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8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redhedge-my.sharepoint.com/personal/darren_redhedge_uk/Documents/excel/hybrids/"/>
    </mc:Choice>
  </mc:AlternateContent>
  <xr:revisionPtr revIDLastSave="6453" documentId="8_{A1DEE14F-7247-4CAB-81E1-80B25524E132}" xr6:coauthVersionLast="45" xr6:coauthVersionMax="45" xr10:uidLastSave="{932ED03A-B07C-4E4E-8AC6-A177D0487783}"/>
  <bookViews>
    <workbookView xWindow="-110" yWindow="-110" windowWidth="38620" windowHeight="21220" xr2:uid="{00000000-000D-0000-FFFF-FFFF00000000}"/>
  </bookViews>
  <sheets>
    <sheet name="mtrx" sheetId="18" r:id="rId1"/>
    <sheet name="stat" sheetId="17" r:id="rId2"/>
    <sheet name="telefo" sheetId="15" r:id="rId3"/>
    <sheet name="vw" sheetId="14" r:id="rId4"/>
    <sheet name="directH (tkr)" sheetId="13" r:id="rId5"/>
    <sheet name="chart" sheetId="8" r:id="rId6"/>
    <sheet name="issuerTable" sheetId="5" r:id="rId7"/>
    <sheet name="issuerOP" sheetId="6" r:id="rId8"/>
    <sheet name="sectorTable" sheetId="3" r:id="rId9"/>
    <sheet name="sectorOP" sheetId="4" r:id="rId10"/>
    <sheet name="tkrBBG" sheetId="1" r:id="rId11"/>
    <sheet name="bHist" sheetId="10" r:id="rId12"/>
    <sheet name="lists" sheetId="9" r:id="rId13"/>
    <sheet name="issuers" sheetId="2" r:id="rId14"/>
    <sheet name="ws" sheetId="11" r:id="rId15"/>
    <sheet name="maturity" sheetId="7" r:id="rId16"/>
    <sheet name="ex" sheetId="16" r:id="rId17"/>
  </sheets>
  <definedNames>
    <definedName name="bHist">bHist!$1:$1048576</definedName>
    <definedName name="secWorksheet">ws!$E$2</definedName>
  </definedNames>
  <calcPr calcId="191028" calcMode="manual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18" l="1"/>
  <c r="H129" i="18" a="1"/>
  <c r="H129" i="18"/>
  <c r="M173" i="18"/>
  <c r="M173" i="18" a="1"/>
  <c r="L173" i="18" a="1"/>
  <c r="L173" i="18" s="1"/>
  <c r="K173" i="18" a="1"/>
  <c r="K173" i="18" s="1"/>
  <c r="J173" i="18" a="1"/>
  <c r="J173" i="18" s="1"/>
  <c r="H173" i="18" a="1"/>
  <c r="H173" i="18" s="1"/>
  <c r="I173" i="18" s="1"/>
  <c r="G173" i="18" a="1"/>
  <c r="G173" i="18" s="1"/>
  <c r="F173" i="18"/>
  <c r="F173" i="18" a="1"/>
  <c r="E173" i="18" a="1"/>
  <c r="E173" i="18" s="1"/>
  <c r="D173" i="18" a="1"/>
  <c r="D173" i="18" s="1"/>
  <c r="C173" i="18"/>
  <c r="M172" i="18"/>
  <c r="M172" i="18" a="1"/>
  <c r="L172" i="18" a="1"/>
  <c r="L172" i="18" s="1"/>
  <c r="K172" i="18"/>
  <c r="K172" i="18" a="1"/>
  <c r="J172" i="18" a="1"/>
  <c r="J172" i="18" s="1"/>
  <c r="H172" i="18"/>
  <c r="H172" i="18" a="1"/>
  <c r="G172" i="18" a="1"/>
  <c r="G172" i="18" s="1"/>
  <c r="F172" i="18" a="1"/>
  <c r="F172" i="18" s="1"/>
  <c r="E172" i="18" a="1"/>
  <c r="E172" i="18" s="1"/>
  <c r="I172" i="18" s="1"/>
  <c r="D172" i="18" a="1"/>
  <c r="D172" i="18" s="1"/>
  <c r="C172" i="18"/>
  <c r="M171" i="18"/>
  <c r="M171" i="18" a="1"/>
  <c r="L171" i="18"/>
  <c r="L171" i="18" a="1"/>
  <c r="K171" i="18"/>
  <c r="K171" i="18" a="1"/>
  <c r="J171" i="18" a="1"/>
  <c r="J171" i="18" s="1"/>
  <c r="H171" i="18" a="1"/>
  <c r="H171" i="18" s="1"/>
  <c r="I171" i="18" s="1"/>
  <c r="G171" i="18" a="1"/>
  <c r="G171" i="18" s="1"/>
  <c r="F171" i="18" a="1"/>
  <c r="F171" i="18" s="1"/>
  <c r="E171" i="18" a="1"/>
  <c r="E171" i="18" s="1"/>
  <c r="D171" i="18" a="1"/>
  <c r="D171" i="18" s="1"/>
  <c r="C171" i="18"/>
  <c r="M170" i="18"/>
  <c r="M170" i="18" a="1"/>
  <c r="L170" i="18" a="1"/>
  <c r="L170" i="18" s="1"/>
  <c r="K170" i="18"/>
  <c r="K170" i="18" a="1"/>
  <c r="J170" i="18"/>
  <c r="J170" i="18" a="1"/>
  <c r="H170" i="18" a="1"/>
  <c r="H170" i="18" s="1"/>
  <c r="I170" i="18" s="1"/>
  <c r="G170" i="18" a="1"/>
  <c r="G170" i="18" s="1"/>
  <c r="F170" i="18" a="1"/>
  <c r="F170" i="18" s="1"/>
  <c r="E170" i="18" a="1"/>
  <c r="E170" i="18" s="1"/>
  <c r="D170" i="18" a="1"/>
  <c r="D170" i="18" s="1"/>
  <c r="C170" i="18"/>
  <c r="M169" i="18"/>
  <c r="M169" i="18" a="1"/>
  <c r="L169" i="18"/>
  <c r="L169" i="18" a="1"/>
  <c r="K169" i="18"/>
  <c r="K169" i="18" a="1"/>
  <c r="J169" i="18" a="1"/>
  <c r="J169" i="18" s="1"/>
  <c r="H169" i="18" a="1"/>
  <c r="H169" i="18" s="1"/>
  <c r="I169" i="18" s="1"/>
  <c r="G169" i="18" a="1"/>
  <c r="G169" i="18" s="1"/>
  <c r="F169" i="18" a="1"/>
  <c r="F169" i="18" s="1"/>
  <c r="E169" i="18" a="1"/>
  <c r="E169" i="18" s="1"/>
  <c r="D169" i="18" a="1"/>
  <c r="D169" i="18" s="1"/>
  <c r="C169" i="18"/>
  <c r="M168" i="18"/>
  <c r="M168" i="18" a="1"/>
  <c r="L168" i="18" a="1"/>
  <c r="L168" i="18" s="1"/>
  <c r="K168" i="18"/>
  <c r="K168" i="18" a="1"/>
  <c r="J168" i="18"/>
  <c r="J168" i="18" a="1"/>
  <c r="H168" i="18" a="1"/>
  <c r="H168" i="18" s="1"/>
  <c r="G168" i="18" a="1"/>
  <c r="G168" i="18" s="1"/>
  <c r="F168" i="18" a="1"/>
  <c r="F168" i="18" s="1"/>
  <c r="E168" i="18" a="1"/>
  <c r="E168" i="18" s="1"/>
  <c r="D168" i="18" a="1"/>
  <c r="D168" i="18" s="1"/>
  <c r="C168" i="18"/>
  <c r="M167" i="18"/>
  <c r="M167" i="18" a="1"/>
  <c r="L167" i="18"/>
  <c r="L167" i="18" a="1"/>
  <c r="K167" i="18"/>
  <c r="K167" i="18" a="1"/>
  <c r="J167" i="18"/>
  <c r="J167" i="18" a="1"/>
  <c r="H167" i="18" a="1"/>
  <c r="H167" i="18" s="1"/>
  <c r="G167" i="18" a="1"/>
  <c r="G167" i="18" s="1"/>
  <c r="F167" i="18" a="1"/>
  <c r="F167" i="18" s="1"/>
  <c r="E167" i="18" a="1"/>
  <c r="E167" i="18" s="1"/>
  <c r="D167" i="18" a="1"/>
  <c r="D167" i="18" s="1"/>
  <c r="I167" i="18" s="1"/>
  <c r="C167" i="18"/>
  <c r="M166" i="18" a="1"/>
  <c r="M166" i="18" s="1"/>
  <c r="L166" i="18"/>
  <c r="L166" i="18" a="1"/>
  <c r="K166" i="18"/>
  <c r="K166" i="18" a="1"/>
  <c r="J166" i="18"/>
  <c r="J166" i="18" a="1"/>
  <c r="H166" i="18" a="1"/>
  <c r="H166" i="18" s="1"/>
  <c r="I166" i="18" s="1"/>
  <c r="G166" i="18" a="1"/>
  <c r="G166" i="18" s="1"/>
  <c r="F166" i="18" a="1"/>
  <c r="F166" i="18" s="1"/>
  <c r="E166" i="18" a="1"/>
  <c r="E166" i="18" s="1"/>
  <c r="D166" i="18" a="1"/>
  <c r="D166" i="18" s="1"/>
  <c r="C166" i="18"/>
  <c r="M165" i="18"/>
  <c r="M165" i="18" a="1"/>
  <c r="L165" i="18"/>
  <c r="L165" i="18" a="1"/>
  <c r="K165" i="18" a="1"/>
  <c r="K165" i="18" s="1"/>
  <c r="J165" i="18"/>
  <c r="J165" i="18" a="1"/>
  <c r="H165" i="18" a="1"/>
  <c r="H165" i="18" s="1"/>
  <c r="G165" i="18" a="1"/>
  <c r="G165" i="18" s="1"/>
  <c r="F165" i="18" a="1"/>
  <c r="F165" i="18" s="1"/>
  <c r="E165" i="18" a="1"/>
  <c r="E165" i="18" s="1"/>
  <c r="I165" i="18" s="1"/>
  <c r="D165" i="18" a="1"/>
  <c r="D165" i="18" s="1"/>
  <c r="C165" i="18"/>
  <c r="M164" i="18" a="1"/>
  <c r="M164" i="18" s="1"/>
  <c r="L164" i="18"/>
  <c r="L164" i="18" a="1"/>
  <c r="K164" i="18"/>
  <c r="K164" i="18" a="1"/>
  <c r="J164" i="18"/>
  <c r="J164" i="18" a="1"/>
  <c r="H164" i="18" a="1"/>
  <c r="H164" i="18" s="1"/>
  <c r="G164" i="18" a="1"/>
  <c r="G164" i="18" s="1"/>
  <c r="F164" i="18" a="1"/>
  <c r="F164" i="18" s="1"/>
  <c r="E164" i="18" a="1"/>
  <c r="E164" i="18" s="1"/>
  <c r="D164" i="18" a="1"/>
  <c r="D164" i="18" s="1"/>
  <c r="C164" i="18"/>
  <c r="M163" i="18"/>
  <c r="M163" i="18" a="1"/>
  <c r="L163" i="18"/>
  <c r="L163" i="18" a="1"/>
  <c r="K163" i="18" a="1"/>
  <c r="K163" i="18" s="1"/>
  <c r="J163" i="18"/>
  <c r="J163" i="18" a="1"/>
  <c r="H163" i="18" a="1"/>
  <c r="H163" i="18" s="1"/>
  <c r="I163" i="18" s="1"/>
  <c r="G163" i="18" a="1"/>
  <c r="G163" i="18" s="1"/>
  <c r="F163" i="18" a="1"/>
  <c r="F163" i="18" s="1"/>
  <c r="E163" i="18" a="1"/>
  <c r="E163" i="18" s="1"/>
  <c r="D163" i="18" a="1"/>
  <c r="D163" i="18" s="1"/>
  <c r="C163" i="18"/>
  <c r="M162" i="18" a="1"/>
  <c r="M162" i="18" s="1"/>
  <c r="L162" i="18"/>
  <c r="L162" i="18" a="1"/>
  <c r="K162" i="18"/>
  <c r="K162" i="18" a="1"/>
  <c r="J162" i="18"/>
  <c r="J162" i="18" a="1"/>
  <c r="H162" i="18" a="1"/>
  <c r="H162" i="18" s="1"/>
  <c r="G162" i="18" a="1"/>
  <c r="G162" i="18" s="1"/>
  <c r="F162" i="18" a="1"/>
  <c r="F162" i="18" s="1"/>
  <c r="E162" i="18" a="1"/>
  <c r="E162" i="18" s="1"/>
  <c r="D162" i="18" a="1"/>
  <c r="D162" i="18" s="1"/>
  <c r="C162" i="18"/>
  <c r="M161" i="18"/>
  <c r="M161" i="18" a="1"/>
  <c r="L161" i="18"/>
  <c r="L161" i="18" a="1"/>
  <c r="K161" i="18" a="1"/>
  <c r="K161" i="18" s="1"/>
  <c r="J161" i="18"/>
  <c r="J161" i="18" a="1"/>
  <c r="H161" i="18" a="1"/>
  <c r="H161" i="18" s="1"/>
  <c r="I161" i="18" s="1"/>
  <c r="G161" i="18" a="1"/>
  <c r="G161" i="18" s="1"/>
  <c r="F161" i="18" a="1"/>
  <c r="F161" i="18" s="1"/>
  <c r="E161" i="18" a="1"/>
  <c r="E161" i="18" s="1"/>
  <c r="D161" i="18" a="1"/>
  <c r="D161" i="18" s="1"/>
  <c r="C161" i="18"/>
  <c r="M160" i="18" a="1"/>
  <c r="M160" i="18" s="1"/>
  <c r="L160" i="18"/>
  <c r="L160" i="18" a="1"/>
  <c r="K160" i="18"/>
  <c r="K160" i="18" a="1"/>
  <c r="J160" i="18"/>
  <c r="J160" i="18" a="1"/>
  <c r="H160" i="18" a="1"/>
  <c r="H160" i="18" s="1"/>
  <c r="I160" i="18" s="1"/>
  <c r="G160" i="18" a="1"/>
  <c r="G160" i="18" s="1"/>
  <c r="F160" i="18" a="1"/>
  <c r="F160" i="18" s="1"/>
  <c r="E160" i="18" a="1"/>
  <c r="E160" i="18" s="1"/>
  <c r="D160" i="18" a="1"/>
  <c r="D160" i="18" s="1"/>
  <c r="C160" i="18"/>
  <c r="M159" i="18"/>
  <c r="M159" i="18" a="1"/>
  <c r="L159" i="18"/>
  <c r="L159" i="18" a="1"/>
  <c r="K159" i="18"/>
  <c r="K159" i="18" a="1"/>
  <c r="J159" i="18"/>
  <c r="J159" i="18" a="1"/>
  <c r="I159" i="18"/>
  <c r="H159" i="18" a="1"/>
  <c r="H159" i="18" s="1"/>
  <c r="G159" i="18" a="1"/>
  <c r="G159" i="18" s="1"/>
  <c r="F159" i="18" a="1"/>
  <c r="F159" i="18" s="1"/>
  <c r="E159" i="18" a="1"/>
  <c r="E159" i="18" s="1"/>
  <c r="D159" i="18" a="1"/>
  <c r="D159" i="18" s="1"/>
  <c r="C159" i="18"/>
  <c r="M158" i="18"/>
  <c r="M158" i="18" a="1"/>
  <c r="L158" i="18"/>
  <c r="L158" i="18" a="1"/>
  <c r="K158" i="18"/>
  <c r="K158" i="18" a="1"/>
  <c r="J158" i="18"/>
  <c r="J158" i="18" a="1"/>
  <c r="H158" i="18" a="1"/>
  <c r="H158" i="18" s="1"/>
  <c r="G158" i="18" a="1"/>
  <c r="G158" i="18" s="1"/>
  <c r="F158" i="18" a="1"/>
  <c r="F158" i="18" s="1"/>
  <c r="E158" i="18" a="1"/>
  <c r="E158" i="18" s="1"/>
  <c r="D158" i="18" a="1"/>
  <c r="D158" i="18" s="1"/>
  <c r="C158" i="18"/>
  <c r="M157" i="18"/>
  <c r="M157" i="18" a="1"/>
  <c r="L157" i="18"/>
  <c r="L157" i="18" a="1"/>
  <c r="K157" i="18"/>
  <c r="K157" i="18" a="1"/>
  <c r="J157" i="18"/>
  <c r="J157" i="18" a="1"/>
  <c r="H157" i="18" a="1"/>
  <c r="H157" i="18" s="1"/>
  <c r="G157" i="18" a="1"/>
  <c r="G157" i="18" s="1"/>
  <c r="F157" i="18" a="1"/>
  <c r="F157" i="18" s="1"/>
  <c r="E157" i="18" a="1"/>
  <c r="E157" i="18" s="1"/>
  <c r="I157" i="18" s="1"/>
  <c r="D157" i="18" a="1"/>
  <c r="D157" i="18" s="1"/>
  <c r="C157" i="18"/>
  <c r="M156" i="18"/>
  <c r="M156" i="18" a="1"/>
  <c r="L156" i="18"/>
  <c r="L156" i="18" a="1"/>
  <c r="K156" i="18"/>
  <c r="K156" i="18" a="1"/>
  <c r="J156" i="18"/>
  <c r="J156" i="18" a="1"/>
  <c r="H156" i="18" a="1"/>
  <c r="H156" i="18" s="1"/>
  <c r="G156" i="18" a="1"/>
  <c r="G156" i="18" s="1"/>
  <c r="F156" i="18" a="1"/>
  <c r="F156" i="18" s="1"/>
  <c r="E156" i="18" a="1"/>
  <c r="E156" i="18" s="1"/>
  <c r="D156" i="18" a="1"/>
  <c r="D156" i="18" s="1"/>
  <c r="C156" i="18"/>
  <c r="M155" i="18"/>
  <c r="M155" i="18" a="1"/>
  <c r="L155" i="18"/>
  <c r="L155" i="18" a="1"/>
  <c r="K155" i="18"/>
  <c r="K155" i="18" a="1"/>
  <c r="J155" i="18"/>
  <c r="J155" i="18" a="1"/>
  <c r="I155" i="18"/>
  <c r="H155" i="18" a="1"/>
  <c r="H155" i="18" s="1"/>
  <c r="G155" i="18" a="1"/>
  <c r="G155" i="18" s="1"/>
  <c r="F155" i="18" a="1"/>
  <c r="F155" i="18" s="1"/>
  <c r="E155" i="18" a="1"/>
  <c r="E155" i="18" s="1"/>
  <c r="D155" i="18" a="1"/>
  <c r="D155" i="18" s="1"/>
  <c r="C155" i="18"/>
  <c r="M154" i="18"/>
  <c r="M154" i="18" a="1"/>
  <c r="L154" i="18"/>
  <c r="L154" i="18" a="1"/>
  <c r="K154" i="18"/>
  <c r="K154" i="18" a="1"/>
  <c r="J154" i="18"/>
  <c r="J154" i="18" a="1"/>
  <c r="H154" i="18" a="1"/>
  <c r="H154" i="18" s="1"/>
  <c r="G154" i="18" a="1"/>
  <c r="G154" i="18" s="1"/>
  <c r="F154" i="18" a="1"/>
  <c r="F154" i="18" s="1"/>
  <c r="E154" i="18" a="1"/>
  <c r="E154" i="18" s="1"/>
  <c r="D154" i="18" a="1"/>
  <c r="D154" i="18" s="1"/>
  <c r="C154" i="18"/>
  <c r="M153" i="18"/>
  <c r="M153" i="18" a="1"/>
  <c r="L153" i="18"/>
  <c r="L153" i="18" a="1"/>
  <c r="K153" i="18"/>
  <c r="K153" i="18" a="1"/>
  <c r="J153" i="18"/>
  <c r="J153" i="18" a="1"/>
  <c r="H153" i="18" a="1"/>
  <c r="H153" i="18" s="1"/>
  <c r="I153" i="18" s="1"/>
  <c r="G153" i="18" a="1"/>
  <c r="G153" i="18" s="1"/>
  <c r="F153" i="18" a="1"/>
  <c r="F153" i="18" s="1"/>
  <c r="E153" i="18" a="1"/>
  <c r="E153" i="18" s="1"/>
  <c r="D153" i="18" a="1"/>
  <c r="D153" i="18" s="1"/>
  <c r="C153" i="18"/>
  <c r="M152" i="18"/>
  <c r="M152" i="18" a="1"/>
  <c r="L152" i="18"/>
  <c r="L152" i="18" a="1"/>
  <c r="K152" i="18"/>
  <c r="K152" i="18" a="1"/>
  <c r="J152" i="18"/>
  <c r="J152" i="18" a="1"/>
  <c r="H152" i="18" a="1"/>
  <c r="H152" i="18" s="1"/>
  <c r="G152" i="18" a="1"/>
  <c r="G152" i="18" s="1"/>
  <c r="F152" i="18" a="1"/>
  <c r="F152" i="18" s="1"/>
  <c r="E152" i="18" a="1"/>
  <c r="E152" i="18" s="1"/>
  <c r="D152" i="18" a="1"/>
  <c r="D152" i="18" s="1"/>
  <c r="C152" i="18"/>
  <c r="M151" i="18"/>
  <c r="M151" i="18" a="1"/>
  <c r="L151" i="18"/>
  <c r="L151" i="18" a="1"/>
  <c r="K151" i="18"/>
  <c r="K151" i="18" a="1"/>
  <c r="J151" i="18"/>
  <c r="J151" i="18" a="1"/>
  <c r="H151" i="18" a="1"/>
  <c r="H151" i="18" s="1"/>
  <c r="I151" i="18" s="1"/>
  <c r="G151" i="18" a="1"/>
  <c r="G151" i="18" s="1"/>
  <c r="F151" i="18" a="1"/>
  <c r="F151" i="18" s="1"/>
  <c r="E151" i="18" a="1"/>
  <c r="E151" i="18" s="1"/>
  <c r="D151" i="18" a="1"/>
  <c r="D151" i="18" s="1"/>
  <c r="C151" i="18"/>
  <c r="M150" i="18"/>
  <c r="M150" i="18" a="1"/>
  <c r="L150" i="18"/>
  <c r="L150" i="18" a="1"/>
  <c r="K150" i="18"/>
  <c r="K150" i="18" a="1"/>
  <c r="J150" i="18"/>
  <c r="J150" i="18" a="1"/>
  <c r="H150" i="18" a="1"/>
  <c r="H150" i="18" s="1"/>
  <c r="G150" i="18" a="1"/>
  <c r="G150" i="18" s="1"/>
  <c r="F150" i="18" a="1"/>
  <c r="F150" i="18" s="1"/>
  <c r="E150" i="18" a="1"/>
  <c r="E150" i="18" s="1"/>
  <c r="D150" i="18" a="1"/>
  <c r="D150" i="18" s="1"/>
  <c r="C150" i="18"/>
  <c r="M149" i="18"/>
  <c r="M149" i="18" a="1"/>
  <c r="L149" i="18"/>
  <c r="L149" i="18" a="1"/>
  <c r="K149" i="18"/>
  <c r="K149" i="18" a="1"/>
  <c r="J149" i="18"/>
  <c r="J149" i="18" a="1"/>
  <c r="H149" i="18" a="1"/>
  <c r="H149" i="18" s="1"/>
  <c r="I149" i="18" s="1"/>
  <c r="G149" i="18" a="1"/>
  <c r="G149" i="18" s="1"/>
  <c r="F149" i="18" a="1"/>
  <c r="F149" i="18" s="1"/>
  <c r="E149" i="18" a="1"/>
  <c r="E149" i="18" s="1"/>
  <c r="D149" i="18" a="1"/>
  <c r="D149" i="18" s="1"/>
  <c r="C149" i="18"/>
  <c r="M148" i="18"/>
  <c r="M148" i="18" a="1"/>
  <c r="L148" i="18"/>
  <c r="L148" i="18" a="1"/>
  <c r="K148" i="18"/>
  <c r="K148" i="18" a="1"/>
  <c r="J148" i="18"/>
  <c r="J148" i="18" a="1"/>
  <c r="H148" i="18" a="1"/>
  <c r="H148" i="18" s="1"/>
  <c r="G148" i="18" a="1"/>
  <c r="G148" i="18" s="1"/>
  <c r="F148" i="18" a="1"/>
  <c r="F148" i="18" s="1"/>
  <c r="E148" i="18" a="1"/>
  <c r="E148" i="18" s="1"/>
  <c r="D148" i="18" a="1"/>
  <c r="D148" i="18" s="1"/>
  <c r="C148" i="18"/>
  <c r="M147" i="18"/>
  <c r="M147" i="18" a="1"/>
  <c r="L147" i="18"/>
  <c r="L147" i="18" a="1"/>
  <c r="K147" i="18"/>
  <c r="K147" i="18" a="1"/>
  <c r="J147" i="18"/>
  <c r="J147" i="18" a="1"/>
  <c r="H147" i="18" a="1"/>
  <c r="H147" i="18" s="1"/>
  <c r="I147" i="18" s="1"/>
  <c r="G147" i="18" a="1"/>
  <c r="G147" i="18" s="1"/>
  <c r="F147" i="18" a="1"/>
  <c r="F147" i="18" s="1"/>
  <c r="E147" i="18" a="1"/>
  <c r="E147" i="18" s="1"/>
  <c r="D147" i="18" a="1"/>
  <c r="D147" i="18" s="1"/>
  <c r="C147" i="18"/>
  <c r="M146" i="18"/>
  <c r="M146" i="18" a="1"/>
  <c r="L146" i="18"/>
  <c r="L146" i="18" a="1"/>
  <c r="K146" i="18"/>
  <c r="K146" i="18" a="1"/>
  <c r="J146" i="18"/>
  <c r="J146" i="18" a="1"/>
  <c r="H146" i="18" a="1"/>
  <c r="H146" i="18" s="1"/>
  <c r="G146" i="18" a="1"/>
  <c r="G146" i="18" s="1"/>
  <c r="F146" i="18" a="1"/>
  <c r="F146" i="18" s="1"/>
  <c r="E146" i="18" a="1"/>
  <c r="E146" i="18" s="1"/>
  <c r="D146" i="18" a="1"/>
  <c r="D146" i="18" s="1"/>
  <c r="C146" i="18"/>
  <c r="M145" i="18"/>
  <c r="M145" i="18" a="1"/>
  <c r="L145" i="18"/>
  <c r="L145" i="18" a="1"/>
  <c r="K145" i="18"/>
  <c r="K145" i="18" a="1"/>
  <c r="J145" i="18"/>
  <c r="J145" i="18" a="1"/>
  <c r="H145" i="18" a="1"/>
  <c r="H145" i="18" s="1"/>
  <c r="G145" i="18" a="1"/>
  <c r="G145" i="18" s="1"/>
  <c r="F145" i="18" a="1"/>
  <c r="F145" i="18" s="1"/>
  <c r="E145" i="18" a="1"/>
  <c r="E145" i="18" s="1"/>
  <c r="I145" i="18" s="1"/>
  <c r="D145" i="18" a="1"/>
  <c r="D145" i="18" s="1"/>
  <c r="C145" i="18"/>
  <c r="M144" i="18"/>
  <c r="M144" i="18" a="1"/>
  <c r="L144" i="18"/>
  <c r="L144" i="18" a="1"/>
  <c r="K144" i="18"/>
  <c r="K144" i="18" a="1"/>
  <c r="J144" i="18"/>
  <c r="J144" i="18" a="1"/>
  <c r="H144" i="18" a="1"/>
  <c r="H144" i="18" s="1"/>
  <c r="I144" i="18" s="1"/>
  <c r="G144" i="18" a="1"/>
  <c r="G144" i="18" s="1"/>
  <c r="F144" i="18" a="1"/>
  <c r="F144" i="18" s="1"/>
  <c r="E144" i="18" a="1"/>
  <c r="E144" i="18" s="1"/>
  <c r="D144" i="18" a="1"/>
  <c r="D144" i="18" s="1"/>
  <c r="C144" i="18"/>
  <c r="M143" i="18"/>
  <c r="M143" i="18" a="1"/>
  <c r="L143" i="18"/>
  <c r="L143" i="18" a="1"/>
  <c r="K143" i="18"/>
  <c r="K143" i="18" a="1"/>
  <c r="J143" i="18"/>
  <c r="J143" i="18" a="1"/>
  <c r="I143" i="18"/>
  <c r="H143" i="18" a="1"/>
  <c r="H143" i="18" s="1"/>
  <c r="G143" i="18" a="1"/>
  <c r="G143" i="18" s="1"/>
  <c r="F143" i="18" a="1"/>
  <c r="F143" i="18" s="1"/>
  <c r="E143" i="18" a="1"/>
  <c r="E143" i="18" s="1"/>
  <c r="D143" i="18" a="1"/>
  <c r="D143" i="18" s="1"/>
  <c r="C143" i="18"/>
  <c r="M142" i="18"/>
  <c r="M142" i="18" a="1"/>
  <c r="L142" i="18"/>
  <c r="L142" i="18" a="1"/>
  <c r="K142" i="18"/>
  <c r="K142" i="18" a="1"/>
  <c r="J142" i="18"/>
  <c r="J142" i="18" a="1"/>
  <c r="H142" i="18" a="1"/>
  <c r="H142" i="18" s="1"/>
  <c r="G142" i="18" a="1"/>
  <c r="G142" i="18" s="1"/>
  <c r="F142" i="18" a="1"/>
  <c r="F142" i="18" s="1"/>
  <c r="E142" i="18" a="1"/>
  <c r="E142" i="18" s="1"/>
  <c r="D142" i="18" a="1"/>
  <c r="D142" i="18" s="1"/>
  <c r="C142" i="18"/>
  <c r="M141" i="18"/>
  <c r="M141" i="18" a="1"/>
  <c r="L141" i="18"/>
  <c r="L141" i="18" a="1"/>
  <c r="K141" i="18"/>
  <c r="K141" i="18" a="1"/>
  <c r="J141" i="18"/>
  <c r="J141" i="18" a="1"/>
  <c r="H141" i="18" a="1"/>
  <c r="H141" i="18" s="1"/>
  <c r="G141" i="18" a="1"/>
  <c r="G141" i="18" s="1"/>
  <c r="F141" i="18" a="1"/>
  <c r="F141" i="18" s="1"/>
  <c r="E141" i="18" a="1"/>
  <c r="E141" i="18" s="1"/>
  <c r="I141" i="18" s="1"/>
  <c r="D141" i="18" a="1"/>
  <c r="D141" i="18" s="1"/>
  <c r="C141" i="18"/>
  <c r="M140" i="18"/>
  <c r="M140" i="18" a="1"/>
  <c r="L140" i="18"/>
  <c r="L140" i="18" a="1"/>
  <c r="K140" i="18"/>
  <c r="K140" i="18" a="1"/>
  <c r="J140" i="18"/>
  <c r="J140" i="18" a="1"/>
  <c r="H140" i="18" a="1"/>
  <c r="H140" i="18" s="1"/>
  <c r="G140" i="18" a="1"/>
  <c r="G140" i="18" s="1"/>
  <c r="F140" i="18" a="1"/>
  <c r="F140" i="18" s="1"/>
  <c r="E140" i="18" a="1"/>
  <c r="E140" i="18" s="1"/>
  <c r="D140" i="18" a="1"/>
  <c r="D140" i="18" s="1"/>
  <c r="C140" i="18"/>
  <c r="M139" i="18"/>
  <c r="M139" i="18" a="1"/>
  <c r="L139" i="18"/>
  <c r="L139" i="18" a="1"/>
  <c r="K139" i="18"/>
  <c r="K139" i="18" a="1"/>
  <c r="J139" i="18"/>
  <c r="J139" i="18" a="1"/>
  <c r="I139" i="18"/>
  <c r="H139" i="18" a="1"/>
  <c r="H139" i="18" s="1"/>
  <c r="G139" i="18" a="1"/>
  <c r="G139" i="18" s="1"/>
  <c r="F139" i="18" a="1"/>
  <c r="F139" i="18" s="1"/>
  <c r="E139" i="18" a="1"/>
  <c r="E139" i="18" s="1"/>
  <c r="D139" i="18" a="1"/>
  <c r="D139" i="18" s="1"/>
  <c r="C139" i="18"/>
  <c r="M138" i="18"/>
  <c r="M138" i="18" a="1"/>
  <c r="L138" i="18"/>
  <c r="L138" i="18" a="1"/>
  <c r="K138" i="18"/>
  <c r="K138" i="18" a="1"/>
  <c r="J138" i="18"/>
  <c r="J138" i="18" a="1"/>
  <c r="H138" i="18" a="1"/>
  <c r="H138" i="18" s="1"/>
  <c r="G138" i="18" a="1"/>
  <c r="G138" i="18" s="1"/>
  <c r="F138" i="18" a="1"/>
  <c r="F138" i="18" s="1"/>
  <c r="E138" i="18" a="1"/>
  <c r="E138" i="18" s="1"/>
  <c r="D138" i="18" a="1"/>
  <c r="D138" i="18" s="1"/>
  <c r="C138" i="18"/>
  <c r="M137" i="18"/>
  <c r="M137" i="18" a="1"/>
  <c r="L137" i="18"/>
  <c r="L137" i="18" a="1"/>
  <c r="K137" i="18" a="1"/>
  <c r="K137" i="18" s="1"/>
  <c r="J137" i="18"/>
  <c r="J137" i="18" a="1"/>
  <c r="H137" i="18" a="1"/>
  <c r="H137" i="18" s="1"/>
  <c r="I137" i="18" s="1"/>
  <c r="G137" i="18" a="1"/>
  <c r="G137" i="18" s="1"/>
  <c r="F137" i="18" a="1"/>
  <c r="F137" i="18" s="1"/>
  <c r="E137" i="18" a="1"/>
  <c r="E137" i="18" s="1"/>
  <c r="D137" i="18" a="1"/>
  <c r="D137" i="18" s="1"/>
  <c r="C137" i="18"/>
  <c r="M136" i="18" a="1"/>
  <c r="M136" i="18" s="1"/>
  <c r="L136" i="18"/>
  <c r="L136" i="18" a="1"/>
  <c r="K136" i="18"/>
  <c r="K136" i="18" a="1"/>
  <c r="J136" i="18"/>
  <c r="J136" i="18" a="1"/>
  <c r="H136" i="18" a="1"/>
  <c r="H136" i="18" s="1"/>
  <c r="G136" i="18" a="1"/>
  <c r="G136" i="18" s="1"/>
  <c r="F136" i="18" a="1"/>
  <c r="F136" i="18" s="1"/>
  <c r="E136" i="18" a="1"/>
  <c r="E136" i="18" s="1"/>
  <c r="D136" i="18" a="1"/>
  <c r="D136" i="18" s="1"/>
  <c r="C136" i="18"/>
  <c r="M135" i="18"/>
  <c r="M135" i="18" a="1"/>
  <c r="L135" i="18"/>
  <c r="L135" i="18" a="1"/>
  <c r="K135" i="18" a="1"/>
  <c r="K135" i="18" s="1"/>
  <c r="J135" i="18"/>
  <c r="J135" i="18" a="1"/>
  <c r="H135" i="18" a="1"/>
  <c r="H135" i="18" s="1"/>
  <c r="I135" i="18" s="1"/>
  <c r="G135" i="18" a="1"/>
  <c r="G135" i="18" s="1"/>
  <c r="F135" i="18" a="1"/>
  <c r="F135" i="18" s="1"/>
  <c r="E135" i="18" a="1"/>
  <c r="E135" i="18" s="1"/>
  <c r="D135" i="18" a="1"/>
  <c r="D135" i="18" s="1"/>
  <c r="C135" i="18"/>
  <c r="M134" i="18" a="1"/>
  <c r="M134" i="18" s="1"/>
  <c r="L134" i="18"/>
  <c r="L134" i="18" a="1"/>
  <c r="K134" i="18"/>
  <c r="K134" i="18" a="1"/>
  <c r="J134" i="18"/>
  <c r="J134" i="18" a="1"/>
  <c r="H134" i="18" a="1"/>
  <c r="H134" i="18" s="1"/>
  <c r="G134" i="18" a="1"/>
  <c r="G134" i="18" s="1"/>
  <c r="F134" i="18" a="1"/>
  <c r="F134" i="18" s="1"/>
  <c r="E134" i="18" a="1"/>
  <c r="E134" i="18" s="1"/>
  <c r="D134" i="18" a="1"/>
  <c r="D134" i="18" s="1"/>
  <c r="C134" i="18"/>
  <c r="M133" i="18"/>
  <c r="M133" i="18" a="1"/>
  <c r="L133" i="18"/>
  <c r="L133" i="18" a="1"/>
  <c r="K133" i="18" a="1"/>
  <c r="K133" i="18" s="1"/>
  <c r="J133" i="18"/>
  <c r="J133" i="18" a="1"/>
  <c r="H133" i="18" a="1"/>
  <c r="H133" i="18" s="1"/>
  <c r="G133" i="18" a="1"/>
  <c r="G133" i="18" s="1"/>
  <c r="F133" i="18" a="1"/>
  <c r="F133" i="18" s="1"/>
  <c r="E133" i="18" a="1"/>
  <c r="E133" i="18" s="1"/>
  <c r="D133" i="18" a="1"/>
  <c r="D133" i="18" s="1"/>
  <c r="C133" i="18"/>
  <c r="M132" i="18" a="1"/>
  <c r="M132" i="18" s="1"/>
  <c r="L132" i="18"/>
  <c r="L132" i="18" a="1"/>
  <c r="K132" i="18"/>
  <c r="K132" i="18" a="1"/>
  <c r="J132" i="18"/>
  <c r="J132" i="18" a="1"/>
  <c r="H132" i="18"/>
  <c r="H132" i="18" a="1"/>
  <c r="G132" i="18"/>
  <c r="G132" i="18" a="1"/>
  <c r="F132" i="18" a="1"/>
  <c r="F132" i="18" s="1"/>
  <c r="E132" i="18" a="1"/>
  <c r="E132" i="18" s="1"/>
  <c r="D132" i="18" a="1"/>
  <c r="D132" i="18" s="1"/>
  <c r="C132" i="18"/>
  <c r="M131" i="18"/>
  <c r="M131" i="18" a="1"/>
  <c r="L131" i="18"/>
  <c r="L131" i="18" a="1"/>
  <c r="K131" i="18"/>
  <c r="K131" i="18" a="1"/>
  <c r="J131" i="18"/>
  <c r="J131" i="18" a="1"/>
  <c r="H131" i="18" a="1"/>
  <c r="H131" i="18" s="1"/>
  <c r="I131" i="18" s="1"/>
  <c r="G131" i="18" a="1"/>
  <c r="G131" i="18" s="1"/>
  <c r="F131" i="18" a="1"/>
  <c r="F131" i="18" s="1"/>
  <c r="E131" i="18" a="1"/>
  <c r="E131" i="18" s="1"/>
  <c r="D131" i="18" a="1"/>
  <c r="D131" i="18" s="1"/>
  <c r="C131" i="18"/>
  <c r="M130" i="18"/>
  <c r="M130" i="18" a="1"/>
  <c r="L130" i="18" a="1"/>
  <c r="L130" i="18" s="1"/>
  <c r="K130" i="18"/>
  <c r="K130" i="18" a="1"/>
  <c r="J130" i="18"/>
  <c r="J130" i="18" a="1"/>
  <c r="H130" i="18"/>
  <c r="H130" i="18" a="1"/>
  <c r="G130" i="18"/>
  <c r="G130" i="18" a="1"/>
  <c r="F130" i="18" a="1"/>
  <c r="F130" i="18" s="1"/>
  <c r="I130" i="18" s="1"/>
  <c r="E130" i="18"/>
  <c r="E130" i="18" a="1"/>
  <c r="D130" i="18"/>
  <c r="D130" i="18" a="1"/>
  <c r="C130" i="18"/>
  <c r="M129" i="18"/>
  <c r="M129" i="18" a="1"/>
  <c r="L129" i="18"/>
  <c r="L129" i="18" a="1"/>
  <c r="K129" i="18" a="1"/>
  <c r="K129" i="18" s="1"/>
  <c r="J129" i="18" a="1"/>
  <c r="J129" i="18" s="1"/>
  <c r="G129" i="18"/>
  <c r="G129" i="18" a="1"/>
  <c r="F129" i="18" a="1"/>
  <c r="F129" i="18" s="1"/>
  <c r="E129" i="18" a="1"/>
  <c r="E129" i="18" s="1"/>
  <c r="I129" i="18" s="1"/>
  <c r="D129" i="18" a="1"/>
  <c r="D129" i="18" s="1"/>
  <c r="C129" i="18"/>
  <c r="M128" i="18"/>
  <c r="M128" i="18" a="1"/>
  <c r="L128" i="18" a="1"/>
  <c r="L128" i="18" s="1"/>
  <c r="K128" i="18"/>
  <c r="K128" i="18" a="1"/>
  <c r="J128" i="18"/>
  <c r="J128" i="18" a="1"/>
  <c r="H128" i="18"/>
  <c r="H128" i="18" a="1"/>
  <c r="G128" i="18"/>
  <c r="G128" i="18" a="1"/>
  <c r="F128" i="18" a="1"/>
  <c r="F128" i="18" s="1"/>
  <c r="E128" i="18"/>
  <c r="E128" i="18" a="1"/>
  <c r="D128" i="18"/>
  <c r="I128" i="18" s="1"/>
  <c r="D128" i="18" a="1"/>
  <c r="C128" i="18"/>
  <c r="M127" i="18"/>
  <c r="M127" i="18" a="1"/>
  <c r="L127" i="18" a="1"/>
  <c r="L127" i="18" s="1"/>
  <c r="K127" i="18" a="1"/>
  <c r="K127" i="18" s="1"/>
  <c r="J127" i="18"/>
  <c r="J127" i="18" a="1"/>
  <c r="H127" i="18" a="1"/>
  <c r="H127" i="18" s="1"/>
  <c r="G127" i="18" a="1"/>
  <c r="G127" i="18" s="1"/>
  <c r="F127" i="18" a="1"/>
  <c r="F127" i="18" s="1"/>
  <c r="I127" i="18" s="1"/>
  <c r="E127" i="18"/>
  <c r="E127" i="18" a="1"/>
  <c r="D127" i="18" a="1"/>
  <c r="D127" i="18" s="1"/>
  <c r="C127" i="18"/>
  <c r="M126" i="18" a="1"/>
  <c r="M126" i="18" s="1"/>
  <c r="L126" i="18" a="1"/>
  <c r="L126" i="18" s="1"/>
  <c r="K126" i="18"/>
  <c r="K126" i="18" a="1"/>
  <c r="J126" i="18"/>
  <c r="J126" i="18" a="1"/>
  <c r="H126" i="18"/>
  <c r="H126" i="18" a="1"/>
  <c r="G126" i="18"/>
  <c r="G126" i="18" a="1"/>
  <c r="F126" i="18" a="1"/>
  <c r="F126" i="18" s="1"/>
  <c r="E126" i="18"/>
  <c r="E126" i="18" a="1"/>
  <c r="D126" i="18" a="1"/>
  <c r="D126" i="18" s="1"/>
  <c r="C126" i="18"/>
  <c r="M125" i="18"/>
  <c r="M125" i="18" a="1"/>
  <c r="L125" i="18" a="1"/>
  <c r="L125" i="18" s="1"/>
  <c r="K125" i="18" a="1"/>
  <c r="K125" i="18" s="1"/>
  <c r="J125" i="18"/>
  <c r="J125" i="18" a="1"/>
  <c r="H125" i="18" a="1"/>
  <c r="H125" i="18" s="1"/>
  <c r="G125" i="18" a="1"/>
  <c r="G125" i="18" s="1"/>
  <c r="F125" i="18" a="1"/>
  <c r="F125" i="18" s="1"/>
  <c r="I125" i="18" s="1"/>
  <c r="E125" i="18"/>
  <c r="E125" i="18" a="1"/>
  <c r="D125" i="18" a="1"/>
  <c r="D125" i="18" s="1"/>
  <c r="C125" i="18"/>
  <c r="M124" i="18" a="1"/>
  <c r="M124" i="18" s="1"/>
  <c r="L124" i="18" a="1"/>
  <c r="L124" i="18" s="1"/>
  <c r="K124" i="18"/>
  <c r="K124" i="18" a="1"/>
  <c r="J124" i="18"/>
  <c r="J124" i="18" a="1"/>
  <c r="H124" i="18"/>
  <c r="H124" i="18" a="1"/>
  <c r="G124" i="18" a="1"/>
  <c r="G124" i="18" s="1"/>
  <c r="F124" i="18" a="1"/>
  <c r="F124" i="18" s="1"/>
  <c r="E124" i="18"/>
  <c r="E124" i="18" a="1"/>
  <c r="D124" i="18" a="1"/>
  <c r="D124" i="18" s="1"/>
  <c r="C124" i="18"/>
  <c r="M123" i="18"/>
  <c r="M123" i="18" a="1"/>
  <c r="L123" i="18" a="1"/>
  <c r="L123" i="18" s="1"/>
  <c r="K123" i="18"/>
  <c r="K123" i="18" a="1"/>
  <c r="J123" i="18"/>
  <c r="J123" i="18" a="1"/>
  <c r="H123" i="18" a="1"/>
  <c r="H123" i="18" s="1"/>
  <c r="I123" i="18" s="1"/>
  <c r="G123" i="18" a="1"/>
  <c r="G123" i="18" s="1"/>
  <c r="F123" i="18"/>
  <c r="F123" i="18" a="1"/>
  <c r="E123" i="18"/>
  <c r="E123" i="18" a="1"/>
  <c r="D123" i="18" a="1"/>
  <c r="D123" i="18" s="1"/>
  <c r="C123" i="18"/>
  <c r="M122" i="18" a="1"/>
  <c r="M122" i="18" s="1"/>
  <c r="L122" i="18"/>
  <c r="L122" i="18" a="1"/>
  <c r="K122" i="18"/>
  <c r="K122" i="18" a="1"/>
  <c r="J122" i="18" a="1"/>
  <c r="J122" i="18" s="1"/>
  <c r="H122" i="18"/>
  <c r="I122" i="18" s="1"/>
  <c r="H122" i="18" a="1"/>
  <c r="G122" i="18" a="1"/>
  <c r="G122" i="18" s="1"/>
  <c r="F122" i="18" a="1"/>
  <c r="F122" i="18" s="1"/>
  <c r="E122" i="18" a="1"/>
  <c r="E122" i="18" s="1"/>
  <c r="D122" i="18" a="1"/>
  <c r="D122" i="18" s="1"/>
  <c r="C122" i="18"/>
  <c r="M121" i="18"/>
  <c r="M121" i="18" a="1"/>
  <c r="L121" i="18" a="1"/>
  <c r="L121" i="18" s="1"/>
  <c r="K121" i="18"/>
  <c r="K121" i="18" a="1"/>
  <c r="J121" i="18"/>
  <c r="J121" i="18" a="1"/>
  <c r="H121" i="18" a="1"/>
  <c r="H121" i="18" s="1"/>
  <c r="I121" i="18" s="1"/>
  <c r="G121" i="18" a="1"/>
  <c r="G121" i="18" s="1"/>
  <c r="F121" i="18"/>
  <c r="F121" i="18" a="1"/>
  <c r="E121" i="18"/>
  <c r="E121" i="18" a="1"/>
  <c r="D121" i="18" a="1"/>
  <c r="D121" i="18" s="1"/>
  <c r="C121" i="18"/>
  <c r="M120" i="18" a="1"/>
  <c r="M120" i="18" s="1"/>
  <c r="L120" i="18"/>
  <c r="L120" i="18" a="1"/>
  <c r="K120" i="18"/>
  <c r="K120" i="18" a="1"/>
  <c r="J120" i="18" a="1"/>
  <c r="J120" i="18" s="1"/>
  <c r="H120" i="18" a="1"/>
  <c r="H120" i="18" s="1"/>
  <c r="G120" i="18" a="1"/>
  <c r="G120" i="18" s="1"/>
  <c r="F120" i="18" a="1"/>
  <c r="F120" i="18" s="1"/>
  <c r="E120" i="18" a="1"/>
  <c r="E120" i="18" s="1"/>
  <c r="D120" i="18" a="1"/>
  <c r="D120" i="18" s="1"/>
  <c r="C120" i="18"/>
  <c r="M119" i="18"/>
  <c r="M119" i="18" a="1"/>
  <c r="L119" i="18"/>
  <c r="L119" i="18" a="1"/>
  <c r="K119" i="18"/>
  <c r="K119" i="18" a="1"/>
  <c r="J119" i="18" a="1"/>
  <c r="J119" i="18" s="1"/>
  <c r="H119" i="18" a="1"/>
  <c r="H119" i="18" s="1"/>
  <c r="G119" i="18"/>
  <c r="G119" i="18" a="1"/>
  <c r="F119" i="18"/>
  <c r="F119" i="18" a="1"/>
  <c r="E119" i="18" a="1"/>
  <c r="E119" i="18" s="1"/>
  <c r="D119" i="18" a="1"/>
  <c r="D119" i="18" s="1"/>
  <c r="C119" i="18"/>
  <c r="M118" i="18" a="1"/>
  <c r="M118" i="18" s="1"/>
  <c r="L118" i="18"/>
  <c r="L118" i="18" a="1"/>
  <c r="K118" i="18"/>
  <c r="K118" i="18" a="1"/>
  <c r="J118" i="18" a="1"/>
  <c r="J118" i="18" s="1"/>
  <c r="H118" i="18" a="1"/>
  <c r="H118" i="18" s="1"/>
  <c r="I118" i="18" s="1"/>
  <c r="G118" i="18" a="1"/>
  <c r="G118" i="18" s="1"/>
  <c r="F118" i="18" a="1"/>
  <c r="F118" i="18" s="1"/>
  <c r="E118" i="18" a="1"/>
  <c r="E118" i="18" s="1"/>
  <c r="D118" i="18" a="1"/>
  <c r="D118" i="18" s="1"/>
  <c r="C118" i="18"/>
  <c r="M117" i="18"/>
  <c r="M117" i="18" a="1"/>
  <c r="L117" i="18"/>
  <c r="L117" i="18" a="1"/>
  <c r="K117" i="18"/>
  <c r="K117" i="18" a="1"/>
  <c r="J117" i="18" a="1"/>
  <c r="J117" i="18" s="1"/>
  <c r="H117" i="18" a="1"/>
  <c r="H117" i="18" s="1"/>
  <c r="I117" i="18" s="1"/>
  <c r="G117" i="18"/>
  <c r="G117" i="18" a="1"/>
  <c r="F117" i="18"/>
  <c r="F117" i="18" a="1"/>
  <c r="E117" i="18" a="1"/>
  <c r="E117" i="18" s="1"/>
  <c r="D117" i="18" a="1"/>
  <c r="D117" i="18" s="1"/>
  <c r="C117" i="18"/>
  <c r="M116" i="18" a="1"/>
  <c r="M116" i="18" s="1"/>
  <c r="L116" i="18" a="1"/>
  <c r="L116" i="18" s="1"/>
  <c r="K116" i="18"/>
  <c r="K116" i="18" a="1"/>
  <c r="J116" i="18" a="1"/>
  <c r="J116" i="18" s="1"/>
  <c r="H116" i="18"/>
  <c r="H116" i="18" a="1"/>
  <c r="G116" i="18" a="1"/>
  <c r="G116" i="18" s="1"/>
  <c r="F116" i="18" a="1"/>
  <c r="F116" i="18" s="1"/>
  <c r="E116" i="18"/>
  <c r="E116" i="18" a="1"/>
  <c r="D116" i="18"/>
  <c r="D116" i="18" a="1"/>
  <c r="C116" i="18"/>
  <c r="M115" i="18"/>
  <c r="M115" i="18" a="1"/>
  <c r="L115" i="18" a="1"/>
  <c r="L115" i="18" s="1"/>
  <c r="K115" i="18" a="1"/>
  <c r="K115" i="18" s="1"/>
  <c r="J115" i="18" a="1"/>
  <c r="J115" i="18" s="1"/>
  <c r="H115" i="18" a="1"/>
  <c r="H115" i="18" s="1"/>
  <c r="I115" i="18" s="1"/>
  <c r="G115" i="18"/>
  <c r="G115" i="18" a="1"/>
  <c r="F115" i="18"/>
  <c r="F115" i="18" a="1"/>
  <c r="E115" i="18" a="1"/>
  <c r="E115" i="18" s="1"/>
  <c r="D115" i="18" a="1"/>
  <c r="D115" i="18" s="1"/>
  <c r="C115" i="18"/>
  <c r="M114" i="18" a="1"/>
  <c r="M114" i="18" s="1"/>
  <c r="L114" i="18" a="1"/>
  <c r="L114" i="18" s="1"/>
  <c r="K114" i="18"/>
  <c r="K114" i="18" a="1"/>
  <c r="J114" i="18" a="1"/>
  <c r="J114" i="18" s="1"/>
  <c r="H114" i="18"/>
  <c r="H114" i="18" a="1"/>
  <c r="G114" i="18" a="1"/>
  <c r="G114" i="18" s="1"/>
  <c r="F114" i="18" a="1"/>
  <c r="F114" i="18" s="1"/>
  <c r="E114" i="18"/>
  <c r="E114" i="18" a="1"/>
  <c r="D114" i="18"/>
  <c r="D114" i="18" a="1"/>
  <c r="C114" i="18"/>
  <c r="M113" i="18" a="1"/>
  <c r="M113" i="18" s="1"/>
  <c r="L113" i="18" a="1"/>
  <c r="L113" i="18"/>
  <c r="K113" i="18" a="1"/>
  <c r="K113" i="18"/>
  <c r="J113" i="18" a="1"/>
  <c r="J113" i="18" s="1"/>
  <c r="H113" i="18" a="1"/>
  <c r="H113" i="18" s="1"/>
  <c r="G113" i="18" a="1"/>
  <c r="G113" i="18"/>
  <c r="F113" i="18" a="1"/>
  <c r="F113" i="18"/>
  <c r="E113" i="18" a="1"/>
  <c r="E113" i="18" s="1"/>
  <c r="D113" i="18" a="1"/>
  <c r="D113" i="18" s="1"/>
  <c r="C113" i="18"/>
  <c r="M108" i="18" a="1"/>
  <c r="M108" i="18" s="1"/>
  <c r="L108" i="18" a="1"/>
  <c r="L108" i="18" s="1"/>
  <c r="K108" i="18" a="1"/>
  <c r="K108" i="18" s="1"/>
  <c r="J108" i="18" a="1"/>
  <c r="J108" i="18" s="1"/>
  <c r="H108" i="18" a="1"/>
  <c r="H108" i="18" s="1"/>
  <c r="G108" i="18" a="1"/>
  <c r="G108" i="18" s="1"/>
  <c r="F108" i="18"/>
  <c r="F108" i="18" a="1"/>
  <c r="E108" i="18"/>
  <c r="E108" i="18" a="1"/>
  <c r="D108" i="18" a="1"/>
  <c r="D108" i="18" s="1"/>
  <c r="C108" i="18"/>
  <c r="M107" i="18" a="1"/>
  <c r="M107" i="18" s="1"/>
  <c r="L107" i="18" a="1"/>
  <c r="L107" i="18" s="1"/>
  <c r="K107" i="18" a="1"/>
  <c r="K107" i="18" s="1"/>
  <c r="J107" i="18" a="1"/>
  <c r="J107" i="18" s="1"/>
  <c r="H107" i="18"/>
  <c r="H107" i="18" a="1"/>
  <c r="G107" i="18" a="1"/>
  <c r="G107" i="18" s="1"/>
  <c r="F107" i="18" a="1"/>
  <c r="F107" i="18" s="1"/>
  <c r="E107" i="18" a="1"/>
  <c r="E107" i="18" s="1"/>
  <c r="D107" i="18" a="1"/>
  <c r="D107" i="18" s="1"/>
  <c r="C107" i="18"/>
  <c r="M106" i="18" a="1"/>
  <c r="M106" i="18" s="1"/>
  <c r="L106" i="18" a="1"/>
  <c r="L106" i="18" s="1"/>
  <c r="K106" i="18" a="1"/>
  <c r="K106" i="18" s="1"/>
  <c r="J106" i="18" a="1"/>
  <c r="J106" i="18" s="1"/>
  <c r="H106" i="18" a="1"/>
  <c r="H106" i="18" s="1"/>
  <c r="I106" i="18" s="1"/>
  <c r="G106" i="18" a="1"/>
  <c r="G106" i="18" s="1"/>
  <c r="F106" i="18"/>
  <c r="F106" i="18" a="1"/>
  <c r="E106" i="18"/>
  <c r="E106" i="18" a="1"/>
  <c r="D106" i="18" a="1"/>
  <c r="D106" i="18" s="1"/>
  <c r="C106" i="18"/>
  <c r="M105" i="18" a="1"/>
  <c r="M105" i="18" s="1"/>
  <c r="L105" i="18" a="1"/>
  <c r="L105" i="18" s="1"/>
  <c r="K105" i="18" a="1"/>
  <c r="K105" i="18" s="1"/>
  <c r="J105" i="18" a="1"/>
  <c r="J105" i="18" s="1"/>
  <c r="H105" i="18" a="1"/>
  <c r="H105" i="18" s="1"/>
  <c r="G105" i="18"/>
  <c r="G105" i="18" a="1"/>
  <c r="F105" i="18" a="1"/>
  <c r="F105" i="18" s="1"/>
  <c r="E105" i="18"/>
  <c r="E105" i="18" a="1"/>
  <c r="D105" i="18"/>
  <c r="D105" i="18" a="1"/>
  <c r="C105" i="18"/>
  <c r="M104" i="18" a="1"/>
  <c r="M104" i="18" s="1"/>
  <c r="L104" i="18" a="1"/>
  <c r="L104" i="18" s="1"/>
  <c r="K104" i="18"/>
  <c r="K104" i="18" a="1"/>
  <c r="J104" i="18" a="1"/>
  <c r="J104" i="18" s="1"/>
  <c r="H104" i="18" a="1"/>
  <c r="H104" i="18" s="1"/>
  <c r="G104" i="18" a="1"/>
  <c r="G104" i="18" s="1"/>
  <c r="F104" i="18"/>
  <c r="F104" i="18" a="1"/>
  <c r="E104" i="18"/>
  <c r="E104" i="18" a="1"/>
  <c r="D104" i="18" a="1"/>
  <c r="D104" i="18" s="1"/>
  <c r="C104" i="18"/>
  <c r="M103" i="18" a="1"/>
  <c r="M103" i="18" s="1"/>
  <c r="L103" i="18" a="1"/>
  <c r="L103" i="18" s="1"/>
  <c r="K103" i="18" a="1"/>
  <c r="K103" i="18" s="1"/>
  <c r="J103" i="18" a="1"/>
  <c r="J103" i="18" s="1"/>
  <c r="H103" i="18"/>
  <c r="H103" i="18" a="1"/>
  <c r="G103" i="18"/>
  <c r="G103" i="18" a="1"/>
  <c r="F103" i="18" a="1"/>
  <c r="F103" i="18" s="1"/>
  <c r="E103" i="18"/>
  <c r="E103" i="18" a="1"/>
  <c r="D103" i="18" a="1"/>
  <c r="D103" i="18" s="1"/>
  <c r="C103" i="18"/>
  <c r="M102" i="18" a="1"/>
  <c r="M102" i="18" s="1"/>
  <c r="L102" i="18" a="1"/>
  <c r="L102" i="18" s="1"/>
  <c r="K102" i="18" a="1"/>
  <c r="K102" i="18" s="1"/>
  <c r="J102" i="18" a="1"/>
  <c r="J102" i="18" s="1"/>
  <c r="H102" i="18" a="1"/>
  <c r="H102" i="18" s="1"/>
  <c r="G102" i="18"/>
  <c r="G102" i="18" a="1"/>
  <c r="F102" i="18" a="1"/>
  <c r="F102" i="18" s="1"/>
  <c r="E102" i="18"/>
  <c r="E102" i="18" a="1"/>
  <c r="D102" i="18" a="1"/>
  <c r="D102" i="18" s="1"/>
  <c r="C102" i="18"/>
  <c r="M101" i="18" a="1"/>
  <c r="M101" i="18" s="1"/>
  <c r="L101" i="18" a="1"/>
  <c r="L101" i="18" s="1"/>
  <c r="K101" i="18" a="1"/>
  <c r="K101" i="18" s="1"/>
  <c r="J101" i="18" a="1"/>
  <c r="J101" i="18" s="1"/>
  <c r="H101" i="18" a="1"/>
  <c r="H101" i="18" s="1"/>
  <c r="G101" i="18" a="1"/>
  <c r="G101" i="18" s="1"/>
  <c r="F101" i="18" a="1"/>
  <c r="F101" i="18" s="1"/>
  <c r="E101" i="18"/>
  <c r="E101" i="18" a="1"/>
  <c r="D101" i="18" a="1"/>
  <c r="D101" i="18" s="1"/>
  <c r="C101" i="18"/>
  <c r="M100" i="18" a="1"/>
  <c r="M100" i="18" s="1"/>
  <c r="L100" i="18" a="1"/>
  <c r="L100" i="18" s="1"/>
  <c r="K100" i="18" a="1"/>
  <c r="K100" i="18" s="1"/>
  <c r="J100" i="18" a="1"/>
  <c r="J100" i="18" s="1"/>
  <c r="H100" i="18" a="1"/>
  <c r="H100" i="18" s="1"/>
  <c r="G100" i="18" a="1"/>
  <c r="G100" i="18" s="1"/>
  <c r="F100" i="18" a="1"/>
  <c r="F100" i="18" s="1"/>
  <c r="E100" i="18" a="1"/>
  <c r="E100" i="18" s="1"/>
  <c r="D100" i="18" a="1"/>
  <c r="D100" i="18" s="1"/>
  <c r="C100" i="18"/>
  <c r="M99" i="18"/>
  <c r="M99" i="18" a="1"/>
  <c r="L99" i="18" a="1"/>
  <c r="L99" i="18" s="1"/>
  <c r="K99" i="18" a="1"/>
  <c r="K99" i="18" s="1"/>
  <c r="J99" i="18" a="1"/>
  <c r="J99" i="18" s="1"/>
  <c r="H99" i="18" a="1"/>
  <c r="H99" i="18" s="1"/>
  <c r="G99" i="18" a="1"/>
  <c r="G99" i="18" s="1"/>
  <c r="F99" i="18" a="1"/>
  <c r="F99" i="18" s="1"/>
  <c r="E99" i="18" a="1"/>
  <c r="E99" i="18" s="1"/>
  <c r="D99" i="18" a="1"/>
  <c r="D99" i="18" s="1"/>
  <c r="C99" i="18"/>
  <c r="M98" i="18" a="1"/>
  <c r="M98" i="18" s="1"/>
  <c r="L98" i="18" a="1"/>
  <c r="L98" i="18" s="1"/>
  <c r="K98" i="18"/>
  <c r="K98" i="18" a="1"/>
  <c r="J98" i="18" a="1"/>
  <c r="J98" i="18" s="1"/>
  <c r="H98" i="18" a="1"/>
  <c r="H98" i="18" s="1"/>
  <c r="G98" i="18" a="1"/>
  <c r="G98" i="18" s="1"/>
  <c r="F98" i="18" a="1"/>
  <c r="F98" i="18" s="1"/>
  <c r="E98" i="18" a="1"/>
  <c r="E98" i="18" s="1"/>
  <c r="D98" i="18" a="1"/>
  <c r="D98" i="18" s="1"/>
  <c r="C98" i="18"/>
  <c r="M97" i="18"/>
  <c r="M97" i="18" a="1"/>
  <c r="L97" i="18" a="1"/>
  <c r="L97" i="18" s="1"/>
  <c r="K97" i="18" a="1"/>
  <c r="K97" i="18" s="1"/>
  <c r="J97" i="18" a="1"/>
  <c r="J97" i="18" s="1"/>
  <c r="H97" i="18" a="1"/>
  <c r="H97" i="18" s="1"/>
  <c r="G97" i="18"/>
  <c r="G97" i="18" a="1"/>
  <c r="F97" i="18" a="1"/>
  <c r="F97" i="18" s="1"/>
  <c r="E97" i="18" a="1"/>
  <c r="E97" i="18" s="1"/>
  <c r="D97" i="18" a="1"/>
  <c r="D97" i="18" s="1"/>
  <c r="C97" i="18"/>
  <c r="M96" i="18" a="1"/>
  <c r="M96" i="18" s="1"/>
  <c r="L96" i="18" a="1"/>
  <c r="L96" i="18" s="1"/>
  <c r="K96" i="18" a="1"/>
  <c r="K96" i="18" s="1"/>
  <c r="J96" i="18" a="1"/>
  <c r="J96" i="18" s="1"/>
  <c r="H96" i="18" a="1"/>
  <c r="H96" i="18" s="1"/>
  <c r="G96" i="18" a="1"/>
  <c r="G96" i="18" s="1"/>
  <c r="F96" i="18" a="1"/>
  <c r="F96" i="18" s="1"/>
  <c r="E96" i="18"/>
  <c r="E96" i="18" a="1"/>
  <c r="D96" i="18" a="1"/>
  <c r="D96" i="18" s="1"/>
  <c r="C96" i="18"/>
  <c r="M95" i="18"/>
  <c r="M95" i="18" a="1"/>
  <c r="L95" i="18" a="1"/>
  <c r="L95" i="18" s="1"/>
  <c r="K95" i="18" a="1"/>
  <c r="K95" i="18" s="1"/>
  <c r="J95" i="18" a="1"/>
  <c r="J95" i="18" s="1"/>
  <c r="H95" i="18" a="1"/>
  <c r="H95" i="18" s="1"/>
  <c r="G95" i="18"/>
  <c r="G95" i="18" a="1"/>
  <c r="F95" i="18" a="1"/>
  <c r="F95" i="18" s="1"/>
  <c r="E95" i="18" a="1"/>
  <c r="E95" i="18" s="1"/>
  <c r="D95" i="18" a="1"/>
  <c r="D95" i="18" s="1"/>
  <c r="C95" i="18"/>
  <c r="M94" i="18" a="1"/>
  <c r="M94" i="18" s="1"/>
  <c r="L94" i="18" a="1"/>
  <c r="L94" i="18" s="1"/>
  <c r="K94" i="18" a="1"/>
  <c r="K94" i="18" s="1"/>
  <c r="J94" i="18" a="1"/>
  <c r="J94" i="18" s="1"/>
  <c r="H94" i="18" a="1"/>
  <c r="H94" i="18" s="1"/>
  <c r="G94" i="18"/>
  <c r="G94" i="18" a="1"/>
  <c r="F94" i="18" a="1"/>
  <c r="F94" i="18" s="1"/>
  <c r="E94" i="18"/>
  <c r="E94" i="18" a="1"/>
  <c r="D94" i="18" a="1"/>
  <c r="D94" i="18" s="1"/>
  <c r="C94" i="18"/>
  <c r="M93" i="18" a="1"/>
  <c r="M93" i="18" s="1"/>
  <c r="L93" i="18" a="1"/>
  <c r="L93" i="18" s="1"/>
  <c r="K93" i="18" a="1"/>
  <c r="K93" i="18" s="1"/>
  <c r="J93" i="18" a="1"/>
  <c r="J93" i="18" s="1"/>
  <c r="H93" i="18" a="1"/>
  <c r="H93" i="18" s="1"/>
  <c r="G93" i="18"/>
  <c r="G93" i="18" a="1"/>
  <c r="F93" i="18" a="1"/>
  <c r="F93" i="18" s="1"/>
  <c r="E93" i="18"/>
  <c r="E93" i="18" a="1"/>
  <c r="D93" i="18" a="1"/>
  <c r="D93" i="18" s="1"/>
  <c r="C93" i="18"/>
  <c r="M92" i="18" a="1"/>
  <c r="M92" i="18" s="1"/>
  <c r="L92" i="18" a="1"/>
  <c r="L92" i="18" s="1"/>
  <c r="K92" i="18" a="1"/>
  <c r="K92" i="18" s="1"/>
  <c r="J92" i="18" a="1"/>
  <c r="J92" i="18" s="1"/>
  <c r="H92" i="18" a="1"/>
  <c r="H92" i="18" s="1"/>
  <c r="G92" i="18"/>
  <c r="G92" i="18" a="1"/>
  <c r="F92" i="18" a="1"/>
  <c r="F92" i="18" s="1"/>
  <c r="E92" i="18" a="1"/>
  <c r="E92" i="18" s="1"/>
  <c r="D92" i="18" a="1"/>
  <c r="D92" i="18" s="1"/>
  <c r="C92" i="18"/>
  <c r="M91" i="18" a="1"/>
  <c r="M91" i="18" s="1"/>
  <c r="L91" i="18" a="1"/>
  <c r="L91" i="18" s="1"/>
  <c r="K91" i="18"/>
  <c r="K91" i="18" a="1"/>
  <c r="J91" i="18" a="1"/>
  <c r="J91" i="18" s="1"/>
  <c r="H91" i="18" a="1"/>
  <c r="H91" i="18" s="1"/>
  <c r="G91" i="18"/>
  <c r="G91" i="18" a="1"/>
  <c r="F91" i="18" a="1"/>
  <c r="F91" i="18" s="1"/>
  <c r="E91" i="18" a="1"/>
  <c r="E91" i="18" s="1"/>
  <c r="D91" i="18" a="1"/>
  <c r="D91" i="18" s="1"/>
  <c r="C91" i="18"/>
  <c r="M90" i="18"/>
  <c r="M90" i="18" a="1"/>
  <c r="L90" i="18" a="1"/>
  <c r="L90" i="18" s="1"/>
  <c r="K90" i="18"/>
  <c r="K90" i="18" a="1"/>
  <c r="J90" i="18" a="1"/>
  <c r="J90" i="18" s="1"/>
  <c r="H90" i="18" a="1"/>
  <c r="H90" i="18" s="1"/>
  <c r="G90" i="18" a="1"/>
  <c r="G90" i="18" s="1"/>
  <c r="F90" i="18" a="1"/>
  <c r="F90" i="18" s="1"/>
  <c r="E90" i="18" a="1"/>
  <c r="E90" i="18" s="1"/>
  <c r="D90" i="18" a="1"/>
  <c r="D90" i="18" s="1"/>
  <c r="C90" i="18"/>
  <c r="M89" i="18" a="1"/>
  <c r="M89" i="18" s="1"/>
  <c r="L89" i="18" a="1"/>
  <c r="L89" i="18" s="1"/>
  <c r="K89" i="18"/>
  <c r="K89" i="18" a="1"/>
  <c r="J89" i="18" a="1"/>
  <c r="J89" i="18" s="1"/>
  <c r="H89" i="18" a="1"/>
  <c r="H89" i="18" s="1"/>
  <c r="G89" i="18"/>
  <c r="G89" i="18" a="1"/>
  <c r="F89" i="18" a="1"/>
  <c r="F89" i="18" s="1"/>
  <c r="E89" i="18"/>
  <c r="E89" i="18" a="1"/>
  <c r="D89" i="18" a="1"/>
  <c r="D89" i="18" s="1"/>
  <c r="C89" i="18"/>
  <c r="M88" i="18" a="1"/>
  <c r="M88" i="18" s="1"/>
  <c r="L88" i="18" a="1"/>
  <c r="L88" i="18" s="1"/>
  <c r="K88" i="18" a="1"/>
  <c r="K88" i="18" s="1"/>
  <c r="J88" i="18" a="1"/>
  <c r="J88" i="18" s="1"/>
  <c r="H88" i="18" a="1"/>
  <c r="H88" i="18" s="1"/>
  <c r="G88" i="18"/>
  <c r="G88" i="18" a="1"/>
  <c r="F88" i="18" a="1"/>
  <c r="F88" i="18" s="1"/>
  <c r="E88" i="18" a="1"/>
  <c r="E88" i="18" s="1"/>
  <c r="D88" i="18" a="1"/>
  <c r="D88" i="18" s="1"/>
  <c r="C88" i="18"/>
  <c r="M87" i="18" a="1"/>
  <c r="M87" i="18" s="1"/>
  <c r="L87" i="18" a="1"/>
  <c r="L87" i="18" s="1"/>
  <c r="K87" i="18"/>
  <c r="K87" i="18" a="1"/>
  <c r="J87" i="18" a="1"/>
  <c r="J87" i="18" s="1"/>
  <c r="H87" i="18" a="1"/>
  <c r="H87" i="18" s="1"/>
  <c r="G87" i="18" a="1"/>
  <c r="G87" i="18" s="1"/>
  <c r="F87" i="18" a="1"/>
  <c r="F87" i="18" s="1"/>
  <c r="E87" i="18" a="1"/>
  <c r="E87" i="18" s="1"/>
  <c r="D87" i="18" a="1"/>
  <c r="D87" i="18" s="1"/>
  <c r="C87" i="18"/>
  <c r="M86" i="18"/>
  <c r="M86" i="18" a="1"/>
  <c r="L86" i="18" a="1"/>
  <c r="L86" i="18" s="1"/>
  <c r="K86" i="18"/>
  <c r="K86" i="18" a="1"/>
  <c r="J86" i="18" a="1"/>
  <c r="J86" i="18" s="1"/>
  <c r="H86" i="18" a="1"/>
  <c r="H86" i="18" s="1"/>
  <c r="G86" i="18" a="1"/>
  <c r="G86" i="18" s="1"/>
  <c r="F86" i="18" a="1"/>
  <c r="F86" i="18" s="1"/>
  <c r="E86" i="18" a="1"/>
  <c r="E86" i="18" s="1"/>
  <c r="D86" i="18" a="1"/>
  <c r="D86" i="18" s="1"/>
  <c r="C86" i="18"/>
  <c r="M85" i="18" a="1"/>
  <c r="M85" i="18" s="1"/>
  <c r="L85" i="18" a="1"/>
  <c r="L85" i="18" s="1"/>
  <c r="K85" i="18" a="1"/>
  <c r="K85" i="18" s="1"/>
  <c r="J85" i="18"/>
  <c r="J85" i="18" a="1"/>
  <c r="H85" i="18" a="1"/>
  <c r="H85" i="18" s="1"/>
  <c r="G85" i="18" a="1"/>
  <c r="G85" i="18" s="1"/>
  <c r="F85" i="18" a="1"/>
  <c r="F85" i="18" s="1"/>
  <c r="E85" i="18" a="1"/>
  <c r="E85" i="18" s="1"/>
  <c r="D85" i="18" a="1"/>
  <c r="D85" i="18" s="1"/>
  <c r="C85" i="18"/>
  <c r="M84" i="18"/>
  <c r="M84" i="18" a="1"/>
  <c r="L84" i="18" a="1"/>
  <c r="L84" i="18" s="1"/>
  <c r="K84" i="18" a="1"/>
  <c r="K84" i="18" s="1"/>
  <c r="J84" i="18" a="1"/>
  <c r="J84" i="18" s="1"/>
  <c r="H84" i="18" a="1"/>
  <c r="H84" i="18" s="1"/>
  <c r="G84" i="18"/>
  <c r="G84" i="18" a="1"/>
  <c r="F84" i="18" a="1"/>
  <c r="F84" i="18" s="1"/>
  <c r="E84" i="18"/>
  <c r="E84" i="18" a="1"/>
  <c r="D84" i="18" a="1"/>
  <c r="D84" i="18" s="1"/>
  <c r="C84" i="18"/>
  <c r="M83" i="18" a="1"/>
  <c r="M83" i="18" s="1"/>
  <c r="L83" i="18" a="1"/>
  <c r="L83" i="18" s="1"/>
  <c r="K83" i="18" a="1"/>
  <c r="K83" i="18" s="1"/>
  <c r="J83" i="18" a="1"/>
  <c r="J83" i="18" s="1"/>
  <c r="H83" i="18" a="1"/>
  <c r="H83" i="18" s="1"/>
  <c r="G83" i="18" a="1"/>
  <c r="G83" i="18" s="1"/>
  <c r="F83" i="18" a="1"/>
  <c r="F83" i="18" s="1"/>
  <c r="E83" i="18" a="1"/>
  <c r="E83" i="18" s="1"/>
  <c r="D83" i="18" a="1"/>
  <c r="D83" i="18" s="1"/>
  <c r="C83" i="18"/>
  <c r="M82" i="18"/>
  <c r="M82" i="18" a="1"/>
  <c r="L82" i="18"/>
  <c r="L82" i="18" a="1"/>
  <c r="K82" i="18" a="1"/>
  <c r="K82" i="18" s="1"/>
  <c r="J82" i="18" a="1"/>
  <c r="J82" i="18" s="1"/>
  <c r="H82" i="18" a="1"/>
  <c r="H82" i="18" s="1"/>
  <c r="G82" i="18"/>
  <c r="G82" i="18" a="1"/>
  <c r="F82" i="18" a="1"/>
  <c r="F82" i="18" s="1"/>
  <c r="E82" i="18"/>
  <c r="E82" i="18" a="1"/>
  <c r="D82" i="18" a="1"/>
  <c r="D82" i="18" s="1"/>
  <c r="C82" i="18"/>
  <c r="M81" i="18"/>
  <c r="M81" i="18" a="1"/>
  <c r="L81" i="18" a="1"/>
  <c r="L81" i="18" s="1"/>
  <c r="K81" i="18"/>
  <c r="K81" i="18" a="1"/>
  <c r="J81" i="18" a="1"/>
  <c r="J81" i="18" s="1"/>
  <c r="H81" i="18" a="1"/>
  <c r="H81" i="18" s="1"/>
  <c r="G81" i="18" a="1"/>
  <c r="G81" i="18" s="1"/>
  <c r="F81" i="18" a="1"/>
  <c r="F81" i="18" s="1"/>
  <c r="E81" i="18"/>
  <c r="E81" i="18" a="1"/>
  <c r="D81" i="18" a="1"/>
  <c r="D81" i="18" s="1"/>
  <c r="C81" i="18"/>
  <c r="M80" i="18" a="1"/>
  <c r="M80" i="18" s="1"/>
  <c r="L80" i="18" a="1"/>
  <c r="L80" i="18" s="1"/>
  <c r="K80" i="18" a="1"/>
  <c r="K80" i="18" s="1"/>
  <c r="J80" i="18" a="1"/>
  <c r="J80" i="18" s="1"/>
  <c r="H80" i="18" a="1"/>
  <c r="H80" i="18" s="1"/>
  <c r="G80" i="18"/>
  <c r="G80" i="18" a="1"/>
  <c r="F80" i="18" a="1"/>
  <c r="F80" i="18" s="1"/>
  <c r="E80" i="18"/>
  <c r="E80" i="18" a="1"/>
  <c r="D80" i="18" a="1"/>
  <c r="D80" i="18" s="1"/>
  <c r="C80" i="18"/>
  <c r="M79" i="18" a="1"/>
  <c r="M79" i="18" s="1"/>
  <c r="L79" i="18" a="1"/>
  <c r="L79" i="18" s="1"/>
  <c r="K79" i="18" a="1"/>
  <c r="K79" i="18" s="1"/>
  <c r="J79" i="18" a="1"/>
  <c r="J79" i="18" s="1"/>
  <c r="H79" i="18" a="1"/>
  <c r="H79" i="18" s="1"/>
  <c r="G79" i="18"/>
  <c r="G79" i="18" a="1"/>
  <c r="F79" i="18" a="1"/>
  <c r="F79" i="18" s="1"/>
  <c r="E79" i="18" a="1"/>
  <c r="E79" i="18" s="1"/>
  <c r="D79" i="18" a="1"/>
  <c r="D79" i="18" s="1"/>
  <c r="C79" i="18"/>
  <c r="M78" i="18"/>
  <c r="M78" i="18" a="1"/>
  <c r="L78" i="18" a="1"/>
  <c r="L78" i="18" s="1"/>
  <c r="K78" i="18"/>
  <c r="K78" i="18" a="1"/>
  <c r="J78" i="18" a="1"/>
  <c r="J78" i="18" s="1"/>
  <c r="H78" i="18" a="1"/>
  <c r="H78" i="18" s="1"/>
  <c r="G78" i="18" a="1"/>
  <c r="G78" i="18" s="1"/>
  <c r="F78" i="18" a="1"/>
  <c r="F78" i="18" s="1"/>
  <c r="E78" i="18" a="1"/>
  <c r="E78" i="18" s="1"/>
  <c r="D78" i="18" a="1"/>
  <c r="D78" i="18" s="1"/>
  <c r="C78" i="18"/>
  <c r="M77" i="18"/>
  <c r="M77" i="18" a="1"/>
  <c r="L77" i="18" a="1"/>
  <c r="L77" i="18" s="1"/>
  <c r="K77" i="18"/>
  <c r="K77" i="18" a="1"/>
  <c r="J77" i="18" a="1"/>
  <c r="J77" i="18" s="1"/>
  <c r="H77" i="18" a="1"/>
  <c r="H77" i="18" s="1"/>
  <c r="G77" i="18" a="1"/>
  <c r="G77" i="18" s="1"/>
  <c r="F77" i="18" a="1"/>
  <c r="F77" i="18" s="1"/>
  <c r="E77" i="18" a="1"/>
  <c r="E77" i="18" s="1"/>
  <c r="D77" i="18" a="1"/>
  <c r="D77" i="18" s="1"/>
  <c r="C77" i="18"/>
  <c r="M76" i="18" a="1"/>
  <c r="M76" i="18" s="1"/>
  <c r="L76" i="18" a="1"/>
  <c r="L76" i="18" s="1"/>
  <c r="K76" i="18" a="1"/>
  <c r="K76" i="18" s="1"/>
  <c r="J76" i="18" a="1"/>
  <c r="J76" i="18" s="1"/>
  <c r="H76" i="18" a="1"/>
  <c r="H76" i="18" s="1"/>
  <c r="G76" i="18"/>
  <c r="G76" i="18" a="1"/>
  <c r="F76" i="18" a="1"/>
  <c r="F76" i="18" s="1"/>
  <c r="E76" i="18"/>
  <c r="E76" i="18" a="1"/>
  <c r="D76" i="18" a="1"/>
  <c r="D76" i="18" s="1"/>
  <c r="C76" i="18"/>
  <c r="M75" i="18" a="1"/>
  <c r="M75" i="18" s="1"/>
  <c r="L75" i="18" a="1"/>
  <c r="L75" i="18" s="1"/>
  <c r="K75" i="18" a="1"/>
  <c r="K75" i="18" s="1"/>
  <c r="J75" i="18" a="1"/>
  <c r="J75" i="18" s="1"/>
  <c r="H75" i="18" a="1"/>
  <c r="H75" i="18" s="1"/>
  <c r="G75" i="18"/>
  <c r="G75" i="18" a="1"/>
  <c r="F75" i="18" a="1"/>
  <c r="F75" i="18" s="1"/>
  <c r="E75" i="18" a="1"/>
  <c r="E75" i="18" s="1"/>
  <c r="D75" i="18" a="1"/>
  <c r="D75" i="18" s="1"/>
  <c r="C75" i="18"/>
  <c r="M74" i="18" a="1"/>
  <c r="M74" i="18" s="1"/>
  <c r="L74" i="18" a="1"/>
  <c r="L74" i="18" s="1"/>
  <c r="K74" i="18"/>
  <c r="K74" i="18" a="1"/>
  <c r="J74" i="18" a="1"/>
  <c r="J74" i="18" s="1"/>
  <c r="H74" i="18" a="1"/>
  <c r="H74" i="18" s="1"/>
  <c r="G74" i="18" a="1"/>
  <c r="G74" i="18" s="1"/>
  <c r="F74" i="18" a="1"/>
  <c r="F74" i="18" s="1"/>
  <c r="E74" i="18" a="1"/>
  <c r="E74" i="18" s="1"/>
  <c r="D74" i="18" a="1"/>
  <c r="D74" i="18" s="1"/>
  <c r="C74" i="18"/>
  <c r="M73" i="18"/>
  <c r="M73" i="18" a="1"/>
  <c r="L73" i="18" a="1"/>
  <c r="L73" i="18" s="1"/>
  <c r="K73" i="18" a="1"/>
  <c r="K73" i="18" s="1"/>
  <c r="J73" i="18" a="1"/>
  <c r="J73" i="18" s="1"/>
  <c r="H73" i="18" a="1"/>
  <c r="H73" i="18" s="1"/>
  <c r="G73" i="18" a="1"/>
  <c r="G73" i="18" s="1"/>
  <c r="F73" i="18" a="1"/>
  <c r="F73" i="18" s="1"/>
  <c r="E73" i="18" a="1"/>
  <c r="E73" i="18" s="1"/>
  <c r="D73" i="18" a="1"/>
  <c r="D73" i="18" s="1"/>
  <c r="C73" i="18"/>
  <c r="M72" i="18" a="1"/>
  <c r="M72" i="18" s="1"/>
  <c r="L72" i="18" a="1"/>
  <c r="L72" i="18" s="1"/>
  <c r="K72" i="18" a="1"/>
  <c r="K72" i="18" s="1"/>
  <c r="J72" i="18" a="1"/>
  <c r="J72" i="18" s="1"/>
  <c r="H72" i="18" a="1"/>
  <c r="H72" i="18" s="1"/>
  <c r="G72" i="18"/>
  <c r="G72" i="18" a="1"/>
  <c r="F72" i="18" a="1"/>
  <c r="F72" i="18" s="1"/>
  <c r="E72" i="18" a="1"/>
  <c r="E72" i="18" s="1"/>
  <c r="D72" i="18" a="1"/>
  <c r="D72" i="18" s="1"/>
  <c r="C72" i="18"/>
  <c r="M71" i="18" a="1"/>
  <c r="M71" i="18" s="1"/>
  <c r="L71" i="18" a="1"/>
  <c r="L71" i="18" s="1"/>
  <c r="K71" i="18" a="1"/>
  <c r="K71" i="18" s="1"/>
  <c r="J71" i="18" a="1"/>
  <c r="J71" i="18" s="1"/>
  <c r="H71" i="18" a="1"/>
  <c r="H71" i="18" s="1"/>
  <c r="G71" i="18"/>
  <c r="G71" i="18" a="1"/>
  <c r="F71" i="18" a="1"/>
  <c r="F71" i="18" s="1"/>
  <c r="E71" i="18"/>
  <c r="E71" i="18" a="1"/>
  <c r="D71" i="18" a="1"/>
  <c r="D71" i="18" s="1"/>
  <c r="C71" i="18"/>
  <c r="M70" i="18" a="1"/>
  <c r="M70" i="18" s="1"/>
  <c r="L70" i="18" a="1"/>
  <c r="L70" i="18" s="1"/>
  <c r="K70" i="18" a="1"/>
  <c r="K70" i="18" s="1"/>
  <c r="J70" i="18" a="1"/>
  <c r="J70" i="18" s="1"/>
  <c r="H70" i="18" a="1"/>
  <c r="H70" i="18" s="1"/>
  <c r="G70" i="18"/>
  <c r="G70" i="18" a="1"/>
  <c r="F70" i="18" a="1"/>
  <c r="F70" i="18" s="1"/>
  <c r="E70" i="18"/>
  <c r="E70" i="18" a="1"/>
  <c r="D70" i="18" a="1"/>
  <c r="D70" i="18" s="1"/>
  <c r="C70" i="18"/>
  <c r="M69" i="18" a="1"/>
  <c r="M69" i="18" s="1"/>
  <c r="L69" i="18" a="1"/>
  <c r="L69" i="18" s="1"/>
  <c r="K69" i="18" a="1"/>
  <c r="K69" i="18" s="1"/>
  <c r="J69" i="18" a="1"/>
  <c r="J69" i="18" s="1"/>
  <c r="H69" i="18" a="1"/>
  <c r="H69" i="18" s="1"/>
  <c r="G69" i="18"/>
  <c r="G69" i="18" a="1"/>
  <c r="F69" i="18" a="1"/>
  <c r="F69" i="18" s="1"/>
  <c r="E69" i="18" a="1"/>
  <c r="E69" i="18" s="1"/>
  <c r="D69" i="18" a="1"/>
  <c r="D69" i="18" s="1"/>
  <c r="C69" i="18"/>
  <c r="M68" i="18" a="1"/>
  <c r="M68" i="18" s="1"/>
  <c r="L68" i="18" a="1"/>
  <c r="L68" i="18" s="1"/>
  <c r="K68" i="18"/>
  <c r="K68" i="18" a="1"/>
  <c r="J68" i="18" a="1"/>
  <c r="J68" i="18" s="1"/>
  <c r="H68" i="18" a="1"/>
  <c r="H68" i="18" s="1"/>
  <c r="G68" i="18" a="1"/>
  <c r="G68" i="18" s="1"/>
  <c r="F68" i="18" a="1"/>
  <c r="F68" i="18" s="1"/>
  <c r="E68" i="18" a="1"/>
  <c r="E68" i="18" s="1"/>
  <c r="D68" i="18" a="1"/>
  <c r="D68" i="18" s="1"/>
  <c r="C68" i="18"/>
  <c r="M67" i="18"/>
  <c r="M67" i="18" a="1"/>
  <c r="L67" i="18" a="1"/>
  <c r="L67" i="18" s="1"/>
  <c r="K67" i="18"/>
  <c r="K67" i="18" a="1"/>
  <c r="J67" i="18" a="1"/>
  <c r="J67" i="18" s="1"/>
  <c r="H67" i="18" a="1"/>
  <c r="H67" i="18" s="1"/>
  <c r="G67" i="18" a="1"/>
  <c r="G67" i="18" s="1"/>
  <c r="F67" i="18" a="1"/>
  <c r="F67" i="18" s="1"/>
  <c r="E67" i="18" a="1"/>
  <c r="E67" i="18" s="1"/>
  <c r="D67" i="18" a="1"/>
  <c r="D67" i="18" s="1"/>
  <c r="C67" i="18"/>
  <c r="M66" i="18" a="1"/>
  <c r="M66" i="18" s="1"/>
  <c r="L66" i="18" a="1"/>
  <c r="L66" i="18" s="1"/>
  <c r="K66" i="18" a="1"/>
  <c r="K66" i="18" s="1"/>
  <c r="J66" i="18" a="1"/>
  <c r="J66" i="18" s="1"/>
  <c r="H66" i="18" a="1"/>
  <c r="H66" i="18" s="1"/>
  <c r="G66" i="18"/>
  <c r="G66" i="18" a="1"/>
  <c r="F66" i="18" a="1"/>
  <c r="F66" i="18" s="1"/>
  <c r="E66" i="18"/>
  <c r="E66" i="18" a="1"/>
  <c r="D66" i="18" a="1"/>
  <c r="D66" i="18" s="1"/>
  <c r="C66" i="18"/>
  <c r="M65" i="18" a="1"/>
  <c r="M65" i="18" s="1"/>
  <c r="L65" i="18" a="1"/>
  <c r="L65" i="18" s="1"/>
  <c r="K65" i="18" a="1"/>
  <c r="K65" i="18" s="1"/>
  <c r="J65" i="18" a="1"/>
  <c r="J65" i="18" s="1"/>
  <c r="H65" i="18" a="1"/>
  <c r="H65" i="18" s="1"/>
  <c r="G65" i="18"/>
  <c r="G65" i="18" a="1"/>
  <c r="F65" i="18" a="1"/>
  <c r="F65" i="18" s="1"/>
  <c r="E65" i="18" a="1"/>
  <c r="E65" i="18" s="1"/>
  <c r="D65" i="18" a="1"/>
  <c r="D65" i="18" s="1"/>
  <c r="C65" i="18"/>
  <c r="M64" i="18" a="1"/>
  <c r="M64" i="18" s="1"/>
  <c r="L64" i="18" a="1"/>
  <c r="L64" i="18" s="1"/>
  <c r="K64" i="18" a="1"/>
  <c r="K64" i="18" s="1"/>
  <c r="J64" i="18" a="1"/>
  <c r="J64" i="18" s="1"/>
  <c r="H64" i="18" a="1"/>
  <c r="H64" i="18" s="1"/>
  <c r="G64" i="18" a="1"/>
  <c r="G64" i="18" s="1"/>
  <c r="F64" i="18" a="1"/>
  <c r="F64" i="18" s="1"/>
  <c r="E64" i="18" a="1"/>
  <c r="E64" i="18" s="1"/>
  <c r="D64" i="18" a="1"/>
  <c r="D64" i="18" s="1"/>
  <c r="C64" i="18"/>
  <c r="M63" i="18" a="1"/>
  <c r="M63" i="18" s="1"/>
  <c r="L63" i="18" a="1"/>
  <c r="L63" i="18"/>
  <c r="K63" i="18" a="1"/>
  <c r="K63" i="18" s="1"/>
  <c r="J63" i="18" a="1"/>
  <c r="J63" i="18" s="1"/>
  <c r="H63" i="18" a="1"/>
  <c r="H63" i="18" s="1"/>
  <c r="G63" i="18" a="1"/>
  <c r="G63" i="18"/>
  <c r="F63" i="18" a="1"/>
  <c r="F63" i="18" s="1"/>
  <c r="E63" i="18" a="1"/>
  <c r="E63" i="18"/>
  <c r="D63" i="18" a="1"/>
  <c r="D63" i="18" s="1"/>
  <c r="B2" i="1"/>
  <c r="U196" i="1" a="1"/>
  <c r="I126" i="18" l="1"/>
  <c r="I114" i="18"/>
  <c r="I120" i="18"/>
  <c r="I113" i="18"/>
  <c r="I124" i="18"/>
  <c r="I133" i="18"/>
  <c r="I116" i="18"/>
  <c r="I119" i="18"/>
  <c r="I138" i="18"/>
  <c r="I154" i="18"/>
  <c r="I86" i="18"/>
  <c r="I90" i="18"/>
  <c r="I99" i="18"/>
  <c r="I103" i="18"/>
  <c r="I148" i="18"/>
  <c r="I69" i="18"/>
  <c r="I134" i="18"/>
  <c r="I142" i="18"/>
  <c r="I158" i="18"/>
  <c r="I162" i="18"/>
  <c r="I65" i="18"/>
  <c r="I84" i="18"/>
  <c r="I89" i="18"/>
  <c r="I93" i="18"/>
  <c r="I101" i="18"/>
  <c r="I152" i="18"/>
  <c r="I104" i="18"/>
  <c r="I108" i="18"/>
  <c r="I146" i="18"/>
  <c r="I168" i="18"/>
  <c r="I136" i="18"/>
  <c r="I140" i="18"/>
  <c r="I156" i="18"/>
  <c r="I164" i="18"/>
  <c r="I105" i="18"/>
  <c r="I132" i="18"/>
  <c r="I150" i="18"/>
  <c r="I72" i="18"/>
  <c r="I75" i="18"/>
  <c r="I79" i="18"/>
  <c r="I85" i="18"/>
  <c r="I96" i="18"/>
  <c r="I74" i="18"/>
  <c r="I78" i="18"/>
  <c r="I83" i="18"/>
  <c r="I98" i="18"/>
  <c r="I64" i="18"/>
  <c r="I71" i="18"/>
  <c r="I82" i="18"/>
  <c r="I88" i="18"/>
  <c r="I92" i="18"/>
  <c r="I95" i="18"/>
  <c r="I67" i="18"/>
  <c r="I77" i="18"/>
  <c r="I81" i="18"/>
  <c r="I100" i="18"/>
  <c r="I73" i="18"/>
  <c r="I87" i="18"/>
  <c r="I91" i="18"/>
  <c r="I97" i="18"/>
  <c r="I107" i="18"/>
  <c r="I68" i="18"/>
  <c r="I66" i="18"/>
  <c r="I70" i="18"/>
  <c r="I76" i="18"/>
  <c r="I80" i="18"/>
  <c r="I94" i="18"/>
  <c r="I102" i="18"/>
  <c r="U196" i="1"/>
  <c r="T196" i="1" a="1"/>
  <c r="T196" i="1" l="1"/>
  <c r="S196" i="1" a="1"/>
  <c r="S196" i="1" l="1"/>
  <c r="R196" i="1" a="1"/>
  <c r="R196" i="1" l="1"/>
  <c r="Q196" i="1" a="1"/>
  <c r="Q196" i="1" l="1"/>
  <c r="P196" i="1" a="1"/>
  <c r="P196" i="1" l="1"/>
  <c r="V196" i="1" s="1"/>
  <c r="N196" i="1" a="1"/>
  <c r="N196" i="1" l="1"/>
  <c r="M196" i="1" a="1"/>
  <c r="M196" i="1" l="1"/>
  <c r="L196" i="1" a="1"/>
  <c r="L196" i="1" l="1"/>
  <c r="K196" i="1" a="1"/>
  <c r="K196" i="1" l="1"/>
  <c r="J196" i="1" a="1"/>
  <c r="J196" i="1" l="1"/>
  <c r="I196" i="1" a="1"/>
  <c r="I196" i="1" l="1"/>
  <c r="H196" i="1" a="1"/>
  <c r="H196" i="1" l="1"/>
  <c r="W196" i="1" s="1"/>
  <c r="G196" i="1" a="1"/>
  <c r="G196" i="1" l="1"/>
  <c r="O196" i="1" s="1"/>
  <c r="F196" i="1" a="1"/>
  <c r="F196" i="1" l="1"/>
  <c r="U195" i="1" a="1"/>
  <c r="U195" i="1" l="1"/>
  <c r="T195" i="1" a="1"/>
  <c r="T195" i="1" l="1"/>
  <c r="S195" i="1" a="1"/>
  <c r="S195" i="1" l="1"/>
  <c r="R195" i="1" a="1"/>
  <c r="R195" i="1" l="1"/>
  <c r="Q195" i="1" a="1"/>
  <c r="Q195" i="1" l="1"/>
  <c r="P195" i="1" a="1"/>
  <c r="P195" i="1" l="1"/>
  <c r="V195" i="1" s="1"/>
  <c r="N195" i="1" a="1"/>
  <c r="N195" i="1" l="1"/>
  <c r="M195" i="1" a="1"/>
  <c r="M195" i="1" l="1"/>
  <c r="L195" i="1" a="1"/>
  <c r="L195" i="1" l="1"/>
  <c r="K195" i="1" a="1"/>
  <c r="K195" i="1" l="1"/>
  <c r="J195" i="1" a="1"/>
  <c r="J195" i="1" l="1"/>
  <c r="I195" i="1" a="1"/>
  <c r="I195" i="1" l="1"/>
  <c r="H195" i="1" a="1"/>
  <c r="H195" i="1" l="1"/>
  <c r="W195" i="1" s="1"/>
  <c r="G195" i="1" a="1"/>
  <c r="G195" i="1" l="1"/>
  <c r="O195" i="1" s="1"/>
  <c r="F195" i="1" a="1"/>
  <c r="F195" i="1" l="1"/>
  <c r="U194" i="1" a="1"/>
  <c r="U194" i="1" l="1"/>
  <c r="T194" i="1" a="1"/>
  <c r="T194" i="1" l="1"/>
  <c r="S194" i="1" a="1"/>
  <c r="S194" i="1" l="1"/>
  <c r="R194" i="1" a="1"/>
  <c r="R194" i="1" l="1"/>
  <c r="Q194" i="1" a="1"/>
  <c r="Q194" i="1" l="1"/>
  <c r="P194" i="1" a="1"/>
  <c r="P194" i="1" l="1"/>
  <c r="V194" i="1" s="1"/>
  <c r="N194" i="1" a="1"/>
  <c r="N194" i="1" l="1"/>
  <c r="M194" i="1" a="1"/>
  <c r="M194" i="1" l="1"/>
  <c r="L194" i="1" a="1"/>
  <c r="L194" i="1" l="1"/>
  <c r="K194" i="1" a="1"/>
  <c r="K194" i="1" l="1"/>
  <c r="J194" i="1" a="1"/>
  <c r="J194" i="1" l="1"/>
  <c r="I194" i="1" a="1"/>
  <c r="I194" i="1" l="1"/>
  <c r="H194" i="1" a="1"/>
  <c r="H194" i="1" l="1"/>
  <c r="W194" i="1" s="1"/>
  <c r="G194" i="1" a="1"/>
  <c r="G194" i="1" l="1"/>
  <c r="O194" i="1" s="1"/>
  <c r="F194" i="1" a="1"/>
  <c r="F194" i="1" l="1"/>
  <c r="U193" i="1" a="1"/>
  <c r="U193" i="1" l="1"/>
  <c r="T193" i="1" a="1"/>
  <c r="T193" i="1" l="1"/>
  <c r="S193" i="1" a="1"/>
  <c r="S193" i="1" l="1"/>
  <c r="R193" i="1" a="1"/>
  <c r="R193" i="1" l="1"/>
  <c r="Q193" i="1" a="1"/>
  <c r="Q193" i="1" l="1"/>
  <c r="P193" i="1" a="1"/>
  <c r="P193" i="1" l="1"/>
  <c r="V193" i="1" s="1"/>
  <c r="N193" i="1" a="1"/>
  <c r="N193" i="1" l="1"/>
  <c r="M193" i="1" a="1"/>
  <c r="M193" i="1" l="1"/>
  <c r="L193" i="1" a="1"/>
  <c r="L193" i="1" l="1"/>
  <c r="K193" i="1" a="1"/>
  <c r="K193" i="1" l="1"/>
  <c r="J193" i="1" a="1"/>
  <c r="J193" i="1" l="1"/>
  <c r="I193" i="1" a="1"/>
  <c r="I193" i="1" l="1"/>
  <c r="H193" i="1" a="1"/>
  <c r="H193" i="1" l="1"/>
  <c r="W193" i="1" s="1"/>
  <c r="G193" i="1" a="1"/>
  <c r="G193" i="1" l="1"/>
  <c r="O193" i="1" s="1"/>
  <c r="F193" i="1" a="1"/>
  <c r="F193" i="1" l="1"/>
  <c r="U192" i="1" a="1"/>
  <c r="U192" i="1" l="1"/>
  <c r="T192" i="1" a="1"/>
  <c r="T192" i="1" l="1"/>
  <c r="S192" i="1" a="1"/>
  <c r="S192" i="1" l="1"/>
  <c r="R192" i="1" a="1"/>
  <c r="R192" i="1" l="1"/>
  <c r="Q192" i="1" a="1"/>
  <c r="Q192" i="1" l="1"/>
  <c r="P192" i="1" a="1"/>
  <c r="P192" i="1" l="1"/>
  <c r="V192" i="1" s="1"/>
  <c r="N192" i="1" a="1"/>
  <c r="N192" i="1" l="1"/>
  <c r="M192" i="1" a="1"/>
  <c r="M192" i="1" l="1"/>
  <c r="L192" i="1" a="1"/>
  <c r="L192" i="1" l="1"/>
  <c r="K192" i="1" a="1"/>
  <c r="K192" i="1" l="1"/>
  <c r="J192" i="1" a="1"/>
  <c r="J192" i="1" l="1"/>
  <c r="I192" i="1" a="1"/>
  <c r="I192" i="1" l="1"/>
  <c r="H192" i="1" a="1"/>
  <c r="H192" i="1" l="1"/>
  <c r="W192" i="1" s="1"/>
  <c r="G192" i="1" a="1"/>
  <c r="G192" i="1" l="1"/>
  <c r="O192" i="1" s="1"/>
  <c r="F192" i="1" a="1"/>
  <c r="F192" i="1" l="1"/>
  <c r="U191" i="1" a="1"/>
  <c r="U191" i="1" l="1"/>
  <c r="T191" i="1" a="1"/>
  <c r="T191" i="1" l="1"/>
  <c r="S191" i="1" a="1"/>
  <c r="S191" i="1" l="1"/>
  <c r="R191" i="1" a="1"/>
  <c r="R191" i="1" l="1"/>
  <c r="Q191" i="1" a="1"/>
  <c r="Q191" i="1" l="1"/>
  <c r="P191" i="1" a="1"/>
  <c r="P191" i="1" l="1"/>
  <c r="V191" i="1" s="1"/>
  <c r="N191" i="1" a="1"/>
  <c r="N191" i="1" l="1"/>
  <c r="M191" i="1" a="1"/>
  <c r="M191" i="1" l="1"/>
  <c r="L191" i="1" a="1"/>
  <c r="L191" i="1" l="1"/>
  <c r="K191" i="1" a="1"/>
  <c r="K191" i="1" l="1"/>
  <c r="J191" i="1" a="1"/>
  <c r="J191" i="1" l="1"/>
  <c r="I191" i="1" a="1"/>
  <c r="I191" i="1" l="1"/>
  <c r="H191" i="1" a="1"/>
  <c r="H191" i="1" l="1"/>
  <c r="W191" i="1" s="1"/>
  <c r="G191" i="1" a="1"/>
  <c r="G191" i="1" l="1"/>
  <c r="O191" i="1" s="1"/>
  <c r="F191" i="1" a="1"/>
  <c r="F191" i="1" l="1"/>
  <c r="U190" i="1" a="1"/>
  <c r="U190" i="1" l="1"/>
  <c r="T190" i="1" a="1"/>
  <c r="T190" i="1" l="1"/>
  <c r="S190" i="1" a="1"/>
  <c r="S190" i="1" l="1"/>
  <c r="R190" i="1" a="1"/>
  <c r="R190" i="1" l="1"/>
  <c r="Q190" i="1" a="1"/>
  <c r="Q190" i="1" l="1"/>
  <c r="P190" i="1" a="1"/>
  <c r="P190" i="1" l="1"/>
  <c r="V190" i="1" s="1"/>
  <c r="N190" i="1" a="1"/>
  <c r="N190" i="1" l="1"/>
  <c r="M190" i="1" a="1"/>
  <c r="M190" i="1" l="1"/>
  <c r="L190" i="1" a="1"/>
  <c r="L190" i="1" l="1"/>
  <c r="K190" i="1" a="1"/>
  <c r="K190" i="1" l="1"/>
  <c r="J190" i="1" a="1"/>
  <c r="J190" i="1" l="1"/>
  <c r="I190" i="1" a="1"/>
  <c r="I190" i="1" l="1"/>
  <c r="H190" i="1" a="1"/>
  <c r="H190" i="1" l="1"/>
  <c r="W190" i="1" s="1"/>
  <c r="G190" i="1" a="1"/>
  <c r="G190" i="1" l="1"/>
  <c r="O190" i="1" s="1"/>
  <c r="F190" i="1" a="1"/>
  <c r="F190" i="1" l="1"/>
  <c r="U189" i="1" a="1"/>
  <c r="U189" i="1" l="1"/>
  <c r="T189" i="1" a="1"/>
  <c r="T189" i="1" l="1"/>
  <c r="S189" i="1" a="1"/>
  <c r="S189" i="1" l="1"/>
  <c r="R189" i="1" a="1"/>
  <c r="R189" i="1" l="1"/>
  <c r="Q189" i="1" a="1"/>
  <c r="Q189" i="1" l="1"/>
  <c r="P189" i="1" a="1"/>
  <c r="P189" i="1" l="1"/>
  <c r="V189" i="1" s="1"/>
  <c r="N189" i="1" a="1"/>
  <c r="N189" i="1" l="1"/>
  <c r="M189" i="1" a="1"/>
  <c r="M189" i="1" l="1"/>
  <c r="L189" i="1" a="1"/>
  <c r="L189" i="1" l="1"/>
  <c r="K189" i="1" a="1"/>
  <c r="K189" i="1" l="1"/>
  <c r="J189" i="1" a="1"/>
  <c r="J189" i="1" l="1"/>
  <c r="I189" i="1" a="1"/>
  <c r="I189" i="1" l="1"/>
  <c r="H189" i="1" a="1"/>
  <c r="H189" i="1" l="1"/>
  <c r="W189" i="1" s="1"/>
  <c r="G189" i="1" a="1"/>
  <c r="G189" i="1" l="1"/>
  <c r="O189" i="1" s="1"/>
  <c r="F189" i="1" a="1"/>
  <c r="F189" i="1" l="1"/>
  <c r="U188" i="1" a="1"/>
  <c r="U188" i="1" l="1"/>
  <c r="T188" i="1" a="1"/>
  <c r="T188" i="1" l="1"/>
  <c r="S188" i="1" a="1"/>
  <c r="S188" i="1" l="1"/>
  <c r="R188" i="1" a="1"/>
  <c r="R188" i="1" l="1"/>
  <c r="Q188" i="1" a="1"/>
  <c r="Q188" i="1" l="1"/>
  <c r="P188" i="1" a="1"/>
  <c r="P188" i="1" l="1"/>
  <c r="V188" i="1" s="1"/>
  <c r="N188" i="1" a="1"/>
  <c r="N188" i="1" l="1"/>
  <c r="M188" i="1" a="1"/>
  <c r="M188" i="1" l="1"/>
  <c r="L188" i="1" a="1"/>
  <c r="L188" i="1" l="1"/>
  <c r="K188" i="1" a="1"/>
  <c r="K188" i="1" l="1"/>
  <c r="J188" i="1" a="1"/>
  <c r="J188" i="1" l="1"/>
  <c r="I188" i="1" a="1"/>
  <c r="I188" i="1" l="1"/>
  <c r="H188" i="1" a="1"/>
  <c r="H188" i="1" l="1"/>
  <c r="W188" i="1" s="1"/>
  <c r="G188" i="1" a="1"/>
  <c r="G188" i="1" l="1"/>
  <c r="O188" i="1" s="1"/>
  <c r="F188" i="1" a="1"/>
  <c r="F188" i="1" l="1"/>
  <c r="U187" i="1" a="1"/>
  <c r="U187" i="1" l="1"/>
  <c r="T187" i="1" a="1"/>
  <c r="T187" i="1" l="1"/>
  <c r="S187" i="1" a="1"/>
  <c r="S187" i="1" l="1"/>
  <c r="R187" i="1" a="1"/>
  <c r="R187" i="1" l="1"/>
  <c r="Q187" i="1" a="1"/>
  <c r="Q187" i="1" l="1"/>
  <c r="P187" i="1" a="1"/>
  <c r="P187" i="1" l="1"/>
  <c r="V187" i="1" s="1"/>
  <c r="N187" i="1" a="1"/>
  <c r="N187" i="1" l="1"/>
  <c r="M187" i="1" a="1"/>
  <c r="M187" i="1" l="1"/>
  <c r="L187" i="1" a="1"/>
  <c r="L187" i="1" l="1"/>
  <c r="K187" i="1" a="1"/>
  <c r="K187" i="1" l="1"/>
  <c r="J187" i="1" a="1"/>
  <c r="J187" i="1" l="1"/>
  <c r="I187" i="1" a="1"/>
  <c r="I187" i="1" l="1"/>
  <c r="H187" i="1" a="1"/>
  <c r="H187" i="1" l="1"/>
  <c r="W187" i="1" s="1"/>
  <c r="G187" i="1" a="1"/>
  <c r="G187" i="1" l="1"/>
  <c r="O187" i="1" s="1"/>
  <c r="F187" i="1" a="1"/>
  <c r="F187" i="1" l="1"/>
  <c r="U186" i="1" a="1"/>
  <c r="U186" i="1" l="1"/>
  <c r="T186" i="1" a="1"/>
  <c r="T186" i="1" l="1"/>
  <c r="S186" i="1" a="1"/>
  <c r="S186" i="1" l="1"/>
  <c r="R186" i="1" a="1"/>
  <c r="R186" i="1" l="1"/>
  <c r="Q186" i="1" a="1"/>
  <c r="Q186" i="1" l="1"/>
  <c r="P186" i="1" a="1"/>
  <c r="P186" i="1" l="1"/>
  <c r="V186" i="1" s="1"/>
  <c r="N186" i="1" a="1"/>
  <c r="N186" i="1" l="1"/>
  <c r="M186" i="1" a="1"/>
  <c r="M186" i="1" l="1"/>
  <c r="L186" i="1" a="1"/>
  <c r="L186" i="1" l="1"/>
  <c r="K186" i="1" a="1"/>
  <c r="K186" i="1" l="1"/>
  <c r="J186" i="1" a="1"/>
  <c r="J186" i="1" l="1"/>
  <c r="I186" i="1" a="1"/>
  <c r="I186" i="1" l="1"/>
  <c r="H186" i="1" a="1"/>
  <c r="H186" i="1" l="1"/>
  <c r="W186" i="1" s="1"/>
  <c r="G186" i="1" a="1"/>
  <c r="G186" i="1" l="1"/>
  <c r="O186" i="1" s="1"/>
  <c r="F186" i="1" a="1"/>
  <c r="F186" i="1" l="1"/>
  <c r="U185" i="1" a="1"/>
  <c r="U185" i="1" l="1"/>
  <c r="T185" i="1" a="1"/>
  <c r="T185" i="1" l="1"/>
  <c r="S185" i="1" a="1"/>
  <c r="S185" i="1" l="1"/>
  <c r="R185" i="1" a="1"/>
  <c r="R185" i="1" l="1"/>
  <c r="Q185" i="1" a="1"/>
  <c r="Q185" i="1" l="1"/>
  <c r="P185" i="1" a="1"/>
  <c r="P185" i="1" l="1"/>
  <c r="V185" i="1" s="1"/>
  <c r="N185" i="1" a="1"/>
  <c r="N185" i="1" l="1"/>
  <c r="M185" i="1" a="1"/>
  <c r="M185" i="1" l="1"/>
  <c r="L185" i="1" a="1"/>
  <c r="L185" i="1" l="1"/>
  <c r="K185" i="1" a="1"/>
  <c r="K185" i="1" l="1"/>
  <c r="J185" i="1" a="1"/>
  <c r="J185" i="1" l="1"/>
  <c r="I185" i="1" a="1"/>
  <c r="I185" i="1" l="1"/>
  <c r="H185" i="1" a="1"/>
  <c r="H185" i="1" l="1"/>
  <c r="W185" i="1" s="1"/>
  <c r="G185" i="1" a="1"/>
  <c r="G185" i="1" l="1"/>
  <c r="O185" i="1" s="1"/>
  <c r="F185" i="1" a="1"/>
  <c r="F185" i="1" l="1"/>
  <c r="U184" i="1" a="1"/>
  <c r="U184" i="1" l="1"/>
  <c r="T184" i="1" a="1"/>
  <c r="T184" i="1" l="1"/>
  <c r="S184" i="1" a="1"/>
  <c r="S184" i="1" l="1"/>
  <c r="R184" i="1" a="1"/>
  <c r="R184" i="1" l="1"/>
  <c r="Q184" i="1" a="1"/>
  <c r="Q184" i="1" l="1"/>
  <c r="P184" i="1" a="1"/>
  <c r="P184" i="1" l="1"/>
  <c r="V184" i="1" s="1"/>
  <c r="N184" i="1" a="1"/>
  <c r="N184" i="1" l="1"/>
  <c r="M184" i="1" a="1"/>
  <c r="M184" i="1" l="1"/>
  <c r="L184" i="1" a="1"/>
  <c r="L184" i="1" l="1"/>
  <c r="K184" i="1" a="1"/>
  <c r="K184" i="1" l="1"/>
  <c r="J184" i="1" a="1"/>
  <c r="J184" i="1" l="1"/>
  <c r="I184" i="1" a="1"/>
  <c r="I184" i="1" l="1"/>
  <c r="H184" i="1" a="1"/>
  <c r="H184" i="1" l="1"/>
  <c r="W184" i="1" s="1"/>
  <c r="G184" i="1" a="1"/>
  <c r="G184" i="1" l="1"/>
  <c r="O184" i="1" s="1"/>
  <c r="F184" i="1" a="1"/>
  <c r="F184" i="1" l="1"/>
  <c r="U183" i="1" a="1"/>
  <c r="U183" i="1" l="1"/>
  <c r="T183" i="1" a="1"/>
  <c r="T183" i="1" l="1"/>
  <c r="S183" i="1" a="1"/>
  <c r="S183" i="1" l="1"/>
  <c r="R183" i="1" a="1"/>
  <c r="R183" i="1" l="1"/>
  <c r="Q183" i="1" a="1"/>
  <c r="Q183" i="1" l="1"/>
  <c r="P183" i="1" a="1"/>
  <c r="P183" i="1" l="1"/>
  <c r="V183" i="1" s="1"/>
  <c r="N183" i="1" a="1"/>
  <c r="N183" i="1" l="1"/>
  <c r="M183" i="1" a="1"/>
  <c r="M183" i="1" l="1"/>
  <c r="L183" i="1" a="1"/>
  <c r="L183" i="1" l="1"/>
  <c r="K183" i="1" a="1"/>
  <c r="K183" i="1" l="1"/>
  <c r="J183" i="1" a="1"/>
  <c r="J183" i="1" l="1"/>
  <c r="I183" i="1" a="1"/>
  <c r="I183" i="1" l="1"/>
  <c r="H183" i="1" a="1"/>
  <c r="H183" i="1" l="1"/>
  <c r="W183" i="1" s="1"/>
  <c r="G183" i="1" a="1"/>
  <c r="G183" i="1" l="1"/>
  <c r="O183" i="1" s="1"/>
  <c r="F183" i="1" a="1"/>
  <c r="F183" i="1" l="1"/>
  <c r="U182" i="1" a="1"/>
  <c r="U182" i="1" l="1"/>
  <c r="T182" i="1" a="1"/>
  <c r="T182" i="1" l="1"/>
  <c r="S182" i="1" a="1"/>
  <c r="S182" i="1" l="1"/>
  <c r="R182" i="1" a="1"/>
  <c r="R182" i="1" l="1"/>
  <c r="Q182" i="1" a="1"/>
  <c r="Q182" i="1" l="1"/>
  <c r="P182" i="1" a="1"/>
  <c r="P182" i="1" l="1"/>
  <c r="V182" i="1" s="1"/>
  <c r="N182" i="1" a="1"/>
  <c r="N182" i="1" l="1"/>
  <c r="M182" i="1" a="1"/>
  <c r="M182" i="1" l="1"/>
  <c r="L182" i="1" a="1"/>
  <c r="L182" i="1" l="1"/>
  <c r="K182" i="1" a="1"/>
  <c r="K182" i="1" l="1"/>
  <c r="J182" i="1" a="1"/>
  <c r="J182" i="1" l="1"/>
  <c r="I182" i="1" a="1"/>
  <c r="I182" i="1" l="1"/>
  <c r="H182" i="1" a="1"/>
  <c r="H182" i="1" l="1"/>
  <c r="W182" i="1" s="1"/>
  <c r="G182" i="1" a="1"/>
  <c r="G182" i="1" l="1"/>
  <c r="O182" i="1" s="1"/>
  <c r="F182" i="1" a="1"/>
  <c r="F182" i="1" l="1"/>
  <c r="U181" i="1" a="1"/>
  <c r="U181" i="1" l="1"/>
  <c r="T181" i="1" a="1"/>
  <c r="T181" i="1" l="1"/>
  <c r="S181" i="1" a="1"/>
  <c r="S181" i="1" l="1"/>
  <c r="R181" i="1" a="1"/>
  <c r="R181" i="1" l="1"/>
  <c r="Q181" i="1" a="1"/>
  <c r="Q181" i="1" l="1"/>
  <c r="P181" i="1" a="1"/>
  <c r="P181" i="1" l="1"/>
  <c r="V181" i="1" s="1"/>
  <c r="N181" i="1" a="1"/>
  <c r="N181" i="1" l="1"/>
  <c r="M181" i="1" a="1"/>
  <c r="M181" i="1" l="1"/>
  <c r="L181" i="1" a="1"/>
  <c r="L181" i="1" l="1"/>
  <c r="K181" i="1" a="1"/>
  <c r="K181" i="1" l="1"/>
  <c r="J181" i="1" a="1"/>
  <c r="J181" i="1" l="1"/>
  <c r="I181" i="1" a="1"/>
  <c r="I181" i="1" l="1"/>
  <c r="H181" i="1" a="1"/>
  <c r="H181" i="1" l="1"/>
  <c r="W181" i="1" s="1"/>
  <c r="G181" i="1" a="1"/>
  <c r="G181" i="1" l="1"/>
  <c r="O181" i="1" s="1"/>
  <c r="F181" i="1" a="1"/>
  <c r="F181" i="1" l="1"/>
  <c r="U180" i="1" a="1"/>
  <c r="U180" i="1" l="1"/>
  <c r="T180" i="1" a="1"/>
  <c r="T180" i="1" l="1"/>
  <c r="S180" i="1" a="1"/>
  <c r="S180" i="1" l="1"/>
  <c r="R180" i="1" a="1"/>
  <c r="R180" i="1" l="1"/>
  <c r="Q180" i="1" a="1"/>
  <c r="Q180" i="1" l="1"/>
  <c r="P180" i="1" a="1"/>
  <c r="P180" i="1" l="1"/>
  <c r="V180" i="1" s="1"/>
  <c r="N180" i="1" a="1"/>
  <c r="N180" i="1" l="1"/>
  <c r="M180" i="1" a="1"/>
  <c r="M180" i="1" l="1"/>
  <c r="L180" i="1" a="1"/>
  <c r="L180" i="1" l="1"/>
  <c r="K180" i="1" a="1"/>
  <c r="K180" i="1" l="1"/>
  <c r="J180" i="1" a="1"/>
  <c r="J180" i="1" l="1"/>
  <c r="I180" i="1" a="1"/>
  <c r="I180" i="1" l="1"/>
  <c r="H180" i="1" a="1"/>
  <c r="H180" i="1" l="1"/>
  <c r="W180" i="1" s="1"/>
  <c r="G180" i="1" a="1"/>
  <c r="G180" i="1" l="1"/>
  <c r="O180" i="1" s="1"/>
  <c r="F180" i="1" a="1"/>
  <c r="F180" i="1" l="1"/>
  <c r="U179" i="1" a="1"/>
  <c r="U179" i="1" l="1"/>
  <c r="T179" i="1" a="1"/>
  <c r="T179" i="1" l="1"/>
  <c r="S179" i="1" a="1"/>
  <c r="S179" i="1" l="1"/>
  <c r="R179" i="1" a="1"/>
  <c r="R179" i="1" l="1"/>
  <c r="Q179" i="1" a="1"/>
  <c r="Q179" i="1" l="1"/>
  <c r="P179" i="1" a="1"/>
  <c r="P179" i="1" l="1"/>
  <c r="V179" i="1" s="1"/>
  <c r="N179" i="1" a="1"/>
  <c r="N179" i="1" l="1"/>
  <c r="M179" i="1" a="1"/>
  <c r="M179" i="1" l="1"/>
  <c r="L179" i="1" a="1"/>
  <c r="L179" i="1" l="1"/>
  <c r="K179" i="1" a="1"/>
  <c r="K179" i="1" l="1"/>
  <c r="J179" i="1" a="1"/>
  <c r="J179" i="1" l="1"/>
  <c r="I179" i="1" a="1"/>
  <c r="I179" i="1" l="1"/>
  <c r="H179" i="1" a="1"/>
  <c r="H179" i="1" l="1"/>
  <c r="W179" i="1" s="1"/>
  <c r="G179" i="1" a="1"/>
  <c r="G179" i="1" l="1"/>
  <c r="O179" i="1" s="1"/>
  <c r="F179" i="1" a="1"/>
  <c r="F179" i="1" l="1"/>
  <c r="U178" i="1" a="1"/>
  <c r="U178" i="1" l="1"/>
  <c r="T178" i="1" a="1"/>
  <c r="T178" i="1" l="1"/>
  <c r="S178" i="1" a="1"/>
  <c r="S178" i="1" l="1"/>
  <c r="R178" i="1" a="1"/>
  <c r="R178" i="1" l="1"/>
  <c r="Q178" i="1" a="1"/>
  <c r="Q178" i="1" l="1"/>
  <c r="P178" i="1" a="1"/>
  <c r="P178" i="1" l="1"/>
  <c r="V178" i="1" s="1"/>
  <c r="N178" i="1" a="1"/>
  <c r="N178" i="1" l="1"/>
  <c r="M178" i="1" a="1"/>
  <c r="M178" i="1" l="1"/>
  <c r="L178" i="1" a="1"/>
  <c r="L178" i="1" l="1"/>
  <c r="K178" i="1" a="1"/>
  <c r="K178" i="1" l="1"/>
  <c r="J178" i="1" a="1"/>
  <c r="J178" i="1" l="1"/>
  <c r="I178" i="1" a="1"/>
  <c r="I178" i="1" l="1"/>
  <c r="H178" i="1" a="1"/>
  <c r="H178" i="1" l="1"/>
  <c r="W178" i="1" s="1"/>
  <c r="G178" i="1" a="1"/>
  <c r="G178" i="1" l="1"/>
  <c r="O178" i="1" s="1"/>
  <c r="F178" i="1" a="1"/>
  <c r="F178" i="1" l="1"/>
  <c r="U177" i="1" a="1"/>
  <c r="U177" i="1" l="1"/>
  <c r="T177" i="1" a="1"/>
  <c r="T177" i="1" l="1"/>
  <c r="S177" i="1" a="1"/>
  <c r="S177" i="1" l="1"/>
  <c r="R177" i="1" a="1"/>
  <c r="R177" i="1" l="1"/>
  <c r="Q177" i="1" a="1"/>
  <c r="Q177" i="1" l="1"/>
  <c r="P177" i="1" a="1"/>
  <c r="P177" i="1" l="1"/>
  <c r="V177" i="1" s="1"/>
  <c r="N177" i="1" a="1"/>
  <c r="N177" i="1" l="1"/>
  <c r="M177" i="1" a="1"/>
  <c r="M177" i="1" l="1"/>
  <c r="L177" i="1" a="1"/>
  <c r="L177" i="1" l="1"/>
  <c r="K177" i="1" a="1"/>
  <c r="K177" i="1" l="1"/>
  <c r="J177" i="1" a="1"/>
  <c r="J177" i="1" l="1"/>
  <c r="I177" i="1" a="1"/>
  <c r="I177" i="1" l="1"/>
  <c r="H177" i="1" a="1"/>
  <c r="H177" i="1" l="1"/>
  <c r="W177" i="1" s="1"/>
  <c r="G177" i="1" a="1"/>
  <c r="G177" i="1" l="1"/>
  <c r="O177" i="1" s="1"/>
  <c r="F177" i="1" a="1"/>
  <c r="F177" i="1" l="1"/>
  <c r="U176" i="1" a="1"/>
  <c r="U176" i="1" l="1"/>
  <c r="T176" i="1" a="1"/>
  <c r="T176" i="1" l="1"/>
  <c r="S176" i="1" a="1"/>
  <c r="S176" i="1" l="1"/>
  <c r="R176" i="1" a="1"/>
  <c r="R176" i="1" l="1"/>
  <c r="Q176" i="1" a="1"/>
  <c r="Q176" i="1" l="1"/>
  <c r="P176" i="1" a="1"/>
  <c r="P176" i="1" l="1"/>
  <c r="V176" i="1" s="1"/>
  <c r="N176" i="1" a="1"/>
  <c r="N176" i="1" l="1"/>
  <c r="M176" i="1" a="1"/>
  <c r="M176" i="1" l="1"/>
  <c r="L176" i="1" a="1"/>
  <c r="L176" i="1" l="1"/>
  <c r="K176" i="1" a="1"/>
  <c r="K176" i="1" l="1"/>
  <c r="J176" i="1" a="1"/>
  <c r="J176" i="1" l="1"/>
  <c r="I176" i="1" a="1"/>
  <c r="I176" i="1" l="1"/>
  <c r="H176" i="1" a="1"/>
  <c r="H176" i="1" l="1"/>
  <c r="W176" i="1" s="1"/>
  <c r="G176" i="1" a="1"/>
  <c r="G176" i="1" l="1"/>
  <c r="O176" i="1" s="1"/>
  <c r="F176" i="1" a="1"/>
  <c r="F176" i="1" l="1"/>
  <c r="U175" i="1" a="1"/>
  <c r="U175" i="1" l="1"/>
  <c r="T175" i="1" a="1"/>
  <c r="T175" i="1" l="1"/>
  <c r="S175" i="1" a="1"/>
  <c r="S175" i="1" l="1"/>
  <c r="R175" i="1" a="1"/>
  <c r="R175" i="1" l="1"/>
  <c r="Q175" i="1" a="1"/>
  <c r="Q175" i="1" l="1"/>
  <c r="P175" i="1" a="1"/>
  <c r="P175" i="1" l="1"/>
  <c r="V175" i="1" s="1"/>
  <c r="N175" i="1" a="1"/>
  <c r="N175" i="1" l="1"/>
  <c r="M175" i="1" a="1"/>
  <c r="M175" i="1" l="1"/>
  <c r="L175" i="1" a="1"/>
  <c r="L175" i="1" l="1"/>
  <c r="K175" i="1" a="1"/>
  <c r="K175" i="1" l="1"/>
  <c r="J175" i="1" a="1"/>
  <c r="J175" i="1" l="1"/>
  <c r="I175" i="1" a="1"/>
  <c r="I175" i="1" l="1"/>
  <c r="H175" i="1" a="1"/>
  <c r="H175" i="1" l="1"/>
  <c r="W175" i="1" s="1"/>
  <c r="G175" i="1" a="1"/>
  <c r="G175" i="1" l="1"/>
  <c r="O175" i="1" s="1"/>
  <c r="F175" i="1" a="1"/>
  <c r="F175" i="1" l="1"/>
  <c r="U174" i="1" a="1"/>
  <c r="U174" i="1" l="1"/>
  <c r="T174" i="1" a="1"/>
  <c r="T174" i="1" l="1"/>
  <c r="S174" i="1" a="1"/>
  <c r="S174" i="1" l="1"/>
  <c r="R174" i="1" a="1"/>
  <c r="R174" i="1" l="1"/>
  <c r="Q174" i="1" a="1"/>
  <c r="Q174" i="1" l="1"/>
  <c r="P174" i="1" a="1"/>
  <c r="P174" i="1" l="1"/>
  <c r="V174" i="1" s="1"/>
  <c r="N174" i="1" a="1"/>
  <c r="N174" i="1" l="1"/>
  <c r="M174" i="1" a="1"/>
  <c r="M174" i="1" l="1"/>
  <c r="L174" i="1" a="1"/>
  <c r="L174" i="1" l="1"/>
  <c r="K174" i="1" a="1"/>
  <c r="K174" i="1" l="1"/>
  <c r="J174" i="1" a="1"/>
  <c r="J174" i="1" l="1"/>
  <c r="I174" i="1" a="1"/>
  <c r="I174" i="1" l="1"/>
  <c r="H174" i="1" a="1"/>
  <c r="H174" i="1" l="1"/>
  <c r="W174" i="1" s="1"/>
  <c r="G174" i="1" a="1"/>
  <c r="G174" i="1" l="1"/>
  <c r="O174" i="1" s="1"/>
  <c r="F174" i="1" a="1"/>
  <c r="F174" i="1" l="1"/>
  <c r="U173" i="1" a="1"/>
  <c r="U173" i="1" l="1"/>
  <c r="T173" i="1" a="1"/>
  <c r="T173" i="1" l="1"/>
  <c r="S173" i="1" a="1"/>
  <c r="S173" i="1" l="1"/>
  <c r="R173" i="1" a="1"/>
  <c r="R173" i="1" l="1"/>
  <c r="Q173" i="1" a="1"/>
  <c r="Q173" i="1" l="1"/>
  <c r="P173" i="1" a="1"/>
  <c r="P173" i="1" l="1"/>
  <c r="V173" i="1" s="1"/>
  <c r="N173" i="1" a="1"/>
  <c r="N173" i="1" l="1"/>
  <c r="M173" i="1" a="1"/>
  <c r="M173" i="1" l="1"/>
  <c r="L173" i="1" a="1"/>
  <c r="L173" i="1" l="1"/>
  <c r="K173" i="1" a="1"/>
  <c r="K173" i="1" l="1"/>
  <c r="J173" i="1" a="1"/>
  <c r="J173" i="1" l="1"/>
  <c r="I173" i="1" a="1"/>
  <c r="I173" i="1" l="1"/>
  <c r="H173" i="1" a="1"/>
  <c r="H173" i="1" l="1"/>
  <c r="W173" i="1" s="1"/>
  <c r="G173" i="1" a="1"/>
  <c r="G173" i="1" l="1"/>
  <c r="O173" i="1" s="1"/>
  <c r="F173" i="1" a="1"/>
  <c r="F173" i="1" l="1"/>
  <c r="U172" i="1" a="1"/>
  <c r="U172" i="1" l="1"/>
  <c r="T172" i="1" a="1"/>
  <c r="T172" i="1" l="1"/>
  <c r="S172" i="1" a="1"/>
  <c r="S172" i="1" l="1"/>
  <c r="R172" i="1" a="1"/>
  <c r="R172" i="1" l="1"/>
  <c r="Q172" i="1" a="1"/>
  <c r="Q172" i="1" l="1"/>
  <c r="P172" i="1" a="1"/>
  <c r="P172" i="1" l="1"/>
  <c r="V172" i="1" s="1"/>
  <c r="N172" i="1" a="1"/>
  <c r="N172" i="1" l="1"/>
  <c r="M172" i="1" a="1"/>
  <c r="M172" i="1" l="1"/>
  <c r="L172" i="1" a="1"/>
  <c r="L172" i="1" l="1"/>
  <c r="K172" i="1" a="1"/>
  <c r="K172" i="1" l="1"/>
  <c r="J172" i="1" a="1"/>
  <c r="J172" i="1" l="1"/>
  <c r="I172" i="1" a="1"/>
  <c r="I172" i="1" l="1"/>
  <c r="H172" i="1" a="1"/>
  <c r="H172" i="1" l="1"/>
  <c r="W172" i="1" s="1"/>
  <c r="G172" i="1" a="1"/>
  <c r="G172" i="1" l="1"/>
  <c r="O172" i="1" s="1"/>
  <c r="F172" i="1" a="1"/>
  <c r="F172" i="1" l="1"/>
  <c r="U171" i="1" a="1"/>
  <c r="U171" i="1" l="1"/>
  <c r="T171" i="1" a="1"/>
  <c r="T171" i="1" l="1"/>
  <c r="S171" i="1" a="1"/>
  <c r="S171" i="1" l="1"/>
  <c r="R171" i="1" a="1"/>
  <c r="R171" i="1" l="1"/>
  <c r="Q171" i="1" a="1"/>
  <c r="Q171" i="1" l="1"/>
  <c r="P171" i="1" a="1"/>
  <c r="P171" i="1" l="1"/>
  <c r="V171" i="1" s="1"/>
  <c r="N171" i="1" a="1"/>
  <c r="N171" i="1" l="1"/>
  <c r="M171" i="1" a="1"/>
  <c r="M171" i="1" l="1"/>
  <c r="L171" i="1" a="1"/>
  <c r="L171" i="1" l="1"/>
  <c r="K171" i="1" a="1"/>
  <c r="K171" i="1" l="1"/>
  <c r="J171" i="1" a="1"/>
  <c r="J171" i="1" l="1"/>
  <c r="I171" i="1" a="1"/>
  <c r="I171" i="1" l="1"/>
  <c r="H171" i="1" a="1"/>
  <c r="H171" i="1" l="1"/>
  <c r="W171" i="1" s="1"/>
  <c r="G171" i="1" a="1"/>
  <c r="G171" i="1" l="1"/>
  <c r="O171" i="1" s="1"/>
  <c r="F171" i="1" a="1"/>
  <c r="F171" i="1" l="1"/>
  <c r="U170" i="1" a="1"/>
  <c r="U170" i="1" l="1"/>
  <c r="T170" i="1" a="1"/>
  <c r="T170" i="1" l="1"/>
  <c r="S170" i="1" a="1"/>
  <c r="S170" i="1" l="1"/>
  <c r="R170" i="1" a="1"/>
  <c r="R170" i="1" l="1"/>
  <c r="Q170" i="1" a="1"/>
  <c r="Q170" i="1" l="1"/>
  <c r="P170" i="1" a="1"/>
  <c r="P170" i="1" l="1"/>
  <c r="V170" i="1" s="1"/>
  <c r="N170" i="1" a="1"/>
  <c r="N170" i="1" l="1"/>
  <c r="M170" i="1" a="1"/>
  <c r="M170" i="1" l="1"/>
  <c r="L170" i="1" a="1"/>
  <c r="L170" i="1" l="1"/>
  <c r="K170" i="1" a="1"/>
  <c r="K170" i="1" l="1"/>
  <c r="J170" i="1" a="1"/>
  <c r="J170" i="1" l="1"/>
  <c r="I170" i="1" a="1"/>
  <c r="I170" i="1" l="1"/>
  <c r="H170" i="1" a="1"/>
  <c r="H170" i="1" l="1"/>
  <c r="W170" i="1" s="1"/>
  <c r="G170" i="1" a="1"/>
  <c r="G170" i="1" l="1"/>
  <c r="O170" i="1" s="1"/>
  <c r="F170" i="1" a="1"/>
  <c r="F170" i="1" l="1"/>
  <c r="U169" i="1" a="1"/>
  <c r="U169" i="1" l="1"/>
  <c r="T169" i="1" a="1"/>
  <c r="T169" i="1" l="1"/>
  <c r="S169" i="1" a="1"/>
  <c r="S169" i="1" l="1"/>
  <c r="R169" i="1" a="1"/>
  <c r="R169" i="1" l="1"/>
  <c r="Q169" i="1" a="1"/>
  <c r="Q169" i="1" l="1"/>
  <c r="P169" i="1" a="1"/>
  <c r="P169" i="1" l="1"/>
  <c r="V169" i="1" s="1"/>
  <c r="N169" i="1" a="1"/>
  <c r="N169" i="1" l="1"/>
  <c r="M169" i="1" a="1"/>
  <c r="M169" i="1" l="1"/>
  <c r="L169" i="1" a="1"/>
  <c r="L169" i="1" l="1"/>
  <c r="K169" i="1" a="1"/>
  <c r="K169" i="1" l="1"/>
  <c r="J169" i="1" a="1"/>
  <c r="J169" i="1" l="1"/>
  <c r="I169" i="1" a="1"/>
  <c r="I169" i="1" l="1"/>
  <c r="H169" i="1" a="1"/>
  <c r="H169" i="1" l="1"/>
  <c r="W169" i="1" s="1"/>
  <c r="G169" i="1" a="1"/>
  <c r="G169" i="1" l="1"/>
  <c r="O169" i="1" s="1"/>
  <c r="F169" i="1" a="1"/>
  <c r="F169" i="1" l="1"/>
  <c r="U168" i="1" a="1"/>
  <c r="U168" i="1" l="1"/>
  <c r="T168" i="1" a="1"/>
  <c r="T168" i="1" l="1"/>
  <c r="S168" i="1" a="1"/>
  <c r="S168" i="1" l="1"/>
  <c r="R168" i="1" a="1"/>
  <c r="R168" i="1" l="1"/>
  <c r="Q168" i="1" a="1"/>
  <c r="Q168" i="1" l="1"/>
  <c r="P168" i="1" a="1"/>
  <c r="P168" i="1" l="1"/>
  <c r="V168" i="1" s="1"/>
  <c r="N168" i="1" a="1"/>
  <c r="N168" i="1" l="1"/>
  <c r="M168" i="1" a="1"/>
  <c r="M168" i="1" l="1"/>
  <c r="L168" i="1" a="1"/>
  <c r="L168" i="1" l="1"/>
  <c r="K168" i="1" a="1"/>
  <c r="K168" i="1" l="1"/>
  <c r="J168" i="1" a="1"/>
  <c r="J168" i="1" l="1"/>
  <c r="I168" i="1" a="1"/>
  <c r="I168" i="1" l="1"/>
  <c r="H168" i="1" a="1"/>
  <c r="H168" i="1" l="1"/>
  <c r="W168" i="1" s="1"/>
  <c r="G168" i="1" a="1"/>
  <c r="G168" i="1" l="1"/>
  <c r="O168" i="1" s="1"/>
  <c r="F168" i="1" a="1"/>
  <c r="F168" i="1" l="1"/>
  <c r="U167" i="1" a="1"/>
  <c r="U167" i="1" l="1"/>
  <c r="T167" i="1" a="1"/>
  <c r="T167" i="1" l="1"/>
  <c r="S167" i="1" a="1"/>
  <c r="S167" i="1" l="1"/>
  <c r="R167" i="1" a="1"/>
  <c r="R167" i="1" l="1"/>
  <c r="Q167" i="1" a="1"/>
  <c r="Q167" i="1" l="1"/>
  <c r="P167" i="1" a="1"/>
  <c r="P167" i="1" l="1"/>
  <c r="V167" i="1" s="1"/>
  <c r="N167" i="1" a="1"/>
  <c r="N167" i="1" l="1"/>
  <c r="M167" i="1" a="1"/>
  <c r="M167" i="1" l="1"/>
  <c r="L167" i="1" a="1"/>
  <c r="L167" i="1" l="1"/>
  <c r="K167" i="1" a="1"/>
  <c r="K167" i="1" l="1"/>
  <c r="J167" i="1" a="1"/>
  <c r="J167" i="1" l="1"/>
  <c r="I167" i="1" a="1"/>
  <c r="I167" i="1" l="1"/>
  <c r="H167" i="1" a="1"/>
  <c r="H167" i="1" l="1"/>
  <c r="W167" i="1" s="1"/>
  <c r="G167" i="1" a="1"/>
  <c r="G167" i="1" l="1"/>
  <c r="O167" i="1" s="1"/>
  <c r="F167" i="1" a="1"/>
  <c r="F167" i="1" l="1"/>
  <c r="U166" i="1" a="1"/>
  <c r="U166" i="1" l="1"/>
  <c r="T166" i="1" a="1"/>
  <c r="T166" i="1" l="1"/>
  <c r="S166" i="1" a="1"/>
  <c r="S166" i="1" l="1"/>
  <c r="R166" i="1" a="1"/>
  <c r="R166" i="1" l="1"/>
  <c r="Q166" i="1" a="1"/>
  <c r="Q166" i="1" l="1"/>
  <c r="P166" i="1" a="1"/>
  <c r="P166" i="1" l="1"/>
  <c r="V166" i="1" s="1"/>
  <c r="N166" i="1" a="1"/>
  <c r="N166" i="1" l="1"/>
  <c r="M166" i="1" a="1"/>
  <c r="M166" i="1" l="1"/>
  <c r="L166" i="1" a="1"/>
  <c r="L166" i="1" l="1"/>
  <c r="K166" i="1" a="1"/>
  <c r="K166" i="1" l="1"/>
  <c r="J166" i="1" a="1"/>
  <c r="J166" i="1" l="1"/>
  <c r="I166" i="1" a="1"/>
  <c r="I166" i="1" l="1"/>
  <c r="H166" i="1" a="1"/>
  <c r="H166" i="1" l="1"/>
  <c r="W166" i="1" s="1"/>
  <c r="G166" i="1" a="1"/>
  <c r="G166" i="1" l="1"/>
  <c r="O166" i="1" s="1"/>
  <c r="F166" i="1" a="1"/>
  <c r="F166" i="1" l="1"/>
  <c r="U165" i="1" a="1"/>
  <c r="U165" i="1" l="1"/>
  <c r="T165" i="1" a="1"/>
  <c r="T165" i="1" l="1"/>
  <c r="S165" i="1" a="1"/>
  <c r="S165" i="1" l="1"/>
  <c r="R165" i="1" a="1"/>
  <c r="R165" i="1" l="1"/>
  <c r="Q165" i="1" a="1"/>
  <c r="Q165" i="1" l="1"/>
  <c r="P165" i="1" a="1"/>
  <c r="P165" i="1" l="1"/>
  <c r="V165" i="1" s="1"/>
  <c r="N165" i="1" a="1"/>
  <c r="N165" i="1" l="1"/>
  <c r="M165" i="1" a="1"/>
  <c r="M165" i="1" l="1"/>
  <c r="L165" i="1" a="1"/>
  <c r="L165" i="1" l="1"/>
  <c r="K165" i="1" a="1"/>
  <c r="K165" i="1" l="1"/>
  <c r="J165" i="1" a="1"/>
  <c r="J165" i="1" l="1"/>
  <c r="I165" i="1" a="1"/>
  <c r="I165" i="1" l="1"/>
  <c r="H165" i="1" a="1"/>
  <c r="H165" i="1" l="1"/>
  <c r="W165" i="1" s="1"/>
  <c r="G165" i="1" a="1"/>
  <c r="G165" i="1" l="1"/>
  <c r="O165" i="1" s="1"/>
  <c r="F165" i="1" a="1"/>
  <c r="F165" i="1" l="1"/>
  <c r="U164" i="1" a="1"/>
  <c r="U164" i="1" l="1"/>
  <c r="T164" i="1" a="1"/>
  <c r="T164" i="1" l="1"/>
  <c r="S164" i="1" a="1"/>
  <c r="S164" i="1" l="1"/>
  <c r="R164" i="1" a="1"/>
  <c r="R164" i="1" l="1"/>
  <c r="Q164" i="1" a="1"/>
  <c r="Q164" i="1" l="1"/>
  <c r="P164" i="1" a="1"/>
  <c r="P164" i="1" l="1"/>
  <c r="V164" i="1" s="1"/>
  <c r="N164" i="1" a="1"/>
  <c r="N164" i="1" l="1"/>
  <c r="M164" i="1" a="1"/>
  <c r="M164" i="1" l="1"/>
  <c r="L164" i="1" a="1"/>
  <c r="L164" i="1" l="1"/>
  <c r="K164" i="1" a="1"/>
  <c r="K164" i="1" l="1"/>
  <c r="J164" i="1" a="1"/>
  <c r="J164" i="1" l="1"/>
  <c r="I164" i="1" a="1"/>
  <c r="I164" i="1" l="1"/>
  <c r="H164" i="1" a="1"/>
  <c r="H164" i="1" l="1"/>
  <c r="W164" i="1" s="1"/>
  <c r="G164" i="1" a="1"/>
  <c r="G164" i="1" l="1"/>
  <c r="O164" i="1" s="1"/>
  <c r="F164" i="1" a="1"/>
  <c r="F164" i="1" l="1"/>
  <c r="U163" i="1" a="1"/>
  <c r="U163" i="1" l="1"/>
  <c r="T163" i="1" a="1"/>
  <c r="T163" i="1" l="1"/>
  <c r="S163" i="1" a="1"/>
  <c r="S163" i="1" l="1"/>
  <c r="R163" i="1" a="1"/>
  <c r="R163" i="1" l="1"/>
  <c r="Q163" i="1" a="1"/>
  <c r="Q163" i="1" l="1"/>
  <c r="P163" i="1" a="1"/>
  <c r="P163" i="1" l="1"/>
  <c r="V163" i="1" s="1"/>
  <c r="N163" i="1" a="1"/>
  <c r="N163" i="1" l="1"/>
  <c r="M163" i="1" a="1"/>
  <c r="M163" i="1" l="1"/>
  <c r="L163" i="1" a="1"/>
  <c r="L163" i="1" l="1"/>
  <c r="K163" i="1" a="1"/>
  <c r="K163" i="1" l="1"/>
  <c r="J163" i="1" a="1"/>
  <c r="J163" i="1" l="1"/>
  <c r="I163" i="1" a="1"/>
  <c r="I163" i="1" l="1"/>
  <c r="H163" i="1" a="1"/>
  <c r="H163" i="1" l="1"/>
  <c r="W163" i="1" s="1"/>
  <c r="G163" i="1" a="1"/>
  <c r="G163" i="1" l="1"/>
  <c r="O163" i="1" s="1"/>
  <c r="F163" i="1" a="1"/>
  <c r="F163" i="1" l="1"/>
  <c r="U162" i="1" a="1"/>
  <c r="U162" i="1" l="1"/>
  <c r="T162" i="1" a="1"/>
  <c r="T162" i="1" l="1"/>
  <c r="S162" i="1" a="1"/>
  <c r="S162" i="1" l="1"/>
  <c r="R162" i="1" a="1"/>
  <c r="R162" i="1" l="1"/>
  <c r="Q162" i="1" a="1"/>
  <c r="Q162" i="1" l="1"/>
  <c r="P162" i="1" a="1"/>
  <c r="P162" i="1" l="1"/>
  <c r="V162" i="1" s="1"/>
  <c r="N162" i="1" a="1"/>
  <c r="N162" i="1" l="1"/>
  <c r="M162" i="1" a="1"/>
  <c r="M162" i="1" l="1"/>
  <c r="L162" i="1" a="1"/>
  <c r="L162" i="1" l="1"/>
  <c r="K162" i="1" a="1"/>
  <c r="K162" i="1" l="1"/>
  <c r="J162" i="1" a="1"/>
  <c r="J162" i="1" l="1"/>
  <c r="I162" i="1" a="1"/>
  <c r="I162" i="1" l="1"/>
  <c r="H162" i="1" a="1"/>
  <c r="H162" i="1" l="1"/>
  <c r="W162" i="1" s="1"/>
  <c r="G162" i="1" a="1"/>
  <c r="G162" i="1" l="1"/>
  <c r="O162" i="1" s="1"/>
  <c r="F162" i="1" a="1"/>
  <c r="F162" i="1" l="1"/>
  <c r="U161" i="1" a="1"/>
  <c r="U161" i="1" l="1"/>
  <c r="T161" i="1" a="1"/>
  <c r="T161" i="1" l="1"/>
  <c r="S161" i="1" a="1"/>
  <c r="S161" i="1" l="1"/>
  <c r="R161" i="1" a="1"/>
  <c r="R161" i="1" l="1"/>
  <c r="Q161" i="1" a="1"/>
  <c r="Q161" i="1" l="1"/>
  <c r="P161" i="1" a="1"/>
  <c r="P161" i="1" l="1"/>
  <c r="V161" i="1" s="1"/>
  <c r="N161" i="1" a="1"/>
  <c r="N161" i="1" l="1"/>
  <c r="M161" i="1" a="1"/>
  <c r="M161" i="1" l="1"/>
  <c r="L161" i="1" a="1"/>
  <c r="L161" i="1" l="1"/>
  <c r="K161" i="1" a="1"/>
  <c r="K161" i="1" l="1"/>
  <c r="J161" i="1" a="1"/>
  <c r="J161" i="1" l="1"/>
  <c r="I161" i="1" a="1"/>
  <c r="I161" i="1" l="1"/>
  <c r="H161" i="1" a="1"/>
  <c r="H161" i="1" l="1"/>
  <c r="W161" i="1" s="1"/>
  <c r="G161" i="1" a="1"/>
  <c r="G161" i="1" l="1"/>
  <c r="O161" i="1" s="1"/>
  <c r="F161" i="1" a="1"/>
  <c r="F161" i="1" l="1"/>
  <c r="U160" i="1" a="1"/>
  <c r="U160" i="1" l="1"/>
  <c r="T160" i="1" a="1"/>
  <c r="T160" i="1" l="1"/>
  <c r="S160" i="1" a="1"/>
  <c r="S160" i="1" l="1"/>
  <c r="R160" i="1" a="1"/>
  <c r="R160" i="1" l="1"/>
  <c r="Q160" i="1" a="1"/>
  <c r="Q160" i="1" l="1"/>
  <c r="P160" i="1" a="1"/>
  <c r="P160" i="1" l="1"/>
  <c r="V160" i="1" s="1"/>
  <c r="N160" i="1" a="1"/>
  <c r="N160" i="1" l="1"/>
  <c r="M160" i="1" a="1"/>
  <c r="M160" i="1" l="1"/>
  <c r="L160" i="1" a="1"/>
  <c r="L160" i="1" l="1"/>
  <c r="K160" i="1" a="1"/>
  <c r="K160" i="1" l="1"/>
  <c r="J160" i="1" a="1"/>
  <c r="J160" i="1" l="1"/>
  <c r="I160" i="1" a="1"/>
  <c r="I160" i="1" l="1"/>
  <c r="H160" i="1" a="1"/>
  <c r="H160" i="1" l="1"/>
  <c r="W160" i="1" s="1"/>
  <c r="G160" i="1" a="1"/>
  <c r="G160" i="1" l="1"/>
  <c r="O160" i="1" s="1"/>
  <c r="F160" i="1" a="1"/>
  <c r="F160" i="1" l="1"/>
  <c r="U159" i="1" a="1"/>
  <c r="U159" i="1" l="1"/>
  <c r="T159" i="1" a="1"/>
  <c r="T159" i="1" l="1"/>
  <c r="S159" i="1" a="1"/>
  <c r="S159" i="1" l="1"/>
  <c r="R159" i="1" a="1"/>
  <c r="R159" i="1" l="1"/>
  <c r="Q159" i="1" a="1"/>
  <c r="Q159" i="1" l="1"/>
  <c r="P159" i="1" a="1"/>
  <c r="P159" i="1" l="1"/>
  <c r="V159" i="1" s="1"/>
  <c r="N159" i="1" a="1"/>
  <c r="N159" i="1" l="1"/>
  <c r="M159" i="1" a="1"/>
  <c r="M159" i="1" l="1"/>
  <c r="L159" i="1" a="1"/>
  <c r="L159" i="1" l="1"/>
  <c r="K159" i="1" a="1"/>
  <c r="K159" i="1" l="1"/>
  <c r="J159" i="1" a="1"/>
  <c r="J159" i="1" l="1"/>
  <c r="I159" i="1" a="1"/>
  <c r="I159" i="1" l="1"/>
  <c r="H159" i="1" a="1"/>
  <c r="H159" i="1" l="1"/>
  <c r="W159" i="1" s="1"/>
  <c r="G159" i="1" a="1"/>
  <c r="G159" i="1" l="1"/>
  <c r="O159" i="1" s="1"/>
  <c r="F159" i="1" a="1"/>
  <c r="F159" i="1" l="1"/>
  <c r="U158" i="1" a="1"/>
  <c r="U158" i="1" l="1"/>
  <c r="T158" i="1" a="1"/>
  <c r="T158" i="1" l="1"/>
  <c r="S158" i="1" a="1"/>
  <c r="S158" i="1" l="1"/>
  <c r="R158" i="1" a="1"/>
  <c r="R158" i="1" l="1"/>
  <c r="Q158" i="1" a="1"/>
  <c r="Q158" i="1" l="1"/>
  <c r="P158" i="1" a="1"/>
  <c r="P158" i="1" l="1"/>
  <c r="V158" i="1" s="1"/>
  <c r="N158" i="1" a="1"/>
  <c r="N158" i="1" l="1"/>
  <c r="M158" i="1" a="1"/>
  <c r="M158" i="1" l="1"/>
  <c r="L158" i="1" a="1"/>
  <c r="L158" i="1" l="1"/>
  <c r="K158" i="1" a="1"/>
  <c r="K158" i="1" l="1"/>
  <c r="J158" i="1" a="1"/>
  <c r="J158" i="1" l="1"/>
  <c r="I158" i="1" a="1"/>
  <c r="I158" i="1" l="1"/>
  <c r="H158" i="1" a="1"/>
  <c r="H158" i="1" l="1"/>
  <c r="W158" i="1" s="1"/>
  <c r="G158" i="1" a="1"/>
  <c r="G158" i="1" l="1"/>
  <c r="O158" i="1" s="1"/>
  <c r="F158" i="1" a="1"/>
  <c r="F158" i="1" l="1"/>
  <c r="U157" i="1" a="1"/>
  <c r="U157" i="1" l="1"/>
  <c r="T157" i="1" a="1"/>
  <c r="T157" i="1" l="1"/>
  <c r="S157" i="1" a="1"/>
  <c r="S157" i="1" l="1"/>
  <c r="R157" i="1" a="1"/>
  <c r="R157" i="1" l="1"/>
  <c r="Q157" i="1" a="1"/>
  <c r="Q157" i="1" l="1"/>
  <c r="P157" i="1" a="1"/>
  <c r="P157" i="1" l="1"/>
  <c r="V157" i="1" s="1"/>
  <c r="N157" i="1" a="1"/>
  <c r="N157" i="1" l="1"/>
  <c r="M157" i="1" a="1"/>
  <c r="M157" i="1" l="1"/>
  <c r="L157" i="1" a="1"/>
  <c r="L157" i="1" l="1"/>
  <c r="K157" i="1" a="1"/>
  <c r="K157" i="1" l="1"/>
  <c r="J157" i="1" a="1"/>
  <c r="J157" i="1" l="1"/>
  <c r="I157" i="1" a="1"/>
  <c r="I157" i="1" l="1"/>
  <c r="H157" i="1" a="1"/>
  <c r="H157" i="1" l="1"/>
  <c r="W157" i="1" s="1"/>
  <c r="G157" i="1" a="1"/>
  <c r="G157" i="1" l="1"/>
  <c r="O157" i="1" s="1"/>
  <c r="F157" i="1" a="1"/>
  <c r="F157" i="1" l="1"/>
  <c r="U156" i="1" a="1"/>
  <c r="U156" i="1" l="1"/>
  <c r="T156" i="1" a="1"/>
  <c r="T156" i="1" l="1"/>
  <c r="S156" i="1" a="1"/>
  <c r="S156" i="1" l="1"/>
  <c r="R156" i="1" a="1"/>
  <c r="R156" i="1" l="1"/>
  <c r="Q156" i="1" a="1"/>
  <c r="Q156" i="1" l="1"/>
  <c r="P156" i="1" a="1"/>
  <c r="P156" i="1" l="1"/>
  <c r="V156" i="1" s="1"/>
  <c r="N156" i="1" a="1"/>
  <c r="N156" i="1" l="1"/>
  <c r="M156" i="1" a="1"/>
  <c r="M156" i="1" l="1"/>
  <c r="L156" i="1" a="1"/>
  <c r="L156" i="1" l="1"/>
  <c r="K156" i="1" a="1"/>
  <c r="K156" i="1" l="1"/>
  <c r="J156" i="1" a="1"/>
  <c r="J156" i="1" l="1"/>
  <c r="I156" i="1" a="1"/>
  <c r="I156" i="1" l="1"/>
  <c r="H156" i="1" a="1"/>
  <c r="H156" i="1" l="1"/>
  <c r="W156" i="1" s="1"/>
  <c r="G156" i="1" a="1"/>
  <c r="G156" i="1" l="1"/>
  <c r="O156" i="1" s="1"/>
  <c r="F156" i="1" a="1"/>
  <c r="F156" i="1" l="1"/>
  <c r="U155" i="1" a="1"/>
  <c r="U155" i="1" l="1"/>
  <c r="T155" i="1" a="1"/>
  <c r="T155" i="1" l="1"/>
  <c r="S155" i="1" a="1"/>
  <c r="S155" i="1" l="1"/>
  <c r="R155" i="1" a="1"/>
  <c r="R155" i="1" l="1"/>
  <c r="Q155" i="1" a="1"/>
  <c r="Q155" i="1" l="1"/>
  <c r="P155" i="1" a="1"/>
  <c r="P155" i="1" l="1"/>
  <c r="V155" i="1" s="1"/>
  <c r="N155" i="1" a="1"/>
  <c r="N155" i="1" l="1"/>
  <c r="M155" i="1" a="1"/>
  <c r="M155" i="1" l="1"/>
  <c r="L155" i="1" a="1"/>
  <c r="L155" i="1" l="1"/>
  <c r="K155" i="1" a="1"/>
  <c r="K155" i="1" l="1"/>
  <c r="J155" i="1" a="1"/>
  <c r="J155" i="1" l="1"/>
  <c r="I155" i="1" a="1"/>
  <c r="I155" i="1" l="1"/>
  <c r="H155" i="1" a="1"/>
  <c r="H155" i="1" l="1"/>
  <c r="W155" i="1" s="1"/>
  <c r="G155" i="1" a="1"/>
  <c r="G155" i="1" l="1"/>
  <c r="O155" i="1" s="1"/>
  <c r="F155" i="1" a="1"/>
  <c r="F155" i="1" l="1"/>
  <c r="U154" i="1" a="1"/>
  <c r="U154" i="1" l="1"/>
  <c r="T154" i="1" a="1"/>
  <c r="T154" i="1" l="1"/>
  <c r="S154" i="1" a="1"/>
  <c r="S154" i="1" l="1"/>
  <c r="R154" i="1" a="1"/>
  <c r="R154" i="1" l="1"/>
  <c r="Q154" i="1" a="1"/>
  <c r="Q154" i="1" l="1"/>
  <c r="P154" i="1" a="1"/>
  <c r="P154" i="1" l="1"/>
  <c r="V154" i="1" s="1"/>
  <c r="N154" i="1" a="1"/>
  <c r="N154" i="1" l="1"/>
  <c r="M154" i="1" a="1"/>
  <c r="M154" i="1" l="1"/>
  <c r="L154" i="1" a="1"/>
  <c r="L154" i="1" l="1"/>
  <c r="K154" i="1" a="1"/>
  <c r="K154" i="1" l="1"/>
  <c r="J154" i="1" a="1"/>
  <c r="J154" i="1" l="1"/>
  <c r="I154" i="1" a="1"/>
  <c r="I154" i="1" l="1"/>
  <c r="H154" i="1" a="1"/>
  <c r="H154" i="1" l="1"/>
  <c r="W154" i="1" s="1"/>
  <c r="G154" i="1" a="1"/>
  <c r="G154" i="1" l="1"/>
  <c r="O154" i="1" s="1"/>
  <c r="F154" i="1" a="1"/>
  <c r="F154" i="1" l="1"/>
  <c r="U153" i="1" a="1"/>
  <c r="U153" i="1" l="1"/>
  <c r="T153" i="1" a="1"/>
  <c r="T153" i="1" l="1"/>
  <c r="S153" i="1" a="1"/>
  <c r="S153" i="1" l="1"/>
  <c r="R153" i="1" a="1"/>
  <c r="R153" i="1" l="1"/>
  <c r="Q153" i="1" a="1"/>
  <c r="Q153" i="1" l="1"/>
  <c r="P153" i="1" a="1"/>
  <c r="P153" i="1" l="1"/>
  <c r="V153" i="1" s="1"/>
  <c r="N153" i="1" a="1"/>
  <c r="N153" i="1" l="1"/>
  <c r="M153" i="1" a="1"/>
  <c r="M153" i="1" l="1"/>
  <c r="L153" i="1" a="1"/>
  <c r="L153" i="1" l="1"/>
  <c r="K153" i="1" a="1"/>
  <c r="K153" i="1" l="1"/>
  <c r="J153" i="1" a="1"/>
  <c r="J153" i="1" l="1"/>
  <c r="I153" i="1" a="1"/>
  <c r="I153" i="1" l="1"/>
  <c r="H153" i="1" a="1"/>
  <c r="H153" i="1" l="1"/>
  <c r="W153" i="1" s="1"/>
  <c r="G153" i="1" a="1"/>
  <c r="G153" i="1" l="1"/>
  <c r="O153" i="1" s="1"/>
  <c r="F153" i="1" a="1"/>
  <c r="F153" i="1" l="1"/>
  <c r="U152" i="1" a="1"/>
  <c r="U152" i="1" l="1"/>
  <c r="T152" i="1" a="1"/>
  <c r="T152" i="1" l="1"/>
  <c r="S152" i="1" a="1"/>
  <c r="S152" i="1" l="1"/>
  <c r="R152" i="1" a="1"/>
  <c r="R152" i="1" l="1"/>
  <c r="Q152" i="1" a="1"/>
  <c r="Q152" i="1" l="1"/>
  <c r="P152" i="1" a="1"/>
  <c r="P152" i="1" l="1"/>
  <c r="V152" i="1" s="1"/>
  <c r="N152" i="1" a="1"/>
  <c r="N152" i="1" l="1"/>
  <c r="M152" i="1" a="1"/>
  <c r="M152" i="1" l="1"/>
  <c r="L152" i="1" a="1"/>
  <c r="L152" i="1" l="1"/>
  <c r="K152" i="1" a="1"/>
  <c r="K152" i="1" l="1"/>
  <c r="J152" i="1" a="1"/>
  <c r="J152" i="1" l="1"/>
  <c r="I152" i="1" a="1"/>
  <c r="I152" i="1" l="1"/>
  <c r="H152" i="1" a="1"/>
  <c r="H152" i="1" l="1"/>
  <c r="W152" i="1" s="1"/>
  <c r="G152" i="1" a="1"/>
  <c r="G152" i="1" l="1"/>
  <c r="O152" i="1" s="1"/>
  <c r="F152" i="1" a="1"/>
  <c r="F152" i="1" l="1"/>
  <c r="U151" i="1" a="1"/>
  <c r="U151" i="1" l="1"/>
  <c r="T151" i="1" a="1"/>
  <c r="T151" i="1" l="1"/>
  <c r="S151" i="1" a="1"/>
  <c r="S151" i="1" l="1"/>
  <c r="R151" i="1" a="1"/>
  <c r="R151" i="1" l="1"/>
  <c r="Q151" i="1" a="1"/>
  <c r="Q151" i="1" l="1"/>
  <c r="P151" i="1" a="1"/>
  <c r="P151" i="1" l="1"/>
  <c r="V151" i="1" s="1"/>
  <c r="N151" i="1" a="1"/>
  <c r="N151" i="1" l="1"/>
  <c r="M151" i="1" a="1"/>
  <c r="M151" i="1" l="1"/>
  <c r="L151" i="1" a="1"/>
  <c r="L151" i="1" l="1"/>
  <c r="K151" i="1" a="1"/>
  <c r="K151" i="1" l="1"/>
  <c r="J151" i="1" a="1"/>
  <c r="J151" i="1" l="1"/>
  <c r="I151" i="1" a="1"/>
  <c r="I151" i="1" l="1"/>
  <c r="H151" i="1" a="1"/>
  <c r="H151" i="1" l="1"/>
  <c r="W151" i="1" s="1"/>
  <c r="G151" i="1" a="1"/>
  <c r="G151" i="1" l="1"/>
  <c r="O151" i="1" s="1"/>
  <c r="F151" i="1" a="1"/>
  <c r="F151" i="1" l="1"/>
  <c r="U150" i="1" a="1"/>
  <c r="U150" i="1" l="1"/>
  <c r="T150" i="1" a="1"/>
  <c r="T150" i="1" l="1"/>
  <c r="S150" i="1" a="1"/>
  <c r="S150" i="1" l="1"/>
  <c r="R150" i="1" a="1"/>
  <c r="R150" i="1" l="1"/>
  <c r="Q150" i="1" a="1"/>
  <c r="Q150" i="1" l="1"/>
  <c r="P150" i="1" a="1"/>
  <c r="P150" i="1" l="1"/>
  <c r="V150" i="1" s="1"/>
  <c r="N150" i="1" a="1"/>
  <c r="N150" i="1" l="1"/>
  <c r="M150" i="1" a="1"/>
  <c r="M150" i="1" l="1"/>
  <c r="L150" i="1" a="1"/>
  <c r="L150" i="1" l="1"/>
  <c r="K150" i="1" a="1"/>
  <c r="K150" i="1" l="1"/>
  <c r="J150" i="1" a="1"/>
  <c r="J150" i="1" l="1"/>
  <c r="I150" i="1" a="1"/>
  <c r="I150" i="1" l="1"/>
  <c r="H150" i="1" a="1"/>
  <c r="H150" i="1" l="1"/>
  <c r="W150" i="1" s="1"/>
  <c r="G150" i="1" a="1"/>
  <c r="G150" i="1" l="1"/>
  <c r="O150" i="1" s="1"/>
  <c r="F150" i="1" a="1"/>
  <c r="F150" i="1" l="1"/>
  <c r="U149" i="1" a="1"/>
  <c r="U149" i="1" l="1"/>
  <c r="T149" i="1" a="1"/>
  <c r="T149" i="1" l="1"/>
  <c r="S149" i="1" a="1"/>
  <c r="S149" i="1" l="1"/>
  <c r="R149" i="1" a="1"/>
  <c r="R149" i="1" l="1"/>
  <c r="Q149" i="1" a="1"/>
  <c r="Q149" i="1" l="1"/>
  <c r="P149" i="1" a="1"/>
  <c r="P149" i="1" l="1"/>
  <c r="V149" i="1" s="1"/>
  <c r="N149" i="1" a="1"/>
  <c r="N149" i="1" l="1"/>
  <c r="M149" i="1" a="1"/>
  <c r="M149" i="1" l="1"/>
  <c r="L149" i="1" a="1"/>
  <c r="L149" i="1" l="1"/>
  <c r="K149" i="1" a="1"/>
  <c r="K149" i="1" l="1"/>
  <c r="J149" i="1" a="1"/>
  <c r="J149" i="1" l="1"/>
  <c r="I149" i="1" a="1"/>
  <c r="I149" i="1" l="1"/>
  <c r="H149" i="1" a="1"/>
  <c r="H149" i="1" l="1"/>
  <c r="W149" i="1" s="1"/>
  <c r="G149" i="1" a="1"/>
  <c r="G149" i="1" l="1"/>
  <c r="O149" i="1" s="1"/>
  <c r="F149" i="1" a="1"/>
  <c r="F149" i="1" l="1"/>
  <c r="U148" i="1" a="1"/>
  <c r="U148" i="1" l="1"/>
  <c r="T148" i="1" a="1"/>
  <c r="T148" i="1" l="1"/>
  <c r="S148" i="1" a="1"/>
  <c r="S148" i="1" l="1"/>
  <c r="R148" i="1" a="1"/>
  <c r="R148" i="1" l="1"/>
  <c r="Q148" i="1" a="1"/>
  <c r="Q148" i="1" l="1"/>
  <c r="P148" i="1" a="1"/>
  <c r="P148" i="1" l="1"/>
  <c r="V148" i="1" s="1"/>
  <c r="N148" i="1" a="1"/>
  <c r="N148" i="1" l="1"/>
  <c r="M148" i="1" a="1"/>
  <c r="M148" i="1" l="1"/>
  <c r="L148" i="1" a="1"/>
  <c r="L148" i="1" l="1"/>
  <c r="K148" i="1" a="1"/>
  <c r="K148" i="1" l="1"/>
  <c r="J148" i="1" a="1"/>
  <c r="J148" i="1" l="1"/>
  <c r="I148" i="1" a="1"/>
  <c r="I148" i="1" l="1"/>
  <c r="H148" i="1" a="1"/>
  <c r="H148" i="1" l="1"/>
  <c r="W148" i="1" s="1"/>
  <c r="G148" i="1" a="1"/>
  <c r="G148" i="1" l="1"/>
  <c r="O148" i="1" s="1"/>
  <c r="F148" i="1" a="1"/>
  <c r="F148" i="1" l="1"/>
  <c r="U147" i="1" a="1"/>
  <c r="U147" i="1" l="1"/>
  <c r="T147" i="1" a="1"/>
  <c r="T147" i="1" l="1"/>
  <c r="S147" i="1" a="1"/>
  <c r="S147" i="1" l="1"/>
  <c r="R147" i="1" a="1"/>
  <c r="R147" i="1" l="1"/>
  <c r="Q147" i="1" a="1"/>
  <c r="Q147" i="1" l="1"/>
  <c r="P147" i="1" a="1"/>
  <c r="P147" i="1" l="1"/>
  <c r="V147" i="1" s="1"/>
  <c r="N147" i="1" a="1"/>
  <c r="N147" i="1" l="1"/>
  <c r="M147" i="1" a="1"/>
  <c r="M147" i="1" l="1"/>
  <c r="L147" i="1" a="1"/>
  <c r="L147" i="1" l="1"/>
  <c r="K147" i="1" a="1"/>
  <c r="K147" i="1" l="1"/>
  <c r="J147" i="1" a="1"/>
  <c r="J147" i="1" l="1"/>
  <c r="I147" i="1" a="1"/>
  <c r="I147" i="1" l="1"/>
  <c r="H147" i="1" a="1"/>
  <c r="H147" i="1" l="1"/>
  <c r="W147" i="1" s="1"/>
  <c r="G147" i="1" a="1"/>
  <c r="G147" i="1" l="1"/>
  <c r="O147" i="1" s="1"/>
  <c r="F147" i="1" a="1"/>
  <c r="F147" i="1" l="1"/>
  <c r="U146" i="1" a="1"/>
  <c r="U146" i="1" l="1"/>
  <c r="T146" i="1" a="1"/>
  <c r="T146" i="1" l="1"/>
  <c r="S146" i="1" a="1"/>
  <c r="S146" i="1" l="1"/>
  <c r="R146" i="1" a="1"/>
  <c r="R146" i="1" l="1"/>
  <c r="Q146" i="1" a="1"/>
  <c r="Q146" i="1" l="1"/>
  <c r="P146" i="1" a="1"/>
  <c r="P146" i="1" l="1"/>
  <c r="V146" i="1" s="1"/>
  <c r="N146" i="1" a="1"/>
  <c r="N146" i="1" l="1"/>
  <c r="M146" i="1" a="1"/>
  <c r="M146" i="1" l="1"/>
  <c r="L146" i="1" a="1"/>
  <c r="L146" i="1" l="1"/>
  <c r="K146" i="1" a="1"/>
  <c r="K146" i="1" l="1"/>
  <c r="J146" i="1" a="1"/>
  <c r="J146" i="1" l="1"/>
  <c r="I146" i="1" a="1"/>
  <c r="I146" i="1" l="1"/>
  <c r="H146" i="1" a="1"/>
  <c r="H146" i="1" l="1"/>
  <c r="W146" i="1" s="1"/>
  <c r="G146" i="1" a="1"/>
  <c r="G146" i="1" l="1"/>
  <c r="O146" i="1" s="1"/>
  <c r="F146" i="1" a="1"/>
  <c r="F146" i="1" l="1"/>
  <c r="U145" i="1" a="1"/>
  <c r="U145" i="1" l="1"/>
  <c r="T145" i="1" a="1"/>
  <c r="T145" i="1" l="1"/>
  <c r="S145" i="1" a="1"/>
  <c r="S145" i="1" l="1"/>
  <c r="R145" i="1" a="1"/>
  <c r="R145" i="1" l="1"/>
  <c r="Q145" i="1" a="1"/>
  <c r="Q145" i="1" l="1"/>
  <c r="P145" i="1" a="1"/>
  <c r="P145" i="1" l="1"/>
  <c r="V145" i="1" s="1"/>
  <c r="N145" i="1" a="1"/>
  <c r="N145" i="1" l="1"/>
  <c r="M145" i="1" a="1"/>
  <c r="M145" i="1" l="1"/>
  <c r="L145" i="1" a="1"/>
  <c r="L145" i="1" l="1"/>
  <c r="K145" i="1" a="1"/>
  <c r="K145" i="1" l="1"/>
  <c r="J145" i="1" a="1"/>
  <c r="J145" i="1" l="1"/>
  <c r="I145" i="1" a="1"/>
  <c r="I145" i="1" l="1"/>
  <c r="H145" i="1" a="1"/>
  <c r="H145" i="1" l="1"/>
  <c r="W145" i="1" s="1"/>
  <c r="G145" i="1" a="1"/>
  <c r="G145" i="1" l="1"/>
  <c r="O145" i="1" s="1"/>
  <c r="F145" i="1" a="1"/>
  <c r="F145" i="1" l="1"/>
  <c r="U144" i="1" a="1"/>
  <c r="U144" i="1" l="1"/>
  <c r="T144" i="1" a="1"/>
  <c r="T144" i="1" l="1"/>
  <c r="S144" i="1" a="1"/>
  <c r="S144" i="1" l="1"/>
  <c r="R144" i="1" a="1"/>
  <c r="R144" i="1" l="1"/>
  <c r="Q144" i="1" a="1"/>
  <c r="Q144" i="1" l="1"/>
  <c r="P144" i="1" a="1"/>
  <c r="P144" i="1" l="1"/>
  <c r="V144" i="1" s="1"/>
  <c r="N144" i="1" a="1"/>
  <c r="N144" i="1" l="1"/>
  <c r="M144" i="1" a="1"/>
  <c r="M144" i="1" l="1"/>
  <c r="L144" i="1" a="1"/>
  <c r="L144" i="1" l="1"/>
  <c r="K144" i="1" a="1"/>
  <c r="K144" i="1" l="1"/>
  <c r="J144" i="1" a="1"/>
  <c r="J144" i="1" l="1"/>
  <c r="I144" i="1" a="1"/>
  <c r="I144" i="1" l="1"/>
  <c r="H144" i="1" a="1"/>
  <c r="H144" i="1" l="1"/>
  <c r="W144" i="1" s="1"/>
  <c r="G144" i="1" a="1"/>
  <c r="G144" i="1" l="1"/>
  <c r="O144" i="1" s="1"/>
  <c r="F144" i="1" a="1"/>
  <c r="F144" i="1" l="1"/>
  <c r="U143" i="1" a="1"/>
  <c r="U143" i="1" l="1"/>
  <c r="T143" i="1" a="1"/>
  <c r="T143" i="1" l="1"/>
  <c r="S143" i="1" a="1"/>
  <c r="S143" i="1" l="1"/>
  <c r="R143" i="1" a="1"/>
  <c r="R143" i="1" l="1"/>
  <c r="Q143" i="1" a="1"/>
  <c r="Q143" i="1" l="1"/>
  <c r="P143" i="1" a="1"/>
  <c r="P143" i="1" l="1"/>
  <c r="V143" i="1" s="1"/>
  <c r="N143" i="1" a="1"/>
  <c r="N143" i="1" l="1"/>
  <c r="M143" i="1" a="1"/>
  <c r="M143" i="1" l="1"/>
  <c r="L143" i="1" a="1"/>
  <c r="L143" i="1" l="1"/>
  <c r="K143" i="1" a="1"/>
  <c r="K143" i="1" l="1"/>
  <c r="J143" i="1" a="1"/>
  <c r="J143" i="1" l="1"/>
  <c r="I143" i="1" a="1"/>
  <c r="I143" i="1" l="1"/>
  <c r="H143" i="1" a="1"/>
  <c r="H143" i="1" l="1"/>
  <c r="W143" i="1" s="1"/>
  <c r="G143" i="1" a="1"/>
  <c r="G143" i="1" l="1"/>
  <c r="O143" i="1" s="1"/>
  <c r="F143" i="1" a="1"/>
  <c r="F143" i="1" l="1"/>
  <c r="U142" i="1" a="1"/>
  <c r="U142" i="1" l="1"/>
  <c r="T142" i="1" a="1"/>
  <c r="T142" i="1" l="1"/>
  <c r="S142" i="1" a="1"/>
  <c r="S142" i="1" l="1"/>
  <c r="R142" i="1" a="1"/>
  <c r="R142" i="1" l="1"/>
  <c r="Q142" i="1" a="1"/>
  <c r="Q142" i="1" l="1"/>
  <c r="P142" i="1" a="1"/>
  <c r="P142" i="1" l="1"/>
  <c r="V142" i="1" s="1"/>
  <c r="N142" i="1" a="1"/>
  <c r="N142" i="1" l="1"/>
  <c r="M142" i="1" a="1"/>
  <c r="M142" i="1" l="1"/>
  <c r="L142" i="1" a="1"/>
  <c r="L142" i="1" l="1"/>
  <c r="K142" i="1" a="1"/>
  <c r="K142" i="1" l="1"/>
  <c r="J142" i="1" a="1"/>
  <c r="J142" i="1" l="1"/>
  <c r="I142" i="1" a="1"/>
  <c r="I142" i="1" l="1"/>
  <c r="H142" i="1" a="1"/>
  <c r="H142" i="1" l="1"/>
  <c r="W142" i="1" s="1"/>
  <c r="G142" i="1" a="1"/>
  <c r="G142" i="1" l="1"/>
  <c r="O142" i="1" s="1"/>
  <c r="F142" i="1" a="1"/>
  <c r="F142" i="1" l="1"/>
  <c r="U141" i="1" a="1"/>
  <c r="U141" i="1" l="1"/>
  <c r="T141" i="1" a="1"/>
  <c r="T141" i="1" l="1"/>
  <c r="S141" i="1" a="1"/>
  <c r="S141" i="1" l="1"/>
  <c r="R141" i="1" a="1"/>
  <c r="R141" i="1" l="1"/>
  <c r="Q141" i="1" a="1"/>
  <c r="Q141" i="1" l="1"/>
  <c r="P141" i="1" a="1"/>
  <c r="P141" i="1" l="1"/>
  <c r="V141" i="1" s="1"/>
  <c r="N141" i="1" a="1"/>
  <c r="N141" i="1" l="1"/>
  <c r="M141" i="1" a="1"/>
  <c r="M141" i="1" l="1"/>
  <c r="L141" i="1" a="1"/>
  <c r="L141" i="1" l="1"/>
  <c r="K141" i="1" a="1"/>
  <c r="K141" i="1" l="1"/>
  <c r="J141" i="1" a="1"/>
  <c r="J141" i="1" l="1"/>
  <c r="I141" i="1" a="1"/>
  <c r="I141" i="1" l="1"/>
  <c r="H141" i="1" a="1"/>
  <c r="H141" i="1" l="1"/>
  <c r="W141" i="1" s="1"/>
  <c r="G141" i="1" a="1"/>
  <c r="G141" i="1" l="1"/>
  <c r="O141" i="1" s="1"/>
  <c r="F141" i="1" a="1"/>
  <c r="F141" i="1" l="1"/>
  <c r="U140" i="1" a="1"/>
  <c r="U140" i="1" l="1"/>
  <c r="T140" i="1" a="1"/>
  <c r="T140" i="1" l="1"/>
  <c r="S140" i="1" a="1"/>
  <c r="S140" i="1" l="1"/>
  <c r="R140" i="1" a="1"/>
  <c r="R140" i="1" l="1"/>
  <c r="Q140" i="1" a="1"/>
  <c r="Q140" i="1" l="1"/>
  <c r="P140" i="1" a="1"/>
  <c r="P140" i="1" l="1"/>
  <c r="V140" i="1" s="1"/>
  <c r="N140" i="1" a="1"/>
  <c r="N140" i="1" l="1"/>
  <c r="M140" i="1" a="1"/>
  <c r="M140" i="1" l="1"/>
  <c r="L140" i="1" a="1"/>
  <c r="L140" i="1" l="1"/>
  <c r="K140" i="1" a="1"/>
  <c r="K140" i="1" l="1"/>
  <c r="J140" i="1" a="1"/>
  <c r="J140" i="1" l="1"/>
  <c r="I140" i="1" a="1"/>
  <c r="I140" i="1" l="1"/>
  <c r="H140" i="1" a="1"/>
  <c r="H140" i="1" l="1"/>
  <c r="W140" i="1" s="1"/>
  <c r="G140" i="1" a="1"/>
  <c r="G140" i="1" l="1"/>
  <c r="O140" i="1" s="1"/>
  <c r="F140" i="1" a="1"/>
  <c r="F140" i="1" l="1"/>
  <c r="U139" i="1" a="1"/>
  <c r="U139" i="1" l="1"/>
  <c r="T139" i="1" a="1"/>
  <c r="T139" i="1" l="1"/>
  <c r="S139" i="1" a="1"/>
  <c r="S139" i="1" l="1"/>
  <c r="R139" i="1" a="1"/>
  <c r="R139" i="1" l="1"/>
  <c r="Q139" i="1" a="1"/>
  <c r="Q139" i="1" l="1"/>
  <c r="P139" i="1" a="1"/>
  <c r="P139" i="1" l="1"/>
  <c r="V139" i="1" s="1"/>
  <c r="N139" i="1" a="1"/>
  <c r="N139" i="1" l="1"/>
  <c r="M139" i="1" a="1"/>
  <c r="M139" i="1" l="1"/>
  <c r="L139" i="1" a="1"/>
  <c r="L139" i="1" l="1"/>
  <c r="K139" i="1" a="1"/>
  <c r="K139" i="1" l="1"/>
  <c r="J139" i="1" a="1"/>
  <c r="J139" i="1" l="1"/>
  <c r="I139" i="1" a="1"/>
  <c r="I139" i="1" l="1"/>
  <c r="H139" i="1" a="1"/>
  <c r="H139" i="1" l="1"/>
  <c r="W139" i="1" s="1"/>
  <c r="G139" i="1" a="1"/>
  <c r="G139" i="1" l="1"/>
  <c r="O139" i="1" s="1"/>
  <c r="F139" i="1" a="1"/>
  <c r="F139" i="1" l="1"/>
  <c r="U138" i="1" a="1"/>
  <c r="U138" i="1" l="1"/>
  <c r="T138" i="1" a="1"/>
  <c r="T138" i="1" l="1"/>
  <c r="S138" i="1" a="1"/>
  <c r="S138" i="1" l="1"/>
  <c r="R138" i="1" a="1"/>
  <c r="R138" i="1" l="1"/>
  <c r="Q138" i="1" a="1"/>
  <c r="Q138" i="1" l="1"/>
  <c r="P138" i="1" a="1"/>
  <c r="P138" i="1" l="1"/>
  <c r="V138" i="1" s="1"/>
  <c r="N138" i="1" a="1"/>
  <c r="N138" i="1" l="1"/>
  <c r="M138" i="1" a="1"/>
  <c r="M138" i="1" l="1"/>
  <c r="L138" i="1" a="1"/>
  <c r="L138" i="1" l="1"/>
  <c r="K138" i="1" a="1"/>
  <c r="K138" i="1" l="1"/>
  <c r="J138" i="1" a="1"/>
  <c r="J138" i="1" l="1"/>
  <c r="I138" i="1" a="1"/>
  <c r="I138" i="1" l="1"/>
  <c r="H138" i="1" a="1"/>
  <c r="H138" i="1" l="1"/>
  <c r="W138" i="1" s="1"/>
  <c r="G138" i="1" a="1"/>
  <c r="G138" i="1" l="1"/>
  <c r="O138" i="1" s="1"/>
  <c r="F138" i="1" a="1"/>
  <c r="F138" i="1" l="1"/>
  <c r="U137" i="1" a="1"/>
  <c r="U137" i="1" l="1"/>
  <c r="T137" i="1" a="1"/>
  <c r="T137" i="1" l="1"/>
  <c r="S137" i="1" a="1"/>
  <c r="S137" i="1" l="1"/>
  <c r="R137" i="1" a="1"/>
  <c r="R137" i="1" l="1"/>
  <c r="Q137" i="1" a="1"/>
  <c r="Q137" i="1" l="1"/>
  <c r="P137" i="1" a="1"/>
  <c r="P137" i="1" l="1"/>
  <c r="V137" i="1" s="1"/>
  <c r="N137" i="1" a="1"/>
  <c r="N137" i="1" l="1"/>
  <c r="M137" i="1" a="1"/>
  <c r="M137" i="1" l="1"/>
  <c r="L137" i="1" a="1"/>
  <c r="L137" i="1" l="1"/>
  <c r="K137" i="1" a="1"/>
  <c r="K137" i="1" l="1"/>
  <c r="J137" i="1" a="1"/>
  <c r="J137" i="1" l="1"/>
  <c r="I137" i="1" a="1"/>
  <c r="I137" i="1" l="1"/>
  <c r="H137" i="1" a="1"/>
  <c r="H137" i="1" l="1"/>
  <c r="W137" i="1" s="1"/>
  <c r="G137" i="1" a="1"/>
  <c r="G137" i="1" l="1"/>
  <c r="O137" i="1" s="1"/>
  <c r="F137" i="1" a="1"/>
  <c r="F137" i="1" l="1"/>
  <c r="U136" i="1" a="1"/>
  <c r="U136" i="1" l="1"/>
  <c r="T136" i="1" a="1"/>
  <c r="T136" i="1" l="1"/>
  <c r="S136" i="1" a="1"/>
  <c r="S136" i="1" l="1"/>
  <c r="R136" i="1" a="1"/>
  <c r="R136" i="1" l="1"/>
  <c r="Q136" i="1" a="1"/>
  <c r="Q136" i="1" l="1"/>
  <c r="P136" i="1" a="1"/>
  <c r="P136" i="1" l="1"/>
  <c r="V136" i="1" s="1"/>
  <c r="N136" i="1" a="1"/>
  <c r="N136" i="1" l="1"/>
  <c r="M136" i="1" a="1"/>
  <c r="M136" i="1" l="1"/>
  <c r="L136" i="1" a="1"/>
  <c r="L136" i="1" l="1"/>
  <c r="K136" i="1" a="1"/>
  <c r="K136" i="1" l="1"/>
  <c r="J136" i="1" a="1"/>
  <c r="J136" i="1" l="1"/>
  <c r="I136" i="1" a="1"/>
  <c r="I136" i="1" l="1"/>
  <c r="H136" i="1" a="1"/>
  <c r="H136" i="1" l="1"/>
  <c r="W136" i="1" s="1"/>
  <c r="G136" i="1" a="1"/>
  <c r="G136" i="1" l="1"/>
  <c r="O136" i="1" s="1"/>
  <c r="F136" i="1" a="1"/>
  <c r="F136" i="1" l="1"/>
  <c r="U135" i="1" a="1"/>
  <c r="U135" i="1" l="1"/>
  <c r="T135" i="1" a="1"/>
  <c r="T135" i="1" l="1"/>
  <c r="S135" i="1" a="1"/>
  <c r="S135" i="1" l="1"/>
  <c r="R135" i="1" a="1"/>
  <c r="R135" i="1" l="1"/>
  <c r="Q135" i="1" a="1"/>
  <c r="Q135" i="1" l="1"/>
  <c r="P135" i="1" a="1"/>
  <c r="P135" i="1" l="1"/>
  <c r="V135" i="1" s="1"/>
  <c r="N135" i="1" a="1"/>
  <c r="N135" i="1" l="1"/>
  <c r="M135" i="1" a="1"/>
  <c r="M135" i="1" l="1"/>
  <c r="L135" i="1" a="1"/>
  <c r="L135" i="1" l="1"/>
  <c r="K135" i="1" a="1"/>
  <c r="K135" i="1" l="1"/>
  <c r="J135" i="1" a="1"/>
  <c r="J135" i="1" l="1"/>
  <c r="I135" i="1" a="1"/>
  <c r="I135" i="1" l="1"/>
  <c r="H135" i="1" a="1"/>
  <c r="H135" i="1" l="1"/>
  <c r="W135" i="1" s="1"/>
  <c r="G135" i="1" a="1"/>
  <c r="G135" i="1" l="1"/>
  <c r="O135" i="1" s="1"/>
  <c r="F135" i="1" a="1"/>
  <c r="F135" i="1" l="1"/>
  <c r="U134" i="1" a="1"/>
  <c r="U134" i="1" l="1"/>
  <c r="T134" i="1" a="1"/>
  <c r="T134" i="1" l="1"/>
  <c r="S134" i="1" a="1"/>
  <c r="S134" i="1" l="1"/>
  <c r="R134" i="1" a="1"/>
  <c r="R134" i="1" l="1"/>
  <c r="Q134" i="1" a="1"/>
  <c r="Q134" i="1" l="1"/>
  <c r="P134" i="1" a="1"/>
  <c r="P134" i="1" l="1"/>
  <c r="V134" i="1" s="1"/>
  <c r="N134" i="1" a="1"/>
  <c r="N134" i="1" l="1"/>
  <c r="M134" i="1" a="1"/>
  <c r="M134" i="1" l="1"/>
  <c r="L134" i="1" a="1"/>
  <c r="L134" i="1" l="1"/>
  <c r="K134" i="1" a="1"/>
  <c r="K134" i="1" l="1"/>
  <c r="J134" i="1" a="1"/>
  <c r="J134" i="1" l="1"/>
  <c r="I134" i="1" a="1"/>
  <c r="I134" i="1" l="1"/>
  <c r="H134" i="1" a="1"/>
  <c r="H134" i="1" l="1"/>
  <c r="W134" i="1" s="1"/>
  <c r="G134" i="1" a="1"/>
  <c r="G134" i="1" l="1"/>
  <c r="O134" i="1" s="1"/>
  <c r="F134" i="1" a="1"/>
  <c r="F134" i="1" l="1"/>
  <c r="U133" i="1" a="1"/>
  <c r="U133" i="1" l="1"/>
  <c r="T133" i="1" a="1"/>
  <c r="T133" i="1" l="1"/>
  <c r="S133" i="1" a="1"/>
  <c r="S133" i="1" l="1"/>
  <c r="R133" i="1" a="1"/>
  <c r="R133" i="1" l="1"/>
  <c r="Q133" i="1" a="1"/>
  <c r="Q133" i="1" l="1"/>
  <c r="P133" i="1" a="1"/>
  <c r="P133" i="1" l="1"/>
  <c r="V133" i="1" s="1"/>
  <c r="N133" i="1" a="1"/>
  <c r="N133" i="1" l="1"/>
  <c r="M133" i="1" a="1"/>
  <c r="M133" i="1" l="1"/>
  <c r="L133" i="1" a="1"/>
  <c r="L133" i="1" l="1"/>
  <c r="K133" i="1" a="1"/>
  <c r="K133" i="1" l="1"/>
  <c r="J133" i="1" a="1"/>
  <c r="J133" i="1" l="1"/>
  <c r="I133" i="1" a="1"/>
  <c r="I133" i="1" l="1"/>
  <c r="H133" i="1" a="1"/>
  <c r="H133" i="1" l="1"/>
  <c r="W133" i="1" s="1"/>
  <c r="G133" i="1" a="1"/>
  <c r="G133" i="1" l="1"/>
  <c r="O133" i="1" s="1"/>
  <c r="F133" i="1" a="1"/>
  <c r="F133" i="1" l="1"/>
  <c r="U132" i="1" a="1"/>
  <c r="U132" i="1" l="1"/>
  <c r="T132" i="1" a="1"/>
  <c r="T132" i="1" l="1"/>
  <c r="S132" i="1" a="1"/>
  <c r="S132" i="1" l="1"/>
  <c r="R132" i="1" a="1"/>
  <c r="R132" i="1" l="1"/>
  <c r="Q132" i="1" a="1"/>
  <c r="Q132" i="1" l="1"/>
  <c r="P132" i="1" a="1"/>
  <c r="P132" i="1" l="1"/>
  <c r="V132" i="1" s="1"/>
  <c r="N132" i="1" a="1"/>
  <c r="N132" i="1" l="1"/>
  <c r="M132" i="1" a="1"/>
  <c r="M132" i="1" l="1"/>
  <c r="L132" i="1" a="1"/>
  <c r="L132" i="1" l="1"/>
  <c r="K132" i="1" a="1"/>
  <c r="K132" i="1" l="1"/>
  <c r="J132" i="1" a="1"/>
  <c r="J132" i="1" l="1"/>
  <c r="I132" i="1" a="1"/>
  <c r="I132" i="1" l="1"/>
  <c r="H132" i="1" a="1"/>
  <c r="H132" i="1" l="1"/>
  <c r="W132" i="1" s="1"/>
  <c r="G132" i="1" a="1"/>
  <c r="G132" i="1" l="1"/>
  <c r="O132" i="1" s="1"/>
  <c r="F132" i="1" a="1"/>
  <c r="F132" i="1" l="1"/>
  <c r="U131" i="1" a="1"/>
  <c r="U131" i="1" l="1"/>
  <c r="T131" i="1" a="1"/>
  <c r="T131" i="1" l="1"/>
  <c r="S131" i="1" a="1"/>
  <c r="S131" i="1" l="1"/>
  <c r="R131" i="1" a="1"/>
  <c r="R131" i="1" l="1"/>
  <c r="Q131" i="1" a="1"/>
  <c r="Q131" i="1" l="1"/>
  <c r="P131" i="1" a="1"/>
  <c r="P131" i="1" l="1"/>
  <c r="V131" i="1" s="1"/>
  <c r="N131" i="1" a="1"/>
  <c r="N131" i="1" l="1"/>
  <c r="M131" i="1" a="1"/>
  <c r="M131" i="1" l="1"/>
  <c r="L131" i="1" a="1"/>
  <c r="L131" i="1" l="1"/>
  <c r="K131" i="1" a="1"/>
  <c r="K131" i="1" l="1"/>
  <c r="J131" i="1" a="1"/>
  <c r="J131" i="1" l="1"/>
  <c r="I131" i="1" a="1"/>
  <c r="I131" i="1" l="1"/>
  <c r="H131" i="1" a="1"/>
  <c r="H131" i="1" l="1"/>
  <c r="W131" i="1" s="1"/>
  <c r="G131" i="1" a="1"/>
  <c r="G131" i="1" l="1"/>
  <c r="O131" i="1" s="1"/>
  <c r="F131" i="1" a="1"/>
  <c r="F131" i="1" l="1"/>
  <c r="U130" i="1" a="1"/>
  <c r="U130" i="1" l="1"/>
  <c r="T130" i="1" a="1"/>
  <c r="T130" i="1" l="1"/>
  <c r="S130" i="1" a="1"/>
  <c r="S130" i="1" l="1"/>
  <c r="R130" i="1" a="1"/>
  <c r="R130" i="1" l="1"/>
  <c r="Q130" i="1" a="1"/>
  <c r="Q130" i="1" l="1"/>
  <c r="P130" i="1" a="1"/>
  <c r="P130" i="1" l="1"/>
  <c r="V130" i="1" s="1"/>
  <c r="N130" i="1" a="1"/>
  <c r="N130" i="1" l="1"/>
  <c r="M130" i="1" a="1"/>
  <c r="M130" i="1" l="1"/>
  <c r="L130" i="1" a="1"/>
  <c r="L130" i="1" l="1"/>
  <c r="K130" i="1" a="1"/>
  <c r="K130" i="1" l="1"/>
  <c r="J130" i="1" a="1"/>
  <c r="J130" i="1" l="1"/>
  <c r="I130" i="1" a="1"/>
  <c r="I130" i="1" l="1"/>
  <c r="H130" i="1" a="1"/>
  <c r="H130" i="1" l="1"/>
  <c r="W130" i="1" s="1"/>
  <c r="G130" i="1" a="1"/>
  <c r="G130" i="1" l="1"/>
  <c r="O130" i="1" s="1"/>
  <c r="F130" i="1" a="1"/>
  <c r="F130" i="1" l="1"/>
  <c r="U129" i="1" a="1"/>
  <c r="U129" i="1" l="1"/>
  <c r="T129" i="1" a="1"/>
  <c r="T129" i="1" l="1"/>
  <c r="S129" i="1" a="1"/>
  <c r="S129" i="1" l="1"/>
  <c r="R129" i="1" a="1"/>
  <c r="R129" i="1" l="1"/>
  <c r="Q129" i="1" a="1"/>
  <c r="Q129" i="1" l="1"/>
  <c r="P129" i="1" a="1"/>
  <c r="P129" i="1" l="1"/>
  <c r="V129" i="1" s="1"/>
  <c r="N129" i="1" a="1"/>
  <c r="N129" i="1" l="1"/>
  <c r="M129" i="1" a="1"/>
  <c r="M129" i="1" l="1"/>
  <c r="L129" i="1" a="1"/>
  <c r="L129" i="1" l="1"/>
  <c r="K129" i="1" a="1"/>
  <c r="K129" i="1" l="1"/>
  <c r="J129" i="1" a="1"/>
  <c r="J129" i="1" l="1"/>
  <c r="I129" i="1" a="1"/>
  <c r="I129" i="1" l="1"/>
  <c r="H129" i="1" a="1"/>
  <c r="H129" i="1" l="1"/>
  <c r="W129" i="1" s="1"/>
  <c r="G129" i="1" a="1"/>
  <c r="G129" i="1" l="1"/>
  <c r="O129" i="1" s="1"/>
  <c r="F129" i="1" a="1"/>
  <c r="F129" i="1" l="1"/>
  <c r="U128" i="1" a="1"/>
  <c r="U128" i="1" l="1"/>
  <c r="T128" i="1" a="1"/>
  <c r="T128" i="1" l="1"/>
  <c r="S128" i="1" a="1"/>
  <c r="S128" i="1" l="1"/>
  <c r="R128" i="1" a="1"/>
  <c r="R128" i="1" l="1"/>
  <c r="Q128" i="1" a="1"/>
  <c r="Q128" i="1" l="1"/>
  <c r="P128" i="1" a="1"/>
  <c r="P128" i="1" l="1"/>
  <c r="V128" i="1" s="1"/>
  <c r="N128" i="1" a="1"/>
  <c r="N128" i="1" l="1"/>
  <c r="M128" i="1" a="1"/>
  <c r="M128" i="1" l="1"/>
  <c r="L128" i="1" a="1"/>
  <c r="L128" i="1" l="1"/>
  <c r="K128" i="1" a="1"/>
  <c r="K128" i="1" l="1"/>
  <c r="J128" i="1" a="1"/>
  <c r="J128" i="1" l="1"/>
  <c r="I128" i="1" a="1"/>
  <c r="I128" i="1" l="1"/>
  <c r="H128" i="1" a="1"/>
  <c r="H128" i="1" l="1"/>
  <c r="W128" i="1" s="1"/>
  <c r="G128" i="1" a="1"/>
  <c r="G128" i="1" l="1"/>
  <c r="O128" i="1" s="1"/>
  <c r="F128" i="1" a="1"/>
  <c r="F128" i="1" l="1"/>
  <c r="U127" i="1" a="1"/>
  <c r="U127" i="1" l="1"/>
  <c r="T127" i="1" a="1"/>
  <c r="T127" i="1" l="1"/>
  <c r="S127" i="1" a="1"/>
  <c r="S127" i="1" l="1"/>
  <c r="R127" i="1" a="1"/>
  <c r="R127" i="1" l="1"/>
  <c r="Q127" i="1" a="1"/>
  <c r="Q127" i="1" l="1"/>
  <c r="P127" i="1" a="1"/>
  <c r="P127" i="1" l="1"/>
  <c r="V127" i="1" s="1"/>
  <c r="N127" i="1" a="1"/>
  <c r="N127" i="1" l="1"/>
  <c r="M127" i="1" a="1"/>
  <c r="M127" i="1" l="1"/>
  <c r="L127" i="1" a="1"/>
  <c r="L127" i="1" l="1"/>
  <c r="K127" i="1" a="1"/>
  <c r="K127" i="1" l="1"/>
  <c r="J127" i="1" a="1"/>
  <c r="J127" i="1" l="1"/>
  <c r="I127" i="1" a="1"/>
  <c r="I127" i="1" l="1"/>
  <c r="H127" i="1" a="1"/>
  <c r="H127" i="1" l="1"/>
  <c r="W127" i="1" s="1"/>
  <c r="G127" i="1" a="1"/>
  <c r="G127" i="1" l="1"/>
  <c r="O127" i="1" s="1"/>
  <c r="F127" i="1" a="1"/>
  <c r="F127" i="1" l="1"/>
  <c r="U126" i="1" a="1"/>
  <c r="U126" i="1" l="1"/>
  <c r="T126" i="1" a="1"/>
  <c r="T126" i="1" l="1"/>
  <c r="S126" i="1" a="1"/>
  <c r="S126" i="1" l="1"/>
  <c r="R126" i="1" a="1"/>
  <c r="R126" i="1" l="1"/>
  <c r="Q126" i="1" a="1"/>
  <c r="Q126" i="1" l="1"/>
  <c r="P126" i="1" a="1"/>
  <c r="P126" i="1" l="1"/>
  <c r="V126" i="1" s="1"/>
  <c r="N126" i="1" a="1"/>
  <c r="N126" i="1" l="1"/>
  <c r="M126" i="1" a="1"/>
  <c r="M126" i="1" l="1"/>
  <c r="L126" i="1" a="1"/>
  <c r="L126" i="1" l="1"/>
  <c r="K126" i="1" a="1"/>
  <c r="K126" i="1" l="1"/>
  <c r="J126" i="1" a="1"/>
  <c r="J126" i="1" l="1"/>
  <c r="I126" i="1" a="1"/>
  <c r="I126" i="1" l="1"/>
  <c r="H126" i="1" a="1"/>
  <c r="H126" i="1" l="1"/>
  <c r="W126" i="1" s="1"/>
  <c r="G126" i="1" a="1"/>
  <c r="G126" i="1" l="1"/>
  <c r="O126" i="1" s="1"/>
  <c r="F126" i="1" a="1"/>
  <c r="F126" i="1" l="1"/>
  <c r="U125" i="1" a="1"/>
  <c r="U125" i="1" l="1"/>
  <c r="T125" i="1" a="1"/>
  <c r="T125" i="1" l="1"/>
  <c r="S125" i="1" a="1"/>
  <c r="S125" i="1" l="1"/>
  <c r="R125" i="1" a="1"/>
  <c r="R125" i="1" l="1"/>
  <c r="Q125" i="1" a="1"/>
  <c r="Q125" i="1" l="1"/>
  <c r="P125" i="1" a="1"/>
  <c r="P125" i="1" l="1"/>
  <c r="V125" i="1" s="1"/>
  <c r="N125" i="1" a="1"/>
  <c r="N125" i="1" l="1"/>
  <c r="M125" i="1" a="1"/>
  <c r="M125" i="1" l="1"/>
  <c r="L125" i="1" a="1"/>
  <c r="L125" i="1" l="1"/>
  <c r="K125" i="1" a="1"/>
  <c r="K125" i="1" l="1"/>
  <c r="J125" i="1" a="1"/>
  <c r="J125" i="1" l="1"/>
  <c r="I125" i="1" a="1"/>
  <c r="I125" i="1" l="1"/>
  <c r="H125" i="1" a="1"/>
  <c r="H125" i="1" l="1"/>
  <c r="W125" i="1" s="1"/>
  <c r="G125" i="1" a="1"/>
  <c r="G125" i="1" l="1"/>
  <c r="O125" i="1" s="1"/>
  <c r="F125" i="1" a="1"/>
  <c r="F125" i="1" l="1"/>
  <c r="U124" i="1" a="1"/>
  <c r="U124" i="1" l="1"/>
  <c r="T124" i="1" a="1"/>
  <c r="T124" i="1" l="1"/>
  <c r="S124" i="1" a="1"/>
  <c r="S124" i="1" l="1"/>
  <c r="R124" i="1" a="1"/>
  <c r="R124" i="1" l="1"/>
  <c r="Q124" i="1" a="1"/>
  <c r="Q124" i="1" l="1"/>
  <c r="P124" i="1" a="1"/>
  <c r="P124" i="1" l="1"/>
  <c r="V124" i="1" s="1"/>
  <c r="N124" i="1" a="1"/>
  <c r="N124" i="1" l="1"/>
  <c r="M124" i="1" a="1"/>
  <c r="M124" i="1" l="1"/>
  <c r="L124" i="1" a="1"/>
  <c r="L124" i="1" l="1"/>
  <c r="K124" i="1" a="1"/>
  <c r="K124" i="1" l="1"/>
  <c r="J124" i="1" a="1"/>
  <c r="J124" i="1" l="1"/>
  <c r="I124" i="1" a="1"/>
  <c r="I124" i="1" l="1"/>
  <c r="H124" i="1" a="1"/>
  <c r="H124" i="1" l="1"/>
  <c r="W124" i="1" s="1"/>
  <c r="G124" i="1" a="1"/>
  <c r="G124" i="1" l="1"/>
  <c r="O124" i="1" s="1"/>
  <c r="F124" i="1" a="1"/>
  <c r="F124" i="1" l="1"/>
  <c r="U123" i="1" a="1"/>
  <c r="U123" i="1" l="1"/>
  <c r="T123" i="1" a="1"/>
  <c r="T123" i="1" l="1"/>
  <c r="S123" i="1" a="1"/>
  <c r="S123" i="1" l="1"/>
  <c r="R123" i="1" a="1"/>
  <c r="R123" i="1" l="1"/>
  <c r="Q123" i="1" a="1"/>
  <c r="Q123" i="1" l="1"/>
  <c r="P123" i="1" a="1"/>
  <c r="P123" i="1" l="1"/>
  <c r="V123" i="1" s="1"/>
  <c r="N123" i="1" a="1"/>
  <c r="N123" i="1" l="1"/>
  <c r="M123" i="1" a="1"/>
  <c r="M123" i="1" l="1"/>
  <c r="L123" i="1" a="1"/>
  <c r="L123" i="1" l="1"/>
  <c r="K123" i="1" a="1"/>
  <c r="K123" i="1" l="1"/>
  <c r="J123" i="1" a="1"/>
  <c r="J123" i="1" l="1"/>
  <c r="I123" i="1" a="1"/>
  <c r="I123" i="1" l="1"/>
  <c r="H123" i="1" a="1"/>
  <c r="H123" i="1" l="1"/>
  <c r="W123" i="1" s="1"/>
  <c r="G123" i="1" a="1"/>
  <c r="G123" i="1" l="1"/>
  <c r="O123" i="1" s="1"/>
  <c r="F123" i="1" a="1"/>
  <c r="F123" i="1" l="1"/>
  <c r="U122" i="1" a="1"/>
  <c r="U122" i="1" l="1"/>
  <c r="T122" i="1" a="1"/>
  <c r="T122" i="1" l="1"/>
  <c r="S122" i="1" a="1"/>
  <c r="S122" i="1" l="1"/>
  <c r="R122" i="1" a="1"/>
  <c r="R122" i="1" l="1"/>
  <c r="Q122" i="1" a="1"/>
  <c r="Q122" i="1" l="1"/>
  <c r="P122" i="1" a="1"/>
  <c r="P122" i="1" l="1"/>
  <c r="V122" i="1" s="1"/>
  <c r="N122" i="1" a="1"/>
  <c r="N122" i="1" l="1"/>
  <c r="M122" i="1" a="1"/>
  <c r="M122" i="1" l="1"/>
  <c r="L122" i="1" a="1"/>
  <c r="L122" i="1" l="1"/>
  <c r="K122" i="1" a="1"/>
  <c r="K122" i="1" l="1"/>
  <c r="J122" i="1" a="1"/>
  <c r="J122" i="1" l="1"/>
  <c r="I122" i="1" a="1"/>
  <c r="I122" i="1" l="1"/>
  <c r="H122" i="1" a="1"/>
  <c r="H122" i="1" l="1"/>
  <c r="W122" i="1" s="1"/>
  <c r="G122" i="1" a="1"/>
  <c r="G122" i="1" l="1"/>
  <c r="O122" i="1" s="1"/>
  <c r="F122" i="1" a="1"/>
  <c r="F122" i="1" l="1"/>
  <c r="U121" i="1" a="1"/>
  <c r="U121" i="1" l="1"/>
  <c r="T121" i="1" a="1"/>
  <c r="T121" i="1" l="1"/>
  <c r="S121" i="1" a="1"/>
  <c r="S121" i="1" l="1"/>
  <c r="R121" i="1" a="1"/>
  <c r="R121" i="1" l="1"/>
  <c r="Q121" i="1" a="1"/>
  <c r="Q121" i="1" l="1"/>
  <c r="P121" i="1" a="1"/>
  <c r="P121" i="1" l="1"/>
  <c r="V121" i="1" s="1"/>
  <c r="N121" i="1" a="1"/>
  <c r="N121" i="1" l="1"/>
  <c r="M121" i="1" a="1"/>
  <c r="M121" i="1" l="1"/>
  <c r="L121" i="1" a="1"/>
  <c r="L121" i="1" l="1"/>
  <c r="K121" i="1" a="1"/>
  <c r="K121" i="1" l="1"/>
  <c r="J121" i="1" a="1"/>
  <c r="J121" i="1" l="1"/>
  <c r="I121" i="1" a="1"/>
  <c r="I121" i="1" l="1"/>
  <c r="H121" i="1" a="1"/>
  <c r="H121" i="1" l="1"/>
  <c r="W121" i="1" s="1"/>
  <c r="G121" i="1" a="1"/>
  <c r="G121" i="1" l="1"/>
  <c r="O121" i="1" s="1"/>
  <c r="F121" i="1" a="1"/>
  <c r="F121" i="1" l="1"/>
  <c r="U120" i="1" a="1"/>
  <c r="U120" i="1" l="1"/>
  <c r="T120" i="1" a="1"/>
  <c r="T120" i="1" l="1"/>
  <c r="S120" i="1" a="1"/>
  <c r="S120" i="1" l="1"/>
  <c r="R120" i="1" a="1"/>
  <c r="R120" i="1" l="1"/>
  <c r="Q120" i="1" a="1"/>
  <c r="Q120" i="1" l="1"/>
  <c r="P120" i="1" a="1"/>
  <c r="P120" i="1" l="1"/>
  <c r="V120" i="1" s="1"/>
  <c r="N120" i="1" a="1"/>
  <c r="N120" i="1" l="1"/>
  <c r="M120" i="1" a="1"/>
  <c r="M120" i="1" l="1"/>
  <c r="L120" i="1" a="1"/>
  <c r="L120" i="1" l="1"/>
  <c r="K120" i="1" a="1"/>
  <c r="K120" i="1" l="1"/>
  <c r="J120" i="1" a="1"/>
  <c r="J120" i="1" l="1"/>
  <c r="I120" i="1" a="1"/>
  <c r="I120" i="1" l="1"/>
  <c r="H120" i="1" a="1"/>
  <c r="H120" i="1" l="1"/>
  <c r="W120" i="1" s="1"/>
  <c r="G120" i="1" a="1"/>
  <c r="G120" i="1" l="1"/>
  <c r="O120" i="1" s="1"/>
  <c r="F120" i="1" a="1"/>
  <c r="F120" i="1" l="1"/>
  <c r="U119" i="1" a="1"/>
  <c r="U119" i="1" l="1"/>
  <c r="T119" i="1" a="1"/>
  <c r="T119" i="1" l="1"/>
  <c r="S119" i="1" a="1"/>
  <c r="S119" i="1" l="1"/>
  <c r="R119" i="1" a="1"/>
  <c r="R119" i="1" l="1"/>
  <c r="Q119" i="1" a="1"/>
  <c r="Q119" i="1" l="1"/>
  <c r="P119" i="1" a="1"/>
  <c r="P119" i="1" l="1"/>
  <c r="V119" i="1" s="1"/>
  <c r="N119" i="1" a="1"/>
  <c r="N119" i="1" l="1"/>
  <c r="M119" i="1" a="1"/>
  <c r="M119" i="1" l="1"/>
  <c r="L119" i="1" a="1"/>
  <c r="L119" i="1" l="1"/>
  <c r="K119" i="1" a="1"/>
  <c r="K119" i="1" l="1"/>
  <c r="J119" i="1" a="1"/>
  <c r="J119" i="1" l="1"/>
  <c r="I119" i="1" a="1"/>
  <c r="I119" i="1" l="1"/>
  <c r="H119" i="1" a="1"/>
  <c r="H119" i="1" l="1"/>
  <c r="W119" i="1" s="1"/>
  <c r="G119" i="1" a="1"/>
  <c r="G119" i="1" l="1"/>
  <c r="O119" i="1" s="1"/>
  <c r="F119" i="1" a="1"/>
  <c r="F119" i="1" l="1"/>
  <c r="U118" i="1" a="1"/>
  <c r="U118" i="1" l="1"/>
  <c r="T118" i="1" a="1"/>
  <c r="T118" i="1" l="1"/>
  <c r="S118" i="1" a="1"/>
  <c r="S118" i="1" l="1"/>
  <c r="R118" i="1" a="1"/>
  <c r="R118" i="1" l="1"/>
  <c r="Q118" i="1" a="1"/>
  <c r="Q118" i="1" l="1"/>
  <c r="P118" i="1" a="1"/>
  <c r="P118" i="1" l="1"/>
  <c r="V118" i="1" s="1"/>
  <c r="N118" i="1" a="1"/>
  <c r="N118" i="1" l="1"/>
  <c r="M118" i="1" a="1"/>
  <c r="M118" i="1" l="1"/>
  <c r="L118" i="1" a="1"/>
  <c r="L118" i="1" l="1"/>
  <c r="K118" i="1" a="1"/>
  <c r="K118" i="1" l="1"/>
  <c r="J118" i="1" a="1"/>
  <c r="J118" i="1" l="1"/>
  <c r="I118" i="1" a="1"/>
  <c r="I118" i="1" l="1"/>
  <c r="H118" i="1" a="1"/>
  <c r="H118" i="1" l="1"/>
  <c r="W118" i="1" s="1"/>
  <c r="G118" i="1" a="1"/>
  <c r="G118" i="1" l="1"/>
  <c r="O118" i="1" s="1"/>
  <c r="F118" i="1" a="1"/>
  <c r="F118" i="1" l="1"/>
  <c r="U117" i="1" a="1"/>
  <c r="U117" i="1" l="1"/>
  <c r="T117" i="1" a="1"/>
  <c r="T117" i="1" l="1"/>
  <c r="S117" i="1" a="1"/>
  <c r="S117" i="1" l="1"/>
  <c r="R117" i="1" a="1"/>
  <c r="R117" i="1" l="1"/>
  <c r="Q117" i="1" a="1"/>
  <c r="Q117" i="1" l="1"/>
  <c r="P117" i="1" a="1"/>
  <c r="P117" i="1" l="1"/>
  <c r="V117" i="1" s="1"/>
  <c r="N117" i="1" a="1"/>
  <c r="N117" i="1" l="1"/>
  <c r="M117" i="1" a="1"/>
  <c r="M117" i="1" l="1"/>
  <c r="L117" i="1" a="1"/>
  <c r="L117" i="1" l="1"/>
  <c r="K117" i="1" a="1"/>
  <c r="K117" i="1" l="1"/>
  <c r="J117" i="1" a="1"/>
  <c r="J117" i="1" l="1"/>
  <c r="I117" i="1" a="1"/>
  <c r="I117" i="1" l="1"/>
  <c r="H117" i="1" a="1"/>
  <c r="H117" i="1" l="1"/>
  <c r="W117" i="1" s="1"/>
  <c r="G117" i="1" a="1"/>
  <c r="G117" i="1" l="1"/>
  <c r="O117" i="1" s="1"/>
  <c r="F117" i="1" a="1"/>
  <c r="F117" i="1" l="1"/>
  <c r="U116" i="1" a="1"/>
  <c r="U116" i="1" l="1"/>
  <c r="T116" i="1" a="1"/>
  <c r="T116" i="1" l="1"/>
  <c r="S116" i="1" a="1"/>
  <c r="S116" i="1" l="1"/>
  <c r="R116" i="1" a="1"/>
  <c r="R116" i="1" l="1"/>
  <c r="Q116" i="1" a="1"/>
  <c r="Q116" i="1" l="1"/>
  <c r="P116" i="1" a="1"/>
  <c r="P116" i="1" l="1"/>
  <c r="V116" i="1" s="1"/>
  <c r="N116" i="1" a="1"/>
  <c r="N116" i="1" l="1"/>
  <c r="M116" i="1" a="1"/>
  <c r="M116" i="1" l="1"/>
  <c r="L116" i="1" a="1"/>
  <c r="L116" i="1" l="1"/>
  <c r="K116" i="1" a="1"/>
  <c r="K116" i="1" l="1"/>
  <c r="J116" i="1" a="1"/>
  <c r="J116" i="1" l="1"/>
  <c r="I116" i="1" a="1"/>
  <c r="I116" i="1" l="1"/>
  <c r="H116" i="1" a="1"/>
  <c r="H116" i="1" l="1"/>
  <c r="W116" i="1" s="1"/>
  <c r="G116" i="1" a="1"/>
  <c r="G116" i="1" l="1"/>
  <c r="O116" i="1" s="1"/>
  <c r="F116" i="1" a="1"/>
  <c r="F116" i="1" l="1"/>
  <c r="U115" i="1" a="1"/>
  <c r="U115" i="1" l="1"/>
  <c r="T115" i="1" a="1"/>
  <c r="T115" i="1" l="1"/>
  <c r="S115" i="1" a="1"/>
  <c r="S115" i="1" l="1"/>
  <c r="R115" i="1" a="1"/>
  <c r="R115" i="1" l="1"/>
  <c r="Q115" i="1" a="1"/>
  <c r="Q115" i="1" l="1"/>
  <c r="P115" i="1" a="1"/>
  <c r="P115" i="1" l="1"/>
  <c r="V115" i="1" s="1"/>
  <c r="N115" i="1" a="1"/>
  <c r="N115" i="1" l="1"/>
  <c r="M115" i="1" a="1"/>
  <c r="M115" i="1" l="1"/>
  <c r="L115" i="1" a="1"/>
  <c r="L115" i="1" l="1"/>
  <c r="K115" i="1" a="1"/>
  <c r="K115" i="1" l="1"/>
  <c r="J115" i="1" a="1"/>
  <c r="J115" i="1" l="1"/>
  <c r="I115" i="1" a="1"/>
  <c r="I115" i="1" l="1"/>
  <c r="H115" i="1" a="1"/>
  <c r="H115" i="1" l="1"/>
  <c r="W115" i="1" s="1"/>
  <c r="G115" i="1" a="1"/>
  <c r="G115" i="1" l="1"/>
  <c r="O115" i="1" s="1"/>
  <c r="F115" i="1" a="1"/>
  <c r="F115" i="1" l="1"/>
  <c r="U114" i="1" a="1"/>
  <c r="U114" i="1" l="1"/>
  <c r="T114" i="1" a="1"/>
  <c r="T114" i="1" l="1"/>
  <c r="S114" i="1" a="1"/>
  <c r="S114" i="1" l="1"/>
  <c r="R114" i="1" a="1"/>
  <c r="R114" i="1" l="1"/>
  <c r="Q114" i="1" a="1"/>
  <c r="Q114" i="1" l="1"/>
  <c r="P114" i="1" a="1"/>
  <c r="P114" i="1" l="1"/>
  <c r="V114" i="1" s="1"/>
  <c r="N114" i="1" a="1"/>
  <c r="N114" i="1" l="1"/>
  <c r="M114" i="1" a="1"/>
  <c r="M114" i="1" l="1"/>
  <c r="L114" i="1" a="1"/>
  <c r="L114" i="1" l="1"/>
  <c r="K114" i="1" a="1"/>
  <c r="K114" i="1" l="1"/>
  <c r="J114" i="1" a="1"/>
  <c r="J114" i="1" l="1"/>
  <c r="I114" i="1" a="1"/>
  <c r="I114" i="1" l="1"/>
  <c r="H114" i="1" a="1"/>
  <c r="H114" i="1" l="1"/>
  <c r="W114" i="1" s="1"/>
  <c r="G114" i="1" a="1"/>
  <c r="G114" i="1" l="1"/>
  <c r="O114" i="1" s="1"/>
  <c r="F114" i="1" a="1"/>
  <c r="F114" i="1" l="1"/>
  <c r="U113" i="1" a="1"/>
  <c r="U113" i="1" l="1"/>
  <c r="T113" i="1" a="1"/>
  <c r="T113" i="1" l="1"/>
  <c r="S113" i="1" a="1"/>
  <c r="S113" i="1" l="1"/>
  <c r="R113" i="1" a="1"/>
  <c r="R113" i="1" l="1"/>
  <c r="Q113" i="1" a="1"/>
  <c r="Q113" i="1" l="1"/>
  <c r="P113" i="1" a="1"/>
  <c r="P113" i="1" l="1"/>
  <c r="V113" i="1" s="1"/>
  <c r="N113" i="1" a="1"/>
  <c r="N113" i="1" l="1"/>
  <c r="M113" i="1" a="1"/>
  <c r="M113" i="1" l="1"/>
  <c r="L113" i="1" a="1"/>
  <c r="L113" i="1" l="1"/>
  <c r="K113" i="1" a="1"/>
  <c r="K113" i="1" l="1"/>
  <c r="J113" i="1" a="1"/>
  <c r="J113" i="1" l="1"/>
  <c r="I113" i="1" a="1"/>
  <c r="I113" i="1" l="1"/>
  <c r="H113" i="1" a="1"/>
  <c r="H113" i="1" l="1"/>
  <c r="W113" i="1" s="1"/>
  <c r="G113" i="1" a="1"/>
  <c r="G113" i="1" l="1"/>
  <c r="O113" i="1" s="1"/>
  <c r="F113" i="1" a="1"/>
  <c r="F113" i="1" l="1"/>
  <c r="U112" i="1" a="1"/>
  <c r="U112" i="1" l="1"/>
  <c r="T112" i="1" a="1"/>
  <c r="T112" i="1" l="1"/>
  <c r="S112" i="1" a="1"/>
  <c r="S112" i="1" l="1"/>
  <c r="R112" i="1" a="1"/>
  <c r="R112" i="1" l="1"/>
  <c r="Q112" i="1" a="1"/>
  <c r="Q112" i="1" l="1"/>
  <c r="P112" i="1" a="1"/>
  <c r="P112" i="1" l="1"/>
  <c r="V112" i="1" s="1"/>
  <c r="N112" i="1" a="1"/>
  <c r="N112" i="1" l="1"/>
  <c r="M112" i="1" a="1"/>
  <c r="M112" i="1" l="1"/>
  <c r="L112" i="1" a="1"/>
  <c r="L112" i="1" l="1"/>
  <c r="K112" i="1" a="1"/>
  <c r="K112" i="1" l="1"/>
  <c r="J112" i="1" a="1"/>
  <c r="J112" i="1" l="1"/>
  <c r="I112" i="1" a="1"/>
  <c r="I112" i="1" l="1"/>
  <c r="H112" i="1" a="1"/>
  <c r="H112" i="1" l="1"/>
  <c r="W112" i="1" s="1"/>
  <c r="G112" i="1" a="1"/>
  <c r="G112" i="1" l="1"/>
  <c r="O112" i="1" s="1"/>
  <c r="F112" i="1" a="1"/>
  <c r="F112" i="1" l="1"/>
  <c r="U111" i="1" a="1"/>
  <c r="U111" i="1" l="1"/>
  <c r="T111" i="1" a="1"/>
  <c r="T111" i="1" l="1"/>
  <c r="S111" i="1" a="1"/>
  <c r="S111" i="1" l="1"/>
  <c r="R111" i="1" a="1"/>
  <c r="R111" i="1" l="1"/>
  <c r="Q111" i="1" a="1"/>
  <c r="Q111" i="1" l="1"/>
  <c r="P111" i="1" a="1"/>
  <c r="P111" i="1" l="1"/>
  <c r="V111" i="1" s="1"/>
  <c r="N111" i="1" a="1"/>
  <c r="N111" i="1" l="1"/>
  <c r="M111" i="1" a="1"/>
  <c r="M111" i="1" l="1"/>
  <c r="L111" i="1" a="1"/>
  <c r="L111" i="1" l="1"/>
  <c r="K111" i="1" a="1"/>
  <c r="K111" i="1" l="1"/>
  <c r="J111" i="1" a="1"/>
  <c r="J111" i="1" l="1"/>
  <c r="I111" i="1" a="1"/>
  <c r="I111" i="1" l="1"/>
  <c r="H111" i="1" a="1"/>
  <c r="H111" i="1" l="1"/>
  <c r="W111" i="1" s="1"/>
  <c r="G111" i="1" a="1"/>
  <c r="G111" i="1" l="1"/>
  <c r="O111" i="1" s="1"/>
  <c r="F111" i="1" a="1"/>
  <c r="F111" i="1" l="1"/>
  <c r="U110" i="1" a="1"/>
  <c r="U110" i="1" l="1"/>
  <c r="T110" i="1" a="1"/>
  <c r="T110" i="1" l="1"/>
  <c r="S110" i="1" a="1"/>
  <c r="S110" i="1" l="1"/>
  <c r="R110" i="1" a="1"/>
  <c r="R110" i="1" l="1"/>
  <c r="Q110" i="1" a="1"/>
  <c r="Q110" i="1" l="1"/>
  <c r="P110" i="1" a="1"/>
  <c r="P110" i="1" l="1"/>
  <c r="V110" i="1" s="1"/>
  <c r="N110" i="1" a="1"/>
  <c r="N110" i="1" l="1"/>
  <c r="M110" i="1" a="1"/>
  <c r="M110" i="1" l="1"/>
  <c r="L110" i="1" a="1"/>
  <c r="L110" i="1" l="1"/>
  <c r="K110" i="1" a="1"/>
  <c r="K110" i="1" l="1"/>
  <c r="J110" i="1" a="1"/>
  <c r="J110" i="1" l="1"/>
  <c r="I110" i="1" a="1"/>
  <c r="I110" i="1" l="1"/>
  <c r="H110" i="1" a="1"/>
  <c r="H110" i="1" l="1"/>
  <c r="W110" i="1" s="1"/>
  <c r="G110" i="1" a="1"/>
  <c r="G110" i="1" l="1"/>
  <c r="O110" i="1" s="1"/>
  <c r="F110" i="1" a="1"/>
  <c r="F110" i="1" l="1"/>
  <c r="U109" i="1" a="1"/>
  <c r="U109" i="1" l="1"/>
  <c r="T109" i="1" a="1"/>
  <c r="T109" i="1" l="1"/>
  <c r="S109" i="1" a="1"/>
  <c r="S109" i="1" l="1"/>
  <c r="R109" i="1" a="1"/>
  <c r="R109" i="1" l="1"/>
  <c r="Q109" i="1" a="1"/>
  <c r="Q109" i="1" l="1"/>
  <c r="P109" i="1" a="1"/>
  <c r="P109" i="1" l="1"/>
  <c r="V109" i="1" s="1"/>
  <c r="N109" i="1" a="1"/>
  <c r="N109" i="1" l="1"/>
  <c r="M109" i="1" a="1"/>
  <c r="M109" i="1" l="1"/>
  <c r="L109" i="1" a="1"/>
  <c r="L109" i="1" l="1"/>
  <c r="K109" i="1" a="1"/>
  <c r="K109" i="1" l="1"/>
  <c r="J109" i="1" a="1"/>
  <c r="J109" i="1" l="1"/>
  <c r="I109" i="1" a="1"/>
  <c r="I109" i="1" l="1"/>
  <c r="H109" i="1" a="1"/>
  <c r="H109" i="1" l="1"/>
  <c r="W109" i="1" s="1"/>
  <c r="G109" i="1" a="1"/>
  <c r="G109" i="1" l="1"/>
  <c r="O109" i="1" s="1"/>
  <c r="F109" i="1" a="1"/>
  <c r="F109" i="1" l="1"/>
  <c r="U108" i="1" a="1"/>
  <c r="U108" i="1" l="1"/>
  <c r="T108" i="1" a="1"/>
  <c r="T108" i="1" l="1"/>
  <c r="S108" i="1" a="1"/>
  <c r="S108" i="1" l="1"/>
  <c r="R108" i="1" a="1"/>
  <c r="R108" i="1" l="1"/>
  <c r="Q108" i="1" a="1"/>
  <c r="Q108" i="1" l="1"/>
  <c r="P108" i="1" a="1"/>
  <c r="P108" i="1" l="1"/>
  <c r="V108" i="1" s="1"/>
  <c r="N108" i="1" a="1"/>
  <c r="N108" i="1" l="1"/>
  <c r="M108" i="1" a="1"/>
  <c r="M108" i="1" l="1"/>
  <c r="L108" i="1" a="1"/>
  <c r="L108" i="1" l="1"/>
  <c r="K108" i="1" a="1"/>
  <c r="K108" i="1" l="1"/>
  <c r="J108" i="1" a="1"/>
  <c r="J108" i="1" l="1"/>
  <c r="I108" i="1" a="1"/>
  <c r="I108" i="1" l="1"/>
  <c r="H108" i="1" a="1"/>
  <c r="H108" i="1" l="1"/>
  <c r="W108" i="1" s="1"/>
  <c r="G108" i="1" a="1"/>
  <c r="G108" i="1" l="1"/>
  <c r="O108" i="1" s="1"/>
  <c r="F108" i="1" a="1"/>
  <c r="F108" i="1" l="1"/>
  <c r="U107" i="1" a="1"/>
  <c r="U107" i="1" l="1"/>
  <c r="T107" i="1" a="1"/>
  <c r="T107" i="1" l="1"/>
  <c r="S107" i="1" a="1"/>
  <c r="S107" i="1" l="1"/>
  <c r="R107" i="1" a="1"/>
  <c r="R107" i="1" l="1"/>
  <c r="Q107" i="1" a="1"/>
  <c r="Q107" i="1" l="1"/>
  <c r="P107" i="1" a="1"/>
  <c r="P107" i="1" l="1"/>
  <c r="V107" i="1" s="1"/>
  <c r="N107" i="1" a="1"/>
  <c r="N107" i="1" l="1"/>
  <c r="M107" i="1" a="1"/>
  <c r="M107" i="1" l="1"/>
  <c r="L107" i="1" a="1"/>
  <c r="L107" i="1" l="1"/>
  <c r="K107" i="1" a="1"/>
  <c r="K107" i="1" l="1"/>
  <c r="J107" i="1" a="1"/>
  <c r="J107" i="1" l="1"/>
  <c r="I107" i="1" a="1"/>
  <c r="I107" i="1" l="1"/>
  <c r="H107" i="1" a="1"/>
  <c r="H107" i="1" l="1"/>
  <c r="W107" i="1" s="1"/>
  <c r="G107" i="1" a="1"/>
  <c r="G107" i="1" l="1"/>
  <c r="O107" i="1" s="1"/>
  <c r="F107" i="1" a="1"/>
  <c r="F107" i="1" l="1"/>
  <c r="U106" i="1" a="1"/>
  <c r="U106" i="1" l="1"/>
  <c r="T106" i="1" a="1"/>
  <c r="T106" i="1" l="1"/>
  <c r="S106" i="1" a="1"/>
  <c r="S106" i="1" l="1"/>
  <c r="R106" i="1" a="1"/>
  <c r="R106" i="1" l="1"/>
  <c r="Q106" i="1" a="1"/>
  <c r="Q106" i="1" l="1"/>
  <c r="P106" i="1" a="1"/>
  <c r="P106" i="1" l="1"/>
  <c r="V106" i="1" s="1"/>
  <c r="N106" i="1" a="1"/>
  <c r="N106" i="1" l="1"/>
  <c r="M106" i="1" a="1"/>
  <c r="M106" i="1" l="1"/>
  <c r="L106" i="1" a="1"/>
  <c r="L106" i="1" l="1"/>
  <c r="K106" i="1" a="1"/>
  <c r="K106" i="1" l="1"/>
  <c r="J106" i="1" a="1"/>
  <c r="J106" i="1" l="1"/>
  <c r="I106" i="1" a="1"/>
  <c r="I106" i="1" l="1"/>
  <c r="H106" i="1" a="1"/>
  <c r="H106" i="1" l="1"/>
  <c r="W106" i="1" s="1"/>
  <c r="G106" i="1" a="1"/>
  <c r="G106" i="1" l="1"/>
  <c r="O106" i="1" s="1"/>
  <c r="F106" i="1" a="1"/>
  <c r="F106" i="1" l="1"/>
  <c r="U105" i="1" a="1"/>
  <c r="U105" i="1" l="1"/>
  <c r="T105" i="1" a="1"/>
  <c r="T105" i="1" l="1"/>
  <c r="S105" i="1" a="1"/>
  <c r="S105" i="1" l="1"/>
  <c r="R105" i="1" a="1"/>
  <c r="R105" i="1" l="1"/>
  <c r="Q105" i="1" a="1"/>
  <c r="Q105" i="1" l="1"/>
  <c r="P105" i="1" a="1"/>
  <c r="P105" i="1" l="1"/>
  <c r="V105" i="1" s="1"/>
  <c r="N105" i="1" a="1"/>
  <c r="N105" i="1" l="1"/>
  <c r="M105" i="1" a="1"/>
  <c r="M105" i="1" l="1"/>
  <c r="L105" i="1" a="1"/>
  <c r="L105" i="1" l="1"/>
  <c r="K105" i="1" a="1"/>
  <c r="K105" i="1" l="1"/>
  <c r="J105" i="1" a="1"/>
  <c r="J105" i="1" l="1"/>
  <c r="I105" i="1" a="1"/>
  <c r="I105" i="1" l="1"/>
  <c r="H105" i="1" a="1"/>
  <c r="H105" i="1" l="1"/>
  <c r="W105" i="1" s="1"/>
  <c r="G105" i="1" a="1"/>
  <c r="G105" i="1" l="1"/>
  <c r="O105" i="1" s="1"/>
  <c r="F105" i="1" a="1"/>
  <c r="F105" i="1" l="1"/>
  <c r="U104" i="1" a="1"/>
  <c r="U104" i="1" l="1"/>
  <c r="T104" i="1" a="1"/>
  <c r="T104" i="1" l="1"/>
  <c r="S104" i="1" a="1"/>
  <c r="S104" i="1" l="1"/>
  <c r="R104" i="1" a="1"/>
  <c r="R104" i="1" l="1"/>
  <c r="Q104" i="1" a="1"/>
  <c r="Q104" i="1" l="1"/>
  <c r="P104" i="1" a="1"/>
  <c r="P104" i="1" l="1"/>
  <c r="V104" i="1" s="1"/>
  <c r="N104" i="1" a="1"/>
  <c r="N104" i="1" l="1"/>
  <c r="M104" i="1" a="1"/>
  <c r="M104" i="1" l="1"/>
  <c r="L104" i="1" a="1"/>
  <c r="L104" i="1" l="1"/>
  <c r="K104" i="1" a="1"/>
  <c r="K104" i="1" l="1"/>
  <c r="J104" i="1" a="1"/>
  <c r="J104" i="1" l="1"/>
  <c r="I104" i="1" a="1"/>
  <c r="I104" i="1" l="1"/>
  <c r="H104" i="1" a="1"/>
  <c r="H104" i="1" l="1"/>
  <c r="W104" i="1" s="1"/>
  <c r="G104" i="1" a="1"/>
  <c r="G104" i="1" l="1"/>
  <c r="O104" i="1" s="1"/>
  <c r="F104" i="1" a="1"/>
  <c r="F104" i="1" l="1"/>
  <c r="U103" i="1" a="1"/>
  <c r="U103" i="1" l="1"/>
  <c r="T103" i="1" a="1"/>
  <c r="T103" i="1" l="1"/>
  <c r="S103" i="1" a="1"/>
  <c r="S103" i="1" l="1"/>
  <c r="R103" i="1" a="1"/>
  <c r="R103" i="1" l="1"/>
  <c r="Q103" i="1" a="1"/>
  <c r="Q103" i="1" l="1"/>
  <c r="P103" i="1" a="1"/>
  <c r="P103" i="1" l="1"/>
  <c r="V103" i="1" s="1"/>
  <c r="N103" i="1" a="1"/>
  <c r="N103" i="1" l="1"/>
  <c r="M103" i="1" a="1"/>
  <c r="M103" i="1" l="1"/>
  <c r="L103" i="1" a="1"/>
  <c r="L103" i="1" l="1"/>
  <c r="K103" i="1" a="1"/>
  <c r="K103" i="1" l="1"/>
  <c r="J103" i="1" a="1"/>
  <c r="J103" i="1" l="1"/>
  <c r="I103" i="1" a="1"/>
  <c r="I103" i="1" l="1"/>
  <c r="H103" i="1" a="1"/>
  <c r="H103" i="1" l="1"/>
  <c r="W103" i="1" s="1"/>
  <c r="G103" i="1" a="1"/>
  <c r="G103" i="1" l="1"/>
  <c r="O103" i="1" s="1"/>
  <c r="F103" i="1" a="1"/>
  <c r="F103" i="1" l="1"/>
  <c r="U102" i="1" a="1"/>
  <c r="U102" i="1" l="1"/>
  <c r="T102" i="1" a="1"/>
  <c r="T102" i="1" l="1"/>
  <c r="S102" i="1" a="1"/>
  <c r="S102" i="1" l="1"/>
  <c r="R102" i="1" a="1"/>
  <c r="R102" i="1" l="1"/>
  <c r="Q102" i="1" a="1"/>
  <c r="Q102" i="1" l="1"/>
  <c r="P102" i="1" a="1"/>
  <c r="P102" i="1" l="1"/>
  <c r="V102" i="1" s="1"/>
  <c r="N102" i="1" a="1"/>
  <c r="N102" i="1" l="1"/>
  <c r="M102" i="1" a="1"/>
  <c r="M102" i="1" l="1"/>
  <c r="L102" i="1" a="1"/>
  <c r="L102" i="1" l="1"/>
  <c r="K102" i="1" a="1"/>
  <c r="K102" i="1" l="1"/>
  <c r="J102" i="1" a="1"/>
  <c r="J102" i="1" l="1"/>
  <c r="I102" i="1" a="1"/>
  <c r="I102" i="1" l="1"/>
  <c r="H102" i="1" a="1"/>
  <c r="H102" i="1" l="1"/>
  <c r="W102" i="1" s="1"/>
  <c r="G102" i="1" a="1"/>
  <c r="G102" i="1" l="1"/>
  <c r="O102" i="1" s="1"/>
  <c r="F102" i="1" a="1"/>
  <c r="F102" i="1" l="1"/>
  <c r="U101" i="1" a="1"/>
  <c r="U101" i="1" l="1"/>
  <c r="T101" i="1" a="1"/>
  <c r="T101" i="1" l="1"/>
  <c r="S101" i="1" a="1"/>
  <c r="S101" i="1" l="1"/>
  <c r="R101" i="1" a="1"/>
  <c r="R101" i="1" l="1"/>
  <c r="Q101" i="1" a="1"/>
  <c r="Q101" i="1" l="1"/>
  <c r="P101" i="1" a="1"/>
  <c r="P101" i="1" l="1"/>
  <c r="V101" i="1" s="1"/>
  <c r="N101" i="1" a="1"/>
  <c r="N101" i="1" l="1"/>
  <c r="M101" i="1" a="1"/>
  <c r="M101" i="1" l="1"/>
  <c r="L101" i="1" a="1"/>
  <c r="L101" i="1" l="1"/>
  <c r="K101" i="1" a="1"/>
  <c r="K101" i="1" l="1"/>
  <c r="J101" i="1" a="1"/>
  <c r="J101" i="1" l="1"/>
  <c r="I101" i="1" a="1"/>
  <c r="I101" i="1" l="1"/>
  <c r="H101" i="1" a="1"/>
  <c r="H101" i="1" l="1"/>
  <c r="W101" i="1" s="1"/>
  <c r="G101" i="1" a="1"/>
  <c r="G101" i="1" l="1"/>
  <c r="O101" i="1" s="1"/>
  <c r="F101" i="1" a="1"/>
  <c r="F101" i="1" l="1"/>
  <c r="U100" i="1" a="1"/>
  <c r="U100" i="1" l="1"/>
  <c r="T100" i="1" a="1"/>
  <c r="T100" i="1" l="1"/>
  <c r="S100" i="1" a="1"/>
  <c r="S100" i="1" l="1"/>
  <c r="R100" i="1" a="1"/>
  <c r="R100" i="1" l="1"/>
  <c r="Q100" i="1" a="1"/>
  <c r="Q100" i="1" l="1"/>
  <c r="P100" i="1" a="1"/>
  <c r="P100" i="1" l="1"/>
  <c r="V100" i="1" s="1"/>
  <c r="N100" i="1" a="1"/>
  <c r="N100" i="1" l="1"/>
  <c r="M100" i="1" a="1"/>
  <c r="M100" i="1" l="1"/>
  <c r="L100" i="1" a="1"/>
  <c r="L100" i="1" l="1"/>
  <c r="K100" i="1" a="1"/>
  <c r="K100" i="1" l="1"/>
  <c r="J100" i="1" a="1"/>
  <c r="J100" i="1" l="1"/>
  <c r="I100" i="1" a="1"/>
  <c r="I100" i="1" l="1"/>
  <c r="H100" i="1" a="1"/>
  <c r="H100" i="1" l="1"/>
  <c r="W100" i="1" s="1"/>
  <c r="G100" i="1" a="1"/>
  <c r="G100" i="1" l="1"/>
  <c r="O100" i="1" s="1"/>
  <c r="F100" i="1" a="1"/>
  <c r="F100" i="1" l="1"/>
  <c r="U99" i="1" a="1"/>
  <c r="U99" i="1" l="1"/>
  <c r="T99" i="1" a="1"/>
  <c r="T99" i="1" l="1"/>
  <c r="S99" i="1" a="1"/>
  <c r="S99" i="1" l="1"/>
  <c r="R99" i="1" a="1"/>
  <c r="R99" i="1" l="1"/>
  <c r="Q99" i="1" a="1"/>
  <c r="Q99" i="1" l="1"/>
  <c r="P99" i="1" a="1"/>
  <c r="P99" i="1" l="1"/>
  <c r="V99" i="1" s="1"/>
  <c r="N99" i="1" a="1"/>
  <c r="N99" i="1" l="1"/>
  <c r="M99" i="1" a="1"/>
  <c r="M99" i="1" l="1"/>
  <c r="L99" i="1" a="1"/>
  <c r="L99" i="1" l="1"/>
  <c r="K99" i="1" a="1"/>
  <c r="K99" i="1" l="1"/>
  <c r="J99" i="1" a="1"/>
  <c r="J99" i="1" l="1"/>
  <c r="I99" i="1" a="1"/>
  <c r="I99" i="1" l="1"/>
  <c r="H99" i="1" a="1"/>
  <c r="H99" i="1" l="1"/>
  <c r="W99" i="1" s="1"/>
  <c r="G99" i="1" a="1"/>
  <c r="G99" i="1" l="1"/>
  <c r="O99" i="1" s="1"/>
  <c r="F99" i="1" a="1"/>
  <c r="F99" i="1" l="1"/>
  <c r="U98" i="1" a="1"/>
  <c r="U98" i="1" l="1"/>
  <c r="T98" i="1" a="1"/>
  <c r="T98" i="1" l="1"/>
  <c r="S98" i="1" a="1"/>
  <c r="S98" i="1" l="1"/>
  <c r="R98" i="1" a="1"/>
  <c r="R98" i="1" l="1"/>
  <c r="Q98" i="1" a="1"/>
  <c r="Q98" i="1" l="1"/>
  <c r="P98" i="1" a="1"/>
  <c r="P98" i="1" l="1"/>
  <c r="V98" i="1" s="1"/>
  <c r="N98" i="1" a="1"/>
  <c r="N98" i="1" l="1"/>
  <c r="M98" i="1" a="1"/>
  <c r="M98" i="1" l="1"/>
  <c r="L98" i="1" a="1"/>
  <c r="L98" i="1" l="1"/>
  <c r="K98" i="1" a="1"/>
  <c r="K98" i="1" l="1"/>
  <c r="J98" i="1" a="1"/>
  <c r="J98" i="1" l="1"/>
  <c r="I98" i="1" a="1"/>
  <c r="I98" i="1" l="1"/>
  <c r="H98" i="1" a="1"/>
  <c r="H98" i="1" l="1"/>
  <c r="W98" i="1" s="1"/>
  <c r="G98" i="1" a="1"/>
  <c r="G98" i="1" l="1"/>
  <c r="O98" i="1" s="1"/>
  <c r="F98" i="1" a="1"/>
  <c r="F98" i="1" l="1"/>
  <c r="U97" i="1" a="1"/>
  <c r="U97" i="1" l="1"/>
  <c r="T97" i="1" a="1"/>
  <c r="T97" i="1" l="1"/>
  <c r="S97" i="1" a="1"/>
  <c r="S97" i="1" l="1"/>
  <c r="R97" i="1" a="1"/>
  <c r="R97" i="1" l="1"/>
  <c r="Q97" i="1" a="1"/>
  <c r="Q97" i="1" l="1"/>
  <c r="P97" i="1" a="1"/>
  <c r="P97" i="1" l="1"/>
  <c r="V97" i="1" s="1"/>
  <c r="N97" i="1" a="1"/>
  <c r="N97" i="1" l="1"/>
  <c r="M97" i="1" a="1"/>
  <c r="M97" i="1" l="1"/>
  <c r="L97" i="1" a="1"/>
  <c r="L97" i="1" l="1"/>
  <c r="K97" i="1" a="1"/>
  <c r="K97" i="1" l="1"/>
  <c r="J97" i="1" a="1"/>
  <c r="J97" i="1" l="1"/>
  <c r="I97" i="1" a="1"/>
  <c r="I97" i="1" l="1"/>
  <c r="H97" i="1" a="1"/>
  <c r="H97" i="1" l="1"/>
  <c r="W97" i="1" s="1"/>
  <c r="G97" i="1" a="1"/>
  <c r="G97" i="1" l="1"/>
  <c r="O97" i="1" s="1"/>
  <c r="F97" i="1" a="1"/>
  <c r="F97" i="1" l="1"/>
  <c r="U96" i="1" a="1"/>
  <c r="U96" i="1" l="1"/>
  <c r="T96" i="1" a="1"/>
  <c r="T96" i="1" l="1"/>
  <c r="S96" i="1" a="1"/>
  <c r="S96" i="1" l="1"/>
  <c r="R96" i="1" a="1"/>
  <c r="R96" i="1" l="1"/>
  <c r="Q96" i="1" a="1"/>
  <c r="Q96" i="1" l="1"/>
  <c r="P96" i="1" a="1"/>
  <c r="P96" i="1" l="1"/>
  <c r="V96" i="1" s="1"/>
  <c r="N96" i="1" a="1"/>
  <c r="N96" i="1" l="1"/>
  <c r="M96" i="1" a="1"/>
  <c r="M96" i="1" l="1"/>
  <c r="L96" i="1" a="1"/>
  <c r="L96" i="1" l="1"/>
  <c r="K96" i="1" a="1"/>
  <c r="K96" i="1" l="1"/>
  <c r="J96" i="1" a="1"/>
  <c r="J96" i="1" l="1"/>
  <c r="I96" i="1" a="1"/>
  <c r="I96" i="1" l="1"/>
  <c r="H96" i="1" a="1"/>
  <c r="H96" i="1" l="1"/>
  <c r="W96" i="1" s="1"/>
  <c r="G96" i="1" a="1"/>
  <c r="G96" i="1" l="1"/>
  <c r="O96" i="1" s="1"/>
  <c r="F96" i="1" a="1"/>
  <c r="F96" i="1" l="1"/>
  <c r="U95" i="1" a="1"/>
  <c r="U95" i="1" l="1"/>
  <c r="T95" i="1" a="1"/>
  <c r="T95" i="1" l="1"/>
  <c r="S95" i="1" a="1"/>
  <c r="S95" i="1" l="1"/>
  <c r="R95" i="1" a="1"/>
  <c r="R95" i="1" l="1"/>
  <c r="Q95" i="1" a="1"/>
  <c r="Q95" i="1" l="1"/>
  <c r="P95" i="1" a="1"/>
  <c r="P95" i="1" l="1"/>
  <c r="V95" i="1" s="1"/>
  <c r="N95" i="1" a="1"/>
  <c r="N95" i="1" l="1"/>
  <c r="M95" i="1" a="1"/>
  <c r="M95" i="1" l="1"/>
  <c r="L95" i="1" a="1"/>
  <c r="L95" i="1" l="1"/>
  <c r="K95" i="1" a="1"/>
  <c r="K95" i="1" l="1"/>
  <c r="J95" i="1" a="1"/>
  <c r="J95" i="1" l="1"/>
  <c r="I95" i="1" a="1"/>
  <c r="I95" i="1" l="1"/>
  <c r="H95" i="1" a="1"/>
  <c r="H95" i="1" l="1"/>
  <c r="W95" i="1" s="1"/>
  <c r="G95" i="1" a="1"/>
  <c r="G95" i="1" l="1"/>
  <c r="O95" i="1" s="1"/>
  <c r="F95" i="1" a="1"/>
  <c r="F95" i="1" l="1"/>
  <c r="U94" i="1" a="1"/>
  <c r="U94" i="1" l="1"/>
  <c r="T94" i="1" a="1"/>
  <c r="T94" i="1" l="1"/>
  <c r="S94" i="1" a="1"/>
  <c r="S94" i="1" l="1"/>
  <c r="R94" i="1" a="1"/>
  <c r="R94" i="1" l="1"/>
  <c r="Q94" i="1" a="1"/>
  <c r="Q94" i="1" l="1"/>
  <c r="P94" i="1" a="1"/>
  <c r="P94" i="1" l="1"/>
  <c r="V94" i="1" s="1"/>
  <c r="N94" i="1" a="1"/>
  <c r="N94" i="1" l="1"/>
  <c r="M94" i="1" a="1"/>
  <c r="M94" i="1" l="1"/>
  <c r="L94" i="1" a="1"/>
  <c r="L94" i="1" l="1"/>
  <c r="K94" i="1" a="1"/>
  <c r="K94" i="1" l="1"/>
  <c r="J94" i="1" a="1"/>
  <c r="J94" i="1" l="1"/>
  <c r="I94" i="1" a="1"/>
  <c r="I94" i="1" l="1"/>
  <c r="H94" i="1" a="1"/>
  <c r="H94" i="1" l="1"/>
  <c r="W94" i="1" s="1"/>
  <c r="G94" i="1" a="1"/>
  <c r="G94" i="1" l="1"/>
  <c r="O94" i="1" s="1"/>
  <c r="F94" i="1" a="1"/>
  <c r="F94" i="1" l="1"/>
  <c r="U93" i="1" a="1"/>
  <c r="U93" i="1" l="1"/>
  <c r="T93" i="1" a="1"/>
  <c r="T93" i="1" l="1"/>
  <c r="S93" i="1" a="1"/>
  <c r="S93" i="1" l="1"/>
  <c r="R93" i="1" a="1"/>
  <c r="R93" i="1" l="1"/>
  <c r="Q93" i="1" a="1"/>
  <c r="Q93" i="1" l="1"/>
  <c r="P93" i="1" a="1"/>
  <c r="P93" i="1" l="1"/>
  <c r="V93" i="1" s="1"/>
  <c r="N93" i="1" a="1"/>
  <c r="N93" i="1" l="1"/>
  <c r="M93" i="1" a="1"/>
  <c r="M93" i="1" l="1"/>
  <c r="L93" i="1" a="1"/>
  <c r="L93" i="1" l="1"/>
  <c r="K93" i="1" a="1"/>
  <c r="K93" i="1" l="1"/>
  <c r="J93" i="1" a="1"/>
  <c r="J93" i="1" l="1"/>
  <c r="I93" i="1" a="1"/>
  <c r="I93" i="1" l="1"/>
  <c r="H93" i="1" a="1"/>
  <c r="H93" i="1" l="1"/>
  <c r="W93" i="1" s="1"/>
  <c r="G93" i="1" a="1"/>
  <c r="G93" i="1" l="1"/>
  <c r="O93" i="1" s="1"/>
  <c r="F93" i="1" a="1"/>
  <c r="F93" i="1" l="1"/>
  <c r="U92" i="1" a="1"/>
  <c r="U92" i="1" l="1"/>
  <c r="T92" i="1" a="1"/>
  <c r="T92" i="1" l="1"/>
  <c r="S92" i="1" a="1"/>
  <c r="S92" i="1" l="1"/>
  <c r="R92" i="1" a="1"/>
  <c r="R92" i="1" l="1"/>
  <c r="Q92" i="1" a="1"/>
  <c r="Q92" i="1" l="1"/>
  <c r="P92" i="1" a="1"/>
  <c r="P92" i="1" l="1"/>
  <c r="V92" i="1" s="1"/>
  <c r="N92" i="1" a="1"/>
  <c r="N92" i="1" l="1"/>
  <c r="M92" i="1" a="1"/>
  <c r="M92" i="1" l="1"/>
  <c r="L92" i="1" a="1"/>
  <c r="L92" i="1" l="1"/>
  <c r="K92" i="1" a="1"/>
  <c r="K92" i="1" l="1"/>
  <c r="J92" i="1" a="1"/>
  <c r="J92" i="1" l="1"/>
  <c r="I92" i="1" a="1"/>
  <c r="I92" i="1" l="1"/>
  <c r="H92" i="1" a="1"/>
  <c r="H92" i="1" l="1"/>
  <c r="W92" i="1" s="1"/>
  <c r="G92" i="1" a="1"/>
  <c r="G92" i="1" l="1"/>
  <c r="O92" i="1" s="1"/>
  <c r="F92" i="1" a="1"/>
  <c r="F92" i="1" l="1"/>
  <c r="U91" i="1" a="1"/>
  <c r="U91" i="1" l="1"/>
  <c r="T91" i="1" a="1"/>
  <c r="T91" i="1" l="1"/>
  <c r="S91" i="1" a="1"/>
  <c r="S91" i="1" l="1"/>
  <c r="R91" i="1" a="1"/>
  <c r="R91" i="1" l="1"/>
  <c r="Q91" i="1" a="1"/>
  <c r="Q91" i="1" l="1"/>
  <c r="P91" i="1" a="1"/>
  <c r="P91" i="1" l="1"/>
  <c r="V91" i="1" s="1"/>
  <c r="N91" i="1" a="1"/>
  <c r="N91" i="1" l="1"/>
  <c r="M91" i="1" a="1"/>
  <c r="M91" i="1" l="1"/>
  <c r="L91" i="1" a="1"/>
  <c r="L91" i="1" l="1"/>
  <c r="K91" i="1" a="1"/>
  <c r="K91" i="1" l="1"/>
  <c r="J91" i="1" a="1"/>
  <c r="J91" i="1" l="1"/>
  <c r="I91" i="1" a="1"/>
  <c r="I91" i="1" l="1"/>
  <c r="H91" i="1" a="1"/>
  <c r="H91" i="1" l="1"/>
  <c r="W91" i="1" s="1"/>
  <c r="G91" i="1" a="1"/>
  <c r="G91" i="1" l="1"/>
  <c r="O91" i="1" s="1"/>
  <c r="F91" i="1" a="1"/>
  <c r="F91" i="1" l="1"/>
  <c r="U90" i="1" a="1"/>
  <c r="U90" i="1" l="1"/>
  <c r="T90" i="1" a="1"/>
  <c r="T90" i="1" l="1"/>
  <c r="S90" i="1" a="1"/>
  <c r="S90" i="1" l="1"/>
  <c r="R90" i="1" a="1"/>
  <c r="R90" i="1" l="1"/>
  <c r="Q90" i="1" a="1"/>
  <c r="Q90" i="1" l="1"/>
  <c r="P90" i="1" a="1"/>
  <c r="P90" i="1" l="1"/>
  <c r="V90" i="1" s="1"/>
  <c r="N90" i="1" a="1"/>
  <c r="N90" i="1" l="1"/>
  <c r="M90" i="1" a="1"/>
  <c r="M90" i="1" l="1"/>
  <c r="L90" i="1" a="1"/>
  <c r="L90" i="1" l="1"/>
  <c r="K90" i="1" a="1"/>
  <c r="K90" i="1" l="1"/>
  <c r="J90" i="1" a="1"/>
  <c r="J90" i="1" l="1"/>
  <c r="I90" i="1" a="1"/>
  <c r="I90" i="1" l="1"/>
  <c r="H90" i="1" a="1"/>
  <c r="H90" i="1" l="1"/>
  <c r="W90" i="1" s="1"/>
  <c r="G90" i="1" a="1"/>
  <c r="G90" i="1" l="1"/>
  <c r="O90" i="1" s="1"/>
  <c r="F90" i="1" a="1"/>
  <c r="F90" i="1" l="1"/>
  <c r="U89" i="1" a="1"/>
  <c r="U89" i="1" l="1"/>
  <c r="T89" i="1" a="1"/>
  <c r="T89" i="1" l="1"/>
  <c r="S89" i="1" a="1"/>
  <c r="S89" i="1" l="1"/>
  <c r="R89" i="1" a="1"/>
  <c r="R89" i="1" l="1"/>
  <c r="Q89" i="1" a="1"/>
  <c r="Q89" i="1" l="1"/>
  <c r="P89" i="1" a="1"/>
  <c r="P89" i="1" l="1"/>
  <c r="V89" i="1" s="1"/>
  <c r="N89" i="1" a="1"/>
  <c r="N89" i="1" l="1"/>
  <c r="M89" i="1" a="1"/>
  <c r="M89" i="1" l="1"/>
  <c r="L89" i="1" a="1"/>
  <c r="L89" i="1" l="1"/>
  <c r="K89" i="1" a="1"/>
  <c r="K89" i="1" l="1"/>
  <c r="J89" i="1" a="1"/>
  <c r="J89" i="1" l="1"/>
  <c r="I89" i="1" a="1"/>
  <c r="I89" i="1" l="1"/>
  <c r="H89" i="1" a="1"/>
  <c r="H89" i="1" l="1"/>
  <c r="W89" i="1" s="1"/>
  <c r="G89" i="1" a="1"/>
  <c r="G89" i="1" l="1"/>
  <c r="O89" i="1" s="1"/>
  <c r="F89" i="1" a="1"/>
  <c r="F89" i="1" l="1"/>
  <c r="U88" i="1" a="1"/>
  <c r="U88" i="1" l="1"/>
  <c r="T88" i="1" a="1"/>
  <c r="T88" i="1" l="1"/>
  <c r="S88" i="1" a="1"/>
  <c r="S88" i="1" l="1"/>
  <c r="R88" i="1" a="1"/>
  <c r="R88" i="1" l="1"/>
  <c r="Q88" i="1" a="1"/>
  <c r="Q88" i="1" l="1"/>
  <c r="P88" i="1" a="1"/>
  <c r="P88" i="1" l="1"/>
  <c r="V88" i="1" s="1"/>
  <c r="N88" i="1" a="1"/>
  <c r="N88" i="1" l="1"/>
  <c r="M88" i="1" a="1"/>
  <c r="M88" i="1" l="1"/>
  <c r="L88" i="1" a="1"/>
  <c r="L88" i="1" l="1"/>
  <c r="K88" i="1" a="1"/>
  <c r="K88" i="1" l="1"/>
  <c r="J88" i="1" a="1"/>
  <c r="J88" i="1" l="1"/>
  <c r="I88" i="1" a="1"/>
  <c r="I88" i="1" l="1"/>
  <c r="H88" i="1" a="1"/>
  <c r="H88" i="1" l="1"/>
  <c r="W88" i="1" s="1"/>
  <c r="G88" i="1" a="1"/>
  <c r="G88" i="1" l="1"/>
  <c r="O88" i="1" s="1"/>
  <c r="F88" i="1" a="1"/>
  <c r="F88" i="1" l="1"/>
  <c r="U87" i="1" a="1"/>
  <c r="U87" i="1" l="1"/>
  <c r="T87" i="1" a="1"/>
  <c r="T87" i="1" l="1"/>
  <c r="S87" i="1" a="1"/>
  <c r="S87" i="1" l="1"/>
  <c r="R87" i="1" a="1"/>
  <c r="R87" i="1" l="1"/>
  <c r="Q87" i="1" a="1"/>
  <c r="Q87" i="1" l="1"/>
  <c r="P87" i="1" a="1"/>
  <c r="P87" i="1" l="1"/>
  <c r="V87" i="1" s="1"/>
  <c r="N87" i="1" a="1"/>
  <c r="N87" i="1" l="1"/>
  <c r="M87" i="1" a="1"/>
  <c r="M87" i="1" l="1"/>
  <c r="L87" i="1" a="1"/>
  <c r="L87" i="1" l="1"/>
  <c r="K87" i="1" a="1"/>
  <c r="K87" i="1" l="1"/>
  <c r="J87" i="1" a="1"/>
  <c r="J87" i="1" l="1"/>
  <c r="I87" i="1" a="1"/>
  <c r="I87" i="1" l="1"/>
  <c r="H87" i="1" a="1"/>
  <c r="H87" i="1" l="1"/>
  <c r="W87" i="1" s="1"/>
  <c r="G87" i="1" a="1"/>
  <c r="G87" i="1" l="1"/>
  <c r="O87" i="1" s="1"/>
  <c r="F87" i="1" a="1"/>
  <c r="F87" i="1" l="1"/>
  <c r="U86" i="1" a="1"/>
  <c r="U86" i="1" l="1"/>
  <c r="T86" i="1" a="1"/>
  <c r="T86" i="1" l="1"/>
  <c r="S86" i="1" a="1"/>
  <c r="S86" i="1" l="1"/>
  <c r="R86" i="1" a="1"/>
  <c r="R86" i="1" l="1"/>
  <c r="Q86" i="1" a="1"/>
  <c r="Q86" i="1" l="1"/>
  <c r="P86" i="1" a="1"/>
  <c r="P86" i="1" l="1"/>
  <c r="V86" i="1" s="1"/>
  <c r="N86" i="1" a="1"/>
  <c r="N86" i="1" l="1"/>
  <c r="M86" i="1" a="1"/>
  <c r="M86" i="1" l="1"/>
  <c r="L86" i="1" a="1"/>
  <c r="L86" i="1" l="1"/>
  <c r="K86" i="1" a="1"/>
  <c r="K86" i="1" l="1"/>
  <c r="J86" i="1" a="1"/>
  <c r="J86" i="1" l="1"/>
  <c r="I86" i="1" a="1"/>
  <c r="I86" i="1" l="1"/>
  <c r="H86" i="1" a="1"/>
  <c r="H86" i="1" l="1"/>
  <c r="W86" i="1" s="1"/>
  <c r="G86" i="1" a="1"/>
  <c r="G86" i="1" l="1"/>
  <c r="O86" i="1" s="1"/>
  <c r="F86" i="1" a="1"/>
  <c r="F86" i="1" l="1"/>
  <c r="U85" i="1" a="1"/>
  <c r="U85" i="1" l="1"/>
  <c r="T85" i="1" a="1"/>
  <c r="T85" i="1" l="1"/>
  <c r="S85" i="1" a="1"/>
  <c r="S85" i="1" l="1"/>
  <c r="R85" i="1" a="1"/>
  <c r="R85" i="1" l="1"/>
  <c r="Q85" i="1" a="1"/>
  <c r="Q85" i="1" l="1"/>
  <c r="P85" i="1" a="1"/>
  <c r="P85" i="1" l="1"/>
  <c r="V85" i="1" s="1"/>
  <c r="N85" i="1" a="1"/>
  <c r="N85" i="1" l="1"/>
  <c r="M85" i="1" a="1"/>
  <c r="M85" i="1" l="1"/>
  <c r="L85" i="1" a="1"/>
  <c r="L85" i="1" l="1"/>
  <c r="K85" i="1" a="1"/>
  <c r="K85" i="1" l="1"/>
  <c r="J85" i="1" a="1"/>
  <c r="J85" i="1" l="1"/>
  <c r="I85" i="1" a="1"/>
  <c r="I85" i="1" l="1"/>
  <c r="H85" i="1" a="1"/>
  <c r="H85" i="1" l="1"/>
  <c r="W85" i="1" s="1"/>
  <c r="G85" i="1" a="1"/>
  <c r="G85" i="1" l="1"/>
  <c r="O85" i="1" s="1"/>
  <c r="F85" i="1" a="1"/>
  <c r="F85" i="1" l="1"/>
  <c r="U84" i="1" a="1"/>
  <c r="U84" i="1" l="1"/>
  <c r="T84" i="1" a="1"/>
  <c r="T84" i="1" l="1"/>
  <c r="S84" i="1" a="1"/>
  <c r="S84" i="1" l="1"/>
  <c r="R84" i="1" a="1"/>
  <c r="R84" i="1" l="1"/>
  <c r="Q84" i="1" a="1"/>
  <c r="Q84" i="1" l="1"/>
  <c r="P84" i="1" a="1"/>
  <c r="P84" i="1" l="1"/>
  <c r="V84" i="1" s="1"/>
  <c r="N84" i="1" a="1"/>
  <c r="N84" i="1" l="1"/>
  <c r="M84" i="1" a="1"/>
  <c r="M84" i="1" l="1"/>
  <c r="L84" i="1" a="1"/>
  <c r="L84" i="1" l="1"/>
  <c r="K84" i="1" a="1"/>
  <c r="K84" i="1" l="1"/>
  <c r="J84" i="1" a="1"/>
  <c r="J84" i="1" l="1"/>
  <c r="I84" i="1" a="1"/>
  <c r="I84" i="1" l="1"/>
  <c r="H84" i="1" a="1"/>
  <c r="H84" i="1" l="1"/>
  <c r="W84" i="1" s="1"/>
  <c r="G84" i="1" a="1"/>
  <c r="G84" i="1" l="1"/>
  <c r="O84" i="1" s="1"/>
  <c r="F84" i="1" a="1"/>
  <c r="F84" i="1" l="1"/>
  <c r="U83" i="1" a="1"/>
  <c r="U83" i="1" l="1"/>
  <c r="T83" i="1" a="1"/>
  <c r="T83" i="1" l="1"/>
  <c r="S83" i="1" a="1"/>
  <c r="S83" i="1" l="1"/>
  <c r="R83" i="1" a="1"/>
  <c r="R83" i="1" l="1"/>
  <c r="Q83" i="1" a="1"/>
  <c r="Q83" i="1" l="1"/>
  <c r="P83" i="1" a="1"/>
  <c r="P83" i="1" l="1"/>
  <c r="V83" i="1" s="1"/>
  <c r="N83" i="1" a="1"/>
  <c r="N83" i="1" l="1"/>
  <c r="M83" i="1" a="1"/>
  <c r="M83" i="1" l="1"/>
  <c r="L83" i="1" a="1"/>
  <c r="L83" i="1" l="1"/>
  <c r="K83" i="1" a="1"/>
  <c r="K83" i="1" l="1"/>
  <c r="J83" i="1" a="1"/>
  <c r="J83" i="1" l="1"/>
  <c r="I83" i="1" a="1"/>
  <c r="I83" i="1" l="1"/>
  <c r="H83" i="1" a="1"/>
  <c r="H83" i="1" l="1"/>
  <c r="W83" i="1" s="1"/>
  <c r="G83" i="1" a="1"/>
  <c r="G83" i="1" l="1"/>
  <c r="O83" i="1" s="1"/>
  <c r="F83" i="1" a="1"/>
  <c r="F83" i="1" l="1"/>
  <c r="U82" i="1" a="1"/>
  <c r="U82" i="1" l="1"/>
  <c r="T82" i="1" a="1"/>
  <c r="T82" i="1" l="1"/>
  <c r="S82" i="1" a="1"/>
  <c r="S82" i="1" l="1"/>
  <c r="R82" i="1" a="1"/>
  <c r="R82" i="1" l="1"/>
  <c r="Q82" i="1" a="1"/>
  <c r="Q82" i="1" l="1"/>
  <c r="P82" i="1" a="1"/>
  <c r="P82" i="1" l="1"/>
  <c r="V82" i="1" s="1"/>
  <c r="N82" i="1" a="1"/>
  <c r="N82" i="1" l="1"/>
  <c r="M82" i="1" a="1"/>
  <c r="M82" i="1" l="1"/>
  <c r="L82" i="1" a="1"/>
  <c r="L82" i="1" l="1"/>
  <c r="K82" i="1" a="1"/>
  <c r="K82" i="1" l="1"/>
  <c r="J82" i="1" a="1"/>
  <c r="J82" i="1" l="1"/>
  <c r="I82" i="1" a="1"/>
  <c r="I82" i="1" l="1"/>
  <c r="H82" i="1" a="1"/>
  <c r="H82" i="1" l="1"/>
  <c r="W82" i="1" s="1"/>
  <c r="G82" i="1" a="1"/>
  <c r="G82" i="1" l="1"/>
  <c r="O82" i="1" s="1"/>
  <c r="F82" i="1" a="1"/>
  <c r="F82" i="1" l="1"/>
  <c r="U81" i="1" a="1"/>
  <c r="U81" i="1" l="1"/>
  <c r="T81" i="1" a="1"/>
  <c r="T81" i="1" l="1"/>
  <c r="S81" i="1" a="1"/>
  <c r="S81" i="1" l="1"/>
  <c r="R81" i="1" a="1"/>
  <c r="R81" i="1" l="1"/>
  <c r="Q81" i="1" a="1"/>
  <c r="Q81" i="1" l="1"/>
  <c r="P81" i="1" a="1"/>
  <c r="P81" i="1" l="1"/>
  <c r="V81" i="1" s="1"/>
  <c r="N81" i="1" a="1"/>
  <c r="N81" i="1" l="1"/>
  <c r="M81" i="1" a="1"/>
  <c r="M81" i="1" l="1"/>
  <c r="L81" i="1" a="1"/>
  <c r="L81" i="1" l="1"/>
  <c r="K81" i="1" a="1"/>
  <c r="K81" i="1" l="1"/>
  <c r="J81" i="1" a="1"/>
  <c r="J81" i="1" l="1"/>
  <c r="I81" i="1" a="1"/>
  <c r="I81" i="1" l="1"/>
  <c r="H81" i="1" a="1"/>
  <c r="H81" i="1" l="1"/>
  <c r="W81" i="1" s="1"/>
  <c r="G81" i="1" a="1"/>
  <c r="G81" i="1" l="1"/>
  <c r="O81" i="1" s="1"/>
  <c r="F81" i="1" a="1"/>
  <c r="F81" i="1" l="1"/>
  <c r="U80" i="1" a="1"/>
  <c r="U80" i="1" l="1"/>
  <c r="T80" i="1" a="1"/>
  <c r="T80" i="1" l="1"/>
  <c r="S80" i="1" a="1"/>
  <c r="S80" i="1" l="1"/>
  <c r="R80" i="1" a="1"/>
  <c r="R80" i="1" l="1"/>
  <c r="Q80" i="1" a="1"/>
  <c r="Q80" i="1" l="1"/>
  <c r="P80" i="1" a="1"/>
  <c r="P80" i="1" l="1"/>
  <c r="V80" i="1" s="1"/>
  <c r="N80" i="1" a="1"/>
  <c r="N80" i="1" l="1"/>
  <c r="M80" i="1" a="1"/>
  <c r="M80" i="1" l="1"/>
  <c r="L80" i="1" a="1"/>
  <c r="L80" i="1" l="1"/>
  <c r="K80" i="1" a="1"/>
  <c r="K80" i="1" l="1"/>
  <c r="J80" i="1" a="1"/>
  <c r="J80" i="1" l="1"/>
  <c r="I80" i="1" a="1"/>
  <c r="I80" i="1" l="1"/>
  <c r="H80" i="1" a="1"/>
  <c r="H80" i="1" l="1"/>
  <c r="W80" i="1" s="1"/>
  <c r="G80" i="1" a="1"/>
  <c r="G80" i="1" l="1"/>
  <c r="O80" i="1" s="1"/>
  <c r="F80" i="1" a="1"/>
  <c r="F80" i="1" l="1"/>
  <c r="U79" i="1" a="1"/>
  <c r="U79" i="1" l="1"/>
  <c r="T79" i="1" a="1"/>
  <c r="T79" i="1" l="1"/>
  <c r="S79" i="1" a="1"/>
  <c r="S79" i="1" l="1"/>
  <c r="R79" i="1" a="1"/>
  <c r="R79" i="1" l="1"/>
  <c r="Q79" i="1" a="1"/>
  <c r="Q79" i="1" l="1"/>
  <c r="P79" i="1" a="1"/>
  <c r="P79" i="1" l="1"/>
  <c r="V79" i="1" s="1"/>
  <c r="N79" i="1" a="1"/>
  <c r="N79" i="1" l="1"/>
  <c r="M79" i="1" a="1"/>
  <c r="M79" i="1" l="1"/>
  <c r="L79" i="1" a="1"/>
  <c r="L79" i="1" l="1"/>
  <c r="K79" i="1" a="1"/>
  <c r="K79" i="1" l="1"/>
  <c r="J79" i="1" a="1"/>
  <c r="J79" i="1" l="1"/>
  <c r="I79" i="1" a="1"/>
  <c r="I79" i="1" l="1"/>
  <c r="H79" i="1" a="1"/>
  <c r="H79" i="1" l="1"/>
  <c r="W79" i="1" s="1"/>
  <c r="G79" i="1" a="1"/>
  <c r="G79" i="1" l="1"/>
  <c r="O79" i="1" s="1"/>
  <c r="F79" i="1" a="1"/>
  <c r="F79" i="1" l="1"/>
  <c r="U78" i="1" a="1"/>
  <c r="U78" i="1" l="1"/>
  <c r="T78" i="1" a="1"/>
  <c r="T78" i="1" l="1"/>
  <c r="S78" i="1" a="1"/>
  <c r="S78" i="1" l="1"/>
  <c r="R78" i="1" a="1"/>
  <c r="R78" i="1" l="1"/>
  <c r="Q78" i="1" a="1"/>
  <c r="Q78" i="1" l="1"/>
  <c r="P78" i="1" a="1"/>
  <c r="P78" i="1" l="1"/>
  <c r="V78" i="1" s="1"/>
  <c r="N78" i="1" a="1"/>
  <c r="N78" i="1" l="1"/>
  <c r="M78" i="1" a="1"/>
  <c r="M78" i="1" l="1"/>
  <c r="L78" i="1" a="1"/>
  <c r="L78" i="1" l="1"/>
  <c r="K78" i="1" a="1"/>
  <c r="K78" i="1" l="1"/>
  <c r="J78" i="1" a="1"/>
  <c r="J78" i="1" l="1"/>
  <c r="I78" i="1" a="1"/>
  <c r="I78" i="1" l="1"/>
  <c r="H78" i="1" a="1"/>
  <c r="H78" i="1" l="1"/>
  <c r="W78" i="1" s="1"/>
  <c r="G78" i="1" a="1"/>
  <c r="G78" i="1" l="1"/>
  <c r="O78" i="1" s="1"/>
  <c r="F78" i="1" a="1"/>
  <c r="F78" i="1" l="1"/>
  <c r="U77" i="1" a="1"/>
  <c r="U77" i="1" l="1"/>
  <c r="T77" i="1" a="1"/>
  <c r="T77" i="1" l="1"/>
  <c r="S77" i="1" a="1"/>
  <c r="S77" i="1" l="1"/>
  <c r="R77" i="1" a="1"/>
  <c r="R77" i="1" l="1"/>
  <c r="Q77" i="1" a="1"/>
  <c r="Q77" i="1" l="1"/>
  <c r="P77" i="1" a="1"/>
  <c r="P77" i="1" l="1"/>
  <c r="V77" i="1" s="1"/>
  <c r="N77" i="1" a="1"/>
  <c r="N77" i="1" l="1"/>
  <c r="M77" i="1" a="1"/>
  <c r="M77" i="1" l="1"/>
  <c r="L77" i="1" a="1"/>
  <c r="L77" i="1" l="1"/>
  <c r="K77" i="1" a="1"/>
  <c r="K77" i="1" l="1"/>
  <c r="J77" i="1" a="1"/>
  <c r="J77" i="1" l="1"/>
  <c r="I77" i="1" a="1"/>
  <c r="I77" i="1" l="1"/>
  <c r="H77" i="1" a="1"/>
  <c r="H77" i="1" l="1"/>
  <c r="W77" i="1" s="1"/>
  <c r="G77" i="1" a="1"/>
  <c r="G77" i="1" l="1"/>
  <c r="O77" i="1" s="1"/>
  <c r="F77" i="1" a="1"/>
  <c r="F77" i="1" l="1"/>
  <c r="U76" i="1" a="1"/>
  <c r="U76" i="1" l="1"/>
  <c r="T76" i="1" a="1"/>
  <c r="T76" i="1" l="1"/>
  <c r="S76" i="1" a="1"/>
  <c r="S76" i="1" l="1"/>
  <c r="R76" i="1" a="1"/>
  <c r="R76" i="1" l="1"/>
  <c r="Q76" i="1" a="1"/>
  <c r="Q76" i="1" l="1"/>
  <c r="P76" i="1" a="1"/>
  <c r="P76" i="1" l="1"/>
  <c r="V76" i="1" s="1"/>
  <c r="N76" i="1" a="1"/>
  <c r="N76" i="1" l="1"/>
  <c r="M76" i="1" a="1"/>
  <c r="M76" i="1" l="1"/>
  <c r="L76" i="1" a="1"/>
  <c r="L76" i="1" l="1"/>
  <c r="K76" i="1" a="1"/>
  <c r="K76" i="1" l="1"/>
  <c r="J76" i="1" a="1"/>
  <c r="J76" i="1" l="1"/>
  <c r="I76" i="1" a="1"/>
  <c r="I76" i="1" l="1"/>
  <c r="H76" i="1" a="1"/>
  <c r="H76" i="1" l="1"/>
  <c r="W76" i="1" s="1"/>
  <c r="G76" i="1" a="1"/>
  <c r="G76" i="1" l="1"/>
  <c r="O76" i="1" s="1"/>
  <c r="F76" i="1" a="1"/>
  <c r="F76" i="1" l="1"/>
  <c r="U75" i="1" a="1"/>
  <c r="U75" i="1" l="1"/>
  <c r="T75" i="1" a="1"/>
  <c r="T75" i="1" l="1"/>
  <c r="S75" i="1" a="1"/>
  <c r="S75" i="1" l="1"/>
  <c r="R75" i="1" a="1"/>
  <c r="R75" i="1" l="1"/>
  <c r="Q75" i="1" a="1"/>
  <c r="Q75" i="1" l="1"/>
  <c r="P75" i="1" a="1"/>
  <c r="P75" i="1" l="1"/>
  <c r="V75" i="1" s="1"/>
  <c r="N75" i="1" a="1"/>
  <c r="N75" i="1" l="1"/>
  <c r="M75" i="1" a="1"/>
  <c r="M75" i="1" l="1"/>
  <c r="L75" i="1" a="1"/>
  <c r="L75" i="1" l="1"/>
  <c r="K75" i="1" a="1"/>
  <c r="K75" i="1" l="1"/>
  <c r="J75" i="1" a="1"/>
  <c r="J75" i="1" l="1"/>
  <c r="I75" i="1" a="1"/>
  <c r="I75" i="1" l="1"/>
  <c r="H75" i="1" a="1"/>
  <c r="H75" i="1" l="1"/>
  <c r="W75" i="1" s="1"/>
  <c r="G75" i="1" a="1"/>
  <c r="G75" i="1" l="1"/>
  <c r="O75" i="1" s="1"/>
  <c r="F75" i="1" a="1"/>
  <c r="F75" i="1" l="1"/>
  <c r="U74" i="1" a="1"/>
  <c r="U74" i="1" l="1"/>
  <c r="T74" i="1" a="1"/>
  <c r="T74" i="1" l="1"/>
  <c r="S74" i="1" a="1"/>
  <c r="S74" i="1" l="1"/>
  <c r="R74" i="1" a="1"/>
  <c r="R74" i="1" l="1"/>
  <c r="Q74" i="1" a="1"/>
  <c r="Q74" i="1" l="1"/>
  <c r="P74" i="1" a="1"/>
  <c r="P74" i="1" l="1"/>
  <c r="V74" i="1" s="1"/>
  <c r="N74" i="1" a="1"/>
  <c r="N74" i="1" l="1"/>
  <c r="M74" i="1" a="1"/>
  <c r="M74" i="1" l="1"/>
  <c r="L74" i="1" a="1"/>
  <c r="L74" i="1" l="1"/>
  <c r="K74" i="1" a="1"/>
  <c r="K74" i="1" l="1"/>
  <c r="J74" i="1" a="1"/>
  <c r="J74" i="1" l="1"/>
  <c r="I74" i="1" a="1"/>
  <c r="I74" i="1" l="1"/>
  <c r="H74" i="1" a="1"/>
  <c r="H74" i="1" l="1"/>
  <c r="W74" i="1" s="1"/>
  <c r="G74" i="1" a="1"/>
  <c r="G74" i="1" l="1"/>
  <c r="O74" i="1" s="1"/>
  <c r="F74" i="1" a="1"/>
  <c r="F74" i="1" l="1"/>
  <c r="U73" i="1" a="1"/>
  <c r="U73" i="1" l="1"/>
  <c r="T73" i="1" a="1"/>
  <c r="T73" i="1" l="1"/>
  <c r="S73" i="1" a="1"/>
  <c r="S73" i="1" l="1"/>
  <c r="R73" i="1" a="1"/>
  <c r="R73" i="1" l="1"/>
  <c r="Q73" i="1" a="1"/>
  <c r="Q73" i="1" l="1"/>
  <c r="P73" i="1" a="1"/>
  <c r="P73" i="1" l="1"/>
  <c r="V73" i="1" s="1"/>
  <c r="N73" i="1" a="1"/>
  <c r="N73" i="1" l="1"/>
  <c r="M73" i="1" a="1"/>
  <c r="M73" i="1" l="1"/>
  <c r="L73" i="1" a="1"/>
  <c r="L73" i="1" l="1"/>
  <c r="K73" i="1" a="1"/>
  <c r="K73" i="1" l="1"/>
  <c r="J73" i="1" a="1"/>
  <c r="J73" i="1" l="1"/>
  <c r="I73" i="1" a="1"/>
  <c r="I73" i="1" l="1"/>
  <c r="H73" i="1" a="1"/>
  <c r="H73" i="1" l="1"/>
  <c r="W73" i="1" s="1"/>
  <c r="G73" i="1" a="1"/>
  <c r="G73" i="1" l="1"/>
  <c r="O73" i="1" s="1"/>
  <c r="F73" i="1" a="1"/>
  <c r="F73" i="1" l="1"/>
  <c r="U72" i="1" a="1"/>
  <c r="U72" i="1" l="1"/>
  <c r="T72" i="1" a="1"/>
  <c r="T72" i="1" l="1"/>
  <c r="S72" i="1" a="1"/>
  <c r="S72" i="1" l="1"/>
  <c r="R72" i="1" a="1"/>
  <c r="R72" i="1" l="1"/>
  <c r="Q72" i="1" a="1"/>
  <c r="Q72" i="1" l="1"/>
  <c r="P72" i="1" a="1"/>
  <c r="P72" i="1" l="1"/>
  <c r="V72" i="1" s="1"/>
  <c r="N72" i="1" a="1"/>
  <c r="N72" i="1" l="1"/>
  <c r="M72" i="1" a="1"/>
  <c r="M72" i="1" l="1"/>
  <c r="L72" i="1" a="1"/>
  <c r="L72" i="1" l="1"/>
  <c r="K72" i="1" a="1"/>
  <c r="K72" i="1" l="1"/>
  <c r="J72" i="1" a="1"/>
  <c r="J72" i="1" l="1"/>
  <c r="I72" i="1" a="1"/>
  <c r="I72" i="1" l="1"/>
  <c r="H72" i="1" a="1"/>
  <c r="H72" i="1" l="1"/>
  <c r="W72" i="1" s="1"/>
  <c r="G72" i="1" a="1"/>
  <c r="G72" i="1" l="1"/>
  <c r="O72" i="1" s="1"/>
  <c r="F72" i="1" a="1"/>
  <c r="F72" i="1" l="1"/>
  <c r="U71" i="1" a="1"/>
  <c r="U71" i="1" l="1"/>
  <c r="T71" i="1" a="1"/>
  <c r="T71" i="1" l="1"/>
  <c r="S71" i="1" a="1"/>
  <c r="S71" i="1" l="1"/>
  <c r="R71" i="1" a="1"/>
  <c r="R71" i="1" l="1"/>
  <c r="Q71" i="1" a="1"/>
  <c r="Q71" i="1" l="1"/>
  <c r="P71" i="1" a="1"/>
  <c r="P71" i="1" l="1"/>
  <c r="V71" i="1" s="1"/>
  <c r="N71" i="1" a="1"/>
  <c r="N71" i="1" l="1"/>
  <c r="M71" i="1" a="1"/>
  <c r="M71" i="1" l="1"/>
  <c r="L71" i="1" a="1"/>
  <c r="L71" i="1" l="1"/>
  <c r="K71" i="1" a="1"/>
  <c r="K71" i="1" l="1"/>
  <c r="J71" i="1" a="1"/>
  <c r="J71" i="1" l="1"/>
  <c r="I71" i="1" a="1"/>
  <c r="I71" i="1" l="1"/>
  <c r="H71" i="1" a="1"/>
  <c r="H71" i="1" l="1"/>
  <c r="W71" i="1" s="1"/>
  <c r="G71" i="1" a="1"/>
  <c r="G71" i="1" l="1"/>
  <c r="O71" i="1" s="1"/>
  <c r="F71" i="1" a="1"/>
  <c r="F71" i="1" l="1"/>
  <c r="U70" i="1" a="1"/>
  <c r="U70" i="1" l="1"/>
  <c r="T70" i="1" a="1"/>
  <c r="T70" i="1" l="1"/>
  <c r="S70" i="1" a="1"/>
  <c r="S70" i="1" l="1"/>
  <c r="R70" i="1" a="1"/>
  <c r="R70" i="1" l="1"/>
  <c r="Q70" i="1" a="1"/>
  <c r="Q70" i="1" l="1"/>
  <c r="P70" i="1" a="1"/>
  <c r="P70" i="1" l="1"/>
  <c r="V70" i="1" s="1"/>
  <c r="N70" i="1" a="1"/>
  <c r="N70" i="1" l="1"/>
  <c r="M70" i="1" a="1"/>
  <c r="M70" i="1" l="1"/>
  <c r="L70" i="1" a="1"/>
  <c r="L70" i="1" l="1"/>
  <c r="K70" i="1" a="1"/>
  <c r="K70" i="1" l="1"/>
  <c r="J70" i="1" a="1"/>
  <c r="J70" i="1" l="1"/>
  <c r="I70" i="1" a="1"/>
  <c r="I70" i="1" l="1"/>
  <c r="H70" i="1" a="1"/>
  <c r="H70" i="1" l="1"/>
  <c r="W70" i="1" s="1"/>
  <c r="G70" i="1" a="1"/>
  <c r="G70" i="1" l="1"/>
  <c r="O70" i="1" s="1"/>
  <c r="F70" i="1" a="1"/>
  <c r="F70" i="1" l="1"/>
  <c r="U69" i="1" a="1"/>
  <c r="U69" i="1" l="1"/>
  <c r="T69" i="1" a="1"/>
  <c r="T69" i="1" l="1"/>
  <c r="S69" i="1" a="1"/>
  <c r="S69" i="1" l="1"/>
  <c r="R69" i="1" a="1"/>
  <c r="R69" i="1" l="1"/>
  <c r="Q69" i="1" a="1"/>
  <c r="Q69" i="1" l="1"/>
  <c r="P69" i="1" a="1"/>
  <c r="P69" i="1" l="1"/>
  <c r="V69" i="1" s="1"/>
  <c r="N69" i="1" a="1"/>
  <c r="N69" i="1" l="1"/>
  <c r="M69" i="1" a="1"/>
  <c r="M69" i="1" l="1"/>
  <c r="L69" i="1" a="1"/>
  <c r="L69" i="1" l="1"/>
  <c r="K69" i="1" a="1"/>
  <c r="K69" i="1" l="1"/>
  <c r="J69" i="1" a="1"/>
  <c r="J69" i="1" l="1"/>
  <c r="I69" i="1" a="1"/>
  <c r="I69" i="1" l="1"/>
  <c r="H69" i="1" a="1"/>
  <c r="H69" i="1" l="1"/>
  <c r="W69" i="1" s="1"/>
  <c r="G69" i="1" a="1"/>
  <c r="G69" i="1" l="1"/>
  <c r="O69" i="1" s="1"/>
  <c r="F69" i="1" a="1"/>
  <c r="F69" i="1" l="1"/>
  <c r="U68" i="1" a="1"/>
  <c r="U68" i="1" l="1"/>
  <c r="T68" i="1" a="1"/>
  <c r="T68" i="1" l="1"/>
  <c r="S68" i="1" a="1"/>
  <c r="S68" i="1" l="1"/>
  <c r="R68" i="1" a="1"/>
  <c r="R68" i="1" l="1"/>
  <c r="Q68" i="1" a="1"/>
  <c r="Q68" i="1" l="1"/>
  <c r="P68" i="1" a="1"/>
  <c r="P68" i="1" l="1"/>
  <c r="V68" i="1" s="1"/>
  <c r="N68" i="1" a="1"/>
  <c r="N68" i="1" l="1"/>
  <c r="M68" i="1" a="1"/>
  <c r="M68" i="1" l="1"/>
  <c r="L68" i="1" a="1"/>
  <c r="L68" i="1" l="1"/>
  <c r="K68" i="1" a="1"/>
  <c r="K68" i="1" l="1"/>
  <c r="J68" i="1" a="1"/>
  <c r="J68" i="1" l="1"/>
  <c r="I68" i="1" a="1"/>
  <c r="I68" i="1" l="1"/>
  <c r="H68" i="1" a="1"/>
  <c r="H68" i="1" l="1"/>
  <c r="W68" i="1" s="1"/>
  <c r="G68" i="1" a="1"/>
  <c r="G68" i="1" l="1"/>
  <c r="O68" i="1" s="1"/>
  <c r="F68" i="1" a="1"/>
  <c r="F68" i="1" l="1"/>
  <c r="U67" i="1" a="1"/>
  <c r="U67" i="1" l="1"/>
  <c r="T67" i="1" a="1"/>
  <c r="T67" i="1" l="1"/>
  <c r="S67" i="1" a="1"/>
  <c r="S67" i="1" l="1"/>
  <c r="R67" i="1" a="1"/>
  <c r="R67" i="1" l="1"/>
  <c r="Q67" i="1" a="1"/>
  <c r="Q67" i="1" l="1"/>
  <c r="P67" i="1" a="1"/>
  <c r="P67" i="1" l="1"/>
  <c r="V67" i="1" s="1"/>
  <c r="N67" i="1" a="1"/>
  <c r="N67" i="1" l="1"/>
  <c r="M67" i="1" a="1"/>
  <c r="M67" i="1" l="1"/>
  <c r="L67" i="1" a="1"/>
  <c r="L67" i="1" l="1"/>
  <c r="K67" i="1" a="1"/>
  <c r="K67" i="1" l="1"/>
  <c r="J67" i="1" a="1"/>
  <c r="J67" i="1" l="1"/>
  <c r="I67" i="1" a="1"/>
  <c r="I67" i="1" l="1"/>
  <c r="H67" i="1" a="1"/>
  <c r="H67" i="1" l="1"/>
  <c r="W67" i="1" s="1"/>
  <c r="G67" i="1" a="1"/>
  <c r="G67" i="1" l="1"/>
  <c r="O67" i="1" s="1"/>
  <c r="F67" i="1" a="1"/>
  <c r="F67" i="1" l="1"/>
  <c r="U66" i="1" a="1"/>
  <c r="U66" i="1" l="1"/>
  <c r="T66" i="1" a="1"/>
  <c r="T66" i="1" l="1"/>
  <c r="S66" i="1" a="1"/>
  <c r="S66" i="1" l="1"/>
  <c r="R66" i="1" a="1"/>
  <c r="R66" i="1" l="1"/>
  <c r="Q66" i="1" a="1"/>
  <c r="Q66" i="1" l="1"/>
  <c r="P66" i="1" a="1"/>
  <c r="P66" i="1" l="1"/>
  <c r="V66" i="1" s="1"/>
  <c r="N66" i="1" a="1"/>
  <c r="N66" i="1" l="1"/>
  <c r="M66" i="1" a="1"/>
  <c r="M66" i="1" l="1"/>
  <c r="L66" i="1" a="1"/>
  <c r="L66" i="1" l="1"/>
  <c r="K66" i="1" a="1"/>
  <c r="K66" i="1" l="1"/>
  <c r="J66" i="1" a="1"/>
  <c r="J66" i="1" l="1"/>
  <c r="I66" i="1" a="1"/>
  <c r="I66" i="1" l="1"/>
  <c r="H66" i="1" a="1"/>
  <c r="H66" i="1" l="1"/>
  <c r="W66" i="1" s="1"/>
  <c r="G66" i="1" a="1"/>
  <c r="G66" i="1" l="1"/>
  <c r="O66" i="1" s="1"/>
  <c r="F66" i="1" a="1"/>
  <c r="F66" i="1" l="1"/>
  <c r="U65" i="1" a="1"/>
  <c r="U65" i="1" l="1"/>
  <c r="T65" i="1" a="1"/>
  <c r="T65" i="1" l="1"/>
  <c r="S65" i="1" a="1"/>
  <c r="S65" i="1" l="1"/>
  <c r="R65" i="1" a="1"/>
  <c r="R65" i="1" l="1"/>
  <c r="Q65" i="1" a="1"/>
  <c r="Q65" i="1" l="1"/>
  <c r="P65" i="1" a="1"/>
  <c r="P65" i="1" l="1"/>
  <c r="V65" i="1" s="1"/>
  <c r="N65" i="1" a="1"/>
  <c r="N65" i="1" l="1"/>
  <c r="M65" i="1" a="1"/>
  <c r="M65" i="1" l="1"/>
  <c r="L65" i="1" a="1"/>
  <c r="L65" i="1" l="1"/>
  <c r="K65" i="1" a="1"/>
  <c r="K65" i="1" l="1"/>
  <c r="J65" i="1" a="1"/>
  <c r="J65" i="1" l="1"/>
  <c r="I65" i="1" a="1"/>
  <c r="I65" i="1" l="1"/>
  <c r="H65" i="1" a="1"/>
  <c r="H65" i="1" l="1"/>
  <c r="W65" i="1" s="1"/>
  <c r="G65" i="1" a="1"/>
  <c r="G65" i="1" l="1"/>
  <c r="O65" i="1" s="1"/>
  <c r="F65" i="1" a="1"/>
  <c r="F65" i="1" l="1"/>
  <c r="U64" i="1" a="1"/>
  <c r="U64" i="1" l="1"/>
  <c r="T64" i="1" a="1"/>
  <c r="T64" i="1" l="1"/>
  <c r="S64" i="1" a="1"/>
  <c r="S64" i="1" l="1"/>
  <c r="R64" i="1" a="1"/>
  <c r="R64" i="1" l="1"/>
  <c r="Q64" i="1" a="1"/>
  <c r="Q64" i="1" l="1"/>
  <c r="P64" i="1" a="1"/>
  <c r="P64" i="1" l="1"/>
  <c r="V64" i="1" s="1"/>
  <c r="N64" i="1" a="1"/>
  <c r="N64" i="1" l="1"/>
  <c r="M64" i="1" a="1"/>
  <c r="M64" i="1" l="1"/>
  <c r="L64" i="1" a="1"/>
  <c r="L64" i="1" l="1"/>
  <c r="K64" i="1" a="1"/>
  <c r="K64" i="1" l="1"/>
  <c r="J64" i="1" a="1"/>
  <c r="J64" i="1" l="1"/>
  <c r="I64" i="1" a="1"/>
  <c r="I64" i="1" l="1"/>
  <c r="H64" i="1" a="1"/>
  <c r="H64" i="1" l="1"/>
  <c r="W64" i="1" s="1"/>
  <c r="G64" i="1" a="1"/>
  <c r="G64" i="1" l="1"/>
  <c r="O64" i="1" s="1"/>
  <c r="F64" i="1" a="1"/>
  <c r="F64" i="1" l="1"/>
  <c r="U63" i="1" a="1"/>
  <c r="U63" i="1" l="1"/>
  <c r="T63" i="1" a="1"/>
  <c r="T63" i="1" l="1"/>
  <c r="S63" i="1" a="1"/>
  <c r="S63" i="1" l="1"/>
  <c r="R63" i="1" a="1"/>
  <c r="R63" i="1" l="1"/>
  <c r="Q63" i="1" a="1"/>
  <c r="Q63" i="1" l="1"/>
  <c r="P63" i="1" a="1"/>
  <c r="P63" i="1" l="1"/>
  <c r="V63" i="1" s="1"/>
  <c r="N63" i="1" a="1"/>
  <c r="N63" i="1" l="1"/>
  <c r="M63" i="1" a="1"/>
  <c r="M63" i="1" l="1"/>
  <c r="L63" i="1" a="1"/>
  <c r="L63" i="1" l="1"/>
  <c r="K63" i="1" a="1"/>
  <c r="K63" i="1" l="1"/>
  <c r="J63" i="1" a="1"/>
  <c r="J63" i="1" l="1"/>
  <c r="I63" i="1" a="1"/>
  <c r="I63" i="1" l="1"/>
  <c r="H63" i="1" a="1"/>
  <c r="H63" i="1" l="1"/>
  <c r="W63" i="1" s="1"/>
  <c r="G63" i="1" a="1"/>
  <c r="G63" i="1" l="1"/>
  <c r="O63" i="1" s="1"/>
  <c r="F63" i="1" a="1"/>
  <c r="F63" i="1" l="1"/>
  <c r="U62" i="1" a="1"/>
  <c r="U62" i="1" l="1"/>
  <c r="T62" i="1" a="1"/>
  <c r="T62" i="1" l="1"/>
  <c r="S62" i="1" a="1"/>
  <c r="S62" i="1" l="1"/>
  <c r="R62" i="1" a="1"/>
  <c r="R62" i="1" l="1"/>
  <c r="Q62" i="1" a="1"/>
  <c r="Q62" i="1" l="1"/>
  <c r="P62" i="1" a="1"/>
  <c r="P62" i="1" l="1"/>
  <c r="V62" i="1" s="1"/>
  <c r="N62" i="1" a="1"/>
  <c r="N62" i="1" l="1"/>
  <c r="M62" i="1" a="1"/>
  <c r="M62" i="1" l="1"/>
  <c r="L62" i="1" a="1"/>
  <c r="L62" i="1" l="1"/>
  <c r="K62" i="1" a="1"/>
  <c r="K62" i="1" l="1"/>
  <c r="J62" i="1" a="1"/>
  <c r="J62" i="1" l="1"/>
  <c r="I62" i="1" a="1"/>
  <c r="I62" i="1" l="1"/>
  <c r="H62" i="1" a="1"/>
  <c r="H62" i="1" l="1"/>
  <c r="W62" i="1" s="1"/>
  <c r="G62" i="1" a="1"/>
  <c r="G62" i="1" l="1"/>
  <c r="O62" i="1" s="1"/>
  <c r="F62" i="1" a="1"/>
  <c r="F62" i="1" l="1"/>
  <c r="U61" i="1" a="1"/>
  <c r="U61" i="1" l="1"/>
  <c r="T61" i="1" a="1"/>
  <c r="T61" i="1" l="1"/>
  <c r="S61" i="1" a="1"/>
  <c r="S61" i="1" l="1"/>
  <c r="R61" i="1" a="1"/>
  <c r="R61" i="1" l="1"/>
  <c r="Q61" i="1" a="1"/>
  <c r="Q61" i="1" l="1"/>
  <c r="P61" i="1" a="1"/>
  <c r="P61" i="1" l="1"/>
  <c r="V61" i="1" s="1"/>
  <c r="N61" i="1" a="1"/>
  <c r="N61" i="1" l="1"/>
  <c r="M61" i="1" a="1"/>
  <c r="M61" i="1" l="1"/>
  <c r="L61" i="1" a="1"/>
  <c r="L61" i="1" l="1"/>
  <c r="K61" i="1" a="1"/>
  <c r="K61" i="1" l="1"/>
  <c r="J61" i="1" a="1"/>
  <c r="J61" i="1" l="1"/>
  <c r="I61" i="1" a="1"/>
  <c r="I61" i="1" l="1"/>
  <c r="H61" i="1" a="1"/>
  <c r="H61" i="1" l="1"/>
  <c r="W61" i="1" s="1"/>
  <c r="G61" i="1" a="1"/>
  <c r="G61" i="1" l="1"/>
  <c r="O61" i="1" s="1"/>
  <c r="F61" i="1" a="1"/>
  <c r="F61" i="1" l="1"/>
  <c r="U60" i="1" a="1"/>
  <c r="U60" i="1" l="1"/>
  <c r="T60" i="1" a="1"/>
  <c r="T60" i="1" l="1"/>
  <c r="S60" i="1" a="1"/>
  <c r="S60" i="1" l="1"/>
  <c r="R60" i="1" a="1"/>
  <c r="R60" i="1" l="1"/>
  <c r="Q60" i="1" a="1"/>
  <c r="Q60" i="1" l="1"/>
  <c r="P60" i="1" a="1"/>
  <c r="P60" i="1" l="1"/>
  <c r="V60" i="1" s="1"/>
  <c r="N60" i="1" a="1"/>
  <c r="N60" i="1" l="1"/>
  <c r="M60" i="1" a="1"/>
  <c r="M60" i="1" l="1"/>
  <c r="L60" i="1" a="1"/>
  <c r="L60" i="1" l="1"/>
  <c r="K60" i="1" a="1"/>
  <c r="K60" i="1" l="1"/>
  <c r="J60" i="1" a="1"/>
  <c r="J60" i="1" l="1"/>
  <c r="I60" i="1" a="1"/>
  <c r="I60" i="1" l="1"/>
  <c r="H60" i="1" a="1"/>
  <c r="H60" i="1" l="1"/>
  <c r="W60" i="1" s="1"/>
  <c r="G60" i="1" a="1"/>
  <c r="G60" i="1" l="1"/>
  <c r="O60" i="1" s="1"/>
  <c r="F60" i="1" a="1"/>
  <c r="F60" i="1" l="1"/>
  <c r="U59" i="1" a="1"/>
  <c r="U59" i="1" l="1"/>
  <c r="T59" i="1" a="1"/>
  <c r="T59" i="1" l="1"/>
  <c r="S59" i="1" a="1"/>
  <c r="S59" i="1" l="1"/>
  <c r="R59" i="1" a="1"/>
  <c r="R59" i="1" l="1"/>
  <c r="Q59" i="1" a="1"/>
  <c r="Q59" i="1" l="1"/>
  <c r="P59" i="1" a="1"/>
  <c r="P59" i="1" l="1"/>
  <c r="V59" i="1" s="1"/>
  <c r="N59" i="1" a="1"/>
  <c r="N59" i="1" l="1"/>
  <c r="M59" i="1" a="1"/>
  <c r="M59" i="1" l="1"/>
  <c r="L59" i="1" a="1"/>
  <c r="L59" i="1" l="1"/>
  <c r="K59" i="1" a="1"/>
  <c r="K59" i="1" l="1"/>
  <c r="J59" i="1" a="1"/>
  <c r="J59" i="1" l="1"/>
  <c r="I59" i="1" a="1"/>
  <c r="I59" i="1" l="1"/>
  <c r="H59" i="1" a="1"/>
  <c r="H59" i="1" l="1"/>
  <c r="W59" i="1" s="1"/>
  <c r="G59" i="1" a="1"/>
  <c r="G59" i="1" l="1"/>
  <c r="O59" i="1" s="1"/>
  <c r="F59" i="1" a="1"/>
  <c r="F59" i="1" l="1"/>
  <c r="U58" i="1" a="1"/>
  <c r="U58" i="1" l="1"/>
  <c r="T58" i="1" a="1"/>
  <c r="T58" i="1" l="1"/>
  <c r="S58" i="1" a="1"/>
  <c r="S58" i="1" l="1"/>
  <c r="R58" i="1" a="1"/>
  <c r="R58" i="1" l="1"/>
  <c r="Q58" i="1" a="1"/>
  <c r="Q58" i="1" l="1"/>
  <c r="P58" i="1" a="1"/>
  <c r="P58" i="1" l="1"/>
  <c r="V58" i="1" s="1"/>
  <c r="N58" i="1" a="1"/>
  <c r="N58" i="1" l="1"/>
  <c r="M58" i="1" a="1"/>
  <c r="M58" i="1" l="1"/>
  <c r="L58" i="1" a="1"/>
  <c r="L58" i="1" l="1"/>
  <c r="K58" i="1" a="1"/>
  <c r="K58" i="1" l="1"/>
  <c r="J58" i="1" a="1"/>
  <c r="J58" i="1" l="1"/>
  <c r="I58" i="1" a="1"/>
  <c r="I58" i="1" l="1"/>
  <c r="H58" i="1" a="1"/>
  <c r="H58" i="1" l="1"/>
  <c r="W58" i="1" s="1"/>
  <c r="G58" i="1" a="1"/>
  <c r="G58" i="1" l="1"/>
  <c r="O58" i="1" s="1"/>
  <c r="F58" i="1" a="1"/>
  <c r="F58" i="1" l="1"/>
  <c r="U57" i="1" a="1"/>
  <c r="U57" i="1" l="1"/>
  <c r="T57" i="1" a="1"/>
  <c r="T57" i="1" l="1"/>
  <c r="S57" i="1" a="1"/>
  <c r="S57" i="1" l="1"/>
  <c r="R57" i="1" a="1"/>
  <c r="R57" i="1" l="1"/>
  <c r="Q57" i="1" a="1"/>
  <c r="Q57" i="1" l="1"/>
  <c r="P57" i="1" a="1"/>
  <c r="P57" i="1" l="1"/>
  <c r="V57" i="1" s="1"/>
  <c r="N57" i="1" a="1"/>
  <c r="N57" i="1" l="1"/>
  <c r="M57" i="1" a="1"/>
  <c r="M57" i="1" l="1"/>
  <c r="L57" i="1" a="1"/>
  <c r="L57" i="1" l="1"/>
  <c r="K57" i="1" a="1"/>
  <c r="K57" i="1" l="1"/>
  <c r="J57" i="1" a="1"/>
  <c r="J57" i="1" l="1"/>
  <c r="I57" i="1" a="1"/>
  <c r="I57" i="1" l="1"/>
  <c r="H57" i="1" a="1"/>
  <c r="H57" i="1" l="1"/>
  <c r="W57" i="1" s="1"/>
  <c r="G57" i="1" a="1"/>
  <c r="G57" i="1" l="1"/>
  <c r="O57" i="1" s="1"/>
  <c r="F57" i="1" a="1"/>
  <c r="F57" i="1" l="1"/>
  <c r="U56" i="1" a="1"/>
  <c r="U56" i="1" l="1"/>
  <c r="T56" i="1" a="1"/>
  <c r="T56" i="1" l="1"/>
  <c r="S56" i="1" a="1"/>
  <c r="S56" i="1" l="1"/>
  <c r="R56" i="1" a="1"/>
  <c r="R56" i="1" l="1"/>
  <c r="Q56" i="1" a="1"/>
  <c r="Q56" i="1" l="1"/>
  <c r="P56" i="1" a="1"/>
  <c r="P56" i="1" l="1"/>
  <c r="V56" i="1" s="1"/>
  <c r="N56" i="1" a="1"/>
  <c r="N56" i="1" l="1"/>
  <c r="M56" i="1" a="1"/>
  <c r="M56" i="1" l="1"/>
  <c r="L56" i="1" a="1"/>
  <c r="L56" i="1" l="1"/>
  <c r="K56" i="1" a="1"/>
  <c r="K56" i="1" l="1"/>
  <c r="J56" i="1" a="1"/>
  <c r="J56" i="1" l="1"/>
  <c r="I56" i="1" a="1"/>
  <c r="I56" i="1" l="1"/>
  <c r="H56" i="1" a="1"/>
  <c r="H56" i="1" l="1"/>
  <c r="W56" i="1" s="1"/>
  <c r="G56" i="1" a="1"/>
  <c r="G56" i="1" l="1"/>
  <c r="O56" i="1" s="1"/>
  <c r="F56" i="1" a="1"/>
  <c r="F56" i="1" l="1"/>
  <c r="U55" i="1" a="1"/>
  <c r="U55" i="1" l="1"/>
  <c r="T55" i="1" a="1"/>
  <c r="T55" i="1" l="1"/>
  <c r="S55" i="1" a="1"/>
  <c r="S55" i="1" l="1"/>
  <c r="R55" i="1" a="1"/>
  <c r="R55" i="1" l="1"/>
  <c r="Q55" i="1" a="1"/>
  <c r="Q55" i="1" l="1"/>
  <c r="P55" i="1" a="1"/>
  <c r="P55" i="1" l="1"/>
  <c r="V55" i="1" s="1"/>
  <c r="N55" i="1" a="1"/>
  <c r="N55" i="1" l="1"/>
  <c r="M55" i="1" a="1"/>
  <c r="M55" i="1" l="1"/>
  <c r="L55" i="1" a="1"/>
  <c r="L55" i="1" l="1"/>
  <c r="K55" i="1" a="1"/>
  <c r="K55" i="1" l="1"/>
  <c r="J55" i="1" a="1"/>
  <c r="J55" i="1" l="1"/>
  <c r="I55" i="1" a="1"/>
  <c r="I55" i="1" l="1"/>
  <c r="H55" i="1" a="1"/>
  <c r="H55" i="1" l="1"/>
  <c r="W55" i="1" s="1"/>
  <c r="G55" i="1" a="1"/>
  <c r="G55" i="1" l="1"/>
  <c r="O55" i="1" s="1"/>
  <c r="F55" i="1" a="1"/>
  <c r="F55" i="1" l="1"/>
  <c r="U54" i="1" a="1"/>
  <c r="U54" i="1" l="1"/>
  <c r="T54" i="1" a="1"/>
  <c r="T54" i="1" l="1"/>
  <c r="S54" i="1" a="1"/>
  <c r="S54" i="1" l="1"/>
  <c r="R54" i="1" a="1"/>
  <c r="R54" i="1" l="1"/>
  <c r="Q54" i="1" a="1"/>
  <c r="Q54" i="1" l="1"/>
  <c r="P54" i="1" a="1"/>
  <c r="P54" i="1" l="1"/>
  <c r="V54" i="1" s="1"/>
  <c r="N54" i="1" a="1"/>
  <c r="N54" i="1" l="1"/>
  <c r="M54" i="1" a="1"/>
  <c r="M54" i="1" l="1"/>
  <c r="L54" i="1" a="1"/>
  <c r="L54" i="1" l="1"/>
  <c r="K54" i="1" a="1"/>
  <c r="K54" i="1" l="1"/>
  <c r="J54" i="1" a="1"/>
  <c r="J54" i="1" l="1"/>
  <c r="I54" i="1" a="1"/>
  <c r="I54" i="1" l="1"/>
  <c r="H54" i="1" a="1"/>
  <c r="H54" i="1" l="1"/>
  <c r="W54" i="1" s="1"/>
  <c r="G54" i="1" a="1"/>
  <c r="G54" i="1" l="1"/>
  <c r="O54" i="1" s="1"/>
  <c r="F54" i="1" a="1"/>
  <c r="F54" i="1" l="1"/>
  <c r="U53" i="1" a="1"/>
  <c r="U53" i="1" l="1"/>
  <c r="T53" i="1" a="1"/>
  <c r="T53" i="1" l="1"/>
  <c r="S53" i="1" a="1"/>
  <c r="S53" i="1" l="1"/>
  <c r="R53" i="1" a="1"/>
  <c r="R53" i="1" l="1"/>
  <c r="Q53" i="1" a="1"/>
  <c r="Q53" i="1" l="1"/>
  <c r="P53" i="1" a="1"/>
  <c r="P53" i="1" l="1"/>
  <c r="V53" i="1" s="1"/>
  <c r="N53" i="1" a="1"/>
  <c r="N53" i="1" l="1"/>
  <c r="M53" i="1" a="1"/>
  <c r="M53" i="1" l="1"/>
  <c r="L53" i="1" a="1"/>
  <c r="L53" i="1" l="1"/>
  <c r="K53" i="1" a="1"/>
  <c r="K53" i="1" l="1"/>
  <c r="J53" i="1" a="1"/>
  <c r="J53" i="1" l="1"/>
  <c r="I53" i="1" a="1"/>
  <c r="I53" i="1" l="1"/>
  <c r="H53" i="1" a="1"/>
  <c r="H53" i="1" l="1"/>
  <c r="W53" i="1" s="1"/>
  <c r="G53" i="1" a="1"/>
  <c r="G53" i="1" l="1"/>
  <c r="O53" i="1" s="1"/>
  <c r="F53" i="1" a="1"/>
  <c r="F53" i="1" l="1"/>
  <c r="U52" i="1" a="1"/>
  <c r="U52" i="1" l="1"/>
  <c r="T52" i="1" a="1"/>
  <c r="T52" i="1" l="1"/>
  <c r="S52" i="1" a="1"/>
  <c r="S52" i="1" l="1"/>
  <c r="R52" i="1" a="1"/>
  <c r="R52" i="1" l="1"/>
  <c r="Q52" i="1" a="1"/>
  <c r="Q52" i="1" l="1"/>
  <c r="P52" i="1" a="1"/>
  <c r="P52" i="1" l="1"/>
  <c r="V52" i="1" s="1"/>
  <c r="N52" i="1" a="1"/>
  <c r="N52" i="1" l="1"/>
  <c r="M52" i="1" a="1"/>
  <c r="M52" i="1" l="1"/>
  <c r="L52" i="1" a="1"/>
  <c r="L52" i="1" l="1"/>
  <c r="K52" i="1" a="1"/>
  <c r="K52" i="1" l="1"/>
  <c r="J52" i="1" a="1"/>
  <c r="J52" i="1" l="1"/>
  <c r="I52" i="1" a="1"/>
  <c r="I52" i="1" l="1"/>
  <c r="H52" i="1" a="1"/>
  <c r="H52" i="1" l="1"/>
  <c r="W52" i="1" s="1"/>
  <c r="G52" i="1" a="1"/>
  <c r="G52" i="1" l="1"/>
  <c r="O52" i="1" s="1"/>
  <c r="F52" i="1" a="1"/>
  <c r="F52" i="1" l="1"/>
  <c r="U51" i="1" a="1"/>
  <c r="U51" i="1" l="1"/>
  <c r="T51" i="1" a="1"/>
  <c r="T51" i="1" l="1"/>
  <c r="S51" i="1" a="1"/>
  <c r="S51" i="1" l="1"/>
  <c r="R51" i="1" a="1"/>
  <c r="R51" i="1" l="1"/>
  <c r="Q51" i="1" a="1"/>
  <c r="Q51" i="1" l="1"/>
  <c r="P51" i="1" a="1"/>
  <c r="P51" i="1" l="1"/>
  <c r="V51" i="1" s="1"/>
  <c r="N51" i="1" a="1"/>
  <c r="N51" i="1" l="1"/>
  <c r="M51" i="1" a="1"/>
  <c r="M51" i="1" l="1"/>
  <c r="L51" i="1" a="1"/>
  <c r="L51" i="1" l="1"/>
  <c r="K51" i="1" a="1"/>
  <c r="K51" i="1" l="1"/>
  <c r="J51" i="1" a="1"/>
  <c r="J51" i="1" l="1"/>
  <c r="I51" i="1" a="1"/>
  <c r="I51" i="1" l="1"/>
  <c r="H51" i="1" a="1"/>
  <c r="H51" i="1" l="1"/>
  <c r="W51" i="1" s="1"/>
  <c r="G51" i="1" a="1"/>
  <c r="G51" i="1" l="1"/>
  <c r="O51" i="1" s="1"/>
  <c r="F51" i="1" a="1"/>
  <c r="F51" i="1" l="1"/>
  <c r="U50" i="1" a="1"/>
  <c r="U50" i="1" l="1"/>
  <c r="T50" i="1" a="1"/>
  <c r="T50" i="1" l="1"/>
  <c r="S50" i="1" a="1"/>
  <c r="S50" i="1" l="1"/>
  <c r="R50" i="1" a="1"/>
  <c r="R50" i="1" l="1"/>
  <c r="Q50" i="1" a="1"/>
  <c r="Q50" i="1" l="1"/>
  <c r="P50" i="1" a="1"/>
  <c r="P50" i="1" l="1"/>
  <c r="V50" i="1" s="1"/>
  <c r="N50" i="1" a="1"/>
  <c r="N50" i="1" l="1"/>
  <c r="M50" i="1" a="1"/>
  <c r="M50" i="1" l="1"/>
  <c r="L50" i="1" a="1"/>
  <c r="L50" i="1" l="1"/>
  <c r="K50" i="1" a="1"/>
  <c r="K50" i="1" l="1"/>
  <c r="J50" i="1" a="1"/>
  <c r="J50" i="1" l="1"/>
  <c r="I50" i="1" a="1"/>
  <c r="I50" i="1" l="1"/>
  <c r="H50" i="1" a="1"/>
  <c r="H50" i="1" l="1"/>
  <c r="W50" i="1" s="1"/>
  <c r="G50" i="1" a="1"/>
  <c r="G50" i="1" l="1"/>
  <c r="O50" i="1" s="1"/>
  <c r="F50" i="1" a="1"/>
  <c r="F50" i="1" l="1"/>
  <c r="U49" i="1" a="1"/>
  <c r="U49" i="1" l="1"/>
  <c r="T49" i="1" a="1"/>
  <c r="T49" i="1" l="1"/>
  <c r="S49" i="1" a="1"/>
  <c r="S49" i="1" l="1"/>
  <c r="R49" i="1" a="1"/>
  <c r="R49" i="1" l="1"/>
  <c r="Q49" i="1" a="1"/>
  <c r="Q49" i="1" l="1"/>
  <c r="P49" i="1" a="1"/>
  <c r="P49" i="1" l="1"/>
  <c r="V49" i="1" s="1"/>
  <c r="N49" i="1" a="1"/>
  <c r="N49" i="1" l="1"/>
  <c r="M49" i="1" a="1"/>
  <c r="M49" i="1" l="1"/>
  <c r="L49" i="1" a="1"/>
  <c r="L49" i="1" l="1"/>
  <c r="K49" i="1" a="1"/>
  <c r="K49" i="1" l="1"/>
  <c r="J49" i="1" a="1"/>
  <c r="J49" i="1" l="1"/>
  <c r="I49" i="1" a="1"/>
  <c r="I49" i="1" l="1"/>
  <c r="H49" i="1" a="1"/>
  <c r="H49" i="1" l="1"/>
  <c r="W49" i="1" s="1"/>
  <c r="G49" i="1" a="1"/>
  <c r="G49" i="1" l="1"/>
  <c r="O49" i="1" s="1"/>
  <c r="F49" i="1" a="1"/>
  <c r="F49" i="1" l="1"/>
  <c r="U48" i="1" a="1"/>
  <c r="U48" i="1" l="1"/>
  <c r="T48" i="1" a="1"/>
  <c r="T48" i="1" l="1"/>
  <c r="S48" i="1" a="1"/>
  <c r="S48" i="1" l="1"/>
  <c r="R48" i="1" a="1"/>
  <c r="R48" i="1" l="1"/>
  <c r="Q48" i="1" a="1"/>
  <c r="Q48" i="1" l="1"/>
  <c r="P48" i="1" a="1"/>
  <c r="P48" i="1" l="1"/>
  <c r="V48" i="1" s="1"/>
  <c r="N48" i="1" a="1"/>
  <c r="N48" i="1" l="1"/>
  <c r="M48" i="1" a="1"/>
  <c r="M48" i="1" l="1"/>
  <c r="L48" i="1" a="1"/>
  <c r="L48" i="1" l="1"/>
  <c r="K48" i="1" a="1"/>
  <c r="K48" i="1" l="1"/>
  <c r="J48" i="1" a="1"/>
  <c r="J48" i="1" l="1"/>
  <c r="I48" i="1" a="1"/>
  <c r="I48" i="1" l="1"/>
  <c r="H48" i="1" a="1"/>
  <c r="H48" i="1" l="1"/>
  <c r="W48" i="1" s="1"/>
  <c r="G48" i="1" a="1"/>
  <c r="G48" i="1" l="1"/>
  <c r="O48" i="1" s="1"/>
  <c r="F48" i="1" a="1"/>
  <c r="F48" i="1" l="1"/>
  <c r="U47" i="1" a="1"/>
  <c r="U47" i="1" l="1"/>
  <c r="T47" i="1" a="1"/>
  <c r="T47" i="1" l="1"/>
  <c r="S47" i="1" a="1"/>
  <c r="S47" i="1" l="1"/>
  <c r="R47" i="1" a="1"/>
  <c r="R47" i="1" l="1"/>
  <c r="Q47" i="1" a="1"/>
  <c r="Q47" i="1" l="1"/>
  <c r="P47" i="1" a="1"/>
  <c r="P47" i="1" l="1"/>
  <c r="V47" i="1" s="1"/>
  <c r="N47" i="1" a="1"/>
  <c r="N47" i="1" l="1"/>
  <c r="M47" i="1" a="1"/>
  <c r="M47" i="1" l="1"/>
  <c r="L47" i="1" a="1"/>
  <c r="L47" i="1" l="1"/>
  <c r="K47" i="1" a="1"/>
  <c r="K47" i="1" l="1"/>
  <c r="J47" i="1" a="1"/>
  <c r="J47" i="1" l="1"/>
  <c r="I47" i="1" a="1"/>
  <c r="I47" i="1" l="1"/>
  <c r="H47" i="1" a="1"/>
  <c r="H47" i="1" l="1"/>
  <c r="W47" i="1" s="1"/>
  <c r="G47" i="1" a="1"/>
  <c r="G47" i="1" l="1"/>
  <c r="O47" i="1" s="1"/>
  <c r="F47" i="1" a="1"/>
  <c r="F47" i="1" l="1"/>
  <c r="U46" i="1" a="1"/>
  <c r="U46" i="1" l="1"/>
  <c r="T46" i="1" a="1"/>
  <c r="T46" i="1" l="1"/>
  <c r="S46" i="1" a="1"/>
  <c r="S46" i="1" l="1"/>
  <c r="R46" i="1" a="1"/>
  <c r="R46" i="1" l="1"/>
  <c r="Q46" i="1" a="1"/>
  <c r="Q46" i="1" l="1"/>
  <c r="P46" i="1" a="1"/>
  <c r="P46" i="1" l="1"/>
  <c r="V46" i="1" s="1"/>
  <c r="N46" i="1" a="1"/>
  <c r="N46" i="1" l="1"/>
  <c r="M46" i="1" a="1"/>
  <c r="M46" i="1" l="1"/>
  <c r="L46" i="1" a="1"/>
  <c r="L46" i="1" l="1"/>
  <c r="K46" i="1" a="1"/>
  <c r="K46" i="1" l="1"/>
  <c r="J46" i="1" a="1"/>
  <c r="J46" i="1" l="1"/>
  <c r="I46" i="1" a="1"/>
  <c r="I46" i="1" l="1"/>
  <c r="H46" i="1" a="1"/>
  <c r="H46" i="1" l="1"/>
  <c r="W46" i="1" s="1"/>
  <c r="G46" i="1" a="1"/>
  <c r="G46" i="1" l="1"/>
  <c r="O46" i="1" s="1"/>
  <c r="F46" i="1" a="1"/>
  <c r="F46" i="1" l="1"/>
  <c r="U45" i="1" a="1"/>
  <c r="U45" i="1" l="1"/>
  <c r="T45" i="1" a="1"/>
  <c r="T45" i="1" l="1"/>
  <c r="S45" i="1" a="1"/>
  <c r="S45" i="1" l="1"/>
  <c r="R45" i="1" a="1"/>
  <c r="R45" i="1" l="1"/>
  <c r="Q45" i="1" a="1"/>
  <c r="Q45" i="1" l="1"/>
  <c r="P45" i="1" a="1"/>
  <c r="P45" i="1" l="1"/>
  <c r="V45" i="1" s="1"/>
  <c r="N45" i="1" a="1"/>
  <c r="N45" i="1" l="1"/>
  <c r="M45" i="1" a="1"/>
  <c r="M45" i="1" l="1"/>
  <c r="L45" i="1" a="1"/>
  <c r="L45" i="1" l="1"/>
  <c r="K45" i="1" a="1"/>
  <c r="K45" i="1" l="1"/>
  <c r="J45" i="1" a="1"/>
  <c r="J45" i="1" l="1"/>
  <c r="I45" i="1" a="1"/>
  <c r="I45" i="1" l="1"/>
  <c r="H45" i="1" a="1"/>
  <c r="H45" i="1" l="1"/>
  <c r="W45" i="1" s="1"/>
  <c r="G45" i="1" a="1"/>
  <c r="G45" i="1" l="1"/>
  <c r="O45" i="1" s="1"/>
  <c r="F45" i="1" a="1"/>
  <c r="F45" i="1" l="1"/>
  <c r="U44" i="1" a="1"/>
  <c r="U44" i="1" l="1"/>
  <c r="T44" i="1" a="1"/>
  <c r="T44" i="1" l="1"/>
  <c r="S44" i="1" a="1"/>
  <c r="S44" i="1" l="1"/>
  <c r="R44" i="1" a="1"/>
  <c r="R44" i="1" l="1"/>
  <c r="Q44" i="1" a="1"/>
  <c r="Q44" i="1" l="1"/>
  <c r="P44" i="1" a="1"/>
  <c r="P44" i="1" l="1"/>
  <c r="V44" i="1" s="1"/>
  <c r="N44" i="1" a="1"/>
  <c r="N44" i="1" l="1"/>
  <c r="M44" i="1" a="1"/>
  <c r="M44" i="1" l="1"/>
  <c r="L44" i="1" a="1"/>
  <c r="L44" i="1" l="1"/>
  <c r="K44" i="1" a="1"/>
  <c r="K44" i="1" l="1"/>
  <c r="J44" i="1" a="1"/>
  <c r="J44" i="1" l="1"/>
  <c r="I44" i="1" a="1"/>
  <c r="I44" i="1" l="1"/>
  <c r="H44" i="1" a="1"/>
  <c r="H44" i="1" l="1"/>
  <c r="W44" i="1" s="1"/>
  <c r="G44" i="1" a="1"/>
  <c r="G44" i="1" l="1"/>
  <c r="O44" i="1" s="1"/>
  <c r="F44" i="1" a="1"/>
  <c r="F44" i="1" l="1"/>
  <c r="U43" i="1" a="1"/>
  <c r="U43" i="1" l="1"/>
  <c r="T43" i="1" a="1"/>
  <c r="T43" i="1" l="1"/>
  <c r="S43" i="1" a="1"/>
  <c r="S43" i="1" l="1"/>
  <c r="R43" i="1" a="1"/>
  <c r="R43" i="1" l="1"/>
  <c r="Q43" i="1" a="1"/>
  <c r="Q43" i="1" l="1"/>
  <c r="P43" i="1" a="1"/>
  <c r="P43" i="1" l="1"/>
  <c r="V43" i="1" s="1"/>
  <c r="N43" i="1" a="1"/>
  <c r="N43" i="1" l="1"/>
  <c r="M43" i="1" a="1"/>
  <c r="M43" i="1" l="1"/>
  <c r="L43" i="1" a="1"/>
  <c r="L43" i="1" l="1"/>
  <c r="K43" i="1" a="1"/>
  <c r="K43" i="1" l="1"/>
  <c r="J43" i="1" a="1"/>
  <c r="J43" i="1" l="1"/>
  <c r="I43" i="1" a="1"/>
  <c r="I43" i="1" l="1"/>
  <c r="H43" i="1" a="1"/>
  <c r="H43" i="1" l="1"/>
  <c r="W43" i="1" s="1"/>
  <c r="G43" i="1" a="1"/>
  <c r="G43" i="1" l="1"/>
  <c r="O43" i="1" s="1"/>
  <c r="F43" i="1" a="1"/>
  <c r="F43" i="1" l="1"/>
  <c r="U42" i="1" a="1"/>
  <c r="U42" i="1" l="1"/>
  <c r="T42" i="1" a="1"/>
  <c r="T42" i="1" l="1"/>
  <c r="S42" i="1" a="1"/>
  <c r="S42" i="1" l="1"/>
  <c r="R42" i="1" a="1"/>
  <c r="R42" i="1" l="1"/>
  <c r="Q42" i="1" a="1"/>
  <c r="Q42" i="1" l="1"/>
  <c r="P42" i="1" a="1"/>
  <c r="P42" i="1" l="1"/>
  <c r="V42" i="1" s="1"/>
  <c r="N42" i="1" a="1"/>
  <c r="N42" i="1" l="1"/>
  <c r="M42" i="1" a="1"/>
  <c r="M42" i="1" l="1"/>
  <c r="L42" i="1" a="1"/>
  <c r="L42" i="1" l="1"/>
  <c r="K42" i="1" a="1"/>
  <c r="K42" i="1" l="1"/>
  <c r="J42" i="1" a="1"/>
  <c r="J42" i="1" l="1"/>
  <c r="I42" i="1" a="1"/>
  <c r="I42" i="1" l="1"/>
  <c r="H42" i="1" a="1"/>
  <c r="H42" i="1" l="1"/>
  <c r="W42" i="1" s="1"/>
  <c r="G42" i="1" a="1"/>
  <c r="G42" i="1" l="1"/>
  <c r="O42" i="1" s="1"/>
  <c r="F42" i="1" a="1"/>
  <c r="F42" i="1" l="1"/>
  <c r="U41" i="1" a="1"/>
  <c r="U41" i="1" l="1"/>
  <c r="T41" i="1" a="1"/>
  <c r="T41" i="1" l="1"/>
  <c r="S41" i="1" a="1"/>
  <c r="S41" i="1" l="1"/>
  <c r="R41" i="1" a="1"/>
  <c r="R41" i="1" l="1"/>
  <c r="Q41" i="1" a="1"/>
  <c r="Q41" i="1" l="1"/>
  <c r="P41" i="1" a="1"/>
  <c r="P41" i="1" l="1"/>
  <c r="V41" i="1" s="1"/>
  <c r="N41" i="1" a="1"/>
  <c r="N41" i="1" l="1"/>
  <c r="M41" i="1" a="1"/>
  <c r="M41" i="1" l="1"/>
  <c r="L41" i="1" a="1"/>
  <c r="L41" i="1" l="1"/>
  <c r="K41" i="1" a="1"/>
  <c r="K41" i="1" l="1"/>
  <c r="J41" i="1" a="1"/>
  <c r="J41" i="1" l="1"/>
  <c r="I41" i="1" a="1"/>
  <c r="I41" i="1" l="1"/>
  <c r="H41" i="1" a="1"/>
  <c r="H41" i="1" l="1"/>
  <c r="W41" i="1" s="1"/>
  <c r="G41" i="1" a="1"/>
  <c r="G41" i="1" l="1"/>
  <c r="O41" i="1" s="1"/>
  <c r="F41" i="1" a="1"/>
  <c r="F41" i="1" l="1"/>
  <c r="U40" i="1" a="1"/>
  <c r="U40" i="1" l="1"/>
  <c r="T40" i="1" a="1"/>
  <c r="T40" i="1" l="1"/>
  <c r="S40" i="1" a="1"/>
  <c r="S40" i="1" l="1"/>
  <c r="R40" i="1" a="1"/>
  <c r="R40" i="1" l="1"/>
  <c r="Q40" i="1" a="1"/>
  <c r="Q40" i="1" l="1"/>
  <c r="P40" i="1" a="1"/>
  <c r="P40" i="1" l="1"/>
  <c r="V40" i="1" s="1"/>
  <c r="N40" i="1" a="1"/>
  <c r="N40" i="1" l="1"/>
  <c r="M40" i="1" a="1"/>
  <c r="M40" i="1" l="1"/>
  <c r="L40" i="1" a="1"/>
  <c r="L40" i="1" l="1"/>
  <c r="K40" i="1" a="1"/>
  <c r="K40" i="1" l="1"/>
  <c r="J40" i="1" a="1"/>
  <c r="J40" i="1" l="1"/>
  <c r="I40" i="1" a="1"/>
  <c r="I40" i="1" l="1"/>
  <c r="H40" i="1" a="1"/>
  <c r="H40" i="1" l="1"/>
  <c r="W40" i="1" s="1"/>
  <c r="G40" i="1" a="1"/>
  <c r="G40" i="1" l="1"/>
  <c r="O40" i="1" s="1"/>
  <c r="F40" i="1" a="1"/>
  <c r="F40" i="1" l="1"/>
  <c r="U39" i="1" a="1"/>
  <c r="U39" i="1" l="1"/>
  <c r="T39" i="1" a="1"/>
  <c r="T39" i="1" l="1"/>
  <c r="S39" i="1" a="1"/>
  <c r="S39" i="1" l="1"/>
  <c r="R39" i="1" a="1"/>
  <c r="R39" i="1" l="1"/>
  <c r="Q39" i="1" a="1"/>
  <c r="Q39" i="1" l="1"/>
  <c r="P39" i="1" a="1"/>
  <c r="P39" i="1" l="1"/>
  <c r="V39" i="1" s="1"/>
  <c r="N39" i="1" a="1"/>
  <c r="N39" i="1" l="1"/>
  <c r="M39" i="1" a="1"/>
  <c r="M39" i="1" l="1"/>
  <c r="L39" i="1" a="1"/>
  <c r="L39" i="1" l="1"/>
  <c r="K39" i="1" a="1"/>
  <c r="K39" i="1" l="1"/>
  <c r="J39" i="1" a="1"/>
  <c r="J39" i="1" l="1"/>
  <c r="I39" i="1" a="1"/>
  <c r="I39" i="1" l="1"/>
  <c r="H39" i="1" a="1"/>
  <c r="H39" i="1" l="1"/>
  <c r="W39" i="1" s="1"/>
  <c r="G39" i="1" a="1"/>
  <c r="G39" i="1" l="1"/>
  <c r="O39" i="1" s="1"/>
  <c r="F39" i="1" a="1"/>
  <c r="F39" i="1" l="1"/>
  <c r="U38" i="1" a="1"/>
  <c r="U38" i="1" l="1"/>
  <c r="T38" i="1" a="1"/>
  <c r="T38" i="1" l="1"/>
  <c r="S38" i="1" a="1"/>
  <c r="S38" i="1" l="1"/>
  <c r="R38" i="1" a="1"/>
  <c r="R38" i="1" l="1"/>
  <c r="Q38" i="1" a="1"/>
  <c r="Q38" i="1" l="1"/>
  <c r="P38" i="1" a="1"/>
  <c r="P38" i="1" l="1"/>
  <c r="V38" i="1" s="1"/>
  <c r="N38" i="1" a="1"/>
  <c r="N38" i="1" l="1"/>
  <c r="M38" i="1" a="1"/>
  <c r="M38" i="1" l="1"/>
  <c r="L38" i="1" a="1"/>
  <c r="L38" i="1" l="1"/>
  <c r="K38" i="1" a="1"/>
  <c r="K38" i="1" l="1"/>
  <c r="J38" i="1" a="1"/>
  <c r="J38" i="1" l="1"/>
  <c r="I38" i="1" a="1"/>
  <c r="I38" i="1" l="1"/>
  <c r="H38" i="1" a="1"/>
  <c r="H38" i="1" l="1"/>
  <c r="W38" i="1" s="1"/>
  <c r="G38" i="1" a="1"/>
  <c r="G38" i="1" l="1"/>
  <c r="O38" i="1" s="1"/>
  <c r="F38" i="1" a="1"/>
  <c r="F38" i="1" l="1"/>
  <c r="U37" i="1" a="1"/>
  <c r="U37" i="1" l="1"/>
  <c r="T37" i="1" a="1"/>
  <c r="T37" i="1" l="1"/>
  <c r="S37" i="1" a="1"/>
  <c r="S37" i="1" l="1"/>
  <c r="R37" i="1" a="1"/>
  <c r="R37" i="1" l="1"/>
  <c r="Q37" i="1" a="1"/>
  <c r="Q37" i="1" l="1"/>
  <c r="P37" i="1" a="1"/>
  <c r="P37" i="1" l="1"/>
  <c r="V37" i="1" s="1"/>
  <c r="N37" i="1" a="1"/>
  <c r="N37" i="1" l="1"/>
  <c r="M37" i="1" a="1"/>
  <c r="M37" i="1" l="1"/>
  <c r="L37" i="1" a="1"/>
  <c r="L37" i="1" l="1"/>
  <c r="K37" i="1" a="1"/>
  <c r="K37" i="1" l="1"/>
  <c r="J37" i="1" a="1"/>
  <c r="J37" i="1" l="1"/>
  <c r="I37" i="1" a="1"/>
  <c r="I37" i="1" l="1"/>
  <c r="H37" i="1" a="1"/>
  <c r="H37" i="1" l="1"/>
  <c r="W37" i="1" s="1"/>
  <c r="G37" i="1" a="1"/>
  <c r="G37" i="1" l="1"/>
  <c r="O37" i="1" s="1"/>
  <c r="F37" i="1" a="1"/>
  <c r="F37" i="1" l="1"/>
  <c r="U36" i="1" a="1"/>
  <c r="U36" i="1" l="1"/>
  <c r="T36" i="1" a="1"/>
  <c r="T36" i="1" l="1"/>
  <c r="S36" i="1" a="1"/>
  <c r="S36" i="1" l="1"/>
  <c r="R36" i="1" a="1"/>
  <c r="R36" i="1" l="1"/>
  <c r="Q36" i="1" a="1"/>
  <c r="Q36" i="1" l="1"/>
  <c r="P36" i="1" a="1"/>
  <c r="P36" i="1" l="1"/>
  <c r="V36" i="1" s="1"/>
  <c r="N36" i="1" a="1"/>
  <c r="N36" i="1" l="1"/>
  <c r="M36" i="1" a="1"/>
  <c r="M36" i="1" l="1"/>
  <c r="L36" i="1" a="1"/>
  <c r="L36" i="1" l="1"/>
  <c r="K36" i="1" a="1"/>
  <c r="K36" i="1" l="1"/>
  <c r="J36" i="1" a="1"/>
  <c r="J36" i="1" l="1"/>
  <c r="I36" i="1" a="1"/>
  <c r="I36" i="1" l="1"/>
  <c r="H36" i="1" a="1"/>
  <c r="H36" i="1" l="1"/>
  <c r="W36" i="1" s="1"/>
  <c r="G36" i="1" a="1"/>
  <c r="G36" i="1" l="1"/>
  <c r="O36" i="1" s="1"/>
  <c r="F36" i="1" a="1"/>
  <c r="F36" i="1" l="1"/>
  <c r="U35" i="1" a="1"/>
  <c r="U35" i="1" l="1"/>
  <c r="T35" i="1" a="1"/>
  <c r="T35" i="1" l="1"/>
  <c r="S35" i="1" a="1"/>
  <c r="S35" i="1" l="1"/>
  <c r="R35" i="1" a="1"/>
  <c r="R35" i="1" l="1"/>
  <c r="Q35" i="1" a="1"/>
  <c r="Q35" i="1" l="1"/>
  <c r="P35" i="1" a="1"/>
  <c r="P35" i="1" l="1"/>
  <c r="V35" i="1" s="1"/>
  <c r="N35" i="1" a="1"/>
  <c r="N35" i="1" l="1"/>
  <c r="M35" i="1" a="1"/>
  <c r="M35" i="1" l="1"/>
  <c r="L35" i="1" a="1"/>
  <c r="L35" i="1" l="1"/>
  <c r="K35" i="1" a="1"/>
  <c r="K35" i="1" l="1"/>
  <c r="J35" i="1" a="1"/>
  <c r="J35" i="1" l="1"/>
  <c r="I35" i="1" a="1"/>
  <c r="I35" i="1" l="1"/>
  <c r="H35" i="1" a="1"/>
  <c r="H35" i="1" l="1"/>
  <c r="W35" i="1" s="1"/>
  <c r="G35" i="1" a="1"/>
  <c r="G35" i="1" l="1"/>
  <c r="O35" i="1" s="1"/>
  <c r="F35" i="1" a="1"/>
  <c r="F35" i="1" l="1"/>
  <c r="U34" i="1" a="1"/>
  <c r="U34" i="1" l="1"/>
  <c r="T34" i="1" a="1"/>
  <c r="T34" i="1" l="1"/>
  <c r="S34" i="1" a="1"/>
  <c r="S34" i="1" l="1"/>
  <c r="R34" i="1" a="1"/>
  <c r="R34" i="1" l="1"/>
  <c r="Q34" i="1" a="1"/>
  <c r="Q34" i="1" l="1"/>
  <c r="P34" i="1" a="1"/>
  <c r="P34" i="1" l="1"/>
  <c r="V34" i="1" s="1"/>
  <c r="N34" i="1" a="1"/>
  <c r="N34" i="1" l="1"/>
  <c r="M34" i="1" a="1"/>
  <c r="M34" i="1" l="1"/>
  <c r="L34" i="1" a="1"/>
  <c r="L34" i="1" l="1"/>
  <c r="K34" i="1" a="1"/>
  <c r="K34" i="1" l="1"/>
  <c r="J34" i="1" a="1"/>
  <c r="J34" i="1" l="1"/>
  <c r="I34" i="1" a="1"/>
  <c r="I34" i="1" l="1"/>
  <c r="H34" i="1" a="1"/>
  <c r="H34" i="1" l="1"/>
  <c r="W34" i="1" s="1"/>
  <c r="G34" i="1" a="1"/>
  <c r="G34" i="1" l="1"/>
  <c r="O34" i="1" s="1"/>
  <c r="F34" i="1" a="1"/>
  <c r="F34" i="1" l="1"/>
  <c r="U33" i="1" a="1"/>
  <c r="U33" i="1" l="1"/>
  <c r="T33" i="1" a="1"/>
  <c r="T33" i="1" l="1"/>
  <c r="S33" i="1" a="1"/>
  <c r="S33" i="1" l="1"/>
  <c r="R33" i="1" a="1"/>
  <c r="R33" i="1" l="1"/>
  <c r="Q33" i="1" a="1"/>
  <c r="Q33" i="1" l="1"/>
  <c r="P33" i="1" a="1"/>
  <c r="P33" i="1" l="1"/>
  <c r="V33" i="1" s="1"/>
  <c r="N33" i="1" a="1"/>
  <c r="N33" i="1" l="1"/>
  <c r="M33" i="1" a="1"/>
  <c r="M33" i="1" l="1"/>
  <c r="L33" i="1" a="1"/>
  <c r="L33" i="1" l="1"/>
  <c r="K33" i="1" a="1"/>
  <c r="K33" i="1" l="1"/>
  <c r="J33" i="1" a="1"/>
  <c r="J33" i="1" l="1"/>
  <c r="I33" i="1" a="1"/>
  <c r="I33" i="1" l="1"/>
  <c r="H33" i="1" a="1"/>
  <c r="H33" i="1" l="1"/>
  <c r="W33" i="1" s="1"/>
  <c r="G33" i="1" a="1"/>
  <c r="G33" i="1" l="1"/>
  <c r="O33" i="1" s="1"/>
  <c r="F33" i="1" a="1"/>
  <c r="F33" i="1" l="1"/>
  <c r="U32" i="1" a="1"/>
  <c r="U32" i="1" l="1"/>
  <c r="T32" i="1" a="1"/>
  <c r="T32" i="1" l="1"/>
  <c r="S32" i="1" a="1"/>
  <c r="S32" i="1" l="1"/>
  <c r="R32" i="1" a="1"/>
  <c r="R32" i="1" l="1"/>
  <c r="Q32" i="1" a="1"/>
  <c r="Q32" i="1" l="1"/>
  <c r="P32" i="1" a="1"/>
  <c r="P32" i="1" l="1"/>
  <c r="V32" i="1" s="1"/>
  <c r="N32" i="1" a="1"/>
  <c r="N32" i="1" l="1"/>
  <c r="M32" i="1" a="1"/>
  <c r="M32" i="1" l="1"/>
  <c r="L32" i="1" a="1"/>
  <c r="L32" i="1" l="1"/>
  <c r="K32" i="1" a="1"/>
  <c r="K32" i="1" l="1"/>
  <c r="J32" i="1" a="1"/>
  <c r="J32" i="1" l="1"/>
  <c r="I32" i="1" a="1"/>
  <c r="I32" i="1" l="1"/>
  <c r="H32" i="1" a="1"/>
  <c r="H32" i="1" l="1"/>
  <c r="W32" i="1" s="1"/>
  <c r="G32" i="1" a="1"/>
  <c r="G32" i="1" l="1"/>
  <c r="O32" i="1" s="1"/>
  <c r="F32" i="1" a="1"/>
  <c r="F32" i="1" l="1"/>
  <c r="U31" i="1" a="1"/>
  <c r="U31" i="1" l="1"/>
  <c r="T31" i="1" a="1"/>
  <c r="T31" i="1" l="1"/>
  <c r="S31" i="1" a="1"/>
  <c r="S31" i="1" l="1"/>
  <c r="R31" i="1" a="1"/>
  <c r="R31" i="1" l="1"/>
  <c r="Q31" i="1" a="1"/>
  <c r="Q31" i="1" l="1"/>
  <c r="P31" i="1" a="1"/>
  <c r="P31" i="1" l="1"/>
  <c r="V31" i="1" s="1"/>
  <c r="N31" i="1" a="1"/>
  <c r="N31" i="1" l="1"/>
  <c r="M31" i="1" a="1"/>
  <c r="M31" i="1" l="1"/>
  <c r="L31" i="1" a="1"/>
  <c r="L31" i="1" l="1"/>
  <c r="K31" i="1" a="1"/>
  <c r="K31" i="1" l="1"/>
  <c r="J31" i="1" a="1"/>
  <c r="J31" i="1" l="1"/>
  <c r="I31" i="1" a="1"/>
  <c r="I31" i="1" l="1"/>
  <c r="H31" i="1" a="1"/>
  <c r="H31" i="1" l="1"/>
  <c r="W31" i="1" s="1"/>
  <c r="G31" i="1" a="1"/>
  <c r="G31" i="1" l="1"/>
  <c r="O31" i="1" s="1"/>
  <c r="F31" i="1" a="1"/>
  <c r="F31" i="1" l="1"/>
  <c r="U30" i="1" a="1"/>
  <c r="U30" i="1" l="1"/>
  <c r="T30" i="1" a="1"/>
  <c r="T30" i="1" l="1"/>
  <c r="S30" i="1" a="1"/>
  <c r="S30" i="1" l="1"/>
  <c r="R30" i="1" a="1"/>
  <c r="R30" i="1" l="1"/>
  <c r="Q30" i="1" a="1"/>
  <c r="Q30" i="1" l="1"/>
  <c r="P30" i="1" a="1"/>
  <c r="P30" i="1" l="1"/>
  <c r="V30" i="1" s="1"/>
  <c r="N30" i="1" a="1"/>
  <c r="N30" i="1" l="1"/>
  <c r="M30" i="1" a="1"/>
  <c r="M30" i="1" l="1"/>
  <c r="L30" i="1" a="1"/>
  <c r="L30" i="1" l="1"/>
  <c r="K30" i="1" a="1"/>
  <c r="K30" i="1" l="1"/>
  <c r="J30" i="1" a="1"/>
  <c r="J30" i="1" l="1"/>
  <c r="I30" i="1" a="1"/>
  <c r="I30" i="1" l="1"/>
  <c r="H30" i="1" a="1"/>
  <c r="H30" i="1" l="1"/>
  <c r="W30" i="1" s="1"/>
  <c r="G30" i="1" a="1"/>
  <c r="G30" i="1" l="1"/>
  <c r="O30" i="1" s="1"/>
  <c r="F30" i="1" a="1"/>
  <c r="F30" i="1" l="1"/>
  <c r="U29" i="1" a="1"/>
  <c r="U29" i="1" l="1"/>
  <c r="T29" i="1" a="1"/>
  <c r="T29" i="1" l="1"/>
  <c r="S29" i="1" a="1"/>
  <c r="S29" i="1" l="1"/>
  <c r="R29" i="1" a="1"/>
  <c r="R29" i="1" l="1"/>
  <c r="Q29" i="1" a="1"/>
  <c r="Q29" i="1" l="1"/>
  <c r="P29" i="1" a="1"/>
  <c r="P29" i="1" l="1"/>
  <c r="V29" i="1" s="1"/>
  <c r="N29" i="1" a="1"/>
  <c r="N29" i="1" l="1"/>
  <c r="M29" i="1" a="1"/>
  <c r="M29" i="1" l="1"/>
  <c r="L29" i="1" a="1"/>
  <c r="L29" i="1" l="1"/>
  <c r="K29" i="1" a="1"/>
  <c r="K29" i="1" l="1"/>
  <c r="J29" i="1" a="1"/>
  <c r="J29" i="1" l="1"/>
  <c r="I29" i="1" a="1"/>
  <c r="I29" i="1" l="1"/>
  <c r="H29" i="1" a="1"/>
  <c r="H29" i="1" l="1"/>
  <c r="W29" i="1" s="1"/>
  <c r="G29" i="1" a="1"/>
  <c r="G29" i="1" l="1"/>
  <c r="O29" i="1" s="1"/>
  <c r="F29" i="1" a="1"/>
  <c r="F29" i="1" l="1"/>
  <c r="U28" i="1" a="1"/>
  <c r="U28" i="1" l="1"/>
  <c r="T28" i="1" a="1"/>
  <c r="T28" i="1" l="1"/>
  <c r="S28" i="1" a="1"/>
  <c r="S28" i="1" l="1"/>
  <c r="R28" i="1" a="1"/>
  <c r="R28" i="1" l="1"/>
  <c r="Q28" i="1" a="1"/>
  <c r="Q28" i="1" l="1"/>
  <c r="P28" i="1" a="1"/>
  <c r="P28" i="1" l="1"/>
  <c r="V28" i="1" s="1"/>
  <c r="N28" i="1" a="1"/>
  <c r="N28" i="1" l="1"/>
  <c r="M28" i="1" a="1"/>
  <c r="M28" i="1" l="1"/>
  <c r="L28" i="1" a="1"/>
  <c r="L28" i="1" l="1"/>
  <c r="K28" i="1" a="1"/>
  <c r="K28" i="1" l="1"/>
  <c r="J28" i="1" a="1"/>
  <c r="J28" i="1" l="1"/>
  <c r="I28" i="1" a="1"/>
  <c r="I28" i="1" l="1"/>
  <c r="H28" i="1" a="1"/>
  <c r="H28" i="1" l="1"/>
  <c r="W28" i="1" s="1"/>
  <c r="G28" i="1" a="1"/>
  <c r="G28" i="1" l="1"/>
  <c r="O28" i="1" s="1"/>
  <c r="F28" i="1" a="1"/>
  <c r="F28" i="1" l="1"/>
  <c r="U27" i="1" a="1"/>
  <c r="U27" i="1" l="1"/>
  <c r="T27" i="1" a="1"/>
  <c r="T27" i="1" l="1"/>
  <c r="S27" i="1" a="1"/>
  <c r="S27" i="1" l="1"/>
  <c r="R27" i="1" a="1"/>
  <c r="R27" i="1" l="1"/>
  <c r="Q27" i="1" a="1"/>
  <c r="Q27" i="1" l="1"/>
  <c r="P27" i="1" a="1"/>
  <c r="P27" i="1" l="1"/>
  <c r="V27" i="1" s="1"/>
  <c r="N27" i="1" a="1"/>
  <c r="N27" i="1" l="1"/>
  <c r="M27" i="1" a="1"/>
  <c r="M27" i="1" l="1"/>
  <c r="L27" i="1" a="1"/>
  <c r="L27" i="1" l="1"/>
  <c r="K27" i="1" a="1"/>
  <c r="K27" i="1" l="1"/>
  <c r="J27" i="1" a="1"/>
  <c r="J27" i="1" l="1"/>
  <c r="I27" i="1" a="1"/>
  <c r="I27" i="1" l="1"/>
  <c r="H27" i="1" a="1"/>
  <c r="H27" i="1" l="1"/>
  <c r="W27" i="1" s="1"/>
  <c r="G27" i="1" a="1"/>
  <c r="G27" i="1" l="1"/>
  <c r="O27" i="1" s="1"/>
  <c r="F27" i="1" a="1"/>
  <c r="F27" i="1" l="1"/>
  <c r="U26" i="1" a="1"/>
  <c r="U26" i="1" l="1"/>
  <c r="T26" i="1" a="1"/>
  <c r="T26" i="1" l="1"/>
  <c r="S26" i="1" a="1"/>
  <c r="S26" i="1" l="1"/>
  <c r="R26" i="1" a="1"/>
  <c r="R26" i="1" l="1"/>
  <c r="Q26" i="1" a="1"/>
  <c r="Q26" i="1" l="1"/>
  <c r="P26" i="1" a="1"/>
  <c r="P26" i="1" l="1"/>
  <c r="V26" i="1" s="1"/>
  <c r="N26" i="1" a="1"/>
  <c r="N26" i="1" l="1"/>
  <c r="M26" i="1" a="1"/>
  <c r="M26" i="1" l="1"/>
  <c r="L26" i="1" a="1"/>
  <c r="L26" i="1" l="1"/>
  <c r="K26" i="1" a="1"/>
  <c r="K26" i="1" l="1"/>
  <c r="J26" i="1" a="1"/>
  <c r="J26" i="1" l="1"/>
  <c r="I26" i="1" a="1"/>
  <c r="I26" i="1" l="1"/>
  <c r="H26" i="1" a="1"/>
  <c r="H26" i="1" l="1"/>
  <c r="W26" i="1" s="1"/>
  <c r="G26" i="1" a="1"/>
  <c r="G26" i="1" l="1"/>
  <c r="O26" i="1" s="1"/>
  <c r="F26" i="1" a="1"/>
  <c r="F26" i="1" l="1"/>
  <c r="U25" i="1" a="1"/>
  <c r="U25" i="1" l="1"/>
  <c r="T25" i="1" a="1"/>
  <c r="T25" i="1" l="1"/>
  <c r="S25" i="1" a="1"/>
  <c r="S25" i="1" l="1"/>
  <c r="R25" i="1" a="1"/>
  <c r="R25" i="1" l="1"/>
  <c r="Q25" i="1" a="1"/>
  <c r="Q25" i="1" l="1"/>
  <c r="P25" i="1" a="1"/>
  <c r="P25" i="1" l="1"/>
  <c r="V25" i="1" s="1"/>
  <c r="N25" i="1" a="1"/>
  <c r="N25" i="1" l="1"/>
  <c r="M25" i="1" a="1"/>
  <c r="M25" i="1" l="1"/>
  <c r="L25" i="1" a="1"/>
  <c r="L25" i="1" l="1"/>
  <c r="K25" i="1" a="1"/>
  <c r="K25" i="1" l="1"/>
  <c r="J25" i="1" a="1"/>
  <c r="J25" i="1" l="1"/>
  <c r="I25" i="1" a="1"/>
  <c r="I25" i="1" l="1"/>
  <c r="H25" i="1" a="1"/>
  <c r="H25" i="1" l="1"/>
  <c r="W25" i="1" s="1"/>
  <c r="G25" i="1" a="1"/>
  <c r="G25" i="1" l="1"/>
  <c r="O25" i="1" s="1"/>
  <c r="F25" i="1" a="1"/>
  <c r="F25" i="1" l="1"/>
  <c r="U24" i="1" a="1"/>
  <c r="U24" i="1" l="1"/>
  <c r="T24" i="1" a="1"/>
  <c r="T24" i="1" l="1"/>
  <c r="S24" i="1" a="1"/>
  <c r="S24" i="1" l="1"/>
  <c r="R24" i="1" a="1"/>
  <c r="R24" i="1" l="1"/>
  <c r="Q24" i="1" a="1"/>
  <c r="Q24" i="1" l="1"/>
  <c r="P24" i="1" a="1"/>
  <c r="P24" i="1" l="1"/>
  <c r="V24" i="1" s="1"/>
  <c r="N24" i="1" a="1"/>
  <c r="N24" i="1" l="1"/>
  <c r="M24" i="1" a="1"/>
  <c r="M24" i="1" l="1"/>
  <c r="L24" i="1" a="1"/>
  <c r="L24" i="1" l="1"/>
  <c r="K24" i="1" a="1"/>
  <c r="K24" i="1" l="1"/>
  <c r="J24" i="1" a="1"/>
  <c r="J24" i="1" l="1"/>
  <c r="I24" i="1" a="1"/>
  <c r="I24" i="1" l="1"/>
  <c r="H24" i="1" a="1"/>
  <c r="H24" i="1" l="1"/>
  <c r="W24" i="1" s="1"/>
  <c r="G24" i="1" a="1"/>
  <c r="G24" i="1" l="1"/>
  <c r="O24" i="1" s="1"/>
  <c r="F24" i="1" a="1"/>
  <c r="F24" i="1" l="1"/>
  <c r="U23" i="1" a="1"/>
  <c r="U23" i="1" l="1"/>
  <c r="T23" i="1" a="1"/>
  <c r="T23" i="1" l="1"/>
  <c r="S23" i="1" a="1"/>
  <c r="S23" i="1" l="1"/>
  <c r="R23" i="1" a="1"/>
  <c r="R23" i="1" l="1"/>
  <c r="Q23" i="1" a="1"/>
  <c r="Q23" i="1" l="1"/>
  <c r="P23" i="1" a="1"/>
  <c r="P23" i="1" l="1"/>
  <c r="V23" i="1" s="1"/>
  <c r="N23" i="1" a="1"/>
  <c r="N23" i="1" l="1"/>
  <c r="M23" i="1" a="1"/>
  <c r="M23" i="1" l="1"/>
  <c r="L23" i="1" a="1"/>
  <c r="L23" i="1" l="1"/>
  <c r="K23" i="1" a="1"/>
  <c r="K23" i="1" l="1"/>
  <c r="J23" i="1" a="1"/>
  <c r="J23" i="1" l="1"/>
  <c r="I23" i="1" a="1"/>
  <c r="I23" i="1" l="1"/>
  <c r="H23" i="1" a="1"/>
  <c r="H23" i="1" l="1"/>
  <c r="W23" i="1" s="1"/>
  <c r="G23" i="1" a="1"/>
  <c r="G23" i="1" l="1"/>
  <c r="O23" i="1" s="1"/>
  <c r="F23" i="1" a="1"/>
  <c r="F23" i="1" l="1"/>
  <c r="U22" i="1" a="1"/>
  <c r="U22" i="1" l="1"/>
  <c r="T22" i="1" a="1"/>
  <c r="T22" i="1" l="1"/>
  <c r="S22" i="1" a="1"/>
  <c r="S22" i="1" l="1"/>
  <c r="R22" i="1" a="1"/>
  <c r="R22" i="1" l="1"/>
  <c r="Q22" i="1" a="1"/>
  <c r="Q22" i="1" l="1"/>
  <c r="P22" i="1" a="1"/>
  <c r="P22" i="1" l="1"/>
  <c r="V22" i="1" s="1"/>
  <c r="N22" i="1" a="1"/>
  <c r="N22" i="1" l="1"/>
  <c r="M22" i="1" a="1"/>
  <c r="M22" i="1" l="1"/>
  <c r="L22" i="1" a="1"/>
  <c r="L22" i="1" l="1"/>
  <c r="K22" i="1" a="1"/>
  <c r="K22" i="1" l="1"/>
  <c r="J22" i="1" a="1"/>
  <c r="J22" i="1" l="1"/>
  <c r="I22" i="1" a="1"/>
  <c r="I22" i="1" l="1"/>
  <c r="H22" i="1" a="1"/>
  <c r="H22" i="1" l="1"/>
  <c r="W22" i="1" s="1"/>
  <c r="G22" i="1" a="1"/>
  <c r="G22" i="1" l="1"/>
  <c r="O22" i="1" s="1"/>
  <c r="F22" i="1" a="1"/>
  <c r="F22" i="1" l="1"/>
  <c r="U21" i="1" a="1"/>
  <c r="U21" i="1" l="1"/>
  <c r="T21" i="1" a="1"/>
  <c r="T21" i="1" l="1"/>
  <c r="S21" i="1" a="1"/>
  <c r="S21" i="1" l="1"/>
  <c r="R21" i="1" a="1"/>
  <c r="R21" i="1" l="1"/>
  <c r="Q21" i="1" a="1"/>
  <c r="Q21" i="1" l="1"/>
  <c r="P21" i="1" a="1"/>
  <c r="P21" i="1" l="1"/>
  <c r="V21" i="1" s="1"/>
  <c r="N21" i="1" a="1"/>
  <c r="N21" i="1" l="1"/>
  <c r="M21" i="1" a="1"/>
  <c r="M21" i="1" l="1"/>
  <c r="L21" i="1" a="1"/>
  <c r="L21" i="1" l="1"/>
  <c r="K21" i="1" a="1"/>
  <c r="K21" i="1" l="1"/>
  <c r="J21" i="1" a="1"/>
  <c r="J21" i="1" l="1"/>
  <c r="I21" i="1" a="1"/>
  <c r="I21" i="1" l="1"/>
  <c r="H21" i="1" a="1"/>
  <c r="H21" i="1" l="1"/>
  <c r="W21" i="1" s="1"/>
  <c r="G21" i="1" a="1"/>
  <c r="G21" i="1" l="1"/>
  <c r="O21" i="1" s="1"/>
  <c r="F21" i="1" a="1"/>
  <c r="F21" i="1" l="1"/>
  <c r="U20" i="1" a="1"/>
  <c r="U20" i="1" l="1"/>
  <c r="T20" i="1" a="1"/>
  <c r="T20" i="1" l="1"/>
  <c r="S20" i="1" a="1"/>
  <c r="S20" i="1" l="1"/>
  <c r="R20" i="1" a="1"/>
  <c r="R20" i="1" l="1"/>
  <c r="Q20" i="1" a="1"/>
  <c r="Q20" i="1" l="1"/>
  <c r="P20" i="1" a="1"/>
  <c r="P20" i="1" l="1"/>
  <c r="V20" i="1" s="1"/>
  <c r="N20" i="1" a="1"/>
  <c r="N20" i="1" l="1"/>
  <c r="M20" i="1" a="1"/>
  <c r="M20" i="1" l="1"/>
  <c r="L20" i="1" a="1"/>
  <c r="L20" i="1" l="1"/>
  <c r="K20" i="1" a="1"/>
  <c r="K20" i="1" l="1"/>
  <c r="J20" i="1" a="1"/>
  <c r="J20" i="1" l="1"/>
  <c r="I20" i="1" a="1"/>
  <c r="I20" i="1" l="1"/>
  <c r="H20" i="1" a="1"/>
  <c r="H20" i="1" l="1"/>
  <c r="W20" i="1" s="1"/>
  <c r="G20" i="1" a="1"/>
  <c r="G20" i="1" l="1"/>
  <c r="O20" i="1" s="1"/>
  <c r="F20" i="1" a="1"/>
  <c r="F20" i="1" l="1"/>
  <c r="U19" i="1" a="1"/>
  <c r="U19" i="1" l="1"/>
  <c r="T19" i="1" a="1"/>
  <c r="T19" i="1" l="1"/>
  <c r="S19" i="1" a="1"/>
  <c r="S19" i="1" l="1"/>
  <c r="R19" i="1" a="1"/>
  <c r="R19" i="1" l="1"/>
  <c r="Q19" i="1" a="1"/>
  <c r="Q19" i="1" l="1"/>
  <c r="P19" i="1" a="1"/>
  <c r="P19" i="1" l="1"/>
  <c r="V19" i="1" s="1"/>
  <c r="N19" i="1" a="1"/>
  <c r="N19" i="1" l="1"/>
  <c r="M19" i="1" a="1"/>
  <c r="M19" i="1" l="1"/>
  <c r="L19" i="1" a="1"/>
  <c r="L19" i="1" l="1"/>
  <c r="K19" i="1" a="1"/>
  <c r="K19" i="1" l="1"/>
  <c r="J19" i="1" a="1"/>
  <c r="J19" i="1" l="1"/>
  <c r="I19" i="1" a="1"/>
  <c r="I19" i="1" l="1"/>
  <c r="H19" i="1" a="1"/>
  <c r="H19" i="1" l="1"/>
  <c r="W19" i="1" s="1"/>
  <c r="G19" i="1" a="1"/>
  <c r="G19" i="1" l="1"/>
  <c r="O19" i="1" s="1"/>
  <c r="F19" i="1" a="1"/>
  <c r="F19" i="1" l="1"/>
  <c r="U18" i="1" a="1"/>
  <c r="U18" i="1" l="1"/>
  <c r="T18" i="1" a="1"/>
  <c r="T18" i="1" l="1"/>
  <c r="S18" i="1" a="1"/>
  <c r="S18" i="1" l="1"/>
  <c r="R18" i="1" a="1"/>
  <c r="R18" i="1" l="1"/>
  <c r="Q18" i="1" a="1"/>
  <c r="Q18" i="1" l="1"/>
  <c r="P18" i="1" a="1"/>
  <c r="P18" i="1" l="1"/>
  <c r="V18" i="1" s="1"/>
  <c r="N18" i="1" a="1"/>
  <c r="N18" i="1" l="1"/>
  <c r="M18" i="1" a="1"/>
  <c r="M18" i="1" l="1"/>
  <c r="L18" i="1" a="1"/>
  <c r="L18" i="1" l="1"/>
  <c r="K18" i="1" a="1"/>
  <c r="K18" i="1" l="1"/>
  <c r="J18" i="1" a="1"/>
  <c r="J18" i="1" l="1"/>
  <c r="I18" i="1" a="1"/>
  <c r="I18" i="1" l="1"/>
  <c r="H18" i="1" a="1"/>
  <c r="H18" i="1" l="1"/>
  <c r="W18" i="1" s="1"/>
  <c r="G18" i="1" a="1"/>
  <c r="G18" i="1" l="1"/>
  <c r="O18" i="1" s="1"/>
  <c r="F18" i="1" a="1"/>
  <c r="F18" i="1" l="1"/>
  <c r="U17" i="1" a="1"/>
  <c r="U17" i="1" l="1"/>
  <c r="T17" i="1" a="1"/>
  <c r="T17" i="1" l="1"/>
  <c r="S17" i="1" a="1"/>
  <c r="S17" i="1" l="1"/>
  <c r="R17" i="1" a="1"/>
  <c r="R17" i="1" l="1"/>
  <c r="Q17" i="1" a="1"/>
  <c r="Q17" i="1" l="1"/>
  <c r="P17" i="1" a="1"/>
  <c r="P17" i="1" l="1"/>
  <c r="V17" i="1" s="1"/>
  <c r="N17" i="1" a="1"/>
  <c r="N17" i="1" l="1"/>
  <c r="M17" i="1" a="1"/>
  <c r="M17" i="1" l="1"/>
  <c r="L17" i="1" a="1"/>
  <c r="L17" i="1" l="1"/>
  <c r="K17" i="1" a="1"/>
  <c r="K17" i="1" l="1"/>
  <c r="J17" i="1" a="1"/>
  <c r="J17" i="1" l="1"/>
  <c r="I17" i="1" a="1"/>
  <c r="I17" i="1" l="1"/>
  <c r="H17" i="1" a="1"/>
  <c r="H17" i="1" l="1"/>
  <c r="W17" i="1" s="1"/>
  <c r="G17" i="1" a="1"/>
  <c r="G17" i="1" l="1"/>
  <c r="O17" i="1" s="1"/>
  <c r="F17" i="1" a="1"/>
  <c r="F17" i="1" l="1"/>
  <c r="U16" i="1" a="1"/>
  <c r="U16" i="1" l="1"/>
  <c r="T16" i="1" a="1"/>
  <c r="T16" i="1" l="1"/>
  <c r="S16" i="1" a="1"/>
  <c r="S16" i="1" l="1"/>
  <c r="R16" i="1" a="1"/>
  <c r="R16" i="1" l="1"/>
  <c r="Q16" i="1" a="1"/>
  <c r="Q16" i="1" l="1"/>
  <c r="P16" i="1" a="1"/>
  <c r="P16" i="1" l="1"/>
  <c r="V16" i="1" s="1"/>
  <c r="N16" i="1" a="1"/>
  <c r="N16" i="1" l="1"/>
  <c r="M16" i="1" a="1"/>
  <c r="M16" i="1" l="1"/>
  <c r="L16" i="1" a="1"/>
  <c r="L16" i="1" l="1"/>
  <c r="K16" i="1" a="1"/>
  <c r="K16" i="1" l="1"/>
  <c r="J16" i="1" a="1"/>
  <c r="J16" i="1" l="1"/>
  <c r="I16" i="1" a="1"/>
  <c r="I16" i="1" l="1"/>
  <c r="H16" i="1" a="1"/>
  <c r="H16" i="1" l="1"/>
  <c r="W16" i="1" s="1"/>
  <c r="G16" i="1" a="1"/>
  <c r="G16" i="1" l="1"/>
  <c r="O16" i="1" s="1"/>
  <c r="F16" i="1" a="1"/>
  <c r="F16" i="1" l="1"/>
  <c r="U15" i="1" a="1"/>
  <c r="U15" i="1" l="1"/>
  <c r="T15" i="1" a="1"/>
  <c r="T15" i="1" l="1"/>
  <c r="S15" i="1" a="1"/>
  <c r="S15" i="1" l="1"/>
  <c r="R15" i="1" a="1"/>
  <c r="R15" i="1" l="1"/>
  <c r="Q15" i="1" a="1"/>
  <c r="Q15" i="1" l="1"/>
  <c r="P15" i="1" a="1"/>
  <c r="P15" i="1" l="1"/>
  <c r="V15" i="1" s="1"/>
  <c r="N15" i="1" a="1"/>
  <c r="N15" i="1" l="1"/>
  <c r="M15" i="1" a="1"/>
  <c r="M15" i="1" l="1"/>
  <c r="L15" i="1" a="1"/>
  <c r="L15" i="1" l="1"/>
  <c r="K15" i="1" a="1"/>
  <c r="K15" i="1" l="1"/>
  <c r="J15" i="1" a="1"/>
  <c r="J15" i="1" l="1"/>
  <c r="I15" i="1" a="1"/>
  <c r="I15" i="1" l="1"/>
  <c r="H15" i="1" a="1"/>
  <c r="H15" i="1" l="1"/>
  <c r="W15" i="1" s="1"/>
  <c r="G15" i="1" a="1"/>
  <c r="G15" i="1" l="1"/>
  <c r="O15" i="1" s="1"/>
  <c r="F15" i="1" a="1"/>
  <c r="F15" i="1" l="1"/>
  <c r="U14" i="1" a="1"/>
  <c r="U14" i="1" l="1"/>
  <c r="T14" i="1" a="1"/>
  <c r="T14" i="1" l="1"/>
  <c r="S14" i="1" a="1"/>
  <c r="S14" i="1" l="1"/>
  <c r="R14" i="1" a="1"/>
  <c r="R14" i="1" l="1"/>
  <c r="Q14" i="1" a="1"/>
  <c r="Q14" i="1" l="1"/>
  <c r="P14" i="1" a="1"/>
  <c r="P14" i="1" l="1"/>
  <c r="V14" i="1" s="1"/>
  <c r="N14" i="1" a="1"/>
  <c r="N14" i="1" l="1"/>
  <c r="M14" i="1" a="1"/>
  <c r="M14" i="1" l="1"/>
  <c r="L14" i="1" a="1"/>
  <c r="L14" i="1" l="1"/>
  <c r="K14" i="1" a="1"/>
  <c r="K14" i="1" l="1"/>
  <c r="J14" i="1" a="1"/>
  <c r="J14" i="1" l="1"/>
  <c r="I14" i="1" a="1"/>
  <c r="I14" i="1" l="1"/>
  <c r="H14" i="1" a="1"/>
  <c r="H14" i="1" l="1"/>
  <c r="W14" i="1" s="1"/>
  <c r="G14" i="1" a="1"/>
  <c r="G14" i="1" l="1"/>
  <c r="O14" i="1" s="1"/>
  <c r="F14" i="1" a="1"/>
  <c r="F14" i="1" l="1"/>
  <c r="U13" i="1" a="1"/>
  <c r="U13" i="1" l="1"/>
  <c r="T13" i="1" a="1"/>
  <c r="T13" i="1" l="1"/>
  <c r="S13" i="1" a="1"/>
  <c r="S13" i="1" l="1"/>
  <c r="R13" i="1" a="1"/>
  <c r="R13" i="1" l="1"/>
  <c r="Q13" i="1" a="1"/>
  <c r="Q13" i="1" l="1"/>
  <c r="P13" i="1" a="1"/>
  <c r="P13" i="1" l="1"/>
  <c r="V13" i="1" s="1"/>
  <c r="N13" i="1" a="1"/>
  <c r="N13" i="1" l="1"/>
  <c r="M13" i="1" a="1"/>
  <c r="M13" i="1" l="1"/>
  <c r="L13" i="1" a="1"/>
  <c r="L13" i="1" l="1"/>
  <c r="K13" i="1" a="1"/>
  <c r="K13" i="1" l="1"/>
  <c r="J13" i="1" a="1"/>
  <c r="J13" i="1" l="1"/>
  <c r="I13" i="1" a="1"/>
  <c r="I13" i="1" l="1"/>
  <c r="H13" i="1" a="1"/>
  <c r="H13" i="1" l="1"/>
  <c r="W13" i="1" s="1"/>
  <c r="G13" i="1" a="1"/>
  <c r="G13" i="1" l="1"/>
  <c r="O13" i="1" s="1"/>
  <c r="F13" i="1" a="1"/>
  <c r="F13" i="1" l="1"/>
  <c r="U12" i="1" a="1"/>
  <c r="U12" i="1" l="1"/>
  <c r="T12" i="1" a="1"/>
  <c r="T12" i="1" l="1"/>
  <c r="S12" i="1" a="1"/>
  <c r="S12" i="1" l="1"/>
  <c r="R12" i="1" a="1"/>
  <c r="R12" i="1" l="1"/>
  <c r="Q12" i="1" a="1"/>
  <c r="Q12" i="1" l="1"/>
  <c r="P12" i="1" a="1"/>
  <c r="P12" i="1" l="1"/>
  <c r="V12" i="1" s="1"/>
  <c r="N12" i="1" a="1"/>
  <c r="N12" i="1" l="1"/>
  <c r="M12" i="1" a="1"/>
  <c r="M12" i="1" l="1"/>
  <c r="L12" i="1" a="1"/>
  <c r="L12" i="1" l="1"/>
  <c r="K12" i="1" a="1"/>
  <c r="K12" i="1" l="1"/>
  <c r="J12" i="1" a="1"/>
  <c r="J12" i="1" l="1"/>
  <c r="I12" i="1" a="1"/>
  <c r="I12" i="1" l="1"/>
  <c r="H12" i="1" a="1"/>
  <c r="H12" i="1" l="1"/>
  <c r="W12" i="1" s="1"/>
  <c r="G12" i="1" a="1"/>
  <c r="G12" i="1" l="1"/>
  <c r="O12" i="1" s="1"/>
  <c r="F12" i="1" a="1"/>
  <c r="F12" i="1" l="1"/>
  <c r="U11" i="1" a="1"/>
  <c r="U11" i="1" l="1"/>
  <c r="T11" i="1" a="1"/>
  <c r="T11" i="1" l="1"/>
  <c r="S11" i="1" a="1"/>
  <c r="S11" i="1" l="1"/>
  <c r="R11" i="1" a="1"/>
  <c r="R11" i="1" l="1"/>
  <c r="Q11" i="1" a="1"/>
  <c r="Q11" i="1" l="1"/>
  <c r="P11" i="1" a="1"/>
  <c r="P11" i="1" l="1"/>
  <c r="V11" i="1" s="1"/>
  <c r="N11" i="1" a="1"/>
  <c r="N11" i="1" l="1"/>
  <c r="M11" i="1" a="1"/>
  <c r="M11" i="1" l="1"/>
  <c r="L11" i="1" a="1"/>
  <c r="L11" i="1" l="1"/>
  <c r="K11" i="1" a="1"/>
  <c r="K11" i="1" l="1"/>
  <c r="J11" i="1" a="1"/>
  <c r="J11" i="1" l="1"/>
  <c r="I11" i="1" a="1"/>
  <c r="I11" i="1" l="1"/>
  <c r="H11" i="1" a="1"/>
  <c r="H11" i="1" l="1"/>
  <c r="W11" i="1" s="1"/>
  <c r="G11" i="1" a="1"/>
  <c r="G11" i="1" l="1"/>
  <c r="O11" i="1" s="1"/>
  <c r="F11" i="1" a="1"/>
  <c r="F11" i="1" l="1"/>
  <c r="U10" i="1" a="1"/>
  <c r="U10" i="1" l="1"/>
  <c r="T10" i="1" a="1"/>
  <c r="T10" i="1" l="1"/>
  <c r="S10" i="1" a="1"/>
  <c r="S10" i="1" l="1"/>
  <c r="R10" i="1" a="1"/>
  <c r="R10" i="1" l="1"/>
  <c r="Q10" i="1" a="1"/>
  <c r="Q10" i="1" l="1"/>
  <c r="P10" i="1" a="1"/>
  <c r="P10" i="1" l="1"/>
  <c r="V10" i="1" s="1"/>
  <c r="N10" i="1" a="1"/>
  <c r="N10" i="1" l="1"/>
  <c r="M10" i="1" a="1"/>
  <c r="M10" i="1" l="1"/>
  <c r="L10" i="1" a="1"/>
  <c r="L10" i="1" l="1"/>
  <c r="K10" i="1" a="1"/>
  <c r="K10" i="1" l="1"/>
  <c r="J10" i="1" a="1"/>
  <c r="J10" i="1" l="1"/>
  <c r="I10" i="1" a="1"/>
  <c r="I10" i="1" l="1"/>
  <c r="H10" i="1" a="1"/>
  <c r="H10" i="1" l="1"/>
  <c r="W10" i="1" s="1"/>
  <c r="G10" i="1" a="1"/>
  <c r="G10" i="1" l="1"/>
  <c r="O10" i="1" s="1"/>
  <c r="F10" i="1" a="1"/>
  <c r="F10" i="1" l="1"/>
  <c r="U9" i="1" a="1"/>
  <c r="U9" i="1" l="1"/>
  <c r="T9" i="1" a="1"/>
  <c r="T9" i="1" l="1"/>
  <c r="S9" i="1" a="1"/>
  <c r="S9" i="1" l="1"/>
  <c r="R9" i="1" a="1"/>
  <c r="R9" i="1" l="1"/>
  <c r="Q9" i="1" a="1"/>
  <c r="Q9" i="1" l="1"/>
  <c r="P9" i="1" a="1"/>
  <c r="P9" i="1" l="1"/>
  <c r="V9" i="1" s="1"/>
  <c r="N9" i="1" a="1"/>
  <c r="N9" i="1" l="1"/>
  <c r="M9" i="1" a="1"/>
  <c r="M9" i="1" l="1"/>
  <c r="L9" i="1" a="1"/>
  <c r="L9" i="1" l="1"/>
  <c r="K9" i="1" a="1"/>
  <c r="K9" i="1" l="1"/>
  <c r="J9" i="1" a="1"/>
  <c r="J9" i="1" l="1"/>
  <c r="I9" i="1" a="1"/>
  <c r="I9" i="1" l="1"/>
  <c r="H9" i="1" a="1"/>
  <c r="H9" i="1" l="1"/>
  <c r="W9" i="1" s="1"/>
  <c r="G9" i="1" a="1"/>
  <c r="G9" i="1" l="1"/>
  <c r="O9" i="1" s="1"/>
  <c r="F9" i="1" a="1"/>
  <c r="F9" i="1" l="1"/>
  <c r="U8" i="1" a="1"/>
  <c r="U8" i="1" l="1"/>
  <c r="T8" i="1" a="1"/>
  <c r="T8" i="1" l="1"/>
  <c r="S8" i="1" a="1"/>
  <c r="S8" i="1" l="1"/>
  <c r="R8" i="1" a="1"/>
  <c r="R8" i="1" l="1"/>
  <c r="Q8" i="1" a="1"/>
  <c r="Q8" i="1" l="1"/>
  <c r="P8" i="1" a="1"/>
  <c r="P8" i="1" l="1"/>
  <c r="V8" i="1" s="1"/>
  <c r="N8" i="1" a="1"/>
  <c r="N8" i="1" l="1"/>
  <c r="M8" i="1" a="1"/>
  <c r="M8" i="1" l="1"/>
  <c r="L8" i="1" a="1"/>
  <c r="L8" i="1" l="1"/>
  <c r="K8" i="1" a="1"/>
  <c r="K8" i="1" l="1"/>
  <c r="J8" i="1" a="1"/>
  <c r="J8" i="1" l="1"/>
  <c r="I8" i="1" a="1"/>
  <c r="I8" i="1" l="1"/>
  <c r="H8" i="1" a="1"/>
  <c r="H8" i="1" l="1"/>
  <c r="W8" i="1" s="1"/>
  <c r="G8" i="1" a="1"/>
  <c r="G8" i="1" l="1"/>
  <c r="O8" i="1" s="1"/>
  <c r="F8" i="1" a="1"/>
  <c r="F8" i="1" l="1"/>
  <c r="U7" i="1" a="1"/>
  <c r="U7" i="1" l="1"/>
  <c r="T7" i="1" a="1"/>
  <c r="T7" i="1" l="1"/>
  <c r="S7" i="1" a="1"/>
  <c r="S7" i="1" l="1"/>
  <c r="R7" i="1" a="1"/>
  <c r="R7" i="1" l="1"/>
  <c r="Q7" i="1" a="1"/>
  <c r="Q7" i="1" l="1"/>
  <c r="P7" i="1" a="1"/>
  <c r="P7" i="1" l="1"/>
  <c r="V7" i="1" s="1"/>
  <c r="N7" i="1" a="1"/>
  <c r="N7" i="1" l="1"/>
  <c r="M7" i="1" a="1"/>
  <c r="M7" i="1" l="1"/>
  <c r="L7" i="1" a="1"/>
  <c r="L7" i="1" l="1"/>
  <c r="K7" i="1" a="1"/>
  <c r="K7" i="1" l="1"/>
  <c r="J7" i="1" a="1"/>
  <c r="J7" i="1" l="1"/>
  <c r="I7" i="1" a="1"/>
  <c r="I7" i="1" l="1"/>
  <c r="H7" i="1" a="1"/>
  <c r="H7" i="1" l="1"/>
  <c r="W7" i="1" s="1"/>
  <c r="G7" i="1" a="1"/>
  <c r="G7" i="1" l="1"/>
  <c r="O7" i="1" s="1"/>
  <c r="F7" i="1" a="1"/>
  <c r="F7" i="1" l="1"/>
  <c r="U6" i="1" a="1"/>
  <c r="U6" i="1" l="1"/>
  <c r="T6" i="1" a="1"/>
  <c r="T6" i="1" l="1"/>
  <c r="S6" i="1" a="1"/>
  <c r="S6" i="1" l="1"/>
  <c r="R6" i="1" a="1"/>
  <c r="R6" i="1" l="1"/>
  <c r="Q6" i="1" a="1"/>
  <c r="Q6" i="1" l="1"/>
  <c r="P6" i="1" a="1"/>
  <c r="P6" i="1" l="1"/>
  <c r="V6" i="1" s="1"/>
  <c r="N6" i="1" a="1"/>
  <c r="N6" i="1" l="1"/>
  <c r="M6" i="1" a="1"/>
  <c r="M6" i="1" l="1"/>
  <c r="L6" i="1" a="1"/>
  <c r="L6" i="1" l="1"/>
  <c r="K6" i="1" a="1"/>
  <c r="K6" i="1" l="1"/>
  <c r="J6" i="1" a="1"/>
  <c r="J6" i="1" l="1"/>
  <c r="I6" i="1" a="1"/>
  <c r="I6" i="1" l="1"/>
  <c r="H6" i="1" a="1"/>
  <c r="H6" i="1" l="1"/>
  <c r="W6" i="1" s="1"/>
  <c r="G6" i="1" a="1"/>
  <c r="G6" i="1" l="1"/>
  <c r="O6" i="1" s="1"/>
  <c r="F6" i="1" a="1"/>
  <c r="F6" i="1" l="1"/>
  <c r="U5" i="1" a="1"/>
  <c r="U5" i="1" l="1"/>
  <c r="T5" i="1" a="1"/>
  <c r="T5" i="1" l="1"/>
  <c r="S5" i="1" a="1"/>
  <c r="S5" i="1" l="1"/>
  <c r="R5" i="1" a="1"/>
  <c r="R5" i="1" l="1"/>
  <c r="Q5" i="1" a="1"/>
  <c r="Q5" i="1" l="1"/>
  <c r="P5" i="1" a="1"/>
  <c r="P5" i="1" l="1"/>
  <c r="V5" i="1" s="1"/>
  <c r="N5" i="1" a="1"/>
  <c r="N5" i="1" l="1"/>
  <c r="M5" i="1" a="1"/>
  <c r="M5" i="1" l="1"/>
  <c r="L5" i="1" a="1"/>
  <c r="L5" i="1" l="1"/>
  <c r="K5" i="1" a="1"/>
  <c r="K5" i="1" l="1"/>
  <c r="J5" i="1" a="1"/>
  <c r="J5" i="1" l="1"/>
  <c r="I5" i="1" a="1"/>
  <c r="I5" i="1" l="1"/>
  <c r="H5" i="1" a="1"/>
  <c r="H5" i="1" l="1"/>
  <c r="W5" i="1" s="1"/>
  <c r="G5" i="1" a="1"/>
  <c r="G5" i="1" l="1"/>
  <c r="O5" i="1" s="1"/>
  <c r="F5" i="1" a="1"/>
  <c r="F5" i="1" l="1"/>
  <c r="U4" i="1" a="1"/>
  <c r="U4" i="1" l="1"/>
  <c r="T4" i="1" a="1"/>
  <c r="T4" i="1" l="1"/>
  <c r="S4" i="1" a="1"/>
  <c r="S4" i="1" l="1"/>
  <c r="R4" i="1" a="1"/>
  <c r="R4" i="1" l="1"/>
  <c r="Q4" i="1" a="1"/>
  <c r="Q4" i="1" l="1"/>
  <c r="P4" i="1" a="1"/>
  <c r="P4" i="1" l="1"/>
  <c r="V4" i="1" s="1"/>
  <c r="N4" i="1" a="1"/>
  <c r="N4" i="1" l="1"/>
  <c r="M4" i="1" a="1"/>
  <c r="M4" i="1" l="1"/>
  <c r="L4" i="1" a="1"/>
  <c r="L4" i="1" l="1"/>
  <c r="K4" i="1" a="1"/>
  <c r="K4" i="1" l="1"/>
  <c r="J4" i="1" a="1"/>
  <c r="J4" i="1" l="1"/>
  <c r="I4" i="1" a="1"/>
  <c r="I4" i="1" l="1"/>
  <c r="H4" i="1" a="1"/>
  <c r="H4" i="1" l="1"/>
  <c r="W4" i="1" s="1"/>
  <c r="G4" i="1" a="1"/>
  <c r="G4" i="1" l="1"/>
  <c r="O4" i="1" s="1"/>
  <c r="F4" i="1" a="1"/>
  <c r="F4" i="1" l="1"/>
  <c r="U3" i="1" a="1"/>
  <c r="U3" i="1" l="1"/>
  <c r="T3" i="1" a="1"/>
  <c r="T3" i="1" l="1"/>
  <c r="S3" i="1" a="1"/>
  <c r="S3" i="1" l="1"/>
  <c r="R3" i="1" a="1"/>
  <c r="R3" i="1" l="1"/>
  <c r="Q3" i="1" a="1"/>
  <c r="Q3" i="1" l="1"/>
  <c r="P3" i="1" a="1"/>
  <c r="P3" i="1" l="1"/>
  <c r="V3" i="1" s="1"/>
  <c r="N3" i="1" a="1"/>
  <c r="N3" i="1" l="1"/>
  <c r="M3" i="1" a="1"/>
  <c r="M3" i="1" l="1"/>
  <c r="L3" i="1" a="1"/>
  <c r="L3" i="1" l="1"/>
  <c r="K3" i="1" a="1"/>
  <c r="K3" i="1" l="1"/>
  <c r="J3" i="1" a="1"/>
  <c r="J3" i="1" l="1"/>
  <c r="I3" i="1" a="1"/>
  <c r="I3" i="1" l="1"/>
  <c r="H3" i="1" a="1"/>
  <c r="H3" i="1" l="1"/>
  <c r="W3" i="1" s="1"/>
  <c r="G3" i="1" a="1"/>
  <c r="G3" i="1" l="1"/>
  <c r="O3" i="1" s="1"/>
  <c r="F3" i="1" a="1"/>
  <c r="F3" i="1" l="1"/>
  <c r="E2" i="1"/>
  <c r="F2" i="1" a="1"/>
  <c r="G2" i="1" a="1"/>
  <c r="H2" i="1" a="1"/>
  <c r="I2" i="1" a="1"/>
  <c r="J2" i="1" a="1"/>
  <c r="K2" i="1" a="1"/>
  <c r="L2" i="1" a="1"/>
  <c r="M2" i="1" a="1"/>
  <c r="N2" i="1" a="1"/>
  <c r="P2" i="1" a="1"/>
  <c r="Q2" i="1" a="1"/>
  <c r="R2" i="1" a="1"/>
  <c r="S2" i="1" a="1"/>
  <c r="T2" i="1" a="1"/>
  <c r="U2" i="1" a="1"/>
  <c r="U2" i="1" l="1"/>
  <c r="T2" i="1"/>
  <c r="S2" i="1"/>
  <c r="R2" i="1"/>
  <c r="Q2" i="1"/>
  <c r="P2" i="1"/>
  <c r="V2" i="1" s="1"/>
  <c r="N2" i="1"/>
  <c r="M2" i="1"/>
  <c r="L2" i="1"/>
  <c r="K2" i="1"/>
  <c r="J2" i="1"/>
  <c r="I2" i="1"/>
  <c r="H2" i="1"/>
  <c r="W2" i="1" s="1"/>
  <c r="G2" i="1"/>
  <c r="O2" i="1" s="1"/>
  <c r="F2" i="1"/>
  <c r="AA2" i="1" s="1"/>
  <c r="D59" i="10"/>
  <c r="D95" i="10"/>
  <c r="D16" i="10"/>
  <c r="D94" i="10"/>
  <c r="D163" i="10"/>
  <c r="D125" i="10"/>
  <c r="D24" i="10"/>
  <c r="D129" i="10"/>
  <c r="D32" i="10"/>
  <c r="D192" i="10"/>
  <c r="D112" i="10"/>
  <c r="D34" i="10"/>
  <c r="D12" i="10"/>
  <c r="D162" i="10"/>
  <c r="D96" i="10"/>
  <c r="D9" i="10"/>
  <c r="D108" i="10"/>
  <c r="D29" i="10"/>
  <c r="D90" i="10"/>
  <c r="D134" i="10"/>
  <c r="D22" i="10"/>
  <c r="D63" i="10"/>
  <c r="D133" i="10"/>
  <c r="D55" i="10"/>
  <c r="D8" i="10"/>
  <c r="D33" i="10"/>
  <c r="D46" i="10"/>
  <c r="D37" i="10"/>
  <c r="D88" i="10"/>
  <c r="D100" i="10"/>
  <c r="D116" i="10"/>
  <c r="D156" i="10"/>
  <c r="D140" i="10"/>
  <c r="D26" i="10"/>
  <c r="D131" i="10"/>
  <c r="D5" i="10"/>
  <c r="D103" i="10"/>
  <c r="D27" i="10"/>
  <c r="D41" i="10"/>
  <c r="D117" i="10"/>
  <c r="D157" i="10"/>
  <c r="D58" i="10"/>
  <c r="D141" i="10"/>
  <c r="D62" i="10"/>
  <c r="D73" i="10"/>
  <c r="D74" i="10"/>
  <c r="D110" i="10"/>
  <c r="D119" i="10"/>
  <c r="D150" i="10"/>
  <c r="D40" i="10"/>
  <c r="D195" i="10"/>
  <c r="D19" i="10"/>
  <c r="D122" i="10"/>
  <c r="D45" i="10"/>
  <c r="D75" i="10"/>
  <c r="D130" i="10"/>
  <c r="D38" i="10"/>
  <c r="D72" i="10"/>
  <c r="D61" i="10"/>
  <c r="D82" i="10"/>
  <c r="D81" i="10"/>
  <c r="D91" i="10"/>
  <c r="D56" i="10"/>
  <c r="D151" i="10"/>
  <c r="D31" i="10"/>
  <c r="D137" i="10"/>
  <c r="D79" i="10"/>
  <c r="D97" i="10"/>
  <c r="D155" i="10"/>
  <c r="D66" i="10"/>
  <c r="D78" i="10"/>
  <c r="D69" i="10"/>
  <c r="D126" i="10"/>
  <c r="D111" i="10"/>
  <c r="D135" i="10"/>
  <c r="D138" i="10"/>
  <c r="D64" i="10"/>
  <c r="D25" i="10"/>
  <c r="D85" i="10"/>
  <c r="D152" i="10"/>
  <c r="D71" i="10"/>
  <c r="D84" i="10"/>
  <c r="D49" i="10"/>
  <c r="D160" i="10"/>
  <c r="D139" i="10"/>
  <c r="D159" i="10"/>
  <c r="D47" i="10"/>
  <c r="D6" i="10"/>
  <c r="D102" i="10"/>
  <c r="D127" i="10"/>
  <c r="D197" i="10"/>
  <c r="D190" i="10"/>
  <c r="D23" i="10"/>
  <c r="D154" i="10"/>
  <c r="D80" i="10"/>
  <c r="D7" i="10"/>
  <c r="D70" i="10"/>
  <c r="D147" i="10"/>
  <c r="D193" i="10"/>
  <c r="D115" i="10"/>
  <c r="D68" i="10"/>
  <c r="D21" i="10"/>
  <c r="D120" i="10"/>
  <c r="D149" i="10"/>
  <c r="D20" i="10"/>
  <c r="D83" i="10"/>
  <c r="D57" i="10"/>
  <c r="D77" i="10"/>
  <c r="D39" i="10"/>
  <c r="D132" i="10"/>
  <c r="D144" i="10"/>
  <c r="Z16" i="1" l="1"/>
  <c r="C63" i="18"/>
  <c r="AA7" i="1"/>
  <c r="AA4" i="1"/>
  <c r="AA3" i="1"/>
  <c r="AA5" i="1" s="1"/>
  <c r="D2" i="10"/>
  <c r="D3" i="10"/>
  <c r="E2" i="11" l="1"/>
  <c r="D176" i="10"/>
  <c r="D166" i="10"/>
  <c r="D165" i="10"/>
  <c r="D173" i="10"/>
  <c r="D172" i="10"/>
  <c r="D171" i="10"/>
  <c r="D164" i="10"/>
  <c r="D170" i="10"/>
  <c r="D183" i="10"/>
  <c r="D187" i="10"/>
  <c r="D175" i="10"/>
  <c r="D180" i="10"/>
  <c r="D184" i="10"/>
  <c r="D177" i="10"/>
  <c r="D186" i="10"/>
  <c r="D188" i="10"/>
  <c r="D174" i="10"/>
  <c r="D185" i="10"/>
  <c r="D182" i="10"/>
  <c r="D181" i="10"/>
  <c r="D189" i="10"/>
  <c r="D169" i="10"/>
  <c r="D178" i="10"/>
  <c r="D179" i="10"/>
  <c r="A2" i="11"/>
  <c r="I1" i="11"/>
  <c r="A4" i="10"/>
  <c r="D198" i="10"/>
  <c r="B198" i="10" l="1"/>
  <c r="C198" i="10" l="1"/>
  <c r="B197" i="10" l="1"/>
  <c r="C197" i="10" l="1"/>
  <c r="D196" i="10"/>
  <c r="B196" i="10" l="1"/>
  <c r="C196" i="10" l="1"/>
  <c r="B195" i="10" l="1"/>
  <c r="C195" i="10" l="1"/>
  <c r="D194" i="10"/>
  <c r="B194" i="10" l="1"/>
  <c r="C194" i="10" l="1"/>
  <c r="B193" i="10" l="1"/>
  <c r="C193" i="10" l="1"/>
  <c r="B192" i="10" l="1"/>
  <c r="C192" i="10" l="1"/>
  <c r="D191" i="10" a="1"/>
  <c r="D191" i="10" l="1"/>
  <c r="B191" i="10" l="1"/>
  <c r="C191" i="10" l="1"/>
  <c r="B190" i="10" l="1"/>
  <c r="C190" i="10" l="1"/>
  <c r="B189" i="10" l="1"/>
  <c r="C189" i="10" l="1"/>
  <c r="B188" i="10" l="1"/>
  <c r="C188" i="10" l="1"/>
  <c r="B187" i="10" l="1"/>
  <c r="C187" i="10" l="1"/>
  <c r="B186" i="10" l="1"/>
  <c r="C186" i="10" l="1"/>
  <c r="B185" i="10" l="1"/>
  <c r="C185" i="10" l="1"/>
  <c r="B184" i="10" l="1"/>
  <c r="C184" i="10" l="1"/>
  <c r="B183" i="10" l="1"/>
  <c r="C183" i="10" l="1"/>
  <c r="B182" i="10" l="1"/>
  <c r="C182" i="10" l="1"/>
  <c r="B181" i="10" l="1"/>
  <c r="C181" i="10" l="1"/>
  <c r="B180" i="10" l="1"/>
  <c r="C180" i="10" l="1"/>
  <c r="B179" i="10" l="1"/>
  <c r="C179" i="10" l="1"/>
  <c r="B178" i="10" l="1"/>
  <c r="C178" i="10" l="1"/>
  <c r="B177" i="10" l="1"/>
  <c r="C177" i="10" l="1"/>
  <c r="B176" i="10" l="1"/>
  <c r="C176" i="10" l="1"/>
  <c r="B175" i="10" l="1"/>
  <c r="C175" i="10" l="1"/>
  <c r="B174" i="10" l="1"/>
  <c r="C174" i="10" l="1"/>
  <c r="B173" i="10" l="1"/>
  <c r="C173" i="10" l="1"/>
  <c r="B172" i="10" l="1"/>
  <c r="C172" i="10" l="1"/>
  <c r="B171" i="10" l="1"/>
  <c r="C171" i="10" l="1"/>
  <c r="B170" i="10" l="1"/>
  <c r="C170" i="10" l="1"/>
  <c r="B169" i="10" l="1"/>
  <c r="C169" i="10" l="1"/>
  <c r="D168" i="10"/>
  <c r="B168" i="10" l="1"/>
  <c r="C168" i="10" l="1"/>
  <c r="D167" i="10"/>
  <c r="B167" i="10" l="1"/>
  <c r="C167" i="10" l="1"/>
  <c r="B166" i="10" l="1"/>
  <c r="C166" i="10" l="1"/>
  <c r="B165" i="10" l="1"/>
  <c r="C165" i="10" l="1"/>
  <c r="B164" i="10" l="1"/>
  <c r="C164" i="10" l="1"/>
  <c r="B163" i="10" l="1"/>
  <c r="C163" i="10" l="1"/>
  <c r="B162" i="10" l="1"/>
  <c r="C162" i="10" l="1"/>
  <c r="D161" i="10"/>
  <c r="B161" i="10" l="1"/>
  <c r="C161" i="10" l="1"/>
  <c r="B160" i="10" l="1"/>
  <c r="C160" i="10" l="1"/>
  <c r="B159" i="10" l="1"/>
  <c r="C159" i="10" l="1"/>
  <c r="D158" i="10"/>
  <c r="B158" i="10" l="1"/>
  <c r="C158" i="10" l="1"/>
  <c r="B157" i="10" l="1"/>
  <c r="C157" i="10" l="1"/>
  <c r="B156" i="10" l="1"/>
  <c r="C156" i="10" l="1"/>
  <c r="B155" i="10" l="1"/>
  <c r="C155" i="10" l="1"/>
  <c r="B154" i="10" l="1"/>
  <c r="C154" i="10" l="1"/>
  <c r="D153" i="10"/>
  <c r="B153" i="10" l="1"/>
  <c r="C153" i="10" l="1"/>
  <c r="B152" i="10" l="1"/>
  <c r="C152" i="10" l="1"/>
  <c r="B151" i="10" l="1"/>
  <c r="C151" i="10" l="1"/>
  <c r="B150" i="10" l="1"/>
  <c r="C150" i="10" l="1"/>
  <c r="B149" i="10" l="1"/>
  <c r="C149" i="10" l="1"/>
  <c r="D148" i="10"/>
  <c r="B148" i="10" l="1"/>
  <c r="C148" i="10" l="1"/>
  <c r="B147" i="10" l="1"/>
  <c r="C147" i="10" l="1"/>
  <c r="D146" i="10"/>
  <c r="B146" i="10" l="1"/>
  <c r="C146" i="10" l="1"/>
  <c r="D145" i="10"/>
  <c r="B145" i="10" l="1"/>
  <c r="C145" i="10" l="1"/>
  <c r="B144" i="10" l="1"/>
  <c r="C144" i="10" l="1"/>
  <c r="D143" i="10"/>
  <c r="B143" i="10" l="1"/>
  <c r="C143" i="10" l="1"/>
  <c r="D142" i="10"/>
  <c r="B142" i="10" l="1"/>
  <c r="C142" i="10" l="1"/>
  <c r="B141" i="10" l="1"/>
  <c r="C141" i="10" l="1"/>
  <c r="B140" i="10" l="1"/>
  <c r="C140" i="10" l="1"/>
  <c r="B139" i="10" l="1"/>
  <c r="C139" i="10" l="1"/>
  <c r="B138" i="10" l="1"/>
  <c r="C138" i="10" l="1"/>
  <c r="B137" i="10" l="1"/>
  <c r="C137" i="10" l="1"/>
  <c r="D136" i="10"/>
  <c r="B136" i="10" l="1"/>
  <c r="C136" i="10" l="1"/>
  <c r="B135" i="10" l="1"/>
  <c r="C135" i="10" l="1"/>
  <c r="B134" i="10" l="1"/>
  <c r="C134" i="10" l="1"/>
  <c r="B133" i="10" l="1"/>
  <c r="C133" i="10" l="1"/>
  <c r="B132" i="10" l="1"/>
  <c r="C132" i="10" l="1"/>
  <c r="B131" i="10" l="1"/>
  <c r="C131" i="10" l="1"/>
  <c r="B130" i="10" l="1"/>
  <c r="C130" i="10" l="1"/>
  <c r="B129" i="10" l="1"/>
  <c r="C129" i="10" l="1"/>
  <c r="D128" i="10"/>
  <c r="B128" i="10" l="1"/>
  <c r="C128" i="10" l="1"/>
  <c r="B127" i="10" l="1"/>
  <c r="C127" i="10" l="1"/>
  <c r="B126" i="10" l="1"/>
  <c r="C126" i="10" l="1"/>
  <c r="B125" i="10" l="1"/>
  <c r="C125" i="10" l="1"/>
  <c r="D124" i="10"/>
  <c r="B124" i="10" l="1"/>
  <c r="C124" i="10" l="1"/>
  <c r="D123" i="10"/>
  <c r="B123" i="10" l="1"/>
  <c r="C123" i="10" l="1"/>
  <c r="B122" i="10" l="1"/>
  <c r="C122" i="10" l="1"/>
  <c r="D121" i="10"/>
  <c r="B121" i="10" l="1"/>
  <c r="C121" i="10" l="1"/>
  <c r="B120" i="10" l="1"/>
  <c r="C120" i="10" l="1"/>
  <c r="B119" i="10" l="1"/>
  <c r="C119" i="10" l="1"/>
  <c r="D118" i="10"/>
  <c r="B118" i="10" l="1"/>
  <c r="C118" i="10" l="1"/>
  <c r="B117" i="10" l="1"/>
  <c r="C117" i="10" l="1"/>
  <c r="B116" i="10" l="1"/>
  <c r="C116" i="10" l="1"/>
  <c r="B115" i="10" l="1"/>
  <c r="C115" i="10" l="1"/>
  <c r="D114" i="10"/>
  <c r="B114" i="10" l="1"/>
  <c r="C114" i="10" l="1"/>
  <c r="D113" i="10"/>
  <c r="B113" i="10" l="1"/>
  <c r="C113" i="10" l="1"/>
  <c r="B112" i="10" l="1"/>
  <c r="C112" i="10" l="1"/>
  <c r="B111" i="10" l="1"/>
  <c r="C111" i="10" l="1"/>
  <c r="B110" i="10" l="1"/>
  <c r="C110" i="10" l="1"/>
  <c r="D109" i="10"/>
  <c r="B109" i="10" l="1"/>
  <c r="C109" i="10" l="1"/>
  <c r="B108" i="10" l="1"/>
  <c r="C108" i="10" l="1"/>
  <c r="D107" i="10"/>
  <c r="D106" i="10"/>
  <c r="B106" i="10" l="1"/>
  <c r="B107" i="10"/>
  <c r="C106" i="10" l="1"/>
  <c r="C107" i="10"/>
  <c r="D105" i="10"/>
  <c r="B105" i="10" l="1"/>
  <c r="C105" i="10" l="1"/>
  <c r="D104" i="10"/>
  <c r="B104" i="10" l="1"/>
  <c r="C104" i="10" l="1"/>
  <c r="B103" i="10" l="1"/>
  <c r="C103" i="10" l="1"/>
  <c r="B102" i="10" l="1"/>
  <c r="C102" i="10" l="1"/>
  <c r="D101" i="10"/>
  <c r="B101" i="10" l="1"/>
  <c r="C101" i="10" l="1"/>
  <c r="B100" i="10" l="1"/>
  <c r="C100" i="10" l="1"/>
  <c r="D99" i="10"/>
  <c r="B99" i="10" l="1"/>
  <c r="C99" i="10" l="1"/>
  <c r="D98" i="10"/>
  <c r="B98" i="10" l="1"/>
  <c r="C98" i="10" l="1"/>
  <c r="B97" i="10" l="1"/>
  <c r="C97" i="10" l="1"/>
  <c r="B96" i="10" l="1"/>
  <c r="C96" i="10" l="1"/>
  <c r="B95" i="10" l="1"/>
  <c r="C95" i="10" l="1"/>
  <c r="B94" i="10" l="1"/>
  <c r="C94" i="10" l="1"/>
  <c r="D93" i="10"/>
  <c r="B93" i="10" l="1"/>
  <c r="C93" i="10" l="1"/>
  <c r="D92" i="10"/>
  <c r="B92" i="10" l="1"/>
  <c r="C92" i="10" l="1"/>
  <c r="B91" i="10" l="1"/>
  <c r="C91" i="10" l="1"/>
  <c r="B90" i="10" l="1"/>
  <c r="C90" i="10" l="1"/>
  <c r="D89" i="10"/>
  <c r="B89" i="10" l="1"/>
  <c r="C89" i="10" l="1"/>
  <c r="B88" i="10" l="1"/>
  <c r="C88" i="10" l="1"/>
  <c r="D87" i="10"/>
  <c r="B87" i="10" l="1"/>
  <c r="C87" i="10" l="1"/>
  <c r="D86" i="10"/>
  <c r="B86" i="10" l="1"/>
  <c r="C86" i="10" l="1"/>
  <c r="B85" i="10" l="1"/>
  <c r="C85" i="10" l="1"/>
  <c r="B84" i="10" l="1"/>
  <c r="C84" i="10" l="1"/>
  <c r="B83" i="10" l="1"/>
  <c r="C83" i="10" l="1"/>
  <c r="B82" i="10" l="1"/>
  <c r="C82" i="10" l="1"/>
  <c r="B81" i="10" l="1"/>
  <c r="C81" i="10" l="1"/>
  <c r="B80" i="10" l="1"/>
  <c r="C80" i="10" l="1"/>
  <c r="B79" i="10" l="1"/>
  <c r="C79" i="10" l="1"/>
  <c r="B78" i="10" l="1"/>
  <c r="C78" i="10" l="1"/>
  <c r="B77" i="10" l="1"/>
  <c r="C77" i="10" l="1"/>
  <c r="D76" i="10"/>
  <c r="B76" i="10" l="1"/>
  <c r="C76" i="10" l="1"/>
  <c r="B75" i="10" l="1"/>
  <c r="C75" i="10" l="1"/>
  <c r="B74" i="10" l="1"/>
  <c r="C74" i="10" l="1"/>
  <c r="B73" i="10" l="1"/>
  <c r="C73" i="10" l="1"/>
  <c r="B72" i="10" l="1"/>
  <c r="C72" i="10" l="1"/>
  <c r="B71" i="10" l="1"/>
  <c r="C71" i="10" l="1"/>
  <c r="B70" i="10" l="1"/>
  <c r="C70" i="10" l="1"/>
  <c r="B69" i="10" l="1"/>
  <c r="C69" i="10" l="1"/>
  <c r="B68" i="10" l="1"/>
  <c r="C68" i="10" l="1"/>
  <c r="D67" i="10"/>
  <c r="B67" i="10" l="1"/>
  <c r="C67" i="10" l="1"/>
  <c r="B66" i="10" l="1"/>
  <c r="C66" i="10" l="1"/>
  <c r="D65" i="10"/>
  <c r="B65" i="10" l="1"/>
  <c r="C65" i="10" l="1"/>
  <c r="B64" i="10" l="1"/>
  <c r="C64" i="10" l="1"/>
  <c r="B63" i="10" l="1"/>
  <c r="C63" i="10" l="1"/>
  <c r="B62" i="10" l="1"/>
  <c r="C62" i="10" l="1"/>
  <c r="B61" i="10" l="1"/>
  <c r="C61" i="10" l="1"/>
  <c r="D60" i="10"/>
  <c r="B60" i="10" l="1"/>
  <c r="C60" i="10" l="1"/>
  <c r="B59" i="10" l="1"/>
  <c r="C59" i="10" l="1"/>
  <c r="B58" i="10" l="1"/>
  <c r="C58" i="10" l="1"/>
  <c r="B57" i="10" l="1"/>
  <c r="C57" i="10" l="1"/>
  <c r="B56" i="10" l="1"/>
  <c r="C56" i="10" l="1"/>
  <c r="B55" i="10" l="1"/>
  <c r="C55" i="10" l="1"/>
  <c r="D54" i="10"/>
  <c r="B54" i="10" l="1"/>
  <c r="C54" i="10" l="1"/>
  <c r="D53" i="10"/>
  <c r="B53" i="10" l="1"/>
  <c r="C53" i="10" l="1"/>
  <c r="D52" i="10"/>
  <c r="B52" i="10" l="1"/>
  <c r="C52" i="10" l="1"/>
  <c r="D51" i="10"/>
  <c r="B51" i="10" l="1"/>
  <c r="C51" i="10" l="1"/>
  <c r="D50" i="10"/>
  <c r="B50" i="10" l="1"/>
  <c r="C50" i="10" l="1"/>
  <c r="B49" i="10" l="1"/>
  <c r="C49" i="10" l="1"/>
  <c r="D48" i="10"/>
  <c r="B48" i="10" l="1"/>
  <c r="C48" i="10" l="1"/>
  <c r="B47" i="10" l="1"/>
  <c r="C47" i="10" l="1"/>
  <c r="B46" i="10" l="1"/>
  <c r="C46" i="10" l="1"/>
  <c r="B45" i="10" l="1"/>
  <c r="C45" i="10" l="1"/>
  <c r="D44" i="10"/>
  <c r="B44" i="10" l="1"/>
  <c r="C44" i="10" l="1"/>
  <c r="D43" i="10"/>
  <c r="B43" i="10" l="1"/>
  <c r="C43" i="10" l="1"/>
  <c r="D42" i="10"/>
  <c r="B42" i="10" l="1"/>
  <c r="C42" i="10" l="1"/>
  <c r="B41" i="10" l="1"/>
  <c r="C41" i="10" l="1"/>
  <c r="B40" i="10" l="1"/>
  <c r="C40" i="10" l="1"/>
  <c r="B39" i="10" l="1"/>
  <c r="C39" i="10" l="1"/>
  <c r="B38" i="10" l="1"/>
  <c r="C38" i="10" l="1"/>
  <c r="B37" i="10" l="1"/>
  <c r="C37" i="10" l="1"/>
  <c r="D36" i="10"/>
  <c r="B36" i="10" l="1"/>
  <c r="C36" i="10" l="1"/>
  <c r="D35" i="10"/>
  <c r="B35" i="10" l="1"/>
  <c r="C35" i="10" l="1"/>
  <c r="B34" i="10" l="1"/>
  <c r="C34" i="10" l="1"/>
  <c r="B33" i="10" l="1"/>
  <c r="C33" i="10" l="1"/>
  <c r="B32" i="10" l="1"/>
  <c r="C32" i="10" l="1"/>
  <c r="B31" i="10" l="1"/>
  <c r="C31" i="10" l="1"/>
  <c r="D30" i="10"/>
  <c r="B30" i="10" l="1"/>
  <c r="C30" i="10" l="1"/>
  <c r="B29" i="10" l="1"/>
  <c r="C29" i="10" l="1"/>
  <c r="D28" i="10"/>
  <c r="B28" i="10" l="1"/>
  <c r="C28" i="10" l="1"/>
  <c r="B27" i="10" l="1"/>
  <c r="C27" i="10" l="1"/>
  <c r="B26" i="10" l="1"/>
  <c r="C26" i="10" l="1"/>
  <c r="B25" i="10" l="1"/>
  <c r="C25" i="10" l="1"/>
  <c r="B24" i="10" l="1"/>
  <c r="C24" i="10" l="1"/>
  <c r="B23" i="10" l="1"/>
  <c r="C23" i="10" l="1"/>
  <c r="B22" i="10" l="1"/>
  <c r="C22" i="10" l="1"/>
  <c r="B21" i="10" l="1"/>
  <c r="C21" i="10" l="1"/>
  <c r="B20" i="10" l="1"/>
  <c r="C20" i="10" l="1"/>
  <c r="B19" i="10" l="1"/>
  <c r="C19" i="10" l="1"/>
  <c r="D18" i="10"/>
  <c r="B18" i="10" l="1"/>
  <c r="C18" i="10" l="1"/>
  <c r="D17" i="10"/>
  <c r="B17" i="10" l="1"/>
  <c r="C17" i="10" l="1"/>
  <c r="B16" i="10" l="1"/>
  <c r="C16" i="10" l="1"/>
  <c r="D15" i="10"/>
  <c r="B15" i="10" l="1"/>
  <c r="C15" i="10" l="1"/>
  <c r="D14" i="10"/>
  <c r="B14" i="10" l="1"/>
  <c r="C14" i="10" l="1"/>
  <c r="D13" i="10"/>
  <c r="B13" i="10" l="1"/>
  <c r="C13" i="10" l="1"/>
  <c r="B12" i="10" l="1"/>
  <c r="C12" i="10" l="1"/>
  <c r="D11" i="10"/>
  <c r="B11" i="10" l="1"/>
  <c r="C11" i="10" l="1"/>
  <c r="D10" i="10"/>
  <c r="B10" i="10" l="1"/>
  <c r="C10" i="10" l="1"/>
  <c r="B9" i="10" l="1"/>
  <c r="C9" i="10" l="1"/>
  <c r="B8" i="10" l="1"/>
  <c r="C8" i="10" l="1"/>
  <c r="B7" i="10" l="1"/>
  <c r="C7" i="10" l="1"/>
  <c r="B6" i="10" l="1"/>
  <c r="C6" i="10" l="1"/>
  <c r="B5" i="10" l="1"/>
  <c r="C5" i="10" l="1"/>
  <c r="C4" i="10" l="1"/>
  <c r="D4" i="10"/>
  <c r="C50" i="18" l="1"/>
  <c r="C48" i="18"/>
  <c r="C58" i="18"/>
  <c r="C47" i="18"/>
  <c r="C41" i="18"/>
  <c r="C39" i="18"/>
  <c r="C40" i="18"/>
  <c r="C45" i="18"/>
  <c r="C43" i="18"/>
  <c r="C37" i="18"/>
  <c r="C36" i="18"/>
  <c r="C44" i="18"/>
  <c r="C57" i="18"/>
  <c r="C55" i="18"/>
  <c r="C53" i="18"/>
  <c r="C51" i="18"/>
  <c r="C49" i="18"/>
  <c r="C46" i="18"/>
  <c r="C42" i="18"/>
  <c r="C38" i="18"/>
  <c r="C56" i="18"/>
  <c r="C54" i="18"/>
  <c r="C52" i="18"/>
  <c r="C29" i="18"/>
  <c r="C24" i="18"/>
  <c r="C18" i="18"/>
  <c r="C14" i="18"/>
  <c r="C10" i="18"/>
  <c r="C19" i="18"/>
  <c r="C30" i="18"/>
  <c r="C25" i="18"/>
  <c r="C20" i="18"/>
  <c r="C15" i="18"/>
  <c r="C11" i="18"/>
  <c r="C26" i="18"/>
  <c r="C21" i="18"/>
  <c r="C16" i="18"/>
  <c r="C12" i="18"/>
  <c r="C31" i="18"/>
  <c r="C27" i="18"/>
  <c r="C22" i="18"/>
  <c r="C28" i="18"/>
  <c r="C17" i="18"/>
  <c r="C13" i="18"/>
  <c r="C23" i="18"/>
  <c r="C9" i="18"/>
  <c r="B4" i="10"/>
  <c r="E150" i="17"/>
  <c r="E149" i="17"/>
  <c r="E148" i="17"/>
  <c r="E147" i="17"/>
  <c r="E146" i="17"/>
  <c r="E145" i="17"/>
  <c r="E144" i="17"/>
  <c r="E143" i="17"/>
  <c r="Q112" i="17" a="1"/>
  <c r="Q112" i="17" s="1"/>
  <c r="N88" i="17" a="1"/>
  <c r="N88" i="17" s="1"/>
  <c r="L86" i="17" a="1"/>
  <c r="L86" i="17" s="1"/>
  <c r="Q85" i="17" a="1"/>
  <c r="Q85" i="17" s="1"/>
  <c r="Q59" i="17" a="1"/>
  <c r="Q59" i="17" s="1"/>
  <c r="C53" i="17"/>
  <c r="C52" i="17"/>
  <c r="F25" i="17" a="1"/>
  <c r="F25" i="17" s="1"/>
  <c r="F24" i="17" a="1"/>
  <c r="F24" i="17" s="1"/>
  <c r="E5" i="17"/>
  <c r="D5" i="17"/>
  <c r="E4" i="17"/>
  <c r="D4" i="17"/>
  <c r="SQ3" i="17"/>
  <c r="SP3" i="17"/>
  <c r="SO3" i="17"/>
  <c r="SN3" i="17"/>
  <c r="SM3" i="17"/>
  <c r="SL3" i="17"/>
  <c r="SK3" i="17"/>
  <c r="SJ3" i="17"/>
  <c r="SI3" i="17"/>
  <c r="SH3" i="17"/>
  <c r="SG3" i="17"/>
  <c r="SF3" i="17"/>
  <c r="SE3" i="17"/>
  <c r="SD3" i="17"/>
  <c r="SC3" i="17"/>
  <c r="SB3" i="17"/>
  <c r="SA3" i="17"/>
  <c r="RZ3" i="17"/>
  <c r="RY3" i="17"/>
  <c r="RX3" i="17"/>
  <c r="RW3" i="17"/>
  <c r="RV3" i="17"/>
  <c r="RU3" i="17"/>
  <c r="RT3" i="17"/>
  <c r="RS3" i="17"/>
  <c r="RR3" i="17"/>
  <c r="RQ3" i="17"/>
  <c r="RP3" i="17"/>
  <c r="RO3" i="17"/>
  <c r="RN3" i="17"/>
  <c r="RM3" i="17"/>
  <c r="RL3" i="17"/>
  <c r="RK3" i="17"/>
  <c r="RJ3" i="17"/>
  <c r="RI3" i="17"/>
  <c r="RH3" i="17"/>
  <c r="RG3" i="17"/>
  <c r="RF3" i="17"/>
  <c r="RE3" i="17"/>
  <c r="RD3" i="17"/>
  <c r="RC3" i="17"/>
  <c r="RB3" i="17"/>
  <c r="RA3" i="17"/>
  <c r="QZ3" i="17"/>
  <c r="QY3" i="17"/>
  <c r="QX3" i="17"/>
  <c r="QW3" i="17"/>
  <c r="QV3" i="17"/>
  <c r="QU3" i="17"/>
  <c r="QT3" i="17"/>
  <c r="QS3" i="17"/>
  <c r="QR3" i="17"/>
  <c r="QQ3" i="17"/>
  <c r="QP3" i="17"/>
  <c r="QO3" i="17"/>
  <c r="QN3" i="17"/>
  <c r="QM3" i="17"/>
  <c r="QL3" i="17"/>
  <c r="QK3" i="17"/>
  <c r="QJ3" i="17"/>
  <c r="QI3" i="17"/>
  <c r="QH3" i="17"/>
  <c r="QG3" i="17"/>
  <c r="QF3" i="17"/>
  <c r="QE3" i="17"/>
  <c r="QD3" i="17"/>
  <c r="QC3" i="17"/>
  <c r="QB3" i="17"/>
  <c r="QA3" i="17"/>
  <c r="PZ3" i="17"/>
  <c r="PY3" i="17"/>
  <c r="PX3" i="17"/>
  <c r="PW3" i="17"/>
  <c r="PV3" i="17"/>
  <c r="PU3" i="17"/>
  <c r="PT3" i="17"/>
  <c r="PS3" i="17"/>
  <c r="PR3" i="17"/>
  <c r="PQ3" i="17"/>
  <c r="PP3" i="17"/>
  <c r="PO3" i="17"/>
  <c r="PN3" i="17"/>
  <c r="PM3" i="17"/>
  <c r="PL3" i="17"/>
  <c r="PK3" i="17"/>
  <c r="PJ3" i="17"/>
  <c r="PI3" i="17"/>
  <c r="PH3" i="17"/>
  <c r="PG3" i="17"/>
  <c r="PF3" i="17"/>
  <c r="PE3" i="17"/>
  <c r="PD3" i="17"/>
  <c r="PC3" i="17"/>
  <c r="PB3" i="17"/>
  <c r="PA3" i="17"/>
  <c r="OZ3" i="17"/>
  <c r="OY3" i="17"/>
  <c r="OX3" i="17"/>
  <c r="OW3" i="17"/>
  <c r="OV3" i="17"/>
  <c r="OU3" i="17"/>
  <c r="OT3" i="17"/>
  <c r="OS3" i="17"/>
  <c r="OR3" i="17"/>
  <c r="OQ3" i="17"/>
  <c r="OP3" i="17"/>
  <c r="OO3" i="17"/>
  <c r="ON3" i="17"/>
  <c r="OM3" i="17"/>
  <c r="OL3" i="17"/>
  <c r="OK3" i="17"/>
  <c r="OJ3" i="17"/>
  <c r="OI3" i="17"/>
  <c r="OH3" i="17"/>
  <c r="OG3" i="17"/>
  <c r="OF3" i="17"/>
  <c r="OE3" i="17"/>
  <c r="OD3" i="17"/>
  <c r="OC3" i="17"/>
  <c r="OB3" i="17"/>
  <c r="OA3" i="17"/>
  <c r="NZ3" i="17"/>
  <c r="NY3" i="17"/>
  <c r="NX3" i="17"/>
  <c r="NW3" i="17"/>
  <c r="NV3" i="17"/>
  <c r="NU3" i="17"/>
  <c r="NT3" i="17"/>
  <c r="NS3" i="17"/>
  <c r="NR3" i="17"/>
  <c r="NQ3" i="17"/>
  <c r="NP3" i="17"/>
  <c r="NO3" i="17"/>
  <c r="NN3" i="17"/>
  <c r="NM3" i="17"/>
  <c r="NL3" i="17"/>
  <c r="NK3" i="17"/>
  <c r="NJ3" i="17"/>
  <c r="NI3" i="17"/>
  <c r="NH3" i="17"/>
  <c r="NG3" i="17"/>
  <c r="NF3" i="17"/>
  <c r="NE3" i="17"/>
  <c r="ND3" i="17"/>
  <c r="NC3" i="17"/>
  <c r="NB3" i="17"/>
  <c r="NA3" i="17"/>
  <c r="MZ3" i="17"/>
  <c r="MY3" i="17"/>
  <c r="MX3" i="17"/>
  <c r="MW3" i="17"/>
  <c r="MV3" i="17"/>
  <c r="MU3" i="17"/>
  <c r="MT3" i="17"/>
  <c r="MS3" i="17"/>
  <c r="MR3" i="17"/>
  <c r="MQ3" i="17"/>
  <c r="MP3" i="17"/>
  <c r="MO3" i="17"/>
  <c r="MN3" i="17"/>
  <c r="MM3" i="17"/>
  <c r="ML3" i="17"/>
  <c r="MK3" i="17"/>
  <c r="MJ3" i="17"/>
  <c r="MI3" i="17"/>
  <c r="MH3" i="17"/>
  <c r="MG3" i="17"/>
  <c r="MF3" i="17"/>
  <c r="ME3" i="17"/>
  <c r="MD3" i="17"/>
  <c r="MC3" i="17"/>
  <c r="MB3" i="17"/>
  <c r="MA3" i="17"/>
  <c r="LZ3" i="17"/>
  <c r="LY3" i="17"/>
  <c r="LX3" i="17"/>
  <c r="LW3" i="17"/>
  <c r="LV3" i="17"/>
  <c r="LU3" i="17"/>
  <c r="LT3" i="17"/>
  <c r="LS3" i="17"/>
  <c r="LR3" i="17"/>
  <c r="LQ3" i="17"/>
  <c r="LP3" i="17"/>
  <c r="LO3" i="17"/>
  <c r="LN3" i="17"/>
  <c r="LM3" i="17"/>
  <c r="LL3" i="17"/>
  <c r="LK3" i="17"/>
  <c r="LJ3" i="17"/>
  <c r="LI3" i="17"/>
  <c r="LH3" i="17"/>
  <c r="LG3" i="17"/>
  <c r="LF3" i="17"/>
  <c r="LE3" i="17"/>
  <c r="LD3" i="17"/>
  <c r="LC3" i="17"/>
  <c r="LB3" i="17"/>
  <c r="LA3" i="17"/>
  <c r="KZ3" i="17"/>
  <c r="KY3" i="17"/>
  <c r="KX3" i="17"/>
  <c r="KW3" i="17"/>
  <c r="KV3" i="17"/>
  <c r="KU3" i="17"/>
  <c r="KT3" i="17"/>
  <c r="KS3" i="17"/>
  <c r="KR3" i="17"/>
  <c r="KQ3" i="17"/>
  <c r="KP3" i="17"/>
  <c r="KO3" i="17"/>
  <c r="KN3" i="17"/>
  <c r="KM3" i="17"/>
  <c r="KL3" i="17"/>
  <c r="KK3" i="17"/>
  <c r="KJ3" i="17"/>
  <c r="KI3" i="17"/>
  <c r="KH3" i="17"/>
  <c r="KG3" i="17"/>
  <c r="KF3" i="17"/>
  <c r="KE3" i="17"/>
  <c r="KD3" i="17"/>
  <c r="KC3" i="17"/>
  <c r="KB3" i="17"/>
  <c r="KA3" i="17"/>
  <c r="JZ3" i="17"/>
  <c r="JY3" i="17"/>
  <c r="JX3" i="17"/>
  <c r="JW3" i="17"/>
  <c r="JV3" i="17"/>
  <c r="JU3" i="17"/>
  <c r="JT3" i="17"/>
  <c r="JS3" i="17"/>
  <c r="JR3" i="17"/>
  <c r="JQ3" i="17"/>
  <c r="JP3" i="17"/>
  <c r="JO3" i="17"/>
  <c r="JN3" i="17"/>
  <c r="JM3" i="17"/>
  <c r="JL3" i="17"/>
  <c r="JK3" i="17"/>
  <c r="JJ3" i="17"/>
  <c r="JI3" i="17"/>
  <c r="JH3" i="17"/>
  <c r="JG3" i="17"/>
  <c r="JF3" i="17"/>
  <c r="JE3" i="17"/>
  <c r="JD3" i="17"/>
  <c r="JC3" i="17"/>
  <c r="JB3" i="17"/>
  <c r="JA3" i="17"/>
  <c r="IZ3" i="17"/>
  <c r="IY3" i="17"/>
  <c r="IX3" i="17"/>
  <c r="IW3" i="17"/>
  <c r="IV3" i="17"/>
  <c r="IU3" i="17"/>
  <c r="IT3" i="17"/>
  <c r="IS3" i="17"/>
  <c r="IR3" i="17"/>
  <c r="IQ3" i="17"/>
  <c r="IP3" i="17"/>
  <c r="IO3" i="17"/>
  <c r="IN3" i="17"/>
  <c r="IM3" i="17"/>
  <c r="IL3" i="17"/>
  <c r="IK3" i="17"/>
  <c r="IJ3" i="17"/>
  <c r="II3" i="17"/>
  <c r="IH3" i="17"/>
  <c r="IG3" i="17"/>
  <c r="IF3" i="17"/>
  <c r="IE3" i="17"/>
  <c r="ID3" i="17"/>
  <c r="IC3" i="17"/>
  <c r="IB3" i="17"/>
  <c r="IA3" i="17"/>
  <c r="HZ3" i="17"/>
  <c r="HY3" i="17"/>
  <c r="HX3" i="17"/>
  <c r="HW3" i="17"/>
  <c r="HV3" i="17"/>
  <c r="HU3" i="17"/>
  <c r="HT3" i="17"/>
  <c r="HS3" i="17"/>
  <c r="HR3" i="17"/>
  <c r="HQ3" i="17"/>
  <c r="HP3" i="17"/>
  <c r="HO3" i="17"/>
  <c r="HN3" i="17"/>
  <c r="HM3" i="17"/>
  <c r="HL3" i="17"/>
  <c r="HK3" i="17"/>
  <c r="HJ3" i="17"/>
  <c r="HI3" i="17"/>
  <c r="HH3" i="17"/>
  <c r="HG3" i="17"/>
  <c r="HF3" i="17"/>
  <c r="HE3" i="17"/>
  <c r="HD3" i="17"/>
  <c r="HC3" i="17"/>
  <c r="HB3" i="17"/>
  <c r="HA3" i="17"/>
  <c r="GZ3" i="17"/>
  <c r="GY3" i="17"/>
  <c r="GX3" i="17"/>
  <c r="GW3" i="17"/>
  <c r="GV3" i="17"/>
  <c r="GU3" i="17"/>
  <c r="GT3" i="17"/>
  <c r="GS3" i="17"/>
  <c r="GR3" i="17"/>
  <c r="GQ3" i="17"/>
  <c r="GP3" i="17"/>
  <c r="GO3" i="17"/>
  <c r="GN3" i="17"/>
  <c r="GM3" i="17"/>
  <c r="GL3" i="17"/>
  <c r="GK3" i="17"/>
  <c r="GJ3" i="17"/>
  <c r="GI3" i="17"/>
  <c r="GH3" i="17"/>
  <c r="GG3" i="17"/>
  <c r="GF3" i="17"/>
  <c r="GE3" i="17"/>
  <c r="GD3" i="17"/>
  <c r="GC3" i="17"/>
  <c r="GB3" i="17"/>
  <c r="GA3" i="17"/>
  <c r="FZ3" i="17"/>
  <c r="FY3" i="17"/>
  <c r="FX3" i="17"/>
  <c r="FW3" i="17"/>
  <c r="FV3" i="17"/>
  <c r="FU3" i="17"/>
  <c r="FT3" i="17"/>
  <c r="FS3" i="17"/>
  <c r="FR3" i="17"/>
  <c r="FQ3" i="17"/>
  <c r="FP3" i="17"/>
  <c r="FO3" i="17"/>
  <c r="FN3" i="17"/>
  <c r="FM3" i="17"/>
  <c r="FL3" i="17"/>
  <c r="FK3" i="17"/>
  <c r="FJ3" i="17"/>
  <c r="FI3" i="17"/>
  <c r="FH3" i="17"/>
  <c r="FG3" i="17"/>
  <c r="FF3" i="17"/>
  <c r="FE3" i="17"/>
  <c r="FD3" i="17"/>
  <c r="FC3" i="17"/>
  <c r="FB3" i="17"/>
  <c r="FA3" i="17"/>
  <c r="EZ3" i="17"/>
  <c r="EY3" i="17"/>
  <c r="EX3" i="17"/>
  <c r="EW3" i="17"/>
  <c r="EV3" i="17"/>
  <c r="EU3" i="17"/>
  <c r="ET3" i="17"/>
  <c r="ES3" i="17"/>
  <c r="ER3" i="17"/>
  <c r="EQ3" i="17"/>
  <c r="EP3" i="17"/>
  <c r="EO3" i="17"/>
  <c r="EN3" i="17"/>
  <c r="EM3" i="17"/>
  <c r="EL3" i="17"/>
  <c r="EK3" i="17"/>
  <c r="EJ3" i="17"/>
  <c r="EI3" i="17"/>
  <c r="EH3" i="17"/>
  <c r="EG3" i="17"/>
  <c r="EF3" i="17"/>
  <c r="EE3" i="17"/>
  <c r="ED3" i="17"/>
  <c r="EC3" i="17"/>
  <c r="EB3" i="17"/>
  <c r="EA3" i="17"/>
  <c r="DZ3" i="17"/>
  <c r="DY3" i="17"/>
  <c r="DX3" i="17"/>
  <c r="DW3" i="17"/>
  <c r="DV3" i="17"/>
  <c r="DU3" i="17"/>
  <c r="DT3" i="17"/>
  <c r="DS3" i="17"/>
  <c r="DR3" i="17"/>
  <c r="DQ3" i="17"/>
  <c r="DP3" i="17"/>
  <c r="DO3" i="17"/>
  <c r="DN3" i="17"/>
  <c r="DM3" i="17"/>
  <c r="DL3" i="17"/>
  <c r="DK3" i="17"/>
  <c r="DJ3" i="17"/>
  <c r="DI3" i="17"/>
  <c r="DH3" i="17"/>
  <c r="DG3" i="17"/>
  <c r="DF3" i="17"/>
  <c r="DE3" i="17"/>
  <c r="DD3" i="17"/>
  <c r="DC3" i="17"/>
  <c r="DB3" i="17"/>
  <c r="DA3" i="17"/>
  <c r="CZ3" i="17"/>
  <c r="CY3" i="17"/>
  <c r="CX3" i="17"/>
  <c r="CW3" i="17"/>
  <c r="CV3" i="17"/>
  <c r="CU3" i="17"/>
  <c r="CT3" i="17"/>
  <c r="CS3" i="17"/>
  <c r="CR3" i="17"/>
  <c r="CQ3" i="17"/>
  <c r="CP3" i="17"/>
  <c r="CO3" i="17"/>
  <c r="CN3" i="17"/>
  <c r="CM3" i="17"/>
  <c r="CL3" i="17"/>
  <c r="CK3" i="17"/>
  <c r="CJ3" i="17"/>
  <c r="CI3" i="17"/>
  <c r="CH3" i="17"/>
  <c r="CG3" i="17"/>
  <c r="CF3" i="17"/>
  <c r="CE3" i="17"/>
  <c r="CD3" i="17"/>
  <c r="CC3" i="17"/>
  <c r="CB3" i="17"/>
  <c r="CA3" i="17"/>
  <c r="BZ3" i="17"/>
  <c r="BY3" i="17"/>
  <c r="BX3" i="17"/>
  <c r="BW3" i="17"/>
  <c r="BV3" i="17"/>
  <c r="BU3" i="17"/>
  <c r="BT3" i="17"/>
  <c r="BS3" i="17"/>
  <c r="BR3" i="17"/>
  <c r="BQ3" i="17"/>
  <c r="BP3" i="17"/>
  <c r="BO3" i="17"/>
  <c r="BN3" i="17"/>
  <c r="BM3" i="17"/>
  <c r="BL3" i="17"/>
  <c r="BK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I63" i="18" l="1"/>
  <c r="P64" i="17" a="1"/>
  <c r="P64" i="17" s="1"/>
  <c r="M115" i="17" a="1"/>
  <c r="M115" i="17" s="1"/>
  <c r="M58" i="18" a="1"/>
  <c r="M58" i="18" s="1"/>
  <c r="D58" i="18" a="1"/>
  <c r="D58" i="18" s="1"/>
  <c r="F57" i="18" a="1"/>
  <c r="F57" i="18" s="1"/>
  <c r="J56" i="18" a="1"/>
  <c r="J56" i="18" s="1"/>
  <c r="M55" i="18" a="1"/>
  <c r="M55" i="18" s="1"/>
  <c r="J54" i="18" a="1"/>
  <c r="J54" i="18" s="1"/>
  <c r="M53" i="18" a="1"/>
  <c r="M53" i="18" s="1"/>
  <c r="F53" i="18" a="1"/>
  <c r="F53" i="18" s="1"/>
  <c r="K52" i="18" a="1"/>
  <c r="K52" i="18" s="1"/>
  <c r="M51" i="18" a="1"/>
  <c r="M51" i="18" s="1"/>
  <c r="F51" i="18" a="1"/>
  <c r="F51" i="18" s="1"/>
  <c r="K50" i="18" a="1"/>
  <c r="K50" i="18" s="1"/>
  <c r="G49" i="18" a="1"/>
  <c r="G49" i="18" s="1"/>
  <c r="L48" i="18" a="1"/>
  <c r="L48" i="18" s="1"/>
  <c r="E45" i="18" a="1"/>
  <c r="E45" i="18" s="1"/>
  <c r="H44" i="18" a="1"/>
  <c r="H44" i="18" s="1"/>
  <c r="E43" i="18" a="1"/>
  <c r="E43" i="18" s="1"/>
  <c r="H42" i="18" a="1"/>
  <c r="H42" i="18" s="1"/>
  <c r="D41" i="18" a="1"/>
  <c r="D41" i="18" s="1"/>
  <c r="G40" i="18" a="1"/>
  <c r="G40" i="18" s="1"/>
  <c r="L58" i="18" a="1"/>
  <c r="L58" i="18" s="1"/>
  <c r="E57" i="18" a="1"/>
  <c r="E57" i="18" s="1"/>
  <c r="H56" i="18" a="1"/>
  <c r="H56" i="18" s="1"/>
  <c r="L55" i="18" a="1"/>
  <c r="L55" i="18" s="1"/>
  <c r="E55" i="18" a="1"/>
  <c r="E55" i="18" s="1"/>
  <c r="H54" i="18" a="1"/>
  <c r="H54" i="18" s="1"/>
  <c r="L53" i="18" a="1"/>
  <c r="L53" i="18" s="1"/>
  <c r="J52" i="18" a="1"/>
  <c r="J52" i="18" s="1"/>
  <c r="L51" i="18" a="1"/>
  <c r="L51" i="18" s="1"/>
  <c r="M49" i="18" a="1"/>
  <c r="M49" i="18" s="1"/>
  <c r="F49" i="18" a="1"/>
  <c r="F49" i="18" s="1"/>
  <c r="K48" i="18" a="1"/>
  <c r="K48" i="18" s="1"/>
  <c r="G46" i="18" a="1"/>
  <c r="G46" i="18" s="1"/>
  <c r="L45" i="18" a="1"/>
  <c r="L45" i="18" s="1"/>
  <c r="D45" i="18" a="1"/>
  <c r="D45" i="18" s="1"/>
  <c r="L43" i="18" a="1"/>
  <c r="L43" i="18" s="1"/>
  <c r="D43" i="18" a="1"/>
  <c r="D43" i="18" s="1"/>
  <c r="G42" i="18" a="1"/>
  <c r="G42" i="18" s="1"/>
  <c r="K41" i="18" a="1"/>
  <c r="K41" i="18" s="1"/>
  <c r="F40" i="18" a="1"/>
  <c r="F40" i="18" s="1"/>
  <c r="G38" i="18" a="1"/>
  <c r="G38" i="18" s="1"/>
  <c r="L37" i="18" a="1"/>
  <c r="L37" i="18" s="1"/>
  <c r="D37" i="18" a="1"/>
  <c r="D37" i="18" s="1"/>
  <c r="F36" i="18" a="1"/>
  <c r="F36" i="18" s="1"/>
  <c r="K37" i="18" a="1"/>
  <c r="K37" i="18" s="1"/>
  <c r="F44" i="18" a="1"/>
  <c r="F44" i="18" s="1"/>
  <c r="J41" i="18" a="1"/>
  <c r="J41" i="18" s="1"/>
  <c r="L38" i="18" a="1"/>
  <c r="L38" i="18" s="1"/>
  <c r="M36" i="18" a="1"/>
  <c r="M36" i="18" s="1"/>
  <c r="G39" i="18" a="1"/>
  <c r="G39" i="18" s="1"/>
  <c r="J49" i="18" a="1"/>
  <c r="J49" i="18" s="1"/>
  <c r="K58" i="18" a="1"/>
  <c r="K58" i="18" s="1"/>
  <c r="M57" i="18" a="1"/>
  <c r="M57" i="18" s="1"/>
  <c r="D57" i="18" a="1"/>
  <c r="D57" i="18" s="1"/>
  <c r="G56" i="18" a="1"/>
  <c r="G56" i="18" s="1"/>
  <c r="K55" i="18" a="1"/>
  <c r="K55" i="18" s="1"/>
  <c r="D55" i="18" a="1"/>
  <c r="D55" i="18" s="1"/>
  <c r="G54" i="18" a="1"/>
  <c r="G54" i="18" s="1"/>
  <c r="E53" i="18" a="1"/>
  <c r="E53" i="18" s="1"/>
  <c r="H52" i="18" a="1"/>
  <c r="H52" i="18" s="1"/>
  <c r="E51" i="18" a="1"/>
  <c r="E51" i="18" s="1"/>
  <c r="J50" i="18" a="1"/>
  <c r="J50" i="18" s="1"/>
  <c r="L49" i="18" a="1"/>
  <c r="L49" i="18" s="1"/>
  <c r="E49" i="18" a="1"/>
  <c r="E49" i="18" s="1"/>
  <c r="J48" i="18" a="1"/>
  <c r="J48" i="18" s="1"/>
  <c r="M46" i="18" a="1"/>
  <c r="M46" i="18" s="1"/>
  <c r="F46" i="18" a="1"/>
  <c r="F46" i="18" s="1"/>
  <c r="K45" i="18" a="1"/>
  <c r="K45" i="18" s="1"/>
  <c r="G44" i="18" a="1"/>
  <c r="G44" i="18" s="1"/>
  <c r="F42" i="18" a="1"/>
  <c r="F42" i="18" s="1"/>
  <c r="M40" i="18" a="1"/>
  <c r="M40" i="18" s="1"/>
  <c r="E40" i="18" a="1"/>
  <c r="E40" i="18" s="1"/>
  <c r="J39" i="18" a="1"/>
  <c r="J39" i="18" s="1"/>
  <c r="M38" i="18" a="1"/>
  <c r="M38" i="18" s="1"/>
  <c r="F38" i="18" a="1"/>
  <c r="F38" i="18" s="1"/>
  <c r="E36" i="18" a="1"/>
  <c r="E36" i="18" s="1"/>
  <c r="E42" i="18" a="1"/>
  <c r="E42" i="18" s="1"/>
  <c r="H39" i="18" a="1"/>
  <c r="H39" i="18" s="1"/>
  <c r="D38" i="18" a="1"/>
  <c r="D38" i="18" s="1"/>
  <c r="H51" i="18" a="1"/>
  <c r="H51" i="18" s="1"/>
  <c r="M48" i="18" a="1"/>
  <c r="M48" i="18" s="1"/>
  <c r="G43" i="18" a="1"/>
  <c r="G43" i="18" s="1"/>
  <c r="J40" i="18" a="1"/>
  <c r="J40" i="18" s="1"/>
  <c r="J36" i="18" a="1"/>
  <c r="J36" i="18" s="1"/>
  <c r="J58" i="18" a="1"/>
  <c r="J58" i="18" s="1"/>
  <c r="L57" i="18" a="1"/>
  <c r="L57" i="18" s="1"/>
  <c r="F56" i="18" a="1"/>
  <c r="F56" i="18" s="1"/>
  <c r="F54" i="18" a="1"/>
  <c r="F54" i="18" s="1"/>
  <c r="K53" i="18" a="1"/>
  <c r="K53" i="18" s="1"/>
  <c r="D53" i="18" a="1"/>
  <c r="D53" i="18" s="1"/>
  <c r="G52" i="18" a="1"/>
  <c r="G52" i="18" s="1"/>
  <c r="K51" i="18" a="1"/>
  <c r="K51" i="18" s="1"/>
  <c r="D51" i="18" a="1"/>
  <c r="D51" i="18" s="1"/>
  <c r="H50" i="18" a="1"/>
  <c r="H50" i="18" s="1"/>
  <c r="D49" i="18" a="1"/>
  <c r="D49" i="18" s="1"/>
  <c r="H48" i="18" a="1"/>
  <c r="H48" i="18" s="1"/>
  <c r="L46" i="18" a="1"/>
  <c r="L46" i="18" s="1"/>
  <c r="E46" i="18" a="1"/>
  <c r="E46" i="18" s="1"/>
  <c r="M44" i="18" a="1"/>
  <c r="M44" i="18" s="1"/>
  <c r="K43" i="18" a="1"/>
  <c r="K43" i="18" s="1"/>
  <c r="D40" i="18" a="1"/>
  <c r="D40" i="18" s="1"/>
  <c r="E38" i="18" a="1"/>
  <c r="E38" i="18" s="1"/>
  <c r="D36" i="18" a="1"/>
  <c r="D36" i="18" s="1"/>
  <c r="L40" i="18" a="1"/>
  <c r="L40" i="18" s="1"/>
  <c r="J37" i="18" a="1"/>
  <c r="J37" i="18" s="1"/>
  <c r="G45" i="18" a="1"/>
  <c r="G45" i="18" s="1"/>
  <c r="F41" i="18" a="1"/>
  <c r="F41" i="18" s="1"/>
  <c r="G37" i="18" a="1"/>
  <c r="G37" i="18" s="1"/>
  <c r="H58" i="18" a="1"/>
  <c r="H58" i="18" s="1"/>
  <c r="K57" i="18" a="1"/>
  <c r="K57" i="18" s="1"/>
  <c r="E56" i="18" a="1"/>
  <c r="E56" i="18" s="1"/>
  <c r="J55" i="18" a="1"/>
  <c r="J55" i="18" s="1"/>
  <c r="M54" i="18" a="1"/>
  <c r="M54" i="18" s="1"/>
  <c r="E54" i="18" a="1"/>
  <c r="E54" i="18" s="1"/>
  <c r="F52" i="18" a="1"/>
  <c r="F52" i="18" s="1"/>
  <c r="G50" i="18" a="1"/>
  <c r="G50" i="18" s="1"/>
  <c r="K49" i="18" a="1"/>
  <c r="K49" i="18" s="1"/>
  <c r="G48" i="18" a="1"/>
  <c r="G48" i="18" s="1"/>
  <c r="D46" i="18" a="1"/>
  <c r="D46" i="18" s="1"/>
  <c r="J45" i="18" a="1"/>
  <c r="J45" i="18" s="1"/>
  <c r="L44" i="18" a="1"/>
  <c r="L44" i="18" s="1"/>
  <c r="E44" i="18" a="1"/>
  <c r="E44" i="18" s="1"/>
  <c r="J43" i="18" a="1"/>
  <c r="J43" i="18" s="1"/>
  <c r="M42" i="18" a="1"/>
  <c r="M42" i="18" s="1"/>
  <c r="D42" i="18" a="1"/>
  <c r="D42" i="18" s="1"/>
  <c r="H41" i="18" a="1"/>
  <c r="H41" i="18" s="1"/>
  <c r="L36" i="18" a="1"/>
  <c r="L36" i="18" s="1"/>
  <c r="E48" i="18" a="1"/>
  <c r="E48" i="18" s="1"/>
  <c r="K42" i="18" a="1"/>
  <c r="K42" i="18" s="1"/>
  <c r="M39" i="18" a="1"/>
  <c r="M39" i="18" s="1"/>
  <c r="G58" i="18" a="1"/>
  <c r="G58" i="18" s="1"/>
  <c r="J57" i="18" a="1"/>
  <c r="J57" i="18" s="1"/>
  <c r="M56" i="18" a="1"/>
  <c r="M56" i="18" s="1"/>
  <c r="D56" i="18" a="1"/>
  <c r="D56" i="18" s="1"/>
  <c r="H55" i="18" a="1"/>
  <c r="H55" i="18" s="1"/>
  <c r="D54" i="18" a="1"/>
  <c r="D54" i="18" s="1"/>
  <c r="J53" i="18" a="1"/>
  <c r="J53" i="18" s="1"/>
  <c r="M52" i="18" a="1"/>
  <c r="M52" i="18" s="1"/>
  <c r="E52" i="18" a="1"/>
  <c r="E52" i="18" s="1"/>
  <c r="J51" i="18" a="1"/>
  <c r="J51" i="18" s="1"/>
  <c r="M50" i="18" a="1"/>
  <c r="M50" i="18" s="1"/>
  <c r="F50" i="18" a="1"/>
  <c r="F50" i="18" s="1"/>
  <c r="F48" i="18" a="1"/>
  <c r="F48" i="18" s="1"/>
  <c r="K46" i="18" a="1"/>
  <c r="K46" i="18" s="1"/>
  <c r="H45" i="18" a="1"/>
  <c r="H45" i="18" s="1"/>
  <c r="K44" i="18" a="1"/>
  <c r="K44" i="18" s="1"/>
  <c r="D44" i="18" a="1"/>
  <c r="D44" i="18" s="1"/>
  <c r="H43" i="18" a="1"/>
  <c r="H43" i="18" s="1"/>
  <c r="L42" i="18" a="1"/>
  <c r="L42" i="18" s="1"/>
  <c r="G41" i="18" a="1"/>
  <c r="G41" i="18" s="1"/>
  <c r="K40" i="18" a="1"/>
  <c r="K40" i="18" s="1"/>
  <c r="F39" i="18" a="1"/>
  <c r="F39" i="18" s="1"/>
  <c r="K38" i="18" a="1"/>
  <c r="K38" i="18" s="1"/>
  <c r="H37" i="18" a="1"/>
  <c r="H37" i="18" s="1"/>
  <c r="K36" i="18" a="1"/>
  <c r="K36" i="18" s="1"/>
  <c r="H57" i="18" a="1"/>
  <c r="H57" i="18" s="1"/>
  <c r="L56" i="18" a="1"/>
  <c r="L56" i="18" s="1"/>
  <c r="G55" i="18" a="1"/>
  <c r="G55" i="18" s="1"/>
  <c r="L54" i="18" a="1"/>
  <c r="L54" i="18" s="1"/>
  <c r="H53" i="18" a="1"/>
  <c r="H53" i="18" s="1"/>
  <c r="D52" i="18" a="1"/>
  <c r="D52" i="18" s="1"/>
  <c r="E50" i="18" a="1"/>
  <c r="E50" i="18" s="1"/>
  <c r="J46" i="18" a="1"/>
  <c r="J46" i="18" s="1"/>
  <c r="M41" i="18" a="1"/>
  <c r="M41" i="18" s="1"/>
  <c r="J38" i="18" a="1"/>
  <c r="J38" i="18" s="1"/>
  <c r="F58" i="18" a="1"/>
  <c r="F58" i="18" s="1"/>
  <c r="E58" i="18" a="1"/>
  <c r="E58" i="18" s="1"/>
  <c r="G57" i="18" a="1"/>
  <c r="G57" i="18" s="1"/>
  <c r="K56" i="18" a="1"/>
  <c r="K56" i="18" s="1"/>
  <c r="F55" i="18" a="1"/>
  <c r="F55" i="18" s="1"/>
  <c r="K54" i="18" a="1"/>
  <c r="K54" i="18" s="1"/>
  <c r="G53" i="18" a="1"/>
  <c r="G53" i="18" s="1"/>
  <c r="L52" i="18" a="1"/>
  <c r="L52" i="18" s="1"/>
  <c r="G51" i="18" a="1"/>
  <c r="G51" i="18" s="1"/>
  <c r="L50" i="18" a="1"/>
  <c r="L50" i="18" s="1"/>
  <c r="D50" i="18" a="1"/>
  <c r="D50" i="18" s="1"/>
  <c r="H49" i="18" a="1"/>
  <c r="H49" i="18" s="1"/>
  <c r="D48" i="18" a="1"/>
  <c r="D48" i="18" s="1"/>
  <c r="H46" i="18" a="1"/>
  <c r="H46" i="18" s="1"/>
  <c r="M45" i="18" a="1"/>
  <c r="M45" i="18" s="1"/>
  <c r="F45" i="18" a="1"/>
  <c r="F45" i="18" s="1"/>
  <c r="J44" i="18" a="1"/>
  <c r="J44" i="18" s="1"/>
  <c r="M43" i="18" a="1"/>
  <c r="M43" i="18" s="1"/>
  <c r="F43" i="18" a="1"/>
  <c r="F43" i="18" s="1"/>
  <c r="J42" i="18" a="1"/>
  <c r="J42" i="18" s="1"/>
  <c r="L41" i="18" a="1"/>
  <c r="L41" i="18" s="1"/>
  <c r="E41" i="18" a="1"/>
  <c r="E41" i="18" s="1"/>
  <c r="H40" i="18" a="1"/>
  <c r="H40" i="18" s="1"/>
  <c r="L39" i="18" a="1"/>
  <c r="L39" i="18" s="1"/>
  <c r="E39" i="18" a="1"/>
  <c r="E39" i="18" s="1"/>
  <c r="H38" i="18" a="1"/>
  <c r="H38" i="18" s="1"/>
  <c r="M37" i="18" a="1"/>
  <c r="M37" i="18" s="1"/>
  <c r="F37" i="18" a="1"/>
  <c r="F37" i="18" s="1"/>
  <c r="H36" i="18" a="1"/>
  <c r="H36" i="18" s="1"/>
  <c r="K39" i="18" a="1"/>
  <c r="K39" i="18" s="1"/>
  <c r="D39" i="18" a="1"/>
  <c r="D39" i="18" s="1"/>
  <c r="E37" i="18" a="1"/>
  <c r="E37" i="18" s="1"/>
  <c r="G36" i="18" a="1"/>
  <c r="G36" i="18" s="1"/>
  <c r="J47" i="18" a="1"/>
  <c r="J47" i="18" s="1"/>
  <c r="M47" i="18" a="1"/>
  <c r="M47" i="18" s="1"/>
  <c r="G47" i="18" a="1"/>
  <c r="G47" i="18" s="1"/>
  <c r="F47" i="18" a="1"/>
  <c r="F47" i="18" s="1"/>
  <c r="K47" i="18" a="1"/>
  <c r="K47" i="18" s="1"/>
  <c r="H47" i="18" a="1"/>
  <c r="H47" i="18" s="1"/>
  <c r="E47" i="18" a="1"/>
  <c r="E47" i="18" s="1"/>
  <c r="L47" i="18" a="1"/>
  <c r="L47" i="18" s="1"/>
  <c r="D47" i="18" a="1"/>
  <c r="D47" i="18" s="1"/>
  <c r="P90" i="17" a="1"/>
  <c r="P90" i="17" s="1"/>
  <c r="D6" i="17"/>
  <c r="DZ6" i="17" s="1" a="1"/>
  <c r="DZ6" i="17" s="1"/>
  <c r="H61" i="17" a="1"/>
  <c r="H61" i="17" s="1"/>
  <c r="O91" i="17" a="1"/>
  <c r="O91" i="17" s="1"/>
  <c r="L60" i="17" a="1"/>
  <c r="L60" i="17" s="1"/>
  <c r="H87" i="17" a="1"/>
  <c r="H87" i="17" s="1"/>
  <c r="O113" i="17" a="1"/>
  <c r="O113" i="17" s="1"/>
  <c r="Q61" i="17" a="1"/>
  <c r="Q61" i="17" s="1"/>
  <c r="N116" i="17" a="1"/>
  <c r="N116" i="17" s="1"/>
  <c r="L115" i="17" a="1"/>
  <c r="L115" i="17" s="1"/>
  <c r="M114" i="17" a="1"/>
  <c r="M114" i="17" s="1"/>
  <c r="N113" i="17" a="1"/>
  <c r="N113" i="17" s="1"/>
  <c r="N91" i="17" a="1"/>
  <c r="N91" i="17" s="1"/>
  <c r="O90" i="17" a="1"/>
  <c r="O90" i="17" s="1"/>
  <c r="F90" i="17" a="1"/>
  <c r="F90" i="17" s="1"/>
  <c r="I89" i="17" a="1"/>
  <c r="I89" i="17" s="1"/>
  <c r="M88" i="17" a="1"/>
  <c r="M88" i="17" s="1"/>
  <c r="P87" i="17" a="1"/>
  <c r="P87" i="17" s="1"/>
  <c r="G87" i="17" a="1"/>
  <c r="G87" i="17" s="1"/>
  <c r="J86" i="17" a="1"/>
  <c r="J86" i="17" s="1"/>
  <c r="O64" i="17" a="1"/>
  <c r="O64" i="17" s="1"/>
  <c r="F64" i="17" a="1"/>
  <c r="F64" i="17" s="1"/>
  <c r="I63" i="17" a="1"/>
  <c r="I63" i="17" s="1"/>
  <c r="M62" i="17" a="1"/>
  <c r="M62" i="17" s="1"/>
  <c r="P61" i="17" a="1"/>
  <c r="P61" i="17" s="1"/>
  <c r="G61" i="17" a="1"/>
  <c r="G61" i="17" s="1"/>
  <c r="J60" i="17" a="1"/>
  <c r="J60" i="17" s="1"/>
  <c r="F50" i="17" a="1"/>
  <c r="F50" i="17" s="1"/>
  <c r="F26" i="17" a="1"/>
  <c r="F26" i="17" s="1"/>
  <c r="N64" i="17" a="1"/>
  <c r="N64" i="17" s="1"/>
  <c r="Q63" i="17" a="1"/>
  <c r="Q63" i="17" s="1"/>
  <c r="Q67" i="17" s="1"/>
  <c r="H63" i="17" a="1"/>
  <c r="H63" i="17" s="1"/>
  <c r="L62" i="17" a="1"/>
  <c r="L62" i="17" s="1"/>
  <c r="O61" i="17" a="1"/>
  <c r="O61" i="17" s="1"/>
  <c r="F61" i="17" a="1"/>
  <c r="F61" i="17" s="1"/>
  <c r="I60" i="17" a="1"/>
  <c r="I60" i="17" s="1"/>
  <c r="F49" i="17" a="1"/>
  <c r="F49" i="17" s="1"/>
  <c r="I115" i="17" a="1"/>
  <c r="I115" i="17" s="1"/>
  <c r="J114" i="17" a="1"/>
  <c r="J114" i="17" s="1"/>
  <c r="I113" i="17" a="1"/>
  <c r="I113" i="17" s="1"/>
  <c r="L91" i="17" a="1"/>
  <c r="L91" i="17" s="1"/>
  <c r="M90" i="17" a="1"/>
  <c r="M90" i="17" s="1"/>
  <c r="G89" i="17" a="1"/>
  <c r="G89" i="17" s="1"/>
  <c r="N87" i="17" a="1"/>
  <c r="N87" i="17" s="1"/>
  <c r="H86" i="17" a="1"/>
  <c r="H86" i="17" s="1"/>
  <c r="O63" i="17" a="1"/>
  <c r="O63" i="17" s="1"/>
  <c r="F63" i="17" a="1"/>
  <c r="F63" i="17" s="1"/>
  <c r="M61" i="17" a="1"/>
  <c r="M61" i="17" s="1"/>
  <c r="G60" i="17" a="1"/>
  <c r="G60" i="17" s="1"/>
  <c r="D16" i="17"/>
  <c r="F116" i="17" a="1"/>
  <c r="F116" i="17" s="1"/>
  <c r="G113" i="17" a="1"/>
  <c r="G113" i="17" s="1"/>
  <c r="J90" i="17" a="1"/>
  <c r="J90" i="17" s="1"/>
  <c r="Q88" i="17" a="1"/>
  <c r="Q88" i="17" s="1"/>
  <c r="O86" i="17" a="1"/>
  <c r="O86" i="17" s="1"/>
  <c r="P114" i="17" a="1"/>
  <c r="P114" i="17" s="1"/>
  <c r="F91" i="17" a="1"/>
  <c r="F91" i="17" s="1"/>
  <c r="P88" i="17" a="1"/>
  <c r="P88" i="17" s="1"/>
  <c r="N86" i="17" a="1"/>
  <c r="N86" i="17" s="1"/>
  <c r="M63" i="17" a="1"/>
  <c r="M63" i="17" s="1"/>
  <c r="P62" i="17" a="1"/>
  <c r="P62" i="17" s="1"/>
  <c r="J61" i="17" a="1"/>
  <c r="J61" i="17" s="1"/>
  <c r="N60" i="17" a="1"/>
  <c r="N60" i="17" s="1"/>
  <c r="F38" i="17" a="1"/>
  <c r="F38" i="17" s="1"/>
  <c r="D7" i="17"/>
  <c r="O114" i="17" a="1"/>
  <c r="O114" i="17" s="1"/>
  <c r="P113" i="17" a="1"/>
  <c r="P113" i="17" s="1"/>
  <c r="L89" i="17" a="1"/>
  <c r="L89" i="17" s="1"/>
  <c r="I87" i="17" a="1"/>
  <c r="I87" i="17" s="1"/>
  <c r="Q64" i="17" a="1"/>
  <c r="Q64" i="17" s="1"/>
  <c r="H64" i="17" a="1"/>
  <c r="H64" i="17" s="1"/>
  <c r="L63" i="17" a="1"/>
  <c r="L63" i="17" s="1"/>
  <c r="O62" i="17" a="1"/>
  <c r="O62" i="17" s="1"/>
  <c r="F62" i="17" a="1"/>
  <c r="F62" i="17" s="1"/>
  <c r="M60" i="17" a="1"/>
  <c r="M60" i="17" s="1"/>
  <c r="F31" i="17" a="1"/>
  <c r="F31" i="17" s="1"/>
  <c r="F33" i="17" s="1"/>
  <c r="O119" i="17" a="1"/>
  <c r="O119" i="17" s="1"/>
  <c r="M116" i="17" a="1"/>
  <c r="M116" i="17" s="1"/>
  <c r="J115" i="17" a="1"/>
  <c r="J115" i="17" s="1"/>
  <c r="L114" i="17" a="1"/>
  <c r="L114" i="17" s="1"/>
  <c r="J113" i="17" a="1"/>
  <c r="J113" i="17" s="1"/>
  <c r="M91" i="17" a="1"/>
  <c r="M91" i="17" s="1"/>
  <c r="N90" i="17" a="1"/>
  <c r="N90" i="17" s="1"/>
  <c r="Q89" i="17" a="1"/>
  <c r="Q89" i="17" s="1"/>
  <c r="H89" i="17" a="1"/>
  <c r="H89" i="17" s="1"/>
  <c r="L88" i="17" a="1"/>
  <c r="L88" i="17" s="1"/>
  <c r="O87" i="17" a="1"/>
  <c r="O87" i="17" s="1"/>
  <c r="F87" i="17" a="1"/>
  <c r="F87" i="17" s="1"/>
  <c r="I86" i="17" a="1"/>
  <c r="I86" i="17" s="1"/>
  <c r="P89" i="17" a="1"/>
  <c r="P89" i="17" s="1"/>
  <c r="J88" i="17" a="1"/>
  <c r="J88" i="17" s="1"/>
  <c r="Q86" i="17" a="1"/>
  <c r="Q86" i="17" s="1"/>
  <c r="M64" i="17" a="1"/>
  <c r="M64" i="17" s="1"/>
  <c r="P63" i="17" a="1"/>
  <c r="P63" i="17" s="1"/>
  <c r="G63" i="17" a="1"/>
  <c r="G63" i="17" s="1"/>
  <c r="J62" i="17" a="1"/>
  <c r="J62" i="17" s="1"/>
  <c r="N61" i="17" a="1"/>
  <c r="N61" i="17" s="1"/>
  <c r="Q60" i="17" a="1"/>
  <c r="Q60" i="17" s="1"/>
  <c r="H60" i="17" a="1"/>
  <c r="H60" i="17" s="1"/>
  <c r="F43" i="17" a="1"/>
  <c r="F43" i="17" s="1"/>
  <c r="L64" i="17" a="1"/>
  <c r="L64" i="17" s="1"/>
  <c r="I62" i="17" a="1"/>
  <c r="I62" i="17" s="1"/>
  <c r="P60" i="17" a="1"/>
  <c r="P60" i="17" s="1"/>
  <c r="F40" i="17" a="1"/>
  <c r="F40" i="17" s="1"/>
  <c r="M117" i="17" a="1"/>
  <c r="M117" i="17" s="1"/>
  <c r="I91" i="17" a="1"/>
  <c r="I91" i="17" s="1"/>
  <c r="N89" i="17" a="1"/>
  <c r="N89" i="17" s="1"/>
  <c r="L87" i="17" a="1"/>
  <c r="L87" i="17" s="1"/>
  <c r="J64" i="17" a="1"/>
  <c r="J64" i="17" s="1"/>
  <c r="N63" i="17" a="1"/>
  <c r="N63" i="17" s="1"/>
  <c r="Q62" i="17" a="1"/>
  <c r="Q62" i="17" s="1"/>
  <c r="Q66" i="17" s="1"/>
  <c r="H62" i="17" a="1"/>
  <c r="H62" i="17" s="1"/>
  <c r="L61" i="17" a="1"/>
  <c r="L61" i="17" s="1"/>
  <c r="O60" i="17" a="1"/>
  <c r="O60" i="17" s="1"/>
  <c r="F60" i="17" a="1"/>
  <c r="F60" i="17" s="1"/>
  <c r="F39" i="17" a="1"/>
  <c r="F39" i="17" s="1"/>
  <c r="E7" i="17"/>
  <c r="I117" i="17" a="1"/>
  <c r="I117" i="17" s="1"/>
  <c r="Q113" i="17" a="1"/>
  <c r="Q113" i="17" s="1"/>
  <c r="I90" i="17" a="1"/>
  <c r="I90" i="17" s="1"/>
  <c r="G88" i="17" a="1"/>
  <c r="G88" i="17" s="1"/>
  <c r="P116" i="17" a="1"/>
  <c r="P116" i="17" s="1"/>
  <c r="H90" i="17" a="1"/>
  <c r="H90" i="17" s="1"/>
  <c r="F88" i="17" a="1"/>
  <c r="F88" i="17" s="1"/>
  <c r="O118" i="17" a="1"/>
  <c r="O118" i="17" s="1"/>
  <c r="I116" i="17" a="1"/>
  <c r="I116" i="17" s="1"/>
  <c r="G115" i="17" a="1"/>
  <c r="G115" i="17" s="1"/>
  <c r="F118" i="17" a="1"/>
  <c r="F118" i="17" s="1"/>
  <c r="G116" i="17" a="1"/>
  <c r="G116" i="17" s="1"/>
  <c r="H115" i="17" a="1"/>
  <c r="H115" i="17" s="1"/>
  <c r="G114" i="17" a="1"/>
  <c r="G114" i="17" s="1"/>
  <c r="H113" i="17" a="1"/>
  <c r="H113" i="17" s="1"/>
  <c r="J91" i="17" a="1"/>
  <c r="J91" i="17" s="1"/>
  <c r="L90" i="17" a="1"/>
  <c r="L90" i="17" s="1"/>
  <c r="O89" i="17" a="1"/>
  <c r="O89" i="17" s="1"/>
  <c r="F89" i="17" a="1"/>
  <c r="F89" i="17" s="1"/>
  <c r="I88" i="17" a="1"/>
  <c r="I88" i="17" s="1"/>
  <c r="M87" i="17" a="1"/>
  <c r="M87" i="17" s="1"/>
  <c r="P86" i="17" a="1"/>
  <c r="P86" i="17" s="1"/>
  <c r="G86" i="17" a="1"/>
  <c r="G86" i="17" s="1"/>
  <c r="F114" i="17" a="1"/>
  <c r="F114" i="17" s="1"/>
  <c r="H88" i="17" a="1"/>
  <c r="H88" i="17" s="1"/>
  <c r="F86" i="17" a="1"/>
  <c r="F86" i="17" s="1"/>
  <c r="Q115" i="17" a="1"/>
  <c r="Q115" i="17" s="1"/>
  <c r="F113" i="17" a="1"/>
  <c r="F113" i="17" s="1"/>
  <c r="M89" i="17" a="1"/>
  <c r="M89" i="17" s="1"/>
  <c r="J87" i="17" a="1"/>
  <c r="J87" i="17" s="1"/>
  <c r="I64" i="17" a="1"/>
  <c r="I64" i="17" s="1"/>
  <c r="G62" i="17" a="1"/>
  <c r="G62" i="17" s="1"/>
  <c r="P115" i="17" a="1"/>
  <c r="P115" i="17" s="1"/>
  <c r="Q90" i="17" a="1"/>
  <c r="Q90" i="17" s="1"/>
  <c r="O88" i="17" a="1"/>
  <c r="O88" i="17" s="1"/>
  <c r="M86" i="17" a="1"/>
  <c r="M86" i="17" s="1"/>
  <c r="I61" i="17" a="1"/>
  <c r="I61" i="17" s="1"/>
  <c r="E6" i="17"/>
  <c r="Q87" i="17" a="1"/>
  <c r="Q87" i="17" s="1"/>
  <c r="N114" i="17" a="1"/>
  <c r="N114" i="17" s="1"/>
  <c r="N62" i="17" a="1"/>
  <c r="N62" i="17" s="1"/>
  <c r="J89" i="17" a="1"/>
  <c r="J89" i="17" s="1"/>
  <c r="O116" i="17" a="1"/>
  <c r="O116" i="17" s="1"/>
  <c r="F27" i="17" a="1"/>
  <c r="F27" i="17" s="1"/>
  <c r="J63" i="17" a="1"/>
  <c r="J63" i="17" s="1"/>
  <c r="F53" i="17" a="1"/>
  <c r="F53" i="17" s="1"/>
  <c r="G64" i="17" a="1"/>
  <c r="G64" i="17" s="1"/>
  <c r="G90" i="17" a="1"/>
  <c r="G90" i="17" s="1"/>
  <c r="GL6" i="17" a="1"/>
  <c r="GL6" i="17" s="1"/>
  <c r="KT6" i="17" a="1"/>
  <c r="KT6" i="17" s="1"/>
  <c r="MH6" i="17" a="1"/>
  <c r="MH6" i="17" s="1"/>
  <c r="M31" i="18" a="1"/>
  <c r="M31" i="18" s="1"/>
  <c r="F31" i="18" a="1"/>
  <c r="F31" i="18" s="1"/>
  <c r="K30" i="18" a="1"/>
  <c r="K30" i="18" s="1"/>
  <c r="E30" i="18" a="1"/>
  <c r="E30" i="18" s="1"/>
  <c r="H29" i="18" a="1"/>
  <c r="H29" i="18" s="1"/>
  <c r="G28" i="18" a="1"/>
  <c r="G28" i="18" s="1"/>
  <c r="F27" i="18" a="1"/>
  <c r="F27" i="18" s="1"/>
  <c r="K26" i="18" a="1"/>
  <c r="K26" i="18" s="1"/>
  <c r="J25" i="18" a="1"/>
  <c r="J25" i="18" s="1"/>
  <c r="H24" i="18" a="1"/>
  <c r="H24" i="18" s="1"/>
  <c r="M22" i="18" a="1"/>
  <c r="M22" i="18" s="1"/>
  <c r="L21" i="18" a="1"/>
  <c r="L21" i="18" s="1"/>
  <c r="E20" i="18" a="1"/>
  <c r="E20" i="18" s="1"/>
  <c r="D19" i="18" a="1"/>
  <c r="D19" i="18" s="1"/>
  <c r="H18" i="18" a="1"/>
  <c r="H18" i="18" s="1"/>
  <c r="M16" i="18" a="1"/>
  <c r="M16" i="18" s="1"/>
  <c r="F16" i="18" a="1"/>
  <c r="F16" i="18" s="1"/>
  <c r="E15" i="18" a="1"/>
  <c r="E15" i="18" s="1"/>
  <c r="J14" i="18" a="1"/>
  <c r="J14" i="18" s="1"/>
  <c r="M12" i="18" a="1"/>
  <c r="M12" i="18" s="1"/>
  <c r="F12" i="18" a="1"/>
  <c r="F12" i="18" s="1"/>
  <c r="E11" i="18" a="1"/>
  <c r="E11" i="18" s="1"/>
  <c r="J10" i="18" a="1"/>
  <c r="J10" i="18" s="1"/>
  <c r="L12" i="18" a="1"/>
  <c r="L12" i="18" s="1"/>
  <c r="D11" i="18" a="1"/>
  <c r="D11" i="18" s="1"/>
  <c r="M9" i="18" a="1"/>
  <c r="M9" i="18" s="1"/>
  <c r="L31" i="18" a="1"/>
  <c r="L31" i="18" s="1"/>
  <c r="J30" i="18" a="1"/>
  <c r="J30" i="18" s="1"/>
  <c r="D30" i="18" a="1"/>
  <c r="D30" i="18" s="1"/>
  <c r="M28" i="18" a="1"/>
  <c r="M28" i="18" s="1"/>
  <c r="L27" i="18" a="1"/>
  <c r="L27" i="18" s="1"/>
  <c r="E26" i="18" a="1"/>
  <c r="E26" i="18" s="1"/>
  <c r="D25" i="18" a="1"/>
  <c r="D25" i="18" s="1"/>
  <c r="M23" i="18" a="1"/>
  <c r="M23" i="18" s="1"/>
  <c r="G23" i="18" a="1"/>
  <c r="G23" i="18" s="1"/>
  <c r="L22" i="18" a="1"/>
  <c r="L22" i="18" s="1"/>
  <c r="F22" i="18" a="1"/>
  <c r="F22" i="18" s="1"/>
  <c r="K21" i="18" a="1"/>
  <c r="K21" i="18" s="1"/>
  <c r="E21" i="18" a="1"/>
  <c r="E21" i="18" s="1"/>
  <c r="J20" i="18" a="1"/>
  <c r="J20" i="18" s="1"/>
  <c r="D20" i="18" a="1"/>
  <c r="D20" i="18" s="1"/>
  <c r="H19" i="18" a="1"/>
  <c r="H19" i="18" s="1"/>
  <c r="M17" i="18" a="1"/>
  <c r="M17" i="18" s="1"/>
  <c r="G17" i="18" a="1"/>
  <c r="G17" i="18" s="1"/>
  <c r="L16" i="18" a="1"/>
  <c r="L16" i="18" s="1"/>
  <c r="K15" i="18" a="1"/>
  <c r="K15" i="18" s="1"/>
  <c r="D15" i="18" a="1"/>
  <c r="D15" i="18" s="1"/>
  <c r="H14" i="18" a="1"/>
  <c r="H14" i="18" s="1"/>
  <c r="M13" i="18" a="1"/>
  <c r="M13" i="18" s="1"/>
  <c r="G13" i="18" a="1"/>
  <c r="G13" i="18" s="1"/>
  <c r="K11" i="18" a="1"/>
  <c r="K11" i="18" s="1"/>
  <c r="H10" i="18" a="1"/>
  <c r="H10" i="18" s="1"/>
  <c r="G9" i="18" a="1"/>
  <c r="G9" i="18" s="1"/>
  <c r="K31" i="18" a="1"/>
  <c r="K31" i="18" s="1"/>
  <c r="E31" i="18" a="1"/>
  <c r="E31" i="18" s="1"/>
  <c r="H30" i="18" a="1"/>
  <c r="H30" i="18" s="1"/>
  <c r="G29" i="18" a="1"/>
  <c r="G29" i="18" s="1"/>
  <c r="L28" i="18" a="1"/>
  <c r="L28" i="18" s="1"/>
  <c r="F28" i="18" a="1"/>
  <c r="F28" i="18" s="1"/>
  <c r="K27" i="18" a="1"/>
  <c r="K27" i="18" s="1"/>
  <c r="E27" i="18" a="1"/>
  <c r="E27" i="18" s="1"/>
  <c r="J26" i="18" a="1"/>
  <c r="J26" i="18" s="1"/>
  <c r="D26" i="18" a="1"/>
  <c r="D26" i="18" s="1"/>
  <c r="H25" i="18" a="1"/>
  <c r="H25" i="18" s="1"/>
  <c r="G24" i="18" a="1"/>
  <c r="G24" i="18" s="1"/>
  <c r="F23" i="18" a="1"/>
  <c r="F23" i="18" s="1"/>
  <c r="K22" i="18" a="1"/>
  <c r="K22" i="18" s="1"/>
  <c r="J21" i="18" a="1"/>
  <c r="J21" i="18" s="1"/>
  <c r="H20" i="18" a="1"/>
  <c r="H20" i="18" s="1"/>
  <c r="G18" i="18" a="1"/>
  <c r="G18" i="18" s="1"/>
  <c r="F17" i="18" a="1"/>
  <c r="F17" i="18" s="1"/>
  <c r="K16" i="18" a="1"/>
  <c r="K16" i="18" s="1"/>
  <c r="E16" i="18" a="1"/>
  <c r="E16" i="18" s="1"/>
  <c r="J15" i="18" a="1"/>
  <c r="J15" i="18" s="1"/>
  <c r="F13" i="18" a="1"/>
  <c r="F13" i="18" s="1"/>
  <c r="K12" i="18" a="1"/>
  <c r="K12" i="18" s="1"/>
  <c r="E12" i="18" a="1"/>
  <c r="E12" i="18" s="1"/>
  <c r="J11" i="18" a="1"/>
  <c r="J11" i="18" s="1"/>
  <c r="F9" i="18" a="1"/>
  <c r="F9" i="18" s="1"/>
  <c r="J31" i="18" a="1"/>
  <c r="J31" i="18" s="1"/>
  <c r="M29" i="18" a="1"/>
  <c r="M29" i="18" s="1"/>
  <c r="F29" i="18" a="1"/>
  <c r="F29" i="18" s="1"/>
  <c r="K28" i="18" a="1"/>
  <c r="K28" i="18" s="1"/>
  <c r="J27" i="18" a="1"/>
  <c r="J27" i="18" s="1"/>
  <c r="H26" i="18" a="1"/>
  <c r="H26" i="18" s="1"/>
  <c r="M24" i="18" a="1"/>
  <c r="M24" i="18" s="1"/>
  <c r="L23" i="18" a="1"/>
  <c r="L23" i="18" s="1"/>
  <c r="E22" i="18" a="1"/>
  <c r="E22" i="18" s="1"/>
  <c r="D21" i="18" a="1"/>
  <c r="D21" i="18" s="1"/>
  <c r="M19" i="18" a="1"/>
  <c r="M19" i="18" s="1"/>
  <c r="G19" i="18" a="1"/>
  <c r="G19" i="18" s="1"/>
  <c r="M18" i="18" a="1"/>
  <c r="M18" i="18" s="1"/>
  <c r="L17" i="18" a="1"/>
  <c r="L17" i="18" s="1"/>
  <c r="D16" i="18" a="1"/>
  <c r="D16" i="18" s="1"/>
  <c r="H15" i="18" a="1"/>
  <c r="H15" i="18" s="1"/>
  <c r="G14" i="18" a="1"/>
  <c r="G14" i="18" s="1"/>
  <c r="L13" i="18" a="1"/>
  <c r="L13" i="18" s="1"/>
  <c r="D12" i="18" a="1"/>
  <c r="D12" i="18" s="1"/>
  <c r="H11" i="18" a="1"/>
  <c r="H11" i="18" s="1"/>
  <c r="D31" i="18" a="1"/>
  <c r="D31" i="18" s="1"/>
  <c r="G30" i="18" a="1"/>
  <c r="G30" i="18" s="1"/>
  <c r="L29" i="18" a="1"/>
  <c r="L29" i="18" s="1"/>
  <c r="E28" i="18" a="1"/>
  <c r="E28" i="18" s="1"/>
  <c r="D27" i="18" a="1"/>
  <c r="D27" i="18" s="1"/>
  <c r="M25" i="18" a="1"/>
  <c r="M25" i="18" s="1"/>
  <c r="G25" i="18" a="1"/>
  <c r="G25" i="18" s="1"/>
  <c r="L24" i="18" a="1"/>
  <c r="L24" i="18" s="1"/>
  <c r="F24" i="18" a="1"/>
  <c r="F24" i="18" s="1"/>
  <c r="K23" i="18" a="1"/>
  <c r="K23" i="18" s="1"/>
  <c r="E23" i="18" a="1"/>
  <c r="E23" i="18" s="1"/>
  <c r="J22" i="18" a="1"/>
  <c r="J22" i="18" s="1"/>
  <c r="D22" i="18" a="1"/>
  <c r="D22" i="18" s="1"/>
  <c r="H21" i="18" a="1"/>
  <c r="H21" i="18" s="1"/>
  <c r="G20" i="18" a="1"/>
  <c r="G20" i="18" s="1"/>
  <c r="F19" i="18" a="1"/>
  <c r="F19" i="18" s="1"/>
  <c r="L18" i="18" a="1"/>
  <c r="L18" i="18" s="1"/>
  <c r="F18" i="18" a="1"/>
  <c r="F18" i="18" s="1"/>
  <c r="E17" i="18" a="1"/>
  <c r="E17" i="18" s="1"/>
  <c r="J16" i="18" a="1"/>
  <c r="J16" i="18" s="1"/>
  <c r="M14" i="18" a="1"/>
  <c r="M14" i="18" s="1"/>
  <c r="F14" i="18" a="1"/>
  <c r="F14" i="18" s="1"/>
  <c r="E13" i="18" a="1"/>
  <c r="E13" i="18" s="1"/>
  <c r="J12" i="18" a="1"/>
  <c r="J12" i="18" s="1"/>
  <c r="M10" i="18" a="1"/>
  <c r="M10" i="18" s="1"/>
  <c r="F10" i="18" a="1"/>
  <c r="F10" i="18" s="1"/>
  <c r="K9" i="18" a="1"/>
  <c r="K9" i="18" s="1"/>
  <c r="H31" i="18" a="1"/>
  <c r="H31" i="18" s="1"/>
  <c r="K29" i="18" a="1"/>
  <c r="K29" i="18" s="1"/>
  <c r="E29" i="18" a="1"/>
  <c r="E29" i="18" s="1"/>
  <c r="J28" i="18" a="1"/>
  <c r="J28" i="18" s="1"/>
  <c r="D28" i="18" a="1"/>
  <c r="D28" i="18" s="1"/>
  <c r="H27" i="18" a="1"/>
  <c r="H27" i="18" s="1"/>
  <c r="G26" i="18" a="1"/>
  <c r="G26" i="18" s="1"/>
  <c r="F25" i="18" a="1"/>
  <c r="F25" i="18" s="1"/>
  <c r="K24" i="18" a="1"/>
  <c r="K24" i="18" s="1"/>
  <c r="J23" i="18" a="1"/>
  <c r="J23" i="18" s="1"/>
  <c r="H22" i="18" a="1"/>
  <c r="H22" i="18" s="1"/>
  <c r="M20" i="18" a="1"/>
  <c r="M20" i="18" s="1"/>
  <c r="L19" i="18" a="1"/>
  <c r="L19" i="18" s="1"/>
  <c r="K18" i="18" a="1"/>
  <c r="K18" i="18" s="1"/>
  <c r="K17" i="18" a="1"/>
  <c r="K17" i="18" s="1"/>
  <c r="D17" i="18" a="1"/>
  <c r="D17" i="18" s="1"/>
  <c r="H16" i="18" a="1"/>
  <c r="H16" i="18" s="1"/>
  <c r="M15" i="18" a="1"/>
  <c r="M15" i="18" s="1"/>
  <c r="G15" i="18" a="1"/>
  <c r="G15" i="18" s="1"/>
  <c r="L14" i="18" a="1"/>
  <c r="L14" i="18" s="1"/>
  <c r="K13" i="18" a="1"/>
  <c r="K13" i="18" s="1"/>
  <c r="D13" i="18" a="1"/>
  <c r="D13" i="18" s="1"/>
  <c r="H12" i="18" a="1"/>
  <c r="H12" i="18" s="1"/>
  <c r="M30" i="18" a="1"/>
  <c r="M30" i="18" s="1"/>
  <c r="F30" i="18" a="1"/>
  <c r="F30" i="18" s="1"/>
  <c r="J29" i="18" a="1"/>
  <c r="J29" i="18" s="1"/>
  <c r="H28" i="18" a="1"/>
  <c r="H28" i="18" s="1"/>
  <c r="M26" i="18" a="1"/>
  <c r="M26" i="18" s="1"/>
  <c r="L25" i="18" a="1"/>
  <c r="L25" i="18" s="1"/>
  <c r="E24" i="18" a="1"/>
  <c r="E24" i="18" s="1"/>
  <c r="D23" i="18" a="1"/>
  <c r="D23" i="18" s="1"/>
  <c r="M21" i="18" a="1"/>
  <c r="M21" i="18" s="1"/>
  <c r="G21" i="18" a="1"/>
  <c r="G21" i="18" s="1"/>
  <c r="L20" i="18" a="1"/>
  <c r="L20" i="18" s="1"/>
  <c r="F20" i="18" a="1"/>
  <c r="F20" i="18" s="1"/>
  <c r="K19" i="18" a="1"/>
  <c r="K19" i="18" s="1"/>
  <c r="E19" i="18" a="1"/>
  <c r="E19" i="18" s="1"/>
  <c r="E18" i="18" a="1"/>
  <c r="E18" i="18" s="1"/>
  <c r="J17" i="18" a="1"/>
  <c r="J17" i="18" s="1"/>
  <c r="F15" i="18" a="1"/>
  <c r="F15" i="18" s="1"/>
  <c r="K14" i="18" a="1"/>
  <c r="K14" i="18" s="1"/>
  <c r="E14" i="18" a="1"/>
  <c r="E14" i="18" s="1"/>
  <c r="J13" i="18" a="1"/>
  <c r="J13" i="18" s="1"/>
  <c r="F11" i="18" a="1"/>
  <c r="F11" i="18" s="1"/>
  <c r="K10" i="18" a="1"/>
  <c r="K10" i="18" s="1"/>
  <c r="E10" i="18" a="1"/>
  <c r="E10" i="18" s="1"/>
  <c r="L26" i="18" a="1"/>
  <c r="L26" i="18" s="1"/>
  <c r="K25" i="18" a="1"/>
  <c r="K25" i="18" s="1"/>
  <c r="J24" i="18" a="1"/>
  <c r="J24" i="18" s="1"/>
  <c r="G31" i="18" a="1"/>
  <c r="G31" i="18" s="1"/>
  <c r="L30" i="18" a="1"/>
  <c r="L30" i="18" s="1"/>
  <c r="D29" i="18" a="1"/>
  <c r="D29" i="18" s="1"/>
  <c r="M27" i="18" a="1"/>
  <c r="M27" i="18" s="1"/>
  <c r="G27" i="18" a="1"/>
  <c r="G27" i="18" s="1"/>
  <c r="F26" i="18" a="1"/>
  <c r="F26" i="18" s="1"/>
  <c r="E25" i="18" a="1"/>
  <c r="E25" i="18" s="1"/>
  <c r="D24" i="18" a="1"/>
  <c r="D24" i="18" s="1"/>
  <c r="H23" i="18" a="1"/>
  <c r="H23" i="18" s="1"/>
  <c r="J18" i="18" a="1"/>
  <c r="J18" i="18" s="1"/>
  <c r="D14" i="18" a="1"/>
  <c r="D14" i="18" s="1"/>
  <c r="H9" i="18" a="1"/>
  <c r="H9" i="18" s="1"/>
  <c r="G22" i="18" a="1"/>
  <c r="G22" i="18" s="1"/>
  <c r="D18" i="18" a="1"/>
  <c r="D18" i="18" s="1"/>
  <c r="H13" i="18" a="1"/>
  <c r="H13" i="18" s="1"/>
  <c r="L10" i="18" a="1"/>
  <c r="L10" i="18" s="1"/>
  <c r="H17" i="18" a="1"/>
  <c r="H17" i="18" s="1"/>
  <c r="D9" i="18" a="1"/>
  <c r="D9" i="18" s="1"/>
  <c r="F21" i="18" a="1"/>
  <c r="F21" i="18" s="1"/>
  <c r="G12" i="18" a="1"/>
  <c r="G12" i="18" s="1"/>
  <c r="G10" i="18" a="1"/>
  <c r="G10" i="18" s="1"/>
  <c r="K20" i="18" a="1"/>
  <c r="K20" i="18" s="1"/>
  <c r="G16" i="18" a="1"/>
  <c r="G16" i="18" s="1"/>
  <c r="M11" i="18" a="1"/>
  <c r="M11" i="18" s="1"/>
  <c r="L15" i="18" a="1"/>
  <c r="L15" i="18" s="1"/>
  <c r="L11" i="18" a="1"/>
  <c r="L11" i="18" s="1"/>
  <c r="D10" i="18" a="1"/>
  <c r="D10" i="18" s="1"/>
  <c r="E9" i="18" a="1"/>
  <c r="E9" i="18" s="1"/>
  <c r="J19" i="18" a="1"/>
  <c r="J19" i="18" s="1"/>
  <c r="G11" i="18" a="1"/>
  <c r="G11" i="18" s="1"/>
  <c r="L9" i="18" a="1"/>
  <c r="L9" i="18" s="1"/>
  <c r="J9" i="18" a="1"/>
  <c r="J9" i="18" s="1"/>
  <c r="J117" i="17" a="1"/>
  <c r="J117" i="17" s="1"/>
  <c r="G118" i="17" a="1"/>
  <c r="G118" i="17" s="1"/>
  <c r="P118" i="17" a="1"/>
  <c r="P118" i="17" s="1"/>
  <c r="P119" i="17" a="1"/>
  <c r="P119" i="17" s="1"/>
  <c r="H144" i="17"/>
  <c r="H148" i="17"/>
  <c r="L117" i="17" a="1"/>
  <c r="L117" i="17" s="1"/>
  <c r="H118" i="17" a="1"/>
  <c r="H118" i="17" s="1"/>
  <c r="Q118" i="17" a="1"/>
  <c r="Q118" i="17" s="1"/>
  <c r="I120" i="17" a="1"/>
  <c r="I120" i="17" s="1"/>
  <c r="I118" i="17" a="1"/>
  <c r="I118" i="17" s="1"/>
  <c r="G119" i="17" a="1"/>
  <c r="G119" i="17" s="1"/>
  <c r="J120" i="17" a="1"/>
  <c r="J120" i="17" s="1"/>
  <c r="G145" i="17"/>
  <c r="G149" i="17"/>
  <c r="H116" i="17" a="1"/>
  <c r="H116" i="17" s="1"/>
  <c r="Q116" i="17" a="1"/>
  <c r="Q116" i="17" s="1"/>
  <c r="N117" i="17" a="1"/>
  <c r="N117" i="17" s="1"/>
  <c r="J118" i="17" a="1"/>
  <c r="J118" i="17" s="1"/>
  <c r="H119" i="17" a="1"/>
  <c r="H119" i="17" s="1"/>
  <c r="O120" i="17" a="1"/>
  <c r="O120" i="17" s="1"/>
  <c r="F117" i="17" a="1"/>
  <c r="F117" i="17" s="1"/>
  <c r="O117" i="17" a="1"/>
  <c r="O117" i="17" s="1"/>
  <c r="L118" i="17" a="1"/>
  <c r="L118" i="17" s="1"/>
  <c r="I119" i="17" a="1"/>
  <c r="I119" i="17" s="1"/>
  <c r="Q120" i="17" a="1"/>
  <c r="Q120" i="17" s="1"/>
  <c r="F146" i="17"/>
  <c r="F150" i="17"/>
  <c r="G91" i="17" a="1"/>
  <c r="G91" i="17" s="1"/>
  <c r="P91" i="17" a="1"/>
  <c r="P91" i="17" s="1"/>
  <c r="L113" i="17" a="1"/>
  <c r="L113" i="17" s="1"/>
  <c r="H114" i="17" a="1"/>
  <c r="H114" i="17" s="1"/>
  <c r="Q114" i="17" a="1"/>
  <c r="Q114" i="17" s="1"/>
  <c r="N115" i="17" a="1"/>
  <c r="N115" i="17" s="1"/>
  <c r="J116" i="17" a="1"/>
  <c r="J116" i="17" s="1"/>
  <c r="G117" i="17" a="1"/>
  <c r="G117" i="17" s="1"/>
  <c r="P117" i="17" a="1"/>
  <c r="P117" i="17" s="1"/>
  <c r="M118" i="17" a="1"/>
  <c r="M118" i="17" s="1"/>
  <c r="J119" i="17" a="1"/>
  <c r="J119" i="17" s="1"/>
  <c r="H149" i="17"/>
  <c r="H91" i="17" a="1"/>
  <c r="H91" i="17" s="1"/>
  <c r="Q91" i="17" a="1"/>
  <c r="Q91" i="17" s="1"/>
  <c r="M113" i="17" a="1"/>
  <c r="M113" i="17" s="1"/>
  <c r="I114" i="17" a="1"/>
  <c r="I114" i="17" s="1"/>
  <c r="F115" i="17" a="1"/>
  <c r="F115" i="17" s="1"/>
  <c r="O115" i="17" a="1"/>
  <c r="O115" i="17" s="1"/>
  <c r="L116" i="17" a="1"/>
  <c r="L116" i="17" s="1"/>
  <c r="H117" i="17" a="1"/>
  <c r="H117" i="17" s="1"/>
  <c r="Q117" i="17" a="1"/>
  <c r="Q117" i="17" s="1"/>
  <c r="N118" i="17" a="1"/>
  <c r="N118" i="17" s="1"/>
  <c r="M119" i="17" a="1"/>
  <c r="M119" i="17" s="1"/>
  <c r="I143" i="17"/>
  <c r="I147" i="17"/>
  <c r="AA6" i="17" a="1"/>
  <c r="AA6" i="17" s="1"/>
  <c r="BG6" i="17" a="1"/>
  <c r="BG6" i="17" s="1"/>
  <c r="DS6" i="17" a="1"/>
  <c r="DS6" i="17" s="1"/>
  <c r="IQ6" i="17" a="1"/>
  <c r="IQ6" i="17" s="1"/>
  <c r="JW6" i="17" a="1"/>
  <c r="JW6" i="17" s="1"/>
  <c r="KE6" i="17" a="1"/>
  <c r="KE6" i="17" s="1"/>
  <c r="OE6" i="17" a="1"/>
  <c r="OE6" i="17" s="1"/>
  <c r="BE6" i="17" a="1"/>
  <c r="BE6" i="17" s="1"/>
  <c r="IW6" i="17" a="1"/>
  <c r="IW6" i="17" s="1"/>
  <c r="JM6" i="17" a="1"/>
  <c r="JM6" i="17" s="1"/>
  <c r="JU6" i="17" a="1"/>
  <c r="JU6" i="17" s="1"/>
  <c r="LA6" i="17" a="1"/>
  <c r="LA6" i="17" s="1"/>
  <c r="MO6" i="17" a="1"/>
  <c r="MO6" i="17" s="1"/>
  <c r="NU6" i="17" a="1"/>
  <c r="NU6" i="17" s="1"/>
  <c r="OK6" i="17" a="1"/>
  <c r="OK6" i="17" s="1"/>
  <c r="RE6" i="17" a="1"/>
  <c r="RE6" i="17" s="1"/>
  <c r="SK6" i="17" a="1"/>
  <c r="SK6" i="17" s="1"/>
  <c r="BH7" i="17" a="1"/>
  <c r="BH7" i="17" s="1"/>
  <c r="CN7" i="17" a="1"/>
  <c r="CN7" i="17" s="1"/>
  <c r="DL7" i="17" a="1"/>
  <c r="DL7" i="17" s="1"/>
  <c r="DT7" i="17" a="1"/>
  <c r="DT7" i="17" s="1"/>
  <c r="IJ7" i="17" a="1"/>
  <c r="IJ7" i="17" s="1"/>
  <c r="NX7" i="17" a="1"/>
  <c r="NX7" i="17" s="1"/>
  <c r="DH7" i="17" a="1"/>
  <c r="DH7" i="17" s="1"/>
  <c r="FD7" i="17" a="1"/>
  <c r="FD7" i="17" s="1"/>
  <c r="IV7" i="17" a="1"/>
  <c r="IV7" i="17" s="1"/>
  <c r="KB7" i="17" a="1"/>
  <c r="KB7" i="17" s="1"/>
  <c r="DT4" i="17" a="1"/>
  <c r="DT4" i="17" s="1"/>
  <c r="EU7" i="17" a="1"/>
  <c r="EU7" i="17" s="1"/>
  <c r="GA7" i="17" a="1"/>
  <c r="GA7" i="17" s="1"/>
  <c r="IM7" i="17" a="1"/>
  <c r="IM7" i="17" s="1"/>
  <c r="LG7" i="17" a="1"/>
  <c r="LG7" i="17" s="1"/>
  <c r="AJ4" i="17" a="1"/>
  <c r="AJ4" i="17" s="1"/>
  <c r="MX4" i="17" a="1"/>
  <c r="MX4" i="17" s="1"/>
  <c r="AN4" i="17" a="1"/>
  <c r="AN4" i="17" s="1"/>
  <c r="QI4" i="17" a="1"/>
  <c r="QI4" i="17" s="1"/>
  <c r="BM4" i="17" a="1"/>
  <c r="BM4" i="17" s="1"/>
  <c r="DI4" i="17" a="1"/>
  <c r="DI4" i="17" s="1"/>
  <c r="DY4" i="17" a="1"/>
  <c r="DY4" i="17" s="1"/>
  <c r="RM7" i="17" a="1"/>
  <c r="RM7" i="17" s="1"/>
  <c r="AR4" i="17" a="1"/>
  <c r="AR4" i="17" s="1"/>
  <c r="OJ5" i="17" a="1"/>
  <c r="OJ5" i="17" s="1"/>
  <c r="NV7" i="17" a="1"/>
  <c r="NV7" i="17" s="1"/>
  <c r="OD7" i="17" a="1"/>
  <c r="OD7" i="17" s="1"/>
  <c r="PB7" i="17" a="1"/>
  <c r="PB7" i="17" s="1"/>
  <c r="H4" i="17" a="1"/>
  <c r="H4" i="17" s="1"/>
  <c r="BX4" i="17" a="1"/>
  <c r="BX4" i="17" s="1"/>
  <c r="BW7" i="17" a="1"/>
  <c r="BW7" i="17" s="1"/>
  <c r="DC7" i="17" a="1"/>
  <c r="DC7" i="17" s="1"/>
  <c r="DK7" i="17" a="1"/>
  <c r="DK7" i="17" s="1"/>
  <c r="EI7" i="17" a="1"/>
  <c r="EI7" i="17" s="1"/>
  <c r="LK5" i="17" a="1"/>
  <c r="LK5" i="17" s="1"/>
  <c r="MI7" i="17" a="1"/>
  <c r="MI7" i="17" s="1"/>
  <c r="NG7" i="17" a="1"/>
  <c r="NG7" i="17" s="1"/>
  <c r="SM7" i="17" a="1"/>
  <c r="SM7" i="17" s="1"/>
  <c r="L4" i="17" a="1"/>
  <c r="L4" i="17" s="1"/>
  <c r="CN4" i="17" a="1"/>
  <c r="CN4" i="17" s="1"/>
  <c r="AW4" i="17" a="1"/>
  <c r="AW4" i="17" s="1"/>
  <c r="P4" i="17" a="1"/>
  <c r="P4" i="17" s="1"/>
  <c r="CS4" i="17" a="1"/>
  <c r="CS4" i="17" s="1"/>
  <c r="X4" i="17" a="1"/>
  <c r="X4" i="17" s="1"/>
  <c r="DD4" i="17" a="1"/>
  <c r="DD4" i="17" s="1"/>
  <c r="F7" i="17" a="1"/>
  <c r="F7" i="17" s="1"/>
  <c r="N7" i="17" a="1"/>
  <c r="N7" i="17" s="1"/>
  <c r="BR7" i="17" a="1"/>
  <c r="BR7" i="17" s="1"/>
  <c r="CH4" i="17" a="1"/>
  <c r="CH4" i="17" s="1"/>
  <c r="DF7" i="17" a="1"/>
  <c r="DF7" i="17" s="1"/>
  <c r="DN4" i="17" a="1"/>
  <c r="DN4" i="17" s="1"/>
  <c r="ED7" i="17" a="1"/>
  <c r="ED7" i="17" s="1"/>
  <c r="ET6" i="17" a="1"/>
  <c r="ET6" i="17" s="1"/>
  <c r="GH6" i="17" a="1"/>
  <c r="GH6" i="17" s="1"/>
  <c r="HN6" i="17" a="1"/>
  <c r="HN6" i="17" s="1"/>
  <c r="ID7" i="17" a="1"/>
  <c r="ID7" i="17" s="1"/>
  <c r="IT6" i="17" a="1"/>
  <c r="IT6" i="17" s="1"/>
  <c r="JZ6" i="17" a="1"/>
  <c r="JZ6" i="17" s="1"/>
  <c r="NB6" i="17" a="1"/>
  <c r="NB6" i="17" s="1"/>
  <c r="OP7" i="17" a="1"/>
  <c r="OP7" i="17" s="1"/>
  <c r="OX6" i="17" a="1"/>
  <c r="OX6" i="17" s="1"/>
  <c r="RZ6" i="17" a="1"/>
  <c r="RZ6" i="17" s="1"/>
  <c r="AB4" i="17" a="1"/>
  <c r="AB4" i="17" s="1"/>
  <c r="EJ4" i="17" a="1"/>
  <c r="EJ4" i="17" s="1"/>
  <c r="H16" i="17"/>
  <c r="AJ6" i="17" a="1"/>
  <c r="AJ6" i="17" s="1"/>
  <c r="EJ6" i="17" a="1"/>
  <c r="EJ6" i="17" s="1"/>
  <c r="FH6" i="17" a="1"/>
  <c r="FH6" i="17" s="1"/>
  <c r="IB6" i="17" a="1"/>
  <c r="IB6" i="17" s="1"/>
  <c r="LD6" i="17" a="1"/>
  <c r="LD6" i="17" s="1"/>
  <c r="AC7" i="17" a="1"/>
  <c r="AC7" i="17" s="1"/>
  <c r="AK7" i="17" a="1"/>
  <c r="AK7" i="17" s="1"/>
  <c r="BQ7" i="17" a="1"/>
  <c r="BQ7" i="17" s="1"/>
  <c r="DE6" i="17" a="1"/>
  <c r="DE6" i="17" s="1"/>
  <c r="FY6" i="17" a="1"/>
  <c r="FY6" i="17" s="1"/>
  <c r="GW6" i="17" a="1"/>
  <c r="GW6" i="17" s="1"/>
  <c r="HE6" i="17" a="1"/>
  <c r="HE6" i="17" s="1"/>
  <c r="HU7" i="17" a="1"/>
  <c r="HU7" i="17" s="1"/>
  <c r="IC6" i="17" a="1"/>
  <c r="IC6" i="17" s="1"/>
  <c r="JI7" i="17" a="1"/>
  <c r="JI7" i="17" s="1"/>
  <c r="KW6" i="17" a="1"/>
  <c r="KW6" i="17" s="1"/>
  <c r="LU7" i="17" a="1"/>
  <c r="LU7" i="17" s="1"/>
  <c r="MS6" i="17" a="1"/>
  <c r="MS6" i="17" s="1"/>
  <c r="NQ7" i="17" a="1"/>
  <c r="NQ7" i="17" s="1"/>
  <c r="PM7" i="17" a="1"/>
  <c r="PM7" i="17" s="1"/>
  <c r="RQ6" i="17" a="1"/>
  <c r="RQ6" i="17" s="1"/>
  <c r="T4" i="17" a="1"/>
  <c r="T4" i="17" s="1"/>
  <c r="BH4" i="17" a="1"/>
  <c r="BH4" i="17" s="1"/>
  <c r="F119" i="17" a="1"/>
  <c r="F119" i="17" s="1"/>
  <c r="F120" i="17" a="1"/>
  <c r="F120" i="17" s="1"/>
  <c r="M120" i="17" a="1"/>
  <c r="M120" i="17" s="1"/>
  <c r="G143" i="17"/>
  <c r="H146" i="17"/>
  <c r="F148" i="17"/>
  <c r="I149" i="17"/>
  <c r="L119" i="17" a="1"/>
  <c r="L119" i="17" s="1"/>
  <c r="G120" i="17" a="1"/>
  <c r="G120" i="17" s="1"/>
  <c r="N120" i="17" a="1"/>
  <c r="N120" i="17" s="1"/>
  <c r="H143" i="17"/>
  <c r="F145" i="17"/>
  <c r="I146" i="17"/>
  <c r="G148" i="17"/>
  <c r="CY6" i="17" a="1"/>
  <c r="CY6" i="17" s="1"/>
  <c r="DW6" i="17" a="1"/>
  <c r="DW6" i="17" s="1"/>
  <c r="EE6" i="17" a="1"/>
  <c r="EE6" i="17" s="1"/>
  <c r="FK6" i="17" a="1"/>
  <c r="FK6" i="17" s="1"/>
  <c r="GQ6" i="17" a="1"/>
  <c r="GQ6" i="17" s="1"/>
  <c r="JC6" i="17" a="1"/>
  <c r="JC6" i="17" s="1"/>
  <c r="KA6" i="17" a="1"/>
  <c r="KA6" i="17" s="1"/>
  <c r="KI6" i="17" a="1"/>
  <c r="KI6" i="17" s="1"/>
  <c r="KQ6" i="17" a="1"/>
  <c r="KQ6" i="17" s="1"/>
  <c r="ME6" i="17" a="1"/>
  <c r="ME6" i="17" s="1"/>
  <c r="NK6" i="17" a="1"/>
  <c r="NK6" i="17" s="1"/>
  <c r="OQ6" i="17" a="1"/>
  <c r="OQ6" i="17" s="1"/>
  <c r="QU6" i="17" a="1"/>
  <c r="QU6" i="17" s="1"/>
  <c r="CJ6" i="17" a="1"/>
  <c r="CJ6" i="17" s="1"/>
  <c r="CZ6" i="17" a="1"/>
  <c r="CZ6" i="17" s="1"/>
  <c r="EN6" i="17" a="1"/>
  <c r="EN6" i="17" s="1"/>
  <c r="FL6" i="17" a="1"/>
  <c r="FL6" i="17" s="1"/>
  <c r="GR6" i="17" a="1"/>
  <c r="GR6" i="17" s="1"/>
  <c r="GZ6" i="17" a="1"/>
  <c r="GZ6" i="17" s="1"/>
  <c r="IF6" i="17" a="1"/>
  <c r="IF6" i="17" s="1"/>
  <c r="IN6" i="17" a="1"/>
  <c r="IN6" i="17" s="1"/>
  <c r="KR6" i="17" a="1"/>
  <c r="KR6" i="17" s="1"/>
  <c r="LH6" i="17" a="1"/>
  <c r="LH6" i="17" s="1"/>
  <c r="MN6" i="17" a="1"/>
  <c r="MN6" i="17" s="1"/>
  <c r="MV6" i="17" a="1"/>
  <c r="MV6" i="17" s="1"/>
  <c r="OB6" i="17" a="1"/>
  <c r="OB6" i="17" s="1"/>
  <c r="OJ6" i="17" a="1"/>
  <c r="OJ6" i="17" s="1"/>
  <c r="QP4" i="17" a="1"/>
  <c r="QP4" i="17" s="1"/>
  <c r="AF4" i="17" a="1"/>
  <c r="AF4" i="17" s="1"/>
  <c r="CC4" i="17" a="1"/>
  <c r="CC4" i="17" s="1"/>
  <c r="EO4" i="17" a="1"/>
  <c r="EO4" i="17" s="1"/>
  <c r="N119" i="17" a="1"/>
  <c r="N119" i="17" s="1"/>
  <c r="H120" i="17" a="1"/>
  <c r="H120" i="17" s="1"/>
  <c r="P120" i="17" a="1"/>
  <c r="P120" i="17" s="1"/>
  <c r="H145" i="17"/>
  <c r="F147" i="17"/>
  <c r="I148" i="17"/>
  <c r="G150" i="17"/>
  <c r="F144" i="17"/>
  <c r="I145" i="17"/>
  <c r="G147" i="17"/>
  <c r="H150" i="17"/>
  <c r="G144" i="17"/>
  <c r="H147" i="17"/>
  <c r="F149" i="17"/>
  <c r="I150" i="17"/>
  <c r="Q119" i="17" a="1"/>
  <c r="Q119" i="17" s="1"/>
  <c r="L120" i="17" a="1"/>
  <c r="L120" i="17" s="1"/>
  <c r="F143" i="17"/>
  <c r="I144" i="17"/>
  <c r="G146" i="17"/>
  <c r="IL7" i="17" a="1"/>
  <c r="IL7" i="17" s="1"/>
  <c r="IL6" i="17" a="1"/>
  <c r="IL6" i="17" s="1"/>
  <c r="G7" i="17" a="1"/>
  <c r="G7" i="17" s="1"/>
  <c r="G6" i="17" a="1"/>
  <c r="G6" i="17" s="1"/>
  <c r="AE7" i="17" a="1"/>
  <c r="AE7" i="17" s="1"/>
  <c r="AE6" i="17" a="1"/>
  <c r="AE6" i="17" s="1"/>
  <c r="AM5" i="17" a="1"/>
  <c r="AM5" i="17" s="1"/>
  <c r="AU6" i="17" a="1"/>
  <c r="AU6" i="17" s="1"/>
  <c r="BK6" i="17" a="1"/>
  <c r="BK6" i="17" s="1"/>
  <c r="BK7" i="17" a="1"/>
  <c r="BK7" i="17" s="1"/>
  <c r="BS6" i="17" a="1"/>
  <c r="BS6" i="17" s="1"/>
  <c r="BS5" i="17" a="1"/>
  <c r="BS5" i="17" s="1"/>
  <c r="CA7" i="17" a="1"/>
  <c r="CA7" i="17" s="1"/>
  <c r="CA6" i="17" a="1"/>
  <c r="CA6" i="17" s="1"/>
  <c r="CQ6" i="17" a="1"/>
  <c r="CQ6" i="17" s="1"/>
  <c r="DG7" i="17" a="1"/>
  <c r="DG7" i="17" s="1"/>
  <c r="DG6" i="17" a="1"/>
  <c r="DG6" i="17" s="1"/>
  <c r="EM6" i="17" a="1"/>
  <c r="EM6" i="17" s="1"/>
  <c r="FS7" i="17" a="1"/>
  <c r="FS7" i="17" s="1"/>
  <c r="GI7" i="17" a="1"/>
  <c r="GI7" i="17" s="1"/>
  <c r="GI6" i="17" a="1"/>
  <c r="GI6" i="17" s="1"/>
  <c r="GY6" i="17" a="1"/>
  <c r="GY6" i="17" s="1"/>
  <c r="HO6" i="17" a="1"/>
  <c r="HO6" i="17" s="1"/>
  <c r="IU7" i="17" a="1"/>
  <c r="IU7" i="17" s="1"/>
  <c r="IU6" i="17" a="1"/>
  <c r="IU6" i="17" s="1"/>
  <c r="JK7" i="17" a="1"/>
  <c r="JK7" i="17" s="1"/>
  <c r="JK6" i="17" a="1"/>
  <c r="JK6" i="17" s="1"/>
  <c r="KY7" i="17" a="1"/>
  <c r="KY7" i="17" s="1"/>
  <c r="MM6" i="17" a="1"/>
  <c r="MM6" i="17" s="1"/>
  <c r="SA7" i="17" a="1"/>
  <c r="SA7" i="17" s="1"/>
  <c r="SA6" i="17" a="1"/>
  <c r="SA6" i="17" s="1"/>
  <c r="SQ6" i="17" a="1"/>
  <c r="SQ6" i="17" s="1"/>
  <c r="SQ7" i="17" a="1"/>
  <c r="SQ7" i="17" s="1"/>
  <c r="BC4" i="17" a="1"/>
  <c r="BC4" i="17" s="1"/>
  <c r="BS4" i="17" a="1"/>
  <c r="BS4" i="17" s="1"/>
  <c r="CI4" i="17" a="1"/>
  <c r="CI4" i="17" s="1"/>
  <c r="CY4" i="17" a="1"/>
  <c r="CY4" i="17" s="1"/>
  <c r="DO4" i="17" a="1"/>
  <c r="DO4" i="17" s="1"/>
  <c r="EE4" i="17" a="1"/>
  <c r="EE4" i="17" s="1"/>
  <c r="LR4" i="17" a="1"/>
  <c r="LR4" i="17" s="1"/>
  <c r="NC4" i="17" a="1"/>
  <c r="NC4" i="17" s="1"/>
  <c r="BB6" i="17" a="1"/>
  <c r="BB6" i="17" s="1"/>
  <c r="DN6" i="17" a="1"/>
  <c r="DN6" i="17" s="1"/>
  <c r="DV6" i="17" a="1"/>
  <c r="DV6" i="17" s="1"/>
  <c r="LN7" i="17" a="1"/>
  <c r="LN7" i="17" s="1"/>
  <c r="LN6" i="17" a="1"/>
  <c r="LN6" i="17" s="1"/>
  <c r="HH7" i="17" a="1"/>
  <c r="HH7" i="17" s="1"/>
  <c r="HX6" i="17" a="1"/>
  <c r="HX6" i="17" s="1"/>
  <c r="HX7" i="17" a="1"/>
  <c r="HX7" i="17" s="1"/>
  <c r="JD7" i="17" a="1"/>
  <c r="JD7" i="17" s="1"/>
  <c r="JT7" i="17" a="1"/>
  <c r="JT7" i="17" s="1"/>
  <c r="JT6" i="17" a="1"/>
  <c r="JT6" i="17" s="1"/>
  <c r="QN7" i="17" a="1"/>
  <c r="QN7" i="17" s="1"/>
  <c r="RL6" i="17" a="1"/>
  <c r="RL6" i="17" s="1"/>
  <c r="SO4" i="17" a="1"/>
  <c r="SO4" i="17" s="1"/>
  <c r="SK4" i="17" a="1"/>
  <c r="SK4" i="17" s="1"/>
  <c r="SG4" i="17" a="1"/>
  <c r="SG4" i="17" s="1"/>
  <c r="SC4" i="17" a="1"/>
  <c r="SC4" i="17" s="1"/>
  <c r="RY4" i="17" a="1"/>
  <c r="RY4" i="17" s="1"/>
  <c r="RU4" i="17" a="1"/>
  <c r="RU4" i="17" s="1"/>
  <c r="RQ4" i="17" a="1"/>
  <c r="RQ4" i="17" s="1"/>
  <c r="RM4" i="17" a="1"/>
  <c r="RM4" i="17" s="1"/>
  <c r="RI4" i="17" a="1"/>
  <c r="RI4" i="17" s="1"/>
  <c r="RE4" i="17" a="1"/>
  <c r="RE4" i="17" s="1"/>
  <c r="RA4" i="17" a="1"/>
  <c r="RA4" i="17" s="1"/>
  <c r="QW4" i="17" a="1"/>
  <c r="QW4" i="17" s="1"/>
  <c r="QS4" i="17" a="1"/>
  <c r="QS4" i="17" s="1"/>
  <c r="QO4" i="17" a="1"/>
  <c r="QO4" i="17" s="1"/>
  <c r="QK4" i="17" a="1"/>
  <c r="QK4" i="17" s="1"/>
  <c r="SQ4" i="17" a="1"/>
  <c r="SQ4" i="17" s="1"/>
  <c r="SJ4" i="17" a="1"/>
  <c r="SJ4" i="17" s="1"/>
  <c r="SD4" i="17" a="1"/>
  <c r="SD4" i="17" s="1"/>
  <c r="RK4" i="17" a="1"/>
  <c r="RK4" i="17" s="1"/>
  <c r="RD4" i="17" a="1"/>
  <c r="RD4" i="17" s="1"/>
  <c r="QX4" i="17" a="1"/>
  <c r="QX4" i="17" s="1"/>
  <c r="PZ4" i="17" a="1"/>
  <c r="PZ4" i="17" s="1"/>
  <c r="PU4" i="17" a="1"/>
  <c r="PU4" i="17" s="1"/>
  <c r="PJ4" i="17" a="1"/>
  <c r="PJ4" i="17" s="1"/>
  <c r="PE4" i="17" a="1"/>
  <c r="PE4" i="17" s="1"/>
  <c r="OT4" i="17" a="1"/>
  <c r="OT4" i="17" s="1"/>
  <c r="OK4" i="17" a="1"/>
  <c r="OK4" i="17" s="1"/>
  <c r="OB4" i="17" a="1"/>
  <c r="OB4" i="17" s="1"/>
  <c r="NS4" i="17" a="1"/>
  <c r="NS4" i="17" s="1"/>
  <c r="NN4" i="17" a="1"/>
  <c r="NN4" i="17" s="1"/>
  <c r="NE4" i="17" a="1"/>
  <c r="NE4" i="17" s="1"/>
  <c r="SI4" i="17" a="1"/>
  <c r="SI4" i="17" s="1"/>
  <c r="SB4" i="17" a="1"/>
  <c r="SB4" i="17" s="1"/>
  <c r="SN4" i="17" a="1"/>
  <c r="SN4" i="17" s="1"/>
  <c r="SH4" i="17" a="1"/>
  <c r="SH4" i="17" s="1"/>
  <c r="SM4" i="17" a="1"/>
  <c r="SM4" i="17" s="1"/>
  <c r="SF4" i="17" a="1"/>
  <c r="SF4" i="17" s="1"/>
  <c r="RZ4" i="17" a="1"/>
  <c r="RZ4" i="17" s="1"/>
  <c r="RG4" i="17" a="1"/>
  <c r="RG4" i="17" s="1"/>
  <c r="QZ4" i="17" a="1"/>
  <c r="QZ4" i="17" s="1"/>
  <c r="RV4" i="17" a="1"/>
  <c r="RV4" i="17" s="1"/>
  <c r="RN4" i="17" a="1"/>
  <c r="RN4" i="17" s="1"/>
  <c r="QV4" i="17" a="1"/>
  <c r="QV4" i="17" s="1"/>
  <c r="QH4" i="17" a="1"/>
  <c r="QH4" i="17" s="1"/>
  <c r="QB4" i="17" a="1"/>
  <c r="QB4" i="17" s="1"/>
  <c r="PV4" i="17" a="1"/>
  <c r="PV4" i="17" s="1"/>
  <c r="PP4" i="17" a="1"/>
  <c r="PP4" i="17" s="1"/>
  <c r="OR4" i="17" a="1"/>
  <c r="OR4" i="17" s="1"/>
  <c r="OM4" i="17" a="1"/>
  <c r="OM4" i="17" s="1"/>
  <c r="NW4" i="17" a="1"/>
  <c r="NW4" i="17" s="1"/>
  <c r="NB4" i="17" a="1"/>
  <c r="NB4" i="17" s="1"/>
  <c r="MS4" i="17" a="1"/>
  <c r="MS4" i="17" s="1"/>
  <c r="MN4" i="17" a="1"/>
  <c r="MN4" i="17" s="1"/>
  <c r="ME4" i="17" a="1"/>
  <c r="ME4" i="17" s="1"/>
  <c r="LV4" i="17" a="1"/>
  <c r="LV4" i="17" s="1"/>
  <c r="LM4" i="17" a="1"/>
  <c r="LM4" i="17" s="1"/>
  <c r="LH4" i="17" a="1"/>
  <c r="LH4" i="17" s="1"/>
  <c r="LD4" i="17" a="1"/>
  <c r="LD4" i="17" s="1"/>
  <c r="KZ4" i="17" a="1"/>
  <c r="KZ4" i="17" s="1"/>
  <c r="KV4" i="17" a="1"/>
  <c r="KV4" i="17" s="1"/>
  <c r="KR4" i="17" a="1"/>
  <c r="KR4" i="17" s="1"/>
  <c r="KN4" i="17" a="1"/>
  <c r="KN4" i="17" s="1"/>
  <c r="KJ4" i="17" a="1"/>
  <c r="KJ4" i="17" s="1"/>
  <c r="KF4" i="17" a="1"/>
  <c r="KF4" i="17" s="1"/>
  <c r="KB4" i="17" a="1"/>
  <c r="KB4" i="17" s="1"/>
  <c r="JX4" i="17" a="1"/>
  <c r="JX4" i="17" s="1"/>
  <c r="JT4" i="17" a="1"/>
  <c r="JT4" i="17" s="1"/>
  <c r="JP4" i="17" a="1"/>
  <c r="JP4" i="17" s="1"/>
  <c r="JL4" i="17" a="1"/>
  <c r="JL4" i="17" s="1"/>
  <c r="JH4" i="17" a="1"/>
  <c r="JH4" i="17" s="1"/>
  <c r="JD4" i="17" a="1"/>
  <c r="JD4" i="17" s="1"/>
  <c r="IZ4" i="17" a="1"/>
  <c r="IZ4" i="17" s="1"/>
  <c r="IV4" i="17" a="1"/>
  <c r="IV4" i="17" s="1"/>
  <c r="IR4" i="17" a="1"/>
  <c r="IR4" i="17" s="1"/>
  <c r="IN4" i="17" a="1"/>
  <c r="IN4" i="17" s="1"/>
  <c r="IJ4" i="17" a="1"/>
  <c r="IJ4" i="17" s="1"/>
  <c r="IF4" i="17" a="1"/>
  <c r="IF4" i="17" s="1"/>
  <c r="IB4" i="17" a="1"/>
  <c r="IB4" i="17" s="1"/>
  <c r="HX4" i="17" a="1"/>
  <c r="HX4" i="17" s="1"/>
  <c r="HT4" i="17" a="1"/>
  <c r="HT4" i="17" s="1"/>
  <c r="HP4" i="17" a="1"/>
  <c r="HP4" i="17" s="1"/>
  <c r="HL4" i="17" a="1"/>
  <c r="HL4" i="17" s="1"/>
  <c r="HH4" i="17" a="1"/>
  <c r="HH4" i="17" s="1"/>
  <c r="HD4" i="17" a="1"/>
  <c r="HD4" i="17" s="1"/>
  <c r="GZ4" i="17" a="1"/>
  <c r="GZ4" i="17" s="1"/>
  <c r="GV4" i="17" a="1"/>
  <c r="GV4" i="17" s="1"/>
  <c r="GR4" i="17" a="1"/>
  <c r="GR4" i="17" s="1"/>
  <c r="GN4" i="17" a="1"/>
  <c r="GN4" i="17" s="1"/>
  <c r="GJ4" i="17" a="1"/>
  <c r="GJ4" i="17" s="1"/>
  <c r="GF4" i="17" a="1"/>
  <c r="GF4" i="17" s="1"/>
  <c r="GB4" i="17" a="1"/>
  <c r="GB4" i="17" s="1"/>
  <c r="FX4" i="17" a="1"/>
  <c r="FX4" i="17" s="1"/>
  <c r="FT4" i="17" a="1"/>
  <c r="FT4" i="17" s="1"/>
  <c r="FP4" i="17" a="1"/>
  <c r="FP4" i="17" s="1"/>
  <c r="FL4" i="17" a="1"/>
  <c r="FL4" i="17" s="1"/>
  <c r="FH4" i="17" a="1"/>
  <c r="FH4" i="17" s="1"/>
  <c r="FD4" i="17" a="1"/>
  <c r="FD4" i="17" s="1"/>
  <c r="EZ4" i="17" a="1"/>
  <c r="EZ4" i="17" s="1"/>
  <c r="EV4" i="17" a="1"/>
  <c r="EV4" i="17" s="1"/>
  <c r="RL4" i="17" a="1"/>
  <c r="RL4" i="17" s="1"/>
  <c r="QN4" i="17" a="1"/>
  <c r="QN4" i="17" s="1"/>
  <c r="PO4" i="17" a="1"/>
  <c r="PO4" i="17" s="1"/>
  <c r="PI4" i="17" a="1"/>
  <c r="PI4" i="17" s="1"/>
  <c r="PC4" i="17" a="1"/>
  <c r="PC4" i="17" s="1"/>
  <c r="OW4" i="17" a="1"/>
  <c r="OW4" i="17" s="1"/>
  <c r="OL4" i="17" a="1"/>
  <c r="OL4" i="17" s="1"/>
  <c r="OG4" i="17" a="1"/>
  <c r="OG4" i="17" s="1"/>
  <c r="NV4" i="17" a="1"/>
  <c r="NV4" i="17" s="1"/>
  <c r="NQ4" i="17" a="1"/>
  <c r="NQ4" i="17" s="1"/>
  <c r="NL4" i="17" a="1"/>
  <c r="NL4" i="17" s="1"/>
  <c r="NG4" i="17" a="1"/>
  <c r="NG4" i="17" s="1"/>
  <c r="MW4" i="17" a="1"/>
  <c r="MW4" i="17" s="1"/>
  <c r="MR4" i="17" a="1"/>
  <c r="MR4" i="17" s="1"/>
  <c r="MI4" i="17" a="1"/>
  <c r="MI4" i="17" s="1"/>
  <c r="LZ4" i="17" a="1"/>
  <c r="LZ4" i="17" s="1"/>
  <c r="LQ4" i="17" a="1"/>
  <c r="LQ4" i="17" s="1"/>
  <c r="LL4" i="17" a="1"/>
  <c r="LL4" i="17" s="1"/>
  <c r="SE4" i="17" a="1"/>
  <c r="SE4" i="17" s="1"/>
  <c r="RT4" i="17" a="1"/>
  <c r="RT4" i="17" s="1"/>
  <c r="RC4" i="17" a="1"/>
  <c r="RC4" i="17" s="1"/>
  <c r="QU4" i="17" a="1"/>
  <c r="QU4" i="17" s="1"/>
  <c r="QG4" i="17" a="1"/>
  <c r="QG4" i="17" s="1"/>
  <c r="QA4" i="17" a="1"/>
  <c r="QA4" i="17" s="1"/>
  <c r="PT4" i="17" a="1"/>
  <c r="PT4" i="17" s="1"/>
  <c r="PN4" i="17" a="1"/>
  <c r="PN4" i="17" s="1"/>
  <c r="PH4" i="17" a="1"/>
  <c r="PH4" i="17" s="1"/>
  <c r="PB4" i="17" a="1"/>
  <c r="PB4" i="17" s="1"/>
  <c r="OV4" i="17" a="1"/>
  <c r="OV4" i="17" s="1"/>
  <c r="OQ4" i="17" a="1"/>
  <c r="OQ4" i="17" s="1"/>
  <c r="OF4" i="17" a="1"/>
  <c r="OF4" i="17" s="1"/>
  <c r="OA4" i="17" a="1"/>
  <c r="OA4" i="17" s="1"/>
  <c r="NF4" i="17" a="1"/>
  <c r="NF4" i="17" s="1"/>
  <c r="NA4" i="17" a="1"/>
  <c r="NA4" i="17" s="1"/>
  <c r="MV4" i="17" a="1"/>
  <c r="MV4" i="17" s="1"/>
  <c r="MM4" i="17" a="1"/>
  <c r="MM4" i="17" s="1"/>
  <c r="MD4" i="17" a="1"/>
  <c r="MD4" i="17" s="1"/>
  <c r="LU4" i="17" a="1"/>
  <c r="LU4" i="17" s="1"/>
  <c r="LP4" i="17" a="1"/>
  <c r="LP4" i="17" s="1"/>
  <c r="LG4" i="17" a="1"/>
  <c r="LG4" i="17" s="1"/>
  <c r="LC4" i="17" a="1"/>
  <c r="LC4" i="17" s="1"/>
  <c r="KY4" i="17" a="1"/>
  <c r="KY4" i="17" s="1"/>
  <c r="KU4" i="17" a="1"/>
  <c r="KU4" i="17" s="1"/>
  <c r="KQ4" i="17" a="1"/>
  <c r="KQ4" i="17" s="1"/>
  <c r="KM4" i="17" a="1"/>
  <c r="KM4" i="17" s="1"/>
  <c r="KI4" i="17" a="1"/>
  <c r="KI4" i="17" s="1"/>
  <c r="KE4" i="17" a="1"/>
  <c r="KE4" i="17" s="1"/>
  <c r="KA4" i="17" a="1"/>
  <c r="KA4" i="17" s="1"/>
  <c r="JW4" i="17" a="1"/>
  <c r="JW4" i="17" s="1"/>
  <c r="JS4" i="17" a="1"/>
  <c r="JS4" i="17" s="1"/>
  <c r="JO4" i="17" a="1"/>
  <c r="JO4" i="17" s="1"/>
  <c r="JK4" i="17" a="1"/>
  <c r="JK4" i="17" s="1"/>
  <c r="JG4" i="17" a="1"/>
  <c r="JG4" i="17" s="1"/>
  <c r="JC4" i="17" a="1"/>
  <c r="JC4" i="17" s="1"/>
  <c r="IY4" i="17" a="1"/>
  <c r="IY4" i="17" s="1"/>
  <c r="IU4" i="17" a="1"/>
  <c r="IU4" i="17" s="1"/>
  <c r="IQ4" i="17" a="1"/>
  <c r="IQ4" i="17" s="1"/>
  <c r="IM4" i="17" a="1"/>
  <c r="IM4" i="17" s="1"/>
  <c r="II4" i="17" a="1"/>
  <c r="II4" i="17" s="1"/>
  <c r="IE4" i="17" a="1"/>
  <c r="IE4" i="17" s="1"/>
  <c r="IA4" i="17" a="1"/>
  <c r="IA4" i="17" s="1"/>
  <c r="HW4" i="17" a="1"/>
  <c r="HW4" i="17" s="1"/>
  <c r="HS4" i="17" a="1"/>
  <c r="HS4" i="17" s="1"/>
  <c r="HO4" i="17" a="1"/>
  <c r="HO4" i="17" s="1"/>
  <c r="HK4" i="17" a="1"/>
  <c r="HK4" i="17" s="1"/>
  <c r="HG4" i="17" a="1"/>
  <c r="HG4" i="17" s="1"/>
  <c r="HC4" i="17" a="1"/>
  <c r="HC4" i="17" s="1"/>
  <c r="GY4" i="17" a="1"/>
  <c r="GY4" i="17" s="1"/>
  <c r="GU4" i="17" a="1"/>
  <c r="GU4" i="17" s="1"/>
  <c r="GQ4" i="17" a="1"/>
  <c r="GQ4" i="17" s="1"/>
  <c r="GM4" i="17" a="1"/>
  <c r="GM4" i="17" s="1"/>
  <c r="GI4" i="17" a="1"/>
  <c r="GI4" i="17" s="1"/>
  <c r="GE4" i="17" a="1"/>
  <c r="GE4" i="17" s="1"/>
  <c r="GA4" i="17" a="1"/>
  <c r="GA4" i="17" s="1"/>
  <c r="FW4" i="17" a="1"/>
  <c r="FW4" i="17" s="1"/>
  <c r="FS4" i="17" a="1"/>
  <c r="FS4" i="17" s="1"/>
  <c r="FO4" i="17" a="1"/>
  <c r="FO4" i="17" s="1"/>
  <c r="FK4" i="17" a="1"/>
  <c r="FK4" i="17" s="1"/>
  <c r="FG4" i="17" a="1"/>
  <c r="FG4" i="17" s="1"/>
  <c r="FC4" i="17" a="1"/>
  <c r="FC4" i="17" s="1"/>
  <c r="EY4" i="17" a="1"/>
  <c r="EY4" i="17" s="1"/>
  <c r="EU4" i="17" a="1"/>
  <c r="EU4" i="17" s="1"/>
  <c r="SP4" i="17" a="1"/>
  <c r="SP4" i="17" s="1"/>
  <c r="RS4" i="17" a="1"/>
  <c r="RS4" i="17" s="1"/>
  <c r="RJ4" i="17" a="1"/>
  <c r="RJ4" i="17" s="1"/>
  <c r="RB4" i="17" a="1"/>
  <c r="RB4" i="17" s="1"/>
  <c r="QT4" i="17" a="1"/>
  <c r="QT4" i="17" s="1"/>
  <c r="QM4" i="17" a="1"/>
  <c r="QM4" i="17" s="1"/>
  <c r="QF4" i="17" a="1"/>
  <c r="QF4" i="17" s="1"/>
  <c r="OP4" i="17" a="1"/>
  <c r="OP4" i="17" s="1"/>
  <c r="NZ4" i="17" a="1"/>
  <c r="NZ4" i="17" s="1"/>
  <c r="NU4" i="17" a="1"/>
  <c r="NU4" i="17" s="1"/>
  <c r="NP4" i="17" a="1"/>
  <c r="NP4" i="17" s="1"/>
  <c r="NK4" i="17" a="1"/>
  <c r="NK4" i="17" s="1"/>
  <c r="MZ4" i="17" a="1"/>
  <c r="MZ4" i="17" s="1"/>
  <c r="MQ4" i="17" a="1"/>
  <c r="MQ4" i="17" s="1"/>
  <c r="MH4" i="17" a="1"/>
  <c r="MH4" i="17" s="1"/>
  <c r="LY4" i="17" a="1"/>
  <c r="LY4" i="17" s="1"/>
  <c r="LT4" i="17" a="1"/>
  <c r="LT4" i="17" s="1"/>
  <c r="LK4" i="17" a="1"/>
  <c r="LK4" i="17" s="1"/>
  <c r="SA4" i="17" a="1"/>
  <c r="SA4" i="17" s="1"/>
  <c r="RR4" i="17" a="1"/>
  <c r="RR4" i="17" s="1"/>
  <c r="QL4" i="17" a="1"/>
  <c r="QL4" i="17" s="1"/>
  <c r="QE4" i="17" a="1"/>
  <c r="QE4" i="17" s="1"/>
  <c r="PY4" i="17" a="1"/>
  <c r="PY4" i="17" s="1"/>
  <c r="PS4" i="17" a="1"/>
  <c r="PS4" i="17" s="1"/>
  <c r="PM4" i="17" a="1"/>
  <c r="PM4" i="17" s="1"/>
  <c r="PG4" i="17" a="1"/>
  <c r="PG4" i="17" s="1"/>
  <c r="PA4" i="17" a="1"/>
  <c r="PA4" i="17" s="1"/>
  <c r="OU4" i="17" a="1"/>
  <c r="OU4" i="17" s="1"/>
  <c r="OO4" i="17" a="1"/>
  <c r="OO4" i="17" s="1"/>
  <c r="OJ4" i="17" a="1"/>
  <c r="OJ4" i="17" s="1"/>
  <c r="OE4" i="17" a="1"/>
  <c r="OE4" i="17" s="1"/>
  <c r="NJ4" i="17" a="1"/>
  <c r="NJ4" i="17" s="1"/>
  <c r="MU4" i="17" a="1"/>
  <c r="MU4" i="17" s="1"/>
  <c r="ML4" i="17" a="1"/>
  <c r="ML4" i="17" s="1"/>
  <c r="MC4" i="17" a="1"/>
  <c r="MC4" i="17" s="1"/>
  <c r="LX4" i="17" a="1"/>
  <c r="LX4" i="17" s="1"/>
  <c r="LO4" i="17" a="1"/>
  <c r="LO4" i="17" s="1"/>
  <c r="LF4" i="17" a="1"/>
  <c r="LF4" i="17" s="1"/>
  <c r="LB4" i="17" a="1"/>
  <c r="LB4" i="17" s="1"/>
  <c r="KX4" i="17" a="1"/>
  <c r="KX4" i="17" s="1"/>
  <c r="KT4" i="17" a="1"/>
  <c r="KT4" i="17" s="1"/>
  <c r="KP4" i="17" a="1"/>
  <c r="KP4" i="17" s="1"/>
  <c r="KL4" i="17" a="1"/>
  <c r="KL4" i="17" s="1"/>
  <c r="KH4" i="17" a="1"/>
  <c r="KH4" i="17" s="1"/>
  <c r="KD4" i="17" a="1"/>
  <c r="KD4" i="17" s="1"/>
  <c r="JZ4" i="17" a="1"/>
  <c r="JZ4" i="17" s="1"/>
  <c r="JV4" i="17" a="1"/>
  <c r="JV4" i="17" s="1"/>
  <c r="JR4" i="17" a="1"/>
  <c r="JR4" i="17" s="1"/>
  <c r="JN4" i="17" a="1"/>
  <c r="JN4" i="17" s="1"/>
  <c r="JJ4" i="17" a="1"/>
  <c r="JJ4" i="17" s="1"/>
  <c r="JF4" i="17" a="1"/>
  <c r="JF4" i="17" s="1"/>
  <c r="JB4" i="17" a="1"/>
  <c r="JB4" i="17" s="1"/>
  <c r="IX4" i="17" a="1"/>
  <c r="IX4" i="17" s="1"/>
  <c r="IT4" i="17" a="1"/>
  <c r="IT4" i="17" s="1"/>
  <c r="IP4" i="17" a="1"/>
  <c r="IP4" i="17" s="1"/>
  <c r="IL4" i="17" a="1"/>
  <c r="IL4" i="17" s="1"/>
  <c r="IH4" i="17" a="1"/>
  <c r="IH4" i="17" s="1"/>
  <c r="ID4" i="17" a="1"/>
  <c r="ID4" i="17" s="1"/>
  <c r="HZ4" i="17" a="1"/>
  <c r="HZ4" i="17" s="1"/>
  <c r="HV4" i="17" a="1"/>
  <c r="HV4" i="17" s="1"/>
  <c r="HR4" i="17" a="1"/>
  <c r="HR4" i="17" s="1"/>
  <c r="HN4" i="17" a="1"/>
  <c r="HN4" i="17" s="1"/>
  <c r="HJ4" i="17" a="1"/>
  <c r="HJ4" i="17" s="1"/>
  <c r="HF4" i="17" a="1"/>
  <c r="HF4" i="17" s="1"/>
  <c r="HB4" i="17" a="1"/>
  <c r="HB4" i="17" s="1"/>
  <c r="GX4" i="17" a="1"/>
  <c r="GX4" i="17" s="1"/>
  <c r="GT4" i="17" a="1"/>
  <c r="GT4" i="17" s="1"/>
  <c r="GP4" i="17" a="1"/>
  <c r="GP4" i="17" s="1"/>
  <c r="GL4" i="17" a="1"/>
  <c r="GL4" i="17" s="1"/>
  <c r="GH4" i="17" a="1"/>
  <c r="GH4" i="17" s="1"/>
  <c r="GD4" i="17" a="1"/>
  <c r="GD4" i="17" s="1"/>
  <c r="FZ4" i="17" a="1"/>
  <c r="FZ4" i="17" s="1"/>
  <c r="FV4" i="17" a="1"/>
  <c r="FV4" i="17" s="1"/>
  <c r="FR4" i="17" a="1"/>
  <c r="FR4" i="17" s="1"/>
  <c r="FN4" i="17" a="1"/>
  <c r="FN4" i="17" s="1"/>
  <c r="FJ4" i="17" a="1"/>
  <c r="FJ4" i="17" s="1"/>
  <c r="FF4" i="17" a="1"/>
  <c r="FF4" i="17" s="1"/>
  <c r="FB4" i="17" a="1"/>
  <c r="FB4" i="17" s="1"/>
  <c r="SL4" i="17" a="1"/>
  <c r="SL4" i="17" s="1"/>
  <c r="RP4" i="17" a="1"/>
  <c r="RP4" i="17" s="1"/>
  <c r="RH4" i="17" a="1"/>
  <c r="RH4" i="17" s="1"/>
  <c r="QR4" i="17" a="1"/>
  <c r="QR4" i="17" s="1"/>
  <c r="QJ4" i="17" a="1"/>
  <c r="QJ4" i="17" s="1"/>
  <c r="QD4" i="17" a="1"/>
  <c r="QD4" i="17" s="1"/>
  <c r="PX4" i="17" a="1"/>
  <c r="PX4" i="17" s="1"/>
  <c r="PR4" i="17" a="1"/>
  <c r="PR4" i="17" s="1"/>
  <c r="PL4" i="17" a="1"/>
  <c r="PL4" i="17" s="1"/>
  <c r="PF4" i="17" a="1"/>
  <c r="PF4" i="17" s="1"/>
  <c r="OZ4" i="17" a="1"/>
  <c r="OZ4" i="17" s="1"/>
  <c r="OD4" i="17" a="1"/>
  <c r="OD4" i="17" s="1"/>
  <c r="NY4" i="17" a="1"/>
  <c r="NY4" i="17" s="1"/>
  <c r="NT4" i="17" a="1"/>
  <c r="NT4" i="17" s="1"/>
  <c r="NO4" i="17" a="1"/>
  <c r="NO4" i="17" s="1"/>
  <c r="NI4" i="17" a="1"/>
  <c r="NI4" i="17" s="1"/>
  <c r="ND4" i="17" a="1"/>
  <c r="ND4" i="17" s="1"/>
  <c r="MY4" i="17" a="1"/>
  <c r="MY4" i="17" s="1"/>
  <c r="MP4" i="17" a="1"/>
  <c r="MP4" i="17" s="1"/>
  <c r="MG4" i="17" a="1"/>
  <c r="MG4" i="17" s="1"/>
  <c r="MB4" i="17" a="1"/>
  <c r="MB4" i="17" s="1"/>
  <c r="LS4" i="17" a="1"/>
  <c r="LS4" i="17" s="1"/>
  <c r="LJ4" i="17" a="1"/>
  <c r="LJ4" i="17" s="1"/>
  <c r="RX4" i="17" a="1"/>
  <c r="RX4" i="17" s="1"/>
  <c r="QY4" i="17" a="1"/>
  <c r="QY4" i="17" s="1"/>
  <c r="QQ4" i="17" a="1"/>
  <c r="QQ4" i="17" s="1"/>
  <c r="OY4" i="17" a="1"/>
  <c r="OY4" i="17" s="1"/>
  <c r="OS4" i="17" a="1"/>
  <c r="OS4" i="17" s="1"/>
  <c r="ON4" i="17" a="1"/>
  <c r="ON4" i="17" s="1"/>
  <c r="OI4" i="17" a="1"/>
  <c r="OI4" i="17" s="1"/>
  <c r="MT4" i="17" a="1"/>
  <c r="MT4" i="17" s="1"/>
  <c r="MK4" i="17" a="1"/>
  <c r="MK4" i="17" s="1"/>
  <c r="MF4" i="17" a="1"/>
  <c r="MF4" i="17" s="1"/>
  <c r="LW4" i="17" a="1"/>
  <c r="LW4" i="17" s="1"/>
  <c r="LN4" i="17" a="1"/>
  <c r="LN4" i="17" s="1"/>
  <c r="LE4" i="17" a="1"/>
  <c r="LE4" i="17" s="1"/>
  <c r="LA4" i="17" a="1"/>
  <c r="LA4" i="17" s="1"/>
  <c r="KW4" i="17" a="1"/>
  <c r="KW4" i="17" s="1"/>
  <c r="KS4" i="17" a="1"/>
  <c r="KS4" i="17" s="1"/>
  <c r="KO4" i="17" a="1"/>
  <c r="KO4" i="17" s="1"/>
  <c r="KK4" i="17" a="1"/>
  <c r="KK4" i="17" s="1"/>
  <c r="KG4" i="17" a="1"/>
  <c r="KG4" i="17" s="1"/>
  <c r="KC4" i="17" a="1"/>
  <c r="KC4" i="17" s="1"/>
  <c r="JY4" i="17" a="1"/>
  <c r="JY4" i="17" s="1"/>
  <c r="JU4" i="17" a="1"/>
  <c r="JU4" i="17" s="1"/>
  <c r="JQ4" i="17" a="1"/>
  <c r="JQ4" i="17" s="1"/>
  <c r="JM4" i="17" a="1"/>
  <c r="JM4" i="17" s="1"/>
  <c r="JI4" i="17" a="1"/>
  <c r="JI4" i="17" s="1"/>
  <c r="JE4" i="17" a="1"/>
  <c r="JE4" i="17" s="1"/>
  <c r="JA4" i="17" a="1"/>
  <c r="JA4" i="17" s="1"/>
  <c r="IW4" i="17" a="1"/>
  <c r="IW4" i="17" s="1"/>
  <c r="IS4" i="17" a="1"/>
  <c r="IS4" i="17" s="1"/>
  <c r="IO4" i="17" a="1"/>
  <c r="IO4" i="17" s="1"/>
  <c r="IK4" i="17" a="1"/>
  <c r="IK4" i="17" s="1"/>
  <c r="IG4" i="17" a="1"/>
  <c r="IG4" i="17" s="1"/>
  <c r="IC4" i="17" a="1"/>
  <c r="IC4" i="17" s="1"/>
  <c r="HY4" i="17" a="1"/>
  <c r="HY4" i="17" s="1"/>
  <c r="HU4" i="17" a="1"/>
  <c r="HU4" i="17" s="1"/>
  <c r="HQ4" i="17" a="1"/>
  <c r="HQ4" i="17" s="1"/>
  <c r="HM4" i="17" a="1"/>
  <c r="HM4" i="17" s="1"/>
  <c r="HI4" i="17" a="1"/>
  <c r="HI4" i="17" s="1"/>
  <c r="HE4" i="17" a="1"/>
  <c r="HE4" i="17" s="1"/>
  <c r="HA4" i="17" a="1"/>
  <c r="HA4" i="17" s="1"/>
  <c r="GW4" i="17" a="1"/>
  <c r="GW4" i="17" s="1"/>
  <c r="GS4" i="17" a="1"/>
  <c r="GS4" i="17" s="1"/>
  <c r="GO4" i="17" a="1"/>
  <c r="GO4" i="17" s="1"/>
  <c r="GK4" i="17" a="1"/>
  <c r="GK4" i="17" s="1"/>
  <c r="GG4" i="17" a="1"/>
  <c r="GG4" i="17" s="1"/>
  <c r="GC4" i="17" a="1"/>
  <c r="GC4" i="17" s="1"/>
  <c r="FY4" i="17" a="1"/>
  <c r="FY4" i="17" s="1"/>
  <c r="FU4" i="17" a="1"/>
  <c r="FU4" i="17" s="1"/>
  <c r="FQ4" i="17" a="1"/>
  <c r="FQ4" i="17" s="1"/>
  <c r="FM4" i="17" a="1"/>
  <c r="FM4" i="17" s="1"/>
  <c r="FI4" i="17" a="1"/>
  <c r="FI4" i="17" s="1"/>
  <c r="FE4" i="17" a="1"/>
  <c r="FE4" i="17" s="1"/>
  <c r="FA4" i="17" a="1"/>
  <c r="FA4" i="17" s="1"/>
  <c r="EW4" i="17" a="1"/>
  <c r="EW4" i="17" s="1"/>
  <c r="I4" i="17" a="1"/>
  <c r="I4" i="17" s="1"/>
  <c r="M4" i="17" a="1"/>
  <c r="M4" i="17" s="1"/>
  <c r="Q4" i="17" a="1"/>
  <c r="Q4" i="17" s="1"/>
  <c r="U4" i="17" a="1"/>
  <c r="U4" i="17" s="1"/>
  <c r="Y4" i="17" a="1"/>
  <c r="Y4" i="17" s="1"/>
  <c r="AC4" i="17" a="1"/>
  <c r="AC4" i="17" s="1"/>
  <c r="AG4" i="17" a="1"/>
  <c r="AG4" i="17" s="1"/>
  <c r="AK4" i="17" a="1"/>
  <c r="AK4" i="17" s="1"/>
  <c r="AO4" i="17" a="1"/>
  <c r="AO4" i="17" s="1"/>
  <c r="AS4" i="17" a="1"/>
  <c r="AS4" i="17" s="1"/>
  <c r="AX4" i="17" a="1"/>
  <c r="AX4" i="17" s="1"/>
  <c r="BD4" i="17" a="1"/>
  <c r="BD4" i="17" s="1"/>
  <c r="BI4" i="17" a="1"/>
  <c r="BI4" i="17" s="1"/>
  <c r="BN4" i="17" a="1"/>
  <c r="BN4" i="17" s="1"/>
  <c r="BT4" i="17" a="1"/>
  <c r="BT4" i="17" s="1"/>
  <c r="BY4" i="17" a="1"/>
  <c r="BY4" i="17" s="1"/>
  <c r="CD4" i="17" a="1"/>
  <c r="CD4" i="17" s="1"/>
  <c r="CJ4" i="17" a="1"/>
  <c r="CJ4" i="17" s="1"/>
  <c r="CO4" i="17" a="1"/>
  <c r="CO4" i="17" s="1"/>
  <c r="CT4" i="17" a="1"/>
  <c r="CT4" i="17" s="1"/>
  <c r="CZ4" i="17" a="1"/>
  <c r="CZ4" i="17" s="1"/>
  <c r="DE4" i="17" a="1"/>
  <c r="DE4" i="17" s="1"/>
  <c r="DJ4" i="17" a="1"/>
  <c r="DJ4" i="17" s="1"/>
  <c r="DP4" i="17" a="1"/>
  <c r="DP4" i="17" s="1"/>
  <c r="DU4" i="17" a="1"/>
  <c r="DU4" i="17" s="1"/>
  <c r="DZ4" i="17" a="1"/>
  <c r="DZ4" i="17" s="1"/>
  <c r="EF4" i="17" a="1"/>
  <c r="EF4" i="17" s="1"/>
  <c r="EK4" i="17" a="1"/>
  <c r="EK4" i="17" s="1"/>
  <c r="EP4" i="17" a="1"/>
  <c r="EP4" i="17" s="1"/>
  <c r="NH4" i="17" a="1"/>
  <c r="NH4" i="17" s="1"/>
  <c r="OX4" i="17" a="1"/>
  <c r="OX4" i="17" s="1"/>
  <c r="AE5" i="17" a="1"/>
  <c r="AE5" i="17" s="1"/>
  <c r="V7" i="17" a="1"/>
  <c r="V7" i="17" s="1"/>
  <c r="V6" i="17" a="1"/>
  <c r="V6" i="17" s="1"/>
  <c r="AD7" i="17" a="1"/>
  <c r="AD7" i="17" s="1"/>
  <c r="ED4" i="17" a="1"/>
  <c r="ED4" i="17" s="1"/>
  <c r="ET4" i="17" a="1"/>
  <c r="ET4" i="17" s="1"/>
  <c r="P7" i="17" a="1"/>
  <c r="P7" i="17" s="1"/>
  <c r="P6" i="17" a="1"/>
  <c r="P6" i="17" s="1"/>
  <c r="X7" i="17" a="1"/>
  <c r="X7" i="17" s="1"/>
  <c r="X6" i="17" a="1"/>
  <c r="X6" i="17" s="1"/>
  <c r="AN7" i="17" a="1"/>
  <c r="AN7" i="17" s="1"/>
  <c r="AV6" i="17" a="1"/>
  <c r="AV6" i="17" s="1"/>
  <c r="BD7" i="17" a="1"/>
  <c r="BD7" i="17" s="1"/>
  <c r="BT7" i="17" a="1"/>
  <c r="BT7" i="17" s="1"/>
  <c r="BT6" i="17" a="1"/>
  <c r="BT6" i="17" s="1"/>
  <c r="CB7" i="17" a="1"/>
  <c r="CB7" i="17" s="1"/>
  <c r="CB6" i="17" a="1"/>
  <c r="CB6" i="17" s="1"/>
  <c r="FE6" i="17" a="1"/>
  <c r="FE6" i="17" s="1"/>
  <c r="KC7" i="17" a="1"/>
  <c r="KC7" i="17" s="1"/>
  <c r="KS7" i="17" a="1"/>
  <c r="KS7" i="17" s="1"/>
  <c r="KS6" i="17" a="1"/>
  <c r="KS6" i="17" s="1"/>
  <c r="PA7" i="17" a="1"/>
  <c r="PA7" i="17" s="1"/>
  <c r="PA6" i="17" a="1"/>
  <c r="PA6" i="17" s="1"/>
  <c r="PI6" i="17" a="1"/>
  <c r="PI6" i="17" s="1"/>
  <c r="AY4" i="17" a="1"/>
  <c r="AY4" i="17" s="1"/>
  <c r="BO4" i="17" a="1"/>
  <c r="BO4" i="17" s="1"/>
  <c r="CE4" i="17" a="1"/>
  <c r="CE4" i="17" s="1"/>
  <c r="CU4" i="17" a="1"/>
  <c r="CU4" i="17" s="1"/>
  <c r="DK4" i="17" a="1"/>
  <c r="DK4" i="17" s="1"/>
  <c r="EA4" i="17" a="1"/>
  <c r="EA4" i="17" s="1"/>
  <c r="EQ4" i="17" a="1"/>
  <c r="EQ4" i="17" s="1"/>
  <c r="EX4" i="17" a="1"/>
  <c r="EX4" i="17" s="1"/>
  <c r="MA4" i="17" a="1"/>
  <c r="MA4" i="17" s="1"/>
  <c r="NM4" i="17" a="1"/>
  <c r="NM4" i="17" s="1"/>
  <c r="PD4" i="17" a="1"/>
  <c r="PD4" i="17" s="1"/>
  <c r="RF4" i="17" a="1"/>
  <c r="RF4" i="17" s="1"/>
  <c r="BK5" i="17" a="1"/>
  <c r="BK5" i="17" s="1"/>
  <c r="DH6" i="17" a="1"/>
  <c r="DH6" i="17" s="1"/>
  <c r="JR6" i="17" a="1"/>
  <c r="JR6" i="17" s="1"/>
  <c r="GB6" i="17" a="1"/>
  <c r="GB6" i="17" s="1"/>
  <c r="GB7" i="17" a="1"/>
  <c r="GB7" i="17" s="1"/>
  <c r="AG7" i="17" a="1"/>
  <c r="AG7" i="17" s="1"/>
  <c r="AG6" i="17" a="1"/>
  <c r="AG6" i="17" s="1"/>
  <c r="Z6" i="17" a="1"/>
  <c r="Z6" i="17" s="1"/>
  <c r="AH7" i="17" a="1"/>
  <c r="AH7" i="17" s="1"/>
  <c r="AH6" i="17" a="1"/>
  <c r="AH6" i="17" s="1"/>
  <c r="AP7" i="17" a="1"/>
  <c r="AP7" i="17" s="1"/>
  <c r="AP6" i="17" a="1"/>
  <c r="AP6" i="17" s="1"/>
  <c r="BF6" i="17" a="1"/>
  <c r="BF6" i="17" s="1"/>
  <c r="BN6" i="17" a="1"/>
  <c r="BN6" i="17" s="1"/>
  <c r="BV7" i="17" a="1"/>
  <c r="BV7" i="17" s="1"/>
  <c r="BV6" i="17" a="1"/>
  <c r="BV6" i="17" s="1"/>
  <c r="CL7" i="17" a="1"/>
  <c r="CL7" i="17" s="1"/>
  <c r="CL6" i="17" a="1"/>
  <c r="CL6" i="17" s="1"/>
  <c r="DB7" i="17" a="1"/>
  <c r="DB7" i="17" s="1"/>
  <c r="EX7" i="17" a="1"/>
  <c r="EX7" i="17" s="1"/>
  <c r="EX6" i="17" a="1"/>
  <c r="EX6" i="17" s="1"/>
  <c r="FF7" i="17" a="1"/>
  <c r="FF7" i="17" s="1"/>
  <c r="FF6" i="17" a="1"/>
  <c r="FF6" i="17" s="1"/>
  <c r="GT7" i="17" a="1"/>
  <c r="GT7" i="17" s="1"/>
  <c r="GT6" i="17" a="1"/>
  <c r="GT6" i="17" s="1"/>
  <c r="HZ7" i="17" a="1"/>
  <c r="HZ7" i="17" s="1"/>
  <c r="IP7" i="17" a="1"/>
  <c r="IP7" i="17" s="1"/>
  <c r="IP6" i="17" a="1"/>
  <c r="IP6" i="17" s="1"/>
  <c r="IX7" i="17" a="1"/>
  <c r="IX7" i="17" s="1"/>
  <c r="IX6" i="17" a="1"/>
  <c r="IX6" i="17" s="1"/>
  <c r="JV6" i="17" a="1"/>
  <c r="JV6" i="17" s="1"/>
  <c r="KD7" i="17" a="1"/>
  <c r="KD7" i="17" s="1"/>
  <c r="KD6" i="17" a="1"/>
  <c r="KD6" i="17" s="1"/>
  <c r="KL6" i="17" a="1"/>
  <c r="KL6" i="17" s="1"/>
  <c r="MX6" i="17" a="1"/>
  <c r="MX6" i="17" s="1"/>
  <c r="OT6" i="17" a="1"/>
  <c r="OT6" i="17" s="1"/>
  <c r="F4" i="17" a="1"/>
  <c r="F4" i="17" s="1"/>
  <c r="J4" i="17" a="1"/>
  <c r="J4" i="17" s="1"/>
  <c r="N4" i="17" a="1"/>
  <c r="N4" i="17" s="1"/>
  <c r="R4" i="17" a="1"/>
  <c r="R4" i="17" s="1"/>
  <c r="V4" i="17" a="1"/>
  <c r="V4" i="17" s="1"/>
  <c r="Z4" i="17" a="1"/>
  <c r="Z4" i="17" s="1"/>
  <c r="AD4" i="17" a="1"/>
  <c r="AD4" i="17" s="1"/>
  <c r="AH4" i="17" a="1"/>
  <c r="AH4" i="17" s="1"/>
  <c r="AL4" i="17" a="1"/>
  <c r="AL4" i="17" s="1"/>
  <c r="AP4" i="17" a="1"/>
  <c r="AP4" i="17" s="1"/>
  <c r="AT4" i="17" a="1"/>
  <c r="AT4" i="17" s="1"/>
  <c r="AZ4" i="17" a="1"/>
  <c r="AZ4" i="17" s="1"/>
  <c r="BE4" i="17" a="1"/>
  <c r="BE4" i="17" s="1"/>
  <c r="BJ4" i="17" a="1"/>
  <c r="BJ4" i="17" s="1"/>
  <c r="BP4" i="17" a="1"/>
  <c r="BP4" i="17" s="1"/>
  <c r="BU4" i="17" a="1"/>
  <c r="BU4" i="17" s="1"/>
  <c r="BZ4" i="17" a="1"/>
  <c r="BZ4" i="17" s="1"/>
  <c r="CF4" i="17" a="1"/>
  <c r="CF4" i="17" s="1"/>
  <c r="CK4" i="17" a="1"/>
  <c r="CK4" i="17" s="1"/>
  <c r="CP4" i="17" a="1"/>
  <c r="CP4" i="17" s="1"/>
  <c r="CV4" i="17" a="1"/>
  <c r="CV4" i="17" s="1"/>
  <c r="DA4" i="17" a="1"/>
  <c r="DA4" i="17" s="1"/>
  <c r="DF4" i="17" a="1"/>
  <c r="DF4" i="17" s="1"/>
  <c r="DL4" i="17" a="1"/>
  <c r="DL4" i="17" s="1"/>
  <c r="DQ4" i="17" a="1"/>
  <c r="DQ4" i="17" s="1"/>
  <c r="DV4" i="17" a="1"/>
  <c r="DV4" i="17" s="1"/>
  <c r="EB4" i="17" a="1"/>
  <c r="EB4" i="17" s="1"/>
  <c r="EG4" i="17" a="1"/>
  <c r="EG4" i="17" s="1"/>
  <c r="EL4" i="17" a="1"/>
  <c r="EL4" i="17" s="1"/>
  <c r="ER4" i="17" a="1"/>
  <c r="ER4" i="17" s="1"/>
  <c r="NR4" i="17" a="1"/>
  <c r="NR4" i="17" s="1"/>
  <c r="PK4" i="17" a="1"/>
  <c r="PK4" i="17" s="1"/>
  <c r="RO4" i="17" a="1"/>
  <c r="RO4" i="17" s="1"/>
  <c r="JI6" i="17" a="1"/>
  <c r="JI6" i="17" s="1"/>
  <c r="CH7" i="17" a="1"/>
  <c r="CH7" i="17" s="1"/>
  <c r="CH6" i="17" a="1"/>
  <c r="CH6" i="17" s="1"/>
  <c r="CP6" i="17" a="1"/>
  <c r="CP6" i="17" s="1"/>
  <c r="HF6" i="17" a="1"/>
  <c r="HF6" i="17" s="1"/>
  <c r="LV6" i="17" a="1"/>
  <c r="LV6" i="17" s="1"/>
  <c r="LV7" i="17" a="1"/>
  <c r="LV7" i="17" s="1"/>
  <c r="BR4" i="17" a="1"/>
  <c r="BR4" i="17" s="1"/>
  <c r="CX4" i="17" a="1"/>
  <c r="CX4" i="17" s="1"/>
  <c r="EF7" i="17" a="1"/>
  <c r="EF7" i="17" s="1"/>
  <c r="Q6" i="17" a="1"/>
  <c r="Q6" i="17" s="1"/>
  <c r="AW7" i="17" a="1"/>
  <c r="AW7" i="17" s="1"/>
  <c r="AW6" i="17" a="1"/>
  <c r="AW6" i="17" s="1"/>
  <c r="CK7" i="17" a="1"/>
  <c r="CK7" i="17" s="1"/>
  <c r="CK6" i="17" a="1"/>
  <c r="CK6" i="17" s="1"/>
  <c r="IO7" i="17" a="1"/>
  <c r="IO7" i="17" s="1"/>
  <c r="IO6" i="17" a="1"/>
  <c r="IO6" i="17" s="1"/>
  <c r="K5" i="17" a="1"/>
  <c r="K5" i="17" s="1"/>
  <c r="AI7" i="17" a="1"/>
  <c r="AI7" i="17" s="1"/>
  <c r="AI6" i="17" a="1"/>
  <c r="AI6" i="17" s="1"/>
  <c r="CU7" i="17" a="1"/>
  <c r="CU7" i="17" s="1"/>
  <c r="CU6" i="17" a="1"/>
  <c r="CU6" i="17" s="1"/>
  <c r="EY7" i="17" a="1"/>
  <c r="EY7" i="17" s="1"/>
  <c r="GE6" i="17" a="1"/>
  <c r="GE6" i="17" s="1"/>
  <c r="HK7" i="17" a="1"/>
  <c r="HK7" i="17" s="1"/>
  <c r="HS7" i="17" a="1"/>
  <c r="HS7" i="17" s="1"/>
  <c r="HS6" i="17" a="1"/>
  <c r="HS6" i="17" s="1"/>
  <c r="IY7" i="17" a="1"/>
  <c r="IY7" i="17" s="1"/>
  <c r="IY6" i="17" a="1"/>
  <c r="IY6" i="17" s="1"/>
  <c r="MQ7" i="17" a="1"/>
  <c r="MQ7" i="17" s="1"/>
  <c r="MQ6" i="17" a="1"/>
  <c r="MQ6" i="17" s="1"/>
  <c r="AU4" i="17" a="1"/>
  <c r="AU4" i="17" s="1"/>
  <c r="BK4" i="17" a="1"/>
  <c r="BK4" i="17" s="1"/>
  <c r="CA4" i="17" a="1"/>
  <c r="CA4" i="17" s="1"/>
  <c r="CQ4" i="17" a="1"/>
  <c r="CQ4" i="17" s="1"/>
  <c r="DG4" i="17" a="1"/>
  <c r="DG4" i="17" s="1"/>
  <c r="DW4" i="17" a="1"/>
  <c r="DW4" i="17" s="1"/>
  <c r="EM4" i="17" a="1"/>
  <c r="EM4" i="17" s="1"/>
  <c r="MJ4" i="17" a="1"/>
  <c r="MJ4" i="17" s="1"/>
  <c r="NX4" i="17" a="1"/>
  <c r="NX4" i="17" s="1"/>
  <c r="PQ4" i="17" a="1"/>
  <c r="PQ4" i="17" s="1"/>
  <c r="RW4" i="17" a="1"/>
  <c r="RW4" i="17" s="1"/>
  <c r="BB4" i="17" a="1"/>
  <c r="BB4" i="17" s="1"/>
  <c r="BM6" i="17" a="1"/>
  <c r="BM6" i="17" s="1"/>
  <c r="CC7" i="17" a="1"/>
  <c r="CC7" i="17" s="1"/>
  <c r="CC6" i="17" a="1"/>
  <c r="CC6" i="17" s="1"/>
  <c r="CS7" i="17" a="1"/>
  <c r="CS7" i="17" s="1"/>
  <c r="CS6" i="17" a="1"/>
  <c r="CS6" i="17" s="1"/>
  <c r="DQ6" i="17" a="1"/>
  <c r="DQ6" i="17" s="1"/>
  <c r="DY7" i="17" a="1"/>
  <c r="DY7" i="17" s="1"/>
  <c r="DY6" i="17" a="1"/>
  <c r="DY6" i="17" s="1"/>
  <c r="EO7" i="17" a="1"/>
  <c r="EO7" i="17" s="1"/>
  <c r="EO6" i="17" a="1"/>
  <c r="EO6" i="17" s="1"/>
  <c r="GC7" i="17" a="1"/>
  <c r="GC7" i="17" s="1"/>
  <c r="GC6" i="17" a="1"/>
  <c r="GC6" i="17" s="1"/>
  <c r="HA7" i="17" a="1"/>
  <c r="HA7" i="17" s="1"/>
  <c r="HA6" i="17" a="1"/>
  <c r="HA6" i="17" s="1"/>
  <c r="HI7" i="17" a="1"/>
  <c r="HI7" i="17" s="1"/>
  <c r="HQ6" i="17" a="1"/>
  <c r="HQ6" i="17" s="1"/>
  <c r="IG6" i="17" a="1"/>
  <c r="IG6" i="17" s="1"/>
  <c r="EA7" i="17" a="1"/>
  <c r="EA7" i="17" s="1"/>
  <c r="EA6" i="17" a="1"/>
  <c r="EA6" i="17" s="1"/>
  <c r="L6" i="17" a="1"/>
  <c r="L6" i="17" s="1"/>
  <c r="AR7" i="17" a="1"/>
  <c r="AR7" i="17" s="1"/>
  <c r="BP6" i="17" a="1"/>
  <c r="BP6" i="17" s="1"/>
  <c r="BX7" i="17" a="1"/>
  <c r="BX7" i="17" s="1"/>
  <c r="BX6" i="17" a="1"/>
  <c r="BX6" i="17" s="1"/>
  <c r="CV7" i="17" a="1"/>
  <c r="CV7" i="17" s="1"/>
  <c r="CV6" i="17" a="1"/>
  <c r="CV6" i="17" s="1"/>
  <c r="DD6" i="17" a="1"/>
  <c r="DD6" i="17" s="1"/>
  <c r="FP6" i="17" a="1"/>
  <c r="FP6" i="17" s="1"/>
  <c r="FP7" i="17" a="1"/>
  <c r="FP7" i="17" s="1"/>
  <c r="GN7" i="17" a="1"/>
  <c r="GN7" i="17" s="1"/>
  <c r="GN6" i="17" a="1"/>
  <c r="GN6" i="17" s="1"/>
  <c r="GV7" i="17" a="1"/>
  <c r="GV7" i="17" s="1"/>
  <c r="GV6" i="17" a="1"/>
  <c r="GV6" i="17" s="1"/>
  <c r="JH7" i="17" a="1"/>
  <c r="JH7" i="17" s="1"/>
  <c r="KF6" i="17" a="1"/>
  <c r="KF6" i="17" s="1"/>
  <c r="KF7" i="17" a="1"/>
  <c r="KF7" i="17" s="1"/>
  <c r="KV7" i="17" a="1"/>
  <c r="KV7" i="17" s="1"/>
  <c r="KV6" i="17" a="1"/>
  <c r="KV6" i="17" s="1"/>
  <c r="MZ6" i="17" a="1"/>
  <c r="MZ6" i="17" s="1"/>
  <c r="ON7" i="17" a="1"/>
  <c r="ON7" i="17" s="1"/>
  <c r="OV6" i="17" a="1"/>
  <c r="OV6" i="17" s="1"/>
  <c r="G4" i="17" a="1"/>
  <c r="G4" i="17" s="1"/>
  <c r="K4" i="17" a="1"/>
  <c r="K4" i="17" s="1"/>
  <c r="O4" i="17" a="1"/>
  <c r="O4" i="17" s="1"/>
  <c r="S4" i="17" a="1"/>
  <c r="S4" i="17" s="1"/>
  <c r="W4" i="17" a="1"/>
  <c r="W4" i="17" s="1"/>
  <c r="AA4" i="17" a="1"/>
  <c r="AA4" i="17" s="1"/>
  <c r="AE4" i="17" a="1"/>
  <c r="AE4" i="17" s="1"/>
  <c r="AI4" i="17" a="1"/>
  <c r="AI4" i="17" s="1"/>
  <c r="AM4" i="17" a="1"/>
  <c r="AM4" i="17" s="1"/>
  <c r="AQ4" i="17" a="1"/>
  <c r="AQ4" i="17" s="1"/>
  <c r="AV4" i="17" a="1"/>
  <c r="AV4" i="17" s="1"/>
  <c r="BA4" i="17" a="1"/>
  <c r="BA4" i="17" s="1"/>
  <c r="BF4" i="17" a="1"/>
  <c r="BF4" i="17" s="1"/>
  <c r="BL4" i="17" a="1"/>
  <c r="BL4" i="17" s="1"/>
  <c r="BQ4" i="17" a="1"/>
  <c r="BQ4" i="17" s="1"/>
  <c r="BV4" i="17" a="1"/>
  <c r="BV4" i="17" s="1"/>
  <c r="CB4" i="17" a="1"/>
  <c r="CB4" i="17" s="1"/>
  <c r="CG4" i="17" a="1"/>
  <c r="CG4" i="17" s="1"/>
  <c r="CL4" i="17" a="1"/>
  <c r="CL4" i="17" s="1"/>
  <c r="CR4" i="17" a="1"/>
  <c r="CR4" i="17" s="1"/>
  <c r="CW4" i="17" a="1"/>
  <c r="CW4" i="17" s="1"/>
  <c r="DB4" i="17" a="1"/>
  <c r="DB4" i="17" s="1"/>
  <c r="DH4" i="17" a="1"/>
  <c r="DH4" i="17" s="1"/>
  <c r="DM4" i="17" a="1"/>
  <c r="DM4" i="17" s="1"/>
  <c r="DR4" i="17" a="1"/>
  <c r="DR4" i="17" s="1"/>
  <c r="DX4" i="17" a="1"/>
  <c r="DX4" i="17" s="1"/>
  <c r="EC4" i="17" a="1"/>
  <c r="EC4" i="17" s="1"/>
  <c r="EH4" i="17" a="1"/>
  <c r="EH4" i="17" s="1"/>
  <c r="EN4" i="17" a="1"/>
  <c r="EN4" i="17" s="1"/>
  <c r="ES4" i="17" a="1"/>
  <c r="ES4" i="17" s="1"/>
  <c r="MO4" i="17" a="1"/>
  <c r="MO4" i="17" s="1"/>
  <c r="OC4" i="17" a="1"/>
  <c r="OC4" i="17" s="1"/>
  <c r="PW4" i="17" a="1"/>
  <c r="PW4" i="17" s="1"/>
  <c r="M6" i="17" a="1"/>
  <c r="M6" i="17" s="1"/>
  <c r="U7" i="17" a="1"/>
  <c r="U7" i="17" s="1"/>
  <c r="U6" i="17" a="1"/>
  <c r="U6" i="17" s="1"/>
  <c r="AS7" i="17" a="1"/>
  <c r="AS7" i="17" s="1"/>
  <c r="BA7" i="17" a="1"/>
  <c r="BA7" i="17" s="1"/>
  <c r="BY6" i="17" a="1"/>
  <c r="BY6" i="17" s="1"/>
  <c r="CG7" i="17" a="1"/>
  <c r="CG7" i="17" s="1"/>
  <c r="CG6" i="17" a="1"/>
  <c r="CG6" i="17" s="1"/>
  <c r="DM7" i="17" a="1"/>
  <c r="DM7" i="17" s="1"/>
  <c r="DM6" i="17" a="1"/>
  <c r="DM6" i="17" s="1"/>
  <c r="FQ7" i="17" a="1"/>
  <c r="FQ7" i="17" s="1"/>
  <c r="FQ6" i="17" a="1"/>
  <c r="FQ6" i="17" s="1"/>
  <c r="LM7" i="17" a="1"/>
  <c r="LM7" i="17" s="1"/>
  <c r="LM6" i="17" a="1"/>
  <c r="LM6" i="17" s="1"/>
  <c r="QK7" i="17" a="1"/>
  <c r="QK7" i="17" s="1"/>
  <c r="QK6" i="17" a="1"/>
  <c r="QK6" i="17" s="1"/>
  <c r="BG4" i="17" a="1"/>
  <c r="BG4" i="17" s="1"/>
  <c r="BW4" i="17" a="1"/>
  <c r="BW4" i="17" s="1"/>
  <c r="CM4" i="17" a="1"/>
  <c r="CM4" i="17" s="1"/>
  <c r="DC4" i="17" a="1"/>
  <c r="DC4" i="17" s="1"/>
  <c r="DS4" i="17" a="1"/>
  <c r="DS4" i="17" s="1"/>
  <c r="EI4" i="17" a="1"/>
  <c r="EI4" i="17" s="1"/>
  <c r="LI4" i="17" a="1"/>
  <c r="LI4" i="17" s="1"/>
  <c r="OH4" i="17" a="1"/>
  <c r="OH4" i="17" s="1"/>
  <c r="QC4" i="17" a="1"/>
  <c r="QC4" i="17" s="1"/>
  <c r="RE5" i="17" a="1"/>
  <c r="RE5" i="17" s="1"/>
  <c r="QB5" i="17" a="1"/>
  <c r="QB5" i="17" s="1"/>
  <c r="Q5" i="17" a="1"/>
  <c r="Q5" i="17" s="1"/>
  <c r="AU5" i="17" a="1"/>
  <c r="AU5" i="17" s="1"/>
  <c r="QQ5" i="17" a="1"/>
  <c r="QQ5" i="17" s="1"/>
  <c r="S5" i="17" a="1"/>
  <c r="S5" i="17" s="1"/>
  <c r="MT5" i="17" a="1"/>
  <c r="MT5" i="17" s="1"/>
  <c r="SI5" i="17" a="1"/>
  <c r="SI5" i="17" s="1"/>
  <c r="RZ5" i="17" a="1"/>
  <c r="RZ5" i="17" s="1"/>
  <c r="RU5" i="17" a="1"/>
  <c r="RU5" i="17" s="1"/>
  <c r="RL5" i="17" a="1"/>
  <c r="RL5" i="17" s="1"/>
  <c r="RC5" i="17" a="1"/>
  <c r="RC5" i="17" s="1"/>
  <c r="QT5" i="17" a="1"/>
  <c r="QT5" i="17" s="1"/>
  <c r="QO5" i="17" a="1"/>
  <c r="QO5" i="17" s="1"/>
  <c r="QF5" i="17" a="1"/>
  <c r="QF5" i="17" s="1"/>
  <c r="PW5" i="17" a="1"/>
  <c r="PW5" i="17" s="1"/>
  <c r="PN5" i="17" a="1"/>
  <c r="PN5" i="17" s="1"/>
  <c r="PI5" i="17" a="1"/>
  <c r="PI5" i="17" s="1"/>
  <c r="OZ5" i="17" a="1"/>
  <c r="OZ5" i="17" s="1"/>
  <c r="OQ5" i="17" a="1"/>
  <c r="OQ5" i="17" s="1"/>
  <c r="OH5" i="17" a="1"/>
  <c r="OH5" i="17" s="1"/>
  <c r="OC5" i="17" a="1"/>
  <c r="OC5" i="17" s="1"/>
  <c r="NT5" i="17" a="1"/>
  <c r="NT5" i="17" s="1"/>
  <c r="NK5" i="17" a="1"/>
  <c r="NK5" i="17" s="1"/>
  <c r="NG5" i="17" a="1"/>
  <c r="NG5" i="17" s="1"/>
  <c r="NC5" i="17" a="1"/>
  <c r="NC5" i="17" s="1"/>
  <c r="MY5" i="17" a="1"/>
  <c r="MY5" i="17" s="1"/>
  <c r="MU5" i="17" a="1"/>
  <c r="MU5" i="17" s="1"/>
  <c r="MQ5" i="17" a="1"/>
  <c r="MQ5" i="17" s="1"/>
  <c r="MM5" i="17" a="1"/>
  <c r="MM5" i="17" s="1"/>
  <c r="MI5" i="17" a="1"/>
  <c r="MI5" i="17" s="1"/>
  <c r="ME5" i="17" a="1"/>
  <c r="ME5" i="17" s="1"/>
  <c r="MA5" i="17" a="1"/>
  <c r="MA5" i="17" s="1"/>
  <c r="SM5" i="17" a="1"/>
  <c r="SM5" i="17" s="1"/>
  <c r="SD5" i="17" a="1"/>
  <c r="SD5" i="17" s="1"/>
  <c r="RY5" i="17" a="1"/>
  <c r="RY5" i="17" s="1"/>
  <c r="RP5" i="17" a="1"/>
  <c r="RP5" i="17" s="1"/>
  <c r="RG5" i="17" a="1"/>
  <c r="RG5" i="17" s="1"/>
  <c r="QX5" i="17" a="1"/>
  <c r="QX5" i="17" s="1"/>
  <c r="QS5" i="17" a="1"/>
  <c r="QS5" i="17" s="1"/>
  <c r="QJ5" i="17" a="1"/>
  <c r="QJ5" i="17" s="1"/>
  <c r="QA5" i="17" a="1"/>
  <c r="QA5" i="17" s="1"/>
  <c r="PR5" i="17" a="1"/>
  <c r="PR5" i="17" s="1"/>
  <c r="PM5" i="17" a="1"/>
  <c r="PM5" i="17" s="1"/>
  <c r="PD5" i="17" a="1"/>
  <c r="PD5" i="17" s="1"/>
  <c r="OU5" i="17" a="1"/>
  <c r="OU5" i="17" s="1"/>
  <c r="OL5" i="17" a="1"/>
  <c r="OL5" i="17" s="1"/>
  <c r="OG5" i="17" a="1"/>
  <c r="OG5" i="17" s="1"/>
  <c r="NX5" i="17" a="1"/>
  <c r="NX5" i="17" s="1"/>
  <c r="NO5" i="17" a="1"/>
  <c r="NO5" i="17" s="1"/>
  <c r="SJ5" i="17" a="1"/>
  <c r="SJ5" i="17" s="1"/>
  <c r="SA5" i="17" a="1"/>
  <c r="SA5" i="17" s="1"/>
  <c r="RR5" i="17" a="1"/>
  <c r="RR5" i="17" s="1"/>
  <c r="RM5" i="17" a="1"/>
  <c r="RM5" i="17" s="1"/>
  <c r="RD5" i="17" a="1"/>
  <c r="RD5" i="17" s="1"/>
  <c r="QU5" i="17" a="1"/>
  <c r="QU5" i="17" s="1"/>
  <c r="QL5" i="17" a="1"/>
  <c r="QL5" i="17" s="1"/>
  <c r="QG5" i="17" a="1"/>
  <c r="QG5" i="17" s="1"/>
  <c r="PX5" i="17" a="1"/>
  <c r="PX5" i="17" s="1"/>
  <c r="PO5" i="17" a="1"/>
  <c r="PO5" i="17" s="1"/>
  <c r="PF5" i="17" a="1"/>
  <c r="PF5" i="17" s="1"/>
  <c r="PA5" i="17" a="1"/>
  <c r="PA5" i="17" s="1"/>
  <c r="OR5" i="17" a="1"/>
  <c r="OR5" i="17" s="1"/>
  <c r="OI5" i="17" a="1"/>
  <c r="OI5" i="17" s="1"/>
  <c r="NZ5" i="17" a="1"/>
  <c r="NZ5" i="17" s="1"/>
  <c r="NU5" i="17" a="1"/>
  <c r="NU5" i="17" s="1"/>
  <c r="NL5" i="17" a="1"/>
  <c r="NL5" i="17" s="1"/>
  <c r="NH5" i="17" a="1"/>
  <c r="NH5" i="17" s="1"/>
  <c r="ND5" i="17" a="1"/>
  <c r="ND5" i="17" s="1"/>
  <c r="MZ5" i="17" a="1"/>
  <c r="MZ5" i="17" s="1"/>
  <c r="MV5" i="17" a="1"/>
  <c r="MV5" i="17" s="1"/>
  <c r="MR5" i="17" a="1"/>
  <c r="MR5" i="17" s="1"/>
  <c r="MN5" i="17" a="1"/>
  <c r="MN5" i="17" s="1"/>
  <c r="MJ5" i="17" a="1"/>
  <c r="MJ5" i="17" s="1"/>
  <c r="MF5" i="17" a="1"/>
  <c r="MF5" i="17" s="1"/>
  <c r="MB5" i="17" a="1"/>
  <c r="MB5" i="17" s="1"/>
  <c r="LX5" i="17" a="1"/>
  <c r="LX5" i="17" s="1"/>
  <c r="LT5" i="17" a="1"/>
  <c r="LT5" i="17" s="1"/>
  <c r="LP5" i="17" a="1"/>
  <c r="LP5" i="17" s="1"/>
  <c r="LL5" i="17" a="1"/>
  <c r="LL5" i="17" s="1"/>
  <c r="SL5" i="17" a="1"/>
  <c r="SL5" i="17" s="1"/>
  <c r="SE5" i="17" a="1"/>
  <c r="SE5" i="17" s="1"/>
  <c r="RI5" i="17" a="1"/>
  <c r="RI5" i="17" s="1"/>
  <c r="RA5" i="17" a="1"/>
  <c r="RA5" i="17" s="1"/>
  <c r="QM5" i="17" a="1"/>
  <c r="QM5" i="17" s="1"/>
  <c r="QE5" i="17" a="1"/>
  <c r="QE5" i="17" s="1"/>
  <c r="PJ5" i="17" a="1"/>
  <c r="PJ5" i="17" s="1"/>
  <c r="ON5" i="17" a="1"/>
  <c r="ON5" i="17" s="1"/>
  <c r="OF5" i="17" a="1"/>
  <c r="OF5" i="17" s="1"/>
  <c r="NY5" i="17" a="1"/>
  <c r="NY5" i="17" s="1"/>
  <c r="NR5" i="17" a="1"/>
  <c r="NR5" i="17" s="1"/>
  <c r="NJ5" i="17" a="1"/>
  <c r="NJ5" i="17" s="1"/>
  <c r="MK5" i="17" a="1"/>
  <c r="MK5" i="17" s="1"/>
  <c r="MD5" i="17" a="1"/>
  <c r="MD5" i="17" s="1"/>
  <c r="LS5" i="17" a="1"/>
  <c r="LS5" i="17" s="1"/>
  <c r="LD5" i="17" a="1"/>
  <c r="LD5" i="17" s="1"/>
  <c r="KU5" i="17" a="1"/>
  <c r="KU5" i="17" s="1"/>
  <c r="SK5" i="17" a="1"/>
  <c r="SK5" i="17" s="1"/>
  <c r="SC5" i="17" a="1"/>
  <c r="SC5" i="17" s="1"/>
  <c r="RW5" i="17" a="1"/>
  <c r="RW5" i="17" s="1"/>
  <c r="RO5" i="17" a="1"/>
  <c r="RO5" i="17" s="1"/>
  <c r="RH5" i="17" a="1"/>
  <c r="RH5" i="17" s="1"/>
  <c r="PP5" i="17" a="1"/>
  <c r="PP5" i="17" s="1"/>
  <c r="PH5" i="17" a="1"/>
  <c r="PH5" i="17" s="1"/>
  <c r="PB5" i="17" a="1"/>
  <c r="PB5" i="17" s="1"/>
  <c r="OT5" i="17" a="1"/>
  <c r="OT5" i="17" s="1"/>
  <c r="OM5" i="17" a="1"/>
  <c r="OM5" i="17" s="1"/>
  <c r="NQ5" i="17" a="1"/>
  <c r="NQ5" i="17" s="1"/>
  <c r="MW5" i="17" a="1"/>
  <c r="MW5" i="17" s="1"/>
  <c r="MP5" i="17" a="1"/>
  <c r="MP5" i="17" s="1"/>
  <c r="LR5" i="17" a="1"/>
  <c r="LR5" i="17" s="1"/>
  <c r="LM5" i="17" a="1"/>
  <c r="LM5" i="17" s="1"/>
  <c r="LH5" i="17" a="1"/>
  <c r="LH5" i="17" s="1"/>
  <c r="KY5" i="17" a="1"/>
  <c r="KY5" i="17" s="1"/>
  <c r="KT5" i="17" a="1"/>
  <c r="KT5" i="17" s="1"/>
  <c r="KP5" i="17" a="1"/>
  <c r="KP5" i="17" s="1"/>
  <c r="KL5" i="17" a="1"/>
  <c r="KL5" i="17" s="1"/>
  <c r="KH5" i="17" a="1"/>
  <c r="KH5" i="17" s="1"/>
  <c r="KD5" i="17" a="1"/>
  <c r="KD5" i="17" s="1"/>
  <c r="JZ5" i="17" a="1"/>
  <c r="JZ5" i="17" s="1"/>
  <c r="JV5" i="17" a="1"/>
  <c r="JV5" i="17" s="1"/>
  <c r="JR5" i="17" a="1"/>
  <c r="JR5" i="17" s="1"/>
  <c r="JN5" i="17" a="1"/>
  <c r="JN5" i="17" s="1"/>
  <c r="JJ5" i="17" a="1"/>
  <c r="JJ5" i="17" s="1"/>
  <c r="JF5" i="17" a="1"/>
  <c r="JF5" i="17" s="1"/>
  <c r="JB5" i="17" a="1"/>
  <c r="JB5" i="17" s="1"/>
  <c r="IX5" i="17" a="1"/>
  <c r="IX5" i="17" s="1"/>
  <c r="IT5" i="17" a="1"/>
  <c r="IT5" i="17" s="1"/>
  <c r="IP5" i="17" a="1"/>
  <c r="IP5" i="17" s="1"/>
  <c r="IL5" i="17" a="1"/>
  <c r="IL5" i="17" s="1"/>
  <c r="IH5" i="17" a="1"/>
  <c r="IH5" i="17" s="1"/>
  <c r="ID5" i="17" a="1"/>
  <c r="ID5" i="17" s="1"/>
  <c r="HZ5" i="17" a="1"/>
  <c r="HZ5" i="17" s="1"/>
  <c r="HV5" i="17" a="1"/>
  <c r="HV5" i="17" s="1"/>
  <c r="HR5" i="17" a="1"/>
  <c r="HR5" i="17" s="1"/>
  <c r="HN5" i="17" a="1"/>
  <c r="HN5" i="17" s="1"/>
  <c r="HJ5" i="17" a="1"/>
  <c r="HJ5" i="17" s="1"/>
  <c r="HF5" i="17" a="1"/>
  <c r="HF5" i="17" s="1"/>
  <c r="HB5" i="17" a="1"/>
  <c r="HB5" i="17" s="1"/>
  <c r="GX5" i="17" a="1"/>
  <c r="GX5" i="17" s="1"/>
  <c r="GT5" i="17" a="1"/>
  <c r="GT5" i="17" s="1"/>
  <c r="GP5" i="17" a="1"/>
  <c r="GP5" i="17" s="1"/>
  <c r="GL5" i="17" a="1"/>
  <c r="GL5" i="17" s="1"/>
  <c r="GH5" i="17" a="1"/>
  <c r="GH5" i="17" s="1"/>
  <c r="GD5" i="17" a="1"/>
  <c r="GD5" i="17" s="1"/>
  <c r="FZ5" i="17" a="1"/>
  <c r="FZ5" i="17" s="1"/>
  <c r="FV5" i="17" a="1"/>
  <c r="FV5" i="17" s="1"/>
  <c r="FR5" i="17" a="1"/>
  <c r="FR5" i="17" s="1"/>
  <c r="FN5" i="17" a="1"/>
  <c r="FN5" i="17" s="1"/>
  <c r="FJ5" i="17" a="1"/>
  <c r="FJ5" i="17" s="1"/>
  <c r="FF5" i="17" a="1"/>
  <c r="FF5" i="17" s="1"/>
  <c r="FB5" i="17" a="1"/>
  <c r="FB5" i="17" s="1"/>
  <c r="EX5" i="17" a="1"/>
  <c r="EX5" i="17" s="1"/>
  <c r="ET5" i="17" a="1"/>
  <c r="ET5" i="17" s="1"/>
  <c r="EP5" i="17" a="1"/>
  <c r="EP5" i="17" s="1"/>
  <c r="EL5" i="17" a="1"/>
  <c r="EL5" i="17" s="1"/>
  <c r="EH5" i="17" a="1"/>
  <c r="EH5" i="17" s="1"/>
  <c r="ED5" i="17" a="1"/>
  <c r="ED5" i="17" s="1"/>
  <c r="DZ5" i="17" a="1"/>
  <c r="DZ5" i="17" s="1"/>
  <c r="DV5" i="17" a="1"/>
  <c r="DV5" i="17" s="1"/>
  <c r="DR5" i="17" a="1"/>
  <c r="DR5" i="17" s="1"/>
  <c r="DN5" i="17" a="1"/>
  <c r="DN5" i="17" s="1"/>
  <c r="DJ5" i="17" a="1"/>
  <c r="DJ5" i="17" s="1"/>
  <c r="DF5" i="17" a="1"/>
  <c r="DF5" i="17" s="1"/>
  <c r="DB5" i="17" a="1"/>
  <c r="DB5" i="17" s="1"/>
  <c r="CX5" i="17" a="1"/>
  <c r="CX5" i="17" s="1"/>
  <c r="CT5" i="17" a="1"/>
  <c r="CT5" i="17" s="1"/>
  <c r="CP5" i="17" a="1"/>
  <c r="CP5" i="17" s="1"/>
  <c r="CL5" i="17" a="1"/>
  <c r="CL5" i="17" s="1"/>
  <c r="CH5" i="17" a="1"/>
  <c r="CH5" i="17" s="1"/>
  <c r="CD5" i="17" a="1"/>
  <c r="CD5" i="17" s="1"/>
  <c r="BZ5" i="17" a="1"/>
  <c r="BZ5" i="17" s="1"/>
  <c r="BV5" i="17" a="1"/>
  <c r="BV5" i="17" s="1"/>
  <c r="BR5" i="17" a="1"/>
  <c r="BR5" i="17" s="1"/>
  <c r="BN5" i="17" a="1"/>
  <c r="BN5" i="17" s="1"/>
  <c r="BJ5" i="17" a="1"/>
  <c r="BJ5" i="17" s="1"/>
  <c r="BF5" i="17" a="1"/>
  <c r="BF5" i="17" s="1"/>
  <c r="BB5" i="17" a="1"/>
  <c r="BB5" i="17" s="1"/>
  <c r="AX5" i="17" a="1"/>
  <c r="AX5" i="17" s="1"/>
  <c r="AT5" i="17" a="1"/>
  <c r="AT5" i="17" s="1"/>
  <c r="AP5" i="17" a="1"/>
  <c r="AP5" i="17" s="1"/>
  <c r="AL5" i="17" a="1"/>
  <c r="AL5" i="17" s="1"/>
  <c r="AH5" i="17" a="1"/>
  <c r="AH5" i="17" s="1"/>
  <c r="AD5" i="17" a="1"/>
  <c r="AD5" i="17" s="1"/>
  <c r="Z5" i="17" a="1"/>
  <c r="Z5" i="17" s="1"/>
  <c r="V5" i="17" a="1"/>
  <c r="V5" i="17" s="1"/>
  <c r="R5" i="17" a="1"/>
  <c r="R5" i="17" s="1"/>
  <c r="N5" i="17" a="1"/>
  <c r="N5" i="17" s="1"/>
  <c r="J5" i="17" a="1"/>
  <c r="J5" i="17" s="1"/>
  <c r="F5" i="17" a="1"/>
  <c r="F5" i="17" s="1"/>
  <c r="SQ5" i="17" a="1"/>
  <c r="SQ5" i="17" s="1"/>
  <c r="RV5" i="17" a="1"/>
  <c r="RV5" i="17" s="1"/>
  <c r="QZ5" i="17" a="1"/>
  <c r="QZ5" i="17" s="1"/>
  <c r="QR5" i="17" a="1"/>
  <c r="QR5" i="17" s="1"/>
  <c r="QK5" i="17" a="1"/>
  <c r="QK5" i="17" s="1"/>
  <c r="QD5" i="17" a="1"/>
  <c r="QD5" i="17" s="1"/>
  <c r="PV5" i="17" a="1"/>
  <c r="PV5" i="17" s="1"/>
  <c r="OS5" i="17" a="1"/>
  <c r="OS5" i="17" s="1"/>
  <c r="OK5" i="17" a="1"/>
  <c r="OK5" i="17" s="1"/>
  <c r="OE5" i="17" a="1"/>
  <c r="OE5" i="17" s="1"/>
  <c r="NW5" i="17" a="1"/>
  <c r="NW5" i="17" s="1"/>
  <c r="NP5" i="17" a="1"/>
  <c r="NP5" i="17" s="1"/>
  <c r="NI5" i="17" a="1"/>
  <c r="NI5" i="17" s="1"/>
  <c r="NB5" i="17" a="1"/>
  <c r="NB5" i="17" s="1"/>
  <c r="MC5" i="17" a="1"/>
  <c r="MC5" i="17" s="1"/>
  <c r="LW5" i="17" a="1"/>
  <c r="LW5" i="17" s="1"/>
  <c r="LC5" i="17" a="1"/>
  <c r="LC5" i="17" s="1"/>
  <c r="KX5" i="17" a="1"/>
  <c r="KX5" i="17" s="1"/>
  <c r="SN5" i="17" a="1"/>
  <c r="SN5" i="17" s="1"/>
  <c r="QV5" i="17" a="1"/>
  <c r="QV5" i="17" s="1"/>
  <c r="QN5" i="17" a="1"/>
  <c r="QN5" i="17" s="1"/>
  <c r="QH5" i="17" a="1"/>
  <c r="QH5" i="17" s="1"/>
  <c r="PZ5" i="17" a="1"/>
  <c r="PZ5" i="17" s="1"/>
  <c r="PS5" i="17" a="1"/>
  <c r="PS5" i="17" s="1"/>
  <c r="OW5" i="17" a="1"/>
  <c r="OW5" i="17" s="1"/>
  <c r="OO5" i="17" a="1"/>
  <c r="OO5" i="17" s="1"/>
  <c r="OA5" i="17" a="1"/>
  <c r="OA5" i="17" s="1"/>
  <c r="NS5" i="17" a="1"/>
  <c r="NS5" i="17" s="1"/>
  <c r="MS5" i="17" a="1"/>
  <c r="MS5" i="17" s="1"/>
  <c r="ML5" i="17" a="1"/>
  <c r="ML5" i="17" s="1"/>
  <c r="LO5" i="17" a="1"/>
  <c r="LO5" i="17" s="1"/>
  <c r="LE5" i="17" a="1"/>
  <c r="LE5" i="17" s="1"/>
  <c r="KV5" i="17" a="1"/>
  <c r="KV5" i="17" s="1"/>
  <c r="SB5" i="17" a="1"/>
  <c r="SB5" i="17" s="1"/>
  <c r="RN5" i="17" a="1"/>
  <c r="RN5" i="17" s="1"/>
  <c r="QY5" i="17" a="1"/>
  <c r="QY5" i="17" s="1"/>
  <c r="PU5" i="17" a="1"/>
  <c r="PU5" i="17" s="1"/>
  <c r="PG5" i="17" a="1"/>
  <c r="PG5" i="17" s="1"/>
  <c r="OD5" i="17" a="1"/>
  <c r="OD5" i="17" s="1"/>
  <c r="MO5" i="17" a="1"/>
  <c r="MO5" i="17" s="1"/>
  <c r="LQ5" i="17" a="1"/>
  <c r="LQ5" i="17" s="1"/>
  <c r="LG5" i="17" a="1"/>
  <c r="LG5" i="17" s="1"/>
  <c r="KO5" i="17" a="1"/>
  <c r="KO5" i="17" s="1"/>
  <c r="KG5" i="17" a="1"/>
  <c r="KG5" i="17" s="1"/>
  <c r="JY5" i="17" a="1"/>
  <c r="JY5" i="17" s="1"/>
  <c r="JQ5" i="17" a="1"/>
  <c r="JQ5" i="17" s="1"/>
  <c r="JI5" i="17" a="1"/>
  <c r="JI5" i="17" s="1"/>
  <c r="JA5" i="17" a="1"/>
  <c r="JA5" i="17" s="1"/>
  <c r="IS5" i="17" a="1"/>
  <c r="IS5" i="17" s="1"/>
  <c r="IK5" i="17" a="1"/>
  <c r="IK5" i="17" s="1"/>
  <c r="IC5" i="17" a="1"/>
  <c r="IC5" i="17" s="1"/>
  <c r="HU5" i="17" a="1"/>
  <c r="HU5" i="17" s="1"/>
  <c r="HM5" i="17" a="1"/>
  <c r="HM5" i="17" s="1"/>
  <c r="HE5" i="17" a="1"/>
  <c r="HE5" i="17" s="1"/>
  <c r="GW5" i="17" a="1"/>
  <c r="GW5" i="17" s="1"/>
  <c r="GO5" i="17" a="1"/>
  <c r="GO5" i="17" s="1"/>
  <c r="GG5" i="17" a="1"/>
  <c r="GG5" i="17" s="1"/>
  <c r="FY5" i="17" a="1"/>
  <c r="FY5" i="17" s="1"/>
  <c r="FQ5" i="17" a="1"/>
  <c r="FQ5" i="17" s="1"/>
  <c r="FI5" i="17" a="1"/>
  <c r="FI5" i="17" s="1"/>
  <c r="FA5" i="17" a="1"/>
  <c r="FA5" i="17" s="1"/>
  <c r="ES5" i="17" a="1"/>
  <c r="ES5" i="17" s="1"/>
  <c r="EK5" i="17" a="1"/>
  <c r="EK5" i="17" s="1"/>
  <c r="EC5" i="17" a="1"/>
  <c r="EC5" i="17" s="1"/>
  <c r="DU5" i="17" a="1"/>
  <c r="DU5" i="17" s="1"/>
  <c r="DM5" i="17" a="1"/>
  <c r="DM5" i="17" s="1"/>
  <c r="DE5" i="17" a="1"/>
  <c r="DE5" i="17" s="1"/>
  <c r="CW5" i="17" a="1"/>
  <c r="CW5" i="17" s="1"/>
  <c r="CO5" i="17" a="1"/>
  <c r="CO5" i="17" s="1"/>
  <c r="CG5" i="17" a="1"/>
  <c r="CG5" i="17" s="1"/>
  <c r="BY5" i="17" a="1"/>
  <c r="BY5" i="17" s="1"/>
  <c r="BQ5" i="17" a="1"/>
  <c r="BQ5" i="17" s="1"/>
  <c r="BI5" i="17" a="1"/>
  <c r="BI5" i="17" s="1"/>
  <c r="BA5" i="17" a="1"/>
  <c r="BA5" i="17" s="1"/>
  <c r="AS5" i="17" a="1"/>
  <c r="AS5" i="17" s="1"/>
  <c r="AK5" i="17" a="1"/>
  <c r="AK5" i="17" s="1"/>
  <c r="AC5" i="17" a="1"/>
  <c r="AC5" i="17" s="1"/>
  <c r="W5" i="17" a="1"/>
  <c r="W5" i="17" s="1"/>
  <c r="SP5" i="17" a="1"/>
  <c r="SP5" i="17" s="1"/>
  <c r="QW5" i="17" a="1"/>
  <c r="QW5" i="17" s="1"/>
  <c r="QI5" i="17" a="1"/>
  <c r="QI5" i="17" s="1"/>
  <c r="OB5" i="17" a="1"/>
  <c r="OB5" i="17" s="1"/>
  <c r="NN5" i="17" a="1"/>
  <c r="NN5" i="17" s="1"/>
  <c r="NA5" i="17" a="1"/>
  <c r="NA5" i="17" s="1"/>
  <c r="LF5" i="17" a="1"/>
  <c r="LF5" i="17" s="1"/>
  <c r="KW5" i="17" a="1"/>
  <c r="KW5" i="17" s="1"/>
  <c r="P5" i="17" a="1"/>
  <c r="P5" i="17" s="1"/>
  <c r="I5" i="17" a="1"/>
  <c r="I5" i="17" s="1"/>
  <c r="SO5" i="17" a="1"/>
  <c r="SO5" i="17" s="1"/>
  <c r="RK5" i="17" a="1"/>
  <c r="RK5" i="17" s="1"/>
  <c r="PT5" i="17" a="1"/>
  <c r="PT5" i="17" s="1"/>
  <c r="PE5" i="17" a="1"/>
  <c r="PE5" i="17" s="1"/>
  <c r="OP5" i="17" a="1"/>
  <c r="OP5" i="17" s="1"/>
  <c r="NM5" i="17" a="1"/>
  <c r="NM5" i="17" s="1"/>
  <c r="LZ5" i="17" a="1"/>
  <c r="LZ5" i="17" s="1"/>
  <c r="KN5" i="17" a="1"/>
  <c r="KN5" i="17" s="1"/>
  <c r="KF5" i="17" a="1"/>
  <c r="KF5" i="17" s="1"/>
  <c r="JX5" i="17" a="1"/>
  <c r="JX5" i="17" s="1"/>
  <c r="JP5" i="17" a="1"/>
  <c r="JP5" i="17" s="1"/>
  <c r="JH5" i="17" a="1"/>
  <c r="JH5" i="17" s="1"/>
  <c r="IZ5" i="17" a="1"/>
  <c r="IZ5" i="17" s="1"/>
  <c r="IR5" i="17" a="1"/>
  <c r="IR5" i="17" s="1"/>
  <c r="IJ5" i="17" a="1"/>
  <c r="IJ5" i="17" s="1"/>
  <c r="IB5" i="17" a="1"/>
  <c r="IB5" i="17" s="1"/>
  <c r="HT5" i="17" a="1"/>
  <c r="HT5" i="17" s="1"/>
  <c r="HL5" i="17" a="1"/>
  <c r="HL5" i="17" s="1"/>
  <c r="HD5" i="17" a="1"/>
  <c r="HD5" i="17" s="1"/>
  <c r="GV5" i="17" a="1"/>
  <c r="GV5" i="17" s="1"/>
  <c r="GN5" i="17" a="1"/>
  <c r="GN5" i="17" s="1"/>
  <c r="GF5" i="17" a="1"/>
  <c r="GF5" i="17" s="1"/>
  <c r="FX5" i="17" a="1"/>
  <c r="FX5" i="17" s="1"/>
  <c r="FP5" i="17" a="1"/>
  <c r="FP5" i="17" s="1"/>
  <c r="FH5" i="17" a="1"/>
  <c r="FH5" i="17" s="1"/>
  <c r="EZ5" i="17" a="1"/>
  <c r="EZ5" i="17" s="1"/>
  <c r="ER5" i="17" a="1"/>
  <c r="ER5" i="17" s="1"/>
  <c r="EJ5" i="17" a="1"/>
  <c r="EJ5" i="17" s="1"/>
  <c r="EB5" i="17" a="1"/>
  <c r="EB5" i="17" s="1"/>
  <c r="DT5" i="17" a="1"/>
  <c r="DT5" i="17" s="1"/>
  <c r="DL5" i="17" a="1"/>
  <c r="DL5" i="17" s="1"/>
  <c r="DD5" i="17" a="1"/>
  <c r="DD5" i="17" s="1"/>
  <c r="CV5" i="17" a="1"/>
  <c r="CV5" i="17" s="1"/>
  <c r="CN5" i="17" a="1"/>
  <c r="CN5" i="17" s="1"/>
  <c r="CF5" i="17" a="1"/>
  <c r="CF5" i="17" s="1"/>
  <c r="BX5" i="17" a="1"/>
  <c r="BX5" i="17" s="1"/>
  <c r="BP5" i="17" a="1"/>
  <c r="BP5" i="17" s="1"/>
  <c r="BH5" i="17" a="1"/>
  <c r="BH5" i="17" s="1"/>
  <c r="AZ5" i="17" a="1"/>
  <c r="AZ5" i="17" s="1"/>
  <c r="AR5" i="17" a="1"/>
  <c r="AR5" i="17" s="1"/>
  <c r="AJ5" i="17" a="1"/>
  <c r="AJ5" i="17" s="1"/>
  <c r="AB5" i="17" a="1"/>
  <c r="AB5" i="17" s="1"/>
  <c r="U5" i="17" a="1"/>
  <c r="U5" i="17" s="1"/>
  <c r="O5" i="17" a="1"/>
  <c r="O5" i="17" s="1"/>
  <c r="RX5" i="17" a="1"/>
  <c r="RX5" i="17" s="1"/>
  <c r="RJ5" i="17" a="1"/>
  <c r="RJ5" i="17" s="1"/>
  <c r="PQ5" i="17" a="1"/>
  <c r="PQ5" i="17" s="1"/>
  <c r="PC5" i="17" a="1"/>
  <c r="PC5" i="17" s="1"/>
  <c r="MX5" i="17" a="1"/>
  <c r="MX5" i="17" s="1"/>
  <c r="LY5" i="17" a="1"/>
  <c r="LY5" i="17" s="1"/>
  <c r="LN5" i="17" a="1"/>
  <c r="LN5" i="17" s="1"/>
  <c r="KM5" i="17" a="1"/>
  <c r="KM5" i="17" s="1"/>
  <c r="KE5" i="17" a="1"/>
  <c r="KE5" i="17" s="1"/>
  <c r="JW5" i="17" a="1"/>
  <c r="JW5" i="17" s="1"/>
  <c r="JO5" i="17" a="1"/>
  <c r="JO5" i="17" s="1"/>
  <c r="JG5" i="17" a="1"/>
  <c r="JG5" i="17" s="1"/>
  <c r="IY5" i="17" a="1"/>
  <c r="IY5" i="17" s="1"/>
  <c r="IQ5" i="17" a="1"/>
  <c r="IQ5" i="17" s="1"/>
  <c r="II5" i="17" a="1"/>
  <c r="II5" i="17" s="1"/>
  <c r="IA5" i="17" a="1"/>
  <c r="IA5" i="17" s="1"/>
  <c r="HS5" i="17" a="1"/>
  <c r="HS5" i="17" s="1"/>
  <c r="HK5" i="17" a="1"/>
  <c r="HK5" i="17" s="1"/>
  <c r="HC5" i="17" a="1"/>
  <c r="HC5" i="17" s="1"/>
  <c r="GU5" i="17" a="1"/>
  <c r="GU5" i="17" s="1"/>
  <c r="GM5" i="17" a="1"/>
  <c r="GM5" i="17" s="1"/>
  <c r="GE5" i="17" a="1"/>
  <c r="GE5" i="17" s="1"/>
  <c r="FW5" i="17" a="1"/>
  <c r="FW5" i="17" s="1"/>
  <c r="FO5" i="17" a="1"/>
  <c r="FO5" i="17" s="1"/>
  <c r="FG5" i="17" a="1"/>
  <c r="FG5" i="17" s="1"/>
  <c r="EY5" i="17" a="1"/>
  <c r="EY5" i="17" s="1"/>
  <c r="EQ5" i="17" a="1"/>
  <c r="EQ5" i="17" s="1"/>
  <c r="EI5" i="17" a="1"/>
  <c r="EI5" i="17" s="1"/>
  <c r="EA5" i="17" a="1"/>
  <c r="EA5" i="17" s="1"/>
  <c r="DS5" i="17" a="1"/>
  <c r="DS5" i="17" s="1"/>
  <c r="DK5" i="17" a="1"/>
  <c r="DK5" i="17" s="1"/>
  <c r="DC5" i="17" a="1"/>
  <c r="DC5" i="17" s="1"/>
  <c r="CU5" i="17" a="1"/>
  <c r="CU5" i="17" s="1"/>
  <c r="CM5" i="17" a="1"/>
  <c r="CM5" i="17" s="1"/>
  <c r="CE5" i="17" a="1"/>
  <c r="CE5" i="17" s="1"/>
  <c r="BW5" i="17" a="1"/>
  <c r="BW5" i="17" s="1"/>
  <c r="BO5" i="17" a="1"/>
  <c r="BO5" i="17" s="1"/>
  <c r="BG5" i="17" a="1"/>
  <c r="BG5" i="17" s="1"/>
  <c r="AY5" i="17" a="1"/>
  <c r="AY5" i="17" s="1"/>
  <c r="AQ5" i="17" a="1"/>
  <c r="AQ5" i="17" s="1"/>
  <c r="AI5" i="17" a="1"/>
  <c r="AI5" i="17" s="1"/>
  <c r="AA5" i="17" a="1"/>
  <c r="AA5" i="17" s="1"/>
  <c r="H5" i="17" a="1"/>
  <c r="H5" i="17" s="1"/>
  <c r="RT5" i="17" a="1"/>
  <c r="RT5" i="17" s="1"/>
  <c r="RF5" i="17" a="1"/>
  <c r="RF5" i="17" s="1"/>
  <c r="QC5" i="17" a="1"/>
  <c r="QC5" i="17" s="1"/>
  <c r="OY5" i="17" a="1"/>
  <c r="OY5" i="17" s="1"/>
  <c r="MH5" i="17" a="1"/>
  <c r="MH5" i="17" s="1"/>
  <c r="LV5" i="17" a="1"/>
  <c r="LV5" i="17" s="1"/>
  <c r="LB5" i="17" a="1"/>
  <c r="LB5" i="17" s="1"/>
  <c r="KS5" i="17" a="1"/>
  <c r="KS5" i="17" s="1"/>
  <c r="KK5" i="17" a="1"/>
  <c r="KK5" i="17" s="1"/>
  <c r="KC5" i="17" a="1"/>
  <c r="KC5" i="17" s="1"/>
  <c r="JU5" i="17" a="1"/>
  <c r="JU5" i="17" s="1"/>
  <c r="JM5" i="17" a="1"/>
  <c r="JM5" i="17" s="1"/>
  <c r="JE5" i="17" a="1"/>
  <c r="JE5" i="17" s="1"/>
  <c r="IW5" i="17" a="1"/>
  <c r="IW5" i="17" s="1"/>
  <c r="IO5" i="17" a="1"/>
  <c r="IO5" i="17" s="1"/>
  <c r="IG5" i="17" a="1"/>
  <c r="IG5" i="17" s="1"/>
  <c r="HY5" i="17" a="1"/>
  <c r="HY5" i="17" s="1"/>
  <c r="HQ5" i="17" a="1"/>
  <c r="HQ5" i="17" s="1"/>
  <c r="HI5" i="17" a="1"/>
  <c r="HI5" i="17" s="1"/>
  <c r="HA5" i="17" a="1"/>
  <c r="HA5" i="17" s="1"/>
  <c r="GS5" i="17" a="1"/>
  <c r="GS5" i="17" s="1"/>
  <c r="GK5" i="17" a="1"/>
  <c r="GK5" i="17" s="1"/>
  <c r="GC5" i="17" a="1"/>
  <c r="GC5" i="17" s="1"/>
  <c r="FU5" i="17" a="1"/>
  <c r="FU5" i="17" s="1"/>
  <c r="FM5" i="17" a="1"/>
  <c r="FM5" i="17" s="1"/>
  <c r="FE5" i="17" a="1"/>
  <c r="FE5" i="17" s="1"/>
  <c r="EW5" i="17" a="1"/>
  <c r="EW5" i="17" s="1"/>
  <c r="EO5" i="17" a="1"/>
  <c r="EO5" i="17" s="1"/>
  <c r="EG5" i="17" a="1"/>
  <c r="EG5" i="17" s="1"/>
  <c r="DY5" i="17" a="1"/>
  <c r="DY5" i="17" s="1"/>
  <c r="DQ5" i="17" a="1"/>
  <c r="DQ5" i="17" s="1"/>
  <c r="DI5" i="17" a="1"/>
  <c r="DI5" i="17" s="1"/>
  <c r="DA5" i="17" a="1"/>
  <c r="DA5" i="17" s="1"/>
  <c r="CS5" i="17" a="1"/>
  <c r="CS5" i="17" s="1"/>
  <c r="CK5" i="17" a="1"/>
  <c r="CK5" i="17" s="1"/>
  <c r="CC5" i="17" a="1"/>
  <c r="CC5" i="17" s="1"/>
  <c r="BU5" i="17" a="1"/>
  <c r="BU5" i="17" s="1"/>
  <c r="BM5" i="17" a="1"/>
  <c r="BM5" i="17" s="1"/>
  <c r="BE5" i="17" a="1"/>
  <c r="BE5" i="17" s="1"/>
  <c r="AW5" i="17" a="1"/>
  <c r="AW5" i="17" s="1"/>
  <c r="AO5" i="17" a="1"/>
  <c r="AO5" i="17" s="1"/>
  <c r="AG5" i="17" a="1"/>
  <c r="AG5" i="17" s="1"/>
  <c r="T5" i="17" a="1"/>
  <c r="T5" i="17" s="1"/>
  <c r="M5" i="17" a="1"/>
  <c r="M5" i="17" s="1"/>
  <c r="G5" i="17" a="1"/>
  <c r="G5" i="17" s="1"/>
  <c r="SG5" i="17" a="1"/>
  <c r="SG5" i="17" s="1"/>
  <c r="RS5" i="17" a="1"/>
  <c r="RS5" i="17" s="1"/>
  <c r="QP5" i="17" a="1"/>
  <c r="QP5" i="17" s="1"/>
  <c r="PL5" i="17" a="1"/>
  <c r="PL5" i="17" s="1"/>
  <c r="OX5" i="17" a="1"/>
  <c r="OX5" i="17" s="1"/>
  <c r="NF5" i="17" a="1"/>
  <c r="NF5" i="17" s="1"/>
  <c r="MG5" i="17" a="1"/>
  <c r="MG5" i="17" s="1"/>
  <c r="LU5" i="17" a="1"/>
  <c r="LU5" i="17" s="1"/>
  <c r="LJ5" i="17" a="1"/>
  <c r="LJ5" i="17" s="1"/>
  <c r="LA5" i="17" a="1"/>
  <c r="LA5" i="17" s="1"/>
  <c r="KR5" i="17" a="1"/>
  <c r="KR5" i="17" s="1"/>
  <c r="KJ5" i="17" a="1"/>
  <c r="KJ5" i="17" s="1"/>
  <c r="KB5" i="17" a="1"/>
  <c r="KB5" i="17" s="1"/>
  <c r="JT5" i="17" a="1"/>
  <c r="JT5" i="17" s="1"/>
  <c r="JL5" i="17" a="1"/>
  <c r="JL5" i="17" s="1"/>
  <c r="JD5" i="17" a="1"/>
  <c r="JD5" i="17" s="1"/>
  <c r="IV5" i="17" a="1"/>
  <c r="IV5" i="17" s="1"/>
  <c r="IN5" i="17" a="1"/>
  <c r="IN5" i="17" s="1"/>
  <c r="IF5" i="17" a="1"/>
  <c r="IF5" i="17" s="1"/>
  <c r="HX5" i="17" a="1"/>
  <c r="HX5" i="17" s="1"/>
  <c r="HP5" i="17" a="1"/>
  <c r="HP5" i="17" s="1"/>
  <c r="HH5" i="17" a="1"/>
  <c r="HH5" i="17" s="1"/>
  <c r="GZ5" i="17" a="1"/>
  <c r="GZ5" i="17" s="1"/>
  <c r="GR5" i="17" a="1"/>
  <c r="GR5" i="17" s="1"/>
  <c r="GJ5" i="17" a="1"/>
  <c r="GJ5" i="17" s="1"/>
  <c r="GB5" i="17" a="1"/>
  <c r="GB5" i="17" s="1"/>
  <c r="FT5" i="17" a="1"/>
  <c r="FT5" i="17" s="1"/>
  <c r="FL5" i="17" a="1"/>
  <c r="FL5" i="17" s="1"/>
  <c r="FD5" i="17" a="1"/>
  <c r="FD5" i="17" s="1"/>
  <c r="EV5" i="17" a="1"/>
  <c r="EV5" i="17" s="1"/>
  <c r="EN5" i="17" a="1"/>
  <c r="EN5" i="17" s="1"/>
  <c r="EF5" i="17" a="1"/>
  <c r="EF5" i="17" s="1"/>
  <c r="DX5" i="17" a="1"/>
  <c r="DX5" i="17" s="1"/>
  <c r="DP5" i="17" a="1"/>
  <c r="DP5" i="17" s="1"/>
  <c r="DH5" i="17" a="1"/>
  <c r="DH5" i="17" s="1"/>
  <c r="CZ5" i="17" a="1"/>
  <c r="CZ5" i="17" s="1"/>
  <c r="CR5" i="17" a="1"/>
  <c r="CR5" i="17" s="1"/>
  <c r="CJ5" i="17" a="1"/>
  <c r="CJ5" i="17" s="1"/>
  <c r="CB5" i="17" a="1"/>
  <c r="CB5" i="17" s="1"/>
  <c r="BT5" i="17" a="1"/>
  <c r="BT5" i="17" s="1"/>
  <c r="BL5" i="17" a="1"/>
  <c r="BL5" i="17" s="1"/>
  <c r="BD5" i="17" a="1"/>
  <c r="BD5" i="17" s="1"/>
  <c r="AV5" i="17" a="1"/>
  <c r="AV5" i="17" s="1"/>
  <c r="AN5" i="17" a="1"/>
  <c r="AN5" i="17" s="1"/>
  <c r="AF5" i="17" a="1"/>
  <c r="AF5" i="17" s="1"/>
  <c r="L5" i="17" a="1"/>
  <c r="L5" i="17" s="1"/>
  <c r="SF5" i="17" a="1"/>
  <c r="SF5" i="17" s="1"/>
  <c r="RQ5" i="17" a="1"/>
  <c r="RQ5" i="17" s="1"/>
  <c r="RB5" i="17" a="1"/>
  <c r="RB5" i="17" s="1"/>
  <c r="PY5" i="17" a="1"/>
  <c r="PY5" i="17" s="1"/>
  <c r="PK5" i="17" a="1"/>
  <c r="PK5" i="17" s="1"/>
  <c r="OV5" i="17" a="1"/>
  <c r="OV5" i="17" s="1"/>
  <c r="NE5" i="17" a="1"/>
  <c r="NE5" i="17" s="1"/>
  <c r="LI5" i="17" a="1"/>
  <c r="LI5" i="17" s="1"/>
  <c r="KZ5" i="17" a="1"/>
  <c r="KZ5" i="17" s="1"/>
  <c r="KQ5" i="17" a="1"/>
  <c r="KQ5" i="17" s="1"/>
  <c r="KI5" i="17" a="1"/>
  <c r="KI5" i="17" s="1"/>
  <c r="KA5" i="17" a="1"/>
  <c r="KA5" i="17" s="1"/>
  <c r="JS5" i="17" a="1"/>
  <c r="JS5" i="17" s="1"/>
  <c r="JK5" i="17" a="1"/>
  <c r="JK5" i="17" s="1"/>
  <c r="JC5" i="17" a="1"/>
  <c r="JC5" i="17" s="1"/>
  <c r="IU5" i="17" a="1"/>
  <c r="IU5" i="17" s="1"/>
  <c r="IM5" i="17" a="1"/>
  <c r="IM5" i="17" s="1"/>
  <c r="IE5" i="17" a="1"/>
  <c r="IE5" i="17" s="1"/>
  <c r="HW5" i="17" a="1"/>
  <c r="HW5" i="17" s="1"/>
  <c r="HO5" i="17" a="1"/>
  <c r="HO5" i="17" s="1"/>
  <c r="HG5" i="17" a="1"/>
  <c r="HG5" i="17" s="1"/>
  <c r="GY5" i="17" a="1"/>
  <c r="GY5" i="17" s="1"/>
  <c r="GQ5" i="17" a="1"/>
  <c r="GQ5" i="17" s="1"/>
  <c r="GI5" i="17" a="1"/>
  <c r="GI5" i="17" s="1"/>
  <c r="GA5" i="17" a="1"/>
  <c r="GA5" i="17" s="1"/>
  <c r="FS5" i="17" a="1"/>
  <c r="FS5" i="17" s="1"/>
  <c r="FK5" i="17" a="1"/>
  <c r="FK5" i="17" s="1"/>
  <c r="FC5" i="17" a="1"/>
  <c r="FC5" i="17" s="1"/>
  <c r="EU5" i="17" a="1"/>
  <c r="EU5" i="17" s="1"/>
  <c r="EM5" i="17" a="1"/>
  <c r="EM5" i="17" s="1"/>
  <c r="EE5" i="17" a="1"/>
  <c r="EE5" i="17" s="1"/>
  <c r="DW5" i="17" a="1"/>
  <c r="DW5" i="17" s="1"/>
  <c r="DO5" i="17" a="1"/>
  <c r="DO5" i="17" s="1"/>
  <c r="DG5" i="17" a="1"/>
  <c r="DG5" i="17" s="1"/>
  <c r="CY5" i="17" a="1"/>
  <c r="CY5" i="17" s="1"/>
  <c r="CQ5" i="17" a="1"/>
  <c r="CQ5" i="17" s="1"/>
  <c r="CI5" i="17" a="1"/>
  <c r="CI5" i="17" s="1"/>
  <c r="CA5" i="17" a="1"/>
  <c r="CA5" i="17" s="1"/>
  <c r="X5" i="17" a="1"/>
  <c r="X5" i="17" s="1"/>
  <c r="BC5" i="17" a="1"/>
  <c r="BC5" i="17" s="1"/>
  <c r="Y5" i="17" a="1"/>
  <c r="Y5" i="17" s="1"/>
  <c r="NV5" i="17" a="1"/>
  <c r="NV5" i="17" s="1"/>
  <c r="SH5" i="17" a="1"/>
  <c r="SH5" i="17" s="1"/>
  <c r="RU6" i="17" a="1"/>
  <c r="RU6" i="17" s="1"/>
  <c r="F6" i="17" a="1"/>
  <c r="F6" i="17" s="1"/>
  <c r="K6" i="17" a="1"/>
  <c r="K6" i="17" s="1"/>
  <c r="T6" i="17" a="1"/>
  <c r="T6" i="17" s="1"/>
  <c r="AL6" i="17" a="1"/>
  <c r="AL6" i="17" s="1"/>
  <c r="AQ6" i="17" a="1"/>
  <c r="AQ6" i="17" s="1"/>
  <c r="AZ6" i="17" a="1"/>
  <c r="AZ6" i="17" s="1"/>
  <c r="BR6" i="17" a="1"/>
  <c r="BR6" i="17" s="1"/>
  <c r="BW6" i="17" a="1"/>
  <c r="BW6" i="17" s="1"/>
  <c r="CF6" i="17" a="1"/>
  <c r="CF6" i="17" s="1"/>
  <c r="CX6" i="17" a="1"/>
  <c r="CX6" i="17" s="1"/>
  <c r="DC6" i="17" a="1"/>
  <c r="DC6" i="17" s="1"/>
  <c r="DL6" i="17" a="1"/>
  <c r="DL6" i="17" s="1"/>
  <c r="DU6" i="17" a="1"/>
  <c r="DU6" i="17" s="1"/>
  <c r="EI6" i="17" a="1"/>
  <c r="EI6" i="17" s="1"/>
  <c r="ER6" i="17" a="1"/>
  <c r="ER6" i="17" s="1"/>
  <c r="FJ6" i="17" a="1"/>
  <c r="FJ6" i="17" s="1"/>
  <c r="FO6" i="17" a="1"/>
  <c r="FO6" i="17" s="1"/>
  <c r="FX6" i="17" a="1"/>
  <c r="FX6" i="17" s="1"/>
  <c r="GG6" i="17" a="1"/>
  <c r="GG6" i="17" s="1"/>
  <c r="GP6" i="17" a="1"/>
  <c r="GP6" i="17" s="1"/>
  <c r="HD6" i="17" a="1"/>
  <c r="HD6" i="17" s="1"/>
  <c r="HV6" i="17" a="1"/>
  <c r="HV6" i="17" s="1"/>
  <c r="IA6" i="17" a="1"/>
  <c r="IA6" i="17" s="1"/>
  <c r="IJ6" i="17" a="1"/>
  <c r="IJ6" i="17" s="1"/>
  <c r="IS6" i="17" a="1"/>
  <c r="IS6" i="17" s="1"/>
  <c r="JB6" i="17" a="1"/>
  <c r="JB6" i="17" s="1"/>
  <c r="JG6" i="17" a="1"/>
  <c r="JG6" i="17" s="1"/>
  <c r="KH6" i="17" a="1"/>
  <c r="KH6" i="17" s="1"/>
  <c r="KM6" i="17" a="1"/>
  <c r="KM6" i="17" s="1"/>
  <c r="LG6" i="17" a="1"/>
  <c r="LG6" i="17" s="1"/>
  <c r="LW6" i="17" a="1"/>
  <c r="LW6" i="17" s="1"/>
  <c r="MB6" i="17" a="1"/>
  <c r="MB6" i="17" s="1"/>
  <c r="MG6" i="17" a="1"/>
  <c r="MG6" i="17" s="1"/>
  <c r="ML6" i="17" a="1"/>
  <c r="ML6" i="17" s="1"/>
  <c r="NZ6" i="17" a="1"/>
  <c r="NZ6" i="17" s="1"/>
  <c r="OI6" i="17" a="1"/>
  <c r="OI6" i="17" s="1"/>
  <c r="OS6" i="17" a="1"/>
  <c r="OS6" i="17" s="1"/>
  <c r="PN6" i="17" a="1"/>
  <c r="PN6" i="17" s="1"/>
  <c r="QI6" i="17" a="1"/>
  <c r="QI6" i="17" s="1"/>
  <c r="RD6" i="17" a="1"/>
  <c r="RD6" i="17" s="1"/>
  <c r="RI6" i="17" a="1"/>
  <c r="RI6" i="17" s="1"/>
  <c r="I6" i="17" a="1"/>
  <c r="I6" i="17" s="1"/>
  <c r="R6" i="17" a="1"/>
  <c r="R6" i="17" s="1"/>
  <c r="W6" i="17" a="1"/>
  <c r="W6" i="17" s="1"/>
  <c r="AF6" i="17" a="1"/>
  <c r="AF6" i="17" s="1"/>
  <c r="AO6" i="17" a="1"/>
  <c r="AO6" i="17" s="1"/>
  <c r="BC6" i="17" a="1"/>
  <c r="BC6" i="17" s="1"/>
  <c r="BL6" i="17" a="1"/>
  <c r="BL6" i="17" s="1"/>
  <c r="CD6" i="17" a="1"/>
  <c r="CD6" i="17" s="1"/>
  <c r="CI6" i="17" a="1"/>
  <c r="CI6" i="17" s="1"/>
  <c r="CR6" i="17" a="1"/>
  <c r="CR6" i="17" s="1"/>
  <c r="DA6" i="17" a="1"/>
  <c r="DA6" i="17" s="1"/>
  <c r="DO6" i="17" a="1"/>
  <c r="DO6" i="17" s="1"/>
  <c r="DX6" i="17" a="1"/>
  <c r="DX6" i="17" s="1"/>
  <c r="EG6" i="17" a="1"/>
  <c r="EG6" i="17" s="1"/>
  <c r="EU6" i="17" a="1"/>
  <c r="EU6" i="17" s="1"/>
  <c r="FD6" i="17" a="1"/>
  <c r="FD6" i="17" s="1"/>
  <c r="FM6" i="17" a="1"/>
  <c r="FM6" i="17" s="1"/>
  <c r="GA6" i="17" a="1"/>
  <c r="GA6" i="17" s="1"/>
  <c r="GJ6" i="17" a="1"/>
  <c r="GJ6" i="17" s="1"/>
  <c r="GS6" i="17" a="1"/>
  <c r="GS6" i="17" s="1"/>
  <c r="HB6" i="17" a="1"/>
  <c r="HB6" i="17" s="1"/>
  <c r="HP6" i="17" a="1"/>
  <c r="HP6" i="17" s="1"/>
  <c r="HY6" i="17" a="1"/>
  <c r="HY6" i="17" s="1"/>
  <c r="IM6" i="17" a="1"/>
  <c r="IM6" i="17" s="1"/>
  <c r="IV6" i="17" a="1"/>
  <c r="IV6" i="17" s="1"/>
  <c r="JE6" i="17" a="1"/>
  <c r="JE6" i="17" s="1"/>
  <c r="JN6" i="17" a="1"/>
  <c r="JN6" i="17" s="1"/>
  <c r="JS6" i="17" a="1"/>
  <c r="JS6" i="17" s="1"/>
  <c r="KK6" i="17" a="1"/>
  <c r="KK6" i="17" s="1"/>
  <c r="KZ6" i="17" a="1"/>
  <c r="KZ6" i="17" s="1"/>
  <c r="LE6" i="17" a="1"/>
  <c r="LE6" i="17" s="1"/>
  <c r="LJ6" i="17" a="1"/>
  <c r="LJ6" i="17" s="1"/>
  <c r="LZ6" i="17" a="1"/>
  <c r="LZ6" i="17" s="1"/>
  <c r="MU6" i="17" a="1"/>
  <c r="MU6" i="17" s="1"/>
  <c r="NW6" i="17" a="1"/>
  <c r="NW6" i="17" s="1"/>
  <c r="PJ6" i="17" a="1"/>
  <c r="PJ6" i="17" s="1"/>
  <c r="QE6" i="17" a="1"/>
  <c r="QE6" i="17" s="1"/>
  <c r="QZ6" i="17" a="1"/>
  <c r="QZ6" i="17" s="1"/>
  <c r="RJ6" i="17" a="1"/>
  <c r="RJ6" i="17" s="1"/>
  <c r="SM6" i="17" a="1"/>
  <c r="SM6" i="17" s="1"/>
  <c r="SH6" i="17" a="1"/>
  <c r="SH6" i="17" s="1"/>
  <c r="RY6" i="17" a="1"/>
  <c r="RY6" i="17" s="1"/>
  <c r="RB6" i="17" a="1"/>
  <c r="RB6" i="17" s="1"/>
  <c r="QS6" i="17" a="1"/>
  <c r="QS6" i="17" s="1"/>
  <c r="QJ6" i="17" a="1"/>
  <c r="QJ6" i="17" s="1"/>
  <c r="QA6" i="17" a="1"/>
  <c r="QA6" i="17" s="1"/>
  <c r="PV6" i="17" a="1"/>
  <c r="PV6" i="17" s="1"/>
  <c r="PM6" i="17" a="1"/>
  <c r="PM6" i="17" s="1"/>
  <c r="OU6" i="17" a="1"/>
  <c r="OU6" i="17" s="1"/>
  <c r="OG6" i="17" a="1"/>
  <c r="OG6" i="17" s="1"/>
  <c r="NX6" i="17" a="1"/>
  <c r="NX6" i="17" s="1"/>
  <c r="NO6" i="17" a="1"/>
  <c r="NO6" i="17" s="1"/>
  <c r="NJ6" i="17" a="1"/>
  <c r="NJ6" i="17" s="1"/>
  <c r="NA6" i="17" a="1"/>
  <c r="NA6" i="17" s="1"/>
  <c r="MI6" i="17" a="1"/>
  <c r="MI6" i="17" s="1"/>
  <c r="MD6" i="17" a="1"/>
  <c r="MD6" i="17" s="1"/>
  <c r="LL6" i="17" a="1"/>
  <c r="LL6" i="17" s="1"/>
  <c r="LC6" i="17" a="1"/>
  <c r="LC6" i="17" s="1"/>
  <c r="KX6" i="17" a="1"/>
  <c r="KX6" i="17" s="1"/>
  <c r="SN6" i="17" a="1"/>
  <c r="SN6" i="17" s="1"/>
  <c r="SC6" i="17" a="1"/>
  <c r="SC6" i="17" s="1"/>
  <c r="RX6" i="17" a="1"/>
  <c r="RX6" i="17" s="1"/>
  <c r="RS6" i="17" a="1"/>
  <c r="RS6" i="17" s="1"/>
  <c r="QH6" i="17" a="1"/>
  <c r="QH6" i="17" s="1"/>
  <c r="QC6" i="17" a="1"/>
  <c r="QC6" i="17" s="1"/>
  <c r="PX6" i="17" a="1"/>
  <c r="PX6" i="17" s="1"/>
  <c r="PH6" i="17" a="1"/>
  <c r="PH6" i="17" s="1"/>
  <c r="PC6" i="17" a="1"/>
  <c r="PC6" i="17" s="1"/>
  <c r="OH6" i="17" a="1"/>
  <c r="OH6" i="17" s="1"/>
  <c r="OC6" i="17" a="1"/>
  <c r="OC6" i="17" s="1"/>
  <c r="NM6" i="17" a="1"/>
  <c r="NM6" i="17" s="1"/>
  <c r="RR6" i="17" a="1"/>
  <c r="RR6" i="17" s="1"/>
  <c r="RH6" i="17" a="1"/>
  <c r="RH6" i="17" s="1"/>
  <c r="RC6" i="17" a="1"/>
  <c r="RC6" i="17" s="1"/>
  <c r="QW6" i="17" a="1"/>
  <c r="QW6" i="17" s="1"/>
  <c r="QR6" i="17" a="1"/>
  <c r="QR6" i="17" s="1"/>
  <c r="QM6" i="17" a="1"/>
  <c r="QM6" i="17" s="1"/>
  <c r="PB6" i="17" a="1"/>
  <c r="PB6" i="17" s="1"/>
  <c r="OR6" i="17" a="1"/>
  <c r="OR6" i="17" s="1"/>
  <c r="OM6" i="17" a="1"/>
  <c r="OM6" i="17" s="1"/>
  <c r="SL6" i="17" a="1"/>
  <c r="SL6" i="17" s="1"/>
  <c r="SG6" i="17" a="1"/>
  <c r="SG6" i="17" s="1"/>
  <c r="SB6" i="17" a="1"/>
  <c r="SB6" i="17" s="1"/>
  <c r="RW6" i="17" a="1"/>
  <c r="RW6" i="17" s="1"/>
  <c r="QB6" i="17" a="1"/>
  <c r="QB6" i="17" s="1"/>
  <c r="PW6" i="17" a="1"/>
  <c r="PW6" i="17" s="1"/>
  <c r="PQ6" i="17" a="1"/>
  <c r="PQ6" i="17" s="1"/>
  <c r="PL6" i="17" a="1"/>
  <c r="PL6" i="17" s="1"/>
  <c r="PG6" i="17" a="1"/>
  <c r="PG6" i="17" s="1"/>
  <c r="OL6" i="17" a="1"/>
  <c r="OL6" i="17" s="1"/>
  <c r="NV6" i="17" a="1"/>
  <c r="NV6" i="17" s="1"/>
  <c r="NG6" i="17" a="1"/>
  <c r="NG6" i="17" s="1"/>
  <c r="SO6" i="17" a="1"/>
  <c r="SO6" i="17" s="1"/>
  <c r="SJ6" i="17" a="1"/>
  <c r="SJ6" i="17" s="1"/>
  <c r="SE6" i="17" a="1"/>
  <c r="SE6" i="17" s="1"/>
  <c r="RT6" i="17" a="1"/>
  <c r="RT6" i="17" s="1"/>
  <c r="RO6" i="17" a="1"/>
  <c r="RO6" i="17" s="1"/>
  <c r="QO6" i="17" a="1"/>
  <c r="QO6" i="17" s="1"/>
  <c r="PY6" i="17" a="1"/>
  <c r="PY6" i="17" s="1"/>
  <c r="PT6" i="17" a="1"/>
  <c r="PT6" i="17" s="1"/>
  <c r="PO6" i="17" a="1"/>
  <c r="PO6" i="17" s="1"/>
  <c r="OY6" i="17" a="1"/>
  <c r="OY6" i="17" s="1"/>
  <c r="OD6" i="17" a="1"/>
  <c r="OD6" i="17" s="1"/>
  <c r="NT6" i="17" a="1"/>
  <c r="NT6" i="17" s="1"/>
  <c r="NN6" i="17" a="1"/>
  <c r="NN6" i="17" s="1"/>
  <c r="ND6" i="17" a="1"/>
  <c r="ND6" i="17" s="1"/>
  <c r="MY6" i="17" a="1"/>
  <c r="MY6" i="17" s="1"/>
  <c r="N6" i="17" a="1"/>
  <c r="N6" i="17" s="1"/>
  <c r="S6" i="17" a="1"/>
  <c r="S6" i="17" s="1"/>
  <c r="AK6" i="17" a="1"/>
  <c r="AK6" i="17" s="1"/>
  <c r="AT6" i="17" a="1"/>
  <c r="AT6" i="17" s="1"/>
  <c r="AY6" i="17" a="1"/>
  <c r="AY6" i="17" s="1"/>
  <c r="BQ6" i="17" a="1"/>
  <c r="BQ6" i="17" s="1"/>
  <c r="BZ6" i="17" a="1"/>
  <c r="BZ6" i="17" s="1"/>
  <c r="CE6" i="17" a="1"/>
  <c r="CE6" i="17" s="1"/>
  <c r="CW6" i="17" a="1"/>
  <c r="CW6" i="17" s="1"/>
  <c r="DF6" i="17" a="1"/>
  <c r="DF6" i="17" s="1"/>
  <c r="DK6" i="17" a="1"/>
  <c r="DK6" i="17" s="1"/>
  <c r="DT6" i="17" a="1"/>
  <c r="DT6" i="17" s="1"/>
  <c r="EL6" i="17" a="1"/>
  <c r="EL6" i="17" s="1"/>
  <c r="EQ6" i="17" a="1"/>
  <c r="EQ6" i="17" s="1"/>
  <c r="FI6" i="17" a="1"/>
  <c r="FI6" i="17" s="1"/>
  <c r="FR6" i="17" a="1"/>
  <c r="FR6" i="17" s="1"/>
  <c r="FW6" i="17" a="1"/>
  <c r="FW6" i="17" s="1"/>
  <c r="GF6" i="17" a="1"/>
  <c r="GF6" i="17" s="1"/>
  <c r="GO6" i="17" a="1"/>
  <c r="GO6" i="17" s="1"/>
  <c r="HC6" i="17" a="1"/>
  <c r="HC6" i="17" s="1"/>
  <c r="HU6" i="17" a="1"/>
  <c r="HU6" i="17" s="1"/>
  <c r="ID6" i="17" a="1"/>
  <c r="ID6" i="17" s="1"/>
  <c r="II6" i="17" a="1"/>
  <c r="II6" i="17" s="1"/>
  <c r="IR6" i="17" a="1"/>
  <c r="IR6" i="17" s="1"/>
  <c r="JA6" i="17" a="1"/>
  <c r="JA6" i="17" s="1"/>
  <c r="JJ6" i="17" a="1"/>
  <c r="JJ6" i="17" s="1"/>
  <c r="KG6" i="17" a="1"/>
  <c r="KG6" i="17" s="1"/>
  <c r="KP6" i="17" a="1"/>
  <c r="KP6" i="17" s="1"/>
  <c r="LK6" i="17" a="1"/>
  <c r="LK6" i="17" s="1"/>
  <c r="LP6" i="17" a="1"/>
  <c r="LP6" i="17" s="1"/>
  <c r="MA6" i="17" a="1"/>
  <c r="MA6" i="17" s="1"/>
  <c r="MF6" i="17" a="1"/>
  <c r="MF6" i="17" s="1"/>
  <c r="MK6" i="17" a="1"/>
  <c r="MK6" i="17" s="1"/>
  <c r="NP6" i="17" a="1"/>
  <c r="NP6" i="17" s="1"/>
  <c r="OF6" i="17" a="1"/>
  <c r="OF6" i="17" s="1"/>
  <c r="PK6" i="17" a="1"/>
  <c r="PK6" i="17" s="1"/>
  <c r="PU6" i="17" a="1"/>
  <c r="PU6" i="17" s="1"/>
  <c r="QF6" i="17" a="1"/>
  <c r="QF6" i="17" s="1"/>
  <c r="QP6" i="17" a="1"/>
  <c r="QP6" i="17" s="1"/>
  <c r="SF6" i="17" a="1"/>
  <c r="SF6" i="17" s="1"/>
  <c r="SF7" i="17" a="1"/>
  <c r="SF7" i="17" s="1"/>
  <c r="DW7" i="17" a="1"/>
  <c r="DW7" i="17" s="1"/>
  <c r="EC7" i="17" a="1"/>
  <c r="EC7" i="17" s="1"/>
  <c r="EH7" i="17" a="1"/>
  <c r="EH7" i="17" s="1"/>
  <c r="ET7" i="17" a="1"/>
  <c r="ET7" i="17" s="1"/>
  <c r="FR7" i="17" a="1"/>
  <c r="FR7" i="17" s="1"/>
  <c r="GU7" i="17" a="1"/>
  <c r="GU7" i="17" s="1"/>
  <c r="IQ7" i="17" a="1"/>
  <c r="IQ7" i="17" s="1"/>
  <c r="JP7" i="17" a="1"/>
  <c r="JP7" i="17" s="1"/>
  <c r="JW7" i="17" a="1"/>
  <c r="JW7" i="17" s="1"/>
  <c r="KJ7" i="17" a="1"/>
  <c r="KJ7" i="17" s="1"/>
  <c r="MB7" i="17" a="1"/>
  <c r="MB7" i="17" s="1"/>
  <c r="MS7" i="17" a="1"/>
  <c r="MS7" i="17" s="1"/>
  <c r="NA7" i="17" a="1"/>
  <c r="NA7" i="17" s="1"/>
  <c r="NP7" i="17" a="1"/>
  <c r="NP7" i="17" s="1"/>
  <c r="OE7" i="17" a="1"/>
  <c r="OE7" i="17" s="1"/>
  <c r="OM7" i="17" a="1"/>
  <c r="OM7" i="17" s="1"/>
  <c r="PC7" i="17" a="1"/>
  <c r="PC7" i="17" s="1"/>
  <c r="QH7" i="17" a="1"/>
  <c r="QH7" i="17" s="1"/>
  <c r="QP7" i="17" a="1"/>
  <c r="QP7" i="17" s="1"/>
  <c r="QX7" i="17" a="1"/>
  <c r="QX7" i="17" s="1"/>
  <c r="SK7" i="17" a="1"/>
  <c r="SK7" i="17" s="1"/>
  <c r="PD7" i="17" a="1"/>
  <c r="PD7" i="17" s="1"/>
  <c r="PL7" i="17" a="1"/>
  <c r="PL7" i="17" s="1"/>
  <c r="QA7" i="17" a="1"/>
  <c r="QA7" i="17" s="1"/>
  <c r="QI7" i="17" a="1"/>
  <c r="QI7" i="17" s="1"/>
  <c r="QQ7" i="17" a="1"/>
  <c r="QQ7" i="17" s="1"/>
  <c r="RG7" i="17" a="1"/>
  <c r="RG7" i="17" s="1"/>
  <c r="RV7" i="17" a="1"/>
  <c r="RV7" i="17" s="1"/>
  <c r="SD7" i="17" a="1"/>
  <c r="SD7" i="17" s="1"/>
  <c r="CJ7" i="17" a="1"/>
  <c r="CJ7" i="17" s="1"/>
  <c r="CO7" i="17" a="1"/>
  <c r="CO7" i="17" s="1"/>
  <c r="CT7" i="17" a="1"/>
  <c r="CT7" i="17" s="1"/>
  <c r="CY7" i="17" a="1"/>
  <c r="CY7" i="17" s="1"/>
  <c r="DO7" i="17" a="1"/>
  <c r="DO7" i="17" s="1"/>
  <c r="FH7" i="17" a="1"/>
  <c r="FH7" i="17" s="1"/>
  <c r="FN7" i="17" a="1"/>
  <c r="FN7" i="17" s="1"/>
  <c r="FZ7" i="17" a="1"/>
  <c r="FZ7" i="17" s="1"/>
  <c r="GR7" i="17" a="1"/>
  <c r="GR7" i="17" s="1"/>
  <c r="GX7" i="17" a="1"/>
  <c r="GX7" i="17" s="1"/>
  <c r="HJ7" i="17" a="1"/>
  <c r="HJ7" i="17" s="1"/>
  <c r="IH7" i="17" a="1"/>
  <c r="IH7" i="17" s="1"/>
  <c r="KM7" i="17" a="1"/>
  <c r="KM7" i="17" s="1"/>
  <c r="KT7" i="17" a="1"/>
  <c r="KT7" i="17" s="1"/>
  <c r="LA7" i="17" a="1"/>
  <c r="LA7" i="17" s="1"/>
  <c r="LH7" i="17" a="1"/>
  <c r="LH7" i="17" s="1"/>
  <c r="LP7" i="17" a="1"/>
  <c r="LP7" i="17" s="1"/>
  <c r="MF7" i="17" a="1"/>
  <c r="MF7" i="17" s="1"/>
  <c r="NC7" i="17" a="1"/>
  <c r="NC7" i="17" s="1"/>
  <c r="PF7" i="17" a="1"/>
  <c r="PF7" i="17" s="1"/>
  <c r="QS7" i="17" a="1"/>
  <c r="QS7" i="17" s="1"/>
  <c r="RH7" i="17" a="1"/>
  <c r="RH7" i="17" s="1"/>
  <c r="RP7" i="17" a="1"/>
  <c r="RP7" i="17" s="1"/>
  <c r="SP7" i="17" a="1"/>
  <c r="SP7" i="17" s="1"/>
  <c r="SG7" i="17" a="1"/>
  <c r="SG7" i="17" s="1"/>
  <c r="SB7" i="17" a="1"/>
  <c r="SB7" i="17" s="1"/>
  <c r="RJ7" i="17" a="1"/>
  <c r="RJ7" i="17" s="1"/>
  <c r="RA7" i="17" a="1"/>
  <c r="RA7" i="17" s="1"/>
  <c r="QV7" i="17" a="1"/>
  <c r="QV7" i="17" s="1"/>
  <c r="QD7" i="17" a="1"/>
  <c r="QD7" i="17" s="1"/>
  <c r="PU7" i="17" a="1"/>
  <c r="PU7" i="17" s="1"/>
  <c r="PP7" i="17" a="1"/>
  <c r="PP7" i="17" s="1"/>
  <c r="PG7" i="17" a="1"/>
  <c r="PG7" i="17" s="1"/>
  <c r="OO7" i="17" a="1"/>
  <c r="OO7" i="17" s="1"/>
  <c r="OJ7" i="17" a="1"/>
  <c r="OJ7" i="17" s="1"/>
  <c r="NR7" i="17" a="1"/>
  <c r="NR7" i="17" s="1"/>
  <c r="NI7" i="17" a="1"/>
  <c r="NI7" i="17" s="1"/>
  <c r="ND7" i="17" a="1"/>
  <c r="ND7" i="17" s="1"/>
  <c r="MU7" i="17" a="1"/>
  <c r="MU7" i="17" s="1"/>
  <c r="ML7" i="17" a="1"/>
  <c r="ML7" i="17" s="1"/>
  <c r="LX7" i="17" a="1"/>
  <c r="LX7" i="17" s="1"/>
  <c r="LF7" i="17" a="1"/>
  <c r="LF7" i="17" s="1"/>
  <c r="KW7" i="17" a="1"/>
  <c r="KW7" i="17" s="1"/>
  <c r="KR7" i="17" a="1"/>
  <c r="KR7" i="17" s="1"/>
  <c r="KI7" i="17" a="1"/>
  <c r="KI7" i="17" s="1"/>
  <c r="JZ7" i="17" a="1"/>
  <c r="JZ7" i="17" s="1"/>
  <c r="JQ7" i="17" a="1"/>
  <c r="JQ7" i="17" s="1"/>
  <c r="JL7" i="17" a="1"/>
  <c r="JL7" i="17" s="1"/>
  <c r="IT7" i="17" a="1"/>
  <c r="IT7" i="17" s="1"/>
  <c r="IK7" i="17" a="1"/>
  <c r="IK7" i="17" s="1"/>
  <c r="IF7" i="17" a="1"/>
  <c r="IF7" i="17" s="1"/>
  <c r="HW7" i="17" a="1"/>
  <c r="HW7" i="17" s="1"/>
  <c r="HN7" i="17" a="1"/>
  <c r="HN7" i="17" s="1"/>
  <c r="HE7" i="17" a="1"/>
  <c r="HE7" i="17" s="1"/>
  <c r="GZ7" i="17" a="1"/>
  <c r="GZ7" i="17" s="1"/>
  <c r="GH7" i="17" a="1"/>
  <c r="GH7" i="17" s="1"/>
  <c r="FY7" i="17" a="1"/>
  <c r="FY7" i="17" s="1"/>
  <c r="FT7" i="17" a="1"/>
  <c r="FT7" i="17" s="1"/>
  <c r="FK7" i="17" a="1"/>
  <c r="FK7" i="17" s="1"/>
  <c r="FB7" i="17" a="1"/>
  <c r="FB7" i="17" s="1"/>
  <c r="ES7" i="17" a="1"/>
  <c r="ES7" i="17" s="1"/>
  <c r="EN7" i="17" a="1"/>
  <c r="EN7" i="17" s="1"/>
  <c r="SE7" i="17" a="1"/>
  <c r="SE7" i="17" s="1"/>
  <c r="RZ7" i="17" a="1"/>
  <c r="RZ7" i="17" s="1"/>
  <c r="RZ9" i="17" s="1"/>
  <c r="RU7" i="17" a="1"/>
  <c r="RU7" i="17" s="1"/>
  <c r="RE7" i="17" a="1"/>
  <c r="RE7" i="17" s="1"/>
  <c r="QJ7" i="17" a="1"/>
  <c r="QJ7" i="17" s="1"/>
  <c r="QE7" i="17" a="1"/>
  <c r="QE7" i="17" s="1"/>
  <c r="PZ7" i="17" a="1"/>
  <c r="PZ7" i="17" s="1"/>
  <c r="PO7" i="17" a="1"/>
  <c r="PO7" i="17" s="1"/>
  <c r="PJ7" i="17" a="1"/>
  <c r="PJ7" i="17" s="1"/>
  <c r="PE7" i="17" a="1"/>
  <c r="PE7" i="17" s="1"/>
  <c r="NT7" i="17" a="1"/>
  <c r="NT7" i="17" s="1"/>
  <c r="NO7" i="17" a="1"/>
  <c r="NO7" i="17" s="1"/>
  <c r="NJ7" i="17" a="1"/>
  <c r="NJ7" i="17" s="1"/>
  <c r="NE7" i="17" a="1"/>
  <c r="NE7" i="17" s="1"/>
  <c r="MT7" i="17" a="1"/>
  <c r="MT7" i="17" s="1"/>
  <c r="MO7" i="17" a="1"/>
  <c r="MO7" i="17" s="1"/>
  <c r="LT7" i="17" a="1"/>
  <c r="LT7" i="17" s="1"/>
  <c r="LD7" i="17" a="1"/>
  <c r="LD7" i="17" s="1"/>
  <c r="SO7" i="17" a="1"/>
  <c r="SO7" i="17" s="1"/>
  <c r="SI7" i="17" a="1"/>
  <c r="SI7" i="17" s="1"/>
  <c r="RW7" i="17" a="1"/>
  <c r="RW7" i="17" s="1"/>
  <c r="QY7" i="17" a="1"/>
  <c r="QY7" i="17" s="1"/>
  <c r="PV7" i="17" a="1"/>
  <c r="PV7" i="17" s="1"/>
  <c r="OL7" i="17" a="1"/>
  <c r="OL7" i="17" s="1"/>
  <c r="OF7" i="17" a="1"/>
  <c r="OF7" i="17" s="1"/>
  <c r="NZ7" i="17" a="1"/>
  <c r="NZ7" i="17" s="1"/>
  <c r="NN7" i="17" a="1"/>
  <c r="NN7" i="17" s="1"/>
  <c r="NB7" i="17" a="1"/>
  <c r="NB7" i="17" s="1"/>
  <c r="MP7" i="17" a="1"/>
  <c r="MP7" i="17" s="1"/>
  <c r="MJ7" i="17" a="1"/>
  <c r="MJ7" i="17" s="1"/>
  <c r="MD7" i="17" a="1"/>
  <c r="MD7" i="17" s="1"/>
  <c r="LR7" i="17" a="1"/>
  <c r="LR7" i="17" s="1"/>
  <c r="LL7" i="17" a="1"/>
  <c r="LL7" i="17" s="1"/>
  <c r="KZ7" i="17" a="1"/>
  <c r="KZ7" i="17" s="1"/>
  <c r="KU7" i="17" a="1"/>
  <c r="KU7" i="17" s="1"/>
  <c r="KK7" i="17" a="1"/>
  <c r="KK7" i="17" s="1"/>
  <c r="JU7" i="17" a="1"/>
  <c r="JU7" i="17" s="1"/>
  <c r="RY7" i="17" a="1"/>
  <c r="RY7" i="17" s="1"/>
  <c r="RR7" i="17" a="1"/>
  <c r="RR7" i="17" s="1"/>
  <c r="RK7" i="17" a="1"/>
  <c r="RK7" i="17" s="1"/>
  <c r="QC7" i="17" a="1"/>
  <c r="QC7" i="17" s="1"/>
  <c r="PH7" i="17" a="1"/>
  <c r="PH7" i="17" s="1"/>
  <c r="NS7" i="17" a="1"/>
  <c r="NS7" i="17" s="1"/>
  <c r="NL7" i="17" a="1"/>
  <c r="NL7" i="17" s="1"/>
  <c r="NF7" i="17" a="1"/>
  <c r="NF7" i="17" s="1"/>
  <c r="MR7" i="17" a="1"/>
  <c r="MR7" i="17" s="1"/>
  <c r="ME7" i="17" a="1"/>
  <c r="ME7" i="17" s="1"/>
  <c r="LW7" i="17" a="1"/>
  <c r="LW7" i="17" s="1"/>
  <c r="LQ7" i="17" a="1"/>
  <c r="LQ7" i="17" s="1"/>
  <c r="LC7" i="17" a="1"/>
  <c r="LC7" i="17" s="1"/>
  <c r="KQ7" i="17" a="1"/>
  <c r="KQ7" i="17" s="1"/>
  <c r="KE7" i="17" a="1"/>
  <c r="KE7" i="17" s="1"/>
  <c r="JY7" i="17" a="1"/>
  <c r="JY7" i="17" s="1"/>
  <c r="JS7" i="17" a="1"/>
  <c r="JS7" i="17" s="1"/>
  <c r="JG7" i="17" a="1"/>
  <c r="JG7" i="17" s="1"/>
  <c r="JB7" i="17" a="1"/>
  <c r="JB7" i="17" s="1"/>
  <c r="IB7" i="17" a="1"/>
  <c r="IB7" i="17" s="1"/>
  <c r="HL7" i="17" a="1"/>
  <c r="HL7" i="17" s="1"/>
  <c r="HG7" i="17" a="1"/>
  <c r="HG7" i="17" s="1"/>
  <c r="HB7" i="17" a="1"/>
  <c r="HB7" i="17" s="1"/>
  <c r="GW7" i="17" a="1"/>
  <c r="GW7" i="17" s="1"/>
  <c r="GL7" i="17" a="1"/>
  <c r="GL7" i="17" s="1"/>
  <c r="GL9" i="17" s="1"/>
  <c r="GG7" i="17" a="1"/>
  <c r="GG7" i="17" s="1"/>
  <c r="FG7" i="17" a="1"/>
  <c r="FG7" i="17" s="1"/>
  <c r="EV7" i="17" a="1"/>
  <c r="EV7" i="17" s="1"/>
  <c r="EQ7" i="17" a="1"/>
  <c r="EQ7" i="17" s="1"/>
  <c r="EL7" i="17" a="1"/>
  <c r="EL7" i="17" s="1"/>
  <c r="EG7" i="17" a="1"/>
  <c r="EG7" i="17" s="1"/>
  <c r="DX7" i="17" a="1"/>
  <c r="DX7" i="17" s="1"/>
  <c r="DS7" i="17" a="1"/>
  <c r="DS7" i="17" s="1"/>
  <c r="DA7" i="17" a="1"/>
  <c r="DA7" i="17" s="1"/>
  <c r="CR7" i="17" a="1"/>
  <c r="CR7" i="17" s="1"/>
  <c r="CM7" i="17" a="1"/>
  <c r="CM7" i="17" s="1"/>
  <c r="CD7" i="17" a="1"/>
  <c r="CD7" i="17" s="1"/>
  <c r="BU7" i="17" a="1"/>
  <c r="BU7" i="17" s="1"/>
  <c r="BL7" i="17" a="1"/>
  <c r="BL7" i="17" s="1"/>
  <c r="BG7" i="17" a="1"/>
  <c r="BG7" i="17" s="1"/>
  <c r="AO7" i="17" a="1"/>
  <c r="AO7" i="17" s="1"/>
  <c r="AF7" i="17" a="1"/>
  <c r="AF7" i="17" s="1"/>
  <c r="AA7" i="17" a="1"/>
  <c r="AA7" i="17" s="1"/>
  <c r="R7" i="17" a="1"/>
  <c r="R7" i="17" s="1"/>
  <c r="I7" i="17" a="1"/>
  <c r="I7" i="17" s="1"/>
  <c r="J7" i="17" a="1"/>
  <c r="J7" i="17" s="1"/>
  <c r="O7" i="17" a="1"/>
  <c r="O7" i="17" s="1"/>
  <c r="AZ7" i="17" a="1"/>
  <c r="AZ7" i="17" s="1"/>
  <c r="BE7" i="17" a="1"/>
  <c r="BE7" i="17" s="1"/>
  <c r="BJ7" i="17" a="1"/>
  <c r="BJ7" i="17" s="1"/>
  <c r="BO7" i="17" a="1"/>
  <c r="BO7" i="17" s="1"/>
  <c r="BZ7" i="17" a="1"/>
  <c r="BZ7" i="17" s="1"/>
  <c r="CE7" i="17" a="1"/>
  <c r="CE7" i="17" s="1"/>
  <c r="CZ7" i="17" a="1"/>
  <c r="CZ7" i="17" s="1"/>
  <c r="DP7" i="17" a="1"/>
  <c r="DP7" i="17" s="1"/>
  <c r="DU7" i="17" a="1"/>
  <c r="DU7" i="17" s="1"/>
  <c r="DZ7" i="17" a="1"/>
  <c r="DZ7" i="17" s="1"/>
  <c r="EE7" i="17" a="1"/>
  <c r="EE7" i="17" s="1"/>
  <c r="EK7" i="17" a="1"/>
  <c r="EK7" i="17" s="1"/>
  <c r="EW7" i="17" a="1"/>
  <c r="EW7" i="17" s="1"/>
  <c r="FC7" i="17" a="1"/>
  <c r="FC7" i="17" s="1"/>
  <c r="FU7" i="17" a="1"/>
  <c r="FU7" i="17" s="1"/>
  <c r="GF7" i="17" a="1"/>
  <c r="GF7" i="17" s="1"/>
  <c r="GM7" i="17" a="1"/>
  <c r="GM7" i="17" s="1"/>
  <c r="GS7" i="17" a="1"/>
  <c r="GS7" i="17" s="1"/>
  <c r="HD7" i="17" a="1"/>
  <c r="HD7" i="17" s="1"/>
  <c r="HP7" i="17" a="1"/>
  <c r="HP7" i="17" s="1"/>
  <c r="HV7" i="17" a="1"/>
  <c r="HV7" i="17" s="1"/>
  <c r="IN7" i="17" a="1"/>
  <c r="IN7" i="17" s="1"/>
  <c r="IZ7" i="17" a="1"/>
  <c r="IZ7" i="17" s="1"/>
  <c r="JF7" i="17" a="1"/>
  <c r="JF7" i="17" s="1"/>
  <c r="JM7" i="17" a="1"/>
  <c r="JM7" i="17" s="1"/>
  <c r="KA7" i="17" a="1"/>
  <c r="KA7" i="17" s="1"/>
  <c r="KN7" i="17" a="1"/>
  <c r="KN7" i="17" s="1"/>
  <c r="LB7" i="17" a="1"/>
  <c r="LB7" i="17" s="1"/>
  <c r="LZ7" i="17" a="1"/>
  <c r="LZ7" i="17" s="1"/>
  <c r="MG7" i="17" a="1"/>
  <c r="MG7" i="17" s="1"/>
  <c r="MN7" i="17" a="1"/>
  <c r="MN7" i="17" s="1"/>
  <c r="MW7" i="17" a="1"/>
  <c r="MW7" i="17" s="1"/>
  <c r="NU7" i="17" a="1"/>
  <c r="NU7" i="17" s="1"/>
  <c r="OB7" i="17" a="1"/>
  <c r="OB7" i="17" s="1"/>
  <c r="OI7" i="17" a="1"/>
  <c r="OI7" i="17" s="1"/>
  <c r="OY7" i="17" a="1"/>
  <c r="OY7" i="17" s="1"/>
  <c r="PN7" i="17" a="1"/>
  <c r="PN7" i="17" s="1"/>
  <c r="PW7" i="17" a="1"/>
  <c r="PW7" i="17" s="1"/>
  <c r="QL7" i="17" a="1"/>
  <c r="QL7" i="17" s="1"/>
  <c r="QT7" i="17" a="1"/>
  <c r="QT7" i="17" s="1"/>
  <c r="RB7" i="17" a="1"/>
  <c r="RB7" i="17" s="1"/>
  <c r="RI7" i="17" a="1"/>
  <c r="RI7" i="17" s="1"/>
  <c r="SN7" i="17" a="1"/>
  <c r="SN7" i="17" s="1"/>
  <c r="LK7" i="17" a="1"/>
  <c r="LK7" i="17" s="1"/>
  <c r="MH7" i="17" a="1"/>
  <c r="MH7" i="17" s="1"/>
  <c r="MH9" i="17" s="1"/>
  <c r="NM7" i="17" a="1"/>
  <c r="NM7" i="17" s="1"/>
  <c r="OC7" i="17" a="1"/>
  <c r="OC7" i="17" s="1"/>
  <c r="OK7" i="17" a="1"/>
  <c r="OK7" i="17" s="1"/>
  <c r="OZ7" i="17" a="1"/>
  <c r="OZ7" i="17" s="1"/>
  <c r="PQ7" i="17" a="1"/>
  <c r="PQ7" i="17" s="1"/>
  <c r="QU7" i="17" a="1"/>
  <c r="QU7" i="17" s="1"/>
  <c r="SH7" i="17" a="1"/>
  <c r="SH7" i="17" s="1"/>
  <c r="K61" i="17"/>
  <c r="F54" i="17" a="1"/>
  <c r="F54" i="17" s="1"/>
  <c r="F158" i="17" a="1"/>
  <c r="MO9" i="17" l="1"/>
  <c r="KW9" i="17"/>
  <c r="F16" i="17"/>
  <c r="G16" i="17"/>
  <c r="I16" i="17"/>
  <c r="EH6" i="17" a="1"/>
  <c r="EH6" i="17" s="1"/>
  <c r="EH9" i="17" s="1"/>
  <c r="GD6" i="17" a="1"/>
  <c r="GD6" i="17" s="1"/>
  <c r="FG6" i="17" a="1"/>
  <c r="FG6" i="17" s="1"/>
  <c r="FU6" i="17" a="1"/>
  <c r="FU6" i="17" s="1"/>
  <c r="NE6" i="17" a="1"/>
  <c r="NE6" i="17" s="1"/>
  <c r="MJ6" i="17" a="1"/>
  <c r="MJ6" i="17" s="1"/>
  <c r="MJ9" i="17" s="1"/>
  <c r="JQ6" i="17" a="1"/>
  <c r="JQ6" i="17" s="1"/>
  <c r="RA6" i="17" a="1"/>
  <c r="RA6" i="17" s="1"/>
  <c r="HW6" i="17" a="1"/>
  <c r="HW6" i="17" s="1"/>
  <c r="OA6" i="17" a="1"/>
  <c r="OA6" i="17" s="1"/>
  <c r="FT6" i="17" a="1"/>
  <c r="FT6" i="17" s="1"/>
  <c r="LX6" i="17" a="1"/>
  <c r="LX6" i="17" s="1"/>
  <c r="NF6" i="17" a="1"/>
  <c r="NF6" i="17" s="1"/>
  <c r="NF9" i="17" s="1"/>
  <c r="BO6" i="17" a="1"/>
  <c r="BO6" i="17" s="1"/>
  <c r="QQ6" i="17" a="1"/>
  <c r="QQ6" i="17" s="1"/>
  <c r="QQ9" i="17" s="1"/>
  <c r="LI6" i="17" a="1"/>
  <c r="LI6" i="17" s="1"/>
  <c r="LF6" i="17" a="1"/>
  <c r="LF6" i="17" s="1"/>
  <c r="IZ6" i="17" a="1"/>
  <c r="IZ6" i="17" s="1"/>
  <c r="EK6" i="17" a="1"/>
  <c r="EK6" i="17" s="1"/>
  <c r="EK9" i="17" s="1"/>
  <c r="FC6" i="17" a="1"/>
  <c r="FC6" i="17" s="1"/>
  <c r="LO6" i="17" a="1"/>
  <c r="LO6" i="17" s="1"/>
  <c r="DP6" i="17" a="1"/>
  <c r="DP6" i="17" s="1"/>
  <c r="JL6" i="17" a="1"/>
  <c r="JL6" i="17" s="1"/>
  <c r="QV6" i="17" a="1"/>
  <c r="QV6" i="17" s="1"/>
  <c r="KY6" i="17" a="1"/>
  <c r="KY6" i="17" s="1"/>
  <c r="KY9" i="17" s="1"/>
  <c r="JD6" i="17" a="1"/>
  <c r="JD6" i="17" s="1"/>
  <c r="AD6" i="17" a="1"/>
  <c r="AD6" i="17" s="1"/>
  <c r="AN6" i="17" a="1"/>
  <c r="AN6" i="17" s="1"/>
  <c r="KC6" i="17" a="1"/>
  <c r="KC6" i="17" s="1"/>
  <c r="DR6" i="17" a="1"/>
  <c r="DR6" i="17" s="1"/>
  <c r="HZ6" i="17" a="1"/>
  <c r="HZ6" i="17" s="1"/>
  <c r="HZ9" i="17" s="1"/>
  <c r="EF6" i="17" a="1"/>
  <c r="EF6" i="17" s="1"/>
  <c r="HK6" i="17" a="1"/>
  <c r="HK6" i="17" s="1"/>
  <c r="HK9" i="17" s="1"/>
  <c r="DI6" i="17" a="1"/>
  <c r="DI6" i="17" s="1"/>
  <c r="GK6" i="17" a="1"/>
  <c r="GK6" i="17" s="1"/>
  <c r="HT6" i="17" a="1"/>
  <c r="HT6" i="17" s="1"/>
  <c r="BA6" i="17" a="1"/>
  <c r="BA6" i="17" s="1"/>
  <c r="KO6" i="17" a="1"/>
  <c r="KO6" i="17" s="1"/>
  <c r="BI6" i="17" a="1"/>
  <c r="BI6" i="17" s="1"/>
  <c r="ED6" i="17" a="1"/>
  <c r="ED6" i="17" s="1"/>
  <c r="GU6" i="17" a="1"/>
  <c r="GU6" i="17" s="1"/>
  <c r="JP6" i="17" a="1"/>
  <c r="JP6" i="17" s="1"/>
  <c r="NC6" i="17" a="1"/>
  <c r="NC6" i="17" s="1"/>
  <c r="SD6" i="17" a="1"/>
  <c r="SD6" i="17" s="1"/>
  <c r="BU6" i="17" a="1"/>
  <c r="BU6" i="17" s="1"/>
  <c r="EP6" i="17" a="1"/>
  <c r="EP6" i="17" s="1"/>
  <c r="HG6" i="17" a="1"/>
  <c r="HG6" i="17" s="1"/>
  <c r="KB6" i="17" a="1"/>
  <c r="KB6" i="17" s="1"/>
  <c r="OO6" i="17" a="1"/>
  <c r="OO6" i="17" s="1"/>
  <c r="OO9" i="17" s="1"/>
  <c r="RG6" i="17" a="1"/>
  <c r="RG6" i="17" s="1"/>
  <c r="OP6" i="17" a="1"/>
  <c r="OP6" i="17" s="1"/>
  <c r="LU6" i="17" a="1"/>
  <c r="LU6" i="17" s="1"/>
  <c r="QX6" i="17" a="1"/>
  <c r="QX6" i="17" s="1"/>
  <c r="NR6" i="17" a="1"/>
  <c r="NR6" i="17" s="1"/>
  <c r="PR6" i="17" a="1"/>
  <c r="PR6" i="17" s="1"/>
  <c r="QL6" i="17" a="1"/>
  <c r="QL6" i="17" s="1"/>
  <c r="NL6" i="17" a="1"/>
  <c r="NL6" i="17" s="1"/>
  <c r="NL9" i="17" s="1"/>
  <c r="QD6" i="17" a="1"/>
  <c r="QD6" i="17" s="1"/>
  <c r="NI6" i="17" a="1"/>
  <c r="NI6" i="17" s="1"/>
  <c r="BH6" i="17" a="1"/>
  <c r="BH6" i="17" s="1"/>
  <c r="EC6" i="17" a="1"/>
  <c r="EC6" i="17" s="1"/>
  <c r="GX6" i="17" a="1"/>
  <c r="GX6" i="17" s="1"/>
  <c r="JO6" i="17" a="1"/>
  <c r="JO6" i="17" s="1"/>
  <c r="NH6" i="17" a="1"/>
  <c r="NH6" i="17" s="1"/>
  <c r="SP6" i="17" a="1"/>
  <c r="SP6" i="17" s="1"/>
  <c r="CT6" i="17" a="1"/>
  <c r="CT6" i="17" s="1"/>
  <c r="RF6" i="17" a="1"/>
  <c r="RF6" i="17" s="1"/>
  <c r="CM6" i="17" a="1"/>
  <c r="CM6" i="17" s="1"/>
  <c r="QY6" i="17" a="1"/>
  <c r="QY6" i="17" s="1"/>
  <c r="LQ6" i="17" a="1"/>
  <c r="LQ6" i="17" s="1"/>
  <c r="BJ6" i="17" a="1"/>
  <c r="BJ6" i="17" s="1"/>
  <c r="FZ6" i="17" a="1"/>
  <c r="FZ6" i="17" s="1"/>
  <c r="MT6" i="17" a="1"/>
  <c r="MT6" i="17" s="1"/>
  <c r="MT9" i="17" s="1"/>
  <c r="KN6" i="17" a="1"/>
  <c r="KN6" i="17" s="1"/>
  <c r="PE6" i="17" a="1"/>
  <c r="PE6" i="17" s="1"/>
  <c r="PE9" i="17" s="1"/>
  <c r="ET9" i="17"/>
  <c r="HY7" i="17" a="1"/>
  <c r="HY7" i="17" s="1"/>
  <c r="CF7" i="17" a="1"/>
  <c r="CF7" i="17" s="1"/>
  <c r="QB7" i="17" a="1"/>
  <c r="QB7" i="17" s="1"/>
  <c r="CI7" i="17" a="1"/>
  <c r="CI7" i="17" s="1"/>
  <c r="AY7" i="17" a="1"/>
  <c r="AY7" i="17" s="1"/>
  <c r="AY9" i="17" s="1"/>
  <c r="MA7" i="17" a="1"/>
  <c r="MA7" i="17" s="1"/>
  <c r="GP7" i="17" a="1"/>
  <c r="GP7" i="17" s="1"/>
  <c r="GP9" i="17" s="1"/>
  <c r="OH7" i="17" a="1"/>
  <c r="OH7" i="17" s="1"/>
  <c r="GO7" i="17" a="1"/>
  <c r="GO7" i="17" s="1"/>
  <c r="FM7" i="17" a="1"/>
  <c r="FM7" i="17" s="1"/>
  <c r="IR7" i="17" a="1"/>
  <c r="IR7" i="17" s="1"/>
  <c r="PX7" i="17" a="1"/>
  <c r="PX7" i="17" s="1"/>
  <c r="PX9" i="17" s="1"/>
  <c r="RC7" i="17" a="1"/>
  <c r="RC7" i="17" s="1"/>
  <c r="RC9" i="17" s="1"/>
  <c r="QG7" i="17" a="1"/>
  <c r="QG7" i="17" s="1"/>
  <c r="PR7" i="17" a="1"/>
  <c r="PR7" i="17" s="1"/>
  <c r="FO7" i="17" a="1"/>
  <c r="FO7" i="17" s="1"/>
  <c r="AT7" i="17" a="1"/>
  <c r="AT7" i="17" s="1"/>
  <c r="FJ7" i="17" a="1"/>
  <c r="FJ7" i="17" s="1"/>
  <c r="FJ9" i="17" s="1"/>
  <c r="IS7" i="17" a="1"/>
  <c r="IS7" i="17" s="1"/>
  <c r="NY7" i="17" a="1"/>
  <c r="NY7" i="17" s="1"/>
  <c r="AU7" i="17" a="1"/>
  <c r="AU7" i="17" s="1"/>
  <c r="AU9" i="17" s="1"/>
  <c r="CQ7" i="17" a="1"/>
  <c r="CQ7" i="17" s="1"/>
  <c r="GY7" i="17" a="1"/>
  <c r="GY7" i="17" s="1"/>
  <c r="GY9" i="17" s="1"/>
  <c r="DV7" i="17" a="1"/>
  <c r="DV7" i="17" s="1"/>
  <c r="Y7" i="17" a="1"/>
  <c r="Y7" i="17" s="1"/>
  <c r="BF7" i="17" a="1"/>
  <c r="BF7" i="17" s="1"/>
  <c r="BF9" i="17" s="1"/>
  <c r="KL7" i="17" a="1"/>
  <c r="KL7" i="17" s="1"/>
  <c r="CP7" i="17" a="1"/>
  <c r="CP7" i="17" s="1"/>
  <c r="L7" i="17" a="1"/>
  <c r="L7" i="17" s="1"/>
  <c r="L9" i="17" s="1"/>
  <c r="DD7" i="17" a="1"/>
  <c r="DD7" i="17" s="1"/>
  <c r="OV7" i="17" a="1"/>
  <c r="OV7" i="17" s="1"/>
  <c r="OV9" i="17" s="1"/>
  <c r="IE7" i="17" a="1"/>
  <c r="IE7" i="17" s="1"/>
  <c r="NH7" i="17" a="1"/>
  <c r="NH7" i="17" s="1"/>
  <c r="SC7" i="17" a="1"/>
  <c r="SC7" i="17" s="1"/>
  <c r="SC9" i="17" s="1"/>
  <c r="RN7" i="17" a="1"/>
  <c r="RN7" i="17" s="1"/>
  <c r="EP7" i="17" a="1"/>
  <c r="EP7" i="17" s="1"/>
  <c r="EP9" i="17" s="1"/>
  <c r="KG7" i="17" a="1"/>
  <c r="KG7" i="17" s="1"/>
  <c r="KG9" i="17" s="1"/>
  <c r="NK7" i="17" a="1"/>
  <c r="NK7" i="17" s="1"/>
  <c r="RS7" i="17" a="1"/>
  <c r="RS7" i="17" s="1"/>
  <c r="RS9" i="17" s="1"/>
  <c r="OX7" i="17" a="1"/>
  <c r="OX7" i="17" s="1"/>
  <c r="MC7" i="17" a="1"/>
  <c r="MC7" i="17" s="1"/>
  <c r="AB7" i="17" a="1"/>
  <c r="AB7" i="17" s="1"/>
  <c r="JX7" i="17" a="1"/>
  <c r="JX7" i="17" s="1"/>
  <c r="RT7" i="17" a="1"/>
  <c r="RT7" i="17" s="1"/>
  <c r="QO7" i="17" a="1"/>
  <c r="QO7" i="17" s="1"/>
  <c r="QO9" i="17" s="1"/>
  <c r="JO7" i="17" a="1"/>
  <c r="JO7" i="17" s="1"/>
  <c r="FA7" i="17" a="1"/>
  <c r="FA7" i="17" s="1"/>
  <c r="JA7" i="17" a="1"/>
  <c r="JA7" i="17" s="1"/>
  <c r="HJ6" i="17" a="1"/>
  <c r="HJ6" i="17" s="1"/>
  <c r="LB6" i="17" a="1"/>
  <c r="LB6" i="17" s="1"/>
  <c r="LB9" i="17" s="1"/>
  <c r="I57" i="18"/>
  <c r="DS9" i="17"/>
  <c r="LE7" i="17" a="1"/>
  <c r="LE7" i="17" s="1"/>
  <c r="BI7" i="17" a="1"/>
  <c r="BI7" i="17" s="1"/>
  <c r="JJ7" i="17" a="1"/>
  <c r="JJ7" i="17" s="1"/>
  <c r="JJ9" i="17" s="1"/>
  <c r="AL7" i="17" a="1"/>
  <c r="AL7" i="17" s="1"/>
  <c r="II7" i="17" a="1"/>
  <c r="II7" i="17" s="1"/>
  <c r="II9" i="17" s="1"/>
  <c r="QW7" i="17" a="1"/>
  <c r="QW7" i="17" s="1"/>
  <c r="QW9" i="17" s="1"/>
  <c r="GJ7" i="17" a="1"/>
  <c r="GJ7" i="17" s="1"/>
  <c r="FX7" i="17" a="1"/>
  <c r="FX7" i="17" s="1"/>
  <c r="FX9" i="17" s="1"/>
  <c r="JE7" i="17" a="1"/>
  <c r="JE7" i="17" s="1"/>
  <c r="JE9" i="17" s="1"/>
  <c r="PZ6" i="17" a="1"/>
  <c r="PZ6" i="17" s="1"/>
  <c r="PZ9" i="17" s="1"/>
  <c r="FN6" i="17" a="1"/>
  <c r="FN6" i="17" s="1"/>
  <c r="FN9" i="17" s="1"/>
  <c r="NE9" i="17"/>
  <c r="IJ9" i="17"/>
  <c r="K114" i="17"/>
  <c r="FU9" i="17"/>
  <c r="GH9" i="17"/>
  <c r="LU9" i="17"/>
  <c r="I43" i="18"/>
  <c r="I38" i="18"/>
  <c r="I55" i="18"/>
  <c r="DZ9" i="17"/>
  <c r="K87" i="17"/>
  <c r="I40" i="18"/>
  <c r="I52" i="18"/>
  <c r="SK9" i="17"/>
  <c r="I46" i="18"/>
  <c r="K88" i="17"/>
  <c r="I49" i="18"/>
  <c r="I45" i="18"/>
  <c r="K63" i="17"/>
  <c r="I47" i="18"/>
  <c r="K62" i="17"/>
  <c r="K60" i="17"/>
  <c r="OD9" i="17"/>
  <c r="I56" i="18"/>
  <c r="OK9" i="17"/>
  <c r="I41" i="18"/>
  <c r="I50" i="18"/>
  <c r="I39" i="18"/>
  <c r="JU9" i="17"/>
  <c r="K89" i="17"/>
  <c r="K86" i="17"/>
  <c r="KT9" i="17"/>
  <c r="RV6" i="17" a="1"/>
  <c r="RV6" i="17" s="1"/>
  <c r="RV9" i="17" s="1"/>
  <c r="JF6" i="17" a="1"/>
  <c r="JF6" i="17" s="1"/>
  <c r="JF9" i="17" s="1"/>
  <c r="J6" i="17" a="1"/>
  <c r="J6" i="17" s="1"/>
  <c r="J9" i="17" s="1"/>
  <c r="I58" i="18"/>
  <c r="I36" i="18"/>
  <c r="I37" i="18"/>
  <c r="I54" i="18"/>
  <c r="I42" i="18"/>
  <c r="JQ9" i="17"/>
  <c r="BO9" i="17"/>
  <c r="HJ9" i="17"/>
  <c r="GZ9" i="17"/>
  <c r="KN9" i="17"/>
  <c r="CT9" i="17"/>
  <c r="RK6" i="17" a="1"/>
  <c r="RK6" i="17" s="1"/>
  <c r="RK9" i="17" s="1"/>
  <c r="MP6" i="17" a="1"/>
  <c r="MP6" i="17" s="1"/>
  <c r="MP9" i="17" s="1"/>
  <c r="JX6" i="17" a="1"/>
  <c r="JX6" i="17" s="1"/>
  <c r="JX9" i="17" s="1"/>
  <c r="HL6" i="17" a="1"/>
  <c r="HL6" i="17" s="1"/>
  <c r="HL9" i="17" s="1"/>
  <c r="EZ6" i="17" a="1"/>
  <c r="EZ6" i="17" s="1"/>
  <c r="CN6" i="17" a="1"/>
  <c r="CN6" i="17" s="1"/>
  <c r="CN9" i="17" s="1"/>
  <c r="AB6" i="17" a="1"/>
  <c r="AB6" i="17" s="1"/>
  <c r="NY6" i="17" a="1"/>
  <c r="NY6" i="17" s="1"/>
  <c r="QT6" i="17" a="1"/>
  <c r="QT6" i="17" s="1"/>
  <c r="QT9" i="17" s="1"/>
  <c r="NQ6" i="17" a="1"/>
  <c r="NQ6" i="17" s="1"/>
  <c r="NQ9" i="17" s="1"/>
  <c r="QG6" i="17" a="1"/>
  <c r="QG6" i="17" s="1"/>
  <c r="OW6" i="17" a="1"/>
  <c r="OW6" i="17" s="1"/>
  <c r="RM6" i="17" a="1"/>
  <c r="RM6" i="17" s="1"/>
  <c r="RM9" i="17" s="1"/>
  <c r="PS6" i="17" a="1"/>
  <c r="PS6" i="17" s="1"/>
  <c r="SI6" i="17" a="1"/>
  <c r="SI6" i="17" s="1"/>
  <c r="MR6" i="17" a="1"/>
  <c r="MR6" i="17" s="1"/>
  <c r="PD6" i="17" a="1"/>
  <c r="PD6" i="17" s="1"/>
  <c r="PD9" i="17" s="1"/>
  <c r="RP6" i="17" a="1"/>
  <c r="RP6" i="17" s="1"/>
  <c r="RP9" i="17" s="1"/>
  <c r="OZ6" i="17" a="1"/>
  <c r="OZ6" i="17" s="1"/>
  <c r="KU6" i="17" a="1"/>
  <c r="KU6" i="17" s="1"/>
  <c r="KU9" i="17" s="1"/>
  <c r="IH6" i="17" a="1"/>
  <c r="IH6" i="17" s="1"/>
  <c r="IH9" i="17" s="1"/>
  <c r="FV6" i="17" a="1"/>
  <c r="FV6" i="17" s="1"/>
  <c r="DJ6" i="17" a="1"/>
  <c r="DJ6" i="17" s="1"/>
  <c r="AX6" i="17" a="1"/>
  <c r="AX6" i="17" s="1"/>
  <c r="AX9" i="17" s="1"/>
  <c r="RN6" i="17" a="1"/>
  <c r="RN6" i="17" s="1"/>
  <c r="RN9" i="17" s="1"/>
  <c r="MW6" i="17" a="1"/>
  <c r="MW6" i="17" s="1"/>
  <c r="JY6" i="17" a="1"/>
  <c r="JY6" i="17" s="1"/>
  <c r="JY9" i="17" s="1"/>
  <c r="HM6" i="17" a="1"/>
  <c r="HM6" i="17" s="1"/>
  <c r="FA6" i="17" a="1"/>
  <c r="FA6" i="17" s="1"/>
  <c r="FA9" i="17" s="1"/>
  <c r="CO6" i="17" a="1"/>
  <c r="CO6" i="17" s="1"/>
  <c r="CO9" i="17" s="1"/>
  <c r="AC6" i="17" a="1"/>
  <c r="AC6" i="17" s="1"/>
  <c r="AS6" i="17" a="1"/>
  <c r="AS6" i="17" s="1"/>
  <c r="AS9" i="17" s="1"/>
  <c r="ON6" i="17" a="1"/>
  <c r="ON6" i="17" s="1"/>
  <c r="ON9" i="17" s="1"/>
  <c r="JH6" i="17" a="1"/>
  <c r="JH6" i="17" s="1"/>
  <c r="JH9" i="17" s="1"/>
  <c r="EB6" i="17" a="1"/>
  <c r="EB6" i="17" s="1"/>
  <c r="AR6" i="17" a="1"/>
  <c r="AR6" i="17" s="1"/>
  <c r="AR9" i="17" s="1"/>
  <c r="HI6" i="17" a="1"/>
  <c r="HI6" i="17" s="1"/>
  <c r="LS6" i="17" a="1"/>
  <c r="LS6" i="17" s="1"/>
  <c r="EY6" i="17" a="1"/>
  <c r="EY6" i="17" s="1"/>
  <c r="HR6" i="17" a="1"/>
  <c r="HR6" i="17" s="1"/>
  <c r="DB6" i="17" a="1"/>
  <c r="DB6" i="17" s="1"/>
  <c r="DB9" i="17" s="1"/>
  <c r="Y6" i="17" a="1"/>
  <c r="Y6" i="17" s="1"/>
  <c r="Y9" i="17" s="1"/>
  <c r="BD6" i="17" a="1"/>
  <c r="BD6" i="17" s="1"/>
  <c r="H6" i="17" a="1"/>
  <c r="H6" i="17" s="1"/>
  <c r="QN6" i="17" a="1"/>
  <c r="QN6" i="17" s="1"/>
  <c r="QN9" i="17" s="1"/>
  <c r="HH6" i="17" a="1"/>
  <c r="HH6" i="17" s="1"/>
  <c r="HH9" i="17" s="1"/>
  <c r="FS6" i="17" a="1"/>
  <c r="FS6" i="17" s="1"/>
  <c r="FS9" i="17" s="1"/>
  <c r="AM6" i="17" a="1"/>
  <c r="AM6" i="17" s="1"/>
  <c r="PP6" i="17" a="1"/>
  <c r="PP6" i="17" s="1"/>
  <c r="PP9" i="17" s="1"/>
  <c r="KJ6" i="17" a="1"/>
  <c r="KJ6" i="17" s="1"/>
  <c r="KJ9" i="17" s="1"/>
  <c r="EV6" i="17" a="1"/>
  <c r="EV6" i="17" s="1"/>
  <c r="EV9" i="17" s="1"/>
  <c r="NS6" i="17" a="1"/>
  <c r="NS6" i="17" s="1"/>
  <c r="NS9" i="17" s="1"/>
  <c r="IE6" i="17" a="1"/>
  <c r="IE6" i="17" s="1"/>
  <c r="IE9" i="17" s="1"/>
  <c r="O6" i="17" a="1"/>
  <c r="O6" i="17" s="1"/>
  <c r="O9" i="17" s="1"/>
  <c r="MC6" i="17" a="1"/>
  <c r="MC6" i="17" s="1"/>
  <c r="MC9" i="17" s="1"/>
  <c r="IK6" i="17" a="1"/>
  <c r="IK6" i="17" s="1"/>
  <c r="IK9" i="17" s="1"/>
  <c r="ES6" i="17" a="1"/>
  <c r="ES6" i="17" s="1"/>
  <c r="ES9" i="17" s="1"/>
  <c r="LT6" i="17" a="1"/>
  <c r="LT6" i="17" s="1"/>
  <c r="LT9" i="17" s="1"/>
  <c r="PF6" i="17" a="1"/>
  <c r="PF6" i="17" s="1"/>
  <c r="FB6" i="17" a="1"/>
  <c r="FB6" i="17" s="1"/>
  <c r="FB9" i="17" s="1"/>
  <c r="LY6" i="17" a="1"/>
  <c r="LY6" i="17" s="1"/>
  <c r="EW6" i="17" a="1"/>
  <c r="EW6" i="17" s="1"/>
  <c r="EW9" i="17" s="1"/>
  <c r="GM6" i="17" a="1"/>
  <c r="GM6" i="17" s="1"/>
  <c r="LR6" i="17" a="1"/>
  <c r="LR6" i="17" s="1"/>
  <c r="LR9" i="17" s="1"/>
  <c r="F30" i="17" a="1"/>
  <c r="F30" i="17" s="1"/>
  <c r="I53" i="18"/>
  <c r="I48" i="18"/>
  <c r="I51" i="18"/>
  <c r="I44" i="18"/>
  <c r="K91" i="17"/>
  <c r="PM9" i="17"/>
  <c r="FM9" i="17"/>
  <c r="K64" i="17"/>
  <c r="HE9" i="17"/>
  <c r="K117" i="17"/>
  <c r="K113" i="17"/>
  <c r="K116" i="17"/>
  <c r="K115" i="17"/>
  <c r="K90" i="17"/>
  <c r="F42" i="17" a="1"/>
  <c r="F42" i="17" s="1"/>
  <c r="HY9" i="17"/>
  <c r="GW9" i="17"/>
  <c r="OX9" i="17"/>
  <c r="JA9" i="17"/>
  <c r="BQ9" i="17"/>
  <c r="K118" i="17"/>
  <c r="FK9" i="17"/>
  <c r="MA9" i="17"/>
  <c r="IS9" i="17"/>
  <c r="OH9" i="17"/>
  <c r="K119" i="17"/>
  <c r="I13" i="18"/>
  <c r="IN9" i="17"/>
  <c r="DP9" i="17"/>
  <c r="QY9" i="17"/>
  <c r="LF9" i="17"/>
  <c r="MS9" i="17"/>
  <c r="AT9" i="17"/>
  <c r="IV9" i="17"/>
  <c r="FO9" i="17"/>
  <c r="MZ7" i="17" a="1"/>
  <c r="MZ7" i="17" s="1"/>
  <c r="MZ9" i="17" s="1"/>
  <c r="HT7" i="17" a="1"/>
  <c r="HT7" i="17" s="1"/>
  <c r="HT9" i="17" s="1"/>
  <c r="EB7" i="17" a="1"/>
  <c r="EB7" i="17" s="1"/>
  <c r="BP7" i="17" a="1"/>
  <c r="BP7" i="17" s="1"/>
  <c r="BP9" i="17" s="1"/>
  <c r="IG7" i="17" a="1"/>
  <c r="IG7" i="17" s="1"/>
  <c r="IG9" i="17" s="1"/>
  <c r="GK7" i="17" a="1"/>
  <c r="GK7" i="17" s="1"/>
  <c r="DQ7" i="17" a="1"/>
  <c r="DQ7" i="17" s="1"/>
  <c r="BM7" i="17" a="1"/>
  <c r="BM7" i="17" s="1"/>
  <c r="BM9" i="17" s="1"/>
  <c r="LS7" i="17" a="1"/>
  <c r="LS7" i="17" s="1"/>
  <c r="GE7" i="17" a="1"/>
  <c r="GE7" i="17" s="1"/>
  <c r="GE9" i="17" s="1"/>
  <c r="K7" i="17" a="1"/>
  <c r="K7" i="17" s="1"/>
  <c r="K9" i="17" s="1"/>
  <c r="Q7" i="17" a="1"/>
  <c r="Q7" i="17" s="1"/>
  <c r="Q9" i="17" s="1"/>
  <c r="HF7" i="17" a="1"/>
  <c r="HF7" i="17" s="1"/>
  <c r="HF9" i="17" s="1"/>
  <c r="OT7" i="17" a="1"/>
  <c r="OT7" i="17" s="1"/>
  <c r="OT9" i="17" s="1"/>
  <c r="JV7" i="17" a="1"/>
  <c r="JV7" i="17" s="1"/>
  <c r="JV9" i="17" s="1"/>
  <c r="HR7" i="17" a="1"/>
  <c r="HR7" i="17" s="1"/>
  <c r="DR7" i="17" a="1"/>
  <c r="DR7" i="17" s="1"/>
  <c r="DR9" i="17" s="1"/>
  <c r="BN7" i="17" a="1"/>
  <c r="BN7" i="17" s="1"/>
  <c r="BN9" i="17" s="1"/>
  <c r="Z7" i="17" a="1"/>
  <c r="Z7" i="17" s="1"/>
  <c r="Z9" i="17" s="1"/>
  <c r="JR7" i="17" a="1"/>
  <c r="JR7" i="17" s="1"/>
  <c r="JR9" i="17" s="1"/>
  <c r="PI7" i="17" a="1"/>
  <c r="PI7" i="17" s="1"/>
  <c r="PI9" i="17" s="1"/>
  <c r="FE7" i="17" a="1"/>
  <c r="FE7" i="17" s="1"/>
  <c r="AV7" i="17" a="1"/>
  <c r="AV7" i="17" s="1"/>
  <c r="AV9" i="17" s="1"/>
  <c r="H7" i="17" a="1"/>
  <c r="H7" i="17" s="1"/>
  <c r="RL7" i="17" a="1"/>
  <c r="RL7" i="17" s="1"/>
  <c r="RL9" i="17" s="1"/>
  <c r="DN7" i="17" a="1"/>
  <c r="DN7" i="17" s="1"/>
  <c r="DN9" i="17" s="1"/>
  <c r="MM7" i="17" a="1"/>
  <c r="MM7" i="17" s="1"/>
  <c r="MM9" i="17" s="1"/>
  <c r="HO7" i="17" a="1"/>
  <c r="HO7" i="17" s="1"/>
  <c r="HO9" i="17" s="1"/>
  <c r="EM7" i="17" a="1"/>
  <c r="EM7" i="17" s="1"/>
  <c r="AM7" i="17" a="1"/>
  <c r="AM7" i="17" s="1"/>
  <c r="OW7" i="17" a="1"/>
  <c r="OW7" i="17" s="1"/>
  <c r="HM7" i="17" a="1"/>
  <c r="HM7" i="17" s="1"/>
  <c r="KX7" i="17" a="1"/>
  <c r="KX7" i="17" s="1"/>
  <c r="KX9" i="17" s="1"/>
  <c r="CX7" i="17" a="1"/>
  <c r="CX7" i="17" s="1"/>
  <c r="CX9" i="17" s="1"/>
  <c r="RO7" i="17" a="1"/>
  <c r="RO7" i="17" s="1"/>
  <c r="RO9" i="17" s="1"/>
  <c r="HC7" i="17" a="1"/>
  <c r="HC7" i="17" s="1"/>
  <c r="HC9" i="17" s="1"/>
  <c r="AQ7" i="17" a="1"/>
  <c r="AQ7" i="17" s="1"/>
  <c r="AQ9" i="17" s="1"/>
  <c r="JN7" i="17" a="1"/>
  <c r="JN7" i="17" s="1"/>
  <c r="JN9" i="17" s="1"/>
  <c r="PY7" i="17" a="1"/>
  <c r="PY7" i="17" s="1"/>
  <c r="PY9" i="17" s="1"/>
  <c r="BC7" i="17" a="1"/>
  <c r="BC7" i="17" s="1"/>
  <c r="BC9" i="17" s="1"/>
  <c r="RD7" i="17" a="1"/>
  <c r="RD7" i="17" s="1"/>
  <c r="RD9" i="17" s="1"/>
  <c r="QZ7" i="17" a="1"/>
  <c r="QZ7" i="17" s="1"/>
  <c r="QZ9" i="17" s="1"/>
  <c r="EZ7" i="17" a="1"/>
  <c r="EZ7" i="17" s="1"/>
  <c r="EZ9" i="17" s="1"/>
  <c r="T7" i="17" a="1"/>
  <c r="T7" i="17" s="1"/>
  <c r="T9" i="17" s="1"/>
  <c r="I12" i="18"/>
  <c r="I20" i="18"/>
  <c r="JZ9" i="17"/>
  <c r="GO9" i="17"/>
  <c r="BR9" i="17"/>
  <c r="IZ9" i="17"/>
  <c r="FY9" i="17"/>
  <c r="FH9" i="17"/>
  <c r="DK9" i="17"/>
  <c r="IT9" i="17"/>
  <c r="NG9" i="17"/>
  <c r="OR7" i="17" a="1"/>
  <c r="OR7" i="17" s="1"/>
  <c r="OR9" i="17" s="1"/>
  <c r="RQ7" i="17" a="1"/>
  <c r="RQ7" i="17" s="1"/>
  <c r="RQ9" i="17" s="1"/>
  <c r="OQ7" i="17" a="1"/>
  <c r="OQ7" i="17" s="1"/>
  <c r="OQ9" i="17" s="1"/>
  <c r="LI7" i="17" a="1"/>
  <c r="LI7" i="17" s="1"/>
  <c r="LI9" i="17" s="1"/>
  <c r="IC7" i="17" a="1"/>
  <c r="IC7" i="17" s="1"/>
  <c r="IC9" i="17" s="1"/>
  <c r="FI7" i="17" a="1"/>
  <c r="FI7" i="17" s="1"/>
  <c r="FI9" i="17" s="1"/>
  <c r="DE7" i="17" a="1"/>
  <c r="DE7" i="17" s="1"/>
  <c r="DE9" i="17" s="1"/>
  <c r="AJ7" i="17" a="1"/>
  <c r="AJ7" i="17" s="1"/>
  <c r="AJ9" i="17" s="1"/>
  <c r="AX7" i="17" a="1"/>
  <c r="AX7" i="17" s="1"/>
  <c r="DJ7" i="17" a="1"/>
  <c r="DJ7" i="17" s="1"/>
  <c r="DJ9" i="17" s="1"/>
  <c r="FL7" i="17" a="1"/>
  <c r="FL7" i="17" s="1"/>
  <c r="FL9" i="17" s="1"/>
  <c r="IW7" i="17" a="1"/>
  <c r="IW7" i="17" s="1"/>
  <c r="IW9" i="17" s="1"/>
  <c r="LJ7" i="17" a="1"/>
  <c r="LJ7" i="17" s="1"/>
  <c r="LJ9" i="17" s="1"/>
  <c r="OU7" i="17" a="1"/>
  <c r="OU7" i="17" s="1"/>
  <c r="OU9" i="17" s="1"/>
  <c r="KP7" i="17" a="1"/>
  <c r="KP7" i="17" s="1"/>
  <c r="MV7" i="17" a="1"/>
  <c r="MV7" i="17" s="1"/>
  <c r="MV9" i="17" s="1"/>
  <c r="RF7" i="17" a="1"/>
  <c r="RF7" i="17" s="1"/>
  <c r="MY7" i="17" a="1"/>
  <c r="MY7" i="17" s="1"/>
  <c r="MY9" i="17" s="1"/>
  <c r="PT7" i="17" a="1"/>
  <c r="PT7" i="17" s="1"/>
  <c r="PT9" i="17" s="1"/>
  <c r="SJ7" i="17" a="1"/>
  <c r="SJ7" i="17" s="1"/>
  <c r="SJ9" i="17" s="1"/>
  <c r="GQ7" i="17" a="1"/>
  <c r="GQ7" i="17" s="1"/>
  <c r="GQ9" i="17" s="1"/>
  <c r="JC7" i="17" a="1"/>
  <c r="JC7" i="17" s="1"/>
  <c r="JC9" i="17" s="1"/>
  <c r="LO7" i="17" a="1"/>
  <c r="LO7" i="17" s="1"/>
  <c r="LO9" i="17" s="1"/>
  <c r="OA7" i="17" a="1"/>
  <c r="OA7" i="17" s="1"/>
  <c r="OA9" i="17" s="1"/>
  <c r="QM7" i="17" a="1"/>
  <c r="QM7" i="17" s="1"/>
  <c r="QM9" i="17" s="1"/>
  <c r="RX7" i="17" a="1"/>
  <c r="RX7" i="17" s="1"/>
  <c r="RX9" i="17" s="1"/>
  <c r="LY7" i="17" a="1"/>
  <c r="LY7" i="17" s="1"/>
  <c r="IA7" i="17" a="1"/>
  <c r="IA7" i="17" s="1"/>
  <c r="IA9" i="17" s="1"/>
  <c r="EJ7" i="17" a="1"/>
  <c r="EJ7" i="17" s="1"/>
  <c r="EJ9" i="17" s="1"/>
  <c r="SL7" i="17" a="1"/>
  <c r="SL7" i="17" s="1"/>
  <c r="SL9" i="17" s="1"/>
  <c r="PS7" i="17" a="1"/>
  <c r="PS7" i="17" s="1"/>
  <c r="PK7" i="17" a="1"/>
  <c r="PK7" i="17" s="1"/>
  <c r="PK9" i="17" s="1"/>
  <c r="MK7" i="17" a="1"/>
  <c r="MK7" i="17" s="1"/>
  <c r="MK9" i="17" s="1"/>
  <c r="GD7" i="17" a="1"/>
  <c r="GD7" i="17" s="1"/>
  <c r="GD9" i="17" s="1"/>
  <c r="HU9" i="17"/>
  <c r="AK9" i="17"/>
  <c r="QB9" i="17"/>
  <c r="IM9" i="17"/>
  <c r="KO7" i="17" a="1"/>
  <c r="KO7" i="17" s="1"/>
  <c r="KO9" i="17" s="1"/>
  <c r="BY7" i="17" a="1"/>
  <c r="BY7" i="17" s="1"/>
  <c r="BY9" i="17" s="1"/>
  <c r="M7" i="17" a="1"/>
  <c r="M7" i="17" s="1"/>
  <c r="M9" i="17" s="1"/>
  <c r="HQ7" i="17" a="1"/>
  <c r="HQ7" i="17" s="1"/>
  <c r="HQ9" i="17" s="1"/>
  <c r="DI7" i="17" a="1"/>
  <c r="DI7" i="17" s="1"/>
  <c r="DI9" i="17" s="1"/>
  <c r="IO9" i="17"/>
  <c r="MX7" i="17" a="1"/>
  <c r="MX7" i="17" s="1"/>
  <c r="MX9" i="17" s="1"/>
  <c r="DH9" i="17"/>
  <c r="BB7" i="17" a="1"/>
  <c r="BB7" i="17" s="1"/>
  <c r="BB9" i="17" s="1"/>
  <c r="BS7" i="17" a="1"/>
  <c r="BS7" i="17" s="1"/>
  <c r="BS9" i="17" s="1"/>
  <c r="OG7" i="17" a="1"/>
  <c r="OG7" i="17" s="1"/>
  <c r="OG9" i="17" s="1"/>
  <c r="CW7" i="17" a="1"/>
  <c r="CW7" i="17" s="1"/>
  <c r="CW9" i="17" s="1"/>
  <c r="KH7" i="17" a="1"/>
  <c r="KH7" i="17" s="1"/>
  <c r="KH9" i="17" s="1"/>
  <c r="NW7" i="17" a="1"/>
  <c r="NW7" i="17" s="1"/>
  <c r="NW9" i="17" s="1"/>
  <c r="FW7" i="17" a="1"/>
  <c r="FW7" i="17" s="1"/>
  <c r="FW9" i="17" s="1"/>
  <c r="S7" i="17" a="1"/>
  <c r="S7" i="17" s="1"/>
  <c r="S9" i="17" s="1"/>
  <c r="FV7" i="17" a="1"/>
  <c r="FV7" i="17" s="1"/>
  <c r="OS7" i="17" a="1"/>
  <c r="OS7" i="17" s="1"/>
  <c r="OS9" i="17" s="1"/>
  <c r="W7" i="17" a="1"/>
  <c r="W7" i="17" s="1"/>
  <c r="W9" i="17" s="1"/>
  <c r="QF7" i="17" a="1"/>
  <c r="QF7" i="17" s="1"/>
  <c r="QF9" i="17" s="1"/>
  <c r="QR7" i="17" a="1"/>
  <c r="QR7" i="17" s="1"/>
  <c r="QR9" i="17" s="1"/>
  <c r="ER7" i="17" a="1"/>
  <c r="ER7" i="17" s="1"/>
  <c r="ER9" i="17" s="1"/>
  <c r="I23" i="18"/>
  <c r="I25" i="18"/>
  <c r="I30" i="18"/>
  <c r="I17" i="18"/>
  <c r="I14" i="18"/>
  <c r="DF9" i="17"/>
  <c r="GJ9" i="17"/>
  <c r="I16" i="18"/>
  <c r="I31" i="18"/>
  <c r="I15" i="18"/>
  <c r="I18" i="18"/>
  <c r="I29" i="18"/>
  <c r="I26" i="18"/>
  <c r="I27" i="18"/>
  <c r="I10" i="18"/>
  <c r="NU9" i="17"/>
  <c r="HN9" i="17"/>
  <c r="LA9" i="17"/>
  <c r="OE9" i="17"/>
  <c r="JW9" i="17"/>
  <c r="N9" i="17"/>
  <c r="RT9" i="17"/>
  <c r="FD9" i="17"/>
  <c r="BW9" i="17"/>
  <c r="I11" i="18"/>
  <c r="QG9" i="17"/>
  <c r="I24" i="18"/>
  <c r="BG9" i="17"/>
  <c r="NV9" i="17"/>
  <c r="CF9" i="17"/>
  <c r="JM9" i="17"/>
  <c r="LD9" i="17"/>
  <c r="RE9" i="17"/>
  <c r="PF9" i="17"/>
  <c r="FZ9" i="17"/>
  <c r="SM9" i="17"/>
  <c r="EU9" i="17"/>
  <c r="CI9" i="17"/>
  <c r="F9" i="17"/>
  <c r="I19" i="18"/>
  <c r="MN9" i="17"/>
  <c r="GM9" i="17"/>
  <c r="AA9" i="17"/>
  <c r="CM9" i="17"/>
  <c r="KE9" i="17"/>
  <c r="NK9" i="17"/>
  <c r="CJ9" i="17"/>
  <c r="IQ9" i="17"/>
  <c r="IR9" i="17"/>
  <c r="DT9" i="17"/>
  <c r="BH9" i="17"/>
  <c r="I28" i="18"/>
  <c r="I22" i="18"/>
  <c r="I21" i="18"/>
  <c r="KB9" i="17"/>
  <c r="EI9" i="17"/>
  <c r="BJ9" i="17"/>
  <c r="NX9" i="17"/>
  <c r="BI9" i="17"/>
  <c r="BE9" i="17"/>
  <c r="LG9" i="17"/>
  <c r="DL9" i="17"/>
  <c r="FG9" i="17"/>
  <c r="IB9" i="17"/>
  <c r="OP9" i="17"/>
  <c r="MI9" i="17"/>
  <c r="F152" i="17"/>
  <c r="LQ9" i="17"/>
  <c r="BA9" i="17"/>
  <c r="ME9" i="17"/>
  <c r="CY9" i="17"/>
  <c r="OB9" i="17"/>
  <c r="LH9" i="17"/>
  <c r="HW9" i="17"/>
  <c r="JI9" i="17"/>
  <c r="CU9" i="17"/>
  <c r="K120" i="17"/>
  <c r="RH9" i="17"/>
  <c r="EF9" i="17"/>
  <c r="ED9" i="17"/>
  <c r="BD9" i="17"/>
  <c r="DC9" i="17"/>
  <c r="RG9" i="17"/>
  <c r="GA9" i="17"/>
  <c r="AL9" i="17"/>
  <c r="AC9" i="17"/>
  <c r="ID9" i="17"/>
  <c r="RA9" i="17"/>
  <c r="PB9" i="17"/>
  <c r="NT9" i="17"/>
  <c r="NB9" i="17"/>
  <c r="KA9" i="17"/>
  <c r="DM9" i="17"/>
  <c r="KF9" i="17"/>
  <c r="SF9" i="17"/>
  <c r="HA9" i="17"/>
  <c r="DY9" i="17"/>
  <c r="CC9" i="17"/>
  <c r="AI9" i="17"/>
  <c r="LM9" i="17"/>
  <c r="CG9" i="17"/>
  <c r="U9" i="17"/>
  <c r="DQ9" i="17"/>
  <c r="DD9" i="17"/>
  <c r="NH9" i="17"/>
  <c r="F158" i="17"/>
  <c r="KQ9" i="17"/>
  <c r="F153" i="17"/>
  <c r="NP9" i="17"/>
  <c r="KP9" i="17"/>
  <c r="FR9" i="17"/>
  <c r="NN9" i="17"/>
  <c r="PW9" i="17"/>
  <c r="OM9" i="17"/>
  <c r="PC9" i="17"/>
  <c r="MD9" i="17"/>
  <c r="RB9" i="17"/>
  <c r="QE9" i="17"/>
  <c r="LE9" i="17"/>
  <c r="DX9" i="17"/>
  <c r="BL9" i="17"/>
  <c r="SD9" i="17"/>
  <c r="NZ9" i="17"/>
  <c r="KM9" i="17"/>
  <c r="BX9" i="17"/>
  <c r="CH9" i="17"/>
  <c r="KL9" i="17"/>
  <c r="IP9" i="17"/>
  <c r="CL9" i="17"/>
  <c r="AP9" i="17"/>
  <c r="AD9" i="17"/>
  <c r="JT9" i="17"/>
  <c r="LN9" i="17"/>
  <c r="JK9" i="17"/>
  <c r="GI9" i="17"/>
  <c r="BK9" i="17"/>
  <c r="FC9" i="17"/>
  <c r="CZ9" i="17"/>
  <c r="EN9" i="17"/>
  <c r="JL9" i="17"/>
  <c r="LX9" i="17"/>
  <c r="OJ9" i="17"/>
  <c r="QV9" i="17"/>
  <c r="EX9" i="17"/>
  <c r="V9" i="17"/>
  <c r="JD9" i="17"/>
  <c r="DV9" i="17"/>
  <c r="SA9" i="17"/>
  <c r="IU9" i="17"/>
  <c r="CA9" i="17"/>
  <c r="IL9" i="17"/>
  <c r="GR9" i="17"/>
  <c r="EE9" i="17"/>
  <c r="KI9" i="17"/>
  <c r="QU9" i="17"/>
  <c r="FT9" i="17"/>
  <c r="IF9" i="17"/>
  <c r="KR9" i="17"/>
  <c r="DW9" i="17"/>
  <c r="GN9" i="17"/>
  <c r="CV9" i="17"/>
  <c r="CP9" i="17"/>
  <c r="IX9" i="17"/>
  <c r="GT9" i="17"/>
  <c r="AG9" i="17"/>
  <c r="PA9" i="17"/>
  <c r="CB9" i="17"/>
  <c r="AN9" i="17"/>
  <c r="DG9" i="17"/>
  <c r="AE9" i="17"/>
  <c r="QD9" i="17"/>
  <c r="LP9" i="17"/>
  <c r="GF9" i="17"/>
  <c r="ND9" i="17"/>
  <c r="PL9" i="17"/>
  <c r="SG9" i="17"/>
  <c r="OC9" i="17"/>
  <c r="QX9" i="17"/>
  <c r="LL9" i="17"/>
  <c r="QJ9" i="17"/>
  <c r="RJ9" i="17"/>
  <c r="LZ9" i="17"/>
  <c r="HB9" i="17"/>
  <c r="CD9" i="17"/>
  <c r="R9" i="17"/>
  <c r="LW9" i="17"/>
  <c r="GG9" i="17"/>
  <c r="DU9" i="17"/>
  <c r="RU9" i="17"/>
  <c r="QK9" i="17"/>
  <c r="FQ9" i="17"/>
  <c r="EA9" i="17"/>
  <c r="HI9" i="17"/>
  <c r="MQ9" i="17"/>
  <c r="AW9" i="17"/>
  <c r="GB9" i="17"/>
  <c r="FE9" i="17"/>
  <c r="P9" i="17"/>
  <c r="CQ9" i="17"/>
  <c r="OF9" i="17"/>
  <c r="LK9" i="17"/>
  <c r="NI9" i="17"/>
  <c r="SO9" i="17"/>
  <c r="PQ9" i="17"/>
  <c r="QS9" i="17"/>
  <c r="GS9" i="17"/>
  <c r="EG9" i="17"/>
  <c r="BU9" i="17"/>
  <c r="I9" i="17"/>
  <c r="OI9" i="17"/>
  <c r="AZ9" i="17"/>
  <c r="GV9" i="17"/>
  <c r="EO9" i="17"/>
  <c r="CS9" i="17"/>
  <c r="HS9" i="17"/>
  <c r="EY9" i="17"/>
  <c r="FF9" i="17"/>
  <c r="KS9" i="17"/>
  <c r="EM9" i="17"/>
  <c r="G9" i="17"/>
  <c r="SP9" i="17"/>
  <c r="PH9" i="17"/>
  <c r="PJ9" i="17"/>
  <c r="KZ9" i="17"/>
  <c r="DO9" i="17"/>
  <c r="RI9" i="17"/>
  <c r="NC9" i="17"/>
  <c r="HV9" i="17"/>
  <c r="SI9" i="17"/>
  <c r="MR9" i="17"/>
  <c r="OZ9" i="17"/>
  <c r="MW9" i="17"/>
  <c r="LV9" i="17"/>
  <c r="KC9" i="17"/>
  <c r="HX9" i="17"/>
  <c r="QP9" i="17"/>
  <c r="EQ9" i="17"/>
  <c r="CE9" i="17"/>
  <c r="QL9" i="17"/>
  <c r="RR9" i="17"/>
  <c r="SN9" i="17"/>
  <c r="NA9" i="17"/>
  <c r="RY9" i="17"/>
  <c r="KK9" i="17"/>
  <c r="DA9" i="17"/>
  <c r="AO9" i="17"/>
  <c r="ML9" i="17"/>
  <c r="JP9" i="17"/>
  <c r="HD9" i="17"/>
  <c r="MF9" i="17"/>
  <c r="GX9" i="17"/>
  <c r="EL9" i="17"/>
  <c r="BZ9" i="17"/>
  <c r="OY9" i="17"/>
  <c r="OL9" i="17"/>
  <c r="RW9" i="17"/>
  <c r="NM9" i="17"/>
  <c r="QC9" i="17"/>
  <c r="NJ9" i="17"/>
  <c r="PV9" i="17"/>
  <c r="SH9" i="17"/>
  <c r="HP9" i="17"/>
  <c r="CR9" i="17"/>
  <c r="AF9" i="17"/>
  <c r="QI9" i="17"/>
  <c r="MG9" i="17"/>
  <c r="JG9" i="17"/>
  <c r="GU9" i="17"/>
  <c r="KV9" i="17"/>
  <c r="FP9" i="17"/>
  <c r="GC9" i="17"/>
  <c r="IY9" i="17"/>
  <c r="CK9" i="17"/>
  <c r="KD9" i="17"/>
  <c r="BV9" i="17"/>
  <c r="AH9" i="17"/>
  <c r="BT9" i="17"/>
  <c r="X9" i="17"/>
  <c r="SQ9" i="17"/>
  <c r="PU9" i="17"/>
  <c r="EC9" i="17"/>
  <c r="PO9" i="17"/>
  <c r="SE9" i="17"/>
  <c r="PG9" i="17"/>
  <c r="SB9" i="17"/>
  <c r="NR9" i="17"/>
  <c r="QH9" i="17"/>
  <c r="LC9" i="17"/>
  <c r="NO9" i="17"/>
  <c r="QA9" i="17"/>
  <c r="MU9" i="17"/>
  <c r="JS9" i="17"/>
  <c r="HG9" i="17"/>
  <c r="PN9" i="17"/>
  <c r="MB9" i="17"/>
  <c r="JB9" i="17"/>
  <c r="RF9" i="17" l="1"/>
  <c r="AM9" i="17"/>
  <c r="GK9" i="17"/>
  <c r="JO9" i="17"/>
  <c r="PR9" i="17"/>
  <c r="EB9" i="17"/>
  <c r="NY9" i="17"/>
  <c r="AB9" i="17"/>
  <c r="HM9" i="17"/>
  <c r="H9" i="17"/>
  <c r="HR9" i="17"/>
  <c r="PS9" i="17"/>
  <c r="OW9" i="17"/>
  <c r="LY9" i="17"/>
  <c r="FV9" i="17"/>
  <c r="LS9" i="17"/>
  <c r="F156" i="17"/>
  <c r="B238" i="18"/>
  <c r="B237" i="18"/>
  <c r="N297" i="18" l="1" a="1"/>
  <c r="N297" i="18" s="1"/>
  <c r="N270" i="18" a="1"/>
  <c r="N270" i="18" s="1"/>
  <c r="N244" i="18" a="1"/>
  <c r="N244" i="18" s="1"/>
  <c r="C53" i="16" l="1"/>
  <c r="C52" i="16"/>
  <c r="L59" i="16" l="1" a="1"/>
  <c r="L59" i="16" s="1"/>
  <c r="F24" i="16" l="1" a="1"/>
  <c r="F24" i="16" s="1"/>
  <c r="F25" i="16" a="1"/>
  <c r="F25" i="16" s="1"/>
  <c r="E5" i="16"/>
  <c r="D5" i="16"/>
  <c r="E4" i="16"/>
  <c r="D4" i="16"/>
  <c r="SQ3" i="16"/>
  <c r="SP3" i="16"/>
  <c r="SO3" i="16"/>
  <c r="SN3" i="16"/>
  <c r="SM3" i="16"/>
  <c r="SL3" i="16"/>
  <c r="SK3" i="16"/>
  <c r="SJ3" i="16"/>
  <c r="SI3" i="16"/>
  <c r="SH3" i="16"/>
  <c r="SG3" i="16"/>
  <c r="SF3" i="16"/>
  <c r="SE3" i="16"/>
  <c r="SD3" i="16"/>
  <c r="SC3" i="16"/>
  <c r="SB3" i="16"/>
  <c r="SA3" i="16"/>
  <c r="RZ3" i="16"/>
  <c r="RY3" i="16"/>
  <c r="RX3" i="16"/>
  <c r="RW3" i="16"/>
  <c r="RV3" i="16"/>
  <c r="RU3" i="16"/>
  <c r="RT3" i="16"/>
  <c r="RS3" i="16"/>
  <c r="RR3" i="16"/>
  <c r="RQ3" i="16"/>
  <c r="RP3" i="16"/>
  <c r="RO3" i="16"/>
  <c r="RN3" i="16"/>
  <c r="RM3" i="16"/>
  <c r="RL3" i="16"/>
  <c r="RK3" i="16"/>
  <c r="RJ3" i="16"/>
  <c r="RI3" i="16"/>
  <c r="RH3" i="16"/>
  <c r="RG3" i="16"/>
  <c r="RF3" i="16"/>
  <c r="RE3" i="16"/>
  <c r="RD3" i="16"/>
  <c r="RC3" i="16"/>
  <c r="RB3" i="16"/>
  <c r="RA3" i="16"/>
  <c r="QZ3" i="16"/>
  <c r="QY3" i="16"/>
  <c r="QX3" i="16"/>
  <c r="QW3" i="16"/>
  <c r="QV3" i="16"/>
  <c r="QU3" i="16"/>
  <c r="QT3" i="16"/>
  <c r="QS3" i="16"/>
  <c r="QR3" i="16"/>
  <c r="QQ3" i="16"/>
  <c r="QP3" i="16"/>
  <c r="QO3" i="16"/>
  <c r="QN3" i="16"/>
  <c r="QM3" i="16"/>
  <c r="QL3" i="16"/>
  <c r="QK3" i="16"/>
  <c r="QJ3" i="16"/>
  <c r="QI3" i="16"/>
  <c r="QH3" i="16"/>
  <c r="QG3" i="16"/>
  <c r="QF3" i="16"/>
  <c r="QE3" i="16"/>
  <c r="QD3" i="16"/>
  <c r="QC3" i="16"/>
  <c r="QB3" i="16"/>
  <c r="QA3" i="16"/>
  <c r="PZ3" i="16"/>
  <c r="PY3" i="16"/>
  <c r="PX3" i="16"/>
  <c r="PW3" i="16"/>
  <c r="PV3" i="16"/>
  <c r="PU3" i="16"/>
  <c r="PT3" i="16"/>
  <c r="PS3" i="16"/>
  <c r="PR3" i="16"/>
  <c r="PQ3" i="16"/>
  <c r="PP3" i="16"/>
  <c r="PO3" i="16"/>
  <c r="PN3" i="16"/>
  <c r="PM3" i="16"/>
  <c r="PL3" i="16"/>
  <c r="PK3" i="16"/>
  <c r="PJ3" i="16"/>
  <c r="PI3" i="16"/>
  <c r="PH3" i="16"/>
  <c r="PG3" i="16"/>
  <c r="PF3" i="16"/>
  <c r="PE3" i="16"/>
  <c r="PD3" i="16"/>
  <c r="PC3" i="16"/>
  <c r="PB3" i="16"/>
  <c r="PA3" i="16"/>
  <c r="OZ3" i="16"/>
  <c r="OY3" i="16"/>
  <c r="OX3" i="16"/>
  <c r="OW3" i="16"/>
  <c r="OV3" i="16"/>
  <c r="OU3" i="16"/>
  <c r="OT3" i="16"/>
  <c r="OS3" i="16"/>
  <c r="OR3" i="16"/>
  <c r="OQ3" i="16"/>
  <c r="OP3" i="16"/>
  <c r="OO3" i="16"/>
  <c r="ON3" i="16"/>
  <c r="OM3" i="16"/>
  <c r="OL3" i="16"/>
  <c r="OK3" i="16"/>
  <c r="OJ3" i="16"/>
  <c r="OI3" i="16"/>
  <c r="OH3" i="16"/>
  <c r="OG3" i="16"/>
  <c r="OF3" i="16"/>
  <c r="OE3" i="16"/>
  <c r="OD3" i="16"/>
  <c r="OC3" i="16"/>
  <c r="OB3" i="16"/>
  <c r="OA3" i="16"/>
  <c r="NZ3" i="16"/>
  <c r="NY3" i="16"/>
  <c r="NX3" i="16"/>
  <c r="NW3" i="16"/>
  <c r="NV3" i="16"/>
  <c r="NU3" i="16"/>
  <c r="NT3" i="16"/>
  <c r="NS3" i="16"/>
  <c r="NR3" i="16"/>
  <c r="NQ3" i="16"/>
  <c r="NP3" i="16"/>
  <c r="NO3" i="16"/>
  <c r="NN3" i="16"/>
  <c r="NM3" i="16"/>
  <c r="NL3" i="16"/>
  <c r="NK3" i="16"/>
  <c r="NJ3" i="16"/>
  <c r="NI3" i="16"/>
  <c r="NH3" i="16"/>
  <c r="NG3" i="16"/>
  <c r="NF3" i="16"/>
  <c r="NE3" i="16"/>
  <c r="ND3" i="16"/>
  <c r="NC3" i="16"/>
  <c r="NB3" i="16"/>
  <c r="NA3" i="16"/>
  <c r="MZ3" i="16"/>
  <c r="MY3" i="16"/>
  <c r="MX3" i="16"/>
  <c r="MW3" i="16"/>
  <c r="MV3" i="16"/>
  <c r="MU3" i="16"/>
  <c r="MT3" i="16"/>
  <c r="MS3" i="16"/>
  <c r="MR3" i="16"/>
  <c r="MQ3" i="16"/>
  <c r="MP3" i="16"/>
  <c r="MO3" i="16"/>
  <c r="MN3" i="16"/>
  <c r="MM3" i="16"/>
  <c r="ML3" i="16"/>
  <c r="MK3" i="16"/>
  <c r="MJ3" i="16"/>
  <c r="MI3" i="16"/>
  <c r="MH3" i="16"/>
  <c r="MG3" i="16"/>
  <c r="MF3" i="16"/>
  <c r="ME3" i="16"/>
  <c r="MD3" i="16"/>
  <c r="MC3" i="16"/>
  <c r="MB3" i="16"/>
  <c r="MA3" i="16"/>
  <c r="LZ3" i="16"/>
  <c r="LY3" i="16"/>
  <c r="LX3" i="16"/>
  <c r="LW3" i="16"/>
  <c r="LV3" i="16"/>
  <c r="LU3" i="16"/>
  <c r="LT3" i="16"/>
  <c r="LS3" i="16"/>
  <c r="LR3" i="16"/>
  <c r="LQ3" i="16"/>
  <c r="LP3" i="16"/>
  <c r="LO3" i="16"/>
  <c r="LN3" i="16"/>
  <c r="LM3" i="16"/>
  <c r="LL3" i="16"/>
  <c r="LK3" i="16"/>
  <c r="LJ3" i="16"/>
  <c r="LI3" i="16"/>
  <c r="LH3" i="16"/>
  <c r="LG3" i="16"/>
  <c r="LF3" i="16"/>
  <c r="LE3" i="16"/>
  <c r="LD3" i="16"/>
  <c r="LC3" i="16"/>
  <c r="LB3" i="16"/>
  <c r="LA3" i="16"/>
  <c r="KZ3" i="16"/>
  <c r="KY3" i="16"/>
  <c r="KX3" i="16"/>
  <c r="KW3" i="16"/>
  <c r="KV3" i="16"/>
  <c r="KU3" i="16"/>
  <c r="KT3" i="16"/>
  <c r="KS3" i="16"/>
  <c r="KR3" i="16"/>
  <c r="KQ3" i="16"/>
  <c r="KP3" i="16"/>
  <c r="KO3" i="16"/>
  <c r="KN3" i="16"/>
  <c r="KM3" i="16"/>
  <c r="KL3" i="16"/>
  <c r="KK3" i="16"/>
  <c r="KJ3" i="16"/>
  <c r="KI3" i="16"/>
  <c r="KH3" i="16"/>
  <c r="KG3" i="16"/>
  <c r="KF3" i="16"/>
  <c r="KE3" i="16"/>
  <c r="KD3" i="16"/>
  <c r="KC3" i="16"/>
  <c r="KB3" i="16"/>
  <c r="KA3" i="16"/>
  <c r="JZ3" i="16"/>
  <c r="JY3" i="16"/>
  <c r="JX3" i="16"/>
  <c r="JW3" i="16"/>
  <c r="JV3" i="16"/>
  <c r="JU3" i="16"/>
  <c r="JT3" i="16"/>
  <c r="JS3" i="16"/>
  <c r="JR3" i="16"/>
  <c r="JQ3" i="16"/>
  <c r="JP3" i="16"/>
  <c r="JO3" i="16"/>
  <c r="JN3" i="16"/>
  <c r="JM3" i="16"/>
  <c r="JL3" i="16"/>
  <c r="JK3" i="16"/>
  <c r="JJ3" i="16"/>
  <c r="JI3" i="16"/>
  <c r="JH3" i="16"/>
  <c r="JG3" i="16"/>
  <c r="JF3" i="16"/>
  <c r="JE3" i="16"/>
  <c r="JD3" i="16"/>
  <c r="JC3" i="16"/>
  <c r="JB3" i="16"/>
  <c r="JA3" i="16"/>
  <c r="IZ3" i="16"/>
  <c r="IY3" i="16"/>
  <c r="IX3" i="16"/>
  <c r="IW3" i="16"/>
  <c r="IV3" i="16"/>
  <c r="IU3" i="16"/>
  <c r="IT3" i="16"/>
  <c r="IS3" i="16"/>
  <c r="IR3" i="16"/>
  <c r="IQ3" i="16"/>
  <c r="IP3" i="16"/>
  <c r="IO3" i="16"/>
  <c r="IN3" i="16"/>
  <c r="IM3" i="16"/>
  <c r="IL3" i="16"/>
  <c r="IK3" i="16"/>
  <c r="IJ3" i="16"/>
  <c r="II3" i="16"/>
  <c r="IH3" i="16"/>
  <c r="IG3" i="16"/>
  <c r="IF3" i="16"/>
  <c r="IE3" i="16"/>
  <c r="ID3" i="16"/>
  <c r="IC3" i="16"/>
  <c r="IB3" i="16"/>
  <c r="IA3" i="16"/>
  <c r="HZ3" i="16"/>
  <c r="HY3" i="16"/>
  <c r="HX3" i="16"/>
  <c r="HW3" i="16"/>
  <c r="HV3" i="16"/>
  <c r="HU3" i="16"/>
  <c r="HT3" i="16"/>
  <c r="HS3" i="16"/>
  <c r="HR3" i="16"/>
  <c r="HQ3" i="16"/>
  <c r="HP3" i="16"/>
  <c r="HO3" i="16"/>
  <c r="HN3" i="16"/>
  <c r="HM3" i="16"/>
  <c r="HL3" i="16"/>
  <c r="HK3" i="16"/>
  <c r="HJ3" i="16"/>
  <c r="HI3" i="16"/>
  <c r="HH3" i="16"/>
  <c r="HG3" i="16"/>
  <c r="HF3" i="16"/>
  <c r="HE3" i="16"/>
  <c r="HD3" i="16"/>
  <c r="HC3" i="16"/>
  <c r="HB3" i="16"/>
  <c r="HA3" i="16"/>
  <c r="GZ3" i="16"/>
  <c r="GY3" i="16"/>
  <c r="GX3" i="16"/>
  <c r="GW3" i="16"/>
  <c r="GV3" i="16"/>
  <c r="GU3" i="16"/>
  <c r="GT3" i="16"/>
  <c r="GS3" i="16"/>
  <c r="GR3" i="16"/>
  <c r="GQ3" i="16"/>
  <c r="GP3" i="16"/>
  <c r="GO3" i="16"/>
  <c r="GN3" i="16"/>
  <c r="GM3" i="16"/>
  <c r="GL3" i="16"/>
  <c r="GK3" i="16"/>
  <c r="GJ3" i="16"/>
  <c r="GI3" i="16"/>
  <c r="GH3" i="16"/>
  <c r="GG3" i="16"/>
  <c r="GF3" i="16"/>
  <c r="GE3" i="16"/>
  <c r="GD3" i="16"/>
  <c r="GC3" i="16"/>
  <c r="GB3" i="16"/>
  <c r="GA3" i="16"/>
  <c r="FZ3" i="16"/>
  <c r="FY3" i="16"/>
  <c r="FX3" i="16"/>
  <c r="FW3" i="16"/>
  <c r="FV3" i="16"/>
  <c r="FU3" i="16"/>
  <c r="FT3" i="16"/>
  <c r="FS3" i="16"/>
  <c r="FR3" i="16"/>
  <c r="FQ3" i="16"/>
  <c r="FP3" i="16"/>
  <c r="FO3" i="16"/>
  <c r="FN3" i="16"/>
  <c r="FM3" i="16"/>
  <c r="FL3" i="16"/>
  <c r="FK3" i="16"/>
  <c r="FJ3" i="16"/>
  <c r="FI3" i="16"/>
  <c r="FH3" i="16"/>
  <c r="FG3" i="16"/>
  <c r="FF3" i="16"/>
  <c r="FE3" i="16"/>
  <c r="FD3" i="16"/>
  <c r="FC3" i="16"/>
  <c r="FB3" i="16"/>
  <c r="FA3" i="16"/>
  <c r="EZ3" i="16"/>
  <c r="EY3" i="16"/>
  <c r="EX3" i="16"/>
  <c r="EW3" i="16"/>
  <c r="EV3" i="16"/>
  <c r="EU3" i="16"/>
  <c r="ET3" i="16"/>
  <c r="ES3" i="16"/>
  <c r="ER3" i="16"/>
  <c r="EQ3" i="16"/>
  <c r="EP3" i="16"/>
  <c r="EO3" i="16"/>
  <c r="EN3" i="16"/>
  <c r="EM3" i="16"/>
  <c r="EL3" i="16"/>
  <c r="EK3" i="16"/>
  <c r="EJ3" i="16"/>
  <c r="EI3" i="16"/>
  <c r="EH3" i="16"/>
  <c r="EG3" i="16"/>
  <c r="EF3" i="16"/>
  <c r="EE3" i="16"/>
  <c r="ED3" i="16"/>
  <c r="EC3" i="16"/>
  <c r="EB3" i="16"/>
  <c r="EA3" i="16"/>
  <c r="DZ3" i="16"/>
  <c r="DY3" i="16"/>
  <c r="DX3" i="16"/>
  <c r="DW3" i="16"/>
  <c r="DV3" i="16"/>
  <c r="DU3" i="16"/>
  <c r="DT3" i="16"/>
  <c r="DS3" i="16"/>
  <c r="DR3" i="16"/>
  <c r="DQ3" i="16"/>
  <c r="DP3" i="16"/>
  <c r="DO3" i="16"/>
  <c r="DN3" i="16"/>
  <c r="DM3" i="16"/>
  <c r="DL3" i="16"/>
  <c r="DK3" i="16"/>
  <c r="DJ3" i="16"/>
  <c r="DI3" i="16"/>
  <c r="DH3" i="16"/>
  <c r="DG3" i="16"/>
  <c r="DF3" i="16"/>
  <c r="DE3" i="16"/>
  <c r="DD3" i="16"/>
  <c r="DC3" i="16"/>
  <c r="DB3" i="16"/>
  <c r="DA3" i="16"/>
  <c r="CZ3" i="16"/>
  <c r="CY3" i="16"/>
  <c r="CX3" i="16"/>
  <c r="CW3" i="16"/>
  <c r="CV3" i="16"/>
  <c r="CU3" i="16"/>
  <c r="CT3" i="16"/>
  <c r="CS3" i="16"/>
  <c r="CR3" i="16"/>
  <c r="CQ3" i="16"/>
  <c r="CP3" i="16"/>
  <c r="CO3" i="16"/>
  <c r="CN3" i="16"/>
  <c r="CM3" i="16"/>
  <c r="CL3" i="16"/>
  <c r="CK3" i="16"/>
  <c r="CJ3" i="16"/>
  <c r="CI3" i="16"/>
  <c r="CH3" i="16"/>
  <c r="CG3" i="16"/>
  <c r="CF3" i="16"/>
  <c r="CE3" i="16"/>
  <c r="CD3" i="16"/>
  <c r="CC3" i="16"/>
  <c r="CB3" i="16"/>
  <c r="CA3" i="16"/>
  <c r="BZ3" i="16"/>
  <c r="BY3" i="16"/>
  <c r="BX3" i="16"/>
  <c r="BW3" i="16"/>
  <c r="BV3" i="16"/>
  <c r="BU3" i="16"/>
  <c r="BT3" i="16"/>
  <c r="BS3" i="16"/>
  <c r="BR3" i="16"/>
  <c r="BQ3" i="16"/>
  <c r="BP3" i="16"/>
  <c r="BO3" i="16"/>
  <c r="BN3" i="16"/>
  <c r="BM3" i="16"/>
  <c r="BL3" i="16"/>
  <c r="BK3" i="16"/>
  <c r="BJ3" i="16"/>
  <c r="BI3" i="16"/>
  <c r="BH3" i="16"/>
  <c r="BG3" i="16"/>
  <c r="BF3" i="16"/>
  <c r="BE3" i="16"/>
  <c r="BD3" i="16"/>
  <c r="BC3" i="16"/>
  <c r="BB3" i="16"/>
  <c r="BA3" i="16"/>
  <c r="AZ3" i="16"/>
  <c r="AY3" i="16"/>
  <c r="AX3" i="16"/>
  <c r="AW3" i="16"/>
  <c r="AV3" i="16"/>
  <c r="AU3" i="16"/>
  <c r="AT3" i="16"/>
  <c r="AS3" i="16"/>
  <c r="AR3" i="16"/>
  <c r="AQ3" i="16"/>
  <c r="AP3" i="16"/>
  <c r="AO3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AA94" i="13"/>
  <c r="AA91" i="13"/>
  <c r="AB91" i="13" s="1"/>
  <c r="AA90" i="13"/>
  <c r="AB90" i="13" s="1"/>
  <c r="AA89" i="13"/>
  <c r="AB89" i="13" s="1"/>
  <c r="AA88" i="13"/>
  <c r="AB88" i="13" s="1"/>
  <c r="AB87" i="13"/>
  <c r="AA87" i="13"/>
  <c r="AA86" i="13"/>
  <c r="AB86" i="13" s="1"/>
  <c r="AA85" i="13"/>
  <c r="AB85" i="13" s="1"/>
  <c r="AA84" i="13"/>
  <c r="AB84" i="13" s="1"/>
  <c r="AA83" i="13"/>
  <c r="AB83" i="13" s="1"/>
  <c r="AA80" i="13"/>
  <c r="SQ58" i="13"/>
  <c r="SP58" i="13"/>
  <c r="SO58" i="13"/>
  <c r="SN58" i="13"/>
  <c r="SM58" i="13"/>
  <c r="SL58" i="13"/>
  <c r="SK58" i="13"/>
  <c r="SJ58" i="13"/>
  <c r="SI58" i="13"/>
  <c r="SH58" i="13"/>
  <c r="SG58" i="13"/>
  <c r="SF58" i="13"/>
  <c r="SE58" i="13"/>
  <c r="SD58" i="13"/>
  <c r="SC58" i="13"/>
  <c r="SB58" i="13"/>
  <c r="SA58" i="13"/>
  <c r="RZ58" i="13"/>
  <c r="RY58" i="13"/>
  <c r="RX58" i="13"/>
  <c r="RW58" i="13"/>
  <c r="RV58" i="13"/>
  <c r="RU58" i="13"/>
  <c r="RT58" i="13"/>
  <c r="RS58" i="13"/>
  <c r="RR58" i="13"/>
  <c r="RQ58" i="13"/>
  <c r="RP58" i="13"/>
  <c r="RO58" i="13"/>
  <c r="RN58" i="13"/>
  <c r="RM58" i="13"/>
  <c r="RL58" i="13"/>
  <c r="RK58" i="13"/>
  <c r="RJ58" i="13"/>
  <c r="RI58" i="13"/>
  <c r="RH58" i="13"/>
  <c r="RG58" i="13"/>
  <c r="RF58" i="13"/>
  <c r="RE58" i="13"/>
  <c r="RD58" i="13"/>
  <c r="RC58" i="13"/>
  <c r="RB58" i="13"/>
  <c r="RA58" i="13"/>
  <c r="QZ58" i="13"/>
  <c r="QY58" i="13"/>
  <c r="QX58" i="13"/>
  <c r="QW58" i="13"/>
  <c r="QV58" i="13"/>
  <c r="QU58" i="13"/>
  <c r="QT58" i="13"/>
  <c r="QS58" i="13"/>
  <c r="QR58" i="13"/>
  <c r="QQ58" i="13"/>
  <c r="QP58" i="13"/>
  <c r="QO58" i="13"/>
  <c r="QN58" i="13"/>
  <c r="QM58" i="13"/>
  <c r="QL58" i="13"/>
  <c r="QK58" i="13"/>
  <c r="QJ58" i="13"/>
  <c r="QI58" i="13"/>
  <c r="QH58" i="13"/>
  <c r="QG58" i="13"/>
  <c r="QF58" i="13"/>
  <c r="QE58" i="13"/>
  <c r="QD58" i="13"/>
  <c r="QC58" i="13"/>
  <c r="QB58" i="13"/>
  <c r="QA58" i="13"/>
  <c r="PZ58" i="13"/>
  <c r="PY58" i="13"/>
  <c r="PX58" i="13"/>
  <c r="PW58" i="13"/>
  <c r="PV58" i="13"/>
  <c r="PU58" i="13"/>
  <c r="PT58" i="13"/>
  <c r="PS58" i="13"/>
  <c r="PR58" i="13"/>
  <c r="PQ58" i="13"/>
  <c r="PP58" i="13"/>
  <c r="PO58" i="13"/>
  <c r="PN58" i="13"/>
  <c r="PM58" i="13"/>
  <c r="PL58" i="13"/>
  <c r="PK58" i="13"/>
  <c r="PJ58" i="13"/>
  <c r="PI58" i="13"/>
  <c r="PH58" i="13"/>
  <c r="PG58" i="13"/>
  <c r="PF58" i="13"/>
  <c r="PE58" i="13"/>
  <c r="PD58" i="13"/>
  <c r="PC58" i="13"/>
  <c r="PB58" i="13"/>
  <c r="PA58" i="13"/>
  <c r="OZ58" i="13"/>
  <c r="OY58" i="13"/>
  <c r="OX58" i="13"/>
  <c r="OW58" i="13"/>
  <c r="OV58" i="13"/>
  <c r="OU58" i="13"/>
  <c r="OT58" i="13"/>
  <c r="OS58" i="13"/>
  <c r="OR58" i="13"/>
  <c r="OQ58" i="13"/>
  <c r="OP58" i="13"/>
  <c r="OO58" i="13"/>
  <c r="ON58" i="13"/>
  <c r="OM58" i="13"/>
  <c r="OL58" i="13"/>
  <c r="OK58" i="13"/>
  <c r="OJ58" i="13"/>
  <c r="OI58" i="13"/>
  <c r="OH58" i="13"/>
  <c r="OG58" i="13"/>
  <c r="OF58" i="13"/>
  <c r="OE58" i="13"/>
  <c r="OD58" i="13"/>
  <c r="OC58" i="13"/>
  <c r="OB58" i="13"/>
  <c r="OA58" i="13"/>
  <c r="NZ58" i="13"/>
  <c r="NY58" i="13"/>
  <c r="NX58" i="13"/>
  <c r="NW58" i="13"/>
  <c r="NV58" i="13"/>
  <c r="NU58" i="13"/>
  <c r="NT58" i="13"/>
  <c r="NS58" i="13"/>
  <c r="NR58" i="13"/>
  <c r="NQ58" i="13"/>
  <c r="NP58" i="13"/>
  <c r="NO58" i="13"/>
  <c r="NN58" i="13"/>
  <c r="NM58" i="13"/>
  <c r="NL58" i="13"/>
  <c r="NK58" i="13"/>
  <c r="NJ58" i="13"/>
  <c r="NI58" i="13"/>
  <c r="NH58" i="13"/>
  <c r="NG58" i="13"/>
  <c r="NF58" i="13"/>
  <c r="NE58" i="13"/>
  <c r="ND58" i="13"/>
  <c r="NC58" i="13"/>
  <c r="NB58" i="13"/>
  <c r="NA58" i="13"/>
  <c r="MZ58" i="13"/>
  <c r="MY58" i="13"/>
  <c r="MX58" i="13"/>
  <c r="MW58" i="13"/>
  <c r="MV58" i="13"/>
  <c r="MU58" i="13"/>
  <c r="MT58" i="13"/>
  <c r="MS58" i="13"/>
  <c r="MR58" i="13"/>
  <c r="MQ58" i="13"/>
  <c r="MP58" i="13"/>
  <c r="MO58" i="13"/>
  <c r="MN58" i="13"/>
  <c r="MM58" i="13"/>
  <c r="ML58" i="13"/>
  <c r="MK58" i="13"/>
  <c r="MJ58" i="13"/>
  <c r="MI58" i="13"/>
  <c r="MH58" i="13"/>
  <c r="MG58" i="13"/>
  <c r="MF58" i="13"/>
  <c r="ME58" i="13"/>
  <c r="MD58" i="13"/>
  <c r="MC58" i="13"/>
  <c r="MB58" i="13"/>
  <c r="MA58" i="13"/>
  <c r="LZ58" i="13"/>
  <c r="LY58" i="13"/>
  <c r="LX58" i="13"/>
  <c r="LW58" i="13"/>
  <c r="LV58" i="13"/>
  <c r="LU58" i="13"/>
  <c r="LT58" i="13"/>
  <c r="LS58" i="13"/>
  <c r="LR58" i="13"/>
  <c r="LQ58" i="13"/>
  <c r="LP58" i="13"/>
  <c r="LO58" i="13"/>
  <c r="LN58" i="13"/>
  <c r="LM58" i="13"/>
  <c r="LL58" i="13"/>
  <c r="LK58" i="13"/>
  <c r="LJ58" i="13"/>
  <c r="LI58" i="13"/>
  <c r="LH58" i="13"/>
  <c r="LG58" i="13"/>
  <c r="LF58" i="13"/>
  <c r="LE58" i="13"/>
  <c r="LD58" i="13"/>
  <c r="LC58" i="13"/>
  <c r="LB58" i="13"/>
  <c r="LA58" i="13"/>
  <c r="KZ58" i="13"/>
  <c r="KY58" i="13"/>
  <c r="KX58" i="13"/>
  <c r="KW58" i="13"/>
  <c r="KV58" i="13"/>
  <c r="KU58" i="13"/>
  <c r="KT58" i="13"/>
  <c r="KS58" i="13"/>
  <c r="KR58" i="13"/>
  <c r="KQ58" i="13"/>
  <c r="KP58" i="13"/>
  <c r="KO58" i="13"/>
  <c r="KN58" i="13"/>
  <c r="KM58" i="13"/>
  <c r="KL58" i="13"/>
  <c r="KK58" i="13"/>
  <c r="KJ58" i="13"/>
  <c r="KI58" i="13"/>
  <c r="KH58" i="13"/>
  <c r="KG58" i="13"/>
  <c r="KF58" i="13"/>
  <c r="KE58" i="13"/>
  <c r="KD58" i="13"/>
  <c r="KC58" i="13"/>
  <c r="KB58" i="13"/>
  <c r="KA58" i="13"/>
  <c r="JZ58" i="13"/>
  <c r="JY58" i="13"/>
  <c r="JX58" i="13"/>
  <c r="JW58" i="13"/>
  <c r="JV58" i="13"/>
  <c r="JU58" i="13"/>
  <c r="JT58" i="13"/>
  <c r="JS58" i="13"/>
  <c r="JR58" i="13"/>
  <c r="JQ58" i="13"/>
  <c r="JP58" i="13"/>
  <c r="JO58" i="13"/>
  <c r="JN58" i="13"/>
  <c r="JM58" i="13"/>
  <c r="JL58" i="13"/>
  <c r="JK58" i="13"/>
  <c r="JJ58" i="13"/>
  <c r="JI58" i="13"/>
  <c r="JH58" i="13"/>
  <c r="JG58" i="13"/>
  <c r="JF58" i="13"/>
  <c r="JE58" i="13"/>
  <c r="JD58" i="13"/>
  <c r="JC58" i="13"/>
  <c r="JB58" i="13"/>
  <c r="JA58" i="13"/>
  <c r="IZ58" i="13"/>
  <c r="IY58" i="13"/>
  <c r="IX58" i="13"/>
  <c r="IW58" i="13"/>
  <c r="IV58" i="13"/>
  <c r="IU58" i="13"/>
  <c r="IT58" i="13"/>
  <c r="IS58" i="13"/>
  <c r="IR58" i="13"/>
  <c r="IQ58" i="13"/>
  <c r="IP58" i="13"/>
  <c r="IO58" i="13"/>
  <c r="IN58" i="13"/>
  <c r="IM58" i="13"/>
  <c r="IL58" i="13"/>
  <c r="IK58" i="13"/>
  <c r="IJ58" i="13"/>
  <c r="II58" i="13"/>
  <c r="IH58" i="13"/>
  <c r="IG58" i="13"/>
  <c r="IF58" i="13"/>
  <c r="IE58" i="13"/>
  <c r="ID58" i="13"/>
  <c r="IC58" i="13"/>
  <c r="IB58" i="13"/>
  <c r="IA58" i="13"/>
  <c r="HZ58" i="13"/>
  <c r="HY58" i="13"/>
  <c r="HX58" i="13"/>
  <c r="HW58" i="13"/>
  <c r="HV58" i="13"/>
  <c r="HU58" i="13"/>
  <c r="HT58" i="13"/>
  <c r="HS58" i="13"/>
  <c r="HR58" i="13"/>
  <c r="HQ58" i="13"/>
  <c r="HP58" i="13"/>
  <c r="HO58" i="13"/>
  <c r="HN58" i="13"/>
  <c r="HM58" i="13"/>
  <c r="HL58" i="13"/>
  <c r="HK58" i="13"/>
  <c r="HJ58" i="13"/>
  <c r="HI58" i="13"/>
  <c r="HH58" i="13"/>
  <c r="HG58" i="13"/>
  <c r="HF58" i="13"/>
  <c r="HE58" i="13"/>
  <c r="HD58" i="13"/>
  <c r="HC58" i="13"/>
  <c r="HB58" i="13"/>
  <c r="HA58" i="13"/>
  <c r="GZ58" i="13"/>
  <c r="GY58" i="13"/>
  <c r="GX58" i="13"/>
  <c r="GW58" i="13"/>
  <c r="GV58" i="13"/>
  <c r="GU58" i="13"/>
  <c r="GT58" i="13"/>
  <c r="GS58" i="13"/>
  <c r="GR58" i="13"/>
  <c r="GQ58" i="13"/>
  <c r="GP58" i="13"/>
  <c r="GO58" i="13"/>
  <c r="GN58" i="13"/>
  <c r="GM58" i="13"/>
  <c r="GL58" i="13"/>
  <c r="GK58" i="13"/>
  <c r="GJ58" i="13"/>
  <c r="GI58" i="13"/>
  <c r="GH58" i="13"/>
  <c r="GG58" i="13"/>
  <c r="GF58" i="13"/>
  <c r="GE58" i="13"/>
  <c r="GD58" i="13"/>
  <c r="GC58" i="13"/>
  <c r="GB58" i="13"/>
  <c r="GA58" i="13"/>
  <c r="FZ58" i="13"/>
  <c r="FY58" i="13"/>
  <c r="FX58" i="13"/>
  <c r="FW58" i="13"/>
  <c r="FV58" i="13"/>
  <c r="FU58" i="13"/>
  <c r="FT58" i="13"/>
  <c r="FS58" i="13"/>
  <c r="FR58" i="13"/>
  <c r="FQ58" i="13"/>
  <c r="FP58" i="13"/>
  <c r="FO58" i="13"/>
  <c r="FN58" i="13"/>
  <c r="FM58" i="13"/>
  <c r="FL58" i="13"/>
  <c r="FK58" i="13"/>
  <c r="FJ58" i="13"/>
  <c r="FI58" i="13"/>
  <c r="FH58" i="13"/>
  <c r="FG58" i="13"/>
  <c r="FF58" i="13"/>
  <c r="FE58" i="13"/>
  <c r="FD58" i="13"/>
  <c r="FC58" i="13"/>
  <c r="FB58" i="13"/>
  <c r="FA58" i="13"/>
  <c r="EZ58" i="13"/>
  <c r="EY58" i="13"/>
  <c r="EX58" i="13"/>
  <c r="EW58" i="13"/>
  <c r="EV58" i="13"/>
  <c r="EU58" i="13"/>
  <c r="ET58" i="13"/>
  <c r="ES58" i="13"/>
  <c r="ER58" i="13"/>
  <c r="EQ58" i="13"/>
  <c r="EP58" i="13"/>
  <c r="EO58" i="13"/>
  <c r="EN58" i="13"/>
  <c r="EM58" i="13"/>
  <c r="EL58" i="13"/>
  <c r="EK58" i="13"/>
  <c r="EJ58" i="13"/>
  <c r="EI58" i="13"/>
  <c r="EH58" i="13"/>
  <c r="EG58" i="13"/>
  <c r="EF58" i="13"/>
  <c r="EE58" i="13"/>
  <c r="ED58" i="13"/>
  <c r="EC58" i="13"/>
  <c r="EB58" i="13"/>
  <c r="EA58" i="13"/>
  <c r="DZ58" i="13"/>
  <c r="DY58" i="13"/>
  <c r="DX58" i="13"/>
  <c r="DW58" i="13"/>
  <c r="DV58" i="13"/>
  <c r="DU58" i="13"/>
  <c r="DT58" i="13"/>
  <c r="DS58" i="13"/>
  <c r="DR58" i="13"/>
  <c r="DQ58" i="13"/>
  <c r="DP58" i="13"/>
  <c r="DO58" i="13"/>
  <c r="DN58" i="13"/>
  <c r="DM58" i="13"/>
  <c r="DL58" i="13"/>
  <c r="DK58" i="13"/>
  <c r="DJ58" i="13"/>
  <c r="DI58" i="13"/>
  <c r="DH58" i="13"/>
  <c r="DG58" i="13"/>
  <c r="DF58" i="13"/>
  <c r="DE58" i="13"/>
  <c r="DD58" i="13"/>
  <c r="DC58" i="13"/>
  <c r="DB58" i="13"/>
  <c r="DA58" i="13"/>
  <c r="CZ58" i="13"/>
  <c r="CY58" i="13"/>
  <c r="CX58" i="13"/>
  <c r="CW58" i="13"/>
  <c r="CV58" i="13"/>
  <c r="CU58" i="13"/>
  <c r="CT58" i="13"/>
  <c r="CS58" i="13"/>
  <c r="CR58" i="13"/>
  <c r="CQ58" i="13"/>
  <c r="CP58" i="13"/>
  <c r="CO58" i="13"/>
  <c r="CN58" i="13"/>
  <c r="CM58" i="13"/>
  <c r="CL58" i="13"/>
  <c r="CK58" i="13"/>
  <c r="CJ58" i="13"/>
  <c r="CI58" i="13"/>
  <c r="CH58" i="13"/>
  <c r="CG58" i="13"/>
  <c r="CF58" i="13"/>
  <c r="CE58" i="13"/>
  <c r="CD58" i="13"/>
  <c r="CC58" i="13"/>
  <c r="CB58" i="13"/>
  <c r="CA58" i="13"/>
  <c r="BZ58" i="13"/>
  <c r="BY58" i="13"/>
  <c r="BX58" i="13"/>
  <c r="BW58" i="13"/>
  <c r="BV58" i="13"/>
  <c r="BU58" i="13"/>
  <c r="BT58" i="13"/>
  <c r="BS58" i="13"/>
  <c r="BR58" i="13"/>
  <c r="BQ58" i="13"/>
  <c r="BP58" i="13"/>
  <c r="BO58" i="13"/>
  <c r="BN58" i="13"/>
  <c r="BM58" i="13"/>
  <c r="BL58" i="13"/>
  <c r="BK58" i="13"/>
  <c r="BJ58" i="13"/>
  <c r="BI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B58" i="13"/>
  <c r="AA103" i="13" s="1"/>
  <c r="SQ57" i="13"/>
  <c r="SP57" i="13"/>
  <c r="SO57" i="13"/>
  <c r="SN57" i="13"/>
  <c r="SM57" i="13"/>
  <c r="SL57" i="13"/>
  <c r="SK57" i="13"/>
  <c r="SJ57" i="13"/>
  <c r="SI57" i="13"/>
  <c r="SH57" i="13"/>
  <c r="SG57" i="13"/>
  <c r="SF57" i="13"/>
  <c r="SE57" i="13"/>
  <c r="SD57" i="13"/>
  <c r="SC57" i="13"/>
  <c r="SB57" i="13"/>
  <c r="SA57" i="13"/>
  <c r="RZ57" i="13"/>
  <c r="RY57" i="13"/>
  <c r="RX57" i="13"/>
  <c r="RW57" i="13"/>
  <c r="RV57" i="13"/>
  <c r="RU57" i="13"/>
  <c r="RT57" i="13"/>
  <c r="RS57" i="13"/>
  <c r="RR57" i="13"/>
  <c r="RQ57" i="13"/>
  <c r="RP57" i="13"/>
  <c r="RO57" i="13"/>
  <c r="RN57" i="13"/>
  <c r="RM57" i="13"/>
  <c r="RL57" i="13"/>
  <c r="RK57" i="13"/>
  <c r="RJ57" i="13"/>
  <c r="RI57" i="13"/>
  <c r="RH57" i="13"/>
  <c r="RG57" i="13"/>
  <c r="RF57" i="13"/>
  <c r="RE57" i="13"/>
  <c r="RD57" i="13"/>
  <c r="RC57" i="13"/>
  <c r="RB57" i="13"/>
  <c r="RA57" i="13"/>
  <c r="QZ57" i="13"/>
  <c r="QY57" i="13"/>
  <c r="QX57" i="13"/>
  <c r="QW57" i="13"/>
  <c r="QV57" i="13"/>
  <c r="QU57" i="13"/>
  <c r="QT57" i="13"/>
  <c r="QS57" i="13"/>
  <c r="QR57" i="13"/>
  <c r="QQ57" i="13"/>
  <c r="QP57" i="13"/>
  <c r="QO57" i="13"/>
  <c r="QN57" i="13"/>
  <c r="QM57" i="13"/>
  <c r="QL57" i="13"/>
  <c r="QK57" i="13"/>
  <c r="QJ57" i="13"/>
  <c r="QI57" i="13"/>
  <c r="QH57" i="13"/>
  <c r="QG57" i="13"/>
  <c r="QF57" i="13"/>
  <c r="QE57" i="13"/>
  <c r="QD57" i="13"/>
  <c r="QC57" i="13"/>
  <c r="QB57" i="13"/>
  <c r="QA57" i="13"/>
  <c r="PZ57" i="13"/>
  <c r="PY57" i="13"/>
  <c r="PX57" i="13"/>
  <c r="PW57" i="13"/>
  <c r="PV57" i="13"/>
  <c r="PU57" i="13"/>
  <c r="PT57" i="13"/>
  <c r="PS57" i="13"/>
  <c r="PR57" i="13"/>
  <c r="PQ57" i="13"/>
  <c r="PP57" i="13"/>
  <c r="PO57" i="13"/>
  <c r="PN57" i="13"/>
  <c r="PM57" i="13"/>
  <c r="PL57" i="13"/>
  <c r="PK57" i="13"/>
  <c r="PJ57" i="13"/>
  <c r="PI57" i="13"/>
  <c r="PH57" i="13"/>
  <c r="PG57" i="13"/>
  <c r="PF57" i="13"/>
  <c r="PE57" i="13"/>
  <c r="PD57" i="13"/>
  <c r="PC57" i="13"/>
  <c r="PB57" i="13"/>
  <c r="PA57" i="13"/>
  <c r="OZ57" i="13"/>
  <c r="OY57" i="13"/>
  <c r="OX57" i="13"/>
  <c r="OW57" i="13"/>
  <c r="OV57" i="13"/>
  <c r="OU57" i="13"/>
  <c r="OT57" i="13"/>
  <c r="OS57" i="13"/>
  <c r="OR57" i="13"/>
  <c r="OQ57" i="13"/>
  <c r="OP57" i="13"/>
  <c r="OO57" i="13"/>
  <c r="ON57" i="13"/>
  <c r="OM57" i="13"/>
  <c r="OL57" i="13"/>
  <c r="OK57" i="13"/>
  <c r="OJ57" i="13"/>
  <c r="OI57" i="13"/>
  <c r="OH57" i="13"/>
  <c r="OG57" i="13"/>
  <c r="OF57" i="13"/>
  <c r="OE57" i="13"/>
  <c r="OD57" i="13"/>
  <c r="OC57" i="13"/>
  <c r="OB57" i="13"/>
  <c r="OA57" i="13"/>
  <c r="NZ57" i="13"/>
  <c r="NY57" i="13"/>
  <c r="NX57" i="13"/>
  <c r="NW57" i="13"/>
  <c r="NV57" i="13"/>
  <c r="NU57" i="13"/>
  <c r="NT57" i="13"/>
  <c r="NS57" i="13"/>
  <c r="NR57" i="13"/>
  <c r="NQ57" i="13"/>
  <c r="NP57" i="13"/>
  <c r="NO57" i="13"/>
  <c r="NN57" i="13"/>
  <c r="NM57" i="13"/>
  <c r="NL57" i="13"/>
  <c r="NK57" i="13"/>
  <c r="NJ57" i="13"/>
  <c r="NI57" i="13"/>
  <c r="NH57" i="13"/>
  <c r="NG57" i="13"/>
  <c r="NF57" i="13"/>
  <c r="NE57" i="13"/>
  <c r="ND57" i="13"/>
  <c r="NC57" i="13"/>
  <c r="NB57" i="13"/>
  <c r="NA57" i="13"/>
  <c r="MZ57" i="13"/>
  <c r="MY57" i="13"/>
  <c r="MX57" i="13"/>
  <c r="MW57" i="13"/>
  <c r="MV57" i="13"/>
  <c r="MU57" i="13"/>
  <c r="MT57" i="13"/>
  <c r="MS57" i="13"/>
  <c r="MR57" i="13"/>
  <c r="MQ57" i="13"/>
  <c r="MP57" i="13"/>
  <c r="MO57" i="13"/>
  <c r="MN57" i="13"/>
  <c r="MM57" i="13"/>
  <c r="ML57" i="13"/>
  <c r="MK57" i="13"/>
  <c r="MJ57" i="13"/>
  <c r="MI57" i="13"/>
  <c r="MH57" i="13"/>
  <c r="MG57" i="13"/>
  <c r="MF57" i="13"/>
  <c r="ME57" i="13"/>
  <c r="MD57" i="13"/>
  <c r="MC57" i="13"/>
  <c r="MB57" i="13"/>
  <c r="MA57" i="13"/>
  <c r="LZ57" i="13"/>
  <c r="LY57" i="13"/>
  <c r="LX57" i="13"/>
  <c r="LW57" i="13"/>
  <c r="LV57" i="13"/>
  <c r="LU57" i="13"/>
  <c r="LT57" i="13"/>
  <c r="LS57" i="13"/>
  <c r="LR57" i="13"/>
  <c r="LQ57" i="13"/>
  <c r="LP57" i="13"/>
  <c r="LO57" i="13"/>
  <c r="LN57" i="13"/>
  <c r="LM57" i="13"/>
  <c r="LL57" i="13"/>
  <c r="LK57" i="13"/>
  <c r="LJ57" i="13"/>
  <c r="LI57" i="13"/>
  <c r="LH57" i="13"/>
  <c r="LG57" i="13"/>
  <c r="LF57" i="13"/>
  <c r="LE57" i="13"/>
  <c r="LD57" i="13"/>
  <c r="LC57" i="13"/>
  <c r="LB57" i="13"/>
  <c r="LA57" i="13"/>
  <c r="KZ57" i="13"/>
  <c r="KY57" i="13"/>
  <c r="KX57" i="13"/>
  <c r="KW57" i="13"/>
  <c r="KV57" i="13"/>
  <c r="KU57" i="13"/>
  <c r="KT57" i="13"/>
  <c r="KS57" i="13"/>
  <c r="KR57" i="13"/>
  <c r="KQ57" i="13"/>
  <c r="KP57" i="13"/>
  <c r="KO57" i="13"/>
  <c r="KN57" i="13"/>
  <c r="KM57" i="13"/>
  <c r="KL57" i="13"/>
  <c r="KK57" i="13"/>
  <c r="KJ57" i="13"/>
  <c r="KI57" i="13"/>
  <c r="KH57" i="13"/>
  <c r="KG57" i="13"/>
  <c r="KF57" i="13"/>
  <c r="KE57" i="13"/>
  <c r="KD57" i="13"/>
  <c r="KC57" i="13"/>
  <c r="KB57" i="13"/>
  <c r="KA57" i="13"/>
  <c r="JZ57" i="13"/>
  <c r="JY57" i="13"/>
  <c r="JX57" i="13"/>
  <c r="JW57" i="13"/>
  <c r="JV57" i="13"/>
  <c r="JU57" i="13"/>
  <c r="JT57" i="13"/>
  <c r="JS57" i="13"/>
  <c r="JR57" i="13"/>
  <c r="JQ57" i="13"/>
  <c r="JP57" i="13"/>
  <c r="JO57" i="13"/>
  <c r="JN57" i="13"/>
  <c r="JM57" i="13"/>
  <c r="JL57" i="13"/>
  <c r="JK57" i="13"/>
  <c r="JJ57" i="13"/>
  <c r="JI57" i="13"/>
  <c r="JH57" i="13"/>
  <c r="JG57" i="13"/>
  <c r="JF57" i="13"/>
  <c r="JE57" i="13"/>
  <c r="JD57" i="13"/>
  <c r="JC57" i="13"/>
  <c r="JB57" i="13"/>
  <c r="JA57" i="13"/>
  <c r="IZ57" i="13"/>
  <c r="IY57" i="13"/>
  <c r="IX57" i="13"/>
  <c r="IW57" i="13"/>
  <c r="IV57" i="13"/>
  <c r="IU57" i="13"/>
  <c r="IT57" i="13"/>
  <c r="IS57" i="13"/>
  <c r="IR57" i="13"/>
  <c r="IQ57" i="13"/>
  <c r="IP57" i="13"/>
  <c r="IO57" i="13"/>
  <c r="IN57" i="13"/>
  <c r="IM57" i="13"/>
  <c r="IL57" i="13"/>
  <c r="IK57" i="13"/>
  <c r="IJ57" i="13"/>
  <c r="II57" i="13"/>
  <c r="IH57" i="13"/>
  <c r="IG57" i="13"/>
  <c r="IF57" i="13"/>
  <c r="IE57" i="13"/>
  <c r="ID57" i="13"/>
  <c r="IC57" i="13"/>
  <c r="IB57" i="13"/>
  <c r="IA57" i="13"/>
  <c r="HZ57" i="13"/>
  <c r="HY57" i="13"/>
  <c r="HX57" i="13"/>
  <c r="HW57" i="13"/>
  <c r="HV57" i="13"/>
  <c r="HU57" i="13"/>
  <c r="HT57" i="13"/>
  <c r="HS57" i="13"/>
  <c r="HR57" i="13"/>
  <c r="HQ57" i="13"/>
  <c r="HP57" i="13"/>
  <c r="HO57" i="13"/>
  <c r="HN57" i="13"/>
  <c r="HM57" i="13"/>
  <c r="HL57" i="13"/>
  <c r="HK57" i="13"/>
  <c r="HJ57" i="13"/>
  <c r="HI57" i="13"/>
  <c r="HH57" i="13"/>
  <c r="HG57" i="13"/>
  <c r="HF57" i="13"/>
  <c r="HE57" i="13"/>
  <c r="HD57" i="13"/>
  <c r="HC57" i="13"/>
  <c r="HB57" i="13"/>
  <c r="HA57" i="13"/>
  <c r="GZ57" i="13"/>
  <c r="GY57" i="13"/>
  <c r="GX57" i="13"/>
  <c r="GW57" i="13"/>
  <c r="GV57" i="13"/>
  <c r="GU57" i="13"/>
  <c r="GT57" i="13"/>
  <c r="GS57" i="13"/>
  <c r="GR57" i="13"/>
  <c r="GQ57" i="13"/>
  <c r="GP57" i="13"/>
  <c r="GO57" i="13"/>
  <c r="GN57" i="13"/>
  <c r="GM57" i="13"/>
  <c r="GL57" i="13"/>
  <c r="GK57" i="13"/>
  <c r="GJ57" i="13"/>
  <c r="GI57" i="13"/>
  <c r="GH57" i="13"/>
  <c r="GG57" i="13"/>
  <c r="GF57" i="13"/>
  <c r="GE57" i="13"/>
  <c r="GD57" i="13"/>
  <c r="GC57" i="13"/>
  <c r="GB57" i="13"/>
  <c r="GA57" i="13"/>
  <c r="FZ57" i="13"/>
  <c r="FY57" i="13"/>
  <c r="FX57" i="13"/>
  <c r="FW57" i="13"/>
  <c r="FV57" i="13"/>
  <c r="FU57" i="13"/>
  <c r="FT57" i="13"/>
  <c r="FS57" i="13"/>
  <c r="FR57" i="13"/>
  <c r="FQ57" i="13"/>
  <c r="FP57" i="13"/>
  <c r="FO57" i="13"/>
  <c r="FN57" i="13"/>
  <c r="FM57" i="13"/>
  <c r="FL57" i="13"/>
  <c r="FK57" i="13"/>
  <c r="FJ57" i="13"/>
  <c r="FI57" i="13"/>
  <c r="FH57" i="13"/>
  <c r="FG57" i="13"/>
  <c r="FF57" i="13"/>
  <c r="FE57" i="13"/>
  <c r="FD57" i="13"/>
  <c r="FC57" i="13"/>
  <c r="FB57" i="13"/>
  <c r="FA57" i="13"/>
  <c r="EZ57" i="13"/>
  <c r="EY57" i="13"/>
  <c r="EX57" i="13"/>
  <c r="EW57" i="13"/>
  <c r="EV57" i="13"/>
  <c r="EU57" i="13"/>
  <c r="ET57" i="13"/>
  <c r="ES57" i="13"/>
  <c r="ER57" i="13"/>
  <c r="EQ57" i="13"/>
  <c r="EP57" i="13"/>
  <c r="EO57" i="13"/>
  <c r="EN57" i="13"/>
  <c r="EM57" i="13"/>
  <c r="EL57" i="13"/>
  <c r="EK57" i="13"/>
  <c r="EJ57" i="13"/>
  <c r="EI57" i="13"/>
  <c r="EH57" i="13"/>
  <c r="EG57" i="13"/>
  <c r="EF57" i="13"/>
  <c r="EE57" i="13"/>
  <c r="ED57" i="13"/>
  <c r="EC57" i="13"/>
  <c r="EB57" i="13"/>
  <c r="EA57" i="13"/>
  <c r="DZ57" i="13"/>
  <c r="DY57" i="13"/>
  <c r="DX57" i="13"/>
  <c r="DW57" i="13"/>
  <c r="DV57" i="13"/>
  <c r="DU57" i="13"/>
  <c r="DT57" i="13"/>
  <c r="DS57" i="13"/>
  <c r="DR57" i="13"/>
  <c r="DQ57" i="13"/>
  <c r="DP57" i="13"/>
  <c r="DO57" i="13"/>
  <c r="DN57" i="13"/>
  <c r="DM57" i="13"/>
  <c r="DL57" i="13"/>
  <c r="DK57" i="13"/>
  <c r="DJ57" i="13"/>
  <c r="DI57" i="13"/>
  <c r="DH57" i="13"/>
  <c r="DG57" i="13"/>
  <c r="DF57" i="13"/>
  <c r="DE57" i="13"/>
  <c r="DD57" i="13"/>
  <c r="DC57" i="13"/>
  <c r="DB57" i="13"/>
  <c r="DA57" i="13"/>
  <c r="CZ57" i="13"/>
  <c r="CY57" i="13"/>
  <c r="CX57" i="13"/>
  <c r="CW57" i="13"/>
  <c r="CV57" i="13"/>
  <c r="CU57" i="13"/>
  <c r="CT57" i="13"/>
  <c r="CS57" i="13"/>
  <c r="CR57" i="13"/>
  <c r="CQ57" i="13"/>
  <c r="CP57" i="13"/>
  <c r="CO57" i="13"/>
  <c r="CN57" i="13"/>
  <c r="CM57" i="13"/>
  <c r="CL57" i="13"/>
  <c r="CK57" i="13"/>
  <c r="CJ57" i="13"/>
  <c r="CI57" i="13"/>
  <c r="CH57" i="13"/>
  <c r="CG57" i="13"/>
  <c r="CF57" i="13"/>
  <c r="CE57" i="13"/>
  <c r="CD57" i="13"/>
  <c r="CC57" i="13"/>
  <c r="CB57" i="13"/>
  <c r="CA57" i="13"/>
  <c r="BZ57" i="13"/>
  <c r="BY57" i="13"/>
  <c r="BX57" i="13"/>
  <c r="BW57" i="13"/>
  <c r="BV57" i="13"/>
  <c r="BU57" i="13"/>
  <c r="BT57" i="13"/>
  <c r="BS57" i="13"/>
  <c r="BR57" i="13"/>
  <c r="BQ57" i="13"/>
  <c r="BP57" i="13"/>
  <c r="BO57" i="13"/>
  <c r="BN57" i="13"/>
  <c r="BM57" i="13"/>
  <c r="BL57" i="13"/>
  <c r="BK57" i="13"/>
  <c r="BJ57" i="13"/>
  <c r="BI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B57" i="13"/>
  <c r="AA102" i="13" s="1"/>
  <c r="SQ56" i="13"/>
  <c r="SP56" i="13"/>
  <c r="SO56" i="13"/>
  <c r="SN56" i="13"/>
  <c r="SM56" i="13"/>
  <c r="SL56" i="13"/>
  <c r="SK56" i="13"/>
  <c r="SJ56" i="13"/>
  <c r="SI56" i="13"/>
  <c r="SH56" i="13"/>
  <c r="SG56" i="13"/>
  <c r="SF56" i="13"/>
  <c r="SE56" i="13"/>
  <c r="SD56" i="13"/>
  <c r="SC56" i="13"/>
  <c r="SB56" i="13"/>
  <c r="SA56" i="13"/>
  <c r="RZ56" i="13"/>
  <c r="RY56" i="13"/>
  <c r="RX56" i="13"/>
  <c r="RW56" i="13"/>
  <c r="RV56" i="13"/>
  <c r="RU56" i="13"/>
  <c r="RT56" i="13"/>
  <c r="RS56" i="13"/>
  <c r="RR56" i="13"/>
  <c r="RQ56" i="13"/>
  <c r="RP56" i="13"/>
  <c r="RO56" i="13"/>
  <c r="RN56" i="13"/>
  <c r="RM56" i="13"/>
  <c r="RL56" i="13"/>
  <c r="RK56" i="13"/>
  <c r="RJ56" i="13"/>
  <c r="RI56" i="13"/>
  <c r="RH56" i="13"/>
  <c r="RG56" i="13"/>
  <c r="RF56" i="13"/>
  <c r="RE56" i="13"/>
  <c r="RD56" i="13"/>
  <c r="RC56" i="13"/>
  <c r="RB56" i="13"/>
  <c r="RA56" i="13"/>
  <c r="QZ56" i="13"/>
  <c r="QY56" i="13"/>
  <c r="QX56" i="13"/>
  <c r="QW56" i="13"/>
  <c r="QV56" i="13"/>
  <c r="QU56" i="13"/>
  <c r="QT56" i="13"/>
  <c r="QS56" i="13"/>
  <c r="QR56" i="13"/>
  <c r="QQ56" i="13"/>
  <c r="QP56" i="13"/>
  <c r="QO56" i="13"/>
  <c r="QN56" i="13"/>
  <c r="QM56" i="13"/>
  <c r="QL56" i="13"/>
  <c r="QK56" i="13"/>
  <c r="QJ56" i="13"/>
  <c r="QI56" i="13"/>
  <c r="QH56" i="13"/>
  <c r="QG56" i="13"/>
  <c r="QF56" i="13"/>
  <c r="QE56" i="13"/>
  <c r="QD56" i="13"/>
  <c r="QC56" i="13"/>
  <c r="QB56" i="13"/>
  <c r="QA56" i="13"/>
  <c r="PZ56" i="13"/>
  <c r="PY56" i="13"/>
  <c r="PX56" i="13"/>
  <c r="PW56" i="13"/>
  <c r="PV56" i="13"/>
  <c r="PU56" i="13"/>
  <c r="PT56" i="13"/>
  <c r="PS56" i="13"/>
  <c r="PR56" i="13"/>
  <c r="PQ56" i="13"/>
  <c r="PP56" i="13"/>
  <c r="PO56" i="13"/>
  <c r="PN56" i="13"/>
  <c r="PM56" i="13"/>
  <c r="PL56" i="13"/>
  <c r="PK56" i="13"/>
  <c r="PJ56" i="13"/>
  <c r="PI56" i="13"/>
  <c r="PH56" i="13"/>
  <c r="PG56" i="13"/>
  <c r="PF56" i="13"/>
  <c r="PE56" i="13"/>
  <c r="PD56" i="13"/>
  <c r="PC56" i="13"/>
  <c r="PB56" i="13"/>
  <c r="PA56" i="13"/>
  <c r="OZ56" i="13"/>
  <c r="OY56" i="13"/>
  <c r="OX56" i="13"/>
  <c r="OW56" i="13"/>
  <c r="OV56" i="13"/>
  <c r="OU56" i="13"/>
  <c r="OT56" i="13"/>
  <c r="OS56" i="13"/>
  <c r="OR56" i="13"/>
  <c r="OQ56" i="13"/>
  <c r="OP56" i="13"/>
  <c r="OO56" i="13"/>
  <c r="ON56" i="13"/>
  <c r="OM56" i="13"/>
  <c r="OL56" i="13"/>
  <c r="OK56" i="13"/>
  <c r="OJ56" i="13"/>
  <c r="OI56" i="13"/>
  <c r="OH56" i="13"/>
  <c r="OG56" i="13"/>
  <c r="OF56" i="13"/>
  <c r="OE56" i="13"/>
  <c r="OD56" i="13"/>
  <c r="OC56" i="13"/>
  <c r="OB56" i="13"/>
  <c r="OA56" i="13"/>
  <c r="NZ56" i="13"/>
  <c r="NY56" i="13"/>
  <c r="NX56" i="13"/>
  <c r="NW56" i="13"/>
  <c r="NV56" i="13"/>
  <c r="NU56" i="13"/>
  <c r="NT56" i="13"/>
  <c r="NS56" i="13"/>
  <c r="NR56" i="13"/>
  <c r="NQ56" i="13"/>
  <c r="NP56" i="13"/>
  <c r="NO56" i="13"/>
  <c r="NN56" i="13"/>
  <c r="NM56" i="13"/>
  <c r="NL56" i="13"/>
  <c r="NK56" i="13"/>
  <c r="NJ56" i="13"/>
  <c r="NI56" i="13"/>
  <c r="NH56" i="13"/>
  <c r="NG56" i="13"/>
  <c r="NF56" i="13"/>
  <c r="NE56" i="13"/>
  <c r="ND56" i="13"/>
  <c r="NC56" i="13"/>
  <c r="NB56" i="13"/>
  <c r="NA56" i="13"/>
  <c r="MZ56" i="13"/>
  <c r="MY56" i="13"/>
  <c r="MX56" i="13"/>
  <c r="MW56" i="13"/>
  <c r="MV56" i="13"/>
  <c r="MU56" i="13"/>
  <c r="MT56" i="13"/>
  <c r="MS56" i="13"/>
  <c r="MR56" i="13"/>
  <c r="MQ56" i="13"/>
  <c r="MP56" i="13"/>
  <c r="MO56" i="13"/>
  <c r="MN56" i="13"/>
  <c r="MM56" i="13"/>
  <c r="ML56" i="13"/>
  <c r="MK56" i="13"/>
  <c r="MJ56" i="13"/>
  <c r="MI56" i="13"/>
  <c r="MH56" i="13"/>
  <c r="MG56" i="13"/>
  <c r="MF56" i="13"/>
  <c r="ME56" i="13"/>
  <c r="MD56" i="13"/>
  <c r="MC56" i="13"/>
  <c r="MB56" i="13"/>
  <c r="MA56" i="13"/>
  <c r="LZ56" i="13"/>
  <c r="LY56" i="13"/>
  <c r="LX56" i="13"/>
  <c r="LW56" i="13"/>
  <c r="LV56" i="13"/>
  <c r="LU56" i="13"/>
  <c r="LT56" i="13"/>
  <c r="LS56" i="13"/>
  <c r="LR56" i="13"/>
  <c r="LQ56" i="13"/>
  <c r="LP56" i="13"/>
  <c r="LO56" i="13"/>
  <c r="LN56" i="13"/>
  <c r="LM56" i="13"/>
  <c r="LL56" i="13"/>
  <c r="LK56" i="13"/>
  <c r="LJ56" i="13"/>
  <c r="LI56" i="13"/>
  <c r="LH56" i="13"/>
  <c r="LG56" i="13"/>
  <c r="LF56" i="13"/>
  <c r="LE56" i="13"/>
  <c r="LD56" i="13"/>
  <c r="LC56" i="13"/>
  <c r="LB56" i="13"/>
  <c r="LA56" i="13"/>
  <c r="KZ56" i="13"/>
  <c r="KY56" i="13"/>
  <c r="KX56" i="13"/>
  <c r="KW56" i="13"/>
  <c r="KV56" i="13"/>
  <c r="KU56" i="13"/>
  <c r="KT56" i="13"/>
  <c r="KS56" i="13"/>
  <c r="KR56" i="13"/>
  <c r="KQ56" i="13"/>
  <c r="KP56" i="13"/>
  <c r="KO56" i="13"/>
  <c r="KN56" i="13"/>
  <c r="KM56" i="13"/>
  <c r="KL56" i="13"/>
  <c r="KK56" i="13"/>
  <c r="KJ56" i="13"/>
  <c r="KI56" i="13"/>
  <c r="KH56" i="13"/>
  <c r="KG56" i="13"/>
  <c r="KF56" i="13"/>
  <c r="KE56" i="13"/>
  <c r="KD56" i="13"/>
  <c r="KC56" i="13"/>
  <c r="KB56" i="13"/>
  <c r="KA56" i="13"/>
  <c r="JZ56" i="13"/>
  <c r="JY56" i="13"/>
  <c r="JX56" i="13"/>
  <c r="JW56" i="13"/>
  <c r="JV56" i="13"/>
  <c r="JU56" i="13"/>
  <c r="JT56" i="13"/>
  <c r="JS56" i="13"/>
  <c r="JR56" i="13"/>
  <c r="JQ56" i="13"/>
  <c r="JP56" i="13"/>
  <c r="JO56" i="13"/>
  <c r="JN56" i="13"/>
  <c r="JM56" i="13"/>
  <c r="JL56" i="13"/>
  <c r="JK56" i="13"/>
  <c r="JJ56" i="13"/>
  <c r="JI56" i="13"/>
  <c r="JH56" i="13"/>
  <c r="JG56" i="13"/>
  <c r="JF56" i="13"/>
  <c r="JE56" i="13"/>
  <c r="JD56" i="13"/>
  <c r="JC56" i="13"/>
  <c r="JB56" i="13"/>
  <c r="JA56" i="13"/>
  <c r="IZ56" i="13"/>
  <c r="IY56" i="13"/>
  <c r="IX56" i="13"/>
  <c r="IW56" i="13"/>
  <c r="IV56" i="13"/>
  <c r="IU56" i="13"/>
  <c r="IT56" i="13"/>
  <c r="IS56" i="13"/>
  <c r="IR56" i="13"/>
  <c r="IQ56" i="13"/>
  <c r="IP56" i="13"/>
  <c r="IO56" i="13"/>
  <c r="IN56" i="13"/>
  <c r="IM56" i="13"/>
  <c r="IL56" i="13"/>
  <c r="IK56" i="13"/>
  <c r="IJ56" i="13"/>
  <c r="II56" i="13"/>
  <c r="IH56" i="13"/>
  <c r="IG56" i="13"/>
  <c r="IF56" i="13"/>
  <c r="IE56" i="13"/>
  <c r="ID56" i="13"/>
  <c r="IC56" i="13"/>
  <c r="IB56" i="13"/>
  <c r="IA56" i="13"/>
  <c r="HZ56" i="13"/>
  <c r="HY56" i="13"/>
  <c r="HX56" i="13"/>
  <c r="HW56" i="13"/>
  <c r="HV56" i="13"/>
  <c r="HU56" i="13"/>
  <c r="HT56" i="13"/>
  <c r="HS56" i="13"/>
  <c r="HR56" i="13"/>
  <c r="HQ56" i="13"/>
  <c r="HP56" i="13"/>
  <c r="HO56" i="13"/>
  <c r="HN56" i="13"/>
  <c r="HM56" i="13"/>
  <c r="HL56" i="13"/>
  <c r="HK56" i="13"/>
  <c r="HJ56" i="13"/>
  <c r="HI56" i="13"/>
  <c r="HH56" i="13"/>
  <c r="HG56" i="13"/>
  <c r="HF56" i="13"/>
  <c r="HE56" i="13"/>
  <c r="HD56" i="13"/>
  <c r="HC56" i="13"/>
  <c r="HB56" i="13"/>
  <c r="HA56" i="13"/>
  <c r="GZ56" i="13"/>
  <c r="GY56" i="13"/>
  <c r="GX56" i="13"/>
  <c r="GW56" i="13"/>
  <c r="GV56" i="13"/>
  <c r="GU56" i="13"/>
  <c r="GT56" i="13"/>
  <c r="GS56" i="13"/>
  <c r="GR56" i="13"/>
  <c r="GQ56" i="13"/>
  <c r="GP56" i="13"/>
  <c r="GO56" i="13"/>
  <c r="GN56" i="13"/>
  <c r="GM56" i="13"/>
  <c r="GL56" i="13"/>
  <c r="GK56" i="13"/>
  <c r="GJ56" i="13"/>
  <c r="GI56" i="13"/>
  <c r="GH56" i="13"/>
  <c r="GG56" i="13"/>
  <c r="GF56" i="13"/>
  <c r="GE56" i="13"/>
  <c r="GD56" i="13"/>
  <c r="GC56" i="13"/>
  <c r="GB56" i="13"/>
  <c r="GA56" i="13"/>
  <c r="FZ56" i="13"/>
  <c r="FY56" i="13"/>
  <c r="FX56" i="13"/>
  <c r="FW56" i="13"/>
  <c r="FV56" i="13"/>
  <c r="FU56" i="13"/>
  <c r="FT56" i="13"/>
  <c r="FS56" i="13"/>
  <c r="FR56" i="13"/>
  <c r="FQ56" i="13"/>
  <c r="FP56" i="13"/>
  <c r="FO56" i="13"/>
  <c r="FN56" i="13"/>
  <c r="FM56" i="13"/>
  <c r="FL56" i="13"/>
  <c r="FK56" i="13"/>
  <c r="FJ56" i="13"/>
  <c r="FI56" i="13"/>
  <c r="FH56" i="13"/>
  <c r="FG56" i="13"/>
  <c r="FF56" i="13"/>
  <c r="FE56" i="13"/>
  <c r="FD56" i="13"/>
  <c r="FC56" i="13"/>
  <c r="FB56" i="13"/>
  <c r="FA56" i="13"/>
  <c r="EZ56" i="13"/>
  <c r="EY56" i="13"/>
  <c r="EX56" i="13"/>
  <c r="EW56" i="13"/>
  <c r="EV56" i="13"/>
  <c r="EU56" i="13"/>
  <c r="ET56" i="13"/>
  <c r="ES56" i="13"/>
  <c r="ER56" i="13"/>
  <c r="EQ56" i="13"/>
  <c r="EP56" i="13"/>
  <c r="EO56" i="13"/>
  <c r="EN56" i="13"/>
  <c r="EM56" i="13"/>
  <c r="EL56" i="13"/>
  <c r="EK56" i="13"/>
  <c r="EJ56" i="13"/>
  <c r="EI56" i="13"/>
  <c r="EH56" i="13"/>
  <c r="EG56" i="13"/>
  <c r="EF56" i="13"/>
  <c r="EE56" i="13"/>
  <c r="ED56" i="13"/>
  <c r="EC56" i="13"/>
  <c r="EB56" i="13"/>
  <c r="EA56" i="13"/>
  <c r="DZ56" i="13"/>
  <c r="DY56" i="13"/>
  <c r="DX56" i="13"/>
  <c r="DW56" i="13"/>
  <c r="DV56" i="13"/>
  <c r="DU56" i="13"/>
  <c r="DT56" i="13"/>
  <c r="DS56" i="13"/>
  <c r="DR56" i="13"/>
  <c r="DQ56" i="13"/>
  <c r="DP56" i="13"/>
  <c r="DO56" i="13"/>
  <c r="DN56" i="13"/>
  <c r="DM56" i="13"/>
  <c r="DL56" i="13"/>
  <c r="DK56" i="13"/>
  <c r="DJ56" i="13"/>
  <c r="DI56" i="13"/>
  <c r="DH56" i="13"/>
  <c r="DG56" i="13"/>
  <c r="DF56" i="13"/>
  <c r="DE56" i="13"/>
  <c r="DD56" i="13"/>
  <c r="DC56" i="13"/>
  <c r="DB56" i="13"/>
  <c r="DA56" i="13"/>
  <c r="CZ56" i="13"/>
  <c r="CY56" i="13"/>
  <c r="CX56" i="13"/>
  <c r="CW56" i="13"/>
  <c r="CV56" i="13"/>
  <c r="CU56" i="13"/>
  <c r="CT56" i="13"/>
  <c r="CS56" i="13"/>
  <c r="CR56" i="13"/>
  <c r="CQ56" i="13"/>
  <c r="CP56" i="13"/>
  <c r="CO56" i="13"/>
  <c r="CN56" i="13"/>
  <c r="CM56" i="13"/>
  <c r="CL56" i="13"/>
  <c r="CK56" i="13"/>
  <c r="CJ56" i="13"/>
  <c r="CI56" i="13"/>
  <c r="CH56" i="13"/>
  <c r="CG56" i="13"/>
  <c r="CF56" i="13"/>
  <c r="CE56" i="13"/>
  <c r="CD56" i="13"/>
  <c r="CC56" i="13"/>
  <c r="CB56" i="13"/>
  <c r="CA56" i="13"/>
  <c r="BZ56" i="13"/>
  <c r="BY56" i="13"/>
  <c r="BX56" i="13"/>
  <c r="BW56" i="13"/>
  <c r="BV56" i="13"/>
  <c r="BU56" i="13"/>
  <c r="BT56" i="13"/>
  <c r="BS56" i="13"/>
  <c r="BR56" i="13"/>
  <c r="BQ56" i="13"/>
  <c r="BP56" i="13"/>
  <c r="BO56" i="13"/>
  <c r="BN56" i="13"/>
  <c r="BM56" i="13"/>
  <c r="BL56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B56" i="13"/>
  <c r="AA101" i="13" s="1"/>
  <c r="SQ55" i="13"/>
  <c r="SP55" i="13"/>
  <c r="SO55" i="13"/>
  <c r="SN55" i="13"/>
  <c r="SM55" i="13"/>
  <c r="SL55" i="13"/>
  <c r="SK55" i="13"/>
  <c r="SJ55" i="13"/>
  <c r="SI55" i="13"/>
  <c r="SH55" i="13"/>
  <c r="SG55" i="13"/>
  <c r="SF55" i="13"/>
  <c r="SE55" i="13"/>
  <c r="SD55" i="13"/>
  <c r="SC55" i="13"/>
  <c r="SB55" i="13"/>
  <c r="SA55" i="13"/>
  <c r="RZ55" i="13"/>
  <c r="RY55" i="13"/>
  <c r="RX55" i="13"/>
  <c r="RW55" i="13"/>
  <c r="RV55" i="13"/>
  <c r="RU55" i="13"/>
  <c r="RT55" i="13"/>
  <c r="RS55" i="13"/>
  <c r="RR55" i="13"/>
  <c r="RQ55" i="13"/>
  <c r="RP55" i="13"/>
  <c r="RO55" i="13"/>
  <c r="RN55" i="13"/>
  <c r="RM55" i="13"/>
  <c r="RL55" i="13"/>
  <c r="RK55" i="13"/>
  <c r="RJ55" i="13"/>
  <c r="RI55" i="13"/>
  <c r="RH55" i="13"/>
  <c r="RG55" i="13"/>
  <c r="RF55" i="13"/>
  <c r="RE55" i="13"/>
  <c r="RD55" i="13"/>
  <c r="RC55" i="13"/>
  <c r="RB55" i="13"/>
  <c r="RA55" i="13"/>
  <c r="QZ55" i="13"/>
  <c r="QY55" i="13"/>
  <c r="QX55" i="13"/>
  <c r="QW55" i="13"/>
  <c r="QV55" i="13"/>
  <c r="QU55" i="13"/>
  <c r="QT55" i="13"/>
  <c r="QS55" i="13"/>
  <c r="QR55" i="13"/>
  <c r="QQ55" i="13"/>
  <c r="QP55" i="13"/>
  <c r="QO55" i="13"/>
  <c r="QN55" i="13"/>
  <c r="QM55" i="13"/>
  <c r="QL55" i="13"/>
  <c r="QK55" i="13"/>
  <c r="QJ55" i="13"/>
  <c r="QI55" i="13"/>
  <c r="QH55" i="13"/>
  <c r="QG55" i="13"/>
  <c r="QF55" i="13"/>
  <c r="QE55" i="13"/>
  <c r="QD55" i="13"/>
  <c r="QC55" i="13"/>
  <c r="QB55" i="13"/>
  <c r="QA55" i="13"/>
  <c r="PZ55" i="13"/>
  <c r="PY55" i="13"/>
  <c r="PX55" i="13"/>
  <c r="PW55" i="13"/>
  <c r="PV55" i="13"/>
  <c r="PU55" i="13"/>
  <c r="PT55" i="13"/>
  <c r="PS55" i="13"/>
  <c r="PR55" i="13"/>
  <c r="PQ55" i="13"/>
  <c r="PP55" i="13"/>
  <c r="PO55" i="13"/>
  <c r="PN55" i="13"/>
  <c r="PM55" i="13"/>
  <c r="PL55" i="13"/>
  <c r="PK55" i="13"/>
  <c r="PJ55" i="13"/>
  <c r="PI55" i="13"/>
  <c r="PH55" i="13"/>
  <c r="PG55" i="13"/>
  <c r="PF55" i="13"/>
  <c r="PE55" i="13"/>
  <c r="PD55" i="13"/>
  <c r="PC55" i="13"/>
  <c r="PB55" i="13"/>
  <c r="PA55" i="13"/>
  <c r="OZ55" i="13"/>
  <c r="OY55" i="13"/>
  <c r="OX55" i="13"/>
  <c r="OW55" i="13"/>
  <c r="OV55" i="13"/>
  <c r="OU55" i="13"/>
  <c r="OT55" i="13"/>
  <c r="OS55" i="13"/>
  <c r="OR55" i="13"/>
  <c r="OQ55" i="13"/>
  <c r="OP55" i="13"/>
  <c r="OO55" i="13"/>
  <c r="ON55" i="13"/>
  <c r="OM55" i="13"/>
  <c r="OL55" i="13"/>
  <c r="OK55" i="13"/>
  <c r="OJ55" i="13"/>
  <c r="OI55" i="13"/>
  <c r="OH55" i="13"/>
  <c r="OG55" i="13"/>
  <c r="OF55" i="13"/>
  <c r="OE55" i="13"/>
  <c r="OD55" i="13"/>
  <c r="OC55" i="13"/>
  <c r="OB55" i="13"/>
  <c r="OA55" i="13"/>
  <c r="NZ55" i="13"/>
  <c r="NY55" i="13"/>
  <c r="NX55" i="13"/>
  <c r="NW55" i="13"/>
  <c r="NV55" i="13"/>
  <c r="NU55" i="13"/>
  <c r="NT55" i="13"/>
  <c r="NS55" i="13"/>
  <c r="NR55" i="13"/>
  <c r="NQ55" i="13"/>
  <c r="NP55" i="13"/>
  <c r="NO55" i="13"/>
  <c r="NN55" i="13"/>
  <c r="NM55" i="13"/>
  <c r="NL55" i="13"/>
  <c r="NK55" i="13"/>
  <c r="NJ55" i="13"/>
  <c r="NI55" i="13"/>
  <c r="NH55" i="13"/>
  <c r="NG55" i="13"/>
  <c r="NF55" i="13"/>
  <c r="NE55" i="13"/>
  <c r="ND55" i="13"/>
  <c r="NC55" i="13"/>
  <c r="NB55" i="13"/>
  <c r="NA55" i="13"/>
  <c r="MZ55" i="13"/>
  <c r="MY55" i="13"/>
  <c r="MX55" i="13"/>
  <c r="MW55" i="13"/>
  <c r="MV55" i="13"/>
  <c r="MU55" i="13"/>
  <c r="MT55" i="13"/>
  <c r="MS55" i="13"/>
  <c r="MR55" i="13"/>
  <c r="MQ55" i="13"/>
  <c r="MP55" i="13"/>
  <c r="MO55" i="13"/>
  <c r="MN55" i="13"/>
  <c r="MM55" i="13"/>
  <c r="ML55" i="13"/>
  <c r="MK55" i="13"/>
  <c r="MJ55" i="13"/>
  <c r="MI55" i="13"/>
  <c r="MH55" i="13"/>
  <c r="MG55" i="13"/>
  <c r="MF55" i="13"/>
  <c r="ME55" i="13"/>
  <c r="MD55" i="13"/>
  <c r="MC55" i="13"/>
  <c r="MB55" i="13"/>
  <c r="MA55" i="13"/>
  <c r="LZ55" i="13"/>
  <c r="LY55" i="13"/>
  <c r="LX55" i="13"/>
  <c r="LW55" i="13"/>
  <c r="LV55" i="13"/>
  <c r="LU55" i="13"/>
  <c r="LT55" i="13"/>
  <c r="LS55" i="13"/>
  <c r="LR55" i="13"/>
  <c r="LQ55" i="13"/>
  <c r="LP55" i="13"/>
  <c r="LO55" i="13"/>
  <c r="LN55" i="13"/>
  <c r="LM55" i="13"/>
  <c r="LL55" i="13"/>
  <c r="LK55" i="13"/>
  <c r="LJ55" i="13"/>
  <c r="LI55" i="13"/>
  <c r="LH55" i="13"/>
  <c r="LG55" i="13"/>
  <c r="LF55" i="13"/>
  <c r="LE55" i="13"/>
  <c r="LD55" i="13"/>
  <c r="LC55" i="13"/>
  <c r="LB55" i="13"/>
  <c r="LA55" i="13"/>
  <c r="KZ55" i="13"/>
  <c r="KY55" i="13"/>
  <c r="KX55" i="13"/>
  <c r="KW55" i="13"/>
  <c r="KV55" i="13"/>
  <c r="KU55" i="13"/>
  <c r="KT55" i="13"/>
  <c r="KS55" i="13"/>
  <c r="KR55" i="13"/>
  <c r="KQ55" i="13"/>
  <c r="KP55" i="13"/>
  <c r="KO55" i="13"/>
  <c r="KN55" i="13"/>
  <c r="KM55" i="13"/>
  <c r="KL55" i="13"/>
  <c r="KK55" i="13"/>
  <c r="KJ55" i="13"/>
  <c r="KI55" i="13"/>
  <c r="KH55" i="13"/>
  <c r="KG55" i="13"/>
  <c r="KF55" i="13"/>
  <c r="KE55" i="13"/>
  <c r="KD55" i="13"/>
  <c r="KC55" i="13"/>
  <c r="KB55" i="13"/>
  <c r="KA55" i="13"/>
  <c r="JZ55" i="13"/>
  <c r="JY55" i="13"/>
  <c r="JX55" i="13"/>
  <c r="JW55" i="13"/>
  <c r="JV55" i="13"/>
  <c r="JU55" i="13"/>
  <c r="JT55" i="13"/>
  <c r="JS55" i="13"/>
  <c r="JR55" i="13"/>
  <c r="JQ55" i="13"/>
  <c r="JP55" i="13"/>
  <c r="JO55" i="13"/>
  <c r="JN55" i="13"/>
  <c r="JM55" i="13"/>
  <c r="JL55" i="13"/>
  <c r="JK55" i="13"/>
  <c r="JJ55" i="13"/>
  <c r="JI55" i="13"/>
  <c r="JH55" i="13"/>
  <c r="JG55" i="13"/>
  <c r="JF55" i="13"/>
  <c r="JE55" i="13"/>
  <c r="JD55" i="13"/>
  <c r="JC55" i="13"/>
  <c r="JB55" i="13"/>
  <c r="JA55" i="13"/>
  <c r="IZ55" i="13"/>
  <c r="IY55" i="13"/>
  <c r="IX55" i="13"/>
  <c r="IW55" i="13"/>
  <c r="IV55" i="13"/>
  <c r="IU55" i="13"/>
  <c r="IT55" i="13"/>
  <c r="IS55" i="13"/>
  <c r="IR55" i="13"/>
  <c r="IQ55" i="13"/>
  <c r="IP55" i="13"/>
  <c r="IO55" i="13"/>
  <c r="IN55" i="13"/>
  <c r="IM55" i="13"/>
  <c r="IL55" i="13"/>
  <c r="IK55" i="13"/>
  <c r="IJ55" i="13"/>
  <c r="II55" i="13"/>
  <c r="IH55" i="13"/>
  <c r="IG55" i="13"/>
  <c r="IF55" i="13"/>
  <c r="IE55" i="13"/>
  <c r="ID55" i="13"/>
  <c r="IC55" i="13"/>
  <c r="IB55" i="13"/>
  <c r="IA55" i="13"/>
  <c r="HZ55" i="13"/>
  <c r="HY55" i="13"/>
  <c r="HX55" i="13"/>
  <c r="HW55" i="13"/>
  <c r="HV55" i="13"/>
  <c r="HU55" i="13"/>
  <c r="HT55" i="13"/>
  <c r="HS55" i="13"/>
  <c r="HR55" i="13"/>
  <c r="HQ55" i="13"/>
  <c r="HP55" i="13"/>
  <c r="HO55" i="13"/>
  <c r="HN55" i="13"/>
  <c r="HM55" i="13"/>
  <c r="HL55" i="13"/>
  <c r="HK55" i="13"/>
  <c r="HJ55" i="13"/>
  <c r="HI55" i="13"/>
  <c r="HH55" i="13"/>
  <c r="HG55" i="13"/>
  <c r="HF55" i="13"/>
  <c r="HE55" i="13"/>
  <c r="HD55" i="13"/>
  <c r="HC55" i="13"/>
  <c r="HB55" i="13"/>
  <c r="HA55" i="13"/>
  <c r="GZ55" i="13"/>
  <c r="GY55" i="13"/>
  <c r="GX55" i="13"/>
  <c r="GW55" i="13"/>
  <c r="GV55" i="13"/>
  <c r="GU55" i="13"/>
  <c r="GT55" i="13"/>
  <c r="GS55" i="13"/>
  <c r="GR55" i="13"/>
  <c r="GQ55" i="13"/>
  <c r="GP55" i="13"/>
  <c r="GO55" i="13"/>
  <c r="GN55" i="13"/>
  <c r="GM55" i="13"/>
  <c r="GL55" i="13"/>
  <c r="GK55" i="13"/>
  <c r="GJ55" i="13"/>
  <c r="GI55" i="13"/>
  <c r="GH55" i="13"/>
  <c r="GG55" i="13"/>
  <c r="GF55" i="13"/>
  <c r="GE55" i="13"/>
  <c r="GD55" i="13"/>
  <c r="GC55" i="13"/>
  <c r="GB55" i="13"/>
  <c r="GA55" i="13"/>
  <c r="FZ55" i="13"/>
  <c r="FY55" i="13"/>
  <c r="FX55" i="13"/>
  <c r="FW55" i="13"/>
  <c r="FV55" i="13"/>
  <c r="FU55" i="13"/>
  <c r="FT55" i="13"/>
  <c r="FS55" i="13"/>
  <c r="FR55" i="13"/>
  <c r="FQ55" i="13"/>
  <c r="FP55" i="13"/>
  <c r="FO55" i="13"/>
  <c r="FN55" i="13"/>
  <c r="FM55" i="13"/>
  <c r="FL55" i="13"/>
  <c r="FK55" i="13"/>
  <c r="FJ55" i="13"/>
  <c r="FI55" i="13"/>
  <c r="FH55" i="13"/>
  <c r="FG55" i="13"/>
  <c r="FF55" i="13"/>
  <c r="FE55" i="13"/>
  <c r="FD55" i="13"/>
  <c r="FC55" i="13"/>
  <c r="FB55" i="13"/>
  <c r="FA55" i="13"/>
  <c r="EZ55" i="13"/>
  <c r="EY55" i="13"/>
  <c r="EX55" i="13"/>
  <c r="EW55" i="13"/>
  <c r="EV55" i="13"/>
  <c r="EU55" i="13"/>
  <c r="ET55" i="13"/>
  <c r="ES55" i="13"/>
  <c r="ER55" i="13"/>
  <c r="EQ55" i="13"/>
  <c r="EP55" i="13"/>
  <c r="EO55" i="13"/>
  <c r="EN55" i="13"/>
  <c r="EM55" i="13"/>
  <c r="EL55" i="13"/>
  <c r="EK55" i="13"/>
  <c r="EJ55" i="13"/>
  <c r="EI55" i="13"/>
  <c r="EH55" i="13"/>
  <c r="EG55" i="13"/>
  <c r="EF55" i="13"/>
  <c r="EE55" i="13"/>
  <c r="ED55" i="13"/>
  <c r="EC55" i="13"/>
  <c r="EB55" i="13"/>
  <c r="EA55" i="13"/>
  <c r="DZ55" i="13"/>
  <c r="DY55" i="13"/>
  <c r="DX55" i="13"/>
  <c r="DW55" i="13"/>
  <c r="DV55" i="13"/>
  <c r="DU55" i="13"/>
  <c r="DT55" i="13"/>
  <c r="DS55" i="13"/>
  <c r="DR55" i="13"/>
  <c r="DQ55" i="13"/>
  <c r="DP55" i="13"/>
  <c r="DO55" i="13"/>
  <c r="DN55" i="13"/>
  <c r="DM55" i="13"/>
  <c r="DL55" i="13"/>
  <c r="DK55" i="13"/>
  <c r="DJ55" i="13"/>
  <c r="DI55" i="13"/>
  <c r="DH55" i="13"/>
  <c r="DG55" i="13"/>
  <c r="DF55" i="13"/>
  <c r="DE55" i="13"/>
  <c r="DD55" i="13"/>
  <c r="DC55" i="13"/>
  <c r="DB55" i="13"/>
  <c r="DA55" i="13"/>
  <c r="CZ55" i="13"/>
  <c r="CY55" i="13"/>
  <c r="CX55" i="13"/>
  <c r="CW55" i="13"/>
  <c r="CV55" i="13"/>
  <c r="CU55" i="13"/>
  <c r="CT55" i="13"/>
  <c r="CS55" i="13"/>
  <c r="CR55" i="13"/>
  <c r="CQ55" i="13"/>
  <c r="CP55" i="13"/>
  <c r="CO55" i="13"/>
  <c r="CN55" i="13"/>
  <c r="CM55" i="13"/>
  <c r="CL55" i="13"/>
  <c r="CK55" i="13"/>
  <c r="CJ55" i="13"/>
  <c r="CI55" i="13"/>
  <c r="CH55" i="13"/>
  <c r="CG55" i="13"/>
  <c r="CF55" i="13"/>
  <c r="CE55" i="13"/>
  <c r="CD55" i="13"/>
  <c r="CC55" i="13"/>
  <c r="CB55" i="13"/>
  <c r="CA55" i="13"/>
  <c r="BZ55" i="13"/>
  <c r="BY55" i="13"/>
  <c r="BX55" i="13"/>
  <c r="BW55" i="13"/>
  <c r="BV55" i="13"/>
  <c r="BU55" i="13"/>
  <c r="BT55" i="13"/>
  <c r="BS55" i="13"/>
  <c r="BR55" i="13"/>
  <c r="BQ55" i="13"/>
  <c r="BP55" i="13"/>
  <c r="BO55" i="13"/>
  <c r="BN55" i="13"/>
  <c r="BM55" i="13"/>
  <c r="BL55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B55" i="13"/>
  <c r="AA100" i="13" s="1"/>
  <c r="SQ54" i="13"/>
  <c r="SP54" i="13"/>
  <c r="SO54" i="13"/>
  <c r="SN54" i="13"/>
  <c r="SM54" i="13"/>
  <c r="SL54" i="13"/>
  <c r="SK54" i="13"/>
  <c r="SJ54" i="13"/>
  <c r="SI54" i="13"/>
  <c r="SH54" i="13"/>
  <c r="SG54" i="13"/>
  <c r="SF54" i="13"/>
  <c r="SE54" i="13"/>
  <c r="SD54" i="13"/>
  <c r="SC54" i="13"/>
  <c r="SB54" i="13"/>
  <c r="SA54" i="13"/>
  <c r="RZ54" i="13"/>
  <c r="RY54" i="13"/>
  <c r="RX54" i="13"/>
  <c r="RW54" i="13"/>
  <c r="RV54" i="13"/>
  <c r="RU54" i="13"/>
  <c r="RT54" i="13"/>
  <c r="RS54" i="13"/>
  <c r="RR54" i="13"/>
  <c r="RQ54" i="13"/>
  <c r="RP54" i="13"/>
  <c r="RO54" i="13"/>
  <c r="RN54" i="13"/>
  <c r="RM54" i="13"/>
  <c r="RL54" i="13"/>
  <c r="RK54" i="13"/>
  <c r="RJ54" i="13"/>
  <c r="RI54" i="13"/>
  <c r="RH54" i="13"/>
  <c r="RG54" i="13"/>
  <c r="RF54" i="13"/>
  <c r="RE54" i="13"/>
  <c r="RD54" i="13"/>
  <c r="RC54" i="13"/>
  <c r="RB54" i="13"/>
  <c r="RA54" i="13"/>
  <c r="QZ54" i="13"/>
  <c r="QY54" i="13"/>
  <c r="QX54" i="13"/>
  <c r="QW54" i="13"/>
  <c r="QV54" i="13"/>
  <c r="QU54" i="13"/>
  <c r="QT54" i="13"/>
  <c r="QS54" i="13"/>
  <c r="QR54" i="13"/>
  <c r="QQ54" i="13"/>
  <c r="QP54" i="13"/>
  <c r="QO54" i="13"/>
  <c r="QN54" i="13"/>
  <c r="QM54" i="13"/>
  <c r="QL54" i="13"/>
  <c r="QK54" i="13"/>
  <c r="QJ54" i="13"/>
  <c r="QI54" i="13"/>
  <c r="QH54" i="13"/>
  <c r="QG54" i="13"/>
  <c r="QF54" i="13"/>
  <c r="QE54" i="13"/>
  <c r="QD54" i="13"/>
  <c r="QC54" i="13"/>
  <c r="QB54" i="13"/>
  <c r="QA54" i="13"/>
  <c r="PZ54" i="13"/>
  <c r="PY54" i="13"/>
  <c r="PX54" i="13"/>
  <c r="PW54" i="13"/>
  <c r="PV54" i="13"/>
  <c r="PU54" i="13"/>
  <c r="PT54" i="13"/>
  <c r="PS54" i="13"/>
  <c r="PR54" i="13"/>
  <c r="PQ54" i="13"/>
  <c r="PP54" i="13"/>
  <c r="PO54" i="13"/>
  <c r="PN54" i="13"/>
  <c r="PM54" i="13"/>
  <c r="PL54" i="13"/>
  <c r="PK54" i="13"/>
  <c r="PJ54" i="13"/>
  <c r="PI54" i="13"/>
  <c r="PH54" i="13"/>
  <c r="PG54" i="13"/>
  <c r="PF54" i="13"/>
  <c r="PE54" i="13"/>
  <c r="PD54" i="13"/>
  <c r="PC54" i="13"/>
  <c r="PB54" i="13"/>
  <c r="PA54" i="13"/>
  <c r="OZ54" i="13"/>
  <c r="OY54" i="13"/>
  <c r="OX54" i="13"/>
  <c r="OW54" i="13"/>
  <c r="OV54" i="13"/>
  <c r="OU54" i="13"/>
  <c r="OT54" i="13"/>
  <c r="OS54" i="13"/>
  <c r="OR54" i="13"/>
  <c r="OQ54" i="13"/>
  <c r="OP54" i="13"/>
  <c r="OO54" i="13"/>
  <c r="ON54" i="13"/>
  <c r="OM54" i="13"/>
  <c r="OL54" i="13"/>
  <c r="OK54" i="13"/>
  <c r="OJ54" i="13"/>
  <c r="OI54" i="13"/>
  <c r="OH54" i="13"/>
  <c r="OG54" i="13"/>
  <c r="OF54" i="13"/>
  <c r="OE54" i="13"/>
  <c r="OD54" i="13"/>
  <c r="OC54" i="13"/>
  <c r="OB54" i="13"/>
  <c r="OA54" i="13"/>
  <c r="NZ54" i="13"/>
  <c r="NY54" i="13"/>
  <c r="NX54" i="13"/>
  <c r="NW54" i="13"/>
  <c r="NV54" i="13"/>
  <c r="NU54" i="13"/>
  <c r="NT54" i="13"/>
  <c r="NS54" i="13"/>
  <c r="NR54" i="13"/>
  <c r="NQ54" i="13"/>
  <c r="NP54" i="13"/>
  <c r="NO54" i="13"/>
  <c r="NN54" i="13"/>
  <c r="NM54" i="13"/>
  <c r="NL54" i="13"/>
  <c r="NK54" i="13"/>
  <c r="NJ54" i="13"/>
  <c r="NI54" i="13"/>
  <c r="NH54" i="13"/>
  <c r="NG54" i="13"/>
  <c r="NF54" i="13"/>
  <c r="NE54" i="13"/>
  <c r="ND54" i="13"/>
  <c r="NC54" i="13"/>
  <c r="NB54" i="13"/>
  <c r="NA54" i="13"/>
  <c r="MZ54" i="13"/>
  <c r="MY54" i="13"/>
  <c r="MX54" i="13"/>
  <c r="MW54" i="13"/>
  <c r="MV54" i="13"/>
  <c r="MU54" i="13"/>
  <c r="MT54" i="13"/>
  <c r="MS54" i="13"/>
  <c r="MR54" i="13"/>
  <c r="MQ54" i="13"/>
  <c r="MP54" i="13"/>
  <c r="MO54" i="13"/>
  <c r="MN54" i="13"/>
  <c r="MM54" i="13"/>
  <c r="ML54" i="13"/>
  <c r="MK54" i="13"/>
  <c r="MJ54" i="13"/>
  <c r="MI54" i="13"/>
  <c r="MH54" i="13"/>
  <c r="MG54" i="13"/>
  <c r="MF54" i="13"/>
  <c r="ME54" i="13"/>
  <c r="MD54" i="13"/>
  <c r="MC54" i="13"/>
  <c r="MB54" i="13"/>
  <c r="MA54" i="13"/>
  <c r="LZ54" i="13"/>
  <c r="LY54" i="13"/>
  <c r="LX54" i="13"/>
  <c r="LW54" i="13"/>
  <c r="LV54" i="13"/>
  <c r="LU54" i="13"/>
  <c r="LT54" i="13"/>
  <c r="LS54" i="13"/>
  <c r="LR54" i="13"/>
  <c r="LQ54" i="13"/>
  <c r="LP54" i="13"/>
  <c r="LO54" i="13"/>
  <c r="LN54" i="13"/>
  <c r="LM54" i="13"/>
  <c r="LL54" i="13"/>
  <c r="LK54" i="13"/>
  <c r="LJ54" i="13"/>
  <c r="LI54" i="13"/>
  <c r="LH54" i="13"/>
  <c r="LG54" i="13"/>
  <c r="LF54" i="13"/>
  <c r="LE54" i="13"/>
  <c r="LD54" i="13"/>
  <c r="LC54" i="13"/>
  <c r="LB54" i="13"/>
  <c r="LA54" i="13"/>
  <c r="KZ54" i="13"/>
  <c r="KY54" i="13"/>
  <c r="KX54" i="13"/>
  <c r="KW54" i="13"/>
  <c r="KV54" i="13"/>
  <c r="KU54" i="13"/>
  <c r="KT54" i="13"/>
  <c r="KS54" i="13"/>
  <c r="KR54" i="13"/>
  <c r="KQ54" i="13"/>
  <c r="KP54" i="13"/>
  <c r="KO54" i="13"/>
  <c r="KN54" i="13"/>
  <c r="KM54" i="13"/>
  <c r="KL54" i="13"/>
  <c r="KK54" i="13"/>
  <c r="KJ54" i="13"/>
  <c r="KI54" i="13"/>
  <c r="KH54" i="13"/>
  <c r="KG54" i="13"/>
  <c r="KF54" i="13"/>
  <c r="KE54" i="13"/>
  <c r="KD54" i="13"/>
  <c r="KC54" i="13"/>
  <c r="KB54" i="13"/>
  <c r="KA54" i="13"/>
  <c r="JZ54" i="13"/>
  <c r="JY54" i="13"/>
  <c r="JX54" i="13"/>
  <c r="JW54" i="13"/>
  <c r="JV54" i="13"/>
  <c r="JU54" i="13"/>
  <c r="JT54" i="13"/>
  <c r="JS54" i="13"/>
  <c r="JR54" i="13"/>
  <c r="JQ54" i="13"/>
  <c r="JP54" i="13"/>
  <c r="JO54" i="13"/>
  <c r="JN54" i="13"/>
  <c r="JM54" i="13"/>
  <c r="JL54" i="13"/>
  <c r="JK54" i="13"/>
  <c r="JJ54" i="13"/>
  <c r="JI54" i="13"/>
  <c r="JH54" i="13"/>
  <c r="JG54" i="13"/>
  <c r="JF54" i="13"/>
  <c r="JE54" i="13"/>
  <c r="JD54" i="13"/>
  <c r="JC54" i="13"/>
  <c r="JB54" i="13"/>
  <c r="JA54" i="13"/>
  <c r="IZ54" i="13"/>
  <c r="IY54" i="13"/>
  <c r="IX54" i="13"/>
  <c r="IW54" i="13"/>
  <c r="IV54" i="13"/>
  <c r="IU54" i="13"/>
  <c r="IT54" i="13"/>
  <c r="IS54" i="13"/>
  <c r="IR54" i="13"/>
  <c r="IQ54" i="13"/>
  <c r="IP54" i="13"/>
  <c r="IO54" i="13"/>
  <c r="IN54" i="13"/>
  <c r="IM54" i="13"/>
  <c r="IL54" i="13"/>
  <c r="IK54" i="13"/>
  <c r="IJ54" i="13"/>
  <c r="II54" i="13"/>
  <c r="IH54" i="13"/>
  <c r="IG54" i="13"/>
  <c r="IF54" i="13"/>
  <c r="IE54" i="13"/>
  <c r="ID54" i="13"/>
  <c r="IC54" i="13"/>
  <c r="IB54" i="13"/>
  <c r="IA54" i="13"/>
  <c r="HZ54" i="13"/>
  <c r="HY54" i="13"/>
  <c r="HX54" i="13"/>
  <c r="HW54" i="13"/>
  <c r="HV54" i="13"/>
  <c r="HU54" i="13"/>
  <c r="HT54" i="13"/>
  <c r="HS54" i="13"/>
  <c r="HR54" i="13"/>
  <c r="HQ54" i="13"/>
  <c r="HP54" i="13"/>
  <c r="HO54" i="13"/>
  <c r="HN54" i="13"/>
  <c r="HM54" i="13"/>
  <c r="HL54" i="13"/>
  <c r="HK54" i="13"/>
  <c r="HJ54" i="13"/>
  <c r="HI54" i="13"/>
  <c r="HH54" i="13"/>
  <c r="HG54" i="13"/>
  <c r="HF54" i="13"/>
  <c r="HE54" i="13"/>
  <c r="HD54" i="13"/>
  <c r="HC54" i="13"/>
  <c r="HB54" i="13"/>
  <c r="HA54" i="13"/>
  <c r="GZ54" i="13"/>
  <c r="GY54" i="13"/>
  <c r="GX54" i="13"/>
  <c r="GW54" i="13"/>
  <c r="GV54" i="13"/>
  <c r="GU54" i="13"/>
  <c r="GT54" i="13"/>
  <c r="GS54" i="13"/>
  <c r="GR54" i="13"/>
  <c r="GQ54" i="13"/>
  <c r="GP54" i="13"/>
  <c r="GO54" i="13"/>
  <c r="GN54" i="13"/>
  <c r="GM54" i="13"/>
  <c r="GL54" i="13"/>
  <c r="GK54" i="13"/>
  <c r="GJ54" i="13"/>
  <c r="GI54" i="13"/>
  <c r="GH54" i="13"/>
  <c r="GG54" i="13"/>
  <c r="GF54" i="13"/>
  <c r="GE54" i="13"/>
  <c r="GD54" i="13"/>
  <c r="GC54" i="13"/>
  <c r="GB54" i="13"/>
  <c r="GA54" i="13"/>
  <c r="FZ54" i="13"/>
  <c r="FY54" i="13"/>
  <c r="FX54" i="13"/>
  <c r="FW54" i="13"/>
  <c r="FV54" i="13"/>
  <c r="FU54" i="13"/>
  <c r="FT54" i="13"/>
  <c r="FS54" i="13"/>
  <c r="FR54" i="13"/>
  <c r="FQ54" i="13"/>
  <c r="FP54" i="13"/>
  <c r="FO54" i="13"/>
  <c r="FN54" i="13"/>
  <c r="FM54" i="13"/>
  <c r="FL54" i="13"/>
  <c r="FK54" i="13"/>
  <c r="FJ54" i="13"/>
  <c r="FI54" i="13"/>
  <c r="FH54" i="13"/>
  <c r="FG54" i="13"/>
  <c r="FF54" i="13"/>
  <c r="FE54" i="13"/>
  <c r="FD54" i="13"/>
  <c r="FC54" i="13"/>
  <c r="FB54" i="13"/>
  <c r="FA54" i="13"/>
  <c r="EZ54" i="13"/>
  <c r="EY54" i="13"/>
  <c r="EX54" i="13"/>
  <c r="EW54" i="13"/>
  <c r="EV54" i="13"/>
  <c r="EU54" i="13"/>
  <c r="ET54" i="13"/>
  <c r="ES54" i="13"/>
  <c r="ER54" i="13"/>
  <c r="EQ54" i="13"/>
  <c r="EP54" i="13"/>
  <c r="EO54" i="13"/>
  <c r="EN54" i="13"/>
  <c r="EM54" i="13"/>
  <c r="EL54" i="13"/>
  <c r="EK54" i="13"/>
  <c r="EJ54" i="13"/>
  <c r="EI54" i="13"/>
  <c r="EH54" i="13"/>
  <c r="EG54" i="13"/>
  <c r="EF54" i="13"/>
  <c r="EE54" i="13"/>
  <c r="ED54" i="13"/>
  <c r="EC54" i="13"/>
  <c r="EB54" i="13"/>
  <c r="EA54" i="13"/>
  <c r="DZ54" i="13"/>
  <c r="DY54" i="13"/>
  <c r="DX54" i="13"/>
  <c r="DW54" i="13"/>
  <c r="DV54" i="13"/>
  <c r="DU54" i="13"/>
  <c r="DT54" i="13"/>
  <c r="DS54" i="13"/>
  <c r="DR54" i="13"/>
  <c r="DQ54" i="13"/>
  <c r="DP54" i="13"/>
  <c r="DO54" i="13"/>
  <c r="DN54" i="13"/>
  <c r="DM54" i="13"/>
  <c r="DL54" i="13"/>
  <c r="DK54" i="13"/>
  <c r="DJ54" i="13"/>
  <c r="DI54" i="13"/>
  <c r="DH54" i="13"/>
  <c r="DG54" i="13"/>
  <c r="DF54" i="13"/>
  <c r="DE54" i="13"/>
  <c r="DD54" i="13"/>
  <c r="DC54" i="13"/>
  <c r="DB54" i="13"/>
  <c r="DA54" i="13"/>
  <c r="CZ54" i="13"/>
  <c r="CY54" i="13"/>
  <c r="CX54" i="13"/>
  <c r="CW54" i="13"/>
  <c r="CV54" i="13"/>
  <c r="CU54" i="13"/>
  <c r="CT54" i="13"/>
  <c r="CS54" i="13"/>
  <c r="CR54" i="13"/>
  <c r="CQ54" i="13"/>
  <c r="CP54" i="13"/>
  <c r="CO54" i="13"/>
  <c r="CN54" i="13"/>
  <c r="CM54" i="13"/>
  <c r="CL54" i="13"/>
  <c r="CK54" i="13"/>
  <c r="CJ54" i="13"/>
  <c r="CI54" i="13"/>
  <c r="CH54" i="13"/>
  <c r="CG54" i="13"/>
  <c r="CF54" i="13"/>
  <c r="CE54" i="13"/>
  <c r="CD54" i="13"/>
  <c r="CC54" i="13"/>
  <c r="CB54" i="13"/>
  <c r="CA54" i="13"/>
  <c r="BZ54" i="13"/>
  <c r="BY54" i="13"/>
  <c r="BX54" i="13"/>
  <c r="BW54" i="13"/>
  <c r="BV54" i="13"/>
  <c r="BU54" i="13"/>
  <c r="BT54" i="13"/>
  <c r="BS54" i="13"/>
  <c r="BR54" i="13"/>
  <c r="BQ54" i="13"/>
  <c r="BP54" i="13"/>
  <c r="BO54" i="13"/>
  <c r="BN54" i="13"/>
  <c r="BM54" i="13"/>
  <c r="BL54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B54" i="13"/>
  <c r="AA99" i="13" s="1"/>
  <c r="SQ53" i="13"/>
  <c r="SP53" i="13"/>
  <c r="SO53" i="13"/>
  <c r="SN53" i="13"/>
  <c r="SM53" i="13"/>
  <c r="SL53" i="13"/>
  <c r="SK53" i="13"/>
  <c r="SJ53" i="13"/>
  <c r="SI53" i="13"/>
  <c r="SH53" i="13"/>
  <c r="SG53" i="13"/>
  <c r="SF53" i="13"/>
  <c r="SE53" i="13"/>
  <c r="SD53" i="13"/>
  <c r="SC53" i="13"/>
  <c r="SB53" i="13"/>
  <c r="SA53" i="13"/>
  <c r="RZ53" i="13"/>
  <c r="RY53" i="13"/>
  <c r="RX53" i="13"/>
  <c r="RW53" i="13"/>
  <c r="RV53" i="13"/>
  <c r="RU53" i="13"/>
  <c r="RT53" i="13"/>
  <c r="RS53" i="13"/>
  <c r="RR53" i="13"/>
  <c r="RQ53" i="13"/>
  <c r="RP53" i="13"/>
  <c r="RO53" i="13"/>
  <c r="RN53" i="13"/>
  <c r="RM53" i="13"/>
  <c r="RL53" i="13"/>
  <c r="RK53" i="13"/>
  <c r="RJ53" i="13"/>
  <c r="RI53" i="13"/>
  <c r="RH53" i="13"/>
  <c r="RG53" i="13"/>
  <c r="RF53" i="13"/>
  <c r="RE53" i="13"/>
  <c r="RD53" i="13"/>
  <c r="RC53" i="13"/>
  <c r="RB53" i="13"/>
  <c r="RA53" i="13"/>
  <c r="QZ53" i="13"/>
  <c r="QY53" i="13"/>
  <c r="QX53" i="13"/>
  <c r="QW53" i="13"/>
  <c r="QV53" i="13"/>
  <c r="QU53" i="13"/>
  <c r="QT53" i="13"/>
  <c r="QS53" i="13"/>
  <c r="QR53" i="13"/>
  <c r="QQ53" i="13"/>
  <c r="QP53" i="13"/>
  <c r="QO53" i="13"/>
  <c r="QN53" i="13"/>
  <c r="QM53" i="13"/>
  <c r="QL53" i="13"/>
  <c r="QK53" i="13"/>
  <c r="QJ53" i="13"/>
  <c r="QI53" i="13"/>
  <c r="QH53" i="13"/>
  <c r="QG53" i="13"/>
  <c r="QF53" i="13"/>
  <c r="QE53" i="13"/>
  <c r="QD53" i="13"/>
  <c r="QC53" i="13"/>
  <c r="QB53" i="13"/>
  <c r="QA53" i="13"/>
  <c r="PZ53" i="13"/>
  <c r="PY53" i="13"/>
  <c r="PX53" i="13"/>
  <c r="PW53" i="13"/>
  <c r="PV53" i="13"/>
  <c r="PU53" i="13"/>
  <c r="PT53" i="13"/>
  <c r="PS53" i="13"/>
  <c r="PR53" i="13"/>
  <c r="PQ53" i="13"/>
  <c r="PP53" i="13"/>
  <c r="PO53" i="13"/>
  <c r="PN53" i="13"/>
  <c r="PM53" i="13"/>
  <c r="PL53" i="13"/>
  <c r="PK53" i="13"/>
  <c r="PJ53" i="13"/>
  <c r="PI53" i="13"/>
  <c r="PH53" i="13"/>
  <c r="PG53" i="13"/>
  <c r="PF53" i="13"/>
  <c r="PE53" i="13"/>
  <c r="PD53" i="13"/>
  <c r="PC53" i="13"/>
  <c r="PB53" i="13"/>
  <c r="PA53" i="13"/>
  <c r="OZ53" i="13"/>
  <c r="OY53" i="13"/>
  <c r="OX53" i="13"/>
  <c r="OW53" i="13"/>
  <c r="OV53" i="13"/>
  <c r="OU53" i="13"/>
  <c r="OT53" i="13"/>
  <c r="OS53" i="13"/>
  <c r="OR53" i="13"/>
  <c r="OQ53" i="13"/>
  <c r="OP53" i="13"/>
  <c r="OO53" i="13"/>
  <c r="ON53" i="13"/>
  <c r="OM53" i="13"/>
  <c r="OL53" i="13"/>
  <c r="OK53" i="13"/>
  <c r="OJ53" i="13"/>
  <c r="OI53" i="13"/>
  <c r="OH53" i="13"/>
  <c r="OG53" i="13"/>
  <c r="OF53" i="13"/>
  <c r="OE53" i="13"/>
  <c r="OD53" i="13"/>
  <c r="OC53" i="13"/>
  <c r="OB53" i="13"/>
  <c r="OA53" i="13"/>
  <c r="NZ53" i="13"/>
  <c r="NY53" i="13"/>
  <c r="NX53" i="13"/>
  <c r="NW53" i="13"/>
  <c r="NV53" i="13"/>
  <c r="NU53" i="13"/>
  <c r="NT53" i="13"/>
  <c r="NS53" i="13"/>
  <c r="NR53" i="13"/>
  <c r="NQ53" i="13"/>
  <c r="NP53" i="13"/>
  <c r="NO53" i="13"/>
  <c r="NN53" i="13"/>
  <c r="NM53" i="13"/>
  <c r="NL53" i="13"/>
  <c r="NK53" i="13"/>
  <c r="NJ53" i="13"/>
  <c r="NI53" i="13"/>
  <c r="NH53" i="13"/>
  <c r="NG53" i="13"/>
  <c r="NF53" i="13"/>
  <c r="NE53" i="13"/>
  <c r="ND53" i="13"/>
  <c r="NC53" i="13"/>
  <c r="NB53" i="13"/>
  <c r="NA53" i="13"/>
  <c r="MZ53" i="13"/>
  <c r="MY53" i="13"/>
  <c r="MX53" i="13"/>
  <c r="MW53" i="13"/>
  <c r="MV53" i="13"/>
  <c r="MU53" i="13"/>
  <c r="MT53" i="13"/>
  <c r="MS53" i="13"/>
  <c r="MR53" i="13"/>
  <c r="MQ53" i="13"/>
  <c r="MP53" i="13"/>
  <c r="MO53" i="13"/>
  <c r="MN53" i="13"/>
  <c r="MM53" i="13"/>
  <c r="ML53" i="13"/>
  <c r="MK53" i="13"/>
  <c r="MJ53" i="13"/>
  <c r="MI53" i="13"/>
  <c r="MH53" i="13"/>
  <c r="MG53" i="13"/>
  <c r="MF53" i="13"/>
  <c r="ME53" i="13"/>
  <c r="MD53" i="13"/>
  <c r="MC53" i="13"/>
  <c r="MB53" i="13"/>
  <c r="MA53" i="13"/>
  <c r="LZ53" i="13"/>
  <c r="LY53" i="13"/>
  <c r="LX53" i="13"/>
  <c r="LW53" i="13"/>
  <c r="LV53" i="13"/>
  <c r="LU53" i="13"/>
  <c r="LT53" i="13"/>
  <c r="LS53" i="13"/>
  <c r="LR53" i="13"/>
  <c r="LQ53" i="13"/>
  <c r="LP53" i="13"/>
  <c r="LO53" i="13"/>
  <c r="LN53" i="13"/>
  <c r="LM53" i="13"/>
  <c r="LL53" i="13"/>
  <c r="LK53" i="13"/>
  <c r="LJ53" i="13"/>
  <c r="LI53" i="13"/>
  <c r="LH53" i="13"/>
  <c r="LG53" i="13"/>
  <c r="LF53" i="13"/>
  <c r="LE53" i="13"/>
  <c r="LD53" i="13"/>
  <c r="LC53" i="13"/>
  <c r="LB53" i="13"/>
  <c r="LA53" i="13"/>
  <c r="KZ53" i="13"/>
  <c r="KY53" i="13"/>
  <c r="KX53" i="13"/>
  <c r="KW53" i="13"/>
  <c r="KV53" i="13"/>
  <c r="KU53" i="13"/>
  <c r="KT53" i="13"/>
  <c r="KS53" i="13"/>
  <c r="KR53" i="13"/>
  <c r="KQ53" i="13"/>
  <c r="KP53" i="13"/>
  <c r="KO53" i="13"/>
  <c r="KN53" i="13"/>
  <c r="KM53" i="13"/>
  <c r="KL53" i="13"/>
  <c r="KK53" i="13"/>
  <c r="KJ53" i="13"/>
  <c r="KI53" i="13"/>
  <c r="KH53" i="13"/>
  <c r="KG53" i="13"/>
  <c r="KF53" i="13"/>
  <c r="KE53" i="13"/>
  <c r="KD53" i="13"/>
  <c r="KC53" i="13"/>
  <c r="KB53" i="13"/>
  <c r="KA53" i="13"/>
  <c r="JZ53" i="13"/>
  <c r="JY53" i="13"/>
  <c r="JX53" i="13"/>
  <c r="JW53" i="13"/>
  <c r="JV53" i="13"/>
  <c r="JU53" i="13"/>
  <c r="JT53" i="13"/>
  <c r="JS53" i="13"/>
  <c r="JR53" i="13"/>
  <c r="JQ53" i="13"/>
  <c r="JP53" i="13"/>
  <c r="JO53" i="13"/>
  <c r="JN53" i="13"/>
  <c r="JM53" i="13"/>
  <c r="JL53" i="13"/>
  <c r="JK53" i="13"/>
  <c r="JJ53" i="13"/>
  <c r="JI53" i="13"/>
  <c r="JH53" i="13"/>
  <c r="JG53" i="13"/>
  <c r="JF53" i="13"/>
  <c r="JE53" i="13"/>
  <c r="JD53" i="13"/>
  <c r="JC53" i="13"/>
  <c r="JB53" i="13"/>
  <c r="JA53" i="13"/>
  <c r="IZ53" i="13"/>
  <c r="IY53" i="13"/>
  <c r="IX53" i="13"/>
  <c r="IW53" i="13"/>
  <c r="IV53" i="13"/>
  <c r="IU53" i="13"/>
  <c r="IT53" i="13"/>
  <c r="IS53" i="13"/>
  <c r="IR53" i="13"/>
  <c r="IQ53" i="13"/>
  <c r="IP53" i="13"/>
  <c r="IO53" i="13"/>
  <c r="IN53" i="13"/>
  <c r="IM53" i="13"/>
  <c r="IL53" i="13"/>
  <c r="IK53" i="13"/>
  <c r="IJ53" i="13"/>
  <c r="II53" i="13"/>
  <c r="IH53" i="13"/>
  <c r="IG53" i="13"/>
  <c r="IF53" i="13"/>
  <c r="IE53" i="13"/>
  <c r="ID53" i="13"/>
  <c r="IC53" i="13"/>
  <c r="IB53" i="13"/>
  <c r="IA53" i="13"/>
  <c r="HZ53" i="13"/>
  <c r="HY53" i="13"/>
  <c r="HX53" i="13"/>
  <c r="HW53" i="13"/>
  <c r="HV53" i="13"/>
  <c r="HU53" i="13"/>
  <c r="HT53" i="13"/>
  <c r="HS53" i="13"/>
  <c r="HR53" i="13"/>
  <c r="HQ53" i="13"/>
  <c r="HP53" i="13"/>
  <c r="HO53" i="13"/>
  <c r="HN53" i="13"/>
  <c r="HM53" i="13"/>
  <c r="HL53" i="13"/>
  <c r="HK53" i="13"/>
  <c r="HJ53" i="13"/>
  <c r="HI53" i="13"/>
  <c r="HH53" i="13"/>
  <c r="HG53" i="13"/>
  <c r="HF53" i="13"/>
  <c r="HE53" i="13"/>
  <c r="HD53" i="13"/>
  <c r="HC53" i="13"/>
  <c r="HB53" i="13"/>
  <c r="HA53" i="13"/>
  <c r="GZ53" i="13"/>
  <c r="GY53" i="13"/>
  <c r="GX53" i="13"/>
  <c r="GW53" i="13"/>
  <c r="GV53" i="13"/>
  <c r="GU53" i="13"/>
  <c r="GT53" i="13"/>
  <c r="GS53" i="13"/>
  <c r="GR53" i="13"/>
  <c r="GQ53" i="13"/>
  <c r="GP53" i="13"/>
  <c r="GO53" i="13"/>
  <c r="GN53" i="13"/>
  <c r="GM53" i="13"/>
  <c r="GL53" i="13"/>
  <c r="GK53" i="13"/>
  <c r="GJ53" i="13"/>
  <c r="GI53" i="13"/>
  <c r="GH53" i="13"/>
  <c r="GG53" i="13"/>
  <c r="GF53" i="13"/>
  <c r="GE53" i="13"/>
  <c r="GD53" i="13"/>
  <c r="GC53" i="13"/>
  <c r="GB53" i="13"/>
  <c r="GA53" i="13"/>
  <c r="FZ53" i="13"/>
  <c r="FY53" i="13"/>
  <c r="FX53" i="13"/>
  <c r="FW53" i="13"/>
  <c r="FV53" i="13"/>
  <c r="FU53" i="13"/>
  <c r="FT53" i="13"/>
  <c r="FS53" i="13"/>
  <c r="FR53" i="13"/>
  <c r="FQ53" i="13"/>
  <c r="FP53" i="13"/>
  <c r="FO53" i="13"/>
  <c r="FN53" i="13"/>
  <c r="FM53" i="13"/>
  <c r="FL53" i="13"/>
  <c r="FK53" i="13"/>
  <c r="FJ53" i="13"/>
  <c r="FI53" i="13"/>
  <c r="FH53" i="13"/>
  <c r="FG53" i="13"/>
  <c r="FF53" i="13"/>
  <c r="FE53" i="13"/>
  <c r="FD53" i="13"/>
  <c r="FC53" i="13"/>
  <c r="FB53" i="13"/>
  <c r="FA53" i="13"/>
  <c r="EZ53" i="13"/>
  <c r="EY53" i="13"/>
  <c r="EX53" i="13"/>
  <c r="EW53" i="13"/>
  <c r="EV53" i="13"/>
  <c r="EU53" i="13"/>
  <c r="ET53" i="13"/>
  <c r="ES53" i="13"/>
  <c r="ER53" i="13"/>
  <c r="EQ53" i="13"/>
  <c r="EP53" i="13"/>
  <c r="EO53" i="13"/>
  <c r="EN53" i="13"/>
  <c r="EM53" i="13"/>
  <c r="EL53" i="13"/>
  <c r="EK53" i="13"/>
  <c r="EJ53" i="13"/>
  <c r="EI53" i="13"/>
  <c r="EH53" i="13"/>
  <c r="EG53" i="13"/>
  <c r="EF53" i="13"/>
  <c r="EE53" i="13"/>
  <c r="ED53" i="13"/>
  <c r="EC53" i="13"/>
  <c r="EB53" i="13"/>
  <c r="EA53" i="13"/>
  <c r="DZ53" i="13"/>
  <c r="DY53" i="13"/>
  <c r="DX53" i="13"/>
  <c r="DW53" i="13"/>
  <c r="DV53" i="13"/>
  <c r="DU53" i="13"/>
  <c r="DT53" i="13"/>
  <c r="DS53" i="13"/>
  <c r="DR53" i="13"/>
  <c r="DQ53" i="13"/>
  <c r="DP53" i="13"/>
  <c r="DO53" i="13"/>
  <c r="DN53" i="13"/>
  <c r="DM53" i="13"/>
  <c r="DL53" i="13"/>
  <c r="DK53" i="13"/>
  <c r="DJ53" i="13"/>
  <c r="DI53" i="13"/>
  <c r="DH53" i="13"/>
  <c r="DG53" i="13"/>
  <c r="DF53" i="13"/>
  <c r="DE53" i="13"/>
  <c r="DD53" i="13"/>
  <c r="DC53" i="13"/>
  <c r="DB53" i="13"/>
  <c r="DA53" i="13"/>
  <c r="CZ53" i="13"/>
  <c r="CY53" i="13"/>
  <c r="CX53" i="13"/>
  <c r="CW53" i="13"/>
  <c r="CV53" i="13"/>
  <c r="CU53" i="13"/>
  <c r="CT53" i="13"/>
  <c r="CS53" i="13"/>
  <c r="CR53" i="13"/>
  <c r="CQ53" i="13"/>
  <c r="CP53" i="13"/>
  <c r="CO53" i="13"/>
  <c r="CN53" i="13"/>
  <c r="CM53" i="13"/>
  <c r="CL53" i="13"/>
  <c r="CK53" i="13"/>
  <c r="CJ53" i="13"/>
  <c r="CI53" i="13"/>
  <c r="CH53" i="13"/>
  <c r="CG53" i="13"/>
  <c r="CF53" i="13"/>
  <c r="CE53" i="13"/>
  <c r="CD53" i="13"/>
  <c r="CC53" i="13"/>
  <c r="CB53" i="13"/>
  <c r="CA53" i="13"/>
  <c r="BZ53" i="13"/>
  <c r="BY53" i="13"/>
  <c r="BX53" i="13"/>
  <c r="BW53" i="13"/>
  <c r="BV53" i="13"/>
  <c r="BU53" i="13"/>
  <c r="BT53" i="13"/>
  <c r="BS53" i="13"/>
  <c r="BR53" i="13"/>
  <c r="BQ53" i="13"/>
  <c r="BP53" i="13"/>
  <c r="BO53" i="13"/>
  <c r="BN53" i="13"/>
  <c r="BM53" i="13"/>
  <c r="BL53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B53" i="13"/>
  <c r="AA98" i="13" s="1"/>
  <c r="SQ52" i="13"/>
  <c r="SP52" i="13"/>
  <c r="SO52" i="13"/>
  <c r="SN52" i="13"/>
  <c r="SM52" i="13"/>
  <c r="SL52" i="13"/>
  <c r="SK52" i="13"/>
  <c r="SJ52" i="13"/>
  <c r="SI52" i="13"/>
  <c r="SH52" i="13"/>
  <c r="SG52" i="13"/>
  <c r="SF52" i="13"/>
  <c r="SE52" i="13"/>
  <c r="SD52" i="13"/>
  <c r="SC52" i="13"/>
  <c r="SB52" i="13"/>
  <c r="SA52" i="13"/>
  <c r="RZ52" i="13"/>
  <c r="RY52" i="13"/>
  <c r="RX52" i="13"/>
  <c r="RW52" i="13"/>
  <c r="RV52" i="13"/>
  <c r="RU52" i="13"/>
  <c r="RT52" i="13"/>
  <c r="RS52" i="13"/>
  <c r="RR52" i="13"/>
  <c r="RQ52" i="13"/>
  <c r="RP52" i="13"/>
  <c r="RO52" i="13"/>
  <c r="RN52" i="13"/>
  <c r="RM52" i="13"/>
  <c r="RL52" i="13"/>
  <c r="RK52" i="13"/>
  <c r="RJ52" i="13"/>
  <c r="RI52" i="13"/>
  <c r="RH52" i="13"/>
  <c r="RG52" i="13"/>
  <c r="RF52" i="13"/>
  <c r="RE52" i="13"/>
  <c r="RD52" i="13"/>
  <c r="RC52" i="13"/>
  <c r="RB52" i="13"/>
  <c r="RA52" i="13"/>
  <c r="QZ52" i="13"/>
  <c r="QY52" i="13"/>
  <c r="QX52" i="13"/>
  <c r="QW52" i="13"/>
  <c r="QV52" i="13"/>
  <c r="QU52" i="13"/>
  <c r="QT52" i="13"/>
  <c r="QS52" i="13"/>
  <c r="QR52" i="13"/>
  <c r="QQ52" i="13"/>
  <c r="QP52" i="13"/>
  <c r="QO52" i="13"/>
  <c r="QN52" i="13"/>
  <c r="QM52" i="13"/>
  <c r="QL52" i="13"/>
  <c r="QK52" i="13"/>
  <c r="QJ52" i="13"/>
  <c r="QI52" i="13"/>
  <c r="QH52" i="13"/>
  <c r="QG52" i="13"/>
  <c r="QF52" i="13"/>
  <c r="QE52" i="13"/>
  <c r="QD52" i="13"/>
  <c r="QC52" i="13"/>
  <c r="QB52" i="13"/>
  <c r="QA52" i="13"/>
  <c r="PZ52" i="13"/>
  <c r="PY52" i="13"/>
  <c r="PX52" i="13"/>
  <c r="PW52" i="13"/>
  <c r="PV52" i="13"/>
  <c r="PU52" i="13"/>
  <c r="PT52" i="13"/>
  <c r="PS52" i="13"/>
  <c r="PR52" i="13"/>
  <c r="PQ52" i="13"/>
  <c r="PP52" i="13"/>
  <c r="PO52" i="13"/>
  <c r="PN52" i="13"/>
  <c r="PM52" i="13"/>
  <c r="PL52" i="13"/>
  <c r="PK52" i="13"/>
  <c r="PJ52" i="13"/>
  <c r="PI52" i="13"/>
  <c r="PH52" i="13"/>
  <c r="PG52" i="13"/>
  <c r="PF52" i="13"/>
  <c r="PE52" i="13"/>
  <c r="PD52" i="13"/>
  <c r="PC52" i="13"/>
  <c r="PB52" i="13"/>
  <c r="PA52" i="13"/>
  <c r="OZ52" i="13"/>
  <c r="OY52" i="13"/>
  <c r="OX52" i="13"/>
  <c r="OW52" i="13"/>
  <c r="OV52" i="13"/>
  <c r="OU52" i="13"/>
  <c r="OT52" i="13"/>
  <c r="OS52" i="13"/>
  <c r="OR52" i="13"/>
  <c r="OQ52" i="13"/>
  <c r="OP52" i="13"/>
  <c r="OO52" i="13"/>
  <c r="ON52" i="13"/>
  <c r="OM52" i="13"/>
  <c r="OL52" i="13"/>
  <c r="OK52" i="13"/>
  <c r="OJ52" i="13"/>
  <c r="OI52" i="13"/>
  <c r="OH52" i="13"/>
  <c r="OG52" i="13"/>
  <c r="OF52" i="13"/>
  <c r="OE52" i="13"/>
  <c r="OD52" i="13"/>
  <c r="OC52" i="13"/>
  <c r="OB52" i="13"/>
  <c r="OA52" i="13"/>
  <c r="NZ52" i="13"/>
  <c r="NY52" i="13"/>
  <c r="NX52" i="13"/>
  <c r="NW52" i="13"/>
  <c r="NV52" i="13"/>
  <c r="NU52" i="13"/>
  <c r="NT52" i="13"/>
  <c r="NS52" i="13"/>
  <c r="NR52" i="13"/>
  <c r="NQ52" i="13"/>
  <c r="NP52" i="13"/>
  <c r="NO52" i="13"/>
  <c r="NN52" i="13"/>
  <c r="NM52" i="13"/>
  <c r="NL52" i="13"/>
  <c r="NK52" i="13"/>
  <c r="NJ52" i="13"/>
  <c r="NI52" i="13"/>
  <c r="NH52" i="13"/>
  <c r="NG52" i="13"/>
  <c r="NF52" i="13"/>
  <c r="NE52" i="13"/>
  <c r="ND52" i="13"/>
  <c r="NC52" i="13"/>
  <c r="NB52" i="13"/>
  <c r="NA52" i="13"/>
  <c r="MZ52" i="13"/>
  <c r="MY52" i="13"/>
  <c r="MX52" i="13"/>
  <c r="MW52" i="13"/>
  <c r="MV52" i="13"/>
  <c r="MU52" i="13"/>
  <c r="MT52" i="13"/>
  <c r="MS52" i="13"/>
  <c r="MR52" i="13"/>
  <c r="MQ52" i="13"/>
  <c r="MP52" i="13"/>
  <c r="MO52" i="13"/>
  <c r="MN52" i="13"/>
  <c r="MM52" i="13"/>
  <c r="ML52" i="13"/>
  <c r="MK52" i="13"/>
  <c r="MJ52" i="13"/>
  <c r="MI52" i="13"/>
  <c r="MH52" i="13"/>
  <c r="MG52" i="13"/>
  <c r="MF52" i="13"/>
  <c r="ME52" i="13"/>
  <c r="MD52" i="13"/>
  <c r="MC52" i="13"/>
  <c r="MB52" i="13"/>
  <c r="MA52" i="13"/>
  <c r="LZ52" i="13"/>
  <c r="LY52" i="13"/>
  <c r="LX52" i="13"/>
  <c r="LW52" i="13"/>
  <c r="LV52" i="13"/>
  <c r="LU52" i="13"/>
  <c r="LT52" i="13"/>
  <c r="LS52" i="13"/>
  <c r="LR52" i="13"/>
  <c r="LQ52" i="13"/>
  <c r="LP52" i="13"/>
  <c r="LO52" i="13"/>
  <c r="LN52" i="13"/>
  <c r="LM52" i="13"/>
  <c r="LL52" i="13"/>
  <c r="LK52" i="13"/>
  <c r="LJ52" i="13"/>
  <c r="LI52" i="13"/>
  <c r="LH52" i="13"/>
  <c r="LG52" i="13"/>
  <c r="LF52" i="13"/>
  <c r="LE52" i="13"/>
  <c r="LD52" i="13"/>
  <c r="LC52" i="13"/>
  <c r="LB52" i="13"/>
  <c r="LA52" i="13"/>
  <c r="KZ52" i="13"/>
  <c r="KY52" i="13"/>
  <c r="KX52" i="13"/>
  <c r="KW52" i="13"/>
  <c r="KV52" i="13"/>
  <c r="KU52" i="13"/>
  <c r="KT52" i="13"/>
  <c r="KS52" i="13"/>
  <c r="KR52" i="13"/>
  <c r="KQ52" i="13"/>
  <c r="KP52" i="13"/>
  <c r="KO52" i="13"/>
  <c r="KN52" i="13"/>
  <c r="KM52" i="13"/>
  <c r="KL52" i="13"/>
  <c r="KK52" i="13"/>
  <c r="KJ52" i="13"/>
  <c r="KI52" i="13"/>
  <c r="KH52" i="13"/>
  <c r="KG52" i="13"/>
  <c r="KF52" i="13"/>
  <c r="KE52" i="13"/>
  <c r="KD52" i="13"/>
  <c r="KC52" i="13"/>
  <c r="KB52" i="13"/>
  <c r="KA52" i="13"/>
  <c r="JZ52" i="13"/>
  <c r="JY52" i="13"/>
  <c r="JX52" i="13"/>
  <c r="JW52" i="13"/>
  <c r="JV52" i="13"/>
  <c r="JU52" i="13"/>
  <c r="JT52" i="13"/>
  <c r="JS52" i="13"/>
  <c r="JR52" i="13"/>
  <c r="JQ52" i="13"/>
  <c r="JP52" i="13"/>
  <c r="JO52" i="13"/>
  <c r="JN52" i="13"/>
  <c r="JM52" i="13"/>
  <c r="JL52" i="13"/>
  <c r="JK52" i="13"/>
  <c r="JJ52" i="13"/>
  <c r="JI52" i="13"/>
  <c r="JH52" i="13"/>
  <c r="JG52" i="13"/>
  <c r="JF52" i="13"/>
  <c r="JE52" i="13"/>
  <c r="JD52" i="13"/>
  <c r="JC52" i="13"/>
  <c r="JB52" i="13"/>
  <c r="JA52" i="13"/>
  <c r="IZ52" i="13"/>
  <c r="IY52" i="13"/>
  <c r="IX52" i="13"/>
  <c r="IW52" i="13"/>
  <c r="IV52" i="13"/>
  <c r="IU52" i="13"/>
  <c r="IT52" i="13"/>
  <c r="IS52" i="13"/>
  <c r="IR52" i="13"/>
  <c r="IQ52" i="13"/>
  <c r="IP52" i="13"/>
  <c r="IO52" i="13"/>
  <c r="IN52" i="13"/>
  <c r="IM52" i="13"/>
  <c r="IL52" i="13"/>
  <c r="IK52" i="13"/>
  <c r="IJ52" i="13"/>
  <c r="II52" i="13"/>
  <c r="IH52" i="13"/>
  <c r="IG52" i="13"/>
  <c r="IF52" i="13"/>
  <c r="IE52" i="13"/>
  <c r="ID52" i="13"/>
  <c r="IC52" i="13"/>
  <c r="IB52" i="13"/>
  <c r="IA52" i="13"/>
  <c r="HZ52" i="13"/>
  <c r="HY52" i="13"/>
  <c r="HX52" i="13"/>
  <c r="HW52" i="13"/>
  <c r="HV52" i="13"/>
  <c r="HU52" i="13"/>
  <c r="HT52" i="13"/>
  <c r="HS52" i="13"/>
  <c r="HR52" i="13"/>
  <c r="HQ52" i="13"/>
  <c r="HP52" i="13"/>
  <c r="HO52" i="13"/>
  <c r="HN52" i="13"/>
  <c r="HM52" i="13"/>
  <c r="HL52" i="13"/>
  <c r="HK52" i="13"/>
  <c r="HJ52" i="13"/>
  <c r="HI52" i="13"/>
  <c r="HH52" i="13"/>
  <c r="HG52" i="13"/>
  <c r="HF52" i="13"/>
  <c r="HE52" i="13"/>
  <c r="HD52" i="13"/>
  <c r="HC52" i="13"/>
  <c r="HB52" i="13"/>
  <c r="HA52" i="13"/>
  <c r="GZ52" i="13"/>
  <c r="GY52" i="13"/>
  <c r="GX52" i="13"/>
  <c r="GW52" i="13"/>
  <c r="GV52" i="13"/>
  <c r="GU52" i="13"/>
  <c r="GT52" i="13"/>
  <c r="GS52" i="13"/>
  <c r="GR52" i="13"/>
  <c r="GQ52" i="13"/>
  <c r="GP52" i="13"/>
  <c r="GO52" i="13"/>
  <c r="GN52" i="13"/>
  <c r="GM52" i="13"/>
  <c r="GL52" i="13"/>
  <c r="GK52" i="13"/>
  <c r="GJ52" i="13"/>
  <c r="GI52" i="13"/>
  <c r="GH52" i="13"/>
  <c r="GG52" i="13"/>
  <c r="GF52" i="13"/>
  <c r="GE52" i="13"/>
  <c r="GD52" i="13"/>
  <c r="GC52" i="13"/>
  <c r="GB52" i="13"/>
  <c r="GA52" i="13"/>
  <c r="FZ52" i="13"/>
  <c r="FY52" i="13"/>
  <c r="FX52" i="13"/>
  <c r="FW52" i="13"/>
  <c r="FV52" i="13"/>
  <c r="FU52" i="13"/>
  <c r="FT52" i="13"/>
  <c r="FS52" i="13"/>
  <c r="FR52" i="13"/>
  <c r="FQ52" i="13"/>
  <c r="FP52" i="13"/>
  <c r="FO52" i="13"/>
  <c r="FN52" i="13"/>
  <c r="FM52" i="13"/>
  <c r="FL52" i="13"/>
  <c r="FK52" i="13"/>
  <c r="FJ52" i="13"/>
  <c r="FI52" i="13"/>
  <c r="FH52" i="13"/>
  <c r="FG52" i="13"/>
  <c r="FF52" i="13"/>
  <c r="FE52" i="13"/>
  <c r="FD52" i="13"/>
  <c r="FC52" i="13"/>
  <c r="FB52" i="13"/>
  <c r="FA52" i="13"/>
  <c r="EZ52" i="13"/>
  <c r="EY52" i="13"/>
  <c r="EX52" i="13"/>
  <c r="EW52" i="13"/>
  <c r="EV52" i="13"/>
  <c r="EU52" i="13"/>
  <c r="ET52" i="13"/>
  <c r="ES52" i="13"/>
  <c r="ER52" i="13"/>
  <c r="EQ52" i="13"/>
  <c r="EP52" i="13"/>
  <c r="EO52" i="13"/>
  <c r="EN52" i="13"/>
  <c r="EM52" i="13"/>
  <c r="EL52" i="13"/>
  <c r="EK52" i="13"/>
  <c r="EJ52" i="13"/>
  <c r="EI52" i="13"/>
  <c r="EH52" i="13"/>
  <c r="EG52" i="13"/>
  <c r="EF52" i="13"/>
  <c r="EE52" i="13"/>
  <c r="ED52" i="13"/>
  <c r="EC52" i="13"/>
  <c r="EB52" i="13"/>
  <c r="EA52" i="13"/>
  <c r="DZ52" i="13"/>
  <c r="DY52" i="13"/>
  <c r="DX52" i="13"/>
  <c r="DW52" i="13"/>
  <c r="DV52" i="13"/>
  <c r="DU52" i="13"/>
  <c r="DT52" i="13"/>
  <c r="DS52" i="13"/>
  <c r="DR52" i="13"/>
  <c r="DQ52" i="13"/>
  <c r="DP52" i="13"/>
  <c r="DO52" i="13"/>
  <c r="DN52" i="13"/>
  <c r="DM52" i="13"/>
  <c r="DL52" i="13"/>
  <c r="DK52" i="13"/>
  <c r="DJ52" i="13"/>
  <c r="DI52" i="13"/>
  <c r="DH52" i="13"/>
  <c r="DG52" i="13"/>
  <c r="DF52" i="13"/>
  <c r="DE52" i="13"/>
  <c r="DD52" i="13"/>
  <c r="DC52" i="13"/>
  <c r="DB52" i="13"/>
  <c r="DA52" i="13"/>
  <c r="CZ52" i="13"/>
  <c r="CY52" i="13"/>
  <c r="CX52" i="13"/>
  <c r="CW52" i="13"/>
  <c r="CV52" i="13"/>
  <c r="CU52" i="13"/>
  <c r="CT52" i="13"/>
  <c r="CS52" i="13"/>
  <c r="CR52" i="13"/>
  <c r="CQ52" i="13"/>
  <c r="CP52" i="13"/>
  <c r="CO52" i="13"/>
  <c r="CN52" i="13"/>
  <c r="CM52" i="13"/>
  <c r="CL52" i="13"/>
  <c r="CK52" i="13"/>
  <c r="CJ52" i="13"/>
  <c r="CI52" i="13"/>
  <c r="CH52" i="13"/>
  <c r="CG52" i="13"/>
  <c r="CF52" i="13"/>
  <c r="CE52" i="13"/>
  <c r="CD52" i="13"/>
  <c r="CC52" i="13"/>
  <c r="CB52" i="13"/>
  <c r="CA52" i="13"/>
  <c r="BZ52" i="13"/>
  <c r="BY52" i="13"/>
  <c r="BX52" i="13"/>
  <c r="BW52" i="13"/>
  <c r="BV52" i="13"/>
  <c r="BU52" i="13"/>
  <c r="BT52" i="13"/>
  <c r="BS52" i="13"/>
  <c r="BR52" i="13"/>
  <c r="BQ52" i="13"/>
  <c r="BP52" i="13"/>
  <c r="BO52" i="13"/>
  <c r="BN52" i="13"/>
  <c r="BM52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B52" i="13"/>
  <c r="AA97" i="13" s="1"/>
  <c r="SQ51" i="13"/>
  <c r="SP51" i="13"/>
  <c r="SO51" i="13"/>
  <c r="SN51" i="13"/>
  <c r="SM51" i="13"/>
  <c r="SL51" i="13"/>
  <c r="SK51" i="13"/>
  <c r="SJ51" i="13"/>
  <c r="SI51" i="13"/>
  <c r="SH51" i="13"/>
  <c r="SG51" i="13"/>
  <c r="SF51" i="13"/>
  <c r="SE51" i="13"/>
  <c r="SD51" i="13"/>
  <c r="SC51" i="13"/>
  <c r="SB51" i="13"/>
  <c r="SA51" i="13"/>
  <c r="RZ51" i="13"/>
  <c r="RY51" i="13"/>
  <c r="RX51" i="13"/>
  <c r="RW51" i="13"/>
  <c r="RV51" i="13"/>
  <c r="RU51" i="13"/>
  <c r="RT51" i="13"/>
  <c r="RS51" i="13"/>
  <c r="RR51" i="13"/>
  <c r="RQ51" i="13"/>
  <c r="RP51" i="13"/>
  <c r="RO51" i="13"/>
  <c r="RN51" i="13"/>
  <c r="RM51" i="13"/>
  <c r="RL51" i="13"/>
  <c r="RK51" i="13"/>
  <c r="RJ51" i="13"/>
  <c r="RI51" i="13"/>
  <c r="RH51" i="13"/>
  <c r="RG51" i="13"/>
  <c r="RF51" i="13"/>
  <c r="RE51" i="13"/>
  <c r="RD51" i="13"/>
  <c r="RC51" i="13"/>
  <c r="RB51" i="13"/>
  <c r="RA51" i="13"/>
  <c r="QZ51" i="13"/>
  <c r="QY51" i="13"/>
  <c r="QX51" i="13"/>
  <c r="QW51" i="13"/>
  <c r="QV51" i="13"/>
  <c r="QU51" i="13"/>
  <c r="QT51" i="13"/>
  <c r="QS51" i="13"/>
  <c r="QR51" i="13"/>
  <c r="QQ51" i="13"/>
  <c r="QP51" i="13"/>
  <c r="QO51" i="13"/>
  <c r="QN51" i="13"/>
  <c r="QM51" i="13"/>
  <c r="QL51" i="13"/>
  <c r="QK51" i="13"/>
  <c r="QJ51" i="13"/>
  <c r="QI51" i="13"/>
  <c r="QH51" i="13"/>
  <c r="QG51" i="13"/>
  <c r="QF51" i="13"/>
  <c r="QE51" i="13"/>
  <c r="QD51" i="13"/>
  <c r="QC51" i="13"/>
  <c r="QB51" i="13"/>
  <c r="QA51" i="13"/>
  <c r="PZ51" i="13"/>
  <c r="PY51" i="13"/>
  <c r="PX51" i="13"/>
  <c r="PW51" i="13"/>
  <c r="PV51" i="13"/>
  <c r="PU51" i="13"/>
  <c r="PT51" i="13"/>
  <c r="PS51" i="13"/>
  <c r="PR51" i="13"/>
  <c r="PQ51" i="13"/>
  <c r="PP51" i="13"/>
  <c r="PO51" i="13"/>
  <c r="PN51" i="13"/>
  <c r="PM51" i="13"/>
  <c r="PL51" i="13"/>
  <c r="PK51" i="13"/>
  <c r="PJ51" i="13"/>
  <c r="PI51" i="13"/>
  <c r="PH51" i="13"/>
  <c r="PG51" i="13"/>
  <c r="PF51" i="13"/>
  <c r="PE51" i="13"/>
  <c r="PD51" i="13"/>
  <c r="PC51" i="13"/>
  <c r="PB51" i="13"/>
  <c r="PA51" i="13"/>
  <c r="OZ51" i="13"/>
  <c r="OY51" i="13"/>
  <c r="OX51" i="13"/>
  <c r="OW51" i="13"/>
  <c r="OV51" i="13"/>
  <c r="OU51" i="13"/>
  <c r="OT51" i="13"/>
  <c r="OS51" i="13"/>
  <c r="OR51" i="13"/>
  <c r="OQ51" i="13"/>
  <c r="OP51" i="13"/>
  <c r="OO51" i="13"/>
  <c r="ON51" i="13"/>
  <c r="OM51" i="13"/>
  <c r="OL51" i="13"/>
  <c r="OK51" i="13"/>
  <c r="OJ51" i="13"/>
  <c r="OI51" i="13"/>
  <c r="OH51" i="13"/>
  <c r="OG51" i="13"/>
  <c r="OF51" i="13"/>
  <c r="OE51" i="13"/>
  <c r="OD51" i="13"/>
  <c r="OC51" i="13"/>
  <c r="OB51" i="13"/>
  <c r="OA51" i="13"/>
  <c r="NZ51" i="13"/>
  <c r="NY51" i="13"/>
  <c r="NX51" i="13"/>
  <c r="NW51" i="13"/>
  <c r="NV51" i="13"/>
  <c r="NU51" i="13"/>
  <c r="NT51" i="13"/>
  <c r="NS51" i="13"/>
  <c r="NR51" i="13"/>
  <c r="NQ51" i="13"/>
  <c r="NP51" i="13"/>
  <c r="NO51" i="13"/>
  <c r="NN51" i="13"/>
  <c r="NM51" i="13"/>
  <c r="NL51" i="13"/>
  <c r="NK51" i="13"/>
  <c r="NJ51" i="13"/>
  <c r="NI51" i="13"/>
  <c r="NH51" i="13"/>
  <c r="NG51" i="13"/>
  <c r="NF51" i="13"/>
  <c r="NE51" i="13"/>
  <c r="ND51" i="13"/>
  <c r="NC51" i="13"/>
  <c r="NB51" i="13"/>
  <c r="NA51" i="13"/>
  <c r="MZ51" i="13"/>
  <c r="MY51" i="13"/>
  <c r="MX51" i="13"/>
  <c r="MW51" i="13"/>
  <c r="MV51" i="13"/>
  <c r="MU51" i="13"/>
  <c r="MT51" i="13"/>
  <c r="MS51" i="13"/>
  <c r="MR51" i="13"/>
  <c r="MQ51" i="13"/>
  <c r="MP51" i="13"/>
  <c r="MO51" i="13"/>
  <c r="MN51" i="13"/>
  <c r="MM51" i="13"/>
  <c r="ML51" i="13"/>
  <c r="MK51" i="13"/>
  <c r="MJ51" i="13"/>
  <c r="MI51" i="13"/>
  <c r="MH51" i="13"/>
  <c r="MG51" i="13"/>
  <c r="MF51" i="13"/>
  <c r="ME51" i="13"/>
  <c r="MD51" i="13"/>
  <c r="MC51" i="13"/>
  <c r="MB51" i="13"/>
  <c r="MA51" i="13"/>
  <c r="LZ51" i="13"/>
  <c r="LY51" i="13"/>
  <c r="LX51" i="13"/>
  <c r="LW51" i="13"/>
  <c r="LV51" i="13"/>
  <c r="LU51" i="13"/>
  <c r="LT51" i="13"/>
  <c r="LS51" i="13"/>
  <c r="LR51" i="13"/>
  <c r="LQ51" i="13"/>
  <c r="LP51" i="13"/>
  <c r="LO51" i="13"/>
  <c r="LN51" i="13"/>
  <c r="LM51" i="13"/>
  <c r="LL51" i="13"/>
  <c r="LK51" i="13"/>
  <c r="LJ51" i="13"/>
  <c r="LI51" i="13"/>
  <c r="LH51" i="13"/>
  <c r="LG51" i="13"/>
  <c r="LF51" i="13"/>
  <c r="LE51" i="13"/>
  <c r="LD51" i="13"/>
  <c r="LC51" i="13"/>
  <c r="LB51" i="13"/>
  <c r="LA51" i="13"/>
  <c r="KZ51" i="13"/>
  <c r="KY51" i="13"/>
  <c r="KX51" i="13"/>
  <c r="KW51" i="13"/>
  <c r="KV51" i="13"/>
  <c r="KU51" i="13"/>
  <c r="KT51" i="13"/>
  <c r="KS51" i="13"/>
  <c r="KR51" i="13"/>
  <c r="KQ51" i="13"/>
  <c r="KP51" i="13"/>
  <c r="KO51" i="13"/>
  <c r="KN51" i="13"/>
  <c r="KM51" i="13"/>
  <c r="KL51" i="13"/>
  <c r="KK51" i="13"/>
  <c r="KJ51" i="13"/>
  <c r="KI51" i="13"/>
  <c r="KH51" i="13"/>
  <c r="KG51" i="13"/>
  <c r="KF51" i="13"/>
  <c r="KE51" i="13"/>
  <c r="KD51" i="13"/>
  <c r="KC51" i="13"/>
  <c r="KB51" i="13"/>
  <c r="KA51" i="13"/>
  <c r="JZ51" i="13"/>
  <c r="JY51" i="13"/>
  <c r="JX51" i="13"/>
  <c r="JW51" i="13"/>
  <c r="JV51" i="13"/>
  <c r="JU51" i="13"/>
  <c r="JT51" i="13"/>
  <c r="JS51" i="13"/>
  <c r="JR51" i="13"/>
  <c r="JQ51" i="13"/>
  <c r="JP51" i="13"/>
  <c r="JO51" i="13"/>
  <c r="JN51" i="13"/>
  <c r="JM51" i="13"/>
  <c r="JL51" i="13"/>
  <c r="JK51" i="13"/>
  <c r="JJ51" i="13"/>
  <c r="JI51" i="13"/>
  <c r="JH51" i="13"/>
  <c r="JG51" i="13"/>
  <c r="JF51" i="13"/>
  <c r="JE51" i="13"/>
  <c r="JD51" i="13"/>
  <c r="JC51" i="13"/>
  <c r="JB51" i="13"/>
  <c r="JA51" i="13"/>
  <c r="IZ51" i="13"/>
  <c r="IY51" i="13"/>
  <c r="IX51" i="13"/>
  <c r="IW51" i="13"/>
  <c r="IV51" i="13"/>
  <c r="IU51" i="13"/>
  <c r="IT51" i="13"/>
  <c r="IS51" i="13"/>
  <c r="IR51" i="13"/>
  <c r="IQ51" i="13"/>
  <c r="IP51" i="13"/>
  <c r="IO51" i="13"/>
  <c r="IN51" i="13"/>
  <c r="IM51" i="13"/>
  <c r="IL51" i="13"/>
  <c r="IK51" i="13"/>
  <c r="IJ51" i="13"/>
  <c r="II51" i="13"/>
  <c r="IH51" i="13"/>
  <c r="IG51" i="13"/>
  <c r="IF51" i="13"/>
  <c r="IE51" i="13"/>
  <c r="ID51" i="13"/>
  <c r="IC51" i="13"/>
  <c r="IB51" i="13"/>
  <c r="IA51" i="13"/>
  <c r="HZ51" i="13"/>
  <c r="HY51" i="13"/>
  <c r="HX51" i="13"/>
  <c r="HW51" i="13"/>
  <c r="HV51" i="13"/>
  <c r="HU51" i="13"/>
  <c r="HT51" i="13"/>
  <c r="HS51" i="13"/>
  <c r="HR51" i="13"/>
  <c r="HQ51" i="13"/>
  <c r="HP51" i="13"/>
  <c r="HO51" i="13"/>
  <c r="HN51" i="13"/>
  <c r="HM51" i="13"/>
  <c r="HL51" i="13"/>
  <c r="HK51" i="13"/>
  <c r="HJ51" i="13"/>
  <c r="HI51" i="13"/>
  <c r="HH51" i="13"/>
  <c r="HG51" i="13"/>
  <c r="HF51" i="13"/>
  <c r="HE51" i="13"/>
  <c r="HD51" i="13"/>
  <c r="HC51" i="13"/>
  <c r="HB51" i="13"/>
  <c r="HA51" i="13"/>
  <c r="GZ51" i="13"/>
  <c r="GY51" i="13"/>
  <c r="GX51" i="13"/>
  <c r="GW51" i="13"/>
  <c r="GV51" i="13"/>
  <c r="GU51" i="13"/>
  <c r="GT51" i="13"/>
  <c r="GS51" i="13"/>
  <c r="GR51" i="13"/>
  <c r="GQ51" i="13"/>
  <c r="GP51" i="13"/>
  <c r="GO51" i="13"/>
  <c r="GN51" i="13"/>
  <c r="GM51" i="13"/>
  <c r="GL51" i="13"/>
  <c r="GK51" i="13"/>
  <c r="GJ51" i="13"/>
  <c r="GI51" i="13"/>
  <c r="GH51" i="13"/>
  <c r="GG51" i="13"/>
  <c r="GF51" i="13"/>
  <c r="GE51" i="13"/>
  <c r="GD51" i="13"/>
  <c r="GC51" i="13"/>
  <c r="GB51" i="13"/>
  <c r="GA51" i="13"/>
  <c r="FZ51" i="13"/>
  <c r="FY51" i="13"/>
  <c r="FX51" i="13"/>
  <c r="FW51" i="13"/>
  <c r="FV51" i="13"/>
  <c r="FU51" i="13"/>
  <c r="FT51" i="13"/>
  <c r="FS51" i="13"/>
  <c r="FR51" i="13"/>
  <c r="FQ51" i="13"/>
  <c r="FP51" i="13"/>
  <c r="FO51" i="13"/>
  <c r="FN51" i="13"/>
  <c r="FM51" i="13"/>
  <c r="FL51" i="13"/>
  <c r="FK51" i="13"/>
  <c r="FJ51" i="13"/>
  <c r="FI51" i="13"/>
  <c r="FH51" i="13"/>
  <c r="FG51" i="13"/>
  <c r="FF51" i="13"/>
  <c r="FE51" i="13"/>
  <c r="FD51" i="13"/>
  <c r="FC51" i="13"/>
  <c r="FB51" i="13"/>
  <c r="FA51" i="13"/>
  <c r="EZ51" i="13"/>
  <c r="EY51" i="13"/>
  <c r="EX51" i="13"/>
  <c r="EW51" i="13"/>
  <c r="EV51" i="13"/>
  <c r="EU51" i="13"/>
  <c r="ET51" i="13"/>
  <c r="ES51" i="13"/>
  <c r="ER51" i="13"/>
  <c r="EQ51" i="13"/>
  <c r="EP51" i="13"/>
  <c r="EO51" i="13"/>
  <c r="EN51" i="13"/>
  <c r="EM51" i="13"/>
  <c r="EL51" i="13"/>
  <c r="EK51" i="13"/>
  <c r="EJ51" i="13"/>
  <c r="EI51" i="13"/>
  <c r="EH51" i="13"/>
  <c r="EG51" i="13"/>
  <c r="EF51" i="13"/>
  <c r="EE51" i="13"/>
  <c r="ED51" i="13"/>
  <c r="EC51" i="13"/>
  <c r="EB51" i="13"/>
  <c r="EA51" i="13"/>
  <c r="DZ51" i="13"/>
  <c r="DY51" i="13"/>
  <c r="DX51" i="13"/>
  <c r="DW51" i="13"/>
  <c r="DV51" i="13"/>
  <c r="DU51" i="13"/>
  <c r="DT51" i="13"/>
  <c r="DS51" i="13"/>
  <c r="DR51" i="13"/>
  <c r="DQ51" i="13"/>
  <c r="DP51" i="13"/>
  <c r="DO51" i="13"/>
  <c r="DN51" i="13"/>
  <c r="DM51" i="13"/>
  <c r="DL51" i="13"/>
  <c r="DK51" i="13"/>
  <c r="DJ51" i="13"/>
  <c r="DI51" i="13"/>
  <c r="DH51" i="13"/>
  <c r="DG51" i="13"/>
  <c r="DF51" i="13"/>
  <c r="DE51" i="13"/>
  <c r="DD51" i="13"/>
  <c r="DC51" i="13"/>
  <c r="DB51" i="13"/>
  <c r="DA51" i="13"/>
  <c r="CZ51" i="13"/>
  <c r="CY51" i="13"/>
  <c r="CX51" i="13"/>
  <c r="CW51" i="13"/>
  <c r="CV51" i="13"/>
  <c r="CU51" i="13"/>
  <c r="CT51" i="13"/>
  <c r="CS51" i="13"/>
  <c r="CR51" i="13"/>
  <c r="CQ51" i="13"/>
  <c r="CP51" i="13"/>
  <c r="CO51" i="13"/>
  <c r="CN51" i="13"/>
  <c r="CM51" i="13"/>
  <c r="CL51" i="13"/>
  <c r="CK51" i="13"/>
  <c r="CJ51" i="13"/>
  <c r="CI51" i="13"/>
  <c r="CH51" i="13"/>
  <c r="CG51" i="13"/>
  <c r="CF51" i="13"/>
  <c r="CE51" i="13"/>
  <c r="CD51" i="13"/>
  <c r="CC51" i="13"/>
  <c r="CB51" i="13"/>
  <c r="CA51" i="13"/>
  <c r="BZ51" i="13"/>
  <c r="BY51" i="13"/>
  <c r="BX51" i="13"/>
  <c r="BW51" i="13"/>
  <c r="BV51" i="13"/>
  <c r="BU51" i="13"/>
  <c r="BT51" i="13"/>
  <c r="BS51" i="13"/>
  <c r="BR51" i="13"/>
  <c r="BQ51" i="13"/>
  <c r="BP51" i="13"/>
  <c r="BO51" i="13"/>
  <c r="BN51" i="13"/>
  <c r="BM51" i="13"/>
  <c r="BL51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B51" i="13"/>
  <c r="AA96" i="13" s="1"/>
  <c r="AB96" i="13" s="1"/>
  <c r="A51" i="13"/>
  <c r="A52" i="13" s="1"/>
  <c r="A53" i="13" s="1"/>
  <c r="A54" i="13" s="1"/>
  <c r="A55" i="13" s="1"/>
  <c r="A56" i="13" s="1"/>
  <c r="A57" i="13" s="1"/>
  <c r="A58" i="13" s="1"/>
  <c r="SQ50" i="13"/>
  <c r="SP50" i="13"/>
  <c r="SO50" i="13"/>
  <c r="SN50" i="13"/>
  <c r="SM50" i="13"/>
  <c r="SL50" i="13"/>
  <c r="SK50" i="13"/>
  <c r="SJ50" i="13"/>
  <c r="SI50" i="13"/>
  <c r="SH50" i="13"/>
  <c r="SG50" i="13"/>
  <c r="SF50" i="13"/>
  <c r="SE50" i="13"/>
  <c r="SD50" i="13"/>
  <c r="SC50" i="13"/>
  <c r="SB50" i="13"/>
  <c r="SA50" i="13"/>
  <c r="RZ50" i="13"/>
  <c r="RY50" i="13"/>
  <c r="RX50" i="13"/>
  <c r="RW50" i="13"/>
  <c r="RV50" i="13"/>
  <c r="RU50" i="13"/>
  <c r="RT50" i="13"/>
  <c r="RS50" i="13"/>
  <c r="RR50" i="13"/>
  <c r="RQ50" i="13"/>
  <c r="RP50" i="13"/>
  <c r="RO50" i="13"/>
  <c r="RN50" i="13"/>
  <c r="RM50" i="13"/>
  <c r="RL50" i="13"/>
  <c r="RK50" i="13"/>
  <c r="RJ50" i="13"/>
  <c r="RI50" i="13"/>
  <c r="RH50" i="13"/>
  <c r="RG50" i="13"/>
  <c r="RF50" i="13"/>
  <c r="RE50" i="13"/>
  <c r="RD50" i="13"/>
  <c r="RC50" i="13"/>
  <c r="RB50" i="13"/>
  <c r="RA50" i="13"/>
  <c r="QZ50" i="13"/>
  <c r="QY50" i="13"/>
  <c r="QX50" i="13"/>
  <c r="QW50" i="13"/>
  <c r="QV50" i="13"/>
  <c r="QU50" i="13"/>
  <c r="QT50" i="13"/>
  <c r="QS50" i="13"/>
  <c r="QR50" i="13"/>
  <c r="QQ50" i="13"/>
  <c r="QP50" i="13"/>
  <c r="QO50" i="13"/>
  <c r="QN50" i="13"/>
  <c r="QM50" i="13"/>
  <c r="QL50" i="13"/>
  <c r="QK50" i="13"/>
  <c r="QJ50" i="13"/>
  <c r="QI50" i="13"/>
  <c r="QH50" i="13"/>
  <c r="QG50" i="13"/>
  <c r="QF50" i="13"/>
  <c r="QE50" i="13"/>
  <c r="QD50" i="13"/>
  <c r="QC50" i="13"/>
  <c r="QB50" i="13"/>
  <c r="QA50" i="13"/>
  <c r="PZ50" i="13"/>
  <c r="PY50" i="13"/>
  <c r="PX50" i="13"/>
  <c r="PW50" i="13"/>
  <c r="PV50" i="13"/>
  <c r="PU50" i="13"/>
  <c r="PT50" i="13"/>
  <c r="PS50" i="13"/>
  <c r="PR50" i="13"/>
  <c r="PQ50" i="13"/>
  <c r="PP50" i="13"/>
  <c r="PO50" i="13"/>
  <c r="PN50" i="13"/>
  <c r="PM50" i="13"/>
  <c r="PL50" i="13"/>
  <c r="PK50" i="13"/>
  <c r="PJ50" i="13"/>
  <c r="PI50" i="13"/>
  <c r="PH50" i="13"/>
  <c r="PG50" i="13"/>
  <c r="PF50" i="13"/>
  <c r="PE50" i="13"/>
  <c r="PD50" i="13"/>
  <c r="PC50" i="13"/>
  <c r="PB50" i="13"/>
  <c r="PA50" i="13"/>
  <c r="OZ50" i="13"/>
  <c r="OY50" i="13"/>
  <c r="OX50" i="13"/>
  <c r="OW50" i="13"/>
  <c r="OV50" i="13"/>
  <c r="OU50" i="13"/>
  <c r="OT50" i="13"/>
  <c r="OS50" i="13"/>
  <c r="OR50" i="13"/>
  <c r="OQ50" i="13"/>
  <c r="OP50" i="13"/>
  <c r="OO50" i="13"/>
  <c r="ON50" i="13"/>
  <c r="OM50" i="13"/>
  <c r="OL50" i="13"/>
  <c r="OK50" i="13"/>
  <c r="OJ50" i="13"/>
  <c r="OI50" i="13"/>
  <c r="OH50" i="13"/>
  <c r="OG50" i="13"/>
  <c r="OF50" i="13"/>
  <c r="OE50" i="13"/>
  <c r="OD50" i="13"/>
  <c r="OC50" i="13"/>
  <c r="OB50" i="13"/>
  <c r="OA50" i="13"/>
  <c r="NZ50" i="13"/>
  <c r="NY50" i="13"/>
  <c r="NX50" i="13"/>
  <c r="NW50" i="13"/>
  <c r="NV50" i="13"/>
  <c r="NU50" i="13"/>
  <c r="NT50" i="13"/>
  <c r="NS50" i="13"/>
  <c r="NR50" i="13"/>
  <c r="NQ50" i="13"/>
  <c r="NP50" i="13"/>
  <c r="NO50" i="13"/>
  <c r="NN50" i="13"/>
  <c r="NM50" i="13"/>
  <c r="NL50" i="13"/>
  <c r="NK50" i="13"/>
  <c r="NJ50" i="13"/>
  <c r="NI50" i="13"/>
  <c r="NH50" i="13"/>
  <c r="NG50" i="13"/>
  <c r="NF50" i="13"/>
  <c r="NE50" i="13"/>
  <c r="ND50" i="13"/>
  <c r="NC50" i="13"/>
  <c r="NB50" i="13"/>
  <c r="NA50" i="13"/>
  <c r="MZ50" i="13"/>
  <c r="MY50" i="13"/>
  <c r="MX50" i="13"/>
  <c r="MW50" i="13"/>
  <c r="MV50" i="13"/>
  <c r="MU50" i="13"/>
  <c r="MT50" i="13"/>
  <c r="MS50" i="13"/>
  <c r="MR50" i="13"/>
  <c r="MQ50" i="13"/>
  <c r="MP50" i="13"/>
  <c r="MO50" i="13"/>
  <c r="MN50" i="13"/>
  <c r="MM50" i="13"/>
  <c r="ML50" i="13"/>
  <c r="MK50" i="13"/>
  <c r="MJ50" i="13"/>
  <c r="MI50" i="13"/>
  <c r="MH50" i="13"/>
  <c r="MG50" i="13"/>
  <c r="MF50" i="13"/>
  <c r="ME50" i="13"/>
  <c r="MD50" i="13"/>
  <c r="MC50" i="13"/>
  <c r="MB50" i="13"/>
  <c r="MA50" i="13"/>
  <c r="LZ50" i="13"/>
  <c r="LY50" i="13"/>
  <c r="LX50" i="13"/>
  <c r="LW50" i="13"/>
  <c r="LV50" i="13"/>
  <c r="LU50" i="13"/>
  <c r="LT50" i="13"/>
  <c r="LS50" i="13"/>
  <c r="LR50" i="13"/>
  <c r="LQ50" i="13"/>
  <c r="LP50" i="13"/>
  <c r="LO50" i="13"/>
  <c r="LN50" i="13"/>
  <c r="LM50" i="13"/>
  <c r="LL50" i="13"/>
  <c r="LK50" i="13"/>
  <c r="LJ50" i="13"/>
  <c r="LI50" i="13"/>
  <c r="LH50" i="13"/>
  <c r="LG50" i="13"/>
  <c r="LF50" i="13"/>
  <c r="LE50" i="13"/>
  <c r="LD50" i="13"/>
  <c r="LC50" i="13"/>
  <c r="LB50" i="13"/>
  <c r="LA50" i="13"/>
  <c r="KZ50" i="13"/>
  <c r="KY50" i="13"/>
  <c r="KX50" i="13"/>
  <c r="KW50" i="13"/>
  <c r="KV50" i="13"/>
  <c r="KU50" i="13"/>
  <c r="KT50" i="13"/>
  <c r="KS50" i="13"/>
  <c r="KR50" i="13"/>
  <c r="KQ50" i="13"/>
  <c r="KP50" i="13"/>
  <c r="KO50" i="13"/>
  <c r="KN50" i="13"/>
  <c r="KM50" i="13"/>
  <c r="KL50" i="13"/>
  <c r="KK50" i="13"/>
  <c r="KJ50" i="13"/>
  <c r="KI50" i="13"/>
  <c r="KH50" i="13"/>
  <c r="KG50" i="13"/>
  <c r="KF50" i="13"/>
  <c r="KE50" i="13"/>
  <c r="KD50" i="13"/>
  <c r="KC50" i="13"/>
  <c r="KB50" i="13"/>
  <c r="KA50" i="13"/>
  <c r="JZ50" i="13"/>
  <c r="JY50" i="13"/>
  <c r="JX50" i="13"/>
  <c r="JW50" i="13"/>
  <c r="JV50" i="13"/>
  <c r="JU50" i="13"/>
  <c r="JT50" i="13"/>
  <c r="JS50" i="13"/>
  <c r="JR50" i="13"/>
  <c r="JQ50" i="13"/>
  <c r="JP50" i="13"/>
  <c r="JO50" i="13"/>
  <c r="JN50" i="13"/>
  <c r="JM50" i="13"/>
  <c r="JL50" i="13"/>
  <c r="JK50" i="13"/>
  <c r="JJ50" i="13"/>
  <c r="JI50" i="13"/>
  <c r="JH50" i="13"/>
  <c r="JG50" i="13"/>
  <c r="JF50" i="13"/>
  <c r="JE50" i="13"/>
  <c r="JD50" i="13"/>
  <c r="JC50" i="13"/>
  <c r="JB50" i="13"/>
  <c r="JA50" i="13"/>
  <c r="IZ50" i="13"/>
  <c r="IY50" i="13"/>
  <c r="IX50" i="13"/>
  <c r="IW50" i="13"/>
  <c r="IV50" i="13"/>
  <c r="IU50" i="13"/>
  <c r="IT50" i="13"/>
  <c r="IS50" i="13"/>
  <c r="IR50" i="13"/>
  <c r="IQ50" i="13"/>
  <c r="IP50" i="13"/>
  <c r="IO50" i="13"/>
  <c r="IN50" i="13"/>
  <c r="IM50" i="13"/>
  <c r="IL50" i="13"/>
  <c r="IK50" i="13"/>
  <c r="IJ50" i="13"/>
  <c r="II50" i="13"/>
  <c r="IH50" i="13"/>
  <c r="IG50" i="13"/>
  <c r="IF50" i="13"/>
  <c r="IE50" i="13"/>
  <c r="ID50" i="13"/>
  <c r="IC50" i="13"/>
  <c r="IB50" i="13"/>
  <c r="IA50" i="13"/>
  <c r="HZ50" i="13"/>
  <c r="HY50" i="13"/>
  <c r="HX50" i="13"/>
  <c r="HW50" i="13"/>
  <c r="HV50" i="13"/>
  <c r="HU50" i="13"/>
  <c r="HT50" i="13"/>
  <c r="HS50" i="13"/>
  <c r="HR50" i="13"/>
  <c r="HQ50" i="13"/>
  <c r="HP50" i="13"/>
  <c r="HO50" i="13"/>
  <c r="HN50" i="13"/>
  <c r="HM50" i="13"/>
  <c r="HL50" i="13"/>
  <c r="HK50" i="13"/>
  <c r="HJ50" i="13"/>
  <c r="HI50" i="13"/>
  <c r="HH50" i="13"/>
  <c r="HG50" i="13"/>
  <c r="HF50" i="13"/>
  <c r="HE50" i="13"/>
  <c r="HD50" i="13"/>
  <c r="HC50" i="13"/>
  <c r="HB50" i="13"/>
  <c r="HA50" i="13"/>
  <c r="GZ50" i="13"/>
  <c r="GY50" i="13"/>
  <c r="GX50" i="13"/>
  <c r="GW50" i="13"/>
  <c r="GV50" i="13"/>
  <c r="GU50" i="13"/>
  <c r="GT50" i="13"/>
  <c r="GS50" i="13"/>
  <c r="GR50" i="13"/>
  <c r="GQ50" i="13"/>
  <c r="GP50" i="13"/>
  <c r="GO50" i="13"/>
  <c r="GN50" i="13"/>
  <c r="GM50" i="13"/>
  <c r="GL50" i="13"/>
  <c r="GK50" i="13"/>
  <c r="GJ50" i="13"/>
  <c r="GI50" i="13"/>
  <c r="GH50" i="13"/>
  <c r="GG50" i="13"/>
  <c r="GF50" i="13"/>
  <c r="GE50" i="13"/>
  <c r="GD50" i="13"/>
  <c r="GC50" i="13"/>
  <c r="GB50" i="13"/>
  <c r="GA50" i="13"/>
  <c r="FZ50" i="13"/>
  <c r="FY50" i="13"/>
  <c r="FX50" i="13"/>
  <c r="FW50" i="13"/>
  <c r="FV50" i="13"/>
  <c r="FU50" i="13"/>
  <c r="FT50" i="13"/>
  <c r="FS50" i="13"/>
  <c r="FR50" i="13"/>
  <c r="FQ50" i="13"/>
  <c r="FP50" i="13"/>
  <c r="FO50" i="13"/>
  <c r="FN50" i="13"/>
  <c r="FM50" i="13"/>
  <c r="FL50" i="13"/>
  <c r="FK50" i="13"/>
  <c r="FJ50" i="13"/>
  <c r="FI50" i="13"/>
  <c r="FH50" i="13"/>
  <c r="FG50" i="13"/>
  <c r="FF50" i="13"/>
  <c r="FE50" i="13"/>
  <c r="FD50" i="13"/>
  <c r="FC50" i="13"/>
  <c r="FB50" i="13"/>
  <c r="FA50" i="13"/>
  <c r="EZ50" i="13"/>
  <c r="EY50" i="13"/>
  <c r="EX50" i="13"/>
  <c r="EW50" i="13"/>
  <c r="EV50" i="13"/>
  <c r="EU50" i="13"/>
  <c r="ET50" i="13"/>
  <c r="ES50" i="13"/>
  <c r="ER50" i="13"/>
  <c r="EQ50" i="13"/>
  <c r="EP50" i="13"/>
  <c r="EO50" i="13"/>
  <c r="EN50" i="13"/>
  <c r="EM50" i="13"/>
  <c r="EL50" i="13"/>
  <c r="EK50" i="13"/>
  <c r="EJ50" i="13"/>
  <c r="EI50" i="13"/>
  <c r="EH50" i="13"/>
  <c r="EG50" i="13"/>
  <c r="EF50" i="13"/>
  <c r="EE50" i="13"/>
  <c r="ED50" i="13"/>
  <c r="EC50" i="13"/>
  <c r="EB50" i="13"/>
  <c r="EA50" i="13"/>
  <c r="DZ50" i="13"/>
  <c r="DY50" i="13"/>
  <c r="DX50" i="13"/>
  <c r="DW50" i="13"/>
  <c r="DV50" i="13"/>
  <c r="DU50" i="13"/>
  <c r="DT50" i="13"/>
  <c r="DS50" i="13"/>
  <c r="DR50" i="13"/>
  <c r="DQ50" i="13"/>
  <c r="DP50" i="13"/>
  <c r="DO50" i="13"/>
  <c r="DN50" i="13"/>
  <c r="DM50" i="13"/>
  <c r="DL50" i="13"/>
  <c r="DK50" i="13"/>
  <c r="DJ50" i="13"/>
  <c r="DI50" i="13"/>
  <c r="DH50" i="13"/>
  <c r="DG50" i="13"/>
  <c r="DF50" i="13"/>
  <c r="DE50" i="13"/>
  <c r="DD50" i="13"/>
  <c r="DC50" i="13"/>
  <c r="DB50" i="13"/>
  <c r="DA50" i="13"/>
  <c r="CZ50" i="13"/>
  <c r="CY50" i="13"/>
  <c r="CX50" i="13"/>
  <c r="CW50" i="13"/>
  <c r="CV50" i="13"/>
  <c r="CU50" i="13"/>
  <c r="CT50" i="13"/>
  <c r="CS50" i="13"/>
  <c r="CR50" i="13"/>
  <c r="CQ50" i="13"/>
  <c r="CP50" i="13"/>
  <c r="CO50" i="13"/>
  <c r="CN50" i="13"/>
  <c r="CM50" i="13"/>
  <c r="CL50" i="13"/>
  <c r="CK50" i="13"/>
  <c r="CJ50" i="13"/>
  <c r="CI50" i="13"/>
  <c r="CH50" i="13"/>
  <c r="CG50" i="13"/>
  <c r="CF50" i="13"/>
  <c r="CE50" i="13"/>
  <c r="CD50" i="13"/>
  <c r="CC50" i="13"/>
  <c r="CB50" i="13"/>
  <c r="CA50" i="13"/>
  <c r="BZ50" i="13"/>
  <c r="BY50" i="13"/>
  <c r="BX50" i="13"/>
  <c r="BW50" i="13"/>
  <c r="BV50" i="13"/>
  <c r="BU50" i="13"/>
  <c r="BT50" i="13"/>
  <c r="BS50" i="13"/>
  <c r="BR50" i="13"/>
  <c r="BQ50" i="13"/>
  <c r="BP50" i="13"/>
  <c r="BO50" i="13"/>
  <c r="BN50" i="13"/>
  <c r="BM50" i="13"/>
  <c r="BL50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B50" i="13"/>
  <c r="C57" i="13" s="1"/>
  <c r="C46" i="13"/>
  <c r="NG45" i="13" a="1"/>
  <c r="NG45" i="13" s="1"/>
  <c r="JU45" i="13" a="1"/>
  <c r="JU45" i="13" s="1"/>
  <c r="DL45" i="13" a="1"/>
  <c r="DL45" i="13" s="1"/>
  <c r="AZ45" i="13" a="1"/>
  <c r="AZ45" i="13" s="1"/>
  <c r="AX45" i="13" a="1"/>
  <c r="AX45" i="13" s="1"/>
  <c r="AV45" i="13" a="1"/>
  <c r="AV45" i="13" s="1"/>
  <c r="AB45" i="13" a="1"/>
  <c r="AB45" i="13" s="1"/>
  <c r="Z45" i="13" a="1"/>
  <c r="Z45" i="13" s="1"/>
  <c r="T45" i="13" a="1"/>
  <c r="T45" i="13" s="1"/>
  <c r="C45" i="13"/>
  <c r="QY45" i="13" s="1" a="1"/>
  <c r="QY45" i="13" s="1"/>
  <c r="F31" i="13"/>
  <c r="AF45" i="13" l="1" a="1"/>
  <c r="AF45" i="13" s="1"/>
  <c r="OW45" i="13" a="1"/>
  <c r="OW45" i="13" s="1"/>
  <c r="AH45" i="13" a="1"/>
  <c r="AH45" i="13" s="1"/>
  <c r="BP45" i="13" a="1"/>
  <c r="BP45" i="13" s="1"/>
  <c r="J45" i="13" a="1"/>
  <c r="J45" i="13" s="1"/>
  <c r="PS45" i="13" a="1"/>
  <c r="PS45" i="13" s="1"/>
  <c r="L45" i="13" a="1"/>
  <c r="L45" i="13" s="1"/>
  <c r="AJ45" i="13" a="1"/>
  <c r="AJ45" i="13" s="1"/>
  <c r="CF45" i="13" a="1"/>
  <c r="CF45" i="13" s="1"/>
  <c r="P45" i="13" a="1"/>
  <c r="P45" i="13" s="1"/>
  <c r="AP45" i="13" a="1"/>
  <c r="AP45" i="13" s="1"/>
  <c r="CK45" i="13" a="1"/>
  <c r="CK45" i="13" s="1"/>
  <c r="BL45" i="13" a="1"/>
  <c r="BL45" i="13" s="1"/>
  <c r="R45" i="13" a="1"/>
  <c r="R45" i="13" s="1"/>
  <c r="AR45" i="13" a="1"/>
  <c r="AR45" i="13" s="1"/>
  <c r="CR45" i="13" a="1"/>
  <c r="CR45" i="13" s="1"/>
  <c r="AB99" i="13"/>
  <c r="AB103" i="13"/>
  <c r="N45" i="13" a="1"/>
  <c r="N45" i="13" s="1"/>
  <c r="AD45" i="13" a="1"/>
  <c r="AD45" i="13" s="1"/>
  <c r="AT45" i="13" a="1"/>
  <c r="AT45" i="13" s="1"/>
  <c r="BU45" i="13" a="1"/>
  <c r="BU45" i="13" s="1"/>
  <c r="KU45" i="13" a="1"/>
  <c r="KU45" i="13" s="1"/>
  <c r="V45" i="13" a="1"/>
  <c r="V45" i="13" s="1"/>
  <c r="AL45" i="13" a="1"/>
  <c r="AL45" i="13" s="1"/>
  <c r="BA45" i="13" a="1"/>
  <c r="BA45" i="13" s="1"/>
  <c r="CV45" i="13" a="1"/>
  <c r="CV45" i="13" s="1"/>
  <c r="RI45" i="13" a="1"/>
  <c r="RI45" i="13" s="1"/>
  <c r="AB97" i="13"/>
  <c r="H45" i="13" a="1"/>
  <c r="H45" i="13" s="1"/>
  <c r="X45" i="13" a="1"/>
  <c r="X45" i="13" s="1"/>
  <c r="AN45" i="13" a="1"/>
  <c r="AN45" i="13" s="1"/>
  <c r="BE45" i="13" a="1"/>
  <c r="BE45" i="13" s="1"/>
  <c r="DA45" i="13" a="1"/>
  <c r="DA45" i="13" s="1"/>
  <c r="AB98" i="13"/>
  <c r="AB102" i="13"/>
  <c r="CB45" i="13" a="1"/>
  <c r="CB45" i="13" s="1"/>
  <c r="DT45" i="13" a="1"/>
  <c r="DT45" i="13" s="1"/>
  <c r="GF45" i="13" a="1"/>
  <c r="GF45" i="13" s="1"/>
  <c r="HL45" i="13" a="1"/>
  <c r="HL45" i="13" s="1"/>
  <c r="IB45" i="13" a="1"/>
  <c r="IB45" i="13" s="1"/>
  <c r="LM45" i="13" a="1"/>
  <c r="LM45" i="13" s="1"/>
  <c r="MS45" i="13" a="1"/>
  <c r="MS45" i="13" s="1"/>
  <c r="PW45" i="13" a="1"/>
  <c r="PW45" i="13" s="1"/>
  <c r="RM45" i="13" a="1"/>
  <c r="RM45" i="13" s="1"/>
  <c r="BQ45" i="13" a="1"/>
  <c r="BQ45" i="13" s="1"/>
  <c r="DH45" i="13" a="1"/>
  <c r="DH45" i="13" s="1"/>
  <c r="EJ45" i="13" a="1"/>
  <c r="EJ45" i="13" s="1"/>
  <c r="FP45" i="13" a="1"/>
  <c r="FP45" i="13" s="1"/>
  <c r="GV45" i="13" a="1"/>
  <c r="GV45" i="13" s="1"/>
  <c r="IR45" i="13" a="1"/>
  <c r="IR45" i="13" s="1"/>
  <c r="O45" i="13" a="1"/>
  <c r="O45" i="13" s="1"/>
  <c r="AA45" i="13" a="1"/>
  <c r="AA45" i="13" s="1"/>
  <c r="AE45" i="13" a="1"/>
  <c r="AE45" i="13" s="1"/>
  <c r="AI45" i="13" a="1"/>
  <c r="AI45" i="13" s="1"/>
  <c r="AM45" i="13" a="1"/>
  <c r="AM45" i="13" s="1"/>
  <c r="AQ45" i="13" a="1"/>
  <c r="AQ45" i="13" s="1"/>
  <c r="AU45" i="13" a="1"/>
  <c r="AU45" i="13" s="1"/>
  <c r="AY45" i="13" a="1"/>
  <c r="AY45" i="13" s="1"/>
  <c r="BH45" i="13" a="1"/>
  <c r="BH45" i="13" s="1"/>
  <c r="CC45" i="13" a="1"/>
  <c r="CC45" i="13" s="1"/>
  <c r="CN45" i="13" a="1"/>
  <c r="CN45" i="13" s="1"/>
  <c r="DI45" i="13" a="1"/>
  <c r="DI45" i="13" s="1"/>
  <c r="JO45" i="13" a="1"/>
  <c r="JO45" i="13" s="1"/>
  <c r="OM45" i="13" a="1"/>
  <c r="OM45" i="13" s="1"/>
  <c r="QC45" i="13" a="1"/>
  <c r="QC45" i="13" s="1"/>
  <c r="CW45" i="13" a="1"/>
  <c r="CW45" i="13" s="1"/>
  <c r="EZ45" i="13" a="1"/>
  <c r="EZ45" i="13" s="1"/>
  <c r="JK45" i="13" a="1"/>
  <c r="JK45" i="13" s="1"/>
  <c r="G45" i="13" a="1"/>
  <c r="G45" i="13" s="1"/>
  <c r="K45" i="13" a="1"/>
  <c r="K45" i="13" s="1"/>
  <c r="S45" i="13" a="1"/>
  <c r="S45" i="13" s="1"/>
  <c r="W45" i="13" a="1"/>
  <c r="W45" i="13" s="1"/>
  <c r="BI45" i="13" a="1"/>
  <c r="BI45" i="13" s="1"/>
  <c r="BT45" i="13" a="1"/>
  <c r="BT45" i="13" s="1"/>
  <c r="CO45" i="13" a="1"/>
  <c r="CO45" i="13" s="1"/>
  <c r="CZ45" i="13" a="1"/>
  <c r="CZ45" i="13" s="1"/>
  <c r="DX45" i="13" a="1"/>
  <c r="DX45" i="13" s="1"/>
  <c r="EN45" i="13" a="1"/>
  <c r="EN45" i="13" s="1"/>
  <c r="FD45" i="13" a="1"/>
  <c r="FD45" i="13" s="1"/>
  <c r="FT45" i="13" a="1"/>
  <c r="FT45" i="13" s="1"/>
  <c r="GJ45" i="13" a="1"/>
  <c r="GJ45" i="13" s="1"/>
  <c r="GZ45" i="13" a="1"/>
  <c r="GZ45" i="13" s="1"/>
  <c r="HP45" i="13" a="1"/>
  <c r="HP45" i="13" s="1"/>
  <c r="IF45" i="13" a="1"/>
  <c r="IF45" i="13" s="1"/>
  <c r="IV45" i="13" a="1"/>
  <c r="IV45" i="13" s="1"/>
  <c r="JQ45" i="13" a="1"/>
  <c r="JQ45" i="13" s="1"/>
  <c r="KQ45" i="13" a="1"/>
  <c r="KQ45" i="13" s="1"/>
  <c r="LU45" i="13" a="1"/>
  <c r="LU45" i="13" s="1"/>
  <c r="NA45" i="13" a="1"/>
  <c r="NA45" i="13" s="1"/>
  <c r="OQ45" i="13" a="1"/>
  <c r="OQ45" i="13" s="1"/>
  <c r="QG45" i="13" a="1"/>
  <c r="QG45" i="13" s="1"/>
  <c r="ER45" i="13" a="1"/>
  <c r="ER45" i="13" s="1"/>
  <c r="FX45" i="13" a="1"/>
  <c r="FX45" i="13" s="1"/>
  <c r="HT45" i="13" a="1"/>
  <c r="HT45" i="13" s="1"/>
  <c r="MC45" i="13" a="1"/>
  <c r="MC45" i="13" s="1"/>
  <c r="NK45" i="13" a="1"/>
  <c r="NK45" i="13" s="1"/>
  <c r="PA45" i="13" a="1"/>
  <c r="PA45" i="13" s="1"/>
  <c r="SK45" i="13" a="1"/>
  <c r="SK45" i="13" s="1"/>
  <c r="CG45" i="13" a="1"/>
  <c r="CG45" i="13" s="1"/>
  <c r="DM45" i="13" a="1"/>
  <c r="DM45" i="13" s="1"/>
  <c r="EB45" i="13" a="1"/>
  <c r="EB45" i="13" s="1"/>
  <c r="FH45" i="13" a="1"/>
  <c r="FH45" i="13" s="1"/>
  <c r="GN45" i="13" a="1"/>
  <c r="GN45" i="13" s="1"/>
  <c r="HD45" i="13" a="1"/>
  <c r="HD45" i="13" s="1"/>
  <c r="IJ45" i="13" a="1"/>
  <c r="IJ45" i="13" s="1"/>
  <c r="IZ45" i="13" a="1"/>
  <c r="IZ45" i="13" s="1"/>
  <c r="KW45" i="13" a="1"/>
  <c r="KW45" i="13" s="1"/>
  <c r="I45" i="13" a="1"/>
  <c r="I45" i="13" s="1"/>
  <c r="M45" i="13" a="1"/>
  <c r="M45" i="13" s="1"/>
  <c r="Q45" i="13" a="1"/>
  <c r="Q45" i="13" s="1"/>
  <c r="U45" i="13" a="1"/>
  <c r="U45" i="13" s="1"/>
  <c r="Y45" i="13" a="1"/>
  <c r="Y45" i="13" s="1"/>
  <c r="AC45" i="13" a="1"/>
  <c r="AC45" i="13" s="1"/>
  <c r="AG45" i="13" a="1"/>
  <c r="AG45" i="13" s="1"/>
  <c r="AK45" i="13" a="1"/>
  <c r="AK45" i="13" s="1"/>
  <c r="AO45" i="13" a="1"/>
  <c r="AO45" i="13" s="1"/>
  <c r="AS45" i="13" a="1"/>
  <c r="AS45" i="13" s="1"/>
  <c r="AW45" i="13" a="1"/>
  <c r="AW45" i="13" s="1"/>
  <c r="BM45" i="13" a="1"/>
  <c r="BM45" i="13" s="1"/>
  <c r="BX45" i="13" a="1"/>
  <c r="BX45" i="13" s="1"/>
  <c r="CS45" i="13" a="1"/>
  <c r="CS45" i="13" s="1"/>
  <c r="DD45" i="13" a="1"/>
  <c r="DD45" i="13" s="1"/>
  <c r="NQ45" i="13" a="1"/>
  <c r="NQ45" i="13" s="1"/>
  <c r="SR45" i="13" a="1"/>
  <c r="SR45" i="13" s="1"/>
  <c r="SN45" i="13" a="1"/>
  <c r="SN45" i="13" s="1"/>
  <c r="SJ45" i="13" a="1"/>
  <c r="SJ45" i="13" s="1"/>
  <c r="SF45" i="13" a="1"/>
  <c r="SF45" i="13" s="1"/>
  <c r="SB45" i="13" a="1"/>
  <c r="SB45" i="13" s="1"/>
  <c r="RX45" i="13" a="1"/>
  <c r="RX45" i="13" s="1"/>
  <c r="RT45" i="13" a="1"/>
  <c r="RT45" i="13" s="1"/>
  <c r="RP45" i="13" a="1"/>
  <c r="RP45" i="13" s="1"/>
  <c r="RL45" i="13" a="1"/>
  <c r="RL45" i="13" s="1"/>
  <c r="RH45" i="13" a="1"/>
  <c r="RH45" i="13" s="1"/>
  <c r="RD45" i="13" a="1"/>
  <c r="RD45" i="13" s="1"/>
  <c r="QZ45" i="13" a="1"/>
  <c r="QZ45" i="13" s="1"/>
  <c r="QV45" i="13" a="1"/>
  <c r="QV45" i="13" s="1"/>
  <c r="QR45" i="13" a="1"/>
  <c r="QR45" i="13" s="1"/>
  <c r="QN45" i="13" a="1"/>
  <c r="QN45" i="13" s="1"/>
  <c r="QJ45" i="13" a="1"/>
  <c r="QJ45" i="13" s="1"/>
  <c r="QF45" i="13" a="1"/>
  <c r="QF45" i="13" s="1"/>
  <c r="QB45" i="13" a="1"/>
  <c r="QB45" i="13" s="1"/>
  <c r="PX45" i="13" a="1"/>
  <c r="PX45" i="13" s="1"/>
  <c r="PT45" i="13" a="1"/>
  <c r="PT45" i="13" s="1"/>
  <c r="PP45" i="13" a="1"/>
  <c r="PP45" i="13" s="1"/>
  <c r="PL45" i="13" a="1"/>
  <c r="PL45" i="13" s="1"/>
  <c r="PH45" i="13" a="1"/>
  <c r="PH45" i="13" s="1"/>
  <c r="PD45" i="13" a="1"/>
  <c r="PD45" i="13" s="1"/>
  <c r="OZ45" i="13" a="1"/>
  <c r="OZ45" i="13" s="1"/>
  <c r="OV45" i="13" a="1"/>
  <c r="OV45" i="13" s="1"/>
  <c r="OR45" i="13" a="1"/>
  <c r="OR45" i="13" s="1"/>
  <c r="ON45" i="13" a="1"/>
  <c r="ON45" i="13" s="1"/>
  <c r="OJ45" i="13" a="1"/>
  <c r="OJ45" i="13" s="1"/>
  <c r="OF45" i="13" a="1"/>
  <c r="OF45" i="13" s="1"/>
  <c r="OB45" i="13" a="1"/>
  <c r="OB45" i="13" s="1"/>
  <c r="NX45" i="13" a="1"/>
  <c r="NX45" i="13" s="1"/>
  <c r="NT45" i="13" a="1"/>
  <c r="NT45" i="13" s="1"/>
  <c r="NP45" i="13" a="1"/>
  <c r="NP45" i="13" s="1"/>
  <c r="NL45" i="13" a="1"/>
  <c r="NL45" i="13" s="1"/>
  <c r="NH45" i="13" a="1"/>
  <c r="NH45" i="13" s="1"/>
  <c r="ND45" i="13" a="1"/>
  <c r="ND45" i="13" s="1"/>
  <c r="MZ45" i="13" a="1"/>
  <c r="MZ45" i="13" s="1"/>
  <c r="MV45" i="13" a="1"/>
  <c r="MV45" i="13" s="1"/>
  <c r="MR45" i="13" a="1"/>
  <c r="MR45" i="13" s="1"/>
  <c r="MN45" i="13" a="1"/>
  <c r="MN45" i="13" s="1"/>
  <c r="MJ45" i="13" a="1"/>
  <c r="MJ45" i="13" s="1"/>
  <c r="MF45" i="13" a="1"/>
  <c r="MF45" i="13" s="1"/>
  <c r="MB45" i="13" a="1"/>
  <c r="MB45" i="13" s="1"/>
  <c r="LX45" i="13" a="1"/>
  <c r="LX45" i="13" s="1"/>
  <c r="LT45" i="13" a="1"/>
  <c r="LT45" i="13" s="1"/>
  <c r="LP45" i="13" a="1"/>
  <c r="LP45" i="13" s="1"/>
  <c r="LL45" i="13" a="1"/>
  <c r="LL45" i="13" s="1"/>
  <c r="LH45" i="13" a="1"/>
  <c r="LH45" i="13" s="1"/>
  <c r="LD45" i="13" a="1"/>
  <c r="LD45" i="13" s="1"/>
  <c r="KZ45" i="13" a="1"/>
  <c r="KZ45" i="13" s="1"/>
  <c r="KV45" i="13" a="1"/>
  <c r="KV45" i="13" s="1"/>
  <c r="KR45" i="13" a="1"/>
  <c r="KR45" i="13" s="1"/>
  <c r="KN45" i="13" a="1"/>
  <c r="KN45" i="13" s="1"/>
  <c r="KJ45" i="13" a="1"/>
  <c r="KJ45" i="13" s="1"/>
  <c r="KF45" i="13" a="1"/>
  <c r="KF45" i="13" s="1"/>
  <c r="KB45" i="13" a="1"/>
  <c r="KB45" i="13" s="1"/>
  <c r="JX45" i="13" a="1"/>
  <c r="JX45" i="13" s="1"/>
  <c r="JT45" i="13" a="1"/>
  <c r="JT45" i="13" s="1"/>
  <c r="JP45" i="13" a="1"/>
  <c r="JP45" i="13" s="1"/>
  <c r="JL45" i="13" a="1"/>
  <c r="JL45" i="13" s="1"/>
  <c r="JH45" i="13" a="1"/>
  <c r="JH45" i="13" s="1"/>
  <c r="JD45" i="13" a="1"/>
  <c r="JD45" i="13" s="1"/>
  <c r="SQ45" i="13" a="1"/>
  <c r="SQ45" i="13" s="1"/>
  <c r="SM45" i="13" a="1"/>
  <c r="SM45" i="13" s="1"/>
  <c r="SI45" i="13" a="1"/>
  <c r="SI45" i="13" s="1"/>
  <c r="SE45" i="13" a="1"/>
  <c r="SE45" i="13" s="1"/>
  <c r="ST45" i="13" a="1"/>
  <c r="ST45" i="13" s="1"/>
  <c r="SP45" i="13" a="1"/>
  <c r="SP45" i="13" s="1"/>
  <c r="SL45" i="13" a="1"/>
  <c r="SL45" i="13" s="1"/>
  <c r="SH45" i="13" a="1"/>
  <c r="SH45" i="13" s="1"/>
  <c r="SD45" i="13" a="1"/>
  <c r="SD45" i="13" s="1"/>
  <c r="RZ45" i="13" a="1"/>
  <c r="RZ45" i="13" s="1"/>
  <c r="RV45" i="13" a="1"/>
  <c r="RV45" i="13" s="1"/>
  <c r="RR45" i="13" a="1"/>
  <c r="RR45" i="13" s="1"/>
  <c r="RN45" i="13" a="1"/>
  <c r="RN45" i="13" s="1"/>
  <c r="RJ45" i="13" a="1"/>
  <c r="RJ45" i="13" s="1"/>
  <c r="RF45" i="13" a="1"/>
  <c r="RF45" i="13" s="1"/>
  <c r="RB45" i="13" a="1"/>
  <c r="RB45" i="13" s="1"/>
  <c r="QX45" i="13" a="1"/>
  <c r="QX45" i="13" s="1"/>
  <c r="QT45" i="13" a="1"/>
  <c r="QT45" i="13" s="1"/>
  <c r="QP45" i="13" a="1"/>
  <c r="QP45" i="13" s="1"/>
  <c r="QL45" i="13" a="1"/>
  <c r="QL45" i="13" s="1"/>
  <c r="QH45" i="13" a="1"/>
  <c r="QH45" i="13" s="1"/>
  <c r="QD45" i="13" a="1"/>
  <c r="QD45" i="13" s="1"/>
  <c r="PZ45" i="13" a="1"/>
  <c r="PZ45" i="13" s="1"/>
  <c r="PV45" i="13" a="1"/>
  <c r="PV45" i="13" s="1"/>
  <c r="PR45" i="13" a="1"/>
  <c r="PR45" i="13" s="1"/>
  <c r="PN45" i="13" a="1"/>
  <c r="PN45" i="13" s="1"/>
  <c r="PJ45" i="13" a="1"/>
  <c r="PJ45" i="13" s="1"/>
  <c r="PF45" i="13" a="1"/>
  <c r="PF45" i="13" s="1"/>
  <c r="PB45" i="13" a="1"/>
  <c r="PB45" i="13" s="1"/>
  <c r="OX45" i="13" a="1"/>
  <c r="OX45" i="13" s="1"/>
  <c r="OT45" i="13" a="1"/>
  <c r="OT45" i="13" s="1"/>
  <c r="OP45" i="13" a="1"/>
  <c r="OP45" i="13" s="1"/>
  <c r="OL45" i="13" a="1"/>
  <c r="OL45" i="13" s="1"/>
  <c r="OH45" i="13" a="1"/>
  <c r="OH45" i="13" s="1"/>
  <c r="OD45" i="13" a="1"/>
  <c r="OD45" i="13" s="1"/>
  <c r="NZ45" i="13" a="1"/>
  <c r="NZ45" i="13" s="1"/>
  <c r="NV45" i="13" a="1"/>
  <c r="NV45" i="13" s="1"/>
  <c r="NR45" i="13" a="1"/>
  <c r="NR45" i="13" s="1"/>
  <c r="NN45" i="13" a="1"/>
  <c r="NN45" i="13" s="1"/>
  <c r="NJ45" i="13" a="1"/>
  <c r="NJ45" i="13" s="1"/>
  <c r="NF45" i="13" a="1"/>
  <c r="NF45" i="13" s="1"/>
  <c r="NB45" i="13" a="1"/>
  <c r="NB45" i="13" s="1"/>
  <c r="MX45" i="13" a="1"/>
  <c r="MX45" i="13" s="1"/>
  <c r="MT45" i="13" a="1"/>
  <c r="MT45" i="13" s="1"/>
  <c r="MP45" i="13" a="1"/>
  <c r="MP45" i="13" s="1"/>
  <c r="ML45" i="13" a="1"/>
  <c r="ML45" i="13" s="1"/>
  <c r="MH45" i="13" a="1"/>
  <c r="MH45" i="13" s="1"/>
  <c r="MD45" i="13" a="1"/>
  <c r="MD45" i="13" s="1"/>
  <c r="LZ45" i="13" a="1"/>
  <c r="LZ45" i="13" s="1"/>
  <c r="LV45" i="13" a="1"/>
  <c r="LV45" i="13" s="1"/>
  <c r="LR45" i="13" a="1"/>
  <c r="LR45" i="13" s="1"/>
  <c r="LN45" i="13" a="1"/>
  <c r="LN45" i="13" s="1"/>
  <c r="LJ45" i="13" a="1"/>
  <c r="LJ45" i="13" s="1"/>
  <c r="LF45" i="13" a="1"/>
  <c r="LF45" i="13" s="1"/>
  <c r="LB45" i="13" a="1"/>
  <c r="LB45" i="13" s="1"/>
  <c r="KX45" i="13" a="1"/>
  <c r="KX45" i="13" s="1"/>
  <c r="KT45" i="13" a="1"/>
  <c r="KT45" i="13" s="1"/>
  <c r="KP45" i="13" a="1"/>
  <c r="KP45" i="13" s="1"/>
  <c r="KL45" i="13" a="1"/>
  <c r="KL45" i="13" s="1"/>
  <c r="KH45" i="13" a="1"/>
  <c r="KH45" i="13" s="1"/>
  <c r="KD45" i="13" a="1"/>
  <c r="KD45" i="13" s="1"/>
  <c r="JZ45" i="13" a="1"/>
  <c r="JZ45" i="13" s="1"/>
  <c r="JV45" i="13" a="1"/>
  <c r="JV45" i="13" s="1"/>
  <c r="JR45" i="13" a="1"/>
  <c r="JR45" i="13" s="1"/>
  <c r="JN45" i="13" a="1"/>
  <c r="JN45" i="13" s="1"/>
  <c r="JJ45" i="13" a="1"/>
  <c r="JJ45" i="13" s="1"/>
  <c r="JF45" i="13" a="1"/>
  <c r="JF45" i="13" s="1"/>
  <c r="RW45" i="13" a="1"/>
  <c r="RW45" i="13" s="1"/>
  <c r="RA45" i="13" a="1"/>
  <c r="RA45" i="13" s="1"/>
  <c r="QQ45" i="13" a="1"/>
  <c r="QQ45" i="13" s="1"/>
  <c r="PU45" i="13" a="1"/>
  <c r="PU45" i="13" s="1"/>
  <c r="PK45" i="13" a="1"/>
  <c r="PK45" i="13" s="1"/>
  <c r="OO45" i="13" a="1"/>
  <c r="OO45" i="13" s="1"/>
  <c r="OE45" i="13" a="1"/>
  <c r="OE45" i="13" s="1"/>
  <c r="NI45" i="13" a="1"/>
  <c r="NI45" i="13" s="1"/>
  <c r="KC45" i="13" a="1"/>
  <c r="KC45" i="13" s="1"/>
  <c r="JW45" i="13" a="1"/>
  <c r="JW45" i="13" s="1"/>
  <c r="SG45" i="13" a="1"/>
  <c r="SG45" i="13" s="1"/>
  <c r="RU45" i="13" a="1"/>
  <c r="RU45" i="13" s="1"/>
  <c r="RK45" i="13" a="1"/>
  <c r="RK45" i="13" s="1"/>
  <c r="QO45" i="13" a="1"/>
  <c r="QO45" i="13" s="1"/>
  <c r="QE45" i="13" a="1"/>
  <c r="QE45" i="13" s="1"/>
  <c r="PI45" i="13" a="1"/>
  <c r="PI45" i="13" s="1"/>
  <c r="OY45" i="13" a="1"/>
  <c r="OY45" i="13" s="1"/>
  <c r="OC45" i="13" a="1"/>
  <c r="OC45" i="13" s="1"/>
  <c r="NS45" i="13" a="1"/>
  <c r="NS45" i="13" s="1"/>
  <c r="MY45" i="13" a="1"/>
  <c r="MY45" i="13" s="1"/>
  <c r="MQ45" i="13" a="1"/>
  <c r="MQ45" i="13" s="1"/>
  <c r="MI45" i="13" a="1"/>
  <c r="MI45" i="13" s="1"/>
  <c r="MA45" i="13" a="1"/>
  <c r="MA45" i="13" s="1"/>
  <c r="LS45" i="13" a="1"/>
  <c r="LS45" i="13" s="1"/>
  <c r="LK45" i="13" a="1"/>
  <c r="LK45" i="13" s="1"/>
  <c r="LC45" i="13" a="1"/>
  <c r="LC45" i="13" s="1"/>
  <c r="KO45" i="13" a="1"/>
  <c r="KO45" i="13" s="1"/>
  <c r="KI45" i="13" a="1"/>
  <c r="KI45" i="13" s="1"/>
  <c r="JI45" i="13" a="1"/>
  <c r="JI45" i="13" s="1"/>
  <c r="JC45" i="13" a="1"/>
  <c r="JC45" i="13" s="1"/>
  <c r="IY45" i="13" a="1"/>
  <c r="IY45" i="13" s="1"/>
  <c r="IU45" i="13" a="1"/>
  <c r="IU45" i="13" s="1"/>
  <c r="IQ45" i="13" a="1"/>
  <c r="IQ45" i="13" s="1"/>
  <c r="IM45" i="13" a="1"/>
  <c r="IM45" i="13" s="1"/>
  <c r="II45" i="13" a="1"/>
  <c r="II45" i="13" s="1"/>
  <c r="IE45" i="13" a="1"/>
  <c r="IE45" i="13" s="1"/>
  <c r="IA45" i="13" a="1"/>
  <c r="IA45" i="13" s="1"/>
  <c r="HW45" i="13" a="1"/>
  <c r="HW45" i="13" s="1"/>
  <c r="HS45" i="13" a="1"/>
  <c r="HS45" i="13" s="1"/>
  <c r="HO45" i="13" a="1"/>
  <c r="HO45" i="13" s="1"/>
  <c r="HK45" i="13" a="1"/>
  <c r="HK45" i="13" s="1"/>
  <c r="HG45" i="13" a="1"/>
  <c r="HG45" i="13" s="1"/>
  <c r="HC45" i="13" a="1"/>
  <c r="HC45" i="13" s="1"/>
  <c r="GY45" i="13" a="1"/>
  <c r="GY45" i="13" s="1"/>
  <c r="GU45" i="13" a="1"/>
  <c r="GU45" i="13" s="1"/>
  <c r="GQ45" i="13" a="1"/>
  <c r="GQ45" i="13" s="1"/>
  <c r="GM45" i="13" a="1"/>
  <c r="GM45" i="13" s="1"/>
  <c r="GI45" i="13" a="1"/>
  <c r="GI45" i="13" s="1"/>
  <c r="GE45" i="13" a="1"/>
  <c r="GE45" i="13" s="1"/>
  <c r="GA45" i="13" a="1"/>
  <c r="GA45" i="13" s="1"/>
  <c r="FW45" i="13" a="1"/>
  <c r="FW45" i="13" s="1"/>
  <c r="FS45" i="13" a="1"/>
  <c r="FS45" i="13" s="1"/>
  <c r="FO45" i="13" a="1"/>
  <c r="FO45" i="13" s="1"/>
  <c r="FK45" i="13" a="1"/>
  <c r="FK45" i="13" s="1"/>
  <c r="FG45" i="13" a="1"/>
  <c r="FG45" i="13" s="1"/>
  <c r="FC45" i="13" a="1"/>
  <c r="FC45" i="13" s="1"/>
  <c r="EY45" i="13" a="1"/>
  <c r="EY45" i="13" s="1"/>
  <c r="EU45" i="13" a="1"/>
  <c r="EU45" i="13" s="1"/>
  <c r="EQ45" i="13" a="1"/>
  <c r="EQ45" i="13" s="1"/>
  <c r="EM45" i="13" a="1"/>
  <c r="EM45" i="13" s="1"/>
  <c r="EI45" i="13" a="1"/>
  <c r="EI45" i="13" s="1"/>
  <c r="EE45" i="13" a="1"/>
  <c r="EE45" i="13" s="1"/>
  <c r="EA45" i="13" a="1"/>
  <c r="EA45" i="13" s="1"/>
  <c r="DW45" i="13" a="1"/>
  <c r="DW45" i="13" s="1"/>
  <c r="DS45" i="13" a="1"/>
  <c r="DS45" i="13" s="1"/>
  <c r="DO45" i="13" a="1"/>
  <c r="DO45" i="13" s="1"/>
  <c r="DK45" i="13" a="1"/>
  <c r="DK45" i="13" s="1"/>
  <c r="DG45" i="13" a="1"/>
  <c r="DG45" i="13" s="1"/>
  <c r="DC45" i="13" a="1"/>
  <c r="DC45" i="13" s="1"/>
  <c r="CY45" i="13" a="1"/>
  <c r="CY45" i="13" s="1"/>
  <c r="CU45" i="13" a="1"/>
  <c r="CU45" i="13" s="1"/>
  <c r="CQ45" i="13" a="1"/>
  <c r="CQ45" i="13" s="1"/>
  <c r="CM45" i="13" a="1"/>
  <c r="CM45" i="13" s="1"/>
  <c r="CI45" i="13" a="1"/>
  <c r="CI45" i="13" s="1"/>
  <c r="CE45" i="13" a="1"/>
  <c r="CE45" i="13" s="1"/>
  <c r="CA45" i="13" a="1"/>
  <c r="CA45" i="13" s="1"/>
  <c r="BW45" i="13" a="1"/>
  <c r="BW45" i="13" s="1"/>
  <c r="BS45" i="13" a="1"/>
  <c r="BS45" i="13" s="1"/>
  <c r="BO45" i="13" a="1"/>
  <c r="BO45" i="13" s="1"/>
  <c r="BK45" i="13" a="1"/>
  <c r="BK45" i="13" s="1"/>
  <c r="BG45" i="13" a="1"/>
  <c r="BG45" i="13" s="1"/>
  <c r="BC45" i="13" a="1"/>
  <c r="BC45" i="13" s="1"/>
  <c r="SS45" i="13" a="1"/>
  <c r="SS45" i="13" s="1"/>
  <c r="SC45" i="13" a="1"/>
  <c r="SC45" i="13" s="1"/>
  <c r="RS45" i="13" a="1"/>
  <c r="RS45" i="13" s="1"/>
  <c r="QW45" i="13" a="1"/>
  <c r="QW45" i="13" s="1"/>
  <c r="QM45" i="13" a="1"/>
  <c r="QM45" i="13" s="1"/>
  <c r="PQ45" i="13" a="1"/>
  <c r="PQ45" i="13" s="1"/>
  <c r="PG45" i="13" a="1"/>
  <c r="PG45" i="13" s="1"/>
  <c r="OK45" i="13" a="1"/>
  <c r="OK45" i="13" s="1"/>
  <c r="OA45" i="13" a="1"/>
  <c r="OA45" i="13" s="1"/>
  <c r="NE45" i="13" a="1"/>
  <c r="NE45" i="13" s="1"/>
  <c r="MW45" i="13" a="1"/>
  <c r="MW45" i="13" s="1"/>
  <c r="MO45" i="13" a="1"/>
  <c r="MO45" i="13" s="1"/>
  <c r="MG45" i="13" a="1"/>
  <c r="MG45" i="13" s="1"/>
  <c r="LY45" i="13" a="1"/>
  <c r="LY45" i="13" s="1"/>
  <c r="LQ45" i="13" a="1"/>
  <c r="LQ45" i="13" s="1"/>
  <c r="LI45" i="13" a="1"/>
  <c r="LI45" i="13" s="1"/>
  <c r="LA45" i="13" a="1"/>
  <c r="LA45" i="13" s="1"/>
  <c r="KG45" i="13" a="1"/>
  <c r="KG45" i="13" s="1"/>
  <c r="KA45" i="13" a="1"/>
  <c r="KA45" i="13" s="1"/>
  <c r="JB45" i="13" a="1"/>
  <c r="JB45" i="13" s="1"/>
  <c r="IX45" i="13" a="1"/>
  <c r="IX45" i="13" s="1"/>
  <c r="IT45" i="13" a="1"/>
  <c r="IT45" i="13" s="1"/>
  <c r="IP45" i="13" a="1"/>
  <c r="IP45" i="13" s="1"/>
  <c r="IL45" i="13" a="1"/>
  <c r="IL45" i="13" s="1"/>
  <c r="IH45" i="13" a="1"/>
  <c r="IH45" i="13" s="1"/>
  <c r="ID45" i="13" a="1"/>
  <c r="ID45" i="13" s="1"/>
  <c r="HZ45" i="13" a="1"/>
  <c r="HZ45" i="13" s="1"/>
  <c r="HV45" i="13" a="1"/>
  <c r="HV45" i="13" s="1"/>
  <c r="HR45" i="13" a="1"/>
  <c r="HR45" i="13" s="1"/>
  <c r="HN45" i="13" a="1"/>
  <c r="HN45" i="13" s="1"/>
  <c r="HJ45" i="13" a="1"/>
  <c r="HJ45" i="13" s="1"/>
  <c r="HF45" i="13" a="1"/>
  <c r="HF45" i="13" s="1"/>
  <c r="HB45" i="13" a="1"/>
  <c r="HB45" i="13" s="1"/>
  <c r="GX45" i="13" a="1"/>
  <c r="GX45" i="13" s="1"/>
  <c r="GT45" i="13" a="1"/>
  <c r="GT45" i="13" s="1"/>
  <c r="GP45" i="13" a="1"/>
  <c r="GP45" i="13" s="1"/>
  <c r="GL45" i="13" a="1"/>
  <c r="GL45" i="13" s="1"/>
  <c r="GH45" i="13" a="1"/>
  <c r="GH45" i="13" s="1"/>
  <c r="GD45" i="13" a="1"/>
  <c r="GD45" i="13" s="1"/>
  <c r="FZ45" i="13" a="1"/>
  <c r="FZ45" i="13" s="1"/>
  <c r="FV45" i="13" a="1"/>
  <c r="FV45" i="13" s="1"/>
  <c r="FR45" i="13" a="1"/>
  <c r="FR45" i="13" s="1"/>
  <c r="FN45" i="13" a="1"/>
  <c r="FN45" i="13" s="1"/>
  <c r="FJ45" i="13" a="1"/>
  <c r="FJ45" i="13" s="1"/>
  <c r="FF45" i="13" a="1"/>
  <c r="FF45" i="13" s="1"/>
  <c r="FB45" i="13" a="1"/>
  <c r="FB45" i="13" s="1"/>
  <c r="EX45" i="13" a="1"/>
  <c r="EX45" i="13" s="1"/>
  <c r="ET45" i="13" a="1"/>
  <c r="ET45" i="13" s="1"/>
  <c r="EP45" i="13" a="1"/>
  <c r="EP45" i="13" s="1"/>
  <c r="EL45" i="13" a="1"/>
  <c r="EL45" i="13" s="1"/>
  <c r="EH45" i="13" a="1"/>
  <c r="EH45" i="13" s="1"/>
  <c r="ED45" i="13" a="1"/>
  <c r="ED45" i="13" s="1"/>
  <c r="DZ45" i="13" a="1"/>
  <c r="DZ45" i="13" s="1"/>
  <c r="DV45" i="13" a="1"/>
  <c r="DV45" i="13" s="1"/>
  <c r="DR45" i="13" a="1"/>
  <c r="DR45" i="13" s="1"/>
  <c r="DN45" i="13" a="1"/>
  <c r="DN45" i="13" s="1"/>
  <c r="DJ45" i="13" a="1"/>
  <c r="DJ45" i="13" s="1"/>
  <c r="DF45" i="13" a="1"/>
  <c r="DF45" i="13" s="1"/>
  <c r="DB45" i="13" a="1"/>
  <c r="DB45" i="13" s="1"/>
  <c r="CX45" i="13" a="1"/>
  <c r="CX45" i="13" s="1"/>
  <c r="CT45" i="13" a="1"/>
  <c r="CT45" i="13" s="1"/>
  <c r="CP45" i="13" a="1"/>
  <c r="CP45" i="13" s="1"/>
  <c r="CL45" i="13" a="1"/>
  <c r="CL45" i="13" s="1"/>
  <c r="CH45" i="13" a="1"/>
  <c r="CH45" i="13" s="1"/>
  <c r="CD45" i="13" a="1"/>
  <c r="CD45" i="13" s="1"/>
  <c r="BZ45" i="13" a="1"/>
  <c r="BZ45" i="13" s="1"/>
  <c r="BV45" i="13" a="1"/>
  <c r="BV45" i="13" s="1"/>
  <c r="BR45" i="13" a="1"/>
  <c r="BR45" i="13" s="1"/>
  <c r="BN45" i="13" a="1"/>
  <c r="BN45" i="13" s="1"/>
  <c r="BJ45" i="13" a="1"/>
  <c r="BJ45" i="13" s="1"/>
  <c r="BF45" i="13" a="1"/>
  <c r="BF45" i="13" s="1"/>
  <c r="BB45" i="13" a="1"/>
  <c r="BB45" i="13" s="1"/>
  <c r="RQ45" i="13" a="1"/>
  <c r="RQ45" i="13" s="1"/>
  <c r="RG45" i="13" a="1"/>
  <c r="RG45" i="13" s="1"/>
  <c r="QK45" i="13" a="1"/>
  <c r="QK45" i="13" s="1"/>
  <c r="QA45" i="13" a="1"/>
  <c r="QA45" i="13" s="1"/>
  <c r="PE45" i="13" a="1"/>
  <c r="PE45" i="13" s="1"/>
  <c r="OU45" i="13" a="1"/>
  <c r="OU45" i="13" s="1"/>
  <c r="NY45" i="13" a="1"/>
  <c r="NY45" i="13" s="1"/>
  <c r="NO45" i="13" a="1"/>
  <c r="NO45" i="13" s="1"/>
  <c r="KS45" i="13" a="1"/>
  <c r="KS45" i="13" s="1"/>
  <c r="KM45" i="13" a="1"/>
  <c r="KM45" i="13" s="1"/>
  <c r="JM45" i="13" a="1"/>
  <c r="JM45" i="13" s="1"/>
  <c r="JG45" i="13" a="1"/>
  <c r="JG45" i="13" s="1"/>
  <c r="SO45" i="13" a="1"/>
  <c r="SO45" i="13" s="1"/>
  <c r="SA45" i="13" a="1"/>
  <c r="SA45" i="13" s="1"/>
  <c r="RE45" i="13" a="1"/>
  <c r="RE45" i="13" s="1"/>
  <c r="QU45" i="13" a="1"/>
  <c r="QU45" i="13" s="1"/>
  <c r="PY45" i="13" a="1"/>
  <c r="PY45" i="13" s="1"/>
  <c r="PO45" i="13" a="1"/>
  <c r="PO45" i="13" s="1"/>
  <c r="OS45" i="13" a="1"/>
  <c r="OS45" i="13" s="1"/>
  <c r="OI45" i="13" a="1"/>
  <c r="OI45" i="13" s="1"/>
  <c r="NM45" i="13" a="1"/>
  <c r="NM45" i="13" s="1"/>
  <c r="NC45" i="13" a="1"/>
  <c r="NC45" i="13" s="1"/>
  <c r="MU45" i="13" a="1"/>
  <c r="MU45" i="13" s="1"/>
  <c r="MM45" i="13" a="1"/>
  <c r="MM45" i="13" s="1"/>
  <c r="ME45" i="13" a="1"/>
  <c r="ME45" i="13" s="1"/>
  <c r="LW45" i="13" a="1"/>
  <c r="LW45" i="13" s="1"/>
  <c r="LO45" i="13" a="1"/>
  <c r="LO45" i="13" s="1"/>
  <c r="LG45" i="13" a="1"/>
  <c r="LG45" i="13" s="1"/>
  <c r="KY45" i="13" a="1"/>
  <c r="KY45" i="13" s="1"/>
  <c r="JY45" i="13" a="1"/>
  <c r="JY45" i="13" s="1"/>
  <c r="JS45" i="13" a="1"/>
  <c r="JS45" i="13" s="1"/>
  <c r="JA45" i="13" a="1"/>
  <c r="JA45" i="13" s="1"/>
  <c r="IW45" i="13" a="1"/>
  <c r="IW45" i="13" s="1"/>
  <c r="IS45" i="13" a="1"/>
  <c r="IS45" i="13" s="1"/>
  <c r="IO45" i="13" a="1"/>
  <c r="IO45" i="13" s="1"/>
  <c r="IK45" i="13" a="1"/>
  <c r="IK45" i="13" s="1"/>
  <c r="IG45" i="13" a="1"/>
  <c r="IG45" i="13" s="1"/>
  <c r="IC45" i="13" a="1"/>
  <c r="IC45" i="13" s="1"/>
  <c r="HY45" i="13" a="1"/>
  <c r="HY45" i="13" s="1"/>
  <c r="HU45" i="13" a="1"/>
  <c r="HU45" i="13" s="1"/>
  <c r="HQ45" i="13" a="1"/>
  <c r="HQ45" i="13" s="1"/>
  <c r="HM45" i="13" a="1"/>
  <c r="HM45" i="13" s="1"/>
  <c r="HI45" i="13" a="1"/>
  <c r="HI45" i="13" s="1"/>
  <c r="HE45" i="13" a="1"/>
  <c r="HE45" i="13" s="1"/>
  <c r="HA45" i="13" a="1"/>
  <c r="HA45" i="13" s="1"/>
  <c r="GW45" i="13" a="1"/>
  <c r="GW45" i="13" s="1"/>
  <c r="GS45" i="13" a="1"/>
  <c r="GS45" i="13" s="1"/>
  <c r="GO45" i="13" a="1"/>
  <c r="GO45" i="13" s="1"/>
  <c r="GK45" i="13" a="1"/>
  <c r="GK45" i="13" s="1"/>
  <c r="GG45" i="13" a="1"/>
  <c r="GG45" i="13" s="1"/>
  <c r="GC45" i="13" a="1"/>
  <c r="GC45" i="13" s="1"/>
  <c r="FY45" i="13" a="1"/>
  <c r="FY45" i="13" s="1"/>
  <c r="FU45" i="13" a="1"/>
  <c r="FU45" i="13" s="1"/>
  <c r="FQ45" i="13" a="1"/>
  <c r="FQ45" i="13" s="1"/>
  <c r="FM45" i="13" a="1"/>
  <c r="FM45" i="13" s="1"/>
  <c r="FI45" i="13" a="1"/>
  <c r="FI45" i="13" s="1"/>
  <c r="FE45" i="13" a="1"/>
  <c r="FE45" i="13" s="1"/>
  <c r="FA45" i="13" a="1"/>
  <c r="FA45" i="13" s="1"/>
  <c r="EW45" i="13" a="1"/>
  <c r="EW45" i="13" s="1"/>
  <c r="ES45" i="13" a="1"/>
  <c r="ES45" i="13" s="1"/>
  <c r="EO45" i="13" a="1"/>
  <c r="EO45" i="13" s="1"/>
  <c r="EK45" i="13" a="1"/>
  <c r="EK45" i="13" s="1"/>
  <c r="EG45" i="13" a="1"/>
  <c r="EG45" i="13" s="1"/>
  <c r="EC45" i="13" a="1"/>
  <c r="EC45" i="13" s="1"/>
  <c r="DY45" i="13" a="1"/>
  <c r="DY45" i="13" s="1"/>
  <c r="DU45" i="13" a="1"/>
  <c r="DU45" i="13" s="1"/>
  <c r="DQ45" i="13" a="1"/>
  <c r="DQ45" i="13" s="1"/>
  <c r="RY45" i="13" a="1"/>
  <c r="RY45" i="13" s="1"/>
  <c r="RO45" i="13" a="1"/>
  <c r="RO45" i="13" s="1"/>
  <c r="QS45" i="13" a="1"/>
  <c r="QS45" i="13" s="1"/>
  <c r="QI45" i="13" a="1"/>
  <c r="QI45" i="13" s="1"/>
  <c r="PM45" i="13" a="1"/>
  <c r="PM45" i="13" s="1"/>
  <c r="PC45" i="13" a="1"/>
  <c r="PC45" i="13" s="1"/>
  <c r="OG45" i="13" a="1"/>
  <c r="OG45" i="13" s="1"/>
  <c r="NW45" i="13" a="1"/>
  <c r="NW45" i="13" s="1"/>
  <c r="KK45" i="13" a="1"/>
  <c r="KK45" i="13" s="1"/>
  <c r="KE45" i="13" a="1"/>
  <c r="KE45" i="13" s="1"/>
  <c r="JE45" i="13" a="1"/>
  <c r="JE45" i="13" s="1"/>
  <c r="BD45" i="13" a="1"/>
  <c r="BD45" i="13" s="1"/>
  <c r="BY45" i="13" a="1"/>
  <c r="BY45" i="13" s="1"/>
  <c r="CJ45" i="13" a="1"/>
  <c r="CJ45" i="13" s="1"/>
  <c r="DE45" i="13" a="1"/>
  <c r="DE45" i="13" s="1"/>
  <c r="DP45" i="13" a="1"/>
  <c r="DP45" i="13" s="1"/>
  <c r="EF45" i="13" a="1"/>
  <c r="EF45" i="13" s="1"/>
  <c r="EV45" i="13" a="1"/>
  <c r="EV45" i="13" s="1"/>
  <c r="FL45" i="13" a="1"/>
  <c r="FL45" i="13" s="1"/>
  <c r="GB45" i="13" a="1"/>
  <c r="GB45" i="13" s="1"/>
  <c r="GR45" i="13" a="1"/>
  <c r="GR45" i="13" s="1"/>
  <c r="HH45" i="13" a="1"/>
  <c r="HH45" i="13" s="1"/>
  <c r="HX45" i="13" a="1"/>
  <c r="HX45" i="13" s="1"/>
  <c r="IN45" i="13" a="1"/>
  <c r="IN45" i="13" s="1"/>
  <c r="LE45" i="13" a="1"/>
  <c r="LE45" i="13" s="1"/>
  <c r="MK45" i="13" a="1"/>
  <c r="MK45" i="13" s="1"/>
  <c r="NU45" i="13" a="1"/>
  <c r="NU45" i="13" s="1"/>
  <c r="RC45" i="13" a="1"/>
  <c r="RC45" i="13" s="1"/>
  <c r="AB100" i="13"/>
  <c r="AB101" i="13"/>
  <c r="AA95" i="13"/>
  <c r="C52" i="13"/>
  <c r="C55" i="13"/>
  <c r="C58" i="13"/>
  <c r="C53" i="13"/>
  <c r="C56" i="13"/>
  <c r="C51" i="13"/>
  <c r="C54" i="13"/>
  <c r="A33" i="13" l="1"/>
  <c r="A34" i="13" s="1"/>
  <c r="A35" i="13" s="1"/>
  <c r="A36" i="13" s="1"/>
  <c r="A37" i="13" s="1"/>
  <c r="A38" i="13" s="1"/>
  <c r="A39" i="13" s="1"/>
  <c r="A40" i="13" s="1"/>
  <c r="G30" i="13" l="1"/>
  <c r="H30" i="13" s="1"/>
  <c r="I30" i="13" s="1"/>
  <c r="J30" i="13" s="1"/>
  <c r="K30" i="13" s="1"/>
  <c r="L30" i="13" s="1"/>
  <c r="M30" i="13" s="1"/>
  <c r="N30" i="13" s="1"/>
  <c r="O30" i="13" s="1"/>
  <c r="P30" i="13" s="1"/>
  <c r="Q30" i="13" s="1"/>
  <c r="R30" i="13" s="1"/>
  <c r="S30" i="13" s="1"/>
  <c r="T30" i="13" s="1"/>
  <c r="U30" i="13" s="1"/>
  <c r="V30" i="13" s="1"/>
  <c r="W30" i="13" s="1"/>
  <c r="X30" i="13" s="1"/>
  <c r="Y30" i="13" s="1"/>
  <c r="Z30" i="13" s="1"/>
  <c r="AA30" i="13" s="1"/>
  <c r="AB30" i="13" s="1"/>
  <c r="AC30" i="13" s="1"/>
  <c r="AD30" i="13" s="1"/>
  <c r="AE30" i="13" s="1"/>
  <c r="AF30" i="13" s="1"/>
  <c r="AG30" i="13" s="1"/>
  <c r="AH30" i="13" s="1"/>
  <c r="AI30" i="13" s="1"/>
  <c r="AJ30" i="13" s="1"/>
  <c r="AK30" i="13" s="1"/>
  <c r="AL30" i="13" s="1"/>
  <c r="AM30" i="13" s="1"/>
  <c r="AN30" i="13" s="1"/>
  <c r="AO30" i="13" s="1"/>
  <c r="AP30" i="13" s="1"/>
  <c r="AQ30" i="13" s="1"/>
  <c r="AR30" i="13" s="1"/>
  <c r="AS30" i="13" s="1"/>
  <c r="AT30" i="13" s="1"/>
  <c r="AU30" i="13" s="1"/>
  <c r="AV30" i="13" s="1"/>
  <c r="AW30" i="13" s="1"/>
  <c r="AX30" i="13" s="1"/>
  <c r="AY30" i="13" s="1"/>
  <c r="AZ30" i="13" s="1"/>
  <c r="BA30" i="13" s="1"/>
  <c r="BB30" i="13" s="1"/>
  <c r="BC30" i="13" s="1"/>
  <c r="BD30" i="13" s="1"/>
  <c r="BE30" i="13" s="1"/>
  <c r="BF30" i="13" s="1"/>
  <c r="BG30" i="13" s="1"/>
  <c r="BH30" i="13" s="1"/>
  <c r="BI30" i="13" s="1"/>
  <c r="BJ30" i="13" s="1"/>
  <c r="BK30" i="13" s="1"/>
  <c r="BL30" i="13" s="1"/>
  <c r="BM30" i="13" s="1"/>
  <c r="BN30" i="13" s="1"/>
  <c r="BO30" i="13" s="1"/>
  <c r="BP30" i="13" s="1"/>
  <c r="BQ30" i="13" s="1"/>
  <c r="BR30" i="13" s="1"/>
  <c r="BS30" i="13" s="1"/>
  <c r="BT30" i="13" s="1"/>
  <c r="BU30" i="13" s="1"/>
  <c r="BV30" i="13" s="1"/>
  <c r="BW30" i="13" s="1"/>
  <c r="BX30" i="13" s="1"/>
  <c r="BY30" i="13" s="1"/>
  <c r="BZ30" i="13" s="1"/>
  <c r="CA30" i="13" s="1"/>
  <c r="CB30" i="13" s="1"/>
  <c r="CC30" i="13" s="1"/>
  <c r="CD30" i="13" s="1"/>
  <c r="CE30" i="13" s="1"/>
  <c r="CF30" i="13" s="1"/>
  <c r="CG30" i="13" s="1"/>
  <c r="CH30" i="13" s="1"/>
  <c r="CI30" i="13" s="1"/>
  <c r="CJ30" i="13" s="1"/>
  <c r="CK30" i="13" s="1"/>
  <c r="CL30" i="13" s="1"/>
  <c r="CM30" i="13" s="1"/>
  <c r="CN30" i="13" s="1"/>
  <c r="CO30" i="13" s="1"/>
  <c r="CP30" i="13" s="1"/>
  <c r="CQ30" i="13" s="1"/>
  <c r="CR30" i="13" s="1"/>
  <c r="CS30" i="13" s="1"/>
  <c r="CT30" i="13" s="1"/>
  <c r="CU30" i="13" s="1"/>
  <c r="CV30" i="13" s="1"/>
  <c r="CW30" i="13" s="1"/>
  <c r="CX30" i="13" s="1"/>
  <c r="CY30" i="13" s="1"/>
  <c r="CZ30" i="13" s="1"/>
  <c r="DA30" i="13" s="1"/>
  <c r="DB30" i="13" s="1"/>
  <c r="DC30" i="13" s="1"/>
  <c r="DD30" i="13" s="1"/>
  <c r="DE30" i="13" s="1"/>
  <c r="DF30" i="13" s="1"/>
  <c r="DG30" i="13" s="1"/>
  <c r="DH30" i="13" s="1"/>
  <c r="DI30" i="13" s="1"/>
  <c r="DJ30" i="13" s="1"/>
  <c r="DK30" i="13" s="1"/>
  <c r="DL30" i="13" s="1"/>
  <c r="DM30" i="13" s="1"/>
  <c r="DN30" i="13" s="1"/>
  <c r="DO30" i="13" s="1"/>
  <c r="DP30" i="13" s="1"/>
  <c r="DQ30" i="13" s="1"/>
  <c r="DR30" i="13" s="1"/>
  <c r="DS30" i="13" s="1"/>
  <c r="DT30" i="13" s="1"/>
  <c r="DU30" i="13" s="1"/>
  <c r="DV30" i="13" s="1"/>
  <c r="DW30" i="13" s="1"/>
  <c r="DX30" i="13" s="1"/>
  <c r="DY30" i="13" s="1"/>
  <c r="DZ30" i="13" s="1"/>
  <c r="EA30" i="13" s="1"/>
  <c r="EB30" i="13" s="1"/>
  <c r="EC30" i="13" s="1"/>
  <c r="ED30" i="13" s="1"/>
  <c r="EE30" i="13" s="1"/>
  <c r="EF30" i="13" s="1"/>
  <c r="EG30" i="13" s="1"/>
  <c r="EH30" i="13" s="1"/>
  <c r="EI30" i="13" s="1"/>
  <c r="EJ30" i="13" s="1"/>
  <c r="EK30" i="13" s="1"/>
  <c r="EL30" i="13" s="1"/>
  <c r="EM30" i="13" s="1"/>
  <c r="EN30" i="13" s="1"/>
  <c r="EO30" i="13" s="1"/>
  <c r="EP30" i="13" s="1"/>
  <c r="EQ30" i="13" s="1"/>
  <c r="ER30" i="13" s="1"/>
  <c r="ES30" i="13" s="1"/>
  <c r="ET30" i="13" s="1"/>
  <c r="EU30" i="13" s="1"/>
  <c r="EV30" i="13" s="1"/>
  <c r="EW30" i="13" s="1"/>
  <c r="EX30" i="13" s="1"/>
  <c r="EY30" i="13" s="1"/>
  <c r="EZ30" i="13" s="1"/>
  <c r="FA30" i="13" s="1"/>
  <c r="FB30" i="13" s="1"/>
  <c r="FC30" i="13" s="1"/>
  <c r="FD30" i="13" s="1"/>
  <c r="FE30" i="13" s="1"/>
  <c r="FF30" i="13" s="1"/>
  <c r="FG30" i="13" s="1"/>
  <c r="FH30" i="13" s="1"/>
  <c r="FI30" i="13" s="1"/>
  <c r="FJ30" i="13" s="1"/>
  <c r="FK30" i="13" s="1"/>
  <c r="FL30" i="13" s="1"/>
  <c r="FM30" i="13" s="1"/>
  <c r="FN30" i="13" s="1"/>
  <c r="FO30" i="13" s="1"/>
  <c r="FP30" i="13" s="1"/>
  <c r="FQ30" i="13" s="1"/>
  <c r="FR30" i="13" s="1"/>
  <c r="FS30" i="13" s="1"/>
  <c r="FT30" i="13" s="1"/>
  <c r="FU30" i="13" s="1"/>
  <c r="FV30" i="13" s="1"/>
  <c r="FW30" i="13" s="1"/>
  <c r="FX30" i="13" s="1"/>
  <c r="FY30" i="13" s="1"/>
  <c r="FZ30" i="13" s="1"/>
  <c r="GA30" i="13" s="1"/>
  <c r="GB30" i="13" s="1"/>
  <c r="GC30" i="13" s="1"/>
  <c r="GD30" i="13" s="1"/>
  <c r="GE30" i="13" s="1"/>
  <c r="GF30" i="13" s="1"/>
  <c r="GG30" i="13" s="1"/>
  <c r="GH30" i="13" s="1"/>
  <c r="GI30" i="13" s="1"/>
  <c r="GJ30" i="13" s="1"/>
  <c r="GK30" i="13" s="1"/>
  <c r="GL30" i="13" s="1"/>
  <c r="GM30" i="13" s="1"/>
  <c r="GN30" i="13" s="1"/>
  <c r="GO30" i="13" s="1"/>
  <c r="GP30" i="13" s="1"/>
  <c r="GQ30" i="13" s="1"/>
  <c r="GR30" i="13" s="1"/>
  <c r="GS30" i="13" s="1"/>
  <c r="GT30" i="13" s="1"/>
  <c r="GU30" i="13" s="1"/>
  <c r="GV30" i="13" s="1"/>
  <c r="GW30" i="13" s="1"/>
  <c r="GX30" i="13" s="1"/>
  <c r="GY30" i="13" s="1"/>
  <c r="GZ30" i="13" s="1"/>
  <c r="HA30" i="13" s="1"/>
  <c r="HB30" i="13" s="1"/>
  <c r="HC30" i="13" s="1"/>
  <c r="HD30" i="13" s="1"/>
  <c r="HE30" i="13" s="1"/>
  <c r="HF30" i="13" s="1"/>
  <c r="HG30" i="13" s="1"/>
  <c r="HH30" i="13" s="1"/>
  <c r="HI30" i="13" s="1"/>
  <c r="HJ30" i="13" s="1"/>
  <c r="HK30" i="13" s="1"/>
  <c r="HL30" i="13" s="1"/>
  <c r="HM30" i="13" s="1"/>
  <c r="HN30" i="13" s="1"/>
  <c r="HO30" i="13" s="1"/>
  <c r="HP30" i="13" s="1"/>
  <c r="HQ30" i="13" s="1"/>
  <c r="HR30" i="13" s="1"/>
  <c r="HS30" i="13" s="1"/>
  <c r="HT30" i="13" s="1"/>
  <c r="HU30" i="13" s="1"/>
  <c r="HV30" i="13" s="1"/>
  <c r="HW30" i="13" s="1"/>
  <c r="HX30" i="13" s="1"/>
  <c r="HY30" i="13" s="1"/>
  <c r="HZ30" i="13" s="1"/>
  <c r="IA30" i="13" s="1"/>
  <c r="IB30" i="13" s="1"/>
  <c r="IC30" i="13" s="1"/>
  <c r="ID30" i="13" s="1"/>
  <c r="IE30" i="13" s="1"/>
  <c r="IF30" i="13" s="1"/>
  <c r="IG30" i="13" s="1"/>
  <c r="IH30" i="13" s="1"/>
  <c r="II30" i="13" s="1"/>
  <c r="IJ30" i="13" s="1"/>
  <c r="IK30" i="13" s="1"/>
  <c r="IL30" i="13" s="1"/>
  <c r="IM30" i="13" s="1"/>
  <c r="IN30" i="13" s="1"/>
  <c r="IO30" i="13" s="1"/>
  <c r="IP30" i="13" s="1"/>
  <c r="IQ30" i="13" s="1"/>
  <c r="IR30" i="13" s="1"/>
  <c r="IS30" i="13" s="1"/>
  <c r="IT30" i="13" s="1"/>
  <c r="IU30" i="13" s="1"/>
  <c r="IV30" i="13" s="1"/>
  <c r="IW30" i="13" s="1"/>
  <c r="IX30" i="13" s="1"/>
  <c r="IY30" i="13" s="1"/>
  <c r="IZ30" i="13" s="1"/>
  <c r="JA30" i="13" s="1"/>
  <c r="JB30" i="13" s="1"/>
  <c r="JC30" i="13" s="1"/>
  <c r="JD30" i="13" s="1"/>
  <c r="JE30" i="13" s="1"/>
  <c r="JF30" i="13" s="1"/>
  <c r="JG30" i="13" s="1"/>
  <c r="JH30" i="13" s="1"/>
  <c r="JI30" i="13" s="1"/>
  <c r="JJ30" i="13" s="1"/>
  <c r="JK30" i="13" s="1"/>
  <c r="JL30" i="13" s="1"/>
  <c r="JM30" i="13" s="1"/>
  <c r="JN30" i="13" s="1"/>
  <c r="JO30" i="13" s="1"/>
  <c r="JP30" i="13" s="1"/>
  <c r="JQ30" i="13" s="1"/>
  <c r="JR30" i="13" s="1"/>
  <c r="JS30" i="13" s="1"/>
  <c r="JT30" i="13" s="1"/>
  <c r="JU30" i="13" s="1"/>
  <c r="JV30" i="13" s="1"/>
  <c r="JW30" i="13" s="1"/>
  <c r="JX30" i="13" s="1"/>
  <c r="JY30" i="13" s="1"/>
  <c r="JZ30" i="13" s="1"/>
  <c r="KA30" i="13" s="1"/>
  <c r="KB30" i="13" s="1"/>
  <c r="KC30" i="13" s="1"/>
  <c r="KD30" i="13" s="1"/>
  <c r="KE30" i="13" s="1"/>
  <c r="KF30" i="13" s="1"/>
  <c r="KG30" i="13" s="1"/>
  <c r="KH30" i="13" s="1"/>
  <c r="KI30" i="13" s="1"/>
  <c r="KJ30" i="13" s="1"/>
  <c r="KK30" i="13" s="1"/>
  <c r="KL30" i="13" s="1"/>
  <c r="KM30" i="13" s="1"/>
  <c r="KN30" i="13" s="1"/>
  <c r="KO30" i="13" s="1"/>
  <c r="KP30" i="13" s="1"/>
  <c r="KQ30" i="13" s="1"/>
  <c r="KR30" i="13" s="1"/>
  <c r="KS30" i="13" s="1"/>
  <c r="KT30" i="13" s="1"/>
  <c r="KU30" i="13" s="1"/>
  <c r="KV30" i="13" s="1"/>
  <c r="KW30" i="13" s="1"/>
  <c r="KX30" i="13" s="1"/>
  <c r="KY30" i="13" s="1"/>
  <c r="KZ30" i="13" s="1"/>
  <c r="LA30" i="13" s="1"/>
  <c r="LB30" i="13" s="1"/>
  <c r="LC30" i="13" s="1"/>
  <c r="LD30" i="13" s="1"/>
  <c r="LE30" i="13" s="1"/>
  <c r="LF30" i="13" s="1"/>
  <c r="LG30" i="13" s="1"/>
  <c r="LH30" i="13" s="1"/>
  <c r="LI30" i="13" s="1"/>
  <c r="LJ30" i="13" s="1"/>
  <c r="LK30" i="13" s="1"/>
  <c r="LL30" i="13" s="1"/>
  <c r="LM30" i="13" s="1"/>
  <c r="LN30" i="13" s="1"/>
  <c r="LO30" i="13" s="1"/>
  <c r="LP30" i="13" s="1"/>
  <c r="LQ30" i="13" s="1"/>
  <c r="LR30" i="13" s="1"/>
  <c r="LS30" i="13" s="1"/>
  <c r="LT30" i="13" s="1"/>
  <c r="LU30" i="13" s="1"/>
  <c r="LV30" i="13" s="1"/>
  <c r="LW30" i="13" s="1"/>
  <c r="LX30" i="13" s="1"/>
  <c r="LY30" i="13" s="1"/>
  <c r="LZ30" i="13" s="1"/>
  <c r="MA30" i="13" s="1"/>
  <c r="MB30" i="13" s="1"/>
  <c r="MC30" i="13" s="1"/>
  <c r="MD30" i="13" s="1"/>
  <c r="ME30" i="13" s="1"/>
  <c r="MF30" i="13" s="1"/>
  <c r="MG30" i="13" s="1"/>
  <c r="MH30" i="13" s="1"/>
  <c r="MI30" i="13" s="1"/>
  <c r="MJ30" i="13" s="1"/>
  <c r="MK30" i="13" s="1"/>
  <c r="ML30" i="13" s="1"/>
  <c r="MM30" i="13" s="1"/>
  <c r="MN30" i="13" s="1"/>
  <c r="MO30" i="13" s="1"/>
  <c r="MP30" i="13" s="1"/>
  <c r="MQ30" i="13" s="1"/>
  <c r="MR30" i="13" s="1"/>
  <c r="MS30" i="13" s="1"/>
  <c r="MT30" i="13" s="1"/>
  <c r="MU30" i="13" s="1"/>
  <c r="MV30" i="13" s="1"/>
  <c r="MW30" i="13" s="1"/>
  <c r="MX30" i="13" s="1"/>
  <c r="MY30" i="13" s="1"/>
  <c r="MZ30" i="13" s="1"/>
  <c r="NA30" i="13" s="1"/>
  <c r="NB30" i="13" s="1"/>
  <c r="NC30" i="13" s="1"/>
  <c r="ND30" i="13" s="1"/>
  <c r="NE30" i="13" s="1"/>
  <c r="NF30" i="13" s="1"/>
  <c r="NG30" i="13" s="1"/>
  <c r="NH30" i="13" s="1"/>
  <c r="NI30" i="13" s="1"/>
  <c r="NJ30" i="13" s="1"/>
  <c r="NK30" i="13" s="1"/>
  <c r="NL30" i="13" s="1"/>
  <c r="NM30" i="13" s="1"/>
  <c r="NN30" i="13" s="1"/>
  <c r="NO30" i="13" s="1"/>
  <c r="NP30" i="13" s="1"/>
  <c r="NQ30" i="13" s="1"/>
  <c r="NR30" i="13" s="1"/>
  <c r="NS30" i="13" s="1"/>
  <c r="NT30" i="13" s="1"/>
  <c r="NU30" i="13" s="1"/>
  <c r="NV30" i="13" s="1"/>
  <c r="NW30" i="13" s="1"/>
  <c r="NX30" i="13" s="1"/>
  <c r="NY30" i="13" s="1"/>
  <c r="NZ30" i="13" s="1"/>
  <c r="OA30" i="13" s="1"/>
  <c r="OB30" i="13" s="1"/>
  <c r="OC30" i="13" s="1"/>
  <c r="OD30" i="13" s="1"/>
  <c r="OE30" i="13" s="1"/>
  <c r="OF30" i="13" s="1"/>
  <c r="OG30" i="13" s="1"/>
  <c r="OH30" i="13" s="1"/>
  <c r="OI30" i="13" s="1"/>
  <c r="OJ30" i="13" s="1"/>
  <c r="OK30" i="13" s="1"/>
  <c r="OL30" i="13" s="1"/>
  <c r="OM30" i="13" s="1"/>
  <c r="ON30" i="13" s="1"/>
  <c r="OO30" i="13" s="1"/>
  <c r="OP30" i="13" s="1"/>
  <c r="OQ30" i="13" s="1"/>
  <c r="OR30" i="13" s="1"/>
  <c r="OS30" i="13" s="1"/>
  <c r="OT30" i="13" s="1"/>
  <c r="OU30" i="13" s="1"/>
  <c r="OV30" i="13" s="1"/>
  <c r="OW30" i="13" s="1"/>
  <c r="OX30" i="13" s="1"/>
  <c r="OY30" i="13" s="1"/>
  <c r="OZ30" i="13" s="1"/>
  <c r="PA30" i="13" s="1"/>
  <c r="PB30" i="13" s="1"/>
  <c r="PC30" i="13" s="1"/>
  <c r="PD30" i="13" s="1"/>
  <c r="PE30" i="13" s="1"/>
  <c r="PF30" i="13" s="1"/>
  <c r="PG30" i="13" s="1"/>
  <c r="PH30" i="13" s="1"/>
  <c r="PI30" i="13" s="1"/>
  <c r="PJ30" i="13" s="1"/>
  <c r="PK30" i="13" s="1"/>
  <c r="PL30" i="13" s="1"/>
  <c r="PM30" i="13" s="1"/>
  <c r="PN30" i="13" s="1"/>
  <c r="PO30" i="13" s="1"/>
  <c r="PP30" i="13" s="1"/>
  <c r="PQ30" i="13" s="1"/>
  <c r="PR30" i="13" s="1"/>
  <c r="PS30" i="13" s="1"/>
  <c r="PT30" i="13" s="1"/>
  <c r="PU30" i="13" s="1"/>
  <c r="PV30" i="13" s="1"/>
  <c r="PW30" i="13" s="1"/>
  <c r="PX30" i="13" s="1"/>
  <c r="PY30" i="13" s="1"/>
  <c r="PZ30" i="13" s="1"/>
  <c r="QA30" i="13" s="1"/>
  <c r="QB30" i="13" s="1"/>
  <c r="QC30" i="13" s="1"/>
  <c r="QD30" i="13" s="1"/>
  <c r="QE30" i="13" s="1"/>
  <c r="QF30" i="13" s="1"/>
  <c r="QG30" i="13" s="1"/>
  <c r="QH30" i="13" s="1"/>
  <c r="QI30" i="13" s="1"/>
  <c r="QJ30" i="13" s="1"/>
  <c r="QK30" i="13" s="1"/>
  <c r="QL30" i="13" s="1"/>
  <c r="QM30" i="13" s="1"/>
  <c r="QN30" i="13" s="1"/>
  <c r="QO30" i="13" s="1"/>
  <c r="QP30" i="13" s="1"/>
  <c r="QQ30" i="13" s="1"/>
  <c r="QR30" i="13" s="1"/>
  <c r="QS30" i="13" s="1"/>
  <c r="QT30" i="13" s="1"/>
  <c r="QU30" i="13" s="1"/>
  <c r="QV30" i="13" s="1"/>
  <c r="QW30" i="13" s="1"/>
  <c r="QX30" i="13" s="1"/>
  <c r="QY30" i="13" s="1"/>
  <c r="QZ30" i="13" s="1"/>
  <c r="RA30" i="13" s="1"/>
  <c r="RB30" i="13" s="1"/>
  <c r="RC30" i="13" s="1"/>
  <c r="RD30" i="13" s="1"/>
  <c r="RE30" i="13" s="1"/>
  <c r="RF30" i="13" s="1"/>
  <c r="RG30" i="13" s="1"/>
  <c r="RH30" i="13" s="1"/>
  <c r="RI30" i="13" s="1"/>
  <c r="RJ30" i="13" s="1"/>
  <c r="RK30" i="13" s="1"/>
  <c r="RL30" i="13" s="1"/>
  <c r="RM30" i="13" s="1"/>
  <c r="RN30" i="13" s="1"/>
  <c r="RO30" i="13" s="1"/>
  <c r="RP30" i="13" s="1"/>
  <c r="RQ30" i="13" s="1"/>
  <c r="RR30" i="13" s="1"/>
  <c r="RS30" i="13" s="1"/>
  <c r="RT30" i="13" s="1"/>
  <c r="RU30" i="13" s="1"/>
  <c r="RV30" i="13" s="1"/>
  <c r="RW30" i="13" s="1"/>
  <c r="RX30" i="13" s="1"/>
  <c r="RY30" i="13" s="1"/>
  <c r="RZ30" i="13" s="1"/>
  <c r="SA30" i="13" s="1"/>
  <c r="SB30" i="13" s="1"/>
  <c r="SC30" i="13" s="1"/>
  <c r="SD30" i="13" s="1"/>
  <c r="SE30" i="13" s="1"/>
  <c r="SF30" i="13" s="1"/>
  <c r="SG30" i="13" s="1"/>
  <c r="SH30" i="13" s="1"/>
  <c r="SI30" i="13" s="1"/>
  <c r="SJ30" i="13" s="1"/>
  <c r="SK30" i="13" s="1"/>
  <c r="SL30" i="13" s="1"/>
  <c r="SM30" i="13" s="1"/>
  <c r="SN30" i="13" s="1"/>
  <c r="SO30" i="13" s="1"/>
  <c r="SP30" i="13" s="1"/>
  <c r="SQ30" i="13" s="1"/>
  <c r="B7" i="13" a="1"/>
  <c r="B7" i="13" s="1"/>
  <c r="B8" i="13" l="1" a="1"/>
  <c r="B8" i="13" s="1"/>
  <c r="E4" i="13" s="1"/>
  <c r="C40" i="13"/>
  <c r="D40" i="13" s="1" a="1"/>
  <c r="D40" i="13" s="1"/>
  <c r="C39" i="13"/>
  <c r="D39" i="13" s="1" a="1"/>
  <c r="D39" i="13" s="1"/>
  <c r="C38" i="13"/>
  <c r="D38" i="13" s="1" a="1"/>
  <c r="D38" i="13" s="1"/>
  <c r="C37" i="13"/>
  <c r="D37" i="13" s="1" a="1"/>
  <c r="D37" i="13" s="1"/>
  <c r="C36" i="13"/>
  <c r="D36" i="13" s="1" a="1"/>
  <c r="D36" i="13" s="1"/>
  <c r="C35" i="13"/>
  <c r="D35" i="13" s="1" a="1"/>
  <c r="D35" i="13" s="1"/>
  <c r="C34" i="13"/>
  <c r="D34" i="13" s="1" a="1"/>
  <c r="D34" i="13" s="1"/>
  <c r="C33" i="13"/>
  <c r="D33" i="13" s="1" a="1"/>
  <c r="D33" i="13" s="1"/>
  <c r="C32" i="13"/>
  <c r="D32" i="13" s="1" a="1"/>
  <c r="D32" i="13" s="1"/>
  <c r="F3" i="16"/>
  <c r="AL4" i="16" a="1"/>
  <c r="AL4" i="16" s="1"/>
  <c r="NU5" i="16" a="1"/>
  <c r="NU5" i="16" s="1"/>
  <c r="RA5" i="16" a="1"/>
  <c r="RA5" i="16" s="1"/>
  <c r="KD5" i="16" a="1"/>
  <c r="KD5" i="16" s="1"/>
  <c r="KV5" i="16" a="1"/>
  <c r="KV5" i="16" s="1"/>
  <c r="LE5" i="16" a="1"/>
  <c r="LE5" i="16" s="1"/>
  <c r="QK5" i="16" a="1"/>
  <c r="QK5" i="16" s="1"/>
  <c r="AZ4" i="16" a="1"/>
  <c r="AZ4" i="16" s="1"/>
  <c r="GX4" i="16" a="1"/>
  <c r="GX4" i="16" s="1"/>
  <c r="AV4" i="16" a="1"/>
  <c r="AV4" i="16" s="1"/>
  <c r="H4" i="16" a="1"/>
  <c r="H4" i="16" s="1"/>
  <c r="AN4" i="16" a="1"/>
  <c r="AN4" i="16" s="1"/>
  <c r="CV4" i="16" a="1"/>
  <c r="CV4" i="16" s="1"/>
  <c r="AX4" i="16" a="1"/>
  <c r="AX4" i="16" s="1"/>
  <c r="DG4" i="16" a="1"/>
  <c r="DG4" i="16" s="1"/>
  <c r="RR4" i="16" a="1"/>
  <c r="RR4" i="16" s="1"/>
  <c r="QL4" i="16" a="1"/>
  <c r="QL4" i="16" s="1"/>
  <c r="PF4" i="16" a="1"/>
  <c r="PF4" i="16" s="1"/>
  <c r="NZ4" i="16" a="1"/>
  <c r="NZ4" i="16" s="1"/>
  <c r="MT4" i="16" a="1"/>
  <c r="MT4" i="16" s="1"/>
  <c r="LN4" i="16" a="1"/>
  <c r="LN4" i="16" s="1"/>
  <c r="KH4" i="16" a="1"/>
  <c r="KH4" i="16" s="1"/>
  <c r="JB4" i="16" a="1"/>
  <c r="JB4" i="16" s="1"/>
  <c r="SO4" i="16" a="1"/>
  <c r="SO4" i="16" s="1"/>
  <c r="RI4" i="16" a="1"/>
  <c r="RI4" i="16" s="1"/>
  <c r="QC4" i="16" a="1"/>
  <c r="QC4" i="16" s="1"/>
  <c r="OW4" i="16" a="1"/>
  <c r="OW4" i="16" s="1"/>
  <c r="NQ4" i="16" a="1"/>
  <c r="NQ4" i="16" s="1"/>
  <c r="MK4" i="16" a="1"/>
  <c r="MK4" i="16" s="1"/>
  <c r="LE4" i="16" a="1"/>
  <c r="LE4" i="16" s="1"/>
  <c r="JY4" i="16" a="1"/>
  <c r="JY4" i="16" s="1"/>
  <c r="IS4" i="16" a="1"/>
  <c r="IS4" i="16" s="1"/>
  <c r="SB4" i="16" a="1"/>
  <c r="SB4" i="16" s="1"/>
  <c r="QV4" i="16" a="1"/>
  <c r="QV4" i="16" s="1"/>
  <c r="PP4" i="16" a="1"/>
  <c r="PP4" i="16" s="1"/>
  <c r="OJ4" i="16" a="1"/>
  <c r="OJ4" i="16" s="1"/>
  <c r="ND4" i="16" a="1"/>
  <c r="ND4" i="16" s="1"/>
  <c r="LX4" i="16" a="1"/>
  <c r="LX4" i="16" s="1"/>
  <c r="KR4" i="16" a="1"/>
  <c r="KR4" i="16" s="1"/>
  <c r="JL4" i="16" a="1"/>
  <c r="JL4" i="16" s="1"/>
  <c r="IF4" i="16" a="1"/>
  <c r="IF4" i="16" s="1"/>
  <c r="SI4" i="16" a="1"/>
  <c r="SI4" i="16" s="1"/>
  <c r="RC4" i="16" a="1"/>
  <c r="RC4" i="16" s="1"/>
  <c r="PW4" i="16" a="1"/>
  <c r="PW4" i="16" s="1"/>
  <c r="OQ4" i="16" a="1"/>
  <c r="OQ4" i="16" s="1"/>
  <c r="NK4" i="16" a="1"/>
  <c r="NK4" i="16" s="1"/>
  <c r="ME4" i="16" a="1"/>
  <c r="ME4" i="16" s="1"/>
  <c r="KY4" i="16" a="1"/>
  <c r="KY4" i="16" s="1"/>
  <c r="JS4" i="16" a="1"/>
  <c r="JS4" i="16" s="1"/>
  <c r="IM4" i="16" a="1"/>
  <c r="IM4" i="16" s="1"/>
  <c r="HB4" i="16" a="1"/>
  <c r="HB4" i="16" s="1"/>
  <c r="FS4" i="16" a="1"/>
  <c r="FS4" i="16" s="1"/>
  <c r="EM4" i="16" a="1"/>
  <c r="EM4" i="16" s="1"/>
  <c r="HK4" i="16" a="1"/>
  <c r="HK4" i="16" s="1"/>
  <c r="FZ4" i="16" a="1"/>
  <c r="FZ4" i="16" s="1"/>
  <c r="ET4" i="16" a="1"/>
  <c r="ET4" i="16" s="1"/>
  <c r="DN4" i="16" a="1"/>
  <c r="DN4" i="16" s="1"/>
  <c r="GT4" i="16" a="1"/>
  <c r="GT4" i="16" s="1"/>
  <c r="FM4" i="16" a="1"/>
  <c r="FM4" i="16" s="1"/>
  <c r="EG4" i="16" a="1"/>
  <c r="EG4" i="16" s="1"/>
  <c r="DA4" i="16" a="1"/>
  <c r="DA4" i="16" s="1"/>
  <c r="Q4" i="16" a="1"/>
  <c r="Q4" i="16" s="1"/>
  <c r="AY4" i="16" a="1"/>
  <c r="AY4" i="16" s="1"/>
  <c r="EF4" i="16" a="1"/>
  <c r="EF4" i="16" s="1"/>
  <c r="BY4" i="16" a="1"/>
  <c r="BY4" i="16" s="1"/>
  <c r="BT4" i="16" a="1"/>
  <c r="BT4" i="16" s="1"/>
  <c r="S4" i="16" a="1"/>
  <c r="S4" i="16" s="1"/>
  <c r="BH4" i="16" a="1"/>
  <c r="BH4" i="16" s="1"/>
  <c r="DX4" i="16" a="1"/>
  <c r="DX4" i="16" s="1"/>
  <c r="L5" i="16" a="1"/>
  <c r="L5" i="16" s="1"/>
  <c r="AR5" i="16" a="1"/>
  <c r="AR5" i="16" s="1"/>
  <c r="BX5" i="16" a="1"/>
  <c r="BX5" i="16" s="1"/>
  <c r="DD5" i="16" a="1"/>
  <c r="DD5" i="16" s="1"/>
  <c r="EJ5" i="16" a="1"/>
  <c r="EJ5" i="16" s="1"/>
  <c r="FP5" i="16" a="1"/>
  <c r="FP5" i="16" s="1"/>
  <c r="GV5" i="16" a="1"/>
  <c r="GV5" i="16" s="1"/>
  <c r="IB5" i="16" a="1"/>
  <c r="IB5" i="16" s="1"/>
  <c r="JH5" i="16" a="1"/>
  <c r="JH5" i="16" s="1"/>
  <c r="SI5" i="16" a="1"/>
  <c r="SI5" i="16" s="1"/>
  <c r="RC5" i="16" a="1"/>
  <c r="RC5" i="16" s="1"/>
  <c r="PW5" i="16" a="1"/>
  <c r="PW5" i="16" s="1"/>
  <c r="AT4" i="16" a="1"/>
  <c r="AT4" i="16" s="1"/>
  <c r="OK5" i="16" a="1"/>
  <c r="OK5" i="16" s="1"/>
  <c r="RQ5" i="16" a="1"/>
  <c r="RQ5" i="16" s="1"/>
  <c r="DK4" i="16" a="1"/>
  <c r="DK4" i="16" s="1"/>
  <c r="LD5" i="16" a="1"/>
  <c r="LD5" i="16" s="1"/>
  <c r="LM5" i="16" a="1"/>
  <c r="LM5" i="16" s="1"/>
  <c r="DT4" i="16" a="1"/>
  <c r="DT4" i="16" s="1"/>
  <c r="EJ4" i="16" a="1"/>
  <c r="EJ4" i="16" s="1"/>
  <c r="BC4" i="16" a="1"/>
  <c r="BC4" i="16" s="1"/>
  <c r="L4" i="16" a="1"/>
  <c r="L4" i="16" s="1"/>
  <c r="AR4" i="16" a="1"/>
  <c r="AR4" i="16" s="1"/>
  <c r="DD4" i="16" a="1"/>
  <c r="DD4" i="16" s="1"/>
  <c r="BD4" i="16" a="1"/>
  <c r="BD4" i="16" s="1"/>
  <c r="DP4" i="16" a="1"/>
  <c r="DP4" i="16" s="1"/>
  <c r="RN4" i="16" a="1"/>
  <c r="RN4" i="16" s="1"/>
  <c r="QH4" i="16" a="1"/>
  <c r="QH4" i="16" s="1"/>
  <c r="PB4" i="16" a="1"/>
  <c r="PB4" i="16" s="1"/>
  <c r="NV4" i="16" a="1"/>
  <c r="NV4" i="16" s="1"/>
  <c r="MP4" i="16" a="1"/>
  <c r="MP4" i="16" s="1"/>
  <c r="LJ4" i="16" a="1"/>
  <c r="LJ4" i="16" s="1"/>
  <c r="KD4" i="16" a="1"/>
  <c r="KD4" i="16" s="1"/>
  <c r="IX4" i="16" a="1"/>
  <c r="IX4" i="16" s="1"/>
  <c r="SK4" i="16" a="1"/>
  <c r="SK4" i="16" s="1"/>
  <c r="RE4" i="16" a="1"/>
  <c r="RE4" i="16" s="1"/>
  <c r="PY4" i="16" a="1"/>
  <c r="PY4" i="16" s="1"/>
  <c r="OS4" i="16" a="1"/>
  <c r="OS4" i="16" s="1"/>
  <c r="NM4" i="16" a="1"/>
  <c r="NM4" i="16" s="1"/>
  <c r="MG4" i="16" a="1"/>
  <c r="MG4" i="16" s="1"/>
  <c r="LA4" i="16" a="1"/>
  <c r="LA4" i="16" s="1"/>
  <c r="JU4" i="16" a="1"/>
  <c r="JU4" i="16" s="1"/>
  <c r="IO4" i="16" a="1"/>
  <c r="IO4" i="16" s="1"/>
  <c r="RX4" i="16" a="1"/>
  <c r="RX4" i="16" s="1"/>
  <c r="QR4" i="16" a="1"/>
  <c r="QR4" i="16" s="1"/>
  <c r="PL4" i="16" a="1"/>
  <c r="PL4" i="16" s="1"/>
  <c r="OF4" i="16" a="1"/>
  <c r="OF4" i="16" s="1"/>
  <c r="MZ4" i="16" a="1"/>
  <c r="MZ4" i="16" s="1"/>
  <c r="LT4" i="16" a="1"/>
  <c r="LT4" i="16" s="1"/>
  <c r="KN4" i="16" a="1"/>
  <c r="KN4" i="16" s="1"/>
  <c r="JH4" i="16" a="1"/>
  <c r="JH4" i="16" s="1"/>
  <c r="IB4" i="16" a="1"/>
  <c r="IB4" i="16" s="1"/>
  <c r="SE4" i="16" a="1"/>
  <c r="SE4" i="16" s="1"/>
  <c r="QY4" i="16" a="1"/>
  <c r="QY4" i="16" s="1"/>
  <c r="PS4" i="16" a="1"/>
  <c r="PS4" i="16" s="1"/>
  <c r="OM4" i="16" a="1"/>
  <c r="OM4" i="16" s="1"/>
  <c r="NG4" i="16" a="1"/>
  <c r="NG4" i="16" s="1"/>
  <c r="MA4" i="16" a="1"/>
  <c r="MA4" i="16" s="1"/>
  <c r="KU4" i="16" a="1"/>
  <c r="KU4" i="16" s="1"/>
  <c r="JO4" i="16" a="1"/>
  <c r="JO4" i="16" s="1"/>
  <c r="II4" i="16" a="1"/>
  <c r="II4" i="16" s="1"/>
  <c r="GV4" i="16" a="1"/>
  <c r="GV4" i="16" s="1"/>
  <c r="FO4" i="16" a="1"/>
  <c r="FO4" i="16" s="1"/>
  <c r="EI4" i="16" a="1"/>
  <c r="EI4" i="16" s="1"/>
  <c r="HF4" i="16" a="1"/>
  <c r="HF4" i="16" s="1"/>
  <c r="FV4" i="16" a="1"/>
  <c r="FV4" i="16" s="1"/>
  <c r="EP4" i="16" a="1"/>
  <c r="EP4" i="16" s="1"/>
  <c r="DJ4" i="16" a="1"/>
  <c r="DJ4" i="16" s="1"/>
  <c r="GO4" i="16" a="1"/>
  <c r="GO4" i="16" s="1"/>
  <c r="FI4" i="16" a="1"/>
  <c r="FI4" i="16" s="1"/>
  <c r="EC4" i="16" a="1"/>
  <c r="EC4" i="16" s="1"/>
  <c r="CW4" i="16" a="1"/>
  <c r="CW4" i="16" s="1"/>
  <c r="U4" i="16" a="1"/>
  <c r="U4" i="16" s="1"/>
  <c r="BE4" i="16" a="1"/>
  <c r="BE4" i="16" s="1"/>
  <c r="EV4" i="16" a="1"/>
  <c r="EV4" i="16" s="1"/>
  <c r="CL4" i="16" a="1"/>
  <c r="CL4" i="16" s="1"/>
  <c r="CA4" i="16" a="1"/>
  <c r="CA4" i="16" s="1"/>
  <c r="W4" i="16" a="1"/>
  <c r="W4" i="16" s="1"/>
  <c r="BO4" i="16" a="1"/>
  <c r="BO4" i="16" s="1"/>
  <c r="BM4" i="16" a="1"/>
  <c r="BM4" i="16" s="1"/>
  <c r="PA5" i="16" a="1"/>
  <c r="PA5" i="16" s="1"/>
  <c r="R4" i="16" a="1"/>
  <c r="R4" i="16" s="1"/>
  <c r="SG5" i="16" a="1"/>
  <c r="SG5" i="16" s="1"/>
  <c r="MC5" i="16" a="1"/>
  <c r="MC5" i="16" s="1"/>
  <c r="BG4" i="16" a="1"/>
  <c r="BG4" i="16" s="1"/>
  <c r="BI4" i="16" a="1"/>
  <c r="BI4" i="16" s="1"/>
  <c r="P4" i="16" a="1"/>
  <c r="P4" i="16" s="1"/>
  <c r="AW4" i="16" a="1"/>
  <c r="AW4" i="16" s="1"/>
  <c r="EB4" i="16" a="1"/>
  <c r="EB4" i="16" s="1"/>
  <c r="BK4" i="16" a="1"/>
  <c r="BK4" i="16" s="1"/>
  <c r="SP4" i="16" a="1"/>
  <c r="SP4" i="16" s="1"/>
  <c r="RJ4" i="16" a="1"/>
  <c r="RJ4" i="16" s="1"/>
  <c r="QD4" i="16" a="1"/>
  <c r="QD4" i="16" s="1"/>
  <c r="OX4" i="16" a="1"/>
  <c r="OX4" i="16" s="1"/>
  <c r="NR4" i="16" a="1"/>
  <c r="NR4" i="16" s="1"/>
  <c r="ML4" i="16" a="1"/>
  <c r="ML4" i="16" s="1"/>
  <c r="LF4" i="16" a="1"/>
  <c r="LF4" i="16" s="1"/>
  <c r="JZ4" i="16" a="1"/>
  <c r="JZ4" i="16" s="1"/>
  <c r="IT4" i="16" a="1"/>
  <c r="IT4" i="16" s="1"/>
  <c r="SG4" i="16" a="1"/>
  <c r="SG4" i="16" s="1"/>
  <c r="RA4" i="16" a="1"/>
  <c r="RA4" i="16" s="1"/>
  <c r="PU4" i="16" a="1"/>
  <c r="PU4" i="16" s="1"/>
  <c r="OO4" i="16" a="1"/>
  <c r="OO4" i="16" s="1"/>
  <c r="NI4" i="16" a="1"/>
  <c r="NI4" i="16" s="1"/>
  <c r="MC4" i="16" a="1"/>
  <c r="MC4" i="16" s="1"/>
  <c r="KW4" i="16" a="1"/>
  <c r="KW4" i="16" s="1"/>
  <c r="JQ4" i="16" a="1"/>
  <c r="JQ4" i="16" s="1"/>
  <c r="IK4" i="16" a="1"/>
  <c r="IK4" i="16" s="1"/>
  <c r="RT4" i="16" a="1"/>
  <c r="RT4" i="16" s="1"/>
  <c r="QN4" i="16" a="1"/>
  <c r="QN4" i="16" s="1"/>
  <c r="PH4" i="16" a="1"/>
  <c r="PH4" i="16" s="1"/>
  <c r="OB4" i="16" a="1"/>
  <c r="OB4" i="16" s="1"/>
  <c r="MV4" i="16" a="1"/>
  <c r="MV4" i="16" s="1"/>
  <c r="LP4" i="16" a="1"/>
  <c r="LP4" i="16" s="1"/>
  <c r="KJ4" i="16" a="1"/>
  <c r="KJ4" i="16" s="1"/>
  <c r="JD4" i="16" a="1"/>
  <c r="JD4" i="16" s="1"/>
  <c r="HX4" i="16" a="1"/>
  <c r="HX4" i="16" s="1"/>
  <c r="SA4" i="16" a="1"/>
  <c r="SA4" i="16" s="1"/>
  <c r="QU4" i="16" a="1"/>
  <c r="QU4" i="16" s="1"/>
  <c r="PO4" i="16" a="1"/>
  <c r="PO4" i="16" s="1"/>
  <c r="OI4" i="16" a="1"/>
  <c r="OI4" i="16" s="1"/>
  <c r="NC4" i="16" a="1"/>
  <c r="NC4" i="16" s="1"/>
  <c r="LW4" i="16" a="1"/>
  <c r="LW4" i="16" s="1"/>
  <c r="KQ4" i="16" a="1"/>
  <c r="KQ4" i="16" s="1"/>
  <c r="JK4" i="16" a="1"/>
  <c r="JK4" i="16" s="1"/>
  <c r="IE4" i="16" a="1"/>
  <c r="IE4" i="16" s="1"/>
  <c r="GQ4" i="16" a="1"/>
  <c r="GQ4" i="16" s="1"/>
  <c r="FK4" i="16" a="1"/>
  <c r="FK4" i="16" s="1"/>
  <c r="EE4" i="16" a="1"/>
  <c r="EE4" i="16" s="1"/>
  <c r="GZ4" i="16" a="1"/>
  <c r="GZ4" i="16" s="1"/>
  <c r="FR4" i="16" a="1"/>
  <c r="FR4" i="16" s="1"/>
  <c r="EL4" i="16" a="1"/>
  <c r="EL4" i="16" s="1"/>
  <c r="DF4" i="16" a="1"/>
  <c r="DF4" i="16" s="1"/>
  <c r="GK4" i="16" a="1"/>
  <c r="GK4" i="16" s="1"/>
  <c r="FE4" i="16" a="1"/>
  <c r="FE4" i="16" s="1"/>
  <c r="DY4" i="16" a="1"/>
  <c r="DY4" i="16" s="1"/>
  <c r="HV4" i="16" a="1"/>
  <c r="HV4" i="16" s="1"/>
  <c r="Y4" i="16" a="1"/>
  <c r="Y4" i="16" s="1"/>
  <c r="MO5" i="16" a="1"/>
  <c r="MO5" i="16" s="1"/>
  <c r="RM5" i="16" a="1"/>
  <c r="RM5" i="16" s="1"/>
  <c r="KL5" i="16" a="1"/>
  <c r="KL5" i="16" s="1"/>
  <c r="JX5" i="16" a="1"/>
  <c r="JX5" i="16" s="1"/>
  <c r="JS5" i="16" a="1"/>
  <c r="JS5" i="16" s="1"/>
  <c r="JQ5" i="16" a="1"/>
  <c r="JQ5" i="16" s="1"/>
  <c r="OO5" i="16" a="1"/>
  <c r="OO5" i="16" s="1"/>
  <c r="BZ4" i="16" a="1"/>
  <c r="BZ4" i="16" s="1"/>
  <c r="V4" i="16" a="1"/>
  <c r="V4" i="16" s="1"/>
  <c r="CO4" i="16" a="1"/>
  <c r="CO4" i="16" s="1"/>
  <c r="AF4" i="16" a="1"/>
  <c r="AF4" i="16" s="1"/>
  <c r="CC4" i="16" a="1"/>
  <c r="CC4" i="16" s="1"/>
  <c r="GN4" i="16" a="1"/>
  <c r="GN4" i="16" s="1"/>
  <c r="CQ4" i="16" a="1"/>
  <c r="CQ4" i="16" s="1"/>
  <c r="RZ4" i="16" a="1"/>
  <c r="RZ4" i="16" s="1"/>
  <c r="QT4" i="16" a="1"/>
  <c r="QT4" i="16" s="1"/>
  <c r="PN4" i="16" a="1"/>
  <c r="PN4" i="16" s="1"/>
  <c r="OH4" i="16" a="1"/>
  <c r="OH4" i="16" s="1"/>
  <c r="NB4" i="16" a="1"/>
  <c r="NB4" i="16" s="1"/>
  <c r="LV4" i="16" a="1"/>
  <c r="LV4" i="16" s="1"/>
  <c r="KP4" i="16" a="1"/>
  <c r="KP4" i="16" s="1"/>
  <c r="JJ4" i="16" a="1"/>
  <c r="JJ4" i="16" s="1"/>
  <c r="ID4" i="16" a="1"/>
  <c r="ID4" i="16" s="1"/>
  <c r="RQ4" i="16" a="1"/>
  <c r="RQ4" i="16" s="1"/>
  <c r="QK4" i="16" a="1"/>
  <c r="QK4" i="16" s="1"/>
  <c r="PE4" i="16" a="1"/>
  <c r="PE4" i="16" s="1"/>
  <c r="NY4" i="16" a="1"/>
  <c r="NY4" i="16" s="1"/>
  <c r="MS4" i="16" a="1"/>
  <c r="MS4" i="16" s="1"/>
  <c r="LM4" i="16" a="1"/>
  <c r="LM4" i="16" s="1"/>
  <c r="KG4" i="16" a="1"/>
  <c r="KG4" i="16" s="1"/>
  <c r="JA4" i="16" a="1"/>
  <c r="JA4" i="16" s="1"/>
  <c r="SJ4" i="16" a="1"/>
  <c r="SJ4" i="16" s="1"/>
  <c r="RD4" i="16" a="1"/>
  <c r="RD4" i="16" s="1"/>
  <c r="PX4" i="16" a="1"/>
  <c r="PX4" i="16" s="1"/>
  <c r="NE5" i="16" a="1"/>
  <c r="NE5" i="16" s="1"/>
  <c r="SC5" i="16" a="1"/>
  <c r="SC5" i="16" s="1"/>
  <c r="KF5" i="16" a="1"/>
  <c r="KF5" i="16" s="1"/>
  <c r="JY5" i="16" a="1"/>
  <c r="JY5" i="16" s="1"/>
  <c r="PE5" i="16" a="1"/>
  <c r="PE5" i="16" s="1"/>
  <c r="HN4" i="16" a="1"/>
  <c r="HN4" i="16" s="1"/>
  <c r="FP4" i="16" a="1"/>
  <c r="FP4" i="16" s="1"/>
  <c r="CM4" i="16" a="1"/>
  <c r="CM4" i="16" s="1"/>
  <c r="PU5" i="16" a="1"/>
  <c r="PU5" i="16" s="1"/>
  <c r="DO4" i="16" a="1"/>
  <c r="DO4" i="16" s="1"/>
  <c r="AJ4" i="16" a="1"/>
  <c r="AJ4" i="16" s="1"/>
  <c r="CP4" i="16" a="1"/>
  <c r="CP4" i="16" s="1"/>
  <c r="HH4" i="16" a="1"/>
  <c r="HH4" i="16" s="1"/>
  <c r="CX4" i="16" a="1"/>
  <c r="CX4" i="16" s="1"/>
  <c r="RV4" i="16" a="1"/>
  <c r="RV4" i="16" s="1"/>
  <c r="QP4" i="16" a="1"/>
  <c r="QP4" i="16" s="1"/>
  <c r="PJ4" i="16" a="1"/>
  <c r="PJ4" i="16" s="1"/>
  <c r="OD4" i="16" a="1"/>
  <c r="OD4" i="16" s="1"/>
  <c r="MX4" i="16" a="1"/>
  <c r="MX4" i="16" s="1"/>
  <c r="LR4" i="16" a="1"/>
  <c r="LR4" i="16" s="1"/>
  <c r="KL4" i="16" a="1"/>
  <c r="KL4" i="16" s="1"/>
  <c r="JF4" i="16" a="1"/>
  <c r="JF4" i="16" s="1"/>
  <c r="HZ4" i="16" a="1"/>
  <c r="HZ4" i="16" s="1"/>
  <c r="CS4" i="16" a="1"/>
  <c r="CS4" i="16" s="1"/>
  <c r="MS5" i="16" a="1"/>
  <c r="MS5" i="16" s="1"/>
  <c r="BV4" i="16" a="1"/>
  <c r="BV4" i="16" s="1"/>
  <c r="BW4" i="16" a="1"/>
  <c r="BW4" i="16" s="1"/>
  <c r="SH4" i="16" a="1"/>
  <c r="SH4" i="16" s="1"/>
  <c r="OT4" i="16" a="1"/>
  <c r="OT4" i="16" s="1"/>
  <c r="LZ4" i="16" a="1"/>
  <c r="LZ4" i="16" s="1"/>
  <c r="IL4" i="16" a="1"/>
  <c r="IL4" i="16" s="1"/>
  <c r="QO4" i="16" a="1"/>
  <c r="QO4" i="16" s="1"/>
  <c r="OC4" i="16" a="1"/>
  <c r="OC4" i="16" s="1"/>
  <c r="LQ4" i="16" a="1"/>
  <c r="LQ4" i="16" s="1"/>
  <c r="JE4" i="16" a="1"/>
  <c r="JE4" i="16" s="1"/>
  <c r="RH4" i="16" a="1"/>
  <c r="RH4" i="16" s="1"/>
  <c r="OV4" i="16" a="1"/>
  <c r="OV4" i="16" s="1"/>
  <c r="MR4" i="16" a="1"/>
  <c r="MR4" i="16" s="1"/>
  <c r="KZ4" i="16" a="1"/>
  <c r="KZ4" i="16" s="1"/>
  <c r="IV4" i="16" a="1"/>
  <c r="IV4" i="16" s="1"/>
  <c r="SM4" i="16" a="1"/>
  <c r="SM4" i="16" s="1"/>
  <c r="QI4" i="16" a="1"/>
  <c r="QI4" i="16" s="1"/>
  <c r="OE4" i="16" a="1"/>
  <c r="OE4" i="16" s="1"/>
  <c r="MM4" i="16" a="1"/>
  <c r="MM4" i="16" s="1"/>
  <c r="KI4" i="16" a="1"/>
  <c r="KI4" i="16" s="1"/>
  <c r="IQ4" i="16" a="1"/>
  <c r="IQ4" i="16" s="1"/>
  <c r="GE4" i="16" a="1"/>
  <c r="GE4" i="16" s="1"/>
  <c r="EA4" i="16" a="1"/>
  <c r="EA4" i="16" s="1"/>
  <c r="GH4" i="16" a="1"/>
  <c r="GH4" i="16" s="1"/>
  <c r="ED4" i="16" a="1"/>
  <c r="ED4" i="16" s="1"/>
  <c r="GY4" i="16" a="1"/>
  <c r="GY4" i="16" s="1"/>
  <c r="ES4" i="16" a="1"/>
  <c r="ES4" i="16" s="1"/>
  <c r="HO4" i="16" a="1"/>
  <c r="HO4" i="16" s="1"/>
  <c r="AO4" i="16" a="1"/>
  <c r="AO4" i="16" s="1"/>
  <c r="FL4" i="16" a="1"/>
  <c r="FL4" i="16" s="1"/>
  <c r="GW4" i="16" a="1"/>
  <c r="GW4" i="16" s="1"/>
  <c r="K4" i="16" a="1"/>
  <c r="K4" i="16" s="1"/>
  <c r="BU4" i="16" a="1"/>
  <c r="BU4" i="16" s="1"/>
  <c r="FT4" i="16" a="1"/>
  <c r="FT4" i="16" s="1"/>
  <c r="AB5" i="16" a="1"/>
  <c r="AB5" i="16" s="1"/>
  <c r="BL5" i="16" a="1"/>
  <c r="BL5" i="16" s="1"/>
  <c r="CV5" i="16" a="1"/>
  <c r="CV5" i="16" s="1"/>
  <c r="EF5" i="16" a="1"/>
  <c r="EF5" i="16" s="1"/>
  <c r="FT5" i="16" a="1"/>
  <c r="FT5" i="16" s="1"/>
  <c r="HD5" i="16" a="1"/>
  <c r="HD5" i="16" s="1"/>
  <c r="IN5" i="16" a="1"/>
  <c r="IN5" i="16" s="1"/>
  <c r="KK5" i="16" a="1"/>
  <c r="KK5" i="16" s="1"/>
  <c r="RO5" i="16" a="1"/>
  <c r="RO5" i="16" s="1"/>
  <c r="QE5" i="16" a="1"/>
  <c r="QE5" i="16" s="1"/>
  <c r="OU5" i="16" a="1"/>
  <c r="OU5" i="16" s="1"/>
  <c r="NO5" i="16" a="1"/>
  <c r="NO5" i="16" s="1"/>
  <c r="MI5" i="16" a="1"/>
  <c r="MI5" i="16" s="1"/>
  <c r="LC5" i="16" a="1"/>
  <c r="LC5" i="16" s="1"/>
  <c r="RZ5" i="16" a="1"/>
  <c r="RZ5" i="16" s="1"/>
  <c r="QT5" i="16" a="1"/>
  <c r="QT5" i="16" s="1"/>
  <c r="PN5" i="16" a="1"/>
  <c r="PN5" i="16" s="1"/>
  <c r="OH5" i="16" a="1"/>
  <c r="OH5" i="16" s="1"/>
  <c r="NB5" i="16" a="1"/>
  <c r="NB5" i="16" s="1"/>
  <c r="LV5" i="16" a="1"/>
  <c r="LV5" i="16" s="1"/>
  <c r="KP5" i="16" a="1"/>
  <c r="KP5" i="16" s="1"/>
  <c r="RL5" i="16" a="1"/>
  <c r="RL5" i="16" s="1"/>
  <c r="QF5" i="16" a="1"/>
  <c r="QF5" i="16" s="1"/>
  <c r="OZ5" i="16" a="1"/>
  <c r="OZ5" i="16" s="1"/>
  <c r="NT5" i="16" a="1"/>
  <c r="NT5" i="16" s="1"/>
  <c r="MN5" i="16" a="1"/>
  <c r="MN5" i="16" s="1"/>
  <c r="U5" i="16" a="1"/>
  <c r="U5" i="16" s="1"/>
  <c r="BA5" i="16" a="1"/>
  <c r="BA5" i="16" s="1"/>
  <c r="CG5" i="16" a="1"/>
  <c r="CG5" i="16" s="1"/>
  <c r="DM5" i="16" a="1"/>
  <c r="DM5" i="16" s="1"/>
  <c r="ES5" i="16" a="1"/>
  <c r="ES5" i="16" s="1"/>
  <c r="FY5" i="16" a="1"/>
  <c r="FY5" i="16" s="1"/>
  <c r="HE5" i="16" a="1"/>
  <c r="HE5" i="16" s="1"/>
  <c r="IK5" i="16" a="1"/>
  <c r="IK5" i="16" s="1"/>
  <c r="JT5" i="16" a="1"/>
  <c r="JT5" i="16" s="1"/>
  <c r="KN5" i="16" a="1"/>
  <c r="KN5" i="16" s="1"/>
  <c r="PI5" i="16" a="1"/>
  <c r="PI5" i="16" s="1"/>
  <c r="N5" i="16" a="1"/>
  <c r="N5" i="16" s="1"/>
  <c r="AT5" i="16" a="1"/>
  <c r="AT5" i="16" s="1"/>
  <c r="BZ5" i="16" a="1"/>
  <c r="BZ5" i="16" s="1"/>
  <c r="DF5" i="16" a="1"/>
  <c r="DF5" i="16" s="1"/>
  <c r="EL5" i="16" a="1"/>
  <c r="EL5" i="16" s="1"/>
  <c r="FR5" i="16" a="1"/>
  <c r="FR5" i="16" s="1"/>
  <c r="GX5" i="16" a="1"/>
  <c r="GX5" i="16" s="1"/>
  <c r="ID5" i="16" a="1"/>
  <c r="ID5" i="16" s="1"/>
  <c r="JJ5" i="16" a="1"/>
  <c r="JJ5" i="16" s="1"/>
  <c r="JV5" i="16" a="1"/>
  <c r="JV5" i="16" s="1"/>
  <c r="Z4" i="16" a="1"/>
  <c r="Z4" i="16" s="1"/>
  <c r="NI5" i="16" a="1"/>
  <c r="NI5" i="16" s="1"/>
  <c r="N4" i="16" a="1"/>
  <c r="N4" i="16" s="1"/>
  <c r="CB4" i="16" a="1"/>
  <c r="CB4" i="16" s="1"/>
  <c r="ER4" i="16" a="1"/>
  <c r="ER4" i="16" s="1"/>
  <c r="SD4" i="16" a="1"/>
  <c r="SD4" i="16" s="1"/>
  <c r="OP4" i="16" a="1"/>
  <c r="OP4" i="16" s="1"/>
  <c r="LB4" i="16" a="1"/>
  <c r="LB4" i="16" s="1"/>
  <c r="IH4" i="16" a="1"/>
  <c r="IH4" i="16" s="1"/>
  <c r="QG4" i="16" a="1"/>
  <c r="QG4" i="16" s="1"/>
  <c r="NU4" i="16" a="1"/>
  <c r="NU4" i="16" s="1"/>
  <c r="LI4" i="16" a="1"/>
  <c r="LI4" i="16" s="1"/>
  <c r="IW4" i="16" a="1"/>
  <c r="IW4" i="16" s="1"/>
  <c r="QZ4" i="16" a="1"/>
  <c r="QZ4" i="16" s="1"/>
  <c r="OR4" i="16" a="1"/>
  <c r="OR4" i="16" s="1"/>
  <c r="MN4" i="16" a="1"/>
  <c r="MN4" i="16" s="1"/>
  <c r="KV4" i="16" a="1"/>
  <c r="KV4" i="16" s="1"/>
  <c r="IR4" i="16" a="1"/>
  <c r="IR4" i="16" s="1"/>
  <c r="RW4" i="16" a="1"/>
  <c r="RW4" i="16" s="1"/>
  <c r="QE4" i="16" a="1"/>
  <c r="QE4" i="16" s="1"/>
  <c r="OA4" i="16" a="1"/>
  <c r="OA4" i="16" s="1"/>
  <c r="MI4" i="16" a="1"/>
  <c r="MI4" i="16" s="1"/>
  <c r="KE4" i="16" a="1"/>
  <c r="KE4" i="16" s="1"/>
  <c r="IA4" i="16" a="1"/>
  <c r="IA4" i="16" s="1"/>
  <c r="GA4" i="16" a="1"/>
  <c r="GA4" i="16" s="1"/>
  <c r="DW4" i="16" a="1"/>
  <c r="DW4" i="16" s="1"/>
  <c r="GD4" i="16" a="1"/>
  <c r="GD4" i="16" s="1"/>
  <c r="DZ4" i="16" a="1"/>
  <c r="DZ4" i="16" s="1"/>
  <c r="GG4" i="16" a="1"/>
  <c r="GG4" i="16" s="1"/>
  <c r="EO4" i="16" a="1"/>
  <c r="EO4" i="16" s="1"/>
  <c r="HI4" i="16" a="1"/>
  <c r="HI4" i="16" s="1"/>
  <c r="AS4" i="16" a="1"/>
  <c r="AS4" i="16" s="1"/>
  <c r="GB4" i="16" a="1"/>
  <c r="GB4" i="16" s="1"/>
  <c r="AU4" i="16" a="1"/>
  <c r="AU4" i="16" s="1"/>
  <c r="O4" i="16" a="1"/>
  <c r="O4" i="16" s="1"/>
  <c r="CH4" i="16" a="1"/>
  <c r="CH4" i="16" s="1"/>
  <c r="GJ4" i="16" a="1"/>
  <c r="GJ4" i="16" s="1"/>
  <c r="AF5" i="16" a="1"/>
  <c r="AF5" i="16" s="1"/>
  <c r="BP5" i="16" a="1"/>
  <c r="BP5" i="16" s="1"/>
  <c r="CZ5" i="16" a="1"/>
  <c r="CZ5" i="16" s="1"/>
  <c r="EN5" i="16" a="1"/>
  <c r="EN5" i="16" s="1"/>
  <c r="FX5" i="16" a="1"/>
  <c r="FX5" i="16" s="1"/>
  <c r="HH5" i="16" a="1"/>
  <c r="HH5" i="16" s="1"/>
  <c r="IR5" i="16" a="1"/>
  <c r="IR5" i="16" s="1"/>
  <c r="KS5" i="16" a="1"/>
  <c r="KS5" i="16" s="1"/>
  <c r="RK5" i="16" a="1"/>
  <c r="RK5" i="16" s="1"/>
  <c r="QA5" i="16" a="1"/>
  <c r="QA5" i="16" s="1"/>
  <c r="OQ5" i="16" a="1"/>
  <c r="OQ5" i="16" s="1"/>
  <c r="NK5" i="16" a="1"/>
  <c r="NK5" i="16" s="1"/>
  <c r="ME5" i="16" a="1"/>
  <c r="ME5" i="16" s="1"/>
  <c r="KY5" i="16" a="1"/>
  <c r="KY5" i="16" s="1"/>
  <c r="RV5" i="16" a="1"/>
  <c r="RV5" i="16" s="1"/>
  <c r="QP5" i="16" a="1"/>
  <c r="QP5" i="16" s="1"/>
  <c r="PJ5" i="16" a="1"/>
  <c r="PJ5" i="16" s="1"/>
  <c r="OD5" i="16" a="1"/>
  <c r="OD5" i="16" s="1"/>
  <c r="MX5" i="16" a="1"/>
  <c r="MX5" i="16" s="1"/>
  <c r="LR5" i="16" a="1"/>
  <c r="LR5" i="16" s="1"/>
  <c r="SN5" i="16" a="1"/>
  <c r="SN5" i="16" s="1"/>
  <c r="RH5" i="16" a="1"/>
  <c r="RH5" i="16" s="1"/>
  <c r="QB5" i="16" a="1"/>
  <c r="QB5" i="16" s="1"/>
  <c r="OV5" i="16" a="1"/>
  <c r="OV5" i="16" s="1"/>
  <c r="NP5" i="16" a="1"/>
  <c r="NP5" i="16" s="1"/>
  <c r="MJ5" i="16" a="1"/>
  <c r="MJ5" i="16" s="1"/>
  <c r="Y5" i="16" a="1"/>
  <c r="Y5" i="16" s="1"/>
  <c r="BE5" i="16" a="1"/>
  <c r="BE5" i="16" s="1"/>
  <c r="CK5" i="16" a="1"/>
  <c r="CK5" i="16" s="1"/>
  <c r="DQ5" i="16" a="1"/>
  <c r="DQ5" i="16" s="1"/>
  <c r="EW5" i="16" a="1"/>
  <c r="EW5" i="16" s="1"/>
  <c r="GC5" i="16" a="1"/>
  <c r="GC5" i="16" s="1"/>
  <c r="HI5" i="16" a="1"/>
  <c r="HI5" i="16" s="1"/>
  <c r="IO5" i="16" a="1"/>
  <c r="IO5" i="16" s="1"/>
  <c r="JZ5" i="16" a="1"/>
  <c r="JZ5" i="16" s="1"/>
  <c r="KW5" i="16" a="1"/>
  <c r="KW5" i="16" s="1"/>
  <c r="PY5" i="16" a="1"/>
  <c r="PY5" i="16" s="1"/>
  <c r="R5" i="16" a="1"/>
  <c r="R5" i="16" s="1"/>
  <c r="AX5" i="16" a="1"/>
  <c r="AX5" i="16" s="1"/>
  <c r="CD5" i="16" a="1"/>
  <c r="CD5" i="16" s="1"/>
  <c r="DJ5" i="16" a="1"/>
  <c r="DJ5" i="16" s="1"/>
  <c r="EP5" i="16" a="1"/>
  <c r="EP5" i="16" s="1"/>
  <c r="FV5" i="16" a="1"/>
  <c r="FV5" i="16" s="1"/>
  <c r="HB5" i="16" a="1"/>
  <c r="HB5" i="16" s="1"/>
  <c r="IH5" i="16" a="1"/>
  <c r="IH5" i="16" s="1"/>
  <c r="JO5" i="16" a="1"/>
  <c r="JO5" i="16" s="1"/>
  <c r="LY5" i="16" a="1"/>
  <c r="LY5" i="16" s="1"/>
  <c r="AH4" i="16" a="1"/>
  <c r="AH4" i="16" s="1"/>
  <c r="NY5" i="16" a="1"/>
  <c r="NY5" i="16" s="1"/>
  <c r="CF4" i="16" a="1"/>
  <c r="CF4" i="16" s="1"/>
  <c r="CI4" i="16" a="1"/>
  <c r="CI4" i="16" s="1"/>
  <c r="FH4" i="16" a="1"/>
  <c r="FH4" i="16" s="1"/>
  <c r="RF4" i="16" a="1"/>
  <c r="RF4" i="16" s="1"/>
  <c r="OL4" i="16" a="1"/>
  <c r="OL4" i="16" s="1"/>
  <c r="KX4" i="16" a="1"/>
  <c r="KX4" i="16" s="1"/>
  <c r="SC4" i="16" a="1"/>
  <c r="SC4" i="16" s="1"/>
  <c r="PQ4" i="16" a="1"/>
  <c r="PQ4" i="16" s="1"/>
  <c r="NE4" i="16" a="1"/>
  <c r="NE4" i="16" s="1"/>
  <c r="KS4" i="16" a="1"/>
  <c r="KS4" i="16" s="1"/>
  <c r="IG4" i="16" a="1"/>
  <c r="IG4" i="16" s="1"/>
  <c r="QJ4" i="16" a="1"/>
  <c r="QJ4" i="16" s="1"/>
  <c r="ON4" i="16" a="1"/>
  <c r="ON4" i="16" s="1"/>
  <c r="MJ4" i="16" a="1"/>
  <c r="MJ4" i="16" s="1"/>
  <c r="KF4" i="16" a="1"/>
  <c r="KF4" i="16" s="1"/>
  <c r="IN4" i="16" a="1"/>
  <c r="IN4" i="16" s="1"/>
  <c r="RS4" i="16" a="1"/>
  <c r="RS4" i="16" s="1"/>
  <c r="QA4" i="16" a="1"/>
  <c r="QA4" i="16" s="1"/>
  <c r="NW4" i="16" a="1"/>
  <c r="NW4" i="16" s="1"/>
  <c r="LS4" i="16" a="1"/>
  <c r="LS4" i="16" s="1"/>
  <c r="KA4" i="16" a="1"/>
  <c r="KA4" i="16" s="1"/>
  <c r="HW4" i="16" a="1"/>
  <c r="HW4" i="16" s="1"/>
  <c r="FW4" i="16" a="1"/>
  <c r="FW4" i="16" s="1"/>
  <c r="HA4" i="16" a="1"/>
  <c r="HA4" i="16" s="1"/>
  <c r="FN4" i="16" a="1"/>
  <c r="FN4" i="16" s="1"/>
  <c r="DV4" i="16" a="1"/>
  <c r="DV4" i="16" s="1"/>
  <c r="GC4" i="16" a="1"/>
  <c r="GC4" i="16" s="1"/>
  <c r="EK4" i="16" a="1"/>
  <c r="EK4" i="16" s="1"/>
  <c r="GS4" i="16" a="1"/>
  <c r="GS4" i="16" s="1"/>
  <c r="BR4" i="16" a="1"/>
  <c r="BR4" i="16" s="1"/>
  <c r="GR4" i="16" a="1"/>
  <c r="GR4" i="16" s="1"/>
  <c r="BA4" i="16" a="1"/>
  <c r="BA4" i="16" s="1"/>
  <c r="AA4" i="16" a="1"/>
  <c r="AA4" i="16" s="1"/>
  <c r="CN4" i="16" a="1"/>
  <c r="CN4" i="16" s="1"/>
  <c r="HC4" i="16" a="1"/>
  <c r="HC4" i="16" s="1"/>
  <c r="AJ5" i="16" a="1"/>
  <c r="AJ5" i="16" s="1"/>
  <c r="BT5" i="16" a="1"/>
  <c r="BT5" i="16" s="1"/>
  <c r="DH5" i="16" a="1"/>
  <c r="DH5" i="16" s="1"/>
  <c r="ER5" i="16" a="1"/>
  <c r="ER5" i="16" s="1"/>
  <c r="GB5" i="16" a="1"/>
  <c r="GB5" i="16" s="1"/>
  <c r="HL5" i="16" a="1"/>
  <c r="HL5" i="16" s="1"/>
  <c r="IV5" i="16" a="1"/>
  <c r="IV5" i="16" s="1"/>
  <c r="SQ5" i="16" a="1"/>
  <c r="SQ5" i="16" s="1"/>
  <c r="RG5" i="16" a="1"/>
  <c r="RG5" i="16" s="1"/>
  <c r="PS5" i="16" a="1"/>
  <c r="PS5" i="16" s="1"/>
  <c r="OM5" i="16" a="1"/>
  <c r="OM5" i="16" s="1"/>
  <c r="NG5" i="16" a="1"/>
  <c r="NG5" i="16" s="1"/>
  <c r="MA5" i="16" a="1"/>
  <c r="MA5" i="16" s="1"/>
  <c r="KU5" i="16" a="1"/>
  <c r="KU5" i="16" s="1"/>
  <c r="RR5" i="16" a="1"/>
  <c r="RR5" i="16" s="1"/>
  <c r="QL5" i="16" a="1"/>
  <c r="QL5" i="16" s="1"/>
  <c r="PF5" i="16" a="1"/>
  <c r="PF5" i="16" s="1"/>
  <c r="NZ5" i="16" a="1"/>
  <c r="NZ5" i="16" s="1"/>
  <c r="MT5" i="16" a="1"/>
  <c r="MT5" i="16" s="1"/>
  <c r="LN5" i="16" a="1"/>
  <c r="LN5" i="16" s="1"/>
  <c r="SJ5" i="16" a="1"/>
  <c r="SJ5" i="16" s="1"/>
  <c r="RD5" i="16" a="1"/>
  <c r="RD5" i="16" s="1"/>
  <c r="PX5" i="16" a="1"/>
  <c r="PX5" i="16" s="1"/>
  <c r="OR5" i="16" a="1"/>
  <c r="OR5" i="16" s="1"/>
  <c r="NL5" i="16" a="1"/>
  <c r="NL5" i="16" s="1"/>
  <c r="MF5" i="16" a="1"/>
  <c r="MF5" i="16" s="1"/>
  <c r="AC5" i="16" a="1"/>
  <c r="AC5" i="16" s="1"/>
  <c r="BI5" i="16" a="1"/>
  <c r="BI5" i="16" s="1"/>
  <c r="CO5" i="16" a="1"/>
  <c r="CO5" i="16" s="1"/>
  <c r="DU5" i="16" a="1"/>
  <c r="DU5" i="16" s="1"/>
  <c r="FA5" i="16" a="1"/>
  <c r="FA5" i="16" s="1"/>
  <c r="GG5" i="16" a="1"/>
  <c r="GG5" i="16" s="1"/>
  <c r="HM5" i="16" a="1"/>
  <c r="HM5" i="16" s="1"/>
  <c r="IS5" i="16" a="1"/>
  <c r="IS5" i="16" s="1"/>
  <c r="KM5" i="16" a="1"/>
  <c r="KM5" i="16" s="1"/>
  <c r="LT5" i="16" a="1"/>
  <c r="LT5" i="16" s="1"/>
  <c r="QO5" i="16" a="1"/>
  <c r="QO5" i="16" s="1"/>
  <c r="V5" i="16" a="1"/>
  <c r="V5" i="16" s="1"/>
  <c r="BB5" i="16" a="1"/>
  <c r="BB5" i="16" s="1"/>
  <c r="CH5" i="16" a="1"/>
  <c r="CH5" i="16" s="1"/>
  <c r="DN5" i="16" a="1"/>
  <c r="DN5" i="16" s="1"/>
  <c r="ET5" i="16" a="1"/>
  <c r="ET5" i="16" s="1"/>
  <c r="FZ5" i="16" a="1"/>
  <c r="FZ5" i="16" s="1"/>
  <c r="HF5" i="16" a="1"/>
  <c r="HF5" i="16" s="1"/>
  <c r="IL5" i="16" a="1"/>
  <c r="IL5" i="16" s="1"/>
  <c r="JU5" i="16" a="1"/>
  <c r="JU5" i="16" s="1"/>
  <c r="AP4" i="16" a="1"/>
  <c r="AP4" i="16" s="1"/>
  <c r="EZ4" i="16" a="1"/>
  <c r="EZ4" i="16" s="1"/>
  <c r="CZ4" i="16" a="1"/>
  <c r="CZ4" i="16" s="1"/>
  <c r="BJ4" i="16" a="1"/>
  <c r="BJ4" i="16" s="1"/>
  <c r="CJ4" i="16" a="1"/>
  <c r="CJ4" i="16" s="1"/>
  <c r="PV4" i="16" a="1"/>
  <c r="PV4" i="16" s="1"/>
  <c r="MH4" i="16" a="1"/>
  <c r="MH4" i="16" s="1"/>
  <c r="JN4" i="16" a="1"/>
  <c r="JN4" i="16" s="1"/>
  <c r="QW4" i="16" a="1"/>
  <c r="QW4" i="16" s="1"/>
  <c r="OK4" i="16" a="1"/>
  <c r="OK4" i="16" s="1"/>
  <c r="LY4" i="16" a="1"/>
  <c r="LY4" i="16" s="1"/>
  <c r="JM4" i="16" a="1"/>
  <c r="JM4" i="16" s="1"/>
  <c r="RP4" i="16" a="1"/>
  <c r="RP4" i="16" s="1"/>
  <c r="PD4" i="16" a="1"/>
  <c r="PD4" i="16" s="1"/>
  <c r="NL4" i="16" a="1"/>
  <c r="NL4" i="16" s="1"/>
  <c r="LH4" i="16" a="1"/>
  <c r="LH4" i="16" s="1"/>
  <c r="JP4" i="16" a="1"/>
  <c r="JP4" i="16" s="1"/>
  <c r="HL4" i="16" a="1"/>
  <c r="HL4" i="16" s="1"/>
  <c r="QQ4" i="16" a="1"/>
  <c r="QQ4" i="16" s="1"/>
  <c r="OY4" i="16" a="1"/>
  <c r="OY4" i="16" s="1"/>
  <c r="MU4" i="16" a="1"/>
  <c r="MU4" i="16" s="1"/>
  <c r="LC4" i="16" a="1"/>
  <c r="LC4" i="16" s="1"/>
  <c r="IY4" i="16" a="1"/>
  <c r="IY4" i="16" s="1"/>
  <c r="GM4" i="16" a="1"/>
  <c r="GM4" i="16" s="1"/>
  <c r="EU4" i="16" a="1"/>
  <c r="EU4" i="16" s="1"/>
  <c r="GP4" i="16" a="1"/>
  <c r="GP4" i="16" s="1"/>
  <c r="EX4" i="16" a="1"/>
  <c r="EX4" i="16" s="1"/>
  <c r="HJ4" i="16" a="1"/>
  <c r="HJ4" i="16" s="1"/>
  <c r="FA4" i="16" a="1"/>
  <c r="FA4" i="16" s="1"/>
  <c r="DI4" i="16" a="1"/>
  <c r="DI4" i="16" s="1"/>
  <c r="AG4" i="16" a="1"/>
  <c r="AG4" i="16" s="1"/>
  <c r="CY4" i="16" a="1"/>
  <c r="CY4" i="16" s="1"/>
  <c r="CR4" i="16" a="1"/>
  <c r="CR4" i="16" s="1"/>
  <c r="DB4" i="16" a="1"/>
  <c r="DB4" i="16" s="1"/>
  <c r="AQ4" i="16" a="1"/>
  <c r="AQ4" i="16" s="1"/>
  <c r="EN4" i="16" a="1"/>
  <c r="EN4" i="16" s="1"/>
  <c r="T5" i="16" a="1"/>
  <c r="T5" i="16" s="1"/>
  <c r="BD5" i="16" a="1"/>
  <c r="BD5" i="16" s="1"/>
  <c r="CN5" i="16" a="1"/>
  <c r="CN5" i="16" s="1"/>
  <c r="DX5" i="16" a="1"/>
  <c r="DX5" i="16" s="1"/>
  <c r="FH5" i="16" a="1"/>
  <c r="FH5" i="16" s="1"/>
  <c r="GR5" i="16" a="1"/>
  <c r="GR5" i="16" s="1"/>
  <c r="IF5" i="16" a="1"/>
  <c r="IF5" i="16" s="1"/>
  <c r="JR5" i="16" a="1"/>
  <c r="JR5" i="16" s="1"/>
  <c r="RW5" i="16" a="1"/>
  <c r="RW5" i="16" s="1"/>
  <c r="QM5" i="16" a="1"/>
  <c r="QM5" i="16" s="1"/>
  <c r="PC5" i="16" a="1"/>
  <c r="PC5" i="16" s="1"/>
  <c r="NW5" i="16" a="1"/>
  <c r="NW5" i="16" s="1"/>
  <c r="MQ5" i="16" a="1"/>
  <c r="MQ5" i="16" s="1"/>
  <c r="LK5" i="16" a="1"/>
  <c r="LK5" i="16" s="1"/>
  <c r="SH5" i="16" a="1"/>
  <c r="SH5" i="16" s="1"/>
  <c r="RB5" i="16" a="1"/>
  <c r="RB5" i="16" s="1"/>
  <c r="PV5" i="16" a="1"/>
  <c r="PV5" i="16" s="1"/>
  <c r="OP5" i="16" a="1"/>
  <c r="OP5" i="16" s="1"/>
  <c r="NJ5" i="16" a="1"/>
  <c r="NJ5" i="16" s="1"/>
  <c r="MD5" i="16" a="1"/>
  <c r="MD5" i="16" s="1"/>
  <c r="KX5" i="16" a="1"/>
  <c r="KX5" i="16" s="1"/>
  <c r="RT5" i="16" a="1"/>
  <c r="RT5" i="16" s="1"/>
  <c r="QN5" i="16" a="1"/>
  <c r="QN5" i="16" s="1"/>
  <c r="PH5" i="16" a="1"/>
  <c r="PH5" i="16" s="1"/>
  <c r="OB5" i="16" a="1"/>
  <c r="OB5" i="16" s="1"/>
  <c r="MV5" i="16" a="1"/>
  <c r="MV5" i="16" s="1"/>
  <c r="M5" i="16" a="1"/>
  <c r="M5" i="16" s="1"/>
  <c r="AS5" i="16" a="1"/>
  <c r="AS5" i="16" s="1"/>
  <c r="BY5" i="16" a="1"/>
  <c r="BY5" i="16" s="1"/>
  <c r="DE5" i="16" a="1"/>
  <c r="DE5" i="16" s="1"/>
  <c r="EK5" i="16" a="1"/>
  <c r="EK5" i="16" s="1"/>
  <c r="FQ5" i="16" a="1"/>
  <c r="FQ5" i="16" s="1"/>
  <c r="GW5" i="16" a="1"/>
  <c r="GW5" i="16" s="1"/>
  <c r="IC5" i="16" a="1"/>
  <c r="IC5" i="16" s="1"/>
  <c r="JI5" i="16" a="1"/>
  <c r="JI5" i="16" s="1"/>
  <c r="KA5" i="16" a="1"/>
  <c r="KA5" i="16" s="1"/>
  <c r="OC5" i="16" a="1"/>
  <c r="OC5" i="16" s="1"/>
  <c r="AL5" i="16" a="1"/>
  <c r="AL5" i="16" s="1"/>
  <c r="BR5" i="16" a="1"/>
  <c r="BR5" i="16" s="1"/>
  <c r="CX5" i="16" a="1"/>
  <c r="CX5" i="16" s="1"/>
  <c r="ED5" i="16" a="1"/>
  <c r="ED5" i="16" s="1"/>
  <c r="FJ5" i="16" a="1"/>
  <c r="FJ5" i="16" s="1"/>
  <c r="GP5" i="16" a="1"/>
  <c r="GP5" i="16" s="1"/>
  <c r="HV5" i="16" a="1"/>
  <c r="HV5" i="16" s="1"/>
  <c r="JB5" i="16" a="1"/>
  <c r="JB5" i="16" s="1"/>
  <c r="LI5" i="16" a="1"/>
  <c r="LI5" i="16" s="1"/>
  <c r="PQ5" i="16" a="1"/>
  <c r="PQ5" i="16" s="1"/>
  <c r="GF4" i="16" a="1"/>
  <c r="GF4" i="16" s="1"/>
  <c r="FX4" i="16" a="1"/>
  <c r="FX4" i="16" s="1"/>
  <c r="NN4" i="16" a="1"/>
  <c r="NN4" i="16" s="1"/>
  <c r="RY4" i="16" a="1"/>
  <c r="RY4" i="16" s="1"/>
  <c r="NA4" i="16" a="1"/>
  <c r="NA4" i="16" s="1"/>
  <c r="IC4" i="16" a="1"/>
  <c r="IC4" i="16" s="1"/>
  <c r="NX4" i="16" a="1"/>
  <c r="NX4" i="16" s="1"/>
  <c r="KB4" i="16" a="1"/>
  <c r="KB4" i="16" s="1"/>
  <c r="RO4" i="16" a="1"/>
  <c r="RO4" i="16" s="1"/>
  <c r="NS4" i="16" a="1"/>
  <c r="NS4" i="16" s="1"/>
  <c r="JW4" i="16" a="1"/>
  <c r="JW4" i="16" s="1"/>
  <c r="FG4" i="16" a="1"/>
  <c r="FG4" i="16" s="1"/>
  <c r="FJ4" i="16" a="1"/>
  <c r="FJ4" i="16" s="1"/>
  <c r="FY4" i="16" a="1"/>
  <c r="FY4" i="16" s="1"/>
  <c r="I4" i="16" a="1"/>
  <c r="I4" i="16" s="1"/>
  <c r="BF4" i="16" a="1"/>
  <c r="BF4" i="16" s="1"/>
  <c r="AE4" i="16" a="1"/>
  <c r="AE4" i="16" s="1"/>
  <c r="LP5" i="16" a="1"/>
  <c r="LP5" i="16" s="1"/>
  <c r="CB5" i="16" a="1"/>
  <c r="CB5" i="16" s="1"/>
  <c r="EV5" i="16" a="1"/>
  <c r="EV5" i="16" s="1"/>
  <c r="HP5" i="16" a="1"/>
  <c r="HP5" i="16" s="1"/>
  <c r="SM5" i="16" a="1"/>
  <c r="SM5" i="16" s="1"/>
  <c r="PO5" i="16" a="1"/>
  <c r="PO5" i="16" s="1"/>
  <c r="NC5" i="16" a="1"/>
  <c r="NC5" i="16" s="1"/>
  <c r="KQ5" i="16" a="1"/>
  <c r="KQ5" i="16" s="1"/>
  <c r="QH5" i="16" a="1"/>
  <c r="QH5" i="16" s="1"/>
  <c r="NV5" i="16" a="1"/>
  <c r="NV5" i="16" s="1"/>
  <c r="LJ5" i="16" a="1"/>
  <c r="LJ5" i="16" s="1"/>
  <c r="QZ5" i="16" a="1"/>
  <c r="QZ5" i="16" s="1"/>
  <c r="ON5" i="16" a="1"/>
  <c r="ON5" i="16" s="1"/>
  <c r="MB5" i="16" a="1"/>
  <c r="MB5" i="16" s="1"/>
  <c r="BM5" i="16" a="1"/>
  <c r="BM5" i="16" s="1"/>
  <c r="DY5" i="16" a="1"/>
  <c r="DY5" i="16" s="1"/>
  <c r="GK5" i="16" a="1"/>
  <c r="GK5" i="16" s="1"/>
  <c r="IW5" i="16" a="1"/>
  <c r="IW5" i="16" s="1"/>
  <c r="MG5" i="16" a="1"/>
  <c r="MG5" i="16" s="1"/>
  <c r="Z5" i="16" a="1"/>
  <c r="Z5" i="16" s="1"/>
  <c r="CL5" i="16" a="1"/>
  <c r="CL5" i="16" s="1"/>
  <c r="EX5" i="16" a="1"/>
  <c r="EX5" i="16" s="1"/>
  <c r="HJ5" i="16" a="1"/>
  <c r="HJ5" i="16" s="1"/>
  <c r="KB5" i="16" a="1"/>
  <c r="KB5" i="16" s="1"/>
  <c r="MK5" i="16" a="1"/>
  <c r="MK5" i="16" s="1"/>
  <c r="RI5" i="16" a="1"/>
  <c r="RI5" i="16" s="1"/>
  <c r="AA5" i="16" a="1"/>
  <c r="AA5" i="16" s="1"/>
  <c r="BG5" i="16" a="1"/>
  <c r="BG5" i="16" s="1"/>
  <c r="CM5" i="16" a="1"/>
  <c r="CM5" i="16" s="1"/>
  <c r="DS5" i="16" a="1"/>
  <c r="DS5" i="16" s="1"/>
  <c r="EY5" i="16" a="1"/>
  <c r="EY5" i="16" s="1"/>
  <c r="GE5" i="16" a="1"/>
  <c r="GE5" i="16" s="1"/>
  <c r="HK5" i="16" a="1"/>
  <c r="HK5" i="16" s="1"/>
  <c r="IQ5" i="16" a="1"/>
  <c r="IQ5" i="16" s="1"/>
  <c r="KJ5" i="16" a="1"/>
  <c r="KJ5" i="16" s="1"/>
  <c r="QG5" i="16" a="1"/>
  <c r="QG5" i="16" s="1"/>
  <c r="BQ4" i="16" a="1"/>
  <c r="BQ4" i="16" s="1"/>
  <c r="NJ4" i="16" a="1"/>
  <c r="NJ4" i="16" s="1"/>
  <c r="RU4" i="16" a="1"/>
  <c r="RU4" i="16" s="1"/>
  <c r="MW4" i="16" a="1"/>
  <c r="MW4" i="16" s="1"/>
  <c r="SN4" i="16" a="1"/>
  <c r="SN4" i="16" s="1"/>
  <c r="NT4" i="16" a="1"/>
  <c r="NT4" i="16" s="1"/>
  <c r="JX4" i="16" a="1"/>
  <c r="JX4" i="16" s="1"/>
  <c r="RK4" i="16" a="1"/>
  <c r="RK4" i="16" s="1"/>
  <c r="NO4" i="16" a="1"/>
  <c r="NO4" i="16" s="1"/>
  <c r="JG4" i="16" a="1"/>
  <c r="JG4" i="16" s="1"/>
  <c r="FC4" i="16" a="1"/>
  <c r="FC4" i="16" s="1"/>
  <c r="FF4" i="16" a="1"/>
  <c r="FF4" i="16" s="1"/>
  <c r="FU4" i="16" a="1"/>
  <c r="FU4" i="16" s="1"/>
  <c r="M4" i="16" a="1"/>
  <c r="M4" i="16" s="1"/>
  <c r="BL4" i="16" a="1"/>
  <c r="BL4" i="16" s="1"/>
  <c r="AI4" i="16" a="1"/>
  <c r="AI4" i="16" s="1"/>
  <c r="H5" i="16" a="1"/>
  <c r="H5" i="16" s="1"/>
  <c r="CF5" i="16" a="1"/>
  <c r="CF5" i="16" s="1"/>
  <c r="EZ5" i="16" a="1"/>
  <c r="EZ5" i="16" s="1"/>
  <c r="HT5" i="16" a="1"/>
  <c r="HT5" i="16" s="1"/>
  <c r="SE5" i="16" a="1"/>
  <c r="SE5" i="16" s="1"/>
  <c r="PK5" i="16" a="1"/>
  <c r="PK5" i="16" s="1"/>
  <c r="MY5" i="16" a="1"/>
  <c r="MY5" i="16" s="1"/>
  <c r="SP5" i="16" a="1"/>
  <c r="SP5" i="16" s="1"/>
  <c r="QD5" i="16" a="1"/>
  <c r="QD5" i="16" s="1"/>
  <c r="NR5" i="16" a="1"/>
  <c r="NR5" i="16" s="1"/>
  <c r="LF5" i="16" a="1"/>
  <c r="LF5" i="16" s="1"/>
  <c r="QV5" i="16" a="1"/>
  <c r="QV5" i="16" s="1"/>
  <c r="OJ5" i="16" a="1"/>
  <c r="OJ5" i="16" s="1"/>
  <c r="LX5" i="16" a="1"/>
  <c r="LX5" i="16" s="1"/>
  <c r="BQ5" i="16" a="1"/>
  <c r="BQ5" i="16" s="1"/>
  <c r="EC5" i="16" a="1"/>
  <c r="EC5" i="16" s="1"/>
  <c r="GO5" i="16" a="1"/>
  <c r="GO5" i="16" s="1"/>
  <c r="JA5" i="16" a="1"/>
  <c r="JA5" i="16" s="1"/>
  <c r="MW5" i="16" a="1"/>
  <c r="MW5" i="16" s="1"/>
  <c r="AD5" i="16" a="1"/>
  <c r="AD5" i="16" s="1"/>
  <c r="CP5" i="16" a="1"/>
  <c r="CP5" i="16" s="1"/>
  <c r="FB5" i="16" a="1"/>
  <c r="FB5" i="16" s="1"/>
  <c r="HN5" i="16" a="1"/>
  <c r="HN5" i="16" s="1"/>
  <c r="KH5" i="16" a="1"/>
  <c r="KH5" i="16" s="1"/>
  <c r="NA5" i="16" a="1"/>
  <c r="NA5" i="16" s="1"/>
  <c r="RY5" i="16" a="1"/>
  <c r="RY5" i="16" s="1"/>
  <c r="AE5" i="16" a="1"/>
  <c r="AE5" i="16" s="1"/>
  <c r="BK5" i="16" a="1"/>
  <c r="BK5" i="16" s="1"/>
  <c r="CQ5" i="16" a="1"/>
  <c r="CQ5" i="16" s="1"/>
  <c r="DW5" i="16" a="1"/>
  <c r="DW5" i="16" s="1"/>
  <c r="FC5" i="16" a="1"/>
  <c r="FC5" i="16" s="1"/>
  <c r="GI5" i="16" a="1"/>
  <c r="GI5" i="16" s="1"/>
  <c r="HO5" i="16" a="1"/>
  <c r="HO5" i="16" s="1"/>
  <c r="IU5" i="16" a="1"/>
  <c r="IU5" i="16" s="1"/>
  <c r="KR5" i="16" a="1"/>
  <c r="KR5" i="16" s="1"/>
  <c r="QW5" i="16" a="1"/>
  <c r="QW5" i="16" s="1"/>
  <c r="AD4" i="16" a="1"/>
  <c r="AD4" i="16" s="1"/>
  <c r="CD4" i="16" a="1"/>
  <c r="CD4" i="16" s="1"/>
  <c r="NF4" i="16" a="1"/>
  <c r="NF4" i="16" s="1"/>
  <c r="RM4" i="16" a="1"/>
  <c r="RM4" i="16" s="1"/>
  <c r="MO4" i="16" a="1"/>
  <c r="MO4" i="16" s="1"/>
  <c r="SF4" i="16" a="1"/>
  <c r="SF4" i="16" s="1"/>
  <c r="NP4" i="16" a="1"/>
  <c r="NP4" i="16" s="1"/>
  <c r="JT4" i="16" a="1"/>
  <c r="JT4" i="16" s="1"/>
  <c r="RG4" i="16" a="1"/>
  <c r="RG4" i="16" s="1"/>
  <c r="MY4" i="16" a="1"/>
  <c r="MY4" i="16" s="1"/>
  <c r="JC4" i="16" a="1"/>
  <c r="JC4" i="16" s="1"/>
  <c r="EY4" i="16" a="1"/>
  <c r="EY4" i="16" s="1"/>
  <c r="FB4" i="16" a="1"/>
  <c r="FB4" i="16" s="1"/>
  <c r="FQ4" i="16" a="1"/>
  <c r="FQ4" i="16" s="1"/>
  <c r="AC4" i="16" a="1"/>
  <c r="AC4" i="16" s="1"/>
  <c r="BS4" i="16" a="1"/>
  <c r="BS4" i="16" s="1"/>
  <c r="AM4" i="16" a="1"/>
  <c r="AM4" i="16" s="1"/>
  <c r="P5" i="16" a="1"/>
  <c r="P5" i="16" s="1"/>
  <c r="CJ5" i="16" a="1"/>
  <c r="CJ5" i="16" s="1"/>
  <c r="FD5" i="16" a="1"/>
  <c r="FD5" i="16" s="1"/>
  <c r="HX5" i="16" a="1"/>
  <c r="HX5" i="16" s="1"/>
  <c r="SA5" i="16" a="1"/>
  <c r="SA5" i="16" s="1"/>
  <c r="PG5" i="16" a="1"/>
  <c r="PG5" i="16" s="1"/>
  <c r="MU5" i="16" a="1"/>
  <c r="MU5" i="16" s="1"/>
  <c r="SL5" i="16" a="1"/>
  <c r="SL5" i="16" s="1"/>
  <c r="PZ5" i="16" a="1"/>
  <c r="PZ5" i="16" s="1"/>
  <c r="NN5" i="16" a="1"/>
  <c r="NN5" i="16" s="1"/>
  <c r="LB5" i="16" a="1"/>
  <c r="LB5" i="16" s="1"/>
  <c r="QR5" i="16" a="1"/>
  <c r="QR5" i="16" s="1"/>
  <c r="OF5" i="16" a="1"/>
  <c r="OF5" i="16" s="1"/>
  <c r="I5" i="16" a="1"/>
  <c r="I5" i="16" s="1"/>
  <c r="BU5" i="16" a="1"/>
  <c r="BU5" i="16" s="1"/>
  <c r="EG5" i="16" a="1"/>
  <c r="EG5" i="16" s="1"/>
  <c r="GS5" i="16" a="1"/>
  <c r="GS5" i="16" s="1"/>
  <c r="JE5" i="16" a="1"/>
  <c r="JE5" i="16" s="1"/>
  <c r="NM5" i="16" a="1"/>
  <c r="NM5" i="16" s="1"/>
  <c r="AH5" i="16" a="1"/>
  <c r="AH5" i="16" s="1"/>
  <c r="CT5" i="16" a="1"/>
  <c r="CT5" i="16" s="1"/>
  <c r="FF5" i="16" a="1"/>
  <c r="FF5" i="16" s="1"/>
  <c r="HR5" i="16" a="1"/>
  <c r="HR5" i="16" s="1"/>
  <c r="KZ5" i="16" a="1"/>
  <c r="KZ5" i="16" s="1"/>
  <c r="NQ5" i="16" a="1"/>
  <c r="NQ5" i="16" s="1"/>
  <c r="SO5" i="16" a="1"/>
  <c r="SO5" i="16" s="1"/>
  <c r="AI5" i="16" a="1"/>
  <c r="AI5" i="16" s="1"/>
  <c r="BO5" i="16" a="1"/>
  <c r="BO5" i="16" s="1"/>
  <c r="CU5" i="16" a="1"/>
  <c r="CU5" i="16" s="1"/>
  <c r="EA5" i="16" a="1"/>
  <c r="EA5" i="16" s="1"/>
  <c r="FG5" i="16" a="1"/>
  <c r="FG5" i="16" s="1"/>
  <c r="GM5" i="16" a="1"/>
  <c r="GM5" i="16" s="1"/>
  <c r="HS5" i="16" a="1"/>
  <c r="HS5" i="16" s="1"/>
  <c r="IY5" i="16" a="1"/>
  <c r="IY5" i="16" s="1"/>
  <c r="LA5" i="16" a="1"/>
  <c r="LA5" i="16" s="1"/>
  <c r="AB4" i="16" a="1"/>
  <c r="AB4" i="16" s="1"/>
  <c r="PZ4" i="16" a="1"/>
  <c r="PZ4" i="16" s="1"/>
  <c r="JR4" i="16" a="1"/>
  <c r="JR4" i="16" s="1"/>
  <c r="PA4" i="16" a="1"/>
  <c r="PA4" i="16" s="1"/>
  <c r="KC4" i="16" a="1"/>
  <c r="KC4" i="16" s="1"/>
  <c r="PT4" i="16" a="1"/>
  <c r="PT4" i="16" s="1"/>
  <c r="LL4" i="16" a="1"/>
  <c r="LL4" i="16" s="1"/>
  <c r="HP4" i="16" a="1"/>
  <c r="HP4" i="16" s="1"/>
  <c r="PC4" i="16" a="1"/>
  <c r="PC4" i="16" s="1"/>
  <c r="LG4" i="16" a="1"/>
  <c r="LG4" i="16" s="1"/>
  <c r="HG4" i="16" a="1"/>
  <c r="HG4" i="16" s="1"/>
  <c r="GU4" i="16" a="1"/>
  <c r="GU4" i="16" s="1"/>
  <c r="HE4" i="16" a="1"/>
  <c r="HE4" i="16" s="1"/>
  <c r="DM4" i="16" a="1"/>
  <c r="DM4" i="16" s="1"/>
  <c r="CK4" i="16" a="1"/>
  <c r="CK4" i="16" s="1"/>
  <c r="CT4" i="16" a="1"/>
  <c r="CT4" i="16" s="1"/>
  <c r="DL4" i="16" a="1"/>
  <c r="DL4" i="16" s="1"/>
  <c r="AZ5" i="16" a="1"/>
  <c r="AZ5" i="16" s="1"/>
  <c r="DT5" i="16" a="1"/>
  <c r="DT5" i="16" s="1"/>
  <c r="GN5" i="16" a="1"/>
  <c r="GN5" i="16" s="1"/>
  <c r="JL5" i="16" a="1"/>
  <c r="JL5" i="16" s="1"/>
  <c r="QQ5" i="16" a="1"/>
  <c r="QQ5" i="16" s="1"/>
  <c r="OA5" i="16" a="1"/>
  <c r="OA5" i="16" s="1"/>
  <c r="LO5" i="16" a="1"/>
  <c r="LO5" i="16" s="1"/>
  <c r="RF5" i="16" a="1"/>
  <c r="RF5" i="16" s="1"/>
  <c r="OT5" i="16" a="1"/>
  <c r="OT5" i="16" s="1"/>
  <c r="MH5" i="16" a="1"/>
  <c r="MH5" i="16" s="1"/>
  <c r="RX5" i="16" a="1"/>
  <c r="RX5" i="16" s="1"/>
  <c r="PL5" i="16" a="1"/>
  <c r="PL5" i="16" s="1"/>
  <c r="MZ5" i="16" a="1"/>
  <c r="MZ5" i="16" s="1"/>
  <c r="AO5" i="16" a="1"/>
  <c r="AO5" i="16" s="1"/>
  <c r="DA5" i="16" a="1"/>
  <c r="DA5" i="16" s="1"/>
  <c r="FM5" i="16" a="1"/>
  <c r="FM5" i="16" s="1"/>
  <c r="HY5" i="16" a="1"/>
  <c r="HY5" i="16" s="1"/>
  <c r="JN5" i="16" a="1"/>
  <c r="JN5" i="16" s="1"/>
  <c r="SK5" i="16" a="1"/>
  <c r="SK5" i="16" s="1"/>
  <c r="BN5" i="16" a="1"/>
  <c r="BN5" i="16" s="1"/>
  <c r="DZ5" i="16" a="1"/>
  <c r="DZ5" i="16" s="1"/>
  <c r="GL5" i="16" a="1"/>
  <c r="GL5" i="16" s="1"/>
  <c r="IX5" i="16" a="1"/>
  <c r="IX5" i="16" s="1"/>
  <c r="LL5" i="16" a="1"/>
  <c r="LL5" i="16" s="1"/>
  <c r="QC5" i="16" a="1"/>
  <c r="QC5" i="16" s="1"/>
  <c r="S5" i="16" a="1"/>
  <c r="S5" i="16" s="1"/>
  <c r="AY5" i="16" a="1"/>
  <c r="AY5" i="16" s="1"/>
  <c r="CE5" i="16" a="1"/>
  <c r="CE5" i="16" s="1"/>
  <c r="DK5" i="16" a="1"/>
  <c r="DK5" i="16" s="1"/>
  <c r="EQ5" i="16" a="1"/>
  <c r="EQ5" i="16" s="1"/>
  <c r="FW5" i="16" a="1"/>
  <c r="FW5" i="16" s="1"/>
  <c r="HC5" i="16" a="1"/>
  <c r="HC5" i="16" s="1"/>
  <c r="II5" i="16" a="1"/>
  <c r="II5" i="16" s="1"/>
  <c r="JW5" i="16" a="1"/>
  <c r="JW5" i="16" s="1"/>
  <c r="PR4" i="16" a="1"/>
  <c r="PR4" i="16" s="1"/>
  <c r="OG4" i="16" a="1"/>
  <c r="OG4" i="16" s="1"/>
  <c r="OZ4" i="16" a="1"/>
  <c r="OZ4" i="16" s="1"/>
  <c r="SQ4" i="16" a="1"/>
  <c r="SQ4" i="16" s="1"/>
  <c r="KM4" i="16" a="1"/>
  <c r="KM4" i="16" s="1"/>
  <c r="GL4" i="16" a="1"/>
  <c r="GL4" i="16" s="1"/>
  <c r="DE4" i="16" a="1"/>
  <c r="DE4" i="16" s="1"/>
  <c r="G4" i="16" a="1"/>
  <c r="G4" i="16" s="1"/>
  <c r="BH5" i="16" a="1"/>
  <c r="BH5" i="16" s="1"/>
  <c r="GZ5" i="16" a="1"/>
  <c r="GZ5" i="16" s="1"/>
  <c r="QI5" i="16" a="1"/>
  <c r="QI5" i="16" s="1"/>
  <c r="LG5" i="16" a="1"/>
  <c r="LG5" i="16" s="1"/>
  <c r="OL5" i="16" a="1"/>
  <c r="OL5" i="16" s="1"/>
  <c r="RP5" i="16" a="1"/>
  <c r="RP5" i="16" s="1"/>
  <c r="MR5" i="16" a="1"/>
  <c r="MR5" i="16" s="1"/>
  <c r="DI5" i="16" a="1"/>
  <c r="DI5" i="16" s="1"/>
  <c r="IG5" i="16" a="1"/>
  <c r="IG5" i="16" s="1"/>
  <c r="J5" i="16" a="1"/>
  <c r="J5" i="16" s="1"/>
  <c r="EH5" i="16" a="1"/>
  <c r="EH5" i="16" s="1"/>
  <c r="JF5" i="16" a="1"/>
  <c r="JF5" i="16" s="1"/>
  <c r="QS5" i="16" a="1"/>
  <c r="QS5" i="16" s="1"/>
  <c r="BC5" i="16" a="1"/>
  <c r="BC5" i="16" s="1"/>
  <c r="DO5" i="16" a="1"/>
  <c r="DO5" i="16" s="1"/>
  <c r="GA5" i="16" a="1"/>
  <c r="GA5" i="16" s="1"/>
  <c r="IM5" i="16" a="1"/>
  <c r="IM5" i="16" s="1"/>
  <c r="J4" i="16" a="1"/>
  <c r="J4" i="16" s="1"/>
  <c r="MD4" i="16" a="1"/>
  <c r="MD4" i="16" s="1"/>
  <c r="LU4" i="16" a="1"/>
  <c r="LU4" i="16" s="1"/>
  <c r="NH4" i="16" a="1"/>
  <c r="NH4" i="16" s="1"/>
  <c r="QM4" i="16" a="1"/>
  <c r="QM4" i="16" s="1"/>
  <c r="IU4" i="16" a="1"/>
  <c r="IU4" i="16" s="1"/>
  <c r="EH4" i="16" a="1"/>
  <c r="EH4" i="16" s="1"/>
  <c r="AK4" i="16" a="1"/>
  <c r="AK4" i="16" s="1"/>
  <c r="BB4" i="16" a="1"/>
  <c r="BB4" i="16" s="1"/>
  <c r="CR5" i="16" a="1"/>
  <c r="CR5" i="16" s="1"/>
  <c r="IJ5" i="16" a="1"/>
  <c r="IJ5" i="16" s="1"/>
  <c r="OY5" i="16" a="1"/>
  <c r="OY5" i="16" s="1"/>
  <c r="SD5" i="16" a="1"/>
  <c r="SD5" i="16" s="1"/>
  <c r="NF5" i="16" a="1"/>
  <c r="NF5" i="16" s="1"/>
  <c r="QJ5" i="16" a="1"/>
  <c r="QJ5" i="16" s="1"/>
  <c r="Q5" i="16" a="1"/>
  <c r="Q5" i="16" s="1"/>
  <c r="EO5" i="16" a="1"/>
  <c r="EO5" i="16" s="1"/>
  <c r="JM5" i="16" a="1"/>
  <c r="JM5" i="16" s="1"/>
  <c r="AP5" i="16" a="1"/>
  <c r="AP5" i="16" s="1"/>
  <c r="FN5" i="16" a="1"/>
  <c r="FN5" i="16" s="1"/>
  <c r="JP5" i="16" a="1"/>
  <c r="JP5" i="16" s="1"/>
  <c r="G5" i="16" a="1"/>
  <c r="G5" i="16" s="1"/>
  <c r="BS5" i="16" a="1"/>
  <c r="BS5" i="16" s="1"/>
  <c r="EE5" i="16" a="1"/>
  <c r="EE5" i="16" s="1"/>
  <c r="GQ5" i="16" a="1"/>
  <c r="GQ5" i="16" s="1"/>
  <c r="JC5" i="16" a="1"/>
  <c r="JC5" i="16" s="1"/>
  <c r="T4" i="16" a="1"/>
  <c r="T4" i="16" s="1"/>
  <c r="KT4" i="16" a="1"/>
  <c r="KT4" i="16" s="1"/>
  <c r="KO4" i="16" a="1"/>
  <c r="KO4" i="16" s="1"/>
  <c r="MF4" i="16" a="1"/>
  <c r="MF4" i="16" s="1"/>
  <c r="PK4" i="16" a="1"/>
  <c r="PK4" i="16" s="1"/>
  <c r="HS4" i="16" a="1"/>
  <c r="HS4" i="16" s="1"/>
  <c r="DR4" i="16" a="1"/>
  <c r="DR4" i="16" s="1"/>
  <c r="BX4" i="16" a="1"/>
  <c r="BX4" i="16" s="1"/>
  <c r="CU4" i="16" a="1"/>
  <c r="CU4" i="16" s="1"/>
  <c r="DL5" i="16" a="1"/>
  <c r="DL5" i="16" s="1"/>
  <c r="IZ5" i="16" a="1"/>
  <c r="IZ5" i="16" s="1"/>
  <c r="OI5" i="16" a="1"/>
  <c r="OI5" i="16" s="1"/>
  <c r="RN5" i="16" a="1"/>
  <c r="RN5" i="16" s="1"/>
  <c r="MP5" i="16" a="1"/>
  <c r="MP5" i="16" s="1"/>
  <c r="PT5" i="16" a="1"/>
  <c r="PT5" i="16" s="1"/>
  <c r="AG5" i="16" a="1"/>
  <c r="AG5" i="16" s="1"/>
  <c r="FE5" i="16" a="1"/>
  <c r="FE5" i="16" s="1"/>
  <c r="LH5" i="16" a="1"/>
  <c r="LH5" i="16" s="1"/>
  <c r="BF5" i="16" a="1"/>
  <c r="BF5" i="16" s="1"/>
  <c r="GD5" i="16" a="1"/>
  <c r="GD5" i="16" s="1"/>
  <c r="KI5" i="16" a="1"/>
  <c r="KI5" i="16" s="1"/>
  <c r="K5" i="16" a="1"/>
  <c r="K5" i="16" s="1"/>
  <c r="BW5" i="16" a="1"/>
  <c r="BW5" i="16" s="1"/>
  <c r="EI5" i="16" a="1"/>
  <c r="EI5" i="16" s="1"/>
  <c r="GU5" i="16" a="1"/>
  <c r="GU5" i="16" s="1"/>
  <c r="JG5" i="16" a="1"/>
  <c r="JG5" i="16" s="1"/>
  <c r="RB4" i="16" a="1"/>
  <c r="RB4" i="16" s="1"/>
  <c r="PM4" i="16" a="1"/>
  <c r="PM4" i="16" s="1"/>
  <c r="QF4" i="16" a="1"/>
  <c r="QF4" i="16" s="1"/>
  <c r="IJ4" i="16" a="1"/>
  <c r="IJ4" i="16" s="1"/>
  <c r="LO4" i="16" a="1"/>
  <c r="LO4" i="16" s="1"/>
  <c r="HY4" i="16" a="1"/>
  <c r="HY4" i="16" s="1"/>
  <c r="DU4" i="16" a="1"/>
  <c r="DU4" i="16" s="1"/>
  <c r="BN4" i="16" a="1"/>
  <c r="BN4" i="16" s="1"/>
  <c r="AN5" i="16" a="1"/>
  <c r="AN5" i="16" s="1"/>
  <c r="GF5" i="16" a="1"/>
  <c r="GF5" i="16" s="1"/>
  <c r="QY5" i="16" a="1"/>
  <c r="QY5" i="16" s="1"/>
  <c r="LW5" i="16" a="1"/>
  <c r="LW5" i="16" s="1"/>
  <c r="PB5" i="16" a="1"/>
  <c r="PB5" i="16" s="1"/>
  <c r="SF5" i="16" a="1"/>
  <c r="SF5" i="16" s="1"/>
  <c r="NH5" i="16" a="1"/>
  <c r="NH5" i="16" s="1"/>
  <c r="CS5" i="16" a="1"/>
  <c r="CS5" i="16" s="1"/>
  <c r="HQ5" i="16" a="1"/>
  <c r="HQ5" i="16" s="1"/>
  <c r="RE5" i="16" a="1"/>
  <c r="RE5" i="16" s="1"/>
  <c r="DR5" i="16" a="1"/>
  <c r="DR5" i="16" s="1"/>
  <c r="IP5" i="16" a="1"/>
  <c r="IP5" i="16" s="1"/>
  <c r="OW5" i="16" a="1"/>
  <c r="OW5" i="16" s="1"/>
  <c r="AQ5" i="16" a="1"/>
  <c r="AQ5" i="16" s="1"/>
  <c r="DC5" i="16" a="1"/>
  <c r="DC5" i="16" s="1"/>
  <c r="FO5" i="16" a="1"/>
  <c r="FO5" i="16" s="1"/>
  <c r="IA5" i="16" a="1"/>
  <c r="IA5" i="16" s="1"/>
  <c r="QX4" i="16" a="1"/>
  <c r="QX4" i="16" s="1"/>
  <c r="QB4" i="16" a="1"/>
  <c r="QB4" i="16" s="1"/>
  <c r="LK4" i="16" a="1"/>
  <c r="LK4" i="16" s="1"/>
  <c r="DQ4" i="16" a="1"/>
  <c r="DQ4" i="16" s="1"/>
  <c r="AV5" i="16" a="1"/>
  <c r="AV5" i="16" s="1"/>
  <c r="QU5" i="16" a="1"/>
  <c r="QU5" i="16" s="1"/>
  <c r="OX5" i="16" a="1"/>
  <c r="OX5" i="16" s="1"/>
  <c r="ND5" i="16" a="1"/>
  <c r="ND5" i="16" s="1"/>
  <c r="HU5" i="16" a="1"/>
  <c r="HU5" i="16" s="1"/>
  <c r="DV5" i="16" a="1"/>
  <c r="DV5" i="16" s="1"/>
  <c r="PM5" i="16" a="1"/>
  <c r="PM5" i="16" s="1"/>
  <c r="DG5" i="16" a="1"/>
  <c r="DG5" i="16" s="1"/>
  <c r="IE5" i="16" a="1"/>
  <c r="IE5" i="16" s="1"/>
  <c r="HU4" i="16" a="1"/>
  <c r="HU4" i="16" s="1"/>
  <c r="JV4" i="16" a="1"/>
  <c r="JV4" i="16" s="1"/>
  <c r="MB4" i="16" a="1"/>
  <c r="MB4" i="16" s="1"/>
  <c r="HM4" i="16" a="1"/>
  <c r="HM4" i="16" s="1"/>
  <c r="CE4" i="16" a="1"/>
  <c r="CE4" i="16" s="1"/>
  <c r="DP5" i="16" a="1"/>
  <c r="DP5" i="16" s="1"/>
  <c r="OE5" i="16" a="1"/>
  <c r="OE5" i="16" s="1"/>
  <c r="ML5" i="16" a="1"/>
  <c r="ML5" i="16" s="1"/>
  <c r="AK5" i="16" a="1"/>
  <c r="AK5" i="16" s="1"/>
  <c r="LQ5" i="16" a="1"/>
  <c r="LQ5" i="16" s="1"/>
  <c r="GH5" i="16" a="1"/>
  <c r="GH5" i="16" s="1"/>
  <c r="O5" i="16" a="1"/>
  <c r="O5" i="16" s="1"/>
  <c r="EM5" i="16" a="1"/>
  <c r="EM5" i="16" s="1"/>
  <c r="JK5" i="16" a="1"/>
  <c r="JK5" i="16" s="1"/>
  <c r="QS4" i="16" a="1"/>
  <c r="QS4" i="16" s="1"/>
  <c r="IZ4" i="16" a="1"/>
  <c r="IZ4" i="16" s="1"/>
  <c r="EQ4" i="16" a="1"/>
  <c r="EQ4" i="16" s="1"/>
  <c r="DH4" i="16" a="1"/>
  <c r="DH4" i="16" s="1"/>
  <c r="FL5" i="16" a="1"/>
  <c r="FL5" i="16" s="1"/>
  <c r="MM5" i="16" a="1"/>
  <c r="MM5" i="16" s="1"/>
  <c r="KT5" i="16" a="1"/>
  <c r="KT5" i="16" s="1"/>
  <c r="CC5" i="16" a="1"/>
  <c r="CC5" i="16" s="1"/>
  <c r="OS5" i="16" a="1"/>
  <c r="OS5" i="16" s="1"/>
  <c r="HZ5" i="16" a="1"/>
  <c r="HZ5" i="16" s="1"/>
  <c r="AM5" i="16" a="1"/>
  <c r="AM5" i="16" s="1"/>
  <c r="FK5" i="16" a="1"/>
  <c r="FK5" i="16" s="1"/>
  <c r="IP4" i="16" a="1"/>
  <c r="IP4" i="16" s="1"/>
  <c r="LD4" i="16" a="1"/>
  <c r="LD4" i="16" s="1"/>
  <c r="GI4" i="16" a="1"/>
  <c r="GI4" i="16" s="1"/>
  <c r="DS4" i="16" a="1"/>
  <c r="DS4" i="16" s="1"/>
  <c r="EB5" i="16" a="1"/>
  <c r="EB5" i="16" s="1"/>
  <c r="NS5" i="16" a="1"/>
  <c r="NS5" i="16" s="1"/>
  <c r="LZ5" i="16" a="1"/>
  <c r="LZ5" i="16" s="1"/>
  <c r="AW5" i="16" a="1"/>
  <c r="AW5" i="16" s="1"/>
  <c r="KG5" i="16" a="1"/>
  <c r="KG5" i="16" s="1"/>
  <c r="GT5" i="16" a="1"/>
  <c r="GT5" i="16" s="1"/>
  <c r="W5" i="16" a="1"/>
  <c r="W5" i="16" s="1"/>
  <c r="EU5" i="16" a="1"/>
  <c r="EU5" i="16" s="1"/>
  <c r="KC5" i="16" a="1"/>
  <c r="KC5" i="16" s="1"/>
  <c r="BP4" i="16" a="1"/>
  <c r="BP4" i="16" s="1"/>
  <c r="JI4" i="16" a="1"/>
  <c r="JI4" i="16" s="1"/>
  <c r="OU4" i="16" a="1"/>
  <c r="OU4" i="16" s="1"/>
  <c r="HD4" i="16" a="1"/>
  <c r="HD4" i="16" s="1"/>
  <c r="FD4" i="16" a="1"/>
  <c r="FD4" i="16" s="1"/>
  <c r="KE5" i="16" a="1"/>
  <c r="KE5" i="16" s="1"/>
  <c r="QX5" i="16" a="1"/>
  <c r="QX5" i="16" s="1"/>
  <c r="PD5" i="16" a="1"/>
  <c r="PD5" i="16" s="1"/>
  <c r="FU5" i="16" a="1"/>
  <c r="FU5" i="16" s="1"/>
  <c r="BV5" i="16" a="1"/>
  <c r="BV5" i="16" s="1"/>
  <c r="LU5" i="16" a="1"/>
  <c r="LU5" i="16" s="1"/>
  <c r="CI5" i="16" a="1"/>
  <c r="CI5" i="16" s="1"/>
  <c r="HG5" i="16" a="1"/>
  <c r="HG5" i="16" s="1"/>
  <c r="SL4" i="16" a="1"/>
  <c r="SL4" i="16" s="1"/>
  <c r="RL4" i="16" a="1"/>
  <c r="RL4" i="16" s="1"/>
  <c r="MQ4" i="16" a="1"/>
  <c r="MQ4" i="16" s="1"/>
  <c r="EW4" i="16" a="1"/>
  <c r="EW4" i="16" s="1"/>
  <c r="X5" i="16" a="1"/>
  <c r="X5" i="16" s="1"/>
  <c r="RS5" i="16" a="1"/>
  <c r="RS5" i="16" s="1"/>
  <c r="PR5" i="16" a="1"/>
  <c r="PR5" i="16" s="1"/>
  <c r="NX5" i="16" a="1"/>
  <c r="NX5" i="16" s="1"/>
  <c r="HA5" i="16" a="1"/>
  <c r="HA5" i="16" s="1"/>
  <c r="DB5" i="16" a="1"/>
  <c r="DB5" i="16" s="1"/>
  <c r="OG5" i="16" a="1"/>
  <c r="OG5" i="16" s="1"/>
  <c r="CY5" i="16" a="1"/>
  <c r="CY5" i="16" s="1"/>
  <c r="HW5" i="16" a="1"/>
  <c r="HW5" i="16" s="1"/>
  <c r="CG4" i="16" a="1"/>
  <c r="CG4" i="16" s="1"/>
  <c r="CW5" i="16" a="1"/>
  <c r="CW5" i="16" s="1"/>
  <c r="FS5" i="16" a="1"/>
  <c r="FS5" i="16" s="1"/>
  <c r="IT5" i="16" a="1"/>
  <c r="IT5" i="16" s="1"/>
  <c r="KO5" i="16" a="1"/>
  <c r="KO5" i="16" s="1"/>
  <c r="X4" i="16" a="1"/>
  <c r="X4" i="16" s="1"/>
  <c r="DC4" i="16" a="1"/>
  <c r="DC4" i="16" s="1"/>
  <c r="FI5" i="16" a="1"/>
  <c r="FI5" i="16" s="1"/>
  <c r="GY5" i="16" a="1"/>
  <c r="GY5" i="16" s="1"/>
  <c r="RJ5" i="16" a="1"/>
  <c r="RJ5" i="16" s="1"/>
  <c r="PI4" i="16" a="1"/>
  <c r="PI4" i="16" s="1"/>
  <c r="GJ5" i="16" a="1"/>
  <c r="GJ5" i="16" s="1"/>
  <c r="RU5" i="16" a="1"/>
  <c r="RU5" i="16" s="1"/>
  <c r="LS5" i="16" a="1"/>
  <c r="LS5" i="16" s="1"/>
  <c r="PG4" i="16" a="1"/>
  <c r="PG4" i="16" s="1"/>
  <c r="KK4" i="16" a="1"/>
  <c r="KK4" i="16" s="1"/>
  <c r="JD5" i="16" a="1"/>
  <c r="JD5" i="16" s="1"/>
  <c r="BJ5" i="16" a="1"/>
  <c r="BJ5" i="16" s="1"/>
  <c r="HT4" i="16" a="1"/>
  <c r="HT4" i="16" s="1"/>
  <c r="HR4" i="16" a="1"/>
  <c r="HR4" i="16" s="1"/>
  <c r="SB5" i="16" a="1"/>
  <c r="SB5" i="16" s="1"/>
  <c r="AU5" i="16" a="1"/>
  <c r="AU5" i="16" s="1"/>
  <c r="HQ4" i="16" a="1"/>
  <c r="HQ4" i="16" s="1"/>
  <c r="PP5" i="16" a="1"/>
  <c r="PP5" i="16" s="1"/>
  <c r="CA5" i="16" a="1"/>
  <c r="CA5" i="16" s="1"/>
  <c r="AA78" i="15"/>
  <c r="SQ56" i="15"/>
  <c r="SP56" i="15"/>
  <c r="SO56" i="15"/>
  <c r="SN56" i="15"/>
  <c r="SM56" i="15"/>
  <c r="SL56" i="15"/>
  <c r="SK56" i="15"/>
  <c r="SJ56" i="15"/>
  <c r="SI56" i="15"/>
  <c r="SH56" i="15"/>
  <c r="SG56" i="15"/>
  <c r="SF56" i="15"/>
  <c r="SE56" i="15"/>
  <c r="SD56" i="15"/>
  <c r="SC56" i="15"/>
  <c r="SB56" i="15"/>
  <c r="SA56" i="15"/>
  <c r="RZ56" i="15"/>
  <c r="RY56" i="15"/>
  <c r="RX56" i="15"/>
  <c r="RW56" i="15"/>
  <c r="RV56" i="15"/>
  <c r="RU56" i="15"/>
  <c r="RT56" i="15"/>
  <c r="RS56" i="15"/>
  <c r="RR56" i="15"/>
  <c r="RQ56" i="15"/>
  <c r="RP56" i="15"/>
  <c r="RO56" i="15"/>
  <c r="RN56" i="15"/>
  <c r="RM56" i="15"/>
  <c r="RL56" i="15"/>
  <c r="RK56" i="15"/>
  <c r="RJ56" i="15"/>
  <c r="RI56" i="15"/>
  <c r="RH56" i="15"/>
  <c r="RG56" i="15"/>
  <c r="RF56" i="15"/>
  <c r="RE56" i="15"/>
  <c r="RD56" i="15"/>
  <c r="RC56" i="15"/>
  <c r="RB56" i="15"/>
  <c r="RA56" i="15"/>
  <c r="QZ56" i="15"/>
  <c r="QY56" i="15"/>
  <c r="QX56" i="15"/>
  <c r="QW56" i="15"/>
  <c r="QV56" i="15"/>
  <c r="QU56" i="15"/>
  <c r="QT56" i="15"/>
  <c r="QS56" i="15"/>
  <c r="QR56" i="15"/>
  <c r="QQ56" i="15"/>
  <c r="QP56" i="15"/>
  <c r="QO56" i="15"/>
  <c r="QN56" i="15"/>
  <c r="QM56" i="15"/>
  <c r="QL56" i="15"/>
  <c r="QK56" i="15"/>
  <c r="QJ56" i="15"/>
  <c r="QI56" i="15"/>
  <c r="QH56" i="15"/>
  <c r="QG56" i="15"/>
  <c r="QF56" i="15"/>
  <c r="QE56" i="15"/>
  <c r="QD56" i="15"/>
  <c r="QC56" i="15"/>
  <c r="QB56" i="15"/>
  <c r="QA56" i="15"/>
  <c r="PZ56" i="15"/>
  <c r="PY56" i="15"/>
  <c r="PX56" i="15"/>
  <c r="PW56" i="15"/>
  <c r="PV56" i="15"/>
  <c r="PU56" i="15"/>
  <c r="PT56" i="15"/>
  <c r="PS56" i="15"/>
  <c r="PR56" i="15"/>
  <c r="PQ56" i="15"/>
  <c r="PP56" i="15"/>
  <c r="PO56" i="15"/>
  <c r="PN56" i="15"/>
  <c r="PM56" i="15"/>
  <c r="PL56" i="15"/>
  <c r="PK56" i="15"/>
  <c r="PJ56" i="15"/>
  <c r="PI56" i="15"/>
  <c r="PH56" i="15"/>
  <c r="PG56" i="15"/>
  <c r="PF56" i="15"/>
  <c r="PE56" i="15"/>
  <c r="PD56" i="15"/>
  <c r="PC56" i="15"/>
  <c r="PB56" i="15"/>
  <c r="PA56" i="15"/>
  <c r="OZ56" i="15"/>
  <c r="OY56" i="15"/>
  <c r="OX56" i="15"/>
  <c r="OW56" i="15"/>
  <c r="OV56" i="15"/>
  <c r="OU56" i="15"/>
  <c r="OT56" i="15"/>
  <c r="OS56" i="15"/>
  <c r="OR56" i="15"/>
  <c r="OQ56" i="15"/>
  <c r="OP56" i="15"/>
  <c r="OO56" i="15"/>
  <c r="ON56" i="15"/>
  <c r="OM56" i="15"/>
  <c r="OL56" i="15"/>
  <c r="OK56" i="15"/>
  <c r="OJ56" i="15"/>
  <c r="OI56" i="15"/>
  <c r="OH56" i="15"/>
  <c r="OG56" i="15"/>
  <c r="OF56" i="15"/>
  <c r="OE56" i="15"/>
  <c r="OD56" i="15"/>
  <c r="OC56" i="15"/>
  <c r="OB56" i="15"/>
  <c r="OA56" i="15"/>
  <c r="NZ56" i="15"/>
  <c r="NY56" i="15"/>
  <c r="NX56" i="15"/>
  <c r="NW56" i="15"/>
  <c r="NV56" i="15"/>
  <c r="NU56" i="15"/>
  <c r="NT56" i="15"/>
  <c r="NS56" i="15"/>
  <c r="NR56" i="15"/>
  <c r="NQ56" i="15"/>
  <c r="NP56" i="15"/>
  <c r="NO56" i="15"/>
  <c r="NN56" i="15"/>
  <c r="NM56" i="15"/>
  <c r="NL56" i="15"/>
  <c r="NK56" i="15"/>
  <c r="NJ56" i="15"/>
  <c r="NI56" i="15"/>
  <c r="NH56" i="15"/>
  <c r="NG56" i="15"/>
  <c r="NF56" i="15"/>
  <c r="NE56" i="15"/>
  <c r="ND56" i="15"/>
  <c r="NC56" i="15"/>
  <c r="NB56" i="15"/>
  <c r="NA56" i="15"/>
  <c r="MZ56" i="15"/>
  <c r="MY56" i="15"/>
  <c r="MX56" i="15"/>
  <c r="MW56" i="15"/>
  <c r="MV56" i="15"/>
  <c r="MU56" i="15"/>
  <c r="MT56" i="15"/>
  <c r="MS56" i="15"/>
  <c r="MR56" i="15"/>
  <c r="MQ56" i="15"/>
  <c r="MP56" i="15"/>
  <c r="MO56" i="15"/>
  <c r="MN56" i="15"/>
  <c r="MM56" i="15"/>
  <c r="ML56" i="15"/>
  <c r="MK56" i="15"/>
  <c r="MJ56" i="15"/>
  <c r="MI56" i="15"/>
  <c r="MH56" i="15"/>
  <c r="MG56" i="15"/>
  <c r="MF56" i="15"/>
  <c r="ME56" i="15"/>
  <c r="MD56" i="15"/>
  <c r="MC56" i="15"/>
  <c r="MB56" i="15"/>
  <c r="MA56" i="15"/>
  <c r="LZ56" i="15"/>
  <c r="LY56" i="15"/>
  <c r="LX56" i="15"/>
  <c r="LW56" i="15"/>
  <c r="LV56" i="15"/>
  <c r="LU56" i="15"/>
  <c r="LT56" i="15"/>
  <c r="LS56" i="15"/>
  <c r="LR56" i="15"/>
  <c r="LQ56" i="15"/>
  <c r="LP56" i="15"/>
  <c r="LO56" i="15"/>
  <c r="LN56" i="15"/>
  <c r="LM56" i="15"/>
  <c r="LL56" i="15"/>
  <c r="LK56" i="15"/>
  <c r="LJ56" i="15"/>
  <c r="LI56" i="15"/>
  <c r="LH56" i="15"/>
  <c r="LG56" i="15"/>
  <c r="LF56" i="15"/>
  <c r="LE56" i="15"/>
  <c r="LD56" i="15"/>
  <c r="LC56" i="15"/>
  <c r="LB56" i="15"/>
  <c r="LA56" i="15"/>
  <c r="KZ56" i="15"/>
  <c r="KY56" i="15"/>
  <c r="KX56" i="15"/>
  <c r="KW56" i="15"/>
  <c r="KV56" i="15"/>
  <c r="KU56" i="15"/>
  <c r="KT56" i="15"/>
  <c r="KS56" i="15"/>
  <c r="KR56" i="15"/>
  <c r="KQ56" i="15"/>
  <c r="KP56" i="15"/>
  <c r="KO56" i="15"/>
  <c r="KN56" i="15"/>
  <c r="KM56" i="15"/>
  <c r="KL56" i="15"/>
  <c r="KK56" i="15"/>
  <c r="KJ56" i="15"/>
  <c r="KI56" i="15"/>
  <c r="KH56" i="15"/>
  <c r="KG56" i="15"/>
  <c r="KF56" i="15"/>
  <c r="KE56" i="15"/>
  <c r="KD56" i="15"/>
  <c r="KC56" i="15"/>
  <c r="KB56" i="15"/>
  <c r="KA56" i="15"/>
  <c r="JZ56" i="15"/>
  <c r="JY56" i="15"/>
  <c r="JX56" i="15"/>
  <c r="JW56" i="15"/>
  <c r="JV56" i="15"/>
  <c r="JU56" i="15"/>
  <c r="JT56" i="15"/>
  <c r="JS56" i="15"/>
  <c r="JR56" i="15"/>
  <c r="JQ56" i="15"/>
  <c r="JP56" i="15"/>
  <c r="JO56" i="15"/>
  <c r="JN56" i="15"/>
  <c r="JM56" i="15"/>
  <c r="JL56" i="15"/>
  <c r="JK56" i="15"/>
  <c r="JJ56" i="15"/>
  <c r="JI56" i="15"/>
  <c r="JH56" i="15"/>
  <c r="JG56" i="15"/>
  <c r="JF56" i="15"/>
  <c r="JE56" i="15"/>
  <c r="JD56" i="15"/>
  <c r="JC56" i="15"/>
  <c r="JB56" i="15"/>
  <c r="JA56" i="15"/>
  <c r="IZ56" i="15"/>
  <c r="IY56" i="15"/>
  <c r="IX56" i="15"/>
  <c r="IW56" i="15"/>
  <c r="IV56" i="15"/>
  <c r="IU56" i="15"/>
  <c r="IT56" i="15"/>
  <c r="IS56" i="15"/>
  <c r="IR56" i="15"/>
  <c r="IQ56" i="15"/>
  <c r="IP56" i="15"/>
  <c r="IO56" i="15"/>
  <c r="IN56" i="15"/>
  <c r="IM56" i="15"/>
  <c r="IL56" i="15"/>
  <c r="IK56" i="15"/>
  <c r="IJ56" i="15"/>
  <c r="II56" i="15"/>
  <c r="IH56" i="15"/>
  <c r="IG56" i="15"/>
  <c r="IF56" i="15"/>
  <c r="IE56" i="15"/>
  <c r="ID56" i="15"/>
  <c r="IC56" i="15"/>
  <c r="IB56" i="15"/>
  <c r="IA56" i="15"/>
  <c r="HZ56" i="15"/>
  <c r="HY56" i="15"/>
  <c r="HX56" i="15"/>
  <c r="HW56" i="15"/>
  <c r="HV56" i="15"/>
  <c r="HU56" i="15"/>
  <c r="HT56" i="15"/>
  <c r="HS56" i="15"/>
  <c r="HR56" i="15"/>
  <c r="HQ56" i="15"/>
  <c r="HP56" i="15"/>
  <c r="HO56" i="15"/>
  <c r="HN56" i="15"/>
  <c r="HM56" i="15"/>
  <c r="HL56" i="15"/>
  <c r="HK56" i="15"/>
  <c r="HJ56" i="15"/>
  <c r="HI56" i="15"/>
  <c r="HH56" i="15"/>
  <c r="HG56" i="15"/>
  <c r="HF56" i="15"/>
  <c r="HE56" i="15"/>
  <c r="HD56" i="15"/>
  <c r="HC56" i="15"/>
  <c r="HB56" i="15"/>
  <c r="HA56" i="15"/>
  <c r="GZ56" i="15"/>
  <c r="GY56" i="15"/>
  <c r="GX56" i="15"/>
  <c r="GW56" i="15"/>
  <c r="GV56" i="15"/>
  <c r="GU56" i="15"/>
  <c r="GT56" i="15"/>
  <c r="GS56" i="15"/>
  <c r="GR56" i="15"/>
  <c r="GQ56" i="15"/>
  <c r="GP56" i="15"/>
  <c r="GO56" i="15"/>
  <c r="GN56" i="15"/>
  <c r="GM56" i="15"/>
  <c r="GL56" i="15"/>
  <c r="GK56" i="15"/>
  <c r="GJ56" i="15"/>
  <c r="GI56" i="15"/>
  <c r="GH56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FR56" i="15"/>
  <c r="FQ56" i="15"/>
  <c r="FP56" i="15"/>
  <c r="FO56" i="15"/>
  <c r="FN56" i="15"/>
  <c r="FM56" i="15"/>
  <c r="FL56" i="15"/>
  <c r="FK56" i="15"/>
  <c r="FJ56" i="15"/>
  <c r="FI56" i="15"/>
  <c r="FH56" i="15"/>
  <c r="FG56" i="15"/>
  <c r="FF56" i="15"/>
  <c r="FE56" i="15"/>
  <c r="FD56" i="15"/>
  <c r="FC56" i="15"/>
  <c r="FB56" i="15"/>
  <c r="FA56" i="15"/>
  <c r="EZ56" i="15"/>
  <c r="EY56" i="15"/>
  <c r="EX56" i="15"/>
  <c r="EW56" i="15"/>
  <c r="EV56" i="15"/>
  <c r="EU56" i="15"/>
  <c r="ET56" i="15"/>
  <c r="ES56" i="15"/>
  <c r="ER56" i="15"/>
  <c r="EQ56" i="15"/>
  <c r="EP56" i="15"/>
  <c r="EO56" i="15"/>
  <c r="EN56" i="15"/>
  <c r="EM56" i="15"/>
  <c r="EL56" i="15"/>
  <c r="EK56" i="15"/>
  <c r="EJ56" i="15"/>
  <c r="EI56" i="15"/>
  <c r="EH56" i="15"/>
  <c r="EG56" i="15"/>
  <c r="EF56" i="15"/>
  <c r="EE56" i="15"/>
  <c r="ED56" i="15"/>
  <c r="EC56" i="15"/>
  <c r="EB56" i="15"/>
  <c r="EA56" i="15"/>
  <c r="DZ56" i="15"/>
  <c r="DY56" i="15"/>
  <c r="DX56" i="15"/>
  <c r="DW56" i="15"/>
  <c r="DV56" i="15"/>
  <c r="DU56" i="15"/>
  <c r="DT56" i="15"/>
  <c r="DS56" i="15"/>
  <c r="DR56" i="15"/>
  <c r="DQ56" i="15"/>
  <c r="DP56" i="15"/>
  <c r="DO56" i="15"/>
  <c r="DN56" i="15"/>
  <c r="DM56" i="15"/>
  <c r="DL56" i="15"/>
  <c r="DK56" i="15"/>
  <c r="DJ56" i="15"/>
  <c r="DI56" i="15"/>
  <c r="DH56" i="15"/>
  <c r="DG56" i="15"/>
  <c r="DF56" i="15"/>
  <c r="DE56" i="15"/>
  <c r="DD56" i="15"/>
  <c r="DC56" i="15"/>
  <c r="DB56" i="15"/>
  <c r="DA56" i="15"/>
  <c r="CZ56" i="15"/>
  <c r="CY56" i="15"/>
  <c r="CX56" i="15"/>
  <c r="CW56" i="15"/>
  <c r="CV56" i="15"/>
  <c r="CU56" i="15"/>
  <c r="CT56" i="15"/>
  <c r="CS56" i="15"/>
  <c r="CR56" i="15"/>
  <c r="CQ56" i="15"/>
  <c r="CP56" i="15"/>
  <c r="CO56" i="15"/>
  <c r="CN56" i="15"/>
  <c r="CM56" i="15"/>
  <c r="CL56" i="15"/>
  <c r="CK56" i="15"/>
  <c r="CJ56" i="15"/>
  <c r="CI56" i="15"/>
  <c r="CH56" i="15"/>
  <c r="CG56" i="15"/>
  <c r="CF56" i="15"/>
  <c r="CE56" i="15"/>
  <c r="CD56" i="15"/>
  <c r="CC56" i="15"/>
  <c r="CB56" i="15"/>
  <c r="CA56" i="15"/>
  <c r="BZ56" i="15"/>
  <c r="BY56" i="15"/>
  <c r="BX56" i="15"/>
  <c r="BW56" i="15"/>
  <c r="BV56" i="15"/>
  <c r="BU56" i="15"/>
  <c r="BT56" i="15"/>
  <c r="BS56" i="15"/>
  <c r="BR56" i="15"/>
  <c r="BQ56" i="15"/>
  <c r="BP56" i="15"/>
  <c r="BO56" i="15"/>
  <c r="BN56" i="15"/>
  <c r="BM56" i="15"/>
  <c r="BL56" i="15"/>
  <c r="BK56" i="15"/>
  <c r="BJ56" i="15"/>
  <c r="BI56" i="15"/>
  <c r="BH56" i="15"/>
  <c r="BG56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AQ56" i="15"/>
  <c r="AP56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SQ55" i="15"/>
  <c r="SP55" i="15"/>
  <c r="SO55" i="15"/>
  <c r="SN55" i="15"/>
  <c r="SM55" i="15"/>
  <c r="SL55" i="15"/>
  <c r="SK55" i="15"/>
  <c r="SJ55" i="15"/>
  <c r="SI55" i="15"/>
  <c r="SH55" i="15"/>
  <c r="SG55" i="15"/>
  <c r="SF55" i="15"/>
  <c r="SE55" i="15"/>
  <c r="SD55" i="15"/>
  <c r="SC55" i="15"/>
  <c r="SB55" i="15"/>
  <c r="SA55" i="15"/>
  <c r="RZ55" i="15"/>
  <c r="RY55" i="15"/>
  <c r="RX55" i="15"/>
  <c r="RW55" i="15"/>
  <c r="RV55" i="15"/>
  <c r="RU55" i="15"/>
  <c r="RT55" i="15"/>
  <c r="RS55" i="15"/>
  <c r="RR55" i="15"/>
  <c r="RQ55" i="15"/>
  <c r="RP55" i="15"/>
  <c r="RO55" i="15"/>
  <c r="RN55" i="15"/>
  <c r="RM55" i="15"/>
  <c r="RL55" i="15"/>
  <c r="RK55" i="15"/>
  <c r="RJ55" i="15"/>
  <c r="RI55" i="15"/>
  <c r="RH55" i="15"/>
  <c r="RG55" i="15"/>
  <c r="RF55" i="15"/>
  <c r="RE55" i="15"/>
  <c r="RD55" i="15"/>
  <c r="RC55" i="15"/>
  <c r="RB55" i="15"/>
  <c r="RA55" i="15"/>
  <c r="QZ55" i="15"/>
  <c r="QY55" i="15"/>
  <c r="QX55" i="15"/>
  <c r="QW55" i="15"/>
  <c r="QV55" i="15"/>
  <c r="QU55" i="15"/>
  <c r="QT55" i="15"/>
  <c r="QS55" i="15"/>
  <c r="QR55" i="15"/>
  <c r="QQ55" i="15"/>
  <c r="QP55" i="15"/>
  <c r="QO55" i="15"/>
  <c r="QN55" i="15"/>
  <c r="QM55" i="15"/>
  <c r="QL55" i="15"/>
  <c r="QK55" i="15"/>
  <c r="QJ55" i="15"/>
  <c r="QI55" i="15"/>
  <c r="QH55" i="15"/>
  <c r="QG55" i="15"/>
  <c r="QF55" i="15"/>
  <c r="QE55" i="15"/>
  <c r="QD55" i="15"/>
  <c r="QC55" i="15"/>
  <c r="QB55" i="15"/>
  <c r="QA55" i="15"/>
  <c r="PZ55" i="15"/>
  <c r="PY55" i="15"/>
  <c r="PX55" i="15"/>
  <c r="PW55" i="15"/>
  <c r="PV55" i="15"/>
  <c r="PU55" i="15"/>
  <c r="PT55" i="15"/>
  <c r="PS55" i="15"/>
  <c r="PR55" i="15"/>
  <c r="PQ55" i="15"/>
  <c r="PP55" i="15"/>
  <c r="PO55" i="15"/>
  <c r="PN55" i="15"/>
  <c r="PM55" i="15"/>
  <c r="PL55" i="15"/>
  <c r="PK55" i="15"/>
  <c r="PJ55" i="15"/>
  <c r="PI55" i="15"/>
  <c r="PH55" i="15"/>
  <c r="PG55" i="15"/>
  <c r="PF55" i="15"/>
  <c r="PE55" i="15"/>
  <c r="PD55" i="15"/>
  <c r="PC55" i="15"/>
  <c r="PB55" i="15"/>
  <c r="PA55" i="15"/>
  <c r="OZ55" i="15"/>
  <c r="OY55" i="15"/>
  <c r="OX55" i="15"/>
  <c r="OW55" i="15"/>
  <c r="OV55" i="15"/>
  <c r="OU55" i="15"/>
  <c r="OT55" i="15"/>
  <c r="OS55" i="15"/>
  <c r="OR55" i="15"/>
  <c r="OQ55" i="15"/>
  <c r="OP55" i="15"/>
  <c r="OO55" i="15"/>
  <c r="ON55" i="15"/>
  <c r="OM55" i="15"/>
  <c r="OL55" i="15"/>
  <c r="OK55" i="15"/>
  <c r="OJ55" i="15"/>
  <c r="OI55" i="15"/>
  <c r="OH55" i="15"/>
  <c r="OG55" i="15"/>
  <c r="OF55" i="15"/>
  <c r="OE55" i="15"/>
  <c r="OD55" i="15"/>
  <c r="OC55" i="15"/>
  <c r="OB55" i="15"/>
  <c r="OA55" i="15"/>
  <c r="NZ55" i="15"/>
  <c r="NY55" i="15"/>
  <c r="NX55" i="15"/>
  <c r="NW55" i="15"/>
  <c r="NV55" i="15"/>
  <c r="NU55" i="15"/>
  <c r="NT55" i="15"/>
  <c r="NS55" i="15"/>
  <c r="NR55" i="15"/>
  <c r="NQ55" i="15"/>
  <c r="NP55" i="15"/>
  <c r="NO55" i="15"/>
  <c r="NN55" i="15"/>
  <c r="NM55" i="15"/>
  <c r="NL55" i="15"/>
  <c r="NK55" i="15"/>
  <c r="NJ55" i="15"/>
  <c r="NI55" i="15"/>
  <c r="NH55" i="15"/>
  <c r="NG55" i="15"/>
  <c r="NF55" i="15"/>
  <c r="NE55" i="15"/>
  <c r="ND55" i="15"/>
  <c r="NC55" i="15"/>
  <c r="NB55" i="15"/>
  <c r="NA55" i="15"/>
  <c r="MZ55" i="15"/>
  <c r="MY55" i="15"/>
  <c r="MX55" i="15"/>
  <c r="MW55" i="15"/>
  <c r="MV55" i="15"/>
  <c r="MU55" i="15"/>
  <c r="MT55" i="15"/>
  <c r="MS55" i="15"/>
  <c r="MR55" i="15"/>
  <c r="MQ55" i="15"/>
  <c r="MP55" i="15"/>
  <c r="MO55" i="15"/>
  <c r="MN55" i="15"/>
  <c r="MM55" i="15"/>
  <c r="ML55" i="15"/>
  <c r="MK55" i="15"/>
  <c r="MJ55" i="15"/>
  <c r="MI55" i="15"/>
  <c r="MH55" i="15"/>
  <c r="MG55" i="15"/>
  <c r="MF55" i="15"/>
  <c r="ME55" i="15"/>
  <c r="MD55" i="15"/>
  <c r="MC55" i="15"/>
  <c r="MB55" i="15"/>
  <c r="MA55" i="15"/>
  <c r="LZ55" i="15"/>
  <c r="LY55" i="15"/>
  <c r="LX55" i="15"/>
  <c r="LW55" i="15"/>
  <c r="LV55" i="15"/>
  <c r="LU55" i="15"/>
  <c r="LT55" i="15"/>
  <c r="LS55" i="15"/>
  <c r="LR55" i="15"/>
  <c r="LQ55" i="15"/>
  <c r="LP55" i="15"/>
  <c r="LO55" i="15"/>
  <c r="LN55" i="15"/>
  <c r="LM55" i="15"/>
  <c r="LL55" i="15"/>
  <c r="LK55" i="15"/>
  <c r="LJ55" i="15"/>
  <c r="LI55" i="15"/>
  <c r="LH55" i="15"/>
  <c r="LG55" i="15"/>
  <c r="LF55" i="15"/>
  <c r="LE55" i="15"/>
  <c r="LD55" i="15"/>
  <c r="LC55" i="15"/>
  <c r="LB55" i="15"/>
  <c r="LA55" i="15"/>
  <c r="KZ55" i="15"/>
  <c r="KY55" i="15"/>
  <c r="KX55" i="15"/>
  <c r="KW55" i="15"/>
  <c r="KV55" i="15"/>
  <c r="KU55" i="15"/>
  <c r="KT55" i="15"/>
  <c r="KS55" i="15"/>
  <c r="KR55" i="15"/>
  <c r="KQ55" i="15"/>
  <c r="KP55" i="15"/>
  <c r="KO55" i="15"/>
  <c r="KN55" i="15"/>
  <c r="KM55" i="15"/>
  <c r="KL55" i="15"/>
  <c r="KK55" i="15"/>
  <c r="KJ55" i="15"/>
  <c r="KI55" i="15"/>
  <c r="KH55" i="15"/>
  <c r="KG55" i="15"/>
  <c r="KF55" i="15"/>
  <c r="KE55" i="15"/>
  <c r="KD55" i="15"/>
  <c r="KC55" i="15"/>
  <c r="KB55" i="15"/>
  <c r="KA55" i="15"/>
  <c r="JZ55" i="15"/>
  <c r="JY55" i="15"/>
  <c r="JX55" i="15"/>
  <c r="JW55" i="15"/>
  <c r="JV55" i="15"/>
  <c r="JU55" i="15"/>
  <c r="JT55" i="15"/>
  <c r="JS55" i="15"/>
  <c r="JR55" i="15"/>
  <c r="JQ55" i="15"/>
  <c r="JP55" i="15"/>
  <c r="JO55" i="15"/>
  <c r="JN55" i="15"/>
  <c r="JM55" i="15"/>
  <c r="JL55" i="15"/>
  <c r="JK55" i="15"/>
  <c r="JJ55" i="15"/>
  <c r="JI55" i="15"/>
  <c r="JH55" i="15"/>
  <c r="JG55" i="15"/>
  <c r="JF55" i="15"/>
  <c r="JE55" i="15"/>
  <c r="JD55" i="15"/>
  <c r="JC55" i="15"/>
  <c r="JB55" i="15"/>
  <c r="JA55" i="15"/>
  <c r="IZ55" i="15"/>
  <c r="IY55" i="15"/>
  <c r="IX55" i="15"/>
  <c r="IW55" i="15"/>
  <c r="IV55" i="15"/>
  <c r="IU55" i="15"/>
  <c r="IT55" i="15"/>
  <c r="IS55" i="15"/>
  <c r="IR55" i="15"/>
  <c r="IQ55" i="15"/>
  <c r="IP55" i="15"/>
  <c r="IO55" i="15"/>
  <c r="IN55" i="15"/>
  <c r="IM55" i="15"/>
  <c r="IL55" i="15"/>
  <c r="IK55" i="15"/>
  <c r="IJ55" i="15"/>
  <c r="II55" i="15"/>
  <c r="IH55" i="15"/>
  <c r="IG55" i="15"/>
  <c r="IF55" i="15"/>
  <c r="IE55" i="15"/>
  <c r="ID55" i="15"/>
  <c r="IC55" i="15"/>
  <c r="IB55" i="15"/>
  <c r="IA55" i="15"/>
  <c r="HZ55" i="15"/>
  <c r="HY55" i="15"/>
  <c r="HX55" i="15"/>
  <c r="HW55" i="15"/>
  <c r="HV55" i="15"/>
  <c r="HU55" i="15"/>
  <c r="HT55" i="15"/>
  <c r="HS55" i="15"/>
  <c r="HR55" i="15"/>
  <c r="HQ55" i="15"/>
  <c r="HP55" i="15"/>
  <c r="HO55" i="15"/>
  <c r="HN55" i="15"/>
  <c r="HM55" i="15"/>
  <c r="HL55" i="15"/>
  <c r="HK55" i="15"/>
  <c r="HJ55" i="15"/>
  <c r="HI55" i="15"/>
  <c r="HH55" i="15"/>
  <c r="HG55" i="15"/>
  <c r="HF55" i="15"/>
  <c r="HE55" i="15"/>
  <c r="HD55" i="15"/>
  <c r="HC55" i="15"/>
  <c r="HB55" i="15"/>
  <c r="HA55" i="15"/>
  <c r="GZ55" i="15"/>
  <c r="GY55" i="15"/>
  <c r="GX55" i="15"/>
  <c r="GW55" i="15"/>
  <c r="GV55" i="15"/>
  <c r="GU55" i="15"/>
  <c r="GT55" i="15"/>
  <c r="GS55" i="15"/>
  <c r="GR55" i="15"/>
  <c r="GQ55" i="15"/>
  <c r="GP55" i="15"/>
  <c r="GO55" i="15"/>
  <c r="GN55" i="15"/>
  <c r="GM55" i="15"/>
  <c r="GL55" i="15"/>
  <c r="GK55" i="15"/>
  <c r="GJ55" i="15"/>
  <c r="GI55" i="15"/>
  <c r="GH55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FR55" i="15"/>
  <c r="FQ55" i="15"/>
  <c r="FP55" i="15"/>
  <c r="FO55" i="15"/>
  <c r="FN55" i="15"/>
  <c r="FM55" i="15"/>
  <c r="FL55" i="15"/>
  <c r="FK55" i="15"/>
  <c r="FJ55" i="15"/>
  <c r="FI55" i="15"/>
  <c r="FH55" i="15"/>
  <c r="FG55" i="15"/>
  <c r="FF55" i="15"/>
  <c r="FE55" i="15"/>
  <c r="FD55" i="15"/>
  <c r="FC55" i="15"/>
  <c r="FB55" i="15"/>
  <c r="FA55" i="15"/>
  <c r="EZ55" i="15"/>
  <c r="EY55" i="15"/>
  <c r="EX55" i="15"/>
  <c r="EW55" i="15"/>
  <c r="EV55" i="15"/>
  <c r="EU55" i="15"/>
  <c r="ET55" i="15"/>
  <c r="ES55" i="15"/>
  <c r="ER55" i="15"/>
  <c r="EQ55" i="15"/>
  <c r="EP55" i="15"/>
  <c r="EO55" i="15"/>
  <c r="EN55" i="15"/>
  <c r="EM55" i="15"/>
  <c r="EL55" i="15"/>
  <c r="EK55" i="15"/>
  <c r="EJ55" i="15"/>
  <c r="EI55" i="15"/>
  <c r="EH55" i="15"/>
  <c r="EG55" i="15"/>
  <c r="EF55" i="15"/>
  <c r="EE55" i="15"/>
  <c r="ED55" i="15"/>
  <c r="EC55" i="15"/>
  <c r="EB55" i="15"/>
  <c r="EA55" i="15"/>
  <c r="DZ55" i="15"/>
  <c r="DY55" i="15"/>
  <c r="DX55" i="15"/>
  <c r="DW55" i="15"/>
  <c r="DV55" i="15"/>
  <c r="DU55" i="15"/>
  <c r="DT55" i="15"/>
  <c r="DS55" i="15"/>
  <c r="DR55" i="15"/>
  <c r="DQ55" i="15"/>
  <c r="DP55" i="15"/>
  <c r="DO55" i="15"/>
  <c r="DN55" i="15"/>
  <c r="DM55" i="15"/>
  <c r="DL55" i="15"/>
  <c r="DK55" i="15"/>
  <c r="DJ55" i="15"/>
  <c r="DI55" i="15"/>
  <c r="DH55" i="15"/>
  <c r="DG55" i="15"/>
  <c r="DF55" i="15"/>
  <c r="DE55" i="15"/>
  <c r="DD55" i="15"/>
  <c r="DC55" i="15"/>
  <c r="DB55" i="15"/>
  <c r="DA55" i="15"/>
  <c r="CZ55" i="15"/>
  <c r="CY55" i="15"/>
  <c r="CX55" i="15"/>
  <c r="CW55" i="15"/>
  <c r="CV55" i="15"/>
  <c r="CU55" i="15"/>
  <c r="CT55" i="15"/>
  <c r="CS55" i="15"/>
  <c r="CR55" i="15"/>
  <c r="CQ55" i="15"/>
  <c r="CP55" i="15"/>
  <c r="CO55" i="15"/>
  <c r="CN55" i="15"/>
  <c r="CM55" i="15"/>
  <c r="CL55" i="15"/>
  <c r="CK55" i="15"/>
  <c r="CJ55" i="15"/>
  <c r="CI55" i="15"/>
  <c r="CH55" i="15"/>
  <c r="CG55" i="15"/>
  <c r="CF55" i="15"/>
  <c r="CE55" i="15"/>
  <c r="CD55" i="15"/>
  <c r="CC55" i="15"/>
  <c r="CB55" i="15"/>
  <c r="CA55" i="15"/>
  <c r="BZ55" i="15"/>
  <c r="BY55" i="15"/>
  <c r="BX55" i="15"/>
  <c r="BW55" i="15"/>
  <c r="BV55" i="15"/>
  <c r="BU55" i="15"/>
  <c r="BT55" i="15"/>
  <c r="BS55" i="15"/>
  <c r="BR55" i="15"/>
  <c r="BQ55" i="15"/>
  <c r="BP55" i="15"/>
  <c r="BO55" i="15"/>
  <c r="BN55" i="15"/>
  <c r="BM55" i="15"/>
  <c r="BL55" i="15"/>
  <c r="BK55" i="15"/>
  <c r="BJ55" i="15"/>
  <c r="BI55" i="15"/>
  <c r="BH55" i="15"/>
  <c r="BG55" i="15"/>
  <c r="BF55" i="15"/>
  <c r="BE55" i="15"/>
  <c r="BD55" i="15"/>
  <c r="BC55" i="15"/>
  <c r="BB55" i="15"/>
  <c r="BA55" i="15"/>
  <c r="AZ55" i="15"/>
  <c r="AY55" i="15"/>
  <c r="AX55" i="15"/>
  <c r="AW55" i="15"/>
  <c r="AV55" i="15"/>
  <c r="AU55" i="15"/>
  <c r="AT55" i="15"/>
  <c r="AS55" i="15"/>
  <c r="AR55" i="15"/>
  <c r="AQ55" i="15"/>
  <c r="AP55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SQ54" i="15"/>
  <c r="SP54" i="15"/>
  <c r="SO54" i="15"/>
  <c r="SN54" i="15"/>
  <c r="SM54" i="15"/>
  <c r="SL54" i="15"/>
  <c r="SK54" i="15"/>
  <c r="SJ54" i="15"/>
  <c r="SI54" i="15"/>
  <c r="SH54" i="15"/>
  <c r="SG54" i="15"/>
  <c r="SF54" i="15"/>
  <c r="SE54" i="15"/>
  <c r="SD54" i="15"/>
  <c r="SC54" i="15"/>
  <c r="SB54" i="15"/>
  <c r="SA54" i="15"/>
  <c r="RZ54" i="15"/>
  <c r="RY54" i="15"/>
  <c r="RX54" i="15"/>
  <c r="RW54" i="15"/>
  <c r="RV54" i="15"/>
  <c r="RU54" i="15"/>
  <c r="RT54" i="15"/>
  <c r="RS54" i="15"/>
  <c r="RR54" i="15"/>
  <c r="RQ54" i="15"/>
  <c r="RP54" i="15"/>
  <c r="RO54" i="15"/>
  <c r="RN54" i="15"/>
  <c r="RM54" i="15"/>
  <c r="RL54" i="15"/>
  <c r="RK54" i="15"/>
  <c r="RJ54" i="15"/>
  <c r="RI54" i="15"/>
  <c r="RH54" i="15"/>
  <c r="RG54" i="15"/>
  <c r="RF54" i="15"/>
  <c r="RE54" i="15"/>
  <c r="RD54" i="15"/>
  <c r="RC54" i="15"/>
  <c r="RB54" i="15"/>
  <c r="RA54" i="15"/>
  <c r="QZ54" i="15"/>
  <c r="QY54" i="15"/>
  <c r="QX54" i="15"/>
  <c r="QW54" i="15"/>
  <c r="QV54" i="15"/>
  <c r="QU54" i="15"/>
  <c r="QT54" i="15"/>
  <c r="QS54" i="15"/>
  <c r="QR54" i="15"/>
  <c r="QQ54" i="15"/>
  <c r="QP54" i="15"/>
  <c r="QO54" i="15"/>
  <c r="QN54" i="15"/>
  <c r="QM54" i="15"/>
  <c r="QL54" i="15"/>
  <c r="QK54" i="15"/>
  <c r="QJ54" i="15"/>
  <c r="QI54" i="15"/>
  <c r="QH54" i="15"/>
  <c r="QG54" i="15"/>
  <c r="QF54" i="15"/>
  <c r="QE54" i="15"/>
  <c r="QD54" i="15"/>
  <c r="QC54" i="15"/>
  <c r="QB54" i="15"/>
  <c r="QA54" i="15"/>
  <c r="PZ54" i="15"/>
  <c r="PY54" i="15"/>
  <c r="PX54" i="15"/>
  <c r="PW54" i="15"/>
  <c r="PV54" i="15"/>
  <c r="PU54" i="15"/>
  <c r="PT54" i="15"/>
  <c r="PS54" i="15"/>
  <c r="PR54" i="15"/>
  <c r="PQ54" i="15"/>
  <c r="PP54" i="15"/>
  <c r="PO54" i="15"/>
  <c r="PN54" i="15"/>
  <c r="PM54" i="15"/>
  <c r="PL54" i="15"/>
  <c r="PK54" i="15"/>
  <c r="PJ54" i="15"/>
  <c r="PI54" i="15"/>
  <c r="PH54" i="15"/>
  <c r="PG54" i="15"/>
  <c r="PF54" i="15"/>
  <c r="PE54" i="15"/>
  <c r="PD54" i="15"/>
  <c r="PC54" i="15"/>
  <c r="PB54" i="15"/>
  <c r="PA54" i="15"/>
  <c r="OZ54" i="15"/>
  <c r="OY54" i="15"/>
  <c r="OX54" i="15"/>
  <c r="OW54" i="15"/>
  <c r="OV54" i="15"/>
  <c r="OU54" i="15"/>
  <c r="OT54" i="15"/>
  <c r="OS54" i="15"/>
  <c r="OR54" i="15"/>
  <c r="OQ54" i="15"/>
  <c r="OP54" i="15"/>
  <c r="OO54" i="15"/>
  <c r="ON54" i="15"/>
  <c r="OM54" i="15"/>
  <c r="OL54" i="15"/>
  <c r="OK54" i="15"/>
  <c r="OJ54" i="15"/>
  <c r="OI54" i="15"/>
  <c r="OH54" i="15"/>
  <c r="OG54" i="15"/>
  <c r="OF54" i="15"/>
  <c r="OE54" i="15"/>
  <c r="OD54" i="15"/>
  <c r="OC54" i="15"/>
  <c r="OB54" i="15"/>
  <c r="OA54" i="15"/>
  <c r="NZ54" i="15"/>
  <c r="NY54" i="15"/>
  <c r="NX54" i="15"/>
  <c r="NW54" i="15"/>
  <c r="NV54" i="15"/>
  <c r="NU54" i="15"/>
  <c r="NT54" i="15"/>
  <c r="NS54" i="15"/>
  <c r="NR54" i="15"/>
  <c r="NQ54" i="15"/>
  <c r="NP54" i="15"/>
  <c r="NO54" i="15"/>
  <c r="NN54" i="15"/>
  <c r="NM54" i="15"/>
  <c r="NL54" i="15"/>
  <c r="NK54" i="15"/>
  <c r="NJ54" i="15"/>
  <c r="NI54" i="15"/>
  <c r="NH54" i="15"/>
  <c r="NG54" i="15"/>
  <c r="NF54" i="15"/>
  <c r="NE54" i="15"/>
  <c r="ND54" i="15"/>
  <c r="NC54" i="15"/>
  <c r="NB54" i="15"/>
  <c r="NA54" i="15"/>
  <c r="MZ54" i="15"/>
  <c r="MY54" i="15"/>
  <c r="MX54" i="15"/>
  <c r="MW54" i="15"/>
  <c r="MV54" i="15"/>
  <c r="MU54" i="15"/>
  <c r="MT54" i="15"/>
  <c r="MS54" i="15"/>
  <c r="MR54" i="15"/>
  <c r="MQ54" i="15"/>
  <c r="MP54" i="15"/>
  <c r="MO54" i="15"/>
  <c r="MN54" i="15"/>
  <c r="MM54" i="15"/>
  <c r="ML54" i="15"/>
  <c r="MK54" i="15"/>
  <c r="MJ54" i="15"/>
  <c r="MI54" i="15"/>
  <c r="MH54" i="15"/>
  <c r="MG54" i="15"/>
  <c r="MF54" i="15"/>
  <c r="ME54" i="15"/>
  <c r="MD54" i="15"/>
  <c r="MC54" i="15"/>
  <c r="MB54" i="15"/>
  <c r="MA54" i="15"/>
  <c r="LZ54" i="15"/>
  <c r="LY54" i="15"/>
  <c r="LX54" i="15"/>
  <c r="LW54" i="15"/>
  <c r="LV54" i="15"/>
  <c r="LU54" i="15"/>
  <c r="LT54" i="15"/>
  <c r="LS54" i="15"/>
  <c r="LR54" i="15"/>
  <c r="LQ54" i="15"/>
  <c r="LP54" i="15"/>
  <c r="LO54" i="15"/>
  <c r="LN54" i="15"/>
  <c r="LM54" i="15"/>
  <c r="LL54" i="15"/>
  <c r="LK54" i="15"/>
  <c r="LJ54" i="15"/>
  <c r="LI54" i="15"/>
  <c r="LH54" i="15"/>
  <c r="LG54" i="15"/>
  <c r="LF54" i="15"/>
  <c r="LE54" i="15"/>
  <c r="LD54" i="15"/>
  <c r="LC54" i="15"/>
  <c r="LB54" i="15"/>
  <c r="LA54" i="15"/>
  <c r="KZ54" i="15"/>
  <c r="KY54" i="15"/>
  <c r="KX54" i="15"/>
  <c r="KW54" i="15"/>
  <c r="KV54" i="15"/>
  <c r="KU54" i="15"/>
  <c r="KT54" i="15"/>
  <c r="KS54" i="15"/>
  <c r="KR54" i="15"/>
  <c r="KQ54" i="15"/>
  <c r="KP54" i="15"/>
  <c r="KO54" i="15"/>
  <c r="KN54" i="15"/>
  <c r="KM54" i="15"/>
  <c r="KL54" i="15"/>
  <c r="KK54" i="15"/>
  <c r="KJ54" i="15"/>
  <c r="KI54" i="15"/>
  <c r="KH54" i="15"/>
  <c r="KG54" i="15"/>
  <c r="KF54" i="15"/>
  <c r="KE54" i="15"/>
  <c r="KD54" i="15"/>
  <c r="KC54" i="15"/>
  <c r="KB54" i="15"/>
  <c r="KA54" i="15"/>
  <c r="JZ54" i="15"/>
  <c r="JY54" i="15"/>
  <c r="JX54" i="15"/>
  <c r="JW54" i="15"/>
  <c r="JV54" i="15"/>
  <c r="JU54" i="15"/>
  <c r="JT54" i="15"/>
  <c r="JS54" i="15"/>
  <c r="JR54" i="15"/>
  <c r="JQ54" i="15"/>
  <c r="JP54" i="15"/>
  <c r="JO54" i="15"/>
  <c r="JN54" i="15"/>
  <c r="JM54" i="15"/>
  <c r="JL54" i="15"/>
  <c r="JK54" i="15"/>
  <c r="JJ54" i="15"/>
  <c r="JI54" i="15"/>
  <c r="JH54" i="15"/>
  <c r="JG54" i="15"/>
  <c r="JF54" i="15"/>
  <c r="JE54" i="15"/>
  <c r="JD54" i="15"/>
  <c r="JC54" i="15"/>
  <c r="JB54" i="15"/>
  <c r="JA54" i="15"/>
  <c r="IZ54" i="15"/>
  <c r="IY54" i="15"/>
  <c r="IX54" i="15"/>
  <c r="IW54" i="15"/>
  <c r="IV54" i="15"/>
  <c r="IU54" i="15"/>
  <c r="IT54" i="15"/>
  <c r="IS54" i="15"/>
  <c r="IR54" i="15"/>
  <c r="IQ54" i="15"/>
  <c r="IP54" i="15"/>
  <c r="IO54" i="15"/>
  <c r="IN54" i="15"/>
  <c r="IM54" i="15"/>
  <c r="IL54" i="15"/>
  <c r="IK54" i="15"/>
  <c r="IJ54" i="15"/>
  <c r="II54" i="15"/>
  <c r="IH54" i="15"/>
  <c r="IG54" i="15"/>
  <c r="IF54" i="15"/>
  <c r="IE54" i="15"/>
  <c r="ID54" i="15"/>
  <c r="IC54" i="15"/>
  <c r="IB54" i="15"/>
  <c r="IA54" i="15"/>
  <c r="HZ54" i="15"/>
  <c r="HY54" i="15"/>
  <c r="HX54" i="15"/>
  <c r="HW54" i="15"/>
  <c r="HV54" i="15"/>
  <c r="HU54" i="15"/>
  <c r="HT54" i="15"/>
  <c r="HS54" i="15"/>
  <c r="HR54" i="15"/>
  <c r="HQ54" i="15"/>
  <c r="HP54" i="15"/>
  <c r="HO54" i="15"/>
  <c r="HN54" i="15"/>
  <c r="HM54" i="15"/>
  <c r="HL54" i="15"/>
  <c r="HK54" i="15"/>
  <c r="HJ54" i="15"/>
  <c r="HI54" i="15"/>
  <c r="HH54" i="15"/>
  <c r="HG54" i="15"/>
  <c r="HF54" i="15"/>
  <c r="HE54" i="15"/>
  <c r="HD54" i="15"/>
  <c r="HC54" i="15"/>
  <c r="HB54" i="15"/>
  <c r="HA54" i="15"/>
  <c r="GZ54" i="15"/>
  <c r="GY54" i="15"/>
  <c r="GX54" i="15"/>
  <c r="GW54" i="15"/>
  <c r="GV54" i="15"/>
  <c r="GU54" i="15"/>
  <c r="GT54" i="15"/>
  <c r="GS54" i="15"/>
  <c r="GR54" i="15"/>
  <c r="GQ54" i="15"/>
  <c r="GP54" i="15"/>
  <c r="GO54" i="15"/>
  <c r="GN54" i="15"/>
  <c r="GM54" i="15"/>
  <c r="GL54" i="15"/>
  <c r="GK54" i="15"/>
  <c r="GJ54" i="15"/>
  <c r="GI54" i="15"/>
  <c r="GH54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FR54" i="15"/>
  <c r="FQ54" i="15"/>
  <c r="FP54" i="15"/>
  <c r="FO54" i="15"/>
  <c r="FN54" i="15"/>
  <c r="FM54" i="15"/>
  <c r="FL54" i="15"/>
  <c r="FK54" i="15"/>
  <c r="FJ54" i="15"/>
  <c r="FI54" i="15"/>
  <c r="FH54" i="15"/>
  <c r="FG54" i="15"/>
  <c r="FF54" i="15"/>
  <c r="FE54" i="15"/>
  <c r="FD54" i="15"/>
  <c r="FC54" i="15"/>
  <c r="FB54" i="15"/>
  <c r="FA54" i="15"/>
  <c r="EZ54" i="15"/>
  <c r="EY54" i="15"/>
  <c r="EX54" i="15"/>
  <c r="EW54" i="15"/>
  <c r="EV54" i="15"/>
  <c r="EU54" i="15"/>
  <c r="ET54" i="15"/>
  <c r="ES54" i="15"/>
  <c r="ER54" i="15"/>
  <c r="EQ54" i="15"/>
  <c r="EP54" i="15"/>
  <c r="EO54" i="15"/>
  <c r="EN54" i="15"/>
  <c r="EM54" i="15"/>
  <c r="EL54" i="15"/>
  <c r="EK54" i="15"/>
  <c r="EJ54" i="15"/>
  <c r="EI54" i="15"/>
  <c r="EH54" i="15"/>
  <c r="EG54" i="15"/>
  <c r="EF54" i="15"/>
  <c r="EE54" i="15"/>
  <c r="ED54" i="15"/>
  <c r="EC54" i="15"/>
  <c r="EB54" i="15"/>
  <c r="EA54" i="15"/>
  <c r="DZ54" i="15"/>
  <c r="DY54" i="15"/>
  <c r="DX54" i="15"/>
  <c r="DW54" i="15"/>
  <c r="DV54" i="15"/>
  <c r="DU54" i="15"/>
  <c r="DT54" i="15"/>
  <c r="DS54" i="15"/>
  <c r="DR54" i="15"/>
  <c r="DQ54" i="15"/>
  <c r="DP54" i="15"/>
  <c r="DO54" i="15"/>
  <c r="DN54" i="15"/>
  <c r="DM54" i="15"/>
  <c r="DL54" i="15"/>
  <c r="DK54" i="15"/>
  <c r="DJ54" i="15"/>
  <c r="DI54" i="15"/>
  <c r="DH54" i="15"/>
  <c r="DG54" i="15"/>
  <c r="DF54" i="15"/>
  <c r="DE54" i="15"/>
  <c r="DD54" i="15"/>
  <c r="DC54" i="15"/>
  <c r="DB54" i="15"/>
  <c r="DA54" i="15"/>
  <c r="CZ54" i="15"/>
  <c r="CY54" i="15"/>
  <c r="CX54" i="15"/>
  <c r="CW54" i="15"/>
  <c r="CV54" i="15"/>
  <c r="CU54" i="15"/>
  <c r="CT54" i="15"/>
  <c r="CS54" i="15"/>
  <c r="CR54" i="15"/>
  <c r="CQ54" i="15"/>
  <c r="CP54" i="15"/>
  <c r="CO54" i="15"/>
  <c r="CN54" i="15"/>
  <c r="CM54" i="15"/>
  <c r="CL54" i="15"/>
  <c r="CK54" i="15"/>
  <c r="CJ54" i="15"/>
  <c r="CI54" i="15"/>
  <c r="CH54" i="15"/>
  <c r="CG54" i="15"/>
  <c r="CF54" i="15"/>
  <c r="CE54" i="15"/>
  <c r="CD54" i="15"/>
  <c r="CC54" i="15"/>
  <c r="CB54" i="15"/>
  <c r="CA54" i="15"/>
  <c r="BZ54" i="15"/>
  <c r="BY54" i="15"/>
  <c r="BX54" i="15"/>
  <c r="BW54" i="15"/>
  <c r="BV54" i="15"/>
  <c r="BU54" i="15"/>
  <c r="BT54" i="15"/>
  <c r="BS54" i="15"/>
  <c r="BR54" i="15"/>
  <c r="BQ54" i="15"/>
  <c r="BP54" i="15"/>
  <c r="BO54" i="15"/>
  <c r="BN54" i="15"/>
  <c r="BM54" i="15"/>
  <c r="BL54" i="15"/>
  <c r="BK54" i="15"/>
  <c r="BJ54" i="15"/>
  <c r="BI54" i="15"/>
  <c r="BH54" i="15"/>
  <c r="BG54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AQ54" i="15"/>
  <c r="AP54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SQ53" i="15"/>
  <c r="SP53" i="15"/>
  <c r="SO53" i="15"/>
  <c r="SN53" i="15"/>
  <c r="SM53" i="15"/>
  <c r="SL53" i="15"/>
  <c r="SK53" i="15"/>
  <c r="SJ53" i="15"/>
  <c r="SI53" i="15"/>
  <c r="SH53" i="15"/>
  <c r="SG53" i="15"/>
  <c r="SF53" i="15"/>
  <c r="SE53" i="15"/>
  <c r="SD53" i="15"/>
  <c r="SC53" i="15"/>
  <c r="SB53" i="15"/>
  <c r="SA53" i="15"/>
  <c r="RZ53" i="15"/>
  <c r="RY53" i="15"/>
  <c r="RX53" i="15"/>
  <c r="RW53" i="15"/>
  <c r="RV53" i="15"/>
  <c r="RU53" i="15"/>
  <c r="RT53" i="15"/>
  <c r="RS53" i="15"/>
  <c r="RR53" i="15"/>
  <c r="RQ53" i="15"/>
  <c r="RP53" i="15"/>
  <c r="RO53" i="15"/>
  <c r="RN53" i="15"/>
  <c r="RM53" i="15"/>
  <c r="RL53" i="15"/>
  <c r="RK53" i="15"/>
  <c r="RJ53" i="15"/>
  <c r="RI53" i="15"/>
  <c r="RH53" i="15"/>
  <c r="RG53" i="15"/>
  <c r="RF53" i="15"/>
  <c r="RE53" i="15"/>
  <c r="RD53" i="15"/>
  <c r="RC53" i="15"/>
  <c r="RB53" i="15"/>
  <c r="RA53" i="15"/>
  <c r="QZ53" i="15"/>
  <c r="QY53" i="15"/>
  <c r="QX53" i="15"/>
  <c r="QW53" i="15"/>
  <c r="QV53" i="15"/>
  <c r="QU53" i="15"/>
  <c r="QT53" i="15"/>
  <c r="QS53" i="15"/>
  <c r="QR53" i="15"/>
  <c r="QQ53" i="15"/>
  <c r="QP53" i="15"/>
  <c r="QO53" i="15"/>
  <c r="QN53" i="15"/>
  <c r="QM53" i="15"/>
  <c r="QL53" i="15"/>
  <c r="QK53" i="15"/>
  <c r="QJ53" i="15"/>
  <c r="QI53" i="15"/>
  <c r="QH53" i="15"/>
  <c r="QG53" i="15"/>
  <c r="QF53" i="15"/>
  <c r="QE53" i="15"/>
  <c r="QD53" i="15"/>
  <c r="QC53" i="15"/>
  <c r="QB53" i="15"/>
  <c r="QA53" i="15"/>
  <c r="PZ53" i="15"/>
  <c r="PY53" i="15"/>
  <c r="PX53" i="15"/>
  <c r="PW53" i="15"/>
  <c r="PV53" i="15"/>
  <c r="PU53" i="15"/>
  <c r="PT53" i="15"/>
  <c r="PS53" i="15"/>
  <c r="PR53" i="15"/>
  <c r="PQ53" i="15"/>
  <c r="PP53" i="15"/>
  <c r="PO53" i="15"/>
  <c r="PN53" i="15"/>
  <c r="PM53" i="15"/>
  <c r="PL53" i="15"/>
  <c r="PK53" i="15"/>
  <c r="PJ53" i="15"/>
  <c r="PI53" i="15"/>
  <c r="PH53" i="15"/>
  <c r="PG53" i="15"/>
  <c r="PF53" i="15"/>
  <c r="PE53" i="15"/>
  <c r="PD53" i="15"/>
  <c r="PC53" i="15"/>
  <c r="PB53" i="15"/>
  <c r="PA53" i="15"/>
  <c r="OZ53" i="15"/>
  <c r="OY53" i="15"/>
  <c r="OX53" i="15"/>
  <c r="OW53" i="15"/>
  <c r="OV53" i="15"/>
  <c r="OU53" i="15"/>
  <c r="OT53" i="15"/>
  <c r="OS53" i="15"/>
  <c r="OR53" i="15"/>
  <c r="OQ53" i="15"/>
  <c r="OP53" i="15"/>
  <c r="OO53" i="15"/>
  <c r="ON53" i="15"/>
  <c r="OM53" i="15"/>
  <c r="OL53" i="15"/>
  <c r="OK53" i="15"/>
  <c r="OJ53" i="15"/>
  <c r="OI53" i="15"/>
  <c r="OH53" i="15"/>
  <c r="OG53" i="15"/>
  <c r="OF53" i="15"/>
  <c r="OE53" i="15"/>
  <c r="OD53" i="15"/>
  <c r="OC53" i="15"/>
  <c r="OB53" i="15"/>
  <c r="OA53" i="15"/>
  <c r="NZ53" i="15"/>
  <c r="NY53" i="15"/>
  <c r="NX53" i="15"/>
  <c r="NW53" i="15"/>
  <c r="NV53" i="15"/>
  <c r="NU53" i="15"/>
  <c r="NT53" i="15"/>
  <c r="NS53" i="15"/>
  <c r="NR53" i="15"/>
  <c r="NQ53" i="15"/>
  <c r="NP53" i="15"/>
  <c r="NO53" i="15"/>
  <c r="NN53" i="15"/>
  <c r="NM53" i="15"/>
  <c r="NL53" i="15"/>
  <c r="NK53" i="15"/>
  <c r="NJ53" i="15"/>
  <c r="NI53" i="15"/>
  <c r="NH53" i="15"/>
  <c r="NG53" i="15"/>
  <c r="NF53" i="15"/>
  <c r="NE53" i="15"/>
  <c r="ND53" i="15"/>
  <c r="NC53" i="15"/>
  <c r="NB53" i="15"/>
  <c r="NA53" i="15"/>
  <c r="MZ53" i="15"/>
  <c r="MY53" i="15"/>
  <c r="MX53" i="15"/>
  <c r="MW53" i="15"/>
  <c r="MV53" i="15"/>
  <c r="MU53" i="15"/>
  <c r="MT53" i="15"/>
  <c r="MS53" i="15"/>
  <c r="MR53" i="15"/>
  <c r="MQ53" i="15"/>
  <c r="MP53" i="15"/>
  <c r="MO53" i="15"/>
  <c r="MN53" i="15"/>
  <c r="MM53" i="15"/>
  <c r="ML53" i="15"/>
  <c r="MK53" i="15"/>
  <c r="MJ53" i="15"/>
  <c r="MI53" i="15"/>
  <c r="MH53" i="15"/>
  <c r="MG53" i="15"/>
  <c r="MF53" i="15"/>
  <c r="ME53" i="15"/>
  <c r="MD53" i="15"/>
  <c r="MC53" i="15"/>
  <c r="MB53" i="15"/>
  <c r="MA53" i="15"/>
  <c r="LZ53" i="15"/>
  <c r="LY53" i="15"/>
  <c r="LX53" i="15"/>
  <c r="LW53" i="15"/>
  <c r="LV53" i="15"/>
  <c r="LU53" i="15"/>
  <c r="LT53" i="15"/>
  <c r="LS53" i="15"/>
  <c r="LR53" i="15"/>
  <c r="LQ53" i="15"/>
  <c r="LP53" i="15"/>
  <c r="LO53" i="15"/>
  <c r="LN53" i="15"/>
  <c r="LM53" i="15"/>
  <c r="LL53" i="15"/>
  <c r="LK53" i="15"/>
  <c r="LJ53" i="15"/>
  <c r="LI53" i="15"/>
  <c r="LH53" i="15"/>
  <c r="LG53" i="15"/>
  <c r="LF53" i="15"/>
  <c r="LE53" i="15"/>
  <c r="LD53" i="15"/>
  <c r="LC53" i="15"/>
  <c r="LB53" i="15"/>
  <c r="LA53" i="15"/>
  <c r="KZ53" i="15"/>
  <c r="KY53" i="15"/>
  <c r="KX53" i="15"/>
  <c r="KW53" i="15"/>
  <c r="KV53" i="15"/>
  <c r="KU53" i="15"/>
  <c r="KT53" i="15"/>
  <c r="KS53" i="15"/>
  <c r="KR53" i="15"/>
  <c r="KQ53" i="15"/>
  <c r="KP53" i="15"/>
  <c r="KO53" i="15"/>
  <c r="KN53" i="15"/>
  <c r="KM53" i="15"/>
  <c r="KL53" i="15"/>
  <c r="KK53" i="15"/>
  <c r="KJ53" i="15"/>
  <c r="KI53" i="15"/>
  <c r="KH53" i="15"/>
  <c r="KG53" i="15"/>
  <c r="KF53" i="15"/>
  <c r="KE53" i="15"/>
  <c r="KD53" i="15"/>
  <c r="KC53" i="15"/>
  <c r="KB53" i="15"/>
  <c r="KA53" i="15"/>
  <c r="JZ53" i="15"/>
  <c r="JY53" i="15"/>
  <c r="JX53" i="15"/>
  <c r="JW53" i="15"/>
  <c r="JV53" i="15"/>
  <c r="JU53" i="15"/>
  <c r="JT53" i="15"/>
  <c r="JS53" i="15"/>
  <c r="JR53" i="15"/>
  <c r="JQ53" i="15"/>
  <c r="JP53" i="15"/>
  <c r="JO53" i="15"/>
  <c r="JN53" i="15"/>
  <c r="JM53" i="15"/>
  <c r="JL53" i="15"/>
  <c r="JK53" i="15"/>
  <c r="JJ53" i="15"/>
  <c r="JI53" i="15"/>
  <c r="JH53" i="15"/>
  <c r="JG53" i="15"/>
  <c r="JF53" i="15"/>
  <c r="JE53" i="15"/>
  <c r="JD53" i="15"/>
  <c r="JC53" i="15"/>
  <c r="JB53" i="15"/>
  <c r="JA53" i="15"/>
  <c r="IZ53" i="15"/>
  <c r="IY53" i="15"/>
  <c r="IX53" i="15"/>
  <c r="IW53" i="15"/>
  <c r="IV53" i="15"/>
  <c r="IU53" i="15"/>
  <c r="IT53" i="15"/>
  <c r="IS53" i="15"/>
  <c r="IR53" i="15"/>
  <c r="IQ53" i="15"/>
  <c r="IP53" i="15"/>
  <c r="IO53" i="15"/>
  <c r="IN53" i="15"/>
  <c r="IM53" i="15"/>
  <c r="IL53" i="15"/>
  <c r="IK53" i="15"/>
  <c r="IJ53" i="15"/>
  <c r="II53" i="15"/>
  <c r="IH53" i="15"/>
  <c r="IG53" i="15"/>
  <c r="IF53" i="15"/>
  <c r="IE53" i="15"/>
  <c r="ID53" i="15"/>
  <c r="IC53" i="15"/>
  <c r="IB53" i="15"/>
  <c r="IA53" i="15"/>
  <c r="HZ53" i="15"/>
  <c r="HY53" i="15"/>
  <c r="HX53" i="15"/>
  <c r="HW53" i="15"/>
  <c r="HV53" i="15"/>
  <c r="HU53" i="15"/>
  <c r="HT53" i="15"/>
  <c r="HS53" i="15"/>
  <c r="HR53" i="15"/>
  <c r="HQ53" i="15"/>
  <c r="HP53" i="15"/>
  <c r="HO53" i="15"/>
  <c r="HN53" i="15"/>
  <c r="HM53" i="15"/>
  <c r="HL53" i="15"/>
  <c r="HK53" i="15"/>
  <c r="HJ53" i="15"/>
  <c r="HI53" i="15"/>
  <c r="HH53" i="15"/>
  <c r="HG53" i="15"/>
  <c r="HF53" i="15"/>
  <c r="HE53" i="15"/>
  <c r="HD53" i="15"/>
  <c r="HC53" i="15"/>
  <c r="HB53" i="15"/>
  <c r="HA53" i="15"/>
  <c r="GZ53" i="15"/>
  <c r="GY53" i="15"/>
  <c r="GX53" i="15"/>
  <c r="GW53" i="15"/>
  <c r="GV53" i="15"/>
  <c r="GU53" i="15"/>
  <c r="GT53" i="15"/>
  <c r="GS53" i="15"/>
  <c r="GR53" i="15"/>
  <c r="GQ53" i="15"/>
  <c r="GP53" i="15"/>
  <c r="GO53" i="15"/>
  <c r="GN53" i="15"/>
  <c r="GM53" i="15"/>
  <c r="GL53" i="15"/>
  <c r="GK53" i="15"/>
  <c r="GJ53" i="15"/>
  <c r="GI53" i="15"/>
  <c r="GH53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FR53" i="15"/>
  <c r="FQ53" i="15"/>
  <c r="FP53" i="15"/>
  <c r="FO53" i="15"/>
  <c r="FN53" i="15"/>
  <c r="FM53" i="15"/>
  <c r="FL53" i="15"/>
  <c r="FK53" i="15"/>
  <c r="FJ53" i="15"/>
  <c r="FI53" i="15"/>
  <c r="FH53" i="15"/>
  <c r="FG53" i="15"/>
  <c r="FF53" i="15"/>
  <c r="FE53" i="15"/>
  <c r="FD53" i="15"/>
  <c r="FC53" i="15"/>
  <c r="FB53" i="15"/>
  <c r="FA53" i="15"/>
  <c r="EZ53" i="15"/>
  <c r="EY53" i="15"/>
  <c r="EX53" i="15"/>
  <c r="EW53" i="15"/>
  <c r="EV53" i="15"/>
  <c r="EU53" i="15"/>
  <c r="ET53" i="15"/>
  <c r="ES53" i="15"/>
  <c r="ER53" i="15"/>
  <c r="EQ53" i="15"/>
  <c r="EP53" i="15"/>
  <c r="EO53" i="15"/>
  <c r="EN53" i="15"/>
  <c r="EM53" i="15"/>
  <c r="EL53" i="15"/>
  <c r="EK53" i="15"/>
  <c r="EJ53" i="15"/>
  <c r="EI53" i="15"/>
  <c r="EH53" i="15"/>
  <c r="EG53" i="15"/>
  <c r="EF53" i="15"/>
  <c r="EE53" i="15"/>
  <c r="ED53" i="15"/>
  <c r="EC53" i="15"/>
  <c r="EB53" i="15"/>
  <c r="EA53" i="15"/>
  <c r="DZ53" i="15"/>
  <c r="DY53" i="15"/>
  <c r="DX53" i="15"/>
  <c r="DW53" i="15"/>
  <c r="DV53" i="15"/>
  <c r="DU53" i="15"/>
  <c r="DT53" i="15"/>
  <c r="DS53" i="15"/>
  <c r="DR53" i="15"/>
  <c r="DQ53" i="15"/>
  <c r="DP53" i="15"/>
  <c r="DO53" i="15"/>
  <c r="DN53" i="15"/>
  <c r="DM53" i="15"/>
  <c r="DL53" i="15"/>
  <c r="DK53" i="15"/>
  <c r="DJ53" i="15"/>
  <c r="DI53" i="15"/>
  <c r="DH53" i="15"/>
  <c r="DG53" i="15"/>
  <c r="DF53" i="15"/>
  <c r="DE53" i="15"/>
  <c r="DD53" i="15"/>
  <c r="DC53" i="15"/>
  <c r="DB53" i="15"/>
  <c r="DA53" i="15"/>
  <c r="CZ53" i="15"/>
  <c r="CY53" i="15"/>
  <c r="CX53" i="15"/>
  <c r="CW53" i="15"/>
  <c r="CV53" i="15"/>
  <c r="CU53" i="15"/>
  <c r="CT53" i="15"/>
  <c r="CS53" i="15"/>
  <c r="CR53" i="15"/>
  <c r="CQ53" i="15"/>
  <c r="CP53" i="15"/>
  <c r="CO53" i="15"/>
  <c r="CN53" i="15"/>
  <c r="CM53" i="15"/>
  <c r="CL53" i="15"/>
  <c r="CK53" i="15"/>
  <c r="CJ53" i="15"/>
  <c r="CI53" i="15"/>
  <c r="CH53" i="15"/>
  <c r="CG53" i="15"/>
  <c r="CF53" i="15"/>
  <c r="CE53" i="15"/>
  <c r="CD53" i="15"/>
  <c r="CC53" i="15"/>
  <c r="CB53" i="15"/>
  <c r="CA53" i="15"/>
  <c r="BZ53" i="15"/>
  <c r="BY53" i="15"/>
  <c r="BX53" i="15"/>
  <c r="BW53" i="15"/>
  <c r="BV53" i="15"/>
  <c r="BU53" i="15"/>
  <c r="BT53" i="15"/>
  <c r="BS53" i="15"/>
  <c r="BR53" i="15"/>
  <c r="BQ53" i="15"/>
  <c r="BP53" i="15"/>
  <c r="BO53" i="15"/>
  <c r="BN53" i="15"/>
  <c r="BM53" i="15"/>
  <c r="BL53" i="15"/>
  <c r="BK53" i="15"/>
  <c r="BJ53" i="15"/>
  <c r="BI53" i="15"/>
  <c r="BH53" i="15"/>
  <c r="BG53" i="15"/>
  <c r="BF53" i="15"/>
  <c r="BE53" i="15"/>
  <c r="BD53" i="15"/>
  <c r="BC53" i="15"/>
  <c r="BB53" i="15"/>
  <c r="BA53" i="15"/>
  <c r="AZ53" i="15"/>
  <c r="AY53" i="15"/>
  <c r="AX53" i="15"/>
  <c r="AW53" i="15"/>
  <c r="AV53" i="15"/>
  <c r="AU53" i="15"/>
  <c r="AT53" i="15"/>
  <c r="AS53" i="15"/>
  <c r="AR53" i="15"/>
  <c r="AQ53" i="15"/>
  <c r="AP53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SQ52" i="15"/>
  <c r="SP52" i="15"/>
  <c r="SO52" i="15"/>
  <c r="SN52" i="15"/>
  <c r="SM52" i="15"/>
  <c r="SL52" i="15"/>
  <c r="SK52" i="15"/>
  <c r="SJ52" i="15"/>
  <c r="SI52" i="15"/>
  <c r="SH52" i="15"/>
  <c r="SG52" i="15"/>
  <c r="SF52" i="15"/>
  <c r="SE52" i="15"/>
  <c r="SD52" i="15"/>
  <c r="SC52" i="15"/>
  <c r="SB52" i="15"/>
  <c r="SA52" i="15"/>
  <c r="RZ52" i="15"/>
  <c r="RY52" i="15"/>
  <c r="RX52" i="15"/>
  <c r="RW52" i="15"/>
  <c r="RV52" i="15"/>
  <c r="RU52" i="15"/>
  <c r="RT52" i="15"/>
  <c r="RS52" i="15"/>
  <c r="RR52" i="15"/>
  <c r="RQ52" i="15"/>
  <c r="RP52" i="15"/>
  <c r="RO52" i="15"/>
  <c r="RN52" i="15"/>
  <c r="RM52" i="15"/>
  <c r="RL52" i="15"/>
  <c r="RK52" i="15"/>
  <c r="RJ52" i="15"/>
  <c r="RI52" i="15"/>
  <c r="RH52" i="15"/>
  <c r="RG52" i="15"/>
  <c r="RF52" i="15"/>
  <c r="RE52" i="15"/>
  <c r="RD52" i="15"/>
  <c r="RC52" i="15"/>
  <c r="RB52" i="15"/>
  <c r="RA52" i="15"/>
  <c r="QZ52" i="15"/>
  <c r="QY52" i="15"/>
  <c r="QX52" i="15"/>
  <c r="QW52" i="15"/>
  <c r="QV52" i="15"/>
  <c r="QU52" i="15"/>
  <c r="QT52" i="15"/>
  <c r="QS52" i="15"/>
  <c r="QR52" i="15"/>
  <c r="QQ52" i="15"/>
  <c r="QP52" i="15"/>
  <c r="QO52" i="15"/>
  <c r="QN52" i="15"/>
  <c r="QM52" i="15"/>
  <c r="QL52" i="15"/>
  <c r="QK52" i="15"/>
  <c r="QJ52" i="15"/>
  <c r="QI52" i="15"/>
  <c r="QH52" i="15"/>
  <c r="QG52" i="15"/>
  <c r="QF52" i="15"/>
  <c r="QE52" i="15"/>
  <c r="QD52" i="15"/>
  <c r="QC52" i="15"/>
  <c r="QB52" i="15"/>
  <c r="QA52" i="15"/>
  <c r="PZ52" i="15"/>
  <c r="PY52" i="15"/>
  <c r="PX52" i="15"/>
  <c r="PW52" i="15"/>
  <c r="PV52" i="15"/>
  <c r="PU52" i="15"/>
  <c r="PT52" i="15"/>
  <c r="PS52" i="15"/>
  <c r="PR52" i="15"/>
  <c r="PQ52" i="15"/>
  <c r="PP52" i="15"/>
  <c r="PO52" i="15"/>
  <c r="PN52" i="15"/>
  <c r="PM52" i="15"/>
  <c r="PL52" i="15"/>
  <c r="PK52" i="15"/>
  <c r="PJ52" i="15"/>
  <c r="PI52" i="15"/>
  <c r="PH52" i="15"/>
  <c r="PG52" i="15"/>
  <c r="PF52" i="15"/>
  <c r="PE52" i="15"/>
  <c r="PD52" i="15"/>
  <c r="PC52" i="15"/>
  <c r="PB52" i="15"/>
  <c r="PA52" i="15"/>
  <c r="OZ52" i="15"/>
  <c r="OY52" i="15"/>
  <c r="OX52" i="15"/>
  <c r="OW52" i="15"/>
  <c r="OV52" i="15"/>
  <c r="OU52" i="15"/>
  <c r="OT52" i="15"/>
  <c r="OS52" i="15"/>
  <c r="OR52" i="15"/>
  <c r="OQ52" i="15"/>
  <c r="OP52" i="15"/>
  <c r="OO52" i="15"/>
  <c r="ON52" i="15"/>
  <c r="OM52" i="15"/>
  <c r="OL52" i="15"/>
  <c r="OK52" i="15"/>
  <c r="OJ52" i="15"/>
  <c r="OI52" i="15"/>
  <c r="OH52" i="15"/>
  <c r="OG52" i="15"/>
  <c r="OF52" i="15"/>
  <c r="OE52" i="15"/>
  <c r="OD52" i="15"/>
  <c r="OC52" i="15"/>
  <c r="OB52" i="15"/>
  <c r="OA52" i="15"/>
  <c r="NZ52" i="15"/>
  <c r="NY52" i="15"/>
  <c r="NX52" i="15"/>
  <c r="NW52" i="15"/>
  <c r="NV52" i="15"/>
  <c r="NU52" i="15"/>
  <c r="NT52" i="15"/>
  <c r="NS52" i="15"/>
  <c r="NR52" i="15"/>
  <c r="NQ52" i="15"/>
  <c r="NP52" i="15"/>
  <c r="NO52" i="15"/>
  <c r="NN52" i="15"/>
  <c r="NM52" i="15"/>
  <c r="NL52" i="15"/>
  <c r="NK52" i="15"/>
  <c r="NJ52" i="15"/>
  <c r="NI52" i="15"/>
  <c r="NH52" i="15"/>
  <c r="NG52" i="15"/>
  <c r="NF52" i="15"/>
  <c r="NE52" i="15"/>
  <c r="ND52" i="15"/>
  <c r="NC52" i="15"/>
  <c r="NB52" i="15"/>
  <c r="NA52" i="15"/>
  <c r="MZ52" i="15"/>
  <c r="MY52" i="15"/>
  <c r="MX52" i="15"/>
  <c r="MW52" i="15"/>
  <c r="MV52" i="15"/>
  <c r="MU52" i="15"/>
  <c r="MT52" i="15"/>
  <c r="MS52" i="15"/>
  <c r="MR52" i="15"/>
  <c r="MQ52" i="15"/>
  <c r="MP52" i="15"/>
  <c r="MO52" i="15"/>
  <c r="MN52" i="15"/>
  <c r="MM52" i="15"/>
  <c r="ML52" i="15"/>
  <c r="MK52" i="15"/>
  <c r="MJ52" i="15"/>
  <c r="MI52" i="15"/>
  <c r="MH52" i="15"/>
  <c r="MG52" i="15"/>
  <c r="MF52" i="15"/>
  <c r="ME52" i="15"/>
  <c r="MD52" i="15"/>
  <c r="MC52" i="15"/>
  <c r="MB52" i="15"/>
  <c r="MA52" i="15"/>
  <c r="LZ52" i="15"/>
  <c r="LY52" i="15"/>
  <c r="LX52" i="15"/>
  <c r="LW52" i="15"/>
  <c r="LV52" i="15"/>
  <c r="LU52" i="15"/>
  <c r="LT52" i="15"/>
  <c r="LS52" i="15"/>
  <c r="LR52" i="15"/>
  <c r="LQ52" i="15"/>
  <c r="LP52" i="15"/>
  <c r="LO52" i="15"/>
  <c r="LN52" i="15"/>
  <c r="LM52" i="15"/>
  <c r="LL52" i="15"/>
  <c r="LK52" i="15"/>
  <c r="LJ52" i="15"/>
  <c r="LI52" i="15"/>
  <c r="LH52" i="15"/>
  <c r="LG52" i="15"/>
  <c r="LF52" i="15"/>
  <c r="LE52" i="15"/>
  <c r="LD52" i="15"/>
  <c r="LC52" i="15"/>
  <c r="LB52" i="15"/>
  <c r="LA52" i="15"/>
  <c r="KZ52" i="15"/>
  <c r="KY52" i="15"/>
  <c r="KX52" i="15"/>
  <c r="KW52" i="15"/>
  <c r="KV52" i="15"/>
  <c r="KU52" i="15"/>
  <c r="KT52" i="15"/>
  <c r="KS52" i="15"/>
  <c r="KR52" i="15"/>
  <c r="KQ52" i="15"/>
  <c r="KP52" i="15"/>
  <c r="KO52" i="15"/>
  <c r="KN52" i="15"/>
  <c r="KM52" i="15"/>
  <c r="KL52" i="15"/>
  <c r="KK52" i="15"/>
  <c r="KJ52" i="15"/>
  <c r="KI52" i="15"/>
  <c r="KH52" i="15"/>
  <c r="KG52" i="15"/>
  <c r="KF52" i="15"/>
  <c r="KE52" i="15"/>
  <c r="KD52" i="15"/>
  <c r="KC52" i="15"/>
  <c r="KB52" i="15"/>
  <c r="KA52" i="15"/>
  <c r="JZ52" i="15"/>
  <c r="JY52" i="15"/>
  <c r="JX52" i="15"/>
  <c r="JW52" i="15"/>
  <c r="JV52" i="15"/>
  <c r="JU52" i="15"/>
  <c r="JT52" i="15"/>
  <c r="JS52" i="15"/>
  <c r="JR52" i="15"/>
  <c r="JQ52" i="15"/>
  <c r="JP52" i="15"/>
  <c r="JO52" i="15"/>
  <c r="JN52" i="15"/>
  <c r="JM52" i="15"/>
  <c r="JL52" i="15"/>
  <c r="JK52" i="15"/>
  <c r="JJ52" i="15"/>
  <c r="JI52" i="15"/>
  <c r="JH52" i="15"/>
  <c r="JG52" i="15"/>
  <c r="JF52" i="15"/>
  <c r="JE52" i="15"/>
  <c r="JD52" i="15"/>
  <c r="JC52" i="15"/>
  <c r="JB52" i="15"/>
  <c r="JA52" i="15"/>
  <c r="IZ52" i="15"/>
  <c r="IY52" i="15"/>
  <c r="IX52" i="15"/>
  <c r="IW52" i="15"/>
  <c r="IV52" i="15"/>
  <c r="IU52" i="15"/>
  <c r="IT52" i="15"/>
  <c r="IS52" i="15"/>
  <c r="IR52" i="15"/>
  <c r="IQ52" i="15"/>
  <c r="IP52" i="15"/>
  <c r="IO52" i="15"/>
  <c r="IN52" i="15"/>
  <c r="IM52" i="15"/>
  <c r="IL52" i="15"/>
  <c r="IK52" i="15"/>
  <c r="IJ52" i="15"/>
  <c r="II52" i="15"/>
  <c r="IH52" i="15"/>
  <c r="IG52" i="15"/>
  <c r="IF52" i="15"/>
  <c r="IE52" i="15"/>
  <c r="ID52" i="15"/>
  <c r="IC52" i="15"/>
  <c r="IB52" i="15"/>
  <c r="IA52" i="15"/>
  <c r="HZ52" i="15"/>
  <c r="HY52" i="15"/>
  <c r="HX52" i="15"/>
  <c r="HW52" i="15"/>
  <c r="HV52" i="15"/>
  <c r="HU52" i="15"/>
  <c r="HT52" i="15"/>
  <c r="HS52" i="15"/>
  <c r="HR52" i="15"/>
  <c r="HQ52" i="15"/>
  <c r="HP52" i="15"/>
  <c r="HO52" i="15"/>
  <c r="HN52" i="15"/>
  <c r="HM52" i="15"/>
  <c r="HL52" i="15"/>
  <c r="HK52" i="15"/>
  <c r="HJ52" i="15"/>
  <c r="HI52" i="15"/>
  <c r="HH52" i="15"/>
  <c r="HG52" i="15"/>
  <c r="HF52" i="15"/>
  <c r="HE52" i="15"/>
  <c r="HD52" i="15"/>
  <c r="HC52" i="15"/>
  <c r="HB52" i="15"/>
  <c r="HA52" i="15"/>
  <c r="GZ52" i="15"/>
  <c r="GY52" i="15"/>
  <c r="GX52" i="15"/>
  <c r="GW52" i="15"/>
  <c r="GV52" i="15"/>
  <c r="GU52" i="15"/>
  <c r="GT52" i="15"/>
  <c r="GS52" i="15"/>
  <c r="GR52" i="15"/>
  <c r="GQ52" i="15"/>
  <c r="GP52" i="15"/>
  <c r="GO52" i="15"/>
  <c r="GN52" i="15"/>
  <c r="GM52" i="15"/>
  <c r="GL52" i="15"/>
  <c r="GK52" i="15"/>
  <c r="GJ52" i="15"/>
  <c r="GI52" i="15"/>
  <c r="GH52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FR52" i="15"/>
  <c r="FQ52" i="15"/>
  <c r="FP52" i="15"/>
  <c r="FO52" i="15"/>
  <c r="FN52" i="15"/>
  <c r="FM52" i="15"/>
  <c r="FL52" i="15"/>
  <c r="FK52" i="15"/>
  <c r="FJ52" i="15"/>
  <c r="FI52" i="15"/>
  <c r="FH52" i="15"/>
  <c r="FG52" i="15"/>
  <c r="FF52" i="15"/>
  <c r="FE52" i="15"/>
  <c r="FD52" i="15"/>
  <c r="FC52" i="15"/>
  <c r="FB52" i="15"/>
  <c r="FA52" i="15"/>
  <c r="EZ52" i="15"/>
  <c r="EY52" i="15"/>
  <c r="EX52" i="15"/>
  <c r="EW52" i="15"/>
  <c r="EV52" i="15"/>
  <c r="EU52" i="15"/>
  <c r="ET52" i="15"/>
  <c r="ES52" i="15"/>
  <c r="ER52" i="15"/>
  <c r="EQ52" i="15"/>
  <c r="EP52" i="15"/>
  <c r="EO52" i="15"/>
  <c r="EN52" i="15"/>
  <c r="EM52" i="15"/>
  <c r="EL52" i="15"/>
  <c r="EK52" i="15"/>
  <c r="EJ52" i="15"/>
  <c r="EI52" i="15"/>
  <c r="EH52" i="15"/>
  <c r="EG52" i="15"/>
  <c r="EF52" i="15"/>
  <c r="EE52" i="15"/>
  <c r="ED52" i="15"/>
  <c r="EC52" i="15"/>
  <c r="EB52" i="15"/>
  <c r="EA52" i="15"/>
  <c r="DZ52" i="15"/>
  <c r="DY52" i="15"/>
  <c r="DX52" i="15"/>
  <c r="DW52" i="15"/>
  <c r="DV52" i="15"/>
  <c r="DU52" i="15"/>
  <c r="DT52" i="15"/>
  <c r="DS52" i="15"/>
  <c r="DR52" i="15"/>
  <c r="DQ52" i="15"/>
  <c r="DP52" i="15"/>
  <c r="DO52" i="15"/>
  <c r="DN52" i="15"/>
  <c r="DM52" i="15"/>
  <c r="DL52" i="15"/>
  <c r="DK52" i="15"/>
  <c r="DJ52" i="15"/>
  <c r="DI52" i="15"/>
  <c r="DH52" i="15"/>
  <c r="DG52" i="15"/>
  <c r="DF52" i="15"/>
  <c r="DE52" i="15"/>
  <c r="DD52" i="15"/>
  <c r="DC52" i="15"/>
  <c r="DB52" i="15"/>
  <c r="DA52" i="15"/>
  <c r="CZ52" i="15"/>
  <c r="CY52" i="15"/>
  <c r="CX52" i="15"/>
  <c r="CW52" i="15"/>
  <c r="CV52" i="15"/>
  <c r="CU52" i="15"/>
  <c r="CT52" i="15"/>
  <c r="CS52" i="15"/>
  <c r="CR52" i="15"/>
  <c r="CQ52" i="15"/>
  <c r="CP52" i="15"/>
  <c r="CO52" i="15"/>
  <c r="CN52" i="15"/>
  <c r="CM52" i="15"/>
  <c r="CL52" i="15"/>
  <c r="CK52" i="15"/>
  <c r="CJ52" i="15"/>
  <c r="CI52" i="15"/>
  <c r="CH52" i="15"/>
  <c r="CG52" i="15"/>
  <c r="CF52" i="15"/>
  <c r="CE52" i="15"/>
  <c r="CD52" i="15"/>
  <c r="CC52" i="15"/>
  <c r="CB52" i="15"/>
  <c r="CA52" i="15"/>
  <c r="BZ52" i="15"/>
  <c r="BY52" i="15"/>
  <c r="BX52" i="15"/>
  <c r="BW52" i="15"/>
  <c r="BV52" i="15"/>
  <c r="BU52" i="15"/>
  <c r="BT52" i="15"/>
  <c r="BS52" i="15"/>
  <c r="BR52" i="15"/>
  <c r="BQ52" i="15"/>
  <c r="BP52" i="15"/>
  <c r="BO52" i="15"/>
  <c r="BN52" i="15"/>
  <c r="BM52" i="15"/>
  <c r="BL52" i="15"/>
  <c r="BK52" i="15"/>
  <c r="BJ52" i="15"/>
  <c r="BI52" i="15"/>
  <c r="BH52" i="15"/>
  <c r="BG52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AQ52" i="15"/>
  <c r="AP52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SQ51" i="15"/>
  <c r="SP51" i="15"/>
  <c r="SO51" i="15"/>
  <c r="SN51" i="15"/>
  <c r="SM51" i="15"/>
  <c r="SL51" i="15"/>
  <c r="SK51" i="15"/>
  <c r="SJ51" i="15"/>
  <c r="SI51" i="15"/>
  <c r="SH51" i="15"/>
  <c r="SG51" i="15"/>
  <c r="SF51" i="15"/>
  <c r="SE51" i="15"/>
  <c r="SD51" i="15"/>
  <c r="SC51" i="15"/>
  <c r="SB51" i="15"/>
  <c r="SA51" i="15"/>
  <c r="RZ51" i="15"/>
  <c r="RY51" i="15"/>
  <c r="RX51" i="15"/>
  <c r="RW51" i="15"/>
  <c r="RV51" i="15"/>
  <c r="RU51" i="15"/>
  <c r="RT51" i="15"/>
  <c r="RS51" i="15"/>
  <c r="RR51" i="15"/>
  <c r="RQ51" i="15"/>
  <c r="RP51" i="15"/>
  <c r="RO51" i="15"/>
  <c r="RN51" i="15"/>
  <c r="RM51" i="15"/>
  <c r="RL51" i="15"/>
  <c r="RK51" i="15"/>
  <c r="RJ51" i="15"/>
  <c r="RI51" i="15"/>
  <c r="RH51" i="15"/>
  <c r="RG51" i="15"/>
  <c r="RF51" i="15"/>
  <c r="RE51" i="15"/>
  <c r="RD51" i="15"/>
  <c r="RC51" i="15"/>
  <c r="RB51" i="15"/>
  <c r="RA51" i="15"/>
  <c r="QZ51" i="15"/>
  <c r="QY51" i="15"/>
  <c r="QX51" i="15"/>
  <c r="QW51" i="15"/>
  <c r="QV51" i="15"/>
  <c r="QU51" i="15"/>
  <c r="QT51" i="15"/>
  <c r="QS51" i="15"/>
  <c r="QR51" i="15"/>
  <c r="QQ51" i="15"/>
  <c r="QP51" i="15"/>
  <c r="QO51" i="15"/>
  <c r="QN51" i="15"/>
  <c r="QM51" i="15"/>
  <c r="QL51" i="15"/>
  <c r="QK51" i="15"/>
  <c r="QJ51" i="15"/>
  <c r="QI51" i="15"/>
  <c r="QH51" i="15"/>
  <c r="QG51" i="15"/>
  <c r="QF51" i="15"/>
  <c r="QE51" i="15"/>
  <c r="QD51" i="15"/>
  <c r="QC51" i="15"/>
  <c r="QB51" i="15"/>
  <c r="QA51" i="15"/>
  <c r="PZ51" i="15"/>
  <c r="PY51" i="15"/>
  <c r="PX51" i="15"/>
  <c r="PW51" i="15"/>
  <c r="PV51" i="15"/>
  <c r="PU51" i="15"/>
  <c r="PT51" i="15"/>
  <c r="PS51" i="15"/>
  <c r="PR51" i="15"/>
  <c r="PQ51" i="15"/>
  <c r="PP51" i="15"/>
  <c r="PO51" i="15"/>
  <c r="PN51" i="15"/>
  <c r="PM51" i="15"/>
  <c r="PL51" i="15"/>
  <c r="PK51" i="15"/>
  <c r="PJ51" i="15"/>
  <c r="PI51" i="15"/>
  <c r="PH51" i="15"/>
  <c r="PG51" i="15"/>
  <c r="PF51" i="15"/>
  <c r="PE51" i="15"/>
  <c r="PD51" i="15"/>
  <c r="PC51" i="15"/>
  <c r="PB51" i="15"/>
  <c r="PA51" i="15"/>
  <c r="OZ51" i="15"/>
  <c r="OY51" i="15"/>
  <c r="OX51" i="15"/>
  <c r="OW51" i="15"/>
  <c r="OV51" i="15"/>
  <c r="OU51" i="15"/>
  <c r="OT51" i="15"/>
  <c r="OS51" i="15"/>
  <c r="OR51" i="15"/>
  <c r="OQ51" i="15"/>
  <c r="OP51" i="15"/>
  <c r="OO51" i="15"/>
  <c r="ON51" i="15"/>
  <c r="OM51" i="15"/>
  <c r="OL51" i="15"/>
  <c r="OK51" i="15"/>
  <c r="OJ51" i="15"/>
  <c r="OI51" i="15"/>
  <c r="OH51" i="15"/>
  <c r="OG51" i="15"/>
  <c r="OF51" i="15"/>
  <c r="OE51" i="15"/>
  <c r="OD51" i="15"/>
  <c r="OC51" i="15"/>
  <c r="OB51" i="15"/>
  <c r="OA51" i="15"/>
  <c r="NZ51" i="15"/>
  <c r="NY51" i="15"/>
  <c r="NX51" i="15"/>
  <c r="NW51" i="15"/>
  <c r="NV51" i="15"/>
  <c r="NU51" i="15"/>
  <c r="NT51" i="15"/>
  <c r="NS51" i="15"/>
  <c r="NR51" i="15"/>
  <c r="NQ51" i="15"/>
  <c r="NP51" i="15"/>
  <c r="NO51" i="15"/>
  <c r="NN51" i="15"/>
  <c r="NM51" i="15"/>
  <c r="NL51" i="15"/>
  <c r="NK51" i="15"/>
  <c r="NJ51" i="15"/>
  <c r="NI51" i="15"/>
  <c r="NH51" i="15"/>
  <c r="NG51" i="15"/>
  <c r="NF51" i="15"/>
  <c r="NE51" i="15"/>
  <c r="ND51" i="15"/>
  <c r="NC51" i="15"/>
  <c r="NB51" i="15"/>
  <c r="NA51" i="15"/>
  <c r="MZ51" i="15"/>
  <c r="MY51" i="15"/>
  <c r="MX51" i="15"/>
  <c r="MW51" i="15"/>
  <c r="MV51" i="15"/>
  <c r="MU51" i="15"/>
  <c r="MT51" i="15"/>
  <c r="MS51" i="15"/>
  <c r="MR51" i="15"/>
  <c r="MQ51" i="15"/>
  <c r="MP51" i="15"/>
  <c r="MO51" i="15"/>
  <c r="MN51" i="15"/>
  <c r="MM51" i="15"/>
  <c r="ML51" i="15"/>
  <c r="MK51" i="15"/>
  <c r="MJ51" i="15"/>
  <c r="MI51" i="15"/>
  <c r="MH51" i="15"/>
  <c r="MG51" i="15"/>
  <c r="MF51" i="15"/>
  <c r="ME51" i="15"/>
  <c r="MD51" i="15"/>
  <c r="MC51" i="15"/>
  <c r="MB51" i="15"/>
  <c r="MA51" i="15"/>
  <c r="LZ51" i="15"/>
  <c r="LY51" i="15"/>
  <c r="LX51" i="15"/>
  <c r="LW51" i="15"/>
  <c r="LV51" i="15"/>
  <c r="LU51" i="15"/>
  <c r="LT51" i="15"/>
  <c r="LS51" i="15"/>
  <c r="LR51" i="15"/>
  <c r="LQ51" i="15"/>
  <c r="LP51" i="15"/>
  <c r="LO51" i="15"/>
  <c r="LN51" i="15"/>
  <c r="LM51" i="15"/>
  <c r="LL51" i="15"/>
  <c r="LK51" i="15"/>
  <c r="LJ51" i="15"/>
  <c r="LI51" i="15"/>
  <c r="LH51" i="15"/>
  <c r="LG51" i="15"/>
  <c r="LF51" i="15"/>
  <c r="LE51" i="15"/>
  <c r="LD51" i="15"/>
  <c r="LC51" i="15"/>
  <c r="LB51" i="15"/>
  <c r="LA51" i="15"/>
  <c r="KZ51" i="15"/>
  <c r="KY51" i="15"/>
  <c r="KX51" i="15"/>
  <c r="KW51" i="15"/>
  <c r="KV51" i="15"/>
  <c r="KU51" i="15"/>
  <c r="KT51" i="15"/>
  <c r="KS51" i="15"/>
  <c r="KR51" i="15"/>
  <c r="KQ51" i="15"/>
  <c r="KP51" i="15"/>
  <c r="KO51" i="15"/>
  <c r="KN51" i="15"/>
  <c r="KM51" i="15"/>
  <c r="KL51" i="15"/>
  <c r="KK51" i="15"/>
  <c r="KJ51" i="15"/>
  <c r="KI51" i="15"/>
  <c r="KH51" i="15"/>
  <c r="KG51" i="15"/>
  <c r="KF51" i="15"/>
  <c r="KE51" i="15"/>
  <c r="KD51" i="15"/>
  <c r="KC51" i="15"/>
  <c r="KB51" i="15"/>
  <c r="KA51" i="15"/>
  <c r="JZ51" i="15"/>
  <c r="JY51" i="15"/>
  <c r="JX51" i="15"/>
  <c r="JW51" i="15"/>
  <c r="JV51" i="15"/>
  <c r="JU51" i="15"/>
  <c r="JT51" i="15"/>
  <c r="JS51" i="15"/>
  <c r="JR51" i="15"/>
  <c r="JQ51" i="15"/>
  <c r="JP51" i="15"/>
  <c r="JO51" i="15"/>
  <c r="JN51" i="15"/>
  <c r="JM51" i="15"/>
  <c r="JL51" i="15"/>
  <c r="JK51" i="15"/>
  <c r="JJ51" i="15"/>
  <c r="JI51" i="15"/>
  <c r="JH51" i="15"/>
  <c r="JG51" i="15"/>
  <c r="JF51" i="15"/>
  <c r="JE51" i="15"/>
  <c r="JD51" i="15"/>
  <c r="JC51" i="15"/>
  <c r="JB51" i="15"/>
  <c r="JA51" i="15"/>
  <c r="IZ51" i="15"/>
  <c r="IY51" i="15"/>
  <c r="IX51" i="15"/>
  <c r="IW51" i="15"/>
  <c r="IV51" i="15"/>
  <c r="IU51" i="15"/>
  <c r="IT51" i="15"/>
  <c r="IS51" i="15"/>
  <c r="IR51" i="15"/>
  <c r="IQ51" i="15"/>
  <c r="IP51" i="15"/>
  <c r="IO51" i="15"/>
  <c r="IN51" i="15"/>
  <c r="IM51" i="15"/>
  <c r="IL51" i="15"/>
  <c r="IK51" i="15"/>
  <c r="IJ51" i="15"/>
  <c r="II51" i="15"/>
  <c r="IH51" i="15"/>
  <c r="IG51" i="15"/>
  <c r="IF51" i="15"/>
  <c r="IE51" i="15"/>
  <c r="ID51" i="15"/>
  <c r="IC51" i="15"/>
  <c r="IB51" i="15"/>
  <c r="IA51" i="15"/>
  <c r="HZ51" i="15"/>
  <c r="HY51" i="15"/>
  <c r="HX51" i="15"/>
  <c r="HW51" i="15"/>
  <c r="HV51" i="15"/>
  <c r="HU51" i="15"/>
  <c r="HT51" i="15"/>
  <c r="HS51" i="15"/>
  <c r="HR51" i="15"/>
  <c r="HQ51" i="15"/>
  <c r="HP51" i="15"/>
  <c r="HO51" i="15"/>
  <c r="HN51" i="15"/>
  <c r="HM51" i="15"/>
  <c r="HL51" i="15"/>
  <c r="HK51" i="15"/>
  <c r="HJ51" i="15"/>
  <c r="HI51" i="15"/>
  <c r="HH51" i="15"/>
  <c r="HG51" i="15"/>
  <c r="HF51" i="15"/>
  <c r="HE51" i="15"/>
  <c r="HD51" i="15"/>
  <c r="HC51" i="15"/>
  <c r="HB51" i="15"/>
  <c r="HA51" i="15"/>
  <c r="GZ51" i="15"/>
  <c r="GY51" i="15"/>
  <c r="GX51" i="15"/>
  <c r="GW51" i="15"/>
  <c r="GV51" i="15"/>
  <c r="GU51" i="15"/>
  <c r="GT51" i="15"/>
  <c r="GS51" i="15"/>
  <c r="GR51" i="15"/>
  <c r="GQ51" i="15"/>
  <c r="GP51" i="15"/>
  <c r="GO51" i="15"/>
  <c r="GN51" i="15"/>
  <c r="GM51" i="15"/>
  <c r="GL51" i="15"/>
  <c r="GK51" i="15"/>
  <c r="GJ51" i="15"/>
  <c r="GI51" i="15"/>
  <c r="GH51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FR51" i="15"/>
  <c r="FQ51" i="15"/>
  <c r="FP51" i="15"/>
  <c r="FO51" i="15"/>
  <c r="FN51" i="15"/>
  <c r="FM51" i="15"/>
  <c r="FL51" i="15"/>
  <c r="FK51" i="15"/>
  <c r="FJ51" i="15"/>
  <c r="FI51" i="15"/>
  <c r="FH51" i="15"/>
  <c r="FG51" i="15"/>
  <c r="FF51" i="15"/>
  <c r="FE51" i="15"/>
  <c r="FD51" i="15"/>
  <c r="FC51" i="15"/>
  <c r="FB51" i="15"/>
  <c r="FA51" i="15"/>
  <c r="EZ51" i="15"/>
  <c r="EY51" i="15"/>
  <c r="EX51" i="15"/>
  <c r="EW51" i="15"/>
  <c r="EV51" i="15"/>
  <c r="EU51" i="15"/>
  <c r="ET51" i="15"/>
  <c r="ES51" i="15"/>
  <c r="ER51" i="15"/>
  <c r="EQ51" i="15"/>
  <c r="EP51" i="15"/>
  <c r="EO51" i="15"/>
  <c r="EN51" i="15"/>
  <c r="EM51" i="15"/>
  <c r="EL51" i="15"/>
  <c r="EK51" i="15"/>
  <c r="EJ51" i="15"/>
  <c r="EI51" i="15"/>
  <c r="EH51" i="15"/>
  <c r="EG51" i="15"/>
  <c r="EF51" i="15"/>
  <c r="EE51" i="15"/>
  <c r="ED51" i="15"/>
  <c r="EC51" i="15"/>
  <c r="EB51" i="15"/>
  <c r="EA51" i="15"/>
  <c r="DZ51" i="15"/>
  <c r="DY51" i="15"/>
  <c r="DX51" i="15"/>
  <c r="DW51" i="15"/>
  <c r="DV51" i="15"/>
  <c r="DU51" i="15"/>
  <c r="DT51" i="15"/>
  <c r="DS51" i="15"/>
  <c r="DR51" i="15"/>
  <c r="DQ51" i="15"/>
  <c r="DP51" i="15"/>
  <c r="DO51" i="15"/>
  <c r="DN51" i="15"/>
  <c r="DM51" i="15"/>
  <c r="DL51" i="15"/>
  <c r="DK51" i="15"/>
  <c r="DJ51" i="15"/>
  <c r="DI51" i="15"/>
  <c r="DH51" i="15"/>
  <c r="DG51" i="15"/>
  <c r="DF51" i="15"/>
  <c r="DE51" i="15"/>
  <c r="DD51" i="15"/>
  <c r="DC51" i="15"/>
  <c r="DB51" i="15"/>
  <c r="DA51" i="15"/>
  <c r="CZ51" i="15"/>
  <c r="CY51" i="15"/>
  <c r="CX51" i="15"/>
  <c r="CW51" i="15"/>
  <c r="CV51" i="15"/>
  <c r="CU51" i="15"/>
  <c r="CT51" i="15"/>
  <c r="CS51" i="15"/>
  <c r="CR51" i="15"/>
  <c r="CQ51" i="15"/>
  <c r="CP51" i="15"/>
  <c r="CO51" i="15"/>
  <c r="CN51" i="15"/>
  <c r="CM51" i="15"/>
  <c r="CL51" i="15"/>
  <c r="CK51" i="15"/>
  <c r="CJ51" i="15"/>
  <c r="CI51" i="15"/>
  <c r="CH51" i="15"/>
  <c r="CG51" i="15"/>
  <c r="CF51" i="15"/>
  <c r="CE51" i="15"/>
  <c r="CD51" i="15"/>
  <c r="CC51" i="15"/>
  <c r="CB51" i="15"/>
  <c r="CA51" i="15"/>
  <c r="BZ51" i="15"/>
  <c r="BY51" i="15"/>
  <c r="BX51" i="15"/>
  <c r="BW51" i="15"/>
  <c r="BV51" i="15"/>
  <c r="BU51" i="15"/>
  <c r="BT51" i="15"/>
  <c r="BS51" i="15"/>
  <c r="BR51" i="15"/>
  <c r="BQ51" i="15"/>
  <c r="BP51" i="15"/>
  <c r="BO51" i="15"/>
  <c r="BN51" i="15"/>
  <c r="BM51" i="15"/>
  <c r="BL51" i="15"/>
  <c r="BK51" i="15"/>
  <c r="BJ51" i="15"/>
  <c r="BI51" i="15"/>
  <c r="BH51" i="15"/>
  <c r="BG51" i="15"/>
  <c r="BF51" i="15"/>
  <c r="BE51" i="15"/>
  <c r="BD51" i="15"/>
  <c r="BC51" i="15"/>
  <c r="BB51" i="15"/>
  <c r="BA51" i="15"/>
  <c r="AZ51" i="15"/>
  <c r="AY51" i="15"/>
  <c r="AX51" i="15"/>
  <c r="AW51" i="15"/>
  <c r="AV51" i="15"/>
  <c r="AU51" i="15"/>
  <c r="AT51" i="15"/>
  <c r="AS51" i="15"/>
  <c r="AR51" i="15"/>
  <c r="AQ51" i="15"/>
  <c r="AP51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SQ50" i="15"/>
  <c r="SP50" i="15"/>
  <c r="SO50" i="15"/>
  <c r="SN50" i="15"/>
  <c r="SM50" i="15"/>
  <c r="SL50" i="15"/>
  <c r="SK50" i="15"/>
  <c r="SJ50" i="15"/>
  <c r="SI50" i="15"/>
  <c r="SH50" i="15"/>
  <c r="SG50" i="15"/>
  <c r="SF50" i="15"/>
  <c r="SE50" i="15"/>
  <c r="SD50" i="15"/>
  <c r="SC50" i="15"/>
  <c r="SB50" i="15"/>
  <c r="SA50" i="15"/>
  <c r="RZ50" i="15"/>
  <c r="RY50" i="15"/>
  <c r="RX50" i="15"/>
  <c r="RW50" i="15"/>
  <c r="RV50" i="15"/>
  <c r="RU50" i="15"/>
  <c r="RT50" i="15"/>
  <c r="RS50" i="15"/>
  <c r="RR50" i="15"/>
  <c r="RQ50" i="15"/>
  <c r="RP50" i="15"/>
  <c r="RO50" i="15"/>
  <c r="RN50" i="15"/>
  <c r="RM50" i="15"/>
  <c r="RL50" i="15"/>
  <c r="RK50" i="15"/>
  <c r="RJ50" i="15"/>
  <c r="RI50" i="15"/>
  <c r="RH50" i="15"/>
  <c r="RG50" i="15"/>
  <c r="RF50" i="15"/>
  <c r="RE50" i="15"/>
  <c r="RD50" i="15"/>
  <c r="RC50" i="15"/>
  <c r="RB50" i="15"/>
  <c r="RA50" i="15"/>
  <c r="QZ50" i="15"/>
  <c r="QY50" i="15"/>
  <c r="QX50" i="15"/>
  <c r="QW50" i="15"/>
  <c r="QV50" i="15"/>
  <c r="QU50" i="15"/>
  <c r="QT50" i="15"/>
  <c r="QS50" i="15"/>
  <c r="QR50" i="15"/>
  <c r="QQ50" i="15"/>
  <c r="QP50" i="15"/>
  <c r="QO50" i="15"/>
  <c r="QN50" i="15"/>
  <c r="QM50" i="15"/>
  <c r="QL50" i="15"/>
  <c r="QK50" i="15"/>
  <c r="QJ50" i="15"/>
  <c r="QI50" i="15"/>
  <c r="QH50" i="15"/>
  <c r="QG50" i="15"/>
  <c r="QF50" i="15"/>
  <c r="QE50" i="15"/>
  <c r="QD50" i="15"/>
  <c r="QC50" i="15"/>
  <c r="QB50" i="15"/>
  <c r="QA50" i="15"/>
  <c r="PZ50" i="15"/>
  <c r="PY50" i="15"/>
  <c r="PX50" i="15"/>
  <c r="PW50" i="15"/>
  <c r="PV50" i="15"/>
  <c r="PU50" i="15"/>
  <c r="PT50" i="15"/>
  <c r="PS50" i="15"/>
  <c r="PR50" i="15"/>
  <c r="PQ50" i="15"/>
  <c r="PP50" i="15"/>
  <c r="PO50" i="15"/>
  <c r="PN50" i="15"/>
  <c r="PM50" i="15"/>
  <c r="PL50" i="15"/>
  <c r="PK50" i="15"/>
  <c r="PJ50" i="15"/>
  <c r="PI50" i="15"/>
  <c r="PH50" i="15"/>
  <c r="PG50" i="15"/>
  <c r="PF50" i="15"/>
  <c r="PE50" i="15"/>
  <c r="PD50" i="15"/>
  <c r="PC50" i="15"/>
  <c r="PB50" i="15"/>
  <c r="PA50" i="15"/>
  <c r="OZ50" i="15"/>
  <c r="OY50" i="15"/>
  <c r="OX50" i="15"/>
  <c r="OW50" i="15"/>
  <c r="OV50" i="15"/>
  <c r="OU50" i="15"/>
  <c r="OT50" i="15"/>
  <c r="OS50" i="15"/>
  <c r="OR50" i="15"/>
  <c r="OQ50" i="15"/>
  <c r="OP50" i="15"/>
  <c r="OO50" i="15"/>
  <c r="ON50" i="15"/>
  <c r="OM50" i="15"/>
  <c r="OL50" i="15"/>
  <c r="OK50" i="15"/>
  <c r="OJ50" i="15"/>
  <c r="OI50" i="15"/>
  <c r="OH50" i="15"/>
  <c r="OG50" i="15"/>
  <c r="OF50" i="15"/>
  <c r="OE50" i="15"/>
  <c r="OD50" i="15"/>
  <c r="OC50" i="15"/>
  <c r="OB50" i="15"/>
  <c r="OA50" i="15"/>
  <c r="NZ50" i="15"/>
  <c r="NY50" i="15"/>
  <c r="NX50" i="15"/>
  <c r="NW50" i="15"/>
  <c r="NV50" i="15"/>
  <c r="NU50" i="15"/>
  <c r="NT50" i="15"/>
  <c r="NS50" i="15"/>
  <c r="NR50" i="15"/>
  <c r="NQ50" i="15"/>
  <c r="NP50" i="15"/>
  <c r="NO50" i="15"/>
  <c r="NN50" i="15"/>
  <c r="NM50" i="15"/>
  <c r="NL50" i="15"/>
  <c r="NK50" i="15"/>
  <c r="NJ50" i="15"/>
  <c r="NI50" i="15"/>
  <c r="NH50" i="15"/>
  <c r="NG50" i="15"/>
  <c r="NF50" i="15"/>
  <c r="NE50" i="15"/>
  <c r="ND50" i="15"/>
  <c r="NC50" i="15"/>
  <c r="NB50" i="15"/>
  <c r="NA50" i="15"/>
  <c r="MZ50" i="15"/>
  <c r="MY50" i="15"/>
  <c r="MX50" i="15"/>
  <c r="MW50" i="15"/>
  <c r="MV50" i="15"/>
  <c r="MU50" i="15"/>
  <c r="MT50" i="15"/>
  <c r="MS50" i="15"/>
  <c r="MR50" i="15"/>
  <c r="MQ50" i="15"/>
  <c r="MP50" i="15"/>
  <c r="MO50" i="15"/>
  <c r="MN50" i="15"/>
  <c r="MM50" i="15"/>
  <c r="ML50" i="15"/>
  <c r="MK50" i="15"/>
  <c r="MJ50" i="15"/>
  <c r="MI50" i="15"/>
  <c r="MH50" i="15"/>
  <c r="MG50" i="15"/>
  <c r="MF50" i="15"/>
  <c r="ME50" i="15"/>
  <c r="MD50" i="15"/>
  <c r="MC50" i="15"/>
  <c r="MB50" i="15"/>
  <c r="MA50" i="15"/>
  <c r="LZ50" i="15"/>
  <c r="LY50" i="15"/>
  <c r="LX50" i="15"/>
  <c r="LW50" i="15"/>
  <c r="LV50" i="15"/>
  <c r="LU50" i="15"/>
  <c r="LT50" i="15"/>
  <c r="LS50" i="15"/>
  <c r="LR50" i="15"/>
  <c r="LQ50" i="15"/>
  <c r="LP50" i="15"/>
  <c r="LO50" i="15"/>
  <c r="LN50" i="15"/>
  <c r="LM50" i="15"/>
  <c r="LL50" i="15"/>
  <c r="LK50" i="15"/>
  <c r="LJ50" i="15"/>
  <c r="LI50" i="15"/>
  <c r="LH50" i="15"/>
  <c r="LG50" i="15"/>
  <c r="LF50" i="15"/>
  <c r="LE50" i="15"/>
  <c r="LD50" i="15"/>
  <c r="LC50" i="15"/>
  <c r="LB50" i="15"/>
  <c r="LA50" i="15"/>
  <c r="KZ50" i="15"/>
  <c r="KY50" i="15"/>
  <c r="KX50" i="15"/>
  <c r="KW50" i="15"/>
  <c r="KV50" i="15"/>
  <c r="KU50" i="15"/>
  <c r="KT50" i="15"/>
  <c r="KS50" i="15"/>
  <c r="KR50" i="15"/>
  <c r="KQ50" i="15"/>
  <c r="KP50" i="15"/>
  <c r="KO50" i="15"/>
  <c r="KN50" i="15"/>
  <c r="KM50" i="15"/>
  <c r="KL50" i="15"/>
  <c r="KK50" i="15"/>
  <c r="KJ50" i="15"/>
  <c r="KI50" i="15"/>
  <c r="KH50" i="15"/>
  <c r="KG50" i="15"/>
  <c r="KF50" i="15"/>
  <c r="KE50" i="15"/>
  <c r="KD50" i="15"/>
  <c r="KC50" i="15"/>
  <c r="KB50" i="15"/>
  <c r="KA50" i="15"/>
  <c r="JZ50" i="15"/>
  <c r="JY50" i="15"/>
  <c r="JX50" i="15"/>
  <c r="JW50" i="15"/>
  <c r="JV50" i="15"/>
  <c r="JU50" i="15"/>
  <c r="JT50" i="15"/>
  <c r="JS50" i="15"/>
  <c r="JR50" i="15"/>
  <c r="JQ50" i="15"/>
  <c r="JP50" i="15"/>
  <c r="JO50" i="15"/>
  <c r="JN50" i="15"/>
  <c r="JM50" i="15"/>
  <c r="JL50" i="15"/>
  <c r="JK50" i="15"/>
  <c r="JJ50" i="15"/>
  <c r="JI50" i="15"/>
  <c r="JH50" i="15"/>
  <c r="JG50" i="15"/>
  <c r="JF50" i="15"/>
  <c r="JE50" i="15"/>
  <c r="JD50" i="15"/>
  <c r="JC50" i="15"/>
  <c r="JB50" i="15"/>
  <c r="JA50" i="15"/>
  <c r="IZ50" i="15"/>
  <c r="IY50" i="15"/>
  <c r="IX50" i="15"/>
  <c r="IW50" i="15"/>
  <c r="IV50" i="15"/>
  <c r="IU50" i="15"/>
  <c r="IT50" i="15"/>
  <c r="IS50" i="15"/>
  <c r="IR50" i="15"/>
  <c r="IQ50" i="15"/>
  <c r="IP50" i="15"/>
  <c r="IO50" i="15"/>
  <c r="IN50" i="15"/>
  <c r="IM50" i="15"/>
  <c r="IL50" i="15"/>
  <c r="IK50" i="15"/>
  <c r="IJ50" i="15"/>
  <c r="II50" i="15"/>
  <c r="IH50" i="15"/>
  <c r="IG50" i="15"/>
  <c r="IF50" i="15"/>
  <c r="IE50" i="15"/>
  <c r="ID50" i="15"/>
  <c r="IC50" i="15"/>
  <c r="IB50" i="15"/>
  <c r="IA50" i="15"/>
  <c r="HZ50" i="15"/>
  <c r="HY50" i="15"/>
  <c r="HX50" i="15"/>
  <c r="HW50" i="15"/>
  <c r="HV50" i="15"/>
  <c r="HU50" i="15"/>
  <c r="HT50" i="15"/>
  <c r="HS50" i="15"/>
  <c r="HR50" i="15"/>
  <c r="HQ50" i="15"/>
  <c r="HP50" i="15"/>
  <c r="HO50" i="15"/>
  <c r="HN50" i="15"/>
  <c r="HM50" i="15"/>
  <c r="HL50" i="15"/>
  <c r="HK50" i="15"/>
  <c r="HJ50" i="15"/>
  <c r="HI50" i="15"/>
  <c r="HH50" i="15"/>
  <c r="HG50" i="15"/>
  <c r="HF50" i="15"/>
  <c r="HE50" i="15"/>
  <c r="HD50" i="15"/>
  <c r="HC50" i="15"/>
  <c r="HB50" i="15"/>
  <c r="HA50" i="15"/>
  <c r="GZ50" i="15"/>
  <c r="GY50" i="15"/>
  <c r="GX50" i="15"/>
  <c r="GW50" i="15"/>
  <c r="GV50" i="15"/>
  <c r="GU50" i="15"/>
  <c r="GT50" i="15"/>
  <c r="GS50" i="15"/>
  <c r="GR50" i="15"/>
  <c r="GQ50" i="15"/>
  <c r="GP50" i="15"/>
  <c r="GO50" i="15"/>
  <c r="GN50" i="15"/>
  <c r="GM50" i="15"/>
  <c r="GL50" i="15"/>
  <c r="GK50" i="15"/>
  <c r="GJ50" i="15"/>
  <c r="GI50" i="15"/>
  <c r="GH50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FR50" i="15"/>
  <c r="FQ50" i="15"/>
  <c r="FP50" i="15"/>
  <c r="FO50" i="15"/>
  <c r="FN50" i="15"/>
  <c r="FM50" i="15"/>
  <c r="FL50" i="15"/>
  <c r="FK50" i="15"/>
  <c r="FJ50" i="15"/>
  <c r="FI50" i="15"/>
  <c r="FH50" i="15"/>
  <c r="FG50" i="15"/>
  <c r="FF50" i="15"/>
  <c r="FE50" i="15"/>
  <c r="FD50" i="15"/>
  <c r="FC50" i="15"/>
  <c r="FB50" i="15"/>
  <c r="FA50" i="15"/>
  <c r="EZ50" i="15"/>
  <c r="EY50" i="15"/>
  <c r="EX50" i="15"/>
  <c r="EW50" i="15"/>
  <c r="EV50" i="15"/>
  <c r="EU50" i="15"/>
  <c r="ET50" i="15"/>
  <c r="ES50" i="15"/>
  <c r="ER50" i="15"/>
  <c r="EQ50" i="15"/>
  <c r="EP50" i="15"/>
  <c r="EO50" i="15"/>
  <c r="EN50" i="15"/>
  <c r="EM50" i="15"/>
  <c r="EL50" i="15"/>
  <c r="EK50" i="15"/>
  <c r="EJ50" i="15"/>
  <c r="EI50" i="15"/>
  <c r="EH50" i="15"/>
  <c r="EG50" i="15"/>
  <c r="EF50" i="15"/>
  <c r="EE50" i="15"/>
  <c r="ED50" i="15"/>
  <c r="EC50" i="15"/>
  <c r="EB50" i="15"/>
  <c r="EA50" i="15"/>
  <c r="DZ50" i="15"/>
  <c r="DY50" i="15"/>
  <c r="DX50" i="15"/>
  <c r="DW50" i="15"/>
  <c r="DV50" i="15"/>
  <c r="DU50" i="15"/>
  <c r="DT50" i="15"/>
  <c r="DS50" i="15"/>
  <c r="DR50" i="15"/>
  <c r="DQ50" i="15"/>
  <c r="DP50" i="15"/>
  <c r="DO50" i="15"/>
  <c r="DN50" i="15"/>
  <c r="DM50" i="15"/>
  <c r="DL50" i="15"/>
  <c r="DK50" i="15"/>
  <c r="DJ50" i="15"/>
  <c r="DI50" i="15"/>
  <c r="DH50" i="15"/>
  <c r="DG50" i="15"/>
  <c r="DF50" i="15"/>
  <c r="DE50" i="15"/>
  <c r="DD50" i="15"/>
  <c r="DC50" i="15"/>
  <c r="DB50" i="15"/>
  <c r="DA50" i="15"/>
  <c r="CZ50" i="15"/>
  <c r="CY50" i="15"/>
  <c r="CX50" i="15"/>
  <c r="CW50" i="15"/>
  <c r="CV50" i="15"/>
  <c r="CU50" i="15"/>
  <c r="CT50" i="15"/>
  <c r="CS50" i="15"/>
  <c r="CR50" i="15"/>
  <c r="CQ50" i="15"/>
  <c r="CP50" i="15"/>
  <c r="CO50" i="15"/>
  <c r="CN50" i="15"/>
  <c r="CM50" i="15"/>
  <c r="CL50" i="15"/>
  <c r="CK50" i="15"/>
  <c r="CJ50" i="15"/>
  <c r="CI50" i="15"/>
  <c r="CH50" i="15"/>
  <c r="CG50" i="15"/>
  <c r="CF50" i="15"/>
  <c r="CE50" i="15"/>
  <c r="CD50" i="15"/>
  <c r="CC50" i="15"/>
  <c r="CB50" i="15"/>
  <c r="CA50" i="15"/>
  <c r="BZ50" i="15"/>
  <c r="BY50" i="15"/>
  <c r="BX50" i="15"/>
  <c r="BW50" i="15"/>
  <c r="BV50" i="15"/>
  <c r="BU50" i="15"/>
  <c r="BT50" i="15"/>
  <c r="BS50" i="15"/>
  <c r="BR50" i="15"/>
  <c r="BQ50" i="15"/>
  <c r="BP50" i="15"/>
  <c r="BO50" i="15"/>
  <c r="BN50" i="15"/>
  <c r="BM50" i="15"/>
  <c r="BL50" i="15"/>
  <c r="BK50" i="15"/>
  <c r="BJ50" i="15"/>
  <c r="BI50" i="15"/>
  <c r="BH50" i="15"/>
  <c r="BG50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AQ50" i="15"/>
  <c r="AP50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A50" i="15"/>
  <c r="A51" i="15" s="1"/>
  <c r="A52" i="15" s="1"/>
  <c r="A53" i="15" s="1"/>
  <c r="A54" i="15" s="1"/>
  <c r="A55" i="15" s="1"/>
  <c r="A56" i="15" s="1"/>
  <c r="SQ49" i="15"/>
  <c r="SP49" i="15"/>
  <c r="SO49" i="15"/>
  <c r="SN49" i="15"/>
  <c r="SM49" i="15"/>
  <c r="SL49" i="15"/>
  <c r="SK49" i="15"/>
  <c r="SJ49" i="15"/>
  <c r="SI49" i="15"/>
  <c r="SH49" i="15"/>
  <c r="SG49" i="15"/>
  <c r="SF49" i="15"/>
  <c r="SE49" i="15"/>
  <c r="SD49" i="15"/>
  <c r="SC49" i="15"/>
  <c r="SB49" i="15"/>
  <c r="SA49" i="15"/>
  <c r="RZ49" i="15"/>
  <c r="RY49" i="15"/>
  <c r="RX49" i="15"/>
  <c r="RW49" i="15"/>
  <c r="RV49" i="15"/>
  <c r="RU49" i="15"/>
  <c r="RT49" i="15"/>
  <c r="RS49" i="15"/>
  <c r="RR49" i="15"/>
  <c r="RQ49" i="15"/>
  <c r="RP49" i="15"/>
  <c r="RO49" i="15"/>
  <c r="RN49" i="15"/>
  <c r="RM49" i="15"/>
  <c r="RL49" i="15"/>
  <c r="RK49" i="15"/>
  <c r="RJ49" i="15"/>
  <c r="RI49" i="15"/>
  <c r="RH49" i="15"/>
  <c r="RG49" i="15"/>
  <c r="RF49" i="15"/>
  <c r="RE49" i="15"/>
  <c r="RD49" i="15"/>
  <c r="RC49" i="15"/>
  <c r="RB49" i="15"/>
  <c r="RA49" i="15"/>
  <c r="QZ49" i="15"/>
  <c r="QY49" i="15"/>
  <c r="QX49" i="15"/>
  <c r="QW49" i="15"/>
  <c r="QV49" i="15"/>
  <c r="QU49" i="15"/>
  <c r="QT49" i="15"/>
  <c r="QS49" i="15"/>
  <c r="QR49" i="15"/>
  <c r="QQ49" i="15"/>
  <c r="QP49" i="15"/>
  <c r="QO49" i="15"/>
  <c r="QN49" i="15"/>
  <c r="QM49" i="15"/>
  <c r="QL49" i="15"/>
  <c r="QK49" i="15"/>
  <c r="QJ49" i="15"/>
  <c r="QI49" i="15"/>
  <c r="QH49" i="15"/>
  <c r="QG49" i="15"/>
  <c r="QF49" i="15"/>
  <c r="QE49" i="15"/>
  <c r="QD49" i="15"/>
  <c r="QC49" i="15"/>
  <c r="QB49" i="15"/>
  <c r="QA49" i="15"/>
  <c r="PZ49" i="15"/>
  <c r="PY49" i="15"/>
  <c r="PX49" i="15"/>
  <c r="PW49" i="15"/>
  <c r="PV49" i="15"/>
  <c r="PU49" i="15"/>
  <c r="PT49" i="15"/>
  <c r="PS49" i="15"/>
  <c r="PR49" i="15"/>
  <c r="PQ49" i="15"/>
  <c r="PP49" i="15"/>
  <c r="PO49" i="15"/>
  <c r="PN49" i="15"/>
  <c r="PM49" i="15"/>
  <c r="PL49" i="15"/>
  <c r="PK49" i="15"/>
  <c r="PJ49" i="15"/>
  <c r="PI49" i="15"/>
  <c r="PH49" i="15"/>
  <c r="PG49" i="15"/>
  <c r="PF49" i="15"/>
  <c r="PE49" i="15"/>
  <c r="PD49" i="15"/>
  <c r="PC49" i="15"/>
  <c r="PB49" i="15"/>
  <c r="PA49" i="15"/>
  <c r="OZ49" i="15"/>
  <c r="OY49" i="15"/>
  <c r="OX49" i="15"/>
  <c r="OW49" i="15"/>
  <c r="OV49" i="15"/>
  <c r="OU49" i="15"/>
  <c r="OT49" i="15"/>
  <c r="OS49" i="15"/>
  <c r="OR49" i="15"/>
  <c r="OQ49" i="15"/>
  <c r="OP49" i="15"/>
  <c r="OO49" i="15"/>
  <c r="ON49" i="15"/>
  <c r="OM49" i="15"/>
  <c r="OL49" i="15"/>
  <c r="OK49" i="15"/>
  <c r="OJ49" i="15"/>
  <c r="OI49" i="15"/>
  <c r="OH49" i="15"/>
  <c r="OG49" i="15"/>
  <c r="OF49" i="15"/>
  <c r="OE49" i="15"/>
  <c r="OD49" i="15"/>
  <c r="OC49" i="15"/>
  <c r="OB49" i="15"/>
  <c r="OA49" i="15"/>
  <c r="NZ49" i="15"/>
  <c r="NY49" i="15"/>
  <c r="NX49" i="15"/>
  <c r="NW49" i="15"/>
  <c r="NV49" i="15"/>
  <c r="NU49" i="15"/>
  <c r="NT49" i="15"/>
  <c r="NS49" i="15"/>
  <c r="NR49" i="15"/>
  <c r="NQ49" i="15"/>
  <c r="NP49" i="15"/>
  <c r="NO49" i="15"/>
  <c r="NN49" i="15"/>
  <c r="NM49" i="15"/>
  <c r="NL49" i="15"/>
  <c r="NK49" i="15"/>
  <c r="NJ49" i="15"/>
  <c r="NI49" i="15"/>
  <c r="NH49" i="15"/>
  <c r="NG49" i="15"/>
  <c r="NF49" i="15"/>
  <c r="NE49" i="15"/>
  <c r="ND49" i="15"/>
  <c r="NC49" i="15"/>
  <c r="NB49" i="15"/>
  <c r="NA49" i="15"/>
  <c r="MZ49" i="15"/>
  <c r="MY49" i="15"/>
  <c r="MX49" i="15"/>
  <c r="MW49" i="15"/>
  <c r="MV49" i="15"/>
  <c r="MU49" i="15"/>
  <c r="MT49" i="15"/>
  <c r="MS49" i="15"/>
  <c r="MR49" i="15"/>
  <c r="MQ49" i="15"/>
  <c r="MP49" i="15"/>
  <c r="MO49" i="15"/>
  <c r="MN49" i="15"/>
  <c r="MM49" i="15"/>
  <c r="ML49" i="15"/>
  <c r="MK49" i="15"/>
  <c r="MJ49" i="15"/>
  <c r="MI49" i="15"/>
  <c r="MH49" i="15"/>
  <c r="MG49" i="15"/>
  <c r="MF49" i="15"/>
  <c r="ME49" i="15"/>
  <c r="MD49" i="15"/>
  <c r="MC49" i="15"/>
  <c r="MB49" i="15"/>
  <c r="MA49" i="15"/>
  <c r="LZ49" i="15"/>
  <c r="LY49" i="15"/>
  <c r="LX49" i="15"/>
  <c r="LW49" i="15"/>
  <c r="LV49" i="15"/>
  <c r="LU49" i="15"/>
  <c r="LT49" i="15"/>
  <c r="LS49" i="15"/>
  <c r="LR49" i="15"/>
  <c r="LQ49" i="15"/>
  <c r="LP49" i="15"/>
  <c r="LO49" i="15"/>
  <c r="LN49" i="15"/>
  <c r="LM49" i="15"/>
  <c r="LL49" i="15"/>
  <c r="LK49" i="15"/>
  <c r="LJ49" i="15"/>
  <c r="LI49" i="15"/>
  <c r="LH49" i="15"/>
  <c r="LG49" i="15"/>
  <c r="LF49" i="15"/>
  <c r="LE49" i="15"/>
  <c r="LD49" i="15"/>
  <c r="LC49" i="15"/>
  <c r="LB49" i="15"/>
  <c r="LA49" i="15"/>
  <c r="KZ49" i="15"/>
  <c r="KY49" i="15"/>
  <c r="KX49" i="15"/>
  <c r="KW49" i="15"/>
  <c r="KV49" i="15"/>
  <c r="KU49" i="15"/>
  <c r="KT49" i="15"/>
  <c r="KS49" i="15"/>
  <c r="KR49" i="15"/>
  <c r="KQ49" i="15"/>
  <c r="KP49" i="15"/>
  <c r="KO49" i="15"/>
  <c r="KN49" i="15"/>
  <c r="KM49" i="15"/>
  <c r="KL49" i="15"/>
  <c r="KK49" i="15"/>
  <c r="KJ49" i="15"/>
  <c r="KI49" i="15"/>
  <c r="KH49" i="15"/>
  <c r="KG49" i="15"/>
  <c r="KF49" i="15"/>
  <c r="KE49" i="15"/>
  <c r="KD49" i="15"/>
  <c r="KC49" i="15"/>
  <c r="KB49" i="15"/>
  <c r="KA49" i="15"/>
  <c r="JZ49" i="15"/>
  <c r="JY49" i="15"/>
  <c r="JX49" i="15"/>
  <c r="JW49" i="15"/>
  <c r="JV49" i="15"/>
  <c r="JU49" i="15"/>
  <c r="JT49" i="15"/>
  <c r="JS49" i="15"/>
  <c r="JR49" i="15"/>
  <c r="JQ49" i="15"/>
  <c r="JP49" i="15"/>
  <c r="JO49" i="15"/>
  <c r="JN49" i="15"/>
  <c r="JM49" i="15"/>
  <c r="JL49" i="15"/>
  <c r="JK49" i="15"/>
  <c r="JJ49" i="15"/>
  <c r="JI49" i="15"/>
  <c r="JH49" i="15"/>
  <c r="JG49" i="15"/>
  <c r="JF49" i="15"/>
  <c r="JE49" i="15"/>
  <c r="JD49" i="15"/>
  <c r="JC49" i="15"/>
  <c r="JB49" i="15"/>
  <c r="JA49" i="15"/>
  <c r="IZ49" i="15"/>
  <c r="IY49" i="15"/>
  <c r="IX49" i="15"/>
  <c r="IW49" i="15"/>
  <c r="IV49" i="15"/>
  <c r="IU49" i="15"/>
  <c r="IT49" i="15"/>
  <c r="IS49" i="15"/>
  <c r="IR49" i="15"/>
  <c r="IQ49" i="15"/>
  <c r="IP49" i="15"/>
  <c r="IO49" i="15"/>
  <c r="IN49" i="15"/>
  <c r="IM49" i="15"/>
  <c r="IL49" i="15"/>
  <c r="IK49" i="15"/>
  <c r="IJ49" i="15"/>
  <c r="II49" i="15"/>
  <c r="IH49" i="15"/>
  <c r="IG49" i="15"/>
  <c r="IF49" i="15"/>
  <c r="IE49" i="15"/>
  <c r="ID49" i="15"/>
  <c r="IC49" i="15"/>
  <c r="IB49" i="15"/>
  <c r="IA49" i="15"/>
  <c r="HZ49" i="15"/>
  <c r="HY49" i="15"/>
  <c r="HX49" i="15"/>
  <c r="HW49" i="15"/>
  <c r="HV49" i="15"/>
  <c r="HU49" i="15"/>
  <c r="HT49" i="15"/>
  <c r="HS49" i="15"/>
  <c r="HR49" i="15"/>
  <c r="HQ49" i="15"/>
  <c r="HP49" i="15"/>
  <c r="HO49" i="15"/>
  <c r="HN49" i="15"/>
  <c r="HM49" i="15"/>
  <c r="HL49" i="15"/>
  <c r="HK49" i="15"/>
  <c r="HJ49" i="15"/>
  <c r="HI49" i="15"/>
  <c r="HH49" i="15"/>
  <c r="HG49" i="15"/>
  <c r="HF49" i="15"/>
  <c r="HE49" i="15"/>
  <c r="HD49" i="15"/>
  <c r="HC49" i="15"/>
  <c r="HB49" i="15"/>
  <c r="HA49" i="15"/>
  <c r="GZ49" i="15"/>
  <c r="GY49" i="15"/>
  <c r="GX49" i="15"/>
  <c r="GW49" i="15"/>
  <c r="GV49" i="15"/>
  <c r="GU49" i="15"/>
  <c r="GT49" i="15"/>
  <c r="GS49" i="15"/>
  <c r="GR49" i="15"/>
  <c r="GQ49" i="15"/>
  <c r="GP49" i="15"/>
  <c r="GO49" i="15"/>
  <c r="GN49" i="15"/>
  <c r="GM49" i="15"/>
  <c r="GL49" i="15"/>
  <c r="GK49" i="15"/>
  <c r="GJ49" i="15"/>
  <c r="GI49" i="15"/>
  <c r="GH49" i="15"/>
  <c r="GG49" i="15"/>
  <c r="GF49" i="15"/>
  <c r="GE49" i="15"/>
  <c r="GD49" i="15"/>
  <c r="GC49" i="15"/>
  <c r="GB49" i="15"/>
  <c r="GA49" i="15"/>
  <c r="FZ49" i="15"/>
  <c r="FY49" i="15"/>
  <c r="FX49" i="15"/>
  <c r="FW49" i="15"/>
  <c r="FV49" i="15"/>
  <c r="FU49" i="15"/>
  <c r="FT49" i="15"/>
  <c r="FS49" i="15"/>
  <c r="FR49" i="15"/>
  <c r="FQ49" i="15"/>
  <c r="FP49" i="15"/>
  <c r="FO49" i="15"/>
  <c r="FN49" i="15"/>
  <c r="FM49" i="15"/>
  <c r="FL49" i="15"/>
  <c r="FK49" i="15"/>
  <c r="FJ49" i="15"/>
  <c r="FI49" i="15"/>
  <c r="FH49" i="15"/>
  <c r="FG49" i="15"/>
  <c r="FF49" i="15"/>
  <c r="FE49" i="15"/>
  <c r="FD49" i="15"/>
  <c r="FC49" i="15"/>
  <c r="FB49" i="15"/>
  <c r="FA49" i="15"/>
  <c r="EZ49" i="15"/>
  <c r="EY49" i="15"/>
  <c r="EX49" i="15"/>
  <c r="EW49" i="15"/>
  <c r="EV49" i="15"/>
  <c r="EU49" i="15"/>
  <c r="ET49" i="15"/>
  <c r="ES49" i="15"/>
  <c r="ER49" i="15"/>
  <c r="EQ49" i="15"/>
  <c r="EP49" i="15"/>
  <c r="EO49" i="15"/>
  <c r="EN49" i="15"/>
  <c r="EM49" i="15"/>
  <c r="EL49" i="15"/>
  <c r="EK49" i="15"/>
  <c r="EJ49" i="15"/>
  <c r="EI49" i="15"/>
  <c r="EH49" i="15"/>
  <c r="EG49" i="15"/>
  <c r="EF49" i="15"/>
  <c r="EE49" i="15"/>
  <c r="ED49" i="15"/>
  <c r="EC49" i="15"/>
  <c r="EB49" i="15"/>
  <c r="EA49" i="15"/>
  <c r="DZ49" i="15"/>
  <c r="DY49" i="15"/>
  <c r="DX49" i="15"/>
  <c r="DW49" i="15"/>
  <c r="DV49" i="15"/>
  <c r="DU49" i="15"/>
  <c r="DT49" i="15"/>
  <c r="DS49" i="15"/>
  <c r="DR49" i="15"/>
  <c r="DQ49" i="15"/>
  <c r="DP49" i="15"/>
  <c r="DO49" i="15"/>
  <c r="DN49" i="15"/>
  <c r="DM49" i="15"/>
  <c r="DL49" i="15"/>
  <c r="DK49" i="15"/>
  <c r="DJ49" i="15"/>
  <c r="DI49" i="15"/>
  <c r="DH49" i="15"/>
  <c r="DG49" i="15"/>
  <c r="DF49" i="15"/>
  <c r="DE49" i="15"/>
  <c r="DD49" i="15"/>
  <c r="DC49" i="15"/>
  <c r="DB49" i="15"/>
  <c r="DA49" i="15"/>
  <c r="CZ49" i="15"/>
  <c r="CY49" i="15"/>
  <c r="CX49" i="15"/>
  <c r="CW49" i="15"/>
  <c r="CV49" i="15"/>
  <c r="CU49" i="15"/>
  <c r="CT49" i="15"/>
  <c r="CS49" i="15"/>
  <c r="CR49" i="15"/>
  <c r="CQ49" i="15"/>
  <c r="CP49" i="15"/>
  <c r="CO49" i="15"/>
  <c r="CN49" i="15"/>
  <c r="CM49" i="15"/>
  <c r="CL49" i="15"/>
  <c r="CK49" i="15"/>
  <c r="CJ49" i="15"/>
  <c r="CI49" i="15"/>
  <c r="CH49" i="15"/>
  <c r="CG49" i="15"/>
  <c r="CF49" i="15"/>
  <c r="CE49" i="15"/>
  <c r="CD49" i="15"/>
  <c r="CC49" i="15"/>
  <c r="CB49" i="15"/>
  <c r="CA49" i="15"/>
  <c r="BZ49" i="15"/>
  <c r="BY49" i="15"/>
  <c r="BX49" i="15"/>
  <c r="BW49" i="15"/>
  <c r="BV49" i="15"/>
  <c r="BU49" i="15"/>
  <c r="BT49" i="15"/>
  <c r="BS49" i="15"/>
  <c r="BR49" i="15"/>
  <c r="BQ49" i="15"/>
  <c r="BP49" i="15"/>
  <c r="BO49" i="15"/>
  <c r="BN49" i="15"/>
  <c r="BM49" i="15"/>
  <c r="BL49" i="15"/>
  <c r="BK49" i="15"/>
  <c r="BJ49" i="15"/>
  <c r="BI49" i="15"/>
  <c r="BH49" i="15"/>
  <c r="BG49" i="15"/>
  <c r="BF49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AQ49" i="15"/>
  <c r="AP49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A33" i="15"/>
  <c r="A34" i="15" s="1"/>
  <c r="A35" i="15" s="1"/>
  <c r="A36" i="15" s="1"/>
  <c r="A37" i="15" s="1"/>
  <c r="A38" i="15" s="1"/>
  <c r="A39" i="15" s="1"/>
  <c r="G30" i="15"/>
  <c r="H30" i="15" s="1"/>
  <c r="I30" i="15" s="1"/>
  <c r="J30" i="15" s="1"/>
  <c r="K30" i="15" s="1"/>
  <c r="L30" i="15" s="1"/>
  <c r="M30" i="15" s="1"/>
  <c r="N30" i="15" s="1"/>
  <c r="O30" i="15" s="1"/>
  <c r="P30" i="15" s="1"/>
  <c r="Q30" i="15" s="1"/>
  <c r="R30" i="15" s="1"/>
  <c r="S30" i="15" s="1"/>
  <c r="T30" i="15" s="1"/>
  <c r="U30" i="15" s="1"/>
  <c r="V30" i="15" s="1"/>
  <c r="W30" i="15" s="1"/>
  <c r="X30" i="15" s="1"/>
  <c r="Y30" i="15" s="1"/>
  <c r="Z30" i="15" s="1"/>
  <c r="AA30" i="15" s="1"/>
  <c r="AB30" i="15" s="1"/>
  <c r="AC30" i="15" s="1"/>
  <c r="AD30" i="15" s="1"/>
  <c r="AE30" i="15" s="1"/>
  <c r="AF30" i="15" s="1"/>
  <c r="AG30" i="15" s="1"/>
  <c r="AH30" i="15" s="1"/>
  <c r="AI30" i="15" s="1"/>
  <c r="AJ30" i="15" s="1"/>
  <c r="AK30" i="15" s="1"/>
  <c r="AL30" i="15" s="1"/>
  <c r="AM30" i="15" s="1"/>
  <c r="AN30" i="15" s="1"/>
  <c r="AO30" i="15" s="1"/>
  <c r="AP30" i="15" s="1"/>
  <c r="AQ30" i="15" s="1"/>
  <c r="AR30" i="15" s="1"/>
  <c r="AS30" i="15" s="1"/>
  <c r="AT30" i="15" s="1"/>
  <c r="AU30" i="15" s="1"/>
  <c r="AV30" i="15" s="1"/>
  <c r="AW30" i="15" s="1"/>
  <c r="AX30" i="15" s="1"/>
  <c r="AY30" i="15" s="1"/>
  <c r="AZ30" i="15" s="1"/>
  <c r="BA30" i="15" s="1"/>
  <c r="BB30" i="15" s="1"/>
  <c r="BC30" i="15" s="1"/>
  <c r="BD30" i="15" s="1"/>
  <c r="BE30" i="15" s="1"/>
  <c r="BF30" i="15" s="1"/>
  <c r="BG30" i="15" s="1"/>
  <c r="BH30" i="15" s="1"/>
  <c r="BI30" i="15" s="1"/>
  <c r="BJ30" i="15" s="1"/>
  <c r="BK30" i="15" s="1"/>
  <c r="BL30" i="15" s="1"/>
  <c r="BM30" i="15" s="1"/>
  <c r="BN30" i="15" s="1"/>
  <c r="BO30" i="15" s="1"/>
  <c r="BP30" i="15" s="1"/>
  <c r="BQ30" i="15" s="1"/>
  <c r="BR30" i="15" s="1"/>
  <c r="BS30" i="15" s="1"/>
  <c r="BT30" i="15" s="1"/>
  <c r="BU30" i="15" s="1"/>
  <c r="BV30" i="15" s="1"/>
  <c r="BW30" i="15" s="1"/>
  <c r="BX30" i="15" s="1"/>
  <c r="BY30" i="15" s="1"/>
  <c r="BZ30" i="15" s="1"/>
  <c r="CA30" i="15" s="1"/>
  <c r="CB30" i="15" s="1"/>
  <c r="CC30" i="15" s="1"/>
  <c r="CD30" i="15" s="1"/>
  <c r="CE30" i="15" s="1"/>
  <c r="CF30" i="15" s="1"/>
  <c r="CG30" i="15" s="1"/>
  <c r="CH30" i="15" s="1"/>
  <c r="CI30" i="15" s="1"/>
  <c r="CJ30" i="15" s="1"/>
  <c r="CK30" i="15" s="1"/>
  <c r="CL30" i="15" s="1"/>
  <c r="CM30" i="15" s="1"/>
  <c r="CN30" i="15" s="1"/>
  <c r="CO30" i="15" s="1"/>
  <c r="CP30" i="15" s="1"/>
  <c r="CQ30" i="15" s="1"/>
  <c r="CR30" i="15" s="1"/>
  <c r="CS30" i="15" s="1"/>
  <c r="CT30" i="15" s="1"/>
  <c r="CU30" i="15" s="1"/>
  <c r="CV30" i="15" s="1"/>
  <c r="CW30" i="15" s="1"/>
  <c r="CX30" i="15" s="1"/>
  <c r="CY30" i="15" s="1"/>
  <c r="CZ30" i="15" s="1"/>
  <c r="DA30" i="15" s="1"/>
  <c r="DB30" i="15" s="1"/>
  <c r="DC30" i="15" s="1"/>
  <c r="DD30" i="15" s="1"/>
  <c r="DE30" i="15" s="1"/>
  <c r="DF30" i="15" s="1"/>
  <c r="DG30" i="15" s="1"/>
  <c r="DH30" i="15" s="1"/>
  <c r="DI30" i="15" s="1"/>
  <c r="DJ30" i="15" s="1"/>
  <c r="DK30" i="15" s="1"/>
  <c r="DL30" i="15" s="1"/>
  <c r="DM30" i="15" s="1"/>
  <c r="DN30" i="15" s="1"/>
  <c r="DO30" i="15" s="1"/>
  <c r="DP30" i="15" s="1"/>
  <c r="DQ30" i="15" s="1"/>
  <c r="DR30" i="15" s="1"/>
  <c r="DS30" i="15" s="1"/>
  <c r="DT30" i="15" s="1"/>
  <c r="DU30" i="15" s="1"/>
  <c r="DV30" i="15" s="1"/>
  <c r="DW30" i="15" s="1"/>
  <c r="DX30" i="15" s="1"/>
  <c r="DY30" i="15" s="1"/>
  <c r="DZ30" i="15" s="1"/>
  <c r="EA30" i="15" s="1"/>
  <c r="EB30" i="15" s="1"/>
  <c r="EC30" i="15" s="1"/>
  <c r="ED30" i="15" s="1"/>
  <c r="EE30" i="15" s="1"/>
  <c r="EF30" i="15" s="1"/>
  <c r="EG30" i="15" s="1"/>
  <c r="EH30" i="15" s="1"/>
  <c r="EI30" i="15" s="1"/>
  <c r="EJ30" i="15" s="1"/>
  <c r="EK30" i="15" s="1"/>
  <c r="EL30" i="15" s="1"/>
  <c r="EM30" i="15" s="1"/>
  <c r="EN30" i="15" s="1"/>
  <c r="EO30" i="15" s="1"/>
  <c r="EP30" i="15" s="1"/>
  <c r="EQ30" i="15" s="1"/>
  <c r="ER30" i="15" s="1"/>
  <c r="ES30" i="15" s="1"/>
  <c r="ET30" i="15" s="1"/>
  <c r="EU30" i="15" s="1"/>
  <c r="EV30" i="15" s="1"/>
  <c r="EW30" i="15" s="1"/>
  <c r="EX30" i="15" s="1"/>
  <c r="EY30" i="15" s="1"/>
  <c r="EZ30" i="15" s="1"/>
  <c r="FA30" i="15" s="1"/>
  <c r="FB30" i="15" s="1"/>
  <c r="FC30" i="15" s="1"/>
  <c r="FD30" i="15" s="1"/>
  <c r="FE30" i="15" s="1"/>
  <c r="FF30" i="15" s="1"/>
  <c r="FG30" i="15" s="1"/>
  <c r="FH30" i="15" s="1"/>
  <c r="FI30" i="15" s="1"/>
  <c r="FJ30" i="15" s="1"/>
  <c r="FK30" i="15" s="1"/>
  <c r="FL30" i="15" s="1"/>
  <c r="FM30" i="15" s="1"/>
  <c r="FN30" i="15" s="1"/>
  <c r="FO30" i="15" s="1"/>
  <c r="FP30" i="15" s="1"/>
  <c r="FQ30" i="15" s="1"/>
  <c r="FR30" i="15" s="1"/>
  <c r="FS30" i="15" s="1"/>
  <c r="FT30" i="15" s="1"/>
  <c r="FU30" i="15" s="1"/>
  <c r="FV30" i="15" s="1"/>
  <c r="FW30" i="15" s="1"/>
  <c r="FX30" i="15" s="1"/>
  <c r="FY30" i="15" s="1"/>
  <c r="FZ30" i="15" s="1"/>
  <c r="GA30" i="15" s="1"/>
  <c r="GB30" i="15" s="1"/>
  <c r="GC30" i="15" s="1"/>
  <c r="GD30" i="15" s="1"/>
  <c r="GE30" i="15" s="1"/>
  <c r="GF30" i="15" s="1"/>
  <c r="GG30" i="15" s="1"/>
  <c r="GH30" i="15" s="1"/>
  <c r="GI30" i="15" s="1"/>
  <c r="GJ30" i="15" s="1"/>
  <c r="GK30" i="15" s="1"/>
  <c r="GL30" i="15" s="1"/>
  <c r="GM30" i="15" s="1"/>
  <c r="GN30" i="15" s="1"/>
  <c r="GO30" i="15" s="1"/>
  <c r="GP30" i="15" s="1"/>
  <c r="GQ30" i="15" s="1"/>
  <c r="GR30" i="15" s="1"/>
  <c r="GS30" i="15" s="1"/>
  <c r="GT30" i="15" s="1"/>
  <c r="GU30" i="15" s="1"/>
  <c r="GV30" i="15" s="1"/>
  <c r="GW30" i="15" s="1"/>
  <c r="GX30" i="15" s="1"/>
  <c r="GY30" i="15" s="1"/>
  <c r="GZ30" i="15" s="1"/>
  <c r="HA30" i="15" s="1"/>
  <c r="HB30" i="15" s="1"/>
  <c r="HC30" i="15" s="1"/>
  <c r="HD30" i="15" s="1"/>
  <c r="HE30" i="15" s="1"/>
  <c r="HF30" i="15" s="1"/>
  <c r="HG30" i="15" s="1"/>
  <c r="HH30" i="15" s="1"/>
  <c r="HI30" i="15" s="1"/>
  <c r="HJ30" i="15" s="1"/>
  <c r="HK30" i="15" s="1"/>
  <c r="HL30" i="15" s="1"/>
  <c r="HM30" i="15" s="1"/>
  <c r="HN30" i="15" s="1"/>
  <c r="HO30" i="15" s="1"/>
  <c r="HP30" i="15" s="1"/>
  <c r="HQ30" i="15" s="1"/>
  <c r="HR30" i="15" s="1"/>
  <c r="HS30" i="15" s="1"/>
  <c r="HT30" i="15" s="1"/>
  <c r="HU30" i="15" s="1"/>
  <c r="HV30" i="15" s="1"/>
  <c r="HW30" i="15" s="1"/>
  <c r="HX30" i="15" s="1"/>
  <c r="HY30" i="15" s="1"/>
  <c r="HZ30" i="15" s="1"/>
  <c r="IA30" i="15" s="1"/>
  <c r="IB30" i="15" s="1"/>
  <c r="IC30" i="15" s="1"/>
  <c r="ID30" i="15" s="1"/>
  <c r="IE30" i="15" s="1"/>
  <c r="IF30" i="15" s="1"/>
  <c r="IG30" i="15" s="1"/>
  <c r="IH30" i="15" s="1"/>
  <c r="II30" i="15" s="1"/>
  <c r="IJ30" i="15" s="1"/>
  <c r="IK30" i="15" s="1"/>
  <c r="IL30" i="15" s="1"/>
  <c r="IM30" i="15" s="1"/>
  <c r="IN30" i="15" s="1"/>
  <c r="IO30" i="15" s="1"/>
  <c r="IP30" i="15" s="1"/>
  <c r="IQ30" i="15" s="1"/>
  <c r="IR30" i="15" s="1"/>
  <c r="IS30" i="15" s="1"/>
  <c r="IT30" i="15" s="1"/>
  <c r="IU30" i="15" s="1"/>
  <c r="IV30" i="15" s="1"/>
  <c r="IW30" i="15" s="1"/>
  <c r="IX30" i="15" s="1"/>
  <c r="IY30" i="15" s="1"/>
  <c r="IZ30" i="15" s="1"/>
  <c r="JA30" i="15" s="1"/>
  <c r="JB30" i="15" s="1"/>
  <c r="JC30" i="15" s="1"/>
  <c r="JD30" i="15" s="1"/>
  <c r="JE30" i="15" s="1"/>
  <c r="JF30" i="15" s="1"/>
  <c r="JG30" i="15" s="1"/>
  <c r="JH30" i="15" s="1"/>
  <c r="JI30" i="15" s="1"/>
  <c r="JJ30" i="15" s="1"/>
  <c r="JK30" i="15" s="1"/>
  <c r="JL30" i="15" s="1"/>
  <c r="JM30" i="15" s="1"/>
  <c r="JN30" i="15" s="1"/>
  <c r="JO30" i="15" s="1"/>
  <c r="JP30" i="15" s="1"/>
  <c r="JQ30" i="15" s="1"/>
  <c r="JR30" i="15" s="1"/>
  <c r="JS30" i="15" s="1"/>
  <c r="JT30" i="15" s="1"/>
  <c r="JU30" i="15" s="1"/>
  <c r="JV30" i="15" s="1"/>
  <c r="JW30" i="15" s="1"/>
  <c r="JX30" i="15" s="1"/>
  <c r="JY30" i="15" s="1"/>
  <c r="JZ30" i="15" s="1"/>
  <c r="KA30" i="15" s="1"/>
  <c r="KB30" i="15" s="1"/>
  <c r="KC30" i="15" s="1"/>
  <c r="KD30" i="15" s="1"/>
  <c r="KE30" i="15" s="1"/>
  <c r="KF30" i="15" s="1"/>
  <c r="KG30" i="15" s="1"/>
  <c r="KH30" i="15" s="1"/>
  <c r="KI30" i="15" s="1"/>
  <c r="KJ30" i="15" s="1"/>
  <c r="KK30" i="15" s="1"/>
  <c r="KL30" i="15" s="1"/>
  <c r="KM30" i="15" s="1"/>
  <c r="KN30" i="15" s="1"/>
  <c r="KO30" i="15" s="1"/>
  <c r="KP30" i="15" s="1"/>
  <c r="KQ30" i="15" s="1"/>
  <c r="KR30" i="15" s="1"/>
  <c r="KS30" i="15" s="1"/>
  <c r="KT30" i="15" s="1"/>
  <c r="KU30" i="15" s="1"/>
  <c r="KV30" i="15" s="1"/>
  <c r="KW30" i="15" s="1"/>
  <c r="KX30" i="15" s="1"/>
  <c r="KY30" i="15" s="1"/>
  <c r="KZ30" i="15" s="1"/>
  <c r="LA30" i="15" s="1"/>
  <c r="LB30" i="15" s="1"/>
  <c r="LC30" i="15" s="1"/>
  <c r="LD30" i="15" s="1"/>
  <c r="LE30" i="15" s="1"/>
  <c r="LF30" i="15" s="1"/>
  <c r="LG30" i="15" s="1"/>
  <c r="LH30" i="15" s="1"/>
  <c r="LI30" i="15" s="1"/>
  <c r="LJ30" i="15" s="1"/>
  <c r="LK30" i="15" s="1"/>
  <c r="LL30" i="15" s="1"/>
  <c r="LM30" i="15" s="1"/>
  <c r="LN30" i="15" s="1"/>
  <c r="LO30" i="15" s="1"/>
  <c r="LP30" i="15" s="1"/>
  <c r="LQ30" i="15" s="1"/>
  <c r="LR30" i="15" s="1"/>
  <c r="LS30" i="15" s="1"/>
  <c r="LT30" i="15" s="1"/>
  <c r="LU30" i="15" s="1"/>
  <c r="LV30" i="15" s="1"/>
  <c r="LW30" i="15" s="1"/>
  <c r="LX30" i="15" s="1"/>
  <c r="LY30" i="15" s="1"/>
  <c r="LZ30" i="15" s="1"/>
  <c r="MA30" i="15" s="1"/>
  <c r="MB30" i="15" s="1"/>
  <c r="MC30" i="15" s="1"/>
  <c r="MD30" i="15" s="1"/>
  <c r="ME30" i="15" s="1"/>
  <c r="MF30" i="15" s="1"/>
  <c r="MG30" i="15" s="1"/>
  <c r="MH30" i="15" s="1"/>
  <c r="MI30" i="15" s="1"/>
  <c r="MJ30" i="15" s="1"/>
  <c r="MK30" i="15" s="1"/>
  <c r="ML30" i="15" s="1"/>
  <c r="MM30" i="15" s="1"/>
  <c r="MN30" i="15" s="1"/>
  <c r="MO30" i="15" s="1"/>
  <c r="MP30" i="15" s="1"/>
  <c r="MQ30" i="15" s="1"/>
  <c r="MR30" i="15" s="1"/>
  <c r="MS30" i="15" s="1"/>
  <c r="MT30" i="15" s="1"/>
  <c r="MU30" i="15" s="1"/>
  <c r="MV30" i="15" s="1"/>
  <c r="MW30" i="15" s="1"/>
  <c r="MX30" i="15" s="1"/>
  <c r="MY30" i="15" s="1"/>
  <c r="MZ30" i="15" s="1"/>
  <c r="NA30" i="15" s="1"/>
  <c r="NB30" i="15" s="1"/>
  <c r="NC30" i="15" s="1"/>
  <c r="ND30" i="15" s="1"/>
  <c r="NE30" i="15" s="1"/>
  <c r="NF30" i="15" s="1"/>
  <c r="NG30" i="15" s="1"/>
  <c r="NH30" i="15" s="1"/>
  <c r="NI30" i="15" s="1"/>
  <c r="NJ30" i="15" s="1"/>
  <c r="NK30" i="15" s="1"/>
  <c r="NL30" i="15" s="1"/>
  <c r="NM30" i="15" s="1"/>
  <c r="NN30" i="15" s="1"/>
  <c r="NO30" i="15" s="1"/>
  <c r="NP30" i="15" s="1"/>
  <c r="NQ30" i="15" s="1"/>
  <c r="NR30" i="15" s="1"/>
  <c r="NS30" i="15" s="1"/>
  <c r="NT30" i="15" s="1"/>
  <c r="NU30" i="15" s="1"/>
  <c r="NV30" i="15" s="1"/>
  <c r="NW30" i="15" s="1"/>
  <c r="NX30" i="15" s="1"/>
  <c r="NY30" i="15" s="1"/>
  <c r="NZ30" i="15" s="1"/>
  <c r="OA30" i="15" s="1"/>
  <c r="OB30" i="15" s="1"/>
  <c r="OC30" i="15" s="1"/>
  <c r="OD30" i="15" s="1"/>
  <c r="OE30" i="15" s="1"/>
  <c r="OF30" i="15" s="1"/>
  <c r="OG30" i="15" s="1"/>
  <c r="OH30" i="15" s="1"/>
  <c r="OI30" i="15" s="1"/>
  <c r="OJ30" i="15" s="1"/>
  <c r="OK30" i="15" s="1"/>
  <c r="OL30" i="15" s="1"/>
  <c r="OM30" i="15" s="1"/>
  <c r="ON30" i="15" s="1"/>
  <c r="OO30" i="15" s="1"/>
  <c r="OP30" i="15" s="1"/>
  <c r="OQ30" i="15" s="1"/>
  <c r="OR30" i="15" s="1"/>
  <c r="OS30" i="15" s="1"/>
  <c r="OT30" i="15" s="1"/>
  <c r="OU30" i="15" s="1"/>
  <c r="OV30" i="15" s="1"/>
  <c r="OW30" i="15" s="1"/>
  <c r="OX30" i="15" s="1"/>
  <c r="OY30" i="15" s="1"/>
  <c r="OZ30" i="15" s="1"/>
  <c r="PA30" i="15" s="1"/>
  <c r="PB30" i="15" s="1"/>
  <c r="PC30" i="15" s="1"/>
  <c r="PD30" i="15" s="1"/>
  <c r="PE30" i="15" s="1"/>
  <c r="PF30" i="15" s="1"/>
  <c r="PG30" i="15" s="1"/>
  <c r="PH30" i="15" s="1"/>
  <c r="PI30" i="15" s="1"/>
  <c r="PJ30" i="15" s="1"/>
  <c r="PK30" i="15" s="1"/>
  <c r="PL30" i="15" s="1"/>
  <c r="PM30" i="15" s="1"/>
  <c r="PN30" i="15" s="1"/>
  <c r="PO30" i="15" s="1"/>
  <c r="PP30" i="15" s="1"/>
  <c r="PQ30" i="15" s="1"/>
  <c r="PR30" i="15" s="1"/>
  <c r="PS30" i="15" s="1"/>
  <c r="PT30" i="15" s="1"/>
  <c r="PU30" i="15" s="1"/>
  <c r="PV30" i="15" s="1"/>
  <c r="PW30" i="15" s="1"/>
  <c r="PX30" i="15" s="1"/>
  <c r="PY30" i="15" s="1"/>
  <c r="PZ30" i="15" s="1"/>
  <c r="QA30" i="15" s="1"/>
  <c r="QB30" i="15" s="1"/>
  <c r="QC30" i="15" s="1"/>
  <c r="QD30" i="15" s="1"/>
  <c r="QE30" i="15" s="1"/>
  <c r="QF30" i="15" s="1"/>
  <c r="QG30" i="15" s="1"/>
  <c r="QH30" i="15" s="1"/>
  <c r="QI30" i="15" s="1"/>
  <c r="QJ30" i="15" s="1"/>
  <c r="QK30" i="15" s="1"/>
  <c r="QL30" i="15" s="1"/>
  <c r="QM30" i="15" s="1"/>
  <c r="QN30" i="15" s="1"/>
  <c r="QO30" i="15" s="1"/>
  <c r="QP30" i="15" s="1"/>
  <c r="QQ30" i="15" s="1"/>
  <c r="QR30" i="15" s="1"/>
  <c r="QS30" i="15" s="1"/>
  <c r="QT30" i="15" s="1"/>
  <c r="QU30" i="15" s="1"/>
  <c r="QV30" i="15" s="1"/>
  <c r="QW30" i="15" s="1"/>
  <c r="QX30" i="15" s="1"/>
  <c r="QY30" i="15" s="1"/>
  <c r="QZ30" i="15" s="1"/>
  <c r="RA30" i="15" s="1"/>
  <c r="RB30" i="15" s="1"/>
  <c r="RC30" i="15" s="1"/>
  <c r="RD30" i="15" s="1"/>
  <c r="RE30" i="15" s="1"/>
  <c r="RF30" i="15" s="1"/>
  <c r="RG30" i="15" s="1"/>
  <c r="RH30" i="15" s="1"/>
  <c r="RI30" i="15" s="1"/>
  <c r="RJ30" i="15" s="1"/>
  <c r="RK30" i="15" s="1"/>
  <c r="RL30" i="15" s="1"/>
  <c r="RM30" i="15" s="1"/>
  <c r="RN30" i="15" s="1"/>
  <c r="RO30" i="15" s="1"/>
  <c r="RP30" i="15" s="1"/>
  <c r="RQ30" i="15" s="1"/>
  <c r="RR30" i="15" s="1"/>
  <c r="RS30" i="15" s="1"/>
  <c r="RT30" i="15" s="1"/>
  <c r="RU30" i="15" s="1"/>
  <c r="RV30" i="15" s="1"/>
  <c r="RW30" i="15" s="1"/>
  <c r="RX30" i="15" s="1"/>
  <c r="RY30" i="15" s="1"/>
  <c r="RZ30" i="15" s="1"/>
  <c r="SA30" i="15" s="1"/>
  <c r="SB30" i="15" s="1"/>
  <c r="SC30" i="15" s="1"/>
  <c r="SD30" i="15" s="1"/>
  <c r="SE30" i="15" s="1"/>
  <c r="SF30" i="15" s="1"/>
  <c r="SG30" i="15" s="1"/>
  <c r="SH30" i="15" s="1"/>
  <c r="SI30" i="15" s="1"/>
  <c r="SJ30" i="15" s="1"/>
  <c r="SK30" i="15" s="1"/>
  <c r="SL30" i="15" s="1"/>
  <c r="SM30" i="15" s="1"/>
  <c r="SN30" i="15" s="1"/>
  <c r="SO30" i="15" s="1"/>
  <c r="SP30" i="15" s="1"/>
  <c r="SQ30" i="15" s="1"/>
  <c r="B7" i="15" a="1"/>
  <c r="B7" i="15" s="1"/>
  <c r="AA88" i="14"/>
  <c r="AA86" i="14"/>
  <c r="AA85" i="14"/>
  <c r="AA83" i="14"/>
  <c r="AA82" i="14"/>
  <c r="AA80" i="14"/>
  <c r="AA77" i="14"/>
  <c r="AA76" i="14"/>
  <c r="AA75" i="14"/>
  <c r="AA74" i="14"/>
  <c r="AA73" i="14"/>
  <c r="AA72" i="14"/>
  <c r="AA71" i="14"/>
  <c r="AA70" i="14"/>
  <c r="AA69" i="14"/>
  <c r="SQ58" i="14"/>
  <c r="SP58" i="14"/>
  <c r="SO58" i="14"/>
  <c r="SN58" i="14"/>
  <c r="SM58" i="14"/>
  <c r="SL58" i="14"/>
  <c r="SK58" i="14"/>
  <c r="SJ58" i="14"/>
  <c r="SI58" i="14"/>
  <c r="SH58" i="14"/>
  <c r="SG58" i="14"/>
  <c r="SF58" i="14"/>
  <c r="SE58" i="14"/>
  <c r="SD58" i="14"/>
  <c r="SC58" i="14"/>
  <c r="SB58" i="14"/>
  <c r="SA58" i="14"/>
  <c r="RZ58" i="14"/>
  <c r="RY58" i="14"/>
  <c r="RX58" i="14"/>
  <c r="RW58" i="14"/>
  <c r="RV58" i="14"/>
  <c r="RU58" i="14"/>
  <c r="RT58" i="14"/>
  <c r="RS58" i="14"/>
  <c r="RR58" i="14"/>
  <c r="RQ58" i="14"/>
  <c r="RP58" i="14"/>
  <c r="RO58" i="14"/>
  <c r="RN58" i="14"/>
  <c r="RM58" i="14"/>
  <c r="RL58" i="14"/>
  <c r="RK58" i="14"/>
  <c r="RJ58" i="14"/>
  <c r="RI58" i="14"/>
  <c r="RH58" i="14"/>
  <c r="RG58" i="14"/>
  <c r="RF58" i="14"/>
  <c r="RE58" i="14"/>
  <c r="RD58" i="14"/>
  <c r="RC58" i="14"/>
  <c r="RB58" i="14"/>
  <c r="RA58" i="14"/>
  <c r="QZ58" i="14"/>
  <c r="QY58" i="14"/>
  <c r="QX58" i="14"/>
  <c r="QW58" i="14"/>
  <c r="QV58" i="14"/>
  <c r="QU58" i="14"/>
  <c r="QT58" i="14"/>
  <c r="QS58" i="14"/>
  <c r="QR58" i="14"/>
  <c r="QQ58" i="14"/>
  <c r="QP58" i="14"/>
  <c r="QO58" i="14"/>
  <c r="QN58" i="14"/>
  <c r="QM58" i="14"/>
  <c r="QL58" i="14"/>
  <c r="QK58" i="14"/>
  <c r="QJ58" i="14"/>
  <c r="QI58" i="14"/>
  <c r="QH58" i="14"/>
  <c r="QG58" i="14"/>
  <c r="QF58" i="14"/>
  <c r="QE58" i="14"/>
  <c r="QD58" i="14"/>
  <c r="QC58" i="14"/>
  <c r="QB58" i="14"/>
  <c r="QA58" i="14"/>
  <c r="PZ58" i="14"/>
  <c r="PY58" i="14"/>
  <c r="PX58" i="14"/>
  <c r="PW58" i="14"/>
  <c r="PV58" i="14"/>
  <c r="PU58" i="14"/>
  <c r="PT58" i="14"/>
  <c r="PS58" i="14"/>
  <c r="PR58" i="14"/>
  <c r="PQ58" i="14"/>
  <c r="PP58" i="14"/>
  <c r="PO58" i="14"/>
  <c r="PN58" i="14"/>
  <c r="PM58" i="14"/>
  <c r="PL58" i="14"/>
  <c r="PK58" i="14"/>
  <c r="PJ58" i="14"/>
  <c r="PI58" i="14"/>
  <c r="PH58" i="14"/>
  <c r="PG58" i="14"/>
  <c r="PF58" i="14"/>
  <c r="PE58" i="14"/>
  <c r="PD58" i="14"/>
  <c r="PC58" i="14"/>
  <c r="PB58" i="14"/>
  <c r="PA58" i="14"/>
  <c r="OZ58" i="14"/>
  <c r="OY58" i="14"/>
  <c r="OX58" i="14"/>
  <c r="OW58" i="14"/>
  <c r="OV58" i="14"/>
  <c r="OU58" i="14"/>
  <c r="OT58" i="14"/>
  <c r="OS58" i="14"/>
  <c r="OR58" i="14"/>
  <c r="OQ58" i="14"/>
  <c r="OP58" i="14"/>
  <c r="OO58" i="14"/>
  <c r="ON58" i="14"/>
  <c r="OM58" i="14"/>
  <c r="OL58" i="14"/>
  <c r="OK58" i="14"/>
  <c r="OJ58" i="14"/>
  <c r="OI58" i="14"/>
  <c r="OH58" i="14"/>
  <c r="OG58" i="14"/>
  <c r="OF58" i="14"/>
  <c r="OE58" i="14"/>
  <c r="OD58" i="14"/>
  <c r="OC58" i="14"/>
  <c r="OB58" i="14"/>
  <c r="OA58" i="14"/>
  <c r="NZ58" i="14"/>
  <c r="NY58" i="14"/>
  <c r="NX58" i="14"/>
  <c r="NW58" i="14"/>
  <c r="NV58" i="14"/>
  <c r="NU58" i="14"/>
  <c r="NT58" i="14"/>
  <c r="NS58" i="14"/>
  <c r="NR58" i="14"/>
  <c r="NQ58" i="14"/>
  <c r="NP58" i="14"/>
  <c r="NO58" i="14"/>
  <c r="NN58" i="14"/>
  <c r="NM58" i="14"/>
  <c r="NL58" i="14"/>
  <c r="NK58" i="14"/>
  <c r="NJ58" i="14"/>
  <c r="NI58" i="14"/>
  <c r="NH58" i="14"/>
  <c r="NG58" i="14"/>
  <c r="NF58" i="14"/>
  <c r="NE58" i="14"/>
  <c r="ND58" i="14"/>
  <c r="NC58" i="14"/>
  <c r="NB58" i="14"/>
  <c r="NA58" i="14"/>
  <c r="MZ58" i="14"/>
  <c r="MY58" i="14"/>
  <c r="MX58" i="14"/>
  <c r="MW58" i="14"/>
  <c r="MV58" i="14"/>
  <c r="MU58" i="14"/>
  <c r="MT58" i="14"/>
  <c r="MS58" i="14"/>
  <c r="MR58" i="14"/>
  <c r="MQ58" i="14"/>
  <c r="MP58" i="14"/>
  <c r="MO58" i="14"/>
  <c r="MN58" i="14"/>
  <c r="MM58" i="14"/>
  <c r="ML58" i="14"/>
  <c r="MK58" i="14"/>
  <c r="MJ58" i="14"/>
  <c r="MI58" i="14"/>
  <c r="MH58" i="14"/>
  <c r="MG58" i="14"/>
  <c r="MF58" i="14"/>
  <c r="ME58" i="14"/>
  <c r="MD58" i="14"/>
  <c r="MC58" i="14"/>
  <c r="MB58" i="14"/>
  <c r="MA58" i="14"/>
  <c r="LZ58" i="14"/>
  <c r="LY58" i="14"/>
  <c r="LX58" i="14"/>
  <c r="LW58" i="14"/>
  <c r="LV58" i="14"/>
  <c r="LU58" i="14"/>
  <c r="LT58" i="14"/>
  <c r="LS58" i="14"/>
  <c r="LR58" i="14"/>
  <c r="LQ58" i="14"/>
  <c r="LP58" i="14"/>
  <c r="LO58" i="14"/>
  <c r="LN58" i="14"/>
  <c r="LM58" i="14"/>
  <c r="LL58" i="14"/>
  <c r="LK58" i="14"/>
  <c r="LJ58" i="14"/>
  <c r="LI58" i="14"/>
  <c r="LH58" i="14"/>
  <c r="LG58" i="14"/>
  <c r="LF58" i="14"/>
  <c r="LE58" i="14"/>
  <c r="LD58" i="14"/>
  <c r="LC58" i="14"/>
  <c r="LB58" i="14"/>
  <c r="LA58" i="14"/>
  <c r="KZ58" i="14"/>
  <c r="KY58" i="14"/>
  <c r="KX58" i="14"/>
  <c r="KW58" i="14"/>
  <c r="KV58" i="14"/>
  <c r="KU58" i="14"/>
  <c r="KT58" i="14"/>
  <c r="KS58" i="14"/>
  <c r="KR58" i="14"/>
  <c r="KQ58" i="14"/>
  <c r="KP58" i="14"/>
  <c r="KO58" i="14"/>
  <c r="KN58" i="14"/>
  <c r="KM58" i="14"/>
  <c r="KL58" i="14"/>
  <c r="KK58" i="14"/>
  <c r="KJ58" i="14"/>
  <c r="KI58" i="14"/>
  <c r="KH58" i="14"/>
  <c r="KG58" i="14"/>
  <c r="KF58" i="14"/>
  <c r="KE58" i="14"/>
  <c r="KD58" i="14"/>
  <c r="KC58" i="14"/>
  <c r="KB58" i="14"/>
  <c r="KA58" i="14"/>
  <c r="JZ58" i="14"/>
  <c r="JY58" i="14"/>
  <c r="JX58" i="14"/>
  <c r="JW58" i="14"/>
  <c r="JV58" i="14"/>
  <c r="JU58" i="14"/>
  <c r="JT58" i="14"/>
  <c r="JS58" i="14"/>
  <c r="JR58" i="14"/>
  <c r="JQ58" i="14"/>
  <c r="JP58" i="14"/>
  <c r="JO58" i="14"/>
  <c r="JN58" i="14"/>
  <c r="JM58" i="14"/>
  <c r="JL58" i="14"/>
  <c r="JK58" i="14"/>
  <c r="JJ58" i="14"/>
  <c r="JI58" i="14"/>
  <c r="JH58" i="14"/>
  <c r="JG58" i="14"/>
  <c r="JF58" i="14"/>
  <c r="JE58" i="14"/>
  <c r="JD58" i="14"/>
  <c r="JC58" i="14"/>
  <c r="JB58" i="14"/>
  <c r="JA58" i="14"/>
  <c r="IZ58" i="14"/>
  <c r="IY58" i="14"/>
  <c r="IX58" i="14"/>
  <c r="IW58" i="14"/>
  <c r="IV58" i="14"/>
  <c r="IU58" i="14"/>
  <c r="IT58" i="14"/>
  <c r="IS58" i="14"/>
  <c r="IR58" i="14"/>
  <c r="IQ58" i="14"/>
  <c r="IP58" i="14"/>
  <c r="IO58" i="14"/>
  <c r="IN58" i="14"/>
  <c r="IM58" i="14"/>
  <c r="IL58" i="14"/>
  <c r="IK58" i="14"/>
  <c r="IJ58" i="14"/>
  <c r="II58" i="14"/>
  <c r="IH58" i="14"/>
  <c r="IG58" i="14"/>
  <c r="IF58" i="14"/>
  <c r="IE58" i="14"/>
  <c r="ID58" i="14"/>
  <c r="IC58" i="14"/>
  <c r="IB58" i="14"/>
  <c r="IA58" i="14"/>
  <c r="HZ58" i="14"/>
  <c r="HY58" i="14"/>
  <c r="HX58" i="14"/>
  <c r="HW58" i="14"/>
  <c r="HV58" i="14"/>
  <c r="HU58" i="14"/>
  <c r="HT58" i="14"/>
  <c r="HS58" i="14"/>
  <c r="HR58" i="14"/>
  <c r="HQ58" i="14"/>
  <c r="HP58" i="14"/>
  <c r="HO58" i="14"/>
  <c r="HN58" i="14"/>
  <c r="HM58" i="14"/>
  <c r="HL58" i="14"/>
  <c r="HK58" i="14"/>
  <c r="HJ58" i="14"/>
  <c r="HI58" i="14"/>
  <c r="HH58" i="14"/>
  <c r="HG58" i="14"/>
  <c r="HF58" i="14"/>
  <c r="HE58" i="14"/>
  <c r="HD58" i="14"/>
  <c r="HC58" i="14"/>
  <c r="HB58" i="14"/>
  <c r="HA58" i="14"/>
  <c r="GZ58" i="14"/>
  <c r="GY58" i="14"/>
  <c r="GX58" i="14"/>
  <c r="GW58" i="14"/>
  <c r="GV58" i="14"/>
  <c r="GU58" i="14"/>
  <c r="GT58" i="14"/>
  <c r="GS58" i="14"/>
  <c r="GR58" i="14"/>
  <c r="GQ58" i="14"/>
  <c r="GP58" i="14"/>
  <c r="GO58" i="14"/>
  <c r="GN58" i="14"/>
  <c r="GM58" i="14"/>
  <c r="GL58" i="14"/>
  <c r="GK58" i="14"/>
  <c r="GJ58" i="14"/>
  <c r="GI58" i="14"/>
  <c r="GH58" i="14"/>
  <c r="GG58" i="14"/>
  <c r="GF58" i="14"/>
  <c r="GE58" i="14"/>
  <c r="GD58" i="14"/>
  <c r="GC58" i="14"/>
  <c r="GB58" i="14"/>
  <c r="GA58" i="14"/>
  <c r="FZ58" i="14"/>
  <c r="FY58" i="14"/>
  <c r="FX58" i="14"/>
  <c r="FW58" i="14"/>
  <c r="FV58" i="14"/>
  <c r="FU58" i="14"/>
  <c r="FT58" i="14"/>
  <c r="FS58" i="14"/>
  <c r="FR58" i="14"/>
  <c r="FQ58" i="14"/>
  <c r="FP58" i="14"/>
  <c r="FO58" i="14"/>
  <c r="FN58" i="14"/>
  <c r="FM58" i="14"/>
  <c r="FL58" i="14"/>
  <c r="FK58" i="14"/>
  <c r="FJ58" i="14"/>
  <c r="FI58" i="14"/>
  <c r="FH58" i="14"/>
  <c r="FG58" i="14"/>
  <c r="FF58" i="14"/>
  <c r="FE58" i="14"/>
  <c r="FD58" i="14"/>
  <c r="FC58" i="14"/>
  <c r="FB58" i="14"/>
  <c r="FA58" i="14"/>
  <c r="EZ58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B58" i="14"/>
  <c r="AA89" i="14" s="1"/>
  <c r="A58" i="14"/>
  <c r="SQ57" i="14"/>
  <c r="SP57" i="14"/>
  <c r="SO57" i="14"/>
  <c r="SN57" i="14"/>
  <c r="SM57" i="14"/>
  <c r="SL57" i="14"/>
  <c r="SK57" i="14"/>
  <c r="SJ57" i="14"/>
  <c r="SI57" i="14"/>
  <c r="SH57" i="14"/>
  <c r="SG57" i="14"/>
  <c r="SF57" i="14"/>
  <c r="SE57" i="14"/>
  <c r="SD57" i="14"/>
  <c r="SC57" i="14"/>
  <c r="SB57" i="14"/>
  <c r="SA57" i="14"/>
  <c r="RZ57" i="14"/>
  <c r="RY57" i="14"/>
  <c r="RX57" i="14"/>
  <c r="RW57" i="14"/>
  <c r="RV57" i="14"/>
  <c r="RU57" i="14"/>
  <c r="RT57" i="14"/>
  <c r="RS57" i="14"/>
  <c r="RR57" i="14"/>
  <c r="RQ57" i="14"/>
  <c r="RP57" i="14"/>
  <c r="RO57" i="14"/>
  <c r="RN57" i="14"/>
  <c r="RM57" i="14"/>
  <c r="RL57" i="14"/>
  <c r="RK57" i="14"/>
  <c r="RJ57" i="14"/>
  <c r="RI57" i="14"/>
  <c r="RH57" i="14"/>
  <c r="RG57" i="14"/>
  <c r="RF57" i="14"/>
  <c r="RE57" i="14"/>
  <c r="RD57" i="14"/>
  <c r="RC57" i="14"/>
  <c r="RB57" i="14"/>
  <c r="RA57" i="14"/>
  <c r="QZ57" i="14"/>
  <c r="QY57" i="14"/>
  <c r="QX57" i="14"/>
  <c r="QW57" i="14"/>
  <c r="QV57" i="14"/>
  <c r="QU57" i="14"/>
  <c r="QT57" i="14"/>
  <c r="QS57" i="14"/>
  <c r="QR57" i="14"/>
  <c r="QQ57" i="14"/>
  <c r="QP57" i="14"/>
  <c r="QO57" i="14"/>
  <c r="QN57" i="14"/>
  <c r="QM57" i="14"/>
  <c r="QL57" i="14"/>
  <c r="QK57" i="14"/>
  <c r="QJ57" i="14"/>
  <c r="QI57" i="14"/>
  <c r="QH57" i="14"/>
  <c r="QG57" i="14"/>
  <c r="QF57" i="14"/>
  <c r="QE57" i="14"/>
  <c r="QD57" i="14"/>
  <c r="QC57" i="14"/>
  <c r="QB57" i="14"/>
  <c r="QA57" i="14"/>
  <c r="PZ57" i="14"/>
  <c r="PY57" i="14"/>
  <c r="PX57" i="14"/>
  <c r="PW57" i="14"/>
  <c r="PV57" i="14"/>
  <c r="PU57" i="14"/>
  <c r="PT57" i="14"/>
  <c r="PS57" i="14"/>
  <c r="PR57" i="14"/>
  <c r="PQ57" i="14"/>
  <c r="PP57" i="14"/>
  <c r="PO57" i="14"/>
  <c r="PN57" i="14"/>
  <c r="PM57" i="14"/>
  <c r="PL57" i="14"/>
  <c r="PK57" i="14"/>
  <c r="PJ57" i="14"/>
  <c r="PI57" i="14"/>
  <c r="PH57" i="14"/>
  <c r="PG57" i="14"/>
  <c r="PF57" i="14"/>
  <c r="PE57" i="14"/>
  <c r="PD57" i="14"/>
  <c r="PC57" i="14"/>
  <c r="PB57" i="14"/>
  <c r="PA57" i="14"/>
  <c r="OZ57" i="14"/>
  <c r="OY57" i="14"/>
  <c r="OX57" i="14"/>
  <c r="OW57" i="14"/>
  <c r="OV57" i="14"/>
  <c r="OU57" i="14"/>
  <c r="OT57" i="14"/>
  <c r="OS57" i="14"/>
  <c r="OR57" i="14"/>
  <c r="OQ57" i="14"/>
  <c r="OP57" i="14"/>
  <c r="OO57" i="14"/>
  <c r="ON57" i="14"/>
  <c r="OM57" i="14"/>
  <c r="OL57" i="14"/>
  <c r="OK57" i="14"/>
  <c r="OJ57" i="14"/>
  <c r="OI57" i="14"/>
  <c r="OH57" i="14"/>
  <c r="OG57" i="14"/>
  <c r="OF57" i="14"/>
  <c r="OE57" i="14"/>
  <c r="OD57" i="14"/>
  <c r="OC57" i="14"/>
  <c r="OB57" i="14"/>
  <c r="OA57" i="14"/>
  <c r="NZ57" i="14"/>
  <c r="NY57" i="14"/>
  <c r="NX57" i="14"/>
  <c r="NW57" i="14"/>
  <c r="NV57" i="14"/>
  <c r="NU57" i="14"/>
  <c r="NT57" i="14"/>
  <c r="NS57" i="14"/>
  <c r="NR57" i="14"/>
  <c r="NQ57" i="14"/>
  <c r="NP57" i="14"/>
  <c r="NO57" i="14"/>
  <c r="NN57" i="14"/>
  <c r="NM57" i="14"/>
  <c r="NL57" i="14"/>
  <c r="NK57" i="14"/>
  <c r="NJ57" i="14"/>
  <c r="NI57" i="14"/>
  <c r="NH57" i="14"/>
  <c r="NG57" i="14"/>
  <c r="NF57" i="14"/>
  <c r="NE57" i="14"/>
  <c r="ND57" i="14"/>
  <c r="NC57" i="14"/>
  <c r="NB57" i="14"/>
  <c r="NA57" i="14"/>
  <c r="MZ57" i="14"/>
  <c r="MY57" i="14"/>
  <c r="MX57" i="14"/>
  <c r="MW57" i="14"/>
  <c r="MV57" i="14"/>
  <c r="MU57" i="14"/>
  <c r="MT57" i="14"/>
  <c r="MS57" i="14"/>
  <c r="MR57" i="14"/>
  <c r="MQ57" i="14"/>
  <c r="MP57" i="14"/>
  <c r="MO57" i="14"/>
  <c r="MN57" i="14"/>
  <c r="MM57" i="14"/>
  <c r="ML57" i="14"/>
  <c r="MK57" i="14"/>
  <c r="MJ57" i="14"/>
  <c r="MI57" i="14"/>
  <c r="MH57" i="14"/>
  <c r="MG57" i="14"/>
  <c r="MF57" i="14"/>
  <c r="ME57" i="14"/>
  <c r="MD57" i="14"/>
  <c r="MC57" i="14"/>
  <c r="MB57" i="14"/>
  <c r="MA57" i="14"/>
  <c r="LZ57" i="14"/>
  <c r="LY57" i="14"/>
  <c r="LX57" i="14"/>
  <c r="LW57" i="14"/>
  <c r="LV57" i="14"/>
  <c r="LU57" i="14"/>
  <c r="LT57" i="14"/>
  <c r="LS57" i="14"/>
  <c r="LR57" i="14"/>
  <c r="LQ57" i="14"/>
  <c r="LP57" i="14"/>
  <c r="LO57" i="14"/>
  <c r="LN57" i="14"/>
  <c r="LM57" i="14"/>
  <c r="LL57" i="14"/>
  <c r="LK57" i="14"/>
  <c r="LJ57" i="14"/>
  <c r="LI57" i="14"/>
  <c r="LH57" i="14"/>
  <c r="LG57" i="14"/>
  <c r="LF57" i="14"/>
  <c r="LE57" i="14"/>
  <c r="LD57" i="14"/>
  <c r="LC57" i="14"/>
  <c r="LB57" i="14"/>
  <c r="LA57" i="14"/>
  <c r="KZ57" i="14"/>
  <c r="KY57" i="14"/>
  <c r="KX57" i="14"/>
  <c r="KW57" i="14"/>
  <c r="KV57" i="14"/>
  <c r="KU57" i="14"/>
  <c r="KT57" i="14"/>
  <c r="KS57" i="14"/>
  <c r="KR57" i="14"/>
  <c r="KQ57" i="14"/>
  <c r="KP57" i="14"/>
  <c r="KO57" i="14"/>
  <c r="KN57" i="14"/>
  <c r="KM57" i="14"/>
  <c r="KL57" i="14"/>
  <c r="KK57" i="14"/>
  <c r="KJ57" i="14"/>
  <c r="KI57" i="14"/>
  <c r="KH57" i="14"/>
  <c r="KG57" i="14"/>
  <c r="KF57" i="14"/>
  <c r="KE57" i="14"/>
  <c r="KD57" i="14"/>
  <c r="KC57" i="14"/>
  <c r="KB57" i="14"/>
  <c r="KA57" i="14"/>
  <c r="JZ57" i="14"/>
  <c r="JY57" i="14"/>
  <c r="JX57" i="14"/>
  <c r="JW57" i="14"/>
  <c r="JV57" i="14"/>
  <c r="JU57" i="14"/>
  <c r="JT57" i="14"/>
  <c r="JS57" i="14"/>
  <c r="JR57" i="14"/>
  <c r="JQ57" i="14"/>
  <c r="JP57" i="14"/>
  <c r="JO57" i="14"/>
  <c r="JN57" i="14"/>
  <c r="JM57" i="14"/>
  <c r="JL57" i="14"/>
  <c r="JK57" i="14"/>
  <c r="JJ57" i="14"/>
  <c r="JI57" i="14"/>
  <c r="JH57" i="14"/>
  <c r="JG57" i="14"/>
  <c r="JF57" i="14"/>
  <c r="JE57" i="14"/>
  <c r="JD57" i="14"/>
  <c r="JC57" i="14"/>
  <c r="JB57" i="14"/>
  <c r="JA57" i="14"/>
  <c r="IZ57" i="14"/>
  <c r="IY57" i="14"/>
  <c r="IX57" i="14"/>
  <c r="IW57" i="14"/>
  <c r="IV57" i="14"/>
  <c r="IU57" i="14"/>
  <c r="IT57" i="14"/>
  <c r="IS57" i="14"/>
  <c r="IR57" i="14"/>
  <c r="IQ57" i="14"/>
  <c r="IP57" i="14"/>
  <c r="IO57" i="14"/>
  <c r="IN57" i="14"/>
  <c r="IM57" i="14"/>
  <c r="IL57" i="14"/>
  <c r="IK57" i="14"/>
  <c r="IJ57" i="14"/>
  <c r="II57" i="14"/>
  <c r="IH57" i="14"/>
  <c r="IG57" i="14"/>
  <c r="IF57" i="14"/>
  <c r="IE57" i="14"/>
  <c r="ID57" i="14"/>
  <c r="IC57" i="14"/>
  <c r="IB57" i="14"/>
  <c r="IA57" i="14"/>
  <c r="HZ57" i="14"/>
  <c r="HY57" i="14"/>
  <c r="HX57" i="14"/>
  <c r="HW57" i="14"/>
  <c r="HV57" i="14"/>
  <c r="HU57" i="14"/>
  <c r="HT57" i="14"/>
  <c r="HS57" i="14"/>
  <c r="HR57" i="14"/>
  <c r="HQ57" i="14"/>
  <c r="HP57" i="14"/>
  <c r="HO57" i="14"/>
  <c r="HN57" i="14"/>
  <c r="HM57" i="14"/>
  <c r="HL57" i="14"/>
  <c r="HK57" i="14"/>
  <c r="HJ57" i="14"/>
  <c r="HI57" i="14"/>
  <c r="HH57" i="14"/>
  <c r="HG57" i="14"/>
  <c r="HF57" i="14"/>
  <c r="HE57" i="14"/>
  <c r="HD57" i="14"/>
  <c r="HC57" i="14"/>
  <c r="HB57" i="14"/>
  <c r="HA57" i="14"/>
  <c r="GZ57" i="14"/>
  <c r="GY57" i="14"/>
  <c r="GX57" i="14"/>
  <c r="GW57" i="14"/>
  <c r="GV57" i="14"/>
  <c r="GU57" i="14"/>
  <c r="GT57" i="14"/>
  <c r="GS57" i="14"/>
  <c r="GR57" i="14"/>
  <c r="GQ57" i="14"/>
  <c r="GP57" i="14"/>
  <c r="GO57" i="14"/>
  <c r="GN57" i="14"/>
  <c r="GM57" i="14"/>
  <c r="GL57" i="14"/>
  <c r="GK57" i="14"/>
  <c r="GJ57" i="14"/>
  <c r="GI57" i="14"/>
  <c r="GH57" i="14"/>
  <c r="GG57" i="14"/>
  <c r="GF57" i="14"/>
  <c r="GE57" i="14"/>
  <c r="GD57" i="14"/>
  <c r="GC57" i="14"/>
  <c r="GB57" i="14"/>
  <c r="GA57" i="14"/>
  <c r="FZ57" i="14"/>
  <c r="FY57" i="14"/>
  <c r="FX57" i="14"/>
  <c r="FW57" i="14"/>
  <c r="FV57" i="14"/>
  <c r="FU57" i="14"/>
  <c r="FT57" i="14"/>
  <c r="FS57" i="14"/>
  <c r="FR57" i="14"/>
  <c r="FQ57" i="14"/>
  <c r="FP57" i="14"/>
  <c r="FO57" i="14"/>
  <c r="FN57" i="14"/>
  <c r="FM57" i="14"/>
  <c r="FL57" i="14"/>
  <c r="FK57" i="14"/>
  <c r="FJ57" i="14"/>
  <c r="FI57" i="14"/>
  <c r="FH57" i="14"/>
  <c r="FG57" i="14"/>
  <c r="FF57" i="14"/>
  <c r="FE57" i="14"/>
  <c r="FD57" i="14"/>
  <c r="FC57" i="14"/>
  <c r="FB57" i="14"/>
  <c r="FA57" i="14"/>
  <c r="EZ57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C57" i="14"/>
  <c r="B57" i="14"/>
  <c r="SQ56" i="14"/>
  <c r="SP56" i="14"/>
  <c r="SO56" i="14"/>
  <c r="SN56" i="14"/>
  <c r="SM56" i="14"/>
  <c r="SL56" i="14"/>
  <c r="SK56" i="14"/>
  <c r="SJ56" i="14"/>
  <c r="SI56" i="14"/>
  <c r="SH56" i="14"/>
  <c r="SG56" i="14"/>
  <c r="SF56" i="14"/>
  <c r="SE56" i="14"/>
  <c r="SD56" i="14"/>
  <c r="SC56" i="14"/>
  <c r="SB56" i="14"/>
  <c r="SA56" i="14"/>
  <c r="RZ56" i="14"/>
  <c r="RY56" i="14"/>
  <c r="RX56" i="14"/>
  <c r="RW56" i="14"/>
  <c r="RV56" i="14"/>
  <c r="RU56" i="14"/>
  <c r="RT56" i="14"/>
  <c r="RS56" i="14"/>
  <c r="RR56" i="14"/>
  <c r="RQ56" i="14"/>
  <c r="RP56" i="14"/>
  <c r="RO56" i="14"/>
  <c r="RN56" i="14"/>
  <c r="RM56" i="14"/>
  <c r="RL56" i="14"/>
  <c r="RK56" i="14"/>
  <c r="RJ56" i="14"/>
  <c r="RI56" i="14"/>
  <c r="RH56" i="14"/>
  <c r="RG56" i="14"/>
  <c r="RF56" i="14"/>
  <c r="RE56" i="14"/>
  <c r="RD56" i="14"/>
  <c r="RC56" i="14"/>
  <c r="RB56" i="14"/>
  <c r="RA56" i="14"/>
  <c r="QZ56" i="14"/>
  <c r="QY56" i="14"/>
  <c r="QX56" i="14"/>
  <c r="QW56" i="14"/>
  <c r="QV56" i="14"/>
  <c r="QU56" i="14"/>
  <c r="QT56" i="14"/>
  <c r="QS56" i="14"/>
  <c r="QR56" i="14"/>
  <c r="QQ56" i="14"/>
  <c r="QP56" i="14"/>
  <c r="QO56" i="14"/>
  <c r="QN56" i="14"/>
  <c r="QM56" i="14"/>
  <c r="QL56" i="14"/>
  <c r="QK56" i="14"/>
  <c r="QJ56" i="14"/>
  <c r="QI56" i="14"/>
  <c r="QH56" i="14"/>
  <c r="QG56" i="14"/>
  <c r="QF56" i="14"/>
  <c r="QE56" i="14"/>
  <c r="QD56" i="14"/>
  <c r="QC56" i="14"/>
  <c r="QB56" i="14"/>
  <c r="QA56" i="14"/>
  <c r="PZ56" i="14"/>
  <c r="PY56" i="14"/>
  <c r="PX56" i="14"/>
  <c r="PW56" i="14"/>
  <c r="PV56" i="14"/>
  <c r="PU56" i="14"/>
  <c r="PT56" i="14"/>
  <c r="PS56" i="14"/>
  <c r="PR56" i="14"/>
  <c r="PQ56" i="14"/>
  <c r="PP56" i="14"/>
  <c r="PO56" i="14"/>
  <c r="PN56" i="14"/>
  <c r="PM56" i="14"/>
  <c r="PL56" i="14"/>
  <c r="PK56" i="14"/>
  <c r="PJ56" i="14"/>
  <c r="PI56" i="14"/>
  <c r="PH56" i="14"/>
  <c r="PG56" i="14"/>
  <c r="PF56" i="14"/>
  <c r="PE56" i="14"/>
  <c r="PD56" i="14"/>
  <c r="PC56" i="14"/>
  <c r="PB56" i="14"/>
  <c r="PA56" i="14"/>
  <c r="OZ56" i="14"/>
  <c r="OY56" i="14"/>
  <c r="OX56" i="14"/>
  <c r="OW56" i="14"/>
  <c r="OV56" i="14"/>
  <c r="OU56" i="14"/>
  <c r="OT56" i="14"/>
  <c r="OS56" i="14"/>
  <c r="OR56" i="14"/>
  <c r="OQ56" i="14"/>
  <c r="OP56" i="14"/>
  <c r="OO56" i="14"/>
  <c r="ON56" i="14"/>
  <c r="OM56" i="14"/>
  <c r="OL56" i="14"/>
  <c r="OK56" i="14"/>
  <c r="OJ56" i="14"/>
  <c r="OI56" i="14"/>
  <c r="OH56" i="14"/>
  <c r="OG56" i="14"/>
  <c r="OF56" i="14"/>
  <c r="OE56" i="14"/>
  <c r="OD56" i="14"/>
  <c r="OC56" i="14"/>
  <c r="OB56" i="14"/>
  <c r="OA56" i="14"/>
  <c r="NZ56" i="14"/>
  <c r="NY56" i="14"/>
  <c r="NX56" i="14"/>
  <c r="NW56" i="14"/>
  <c r="NV56" i="14"/>
  <c r="NU56" i="14"/>
  <c r="NT56" i="14"/>
  <c r="NS56" i="14"/>
  <c r="NR56" i="14"/>
  <c r="NQ56" i="14"/>
  <c r="NP56" i="14"/>
  <c r="NO56" i="14"/>
  <c r="NN56" i="14"/>
  <c r="NM56" i="14"/>
  <c r="NL56" i="14"/>
  <c r="NK56" i="14"/>
  <c r="NJ56" i="14"/>
  <c r="NI56" i="14"/>
  <c r="NH56" i="14"/>
  <c r="NG56" i="14"/>
  <c r="NF56" i="14"/>
  <c r="NE56" i="14"/>
  <c r="ND56" i="14"/>
  <c r="NC56" i="14"/>
  <c r="NB56" i="14"/>
  <c r="NA56" i="14"/>
  <c r="MZ56" i="14"/>
  <c r="MY56" i="14"/>
  <c r="MX56" i="14"/>
  <c r="MW56" i="14"/>
  <c r="MV56" i="14"/>
  <c r="MU56" i="14"/>
  <c r="MT56" i="14"/>
  <c r="MS56" i="14"/>
  <c r="MR56" i="14"/>
  <c r="MQ56" i="14"/>
  <c r="MP56" i="14"/>
  <c r="MO56" i="14"/>
  <c r="MN56" i="14"/>
  <c r="MM56" i="14"/>
  <c r="ML56" i="14"/>
  <c r="MK56" i="14"/>
  <c r="MJ56" i="14"/>
  <c r="MI56" i="14"/>
  <c r="MH56" i="14"/>
  <c r="MG56" i="14"/>
  <c r="MF56" i="14"/>
  <c r="ME56" i="14"/>
  <c r="MD56" i="14"/>
  <c r="MC56" i="14"/>
  <c r="MB56" i="14"/>
  <c r="MA56" i="14"/>
  <c r="LZ56" i="14"/>
  <c r="LY56" i="14"/>
  <c r="LX56" i="14"/>
  <c r="LW56" i="14"/>
  <c r="LV56" i="14"/>
  <c r="LU56" i="14"/>
  <c r="LT56" i="14"/>
  <c r="LS56" i="14"/>
  <c r="LR56" i="14"/>
  <c r="LQ56" i="14"/>
  <c r="LP56" i="14"/>
  <c r="LO56" i="14"/>
  <c r="LN56" i="14"/>
  <c r="LM56" i="14"/>
  <c r="LL56" i="14"/>
  <c r="LK56" i="14"/>
  <c r="LJ56" i="14"/>
  <c r="LI56" i="14"/>
  <c r="LH56" i="14"/>
  <c r="LG56" i="14"/>
  <c r="LF56" i="14"/>
  <c r="LE56" i="14"/>
  <c r="LD56" i="14"/>
  <c r="LC56" i="14"/>
  <c r="LB56" i="14"/>
  <c r="LA56" i="14"/>
  <c r="KZ56" i="14"/>
  <c r="KY56" i="14"/>
  <c r="KX56" i="14"/>
  <c r="KW56" i="14"/>
  <c r="KV56" i="14"/>
  <c r="KU56" i="14"/>
  <c r="KT56" i="14"/>
  <c r="KS56" i="14"/>
  <c r="KR56" i="14"/>
  <c r="KQ56" i="14"/>
  <c r="KP56" i="14"/>
  <c r="KO56" i="14"/>
  <c r="KN56" i="14"/>
  <c r="KM56" i="14"/>
  <c r="KL56" i="14"/>
  <c r="KK56" i="14"/>
  <c r="KJ56" i="14"/>
  <c r="KI56" i="14"/>
  <c r="KH56" i="14"/>
  <c r="KG56" i="14"/>
  <c r="KF56" i="14"/>
  <c r="KE56" i="14"/>
  <c r="KD56" i="14"/>
  <c r="KC56" i="14"/>
  <c r="KB56" i="14"/>
  <c r="KA56" i="14"/>
  <c r="JZ56" i="14"/>
  <c r="JY56" i="14"/>
  <c r="JX56" i="14"/>
  <c r="JW56" i="14"/>
  <c r="JV56" i="14"/>
  <c r="JU56" i="14"/>
  <c r="JT56" i="14"/>
  <c r="JS56" i="14"/>
  <c r="JR56" i="14"/>
  <c r="JQ56" i="14"/>
  <c r="JP56" i="14"/>
  <c r="JO56" i="14"/>
  <c r="JN56" i="14"/>
  <c r="JM56" i="14"/>
  <c r="JL56" i="14"/>
  <c r="JK56" i="14"/>
  <c r="JJ56" i="14"/>
  <c r="JI56" i="14"/>
  <c r="JH56" i="14"/>
  <c r="JG56" i="14"/>
  <c r="JF56" i="14"/>
  <c r="JE56" i="14"/>
  <c r="JD56" i="14"/>
  <c r="JC56" i="14"/>
  <c r="JB56" i="14"/>
  <c r="JA56" i="14"/>
  <c r="IZ56" i="14"/>
  <c r="IY56" i="14"/>
  <c r="IX56" i="14"/>
  <c r="IW56" i="14"/>
  <c r="IV56" i="14"/>
  <c r="IU56" i="14"/>
  <c r="IT56" i="14"/>
  <c r="IS56" i="14"/>
  <c r="IR56" i="14"/>
  <c r="IQ56" i="14"/>
  <c r="IP56" i="14"/>
  <c r="IO56" i="14"/>
  <c r="IN56" i="14"/>
  <c r="IM56" i="14"/>
  <c r="IL56" i="14"/>
  <c r="IK56" i="14"/>
  <c r="IJ56" i="14"/>
  <c r="II56" i="14"/>
  <c r="IH56" i="14"/>
  <c r="IG56" i="14"/>
  <c r="IF56" i="14"/>
  <c r="IE56" i="14"/>
  <c r="ID56" i="14"/>
  <c r="IC56" i="14"/>
  <c r="IB56" i="14"/>
  <c r="IA56" i="14"/>
  <c r="HZ56" i="14"/>
  <c r="HY56" i="14"/>
  <c r="HX56" i="14"/>
  <c r="HW56" i="14"/>
  <c r="HV56" i="14"/>
  <c r="HU56" i="14"/>
  <c r="HT56" i="14"/>
  <c r="HS56" i="14"/>
  <c r="HR56" i="14"/>
  <c r="HQ56" i="14"/>
  <c r="HP56" i="14"/>
  <c r="HO56" i="14"/>
  <c r="HN56" i="14"/>
  <c r="HM56" i="14"/>
  <c r="HL56" i="14"/>
  <c r="HK56" i="14"/>
  <c r="HJ56" i="14"/>
  <c r="HI56" i="14"/>
  <c r="HH56" i="14"/>
  <c r="HG56" i="14"/>
  <c r="HF56" i="14"/>
  <c r="HE56" i="14"/>
  <c r="HD56" i="14"/>
  <c r="HC56" i="14"/>
  <c r="HB56" i="14"/>
  <c r="HA56" i="14"/>
  <c r="GZ56" i="14"/>
  <c r="GY56" i="14"/>
  <c r="GX56" i="14"/>
  <c r="GW56" i="14"/>
  <c r="GV56" i="14"/>
  <c r="GU56" i="14"/>
  <c r="GT56" i="14"/>
  <c r="GS56" i="14"/>
  <c r="GR56" i="14"/>
  <c r="GQ56" i="14"/>
  <c r="GP56" i="14"/>
  <c r="GO56" i="14"/>
  <c r="GN56" i="14"/>
  <c r="GM56" i="14"/>
  <c r="GL56" i="14"/>
  <c r="GK56" i="14"/>
  <c r="GJ56" i="14"/>
  <c r="GI56" i="14"/>
  <c r="GH56" i="14"/>
  <c r="GG56" i="14"/>
  <c r="GF56" i="14"/>
  <c r="GE56" i="14"/>
  <c r="GD56" i="14"/>
  <c r="GC56" i="14"/>
  <c r="GB56" i="14"/>
  <c r="GA56" i="14"/>
  <c r="FZ56" i="14"/>
  <c r="FY56" i="14"/>
  <c r="FX56" i="14"/>
  <c r="FW56" i="14"/>
  <c r="FV56" i="14"/>
  <c r="FU56" i="14"/>
  <c r="FT56" i="14"/>
  <c r="FS56" i="14"/>
  <c r="FR56" i="14"/>
  <c r="FQ56" i="14"/>
  <c r="FP56" i="14"/>
  <c r="FO56" i="14"/>
  <c r="FN56" i="14"/>
  <c r="FM56" i="14"/>
  <c r="FL56" i="14"/>
  <c r="FK56" i="14"/>
  <c r="FJ56" i="14"/>
  <c r="FI56" i="14"/>
  <c r="FH56" i="14"/>
  <c r="FG56" i="14"/>
  <c r="FF56" i="14"/>
  <c r="FE56" i="14"/>
  <c r="FD56" i="14"/>
  <c r="FC56" i="14"/>
  <c r="FB56" i="14"/>
  <c r="FA56" i="14"/>
  <c r="EZ56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B56" i="14"/>
  <c r="SQ55" i="14"/>
  <c r="SP55" i="14"/>
  <c r="SO55" i="14"/>
  <c r="SN55" i="14"/>
  <c r="SM55" i="14"/>
  <c r="SL55" i="14"/>
  <c r="SK55" i="14"/>
  <c r="SJ55" i="14"/>
  <c r="SI55" i="14"/>
  <c r="SH55" i="14"/>
  <c r="SG55" i="14"/>
  <c r="SF55" i="14"/>
  <c r="SE55" i="14"/>
  <c r="SD55" i="14"/>
  <c r="SC55" i="14"/>
  <c r="SB55" i="14"/>
  <c r="SA55" i="14"/>
  <c r="RZ55" i="14"/>
  <c r="RY55" i="14"/>
  <c r="RX55" i="14"/>
  <c r="RW55" i="14"/>
  <c r="RV55" i="14"/>
  <c r="RU55" i="14"/>
  <c r="RT55" i="14"/>
  <c r="RS55" i="14"/>
  <c r="RR55" i="14"/>
  <c r="RQ55" i="14"/>
  <c r="RP55" i="14"/>
  <c r="RO55" i="14"/>
  <c r="RN55" i="14"/>
  <c r="RM55" i="14"/>
  <c r="RL55" i="14"/>
  <c r="RK55" i="14"/>
  <c r="RJ55" i="14"/>
  <c r="RI55" i="14"/>
  <c r="RH55" i="14"/>
  <c r="RG55" i="14"/>
  <c r="RF55" i="14"/>
  <c r="RE55" i="14"/>
  <c r="RD55" i="14"/>
  <c r="RC55" i="14"/>
  <c r="RB55" i="14"/>
  <c r="RA55" i="14"/>
  <c r="QZ55" i="14"/>
  <c r="QY55" i="14"/>
  <c r="QX55" i="14"/>
  <c r="QW55" i="14"/>
  <c r="QV55" i="14"/>
  <c r="QU55" i="14"/>
  <c r="QT55" i="14"/>
  <c r="QS55" i="14"/>
  <c r="QR55" i="14"/>
  <c r="QQ55" i="14"/>
  <c r="QP55" i="14"/>
  <c r="QO55" i="14"/>
  <c r="QN55" i="14"/>
  <c r="QM55" i="14"/>
  <c r="QL55" i="14"/>
  <c r="QK55" i="14"/>
  <c r="QJ55" i="14"/>
  <c r="QI55" i="14"/>
  <c r="QH55" i="14"/>
  <c r="QG55" i="14"/>
  <c r="QF55" i="14"/>
  <c r="QE55" i="14"/>
  <c r="QD55" i="14"/>
  <c r="QC55" i="14"/>
  <c r="QB55" i="14"/>
  <c r="QA55" i="14"/>
  <c r="PZ55" i="14"/>
  <c r="PY55" i="14"/>
  <c r="PX55" i="14"/>
  <c r="PW55" i="14"/>
  <c r="PV55" i="14"/>
  <c r="PU55" i="14"/>
  <c r="PT55" i="14"/>
  <c r="PS55" i="14"/>
  <c r="PR55" i="14"/>
  <c r="PQ55" i="14"/>
  <c r="PP55" i="14"/>
  <c r="PO55" i="14"/>
  <c r="PN55" i="14"/>
  <c r="PM55" i="14"/>
  <c r="PL55" i="14"/>
  <c r="PK55" i="14"/>
  <c r="PJ55" i="14"/>
  <c r="PI55" i="14"/>
  <c r="PH55" i="14"/>
  <c r="PG55" i="14"/>
  <c r="PF55" i="14"/>
  <c r="PE55" i="14"/>
  <c r="PD55" i="14"/>
  <c r="PC55" i="14"/>
  <c r="PB55" i="14"/>
  <c r="PA55" i="14"/>
  <c r="OZ55" i="14"/>
  <c r="OY55" i="14"/>
  <c r="OX55" i="14"/>
  <c r="OW55" i="14"/>
  <c r="OV55" i="14"/>
  <c r="OU55" i="14"/>
  <c r="OT55" i="14"/>
  <c r="OS55" i="14"/>
  <c r="OR55" i="14"/>
  <c r="OQ55" i="14"/>
  <c r="OP55" i="14"/>
  <c r="OO55" i="14"/>
  <c r="ON55" i="14"/>
  <c r="OM55" i="14"/>
  <c r="OL55" i="14"/>
  <c r="OK55" i="14"/>
  <c r="OJ55" i="14"/>
  <c r="OI55" i="14"/>
  <c r="OH55" i="14"/>
  <c r="OG55" i="14"/>
  <c r="OF55" i="14"/>
  <c r="OE55" i="14"/>
  <c r="OD55" i="14"/>
  <c r="OC55" i="14"/>
  <c r="OB55" i="14"/>
  <c r="OA55" i="14"/>
  <c r="NZ55" i="14"/>
  <c r="NY55" i="14"/>
  <c r="NX55" i="14"/>
  <c r="NW55" i="14"/>
  <c r="NV55" i="14"/>
  <c r="NU55" i="14"/>
  <c r="NT55" i="14"/>
  <c r="NS55" i="14"/>
  <c r="NR55" i="14"/>
  <c r="NQ55" i="14"/>
  <c r="NP55" i="14"/>
  <c r="NO55" i="14"/>
  <c r="NN55" i="14"/>
  <c r="NM55" i="14"/>
  <c r="NL55" i="14"/>
  <c r="NK55" i="14"/>
  <c r="NJ55" i="14"/>
  <c r="NI55" i="14"/>
  <c r="NH55" i="14"/>
  <c r="NG55" i="14"/>
  <c r="NF55" i="14"/>
  <c r="NE55" i="14"/>
  <c r="ND55" i="14"/>
  <c r="NC55" i="14"/>
  <c r="NB55" i="14"/>
  <c r="NA55" i="14"/>
  <c r="MZ55" i="14"/>
  <c r="MY55" i="14"/>
  <c r="MX55" i="14"/>
  <c r="MW55" i="14"/>
  <c r="MV55" i="14"/>
  <c r="MU55" i="14"/>
  <c r="MT55" i="14"/>
  <c r="MS55" i="14"/>
  <c r="MR55" i="14"/>
  <c r="MQ55" i="14"/>
  <c r="MP55" i="14"/>
  <c r="MO55" i="14"/>
  <c r="MN55" i="14"/>
  <c r="MM55" i="14"/>
  <c r="ML55" i="14"/>
  <c r="MK55" i="14"/>
  <c r="MJ55" i="14"/>
  <c r="MI55" i="14"/>
  <c r="MH55" i="14"/>
  <c r="MG55" i="14"/>
  <c r="MF55" i="14"/>
  <c r="ME55" i="14"/>
  <c r="MD55" i="14"/>
  <c r="MC55" i="14"/>
  <c r="MB55" i="14"/>
  <c r="MA55" i="14"/>
  <c r="LZ55" i="14"/>
  <c r="LY55" i="14"/>
  <c r="LX55" i="14"/>
  <c r="LW55" i="14"/>
  <c r="LV55" i="14"/>
  <c r="LU55" i="14"/>
  <c r="LT55" i="14"/>
  <c r="LS55" i="14"/>
  <c r="LR55" i="14"/>
  <c r="LQ55" i="14"/>
  <c r="LP55" i="14"/>
  <c r="LO55" i="14"/>
  <c r="LN55" i="14"/>
  <c r="LM55" i="14"/>
  <c r="LL55" i="14"/>
  <c r="LK55" i="14"/>
  <c r="LJ55" i="14"/>
  <c r="LI55" i="14"/>
  <c r="LH55" i="14"/>
  <c r="LG55" i="14"/>
  <c r="LF55" i="14"/>
  <c r="LE55" i="14"/>
  <c r="LD55" i="14"/>
  <c r="LC55" i="14"/>
  <c r="LB55" i="14"/>
  <c r="LA55" i="14"/>
  <c r="KZ55" i="14"/>
  <c r="KY55" i="14"/>
  <c r="KX55" i="14"/>
  <c r="KW55" i="14"/>
  <c r="KV55" i="14"/>
  <c r="KU55" i="14"/>
  <c r="KT55" i="14"/>
  <c r="KS55" i="14"/>
  <c r="KR55" i="14"/>
  <c r="KQ55" i="14"/>
  <c r="KP55" i="14"/>
  <c r="KO55" i="14"/>
  <c r="KN55" i="14"/>
  <c r="KM55" i="14"/>
  <c r="KL55" i="14"/>
  <c r="KK55" i="14"/>
  <c r="KJ55" i="14"/>
  <c r="KI55" i="14"/>
  <c r="KH55" i="14"/>
  <c r="KG55" i="14"/>
  <c r="KF55" i="14"/>
  <c r="KE55" i="14"/>
  <c r="KD55" i="14"/>
  <c r="KC55" i="14"/>
  <c r="KB55" i="14"/>
  <c r="KA55" i="14"/>
  <c r="JZ55" i="14"/>
  <c r="JY55" i="14"/>
  <c r="JX55" i="14"/>
  <c r="JW55" i="14"/>
  <c r="JV55" i="14"/>
  <c r="JU55" i="14"/>
  <c r="JT55" i="14"/>
  <c r="JS55" i="14"/>
  <c r="JR55" i="14"/>
  <c r="JQ55" i="14"/>
  <c r="JP55" i="14"/>
  <c r="JO55" i="14"/>
  <c r="JN55" i="14"/>
  <c r="JM55" i="14"/>
  <c r="JL55" i="14"/>
  <c r="JK55" i="14"/>
  <c r="JJ55" i="14"/>
  <c r="JI55" i="14"/>
  <c r="JH55" i="14"/>
  <c r="JG55" i="14"/>
  <c r="JF55" i="14"/>
  <c r="JE55" i="14"/>
  <c r="JD55" i="14"/>
  <c r="JC55" i="14"/>
  <c r="JB55" i="14"/>
  <c r="JA55" i="14"/>
  <c r="IZ55" i="14"/>
  <c r="IY55" i="14"/>
  <c r="IX55" i="14"/>
  <c r="IW55" i="14"/>
  <c r="IV55" i="14"/>
  <c r="IU55" i="14"/>
  <c r="IT55" i="14"/>
  <c r="IS55" i="14"/>
  <c r="IR55" i="14"/>
  <c r="IQ55" i="14"/>
  <c r="IP55" i="14"/>
  <c r="IO55" i="14"/>
  <c r="IN55" i="14"/>
  <c r="IM55" i="14"/>
  <c r="IL55" i="14"/>
  <c r="IK55" i="14"/>
  <c r="IJ55" i="14"/>
  <c r="II55" i="14"/>
  <c r="IH55" i="14"/>
  <c r="IG55" i="14"/>
  <c r="IF55" i="14"/>
  <c r="IE55" i="14"/>
  <c r="ID55" i="14"/>
  <c r="IC55" i="14"/>
  <c r="IB55" i="14"/>
  <c r="IA55" i="14"/>
  <c r="HZ55" i="14"/>
  <c r="HY55" i="14"/>
  <c r="HX55" i="14"/>
  <c r="HW55" i="14"/>
  <c r="HV55" i="14"/>
  <c r="HU55" i="14"/>
  <c r="HT55" i="14"/>
  <c r="HS55" i="14"/>
  <c r="HR55" i="14"/>
  <c r="HQ55" i="14"/>
  <c r="HP55" i="14"/>
  <c r="HO55" i="14"/>
  <c r="HN55" i="14"/>
  <c r="HM55" i="14"/>
  <c r="HL55" i="14"/>
  <c r="HK55" i="14"/>
  <c r="HJ55" i="14"/>
  <c r="HI55" i="14"/>
  <c r="HH55" i="14"/>
  <c r="HG55" i="14"/>
  <c r="HF55" i="14"/>
  <c r="HE55" i="14"/>
  <c r="HD55" i="14"/>
  <c r="HC55" i="14"/>
  <c r="HB55" i="14"/>
  <c r="HA55" i="14"/>
  <c r="GZ55" i="14"/>
  <c r="GY55" i="14"/>
  <c r="GX55" i="14"/>
  <c r="GW55" i="14"/>
  <c r="GV55" i="14"/>
  <c r="GU55" i="14"/>
  <c r="GT55" i="14"/>
  <c r="GS55" i="14"/>
  <c r="GR55" i="14"/>
  <c r="GQ55" i="14"/>
  <c r="GP55" i="14"/>
  <c r="GO55" i="14"/>
  <c r="GN55" i="14"/>
  <c r="GM55" i="14"/>
  <c r="GL55" i="14"/>
  <c r="GK55" i="14"/>
  <c r="GJ55" i="14"/>
  <c r="GI55" i="14"/>
  <c r="GH55" i="14"/>
  <c r="GG55" i="14"/>
  <c r="GF55" i="14"/>
  <c r="GE55" i="14"/>
  <c r="GD55" i="14"/>
  <c r="GC55" i="14"/>
  <c r="GB55" i="14"/>
  <c r="GA55" i="14"/>
  <c r="FZ55" i="14"/>
  <c r="FY55" i="14"/>
  <c r="FX55" i="14"/>
  <c r="FW55" i="14"/>
  <c r="FV55" i="14"/>
  <c r="FU55" i="14"/>
  <c r="FT55" i="14"/>
  <c r="FS55" i="14"/>
  <c r="FR55" i="14"/>
  <c r="FQ55" i="14"/>
  <c r="FP55" i="14"/>
  <c r="FO55" i="14"/>
  <c r="FN55" i="14"/>
  <c r="FM55" i="14"/>
  <c r="FL55" i="14"/>
  <c r="FK55" i="14"/>
  <c r="FJ55" i="14"/>
  <c r="FI55" i="14"/>
  <c r="FH55" i="14"/>
  <c r="FG55" i="14"/>
  <c r="FF55" i="14"/>
  <c r="FE55" i="14"/>
  <c r="FD55" i="14"/>
  <c r="FC55" i="14"/>
  <c r="FB55" i="14"/>
  <c r="FA55" i="14"/>
  <c r="EZ55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B55" i="14"/>
  <c r="SQ54" i="14"/>
  <c r="SP54" i="14"/>
  <c r="SO54" i="14"/>
  <c r="SN54" i="14"/>
  <c r="SM54" i="14"/>
  <c r="SL54" i="14"/>
  <c r="SK54" i="14"/>
  <c r="SJ54" i="14"/>
  <c r="SI54" i="14"/>
  <c r="SH54" i="14"/>
  <c r="SG54" i="14"/>
  <c r="SF54" i="14"/>
  <c r="SE54" i="14"/>
  <c r="SD54" i="14"/>
  <c r="SC54" i="14"/>
  <c r="SB54" i="14"/>
  <c r="SA54" i="14"/>
  <c r="RZ54" i="14"/>
  <c r="RY54" i="14"/>
  <c r="RX54" i="14"/>
  <c r="RW54" i="14"/>
  <c r="RV54" i="14"/>
  <c r="RU54" i="14"/>
  <c r="RT54" i="14"/>
  <c r="RS54" i="14"/>
  <c r="RR54" i="14"/>
  <c r="RQ54" i="14"/>
  <c r="RP54" i="14"/>
  <c r="RO54" i="14"/>
  <c r="RN54" i="14"/>
  <c r="RM54" i="14"/>
  <c r="RL54" i="14"/>
  <c r="RK54" i="14"/>
  <c r="RJ54" i="14"/>
  <c r="RI54" i="14"/>
  <c r="RH54" i="14"/>
  <c r="RG54" i="14"/>
  <c r="RF54" i="14"/>
  <c r="RE54" i="14"/>
  <c r="RD54" i="14"/>
  <c r="RC54" i="14"/>
  <c r="RB54" i="14"/>
  <c r="RA54" i="14"/>
  <c r="QZ54" i="14"/>
  <c r="QY54" i="14"/>
  <c r="QX54" i="14"/>
  <c r="QW54" i="14"/>
  <c r="QV54" i="14"/>
  <c r="QU54" i="14"/>
  <c r="QT54" i="14"/>
  <c r="QS54" i="14"/>
  <c r="QR54" i="14"/>
  <c r="QQ54" i="14"/>
  <c r="QP54" i="14"/>
  <c r="QO54" i="14"/>
  <c r="QN54" i="14"/>
  <c r="QM54" i="14"/>
  <c r="QL54" i="14"/>
  <c r="QK54" i="14"/>
  <c r="QJ54" i="14"/>
  <c r="QI54" i="14"/>
  <c r="QH54" i="14"/>
  <c r="QG54" i="14"/>
  <c r="QF54" i="14"/>
  <c r="QE54" i="14"/>
  <c r="QD54" i="14"/>
  <c r="QC54" i="14"/>
  <c r="QB54" i="14"/>
  <c r="QA54" i="14"/>
  <c r="PZ54" i="14"/>
  <c r="PY54" i="14"/>
  <c r="PX54" i="14"/>
  <c r="PW54" i="14"/>
  <c r="PV54" i="14"/>
  <c r="PU54" i="14"/>
  <c r="PT54" i="14"/>
  <c r="PS54" i="14"/>
  <c r="PR54" i="14"/>
  <c r="PQ54" i="14"/>
  <c r="PP54" i="14"/>
  <c r="PO54" i="14"/>
  <c r="PN54" i="14"/>
  <c r="PM54" i="14"/>
  <c r="PL54" i="14"/>
  <c r="PK54" i="14"/>
  <c r="PJ54" i="14"/>
  <c r="PI54" i="14"/>
  <c r="PH54" i="14"/>
  <c r="PG54" i="14"/>
  <c r="PF54" i="14"/>
  <c r="PE54" i="14"/>
  <c r="PD54" i="14"/>
  <c r="PC54" i="14"/>
  <c r="PB54" i="14"/>
  <c r="PA54" i="14"/>
  <c r="OZ54" i="14"/>
  <c r="OY54" i="14"/>
  <c r="OX54" i="14"/>
  <c r="OW54" i="14"/>
  <c r="OV54" i="14"/>
  <c r="OU54" i="14"/>
  <c r="OT54" i="14"/>
  <c r="OS54" i="14"/>
  <c r="OR54" i="14"/>
  <c r="OQ54" i="14"/>
  <c r="OP54" i="14"/>
  <c r="OO54" i="14"/>
  <c r="ON54" i="14"/>
  <c r="OM54" i="14"/>
  <c r="OL54" i="14"/>
  <c r="OK54" i="14"/>
  <c r="OJ54" i="14"/>
  <c r="OI54" i="14"/>
  <c r="OH54" i="14"/>
  <c r="OG54" i="14"/>
  <c r="OF54" i="14"/>
  <c r="OE54" i="14"/>
  <c r="OD54" i="14"/>
  <c r="OC54" i="14"/>
  <c r="OB54" i="14"/>
  <c r="OA54" i="14"/>
  <c r="NZ54" i="14"/>
  <c r="NY54" i="14"/>
  <c r="NX54" i="14"/>
  <c r="NW54" i="14"/>
  <c r="NV54" i="14"/>
  <c r="NU54" i="14"/>
  <c r="NT54" i="14"/>
  <c r="NS54" i="14"/>
  <c r="NR54" i="14"/>
  <c r="NQ54" i="14"/>
  <c r="NP54" i="14"/>
  <c r="NO54" i="14"/>
  <c r="NN54" i="14"/>
  <c r="NM54" i="14"/>
  <c r="NL54" i="14"/>
  <c r="NK54" i="14"/>
  <c r="NJ54" i="14"/>
  <c r="NI54" i="14"/>
  <c r="NH54" i="14"/>
  <c r="NG54" i="14"/>
  <c r="NF54" i="14"/>
  <c r="NE54" i="14"/>
  <c r="ND54" i="14"/>
  <c r="NC54" i="14"/>
  <c r="NB54" i="14"/>
  <c r="NA54" i="14"/>
  <c r="MZ54" i="14"/>
  <c r="MY54" i="14"/>
  <c r="MX54" i="14"/>
  <c r="MW54" i="14"/>
  <c r="MV54" i="14"/>
  <c r="MU54" i="14"/>
  <c r="MT54" i="14"/>
  <c r="MS54" i="14"/>
  <c r="MR54" i="14"/>
  <c r="MQ54" i="14"/>
  <c r="MP54" i="14"/>
  <c r="MO54" i="14"/>
  <c r="MN54" i="14"/>
  <c r="MM54" i="14"/>
  <c r="ML54" i="14"/>
  <c r="MK54" i="14"/>
  <c r="MJ54" i="14"/>
  <c r="MI54" i="14"/>
  <c r="MH54" i="14"/>
  <c r="MG54" i="14"/>
  <c r="MF54" i="14"/>
  <c r="ME54" i="14"/>
  <c r="MD54" i="14"/>
  <c r="MC54" i="14"/>
  <c r="MB54" i="14"/>
  <c r="MA54" i="14"/>
  <c r="LZ54" i="14"/>
  <c r="LY54" i="14"/>
  <c r="LX54" i="14"/>
  <c r="LW54" i="14"/>
  <c r="LV54" i="14"/>
  <c r="LU54" i="14"/>
  <c r="LT54" i="14"/>
  <c r="LS54" i="14"/>
  <c r="LR54" i="14"/>
  <c r="LQ54" i="14"/>
  <c r="LP54" i="14"/>
  <c r="LO54" i="14"/>
  <c r="LN54" i="14"/>
  <c r="LM54" i="14"/>
  <c r="LL54" i="14"/>
  <c r="LK54" i="14"/>
  <c r="LJ54" i="14"/>
  <c r="LI54" i="14"/>
  <c r="LH54" i="14"/>
  <c r="LG54" i="14"/>
  <c r="LF54" i="14"/>
  <c r="LE54" i="14"/>
  <c r="LD54" i="14"/>
  <c r="LC54" i="14"/>
  <c r="LB54" i="14"/>
  <c r="LA54" i="14"/>
  <c r="KZ54" i="14"/>
  <c r="KY54" i="14"/>
  <c r="KX54" i="14"/>
  <c r="KW54" i="14"/>
  <c r="KV54" i="14"/>
  <c r="KU54" i="14"/>
  <c r="KT54" i="14"/>
  <c r="KS54" i="14"/>
  <c r="KR54" i="14"/>
  <c r="KQ54" i="14"/>
  <c r="KP54" i="14"/>
  <c r="KO54" i="14"/>
  <c r="KN54" i="14"/>
  <c r="KM54" i="14"/>
  <c r="KL54" i="14"/>
  <c r="KK54" i="14"/>
  <c r="KJ54" i="14"/>
  <c r="KI54" i="14"/>
  <c r="KH54" i="14"/>
  <c r="KG54" i="14"/>
  <c r="KF54" i="14"/>
  <c r="KE54" i="14"/>
  <c r="KD54" i="14"/>
  <c r="KC54" i="14"/>
  <c r="KB54" i="14"/>
  <c r="KA54" i="14"/>
  <c r="JZ54" i="14"/>
  <c r="JY54" i="14"/>
  <c r="JX54" i="14"/>
  <c r="JW54" i="14"/>
  <c r="JV54" i="14"/>
  <c r="JU54" i="14"/>
  <c r="JT54" i="14"/>
  <c r="JS54" i="14"/>
  <c r="JR54" i="14"/>
  <c r="JQ54" i="14"/>
  <c r="JP54" i="14"/>
  <c r="JO54" i="14"/>
  <c r="JN54" i="14"/>
  <c r="JM54" i="14"/>
  <c r="JL54" i="14"/>
  <c r="JK54" i="14"/>
  <c r="JJ54" i="14"/>
  <c r="JI54" i="14"/>
  <c r="JH54" i="14"/>
  <c r="JG54" i="14"/>
  <c r="JF54" i="14"/>
  <c r="JE54" i="14"/>
  <c r="JD54" i="14"/>
  <c r="JC54" i="14"/>
  <c r="JB54" i="14"/>
  <c r="JA54" i="14"/>
  <c r="IZ54" i="14"/>
  <c r="IY54" i="14"/>
  <c r="IX54" i="14"/>
  <c r="IW54" i="14"/>
  <c r="IV54" i="14"/>
  <c r="IU54" i="14"/>
  <c r="IT54" i="14"/>
  <c r="IS54" i="14"/>
  <c r="IR54" i="14"/>
  <c r="IQ54" i="14"/>
  <c r="IP54" i="14"/>
  <c r="IO54" i="14"/>
  <c r="IN54" i="14"/>
  <c r="IM54" i="14"/>
  <c r="IL54" i="14"/>
  <c r="IK54" i="14"/>
  <c r="IJ54" i="14"/>
  <c r="II54" i="14"/>
  <c r="IH54" i="14"/>
  <c r="IG54" i="14"/>
  <c r="IF54" i="14"/>
  <c r="IE54" i="14"/>
  <c r="ID54" i="14"/>
  <c r="IC54" i="14"/>
  <c r="IB54" i="14"/>
  <c r="IA54" i="14"/>
  <c r="HZ54" i="14"/>
  <c r="HY54" i="14"/>
  <c r="HX54" i="14"/>
  <c r="HW54" i="14"/>
  <c r="HV54" i="14"/>
  <c r="HU54" i="14"/>
  <c r="HT54" i="14"/>
  <c r="HS54" i="14"/>
  <c r="HR54" i="14"/>
  <c r="HQ54" i="14"/>
  <c r="HP54" i="14"/>
  <c r="HO54" i="14"/>
  <c r="HN54" i="14"/>
  <c r="HM54" i="14"/>
  <c r="HL54" i="14"/>
  <c r="HK54" i="14"/>
  <c r="HJ54" i="14"/>
  <c r="HI54" i="14"/>
  <c r="HH54" i="14"/>
  <c r="HG54" i="14"/>
  <c r="HF54" i="14"/>
  <c r="HE54" i="14"/>
  <c r="HD54" i="14"/>
  <c r="HC54" i="14"/>
  <c r="HB54" i="14"/>
  <c r="HA54" i="14"/>
  <c r="GZ54" i="14"/>
  <c r="GY54" i="14"/>
  <c r="GX54" i="14"/>
  <c r="GW54" i="14"/>
  <c r="GV54" i="14"/>
  <c r="GU54" i="14"/>
  <c r="GT54" i="14"/>
  <c r="GS54" i="14"/>
  <c r="GR54" i="14"/>
  <c r="GQ54" i="14"/>
  <c r="GP54" i="14"/>
  <c r="GO54" i="14"/>
  <c r="GN54" i="14"/>
  <c r="GM54" i="14"/>
  <c r="GL54" i="14"/>
  <c r="GK54" i="14"/>
  <c r="GJ54" i="14"/>
  <c r="GI54" i="14"/>
  <c r="GH54" i="14"/>
  <c r="GG54" i="14"/>
  <c r="GF54" i="14"/>
  <c r="GE54" i="14"/>
  <c r="GD54" i="14"/>
  <c r="GC54" i="14"/>
  <c r="GB54" i="14"/>
  <c r="GA54" i="14"/>
  <c r="FZ54" i="14"/>
  <c r="FY54" i="14"/>
  <c r="FX54" i="14"/>
  <c r="FW54" i="14"/>
  <c r="FV54" i="14"/>
  <c r="FU54" i="14"/>
  <c r="FT54" i="14"/>
  <c r="FS54" i="14"/>
  <c r="FR54" i="14"/>
  <c r="FQ54" i="14"/>
  <c r="FP54" i="14"/>
  <c r="FO54" i="14"/>
  <c r="FN54" i="14"/>
  <c r="FM54" i="14"/>
  <c r="FL54" i="14"/>
  <c r="FK54" i="14"/>
  <c r="FJ54" i="14"/>
  <c r="FI54" i="14"/>
  <c r="FH54" i="14"/>
  <c r="FG54" i="14"/>
  <c r="FF54" i="14"/>
  <c r="FE54" i="14"/>
  <c r="FD54" i="14"/>
  <c r="FC54" i="14"/>
  <c r="FB54" i="14"/>
  <c r="FA54" i="14"/>
  <c r="EZ54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B54" i="14"/>
  <c r="SQ53" i="14"/>
  <c r="SP53" i="14"/>
  <c r="SO53" i="14"/>
  <c r="SN53" i="14"/>
  <c r="SM53" i="14"/>
  <c r="SL53" i="14"/>
  <c r="SK53" i="14"/>
  <c r="SJ53" i="14"/>
  <c r="SI53" i="14"/>
  <c r="SH53" i="14"/>
  <c r="SG53" i="14"/>
  <c r="SF53" i="14"/>
  <c r="SE53" i="14"/>
  <c r="SD53" i="14"/>
  <c r="SC53" i="14"/>
  <c r="SB53" i="14"/>
  <c r="SA53" i="14"/>
  <c r="RZ53" i="14"/>
  <c r="RY53" i="14"/>
  <c r="RX53" i="14"/>
  <c r="RW53" i="14"/>
  <c r="RV53" i="14"/>
  <c r="RU53" i="14"/>
  <c r="RT53" i="14"/>
  <c r="RS53" i="14"/>
  <c r="RR53" i="14"/>
  <c r="RQ53" i="14"/>
  <c r="RP53" i="14"/>
  <c r="RO53" i="14"/>
  <c r="RN53" i="14"/>
  <c r="RM53" i="14"/>
  <c r="RL53" i="14"/>
  <c r="RK53" i="14"/>
  <c r="RJ53" i="14"/>
  <c r="RI53" i="14"/>
  <c r="RH53" i="14"/>
  <c r="RG53" i="14"/>
  <c r="RF53" i="14"/>
  <c r="RE53" i="14"/>
  <c r="RD53" i="14"/>
  <c r="RC53" i="14"/>
  <c r="RB53" i="14"/>
  <c r="RA53" i="14"/>
  <c r="QZ53" i="14"/>
  <c r="QY53" i="14"/>
  <c r="QX53" i="14"/>
  <c r="QW53" i="14"/>
  <c r="QV53" i="14"/>
  <c r="QU53" i="14"/>
  <c r="QT53" i="14"/>
  <c r="QS53" i="14"/>
  <c r="QR53" i="14"/>
  <c r="QQ53" i="14"/>
  <c r="QP53" i="14"/>
  <c r="QO53" i="14"/>
  <c r="QN53" i="14"/>
  <c r="QM53" i="14"/>
  <c r="QL53" i="14"/>
  <c r="QK53" i="14"/>
  <c r="QJ53" i="14"/>
  <c r="QI53" i="14"/>
  <c r="QH53" i="14"/>
  <c r="QG53" i="14"/>
  <c r="QF53" i="14"/>
  <c r="QE53" i="14"/>
  <c r="QD53" i="14"/>
  <c r="QC53" i="14"/>
  <c r="QB53" i="14"/>
  <c r="QA53" i="14"/>
  <c r="PZ53" i="14"/>
  <c r="PY53" i="14"/>
  <c r="PX53" i="14"/>
  <c r="PW53" i="14"/>
  <c r="PV53" i="14"/>
  <c r="PU53" i="14"/>
  <c r="PT53" i="14"/>
  <c r="PS53" i="14"/>
  <c r="PR53" i="14"/>
  <c r="PQ53" i="14"/>
  <c r="PP53" i="14"/>
  <c r="PO53" i="14"/>
  <c r="PN53" i="14"/>
  <c r="PM53" i="14"/>
  <c r="PL53" i="14"/>
  <c r="PK53" i="14"/>
  <c r="PJ53" i="14"/>
  <c r="PI53" i="14"/>
  <c r="PH53" i="14"/>
  <c r="PG53" i="14"/>
  <c r="PF53" i="14"/>
  <c r="PE53" i="14"/>
  <c r="PD53" i="14"/>
  <c r="PC53" i="14"/>
  <c r="PB53" i="14"/>
  <c r="PA53" i="14"/>
  <c r="OZ53" i="14"/>
  <c r="OY53" i="14"/>
  <c r="OX53" i="14"/>
  <c r="OW53" i="14"/>
  <c r="OV53" i="14"/>
  <c r="OU53" i="14"/>
  <c r="OT53" i="14"/>
  <c r="OS53" i="14"/>
  <c r="OR53" i="14"/>
  <c r="OQ53" i="14"/>
  <c r="OP53" i="14"/>
  <c r="OO53" i="14"/>
  <c r="ON53" i="14"/>
  <c r="OM53" i="14"/>
  <c r="OL53" i="14"/>
  <c r="OK53" i="14"/>
  <c r="OJ53" i="14"/>
  <c r="OI53" i="14"/>
  <c r="OH53" i="14"/>
  <c r="OG53" i="14"/>
  <c r="OF53" i="14"/>
  <c r="OE53" i="14"/>
  <c r="OD53" i="14"/>
  <c r="OC53" i="14"/>
  <c r="OB53" i="14"/>
  <c r="OA53" i="14"/>
  <c r="NZ53" i="14"/>
  <c r="NY53" i="14"/>
  <c r="NX53" i="14"/>
  <c r="NW53" i="14"/>
  <c r="NV53" i="14"/>
  <c r="NU53" i="14"/>
  <c r="NT53" i="14"/>
  <c r="NS53" i="14"/>
  <c r="NR53" i="14"/>
  <c r="NQ53" i="14"/>
  <c r="NP53" i="14"/>
  <c r="NO53" i="14"/>
  <c r="NN53" i="14"/>
  <c r="NM53" i="14"/>
  <c r="NL53" i="14"/>
  <c r="NK53" i="14"/>
  <c r="NJ53" i="14"/>
  <c r="NI53" i="14"/>
  <c r="NH53" i="14"/>
  <c r="NG53" i="14"/>
  <c r="NF53" i="14"/>
  <c r="NE53" i="14"/>
  <c r="ND53" i="14"/>
  <c r="NC53" i="14"/>
  <c r="NB53" i="14"/>
  <c r="NA53" i="14"/>
  <c r="MZ53" i="14"/>
  <c r="MY53" i="14"/>
  <c r="MX53" i="14"/>
  <c r="MW53" i="14"/>
  <c r="MV53" i="14"/>
  <c r="MU53" i="14"/>
  <c r="MT53" i="14"/>
  <c r="MS53" i="14"/>
  <c r="MR53" i="14"/>
  <c r="MQ53" i="14"/>
  <c r="MP53" i="14"/>
  <c r="MO53" i="14"/>
  <c r="MN53" i="14"/>
  <c r="MM53" i="14"/>
  <c r="ML53" i="14"/>
  <c r="MK53" i="14"/>
  <c r="MJ53" i="14"/>
  <c r="MI53" i="14"/>
  <c r="MH53" i="14"/>
  <c r="MG53" i="14"/>
  <c r="MF53" i="14"/>
  <c r="ME53" i="14"/>
  <c r="MD53" i="14"/>
  <c r="MC53" i="14"/>
  <c r="MB53" i="14"/>
  <c r="MA53" i="14"/>
  <c r="LZ53" i="14"/>
  <c r="LY53" i="14"/>
  <c r="LX53" i="14"/>
  <c r="LW53" i="14"/>
  <c r="LV53" i="14"/>
  <c r="LU53" i="14"/>
  <c r="LT53" i="14"/>
  <c r="LS53" i="14"/>
  <c r="LR53" i="14"/>
  <c r="LQ53" i="14"/>
  <c r="LP53" i="14"/>
  <c r="LO53" i="14"/>
  <c r="LN53" i="14"/>
  <c r="LM53" i="14"/>
  <c r="LL53" i="14"/>
  <c r="LK53" i="14"/>
  <c r="LJ53" i="14"/>
  <c r="LI53" i="14"/>
  <c r="LH53" i="14"/>
  <c r="LG53" i="14"/>
  <c r="LF53" i="14"/>
  <c r="LE53" i="14"/>
  <c r="LD53" i="14"/>
  <c r="LC53" i="14"/>
  <c r="LB53" i="14"/>
  <c r="LA53" i="14"/>
  <c r="KZ53" i="14"/>
  <c r="KY53" i="14"/>
  <c r="KX53" i="14"/>
  <c r="KW53" i="14"/>
  <c r="KV53" i="14"/>
  <c r="KU53" i="14"/>
  <c r="KT53" i="14"/>
  <c r="KS53" i="14"/>
  <c r="KR53" i="14"/>
  <c r="KQ53" i="14"/>
  <c r="KP53" i="14"/>
  <c r="KO53" i="14"/>
  <c r="KN53" i="14"/>
  <c r="KM53" i="14"/>
  <c r="KL53" i="14"/>
  <c r="KK53" i="14"/>
  <c r="KJ53" i="14"/>
  <c r="KI53" i="14"/>
  <c r="KH53" i="14"/>
  <c r="KG53" i="14"/>
  <c r="KF53" i="14"/>
  <c r="KE53" i="14"/>
  <c r="KD53" i="14"/>
  <c r="KC53" i="14"/>
  <c r="KB53" i="14"/>
  <c r="KA53" i="14"/>
  <c r="JZ53" i="14"/>
  <c r="JY53" i="14"/>
  <c r="JX53" i="14"/>
  <c r="JW53" i="14"/>
  <c r="JV53" i="14"/>
  <c r="JU53" i="14"/>
  <c r="JT53" i="14"/>
  <c r="JS53" i="14"/>
  <c r="JR53" i="14"/>
  <c r="JQ53" i="14"/>
  <c r="JP53" i="14"/>
  <c r="JO53" i="14"/>
  <c r="JN53" i="14"/>
  <c r="JM53" i="14"/>
  <c r="JL53" i="14"/>
  <c r="JK53" i="14"/>
  <c r="JJ53" i="14"/>
  <c r="JI53" i="14"/>
  <c r="JH53" i="14"/>
  <c r="JG53" i="14"/>
  <c r="JF53" i="14"/>
  <c r="JE53" i="14"/>
  <c r="JD53" i="14"/>
  <c r="JC53" i="14"/>
  <c r="JB53" i="14"/>
  <c r="JA53" i="14"/>
  <c r="IZ53" i="14"/>
  <c r="IY53" i="14"/>
  <c r="IX53" i="14"/>
  <c r="IW53" i="14"/>
  <c r="IV53" i="14"/>
  <c r="IU53" i="14"/>
  <c r="IT53" i="14"/>
  <c r="IS53" i="14"/>
  <c r="IR53" i="14"/>
  <c r="IQ53" i="14"/>
  <c r="IP53" i="14"/>
  <c r="IO53" i="14"/>
  <c r="IN53" i="14"/>
  <c r="IM53" i="14"/>
  <c r="IL53" i="14"/>
  <c r="IK53" i="14"/>
  <c r="IJ53" i="14"/>
  <c r="II53" i="14"/>
  <c r="IH53" i="14"/>
  <c r="IG53" i="14"/>
  <c r="IF53" i="14"/>
  <c r="IE53" i="14"/>
  <c r="ID53" i="14"/>
  <c r="IC53" i="14"/>
  <c r="IB53" i="14"/>
  <c r="IA53" i="14"/>
  <c r="HZ53" i="14"/>
  <c r="HY53" i="14"/>
  <c r="HX53" i="14"/>
  <c r="HW53" i="14"/>
  <c r="HV53" i="14"/>
  <c r="HU53" i="14"/>
  <c r="HT53" i="14"/>
  <c r="HS53" i="14"/>
  <c r="HR53" i="14"/>
  <c r="HQ53" i="14"/>
  <c r="HP53" i="14"/>
  <c r="HO53" i="14"/>
  <c r="HN53" i="14"/>
  <c r="HM53" i="14"/>
  <c r="HL53" i="14"/>
  <c r="HK53" i="14"/>
  <c r="HJ53" i="14"/>
  <c r="HI53" i="14"/>
  <c r="HH53" i="14"/>
  <c r="HG53" i="14"/>
  <c r="HF53" i="14"/>
  <c r="HE53" i="14"/>
  <c r="HD53" i="14"/>
  <c r="HC53" i="14"/>
  <c r="HB53" i="14"/>
  <c r="HA53" i="14"/>
  <c r="GZ53" i="14"/>
  <c r="GY53" i="14"/>
  <c r="GX53" i="14"/>
  <c r="GW53" i="14"/>
  <c r="GV53" i="14"/>
  <c r="GU53" i="14"/>
  <c r="GT53" i="14"/>
  <c r="GS53" i="14"/>
  <c r="GR53" i="14"/>
  <c r="GQ53" i="14"/>
  <c r="GP53" i="14"/>
  <c r="GO53" i="14"/>
  <c r="GN53" i="14"/>
  <c r="GM53" i="14"/>
  <c r="GL53" i="14"/>
  <c r="GK53" i="14"/>
  <c r="GJ53" i="14"/>
  <c r="GI53" i="14"/>
  <c r="GH53" i="14"/>
  <c r="GG53" i="14"/>
  <c r="GF53" i="14"/>
  <c r="GE53" i="14"/>
  <c r="GD53" i="14"/>
  <c r="GC53" i="14"/>
  <c r="GB53" i="14"/>
  <c r="GA53" i="14"/>
  <c r="FZ53" i="14"/>
  <c r="FY53" i="14"/>
  <c r="FX53" i="14"/>
  <c r="FW53" i="14"/>
  <c r="FV53" i="14"/>
  <c r="FU53" i="14"/>
  <c r="FT53" i="14"/>
  <c r="FS53" i="14"/>
  <c r="FR53" i="14"/>
  <c r="FQ53" i="14"/>
  <c r="FP53" i="14"/>
  <c r="FO53" i="14"/>
  <c r="FN53" i="14"/>
  <c r="FM53" i="14"/>
  <c r="FL53" i="14"/>
  <c r="FK53" i="14"/>
  <c r="FJ53" i="14"/>
  <c r="FI53" i="14"/>
  <c r="FH53" i="14"/>
  <c r="FG53" i="14"/>
  <c r="FF53" i="14"/>
  <c r="FE53" i="14"/>
  <c r="FD53" i="14"/>
  <c r="FC53" i="14"/>
  <c r="FB53" i="14"/>
  <c r="FA53" i="14"/>
  <c r="EZ53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C53" i="14"/>
  <c r="B53" i="14"/>
  <c r="AA84" i="14" s="1"/>
  <c r="SQ52" i="14"/>
  <c r="SP52" i="14"/>
  <c r="SO52" i="14"/>
  <c r="SN52" i="14"/>
  <c r="SM52" i="14"/>
  <c r="SL52" i="14"/>
  <c r="SK52" i="14"/>
  <c r="SJ52" i="14"/>
  <c r="SI52" i="14"/>
  <c r="SH52" i="14"/>
  <c r="SG52" i="14"/>
  <c r="SF52" i="14"/>
  <c r="SE52" i="14"/>
  <c r="SD52" i="14"/>
  <c r="SC52" i="14"/>
  <c r="SB52" i="14"/>
  <c r="SA52" i="14"/>
  <c r="RZ52" i="14"/>
  <c r="RY52" i="14"/>
  <c r="RX52" i="14"/>
  <c r="RW52" i="14"/>
  <c r="RV52" i="14"/>
  <c r="RU52" i="14"/>
  <c r="RT52" i="14"/>
  <c r="RS52" i="14"/>
  <c r="RR52" i="14"/>
  <c r="RQ52" i="14"/>
  <c r="RP52" i="14"/>
  <c r="RO52" i="14"/>
  <c r="RN52" i="14"/>
  <c r="RM52" i="14"/>
  <c r="RL52" i="14"/>
  <c r="RK52" i="14"/>
  <c r="RJ52" i="14"/>
  <c r="RI52" i="14"/>
  <c r="RH52" i="14"/>
  <c r="RG52" i="14"/>
  <c r="RF52" i="14"/>
  <c r="RE52" i="14"/>
  <c r="RD52" i="14"/>
  <c r="RC52" i="14"/>
  <c r="RB52" i="14"/>
  <c r="RA52" i="14"/>
  <c r="QZ52" i="14"/>
  <c r="QY52" i="14"/>
  <c r="QX52" i="14"/>
  <c r="QW52" i="14"/>
  <c r="QV52" i="14"/>
  <c r="QU52" i="14"/>
  <c r="QT52" i="14"/>
  <c r="QS52" i="14"/>
  <c r="QR52" i="14"/>
  <c r="QQ52" i="14"/>
  <c r="QP52" i="14"/>
  <c r="QO52" i="14"/>
  <c r="QN52" i="14"/>
  <c r="QM52" i="14"/>
  <c r="QL52" i="14"/>
  <c r="QK52" i="14"/>
  <c r="QJ52" i="14"/>
  <c r="QI52" i="14"/>
  <c r="QH52" i="14"/>
  <c r="QG52" i="14"/>
  <c r="QF52" i="14"/>
  <c r="QE52" i="14"/>
  <c r="QD52" i="14"/>
  <c r="QC52" i="14"/>
  <c r="QB52" i="14"/>
  <c r="QA52" i="14"/>
  <c r="PZ52" i="14"/>
  <c r="PY52" i="14"/>
  <c r="PX52" i="14"/>
  <c r="PW52" i="14"/>
  <c r="PV52" i="14"/>
  <c r="PU52" i="14"/>
  <c r="PT52" i="14"/>
  <c r="PS52" i="14"/>
  <c r="PR52" i="14"/>
  <c r="PQ52" i="14"/>
  <c r="PP52" i="14"/>
  <c r="PO52" i="14"/>
  <c r="PN52" i="14"/>
  <c r="PM52" i="14"/>
  <c r="PL52" i="14"/>
  <c r="PK52" i="14"/>
  <c r="PJ52" i="14"/>
  <c r="PI52" i="14"/>
  <c r="PH52" i="14"/>
  <c r="PG52" i="14"/>
  <c r="PF52" i="14"/>
  <c r="PE52" i="14"/>
  <c r="PD52" i="14"/>
  <c r="PC52" i="14"/>
  <c r="PB52" i="14"/>
  <c r="PA52" i="14"/>
  <c r="OZ52" i="14"/>
  <c r="OY52" i="14"/>
  <c r="OX52" i="14"/>
  <c r="OW52" i="14"/>
  <c r="OV52" i="14"/>
  <c r="OU52" i="14"/>
  <c r="OT52" i="14"/>
  <c r="OS52" i="14"/>
  <c r="OR52" i="14"/>
  <c r="OQ52" i="14"/>
  <c r="OP52" i="14"/>
  <c r="OO52" i="14"/>
  <c r="ON52" i="14"/>
  <c r="OM52" i="14"/>
  <c r="OL52" i="14"/>
  <c r="OK52" i="14"/>
  <c r="OJ52" i="14"/>
  <c r="OI52" i="14"/>
  <c r="OH52" i="14"/>
  <c r="OG52" i="14"/>
  <c r="OF52" i="14"/>
  <c r="OE52" i="14"/>
  <c r="OD52" i="14"/>
  <c r="OC52" i="14"/>
  <c r="OB52" i="14"/>
  <c r="OA52" i="14"/>
  <c r="NZ52" i="14"/>
  <c r="NY52" i="14"/>
  <c r="NX52" i="14"/>
  <c r="NW52" i="14"/>
  <c r="NV52" i="14"/>
  <c r="NU52" i="14"/>
  <c r="NT52" i="14"/>
  <c r="NS52" i="14"/>
  <c r="NR52" i="14"/>
  <c r="NQ52" i="14"/>
  <c r="NP52" i="14"/>
  <c r="NO52" i="14"/>
  <c r="NN52" i="14"/>
  <c r="NM52" i="14"/>
  <c r="NL52" i="14"/>
  <c r="NK52" i="14"/>
  <c r="NJ52" i="14"/>
  <c r="NI52" i="14"/>
  <c r="NH52" i="14"/>
  <c r="NG52" i="14"/>
  <c r="NF52" i="14"/>
  <c r="NE52" i="14"/>
  <c r="ND52" i="14"/>
  <c r="NC52" i="14"/>
  <c r="NB52" i="14"/>
  <c r="NA52" i="14"/>
  <c r="MZ52" i="14"/>
  <c r="MY52" i="14"/>
  <c r="MX52" i="14"/>
  <c r="MW52" i="14"/>
  <c r="MV52" i="14"/>
  <c r="MU52" i="14"/>
  <c r="MT52" i="14"/>
  <c r="MS52" i="14"/>
  <c r="MR52" i="14"/>
  <c r="MQ52" i="14"/>
  <c r="MP52" i="14"/>
  <c r="MO52" i="14"/>
  <c r="MN52" i="14"/>
  <c r="MM52" i="14"/>
  <c r="ML52" i="14"/>
  <c r="MK52" i="14"/>
  <c r="MJ52" i="14"/>
  <c r="MI52" i="14"/>
  <c r="MH52" i="14"/>
  <c r="MG52" i="14"/>
  <c r="MF52" i="14"/>
  <c r="ME52" i="14"/>
  <c r="MD52" i="14"/>
  <c r="MC52" i="14"/>
  <c r="MB52" i="14"/>
  <c r="MA52" i="14"/>
  <c r="LZ52" i="14"/>
  <c r="LY52" i="14"/>
  <c r="LX52" i="14"/>
  <c r="LW52" i="14"/>
  <c r="LV52" i="14"/>
  <c r="LU52" i="14"/>
  <c r="LT52" i="14"/>
  <c r="LS52" i="14"/>
  <c r="LR52" i="14"/>
  <c r="LQ52" i="14"/>
  <c r="LP52" i="14"/>
  <c r="LO52" i="14"/>
  <c r="LN52" i="14"/>
  <c r="LM52" i="14"/>
  <c r="LL52" i="14"/>
  <c r="LK52" i="14"/>
  <c r="LJ52" i="14"/>
  <c r="LI52" i="14"/>
  <c r="LH52" i="14"/>
  <c r="LG52" i="14"/>
  <c r="LF52" i="14"/>
  <c r="LE52" i="14"/>
  <c r="LD52" i="14"/>
  <c r="LC52" i="14"/>
  <c r="LB52" i="14"/>
  <c r="LA52" i="14"/>
  <c r="KZ52" i="14"/>
  <c r="KY52" i="14"/>
  <c r="KX52" i="14"/>
  <c r="KW52" i="14"/>
  <c r="KV52" i="14"/>
  <c r="KU52" i="14"/>
  <c r="KT52" i="14"/>
  <c r="KS52" i="14"/>
  <c r="KR52" i="14"/>
  <c r="KQ52" i="14"/>
  <c r="KP52" i="14"/>
  <c r="KO52" i="14"/>
  <c r="KN52" i="14"/>
  <c r="KM52" i="14"/>
  <c r="KL52" i="14"/>
  <c r="KK52" i="14"/>
  <c r="KJ52" i="14"/>
  <c r="KI52" i="14"/>
  <c r="KH52" i="14"/>
  <c r="KG52" i="14"/>
  <c r="KF52" i="14"/>
  <c r="KE52" i="14"/>
  <c r="KD52" i="14"/>
  <c r="KC52" i="14"/>
  <c r="KB52" i="14"/>
  <c r="KA52" i="14"/>
  <c r="JZ52" i="14"/>
  <c r="JY52" i="14"/>
  <c r="JX52" i="14"/>
  <c r="JW52" i="14"/>
  <c r="JV52" i="14"/>
  <c r="JU52" i="14"/>
  <c r="JT52" i="14"/>
  <c r="JS52" i="14"/>
  <c r="JR52" i="14"/>
  <c r="JQ52" i="14"/>
  <c r="JP52" i="14"/>
  <c r="JO52" i="14"/>
  <c r="JN52" i="14"/>
  <c r="JM52" i="14"/>
  <c r="JL52" i="14"/>
  <c r="JK52" i="14"/>
  <c r="JJ52" i="14"/>
  <c r="JI52" i="14"/>
  <c r="JH52" i="14"/>
  <c r="JG52" i="14"/>
  <c r="JF52" i="14"/>
  <c r="JE52" i="14"/>
  <c r="JD52" i="14"/>
  <c r="JC52" i="14"/>
  <c r="JB52" i="14"/>
  <c r="JA52" i="14"/>
  <c r="IZ52" i="14"/>
  <c r="IY52" i="14"/>
  <c r="IX52" i="14"/>
  <c r="IW52" i="14"/>
  <c r="IV52" i="14"/>
  <c r="IU52" i="14"/>
  <c r="IT52" i="14"/>
  <c r="IS52" i="14"/>
  <c r="IR52" i="14"/>
  <c r="IQ52" i="14"/>
  <c r="IP52" i="14"/>
  <c r="IO52" i="14"/>
  <c r="IN52" i="14"/>
  <c r="IM52" i="14"/>
  <c r="IL52" i="14"/>
  <c r="IK52" i="14"/>
  <c r="IJ52" i="14"/>
  <c r="II52" i="14"/>
  <c r="IH52" i="14"/>
  <c r="IG52" i="14"/>
  <c r="IF52" i="14"/>
  <c r="IE52" i="14"/>
  <c r="ID52" i="14"/>
  <c r="IC52" i="14"/>
  <c r="IB52" i="14"/>
  <c r="IA52" i="14"/>
  <c r="HZ52" i="14"/>
  <c r="HY52" i="14"/>
  <c r="HX52" i="14"/>
  <c r="HW52" i="14"/>
  <c r="HV52" i="14"/>
  <c r="HU52" i="14"/>
  <c r="HT52" i="14"/>
  <c r="HS52" i="14"/>
  <c r="HR52" i="14"/>
  <c r="HQ52" i="14"/>
  <c r="HP52" i="14"/>
  <c r="HO52" i="14"/>
  <c r="HN52" i="14"/>
  <c r="HM52" i="14"/>
  <c r="HL52" i="14"/>
  <c r="HK52" i="14"/>
  <c r="HJ52" i="14"/>
  <c r="HI52" i="14"/>
  <c r="HH52" i="14"/>
  <c r="HG52" i="14"/>
  <c r="HF52" i="14"/>
  <c r="HE52" i="14"/>
  <c r="HD52" i="14"/>
  <c r="HC52" i="14"/>
  <c r="HB52" i="14"/>
  <c r="HA52" i="14"/>
  <c r="GZ52" i="14"/>
  <c r="GY52" i="14"/>
  <c r="GX52" i="14"/>
  <c r="GW52" i="14"/>
  <c r="GV52" i="14"/>
  <c r="GU52" i="14"/>
  <c r="GT52" i="14"/>
  <c r="GS52" i="14"/>
  <c r="GR52" i="14"/>
  <c r="GQ52" i="14"/>
  <c r="GP52" i="14"/>
  <c r="GO52" i="14"/>
  <c r="GN52" i="14"/>
  <c r="GM52" i="14"/>
  <c r="GL52" i="14"/>
  <c r="GK52" i="14"/>
  <c r="GJ52" i="14"/>
  <c r="GI52" i="14"/>
  <c r="GH52" i="14"/>
  <c r="GG52" i="14"/>
  <c r="GF52" i="14"/>
  <c r="GE52" i="14"/>
  <c r="GD52" i="14"/>
  <c r="GC52" i="14"/>
  <c r="GB52" i="14"/>
  <c r="GA52" i="14"/>
  <c r="FZ52" i="14"/>
  <c r="FY52" i="14"/>
  <c r="FX52" i="14"/>
  <c r="FW52" i="14"/>
  <c r="FV52" i="14"/>
  <c r="FU52" i="14"/>
  <c r="FT52" i="14"/>
  <c r="FS52" i="14"/>
  <c r="FR52" i="14"/>
  <c r="FQ52" i="14"/>
  <c r="FP52" i="14"/>
  <c r="FO52" i="14"/>
  <c r="FN52" i="14"/>
  <c r="FM52" i="14"/>
  <c r="FL52" i="14"/>
  <c r="FK52" i="14"/>
  <c r="FJ52" i="14"/>
  <c r="FI52" i="14"/>
  <c r="FH52" i="14"/>
  <c r="FG52" i="14"/>
  <c r="FF52" i="14"/>
  <c r="FE52" i="14"/>
  <c r="FD52" i="14"/>
  <c r="FC52" i="14"/>
  <c r="FB52" i="14"/>
  <c r="FA52" i="14"/>
  <c r="EZ52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C52" i="14"/>
  <c r="B52" i="14"/>
  <c r="SQ51" i="14"/>
  <c r="SP51" i="14"/>
  <c r="SO51" i="14"/>
  <c r="SN51" i="14"/>
  <c r="SM51" i="14"/>
  <c r="SL51" i="14"/>
  <c r="SK51" i="14"/>
  <c r="SJ51" i="14"/>
  <c r="SI51" i="14"/>
  <c r="SH51" i="14"/>
  <c r="SG51" i="14"/>
  <c r="SF51" i="14"/>
  <c r="SE51" i="14"/>
  <c r="SD51" i="14"/>
  <c r="SC51" i="14"/>
  <c r="SB51" i="14"/>
  <c r="SA51" i="14"/>
  <c r="RZ51" i="14"/>
  <c r="RY51" i="14"/>
  <c r="RX51" i="14"/>
  <c r="RW51" i="14"/>
  <c r="RV51" i="14"/>
  <c r="RU51" i="14"/>
  <c r="RT51" i="14"/>
  <c r="RS51" i="14"/>
  <c r="RR51" i="14"/>
  <c r="RQ51" i="14"/>
  <c r="RP51" i="14"/>
  <c r="RO51" i="14"/>
  <c r="RN51" i="14"/>
  <c r="RM51" i="14"/>
  <c r="RL51" i="14"/>
  <c r="RK51" i="14"/>
  <c r="RJ51" i="14"/>
  <c r="RI51" i="14"/>
  <c r="RH51" i="14"/>
  <c r="RG51" i="14"/>
  <c r="RF51" i="14"/>
  <c r="RE51" i="14"/>
  <c r="RD51" i="14"/>
  <c r="RC51" i="14"/>
  <c r="RB51" i="14"/>
  <c r="RA51" i="14"/>
  <c r="QZ51" i="14"/>
  <c r="QY51" i="14"/>
  <c r="QX51" i="14"/>
  <c r="QW51" i="14"/>
  <c r="QV51" i="14"/>
  <c r="QU51" i="14"/>
  <c r="QT51" i="14"/>
  <c r="QS51" i="14"/>
  <c r="QR51" i="14"/>
  <c r="QQ51" i="14"/>
  <c r="QP51" i="14"/>
  <c r="QO51" i="14"/>
  <c r="QN51" i="14"/>
  <c r="QM51" i="14"/>
  <c r="QL51" i="14"/>
  <c r="QK51" i="14"/>
  <c r="QJ51" i="14"/>
  <c r="QI51" i="14"/>
  <c r="QH51" i="14"/>
  <c r="QG51" i="14"/>
  <c r="QF51" i="14"/>
  <c r="QE51" i="14"/>
  <c r="QD51" i="14"/>
  <c r="QC51" i="14"/>
  <c r="QB51" i="14"/>
  <c r="QA51" i="14"/>
  <c r="PZ51" i="14"/>
  <c r="PY51" i="14"/>
  <c r="PX51" i="14"/>
  <c r="PW51" i="14"/>
  <c r="PV51" i="14"/>
  <c r="PU51" i="14"/>
  <c r="PT51" i="14"/>
  <c r="PS51" i="14"/>
  <c r="PR51" i="14"/>
  <c r="PQ51" i="14"/>
  <c r="PP51" i="14"/>
  <c r="PO51" i="14"/>
  <c r="PN51" i="14"/>
  <c r="PM51" i="14"/>
  <c r="PL51" i="14"/>
  <c r="PK51" i="14"/>
  <c r="PJ51" i="14"/>
  <c r="PI51" i="14"/>
  <c r="PH51" i="14"/>
  <c r="PG51" i="14"/>
  <c r="PF51" i="14"/>
  <c r="PE51" i="14"/>
  <c r="PD51" i="14"/>
  <c r="PC51" i="14"/>
  <c r="PB51" i="14"/>
  <c r="PA51" i="14"/>
  <c r="OZ51" i="14"/>
  <c r="OY51" i="14"/>
  <c r="OX51" i="14"/>
  <c r="OW51" i="14"/>
  <c r="OV51" i="14"/>
  <c r="OU51" i="14"/>
  <c r="OT51" i="14"/>
  <c r="OS51" i="14"/>
  <c r="OR51" i="14"/>
  <c r="OQ51" i="14"/>
  <c r="OP51" i="14"/>
  <c r="OO51" i="14"/>
  <c r="ON51" i="14"/>
  <c r="OM51" i="14"/>
  <c r="OL51" i="14"/>
  <c r="OK51" i="14"/>
  <c r="OJ51" i="14"/>
  <c r="OI51" i="14"/>
  <c r="OH51" i="14"/>
  <c r="OG51" i="14"/>
  <c r="OF51" i="14"/>
  <c r="OE51" i="14"/>
  <c r="OD51" i="14"/>
  <c r="OC51" i="14"/>
  <c r="OB51" i="14"/>
  <c r="OA51" i="14"/>
  <c r="NZ51" i="14"/>
  <c r="NY51" i="14"/>
  <c r="NX51" i="14"/>
  <c r="NW51" i="14"/>
  <c r="NV51" i="14"/>
  <c r="NU51" i="14"/>
  <c r="NT51" i="14"/>
  <c r="NS51" i="14"/>
  <c r="NR51" i="14"/>
  <c r="NQ51" i="14"/>
  <c r="NP51" i="14"/>
  <c r="NO51" i="14"/>
  <c r="NN51" i="14"/>
  <c r="NM51" i="14"/>
  <c r="NL51" i="14"/>
  <c r="NK51" i="14"/>
  <c r="NJ51" i="14"/>
  <c r="NI51" i="14"/>
  <c r="NH51" i="14"/>
  <c r="NG51" i="14"/>
  <c r="NF51" i="14"/>
  <c r="NE51" i="14"/>
  <c r="ND51" i="14"/>
  <c r="NC51" i="14"/>
  <c r="NB51" i="14"/>
  <c r="NA51" i="14"/>
  <c r="MZ51" i="14"/>
  <c r="MY51" i="14"/>
  <c r="MX51" i="14"/>
  <c r="MW51" i="14"/>
  <c r="MV51" i="14"/>
  <c r="MU51" i="14"/>
  <c r="MT51" i="14"/>
  <c r="MS51" i="14"/>
  <c r="MR51" i="14"/>
  <c r="MQ51" i="14"/>
  <c r="MP51" i="14"/>
  <c r="MO51" i="14"/>
  <c r="MN51" i="14"/>
  <c r="MM51" i="14"/>
  <c r="ML51" i="14"/>
  <c r="MK51" i="14"/>
  <c r="MJ51" i="14"/>
  <c r="MI51" i="14"/>
  <c r="MH51" i="14"/>
  <c r="MG51" i="14"/>
  <c r="MF51" i="14"/>
  <c r="ME51" i="14"/>
  <c r="MD51" i="14"/>
  <c r="MC51" i="14"/>
  <c r="MB51" i="14"/>
  <c r="MA51" i="14"/>
  <c r="LZ51" i="14"/>
  <c r="LY51" i="14"/>
  <c r="LX51" i="14"/>
  <c r="LW51" i="14"/>
  <c r="LV51" i="14"/>
  <c r="LU51" i="14"/>
  <c r="LT51" i="14"/>
  <c r="LS51" i="14"/>
  <c r="LR51" i="14"/>
  <c r="LQ51" i="14"/>
  <c r="LP51" i="14"/>
  <c r="LO51" i="14"/>
  <c r="LN51" i="14"/>
  <c r="LM51" i="14"/>
  <c r="LL51" i="14"/>
  <c r="LK51" i="14"/>
  <c r="LJ51" i="14"/>
  <c r="LI51" i="14"/>
  <c r="LH51" i="14"/>
  <c r="LG51" i="14"/>
  <c r="LF51" i="14"/>
  <c r="LE51" i="14"/>
  <c r="LD51" i="14"/>
  <c r="LC51" i="14"/>
  <c r="LB51" i="14"/>
  <c r="LA51" i="14"/>
  <c r="KZ51" i="14"/>
  <c r="KY51" i="14"/>
  <c r="KX51" i="14"/>
  <c r="KW51" i="14"/>
  <c r="KV51" i="14"/>
  <c r="KU51" i="14"/>
  <c r="KT51" i="14"/>
  <c r="KS51" i="14"/>
  <c r="KR51" i="14"/>
  <c r="KQ51" i="14"/>
  <c r="KP51" i="14"/>
  <c r="KO51" i="14"/>
  <c r="KN51" i="14"/>
  <c r="KM51" i="14"/>
  <c r="KL51" i="14"/>
  <c r="KK51" i="14"/>
  <c r="KJ51" i="14"/>
  <c r="KI51" i="14"/>
  <c r="KH51" i="14"/>
  <c r="KG51" i="14"/>
  <c r="KF51" i="14"/>
  <c r="KE51" i="14"/>
  <c r="KD51" i="14"/>
  <c r="KC51" i="14"/>
  <c r="KB51" i="14"/>
  <c r="KA51" i="14"/>
  <c r="JZ51" i="14"/>
  <c r="JY51" i="14"/>
  <c r="JX51" i="14"/>
  <c r="JW51" i="14"/>
  <c r="JV51" i="14"/>
  <c r="JU51" i="14"/>
  <c r="JT51" i="14"/>
  <c r="JS51" i="14"/>
  <c r="JR51" i="14"/>
  <c r="JQ51" i="14"/>
  <c r="JP51" i="14"/>
  <c r="JO51" i="14"/>
  <c r="JN51" i="14"/>
  <c r="JM51" i="14"/>
  <c r="JL51" i="14"/>
  <c r="JK51" i="14"/>
  <c r="JJ51" i="14"/>
  <c r="JI51" i="14"/>
  <c r="JH51" i="14"/>
  <c r="JG51" i="14"/>
  <c r="JF51" i="14"/>
  <c r="JE51" i="14"/>
  <c r="JD51" i="14"/>
  <c r="JC51" i="14"/>
  <c r="JB51" i="14"/>
  <c r="JA51" i="14"/>
  <c r="IZ51" i="14"/>
  <c r="IY51" i="14"/>
  <c r="IX51" i="14"/>
  <c r="IW51" i="14"/>
  <c r="IV51" i="14"/>
  <c r="IU51" i="14"/>
  <c r="IT51" i="14"/>
  <c r="IS51" i="14"/>
  <c r="IR51" i="14"/>
  <c r="IQ51" i="14"/>
  <c r="IP51" i="14"/>
  <c r="IO51" i="14"/>
  <c r="IN51" i="14"/>
  <c r="IM51" i="14"/>
  <c r="IL51" i="14"/>
  <c r="IK51" i="14"/>
  <c r="IJ51" i="14"/>
  <c r="II51" i="14"/>
  <c r="IH51" i="14"/>
  <c r="IG51" i="14"/>
  <c r="IF51" i="14"/>
  <c r="IE51" i="14"/>
  <c r="ID51" i="14"/>
  <c r="IC51" i="14"/>
  <c r="IB51" i="14"/>
  <c r="IA51" i="14"/>
  <c r="HZ51" i="14"/>
  <c r="HY51" i="14"/>
  <c r="HX51" i="14"/>
  <c r="HW51" i="14"/>
  <c r="HV51" i="14"/>
  <c r="HU51" i="14"/>
  <c r="HT51" i="14"/>
  <c r="HS51" i="14"/>
  <c r="HR51" i="14"/>
  <c r="HQ51" i="14"/>
  <c r="HP51" i="14"/>
  <c r="HO51" i="14"/>
  <c r="HN51" i="14"/>
  <c r="HM51" i="14"/>
  <c r="HL51" i="14"/>
  <c r="HK51" i="14"/>
  <c r="HJ51" i="14"/>
  <c r="HI51" i="14"/>
  <c r="HH51" i="14"/>
  <c r="HG51" i="14"/>
  <c r="HF51" i="14"/>
  <c r="HE51" i="14"/>
  <c r="HD51" i="14"/>
  <c r="HC51" i="14"/>
  <c r="HB51" i="14"/>
  <c r="HA51" i="14"/>
  <c r="GZ51" i="14"/>
  <c r="GY51" i="14"/>
  <c r="GX51" i="14"/>
  <c r="GW51" i="14"/>
  <c r="GV51" i="14"/>
  <c r="GU51" i="14"/>
  <c r="GT51" i="14"/>
  <c r="GS51" i="14"/>
  <c r="GR51" i="14"/>
  <c r="GQ51" i="14"/>
  <c r="GP51" i="14"/>
  <c r="GO51" i="14"/>
  <c r="GN51" i="14"/>
  <c r="GM51" i="14"/>
  <c r="GL51" i="14"/>
  <c r="GK51" i="14"/>
  <c r="GJ51" i="14"/>
  <c r="GI51" i="14"/>
  <c r="GH51" i="14"/>
  <c r="GG51" i="14"/>
  <c r="GF51" i="14"/>
  <c r="GE51" i="14"/>
  <c r="GD51" i="14"/>
  <c r="GC51" i="14"/>
  <c r="GB51" i="14"/>
  <c r="GA51" i="14"/>
  <c r="FZ51" i="14"/>
  <c r="FY51" i="14"/>
  <c r="FX51" i="14"/>
  <c r="FW51" i="14"/>
  <c r="FV51" i="14"/>
  <c r="FU51" i="14"/>
  <c r="FT51" i="14"/>
  <c r="FS51" i="14"/>
  <c r="FR51" i="14"/>
  <c r="FQ51" i="14"/>
  <c r="FP51" i="14"/>
  <c r="FO51" i="14"/>
  <c r="FN51" i="14"/>
  <c r="FM51" i="14"/>
  <c r="FL51" i="14"/>
  <c r="FK51" i="14"/>
  <c r="FJ51" i="14"/>
  <c r="FI51" i="14"/>
  <c r="FH51" i="14"/>
  <c r="FG51" i="14"/>
  <c r="FF51" i="14"/>
  <c r="FE51" i="14"/>
  <c r="FD51" i="14"/>
  <c r="FC51" i="14"/>
  <c r="FB51" i="14"/>
  <c r="FA51" i="14"/>
  <c r="EZ51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C51" i="14"/>
  <c r="B51" i="14"/>
  <c r="A51" i="14"/>
  <c r="A52" i="14" s="1"/>
  <c r="A53" i="14" s="1"/>
  <c r="A54" i="14" s="1"/>
  <c r="A55" i="14" s="1"/>
  <c r="A56" i="14" s="1"/>
  <c r="A57" i="14" s="1"/>
  <c r="SQ50" i="14"/>
  <c r="SP50" i="14"/>
  <c r="SO50" i="14"/>
  <c r="SN50" i="14"/>
  <c r="SM50" i="14"/>
  <c r="SL50" i="14"/>
  <c r="SK50" i="14"/>
  <c r="SJ50" i="14"/>
  <c r="SI50" i="14"/>
  <c r="SH50" i="14"/>
  <c r="SG50" i="14"/>
  <c r="SF50" i="14"/>
  <c r="SE50" i="14"/>
  <c r="SD50" i="14"/>
  <c r="SC50" i="14"/>
  <c r="SB50" i="14"/>
  <c r="SA50" i="14"/>
  <c r="RZ50" i="14"/>
  <c r="RY50" i="14"/>
  <c r="RX50" i="14"/>
  <c r="RW50" i="14"/>
  <c r="RV50" i="14"/>
  <c r="RU50" i="14"/>
  <c r="RT50" i="14"/>
  <c r="RS50" i="14"/>
  <c r="RR50" i="14"/>
  <c r="RQ50" i="14"/>
  <c r="RP50" i="14"/>
  <c r="RO50" i="14"/>
  <c r="RN50" i="14"/>
  <c r="RM50" i="14"/>
  <c r="RL50" i="14"/>
  <c r="RK50" i="14"/>
  <c r="RJ50" i="14"/>
  <c r="RI50" i="14"/>
  <c r="RH50" i="14"/>
  <c r="RG50" i="14"/>
  <c r="RF50" i="14"/>
  <c r="RE50" i="14"/>
  <c r="RD50" i="14"/>
  <c r="RC50" i="14"/>
  <c r="RB50" i="14"/>
  <c r="RA50" i="14"/>
  <c r="QZ50" i="14"/>
  <c r="QY50" i="14"/>
  <c r="QX50" i="14"/>
  <c r="QW50" i="14"/>
  <c r="QV50" i="14"/>
  <c r="QU50" i="14"/>
  <c r="QT50" i="14"/>
  <c r="QS50" i="14"/>
  <c r="QR50" i="14"/>
  <c r="QQ50" i="14"/>
  <c r="QP50" i="14"/>
  <c r="QO50" i="14"/>
  <c r="QN50" i="14"/>
  <c r="QM50" i="14"/>
  <c r="QL50" i="14"/>
  <c r="QK50" i="14"/>
  <c r="QJ50" i="14"/>
  <c r="QI50" i="14"/>
  <c r="QH50" i="14"/>
  <c r="QG50" i="14"/>
  <c r="QF50" i="14"/>
  <c r="QE50" i="14"/>
  <c r="QD50" i="14"/>
  <c r="QC50" i="14"/>
  <c r="QB50" i="14"/>
  <c r="QA50" i="14"/>
  <c r="PZ50" i="14"/>
  <c r="PY50" i="14"/>
  <c r="PX50" i="14"/>
  <c r="PW50" i="14"/>
  <c r="PV50" i="14"/>
  <c r="PU50" i="14"/>
  <c r="PT50" i="14"/>
  <c r="PS50" i="14"/>
  <c r="PR50" i="14"/>
  <c r="PQ50" i="14"/>
  <c r="PP50" i="14"/>
  <c r="PO50" i="14"/>
  <c r="PN50" i="14"/>
  <c r="PM50" i="14"/>
  <c r="PL50" i="14"/>
  <c r="PK50" i="14"/>
  <c r="PJ50" i="14"/>
  <c r="PI50" i="14"/>
  <c r="PH50" i="14"/>
  <c r="PG50" i="14"/>
  <c r="PF50" i="14"/>
  <c r="PE50" i="14"/>
  <c r="PD50" i="14"/>
  <c r="PC50" i="14"/>
  <c r="PB50" i="14"/>
  <c r="PA50" i="14"/>
  <c r="OZ50" i="14"/>
  <c r="OY50" i="14"/>
  <c r="OX50" i="14"/>
  <c r="OW50" i="14"/>
  <c r="OV50" i="14"/>
  <c r="OU50" i="14"/>
  <c r="OT50" i="14"/>
  <c r="OS50" i="14"/>
  <c r="OR50" i="14"/>
  <c r="OQ50" i="14"/>
  <c r="OP50" i="14"/>
  <c r="OO50" i="14"/>
  <c r="ON50" i="14"/>
  <c r="OM50" i="14"/>
  <c r="OL50" i="14"/>
  <c r="OK50" i="14"/>
  <c r="OJ50" i="14"/>
  <c r="OI50" i="14"/>
  <c r="OH50" i="14"/>
  <c r="OG50" i="14"/>
  <c r="OF50" i="14"/>
  <c r="OE50" i="14"/>
  <c r="OD50" i="14"/>
  <c r="OC50" i="14"/>
  <c r="OB50" i="14"/>
  <c r="OA50" i="14"/>
  <c r="NZ50" i="14"/>
  <c r="NY50" i="14"/>
  <c r="NX50" i="14"/>
  <c r="NW50" i="14"/>
  <c r="NV50" i="14"/>
  <c r="NU50" i="14"/>
  <c r="NT50" i="14"/>
  <c r="NS50" i="14"/>
  <c r="NR50" i="14"/>
  <c r="NQ50" i="14"/>
  <c r="NP50" i="14"/>
  <c r="NO50" i="14"/>
  <c r="NN50" i="14"/>
  <c r="NM50" i="14"/>
  <c r="NL50" i="14"/>
  <c r="NK50" i="14"/>
  <c r="NJ50" i="14"/>
  <c r="NI50" i="14"/>
  <c r="NH50" i="14"/>
  <c r="NG50" i="14"/>
  <c r="NF50" i="14"/>
  <c r="NE50" i="14"/>
  <c r="ND50" i="14"/>
  <c r="NC50" i="14"/>
  <c r="NB50" i="14"/>
  <c r="NA50" i="14"/>
  <c r="MZ50" i="14"/>
  <c r="MY50" i="14"/>
  <c r="MX50" i="14"/>
  <c r="MW50" i="14"/>
  <c r="MV50" i="14"/>
  <c r="MU50" i="14"/>
  <c r="MT50" i="14"/>
  <c r="MS50" i="14"/>
  <c r="MR50" i="14"/>
  <c r="MQ50" i="14"/>
  <c r="MP50" i="14"/>
  <c r="MO50" i="14"/>
  <c r="MN50" i="14"/>
  <c r="MM50" i="14"/>
  <c r="ML50" i="14"/>
  <c r="MK50" i="14"/>
  <c r="MJ50" i="14"/>
  <c r="MI50" i="14"/>
  <c r="MH50" i="14"/>
  <c r="MG50" i="14"/>
  <c r="MF50" i="14"/>
  <c r="ME50" i="14"/>
  <c r="MD50" i="14"/>
  <c r="MC50" i="14"/>
  <c r="MB50" i="14"/>
  <c r="MA50" i="14"/>
  <c r="LZ50" i="14"/>
  <c r="LY50" i="14"/>
  <c r="LX50" i="14"/>
  <c r="LW50" i="14"/>
  <c r="LV50" i="14"/>
  <c r="LU50" i="14"/>
  <c r="LT50" i="14"/>
  <c r="LS50" i="14"/>
  <c r="LR50" i="14"/>
  <c r="LQ50" i="14"/>
  <c r="LP50" i="14"/>
  <c r="LO50" i="14"/>
  <c r="LN50" i="14"/>
  <c r="LM50" i="14"/>
  <c r="LL50" i="14"/>
  <c r="LK50" i="14"/>
  <c r="LJ50" i="14"/>
  <c r="LI50" i="14"/>
  <c r="LH50" i="14"/>
  <c r="LG50" i="14"/>
  <c r="LF50" i="14"/>
  <c r="LE50" i="14"/>
  <c r="LD50" i="14"/>
  <c r="LC50" i="14"/>
  <c r="LB50" i="14"/>
  <c r="LA50" i="14"/>
  <c r="KZ50" i="14"/>
  <c r="KY50" i="14"/>
  <c r="KX50" i="14"/>
  <c r="KW50" i="14"/>
  <c r="KV50" i="14"/>
  <c r="KU50" i="14"/>
  <c r="KT50" i="14"/>
  <c r="KS50" i="14"/>
  <c r="KR50" i="14"/>
  <c r="KQ50" i="14"/>
  <c r="KP50" i="14"/>
  <c r="KO50" i="14"/>
  <c r="KN50" i="14"/>
  <c r="KM50" i="14"/>
  <c r="KL50" i="14"/>
  <c r="KK50" i="14"/>
  <c r="KJ50" i="14"/>
  <c r="KI50" i="14"/>
  <c r="KH50" i="14"/>
  <c r="KG50" i="14"/>
  <c r="KF50" i="14"/>
  <c r="KE50" i="14"/>
  <c r="KD50" i="14"/>
  <c r="KC50" i="14"/>
  <c r="KB50" i="14"/>
  <c r="KA50" i="14"/>
  <c r="JZ50" i="14"/>
  <c r="JY50" i="14"/>
  <c r="JX50" i="14"/>
  <c r="JW50" i="14"/>
  <c r="JV50" i="14"/>
  <c r="JU50" i="14"/>
  <c r="JT50" i="14"/>
  <c r="JS50" i="14"/>
  <c r="JR50" i="14"/>
  <c r="JQ50" i="14"/>
  <c r="JP50" i="14"/>
  <c r="JO50" i="14"/>
  <c r="JN50" i="14"/>
  <c r="JM50" i="14"/>
  <c r="JL50" i="14"/>
  <c r="JK50" i="14"/>
  <c r="JJ50" i="14"/>
  <c r="JI50" i="14"/>
  <c r="JH50" i="14"/>
  <c r="JG50" i="14"/>
  <c r="JF50" i="14"/>
  <c r="JE50" i="14"/>
  <c r="JD50" i="14"/>
  <c r="JC50" i="14"/>
  <c r="JB50" i="14"/>
  <c r="JA50" i="14"/>
  <c r="IZ50" i="14"/>
  <c r="IY50" i="14"/>
  <c r="IX50" i="14"/>
  <c r="IW50" i="14"/>
  <c r="IV50" i="14"/>
  <c r="IU50" i="14"/>
  <c r="IT50" i="14"/>
  <c r="IS50" i="14"/>
  <c r="IR50" i="14"/>
  <c r="IQ50" i="14"/>
  <c r="IP50" i="14"/>
  <c r="IO50" i="14"/>
  <c r="IN50" i="14"/>
  <c r="IM50" i="14"/>
  <c r="IL50" i="14"/>
  <c r="IK50" i="14"/>
  <c r="IJ50" i="14"/>
  <c r="II50" i="14"/>
  <c r="IH50" i="14"/>
  <c r="IG50" i="14"/>
  <c r="IF50" i="14"/>
  <c r="IE50" i="14"/>
  <c r="ID50" i="14"/>
  <c r="IC50" i="14"/>
  <c r="IB50" i="14"/>
  <c r="IA50" i="14"/>
  <c r="HZ50" i="14"/>
  <c r="HY50" i="14"/>
  <c r="HX50" i="14"/>
  <c r="HW50" i="14"/>
  <c r="HV50" i="14"/>
  <c r="HU50" i="14"/>
  <c r="HT50" i="14"/>
  <c r="HS50" i="14"/>
  <c r="HR50" i="14"/>
  <c r="HQ50" i="14"/>
  <c r="HP50" i="14"/>
  <c r="HO50" i="14"/>
  <c r="HN50" i="14"/>
  <c r="HM50" i="14"/>
  <c r="HL50" i="14"/>
  <c r="HK50" i="14"/>
  <c r="HJ50" i="14"/>
  <c r="HI50" i="14"/>
  <c r="HH50" i="14"/>
  <c r="HG50" i="14"/>
  <c r="HF50" i="14"/>
  <c r="HE50" i="14"/>
  <c r="HD50" i="14"/>
  <c r="HC50" i="14"/>
  <c r="HB50" i="14"/>
  <c r="HA50" i="14"/>
  <c r="GZ50" i="14"/>
  <c r="GY50" i="14"/>
  <c r="GX50" i="14"/>
  <c r="GW50" i="14"/>
  <c r="GV50" i="14"/>
  <c r="GU50" i="14"/>
  <c r="GT50" i="14"/>
  <c r="GS50" i="14"/>
  <c r="GR50" i="14"/>
  <c r="GQ50" i="14"/>
  <c r="GP50" i="14"/>
  <c r="GO50" i="14"/>
  <c r="GN50" i="14"/>
  <c r="GM50" i="14"/>
  <c r="GL50" i="14"/>
  <c r="GK50" i="14"/>
  <c r="GJ50" i="14"/>
  <c r="GI50" i="14"/>
  <c r="GH50" i="14"/>
  <c r="GG50" i="14"/>
  <c r="GF50" i="14"/>
  <c r="GE50" i="14"/>
  <c r="GD50" i="14"/>
  <c r="GC50" i="14"/>
  <c r="GB50" i="14"/>
  <c r="GA50" i="14"/>
  <c r="FZ50" i="14"/>
  <c r="FY50" i="14"/>
  <c r="FX50" i="14"/>
  <c r="FW50" i="14"/>
  <c r="FV50" i="14"/>
  <c r="FU50" i="14"/>
  <c r="FT50" i="14"/>
  <c r="FS50" i="14"/>
  <c r="FR50" i="14"/>
  <c r="FQ50" i="14"/>
  <c r="FP50" i="14"/>
  <c r="FO50" i="14"/>
  <c r="FN50" i="14"/>
  <c r="FM50" i="14"/>
  <c r="FL50" i="14"/>
  <c r="FK50" i="14"/>
  <c r="FJ50" i="14"/>
  <c r="FI50" i="14"/>
  <c r="FH50" i="14"/>
  <c r="FG50" i="14"/>
  <c r="FF50" i="14"/>
  <c r="FE50" i="14"/>
  <c r="FD50" i="14"/>
  <c r="FC50" i="14"/>
  <c r="FB50" i="14"/>
  <c r="FA50" i="14"/>
  <c r="EZ50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B50" i="14"/>
  <c r="C55" i="14" s="1"/>
  <c r="C46" i="14"/>
  <c r="ST45" i="14" a="1"/>
  <c r="ST45" i="14" s="1"/>
  <c r="SQ45" i="14" a="1"/>
  <c r="SQ45" i="14" s="1"/>
  <c r="SI45" i="14" a="1"/>
  <c r="SI45" i="14" s="1"/>
  <c r="SH45" i="14"/>
  <c r="SH45" i="14" a="1"/>
  <c r="SG45" i="14" a="1"/>
  <c r="SG45" i="14" s="1"/>
  <c r="RW45" i="14" a="1"/>
  <c r="RW45" i="14" s="1"/>
  <c r="RR45" i="14" a="1"/>
  <c r="RR45" i="14" s="1"/>
  <c r="RQ45" i="14" a="1"/>
  <c r="RQ45" i="14" s="1"/>
  <c r="RI45" i="14" a="1"/>
  <c r="RI45" i="14" s="1"/>
  <c r="RG45" i="14" a="1"/>
  <c r="RG45" i="14" s="1"/>
  <c r="QQ45" i="14" a="1"/>
  <c r="QQ45" i="14" s="1"/>
  <c r="QH45" i="14" a="1"/>
  <c r="QH45" i="14" s="1"/>
  <c r="QC45" i="14" a="1"/>
  <c r="QC45" i="14" s="1"/>
  <c r="PR45" i="14" a="1"/>
  <c r="PR45" i="14" s="1"/>
  <c r="PQ45" i="14" a="1"/>
  <c r="PQ45" i="14" s="1"/>
  <c r="PC45" i="14" a="1"/>
  <c r="PC45" i="14" s="1"/>
  <c r="PB45" i="14" a="1"/>
  <c r="PB45" i="14" s="1"/>
  <c r="OQ45" i="14" a="1"/>
  <c r="OQ45" i="14" s="1"/>
  <c r="OL45" i="14" a="1"/>
  <c r="OL45" i="14" s="1"/>
  <c r="OD45" i="14" a="1"/>
  <c r="OD45" i="14" s="1"/>
  <c r="OC45" i="14" a="1"/>
  <c r="OC45" i="14" s="1"/>
  <c r="NZ45" i="14" a="1"/>
  <c r="NZ45" i="14" s="1"/>
  <c r="NR45" i="14" a="1"/>
  <c r="NR45" i="14" s="1"/>
  <c r="NQ45" i="14" a="1"/>
  <c r="NQ45" i="14" s="1"/>
  <c r="NK45" i="14" a="1"/>
  <c r="NK45" i="14" s="1"/>
  <c r="NC45" i="14" a="1"/>
  <c r="NC45" i="14" s="1"/>
  <c r="MY45" i="14" a="1"/>
  <c r="MY45" i="14" s="1"/>
  <c r="MM45" i="14" a="1"/>
  <c r="MM45" i="14" s="1"/>
  <c r="MD45" i="14" a="1"/>
  <c r="MD45" i="14" s="1"/>
  <c r="LR45" i="14" a="1"/>
  <c r="LR45" i="14" s="1"/>
  <c r="LQ45" i="14"/>
  <c r="LQ45" i="14" a="1"/>
  <c r="LI45" i="14" a="1"/>
  <c r="LI45" i="14" s="1"/>
  <c r="LC45" i="14" a="1"/>
  <c r="LC45" i="14" s="1"/>
  <c r="KW45" i="14" a="1"/>
  <c r="KW45" i="14" s="1"/>
  <c r="KU45" i="14" a="1"/>
  <c r="KU45" i="14" s="1"/>
  <c r="KH45" i="14" a="1"/>
  <c r="KH45" i="14" s="1"/>
  <c r="JZ45" i="14" a="1"/>
  <c r="JZ45" i="14" s="1"/>
  <c r="JM45" i="14" a="1"/>
  <c r="JM45" i="14" s="1"/>
  <c r="JK45" i="14" a="1"/>
  <c r="JK45" i="14" s="1"/>
  <c r="JE45" i="14" a="1"/>
  <c r="JE45" i="14" s="1"/>
  <c r="IY45" i="14" a="1"/>
  <c r="IY45" i="14" s="1"/>
  <c r="IR45" i="14" a="1"/>
  <c r="IR45" i="14" s="1"/>
  <c r="IQ45" i="14" a="1"/>
  <c r="IQ45" i="14" s="1"/>
  <c r="IL45" i="14" a="1"/>
  <c r="IL45" i="14" s="1"/>
  <c r="II45" i="14" a="1"/>
  <c r="II45" i="14" s="1"/>
  <c r="IH45" i="14"/>
  <c r="IH45" i="14" a="1"/>
  <c r="IB45" i="14" a="1"/>
  <c r="IB45" i="14" s="1"/>
  <c r="IA45" i="14"/>
  <c r="IA45" i="14" a="1"/>
  <c r="HX45" i="14" a="1"/>
  <c r="HX45" i="14" s="1"/>
  <c r="HS45" i="14" a="1"/>
  <c r="HS45" i="14" s="1"/>
  <c r="HR45" i="14" a="1"/>
  <c r="HR45" i="14" s="1"/>
  <c r="HK45" i="14" a="1"/>
  <c r="HK45" i="14" s="1"/>
  <c r="HH45" i="14" a="1"/>
  <c r="HH45" i="14" s="1"/>
  <c r="HB45" i="14" a="1"/>
  <c r="HB45" i="14" s="1"/>
  <c r="GZ45" i="14"/>
  <c r="GZ45" i="14" a="1"/>
  <c r="GU45" i="14" a="1"/>
  <c r="GU45" i="14" s="1"/>
  <c r="GR45" i="14" a="1"/>
  <c r="GR45" i="14" s="1"/>
  <c r="GQ45" i="14" a="1"/>
  <c r="GQ45" i="14" s="1"/>
  <c r="GL45" i="14" a="1"/>
  <c r="GL45" i="14" s="1"/>
  <c r="GJ45" i="14" a="1"/>
  <c r="GJ45" i="14" s="1"/>
  <c r="GH45" i="14" a="1"/>
  <c r="GH45" i="14" s="1"/>
  <c r="GB45" i="14" a="1"/>
  <c r="GB45" i="14" s="1"/>
  <c r="GA45" i="14" a="1"/>
  <c r="GA45" i="14" s="1"/>
  <c r="FT45" i="14" a="1"/>
  <c r="FT45" i="14" s="1"/>
  <c r="FR45" i="14" a="1"/>
  <c r="FR45" i="14" s="1"/>
  <c r="FK45" i="14" a="1"/>
  <c r="FK45" i="14" s="1"/>
  <c r="FJ45" i="14" a="1"/>
  <c r="FJ45" i="14" s="1"/>
  <c r="FD45" i="14" a="1"/>
  <c r="FD45" i="14" s="1"/>
  <c r="FB45" i="14" a="1"/>
  <c r="FB45" i="14" s="1"/>
  <c r="EZ45" i="14" a="1"/>
  <c r="EZ45" i="14" s="1"/>
  <c r="EU45" i="14" a="1"/>
  <c r="EU45" i="14" s="1"/>
  <c r="ET45" i="14" a="1"/>
  <c r="ET45" i="14" s="1"/>
  <c r="EQ45" i="14" a="1"/>
  <c r="EQ45" i="14" s="1"/>
  <c r="EL45" i="14" a="1"/>
  <c r="EL45" i="14" s="1"/>
  <c r="EJ45" i="14" a="1"/>
  <c r="EJ45" i="14" s="1"/>
  <c r="ED45" i="14" a="1"/>
  <c r="ED45" i="14" s="1"/>
  <c r="EA45" i="14" a="1"/>
  <c r="EA45" i="14" s="1"/>
  <c r="DU45" i="14" a="1"/>
  <c r="DU45" i="14" s="1"/>
  <c r="DT45" i="14" a="1"/>
  <c r="DT45" i="14" s="1"/>
  <c r="DP45" i="14" a="1"/>
  <c r="DP45" i="14" s="1"/>
  <c r="DN45" i="14" a="1"/>
  <c r="DN45" i="14" s="1"/>
  <c r="DM45" i="14" a="1"/>
  <c r="DM45" i="14" s="1"/>
  <c r="DI45" i="14" a="1"/>
  <c r="DI45" i="14" s="1"/>
  <c r="DH45" i="14" a="1"/>
  <c r="DH45" i="14" s="1"/>
  <c r="DF45" i="14" a="1"/>
  <c r="DF45" i="14" s="1"/>
  <c r="DB45" i="14" a="1"/>
  <c r="DB45" i="14" s="1"/>
  <c r="DA45" i="14"/>
  <c r="DA45" i="14" a="1"/>
  <c r="CV45" i="14" a="1"/>
  <c r="CV45" i="14" s="1"/>
  <c r="CT45" i="14" a="1"/>
  <c r="CT45" i="14" s="1"/>
  <c r="CO45" i="14" a="1"/>
  <c r="CO45" i="14" s="1"/>
  <c r="CN45" i="14" a="1"/>
  <c r="CN45" i="14" s="1"/>
  <c r="CJ45" i="14" a="1"/>
  <c r="CJ45" i="14" s="1"/>
  <c r="CH45" i="14" a="1"/>
  <c r="CH45" i="14" s="1"/>
  <c r="CG45" i="14"/>
  <c r="CG45" i="14" a="1"/>
  <c r="CC45" i="14" a="1"/>
  <c r="CC45" i="14" s="1"/>
  <c r="CB45" i="14"/>
  <c r="CB45" i="14" a="1"/>
  <c r="BZ45" i="14" a="1"/>
  <c r="BZ45" i="14" s="1"/>
  <c r="BV45" i="14" a="1"/>
  <c r="BV45" i="14" s="1"/>
  <c r="BU45" i="14" a="1"/>
  <c r="BU45" i="14" s="1"/>
  <c r="BP45" i="14" a="1"/>
  <c r="BP45" i="14" s="1"/>
  <c r="BN45" i="14" a="1"/>
  <c r="BN45" i="14" s="1"/>
  <c r="BI45" i="14" a="1"/>
  <c r="BI45" i="14" s="1"/>
  <c r="BH45" i="14"/>
  <c r="BH45" i="14" a="1"/>
  <c r="BD45" i="14" a="1"/>
  <c r="BD45" i="14" s="1"/>
  <c r="BB45" i="14" a="1"/>
  <c r="BB45" i="14" s="1"/>
  <c r="BA45" i="14" a="1"/>
  <c r="BA45" i="14" s="1"/>
  <c r="AW45" i="14" a="1"/>
  <c r="AW45" i="14" s="1"/>
  <c r="AV45" i="14" a="1"/>
  <c r="AV45" i="14" s="1"/>
  <c r="AT45" i="14" a="1"/>
  <c r="AT45" i="14" s="1"/>
  <c r="AP45" i="14" a="1"/>
  <c r="AP45" i="14" s="1"/>
  <c r="AO45" i="14" a="1"/>
  <c r="AO45" i="14" s="1"/>
  <c r="AK45" i="14" a="1"/>
  <c r="AK45" i="14" s="1"/>
  <c r="AJ45" i="14" a="1"/>
  <c r="AJ45" i="14" s="1"/>
  <c r="AF45" i="14" a="1"/>
  <c r="AF45" i="14" s="1"/>
  <c r="AD45" i="14" a="1"/>
  <c r="AD45" i="14" s="1"/>
  <c r="Z45" i="14" a="1"/>
  <c r="Z45" i="14" s="1"/>
  <c r="Y45" i="14" a="1"/>
  <c r="Y45" i="14" s="1"/>
  <c r="U45" i="14" a="1"/>
  <c r="U45" i="14" s="1"/>
  <c r="T45" i="14" a="1"/>
  <c r="T45" i="14" s="1"/>
  <c r="P45" i="14" a="1"/>
  <c r="P45" i="14" s="1"/>
  <c r="N45" i="14" a="1"/>
  <c r="N45" i="14" s="1"/>
  <c r="J45" i="14" a="1"/>
  <c r="J45" i="14" s="1"/>
  <c r="I45" i="14"/>
  <c r="I45" i="14" a="1"/>
  <c r="C45" i="14"/>
  <c r="A38" i="14"/>
  <c r="A39" i="14" s="1"/>
  <c r="A40" i="14" s="1"/>
  <c r="A37" i="14"/>
  <c r="A36" i="14"/>
  <c r="A35" i="14"/>
  <c r="A34" i="14"/>
  <c r="A33" i="14"/>
  <c r="H30" i="14"/>
  <c r="I30" i="14" s="1"/>
  <c r="J30" i="14" s="1"/>
  <c r="K30" i="14" s="1"/>
  <c r="L30" i="14" s="1"/>
  <c r="M30" i="14" s="1"/>
  <c r="N30" i="14" s="1"/>
  <c r="O30" i="14" s="1"/>
  <c r="P30" i="14" s="1"/>
  <c r="Q30" i="14" s="1"/>
  <c r="R30" i="14" s="1"/>
  <c r="S30" i="14" s="1"/>
  <c r="T30" i="14" s="1"/>
  <c r="U30" i="14" s="1"/>
  <c r="V30" i="14" s="1"/>
  <c r="W30" i="14" s="1"/>
  <c r="X30" i="14" s="1"/>
  <c r="Y30" i="14" s="1"/>
  <c r="Z30" i="14" s="1"/>
  <c r="AA30" i="14" s="1"/>
  <c r="AB30" i="14" s="1"/>
  <c r="AC30" i="14" s="1"/>
  <c r="AD30" i="14" s="1"/>
  <c r="AE30" i="14" s="1"/>
  <c r="AF30" i="14" s="1"/>
  <c r="AG30" i="14" s="1"/>
  <c r="AH30" i="14" s="1"/>
  <c r="AI30" i="14" s="1"/>
  <c r="AJ30" i="14" s="1"/>
  <c r="AK30" i="14" s="1"/>
  <c r="AL30" i="14" s="1"/>
  <c r="AM30" i="14" s="1"/>
  <c r="AN30" i="14" s="1"/>
  <c r="AO30" i="14" s="1"/>
  <c r="AP30" i="14" s="1"/>
  <c r="AQ30" i="14" s="1"/>
  <c r="AR30" i="14" s="1"/>
  <c r="AS30" i="14" s="1"/>
  <c r="AT30" i="14" s="1"/>
  <c r="AU30" i="14" s="1"/>
  <c r="AV30" i="14" s="1"/>
  <c r="AW30" i="14" s="1"/>
  <c r="AX30" i="14" s="1"/>
  <c r="AY30" i="14" s="1"/>
  <c r="AZ30" i="14" s="1"/>
  <c r="BA30" i="14" s="1"/>
  <c r="BB30" i="14" s="1"/>
  <c r="BC30" i="14" s="1"/>
  <c r="BD30" i="14" s="1"/>
  <c r="BE30" i="14" s="1"/>
  <c r="BF30" i="14" s="1"/>
  <c r="BG30" i="14" s="1"/>
  <c r="BH30" i="14" s="1"/>
  <c r="BI30" i="14" s="1"/>
  <c r="BJ30" i="14" s="1"/>
  <c r="BK30" i="14" s="1"/>
  <c r="BL30" i="14" s="1"/>
  <c r="BM30" i="14" s="1"/>
  <c r="BN30" i="14" s="1"/>
  <c r="BO30" i="14" s="1"/>
  <c r="BP30" i="14" s="1"/>
  <c r="BQ30" i="14" s="1"/>
  <c r="BR30" i="14" s="1"/>
  <c r="BS30" i="14" s="1"/>
  <c r="BT30" i="14" s="1"/>
  <c r="BU30" i="14" s="1"/>
  <c r="BV30" i="14" s="1"/>
  <c r="BW30" i="14" s="1"/>
  <c r="BX30" i="14" s="1"/>
  <c r="BY30" i="14" s="1"/>
  <c r="BZ30" i="14" s="1"/>
  <c r="CA30" i="14" s="1"/>
  <c r="CB30" i="14" s="1"/>
  <c r="CC30" i="14" s="1"/>
  <c r="CD30" i="14" s="1"/>
  <c r="CE30" i="14" s="1"/>
  <c r="CF30" i="14" s="1"/>
  <c r="CG30" i="14" s="1"/>
  <c r="CH30" i="14" s="1"/>
  <c r="CI30" i="14" s="1"/>
  <c r="CJ30" i="14" s="1"/>
  <c r="CK30" i="14" s="1"/>
  <c r="CL30" i="14" s="1"/>
  <c r="CM30" i="14" s="1"/>
  <c r="CN30" i="14" s="1"/>
  <c r="CO30" i="14" s="1"/>
  <c r="CP30" i="14" s="1"/>
  <c r="CQ30" i="14" s="1"/>
  <c r="CR30" i="14" s="1"/>
  <c r="CS30" i="14" s="1"/>
  <c r="CT30" i="14" s="1"/>
  <c r="CU30" i="14" s="1"/>
  <c r="CV30" i="14" s="1"/>
  <c r="CW30" i="14" s="1"/>
  <c r="CX30" i="14" s="1"/>
  <c r="CY30" i="14" s="1"/>
  <c r="CZ30" i="14" s="1"/>
  <c r="DA30" i="14" s="1"/>
  <c r="DB30" i="14" s="1"/>
  <c r="DC30" i="14" s="1"/>
  <c r="DD30" i="14" s="1"/>
  <c r="DE30" i="14" s="1"/>
  <c r="DF30" i="14" s="1"/>
  <c r="DG30" i="14" s="1"/>
  <c r="DH30" i="14" s="1"/>
  <c r="DI30" i="14" s="1"/>
  <c r="DJ30" i="14" s="1"/>
  <c r="DK30" i="14" s="1"/>
  <c r="DL30" i="14" s="1"/>
  <c r="DM30" i="14" s="1"/>
  <c r="DN30" i="14" s="1"/>
  <c r="DO30" i="14" s="1"/>
  <c r="DP30" i="14" s="1"/>
  <c r="DQ30" i="14" s="1"/>
  <c r="DR30" i="14" s="1"/>
  <c r="DS30" i="14" s="1"/>
  <c r="DT30" i="14" s="1"/>
  <c r="DU30" i="14" s="1"/>
  <c r="DV30" i="14" s="1"/>
  <c r="DW30" i="14" s="1"/>
  <c r="DX30" i="14" s="1"/>
  <c r="DY30" i="14" s="1"/>
  <c r="DZ30" i="14" s="1"/>
  <c r="EA30" i="14" s="1"/>
  <c r="EB30" i="14" s="1"/>
  <c r="EC30" i="14" s="1"/>
  <c r="ED30" i="14" s="1"/>
  <c r="EE30" i="14" s="1"/>
  <c r="EF30" i="14" s="1"/>
  <c r="EG30" i="14" s="1"/>
  <c r="EH30" i="14" s="1"/>
  <c r="EI30" i="14" s="1"/>
  <c r="EJ30" i="14" s="1"/>
  <c r="EK30" i="14" s="1"/>
  <c r="EL30" i="14" s="1"/>
  <c r="EM30" i="14" s="1"/>
  <c r="EN30" i="14" s="1"/>
  <c r="EO30" i="14" s="1"/>
  <c r="EP30" i="14" s="1"/>
  <c r="EQ30" i="14" s="1"/>
  <c r="ER30" i="14" s="1"/>
  <c r="ES30" i="14" s="1"/>
  <c r="ET30" i="14" s="1"/>
  <c r="EU30" i="14" s="1"/>
  <c r="EV30" i="14" s="1"/>
  <c r="EW30" i="14" s="1"/>
  <c r="EX30" i="14" s="1"/>
  <c r="EY30" i="14" s="1"/>
  <c r="EZ30" i="14" s="1"/>
  <c r="FA30" i="14" s="1"/>
  <c r="FB30" i="14" s="1"/>
  <c r="FC30" i="14" s="1"/>
  <c r="FD30" i="14" s="1"/>
  <c r="FE30" i="14" s="1"/>
  <c r="FF30" i="14" s="1"/>
  <c r="FG30" i="14" s="1"/>
  <c r="FH30" i="14" s="1"/>
  <c r="FI30" i="14" s="1"/>
  <c r="FJ30" i="14" s="1"/>
  <c r="FK30" i="14" s="1"/>
  <c r="FL30" i="14" s="1"/>
  <c r="FM30" i="14" s="1"/>
  <c r="FN30" i="14" s="1"/>
  <c r="FO30" i="14" s="1"/>
  <c r="FP30" i="14" s="1"/>
  <c r="FQ30" i="14" s="1"/>
  <c r="FR30" i="14" s="1"/>
  <c r="FS30" i="14" s="1"/>
  <c r="FT30" i="14" s="1"/>
  <c r="FU30" i="14" s="1"/>
  <c r="FV30" i="14" s="1"/>
  <c r="FW30" i="14" s="1"/>
  <c r="FX30" i="14" s="1"/>
  <c r="FY30" i="14" s="1"/>
  <c r="FZ30" i="14" s="1"/>
  <c r="GA30" i="14" s="1"/>
  <c r="GB30" i="14" s="1"/>
  <c r="GC30" i="14" s="1"/>
  <c r="GD30" i="14" s="1"/>
  <c r="GE30" i="14" s="1"/>
  <c r="GF30" i="14" s="1"/>
  <c r="GG30" i="14" s="1"/>
  <c r="GH30" i="14" s="1"/>
  <c r="GI30" i="14" s="1"/>
  <c r="GJ30" i="14" s="1"/>
  <c r="GK30" i="14" s="1"/>
  <c r="GL30" i="14" s="1"/>
  <c r="GM30" i="14" s="1"/>
  <c r="GN30" i="14" s="1"/>
  <c r="GO30" i="14" s="1"/>
  <c r="GP30" i="14" s="1"/>
  <c r="GQ30" i="14" s="1"/>
  <c r="GR30" i="14" s="1"/>
  <c r="GS30" i="14" s="1"/>
  <c r="GT30" i="14" s="1"/>
  <c r="GU30" i="14" s="1"/>
  <c r="GV30" i="14" s="1"/>
  <c r="GW30" i="14" s="1"/>
  <c r="GX30" i="14" s="1"/>
  <c r="GY30" i="14" s="1"/>
  <c r="GZ30" i="14" s="1"/>
  <c r="HA30" i="14" s="1"/>
  <c r="HB30" i="14" s="1"/>
  <c r="HC30" i="14" s="1"/>
  <c r="HD30" i="14" s="1"/>
  <c r="HE30" i="14" s="1"/>
  <c r="HF30" i="14" s="1"/>
  <c r="HG30" i="14" s="1"/>
  <c r="HH30" i="14" s="1"/>
  <c r="HI30" i="14" s="1"/>
  <c r="HJ30" i="14" s="1"/>
  <c r="HK30" i="14" s="1"/>
  <c r="HL30" i="14" s="1"/>
  <c r="HM30" i="14" s="1"/>
  <c r="HN30" i="14" s="1"/>
  <c r="HO30" i="14" s="1"/>
  <c r="HP30" i="14" s="1"/>
  <c r="HQ30" i="14" s="1"/>
  <c r="HR30" i="14" s="1"/>
  <c r="HS30" i="14" s="1"/>
  <c r="HT30" i="14" s="1"/>
  <c r="HU30" i="14" s="1"/>
  <c r="HV30" i="14" s="1"/>
  <c r="HW30" i="14" s="1"/>
  <c r="HX30" i="14" s="1"/>
  <c r="HY30" i="14" s="1"/>
  <c r="HZ30" i="14" s="1"/>
  <c r="IA30" i="14" s="1"/>
  <c r="IB30" i="14" s="1"/>
  <c r="IC30" i="14" s="1"/>
  <c r="ID30" i="14" s="1"/>
  <c r="IE30" i="14" s="1"/>
  <c r="IF30" i="14" s="1"/>
  <c r="IG30" i="14" s="1"/>
  <c r="IH30" i="14" s="1"/>
  <c r="II30" i="14" s="1"/>
  <c r="IJ30" i="14" s="1"/>
  <c r="IK30" i="14" s="1"/>
  <c r="IL30" i="14" s="1"/>
  <c r="IM30" i="14" s="1"/>
  <c r="IN30" i="14" s="1"/>
  <c r="IO30" i="14" s="1"/>
  <c r="IP30" i="14" s="1"/>
  <c r="IQ30" i="14" s="1"/>
  <c r="IR30" i="14" s="1"/>
  <c r="IS30" i="14" s="1"/>
  <c r="IT30" i="14" s="1"/>
  <c r="IU30" i="14" s="1"/>
  <c r="IV30" i="14" s="1"/>
  <c r="IW30" i="14" s="1"/>
  <c r="IX30" i="14" s="1"/>
  <c r="IY30" i="14" s="1"/>
  <c r="IZ30" i="14" s="1"/>
  <c r="JA30" i="14" s="1"/>
  <c r="JB30" i="14" s="1"/>
  <c r="JC30" i="14" s="1"/>
  <c r="JD30" i="14" s="1"/>
  <c r="JE30" i="14" s="1"/>
  <c r="JF30" i="14" s="1"/>
  <c r="JG30" i="14" s="1"/>
  <c r="JH30" i="14" s="1"/>
  <c r="JI30" i="14" s="1"/>
  <c r="JJ30" i="14" s="1"/>
  <c r="JK30" i="14" s="1"/>
  <c r="JL30" i="14" s="1"/>
  <c r="JM30" i="14" s="1"/>
  <c r="JN30" i="14" s="1"/>
  <c r="JO30" i="14" s="1"/>
  <c r="JP30" i="14" s="1"/>
  <c r="JQ30" i="14" s="1"/>
  <c r="JR30" i="14" s="1"/>
  <c r="JS30" i="14" s="1"/>
  <c r="JT30" i="14" s="1"/>
  <c r="JU30" i="14" s="1"/>
  <c r="JV30" i="14" s="1"/>
  <c r="JW30" i="14" s="1"/>
  <c r="JX30" i="14" s="1"/>
  <c r="JY30" i="14" s="1"/>
  <c r="JZ30" i="14" s="1"/>
  <c r="KA30" i="14" s="1"/>
  <c r="KB30" i="14" s="1"/>
  <c r="KC30" i="14" s="1"/>
  <c r="KD30" i="14" s="1"/>
  <c r="KE30" i="14" s="1"/>
  <c r="KF30" i="14" s="1"/>
  <c r="KG30" i="14" s="1"/>
  <c r="KH30" i="14" s="1"/>
  <c r="KI30" i="14" s="1"/>
  <c r="KJ30" i="14" s="1"/>
  <c r="KK30" i="14" s="1"/>
  <c r="KL30" i="14" s="1"/>
  <c r="KM30" i="14" s="1"/>
  <c r="KN30" i="14" s="1"/>
  <c r="KO30" i="14" s="1"/>
  <c r="KP30" i="14" s="1"/>
  <c r="KQ30" i="14" s="1"/>
  <c r="KR30" i="14" s="1"/>
  <c r="KS30" i="14" s="1"/>
  <c r="KT30" i="14" s="1"/>
  <c r="KU30" i="14" s="1"/>
  <c r="KV30" i="14" s="1"/>
  <c r="KW30" i="14" s="1"/>
  <c r="KX30" i="14" s="1"/>
  <c r="KY30" i="14" s="1"/>
  <c r="KZ30" i="14" s="1"/>
  <c r="LA30" i="14" s="1"/>
  <c r="LB30" i="14" s="1"/>
  <c r="LC30" i="14" s="1"/>
  <c r="LD30" i="14" s="1"/>
  <c r="LE30" i="14" s="1"/>
  <c r="LF30" i="14" s="1"/>
  <c r="LG30" i="14" s="1"/>
  <c r="LH30" i="14" s="1"/>
  <c r="LI30" i="14" s="1"/>
  <c r="LJ30" i="14" s="1"/>
  <c r="LK30" i="14" s="1"/>
  <c r="LL30" i="14" s="1"/>
  <c r="LM30" i="14" s="1"/>
  <c r="LN30" i="14" s="1"/>
  <c r="LO30" i="14" s="1"/>
  <c r="LP30" i="14" s="1"/>
  <c r="LQ30" i="14" s="1"/>
  <c r="LR30" i="14" s="1"/>
  <c r="LS30" i="14" s="1"/>
  <c r="LT30" i="14" s="1"/>
  <c r="LU30" i="14" s="1"/>
  <c r="LV30" i="14" s="1"/>
  <c r="LW30" i="14" s="1"/>
  <c r="LX30" i="14" s="1"/>
  <c r="LY30" i="14" s="1"/>
  <c r="LZ30" i="14" s="1"/>
  <c r="MA30" i="14" s="1"/>
  <c r="MB30" i="14" s="1"/>
  <c r="MC30" i="14" s="1"/>
  <c r="MD30" i="14" s="1"/>
  <c r="ME30" i="14" s="1"/>
  <c r="MF30" i="14" s="1"/>
  <c r="MG30" i="14" s="1"/>
  <c r="MH30" i="14" s="1"/>
  <c r="MI30" i="14" s="1"/>
  <c r="MJ30" i="14" s="1"/>
  <c r="MK30" i="14" s="1"/>
  <c r="ML30" i="14" s="1"/>
  <c r="MM30" i="14" s="1"/>
  <c r="MN30" i="14" s="1"/>
  <c r="MO30" i="14" s="1"/>
  <c r="MP30" i="14" s="1"/>
  <c r="MQ30" i="14" s="1"/>
  <c r="MR30" i="14" s="1"/>
  <c r="MS30" i="14" s="1"/>
  <c r="MT30" i="14" s="1"/>
  <c r="MU30" i="14" s="1"/>
  <c r="MV30" i="14" s="1"/>
  <c r="MW30" i="14" s="1"/>
  <c r="MX30" i="14" s="1"/>
  <c r="MY30" i="14" s="1"/>
  <c r="MZ30" i="14" s="1"/>
  <c r="NA30" i="14" s="1"/>
  <c r="NB30" i="14" s="1"/>
  <c r="NC30" i="14" s="1"/>
  <c r="ND30" i="14" s="1"/>
  <c r="NE30" i="14" s="1"/>
  <c r="NF30" i="14" s="1"/>
  <c r="NG30" i="14" s="1"/>
  <c r="NH30" i="14" s="1"/>
  <c r="NI30" i="14" s="1"/>
  <c r="NJ30" i="14" s="1"/>
  <c r="NK30" i="14" s="1"/>
  <c r="NL30" i="14" s="1"/>
  <c r="NM30" i="14" s="1"/>
  <c r="NN30" i="14" s="1"/>
  <c r="NO30" i="14" s="1"/>
  <c r="NP30" i="14" s="1"/>
  <c r="NQ30" i="14" s="1"/>
  <c r="NR30" i="14" s="1"/>
  <c r="NS30" i="14" s="1"/>
  <c r="NT30" i="14" s="1"/>
  <c r="NU30" i="14" s="1"/>
  <c r="NV30" i="14" s="1"/>
  <c r="NW30" i="14" s="1"/>
  <c r="NX30" i="14" s="1"/>
  <c r="NY30" i="14" s="1"/>
  <c r="NZ30" i="14" s="1"/>
  <c r="OA30" i="14" s="1"/>
  <c r="OB30" i="14" s="1"/>
  <c r="OC30" i="14" s="1"/>
  <c r="OD30" i="14" s="1"/>
  <c r="OE30" i="14" s="1"/>
  <c r="OF30" i="14" s="1"/>
  <c r="OG30" i="14" s="1"/>
  <c r="OH30" i="14" s="1"/>
  <c r="OI30" i="14" s="1"/>
  <c r="OJ30" i="14" s="1"/>
  <c r="OK30" i="14" s="1"/>
  <c r="OL30" i="14" s="1"/>
  <c r="OM30" i="14" s="1"/>
  <c r="ON30" i="14" s="1"/>
  <c r="OO30" i="14" s="1"/>
  <c r="OP30" i="14" s="1"/>
  <c r="OQ30" i="14" s="1"/>
  <c r="OR30" i="14" s="1"/>
  <c r="OS30" i="14" s="1"/>
  <c r="OT30" i="14" s="1"/>
  <c r="OU30" i="14" s="1"/>
  <c r="OV30" i="14" s="1"/>
  <c r="OW30" i="14" s="1"/>
  <c r="OX30" i="14" s="1"/>
  <c r="OY30" i="14" s="1"/>
  <c r="OZ30" i="14" s="1"/>
  <c r="PA30" i="14" s="1"/>
  <c r="PB30" i="14" s="1"/>
  <c r="PC30" i="14" s="1"/>
  <c r="PD30" i="14" s="1"/>
  <c r="PE30" i="14" s="1"/>
  <c r="PF30" i="14" s="1"/>
  <c r="PG30" i="14" s="1"/>
  <c r="PH30" i="14" s="1"/>
  <c r="PI30" i="14" s="1"/>
  <c r="PJ30" i="14" s="1"/>
  <c r="PK30" i="14" s="1"/>
  <c r="PL30" i="14" s="1"/>
  <c r="PM30" i="14" s="1"/>
  <c r="PN30" i="14" s="1"/>
  <c r="PO30" i="14" s="1"/>
  <c r="PP30" i="14" s="1"/>
  <c r="PQ30" i="14" s="1"/>
  <c r="PR30" i="14" s="1"/>
  <c r="PS30" i="14" s="1"/>
  <c r="PT30" i="14" s="1"/>
  <c r="PU30" i="14" s="1"/>
  <c r="PV30" i="14" s="1"/>
  <c r="PW30" i="14" s="1"/>
  <c r="PX30" i="14" s="1"/>
  <c r="PY30" i="14" s="1"/>
  <c r="PZ30" i="14" s="1"/>
  <c r="QA30" i="14" s="1"/>
  <c r="QB30" i="14" s="1"/>
  <c r="QC30" i="14" s="1"/>
  <c r="QD30" i="14" s="1"/>
  <c r="QE30" i="14" s="1"/>
  <c r="QF30" i="14" s="1"/>
  <c r="QG30" i="14" s="1"/>
  <c r="QH30" i="14" s="1"/>
  <c r="QI30" i="14" s="1"/>
  <c r="QJ30" i="14" s="1"/>
  <c r="QK30" i="14" s="1"/>
  <c r="QL30" i="14" s="1"/>
  <c r="QM30" i="14" s="1"/>
  <c r="QN30" i="14" s="1"/>
  <c r="QO30" i="14" s="1"/>
  <c r="QP30" i="14" s="1"/>
  <c r="QQ30" i="14" s="1"/>
  <c r="QR30" i="14" s="1"/>
  <c r="QS30" i="14" s="1"/>
  <c r="QT30" i="14" s="1"/>
  <c r="QU30" i="14" s="1"/>
  <c r="QV30" i="14" s="1"/>
  <c r="QW30" i="14" s="1"/>
  <c r="QX30" i="14" s="1"/>
  <c r="QY30" i="14" s="1"/>
  <c r="QZ30" i="14" s="1"/>
  <c r="RA30" i="14" s="1"/>
  <c r="RB30" i="14" s="1"/>
  <c r="RC30" i="14" s="1"/>
  <c r="RD30" i="14" s="1"/>
  <c r="RE30" i="14" s="1"/>
  <c r="RF30" i="14" s="1"/>
  <c r="RG30" i="14" s="1"/>
  <c r="RH30" i="14" s="1"/>
  <c r="RI30" i="14" s="1"/>
  <c r="RJ30" i="14" s="1"/>
  <c r="RK30" i="14" s="1"/>
  <c r="RL30" i="14" s="1"/>
  <c r="RM30" i="14" s="1"/>
  <c r="RN30" i="14" s="1"/>
  <c r="RO30" i="14" s="1"/>
  <c r="RP30" i="14" s="1"/>
  <c r="RQ30" i="14" s="1"/>
  <c r="RR30" i="14" s="1"/>
  <c r="RS30" i="14" s="1"/>
  <c r="RT30" i="14" s="1"/>
  <c r="RU30" i="14" s="1"/>
  <c r="RV30" i="14" s="1"/>
  <c r="RW30" i="14" s="1"/>
  <c r="RX30" i="14" s="1"/>
  <c r="RY30" i="14" s="1"/>
  <c r="RZ30" i="14" s="1"/>
  <c r="SA30" i="14" s="1"/>
  <c r="SB30" i="14" s="1"/>
  <c r="SC30" i="14" s="1"/>
  <c r="SD30" i="14" s="1"/>
  <c r="SE30" i="14" s="1"/>
  <c r="SF30" i="14" s="1"/>
  <c r="SG30" i="14" s="1"/>
  <c r="SH30" i="14" s="1"/>
  <c r="SI30" i="14" s="1"/>
  <c r="SJ30" i="14" s="1"/>
  <c r="SK30" i="14" s="1"/>
  <c r="SL30" i="14" s="1"/>
  <c r="SM30" i="14" s="1"/>
  <c r="SN30" i="14" s="1"/>
  <c r="SO30" i="14" s="1"/>
  <c r="SP30" i="14" s="1"/>
  <c r="SQ30" i="14" s="1"/>
  <c r="G30" i="14"/>
  <c r="B7" i="14" a="1"/>
  <c r="B7" i="14" s="1"/>
  <c r="F31" i="14"/>
  <c r="F31" i="15"/>
  <c r="F33" i="13"/>
  <c r="F40" i="13"/>
  <c r="F32" i="13"/>
  <c r="F39" i="13"/>
  <c r="F38" i="13"/>
  <c r="F37" i="13"/>
  <c r="F36" i="13"/>
  <c r="F35" i="13"/>
  <c r="F34" i="13"/>
  <c r="E35" i="13" a="1"/>
  <c r="E38" i="13" a="1"/>
  <c r="E34" i="13" a="1"/>
  <c r="E39" i="13" a="1"/>
  <c r="E32" i="13" a="1"/>
  <c r="E33" i="13" a="1"/>
  <c r="E40" i="13" a="1"/>
  <c r="E36" i="13" a="1"/>
  <c r="E37" i="13" a="1"/>
  <c r="AE87" i="13" l="1"/>
  <c r="AG87" i="13"/>
  <c r="AD87" i="13"/>
  <c r="AF87" i="13"/>
  <c r="AH87" i="13"/>
  <c r="AC87" i="13"/>
  <c r="E36" i="13"/>
  <c r="AF89" i="13"/>
  <c r="AE89" i="13"/>
  <c r="AC89" i="13"/>
  <c r="AD89" i="13"/>
  <c r="AH89" i="13"/>
  <c r="AG89" i="13"/>
  <c r="E38" i="13"/>
  <c r="AH85" i="13"/>
  <c r="AG85" i="13"/>
  <c r="AF85" i="13"/>
  <c r="AE85" i="13"/>
  <c r="AD85" i="13"/>
  <c r="AC85" i="13"/>
  <c r="E34" i="13"/>
  <c r="AH86" i="13"/>
  <c r="AG86" i="13"/>
  <c r="AF86" i="13"/>
  <c r="AC86" i="13"/>
  <c r="AE86" i="13"/>
  <c r="AD86" i="13"/>
  <c r="E35" i="13"/>
  <c r="E37" i="13"/>
  <c r="AG88" i="13"/>
  <c r="AF88" i="13"/>
  <c r="AE88" i="13"/>
  <c r="AH88" i="13"/>
  <c r="AD88" i="13"/>
  <c r="AC88" i="13"/>
  <c r="AE90" i="13"/>
  <c r="AF90" i="13"/>
  <c r="AD90" i="13"/>
  <c r="AH90" i="13"/>
  <c r="AC90" i="13"/>
  <c r="AG90" i="13"/>
  <c r="E39" i="13"/>
  <c r="E32" i="13"/>
  <c r="AD83" i="13"/>
  <c r="AE83" i="13"/>
  <c r="AH83" i="13"/>
  <c r="F55" i="13"/>
  <c r="F52" i="13"/>
  <c r="F58" i="13"/>
  <c r="F45" i="13" a="1"/>
  <c r="F45" i="13" s="1"/>
  <c r="F50" i="13"/>
  <c r="F53" i="13"/>
  <c r="F56" i="13"/>
  <c r="AC83" i="13"/>
  <c r="AF83" i="13"/>
  <c r="F51" i="13"/>
  <c r="F54" i="13"/>
  <c r="AG83" i="13"/>
  <c r="F57" i="13"/>
  <c r="AG91" i="13"/>
  <c r="AE91" i="13"/>
  <c r="AC91" i="13"/>
  <c r="AD91" i="13"/>
  <c r="AF91" i="13"/>
  <c r="AH91" i="13"/>
  <c r="E40" i="13"/>
  <c r="AH84" i="13"/>
  <c r="AG84" i="13"/>
  <c r="AE84" i="13"/>
  <c r="AC84" i="13"/>
  <c r="AD84" i="13"/>
  <c r="AF84" i="13"/>
  <c r="E33" i="13"/>
  <c r="F4" i="16" a="1"/>
  <c r="F4" i="16" s="1"/>
  <c r="F5" i="16" a="1"/>
  <c r="F5" i="16" s="1"/>
  <c r="SR45" i="14" a="1"/>
  <c r="SR45" i="14" s="1"/>
  <c r="SN45" i="14" a="1"/>
  <c r="SN45" i="14" s="1"/>
  <c r="SJ45" i="14" a="1"/>
  <c r="SJ45" i="14" s="1"/>
  <c r="SF45" i="14" a="1"/>
  <c r="SF45" i="14" s="1"/>
  <c r="SB45" i="14" a="1"/>
  <c r="SB45" i="14" s="1"/>
  <c r="RX45" i="14" a="1"/>
  <c r="RX45" i="14" s="1"/>
  <c r="RT45" i="14" a="1"/>
  <c r="RT45" i="14" s="1"/>
  <c r="RP45" i="14" a="1"/>
  <c r="RP45" i="14" s="1"/>
  <c r="RL45" i="14" a="1"/>
  <c r="RL45" i="14" s="1"/>
  <c r="RH45" i="14" a="1"/>
  <c r="RH45" i="14" s="1"/>
  <c r="RD45" i="14" a="1"/>
  <c r="RD45" i="14" s="1"/>
  <c r="QZ45" i="14" a="1"/>
  <c r="QZ45" i="14" s="1"/>
  <c r="QV45" i="14" a="1"/>
  <c r="QV45" i="14" s="1"/>
  <c r="QR45" i="14" a="1"/>
  <c r="QR45" i="14" s="1"/>
  <c r="QN45" i="14" a="1"/>
  <c r="QN45" i="14" s="1"/>
  <c r="QJ45" i="14" a="1"/>
  <c r="QJ45" i="14" s="1"/>
  <c r="QF45" i="14" a="1"/>
  <c r="QF45" i="14" s="1"/>
  <c r="QB45" i="14" a="1"/>
  <c r="QB45" i="14" s="1"/>
  <c r="PX45" i="14" a="1"/>
  <c r="PX45" i="14" s="1"/>
  <c r="PT45" i="14" a="1"/>
  <c r="PT45" i="14" s="1"/>
  <c r="PP45" i="14" a="1"/>
  <c r="PP45" i="14" s="1"/>
  <c r="PL45" i="14" a="1"/>
  <c r="PL45" i="14" s="1"/>
  <c r="PH45" i="14" a="1"/>
  <c r="PH45" i="14" s="1"/>
  <c r="PD45" i="14" a="1"/>
  <c r="PD45" i="14" s="1"/>
  <c r="OZ45" i="14" a="1"/>
  <c r="OZ45" i="14" s="1"/>
  <c r="OV45" i="14" a="1"/>
  <c r="OV45" i="14" s="1"/>
  <c r="OR45" i="14" a="1"/>
  <c r="OR45" i="14" s="1"/>
  <c r="ON45" i="14" a="1"/>
  <c r="ON45" i="14" s="1"/>
  <c r="OJ45" i="14" a="1"/>
  <c r="OJ45" i="14" s="1"/>
  <c r="OF45" i="14" a="1"/>
  <c r="OF45" i="14" s="1"/>
  <c r="OB45" i="14" a="1"/>
  <c r="OB45" i="14" s="1"/>
  <c r="NX45" i="14" a="1"/>
  <c r="NX45" i="14" s="1"/>
  <c r="NT45" i="14" a="1"/>
  <c r="NT45" i="14" s="1"/>
  <c r="NP45" i="14" a="1"/>
  <c r="NP45" i="14" s="1"/>
  <c r="NL45" i="14" a="1"/>
  <c r="NL45" i="14" s="1"/>
  <c r="NH45" i="14" a="1"/>
  <c r="NH45" i="14" s="1"/>
  <c r="ND45" i="14" a="1"/>
  <c r="ND45" i="14" s="1"/>
  <c r="MZ45" i="14" a="1"/>
  <c r="MZ45" i="14" s="1"/>
  <c r="MV45" i="14" a="1"/>
  <c r="MV45" i="14" s="1"/>
  <c r="MR45" i="14" a="1"/>
  <c r="MR45" i="14" s="1"/>
  <c r="MN45" i="14" a="1"/>
  <c r="MN45" i="14" s="1"/>
  <c r="MJ45" i="14" a="1"/>
  <c r="MJ45" i="14" s="1"/>
  <c r="MF45" i="14" a="1"/>
  <c r="MF45" i="14" s="1"/>
  <c r="MB45" i="14" a="1"/>
  <c r="MB45" i="14" s="1"/>
  <c r="LX45" i="14" a="1"/>
  <c r="LX45" i="14" s="1"/>
  <c r="LT45" i="14" a="1"/>
  <c r="LT45" i="14" s="1"/>
  <c r="LP45" i="14" a="1"/>
  <c r="LP45" i="14" s="1"/>
  <c r="LL45" i="14" a="1"/>
  <c r="LL45" i="14" s="1"/>
  <c r="LH45" i="14" a="1"/>
  <c r="LH45" i="14" s="1"/>
  <c r="LD45" i="14" a="1"/>
  <c r="LD45" i="14" s="1"/>
  <c r="KZ45" i="14" a="1"/>
  <c r="KZ45" i="14" s="1"/>
  <c r="KV45" i="14" a="1"/>
  <c r="KV45" i="14" s="1"/>
  <c r="KR45" i="14" a="1"/>
  <c r="KR45" i="14" s="1"/>
  <c r="KN45" i="14" a="1"/>
  <c r="KN45" i="14" s="1"/>
  <c r="KJ45" i="14" a="1"/>
  <c r="KJ45" i="14" s="1"/>
  <c r="KF45" i="14" a="1"/>
  <c r="KF45" i="14" s="1"/>
  <c r="KB45" i="14" a="1"/>
  <c r="KB45" i="14" s="1"/>
  <c r="JX45" i="14" a="1"/>
  <c r="JX45" i="14" s="1"/>
  <c r="JT45" i="14" a="1"/>
  <c r="JT45" i="14" s="1"/>
  <c r="JP45" i="14" a="1"/>
  <c r="JP45" i="14" s="1"/>
  <c r="JL45" i="14" a="1"/>
  <c r="JL45" i="14" s="1"/>
  <c r="JH45" i="14" a="1"/>
  <c r="JH45" i="14" s="1"/>
  <c r="JD45" i="14" a="1"/>
  <c r="JD45" i="14" s="1"/>
  <c r="IZ45" i="14" a="1"/>
  <c r="IZ45" i="14" s="1"/>
  <c r="SS45" i="14" a="1"/>
  <c r="SS45" i="14" s="1"/>
  <c r="RZ45" i="14" a="1"/>
  <c r="RZ45" i="14" s="1"/>
  <c r="RS45" i="14" a="1"/>
  <c r="RS45" i="14" s="1"/>
  <c r="RM45" i="14" a="1"/>
  <c r="RM45" i="14" s="1"/>
  <c r="QT45" i="14" a="1"/>
  <c r="QT45" i="14" s="1"/>
  <c r="QM45" i="14" a="1"/>
  <c r="QM45" i="14" s="1"/>
  <c r="QG45" i="14" a="1"/>
  <c r="QG45" i="14" s="1"/>
  <c r="PN45" i="14" a="1"/>
  <c r="PN45" i="14" s="1"/>
  <c r="PG45" i="14" a="1"/>
  <c r="PG45" i="14" s="1"/>
  <c r="PA45" i="14" a="1"/>
  <c r="PA45" i="14" s="1"/>
  <c r="OH45" i="14" a="1"/>
  <c r="OH45" i="14" s="1"/>
  <c r="OA45" i="14" a="1"/>
  <c r="OA45" i="14" s="1"/>
  <c r="NU45" i="14" a="1"/>
  <c r="NU45" i="14" s="1"/>
  <c r="NB45" i="14" a="1"/>
  <c r="NB45" i="14" s="1"/>
  <c r="MU45" i="14" a="1"/>
  <c r="MU45" i="14" s="1"/>
  <c r="MP45" i="14" a="1"/>
  <c r="MP45" i="14" s="1"/>
  <c r="MK45" i="14" a="1"/>
  <c r="MK45" i="14" s="1"/>
  <c r="ME45" i="14" a="1"/>
  <c r="ME45" i="14" s="1"/>
  <c r="LZ45" i="14" a="1"/>
  <c r="LZ45" i="14" s="1"/>
  <c r="LU45" i="14" a="1"/>
  <c r="LU45" i="14" s="1"/>
  <c r="LO45" i="14" a="1"/>
  <c r="LO45" i="14" s="1"/>
  <c r="LJ45" i="14" a="1"/>
  <c r="LJ45" i="14" s="1"/>
  <c r="LE45" i="14" a="1"/>
  <c r="LE45" i="14" s="1"/>
  <c r="KY45" i="14" a="1"/>
  <c r="KY45" i="14" s="1"/>
  <c r="KT45" i="14" a="1"/>
  <c r="KT45" i="14" s="1"/>
  <c r="KO45" i="14" a="1"/>
  <c r="KO45" i="14" s="1"/>
  <c r="KI45" i="14" a="1"/>
  <c r="KI45" i="14" s="1"/>
  <c r="KD45" i="14" a="1"/>
  <c r="KD45" i="14" s="1"/>
  <c r="JY45" i="14" a="1"/>
  <c r="JY45" i="14" s="1"/>
  <c r="JS45" i="14" a="1"/>
  <c r="JS45" i="14" s="1"/>
  <c r="JN45" i="14" a="1"/>
  <c r="JN45" i="14" s="1"/>
  <c r="JI45" i="14" a="1"/>
  <c r="JI45" i="14" s="1"/>
  <c r="JC45" i="14" a="1"/>
  <c r="JC45" i="14" s="1"/>
  <c r="IX45" i="14" a="1"/>
  <c r="IX45" i="14" s="1"/>
  <c r="SL45" i="14" a="1"/>
  <c r="SL45" i="14" s="1"/>
  <c r="SE45" i="14" a="1"/>
  <c r="SE45" i="14" s="1"/>
  <c r="RY45" i="14" a="1"/>
  <c r="RY45" i="14" s="1"/>
  <c r="RF45" i="14" a="1"/>
  <c r="RF45" i="14" s="1"/>
  <c r="QY45" i="14" a="1"/>
  <c r="QY45" i="14" s="1"/>
  <c r="QS45" i="14" a="1"/>
  <c r="QS45" i="14" s="1"/>
  <c r="PZ45" i="14" a="1"/>
  <c r="PZ45" i="14" s="1"/>
  <c r="PS45" i="14" a="1"/>
  <c r="PS45" i="14" s="1"/>
  <c r="PM45" i="14" a="1"/>
  <c r="PM45" i="14" s="1"/>
  <c r="OT45" i="14" a="1"/>
  <c r="OT45" i="14" s="1"/>
  <c r="OM45" i="14" a="1"/>
  <c r="OM45" i="14" s="1"/>
  <c r="OG45" i="14" a="1"/>
  <c r="OG45" i="14" s="1"/>
  <c r="NN45" i="14" a="1"/>
  <c r="NN45" i="14" s="1"/>
  <c r="NG45" i="14" a="1"/>
  <c r="NG45" i="14" s="1"/>
  <c r="NA45" i="14" a="1"/>
  <c r="NA45" i="14" s="1"/>
  <c r="IS45" i="14" a="1"/>
  <c r="IS45" i="14" s="1"/>
  <c r="IO45" i="14" a="1"/>
  <c r="IO45" i="14" s="1"/>
  <c r="IK45" i="14" a="1"/>
  <c r="IK45" i="14" s="1"/>
  <c r="IG45" i="14" a="1"/>
  <c r="IG45" i="14" s="1"/>
  <c r="IC45" i="14" a="1"/>
  <c r="IC45" i="14" s="1"/>
  <c r="HY45" i="14" a="1"/>
  <c r="HY45" i="14" s="1"/>
  <c r="HU45" i="14" a="1"/>
  <c r="HU45" i="14" s="1"/>
  <c r="HQ45" i="14" a="1"/>
  <c r="HQ45" i="14" s="1"/>
  <c r="HM45" i="14" a="1"/>
  <c r="HM45" i="14" s="1"/>
  <c r="HI45" i="14" a="1"/>
  <c r="HI45" i="14" s="1"/>
  <c r="HE45" i="14" a="1"/>
  <c r="HE45" i="14" s="1"/>
  <c r="HA45" i="14" a="1"/>
  <c r="HA45" i="14" s="1"/>
  <c r="GW45" i="14" a="1"/>
  <c r="GW45" i="14" s="1"/>
  <c r="GS45" i="14" a="1"/>
  <c r="GS45" i="14" s="1"/>
  <c r="GO45" i="14" a="1"/>
  <c r="GO45" i="14" s="1"/>
  <c r="GK45" i="14" a="1"/>
  <c r="GK45" i="14" s="1"/>
  <c r="GG45" i="14" a="1"/>
  <c r="GG45" i="14" s="1"/>
  <c r="GC45" i="14" a="1"/>
  <c r="GC45" i="14" s="1"/>
  <c r="FY45" i="14" a="1"/>
  <c r="FY45" i="14" s="1"/>
  <c r="FU45" i="14" a="1"/>
  <c r="FU45" i="14" s="1"/>
  <c r="FQ45" i="14" a="1"/>
  <c r="FQ45" i="14" s="1"/>
  <c r="FM45" i="14" a="1"/>
  <c r="FM45" i="14" s="1"/>
  <c r="FI45" i="14" a="1"/>
  <c r="FI45" i="14" s="1"/>
  <c r="FE45" i="14" a="1"/>
  <c r="FE45" i="14" s="1"/>
  <c r="FA45" i="14" a="1"/>
  <c r="FA45" i="14" s="1"/>
  <c r="EW45" i="14" a="1"/>
  <c r="EW45" i="14" s="1"/>
  <c r="ES45" i="14" a="1"/>
  <c r="ES45" i="14" s="1"/>
  <c r="EO45" i="14" a="1"/>
  <c r="EO45" i="14" s="1"/>
  <c r="EK45" i="14" a="1"/>
  <c r="EK45" i="14" s="1"/>
  <c r="EG45" i="14" a="1"/>
  <c r="EG45" i="14" s="1"/>
  <c r="EC45" i="14" a="1"/>
  <c r="EC45" i="14" s="1"/>
  <c r="DY45" i="14" a="1"/>
  <c r="DY45" i="14" s="1"/>
  <c r="RE45" i="14" a="1"/>
  <c r="RE45" i="14" s="1"/>
  <c r="QW45" i="14" a="1"/>
  <c r="QW45" i="14" s="1"/>
  <c r="QO45" i="14" a="1"/>
  <c r="QO45" i="14" s="1"/>
  <c r="QE45" i="14" a="1"/>
  <c r="QE45" i="14" s="1"/>
  <c r="PW45" i="14" a="1"/>
  <c r="PW45" i="14" s="1"/>
  <c r="PO45" i="14" a="1"/>
  <c r="PO45" i="14" s="1"/>
  <c r="PF45" i="14" a="1"/>
  <c r="PF45" i="14" s="1"/>
  <c r="OX45" i="14" a="1"/>
  <c r="OX45" i="14" s="1"/>
  <c r="OP45" i="14" a="1"/>
  <c r="OP45" i="14" s="1"/>
  <c r="MQ45" i="14" a="1"/>
  <c r="MQ45" i="14" s="1"/>
  <c r="MI45" i="14" a="1"/>
  <c r="MI45" i="14" s="1"/>
  <c r="MC45" i="14" a="1"/>
  <c r="MC45" i="14" s="1"/>
  <c r="LV45" i="14" a="1"/>
  <c r="LV45" i="14" s="1"/>
  <c r="LN45" i="14" a="1"/>
  <c r="LN45" i="14" s="1"/>
  <c r="LG45" i="14" a="1"/>
  <c r="LG45" i="14" s="1"/>
  <c r="LA45" i="14" a="1"/>
  <c r="LA45" i="14" s="1"/>
  <c r="KS45" i="14" a="1"/>
  <c r="KS45" i="14" s="1"/>
  <c r="KL45" i="14" a="1"/>
  <c r="KL45" i="14" s="1"/>
  <c r="KE45" i="14" a="1"/>
  <c r="KE45" i="14" s="1"/>
  <c r="JW45" i="14" a="1"/>
  <c r="JW45" i="14" s="1"/>
  <c r="JQ45" i="14" a="1"/>
  <c r="JQ45" i="14" s="1"/>
  <c r="JJ45" i="14" a="1"/>
  <c r="JJ45" i="14" s="1"/>
  <c r="JB45" i="14" a="1"/>
  <c r="JB45" i="14" s="1"/>
  <c r="IV45" i="14" a="1"/>
  <c r="IV45" i="14" s="1"/>
  <c r="SM45" i="14" a="1"/>
  <c r="SM45" i="14" s="1"/>
  <c r="SD45" i="14" a="1"/>
  <c r="SD45" i="14" s="1"/>
  <c r="RV45" i="14" a="1"/>
  <c r="RV45" i="14" s="1"/>
  <c r="RN45" i="14" a="1"/>
  <c r="RN45" i="14" s="1"/>
  <c r="PE45" i="14" a="1"/>
  <c r="PE45" i="14" s="1"/>
  <c r="OW45" i="14" a="1"/>
  <c r="OW45" i="14" s="1"/>
  <c r="OO45" i="14" a="1"/>
  <c r="OO45" i="14" s="1"/>
  <c r="OE45" i="14" a="1"/>
  <c r="OE45" i="14" s="1"/>
  <c r="NW45" i="14" a="1"/>
  <c r="NW45" i="14" s="1"/>
  <c r="NO45" i="14" a="1"/>
  <c r="NO45" i="14" s="1"/>
  <c r="NF45" i="14" a="1"/>
  <c r="NF45" i="14" s="1"/>
  <c r="MX45" i="14" a="1"/>
  <c r="MX45" i="14" s="1"/>
  <c r="IU45" i="14" a="1"/>
  <c r="IU45" i="14" s="1"/>
  <c r="IP45" i="14" a="1"/>
  <c r="IP45" i="14" s="1"/>
  <c r="IJ45" i="14" a="1"/>
  <c r="IJ45" i="14" s="1"/>
  <c r="IE45" i="14" a="1"/>
  <c r="IE45" i="14" s="1"/>
  <c r="HZ45" i="14" a="1"/>
  <c r="HZ45" i="14" s="1"/>
  <c r="HT45" i="14" a="1"/>
  <c r="HT45" i="14" s="1"/>
  <c r="HO45" i="14" a="1"/>
  <c r="HO45" i="14" s="1"/>
  <c r="HJ45" i="14" a="1"/>
  <c r="HJ45" i="14" s="1"/>
  <c r="HD45" i="14" a="1"/>
  <c r="HD45" i="14" s="1"/>
  <c r="GY45" i="14" a="1"/>
  <c r="GY45" i="14" s="1"/>
  <c r="GT45" i="14" a="1"/>
  <c r="GT45" i="14" s="1"/>
  <c r="GN45" i="14" a="1"/>
  <c r="GN45" i="14" s="1"/>
  <c r="GI45" i="14" a="1"/>
  <c r="GI45" i="14" s="1"/>
  <c r="GD45" i="14" a="1"/>
  <c r="GD45" i="14" s="1"/>
  <c r="FX45" i="14" a="1"/>
  <c r="FX45" i="14" s="1"/>
  <c r="FS45" i="14" a="1"/>
  <c r="FS45" i="14" s="1"/>
  <c r="FN45" i="14" a="1"/>
  <c r="FN45" i="14" s="1"/>
  <c r="FH45" i="14" a="1"/>
  <c r="FH45" i="14" s="1"/>
  <c r="FC45" i="14" a="1"/>
  <c r="FC45" i="14" s="1"/>
  <c r="EX45" i="14" a="1"/>
  <c r="EX45" i="14" s="1"/>
  <c r="ER45" i="14" a="1"/>
  <c r="ER45" i="14" s="1"/>
  <c r="EM45" i="14" a="1"/>
  <c r="EM45" i="14" s="1"/>
  <c r="EH45" i="14" a="1"/>
  <c r="EH45" i="14" s="1"/>
  <c r="EB45" i="14" a="1"/>
  <c r="EB45" i="14" s="1"/>
  <c r="DW45" i="14" a="1"/>
  <c r="DW45" i="14" s="1"/>
  <c r="DS45" i="14" a="1"/>
  <c r="DS45" i="14" s="1"/>
  <c r="DO45" i="14" a="1"/>
  <c r="DO45" i="14" s="1"/>
  <c r="DK45" i="14" a="1"/>
  <c r="DK45" i="14" s="1"/>
  <c r="DG45" i="14" a="1"/>
  <c r="DG45" i="14" s="1"/>
  <c r="DC45" i="14" a="1"/>
  <c r="DC45" i="14" s="1"/>
  <c r="CY45" i="14" a="1"/>
  <c r="CY45" i="14" s="1"/>
  <c r="CU45" i="14" a="1"/>
  <c r="CU45" i="14" s="1"/>
  <c r="CQ45" i="14" a="1"/>
  <c r="CQ45" i="14" s="1"/>
  <c r="CM45" i="14" a="1"/>
  <c r="CM45" i="14" s="1"/>
  <c r="CI45" i="14" a="1"/>
  <c r="CI45" i="14" s="1"/>
  <c r="CE45" i="14" a="1"/>
  <c r="CE45" i="14" s="1"/>
  <c r="CA45" i="14" a="1"/>
  <c r="CA45" i="14" s="1"/>
  <c r="BW45" i="14" a="1"/>
  <c r="BW45" i="14" s="1"/>
  <c r="BS45" i="14" a="1"/>
  <c r="BS45" i="14" s="1"/>
  <c r="BO45" i="14" a="1"/>
  <c r="BO45" i="14" s="1"/>
  <c r="BK45" i="14" a="1"/>
  <c r="BK45" i="14" s="1"/>
  <c r="BG45" i="14" a="1"/>
  <c r="BG45" i="14" s="1"/>
  <c r="BC45" i="14" a="1"/>
  <c r="BC45" i="14" s="1"/>
  <c r="AY45" i="14" a="1"/>
  <c r="AY45" i="14" s="1"/>
  <c r="AU45" i="14" a="1"/>
  <c r="AU45" i="14" s="1"/>
  <c r="AQ45" i="14" a="1"/>
  <c r="AQ45" i="14" s="1"/>
  <c r="AM45" i="14" a="1"/>
  <c r="AM45" i="14" s="1"/>
  <c r="AI45" i="14" a="1"/>
  <c r="AI45" i="14" s="1"/>
  <c r="AE45" i="14" a="1"/>
  <c r="AE45" i="14" s="1"/>
  <c r="AA45" i="14" a="1"/>
  <c r="AA45" i="14" s="1"/>
  <c r="W45" i="14" a="1"/>
  <c r="W45" i="14" s="1"/>
  <c r="S45" i="14" a="1"/>
  <c r="S45" i="14" s="1"/>
  <c r="O45" i="14" a="1"/>
  <c r="O45" i="14" s="1"/>
  <c r="K45" i="14" a="1"/>
  <c r="K45" i="14" s="1"/>
  <c r="G45" i="14" a="1"/>
  <c r="G45" i="14" s="1"/>
  <c r="SK45" i="14" a="1"/>
  <c r="SK45" i="14" s="1"/>
  <c r="SC45" i="14" a="1"/>
  <c r="SC45" i="14" s="1"/>
  <c r="RU45" i="14" a="1"/>
  <c r="RU45" i="14" s="1"/>
  <c r="RK45" i="14" a="1"/>
  <c r="RK45" i="14" s="1"/>
  <c r="RC45" i="14" a="1"/>
  <c r="RC45" i="14" s="1"/>
  <c r="QU45" i="14" a="1"/>
  <c r="QU45" i="14" s="1"/>
  <c r="QL45" i="14" a="1"/>
  <c r="QL45" i="14" s="1"/>
  <c r="QD45" i="14" a="1"/>
  <c r="QD45" i="14" s="1"/>
  <c r="PV45" i="14" a="1"/>
  <c r="PV45" i="14" s="1"/>
  <c r="NM45" i="14" a="1"/>
  <c r="NM45" i="14" s="1"/>
  <c r="NE45" i="14" a="1"/>
  <c r="NE45" i="14" s="1"/>
  <c r="MW45" i="14" a="1"/>
  <c r="MW45" i="14" s="1"/>
  <c r="MO45" i="14" a="1"/>
  <c r="MO45" i="14" s="1"/>
  <c r="MH45" i="14" a="1"/>
  <c r="MH45" i="14" s="1"/>
  <c r="MA45" i="14" a="1"/>
  <c r="MA45" i="14" s="1"/>
  <c r="LS45" i="14" a="1"/>
  <c r="LS45" i="14" s="1"/>
  <c r="LM45" i="14" a="1"/>
  <c r="LM45" i="14" s="1"/>
  <c r="LF45" i="14" a="1"/>
  <c r="LF45" i="14" s="1"/>
  <c r="KX45" i="14" a="1"/>
  <c r="KX45" i="14" s="1"/>
  <c r="KQ45" i="14" a="1"/>
  <c r="KQ45" i="14" s="1"/>
  <c r="KK45" i="14" a="1"/>
  <c r="KK45" i="14" s="1"/>
  <c r="KC45" i="14" a="1"/>
  <c r="KC45" i="14" s="1"/>
  <c r="JV45" i="14" a="1"/>
  <c r="JV45" i="14" s="1"/>
  <c r="JO45" i="14" a="1"/>
  <c r="JO45" i="14" s="1"/>
  <c r="JG45" i="14" a="1"/>
  <c r="JG45" i="14" s="1"/>
  <c r="JA45" i="14" a="1"/>
  <c r="JA45" i="14" s="1"/>
  <c r="AR45" i="14" a="1"/>
  <c r="AR45" i="14" s="1"/>
  <c r="BJ45" i="14" a="1"/>
  <c r="BJ45" i="14" s="1"/>
  <c r="BQ45" i="14" a="1"/>
  <c r="BQ45" i="14" s="1"/>
  <c r="BX45" i="14" a="1"/>
  <c r="BX45" i="14" s="1"/>
  <c r="CP45" i="14" a="1"/>
  <c r="CP45" i="14" s="1"/>
  <c r="CW45" i="14" a="1"/>
  <c r="CW45" i="14" s="1"/>
  <c r="DD45" i="14" a="1"/>
  <c r="DD45" i="14" s="1"/>
  <c r="DV45" i="14" a="1"/>
  <c r="DV45" i="14" s="1"/>
  <c r="EE45" i="14" a="1"/>
  <c r="EE45" i="14" s="1"/>
  <c r="EN45" i="14" a="1"/>
  <c r="EN45" i="14" s="1"/>
  <c r="FL45" i="14" a="1"/>
  <c r="FL45" i="14" s="1"/>
  <c r="FV45" i="14" a="1"/>
  <c r="FV45" i="14" s="1"/>
  <c r="GE45" i="14" a="1"/>
  <c r="GE45" i="14" s="1"/>
  <c r="HC45" i="14" a="1"/>
  <c r="HC45" i="14" s="1"/>
  <c r="HL45" i="14" a="1"/>
  <c r="HL45" i="14" s="1"/>
  <c r="HV45" i="14" a="1"/>
  <c r="HV45" i="14" s="1"/>
  <c r="IT45" i="14" a="1"/>
  <c r="IT45" i="14" s="1"/>
  <c r="KA45" i="14" a="1"/>
  <c r="KA45" i="14" s="1"/>
  <c r="KM45" i="14" a="1"/>
  <c r="KM45" i="14" s="1"/>
  <c r="MG45" i="14" a="1"/>
  <c r="MG45" i="14" s="1"/>
  <c r="MS45" i="14" a="1"/>
  <c r="MS45" i="14" s="1"/>
  <c r="OS45" i="14" a="1"/>
  <c r="OS45" i="14" s="1"/>
  <c r="PI45" i="14" a="1"/>
  <c r="PI45" i="14" s="1"/>
  <c r="PU45" i="14" a="1"/>
  <c r="PU45" i="14" s="1"/>
  <c r="QI45" i="14" a="1"/>
  <c r="QI45" i="14" s="1"/>
  <c r="QX45" i="14" a="1"/>
  <c r="QX45" i="14" s="1"/>
  <c r="RJ45" i="14" a="1"/>
  <c r="RJ45" i="14" s="1"/>
  <c r="L45" i="14" a="1"/>
  <c r="L45" i="14" s="1"/>
  <c r="Q45" i="14" a="1"/>
  <c r="Q45" i="14" s="1"/>
  <c r="V45" i="14" a="1"/>
  <c r="V45" i="14" s="1"/>
  <c r="AB45" i="14" a="1"/>
  <c r="AB45" i="14" s="1"/>
  <c r="AG45" i="14" a="1"/>
  <c r="AG45" i="14" s="1"/>
  <c r="AL45" i="14" a="1"/>
  <c r="AL45" i="14" s="1"/>
  <c r="AX45" i="14" a="1"/>
  <c r="AX45" i="14" s="1"/>
  <c r="BE45" i="14" a="1"/>
  <c r="BE45" i="14" s="1"/>
  <c r="BL45" i="14" a="1"/>
  <c r="BL45" i="14" s="1"/>
  <c r="CD45" i="14" a="1"/>
  <c r="CD45" i="14" s="1"/>
  <c r="CK45" i="14" a="1"/>
  <c r="CK45" i="14" s="1"/>
  <c r="CR45" i="14" a="1"/>
  <c r="CR45" i="14" s="1"/>
  <c r="DJ45" i="14" a="1"/>
  <c r="DJ45" i="14" s="1"/>
  <c r="DQ45" i="14" a="1"/>
  <c r="DQ45" i="14" s="1"/>
  <c r="DX45" i="14" a="1"/>
  <c r="DX45" i="14" s="1"/>
  <c r="EV45" i="14" a="1"/>
  <c r="EV45" i="14" s="1"/>
  <c r="FF45" i="14" a="1"/>
  <c r="FF45" i="14" s="1"/>
  <c r="FO45" i="14" a="1"/>
  <c r="FO45" i="14" s="1"/>
  <c r="GM45" i="14" a="1"/>
  <c r="GM45" i="14" s="1"/>
  <c r="GV45" i="14" a="1"/>
  <c r="GV45" i="14" s="1"/>
  <c r="HF45" i="14" a="1"/>
  <c r="HF45" i="14" s="1"/>
  <c r="ID45" i="14" a="1"/>
  <c r="ID45" i="14" s="1"/>
  <c r="IM45" i="14" a="1"/>
  <c r="IM45" i="14" s="1"/>
  <c r="JF45" i="14" a="1"/>
  <c r="JF45" i="14" s="1"/>
  <c r="JR45" i="14" a="1"/>
  <c r="JR45" i="14" s="1"/>
  <c r="LK45" i="14" a="1"/>
  <c r="LK45" i="14" s="1"/>
  <c r="LW45" i="14" a="1"/>
  <c r="LW45" i="14" s="1"/>
  <c r="NI45" i="14" a="1"/>
  <c r="NI45" i="14" s="1"/>
  <c r="NS45" i="14" a="1"/>
  <c r="NS45" i="14" s="1"/>
  <c r="OI45" i="14" a="1"/>
  <c r="OI45" i="14" s="1"/>
  <c r="OU45" i="14" a="1"/>
  <c r="OU45" i="14" s="1"/>
  <c r="PJ45" i="14" a="1"/>
  <c r="PJ45" i="14" s="1"/>
  <c r="SO45" i="14" a="1"/>
  <c r="SO45" i="14" s="1"/>
  <c r="AS45" i="14" a="1"/>
  <c r="AS45" i="14" s="1"/>
  <c r="AZ45" i="14" a="1"/>
  <c r="AZ45" i="14" s="1"/>
  <c r="BR45" i="14" a="1"/>
  <c r="BR45" i="14" s="1"/>
  <c r="BY45" i="14" a="1"/>
  <c r="BY45" i="14" s="1"/>
  <c r="CF45" i="14" a="1"/>
  <c r="CF45" i="14" s="1"/>
  <c r="CX45" i="14" a="1"/>
  <c r="CX45" i="14" s="1"/>
  <c r="DE45" i="14" a="1"/>
  <c r="DE45" i="14" s="1"/>
  <c r="DL45" i="14" a="1"/>
  <c r="DL45" i="14" s="1"/>
  <c r="EF45" i="14" a="1"/>
  <c r="EF45" i="14" s="1"/>
  <c r="EP45" i="14" a="1"/>
  <c r="EP45" i="14" s="1"/>
  <c r="EY45" i="14" a="1"/>
  <c r="EY45" i="14" s="1"/>
  <c r="FW45" i="14" a="1"/>
  <c r="FW45" i="14" s="1"/>
  <c r="GF45" i="14" a="1"/>
  <c r="GF45" i="14" s="1"/>
  <c r="GP45" i="14" a="1"/>
  <c r="GP45" i="14" s="1"/>
  <c r="HN45" i="14" a="1"/>
  <c r="HN45" i="14" s="1"/>
  <c r="HW45" i="14" a="1"/>
  <c r="HW45" i="14" s="1"/>
  <c r="IF45" i="14" a="1"/>
  <c r="IF45" i="14" s="1"/>
  <c r="IW45" i="14" a="1"/>
  <c r="IW45" i="14" s="1"/>
  <c r="KP45" i="14" a="1"/>
  <c r="KP45" i="14" s="1"/>
  <c r="LB45" i="14" a="1"/>
  <c r="LB45" i="14" s="1"/>
  <c r="MT45" i="14" a="1"/>
  <c r="MT45" i="14" s="1"/>
  <c r="NJ45" i="14" a="1"/>
  <c r="NJ45" i="14" s="1"/>
  <c r="NV45" i="14" a="1"/>
  <c r="NV45" i="14" s="1"/>
  <c r="PY45" i="14" a="1"/>
  <c r="PY45" i="14" s="1"/>
  <c r="QK45" i="14" a="1"/>
  <c r="QK45" i="14" s="1"/>
  <c r="RA45" i="14" a="1"/>
  <c r="RA45" i="14" s="1"/>
  <c r="RO45" i="14" a="1"/>
  <c r="RO45" i="14" s="1"/>
  <c r="SA45" i="14" a="1"/>
  <c r="SA45" i="14" s="1"/>
  <c r="SP45" i="14" a="1"/>
  <c r="SP45" i="14" s="1"/>
  <c r="H45" i="14" a="1"/>
  <c r="H45" i="14" s="1"/>
  <c r="M45" i="14" a="1"/>
  <c r="M45" i="14" s="1"/>
  <c r="R45" i="14" a="1"/>
  <c r="R45" i="14" s="1"/>
  <c r="X45" i="14" a="1"/>
  <c r="X45" i="14" s="1"/>
  <c r="AC45" i="14" a="1"/>
  <c r="AC45" i="14" s="1"/>
  <c r="AH45" i="14" a="1"/>
  <c r="AH45" i="14" s="1"/>
  <c r="AN45" i="14" a="1"/>
  <c r="AN45" i="14" s="1"/>
  <c r="BF45" i="14" a="1"/>
  <c r="BF45" i="14" s="1"/>
  <c r="BM45" i="14" a="1"/>
  <c r="BM45" i="14" s="1"/>
  <c r="BT45" i="14" a="1"/>
  <c r="BT45" i="14" s="1"/>
  <c r="CL45" i="14" a="1"/>
  <c r="CL45" i="14" s="1"/>
  <c r="CS45" i="14" a="1"/>
  <c r="CS45" i="14" s="1"/>
  <c r="CZ45" i="14" a="1"/>
  <c r="CZ45" i="14" s="1"/>
  <c r="DR45" i="14" a="1"/>
  <c r="DR45" i="14" s="1"/>
  <c r="DZ45" i="14" a="1"/>
  <c r="DZ45" i="14" s="1"/>
  <c r="EI45" i="14" a="1"/>
  <c r="EI45" i="14" s="1"/>
  <c r="FG45" i="14" a="1"/>
  <c r="FG45" i="14" s="1"/>
  <c r="FP45" i="14" a="1"/>
  <c r="FP45" i="14" s="1"/>
  <c r="FZ45" i="14" a="1"/>
  <c r="FZ45" i="14" s="1"/>
  <c r="GX45" i="14" a="1"/>
  <c r="GX45" i="14" s="1"/>
  <c r="HG45" i="14" a="1"/>
  <c r="HG45" i="14" s="1"/>
  <c r="HP45" i="14" a="1"/>
  <c r="HP45" i="14" s="1"/>
  <c r="IN45" i="14" a="1"/>
  <c r="IN45" i="14" s="1"/>
  <c r="JU45" i="14" a="1"/>
  <c r="JU45" i="14" s="1"/>
  <c r="KG45" i="14" a="1"/>
  <c r="KG45" i="14" s="1"/>
  <c r="LY45" i="14" a="1"/>
  <c r="LY45" i="14" s="1"/>
  <c r="ML45" i="14" a="1"/>
  <c r="ML45" i="14" s="1"/>
  <c r="NY45" i="14" a="1"/>
  <c r="NY45" i="14" s="1"/>
  <c r="OK45" i="14" a="1"/>
  <c r="OK45" i="14" s="1"/>
  <c r="OY45" i="14" a="1"/>
  <c r="OY45" i="14" s="1"/>
  <c r="PK45" i="14" a="1"/>
  <c r="PK45" i="14" s="1"/>
  <c r="QA45" i="14" a="1"/>
  <c r="QA45" i="14" s="1"/>
  <c r="QP45" i="14" a="1"/>
  <c r="QP45" i="14" s="1"/>
  <c r="RB45" i="14" a="1"/>
  <c r="RB45" i="14" s="1"/>
  <c r="AA87" i="14"/>
  <c r="C56" i="14"/>
  <c r="C54" i="14"/>
  <c r="AA81" i="14"/>
  <c r="C58" i="14"/>
  <c r="AI89" i="13" l="1"/>
  <c r="AI86" i="13"/>
  <c r="AI87" i="13"/>
  <c r="AI84" i="13"/>
  <c r="AI91" i="13"/>
  <c r="AI83" i="13"/>
  <c r="AF96" i="13"/>
  <c r="AE96" i="13"/>
  <c r="AC73" i="13" a="1"/>
  <c r="AC73" i="13" s="1"/>
  <c r="AD96" i="13"/>
  <c r="AC96" i="13"/>
  <c r="AH96" i="13"/>
  <c r="AG96" i="13"/>
  <c r="AC79" i="13" a="1"/>
  <c r="AC79" i="13" s="1"/>
  <c r="AH97" i="13"/>
  <c r="AE97" i="13"/>
  <c r="AG97" i="13"/>
  <c r="AC97" i="13"/>
  <c r="AF97" i="13"/>
  <c r="AD97" i="13"/>
  <c r="AI90" i="13"/>
  <c r="AF99" i="13"/>
  <c r="AE99" i="13"/>
  <c r="AH99" i="13"/>
  <c r="AD99" i="13"/>
  <c r="AC99" i="13"/>
  <c r="AG99" i="13"/>
  <c r="AF100" i="13"/>
  <c r="AE100" i="13"/>
  <c r="AC100" i="13"/>
  <c r="AD100" i="13"/>
  <c r="AG100" i="13"/>
  <c r="AH100" i="13"/>
  <c r="AI85" i="13"/>
  <c r="AF101" i="13"/>
  <c r="AD101" i="13"/>
  <c r="AH101" i="13"/>
  <c r="AE101" i="13"/>
  <c r="AC101" i="13"/>
  <c r="AG101" i="13"/>
  <c r="AE98" i="13"/>
  <c r="AG98" i="13"/>
  <c r="AD98" i="13"/>
  <c r="AC98" i="13"/>
  <c r="AH98" i="13"/>
  <c r="AF98" i="13"/>
  <c r="AC102" i="13"/>
  <c r="AH102" i="13"/>
  <c r="AG102" i="13"/>
  <c r="AF102" i="13"/>
  <c r="AE102" i="13"/>
  <c r="AD102" i="13"/>
  <c r="AI88" i="13"/>
  <c r="AF103" i="13"/>
  <c r="AE103" i="13"/>
  <c r="AD103" i="13"/>
  <c r="AC103" i="13"/>
  <c r="AH103" i="13"/>
  <c r="AG103" i="13"/>
  <c r="AI96" i="13" l="1"/>
  <c r="AI100" i="13"/>
  <c r="AI99" i="13"/>
  <c r="AI98" i="13"/>
  <c r="AI103" i="13"/>
  <c r="AI97" i="13"/>
  <c r="AI102" i="13"/>
  <c r="AI101" i="13"/>
  <c r="O17" i="5"/>
  <c r="X3" i="5"/>
  <c r="U3" i="5"/>
  <c r="N305" i="18" l="1" a="1"/>
  <c r="N305" i="18" s="1"/>
  <c r="D300" i="18" a="1"/>
  <c r="D300" i="18" s="1"/>
  <c r="K272" i="18" a="1"/>
  <c r="K272" i="18" s="1"/>
  <c r="N245" i="18" a="1"/>
  <c r="N245" i="18" s="1"/>
  <c r="M245" i="18" a="1"/>
  <c r="M245" i="18" s="1"/>
  <c r="I246" i="18" a="1"/>
  <c r="I246" i="18" s="1"/>
  <c r="C212" i="18" a="1"/>
  <c r="C212" i="18" s="1"/>
  <c r="E248" i="18" a="1"/>
  <c r="E248" i="18" s="1"/>
  <c r="D305" i="18" a="1"/>
  <c r="D305" i="18" s="1"/>
  <c r="F299" i="18" a="1"/>
  <c r="F299" i="18" s="1"/>
  <c r="J272" i="18" a="1"/>
  <c r="J272" i="18" s="1"/>
  <c r="F246" i="18" a="1"/>
  <c r="F246" i="18" s="1"/>
  <c r="D329" i="18"/>
  <c r="K300" i="18" a="1"/>
  <c r="K300" i="18" s="1"/>
  <c r="N273" i="18" a="1"/>
  <c r="N273" i="18" s="1"/>
  <c r="M303" i="18" a="1"/>
  <c r="M303" i="18" s="1"/>
  <c r="N304" i="18" a="1"/>
  <c r="N304" i="18" s="1"/>
  <c r="D299" i="18" a="1"/>
  <c r="D299" i="18" s="1"/>
  <c r="G272" i="18" a="1"/>
  <c r="G272" i="18" s="1"/>
  <c r="C223" i="18" a="1"/>
  <c r="C223" i="18" s="1"/>
  <c r="D298" i="18" a="1"/>
  <c r="D298" i="18" s="1"/>
  <c r="F328" i="18"/>
  <c r="I300" i="18" a="1"/>
  <c r="I300" i="18" s="1"/>
  <c r="N272" i="18" a="1"/>
  <c r="N272" i="18" s="1"/>
  <c r="N300" i="18" a="1"/>
  <c r="N300" i="18" s="1"/>
  <c r="E328" i="18"/>
  <c r="G300" i="18" a="1"/>
  <c r="G300" i="18" s="1"/>
  <c r="K247" i="18" a="1"/>
  <c r="K247" i="18" s="1"/>
  <c r="M246" i="18" a="1"/>
  <c r="M246" i="18" s="1"/>
  <c r="D334" i="18"/>
  <c r="I302" i="18" a="1"/>
  <c r="I302" i="18" s="1"/>
  <c r="L276" i="18" a="1"/>
  <c r="L276" i="18" s="1"/>
  <c r="M304" i="18" a="1"/>
  <c r="M304" i="18" s="1"/>
  <c r="J273" i="18" a="1"/>
  <c r="J273" i="18" s="1"/>
  <c r="N298" i="18" a="1"/>
  <c r="N298" i="18" s="1"/>
  <c r="C235" i="18" a="1"/>
  <c r="C235" i="18" s="1"/>
  <c r="D330" i="18"/>
  <c r="L275" i="18" a="1"/>
  <c r="L275" i="18" s="1"/>
  <c r="J248" i="18" a="1"/>
  <c r="J248" i="18" s="1"/>
  <c r="G276" i="18" a="1"/>
  <c r="G276" i="18" s="1"/>
  <c r="C246" i="18" a="1"/>
  <c r="C246" i="18" s="1"/>
  <c r="E298" i="18" a="1"/>
  <c r="E298" i="18" s="1"/>
  <c r="L249" i="18" a="1"/>
  <c r="L249" i="18" s="1"/>
  <c r="G305" i="18" a="1"/>
  <c r="G305" i="18" s="1"/>
  <c r="G247" i="18" a="1"/>
  <c r="G247" i="18" s="1"/>
  <c r="F247" i="18" a="1"/>
  <c r="F247" i="18" s="1"/>
  <c r="N247" i="18" a="1"/>
  <c r="N247" i="18" s="1"/>
  <c r="N246" i="18" a="1"/>
  <c r="N246" i="18" s="1"/>
  <c r="K249" i="18" a="1"/>
  <c r="K249" i="18" s="1"/>
  <c r="E329" i="18"/>
  <c r="L300" i="18" a="1"/>
  <c r="L300" i="18" s="1"/>
  <c r="G246" i="18" a="1"/>
  <c r="G246" i="18" s="1"/>
  <c r="J276" i="18" a="1"/>
  <c r="J276" i="18" s="1"/>
  <c r="K246" i="18" a="1"/>
  <c r="K246" i="18" s="1"/>
  <c r="J246" i="18" a="1"/>
  <c r="J246" i="18" s="1"/>
  <c r="E247" i="18" a="1"/>
  <c r="E247" i="18" s="1"/>
  <c r="I245" i="18" a="1"/>
  <c r="I245" i="18" s="1"/>
  <c r="N248" i="18" a="1"/>
  <c r="N248" i="18" s="1"/>
  <c r="M305" i="18" a="1"/>
  <c r="M305" i="18" s="1"/>
  <c r="K305" i="18" a="1"/>
  <c r="K305" i="18" s="1"/>
  <c r="D273" i="18" a="1"/>
  <c r="D273" i="18" s="1"/>
  <c r="K245" i="18" a="1"/>
  <c r="K245" i="18" s="1"/>
  <c r="E305" i="18" a="1"/>
  <c r="E305" i="18" s="1"/>
  <c r="G299" i="18" a="1"/>
  <c r="G299" i="18" s="1"/>
  <c r="N271" i="18" a="1"/>
  <c r="N271" i="18" s="1"/>
  <c r="E245" i="18" a="1"/>
  <c r="E245" i="18" s="1"/>
  <c r="D245" i="18" a="1"/>
  <c r="D245" i="18" s="1"/>
  <c r="L245" i="18" a="1"/>
  <c r="L245" i="18" s="1"/>
  <c r="C301" i="18" a="1"/>
  <c r="C301" i="18" s="1"/>
  <c r="L246" i="18" a="1"/>
  <c r="L246" i="18" s="1"/>
  <c r="G304" i="18" a="1"/>
  <c r="G304" i="18" s="1"/>
  <c r="J298" i="18" a="1"/>
  <c r="J298" i="18" s="1"/>
  <c r="M271" i="18" a="1"/>
  <c r="M271" i="18" s="1"/>
  <c r="M275" i="18" a="1"/>
  <c r="M275" i="18" s="1"/>
  <c r="L305" i="18" a="1"/>
  <c r="L305" i="18" s="1"/>
  <c r="N299" i="18" a="1"/>
  <c r="N299" i="18" s="1"/>
  <c r="E273" i="18" a="1"/>
  <c r="E273" i="18" s="1"/>
  <c r="C298" i="18" a="1"/>
  <c r="C298" i="18" s="1"/>
  <c r="E304" i="18" a="1"/>
  <c r="E304" i="18" s="1"/>
  <c r="G298" i="18" a="1"/>
  <c r="G298" i="18" s="1"/>
  <c r="K271" i="18" a="1"/>
  <c r="K271" i="18" s="1"/>
  <c r="E275" i="18" a="1"/>
  <c r="E275" i="18" s="1"/>
  <c r="M272" i="18" a="1"/>
  <c r="M272" i="18" s="1"/>
  <c r="J305" i="18" a="1"/>
  <c r="J305" i="18" s="1"/>
  <c r="L299" i="18" a="1"/>
  <c r="L299" i="18" s="1"/>
  <c r="M298" i="18" a="1"/>
  <c r="M298" i="18" s="1"/>
  <c r="N274" i="18" a="1"/>
  <c r="N274" i="18" s="1"/>
  <c r="I305" i="18" a="1"/>
  <c r="I305" i="18" s="1"/>
  <c r="K299" i="18" a="1"/>
  <c r="K299" i="18" s="1"/>
  <c r="E246" i="18" a="1"/>
  <c r="E246" i="18" s="1"/>
  <c r="G245" i="18" a="1"/>
  <c r="G245" i="18" s="1"/>
  <c r="D332" i="18"/>
  <c r="L301" i="18" a="1"/>
  <c r="L301" i="18" s="1"/>
  <c r="G302" i="18" a="1"/>
  <c r="G302" i="18" s="1"/>
  <c r="C335" i="18"/>
  <c r="L302" i="18" a="1"/>
  <c r="L302" i="18" s="1"/>
  <c r="F298" i="18" a="1"/>
  <c r="F298" i="18" s="1"/>
  <c r="C334" i="18"/>
  <c r="D328" i="18"/>
  <c r="D303" i="18" a="1"/>
  <c r="D303" i="18" s="1"/>
  <c r="C330" i="18"/>
  <c r="I299" i="18" a="1"/>
  <c r="I299" i="18" s="1"/>
  <c r="F331" i="18"/>
  <c r="D274" i="18" a="1"/>
  <c r="D274" i="18" s="1"/>
  <c r="J300" i="18" a="1"/>
  <c r="J300" i="18" s="1"/>
  <c r="N303" i="18" a="1"/>
  <c r="N303" i="18" s="1"/>
  <c r="G273" i="18" a="1"/>
  <c r="G273" i="18" s="1"/>
  <c r="D272" i="18" a="1"/>
  <c r="D272" i="18" s="1"/>
  <c r="I304" i="18" a="1"/>
  <c r="I304" i="18" s="1"/>
  <c r="K298" i="18" a="1"/>
  <c r="K298" i="18" s="1"/>
  <c r="E271" i="18" a="1"/>
  <c r="E271" i="18" s="1"/>
  <c r="C228" i="18" a="1"/>
  <c r="C228" i="18" s="1"/>
  <c r="C225" i="18" a="1"/>
  <c r="C225" i="18" s="1"/>
  <c r="C245" i="18" a="1"/>
  <c r="C245" i="18" s="1"/>
  <c r="F274" i="18" a="1"/>
  <c r="F274" i="18" s="1"/>
  <c r="F245" i="18" a="1"/>
  <c r="F245" i="18" s="1"/>
  <c r="K303" i="18" a="1"/>
  <c r="K303" i="18" s="1"/>
  <c r="N276" i="18" a="1"/>
  <c r="N276" i="18" s="1"/>
  <c r="D271" i="18" a="1"/>
  <c r="D271" i="18" s="1"/>
  <c r="I271" i="18" a="1"/>
  <c r="I271" i="18" s="1"/>
  <c r="C305" i="18" a="1"/>
  <c r="C305" i="18" s="1"/>
  <c r="E299" i="18" a="1"/>
  <c r="E299" i="18" s="1"/>
  <c r="L271" i="18" a="1"/>
  <c r="L271" i="18" s="1"/>
  <c r="C272" i="18" a="1"/>
  <c r="C272" i="18" s="1"/>
  <c r="I303" i="18" a="1"/>
  <c r="I303" i="18" s="1"/>
  <c r="F249" i="18" a="1"/>
  <c r="F249" i="18" s="1"/>
  <c r="L273" i="18" a="1"/>
  <c r="L273" i="18" s="1"/>
  <c r="C299" i="18" a="1"/>
  <c r="C299" i="18" s="1"/>
  <c r="I247" i="18" a="1"/>
  <c r="I247" i="18" s="1"/>
  <c r="L304" i="18" a="1"/>
  <c r="L304" i="18" s="1"/>
  <c r="F300" i="18" a="1"/>
  <c r="F300" i="18" s="1"/>
  <c r="C276" i="18" a="1"/>
  <c r="C276" i="18" s="1"/>
  <c r="C275" i="18" a="1"/>
  <c r="C275" i="18" s="1"/>
  <c r="F303" i="18" a="1"/>
  <c r="F303" i="18" s="1"/>
  <c r="G275" i="18" a="1"/>
  <c r="G275" i="18" s="1"/>
  <c r="C328" i="18"/>
  <c r="E332" i="18"/>
  <c r="D249" i="18" a="1"/>
  <c r="D249" i="18" s="1"/>
  <c r="F248" i="18" a="1"/>
  <c r="F248" i="18" s="1"/>
  <c r="E300" i="18" a="1"/>
  <c r="E300" i="18" s="1"/>
  <c r="F329" i="18"/>
  <c r="M300" i="18" a="1"/>
  <c r="M300" i="18" s="1"/>
  <c r="L247" i="18" a="1"/>
  <c r="L247" i="18" s="1"/>
  <c r="G301" i="18" a="1"/>
  <c r="G301" i="18" s="1"/>
  <c r="L303" i="18" a="1"/>
  <c r="L303" i="18" s="1"/>
  <c r="F276" i="18" a="1"/>
  <c r="F276" i="18" s="1"/>
  <c r="J249" i="18" a="1"/>
  <c r="J249" i="18" s="1"/>
  <c r="I249" i="18" a="1"/>
  <c r="I249" i="18" s="1"/>
  <c r="I272" i="18" a="1"/>
  <c r="I272" i="18" s="1"/>
  <c r="C224" i="18" a="1"/>
  <c r="C224" i="18" s="1"/>
  <c r="G271" i="18" a="1"/>
  <c r="G271" i="18" s="1"/>
  <c r="E335" i="18"/>
  <c r="N302" i="18" a="1"/>
  <c r="N302" i="18" s="1"/>
  <c r="E276" i="18" a="1"/>
  <c r="E276" i="18" s="1"/>
  <c r="C271" i="18" a="1"/>
  <c r="C271" i="18" s="1"/>
  <c r="L298" i="18" a="1"/>
  <c r="L298" i="18" s="1"/>
  <c r="F304" i="18" a="1"/>
  <c r="F304" i="18" s="1"/>
  <c r="I298" i="18" a="1"/>
  <c r="I298" i="18" s="1"/>
  <c r="F272" i="18" a="1"/>
  <c r="F272" i="18" s="1"/>
  <c r="C247" i="18" a="1"/>
  <c r="C247" i="18" s="1"/>
  <c r="D304" i="18" a="1"/>
  <c r="D304" i="18" s="1"/>
  <c r="D246" i="18" a="1"/>
  <c r="D246" i="18" s="1"/>
  <c r="C304" i="18" a="1"/>
  <c r="C304" i="18" s="1"/>
  <c r="K276" i="18" a="1"/>
  <c r="K276" i="18" s="1"/>
  <c r="I248" i="18" a="1"/>
  <c r="I248" i="18" s="1"/>
  <c r="D333" i="18"/>
  <c r="D302" i="18" a="1"/>
  <c r="D302" i="18" s="1"/>
  <c r="I274" i="18" a="1"/>
  <c r="I274" i="18" s="1"/>
  <c r="C300" i="18" a="1"/>
  <c r="C300" i="18" s="1"/>
  <c r="F335" i="18"/>
  <c r="C303" i="18" a="1"/>
  <c r="C303" i="18" s="1"/>
  <c r="J275" i="18" a="1"/>
  <c r="J275" i="18" s="1"/>
  <c r="M248" i="18" a="1"/>
  <c r="M248" i="18" s="1"/>
  <c r="L248" i="18" a="1"/>
  <c r="L248" i="18" s="1"/>
  <c r="G249" i="18" a="1"/>
  <c r="G249" i="18" s="1"/>
  <c r="C273" i="18" a="1"/>
  <c r="C273" i="18" s="1"/>
  <c r="K301" i="18" a="1"/>
  <c r="K301" i="18" s="1"/>
  <c r="E333" i="18"/>
  <c r="E302" i="18" a="1"/>
  <c r="E302" i="18" s="1"/>
  <c r="I275" i="18" a="1"/>
  <c r="I275" i="18" s="1"/>
  <c r="N249" i="18" a="1"/>
  <c r="N249" i="18" s="1"/>
  <c r="L272" i="18" a="1"/>
  <c r="L272" i="18" s="1"/>
  <c r="J303" i="18" a="1"/>
  <c r="J303" i="18" s="1"/>
  <c r="M276" i="18" a="1"/>
  <c r="M276" i="18" s="1"/>
  <c r="K273" i="18" a="1"/>
  <c r="K273" i="18" s="1"/>
  <c r="C333" i="18"/>
  <c r="C302" i="18" a="1"/>
  <c r="C302" i="18" s="1"/>
  <c r="F275" i="18" a="1"/>
  <c r="F275" i="18" s="1"/>
  <c r="M247" i="18" a="1"/>
  <c r="M247" i="18" s="1"/>
  <c r="J245" i="18" a="1"/>
  <c r="J245" i="18" s="1"/>
  <c r="F271" i="18" a="1"/>
  <c r="F271" i="18" s="1"/>
  <c r="G303" i="18" a="1"/>
  <c r="G303" i="18" s="1"/>
  <c r="C211" i="18" a="1"/>
  <c r="C211" i="18" s="1"/>
  <c r="C234" i="18" a="1"/>
  <c r="C234" i="18" s="1"/>
  <c r="D275" i="18" a="1"/>
  <c r="D275" i="18" s="1"/>
  <c r="I276" i="18" a="1"/>
  <c r="I276" i="18" s="1"/>
  <c r="M301" i="18" a="1"/>
  <c r="M301" i="18" s="1"/>
  <c r="F273" i="18" a="1"/>
  <c r="F273" i="18" s="1"/>
  <c r="F333" i="18"/>
  <c r="F302" i="18" a="1"/>
  <c r="F302" i="18" s="1"/>
  <c r="M274" i="18" a="1"/>
  <c r="M274" i="18" s="1"/>
  <c r="D248" i="18" a="1"/>
  <c r="D248" i="18" s="1"/>
  <c r="C248" i="18" a="1"/>
  <c r="C248" i="18" s="1"/>
  <c r="K248" i="18" a="1"/>
  <c r="K248" i="18" s="1"/>
  <c r="G274" i="18" a="1"/>
  <c r="G274" i="18" s="1"/>
  <c r="K275" i="18" a="1"/>
  <c r="K275" i="18" s="1"/>
  <c r="E331" i="18"/>
  <c r="I301" i="18" a="1"/>
  <c r="I301" i="18" s="1"/>
  <c r="L274" i="18" a="1"/>
  <c r="L274" i="18" s="1"/>
  <c r="E249" i="18" a="1"/>
  <c r="E249" i="18" s="1"/>
  <c r="D335" i="18"/>
  <c r="M302" i="18" a="1"/>
  <c r="M302" i="18" s="1"/>
  <c r="D276" i="18" a="1"/>
  <c r="D276" i="18" s="1"/>
  <c r="J299" i="18" a="1"/>
  <c r="J299" i="18" s="1"/>
  <c r="C331" i="18"/>
  <c r="F301" i="18" a="1"/>
  <c r="F301" i="18" s="1"/>
  <c r="J274" i="18" a="1"/>
  <c r="J274" i="18" s="1"/>
  <c r="D247" i="18" a="1"/>
  <c r="D247" i="18" s="1"/>
  <c r="C216" i="18" a="1"/>
  <c r="C216" i="18" s="1"/>
  <c r="C218" i="18" s="1"/>
  <c r="F334" i="18"/>
  <c r="K302" i="18" a="1"/>
  <c r="K302" i="18" s="1"/>
  <c r="N275" i="18" a="1"/>
  <c r="N275" i="18" s="1"/>
  <c r="C332" i="18"/>
  <c r="E334" i="18"/>
  <c r="J302" i="18" a="1"/>
  <c r="J302" i="18" s="1"/>
  <c r="M249" i="18" a="1"/>
  <c r="M249" i="18" s="1"/>
  <c r="C249" i="18" a="1"/>
  <c r="C249" i="18" s="1"/>
  <c r="F305" i="18" a="1"/>
  <c r="F305" i="18" s="1"/>
  <c r="K304" i="18" a="1"/>
  <c r="K304" i="18" s="1"/>
  <c r="I273" i="18" a="1"/>
  <c r="I273" i="18" s="1"/>
  <c r="C274" i="18" a="1"/>
  <c r="C274" i="18" s="1"/>
  <c r="F332" i="18"/>
  <c r="N301" i="18" a="1"/>
  <c r="N301" i="18" s="1"/>
  <c r="D331" i="18"/>
  <c r="K274" i="18" a="1"/>
  <c r="K274" i="18" s="1"/>
  <c r="M299" i="18" a="1"/>
  <c r="M299" i="18" s="1"/>
  <c r="J301" i="18" a="1"/>
  <c r="J301" i="18" s="1"/>
  <c r="C329" i="18"/>
  <c r="M273" i="18" a="1"/>
  <c r="M273" i="18" s="1"/>
  <c r="C239" i="18" a="1"/>
  <c r="C239" i="18" s="1"/>
  <c r="D301" i="18" a="1"/>
  <c r="D301" i="18" s="1"/>
  <c r="E303" i="18" a="1"/>
  <c r="E303" i="18" s="1"/>
  <c r="G248" i="18" a="1"/>
  <c r="G248" i="18" s="1"/>
  <c r="J247" i="18" a="1"/>
  <c r="J247" i="18" s="1"/>
  <c r="E301" i="18" a="1"/>
  <c r="E301" i="18" s="1"/>
  <c r="J304" i="18" a="1"/>
  <c r="J304" i="18" s="1"/>
  <c r="E272" i="18" a="1"/>
  <c r="E272" i="18" s="1"/>
  <c r="C238" i="18" a="1"/>
  <c r="C238" i="18" s="1"/>
  <c r="E330" i="18"/>
  <c r="F330" i="18"/>
  <c r="E274" i="18" a="1"/>
  <c r="E274" i="18" s="1"/>
  <c r="J271" i="18" a="1"/>
  <c r="J271" i="18" s="1"/>
  <c r="D16" i="16"/>
  <c r="G63" i="16" a="1"/>
  <c r="G63" i="16" s="1"/>
  <c r="I60" i="16" a="1"/>
  <c r="I60" i="16" s="1"/>
  <c r="F62" i="16" a="1"/>
  <c r="F62" i="16" s="1"/>
  <c r="F27" i="16" a="1"/>
  <c r="F27" i="16" s="1"/>
  <c r="J63" i="16" a="1"/>
  <c r="J63" i="16" s="1"/>
  <c r="F63" i="16" a="1"/>
  <c r="F63" i="16" s="1"/>
  <c r="J64" i="16" a="1"/>
  <c r="J64" i="16" s="1"/>
  <c r="F38" i="16" a="1"/>
  <c r="F38" i="16" s="1"/>
  <c r="E6" i="16"/>
  <c r="J61" i="16" a="1"/>
  <c r="J61" i="16" s="1"/>
  <c r="F26" i="16" a="1"/>
  <c r="F26" i="16" s="1"/>
  <c r="L60" i="16" a="1"/>
  <c r="L60" i="16" s="1"/>
  <c r="F39" i="16" a="1"/>
  <c r="F39" i="16" s="1"/>
  <c r="L61" i="16" a="1"/>
  <c r="L61" i="16" s="1"/>
  <c r="H61" i="16" a="1"/>
  <c r="H61" i="16" s="1"/>
  <c r="D7" i="16"/>
  <c r="F49" i="16" a="1"/>
  <c r="F49" i="16" s="1"/>
  <c r="H62" i="16" a="1"/>
  <c r="H62" i="16" s="1"/>
  <c r="L63" i="16" a="1"/>
  <c r="L63" i="16" s="1"/>
  <c r="F31" i="16" a="1"/>
  <c r="F31" i="16" s="1"/>
  <c r="F33" i="16" s="1"/>
  <c r="L62" i="16" a="1"/>
  <c r="L62" i="16" s="1"/>
  <c r="F64" i="16" a="1"/>
  <c r="F64" i="16" s="1"/>
  <c r="I61" i="16" a="1"/>
  <c r="I61" i="16" s="1"/>
  <c r="G62" i="16" a="1"/>
  <c r="G62" i="16" s="1"/>
  <c r="G60" i="16" a="1"/>
  <c r="G60" i="16" s="1"/>
  <c r="E7" i="16"/>
  <c r="I62" i="16" a="1"/>
  <c r="I62" i="16" s="1"/>
  <c r="J62" i="16" a="1"/>
  <c r="J62" i="16" s="1"/>
  <c r="J60" i="16" a="1"/>
  <c r="J60" i="16" s="1"/>
  <c r="L64" i="16" a="1"/>
  <c r="L64" i="16" s="1"/>
  <c r="I63" i="16" a="1"/>
  <c r="I63" i="16" s="1"/>
  <c r="F50" i="16" a="1"/>
  <c r="F50" i="16" s="1"/>
  <c r="G61" i="16" a="1"/>
  <c r="G61" i="16" s="1"/>
  <c r="F40" i="16" a="1"/>
  <c r="F40" i="16" s="1"/>
  <c r="F43" i="16" a="1"/>
  <c r="F43" i="16" s="1"/>
  <c r="D6" i="16"/>
  <c r="G64" i="16" a="1"/>
  <c r="G64" i="16" s="1"/>
  <c r="F60" i="16" a="1"/>
  <c r="F60" i="16" s="1"/>
  <c r="F53" i="16" a="1"/>
  <c r="F53" i="16" s="1"/>
  <c r="I64" i="16" a="1"/>
  <c r="I64" i="16" s="1"/>
  <c r="H60" i="16" a="1"/>
  <c r="H60" i="16" s="1"/>
  <c r="F54" i="16" a="1"/>
  <c r="F54" i="16" s="1"/>
  <c r="F61" i="16" a="1"/>
  <c r="F61" i="16" s="1"/>
  <c r="H64" i="16" a="1"/>
  <c r="H64" i="16" s="1"/>
  <c r="H63" i="16" a="1"/>
  <c r="H63" i="16" s="1"/>
  <c r="B226" i="6"/>
  <c r="B224" i="6"/>
  <c r="B223" i="6"/>
  <c r="B214" i="6"/>
  <c r="B212" i="6"/>
  <c r="B211" i="6"/>
  <c r="B207" i="6"/>
  <c r="B205" i="6"/>
  <c r="B204" i="6"/>
  <c r="B201" i="6"/>
  <c r="B199" i="6"/>
  <c r="B198" i="6"/>
  <c r="B195" i="6"/>
  <c r="B193" i="6"/>
  <c r="B192" i="6"/>
  <c r="B184" i="6"/>
  <c r="B181" i="6"/>
  <c r="B180" i="6"/>
  <c r="B179" i="6"/>
  <c r="B171" i="6"/>
  <c r="B168" i="6"/>
  <c r="B167" i="6"/>
  <c r="B166" i="6"/>
  <c r="B161" i="6"/>
  <c r="B158" i="6"/>
  <c r="B157" i="6"/>
  <c r="B156" i="6"/>
  <c r="B151" i="6"/>
  <c r="B148" i="6"/>
  <c r="B147" i="6"/>
  <c r="B146" i="6"/>
  <c r="B140" i="6"/>
  <c r="B137" i="6"/>
  <c r="B136" i="6"/>
  <c r="B135" i="6"/>
  <c r="B124" i="6"/>
  <c r="B121" i="6"/>
  <c r="B120" i="6"/>
  <c r="B119" i="6"/>
  <c r="B118" i="6"/>
  <c r="C343" i="18" a="1"/>
  <c r="H298" i="18" l="1"/>
  <c r="C227" i="18" a="1"/>
  <c r="C227" i="18" s="1"/>
  <c r="C215" i="18" a="1"/>
  <c r="C215" i="18" s="1"/>
  <c r="H305" i="18"/>
  <c r="H246" i="18"/>
  <c r="H303" i="18"/>
  <c r="C343" i="18"/>
  <c r="H273" i="18"/>
  <c r="H249" i="18"/>
  <c r="H248" i="18"/>
  <c r="H301" i="18"/>
  <c r="H276" i="18"/>
  <c r="C337" i="18"/>
  <c r="C338" i="18"/>
  <c r="H299" i="18"/>
  <c r="H275" i="18"/>
  <c r="H304" i="18"/>
  <c r="H302" i="18"/>
  <c r="H247" i="18"/>
  <c r="H274" i="18"/>
  <c r="H271" i="18"/>
  <c r="H300" i="18"/>
  <c r="H272" i="18"/>
  <c r="H245" i="18"/>
  <c r="K63" i="16"/>
  <c r="F30" i="16" a="1"/>
  <c r="F30" i="16" s="1"/>
  <c r="K62" i="16"/>
  <c r="F42" i="16" a="1"/>
  <c r="F42" i="16" s="1"/>
  <c r="FP7" i="16" a="1"/>
  <c r="FP7" i="16" s="1"/>
  <c r="LZ7" i="16" a="1"/>
  <c r="LZ7" i="16" s="1"/>
  <c r="HD7" i="16" a="1"/>
  <c r="HD7" i="16" s="1"/>
  <c r="IH7" i="16" a="1"/>
  <c r="IH7" i="16" s="1"/>
  <c r="RC7" i="16" a="1"/>
  <c r="RC7" i="16" s="1"/>
  <c r="JE7" i="16" a="1"/>
  <c r="JE7" i="16" s="1"/>
  <c r="QY7" i="16" a="1"/>
  <c r="QY7" i="16" s="1"/>
  <c r="JA7" i="16" a="1"/>
  <c r="JA7" i="16" s="1"/>
  <c r="SP7" i="16" a="1"/>
  <c r="SP7" i="16" s="1"/>
  <c r="IW7" i="16" a="1"/>
  <c r="IW7" i="16" s="1"/>
  <c r="OK7" i="16" a="1"/>
  <c r="OK7" i="16" s="1"/>
  <c r="MZ7" i="16" a="1"/>
  <c r="MZ7" i="16" s="1"/>
  <c r="QM7" i="16" a="1"/>
  <c r="QM7" i="16" s="1"/>
  <c r="JP7" i="16" a="1"/>
  <c r="JP7" i="16" s="1"/>
  <c r="RH7" i="16" a="1"/>
  <c r="RH7" i="16" s="1"/>
  <c r="LX7" i="16" a="1"/>
  <c r="LX7" i="16" s="1"/>
  <c r="LS7" i="16" a="1"/>
  <c r="LS7" i="16" s="1"/>
  <c r="DU7" i="16" a="1"/>
  <c r="DU7" i="16" s="1"/>
  <c r="ED7" i="16" a="1"/>
  <c r="ED7" i="16" s="1"/>
  <c r="DG7" i="16" a="1"/>
  <c r="DG7" i="16" s="1"/>
  <c r="CR7" i="16" a="1"/>
  <c r="CR7" i="16" s="1"/>
  <c r="EQ7" i="16" a="1"/>
  <c r="EQ7" i="16" s="1"/>
  <c r="EB7" i="16" a="1"/>
  <c r="EB7" i="16" s="1"/>
  <c r="QZ7" i="16" a="1"/>
  <c r="QZ7" i="16" s="1"/>
  <c r="LP7" i="16" a="1"/>
  <c r="LP7" i="16" s="1"/>
  <c r="LK7" i="16" a="1"/>
  <c r="LK7" i="16" s="1"/>
  <c r="QF7" i="16" a="1"/>
  <c r="QF7" i="16" s="1"/>
  <c r="JH7" i="16" a="1"/>
  <c r="JH7" i="16" s="1"/>
  <c r="JC7" i="16" a="1"/>
  <c r="JC7" i="16" s="1"/>
  <c r="JR7" i="16" a="1"/>
  <c r="JR7" i="16" s="1"/>
  <c r="GI7" i="16" a="1"/>
  <c r="GI7" i="16" s="1"/>
  <c r="KT7" i="16" a="1"/>
  <c r="KT7" i="16" s="1"/>
  <c r="GF7" i="16" a="1"/>
  <c r="GF7" i="16" s="1"/>
  <c r="GV7" i="16" a="1"/>
  <c r="GV7" i="16" s="1"/>
  <c r="OL7" i="16" a="1"/>
  <c r="OL7" i="16" s="1"/>
  <c r="SO7" i="16" a="1"/>
  <c r="SO7" i="16" s="1"/>
  <c r="OC7" i="16" a="1"/>
  <c r="OC7" i="16" s="1"/>
  <c r="SK7" i="16" a="1"/>
  <c r="SK7" i="16" s="1"/>
  <c r="NY7" i="16" a="1"/>
  <c r="NY7" i="16" s="1"/>
  <c r="SG7" i="16" a="1"/>
  <c r="SG7" i="16" s="1"/>
  <c r="NU7" i="16" a="1"/>
  <c r="NU7" i="16" s="1"/>
  <c r="RK7" i="16" a="1"/>
  <c r="RK7" i="16" s="1"/>
  <c r="JM7" i="16" a="1"/>
  <c r="JM7" i="16" s="1"/>
  <c r="PR7" i="16" a="1"/>
  <c r="PR7" i="16" s="1"/>
  <c r="LE7" i="16" a="1"/>
  <c r="LE7" i="16" s="1"/>
  <c r="QD7" i="16" a="1"/>
  <c r="QD7" i="16" s="1"/>
  <c r="QB7" i="16" a="1"/>
  <c r="QB7" i="16" s="1"/>
  <c r="HV7" i="16" a="1"/>
  <c r="HV7" i="16" s="1"/>
  <c r="KD7" i="16" a="1"/>
  <c r="KD7" i="16" s="1"/>
  <c r="GT7" i="16" a="1"/>
  <c r="GT7" i="16" s="1"/>
  <c r="S7" i="16" a="1"/>
  <c r="S7" i="16" s="1"/>
  <c r="PJ7" i="16" a="1"/>
  <c r="PJ7" i="16" s="1"/>
  <c r="KW7" i="16" a="1"/>
  <c r="KW7" i="16" s="1"/>
  <c r="PQ7" i="16" a="1"/>
  <c r="PQ7" i="16" s="1"/>
  <c r="OV7" i="16" a="1"/>
  <c r="OV7" i="16" s="1"/>
  <c r="OA7" i="16" a="1"/>
  <c r="OA7" i="16" s="1"/>
  <c r="BM7" i="16" a="1"/>
  <c r="BM7" i="16" s="1"/>
  <c r="AP7" i="16" a="1"/>
  <c r="AP7" i="16" s="1"/>
  <c r="HR7" i="16" a="1"/>
  <c r="HR7" i="16" s="1"/>
  <c r="RI7" i="16" a="1"/>
  <c r="RI7" i="16" s="1"/>
  <c r="MW7" i="16" a="1"/>
  <c r="MW7" i="16" s="1"/>
  <c r="RE7" i="16" a="1"/>
  <c r="RE7" i="16" s="1"/>
  <c r="MS7" i="16" a="1"/>
  <c r="MS7" i="16" s="1"/>
  <c r="FX7" i="16" a="1"/>
  <c r="FX7" i="16" s="1"/>
  <c r="PU7" i="16" a="1"/>
  <c r="PU7" i="16" s="1"/>
  <c r="EZ7" i="16" a="1"/>
  <c r="EZ7" i="16" s="1"/>
  <c r="LQ7" i="16" a="1"/>
  <c r="LQ7" i="16" s="1"/>
  <c r="PE7" i="16" a="1"/>
  <c r="PE7" i="16" s="1"/>
  <c r="MO7" i="16" a="1"/>
  <c r="MO7" i="16" s="1"/>
  <c r="SB7" i="16" a="1"/>
  <c r="SB7" i="16" s="1"/>
  <c r="QR7" i="16" a="1"/>
  <c r="QR7" i="16" s="1"/>
  <c r="KK7" i="16" a="1"/>
  <c r="KK7" i="16" s="1"/>
  <c r="LM7" i="16" a="1"/>
  <c r="LM7" i="16" s="1"/>
  <c r="LI7" i="16" a="1"/>
  <c r="LI7" i="16" s="1"/>
  <c r="SQ7" i="16" a="1"/>
  <c r="SQ7" i="16" s="1"/>
  <c r="PL7" i="16" a="1"/>
  <c r="PL7" i="16" s="1"/>
  <c r="KV7" i="16" a="1"/>
  <c r="KV7" i="16" s="1"/>
  <c r="NH7" i="16" a="1"/>
  <c r="NH7" i="16" s="1"/>
  <c r="JG7" i="16" a="1"/>
  <c r="JG7" i="16" s="1"/>
  <c r="AL7" i="16" a="1"/>
  <c r="AL7" i="16" s="1"/>
  <c r="CA7" i="16" a="1"/>
  <c r="CA7" i="16" s="1"/>
  <c r="FO7" i="16" a="1"/>
  <c r="FO7" i="16" s="1"/>
  <c r="AJ7" i="16" a="1"/>
  <c r="AJ7" i="16" s="1"/>
  <c r="OR7" i="16" a="1"/>
  <c r="OR7" i="16" s="1"/>
  <c r="SH7" i="16" a="1"/>
  <c r="SH7" i="16" s="1"/>
  <c r="PW7" i="16" a="1"/>
  <c r="PW7" i="16" s="1"/>
  <c r="CS7" i="16" a="1"/>
  <c r="CS7" i="16" s="1"/>
  <c r="EH7" i="16" a="1"/>
  <c r="EH7" i="16" s="1"/>
  <c r="OS7" i="16" a="1"/>
  <c r="OS7" i="16" s="1"/>
  <c r="IR7" i="16" a="1"/>
  <c r="IR7" i="16" s="1"/>
  <c r="IM7" i="16" a="1"/>
  <c r="IM7" i="16" s="1"/>
  <c r="OP7" i="16" a="1"/>
  <c r="OP7" i="16" s="1"/>
  <c r="HY7" i="16" a="1"/>
  <c r="HY7" i="16" s="1"/>
  <c r="FU7" i="16" a="1"/>
  <c r="FU7" i="16" s="1"/>
  <c r="ER7" i="16" a="1"/>
  <c r="ER7" i="16" s="1"/>
  <c r="QX7" i="16" a="1"/>
  <c r="QX7" i="16" s="1"/>
  <c r="JT7" i="16" a="1"/>
  <c r="JT7" i="16" s="1"/>
  <c r="JO7" i="16" a="1"/>
  <c r="JO7" i="16" s="1"/>
  <c r="HE7" i="16" a="1"/>
  <c r="HE7" i="16" s="1"/>
  <c r="FK7" i="16" a="1"/>
  <c r="FK7" i="16" s="1"/>
  <c r="EE7" i="16" a="1"/>
  <c r="EE7" i="16" s="1"/>
  <c r="KQ7" i="16" a="1"/>
  <c r="KQ7" i="16" s="1"/>
  <c r="DZ7" i="16" a="1"/>
  <c r="DZ7" i="16" s="1"/>
  <c r="BD7" i="16" a="1"/>
  <c r="BD7" i="16" s="1"/>
  <c r="BE7" i="16" a="1"/>
  <c r="BE7" i="16" s="1"/>
  <c r="OY7" i="16" a="1"/>
  <c r="OY7" i="16" s="1"/>
  <c r="KE7" i="16" a="1"/>
  <c r="KE7" i="16" s="1"/>
  <c r="EL7" i="16" a="1"/>
  <c r="EL7" i="16" s="1"/>
  <c r="BH7" i="16" a="1"/>
  <c r="BH7" i="16" s="1"/>
  <c r="HU7" i="16" a="1"/>
  <c r="HU7" i="16" s="1"/>
  <c r="BQ7" i="16" a="1"/>
  <c r="BQ7" i="16" s="1"/>
  <c r="NB7" i="16" a="1"/>
  <c r="NB7" i="16" s="1"/>
  <c r="HO7" i="16" a="1"/>
  <c r="HO7" i="16" s="1"/>
  <c r="OX7" i="16" a="1"/>
  <c r="OX7" i="16" s="1"/>
  <c r="DP7" i="16" a="1"/>
  <c r="DP7" i="16" s="1"/>
  <c r="HQ7" i="16" a="1"/>
  <c r="HQ7" i="16" s="1"/>
  <c r="IG7" i="16" a="1"/>
  <c r="IG7" i="16" s="1"/>
  <c r="HK7" i="16" a="1"/>
  <c r="HK7" i="16" s="1"/>
  <c r="QN7" i="16" a="1"/>
  <c r="QN7" i="16" s="1"/>
  <c r="DT7" i="16" a="1"/>
  <c r="DT7" i="16" s="1"/>
  <c r="FL7" i="16" a="1"/>
  <c r="FL7" i="16" s="1"/>
  <c r="DF7" i="16" a="1"/>
  <c r="DF7" i="16" s="1"/>
  <c r="IZ7" i="16" a="1"/>
  <c r="IZ7" i="16" s="1"/>
  <c r="LB7" i="16" a="1"/>
  <c r="LB7" i="16" s="1"/>
  <c r="EX7" i="16" a="1"/>
  <c r="EX7" i="16" s="1"/>
  <c r="OJ7" i="16" a="1"/>
  <c r="OJ7" i="16" s="1"/>
  <c r="NJ7" i="16" a="1"/>
  <c r="NJ7" i="16" s="1"/>
  <c r="FE7" i="16" a="1"/>
  <c r="FE7" i="16" s="1"/>
  <c r="NF7" i="16" a="1"/>
  <c r="NF7" i="16" s="1"/>
  <c r="FH7" i="16" a="1"/>
  <c r="FH7" i="16" s="1"/>
  <c r="JN7" i="16" a="1"/>
  <c r="JN7" i="16" s="1"/>
  <c r="RR7" i="16" a="1"/>
  <c r="RR7" i="16" s="1"/>
  <c r="SE7" i="16" a="1"/>
  <c r="SE7" i="16" s="1"/>
  <c r="NT7" i="16" a="1"/>
  <c r="NT7" i="16" s="1"/>
  <c r="RJ7" i="16" a="1"/>
  <c r="RJ7" i="16" s="1"/>
  <c r="NE7" i="16" a="1"/>
  <c r="NE7" i="16" s="1"/>
  <c r="LU7" i="16" a="1"/>
  <c r="LU7" i="16" s="1"/>
  <c r="QS7" i="16" a="1"/>
  <c r="QS7" i="16" s="1"/>
  <c r="PK7" i="16" a="1"/>
  <c r="PK7" i="16" s="1"/>
  <c r="CO7" i="16" a="1"/>
  <c r="CO7" i="16" s="1"/>
  <c r="LF7" i="16" a="1"/>
  <c r="LF7" i="16" s="1"/>
  <c r="OD7" i="16" a="1"/>
  <c r="OD7" i="16" s="1"/>
  <c r="DK7" i="16" a="1"/>
  <c r="DK7" i="16" s="1"/>
  <c r="KP7" i="16" a="1"/>
  <c r="KP7" i="16" s="1"/>
  <c r="SD7" i="16" a="1"/>
  <c r="SD7" i="16" s="1"/>
  <c r="HX7" i="16" a="1"/>
  <c r="HX7" i="16" s="1"/>
  <c r="ND7" i="16" a="1"/>
  <c r="ND7" i="16" s="1"/>
  <c r="KI7" i="16" a="1"/>
  <c r="KI7" i="16" s="1"/>
  <c r="IP7" i="16" a="1"/>
  <c r="IP7" i="16" s="1"/>
  <c r="OB7" i="16" a="1"/>
  <c r="OB7" i="16" s="1"/>
  <c r="NK7" i="16" a="1"/>
  <c r="NK7" i="16" s="1"/>
  <c r="CC7" i="16" a="1"/>
  <c r="CC7" i="16" s="1"/>
  <c r="BF7" i="16" a="1"/>
  <c r="BF7" i="16" s="1"/>
  <c r="AI7" i="16" a="1"/>
  <c r="AI7" i="16" s="1"/>
  <c r="T7" i="16" a="1"/>
  <c r="T7" i="16" s="1"/>
  <c r="PX7" i="16" a="1"/>
  <c r="PX7" i="16" s="1"/>
  <c r="OM7" i="16" a="1"/>
  <c r="OM7" i="16" s="1"/>
  <c r="BA7" i="16" a="1"/>
  <c r="BA7" i="16" s="1"/>
  <c r="AD7" i="16" a="1"/>
  <c r="AD7" i="16" s="1"/>
  <c r="G7" i="16" a="1"/>
  <c r="G7" i="16" s="1"/>
  <c r="NA7" i="16" a="1"/>
  <c r="NA7" i="16" s="1"/>
  <c r="FA7" i="16" a="1"/>
  <c r="FA7" i="16" s="1"/>
  <c r="CQ7" i="16" a="1"/>
  <c r="CQ7" i="16" s="1"/>
  <c r="MK7" i="16" a="1"/>
  <c r="MK7" i="16" s="1"/>
  <c r="FY7" i="16" a="1"/>
  <c r="FY7" i="16" s="1"/>
  <c r="DC7" i="16" a="1"/>
  <c r="DC7" i="16" s="1"/>
  <c r="CJ7" i="16" a="1"/>
  <c r="CJ7" i="16" s="1"/>
  <c r="LL7" i="16" a="1"/>
  <c r="LL7" i="16" s="1"/>
  <c r="FZ7" i="16" a="1"/>
  <c r="FZ7" i="16" s="1"/>
  <c r="HM7" i="16" a="1"/>
  <c r="HM7" i="16" s="1"/>
  <c r="QO7" i="16" a="1"/>
  <c r="QO7" i="16" s="1"/>
  <c r="JV7" i="16" a="1"/>
  <c r="JV7" i="16" s="1"/>
  <c r="LH7" i="16" a="1"/>
  <c r="LH7" i="16" s="1"/>
  <c r="GH7" i="16" a="1"/>
  <c r="GH7" i="16" s="1"/>
  <c r="IC7" i="16" a="1"/>
  <c r="IC7" i="16" s="1"/>
  <c r="NX7" i="16" a="1"/>
  <c r="NX7" i="16" s="1"/>
  <c r="KG7" i="16" a="1"/>
  <c r="KG7" i="16" s="1"/>
  <c r="QT7" i="16" a="1"/>
  <c r="QT7" i="16" s="1"/>
  <c r="RG7" i="16" a="1"/>
  <c r="RG7" i="16" s="1"/>
  <c r="JL7" i="16" a="1"/>
  <c r="JL7" i="16" s="1"/>
  <c r="FI7" i="16" a="1"/>
  <c r="FI7" i="16" s="1"/>
  <c r="AU7" i="16" a="1"/>
  <c r="AU7" i="16" s="1"/>
  <c r="AY7" i="16" a="1"/>
  <c r="AY7" i="16" s="1"/>
  <c r="JD7" i="16" a="1"/>
  <c r="JD7" i="16" s="1"/>
  <c r="LA7" i="16" a="1"/>
  <c r="LA7" i="16" s="1"/>
  <c r="HW7" i="16" a="1"/>
  <c r="HW7" i="16" s="1"/>
  <c r="DB7" i="16" a="1"/>
  <c r="DB7" i="16" s="1"/>
  <c r="RS7" i="16" a="1"/>
  <c r="RS7" i="16" s="1"/>
  <c r="HL7" i="16" a="1"/>
  <c r="HL7" i="16" s="1"/>
  <c r="AW7" i="16" a="1"/>
  <c r="AW7" i="16" s="1"/>
  <c r="DR7" i="16" a="1"/>
  <c r="DR7" i="16" s="1"/>
  <c r="KH7" i="16" a="1"/>
  <c r="KH7" i="16" s="1"/>
  <c r="MC7" i="16" a="1"/>
  <c r="MC7" i="16" s="1"/>
  <c r="NG7" i="16" a="1"/>
  <c r="NG7" i="16" s="1"/>
  <c r="ES7" i="16" a="1"/>
  <c r="ES7" i="16" s="1"/>
  <c r="FD7" i="16" a="1"/>
  <c r="FD7" i="16" s="1"/>
  <c r="HT7" i="16" a="1"/>
  <c r="HT7" i="16" s="1"/>
  <c r="JZ7" i="16" a="1"/>
  <c r="JZ7" i="16" s="1"/>
  <c r="OH7" i="16" a="1"/>
  <c r="OH7" i="16" s="1"/>
  <c r="NO7" i="16" a="1"/>
  <c r="NO7" i="16" s="1"/>
  <c r="LJ7" i="16" a="1"/>
  <c r="LJ7" i="16" s="1"/>
  <c r="QQ7" i="16" a="1"/>
  <c r="QQ7" i="16" s="1"/>
  <c r="KO7" i="16" a="1"/>
  <c r="KO7" i="16" s="1"/>
  <c r="CD7" i="16" a="1"/>
  <c r="CD7" i="16" s="1"/>
  <c r="GM7" i="16" a="1"/>
  <c r="GM7" i="16" s="1"/>
  <c r="PO7" i="16" a="1"/>
  <c r="PO7" i="16" s="1"/>
  <c r="AS7" i="16" a="1"/>
  <c r="AS7" i="16" s="1"/>
  <c r="DS7" i="16" a="1"/>
  <c r="DS7" i="16" s="1"/>
  <c r="MI7" i="16" a="1"/>
  <c r="MI7" i="16" s="1"/>
  <c r="IY7" i="16" a="1"/>
  <c r="IY7" i="16" s="1"/>
  <c r="OU7" i="16" a="1"/>
  <c r="OU7" i="16" s="1"/>
  <c r="DJ7" i="16" a="1"/>
  <c r="DJ7" i="16" s="1"/>
  <c r="CN7" i="16" a="1"/>
  <c r="CN7" i="16" s="1"/>
  <c r="IQ7" i="16" a="1"/>
  <c r="IQ7" i="16" s="1"/>
  <c r="GZ7" i="16" a="1"/>
  <c r="GZ7" i="16" s="1"/>
  <c r="PI7" i="16" a="1"/>
  <c r="PI7" i="16" s="1"/>
  <c r="GN7" i="16" a="1"/>
  <c r="GN7" i="16" s="1"/>
  <c r="CP7" i="16" a="1"/>
  <c r="CP7" i="16" s="1"/>
  <c r="AB7" i="16" a="1"/>
  <c r="AB7" i="16" s="1"/>
  <c r="ID7" i="16" a="1"/>
  <c r="ID7" i="16" s="1"/>
  <c r="EU7" i="16" a="1"/>
  <c r="EU7" i="16" s="1"/>
  <c r="EJ7" i="16" a="1"/>
  <c r="EJ7" i="16" s="1"/>
  <c r="EW7" i="16" a="1"/>
  <c r="EW7" i="16" s="1"/>
  <c r="BB7" i="16" a="1"/>
  <c r="BB7" i="16" s="1"/>
  <c r="PY7" i="16" a="1"/>
  <c r="PY7" i="16" s="1"/>
  <c r="RA7" i="16" a="1"/>
  <c r="RA7" i="16" s="1"/>
  <c r="PS7" i="16" a="1"/>
  <c r="PS7" i="16" s="1"/>
  <c r="OG7" i="16" a="1"/>
  <c r="OG7" i="16" s="1"/>
  <c r="IF7" i="16" a="1"/>
  <c r="IF7" i="16" s="1"/>
  <c r="IL7" i="16" a="1"/>
  <c r="IL7" i="16" s="1"/>
  <c r="EM7" i="16" a="1"/>
  <c r="EM7" i="16" s="1"/>
  <c r="CE7" i="16" a="1"/>
  <c r="CE7" i="16" s="1"/>
  <c r="PC7" i="16" a="1"/>
  <c r="PC7" i="16" s="1"/>
  <c r="IO7" i="16" a="1"/>
  <c r="IO7" i="16" s="1"/>
  <c r="PV7" i="16" a="1"/>
  <c r="PV7" i="16" s="1"/>
  <c r="ML7" i="16" a="1"/>
  <c r="ML7" i="16" s="1"/>
  <c r="RB7" i="16" a="1"/>
  <c r="RB7" i="16" s="1"/>
  <c r="QI7" i="16" a="1"/>
  <c r="QI7" i="16" s="1"/>
  <c r="DI7" i="16" a="1"/>
  <c r="DI7" i="16" s="1"/>
  <c r="FC7" i="16" a="1"/>
  <c r="FC7" i="16" s="1"/>
  <c r="FV7" i="16" a="1"/>
  <c r="FV7" i="16" s="1"/>
  <c r="JQ7" i="16" a="1"/>
  <c r="JQ7" i="16" s="1"/>
  <c r="MA7" i="16" a="1"/>
  <c r="MA7" i="16" s="1"/>
  <c r="QA7" i="16" a="1"/>
  <c r="QA7" i="16" s="1"/>
  <c r="HZ7" i="16" a="1"/>
  <c r="HZ7" i="16" s="1"/>
  <c r="NS7" i="16" a="1"/>
  <c r="NS7" i="16" s="1"/>
  <c r="IX7" i="16" a="1"/>
  <c r="IX7" i="16" s="1"/>
  <c r="HS7" i="16" a="1"/>
  <c r="HS7" i="16" s="1"/>
  <c r="AQ7" i="16" a="1"/>
  <c r="AQ7" i="16" s="1"/>
  <c r="QL7" i="16" a="1"/>
  <c r="QL7" i="16" s="1"/>
  <c r="LW7" i="16" a="1"/>
  <c r="LW7" i="16" s="1"/>
  <c r="QW7" i="16" a="1"/>
  <c r="QW7" i="16" s="1"/>
  <c r="EP7" i="16" a="1"/>
  <c r="EP7" i="16" s="1"/>
  <c r="GQ7" i="16" a="1"/>
  <c r="GQ7" i="16" s="1"/>
  <c r="DE7" i="16" a="1"/>
  <c r="DE7" i="16" s="1"/>
  <c r="HN7" i="16" a="1"/>
  <c r="HN7" i="16" s="1"/>
  <c r="DQ7" i="16" a="1"/>
  <c r="DQ7" i="16" s="1"/>
  <c r="EC7" i="16" a="1"/>
  <c r="EC7" i="16" s="1"/>
  <c r="LG7" i="16" a="1"/>
  <c r="LG7" i="16" s="1"/>
  <c r="GY7" i="16" a="1"/>
  <c r="GY7" i="16" s="1"/>
  <c r="EN7" i="16" a="1"/>
  <c r="EN7" i="16" s="1"/>
  <c r="M7" i="16" a="1"/>
  <c r="M7" i="16" s="1"/>
  <c r="AA7" i="16" a="1"/>
  <c r="AA7" i="16" s="1"/>
  <c r="RT7" i="16" a="1"/>
  <c r="RT7" i="16" s="1"/>
  <c r="OZ7" i="16" a="1"/>
  <c r="OZ7" i="16" s="1"/>
  <c r="RL7" i="16" a="1"/>
  <c r="RL7" i="16" s="1"/>
  <c r="LY7" i="16" a="1"/>
  <c r="LY7" i="16" s="1"/>
  <c r="JI7" i="16" a="1"/>
  <c r="JI7" i="16" s="1"/>
  <c r="SC7" i="16" a="1"/>
  <c r="SC7" i="16" s="1"/>
  <c r="OE7" i="16" a="1"/>
  <c r="OE7" i="16" s="1"/>
  <c r="FB7" i="16" a="1"/>
  <c r="FB7" i="16" s="1"/>
  <c r="GS7" i="16" a="1"/>
  <c r="GS7" i="16" s="1"/>
  <c r="HA7" i="16" a="1"/>
  <c r="HA7" i="16" s="1"/>
  <c r="RU7" i="16" a="1"/>
  <c r="RU7" i="16" s="1"/>
  <c r="NW7" i="16" a="1"/>
  <c r="NW7" i="16" s="1"/>
  <c r="LT7" i="16" a="1"/>
  <c r="LT7" i="16" s="1"/>
  <c r="AG7" i="16" a="1"/>
  <c r="AG7" i="16" s="1"/>
  <c r="GB7" i="16" a="1"/>
  <c r="GB7" i="16" s="1"/>
  <c r="MG7" i="16" a="1"/>
  <c r="MG7" i="16" s="1"/>
  <c r="OQ7" i="16" a="1"/>
  <c r="OQ7" i="16" s="1"/>
  <c r="EO7" i="16" a="1"/>
  <c r="EO7" i="16" s="1"/>
  <c r="EV7" i="16" a="1"/>
  <c r="EV7" i="16" s="1"/>
  <c r="KL7" i="16" a="1"/>
  <c r="KL7" i="16" s="1"/>
  <c r="NP7" i="16" a="1"/>
  <c r="NP7" i="16" s="1"/>
  <c r="KU7" i="16" a="1"/>
  <c r="KU7" i="16" s="1"/>
  <c r="GX7" i="16" a="1"/>
  <c r="GX7" i="16" s="1"/>
  <c r="AM7" i="16" a="1"/>
  <c r="AM7" i="16" s="1"/>
  <c r="IE7" i="16" a="1"/>
  <c r="IE7" i="16" s="1"/>
  <c r="AE7" i="16" a="1"/>
  <c r="AE7" i="16" s="1"/>
  <c r="AK7" i="16" a="1"/>
  <c r="AK7" i="16" s="1"/>
  <c r="GK7" i="16" a="1"/>
  <c r="GK7" i="16" s="1"/>
  <c r="JK7" i="16" a="1"/>
  <c r="JK7" i="16" s="1"/>
  <c r="AT7" i="16" a="1"/>
  <c r="AT7" i="16" s="1"/>
  <c r="NC7" i="16" a="1"/>
  <c r="NC7" i="16" s="1"/>
  <c r="MP7" i="16" a="1"/>
  <c r="MP7" i="16" s="1"/>
  <c r="KF7" i="16" a="1"/>
  <c r="KF7" i="16" s="1"/>
  <c r="BW7" i="16" a="1"/>
  <c r="BW7" i="16" s="1"/>
  <c r="GO7" i="16" a="1"/>
  <c r="GO7" i="16" s="1"/>
  <c r="X7" i="16" a="1"/>
  <c r="X7" i="16" s="1"/>
  <c r="CT7" i="16" a="1"/>
  <c r="CT7" i="16" s="1"/>
  <c r="K7" i="16" a="1"/>
  <c r="K7" i="16" s="1"/>
  <c r="IU7" i="16" a="1"/>
  <c r="IU7" i="16" s="1"/>
  <c r="GR7" i="16" a="1"/>
  <c r="GR7" i="16" s="1"/>
  <c r="LV7" i="16" a="1"/>
  <c r="LV7" i="16" s="1"/>
  <c r="BY7" i="16" a="1"/>
  <c r="BY7" i="16" s="1"/>
  <c r="CM7" i="16" a="1"/>
  <c r="CM7" i="16" s="1"/>
  <c r="RP7" i="16" a="1"/>
  <c r="RP7" i="16" s="1"/>
  <c r="PA7" i="16" a="1"/>
  <c r="PA7" i="16" s="1"/>
  <c r="IJ7" i="16" a="1"/>
  <c r="IJ7" i="16" s="1"/>
  <c r="IS7" i="16" a="1"/>
  <c r="IS7" i="16" s="1"/>
  <c r="IA7" i="16" a="1"/>
  <c r="IA7" i="16" s="1"/>
  <c r="BL7" i="16" a="1"/>
  <c r="BL7" i="16" s="1"/>
  <c r="MJ7" i="16" a="1"/>
  <c r="MJ7" i="16" s="1"/>
  <c r="JS7" i="16" a="1"/>
  <c r="JS7" i="16" s="1"/>
  <c r="DL7" i="16" a="1"/>
  <c r="DL7" i="16" s="1"/>
  <c r="IN7" i="16" a="1"/>
  <c r="IN7" i="16" s="1"/>
  <c r="GC7" i="16" a="1"/>
  <c r="GC7" i="16" s="1"/>
  <c r="AH7" i="16" a="1"/>
  <c r="AH7" i="16" s="1"/>
  <c r="N7" i="16" a="1"/>
  <c r="N7" i="16" s="1"/>
  <c r="DA7" i="16" a="1"/>
  <c r="DA7" i="16" s="1"/>
  <c r="SI7" i="16" a="1"/>
  <c r="SI7" i="16" s="1"/>
  <c r="SA7" i="16" a="1"/>
  <c r="SA7" i="16" s="1"/>
  <c r="KS7" i="16" a="1"/>
  <c r="KS7" i="16" s="1"/>
  <c r="NL7" i="16" a="1"/>
  <c r="NL7" i="16" s="1"/>
  <c r="SL7" i="16" a="1"/>
  <c r="SL7" i="16" s="1"/>
  <c r="MY7" i="16" a="1"/>
  <c r="MY7" i="16" s="1"/>
  <c r="BR7" i="16" a="1"/>
  <c r="BR7" i="16" s="1"/>
  <c r="NZ7" i="16" a="1"/>
  <c r="NZ7" i="16" s="1"/>
  <c r="PF7" i="16" a="1"/>
  <c r="PF7" i="16" s="1"/>
  <c r="PZ7" i="16" a="1"/>
  <c r="PZ7" i="16" s="1"/>
  <c r="MQ7" i="16" a="1"/>
  <c r="MQ7" i="16" s="1"/>
  <c r="KN7" i="16" a="1"/>
  <c r="KN7" i="16" s="1"/>
  <c r="DY7" i="16" a="1"/>
  <c r="DY7" i="16" s="1"/>
  <c r="JU7" i="16" a="1"/>
  <c r="JU7" i="16" s="1"/>
  <c r="ME7" i="16" a="1"/>
  <c r="ME7" i="16" s="1"/>
  <c r="GW7" i="16" a="1"/>
  <c r="GW7" i="16" s="1"/>
  <c r="HJ7" i="16" a="1"/>
  <c r="HJ7" i="16" s="1"/>
  <c r="AZ7" i="16" a="1"/>
  <c r="AZ7" i="16" s="1"/>
  <c r="MF7" i="16" a="1"/>
  <c r="MF7" i="16" s="1"/>
  <c r="II7" i="16" a="1"/>
  <c r="II7" i="16" s="1"/>
  <c r="OT7" i="16" a="1"/>
  <c r="OT7" i="16" s="1"/>
  <c r="BS7" i="16" a="1"/>
  <c r="BS7" i="16" s="1"/>
  <c r="Y7" i="16" a="1"/>
  <c r="Y7" i="16" s="1"/>
  <c r="FM7" i="16" a="1"/>
  <c r="FM7" i="16" s="1"/>
  <c r="KB7" i="16" a="1"/>
  <c r="KB7" i="16" s="1"/>
  <c r="CW7" i="16" a="1"/>
  <c r="CW7" i="16" s="1"/>
  <c r="GD7" i="16" a="1"/>
  <c r="GD7" i="16" s="1"/>
  <c r="FS7" i="16" a="1"/>
  <c r="FS7" i="16" s="1"/>
  <c r="GJ7" i="16" a="1"/>
  <c r="GJ7" i="16" s="1"/>
  <c r="KA7" i="16" a="1"/>
  <c r="KA7" i="16" s="1"/>
  <c r="BC7" i="16" a="1"/>
  <c r="BC7" i="16" s="1"/>
  <c r="HF7" i="16" a="1"/>
  <c r="HF7" i="16" s="1"/>
  <c r="JF7" i="16" a="1"/>
  <c r="JF7" i="16" s="1"/>
  <c r="RW7" i="16" a="1"/>
  <c r="RW7" i="16" s="1"/>
  <c r="V7" i="16" a="1"/>
  <c r="V7" i="16" s="1"/>
  <c r="BX7" i="16" a="1"/>
  <c r="BX7" i="16" s="1"/>
  <c r="JB7" i="16" a="1"/>
  <c r="JB7" i="16" s="1"/>
  <c r="EI7" i="16" a="1"/>
  <c r="EI7" i="16" s="1"/>
  <c r="I7" i="16" a="1"/>
  <c r="I7" i="16" s="1"/>
  <c r="W7" i="16" a="1"/>
  <c r="W7" i="16" s="1"/>
  <c r="EK7" i="16" a="1"/>
  <c r="EK7" i="16" s="1"/>
  <c r="MX7" i="16" a="1"/>
  <c r="MX7" i="16" s="1"/>
  <c r="RY7" i="16" a="1"/>
  <c r="RY7" i="16" s="1"/>
  <c r="FJ7" i="16" a="1"/>
  <c r="FJ7" i="16" s="1"/>
  <c r="QG7" i="16" a="1"/>
  <c r="QG7" i="16" s="1"/>
  <c r="PN7" i="16" a="1"/>
  <c r="PN7" i="16" s="1"/>
  <c r="OF7" i="16" a="1"/>
  <c r="OF7" i="16" s="1"/>
  <c r="MB7" i="16" a="1"/>
  <c r="MB7" i="16" s="1"/>
  <c r="NQ7" i="16" a="1"/>
  <c r="NQ7" i="16" s="1"/>
  <c r="KM7" i="16" a="1"/>
  <c r="KM7" i="16" s="1"/>
  <c r="CX7" i="16" a="1"/>
  <c r="CX7" i="16" s="1"/>
  <c r="AF7" i="16" a="1"/>
  <c r="AF7" i="16" s="1"/>
  <c r="HB7" i="16" a="1"/>
  <c r="HB7" i="16" s="1"/>
  <c r="NI7" i="16" a="1"/>
  <c r="NI7" i="16" s="1"/>
  <c r="IB7" i="16" a="1"/>
  <c r="IB7" i="16" s="1"/>
  <c r="FQ7" i="16" a="1"/>
  <c r="FQ7" i="16" s="1"/>
  <c r="QK7" i="16" a="1"/>
  <c r="QK7" i="16" s="1"/>
  <c r="KY7" i="16" a="1"/>
  <c r="KY7" i="16" s="1"/>
  <c r="GP7" i="16" a="1"/>
  <c r="GP7" i="16" s="1"/>
  <c r="QU7" i="16" a="1"/>
  <c r="QU7" i="16" s="1"/>
  <c r="CF7" i="16" a="1"/>
  <c r="CF7" i="16" s="1"/>
  <c r="KZ7" i="16" a="1"/>
  <c r="KZ7" i="16" s="1"/>
  <c r="QV7" i="16" a="1"/>
  <c r="QV7" i="16" s="1"/>
  <c r="BJ7" i="16" a="1"/>
  <c r="BJ7" i="16" s="1"/>
  <c r="CY7" i="16" a="1"/>
  <c r="CY7" i="16" s="1"/>
  <c r="CK7" i="16" a="1"/>
  <c r="CK7" i="16" s="1"/>
  <c r="FN7" i="16" a="1"/>
  <c r="FN7" i="16" s="1"/>
  <c r="PP7" i="16" a="1"/>
  <c r="PP7" i="16" s="1"/>
  <c r="KX7" i="16" a="1"/>
  <c r="KX7" i="16" s="1"/>
  <c r="FR7" i="16" a="1"/>
  <c r="FR7" i="16" s="1"/>
  <c r="L7" i="16" a="1"/>
  <c r="L7" i="16" s="1"/>
  <c r="DW7" i="16" a="1"/>
  <c r="DW7" i="16" s="1"/>
  <c r="MT7" i="16" a="1"/>
  <c r="MT7" i="16" s="1"/>
  <c r="AO7" i="16" a="1"/>
  <c r="AO7" i="16" s="1"/>
  <c r="DO7" i="16" a="1"/>
  <c r="DO7" i="16" s="1"/>
  <c r="BK7" i="16" a="1"/>
  <c r="BK7" i="16" s="1"/>
  <c r="JY7" i="16" a="1"/>
  <c r="JY7" i="16" s="1"/>
  <c r="CH7" i="16" a="1"/>
  <c r="CH7" i="16" s="1"/>
  <c r="GU7" i="16" a="1"/>
  <c r="GU7" i="16" s="1"/>
  <c r="CB7" i="16" a="1"/>
  <c r="CB7" i="16" s="1"/>
  <c r="AN7" i="16" a="1"/>
  <c r="AN7" i="16" s="1"/>
  <c r="BU7" i="16" a="1"/>
  <c r="BU7" i="16" s="1"/>
  <c r="CI7" i="16" a="1"/>
  <c r="CI7" i="16" s="1"/>
  <c r="OW7" i="16" a="1"/>
  <c r="OW7" i="16" s="1"/>
  <c r="MH7" i="16" a="1"/>
  <c r="MH7" i="16" s="1"/>
  <c r="AV7" i="16" a="1"/>
  <c r="AV7" i="16" s="1"/>
  <c r="GA7" i="16" a="1"/>
  <c r="GA7" i="16" s="1"/>
  <c r="BP7" i="16" a="1"/>
  <c r="BP7" i="16" s="1"/>
  <c r="ET7" i="16" a="1"/>
  <c r="ET7" i="16" s="1"/>
  <c r="DH7" i="16" a="1"/>
  <c r="DH7" i="16" s="1"/>
  <c r="GL7" i="16" a="1"/>
  <c r="GL7" i="16" s="1"/>
  <c r="QP7" i="16" a="1"/>
  <c r="QP7" i="16" s="1"/>
  <c r="EG7" i="16" a="1"/>
  <c r="EG7" i="16" s="1"/>
  <c r="IV7" i="16" a="1"/>
  <c r="IV7" i="16" s="1"/>
  <c r="QE7" i="16" a="1"/>
  <c r="QE7" i="16" s="1"/>
  <c r="RN7" i="16" a="1"/>
  <c r="RN7" i="16" s="1"/>
  <c r="KC7" i="16" a="1"/>
  <c r="KC7" i="16" s="1"/>
  <c r="RQ7" i="16" a="1"/>
  <c r="RQ7" i="16" s="1"/>
  <c r="QJ7" i="16" a="1"/>
  <c r="QJ7" i="16" s="1"/>
  <c r="PH7" i="16" a="1"/>
  <c r="PH7" i="16" s="1"/>
  <c r="AC7" i="16" a="1"/>
  <c r="AC7" i="16" s="1"/>
  <c r="FT7" i="16" a="1"/>
  <c r="FT7" i="16" s="1"/>
  <c r="DX7" i="16" a="1"/>
  <c r="DX7" i="16" s="1"/>
  <c r="CV7" i="16" a="1"/>
  <c r="CV7" i="16" s="1"/>
  <c r="MV7" i="16" a="1"/>
  <c r="MV7" i="16" s="1"/>
  <c r="RD7" i="16" a="1"/>
  <c r="RD7" i="16" s="1"/>
  <c r="MU7" i="16" a="1"/>
  <c r="MU7" i="16" s="1"/>
  <c r="J7" i="16" a="1"/>
  <c r="J7" i="16" s="1"/>
  <c r="LD7" i="16" a="1"/>
  <c r="LD7" i="16" s="1"/>
  <c r="HG7" i="16" a="1"/>
  <c r="HG7" i="16" s="1"/>
  <c r="Z7" i="16" a="1"/>
  <c r="Z7" i="16" s="1"/>
  <c r="CU7" i="16" a="1"/>
  <c r="CU7" i="16" s="1"/>
  <c r="HC7" i="16" a="1"/>
  <c r="HC7" i="16" s="1"/>
  <c r="RO7" i="16" a="1"/>
  <c r="RO7" i="16" s="1"/>
  <c r="HH7" i="16" a="1"/>
  <c r="HH7" i="16" s="1"/>
  <c r="CG7" i="16" a="1"/>
  <c r="CG7" i="16" s="1"/>
  <c r="DV7" i="16" a="1"/>
  <c r="DV7" i="16" s="1"/>
  <c r="LN7" i="16" a="1"/>
  <c r="LN7" i="16" s="1"/>
  <c r="RM7" i="16" a="1"/>
  <c r="RM7" i="16" s="1"/>
  <c r="QH7" i="16" a="1"/>
  <c r="QH7" i="16" s="1"/>
  <c r="DD7" i="16" a="1"/>
  <c r="DD7" i="16" s="1"/>
  <c r="PB7" i="16" a="1"/>
  <c r="PB7" i="16" s="1"/>
  <c r="MN7" i="16" a="1"/>
  <c r="MN7" i="16" s="1"/>
  <c r="BZ7" i="16" a="1"/>
  <c r="BZ7" i="16" s="1"/>
  <c r="GE7" i="16" a="1"/>
  <c r="GE7" i="16" s="1"/>
  <c r="CZ7" i="16" a="1"/>
  <c r="CZ7" i="16" s="1"/>
  <c r="GG7" i="16" a="1"/>
  <c r="GG7" i="16" s="1"/>
  <c r="P7" i="16" a="1"/>
  <c r="P7" i="16" s="1"/>
  <c r="MM7" i="16" a="1"/>
  <c r="MM7" i="16" s="1"/>
  <c r="NV7" i="16" a="1"/>
  <c r="NV7" i="16" s="1"/>
  <c r="PM7" i="16" a="1"/>
  <c r="PM7" i="16" s="1"/>
  <c r="MD7" i="16" a="1"/>
  <c r="MD7" i="16" s="1"/>
  <c r="LR7" i="16" a="1"/>
  <c r="LR7" i="16" s="1"/>
  <c r="OI7" i="16" a="1"/>
  <c r="OI7" i="16" s="1"/>
  <c r="DN7" i="16" a="1"/>
  <c r="DN7" i="16" s="1"/>
  <c r="NN7" i="16" a="1"/>
  <c r="NN7" i="16" s="1"/>
  <c r="BO7" i="16" a="1"/>
  <c r="BO7" i="16" s="1"/>
  <c r="SF7" i="16" a="1"/>
  <c r="SF7" i="16" s="1"/>
  <c r="U7" i="16" a="1"/>
  <c r="U7" i="16" s="1"/>
  <c r="H7" i="16" a="1"/>
  <c r="H7" i="16" s="1"/>
  <c r="SN7" i="16" a="1"/>
  <c r="SN7" i="16" s="1"/>
  <c r="FF7" i="16" a="1"/>
  <c r="FF7" i="16" s="1"/>
  <c r="PD7" i="16" a="1"/>
  <c r="PD7" i="16" s="1"/>
  <c r="PT7" i="16" a="1"/>
  <c r="PT7" i="16" s="1"/>
  <c r="RZ7" i="16" a="1"/>
  <c r="RZ7" i="16" s="1"/>
  <c r="RX7" i="16" a="1"/>
  <c r="RX7" i="16" s="1"/>
  <c r="KR7" i="16" a="1"/>
  <c r="KR7" i="16" s="1"/>
  <c r="BI7" i="16" a="1"/>
  <c r="BI7" i="16" s="1"/>
  <c r="O7" i="16" a="1"/>
  <c r="O7" i="16" s="1"/>
  <c r="JJ7" i="16" a="1"/>
  <c r="JJ7" i="16" s="1"/>
  <c r="FW7" i="16" a="1"/>
  <c r="FW7" i="16" s="1"/>
  <c r="KJ7" i="16" a="1"/>
  <c r="KJ7" i="16" s="1"/>
  <c r="NM7" i="16" a="1"/>
  <c r="NM7" i="16" s="1"/>
  <c r="LO7" i="16" a="1"/>
  <c r="LO7" i="16" s="1"/>
  <c r="BV7" i="16" a="1"/>
  <c r="BV7" i="16" s="1"/>
  <c r="SJ7" i="16" a="1"/>
  <c r="SJ7" i="16" s="1"/>
  <c r="JX7" i="16" a="1"/>
  <c r="JX7" i="16" s="1"/>
  <c r="Q7" i="16" a="1"/>
  <c r="Q7" i="16" s="1"/>
  <c r="CL7" i="16" a="1"/>
  <c r="CL7" i="16" s="1"/>
  <c r="EA7" i="16" a="1"/>
  <c r="EA7" i="16" s="1"/>
  <c r="OO7" i="16" a="1"/>
  <c r="OO7" i="16" s="1"/>
  <c r="QC7" i="16" a="1"/>
  <c r="QC7" i="16" s="1"/>
  <c r="DM7" i="16" a="1"/>
  <c r="DM7" i="16" s="1"/>
  <c r="IT7" i="16" a="1"/>
  <c r="IT7" i="16" s="1"/>
  <c r="MR7" i="16" a="1"/>
  <c r="MR7" i="16" s="1"/>
  <c r="BN7" i="16" a="1"/>
  <c r="BN7" i="16" s="1"/>
  <c r="FG7" i="16" a="1"/>
  <c r="FG7" i="16" s="1"/>
  <c r="EF7" i="16" a="1"/>
  <c r="EF7" i="16" s="1"/>
  <c r="HP7" i="16" a="1"/>
  <c r="HP7" i="16" s="1"/>
  <c r="NR7" i="16" a="1"/>
  <c r="NR7" i="16" s="1"/>
  <c r="EY7" i="16" a="1"/>
  <c r="EY7" i="16" s="1"/>
  <c r="SM7" i="16" a="1"/>
  <c r="SM7" i="16" s="1"/>
  <c r="R7" i="16" a="1"/>
  <c r="R7" i="16" s="1"/>
  <c r="BT7" i="16" a="1"/>
  <c r="BT7" i="16" s="1"/>
  <c r="JW7" i="16" a="1"/>
  <c r="JW7" i="16" s="1"/>
  <c r="BG7" i="16" a="1"/>
  <c r="BG7" i="16" s="1"/>
  <c r="RV7" i="16" a="1"/>
  <c r="RV7" i="16" s="1"/>
  <c r="RF7" i="16" a="1"/>
  <c r="RF7" i="16" s="1"/>
  <c r="ON7" i="16" a="1"/>
  <c r="ON7" i="16" s="1"/>
  <c r="AX7" i="16" a="1"/>
  <c r="AX7" i="16" s="1"/>
  <c r="AR7" i="16" a="1"/>
  <c r="AR7" i="16" s="1"/>
  <c r="LC7" i="16" a="1"/>
  <c r="LC7" i="16" s="1"/>
  <c r="HI7" i="16" a="1"/>
  <c r="HI7" i="16" s="1"/>
  <c r="IK7" i="16" a="1"/>
  <c r="IK7" i="16" s="1"/>
  <c r="PG7" i="16" a="1"/>
  <c r="PG7" i="16" s="1"/>
  <c r="F7" i="16" a="1"/>
  <c r="F7" i="16" s="1"/>
  <c r="K61" i="16"/>
  <c r="K60" i="16"/>
  <c r="HH6" i="16" a="1"/>
  <c r="HH6" i="16" s="1"/>
  <c r="KL6" i="16" a="1"/>
  <c r="KL6" i="16" s="1"/>
  <c r="NU6" i="16" a="1"/>
  <c r="NU6" i="16" s="1"/>
  <c r="MY6" i="16" a="1"/>
  <c r="MY6" i="16" s="1"/>
  <c r="DM6" i="16" a="1"/>
  <c r="DM6" i="16" s="1"/>
  <c r="OI6" i="16" a="1"/>
  <c r="OI6" i="16" s="1"/>
  <c r="J6" i="16" a="1"/>
  <c r="J6" i="16" s="1"/>
  <c r="CM6" i="16" a="1"/>
  <c r="CM6" i="16" s="1"/>
  <c r="SB6" i="16" a="1"/>
  <c r="SB6" i="16" s="1"/>
  <c r="DT6" i="16" a="1"/>
  <c r="DT6" i="16" s="1"/>
  <c r="JF6" i="16" a="1"/>
  <c r="JF6" i="16" s="1"/>
  <c r="MO6" i="16" a="1"/>
  <c r="MO6" i="16" s="1"/>
  <c r="IA6" i="16" a="1"/>
  <c r="IA6" i="16" s="1"/>
  <c r="BA6" i="16" a="1"/>
  <c r="BA6" i="16" s="1"/>
  <c r="BA9" i="16" s="1"/>
  <c r="SO6" i="16" a="1"/>
  <c r="SO6" i="16" s="1"/>
  <c r="SO9" i="16" s="1"/>
  <c r="FJ6" i="16" a="1"/>
  <c r="FJ6" i="16" s="1"/>
  <c r="IS6" i="16" a="1"/>
  <c r="IS6" i="16" s="1"/>
  <c r="RV6" i="16" a="1"/>
  <c r="RV6" i="16" s="1"/>
  <c r="MP6" i="16" a="1"/>
  <c r="MP6" i="16" s="1"/>
  <c r="PG6" i="16" a="1"/>
  <c r="PG6" i="16" s="1"/>
  <c r="AB6" i="16" a="1"/>
  <c r="AB6" i="16" s="1"/>
  <c r="QH6" i="16" a="1"/>
  <c r="QH6" i="16" s="1"/>
  <c r="RS6" i="16" a="1"/>
  <c r="RS6" i="16" s="1"/>
  <c r="HY6" i="16" a="1"/>
  <c r="HY6" i="16" s="1"/>
  <c r="PO6" i="16" a="1"/>
  <c r="PO6" i="16" s="1"/>
  <c r="SD6" i="16" a="1"/>
  <c r="SD6" i="16" s="1"/>
  <c r="JA6" i="16" a="1"/>
  <c r="JA6" i="16" s="1"/>
  <c r="AI6" i="16" a="1"/>
  <c r="AI6" i="16" s="1"/>
  <c r="ER6" i="16" a="1"/>
  <c r="ER6" i="16" s="1"/>
  <c r="OB6" i="16" a="1"/>
  <c r="OB6" i="16" s="1"/>
  <c r="OB9" i="16" s="1"/>
  <c r="DJ6" i="16" a="1"/>
  <c r="DJ6" i="16" s="1"/>
  <c r="SG6" i="16" a="1"/>
  <c r="SG6" i="16" s="1"/>
  <c r="IK6" i="16" a="1"/>
  <c r="IK6" i="16" s="1"/>
  <c r="Z6" i="16" a="1"/>
  <c r="Z6" i="16" s="1"/>
  <c r="EI6" i="16" a="1"/>
  <c r="EI6" i="16" s="1"/>
  <c r="NG6" i="16" a="1"/>
  <c r="NG6" i="16" s="1"/>
  <c r="EB6" i="16" a="1"/>
  <c r="EB6" i="16" s="1"/>
  <c r="RN6" i="16" a="1"/>
  <c r="RN6" i="16" s="1"/>
  <c r="IG6" i="16" a="1"/>
  <c r="IG6" i="16" s="1"/>
  <c r="RU6" i="16" a="1"/>
  <c r="RU6" i="16" s="1"/>
  <c r="DZ6" i="16" a="1"/>
  <c r="DZ6" i="16" s="1"/>
  <c r="MZ6" i="16" a="1"/>
  <c r="MZ6" i="16" s="1"/>
  <c r="MZ9" i="16" s="1"/>
  <c r="HO6" i="16" a="1"/>
  <c r="HO6" i="16" s="1"/>
  <c r="GD6" i="16" a="1"/>
  <c r="GD6" i="16" s="1"/>
  <c r="CZ6" i="16" a="1"/>
  <c r="CZ6" i="16" s="1"/>
  <c r="CY6" i="16" a="1"/>
  <c r="CY6" i="16" s="1"/>
  <c r="LC6" i="16" a="1"/>
  <c r="LC6" i="16" s="1"/>
  <c r="AF6" i="16" a="1"/>
  <c r="AF6" i="16" s="1"/>
  <c r="QI6" i="16" a="1"/>
  <c r="QI6" i="16" s="1"/>
  <c r="KX6" i="16" a="1"/>
  <c r="KX6" i="16" s="1"/>
  <c r="LD6" i="16" a="1"/>
  <c r="LD6" i="16" s="1"/>
  <c r="EU6" i="16" a="1"/>
  <c r="EU6" i="16" s="1"/>
  <c r="IF6" i="16" a="1"/>
  <c r="IF6" i="16" s="1"/>
  <c r="BM6" i="16" a="1"/>
  <c r="BM6" i="16" s="1"/>
  <c r="BM9" i="16" s="1"/>
  <c r="RQ6" i="16" a="1"/>
  <c r="RQ6" i="16" s="1"/>
  <c r="GA6" i="16" a="1"/>
  <c r="GA6" i="16" s="1"/>
  <c r="AU6" i="16" a="1"/>
  <c r="AU6" i="16" s="1"/>
  <c r="JJ6" i="16" a="1"/>
  <c r="JJ6" i="16" s="1"/>
  <c r="JJ9" i="16" s="1"/>
  <c r="HS6" i="16" a="1"/>
  <c r="HS6" i="16" s="1"/>
  <c r="DF6" i="16" a="1"/>
  <c r="DF6" i="16" s="1"/>
  <c r="SQ6" i="16" a="1"/>
  <c r="SQ6" i="16" s="1"/>
  <c r="CL6" i="16" a="1"/>
  <c r="CL6" i="16" s="1"/>
  <c r="EP6" i="16" a="1"/>
  <c r="EP6" i="16" s="1"/>
  <c r="SM6" i="16" a="1"/>
  <c r="SM6" i="16" s="1"/>
  <c r="GT6" i="16" a="1"/>
  <c r="GT6" i="16" s="1"/>
  <c r="KC6" i="16" a="1"/>
  <c r="KC6" i="16" s="1"/>
  <c r="BK6" i="16" a="1"/>
  <c r="BK6" i="16" s="1"/>
  <c r="JC6" i="16" a="1"/>
  <c r="JC6" i="16" s="1"/>
  <c r="MT6" i="16" a="1"/>
  <c r="MT6" i="16" s="1"/>
  <c r="PL6" i="16" a="1"/>
  <c r="PL6" i="16" s="1"/>
  <c r="PL9" i="16" s="1"/>
  <c r="GG6" i="16" a="1"/>
  <c r="GG6" i="16" s="1"/>
  <c r="JS6" i="16" a="1"/>
  <c r="JS6" i="16" s="1"/>
  <c r="KD6" i="16" a="1"/>
  <c r="KD6" i="16" s="1"/>
  <c r="NM6" i="16" a="1"/>
  <c r="NM6" i="16" s="1"/>
  <c r="AA6" i="16" a="1"/>
  <c r="AA6" i="16" s="1"/>
  <c r="BQ6" i="16" a="1"/>
  <c r="BQ6" i="16" s="1"/>
  <c r="AM6" i="16" a="1"/>
  <c r="AM6" i="16" s="1"/>
  <c r="GI6" i="16" a="1"/>
  <c r="GI6" i="16" s="1"/>
  <c r="PB6" i="16" a="1"/>
  <c r="PB6" i="16" s="1"/>
  <c r="RH6" i="16" a="1"/>
  <c r="RH6" i="16" s="1"/>
  <c r="HQ6" i="16" a="1"/>
  <c r="HQ6" i="16" s="1"/>
  <c r="HQ9" i="16" s="1"/>
  <c r="OX6" i="16" a="1"/>
  <c r="OX6" i="16" s="1"/>
  <c r="KH6" i="16" a="1"/>
  <c r="KH6" i="16" s="1"/>
  <c r="NQ6" i="16" a="1"/>
  <c r="NQ6" i="16" s="1"/>
  <c r="MR6" i="16" a="1"/>
  <c r="MR6" i="16" s="1"/>
  <c r="DD6" i="16" a="1"/>
  <c r="DD6" i="16" s="1"/>
  <c r="IV6" i="16" a="1"/>
  <c r="IV6" i="16" s="1"/>
  <c r="HR6" i="16" a="1"/>
  <c r="HR6" i="16" s="1"/>
  <c r="LA6" i="16" a="1"/>
  <c r="LA6" i="16" s="1"/>
  <c r="JN6" i="16" a="1"/>
  <c r="JN6" i="16" s="1"/>
  <c r="MW6" i="16" a="1"/>
  <c r="MW6" i="16" s="1"/>
  <c r="JG6" i="16" a="1"/>
  <c r="JG6" i="16" s="1"/>
  <c r="BO6" i="16" a="1"/>
  <c r="BO6" i="16" s="1"/>
  <c r="FR6" i="16" a="1"/>
  <c r="FR6" i="16" s="1"/>
  <c r="CH6" i="16" a="1"/>
  <c r="CH6" i="16" s="1"/>
  <c r="CK6" i="16" a="1"/>
  <c r="CK6" i="16" s="1"/>
  <c r="JW6" i="16" a="1"/>
  <c r="JW6" i="16" s="1"/>
  <c r="S6" i="16" a="1"/>
  <c r="S6" i="16" s="1"/>
  <c r="DB6" i="16" a="1"/>
  <c r="DB6" i="16" s="1"/>
  <c r="FB6" i="16" a="1"/>
  <c r="FB6" i="16" s="1"/>
  <c r="BT6" i="16" a="1"/>
  <c r="BT6" i="16" s="1"/>
  <c r="CB6" i="16" a="1"/>
  <c r="CB6" i="16" s="1"/>
  <c r="JP6" i="16" a="1"/>
  <c r="JP6" i="16" s="1"/>
  <c r="JP9" i="16" s="1"/>
  <c r="I6" i="16" a="1"/>
  <c r="I6" i="16" s="1"/>
  <c r="T6" i="16" a="1"/>
  <c r="T6" i="16" s="1"/>
  <c r="SF6" i="16" a="1"/>
  <c r="SF6" i="16" s="1"/>
  <c r="AW6" i="16" a="1"/>
  <c r="AW6" i="16" s="1"/>
  <c r="BS6" i="16" a="1"/>
  <c r="BS6" i="16" s="1"/>
  <c r="BS9" i="16" s="1"/>
  <c r="IQ6" i="16" a="1"/>
  <c r="IQ6" i="16" s="1"/>
  <c r="M6" i="16" a="1"/>
  <c r="M6" i="16" s="1"/>
  <c r="M9" i="16" s="1"/>
  <c r="SP6" i="16" a="1"/>
  <c r="SP6" i="16" s="1"/>
  <c r="JM6" i="16" a="1"/>
  <c r="JM6" i="16" s="1"/>
  <c r="BX6" i="16" a="1"/>
  <c r="BX6" i="16" s="1"/>
  <c r="FG6" i="16" a="1"/>
  <c r="FG6" i="16" s="1"/>
  <c r="PI6" i="16" a="1"/>
  <c r="PI6" i="16" s="1"/>
  <c r="BG6" i="16" a="1"/>
  <c r="BG6" i="16" s="1"/>
  <c r="BG9" i="16" s="1"/>
  <c r="QF6" i="16" a="1"/>
  <c r="QF6" i="16" s="1"/>
  <c r="AC6" i="16" a="1"/>
  <c r="AC6" i="16" s="1"/>
  <c r="LO6" i="16" a="1"/>
  <c r="LO6" i="16" s="1"/>
  <c r="NA6" i="16" a="1"/>
  <c r="NA6" i="16" s="1"/>
  <c r="LP6" i="16" a="1"/>
  <c r="LP6" i="16" s="1"/>
  <c r="CN6" i="16" a="1"/>
  <c r="CN6" i="16" s="1"/>
  <c r="MC6" i="16" a="1"/>
  <c r="MC6" i="16" s="1"/>
  <c r="KJ6" i="16" a="1"/>
  <c r="KJ6" i="16" s="1"/>
  <c r="KJ9" i="16" s="1"/>
  <c r="FK6" i="16" a="1"/>
  <c r="FK6" i="16" s="1"/>
  <c r="FK9" i="16" s="1"/>
  <c r="LL6" i="16" a="1"/>
  <c r="LL6" i="16" s="1"/>
  <c r="QC6" i="16" a="1"/>
  <c r="QC6" i="16" s="1"/>
  <c r="H6" i="16" a="1"/>
  <c r="H6" i="16" s="1"/>
  <c r="AK6" i="16" a="1"/>
  <c r="AK6" i="16" s="1"/>
  <c r="FE6" i="16" a="1"/>
  <c r="FE6" i="16" s="1"/>
  <c r="MX6" i="16" a="1"/>
  <c r="MX6" i="16" s="1"/>
  <c r="PQ6" i="16" a="1"/>
  <c r="PQ6" i="16" s="1"/>
  <c r="PQ9" i="16" s="1"/>
  <c r="GK6" i="16" a="1"/>
  <c r="GK6" i="16" s="1"/>
  <c r="KR6" i="16" a="1"/>
  <c r="KR6" i="16" s="1"/>
  <c r="JB6" i="16" a="1"/>
  <c r="JB6" i="16" s="1"/>
  <c r="MK6" i="16" a="1"/>
  <c r="MK6" i="16" s="1"/>
  <c r="MK9" i="16" s="1"/>
  <c r="HT6" i="16" a="1"/>
  <c r="HT6" i="16" s="1"/>
  <c r="HT9" i="16" s="1"/>
  <c r="AR6" i="16" a="1"/>
  <c r="AR6" i="16" s="1"/>
  <c r="SE6" i="16" a="1"/>
  <c r="SE6" i="16" s="1"/>
  <c r="GL6" i="16" a="1"/>
  <c r="GL6" i="16" s="1"/>
  <c r="JU6" i="16" a="1"/>
  <c r="JU6" i="16" s="1"/>
  <c r="CW6" i="16" a="1"/>
  <c r="CW6" i="16" s="1"/>
  <c r="CW9" i="16" s="1"/>
  <c r="IH6" i="16" a="1"/>
  <c r="IH6" i="16" s="1"/>
  <c r="IH9" i="16" s="1"/>
  <c r="LQ6" i="16" a="1"/>
  <c r="LQ6" i="16" s="1"/>
  <c r="EO6" i="16" a="1"/>
  <c r="EO6" i="16" s="1"/>
  <c r="PW6" i="16" a="1"/>
  <c r="PW6" i="16" s="1"/>
  <c r="PW9" i="16" s="1"/>
  <c r="RE6" i="16" a="1"/>
  <c r="RE6" i="16" s="1"/>
  <c r="RE9" i="16" s="1"/>
  <c r="QU6" i="16" a="1"/>
  <c r="QU6" i="16" s="1"/>
  <c r="QU9" i="16" s="1"/>
  <c r="EV6" i="16" a="1"/>
  <c r="EV6" i="16" s="1"/>
  <c r="EK6" i="16" a="1"/>
  <c r="EK6" i="16" s="1"/>
  <c r="EK9" i="16" s="1"/>
  <c r="PA6" i="16" a="1"/>
  <c r="PA6" i="16" s="1"/>
  <c r="QV6" i="16" a="1"/>
  <c r="QV6" i="16" s="1"/>
  <c r="QK6" i="16" a="1"/>
  <c r="QK6" i="16" s="1"/>
  <c r="EM6" i="16" a="1"/>
  <c r="EM6" i="16" s="1"/>
  <c r="FD6" i="16" a="1"/>
  <c r="FD6" i="16" s="1"/>
  <c r="FD9" i="16" s="1"/>
  <c r="QS6" i="16" a="1"/>
  <c r="QS6" i="16" s="1"/>
  <c r="HZ6" i="16" a="1"/>
  <c r="HZ6" i="16" s="1"/>
  <c r="FT6" i="16" a="1"/>
  <c r="FT6" i="16" s="1"/>
  <c r="LN6" i="16" a="1"/>
  <c r="LN6" i="16" s="1"/>
  <c r="QY6" i="16" a="1"/>
  <c r="QY6" i="16" s="1"/>
  <c r="QW6" i="16" a="1"/>
  <c r="QW6" i="16" s="1"/>
  <c r="QB6" i="16" a="1"/>
  <c r="QB6" i="16" s="1"/>
  <c r="CC6" i="16" a="1"/>
  <c r="CC6" i="16" s="1"/>
  <c r="KP6" i="16" a="1"/>
  <c r="KP6" i="16" s="1"/>
  <c r="KP9" i="16" s="1"/>
  <c r="ES6" i="16" a="1"/>
  <c r="ES6" i="16" s="1"/>
  <c r="OM6" i="16" a="1"/>
  <c r="OM6" i="16" s="1"/>
  <c r="RG6" i="16" a="1"/>
  <c r="RG6" i="16" s="1"/>
  <c r="ML6" i="16" a="1"/>
  <c r="ML6" i="16" s="1"/>
  <c r="ML9" i="16" s="1"/>
  <c r="JL6" i="16" a="1"/>
  <c r="JL6" i="16" s="1"/>
  <c r="JL9" i="16" s="1"/>
  <c r="RK6" i="16" a="1"/>
  <c r="RK6" i="16" s="1"/>
  <c r="OJ6" i="16" a="1"/>
  <c r="OJ6" i="16" s="1"/>
  <c r="OJ9" i="16" s="1"/>
  <c r="NT6" i="16" a="1"/>
  <c r="NT6" i="16" s="1"/>
  <c r="NT9" i="16" s="1"/>
  <c r="OH6" i="16" a="1"/>
  <c r="OH6" i="16" s="1"/>
  <c r="QD6" i="16" a="1"/>
  <c r="QD6" i="16" s="1"/>
  <c r="QD9" i="16" s="1"/>
  <c r="QZ6" i="16" a="1"/>
  <c r="QZ6" i="16" s="1"/>
  <c r="QA6" i="16" a="1"/>
  <c r="QA6" i="16" s="1"/>
  <c r="QA9" i="16" s="1"/>
  <c r="IP6" i="16" a="1"/>
  <c r="IP6" i="16" s="1"/>
  <c r="IP9" i="16" s="1"/>
  <c r="ND6" i="16" a="1"/>
  <c r="ND6" i="16" s="1"/>
  <c r="CT6" i="16" a="1"/>
  <c r="CT6" i="16" s="1"/>
  <c r="CT9" i="16" s="1"/>
  <c r="CR6" i="16" a="1"/>
  <c r="CR6" i="16" s="1"/>
  <c r="FN6" i="16" a="1"/>
  <c r="FN6" i="16" s="1"/>
  <c r="HV6" i="16" a="1"/>
  <c r="HV6" i="16" s="1"/>
  <c r="DN6" i="16" a="1"/>
  <c r="DN6" i="16" s="1"/>
  <c r="RB6" i="16" a="1"/>
  <c r="RB6" i="16" s="1"/>
  <c r="QJ6" i="16" a="1"/>
  <c r="QJ6" i="16" s="1"/>
  <c r="OK6" i="16" a="1"/>
  <c r="OK6" i="16" s="1"/>
  <c r="R6" i="16" a="1"/>
  <c r="R6" i="16" s="1"/>
  <c r="ID6" i="16" a="1"/>
  <c r="ID6" i="16" s="1"/>
  <c r="ID9" i="16" s="1"/>
  <c r="OW6" i="16" a="1"/>
  <c r="OW6" i="16" s="1"/>
  <c r="CJ6" i="16" a="1"/>
  <c r="CJ6" i="16" s="1"/>
  <c r="MN6" i="16" a="1"/>
  <c r="MN6" i="16" s="1"/>
  <c r="JZ6" i="16" a="1"/>
  <c r="JZ6" i="16" s="1"/>
  <c r="EJ6" i="16" a="1"/>
  <c r="EJ6" i="16" s="1"/>
  <c r="EJ9" i="16" s="1"/>
  <c r="OC6" i="16" a="1"/>
  <c r="OC6" i="16" s="1"/>
  <c r="P6" i="16" a="1"/>
  <c r="P6" i="16" s="1"/>
  <c r="MH6" i="16" a="1"/>
  <c r="MH6" i="16" s="1"/>
  <c r="FO6" i="16" a="1"/>
  <c r="FO6" i="16" s="1"/>
  <c r="LW6" i="16" a="1"/>
  <c r="LW6" i="16" s="1"/>
  <c r="LW9" i="16" s="1"/>
  <c r="IB6" i="16" a="1"/>
  <c r="IB6" i="16" s="1"/>
  <c r="EY6" i="16" a="1"/>
  <c r="EY6" i="16" s="1"/>
  <c r="QM6" i="16" a="1"/>
  <c r="QM6" i="16" s="1"/>
  <c r="QM9" i="16" s="1"/>
  <c r="FC6" i="16" a="1"/>
  <c r="FC6" i="16" s="1"/>
  <c r="AH6" i="16" a="1"/>
  <c r="AH6" i="16" s="1"/>
  <c r="AH9" i="16" s="1"/>
  <c r="BP6" i="16" a="1"/>
  <c r="BP6" i="16" s="1"/>
  <c r="BP9" i="16" s="1"/>
  <c r="SL6" i="16" a="1"/>
  <c r="SL6" i="16" s="1"/>
  <c r="NW6" i="16" a="1"/>
  <c r="NW6" i="16" s="1"/>
  <c r="NW9" i="16" s="1"/>
  <c r="RP6" i="16" a="1"/>
  <c r="RP6" i="16" s="1"/>
  <c r="IR6" i="16" a="1"/>
  <c r="IR6" i="16" s="1"/>
  <c r="IN6" i="16" a="1"/>
  <c r="IN6" i="16" s="1"/>
  <c r="QE6" i="16" a="1"/>
  <c r="QE6" i="16" s="1"/>
  <c r="AX6" i="16" a="1"/>
  <c r="AX6" i="16" s="1"/>
  <c r="KB6" i="16" a="1"/>
  <c r="KB6" i="16" s="1"/>
  <c r="MS6" i="16" a="1"/>
  <c r="MS6" i="16" s="1"/>
  <c r="HK6" i="16" a="1"/>
  <c r="HK6" i="16" s="1"/>
  <c r="HK9" i="16" s="1"/>
  <c r="LV6" i="16" a="1"/>
  <c r="LV6" i="16" s="1"/>
  <c r="DQ6" i="16" a="1"/>
  <c r="DQ6" i="16" s="1"/>
  <c r="AT6" i="16" a="1"/>
  <c r="AT6" i="16" s="1"/>
  <c r="AT9" i="16" s="1"/>
  <c r="LF6" i="16" a="1"/>
  <c r="LF6" i="16" s="1"/>
  <c r="MJ6" i="16" a="1"/>
  <c r="MJ6" i="16" s="1"/>
  <c r="FW6" i="16" a="1"/>
  <c r="FW6" i="16" s="1"/>
  <c r="RD6" i="16" a="1"/>
  <c r="RD6" i="16" s="1"/>
  <c r="PM6" i="16" a="1"/>
  <c r="PM6" i="16" s="1"/>
  <c r="PM9" i="16" s="1"/>
  <c r="AG6" i="16" a="1"/>
  <c r="AG6" i="16" s="1"/>
  <c r="QQ6" i="16" a="1"/>
  <c r="QQ6" i="16" s="1"/>
  <c r="IL6" i="16" a="1"/>
  <c r="IL6" i="16" s="1"/>
  <c r="IL9" i="16" s="1"/>
  <c r="OA6" i="16" a="1"/>
  <c r="OA6" i="16" s="1"/>
  <c r="GP6" i="16" a="1"/>
  <c r="GP6" i="16" s="1"/>
  <c r="BB6" i="16" a="1"/>
  <c r="BB6" i="16" s="1"/>
  <c r="BB9" i="16" s="1"/>
  <c r="MG6" i="16" a="1"/>
  <c r="MG6" i="16" s="1"/>
  <c r="LI6" i="16" a="1"/>
  <c r="LI6" i="16" s="1"/>
  <c r="LI9" i="16" s="1"/>
  <c r="RC6" i="16" a="1"/>
  <c r="RC6" i="16" s="1"/>
  <c r="OG6" i="16" a="1"/>
  <c r="OG6" i="16" s="1"/>
  <c r="OG9" i="16" s="1"/>
  <c r="SK6" i="16" a="1"/>
  <c r="SK6" i="16" s="1"/>
  <c r="SK9" i="16" s="1"/>
  <c r="IO6" i="16" a="1"/>
  <c r="IO6" i="16" s="1"/>
  <c r="LG6" i="16" a="1"/>
  <c r="LG6" i="16" s="1"/>
  <c r="EZ6" i="16" a="1"/>
  <c r="EZ6" i="16" s="1"/>
  <c r="RF6" i="16" a="1"/>
  <c r="RF6" i="16" s="1"/>
  <c r="HW6" i="16" a="1"/>
  <c r="HW6" i="16" s="1"/>
  <c r="HW9" i="16" s="1"/>
  <c r="LE6" i="16" a="1"/>
  <c r="LE6" i="16" s="1"/>
  <c r="LJ6" i="16" a="1"/>
  <c r="LJ6" i="16" s="1"/>
  <c r="PP6" i="16" a="1"/>
  <c r="PP6" i="16" s="1"/>
  <c r="KT6" i="16" a="1"/>
  <c r="KT6" i="16" s="1"/>
  <c r="GS6" i="16" a="1"/>
  <c r="GS6" i="16" s="1"/>
  <c r="PH6" i="16" a="1"/>
  <c r="PH6" i="16" s="1"/>
  <c r="PH9" i="16" s="1"/>
  <c r="IE6" i="16" a="1"/>
  <c r="IE6" i="16" s="1"/>
  <c r="BZ6" i="16" a="1"/>
  <c r="BZ6" i="16" s="1"/>
  <c r="GC6" i="16" a="1"/>
  <c r="GC6" i="16" s="1"/>
  <c r="MV6" i="16" a="1"/>
  <c r="MV6" i="16" s="1"/>
  <c r="EG6" i="16" a="1"/>
  <c r="EG6" i="16" s="1"/>
  <c r="EG9" i="16" s="1"/>
  <c r="NE6" i="16" a="1"/>
  <c r="NE6" i="16" s="1"/>
  <c r="OE6" i="16" a="1"/>
  <c r="OE6" i="16" s="1"/>
  <c r="OE9" i="16" s="1"/>
  <c r="NO6" i="16" a="1"/>
  <c r="NO6" i="16" s="1"/>
  <c r="NO9" i="16" s="1"/>
  <c r="BV6" i="16" a="1"/>
  <c r="BV6" i="16" s="1"/>
  <c r="X6" i="16" a="1"/>
  <c r="X6" i="16" s="1"/>
  <c r="X9" i="16" s="1"/>
  <c r="QO6" i="16" a="1"/>
  <c r="QO6" i="16" s="1"/>
  <c r="SC6" i="16" a="1"/>
  <c r="SC6" i="16" s="1"/>
  <c r="AL6" i="16" a="1"/>
  <c r="AL6" i="16" s="1"/>
  <c r="HP6" i="16" a="1"/>
  <c r="HP6" i="16" s="1"/>
  <c r="CQ6" i="16" a="1"/>
  <c r="CQ6" i="16" s="1"/>
  <c r="OZ6" i="16" a="1"/>
  <c r="OZ6" i="16" s="1"/>
  <c r="IC6" i="16" a="1"/>
  <c r="IC6" i="16" s="1"/>
  <c r="IJ6" i="16" a="1"/>
  <c r="IJ6" i="16" s="1"/>
  <c r="QR6" i="16" a="1"/>
  <c r="QR6" i="16" s="1"/>
  <c r="PT6" i="16" a="1"/>
  <c r="PT6" i="16" s="1"/>
  <c r="QN6" i="16" a="1"/>
  <c r="QN6" i="16" s="1"/>
  <c r="EQ6" i="16" a="1"/>
  <c r="EQ6" i="16" s="1"/>
  <c r="FQ6" i="16" a="1"/>
  <c r="FQ6" i="16" s="1"/>
  <c r="MI6" i="16" a="1"/>
  <c r="MI6" i="16" s="1"/>
  <c r="MI9" i="16" s="1"/>
  <c r="JT6" i="16" a="1"/>
  <c r="JT6" i="16" s="1"/>
  <c r="RW6" i="16" a="1"/>
  <c r="RW6" i="16" s="1"/>
  <c r="RW9" i="16" s="1"/>
  <c r="AQ6" i="16" a="1"/>
  <c r="AQ6" i="16" s="1"/>
  <c r="GQ6" i="16" a="1"/>
  <c r="GQ6" i="16" s="1"/>
  <c r="PN6" i="16" a="1"/>
  <c r="PN6" i="16" s="1"/>
  <c r="PN9" i="16" s="1"/>
  <c r="CE6" i="16" a="1"/>
  <c r="CE6" i="16" s="1"/>
  <c r="PC6" i="16" a="1"/>
  <c r="PC6" i="16" s="1"/>
  <c r="IW6" i="16" a="1"/>
  <c r="IW6" i="16" s="1"/>
  <c r="OL6" i="16" a="1"/>
  <c r="OL6" i="16" s="1"/>
  <c r="KK6" i="16" a="1"/>
  <c r="KK6" i="16" s="1"/>
  <c r="EH6" i="16" a="1"/>
  <c r="EH6" i="16" s="1"/>
  <c r="EW6" i="16" a="1"/>
  <c r="EW6" i="16" s="1"/>
  <c r="LH6" i="16" a="1"/>
  <c r="LH6" i="16" s="1"/>
  <c r="LH9" i="16" s="1"/>
  <c r="GN6" i="16" a="1"/>
  <c r="GN6" i="16" s="1"/>
  <c r="II6" i="16" a="1"/>
  <c r="II6" i="16" s="1"/>
  <c r="II9" i="16" s="1"/>
  <c r="KS6" i="16" a="1"/>
  <c r="KS6" i="16" s="1"/>
  <c r="BN6" i="16" a="1"/>
  <c r="BN6" i="16" s="1"/>
  <c r="BH6" i="16" a="1"/>
  <c r="BH6" i="16" s="1"/>
  <c r="PU6" i="16" a="1"/>
  <c r="PU6" i="16" s="1"/>
  <c r="KN6" i="16" a="1"/>
  <c r="KN6" i="16" s="1"/>
  <c r="KN9" i="16" s="1"/>
  <c r="CP6" i="16" a="1"/>
  <c r="CP6" i="16" s="1"/>
  <c r="LS6" i="16" a="1"/>
  <c r="LS6" i="16" s="1"/>
  <c r="Y6" i="16" a="1"/>
  <c r="Y6" i="16" s="1"/>
  <c r="PJ6" i="16" a="1"/>
  <c r="PJ6" i="16" s="1"/>
  <c r="PJ9" i="16" s="1"/>
  <c r="KM6" i="16" a="1"/>
  <c r="KM6" i="16" s="1"/>
  <c r="NL6" i="16" a="1"/>
  <c r="NL6" i="16" s="1"/>
  <c r="DL6" i="16" a="1"/>
  <c r="DL6" i="16" s="1"/>
  <c r="GX6" i="16" a="1"/>
  <c r="GX6" i="16" s="1"/>
  <c r="AZ6" i="16" a="1"/>
  <c r="AZ6" i="16" s="1"/>
  <c r="DI6" i="16" a="1"/>
  <c r="DI6" i="16" s="1"/>
  <c r="PS6" i="16" a="1"/>
  <c r="PS6" i="16" s="1"/>
  <c r="JO6" i="16" a="1"/>
  <c r="JO6" i="16" s="1"/>
  <c r="CU6" i="16" a="1"/>
  <c r="CU6" i="16" s="1"/>
  <c r="DV6" i="16" a="1"/>
  <c r="DV6" i="16" s="1"/>
  <c r="HB6" i="16" a="1"/>
  <c r="HB6" i="16" s="1"/>
  <c r="JH6" i="16" a="1"/>
  <c r="JH6" i="16" s="1"/>
  <c r="JH9" i="16" s="1"/>
  <c r="BW6" i="16" a="1"/>
  <c r="BW6" i="16" s="1"/>
  <c r="BL6" i="16" a="1"/>
  <c r="BL6" i="16" s="1"/>
  <c r="HA6" i="16" a="1"/>
  <c r="HA6" i="16" s="1"/>
  <c r="RY6" i="16" a="1"/>
  <c r="RY6" i="16" s="1"/>
  <c r="DW6" i="16" a="1"/>
  <c r="DW6" i="16" s="1"/>
  <c r="RR6" i="16" a="1"/>
  <c r="RR6" i="16" s="1"/>
  <c r="RR9" i="16" s="1"/>
  <c r="JE6" i="16" a="1"/>
  <c r="JE6" i="16" s="1"/>
  <c r="JE9" i="16" s="1"/>
  <c r="NB6" i="16" a="1"/>
  <c r="NB6" i="16" s="1"/>
  <c r="NC6" i="16" a="1"/>
  <c r="NC6" i="16" s="1"/>
  <c r="NC9" i="16" s="1"/>
  <c r="CD6" i="16" a="1"/>
  <c r="CD6" i="16" s="1"/>
  <c r="CD9" i="16" s="1"/>
  <c r="ON6" i="16" a="1"/>
  <c r="ON6" i="16" s="1"/>
  <c r="BU6" i="16" a="1"/>
  <c r="BU6" i="16" s="1"/>
  <c r="FY6" i="16" a="1"/>
  <c r="FY6" i="16" s="1"/>
  <c r="RA6" i="16" a="1"/>
  <c r="RA6" i="16" s="1"/>
  <c r="RA9" i="16" s="1"/>
  <c r="NN6" i="16" a="1"/>
  <c r="NN6" i="16" s="1"/>
  <c r="LK6" i="16" a="1"/>
  <c r="LK6" i="16" s="1"/>
  <c r="FP6" i="16" a="1"/>
  <c r="FP6" i="16" s="1"/>
  <c r="FA6" i="16" a="1"/>
  <c r="FA6" i="16" s="1"/>
  <c r="AN6" i="16" a="1"/>
  <c r="AN6" i="16" s="1"/>
  <c r="RJ6" i="16" a="1"/>
  <c r="RJ6" i="16" s="1"/>
  <c r="V6" i="16" a="1"/>
  <c r="V6" i="16" s="1"/>
  <c r="L6" i="16" a="1"/>
  <c r="L6" i="16" s="1"/>
  <c r="PR6" i="16" a="1"/>
  <c r="PR6" i="16" s="1"/>
  <c r="PR9" i="16" s="1"/>
  <c r="BD6" i="16" a="1"/>
  <c r="BD6" i="16" s="1"/>
  <c r="OF6" i="16" a="1"/>
  <c r="OF6" i="16" s="1"/>
  <c r="DP6" i="16" a="1"/>
  <c r="DP6" i="16" s="1"/>
  <c r="NK6" i="16" a="1"/>
  <c r="NK6" i="16" s="1"/>
  <c r="AO6" i="16" a="1"/>
  <c r="AO6" i="16" s="1"/>
  <c r="FU6" i="16" a="1"/>
  <c r="FU6" i="16" s="1"/>
  <c r="OQ6" i="16" a="1"/>
  <c r="OQ6" i="16" s="1"/>
  <c r="GR6" i="16" a="1"/>
  <c r="GR6" i="16" s="1"/>
  <c r="IZ6" i="16" a="1"/>
  <c r="IZ6" i="16" s="1"/>
  <c r="NH6" i="16" a="1"/>
  <c r="NH6" i="16" s="1"/>
  <c r="NH9" i="16" s="1"/>
  <c r="FF6" i="16" a="1"/>
  <c r="FF6" i="16" s="1"/>
  <c r="FF9" i="16" s="1"/>
  <c r="JV6" i="16" a="1"/>
  <c r="JV6" i="16" s="1"/>
  <c r="JV9" i="16" s="1"/>
  <c r="FL6" i="16" a="1"/>
  <c r="FL6" i="16" s="1"/>
  <c r="FL9" i="16" s="1"/>
  <c r="AS6" i="16" a="1"/>
  <c r="AS6" i="16" s="1"/>
  <c r="SJ6" i="16" a="1"/>
  <c r="SJ6" i="16" s="1"/>
  <c r="JY6" i="16" a="1"/>
  <c r="JY6" i="16" s="1"/>
  <c r="SH6" i="16" a="1"/>
  <c r="SH6" i="16" s="1"/>
  <c r="FM6" i="16" a="1"/>
  <c r="FM6" i="16" s="1"/>
  <c r="NZ6" i="16" a="1"/>
  <c r="NZ6" i="16" s="1"/>
  <c r="CF6" i="16" a="1"/>
  <c r="CF6" i="16" s="1"/>
  <c r="JX6" i="16" a="1"/>
  <c r="JX6" i="16" s="1"/>
  <c r="U6" i="16" a="1"/>
  <c r="U6" i="16" s="1"/>
  <c r="PX6" i="16" a="1"/>
  <c r="PX6" i="16" s="1"/>
  <c r="PX9" i="16" s="1"/>
  <c r="ED6" i="16" a="1"/>
  <c r="ED6" i="16" s="1"/>
  <c r="LB6" i="16" a="1"/>
  <c r="LB6" i="16" s="1"/>
  <c r="LB9" i="16" s="1"/>
  <c r="GM6" i="16" a="1"/>
  <c r="GM6" i="16" s="1"/>
  <c r="GM9" i="16" s="1"/>
  <c r="QP6" i="16" a="1"/>
  <c r="QP6" i="16" s="1"/>
  <c r="QP9" i="16" s="1"/>
  <c r="KV6" i="16" a="1"/>
  <c r="KV6" i="16" s="1"/>
  <c r="RL6" i="16" a="1"/>
  <c r="RL6" i="16" s="1"/>
  <c r="HL6" i="16" a="1"/>
  <c r="HL6" i="16" s="1"/>
  <c r="RM6" i="16" a="1"/>
  <c r="RM6" i="16" s="1"/>
  <c r="LT6" i="16" a="1"/>
  <c r="LT6" i="16" s="1"/>
  <c r="KG6" i="16" a="1"/>
  <c r="KG6" i="16" s="1"/>
  <c r="PZ6" i="16" a="1"/>
  <c r="PZ6" i="16" s="1"/>
  <c r="CG6" i="16" a="1"/>
  <c r="CG6" i="16" s="1"/>
  <c r="CG9" i="16" s="1"/>
  <c r="NY6" i="16" a="1"/>
  <c r="NY6" i="16" s="1"/>
  <c r="QG6" i="16" a="1"/>
  <c r="QG6" i="16" s="1"/>
  <c r="GW6" i="16" a="1"/>
  <c r="GW6" i="16" s="1"/>
  <c r="DK6" i="16" a="1"/>
  <c r="DK6" i="16" s="1"/>
  <c r="PE6" i="16" a="1"/>
  <c r="PE6" i="16" s="1"/>
  <c r="PE9" i="16" s="1"/>
  <c r="K6" i="16" a="1"/>
  <c r="K6" i="16" s="1"/>
  <c r="GF6" i="16" a="1"/>
  <c r="GF6" i="16" s="1"/>
  <c r="BC6" i="16" a="1"/>
  <c r="BC6" i="16" s="1"/>
  <c r="GU6" i="16" a="1"/>
  <c r="GU6" i="16" s="1"/>
  <c r="NI6" i="16" a="1"/>
  <c r="NI6" i="16" s="1"/>
  <c r="NI9" i="16" s="1"/>
  <c r="IY6" i="16" a="1"/>
  <c r="IY6" i="16" s="1"/>
  <c r="PK6" i="16" a="1"/>
  <c r="PK6" i="16" s="1"/>
  <c r="PK9" i="16" s="1"/>
  <c r="JI6" i="16" a="1"/>
  <c r="JI6" i="16" s="1"/>
  <c r="JI9" i="16" s="1"/>
  <c r="QX6" i="16" a="1"/>
  <c r="QX6" i="16" s="1"/>
  <c r="HD6" i="16" a="1"/>
  <c r="HD6" i="16" s="1"/>
  <c r="AD6" i="16" a="1"/>
  <c r="AD6" i="16" s="1"/>
  <c r="GH6" i="16" a="1"/>
  <c r="GH6" i="16" s="1"/>
  <c r="GH9" i="16" s="1"/>
  <c r="JD6" i="16" a="1"/>
  <c r="JD6" i="16" s="1"/>
  <c r="JD9" i="16" s="1"/>
  <c r="HM6" i="16" a="1"/>
  <c r="HM6" i="16" s="1"/>
  <c r="NV6" i="16" a="1"/>
  <c r="NV6" i="16" s="1"/>
  <c r="NV9" i="16" s="1"/>
  <c r="NF6" i="16" a="1"/>
  <c r="NF6" i="16" s="1"/>
  <c r="OO6" i="16" a="1"/>
  <c r="OO6" i="16" s="1"/>
  <c r="LM6" i="16" a="1"/>
  <c r="LM6" i="16" s="1"/>
  <c r="RT6" i="16" a="1"/>
  <c r="RT6" i="16" s="1"/>
  <c r="MU6" i="16" a="1"/>
  <c r="MU6" i="16" s="1"/>
  <c r="EN6" i="16" a="1"/>
  <c r="EN6" i="16" s="1"/>
  <c r="OS6" i="16" a="1"/>
  <c r="OS6" i="16" s="1"/>
  <c r="IM6" i="16" a="1"/>
  <c r="IM6" i="16" s="1"/>
  <c r="IM9" i="16" s="1"/>
  <c r="BR6" i="16" a="1"/>
  <c r="BR6" i="16" s="1"/>
  <c r="PV6" i="16" a="1"/>
  <c r="PV6" i="16" s="1"/>
  <c r="OD6" i="16" a="1"/>
  <c r="OD6" i="16" s="1"/>
  <c r="OD9" i="16" s="1"/>
  <c r="GJ6" i="16" a="1"/>
  <c r="GJ6" i="16" s="1"/>
  <c r="FZ6" i="16" a="1"/>
  <c r="FZ6" i="16" s="1"/>
  <c r="CS6" i="16" a="1"/>
  <c r="CS6" i="16" s="1"/>
  <c r="BJ6" i="16" a="1"/>
  <c r="BJ6" i="16" s="1"/>
  <c r="AV6" i="16" a="1"/>
  <c r="AV6" i="16" s="1"/>
  <c r="AV9" i="16" s="1"/>
  <c r="HU6" i="16" a="1"/>
  <c r="HU6" i="16" s="1"/>
  <c r="AJ6" i="16" a="1"/>
  <c r="AJ6" i="16" s="1"/>
  <c r="EF6" i="16" a="1"/>
  <c r="EF6" i="16" s="1"/>
  <c r="GV6" i="16" a="1"/>
  <c r="GV6" i="16" s="1"/>
  <c r="DH6" i="16" a="1"/>
  <c r="DH6" i="16" s="1"/>
  <c r="AP6" i="16" a="1"/>
  <c r="AP6" i="16" s="1"/>
  <c r="RO6" i="16" a="1"/>
  <c r="RO6" i="16" s="1"/>
  <c r="PY6" i="16" a="1"/>
  <c r="PY6" i="16" s="1"/>
  <c r="PY9" i="16" s="1"/>
  <c r="DY6" i="16" a="1"/>
  <c r="DY6" i="16" s="1"/>
  <c r="LU6" i="16" a="1"/>
  <c r="LU6" i="16" s="1"/>
  <c r="OT6" i="16" a="1"/>
  <c r="OT6" i="16" s="1"/>
  <c r="OT9" i="16" s="1"/>
  <c r="IU6" i="16" a="1"/>
  <c r="IU6" i="16" s="1"/>
  <c r="IU9" i="16" s="1"/>
  <c r="AY6" i="16" a="1"/>
  <c r="AY6" i="16" s="1"/>
  <c r="FH6" i="16" a="1"/>
  <c r="FH6" i="16" s="1"/>
  <c r="IX6" i="16" a="1"/>
  <c r="IX6" i="16" s="1"/>
  <c r="LZ6" i="16" a="1"/>
  <c r="LZ6" i="16" s="1"/>
  <c r="LZ9" i="16" s="1"/>
  <c r="LX6" i="16" a="1"/>
  <c r="LX6" i="16" s="1"/>
  <c r="GO6" i="16" a="1"/>
  <c r="GO6" i="16" s="1"/>
  <c r="SN6" i="16" a="1"/>
  <c r="SN6" i="16" s="1"/>
  <c r="SN9" i="16" s="1"/>
  <c r="HN6" i="16" a="1"/>
  <c r="HN6" i="16" s="1"/>
  <c r="HX6" i="16" a="1"/>
  <c r="HX6" i="16" s="1"/>
  <c r="CV6" i="16" a="1"/>
  <c r="CV6" i="16" s="1"/>
  <c r="CV9" i="16" s="1"/>
  <c r="DR6" i="16" a="1"/>
  <c r="DR6" i="16" s="1"/>
  <c r="DX6" i="16" a="1"/>
  <c r="DX6" i="16" s="1"/>
  <c r="LY6" i="16" a="1"/>
  <c r="LY6" i="16" s="1"/>
  <c r="JK6" i="16" a="1"/>
  <c r="JK6" i="16" s="1"/>
  <c r="JK9" i="16" s="1"/>
  <c r="OR6" i="16" a="1"/>
  <c r="OR6" i="16" s="1"/>
  <c r="OR9" i="16" s="1"/>
  <c r="PF6" i="16" a="1"/>
  <c r="PF6" i="16" s="1"/>
  <c r="W6" i="16" a="1"/>
  <c r="W6" i="16" s="1"/>
  <c r="DU6" i="16" a="1"/>
  <c r="DU6" i="16" s="1"/>
  <c r="DC6" i="16" a="1"/>
  <c r="DC6" i="16" s="1"/>
  <c r="AE6" i="16" a="1"/>
  <c r="AE6" i="16" s="1"/>
  <c r="AE9" i="16" s="1"/>
  <c r="MM6" i="16" a="1"/>
  <c r="MM6" i="16" s="1"/>
  <c r="NX6" i="16" a="1"/>
  <c r="NX6" i="16" s="1"/>
  <c r="KZ6" i="16" a="1"/>
  <c r="KZ6" i="16" s="1"/>
  <c r="KZ9" i="16" s="1"/>
  <c r="SA6" i="16" a="1"/>
  <c r="SA6" i="16" s="1"/>
  <c r="OU6" i="16" a="1"/>
  <c r="OU6" i="16" s="1"/>
  <c r="NS6" i="16" a="1"/>
  <c r="NS6" i="16" s="1"/>
  <c r="NS9" i="16" s="1"/>
  <c r="FX6" i="16" a="1"/>
  <c r="FX6" i="16" s="1"/>
  <c r="KA6" i="16" a="1"/>
  <c r="KA6" i="16" s="1"/>
  <c r="KA9" i="16" s="1"/>
  <c r="EX6" i="16" a="1"/>
  <c r="EX6" i="16" s="1"/>
  <c r="CI6" i="16" a="1"/>
  <c r="CI6" i="16" s="1"/>
  <c r="GZ6" i="16" a="1"/>
  <c r="GZ6" i="16" s="1"/>
  <c r="Q6" i="16" a="1"/>
  <c r="Q6" i="16" s="1"/>
  <c r="Q9" i="16" s="1"/>
  <c r="QT6" i="16" a="1"/>
  <c r="QT6" i="16" s="1"/>
  <c r="NR6" i="16" a="1"/>
  <c r="NR6" i="16" s="1"/>
  <c r="MD6" i="16" a="1"/>
  <c r="MD6" i="16" s="1"/>
  <c r="MD9" i="16" s="1"/>
  <c r="RZ6" i="16" a="1"/>
  <c r="RZ6" i="16" s="1"/>
  <c r="RZ9" i="16" s="1"/>
  <c r="DE6" i="16" a="1"/>
  <c r="DE6" i="16" s="1"/>
  <c r="HI6" i="16" a="1"/>
  <c r="HI6" i="16" s="1"/>
  <c r="FV6" i="16" a="1"/>
  <c r="FV6" i="16" s="1"/>
  <c r="EA6" i="16" a="1"/>
  <c r="EA6" i="16" s="1"/>
  <c r="KY6" i="16" a="1"/>
  <c r="KY6" i="16" s="1"/>
  <c r="EL6" i="16" a="1"/>
  <c r="EL6" i="16" s="1"/>
  <c r="EL9" i="16" s="1"/>
  <c r="KW6" i="16" a="1"/>
  <c r="KW6" i="16" s="1"/>
  <c r="CA6" i="16" a="1"/>
  <c r="CA6" i="16" s="1"/>
  <c r="CA9" i="16" s="1"/>
  <c r="HJ6" i="16" a="1"/>
  <c r="HJ6" i="16" s="1"/>
  <c r="EE6" i="16" a="1"/>
  <c r="EE6" i="16" s="1"/>
  <c r="GB6" i="16" a="1"/>
  <c r="GB6" i="16" s="1"/>
  <c r="GB9" i="16" s="1"/>
  <c r="KF6" i="16" a="1"/>
  <c r="KF6" i="16" s="1"/>
  <c r="GE6" i="16" a="1"/>
  <c r="GE6" i="16" s="1"/>
  <c r="ME6" i="16" a="1"/>
  <c r="ME6" i="16" s="1"/>
  <c r="BY6" i="16" a="1"/>
  <c r="BY6" i="16" s="1"/>
  <c r="JR6" i="16" a="1"/>
  <c r="JR6" i="16" s="1"/>
  <c r="JR9" i="16" s="1"/>
  <c r="MA6" i="16" a="1"/>
  <c r="MA6" i="16" s="1"/>
  <c r="IT6" i="16" a="1"/>
  <c r="IT6" i="16" s="1"/>
  <c r="IT9" i="16" s="1"/>
  <c r="KU6" i="16" a="1"/>
  <c r="KU6" i="16" s="1"/>
  <c r="KU9" i="16" s="1"/>
  <c r="BE6" i="16" a="1"/>
  <c r="BE6" i="16" s="1"/>
  <c r="PD6" i="16" a="1"/>
  <c r="PD6" i="16" s="1"/>
  <c r="EC6" i="16" a="1"/>
  <c r="EC6" i="16" s="1"/>
  <c r="QL6" i="16" a="1"/>
  <c r="QL6" i="16" s="1"/>
  <c r="MB6" i="16" a="1"/>
  <c r="MB6" i="16" s="1"/>
  <c r="KI6" i="16" a="1"/>
  <c r="KI6" i="16" s="1"/>
  <c r="KI9" i="16" s="1"/>
  <c r="CO6" i="16" a="1"/>
  <c r="CO6" i="16" s="1"/>
  <c r="CO9" i="16" s="1"/>
  <c r="NP6" i="16" a="1"/>
  <c r="NP6" i="16" s="1"/>
  <c r="NP9" i="16" s="1"/>
  <c r="HF6" i="16" a="1"/>
  <c r="HF6" i="16" s="1"/>
  <c r="MQ6" i="16" a="1"/>
  <c r="MQ6" i="16" s="1"/>
  <c r="DS6" i="16" a="1"/>
  <c r="DS6" i="16" s="1"/>
  <c r="DS9" i="16" s="1"/>
  <c r="FI6" i="16" a="1"/>
  <c r="FI6" i="16" s="1"/>
  <c r="LR6" i="16" a="1"/>
  <c r="LR6" i="16" s="1"/>
  <c r="SI6" i="16" a="1"/>
  <c r="SI6" i="16" s="1"/>
  <c r="OP6" i="16" a="1"/>
  <c r="OP6" i="16" s="1"/>
  <c r="OP9" i="16" s="1"/>
  <c r="KE6" i="16" a="1"/>
  <c r="KE6" i="16" s="1"/>
  <c r="O6" i="16" a="1"/>
  <c r="O6" i="16" s="1"/>
  <c r="OY6" i="16" a="1"/>
  <c r="OY6" i="16" s="1"/>
  <c r="RI6" i="16" a="1"/>
  <c r="RI6" i="16" s="1"/>
  <c r="RI9" i="16" s="1"/>
  <c r="OV6" i="16" a="1"/>
  <c r="OV6" i="16" s="1"/>
  <c r="GY6" i="16" a="1"/>
  <c r="GY6" i="16" s="1"/>
  <c r="GY9" i="16" s="1"/>
  <c r="G6" i="16" a="1"/>
  <c r="G6" i="16" s="1"/>
  <c r="MF6" i="16" a="1"/>
  <c r="MF6" i="16" s="1"/>
  <c r="N6" i="16" a="1"/>
  <c r="N6" i="16" s="1"/>
  <c r="CX6" i="16" a="1"/>
  <c r="CX6" i="16" s="1"/>
  <c r="BF6" i="16" a="1"/>
  <c r="BF6" i="16" s="1"/>
  <c r="RX6" i="16" a="1"/>
  <c r="RX6" i="16" s="1"/>
  <c r="DO6" i="16" a="1"/>
  <c r="DO6" i="16" s="1"/>
  <c r="HE6" i="16" a="1"/>
  <c r="HE6" i="16" s="1"/>
  <c r="HE9" i="16" s="1"/>
  <c r="DA6" i="16" a="1"/>
  <c r="DA6" i="16" s="1"/>
  <c r="KQ6" i="16" a="1"/>
  <c r="KQ6" i="16" s="1"/>
  <c r="FS6" i="16" a="1"/>
  <c r="FS6" i="16" s="1"/>
  <c r="FS9" i="16" s="1"/>
  <c r="JQ6" i="16" a="1"/>
  <c r="JQ6" i="16" s="1"/>
  <c r="DG6" i="16" a="1"/>
  <c r="DG6" i="16" s="1"/>
  <c r="DG9" i="16" s="1"/>
  <c r="NJ6" i="16" a="1"/>
  <c r="NJ6" i="16" s="1"/>
  <c r="BI6" i="16" a="1"/>
  <c r="BI6" i="16" s="1"/>
  <c r="BI9" i="16" s="1"/>
  <c r="HC6" i="16" a="1"/>
  <c r="HC6" i="16" s="1"/>
  <c r="HC9" i="16" s="1"/>
  <c r="KO6" i="16" a="1"/>
  <c r="KO6" i="16" s="1"/>
  <c r="ET6" i="16" a="1"/>
  <c r="ET6" i="16" s="1"/>
  <c r="HG6" i="16" a="1"/>
  <c r="HG6" i="16" s="1"/>
  <c r="HG9" i="16" s="1"/>
  <c r="F6" i="16" a="1"/>
  <c r="F6" i="16" s="1"/>
  <c r="K64" i="16"/>
  <c r="I16" i="16"/>
  <c r="F16" i="16"/>
  <c r="H16" i="16"/>
  <c r="G16" i="16"/>
  <c r="B114" i="6"/>
  <c r="B112" i="6"/>
  <c r="B109" i="6"/>
  <c r="B108" i="6"/>
  <c r="B107" i="6"/>
  <c r="B106" i="6"/>
  <c r="B100" i="6"/>
  <c r="B98" i="6"/>
  <c r="B95" i="6"/>
  <c r="B94" i="6"/>
  <c r="B93" i="6"/>
  <c r="B92" i="6"/>
  <c r="B87" i="6"/>
  <c r="B85" i="6"/>
  <c r="B82" i="6"/>
  <c r="B81" i="6"/>
  <c r="B80" i="6"/>
  <c r="B79" i="6"/>
  <c r="B78" i="6"/>
  <c r="AX9" i="16" l="1"/>
  <c r="BK9" i="16"/>
  <c r="RS9" i="16"/>
  <c r="OZ9" i="16"/>
  <c r="NQ9" i="16"/>
  <c r="KR9" i="16"/>
  <c r="RX9" i="16"/>
  <c r="EC9" i="16"/>
  <c r="FH9" i="16"/>
  <c r="RL9" i="16"/>
  <c r="AO9" i="16"/>
  <c r="BU9" i="16"/>
  <c r="JO9" i="16"/>
  <c r="IW9" i="16"/>
  <c r="EZ9" i="16"/>
  <c r="NR9" i="16"/>
  <c r="DU9" i="16"/>
  <c r="AP9" i="16"/>
  <c r="OY9" i="16"/>
  <c r="KY9" i="16"/>
  <c r="QT9" i="16"/>
  <c r="HX9" i="16"/>
  <c r="DH9" i="16"/>
  <c r="GV9" i="16"/>
  <c r="FA9" i="16"/>
  <c r="IO9" i="16"/>
  <c r="RK9" i="16"/>
  <c r="OX9" i="16"/>
  <c r="JQ9" i="16"/>
  <c r="PZ9" i="16"/>
  <c r="CP9" i="16"/>
  <c r="SA9" i="16"/>
  <c r="GO9" i="16"/>
  <c r="LK9" i="16"/>
  <c r="F9" i="16"/>
  <c r="MB9" i="16"/>
  <c r="SJ9" i="16"/>
  <c r="OQ9" i="16"/>
  <c r="NL9" i="16"/>
  <c r="KK9" i="16"/>
  <c r="BZ9" i="16"/>
  <c r="HV9" i="16"/>
  <c r="FT9" i="16"/>
  <c r="LL9" i="16"/>
  <c r="CB9" i="16"/>
  <c r="FR9" i="16"/>
  <c r="DD9" i="16"/>
  <c r="CY9" i="16"/>
  <c r="RN9" i="16"/>
  <c r="QH9" i="16"/>
  <c r="JA9" i="16"/>
  <c r="KF9" i="16"/>
  <c r="HN9" i="16"/>
  <c r="RT9" i="16"/>
  <c r="AD9" i="16"/>
  <c r="BC9" i="16"/>
  <c r="NZ9" i="16"/>
  <c r="BL9" i="16"/>
  <c r="DI9" i="16"/>
  <c r="CE9" i="16"/>
  <c r="NE9" i="16"/>
  <c r="KT9" i="16"/>
  <c r="OA9" i="16"/>
  <c r="QE9" i="16"/>
  <c r="FC9" i="16"/>
  <c r="QB9" i="16"/>
  <c r="EM9" i="16"/>
  <c r="FE9" i="16"/>
  <c r="FG9" i="16"/>
  <c r="Z9" i="16"/>
  <c r="GS9" i="16"/>
  <c r="P9" i="16"/>
  <c r="KH9" i="16"/>
  <c r="HF9" i="16"/>
  <c r="EA9" i="16"/>
  <c r="EF9" i="16"/>
  <c r="FM9" i="16"/>
  <c r="AL9" i="16"/>
  <c r="IN9" i="16"/>
  <c r="QW9" i="16"/>
  <c r="BX9" i="16"/>
  <c r="W9" i="16"/>
  <c r="FQ9" i="16"/>
  <c r="CC9" i="16"/>
  <c r="PI9" i="16"/>
  <c r="SG9" i="16"/>
  <c r="LX9" i="16"/>
  <c r="LT9" i="16"/>
  <c r="QZ9" i="16"/>
  <c r="PA9" i="16"/>
  <c r="DJ9" i="16"/>
  <c r="QL9" i="16"/>
  <c r="RO9" i="16"/>
  <c r="HM9" i="16"/>
  <c r="IY9" i="16"/>
  <c r="KM9" i="16"/>
  <c r="RF9" i="16"/>
  <c r="RD9" i="16"/>
  <c r="FO9" i="16"/>
  <c r="EV9" i="16"/>
  <c r="DF9" i="16"/>
  <c r="NG9" i="16"/>
  <c r="AI9" i="16"/>
  <c r="MY9" i="16"/>
  <c r="AW9" i="16"/>
  <c r="SF9" i="16"/>
  <c r="AZ9" i="16"/>
  <c r="GT9" i="16"/>
  <c r="QQ9" i="16"/>
  <c r="IR9" i="16"/>
  <c r="CK9" i="16"/>
  <c r="JS9" i="16"/>
  <c r="RU9" i="16"/>
  <c r="QC9" i="16"/>
  <c r="LO9" i="16"/>
  <c r="PB9" i="16"/>
  <c r="RQ9" i="16"/>
  <c r="MX9" i="16"/>
  <c r="HS9" i="16"/>
  <c r="EI9" i="16"/>
  <c r="AK9" i="16"/>
  <c r="AU9" i="16"/>
  <c r="QI9" i="16"/>
  <c r="PO9" i="16"/>
  <c r="IS9" i="16"/>
  <c r="K9" i="16"/>
  <c r="SH9" i="16"/>
  <c r="SC9" i="16"/>
  <c r="RB9" i="16"/>
  <c r="HY9" i="16"/>
  <c r="JY9" i="16"/>
  <c r="HB9" i="16"/>
  <c r="GC9" i="16"/>
  <c r="LE9" i="16"/>
  <c r="RC9" i="16"/>
  <c r="AG9" i="16"/>
  <c r="JB9" i="16"/>
  <c r="IG9" i="16"/>
  <c r="DV9" i="16"/>
  <c r="BH9" i="16"/>
  <c r="IJ9" i="16"/>
  <c r="OM9" i="16"/>
  <c r="AC9" i="16"/>
  <c r="DY9" i="16"/>
  <c r="KW9" i="16"/>
  <c r="HL9" i="16"/>
  <c r="FY9" i="16"/>
  <c r="SL9" i="16"/>
  <c r="HZ9" i="16"/>
  <c r="MR9" i="16"/>
  <c r="IF9" i="16"/>
  <c r="EX9" i="16"/>
  <c r="EN9" i="16"/>
  <c r="QG9" i="16"/>
  <c r="JX9" i="16"/>
  <c r="MH9" i="16"/>
  <c r="CR9" i="16"/>
  <c r="JC9" i="16"/>
  <c r="EU9" i="16"/>
  <c r="PG9" i="16"/>
  <c r="MO9" i="16"/>
  <c r="EE9" i="16"/>
  <c r="LR9" i="16"/>
  <c r="GE9" i="16"/>
  <c r="KV9" i="16"/>
  <c r="CF9" i="16"/>
  <c r="R9" i="16"/>
  <c r="SE9" i="16"/>
  <c r="MW9" i="16"/>
  <c r="LD9" i="16"/>
  <c r="O9" i="16"/>
  <c r="GJ9" i="16"/>
  <c r="LF9" i="16"/>
  <c r="OC9" i="16"/>
  <c r="AR9" i="16"/>
  <c r="CN9" i="16"/>
  <c r="KX9" i="16"/>
  <c r="N9" i="16"/>
  <c r="GZ9" i="16"/>
  <c r="QN9" i="16"/>
  <c r="QY9" i="16"/>
  <c r="RH9" i="16"/>
  <c r="DX9" i="16"/>
  <c r="DK9" i="16"/>
  <c r="L9" i="16"/>
  <c r="CJ9" i="16"/>
  <c r="GI9" i="16"/>
  <c r="EB9" i="16"/>
  <c r="NJ9" i="16"/>
  <c r="ME9" i="16"/>
  <c r="CS9" i="16"/>
  <c r="RJ9" i="16"/>
  <c r="FB9" i="16"/>
  <c r="JG9" i="16"/>
  <c r="BQ9" i="16"/>
  <c r="NY9" i="16"/>
  <c r="NK9" i="16"/>
  <c r="AA9" i="16"/>
  <c r="PD9" i="16"/>
  <c r="GU9" i="16"/>
  <c r="Y9" i="16"/>
  <c r="MP9" i="16"/>
  <c r="RM9" i="16"/>
  <c r="CL9" i="16"/>
  <c r="FW9" i="16"/>
  <c r="KE9" i="16"/>
  <c r="HD9" i="16"/>
  <c r="RY9" i="16"/>
  <c r="KS9" i="16"/>
  <c r="GL9" i="16"/>
  <c r="GD9" i="16"/>
  <c r="C341" i="18"/>
  <c r="OV9" i="16"/>
  <c r="FX9" i="16"/>
  <c r="DC9" i="16"/>
  <c r="DR9" i="16"/>
  <c r="IX9" i="16"/>
  <c r="BJ9" i="16"/>
  <c r="GW9" i="16"/>
  <c r="AS9" i="16"/>
  <c r="FU9" i="16"/>
  <c r="DW9" i="16"/>
  <c r="CU9" i="16"/>
  <c r="BN9" i="16"/>
  <c r="IC9" i="16"/>
  <c r="IE9" i="16"/>
  <c r="MG9" i="16"/>
  <c r="MS9" i="16"/>
  <c r="OH9" i="16"/>
  <c r="JU9" i="16"/>
  <c r="IQ9" i="16"/>
  <c r="BT9" i="16"/>
  <c r="AM9" i="16"/>
  <c r="CZ9" i="16"/>
  <c r="ER9" i="16"/>
  <c r="IA9" i="16"/>
  <c r="JW9" i="16"/>
  <c r="DZ9" i="16"/>
  <c r="IK9" i="16"/>
  <c r="KQ9" i="16"/>
  <c r="HI9" i="16"/>
  <c r="NX9" i="16"/>
  <c r="QX9" i="16"/>
  <c r="BD9" i="16"/>
  <c r="NB9" i="16"/>
  <c r="GX9" i="16"/>
  <c r="EW9" i="16"/>
  <c r="GQ9" i="16"/>
  <c r="PT9" i="16"/>
  <c r="JZ9" i="16"/>
  <c r="QV9" i="16"/>
  <c r="I9" i="16"/>
  <c r="GA9" i="16"/>
  <c r="EQ9" i="16"/>
  <c r="OF9" i="16"/>
  <c r="KO9" i="16"/>
  <c r="DA9" i="16"/>
  <c r="G9" i="16"/>
  <c r="SI9" i="16"/>
  <c r="MA9" i="16"/>
  <c r="HJ9" i="16"/>
  <c r="DE9" i="16"/>
  <c r="MM9" i="16"/>
  <c r="LY9" i="16"/>
  <c r="HU9" i="16"/>
  <c r="BR9" i="16"/>
  <c r="NF9" i="16"/>
  <c r="ED9" i="16"/>
  <c r="GR9" i="16"/>
  <c r="NN9" i="16"/>
  <c r="DL9" i="16"/>
  <c r="PU9" i="16"/>
  <c r="EH9" i="16"/>
  <c r="AQ9" i="16"/>
  <c r="QR9" i="16"/>
  <c r="QO9" i="16"/>
  <c r="LV9" i="16"/>
  <c r="RP9" i="16"/>
  <c r="IB9" i="16"/>
  <c r="MN9" i="16"/>
  <c r="DN9" i="16"/>
  <c r="RG9" i="16"/>
  <c r="LN9" i="16"/>
  <c r="SP9" i="16"/>
  <c r="CH9" i="16"/>
  <c r="IV9" i="16"/>
  <c r="GG9" i="16"/>
  <c r="LC9" i="16"/>
  <c r="LG9" i="16"/>
  <c r="AB9" i="16"/>
  <c r="DO9" i="16"/>
  <c r="BY9" i="16"/>
  <c r="OS9" i="16"/>
  <c r="U9" i="16"/>
  <c r="V9" i="16"/>
  <c r="OL9" i="16"/>
  <c r="JT9" i="16"/>
  <c r="BV9" i="16"/>
  <c r="OW9" i="16"/>
  <c r="FN9" i="16"/>
  <c r="ES9" i="16"/>
  <c r="GK9" i="16"/>
  <c r="QF9" i="16"/>
  <c r="BO9" i="16"/>
  <c r="MT9" i="16"/>
  <c r="SQ9" i="16"/>
  <c r="DM9" i="16"/>
  <c r="CM9" i="16"/>
  <c r="QS9" i="16"/>
  <c r="BF9" i="16"/>
  <c r="MQ9" i="16"/>
  <c r="OU9" i="16"/>
  <c r="FZ9" i="16"/>
  <c r="MU9" i="16"/>
  <c r="AN9" i="16"/>
  <c r="ON9" i="16"/>
  <c r="HA9" i="16"/>
  <c r="PS9" i="16"/>
  <c r="PC9" i="16"/>
  <c r="CQ9" i="16"/>
  <c r="GP9" i="16"/>
  <c r="MJ9" i="16"/>
  <c r="MC9" i="16"/>
  <c r="DB9" i="16"/>
  <c r="HO9" i="16"/>
  <c r="JF9" i="16"/>
  <c r="NU9" i="16"/>
  <c r="DT9" i="16"/>
  <c r="KB9" i="16"/>
  <c r="CX9" i="16"/>
  <c r="BE9" i="16"/>
  <c r="PF9" i="16"/>
  <c r="DP9" i="16"/>
  <c r="LS9" i="16"/>
  <c r="GN9" i="16"/>
  <c r="HP9" i="16"/>
  <c r="OK9" i="16"/>
  <c r="ND9" i="16"/>
  <c r="S9" i="16"/>
  <c r="JN9" i="16"/>
  <c r="NM9" i="16"/>
  <c r="KC9" i="16"/>
  <c r="SD9" i="16"/>
  <c r="RV9" i="16"/>
  <c r="KL9" i="16"/>
  <c r="AY9" i="16"/>
  <c r="GF9" i="16"/>
  <c r="QJ9" i="16"/>
  <c r="QK9" i="16"/>
  <c r="EO9" i="16"/>
  <c r="LP9" i="16"/>
  <c r="T9" i="16"/>
  <c r="LA9" i="16"/>
  <c r="KD9" i="16"/>
  <c r="HH9" i="16"/>
  <c r="OI9" i="16"/>
  <c r="SB9" i="16"/>
  <c r="FV9" i="16"/>
  <c r="LM9" i="16"/>
  <c r="FP9" i="16"/>
  <c r="BW9" i="16"/>
  <c r="ET9" i="16"/>
  <c r="MF9" i="16"/>
  <c r="CI9" i="16"/>
  <c r="LU9" i="16"/>
  <c r="AJ9" i="16"/>
  <c r="PV9" i="16"/>
  <c r="OO9" i="16"/>
  <c r="KG9" i="16"/>
  <c r="IZ9" i="16"/>
  <c r="MV9" i="16"/>
  <c r="LJ9" i="16"/>
  <c r="DQ9" i="16"/>
  <c r="EY9" i="16"/>
  <c r="LQ9" i="16"/>
  <c r="H9" i="16"/>
  <c r="NA9" i="16"/>
  <c r="JM9" i="16"/>
  <c r="HR9" i="16"/>
  <c r="SM9" i="16"/>
  <c r="AF9" i="16"/>
  <c r="FJ9" i="16"/>
  <c r="EP9" i="16"/>
  <c r="FI9" i="16"/>
  <c r="J9" i="16"/>
  <c r="PP9" i="16"/>
  <c r="B74" i="6"/>
  <c r="B72" i="6"/>
  <c r="B69" i="6"/>
  <c r="B68" i="6"/>
  <c r="B67" i="6"/>
  <c r="B66" i="6"/>
  <c r="B65" i="6"/>
  <c r="B60" i="6"/>
  <c r="B58" i="6"/>
  <c r="B57" i="6"/>
  <c r="B54" i="6"/>
  <c r="B53" i="6"/>
  <c r="B52" i="6"/>
  <c r="B51" i="6"/>
  <c r="B50" i="6"/>
  <c r="B49" i="6"/>
  <c r="B48" i="6"/>
  <c r="B43" i="6"/>
  <c r="B41" i="6"/>
  <c r="B40" i="6"/>
  <c r="B37" i="6"/>
  <c r="B36" i="6"/>
  <c r="B35" i="6"/>
  <c r="B34" i="6"/>
  <c r="B33" i="6"/>
  <c r="B32" i="6"/>
  <c r="B31" i="6"/>
  <c r="B30" i="6"/>
  <c r="B29" i="6"/>
  <c r="B28" i="6"/>
  <c r="B3" i="7" l="1"/>
  <c r="AH47" i="3" a="1"/>
  <c r="AF25" i="3" a="1"/>
  <c r="AE26" i="3" a="1"/>
  <c r="AG34" i="3" a="1"/>
  <c r="AG29" i="3" a="1"/>
  <c r="AE22" i="3" a="1"/>
  <c r="AG16" i="3" a="1"/>
  <c r="AE25" i="3" a="1"/>
  <c r="AF12" i="3" a="1"/>
  <c r="AG12" i="3" a="1"/>
  <c r="AE17" i="3" a="1"/>
  <c r="AE35" i="3" a="1"/>
  <c r="AF33" i="3" a="1"/>
  <c r="AE14" i="3" a="1"/>
  <c r="AF9" i="3" a="1"/>
  <c r="AE15" i="3" a="1"/>
  <c r="AF35" i="3" a="1"/>
  <c r="AE12" i="3" a="1"/>
  <c r="AG28" i="3" a="1"/>
  <c r="AG15" i="3" a="1"/>
  <c r="AE30" i="3" a="1"/>
  <c r="AE38" i="3" a="1"/>
  <c r="AF23" i="3" a="1"/>
  <c r="AF10" i="3" a="1"/>
  <c r="AE31" i="3" a="1"/>
  <c r="AF38" i="3" a="1"/>
  <c r="AG10" i="3" a="1"/>
  <c r="AG5" i="3" a="1"/>
  <c r="AG14" i="3" a="1"/>
  <c r="AG21" i="3" a="1"/>
  <c r="AF15" i="3" a="1"/>
  <c r="AF39" i="3" a="1"/>
  <c r="AG37" i="3" a="1"/>
  <c r="AG18" i="3" a="1"/>
  <c r="AF11" i="3" a="1"/>
  <c r="AE20" i="3" a="1"/>
  <c r="AE37" i="3" a="1"/>
  <c r="AE13" i="3" a="1"/>
  <c r="AG39" i="3" a="1"/>
  <c r="AG24" i="3" a="1"/>
  <c r="AG19" i="3" a="1"/>
  <c r="AF27" i="3" a="1"/>
  <c r="AE21" i="3" a="1"/>
  <c r="AG4" i="3" a="1"/>
  <c r="AF24" i="3" a="1"/>
  <c r="AG25" i="3" a="1"/>
  <c r="AE28" i="3" a="1"/>
  <c r="AF16" i="3" a="1"/>
  <c r="AF18" i="3" a="1"/>
  <c r="AE10" i="3" a="1"/>
  <c r="AF32" i="3" a="1"/>
  <c r="AE32" i="3" a="1"/>
  <c r="AE39" i="3" a="1"/>
  <c r="AF28" i="3" a="1"/>
  <c r="AF6" i="3" a="1"/>
  <c r="AG36" i="3" a="1"/>
  <c r="AF37" i="3" a="1"/>
  <c r="AE29" i="3" a="1"/>
  <c r="AE7" i="3" a="1"/>
  <c r="AF4" i="3" a="1"/>
  <c r="AH44" i="3" a="1"/>
  <c r="AE27" i="3" a="1"/>
  <c r="AF36" i="3" a="1"/>
  <c r="AF34" i="3" a="1"/>
  <c r="AE34" i="3" a="1"/>
  <c r="AG6" i="3" a="1"/>
  <c r="AE6" i="3" a="1"/>
  <c r="AG8" i="3" a="1"/>
  <c r="AE4" i="3" a="1"/>
  <c r="AF19" i="3" a="1"/>
  <c r="AG38" i="3" a="1"/>
  <c r="AE11" i="3" a="1"/>
  <c r="AG7" i="3" a="1"/>
  <c r="AG31" i="3" a="1"/>
  <c r="AG22" i="3" a="1"/>
  <c r="AF14" i="3" a="1"/>
  <c r="AF29" i="3" a="1"/>
  <c r="AF5" i="3" a="1"/>
  <c r="AG35" i="3" a="1"/>
  <c r="AG32" i="3" a="1"/>
  <c r="AF7" i="3" a="1"/>
  <c r="AF30" i="3" a="1"/>
  <c r="AE36" i="3" a="1"/>
  <c r="AE5" i="3" a="1"/>
  <c r="AE33" i="3" a="1"/>
  <c r="AG9" i="3" a="1"/>
  <c r="AE23" i="3" a="1"/>
  <c r="AG13" i="3" a="1"/>
  <c r="AG17" i="3" a="1"/>
  <c r="AF31" i="3" a="1"/>
  <c r="AG20" i="3" a="1"/>
  <c r="AE8" i="3" a="1"/>
  <c r="AF22" i="3" a="1"/>
  <c r="AG27" i="3" a="1"/>
  <c r="AF21" i="3" a="1"/>
  <c r="AF26" i="3" a="1"/>
  <c r="AG30" i="3" a="1"/>
  <c r="AF8" i="3" a="1"/>
  <c r="AG11" i="3" a="1"/>
  <c r="AF17" i="3" a="1"/>
  <c r="AE24" i="3" a="1"/>
  <c r="AG26" i="3" a="1"/>
  <c r="AE9" i="3" a="1"/>
  <c r="AG23" i="3" a="1"/>
  <c r="AE19" i="3" a="1"/>
  <c r="AF20" i="3" a="1"/>
  <c r="AE18" i="3" a="1"/>
  <c r="AG33" i="3" a="1"/>
  <c r="AE16" i="3" a="1"/>
  <c r="AF13" i="3" a="1"/>
  <c r="AH47" i="3" l="1"/>
  <c r="AE27" i="3"/>
  <c r="AF6" i="3"/>
  <c r="AE28" i="3"/>
  <c r="AE8" i="3"/>
  <c r="AG39" i="3"/>
  <c r="AE4" i="3"/>
  <c r="AF11" i="3"/>
  <c r="AF5" i="3"/>
  <c r="AF16" i="3"/>
  <c r="AF30" i="3"/>
  <c r="AE32" i="3"/>
  <c r="AG19" i="3"/>
  <c r="AF22" i="3"/>
  <c r="AG14" i="3"/>
  <c r="AF26" i="3"/>
  <c r="AG29" i="3"/>
  <c r="AG34" i="3"/>
  <c r="AF19" i="3"/>
  <c r="AE26" i="3"/>
  <c r="AE36" i="3"/>
  <c r="AE24" i="3"/>
  <c r="AE22" i="3"/>
  <c r="AE39" i="3"/>
  <c r="AG15" i="3"/>
  <c r="AF17" i="3"/>
  <c r="AF4" i="3"/>
  <c r="AF25" i="3"/>
  <c r="AF31" i="3"/>
  <c r="AG33" i="3"/>
  <c r="AG35" i="3"/>
  <c r="AE15" i="3"/>
  <c r="AE34" i="3"/>
  <c r="AE14" i="3"/>
  <c r="AG26" i="3"/>
  <c r="AF33" i="3"/>
  <c r="AG24" i="3"/>
  <c r="AG32" i="3"/>
  <c r="AE9" i="3"/>
  <c r="AE16" i="3"/>
  <c r="AF18" i="3"/>
  <c r="AG16" i="3"/>
  <c r="AG17" i="3"/>
  <c r="AE5" i="3"/>
  <c r="AF15" i="3"/>
  <c r="AG23" i="3"/>
  <c r="AF10" i="3"/>
  <c r="AG37" i="3"/>
  <c r="AF29" i="3"/>
  <c r="AF28" i="3"/>
  <c r="AF8" i="3"/>
  <c r="AF37" i="3"/>
  <c r="AE29" i="3"/>
  <c r="AG28" i="3"/>
  <c r="AG10" i="3"/>
  <c r="AE18" i="3"/>
  <c r="AG36" i="3"/>
  <c r="AE7" i="3"/>
  <c r="AE20" i="3"/>
  <c r="AE11" i="3"/>
  <c r="AF21" i="3"/>
  <c r="AG13" i="3"/>
  <c r="AF35" i="3"/>
  <c r="AG7" i="3"/>
  <c r="AG38" i="3"/>
  <c r="AE33" i="3"/>
  <c r="AG5" i="3"/>
  <c r="AF13" i="3"/>
  <c r="AG12" i="3"/>
  <c r="AG22" i="3"/>
  <c r="AE38" i="3"/>
  <c r="AG20" i="3"/>
  <c r="AG11" i="3"/>
  <c r="AG30" i="3"/>
  <c r="AG6" i="3"/>
  <c r="AH44" i="3"/>
  <c r="AF24" i="3"/>
  <c r="AF7" i="3"/>
  <c r="AE23" i="3"/>
  <c r="AE37" i="3"/>
  <c r="AF14" i="3"/>
  <c r="AF38" i="3"/>
  <c r="AG8" i="3"/>
  <c r="AE13" i="3"/>
  <c r="AE35" i="3"/>
  <c r="AF9" i="3"/>
  <c r="AE12" i="3"/>
  <c r="AF27" i="3"/>
  <c r="AE30" i="3"/>
  <c r="AG25" i="3"/>
  <c r="AF20" i="3"/>
  <c r="AF39" i="3"/>
  <c r="AG9" i="3"/>
  <c r="AG21" i="3"/>
  <c r="AG31" i="3"/>
  <c r="AF36" i="3"/>
  <c r="AE17" i="3"/>
  <c r="AG18" i="3"/>
  <c r="AE25" i="3"/>
  <c r="AF34" i="3"/>
  <c r="AE19" i="3"/>
  <c r="AF23" i="3"/>
  <c r="AE31" i="3"/>
  <c r="AE21" i="3"/>
  <c r="AF32" i="3"/>
  <c r="AF12" i="3"/>
  <c r="AE10" i="3"/>
  <c r="AG4" i="3"/>
  <c r="AG27" i="3"/>
  <c r="AE6" i="3"/>
  <c r="E2" i="9" l="1" a="1"/>
  <c r="E2" i="9" s="1"/>
  <c r="F2" i="9" s="1" a="1"/>
  <c r="F2" i="9" s="1"/>
  <c r="S39" i="3"/>
  <c r="R39" i="3" a="1"/>
  <c r="C38" i="14" l="1"/>
  <c r="D38" i="14" s="1" a="1"/>
  <c r="D38" i="14" s="1"/>
  <c r="C34" i="14"/>
  <c r="D34" i="14" s="1" a="1"/>
  <c r="D34" i="14" s="1"/>
  <c r="C37" i="14"/>
  <c r="D37" i="14" s="1" a="1"/>
  <c r="D37" i="14" s="1"/>
  <c r="C36" i="14"/>
  <c r="D36" i="14" s="1" a="1"/>
  <c r="D36" i="14" s="1"/>
  <c r="C40" i="14"/>
  <c r="D40" i="14" s="1" a="1"/>
  <c r="D40" i="14" s="1"/>
  <c r="C35" i="14"/>
  <c r="D35" i="14" s="1" a="1"/>
  <c r="D35" i="14" s="1"/>
  <c r="C39" i="14"/>
  <c r="D39" i="14" s="1" a="1"/>
  <c r="D39" i="14" s="1"/>
  <c r="C32" i="14"/>
  <c r="D32" i="14" s="1" a="1"/>
  <c r="D32" i="14" s="1"/>
  <c r="C33" i="14"/>
  <c r="D33" i="14" s="1" a="1"/>
  <c r="D33" i="14" s="1"/>
  <c r="B8" i="14" a="1"/>
  <c r="B8" i="14" s="1"/>
  <c r="E4" i="14" s="1"/>
  <c r="B8" i="15" a="1"/>
  <c r="A6" i="7" a="1"/>
  <c r="A6" i="7" s="1"/>
  <c r="B6" i="7" s="1" a="1"/>
  <c r="B6" i="7" s="1"/>
  <c r="C6" i="7" s="1" a="1"/>
  <c r="C6" i="7" s="1"/>
  <c r="B5" i="2" a="1"/>
  <c r="B5" i="2" s="1"/>
  <c r="C5" i="2" s="1" a="1"/>
  <c r="C5" i="2" s="1"/>
  <c r="D5" i="2" s="1" a="1"/>
  <c r="D5" i="2" s="1"/>
  <c r="F5" i="2" s="1" a="1"/>
  <c r="F5" i="2" s="1"/>
  <c r="G5" i="2" s="1" a="1"/>
  <c r="G5" i="2" s="1"/>
  <c r="I5" i="2" s="1" a="1"/>
  <c r="I5" i="2" s="1"/>
  <c r="J5" i="2" s="1" a="1"/>
  <c r="J5" i="2" s="1"/>
  <c r="B2" i="6" s="1" a="1"/>
  <c r="B2" i="6" s="1"/>
  <c r="A2" i="9" a="1"/>
  <c r="A2" i="9" s="1"/>
  <c r="B2" i="9" a="1"/>
  <c r="B2" i="9" s="1"/>
  <c r="C427" i="5" a="1"/>
  <c r="C343" i="5" a="1"/>
  <c r="C408" i="5" a="1"/>
  <c r="C320" i="5" a="1"/>
  <c r="C389" i="5" a="1"/>
  <c r="C365" i="5" a="1"/>
  <c r="C297" i="5" a="1"/>
  <c r="C494" i="5" a="1"/>
  <c r="C462" i="5" a="1"/>
  <c r="C478" i="5" a="1"/>
  <c r="C250" i="5" a="1"/>
  <c r="C445" i="5" a="1"/>
  <c r="C273" i="5" a="1"/>
  <c r="C4" i="5" a="1"/>
  <c r="C4" i="5" s="1"/>
  <c r="F2" i="5" s="1"/>
  <c r="C68" i="5" a="1"/>
  <c r="C68" i="5" s="1"/>
  <c r="C108" i="5" a="1"/>
  <c r="C108" i="5" s="1"/>
  <c r="C169" i="5" a="1"/>
  <c r="C137" i="5" a="1"/>
  <c r="C226" i="5" a="1"/>
  <c r="C200" i="5" a="1"/>
  <c r="R39" i="3"/>
  <c r="F33" i="14"/>
  <c r="F34" i="14"/>
  <c r="F37" i="14"/>
  <c r="E35" i="14" a="1"/>
  <c r="F38" i="14"/>
  <c r="F32" i="14"/>
  <c r="Q39" i="3" a="1"/>
  <c r="F39" i="14"/>
  <c r="E33" i="14" a="1"/>
  <c r="E38" i="14" a="1"/>
  <c r="E32" i="14" a="1"/>
  <c r="F40" i="14"/>
  <c r="F36" i="14"/>
  <c r="E39" i="14" a="1"/>
  <c r="E37" i="14" a="1"/>
  <c r="E34" i="14" a="1"/>
  <c r="E40" i="14" a="1"/>
  <c r="F35" i="14"/>
  <c r="E36" i="14" a="1"/>
  <c r="AE69" i="14" l="1"/>
  <c r="AG69" i="14"/>
  <c r="AD69" i="14"/>
  <c r="F45" i="14" a="1"/>
  <c r="F45" i="14" s="1"/>
  <c r="F58" i="14"/>
  <c r="F54" i="14"/>
  <c r="F50" i="14"/>
  <c r="AC69" i="14"/>
  <c r="AF69" i="14"/>
  <c r="F56" i="14"/>
  <c r="F53" i="14"/>
  <c r="F55" i="14"/>
  <c r="AB69" i="14"/>
  <c r="F52" i="14"/>
  <c r="F57" i="14"/>
  <c r="F51" i="14"/>
  <c r="E32" i="14"/>
  <c r="E39" i="14"/>
  <c r="AG76" i="14"/>
  <c r="AF76" i="14"/>
  <c r="AB76" i="14"/>
  <c r="AE76" i="14"/>
  <c r="AD76" i="14"/>
  <c r="AC76" i="14"/>
  <c r="AC72" i="14"/>
  <c r="AG72" i="14"/>
  <c r="AF72" i="14"/>
  <c r="AB72" i="14"/>
  <c r="AE72" i="14"/>
  <c r="AD72" i="14"/>
  <c r="E35" i="14"/>
  <c r="E40" i="14"/>
  <c r="AB77" i="14"/>
  <c r="AE77" i="14"/>
  <c r="AD77" i="14"/>
  <c r="AC77" i="14"/>
  <c r="AG77" i="14"/>
  <c r="AF77" i="14"/>
  <c r="AD73" i="14"/>
  <c r="AC73" i="14"/>
  <c r="AF73" i="14"/>
  <c r="AG73" i="14"/>
  <c r="AB73" i="14"/>
  <c r="AE73" i="14"/>
  <c r="E36" i="14"/>
  <c r="AG74" i="14"/>
  <c r="AF74" i="14"/>
  <c r="AB74" i="14"/>
  <c r="AD74" i="14"/>
  <c r="AC74" i="14"/>
  <c r="AE74" i="14"/>
  <c r="E37" i="14"/>
  <c r="E34" i="14"/>
  <c r="AE71" i="14"/>
  <c r="AD71" i="14"/>
  <c r="AG71" i="14"/>
  <c r="AF71" i="14"/>
  <c r="AB71" i="14"/>
  <c r="AC71" i="14"/>
  <c r="E33" i="14"/>
  <c r="AC70" i="14"/>
  <c r="AG70" i="14"/>
  <c r="AF70" i="14"/>
  <c r="AB70" i="14"/>
  <c r="AD70" i="14"/>
  <c r="AE70" i="14"/>
  <c r="AG75" i="14"/>
  <c r="AF75" i="14"/>
  <c r="AB75" i="14"/>
  <c r="AE75" i="14"/>
  <c r="AD75" i="14"/>
  <c r="AC75" i="14"/>
  <c r="E38" i="14"/>
  <c r="C2" i="9" a="1"/>
  <c r="C2" i="9" s="1"/>
  <c r="D2" i="9" s="1" a="1"/>
  <c r="D2" i="9" s="1"/>
  <c r="D6" i="7" a="1"/>
  <c r="D6" i="7" s="1"/>
  <c r="B8" i="15"/>
  <c r="E4" i="15" s="1"/>
  <c r="B33" i="15"/>
  <c r="B36" i="15"/>
  <c r="B35" i="15"/>
  <c r="B37" i="15"/>
  <c r="B38" i="15"/>
  <c r="B39" i="15"/>
  <c r="B32" i="15"/>
  <c r="B34" i="15"/>
  <c r="B502" i="5"/>
  <c r="C501" i="5"/>
  <c r="C504" i="5"/>
  <c r="C494" i="5"/>
  <c r="C502" i="5"/>
  <c r="C470" i="5"/>
  <c r="C462" i="5"/>
  <c r="B470" i="5"/>
  <c r="C472" i="5"/>
  <c r="C469" i="5"/>
  <c r="A2" i="6" a="1"/>
  <c r="A2" i="6" s="1"/>
  <c r="C374" i="5"/>
  <c r="C380" i="5"/>
  <c r="C372" i="5"/>
  <c r="C373" i="5"/>
  <c r="B373" i="5"/>
  <c r="C365" i="5"/>
  <c r="B374" i="5"/>
  <c r="C399" i="5"/>
  <c r="B397" i="5"/>
  <c r="C389" i="5"/>
  <c r="C397" i="5"/>
  <c r="C396" i="5"/>
  <c r="C200" i="5"/>
  <c r="C208" i="5"/>
  <c r="B209" i="5"/>
  <c r="C216" i="5"/>
  <c r="B211" i="5"/>
  <c r="B218" i="5"/>
  <c r="C211" i="5"/>
  <c r="C218" i="5"/>
  <c r="C209" i="5"/>
  <c r="C210" i="5"/>
  <c r="B210" i="5"/>
  <c r="C455" i="5"/>
  <c r="C445" i="5"/>
  <c r="B453" i="5"/>
  <c r="C452" i="5"/>
  <c r="C453" i="5"/>
  <c r="C329" i="5"/>
  <c r="B328" i="5"/>
  <c r="C328" i="5"/>
  <c r="C320" i="5"/>
  <c r="C327" i="5"/>
  <c r="B329" i="5"/>
  <c r="C335" i="5"/>
  <c r="C186" i="5"/>
  <c r="B180" i="5"/>
  <c r="C188" i="5"/>
  <c r="C180" i="5"/>
  <c r="C178" i="5"/>
  <c r="B181" i="5"/>
  <c r="C169" i="5"/>
  <c r="C181" i="5"/>
  <c r="C179" i="5"/>
  <c r="B188" i="5"/>
  <c r="B179" i="5"/>
  <c r="C437" i="5"/>
  <c r="C434" i="5"/>
  <c r="B435" i="5"/>
  <c r="C435" i="5"/>
  <c r="C427" i="5"/>
  <c r="C306" i="5"/>
  <c r="C304" i="5"/>
  <c r="B305" i="5"/>
  <c r="C297" i="5"/>
  <c r="B306" i="5"/>
  <c r="C312" i="5"/>
  <c r="C305" i="5"/>
  <c r="C282" i="5"/>
  <c r="B281" i="5"/>
  <c r="C280" i="5"/>
  <c r="C281" i="5"/>
  <c r="C273" i="5"/>
  <c r="B282" i="5"/>
  <c r="C288" i="5"/>
  <c r="C242" i="5"/>
  <c r="B235" i="5"/>
  <c r="C236" i="5"/>
  <c r="C226" i="5"/>
  <c r="C233" i="5"/>
  <c r="C235" i="5"/>
  <c r="B236" i="5"/>
  <c r="C234" i="5"/>
  <c r="B234" i="5"/>
  <c r="C265" i="5"/>
  <c r="C257" i="5"/>
  <c r="C258" i="5"/>
  <c r="C250" i="5"/>
  <c r="C259" i="5"/>
  <c r="B258" i="5"/>
  <c r="B259" i="5"/>
  <c r="C418" i="5"/>
  <c r="C416" i="5"/>
  <c r="C408" i="5"/>
  <c r="C415" i="5"/>
  <c r="B416" i="5"/>
  <c r="C137" i="5"/>
  <c r="B155" i="5"/>
  <c r="B149" i="5"/>
  <c r="C148" i="5"/>
  <c r="B157" i="5"/>
  <c r="C147" i="5"/>
  <c r="C155" i="5"/>
  <c r="B150" i="5"/>
  <c r="C149" i="5"/>
  <c r="C150" i="5"/>
  <c r="C146" i="5"/>
  <c r="B148" i="5"/>
  <c r="B147" i="5"/>
  <c r="C478" i="5"/>
  <c r="B486" i="5"/>
  <c r="C486" i="5"/>
  <c r="C488" i="5"/>
  <c r="C485" i="5"/>
  <c r="C352" i="5"/>
  <c r="C358" i="5"/>
  <c r="B352" i="5"/>
  <c r="C343" i="5"/>
  <c r="B351" i="5"/>
  <c r="C351" i="5"/>
  <c r="C350" i="5"/>
  <c r="Q39" i="3"/>
  <c r="O39" i="3" a="1"/>
  <c r="H39" i="3" a="1"/>
  <c r="K39" i="3" a="1"/>
  <c r="P39" i="3" a="1"/>
  <c r="L39" i="3" a="1"/>
  <c r="E6" i="7" a="1"/>
  <c r="AH72" i="14" l="1"/>
  <c r="AH69" i="14"/>
  <c r="AH75" i="14"/>
  <c r="AH76" i="14"/>
  <c r="E6" i="7"/>
  <c r="B54" i="15"/>
  <c r="AA84" i="15" s="1"/>
  <c r="C37" i="15"/>
  <c r="D37" i="15" s="1" a="1"/>
  <c r="D37" i="15" s="1"/>
  <c r="AA72" i="15"/>
  <c r="AH70" i="14"/>
  <c r="AH74" i="14"/>
  <c r="AE82" i="14"/>
  <c r="AD82" i="14"/>
  <c r="AG82" i="14"/>
  <c r="AF82" i="14"/>
  <c r="AC82" i="14"/>
  <c r="AB82" i="14"/>
  <c r="B52" i="15"/>
  <c r="AA82" i="15" s="1"/>
  <c r="C35" i="15"/>
  <c r="D35" i="15" s="1" a="1"/>
  <c r="D35" i="15" s="1"/>
  <c r="AA70" i="15"/>
  <c r="AG88" i="14"/>
  <c r="AF88" i="14"/>
  <c r="AC88" i="14"/>
  <c r="AB88" i="14"/>
  <c r="AE88" i="14"/>
  <c r="AD88" i="14"/>
  <c r="AA71" i="15"/>
  <c r="B53" i="15"/>
  <c r="AA83" i="15" s="1"/>
  <c r="C36" i="15"/>
  <c r="D36" i="15" s="1" a="1"/>
  <c r="D36" i="15" s="1"/>
  <c r="AC83" i="14"/>
  <c r="AB83" i="14"/>
  <c r="AE83" i="14"/>
  <c r="AD83" i="14"/>
  <c r="AG83" i="14"/>
  <c r="AF83" i="14"/>
  <c r="AE85" i="14"/>
  <c r="AD85" i="14"/>
  <c r="AG85" i="14"/>
  <c r="AF85" i="14"/>
  <c r="AC85" i="14"/>
  <c r="AB85" i="14"/>
  <c r="C33" i="15"/>
  <c r="D33" i="15" s="1" a="1"/>
  <c r="D33" i="15" s="1"/>
  <c r="AA68" i="15"/>
  <c r="B50" i="15"/>
  <c r="AA80" i="15" s="1"/>
  <c r="AC89" i="14"/>
  <c r="AB89" i="14"/>
  <c r="AG89" i="14"/>
  <c r="AF89" i="14"/>
  <c r="AE89" i="14"/>
  <c r="AD89" i="14"/>
  <c r="B51" i="15"/>
  <c r="AA81" i="15" s="1"/>
  <c r="C34" i="15"/>
  <c r="D34" i="15" s="1" a="1"/>
  <c r="D34" i="15" s="1"/>
  <c r="AA69" i="15"/>
  <c r="AF86" i="14"/>
  <c r="AC86" i="14"/>
  <c r="AE86" i="14"/>
  <c r="AD86" i="14"/>
  <c r="AB86" i="14"/>
  <c r="AG86" i="14"/>
  <c r="AH73" i="14"/>
  <c r="AE84" i="14"/>
  <c r="AD84" i="14"/>
  <c r="AF84" i="14"/>
  <c r="AC84" i="14"/>
  <c r="AG84" i="14"/>
  <c r="AB84" i="14"/>
  <c r="AH71" i="14"/>
  <c r="AE87" i="14"/>
  <c r="AD87" i="14"/>
  <c r="AG87" i="14"/>
  <c r="AF87" i="14"/>
  <c r="AC87" i="14"/>
  <c r="AB87" i="14"/>
  <c r="C32" i="15"/>
  <c r="D32" i="15" s="1" a="1"/>
  <c r="D32" i="15" s="1"/>
  <c r="B49" i="15"/>
  <c r="C44" i="15"/>
  <c r="C45" i="15"/>
  <c r="AA67" i="15"/>
  <c r="C39" i="15"/>
  <c r="D39" i="15" s="1" a="1"/>
  <c r="D39" i="15" s="1"/>
  <c r="AA74" i="15"/>
  <c r="B56" i="15"/>
  <c r="AA86" i="15" s="1"/>
  <c r="AA73" i="15"/>
  <c r="B55" i="15"/>
  <c r="AA85" i="15" s="1"/>
  <c r="C38" i="15"/>
  <c r="D38" i="15" s="1" a="1"/>
  <c r="D38" i="15" s="1"/>
  <c r="AH77" i="14"/>
  <c r="C79" i="6"/>
  <c r="D147" i="5"/>
  <c r="F147" i="5"/>
  <c r="D140" i="6"/>
  <c r="E265" i="5"/>
  <c r="G265" i="5"/>
  <c r="D171" i="6"/>
  <c r="G335" i="5"/>
  <c r="E335" i="5"/>
  <c r="D181" i="6"/>
  <c r="G352" i="5"/>
  <c r="E352" i="5"/>
  <c r="D78" i="6"/>
  <c r="G146" i="5"/>
  <c r="E146" i="5"/>
  <c r="C81" i="6"/>
  <c r="D149" i="5"/>
  <c r="F149" i="5"/>
  <c r="C137" i="6"/>
  <c r="F259" i="5"/>
  <c r="D259" i="5"/>
  <c r="D119" i="6"/>
  <c r="E234" i="5"/>
  <c r="G234" i="5"/>
  <c r="D151" i="6"/>
  <c r="G288" i="5"/>
  <c r="E288" i="5"/>
  <c r="D161" i="6"/>
  <c r="E312" i="5"/>
  <c r="G312" i="5"/>
  <c r="D435" i="5"/>
  <c r="F435" i="5"/>
  <c r="C205" i="6"/>
  <c r="C95" i="6"/>
  <c r="F181" i="5"/>
  <c r="D181" i="5"/>
  <c r="D166" i="6"/>
  <c r="G327" i="5"/>
  <c r="E327" i="5"/>
  <c r="B452" i="5"/>
  <c r="B455" i="5"/>
  <c r="D445" i="5" a="1"/>
  <c r="D445" i="5" s="1"/>
  <c r="C109" i="6"/>
  <c r="D211" i="5"/>
  <c r="F211" i="5"/>
  <c r="C193" i="6"/>
  <c r="D397" i="5"/>
  <c r="F397" i="5"/>
  <c r="G374" i="5"/>
  <c r="E374" i="5"/>
  <c r="G502" i="5"/>
  <c r="E502" i="5"/>
  <c r="C181" i="6"/>
  <c r="F352" i="5"/>
  <c r="D352" i="5"/>
  <c r="C120" i="6"/>
  <c r="F235" i="5"/>
  <c r="D235" i="5"/>
  <c r="D184" i="6"/>
  <c r="G358" i="5"/>
  <c r="E358" i="5"/>
  <c r="D80" i="6"/>
  <c r="G148" i="5"/>
  <c r="E148" i="5"/>
  <c r="D201" i="6"/>
  <c r="E418" i="5"/>
  <c r="G418" i="5"/>
  <c r="D124" i="6"/>
  <c r="G242" i="5"/>
  <c r="E242" i="5"/>
  <c r="D205" i="6"/>
  <c r="G435" i="5"/>
  <c r="H435" i="5" s="1"/>
  <c r="E435" i="5"/>
  <c r="B178" i="5"/>
  <c r="D169" i="5" a="1"/>
  <c r="B186" i="5"/>
  <c r="C212" i="6"/>
  <c r="D453" i="5"/>
  <c r="F453" i="5"/>
  <c r="G380" i="5"/>
  <c r="E380" i="5"/>
  <c r="G485" i="5"/>
  <c r="E485" i="5"/>
  <c r="C85" i="6"/>
  <c r="D155" i="5"/>
  <c r="F155" i="5"/>
  <c r="C136" i="6"/>
  <c r="D258" i="5"/>
  <c r="F258" i="5"/>
  <c r="C148" i="6"/>
  <c r="F282" i="5"/>
  <c r="D282" i="5"/>
  <c r="E434" i="5"/>
  <c r="G434" i="5"/>
  <c r="D204" i="6"/>
  <c r="D320" i="5" a="1"/>
  <c r="D320" i="5" s="1"/>
  <c r="B327" i="5"/>
  <c r="B335" i="5"/>
  <c r="D112" i="6"/>
  <c r="E216" i="5"/>
  <c r="G216" i="5"/>
  <c r="D195" i="6"/>
  <c r="G399" i="5"/>
  <c r="E399" i="5"/>
  <c r="D494" i="5" a="1"/>
  <c r="D494" i="5" s="1"/>
  <c r="B501" i="5"/>
  <c r="B504" i="5"/>
  <c r="D148" i="6"/>
  <c r="E282" i="5"/>
  <c r="G282" i="5"/>
  <c r="G452" i="5"/>
  <c r="E452" i="5"/>
  <c r="D211" i="6"/>
  <c r="D193" i="6"/>
  <c r="E397" i="5"/>
  <c r="G397" i="5"/>
  <c r="D224" i="6"/>
  <c r="E470" i="5"/>
  <c r="G470" i="5"/>
  <c r="C80" i="6"/>
  <c r="F148" i="5"/>
  <c r="D148" i="5"/>
  <c r="C119" i="6"/>
  <c r="F234" i="5"/>
  <c r="D234" i="5"/>
  <c r="D157" i="6"/>
  <c r="E305" i="5"/>
  <c r="G305" i="5"/>
  <c r="C168" i="6"/>
  <c r="D329" i="5"/>
  <c r="F329" i="5"/>
  <c r="C114" i="6"/>
  <c r="F218" i="5"/>
  <c r="D218" i="5"/>
  <c r="B399" i="5"/>
  <c r="D389" i="5" a="1"/>
  <c r="D389" i="5" s="1"/>
  <c r="B396" i="5"/>
  <c r="D82" i="6"/>
  <c r="C157" i="5"/>
  <c r="G150" i="5"/>
  <c r="E150" i="5"/>
  <c r="C121" i="6"/>
  <c r="D236" i="5"/>
  <c r="F236" i="5"/>
  <c r="C158" i="6"/>
  <c r="F306" i="5"/>
  <c r="D306" i="5"/>
  <c r="D92" i="6"/>
  <c r="E178" i="5"/>
  <c r="G178" i="5"/>
  <c r="D214" i="6"/>
  <c r="G455" i="5"/>
  <c r="E455" i="5"/>
  <c r="D179" i="6"/>
  <c r="E350" i="5"/>
  <c r="G350" i="5"/>
  <c r="G488" i="5"/>
  <c r="E488" i="5"/>
  <c r="D81" i="6"/>
  <c r="G149" i="5"/>
  <c r="E149" i="5"/>
  <c r="D137" i="5" a="1"/>
  <c r="B146" i="5"/>
  <c r="D137" i="6"/>
  <c r="E259" i="5"/>
  <c r="G259" i="5"/>
  <c r="D120" i="6"/>
  <c r="G235" i="5"/>
  <c r="E235" i="5"/>
  <c r="D273" i="5" a="1"/>
  <c r="D273" i="5" s="1"/>
  <c r="B288" i="5"/>
  <c r="B280" i="5"/>
  <c r="B304" i="5"/>
  <c r="D297" i="5" a="1"/>
  <c r="D297" i="5" s="1"/>
  <c r="B312" i="5"/>
  <c r="D207" i="6"/>
  <c r="G437" i="5"/>
  <c r="E437" i="5"/>
  <c r="D94" i="6"/>
  <c r="G180" i="5"/>
  <c r="E180" i="5"/>
  <c r="D167" i="6"/>
  <c r="G328" i="5"/>
  <c r="E328" i="5"/>
  <c r="C108" i="6"/>
  <c r="F210" i="5"/>
  <c r="D210" i="5"/>
  <c r="C107" i="6"/>
  <c r="D209" i="5"/>
  <c r="F209" i="5"/>
  <c r="F374" i="5"/>
  <c r="D374" i="5"/>
  <c r="E469" i="5"/>
  <c r="D223" i="6"/>
  <c r="G469" i="5"/>
  <c r="G504" i="5"/>
  <c r="E504" i="5"/>
  <c r="C87" i="6"/>
  <c r="F157" i="5"/>
  <c r="D157" i="5"/>
  <c r="B434" i="5"/>
  <c r="B437" i="5"/>
  <c r="D427" i="5" a="1"/>
  <c r="D427" i="5" s="1"/>
  <c r="D180" i="6"/>
  <c r="E351" i="5"/>
  <c r="G351" i="5"/>
  <c r="G486" i="5"/>
  <c r="E486" i="5"/>
  <c r="C199" i="6"/>
  <c r="F416" i="5"/>
  <c r="D416" i="5"/>
  <c r="D250" i="5" a="1"/>
  <c r="D250" i="5" s="1"/>
  <c r="B265" i="5"/>
  <c r="B257" i="5"/>
  <c r="D147" i="6"/>
  <c r="E281" i="5"/>
  <c r="G281" i="5"/>
  <c r="D100" i="6"/>
  <c r="G188" i="5"/>
  <c r="E188" i="5"/>
  <c r="D108" i="6"/>
  <c r="E210" i="5"/>
  <c r="G210" i="5"/>
  <c r="D365" i="5" a="1"/>
  <c r="D365" i="5" s="1"/>
  <c r="B372" i="5"/>
  <c r="B380" i="5"/>
  <c r="C180" i="6"/>
  <c r="F351" i="5"/>
  <c r="D351" i="5"/>
  <c r="D486" i="5"/>
  <c r="F486" i="5"/>
  <c r="H486" i="5" s="1"/>
  <c r="D85" i="6"/>
  <c r="E155" i="5"/>
  <c r="G155" i="5"/>
  <c r="D198" i="6"/>
  <c r="G415" i="5"/>
  <c r="E415" i="5"/>
  <c r="D136" i="6"/>
  <c r="E258" i="5"/>
  <c r="G258" i="5"/>
  <c r="B242" i="5"/>
  <c r="D226" i="5" a="1"/>
  <c r="D226" i="5" s="1"/>
  <c r="B233" i="5"/>
  <c r="D146" i="6"/>
  <c r="G280" i="5"/>
  <c r="E280" i="5"/>
  <c r="E304" i="5"/>
  <c r="G304" i="5"/>
  <c r="D156" i="6"/>
  <c r="C100" i="6"/>
  <c r="D188" i="5"/>
  <c r="F188" i="5"/>
  <c r="C94" i="6"/>
  <c r="D180" i="5"/>
  <c r="F180" i="5"/>
  <c r="D168" i="6"/>
  <c r="E329" i="5"/>
  <c r="G329" i="5"/>
  <c r="D107" i="6"/>
  <c r="E209" i="5"/>
  <c r="G209" i="5"/>
  <c r="D200" i="5" a="1"/>
  <c r="D200" i="5" s="1"/>
  <c r="B208" i="5"/>
  <c r="B216" i="5"/>
  <c r="F373" i="5"/>
  <c r="D373" i="5"/>
  <c r="C224" i="6"/>
  <c r="F470" i="5"/>
  <c r="D470" i="5"/>
  <c r="F502" i="5"/>
  <c r="D502" i="5"/>
  <c r="D199" i="6"/>
  <c r="G416" i="5"/>
  <c r="E416" i="5"/>
  <c r="D95" i="6"/>
  <c r="G181" i="5"/>
  <c r="E181" i="5"/>
  <c r="D109" i="6"/>
  <c r="G211" i="5"/>
  <c r="E211" i="5"/>
  <c r="G372" i="5"/>
  <c r="E372" i="5"/>
  <c r="C82" i="6"/>
  <c r="F150" i="5"/>
  <c r="D150" i="5"/>
  <c r="D118" i="6"/>
  <c r="E233" i="5"/>
  <c r="G233" i="5"/>
  <c r="C157" i="6"/>
  <c r="F305" i="5"/>
  <c r="D305" i="5"/>
  <c r="C93" i="6"/>
  <c r="F179" i="5"/>
  <c r="D179" i="5"/>
  <c r="C167" i="6"/>
  <c r="D328" i="5"/>
  <c r="F328" i="5"/>
  <c r="H328" i="5" s="1"/>
  <c r="D106" i="6"/>
  <c r="G208" i="5"/>
  <c r="E208" i="5"/>
  <c r="D226" i="6"/>
  <c r="E472" i="5"/>
  <c r="G472" i="5"/>
  <c r="E501" i="5"/>
  <c r="G501" i="5"/>
  <c r="D343" i="5" a="1"/>
  <c r="D343" i="5" s="1"/>
  <c r="B350" i="5"/>
  <c r="B358" i="5"/>
  <c r="B485" i="5"/>
  <c r="B488" i="5"/>
  <c r="D478" i="5" a="1"/>
  <c r="D478" i="5" s="1"/>
  <c r="D79" i="6"/>
  <c r="E147" i="5"/>
  <c r="G147" i="5"/>
  <c r="B415" i="5"/>
  <c r="B418" i="5"/>
  <c r="D408" i="5" a="1"/>
  <c r="D408" i="5" s="1"/>
  <c r="D135" i="6"/>
  <c r="E257" i="5"/>
  <c r="G257" i="5"/>
  <c r="D121" i="6"/>
  <c r="E236" i="5"/>
  <c r="G236" i="5"/>
  <c r="C147" i="6"/>
  <c r="F281" i="5"/>
  <c r="D281" i="5"/>
  <c r="D158" i="6"/>
  <c r="E306" i="5"/>
  <c r="G306" i="5"/>
  <c r="D93" i="6"/>
  <c r="E179" i="5"/>
  <c r="G179" i="5"/>
  <c r="D98" i="6"/>
  <c r="E186" i="5"/>
  <c r="G186" i="5"/>
  <c r="D212" i="6"/>
  <c r="G453" i="5"/>
  <c r="E453" i="5"/>
  <c r="G218" i="5"/>
  <c r="D114" i="6"/>
  <c r="E218" i="5"/>
  <c r="D192" i="6"/>
  <c r="G396" i="5"/>
  <c r="E396" i="5"/>
  <c r="G373" i="5"/>
  <c r="E373" i="5"/>
  <c r="B469" i="5"/>
  <c r="B472" i="5"/>
  <c r="D462" i="5" a="1"/>
  <c r="D462" i="5" s="1"/>
  <c r="L39" i="3"/>
  <c r="O39" i="3"/>
  <c r="H39" i="3"/>
  <c r="P39" i="3"/>
  <c r="K39" i="3"/>
  <c r="F33" i="15"/>
  <c r="F32" i="15"/>
  <c r="F35" i="15"/>
  <c r="F34" i="15"/>
  <c r="F38" i="15"/>
  <c r="F36" i="15"/>
  <c r="F39" i="15"/>
  <c r="F37" i="15"/>
  <c r="K312" i="5" a="1"/>
  <c r="K265" i="5" a="1"/>
  <c r="K186" i="5" a="1"/>
  <c r="K209" i="5" a="1"/>
  <c r="J282" i="5" a="1"/>
  <c r="K259" i="5" a="1"/>
  <c r="E171" i="5" a="1"/>
  <c r="J306" i="5" a="1"/>
  <c r="K282" i="5" a="1"/>
  <c r="K280" i="5" a="1"/>
  <c r="J351" i="5" a="1"/>
  <c r="K472" i="5" a="1"/>
  <c r="J502" i="5" a="1"/>
  <c r="K396" i="5" a="1"/>
  <c r="J179" i="5" a="1"/>
  <c r="K486" i="5" a="1"/>
  <c r="K380" i="5" a="1"/>
  <c r="K418" i="5" a="1"/>
  <c r="K188" i="5" a="1"/>
  <c r="K218" i="5" a="1"/>
  <c r="J328" i="5" a="1"/>
  <c r="J235" i="5" a="1"/>
  <c r="J188" i="5" a="1"/>
  <c r="K470" i="5" a="1"/>
  <c r="K350" i="5" a="1"/>
  <c r="J181" i="5" a="1"/>
  <c r="E37" i="15" a="1"/>
  <c r="K435" i="5" a="1"/>
  <c r="K258" i="5" a="1"/>
  <c r="K328" i="5" a="1"/>
  <c r="J486" i="5" a="1"/>
  <c r="E33" i="15" a="1"/>
  <c r="K501" i="5" a="1"/>
  <c r="J453" i="5" a="1"/>
  <c r="J234" i="5" a="1"/>
  <c r="K281" i="5" a="1"/>
  <c r="K306" i="5" a="1"/>
  <c r="K233" i="5" a="1"/>
  <c r="J281" i="5" a="1"/>
  <c r="K155" i="5" a="1"/>
  <c r="K305" i="5" a="1"/>
  <c r="E32" i="15" a="1"/>
  <c r="J218" i="5" a="1"/>
  <c r="K469" i="5" a="1"/>
  <c r="F6" i="7" a="1"/>
  <c r="K150" i="5" a="1"/>
  <c r="J470" i="5" a="1"/>
  <c r="K257" i="5" a="1"/>
  <c r="E34" i="15" a="1"/>
  <c r="K288" i="5" a="1"/>
  <c r="K180" i="5" a="1"/>
  <c r="J397" i="5" a="1"/>
  <c r="K455" i="5" a="1"/>
  <c r="K327" i="5" a="1"/>
  <c r="K351" i="5" a="1"/>
  <c r="K210" i="5" a="1"/>
  <c r="K211" i="5" a="1"/>
  <c r="K504" i="5" a="1"/>
  <c r="J149" i="5" a="1"/>
  <c r="J180" i="5" a="1"/>
  <c r="J209" i="5" a="1"/>
  <c r="K485" i="5" a="1"/>
  <c r="E38" i="15" a="1"/>
  <c r="J210" i="5" a="1"/>
  <c r="K234" i="5" a="1"/>
  <c r="K148" i="5" a="1"/>
  <c r="K146" i="5" a="1"/>
  <c r="K452" i="5" a="1"/>
  <c r="E35" i="15" a="1"/>
  <c r="E172" i="5" a="1"/>
  <c r="J352" i="5" a="1"/>
  <c r="J155" i="5" a="1"/>
  <c r="J150" i="5" a="1"/>
  <c r="K216" i="5" a="1"/>
  <c r="J211" i="5" a="1"/>
  <c r="E39" i="15" a="1"/>
  <c r="J236" i="5" a="1"/>
  <c r="K415" i="5" a="1"/>
  <c r="E170" i="5" a="1"/>
  <c r="F39" i="3" a="1"/>
  <c r="J435" i="5" a="1"/>
  <c r="K488" i="5" a="1"/>
  <c r="J374" i="5" a="1"/>
  <c r="K149" i="5" a="1"/>
  <c r="G39" i="3" a="1"/>
  <c r="J416" i="5" a="1"/>
  <c r="K178" i="5" a="1"/>
  <c r="K335" i="5" a="1"/>
  <c r="J157" i="5" a="1"/>
  <c r="K352" i="5" a="1"/>
  <c r="K235" i="5" a="1"/>
  <c r="E36" i="15" a="1"/>
  <c r="K358" i="5" a="1"/>
  <c r="J259" i="5" a="1"/>
  <c r="K434" i="5" a="1"/>
  <c r="K181" i="5" a="1"/>
  <c r="K502" i="5" a="1"/>
  <c r="K179" i="5" a="1"/>
  <c r="K397" i="5" a="1"/>
  <c r="J305" i="5" a="1"/>
  <c r="K304" i="5" a="1"/>
  <c r="K242" i="5" a="1"/>
  <c r="K399" i="5" a="1"/>
  <c r="J258" i="5" a="1"/>
  <c r="K147" i="5" a="1"/>
  <c r="J329" i="5" a="1"/>
  <c r="K437" i="5" a="1"/>
  <c r="K416" i="5" a="1"/>
  <c r="K329" i="5" a="1"/>
  <c r="E138" i="5" a="1"/>
  <c r="J373" i="5" a="1"/>
  <c r="K373" i="5" a="1"/>
  <c r="J147" i="5" a="1"/>
  <c r="K374" i="5" a="1"/>
  <c r="K236" i="5" a="1"/>
  <c r="J148" i="5" a="1"/>
  <c r="K208" i="5" a="1"/>
  <c r="K372" i="5" a="1"/>
  <c r="K453" i="5" a="1"/>
  <c r="H281" i="5" l="1"/>
  <c r="H234" i="5"/>
  <c r="AH83" i="14"/>
  <c r="H150" i="5"/>
  <c r="H374" i="5"/>
  <c r="F44" i="15" a="1"/>
  <c r="F44" i="15" s="1"/>
  <c r="H305" i="5"/>
  <c r="H502" i="5"/>
  <c r="H470" i="5"/>
  <c r="M39" i="3"/>
  <c r="AH84" i="14"/>
  <c r="AH88" i="14"/>
  <c r="AH82" i="14"/>
  <c r="K396" i="5"/>
  <c r="F192" i="6" s="1"/>
  <c r="K416" i="5"/>
  <c r="F199" i="6" s="1"/>
  <c r="J157" i="5"/>
  <c r="E87" i="6" s="1"/>
  <c r="K486" i="5"/>
  <c r="K372" i="5"/>
  <c r="K211" i="5"/>
  <c r="K373" i="5"/>
  <c r="K236" i="5"/>
  <c r="F121" i="6" s="1"/>
  <c r="K501" i="5"/>
  <c r="J328" i="5"/>
  <c r="E167" i="6" s="1"/>
  <c r="K280" i="5"/>
  <c r="F146" i="6" s="1"/>
  <c r="K150" i="5"/>
  <c r="K178" i="5"/>
  <c r="J210" i="5"/>
  <c r="K265" i="5"/>
  <c r="F140" i="6" s="1"/>
  <c r="J486" i="5"/>
  <c r="K452" i="5"/>
  <c r="F211" i="6" s="1"/>
  <c r="K233" i="5"/>
  <c r="F118" i="6" s="1"/>
  <c r="K455" i="5"/>
  <c r="F214" i="6" s="1"/>
  <c r="K374" i="5"/>
  <c r="J179" i="5"/>
  <c r="J234" i="5"/>
  <c r="J258" i="5"/>
  <c r="E136" i="6" s="1"/>
  <c r="E38" i="15"/>
  <c r="AB73" i="15"/>
  <c r="AE73" i="15"/>
  <c r="AC73" i="15"/>
  <c r="AF73" i="15"/>
  <c r="AG73" i="15"/>
  <c r="AD73" i="15"/>
  <c r="AB72" i="15"/>
  <c r="AE72" i="15"/>
  <c r="AD72" i="15"/>
  <c r="AF72" i="15"/>
  <c r="AG72" i="15"/>
  <c r="AC72" i="15"/>
  <c r="E37" i="15"/>
  <c r="J281" i="5"/>
  <c r="K327" i="5"/>
  <c r="F166" i="6" s="1"/>
  <c r="J306" i="5"/>
  <c r="E158" i="6" s="1"/>
  <c r="K415" i="5"/>
  <c r="F198" i="6" s="1"/>
  <c r="E34" i="15"/>
  <c r="AB69" i="15"/>
  <c r="AE69" i="15"/>
  <c r="AD69" i="15"/>
  <c r="AC69" i="15"/>
  <c r="AF69" i="15"/>
  <c r="AG69" i="15"/>
  <c r="E36" i="15"/>
  <c r="AE71" i="15"/>
  <c r="AC71" i="15"/>
  <c r="AD71" i="15"/>
  <c r="AG71" i="15"/>
  <c r="AF71" i="15"/>
  <c r="AB71" i="15"/>
  <c r="K259" i="5"/>
  <c r="F137" i="6" s="1"/>
  <c r="K504" i="5"/>
  <c r="J259" i="5"/>
  <c r="K453" i="5"/>
  <c r="F212" i="6" s="1"/>
  <c r="K288" i="5"/>
  <c r="F151" i="6" s="1"/>
  <c r="K472" i="5"/>
  <c r="F226" i="6" s="1"/>
  <c r="K399" i="5"/>
  <c r="K218" i="5"/>
  <c r="F114" i="6" s="1"/>
  <c r="J329" i="5"/>
  <c r="E168" i="6" s="1"/>
  <c r="J397" i="5"/>
  <c r="E193" i="6" s="1"/>
  <c r="K488" i="5"/>
  <c r="K437" i="5"/>
  <c r="F207" i="6" s="1"/>
  <c r="J282" i="5"/>
  <c r="E148" i="6" s="1"/>
  <c r="K485" i="5"/>
  <c r="J374" i="5"/>
  <c r="K208" i="5"/>
  <c r="F106" i="6" s="1"/>
  <c r="K257" i="5"/>
  <c r="F135" i="6" s="1"/>
  <c r="K380" i="5"/>
  <c r="J305" i="5"/>
  <c r="E157" i="6" s="1"/>
  <c r="K234" i="5"/>
  <c r="L234" i="5" s="1"/>
  <c r="M234" i="5" s="1"/>
  <c r="G119" i="6" s="1"/>
  <c r="J148" i="5"/>
  <c r="E80" i="6" s="1"/>
  <c r="J435" i="5"/>
  <c r="E205" i="6" s="1"/>
  <c r="K434" i="5"/>
  <c r="E138" i="5"/>
  <c r="K502" i="5"/>
  <c r="J351" i="5"/>
  <c r="E180" i="6" s="1"/>
  <c r="K328" i="5"/>
  <c r="F167" i="6" s="1"/>
  <c r="J150" i="5"/>
  <c r="L150" i="5" s="1"/>
  <c r="K435" i="5"/>
  <c r="F205" i="6" s="1"/>
  <c r="F50" i="15"/>
  <c r="F55" i="15"/>
  <c r="AD67" i="15"/>
  <c r="F53" i="15"/>
  <c r="F56" i="15"/>
  <c r="AC67" i="15"/>
  <c r="AG67" i="15"/>
  <c r="F52" i="15"/>
  <c r="F51" i="15"/>
  <c r="AB67" i="15"/>
  <c r="AF67" i="15"/>
  <c r="F54" i="15"/>
  <c r="AE67" i="15"/>
  <c r="F49" i="15"/>
  <c r="E32" i="15"/>
  <c r="AE70" i="15"/>
  <c r="AD70" i="15"/>
  <c r="AC70" i="15"/>
  <c r="AG70" i="15"/>
  <c r="AF70" i="15"/>
  <c r="AB70" i="15"/>
  <c r="E35" i="15"/>
  <c r="K281" i="5"/>
  <c r="K258" i="5"/>
  <c r="F136" i="6" s="1"/>
  <c r="K149" i="5"/>
  <c r="F81" i="6" s="1"/>
  <c r="J235" i="5"/>
  <c r="J236" i="5"/>
  <c r="E121" i="6" s="1"/>
  <c r="J218" i="5"/>
  <c r="E114" i="6" s="1"/>
  <c r="K181" i="5"/>
  <c r="J149" i="5"/>
  <c r="E81" i="6" s="1"/>
  <c r="J209" i="5"/>
  <c r="E107" i="6" s="1"/>
  <c r="K242" i="5"/>
  <c r="F124" i="6" s="1"/>
  <c r="J502" i="5"/>
  <c r="L502" i="5" s="1"/>
  <c r="K358" i="5"/>
  <c r="J181" i="5"/>
  <c r="E95" i="6" s="1"/>
  <c r="K469" i="5"/>
  <c r="F223" i="6" s="1"/>
  <c r="K470" i="5"/>
  <c r="J188" i="5"/>
  <c r="E100" i="6" s="1"/>
  <c r="K335" i="5"/>
  <c r="F171" i="6" s="1"/>
  <c r="E33" i="15"/>
  <c r="AF68" i="15"/>
  <c r="AD68" i="15"/>
  <c r="AB68" i="15"/>
  <c r="AE68" i="15"/>
  <c r="AG68" i="15"/>
  <c r="AC68" i="15"/>
  <c r="K186" i="5"/>
  <c r="F98" i="6" s="1"/>
  <c r="J352" i="5"/>
  <c r="E181" i="6" s="1"/>
  <c r="K397" i="5"/>
  <c r="K350" i="5"/>
  <c r="F179" i="6" s="1"/>
  <c r="K210" i="5"/>
  <c r="F108" i="6" s="1"/>
  <c r="K216" i="5"/>
  <c r="J470" i="5"/>
  <c r="E224" i="6" s="1"/>
  <c r="K305" i="5"/>
  <c r="L305" i="5" s="1"/>
  <c r="M305" i="5" s="1"/>
  <c r="G157" i="6" s="1"/>
  <c r="K188" i="5"/>
  <c r="J147" i="5"/>
  <c r="E79" i="6" s="1"/>
  <c r="K209" i="5"/>
  <c r="K282" i="5"/>
  <c r="F148" i="6" s="1"/>
  <c r="K148" i="5"/>
  <c r="L148" i="5" s="1"/>
  <c r="K155" i="5"/>
  <c r="K146" i="5"/>
  <c r="F78" i="6" s="1"/>
  <c r="J453" i="5"/>
  <c r="E212" i="6" s="1"/>
  <c r="K179" i="5"/>
  <c r="F93" i="6" s="1"/>
  <c r="J155" i="5"/>
  <c r="E85" i="6" s="1"/>
  <c r="J211" i="5"/>
  <c r="L211" i="5" s="1"/>
  <c r="K351" i="5"/>
  <c r="K147" i="5"/>
  <c r="F79" i="6" s="1"/>
  <c r="K180" i="5"/>
  <c r="F94" i="6" s="1"/>
  <c r="K329" i="5"/>
  <c r="L329" i="5" s="1"/>
  <c r="K304" i="5"/>
  <c r="F156" i="6" s="1"/>
  <c r="K312" i="5"/>
  <c r="F161" i="6" s="1"/>
  <c r="J180" i="5"/>
  <c r="K352" i="5"/>
  <c r="F181" i="6" s="1"/>
  <c r="K235" i="5"/>
  <c r="F120" i="6" s="1"/>
  <c r="E171" i="5"/>
  <c r="K418" i="5"/>
  <c r="F201" i="6" s="1"/>
  <c r="K306" i="5"/>
  <c r="F158" i="6" s="1"/>
  <c r="J416" i="5"/>
  <c r="E199" i="6" s="1"/>
  <c r="J373" i="5"/>
  <c r="AC74" i="15"/>
  <c r="AB74" i="15"/>
  <c r="AD74" i="15"/>
  <c r="AE74" i="15"/>
  <c r="AG74" i="15"/>
  <c r="AF74" i="15"/>
  <c r="E39" i="15"/>
  <c r="H180" i="5"/>
  <c r="AH89" i="14"/>
  <c r="CL44" i="15" a="1"/>
  <c r="CL44" i="15" s="1"/>
  <c r="CW44" i="15" a="1"/>
  <c r="CW44" i="15" s="1"/>
  <c r="DN44" i="15" a="1"/>
  <c r="DN44" i="15" s="1"/>
  <c r="LU44" i="15" a="1"/>
  <c r="LU44" i="15" s="1"/>
  <c r="LV44" i="15" a="1"/>
  <c r="LV44" i="15" s="1"/>
  <c r="GU44" i="15" a="1"/>
  <c r="GU44" i="15" s="1"/>
  <c r="FT44" i="15" a="1"/>
  <c r="FT44" i="15" s="1"/>
  <c r="KM44" i="15" a="1"/>
  <c r="KM44" i="15" s="1"/>
  <c r="CY44" i="15" a="1"/>
  <c r="CY44" i="15" s="1"/>
  <c r="BU44" i="15" a="1"/>
  <c r="BU44" i="15" s="1"/>
  <c r="OE44" i="15" a="1"/>
  <c r="OE44" i="15" s="1"/>
  <c r="SS44" i="15" a="1"/>
  <c r="SS44" i="15" s="1"/>
  <c r="ST44" i="15" a="1"/>
  <c r="ST44" i="15" s="1"/>
  <c r="SN44" i="15" a="1"/>
  <c r="SN44" i="15" s="1"/>
  <c r="DW44" i="15" a="1"/>
  <c r="DW44" i="15" s="1"/>
  <c r="CV44" i="15" a="1"/>
  <c r="CV44" i="15" s="1"/>
  <c r="CK44" i="15" a="1"/>
  <c r="CK44" i="15" s="1"/>
  <c r="GG44" i="15" a="1"/>
  <c r="GG44" i="15" s="1"/>
  <c r="BZ44" i="15" a="1"/>
  <c r="BZ44" i="15" s="1"/>
  <c r="PW44" i="15" a="1"/>
  <c r="PW44" i="15" s="1"/>
  <c r="SO44" i="15" a="1"/>
  <c r="SO44" i="15" s="1"/>
  <c r="SP44" i="15" a="1"/>
  <c r="SP44" i="15" s="1"/>
  <c r="SF44" i="15" a="1"/>
  <c r="SF44" i="15" s="1"/>
  <c r="SR44" i="15" a="1"/>
  <c r="SR44" i="15" s="1"/>
  <c r="CR44" i="15" a="1"/>
  <c r="CR44" i="15" s="1"/>
  <c r="AY44" i="15" a="1"/>
  <c r="AY44" i="15" s="1"/>
  <c r="X44" i="15" a="1"/>
  <c r="X44" i="15" s="1"/>
  <c r="CE44" i="15" a="1"/>
  <c r="CE44" i="15" s="1"/>
  <c r="QQ44" i="15" a="1"/>
  <c r="QQ44" i="15" s="1"/>
  <c r="SK44" i="15" a="1"/>
  <c r="SK44" i="15" s="1"/>
  <c r="SL44" i="15" a="1"/>
  <c r="SL44" i="15" s="1"/>
  <c r="RX44" i="15" a="1"/>
  <c r="RX44" i="15" s="1"/>
  <c r="SJ44" i="15" a="1"/>
  <c r="SJ44" i="15" s="1"/>
  <c r="CN44" i="15" a="1"/>
  <c r="CN44" i="15" s="1"/>
  <c r="KE44" i="15" a="1"/>
  <c r="KE44" i="15" s="1"/>
  <c r="AZ44" i="15" a="1"/>
  <c r="AZ44" i="15" s="1"/>
  <c r="M44" i="15" a="1"/>
  <c r="M44" i="15" s="1"/>
  <c r="MX44" i="15" a="1"/>
  <c r="MX44" i="15" s="1"/>
  <c r="GV44" i="15" a="1"/>
  <c r="GV44" i="15" s="1"/>
  <c r="OO44" i="15" a="1"/>
  <c r="OO44" i="15" s="1"/>
  <c r="IG44" i="15" a="1"/>
  <c r="IG44" i="15" s="1"/>
  <c r="SC44" i="15" a="1"/>
  <c r="SC44" i="15" s="1"/>
  <c r="QJ44" i="15" a="1"/>
  <c r="QJ44" i="15" s="1"/>
  <c r="BT44" i="15" a="1"/>
  <c r="BT44" i="15" s="1"/>
  <c r="RU44" i="15" a="1"/>
  <c r="RU44" i="15" s="1"/>
  <c r="FF44" i="15" a="1"/>
  <c r="FF44" i="15" s="1"/>
  <c r="GD44" i="15" a="1"/>
  <c r="GD44" i="15" s="1"/>
  <c r="OL44" i="15" a="1"/>
  <c r="OL44" i="15" s="1"/>
  <c r="IJ44" i="15" a="1"/>
  <c r="IJ44" i="15" s="1"/>
  <c r="CH44" i="15" a="1"/>
  <c r="CH44" i="15" s="1"/>
  <c r="IL44" i="15" a="1"/>
  <c r="IL44" i="15" s="1"/>
  <c r="QW44" i="15" a="1"/>
  <c r="QW44" i="15" s="1"/>
  <c r="OF44" i="15" a="1"/>
  <c r="OF44" i="15" s="1"/>
  <c r="GS44" i="15" a="1"/>
  <c r="GS44" i="15" s="1"/>
  <c r="NE44" i="15" a="1"/>
  <c r="NE44" i="15" s="1"/>
  <c r="GH44" i="15" a="1"/>
  <c r="GH44" i="15" s="1"/>
  <c r="LM44" i="15" a="1"/>
  <c r="LM44" i="15" s="1"/>
  <c r="GM44" i="15" a="1"/>
  <c r="GM44" i="15" s="1"/>
  <c r="LO44" i="15" a="1"/>
  <c r="LO44" i="15" s="1"/>
  <c r="SA44" i="15" a="1"/>
  <c r="SA44" i="15" s="1"/>
  <c r="CC44" i="15" a="1"/>
  <c r="CC44" i="15" s="1"/>
  <c r="KX44" i="15" a="1"/>
  <c r="KX44" i="15" s="1"/>
  <c r="EV44" i="15" a="1"/>
  <c r="EV44" i="15" s="1"/>
  <c r="AB44" i="15" a="1"/>
  <c r="AB44" i="15" s="1"/>
  <c r="NT44" i="15" a="1"/>
  <c r="NT44" i="15" s="1"/>
  <c r="RS44" i="15" a="1"/>
  <c r="RS44" i="15" s="1"/>
  <c r="FU44" i="15" a="1"/>
  <c r="FU44" i="15" s="1"/>
  <c r="LQ44" i="15" a="1"/>
  <c r="LQ44" i="15" s="1"/>
  <c r="MR44" i="15" a="1"/>
  <c r="MR44" i="15" s="1"/>
  <c r="SM44" i="15" a="1"/>
  <c r="SM44" i="15" s="1"/>
  <c r="AA44" i="15" a="1"/>
  <c r="AA44" i="15" s="1"/>
  <c r="FQ44" i="15" a="1"/>
  <c r="FQ44" i="15" s="1"/>
  <c r="ID44" i="15" a="1"/>
  <c r="ID44" i="15" s="1"/>
  <c r="KO44" i="15" a="1"/>
  <c r="KO44" i="15" s="1"/>
  <c r="KP44" i="15" a="1"/>
  <c r="KP44" i="15" s="1"/>
  <c r="FO44" i="15" a="1"/>
  <c r="FO44" i="15" s="1"/>
  <c r="EN44" i="15" a="1"/>
  <c r="EN44" i="15" s="1"/>
  <c r="BF44" i="15" a="1"/>
  <c r="BF44" i="15" s="1"/>
  <c r="BH44" i="15" a="1"/>
  <c r="BH44" i="15" s="1"/>
  <c r="DK44" i="15" a="1"/>
  <c r="DK44" i="15" s="1"/>
  <c r="GK44" i="15" a="1"/>
  <c r="GK44" i="15" s="1"/>
  <c r="RM44" i="15" a="1"/>
  <c r="RM44" i="15" s="1"/>
  <c r="RN44" i="15" a="1"/>
  <c r="RN44" i="15" s="1"/>
  <c r="QB44" i="15" a="1"/>
  <c r="QB44" i="15" s="1"/>
  <c r="QN44" i="15" a="1"/>
  <c r="QN44" i="15" s="1"/>
  <c r="BP44" i="15" a="1"/>
  <c r="BP44" i="15" s="1"/>
  <c r="JO44" i="15" a="1"/>
  <c r="JO44" i="15" s="1"/>
  <c r="CA44" i="15" a="1"/>
  <c r="CA44" i="15" s="1"/>
  <c r="DQ44" i="15" a="1"/>
  <c r="DQ44" i="15" s="1"/>
  <c r="HJ44" i="15" a="1"/>
  <c r="HJ44" i="15" s="1"/>
  <c r="RI44" i="15" a="1"/>
  <c r="RI44" i="15" s="1"/>
  <c r="RJ44" i="15" a="1"/>
  <c r="RJ44" i="15" s="1"/>
  <c r="PT44" i="15" a="1"/>
  <c r="PT44" i="15" s="1"/>
  <c r="QF44" i="15" a="1"/>
  <c r="QF44" i="15" s="1"/>
  <c r="DZ44" i="15" a="1"/>
  <c r="DZ44" i="15" s="1"/>
  <c r="EC44" i="15" a="1"/>
  <c r="EC44" i="15" s="1"/>
  <c r="DE44" i="15" a="1"/>
  <c r="DE44" i="15" s="1"/>
  <c r="DV44" i="15" a="1"/>
  <c r="DV44" i="15" s="1"/>
  <c r="HQ44" i="15" a="1"/>
  <c r="HQ44" i="15" s="1"/>
  <c r="RE44" i="15" a="1"/>
  <c r="RE44" i="15" s="1"/>
  <c r="RF44" i="15" a="1"/>
  <c r="RF44" i="15" s="1"/>
  <c r="PL44" i="15" a="1"/>
  <c r="PL44" i="15" s="1"/>
  <c r="PX44" i="15" a="1"/>
  <c r="PX44" i="15" s="1"/>
  <c r="EG44" i="15" a="1"/>
  <c r="EG44" i="15" s="1"/>
  <c r="AG44" i="15" a="1"/>
  <c r="AG44" i="15" s="1"/>
  <c r="SE44" i="15" a="1"/>
  <c r="SE44" i="15" s="1"/>
  <c r="DI44" i="15" a="1"/>
  <c r="DI44" i="15" s="1"/>
  <c r="KL44" i="15" a="1"/>
  <c r="KL44" i="15" s="1"/>
  <c r="EJ44" i="15" a="1"/>
  <c r="EJ44" i="15" s="1"/>
  <c r="JQ44" i="15" a="1"/>
  <c r="JQ44" i="15" s="1"/>
  <c r="DJ44" i="15" a="1"/>
  <c r="DJ44" i="15" s="1"/>
  <c r="PE44" i="15" a="1"/>
  <c r="PE44" i="15" s="1"/>
  <c r="LL44" i="15" a="1"/>
  <c r="LL44" i="15" s="1"/>
  <c r="QE44" i="15" a="1"/>
  <c r="QE44" i="15" s="1"/>
  <c r="MC44" i="15" a="1"/>
  <c r="MC44" i="15" s="1"/>
  <c r="JL44" i="15" a="1"/>
  <c r="JL44" i="15" s="1"/>
  <c r="AS44" i="15" a="1"/>
  <c r="AS44" i="15" s="1"/>
  <c r="LZ44" i="15" a="1"/>
  <c r="LZ44" i="15" s="1"/>
  <c r="FX44" i="15" a="1"/>
  <c r="FX44" i="15" s="1"/>
  <c r="KS44" i="15" a="1"/>
  <c r="KS44" i="15" s="1"/>
  <c r="AE44" i="15" a="1"/>
  <c r="AE44" i="15" s="1"/>
  <c r="OC44" i="15" a="1"/>
  <c r="OC44" i="15" s="1"/>
  <c r="JH44" i="15" a="1"/>
  <c r="JH44" i="15" s="1"/>
  <c r="ME44" i="15" a="1"/>
  <c r="ME44" i="15" s="1"/>
  <c r="PR44" i="15" a="1"/>
  <c r="PR44" i="15" s="1"/>
  <c r="JS44" i="15" a="1"/>
  <c r="JS44" i="15" s="1"/>
  <c r="JA44" i="15" a="1"/>
  <c r="JA44" i="15" s="1"/>
  <c r="EA44" i="15" a="1"/>
  <c r="EA44" i="15" s="1"/>
  <c r="LS44" i="15" a="1"/>
  <c r="LS44" i="15" s="1"/>
  <c r="AR44" i="15" a="1"/>
  <c r="AR44" i="15" s="1"/>
  <c r="NO44" i="15" a="1"/>
  <c r="NO44" i="15" s="1"/>
  <c r="RP44" i="15" a="1"/>
  <c r="RP44" i="15" s="1"/>
  <c r="CJ44" i="15" a="1"/>
  <c r="CJ44" i="15" s="1"/>
  <c r="DH44" i="15" a="1"/>
  <c r="DH44" i="15" s="1"/>
  <c r="NP44" i="15" a="1"/>
  <c r="NP44" i="15" s="1"/>
  <c r="JD44" i="15" a="1"/>
  <c r="JD44" i="15" s="1"/>
  <c r="QD44" i="15" a="1"/>
  <c r="QD44" i="15" s="1"/>
  <c r="EP44" i="15" a="1"/>
  <c r="EP44" i="15" s="1"/>
  <c r="MZ44" i="15" a="1"/>
  <c r="MZ44" i="15" s="1"/>
  <c r="QR44" i="15" a="1"/>
  <c r="QR44" i="15" s="1"/>
  <c r="HS44" i="15" a="1"/>
  <c r="HS44" i="15" s="1"/>
  <c r="NF44" i="15" a="1"/>
  <c r="NF44" i="15" s="1"/>
  <c r="QL44" i="15" a="1"/>
  <c r="QL44" i="15" s="1"/>
  <c r="KY44" i="15" a="1"/>
  <c r="KY44" i="15" s="1"/>
  <c r="AP44" i="15" a="1"/>
  <c r="AP44" i="15" s="1"/>
  <c r="BG44" i="15" a="1"/>
  <c r="BG44" i="15" s="1"/>
  <c r="LG44" i="15" a="1"/>
  <c r="LG44" i="15" s="1"/>
  <c r="PG44" i="15" a="1"/>
  <c r="PG44" i="15" s="1"/>
  <c r="JI44" i="15" a="1"/>
  <c r="JI44" i="15" s="1"/>
  <c r="JJ44" i="15" a="1"/>
  <c r="JJ44" i="15" s="1"/>
  <c r="L44" i="15" a="1"/>
  <c r="L44" i="15" s="1"/>
  <c r="CU44" i="15" a="1"/>
  <c r="CU44" i="15" s="1"/>
  <c r="EX44" i="15" a="1"/>
  <c r="EX44" i="15" s="1"/>
  <c r="RY44" i="15" a="1"/>
  <c r="RY44" i="15" s="1"/>
  <c r="RZ44" i="15" a="1"/>
  <c r="RZ44" i="15" s="1"/>
  <c r="QZ44" i="15" a="1"/>
  <c r="QZ44" i="15" s="1"/>
  <c r="RL44" i="15" a="1"/>
  <c r="RL44" i="15" s="1"/>
  <c r="CB44" i="15" a="1"/>
  <c r="CB44" i="15" s="1"/>
  <c r="FZ44" i="15" a="1"/>
  <c r="FZ44" i="15" s="1"/>
  <c r="CO44" i="15" a="1"/>
  <c r="CO44" i="15" s="1"/>
  <c r="OU44" i="15" a="1"/>
  <c r="OU44" i="15" s="1"/>
  <c r="U44" i="15" a="1"/>
  <c r="U44" i="15" s="1"/>
  <c r="PA44" i="15" a="1"/>
  <c r="PA44" i="15" s="1"/>
  <c r="PB44" i="15" a="1"/>
  <c r="PB44" i="15" s="1"/>
  <c r="LD44" i="15" a="1"/>
  <c r="LD44" i="15" s="1"/>
  <c r="LP44" i="15" a="1"/>
  <c r="LP44" i="15" s="1"/>
  <c r="QY44" i="15" a="1"/>
  <c r="QY44" i="15" s="1"/>
  <c r="SI44" i="15" a="1"/>
  <c r="SI44" i="15" s="1"/>
  <c r="P44" i="15" a="1"/>
  <c r="P44" i="15" s="1"/>
  <c r="QM44" i="15" a="1"/>
  <c r="QM44" i="15" s="1"/>
  <c r="Y44" i="15" a="1"/>
  <c r="Y44" i="15" s="1"/>
  <c r="OW44" i="15" a="1"/>
  <c r="OW44" i="15" s="1"/>
  <c r="OX44" i="15" a="1"/>
  <c r="OX44" i="15" s="1"/>
  <c r="KV44" i="15" a="1"/>
  <c r="KV44" i="15" s="1"/>
  <c r="IV44" i="15" a="1"/>
  <c r="IV44" i="15" s="1"/>
  <c r="SQ44" i="15" a="1"/>
  <c r="SQ44" i="15" s="1"/>
  <c r="EK44" i="15" a="1"/>
  <c r="EK44" i="15" s="1"/>
  <c r="AF44" i="15" a="1"/>
  <c r="AF44" i="15" s="1"/>
  <c r="RG44" i="15" a="1"/>
  <c r="RG44" i="15" s="1"/>
  <c r="AC44" i="15" a="1"/>
  <c r="AC44" i="15" s="1"/>
  <c r="OS44" i="15" a="1"/>
  <c r="OS44" i="15" s="1"/>
  <c r="OT44" i="15" a="1"/>
  <c r="OT44" i="15" s="1"/>
  <c r="KN44" i="15" a="1"/>
  <c r="KN44" i="15" s="1"/>
  <c r="IR44" i="15" a="1"/>
  <c r="IR44" i="15" s="1"/>
  <c r="IY44" i="15" a="1"/>
  <c r="IY44" i="15" s="1"/>
  <c r="RA44" i="15" a="1"/>
  <c r="RA44" i="15" s="1"/>
  <c r="N44" i="15" a="1"/>
  <c r="N44" i="15" s="1"/>
  <c r="PI44" i="15" a="1"/>
  <c r="PI44" i="15" s="1"/>
  <c r="LT44" i="15" a="1"/>
  <c r="LT44" i="15" s="1"/>
  <c r="OM44" i="15" a="1"/>
  <c r="OM44" i="15" s="1"/>
  <c r="JR44" i="15" a="1"/>
  <c r="JR44" i="15" s="1"/>
  <c r="OA44" i="15" a="1"/>
  <c r="OA44" i="15" s="1"/>
  <c r="KG44" i="15" a="1"/>
  <c r="KG44" i="15" s="1"/>
  <c r="FG44" i="15" a="1"/>
  <c r="FG44" i="15" s="1"/>
  <c r="AL44" i="15" a="1"/>
  <c r="AL44" i="15" s="1"/>
  <c r="MD44" i="15" a="1"/>
  <c r="MD44" i="15" s="1"/>
  <c r="BL44" i="15" a="1"/>
  <c r="BL44" i="15" s="1"/>
  <c r="RQ44" i="15" a="1"/>
  <c r="RQ44" i="15" s="1"/>
  <c r="OV44" i="15" a="1"/>
  <c r="OV44" i="15" s="1"/>
  <c r="FM44" i="15" a="1"/>
  <c r="FM44" i="15" s="1"/>
  <c r="MJ44" i="15" a="1"/>
  <c r="MJ44" i="15" s="1"/>
  <c r="HB44" i="15" a="1"/>
  <c r="HB44" i="15" s="1"/>
  <c r="JE44" i="15" a="1"/>
  <c r="JE44" i="15" s="1"/>
  <c r="EE44" i="15" a="1"/>
  <c r="EE44" i="15" s="1"/>
  <c r="BS44" i="15" a="1"/>
  <c r="BS44" i="15" s="1"/>
  <c r="FS44" i="15" a="1"/>
  <c r="FS44" i="15" s="1"/>
  <c r="KI44" i="15" a="1"/>
  <c r="KI44" i="15" s="1"/>
  <c r="NZ44" i="15" a="1"/>
  <c r="NZ44" i="15" s="1"/>
  <c r="HX44" i="15" a="1"/>
  <c r="HX44" i="15" s="1"/>
  <c r="SD44" i="15" a="1"/>
  <c r="SD44" i="15" s="1"/>
  <c r="BC44" i="15" a="1"/>
  <c r="BC44" i="15" s="1"/>
  <c r="NI44" i="15" a="1"/>
  <c r="NI44" i="15" s="1"/>
  <c r="II44" i="15" a="1"/>
  <c r="II44" i="15" s="1"/>
  <c r="RW44" i="15" a="1"/>
  <c r="RW44" i="15" s="1"/>
  <c r="MQ44" i="15" a="1"/>
  <c r="MQ44" i="15" s="1"/>
  <c r="OI44" i="15" a="1"/>
  <c r="OI44" i="15" s="1"/>
  <c r="PC44" i="15" a="1"/>
  <c r="PC44" i="15" s="1"/>
  <c r="NL44" i="15" a="1"/>
  <c r="NL44" i="15" s="1"/>
  <c r="BX44" i="15" a="1"/>
  <c r="BX44" i="15" s="1"/>
  <c r="Z44" i="15" a="1"/>
  <c r="Z44" i="15" s="1"/>
  <c r="GQ44" i="15" a="1"/>
  <c r="GQ44" i="15" s="1"/>
  <c r="OJ44" i="15" a="1"/>
  <c r="OJ44" i="15" s="1"/>
  <c r="AN44" i="15" a="1"/>
  <c r="AN44" i="15" s="1"/>
  <c r="FI44" i="15" a="1"/>
  <c r="FI44" i="15" s="1"/>
  <c r="JT44" i="15" a="1"/>
  <c r="JT44" i="15" s="1"/>
  <c r="QS44" i="15" a="1"/>
  <c r="QS44" i="15" s="1"/>
  <c r="QT44" i="15" a="1"/>
  <c r="QT44" i="15" s="1"/>
  <c r="ON44" i="15" a="1"/>
  <c r="ON44" i="15" s="1"/>
  <c r="OZ44" i="15" a="1"/>
  <c r="OZ44" i="15" s="1"/>
  <c r="GL44" i="15" a="1"/>
  <c r="GL44" i="15" s="1"/>
  <c r="DO44" i="15" a="1"/>
  <c r="DO44" i="15" s="1"/>
  <c r="BB44" i="15" a="1"/>
  <c r="BB44" i="15" s="1"/>
  <c r="HI44" i="15" a="1"/>
  <c r="HI44" i="15" s="1"/>
  <c r="BA44" i="15" a="1"/>
  <c r="BA44" i="15" s="1"/>
  <c r="NU44" i="15" a="1"/>
  <c r="NU44" i="15" s="1"/>
  <c r="NV44" i="15" a="1"/>
  <c r="NV44" i="15" s="1"/>
  <c r="IU44" i="15" a="1"/>
  <c r="IU44" i="15" s="1"/>
  <c r="HT44" i="15" a="1"/>
  <c r="HT44" i="15" s="1"/>
  <c r="OQ44" i="15" a="1"/>
  <c r="OQ44" i="15" s="1"/>
  <c r="QU44" i="15" a="1"/>
  <c r="QU44" i="15" s="1"/>
  <c r="R44" i="15" a="1"/>
  <c r="R44" i="15" s="1"/>
  <c r="IH44" i="15" a="1"/>
  <c r="IH44" i="15" s="1"/>
  <c r="BE44" i="15" a="1"/>
  <c r="BE44" i="15" s="1"/>
  <c r="NQ44" i="15" a="1"/>
  <c r="NQ44" i="15" s="1"/>
  <c r="NR44" i="15" a="1"/>
  <c r="NR44" i="15" s="1"/>
  <c r="IQ44" i="15" a="1"/>
  <c r="IQ44" i="15" s="1"/>
  <c r="HP44" i="15" a="1"/>
  <c r="HP44" i="15" s="1"/>
  <c r="PK44" i="15" a="1"/>
  <c r="PK44" i="15" s="1"/>
  <c r="IP44" i="15" a="1"/>
  <c r="IP44" i="15" s="1"/>
  <c r="AH44" i="15" a="1"/>
  <c r="AH44" i="15" s="1"/>
  <c r="IO44" i="15" a="1"/>
  <c r="IO44" i="15" s="1"/>
  <c r="BI44" i="15" a="1"/>
  <c r="BI44" i="15" s="1"/>
  <c r="NM44" i="15" a="1"/>
  <c r="NM44" i="15" s="1"/>
  <c r="NN44" i="15" a="1"/>
  <c r="NN44" i="15" s="1"/>
  <c r="IM44" i="15" a="1"/>
  <c r="IM44" i="15" s="1"/>
  <c r="HL44" i="15" a="1"/>
  <c r="HL44" i="15" s="1"/>
  <c r="RC44" i="15" a="1"/>
  <c r="RC44" i="15" s="1"/>
  <c r="HF44" i="15" a="1"/>
  <c r="HF44" i="15" s="1"/>
  <c r="BO44" i="15" a="1"/>
  <c r="BO44" i="15" s="1"/>
  <c r="MW44" i="15" a="1"/>
  <c r="MW44" i="15" s="1"/>
  <c r="HW44" i="15" a="1"/>
  <c r="HW44" i="15" s="1"/>
  <c r="FN44" i="15" a="1"/>
  <c r="FN44" i="15" s="1"/>
  <c r="KF44" i="15" a="1"/>
  <c r="KF44" i="15" s="1"/>
  <c r="DB44" i="15" a="1"/>
  <c r="DB44" i="15" s="1"/>
  <c r="RR44" i="15" a="1"/>
  <c r="RR44" i="15" s="1"/>
  <c r="QV44" i="15" a="1"/>
  <c r="QV44" i="15" s="1"/>
  <c r="DA44" i="15" a="1"/>
  <c r="DA44" i="15" s="1"/>
  <c r="PD44" i="15" a="1"/>
  <c r="PD44" i="15" s="1"/>
  <c r="W44" i="15" a="1"/>
  <c r="W44" i="15" s="1"/>
  <c r="OK44" i="15" a="1"/>
  <c r="OK44" i="15" s="1"/>
  <c r="JX44" i="15" a="1"/>
  <c r="JX44" i="15" s="1"/>
  <c r="KA44" i="15" a="1"/>
  <c r="KA44" i="15" s="1"/>
  <c r="RT44" i="15" a="1"/>
  <c r="RT44" i="15" s="1"/>
  <c r="GP44" i="15" a="1"/>
  <c r="GP44" i="15" s="1"/>
  <c r="QP44" i="15" a="1"/>
  <c r="QP44" i="15" s="1"/>
  <c r="OR44" i="15" a="1"/>
  <c r="OR44" i="15" s="1"/>
  <c r="BK44" i="15" a="1"/>
  <c r="BK44" i="15" s="1"/>
  <c r="HD44" i="15" a="1"/>
  <c r="HD44" i="15" s="1"/>
  <c r="BR44" i="15" a="1"/>
  <c r="BR44" i="15" s="1"/>
  <c r="LN44" i="15" a="1"/>
  <c r="LN44" i="15" s="1"/>
  <c r="FL44" i="15" a="1"/>
  <c r="FL44" i="15" s="1"/>
  <c r="KT44" i="15" a="1"/>
  <c r="KT44" i="15" s="1"/>
  <c r="GO44" i="15" a="1"/>
  <c r="GO44" i="15" s="1"/>
  <c r="KW44" i="15" a="1"/>
  <c r="KW44" i="15" s="1"/>
  <c r="FW44" i="15" a="1"/>
  <c r="FW44" i="15" s="1"/>
  <c r="QI44" i="15" a="1"/>
  <c r="QI44" i="15" s="1"/>
  <c r="QG44" i="15" a="1"/>
  <c r="QG44" i="15" s="1"/>
  <c r="JN44" i="15" a="1"/>
  <c r="JN44" i="15" s="1"/>
  <c r="HM44" i="15" a="1"/>
  <c r="HM44" i="15" s="1"/>
  <c r="KQ44" i="15" a="1"/>
  <c r="KQ44" i="15" s="1"/>
  <c r="I44" i="15" a="1"/>
  <c r="I44" i="15" s="1"/>
  <c r="PM44" i="15" a="1"/>
  <c r="PM44" i="15" s="1"/>
  <c r="PN44" i="15" a="1"/>
  <c r="PN44" i="15" s="1"/>
  <c r="MB44" i="15" a="1"/>
  <c r="MB44" i="15" s="1"/>
  <c r="MN44" i="15" a="1"/>
  <c r="MN44" i="15" s="1"/>
  <c r="NS44" i="15" a="1"/>
  <c r="NS44" i="15" s="1"/>
  <c r="DU44" i="15" a="1"/>
  <c r="DU44" i="15" s="1"/>
  <c r="FA44" i="15" a="1"/>
  <c r="FA44" i="15" s="1"/>
  <c r="OY44" i="15" a="1"/>
  <c r="OY44" i="15" s="1"/>
  <c r="CM44" i="15" a="1"/>
  <c r="CM44" i="15" s="1"/>
  <c r="MO44" i="15" a="1"/>
  <c r="MO44" i="15" s="1"/>
  <c r="MP44" i="15" a="1"/>
  <c r="MP44" i="15" s="1"/>
  <c r="HO44" i="15" a="1"/>
  <c r="HO44" i="15" s="1"/>
  <c r="GN44" i="15" a="1"/>
  <c r="GN44" i="15" s="1"/>
  <c r="GT44" i="15" a="1"/>
  <c r="GT44" i="15" s="1"/>
  <c r="DC44" i="15" a="1"/>
  <c r="DC44" i="15" s="1"/>
  <c r="T44" i="15" a="1"/>
  <c r="T44" i="15" s="1"/>
  <c r="PS44" i="15" a="1"/>
  <c r="PS44" i="15" s="1"/>
  <c r="CS44" i="15" a="1"/>
  <c r="CS44" i="15" s="1"/>
  <c r="MK44" i="15" a="1"/>
  <c r="MK44" i="15" s="1"/>
  <c r="ML44" i="15" a="1"/>
  <c r="ML44" i="15" s="1"/>
  <c r="HK44" i="15" a="1"/>
  <c r="HK44" i="15" s="1"/>
  <c r="GJ44" i="15" a="1"/>
  <c r="GJ44" i="15" s="1"/>
  <c r="HA44" i="15" a="1"/>
  <c r="HA44" i="15" s="1"/>
  <c r="GX44" i="15" a="1"/>
  <c r="GX44" i="15" s="1"/>
  <c r="AJ44" i="15" a="1"/>
  <c r="AJ44" i="15" s="1"/>
  <c r="RK44" i="15" a="1"/>
  <c r="RK44" i="15" s="1"/>
  <c r="CX44" i="15" a="1"/>
  <c r="CX44" i="15" s="1"/>
  <c r="MG44" i="15" a="1"/>
  <c r="MG44" i="15" s="1"/>
  <c r="MH44" i="15" a="1"/>
  <c r="MH44" i="15" s="1"/>
  <c r="HG44" i="15" a="1"/>
  <c r="HG44" i="15" s="1"/>
  <c r="GF44" i="15" a="1"/>
  <c r="GF44" i="15" s="1"/>
  <c r="HZ44" i="15" a="1"/>
  <c r="HZ44" i="15" s="1"/>
  <c r="CD44" i="15" a="1"/>
  <c r="CD44" i="15" s="1"/>
  <c r="MI44" i="15" a="1"/>
  <c r="MI44" i="15" s="1"/>
  <c r="KK44" i="15" a="1"/>
  <c r="KK44" i="15" s="1"/>
  <c r="FK44" i="15" a="1"/>
  <c r="FK44" i="15" s="1"/>
  <c r="V44" i="15" a="1"/>
  <c r="V44" i="15" s="1"/>
  <c r="EQ44" i="15" a="1"/>
  <c r="EQ44" i="15" s="1"/>
  <c r="DY44" i="15" a="1"/>
  <c r="DY44" i="15" s="1"/>
  <c r="PF44" i="15" a="1"/>
  <c r="PF44" i="15" s="1"/>
  <c r="LX44" i="15" a="1"/>
  <c r="LX44" i="15" s="1"/>
  <c r="EW44" i="15" a="1"/>
  <c r="EW44" i="15" s="1"/>
  <c r="HC44" i="15" a="1"/>
  <c r="HC44" i="15" s="1"/>
  <c r="DF44" i="15" a="1"/>
  <c r="DF44" i="15" s="1"/>
  <c r="LY44" i="15" a="1"/>
  <c r="LY44" i="15" s="1"/>
  <c r="GY44" i="15" a="1"/>
  <c r="GY44" i="15" s="1"/>
  <c r="JC44" i="15" a="1"/>
  <c r="JC44" i="15" s="1"/>
  <c r="ER44" i="15" a="1"/>
  <c r="ER44" i="15" s="1"/>
  <c r="JG44" i="15" a="1"/>
  <c r="JG44" i="15" s="1"/>
  <c r="OD44" i="15" a="1"/>
  <c r="OD44" i="15" s="1"/>
  <c r="IB44" i="15" a="1"/>
  <c r="IB44" i="15" s="1"/>
  <c r="KB44" i="15" a="1"/>
  <c r="KB44" i="15" s="1"/>
  <c r="MA44" i="15" a="1"/>
  <c r="MA44" i="15" s="1"/>
  <c r="IX44" i="15" a="1"/>
  <c r="IX44" i="15" s="1"/>
  <c r="JB44" i="15" a="1"/>
  <c r="JB44" i="15" s="1"/>
  <c r="CZ44" i="15" a="1"/>
  <c r="CZ44" i="15" s="1"/>
  <c r="IE44" i="15" a="1"/>
  <c r="IE44" i="15" s="1"/>
  <c r="MM44" i="15" a="1"/>
  <c r="MM44" i="15" s="1"/>
  <c r="SH44" i="15" a="1"/>
  <c r="SH44" i="15" s="1"/>
  <c r="SB44" i="15" a="1"/>
  <c r="SB44" i="15" s="1"/>
  <c r="HN44" i="15" a="1"/>
  <c r="HN44" i="15" s="1"/>
  <c r="HY44" i="15" a="1"/>
  <c r="HY44" i="15" s="1"/>
  <c r="QC44" i="15" a="1"/>
  <c r="QC44" i="15" s="1"/>
  <c r="JW44" i="15" a="1"/>
  <c r="JW44" i="15" s="1"/>
  <c r="PY44" i="15" a="1"/>
  <c r="PY44" i="15" s="1"/>
  <c r="MU44" i="15" a="1"/>
  <c r="MU44" i="15" s="1"/>
  <c r="CP44" i="15" a="1"/>
  <c r="CP44" i="15" s="1"/>
  <c r="HE44" i="15" a="1"/>
  <c r="HE44" i="15" s="1"/>
  <c r="KZ44" i="15" a="1"/>
  <c r="KZ44" i="15" s="1"/>
  <c r="QA44" i="15" a="1"/>
  <c r="QA44" i="15" s="1"/>
  <c r="CG44" i="15" a="1"/>
  <c r="CG44" i="15" s="1"/>
  <c r="FV44" i="15" a="1"/>
  <c r="FV44" i="15" s="1"/>
  <c r="AO44" i="15" a="1"/>
  <c r="AO44" i="15" s="1"/>
  <c r="OG44" i="15" a="1"/>
  <c r="OG44" i="15" s="1"/>
  <c r="OH44" i="15" a="1"/>
  <c r="OH44" i="15" s="1"/>
  <c r="JP44" i="15" a="1"/>
  <c r="JP44" i="15" s="1"/>
  <c r="IF44" i="15" a="1"/>
  <c r="IF44" i="15" s="1"/>
  <c r="LK44" i="15" a="1"/>
  <c r="LK44" i="15" s="1"/>
  <c r="ET44" i="15" a="1"/>
  <c r="ET44" i="15" s="1"/>
  <c r="G44" i="15" a="1"/>
  <c r="G44" i="15" s="1"/>
  <c r="DM44" i="15" a="1"/>
  <c r="DM44" i="15" s="1"/>
  <c r="ES44" i="15" a="1"/>
  <c r="ES44" i="15" s="1"/>
  <c r="LI44" i="15" a="1"/>
  <c r="LI44" i="15" s="1"/>
  <c r="LJ44" i="15" a="1"/>
  <c r="LJ44" i="15" s="1"/>
  <c r="GI44" i="15" a="1"/>
  <c r="GI44" i="15" s="1"/>
  <c r="FH44" i="15" a="1"/>
  <c r="FH44" i="15" s="1"/>
  <c r="NC44" i="15" a="1"/>
  <c r="NC44" i="15" s="1"/>
  <c r="PU44" i="15" a="1"/>
  <c r="PU44" i="15" s="1"/>
  <c r="K44" i="15" a="1"/>
  <c r="K44" i="15" s="1"/>
  <c r="DR44" i="15" a="1"/>
  <c r="DR44" i="15" s="1"/>
  <c r="FR44" i="15" a="1"/>
  <c r="FR44" i="15" s="1"/>
  <c r="LE44" i="15" a="1"/>
  <c r="LE44" i="15" s="1"/>
  <c r="LF44" i="15" a="1"/>
  <c r="LF44" i="15" s="1"/>
  <c r="GE44" i="15" a="1"/>
  <c r="GE44" i="15" s="1"/>
  <c r="FD44" i="15" a="1"/>
  <c r="FD44" i="15" s="1"/>
  <c r="NW44" i="15" a="1"/>
  <c r="NW44" i="15" s="1"/>
  <c r="SG44" i="15" a="1"/>
  <c r="SG44" i="15" s="1"/>
  <c r="O44" i="15" a="1"/>
  <c r="O44" i="15" s="1"/>
  <c r="ED44" i="15" a="1"/>
  <c r="ED44" i="15" s="1"/>
  <c r="FY44" i="15" a="1"/>
  <c r="FY44" i="15" s="1"/>
  <c r="LA44" i="15" a="1"/>
  <c r="LA44" i="15" s="1"/>
  <c r="LB44" i="15" a="1"/>
  <c r="LB44" i="15" s="1"/>
  <c r="GA44" i="15" a="1"/>
  <c r="GA44" i="15" s="1"/>
  <c r="EZ44" i="15" a="1"/>
  <c r="EZ44" i="15" s="1"/>
  <c r="PO44" i="15" a="1"/>
  <c r="PO44" i="15" s="1"/>
  <c r="AV44" i="15" a="1"/>
  <c r="AV44" i="15" s="1"/>
  <c r="CQ44" i="15" a="1"/>
  <c r="CQ44" i="15" s="1"/>
  <c r="RV44" i="15" a="1"/>
  <c r="RV44" i="15" s="1"/>
  <c r="RD44" i="15" a="1"/>
  <c r="RD44" i="15" s="1"/>
  <c r="DG44" i="15" a="1"/>
  <c r="DG44" i="15" s="1"/>
  <c r="IN44" i="15" a="1"/>
  <c r="IN44" i="15" s="1"/>
  <c r="Q44" i="15" a="1"/>
  <c r="Q44" i="15" s="1"/>
  <c r="MT44" i="15" a="1"/>
  <c r="MT44" i="15" s="1"/>
  <c r="GR44" i="15" a="1"/>
  <c r="GR44" i="15" s="1"/>
  <c r="FE44" i="15" a="1"/>
  <c r="FE44" i="15" s="1"/>
  <c r="PP44" i="15" a="1"/>
  <c r="PP44" i="15" s="1"/>
  <c r="GC44" i="15" a="1"/>
  <c r="GC44" i="15" s="1"/>
  <c r="JM44" i="15" a="1"/>
  <c r="JM44" i="15" s="1"/>
  <c r="EM44" i="15" a="1"/>
  <c r="EM44" i="15" s="1"/>
  <c r="BQ44" i="15" a="1"/>
  <c r="BQ44" i="15" s="1"/>
  <c r="EH44" i="15" a="1"/>
  <c r="EH44" i="15" s="1"/>
  <c r="AW44" i="15" a="1"/>
  <c r="AW44" i="15" s="1"/>
  <c r="LR44" i="15" a="1"/>
  <c r="LR44" i="15" s="1"/>
  <c r="FP44" i="15" a="1"/>
  <c r="FP44" i="15" s="1"/>
  <c r="RO44" i="15" a="1"/>
  <c r="RO44" i="15" s="1"/>
  <c r="BN44" i="15" a="1"/>
  <c r="BN44" i="15" s="1"/>
  <c r="QO44" i="15" a="1"/>
  <c r="QO44" i="15" s="1"/>
  <c r="NX44" i="15" a="1"/>
  <c r="NX44" i="15" s="1"/>
  <c r="HR44" i="15" a="1"/>
  <c r="HR44" i="15" s="1"/>
  <c r="MV44" i="15" a="1"/>
  <c r="MV44" i="15" s="1"/>
  <c r="KR44" i="15" a="1"/>
  <c r="KR44" i="15" s="1"/>
  <c r="PV44" i="15" a="1"/>
  <c r="PV44" i="15" s="1"/>
  <c r="ND44" i="15" a="1"/>
  <c r="ND44" i="15" s="1"/>
  <c r="AD44" i="15" a="1"/>
  <c r="AD44" i="15" s="1"/>
  <c r="QH44" i="15" a="1"/>
  <c r="QH44" i="15" s="1"/>
  <c r="OB44" i="15" a="1"/>
  <c r="OB44" i="15" s="1"/>
  <c r="AT44" i="15" a="1"/>
  <c r="AT44" i="15" s="1"/>
  <c r="NH44" i="15" a="1"/>
  <c r="NH44" i="15" s="1"/>
  <c r="BJ44" i="15" a="1"/>
  <c r="BJ44" i="15" s="1"/>
  <c r="PZ44" i="15" a="1"/>
  <c r="PZ44" i="15" s="1"/>
  <c r="BM44" i="15" a="1"/>
  <c r="BM44" i="15" s="1"/>
  <c r="MS44" i="15" a="1"/>
  <c r="MS44" i="15" s="1"/>
  <c r="DL44" i="15" a="1"/>
  <c r="DL44" i="15" s="1"/>
  <c r="RH44" i="15" a="1"/>
  <c r="RH44" i="15" s="1"/>
  <c r="QK44" i="15" a="1"/>
  <c r="QK44" i="15" s="1"/>
  <c r="CI44" i="15" a="1"/>
  <c r="CI44" i="15" s="1"/>
  <c r="LC44" i="15" a="1"/>
  <c r="LC44" i="15" s="1"/>
  <c r="BW44" i="15" a="1"/>
  <c r="BW44" i="15" s="1"/>
  <c r="NA44" i="15" a="1"/>
  <c r="NA44" i="15" s="1"/>
  <c r="NB44" i="15" a="1"/>
  <c r="NB44" i="15" s="1"/>
  <c r="IA44" i="15" a="1"/>
  <c r="IA44" i="15" s="1"/>
  <c r="GZ44" i="15" a="1"/>
  <c r="GZ44" i="15" s="1"/>
  <c r="EO44" i="15" a="1"/>
  <c r="EO44" i="15" s="1"/>
  <c r="H44" i="15" a="1"/>
  <c r="H44" i="15" s="1"/>
  <c r="AM44" i="15" a="1"/>
  <c r="AM44" i="15" s="1"/>
  <c r="HV44" i="15" a="1"/>
  <c r="HV44" i="15" s="1"/>
  <c r="JK44" i="15" a="1"/>
  <c r="JK44" i="15" s="1"/>
  <c r="KC44" i="15" a="1"/>
  <c r="KC44" i="15" s="1"/>
  <c r="KD44" i="15" a="1"/>
  <c r="KD44" i="15" s="1"/>
  <c r="FC44" i="15" a="1"/>
  <c r="FC44" i="15" s="1"/>
  <c r="EB44" i="15" a="1"/>
  <c r="EB44" i="15" s="1"/>
  <c r="BV44" i="15" a="1"/>
  <c r="BV44" i="15" s="1"/>
  <c r="BD44" i="15" a="1"/>
  <c r="BD44" i="15" s="1"/>
  <c r="AQ44" i="15" a="1"/>
  <c r="AQ44" i="15" s="1"/>
  <c r="IC44" i="15" a="1"/>
  <c r="IC44" i="15" s="1"/>
  <c r="KU44" i="15" a="1"/>
  <c r="KU44" i="15" s="1"/>
  <c r="JY44" i="15" a="1"/>
  <c r="JY44" i="15" s="1"/>
  <c r="JZ44" i="15" a="1"/>
  <c r="JZ44" i="15" s="1"/>
  <c r="EY44" i="15" a="1"/>
  <c r="EY44" i="15" s="1"/>
  <c r="DX44" i="15" a="1"/>
  <c r="DX44" i="15" s="1"/>
  <c r="J44" i="15" a="1"/>
  <c r="J44" i="15" s="1"/>
  <c r="CT44" i="15" a="1"/>
  <c r="CT44" i="15" s="1"/>
  <c r="AU44" i="15" a="1"/>
  <c r="AU44" i="15" s="1"/>
  <c r="IW44" i="15" a="1"/>
  <c r="IW44" i="15" s="1"/>
  <c r="LH44" i="15" a="1"/>
  <c r="LH44" i="15" s="1"/>
  <c r="JU44" i="15" a="1"/>
  <c r="JU44" i="15" s="1"/>
  <c r="JV44" i="15" a="1"/>
  <c r="JV44" i="15" s="1"/>
  <c r="EU44" i="15" a="1"/>
  <c r="EU44" i="15" s="1"/>
  <c r="DT44" i="15" a="1"/>
  <c r="DT44" i="15" s="1"/>
  <c r="S44" i="15" a="1"/>
  <c r="S44" i="15" s="1"/>
  <c r="AX44" i="15" a="1"/>
  <c r="AX44" i="15" s="1"/>
  <c r="NK44" i="15" a="1"/>
  <c r="NK44" i="15" s="1"/>
  <c r="PJ44" i="15" a="1"/>
  <c r="PJ44" i="15" s="1"/>
  <c r="MF44" i="15" a="1"/>
  <c r="MF44" i="15" s="1"/>
  <c r="AK44" i="15" a="1"/>
  <c r="AK44" i="15" s="1"/>
  <c r="DP44" i="15" a="1"/>
  <c r="DP44" i="15" s="1"/>
  <c r="DS44" i="15" a="1"/>
  <c r="DS44" i="15" s="1"/>
  <c r="KH44" i="15" a="1"/>
  <c r="KH44" i="15" s="1"/>
  <c r="EF44" i="15" a="1"/>
  <c r="EF44" i="15" s="1"/>
  <c r="EL44" i="15" a="1"/>
  <c r="EL44" i="15" s="1"/>
  <c r="GB44" i="15" a="1"/>
  <c r="GB44" i="15" s="1"/>
  <c r="FJ44" i="15" a="1"/>
  <c r="FJ44" i="15" s="1"/>
  <c r="QX44" i="15" a="1"/>
  <c r="QX44" i="15" s="1"/>
  <c r="PH44" i="15" a="1"/>
  <c r="PH44" i="15" s="1"/>
  <c r="NG44" i="15" a="1"/>
  <c r="NG44" i="15" s="1"/>
  <c r="BY44" i="15" a="1"/>
  <c r="BY44" i="15" s="1"/>
  <c r="IK44" i="15" a="1"/>
  <c r="IK44" i="15" s="1"/>
  <c r="JF44" i="15" a="1"/>
  <c r="JF44" i="15" s="1"/>
  <c r="DD44" i="15" a="1"/>
  <c r="DD44" i="15" s="1"/>
  <c r="PQ44" i="15" a="1"/>
  <c r="PQ44" i="15" s="1"/>
  <c r="AI44" i="15" a="1"/>
  <c r="AI44" i="15" s="1"/>
  <c r="NY44" i="15" a="1"/>
  <c r="NY44" i="15" s="1"/>
  <c r="IZ44" i="15" a="1"/>
  <c r="IZ44" i="15" s="1"/>
  <c r="MY44" i="15" a="1"/>
  <c r="MY44" i="15" s="1"/>
  <c r="CF44" i="15" a="1"/>
  <c r="CF44" i="15" s="1"/>
  <c r="LW44" i="15" a="1"/>
  <c r="LW44" i="15" s="1"/>
  <c r="NJ44" i="15" a="1"/>
  <c r="NJ44" i="15" s="1"/>
  <c r="HH44" i="15" a="1"/>
  <c r="HH44" i="15" s="1"/>
  <c r="EI44" i="15" a="1"/>
  <c r="EI44" i="15" s="1"/>
  <c r="HU44" i="15" a="1"/>
  <c r="HU44" i="15" s="1"/>
  <c r="IT44" i="15" a="1"/>
  <c r="IT44" i="15" s="1"/>
  <c r="KJ44" i="15" a="1"/>
  <c r="KJ44" i="15" s="1"/>
  <c r="OP44" i="15" a="1"/>
  <c r="OP44" i="15" s="1"/>
  <c r="RB44" i="15" a="1"/>
  <c r="RB44" i="15" s="1"/>
  <c r="FB44" i="15" a="1"/>
  <c r="FB44" i="15" s="1"/>
  <c r="GW44" i="15" a="1"/>
  <c r="GW44" i="15" s="1"/>
  <c r="IS44" i="15" a="1"/>
  <c r="IS44" i="15" s="1"/>
  <c r="H188" i="5"/>
  <c r="H351" i="5"/>
  <c r="C55" i="15"/>
  <c r="C50" i="15"/>
  <c r="C56" i="15"/>
  <c r="C53" i="15"/>
  <c r="C52" i="15"/>
  <c r="C54" i="15"/>
  <c r="AA79" i="15"/>
  <c r="C51" i="15"/>
  <c r="AH86" i="14"/>
  <c r="H416" i="5"/>
  <c r="H209" i="5"/>
  <c r="AH87" i="14"/>
  <c r="AH85" i="14"/>
  <c r="F85" i="6"/>
  <c r="L180" i="5"/>
  <c r="F82" i="6"/>
  <c r="F92" i="6"/>
  <c r="E108" i="6"/>
  <c r="F204" i="6"/>
  <c r="F184" i="6"/>
  <c r="E147" i="6"/>
  <c r="F109" i="6"/>
  <c r="E94" i="6"/>
  <c r="F112" i="6"/>
  <c r="F180" i="6"/>
  <c r="E120" i="6"/>
  <c r="L374" i="5"/>
  <c r="M374" i="5" s="1"/>
  <c r="E93" i="6"/>
  <c r="F107" i="6"/>
  <c r="E119" i="6"/>
  <c r="F195" i="6"/>
  <c r="D380" i="5"/>
  <c r="F380" i="5"/>
  <c r="H380" i="5" s="1"/>
  <c r="F372" i="5"/>
  <c r="H372" i="5" s="1"/>
  <c r="D372" i="5"/>
  <c r="C204" i="6"/>
  <c r="D434" i="5"/>
  <c r="F434" i="5"/>
  <c r="H434" i="5" s="1"/>
  <c r="C156" i="6"/>
  <c r="D304" i="5"/>
  <c r="F304" i="5"/>
  <c r="H304" i="5" s="1"/>
  <c r="H453" i="5"/>
  <c r="C226" i="6"/>
  <c r="F472" i="5"/>
  <c r="H472" i="5" s="1"/>
  <c r="D472" i="5"/>
  <c r="C201" i="6"/>
  <c r="D418" i="5"/>
  <c r="F418" i="5"/>
  <c r="H418" i="5" s="1"/>
  <c r="C184" i="6"/>
  <c r="F358" i="5"/>
  <c r="H358" i="5" s="1"/>
  <c r="D358" i="5"/>
  <c r="C112" i="6"/>
  <c r="F216" i="5"/>
  <c r="H216" i="5" s="1"/>
  <c r="D216" i="5"/>
  <c r="C146" i="6"/>
  <c r="F280" i="5"/>
  <c r="H280" i="5" s="1"/>
  <c r="D280" i="5"/>
  <c r="H155" i="5"/>
  <c r="H352" i="5"/>
  <c r="F485" i="5"/>
  <c r="H485" i="5" s="1"/>
  <c r="D485" i="5"/>
  <c r="H373" i="5"/>
  <c r="C124" i="6"/>
  <c r="D242" i="5"/>
  <c r="F242" i="5"/>
  <c r="H242" i="5" s="1"/>
  <c r="H329" i="5"/>
  <c r="C223" i="6"/>
  <c r="F469" i="5"/>
  <c r="H469" i="5" s="1"/>
  <c r="D469" i="5"/>
  <c r="C198" i="6"/>
  <c r="F415" i="5"/>
  <c r="H415" i="5" s="1"/>
  <c r="D415" i="5"/>
  <c r="C179" i="6"/>
  <c r="D350" i="5"/>
  <c r="F350" i="5"/>
  <c r="H350" i="5" s="1"/>
  <c r="C106" i="6"/>
  <c r="F208" i="5"/>
  <c r="H208" i="5" s="1"/>
  <c r="D208" i="5"/>
  <c r="H210" i="5"/>
  <c r="C151" i="6"/>
  <c r="D288" i="5"/>
  <c r="F288" i="5"/>
  <c r="H288" i="5" s="1"/>
  <c r="C78" i="6"/>
  <c r="D146" i="5"/>
  <c r="F146" i="5"/>
  <c r="H146" i="5" s="1"/>
  <c r="G157" i="5"/>
  <c r="H157" i="5" s="1"/>
  <c r="E157" i="5"/>
  <c r="D87" i="6"/>
  <c r="C192" i="6"/>
  <c r="F396" i="5"/>
  <c r="H396" i="5" s="1"/>
  <c r="D396" i="5"/>
  <c r="H148" i="5"/>
  <c r="H211" i="5"/>
  <c r="D488" i="5"/>
  <c r="F488" i="5"/>
  <c r="H488" i="5" s="1"/>
  <c r="C135" i="6"/>
  <c r="D257" i="5"/>
  <c r="F257" i="5"/>
  <c r="H257" i="5" s="1"/>
  <c r="D137" i="5"/>
  <c r="H306" i="5"/>
  <c r="C98" i="6"/>
  <c r="F186" i="5"/>
  <c r="H186" i="5" s="1"/>
  <c r="D186" i="5"/>
  <c r="H259" i="5"/>
  <c r="C140" i="6"/>
  <c r="F265" i="5"/>
  <c r="H265" i="5" s="1"/>
  <c r="D265" i="5"/>
  <c r="C195" i="6"/>
  <c r="D399" i="5"/>
  <c r="F399" i="5"/>
  <c r="H399" i="5" s="1"/>
  <c r="D504" i="5"/>
  <c r="F504" i="5"/>
  <c r="H504" i="5" s="1"/>
  <c r="H282" i="5"/>
  <c r="D169" i="5"/>
  <c r="H181" i="5"/>
  <c r="H147" i="5"/>
  <c r="H236" i="5"/>
  <c r="D501" i="5"/>
  <c r="F501" i="5"/>
  <c r="H501" i="5" s="1"/>
  <c r="C171" i="6"/>
  <c r="D335" i="5"/>
  <c r="F335" i="5"/>
  <c r="H335" i="5" s="1"/>
  <c r="C92" i="6"/>
  <c r="D178" i="5"/>
  <c r="F178" i="5"/>
  <c r="H178" i="5" s="1"/>
  <c r="H149" i="5"/>
  <c r="C207" i="6"/>
  <c r="D437" i="5"/>
  <c r="F437" i="5"/>
  <c r="H437" i="5" s="1"/>
  <c r="H179" i="5"/>
  <c r="C118" i="6"/>
  <c r="D233" i="5"/>
  <c r="F233" i="5"/>
  <c r="H233" i="5" s="1"/>
  <c r="C161" i="6"/>
  <c r="F312" i="5"/>
  <c r="H312" i="5" s="1"/>
  <c r="D312" i="5"/>
  <c r="H218" i="5"/>
  <c r="C166" i="6"/>
  <c r="D327" i="5"/>
  <c r="F327" i="5"/>
  <c r="H327" i="5" s="1"/>
  <c r="H258" i="5"/>
  <c r="H235" i="5"/>
  <c r="C214" i="6"/>
  <c r="D455" i="5"/>
  <c r="F455" i="5"/>
  <c r="H455" i="5" s="1"/>
  <c r="H397" i="5"/>
  <c r="C211" i="6"/>
  <c r="F452" i="5"/>
  <c r="H452" i="5" s="1"/>
  <c r="D452" i="5"/>
  <c r="F6" i="7"/>
  <c r="F39" i="3"/>
  <c r="E170" i="5"/>
  <c r="G39" i="3"/>
  <c r="E172" i="5"/>
  <c r="E141" i="5" a="1"/>
  <c r="J350" i="5" a="1"/>
  <c r="J504" i="5" a="1"/>
  <c r="J304" i="5" a="1"/>
  <c r="J472" i="5" a="1"/>
  <c r="E140" i="5" a="1"/>
  <c r="E39" i="3" a="1"/>
  <c r="J257" i="5" a="1"/>
  <c r="J242" i="5" a="1"/>
  <c r="J415" i="5" a="1"/>
  <c r="J312" i="5" a="1"/>
  <c r="J434" i="5" a="1"/>
  <c r="E142" i="5" a="1"/>
  <c r="J469" i="5" a="1"/>
  <c r="E173" i="5" a="1"/>
  <c r="J358" i="5" a="1"/>
  <c r="J146" i="5" a="1"/>
  <c r="J485" i="5" a="1"/>
  <c r="E139" i="5" a="1"/>
  <c r="J418" i="5" a="1"/>
  <c r="J372" i="5" a="1"/>
  <c r="J178" i="5" a="1"/>
  <c r="J380" i="5" a="1"/>
  <c r="J455" i="5" a="1"/>
  <c r="J265" i="5" a="1"/>
  <c r="E137" i="5" a="1"/>
  <c r="J288" i="5" a="1"/>
  <c r="J280" i="5" a="1"/>
  <c r="J327" i="5" a="1"/>
  <c r="E169" i="5" a="1"/>
  <c r="J396" i="5" a="1"/>
  <c r="J437" i="5" a="1"/>
  <c r="J335" i="5" a="1"/>
  <c r="J233" i="5" a="1"/>
  <c r="J186" i="5" a="1"/>
  <c r="J399" i="5" a="1"/>
  <c r="J452" i="5" a="1"/>
  <c r="J208" i="5" a="1"/>
  <c r="J488" i="5" a="1"/>
  <c r="J216" i="5" a="1"/>
  <c r="J501" i="5" a="1"/>
  <c r="K157" i="5" a="1"/>
  <c r="L435" i="5" l="1"/>
  <c r="M435" i="5" s="1"/>
  <c r="G205" i="6" s="1"/>
  <c r="L352" i="5"/>
  <c r="E139" i="5"/>
  <c r="E142" i="5"/>
  <c r="E140" i="5"/>
  <c r="E141" i="5"/>
  <c r="L188" i="5"/>
  <c r="M188" i="5" s="1"/>
  <c r="G100" i="6" s="1"/>
  <c r="L210" i="5"/>
  <c r="M210" i="5" s="1"/>
  <c r="G108" i="6" s="1"/>
  <c r="L373" i="5"/>
  <c r="M150" i="5"/>
  <c r="G82" i="6" s="1"/>
  <c r="L258" i="5"/>
  <c r="F80" i="6"/>
  <c r="L306" i="5"/>
  <c r="M306" i="5" s="1"/>
  <c r="G158" i="6" s="1"/>
  <c r="L259" i="5"/>
  <c r="F168" i="6"/>
  <c r="L281" i="5"/>
  <c r="M281" i="5" s="1"/>
  <c r="G147" i="6" s="1"/>
  <c r="L181" i="5"/>
  <c r="L282" i="5"/>
  <c r="M282" i="5" s="1"/>
  <c r="G148" i="6" s="1"/>
  <c r="L235" i="5"/>
  <c r="M235" i="5" s="1"/>
  <c r="G120" i="6" s="1"/>
  <c r="L147" i="5"/>
  <c r="L486" i="5"/>
  <c r="M486" i="5" s="1"/>
  <c r="L351" i="5"/>
  <c r="M351" i="5" s="1"/>
  <c r="G180" i="6" s="1"/>
  <c r="E137" i="6"/>
  <c r="L155" i="5"/>
  <c r="M155" i="5" s="1"/>
  <c r="G85" i="6" s="1"/>
  <c r="F95" i="6"/>
  <c r="F157" i="6"/>
  <c r="L397" i="5"/>
  <c r="M397" i="5" s="1"/>
  <c r="G193" i="6" s="1"/>
  <c r="L149" i="5"/>
  <c r="M149" i="5" s="1"/>
  <c r="G81" i="6" s="1"/>
  <c r="F193" i="6"/>
  <c r="E109" i="6"/>
  <c r="F119" i="6"/>
  <c r="F100" i="6"/>
  <c r="L453" i="5"/>
  <c r="M453" i="5" s="1"/>
  <c r="G212" i="6" s="1"/>
  <c r="L416" i="5"/>
  <c r="M416" i="5" s="1"/>
  <c r="G199" i="6" s="1"/>
  <c r="M180" i="5"/>
  <c r="G94" i="6" s="1"/>
  <c r="E82" i="6"/>
  <c r="L328" i="5"/>
  <c r="M328" i="5" s="1"/>
  <c r="G167" i="6" s="1"/>
  <c r="F147" i="6"/>
  <c r="M502" i="5"/>
  <c r="L179" i="5"/>
  <c r="M179" i="5" s="1"/>
  <c r="G93" i="6" s="1"/>
  <c r="L209" i="5"/>
  <c r="M209" i="5" s="1"/>
  <c r="G107" i="6" s="1"/>
  <c r="I39" i="3"/>
  <c r="N39" i="3" s="1"/>
  <c r="E173" i="5"/>
  <c r="L470" i="5"/>
  <c r="M470" i="5" s="1"/>
  <c r="G224" i="6" s="1"/>
  <c r="AH67" i="15"/>
  <c r="AH71" i="15"/>
  <c r="AH72" i="15"/>
  <c r="J415" i="5"/>
  <c r="E198" i="6" s="1"/>
  <c r="J242" i="5"/>
  <c r="E124" i="6" s="1"/>
  <c r="J280" i="5"/>
  <c r="E146" i="6" s="1"/>
  <c r="J186" i="5"/>
  <c r="E98" i="6" s="1"/>
  <c r="J304" i="5"/>
  <c r="E156" i="6" s="1"/>
  <c r="J208" i="5"/>
  <c r="E106" i="6" s="1"/>
  <c r="J233" i="5"/>
  <c r="E118" i="6" s="1"/>
  <c r="K157" i="5"/>
  <c r="L157" i="5" s="1"/>
  <c r="M157" i="5" s="1"/>
  <c r="G87" i="6" s="1"/>
  <c r="J418" i="5"/>
  <c r="E201" i="6" s="1"/>
  <c r="J455" i="5"/>
  <c r="L455" i="5" s="1"/>
  <c r="M455" i="5" s="1"/>
  <c r="G214" i="6" s="1"/>
  <c r="J472" i="5"/>
  <c r="E226" i="6" s="1"/>
  <c r="J434" i="5"/>
  <c r="L434" i="5" s="1"/>
  <c r="M434" i="5" s="1"/>
  <c r="G204" i="6" s="1"/>
  <c r="J178" i="5"/>
  <c r="E92" i="6" s="1"/>
  <c r="J327" i="5"/>
  <c r="E166" i="6" s="1"/>
  <c r="J312" i="5"/>
  <c r="E161" i="6" s="1"/>
  <c r="J257" i="5"/>
  <c r="E135" i="6" s="1"/>
  <c r="J437" i="5"/>
  <c r="L437" i="5" s="1"/>
  <c r="M437" i="5" s="1"/>
  <c r="G207" i="6" s="1"/>
  <c r="J452" i="5"/>
  <c r="E211" i="6" s="1"/>
  <c r="J265" i="5"/>
  <c r="E140" i="6" s="1"/>
  <c r="J358" i="5"/>
  <c r="E184" i="6" s="1"/>
  <c r="J399" i="5"/>
  <c r="E195" i="6" s="1"/>
  <c r="J350" i="5"/>
  <c r="E179" i="6" s="1"/>
  <c r="J146" i="5"/>
  <c r="L146" i="5" s="1"/>
  <c r="M146" i="5" s="1"/>
  <c r="J216" i="5"/>
  <c r="L216" i="5" s="1"/>
  <c r="M216" i="5" s="1"/>
  <c r="G112" i="6" s="1"/>
  <c r="J335" i="5"/>
  <c r="L335" i="5" s="1"/>
  <c r="M335" i="5" s="1"/>
  <c r="G171" i="6" s="1"/>
  <c r="J469" i="5"/>
  <c r="E223" i="6" s="1"/>
  <c r="J396" i="5"/>
  <c r="E192" i="6" s="1"/>
  <c r="J288" i="5"/>
  <c r="E151" i="6" s="1"/>
  <c r="AF81" i="15"/>
  <c r="AC81" i="15"/>
  <c r="AB81" i="15"/>
  <c r="AE81" i="15"/>
  <c r="AG81" i="15"/>
  <c r="AD81" i="15"/>
  <c r="AG80" i="15"/>
  <c r="AE80" i="15"/>
  <c r="AB80" i="15"/>
  <c r="AD80" i="15"/>
  <c r="AC80" i="15"/>
  <c r="AF80" i="15"/>
  <c r="L236" i="5"/>
  <c r="M236" i="5" s="1"/>
  <c r="G121" i="6" s="1"/>
  <c r="AC82" i="15"/>
  <c r="AD82" i="15"/>
  <c r="AB82" i="15"/>
  <c r="AE82" i="15"/>
  <c r="AG82" i="15"/>
  <c r="AF82" i="15"/>
  <c r="AH74" i="15"/>
  <c r="AH68" i="15"/>
  <c r="F224" i="6"/>
  <c r="L218" i="5"/>
  <c r="M218" i="5" s="1"/>
  <c r="G114" i="6" s="1"/>
  <c r="AH70" i="15"/>
  <c r="AF86" i="15"/>
  <c r="AB86" i="15"/>
  <c r="AE86" i="15"/>
  <c r="AD86" i="15"/>
  <c r="AG86" i="15"/>
  <c r="AC86" i="15"/>
  <c r="AH69" i="15"/>
  <c r="M147" i="5"/>
  <c r="G79" i="6" s="1"/>
  <c r="AB84" i="15"/>
  <c r="AG84" i="15"/>
  <c r="AC84" i="15"/>
  <c r="AE84" i="15"/>
  <c r="AD84" i="15"/>
  <c r="AF84" i="15"/>
  <c r="AB83" i="15"/>
  <c r="AG83" i="15"/>
  <c r="AF83" i="15"/>
  <c r="AC83" i="15"/>
  <c r="AE83" i="15"/>
  <c r="AD83" i="15"/>
  <c r="AH73" i="15"/>
  <c r="AG85" i="15"/>
  <c r="AE85" i="15"/>
  <c r="AD85" i="15"/>
  <c r="AF85" i="15"/>
  <c r="AC85" i="15"/>
  <c r="AB85" i="15"/>
  <c r="J372" i="5"/>
  <c r="L372" i="5" s="1"/>
  <c r="M372" i="5" s="1"/>
  <c r="J488" i="5"/>
  <c r="L488" i="5" s="1"/>
  <c r="M488" i="5" s="1"/>
  <c r="J504" i="5"/>
  <c r="L504" i="5" s="1"/>
  <c r="M504" i="5" s="1"/>
  <c r="J380" i="5"/>
  <c r="L380" i="5" s="1"/>
  <c r="M380" i="5" s="1"/>
  <c r="J501" i="5"/>
  <c r="L501" i="5" s="1"/>
  <c r="M501" i="5" s="1"/>
  <c r="J485" i="5"/>
  <c r="L485" i="5" s="1"/>
  <c r="M485" i="5" s="1"/>
  <c r="H377" i="5"/>
  <c r="H376" i="5"/>
  <c r="H183" i="5"/>
  <c r="H184" i="5"/>
  <c r="H331" i="5"/>
  <c r="H332" i="5"/>
  <c r="H239" i="5"/>
  <c r="H238" i="5"/>
  <c r="M258" i="5"/>
  <c r="G136" i="6" s="1"/>
  <c r="H285" i="5"/>
  <c r="H284" i="5"/>
  <c r="H308" i="5"/>
  <c r="H309" i="5"/>
  <c r="M352" i="5"/>
  <c r="G181" i="6" s="1"/>
  <c r="M259" i="5"/>
  <c r="G137" i="6" s="1"/>
  <c r="H153" i="5"/>
  <c r="H152" i="5"/>
  <c r="H214" i="5"/>
  <c r="H213" i="5"/>
  <c r="M373" i="5"/>
  <c r="M148" i="5"/>
  <c r="G80" i="6" s="1"/>
  <c r="M181" i="5"/>
  <c r="G95" i="6" s="1"/>
  <c r="M211" i="5"/>
  <c r="G109" i="6" s="1"/>
  <c r="M329" i="5"/>
  <c r="G168" i="6" s="1"/>
  <c r="H261" i="5"/>
  <c r="H262" i="5"/>
  <c r="H355" i="5"/>
  <c r="H354" i="5"/>
  <c r="S38" i="3"/>
  <c r="E137" i="5"/>
  <c r="E169" i="5"/>
  <c r="E39" i="3"/>
  <c r="H38" i="3" a="1"/>
  <c r="K38" i="3" a="1"/>
  <c r="P38" i="3" a="1"/>
  <c r="O38" i="3" a="1"/>
  <c r="Q38" i="3" a="1"/>
  <c r="L38" i="3" a="1"/>
  <c r="R38" i="3" a="1"/>
  <c r="L415" i="5" l="1"/>
  <c r="M415" i="5" s="1"/>
  <c r="G198" i="6" s="1"/>
  <c r="E171" i="6"/>
  <c r="L265" i="5"/>
  <c r="M265" i="5" s="1"/>
  <c r="G140" i="6" s="1"/>
  <c r="L280" i="5"/>
  <c r="M280" i="5" s="1"/>
  <c r="M285" i="5" s="1"/>
  <c r="L396" i="5"/>
  <c r="M396" i="5" s="1"/>
  <c r="G192" i="6" s="1"/>
  <c r="L472" i="5"/>
  <c r="M472" i="5" s="1"/>
  <c r="G226" i="6" s="1"/>
  <c r="L350" i="5"/>
  <c r="M350" i="5" s="1"/>
  <c r="G179" i="6" s="1"/>
  <c r="L242" i="5"/>
  <c r="M242" i="5" s="1"/>
  <c r="G124" i="6" s="1"/>
  <c r="E214" i="6"/>
  <c r="L418" i="5"/>
  <c r="M418" i="5" s="1"/>
  <c r="G201" i="6" s="1"/>
  <c r="L257" i="5"/>
  <c r="M257" i="5" s="1"/>
  <c r="M262" i="5" s="1"/>
  <c r="E207" i="6"/>
  <c r="F87" i="6"/>
  <c r="L452" i="5"/>
  <c r="M452" i="5" s="1"/>
  <c r="G211" i="6" s="1"/>
  <c r="E112" i="6"/>
  <c r="L327" i="5"/>
  <c r="M327" i="5" s="1"/>
  <c r="G166" i="6" s="1"/>
  <c r="L469" i="5"/>
  <c r="M469" i="5" s="1"/>
  <c r="G223" i="6" s="1"/>
  <c r="E78" i="6"/>
  <c r="E204" i="6"/>
  <c r="L288" i="5"/>
  <c r="M288" i="5" s="1"/>
  <c r="G151" i="6" s="1"/>
  <c r="L358" i="5"/>
  <c r="M358" i="5" s="1"/>
  <c r="G184" i="6" s="1"/>
  <c r="L186" i="5"/>
  <c r="M186" i="5" s="1"/>
  <c r="G98" i="6" s="1"/>
  <c r="L304" i="5"/>
  <c r="M304" i="5" s="1"/>
  <c r="G156" i="6" s="1"/>
  <c r="L233" i="5"/>
  <c r="M233" i="5" s="1"/>
  <c r="M238" i="5" s="1"/>
  <c r="AH84" i="15"/>
  <c r="AH83" i="15"/>
  <c r="AH82" i="15"/>
  <c r="AH80" i="15"/>
  <c r="L312" i="5"/>
  <c r="M312" i="5" s="1"/>
  <c r="G161" i="6" s="1"/>
  <c r="L208" i="5"/>
  <c r="M208" i="5" s="1"/>
  <c r="M213" i="5" s="1"/>
  <c r="L399" i="5"/>
  <c r="M399" i="5" s="1"/>
  <c r="G195" i="6" s="1"/>
  <c r="AH85" i="15"/>
  <c r="L178" i="5"/>
  <c r="M178" i="5" s="1"/>
  <c r="M184" i="5" s="1"/>
  <c r="AH86" i="15"/>
  <c r="AH81" i="15"/>
  <c r="M377" i="5"/>
  <c r="M376" i="5"/>
  <c r="G78" i="6"/>
  <c r="M153" i="5"/>
  <c r="M152" i="5"/>
  <c r="Q38" i="3"/>
  <c r="R38" i="3"/>
  <c r="O38" i="3"/>
  <c r="H38" i="3"/>
  <c r="P38" i="3"/>
  <c r="K38" i="3"/>
  <c r="L38" i="3"/>
  <c r="F38" i="3" a="1"/>
  <c r="G38" i="3" a="1"/>
  <c r="M284" i="5" l="1"/>
  <c r="G146" i="6"/>
  <c r="M354" i="5"/>
  <c r="M332" i="5"/>
  <c r="M355" i="5"/>
  <c r="M331" i="5"/>
  <c r="M261" i="5"/>
  <c r="G135" i="6"/>
  <c r="M308" i="5"/>
  <c r="M309" i="5"/>
  <c r="G118" i="6"/>
  <c r="M239" i="5"/>
  <c r="G92" i="6"/>
  <c r="M38" i="3"/>
  <c r="M214" i="5"/>
  <c r="G106" i="6"/>
  <c r="M183" i="5"/>
  <c r="G38" i="3"/>
  <c r="F38" i="3"/>
  <c r="E38" i="3" a="1"/>
  <c r="I38" i="3" l="1"/>
  <c r="N38" i="3" s="1"/>
  <c r="S37" i="3"/>
  <c r="E38" i="3"/>
  <c r="F37" i="3" a="1"/>
  <c r="K37" i="3" a="1"/>
  <c r="H37" i="3" a="1"/>
  <c r="L37" i="3" a="1"/>
  <c r="P37" i="3" a="1"/>
  <c r="R37" i="3" a="1"/>
  <c r="O37" i="3" a="1"/>
  <c r="G37" i="3" a="1"/>
  <c r="Q37" i="3" a="1"/>
  <c r="K37" i="3" l="1"/>
  <c r="L37" i="3"/>
  <c r="Q37" i="3"/>
  <c r="O37" i="3"/>
  <c r="H37" i="3"/>
  <c r="R37" i="3"/>
  <c r="P37" i="3"/>
  <c r="M37" i="3"/>
  <c r="G37" i="3"/>
  <c r="F37" i="3"/>
  <c r="E37" i="3" a="1"/>
  <c r="I37" i="3" l="1"/>
  <c r="N37" i="3" s="1"/>
  <c r="S36" i="3"/>
  <c r="E37" i="3"/>
  <c r="O36" i="3" a="1"/>
  <c r="Q36" i="3" a="1"/>
  <c r="H36" i="3" a="1"/>
  <c r="R36" i="3" a="1"/>
  <c r="K36" i="3" a="1"/>
  <c r="P36" i="3" a="1"/>
  <c r="L36" i="3" a="1"/>
  <c r="P36" i="3" l="1"/>
  <c r="Q36" i="3"/>
  <c r="O36" i="3"/>
  <c r="R36" i="3"/>
  <c r="H36" i="3"/>
  <c r="L36" i="3"/>
  <c r="K36" i="3"/>
  <c r="G36" i="3" a="1"/>
  <c r="F36" i="3" a="1"/>
  <c r="M36" i="3" l="1"/>
  <c r="G36" i="3"/>
  <c r="F36" i="3"/>
  <c r="E36" i="3" a="1"/>
  <c r="I36" i="3" l="1"/>
  <c r="N36" i="3" s="1"/>
  <c r="S35" i="3"/>
  <c r="E36" i="3"/>
  <c r="G35" i="3" a="1"/>
  <c r="K35" i="3" a="1"/>
  <c r="L35" i="3" a="1"/>
  <c r="F35" i="3" a="1"/>
  <c r="Q35" i="3" a="1"/>
  <c r="R35" i="3" a="1"/>
  <c r="H35" i="3" a="1"/>
  <c r="O35" i="3" a="1"/>
  <c r="P35" i="3" a="1"/>
  <c r="P35" i="3" l="1"/>
  <c r="Q35" i="3"/>
  <c r="H35" i="3"/>
  <c r="L35" i="3"/>
  <c r="O35" i="3"/>
  <c r="K35" i="3"/>
  <c r="R35" i="3"/>
  <c r="M35" i="3"/>
  <c r="G35" i="3"/>
  <c r="F35" i="3"/>
  <c r="E35" i="3" a="1"/>
  <c r="I35" i="3" l="1"/>
  <c r="N35" i="3" s="1"/>
  <c r="S34" i="3"/>
  <c r="E35" i="3"/>
  <c r="L34" i="3" a="1"/>
  <c r="R34" i="3" a="1"/>
  <c r="G34" i="3" a="1"/>
  <c r="Q34" i="3" a="1"/>
  <c r="O34" i="3" a="1"/>
  <c r="K34" i="3" a="1"/>
  <c r="P34" i="3" a="1"/>
  <c r="H34" i="3" a="1"/>
  <c r="F34" i="3" a="1"/>
  <c r="R34" i="3" l="1"/>
  <c r="H34" i="3"/>
  <c r="K34" i="3"/>
  <c r="Q34" i="3"/>
  <c r="O34" i="3"/>
  <c r="P34" i="3"/>
  <c r="L34" i="3"/>
  <c r="M34" i="3"/>
  <c r="G34" i="3"/>
  <c r="F34" i="3"/>
  <c r="E34" i="3" a="1"/>
  <c r="I34" i="3" l="1"/>
  <c r="N34" i="3" s="1"/>
  <c r="S33" i="3"/>
  <c r="E34" i="3"/>
  <c r="H33" i="3" a="1"/>
  <c r="O33" i="3" a="1"/>
  <c r="K33" i="3" a="1"/>
  <c r="Q33" i="3" a="1"/>
  <c r="L33" i="3" a="1"/>
  <c r="R33" i="3" a="1"/>
  <c r="P33" i="3" a="1"/>
  <c r="R33" i="3" l="1"/>
  <c r="P33" i="3"/>
  <c r="Q33" i="3"/>
  <c r="O33" i="3"/>
  <c r="H33" i="3"/>
  <c r="K33" i="3"/>
  <c r="L33" i="3"/>
  <c r="G33" i="3" a="1"/>
  <c r="F33" i="3" a="1"/>
  <c r="M33" i="3" l="1"/>
  <c r="G33" i="3"/>
  <c r="F33" i="3"/>
  <c r="E33" i="3" a="1"/>
  <c r="I33" i="3" l="1"/>
  <c r="N33" i="3" s="1"/>
  <c r="S32" i="3"/>
  <c r="E33" i="3"/>
  <c r="R32" i="3" a="1"/>
  <c r="H32" i="3" a="1"/>
  <c r="P32" i="3" a="1"/>
  <c r="K32" i="3" a="1"/>
  <c r="Q32" i="3" a="1"/>
  <c r="O32" i="3" a="1"/>
  <c r="L32" i="3" a="1"/>
  <c r="R32" i="3" l="1"/>
  <c r="Q32" i="3"/>
  <c r="P32" i="3"/>
  <c r="H32" i="3"/>
  <c r="O32" i="3"/>
  <c r="L32" i="3"/>
  <c r="K32" i="3"/>
  <c r="F32" i="3" a="1"/>
  <c r="G32" i="3" a="1"/>
  <c r="M32" i="3" l="1"/>
  <c r="F32" i="3"/>
  <c r="G32" i="3"/>
  <c r="E32" i="3" a="1"/>
  <c r="I32" i="3" l="1"/>
  <c r="N32" i="3" s="1"/>
  <c r="S31" i="3"/>
  <c r="E32" i="3"/>
  <c r="Q31" i="3" a="1"/>
  <c r="O31" i="3" a="1"/>
  <c r="L31" i="3" a="1"/>
  <c r="F31" i="3" a="1"/>
  <c r="H31" i="3" a="1"/>
  <c r="K31" i="3" a="1"/>
  <c r="R31" i="3" a="1"/>
  <c r="P31" i="3" a="1"/>
  <c r="G31" i="3" a="1"/>
  <c r="O31" i="3" l="1"/>
  <c r="K31" i="3"/>
  <c r="M31" i="3" s="1"/>
  <c r="R31" i="3"/>
  <c r="P31" i="3"/>
  <c r="Q31" i="3"/>
  <c r="L31" i="3"/>
  <c r="H31" i="3"/>
  <c r="F31" i="3"/>
  <c r="G31" i="3"/>
  <c r="E31" i="3" a="1"/>
  <c r="I31" i="3" l="1"/>
  <c r="N31" i="3" s="1"/>
  <c r="S30" i="3"/>
  <c r="E31" i="3"/>
  <c r="K30" i="3" a="1"/>
  <c r="L30" i="3" a="1"/>
  <c r="Q30" i="3" a="1"/>
  <c r="P30" i="3" a="1"/>
  <c r="R30" i="3" a="1"/>
  <c r="G30" i="3" a="1"/>
  <c r="O30" i="3" a="1"/>
  <c r="F30" i="3" a="1"/>
  <c r="H30" i="3" a="1"/>
  <c r="P30" i="3" l="1"/>
  <c r="O30" i="3"/>
  <c r="K30" i="3"/>
  <c r="L30" i="3"/>
  <c r="H30" i="3"/>
  <c r="R30" i="3"/>
  <c r="Q30" i="3"/>
  <c r="M30" i="3"/>
  <c r="F30" i="3"/>
  <c r="G30" i="3"/>
  <c r="E30" i="3" a="1"/>
  <c r="I30" i="3" l="1"/>
  <c r="N30" i="3" s="1"/>
  <c r="S29" i="3"/>
  <c r="E30" i="3"/>
  <c r="F29" i="3" a="1"/>
  <c r="P29" i="3" a="1"/>
  <c r="G29" i="3" a="1"/>
  <c r="Q29" i="3" a="1"/>
  <c r="K29" i="3" a="1"/>
  <c r="H29" i="3" a="1"/>
  <c r="L29" i="3" a="1"/>
  <c r="R29" i="3" a="1"/>
  <c r="O29" i="3" a="1"/>
  <c r="Q29" i="3" l="1"/>
  <c r="H29" i="3"/>
  <c r="P29" i="3"/>
  <c r="O29" i="3"/>
  <c r="R29" i="3"/>
  <c r="L29" i="3"/>
  <c r="K29" i="3"/>
  <c r="M29" i="3"/>
  <c r="G29" i="3"/>
  <c r="F29" i="3"/>
  <c r="E29" i="3" a="1"/>
  <c r="I29" i="3" l="1"/>
  <c r="N29" i="3" s="1"/>
  <c r="S28" i="3"/>
  <c r="E29" i="3"/>
  <c r="Q28" i="3" a="1"/>
  <c r="R28" i="3" a="1"/>
  <c r="O28" i="3" a="1"/>
  <c r="K28" i="3" a="1"/>
  <c r="L28" i="3" a="1"/>
  <c r="H28" i="3" a="1"/>
  <c r="P28" i="3" a="1"/>
  <c r="P28" i="3" l="1"/>
  <c r="O28" i="3"/>
  <c r="Q28" i="3"/>
  <c r="H28" i="3"/>
  <c r="R28" i="3"/>
  <c r="L28" i="3"/>
  <c r="K28" i="3"/>
  <c r="F28" i="3" a="1"/>
  <c r="G28" i="3" a="1"/>
  <c r="M28" i="3" l="1"/>
  <c r="G28" i="3"/>
  <c r="F28" i="3"/>
  <c r="E28" i="3" a="1"/>
  <c r="I28" i="3" l="1"/>
  <c r="N28" i="3" s="1"/>
  <c r="S27" i="3"/>
  <c r="E28" i="3"/>
  <c r="F27" i="3" a="1"/>
  <c r="G27" i="3" a="1"/>
  <c r="R27" i="3" a="1"/>
  <c r="P27" i="3" a="1"/>
  <c r="K27" i="3" a="1"/>
  <c r="H27" i="3" a="1"/>
  <c r="L27" i="3" a="1"/>
  <c r="O27" i="3" a="1"/>
  <c r="Q27" i="3" a="1"/>
  <c r="Q27" i="3" l="1"/>
  <c r="P27" i="3"/>
  <c r="R27" i="3"/>
  <c r="O27" i="3"/>
  <c r="H27" i="3"/>
  <c r="L27" i="3"/>
  <c r="K27" i="3"/>
  <c r="M27" i="3"/>
  <c r="G27" i="3"/>
  <c r="F27" i="3"/>
  <c r="E27" i="3" a="1"/>
  <c r="I27" i="3" l="1"/>
  <c r="N27" i="3" s="1"/>
  <c r="S26" i="3"/>
  <c r="E27" i="3"/>
  <c r="O26" i="3" a="1"/>
  <c r="F26" i="3" a="1"/>
  <c r="G26" i="3" a="1"/>
  <c r="R26" i="3" a="1"/>
  <c r="Q26" i="3" a="1"/>
  <c r="L26" i="3" a="1"/>
  <c r="K26" i="3" a="1"/>
  <c r="P26" i="3" a="1"/>
  <c r="H26" i="3" a="1"/>
  <c r="K26" i="3" l="1"/>
  <c r="O26" i="3"/>
  <c r="L26" i="3"/>
  <c r="Q26" i="3"/>
  <c r="H26" i="3"/>
  <c r="R26" i="3"/>
  <c r="P26" i="3"/>
  <c r="M26" i="3"/>
  <c r="G26" i="3"/>
  <c r="F26" i="3"/>
  <c r="E26" i="3" a="1"/>
  <c r="I26" i="3" l="1"/>
  <c r="N26" i="3" s="1"/>
  <c r="S25" i="3"/>
  <c r="E26" i="3"/>
  <c r="Q25" i="3" a="1"/>
  <c r="L25" i="3" a="1"/>
  <c r="G25" i="3" a="1"/>
  <c r="F25" i="3" a="1"/>
  <c r="O25" i="3" a="1"/>
  <c r="K25" i="3" a="1"/>
  <c r="R25" i="3" a="1"/>
  <c r="H25" i="3" a="1"/>
  <c r="P25" i="3" a="1"/>
  <c r="L25" i="3" l="1"/>
  <c r="P25" i="3"/>
  <c r="K25" i="3"/>
  <c r="O25" i="3"/>
  <c r="Q25" i="3"/>
  <c r="R25" i="3"/>
  <c r="H25" i="3"/>
  <c r="M25" i="3"/>
  <c r="G25" i="3"/>
  <c r="F25" i="3"/>
  <c r="E25" i="3" a="1"/>
  <c r="I25" i="3" l="1"/>
  <c r="N25" i="3" s="1"/>
  <c r="S24" i="3"/>
  <c r="E25" i="3"/>
  <c r="H24" i="3" a="1"/>
  <c r="R24" i="3" a="1"/>
  <c r="O24" i="3" a="1"/>
  <c r="L24" i="3" a="1"/>
  <c r="K24" i="3" a="1"/>
  <c r="Q24" i="3" a="1"/>
  <c r="P24" i="3" a="1"/>
  <c r="R24" i="3" l="1"/>
  <c r="P24" i="3"/>
  <c r="O24" i="3"/>
  <c r="H24" i="3"/>
  <c r="Q24" i="3"/>
  <c r="K24" i="3"/>
  <c r="L24" i="3"/>
  <c r="G24" i="3" a="1"/>
  <c r="F24" i="3" a="1"/>
  <c r="M24" i="3" l="1"/>
  <c r="F24" i="3"/>
  <c r="G24" i="3"/>
  <c r="E24" i="3" a="1"/>
  <c r="I24" i="3" l="1"/>
  <c r="N24" i="3" s="1"/>
  <c r="S23" i="3"/>
  <c r="E24" i="3"/>
  <c r="F23" i="3" a="1"/>
  <c r="O23" i="3" a="1"/>
  <c r="Q23" i="3" a="1"/>
  <c r="P23" i="3" a="1"/>
  <c r="L23" i="3" a="1"/>
  <c r="R23" i="3" a="1"/>
  <c r="K23" i="3" a="1"/>
  <c r="H23" i="3" a="1"/>
  <c r="G23" i="3" a="1"/>
  <c r="K23" i="3" l="1"/>
  <c r="R23" i="3"/>
  <c r="L23" i="3"/>
  <c r="P23" i="3"/>
  <c r="Q23" i="3"/>
  <c r="O23" i="3"/>
  <c r="H23" i="3"/>
  <c r="M23" i="3"/>
  <c r="G23" i="3"/>
  <c r="F23" i="3"/>
  <c r="E23" i="3" a="1"/>
  <c r="I23" i="3" l="1"/>
  <c r="N23" i="3" s="1"/>
  <c r="S22" i="3"/>
  <c r="E23" i="3"/>
  <c r="L22" i="3" a="1"/>
  <c r="G22" i="3" a="1"/>
  <c r="R22" i="3" a="1"/>
  <c r="P22" i="3" a="1"/>
  <c r="F22" i="3" a="1"/>
  <c r="H22" i="3" a="1"/>
  <c r="K22" i="3" a="1"/>
  <c r="Q22" i="3" a="1"/>
  <c r="O22" i="3" a="1"/>
  <c r="Q22" i="3" l="1"/>
  <c r="O22" i="3"/>
  <c r="P22" i="3"/>
  <c r="H22" i="3"/>
  <c r="L22" i="3"/>
  <c r="K22" i="3"/>
  <c r="R22" i="3"/>
  <c r="M22" i="3"/>
  <c r="G22" i="3"/>
  <c r="F22" i="3"/>
  <c r="E22" i="3" a="1"/>
  <c r="I22" i="3" l="1"/>
  <c r="N22" i="3" s="1"/>
  <c r="S21" i="3"/>
  <c r="E22" i="3"/>
  <c r="G21" i="3" a="1"/>
  <c r="O21" i="3" a="1"/>
  <c r="H21" i="3" a="1"/>
  <c r="R21" i="3" a="1"/>
  <c r="L21" i="3" a="1"/>
  <c r="K21" i="3" a="1"/>
  <c r="Q21" i="3" a="1"/>
  <c r="F21" i="3" a="1"/>
  <c r="P21" i="3" a="1"/>
  <c r="K21" i="3" l="1"/>
  <c r="P21" i="3"/>
  <c r="O21" i="3"/>
  <c r="R21" i="3"/>
  <c r="H21" i="3"/>
  <c r="Q21" i="3"/>
  <c r="L21" i="3"/>
  <c r="M21" i="3"/>
  <c r="G21" i="3"/>
  <c r="F21" i="3"/>
  <c r="E21" i="3" a="1"/>
  <c r="I21" i="3" l="1"/>
  <c r="N21" i="3" s="1"/>
  <c r="S20" i="3"/>
  <c r="E21" i="3"/>
  <c r="K20" i="3" a="1"/>
  <c r="R20" i="3" a="1"/>
  <c r="G20" i="3" a="1"/>
  <c r="Q20" i="3" a="1"/>
  <c r="O20" i="3" a="1"/>
  <c r="H20" i="3" a="1"/>
  <c r="P20" i="3" a="1"/>
  <c r="L20" i="3" a="1"/>
  <c r="F20" i="3" a="1"/>
  <c r="K20" i="3" l="1"/>
  <c r="H20" i="3"/>
  <c r="Q20" i="3"/>
  <c r="O20" i="3"/>
  <c r="L20" i="3"/>
  <c r="R20" i="3"/>
  <c r="P20" i="3"/>
  <c r="M20" i="3"/>
  <c r="G20" i="3"/>
  <c r="F20" i="3"/>
  <c r="E20" i="3" a="1"/>
  <c r="I20" i="3" l="1"/>
  <c r="N20" i="3" s="1"/>
  <c r="S19" i="3"/>
  <c r="E20" i="3"/>
  <c r="P19" i="3" a="1"/>
  <c r="R19" i="3" a="1"/>
  <c r="L19" i="3" a="1"/>
  <c r="Q19" i="3" a="1"/>
  <c r="G19" i="3" a="1"/>
  <c r="O19" i="3" a="1"/>
  <c r="K19" i="3" a="1"/>
  <c r="H19" i="3" a="1"/>
  <c r="F19" i="3" a="1"/>
  <c r="O19" i="3" l="1"/>
  <c r="R19" i="3"/>
  <c r="P19" i="3"/>
  <c r="L19" i="3"/>
  <c r="Q19" i="3"/>
  <c r="H19" i="3"/>
  <c r="K19" i="3"/>
  <c r="M19" i="3"/>
  <c r="F19" i="3"/>
  <c r="G19" i="3"/>
  <c r="E19" i="3" a="1"/>
  <c r="I19" i="3" l="1"/>
  <c r="N19" i="3" s="1"/>
  <c r="S18" i="3"/>
  <c r="E19" i="3"/>
  <c r="R18" i="3" a="1"/>
  <c r="P18" i="3" a="1"/>
  <c r="O18" i="3" a="1"/>
  <c r="G18" i="3" a="1"/>
  <c r="Q18" i="3" a="1"/>
  <c r="K18" i="3" a="1"/>
  <c r="L18" i="3" a="1"/>
  <c r="F18" i="3" a="1"/>
  <c r="H18" i="3" a="1"/>
  <c r="Q18" i="3" l="1"/>
  <c r="H18" i="3"/>
  <c r="O18" i="3"/>
  <c r="P18" i="3"/>
  <c r="R18" i="3"/>
  <c r="L18" i="3"/>
  <c r="K18" i="3"/>
  <c r="M18" i="3"/>
  <c r="G18" i="3"/>
  <c r="F18" i="3"/>
  <c r="E18" i="3" a="1"/>
  <c r="I18" i="3" l="1"/>
  <c r="N18" i="3" s="1"/>
  <c r="S17" i="3"/>
  <c r="E18" i="3"/>
  <c r="H17" i="3" a="1"/>
  <c r="K17" i="3" a="1"/>
  <c r="P17" i="3" a="1"/>
  <c r="L17" i="3" a="1"/>
  <c r="O17" i="3" a="1"/>
  <c r="R17" i="3" a="1"/>
  <c r="Q17" i="3" a="1"/>
  <c r="Q17" i="3" l="1"/>
  <c r="O17" i="3"/>
  <c r="H17" i="3"/>
  <c r="R17" i="3"/>
  <c r="P17" i="3"/>
  <c r="L17" i="3"/>
  <c r="K17" i="3"/>
  <c r="F17" i="3" a="1"/>
  <c r="G17" i="3" a="1"/>
  <c r="M17" i="3" l="1"/>
  <c r="G17" i="3"/>
  <c r="F17" i="3"/>
  <c r="E17" i="3" a="1"/>
  <c r="I17" i="3" l="1"/>
  <c r="N17" i="3" s="1"/>
  <c r="S16" i="3"/>
  <c r="E17" i="3"/>
  <c r="P16" i="3" a="1"/>
  <c r="O16" i="3" a="1"/>
  <c r="G16" i="3" a="1"/>
  <c r="H16" i="3" a="1"/>
  <c r="F16" i="3" a="1"/>
  <c r="L16" i="3" a="1"/>
  <c r="R16" i="3" a="1"/>
  <c r="Q16" i="3" a="1"/>
  <c r="K16" i="3" a="1"/>
  <c r="L16" i="3" l="1"/>
  <c r="K16" i="3"/>
  <c r="P16" i="3"/>
  <c r="O16" i="3"/>
  <c r="R16" i="3"/>
  <c r="Q16" i="3"/>
  <c r="H16" i="3"/>
  <c r="M16" i="3"/>
  <c r="G16" i="3"/>
  <c r="F16" i="3"/>
  <c r="E16" i="3" a="1"/>
  <c r="I16" i="3" l="1"/>
  <c r="N16" i="3" s="1"/>
  <c r="S15" i="3"/>
  <c r="E16" i="3"/>
  <c r="Q15" i="3" a="1"/>
  <c r="O15" i="3" a="1"/>
  <c r="K15" i="3" a="1"/>
  <c r="P15" i="3" a="1"/>
  <c r="L15" i="3" a="1"/>
  <c r="R15" i="3" a="1"/>
  <c r="H15" i="3" a="1"/>
  <c r="R15" i="3" l="1"/>
  <c r="Q15" i="3"/>
  <c r="P15" i="3"/>
  <c r="O15" i="3"/>
  <c r="H15" i="3"/>
  <c r="K15" i="3"/>
  <c r="L15" i="3"/>
  <c r="F15" i="3" a="1"/>
  <c r="G15" i="3" a="1"/>
  <c r="M15" i="3" l="1"/>
  <c r="G15" i="3"/>
  <c r="F15" i="3"/>
  <c r="E15" i="3" a="1"/>
  <c r="I15" i="3" l="1"/>
  <c r="N15" i="3" s="1"/>
  <c r="S14" i="3"/>
  <c r="E15" i="3"/>
  <c r="O14" i="3" a="1"/>
  <c r="K14" i="3" a="1"/>
  <c r="R14" i="3" a="1"/>
  <c r="L14" i="3" a="1"/>
  <c r="P14" i="3" a="1"/>
  <c r="Q14" i="3" a="1"/>
  <c r="H14" i="3" a="1"/>
  <c r="P14" i="3" l="1"/>
  <c r="K14" i="3"/>
  <c r="O14" i="3"/>
  <c r="Q14" i="3"/>
  <c r="R14" i="3"/>
  <c r="H14" i="3"/>
  <c r="L14" i="3"/>
  <c r="G14" i="3" a="1"/>
  <c r="F14" i="3" a="1"/>
  <c r="M14" i="3" l="1"/>
  <c r="F14" i="3"/>
  <c r="G14" i="3"/>
  <c r="E14" i="3" a="1"/>
  <c r="I14" i="3" l="1"/>
  <c r="N14" i="3" s="1"/>
  <c r="S13" i="3"/>
  <c r="E14" i="3"/>
  <c r="P13" i="3" a="1"/>
  <c r="R13" i="3" a="1"/>
  <c r="K13" i="3" a="1"/>
  <c r="Q13" i="3" a="1"/>
  <c r="L13" i="3" a="1"/>
  <c r="O13" i="3" a="1"/>
  <c r="H13" i="3" a="1"/>
  <c r="Q13" i="3" l="1"/>
  <c r="P13" i="3"/>
  <c r="H13" i="3"/>
  <c r="O13" i="3"/>
  <c r="R13" i="3"/>
  <c r="K13" i="3"/>
  <c r="L13" i="3"/>
  <c r="G13" i="3" a="1"/>
  <c r="F13" i="3" a="1"/>
  <c r="M13" i="3" l="1"/>
  <c r="G13" i="3"/>
  <c r="F13" i="3"/>
  <c r="E13" i="3" a="1"/>
  <c r="I13" i="3" l="1"/>
  <c r="N13" i="3" s="1"/>
  <c r="S12" i="3"/>
  <c r="E13" i="3"/>
  <c r="P12" i="3" a="1"/>
  <c r="H12" i="3" a="1"/>
  <c r="G12" i="3" a="1"/>
  <c r="K12" i="3" a="1"/>
  <c r="O12" i="3" a="1"/>
  <c r="F12" i="3" a="1"/>
  <c r="Q12" i="3" a="1"/>
  <c r="L12" i="3" a="1"/>
  <c r="R12" i="3" a="1"/>
  <c r="L12" i="3" l="1"/>
  <c r="K12" i="3"/>
  <c r="O12" i="3"/>
  <c r="H12" i="3"/>
  <c r="P12" i="3"/>
  <c r="Q12" i="3"/>
  <c r="R12" i="3"/>
  <c r="M12" i="3"/>
  <c r="G12" i="3"/>
  <c r="F12" i="3"/>
  <c r="E12" i="3" a="1"/>
  <c r="I12" i="3" l="1"/>
  <c r="N12" i="3" s="1"/>
  <c r="S11" i="3"/>
  <c r="E12" i="3"/>
  <c r="R11" i="3" a="1"/>
  <c r="H11" i="3" a="1"/>
  <c r="O11" i="3" a="1"/>
  <c r="K11" i="3" a="1"/>
  <c r="L11" i="3" a="1"/>
  <c r="P11" i="3" a="1"/>
  <c r="Q11" i="3" a="1"/>
  <c r="R11" i="3" l="1"/>
  <c r="Q11" i="3"/>
  <c r="O11" i="3"/>
  <c r="P11" i="3"/>
  <c r="H11" i="3"/>
  <c r="L11" i="3"/>
  <c r="K11" i="3"/>
  <c r="F11" i="3" a="1"/>
  <c r="G11" i="3" a="1"/>
  <c r="M11" i="3" l="1"/>
  <c r="F11" i="3"/>
  <c r="G11" i="3"/>
  <c r="E11" i="3" a="1"/>
  <c r="I11" i="3" l="1"/>
  <c r="N11" i="3" s="1"/>
  <c r="S10" i="3"/>
  <c r="E11" i="3"/>
  <c r="H10" i="3" a="1"/>
  <c r="P10" i="3" a="1"/>
  <c r="R10" i="3" a="1"/>
  <c r="Q10" i="3" a="1"/>
  <c r="F10" i="3" a="1"/>
  <c r="L10" i="3" a="1"/>
  <c r="G10" i="3" a="1"/>
  <c r="O10" i="3" a="1"/>
  <c r="K10" i="3" a="1"/>
  <c r="H10" i="3" l="1"/>
  <c r="L10" i="3"/>
  <c r="M10" i="3" s="1"/>
  <c r="K10" i="3"/>
  <c r="O10" i="3"/>
  <c r="R10" i="3"/>
  <c r="Q10" i="3"/>
  <c r="P10" i="3"/>
  <c r="G10" i="3"/>
  <c r="F10" i="3"/>
  <c r="E10" i="3" a="1"/>
  <c r="I10" i="3" l="1"/>
  <c r="N10" i="3" s="1"/>
  <c r="S9" i="3"/>
  <c r="E10" i="3"/>
  <c r="Q9" i="3" a="1"/>
  <c r="L9" i="3" a="1"/>
  <c r="P9" i="3" a="1"/>
  <c r="O9" i="3" a="1"/>
  <c r="K9" i="3" a="1"/>
  <c r="G9" i="3" a="1"/>
  <c r="H9" i="3" a="1"/>
  <c r="F9" i="3" a="1"/>
  <c r="R9" i="3" a="1"/>
  <c r="H9" i="3" l="1"/>
  <c r="L9" i="3"/>
  <c r="K9" i="3"/>
  <c r="R9" i="3"/>
  <c r="O9" i="3"/>
  <c r="Q9" i="3"/>
  <c r="P9" i="3"/>
  <c r="M9" i="3"/>
  <c r="G9" i="3"/>
  <c r="F9" i="3"/>
  <c r="E9" i="3" a="1"/>
  <c r="I9" i="3" l="1"/>
  <c r="N9" i="3" s="1"/>
  <c r="S8" i="3"/>
  <c r="E9" i="3"/>
  <c r="H8" i="3" a="1"/>
  <c r="L8" i="3" a="1"/>
  <c r="P8" i="3" a="1"/>
  <c r="R8" i="3" a="1"/>
  <c r="K8" i="3" a="1"/>
  <c r="O8" i="3" a="1"/>
  <c r="Q8" i="3" a="1"/>
  <c r="L8" i="3" l="1"/>
  <c r="P8" i="3"/>
  <c r="O8" i="3"/>
  <c r="H8" i="3"/>
  <c r="R8" i="3"/>
  <c r="Q8" i="3"/>
  <c r="K8" i="3"/>
  <c r="F8" i="3" a="1"/>
  <c r="G8" i="3" a="1"/>
  <c r="M8" i="3" l="1"/>
  <c r="G8" i="3"/>
  <c r="F8" i="3"/>
  <c r="E8" i="3" a="1"/>
  <c r="I8" i="3" l="1"/>
  <c r="N8" i="3" s="1"/>
  <c r="S7" i="3"/>
  <c r="E8" i="3"/>
  <c r="Q7" i="3" a="1"/>
  <c r="P7" i="3" a="1"/>
  <c r="K7" i="3" a="1"/>
  <c r="L7" i="3" a="1"/>
  <c r="R7" i="3" a="1"/>
  <c r="H7" i="3" a="1"/>
  <c r="O7" i="3" a="1"/>
  <c r="O7" i="3" l="1"/>
  <c r="P7" i="3"/>
  <c r="R7" i="3"/>
  <c r="Q7" i="3"/>
  <c r="H7" i="3"/>
  <c r="K7" i="3"/>
  <c r="L7" i="3"/>
  <c r="G7" i="3" a="1"/>
  <c r="F7" i="3" a="1"/>
  <c r="M7" i="3" l="1"/>
  <c r="G7" i="3"/>
  <c r="F7" i="3"/>
  <c r="E7" i="3" a="1"/>
  <c r="I7" i="3" l="1"/>
  <c r="N7" i="3" s="1"/>
  <c r="S6" i="3"/>
  <c r="E7" i="3"/>
  <c r="P6" i="3" a="1"/>
  <c r="L6" i="3" a="1"/>
  <c r="K6" i="3" a="1"/>
  <c r="H6" i="3" a="1"/>
  <c r="R6" i="3" a="1"/>
  <c r="Q6" i="3" a="1"/>
  <c r="O6" i="3" a="1"/>
  <c r="R6" i="3" l="1"/>
  <c r="Q6" i="3"/>
  <c r="P6" i="3"/>
  <c r="O6" i="3"/>
  <c r="H6" i="3"/>
  <c r="L6" i="3"/>
  <c r="K6" i="3"/>
  <c r="G6" i="3" a="1"/>
  <c r="F6" i="3" a="1"/>
  <c r="M6" i="3" l="1"/>
  <c r="F6" i="3"/>
  <c r="G6" i="3"/>
  <c r="E6" i="3" a="1"/>
  <c r="I6" i="3" l="1"/>
  <c r="N6" i="3" s="1"/>
  <c r="S5" i="3"/>
  <c r="E6" i="3"/>
  <c r="F5" i="3" a="1"/>
  <c r="P5" i="3" a="1"/>
  <c r="L5" i="3" a="1"/>
  <c r="R5" i="3" a="1"/>
  <c r="G5" i="3" a="1"/>
  <c r="K5" i="3" a="1"/>
  <c r="H5" i="3" a="1"/>
  <c r="O5" i="3" a="1"/>
  <c r="Q5" i="3" a="1"/>
  <c r="O5" i="3" l="1"/>
  <c r="L5" i="3"/>
  <c r="P5" i="3"/>
  <c r="R5" i="3"/>
  <c r="K5" i="3"/>
  <c r="Q5" i="3"/>
  <c r="H5" i="3"/>
  <c r="M5" i="3"/>
  <c r="G5" i="3"/>
  <c r="F5" i="3"/>
  <c r="E5" i="3" a="1"/>
  <c r="I5" i="3" l="1"/>
  <c r="N5" i="3" s="1"/>
  <c r="S4" i="3"/>
  <c r="E5" i="3"/>
  <c r="R4" i="3" a="1"/>
  <c r="C46" i="3" l="1" a="1"/>
  <c r="F50" i="3" s="1"/>
  <c r="J53" i="4" a="1"/>
  <c r="J53" i="4" s="1"/>
  <c r="J46" i="4" a="1"/>
  <c r="J46" i="4" s="1"/>
  <c r="J35" i="4" a="1"/>
  <c r="J35" i="4" s="1"/>
  <c r="J22" i="4" a="1"/>
  <c r="J22" i="4" s="1"/>
  <c r="J11" i="4" a="1"/>
  <c r="J11" i="4" s="1"/>
  <c r="A2" i="4" a="1"/>
  <c r="A2" i="4" s="1"/>
  <c r="B2" i="4" s="1" a="1"/>
  <c r="B2" i="4" s="1"/>
  <c r="C46" i="4" a="1"/>
  <c r="C46" i="4" s="1"/>
  <c r="C22" i="4" a="1"/>
  <c r="C22" i="4" s="1"/>
  <c r="B53" i="4" a="1"/>
  <c r="B53" i="4" s="1"/>
  <c r="B35" i="4" a="1"/>
  <c r="B35" i="4" s="1"/>
  <c r="B11" i="4" a="1"/>
  <c r="B11" i="4" s="1"/>
  <c r="F53" i="4" a="1"/>
  <c r="F53" i="4" s="1"/>
  <c r="F46" i="4" a="1"/>
  <c r="F46" i="4" s="1"/>
  <c r="F35" i="4" a="1"/>
  <c r="F35" i="4" s="1"/>
  <c r="F22" i="4" a="1"/>
  <c r="F22" i="4" s="1"/>
  <c r="D53" i="4" a="1"/>
  <c r="D53" i="4" s="1"/>
  <c r="D35" i="4" a="1"/>
  <c r="D35" i="4" s="1"/>
  <c r="C53" i="4" a="1"/>
  <c r="C53" i="4" s="1"/>
  <c r="C35" i="4" a="1"/>
  <c r="C35" i="4" s="1"/>
  <c r="B46" i="4" a="1"/>
  <c r="B46" i="4" s="1"/>
  <c r="B22" i="4" a="1"/>
  <c r="B22" i="4" s="1"/>
  <c r="E53" i="4" a="1"/>
  <c r="E53" i="4" s="1"/>
  <c r="E46" i="4" a="1"/>
  <c r="E46" i="4" s="1"/>
  <c r="E35" i="4" a="1"/>
  <c r="E35" i="4" s="1"/>
  <c r="E22" i="4" a="1"/>
  <c r="E22" i="4" s="1"/>
  <c r="D46" i="4" a="1"/>
  <c r="D46" i="4" s="1"/>
  <c r="D22" i="4" a="1"/>
  <c r="D22" i="4" s="1"/>
  <c r="R4" i="3"/>
  <c r="Q4" i="3" a="1"/>
  <c r="D51" i="3" l="1"/>
  <c r="D48" i="3"/>
  <c r="D47" i="3"/>
  <c r="E50" i="3"/>
  <c r="F49" i="3"/>
  <c r="F48" i="3"/>
  <c r="C46" i="3"/>
  <c r="E47" i="3"/>
  <c r="D49" i="3"/>
  <c r="E51" i="3"/>
  <c r="D50" i="3"/>
  <c r="F51" i="3"/>
  <c r="E49" i="3"/>
  <c r="E48" i="3"/>
  <c r="F47" i="3"/>
  <c r="E43" i="4"/>
  <c r="E42" i="4"/>
  <c r="D42" i="4"/>
  <c r="D43" i="4"/>
  <c r="E31" i="4"/>
  <c r="E32" i="4"/>
  <c r="C31" i="4"/>
  <c r="C32" i="4"/>
  <c r="C43" i="4"/>
  <c r="C42" i="4"/>
  <c r="D31" i="4"/>
  <c r="D32" i="4"/>
  <c r="Q4" i="3"/>
  <c r="O4" i="3" a="1"/>
  <c r="P4" i="3" a="1"/>
  <c r="L4" i="3" a="1"/>
  <c r="O4" i="3" l="1"/>
  <c r="P4" i="3"/>
  <c r="L4" i="3"/>
  <c r="K4" i="3" a="1"/>
  <c r="F11" i="4" l="1" a="1"/>
  <c r="F11" i="4" s="1"/>
  <c r="D11" i="4" a="1"/>
  <c r="D11" i="4" s="1"/>
  <c r="D18" i="4" s="1"/>
  <c r="K4" i="3"/>
  <c r="H4" i="3" a="1"/>
  <c r="C11" i="4" l="1" a="1"/>
  <c r="C11" i="4" s="1"/>
  <c r="C19" i="4" s="1"/>
  <c r="M4" i="3"/>
  <c r="D19" i="4"/>
  <c r="H4" i="3"/>
  <c r="G4" i="3" a="1"/>
  <c r="C18" i="4" l="1"/>
  <c r="G4" i="3"/>
  <c r="F4" i="3" a="1"/>
  <c r="I4" i="3" l="1"/>
  <c r="N4" i="3" s="1"/>
  <c r="E11" i="4" s="1" a="1"/>
  <c r="E11" i="4" s="1"/>
  <c r="E19" i="4" s="1"/>
  <c r="F46" i="3"/>
  <c r="D46" i="3"/>
  <c r="E46" i="3"/>
  <c r="F4" i="3"/>
  <c r="E4" i="3" a="1"/>
  <c r="E18" i="4" l="1"/>
  <c r="AA2" i="3"/>
  <c r="V2" i="3"/>
  <c r="T114" i="5"/>
  <c r="O114" i="5"/>
  <c r="C117" i="5"/>
  <c r="D65" i="6" s="1"/>
  <c r="E4" i="3"/>
  <c r="AA14" i="3" a="1"/>
  <c r="Z26" i="3" a="1"/>
  <c r="AA33" i="3" a="1"/>
  <c r="AA31" i="3" a="1"/>
  <c r="AA28" i="3" a="1"/>
  <c r="Z4" i="3" a="1"/>
  <c r="AA29" i="3" a="1"/>
  <c r="AA21" i="3" a="1"/>
  <c r="Z25" i="3" a="1"/>
  <c r="AA7" i="3" a="1"/>
  <c r="Z21" i="3" a="1"/>
  <c r="AA34" i="3" a="1"/>
  <c r="AA38" i="3" a="1"/>
  <c r="Z35" i="3" a="1"/>
  <c r="Z23" i="3" a="1"/>
  <c r="AA9" i="3" a="1"/>
  <c r="AA23" i="3" a="1"/>
  <c r="AA6" i="3" a="1"/>
  <c r="Z34" i="3" a="1"/>
  <c r="Z20" i="3" a="1"/>
  <c r="AA27" i="3" a="1"/>
  <c r="AA22" i="3" a="1"/>
  <c r="Z28" i="3" a="1"/>
  <c r="Z39" i="3" a="1"/>
  <c r="Z19" i="3" a="1"/>
  <c r="AA36" i="3" a="1"/>
  <c r="Z27" i="3" a="1"/>
  <c r="AA30" i="3" a="1"/>
  <c r="AA10" i="3" a="1"/>
  <c r="Z22" i="3" a="1"/>
  <c r="Z9" i="3" a="1"/>
  <c r="Z16" i="3" a="1"/>
  <c r="AA12" i="3" a="1"/>
  <c r="Z12" i="3" a="1"/>
  <c r="Z18" i="3" a="1"/>
  <c r="AA16" i="3" a="1"/>
  <c r="Z7" i="3" a="1"/>
  <c r="AA20" i="3" a="1"/>
  <c r="Z6" i="3" a="1"/>
  <c r="AA25" i="3" a="1"/>
  <c r="AA37" i="3" a="1"/>
  <c r="AA8" i="3" a="1"/>
  <c r="Z14" i="3" a="1"/>
  <c r="AA26" i="3" a="1"/>
  <c r="Z38" i="3" a="1"/>
  <c r="Z29" i="3" a="1"/>
  <c r="Z31" i="3" a="1"/>
  <c r="AA15" i="3" a="1"/>
  <c r="AA35" i="3" a="1"/>
  <c r="Z15" i="3" a="1"/>
  <c r="AA39" i="3" a="1"/>
  <c r="Z10" i="3" a="1"/>
  <c r="Z5" i="3" a="1"/>
  <c r="AA18" i="3" a="1"/>
  <c r="Z37" i="3" a="1"/>
  <c r="Z30" i="3" a="1"/>
  <c r="AA19" i="3" a="1"/>
  <c r="AA5" i="3" a="1"/>
  <c r="Z17" i="3" a="1"/>
  <c r="V37" i="3" a="1"/>
  <c r="U10" i="3" a="1"/>
  <c r="V7" i="3" a="1"/>
  <c r="V30" i="3" a="1"/>
  <c r="U12" i="3" a="1"/>
  <c r="V19" i="3" a="1"/>
  <c r="V9" i="3" a="1"/>
  <c r="V29" i="3" a="1"/>
  <c r="V28" i="3" a="1"/>
  <c r="U34" i="3" a="1"/>
  <c r="U27" i="3" a="1"/>
  <c r="U21" i="3" a="1"/>
  <c r="V33" i="3" a="1"/>
  <c r="U19" i="3" a="1"/>
  <c r="U4" i="3" a="1"/>
  <c r="U35" i="3" a="1"/>
  <c r="U31" i="3" a="1"/>
  <c r="V25" i="3" a="1"/>
  <c r="U24" i="3" a="1"/>
  <c r="U29" i="3" a="1"/>
  <c r="U30" i="3" a="1"/>
  <c r="U37" i="3" a="1"/>
  <c r="U22" i="3" a="1"/>
  <c r="U38" i="3" a="1"/>
  <c r="U39" i="3" a="1"/>
  <c r="U16" i="3" a="1"/>
  <c r="V39" i="3" a="1"/>
  <c r="V10" i="3" a="1"/>
  <c r="U36" i="3" a="1"/>
  <c r="V26" i="3" a="1"/>
  <c r="U7" i="3" a="1"/>
  <c r="V18" i="3" a="1"/>
  <c r="V11" i="3" a="1"/>
  <c r="U25" i="3" a="1"/>
  <c r="V12" i="3" a="1"/>
  <c r="V24" i="3" a="1"/>
  <c r="U8" i="3" a="1"/>
  <c r="V20" i="3" a="1"/>
  <c r="U18" i="3" a="1"/>
  <c r="V23" i="3" a="1"/>
  <c r="U17" i="3" a="1"/>
  <c r="V27" i="3" a="1"/>
  <c r="V14" i="3" a="1"/>
  <c r="V16" i="3" a="1"/>
  <c r="V6" i="3" a="1"/>
  <c r="V31" i="3" a="1"/>
  <c r="V35" i="3" a="1"/>
  <c r="U9" i="3" a="1"/>
  <c r="V8" i="3" a="1"/>
  <c r="U26" i="3" a="1"/>
  <c r="V17" i="3" a="1"/>
  <c r="U32" i="3" a="1"/>
  <c r="U5" i="3" a="1"/>
  <c r="U14" i="3" a="1"/>
  <c r="V4" i="3" a="1"/>
  <c r="U33" i="3" a="1"/>
  <c r="V38" i="3" a="1"/>
  <c r="U15" i="3" a="1"/>
  <c r="U11" i="3" a="1"/>
  <c r="V13" i="3" a="1"/>
  <c r="V22" i="3" a="1"/>
  <c r="U13" i="3" a="1"/>
  <c r="U23" i="3" a="1"/>
  <c r="V21" i="3" a="1"/>
  <c r="V32" i="3" a="1"/>
  <c r="V34" i="3" a="1"/>
  <c r="V15" i="3" a="1"/>
  <c r="U28" i="3" a="1"/>
  <c r="V36" i="3" a="1"/>
  <c r="U20" i="3" a="1"/>
  <c r="V5" i="3" a="1"/>
  <c r="U6" i="3" a="1"/>
  <c r="T312" i="5" a="1"/>
  <c r="T350" i="5" a="1"/>
  <c r="T335" i="5" a="1"/>
  <c r="T280" i="5" a="1"/>
  <c r="T415" i="5" a="1"/>
  <c r="T186" i="5" a="1"/>
  <c r="U157" i="5" a="1"/>
  <c r="T242" i="5" a="1"/>
  <c r="T208" i="5" a="1"/>
  <c r="T469" i="5" a="1"/>
  <c r="T434" i="5" a="1"/>
  <c r="T455" i="5" a="1"/>
  <c r="T396" i="5" a="1"/>
  <c r="U216" i="5" a="1"/>
  <c r="T282" i="5" a="1"/>
  <c r="U352" i="5" a="1"/>
  <c r="T486" i="5" a="1"/>
  <c r="T150" i="5" a="1"/>
  <c r="T470" i="5" a="1"/>
  <c r="U188" i="5" a="1"/>
  <c r="T305" i="5" a="1"/>
  <c r="T416" i="5" a="1"/>
  <c r="U350" i="5" a="1"/>
  <c r="U257" i="5" a="1"/>
  <c r="T329" i="5" a="1"/>
  <c r="T180" i="5" a="1"/>
  <c r="U210" i="5" a="1"/>
  <c r="U416" i="5" a="1"/>
  <c r="T235" i="5" a="1"/>
  <c r="U380" i="5" a="1"/>
  <c r="U435" i="5" a="1"/>
  <c r="U335" i="5" a="1"/>
  <c r="T281" i="5" a="1"/>
  <c r="U373" i="5" a="1"/>
  <c r="U453" i="5" a="1"/>
  <c r="U372" i="5" a="1"/>
  <c r="T148" i="5" a="1"/>
  <c r="U396" i="5" a="1"/>
  <c r="U306" i="5" a="1"/>
  <c r="T157" i="5" a="1"/>
  <c r="U233" i="5" a="1"/>
  <c r="T236" i="5" a="1"/>
  <c r="U327" i="5" a="1"/>
  <c r="U488" i="5" a="1"/>
  <c r="T218" i="5" a="1"/>
  <c r="T453" i="5" a="1"/>
  <c r="U242" i="5" a="1"/>
  <c r="U351" i="5" a="1"/>
  <c r="T209" i="5" a="1"/>
  <c r="U434" i="5" a="1"/>
  <c r="T155" i="5" a="1"/>
  <c r="T259" i="5" a="1"/>
  <c r="O312" i="5" a="1"/>
  <c r="O257" i="5" a="1"/>
  <c r="O288" i="5" a="1"/>
  <c r="O415" i="5" a="1"/>
  <c r="O186" i="5" a="1"/>
  <c r="O242" i="5" a="1"/>
  <c r="O208" i="5" a="1"/>
  <c r="O399" i="5" a="1"/>
  <c r="O469" i="5" a="1"/>
  <c r="O434" i="5" a="1"/>
  <c r="O455" i="5" a="1"/>
  <c r="O327" i="5" a="1"/>
  <c r="O358" i="5" a="1"/>
  <c r="O211" i="5" a="1"/>
  <c r="P352" i="5" a="1"/>
  <c r="O486" i="5" a="1"/>
  <c r="P218" i="5" a="1"/>
  <c r="P415" i="5" a="1"/>
  <c r="P208" i="5" a="1"/>
  <c r="P209" i="5" a="1"/>
  <c r="P188" i="5" a="1"/>
  <c r="P350" i="5" a="1"/>
  <c r="P397" i="5" a="1"/>
  <c r="P288" i="5" a="1"/>
  <c r="P257" i="5" a="1"/>
  <c r="O329" i="5" a="1"/>
  <c r="P374" i="5" a="1"/>
  <c r="P472" i="5" a="1"/>
  <c r="O180" i="5" a="1"/>
  <c r="P147" i="5" a="1"/>
  <c r="P155" i="5" a="1"/>
  <c r="P469" i="5" a="1"/>
  <c r="P149" i="5" a="1"/>
  <c r="P435" i="5" a="1"/>
  <c r="P335" i="5" a="1"/>
  <c r="O281" i="5" a="1"/>
  <c r="P453" i="5" a="1"/>
  <c r="P372" i="5" a="1"/>
  <c r="P418" i="5" a="1"/>
  <c r="P396" i="5" a="1"/>
  <c r="P501" i="5" a="1"/>
  <c r="O328" i="5" a="1"/>
  <c r="P281" i="5" a="1"/>
  <c r="P486" i="5" a="1"/>
  <c r="O374" i="5" a="1"/>
  <c r="P148" i="5" a="1"/>
  <c r="P304" i="5" a="1"/>
  <c r="P258" i="5" a="1"/>
  <c r="O236" i="5" a="1"/>
  <c r="P305" i="5" a="1"/>
  <c r="O352" i="5" a="1"/>
  <c r="O435" i="5" a="1"/>
  <c r="P234" i="5" a="1"/>
  <c r="O453" i="5" a="1"/>
  <c r="P242" i="5" a="1"/>
  <c r="P504" i="5" a="1"/>
  <c r="P180" i="5" a="1"/>
  <c r="P178" i="5" a="1"/>
  <c r="O234" i="5" a="1"/>
  <c r="O155" i="5" a="1"/>
  <c r="P312" i="5" a="1"/>
  <c r="P259" i="5" a="1"/>
  <c r="T265" i="5" a="1"/>
  <c r="U259" i="5" a="1"/>
  <c r="P312" i="5" l="1"/>
  <c r="O155" i="5"/>
  <c r="O234" i="5"/>
  <c r="P178" i="5"/>
  <c r="P180" i="5"/>
  <c r="P504" i="5"/>
  <c r="P242" i="5"/>
  <c r="O453" i="5"/>
  <c r="P234" i="5"/>
  <c r="O435" i="5"/>
  <c r="O352" i="5"/>
  <c r="P305" i="5"/>
  <c r="O236" i="5"/>
  <c r="P258" i="5"/>
  <c r="P304" i="5"/>
  <c r="P148" i="5"/>
  <c r="O374" i="5"/>
  <c r="P486" i="5"/>
  <c r="P281" i="5"/>
  <c r="O328" i="5"/>
  <c r="P501" i="5"/>
  <c r="P396" i="5"/>
  <c r="P418" i="5"/>
  <c r="P372" i="5"/>
  <c r="P453" i="5"/>
  <c r="O281" i="5"/>
  <c r="P335" i="5"/>
  <c r="P435" i="5"/>
  <c r="P149" i="5"/>
  <c r="P469" i="5"/>
  <c r="P155" i="5"/>
  <c r="P147" i="5"/>
  <c r="O180" i="5"/>
  <c r="P472" i="5"/>
  <c r="P374" i="5"/>
  <c r="O329" i="5"/>
  <c r="P257" i="5"/>
  <c r="P288" i="5"/>
  <c r="P397" i="5"/>
  <c r="P350" i="5"/>
  <c r="P188" i="5"/>
  <c r="P209" i="5"/>
  <c r="P208" i="5"/>
  <c r="P415" i="5"/>
  <c r="P218" i="5"/>
  <c r="O486" i="5"/>
  <c r="P352" i="5"/>
  <c r="O211" i="5"/>
  <c r="O358" i="5"/>
  <c r="O327" i="5"/>
  <c r="O455" i="5"/>
  <c r="O434" i="5"/>
  <c r="O469" i="5"/>
  <c r="O399" i="5"/>
  <c r="O208" i="5"/>
  <c r="O242" i="5"/>
  <c r="O186" i="5"/>
  <c r="O415" i="5"/>
  <c r="O288" i="5"/>
  <c r="O257" i="5"/>
  <c r="O312" i="5"/>
  <c r="T259" i="5"/>
  <c r="T155" i="5"/>
  <c r="U434" i="5"/>
  <c r="T209" i="5"/>
  <c r="U351" i="5"/>
  <c r="U242" i="5"/>
  <c r="T453" i="5"/>
  <c r="T218" i="5"/>
  <c r="U488" i="5"/>
  <c r="U327" i="5"/>
  <c r="T236" i="5"/>
  <c r="U233" i="5"/>
  <c r="T157" i="5"/>
  <c r="U306" i="5"/>
  <c r="U396" i="5"/>
  <c r="T148" i="5"/>
  <c r="U372" i="5"/>
  <c r="U453" i="5"/>
  <c r="U373" i="5"/>
  <c r="T281" i="5"/>
  <c r="U335" i="5"/>
  <c r="U435" i="5"/>
  <c r="U380" i="5"/>
  <c r="T235" i="5"/>
  <c r="U416" i="5"/>
  <c r="U210" i="5"/>
  <c r="T180" i="5"/>
  <c r="T329" i="5"/>
  <c r="U257" i="5"/>
  <c r="U350" i="5"/>
  <c r="T416" i="5"/>
  <c r="T305" i="5"/>
  <c r="U188" i="5"/>
  <c r="T470" i="5"/>
  <c r="T150" i="5"/>
  <c r="T486" i="5"/>
  <c r="U352" i="5"/>
  <c r="T282" i="5"/>
  <c r="U216" i="5"/>
  <c r="T396" i="5"/>
  <c r="T455" i="5"/>
  <c r="T434" i="5"/>
  <c r="T469" i="5"/>
  <c r="T208" i="5"/>
  <c r="T242" i="5"/>
  <c r="U157" i="5"/>
  <c r="T186" i="5"/>
  <c r="T415" i="5"/>
  <c r="T280" i="5"/>
  <c r="T335" i="5"/>
  <c r="T350" i="5"/>
  <c r="T312" i="5"/>
  <c r="U6" i="3"/>
  <c r="V5" i="3"/>
  <c r="U20" i="3"/>
  <c r="V36" i="3"/>
  <c r="U28" i="3"/>
  <c r="V15" i="3"/>
  <c r="V34" i="3"/>
  <c r="V32" i="3"/>
  <c r="V21" i="3"/>
  <c r="U23" i="3"/>
  <c r="U13" i="3"/>
  <c r="V22" i="3"/>
  <c r="V13" i="3"/>
  <c r="U11" i="3"/>
  <c r="U15" i="3"/>
  <c r="V38" i="3"/>
  <c r="U33" i="3"/>
  <c r="V4" i="3"/>
  <c r="U14" i="3"/>
  <c r="U5" i="3"/>
  <c r="U32" i="3"/>
  <c r="V17" i="3"/>
  <c r="U26" i="3"/>
  <c r="V8" i="3"/>
  <c r="U9" i="3"/>
  <c r="V35" i="3"/>
  <c r="V31" i="3"/>
  <c r="V6" i="3"/>
  <c r="V16" i="3"/>
  <c r="V14" i="3"/>
  <c r="V27" i="3"/>
  <c r="U17" i="3"/>
  <c r="V23" i="3"/>
  <c r="U18" i="3"/>
  <c r="V20" i="3"/>
  <c r="U8" i="3"/>
  <c r="V24" i="3"/>
  <c r="V12" i="3"/>
  <c r="U25" i="3"/>
  <c r="V11" i="3"/>
  <c r="V18" i="3"/>
  <c r="U7" i="3"/>
  <c r="V26" i="3"/>
  <c r="U36" i="3"/>
  <c r="V10" i="3"/>
  <c r="V39" i="3"/>
  <c r="U16" i="3"/>
  <c r="U39" i="3"/>
  <c r="U38" i="3"/>
  <c r="U22" i="3"/>
  <c r="U37" i="3"/>
  <c r="U30" i="3"/>
  <c r="U29" i="3"/>
  <c r="U24" i="3"/>
  <c r="V25" i="3"/>
  <c r="U31" i="3"/>
  <c r="U35" i="3"/>
  <c r="U4" i="3"/>
  <c r="U19" i="3"/>
  <c r="V33" i="3"/>
  <c r="U21" i="3"/>
  <c r="U27" i="3"/>
  <c r="U34" i="3"/>
  <c r="V28" i="3"/>
  <c r="V29" i="3"/>
  <c r="V9" i="3"/>
  <c r="V19" i="3"/>
  <c r="U12" i="3"/>
  <c r="V30" i="3"/>
  <c r="V7" i="3"/>
  <c r="U10" i="3"/>
  <c r="V37" i="3"/>
  <c r="Z17" i="3"/>
  <c r="AA5" i="3"/>
  <c r="AA19" i="3"/>
  <c r="Z30" i="3"/>
  <c r="Z37" i="3"/>
  <c r="AA18" i="3"/>
  <c r="Z5" i="3"/>
  <c r="Z10" i="3"/>
  <c r="AA39" i="3"/>
  <c r="Z15" i="3"/>
  <c r="AA35" i="3"/>
  <c r="AA15" i="3"/>
  <c r="Z31" i="3"/>
  <c r="Z29" i="3"/>
  <c r="Z38" i="3"/>
  <c r="AA26" i="3"/>
  <c r="Z14" i="3"/>
  <c r="AA8" i="3"/>
  <c r="AA37" i="3"/>
  <c r="AA25" i="3"/>
  <c r="Z6" i="3"/>
  <c r="AA20" i="3"/>
  <c r="Z7" i="3"/>
  <c r="AA16" i="3"/>
  <c r="Z18" i="3"/>
  <c r="Z12" i="3"/>
  <c r="AA12" i="3"/>
  <c r="Z16" i="3"/>
  <c r="Z9" i="3"/>
  <c r="Z22" i="3"/>
  <c r="AA10" i="3"/>
  <c r="AA30" i="3"/>
  <c r="Z27" i="3"/>
  <c r="AA36" i="3"/>
  <c r="Z19" i="3"/>
  <c r="Z39" i="3"/>
  <c r="Z28" i="3"/>
  <c r="AA22" i="3"/>
  <c r="AA27" i="3"/>
  <c r="Z20" i="3"/>
  <c r="Z34" i="3"/>
  <c r="AA6" i="3"/>
  <c r="AA23" i="3"/>
  <c r="AA9" i="3"/>
  <c r="Z23" i="3"/>
  <c r="Z35" i="3"/>
  <c r="AA38" i="3"/>
  <c r="AA34" i="3"/>
  <c r="Z21" i="3"/>
  <c r="AA7" i="3"/>
  <c r="Z25" i="3"/>
  <c r="AA21" i="3"/>
  <c r="AA29" i="3"/>
  <c r="Z4" i="3"/>
  <c r="AA28" i="3"/>
  <c r="AA31" i="3"/>
  <c r="AA33" i="3"/>
  <c r="Z26" i="3"/>
  <c r="AA14" i="3"/>
  <c r="P259" i="5"/>
  <c r="T265" i="5"/>
  <c r="U259" i="5"/>
  <c r="G117" i="5"/>
  <c r="E117" i="5"/>
  <c r="C128" i="5"/>
  <c r="D74" i="6" s="1"/>
  <c r="B128" i="5"/>
  <c r="C74" i="6" s="1"/>
  <c r="C126" i="5"/>
  <c r="D72" i="6" s="1"/>
  <c r="B126" i="5"/>
  <c r="C72" i="6" s="1"/>
  <c r="B121" i="5"/>
  <c r="C69" i="6" s="1"/>
  <c r="C121" i="5"/>
  <c r="D69" i="6" s="1"/>
  <c r="C120" i="5"/>
  <c r="D68" i="6" s="1"/>
  <c r="B120" i="5"/>
  <c r="C68" i="6" s="1"/>
  <c r="B119" i="5"/>
  <c r="C67" i="6" s="1"/>
  <c r="C119" i="5"/>
  <c r="D67" i="6" s="1"/>
  <c r="B118" i="5"/>
  <c r="C66" i="6" s="1"/>
  <c r="C118" i="5"/>
  <c r="D66" i="6" s="1"/>
  <c r="U117" i="5" a="1"/>
  <c r="U218" i="5" a="1"/>
  <c r="O501" i="5" a="1"/>
  <c r="P399" i="5" a="1"/>
  <c r="O148" i="5" a="1"/>
  <c r="P150" i="5" a="1"/>
  <c r="U209" i="5" a="1"/>
  <c r="Z13" i="3" a="1"/>
  <c r="U186" i="5" a="1"/>
  <c r="O209" i="5" a="1"/>
  <c r="O397" i="5" a="1"/>
  <c r="U305" i="5" a="1"/>
  <c r="AA32" i="3" a="1"/>
  <c r="P373" i="5" a="1"/>
  <c r="O265" i="5" a="1"/>
  <c r="O305" i="5" a="1"/>
  <c r="O372" i="5" a="1"/>
  <c r="T149" i="5" a="1"/>
  <c r="O280" i="5" a="1"/>
  <c r="O150" i="5" a="1"/>
  <c r="U415" i="5" a="1"/>
  <c r="O216" i="5" a="1"/>
  <c r="T304" i="5" a="1"/>
  <c r="P434" i="5" a="1"/>
  <c r="T188" i="5" a="1"/>
  <c r="P329" i="5" a="1"/>
  <c r="P358" i="5" a="1"/>
  <c r="U148" i="5" a="1"/>
  <c r="O282" i="5" a="1"/>
  <c r="O418" i="5" a="1"/>
  <c r="U504" i="5" a="1"/>
  <c r="U258" i="5" a="1"/>
  <c r="U486" i="5" a="1"/>
  <c r="O233" i="5" a="1"/>
  <c r="T399" i="5" a="1"/>
  <c r="U178" i="5" a="1"/>
  <c r="O452" i="5" a="1"/>
  <c r="T418" i="5" a="1"/>
  <c r="O188" i="5" a="1"/>
  <c r="T233" i="5" a="1"/>
  <c r="P280" i="5" a="1"/>
  <c r="T211" i="5" a="1"/>
  <c r="P485" i="5" a="1"/>
  <c r="U280" i="5" a="1"/>
  <c r="U501" i="5" a="1"/>
  <c r="O416" i="5" a="1"/>
  <c r="P380" i="5" a="1"/>
  <c r="P235" i="5" a="1"/>
  <c r="T352" i="5" a="1"/>
  <c r="P488" i="5" a="1"/>
  <c r="U437" i="5" a="1"/>
  <c r="O504" i="5" a="1"/>
  <c r="U485" i="5" a="1"/>
  <c r="U181" i="5" a="1"/>
  <c r="U265" i="5" a="1"/>
  <c r="P211" i="5" a="1"/>
  <c r="O210" i="5" a="1"/>
  <c r="T435" i="5" a="1"/>
  <c r="O306" i="5" a="1"/>
  <c r="T488" i="5" a="1"/>
  <c r="U470" i="5" a="1"/>
  <c r="P502" i="5" a="1"/>
  <c r="T210" i="5" a="1"/>
  <c r="O157" i="5" a="1"/>
  <c r="O485" i="5" a="1"/>
  <c r="O470" i="5" a="1"/>
  <c r="O146" i="5" a="1"/>
  <c r="T257" i="5" a="1"/>
  <c r="O235" i="5" a="1"/>
  <c r="O149" i="5" a="1"/>
  <c r="T504" i="5" a="1"/>
  <c r="O437" i="5" a="1"/>
  <c r="AA11" i="3" a="1"/>
  <c r="P282" i="5" a="1"/>
  <c r="T178" i="5" a="1"/>
  <c r="T485" i="5" a="1"/>
  <c r="U452" i="5" a="1"/>
  <c r="P452" i="5" a="1"/>
  <c r="O373" i="5" a="1"/>
  <c r="O259" i="5" a="1"/>
  <c r="P186" i="5" a="1"/>
  <c r="P179" i="5" a="1"/>
  <c r="Z24" i="3" a="1"/>
  <c r="P306" i="5" a="1"/>
  <c r="Z33" i="3" a="1"/>
  <c r="U155" i="5" a="1"/>
  <c r="U211" i="5" a="1"/>
  <c r="U399" i="5" a="1"/>
  <c r="U455" i="5" a="1"/>
  <c r="U234" i="5" a="1"/>
  <c r="T437" i="5" a="1"/>
  <c r="O396" i="5" a="1"/>
  <c r="U469" i="5" a="1"/>
  <c r="P470" i="5" a="1"/>
  <c r="U150" i="5" a="1"/>
  <c r="T358" i="5" a="1"/>
  <c r="Z32" i="3" a="1"/>
  <c r="U358" i="5" a="1"/>
  <c r="O335" i="5" a="1"/>
  <c r="U235" i="5" a="1"/>
  <c r="T234" i="5" a="1"/>
  <c r="P216" i="5" a="1"/>
  <c r="P351" i="5" a="1"/>
  <c r="AA4" i="3" a="1"/>
  <c r="P455" i="5" a="1"/>
  <c r="U329" i="5" a="1"/>
  <c r="P416" i="5" a="1"/>
  <c r="T258" i="5" a="1"/>
  <c r="T306" i="5" a="1"/>
  <c r="U282" i="5" a="1"/>
  <c r="AA24" i="3" a="1"/>
  <c r="T216" i="5" a="1"/>
  <c r="T147" i="5" a="1"/>
  <c r="U179" i="5" a="1"/>
  <c r="U472" i="5" a="1"/>
  <c r="O472" i="5" a="1"/>
  <c r="P181" i="5" a="1"/>
  <c r="P210" i="5" a="1"/>
  <c r="AA13" i="3" a="1"/>
  <c r="U328" i="5" a="1"/>
  <c r="T146" i="5" a="1"/>
  <c r="U146" i="5" a="1"/>
  <c r="P236" i="5" a="1"/>
  <c r="T328" i="5" a="1"/>
  <c r="P233" i="5" a="1"/>
  <c r="O179" i="5" a="1"/>
  <c r="U502" i="5" a="1"/>
  <c r="P265" i="5" a="1"/>
  <c r="U208" i="5" a="1"/>
  <c r="U397" i="5" a="1"/>
  <c r="P146" i="5" a="1"/>
  <c r="T181" i="5" a="1"/>
  <c r="U288" i="5" a="1"/>
  <c r="O178" i="5" a="1"/>
  <c r="T373" i="5" a="1"/>
  <c r="Z36" i="3" a="1"/>
  <c r="O218" i="5" a="1"/>
  <c r="T502" i="5" a="1"/>
  <c r="P157" i="5" a="1"/>
  <c r="O380" i="5" a="1"/>
  <c r="U180" i="5" a="1"/>
  <c r="T501" i="5" a="1"/>
  <c r="U304" i="5" a="1"/>
  <c r="U312" i="5" a="1"/>
  <c r="O488" i="5" a="1"/>
  <c r="O147" i="5" a="1"/>
  <c r="P437" i="5" a="1"/>
  <c r="U236" i="5" a="1"/>
  <c r="U374" i="5" a="1"/>
  <c r="U147" i="5" a="1"/>
  <c r="O351" i="5" a="1"/>
  <c r="T351" i="5" a="1"/>
  <c r="U418" i="5" a="1"/>
  <c r="T397" i="5" a="1"/>
  <c r="T179" i="5" a="1"/>
  <c r="O258" i="5" a="1"/>
  <c r="Z11" i="3" a="1"/>
  <c r="P327" i="5" a="1"/>
  <c r="O350" i="5" a="1"/>
  <c r="U281" i="5" a="1"/>
  <c r="T452" i="5" a="1"/>
  <c r="O502" i="5" a="1"/>
  <c r="T472" i="5" a="1"/>
  <c r="T327" i="5" a="1"/>
  <c r="O304" i="5" a="1"/>
  <c r="T372" i="5" a="1"/>
  <c r="AA17" i="3" a="1"/>
  <c r="P328" i="5" a="1"/>
  <c r="U149" i="5" a="1"/>
  <c r="T288" i="5" a="1"/>
  <c r="O181" i="5" a="1"/>
  <c r="T374" i="5" a="1"/>
  <c r="Z8" i="3" a="1"/>
  <c r="T380" i="5" a="1"/>
  <c r="U117" i="5" l="1"/>
  <c r="O472" i="5"/>
  <c r="Q472" i="5" s="1"/>
  <c r="R472" i="5" s="1"/>
  <c r="S472" i="5" s="1"/>
  <c r="H226" i="6" s="1"/>
  <c r="AA11" i="3"/>
  <c r="P485" i="5"/>
  <c r="T304" i="5"/>
  <c r="P470" i="5"/>
  <c r="T452" i="5"/>
  <c r="T502" i="5"/>
  <c r="O178" i="5"/>
  <c r="Q178" i="5" s="1"/>
  <c r="R178" i="5" s="1"/>
  <c r="S178" i="5" s="1"/>
  <c r="H92" i="6" s="1"/>
  <c r="U472" i="5"/>
  <c r="O437" i="5"/>
  <c r="T211" i="5"/>
  <c r="O216" i="5"/>
  <c r="U281" i="5"/>
  <c r="V281" i="5" s="1"/>
  <c r="W281" i="5" s="1"/>
  <c r="X281" i="5" s="1"/>
  <c r="I147" i="6" s="1"/>
  <c r="U501" i="5"/>
  <c r="P236" i="5"/>
  <c r="Q236" i="5" s="1"/>
  <c r="R236" i="5" s="1"/>
  <c r="S236" i="5" s="1"/>
  <c r="H121" i="6" s="1"/>
  <c r="U179" i="5"/>
  <c r="T504" i="5"/>
  <c r="P235" i="5"/>
  <c r="W4" i="3"/>
  <c r="X4" i="3" s="1"/>
  <c r="Y4" i="3" s="1"/>
  <c r="U415" i="5"/>
  <c r="P146" i="5"/>
  <c r="O350" i="5"/>
  <c r="Q350" i="5" s="1"/>
  <c r="R350" i="5" s="1"/>
  <c r="O396" i="5"/>
  <c r="Q396" i="5" s="1"/>
  <c r="R396" i="5" s="1"/>
  <c r="P306" i="5"/>
  <c r="T147" i="5"/>
  <c r="W25" i="3"/>
  <c r="X25" i="3" s="1"/>
  <c r="Y25" i="3" s="1"/>
  <c r="O149" i="5"/>
  <c r="Q149" i="5" s="1"/>
  <c r="R149" i="5" s="1"/>
  <c r="S149" i="5" s="1"/>
  <c r="H81" i="6" s="1"/>
  <c r="P280" i="5"/>
  <c r="O150" i="5"/>
  <c r="P157" i="5"/>
  <c r="P327" i="5"/>
  <c r="Q327" i="5" s="1"/>
  <c r="R327" i="5" s="1"/>
  <c r="S327" i="5" s="1"/>
  <c r="H166" i="6" s="1"/>
  <c r="U280" i="5"/>
  <c r="Q242" i="5"/>
  <c r="R242" i="5" s="1"/>
  <c r="S242" i="5" s="1"/>
  <c r="H124" i="6" s="1"/>
  <c r="U146" i="5"/>
  <c r="T216" i="5"/>
  <c r="V216" i="5" s="1"/>
  <c r="W216" i="5" s="1"/>
  <c r="X216" i="5" s="1"/>
  <c r="I112" i="6" s="1"/>
  <c r="O235" i="5"/>
  <c r="Q235" i="5" s="1"/>
  <c r="R235" i="5" s="1"/>
  <c r="S235" i="5" s="1"/>
  <c r="H120" i="6" s="1"/>
  <c r="T233" i="5"/>
  <c r="V233" i="5" s="1"/>
  <c r="W233" i="5" s="1"/>
  <c r="O280" i="5"/>
  <c r="U437" i="5"/>
  <c r="Z11" i="3"/>
  <c r="U208" i="5"/>
  <c r="W30" i="3"/>
  <c r="X30" i="3" s="1"/>
  <c r="Y30" i="3" s="1"/>
  <c r="W17" i="3"/>
  <c r="X17" i="3" s="1"/>
  <c r="Y17" i="3" s="1"/>
  <c r="Z24" i="3"/>
  <c r="AB19" i="3"/>
  <c r="AC19" i="3" s="1"/>
  <c r="AD19" i="3" s="1"/>
  <c r="AA24" i="3"/>
  <c r="T257" i="5"/>
  <c r="O188" i="5"/>
  <c r="T149" i="5"/>
  <c r="U469" i="5"/>
  <c r="V469" i="5" s="1"/>
  <c r="W469" i="5" s="1"/>
  <c r="X469" i="5" s="1"/>
  <c r="I223" i="6" s="1"/>
  <c r="O258" i="5"/>
  <c r="Q258" i="5" s="1"/>
  <c r="R258" i="5" s="1"/>
  <c r="S258" i="5" s="1"/>
  <c r="H136" i="6" s="1"/>
  <c r="O218" i="5"/>
  <c r="Q218" i="5" s="1"/>
  <c r="R218" i="5" s="1"/>
  <c r="S218" i="5" s="1"/>
  <c r="H114" i="6" s="1"/>
  <c r="P179" i="5"/>
  <c r="U282" i="5"/>
  <c r="V282" i="5" s="1"/>
  <c r="W282" i="5" s="1"/>
  <c r="X282" i="5" s="1"/>
  <c r="I148" i="6" s="1"/>
  <c r="W28" i="3"/>
  <c r="X28" i="3" s="1"/>
  <c r="Y28" i="3" s="1"/>
  <c r="O146" i="5"/>
  <c r="T418" i="5"/>
  <c r="O372" i="5"/>
  <c r="Q372" i="5" s="1"/>
  <c r="R372" i="5" s="1"/>
  <c r="S372" i="5" s="1"/>
  <c r="U397" i="5"/>
  <c r="T179" i="5"/>
  <c r="T352" i="5"/>
  <c r="V352" i="5" s="1"/>
  <c r="W352" i="5" s="1"/>
  <c r="X352" i="5" s="1"/>
  <c r="I181" i="6" s="1"/>
  <c r="T146" i="5"/>
  <c r="T306" i="5"/>
  <c r="V306" i="5" s="1"/>
  <c r="W306" i="5" s="1"/>
  <c r="X306" i="5" s="1"/>
  <c r="I158" i="6" s="1"/>
  <c r="O470" i="5"/>
  <c r="O452" i="5"/>
  <c r="O305" i="5"/>
  <c r="Q305" i="5" s="1"/>
  <c r="R305" i="5" s="1"/>
  <c r="S305" i="5" s="1"/>
  <c r="H157" i="6" s="1"/>
  <c r="T380" i="5"/>
  <c r="V380" i="5" s="1"/>
  <c r="W380" i="5" s="1"/>
  <c r="X380" i="5" s="1"/>
  <c r="T397" i="5"/>
  <c r="T437" i="5"/>
  <c r="P186" i="5"/>
  <c r="Q186" i="5" s="1"/>
  <c r="R186" i="5" s="1"/>
  <c r="S186" i="5" s="1"/>
  <c r="H98" i="6" s="1"/>
  <c r="T258" i="5"/>
  <c r="O485" i="5"/>
  <c r="U178" i="5"/>
  <c r="O265" i="5"/>
  <c r="P488" i="5"/>
  <c r="U418" i="5"/>
  <c r="P265" i="5"/>
  <c r="U288" i="5"/>
  <c r="P416" i="5"/>
  <c r="O157" i="5"/>
  <c r="P380" i="5"/>
  <c r="P373" i="5"/>
  <c r="Q373" i="5" s="1"/>
  <c r="R373" i="5" s="1"/>
  <c r="S373" i="5" s="1"/>
  <c r="O416" i="5"/>
  <c r="T351" i="5"/>
  <c r="V351" i="5" s="1"/>
  <c r="W351" i="5" s="1"/>
  <c r="X351" i="5" s="1"/>
  <c r="I180" i="6" s="1"/>
  <c r="U234" i="5"/>
  <c r="U328" i="5"/>
  <c r="U329" i="5"/>
  <c r="V329" i="5" s="1"/>
  <c r="W329" i="5" s="1"/>
  <c r="X329" i="5" s="1"/>
  <c r="I168" i="6" s="1"/>
  <c r="T210" i="5"/>
  <c r="V210" i="5" s="1"/>
  <c r="W210" i="5" s="1"/>
  <c r="X210" i="5" s="1"/>
  <c r="I108" i="6" s="1"/>
  <c r="T399" i="5"/>
  <c r="W12" i="3"/>
  <c r="X12" i="3" s="1"/>
  <c r="Y12" i="3" s="1"/>
  <c r="W34" i="3"/>
  <c r="X34" i="3" s="1"/>
  <c r="Y34" i="3" s="1"/>
  <c r="AA32" i="3"/>
  <c r="AB12" i="3"/>
  <c r="AC12" i="3" s="1"/>
  <c r="AD12" i="3" s="1"/>
  <c r="AB14" i="3"/>
  <c r="AC14" i="3" s="1"/>
  <c r="AD14" i="3" s="1"/>
  <c r="Z8" i="3"/>
  <c r="AB8" i="3" s="1"/>
  <c r="AC8" i="3" s="1"/>
  <c r="AD8" i="3" s="1"/>
  <c r="O351" i="5"/>
  <c r="U502" i="5"/>
  <c r="O259" i="5"/>
  <c r="Q259" i="5" s="1"/>
  <c r="R259" i="5" s="1"/>
  <c r="S259" i="5" s="1"/>
  <c r="H137" i="6" s="1"/>
  <c r="Q257" i="5"/>
  <c r="R257" i="5" s="1"/>
  <c r="Q486" i="5"/>
  <c r="R486" i="5" s="1"/>
  <c r="S486" i="5" s="1"/>
  <c r="P455" i="5"/>
  <c r="Q455" i="5" s="1"/>
  <c r="R455" i="5" s="1"/>
  <c r="S455" i="5" s="1"/>
  <c r="H214" i="6" s="1"/>
  <c r="P502" i="5"/>
  <c r="O233" i="5"/>
  <c r="U305" i="5"/>
  <c r="V305" i="5" s="1"/>
  <c r="W305" i="5" s="1"/>
  <c r="X305" i="5" s="1"/>
  <c r="I157" i="6" s="1"/>
  <c r="T374" i="5"/>
  <c r="U147" i="5"/>
  <c r="V147" i="5" s="1"/>
  <c r="W147" i="5" s="1"/>
  <c r="X147" i="5" s="1"/>
  <c r="I79" i="6" s="1"/>
  <c r="W6" i="3"/>
  <c r="X6" i="3" s="1"/>
  <c r="Y6" i="3" s="1"/>
  <c r="AB23" i="3"/>
  <c r="AC23" i="3" s="1"/>
  <c r="AD23" i="3" s="1"/>
  <c r="Z36" i="3"/>
  <c r="AB36" i="3" s="1"/>
  <c r="AC36" i="3" s="1"/>
  <c r="AD36" i="3" s="1"/>
  <c r="AA13" i="3"/>
  <c r="AA4" i="3"/>
  <c r="AB4" i="3" s="1"/>
  <c r="AC4" i="3" s="1"/>
  <c r="AD4" i="3" s="1"/>
  <c r="AB37" i="3"/>
  <c r="AC37" i="3" s="1"/>
  <c r="AD37" i="3" s="1"/>
  <c r="U470" i="5"/>
  <c r="V470" i="5" s="1"/>
  <c r="W470" i="5" s="1"/>
  <c r="X470" i="5" s="1"/>
  <c r="I224" i="6" s="1"/>
  <c r="U486" i="5"/>
  <c r="V486" i="5" s="1"/>
  <c r="W486" i="5" s="1"/>
  <c r="X486" i="5" s="1"/>
  <c r="O397" i="5"/>
  <c r="Q397" i="5" s="1"/>
  <c r="R397" i="5" s="1"/>
  <c r="S397" i="5" s="1"/>
  <c r="H193" i="6" s="1"/>
  <c r="O181" i="5"/>
  <c r="Q181" i="5" s="1"/>
  <c r="R181" i="5" s="1"/>
  <c r="S181" i="5" s="1"/>
  <c r="H95" i="6" s="1"/>
  <c r="U374" i="5"/>
  <c r="U455" i="5"/>
  <c r="V455" i="5" s="1"/>
  <c r="W455" i="5" s="1"/>
  <c r="X455" i="5" s="1"/>
  <c r="I214" i="6" s="1"/>
  <c r="W9" i="3"/>
  <c r="X9" i="3" s="1"/>
  <c r="Y9" i="3" s="1"/>
  <c r="O373" i="5"/>
  <c r="P351" i="5"/>
  <c r="T488" i="5"/>
  <c r="V488" i="5" s="1"/>
  <c r="W488" i="5" s="1"/>
  <c r="X488" i="5" s="1"/>
  <c r="U258" i="5"/>
  <c r="O209" i="5"/>
  <c r="Q209" i="5" s="1"/>
  <c r="R209" i="5" s="1"/>
  <c r="S209" i="5" s="1"/>
  <c r="H107" i="6" s="1"/>
  <c r="T288" i="5"/>
  <c r="U236" i="5"/>
  <c r="V236" i="5" s="1"/>
  <c r="W236" i="5" s="1"/>
  <c r="X236" i="5" s="1"/>
  <c r="I121" i="6" s="1"/>
  <c r="O179" i="5"/>
  <c r="P452" i="5"/>
  <c r="P216" i="5"/>
  <c r="O306" i="5"/>
  <c r="Q306" i="5" s="1"/>
  <c r="R306" i="5" s="1"/>
  <c r="S306" i="5" s="1"/>
  <c r="H158" i="6" s="1"/>
  <c r="U504" i="5"/>
  <c r="V504" i="5" s="1"/>
  <c r="W504" i="5" s="1"/>
  <c r="X504" i="5" s="1"/>
  <c r="U186" i="5"/>
  <c r="V186" i="5" s="1"/>
  <c r="W186" i="5" s="1"/>
  <c r="X186" i="5" s="1"/>
  <c r="I98" i="6" s="1"/>
  <c r="U149" i="5"/>
  <c r="V149" i="5" s="1"/>
  <c r="W149" i="5" s="1"/>
  <c r="X149" i="5" s="1"/>
  <c r="I81" i="6" s="1"/>
  <c r="P437" i="5"/>
  <c r="U399" i="5"/>
  <c r="V399" i="5" s="1"/>
  <c r="W399" i="5" s="1"/>
  <c r="X399" i="5" s="1"/>
  <c r="I195" i="6" s="1"/>
  <c r="P210" i="5"/>
  <c r="T234" i="5"/>
  <c r="T435" i="5"/>
  <c r="V435" i="5" s="1"/>
  <c r="W435" i="5" s="1"/>
  <c r="X435" i="5" s="1"/>
  <c r="I205" i="6" s="1"/>
  <c r="O418" i="5"/>
  <c r="Q418" i="5" s="1"/>
  <c r="R418" i="5" s="1"/>
  <c r="S418" i="5" s="1"/>
  <c r="H201" i="6" s="1"/>
  <c r="Z13" i="3"/>
  <c r="P328" i="5"/>
  <c r="Q328" i="5" s="1"/>
  <c r="R328" i="5" s="1"/>
  <c r="S328" i="5" s="1"/>
  <c r="H167" i="6" s="1"/>
  <c r="O147" i="5"/>
  <c r="T373" i="5"/>
  <c r="V373" i="5" s="1"/>
  <c r="W373" i="5" s="1"/>
  <c r="X373" i="5" s="1"/>
  <c r="U452" i="5"/>
  <c r="U235" i="5"/>
  <c r="W21" i="3"/>
  <c r="X21" i="3" s="1"/>
  <c r="Y21" i="3" s="1"/>
  <c r="O210" i="5"/>
  <c r="O282" i="5"/>
  <c r="U209" i="5"/>
  <c r="V209" i="5" s="1"/>
  <c r="W209" i="5" s="1"/>
  <c r="X209" i="5" s="1"/>
  <c r="I107" i="6" s="1"/>
  <c r="AA17" i="3"/>
  <c r="AB17" i="3" s="1"/>
  <c r="AC17" i="3" s="1"/>
  <c r="AD17" i="3" s="1"/>
  <c r="O488" i="5"/>
  <c r="P233" i="5"/>
  <c r="T485" i="5"/>
  <c r="O335" i="5"/>
  <c r="Q335" i="5" s="1"/>
  <c r="R335" i="5" s="1"/>
  <c r="S335" i="5" s="1"/>
  <c r="H171" i="6" s="1"/>
  <c r="P211" i="5"/>
  <c r="Q211" i="5" s="1"/>
  <c r="R211" i="5" s="1"/>
  <c r="S211" i="5" s="1"/>
  <c r="H109" i="6" s="1"/>
  <c r="U148" i="5"/>
  <c r="V148" i="5" s="1"/>
  <c r="W148" i="5" s="1"/>
  <c r="X148" i="5" s="1"/>
  <c r="I80" i="6" s="1"/>
  <c r="P150" i="5"/>
  <c r="T372" i="5"/>
  <c r="V372" i="5" s="1"/>
  <c r="W372" i="5" s="1"/>
  <c r="X372" i="5" s="1"/>
  <c r="U312" i="5"/>
  <c r="V312" i="5" s="1"/>
  <c r="W312" i="5" s="1"/>
  <c r="X312" i="5" s="1"/>
  <c r="I161" i="6" s="1"/>
  <c r="U211" i="5"/>
  <c r="P181" i="5"/>
  <c r="U358" i="5"/>
  <c r="U265" i="5"/>
  <c r="V265" i="5" s="1"/>
  <c r="W265" i="5" s="1"/>
  <c r="X265" i="5" s="1"/>
  <c r="I140" i="6" s="1"/>
  <c r="P358" i="5"/>
  <c r="Q358" i="5" s="1"/>
  <c r="R358" i="5" s="1"/>
  <c r="S358" i="5" s="1"/>
  <c r="H184" i="6" s="1"/>
  <c r="Q188" i="5"/>
  <c r="R188" i="5" s="1"/>
  <c r="S188" i="5" s="1"/>
  <c r="H100" i="6" s="1"/>
  <c r="O148" i="5"/>
  <c r="Q148" i="5" s="1"/>
  <c r="R148" i="5" s="1"/>
  <c r="S148" i="5" s="1"/>
  <c r="H80" i="6" s="1"/>
  <c r="O304" i="5"/>
  <c r="Q304" i="5" s="1"/>
  <c r="R304" i="5" s="1"/>
  <c r="U304" i="5"/>
  <c r="T328" i="5"/>
  <c r="T181" i="5"/>
  <c r="W19" i="3"/>
  <c r="X19" i="3" s="1"/>
  <c r="Y19" i="3" s="1"/>
  <c r="AB5" i="3"/>
  <c r="AC5" i="3" s="1"/>
  <c r="AD5" i="3" s="1"/>
  <c r="Z32" i="3"/>
  <c r="AB34" i="3"/>
  <c r="AC34" i="3" s="1"/>
  <c r="AD34" i="3" s="1"/>
  <c r="U181" i="5"/>
  <c r="P329" i="5"/>
  <c r="P399" i="5"/>
  <c r="Q399" i="5" s="1"/>
  <c r="R399" i="5" s="1"/>
  <c r="S399" i="5" s="1"/>
  <c r="H195" i="6" s="1"/>
  <c r="T327" i="5"/>
  <c r="T501" i="5"/>
  <c r="U155" i="5"/>
  <c r="V155" i="5" s="1"/>
  <c r="W155" i="5" s="1"/>
  <c r="X155" i="5" s="1"/>
  <c r="I85" i="6" s="1"/>
  <c r="T178" i="5"/>
  <c r="V178" i="5" s="1"/>
  <c r="W178" i="5" s="1"/>
  <c r="T358" i="5"/>
  <c r="Q453" i="5"/>
  <c r="R453" i="5" s="1"/>
  <c r="S453" i="5" s="1"/>
  <c r="H212" i="6" s="1"/>
  <c r="V350" i="5"/>
  <c r="W350" i="5" s="1"/>
  <c r="U485" i="5"/>
  <c r="W5" i="3"/>
  <c r="X5" i="3" s="1"/>
  <c r="Y5" i="3" s="1"/>
  <c r="AB39" i="3"/>
  <c r="AC39" i="3" s="1"/>
  <c r="AD39" i="3" s="1"/>
  <c r="AB28" i="3"/>
  <c r="AC28" i="3" s="1"/>
  <c r="AD28" i="3" s="1"/>
  <c r="T188" i="5"/>
  <c r="V188" i="5" s="1"/>
  <c r="W188" i="5" s="1"/>
  <c r="X188" i="5" s="1"/>
  <c r="I100" i="6" s="1"/>
  <c r="V453" i="5"/>
  <c r="W453" i="5" s="1"/>
  <c r="X453" i="5" s="1"/>
  <c r="I212" i="6" s="1"/>
  <c r="O501" i="5"/>
  <c r="Q501" i="5" s="1"/>
  <c r="R501" i="5" s="1"/>
  <c r="S501" i="5" s="1"/>
  <c r="T472" i="5"/>
  <c r="V472" i="5" s="1"/>
  <c r="W472" i="5" s="1"/>
  <c r="X472" i="5" s="1"/>
  <c r="I226" i="6" s="1"/>
  <c r="U180" i="5"/>
  <c r="V180" i="5" s="1"/>
  <c r="W180" i="5" s="1"/>
  <c r="X180" i="5" s="1"/>
  <c r="I94" i="6" s="1"/>
  <c r="Z33" i="3"/>
  <c r="P282" i="5"/>
  <c r="Q180" i="5"/>
  <c r="R180" i="5" s="1"/>
  <c r="S180" i="5" s="1"/>
  <c r="H94" i="6" s="1"/>
  <c r="U150" i="5"/>
  <c r="V150" i="5" s="1"/>
  <c r="W150" i="5" s="1"/>
  <c r="X150" i="5" s="1"/>
  <c r="I82" i="6" s="1"/>
  <c r="O504" i="5"/>
  <c r="Q504" i="5" s="1"/>
  <c r="R504" i="5" s="1"/>
  <c r="S504" i="5" s="1"/>
  <c r="Q352" i="5"/>
  <c r="R352" i="5" s="1"/>
  <c r="S352" i="5" s="1"/>
  <c r="H181" i="6" s="1"/>
  <c r="P434" i="5"/>
  <c r="Q434" i="5" s="1"/>
  <c r="R434" i="5" s="1"/>
  <c r="S434" i="5" s="1"/>
  <c r="H204" i="6" s="1"/>
  <c r="U218" i="5"/>
  <c r="O502" i="5"/>
  <c r="V242" i="5"/>
  <c r="W242" i="5" s="1"/>
  <c r="X242" i="5" s="1"/>
  <c r="I124" i="6" s="1"/>
  <c r="O380" i="5"/>
  <c r="Q435" i="5"/>
  <c r="R435" i="5" s="1"/>
  <c r="S435" i="5" s="1"/>
  <c r="H205" i="6" s="1"/>
  <c r="W37" i="3"/>
  <c r="X37" i="3" s="1"/>
  <c r="Y37" i="3" s="1"/>
  <c r="AB38" i="3"/>
  <c r="AC38" i="3" s="1"/>
  <c r="AD38" i="3" s="1"/>
  <c r="W39" i="3"/>
  <c r="X39" i="3" s="1"/>
  <c r="Y39" i="3" s="1"/>
  <c r="Q469" i="5"/>
  <c r="R469" i="5" s="1"/>
  <c r="S469" i="5" s="1"/>
  <c r="H223" i="6" s="1"/>
  <c r="V416" i="5"/>
  <c r="W416" i="5" s="1"/>
  <c r="X416" i="5" s="1"/>
  <c r="I199" i="6" s="1"/>
  <c r="V434" i="5"/>
  <c r="W434" i="5" s="1"/>
  <c r="X434" i="5" s="1"/>
  <c r="I204" i="6" s="1"/>
  <c r="Q415" i="5"/>
  <c r="R415" i="5" s="1"/>
  <c r="S415" i="5" s="1"/>
  <c r="H198" i="6" s="1"/>
  <c r="Q374" i="5"/>
  <c r="R374" i="5" s="1"/>
  <c r="S374" i="5" s="1"/>
  <c r="V396" i="5"/>
  <c r="W396" i="5" s="1"/>
  <c r="Q281" i="5"/>
  <c r="R281" i="5" s="1"/>
  <c r="S281" i="5" s="1"/>
  <c r="H147" i="6" s="1"/>
  <c r="Q329" i="5"/>
  <c r="R329" i="5" s="1"/>
  <c r="S329" i="5" s="1"/>
  <c r="H168" i="6" s="1"/>
  <c r="V335" i="5"/>
  <c r="W335" i="5" s="1"/>
  <c r="X335" i="5" s="1"/>
  <c r="I171" i="6" s="1"/>
  <c r="Q312" i="5"/>
  <c r="R312" i="5" s="1"/>
  <c r="S312" i="5" s="1"/>
  <c r="H161" i="6" s="1"/>
  <c r="V280" i="5"/>
  <c r="W280" i="5" s="1"/>
  <c r="Q288" i="5"/>
  <c r="R288" i="5" s="1"/>
  <c r="S288" i="5" s="1"/>
  <c r="H151" i="6" s="1"/>
  <c r="V259" i="5"/>
  <c r="W259" i="5" s="1"/>
  <c r="X259" i="5" s="1"/>
  <c r="I137" i="6" s="1"/>
  <c r="Q234" i="5"/>
  <c r="R234" i="5" s="1"/>
  <c r="S234" i="5" s="1"/>
  <c r="H119" i="6" s="1"/>
  <c r="V235" i="5"/>
  <c r="W235" i="5" s="1"/>
  <c r="X235" i="5" s="1"/>
  <c r="I120" i="6" s="1"/>
  <c r="Q208" i="5"/>
  <c r="R208" i="5" s="1"/>
  <c r="S208" i="5" s="1"/>
  <c r="H106" i="6" s="1"/>
  <c r="V208" i="5"/>
  <c r="W208" i="5" s="1"/>
  <c r="V218" i="5"/>
  <c r="W218" i="5" s="1"/>
  <c r="X218" i="5" s="1"/>
  <c r="I114" i="6" s="1"/>
  <c r="Q155" i="5"/>
  <c r="R155" i="5" s="1"/>
  <c r="S155" i="5" s="1"/>
  <c r="H85" i="6" s="1"/>
  <c r="V157" i="5"/>
  <c r="W157" i="5" s="1"/>
  <c r="X157" i="5" s="1"/>
  <c r="I87" i="6" s="1"/>
  <c r="W18" i="3"/>
  <c r="X18" i="3" s="1"/>
  <c r="Y18" i="3" s="1"/>
  <c r="W26" i="3"/>
  <c r="X26" i="3" s="1"/>
  <c r="Y26" i="3" s="1"/>
  <c r="W15" i="3"/>
  <c r="X15" i="3" s="1"/>
  <c r="Y15" i="3" s="1"/>
  <c r="W7" i="3"/>
  <c r="X7" i="3" s="1"/>
  <c r="Y7" i="3" s="1"/>
  <c r="W14" i="3"/>
  <c r="X14" i="3" s="1"/>
  <c r="Y14" i="3" s="1"/>
  <c r="AB35" i="3"/>
  <c r="AC35" i="3" s="1"/>
  <c r="AD35" i="3" s="1"/>
  <c r="AB26" i="3"/>
  <c r="AC26" i="3" s="1"/>
  <c r="AD26" i="3" s="1"/>
  <c r="W11" i="3"/>
  <c r="X11" i="3" s="1"/>
  <c r="Y11" i="3" s="1"/>
  <c r="AB22" i="3"/>
  <c r="AC22" i="3" s="1"/>
  <c r="AD22" i="3" s="1"/>
  <c r="W35" i="3"/>
  <c r="X35" i="3" s="1"/>
  <c r="Y35" i="3" s="1"/>
  <c r="AB7" i="3"/>
  <c r="AC7" i="3" s="1"/>
  <c r="AD7" i="3" s="1"/>
  <c r="AB11" i="3"/>
  <c r="AC11" i="3" s="1"/>
  <c r="AD11" i="3" s="1"/>
  <c r="AB15" i="3"/>
  <c r="AC15" i="3" s="1"/>
  <c r="AD15" i="3" s="1"/>
  <c r="AB27" i="3"/>
  <c r="AC27" i="3" s="1"/>
  <c r="AD27" i="3" s="1"/>
  <c r="W8" i="3"/>
  <c r="X8" i="3" s="1"/>
  <c r="Y8" i="3" s="1"/>
  <c r="W16" i="3"/>
  <c r="X16" i="3" s="1"/>
  <c r="Y16" i="3" s="1"/>
  <c r="W20" i="3"/>
  <c r="X20" i="3" s="1"/>
  <c r="Y20" i="3" s="1"/>
  <c r="W24" i="3"/>
  <c r="X24" i="3" s="1"/>
  <c r="Y24" i="3" s="1"/>
  <c r="W27" i="3"/>
  <c r="X27" i="3" s="1"/>
  <c r="Y27" i="3" s="1"/>
  <c r="AB6" i="3"/>
  <c r="AC6" i="3" s="1"/>
  <c r="AD6" i="3" s="1"/>
  <c r="AB10" i="3"/>
  <c r="AC10" i="3" s="1"/>
  <c r="AD10" i="3" s="1"/>
  <c r="AB20" i="3"/>
  <c r="AC20" i="3" s="1"/>
  <c r="AD20" i="3" s="1"/>
  <c r="AB30" i="3"/>
  <c r="AC30" i="3" s="1"/>
  <c r="AD30" i="3" s="1"/>
  <c r="W10" i="3"/>
  <c r="X10" i="3" s="1"/>
  <c r="Y10" i="3" s="1"/>
  <c r="W13" i="3"/>
  <c r="X13" i="3" s="1"/>
  <c r="Y13" i="3" s="1"/>
  <c r="W22" i="3"/>
  <c r="X22" i="3" s="1"/>
  <c r="Y22" i="3" s="1"/>
  <c r="W23" i="3"/>
  <c r="X23" i="3" s="1"/>
  <c r="Y23" i="3" s="1"/>
  <c r="W38" i="3"/>
  <c r="X38" i="3" s="1"/>
  <c r="Y38" i="3" s="1"/>
  <c r="AB18" i="3"/>
  <c r="AC18" i="3" s="1"/>
  <c r="AD18" i="3" s="1"/>
  <c r="W31" i="3"/>
  <c r="X31" i="3" s="1"/>
  <c r="Y31" i="3" s="1"/>
  <c r="AB16" i="3"/>
  <c r="AC16" i="3" s="1"/>
  <c r="AD16" i="3" s="1"/>
  <c r="AB29" i="3"/>
  <c r="AC29" i="3" s="1"/>
  <c r="AD29" i="3" s="1"/>
  <c r="W36" i="3"/>
  <c r="X36" i="3" s="1"/>
  <c r="Y36" i="3" s="1"/>
  <c r="W29" i="3"/>
  <c r="X29" i="3" s="1"/>
  <c r="Y29" i="3" s="1"/>
  <c r="W33" i="3"/>
  <c r="X33" i="3" s="1"/>
  <c r="Y33" i="3" s="1"/>
  <c r="AB25" i="3"/>
  <c r="AC25" i="3" s="1"/>
  <c r="AD25" i="3" s="1"/>
  <c r="AB9" i="3"/>
  <c r="AC9" i="3" s="1"/>
  <c r="AD9" i="3" s="1"/>
  <c r="AB21" i="3"/>
  <c r="AC21" i="3" s="1"/>
  <c r="AD21" i="3" s="1"/>
  <c r="G121" i="5"/>
  <c r="E121" i="5"/>
  <c r="F121" i="5"/>
  <c r="D121" i="5"/>
  <c r="F126" i="5"/>
  <c r="D126" i="5"/>
  <c r="G126" i="5"/>
  <c r="E126" i="5"/>
  <c r="G120" i="5"/>
  <c r="E120" i="5"/>
  <c r="D108" i="5" a="1"/>
  <c r="G107" i="5"/>
  <c r="B117" i="5"/>
  <c r="C65" i="6" s="1"/>
  <c r="D118" i="5"/>
  <c r="F118" i="5"/>
  <c r="G119" i="5"/>
  <c r="E119" i="5"/>
  <c r="F128" i="5"/>
  <c r="D128" i="5"/>
  <c r="D120" i="5"/>
  <c r="F120" i="5"/>
  <c r="G118" i="5"/>
  <c r="E118" i="5"/>
  <c r="D119" i="5"/>
  <c r="F119" i="5"/>
  <c r="G128" i="5"/>
  <c r="E128" i="5"/>
  <c r="O128" i="5" a="1"/>
  <c r="O126" i="5" a="1"/>
  <c r="O121" i="5" a="1"/>
  <c r="U119" i="5" a="1"/>
  <c r="P119" i="5" a="1"/>
  <c r="U126" i="5" a="1"/>
  <c r="P121" i="5" a="1"/>
  <c r="T119" i="5" a="1"/>
  <c r="U121" i="5" a="1"/>
  <c r="J120" i="5" a="1"/>
  <c r="K117" i="5" a="1"/>
  <c r="J121" i="5" a="1"/>
  <c r="P117" i="5" a="1"/>
  <c r="O118" i="5" a="1"/>
  <c r="U128" i="5" a="1"/>
  <c r="P118" i="5" a="1"/>
  <c r="Q485" i="5" l="1"/>
  <c r="R485" i="5" s="1"/>
  <c r="S485" i="5" s="1"/>
  <c r="P121" i="5"/>
  <c r="U126" i="5"/>
  <c r="P119" i="5"/>
  <c r="U119" i="5"/>
  <c r="O121" i="5"/>
  <c r="O126" i="5"/>
  <c r="O128" i="5"/>
  <c r="Q265" i="5"/>
  <c r="R265" i="5" s="1"/>
  <c r="S265" i="5" s="1"/>
  <c r="H140" i="6" s="1"/>
  <c r="V211" i="5"/>
  <c r="W211" i="5" s="1"/>
  <c r="X211" i="5" s="1"/>
  <c r="I109" i="6" s="1"/>
  <c r="Q216" i="5"/>
  <c r="R216" i="5" s="1"/>
  <c r="S216" i="5" s="1"/>
  <c r="H112" i="6" s="1"/>
  <c r="Q351" i="5"/>
  <c r="R351" i="5" s="1"/>
  <c r="S351" i="5" s="1"/>
  <c r="H180" i="6" s="1"/>
  <c r="AB32" i="3"/>
  <c r="AC32" i="3" s="1"/>
  <c r="AD32" i="3" s="1"/>
  <c r="H46" i="4" s="1" a="1"/>
  <c r="H46" i="4" s="1"/>
  <c r="Q210" i="5"/>
  <c r="R210" i="5" s="1"/>
  <c r="S210" i="5" s="1"/>
  <c r="H108" i="6" s="1"/>
  <c r="Q146" i="5"/>
  <c r="R146" i="5" s="1"/>
  <c r="S146" i="5" s="1"/>
  <c r="H78" i="6" s="1"/>
  <c r="Q452" i="5"/>
  <c r="R452" i="5" s="1"/>
  <c r="S452" i="5" s="1"/>
  <c r="H211" i="6" s="1"/>
  <c r="Q437" i="5"/>
  <c r="R437" i="5" s="1"/>
  <c r="S437" i="5" s="1"/>
  <c r="H207" i="6" s="1"/>
  <c r="V304" i="5"/>
  <c r="W304" i="5" s="1"/>
  <c r="W309" i="5" s="1"/>
  <c r="V418" i="5"/>
  <c r="W418" i="5" s="1"/>
  <c r="X418" i="5" s="1"/>
  <c r="I201" i="6" s="1"/>
  <c r="V452" i="5"/>
  <c r="W452" i="5" s="1"/>
  <c r="X452" i="5" s="1"/>
  <c r="I211" i="6" s="1"/>
  <c r="Q470" i="5"/>
  <c r="R470" i="5" s="1"/>
  <c r="S470" i="5" s="1"/>
  <c r="H224" i="6" s="1"/>
  <c r="V258" i="5"/>
  <c r="W258" i="5" s="1"/>
  <c r="X258" i="5" s="1"/>
  <c r="I136" i="6" s="1"/>
  <c r="AB24" i="3"/>
  <c r="AC24" i="3" s="1"/>
  <c r="AD24" i="3" s="1"/>
  <c r="V397" i="5"/>
  <c r="W397" i="5" s="1"/>
  <c r="X397" i="5" s="1"/>
  <c r="I193" i="6" s="1"/>
  <c r="V288" i="5"/>
  <c r="W288" i="5" s="1"/>
  <c r="X288" i="5" s="1"/>
  <c r="I151" i="6" s="1"/>
  <c r="V179" i="5"/>
  <c r="W179" i="5" s="1"/>
  <c r="X179" i="5" s="1"/>
  <c r="I93" i="6" s="1"/>
  <c r="Q416" i="5"/>
  <c r="R416" i="5" s="1"/>
  <c r="S416" i="5" s="1"/>
  <c r="H199" i="6" s="1"/>
  <c r="AB13" i="3"/>
  <c r="AC13" i="3" s="1"/>
  <c r="AD13" i="3" s="1"/>
  <c r="Q280" i="5"/>
  <c r="R280" i="5" s="1"/>
  <c r="S280" i="5" s="1"/>
  <c r="H146" i="6" s="1"/>
  <c r="V181" i="5"/>
  <c r="W181" i="5" s="1"/>
  <c r="X181" i="5" s="1"/>
  <c r="I95" i="6" s="1"/>
  <c r="Q502" i="5"/>
  <c r="R502" i="5" s="1"/>
  <c r="S502" i="5" s="1"/>
  <c r="V328" i="5"/>
  <c r="W328" i="5" s="1"/>
  <c r="X328" i="5" s="1"/>
  <c r="I167" i="6" s="1"/>
  <c r="V501" i="5"/>
  <c r="W501" i="5" s="1"/>
  <c r="X501" i="5" s="1"/>
  <c r="V502" i="5"/>
  <c r="W502" i="5" s="1"/>
  <c r="X502" i="5" s="1"/>
  <c r="Q179" i="5"/>
  <c r="R179" i="5" s="1"/>
  <c r="S179" i="5" s="1"/>
  <c r="H93" i="6" s="1"/>
  <c r="Q282" i="5"/>
  <c r="R282" i="5" s="1"/>
  <c r="S282" i="5" s="1"/>
  <c r="H148" i="6" s="1"/>
  <c r="V358" i="5"/>
  <c r="W358" i="5" s="1"/>
  <c r="X358" i="5" s="1"/>
  <c r="I184" i="6" s="1"/>
  <c r="Q233" i="5"/>
  <c r="R233" i="5" s="1"/>
  <c r="S233" i="5" s="1"/>
  <c r="H118" i="6" s="1"/>
  <c r="V485" i="5"/>
  <c r="W485" i="5" s="1"/>
  <c r="X485" i="5" s="1"/>
  <c r="V234" i="5"/>
  <c r="W234" i="5" s="1"/>
  <c r="X234" i="5" s="1"/>
  <c r="I119" i="6" s="1"/>
  <c r="Q488" i="5"/>
  <c r="R488" i="5" s="1"/>
  <c r="S488" i="5" s="1"/>
  <c r="V374" i="5"/>
  <c r="W374" i="5" s="1"/>
  <c r="X374" i="5" s="1"/>
  <c r="X376" i="5" s="1"/>
  <c r="V146" i="5"/>
  <c r="W146" i="5" s="1"/>
  <c r="W153" i="5" s="1"/>
  <c r="Q380" i="5"/>
  <c r="R380" i="5" s="1"/>
  <c r="S380" i="5" s="1"/>
  <c r="Q150" i="5"/>
  <c r="R150" i="5" s="1"/>
  <c r="S150" i="5" s="1"/>
  <c r="H82" i="6" s="1"/>
  <c r="Q157" i="5"/>
  <c r="R157" i="5" s="1"/>
  <c r="S157" i="5" s="1"/>
  <c r="H87" i="6" s="1"/>
  <c r="V327" i="5"/>
  <c r="W327" i="5" s="1"/>
  <c r="X327" i="5" s="1"/>
  <c r="I166" i="6" s="1"/>
  <c r="Q147" i="5"/>
  <c r="R147" i="5" s="1"/>
  <c r="S147" i="5" s="1"/>
  <c r="H79" i="6" s="1"/>
  <c r="W32" i="3"/>
  <c r="X32" i="3" s="1"/>
  <c r="Y32" i="3" s="1"/>
  <c r="G46" i="4" s="1" a="1"/>
  <c r="G46" i="4" s="1"/>
  <c r="AB31" i="3"/>
  <c r="AC31" i="3" s="1"/>
  <c r="AD31" i="3" s="1"/>
  <c r="H22" i="4" s="1" a="1"/>
  <c r="H22" i="4" s="1"/>
  <c r="H31" i="4" s="1"/>
  <c r="V437" i="5"/>
  <c r="W437" i="5" s="1"/>
  <c r="X437" i="5" s="1"/>
  <c r="I207" i="6" s="1"/>
  <c r="V415" i="5"/>
  <c r="W415" i="5" s="1"/>
  <c r="X415" i="5" s="1"/>
  <c r="I198" i="6" s="1"/>
  <c r="AB33" i="3"/>
  <c r="AC33" i="3" s="1"/>
  <c r="AD33" i="3" s="1"/>
  <c r="V257" i="5"/>
  <c r="W257" i="5" s="1"/>
  <c r="X257" i="5" s="1"/>
  <c r="I135" i="6" s="1"/>
  <c r="P117" i="5"/>
  <c r="P118" i="5"/>
  <c r="U121" i="5"/>
  <c r="U128" i="5"/>
  <c r="T119" i="5"/>
  <c r="O118" i="5"/>
  <c r="S396" i="5"/>
  <c r="H192" i="6" s="1"/>
  <c r="X396" i="5"/>
  <c r="I192" i="6" s="1"/>
  <c r="R377" i="5"/>
  <c r="R376" i="5"/>
  <c r="S377" i="5"/>
  <c r="S376" i="5"/>
  <c r="W354" i="5"/>
  <c r="W355" i="5"/>
  <c r="X350" i="5"/>
  <c r="R354" i="5"/>
  <c r="R355" i="5"/>
  <c r="S350" i="5"/>
  <c r="H179" i="6" s="1"/>
  <c r="S332" i="5"/>
  <c r="S331" i="5"/>
  <c r="R331" i="5"/>
  <c r="R332" i="5"/>
  <c r="R309" i="5"/>
  <c r="R308" i="5"/>
  <c r="S304" i="5"/>
  <c r="H156" i="6" s="1"/>
  <c r="W284" i="5"/>
  <c r="W285" i="5"/>
  <c r="X280" i="5"/>
  <c r="I146" i="6" s="1"/>
  <c r="R262" i="5"/>
  <c r="R261" i="5"/>
  <c r="S257" i="5"/>
  <c r="H135" i="6" s="1"/>
  <c r="X233" i="5"/>
  <c r="I118" i="6" s="1"/>
  <c r="D108" i="5"/>
  <c r="H119" i="5"/>
  <c r="W213" i="5"/>
  <c r="W214" i="5"/>
  <c r="X208" i="5"/>
  <c r="I106" i="6" s="1"/>
  <c r="X178" i="5"/>
  <c r="I92" i="6" s="1"/>
  <c r="H121" i="5"/>
  <c r="H11" i="4" a="1"/>
  <c r="H11" i="4" s="1"/>
  <c r="H19" i="4" s="1"/>
  <c r="G22" i="4" a="1"/>
  <c r="G22" i="4" s="1"/>
  <c r="G31" i="4" s="1"/>
  <c r="G35" i="4" a="1"/>
  <c r="G35" i="4" s="1"/>
  <c r="G42" i="4" s="1"/>
  <c r="G11" i="4" a="1"/>
  <c r="G11" i="4" s="1"/>
  <c r="G18" i="4" s="1"/>
  <c r="H35" i="4" a="1"/>
  <c r="H35" i="4" s="1"/>
  <c r="H42" i="4" s="1"/>
  <c r="G53" i="4" a="1"/>
  <c r="G53" i="4" s="1"/>
  <c r="H120" i="5"/>
  <c r="H126" i="5"/>
  <c r="H128" i="5"/>
  <c r="H118" i="5"/>
  <c r="F117" i="5"/>
  <c r="H117" i="5" s="1"/>
  <c r="D117" i="5"/>
  <c r="J120" i="5"/>
  <c r="J121" i="5"/>
  <c r="K117" i="5"/>
  <c r="T117" i="5" a="1"/>
  <c r="O117" i="5" a="1"/>
  <c r="J128" i="5" a="1"/>
  <c r="T128" i="5" a="1"/>
  <c r="K119" i="5" a="1"/>
  <c r="K118" i="5" a="1"/>
  <c r="J118" i="5" a="1"/>
  <c r="J119" i="5" a="1"/>
  <c r="E111" i="5" a="1"/>
  <c r="T126" i="5" a="1"/>
  <c r="P128" i="5" a="1"/>
  <c r="K128" i="5" a="1"/>
  <c r="T120" i="5" a="1"/>
  <c r="O119" i="5" a="1"/>
  <c r="E113" i="5" a="1"/>
  <c r="K126" i="5" a="1"/>
  <c r="T121" i="5" a="1"/>
  <c r="U118" i="5" a="1"/>
  <c r="O120" i="5" a="1"/>
  <c r="E110" i="5" a="1"/>
  <c r="J126" i="5" a="1"/>
  <c r="E109" i="5" a="1"/>
  <c r="K121" i="5" a="1"/>
  <c r="K120" i="5" a="1"/>
  <c r="U120" i="5" a="1"/>
  <c r="P120" i="5" a="1"/>
  <c r="P126" i="5" a="1"/>
  <c r="T118" i="5" a="1"/>
  <c r="E112" i="5" a="1"/>
  <c r="E108" i="5" a="1"/>
  <c r="O117" i="5" l="1"/>
  <c r="T117" i="5"/>
  <c r="R214" i="5"/>
  <c r="P126" i="5"/>
  <c r="Q126" i="5" s="1"/>
  <c r="R126" i="5" s="1"/>
  <c r="O120" i="5"/>
  <c r="T120" i="5"/>
  <c r="S213" i="5"/>
  <c r="R213" i="5"/>
  <c r="S214" i="5"/>
  <c r="R238" i="5"/>
  <c r="X304" i="5"/>
  <c r="I156" i="6" s="1"/>
  <c r="H53" i="4" a="1"/>
  <c r="H53" i="4" s="1"/>
  <c r="W308" i="5"/>
  <c r="W183" i="5"/>
  <c r="W152" i="5"/>
  <c r="W377" i="5"/>
  <c r="S183" i="5"/>
  <c r="X146" i="5"/>
  <c r="I78" i="6" s="1"/>
  <c r="W376" i="5"/>
  <c r="X377" i="5"/>
  <c r="R183" i="5"/>
  <c r="W184" i="5"/>
  <c r="S184" i="5"/>
  <c r="R284" i="5"/>
  <c r="S284" i="5"/>
  <c r="R184" i="5"/>
  <c r="W238" i="5"/>
  <c r="R153" i="5"/>
  <c r="W332" i="5"/>
  <c r="R152" i="5"/>
  <c r="W239" i="5"/>
  <c r="S285" i="5"/>
  <c r="S239" i="5"/>
  <c r="S238" i="5"/>
  <c r="R239" i="5"/>
  <c r="R285" i="5"/>
  <c r="W331" i="5"/>
  <c r="W262" i="5"/>
  <c r="W261" i="5"/>
  <c r="X262" i="5"/>
  <c r="X261" i="5"/>
  <c r="J119" i="5"/>
  <c r="E67" i="6" s="1"/>
  <c r="K126" i="5"/>
  <c r="F72" i="6" s="1"/>
  <c r="O119" i="5"/>
  <c r="T118" i="5"/>
  <c r="P120" i="5"/>
  <c r="K119" i="5"/>
  <c r="F67" i="6" s="1"/>
  <c r="T126" i="5"/>
  <c r="T121" i="5"/>
  <c r="V121" i="5" s="1"/>
  <c r="W121" i="5" s="1"/>
  <c r="U120" i="5"/>
  <c r="V119" i="5"/>
  <c r="W119" i="5" s="1"/>
  <c r="P128" i="5"/>
  <c r="Q128" i="5" s="1"/>
  <c r="R128" i="5" s="1"/>
  <c r="U118" i="5"/>
  <c r="T128" i="5"/>
  <c r="V128" i="5" s="1"/>
  <c r="W128" i="5" s="1"/>
  <c r="F65" i="6"/>
  <c r="E69" i="6"/>
  <c r="E68" i="6"/>
  <c r="X354" i="5"/>
  <c r="I179" i="6"/>
  <c r="X355" i="5"/>
  <c r="S355" i="5"/>
  <c r="S354" i="5"/>
  <c r="X331" i="5"/>
  <c r="X332" i="5"/>
  <c r="S308" i="5"/>
  <c r="S309" i="5"/>
  <c r="X309" i="5"/>
  <c r="X284" i="5"/>
  <c r="X285" i="5"/>
  <c r="S262" i="5"/>
  <c r="S261" i="5"/>
  <c r="X238" i="5"/>
  <c r="X239" i="5"/>
  <c r="X213" i="5"/>
  <c r="X214" i="5"/>
  <c r="X183" i="5"/>
  <c r="X184" i="5"/>
  <c r="S153" i="5"/>
  <c r="S152" i="5"/>
  <c r="H32" i="4"/>
  <c r="G32" i="4"/>
  <c r="H18" i="4"/>
  <c r="H43" i="4"/>
  <c r="G43" i="4"/>
  <c r="G19" i="4"/>
  <c r="Q121" i="5"/>
  <c r="R121" i="5" s="1"/>
  <c r="Q118" i="5"/>
  <c r="R118" i="5" s="1"/>
  <c r="H123" i="5"/>
  <c r="H124" i="5"/>
  <c r="J126" i="5"/>
  <c r="K121" i="5"/>
  <c r="J128" i="5"/>
  <c r="K118" i="5"/>
  <c r="K128" i="5"/>
  <c r="J118" i="5"/>
  <c r="K120" i="5"/>
  <c r="E110" i="5"/>
  <c r="E109" i="5"/>
  <c r="E113" i="5"/>
  <c r="E112" i="5"/>
  <c r="E111" i="5"/>
  <c r="E108" i="5"/>
  <c r="J117" i="5" a="1"/>
  <c r="X308" i="5" l="1"/>
  <c r="X152" i="5"/>
  <c r="X153" i="5"/>
  <c r="Q117" i="5"/>
  <c r="R117" i="5" s="1"/>
  <c r="J117" i="5"/>
  <c r="L117" i="5" s="1"/>
  <c r="M117" i="5" s="1"/>
  <c r="G65" i="6" s="1"/>
  <c r="V118" i="5"/>
  <c r="W118" i="5" s="1"/>
  <c r="V126" i="5"/>
  <c r="W126" i="5" s="1"/>
  <c r="Q119" i="5"/>
  <c r="R119" i="5" s="1"/>
  <c r="L119" i="5"/>
  <c r="M119" i="5" s="1"/>
  <c r="G67" i="6" s="1"/>
  <c r="Q120" i="5"/>
  <c r="R120" i="5" s="1"/>
  <c r="V120" i="5"/>
  <c r="W120" i="5" s="1"/>
  <c r="V117" i="5"/>
  <c r="W117" i="5" s="1"/>
  <c r="F74" i="6"/>
  <c r="E66" i="6"/>
  <c r="F66" i="6"/>
  <c r="E74" i="6"/>
  <c r="F69" i="6"/>
  <c r="L121" i="5"/>
  <c r="M121" i="5" s="1"/>
  <c r="G69" i="6" s="1"/>
  <c r="L120" i="5"/>
  <c r="M120" i="5" s="1"/>
  <c r="G68" i="6" s="1"/>
  <c r="F68" i="6"/>
  <c r="L126" i="5"/>
  <c r="M126" i="5" s="1"/>
  <c r="G72" i="6" s="1"/>
  <c r="E72" i="6"/>
  <c r="L118" i="5"/>
  <c r="M118" i="5" s="1"/>
  <c r="L128" i="5"/>
  <c r="M128" i="5" s="1"/>
  <c r="X119" i="5"/>
  <c r="I67" i="6" s="1"/>
  <c r="S119" i="5" l="1"/>
  <c r="H67" i="6" s="1"/>
  <c r="E65" i="6"/>
  <c r="R124" i="5"/>
  <c r="W124" i="5"/>
  <c r="W123" i="5"/>
  <c r="R123" i="5"/>
  <c r="S121" i="5"/>
  <c r="H69" i="6" s="1"/>
  <c r="X121" i="5"/>
  <c r="I69" i="6" s="1"/>
  <c r="S117" i="5"/>
  <c r="H65" i="6" s="1"/>
  <c r="X120" i="5"/>
  <c r="I68" i="6" s="1"/>
  <c r="S120" i="5"/>
  <c r="H68" i="6" s="1"/>
  <c r="S128" i="5"/>
  <c r="H74" i="6" s="1"/>
  <c r="G74" i="6"/>
  <c r="S118" i="5"/>
  <c r="H66" i="6" s="1"/>
  <c r="G66" i="6"/>
  <c r="S126" i="5"/>
  <c r="H72" i="6" s="1"/>
  <c r="X126" i="5"/>
  <c r="I72" i="6" s="1"/>
  <c r="X117" i="5"/>
  <c r="I65" i="6" s="1"/>
  <c r="M124" i="5"/>
  <c r="M123" i="5"/>
  <c r="X118" i="5"/>
  <c r="X128" i="5"/>
  <c r="I74" i="6" s="1"/>
  <c r="T77" i="5"/>
  <c r="O77" i="5"/>
  <c r="S123" i="5" l="1"/>
  <c r="S124" i="5"/>
  <c r="X123" i="5"/>
  <c r="I66" i="6"/>
  <c r="X124" i="5"/>
  <c r="B94" i="5"/>
  <c r="C60" i="6" s="1"/>
  <c r="C94" i="5"/>
  <c r="D60" i="6" s="1"/>
  <c r="C92" i="5"/>
  <c r="D58" i="6" s="1"/>
  <c r="B92" i="5"/>
  <c r="C58" i="6" s="1"/>
  <c r="C91" i="5"/>
  <c r="D57" i="6" s="1"/>
  <c r="B91" i="5"/>
  <c r="C57" i="6" s="1"/>
  <c r="C86" i="5"/>
  <c r="D54" i="6" s="1"/>
  <c r="B86" i="5"/>
  <c r="C54" i="6" s="1"/>
  <c r="C85" i="5"/>
  <c r="D53" i="6" s="1"/>
  <c r="B85" i="5"/>
  <c r="C53" i="6" s="1"/>
  <c r="C84" i="5"/>
  <c r="D52" i="6" s="1"/>
  <c r="B84" i="5"/>
  <c r="C52" i="6" s="1"/>
  <c r="B83" i="5"/>
  <c r="C51" i="6" s="1"/>
  <c r="C83" i="5"/>
  <c r="D51" i="6" s="1"/>
  <c r="B82" i="5"/>
  <c r="C50" i="6" s="1"/>
  <c r="C82" i="5"/>
  <c r="D50" i="6" s="1"/>
  <c r="C81" i="5"/>
  <c r="D49" i="6" s="1"/>
  <c r="B81" i="5"/>
  <c r="C49" i="6" s="1"/>
  <c r="C80" i="5"/>
  <c r="D48" i="6" s="1"/>
  <c r="G82" i="5" l="1"/>
  <c r="E82" i="5"/>
  <c r="F86" i="5"/>
  <c r="D86" i="5"/>
  <c r="D82" i="5"/>
  <c r="F82" i="5"/>
  <c r="G86" i="5"/>
  <c r="E86" i="5"/>
  <c r="G83" i="5"/>
  <c r="E83" i="5"/>
  <c r="F92" i="5"/>
  <c r="D92" i="5"/>
  <c r="F91" i="5"/>
  <c r="D91" i="5"/>
  <c r="F83" i="5"/>
  <c r="D83" i="5"/>
  <c r="G91" i="5"/>
  <c r="E91" i="5"/>
  <c r="G80" i="5"/>
  <c r="E80" i="5"/>
  <c r="F84" i="5"/>
  <c r="D84" i="5"/>
  <c r="D68" i="5" a="1"/>
  <c r="G67" i="5"/>
  <c r="B80" i="5"/>
  <c r="C48" i="6" s="1"/>
  <c r="G84" i="5"/>
  <c r="E84" i="5"/>
  <c r="G92" i="5"/>
  <c r="E92" i="5"/>
  <c r="D81" i="5"/>
  <c r="F81" i="5"/>
  <c r="G94" i="5"/>
  <c r="E94" i="5"/>
  <c r="F85" i="5"/>
  <c r="D85" i="5"/>
  <c r="E81" i="5"/>
  <c r="G81" i="5"/>
  <c r="G85" i="5"/>
  <c r="E85" i="5"/>
  <c r="F94" i="5"/>
  <c r="D94" i="5"/>
  <c r="P94" i="5" a="1"/>
  <c r="O94" i="5" a="1"/>
  <c r="P91" i="5" a="1"/>
  <c r="P83" i="5" a="1"/>
  <c r="T85" i="5" a="1"/>
  <c r="O81" i="5" a="1"/>
  <c r="U86" i="5" a="1"/>
  <c r="O92" i="5" a="1"/>
  <c r="U80" i="5" a="1"/>
  <c r="T83" i="5" a="1"/>
  <c r="T82" i="5" a="1"/>
  <c r="T84" i="5" a="1"/>
  <c r="P85" i="5" a="1"/>
  <c r="U85" i="5" a="1"/>
  <c r="J94" i="5" a="1"/>
  <c r="J91" i="5" a="1"/>
  <c r="K83" i="5" a="1"/>
  <c r="J86" i="5" a="1"/>
  <c r="K80" i="5" a="1"/>
  <c r="Y82" i="5" a="1"/>
  <c r="Y85" i="5" a="1"/>
  <c r="K82" i="5" a="1"/>
  <c r="O82" i="5" a="1"/>
  <c r="J81" i="5" a="1"/>
  <c r="O85" i="5" a="1"/>
  <c r="K94" i="5" a="1"/>
  <c r="J85" i="5" a="1"/>
  <c r="K84" i="5" a="1"/>
  <c r="Y86" i="5" a="1"/>
  <c r="K91" i="5" a="1"/>
  <c r="J92" i="5" a="1"/>
  <c r="P92" i="5" a="1"/>
  <c r="K81" i="5" a="1"/>
  <c r="U85" i="5" l="1"/>
  <c r="P85" i="5"/>
  <c r="T84" i="5"/>
  <c r="T82" i="5"/>
  <c r="T83" i="5"/>
  <c r="U80" i="5"/>
  <c r="O92" i="5"/>
  <c r="U86" i="5"/>
  <c r="O81" i="5"/>
  <c r="T85" i="5"/>
  <c r="P83" i="5"/>
  <c r="P91" i="5"/>
  <c r="O94" i="5"/>
  <c r="P94" i="5"/>
  <c r="P92" i="5"/>
  <c r="O82" i="5"/>
  <c r="O85" i="5"/>
  <c r="H81" i="5"/>
  <c r="D68" i="5"/>
  <c r="H94" i="5"/>
  <c r="H83" i="5"/>
  <c r="H82" i="5"/>
  <c r="H86" i="5"/>
  <c r="H84" i="5"/>
  <c r="H91" i="5"/>
  <c r="H92" i="5"/>
  <c r="H85" i="5"/>
  <c r="F80" i="5"/>
  <c r="H80" i="5" s="1"/>
  <c r="D80" i="5"/>
  <c r="J85" i="5"/>
  <c r="K82" i="5"/>
  <c r="K91" i="5"/>
  <c r="Y86" i="5"/>
  <c r="J81" i="5"/>
  <c r="K83" i="5"/>
  <c r="J86" i="5"/>
  <c r="Y85" i="5"/>
  <c r="J94" i="5"/>
  <c r="J92" i="5"/>
  <c r="Y82" i="5"/>
  <c r="J91" i="5"/>
  <c r="K84" i="5"/>
  <c r="K81" i="5"/>
  <c r="K94" i="5"/>
  <c r="K80" i="5"/>
  <c r="O80" i="5" a="1"/>
  <c r="T80" i="5" a="1"/>
  <c r="Y84" i="5" a="1"/>
  <c r="J83" i="5" a="1"/>
  <c r="E72" i="5" a="1"/>
  <c r="O91" i="5" a="1"/>
  <c r="P80" i="5" a="1"/>
  <c r="K86" i="5" a="1"/>
  <c r="K92" i="5" a="1"/>
  <c r="P86" i="5" a="1"/>
  <c r="P82" i="5" a="1"/>
  <c r="J84" i="5" a="1"/>
  <c r="J82" i="5" a="1"/>
  <c r="T86" i="5" a="1"/>
  <c r="E71" i="5" a="1"/>
  <c r="E69" i="5" a="1"/>
  <c r="E70" i="5" a="1"/>
  <c r="P84" i="5" a="1"/>
  <c r="O83" i="5" a="1"/>
  <c r="E73" i="5" a="1"/>
  <c r="O86" i="5" a="1"/>
  <c r="E68" i="5" a="1"/>
  <c r="U81" i="5" a="1"/>
  <c r="T81" i="5" a="1"/>
  <c r="E74" i="5" a="1"/>
  <c r="E75" i="5" a="1"/>
  <c r="Y81" i="5" a="1"/>
  <c r="U84" i="5" a="1"/>
  <c r="U82" i="5" a="1"/>
  <c r="U83" i="5" a="1"/>
  <c r="O84" i="5" a="1"/>
  <c r="P81" i="5" a="1"/>
  <c r="Y83" i="5" a="1"/>
  <c r="K85" i="5" a="1"/>
  <c r="T80" i="5" l="1"/>
  <c r="O80" i="5"/>
  <c r="U83" i="5"/>
  <c r="O86" i="5"/>
  <c r="T86" i="5"/>
  <c r="V86" i="5" s="1"/>
  <c r="W86" i="5" s="1"/>
  <c r="P80" i="5"/>
  <c r="K92" i="5"/>
  <c r="F58" i="6" s="1"/>
  <c r="J82" i="5"/>
  <c r="L82" i="5" s="1"/>
  <c r="M82" i="5" s="1"/>
  <c r="G50" i="6" s="1"/>
  <c r="V85" i="5"/>
  <c r="W85" i="5" s="1"/>
  <c r="O91" i="5"/>
  <c r="T81" i="5"/>
  <c r="Y84" i="5"/>
  <c r="O84" i="5"/>
  <c r="P84" i="5"/>
  <c r="Y81" i="5"/>
  <c r="P81" i="5"/>
  <c r="Q81" i="5" s="1"/>
  <c r="R81" i="5" s="1"/>
  <c r="U82" i="5"/>
  <c r="V82" i="5" s="1"/>
  <c r="W82" i="5" s="1"/>
  <c r="U81" i="5"/>
  <c r="P82" i="5"/>
  <c r="Q82" i="5" s="1"/>
  <c r="R82" i="5" s="1"/>
  <c r="U84" i="5"/>
  <c r="J84" i="5"/>
  <c r="E52" i="6" s="1"/>
  <c r="O83" i="5"/>
  <c r="Q83" i="5" s="1"/>
  <c r="R83" i="5" s="1"/>
  <c r="P86" i="5"/>
  <c r="Y83" i="5"/>
  <c r="E53" i="6"/>
  <c r="E58" i="6"/>
  <c r="F52" i="6"/>
  <c r="F60" i="6"/>
  <c r="E57" i="6"/>
  <c r="F50" i="6"/>
  <c r="F48" i="6"/>
  <c r="E50" i="6"/>
  <c r="E54" i="6"/>
  <c r="F51" i="6"/>
  <c r="F49" i="6"/>
  <c r="E60" i="6"/>
  <c r="F57" i="6"/>
  <c r="E49" i="6"/>
  <c r="L94" i="5"/>
  <c r="M94" i="5" s="1"/>
  <c r="G60" i="6" s="1"/>
  <c r="Q85" i="5"/>
  <c r="R85" i="5" s="1"/>
  <c r="V83" i="5"/>
  <c r="W83" i="5" s="1"/>
  <c r="L91" i="5"/>
  <c r="M91" i="5" s="1"/>
  <c r="G57" i="6" s="1"/>
  <c r="L81" i="5"/>
  <c r="M81" i="5" s="1"/>
  <c r="G49" i="6" s="1"/>
  <c r="H88" i="5"/>
  <c r="H89" i="5"/>
  <c r="E70" i="5"/>
  <c r="E75" i="5"/>
  <c r="K86" i="5"/>
  <c r="E74" i="5"/>
  <c r="E73" i="5"/>
  <c r="E68" i="5"/>
  <c r="K85" i="5"/>
  <c r="E72" i="5"/>
  <c r="E69" i="5"/>
  <c r="E71" i="5"/>
  <c r="J83" i="5"/>
  <c r="J80" i="5" a="1"/>
  <c r="Y80" i="5" a="1"/>
  <c r="L92" i="5" l="1"/>
  <c r="M92" i="5" s="1"/>
  <c r="G58" i="6" s="1"/>
  <c r="Q86" i="5"/>
  <c r="R86" i="5" s="1"/>
  <c r="Y80" i="5"/>
  <c r="Q84" i="5"/>
  <c r="R84" i="5" s="1"/>
  <c r="V81" i="5"/>
  <c r="W81" i="5" s="1"/>
  <c r="X81" i="5" s="1"/>
  <c r="I49" i="6" s="1"/>
  <c r="V84" i="5"/>
  <c r="W84" i="5" s="1"/>
  <c r="L84" i="5"/>
  <c r="M84" i="5" s="1"/>
  <c r="G52" i="6" s="1"/>
  <c r="Q80" i="5"/>
  <c r="R80" i="5" s="1"/>
  <c r="R89" i="5" s="1"/>
  <c r="V80" i="5"/>
  <c r="W80" i="5" s="1"/>
  <c r="E51" i="6"/>
  <c r="L83" i="5"/>
  <c r="M83" i="5" s="1"/>
  <c r="G51" i="6" s="1"/>
  <c r="L86" i="5"/>
  <c r="M86" i="5" s="1"/>
  <c r="G54" i="6" s="1"/>
  <c r="F54" i="6"/>
  <c r="L85" i="5"/>
  <c r="M85" i="5" s="1"/>
  <c r="G53" i="6" s="1"/>
  <c r="F53" i="6"/>
  <c r="X82" i="5"/>
  <c r="I50" i="6" s="1"/>
  <c r="S82" i="5"/>
  <c r="H50" i="6" s="1"/>
  <c r="S81" i="5"/>
  <c r="H49" i="6" s="1"/>
  <c r="J80" i="5"/>
  <c r="W89" i="5" l="1"/>
  <c r="S84" i="5"/>
  <c r="H52" i="6" s="1"/>
  <c r="X84" i="5"/>
  <c r="I52" i="6" s="1"/>
  <c r="R88" i="5"/>
  <c r="W88" i="5"/>
  <c r="X83" i="5"/>
  <c r="I51" i="6" s="1"/>
  <c r="S83" i="5"/>
  <c r="H51" i="6" s="1"/>
  <c r="S86" i="5"/>
  <c r="H54" i="6" s="1"/>
  <c r="X85" i="5"/>
  <c r="I53" i="6" s="1"/>
  <c r="X86" i="5"/>
  <c r="I54" i="6" s="1"/>
  <c r="S85" i="5"/>
  <c r="H53" i="6" s="1"/>
  <c r="L80" i="5"/>
  <c r="M80" i="5" s="1"/>
  <c r="M88" i="5" s="1"/>
  <c r="E48" i="6"/>
  <c r="T17" i="5"/>
  <c r="T91" i="5" a="1"/>
  <c r="T94" i="5" a="1"/>
  <c r="U92" i="5" a="1"/>
  <c r="U94" i="5" a="1"/>
  <c r="U91" i="5" a="1"/>
  <c r="T92" i="5" a="1"/>
  <c r="T91" i="5" l="1"/>
  <c r="U94" i="5"/>
  <c r="U92" i="5"/>
  <c r="T92" i="5"/>
  <c r="U91" i="5"/>
  <c r="T94" i="5"/>
  <c r="M89" i="5"/>
  <c r="X80" i="5"/>
  <c r="X89" i="5" s="1"/>
  <c r="S80" i="5"/>
  <c r="G48" i="6"/>
  <c r="B43" i="5"/>
  <c r="C43" i="6" s="1"/>
  <c r="C43" i="5"/>
  <c r="D43" i="6" s="1"/>
  <c r="B41" i="5"/>
  <c r="C41" i="6" s="1"/>
  <c r="C41" i="5"/>
  <c r="D41" i="6" s="1"/>
  <c r="B40" i="5"/>
  <c r="C40" i="6" s="1"/>
  <c r="C40" i="5"/>
  <c r="D40" i="6" s="1"/>
  <c r="B30" i="5"/>
  <c r="C37" i="6" s="1"/>
  <c r="C30" i="5"/>
  <c r="D37" i="6" s="1"/>
  <c r="C29" i="5"/>
  <c r="D36" i="6" s="1"/>
  <c r="B29" i="5"/>
  <c r="C36" i="6" s="1"/>
  <c r="C28" i="5"/>
  <c r="D35" i="6" s="1"/>
  <c r="B28" i="5"/>
  <c r="C35" i="6" s="1"/>
  <c r="C27" i="5"/>
  <c r="D34" i="6" s="1"/>
  <c r="B27" i="5"/>
  <c r="C34" i="6" s="1"/>
  <c r="C26" i="5"/>
  <c r="D33" i="6" s="1"/>
  <c r="B26" i="5"/>
  <c r="C33" i="6" s="1"/>
  <c r="B25" i="5"/>
  <c r="C32" i="6" s="1"/>
  <c r="C25" i="5"/>
  <c r="D32" i="6" s="1"/>
  <c r="B24" i="5"/>
  <c r="C31" i="6" s="1"/>
  <c r="C24" i="5"/>
  <c r="D31" i="6" s="1"/>
  <c r="B23" i="5"/>
  <c r="C30" i="6" s="1"/>
  <c r="C23" i="5"/>
  <c r="D30" i="6" s="1"/>
  <c r="B22" i="5"/>
  <c r="C29" i="6" s="1"/>
  <c r="C22" i="5"/>
  <c r="D29" i="6" s="1"/>
  <c r="C21" i="5"/>
  <c r="D28" i="6" s="1"/>
  <c r="I48" i="6" l="1"/>
  <c r="X88" i="5"/>
  <c r="H48" i="6"/>
  <c r="S88" i="5"/>
  <c r="S89" i="5"/>
  <c r="V91" i="5"/>
  <c r="W91" i="5" s="1"/>
  <c r="X91" i="5" s="1"/>
  <c r="I57" i="6" s="1"/>
  <c r="Q92" i="5"/>
  <c r="R92" i="5" s="1"/>
  <c r="S92" i="5" s="1"/>
  <c r="H58" i="6" s="1"/>
  <c r="V94" i="5"/>
  <c r="W94" i="5" s="1"/>
  <c r="X94" i="5" s="1"/>
  <c r="I60" i="6" s="1"/>
  <c r="V92" i="5"/>
  <c r="W92" i="5" s="1"/>
  <c r="X92" i="5" s="1"/>
  <c r="I58" i="6" s="1"/>
  <c r="G27" i="5"/>
  <c r="E27" i="5"/>
  <c r="F28" i="5"/>
  <c r="D28" i="5"/>
  <c r="G41" i="5"/>
  <c r="E41" i="5"/>
  <c r="D24" i="5"/>
  <c r="F24" i="5"/>
  <c r="G28" i="5"/>
  <c r="E28" i="5"/>
  <c r="D41" i="5"/>
  <c r="F41" i="5"/>
  <c r="Q94" i="5"/>
  <c r="R94" i="5" s="1"/>
  <c r="S94" i="5" s="1"/>
  <c r="H60" i="6" s="1"/>
  <c r="F23" i="5"/>
  <c r="D23" i="5"/>
  <c r="F40" i="5"/>
  <c r="D40" i="5"/>
  <c r="D4" i="5" a="1"/>
  <c r="B21" i="5"/>
  <c r="C28" i="6" s="1"/>
  <c r="F29" i="5"/>
  <c r="D29" i="5"/>
  <c r="G21" i="5"/>
  <c r="E21" i="5"/>
  <c r="D25" i="5"/>
  <c r="F25" i="5"/>
  <c r="G29" i="5"/>
  <c r="E29" i="5"/>
  <c r="F43" i="5"/>
  <c r="D43" i="5"/>
  <c r="F22" i="5"/>
  <c r="D22" i="5"/>
  <c r="G26" i="5"/>
  <c r="E26" i="5"/>
  <c r="F30" i="5"/>
  <c r="D30" i="5"/>
  <c r="E24" i="5"/>
  <c r="G24" i="5"/>
  <c r="E25" i="5"/>
  <c r="G25" i="5"/>
  <c r="G43" i="5"/>
  <c r="E43" i="5"/>
  <c r="G22" i="5"/>
  <c r="E22" i="5"/>
  <c r="F26" i="5"/>
  <c r="D26" i="5"/>
  <c r="E30" i="5"/>
  <c r="G30" i="5"/>
  <c r="G23" i="5"/>
  <c r="E23" i="5"/>
  <c r="D27" i="5"/>
  <c r="F27" i="5"/>
  <c r="G40" i="5"/>
  <c r="E40" i="5"/>
  <c r="Q91" i="5"/>
  <c r="R91" i="5" s="1"/>
  <c r="S91" i="5" s="1"/>
  <c r="H57" i="6" s="1"/>
  <c r="O25" i="5" a="1"/>
  <c r="T25" i="5" a="1"/>
  <c r="U43" i="5" a="1"/>
  <c r="P43" i="5" a="1"/>
  <c r="P23" i="5" a="1"/>
  <c r="O41" i="5" a="1"/>
  <c r="U22" i="5" a="1"/>
  <c r="T24" i="5" a="1"/>
  <c r="O28" i="5" a="1"/>
  <c r="T28" i="5" a="1"/>
  <c r="T22" i="5" a="1"/>
  <c r="T27" i="5" a="1"/>
  <c r="O29" i="5" a="1"/>
  <c r="O43" i="5" a="1"/>
  <c r="U40" i="5" a="1"/>
  <c r="U41" i="5" a="1"/>
  <c r="P41" i="5" a="1"/>
  <c r="P25" i="5" a="1"/>
  <c r="U25" i="5" a="1"/>
  <c r="P21" i="5" a="1"/>
  <c r="K25" i="5" a="1"/>
  <c r="K26" i="5" a="1"/>
  <c r="Y22" i="5" a="1"/>
  <c r="K27" i="5" a="1"/>
  <c r="K41" i="5" a="1"/>
  <c r="J25" i="5" a="1"/>
  <c r="J30" i="5" a="1"/>
  <c r="O26" i="5" a="1"/>
  <c r="K24" i="5" a="1"/>
  <c r="K28" i="5" a="1"/>
  <c r="K29" i="5" a="1"/>
  <c r="J28" i="5" a="1"/>
  <c r="Y25" i="5" a="1"/>
  <c r="J41" i="5" a="1"/>
  <c r="J40" i="5" a="1"/>
  <c r="K43" i="5" a="1"/>
  <c r="J23" i="5" a="1"/>
  <c r="E13" i="5" a="1"/>
  <c r="Y27" i="5" a="1"/>
  <c r="P21" i="5" l="1"/>
  <c r="U25" i="5"/>
  <c r="P25" i="5"/>
  <c r="P41" i="5"/>
  <c r="U41" i="5"/>
  <c r="U40" i="5"/>
  <c r="O43" i="5"/>
  <c r="O29" i="5"/>
  <c r="T27" i="5"/>
  <c r="T22" i="5"/>
  <c r="T28" i="5"/>
  <c r="O28" i="5"/>
  <c r="T24" i="5"/>
  <c r="U22" i="5"/>
  <c r="O41" i="5"/>
  <c r="P23" i="5"/>
  <c r="P43" i="5"/>
  <c r="U43" i="5"/>
  <c r="T25" i="5"/>
  <c r="O25" i="5"/>
  <c r="O26" i="5"/>
  <c r="D4" i="5"/>
  <c r="H40" i="5"/>
  <c r="H26" i="5"/>
  <c r="H27" i="5"/>
  <c r="H41" i="5"/>
  <c r="H24" i="5"/>
  <c r="H22" i="5"/>
  <c r="H23" i="5"/>
  <c r="H43" i="5"/>
  <c r="H29" i="5"/>
  <c r="H30" i="5"/>
  <c r="F21" i="5"/>
  <c r="H21" i="5" s="1"/>
  <c r="D21" i="5"/>
  <c r="H28" i="5"/>
  <c r="H25" i="5"/>
  <c r="E13" i="5"/>
  <c r="J28" i="5"/>
  <c r="Y27" i="5"/>
  <c r="K24" i="5"/>
  <c r="J41" i="5"/>
  <c r="K28" i="5"/>
  <c r="Y25" i="5"/>
  <c r="K29" i="5"/>
  <c r="K25" i="5"/>
  <c r="K41" i="5"/>
  <c r="K27" i="5"/>
  <c r="J25" i="5"/>
  <c r="J23" i="5"/>
  <c r="J30" i="5"/>
  <c r="Y22" i="5"/>
  <c r="K26" i="5"/>
  <c r="K43" i="5"/>
  <c r="J40" i="5"/>
  <c r="T21" i="5" a="1"/>
  <c r="O21" i="5" a="1"/>
  <c r="O40" i="5" a="1"/>
  <c r="Y24" i="5" a="1"/>
  <c r="Y28" i="5" a="1"/>
  <c r="Y29" i="5" a="1"/>
  <c r="K23" i="5" a="1"/>
  <c r="K40" i="5" a="1"/>
  <c r="P4" i="5" a="1"/>
  <c r="T23" i="5" a="1"/>
  <c r="J43" i="5" a="1"/>
  <c r="P28" i="5" a="1"/>
  <c r="T40" i="5" a="1"/>
  <c r="U28" i="5" a="1"/>
  <c r="J24" i="5" a="1"/>
  <c r="O30" i="5" a="1"/>
  <c r="P40" i="5" a="1"/>
  <c r="E4" i="5" a="1"/>
  <c r="P27" i="5" a="1"/>
  <c r="E5" i="5" a="1"/>
  <c r="G4" i="5" a="1"/>
  <c r="O24" i="5" a="1"/>
  <c r="E10" i="5" a="1"/>
  <c r="E6" i="5" a="1"/>
  <c r="T41" i="5" a="1"/>
  <c r="J27" i="5" a="1"/>
  <c r="U27" i="5" a="1"/>
  <c r="Y26" i="5" a="1"/>
  <c r="E9" i="5" a="1"/>
  <c r="K21" i="5" a="1"/>
  <c r="E7" i="5" a="1"/>
  <c r="P29" i="5" a="1"/>
  <c r="K22" i="5" a="1"/>
  <c r="T29" i="5" a="1"/>
  <c r="O22" i="5" a="1"/>
  <c r="P30" i="5" a="1"/>
  <c r="P26" i="5" a="1"/>
  <c r="Q4" i="5" a="1"/>
  <c r="M4" i="5" a="1"/>
  <c r="T26" i="5" a="1"/>
  <c r="O27" i="5" a="1"/>
  <c r="R4" i="5" a="1"/>
  <c r="E12" i="5" a="1"/>
  <c r="P22" i="5" a="1"/>
  <c r="U23" i="5" a="1"/>
  <c r="T30" i="5" a="1"/>
  <c r="E11" i="5" a="1"/>
  <c r="U30" i="5" a="1"/>
  <c r="U26" i="5" a="1"/>
  <c r="Y23" i="5" a="1"/>
  <c r="U21" i="5" a="1"/>
  <c r="J29" i="5" a="1"/>
  <c r="E14" i="5" a="1"/>
  <c r="O23" i="5" a="1"/>
  <c r="J26" i="5" a="1"/>
  <c r="Y30" i="5" a="1"/>
  <c r="U29" i="5" a="1"/>
  <c r="P24" i="5" a="1"/>
  <c r="J22" i="5" a="1"/>
  <c r="T43" i="5" a="1"/>
  <c r="K30" i="5" a="1"/>
  <c r="U24" i="5" a="1"/>
  <c r="E8" i="5" a="1"/>
  <c r="J4" i="5" a="1"/>
  <c r="O21" i="5" l="1"/>
  <c r="T21" i="5"/>
  <c r="K30" i="5"/>
  <c r="U26" i="5"/>
  <c r="U30" i="5"/>
  <c r="P26" i="5"/>
  <c r="Q26" i="5" s="1"/>
  <c r="R26" i="5" s="1"/>
  <c r="P30" i="5"/>
  <c r="U27" i="5"/>
  <c r="V27" i="5" s="1"/>
  <c r="W27" i="5" s="1"/>
  <c r="P27" i="5"/>
  <c r="U28" i="5"/>
  <c r="T40" i="5"/>
  <c r="P28" i="5"/>
  <c r="Q28" i="5" s="1"/>
  <c r="R28" i="5" s="1"/>
  <c r="O40" i="5"/>
  <c r="O22" i="5"/>
  <c r="U21" i="5"/>
  <c r="Y23" i="5"/>
  <c r="Y24" i="5"/>
  <c r="P24" i="5"/>
  <c r="Y28" i="5"/>
  <c r="T30" i="5"/>
  <c r="U29" i="5"/>
  <c r="Y30" i="5"/>
  <c r="O30" i="5"/>
  <c r="Y29" i="5"/>
  <c r="T41" i="5"/>
  <c r="V41" i="5" s="1"/>
  <c r="W41" i="5" s="1"/>
  <c r="P29" i="5"/>
  <c r="Q29" i="5" s="1"/>
  <c r="R29" i="5" s="1"/>
  <c r="J29" i="5"/>
  <c r="E36" i="6" s="1"/>
  <c r="P40" i="5"/>
  <c r="U24" i="5"/>
  <c r="V24" i="5" s="1"/>
  <c r="W24" i="5" s="1"/>
  <c r="P22" i="5"/>
  <c r="Q22" i="5" s="1"/>
  <c r="R22" i="5" s="1"/>
  <c r="V22" i="5"/>
  <c r="W22" i="5" s="1"/>
  <c r="J43" i="5"/>
  <c r="L43" i="5" s="1"/>
  <c r="M43" i="5" s="1"/>
  <c r="G43" i="6" s="1"/>
  <c r="T26" i="5"/>
  <c r="Y26" i="5"/>
  <c r="T43" i="5"/>
  <c r="V43" i="5" s="1"/>
  <c r="W43" i="5" s="1"/>
  <c r="V40" i="5"/>
  <c r="W40" i="5" s="1"/>
  <c r="T29" i="5"/>
  <c r="O24" i="5"/>
  <c r="E5" i="5"/>
  <c r="E7" i="5"/>
  <c r="Q4" i="5"/>
  <c r="W4" i="5" s="1"/>
  <c r="E9" i="5"/>
  <c r="T23" i="5"/>
  <c r="M4" i="5"/>
  <c r="J24" i="5"/>
  <c r="L24" i="5" s="1"/>
  <c r="M24" i="5" s="1"/>
  <c r="G31" i="6" s="1"/>
  <c r="U23" i="5"/>
  <c r="E10" i="5"/>
  <c r="O23" i="5"/>
  <c r="Q23" i="5" s="1"/>
  <c r="R23" i="5" s="1"/>
  <c r="R4" i="5"/>
  <c r="E14" i="5"/>
  <c r="E8" i="5"/>
  <c r="E11" i="5"/>
  <c r="E12" i="5"/>
  <c r="J27" i="5"/>
  <c r="E34" i="6" s="1"/>
  <c r="O27" i="5"/>
  <c r="E6" i="5"/>
  <c r="V4" i="5"/>
  <c r="X7" i="5"/>
  <c r="X12" i="5"/>
  <c r="X9" i="5"/>
  <c r="X5" i="5"/>
  <c r="X14" i="5"/>
  <c r="X6" i="5"/>
  <c r="X11" i="5"/>
  <c r="X8" i="5"/>
  <c r="X13" i="5"/>
  <c r="X10" i="5"/>
  <c r="V13" i="5"/>
  <c r="V10" i="5"/>
  <c r="V7" i="5"/>
  <c r="V12" i="5"/>
  <c r="V9" i="5"/>
  <c r="V11" i="5"/>
  <c r="V14" i="5"/>
  <c r="V6" i="5"/>
  <c r="V8" i="5"/>
  <c r="V5" i="5"/>
  <c r="W10" i="5"/>
  <c r="W7" i="5"/>
  <c r="W12" i="5"/>
  <c r="W9" i="5"/>
  <c r="W8" i="5"/>
  <c r="W14" i="5"/>
  <c r="W6" i="5"/>
  <c r="W11" i="5"/>
  <c r="W13" i="5"/>
  <c r="W5" i="5"/>
  <c r="U8" i="5"/>
  <c r="U10" i="5"/>
  <c r="N14" i="5"/>
  <c r="U7" i="5"/>
  <c r="U9" i="5"/>
  <c r="N6" i="5"/>
  <c r="U12" i="5"/>
  <c r="N7" i="5"/>
  <c r="U14" i="5"/>
  <c r="N13" i="5"/>
  <c r="U6" i="5"/>
  <c r="N9" i="5"/>
  <c r="N12" i="5"/>
  <c r="U13" i="5"/>
  <c r="N8" i="5"/>
  <c r="U5" i="5"/>
  <c r="N11" i="5"/>
  <c r="U11" i="5"/>
  <c r="N10" i="5"/>
  <c r="H9" i="5"/>
  <c r="T9" i="5" s="1"/>
  <c r="H8" i="5"/>
  <c r="T8" i="5" s="1"/>
  <c r="H13" i="5"/>
  <c r="T13" i="5" s="1"/>
  <c r="H10" i="5"/>
  <c r="T10" i="5" s="1"/>
  <c r="H7" i="5"/>
  <c r="T7" i="5" s="1"/>
  <c r="H14" i="5"/>
  <c r="T14" i="5" s="1"/>
  <c r="H6" i="5"/>
  <c r="T6" i="5" s="1"/>
  <c r="H5" i="5"/>
  <c r="T5" i="5" s="1"/>
  <c r="H12" i="5"/>
  <c r="T12" i="5" s="1"/>
  <c r="H11" i="5"/>
  <c r="T11" i="5" s="1"/>
  <c r="E41" i="6"/>
  <c r="E35" i="6"/>
  <c r="E40" i="6"/>
  <c r="F36" i="6"/>
  <c r="F32" i="6"/>
  <c r="F33" i="6"/>
  <c r="E30" i="6"/>
  <c r="E32" i="6"/>
  <c r="E37" i="6"/>
  <c r="F37" i="6"/>
  <c r="F31" i="6"/>
  <c r="F43" i="6"/>
  <c r="F34" i="6"/>
  <c r="F41" i="6"/>
  <c r="F35" i="6"/>
  <c r="I14" i="5"/>
  <c r="I7" i="5"/>
  <c r="I6" i="5"/>
  <c r="I9" i="5"/>
  <c r="I13" i="5"/>
  <c r="I8" i="5"/>
  <c r="I12" i="5"/>
  <c r="I10" i="5"/>
  <c r="I11" i="5"/>
  <c r="K11" i="5"/>
  <c r="K13" i="5"/>
  <c r="K9" i="5"/>
  <c r="K14" i="5"/>
  <c r="K7" i="5"/>
  <c r="K6" i="5"/>
  <c r="K12" i="5"/>
  <c r="K10" i="5"/>
  <c r="K8" i="5"/>
  <c r="L30" i="5"/>
  <c r="M30" i="5" s="1"/>
  <c r="G37" i="6" s="1"/>
  <c r="Q25" i="5"/>
  <c r="R25" i="5" s="1"/>
  <c r="L41" i="5"/>
  <c r="M41" i="5" s="1"/>
  <c r="G41" i="6" s="1"/>
  <c r="L28" i="5"/>
  <c r="M28" i="5" s="1"/>
  <c r="G35" i="6" s="1"/>
  <c r="V25" i="5"/>
  <c r="W25" i="5" s="1"/>
  <c r="V28" i="5"/>
  <c r="W28" i="5" s="1"/>
  <c r="H33" i="5"/>
  <c r="H34" i="5"/>
  <c r="Q41" i="5"/>
  <c r="R41" i="5" s="1"/>
  <c r="Q43" i="5"/>
  <c r="R43" i="5" s="1"/>
  <c r="L25" i="5"/>
  <c r="M25" i="5" s="1"/>
  <c r="G32" i="6" s="1"/>
  <c r="K22" i="5"/>
  <c r="K23" i="5"/>
  <c r="J22" i="5"/>
  <c r="K40" i="5"/>
  <c r="J26" i="5"/>
  <c r="P4" i="5"/>
  <c r="E4" i="5"/>
  <c r="J4" i="5"/>
  <c r="G4" i="5"/>
  <c r="K21" i="5"/>
  <c r="Y21" i="5" a="1"/>
  <c r="J21" i="5" a="1"/>
  <c r="V30" i="5" l="1"/>
  <c r="W30" i="5" s="1"/>
  <c r="X30" i="5" s="1"/>
  <c r="I37" i="6" s="1"/>
  <c r="Q40" i="5"/>
  <c r="R40" i="5" s="1"/>
  <c r="V26" i="5"/>
  <c r="W26" i="5" s="1"/>
  <c r="Q27" i="5"/>
  <c r="R27" i="5" s="1"/>
  <c r="Q30" i="5"/>
  <c r="R30" i="5" s="1"/>
  <c r="S30" i="5" s="1"/>
  <c r="H37" i="6" s="1"/>
  <c r="L29" i="5"/>
  <c r="M29" i="5" s="1"/>
  <c r="G36" i="6" s="1"/>
  <c r="Q24" i="5"/>
  <c r="R24" i="5" s="1"/>
  <c r="S24" i="5" s="1"/>
  <c r="H31" i="6" s="1"/>
  <c r="V29" i="5"/>
  <c r="W29" i="5" s="1"/>
  <c r="X29" i="5" s="1"/>
  <c r="I36" i="6" s="1"/>
  <c r="E43" i="6"/>
  <c r="V21" i="5"/>
  <c r="W21" i="5" s="1"/>
  <c r="Q21" i="5"/>
  <c r="R21" i="5" s="1"/>
  <c r="E31" i="6"/>
  <c r="L27" i="5"/>
  <c r="M27" i="5" s="1"/>
  <c r="G34" i="6" s="1"/>
  <c r="V23" i="5"/>
  <c r="W23" i="5" s="1"/>
  <c r="Y21" i="5"/>
  <c r="O8" i="5"/>
  <c r="O12" i="5"/>
  <c r="O9" i="5"/>
  <c r="O6" i="5"/>
  <c r="O7" i="5"/>
  <c r="O10" i="5"/>
  <c r="O14" i="5"/>
  <c r="O13" i="5"/>
  <c r="O11" i="5"/>
  <c r="U4" i="5"/>
  <c r="H4" i="5"/>
  <c r="T4" i="5" s="1"/>
  <c r="X4" i="5"/>
  <c r="K5" i="5"/>
  <c r="F29" i="6"/>
  <c r="F28" i="6"/>
  <c r="N5" i="5"/>
  <c r="E29" i="6"/>
  <c r="I5" i="5"/>
  <c r="L11" i="5"/>
  <c r="L10" i="5"/>
  <c r="L8" i="5"/>
  <c r="L13" i="5"/>
  <c r="L12" i="5"/>
  <c r="L14" i="5"/>
  <c r="L9" i="5"/>
  <c r="L7" i="5"/>
  <c r="L6" i="5"/>
  <c r="L26" i="5"/>
  <c r="M26" i="5" s="1"/>
  <c r="G33" i="6" s="1"/>
  <c r="E33" i="6"/>
  <c r="L40" i="5"/>
  <c r="M40" i="5" s="1"/>
  <c r="G40" i="6" s="1"/>
  <c r="F40" i="6"/>
  <c r="L23" i="5"/>
  <c r="M23" i="5" s="1"/>
  <c r="G30" i="6" s="1"/>
  <c r="F30" i="6"/>
  <c r="X41" i="5"/>
  <c r="I41" i="6" s="1"/>
  <c r="L22" i="5"/>
  <c r="M22" i="5" s="1"/>
  <c r="S41" i="5"/>
  <c r="H41" i="6" s="1"/>
  <c r="X25" i="5"/>
  <c r="I32" i="6" s="1"/>
  <c r="S25" i="5"/>
  <c r="H32" i="6" s="1"/>
  <c r="X28" i="5"/>
  <c r="I35" i="6" s="1"/>
  <c r="S28" i="5"/>
  <c r="H35" i="6" s="1"/>
  <c r="X43" i="5"/>
  <c r="I43" i="6" s="1"/>
  <c r="S43" i="5"/>
  <c r="H43" i="6" s="1"/>
  <c r="X24" i="5"/>
  <c r="I31" i="6" s="1"/>
  <c r="J21" i="5"/>
  <c r="S29" i="5" l="1"/>
  <c r="H36" i="6" s="1"/>
  <c r="R33" i="5"/>
  <c r="S27" i="5"/>
  <c r="H34" i="6" s="1"/>
  <c r="X27" i="5"/>
  <c r="I34" i="6" s="1"/>
  <c r="W34" i="5"/>
  <c r="W33" i="5"/>
  <c r="R34" i="5"/>
  <c r="O5" i="5"/>
  <c r="L5" i="5"/>
  <c r="X40" i="5"/>
  <c r="I40" i="6" s="1"/>
  <c r="S23" i="5"/>
  <c r="H30" i="6" s="1"/>
  <c r="X23" i="5"/>
  <c r="I30" i="6" s="1"/>
  <c r="S26" i="5"/>
  <c r="H33" i="6" s="1"/>
  <c r="S40" i="5"/>
  <c r="H40" i="6" s="1"/>
  <c r="X26" i="5"/>
  <c r="I33" i="6" s="1"/>
  <c r="X22" i="5"/>
  <c r="I29" i="6" s="1"/>
  <c r="G29" i="6"/>
  <c r="L21" i="5"/>
  <c r="M21" i="5" s="1"/>
  <c r="G28" i="6" s="1"/>
  <c r="E28" i="6"/>
  <c r="S22" i="5"/>
  <c r="H29" i="6" s="1"/>
  <c r="M33" i="5" l="1"/>
  <c r="M34" i="5"/>
  <c r="S21" i="5"/>
  <c r="H28" i="6" s="1"/>
  <c r="X21" i="5"/>
  <c r="X34" i="5" s="1"/>
  <c r="S33" i="5" l="1"/>
  <c r="X33" i="5"/>
  <c r="I28" i="6"/>
  <c r="S34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sharedStrings.xml><?xml version="1.0" encoding="utf-8"?>
<sst xmlns="http://schemas.openxmlformats.org/spreadsheetml/2006/main" count="2026" uniqueCount="668">
  <si>
    <t>issuers</t>
  </si>
  <si>
    <t>bonds</t>
  </si>
  <si>
    <t>ticker</t>
  </si>
  <si>
    <t>short spread</t>
  </si>
  <si>
    <t>long spread</t>
  </si>
  <si>
    <t>curve per year</t>
  </si>
  <si>
    <t>rating</t>
  </si>
  <si>
    <t>curve change (14d)</t>
  </si>
  <si>
    <t>curve change (30d)</t>
  </si>
  <si>
    <t>short code</t>
  </si>
  <si>
    <t>long code</t>
  </si>
  <si>
    <t>short bond</t>
  </si>
  <si>
    <t>long bond</t>
  </si>
  <si>
    <t>short date</t>
  </si>
  <si>
    <t>long date</t>
  </si>
  <si>
    <t>years</t>
  </si>
  <si>
    <t>spread measure</t>
  </si>
  <si>
    <t>curve</t>
  </si>
  <si>
    <t>short rating</t>
  </si>
  <si>
    <t>long rating</t>
  </si>
  <si>
    <t>short crncy</t>
  </si>
  <si>
    <t>long crncy</t>
  </si>
  <si>
    <t>RH sector</t>
  </si>
  <si>
    <t>hist spread measure</t>
  </si>
  <si>
    <t>short Spread (14d)</t>
  </si>
  <si>
    <t>long Spread (14d)</t>
  </si>
  <si>
    <t>curve (14d)</t>
  </si>
  <si>
    <t>curve per year (14d)</t>
  </si>
  <si>
    <t>short spread (30d)</t>
  </si>
  <si>
    <t>long spread (30d)</t>
  </si>
  <si>
    <t>curve (30d)</t>
  </si>
  <si>
    <t>curve per year (30d)</t>
  </si>
  <si>
    <t>SOLBBB</t>
  </si>
  <si>
    <t>XS0992293901 Corp</t>
  </si>
  <si>
    <t>XS1323897725 Corp</t>
  </si>
  <si>
    <t>yas_ispread</t>
  </si>
  <si>
    <t>blp_i_sprd_mid</t>
  </si>
  <si>
    <t>SESGFP</t>
  </si>
  <si>
    <t>LW253022 Corp</t>
  </si>
  <si>
    <t>AL211915 Corp</t>
  </si>
  <si>
    <t>GYCGR</t>
  </si>
  <si>
    <t>XS1191320297 Corp</t>
  </si>
  <si>
    <t>XS1811181566 Corp</t>
  </si>
  <si>
    <t>ACFP</t>
  </si>
  <si>
    <t>FR0013399177 Corp</t>
  </si>
  <si>
    <t>FR0013457157 Corp</t>
  </si>
  <si>
    <t>REPSM</t>
  </si>
  <si>
    <t>XS1207058733 Corp</t>
  </si>
  <si>
    <t>BJ814648 Corp</t>
  </si>
  <si>
    <t>EDPPL</t>
  </si>
  <si>
    <t>AW875570 Corp</t>
  </si>
  <si>
    <t>ZP454068 Corp</t>
  </si>
  <si>
    <t>NTGYSM</t>
  </si>
  <si>
    <t>EK588292 Corp</t>
  </si>
  <si>
    <t>EK872764 Corp</t>
  </si>
  <si>
    <t>EDF</t>
  </si>
  <si>
    <t>FR0013367612 Corp</t>
  </si>
  <si>
    <t>FR0011697028 Corp</t>
  </si>
  <si>
    <t>DBOERS</t>
  </si>
  <si>
    <t>UV391246 Corp</t>
  </si>
  <si>
    <t>BJ924355 Corp</t>
  </si>
  <si>
    <t>ENELIM</t>
  </si>
  <si>
    <t>XS1713463716 Corp</t>
  </si>
  <si>
    <t>XS1713463559 Corp</t>
  </si>
  <si>
    <t>BAYNGR</t>
  </si>
  <si>
    <t>EK352403 Corp</t>
  </si>
  <si>
    <t>XS2077670342 Corp</t>
  </si>
  <si>
    <t>ORAFP</t>
  </si>
  <si>
    <t>XS1028599287 Corp</t>
  </si>
  <si>
    <t>XS1115498260 Corp</t>
  </si>
  <si>
    <t>AKFAST</t>
  </si>
  <si>
    <t>AR936992 Corp</t>
  </si>
  <si>
    <t>ZP989429 Corp</t>
  </si>
  <si>
    <t>MRKGR</t>
  </si>
  <si>
    <t>XS2011260531 Corp</t>
  </si>
  <si>
    <t>XS2011260705 Corp</t>
  </si>
  <si>
    <t>SEVFP</t>
  </si>
  <si>
    <t>EK821917 Corp</t>
  </si>
  <si>
    <t>ZR441424 Corp</t>
  </si>
  <si>
    <t>NGGLN</t>
  </si>
  <si>
    <t>ZR363806 Corp</t>
  </si>
  <si>
    <t>ZR363807 Corp</t>
  </si>
  <si>
    <t>BPLN</t>
  </si>
  <si>
    <t>BK122273 Corp</t>
  </si>
  <si>
    <t>BK123260 Corp</t>
  </si>
  <si>
    <t>SBBBSS</t>
  </si>
  <si>
    <t>ZS235422 Corp</t>
  </si>
  <si>
    <t>ZP659512 Corp</t>
  </si>
  <si>
    <t>ORSTED</t>
  </si>
  <si>
    <t>EJ723329 Corp</t>
  </si>
  <si>
    <t>ZQ804479 Corp</t>
  </si>
  <si>
    <t>TELIAS</t>
  </si>
  <si>
    <t>AM938782 Corp</t>
  </si>
  <si>
    <t>ZP870673 Corp</t>
  </si>
  <si>
    <t>ENBW</t>
  </si>
  <si>
    <t>XS2035564975 Corp</t>
  </si>
  <si>
    <t>XS2035564629 Corp</t>
  </si>
  <si>
    <t>CPIPGR</t>
  </si>
  <si>
    <t>AS322477 Corp</t>
  </si>
  <si>
    <t>ZS108668 Corp</t>
  </si>
  <si>
    <t>ERFFP</t>
  </si>
  <si>
    <t>ZR457518 Corp</t>
  </si>
  <si>
    <t>AP809058 Corp</t>
  </si>
  <si>
    <t>IFXGR</t>
  </si>
  <si>
    <t>ZR796682 Corp</t>
  </si>
  <si>
    <t>ZR796862 Corp</t>
  </si>
  <si>
    <t>TOTAL</t>
  </si>
  <si>
    <t>XS1501167164 Corp</t>
  </si>
  <si>
    <t>XS1501166869 Corp</t>
  </si>
  <si>
    <t>DBHNGR</t>
  </si>
  <si>
    <t>ZQ099270 Corp</t>
  </si>
  <si>
    <t>ZQ100348 Corp</t>
  </si>
  <si>
    <t>VW</t>
  </si>
  <si>
    <t>AN880322 Corp</t>
  </si>
  <si>
    <t>EK811579 Corp</t>
  </si>
  <si>
    <t>BERTEL</t>
  </si>
  <si>
    <t>EK848378 Corp</t>
  </si>
  <si>
    <t>EK864970 Corp</t>
  </si>
  <si>
    <t>OMVAV</t>
  </si>
  <si>
    <t>XS1713462403 Corp</t>
  </si>
  <si>
    <t>XS1294343337 Corp</t>
  </si>
  <si>
    <t>IBESM</t>
  </si>
  <si>
    <t>XS1721244371 Corp</t>
  </si>
  <si>
    <t>XS1890845875 Corp</t>
  </si>
  <si>
    <t>TELEFO</t>
  </si>
  <si>
    <t>AR738776 Corp</t>
  </si>
  <si>
    <t>ZR655675 Corp</t>
  </si>
  <si>
    <t>VOD</t>
  </si>
  <si>
    <t>AU654481 Corp</t>
  </si>
  <si>
    <t>AU692498 Corp</t>
  </si>
  <si>
    <t>AKEFP</t>
  </si>
  <si>
    <t>FR0013425170 Corp</t>
  </si>
  <si>
    <t>FR0013478252 Corp</t>
  </si>
  <si>
    <t>ENGIFP</t>
  </si>
  <si>
    <t>AQ711148 Corp</t>
  </si>
  <si>
    <t>AZ371883 Corp</t>
  </si>
  <si>
    <t>RWE</t>
  </si>
  <si>
    <t>XS1219498141 Corp</t>
  </si>
  <si>
    <t>XS1219499032 Corp</t>
  </si>
  <si>
    <t>ULFP</t>
  </si>
  <si>
    <t>AS146424 Corp</t>
  </si>
  <si>
    <t>AS146490 Corp</t>
  </si>
  <si>
    <t>min</t>
  </si>
  <si>
    <t>average</t>
  </si>
  <si>
    <t>max</t>
  </si>
  <si>
    <t>vw</t>
  </si>
  <si>
    <t>bond list</t>
  </si>
  <si>
    <t>isin</t>
  </si>
  <si>
    <t>pos</t>
  </si>
  <si>
    <t>-</t>
  </si>
  <si>
    <t>basis</t>
  </si>
  <si>
    <t>slope</t>
  </si>
  <si>
    <t>historic spread measure</t>
  </si>
  <si>
    <t>short spread (14d)</t>
  </si>
  <si>
    <t>long spread (14d)</t>
  </si>
  <si>
    <t>basis (14d)</t>
  </si>
  <si>
    <t>slope (14d)</t>
  </si>
  <si>
    <t>slope change (14d)</t>
  </si>
  <si>
    <t>basis (30d)</t>
  </si>
  <si>
    <t>slope (30d)</t>
  </si>
  <si>
    <t>slope change (30d)</t>
  </si>
  <si>
    <t>pairBasis</t>
  </si>
  <si>
    <t>av</t>
  </si>
  <si>
    <t>st dev</t>
  </si>
  <si>
    <t>whole curve</t>
  </si>
  <si>
    <t>long end</t>
  </si>
  <si>
    <t>telefo</t>
  </si>
  <si>
    <t>st Dev</t>
  </si>
  <si>
    <t>total</t>
  </si>
  <si>
    <t>sectors</t>
  </si>
  <si>
    <t>sector</t>
  </si>
  <si>
    <t>Low Beta</t>
  </si>
  <si>
    <t>stDev</t>
  </si>
  <si>
    <t>TMT/ AUTO</t>
  </si>
  <si>
    <t>REIT</t>
  </si>
  <si>
    <t>Energy</t>
  </si>
  <si>
    <t>UTILS</t>
  </si>
  <si>
    <t>worksheet ID</t>
  </si>
  <si>
    <t>name</t>
  </si>
  <si>
    <t>worksheet get</t>
  </si>
  <si>
    <t>ID_ISIN</t>
  </si>
  <si>
    <t>security name</t>
  </si>
  <si>
    <t>coupon</t>
  </si>
  <si>
    <t>nxt_call_dt</t>
  </si>
  <si>
    <t>mty_typ</t>
  </si>
  <si>
    <t>crncy</t>
  </si>
  <si>
    <t>amt_outstanding</t>
  </si>
  <si>
    <t>industry_sector</t>
  </si>
  <si>
    <t>unique lookup</t>
  </si>
  <si>
    <t>unique ticker</t>
  </si>
  <si>
    <t>excatly once</t>
  </si>
  <si>
    <t>multiple sort</t>
  </si>
  <si>
    <t>number of bonds</t>
  </si>
  <si>
    <t>unique sector</t>
  </si>
  <si>
    <t>count sector</t>
  </si>
  <si>
    <t>value measures</t>
  </si>
  <si>
    <t>redHedge hybrids</t>
  </si>
  <si>
    <t>RH sector buckets</t>
  </si>
  <si>
    <t>Perp Voon 1</t>
  </si>
  <si>
    <t>w-55F6F816E93547B58DAD99F9F740410F</t>
  </si>
  <si>
    <t>AdditionalTier-01</t>
  </si>
  <si>
    <t>EJ917655 Corp</t>
  </si>
  <si>
    <t>Z_SPRD_MID</t>
  </si>
  <si>
    <t>w-33CB3C8E018449F9B25026E8124459F9</t>
  </si>
  <si>
    <t>New Worksheet</t>
  </si>
  <si>
    <t>AV915324 Corp</t>
  </si>
  <si>
    <t>YAS_BOND_YLD</t>
  </si>
  <si>
    <t>BNFP</t>
  </si>
  <si>
    <t>w-1B20051C9B5544769B5409E7E56378C3</t>
  </si>
  <si>
    <t>QJ937566 Corp</t>
  </si>
  <si>
    <t>YLD_CNV_MID</t>
  </si>
  <si>
    <t>missing</t>
  </si>
  <si>
    <t>w-2D0FBA1982BA434C81055AA9406F7ACF</t>
  </si>
  <si>
    <t>CDS Curves</t>
  </si>
  <si>
    <t>EK834863 Corp</t>
  </si>
  <si>
    <t>w-B151B691AD7245A385D6917055BF88DC</t>
  </si>
  <si>
    <t>IG Corp Autos</t>
  </si>
  <si>
    <t>w-BB807655FF7748D8A00C0861FC439807</t>
  </si>
  <si>
    <t>IG Corp Utils Oil</t>
  </si>
  <si>
    <t>ZQ512606 Corp</t>
  </si>
  <si>
    <t>LXSGR</t>
  </si>
  <si>
    <t>w-E611ED8AD9DC40C28C2B7A2106215B8E</t>
  </si>
  <si>
    <t>AT1 Voon 1</t>
  </si>
  <si>
    <t>ZQ513315 Corp</t>
  </si>
  <si>
    <t>LHNVX</t>
  </si>
  <si>
    <t>w-F108C3EBE2474CA8B3A18F62934FB94B</t>
  </si>
  <si>
    <t>IG Corp TMT</t>
  </si>
  <si>
    <t>BJ736567 Corp</t>
  </si>
  <si>
    <t>EVKGR</t>
  </si>
  <si>
    <t>others</t>
  </si>
  <si>
    <t>EK634166 Corp</t>
  </si>
  <si>
    <t>EK648265 Corp</t>
  </si>
  <si>
    <t>AZ208021 Corp</t>
  </si>
  <si>
    <t>AZ207706 Corp</t>
  </si>
  <si>
    <t>EK545606 Corp</t>
  </si>
  <si>
    <t>BHP</t>
  </si>
  <si>
    <t>AZ018655 Corp</t>
  </si>
  <si>
    <t>AMXLMM</t>
  </si>
  <si>
    <t>ZP482524 Corp</t>
  </si>
  <si>
    <t>lookup sheet</t>
  </si>
  <si>
    <t>AL243419 Corp</t>
  </si>
  <si>
    <t>KPN</t>
  </si>
  <si>
    <t>AX960245 Corp</t>
  </si>
  <si>
    <t>AO148682 Corp</t>
  </si>
  <si>
    <t>EK856946 Corp</t>
  </si>
  <si>
    <t>AP691131 Corp</t>
  </si>
  <si>
    <t>BRITEL</t>
  </si>
  <si>
    <t>AR887333 Corp</t>
  </si>
  <si>
    <t>T</t>
  </si>
  <si>
    <t>UV853118 Corp</t>
  </si>
  <si>
    <t>AR776117 Corp</t>
  </si>
  <si>
    <t>QJ993374 Corp</t>
  </si>
  <si>
    <t>TENN</t>
  </si>
  <si>
    <t>EK803079 Corp</t>
  </si>
  <si>
    <t>VATFAL</t>
  </si>
  <si>
    <t>EK814844 Corp</t>
  </si>
  <si>
    <t>BJ815149 Corp</t>
  </si>
  <si>
    <t>CNALN</t>
  </si>
  <si>
    <t>BK123548 Corp</t>
  </si>
  <si>
    <t>SSELN</t>
  </si>
  <si>
    <t>BK115993 Corp</t>
  </si>
  <si>
    <t>ALLRNV</t>
  </si>
  <si>
    <t>BK116008 Corp</t>
  </si>
  <si>
    <t>EK755354 Corp</t>
  </si>
  <si>
    <t>STEDIN</t>
  </si>
  <si>
    <t>LW068019 Corp</t>
  </si>
  <si>
    <t>QZ730280 Corp</t>
  </si>
  <si>
    <t>ELIASO</t>
  </si>
  <si>
    <t>AX895488 Corp</t>
  </si>
  <si>
    <t>VLVY</t>
  </si>
  <si>
    <t>EK755342 Corp</t>
  </si>
  <si>
    <t>QZ730458 Corp</t>
  </si>
  <si>
    <t>QJ190690 Corp</t>
  </si>
  <si>
    <t>AFFP</t>
  </si>
  <si>
    <t>QJ190880 Corp</t>
  </si>
  <si>
    <t>LHAGR</t>
  </si>
  <si>
    <t>QJ201812 Corp</t>
  </si>
  <si>
    <t>WIEAV</t>
  </si>
  <si>
    <t>QJ201811 Corp</t>
  </si>
  <si>
    <t>FERSM</t>
  </si>
  <si>
    <t>QJ191077 Corp</t>
  </si>
  <si>
    <t>SBRYLN</t>
  </si>
  <si>
    <t>EJ814830 Corp</t>
  </si>
  <si>
    <t>EJ814840 Corp</t>
  </si>
  <si>
    <t>ANNGR</t>
  </si>
  <si>
    <t>EJ606316 Corp</t>
  </si>
  <si>
    <t>BALDER</t>
  </si>
  <si>
    <t>ZQ376350 Corp</t>
  </si>
  <si>
    <t>TLGGR</t>
  </si>
  <si>
    <t>HEIBOS</t>
  </si>
  <si>
    <t>ARNDTN</t>
  </si>
  <si>
    <t>EK508481 Corp</t>
  </si>
  <si>
    <t>EK041235 Corp</t>
  </si>
  <si>
    <t>JUSTLN</t>
  </si>
  <si>
    <t>ZS023353 Corp</t>
  </si>
  <si>
    <t>SZUGR</t>
  </si>
  <si>
    <t>EK508523 Corp</t>
  </si>
  <si>
    <t>COFP</t>
  </si>
  <si>
    <t>ZR570567 Corp</t>
  </si>
  <si>
    <t>TRAFIG</t>
  </si>
  <si>
    <t>EK041241 Corp</t>
  </si>
  <si>
    <t>ECLEAR</t>
  </si>
  <si>
    <t>EK508571 Corp</t>
  </si>
  <si>
    <t>SOFTBK</t>
  </si>
  <si>
    <t>QZ498658 Corp</t>
  </si>
  <si>
    <t>AQ234625 Corp</t>
  </si>
  <si>
    <t>EK143492 Corp</t>
  </si>
  <si>
    <t>AX520482 Corp</t>
  </si>
  <si>
    <t>AR738797 Corp</t>
  </si>
  <si>
    <t>ZP707724 Corp</t>
  </si>
  <si>
    <t>AU654475 Corp</t>
  </si>
  <si>
    <t>AU654357 Corp</t>
  </si>
  <si>
    <t>AX916964 Corp</t>
  </si>
  <si>
    <t>BG013162 Corp</t>
  </si>
  <si>
    <t>ZP991036 Corp</t>
  </si>
  <si>
    <t>EJ744879 Corp</t>
  </si>
  <si>
    <t>EK293278 Corp</t>
  </si>
  <si>
    <t>AW770805 Corp</t>
  </si>
  <si>
    <t>AN206662 Corp</t>
  </si>
  <si>
    <t>EK024532 Corp</t>
  </si>
  <si>
    <t>AU669900 Corp</t>
  </si>
  <si>
    <t>EJ516233 Corp</t>
  </si>
  <si>
    <t>EK024568 Corp</t>
  </si>
  <si>
    <t>ZQ782646 Corp</t>
  </si>
  <si>
    <t>EJ516173 Corp</t>
  </si>
  <si>
    <t>EK024610 Corp</t>
  </si>
  <si>
    <t>EJ530879 Corp</t>
  </si>
  <si>
    <t>EK027221 Corp</t>
  </si>
  <si>
    <t>EK117900 Corp</t>
  </si>
  <si>
    <t>QZ716550 Corp</t>
  </si>
  <si>
    <t>AZ851393 Corp</t>
  </si>
  <si>
    <t>BK184880 Corp</t>
  </si>
  <si>
    <t>AZ851450 Corp</t>
  </si>
  <si>
    <t>QZ677477 Corp</t>
  </si>
  <si>
    <t>EK858851 Corp</t>
  </si>
  <si>
    <t>EK858869 Corp</t>
  </si>
  <si>
    <t>UV323151 Corp</t>
  </si>
  <si>
    <t>AM888722 Corp</t>
  </si>
  <si>
    <t>EK785024 Corp</t>
  </si>
  <si>
    <t>QJ787834 Corp</t>
  </si>
  <si>
    <t>AS640422 Corp</t>
  </si>
  <si>
    <t>EJ670730 Corp</t>
  </si>
  <si>
    <t>ZS668300 Corp</t>
  </si>
  <si>
    <t>AS640440 Corp</t>
  </si>
  <si>
    <t>EJ817236 Corp</t>
  </si>
  <si>
    <t>EK013966 Corp</t>
  </si>
  <si>
    <t>EJ843360 Corp</t>
  </si>
  <si>
    <t>AQ026565 Corp</t>
  </si>
  <si>
    <t>AR810587 Corp</t>
  </si>
  <si>
    <t>AX076550 Corp</t>
  </si>
  <si>
    <t>EK825033 Corp</t>
  </si>
  <si>
    <t>EK824997 Corp</t>
  </si>
  <si>
    <t>EJ575377 Corp</t>
  </si>
  <si>
    <t>EK768069 Corp</t>
  </si>
  <si>
    <t>AM717420 Corp</t>
  </si>
  <si>
    <t>BK290986 Corp</t>
  </si>
  <si>
    <t>EK770296 Corp</t>
  </si>
  <si>
    <t>BK293686 Corp</t>
  </si>
  <si>
    <t>AM714338 Corp</t>
  </si>
  <si>
    <t>AR008123 Corp</t>
  </si>
  <si>
    <t>EK888464 Corp</t>
  </si>
  <si>
    <t>AQ077157 Corp</t>
  </si>
  <si>
    <t>EK605885 Corp</t>
  </si>
  <si>
    <t>UV785974 Corp</t>
  </si>
  <si>
    <t>AU216832 Corp</t>
  </si>
  <si>
    <t>EK628291 Corp</t>
  </si>
  <si>
    <t>EK131366 Corp</t>
  </si>
  <si>
    <t>EK811633 Corp</t>
  </si>
  <si>
    <t>EJ811600 Corp</t>
  </si>
  <si>
    <t>AT214421 Corp</t>
  </si>
  <si>
    <t>BJ980509 Corp</t>
  </si>
  <si>
    <t>EK131372 Corp</t>
  </si>
  <si>
    <t>AN880326 Corp</t>
  </si>
  <si>
    <t>AT214434 Corp</t>
  </si>
  <si>
    <t>BJ980938 Corp</t>
  </si>
  <si>
    <t>EK337178 Corp</t>
  </si>
  <si>
    <t>AW798439 Corp</t>
  </si>
  <si>
    <t>ZQ258633 Corp</t>
  </si>
  <si>
    <t>EK808355 Corp</t>
  </si>
  <si>
    <t>UV429459 Corp</t>
  </si>
  <si>
    <t>AP909674 Corp</t>
  </si>
  <si>
    <t>EK642935 Corp</t>
  </si>
  <si>
    <t>AO971106 Corp</t>
  </si>
  <si>
    <t>ZR668027 Corp</t>
  </si>
  <si>
    <t>ZQ578143 Corp</t>
  </si>
  <si>
    <t>QZ912649 Corp</t>
  </si>
  <si>
    <t>AQ713600 Corp</t>
  </si>
  <si>
    <t>AZ576858 Corp</t>
  </si>
  <si>
    <t>AN964724 Corp</t>
  </si>
  <si>
    <t>AZ207973 Corp</t>
  </si>
  <si>
    <t>EK753416 Corp</t>
  </si>
  <si>
    <t>QZ509895 Corp</t>
  </si>
  <si>
    <t>AS256491 Corp</t>
  </si>
  <si>
    <t>AX691342 Corp</t>
  </si>
  <si>
    <t>ED984069 Corp</t>
  </si>
  <si>
    <t>EJ891119 Corp</t>
  </si>
  <si>
    <t>UV309787 Corp</t>
  </si>
  <si>
    <t>EK523297 Corp</t>
  </si>
  <si>
    <t>AM679347 Corp</t>
  </si>
  <si>
    <t>AZ920495 Corp</t>
  </si>
  <si>
    <t>AO262498 Corp</t>
  </si>
  <si>
    <t>AO262515 Corp</t>
  </si>
  <si>
    <t>filter for issuers in eur with &gt;= 3 bonds</t>
  </si>
  <si>
    <t>unique bonds</t>
  </si>
  <si>
    <t>occurances</t>
  </si>
  <si>
    <t>curves</t>
  </si>
  <si>
    <t>occurance</t>
  </si>
  <si>
    <t>first 50 bonds maturing by next call date</t>
  </si>
  <si>
    <t>last updated</t>
  </si>
  <si>
    <t>bond</t>
  </si>
  <si>
    <t>next call</t>
  </si>
  <si>
    <t>I spread</t>
  </si>
  <si>
    <t>average 30d spread</t>
  </si>
  <si>
    <t>average 90d spread</t>
  </si>
  <si>
    <t>st dev 30d spread</t>
  </si>
  <si>
    <t>short ticker</t>
  </si>
  <si>
    <t>long ticker</t>
  </si>
  <si>
    <t>min 30d spread</t>
  </si>
  <si>
    <t>max 30d spread</t>
  </si>
  <si>
    <t>spread</t>
  </si>
  <si>
    <t>30d basis</t>
  </si>
  <si>
    <t>30 d curve</t>
  </si>
  <si>
    <t>enbw</t>
  </si>
  <si>
    <t>orange</t>
  </si>
  <si>
    <t>orafp</t>
  </si>
  <si>
    <t>engifp</t>
  </si>
  <si>
    <t>edf</t>
  </si>
  <si>
    <t>bayngr</t>
  </si>
  <si>
    <t>solbbb</t>
  </si>
  <si>
    <t>mrkgr</t>
  </si>
  <si>
    <t>repsm</t>
  </si>
  <si>
    <t>enelim</t>
  </si>
  <si>
    <t>orsted</t>
  </si>
  <si>
    <t>remove the orsted 3 11/15 bond</t>
  </si>
  <si>
    <t>akefp</t>
  </si>
  <si>
    <t>erffp</t>
  </si>
  <si>
    <t>omvav</t>
  </si>
  <si>
    <t>sevfp</t>
  </si>
  <si>
    <t>ibesm</t>
  </si>
  <si>
    <t>edppl</t>
  </si>
  <si>
    <t>remove the EDPPL 5.375 bond</t>
  </si>
  <si>
    <t>acfp</t>
  </si>
  <si>
    <t>remove the ACFP 4.125 bond</t>
  </si>
  <si>
    <t>ccy</t>
  </si>
  <si>
    <t>count</t>
  </si>
  <si>
    <t>30 day low</t>
  </si>
  <si>
    <t>30 day high</t>
  </si>
  <si>
    <t>30d av spread</t>
  </si>
  <si>
    <t>yeargap</t>
  </si>
  <si>
    <t>tenor</t>
  </si>
  <si>
    <t>high</t>
  </si>
  <si>
    <t>low</t>
  </si>
  <si>
    <t>history</t>
  </si>
  <si>
    <t>5y, 10y buckets to be added</t>
  </si>
  <si>
    <t>add benchmark bond</t>
  </si>
  <si>
    <t>rtg_moody</t>
  </si>
  <si>
    <t>rtg_sp</t>
  </si>
  <si>
    <t>bb_composite</t>
  </si>
  <si>
    <t>green_bond_loan_indicator</t>
  </si>
  <si>
    <t>hybrids 01</t>
  </si>
  <si>
    <t>w-77BCEE348D564FB78774144C42EF84D4</t>
  </si>
  <si>
    <t>result sheet</t>
  </si>
  <si>
    <t>securities</t>
  </si>
  <si>
    <t>unique list</t>
  </si>
  <si>
    <t>value measure</t>
  </si>
  <si>
    <t>item</t>
  </si>
  <si>
    <t>select tickers</t>
  </si>
  <si>
    <t>match</t>
  </si>
  <si>
    <t>ITRX EUR CDSI GEN 5Y Corp</t>
  </si>
  <si>
    <t>VW 3 1/2 PERP nc-30</t>
  </si>
  <si>
    <t>VW 4 5/8 PERP nc-28</t>
  </si>
  <si>
    <t>VW 3 7/8 PERP nc-27</t>
  </si>
  <si>
    <t>VW 4 5/8 PERP nc-26</t>
  </si>
  <si>
    <t>VW 3 3/8 PERP nc-24</t>
  </si>
  <si>
    <t>VW 5 1/8 PERP nc-23</t>
  </si>
  <si>
    <t>VW 2.7 PERP nc-22</t>
  </si>
  <si>
    <t>VW 2 1/2 PERP nc-22</t>
  </si>
  <si>
    <t>VW 3 3/4 PERP nc-21</t>
  </si>
  <si>
    <t>last 30 days</t>
  </si>
  <si>
    <t>current</t>
  </si>
  <si>
    <t>q1</t>
  </si>
  <si>
    <t>mid</t>
  </si>
  <si>
    <t>q3</t>
  </si>
  <si>
    <t>value</t>
  </si>
  <si>
    <t>ticker 1</t>
  </si>
  <si>
    <t>ticker 2</t>
  </si>
  <si>
    <t>ticker 3</t>
  </si>
  <si>
    <t>universe</t>
  </si>
  <si>
    <t>items found:</t>
  </si>
  <si>
    <t>eur</t>
  </si>
  <si>
    <t>currency 1</t>
  </si>
  <si>
    <t>currency 2</t>
  </si>
  <si>
    <t>TELEFO 2 7/8 PERP nc-27</t>
  </si>
  <si>
    <t>TELEFO 3 3/4 PERP nc-22</t>
  </si>
  <si>
    <t>SOLBBB 5.425 PERP nc-23</t>
  </si>
  <si>
    <t>row</t>
  </si>
  <si>
    <t>BPLN 3 1/4 PERP nc-26</t>
  </si>
  <si>
    <t>ITRX XOVER CDSI GEN 5Y Corp</t>
  </si>
  <si>
    <t>x over</t>
  </si>
  <si>
    <t>main</t>
  </si>
  <si>
    <t>itrx main</t>
  </si>
  <si>
    <t>itrx x over</t>
  </si>
  <si>
    <t>days</t>
  </si>
  <si>
    <t>spread history</t>
  </si>
  <si>
    <t>TOTAL 2 1/4 PERP nc-21</t>
  </si>
  <si>
    <t>TOTAL 3 7/8 PERP nc-22</t>
  </si>
  <si>
    <t>TOTAL 2.708 PERP nc-23</t>
  </si>
  <si>
    <t>TOTAL 1 3/4 PERP nc-24</t>
  </si>
  <si>
    <t>TOTAL 2 5/8 PERP nc-25</t>
  </si>
  <si>
    <t>TOTAL 3.369 PERP nc-26</t>
  </si>
  <si>
    <t>latest</t>
  </si>
  <si>
    <t>hValue</t>
  </si>
  <si>
    <t>steXY</t>
  </si>
  <si>
    <t>date correlation</t>
  </si>
  <si>
    <t>correl</t>
  </si>
  <si>
    <t>TELEFO 2 5/8 PERP nc-23</t>
  </si>
  <si>
    <t>TELEFO 3 PERP nc-23</t>
  </si>
  <si>
    <t>TELEFO 5 7/8 PERP nc-24</t>
  </si>
  <si>
    <t>TELEFO 4 3/8 PERP nc-24</t>
  </si>
  <si>
    <t>TELEFO 3 7/8 PERP nc-26</t>
  </si>
  <si>
    <t>TELEFO 2.502 PERP nc-27</t>
  </si>
  <si>
    <t>snapshot</t>
  </si>
  <si>
    <t>intercept</t>
  </si>
  <si>
    <t>new x</t>
  </si>
  <si>
    <t>new y</t>
  </si>
  <si>
    <t>interpolate</t>
  </si>
  <si>
    <t>SOLBBB 5.118 PERP nc-21</t>
  </si>
  <si>
    <t>SOLBBB 4 1/4 PERP nc-23</t>
  </si>
  <si>
    <t>SOLBBB 5.869 PERP nc-24</t>
  </si>
  <si>
    <t>AKEFP 4 3/4 PERP nc-20</t>
  </si>
  <si>
    <t>AKEFP 2 3/4 PERP nc-24</t>
  </si>
  <si>
    <t>AKEFP 1 1/2 PERP nc-25</t>
  </si>
  <si>
    <t>LXSGR 4 1/2 12/06/76 nc-23</t>
  </si>
  <si>
    <t>BHP 4 3/4 04/22/76 nc-21</t>
  </si>
  <si>
    <t>BHP 5 5/8 10/22/79 nc-24</t>
  </si>
  <si>
    <t>BHP 6 3/4 10/19/75 nc-25</t>
  </si>
  <si>
    <t>BHP 6 1/4 10/19/75 nc-20</t>
  </si>
  <si>
    <t>BHP 6 1/2 10/22/77 nc-22</t>
  </si>
  <si>
    <t>AMXLMM 6 3/8 09/06/73 nc-23</t>
  </si>
  <si>
    <t>AMXLMM 6 3/8 09/06/73 nc-20</t>
  </si>
  <si>
    <t>BERTEL 3 04/23/75 nc-23</t>
  </si>
  <si>
    <t>BERTEL 3 1/2 04/23/75 nc-27</t>
  </si>
  <si>
    <t>KPN 7 03/28/73 nc-23</t>
  </si>
  <si>
    <t>KPN 2 PERP nc-24</t>
  </si>
  <si>
    <t>TELIAS 3 04/04/78 nc-23</t>
  </si>
  <si>
    <t>TELIAS 1 3/8 05/11/81 nc-26</t>
  </si>
  <si>
    <t>SESGFP 4 5/8 PERP nc-22</t>
  </si>
  <si>
    <t>SESGFP 5 5/8 PERP nc-24</t>
  </si>
  <si>
    <t>ORAFP 4 PERP nc-21</t>
  </si>
  <si>
    <t>ORAFP 5 1/4 PERP nc-24</t>
  </si>
  <si>
    <t>ORAFP 2 3/8 PERP nc-25</t>
  </si>
  <si>
    <t>ORAFP 5 PERP nc-26</t>
  </si>
  <si>
    <t>ORAFP 1 3/4 PERP nc-26</t>
  </si>
  <si>
    <t>ORAFP 5 7/8 PERP nc-22</t>
  </si>
  <si>
    <t>ORAFP 5 3/4 PERP nc-23</t>
  </si>
  <si>
    <t>VOD 3.1 01/03/79 nc-23</t>
  </si>
  <si>
    <t>VOD 4.2 10/03/78 nc-28</t>
  </si>
  <si>
    <t>VOD 4 7/8 10/03/78 nc-25</t>
  </si>
  <si>
    <t>VOD 6 1/4 10/03/78 nc-24</t>
  </si>
  <si>
    <t>VOD 7 04/04/79 nc-29</t>
  </si>
  <si>
    <t>BRITEL 1.874 08/18/80 nc-25</t>
  </si>
  <si>
    <t>T 2 7/8 PERP nc-25</t>
  </si>
  <si>
    <t>start days</t>
  </si>
  <si>
    <t>end days</t>
  </si>
  <si>
    <t>w-4A117247396F4841B545D5F8AB67C413</t>
  </si>
  <si>
    <t>yas</t>
  </si>
  <si>
    <t>blp</t>
  </si>
  <si>
    <t>yas/blp</t>
  </si>
  <si>
    <t>yas/blp factor</t>
  </si>
  <si>
    <t>rh sector</t>
  </si>
  <si>
    <t>energy</t>
  </si>
  <si>
    <t>BAYNGR 2 3/8 04/02/75 nc-22</t>
  </si>
  <si>
    <t>BAYNGR 3 3/4 07/01/74 nc-24</t>
  </si>
  <si>
    <t>BAYNGR 2 3/8 11/12/79 nc-25</t>
  </si>
  <si>
    <t>BAYNGR 3 1/8 11/12/79 nc-27</t>
  </si>
  <si>
    <t>MRKGR 2 5/8 12/12/74 nc-21</t>
  </si>
  <si>
    <t>MRKGR 3 3/8 12/12/74 nc-24</t>
  </si>
  <si>
    <t>MRKGR 1 5/8 06/25/79 nc-24</t>
  </si>
  <si>
    <t>MRKGR 2 7/8 06/25/79 nc-29</t>
  </si>
  <si>
    <t>LHNVX 3 PERP nc-24</t>
  </si>
  <si>
    <t>BNFP 1 3/4 PERP nc-23</t>
  </si>
  <si>
    <t>ECLEAR 2 5/8 04/11/48 nc-28</t>
  </si>
  <si>
    <t>DBOERS 2 3/4 02/05/41 nc-20</t>
  </si>
  <si>
    <t>DBOERS 1 1/4 06/16/47 nc-27</t>
  </si>
  <si>
    <t>DBHNGR 0.95 PERP nc-25</t>
  </si>
  <si>
    <t>DBHNGR 1.6 PERP nc-29</t>
  </si>
  <si>
    <t>OMVAV 5 1/4 PERP nc-21</t>
  </si>
  <si>
    <t>OMVAV 2 7/8 PERP nc-24</t>
  </si>
  <si>
    <t>OMVAV 6 1/4 PERP nc-25</t>
  </si>
  <si>
    <t>REPSM 3 7/8 PERP nc-21</t>
  </si>
  <si>
    <t>REPSM 4 1/2 03/25/75 nc-25</t>
  </si>
  <si>
    <t>REPSM 3 3/4 PERP nc-26</t>
  </si>
  <si>
    <t>REPSM 4.247 PERP nc-28</t>
  </si>
  <si>
    <t>BPLN 3 5/8 PERP nc-29</t>
  </si>
  <si>
    <t>BPLN 4 1/4 PERP nc-27</t>
  </si>
  <si>
    <t>BPLN 4 3/8 PERP nc-25</t>
  </si>
  <si>
    <t>BPLN 4 7/8 PERP nc-30</t>
  </si>
  <si>
    <t>low beta</t>
  </si>
  <si>
    <t>w-A2662832868646BF98C30314CC8F2D6D</t>
  </si>
  <si>
    <t>QJ937853 Corp</t>
  </si>
  <si>
    <t>FIRMEN</t>
  </si>
  <si>
    <t>IFXGR 2 7/8 PERP nc-25</t>
  </si>
  <si>
    <t>IFXGR 3 5/8 PERP nc-28</t>
  </si>
  <si>
    <t>VLVY 4.85 03/10/78 nc-23</t>
  </si>
  <si>
    <t>VW 3 1/2 PERP nc-25</t>
  </si>
  <si>
    <t>VW 3 7/8 PERP nc-29</t>
  </si>
  <si>
    <t>tmt/auto</t>
  </si>
  <si>
    <t>ENGIFP 4 3/4 PERP nc-21</t>
  </si>
  <si>
    <t>ENGIFP 1 3/8 PERP nc-23</t>
  </si>
  <si>
    <t>ENGIFP 3 7/8 PERP nc-24</t>
  </si>
  <si>
    <t>ENGIFP 3 1/4 PERP nc-24</t>
  </si>
  <si>
    <t>ENGIFP 1 5/8 PERP nc-25</t>
  </si>
  <si>
    <t>SEVFP 2 1/2 PERP nc-22</t>
  </si>
  <si>
    <t>SEVFP 2 7/8 PERP nc-24</t>
  </si>
  <si>
    <t>SEVFP 1 5/8 PERP nc-26</t>
  </si>
  <si>
    <t>EDF 4 1/8 PERP nc-22</t>
  </si>
  <si>
    <t>EDF 4 PERP nc-24</t>
  </si>
  <si>
    <t>EDF 5 3/8 PERP nc-25</t>
  </si>
  <si>
    <t>EDF 5 PERP nc-26</t>
  </si>
  <si>
    <t>EDF 3 PERP nc-27</t>
  </si>
  <si>
    <t>EDF 6 PERP nc-26</t>
  </si>
  <si>
    <t>EDF 5 7/8 PERP nc-29</t>
  </si>
  <si>
    <t>EDF 5 1/4 PERP nc-23</t>
  </si>
  <si>
    <t>EDF 5 5/8 PERP nc-24</t>
  </si>
  <si>
    <t>ENBW 3 5/8 04/02/76 nc-21</t>
  </si>
  <si>
    <t>ENBW 3 3/8 04/05/77 nc-22</t>
  </si>
  <si>
    <t>ENBW 1 1/8 11/05/79 nc-24</t>
  </si>
  <si>
    <t>ENBW 1 7/8 06/29/80 nc-26</t>
  </si>
  <si>
    <t>ENBW 1 5/8 08/05/79 nc-27</t>
  </si>
  <si>
    <t>ENBW 5 1/8 04/05/77 nc-22</t>
  </si>
  <si>
    <t>RWE 2 3/4 04/21/75 nc-20</t>
  </si>
  <si>
    <t>RWE 3 1/2 04/21/75 nc-25</t>
  </si>
  <si>
    <t>RWE 6 5/8 07/30/75 nc-26</t>
  </si>
  <si>
    <t>TENN 2.995 PERP nc-24</t>
  </si>
  <si>
    <t>VATFAL 3 03/19/77 nc-27</t>
  </si>
  <si>
    <t>VATFAL 6.1 11/19/78 nc-23</t>
  </si>
  <si>
    <t>ENELIM 2 1/2 11/24/78 nc-23</t>
  </si>
  <si>
    <t>ENELIM 5.451 01/10/74 nc-24</t>
  </si>
  <si>
    <t>ENELIM 3 1/2 05/24/80 nc-25</t>
  </si>
  <si>
    <t>ENELIM 3 3/8 11/24/81 nc-26</t>
  </si>
  <si>
    <t>ENELIM 7 3/4 09/10/75 nc-20</t>
  </si>
  <si>
    <t>ENELIM 6 5/8 09/15/76 nc-21</t>
  </si>
  <si>
    <t>ENELIM 8 3/4 09/24/73 nc-23</t>
  </si>
  <si>
    <t>IBESM 1 7/8 PERP nc-23</t>
  </si>
  <si>
    <t>IBESM 2 5/8 PERP nc-24</t>
  </si>
  <si>
    <t>IBESM 3 1/4 PERP nc-24</t>
  </si>
  <si>
    <t>NTGYSM 4 1/8 PERP nc-22</t>
  </si>
  <si>
    <t>NTGYSM 3 3/8 PERP nc-24</t>
  </si>
  <si>
    <t>CNALN 3 04/10/76 nc-21</t>
  </si>
  <si>
    <t>CNALN 5 1/4 04/10/75 nc-25</t>
  </si>
  <si>
    <t>NGGLN 1 5/8 12/05/79 nc-24</t>
  </si>
  <si>
    <t>NGGLN 2 1/8 09/05/82 nc-27</t>
  </si>
  <si>
    <t>NGGLN 5 5/8 06/18/73 nc-25</t>
  </si>
  <si>
    <t>SSELN 3 7/8 PERP nc-20</t>
  </si>
  <si>
    <t>SSELN 3 5/8 09/16/77 nc-22</t>
  </si>
  <si>
    <t>SSELN 3.74 PERP nc-26</t>
  </si>
  <si>
    <t>SSELN 2 3/8 PERP nc-21</t>
  </si>
  <si>
    <t>SSELN 3 1/8 PERP nc-27</t>
  </si>
  <si>
    <t>SSELN 4 3/4 09/16/77 nc-22</t>
  </si>
  <si>
    <t>ALLRNV 1 5/8 PERP nc-25</t>
  </si>
  <si>
    <t>ORSTED 6 1/4 06/26/13 nc-23</t>
  </si>
  <si>
    <t>ORSTED 2 1/4 11/24/17 nc-24</t>
  </si>
  <si>
    <t>ORSTED 1 3/4 12/09/19 nc-27</t>
  </si>
  <si>
    <t>STEDIN 3 1/4 PERP nc-21</t>
  </si>
  <si>
    <t>EDPPL 4.496 04/30/79 nc-24</t>
  </si>
  <si>
    <t>EDPPL 1.7 07/20/80 nc-25</t>
  </si>
  <si>
    <t>ELIASO 2 3/4 PERP nc-23</t>
  </si>
  <si>
    <t>utils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</si>
</sst>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#,##0_ ;[Red]\-#,##0\ "/>
    <numFmt numFmtId="166" formatCode="dd\ mmm\ yy"/>
    <numFmt numFmtId="167" formatCode="0.000"/>
  </numFmts>
  <fonts count="11" x14ac:knownFonts="1">
    <font>
      <sz val="11"/>
      <color theme="1"/>
      <name val="Calibri"/>
      <family val="2"/>
      <scheme val="minor"/>
    </font>
    <font>
      <sz val="8"/>
      <color theme="1"/>
      <name val="Courier New"/>
      <family val="3"/>
    </font>
    <font>
      <b/>
      <sz val="8"/>
      <color theme="1"/>
      <name val="Courier New"/>
      <family val="3"/>
    </font>
    <font>
      <b/>
      <sz val="8"/>
      <color theme="0"/>
      <name val="Courier New"/>
      <family val="3"/>
    </font>
    <font>
      <sz val="6"/>
      <color theme="1"/>
      <name val="Courier New"/>
      <family val="3"/>
    </font>
    <font>
      <b/>
      <sz val="12"/>
      <color theme="1"/>
      <name val="Courier New"/>
      <family val="3"/>
    </font>
    <font>
      <sz val="8"/>
      <color theme="1"/>
      <name val="Calibri"/>
      <family val="2"/>
      <scheme val="minor"/>
    </font>
    <font>
      <sz val="8"/>
      <color theme="9"/>
      <name val="Courier New"/>
      <family val="3"/>
    </font>
    <font>
      <b/>
      <sz val="8"/>
      <color rgb="FFC00000"/>
      <name val="Courier New"/>
      <family val="3"/>
    </font>
    <font>
      <sz val="8"/>
      <color theme="8"/>
      <name val="Courier New"/>
      <family val="3"/>
    </font>
    <font>
      <b/>
      <sz val="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/>
        <bgColor theme="6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 style="thin">
        <color theme="6"/>
      </left>
      <right/>
      <top/>
      <bottom/>
      <diagonal/>
    </border>
    <border>
      <left/>
      <right style="thin">
        <color theme="6"/>
      </right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/>
    <xf numFmtId="0" fontId="2" fillId="0" borderId="0" xfId="0" applyFont="1"/>
    <xf numFmtId="3" fontId="2" fillId="0" borderId="2" xfId="0" applyNumberFormat="1" applyFont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2" xfId="0" applyFont="1" applyBorder="1" applyAlignment="1">
      <alignment horizontal="left"/>
    </xf>
    <xf numFmtId="14" fontId="2" fillId="0" borderId="2" xfId="0" applyNumberFormat="1" applyFont="1" applyBorder="1" applyAlignment="1">
      <alignment horizontal="left"/>
    </xf>
    <xf numFmtId="14" fontId="1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3" fontId="1" fillId="0" borderId="0" xfId="0" applyNumberFormat="1" applyFont="1" applyAlignment="1">
      <alignment horizontal="left"/>
    </xf>
    <xf numFmtId="0" fontId="1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 wrapText="1"/>
    </xf>
    <xf numFmtId="0" fontId="3" fillId="3" borderId="0" xfId="0" applyFont="1" applyFill="1" applyBorder="1" applyAlignment="1">
      <alignment horizontal="left" wrapText="1"/>
    </xf>
    <xf numFmtId="14" fontId="3" fillId="3" borderId="0" xfId="0" applyNumberFormat="1" applyFont="1" applyFill="1" applyBorder="1" applyAlignment="1">
      <alignment horizontal="left" wrapText="1"/>
    </xf>
    <xf numFmtId="0" fontId="3" fillId="3" borderId="4" xfId="0" applyFont="1" applyFill="1" applyBorder="1" applyAlignment="1">
      <alignment horizontal="left" wrapText="1"/>
    </xf>
    <xf numFmtId="164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 wrapText="1"/>
    </xf>
    <xf numFmtId="14" fontId="2" fillId="0" borderId="0" xfId="0" applyNumberFormat="1" applyFont="1" applyAlignment="1">
      <alignment horizontal="left" wrapText="1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" fontId="1" fillId="2" borderId="1" xfId="0" applyNumberFormat="1" applyFont="1" applyFill="1" applyBorder="1" applyAlignment="1">
      <alignment horizontal="left"/>
    </xf>
    <xf numFmtId="0" fontId="5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3" fillId="3" borderId="0" xfId="0" applyFont="1" applyFill="1" applyAlignment="1">
      <alignment horizontal="left" wrapText="1"/>
    </xf>
    <xf numFmtId="0" fontId="6" fillId="0" borderId="0" xfId="0" applyFont="1"/>
    <xf numFmtId="1" fontId="2" fillId="0" borderId="2" xfId="0" applyNumberFormat="1" applyFont="1" applyBorder="1" applyAlignment="1">
      <alignment horizontal="left"/>
    </xf>
    <xf numFmtId="0" fontId="1" fillId="2" borderId="1" xfId="0" applyFont="1" applyFill="1" applyBorder="1"/>
    <xf numFmtId="0" fontId="7" fillId="0" borderId="0" xfId="0" applyFont="1"/>
    <xf numFmtId="14" fontId="4" fillId="0" borderId="0" xfId="0" applyNumberFormat="1" applyFont="1" applyAlignment="1">
      <alignment horizontal="left"/>
    </xf>
    <xf numFmtId="166" fontId="4" fillId="0" borderId="0" xfId="0" applyNumberFormat="1" applyFont="1" applyAlignment="1">
      <alignment horizontal="left"/>
    </xf>
    <xf numFmtId="0" fontId="8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1" fontId="9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2" fillId="0" borderId="0" xfId="0" applyFont="1" applyAlignment="1">
      <alignment horizontal="right"/>
    </xf>
    <xf numFmtId="2" fontId="1" fillId="0" borderId="0" xfId="0" applyNumberFormat="1" applyFont="1"/>
    <xf numFmtId="14" fontId="2" fillId="0" borderId="0" xfId="0" applyNumberFormat="1" applyFont="1"/>
    <xf numFmtId="167" fontId="1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14" fontId="6" fillId="0" borderId="0" xfId="0" applyNumberFormat="1" applyFont="1" applyAlignment="1">
      <alignment horizontal="left"/>
    </xf>
    <xf numFmtId="1" fontId="6" fillId="0" borderId="0" xfId="0" applyNumberFormat="1" applyFont="1" applyAlignment="1">
      <alignment horizontal="left"/>
    </xf>
    <xf numFmtId="0" fontId="6" fillId="2" borderId="1" xfId="0" applyFont="1" applyFill="1" applyBorder="1" applyAlignment="1">
      <alignment horizontal="left"/>
    </xf>
    <xf numFmtId="1" fontId="9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1" fontId="1" fillId="0" borderId="0" xfId="0" applyNumberFormat="1" applyFont="1"/>
    <xf numFmtId="14" fontId="6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left"/>
    </xf>
    <xf numFmtId="0" fontId="10" fillId="2" borderId="1" xfId="0" applyFont="1" applyFill="1" applyBorder="1" applyAlignment="1">
      <alignment horizontal="left"/>
    </xf>
    <xf numFmtId="15" fontId="6" fillId="2" borderId="1" xfId="0" applyNumberFormat="1" applyFont="1" applyFill="1" applyBorder="1" applyAlignment="1">
      <alignment horizontal="left"/>
    </xf>
    <xf numFmtId="0" fontId="10" fillId="0" borderId="0" xfId="0" applyFont="1" applyAlignment="1">
      <alignment horizontal="left"/>
    </xf>
  </cellXfs>
  <cellStyles count="1">
    <cellStyle name="Normal" xfId="0" builtinId="0"/>
  </cellStyles>
  <dxfs count="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theme="1"/>
        <name val="Courier New"/>
        <family val="3"/>
        <scheme val="none"/>
      </font>
      <fill>
        <patternFill patternType="solid">
          <fgColor indexed="64"/>
          <bgColor theme="7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indent="0" justifyLastLine="0" shrinkToFit="0" readingOrder="0"/>
      <border outline="0">
        <left style="thin">
          <color indexed="64"/>
        </left>
        <right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theme="1"/>
        <name val="Courier New"/>
        <family val="3"/>
        <scheme val="none"/>
      </font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64" formatCode="0.0"/>
      <alignment horizontal="left" vertical="bottom" textRotation="0" indent="0" justifyLastLine="0" shrinkToFit="0" readingOrder="0"/>
      <border outline="0"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9" formatCode="dd/mm/yyyy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9" formatCode="dd/mm/yyyy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theme="1"/>
        <name val="Courier New"/>
        <family val="3"/>
        <scheme val="none"/>
      </font>
      <fill>
        <patternFill patternType="solid">
          <fgColor indexed="64"/>
          <bgColor theme="7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theme="1"/>
        <name val="Courier New"/>
        <family val="3"/>
        <scheme val="none"/>
      </font>
      <fill>
        <patternFill patternType="solid">
          <fgColor indexed="64"/>
          <bgColor theme="7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fill>
        <patternFill patternType="solid">
          <fgColor indexed="64"/>
          <bgColor theme="7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ourier New"/>
        <family val="3"/>
        <scheme val="none"/>
      </font>
      <fill>
        <patternFill patternType="solid">
          <fgColor theme="6"/>
          <bgColor theme="6"/>
        </patternFill>
      </fill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N</v>
        <stp/>
        <stp>##V3_BDPV12</stp>
        <stp>ZS023353 Corp</stp>
        <stp>green_bond_loan_indicator</stp>
        <stp>[hybrids_05.xlsx]tkrBBG!R65C21</stp>
        <tr r="U65" s="1"/>
      </tp>
      <tp t="s">
        <v>N</v>
        <stp/>
        <stp>##V3_BDPV12</stp>
        <stp>QZ498658 Corp</stp>
        <stp>green_bond_loan_indicator</stp>
        <stp>[hybrids_05.xlsx]tkrBBG!R70C21</stp>
        <tr r="U70" s="1"/>
      </tp>
      <tp t="s">
        <v>N</v>
        <stp/>
        <stp>##V3_BDPV12</stp>
        <stp>QJ201811 Corp</stp>
        <stp>green_bond_loan_indicator</stp>
        <stp>[hybrids_05.xlsx]tkrBBG!R51C21</stp>
        <tr r="U51" s="1"/>
      </tp>
      <tp t="s">
        <v>N</v>
        <stp/>
        <stp>##V3_BDPV12</stp>
        <stp>AM938782 Corp</stp>
        <stp>green_bond_loan_indicator</stp>
        <stp>[hybrids_05.xlsx]tkrBBG!R59C21</stp>
        <tr r="U59" s="1"/>
      </tp>
      <tp t="s">
        <v>N</v>
        <stp/>
        <stp>##V3_BDPV12</stp>
        <stp>AZ208021 Corp</stp>
        <stp>green_bond_loan_indicator</stp>
        <stp>[hybrids_05.xlsx]tkrBBG!R13C21</stp>
        <tr r="U13" s="1"/>
      </tp>
      <tp t="s">
        <v>NTGYSM 4 1/8 PERP</v>
        <stp/>
        <stp>##V3_BDPV12</stp>
        <stp>EK588292 Corp</stp>
        <stp>security_name</stp>
        <stp>[hybrids_05.xlsx]sectorTable!R10C5</stp>
        <tr r="E10" s="3"/>
      </tp>
      <tp t="s">
        <v>N</v>
        <stp/>
        <stp>##V3_BDPV12</stp>
        <stp>EK508481 Corp</stp>
        <stp>green_bond_loan_indicator</stp>
        <stp>[hybrids_05.xlsx]tkrBBG!R63C21</stp>
        <tr r="U63" s="1"/>
      </tp>
      <tp t="s">
        <v>N</v>
        <stp/>
        <stp>##V3_BDPV12</stp>
        <stp>EK508571 Corp</stp>
        <stp>green_bond_loan_indicator</stp>
        <stp>[hybrids_05.xlsx]tkrBBG!R69C21</stp>
        <tr r="U69" s="1"/>
      </tp>
      <tp t="s">
        <v>N</v>
        <stp/>
        <stp>##V3_BDPV12</stp>
        <stp>EK648265 Corp</stp>
        <stp>green_bond_loan_indicator</stp>
        <stp>[hybrids_05.xlsx]tkrBBG!R12C21</stp>
        <tr r="U12" s="1"/>
      </tp>
      <tp t="s">
        <v>N</v>
        <stp/>
        <stp>##V3_BDPV12</stp>
        <stp>EJ814830 Corp</stp>
        <stp>green_bond_loan_indicator</stp>
        <stp>[hybrids_05.xlsx]tkrBBG!R53C21</stp>
        <tr r="U53" s="1"/>
      </tp>
      <tp t="s">
        <v>N</v>
        <stp/>
        <stp>##V3_BDPV12</stp>
        <stp>EJ814840 Corp</stp>
        <stp>green_bond_loan_indicator</stp>
        <stp>[hybrids_05.xlsx]tkrBBG!R54C21</stp>
        <tr r="U54" s="1"/>
      </tp>
      <tp t="s">
        <v>N</v>
        <stp/>
        <stp>##V3_BDPV12</stp>
        <stp>BK122273 Corp</stp>
        <stp>green_bond_loan_indicator</stp>
        <stp>[hybrids_05.xlsx]tkrBBG!R37C21</stp>
        <tr r="U37" s="1"/>
      </tp>
      <tp t="s">
        <v>N</v>
        <stp/>
        <stp>##V3_BDPV12</stp>
        <stp>EK755354 Corp</stp>
        <stp>green_bond_loan_indicator</stp>
        <stp>[hybrids_05.xlsx]tkrBBG!R42C21</stp>
        <tr r="U42" s="1"/>
      </tp>
      <tp t="s">
        <v>N</v>
        <stp/>
        <stp>##V3_BDPV12</stp>
        <stp>AU692498 Corp</stp>
        <stp>green_bond_loan_indicator</stp>
        <stp>[hybrids_05.xlsx]tkrBBG!R79C21</stp>
        <tr r="U79" s="1"/>
      </tp>
      <tp t="s">
        <v>N</v>
        <stp/>
        <stp>##V3_BDPV12</stp>
        <stp>EK041235 Corp</stp>
        <stp>green_bond_loan_indicator</stp>
        <stp>[hybrids_05.xlsx]tkrBBG!R64C21</stp>
        <tr r="U64" s="1"/>
      </tp>
      <tp t="s">
        <v>N</v>
        <stp/>
        <stp>##V3_BDPV12</stp>
        <stp>AX895488 Corp</stp>
        <stp>green_bond_loan_indicator</stp>
        <stp>[hybrids_05.xlsx]tkrBBG!R45C21</stp>
        <tr r="U45" s="1"/>
      </tp>
      <tp t="s">
        <v>VW 2.7 PERP</v>
        <stp/>
        <stp>##V3_BDPV12</stp>
        <stp>AN880322 Corp</stp>
        <stp>security_name</stp>
        <stp>[hybrids_05.xlsx]sectorTable!R30C5</stp>
        <tr r="E30" s="3"/>
      </tp>
      <tp t="s">
        <v>N</v>
        <stp/>
        <stp>##V3_BDPV12</stp>
        <stp>EK293278 Corp</stp>
        <stp>green_bond_loan_indicator</stp>
        <stp>[hybrids_05.xlsx]tkrBBG!R89C21</stp>
        <tr r="U89" s="1"/>
      </tp>
      <tp t="s">
        <v>BB+</v>
        <stp/>
        <stp>##V3_BDPV12</stp>
        <stp>ZQ804479 Corp</stp>
        <stp>bb_composite</stp>
        <stp>[hybrids_05.xlsx]tkrBBG!R144C20</stp>
        <tr r="T144" s="1"/>
      </tp>
      <tp t="s">
        <v>BB+</v>
        <stp/>
        <stp>##V3_BDPV12</stp>
        <stp>FR0011697028 Corp</stp>
        <stp>bb_composite</stp>
        <stp>[hybrids_05.xlsx]sectorTable!R11C16</stp>
        <tr r="P11" s="3"/>
      </tp>
      <tp t="s">
        <v>06/10/2026</v>
        <stp/>
        <stp>##V3_BDPV12</stp>
        <stp>QZ730458 Corp</stp>
        <stp>nxt_call_dt</stp>
        <stp>[hybrids_05.xlsx]tkrBBG!R47C10</stp>
        <tr r="J47" s="1"/>
      </tp>
      <tp t="s">
        <v>BBB</v>
        <stp/>
        <stp>##V3_BDPV12</stp>
        <stp>XS1294343337 Corp</stp>
        <stp>bb_composite</stp>
        <stp>[hybrids_05.xlsx]sectorTable!R32C16</stp>
        <tr r="P32" s="3"/>
      </tp>
      <tp t="s">
        <v>BBB-</v>
        <stp/>
        <stp>##V3_BDPV12</stp>
        <stp>AM714338 Corp</stp>
        <stp>bb_composite</stp>
        <stp>[hybrids_05.xlsx]tkrBBG!R139C20</stp>
        <tr r="T139" s="1"/>
      </tp>
      <tp t="s">
        <v>EUR</v>
        <stp/>
        <stp>##V3_BDPV12</stp>
        <stp>EK605885 Corp</stp>
        <stp>crncy</stp>
        <stp>[hybrids_05.xlsx]tkrBBG!R145C12</stp>
        <tr r="L145" s="1"/>
      </tp>
      <tp t="s">
        <v>EUR</v>
        <stp/>
        <stp>##V3_BDPV12</stp>
        <stp>XS1890845875 Corp</stp>
        <stp>crncy</stp>
        <stp>[hybrids_05.xlsx]sectorTable!R33C18</stp>
        <tr r="R33" s="3"/>
      </tp>
      <tp t="s">
        <v>EUR</v>
        <stp/>
        <stp>##V3_BDPV12</stp>
        <stp>EK785024 Corp</stp>
        <stp>crncy</stp>
        <stp>[hybrids_05.xlsx]tkrBBG!R115C12</stp>
        <tr r="L115" s="1"/>
      </tp>
      <tp t="s">
        <v>EUR</v>
        <stp/>
        <stp>##V3_BDPV12</stp>
        <stp>EK825033 Corp</stp>
        <stp>crncy</stp>
        <stp>[hybrids_05.xlsx]tkrBBG!R129C12</stp>
        <tr r="L129" s="1"/>
      </tp>
      <tp>
        <v>350.29923153200355</v>
        <stp/>
        <stp>##V3_BDPV12</stp>
        <stp>XS2109819859 Corp</stp>
        <stp>yas_ispread</stp>
        <stp>[hybrids_05.xlsx]issuerTable!R86C10</stp>
        <tr r="J86" s="5"/>
      </tp>
      <tp>
        <v>350.29923153200355</v>
        <stp/>
        <stp>##V3_BDPV12</stp>
        <stp>XS2109819859 Corp</stp>
        <stp>yas_ispread</stp>
        <stp>[hybrids_05.xlsx]issuerTable!R85C11</stp>
        <tr r="K85" s="5"/>
      </tp>
      <tp t="s">
        <v>GBP</v>
        <stp/>
        <stp>##V3_BDPV12</stp>
        <stp>EJ575377 Corp</stp>
        <stp>crncy</stp>
        <stp>[hybrids_05.xlsx]tkrBBG!R133C12</stp>
        <tr r="L133" s="1"/>
      </tp>
      <tp>
        <v>22.871682385385014</v>
        <stp/>
        <stp>##V3_BDPV12</stp>
        <stp>AQ711148 Corp</stp>
        <stp>interval_std_dev</stp>
        <stp>[hybrids_05.xlsx]sectorTable!R37C33</stp>
        <stp>calc_interval=30d</stp>
        <stp>market_data_override=sp210</stp>
        <tr r="AG37" s="3"/>
      </tp>
      <tp t="s">
        <v>XS1890845875</v>
        <stp/>
        <stp>##V3_BDPV12</stp>
        <stp>AX076550 Corp</stp>
        <stp>ID_ISIN</stp>
        <stp>[hybrids_05.xlsx]tkrBBG!R126C6</stp>
        <tr r="F126" s="1"/>
      </tp>
      <tp>
        <v>16.068855530516355</v>
        <stp/>
        <stp>##V3_BDPV12</stp>
        <stp>BK122273 Corp</stp>
        <stp>interval_std_dev</stp>
        <stp>[hybrids_05.xlsx]sectorTable!R20C33</stp>
        <stp>calc_interval=30d</stp>
        <stp>market_data_override=sp210</stp>
        <tr r="AG20" s="3"/>
      </tp>
      <tp t="s">
        <v>XS2010044977</v>
        <stp/>
        <stp>##V3_BDPV12</stp>
        <stp>ZR363806 Corp</stp>
        <stp>ID_ISIN</stp>
        <stp>[hybrids_05.xlsx]tkrBBG!R131C6</stp>
        <tr r="F131" s="1"/>
      </tp>
      <tp t="s">
        <v>GBP</v>
        <stp/>
        <stp>##V3_BDPV12</stp>
        <stp>AX691342 Corp</stp>
        <stp>crncy</stp>
        <stp>[hybrids_05.xlsx]tkrBBG!R188C12</stp>
        <tr r="L188" s="1"/>
      </tp>
      <tp>
        <v>209.94646680003441</v>
        <stp/>
        <stp>##V3_BDPV12</stp>
        <stp>XS1890845875 Corp</stp>
        <stp>yas_ispread</stp>
        <stp>[hybrids_05.xlsx]sectorTable!R33C12</stp>
        <tr r="L33" s="3"/>
      </tp>
      <tp>
        <v>365.94831557774199</v>
        <stp/>
        <stp>##V3_BDPV12</stp>
        <stp>XS1206540806 Corp</stp>
        <stp>yas_ispread</stp>
        <stp>[hybrids_05.xlsx]issuerTable!R4C10</stp>
        <tr r="J4" s="5"/>
      </tp>
      <tp t="s">
        <v>EUR</v>
        <stp/>
        <stp>##V3_BDPV12</stp>
        <stp>AZ851393 Corp</stp>
        <stp>crncy</stp>
        <stp>[hybrids_05.xlsx]tkrBBG!R107C12</stp>
        <tr r="L107" s="1"/>
      </tp>
      <tp t="s">
        <v>EUR</v>
        <stp/>
        <stp>##V3_BDPV12</stp>
        <stp>AZ851450 Corp</stp>
        <stp>crncy</stp>
        <stp>[hybrids_05.xlsx]tkrBBG!R109C12</stp>
        <tr r="L109" s="1"/>
      </tp>
      <tp>
        <v>367.79056706378793</v>
        <stp/>
        <stp>##V3_BDPV12</stp>
        <stp>XS1629658755 Corp</stp>
        <stp>yas_ispread</stp>
        <stp>[hybrids_05.xlsx]issuerTable!R4C10</stp>
        <tr r="J4" s="5"/>
      </tp>
      <tp t="s">
        <v>ERFFP 2 7/8 PERP</v>
        <stp/>
        <stp>##V3_BDPV12</stp>
        <stp>ZR457518 Corp</stp>
        <stp>security_name</stp>
        <stp>[hybrids_05.xlsx]sectorTable!R26C5</stp>
        <tr r="E26" s="3"/>
      </tp>
      <tp t="s">
        <v>N</v>
        <stp/>
        <stp>##V3_BDPV12</stp>
        <stp>ZR441424 Corp</stp>
        <stp>green_bond_loan_indicator</stp>
        <stp>[hybrids_05.xlsx]tkrBBG!R94C21</stp>
        <tr r="U94" s="1"/>
      </tp>
      <tp t="s">
        <v>ORSTED 1 3/4 12/09/19</v>
        <stp/>
        <stp>##V3_BDPV12</stp>
        <stp>ZQ804479 Corp</stp>
        <stp>security_name</stp>
        <stp>[hybrids_05.xlsx]sectorTable!R22C6</stp>
        <tr r="F22" s="3"/>
      </tp>
      <tp t="s">
        <v>N</v>
        <stp/>
        <stp>##V3_BDPV12</stp>
        <stp>ZR570567 Corp</stp>
        <stp>green_bond_loan_indicator</stp>
        <stp>[hybrids_05.xlsx]tkrBBG!R67C21</stp>
        <tr r="U67" s="1"/>
      </tp>
      <tp t="s">
        <v>N</v>
        <stp/>
        <stp>##V3_BDPV12</stp>
        <stp>ZR655675 Corp</stp>
        <stp>green_bond_loan_indicator</stp>
        <stp>[hybrids_05.xlsx]tkrBBG!R77C21</stp>
        <tr r="U77" s="1"/>
      </tp>
      <tp t="s">
        <v>N</v>
        <stp/>
        <stp>##V3_BDPV12</stp>
        <stp>EK024532 Corp</stp>
        <stp>green_bond_loan_indicator</stp>
        <stp>[hybrids_05.xlsx]tkrBBG!R95C21</stp>
        <tr r="U95" s="1"/>
      </tp>
      <tp t="s">
        <v>N</v>
        <stp/>
        <stp>##V3_BDPV12</stp>
        <stp>AX520482 Corp</stp>
        <stp>green_bond_loan_indicator</stp>
        <stp>[hybrids_05.xlsx]tkrBBG!R74C21</stp>
        <tr r="U74" s="1"/>
      </tp>
      <tp>
        <v>282.68845380868322</v>
        <stp/>
        <stp>##V3_BDPV12</stp>
        <stp>XS1196713298 Corp</stp>
        <stp>yas_ispread</stp>
        <stp>[hybrids_05.xlsx]maturity!R6C6</stp>
        <tr r="F6" s="7"/>
      </tp>
      <tp t="s">
        <v>N</v>
        <stp/>
        <stp>##V3_BDPV12</stp>
        <stp>AU654475 Corp</stp>
        <stp>green_bond_loan_indicator</stp>
        <stp>[hybrids_05.xlsx]tkrBBG!R80C21</stp>
        <tr r="U80" s="1"/>
      </tp>
      <tp t="s">
        <v>N</v>
        <stp/>
        <stp>##V3_BDPV12</stp>
        <stp>AR776117 Corp</stp>
        <stp>green_bond_loan_indicator</stp>
        <stp>[hybrids_05.xlsx]tkrBBG!R31C21</stp>
        <tr r="U31" s="1"/>
      </tp>
      <tp t="s">
        <v>28/11/2024</v>
        <stp/>
        <stp>##V3_BDPV12</stp>
        <stp>AW770805 Corp</stp>
        <stp>nxt_call_dt</stp>
        <stp>[hybrids_05.xlsx]tkrBBG!R90C10</stp>
        <tr r="J90" s="1"/>
      </tp>
      <tp t="s">
        <v>BBB-</v>
        <stp/>
        <stp>##V3_BDPV12</stp>
        <stp>EK811579 Corp</stp>
        <stp>bb_composite</stp>
        <stp>[hybrids_05.xlsx]tkrBBG!R161C20</stp>
        <tr r="T161" s="1"/>
      </tp>
      <tp t="s">
        <v>BBB-</v>
        <stp/>
        <stp>##V3_BDPV12</stp>
        <stp>BK184880 Corp</stp>
        <stp>bb_composite</stp>
        <stp>[hybrids_05.xlsx]tkrBBG!R108C20</stp>
        <tr r="T108" s="1"/>
      </tp>
      <tp t="s">
        <v>GBP</v>
        <stp/>
        <stp>##V3_BDPV12</stp>
        <stp>EK824997 Corp</stp>
        <stp>crncy</stp>
        <stp>[hybrids_05.xlsx]tkrBBG!R130C12</stp>
        <tr r="L130" s="1"/>
      </tp>
      <tp t="s">
        <v>EUR</v>
        <stp/>
        <stp>##V3_BDPV12</stp>
        <stp>ED984069 Corp</stp>
        <stp>crncy</stp>
        <stp>[hybrids_05.xlsx]tkrBBG!R189C12</stp>
        <tr r="L189" s="1"/>
      </tp>
      <tp t="s">
        <v>GBP</v>
        <stp/>
        <stp>##V3_BDPV12</stp>
        <stp>EK024610 Corp</stp>
        <stp>crncy</stp>
        <stp>[hybrids_05.xlsx]tkrBBG!R101C12</stp>
        <tr r="L101" s="1"/>
      </tp>
      <tp t="s">
        <v>EUR</v>
        <stp/>
        <stp>##V3_BDPV12</stp>
        <stp>BK293686 Corp</stp>
        <stp>crncy</stp>
        <stp>[hybrids_05.xlsx]tkrBBG!R138C12</stp>
        <tr r="L138" s="1"/>
      </tp>
      <tp t="s">
        <v>EUR</v>
        <stp/>
        <stp>##V3_BDPV12</stp>
        <stp>AN880326 Corp</stp>
        <stp>crncy</stp>
        <stp>[hybrids_05.xlsx]tkrBBG!R158C12</stp>
        <tr r="L158" s="1"/>
      </tp>
      <tp t="s">
        <v>EUR</v>
        <stp/>
        <stp>##V3_BDPV12</stp>
        <stp>AN880322 Corp</stp>
        <stp>crncy</stp>
        <stp>[hybrids_05.xlsx]tkrBBG!R153C12</stp>
        <tr r="L153" s="1"/>
      </tp>
      <tp t="s">
        <v>EUR</v>
        <stp/>
        <stp>##V3_BDPV12</stp>
        <stp>AS640440 Corp</stp>
        <stp>crncy</stp>
        <stp>[hybrids_05.xlsx]tkrBBG!R120C12</stp>
        <tr r="L120" s="1"/>
      </tp>
      <tp t="s">
        <v>EUR</v>
        <stp/>
        <stp>##V3_BDPV12</stp>
        <stp>AR810587 Corp</stp>
        <stp>crncy</stp>
        <stp>[hybrids_05.xlsx]tkrBBG!R125C12</stp>
        <tr r="L125" s="1"/>
      </tp>
      <tp t="s">
        <v>EUR</v>
        <stp/>
        <stp>##V3_BDPV12</stp>
        <stp>AS640422 Corp</stp>
        <stp>crncy</stp>
        <stp>[hybrids_05.xlsx]tkrBBG!R117C12</stp>
        <tr r="L117" s="1"/>
      </tp>
      <tp t="s">
        <v>XS2033327854</v>
        <stp/>
        <stp>##V3_BDPV12</stp>
        <stp>AZ920495 Corp</stp>
        <stp>ID_ISIN</stp>
        <stp>[hybrids_05.xlsx]tkrBBG!R194C6</stp>
        <tr r="F194" s="1"/>
      </tp>
      <tp>
        <v>45.047397757819837</v>
        <stp/>
        <stp>##V3_BDPV12</stp>
        <stp>AN880322 Corp</stp>
        <stp>interval_std_dev</stp>
        <stp>[hybrids_05.xlsx]sectorTable!R30C33</stp>
        <stp>calc_interval=30d</stp>
        <stp>market_data_override=sp210</stp>
        <tr r="AG30" s="3"/>
      </tp>
      <tp t="s">
        <v>EUR</v>
        <stp/>
        <stp>##V3_BDPV12</stp>
        <stp>AZ920495 Corp</stp>
        <stp>crncy</stp>
        <stp>[hybrids_05.xlsx]tkrBBG!R194C12</stp>
        <tr r="L194" s="1"/>
      </tp>
      <tp t="s">
        <v>NGGLN 2 1/8 09/05/82</v>
        <stp/>
        <stp>##V3_BDPV12</stp>
        <stp>ZR363807 Corp</stp>
        <stp>security_name</stp>
        <stp>[hybrids_05.xlsx]sectorTable!R19C6</stp>
        <tr r="F19" s="3"/>
      </tp>
      <tp t="s">
        <v>SEVFP 1 5/8 PERP</v>
        <stp/>
        <stp>##V3_BDPV12</stp>
        <stp>ZR441424 Corp</stp>
        <stp>security_name</stp>
        <stp>[hybrids_05.xlsx]sectorTable!R18C6</stp>
        <tr r="F18" s="3"/>
      </tp>
      <tp t="s">
        <v>N</v>
        <stp/>
        <stp>##V3_BDPV12</stp>
        <stp>QZ730280 Corp</stp>
        <stp>green_bond_loan_indicator</stp>
        <stp>[hybrids_05.xlsx]tkrBBG!R44C21</stp>
        <tr r="U44" s="1"/>
      </tp>
      <tp>
        <v>155.1398215901265</v>
        <stp/>
        <stp>##V3_BDPV12</stp>
        <stp>FR0011531730 Corp</stp>
        <stp>yas_ispread</stp>
        <stp>[hybrids_05.xlsx]maturity!R6C6</stp>
        <tr r="F6" s="7"/>
      </tp>
      <tp>
        <v>457.51134096164242</v>
        <stp/>
        <stp>##V3_BDPV12</stp>
        <stp>XS1216020161 Corp</stp>
        <stp>yas_ispread</stp>
        <stp>[hybrids_05.xlsx]maturity!R6C6</stp>
        <tr r="F6" s="7"/>
      </tp>
      <tp t="s">
        <v>N</v>
        <stp/>
        <stp>##V3_BDPV12</stp>
        <stp>EK508523 Corp</stp>
        <stp>green_bond_loan_indicator</stp>
        <stp>[hybrids_05.xlsx]tkrBBG!R66C21</stp>
        <tr r="U66" s="1"/>
      </tp>
      <tp>
        <v>310.12481616299209</v>
        <stp/>
        <stp>##V3_BDPV12</stp>
        <stp>XS1323897485 Corp</stp>
        <stp>yas_ispread</stp>
        <stp>[hybrids_05.xlsx]maturity!R6C6</stp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  <tr r="F6" s="7"/>
      </tp>
      <tp t="s">
        <v>N</v>
        <stp/>
        <stp>##V3_BDPV12</stp>
        <stp>BG013162 Corp</stp>
        <stp>green_bond_loan_indicator</stp>
        <stp>[hybrids_05.xlsx]tkrBBG!R83C21</stp>
        <tr r="U83" s="1"/>
      </tp>
      <tp t="s">
        <v>N</v>
        <stp/>
        <stp>##V3_BDPV12</stp>
        <stp>AX960245 Corp</stp>
        <stp>green_bond_loan_indicator</stp>
        <stp>[hybrids_05.xlsx]tkrBBG!R19C21</stp>
        <tr r="U19" s="1"/>
      </tp>
      <tp t="s">
        <v>VW 3 1/2 PERP</v>
        <stp/>
        <stp>##V3_BDPV12</stp>
        <stp>EK811579 Corp</stp>
        <stp>security_name</stp>
        <stp>[hybrids_05.xlsx]sectorTable!R30C6</stp>
        <tr r="F30" s="3"/>
      </tp>
      <tp t="s">
        <v>N</v>
        <stp/>
        <stp>##V3_BDPV12</stp>
        <stp>EK856946 Corp</stp>
        <stp>green_bond_loan_indicator</stp>
        <stp>[hybrids_05.xlsx]tkrBBG!R22C21</stp>
        <tr r="U22" s="1"/>
      </tp>
      <tp>
        <v>230.06603538660744</v>
        <stp/>
        <stp>##V3_BDPV12</stp>
        <stp>XS1014987355 Corp</stp>
        <stp>yas_ispread</stp>
        <stp>[hybrids_05.xlsx]maturity!R6C6</stp>
        <tr r="F6" s="7"/>
      </tp>
      <tp>
        <v>3757.4245293164749</v>
        <stp/>
        <stp>##V3_BDPV12</stp>
        <stp>XS1271836600 Corp</stp>
        <stp>yas_ispread</stp>
        <stp>[hybrids_05.xlsx]maturity!R6C6</stp>
        <tr r="F6" s="7"/>
      </tp>
      <tp t="s">
        <v>NR</v>
        <stp/>
        <stp>##V3_BDPV12</stp>
        <stp>UV429459 Corp</stp>
        <stp>bb_composite</stp>
        <stp>[hybrids_05.xlsx]tkrBBG!R166C20</stp>
        <tr r="T166" s="1"/>
      </tp>
      <tp t="s">
        <v>14/12/2024</v>
        <stp/>
        <stp>##V3_BDPV12</stp>
        <stp>AX520482 Corp</stp>
        <stp>nxt_call_dt</stp>
        <stp>[hybrids_05.xlsx]tkrBBG!R74C10</stp>
        <tr r="J74" s="1"/>
      </tp>
      <tp t="s">
        <v>04/07/2024</v>
        <stp/>
        <stp>##V3_BDPV12</stp>
        <stp>AU669900 Corp</stp>
        <stp>nxt_call_dt</stp>
        <stp>[hybrids_05.xlsx]tkrBBG!R96C10</stp>
        <tr r="J96" s="1"/>
      </tp>
      <tp t="s">
        <v>17/06/2024</v>
        <stp/>
        <stp>##V3_BDPV12</stp>
        <stp>AZ018655 Corp</stp>
        <stp>nxt_call_dt</stp>
        <stp>[hybrids_05.xlsx]tkrBBG!R16C10</stp>
        <tr r="J16" s="1"/>
      </tp>
      <tp t="s">
        <v>15/03/2022</v>
        <stp/>
        <stp>##V3_BDPV12</stp>
        <stp>QZ498658 Corp</stp>
        <stp>nxt_call_dt</stp>
        <stp>[hybrids_05.xlsx]tkrBBG!R70C10</stp>
        <tr r="J70" s="1"/>
      </tp>
      <tp t="s">
        <v>04/04/2024</v>
        <stp/>
        <stp>##V3_BDPV12</stp>
        <stp>AX895488 Corp</stp>
        <stp>nxt_call_dt</stp>
        <stp>[hybrids_05.xlsx]tkrBBG!R45C10</stp>
        <tr r="J45" s="1"/>
      </tp>
      <tp t="s">
        <v>BBB-</v>
        <stp/>
        <stp>##V3_BDPV12</stp>
        <stp>XS2035564975 Corp</stp>
        <stp>bb_composite</stp>
        <stp>[hybrids_05.xlsx]sectorTable!R24C15</stp>
        <tr r="O24" s="3"/>
      </tp>
      <tp t="s">
        <v>BB+</v>
        <stp/>
        <stp>##V3_BDPV12</stp>
        <stp>EJ723329 Corp</stp>
        <stp>bb_composite</stp>
        <stp>[hybrids_05.xlsx]tkrBBG!R142C20</stp>
        <tr r="T142" s="1"/>
      </tp>
      <tp t="s">
        <v>BBB</v>
        <stp/>
        <stp>##V3_BDPV12</stp>
        <stp>XS2011260705 Corp</stp>
        <stp>bb_composite</stp>
        <stp>[hybrids_05.xlsx]sectorTable!R17C16</stp>
        <tr r="P17" s="3"/>
      </tp>
      <tp t="s">
        <v>NR</v>
        <stp/>
        <stp>##V3_BDPV12</stp>
        <stp>AX691342 Corp</stp>
        <stp>bb_composite</stp>
        <stp>[hybrids_05.xlsx]tkrBBG!R188C20</stp>
        <tr r="T188" s="1"/>
      </tp>
      <tp t="s">
        <v>EUR</v>
        <stp/>
        <stp>##V3_BDPV12</stp>
        <stp>EK117900 Corp</stp>
        <stp>crncy</stp>
        <stp>[hybrids_05.xlsx]tkrBBG!R105C12</stp>
        <tr r="L105" s="1"/>
      </tp>
      <tp t="s">
        <v>EUR</v>
        <stp/>
        <stp>##V3_BDPV12</stp>
        <stp>EK117900 Corp</stp>
        <stp>crncy</stp>
        <stp>[hybrids_05.xlsx]tkrBBG!R104C12</stp>
        <tr r="L104" s="1"/>
      </tp>
      <tp t="s">
        <v>GBP</v>
        <stp/>
        <stp>##V3_BDPV12</stp>
        <stp>BK290986 Corp</stp>
        <stp>crncy</stp>
        <stp>[hybrids_05.xlsx]tkrBBG!R136C12</stp>
        <tr r="L136" s="1"/>
      </tp>
      <tp>
        <v>344.0640905135437</v>
        <stp/>
        <stp>##V3_BDPV12</stp>
        <stp>BK115993 Corp</stp>
        <stp>yas_ispread</stp>
        <stp>[hybrids_05.xlsx]tkrBBG!R40C16</stp>
        <tr r="P40" s="1"/>
      </tp>
      <tp t="s">
        <v>EUR</v>
        <stp/>
        <stp>##V3_BDPV12</stp>
        <stp>BJ980938 Corp</stp>
        <stp>crncy</stp>
        <stp>[hybrids_05.xlsx]tkrBBG!R160C12</stp>
        <tr r="L160" s="1"/>
      </tp>
      <tp>
        <v>195.94250206938614</v>
        <stp/>
        <stp>##V3_BDPV12</stp>
        <stp>QJ190880 Corp</stp>
        <stp>yas_ispread</stp>
        <stp>[hybrids_05.xlsx]tkrBBG!R49C16</stp>
        <tr r="P49" s="1"/>
      </tp>
      <tp>
        <v>241.98394137967446</v>
        <stp/>
        <stp>##V3_BDPV12</stp>
        <stp>EK821917 Corp</stp>
        <stp>yas_ispread</stp>
        <stp>[hybrids_05.xlsx]tkrBBG!R92C16</stp>
        <tr r="P92" s="1"/>
      </tp>
      <tp>
        <v>241.82580721560964</v>
        <stp/>
        <stp>##V3_BDPV12</stp>
        <stp>EJ814830 Corp</stp>
        <stp>yas_ispread</stp>
        <stp>[hybrids_05.xlsx]tkrBBG!R53C16</stp>
        <tr r="P53" s="1"/>
      </tp>
      <tp>
        <v>354.86011986648788</v>
        <stp/>
        <stp>##V3_BDPV12</stp>
        <stp>EK856946 Corp</stp>
        <stp>yas_ispread</stp>
        <stp>[hybrids_05.xlsx]tkrBBG!R22C16</stp>
        <tr r="P22" s="1"/>
      </tp>
      <tp>
        <v>331.35874571824257</v>
        <stp/>
        <stp>##V3_BDPV12</stp>
        <stp>EJ814840 Corp</stp>
        <stp>yas_ispread</stp>
        <stp>[hybrids_05.xlsx]tkrBBG!R54C16</stp>
        <tr r="P54" s="1"/>
      </tp>
      <tp>
        <v>364.91898619794512</v>
        <stp/>
        <stp>##V3_BDPV12</stp>
        <stp>EK864970 Corp</stp>
        <stp>yas_ispread</stp>
        <stp>[hybrids_05.xlsx]tkrBBG!R56C16</stp>
        <tr r="P56" s="1"/>
      </tp>
      <tp>
        <v>155.1398215901265</v>
        <stp/>
        <stp>##V3_BDPV12</stp>
        <stp>EJ744879 Corp</stp>
        <stp>yas_ispread</stp>
        <stp>[hybrids_05.xlsx]tkrBBG!R87C16</stp>
        <tr r="P87" s="1"/>
      </tp>
      <tp t="s">
        <v>GBP</v>
        <stp/>
        <stp>##V3_BDPV12</stp>
        <stp>EJ817236 Corp</stp>
        <stp>crncy</stp>
        <stp>[hybrids_05.xlsx]tkrBBG!R121C12</stp>
        <tr r="L121" s="1"/>
      </tp>
      <tp>
        <v>351.33068867781196</v>
        <stp/>
        <stp>##V3_BDPV12</stp>
        <stp>XS0968913342 Corp</stp>
        <stp>yas_ispread</stp>
        <stp>[hybrids_05.xlsx]issuerTable!R24C10</stp>
        <tr r="J24" s="5"/>
      </tp>
      <tp>
        <v>351.33068867781196</v>
        <stp/>
        <stp>##V3_BDPV12</stp>
        <stp>XS0968913342 Corp</stp>
        <stp>yas_ispread</stp>
        <stp>[hybrids_05.xlsx]issuerTable!R23C11</stp>
        <tr r="K23" s="5"/>
      </tp>
      <tp t="s">
        <v>USD</v>
        <stp/>
        <stp>##V3_BDPV12</stp>
        <stp>EK027221 Corp</stp>
        <stp>crncy</stp>
        <stp>[hybrids_05.xlsx]tkrBBG!R103C12</stp>
        <tr r="L103" s="1"/>
      </tp>
      <tp>
        <v>289.22817851383371</v>
        <stp/>
        <stp>##V3_BDPV12</stp>
        <stp>QJ201811 Corp</stp>
        <stp>yas_ispread</stp>
        <stp>[hybrids_05.xlsx]tkrBBG!R51C16</stp>
        <tr r="P51" s="1"/>
      </tp>
      <tp>
        <v>301.26354480247954</v>
        <stp/>
        <stp>##V3_BDPV12</stp>
        <stp>QJ201812 Corp</stp>
        <stp>yas_ispread</stp>
        <stp>[hybrids_05.xlsx]tkrBBG!R50C16</stp>
        <tr r="P50" s="1"/>
      </tp>
      <tp t="s">
        <v>EUR</v>
        <stp/>
        <stp>##V3_BDPV12</stp>
        <stp>BJ980509 Corp</stp>
        <stp>crncy</stp>
        <stp>[hybrids_05.xlsx]tkrBBG!R156C12</stp>
        <tr r="L156" s="1"/>
      </tp>
      <tp t="s">
        <v>EUR</v>
        <stp/>
        <stp>##V3_BDPV12</stp>
        <stp>EJ917655 Corp</stp>
        <stp>crncy</stp>
        <stp>[hybrids_05.xlsx]tkrBBG!R163C12</stp>
        <tr r="L163" s="1"/>
      </tp>
      <tp t="s">
        <v>XS2000719992</v>
        <stp/>
        <stp>##V3_BDPV12</stp>
        <stp>ZS668300 Corp</stp>
        <stp>ID_ISIN</stp>
        <stp>[hybrids_05.xlsx]tkrBBG!R119C6</stp>
        <tr r="F119" s="1"/>
      </tp>
      <tp t="s">
        <v>XS1799939027</v>
        <stp/>
        <stp>##V3_BDPV12</stp>
        <stp>AT214434 Corp</stp>
        <stp>ID_ISIN</stp>
        <stp>[hybrids_05.xlsx]tkrBBG!R159C6</stp>
        <tr r="F159" s="1"/>
      </tp>
      <tp t="s">
        <v>PTEDPUOM0024</v>
        <stp/>
        <stp>##V3_BDPV12</stp>
        <stp>UV785974 Corp</stp>
        <stp>ID_ISIN</stp>
        <stp>[hybrids_05.xlsx]tkrBBG!R146C6</stp>
        <tr r="F146" s="1"/>
      </tp>
      <tp t="s">
        <v>XS1405770907</v>
        <stp/>
        <stp>##V3_BDPV12</stp>
        <stp>QZ716550 Corp</stp>
        <stp>ID_ISIN</stp>
        <stp>[hybrids_05.xlsx]tkrBBG!R106C6</stp>
        <tr r="F106" s="1"/>
      </tp>
      <tp>
        <v>395.94501625594972</v>
        <stp/>
        <stp>##V3_BDPV12</stp>
        <stp>XS1048428442 Corp</stp>
        <stp>yas_ispread</stp>
        <stp>[hybrids_05.xlsx]issuerTable!R4C10</stp>
        <tr r="J4" s="5"/>
      </tp>
      <tp>
        <v>202.49017790453584</v>
        <stp/>
        <stp>##V3_BDPV12</stp>
        <stp>XS1028599287 Corp</stp>
        <stp>yas_ispread</stp>
        <stp>[hybrids_05.xlsx]sectorTable!R15C11</stp>
        <tr r="K15" s="3"/>
      </tp>
      <tp t="s">
        <v>NGGLN 1 5/8 12/05/79</v>
        <stp/>
        <stp>##V3_BDPV12</stp>
        <stp>ZR363806 Corp</stp>
        <stp>security_name</stp>
        <stp>[hybrids_05.xlsx]sectorTable!R19C5</stp>
        <tr r="E19" s="3"/>
      </tp>
      <tp t="s">
        <v>N</v>
        <stp/>
        <stp>##V3_BDPV12</stp>
        <stp>QJ201812 Corp</stp>
        <stp>green_bond_loan_indicator</stp>
        <stp>[hybrids_05.xlsx]tkrBBG!R50C21</stp>
        <tr r="U50" s="1"/>
      </tp>
      <tp>
        <v>1280.7622226407486</v>
        <stp/>
        <stp>##V3_BDPV12</stp>
        <stp>XS1582433428 Corp</stp>
        <stp>yas_ispread</stp>
        <stp>[hybrids_05.xlsx]maturity!R6C6</stp>
        <tr r="F6" s="7"/>
      </tp>
      <tp>
        <v>184.64769873352455</v>
        <stp/>
        <stp>##V3_BDPV12</stp>
        <stp>FR0012278539 Corp</stp>
        <stp>yas_ispread</stp>
        <stp>[hybrids_05.xlsx]maturity!R6C6</stp>
        <tr r="F6" s="7"/>
      </tp>
      <tp t="s">
        <v>N</v>
        <stp/>
        <stp>##V3_BDPV12</stp>
        <stp>BK123260 Corp</stp>
        <stp>green_bond_loan_indicator</stp>
        <stp>[hybrids_05.xlsx]tkrBBG!R38C21</stp>
        <tr r="U38" s="1"/>
      </tp>
      <tp t="s">
        <v>Y</v>
        <stp/>
        <stp>##V3_BDPV12</stp>
        <stp>AW770805 Corp</stp>
        <stp>green_bond_loan_indicator</stp>
        <stp>[hybrids_05.xlsx]tkrBBG!R90C21</stp>
        <tr r="U90" s="1"/>
      </tp>
      <tp t="s">
        <v>N</v>
        <stp/>
        <stp>##V3_BDPV12</stp>
        <stp>EK545606 Corp</stp>
        <stp>green_bond_loan_indicator</stp>
        <stp>[hybrids_05.xlsx]tkrBBG!R15C21</stp>
        <tr r="U15" s="1"/>
      </tp>
      <tp t="s">
        <v>N</v>
        <stp/>
        <stp>##V3_BDPV12</stp>
        <stp>EJ516233 Corp</stp>
        <stp>green_bond_loan_indicator</stp>
        <stp>[hybrids_05.xlsx]tkrBBG!R97C21</stp>
        <tr r="U97" s="1"/>
      </tp>
      <tp t="s">
        <v>ORSTED 6 1/4 06/26/13</v>
        <stp/>
        <stp>##V3_BDPV12</stp>
        <stp>EJ723329 Corp</stp>
        <stp>security_name</stp>
        <stp>[hybrids_05.xlsx]sectorTable!R22C5</stp>
        <tr r="E22" s="3"/>
      </tp>
      <tp t="s">
        <v>ULFP 2 1/8 PERP</v>
        <stp/>
        <stp>##V3_BDPV12</stp>
        <stp>AS146424 Corp</stp>
        <stp>security_name</stp>
        <stp>[hybrids_05.xlsx]sectorTable!R39C5</stp>
        <tr r="E39" s="3"/>
      </tp>
      <tp t="s">
        <v>N</v>
        <stp/>
        <stp>##V3_BDPV12</stp>
        <stp>AU654357 Corp</stp>
        <stp>green_bond_loan_indicator</stp>
        <stp>[hybrids_05.xlsx]tkrBBG!R81C21</stp>
        <tr r="U81" s="1"/>
      </tp>
      <tp t="s">
        <v>N</v>
        <stp/>
        <stp>##V3_BDPV12</stp>
        <stp>AN206662 Corp</stp>
        <stp>green_bond_loan_indicator</stp>
        <stp>[hybrids_05.xlsx]tkrBBG!R93C21</stp>
        <tr r="U93" s="1"/>
      </tp>
      <tp t="s">
        <v>N</v>
        <stp/>
        <stp>##V3_BDPV12</stp>
        <stp>BK115993 Corp</stp>
        <stp>green_bond_loan_indicator</stp>
        <stp>[hybrids_05.xlsx]tkrBBG!R40C21</stp>
        <tr r="U40" s="1"/>
      </tp>
      <tp t="s">
        <v>BBB-</v>
        <stp/>
        <stp>##V3_BDPV12</stp>
        <stp>FR0013425170 Corp</stp>
        <stp>bb_composite</stp>
        <stp>[hybrids_05.xlsx]sectorTable!R36C15</stp>
        <tr r="O36" s="3"/>
      </tp>
      <tp t="s">
        <v>25/03/2029</v>
        <stp/>
        <stp>##V3_BDPV12</stp>
        <stp>AZ207706 Corp</stp>
        <stp>nxt_call_dt</stp>
        <stp>[hybrids_05.xlsx]tkrBBG!R14C10</stp>
        <tr r="J14" s="1"/>
      </tp>
      <tp t="s">
        <v>BB+</v>
        <stp/>
        <stp>##V3_BDPV12</stp>
        <stp>EK588292 Corp</stp>
        <stp>bb_composite</stp>
        <stp>[hybrids_05.xlsx]tkrBBG!R127C20</stp>
        <tr r="T127" s="1"/>
      </tp>
      <tp t="s">
        <v>BB+</v>
        <stp/>
        <stp>##V3_BDPV12</stp>
        <stp>AM888722 Corp</stp>
        <stp>bb_composite</stp>
        <stp>[hybrids_05.xlsx]tkrBBG!R114C20</stp>
        <tr r="T114" s="1"/>
      </tp>
      <tp t="s">
        <v>BB+</v>
        <stp/>
        <stp>##V3_BDPV12</stp>
        <stp>EJ530879 Corp</stp>
        <stp>bb_composite</stp>
        <stp>[hybrids_05.xlsx]tkrBBG!R102C20</stp>
        <tr r="T102" s="1"/>
      </tp>
      <tp t="s">
        <v>BBB-</v>
        <stp/>
        <stp>##V3_BDPV12</stp>
        <stp>XS1721244371 Corp</stp>
        <stp>bb_composite</stp>
        <stp>[hybrids_05.xlsx]sectorTable!R33C15</stp>
        <tr r="O33" s="3"/>
      </tp>
      <tp t="s">
        <v>BBB-</v>
        <stp/>
        <stp>##V3_BDPV12</stp>
        <stp>AN880322 Corp</stp>
        <stp>bb_composite</stp>
        <stp>[hybrids_05.xlsx]tkrBBG!R153C20</stp>
        <tr r="T153" s="1"/>
      </tp>
      <tp t="s">
        <v>BBB</v>
        <stp/>
        <stp>##V3_BDPV12</stp>
        <stp>XS1713462403 Corp</stp>
        <stp>bb_composite</stp>
        <stp>[hybrids_05.xlsx]sectorTable!R32C15</stp>
        <tr r="O32" s="3"/>
      </tp>
      <tp>
        <v>334.95232595605717</v>
        <stp/>
        <stp>##V3_BDPV12</stp>
        <stp>XS1490960942 Corp</stp>
        <stp>yas_ispread</stp>
        <stp>[hybrids_05.xlsx]issuerTable!R80C10</stp>
        <tr r="J80" s="5"/>
      </tp>
      <tp>
        <v>347.88959828453812</v>
        <stp/>
        <stp>##V3_BDPV12</stp>
        <stp>XS1731823255 Corp</stp>
        <stp>yas_ispread</stp>
        <stp>[hybrids_05.xlsx]issuerTable!R91C10</stp>
        <tr r="J91" s="5"/>
      </tp>
      <tp>
        <v>347.88959828453812</v>
        <stp/>
        <stp>##V3_BDPV12</stp>
        <stp>XS1731823255 Corp</stp>
        <stp>yas_ispread</stp>
        <stp>[hybrids_05.xlsx]issuerTable!R80C11</stp>
        <tr r="K80" s="5"/>
      </tp>
      <tp>
        <v>347.88959828453812</v>
        <stp/>
        <stp>##V3_BDPV12</stp>
        <stp>XS1731823255 Corp</stp>
        <stp>yas_ispread</stp>
        <stp>[hybrids_05.xlsx]issuerTable!R81C10</stp>
        <tr r="J81" s="5"/>
      </tp>
      <tp>
        <v>368.49553839920827</v>
        <stp/>
        <stp>##V3_BDPV12</stp>
        <stp>EK814844 Corp</stp>
        <stp>yas_ispread</stp>
        <stp>[hybrids_05.xlsx]tkrBBG!R34C16</stp>
        <tr r="P34" s="1"/>
      </tp>
      <tp t="s">
        <v>USD</v>
        <stp/>
        <stp>##V3_BDPV12</stp>
        <stp>AO262515 Corp</stp>
        <stp>crncy</stp>
        <stp>[hybrids_05.xlsx]tkrBBG!R196C12</stp>
        <tr r="L196" s="1"/>
      </tp>
      <tp t="s">
        <v>GBP</v>
        <stp/>
        <stp>##V3_BDPV12</stp>
        <stp>EJ516173 Corp</stp>
        <stp>crncy</stp>
        <stp>[hybrids_05.xlsx]tkrBBG!R100C12</stp>
        <tr r="L100" s="1"/>
      </tp>
      <tp t="s">
        <v>USD</v>
        <stp/>
        <stp>##V3_BDPV12</stp>
        <stp>AO262498 Corp</stp>
        <stp>crncy</stp>
        <stp>[hybrids_05.xlsx]tkrBBG!R195C12</stp>
        <tr r="L195" s="1"/>
      </tp>
      <tp>
        <v>421.63958191519458</v>
        <stp/>
        <stp>##V3_BDPV12</stp>
        <stp>XS2187689380 Corp</stp>
        <stp>yas_ispread</stp>
        <stp>[hybrids_05.xlsx]issuerTable!R41C11</stp>
        <tr r="K41" s="5"/>
      </tp>
      <tp>
        <v>421.63958191519458</v>
        <stp/>
        <stp>##V3_BDPV12</stp>
        <stp>XS2187689380 Corp</stp>
        <stp>yas_ispread</stp>
        <stp>[hybrids_05.xlsx]issuerTable!R29C11</stp>
        <tr r="K29" s="5"/>
      </tp>
      <tp>
        <v>421.63958191519458</v>
        <stp/>
        <stp>##V3_BDPV12</stp>
        <stp>XS2187689380 Corp</stp>
        <stp>yas_ispread</stp>
        <stp>[hybrids_05.xlsx]issuerTable!R30C10</stp>
        <tr r="J30" s="5"/>
      </tp>
      <tp>
        <v>41.972077474101638</v>
        <stp/>
        <stp>##V3_BDPV12</stp>
        <stp>AS322477 Corp</stp>
        <stp>interval_std_dev</stp>
        <stp>[hybrids_05.xlsx]sectorTable!R25C33</stp>
        <stp>calc_interval=30d</stp>
        <stp>market_data_override=sp210</stp>
        <tr r="AG25" s="3"/>
      </tp>
      <tp t="s">
        <v>XS2010045511</v>
        <stp/>
        <stp>##V3_BDPV12</stp>
        <stp>ZR363807 Corp</stp>
        <stp>ID_ISIN</stp>
        <stp>[hybrids_05.xlsx]tkrBBG!R132C6</stp>
        <tr r="F132" s="1"/>
      </tp>
      <tp t="s">
        <v>PTEDPLOM0017</v>
        <stp/>
        <stp>##V3_BDPV12</stp>
        <stp>ZP454068 Corp</stp>
        <stp>ID_ISIN</stp>
        <stp>[hybrids_05.xlsx]tkrBBG!R148C6</stp>
        <tr r="F148" s="1"/>
      </tp>
      <tp t="s">
        <v>N</v>
        <stp/>
        <stp>##V3_BDPV12</stp>
        <stp>AR738776 Corp</stp>
        <stp>green_bond_loan_indicator</stp>
        <stp>[hybrids_05.xlsx]tkrBBG!R72C21</stp>
        <tr r="U72" s="1"/>
      </tp>
      <tp>
        <v>257.83492141709792</v>
        <stp/>
        <stp>##V3_BDPV12</stp>
        <stp>XS1207054666 Corp</stp>
        <stp>yas_ispread</stp>
        <stp>[hybrids_05.xlsx]maturity!R6C6</stp>
        <tr r="F6" s="7"/>
      </tp>
      <tp t="s">
        <v>ERFFP 3 1/4 PERP</v>
        <stp/>
        <stp>##V3_BDPV12</stp>
        <stp>AP809058 Corp</stp>
        <stp>security_name</stp>
        <stp>[hybrids_05.xlsx]sectorTable!R26C6</stp>
        <tr r="F26" s="3"/>
      </tp>
      <tp t="s">
        <v>#N/A N/A</v>
        <stp/>
        <stp>##V3_BDPV12</stp>
        <stp>XS0222524372 Corp</stp>
        <stp>yas_ispread</stp>
        <stp>[hybrids_05.xlsx]maturity!R6C6</stp>
        <tr r="F6" s="7"/>
      </tp>
      <tp>
        <v>201.81886688936444</v>
        <stp/>
        <stp>##V3_BDPV12</stp>
        <stp>XS1044811591 Corp</stp>
        <stp>yas_ispread</stp>
        <stp>[hybrids_05.xlsx]maturity!R6C6</stp>
        <tr r="F6" s="7"/>
        <tr r="F6" s="7"/>
      </tp>
      <tp t="s">
        <v>N</v>
        <stp/>
        <stp>##V3_BDPV12</stp>
        <stp>EK814844 Corp</stp>
        <stp>green_bond_loan_indicator</stp>
        <stp>[hybrids_05.xlsx]tkrBBG!R34C21</stp>
        <tr r="U34" s="1"/>
      </tp>
      <tp t="s">
        <v>N</v>
        <stp/>
        <stp>##V3_BDPV12</stp>
        <stp>EK634166 Corp</stp>
        <stp>green_bond_loan_indicator</stp>
        <stp>[hybrids_05.xlsx]tkrBBG!R11C21</stp>
        <tr r="U11" s="1"/>
      </tp>
      <tp>
        <v>1371.912637825506</v>
        <stp/>
        <stp>##V3_BDPV12</stp>
        <stp>FR0012650281 Corp</stp>
        <stp>yas_ispread</stp>
        <stp>[hybrids_05.xlsx]maturity!R6C6</stp>
        <tr r="F6" s="7"/>
      </tp>
      <tp t="s">
        <v>ENGIFP 1 3/8 PERP</v>
        <stp/>
        <stp>##V3_BDPV12</stp>
        <stp>AQ711148 Corp</stp>
        <stp>security_name</stp>
        <stp>[hybrids_05.xlsx]sectorTable!R37C5</stp>
        <tr r="E37" s="3"/>
      </tp>
      <tp t="s">
        <v>N</v>
        <stp/>
        <stp>##V3_BDPV12</stp>
        <stp>EK821917 Corp</stp>
        <stp>green_bond_loan_indicator</stp>
        <stp>[hybrids_05.xlsx]tkrBBG!R92C21</stp>
        <tr r="U92" s="1"/>
      </tp>
      <tp t="s">
        <v>N</v>
        <stp/>
        <stp>##V3_BDPV12</stp>
        <stp>EK041241 Corp</stp>
        <stp>green_bond_loan_indicator</stp>
        <stp>[hybrids_05.xlsx]tkrBBG!R68C21</stp>
        <tr r="U68" s="1"/>
      </tp>
      <tp t="s">
        <v>N</v>
        <stp/>
        <stp>##V3_BDPV12</stp>
        <stp>AX916964 Corp</stp>
        <stp>green_bond_loan_indicator</stp>
        <stp>[hybrids_05.xlsx]tkrBBG!R82C21</stp>
        <tr r="U82" s="1"/>
      </tp>
      <tp t="s">
        <v>05/07/2024</v>
        <stp/>
        <stp>##V3_BDPV12</stp>
        <stp>AX960245 Corp</stp>
        <stp>nxt_call_dt</stp>
        <stp>[hybrids_05.xlsx]tkrBBG!R19C10</stp>
        <tr r="J19" s="1"/>
      </tp>
      <tp t="s">
        <v>BB</v>
        <stp/>
        <stp>##V3_BDPV12</stp>
        <stp>ZP454068 Corp</stp>
        <stp>bb_composite</stp>
        <stp>[hybrids_05.xlsx]tkrBBG!R148C20</stp>
        <tr r="T148" s="1"/>
      </tp>
      <tp t="s">
        <v>BBB-</v>
        <stp/>
        <stp>##V3_BDPV12</stp>
        <stp>FR0013478252 Corp</stp>
        <stp>bb_composite</stp>
        <stp>[hybrids_05.xlsx]sectorTable!R36C16</stp>
        <tr r="P36" s="3"/>
      </tp>
      <tp t="s">
        <v>01/01/2028</v>
        <stp/>
        <stp>##V3_BDPV12</stp>
        <stp>ZR796862 Corp</stp>
        <stp>nxt_call_dt</stp>
        <stp>[hybrids_05.xlsx]tkrBBG!R85C10</stp>
        <tr r="J85" s="1"/>
      </tp>
      <tp t="s">
        <v>18/09/2024</v>
        <stp/>
        <stp>##V3_BDPV12</stp>
        <stp>AZ208021 Corp</stp>
        <stp>nxt_call_dt</stp>
        <stp>[hybrids_05.xlsx]tkrBBG!R13C10</stp>
        <tr r="J13" s="1"/>
      </tp>
      <tp t="s">
        <v>BB+</v>
        <stp/>
        <stp>##V3_BDPV12</stp>
        <stp>XS2077670342 Corp</stp>
        <stp>bb_composite</stp>
        <stp>[hybrids_05.xlsx]sectorTable!R14C16</stp>
        <tr r="P14" s="3"/>
      </tp>
      <tp t="s">
        <v>EUR</v>
        <stp/>
        <stp>##V3_BDPV12</stp>
        <stp>XS1219499032 Corp</stp>
        <stp>crncy</stp>
        <stp>[hybrids_05.xlsx]sectorTable!R38C18</stp>
        <tr r="R38" s="3"/>
      </tp>
      <tp t="s">
        <v>EUR</v>
        <stp/>
        <stp>##V3_BDPV12</stp>
        <stp>EJ891119 Corp</stp>
        <stp>crncy</stp>
        <stp>[hybrids_05.xlsx]tkrBBG!R190C12</stp>
        <tr r="L190" s="1"/>
      </tp>
      <tp t="s">
        <v>EUR</v>
        <stp/>
        <stp>##V3_BDPV12</stp>
        <stp>EK131366 Corp</stp>
        <stp>crncy</stp>
        <stp>[hybrids_05.xlsx]tkrBBG!R151C12</stp>
        <tr r="L151" s="1"/>
      </tp>
      <tp t="s">
        <v>EUR</v>
        <stp/>
        <stp>##V3_BDPV12</stp>
        <stp>EK131372 Corp</stp>
        <stp>crncy</stp>
        <stp>[hybrids_05.xlsx]tkrBBG!R157C12</stp>
        <tr r="L157" s="1"/>
      </tp>
      <tp t="s">
        <v>EUR</v>
        <stp/>
        <stp>##V3_BDPV12</stp>
        <stp>EK811579 Corp</stp>
        <stp>crncy</stp>
        <stp>[hybrids_05.xlsx]tkrBBG!R161C12</stp>
        <tr r="L161" s="1"/>
      </tp>
      <tp t="s">
        <v>EUR</v>
        <stp/>
        <stp>##V3_BDPV12</stp>
        <stp>EJ811600 Corp</stp>
        <stp>crncy</stp>
        <stp>[hybrids_05.xlsx]tkrBBG!R154C12</stp>
        <tr r="L154" s="1"/>
      </tp>
      <tp t="s">
        <v>EUR</v>
        <stp/>
        <stp>##V3_BDPV12</stp>
        <stp>EK811633 Corp</stp>
        <stp>crncy</stp>
        <stp>[hybrids_05.xlsx]tkrBBG!R152C12</stp>
        <tr r="L152" s="1"/>
      </tp>
      <tp t="s">
        <v>EUR</v>
        <stp/>
        <stp>##V3_BDPV12</stp>
        <stp>AW875570 Corp</stp>
        <stp>crncy</stp>
        <stp>[hybrids_05.xlsx]tkrBBG!R147C12</stp>
        <tr r="L147" s="1"/>
      </tp>
      <tp t="s">
        <v>EUR</v>
        <stp/>
        <stp>##V3_BDPV12</stp>
        <stp>AV915324 Corp</stp>
        <stp>crncy</stp>
        <stp>[hybrids_05.xlsx]tkrBBG!R164C12</stp>
        <tr r="L164" s="1"/>
      </tp>
      <tp>
        <v>19.600760274035217</v>
        <stp/>
        <stp>##V3_BDPV12</stp>
        <stp>EK821917 Corp</stp>
        <stp>interval_std_dev</stp>
        <stp>[hybrids_05.xlsx]sectorTable!R18C33</stp>
        <stp>calc_interval=30d</stp>
        <stp>market_data_override=sp210</stp>
        <tr r="AG18" s="3"/>
      </tp>
      <tp t="s">
        <v>Y</v>
        <stp/>
        <stp>##V3_BDPV12</stp>
        <stp>ZP870673 Corp</stp>
        <stp>green_bond_loan_indicator</stp>
        <stp>[hybrids_05.xlsx]tkrBBG!R60C21</stp>
        <tr r="U60" s="1"/>
      </tp>
      <tp t="s">
        <v>Y</v>
        <stp/>
        <stp>##V3_BDPV12</stp>
        <stp>ZP707724 Corp</stp>
        <stp>green_bond_loan_indicator</stp>
        <stp>[hybrids_05.xlsx]tkrBBG!R76C21</stp>
        <tr r="U76" s="1"/>
      </tp>
      <tp t="s">
        <v>N</v>
        <stp/>
        <stp>##V3_BDPV12</stp>
        <stp>AR738797 Corp</stp>
        <stp>green_bond_loan_indicator</stp>
        <stp>[hybrids_05.xlsx]tkrBBG!R75C21</stp>
        <tr r="U75" s="1"/>
      </tp>
      <tp t="s">
        <v>N</v>
        <stp/>
        <stp>##V3_BDPV12</stp>
        <stp>AZ018655 Corp</stp>
        <stp>green_bond_loan_indicator</stp>
        <stp>[hybrids_05.xlsx]tkrBBG!R16C21</stp>
        <tr r="U16" s="1"/>
      </tp>
      <tp t="s">
        <v>20/04/2025</v>
        <stp/>
        <stp>##V3_BDPV12</stp>
        <stp>ZP454068 Corp</stp>
        <stp>nxt_call_dt</stp>
        <stp>[hybrids_05.xlsx]sectorTable!R9C8</stp>
        <tr r="H9" s="3"/>
      </tp>
      <tp>
        <v>31.170384562999164</v>
        <stp/>
        <stp>##V3_BDPV12</stp>
        <stp>DE000A161W62 Corp</stp>
        <stp>yas_ispread</stp>
        <stp>[hybrids_05.xlsx]maturity!R6C6</stp>
        <tr r="F6" s="7"/>
      </tp>
      <tp>
        <v>151.77166957118428</v>
        <stp/>
        <stp>##V3_BDPV12</stp>
        <stp>XS1115490523 Corp</stp>
        <stp>yas_ispread</stp>
        <stp>[hybrids_05.xlsx]maturity!R6C6</stp>
        <tr r="F6" s="7"/>
      </tp>
      <tp t="s">
        <v>N</v>
        <stp/>
        <stp>##V3_BDPV12</stp>
        <stp>AL211915 Corp</stp>
        <stp>green_bond_loan_indicator</stp>
        <stp>[hybrids_05.xlsx]tkrBBG!R62C21</stp>
        <tr r="U62" s="1"/>
      </tp>
      <tp t="s">
        <v>N</v>
        <stp/>
        <stp>##V3_BDPV12</stp>
        <stp>AZ371883 Corp</stp>
        <stp>green_bond_loan_indicator</stp>
        <stp>[hybrids_05.xlsx]tkrBBG!R91C21</stp>
        <tr r="U91" s="1"/>
      </tp>
      <tp t="s">
        <v>N</v>
        <stp/>
        <stp>##V3_BDPV12</stp>
        <stp>AU654481 Corp</stp>
        <stp>green_bond_loan_indicator</stp>
        <stp>[hybrids_05.xlsx]tkrBBG!R78C21</stp>
        <tr r="U78" s="1"/>
      </tp>
      <tp t="s">
        <v>N</v>
        <stp/>
        <stp>##V3_BDPV12</stp>
        <stp>BJ736567 Corp</stp>
        <stp>green_bond_loan_indicator</stp>
        <stp>[hybrids_05.xlsx]tkrBBG!R10C21</stp>
        <tr r="U10" s="1"/>
      </tp>
      <tp t="s">
        <v>BB+</v>
        <stp/>
        <stp>##V3_BDPV12</stp>
        <stp>FR0013367612 Corp</stp>
        <stp>bb_composite</stp>
        <stp>[hybrids_05.xlsx]sectorTable!R11C15</stp>
        <tr r="O11" s="3"/>
      </tp>
      <tp t="s">
        <v>BBB-</v>
        <stp/>
        <stp>##V3_BDPV12</stp>
        <stp>QJ787834 Corp</stp>
        <stp>bb_composite</stp>
        <stp>[hybrids_05.xlsx]tkrBBG!R116C20</stp>
        <tr r="T116" s="1"/>
      </tp>
      <tp t="s">
        <v>BB</v>
        <stp/>
        <stp>##V3_BDPV12</stp>
        <stp>UV785974 Corp</stp>
        <stp>bb_composite</stp>
        <stp>[hybrids_05.xlsx]tkrBBG!R146C20</stp>
        <tr r="T146" s="1"/>
      </tp>
    </main>
    <main first="bofaddin.rtdserver">
      <tp t="e">
        <v>#N/A</v>
        <stp/>
        <stp>BTCWGET|5905258289504048543</stp>
        <tr r="E2" s="1"/>
        <tr r="A4" s="10"/>
        <tr r="I1" s="11"/>
      </tp>
    </main>
    <main first="bloomberg.rtd">
      <tp t="s">
        <v>BB+</v>
        <stp/>
        <stp>##V3_BDPV12</stp>
        <stp>EK888464 Corp</stp>
        <stp>bb_composite</stp>
        <stp>[hybrids_05.xlsx]tkrBBG!R141C20</stp>
        <tr r="T141" s="1"/>
      </tp>
      <tp t="s">
        <v>BB</v>
        <stp/>
        <stp>##V3_BDPV12</stp>
        <stp>EK858869 Corp</stp>
        <stp>bb_composite</stp>
        <stp>[hybrids_05.xlsx]tkrBBG!R112C20</stp>
        <tr r="T112" s="1"/>
      </tp>
      <tp t="s">
        <v>BBB-</v>
        <stp/>
        <stp>##V3_BDPV12</stp>
        <stp>EK785024 Corp</stp>
        <stp>bb_composite</stp>
        <stp>[hybrids_05.xlsx]tkrBBG!R115C20</stp>
        <tr r="T115" s="1"/>
      </tp>
      <tp t="s">
        <v>USD</v>
        <stp/>
        <stp>##V3_BDPV12</stp>
        <stp>EJ530879 Corp</stp>
        <stp>crncy</stp>
        <stp>[hybrids_05.xlsx]tkrBBG!R102C12</stp>
        <tr r="L102" s="1"/>
      </tp>
      <tp t="s">
        <v>EUR</v>
        <stp/>
        <stp>##V3_BDPV12</stp>
        <stp>XS1219498141 Corp</stp>
        <stp>crncy</stp>
        <stp>[hybrids_05.xlsx]sectorTable!R38C17</stp>
        <tr r="Q38" s="3"/>
      </tp>
      <tp>
        <v>416.08263736154657</v>
        <stp/>
        <stp>##V3_BDPV12</stp>
        <stp>XS1799939027 Corp</stp>
        <stp>yas_ispread</stp>
        <stp>[hybrids_05.xlsx]issuerTable!R40C11</stp>
        <tr r="K40" s="5"/>
      </tp>
      <tp>
        <v>416.08263736154657</v>
        <stp/>
        <stp>##V3_BDPV12</stp>
        <stp>XS1799939027 Corp</stp>
        <stp>yas_ispread</stp>
        <stp>[hybrids_05.xlsx]issuerTable!R28C11</stp>
        <tr r="K28" s="5"/>
      </tp>
      <tp>
        <v>416.08263736154657</v>
        <stp/>
        <stp>##V3_BDPV12</stp>
        <stp>XS1799939027 Corp</stp>
        <stp>yas_ispread</stp>
        <stp>[hybrids_05.xlsx]issuerTable!R29C10</stp>
        <tr r="J29" s="5"/>
      </tp>
      <tp>
        <v>361.00642033549286</v>
        <stp/>
        <stp>##V3_BDPV12</stp>
        <stp>XS1933828433 Corp</stp>
        <stp>yas_ispread</stp>
        <stp>[hybrids_05.xlsx]issuerTable!R84C10</stp>
        <tr r="J84" s="5"/>
      </tp>
      <tp>
        <v>361.00642033549286</v>
        <stp/>
        <stp>##V3_BDPV12</stp>
        <stp>XS1933828433 Corp</stp>
        <stp>yas_ispread</stp>
        <stp>[hybrids_05.xlsx]issuerTable!R83C11</stp>
        <tr r="K83" s="5"/>
      </tp>
      <tp>
        <v>24.625936879229652</v>
        <stp/>
        <stp>##V3_BDPV12</stp>
        <stp>AU654481 Corp</stp>
        <stp>interval_std_dev</stp>
        <stp>[hybrids_05.xlsx]sectorTable!R35C33</stp>
        <stp>calc_interval=30d</stp>
        <stp>market_data_override=sp210</stp>
        <tr r="AG35" s="3"/>
      </tp>
      <tp t="s">
        <v>EUR</v>
        <stp/>
        <stp>##V3_BDPV12</stp>
        <stp>EK770296 Corp</stp>
        <stp>crncy</stp>
        <stp>[hybrids_05.xlsx]tkrBBG!R137C12</stp>
        <tr r="L137" s="1"/>
      </tp>
      <tp>
        <v>444.01028496144261</v>
        <stp/>
        <stp>##V3_BDPV12</stp>
        <stp>AL211915 Corp</stp>
        <stp>yas_ispread</stp>
        <stp>[hybrids_05.xlsx]tkrBBG!R62C16</stp>
        <tr r="P62" s="1"/>
      </tp>
      <tp t="s">
        <v>USD</v>
        <stp/>
        <stp>##V3_BDPV12</stp>
        <stp>AM714338 Corp</stp>
        <stp>crncy</stp>
        <stp>[hybrids_05.xlsx]tkrBBG!R139C12</stp>
        <tr r="L139" s="1"/>
      </tp>
      <tp t="s">
        <v>EUR</v>
        <stp/>
        <stp>##V3_BDPV12</stp>
        <stp>XS1115498260 Corp</stp>
        <stp>crncy</stp>
        <stp>[hybrids_05.xlsx]sectorTable!R15C18</stp>
        <tr r="R15" s="3"/>
      </tp>
      <tp t="s">
        <v>EUR</v>
        <stp/>
        <stp>##V3_BDPV12</stp>
        <stp>EJ670730 Corp</stp>
        <stp>crncy</stp>
        <stp>[hybrids_05.xlsx]tkrBBG!R118C12</stp>
        <tr r="L118" s="1"/>
      </tp>
      <tp>
        <v>351.33068867781196</v>
        <stp/>
        <stp>##V3_BDPV12</stp>
        <stp>XS0968913342 Corp</stp>
        <stp>yas_ispread</stp>
        <stp>[hybrids_05.xlsx]issuerTable!R4C10</stp>
        <tr r="J4" s="5"/>
      </tp>
      <tp t="s">
        <v>EUR</v>
        <stp/>
        <stp>##V3_BDPV12</stp>
        <stp>AT214434 Corp</stp>
        <stp>crncy</stp>
        <stp>[hybrids_05.xlsx]tkrBBG!R159C12</stp>
        <tr r="L159" s="1"/>
      </tp>
      <tp t="s">
        <v>EUR</v>
        <stp/>
        <stp>##V3_BDPV12</stp>
        <stp>AT214421 Corp</stp>
        <stp>crncy</stp>
        <stp>[hybrids_05.xlsx]tkrBBG!R155C12</stp>
        <tr r="L155" s="1"/>
      </tp>
      <tp t="s">
        <v>XS2035564975</v>
        <stp/>
        <stp>##V3_BDPV12</stp>
        <stp>AZ851393 Corp</stp>
        <stp>ID_ISIN</stp>
        <stp>[hybrids_05.xlsx]tkrBBG!R107C6</stp>
        <tr r="F107" s="1"/>
      </tp>
      <tp t="s">
        <v>XS1498442521</v>
        <stp/>
        <stp>##V3_BDPV12</stp>
        <stp>QZ677477 Corp</stp>
        <stp>ID_ISIN</stp>
        <stp>[hybrids_05.xlsx]tkrBBG!R110C6</stp>
        <tr r="F110" s="1"/>
      </tp>
      <tp>
        <v>406.99574099671452</v>
        <stp/>
        <stp>##V3_BDPV12</stp>
        <stp>XS1629774230 Corp</stp>
        <stp>yas_ispread</stp>
        <stp>[hybrids_05.xlsx]issuerTable!R4C10</stp>
        <tr r="J4" s="5"/>
      </tp>
      <tp t="s">
        <v>IFXGR 2 7/8 PERP</v>
        <stp/>
        <stp>##V3_BDPV12</stp>
        <stp>ZR796682 Corp</stp>
        <stp>security_name</stp>
        <stp>[hybrids_05.xlsx]sectorTable!R27C5</stp>
        <tr r="E27" s="3"/>
      </tp>
      <tp t="s">
        <v>IFXGR 3 5/8 PERP</v>
        <stp/>
        <stp>##V3_BDPV12</stp>
        <stp>ZR796862 Corp</stp>
        <stp>security_name</stp>
        <stp>[hybrids_05.xlsx]sectorTable!R27C6</stp>
        <tr r="F27" s="3"/>
      </tp>
      <tp t="s">
        <v>N</v>
        <stp/>
        <stp>##V3_BDPV12</stp>
        <stp>ZQ376350 Corp</stp>
        <stp>green_bond_loan_indicator</stp>
        <stp>[hybrids_05.xlsx]tkrBBG!R58C21</stp>
        <tr r="U58" s="1"/>
      </tp>
      <tp t="s">
        <v>N</v>
        <stp/>
        <stp>##V3_BDPV12</stp>
        <stp>LW253022 Corp</stp>
        <stp>green_bond_loan_indicator</stp>
        <stp>[hybrids_05.xlsx]tkrBBG!R61C21</stp>
        <tr r="U61" s="1"/>
      </tp>
      <tp t="s">
        <v>N</v>
        <stp/>
        <stp>##V3_BDPV12</stp>
        <stp>EK755342 Corp</stp>
        <stp>green_bond_loan_indicator</stp>
        <stp>[hybrids_05.xlsx]tkrBBG!R46C21</stp>
        <tr r="U46" s="1"/>
      </tp>
      <tp>
        <v>227.29533176715768</v>
        <stp/>
        <stp>##V3_BDPV12</stp>
        <stp>XS1294342792 Corp</stp>
        <stp>yas_ispread</stp>
        <stp>[hybrids_05.xlsx]maturity!R6C6</stp>
        <tr r="F6" s="7"/>
      </tp>
      <tp t="s">
        <v>N</v>
        <stp/>
        <stp>##V3_BDPV12</stp>
        <stp>BJ924355 Corp</stp>
        <stp>green_bond_loan_indicator</stp>
        <stp>[hybrids_05.xlsx]tkrBBG!R27C21</stp>
        <tr r="U27" s="1"/>
      </tp>
      <tp t="s">
        <v>05/05/2023</v>
        <stp/>
        <stp>##V3_BDPV12</stp>
        <stp>QZ730280 Corp</stp>
        <stp>nxt_call_dt</stp>
        <stp>[hybrids_05.xlsx]tkrBBG!R44C10</stp>
        <tr r="J44" s="1"/>
      </tp>
      <tp t="s">
        <v>BBB-</v>
        <stp/>
        <stp>##V3_BDPV12</stp>
        <stp>EK768069 Corp</stp>
        <stp>bb_composite</stp>
        <stp>[hybrids_05.xlsx]tkrBBG!R134C20</stp>
        <tr r="T134" s="1"/>
      </tp>
      <tp t="s">
        <v>A-</v>
        <stp/>
        <stp>##V3_BDPV12</stp>
        <stp>XS1501167164 Corp</stp>
        <stp>bb_composite</stp>
        <stp>[hybrids_05.xlsx]sectorTable!R28C15</stp>
        <tr r="O28" s="3"/>
      </tp>
      <tp t="s">
        <v>BBB</v>
        <stp/>
        <stp>##V3_BDPV12</stp>
        <stp>XS2011260531 Corp</stp>
        <stp>bb_composite</stp>
        <stp>[hybrids_05.xlsx]sectorTable!R17C15</stp>
        <tr r="O17" s="3"/>
      </tp>
      <tp t="s">
        <v>BBB-</v>
        <stp/>
        <stp>##V3_BDPV12</stp>
        <stp>BK293686 Corp</stp>
        <stp>bb_composite</stp>
        <stp>[hybrids_05.xlsx]tkrBBG!R138C20</stp>
        <tr r="T138" s="1"/>
      </tp>
      <tp t="s">
        <v>BBB-</v>
        <stp/>
        <stp>##V3_BDPV12</stp>
        <stp>XS1713463716 Corp</stp>
        <stp>bb_composite</stp>
        <stp>[hybrids_05.xlsx]sectorTable!R13C15</stp>
        <tr r="O13" s="3"/>
      </tp>
      <tp t="s">
        <v>BBB-</v>
        <stp/>
        <stp>##V3_BDPV12</stp>
        <stp>BK290986 Corp</stp>
        <stp>bb_composite</stp>
        <stp>[hybrids_05.xlsx]tkrBBG!R136C20</stp>
        <tr r="T136" s="1"/>
      </tp>
      <tp t="s">
        <v>GBP</v>
        <stp/>
        <stp>##V3_BDPV12</stp>
        <stp>EK013966 Corp</stp>
        <stp>crncy</stp>
        <stp>[hybrids_05.xlsx]tkrBBG!R122C12</stp>
        <tr r="L122" s="1"/>
      </tp>
      <tp t="s">
        <v>EUR</v>
        <stp/>
        <stp>##V3_BDPV12</stp>
        <stp>BK184880 Corp</stp>
        <stp>crncy</stp>
        <stp>[hybrids_05.xlsx]tkrBBG!R108C12</stp>
        <tr r="L108" s="1"/>
      </tp>
      <tp t="s">
        <v>EUR</v>
        <stp/>
        <stp>##V3_BDPV12</stp>
        <stp>EJ723329 Corp</stp>
        <stp>crncy</stp>
        <stp>[hybrids_05.xlsx]tkrBBG!R142C12</stp>
        <tr r="L142" s="1"/>
      </tp>
      <tp t="s">
        <v>EUR</v>
        <stp/>
        <stp>##V3_BDPV12</stp>
        <stp>EK523297 Corp</stp>
        <stp>crncy</stp>
        <stp>[hybrids_05.xlsx]tkrBBG!R192C12</stp>
        <tr r="L192" s="1"/>
      </tp>
      <tp t="s">
        <v>GBP</v>
        <stp/>
        <stp>##V3_BDPV12</stp>
        <stp>AM717420 Corp</stp>
        <stp>crncy</stp>
        <stp>[hybrids_05.xlsx]tkrBBG!R135C12</stp>
        <tr r="L135" s="1"/>
      </tp>
      <tp t="s">
        <v>USD</v>
        <stp/>
        <stp>##V3_BDPV12</stp>
        <stp>EJ843360 Corp</stp>
        <stp>crncy</stp>
        <stp>[hybrids_05.xlsx]tkrBBG!R123C12</stp>
        <tr r="L123" s="1"/>
      </tp>
      <tp t="s">
        <v>EUR</v>
        <stp/>
        <stp>##V3_BDPV12</stp>
        <stp>XS1294343337 Corp</stp>
        <stp>crncy</stp>
        <stp>[hybrids_05.xlsx]sectorTable!R32C18</stp>
        <tr r="R32" s="3"/>
      </tp>
      <tp>
        <v>379.71999294963854</v>
        <stp/>
        <stp>##V3_BDPV12</stp>
        <stp>BG013162 Corp</stp>
        <stp>yas_ispread</stp>
        <stp>[hybrids_05.xlsx]tkrBBG!R83C16</stp>
        <tr r="P83" s="1"/>
      </tp>
      <tp t="s">
        <v>EUR</v>
        <stp/>
        <stp>##V3_BDPV12</stp>
        <stp>AQ077157 Corp</stp>
        <stp>crncy</stp>
        <stp>[hybrids_05.xlsx]tkrBBG!R143C12</stp>
        <tr r="L143" s="1"/>
      </tp>
      <tp>
        <v>10.375575196708931</v>
        <stp/>
        <stp>##V3_BDPV12</stp>
        <stp>EJ723329 Corp</stp>
        <stp>interval_std_dev</stp>
        <stp>[hybrids_05.xlsx]sectorTable!R22C33</stp>
        <stp>calc_interval=30d</stp>
        <stp>market_data_override=sp210</stp>
        <tr r="AG22" s="3"/>
      </tp>
      <tp>
        <v>233.79057740181298</v>
        <stp/>
        <stp>##V3_BDPV12</stp>
        <stp>XS1048428012 Corp</stp>
        <stp>yas_ispread</stp>
        <stp>[hybrids_05.xlsx]issuerTable!R4C10</stp>
        <tr r="J4" s="5"/>
      </tp>
      <tp t="s">
        <v>DBOERS 2 3/4 02/05/41</v>
        <stp/>
        <stp>##V3_BDPV12</stp>
        <stp>UV391246 Corp</stp>
        <stp>security_name</stp>
        <stp>[hybrids_05.xlsx]sectorTable!R12C5</stp>
        <tr r="E12" s="3"/>
      </tp>
      <tp t="s">
        <v>CPIPGR 4 7/8 PERP</v>
        <stp/>
        <stp>##V3_BDPV12</stp>
        <stp>ZS108668 Corp</stp>
        <stp>security_name</stp>
        <stp>[hybrids_05.xlsx]sectorTable!R25C6</stp>
        <tr r="F25" s="3"/>
      </tp>
      <tp t="s">
        <v>N</v>
        <stp/>
        <stp>##V3_BDPV12</stp>
        <stp>AO148682 Corp</stp>
        <stp>green_bond_loan_indicator</stp>
        <stp>[hybrids_05.xlsx]tkrBBG!R20C21</stp>
        <tr r="U20" s="1"/>
      </tp>
      <tp t="s">
        <v>N</v>
        <stp/>
        <stp>##V3_BDPV12</stp>
        <stp>AU669900 Corp</stp>
        <stp>green_bond_loan_indicator</stp>
        <stp>[hybrids_05.xlsx]tkrBBG!R96C21</stp>
        <tr r="U96" s="1"/>
      </tp>
      <tp t="s">
        <v>BERTEL 3 04/23/75</v>
        <stp/>
        <stp>##V3_BDPV12</stp>
        <stp>EK848378 Corp</stp>
        <stp>security_name</stp>
        <stp>[hybrids_05.xlsx]sectorTable!R31C5</stp>
        <tr r="E31" s="3"/>
      </tp>
      <tp>
        <v>206.9113132995426</v>
        <stp/>
        <stp>##V3_BDPV12</stp>
        <stp>XS1196714429 Corp</stp>
        <stp>yas_ispread</stp>
        <stp>[hybrids_05.xlsx]maturity!R6C6</stp>
        <tr r="F6" s="7"/>
      </tp>
      <tp>
        <v>216.16262938789424</v>
        <stp/>
        <stp>##V3_BDPV12</stp>
        <stp>XS1152338072 Corp</stp>
        <stp>yas_ispread</stp>
        <stp>[hybrids_05.xlsx]maturity!R6C6</stp>
        <tr r="F6" s="7"/>
      </tp>
      <tp t="s">
        <v>N</v>
        <stp/>
        <stp>##V3_BDPV12</stp>
        <stp>EK864970 Corp</stp>
        <stp>green_bond_loan_indicator</stp>
        <stp>[hybrids_05.xlsx]tkrBBG!R56C21</stp>
        <tr r="U56" s="1"/>
      </tp>
      <tp t="s">
        <v>SEVFP 2 1/2 PERP</v>
        <stp/>
        <stp>##V3_BDPV12</stp>
        <stp>EK821917 Corp</stp>
        <stp>security_name</stp>
        <stp>[hybrids_05.xlsx]sectorTable!R18C5</stp>
        <tr r="E18" s="3"/>
      </tp>
      <tp t="s">
        <v>N</v>
        <stp/>
        <stp>##V3_BDPV12</stp>
        <stp>EJ606316 Corp</stp>
        <stp>green_bond_loan_indicator</stp>
        <stp>[hybrids_05.xlsx]tkrBBG!R57C21</stp>
        <tr r="U57" s="1"/>
      </tp>
      <tp t="s">
        <v>ULFP 2 7/8 PERP</v>
        <stp/>
        <stp>##V3_BDPV12</stp>
        <stp>AS146490 Corp</stp>
        <stp>security_name</stp>
        <stp>[hybrids_05.xlsx]sectorTable!R39C6</stp>
        <tr r="F39" s="3"/>
      </tp>
      <tp t="s">
        <v>N</v>
        <stp/>
        <stp>##V3_BDPV12</stp>
        <stp>AQ234625 Corp</stp>
        <stp>green_bond_loan_indicator</stp>
        <stp>[hybrids_05.xlsx]tkrBBG!R71C21</stp>
        <tr r="U71" s="1"/>
      </tp>
      <tp t="s">
        <v>N</v>
        <stp/>
        <stp>##V3_BDPV12</stp>
        <stp>EK143492 Corp</stp>
        <stp>green_bond_loan_indicator</stp>
        <stp>[hybrids_05.xlsx]tkrBBG!R73C21</stp>
        <tr r="U73" s="1"/>
      </tp>
      <tp t="s">
        <v>N</v>
        <stp/>
        <stp>##V3_BDPV12</stp>
        <stp>AZ207706 Corp</stp>
        <stp>green_bond_loan_indicator</stp>
        <stp>[hybrids_05.xlsx]tkrBBG!R14C21</stp>
        <tr r="U14" s="1"/>
      </tp>
      <tp t="s">
        <v>BBB-</v>
        <stp/>
        <stp>##V3_BDPV12</stp>
        <stp>AN880326 Corp</stp>
        <stp>bb_composite</stp>
        <stp>[hybrids_05.xlsx]tkrBBG!R158C20</stp>
        <tr r="T158" s="1"/>
      </tp>
      <tp t="s">
        <v>NR</v>
        <stp/>
        <stp>##V3_BDPV12</stp>
        <stp>AO262498 Corp</stp>
        <stp>bb_composite</stp>
        <stp>[hybrids_05.xlsx]tkrBBG!R195C20</stp>
        <tr r="T195" s="1"/>
      </tp>
      <tp t="s">
        <v>EUR</v>
        <stp/>
        <stp>##V3_BDPV12</stp>
        <stp>XS1028599287 Corp</stp>
        <stp>crncy</stp>
        <stp>[hybrids_05.xlsx]sectorTable!R15C17</stp>
        <tr r="Q15" s="3"/>
      </tp>
      <tp>
        <v>19.422259517839969</v>
        <stp/>
        <stp>##V3_BDPV12</stp>
        <stp>AR936992 Corp</stp>
        <stp>interval_std_dev</stp>
        <stp>[hybrids_05.xlsx]sectorTable!R16C33</stp>
        <stp>calc_interval=30d</stp>
        <stp>market_data_override=sp210</stp>
        <tr r="AG16" s="3"/>
      </tp>
      <tp>
        <v>76.779436512710618</v>
        <stp/>
        <stp>##V3_BDPV12</stp>
        <stp>AS146424 Corp</stp>
        <stp>interval_std_dev</stp>
        <stp>[hybrids_05.xlsx]sectorTable!R39C33</stp>
        <stp>calc_interval=30d</stp>
        <stp>market_data_override=sp210</stp>
        <tr r="AG39" s="3"/>
      </tp>
      <tp t="s">
        <v>EUR</v>
        <stp/>
        <stp>##V3_BDPV12</stp>
        <stp>EK872764 Corp</stp>
        <stp>crncy</stp>
        <stp>[hybrids_05.xlsx]tkrBBG!R128C12</stp>
        <tr r="L128" s="1"/>
      </tp>
      <tp t="s">
        <v>EUR</v>
        <stp/>
        <stp>##V3_BDPV12</stp>
        <stp>AQ026565 Corp</stp>
        <stp>crncy</stp>
        <stp>[hybrids_05.xlsx]tkrBBG!R124C12</stp>
        <tr r="L124" s="1"/>
      </tp>
      <tp>
        <v>22.738918744683968</v>
        <stp/>
        <stp>##V3_BDPV12</stp>
        <stp>EK352403 Corp</stp>
        <stp>interval_std_dev</stp>
        <stp>[hybrids_05.xlsx]sectorTable!R14C33</stp>
        <stp>calc_interval=30d</stp>
        <stp>market_data_override=sp210</stp>
        <tr r="AG14" s="3"/>
      </tp>
      <tp>
        <v>416.08263736154657</v>
        <stp/>
        <stp>##V3_BDPV12</stp>
        <stp>XS1799939027 Corp</stp>
        <stp>yas_ispread</stp>
        <stp>[hybrids_05.xlsx]issuerTable!R4C10</stp>
        <tr r="J4" s="5"/>
      </tp>
      <tp t="s">
        <v>EUR</v>
        <stp/>
        <stp>##V3_BDPV12</stp>
        <stp>AU216832 Corp</stp>
        <stp>crncy</stp>
        <stp>[hybrids_05.xlsx]tkrBBG!R149C12</stp>
        <tr r="L149" s="1"/>
      </tp>
      <tp t="s">
        <v>EUR</v>
        <stp/>
        <stp>##V3_BDPV12</stp>
        <stp>AX076550 Corp</stp>
        <stp>crncy</stp>
        <stp>[hybrids_05.xlsx]tkrBBG!R126C12</stp>
        <tr r="L126" s="1"/>
      </tp>
      <tp t="s">
        <v>N</v>
        <stp/>
        <stp>##V3_BDPV12</stp>
        <stp>QJ190880 Corp</stp>
        <stp>green_bond_loan_indicator</stp>
        <stp>[hybrids_05.xlsx]tkrBBG!R49C21</stp>
        <tr r="U49" s="1"/>
      </tp>
      <tp t="s">
        <v>N</v>
        <stp/>
        <stp>##V3_BDPV12</stp>
        <stp>QJ190690 Corp</stp>
        <stp>green_bond_loan_indicator</stp>
        <stp>[hybrids_05.xlsx]tkrBBG!R48C21</stp>
        <tr r="U48" s="1"/>
      </tp>
      <tp t="s">
        <v>N</v>
        <stp/>
        <stp>##V3_BDPV12</stp>
        <stp>ZQ099270 Corp</stp>
        <stp>green_bond_loan_indicator</stp>
        <stp>[hybrids_05.xlsx]tkrBBG!R28C21</stp>
        <tr r="U28" s="1"/>
      </tp>
      <tp t="s">
        <v>TELIAS 3 04/04/78</v>
        <stp/>
        <stp>##V3_BDPV12</stp>
        <stp>AM938782 Corp</stp>
        <stp>security_name</stp>
        <stp>[hybrids_05.xlsx]sectorTable!R23C5</stp>
        <tr r="E23" s="3"/>
      </tp>
      <tp t="s">
        <v>Y</v>
        <stp/>
        <stp>##V3_BDPV12</stp>
        <stp>AQ711148 Corp</stp>
        <stp>green_bond_loan_indicator</stp>
        <stp>[hybrids_05.xlsx]tkrBBG!R88C21</stp>
        <tr r="U88" s="1"/>
      </tp>
      <tp t="s">
        <v>BAYNGR 3 3/4 07/01/74</v>
        <stp/>
        <stp>##V3_BDPV12</stp>
        <stp>EK352403 Corp</stp>
        <stp>security_name</stp>
        <stp>[hybrids_05.xlsx]sectorTable!R14C5</stp>
        <tr r="E14" s="3"/>
      </tp>
      <tp t="s">
        <v>N</v>
        <stp/>
        <stp>##V3_BDPV12</stp>
        <stp>BK116008 Corp</stp>
        <stp>green_bond_loan_indicator</stp>
        <stp>[hybrids_05.xlsx]tkrBBG!R41C21</stp>
        <tr r="U41" s="1"/>
      </tp>
      <tp t="s">
        <v>BPLN 3 5/8 PERP</v>
        <stp/>
        <stp>##V3_BDPV12</stp>
        <stp>BK123260 Corp</stp>
        <stp>security_name</stp>
        <stp>[hybrids_05.xlsx]sectorTable!R20C6</stp>
        <tr r="F20" s="3"/>
      </tp>
      <tp t="s">
        <v>N</v>
        <stp/>
        <stp>##V3_BDPV12</stp>
        <stp>EK803079 Corp</stp>
        <stp>green_bond_loan_indicator</stp>
        <stp>[hybrids_05.xlsx]tkrBBG!R33C21</stp>
        <tr r="U33" s="1"/>
      </tp>
      <tp t="s">
        <v>N</v>
        <stp/>
        <stp>##V3_BDPV12</stp>
        <stp>BJ814648 Corp</stp>
        <stp>green_bond_loan_indicator</stp>
        <stp>[hybrids_05.xlsx]tkrBBG!R35C21</stp>
        <tr r="U35" s="1"/>
      </tp>
      <tp t="s">
        <v>11/02/2026</v>
        <stp/>
        <stp>##V3_BDPV12</stp>
        <stp>ZP870673 Corp</stp>
        <stp>nxt_call_dt</stp>
        <stp>[hybrids_05.xlsx]tkrBBG!R60C10</stp>
        <tr r="J60" s="1"/>
      </tp>
      <tp t="s">
        <v>BBB-</v>
        <stp/>
        <stp>##V3_BDPV12</stp>
        <stp>ZR363807 Corp</stp>
        <stp>bb_composite</stp>
        <stp>[hybrids_05.xlsx]tkrBBG!R132C20</stp>
        <tr r="T132" s="1"/>
      </tp>
      <tp t="s">
        <v>01/06/2026</v>
        <stp/>
        <stp>##V3_BDPV12</stp>
        <stp>ZR441424 Corp</stp>
        <stp>nxt_call_dt</stp>
        <stp>[hybrids_05.xlsx]tkrBBG!R94C10</stp>
        <tr r="J94" s="1"/>
      </tp>
      <tp t="s">
        <v>BBB-</v>
        <stp/>
        <stp>##V3_BDPV12</stp>
        <stp>QZ716550 Corp</stp>
        <stp>bb_composite</stp>
        <stp>[hybrids_05.xlsx]tkrBBG!R106C20</stp>
        <tr r="T106" s="1"/>
      </tp>
      <tp t="s">
        <v>03/07/2024</v>
        <stp/>
        <stp>##V3_BDPV12</stp>
        <stp>AU654357 Corp</stp>
        <stp>nxt_call_dt</stp>
        <stp>[hybrids_05.xlsx]tkrBBG!R81C10</stp>
        <tr r="J81" s="1"/>
      </tp>
      <tp t="s">
        <v>BBB-</v>
        <stp/>
        <stp>##V3_BDPV12</stp>
        <stp>XS1890845875 Corp</stp>
        <stp>bb_composite</stp>
        <stp>[hybrids_05.xlsx]sectorTable!R33C16</stp>
        <tr r="P33" s="3"/>
      </tp>
      <tp t="s">
        <v>BB</v>
        <stp/>
        <stp>##V3_BDPV12</stp>
        <stp>XS1219499032 Corp</stp>
        <stp>bb_composite</stp>
        <stp>[hybrids_05.xlsx]sectorTable!R38C16</stp>
        <tr r="P38" s="3"/>
      </tp>
      <tp t="s">
        <v>BBB-</v>
        <stp/>
        <stp>##V3_BDPV12</stp>
        <stp>EK770296 Corp</stp>
        <stp>bb_composite</stp>
        <stp>[hybrids_05.xlsx]tkrBBG!R137C20</stp>
        <tr r="T137" s="1"/>
      </tp>
      <tp t="s">
        <v>BBB-</v>
        <stp/>
        <stp>##V3_BDPV12</stp>
        <stp>EK131372 Corp</stp>
        <stp>bb_composite</stp>
        <stp>[hybrids_05.xlsx]tkrBBG!R157C20</stp>
        <tr r="T157" s="1"/>
      </tp>
      <tp t="s">
        <v>BBB-</v>
        <stp/>
        <stp>##V3_BDPV12</stp>
        <stp>EJ811600 Corp</stp>
        <stp>bb_composite</stp>
        <stp>[hybrids_05.xlsx]tkrBBG!R154C20</stp>
        <tr r="T154" s="1"/>
      </tp>
      <tp t="s">
        <v>BBB-</v>
        <stp/>
        <stp>##V3_BDPV12</stp>
        <stp>AM717420 Corp</stp>
        <stp>bb_composite</stp>
        <stp>[hybrids_05.xlsx]tkrBBG!R135C20</stp>
        <tr r="T135" s="1"/>
      </tp>
      <tp t="s">
        <v>B</v>
        <stp/>
        <stp>##V3_BDPV12</stp>
        <stp>ED984069 Corp</stp>
        <stp>bb_composite</stp>
        <stp>[hybrids_05.xlsx]tkrBBG!R189C20</stp>
        <tr r="T189" s="1"/>
      </tp>
      <tp t="s">
        <v>BB+</v>
        <stp/>
        <stp>##V3_BDPV12</stp>
        <stp>EK825033 Corp</stp>
        <stp>bb_composite</stp>
        <stp>[hybrids_05.xlsx]tkrBBG!R129C20</stp>
        <tr r="T129" s="1"/>
      </tp>
      <tp t="s">
        <v>NR</v>
        <stp/>
        <stp>##V3_BDPV12</stp>
        <stp>BJ980509 Corp</stp>
        <stp>bb_composite</stp>
        <stp>[hybrids_05.xlsx]tkrBBG!R156C20</stp>
        <tr r="T156" s="1"/>
      </tp>
      <tp t="s">
        <v>BBB-</v>
        <stp/>
        <stp>##V3_BDPV12</stp>
        <stp>EK117900 Corp</stp>
        <stp>bb_composite</stp>
        <stp>[hybrids_05.xlsx]tkrBBG!R105C20</stp>
        <tr r="T105" s="1"/>
      </tp>
      <tp t="s">
        <v>BBB-</v>
        <stp/>
        <stp>##V3_BDPV12</stp>
        <stp>EK117900 Corp</stp>
        <stp>bb_composite</stp>
        <stp>[hybrids_05.xlsx]tkrBBG!R104C20</stp>
        <tr r="T104" s="1"/>
      </tp>
      <tp>
        <v>332.74836651952432</v>
        <stp/>
        <stp>##V3_BDPV12</stp>
        <stp>EK848378 Corp</stp>
        <stp>yas_ispread</stp>
        <stp>[hybrids_05.xlsx]tkrBBG!R55C16</stp>
        <tr r="P55" s="1"/>
      </tp>
      <tp>
        <v>197.64161370361811</v>
        <stp/>
        <stp>##V3_BDPV12</stp>
        <stp>EK755354 Corp</stp>
        <stp>yas_ispread</stp>
        <stp>[hybrids_05.xlsx]tkrBBG!R42C16</stp>
        <tr r="P42" s="1"/>
      </tp>
      <tp>
        <v>228.76469910416745</v>
        <stp/>
        <stp>##V3_BDPV12</stp>
        <stp>EK755342 Corp</stp>
        <stp>yas_ispread</stp>
        <stp>[hybrids_05.xlsx]tkrBBG!R46C16</stp>
        <tr r="P46" s="1"/>
      </tp>
      <tp>
        <v>317.26470928397225</v>
        <stp/>
        <stp>##V3_BDPV12</stp>
        <stp>AL243419 Corp</stp>
        <stp>yas_ispread</stp>
        <stp>[hybrids_05.xlsx]tkrBBG!R18C16</stp>
        <tr r="P18" s="1"/>
      </tp>
      <tp t="s">
        <v>USD</v>
        <stp/>
        <stp>##V3_BDPV12</stp>
        <stp>AM679347 Corp</stp>
        <stp>crncy</stp>
        <stp>[hybrids_05.xlsx]tkrBBG!R193C12</stp>
        <tr r="L193" s="1"/>
      </tp>
      <tp>
        <v>276.18899877469494</v>
        <stp/>
        <stp>##V3_BDPV12</stp>
        <stp>AN206662 Corp</stp>
        <stp>yas_ispread</stp>
        <stp>[hybrids_05.xlsx]tkrBBG!R93C16</stp>
        <tr r="P93" s="1"/>
      </tp>
      <tp>
        <v>400.00284852400688</v>
        <stp/>
        <stp>##V3_BDPV12</stp>
        <stp>XS2187689034 Corp</stp>
        <stp>yas_ispread</stp>
        <stp>[hybrids_05.xlsx]issuerTable!R26C10</stp>
        <tr r="J26" s="5"/>
      </tp>
      <tp>
        <v>400.00284852400688</v>
        <stp/>
        <stp>##V3_BDPV12</stp>
        <stp>XS2187689034 Corp</stp>
        <stp>yas_ispread</stp>
        <stp>[hybrids_05.xlsx]issuerTable!R25C11</stp>
        <tr r="K25" s="5"/>
      </tp>
      <tp>
        <v>347.90092172455377</v>
        <stp/>
        <stp>##V3_BDPV12</stp>
        <stp>EJ516233 Corp</stp>
        <stp>yas_ispread</stp>
        <stp>[hybrids_05.xlsx]tkrBBG!R97C16</stp>
        <tr r="P97" s="1"/>
      </tp>
      <tp t="s">
        <v>XS1720192696</v>
        <stp/>
        <stp>##V3_BDPV12</stp>
        <stp>AQ077157 Corp</stp>
        <stp>ID_ISIN</stp>
        <stp>[hybrids_05.xlsx]tkrBBG!R143C6</stp>
        <tr r="F143" s="1"/>
      </tp>
      <tp t="s">
        <v>XS1934875219</v>
        <stp/>
        <stp>##V3_BDPV12</stp>
        <stp>AX691342 Corp</stp>
        <stp>ID_ISIN</stp>
        <stp>[hybrids_05.xlsx]tkrBBG!R188C6</stp>
        <tr r="F188" s="1"/>
      </tp>
      <tp>
        <v>207.61462009071988</v>
        <stp/>
        <stp>##V3_BDPV12</stp>
        <stp>XS1501167164 Corp</stp>
        <stp>yas_ispread</stp>
        <stp>[hybrids_05.xlsx]sectorTable!R28C11</stp>
        <tr r="K28" s="3"/>
      </tp>
      <tp t="s">
        <v>XS1757377400</v>
        <stp/>
        <stp>##V3_BDPV12</stp>
        <stp>AR008123 Corp</stp>
        <stp>ID_ISIN</stp>
        <stp>[hybrids_05.xlsx]tkrBBG!R140C6</stp>
        <tr r="F140" s="1"/>
      </tp>
      <tp>
        <v>283.68367471640784</v>
        <stp/>
        <stp>##V3_BDPV12</stp>
        <stp>XS1219499032 Corp</stp>
        <stp>yas_ispread</stp>
        <stp>[hybrids_05.xlsx]sectorTable!R38C12</stp>
        <tr r="L38" s="3"/>
      </tp>
      <tp>
        <v>230.5615273691572</v>
        <stp/>
        <stp>##V3_BDPV12</stp>
        <stp>XS1501166869 Corp</stp>
        <stp>yas_ispread</stp>
        <stp>[hybrids_05.xlsx]sectorTable!R28C12</stp>
        <tr r="L28" s="3"/>
      </tp>
      <tp t="s">
        <v>N</v>
        <stp/>
        <stp>##V3_BDPV12</stp>
        <stp>ZQ100348 Corp</stp>
        <stp>green_bond_loan_indicator</stp>
        <stp>[hybrids_05.xlsx]tkrBBG!R29C21</stp>
        <tr r="U29" s="1"/>
      </tp>
      <tp t="s">
        <v>N</v>
        <stp/>
        <stp>##V3_BDPV12</stp>
        <stp>AP809058 Corp</stp>
        <stp>green_bond_loan_indicator</stp>
        <stp>[hybrids_05.xlsx]tkrBBG!R23C21</stp>
        <tr r="U23" s="1"/>
      </tp>
      <tp>
        <v>137.26436454034877</v>
        <stp/>
        <stp>##V3_BDPV12</stp>
        <stp>XS0954674825 Corp</stp>
        <stp>yas_ispread</stp>
        <stp>[hybrids_05.xlsx]maturity!R6C6</stp>
        <tr r="F6" s="7"/>
      </tp>
      <tp>
        <v>197.64161370361811</v>
        <stp/>
        <stp>##V3_BDPV12</stp>
        <stp>XS1195201931 Corp</stp>
        <stp>yas_ispread</stp>
        <stp>[hybrids_05.xlsx]maturity!R6C6</stp>
        <tr r="F6" s="7"/>
      </tp>
      <tp t="s">
        <v>N</v>
        <stp/>
        <stp>##V3_BDPV12</stp>
        <stp>AP691131 Corp</stp>
        <stp>green_bond_loan_indicator</stp>
        <stp>[hybrids_05.xlsx]tkrBBG!R24C21</stp>
        <tr r="U24" s="1"/>
      </tp>
      <tp t="s">
        <v>NTGYSM 3 3/8 PERP</v>
        <stp/>
        <stp>##V3_BDPV12</stp>
        <stp>EK872764 Corp</stp>
        <stp>security_name</stp>
        <stp>[hybrids_05.xlsx]sectorTable!R10C6</stp>
        <tr r="F10" s="3"/>
      </tp>
      <tp t="s">
        <v>ENGIFP 1 5/8 PERP</v>
        <stp/>
        <stp>##V3_BDPV12</stp>
        <stp>AZ371883 Corp</stp>
        <stp>security_name</stp>
        <stp>[hybrids_05.xlsx]sectorTable!R37C6</stp>
        <tr r="F37" s="3"/>
      </tp>
      <tp t="s">
        <v>N</v>
        <stp/>
        <stp>##V3_BDPV12</stp>
        <stp>BJ815149 Corp</stp>
        <stp>green_bond_loan_indicator</stp>
        <stp>[hybrids_05.xlsx]tkrBBG!R36C21</stp>
        <tr r="U36" s="1"/>
      </tp>
      <tp t="s">
        <v>BBB-</v>
        <stp/>
        <stp>##V3_BDPV12</stp>
        <stp>ZR363806 Corp</stp>
        <stp>bb_composite</stp>
        <stp>[hybrids_05.xlsx]tkrBBG!R131C20</stp>
        <tr r="T131" s="1"/>
      </tp>
      <tp t="s">
        <v>09/12/2021</v>
        <stp/>
        <stp>##V3_BDPV12</stp>
        <stp>UV853118 Corp</stp>
        <stp>nxt_call_dt</stp>
        <stp>[hybrids_05.xlsx]tkrBBG!R30C10</stp>
        <tr r="J30" s="1"/>
      </tp>
      <tp t="s">
        <v>11/08/2022</v>
        <stp/>
        <stp>##V3_BDPV12</stp>
        <stp>ZR457518 Corp</stp>
        <stp>nxt_call_dt</stp>
        <stp>[hybrids_05.xlsx]tkrBBG!R21C10</stp>
        <tr r="J21" s="1"/>
      </tp>
      <tp t="s">
        <v>05/02/2027</v>
        <stp/>
        <stp>##V3_BDPV12</stp>
        <stp>ZP707724 Corp</stp>
        <stp>nxt_call_dt</stp>
        <stp>[hybrids_05.xlsx]tkrBBG!R76C10</stp>
        <tr r="J76" s="1"/>
      </tp>
      <tp t="s">
        <v>BBB-</v>
        <stp/>
        <stp>##V3_BDPV12</stp>
        <stp>QZ677477 Corp</stp>
        <stp>bb_composite</stp>
        <stp>[hybrids_05.xlsx]tkrBBG!R110C20</stp>
        <tr r="T110" s="1"/>
      </tp>
      <tp t="s">
        <v>BB+</v>
        <stp/>
        <stp>##V3_BDPV12</stp>
        <stp>QJ937853 Corp</stp>
        <stp>bb_composite</stp>
        <stp>[hybrids_05.xlsx]tkrBBG!R186C20</stp>
        <tr r="T186" s="1"/>
      </tp>
      <tp t="s">
        <v>BB+</v>
        <stp/>
        <stp>##V3_BDPV12</stp>
        <stp>QJ937853 Corp</stp>
        <stp>bb_composite</stp>
        <stp>[hybrids_05.xlsx]tkrBBG!R187C20</stp>
        <tr r="T187" s="1"/>
      </tp>
      <tp t="s">
        <v>BB+</v>
        <stp/>
        <stp>##V3_BDPV12</stp>
        <stp>QJ937853 Corp</stp>
        <stp>bb_composite</stp>
        <stp>[hybrids_05.xlsx]tkrBBG!R184C20</stp>
        <tr r="T184" s="1"/>
      </tp>
      <tp t="s">
        <v>BB+</v>
        <stp/>
        <stp>##V3_BDPV12</stp>
        <stp>QJ937853 Corp</stp>
        <stp>bb_composite</stp>
        <stp>[hybrids_05.xlsx]tkrBBG!R185C20</stp>
        <tr r="T185" s="1"/>
      </tp>
      <tp t="s">
        <v>BB+</v>
        <stp/>
        <stp>##V3_BDPV12</stp>
        <stp>QJ937853 Corp</stp>
        <stp>bb_composite</stp>
        <stp>[hybrids_05.xlsx]tkrBBG!R182C20</stp>
        <tr r="T182" s="1"/>
      </tp>
      <tp t="s">
        <v>BB+</v>
        <stp/>
        <stp>##V3_BDPV12</stp>
        <stp>QJ937853 Corp</stp>
        <stp>bb_composite</stp>
        <stp>[hybrids_05.xlsx]tkrBBG!R183C20</stp>
        <tr r="T183" s="1"/>
      </tp>
      <tp t="s">
        <v>BB+</v>
        <stp/>
        <stp>##V3_BDPV12</stp>
        <stp>QJ937853 Corp</stp>
        <stp>bb_composite</stp>
        <stp>[hybrids_05.xlsx]tkrBBG!R180C20</stp>
        <tr r="T180" s="1"/>
      </tp>
      <tp t="s">
        <v>BB+</v>
        <stp/>
        <stp>##V3_BDPV12</stp>
        <stp>QJ937853 Corp</stp>
        <stp>bb_composite</stp>
        <stp>[hybrids_05.xlsx]tkrBBG!R181C20</stp>
        <tr r="T181" s="1"/>
      </tp>
      <tp t="s">
        <v>BB+</v>
        <stp/>
        <stp>##V3_BDPV12</stp>
        <stp>QJ937853 Corp</stp>
        <stp>bb_composite</stp>
        <stp>[hybrids_05.xlsx]tkrBBG!R176C20</stp>
        <tr r="T176" s="1"/>
      </tp>
      <tp t="s">
        <v>BB+</v>
        <stp/>
        <stp>##V3_BDPV12</stp>
        <stp>QJ937853 Corp</stp>
        <stp>bb_composite</stp>
        <stp>[hybrids_05.xlsx]tkrBBG!R177C20</stp>
        <tr r="T177" s="1"/>
      </tp>
      <tp t="s">
        <v>BB+</v>
        <stp/>
        <stp>##V3_BDPV12</stp>
        <stp>QJ937853 Corp</stp>
        <stp>bb_composite</stp>
        <stp>[hybrids_05.xlsx]tkrBBG!R174C20</stp>
        <tr r="T174" s="1"/>
      </tp>
      <tp t="s">
        <v>BB+</v>
        <stp/>
        <stp>##V3_BDPV12</stp>
        <stp>QJ937853 Corp</stp>
        <stp>bb_composite</stp>
        <stp>[hybrids_05.xlsx]tkrBBG!R175C20</stp>
        <tr r="T175" s="1"/>
      </tp>
      <tp t="s">
        <v>BB+</v>
        <stp/>
        <stp>##V3_BDPV12</stp>
        <stp>QJ937853 Corp</stp>
        <stp>bb_composite</stp>
        <stp>[hybrids_05.xlsx]tkrBBG!R172C20</stp>
        <tr r="T172" s="1"/>
      </tp>
      <tp t="s">
        <v>BB+</v>
        <stp/>
        <stp>##V3_BDPV12</stp>
        <stp>QJ937853 Corp</stp>
        <stp>bb_composite</stp>
        <stp>[hybrids_05.xlsx]tkrBBG!R173C20</stp>
        <tr r="T173" s="1"/>
      </tp>
      <tp t="s">
        <v>BB+</v>
        <stp/>
        <stp>##V3_BDPV12</stp>
        <stp>QJ937853 Corp</stp>
        <stp>bb_composite</stp>
        <stp>[hybrids_05.xlsx]tkrBBG!R170C20</stp>
        <tr r="T170" s="1"/>
      </tp>
      <tp t="s">
        <v>BB+</v>
        <stp/>
        <stp>##V3_BDPV12</stp>
        <stp>QJ937853 Corp</stp>
        <stp>bb_composite</stp>
        <stp>[hybrids_05.xlsx]tkrBBG!R171C20</stp>
        <tr r="T171" s="1"/>
      </tp>
      <tp t="s">
        <v>BB+</v>
        <stp/>
        <stp>##V3_BDPV12</stp>
        <stp>QJ937853 Corp</stp>
        <stp>bb_composite</stp>
        <stp>[hybrids_05.xlsx]tkrBBG!R178C20</stp>
        <tr r="T178" s="1"/>
      </tp>
      <tp t="s">
        <v>BB+</v>
        <stp/>
        <stp>##V3_BDPV12</stp>
        <stp>QJ937853 Corp</stp>
        <stp>bb_composite</stp>
        <stp>[hybrids_05.xlsx]tkrBBG!R179C20</stp>
        <tr r="T179" s="1"/>
      </tp>
      <tp t="s">
        <v>BB+</v>
        <stp/>
        <stp>##V3_BDPV12</stp>
        <stp>QJ937853 Corp</stp>
        <stp>bb_composite</stp>
        <stp>[hybrids_05.xlsx]tkrBBG!R167C20</stp>
        <tr r="T167" s="1"/>
      </tp>
      <tp t="s">
        <v>BB+</v>
        <stp/>
        <stp>##V3_BDPV12</stp>
        <stp>QJ937853 Corp</stp>
        <stp>bb_composite</stp>
        <stp>[hybrids_05.xlsx]tkrBBG!R162C20</stp>
        <tr r="T162" s="1"/>
      </tp>
      <tp t="s">
        <v>BB+</v>
        <stp/>
        <stp>##V3_BDPV12</stp>
        <stp>QJ937853 Corp</stp>
        <stp>bb_composite</stp>
        <stp>[hybrids_05.xlsx]tkrBBG!R168C20</stp>
        <tr r="T168" s="1"/>
      </tp>
      <tp t="s">
        <v>BB+</v>
        <stp/>
        <stp>##V3_BDPV12</stp>
        <stp>QJ937853 Corp</stp>
        <stp>bb_composite</stp>
        <stp>[hybrids_05.xlsx]tkrBBG!R169C20</stp>
        <tr r="T169" s="1"/>
      </tp>
      <tp t="s">
        <v>03/09/2027</v>
        <stp/>
        <stp>##V3_BDPV12</stp>
        <stp>ZQ782646 Corp</stp>
        <stp>nxt_call_dt</stp>
        <stp>[hybrids_05.xlsx]tkrBBG!R99C10</stp>
        <tr r="J99" s="1"/>
      </tp>
      <tp t="s">
        <v>19/12/2026</v>
        <stp/>
        <stp>##V3_BDPV12</stp>
        <stp>ZR570567 Corp</stp>
        <stp>nxt_call_dt</stp>
        <stp>[hybrids_05.xlsx]tkrBBG!R67C10</stp>
        <tr r="J67" s="1"/>
      </tp>
      <tp t="s">
        <v>18/05/2022</v>
        <stp/>
        <stp>##V3_BDPV12</stp>
        <stp>LW068019 Corp</stp>
        <stp>nxt_call_dt</stp>
        <stp>[hybrids_05.xlsx]tkrBBG!R43C10</stp>
        <tr r="J43" s="1"/>
      </tp>
      <tp t="s">
        <v>07/03/2023</v>
        <stp/>
        <stp>##V3_BDPV12</stp>
        <stp>AQ234625 Corp</stp>
        <stp>nxt_call_dt</stp>
        <stp>[hybrids_05.xlsx]tkrBBG!R71C10</stp>
        <tr r="J71" s="1"/>
      </tp>
      <tp t="s">
        <v>02/01/2022</v>
        <stp/>
        <stp>##V3_BDPV12</stp>
        <stp>LW253022 Corp</stp>
        <stp>nxt_call_dt</stp>
        <stp>[hybrids_05.xlsx]tkrBBG!R61C10</stp>
        <tr r="J61" s="1"/>
      </tp>
      <tp t="s">
        <v>BBB-</v>
        <stp/>
        <stp>##V3_BDPV12</stp>
        <stp>XS1115498260 Corp</stp>
        <stp>bb_composite</stp>
        <stp>[hybrids_05.xlsx]sectorTable!R15C16</stp>
        <tr r="P15" s="3"/>
      </tp>
      <tp t="s">
        <v>#N/A N/A</v>
        <stp/>
        <stp>##V3_BDPV12</stp>
        <stp>AM679347 Corp</stp>
        <stp>bb_composite</stp>
        <stp>[hybrids_05.xlsx]tkrBBG!R193C20</stp>
        <tr r="T193" s="1"/>
      </tp>
      <tp t="s">
        <v>BBB-</v>
        <stp/>
        <stp>##V3_BDPV12</stp>
        <stp>AT214421 Corp</stp>
        <stp>bb_composite</stp>
        <stp>[hybrids_05.xlsx]tkrBBG!R155C20</stp>
        <tr r="T155" s="1"/>
      </tp>
      <tp t="s">
        <v>CCC</v>
        <stp/>
        <stp>##V3_BDPV12</stp>
        <stp>EJ891119 Corp</stp>
        <stp>bb_composite</stp>
        <stp>[hybrids_05.xlsx]tkrBBG!R190C20</stp>
        <tr r="T190" s="1"/>
      </tp>
      <tp t="s">
        <v>BB+</v>
        <stp/>
        <stp>##V3_BDPV12</stp>
        <stp>AQ077157 Corp</stp>
        <stp>bb_composite</stp>
        <stp>[hybrids_05.xlsx]tkrBBG!R143C20</stp>
        <tr r="T143" s="1"/>
      </tp>
      <tp t="s">
        <v>BBB-</v>
        <stp/>
        <stp>##V3_BDPV12</stp>
        <stp>EJ575377 Corp</stp>
        <stp>bb_composite</stp>
        <stp>[hybrids_05.xlsx]tkrBBG!R133C20</stp>
        <tr r="T133" s="1"/>
      </tp>
      <tp t="s">
        <v>BBB-</v>
        <stp/>
        <stp>##V3_BDPV12</stp>
        <stp>XS1713463559 Corp</stp>
        <stp>bb_composite</stp>
        <stp>[hybrids_05.xlsx]sectorTable!R13C16</stp>
        <tr r="P13" s="3"/>
      </tp>
      <tp t="s">
        <v>NR</v>
        <stp/>
        <stp>##V3_BDPV12</stp>
        <stp>BJ980938 Corp</stp>
        <stp>bb_composite</stp>
        <stp>[hybrids_05.xlsx]tkrBBG!R160C20</stp>
        <tr r="T160" s="1"/>
      </tp>
      <tp>
        <v>293.68852805042877</v>
        <stp/>
        <stp>##V3_BDPV12</stp>
        <stp>AO148682 Corp</stp>
        <stp>yas_ispread</stp>
        <stp>[hybrids_05.xlsx]tkrBBG!R20C16</stp>
        <tr r="P20" s="1"/>
      </tp>
      <tp>
        <v>348.74635744597157</v>
        <stp/>
        <stp>##V3_BDPV12</stp>
        <stp>XS1050461034 Corp</stp>
        <stp>yas_ispread</stp>
        <stp>[hybrids_05.xlsx]issuerTable!R94C10</stp>
        <tr r="J94" s="5"/>
      </tp>
      <tp>
        <v>348.74635744597157</v>
        <stp/>
        <stp>##V3_BDPV12</stp>
        <stp>XS1050461034 Corp</stp>
        <stp>yas_ispread</stp>
        <stp>[hybrids_05.xlsx]issuerTable!R82C11</stp>
        <tr r="K82" s="5"/>
      </tp>
      <tp>
        <v>348.74635744597157</v>
        <stp/>
        <stp>##V3_BDPV12</stp>
        <stp>XS1050461034 Corp</stp>
        <stp>yas_ispread</stp>
        <stp>[hybrids_05.xlsx]issuerTable!R83C10</stp>
        <tr r="J83" s="5"/>
      </tp>
      <tp>
        <v>154.9189323650188</v>
        <stp/>
        <stp>##V3_BDPV12</stp>
        <stp>BJ924355 Corp</stp>
        <stp>yas_ispread</stp>
        <stp>[hybrids_05.xlsx]tkrBBG!R27C16</stp>
        <tr r="P27" s="1"/>
      </tp>
      <tp>
        <v>290.62080101090351</v>
        <stp/>
        <stp>##V3_BDPV12</stp>
        <stp>QJ993374 Corp</stp>
        <stp>yas_ispread</stp>
        <stp>[hybrids_05.xlsx]tkrBBG!R32C16</stp>
        <tr r="P32" s="1"/>
      </tp>
      <tp t="s">
        <v>EUR</v>
        <stp/>
        <stp>##V3_BDPV12</stp>
        <stp>AM888722 Corp</stp>
        <stp>crncy</stp>
        <stp>[hybrids_05.xlsx]tkrBBG!R114C12</stp>
        <tr r="L114" s="1"/>
      </tp>
      <tp>
        <v>179.09732840876876</v>
        <stp/>
        <stp>##V3_BDPV12</stp>
        <stp>EK648265 Corp</stp>
        <stp>yas_ispread</stp>
        <stp>[hybrids_05.xlsx]tkrBBG!R12C16</stp>
        <tr r="P12" s="1"/>
      </tp>
      <tp>
        <v>202.51516400832529</v>
        <stp/>
        <stp>##V3_BDPV12</stp>
        <stp>EK041235 Corp</stp>
        <stp>yas_ispread</stp>
        <stp>[hybrids_05.xlsx]tkrBBG!R64C16</stp>
        <tr r="P64" s="1"/>
      </tp>
      <tp>
        <v>178.42287677298444</v>
        <stp/>
        <stp>##V3_BDPV12</stp>
        <stp>EK041241 Corp</stp>
        <stp>yas_ispread</stp>
        <stp>[hybrids_05.xlsx]tkrBBG!R68C16</stp>
        <tr r="P68" s="1"/>
      </tp>
      <tp>
        <v>231.8436763350249</v>
        <stp/>
        <stp>##V3_BDPV12</stp>
        <stp>EK293278 Corp</stp>
        <stp>yas_ispread</stp>
        <stp>[hybrids_05.xlsx]tkrBBG!R89C16</stp>
        <tr r="P89" s="1"/>
      </tp>
      <tp>
        <v>28.485591250432201</v>
        <stp/>
        <stp>##V3_BDPV12</stp>
        <stp>AR738776 Corp</stp>
        <stp>interval_std_dev</stp>
        <stp>[hybrids_05.xlsx]sectorTable!R34C33</stp>
        <stp>calc_interval=30d</stp>
        <stp>market_data_override=sp210</stp>
        <tr r="AG34" s="3"/>
      </tp>
      <tp>
        <v>325.16820841776581</v>
        <stp/>
        <stp>##V3_BDPV12</stp>
        <stp>BK122273 Corp</stp>
        <stp>yas_ispread</stp>
        <stp>[hybrids_05.xlsx]tkrBBG!R37C16</stp>
        <tr r="P37" s="1"/>
      </tp>
      <tp>
        <v>361.85870907031466</v>
        <stp/>
        <stp>##V3_BDPV12</stp>
        <stp>BK123260 Corp</stp>
        <stp>yas_ispread</stp>
        <stp>[hybrids_05.xlsx]tkrBBG!R38C16</stp>
        <tr r="P38" s="1"/>
      </tp>
      <tp>
        <v>363.15961150747734</v>
        <stp/>
        <stp>##V3_BDPV12</stp>
        <stp>EJ606316 Corp</stp>
        <stp>yas_ispread</stp>
        <stp>[hybrids_05.xlsx]tkrBBG!R57C16</stp>
        <tr r="P57" s="1"/>
      </tp>
      <tp>
        <v>22.533958042181535</v>
        <stp/>
        <stp>##V3_BDPV12</stp>
        <stp>AM938782 Corp</stp>
        <stp>interval_std_dev</stp>
        <stp>[hybrids_05.xlsx]sectorTable!R23C33</stp>
        <stp>calc_interval=30d</stp>
        <stp>market_data_override=sp210</stp>
        <tr r="AG23" s="3"/>
      </tp>
      <tp t="s">
        <v>EUR</v>
        <stp/>
        <stp>##V3_BDPV12</stp>
        <stp>AR008123 Corp</stp>
        <stp>crncy</stp>
        <stp>[hybrids_05.xlsx]tkrBBG!R140C12</stp>
        <tr r="L140" s="1"/>
      </tp>
      <tp t="s">
        <v>XS1797138960</v>
        <stp/>
        <stp>##V3_BDPV12</stp>
        <stp>AR810587 Corp</stp>
        <stp>ID_ISIN</stp>
        <stp>[hybrids_05.xlsx]tkrBBG!R125C6</stp>
        <tr r="F125" s="1"/>
      </tp>
      <tp>
        <v>400.00284852400688</v>
        <stp/>
        <stp>##V3_BDPV12</stp>
        <stp>XS2187689034 Corp</stp>
        <stp>yas_ispread</stp>
        <stp>[hybrids_05.xlsx]issuerTable!R4C10</stp>
        <tr r="J4" s="5"/>
      </tp>
      <tp t="s">
        <v>SBBBSS 4 5/8 PERP</v>
        <stp/>
        <stp>##V3_BDPV12</stp>
        <stp>ZS235422 Corp</stp>
        <stp>security_name</stp>
        <stp>[hybrids_05.xlsx]sectorTable!R21C5</stp>
        <tr r="E21" s="3"/>
      </tp>
      <tp t="s">
        <v>N</v>
        <stp/>
        <stp>##V3_BDPV12</stp>
        <stp>ZR796862 Corp</stp>
        <stp>green_bond_loan_indicator</stp>
        <stp>[hybrids_05.xlsx]tkrBBG!R85C21</stp>
        <tr r="U85" s="1"/>
      </tp>
      <tp t="s">
        <v>N</v>
        <stp/>
        <stp>##V3_BDPV12</stp>
        <stp>ZR796682 Corp</stp>
        <stp>green_bond_loan_indicator</stp>
        <stp>[hybrids_05.xlsx]tkrBBG!R84C21</stp>
        <tr r="U84" s="1"/>
      </tp>
      <tp t="s">
        <v>N</v>
        <stp/>
        <stp>##V3_BDPV12</stp>
        <stp>QZ730458 Corp</stp>
        <stp>green_bond_loan_indicator</stp>
        <stp>[hybrids_05.xlsx]tkrBBG!R47C21</stp>
        <tr r="U47" s="1"/>
      </tp>
      <tp t="s">
        <v>DBHNGR 0.95 PERP</v>
        <stp/>
        <stp>##V3_BDPV12</stp>
        <stp>ZQ099270 Corp</stp>
        <stp>security_name</stp>
        <stp>[hybrids_05.xlsx]sectorTable!R29C5</stp>
        <tr r="E29" s="3"/>
      </tp>
      <tp t="s">
        <v>N</v>
        <stp/>
        <stp>##V3_BDPV12</stp>
        <stp>AR887333 Corp</stp>
        <stp>green_bond_loan_indicator</stp>
        <stp>[hybrids_05.xlsx]tkrBBG!R25C21</stp>
        <tr r="U25" s="1"/>
      </tp>
      <tp t="s">
        <v>CPIPGR 4 3/8 PERP</v>
        <stp/>
        <stp>##V3_BDPV12</stp>
        <stp>AS322477 Corp</stp>
        <stp>security_name</stp>
        <stp>[hybrids_05.xlsx]sectorTable!R25C5</stp>
        <tr r="E25" s="3"/>
      </tp>
      <tp t="s">
        <v>01/01/2025</v>
        <stp/>
        <stp>##V3_BDPV12</stp>
        <stp>ZR796682 Corp</stp>
        <stp>nxt_call_dt</stp>
        <stp>[hybrids_05.xlsx]tkrBBG!R84C10</stp>
        <tr r="J84" s="1"/>
      </tp>
      <tp t="s">
        <v>05/11/2020</v>
        <stp/>
        <stp>##V3_BDPV12</stp>
        <stp>UV391246 Corp</stp>
        <stp>nxt_call_dt</stp>
        <stp>[hybrids_05.xlsx]tkrBBG!R26C10</stp>
        <tr r="J26" s="1"/>
      </tp>
      <tp t="s">
        <v>BB</v>
        <stp/>
        <stp>##V3_BDPV12</stp>
        <stp>UV323151 Corp</stp>
        <stp>bb_composite</stp>
        <stp>[hybrids_05.xlsx]tkrBBG!R113C20</stp>
        <tr r="T113" s="1"/>
      </tp>
      <tp t="s">
        <v>24/06/2027</v>
        <stp/>
        <stp>##V3_BDPV12</stp>
        <stp>ZR655675 Corp</stp>
        <stp>nxt_call_dt</stp>
        <stp>[hybrids_05.xlsx]tkrBBG!R77C10</stp>
        <tr r="J77" s="1"/>
      </tp>
      <tp t="s">
        <v>BBB</v>
        <stp/>
        <stp>##V3_BDPV12</stp>
        <stp>EK628291 Corp</stp>
        <stp>bb_composite</stp>
        <stp>[hybrids_05.xlsx]tkrBBG!R150C20</stp>
        <tr r="T150" s="1"/>
      </tp>
      <tp t="s">
        <v>A</v>
        <stp/>
        <stp>##V3_BDPV12</stp>
        <stp>AR008123 Corp</stp>
        <stp>bb_composite</stp>
        <stp>[hybrids_05.xlsx]tkrBBG!R140C20</stp>
        <tr r="T140" s="1"/>
      </tp>
      <tp t="s">
        <v>NR</v>
        <stp/>
        <stp>##V3_BDPV12</stp>
        <stp>AU216832 Corp</stp>
        <stp>bb_composite</stp>
        <stp>[hybrids_05.xlsx]tkrBBG!R149C20</stp>
        <tr r="T149" s="1"/>
      </tp>
      <tp t="s">
        <v>BB+</v>
        <stp/>
        <stp>##V3_BDPV12</stp>
        <stp>EK872764 Corp</stp>
        <stp>bb_composite</stp>
        <stp>[hybrids_05.xlsx]tkrBBG!R128C20</stp>
        <tr r="T128" s="1"/>
      </tp>
      <tp t="s">
        <v>NR</v>
        <stp/>
        <stp>##V3_BDPV12</stp>
        <stp>AO262515 Corp</stp>
        <stp>bb_composite</stp>
        <stp>[hybrids_05.xlsx]tkrBBG!R196C20</stp>
        <tr r="T196" s="1"/>
      </tp>
      <tp t="s">
        <v>BB+</v>
        <stp/>
        <stp>##V3_BDPV12</stp>
        <stp>EK027221 Corp</stp>
        <stp>bb_composite</stp>
        <stp>[hybrids_05.xlsx]tkrBBG!R103C20</stp>
        <tr r="T103" s="1"/>
      </tp>
      <tp>
        <v>406.99574099671452</v>
        <stp/>
        <stp>##V3_BDPV12</stp>
        <stp>XS1629774230 Corp</stp>
        <stp>yas_ispread</stp>
        <stp>[hybrids_05.xlsx]issuerTable!R27C11</stp>
        <tr r="K27" s="5"/>
      </tp>
      <tp>
        <v>406.99574099671452</v>
        <stp/>
        <stp>##V3_BDPV12</stp>
        <stp>XS1629774230 Corp</stp>
        <stp>yas_ispread</stp>
        <stp>[hybrids_05.xlsx]issuerTable!R28C10</stp>
        <tr r="J28" s="5"/>
      </tp>
      <tp t="s">
        <v>EUR</v>
        <stp/>
        <stp>##V3_BDPV12</stp>
        <stp>XS1501166869 Corp</stp>
        <stp>crncy</stp>
        <stp>[hybrids_05.xlsx]sectorTable!R28C18</stp>
        <tr r="R28" s="3"/>
      </tp>
      <tp t="s">
        <v>EUR</v>
        <stp/>
        <stp>##V3_BDPV12</stp>
        <stp>XS1721244371 Corp</stp>
        <stp>crncy</stp>
        <stp>[hybrids_05.xlsx]sectorTable!R33C17</stp>
        <tr r="Q33" s="3"/>
      </tp>
      <tp>
        <v>216.16262938789424</v>
        <stp/>
        <stp>##V3_BDPV12</stp>
        <stp>EK634166 Corp</stp>
        <stp>yas_ispread</stp>
        <stp>[hybrids_05.xlsx]tkrBBG!R11C16</stp>
        <tr r="P11" s="1"/>
      </tp>
      <tp>
        <v>236.89530144955455</v>
        <stp/>
        <stp>##V3_BDPV12</stp>
        <stp>AM938782 Corp</stp>
        <stp>yas_ispread</stp>
        <stp>[hybrids_05.xlsx]tkrBBG!R59C16</stp>
        <tr r="P59" s="1"/>
      </tp>
      <tp>
        <v>218.04276989725341</v>
        <stp/>
        <stp>##V3_BDPV12</stp>
        <stp>QJ191077 Corp</stp>
        <stp>yas_ispread</stp>
        <stp>[hybrids_05.xlsx]tkrBBG!R52C16</stp>
        <tr r="P52" s="1"/>
      </tp>
      <tp>
        <v>361.06584928318614</v>
        <stp/>
        <stp>##V3_BDPV12</stp>
        <stp>FR0011697028 Corp</stp>
        <stp>yas_ispread</stp>
        <stp>[hybrids_05.xlsx]sectorTable!R11C12</stp>
        <tr r="L11" s="3"/>
      </tp>
      <tp>
        <v>421.63958191519458</v>
        <stp/>
        <stp>##V3_BDPV12</stp>
        <stp>XS2187689380 Corp</stp>
        <stp>yas_ispread</stp>
        <stp>[hybrids_05.xlsx]issuerTable!R4C10</stp>
        <tr r="J4" s="5"/>
      </tp>
      <tp>
        <v>211.92620657851745</v>
        <stp/>
        <stp>##V3_BDPV12</stp>
        <stp>XS1721244371 Corp</stp>
        <stp>yas_ispread</stp>
        <stp>[hybrids_05.xlsx]sectorTable!R33C11</stp>
        <tr r="K33" s="3"/>
      </tp>
      <tp>
        <v>256.82736367391851</v>
        <stp/>
        <stp>##V3_BDPV12</stp>
        <stp>XS1713463716 Corp</stp>
        <stp>yas_ispread</stp>
        <stp>[hybrids_05.xlsx]sectorTable!R13C11</stp>
        <tr r="K13" s="3"/>
      </tp>
      <tp t="s">
        <v>XS2010036874</v>
        <stp/>
        <stp>##V3_BDPV12</stp>
        <stp>ZQ804479 Corp</stp>
        <stp>ID_ISIN</stp>
        <stp>[hybrids_05.xlsx]tkrBBG!R144C6</stp>
        <tr r="F144" s="1"/>
      </tp>
      <tp t="s">
        <v>BE6309987400</v>
        <stp/>
        <stp>##V3_BDPV12</stp>
        <stp>AV915324 Corp</stp>
        <stp>ID_ISIN</stp>
        <stp>[hybrids_05.xlsx]tkrBBG!R164C6</stp>
        <tr r="F164" s="1"/>
      </tp>
      <tp t="s">
        <v>DBHNGR 1.6 PERP</v>
        <stp/>
        <stp>##V3_BDPV12</stp>
        <stp>ZQ100348 Corp</stp>
        <stp>security_name</stp>
        <stp>[hybrids_05.xlsx]sectorTable!R29C6</stp>
        <tr r="F29" s="3"/>
      </tp>
      <tp t="s">
        <v>TELEFO 3 PERP</v>
        <stp/>
        <stp>##V3_BDPV12</stp>
        <stp>AR738776 Corp</stp>
        <stp>security_name</stp>
        <stp>[hybrids_05.xlsx]sectorTable!R34C5</stp>
        <tr r="E34" s="3"/>
      </tp>
      <tp>
        <v>197.68438027331879</v>
        <stp/>
        <stp>##V3_BDPV12</stp>
        <stp>XS1309436753 Corp</stp>
        <stp>yas_ispread</stp>
        <stp>[hybrids_05.xlsx]maturity!R6C6</stp>
        <tr r="F6" s="7"/>
      </tp>
      <tp t="s">
        <v>N</v>
        <stp/>
        <stp>##V3_BDPV12</stp>
        <stp>EK024568 Corp</stp>
        <stp>green_bond_loan_indicator</stp>
        <stp>[hybrids_05.xlsx]tkrBBG!R98C21</stp>
        <tr r="U98" s="1"/>
      </tp>
      <tp t="s">
        <v>N</v>
        <stp/>
        <stp>##V3_BDPV12</stp>
        <stp>BK123548 Corp</stp>
        <stp>green_bond_loan_indicator</stp>
        <stp>[hybrids_05.xlsx]tkrBBG!R39C21</stp>
        <tr r="U39" s="1"/>
      </tp>
      <tp t="s">
        <v>VOD 3.1 01/03/79</v>
        <stp/>
        <stp>##V3_BDPV12</stp>
        <stp>AU654481 Corp</stp>
        <stp>security_name</stp>
        <stp>[hybrids_05.xlsx]sectorTable!R35C5</stp>
        <tr r="E35" s="3"/>
      </tp>
      <tp t="s">
        <v>BPLN 3 1/4 PERP</v>
        <stp/>
        <stp>##V3_BDPV12</stp>
        <stp>BK122273 Corp</stp>
        <stp>security_name</stp>
        <stp>[hybrids_05.xlsx]sectorTable!R20C5</stp>
        <tr r="E20" s="3"/>
      </tp>
      <tp t="s">
        <v>22/06/2026</v>
        <stp/>
        <stp>##V3_BDPV12</stp>
        <stp>AR738797 Corp</stp>
        <stp>nxt_call_dt</stp>
        <stp>[hybrids_05.xlsx]tkrBBG!R75C10</stp>
        <tr r="J75" s="1"/>
      </tp>
      <tp t="s">
        <v>21/10/2025</v>
        <stp/>
        <stp>##V3_BDPV12</stp>
        <stp>ZP482524 Corp</stp>
        <stp>nxt_call_dt</stp>
        <stp>[hybrids_05.xlsx]tkrBBG!R17C10</stp>
        <tr r="J17" s="1"/>
      </tp>
      <tp t="s">
        <v>04/09/2023</v>
        <stp/>
        <stp>##V3_BDPV12</stp>
        <stp>AR738776 Corp</stp>
        <stp>nxt_call_dt</stp>
        <stp>[hybrids_05.xlsx]tkrBBG!R72C10</stp>
        <tr r="J72" s="1"/>
      </tp>
      <tp t="s">
        <v>BB</v>
        <stp/>
        <stp>##V3_BDPV12</stp>
        <stp>XS1219498141 Corp</stp>
        <stp>bb_composite</stp>
        <stp>[hybrids_05.xlsx]sectorTable!R38C15</stp>
        <tr r="O38" s="3"/>
      </tp>
      <tp t="s">
        <v>BBB-</v>
        <stp/>
        <stp>##V3_BDPV12</stp>
        <stp>EK811633 Corp</stp>
        <stp>bb_composite</stp>
        <stp>[hybrids_05.xlsx]tkrBBG!R152C20</stp>
        <tr r="T152" s="1"/>
      </tp>
      <tp t="s">
        <v>A-</v>
        <stp/>
        <stp>##V3_BDPV12</stp>
        <stp>XS1501166869 Corp</stp>
        <stp>bb_composite</stp>
        <stp>[hybrids_05.xlsx]sectorTable!R28C16</stp>
        <tr r="P28" s="3"/>
      </tp>
      <tp t="s">
        <v>BB+</v>
        <stp/>
        <stp>##V3_BDPV12</stp>
        <stp>EK024610 Corp</stp>
        <stp>bb_composite</stp>
        <stp>[hybrids_05.xlsx]tkrBBG!R101C20</stp>
        <tr r="T101" s="1"/>
      </tp>
      <tp t="s">
        <v>BB+</v>
        <stp/>
        <stp>##V3_BDPV12</stp>
        <stp>EJ516173 Corp</stp>
        <stp>bb_composite</stp>
        <stp>[hybrids_05.xlsx]tkrBBG!R100C20</stp>
        <tr r="T100" s="1"/>
      </tp>
      <tp>
        <v>365.94831557774199</v>
        <stp/>
        <stp>##V3_BDPV12</stp>
        <stp>XS1206540806 Corp</stp>
        <stp>yas_ispread</stp>
        <stp>[hybrids_05.xlsx]issuerTable!R40C10</stp>
        <tr r="J40" s="5"/>
      </tp>
      <tp>
        <v>365.94831557774199</v>
        <stp/>
        <stp>##V3_BDPV12</stp>
        <stp>XS1206540806 Corp</stp>
        <stp>yas_ispread</stp>
        <stp>[hybrids_05.xlsx]issuerTable!R21C11</stp>
        <tr r="K21" s="5"/>
      </tp>
      <tp>
        <v>365.94831557774199</v>
        <stp/>
        <stp>##V3_BDPV12</stp>
        <stp>XS1206540806 Corp</stp>
        <stp>yas_ispread</stp>
        <stp>[hybrids_05.xlsx]issuerTable!R22C10</stp>
        <tr r="J22" s="5"/>
      </tp>
      <tp>
        <v>233.79057740181298</v>
        <stp/>
        <stp>##V3_BDPV12</stp>
        <stp>XS1048428012 Corp</stp>
        <stp>yas_ispread</stp>
        <stp>[hybrids_05.xlsx]issuerTable!R21C10</stp>
        <tr r="J21" s="5"/>
      </tp>
      <tp>
        <v>412.3625499508824</v>
        <stp/>
        <stp>##V3_BDPV12</stp>
        <stp>BJ815149 Corp</stp>
        <stp>yas_ispread</stp>
        <stp>[hybrids_05.xlsx]tkrBBG!R36C16</stp>
        <tr r="P36" s="1"/>
      </tp>
      <tp t="s">
        <v>EUR</v>
        <stp/>
        <stp>##V3_BDPV12</stp>
        <stp>XS2035564975 Corp</stp>
        <stp>crncy</stp>
        <stp>[hybrids_05.xlsx]sectorTable!R24C17</stp>
        <tr r="Q24" s="3"/>
      </tp>
      <tp>
        <v>257.83492141709792</v>
        <stp/>
        <stp>##V3_BDPV12</stp>
        <stp>EK803079 Corp</stp>
        <stp>yas_ispread</stp>
        <stp>[hybrids_05.xlsx]tkrBBG!R33C16</stp>
        <tr r="P33" s="1"/>
      </tp>
      <tp t="s">
        <v>EUR</v>
        <stp/>
        <stp>##V3_BDPV12</stp>
        <stp>XS2035564629 Corp</stp>
        <stp>crncy</stp>
        <stp>[hybrids_05.xlsx]sectorTable!R24C18</stp>
        <tr r="R24" s="3"/>
      </tp>
      <tp>
        <v>371.74211765618378</v>
        <stp/>
        <stp>##V3_BDPV12</stp>
        <stp>BK116008 Corp</stp>
        <stp>yas_ispread</stp>
        <stp>[hybrids_05.xlsx]tkrBBG!R41C16</stp>
        <tr r="P41" s="1"/>
      </tp>
      <tp t="s">
        <v>EUR</v>
        <stp/>
        <stp>##V3_BDPV12</stp>
        <stp>XS1501167164 Corp</stp>
        <stp>crncy</stp>
        <stp>[hybrids_05.xlsx]sectorTable!R28C17</stp>
        <tr r="Q28" s="3"/>
      </tp>
      <tp t="s">
        <v>EUR</v>
        <stp/>
        <stp>##V3_BDPV12</stp>
        <stp>XS2077670342 Corp</stp>
        <stp>crncy</stp>
        <stp>[hybrids_05.xlsx]sectorTable!R14C18</stp>
        <tr r="R14" s="3"/>
      </tp>
      <tp t="s">
        <v>XS1713463716</v>
        <stp/>
        <stp>##V3_BDPV12</stp>
        <stp>AS640422 Corp</stp>
        <stp>ID_ISIN</stp>
        <stp>[hybrids_05.xlsx]tkrBBG!R117C6</stp>
        <tr r="F117" s="1"/>
      </tp>
      <tp>
        <v>287.39014676591756</v>
        <stp/>
        <stp>##V3_BDPV12</stp>
        <stp>XS1713462403 Corp</stp>
        <stp>yas_ispread</stp>
        <stp>[hybrids_05.xlsx]sectorTable!R32C11</stp>
        <tr r="K32" s="3"/>
      </tp>
      <tp t="s">
        <v>XS1721244371</v>
        <stp/>
        <stp>##V3_BDPV12</stp>
        <stp>AQ026565 Corp</stp>
        <stp>ID_ISIN</stp>
        <stp>[hybrids_05.xlsx]tkrBBG!R124C6</stp>
        <tr r="F124" s="1"/>
      </tp>
      <tp t="s">
        <v>XS1268050397</v>
        <stp/>
        <stp>##V3_BDPV12</stp>
        <stp>UV309787 Corp</stp>
        <stp>ID_ISIN</stp>
        <stp>[hybrids_05.xlsx]tkrBBG!R191C6</stp>
        <tr r="F191" s="1"/>
      </tp>
      <tp>
        <v>231.45864706991546</v>
        <stp/>
        <stp>##V3_BDPV12</stp>
        <stp>XS2035564629 Corp</stp>
        <stp>yas_ispread</stp>
        <stp>[hybrids_05.xlsx]sectorTable!R24C12</stp>
        <tr r="L24" s="3"/>
      </tp>
      <tp>
        <v>400.82562320536493</v>
        <stp/>
        <stp>##V3_BDPV12</stp>
        <stp>XS1206541366 Corp</stp>
        <stp>yas_ispread</stp>
        <stp>[hybrids_05.xlsx]issuerTable!R4C10</stp>
        <tr r="J4" s="5"/>
      </tp>
      <tp t="s">
        <v>N</v>
        <stp/>
        <stp>##V3_BDPV12</stp>
        <stp>ZR457518 Corp</stp>
        <stp>green_bond_loan_indicator</stp>
        <stp>[hybrids_05.xlsx]tkrBBG!R21C21</stp>
        <tr r="U21" s="1"/>
      </tp>
      <tp t="s">
        <v>N</v>
        <stp/>
        <stp>##V3_BDPV12</stp>
        <stp>QJ993374 Corp</stp>
        <stp>green_bond_loan_indicator</stp>
        <stp>[hybrids_05.xlsx]tkrBBG!R32C21</stp>
        <tr r="U32" s="1"/>
      </tp>
      <tp t="s">
        <v>N</v>
        <stp/>
        <stp>##V3_BDPV12</stp>
        <stp>UV853118 Corp</stp>
        <stp>green_bond_loan_indicator</stp>
        <stp>[hybrids_05.xlsx]tkrBBG!R30C21</stp>
        <tr r="U30" s="1"/>
      </tp>
      <tp t="s">
        <v>SBBBSS 2.624 PERP</v>
        <stp/>
        <stp>##V3_BDPV12</stp>
        <stp>ZP659512 Corp</stp>
        <stp>security_name</stp>
        <stp>[hybrids_05.xlsx]sectorTable!R21C6</stp>
        <tr r="F21" s="3"/>
      </tp>
      <tp t="s">
        <v>N</v>
        <stp/>
        <stp>##V3_BDPV12</stp>
        <stp>EJ744879 Corp</stp>
        <stp>green_bond_loan_indicator</stp>
        <stp>[hybrids_05.xlsx]tkrBBG!R87C21</stp>
        <tr r="U87" s="1"/>
      </tp>
      <tp t="s">
        <v>N</v>
        <stp/>
        <stp>##V3_BDPV12</stp>
        <stp>AL243419 Corp</stp>
        <stp>green_bond_loan_indicator</stp>
        <stp>[hybrids_05.xlsx]tkrBBG!R18C21</stp>
        <tr r="U18" s="1"/>
      </tp>
      <tp t="s">
        <v>08/04/2025</v>
        <stp/>
        <stp>##V3_BDPV12</stp>
        <stp>AZ371883 Corp</stp>
        <stp>nxt_call_dt</stp>
        <stp>[hybrids_05.xlsx]tkrBBG!R91C10</stp>
        <tr r="J91" s="1"/>
      </tp>
      <tp t="s">
        <v>08/11/2024</v>
        <stp/>
        <stp>##V3_BDPV12</stp>
        <stp>ZQ376350 Corp</stp>
        <stp>nxt_call_dt</stp>
        <stp>[hybrids_05.xlsx]tkrBBG!R58C10</stp>
        <tr r="J58" s="1"/>
      </tp>
      <tp t="s">
        <v>18/07/2029</v>
        <stp/>
        <stp>##V3_BDPV12</stp>
        <stp>ZQ100348 Corp</stp>
        <stp>nxt_call_dt</stp>
        <stp>[hybrids_05.xlsx]tkrBBG!R29C10</stp>
        <tr r="J29" s="1"/>
      </tp>
      <tp t="s">
        <v>#N/A N/A</v>
        <stp/>
        <stp>##V3_BDPV12</stp>
        <stp>EK808355 Corp</stp>
        <stp>bb_composite</stp>
        <stp>[hybrids_05.xlsx]tkrBBG!R165C20</stp>
        <tr r="T165" s="1"/>
      </tp>
      <tp t="s">
        <v>BBB-</v>
        <stp/>
        <stp>##V3_BDPV12</stp>
        <stp>AT214434 Corp</stp>
        <stp>bb_composite</stp>
        <stp>[hybrids_05.xlsx]tkrBBG!R159C20</stp>
        <tr r="T159" s="1"/>
      </tp>
      <tp t="s">
        <v>BB+</v>
        <stp/>
        <stp>##V3_BDPV12</stp>
        <stp>AV915324 Corp</stp>
        <stp>bb_composite</stp>
        <stp>[hybrids_05.xlsx]tkrBBG!R164C20</stp>
        <tr r="T164" s="1"/>
      </tp>
      <tp t="s">
        <v>BBB-</v>
        <stp/>
        <stp>##V3_BDPV12</stp>
        <stp>EK131366 Corp</stp>
        <stp>bb_composite</stp>
        <stp>[hybrids_05.xlsx]tkrBBG!R151C20</stp>
        <tr r="T151" s="1"/>
      </tp>
      <tp t="s">
        <v>NR</v>
        <stp/>
        <stp>##V3_BDPV12</stp>
        <stp>EK523297 Corp</stp>
        <stp>bb_composite</stp>
        <stp>[hybrids_05.xlsx]tkrBBG!R192C20</stp>
        <tr r="T192" s="1"/>
      </tp>
      <tp t="s">
        <v>BB+</v>
        <stp/>
        <stp>##V3_BDPV12</stp>
        <stp>EK824997 Corp</stp>
        <stp>bb_composite</stp>
        <stp>[hybrids_05.xlsx]tkrBBG!R130C20</stp>
        <tr r="T130" s="1"/>
      </tp>
      <tp t="s">
        <v>BBB-</v>
        <stp/>
        <stp>##V3_BDPV12</stp>
        <stp>AZ851450 Corp</stp>
        <stp>bb_composite</stp>
        <stp>[hybrids_05.xlsx]tkrBBG!R109C20</stp>
        <tr r="T109" s="1"/>
      </tp>
      <tp t="s">
        <v>NR</v>
        <stp/>
        <stp>##V3_BDPV12</stp>
        <stp>EK605885 Corp</stp>
        <stp>bb_composite</stp>
        <stp>[hybrids_05.xlsx]tkrBBG!R145C20</stp>
        <tr r="T145" s="1"/>
      </tp>
      <tp>
        <v>197.68438027331879</v>
        <stp/>
        <stp>##V3_BDPV12</stp>
        <stp>QJ190690 Corp</stp>
        <stp>yas_ispread</stp>
        <stp>[hybrids_05.xlsx]tkrBBG!R48C16</stp>
        <tr r="P48" s="1"/>
      </tp>
      <tp>
        <v>389.70796665128722</v>
        <stp/>
        <stp>##V3_BDPV12</stp>
        <stp>BJ814648 Corp</stp>
        <stp>yas_ispread</stp>
        <stp>[hybrids_05.xlsx]tkrBBG!R35C16</stp>
        <tr r="P35" s="1"/>
      </tp>
      <tp>
        <v>343.63843766937907</v>
        <stp/>
        <stp>##V3_BDPV12</stp>
        <stp>FR0013367612 Corp</stp>
        <stp>yas_ispread</stp>
        <stp>[hybrids_05.xlsx]sectorTable!R11C11</stp>
        <tr r="K11" s="3"/>
      </tp>
      <tp t="s">
        <v>XS1713463559</v>
        <stp/>
        <stp>##V3_BDPV12</stp>
        <stp>AS640440 Corp</stp>
        <stp>ID_ISIN</stp>
        <stp>[hybrids_05.xlsx]tkrBBG!R120C6</stp>
        <tr r="F120" s="1"/>
      </tp>
      <tp t="s">
        <v>XS2035564629</v>
        <stp/>
        <stp>##V3_BDPV12</stp>
        <stp>AZ851450 Corp</stp>
        <stp>ID_ISIN</stp>
        <stp>[hybrids_05.xlsx]tkrBBG!R109C6</stp>
        <tr r="F109" s="1"/>
      </tp>
      <tp t="s">
        <v>N</v>
        <stp/>
        <stp>##V3_BDPV12</stp>
        <stp>ZP482524 Corp</stp>
        <stp>green_bond_loan_indicator</stp>
        <stp>[hybrids_05.xlsx]tkrBBG!R17C21</stp>
        <tr r="U17" s="1"/>
      </tp>
      <tp t="s">
        <v>TELIAS 1 3/8 05/11/81</v>
        <stp/>
        <stp>##V3_BDPV12</stp>
        <stp>ZP870673 Corp</stp>
        <stp>security_name</stp>
        <stp>[hybrids_05.xlsx]sectorTable!R23C6</stp>
        <tr r="F23" s="3"/>
      </tp>
      <tp t="s">
        <v>AKFAST 2.249 05/17/81</v>
        <stp/>
        <stp>##V3_BDPV12</stp>
        <stp>ZP989429 Corp</stp>
        <stp>security_name</stp>
        <stp>[hybrids_05.xlsx]sectorTable!R16C6</stp>
        <tr r="F16" s="3"/>
      </tp>
      <tp>
        <v>233.79057740181298</v>
        <stp/>
        <stp>##V3_BDPV12</stp>
        <stp>XS1048428012 Corp</stp>
        <stp>yas_ispread</stp>
        <stp>[hybrids_05.xlsx]maturity!R6C6</stp>
        <tr r="F6" s="7"/>
      </tp>
      <tp t="s">
        <v>N</v>
        <stp/>
        <stp>##V3_BDPV12</stp>
        <stp>EK848378 Corp</stp>
        <stp>green_bond_loan_indicator</stp>
        <stp>[hybrids_05.xlsx]tkrBBG!R55C21</stp>
        <tr r="U55" s="1"/>
      </tp>
      <tp>
        <v>248.36784199457495</v>
        <stp/>
        <stp>##V3_BDPV12</stp>
        <stp>XS1141810991 Corp</stp>
        <stp>yas_ispread</stp>
        <stp>[hybrids_05.xlsx]maturity!R6C6</stp>
        <tr r="F6" s="7"/>
      </tp>
      <tp>
        <v>280.99287153425746</v>
        <stp/>
        <stp>##V3_BDPV12</stp>
        <stp>XS1219498141 Corp</stp>
        <stp>yas_ispread</stp>
        <stp>[hybrids_05.xlsx]maturity!R6C6</stp>
        <tr r="F6" s="7"/>
      </tp>
      <tp t="s">
        <v>AKFAST 3 7/8 10/05/78</v>
        <stp/>
        <stp>##V3_BDPV12</stp>
        <stp>AR936992 Corp</stp>
        <stp>security_name</stp>
        <stp>[hybrids_05.xlsx]sectorTable!R16C5</stp>
        <tr r="E16" s="3"/>
      </tp>
      <tp t="s">
        <v>BERTEL 3 1/2 04/23/75</v>
        <stp/>
        <stp>##V3_BDPV12</stp>
        <stp>EK864970 Corp</stp>
        <stp>security_name</stp>
        <stp>[hybrids_05.xlsx]sectorTable!R31C6</stp>
        <tr r="F31" s="3"/>
      </tp>
      <tp t="s">
        <v>22/01/2025</v>
        <stp/>
        <stp>##V3_BDPV12</stp>
        <stp>ZQ099270 Corp</stp>
        <stp>nxt_call_dt</stp>
        <stp>[hybrids_05.xlsx]tkrBBG!R28C10</stp>
        <tr r="J28" s="1"/>
      </tp>
      <tp t="s">
        <v>19/03/2024</v>
        <stp/>
        <stp>##V3_BDPV12</stp>
        <stp>AR776117 Corp</stp>
        <stp>nxt_call_dt</stp>
        <stp>[hybrids_05.xlsx]tkrBBG!R31C10</stp>
        <tr r="J31" s="1"/>
      </tp>
      <tp t="s">
        <v>BB</v>
        <stp/>
        <stp>##V3_BDPV12</stp>
        <stp>EK858851 Corp</stp>
        <stp>bb_composite</stp>
        <stp>[hybrids_05.xlsx]tkrBBG!R111C20</stp>
        <tr r="T111" s="1"/>
      </tp>
      <tp t="s">
        <v>BBB-</v>
        <stp/>
        <stp>##V3_BDPV12</stp>
        <stp>EJ843360 Corp</stp>
        <stp>bb_composite</stp>
        <stp>[hybrids_05.xlsx]tkrBBG!R123C20</stp>
        <tr r="T123" s="1"/>
      </tp>
      <tp t="s">
        <v>BBB-</v>
        <stp/>
        <stp>##V3_BDPV12</stp>
        <stp>AS640440 Corp</stp>
        <stp>bb_composite</stp>
        <stp>[hybrids_05.xlsx]tkrBBG!R120C20</stp>
        <tr r="T120" s="1"/>
      </tp>
      <tp t="s">
        <v>BB+</v>
        <stp/>
        <stp>##V3_BDPV12</stp>
        <stp>EJ917655 Corp</stp>
        <stp>bb_composite</stp>
        <stp>[hybrids_05.xlsx]tkrBBG!R163C20</stp>
        <tr r="T163" s="1"/>
      </tp>
      <tp>
        <v>400.82562320536493</v>
        <stp/>
        <stp>##V3_BDPV12</stp>
        <stp>XS1206541366 Corp</stp>
        <stp>yas_ispread</stp>
        <stp>[hybrids_05.xlsx]issuerTable!R43C11</stp>
        <tr r="K43" s="5"/>
      </tp>
      <tp>
        <v>400.82562320536493</v>
        <stp/>
        <stp>##V3_BDPV12</stp>
        <stp>XS1206541366 Corp</stp>
        <stp>yas_ispread</stp>
        <stp>[hybrids_05.xlsx]issuerTable!R30C11</stp>
        <tr r="K30" s="5"/>
      </tp>
      <tp t="s">
        <v>EUR</v>
        <stp/>
        <stp>##V3_BDPV12</stp>
        <stp>EK858851 Corp</stp>
        <stp>crncy</stp>
        <stp>[hybrids_05.xlsx]tkrBBG!R111C12</stp>
        <tr r="L111" s="1"/>
      </tp>
      <tp t="s">
        <v>EUR</v>
        <stp/>
        <stp>##V3_BDPV12</stp>
        <stp>EK858869 Corp</stp>
        <stp>crncy</stp>
        <stp>[hybrids_05.xlsx]tkrBBG!R112C12</stp>
        <tr r="L112" s="1"/>
      </tp>
      <tp>
        <v>355.7851801902865</v>
        <stp/>
        <stp>##V3_BDPV12</stp>
        <stp>XS1795406575 Corp</stp>
        <stp>yas_ispread</stp>
        <stp>[hybrids_05.xlsx]issuerTable!R82C10</stp>
        <tr r="J82" s="5"/>
      </tp>
      <tp>
        <v>355.7851801902865</v>
        <stp/>
        <stp>##V3_BDPV12</stp>
        <stp>XS1795406575 Corp</stp>
        <stp>yas_ispread</stp>
        <stp>[hybrids_05.xlsx]issuerTable!R81C11</stp>
        <tr r="K81" s="5"/>
      </tp>
      <tp>
        <v>355.7851801902865</v>
        <stp/>
        <stp>##V3_BDPV12</stp>
        <stp>XS1795406575 Corp</stp>
        <stp>yas_ispread</stp>
        <stp>[hybrids_05.xlsx]issuerTable!R92C10</stp>
        <tr r="J92" s="5"/>
      </tp>
      <tp>
        <v>376.36094805381998</v>
        <stp/>
        <stp>##V3_BDPV12</stp>
        <stp>XS2056371334 Corp</stp>
        <stp>yas_ispread</stp>
        <stp>[hybrids_05.xlsx]issuerTable!R86C11</stp>
        <tr r="K86" s="5"/>
      </tp>
      <tp>
        <v>376.36094805381998</v>
        <stp/>
        <stp>##V3_BDPV12</stp>
        <stp>XS2056371334 Corp</stp>
        <stp>yas_ispread</stp>
        <stp>[hybrids_05.xlsx]issuerTable!R92C11</stp>
        <tr r="K92" s="5"/>
      </tp>
      <tp>
        <v>376.36094805381998</v>
        <stp/>
        <stp>##V3_BDPV12</stp>
        <stp>XS2056371334 Corp</stp>
        <stp>yas_ispread</stp>
        <stp>[hybrids_05.xlsx]issuerTable!R94C11</stp>
        <tr r="K94" s="5"/>
      </tp>
      <tp>
        <v>367.79056706378793</v>
        <stp/>
        <stp>##V3_BDPV12</stp>
        <stp>XS1629658755 Corp</stp>
        <stp>yas_ispread</stp>
        <stp>[hybrids_05.xlsx]issuerTable!R41C10</stp>
        <tr r="J41" s="5"/>
      </tp>
      <tp>
        <v>367.79056706378793</v>
        <stp/>
        <stp>##V3_BDPV12</stp>
        <stp>XS1629658755 Corp</stp>
        <stp>yas_ispread</stp>
        <stp>[hybrids_05.xlsx]issuerTable!R22C11</stp>
        <tr r="K22" s="5"/>
      </tp>
      <tp>
        <v>367.79056706378793</v>
        <stp/>
        <stp>##V3_BDPV12</stp>
        <stp>XS1629658755 Corp</stp>
        <stp>yas_ispread</stp>
        <stp>[hybrids_05.xlsx]issuerTable!R23C10</stp>
        <tr r="J23" s="5"/>
      </tp>
      <tp t="s">
        <v>GBP</v>
        <stp/>
        <stp>##V3_BDPV12</stp>
        <stp>EK768069 Corp</stp>
        <stp>crncy</stp>
        <stp>[hybrids_05.xlsx]tkrBBG!R134C12</stp>
        <tr r="L134" s="1"/>
      </tp>
      <tp t="s">
        <v>EUR</v>
        <stp/>
        <stp>##V3_BDPV12</stp>
        <stp>EK808355 Corp</stp>
        <stp>crncy</stp>
        <stp>[hybrids_05.xlsx]tkrBBG!R165C12</stp>
        <tr r="L165" s="1"/>
      </tp>
      <tp t="s">
        <v>EUR</v>
        <stp/>
        <stp>##V3_BDPV12</stp>
        <stp>EK628291 Corp</stp>
        <stp>crncy</stp>
        <stp>[hybrids_05.xlsx]tkrBBG!R150C12</stp>
        <tr r="L150" s="1"/>
      </tp>
      <tp t="s">
        <v>EUR</v>
        <stp/>
        <stp>##V3_BDPV12</stp>
        <stp>EK588292 Corp</stp>
        <stp>crncy</stp>
        <stp>[hybrids_05.xlsx]tkrBBG!R127C12</stp>
        <tr r="L127" s="1"/>
      </tp>
      <tp t="s">
        <v>EUR</v>
        <stp/>
        <stp>##V3_BDPV12</stp>
        <stp>XS2011260705 Corp</stp>
        <stp>crncy</stp>
        <stp>[hybrids_05.xlsx]sectorTable!R17C18</stp>
        <tr r="R17" s="3"/>
      </tp>
      <tp t="s">
        <v>EUR</v>
        <stp/>
        <stp>##V3_BDPV12</stp>
        <stp>EK888464 Corp</stp>
        <stp>crncy</stp>
        <stp>[hybrids_05.xlsx]tkrBBG!R141C12</stp>
        <tr r="L141" s="1"/>
      </tp>
      <tp>
        <v>184.64769873352455</v>
        <stp/>
        <stp>##V3_BDPV12</stp>
        <stp>EK545606 Corp</stp>
        <stp>yas_ispread</stp>
        <stp>[hybrids_05.xlsx]tkrBBG!R15C16</stp>
        <tr r="P15" s="1"/>
      </tp>
      <tp t="s">
        <v>EUR</v>
        <stp/>
        <stp>##V3_BDPV12</stp>
        <stp>XS2011260531 Corp</stp>
        <stp>crncy</stp>
        <stp>[hybrids_05.xlsx]sectorTable!R17C17</stp>
        <tr r="Q17" s="3"/>
      </tp>
      <tp>
        <v>14.924549016876288</v>
        <stp/>
        <stp>##V3_BDPV12</stp>
        <stp>EK588292 Corp</stp>
        <stp>interval_std_dev</stp>
        <stp>[hybrids_05.xlsx]sectorTable!R10C33</stp>
        <stp>calc_interval=30d</stp>
        <stp>market_data_override=sp210</stp>
        <tr r="AG10" s="3"/>
      </tp>
      <tp>
        <v>294.72419819350284</v>
        <stp/>
        <stp>##V3_BDPV12</stp>
        <stp>FR0013425170 Corp</stp>
        <stp>yas_ispread</stp>
        <stp>[hybrids_05.xlsx]sectorTable!R36C11</stp>
        <tr r="K36" s="3"/>
      </tp>
      <tp>
        <v>30.659301104545936</v>
        <stp/>
        <stp>##V3_BDPV12</stp>
        <stp>EK848378 Corp</stp>
        <stp>interval_std_dev</stp>
        <stp>[hybrids_05.xlsx]sectorTable!R31C33</stp>
        <stp>calc_interval=30d</stp>
        <stp>market_data_override=sp210</stp>
        <tr r="AG31" s="3"/>
      </tp>
      <tp>
        <v>190.08846018351844</v>
        <stp/>
        <stp>##V3_BDPV12</stp>
        <stp>XS2011260531 Corp</stp>
        <stp>yas_ispread</stp>
        <stp>[hybrids_05.xlsx]sectorTable!R17C11</stp>
        <tr r="K17" s="3"/>
      </tp>
      <tp>
        <v>237.11570083091877</v>
        <stp/>
        <stp>##V3_BDPV12</stp>
        <stp>XS1115498260 Corp</stp>
        <stp>yas_ispread</stp>
        <stp>[hybrids_05.xlsx]sectorTable!R15C12</stp>
        <tr r="L15" s="3"/>
      </tp>
      <tp t="s">
        <v>N</v>
        <stp/>
        <stp>##V3_BDPV12</stp>
        <stp>ZP991036 Corp</stp>
        <stp>green_bond_loan_indicator</stp>
        <stp>[hybrids_05.xlsx]tkrBBG!R86C21</stp>
        <tr r="U86" s="1"/>
      </tp>
      <tp t="s">
        <v>TELEFO 2 7/8 PERP</v>
        <stp/>
        <stp>##V3_BDPV12</stp>
        <stp>ZR655675 Corp</stp>
        <stp>security_name</stp>
        <stp>[hybrids_05.xlsx]sectorTable!R34C6</stp>
        <tr r="F34" s="3"/>
      </tp>
      <tp t="s">
        <v>N</v>
        <stp/>
        <stp>##V3_BDPV12</stp>
        <stp>UV391246 Corp</stp>
        <stp>green_bond_loan_indicator</stp>
        <stp>[hybrids_05.xlsx]tkrBBG!R26C21</stp>
        <tr r="U26" s="1"/>
      </tp>
      <tp t="s">
        <v>N</v>
        <stp/>
        <stp>##V3_BDPV12</stp>
        <stp>LW068019 Corp</stp>
        <stp>green_bond_loan_indicator</stp>
        <stp>[hybrids_05.xlsx]tkrBBG!R43C21</stp>
        <tr r="U43" s="1"/>
      </tp>
      <tp>
        <v>-34.659611039526247</v>
        <stp/>
        <stp>##V3_BDPV12</stp>
        <stp>XS1268050397 Corp</stp>
        <stp>yas_ispread</stp>
        <stp>[hybrids_05.xlsx]maturity!R6C6</stp>
        <tr r="F6" s="7"/>
      </tp>
      <tp t="s">
        <v>VOD 4.2 10/03/78</v>
        <stp/>
        <stp>##V3_BDPV12</stp>
        <stp>AU692498 Corp</stp>
        <stp>security_name</stp>
        <stp>[hybrids_05.xlsx]sectorTable!R35C6</stp>
        <tr r="F35" s="3"/>
      </tp>
      <tp t="s">
        <v>#N/A N/A</v>
        <stp/>
        <stp>##V3_BDPV12</stp>
        <stp>UV309787 Corp</stp>
        <stp>bb_composite</stp>
        <stp>[hybrids_05.xlsx]tkrBBG!R191C20</stp>
        <tr r="T191" s="1"/>
      </tp>
      <tp t="s">
        <v>13/11/2025</v>
        <stp/>
        <stp>##V3_BDPV12</stp>
        <stp>AP809058 Corp</stp>
        <stp>nxt_call_dt</stp>
        <stp>[hybrids_05.xlsx]tkrBBG!R23C10</stp>
        <tr r="J23" s="1"/>
      </tp>
      <tp t="s">
        <v>02/03/2025</v>
        <stp/>
        <stp>##V3_BDPV12</stp>
        <stp>ZP991036 Corp</stp>
        <stp>nxt_call_dt</stp>
        <stp>[hybrids_05.xlsx]tkrBBG!R86C10</stp>
        <tr r="J86" s="1"/>
      </tp>
      <tp t="s">
        <v>15/01/2025</v>
        <stp/>
        <stp>##V3_BDPV12</stp>
        <stp>ZS023353 Corp</stp>
        <stp>nxt_call_dt</stp>
        <stp>[hybrids_05.xlsx]tkrBBG!R65C10</stp>
        <tr r="J65" s="1"/>
      </tp>
      <tp t="s">
        <v>16/01/2023</v>
        <stp/>
        <stp>##V3_BDPV12</stp>
        <stp>AQ711148 Corp</stp>
        <stp>nxt_call_dt</stp>
        <stp>[hybrids_05.xlsx]tkrBBG!R88C10</stp>
        <tr r="J88" s="1"/>
      </tp>
      <tp t="s">
        <v>BBB-</v>
        <stp/>
        <stp>##V3_BDPV12</stp>
        <stp>EJ670730 Corp</stp>
        <stp>bb_composite</stp>
        <stp>[hybrids_05.xlsx]tkrBBG!R118C20</stp>
        <tr r="T118" s="1"/>
      </tp>
      <tp t="s">
        <v>BB</v>
        <stp/>
        <stp>##V3_BDPV12</stp>
        <stp>AW875570 Corp</stp>
        <stp>bb_composite</stp>
        <stp>[hybrids_05.xlsx]tkrBBG!R147C20</stp>
        <tr r="T147" s="1"/>
      </tp>
      <tp t="s">
        <v>BBB-</v>
        <stp/>
        <stp>##V3_BDPV12</stp>
        <stp>XS2035564629 Corp</stp>
        <stp>bb_composite</stp>
        <stp>[hybrids_05.xlsx]sectorTable!R24C16</stp>
        <tr r="P24" s="3"/>
      </tp>
      <tp t="s">
        <v>BBB-</v>
        <stp/>
        <stp>##V3_BDPV12</stp>
        <stp>AX076550 Corp</stp>
        <stp>bb_composite</stp>
        <stp>[hybrids_05.xlsx]tkrBBG!R126C20</stp>
        <tr r="T126" s="1"/>
      </tp>
      <tp t="s">
        <v>BBB-</v>
        <stp/>
        <stp>##V3_BDPV12</stp>
        <stp>AQ026565 Corp</stp>
        <stp>bb_composite</stp>
        <stp>[hybrids_05.xlsx]tkrBBG!R124C20</stp>
        <tr r="T124" s="1"/>
      </tp>
      <tp t="s">
        <v>BBB-</v>
        <stp/>
        <stp>##V3_BDPV12</stp>
        <stp>EK013966 Corp</stp>
        <stp>bb_composite</stp>
        <stp>[hybrids_05.xlsx]tkrBBG!R122C20</stp>
        <tr r="T122" s="1"/>
      </tp>
      <tp t="s">
        <v>#N/A N/A</v>
        <stp/>
        <stp>##V3_BDPV12</stp>
        <stp>AZ920495 Corp</stp>
        <stp>bb_composite</stp>
        <stp>[hybrids_05.xlsx]tkrBBG!R194C20</stp>
        <tr r="T194" s="1"/>
      </tp>
      <tp t="s">
        <v>BBB-</v>
        <stp/>
        <stp>##V3_BDPV12</stp>
        <stp>EJ817236 Corp</stp>
        <stp>bb_composite</stp>
        <stp>[hybrids_05.xlsx]tkrBBG!R121C20</stp>
        <tr r="T121" s="1"/>
      </tp>
      <tp>
        <v>395.94501625594972</v>
        <stp/>
        <stp>##V3_BDPV12</stp>
        <stp>XS1048428442 Corp</stp>
        <stp>yas_ispread</stp>
        <stp>[hybrids_05.xlsx]issuerTable!R26C11</stp>
        <tr r="K26" s="5"/>
      </tp>
      <tp>
        <v>395.94501625594972</v>
        <stp/>
        <stp>##V3_BDPV12</stp>
        <stp>XS1048428442 Corp</stp>
        <stp>yas_ispread</stp>
        <stp>[hybrids_05.xlsx]issuerTable!R27C10</stp>
        <tr r="J27" s="5"/>
      </tp>
      <tp>
        <v>395.94501625594972</v>
        <stp/>
        <stp>##V3_BDPV12</stp>
        <stp>XS1048428442 Corp</stp>
        <stp>yas_ispread</stp>
        <stp>[hybrids_05.xlsx]issuerTable!R43C10</stp>
        <tr r="J43" s="5"/>
      </tp>
      <tp>
        <v>387.91863929131654</v>
        <stp/>
        <stp>##V3_BDPV12</stp>
        <stp>XS1799938995 Corp</stp>
        <stp>yas_ispread</stp>
        <stp>[hybrids_05.xlsx]issuerTable!R25C10</stp>
        <tr r="J25" s="5"/>
      </tp>
      <tp>
        <v>387.91863929131654</v>
        <stp/>
        <stp>##V3_BDPV12</stp>
        <stp>XS1799938995 Corp</stp>
        <stp>yas_ispread</stp>
        <stp>[hybrids_05.xlsx]issuerTable!R24C11</stp>
        <tr r="K24" s="5"/>
      </tp>
      <tp>
        <v>216.13496646376674</v>
        <stp/>
        <stp>##V3_BDPV12</stp>
        <stp>EK508571 Corp</stp>
        <stp>yas_ispread</stp>
        <stp>[hybrids_05.xlsx]tkrBBG!R69C16</stp>
        <tr r="P69" s="1"/>
      </tp>
      <tp>
        <v>219.80137875254567</v>
        <stp/>
        <stp>##V3_BDPV12</stp>
        <stp>EK024532 Corp</stp>
        <stp>yas_ispread</stp>
        <stp>[hybrids_05.xlsx]tkrBBG!R95C16</stp>
        <tr r="P95" s="1"/>
      </tp>
      <tp t="s">
        <v>EUR</v>
        <stp/>
        <stp>##V3_BDPV12</stp>
        <stp>XS1713463559 Corp</stp>
        <stp>crncy</stp>
        <stp>[hybrids_05.xlsx]sectorTable!R13C18</stp>
        <tr r="R13" s="3"/>
      </tp>
      <tp>
        <v>357.10697915716975</v>
        <stp/>
        <stp>##V3_BDPV12</stp>
        <stp>BK123548 Corp</stp>
        <stp>yas_ispread</stp>
        <stp>[hybrids_05.xlsx]tkrBBG!R39C16</stp>
        <tr r="P39" s="1"/>
      </tp>
      <tp t="s">
        <v>EUR</v>
        <stp/>
        <stp>##V3_BDPV12</stp>
        <stp>XS1713463716 Corp</stp>
        <stp>crncy</stp>
        <stp>[hybrids_05.xlsx]sectorTable!R13C17</stp>
        <tr r="Q13" s="3"/>
      </tp>
      <tp>
        <v>361.08748818762473</v>
        <stp/>
        <stp>##V3_BDPV12</stp>
        <stp>EK024568 Corp</stp>
        <stp>yas_ispread</stp>
        <stp>[hybrids_05.xlsx]tkrBBG!R98C16</stp>
        <tr r="P98" s="1"/>
      </tp>
      <tp>
        <v>237.14649472556246</v>
        <stp/>
        <stp>##V3_BDPV12</stp>
        <stp>EK508523 Corp</stp>
        <stp>yas_ispread</stp>
        <stp>[hybrids_05.xlsx]tkrBBG!R66C16</stp>
        <tr r="P66" s="1"/>
      </tp>
      <tp>
        <v>243.71936649797439</v>
        <stp/>
        <stp>##V3_BDPV12</stp>
        <stp>XS2011260705 Corp</stp>
        <stp>yas_ispread</stp>
        <stp>[hybrids_05.xlsx]sectorTable!R17C12</stp>
        <tr r="L17" s="3"/>
      </tp>
      <tp>
        <v>208.82884272701466</v>
        <stp/>
        <stp>##V3_BDPV12</stp>
        <stp>XS2035564975 Corp</stp>
        <stp>yas_ispread</stp>
        <stp>[hybrids_05.xlsx]sectorTable!R24C11</stp>
        <tr r="K24" s="3"/>
      </tp>
      <tp>
        <v>336.93390647902595</v>
        <stp/>
        <stp>##V3_BDPV12</stp>
        <stp>XS2077670342 Corp</stp>
        <stp>yas_ispread</stp>
        <stp>[hybrids_05.xlsx]sectorTable!R14C12</stp>
        <tr r="L14" s="3"/>
      </tp>
      <tp t="s">
        <v>XS1799938995</v>
        <stp/>
        <stp>##V3_BDPV12</stp>
        <stp>AT214421 Corp</stp>
        <stp>ID_ISIN</stp>
        <stp>[hybrids_05.xlsx]tkrBBG!R155C6</stp>
        <tr r="F155" s="1"/>
      </tp>
      <tp>
        <v>300.41911910490103</v>
        <stp/>
        <stp>##V3_BDPV12</stp>
        <stp>XS1713463559 Corp</stp>
        <stp>yas_ispread</stp>
        <stp>[hybrids_05.xlsx]sectorTable!R13C12</stp>
        <tr r="L13" s="3"/>
      </tp>
      <tp t="s">
        <v>PTEDPKOM0034</v>
        <stp/>
        <stp>##V3_BDPV12</stp>
        <stp>AW875570 Corp</stp>
        <stp>ID_ISIN</stp>
        <stp>[hybrids_05.xlsx]tkrBBG!R147C6</stp>
        <tr r="F147" s="1"/>
      </tp>
      <tp>
        <v>387.91863929131654</v>
        <stp/>
        <stp>##V3_BDPV12</stp>
        <stp>XS1799938995 Corp</stp>
        <stp>yas_ispread</stp>
        <stp>[hybrids_05.xlsx]issuerTable!R4C10</stp>
        <tr r="J4" s="5"/>
      </tp>
      <tp t="s">
        <v>N</v>
        <stp/>
        <stp>##V3_BDPV12</stp>
        <stp>ZQ782646 Corp</stp>
        <stp>green_bond_loan_indicator</stp>
        <stp>[hybrids_05.xlsx]tkrBBG!R99C21</stp>
        <tr r="U99" s="1"/>
      </tp>
      <tp t="s">
        <v>N</v>
        <stp/>
        <stp>##V3_BDPV12</stp>
        <stp>QJ191077 Corp</stp>
        <stp>green_bond_loan_indicator</stp>
        <stp>[hybrids_05.xlsx]tkrBBG!R52C21</stp>
        <tr r="U52" s="1"/>
      </tp>
      <tp t="s">
        <v>DBOERS 1 1/4 06/16/47</v>
        <stp/>
        <stp>##V3_BDPV12</stp>
        <stp>BJ924355 Corp</stp>
        <stp>security_name</stp>
        <stp>[hybrids_05.xlsx]sectorTable!R12C6</stp>
        <tr r="F12" s="3"/>
      </tp>
      <tp>
        <v>331.35874571824257</v>
        <stp/>
        <stp>##V3_BDPV12</stp>
        <stp>XS0969342384 Corp</stp>
        <stp>yas_ispread</stp>
        <stp>[hybrids_05.xlsx]maturity!R6C6</stp>
        <tr r="F6" s="7"/>
      </tp>
      <tp t="s">
        <v>04/01/2029</v>
        <stp/>
        <stp>##V3_BDPV12</stp>
        <stp>AX916964 Corp</stp>
        <stp>nxt_call_dt</stp>
        <stp>[hybrids_05.xlsx]tkrBBG!R82C10</stp>
        <tr r="J82" s="1"/>
      </tp>
      <tp t="s">
        <v>03/07/2028</v>
        <stp/>
        <stp>##V3_BDPV12</stp>
        <stp>AU692498 Corp</stp>
        <stp>nxt_call_dt</stp>
        <stp>[hybrids_05.xlsx]tkrBBG!R79C10</stp>
        <tr r="J79" s="1"/>
      </tp>
      <tp t="s">
        <v>03/10/2023</v>
        <stp/>
        <stp>##V3_BDPV12</stp>
        <stp>AU654481 Corp</stp>
        <stp>nxt_call_dt</stp>
        <stp>[hybrids_05.xlsx]tkrBBG!R78C10</stp>
        <tr r="J78" s="1"/>
      </tp>
      <tp t="s">
        <v>11/04/2028</v>
        <stp/>
        <stp>##V3_BDPV12</stp>
        <stp>AR887333 Corp</stp>
        <stp>nxt_call_dt</stp>
        <stp>[hybrids_05.xlsx]tkrBBG!R25C10</stp>
        <tr r="J25" s="1"/>
      </tp>
      <tp t="s">
        <v>27/03/2023</v>
        <stp/>
        <stp>##V3_BDPV12</stp>
        <stp>AP691131 Corp</stp>
        <stp>nxt_call_dt</stp>
        <stp>[hybrids_05.xlsx]tkrBBG!R24C10</stp>
        <tr r="J24" s="1"/>
      </tp>
      <tp t="s">
        <v>03/07/2025</v>
        <stp/>
        <stp>##V3_BDPV12</stp>
        <stp>AU654475 Corp</stp>
        <stp>nxt_call_dt</stp>
        <stp>[hybrids_05.xlsx]tkrBBG!R80C10</stp>
        <tr r="J80" s="1"/>
      </tp>
      <tp t="s">
        <v>BBB-</v>
        <stp/>
        <stp>##V3_BDPV12</stp>
        <stp>ZS668300 Corp</stp>
        <stp>bb_composite</stp>
        <stp>[hybrids_05.xlsx]tkrBBG!R119C20</stp>
        <tr r="T119" s="1"/>
      </tp>
      <tp t="s">
        <v>BBB-</v>
        <stp/>
        <stp>##V3_BDPV12</stp>
        <stp>XS1028599287 Corp</stp>
        <stp>bb_composite</stp>
        <stp>[hybrids_05.xlsx]sectorTable!R15C15</stp>
        <tr r="O15" s="3"/>
      </tp>
      <tp t="s">
        <v>BBB-</v>
        <stp/>
        <stp>##V3_BDPV12</stp>
        <stp>AR810587 Corp</stp>
        <stp>bb_composite</stp>
        <stp>[hybrids_05.xlsx]tkrBBG!R125C20</stp>
        <tr r="T125" s="1"/>
      </tp>
      <tp t="s">
        <v>BBB-</v>
        <stp/>
        <stp>##V3_BDPV12</stp>
        <stp>AS640422 Corp</stp>
        <stp>bb_composite</stp>
        <stp>[hybrids_05.xlsx]tkrBBG!R117C20</stp>
        <tr r="T117" s="1"/>
      </tp>
      <tp t="s">
        <v>BBB-</v>
        <stp/>
        <stp>##V3_BDPV12</stp>
        <stp>AZ851393 Corp</stp>
        <stp>bb_composite</stp>
        <stp>[hybrids_05.xlsx]tkrBBG!R107C20</stp>
        <tr r="T107" s="1"/>
      </tp>
      <tp>
        <v>348.76263128988711</v>
        <stp/>
        <stp>##V3_BDPV12</stp>
        <stp>EK143492 Corp</stp>
        <stp>yas_ispread</stp>
        <stp>[hybrids_05.xlsx]tkrBBG!R73C16</stp>
        <tr r="P73" s="1"/>
      </tp>
      <tp>
        <v>151.77166957118428</v>
        <stp/>
        <stp>##V3_BDPV12</stp>
        <stp>EK508481 Corp</stp>
        <stp>yas_ispread</stp>
        <stp>[hybrids_05.xlsx]tkrBBG!R63C16</stp>
        <tr r="P63" s="1"/>
      </tp>
      <tp>
        <v>315.73290178007494</v>
        <stp/>
        <stp>##V3_BDPV12</stp>
        <stp>BJ736567 Corp</stp>
        <stp>yas_ispread</stp>
        <stp>[hybrids_05.xlsx]tkrBBG!R10C16</stp>
        <tr r="P10" s="1"/>
      </tp>
      <tp t="s">
        <v>EUR</v>
        <stp/>
        <stp>##V3_BDPV12</stp>
        <stp>XS1713462403 Corp</stp>
        <stp>crncy</stp>
        <stp>[hybrids_05.xlsx]sectorTable!R32C17</stp>
        <tr r="Q32" s="3"/>
      </tp>
      <tp>
        <v>388.52725115475232</v>
        <stp/>
        <stp>##V3_BDPV12</stp>
        <stp>XS1795406658 Corp</stp>
        <stp>yas_ispread</stp>
        <stp>[hybrids_05.xlsx]issuerTable!R85C10</stp>
        <tr r="J85" s="5"/>
      </tp>
      <tp>
        <v>388.52725115475232</v>
        <stp/>
        <stp>##V3_BDPV12</stp>
        <stp>XS1795406658 Corp</stp>
        <stp>yas_ispread</stp>
        <stp>[hybrids_05.xlsx]issuerTable!R91C11</stp>
        <tr r="K91" s="5"/>
      </tp>
      <tp>
        <v>388.52725115475232</v>
        <stp/>
        <stp>##V3_BDPV12</stp>
        <stp>XS1795406658 Corp</stp>
        <stp>yas_ispread</stp>
        <stp>[hybrids_05.xlsx]issuerTable!R84C11</stp>
        <tr r="K84" s="5"/>
      </tp>
      <tp>
        <v>290.6039707518957</v>
        <stp/>
        <stp>##V3_BDPV12</stp>
        <stp>XS1294343337 Corp</stp>
        <stp>yas_ispread</stp>
        <stp>[hybrids_05.xlsx]sectorTable!R32C12</stp>
        <tr r="L32" s="3"/>
      </tp>
      <tp t="s">
        <v>XS1254119750</v>
        <stp/>
        <stp>##V3_BDPV12</stp>
        <stp>UV323151 Corp</stp>
        <stp>ID_ISIN</stp>
        <stp>[hybrids_05.xlsx]tkrBBG!R113C6</stp>
        <tr r="F113" s="1"/>
      </tp>
      <tp t="s">
        <v>XS1271836600</v>
        <stp/>
        <stp>##V3_BDPV12</stp>
        <stp>UV429459 Corp</stp>
        <stp>ID_ISIN</stp>
        <stp>[hybrids_05.xlsx]tkrBBG!R166C6</stp>
        <tr r="F166" s="1"/>
      </tp>
      <tp t="s">
        <v>BE0002597756</v>
        <stp/>
        <stp>##V3_BDPV12</stp>
        <stp>AU216832 Corp</stp>
        <stp>ID_ISIN</stp>
        <stp>[hybrids_05.xlsx]tkrBBG!R149C6</stp>
        <tr r="F149" s="1"/>
      </tp>
      <tp>
        <v>286.92638853077193</v>
        <stp/>
        <stp>##V3_BDPV12</stp>
        <stp>FR0013478252 Corp</stp>
        <stp>yas_ispread</stp>
        <stp>[hybrids_05.xlsx]sectorTable!R36C12</stp>
        <tr r="L36" s="3"/>
      </tp>
      <tp>
        <v>280.99287153425746</v>
        <stp/>
        <stp>##V3_BDPV12</stp>
        <stp>XS1219498141 Corp</stp>
        <stp>yas_ispread</stp>
        <stp>[hybrids_05.xlsx]sectorTable!R38C11</stp>
        <tr r="K38" s="3"/>
      </tp>
      <tp>
        <v>294.72419819350284</v>
        <stp/>
        <stp>##V3_BDPV12</stp>
        <stp>FR0013425170 Corp</stp>
        <stp>yas_ispread</stp>
        <stp>[hybrids_05.xlsx]issuerTable!R396C11</stp>
        <tr r="K396" s="5"/>
      </tp>
      <tp>
        <v>294.72419819350284</v>
        <stp/>
        <stp>##V3_BDPV12</stp>
        <stp>FR0013425170 Corp</stp>
        <stp>yas_ispread</stp>
        <stp>[hybrids_05.xlsx]issuerTable!R397C10</stp>
        <tr r="J397" s="5"/>
      </tp>
      <tp>
        <v>287.39014676591756</v>
        <stp/>
        <stp>##V3_BDPV12</stp>
        <stp>XS1713462403 Corp</stp>
        <stp>yas_ispread</stp>
        <stp>[hybrids_05.xlsx]issuerTable!R434C11</stp>
        <tr r="K434" s="5"/>
      </tp>
      <tp>
        <v>287.39014676591756</v>
        <stp/>
        <stp>##V3_BDPV12</stp>
        <stp>XS1713462403 Corp</stp>
        <stp>yas_ispread</stp>
        <stp>[hybrids_05.xlsx]issuerTable!R435C10</stp>
        <tr r="J435" s="5"/>
      </tp>
      <tp>
        <v>211.92620657851745</v>
        <stp/>
        <stp>##V3_BDPV12</stp>
        <stp>XS1721244371 Corp</stp>
        <stp>yas_ispread</stp>
        <stp>[hybrids_05.xlsx]issuerTable!R472C10</stp>
        <tr r="J472" s="5"/>
      </tp>
      <tp>
        <v>211.92620657851745</v>
        <stp/>
        <stp>##V3_BDPV12</stp>
        <stp>XS1721244371 Corp</stp>
        <stp>yas_ispread</stp>
        <stp>[hybrids_05.xlsx]issuerTable!R469C10</stp>
        <tr r="J469" s="5"/>
      </tp>
      <tp>
        <v>426.36561637491621</v>
        <stp/>
        <stp>##V3_BDPV12</stp>
        <stp>XS2051471105 Corp</stp>
        <stp>yas_ispread</stp>
        <stp>[hybrids_05.xlsx]issuerTable!R418C10</stp>
        <tr r="J418" s="5"/>
      </tp>
      <tp>
        <v>426.36561637491621</v>
        <stp/>
        <stp>##V3_BDPV12</stp>
        <stp>XS2051471105 Corp</stp>
        <stp>yas_ispread</stp>
        <stp>[hybrids_05.xlsx]issuerTable!R415C10</stp>
        <tr r="J415" s="5"/>
      </tp>
      <tp t="s">
        <v>01/10/2026</v>
        <stp/>
        <stp>##V3_BDPV12</stp>
        <stp>EK508523 Corp</stp>
        <stp>nxt_call_dt</stp>
        <stp>[hybrids_05.xlsx]tkrBBG!R66C10</stp>
        <tr r="J66" s="1"/>
      </tp>
      <tp t="s">
        <v>22/01/2026</v>
        <stp/>
        <stp>##V3_BDPV12</stp>
        <stp>EK024568 Corp</stp>
        <stp>nxt_call_dt</stp>
        <stp>[hybrids_05.xlsx]tkrBBG!R98C10</stp>
        <tr r="J98" s="1"/>
      </tp>
      <tp t="s">
        <v>22/03/2027</v>
        <stp/>
        <stp>##V3_BDPV12</stp>
        <stp>BK123548 Corp</stp>
        <stp>nxt_call_dt</stp>
        <stp>[hybrids_05.xlsx]tkrBBG!R39C10</stp>
        <tr r="J39" s="1"/>
      </tp>
      <tp t="s">
        <v>22/01/2022</v>
        <stp/>
        <stp>##V3_BDPV12</stp>
        <stp>EK024532 Corp</stp>
        <stp>nxt_call_dt</stp>
        <stp>[hybrids_05.xlsx]tkrBBG!R95C10</stp>
        <tr r="J95" s="1"/>
      </tp>
      <tp t="s">
        <v>01/04/2023</v>
        <stp/>
        <stp>##V3_BDPV12</stp>
        <stp>EK508571 Corp</stp>
        <stp>nxt_call_dt</stp>
        <stp>[hybrids_05.xlsx]tkrBBG!R69C10</stp>
        <tr r="J69" s="1"/>
      </tp>
      <tp>
        <v>425.58394413003515</v>
        <stp/>
        <stp>##V3_BDPV12</stp>
        <stp>ZP991036 Corp</stp>
        <stp>yas_ispread</stp>
        <stp>[hybrids_05.xlsx]tkrBBG!R86C16</stp>
        <tr r="P86" s="1"/>
      </tp>
      <tp>
        <v>430.02977568588562</v>
        <stp/>
        <stp>##V3_BDPV12</stp>
        <stp>AP809058 Corp</stp>
        <stp>yas_ispread</stp>
        <stp>[hybrids_05.xlsx]tkrBBG!R23C16</stp>
        <tr r="P23" s="1"/>
      </tp>
      <tp>
        <v>296.22188036229073</v>
        <stp/>
        <stp>##V3_BDPV12</stp>
        <stp>DE000A11QR73 Corp</stp>
        <stp>yas_ispread</stp>
        <stp>[hybrids_05.xlsx]issuerTable!R281C10</stp>
        <tr r="J281" s="5"/>
      </tp>
      <tp>
        <v>296.22188036229073</v>
        <stp/>
        <stp>##V3_BDPV12</stp>
        <stp>DE000A11QR73 Corp</stp>
        <stp>yas_ispread</stp>
        <stp>[hybrids_05.xlsx]issuerTable!R280C11</stp>
        <tr r="K280" s="5"/>
      </tp>
      <tp>
        <v>243.09065181454858</v>
        <stp/>
        <stp>##V3_BDPV12</stp>
        <stp>AQ711148 Corp</stp>
        <stp>yas_ispread</stp>
        <stp>[hybrids_05.xlsx]tkrBBG!R88C16</stp>
        <tr r="P88" s="1"/>
      </tp>
      <tp>
        <v>219.37358621301021</v>
        <stp/>
        <stp>##V3_BDPV12</stp>
        <stp>ZS023353 Corp</stp>
        <stp>yas_ispread</stp>
        <stp>[hybrids_05.xlsx]tkrBBG!R65C16</stp>
        <tr r="P65" s="1"/>
      </tp>
      <tp t="s">
        <v>XS0943370543</v>
        <stp/>
        <stp>##V3_BDPV12</stp>
        <stp>EJ723329 Corp</stp>
        <stp>ID_ISIN</stp>
        <stp>[hybrids_05.xlsx]tkrBBG!R142C6</stp>
        <tr r="F142" s="1"/>
      </tp>
    </main>
    <main first="bofaddin.rtdserver">
      <tp t="e">
        <v>#N/A</v>
        <stp/>
        <stp>BDH|18251245314512458374</stp>
        <tr r="O351" s="5"/>
        <tr r="P350" s="5"/>
      </tp>
      <tp t="e">
        <v>#N/A</v>
        <stp/>
        <stp>BDH|12627811667365333338</stp>
        <tr r="V35" s="3"/>
      </tp>
      <tp t="e">
        <v>#N/A</v>
        <stp/>
        <stp>BDH|13636960238864849753</stp>
        <tr r="U146" s="5"/>
        <tr r="T146" s="5"/>
        <tr r="T147" s="5"/>
        <tr r="T155" s="5"/>
      </tp>
      <tp t="s">
        <v>#N/A N/A</v>
        <stp/>
        <stp>BDH|11996981177095582065</stp>
        <tr r="D28" s="10"/>
      </tp>
    </main>
    <main first="bloomberg.rtd">
      <tp t="s">
        <v>FR0011401728</v>
        <stp/>
        <stp>##V3_BDPV12</stp>
        <stp>EJ516173 Corp</stp>
        <stp>ID_ISIN</stp>
        <stp>[hybrids_05.xlsx]tkrBBG!R100C6</stp>
        <tr r="F100" s="1"/>
      </tp>
    </main>
    <main first="bofaddin.rtdserver">
      <tp t="e">
        <v>#N/A</v>
        <stp/>
        <stp>BDH|17087633625439929093</stp>
        <tr r="P416" s="5"/>
        <tr r="P418" s="5"/>
      </tp>
      <tp t="e">
        <v>#N/A</v>
        <stp/>
        <stp>BDH|12980806045975247183</stp>
        <tr r="P455" s="5"/>
        <tr r="P453" s="5"/>
      </tp>
    </main>
    <main first="bloomberg.rtd">
      <tp>
        <v>421.68670529836396</v>
        <stp/>
        <stp>##V3_BDPV12</stp>
        <stp>BJ980938 Corp</stp>
        <stp>yas_ispread</stp>
        <stp>[hybrids_05.xlsx]tkrBBG!R160C16</stp>
        <tr r="P160" s="1"/>
      </tp>
    </main>
    <main first="bofaddin.rtdserver">
      <tp t="e">
        <v>#N/A</v>
        <stp/>
        <stp>BDH|12669947778523650559</stp>
        <tr r="AA9" s="3"/>
      </tp>
    </main>
    <main first="bloomberg.rtd">
      <tp>
        <v>321.82195492199168</v>
        <stp/>
        <stp>##V3_BDPV12</stp>
        <stp>BK290986 Corp</stp>
        <stp>yas_ispread</stp>
        <stp>[hybrids_05.xlsx]tkrBBG!R136C16</stp>
        <tr r="P136" s="1"/>
      </tp>
      <tp>
        <v>331.77448782688799</v>
        <stp/>
        <stp>##V3_BDPV12</stp>
        <stp>BK293686 Corp</stp>
        <stp>yas_ispread</stp>
        <stp>[hybrids_05.xlsx]tkrBBG!R138C16</stp>
        <tr r="P138" s="1"/>
      </tp>
      <tp t="s">
        <v>DE000A1ZN206</v>
        <stp/>
        <stp>##V3_BDPV12</stp>
        <stp>EK523297 Corp</stp>
        <stp>ID_ISIN</stp>
        <stp>[hybrids_05.xlsx]tkrBBG!R192C6</stp>
        <tr r="F192" s="1"/>
      </tp>
      <tp t="s">
        <v>XS1323897485</v>
        <stp/>
        <stp>##V3_BDPV12</stp>
        <stp>QJ937853 Corp</stp>
        <stp>ID_ISIN</stp>
        <stp>[hybrids_05.xlsx]tkrBBG!R169C6</stp>
        <tr r="F169" s="1"/>
      </tp>
      <tp t="s">
        <v>XS1323897485</v>
        <stp/>
        <stp>##V3_BDPV12</stp>
        <stp>QJ937853 Corp</stp>
        <stp>ID_ISIN</stp>
        <stp>[hybrids_05.xlsx]tkrBBG!R179C6</stp>
        <tr r="F179" s="1"/>
      </tp>
    </main>
    <main first="bofaddin.rtdserver">
      <tp t="e">
        <v>#N/A</v>
        <stp/>
        <stp>BDH|14405731479829081761</stp>
        <tr r="O21" s="5"/>
      </tp>
    </main>
    <main first="bloomberg.rtd">
      <tp>
        <v>406.99848066705647</v>
        <stp/>
        <stp>##V3_BDPV12</stp>
        <stp>AN880326 Corp</stp>
        <stp>yas_ispread</stp>
        <stp>[hybrids_05.xlsx]tkrBBG!R158C16</stp>
        <tr r="P158" s="1"/>
      </tp>
    </main>
    <main first="bofaddin.rtdserver">
      <tp t="e">
        <v>#N/A</v>
        <stp/>
        <stp>BDH|14057296772899216221</stp>
        <tr r="D3" s="10"/>
      </tp>
      <tp t="e">
        <v>#N/A</v>
        <stp/>
        <stp>BDH|12010492447931273975</stp>
        <tr r="O235" s="5"/>
        <tr r="P234" s="5"/>
      </tp>
      <tp t="e">
        <v>#N/A</v>
        <stp/>
        <stp>BDH|14191674105299108197</stp>
        <tr r="Z23" s="3"/>
      </tp>
    </main>
    <main first="bloomberg.rtd">
      <tp t="s">
        <v>XS2196328608</v>
        <stp/>
        <stp>##V3_BDPV12</stp>
        <stp>BK184880 Corp</stp>
        <stp>ID_ISIN</stp>
        <stp>[hybrids_05.xlsx]tkrBBG!R108C6</stp>
        <tr r="F108" s="1"/>
      </tp>
      <tp t="s">
        <v>FR0011606169</v>
        <stp/>
        <stp>##V3_BDPV12</stp>
        <stp>EJ891119 Corp</stp>
        <stp>ID_ISIN</stp>
        <stp>[hybrids_05.xlsx]tkrBBG!R190C6</stp>
        <tr r="F190" s="1"/>
      </tp>
    </main>
    <main first="bofaddin.rtdserver">
      <tp t="e">
        <v>#N/A</v>
        <stp/>
        <stp>BDH|11551001817919615394</stp>
        <tr r="U13" s="3"/>
      </tp>
      <tp t="e">
        <v>#N/A</v>
        <stp/>
        <stp>BDH|14760991534814244059</stp>
        <tr r="Z29" s="3"/>
      </tp>
    </main>
    <main first="bloomberg.rtd">
      <tp t="s">
        <v>EUR</v>
        <stp/>
        <stp>##V3_BDPV12</stp>
        <stp>UV785974 Corp</stp>
        <stp>crncy</stp>
        <stp>[hybrids_05.xlsx]tkrBBG!R146C12</stp>
        <tr r="L146" s="1"/>
      </tp>
      <tp>
        <v>229.76386791968503</v>
        <stp/>
        <stp>##V3_BDPV12</stp>
        <stp>AM888722 Corp</stp>
        <stp>yas_ispread</stp>
        <stp>[hybrids_05.xlsx]tkrBBG!R114C16</stp>
        <tr r="P114" s="1"/>
      </tp>
      <tp>
        <v>367.85621003058748</v>
        <stp/>
        <stp>##V3_BDPV12</stp>
        <stp>AN880322 Corp</stp>
        <stp>yas_ispread</stp>
        <stp>[hybrids_05.xlsx]tkrBBG!R153C16</stp>
        <tr r="P153" s="1"/>
      </tp>
    </main>
    <main first="bofaddin.rtdserver">
      <tp t="e">
        <v>#N/A</v>
        <stp/>
        <stp>BDH|13849431817658571477</stp>
        <tr r="Z11" s="3"/>
        <tr r="T234" s="5"/>
        <tr r="U233" s="5"/>
      </tp>
    </main>
    <main first="bloomberg.rtd">
      <tp>
        <v>155.1398215901265</v>
        <stp/>
        <stp>##V3_BDPV12</stp>
        <stp>FR0011531730 Corp</stp>
        <stp>yas_ispread</stp>
        <stp>[hybrids_05.xlsx]issuerTable!R208C10</stp>
        <tr r="J208" s="5"/>
      </tp>
      <tp>
        <v>155.1398215901265</v>
        <stp/>
        <stp>##V3_BDPV12</stp>
        <stp>FR0011531730 Corp</stp>
        <stp>yas_ispread</stp>
        <stp>[hybrids_05.xlsx]issuerTable!R216C10</stp>
        <tr r="J216" s="5"/>
      </tp>
      <tp>
        <v>230.06728239988655</v>
        <stp/>
        <stp>##V3_BDPV12</stp>
        <stp>FR0013447877 Corp</stp>
        <stp>yas_ispread</stp>
        <stp>[hybrids_05.xlsx]issuerTable!R188C11</stp>
        <tr r="K188" s="5"/>
      </tp>
      <tp>
        <v>230.06728239988655</v>
        <stp/>
        <stp>##V3_BDPV12</stp>
        <stp>FR0013447877 Corp</stp>
        <stp>yas_ispread</stp>
        <stp>[hybrids_05.xlsx]issuerTable!R186C11</stp>
        <tr r="K186" s="5"/>
      </tp>
      <tp>
        <v>230.06728239988655</v>
        <stp/>
        <stp>##V3_BDPV12</stp>
        <stp>FR0013447877 Corp</stp>
        <stp>yas_ispread</stp>
        <stp>[hybrids_05.xlsx]issuerTable!R181C11</stp>
        <tr r="K181" s="5"/>
      </tp>
      <tp>
        <v>208.82884272701466</v>
        <stp/>
        <stp>##V3_BDPV12</stp>
        <stp>XS2035564975 Corp</stp>
        <stp>yas_ispread</stp>
        <stp>[hybrids_05.xlsx]issuerTable!R148C11</stp>
        <tr r="K148" s="5"/>
      </tp>
      <tp>
        <v>208.82884272701466</v>
        <stp/>
        <stp>##V3_BDPV12</stp>
        <stp>XS2035564975 Corp</stp>
        <stp>yas_ispread</stp>
        <stp>[hybrids_05.xlsx]issuerTable!R157C10</stp>
        <tr r="J157" s="5"/>
      </tp>
      <tp>
        <v>208.82884272701466</v>
        <stp/>
        <stp>##V3_BDPV12</stp>
        <stp>XS2035564975 Corp</stp>
        <stp>yas_ispread</stp>
        <stp>[hybrids_05.xlsx]issuerTable!R149C10</stp>
        <tr r="J149" s="5"/>
      </tp>
      <tp>
        <v>243.71936649797439</v>
        <stp/>
        <stp>##V3_BDPV12</stp>
        <stp>XS2011260705 Corp</stp>
        <stp>yas_ispread</stp>
        <stp>[hybrids_05.xlsx]issuerTable!R306C11</stp>
        <tr r="K306" s="5"/>
      </tp>
      <tp>
        <v>243.71936649797439</v>
        <stp/>
        <stp>##V3_BDPV12</stp>
        <stp>XS2011260705 Corp</stp>
        <stp>yas_ispread</stp>
        <stp>[hybrids_05.xlsx]issuerTable!R312C11</stp>
        <tr r="K312" s="5"/>
      </tp>
      <tp>
        <v>228.76469910416745</v>
        <stp/>
        <stp>##V3_BDPV12</stp>
        <stp>XS1195202822 Corp</stp>
        <stp>yas_ispread</stp>
        <stp>[hybrids_05.xlsx]issuerTable!R121C10</stp>
        <tr r="J121" s="5"/>
      </tp>
      <tp>
        <v>228.76469910416745</v>
        <stp/>
        <stp>##V3_BDPV12</stp>
        <stp>XS1195202822 Corp</stp>
        <stp>yas_ispread</stp>
        <stp>[hybrids_05.xlsx]issuerTable!R126C11</stp>
        <tr r="K126" s="5"/>
      </tp>
      <tp>
        <v>228.76469910416745</v>
        <stp/>
        <stp>##V3_BDPV12</stp>
        <stp>XS1195202822 Corp</stp>
        <stp>yas_ispread</stp>
        <stp>[hybrids_05.xlsx]issuerTable!R120C11</stp>
        <tr r="K120" s="5"/>
      </tp>
      <tp>
        <v>277.04878670230244</v>
        <stp/>
        <stp>##V3_BDPV12</stp>
        <stp>XS2000719992 Corp</stp>
        <stp>yas_ispread</stp>
        <stp>[hybrids_05.xlsx]issuerTable!R351C11</stp>
        <tr r="K351" s="5"/>
      </tp>
      <tp>
        <v>277.04878670230244</v>
        <stp/>
        <stp>##V3_BDPV12</stp>
        <stp>XS2000719992 Corp</stp>
        <stp>yas_ispread</stp>
        <stp>[hybrids_05.xlsx]issuerTable!R352C10</stp>
        <tr r="J352" s="5"/>
      </tp>
      <tp t="s">
        <v>01/10/2021</v>
        <stp/>
        <stp>##V3_BDPV12</stp>
        <stp>EK508481 Corp</stp>
        <stp>nxt_call_dt</stp>
        <stp>[hybrids_05.xlsx]tkrBBG!R63C10</stp>
        <tr r="J63" s="1"/>
      </tp>
      <tp t="s">
        <v>31/03/2024</v>
        <stp/>
        <stp>##V3_BDPV12</stp>
        <stp>EK143492 Corp</stp>
        <stp>nxt_call_dt</stp>
        <stp>[hybrids_05.xlsx]tkrBBG!R73C10</stp>
        <tr r="J73" s="1"/>
      </tp>
      <tp t="s">
        <v>03/09/2025</v>
        <stp/>
        <stp>##V3_BDPV12</stp>
        <stp>BJ736567 Corp</stp>
        <stp>nxt_call_dt</stp>
        <stp>[hybrids_05.xlsx]tkrBBG!R10C10</stp>
        <tr r="J10" s="1"/>
      </tp>
      <tp>
        <v>189.07175631684976</v>
        <stp/>
        <stp>##V3_BDPV12</stp>
        <stp>AR887333 Corp</stp>
        <stp>yas_ispread</stp>
        <stp>[hybrids_05.xlsx]tkrBBG!R25C16</stp>
        <tr r="P25" s="1"/>
      </tp>
      <tp>
        <v>305.62867317277147</v>
        <stp/>
        <stp>##V3_BDPV12</stp>
        <stp>AU654481 Corp</stp>
        <stp>yas_ispread</stp>
        <stp>[hybrids_05.xlsx]tkrBBG!R78C16</stp>
        <tr r="P78" s="1"/>
      </tp>
      <tp>
        <v>310.114379150525</v>
        <stp/>
        <stp>##V3_BDPV12</stp>
        <stp>AU692498 Corp</stp>
        <stp>yas_ispread</stp>
        <stp>[hybrids_05.xlsx]tkrBBG!R79C16</stp>
        <tr r="P79" s="1"/>
      </tp>
      <tp>
        <v>397.95444860632358</v>
        <stp/>
        <stp>##V3_BDPV12</stp>
        <stp>AX916964 Corp</stp>
        <stp>yas_ispread</stp>
        <stp>[hybrids_05.xlsx]tkrBBG!R82C16</stp>
        <tr r="P82" s="1"/>
      </tp>
      <tp>
        <v>336.62654708079111</v>
        <stp/>
        <stp>##V3_BDPV12</stp>
        <stp>AU654475 Corp</stp>
        <stp>yas_ispread</stp>
        <stp>[hybrids_05.xlsx]tkrBBG!R80C16</stp>
        <tr r="P80" s="1"/>
      </tp>
      <tp>
        <v>201.80412584778446</v>
        <stp/>
        <stp>##V3_BDPV12</stp>
        <stp>AP691131 Corp</stp>
        <stp>yas_ispread</stp>
        <stp>[hybrids_05.xlsx]tkrBBG!R24C16</stp>
        <tr r="P24" s="1"/>
      </tp>
    </main>
    <main first="bloomberg.rtd">
      <tp>
        <v>-53.55718349606591</v>
        <stp/>
        <stp>##V3_BDPV12</stp>
        <stp>UV309787 Corp</stp>
        <stp>yas_ispread</stp>
        <stp>[hybrids_05.xlsx]tkrBBG!R191C16</stp>
        <tr r="P191" s="1"/>
      </tp>
      <tp>
        <v>137.26436454034877</v>
        <stp/>
        <stp>##V3_BDPV12</stp>
        <stp>EJ817236 Corp</stp>
        <stp>yas_ispread</stp>
        <stp>[hybrids_05.xlsx]tkrBBG!R121C16</stp>
        <tr r="P121" s="1"/>
      </tp>
    </main>
    <main first="bofaddin.rtdserver">
      <tp t="s">
        <v>#N/A N/A</v>
        <stp/>
        <stp>BDH|14519214624948073709</stp>
        <tr r="D95" s="10"/>
      </tp>
      <tp t="e">
        <v>#N/A</v>
        <stp/>
        <stp>BDH|18245000366367679220</stp>
        <tr r="U22" s="3"/>
      </tp>
      <tp t="s">
        <v>#N/A N/A</v>
        <stp/>
        <stp>BDH|14550830628422858750</stp>
        <tr r="D34" s="10"/>
      </tp>
    </main>
    <main first="bloomberg.rtd">
      <tp>
        <v>320.77928925861602</v>
        <stp/>
        <stp>##V3_BDPV12</stp>
        <stp>AV915324 Corp</stp>
        <stp>yas_ispread</stp>
        <stp>[hybrids_05.xlsx]tkrBBG!R164C16</stp>
        <tr r="P164" s="1"/>
      </tp>
    </main>
    <main first="bofaddin.rtdserver">
      <tp t="e">
        <v>#N/A</v>
        <stp/>
        <stp>BDH|17462153625179267649</stp>
        <tr r="F39" s="15"/>
      </tp>
    </main>
    <main first="bofaddin.rtdserver">
      <tp t="s">
        <v>#N/A N/A</v>
        <stp/>
        <stp>BDH|16308388595766332199</stp>
        <tr r="D112" s="10"/>
      </tp>
    </main>
    <main first="bloomberg.rtd">
      <tp>
        <v>365.99723072907261</v>
        <stp/>
        <stp>##V3_BDPV12</stp>
        <stp>EK811633 Corp</stp>
        <stp>yas_ispread</stp>
        <stp>[hybrids_05.xlsx]tkrBBG!R152C16</stp>
        <tr r="P152" s="1"/>
      </tp>
    </main>
    <main first="bofaddin.rtdserver">
      <tp t="e">
        <v>#N/A</v>
        <stp/>
        <stp>BDH|10610136441417457974</stp>
        <tr r="P351" s="5"/>
        <tr r="O352" s="5"/>
      </tp>
    </main>
    <main first="bloomberg.rtd">
      <tp>
        <v>459.16325295365255</v>
        <stp/>
        <stp>##V3_BDPV12</stp>
        <stp>EK825033 Corp</stp>
        <stp>yas_ispread</stp>
        <stp>[hybrids_05.xlsx]tkrBBG!R129C16</stp>
        <tr r="P129" s="1"/>
      </tp>
      <tp t="s">
        <v>USF2893TAM83</v>
        <stp/>
        <stp>##V3_BDPV12</stp>
        <stp>EK027221 Corp</stp>
        <stp>ID_ISIN</stp>
        <stp>[hybrids_05.xlsx]tkrBBG!R103C6</stp>
        <tr r="F103" s="1"/>
      </tp>
      <tp t="s">
        <v>XS0903532090</v>
        <stp/>
        <stp>##V3_BDPV12</stp>
        <stp>EJ575377 Corp</stp>
        <stp>ID_ISIN</stp>
        <stp>[hybrids_05.xlsx]tkrBBG!R133C6</stp>
        <tr r="F133" s="1"/>
      </tp>
    </main>
    <main first="bloomberg.rtd">
      <tp t="s">
        <v>XS1323897485</v>
        <stp/>
        <stp>##V3_BDPV12</stp>
        <stp>QJ937853 Corp</stp>
        <stp>ID_ISIN</stp>
        <stp>[hybrids_05.xlsx]tkrBBG!R168C6</stp>
        <tr r="F168" s="1"/>
      </tp>
      <tp t="s">
        <v>XS1323897485</v>
        <stp/>
        <stp>##V3_BDPV12</stp>
        <stp>QJ937853 Corp</stp>
        <stp>ID_ISIN</stp>
        <stp>[hybrids_05.xlsx]tkrBBG!R178C6</stp>
        <tr r="F178" s="1"/>
      </tp>
    </main>
    <main first="bofaddin.rtdserver">
      <tp t="e">
        <v>#N/A</v>
        <stp/>
        <stp>BDH|14251053060628951169</stp>
        <tr r="P306" s="5"/>
        <tr r="P312" s="5"/>
      </tp>
    </main>
    <main first="bloomberg.rtd">
      <tp>
        <v>875.09200454998609</v>
        <stp/>
        <stp>##V3_BDPV12</stp>
        <stp>AO262498 Corp</stp>
        <stp>yas_ispread</stp>
        <stp>[hybrids_05.xlsx]tkrBBG!R195C16</stp>
        <tr r="P195" s="1"/>
      </tp>
    </main>
    <main first="bofaddin.rtdserver">
      <tp t="e">
        <v>#N/A</v>
        <stp/>
        <stp>BDH|12591935074042964504</stp>
        <tr r="U27" s="3"/>
      </tp>
      <tp t="s">
        <v>#N/A N/A</v>
        <stp/>
        <stp>BDH|13836831634035642628</stp>
        <tr r="D85" s="10"/>
      </tp>
    </main>
    <main first="bloomberg.rtd">
      <tp t="s">
        <v>US29265WAA62</v>
        <stp/>
        <stp>##V3_BDPV12</stp>
        <stp>EJ843360 Corp</stp>
        <stp>ID_ISIN</stp>
        <stp>[hybrids_05.xlsx]tkrBBG!R123C6</stp>
        <tr r="F123" s="1"/>
      </tp>
    </main>
    <main first="bofaddin.rtdserver">
      <tp t="s">
        <v>#N/A N/A</v>
        <stp/>
        <stp>BDH|14460893853603708164</stp>
        <tr r="D111" s="10"/>
      </tp>
    </main>
    <main first="bloomberg.rtd">
      <tp>
        <v>237.35727760303354</v>
        <stp/>
        <stp>##V3_BDPV12</stp>
        <stp>FR0013398229 Corp</stp>
        <stp>yas_ispread</stp>
        <stp>[hybrids_05.xlsx]issuerTable!R211C10</stp>
        <tr r="J211" s="5"/>
      </tp>
      <tp>
        <v>237.35727760303354</v>
        <stp/>
        <stp>##V3_BDPV12</stp>
        <stp>FR0013398229 Corp</stp>
        <stp>yas_ispread</stp>
        <stp>[hybrids_05.xlsx]issuerTable!R210C11</stp>
        <tr r="K210" s="5"/>
      </tp>
      <tp>
        <v>201.81886688936444</v>
        <stp/>
        <stp>##V3_BDPV12</stp>
        <stp>XS1044811591 Corp</stp>
        <stp>yas_ispread</stp>
        <stp>[hybrids_05.xlsx]issuerTable!R146C10</stp>
        <tr r="J146" s="5"/>
      </tp>
      <tp>
        <v>201.81886688936444</v>
        <stp/>
        <stp>##V3_BDPV12</stp>
        <stp>XS1044811591 Corp</stp>
        <stp>yas_ispread</stp>
        <stp>[hybrids_05.xlsx]issuerTable!R147C10</stp>
        <tr r="J147" s="5"/>
      </tp>
      <tp>
        <v>201.81886688936444</v>
        <stp/>
        <stp>##V3_BDPV12</stp>
        <stp>XS1044811591 Corp</stp>
        <stp>yas_ispread</stp>
        <stp>[hybrids_05.xlsx]issuerTable!R155C10</stp>
        <tr r="J155" s="5"/>
      </tp>
      <tp>
        <v>201.81886688936444</v>
        <stp/>
        <stp>##V3_BDPV12</stp>
        <stp>XS1044811591 Corp</stp>
        <stp>yas_ispread</stp>
        <stp>[hybrids_05.xlsx]issuerTable!R146C11</stp>
        <tr r="K146" s="5"/>
      </tp>
      <tp>
        <v>216.16262938789424</v>
        <stp/>
        <stp>##V3_BDPV12</stp>
        <stp>XS1152338072 Corp</stp>
        <stp>yas_ispread</stp>
        <stp>[hybrids_05.xlsx]issuerTable!R312C10</stp>
        <tr r="J312" s="5"/>
      </tp>
      <tp>
        <v>216.16262938789424</v>
        <stp/>
        <stp>##V3_BDPV12</stp>
        <stp>XS1152338072 Corp</stp>
        <stp>yas_ispread</stp>
        <stp>[hybrids_05.xlsx]issuerTable!R304C10</stp>
        <tr r="J304" s="5"/>
      </tp>
      <tp>
        <v>197.64161370361811</v>
        <stp/>
        <stp>##V3_BDPV12</stp>
        <stp>XS1195201931 Corp</stp>
        <stp>yas_ispread</stp>
        <stp>[hybrids_05.xlsx]issuerTable!R117C10</stp>
        <tr r="J117" s="5"/>
      </tp>
      <tp t="s">
        <v>11/03/2026</v>
        <stp/>
        <stp>##V3_BDPV12</stp>
        <stp>BJ814648 Corp</stp>
        <stp>nxt_call_dt</stp>
        <stp>[hybrids_05.xlsx]tkrBBG!R35C10</stp>
        <tr r="J35" s="1"/>
      </tp>
      <tp t="s">
        <v>22/04/2021</v>
        <stp/>
        <stp>##V3_BDPV12</stp>
        <stp>QJ190690 Corp</stp>
        <stp>nxt_call_dt</stp>
        <stp>[hybrids_05.xlsx]tkrBBG!R48C10</stp>
        <tr r="J48" s="1"/>
      </tp>
      <tp>
        <v>245.15821348634717</v>
        <stp/>
        <stp>##V3_BDPV12</stp>
        <stp>AZ371883 Corp</stp>
        <stp>yas_ispread</stp>
        <stp>[hybrids_05.xlsx]tkrBBG!R91C16</stp>
        <tr r="P91" s="1"/>
      </tp>
      <tp>
        <v>204.32438860434667</v>
        <stp/>
        <stp>##V3_BDPV12</stp>
        <stp>ZQ100348 Corp</stp>
        <stp>yas_ispread</stp>
        <stp>[hybrids_05.xlsx]tkrBBG!R29C16</stp>
        <tr r="P29" s="1"/>
      </tp>
      <tp>
        <v>346.96527874891575</v>
        <stp/>
        <stp>##V3_BDPV12</stp>
        <stp>ZQ376350 Corp</stp>
        <stp>yas_ispread</stp>
        <stp>[hybrids_05.xlsx]tkrBBG!R58C16</stp>
        <tr r="P58" s="1"/>
      </tp>
    </main>
    <main first="bofaddin.rtdserver">
      <tp t="e">
        <v>#N/A</v>
        <stp/>
        <stp>BDH|16456498268675367976</stp>
        <tr r="D53" s="10"/>
      </tp>
      <tp t="e">
        <v>#N/A</v>
        <stp/>
        <stp>BDH|18194044400725404502</stp>
        <tr r="AA6" s="3"/>
      </tp>
    </main>
    <main first="bloomberg.rtd">
      <tp t="s">
        <v>EUR</v>
        <stp/>
        <stp>##V3_BDPV12</stp>
        <stp>ZS668300 Corp</stp>
        <stp>crncy</stp>
        <stp>[hybrids_05.xlsx]tkrBBG!R119C12</stp>
        <tr r="L119" s="1"/>
      </tp>
      <tp t="s">
        <v>XS1048428012</v>
        <stp/>
        <stp>##V3_BDPV12</stp>
        <stp>EK131366 Corp</stp>
        <stp>ID_ISIN</stp>
        <stp>[hybrids_05.xlsx]tkrBBG!R151C6</stp>
        <tr r="F151" s="1"/>
      </tp>
    </main>
    <main first="bofaddin.rtdserver">
      <tp t="e">
        <v>#N/A</v>
        <stp/>
        <stp>BDH|12265694728928114616</stp>
        <tr r="D98" s="10"/>
      </tp>
    </main>
    <main first="bofaddin.rtdserver">
      <tp t="e">
        <v>#N/A</v>
        <stp/>
        <stp>BDH|10038440820908385628</stp>
        <tr r="F39" s="14"/>
        <tr r="F39" s="13"/>
      </tp>
      <tp t="s">
        <v>#N/A N/A</v>
        <stp/>
        <stp>BDH|14038239508508762691</stp>
        <tr r="D120" s="10"/>
      </tp>
      <tp t="e">
        <v>#N/A</v>
        <stp/>
        <stp>BDH|10711641382077215166</stp>
        <tr r="D51" s="10"/>
      </tp>
    </main>
    <main first="bofaddin.rtdserver">
      <tp t="e">
        <v>#N/A</v>
        <stp/>
        <stp>BDH|11825902220396661490</stp>
        <tr r="F31" s="13"/>
        <tr r="F31" s="15"/>
        <tr r="F31" s="14"/>
      </tp>
    </main>
    <main first="bloomberg.rtd">
      <tp>
        <v>351.38131841443794</v>
        <stp/>
        <stp>##V3_BDPV12</stp>
        <stp>EJ811600 Corp</stp>
        <stp>yas_ispread</stp>
        <stp>[hybrids_05.xlsx]tkrBBG!R154C16</stp>
        <tr r="P154" s="1"/>
      </tp>
    </main>
    <main first="bloomberg.rtd">
      <tp t="s">
        <v>XS1150695192</v>
        <stp/>
        <stp>##V3_BDPV12</stp>
        <stp>EK628291 Corp</stp>
        <stp>ID_ISIN</stp>
        <stp>[hybrids_05.xlsx]tkrBBG!R150C6</stp>
        <tr r="F150" s="1"/>
      </tp>
    </main>
    <main first="bofaddin.rtdserver">
      <tp t="e">
        <v>#N/A</v>
        <stp/>
        <stp>BDH|15949737416993640817</stp>
        <tr r="D54" s="10"/>
      </tp>
      <tp t="s">
        <v>#N/A N/A</v>
        <stp/>
        <stp>BDH|16470672585899915951</stp>
        <tr r="D70" s="10"/>
      </tp>
      <tp t="s">
        <v>#N/A N/A</v>
        <stp/>
        <stp>BDH|15950973064356352431</stp>
        <tr r="D150" s="10"/>
      </tp>
    </main>
    <main first="bloomberg.rtd">
      <tp t="s">
        <v>XS2187689034</v>
        <stp/>
        <stp>##V3_BDPV12</stp>
        <stp>BJ980509 Corp</stp>
        <stp>ID_ISIN</stp>
        <stp>[hybrids_05.xlsx]tkrBBG!R156C6</stp>
        <tr r="F156" s="1"/>
      </tp>
    </main>
    <main first="bofaddin.rtdserver">
      <tp t="e">
        <v>#N/A</v>
        <stp/>
        <stp>BDH|11363193821173646918</stp>
        <tr r="V23" s="3"/>
      </tp>
    </main>
    <main first="bloomberg.rtd">
      <tp t="s">
        <v>XS0954674825</v>
        <stp/>
        <stp>##V3_BDPV12</stp>
        <stp>EJ817236 Corp</stp>
        <stp>ID_ISIN</stp>
        <stp>[hybrids_05.xlsx]tkrBBG!R121C6</stp>
        <tr r="F121" s="1"/>
      </tp>
      <tp>
        <v>285.4699445836867</v>
        <stp/>
        <stp>##V3_BDPV12</stp>
        <stp>FR0013445335 Corp</stp>
        <stp>yas_ispread</stp>
        <stp>[hybrids_05.xlsx]issuerTable!R453C11</stp>
        <tr r="K453" s="5"/>
      </tp>
      <tp>
        <v>285.4699445836867</v>
        <stp/>
        <stp>##V3_BDPV12</stp>
        <stp>FR0013445335 Corp</stp>
        <stp>yas_ispread</stp>
        <stp>[hybrids_05.xlsx]issuerTable!R455C11</stp>
        <tr r="K455" s="5"/>
      </tp>
      <tp>
        <v>347.90092172455377</v>
        <stp/>
        <stp>##V3_BDPV12</stp>
        <stp>FR0011401751 Corp</stp>
        <stp>yas_ispread</stp>
        <stp>[hybrids_05.xlsx]issuerTable!R234C11</stp>
        <tr r="K234" s="5"/>
      </tp>
      <tp>
        <v>347.90092172455377</v>
        <stp/>
        <stp>##V3_BDPV12</stp>
        <stp>FR0011401751 Corp</stp>
        <stp>yas_ispread</stp>
        <stp>[hybrids_05.xlsx]issuerTable!R235C10</stp>
        <tr r="J235" s="5"/>
      </tp>
      <tp>
        <v>361.06584928318614</v>
        <stp/>
        <stp>##V3_BDPV12</stp>
        <stp>FR0011697028 Corp</stp>
        <stp>yas_ispread</stp>
        <stp>[hybrids_05.xlsx]issuerTable!R236C10</stp>
        <tr r="J236" s="5"/>
      </tp>
      <tp>
        <v>361.06584928318614</v>
        <stp/>
        <stp>##V3_BDPV12</stp>
        <stp>FR0011697028 Corp</stp>
        <stp>yas_ispread</stp>
        <stp>[hybrids_05.xlsx]issuerTable!R235C11</stp>
        <tr r="K235" s="5"/>
      </tp>
      <tp>
        <v>257.83492141709792</v>
        <stp/>
        <stp>##V3_BDPV12</stp>
        <stp>XS1207054666 Corp</stp>
        <stp>yas_ispread</stp>
        <stp>[hybrids_05.xlsx]issuerTable!R327C10</stp>
        <tr r="J327" s="5"/>
      </tp>
      <tp>
        <v>257.83492141709792</v>
        <stp/>
        <stp>##V3_BDPV12</stp>
        <stp>XS1207054666 Corp</stp>
        <stp>yas_ispread</stp>
        <stp>[hybrids_05.xlsx]issuerTable!R335C10</stp>
        <tr r="J335" s="5"/>
      </tp>
      <tp>
        <v>221.20540775135092</v>
        <stp/>
        <stp>##V3_BDPV12</stp>
        <stp>XS1974787480 Corp</stp>
        <stp>yas_ispread</stp>
        <stp>[hybrids_05.xlsx]issuerTable!R120C10</stp>
        <tr r="J120" s="5"/>
      </tp>
      <tp>
        <v>221.20540775135092</v>
        <stp/>
        <stp>##V3_BDPV12</stp>
        <stp>XS1974787480 Corp</stp>
        <stp>yas_ispread</stp>
        <stp>[hybrids_05.xlsx]issuerTable!R119C11</stp>
        <tr r="K119" s="5"/>
      </tp>
      <tp>
        <v>290.6039707518957</v>
        <stp/>
        <stp>##V3_BDPV12</stp>
        <stp>XS1294343337 Corp</stp>
        <stp>yas_ispread</stp>
        <stp>[hybrids_05.xlsx]issuerTable!R435C11</stp>
        <tr r="K435" s="5"/>
      </tp>
      <tp>
        <v>290.6039707518957</v>
        <stp/>
        <stp>##V3_BDPV12</stp>
        <stp>XS1294343337 Corp</stp>
        <stp>yas_ispread</stp>
        <stp>[hybrids_05.xlsx]issuerTable!R437C11</stp>
        <tr r="K437" s="5"/>
      </tp>
      <tp t="s">
        <v>29/10/2020</v>
        <stp/>
        <stp>##V3_BDPV12</stp>
        <stp>EK545606 Corp</stp>
        <stp>nxt_call_dt</stp>
        <stp>[hybrids_05.xlsx]tkrBBG!R15C10</stp>
        <tr r="J15" s="1"/>
      </tp>
      <tp>
        <v>17.165829684754826</v>
        <stp/>
        <stp>##V3_BDPV12</stp>
        <stp>ZQ099270 Corp</stp>
        <stp>interval_std_dev</stp>
        <stp>[hybrids_05.xlsx]sectorTable!R29C33</stp>
        <stp>calc_interval=30d</stp>
        <stp>market_data_override=sp210</stp>
        <tr r="AG29" s="3"/>
      </tp>
      <tp>
        <v>287.39327002889132</v>
        <stp/>
        <stp>##V3_BDPV12</stp>
        <stp>AR776117 Corp</stp>
        <stp>yas_ispread</stp>
        <stp>[hybrids_05.xlsx]tkrBBG!R31C16</stp>
        <tr r="P31" s="1"/>
      </tp>
      <tp>
        <v>195.05771614382817</v>
        <stp/>
        <stp>##V3_BDPV12</stp>
        <stp>ZQ099270 Corp</stp>
        <stp>yas_ispread</stp>
        <stp>[hybrids_05.xlsx]tkrBBG!R28C16</stp>
        <tr r="P28" s="1"/>
      </tp>
    </main>
    <main first="bofaddin.rtdserver">
      <tp t="e">
        <v>#N/A</v>
        <stp/>
        <stp>BDH|16275709716698568100</stp>
        <tr r="U149" s="5"/>
        <tr r="T150" s="5"/>
      </tp>
      <tp t="e">
        <v>#N/A</v>
        <stp/>
        <stp>BDH|14271277094346509055</stp>
        <tr r="O179" s="5"/>
        <tr r="P178" s="5"/>
      </tp>
      <tp t="e">
        <v>#N/A</v>
        <stp/>
        <stp>BDH|17485891805911060793</stp>
        <tr r="Z22" s="3"/>
      </tp>
    </main>
    <main first="bofaddin.rtdserver">
      <tp t="e">
        <v>#N/A</v>
        <stp/>
        <stp>BDH|15700500384961003007</stp>
        <tr r="AA23" s="3"/>
      </tp>
      <tp t="e">
        <v>#N/A</v>
        <stp/>
        <stp>BDH|16642626653304403800</stp>
        <tr r="O26" s="5"/>
        <tr r="P25" s="5"/>
      </tp>
      <tp t="e">
        <v>#N/A</v>
        <stp/>
        <stp>BDH|12916059497916762492</stp>
        <tr r="D196" s="10"/>
      </tp>
      <tp t="e">
        <v>#N/A</v>
        <stp/>
        <stp>BDH|12354423157153493964</stp>
        <tr r="O148" s="5"/>
        <tr r="P147" s="5"/>
      </tp>
    </main>
    <main first="bofaddin.rtdserver">
      <tp t="e">
        <v>#N/A</v>
        <stp/>
        <stp>BDH|10004683867368054182</stp>
        <tr r="U27" s="5"/>
        <tr r="T28" s="5"/>
      </tp>
      <tp t="e">
        <v>#N/A</v>
        <stp/>
        <stp>BDH|15435054932577453802</stp>
        <tr r="U18" s="3"/>
      </tp>
    </main>
    <main first="bloomberg.rtd">
      <tp>
        <v>400.00284852400688</v>
        <stp/>
        <stp>##V3_BDPV12</stp>
        <stp>BJ980509 Corp</stp>
        <stp>yas_ispread</stp>
        <stp>[hybrids_05.xlsx]tkrBBG!R156C16</stp>
        <tr r="P156" s="1"/>
      </tp>
    </main>
    <main first="bofaddin.rtdserver">
      <tp t="s">
        <v>#N/A N/A</v>
        <stp/>
        <stp>BDH|14722789694437933446</stp>
        <tr r="D190" s="10"/>
      </tp>
      <tp t="e">
        <v>#N/A</v>
        <stp/>
        <stp>BDH|16922266815669991555</stp>
        <tr r="F36" s="14"/>
        <tr r="F36" s="13"/>
      </tp>
    </main>
    <main first="bloomberg.rtd">
      <tp>
        <v>2690.3648594649299</v>
        <stp/>
        <stp>##V3_BDPV12</stp>
        <stp>EJ891119 Corp</stp>
        <stp>yas_ispread</stp>
        <stp>[hybrids_05.xlsx]tkrBBG!R190C16</stp>
        <tr r="P190" s="1"/>
      </tp>
    </main>
    <main first="bofaddin.rtdserver">
      <tp t="e">
        <v>#N/A</v>
        <stp/>
        <stp>BDH|16850432534530201845</stp>
        <tr r="U179" s="5"/>
        <tr r="T188" s="5"/>
        <tr r="T180" s="5"/>
      </tp>
      <tp t="e">
        <v>#N/A</v>
        <stp/>
        <stp>BDH|18107885090909376901</stp>
        <tr r="AA31" s="3"/>
      </tp>
      <tp t="e">
        <v>#N/A</v>
        <stp/>
        <stp>BDH|13979817194612710965</stp>
        <tr r="Z35" s="3"/>
      </tp>
    </main>
    <main first="bloomberg.rtd">
      <tp t="s">
        <v>XS0968913342</v>
        <stp/>
        <stp>##V3_BDPV12</stp>
        <stp>EJ811600 Corp</stp>
        <stp>ID_ISIN</stp>
        <stp>[hybrids_05.xlsx]tkrBBG!R154C6</stp>
        <tr r="F154" s="1"/>
      </tp>
    </main>
    <main first="bofaddin.rtdserver">
      <tp t="e">
        <v>#N/A</v>
        <stp/>
        <stp>BDH|15577865815161233489</stp>
        <tr r="U21" s="3"/>
      </tp>
    </main>
    <main first="bofaddin.rtdserver">
      <tp t="e">
        <v>#N/A</v>
        <stp/>
        <stp>BDH|12436398010988616141</stp>
        <tr r="O416" s="5"/>
        <tr r="P415" s="5"/>
      </tp>
    </main>
    <main first="bloomberg.rtd">
      <tp>
        <v>233.63732322462067</v>
        <stp/>
        <stp>##V3_BDPV12</stp>
        <stp>BK184880 Corp</stp>
        <stp>yas_ispread</stp>
        <stp>[hybrids_05.xlsx]tkrBBG!R108C16</stp>
        <tr r="P108" s="1"/>
      </tp>
      <tp>
        <v>219.37358621301021</v>
        <stp/>
        <stp>##V3_BDPV12</stp>
        <stp>FR0013413887 Corp</stp>
        <stp>yas_ispread</stp>
        <stp>[hybrids_05.xlsx]issuerTable!R179C11</stp>
        <tr r="K179" s="5"/>
      </tp>
      <tp>
        <v>219.37358621301021</v>
        <stp/>
        <stp>##V3_BDPV12</stp>
        <stp>FR0013413887 Corp</stp>
        <stp>yas_ispread</stp>
        <stp>[hybrids_05.xlsx]issuerTable!R180C10</stp>
        <tr r="J180" s="5"/>
      </tp>
      <tp>
        <v>219.37358621301021</v>
        <stp/>
        <stp>##V3_BDPV12</stp>
        <stp>FR0013413887 Corp</stp>
        <stp>yas_ispread</stp>
        <stp>[hybrids_05.xlsx]issuerTable!R188C10</stp>
        <tr r="J188" s="5"/>
      </tp>
      <tp t="s">
        <v>22/10/2022</v>
        <stp/>
        <stp>##V3_BDPV12</stp>
        <stp>QJ191077 Corp</stp>
        <stp>nxt_call_dt</stp>
        <stp>[hybrids_05.xlsx]tkrBBG!R52C10</stp>
        <tr r="J52" s="1"/>
      </tp>
      <tp t="s">
        <v>04/04/2023</v>
        <stp/>
        <stp>##V3_BDPV12</stp>
        <stp>AM938782 Corp</stp>
        <stp>nxt_call_dt</stp>
        <stp>[hybrids_05.xlsx]tkrBBG!R59C10</stp>
        <tr r="J59" s="1"/>
      </tp>
      <tp t="s">
        <v>12/06/2021</v>
        <stp/>
        <stp>##V3_BDPV12</stp>
        <stp>EK634166 Corp</stp>
        <stp>nxt_call_dt</stp>
        <stp>[hybrids_05.xlsx]tkrBBG!R11C10</stp>
        <tr r="J11" s="1"/>
      </tp>
      <tp>
        <v>343.42239095678843</v>
        <stp/>
        <stp>##V3_BDPV12</stp>
        <stp>ZR796682 Corp</stp>
        <stp>yas_ispread</stp>
        <stp>[hybrids_05.xlsx]tkrBBG!R84C16</stp>
        <tr r="P84" s="1"/>
      </tp>
      <tp>
        <v>376.36259185602518</v>
        <stp/>
        <stp>##V3_BDPV12</stp>
        <stp>ZR655675 Corp</stp>
        <stp>yas_ispread</stp>
        <stp>[hybrids_05.xlsx]tkrBBG!R77C16</stp>
        <tr r="P77" s="1"/>
      </tp>
      <tp t="s">
        <v>EUR</v>
        <stp/>
        <stp>##V3_BDPV12</stp>
        <stp>FR0011697028 Corp</stp>
        <stp>crncy</stp>
        <stp>[hybrids_05.xlsx]sectorTable!R11C18</stp>
        <tr r="R11" s="3"/>
      </tp>
      <tp>
        <v>39.936823449653183</v>
        <stp/>
        <stp>##V3_BDPV12</stp>
        <stp>UV391246 Corp</stp>
        <stp>interval_std_dev</stp>
        <stp>[hybrids_05.xlsx]sectorTable!R12C33</stp>
        <stp>calc_interval=30d</stp>
        <stp>market_data_override=sp210</stp>
        <tr r="AG12" s="3"/>
      </tp>
      <tp t="s">
        <v>EUR</v>
        <stp/>
        <stp>##V3_BDPV12</stp>
        <stp>FR0013367612 Corp</stp>
        <stp>crncy</stp>
        <stp>[hybrids_05.xlsx]sectorTable!R11C17</stp>
        <tr r="Q11" s="3"/>
      </tp>
      <tp>
        <v>31.170384562999164</v>
        <stp/>
        <stp>##V3_BDPV12</stp>
        <stp>UV391246 Corp</stp>
        <stp>yas_ispread</stp>
        <stp>[hybrids_05.xlsx]tkrBBG!R26C16</stp>
        <tr r="P26" s="1"/>
      </tp>
    </main>
    <main first="bofaddin.rtdserver">
      <tp t="e">
        <v>#N/A</v>
        <stp/>
        <stp>BDH|14289888169954487066</stp>
        <tr r="U374" s="5"/>
        <tr r="U380" s="5"/>
      </tp>
      <tp t="s">
        <v>#N/A N/A</v>
        <stp/>
        <stp>BDH|11420677833359160322</stp>
        <tr r="D80" s="10"/>
      </tp>
    </main>
    <main first="bloomberg.rtd">
      <tp>
        <v>248.36896640157454</v>
        <stp/>
        <stp>##V3_BDPV12</stp>
        <stp>EK605885 Corp</stp>
        <stp>yas_ispread</stp>
        <stp>[hybrids_05.xlsx]tkrBBG!R145C16</stp>
        <tr r="P145" s="1"/>
      </tp>
      <tp t="s">
        <v>XS1048428442</v>
        <stp/>
        <stp>##V3_BDPV12</stp>
        <stp>EK131372 Corp</stp>
        <stp>ID_ISIN</stp>
        <stp>[hybrids_05.xlsx]tkrBBG!R157C6</stp>
        <tr r="F157" s="1"/>
      </tp>
      <tp>
        <v>359.09044377370526</v>
        <stp/>
        <stp>##V3_BDPV12</stp>
        <stp>EJ843360 Corp</stp>
        <stp>yas_ispread</stp>
        <stp>[hybrids_05.xlsx]tkrBBG!R123C16</stp>
        <tr r="P123" s="1"/>
      </tp>
      <tp t="s">
        <v>XS1196714429</v>
        <stp/>
        <stp>##V3_BDPV12</stp>
        <stp>EK768069 Corp</stp>
        <stp>ID_ISIN</stp>
        <stp>[hybrids_05.xlsx]tkrBBG!R134C6</stp>
        <tr r="F134" s="1"/>
      </tp>
      <tp>
        <v>331.20559298172327</v>
        <stp/>
        <stp>##V3_BDPV12</stp>
        <stp>EK872764 Corp</stp>
        <stp>yas_ispread</stp>
        <stp>[hybrids_05.xlsx]tkrBBG!R128C16</stp>
        <tr r="P128" s="1"/>
      </tp>
    </main>
    <main first="bloomberg.rtd">
      <tp>
        <v>282.68845380868322</v>
        <stp/>
        <stp>##V3_BDPV12</stp>
        <stp>EK770296 Corp</stp>
        <stp>yas_ispread</stp>
        <stp>[hybrids_05.xlsx]tkrBBG!R137C16</stp>
        <tr r="P137" s="1"/>
      </tp>
    </main>
    <main first="bofaddin.rtdserver">
      <tp t="e">
        <v>#N/A</v>
        <stp/>
        <stp>BDH|14487191022580196984</stp>
        <tr r="AA22" s="3"/>
      </tp>
    </main>
    <main first="bloomberg.rtd">
      <tp t="s">
        <v>XS0992293901</v>
        <stp/>
        <stp>##V3_BDPV12</stp>
        <stp>EJ917655 Corp</stp>
        <stp>ID_ISIN</stp>
        <stp>[hybrids_05.xlsx]tkrBBG!R163C6</stp>
        <tr r="F163" s="1"/>
      </tp>
    </main>
    <main first="bofaddin.rtdserver">
      <tp t="e">
        <v>#N/A</v>
        <stp/>
        <stp>BDH|15015604029157484857</stp>
        <tr r="U180" s="5"/>
        <tr r="T181" s="5"/>
        <tr r="AA15" s="3"/>
      </tp>
    </main>
    <main first="bloomberg.rtd">
      <tp t="s">
        <v>XS1206541366</v>
        <stp/>
        <stp>##V3_BDPV12</stp>
        <stp>EK811579 Corp</stp>
        <stp>ID_ISIN</stp>
        <stp>[hybrids_05.xlsx]tkrBBG!R161C6</stp>
        <tr r="F161" s="1"/>
      </tp>
    </main>
    <main first="bofaddin.rtdserver">
      <tp t="s">
        <v>#N/A N/A</v>
        <stp/>
        <stp>BDH|13920876741023333276</stp>
        <tr r="D47" s="10"/>
      </tp>
      <tp t="e">
        <v>#N/A</v>
        <stp/>
        <stp>BDH|11678132075921360897</stp>
        <tr r="U437" s="5"/>
        <tr r="AA32" s="3"/>
        <tr r="U435" s="5"/>
      </tp>
    </main>
    <main first="bloomberg.rtd">
      <tp t="s">
        <v>#N/A N/A</v>
        <stp/>
        <stp>##V3_BDPV12</stp>
        <stp>EK888464 Corp</stp>
        <stp>yas_ispread</stp>
        <stp>[hybrids_05.xlsx]tkrBBG!R141C16</stp>
        <tr r="P141" s="1"/>
      </tp>
      <tp>
        <v>283.68367471640784</v>
        <stp/>
        <stp>##V3_BDPV12</stp>
        <stp>EK858869 Corp</stp>
        <stp>yas_ispread</stp>
        <stp>[hybrids_05.xlsx]tkrBBG!R112C16</stp>
        <tr r="P112" s="1"/>
      </tp>
    </main>
    <main first="bloomberg.rtd">
      <tp t="s">
        <v>XS1206540806</v>
        <stp/>
        <stp>##V3_BDPV12</stp>
        <stp>EK811633 Corp</stp>
        <stp>ID_ISIN</stp>
        <stp>[hybrids_05.xlsx]tkrBBG!R152C6</stp>
        <tr r="F152" s="1"/>
      </tp>
    </main>
    <main first="bloomberg.rtd">
      <tp>
        <v>231.83775857360106</v>
        <stp/>
        <stp>##V3_BDPV12</stp>
        <stp>FR0011942283 Corp</stp>
        <stp>yas_ispread</stp>
        <stp>[hybrids_05.xlsx]issuerTable!R209C11</stp>
        <tr r="K209" s="5"/>
      </tp>
      <tp>
        <v>231.83775857360106</v>
        <stp/>
        <stp>##V3_BDPV12</stp>
        <stp>FR0011942283 Corp</stp>
        <stp>yas_ispread</stp>
        <stp>[hybrids_05.xlsx]issuerTable!R218C10</stp>
        <tr r="J218" s="5"/>
      </tp>
      <tp>
        <v>231.83775857360106</v>
        <stp/>
        <stp>##V3_BDPV12</stp>
        <stp>FR0011942283 Corp</stp>
        <stp>yas_ispread</stp>
        <stp>[hybrids_05.xlsx]issuerTable!R210C10</stp>
        <tr r="J210" s="5"/>
      </tp>
      <tp>
        <v>245.15821348634717</v>
        <stp/>
        <stp>##V3_BDPV12</stp>
        <stp>FR0013431244 Corp</stp>
        <stp>yas_ispread</stp>
        <stp>[hybrids_05.xlsx]issuerTable!R218C11</stp>
        <tr r="K218" s="5"/>
      </tp>
      <tp>
        <v>245.15821348634717</v>
        <stp/>
        <stp>##V3_BDPV12</stp>
        <stp>FR0013431244 Corp</stp>
        <stp>yas_ispread</stp>
        <stp>[hybrids_05.xlsx]issuerTable!R216C11</stp>
        <tr r="K216" s="5"/>
      </tp>
      <tp>
        <v>245.15821348634717</v>
        <stp/>
        <stp>##V3_BDPV12</stp>
        <stp>FR0013431244 Corp</stp>
        <stp>yas_ispread</stp>
        <stp>[hybrids_05.xlsx]issuerTable!R211C11</stp>
        <tr r="K211" s="5"/>
      </tp>
      <tp>
        <v>207.61462009071988</v>
        <stp/>
        <stp>##V3_BDPV12</stp>
        <stp>XS1501167164 Corp</stp>
        <stp>yas_ispread</stp>
        <stp>[hybrids_05.xlsx]issuerTable!R128C10</stp>
        <tr r="J128" s="5"/>
      </tp>
      <tp>
        <v>207.61462009071988</v>
        <stp/>
        <stp>##V3_BDPV12</stp>
        <stp>XS1501167164 Corp</stp>
        <stp>yas_ispread</stp>
        <stp>[hybrids_05.xlsx]issuerTable!R119C10</stp>
        <tr r="J119" s="5"/>
      </tp>
      <tp>
        <v>207.61462009071988</v>
        <stp/>
        <stp>##V3_BDPV12</stp>
        <stp>XS1501167164 Corp</stp>
        <stp>yas_ispread</stp>
        <stp>[hybrids_05.xlsx]issuerTable!R118C11</stp>
        <tr r="K118" s="5"/>
      </tp>
      <tp>
        <v>220.1990249195695</v>
        <stp/>
        <stp>##V3_BDPV12</stp>
        <stp>XS2010036874 Corp</stp>
        <stp>yas_ispread</stp>
        <stp>[hybrids_05.xlsx]issuerTable!R374C11</stp>
        <tr r="K374" s="5"/>
      </tp>
      <tp>
        <v>220.1990249195695</v>
        <stp/>
        <stp>##V3_BDPV12</stp>
        <stp>XS2010036874 Corp</stp>
        <stp>yas_ispread</stp>
        <stp>[hybrids_05.xlsx]issuerTable!R380C11</stp>
        <tr r="K380" s="5"/>
      </tp>
      <tp>
        <v>190.08846018351844</v>
        <stp/>
        <stp>##V3_BDPV12</stp>
        <stp>XS2011260531 Corp</stp>
        <stp>yas_ispread</stp>
        <stp>[hybrids_05.xlsx]issuerTable!R305C11</stp>
        <tr r="K305" s="5"/>
      </tp>
      <tp>
        <v>190.08846018351844</v>
        <stp/>
        <stp>##V3_BDPV12</stp>
        <stp>XS2011260531 Corp</stp>
        <stp>yas_ispread</stp>
        <stp>[hybrids_05.xlsx]issuerTable!R306C10</stp>
        <tr r="J306" s="5"/>
      </tp>
      <tp>
        <v>255.94903269438092</v>
        <stp/>
        <stp>##V3_BDPV12</stp>
        <stp>XS0954675129 Corp</stp>
        <stp>yas_ispread</stp>
        <stp>[hybrids_05.xlsx]issuerTable!R350C11</stp>
        <tr r="K350" s="5"/>
      </tp>
      <tp>
        <v>255.94903269438092</v>
        <stp/>
        <stp>##V3_BDPV12</stp>
        <stp>XS0954675129 Corp</stp>
        <stp>yas_ispread</stp>
        <stp>[hybrids_05.xlsx]issuerTable!R351C10</stp>
        <tr r="J351" s="5"/>
      </tp>
      <tp>
        <v>256.82736367391851</v>
        <stp/>
        <stp>##V3_BDPV12</stp>
        <stp>XS1713463716 Corp</stp>
        <stp>yas_ispread</stp>
        <stp>[hybrids_05.xlsx]issuerTable!R358C10</stp>
        <tr r="J358" s="5"/>
      </tp>
      <tp>
        <v>256.82736367391851</v>
        <stp/>
        <stp>##V3_BDPV12</stp>
        <stp>XS1713463716 Corp</stp>
        <stp>yas_ispread</stp>
        <stp>[hybrids_05.xlsx]issuerTable!R350C10</stp>
        <tr r="J350" s="5"/>
      </tp>
      <tp t="s">
        <v>25/03/2021</v>
        <stp/>
        <stp>##V3_BDPV12</stp>
        <stp>EK803079 Corp</stp>
        <stp>nxt_call_dt</stp>
        <stp>[hybrids_05.xlsx]tkrBBG!R33C10</stp>
        <tr r="J33" s="1"/>
      </tp>
      <tp t="s">
        <v>11/09/2028</v>
        <stp/>
        <stp>##V3_BDPV12</stp>
        <stp>BJ815149 Corp</stp>
        <stp>nxt_call_dt</stp>
        <stp>[hybrids_05.xlsx]tkrBBG!R36C10</stp>
        <tr r="J36" s="1"/>
      </tp>
      <tp t="s">
        <v>22/03/2030</v>
        <stp/>
        <stp>##V3_BDPV12</stp>
        <stp>BK116008 Corp</stp>
        <stp>nxt_call_dt</stp>
        <stp>[hybrids_05.xlsx]tkrBBG!R41C10</stp>
        <tr r="J41" s="1"/>
      </tp>
      <tp>
        <v>388.55903133071911</v>
        <stp/>
        <stp>##V3_BDPV12</stp>
        <stp>AR738797 Corp</stp>
        <stp>yas_ispread</stp>
        <stp>[hybrids_05.xlsx]tkrBBG!R75C16</stp>
        <tr r="P75" s="1"/>
      </tp>
      <tp>
        <v>355.82085114109117</v>
        <stp/>
        <stp>##V3_BDPV12</stp>
        <stp>AR738776 Corp</stp>
        <stp>yas_ispread</stp>
        <stp>[hybrids_05.xlsx]tkrBBG!R72C16</stp>
        <tr r="P72" s="1"/>
      </tp>
      <tp>
        <v>286.94791814781439</v>
        <stp/>
        <stp>##V3_BDPV12</stp>
        <stp>ZP482524 Corp</stp>
        <stp>yas_ispread</stp>
        <stp>[hybrids_05.xlsx]tkrBBG!R17C16</stp>
        <tr r="P17" s="1"/>
      </tp>
      <tp t="s">
        <v>XS1205618470</v>
        <stp/>
        <stp>##V3_BDPV12</stp>
        <stp>EK785024 Corp</stp>
        <stp>ID_ISIN</stp>
        <stp>[hybrids_05.xlsx]tkrBBG!R115C6</stp>
        <tr r="F115" s="1"/>
      </tp>
    </main>
    <main first="bloomberg.rtd">
      <tp>
        <v>311.37154125332506</v>
        <stp/>
        <stp>##V3_BDPV12</stp>
        <stp>AW875570 Corp</stp>
        <stp>yas_ispread</stp>
        <stp>[hybrids_05.xlsx]tkrBBG!R147C16</stp>
        <tr r="P147" s="1"/>
      </tp>
    </main>
    <main first="bofaddin.rtdserver">
      <tp t="e">
        <v>#N/A</v>
        <stp/>
        <stp>BDH|12245395814137890846</stp>
        <tr r="F40" s="14"/>
        <tr r="F40" s="13"/>
      </tp>
      <tp t="e">
        <v>#N/A</v>
        <stp/>
        <stp>BDH|18185666644565001014</stp>
        <tr r="AA39" s="3"/>
      </tp>
    </main>
    <main first="bloomberg.rtd">
      <tp>
        <v>229.00557184090914</v>
        <stp/>
        <stp>##V3_BDPV12</stp>
        <stp>EK628291 Corp</stp>
        <stp>yas_ispread</stp>
        <stp>[hybrids_05.xlsx]tkrBBG!R150C16</stp>
        <tr r="P150" s="1"/>
      </tp>
    </main>
    <main first="bofaddin.rtdserver">
      <tp t="e">
        <v>#N/A</v>
        <stp/>
        <stp>BDH|14855523066231938910</stp>
        <tr r="T41" s="5"/>
        <tr r="T23" s="5"/>
        <tr r="U22" s="5"/>
      </tp>
      <tp t="e">
        <v>#N/A</v>
        <stp/>
        <stp>BDH|11882442152836060999</stp>
        <tr r="U33" s="3"/>
      </tp>
      <tp t="e">
        <v>#N/A</v>
        <stp/>
        <stp>BDH|16476844644823189626</stp>
        <tr r="F33" s="15"/>
      </tp>
    </main>
    <main first="bloomberg.rtd">
      <tp t="s">
        <v>#N/A N/A</v>
        <stp/>
        <stp>##V3_BDPV12</stp>
        <stp>ED984069 Corp</stp>
        <stp>yas_ispread</stp>
        <stp>[hybrids_05.xlsx]tkrBBG!R189C16</stp>
        <tr r="P189" s="1"/>
      </tp>
    </main>
    <main first="bloomberg.rtd">
      <tp t="s">
        <v>XS1139494493</v>
        <stp/>
        <stp>##V3_BDPV12</stp>
        <stp>EK588292 Corp</stp>
        <stp>ID_ISIN</stp>
        <stp>[hybrids_05.xlsx]tkrBBG!R127C6</stp>
        <tr r="F127" s="1"/>
      </tp>
    </main>
    <main first="bofaddin.rtdserver">
      <tp t="e">
        <v>#N/A</v>
        <stp/>
        <stp>BDH|11316288382214879091</stp>
        <tr r="U281" s="5"/>
        <tr r="T282" s="5"/>
      </tp>
      <tp t="e">
        <v>#N/A</v>
        <stp/>
        <stp>BDH|13421177718228275428</stp>
        <tr r="O120" s="5"/>
        <tr r="P119" s="5"/>
      </tp>
    </main>
    <main first="bloomberg.rtd">
      <tp t="s">
        <v>XS1227607402</v>
        <stp/>
        <stp>##V3_BDPV12</stp>
        <stp>EK888464 Corp</stp>
        <stp>ID_ISIN</stp>
        <stp>[hybrids_05.xlsx]tkrBBG!R141C6</stp>
        <tr r="F141" s="1"/>
      </tp>
      <tp t="s">
        <v>XS1196713298</v>
        <stp/>
        <stp>##V3_BDPV12</stp>
        <stp>EK770296 Corp</stp>
        <stp>ID_ISIN</stp>
        <stp>[hybrids_05.xlsx]tkrBBG!R137C6</stp>
        <tr r="F137" s="1"/>
      </tp>
    </main>
    <main first="bofaddin.rtdserver">
      <tp t="e">
        <v>#N/A</v>
        <stp/>
        <stp>BDH|16041673876988434085</stp>
        <tr r="D114" s="10"/>
      </tp>
    </main>
    <main first="bloomberg.rtd">
      <tp t="s">
        <v>XS1642682410</v>
        <stp/>
        <stp>##V3_BDPV12</stp>
        <stp>AO262498 Corp</stp>
        <stp>ID_ISIN</stp>
        <stp>[hybrids_05.xlsx]tkrBBG!R195C6</stp>
        <tr r="F195" s="1"/>
      </tp>
    </main>
    <main first="bofaddin.rtdserver">
      <tp t="s">
        <v>#N/A N/A</v>
        <stp/>
        <stp>BDH|11511823769058351820</stp>
        <tr r="D91" s="10"/>
      </tp>
    </main>
    <main first="bloomberg.rtd">
      <tp>
        <v>220.1990249195695</v>
        <stp/>
        <stp>##V3_BDPV12</stp>
        <stp>ZQ804479 Corp</stp>
        <stp>yas_ispread</stp>
        <stp>[hybrids_05.xlsx]tkrBBG!R144C16</stp>
        <tr r="P144" s="1"/>
      </tp>
      <tp>
        <v>284.23659451497599</v>
        <stp/>
        <stp>##V3_BDPV12</stp>
        <stp>XS0992293901 Corp</stp>
        <stp>yas_ispread</stp>
        <stp>[hybrids_05.xlsx]sectorTable!R4C11</stp>
        <tr r="K4" s="3"/>
      </tp>
      <tp t="s">
        <v>XS1591694481</v>
        <stp/>
        <stp>##V3_BDPV12</stp>
        <stp>AM888722 Corp</stp>
        <stp>ID_ISIN</stp>
        <stp>[hybrids_05.xlsx]tkrBBG!R114C6</stp>
        <tr r="F114" s="1"/>
      </tp>
      <tp t="s">
        <v>XS1629658755</v>
        <stp/>
        <stp>##V3_BDPV12</stp>
        <stp>AN880322 Corp</stp>
        <stp>ID_ISIN</stp>
        <stp>[hybrids_05.xlsx]tkrBBG!R153C6</stp>
        <tr r="F153" s="1"/>
      </tp>
    </main>
    <main first="bofaddin.rtdserver">
      <tp t="s">
        <v>#N/A N/A</v>
        <stp/>
        <stp>BDH|13948793858417115975</stp>
        <tr r="D100" s="10"/>
      </tp>
    </main>
    <main first="bloomberg.rtd">
      <tp>
        <v>400.87562330669283</v>
        <stp/>
        <stp>##V3_BDPV12</stp>
        <stp>EK811579 Corp</stp>
        <stp>yas_ispread</stp>
        <stp>[hybrids_05.xlsx]tkrBBG!R161C16</stp>
        <tr r="P161" s="1"/>
      </tp>
      <tp>
        <v>241.93313114999592</v>
        <stp/>
        <stp>##V3_BDPV12</stp>
        <stp>FR0012648590 Corp</stp>
        <stp>yas_ispread</stp>
        <stp>[hybrids_05.xlsx]issuerTable!R452C10</stp>
        <tr r="J452" s="5"/>
      </tp>
      <tp>
        <v>241.93313114999592</v>
        <stp/>
        <stp>##V3_BDPV12</stp>
        <stp>FR0012648590 Corp</stp>
        <stp>yas_ispread</stp>
        <stp>[hybrids_05.xlsx]issuerTable!R455C10</stp>
        <tr r="J455" s="5"/>
      </tp>
      <tp>
        <v>243.02836219689908</v>
        <stp/>
        <stp>##V3_BDPV12</stp>
        <stp>FR0013310505 Corp</stp>
        <stp>yas_ispread</stp>
        <stp>[hybrids_05.xlsx]issuerTable!R209C10</stp>
        <tr r="J209" s="5"/>
      </tp>
      <tp>
        <v>243.02836219689908</v>
        <stp/>
        <stp>##V3_BDPV12</stp>
        <stp>FR0013310505 Corp</stp>
        <stp>yas_ispread</stp>
        <stp>[hybrids_05.xlsx]issuerTable!R208C11</stp>
        <tr r="K208" s="5"/>
      </tp>
      <tp>
        <v>343.63843766937907</v>
        <stp/>
        <stp>##V3_BDPV12</stp>
        <stp>FR0013367612 Corp</stp>
        <stp>yas_ispread</stp>
        <stp>[hybrids_05.xlsx]issuerTable!R234C10</stp>
        <tr r="J234" s="5"/>
      </tp>
      <tp>
        <v>343.63843766937907</v>
        <stp/>
        <stp>##V3_BDPV12</stp>
        <stp>FR0013367612 Corp</stp>
        <stp>yas_ispread</stp>
        <stp>[hybrids_05.xlsx]issuerTable!R233C11</stp>
        <tr r="K233" s="5"/>
      </tp>
      <tp>
        <v>374.09391028981156</v>
        <stp/>
        <stp>##V3_BDPV12</stp>
        <stp>FR0013464922 Corp</stp>
        <stp>yas_ispread</stp>
        <stp>[hybrids_05.xlsx]issuerTable!R236C11</stp>
        <tr r="K236" s="5"/>
      </tp>
      <tp>
        <v>374.09391028981156</v>
        <stp/>
        <stp>##V3_BDPV12</stp>
        <stp>FR0013464922 Corp</stp>
        <stp>yas_ispread</stp>
        <stp>[hybrids_05.xlsx]issuerTable!R242C11</stp>
        <tr r="K242" s="5"/>
      </tp>
      <tp>
        <v>276.16088940793179</v>
        <stp/>
        <stp>##V3_BDPV12</stp>
        <stp>FR0013252061 Corp</stp>
        <stp>yas_ispread</stp>
        <stp>[hybrids_05.xlsx]issuerTable!R453C10</stp>
        <tr r="J453" s="5"/>
      </tp>
      <tp>
        <v>276.16088940793179</v>
        <stp/>
        <stp>##V3_BDPV12</stp>
        <stp>FR0013252061 Corp</stp>
        <stp>yas_ispread</stp>
        <stp>[hybrids_05.xlsx]issuerTable!R452C11</stp>
        <tr r="K452" s="5"/>
      </tp>
      <tp>
        <v>200.56598926190915</v>
        <stp/>
        <stp>##V3_BDPV12</stp>
        <stp>XS1797138960 Corp</stp>
        <stp>yas_ispread</stp>
        <stp>[hybrids_05.xlsx]issuerTable!R469C11</stp>
        <tr r="K469" s="5"/>
      </tp>
      <tp>
        <v>200.56598926190915</v>
        <stp/>
        <stp>##V3_BDPV12</stp>
        <stp>XS1797138960 Corp</stp>
        <stp>yas_ispread</stp>
        <stp>[hybrids_05.xlsx]issuerTable!R470C10</stp>
        <tr r="J470" s="5"/>
      </tp>
      <tp>
        <v>314.05235426219639</v>
        <stp/>
        <stp>##V3_BDPV12</stp>
        <stp>XS2077670003 Corp</stp>
        <stp>yas_ispread</stp>
        <stp>[hybrids_05.xlsx]issuerTable!R282C10</stp>
        <tr r="J282" s="5"/>
      </tp>
      <tp>
        <v>314.05235426219639</v>
        <stp/>
        <stp>##V3_BDPV12</stp>
        <stp>XS2077670003 Corp</stp>
        <stp>yas_ispread</stp>
        <stp>[hybrids_05.xlsx]issuerTable!R281C11</stp>
        <tr r="K281" s="5"/>
      </tp>
      <tp>
        <v>189.81899337183455</v>
        <stp/>
        <stp>##V3_BDPV12</stp>
        <stp>XS1405770907 Corp</stp>
        <stp>yas_ispread</stp>
        <stp>[hybrids_05.xlsx]issuerTable!R147C11</stp>
        <tr r="K147" s="5"/>
      </tp>
      <tp>
        <v>189.81899337183455</v>
        <stp/>
        <stp>##V3_BDPV12</stp>
        <stp>XS1405770907 Corp</stp>
        <stp>yas_ispread</stp>
        <stp>[hybrids_05.xlsx]issuerTable!R148C10</stp>
        <tr r="J148" s="5"/>
      </tp>
      <tp>
        <v>227.29533176715768</v>
        <stp/>
        <stp>##V3_BDPV12</stp>
        <stp>XS1294342792 Corp</stp>
        <stp>yas_ispread</stp>
        <stp>[hybrids_05.xlsx]issuerTable!R437C10</stp>
        <tr r="J437" s="5"/>
      </tp>
      <tp>
        <v>227.29533176715768</v>
        <stp/>
        <stp>##V3_BDPV12</stp>
        <stp>XS1294342792 Corp</stp>
        <stp>yas_ispread</stp>
        <stp>[hybrids_05.xlsx]issuerTable!R434C10</stp>
        <tr r="J434" s="5"/>
      </tp>
      <tp>
        <v>368.49553839920827</v>
        <stp/>
        <stp>##V3_BDPV12</stp>
        <stp>XS1207058733 Corp</stp>
        <stp>yas_ispread</stp>
        <stp>[hybrids_05.xlsx]issuerTable!R327C11</stp>
        <tr r="K327" s="5"/>
      </tp>
      <tp>
        <v>368.49553839920827</v>
        <stp/>
        <stp>##V3_BDPV12</stp>
        <stp>XS1207058733 Corp</stp>
        <stp>yas_ispread</stp>
        <stp>[hybrids_05.xlsx]issuerTable!R328C10</stp>
        <tr r="J328" s="5"/>
      </tp>
      <tp t="s">
        <v>23/04/2023</v>
        <stp/>
        <stp>##V3_BDPV12</stp>
        <stp>EK848378 Corp</stp>
        <stp>nxt_call_dt</stp>
        <stp>[hybrids_05.xlsx]tkrBBG!R55C10</stp>
        <tr r="J55" s="1"/>
      </tp>
      <tp t="s">
        <v>29/01/2025</v>
        <stp/>
        <stp>##V3_BDPV12</stp>
        <stp>EJ516233 Corp</stp>
        <stp>nxt_call_dt</stp>
        <stp>[hybrids_05.xlsx]tkrBBG!R97C10</stp>
        <tr r="J97" s="1"/>
      </tp>
      <tp t="s">
        <v>19/01/2024</v>
        <stp/>
        <stp>##V3_BDPV12</stp>
        <stp>AN206662 Corp</stp>
        <stp>nxt_call_dt</stp>
        <stp>[hybrids_05.xlsx]tkrBBG!R93C10</stp>
        <tr r="J93" s="1"/>
      </tp>
      <tp t="s">
        <v>06/06/2023</v>
        <stp/>
        <stp>##V3_BDPV12</stp>
        <stp>AL243419 Corp</stp>
        <stp>nxt_call_dt</stp>
        <stp>[hybrids_05.xlsx]tkrBBG!R18C10</stp>
        <tr r="J18" s="1"/>
      </tp>
      <tp t="s">
        <v>26/02/2025</v>
        <stp/>
        <stp>##V3_BDPV12</stp>
        <stp>EK755342 Corp</stp>
        <stp>nxt_call_dt</stp>
        <stp>[hybrids_05.xlsx]tkrBBG!R46C10</stp>
        <tr r="J46" s="1"/>
      </tp>
      <tp t="s">
        <v>26/02/2021</v>
        <stp/>
        <stp>##V3_BDPV12</stp>
        <stp>EK755354 Corp</stp>
        <stp>nxt_call_dt</stp>
        <stp>[hybrids_05.xlsx]tkrBBG!R42C10</stp>
        <tr r="J42" s="1"/>
      </tp>
      <tp t="s">
        <v>EUR</v>
        <stp/>
        <stp>##V3_BDPV12</stp>
        <stp>QJ937853 Corp</stp>
        <stp>crncy</stp>
        <stp>[hybrids_05.xlsx]tkrBBG!R186C12</stp>
        <tr r="L186" s="1"/>
      </tp>
      <tp t="s">
        <v>EUR</v>
        <stp/>
        <stp>##V3_BDPV12</stp>
        <stp>QJ937853 Corp</stp>
        <stp>crncy</stp>
        <stp>[hybrids_05.xlsx]tkrBBG!R187C12</stp>
        <tr r="L187" s="1"/>
      </tp>
      <tp t="s">
        <v>EUR</v>
        <stp/>
        <stp>##V3_BDPV12</stp>
        <stp>QJ937853 Corp</stp>
        <stp>crncy</stp>
        <stp>[hybrids_05.xlsx]tkrBBG!R184C12</stp>
        <tr r="L184" s="1"/>
      </tp>
      <tp t="s">
        <v>EUR</v>
        <stp/>
        <stp>##V3_BDPV12</stp>
        <stp>QJ937853 Corp</stp>
        <stp>crncy</stp>
        <stp>[hybrids_05.xlsx]tkrBBG!R185C12</stp>
        <tr r="L185" s="1"/>
      </tp>
      <tp t="s">
        <v>EUR</v>
        <stp/>
        <stp>##V3_BDPV12</stp>
        <stp>QJ937853 Corp</stp>
        <stp>crncy</stp>
        <stp>[hybrids_05.xlsx]tkrBBG!R182C12</stp>
        <tr r="L182" s="1"/>
      </tp>
      <tp t="s">
        <v>EUR</v>
        <stp/>
        <stp>##V3_BDPV12</stp>
        <stp>QJ937853 Corp</stp>
        <stp>crncy</stp>
        <stp>[hybrids_05.xlsx]tkrBBG!R183C12</stp>
        <tr r="L183" s="1"/>
      </tp>
      <tp t="s">
        <v>EUR</v>
        <stp/>
        <stp>##V3_BDPV12</stp>
        <stp>QJ937853 Corp</stp>
        <stp>crncy</stp>
        <stp>[hybrids_05.xlsx]tkrBBG!R180C12</stp>
        <tr r="L180" s="1"/>
      </tp>
      <tp t="s">
        <v>EUR</v>
        <stp/>
        <stp>##V3_BDPV12</stp>
        <stp>QJ937853 Corp</stp>
        <stp>crncy</stp>
        <stp>[hybrids_05.xlsx]tkrBBG!R181C12</stp>
        <tr r="L181" s="1"/>
      </tp>
      <tp t="s">
        <v>USD</v>
        <stp/>
        <stp>##V3_BDPV12</stp>
        <stp>QJ787834 Corp</stp>
        <stp>crncy</stp>
        <stp>[hybrids_05.xlsx]tkrBBG!R116C12</stp>
        <tr r="L116" s="1"/>
      </tp>
      <tp t="s">
        <v>EUR</v>
        <stp/>
        <stp>##V3_BDPV12</stp>
        <stp>QJ937853 Corp</stp>
        <stp>crncy</stp>
        <stp>[hybrids_05.xlsx]tkrBBG!R167C12</stp>
        <tr r="L167" s="1"/>
      </tp>
      <tp t="s">
        <v>EUR</v>
        <stp/>
        <stp>##V3_BDPV12</stp>
        <stp>QJ937853 Corp</stp>
        <stp>crncy</stp>
        <stp>[hybrids_05.xlsx]tkrBBG!R162C12</stp>
        <tr r="L162" s="1"/>
      </tp>
      <tp t="s">
        <v>EUR</v>
        <stp/>
        <stp>##V3_BDPV12</stp>
        <stp>QJ937853 Corp</stp>
        <stp>crncy</stp>
        <stp>[hybrids_05.xlsx]tkrBBG!R168C12</stp>
        <tr r="L168" s="1"/>
      </tp>
      <tp t="s">
        <v>EUR</v>
        <stp/>
        <stp>##V3_BDPV12</stp>
        <stp>QJ937853 Corp</stp>
        <stp>crncy</stp>
        <stp>[hybrids_05.xlsx]tkrBBG!R169C12</stp>
        <tr r="L169" s="1"/>
      </tp>
      <tp t="s">
        <v>EUR</v>
        <stp/>
        <stp>##V3_BDPV12</stp>
        <stp>QJ937853 Corp</stp>
        <stp>crncy</stp>
        <stp>[hybrids_05.xlsx]tkrBBG!R176C12</stp>
        <tr r="L176" s="1"/>
      </tp>
      <tp t="s">
        <v>EUR</v>
        <stp/>
        <stp>##V3_BDPV12</stp>
        <stp>QJ937853 Corp</stp>
        <stp>crncy</stp>
        <stp>[hybrids_05.xlsx]tkrBBG!R177C12</stp>
        <tr r="L177" s="1"/>
      </tp>
      <tp t="s">
        <v>EUR</v>
        <stp/>
        <stp>##V3_BDPV12</stp>
        <stp>QJ937853 Corp</stp>
        <stp>crncy</stp>
        <stp>[hybrids_05.xlsx]tkrBBG!R174C12</stp>
        <tr r="L174" s="1"/>
      </tp>
      <tp t="s">
        <v>EUR</v>
        <stp/>
        <stp>##V3_BDPV12</stp>
        <stp>QJ937853 Corp</stp>
        <stp>crncy</stp>
        <stp>[hybrids_05.xlsx]tkrBBG!R175C12</stp>
        <tr r="L175" s="1"/>
      </tp>
      <tp t="s">
        <v>EUR</v>
        <stp/>
        <stp>##V3_BDPV12</stp>
        <stp>QJ937853 Corp</stp>
        <stp>crncy</stp>
        <stp>[hybrids_05.xlsx]tkrBBG!R172C12</stp>
        <tr r="L172" s="1"/>
      </tp>
      <tp t="s">
        <v>EUR</v>
        <stp/>
        <stp>##V3_BDPV12</stp>
        <stp>QJ937853 Corp</stp>
        <stp>crncy</stp>
        <stp>[hybrids_05.xlsx]tkrBBG!R173C12</stp>
        <tr r="L173" s="1"/>
      </tp>
      <tp t="s">
        <v>EUR</v>
        <stp/>
        <stp>##V3_BDPV12</stp>
        <stp>QJ937853 Corp</stp>
        <stp>crncy</stp>
        <stp>[hybrids_05.xlsx]tkrBBG!R170C12</stp>
        <tr r="L170" s="1"/>
      </tp>
      <tp t="s">
        <v>EUR</v>
        <stp/>
        <stp>##V3_BDPV12</stp>
        <stp>QJ937853 Corp</stp>
        <stp>crncy</stp>
        <stp>[hybrids_05.xlsx]tkrBBG!R171C12</stp>
        <tr r="L171" s="1"/>
      </tp>
      <tp t="s">
        <v>EUR</v>
        <stp/>
        <stp>##V3_BDPV12</stp>
        <stp>QJ937853 Corp</stp>
        <stp>crncy</stp>
        <stp>[hybrids_05.xlsx]tkrBBG!R178C12</stp>
        <tr r="L178" s="1"/>
      </tp>
      <tp t="s">
        <v>EUR</v>
        <stp/>
        <stp>##V3_BDPV12</stp>
        <stp>QJ937853 Corp</stp>
        <stp>crncy</stp>
        <stp>[hybrids_05.xlsx]tkrBBG!R179C12</stp>
        <tr r="L179" s="1"/>
      </tp>
      <tp>
        <v>258.03825031230031</v>
        <stp/>
        <stp>##V3_BDPV12</stp>
        <stp>ZP870673 Corp</stp>
        <stp>yas_ispread</stp>
        <stp>[hybrids_05.xlsx]tkrBBG!R60C16</stp>
        <tr r="P60" s="1"/>
      </tp>
      <tp t="s">
        <v>EUR</v>
        <stp/>
        <stp>##V3_BDPV12</stp>
        <stp>FR0013425170 Corp</stp>
        <stp>crncy</stp>
        <stp>[hybrids_05.xlsx]sectorTable!R36C17</stp>
        <tr r="Q36" s="3"/>
      </tp>
      <tp>
        <v>378.80969943071233</v>
        <stp/>
        <stp>##V3_BDPV12</stp>
        <stp>AU654357 Corp</stp>
        <stp>yas_ispread</stp>
        <stp>[hybrids_05.xlsx]tkrBBG!R81C16</stp>
        <tr r="P81" s="1"/>
      </tp>
      <tp>
        <v>285.50282062779024</v>
        <stp/>
        <stp>##V3_BDPV12</stp>
        <stp>ZR441424 Corp</stp>
        <stp>yas_ispread</stp>
        <stp>[hybrids_05.xlsx]tkrBBG!R94C16</stp>
        <tr r="P94" s="1"/>
      </tp>
    </main>
    <main first="bofaddin.rtdserver">
      <tp t="e">
        <v>#N/A</v>
        <stp/>
        <stp>BDH|15766907796980508959</stp>
        <tr r="T418" s="5"/>
        <tr r="T415" s="5"/>
      </tp>
      <tp t="e">
        <v>#N/A</v>
        <stp/>
        <stp>BDH|17640755581893384704</stp>
        <tr r="O216" s="5"/>
        <tr r="O208" s="5"/>
      </tp>
      <tp t="e">
        <v>#N/A</v>
        <stp/>
        <stp>BDH|13015399291675020098</stp>
        <tr r="U23" s="3"/>
      </tp>
      <tp t="e">
        <v>#N/A</v>
        <stp/>
        <stp>BDH|15457167227852474816</stp>
        <tr r="D136" s="10"/>
      </tp>
      <tp t="e">
        <v>#N/A</v>
        <stp/>
        <stp>BDH|17626399088327410703</stp>
        <tr r="AA34" s="3"/>
      </tp>
    </main>
    <main first="bloomberg.rtd">
      <tp>
        <v>390.78122772218853</v>
        <stp/>
        <stp>##V3_BDPV12</stp>
        <stp>EK523297 Corp</stp>
        <stp>yas_ispread</stp>
        <stp>[hybrids_05.xlsx]tkrBBG!R192C16</stp>
        <tr r="P192" s="1"/>
      </tp>
    </main>
    <main first="bofaddin.rtdserver">
      <tp t="e">
        <v>#N/A</v>
        <stp/>
        <stp>BDH|10761822085605633947</stp>
        <tr r="AA16" s="3"/>
      </tp>
    </main>
    <main first="bloomberg.rtd">
      <tp>
        <v>284.27588187553965</v>
        <stp/>
        <stp>##V3_BDPV12</stp>
        <stp>EJ917655 Corp</stp>
        <stp>yas_ispread</stp>
        <stp>[hybrids_05.xlsx]tkrBBG!R163C16</stp>
        <tr r="P163" s="1"/>
      </tp>
    </main>
    <main first="bloomberg.rtd">
      <tp t="s">
        <v>USD</v>
        <stp/>
        <stp>##V3_BDPV12</stp>
        <stp>UV323151 Corp</stp>
        <stp>crncy</stp>
        <stp>[hybrids_05.xlsx]tkrBBG!R113C12</stp>
        <tr r="L113" s="1"/>
      </tp>
    </main>
    <main first="bofaddin.rtdserver">
      <tp t="e">
        <v>#N/A</v>
        <stp/>
        <stp>BDH|16317520591964002241</stp>
        <tr r="P380" s="5"/>
        <tr r="P374" s="5"/>
      </tp>
      <tp t="e">
        <v>#N/A</v>
        <stp/>
        <stp>BDH|12024329067092864999</stp>
        <tr r="O84" s="5"/>
        <tr r="P83" s="5"/>
      </tp>
      <tp t="e">
        <v>#N/A</v>
        <stp/>
        <stp>BDH|14108796398971392747</stp>
        <tr r="T452" s="5"/>
        <tr r="T455" s="5"/>
      </tp>
      <tp t="e">
        <v>#N/A</v>
        <stp/>
        <stp>BDH|16550188128168785154</stp>
        <tr r="P470" s="5"/>
        <tr r="P472" s="5"/>
      </tp>
    </main>
    <main first="bloomberg.rtd">
      <tp t="s">
        <v>XS1582433428</v>
        <stp/>
        <stp>##V3_BDPV12</stp>
        <stp>AM679347 Corp</stp>
        <stp>ID_ISIN</stp>
        <stp>[hybrids_05.xlsx]tkrBBG!R193C6</stp>
        <tr r="F193" s="1"/>
      </tp>
      <tp>
        <v>310.12481616299209</v>
        <stp/>
        <stp>##V3_BDPV12</stp>
        <stp>QJ937853 Corp</stp>
        <stp>yas_ispread</stp>
        <stp>[hybrids_05.xlsx]tkrBBG!R180C16</stp>
        <tr r="P180" s="1"/>
      </tp>
      <tp>
        <v>310.12481616299209</v>
        <stp/>
        <stp>##V3_BDPV12</stp>
        <stp>QJ937853 Corp</stp>
        <stp>yas_ispread</stp>
        <stp>[hybrids_05.xlsx]tkrBBG!R181C16</stp>
        <tr r="P181" s="1"/>
      </tp>
      <tp>
        <v>310.12481616299209</v>
        <stp/>
        <stp>##V3_BDPV12</stp>
        <stp>QJ937853 Corp</stp>
        <stp>yas_ispread</stp>
        <stp>[hybrids_05.xlsx]tkrBBG!R182C16</stp>
        <tr r="P182" s="1"/>
      </tp>
      <tp>
        <v>310.12481616299209</v>
        <stp/>
        <stp>##V3_BDPV12</stp>
        <stp>QJ937853 Corp</stp>
        <stp>yas_ispread</stp>
        <stp>[hybrids_05.xlsx]tkrBBG!R183C16</stp>
        <tr r="P183" s="1"/>
      </tp>
      <tp>
        <v>310.12481616299209</v>
        <stp/>
        <stp>##V3_BDPV12</stp>
        <stp>QJ937853 Corp</stp>
        <stp>yas_ispread</stp>
        <stp>[hybrids_05.xlsx]tkrBBG!R184C16</stp>
        <tr r="P184" s="1"/>
      </tp>
      <tp>
        <v>310.12481616299209</v>
        <stp/>
        <stp>##V3_BDPV12</stp>
        <stp>QJ937853 Corp</stp>
        <stp>yas_ispread</stp>
        <stp>[hybrids_05.xlsx]tkrBBG!R185C16</stp>
        <tr r="P185" s="1"/>
      </tp>
      <tp>
        <v>310.12481616299209</v>
        <stp/>
        <stp>##V3_BDPV12</stp>
        <stp>QJ937853 Corp</stp>
        <stp>yas_ispread</stp>
        <stp>[hybrids_05.xlsx]tkrBBG!R186C16</stp>
        <tr r="P186" s="1"/>
      </tp>
      <tp>
        <v>310.12481616299209</v>
        <stp/>
        <stp>##V3_BDPV12</stp>
        <stp>QJ937853 Corp</stp>
        <stp>yas_ispread</stp>
        <stp>[hybrids_05.xlsx]tkrBBG!R187C16</stp>
        <tr r="P187" s="1"/>
      </tp>
      <tp>
        <v>310.12481616299209</v>
        <stp/>
        <stp>##V3_BDPV12</stp>
        <stp>QJ937853 Corp</stp>
        <stp>yas_ispread</stp>
        <stp>[hybrids_05.xlsx]tkrBBG!R162C16</stp>
        <tr r="P162" s="1"/>
      </tp>
      <tp>
        <v>310.12481616299209</v>
        <stp/>
        <stp>##V3_BDPV12</stp>
        <stp>QJ937853 Corp</stp>
        <stp>yas_ispread</stp>
        <stp>[hybrids_05.xlsx]tkrBBG!R167C16</stp>
        <tr r="P167" s="1"/>
      </tp>
      <tp>
        <v>310.12481616299209</v>
        <stp/>
        <stp>##V3_BDPV12</stp>
        <stp>QJ937853 Corp</stp>
        <stp>yas_ispread</stp>
        <stp>[hybrids_05.xlsx]tkrBBG!R168C16</stp>
        <tr r="P168" s="1"/>
      </tp>
      <tp>
        <v>310.12481616299209</v>
        <stp/>
        <stp>##V3_BDPV12</stp>
        <stp>QJ937853 Corp</stp>
        <stp>yas_ispread</stp>
        <stp>[hybrids_05.xlsx]tkrBBG!R169C16</stp>
        <tr r="P169" s="1"/>
      </tp>
      <tp>
        <v>310.12481616299209</v>
        <stp/>
        <stp>##V3_BDPV12</stp>
        <stp>QJ937853 Corp</stp>
        <stp>yas_ispread</stp>
        <stp>[hybrids_05.xlsx]tkrBBG!R170C16</stp>
        <tr r="P170" s="1"/>
      </tp>
      <tp>
        <v>310.12481616299209</v>
        <stp/>
        <stp>##V3_BDPV12</stp>
        <stp>QJ937853 Corp</stp>
        <stp>yas_ispread</stp>
        <stp>[hybrids_05.xlsx]tkrBBG!R171C16</stp>
        <tr r="P171" s="1"/>
      </tp>
      <tp>
        <v>310.12481616299209</v>
        <stp/>
        <stp>##V3_BDPV12</stp>
        <stp>QJ937853 Corp</stp>
        <stp>yas_ispread</stp>
        <stp>[hybrids_05.xlsx]tkrBBG!R172C16</stp>
        <tr r="P172" s="1"/>
      </tp>
      <tp>
        <v>310.12481616299209</v>
        <stp/>
        <stp>##V3_BDPV12</stp>
        <stp>QJ937853 Corp</stp>
        <stp>yas_ispread</stp>
        <stp>[hybrids_05.xlsx]tkrBBG!R173C16</stp>
        <tr r="P173" s="1"/>
      </tp>
      <tp>
        <v>310.12481616299209</v>
        <stp/>
        <stp>##V3_BDPV12</stp>
        <stp>QJ937853 Corp</stp>
        <stp>yas_ispread</stp>
        <stp>[hybrids_05.xlsx]tkrBBG!R174C16</stp>
        <tr r="P174" s="1"/>
      </tp>
      <tp>
        <v>310.12481616299209</v>
        <stp/>
        <stp>##V3_BDPV12</stp>
        <stp>QJ937853 Corp</stp>
        <stp>yas_ispread</stp>
        <stp>[hybrids_05.xlsx]tkrBBG!R175C16</stp>
        <tr r="P175" s="1"/>
      </tp>
      <tp>
        <v>310.12481616299209</v>
        <stp/>
        <stp>##V3_BDPV12</stp>
        <stp>QJ937853 Corp</stp>
        <stp>yas_ispread</stp>
        <stp>[hybrids_05.xlsx]tkrBBG!R176C16</stp>
        <tr r="P176" s="1"/>
      </tp>
      <tp>
        <v>310.12481616299209</v>
        <stp/>
        <stp>##V3_BDPV12</stp>
        <stp>QJ937853 Corp</stp>
        <stp>yas_ispread</stp>
        <stp>[hybrids_05.xlsx]tkrBBG!R177C16</stp>
        <tr r="P177" s="1"/>
      </tp>
      <tp>
        <v>310.12481616299209</v>
        <stp/>
        <stp>##V3_BDPV12</stp>
        <stp>QJ937853 Corp</stp>
        <stp>yas_ispread</stp>
        <stp>[hybrids_05.xlsx]tkrBBG!R178C16</stp>
        <tr r="P178" s="1"/>
      </tp>
      <tp>
        <v>310.12481616299209</v>
        <stp/>
        <stp>##V3_BDPV12</stp>
        <stp>QJ937853 Corp</stp>
        <stp>yas_ispread</stp>
        <stp>[hybrids_05.xlsx]tkrBBG!R179C16</stp>
        <tr r="P179" s="1"/>
      </tp>
      <tp t="s">
        <v>FR0012650281</v>
        <stp/>
        <stp>##V3_BDPV12</stp>
        <stp>EK808355 Corp</stp>
        <stp>ID_ISIN</stp>
        <stp>[hybrids_05.xlsx]tkrBBG!R165C6</stp>
        <tr r="F165" s="1"/>
      </tp>
    </main>
    <main first="bloomberg.rtd">
      <tp t="s">
        <v>XS0222524372</v>
        <stp/>
        <stp>##V3_BDPV12</stp>
        <stp>ED984069 Corp</stp>
        <stp>ID_ISIN</stp>
        <stp>[hybrids_05.xlsx]tkrBBG!R189C6</stp>
        <tr r="F189" s="1"/>
      </tp>
    </main>
    <main first="bofaddin.rtdserver">
      <tp t="e">
        <v>#N/A</v>
        <stp/>
        <stp>BDH|17723986175624751169</stp>
        <tr r="P373" s="5"/>
        <tr r="O374" s="5"/>
      </tp>
      <tp t="s">
        <v>#N/A N/A</v>
        <stp/>
        <stp>BDH|11111940154565338488</stp>
        <tr r="D137" s="10"/>
      </tp>
      <tp t="e">
        <v>#N/A</v>
        <stp/>
        <stp>BDH|15073423826058871763</stp>
        <tr r="P485" s="5"/>
        <tr r="O486" s="5"/>
      </tp>
    </main>
    <main first="bloomberg.rtd">
      <tp t="s">
        <v>USD</v>
        <stp/>
        <stp>##V3_BDPV12</stp>
        <stp>QZ677477 Corp</stp>
        <stp>crncy</stp>
        <stp>[hybrids_05.xlsx]tkrBBG!R110C12</stp>
        <tr r="L110" s="1"/>
      </tp>
    </main>
    <main first="bofaddin.rtdserver">
      <tp t="e">
        <v>#N/A</v>
        <stp/>
        <stp>BDH|17290712526667181989</stp>
        <tr r="O118" s="5"/>
        <tr r="P117" s="5"/>
        <tr r="O126" s="5"/>
      </tp>
      <tp t="e">
        <v>#N/A</v>
        <stp/>
        <stp>BDH|10611443691386758787</stp>
        <tr r="F35" s="15"/>
      </tp>
      <tp t="e">
        <v>#N/A</v>
        <stp/>
        <stp>BDH|16056395903668066160</stp>
        <tr r="D153" s="10"/>
      </tp>
      <tp t="e">
        <v>#N/A</v>
        <stp/>
        <stp>BDH|13894108053278141367</stp>
        <tr r="O304" s="5"/>
        <tr r="O312" s="5"/>
      </tp>
    </main>
    <main first="bloomberg.rtd">
      <tp>
        <v>303.38356317562807</v>
        <stp/>
        <stp>##V3_BDPV12</stp>
        <stp>EK588292 Corp</stp>
        <stp>yas_ispread</stp>
        <stp>[hybrids_05.xlsx]tkrBBG!R127C16</stp>
        <tr r="P127" s="1"/>
      </tp>
    </main>
    <main first="bofaddin.rtdserver">
      <tp t="e">
        <v>#N/A</v>
        <stp/>
        <stp>BDH|11021972314192958753</stp>
        <tr r="U469" s="5"/>
        <tr r="T470" s="5"/>
      </tp>
      <tp t="e">
        <v>#N/A</v>
        <stp/>
        <stp>BDH|10803092279832690917</stp>
        <tr r="D76" s="10"/>
      </tp>
      <tp t="e">
        <v>#N/A</v>
        <stp/>
        <stp>BDH|14780034812450987910</stp>
        <tr r="T211" s="5"/>
        <tr r="U210" s="5"/>
      </tp>
      <tp t="s">
        <v>#N/A N/A</v>
        <stp/>
        <stp>BDH|11995044762959124202</stp>
        <tr r="D55" s="10"/>
      </tp>
    </main>
    <main first="bloomberg.rtd">
      <tp>
        <v>286.92638853077193</v>
        <stp/>
        <stp>##V3_BDPV12</stp>
        <stp>FR0013478252 Corp</stp>
        <stp>yas_ispread</stp>
        <stp>[hybrids_05.xlsx]issuerTable!R399C11</stp>
        <tr r="K399" s="5"/>
      </tp>
      <tp>
        <v>286.92638853077193</v>
        <stp/>
        <stp>##V3_BDPV12</stp>
        <stp>FR0013478252 Corp</stp>
        <stp>yas_ispread</stp>
        <stp>[hybrids_05.xlsx]issuerTable!R397C11</stp>
        <tr r="K397" s="5"/>
      </tp>
      <tp>
        <v>336.93390647902595</v>
        <stp/>
        <stp>##V3_BDPV12</stp>
        <stp>XS2077670342 Corp</stp>
        <stp>yas_ispread</stp>
        <stp>[hybrids_05.xlsx]issuerTable!R288C11</stp>
        <tr r="K288" s="5"/>
      </tp>
      <tp>
        <v>356.48496706843264</v>
        <stp/>
        <stp>##V3_BDPV12</stp>
        <stp>XS1224953882 Corp</stp>
        <stp>yas_ispread</stp>
        <stp>[hybrids_05.xlsx]issuerTable!R416C10</stp>
        <tr r="J416" s="5"/>
      </tp>
      <tp>
        <v>336.93390647902595</v>
        <stp/>
        <stp>##V3_BDPV12</stp>
        <stp>XS2077670342 Corp</stp>
        <stp>yas_ispread</stp>
        <stp>[hybrids_05.xlsx]issuerTable!R282C11</stp>
        <tr r="K282" s="5"/>
      </tp>
      <tp>
        <v>356.48496706843264</v>
        <stp/>
        <stp>##V3_BDPV12</stp>
        <stp>XS1224953882 Corp</stp>
        <stp>yas_ispread</stp>
        <stp>[hybrids_05.xlsx]issuerTable!R415C11</stp>
        <tr r="K415" s="5"/>
      </tp>
      <tp>
        <v>432.40206385858306</v>
        <stp/>
        <stp>##V3_BDPV12</stp>
        <stp>XS1716945586 Corp</stp>
        <stp>yas_ispread</stp>
        <stp>[hybrids_05.xlsx]issuerTable!R418C11</stp>
        <tr r="K418" s="5"/>
      </tp>
      <tp>
        <v>432.40206385858306</v>
        <stp/>
        <stp>##V3_BDPV12</stp>
        <stp>XS1716945586 Corp</stp>
        <stp>yas_ispread</stp>
        <stp>[hybrids_05.xlsx]issuerTable!R416C11</stp>
        <tr r="K416" s="5"/>
      </tp>
      <tp>
        <v>412.34118004456144</v>
        <stp/>
        <stp>##V3_BDPV12</stp>
        <stp>XS2186001314 Corp</stp>
        <stp>yas_ispread</stp>
        <stp>[hybrids_05.xlsx]issuerTable!R335C11</stp>
        <tr r="K335" s="5"/>
      </tp>
      <tp>
        <v>412.34118004456144</v>
        <stp/>
        <stp>##V3_BDPV12</stp>
        <stp>XS2186001314 Corp</stp>
        <stp>yas_ispread</stp>
        <stp>[hybrids_05.xlsx]issuerTable!R329C11</stp>
        <tr r="K329" s="5"/>
      </tp>
      <tp t="s">
        <v>29/01/2024</v>
        <stp/>
        <stp>##V3_BDPV12</stp>
        <stp>AL211915 Corp</stp>
        <stp>nxt_call_dt</stp>
        <stp>[hybrids_05.xlsx]sectorTable!R5C8</stp>
        <tr r="H5" s="3"/>
      </tp>
      <tp t="s">
        <v>09/12/2025</v>
        <stp/>
        <stp>##V3_BDPV12</stp>
        <stp>QJ993374 Corp</stp>
        <stp>nxt_call_dt</stp>
        <stp>[hybrids_05.xlsx]tkrBBG!R32C10</stp>
        <tr r="J32" s="1"/>
      </tp>
      <tp t="s">
        <v>16/03/2027</v>
        <stp/>
        <stp>##V3_BDPV12</stp>
        <stp>BJ924355 Corp</stp>
        <stp>nxt_call_dt</stp>
        <stp>[hybrids_05.xlsx]tkrBBG!R27C10</stp>
        <tr r="J27" s="1"/>
      </tp>
      <tp t="s">
        <v>07/08/2022</v>
        <stp/>
        <stp>##V3_BDPV12</stp>
        <stp>AO148682 Corp</stp>
        <stp>nxt_call_dt</stp>
        <stp>[hybrids_05.xlsx]tkrBBG!R20C10</stp>
        <tr r="J20" s="1"/>
      </tp>
      <tp t="s">
        <v>22/03/2029</v>
        <stp/>
        <stp>##V3_BDPV12</stp>
        <stp>BK123260 Corp</stp>
        <stp>nxt_call_dt</stp>
        <stp>[hybrids_05.xlsx]tkrBBG!R38C10</stp>
        <tr r="J38" s="1"/>
      </tp>
      <tp t="s">
        <v>28/03/2023</v>
        <stp/>
        <stp>##V3_BDPV12</stp>
        <stp>EJ606316 Corp</stp>
        <stp>nxt_call_dt</stp>
        <stp>[hybrids_05.xlsx]tkrBBG!R57C10</stp>
        <tr r="J57" s="1"/>
      </tp>
      <tp t="s">
        <v>22/03/2026</v>
        <stp/>
        <stp>##V3_BDPV12</stp>
        <stp>BK122273 Corp</stp>
        <stp>nxt_call_dt</stp>
        <stp>[hybrids_05.xlsx]tkrBBG!R37C10</stp>
        <tr r="J37" s="1"/>
      </tp>
      <tp t="s">
        <v>02/06/2024</v>
        <stp/>
        <stp>##V3_BDPV12</stp>
        <stp>EK293278 Corp</stp>
        <stp>nxt_call_dt</stp>
        <stp>[hybrids_05.xlsx]tkrBBG!R89C10</stp>
        <tr r="J89" s="1"/>
      </tp>
      <tp t="s">
        <v>07/02/2022</v>
        <stp/>
        <stp>##V3_BDPV12</stp>
        <stp>EK041241 Corp</stp>
        <stp>nxt_call_dt</stp>
        <stp>[hybrids_05.xlsx]tkrBBG!R68C10</stp>
        <tr r="J68" s="1"/>
      </tp>
      <tp t="s">
        <v>07/02/2024</v>
        <stp/>
        <stp>##V3_BDPV12</stp>
        <stp>EK041235 Corp</stp>
        <stp>nxt_call_dt</stp>
        <stp>[hybrids_05.xlsx]tkrBBG!R64C10</stp>
        <tr r="J64" s="1"/>
      </tp>
      <tp t="s">
        <v>12/12/2024</v>
        <stp/>
        <stp>##V3_BDPV12</stp>
        <stp>EK648265 Corp</stp>
        <stp>nxt_call_dt</stp>
        <stp>[hybrids_05.xlsx]tkrBBG!R12C10</stp>
        <tr r="J12" s="1"/>
      </tp>
      <tp>
        <v>227.3054575858946</v>
        <stp/>
        <stp>##V3_BDPV12</stp>
        <stp>UV853118 Corp</stp>
        <stp>yas_ispread</stp>
        <stp>[hybrids_05.xlsx]tkrBBG!R30C16</stp>
        <tr r="P30" s="1"/>
      </tp>
      <tp>
        <v>331.48370727802956</v>
        <stp/>
        <stp>##V3_BDPV12</stp>
        <stp>LW253022 Corp</stp>
        <stp>yas_ispread</stp>
        <stp>[hybrids_05.xlsx]tkrBBG!R61C16</stp>
        <tr r="P61" s="1"/>
      </tp>
      <tp>
        <v>347.95047022612414</v>
        <stp/>
        <stp>##V3_BDPV12</stp>
        <stp>AQ234625 Corp</stp>
        <stp>yas_ispread</stp>
        <stp>[hybrids_05.xlsx]tkrBBG!R71C16</stp>
        <tr r="P71" s="1"/>
      </tp>
      <tp>
        <v>197.90200392103509</v>
        <stp/>
        <stp>##V3_BDPV12</stp>
        <stp>LW068019 Corp</stp>
        <stp>yas_ispread</stp>
        <stp>[hybrids_05.xlsx]tkrBBG!R43C16</stp>
        <tr r="P43" s="1"/>
      </tp>
      <tp>
        <v>374.09391028981156</v>
        <stp/>
        <stp>##V3_BDPV12</stp>
        <stp>ZQ782646 Corp</stp>
        <stp>yas_ispread</stp>
        <stp>[hybrids_05.xlsx]tkrBBG!R99C16</stp>
        <tr r="P99" s="1"/>
      </tp>
      <tp>
        <v>230.07955612301853</v>
        <stp/>
        <stp>##V3_BDPV12</stp>
        <stp>ZR570567 Corp</stp>
        <stp>yas_ispread</stp>
        <stp>[hybrids_05.xlsx]tkrBBG!R67C16</stp>
        <tr r="P67" s="1"/>
      </tp>
      <tp>
        <v>350.31610790131003</v>
        <stp/>
        <stp>##V3_BDPV12</stp>
        <stp>ZP707724 Corp</stp>
        <stp>yas_ispread</stp>
        <stp>[hybrids_05.xlsx]tkrBBG!R76C16</stp>
        <tr r="P76" s="1"/>
      </tp>
      <tp>
        <v>426.43382206383035</v>
        <stp/>
        <stp>##V3_BDPV12</stp>
        <stp>ZR457518 Corp</stp>
        <stp>yas_ispread</stp>
        <stp>[hybrids_05.xlsx]tkrBBG!R21C16</stp>
        <tr r="P21" s="1"/>
      </tp>
      <tp t="s">
        <v>XS1572349865</v>
        <stp/>
        <stp>##V3_BDPV12</stp>
        <stp>AM717420 Corp</stp>
        <stp>ID_ISIN</stp>
        <stp>[hybrids_05.xlsx]tkrBBG!R135C6</stp>
        <tr r="F135" s="1"/>
      </tp>
    </main>
    <main first="bofaddin.rtdserver">
      <tp t="e">
        <v>#N/A</v>
        <stp/>
        <stp>BDH|14769696365310991932</stp>
        <tr r="V21" s="3"/>
      </tp>
    </main>
    <main first="bloomberg.rtd">
      <tp>
        <v>261.70569302243513</v>
        <stp/>
        <stp>##V3_BDPV12</stp>
        <stp>DE000A14J611 Corp</stp>
        <stp>yas_ispread</stp>
        <stp>[hybrids_05.xlsx]issuerTable!R288C10</stp>
        <tr r="J288" s="5"/>
      </tp>
      <tp>
        <v>261.70569302243513</v>
        <stp/>
        <stp>##V3_BDPV12</stp>
        <stp>DE000A14J611 Corp</stp>
        <stp>yas_ispread</stp>
        <stp>[hybrids_05.xlsx]issuerTable!R280C10</stp>
        <tr r="J280" s="5"/>
      </tp>
    </main>
    <main first="bofaddin.rtdserver">
      <tp t="e">
        <v>#N/A</v>
        <stp/>
        <stp>BDH|15222059238488911356</stp>
        <tr r="F38" s="14"/>
        <tr r="F38" s="13"/>
      </tp>
      <tp t="e">
        <v>#N/A</v>
        <stp/>
        <stp>BDH|16548731356440229916</stp>
        <tr r="P81" s="5"/>
        <tr r="O82" s="5"/>
        <tr r="O92" s="5"/>
      </tp>
      <tp t="e">
        <v>#N/A</v>
        <stp/>
        <stp>BDH|15705371097956791434</stp>
        <tr r="D67" s="10"/>
      </tp>
    </main>
    <main first="bloomberg.rtd">
      <tp>
        <v>1371.912637825506</v>
        <stp/>
        <stp>##V3_BDPV12</stp>
        <stp>EK808355 Corp</stp>
        <stp>yas_ispread</stp>
        <stp>[hybrids_05.xlsx]tkrBBG!R165C16</stp>
        <tr r="P165" s="1"/>
      </tp>
      <tp>
        <v>231.46577021280456</v>
        <stp/>
        <stp>##V3_BDPV12</stp>
        <stp>AZ851450 Corp</stp>
        <stp>yas_ispread</stp>
        <stp>[hybrids_05.xlsx]tkrBBG!R109C16</stp>
        <tr r="P109" s="1"/>
      </tp>
      <tp>
        <v>280.99287153425746</v>
        <stp/>
        <stp>##V3_BDPV12</stp>
        <stp>EK858851 Corp</stp>
        <stp>yas_ispread</stp>
        <stp>[hybrids_05.xlsx]tkrBBG!R111C16</stp>
        <tr r="P111" s="1"/>
      </tp>
      <tp t="s">
        <v>FR0011700293</v>
        <stp/>
        <stp>##V3_BDPV12</stp>
        <stp>EK024610 Corp</stp>
        <stp>ID_ISIN</stp>
        <stp>[hybrids_05.xlsx]tkrBBG!R101C6</stp>
        <tr r="F101" s="1"/>
      </tp>
    </main>
    <main first="bofaddin.rtdserver">
      <tp t="e">
        <v>#N/A</v>
        <stp/>
        <stp>BDH|18399314662376131649</stp>
        <tr r="P84" s="5"/>
        <tr r="O85" s="5"/>
        <tr r="P91" s="5"/>
      </tp>
    </main>
    <main first="bloomberg.rtd">
      <tp t="s">
        <v>XS1642686676</v>
        <stp/>
        <stp>##V3_BDPV12</stp>
        <stp>AO262515 Corp</stp>
        <stp>ID_ISIN</stp>
        <stp>[hybrids_05.xlsx]tkrBBG!R196C6</stp>
        <tr r="F196" s="1"/>
      </tp>
    </main>
    <main first="bofaddin.rtdserver">
      <tp t="s">
        <v>#N/A N/A</v>
        <stp/>
        <stp>BDH|16576423504128696723</stp>
        <tr r="D41" s="10"/>
      </tp>
      <tp t="e">
        <v>#N/A</v>
        <stp/>
        <stp>BDH|10766894039350641679</stp>
        <tr r="T210" s="5"/>
        <tr r="U209" s="5"/>
        <tr r="T218" s="5"/>
      </tp>
      <tp t="e">
        <v>#N/A</v>
        <stp/>
        <stp>BDH|13309974906474140351</stp>
        <tr r="U29" s="3"/>
      </tp>
      <tp t="e">
        <v>#N/A</v>
        <stp/>
        <stp>BDH|13683836771597699697</stp>
        <tr r="U236" s="5"/>
        <tr r="U242" s="5"/>
      </tp>
      <tp t="e">
        <v>#N/A</v>
        <stp/>
        <stp>BDH|18038833785297861250</stp>
        <tr r="O147" s="5"/>
        <tr r="P146" s="5"/>
        <tr r="O146" s="5"/>
        <tr r="O155" s="5"/>
      </tp>
      <tp t="e">
        <v>#N/A</v>
        <stp/>
        <stp>BDH|11518983995404166847</stp>
        <tr r="Z8" s="3"/>
        <tr r="T328" s="5"/>
        <tr r="U327" s="5"/>
      </tp>
    </main>
    <main first="bloomberg.rtd">
      <tp t="s">
        <v>EUR</v>
        <stp/>
        <stp>##V3_BDPV12</stp>
        <stp>QZ716550 Corp</stp>
        <stp>crncy</stp>
        <stp>[hybrids_05.xlsx]tkrBBG!R106C12</stp>
        <tr r="L106" s="1"/>
      </tp>
    </main>
    <main first="bofaddin.rtdserver">
      <tp t="s">
        <v>#N/A N/A</v>
        <stp/>
        <stp>BDH|13012058151918194396</stp>
        <tr r="D78" s="10"/>
      </tp>
    </main>
    <main first="bloomberg.rtd">
      <tp>
        <v>230.5615273691572</v>
        <stp/>
        <stp>##V3_BDPV12</stp>
        <stp>XS1501166869 Corp</stp>
        <stp>yas_ispread</stp>
        <stp>[hybrids_05.xlsx]issuerTable!R128C11</stp>
        <tr r="K128" s="5"/>
      </tp>
      <tp>
        <v>230.5615273691572</v>
        <stp/>
        <stp>##V3_BDPV12</stp>
        <stp>XS1501166869 Corp</stp>
        <stp>yas_ispread</stp>
        <stp>[hybrids_05.xlsx]issuerTable!R121C11</stp>
        <tr r="K121" s="5"/>
      </tp>
      <tp t="s">
        <v>02/01/2022</v>
        <stp/>
        <stp>##V3_BDPV12</stp>
        <stp>LW253022 Corp</stp>
        <stp>nxt_call_dt</stp>
        <stp>[hybrids_05.xlsx]sectorTable!R5C7</stp>
        <tr r="G5" s="3"/>
      </tp>
      <tp t="s">
        <v>18/05/2025</v>
        <stp/>
        <stp>##V3_BDPV12</stp>
        <stp>BG013162 Corp</stp>
        <stp>nxt_call_dt</stp>
        <stp>[hybrids_05.xlsx]tkrBBG!R83C10</stp>
        <tr r="J83" s="1"/>
      </tp>
      <tp>
        <v>207.67639171134618</v>
        <stp/>
        <stp>##V3_BDPV12</stp>
        <stp>QZ730280 Corp</stp>
        <stp>yas_ispread</stp>
        <stp>[hybrids_05.xlsx]tkrBBG!R44C16</stp>
        <tr r="P44" s="1"/>
      </tp>
    </main>
    <main first="bofaddin.rtdserver">
      <tp t="e">
        <v>#N/A</v>
        <stp/>
        <stp>BDH|13246658197288102605</stp>
        <tr r="U397" s="5"/>
        <tr r="U399" s="5"/>
        <tr r="AA36" s="3"/>
      </tp>
      <tp t="e">
        <v>#N/A</v>
        <stp/>
        <stp>BDH|14390457249110632680</stp>
        <tr r="AA35" s="3"/>
      </tp>
      <tp t="e">
        <v>#N/A</v>
        <stp/>
        <stp>BDH|15334553413455570616</stp>
        <tr r="P329" s="5"/>
        <tr r="P335" s="5"/>
      </tp>
      <tp t="e">
        <v>#N/A</v>
        <stp/>
        <stp>BDH|18100116910082446856</stp>
        <tr r="U304" s="5"/>
        <tr r="T305" s="5"/>
      </tp>
      <tp t="e">
        <v>#N/A</v>
        <stp/>
        <stp>BDH|16914925079963471961</stp>
        <tr r="P280" s="5"/>
        <tr r="O281" s="5"/>
      </tp>
      <tp t="e">
        <v>#N/A</v>
        <stp/>
        <stp>BDH|11091026403747032414</stp>
        <tr r="Z26" s="3"/>
      </tp>
      <tp t="s">
        <v>#N/A N/A</v>
        <stp/>
        <stp>BDH|15529320820976398044</stp>
        <tr r="D62" s="10"/>
      </tp>
      <tp t="e">
        <v>#N/A</v>
        <stp/>
        <stp>BDH|10403126915303049135</stp>
        <tr r="U15" s="3"/>
      </tp>
      <tp t="e">
        <v>#N/A</v>
        <stp/>
        <stp>BDH|13680952481123777362</stp>
        <tr r="T472" s="5"/>
        <tr r="Z33" s="3"/>
        <tr r="T469" s="5"/>
      </tp>
      <tp t="e">
        <v>#N/A</v>
        <stp/>
        <stp>BDH|14669419547266794054</stp>
        <tr r="T437" s="5"/>
        <tr r="T434" s="5"/>
      </tp>
    </main>
    <main first="bloomberg.rtd">
      <tp>
        <v>300.44399531160605</v>
        <stp/>
        <stp>##V3_BDPV12</stp>
        <stp>AS640440 Corp</stp>
        <stp>yas_ispread</stp>
        <stp>[hybrids_05.xlsx]tkrBBG!R120C16</stp>
        <tr r="P120" s="1"/>
      </tp>
    </main>
    <main first="bofaddin.rtdserver">
      <tp t="e">
        <v>#N/A</v>
        <stp/>
        <stp>BDH|13755743221096219254</stp>
        <tr r="V12" s="3"/>
      </tp>
    </main>
    <main first="bloomberg.rtd">
      <tp>
        <v>141.9031224505467</v>
        <stp/>
        <stp>##V3_BDPV12</stp>
        <stp>AR008123 Corp</stp>
        <stp>yas_ispread</stp>
        <stp>[hybrids_05.xlsx]tkrBBG!R140C16</stp>
        <tr r="P140" s="1"/>
      </tp>
      <tp>
        <v>436.80951528172625</v>
        <stp/>
        <stp>##V3_BDPV12</stp>
        <stp>EK027221 Corp</stp>
        <stp>yas_ispread</stp>
        <stp>[hybrids_05.xlsx]tkrBBG!R103C16</stp>
        <tr r="P103" s="1"/>
      </tp>
    </main>
    <main first="bofaddin.rtdserver">
      <tp t="e">
        <v>#N/A</v>
        <stp/>
        <stp>BDH|12057710373667764717</stp>
        <tr r="D121" s="10"/>
      </tp>
    </main>
    <main first="bloomberg.rtd">
      <tp>
        <v>418.06869436142478</v>
        <stp/>
        <stp>##V3_BDPV12</stp>
        <stp>EJ516173 Corp</stp>
        <stp>yas_ispread</stp>
        <stp>[hybrids_05.xlsx]tkrBBG!R100C16</stp>
        <tr r="P100" s="1"/>
      </tp>
    </main>
    <main first="bloomberg.rtd">
      <tp>
        <v>189.87094064852178</v>
        <stp/>
        <stp>##V3_BDPV12</stp>
        <stp>QZ716550 Corp</stp>
        <stp>yas_ispread</stp>
        <stp>[hybrids_05.xlsx]tkrBBG!R106C16</stp>
        <tr r="P106" s="1"/>
      </tp>
    </main>
    <main first="bofaddin.rtdserver">
      <tp t="e">
        <v>#N/A</v>
        <stp/>
        <stp>BDH|16657270770504522523</stp>
        <tr r="D99" s="10"/>
      </tp>
    </main>
    <main first="bloomberg.rtd">
      <tp>
        <v>1280.760377783397</v>
        <stp/>
        <stp>##V3_BDPV12</stp>
        <stp>AM679347 Corp</stp>
        <stp>yas_ispread</stp>
        <stp>[hybrids_05.xlsx]tkrBBG!R193C16</stp>
        <tr r="P193" s="1"/>
      </tp>
      <tp>
        <v>241.99616774149217</v>
        <stp/>
        <stp>##V3_BDPV12</stp>
        <stp>EJ575377 Corp</stp>
        <stp>yas_ispread</stp>
        <stp>[hybrids_05.xlsx]tkrBBG!R133C16</stp>
        <tr r="P133" s="1"/>
      </tp>
    </main>
    <main first="bofaddin.rtdserver">
      <tp t="s">
        <v>#N/A N/A</v>
        <stp/>
        <stp>BDH|17165245317847293199</stp>
        <tr r="D49" s="10"/>
      </tp>
      <tp t="e">
        <v>#N/A</v>
        <stp/>
        <stp>BDH|13964648368674800541</stp>
        <tr r="Z25" s="3"/>
      </tp>
      <tp t="s">
        <v>#N/A N/A</v>
        <stp/>
        <stp>BDH|15274015186636909952</stp>
        <tr r="D26" s="10"/>
      </tp>
      <tp t="s">
        <v>#N/A N/A</v>
        <stp/>
        <stp>BDH|10516286611284605530</stp>
        <tr r="D154" s="10"/>
      </tp>
    </main>
    <main first="bloomberg.rtd">
      <tp t="s">
        <v>XS1323897485</v>
        <stp/>
        <stp>##V3_BDPV12</stp>
        <stp>QJ937853 Corp</stp>
        <stp>ID_ISIN</stp>
        <stp>[hybrids_05.xlsx]tkrBBG!R181C6</stp>
        <tr r="F181" s="1"/>
      </tp>
      <tp t="s">
        <v>XS1323897485</v>
        <stp/>
        <stp>##V3_BDPV12</stp>
        <stp>QJ937853 Corp</stp>
        <stp>ID_ISIN</stp>
        <stp>[hybrids_05.xlsx]tkrBBG!R171C6</stp>
        <tr r="F171" s="1"/>
      </tp>
    </main>
    <main first="bloomberg.rtd">
      <tp>
        <v>336.85441507491356</v>
        <stp/>
        <stp>##V3_BDPV12</stp>
        <stp>ZP454068 Corp</stp>
        <stp>yas_ispread</stp>
        <stp>[hybrids_05.xlsx]tkrBBG!R148C16</stp>
        <tr r="P148" s="1"/>
      </tp>
    </main>
    <main first="bofaddin.rtdserver">
      <tp t="e">
        <v>#N/A</v>
        <stp/>
        <stp>BDH|18147880914762144119</stp>
        <tr r="O86" s="5"/>
        <tr r="P85" s="5"/>
      </tp>
    </main>
    <main first="bloomberg.rtd">
      <tp>
        <v>1041.8422288472125</v>
        <stp/>
        <stp>##V3_BDPV12</stp>
        <stp>AX691342 Corp</stp>
        <stp>yas_ispread</stp>
        <stp>[hybrids_05.xlsx]tkrBBG!R188C16</stp>
        <tr r="P188" s="1"/>
      </tp>
    </main>
    <main first="bofaddin.rtdserver">
      <tp t="s">
        <v>#N/A N/A</v>
        <stp/>
        <stp>BDH|15513711029325713760</stp>
        <tr r="D27" s="10"/>
      </tp>
    </main>
    <main first="bloomberg.rtd">
      <tp>
        <v>355.79451653250493</v>
        <stp/>
        <stp>##V3_BDPV12</stp>
        <stp>EJ530879 Corp</stp>
        <stp>yas_ispread</stp>
        <stp>[hybrids_05.xlsx]tkrBBG!R102C16</stp>
        <tr r="P102" s="1"/>
      </tp>
    </main>
    <main first="bofaddin.rtdserver">
      <tp t="s">
        <v>#N/A N/A</v>
        <stp/>
        <stp>BDH|12507596958882272297</stp>
        <tr r="D7" s="10"/>
      </tp>
      <tp t="e">
        <v>#N/A</v>
        <stp/>
        <stp>BDH|11514675174227142587</stp>
        <tr r="O83" s="5"/>
        <tr r="P82" s="5"/>
        <tr r="O94" s="5"/>
      </tp>
      <tp t="s">
        <v>#N/A N/A</v>
        <stp/>
        <stp>BDH|17805704267656405246</stp>
        <tr r="D122" s="10"/>
      </tp>
    </main>
    <main first="bloomberg.rtd">
      <tp t="s">
        <v>XS2187689380</v>
        <stp/>
        <stp>##V3_BDPV12</stp>
        <stp>BJ980938 Corp</stp>
        <stp>ID_ISIN</stp>
        <stp>[hybrids_05.xlsx]tkrBBG!R160C6</stp>
        <tr r="F160" s="1"/>
      </tp>
      <tp>
        <v>151.77166957118428</v>
        <stp/>
        <stp>##V3_BDPV12</stp>
        <stp>XS1115490523 Corp</stp>
        <stp>yas_ispread</stp>
        <stp>[hybrids_05.xlsx]issuerTable!R186C10</stp>
        <tr r="J186" s="5"/>
      </tp>
      <tp>
        <v>151.77166957118428</v>
        <stp/>
        <stp>##V3_BDPV12</stp>
        <stp>XS1115490523 Corp</stp>
        <stp>yas_ispread</stp>
        <stp>[hybrids_05.xlsx]issuerTable!R178C10</stp>
        <tr r="J178" s="5"/>
      </tp>
      <tp>
        <v>233.60836206463969</v>
        <stp/>
        <stp>##V3_BDPV12</stp>
        <stp>XS2196328608 Corp</stp>
        <stp>yas_ispread</stp>
        <stp>[hybrids_05.xlsx]issuerTable!R149C11</stp>
        <tr r="K149" s="5"/>
      </tp>
      <tp>
        <v>233.60836206463969</v>
        <stp/>
        <stp>##V3_BDPV12</stp>
        <stp>XS2196328608 Corp</stp>
        <stp>yas_ispread</stp>
        <stp>[hybrids_05.xlsx]issuerTable!R150C10</stp>
        <tr r="J150" s="5"/>
      </tp>
      <tp>
        <v>19.85129477295024</v>
        <stp/>
        <stp>##V3_BDPV12</stp>
        <stp>ZR363806 Corp</stp>
        <stp>interval_std_dev</stp>
        <stp>[hybrids_05.xlsx]sectorTable!R19C33</stp>
        <stp>calc_interval=30d</stp>
        <stp>market_data_override=sp210</stp>
        <tr r="AG19" s="3"/>
      </tp>
    </main>
    <main first="bofaddin.rtdserver">
      <tp t="e">
        <v>#N/A</v>
        <stp/>
        <stp>BDH|14897170659917500421</stp>
        <tr r="V5" s="3"/>
      </tp>
      <tp t="e">
        <v>#N/A</v>
        <stp/>
        <stp>BDH|11021466139896957364</stp>
        <tr r="U39" s="3"/>
      </tp>
    </main>
    <main first="bloomberg.rtd">
      <tp t="s">
        <v>XS1216019585</v>
        <stp/>
        <stp>##V3_BDPV12</stp>
        <stp>EK824997 Corp</stp>
        <stp>ID_ISIN</stp>
        <stp>[hybrids_05.xlsx]tkrBBG!R130C6</stp>
        <tr r="F130" s="1"/>
      </tp>
    </main>
    <main first="bloomberg.rtd">
      <tp>
        <v>764.13103129609101</v>
        <stp/>
        <stp>##V3_BDPV12</stp>
        <stp>AO262515 Corp</stp>
        <stp>yas_ispread</stp>
        <stp>[hybrids_05.xlsx]tkrBBG!R196C16</stp>
        <tr r="P196" s="1"/>
      </tp>
    </main>
    <main first="bloomberg.rtd">
      <tp>
        <v>260.88412254196413</v>
        <stp/>
        <stp>##V3_BDPV12</stp>
        <stp>ZR363807 Corp</stp>
        <stp>yas_ispread</stp>
        <stp>[hybrids_05.xlsx]tkrBBG!R132C16</stp>
        <tr r="P132" s="1"/>
      </tp>
    </main>
    <main first="bloomberg.rtd">
      <tp>
        <v>230.49363118749778</v>
        <stp/>
        <stp>##V3_BDPV12</stp>
        <stp>ZR363806 Corp</stp>
        <stp>yas_ispread</stp>
        <stp>[hybrids_05.xlsx]tkrBBG!R131C16</stp>
        <tr r="P131" s="1"/>
      </tp>
      <tp t="s">
        <v>EUR</v>
        <stp/>
        <stp>##V3_BDPV12</stp>
        <stp>ZR363807 Corp</stp>
        <stp>crncy</stp>
        <stp>[hybrids_05.xlsx]tkrBBG!R132C12</stp>
        <tr r="L132" s="1"/>
      </tp>
      <tp t="s">
        <v>EUR</v>
        <stp/>
        <stp>##V3_BDPV12</stp>
        <stp>ZR363806 Corp</stp>
        <stp>crncy</stp>
        <stp>[hybrids_05.xlsx]tkrBBG!R131C12</stp>
        <tr r="L131" s="1"/>
      </tp>
      <tp t="s">
        <v>XS1219498141</v>
        <stp/>
        <stp>##V3_BDPV12</stp>
        <stp>EK858851 Corp</stp>
        <stp>ID_ISIN</stp>
        <stp>[hybrids_05.xlsx]tkrBBG!R111C6</stp>
        <tr r="F111" s="1"/>
      </tp>
    </main>
    <main first="bloomberg.rtd">
      <tp t="s">
        <v>XS1323897485</v>
        <stp/>
        <stp>##V3_BDPV12</stp>
        <stp>QJ937853 Corp</stp>
        <stp>ID_ISIN</stp>
        <stp>[hybrids_05.xlsx]tkrBBG!R180C6</stp>
        <tr r="F180" s="1"/>
      </tp>
      <tp t="s">
        <v>XS1323897485</v>
        <stp/>
        <stp>##V3_BDPV12</stp>
        <stp>QJ937853 Corp</stp>
        <stp>ID_ISIN</stp>
        <stp>[hybrids_05.xlsx]tkrBBG!R170C6</stp>
        <tr r="F170" s="1"/>
      </tp>
    </main>
    <main first="bofaddin.rtdserver">
      <tp t="e">
        <v>#N/A</v>
        <stp/>
        <stp>BDH|15085219570345972601</stp>
        <tr r="T397" s="5"/>
        <tr r="Z36" s="3"/>
        <tr r="U396" s="5"/>
      </tp>
      <tp t="e">
        <v>#N/A</v>
        <stp/>
        <stp>BDH|16816887539807691942</stp>
        <tr r="AA27" s="3"/>
      </tp>
      <tp t="e">
        <v>#N/A</v>
        <stp/>
        <stp>BDH|10307629059826574608</stp>
        <tr r="T351" s="5"/>
        <tr r="U350" s="5"/>
      </tp>
      <tp t="s">
        <v>#N/A N/A</v>
        <stp/>
        <stp>BDH|16389941585312676699</stp>
        <tr r="D102" s="10"/>
      </tp>
    </main>
    <main first="bloomberg.rtd">
      <tp t="s">
        <v>XS1216020161</v>
        <stp/>
        <stp>##V3_BDPV12</stp>
        <stp>EK825033 Corp</stp>
        <stp>ID_ISIN</stp>
        <stp>[hybrids_05.xlsx]tkrBBG!R129C6</stp>
        <tr r="F129" s="1"/>
      </tp>
    </main>
    <main first="bofaddin.rtdserver">
      <tp t="s">
        <v>#N/A N/A</v>
        <stp/>
        <stp>BDH|11046583302353755427</stp>
        <tr r="D135" s="10"/>
      </tp>
      <tp t="s">
        <v>#N/A N/A</v>
        <stp/>
        <stp>BDH|13997895367397141986</stp>
        <tr r="D108" s="10"/>
      </tp>
    </main>
    <main first="bloomberg.rtd">
      <tp>
        <v>195.94654373883355</v>
        <stp/>
        <stp>##V3_BDPV12</stp>
        <stp>XS1720192696 Corp</stp>
        <stp>yas_ispread</stp>
        <stp>[hybrids_05.xlsx]issuerTable!R374C10</stp>
        <tr r="J374" s="5"/>
      </tp>
      <tp>
        <v>195.94654373883355</v>
        <stp/>
        <stp>##V3_BDPV12</stp>
        <stp>XS1720192696 Corp</stp>
        <stp>yas_ispread</stp>
        <stp>[hybrids_05.xlsx]issuerTable!R373C11</stp>
        <tr r="K373" s="5"/>
      </tp>
      <tp>
        <v>300.41911910490103</v>
        <stp/>
        <stp>##V3_BDPV12</stp>
        <stp>XS1713463559 Corp</stp>
        <stp>yas_ispread</stp>
        <stp>[hybrids_05.xlsx]issuerTable!R358C11</stp>
        <tr r="K358" s="5"/>
      </tp>
      <tp>
        <v>300.41911910490103</v>
        <stp/>
        <stp>##V3_BDPV12</stp>
        <stp>XS1713463559 Corp</stp>
        <stp>yas_ispread</stp>
        <stp>[hybrids_05.xlsx]issuerTable!R352C11</stp>
        <tr r="K352" s="5"/>
      </tp>
      <tp>
        <v>237.11570083091877</v>
        <stp/>
        <stp>##V3_BDPV12</stp>
        <stp>XS1115498260 Corp</stp>
        <stp>yas_ispread</stp>
        <stp>[hybrids_05.xlsx]issuerTable!R181C10</stp>
        <tr r="J181" s="5"/>
      </tp>
      <tp>
        <v>237.11570083091877</v>
        <stp/>
        <stp>##V3_BDPV12</stp>
        <stp>XS1115498260 Corp</stp>
        <stp>yas_ispread</stp>
        <stp>[hybrids_05.xlsx]issuerTable!R180C11</stp>
        <tr r="K180" s="5"/>
      </tp>
      <tp>
        <v>295.90915161615072</v>
        <stp/>
        <stp>##V3_BDPV12</stp>
        <stp>AX960245 Corp</stp>
        <stp>yas_ispread</stp>
        <stp>[hybrids_05.xlsx]tkrBBG!R19C16</stp>
        <tr r="P19" s="1"/>
      </tp>
      <tp>
        <v>190.08846018351844</v>
        <stp/>
        <stp>##V3_BDPV12</stp>
        <stp>AZ208021 Corp</stp>
        <stp>yas_ispread</stp>
        <stp>[hybrids_05.xlsx]tkrBBG!R13C16</stp>
        <tr r="P13" s="1"/>
      </tp>
      <tp>
        <v>369.1120035394465</v>
        <stp/>
        <stp>##V3_BDPV12</stp>
        <stp>ZR796862 Corp</stp>
        <stp>yas_ispread</stp>
        <stp>[hybrids_05.xlsx]tkrBBG!R85C16</stp>
        <tr r="P85" s="1"/>
      </tp>
    </main>
    <main first="bofaddin.rtdserver">
      <tp t="e">
        <v>#N/A</v>
        <stp/>
        <stp>BDH|14810707325031555099</stp>
        <tr r="T94" s="5"/>
        <tr r="U82" s="5"/>
        <tr r="T83" s="5"/>
      </tp>
    </main>
    <main first="bloomberg.rtd">
      <tp>
        <v>892.36894187057555</v>
        <stp/>
        <stp>##V3_BDPV12</stp>
        <stp>AZ920495 Corp</stp>
        <stp>yas_ispread</stp>
        <stp>[hybrids_05.xlsx]tkrBBG!R194C16</stp>
        <tr r="P194" s="1"/>
      </tp>
      <tp>
        <v>200.5830850171335</v>
        <stp/>
        <stp>##V3_BDPV12</stp>
        <stp>AR810587 Corp</stp>
        <stp>yas_ispread</stp>
        <stp>[hybrids_05.xlsx]tkrBBG!R125C16</stp>
        <tr r="P125" s="1"/>
      </tp>
    </main>
    <main first="bofaddin.rtdserver">
      <tp t="e">
        <v>#N/A</v>
        <stp/>
        <stp>BDH|17430419714480394268</stp>
        <tr r="P328" s="5"/>
        <tr r="O329" s="5"/>
      </tp>
    </main>
    <main first="bloomberg.rtd">
      <tp>
        <v>387.92044749619606</v>
        <stp/>
        <stp>##V3_BDPV12</stp>
        <stp>AT214421 Corp</stp>
        <stp>yas_ispread</stp>
        <stp>[hybrids_05.xlsx]tkrBBG!R155C16</stp>
        <tr r="P155" s="1"/>
      </tp>
      <tp>
        <v>328.07976093197186</v>
        <stp/>
        <stp>##V3_BDPV12</stp>
        <stp>XS1323897725 Corp</stp>
        <stp>yas_ispread</stp>
        <stp>[hybrids_05.xlsx]sectorTable!R4C12</stp>
        <tr r="L4" s="3"/>
      </tp>
    </main>
    <main first="bofaddin.rtdserver">
      <tp t="e">
        <v>#N/A</v>
        <stp/>
        <stp>BDH|11559881997184188425</stp>
        <tr r="D10" s="10"/>
      </tp>
    </main>
    <main first="bloomberg.rtd">
      <tp t="s">
        <v>XS1323897485</v>
        <stp/>
        <stp>##V3_BDPV12</stp>
        <stp>QJ937853 Corp</stp>
        <stp>ID_ISIN</stp>
        <stp>[hybrids_05.xlsx]tkrBBG!R183C6</stp>
        <tr r="F183" s="1"/>
      </tp>
      <tp t="s">
        <v>XS1323897485</v>
        <stp/>
        <stp>##V3_BDPV12</stp>
        <stp>QJ937853 Corp</stp>
        <stp>ID_ISIN</stp>
        <stp>[hybrids_05.xlsx]tkrBBG!R173C6</stp>
        <tr r="F173" s="1"/>
      </tp>
    </main>
    <main first="bofaddin.rtdserver">
      <tp t="e">
        <v>#N/A</v>
        <stp/>
        <stp>BDH|13333788070327656463</stp>
        <tr r="V14" s="3"/>
      </tp>
      <tp t="e">
        <v>#N/A</v>
        <stp/>
        <stp>BDH|18172194861147005823</stp>
        <tr r="AA10" s="3"/>
      </tp>
    </main>
    <main first="bloomberg.rtd">
      <tp>
        <v>317.67331952204228</v>
        <stp/>
        <stp>##V3_BDPV12</stp>
        <stp>XS1811181566 Corp</stp>
        <stp>yas_ispread</stp>
        <stp>[hybrids_05.xlsx]sectorTable!R6C12</stp>
        <tr r="L6" s="3"/>
      </tp>
      <tp t="s">
        <v>XS1219499032</v>
        <stp/>
        <stp>##V3_BDPV12</stp>
        <stp>EK858869 Corp</stp>
        <stp>ID_ISIN</stp>
        <stp>[hybrids_05.xlsx]tkrBBG!R112C6</stp>
        <tr r="F112" s="1"/>
      </tp>
    </main>
    <main first="bofaddin.rtdserver">
      <tp t="s">
        <v>#N/A N/A</v>
        <stp/>
        <stp>BDH|14067772263537857263</stp>
        <tr r="D119" s="10"/>
      </tp>
    </main>
    <main first="bloomberg.rtd">
      <tp t="s">
        <v>#N/A N/A</v>
        <stp/>
        <stp>##V3_BDPV12</stp>
        <stp>UV785974 Corp</stp>
        <stp>yas_ispread</stp>
        <stp>[hybrids_05.xlsx]tkrBBG!R146C16</stp>
        <tr r="P146" s="1"/>
      </tp>
    </main>
    <main first="bofaddin.rtdserver">
      <tp t="e">
        <v>#N/A</v>
        <stp/>
        <stp>BDH|14118666439858765946</stp>
        <tr r="P40" s="5"/>
        <tr r="P28" s="5"/>
        <tr r="O29" s="5"/>
      </tp>
      <tp t="e">
        <v>#N/A</v>
        <stp/>
        <stp>BDH|12173920461744937978</stp>
        <tr r="U21" s="5"/>
        <tr r="T40" s="5"/>
        <tr r="T22" s="5"/>
      </tp>
      <tp t="e">
        <v>#N/A</v>
        <stp/>
        <stp>BDH|12819535542845212677</stp>
        <tr r="U455" s="5"/>
        <tr r="U453" s="5"/>
      </tp>
      <tp t="e">
        <v>#N/A</v>
        <stp/>
        <stp>BDH|12938689241224733486</stp>
        <tr r="U30" s="3"/>
      </tp>
      <tp t="e">
        <v>#N/A</v>
        <stp/>
        <stp>BDH|10376650601153913516</stp>
        <tr r="T120" s="5"/>
        <tr r="U119" s="5"/>
      </tp>
      <tp t="e">
        <v>#N/A</v>
        <stp/>
        <stp>BDH|10051566963626982524</stp>
        <tr r="U6" s="3"/>
      </tp>
      <tp t="e">
        <v>#N/A</v>
        <stp/>
        <stp>BDH|10881648977099138842</stp>
        <tr r="P181" s="5"/>
        <tr r="P186" s="5"/>
        <tr r="P188" s="5"/>
      </tp>
      <tp t="s">
        <v>#N/A N/A</v>
        <stp/>
        <stp>BDH|13878576275405729436</stp>
        <tr r="D131" s="10"/>
      </tp>
    </main>
    <main first="bloomberg.rtd">
      <tp>
        <v>219.76326554779811</v>
        <stp/>
        <stp>##V3_BDPV12</stp>
        <stp>FR0011697010 Corp</stp>
        <stp>yas_ispread</stp>
        <stp>[hybrids_05.xlsx]issuerTable!R233C10</stp>
        <tr r="J233" s="5"/>
      </tp>
      <tp>
        <v>219.76326554779811</v>
        <stp/>
        <stp>##V3_BDPV12</stp>
        <stp>FR0011697010 Corp</stp>
        <stp>yas_ispread</stp>
        <stp>[hybrids_05.xlsx]issuerTable!R242C10</stp>
        <tr r="J242" s="5"/>
      </tp>
      <tp>
        <v>22.603948361776801</v>
        <stp/>
        <stp>##V3_BDPV12</stp>
        <stp>AW875570 Corp</stp>
        <stp>interval_std_dev</stp>
        <stp>[hybrids_05.xlsx]sectorTable!R9C33</stp>
        <stp>calc_interval=30d</stp>
        <stp>market_data_override=sp210</stp>
        <tr r="AG9" s="3"/>
      </tp>
      <tp>
        <v>197.84190780745186</v>
        <stp/>
        <stp>##V3_BDPV12</stp>
        <stp>XS1413581205 Corp</stp>
        <stp>yas_ispread</stp>
        <stp>[hybrids_05.xlsx]issuerTable!R126C10</stp>
        <tr r="J126" s="5"/>
      </tp>
      <tp>
        <v>197.84190780745186</v>
        <stp/>
        <stp>##V3_BDPV12</stp>
        <stp>XS1413581205 Corp</stp>
        <stp>yas_ispread</stp>
        <stp>[hybrids_05.xlsx]issuerTable!R117C11</stp>
        <tr r="K117" s="5"/>
      </tp>
      <tp>
        <v>197.84190780745186</v>
        <stp/>
        <stp>##V3_BDPV12</stp>
        <stp>XS1413581205 Corp</stp>
        <stp>yas_ispread</stp>
        <stp>[hybrids_05.xlsx]issuerTable!R118C10</stp>
        <tr r="J118" s="5"/>
      </tp>
      <tp>
        <v>43.743212713338394</v>
        <stp/>
        <stp>##V3_BDPV12</stp>
        <stp>LW253022 Corp</stp>
        <stp>interval_std_dev</stp>
        <stp>[hybrids_05.xlsx]sectorTable!R5C33</stp>
        <stp>calc_interval=30d</stp>
        <stp>market_data_override=sp210</stp>
        <tr r="AG5" s="3"/>
      </tp>
      <tp>
        <v>209.94646680003441</v>
        <stp/>
        <stp>##V3_BDPV12</stp>
        <stp>XS1890845875 Corp</stp>
        <stp>yas_ispread</stp>
        <stp>[hybrids_05.xlsx]issuerTable!R472C11</stp>
        <tr r="K472" s="5"/>
      </tp>
      <tp>
        <v>209.94646680003441</v>
        <stp/>
        <stp>##V3_BDPV12</stp>
        <stp>XS1890845875 Corp</stp>
        <stp>yas_ispread</stp>
        <stp>[hybrids_05.xlsx]issuerTable!R470C11</stp>
        <tr r="K470" s="5"/>
      </tp>
      <tp t="s">
        <v>29/01/2024</v>
        <stp/>
        <stp>##V3_BDPV12</stp>
        <stp>AL211915 Corp</stp>
        <stp>nxt_call_dt</stp>
        <stp>[hybrids_05.xlsx]tkrBBG!R62C10</stp>
        <tr r="J62" s="1"/>
      </tp>
      <tp t="s">
        <v>EUR</v>
        <stp/>
        <stp>##V3_BDPV12</stp>
        <stp>FR0013478252 Corp</stp>
        <stp>crncy</stp>
        <stp>[hybrids_05.xlsx]sectorTable!R36C18</stp>
        <tr r="R36" s="3"/>
      </tp>
    </main>
    <main first="bloomberg.rtd">
      <tp>
        <v>208.82884272701466</v>
        <stp/>
        <stp>##V3_BDPV12</stp>
        <stp>AZ851393 Corp</stp>
        <stp>yas_ispread</stp>
        <stp>[hybrids_05.xlsx]tkrBBG!R107C16</stp>
        <tr r="P107" s="1"/>
      </tp>
    </main>
    <main first="bofaddin.rtdserver">
      <tp t="e">
        <v>#N/A</v>
        <stp/>
        <stp>BDH|10759125577702844598</stp>
        <tr r="AA26" s="3"/>
      </tp>
      <tp t="e">
        <v>#N/A</v>
        <stp/>
        <stp>BDH|12413224070371047756</stp>
        <tr r="V39" s="3"/>
      </tp>
    </main>
    <main first="bloomberg.rtd">
      <tp>
        <v>416.08263736154657</v>
        <stp/>
        <stp>##V3_BDPV12</stp>
        <stp>AT214434 Corp</stp>
        <stp>yas_ispread</stp>
        <stp>[hybrids_05.xlsx]tkrBBG!R159C16</stp>
        <tr r="P159" s="1"/>
      </tp>
      <tp>
        <v>479.33381424181692</v>
        <stp/>
        <stp>##V3_BDPV12</stp>
        <stp>EK824997 Corp</stp>
        <stp>yas_ispread</stp>
        <stp>[hybrids_05.xlsx]tkrBBG!R130C16</stp>
        <tr r="P130" s="1"/>
      </tp>
      <tp t="s">
        <v>XS1014987355</v>
        <stp/>
        <stp>##V3_BDPV12</stp>
        <stp>EK013966 Corp</stp>
        <stp>ID_ISIN</stp>
        <stp>[hybrids_05.xlsx]tkrBBG!R122C6</stp>
        <tr r="F122" s="1"/>
      </tp>
    </main>
    <main first="bofaddin.rtdserver">
      <tp t="e">
        <v>#N/A</v>
        <stp/>
        <stp>BDH|14142269441111764233</stp>
        <tr r="O452" s="5"/>
        <tr r="O455" s="5"/>
      </tp>
      <tp t="e">
        <v>#N/A</v>
        <stp/>
        <stp>BDH|16782436305483267013</stp>
        <tr r="AA30" s="3"/>
      </tp>
    </main>
    <main first="bloomberg.rtd">
      <tp>
        <v>250.09343424851446</v>
        <stp/>
        <stp>##V3_BDPV12</stp>
        <stp>AU216832 Corp</stp>
        <stp>yas_ispread</stp>
        <stp>[hybrids_05.xlsx]tkrBBG!R149C16</stp>
        <tr r="P149" s="1"/>
      </tp>
    </main>
    <main first="bofaddin.rtdserver">
      <tp t="e">
        <v>#N/A</v>
        <stp/>
        <stp>BDH|15451355261759300878</stp>
        <tr r="V7" s="3"/>
      </tp>
      <tp t="e">
        <v>#N/A</v>
        <stp/>
        <stp>BDH|14651522448341878502</stp>
        <tr r="U94" s="5"/>
        <tr r="U92" s="5"/>
        <tr r="U86" s="5"/>
      </tp>
      <tp t="e">
        <v>#N/A</v>
        <stp/>
        <stp>BDH|11973672639712461774</stp>
        <tr r="V29" s="3"/>
      </tp>
    </main>
    <main first="bloomberg.rtd">
      <tp>
        <v>472.98323424173196</v>
        <stp/>
        <stp>##V3_BDPV12</stp>
        <stp>EK024610 Corp</stp>
        <stp>yas_ispread</stp>
        <stp>[hybrids_05.xlsx]tkrBBG!R101C16</stp>
        <tr r="P101" s="1"/>
      </tp>
      <tp>
        <v>201.81886688936444</v>
        <stp/>
        <stp>##V3_BDPV12</stp>
        <stp>EK117900 Corp</stp>
        <stp>yas_ispread</stp>
        <stp>[hybrids_05.xlsx]tkrBBG!R104C16</stp>
        <tr r="P104" s="1"/>
      </tp>
      <tp>
        <v>201.81886688936444</v>
        <stp/>
        <stp>##V3_BDPV12</stp>
        <stp>EK117900 Corp</stp>
        <stp>yas_ispread</stp>
        <stp>[hybrids_05.xlsx]tkrBBG!R105C16</stp>
        <tr r="P105" s="1"/>
      </tp>
      <tp t="s">
        <v>USF2893TAF33</v>
        <stp/>
        <stp>##V3_BDPV12</stp>
        <stp>EJ530879 Corp</stp>
        <stp>ID_ISIN</stp>
        <stp>[hybrids_05.xlsx]tkrBBG!R102C6</stp>
        <tr r="F102" s="1"/>
      </tp>
    </main>
    <main first="bofaddin.rtdserver">
      <tp t="e">
        <v>#N/A</v>
        <stp/>
        <stp>BDH|11656368576107617368</stp>
        <tr r="U12" s="3"/>
      </tp>
    </main>
    <main first="bloomberg.rtd">
      <tp>
        <v>273.75569248020446</v>
        <stp/>
        <stp>##V3_BDPV12</stp>
        <stp>QZ677477 Corp</stp>
        <stp>yas_ispread</stp>
        <stp>[hybrids_05.xlsx]tkrBBG!R110C16</stp>
        <tr r="P110" s="1"/>
      </tp>
    </main>
    <main first="bloomberg.rtd">
      <tp>
        <v>206.9113132995426</v>
        <stp/>
        <stp>##V3_BDPV12</stp>
        <stp>EK768069 Corp</stp>
        <stp>yas_ispread</stp>
        <stp>[hybrids_05.xlsx]tkrBBG!R134C16</stp>
        <tr r="P134" s="1"/>
      </tp>
      <tp t="s">
        <v>XS1323897485</v>
        <stp/>
        <stp>##V3_BDPV12</stp>
        <stp>QJ937853 Corp</stp>
        <stp>ID_ISIN</stp>
        <stp>[hybrids_05.xlsx]tkrBBG!R182C6</stp>
        <tr r="F182" s="1"/>
      </tp>
      <tp t="s">
        <v>XS1323897485</v>
        <stp/>
        <stp>##V3_BDPV12</stp>
        <stp>QJ937853 Corp</stp>
        <stp>ID_ISIN</stp>
        <stp>[hybrids_05.xlsx]tkrBBG!R162C6</stp>
        <tr r="F162" s="1"/>
      </tp>
      <tp t="s">
        <v>XS1323897485</v>
        <stp/>
        <stp>##V3_BDPV12</stp>
        <stp>QJ937853 Corp</stp>
        <stp>ID_ISIN</stp>
        <stp>[hybrids_05.xlsx]tkrBBG!R172C6</stp>
        <tr r="F172" s="1"/>
      </tp>
    </main>
    <main first="bofaddin.rtdserver">
      <tp t="e">
        <v>#N/A</v>
        <stp/>
        <stp>BDH|16290250800917792283</stp>
        <tr r="Z4" s="3"/>
      </tp>
      <tp t="e">
        <v>#N/A</v>
        <stp/>
        <stp>BDH|11800821075828258761</stp>
        <tr r="AA17" s="3"/>
        <tr r="U312" s="5"/>
        <tr r="U306" s="5"/>
      </tp>
      <tp t="e">
        <v>#N/A</v>
        <stp/>
        <stp>BDH|17658618649355683135</stp>
        <tr r="U234" s="5"/>
        <tr r="T235" s="5"/>
      </tp>
      <tp t="e">
        <v>#N/A</v>
        <stp/>
        <stp>BDH|10621039019945548526</stp>
        <tr r="D194" s="10"/>
      </tp>
      <tp t="e">
        <v>#N/A</v>
        <stp/>
        <stp>BDH|12465693930796430033</stp>
        <tr r="P126" s="5"/>
        <tr r="P120" s="5"/>
        <tr r="O121" s="5"/>
      </tp>
      <tp t="e">
        <v>#N/A</v>
        <stp/>
        <stp>BDH|15906125291578106416</stp>
        <tr r="V31" s="3"/>
      </tp>
      <tp t="s">
        <v>#N/A N/A</v>
        <stp/>
        <stp>BDH|16741853094387848146</stp>
        <tr r="D139" s="10"/>
      </tp>
      <tp t="e">
        <v>#N/A</v>
        <stp/>
        <stp>BDH|17238182812341552773</stp>
        <tr r="O350" s="5"/>
        <tr r="O358" s="5"/>
      </tp>
    </main>
    <main first="bloomberg.rtd">
      <tp>
        <v>3757.4245293164749</v>
        <stp/>
        <stp>##V3_BDPV12</stp>
        <stp>UV429459 Corp</stp>
        <stp>yas_ispread</stp>
        <stp>[hybrids_05.xlsx]tkrBBG!R166C16</stp>
        <tr r="P166" s="1"/>
      </tp>
    </main>
    <main first="bofaddin.rtdserver">
      <tp t="e">
        <v>#N/A</v>
        <stp/>
        <stp>BDH|13910763003722119725</stp>
        <tr r="U9" s="3"/>
      </tp>
      <tp t="e">
        <v>#N/A</v>
        <stp/>
        <stp>BDH|13116060682768307285</stp>
        <tr r="V28" s="3"/>
      </tp>
    </main>
    <main first="bloomberg.rtd">
      <tp>
        <v>184.64769873352455</v>
        <stp/>
        <stp>##V3_BDPV12</stp>
        <stp>FR0012278539 Corp</stp>
        <stp>yas_ispread</stp>
        <stp>[hybrids_05.xlsx]issuerTable!R399C10</stp>
        <tr r="J399" s="5"/>
      </tp>
      <tp>
        <v>184.64769873352455</v>
        <stp/>
        <stp>##V3_BDPV12</stp>
        <stp>FR0012278539 Corp</stp>
        <stp>yas_ispread</stp>
        <stp>[hybrids_05.xlsx]issuerTable!R396C10</stp>
        <tr r="J396" s="5"/>
      </tp>
      <tp>
        <v>202.49017790453584</v>
        <stp/>
        <stp>##V3_BDPV12</stp>
        <stp>XS1028599287 Corp</stp>
        <stp>yas_ispread</stp>
        <stp>[hybrids_05.xlsx]issuerTable!R179C10</stp>
        <tr r="J179" s="5"/>
      </tp>
      <tp>
        <v>202.49017790453584</v>
        <stp/>
        <stp>##V3_BDPV12</stp>
        <stp>XS1028599287 Corp</stp>
        <stp>yas_ispread</stp>
        <stp>[hybrids_05.xlsx]issuerTable!R178C11</stp>
        <tr r="K178" s="5"/>
      </tp>
      <tp t="s">
        <v>11/03/2026</v>
        <stp/>
        <stp>##V3_BDPV12</stp>
        <stp>BJ814648 Corp</stp>
        <stp>nxt_call_dt</stp>
        <stp>[hybrids_05.xlsx]sectorTable!R8C8</stp>
        <tr r="H8" s="3"/>
      </tp>
      <tp t="s">
        <v>23/04/2027</v>
        <stp/>
        <stp>##V3_BDPV12</stp>
        <stp>EK864970 Corp</stp>
        <stp>nxt_call_dt</stp>
        <stp>[hybrids_05.xlsx]tkrBBG!R56C10</stp>
        <tr r="J56" s="1"/>
      </tp>
      <tp t="s">
        <v>29/04/2023</v>
        <stp/>
        <stp>##V3_BDPV12</stp>
        <stp>EK856946 Corp</stp>
        <stp>nxt_call_dt</stp>
        <stp>[hybrids_05.xlsx]tkrBBG!R22C10</stp>
        <tr r="J22" s="1"/>
      </tp>
      <tp t="s">
        <v>06/09/2020</v>
        <stp/>
        <stp>##V3_BDPV12</stp>
        <stp>EJ814840 Corp</stp>
        <stp>nxt_call_dt</stp>
        <stp>[hybrids_05.xlsx]tkrBBG!R54C10</stp>
        <tr r="J54" s="1"/>
      </tp>
      <tp t="s">
        <v>06/09/2023</v>
        <stp/>
        <stp>##V3_BDPV12</stp>
        <stp>EJ814830 Corp</stp>
        <stp>nxt_call_dt</stp>
        <stp>[hybrids_05.xlsx]tkrBBG!R53C10</stp>
        <tr r="J53" s="1"/>
      </tp>
      <tp t="s">
        <v>22/10/2024</v>
        <stp/>
        <stp>##V3_BDPV12</stp>
        <stp>QJ190880 Corp</stp>
        <stp>nxt_call_dt</stp>
        <stp>[hybrids_05.xlsx]tkrBBG!R49C10</stp>
        <tr r="J49" s="1"/>
      </tp>
      <tp t="s">
        <v>30/03/2022</v>
        <stp/>
        <stp>##V3_BDPV12</stp>
        <stp>EK821917 Corp</stp>
        <stp>nxt_call_dt</stp>
        <stp>[hybrids_05.xlsx]tkrBBG!R92C10</stp>
        <tr r="J92" s="1"/>
      </tp>
      <tp t="s">
        <v>22/06/2025</v>
        <stp/>
        <stp>##V3_BDPV12</stp>
        <stp>BK115993 Corp</stp>
        <stp>nxt_call_dt</stp>
        <stp>[hybrids_05.xlsx]tkrBBG!R40C10</stp>
        <tr r="J40" s="1"/>
      </tp>
      <tp t="s">
        <v>19/10/2020</v>
        <stp/>
        <stp>##V3_BDPV12</stp>
        <stp>QJ201811 Corp</stp>
        <stp>nxt_call_dt</stp>
        <stp>[hybrids_05.xlsx]tkrBBG!R51C10</stp>
        <tr r="J51" s="1"/>
      </tp>
      <tp t="s">
        <v>20/10/2025</v>
        <stp/>
        <stp>##V3_BDPV12</stp>
        <stp>QJ201812 Corp</stp>
        <stp>nxt_call_dt</stp>
        <stp>[hybrids_05.xlsx]tkrBBG!R50C10</stp>
        <tr r="J50" s="1"/>
      </tp>
      <tp t="s">
        <v>10/07/2021</v>
        <stp/>
        <stp>##V3_BDPV12</stp>
        <stp>EJ744879 Corp</stp>
        <stp>nxt_call_dt</stp>
        <stp>[hybrids_05.xlsx]tkrBBG!R87C10</stp>
        <tr r="J87" s="1"/>
      </tp>
      <tp>
        <v>361.00642033549286</v>
        <stp/>
        <stp>##V3_BDPV12</stp>
        <stp>AX520482 Corp</stp>
        <stp>yas_ispread</stp>
        <stp>[hybrids_05.xlsx]tkrBBG!R74C16</stp>
        <tr r="P74" s="1"/>
      </tp>
      <tp>
        <v>221.22102406621931</v>
        <stp/>
        <stp>##V3_BDPV12</stp>
        <stp>AX895488 Corp</stp>
        <stp>yas_ispread</stp>
        <stp>[hybrids_05.xlsx]tkrBBG!R45C16</stp>
        <tr r="P45" s="1"/>
      </tp>
      <tp>
        <v>335.00029356821381</v>
        <stp/>
        <stp>##V3_BDPV12</stp>
        <stp>QZ498658 Corp</stp>
        <stp>yas_ispread</stp>
        <stp>[hybrids_05.xlsx]tkrBBG!R70C16</stp>
        <tr r="P70" s="1"/>
      </tp>
      <tp>
        <v>294.72419819350284</v>
        <stp/>
        <stp>##V3_BDPV12</stp>
        <stp>AZ018655 Corp</stp>
        <stp>yas_ispread</stp>
        <stp>[hybrids_05.xlsx]tkrBBG!R16C16</stp>
        <tr r="P16" s="1"/>
      </tp>
      <tp>
        <v>25.30556638316769</v>
        <stp/>
        <stp>##V3_BDPV12</stp>
        <stp>ZR796682 Corp</stp>
        <stp>interval_std_dev</stp>
        <stp>[hybrids_05.xlsx]sectorTable!R27C33</stp>
        <stp>calc_interval=30d</stp>
        <stp>market_data_override=sp210</stp>
        <tr r="AG27" s="3"/>
      </tp>
      <tp>
        <v>343.63843766937907</v>
        <stp/>
        <stp>##V3_BDPV12</stp>
        <stp>AU669900 Corp</stp>
        <stp>yas_ispread</stp>
        <stp>[hybrids_05.xlsx]tkrBBG!R96C16</stp>
        <tr r="P96" s="1"/>
      </tp>
      <tp t="s">
        <v>EUR</v>
        <stp/>
        <stp>##V3_BDPV12</stp>
        <stp>UV429459 Corp</stp>
        <stp>crncy</stp>
        <stp>[hybrids_05.xlsx]tkrBBG!R166C12</stp>
        <tr r="L166" s="1"/>
      </tp>
    </main>
    <main first="bofaddin.rtdserver">
      <tp t="e">
        <v>#N/A</v>
        <stp/>
        <stp>BDH|18243827414155015259</stp>
        <tr r="D17" s="10"/>
      </tp>
    </main>
    <main first="bloomberg.rtd">
      <tp>
        <v>230.06603538660744</v>
        <stp/>
        <stp>##V3_BDPV12</stp>
        <stp>EK013966 Corp</stp>
        <stp>yas_ispread</stp>
        <stp>[hybrids_05.xlsx]tkrBBG!R122C16</stp>
        <tr r="P122" s="1"/>
      </tp>
      <tp>
        <v>211.98751472812307</v>
        <stp/>
        <stp>##V3_BDPV12</stp>
        <stp>AQ026565 Corp</stp>
        <stp>yas_ispread</stp>
        <stp>[hybrids_05.xlsx]tkrBBG!R124C16</stp>
        <tr r="P124" s="1"/>
      </tp>
      <tp t="s">
        <v>XS1572343744</v>
        <stp/>
        <stp>##V3_BDPV12</stp>
        <stp>AM714338 Corp</stp>
        <stp>ID_ISIN</stp>
        <stp>[hybrids_05.xlsx]tkrBBG!R139C6</stp>
        <tr r="F139" s="1"/>
      </tp>
    </main>
    <main first="bofaddin.rtdserver">
      <tp t="e">
        <v>#N/A</v>
        <stp/>
        <stp>BDH|14217344018980638086</stp>
        <tr r="O305" s="5"/>
        <tr r="P304" s="5"/>
      </tp>
    </main>
    <main first="bloomberg.rtd">
      <tp>
        <v>277.04878670230244</v>
        <stp/>
        <stp>##V3_BDPV12</stp>
        <stp>ZS668300 Corp</stp>
        <stp>yas_ispread</stp>
        <stp>[hybrids_05.xlsx]tkrBBG!R119C16</stp>
        <tr r="P119" s="1"/>
      </tp>
      <tp t="s">
        <v>GBP</v>
        <stp/>
        <stp>##V3_BDPV12</stp>
        <stp>UV309787 Corp</stp>
        <stp>crncy</stp>
        <stp>[hybrids_05.xlsx]tkrBBG!R191C12</stp>
        <tr r="L191" s="1"/>
      </tp>
    </main>
    <main first="bloomberg.rtd">
      <tp t="s">
        <v>XS1044811591</v>
        <stp/>
        <stp>##V3_BDPV12</stp>
        <stp>EK117900 Corp</stp>
        <stp>ID_ISIN</stp>
        <stp>[hybrids_05.xlsx]tkrBBG!R105C6</stp>
        <tr r="F105" s="1"/>
      </tp>
    </main>
    <main first="bofaddin.rtdserver">
      <tp t="s">
        <v>#N/A N/A</v>
        <stp/>
        <stp>BDH|12278345387026738936</stp>
        <tr r="D193" s="10"/>
      </tp>
    </main>
    <main first="bloomberg.rtd">
      <tp>
        <v>387.62872092443985</v>
        <stp/>
        <stp>##V3_BDPV12</stp>
        <stp>UV323151 Corp</stp>
        <stp>yas_ispread</stp>
        <stp>[hybrids_05.xlsx]tkrBBG!R113C16</stp>
        <tr r="P113" s="1"/>
      </tp>
    </main>
    <main first="bofaddin.rtdserver">
      <tp t="e">
        <v>#N/A</v>
        <stp/>
        <stp>BDH|12271008523162637430</stp>
        <tr r="P30" s="5"/>
        <tr r="P43" s="5"/>
      </tp>
      <tp t="e">
        <v>#N/A</v>
        <stp/>
        <stp>BDH|16089737862741152041</stp>
        <tr r="Z10" s="3"/>
      </tp>
    </main>
    <main first="bloomberg.rtd">
      <tp>
        <v>395.97332169155379</v>
        <stp/>
        <stp>##V3_BDPV12</stp>
        <stp>EK131372 Corp</stp>
        <stp>yas_ispread</stp>
        <stp>[hybrids_05.xlsx]tkrBBG!R157C16</stp>
        <tr r="P157" s="1"/>
      </tp>
    </main>
    <main first="bofaddin.rtdserver">
      <tp t="e">
        <v>#N/A</v>
        <stp/>
        <stp>BDH|10587761217432367217</stp>
        <tr r="Z7" s="3"/>
      </tp>
      <tp t="e">
        <v>#N/A</v>
        <stp/>
        <stp>BDH|16167536494445862980</stp>
        <tr r="U29" s="5"/>
        <tr r="T30" s="5"/>
        <tr r="U41" s="5"/>
      </tp>
      <tp t="e">
        <v>#N/A</v>
        <stp/>
        <stp>BDH|18029790349088896519</stp>
        <tr r="T233" s="5"/>
        <tr r="T242" s="5"/>
      </tp>
    </main>
    <main first="bloomberg.rtd">
      <tp t="s">
        <v>XS1323897485</v>
        <stp/>
        <stp>##V3_BDPV12</stp>
        <stp>QJ937853 Corp</stp>
        <stp>ID_ISIN</stp>
        <stp>[hybrids_05.xlsx]tkrBBG!R185C6</stp>
        <tr r="F185" s="1"/>
      </tp>
      <tp t="s">
        <v>XS1323897485</v>
        <stp/>
        <stp>##V3_BDPV12</stp>
        <stp>QJ937853 Corp</stp>
        <stp>ID_ISIN</stp>
        <stp>[hybrids_05.xlsx]tkrBBG!R175C6</stp>
        <tr r="F175" s="1"/>
      </tp>
      <tp>
        <v>336.85310362615968</v>
        <stp/>
        <stp>##V3_BDPV12</stp>
        <stp>PTEDPLOM0017 Corp</stp>
        <stp>yas_ispread</stp>
        <stp>[hybrids_05.xlsx]issuerTable!R486C11</stp>
        <tr r="K486" s="5"/>
      </tp>
      <tp>
        <v>336.85310362615968</v>
        <stp/>
        <stp>##V3_BDPV12</stp>
        <stp>PTEDPLOM0017 Corp</stp>
        <stp>yas_ispread</stp>
        <stp>[hybrids_05.xlsx]issuerTable!R488C11</stp>
        <tr r="K488" s="5"/>
      </tp>
    </main>
    <main first="bofaddin.rtdserver">
      <tp t="e">
        <v>#N/A</v>
        <stp/>
        <stp>BDH|17626345358340655769</stp>
        <tr r="AA38" s="3"/>
      </tp>
      <tp t="e">
        <v>#N/A</v>
        <stp/>
        <stp>BDH|10314740088430487918</stp>
        <tr r="T91" s="5"/>
        <tr r="T81" s="5"/>
        <tr r="U80" s="5"/>
      </tp>
      <tp t="e">
        <v>#N/A</v>
        <stp/>
        <stp>BDH|11636699965372020577</stp>
        <tr r="V18" s="3"/>
      </tp>
      <tp t="e">
        <v>#N/A</v>
        <stp/>
        <stp>BDH|10099085270821669031</stp>
        <tr r="D52" s="10"/>
      </tp>
      <tp t="s">
        <v>#N/A N/A</v>
        <stp/>
        <stp>BDH|14410540628990197551</stp>
        <tr r="D83" s="10"/>
      </tp>
      <tp t="e">
        <v>#N/A</v>
        <stp/>
        <stp>BDH|12443291100885951388</stp>
        <tr r="D106" s="10"/>
        <tr r="D107" s="10"/>
      </tp>
      <tp t="e">
        <v>#N/A</v>
        <stp/>
        <stp>BDH|12899233952972614109</stp>
        <tr r="P358" s="5"/>
        <tr r="P352" s="5"/>
      </tp>
      <tp t="s">
        <v>#N/A N/A</v>
        <stp/>
        <stp>BDH|12391421078083550432</stp>
        <tr r="D134" s="10"/>
      </tp>
    </main>
    <main first="bloomberg.rtd">
      <tp>
        <v>231.45864706991546</v>
        <stp/>
        <stp>##V3_BDPV12</stp>
        <stp>XS2035564629 Corp</stp>
        <stp>yas_ispread</stp>
        <stp>[hybrids_05.xlsx]issuerTable!R150C11</stp>
        <tr r="K150" s="5"/>
      </tp>
      <tp>
        <v>231.45864706991546</v>
        <stp/>
        <stp>##V3_BDPV12</stp>
        <stp>XS2035564629 Corp</stp>
        <stp>yas_ispread</stp>
        <stp>[hybrids_05.xlsx]issuerTable!R155C11</stp>
        <tr r="K155" s="5"/>
      </tp>
      <tp>
        <v>231.45864706991546</v>
        <stp/>
        <stp>##V3_BDPV12</stp>
        <stp>XS2035564629 Corp</stp>
        <stp>yas_ispread</stp>
        <stp>[hybrids_05.xlsx]issuerTable!R157C11</stp>
        <tr r="K157" s="5"/>
      </tp>
      <tp t="s">
        <v>25/03/2025</v>
        <stp/>
        <stp>##V3_BDPV12</stp>
        <stp>EK814844 Corp</stp>
        <stp>nxt_call_dt</stp>
        <stp>[hybrids_05.xlsx]tkrBBG!R34C10</stp>
        <tr r="J34" s="1"/>
      </tp>
      <tp>
        <v>243.75498300850933</v>
        <stp/>
        <stp>##V3_BDPV12</stp>
        <stp>AZ207706 Corp</stp>
        <stp>yas_ispread</stp>
        <stp>[hybrids_05.xlsx]tkrBBG!R14C16</stp>
        <tr r="P14" s="1"/>
      </tp>
      <tp>
        <v>23.390670133506205</v>
        <stp/>
        <stp>##V3_BDPV12</stp>
        <stp>ZR457518 Corp</stp>
        <stp>interval_std_dev</stp>
        <stp>[hybrids_05.xlsx]sectorTable!R26C33</stp>
        <stp>calc_interval=30d</stp>
        <stp>market_data_override=sp210</stp>
        <tr r="AG26" s="3"/>
      </tp>
    </main>
    <main first="bofaddin.rtdserver">
      <tp t="s">
        <v>#N/A N/A</v>
        <stp/>
        <stp>BDH|14550038625728892985</stp>
        <tr r="D68" s="10"/>
      </tp>
      <tp t="e">
        <v>#N/A</v>
        <stp/>
        <stp>BDH|17163803397471107044</stp>
        <tr r="U36" s="3"/>
      </tp>
    </main>
    <main first="bloomberg.rtd">
      <tp>
        <v>233.79057740181298</v>
        <stp/>
        <stp>##V3_BDPV12</stp>
        <stp>EK131366 Corp</stp>
        <stp>yas_ispread</stp>
        <stp>[hybrids_05.xlsx]tkrBBG!R151C16</stp>
        <tr r="P151" s="1"/>
      </tp>
    </main>
    <main first="bofaddin.rtdserver">
      <tp t="e">
        <v>#N/A</v>
        <stp/>
        <stp>BDH|12288683013960893233</stp>
        <tr r="U452" s="5"/>
        <tr r="T453" s="5"/>
      </tp>
      <tp t="e">
        <v>#N/A</v>
        <stp/>
        <stp>BDH|12351149573532761111</stp>
        <tr r="D104" s="10"/>
      </tp>
      <tp t="s">
        <v>#N/A N/A</v>
        <stp/>
        <stp>BDH|12722053410021543558</stp>
        <tr r="D23" s="10"/>
      </tp>
    </main>
    <main first="bloomberg.rtd">
      <tp t="s">
        <v>XS1044811591</v>
        <stp/>
        <stp>##V3_BDPV12</stp>
        <stp>EK117900 Corp</stp>
        <stp>ID_ISIN</stp>
        <stp>[hybrids_05.xlsx]tkrBBG!R104C6</stp>
        <tr r="F104" s="1"/>
      </tp>
    </main>
    <main first="bloomberg.rtd">
      <tp>
        <v>253.46830526538554</v>
        <stp/>
        <stp>##V3_BDPV12</stp>
        <stp>XS1191320297 Corp</stp>
        <stp>yas_ispread</stp>
        <stp>[hybrids_05.xlsx]sectorTable!R6C11</stp>
        <tr r="K6" s="3"/>
      </tp>
    </main>
    <main first="bofaddin.rtdserver">
      <tp t="s">
        <v>#N/A N/A</v>
        <stp/>
        <stp>BDH|13923159086348797548</stp>
        <tr r="D161" s="10"/>
      </tp>
    </main>
    <main first="bloomberg.rtd">
      <tp>
        <v>667.95147429030339</v>
        <stp/>
        <stp>##V3_BDPV12</stp>
        <stp>FR0013399177 Corp</stp>
        <stp>yas_ispread</stp>
        <stp>[hybrids_05.xlsx]sectorTable!R7C11</stp>
        <tr r="K7" s="3"/>
      </tp>
      <tp t="s">
        <v>XS1323897485</v>
        <stp/>
        <stp>##V3_BDPV12</stp>
        <stp>QJ937853 Corp</stp>
        <stp>ID_ISIN</stp>
        <stp>[hybrids_05.xlsx]tkrBBG!R184C6</stp>
        <tr r="F184" s="1"/>
      </tp>
      <tp t="s">
        <v>XS1323897485</v>
        <stp/>
        <stp>##V3_BDPV12</stp>
        <stp>QJ937853 Corp</stp>
        <stp>ID_ISIN</stp>
        <stp>[hybrids_05.xlsx]tkrBBG!R174C6</stp>
        <tr r="F174" s="1"/>
      </tp>
    </main>
    <main first="bofaddin.rtdserver">
      <tp t="s">
        <v>#N/A N/A</v>
        <stp/>
        <stp>BDH|12525180167226250405</stp>
        <tr r="D75" s="10"/>
      </tp>
    </main>
    <main first="bloomberg.rtd">
      <tp t="s">
        <v>XS1141810991</v>
        <stp/>
        <stp>##V3_BDPV12</stp>
        <stp>EK605885 Corp</stp>
        <stp>ID_ISIN</stp>
        <stp>[hybrids_05.xlsx]tkrBBG!R145C6</stp>
        <tr r="F145" s="1"/>
      </tp>
    </main>
    <main first="bofaddin.rtdserver">
      <tp t="e">
        <v>#N/A</v>
        <stp/>
        <stp>BDH|14499449678917464764</stp>
        <tr r="Z5" s="3"/>
      </tp>
      <tp t="s">
        <v>#N/A N/A</v>
        <stp/>
        <stp>BDH|11381013919240937787</stp>
        <tr r="D192" s="10"/>
      </tp>
      <tp t="e">
        <v>#N/A</v>
        <stp/>
        <stp>BDH|14824328784461594917</stp>
        <tr r="O306" s="5"/>
        <tr r="P305" s="5"/>
      </tp>
      <tp t="e">
        <v>#N/A</v>
        <stp/>
        <stp>BDH|16407616406636868170</stp>
        <tr r="V17" s="3"/>
      </tp>
    </main>
    <main first="bloomberg.rtd">
      <tp>
        <v>709.96129772746383</v>
        <stp/>
        <stp>##V3_BDPV12</stp>
        <stp>FR0013457157 Corp</stp>
        <stp>yas_ispread</stp>
        <stp>[hybrids_05.xlsx]sectorTable!R7C12</stp>
        <tr r="L7" s="3"/>
      </tp>
    </main>
    <main first="bofaddin.rtdserver">
      <tp t="e">
        <v>#N/A</v>
        <stp/>
        <stp>BDH|11663245154354854508</stp>
        <tr r="T306" s="5"/>
        <tr r="U305" s="5"/>
        <tr r="Z17" s="3"/>
      </tp>
    </main>
    <main first="bloomberg.rtd">
      <tp>
        <v>389.67102751138691</v>
        <stp/>
        <stp>##V3_BDPV12</stp>
        <stp>XS2185997884 Corp</stp>
        <stp>yas_ispread</stp>
        <stp>[hybrids_05.xlsx]issuerTable!R329C10</stp>
        <tr r="J329" s="5"/>
      </tp>
      <tp>
        <v>389.67102751138691</v>
        <stp/>
        <stp>##V3_BDPV12</stp>
        <stp>XS2185997884 Corp</stp>
        <stp>yas_ispread</stp>
        <stp>[hybrids_05.xlsx]issuerTable!R328C11</stp>
        <tr r="K328" s="5"/>
      </tp>
      <tp>
        <v>230.59177332973246</v>
        <stp/>
        <stp>##V3_BDPV12</stp>
        <stp>QZ730458 Corp</stp>
        <stp>yas_ispread</stp>
        <stp>[hybrids_05.xlsx]tkrBBG!R47C16</stp>
        <tr r="P47" s="1"/>
      </tp>
      <tp t="s">
        <v>XS0954675129</v>
        <stp/>
        <stp>##V3_BDPV12</stp>
        <stp>EJ670730 Corp</stp>
        <stp>ID_ISIN</stp>
        <stp>[hybrids_05.xlsx]tkrBBG!R118C6</stp>
        <tr r="F118" s="1"/>
      </tp>
    </main>
    <main first="bofaddin.rtdserver">
      <tp t="e">
        <v>#N/A</v>
        <stp/>
        <stp>BDH|15568023433963540106</stp>
        <tr r="T327" s="5"/>
        <tr r="T335" s="5"/>
      </tp>
      <tp t="s">
        <v>#N/A N/A</v>
        <stp/>
        <stp>BDH|13105604656093350753</stp>
        <tr r="D103" s="10"/>
      </tp>
    </main>
    <main first="bloomberg.rtd">
      <tp>
        <v>256.86467844734085</v>
        <stp/>
        <stp>##V3_BDPV12</stp>
        <stp>AS640422 Corp</stp>
        <stp>yas_ispread</stp>
        <stp>[hybrids_05.xlsx]tkrBBG!R117C16</stp>
        <tr r="P117" s="1"/>
      </tp>
      <tp t="s">
        <v>EUR</v>
        <stp/>
        <stp>##V3_BDPV12</stp>
        <stp>ZP454068 Corp</stp>
        <stp>crncy</stp>
        <stp>[hybrids_05.xlsx]tkrBBG!R148C12</stp>
        <tr r="L148" s="1"/>
      </tp>
    </main>
    <main first="bofaddin.rtdserver">
      <tp t="e">
        <v>#N/A</v>
        <stp/>
        <stp>BDH|15315282778053229720</stp>
        <tr r="Z24" s="3"/>
        <tr r="U148" s="5"/>
        <tr r="T149" s="5"/>
        <tr r="T157" s="5"/>
      </tp>
    </main>
    <main first="bofaddin.rtdserver">
      <tp t="e">
        <v>#N/A</v>
        <stp/>
        <stp>BDH|11347449923647680400</stp>
        <tr r="T92" s="5"/>
        <tr r="U81" s="5"/>
        <tr r="T82" s="5"/>
      </tp>
      <tp t="e">
        <v>#N/A</v>
        <stp/>
        <stp>BDH|16201787548181649063</stp>
        <tr r="D48" s="10"/>
      </tp>
      <tp t="s">
        <v>#N/A N/A</v>
        <stp/>
        <stp>BDH|15716354036785030419</stp>
        <tr r="D40" s="10"/>
      </tp>
      <tp t="e">
        <v>#N/A</v>
        <stp/>
        <stp>BDH|17297850560498553567</stp>
        <tr r="AA18" s="3"/>
      </tp>
      <tp t="e">
        <v>#N/A</v>
        <stp/>
        <stp>BDH|10639158868984937762</stp>
        <tr r="T43" s="5"/>
        <tr r="U26" s="5"/>
        <tr r="T27" s="5"/>
      </tp>
      <tp t="s">
        <v>#N/A N/A</v>
        <stp/>
        <stp>BDH|17843402119960751616</stp>
        <tr r="D160" s="10"/>
      </tp>
    </main>
    <main first="bloomberg.rtd">
      <tp t="s">
        <v>EUR</v>
        <stp/>
        <stp>##V3_BDPV12</stp>
        <stp>ZQ804479 Corp</stp>
        <stp>crncy</stp>
        <stp>[hybrids_05.xlsx]tkrBBG!R144C12</stp>
        <tr r="L144" s="1"/>
      </tp>
    </main>
    <main first="bloomberg.rtd">
      <tp t="s">
        <v>XS1323897485</v>
        <stp/>
        <stp>##V3_BDPV12</stp>
        <stp>QJ937853 Corp</stp>
        <stp>ID_ISIN</stp>
        <stp>[hybrids_05.xlsx]tkrBBG!R187C6</stp>
        <tr r="F187" s="1"/>
      </tp>
      <tp t="s">
        <v>XS1323897485</v>
        <stp/>
        <stp>##V3_BDPV12</stp>
        <stp>QJ937853 Corp</stp>
        <stp>ID_ISIN</stp>
        <stp>[hybrids_05.xlsx]tkrBBG!R167C6</stp>
        <tr r="F167" s="1"/>
      </tp>
      <tp t="s">
        <v>XS1323897485</v>
        <stp/>
        <stp>##V3_BDPV12</stp>
        <stp>QJ937853 Corp</stp>
        <stp>ID_ISIN</stp>
        <stp>[hybrids_05.xlsx]tkrBBG!R177C6</stp>
        <tr r="F177" s="1"/>
      </tp>
    </main>
    <main first="bofaddin.rtdserver">
      <tp t="s">
        <v>#N/A N/A</v>
        <stp/>
        <stp>BDH|12434254469726327438</stp>
        <tr r="D46" s="10"/>
      </tp>
      <tp t="e">
        <v>#N/A</v>
        <stp/>
        <stp>BDH|10357525507548544987</stp>
        <tr r="U17" s="3"/>
      </tp>
    </main>
    <main first="bloomberg.rtd">
      <tp>
        <v>431.28532548225058</v>
        <stp/>
        <stp>##V3_BDPV12</stp>
        <stp>QJ787834 Corp</stp>
        <stp>yas_ispread</stp>
        <stp>[hybrids_05.xlsx]tkrBBG!R116C16</stp>
        <tr r="P116" s="1"/>
      </tp>
    </main>
    <main first="bofaddin.rtdserver">
      <tp t="s">
        <v>#N/A N/A</v>
        <stp/>
        <stp>BDH|10832360556102560005</stp>
        <tr r="D155" s="10"/>
      </tp>
    </main>
    <main first="bofaddin.rtdserver">
      <tp t="s">
        <v>#N/A N/A</v>
        <stp/>
        <stp>BDH|16876385620184433789</stp>
        <tr r="D110" s="10"/>
      </tp>
      <tp t="e">
        <v>#N/A</v>
        <stp/>
        <stp>BDH|15393150650316852317</stp>
        <tr r="AA12" s="3"/>
      </tp>
    </main>
    <main first="bloomberg.rtd">
      <tp>
        <v>368.49553839920827</v>
        <stp/>
        <stp>##V3_BDPV12</stp>
        <stp>XS1207058733 Corp</stp>
        <stp>yas_ispread</stp>
        <stp>[hybrids_05.xlsx]sectorTable!R8C11</stp>
        <tr r="K8" s="3"/>
      </tp>
      <tp>
        <v>362.0747867105427</v>
        <stp/>
        <stp>##V3_BDPV12</stp>
        <stp>AM714338 Corp</stp>
        <stp>yas_ispread</stp>
        <stp>[hybrids_05.xlsx]tkrBBG!R139C16</stp>
        <tr r="P139" s="1"/>
      </tp>
      <tp t="s">
        <v>XS1629774230</v>
        <stp/>
        <stp>##V3_BDPV12</stp>
        <stp>AN880326 Corp</stp>
        <stp>ID_ISIN</stp>
        <stp>[hybrids_05.xlsx]tkrBBG!R158C6</stp>
        <tr r="F158" s="1"/>
      </tp>
      <tp t="s">
        <v>XS2195190520</v>
        <stp/>
        <stp>##V3_BDPV12</stp>
        <stp>BK293686 Corp</stp>
        <stp>ID_ISIN</stp>
        <stp>[hybrids_05.xlsx]tkrBBG!R138C6</stp>
        <tr r="F138" s="1"/>
      </tp>
    </main>
    <main first="bofaddin.rtdserver">
      <tp t="e">
        <v>#N/A</v>
        <stp/>
        <stp>BDH|13282404725169141884</stp>
        <tr r="T288" s="5"/>
        <tr r="T280" s="5"/>
      </tp>
      <tp t="e">
        <v>#N/A</v>
        <stp/>
        <stp>BDH|15306882895773919397</stp>
        <tr r="D13" s="10"/>
      </tp>
      <tp t="e">
        <v>#N/A</v>
        <stp/>
        <stp>BDH|12437093022542974683</stp>
        <tr r="U91" s="5"/>
        <tr r="U84" s="5"/>
        <tr r="T85" s="5"/>
      </tp>
    </main>
    <main first="bloomberg.rtd">
      <tp>
        <v>179.45806383171532</v>
        <stp/>
        <stp>##V3_BDPV12</stp>
        <stp>XS0943370543 Corp</stp>
        <stp>yas_ispread</stp>
        <stp>[hybrids_05.xlsx]issuerTable!R373C10</stp>
        <tr r="J373" s="5"/>
      </tp>
      <tp>
        <v>179.45806383171532</v>
        <stp/>
        <stp>##V3_BDPV12</stp>
        <stp>XS0943370543 Corp</stp>
        <stp>yas_ispread</stp>
        <stp>[hybrids_05.xlsx]issuerTable!R372C11</stp>
        <tr r="K372" s="5"/>
      </tp>
      <tp>
        <v>179.09732840876876</v>
        <stp/>
        <stp>##V3_BDPV12</stp>
        <stp>XS1152343668 Corp</stp>
        <stp>yas_ispread</stp>
        <stp>[hybrids_05.xlsx]issuerTable!R304C11</stp>
        <tr r="K304" s="5"/>
      </tp>
      <tp>
        <v>179.09732840876876</v>
        <stp/>
        <stp>##V3_BDPV12</stp>
        <stp>XS1152343668 Corp</stp>
        <stp>yas_ispread</stp>
        <stp>[hybrids_05.xlsx]issuerTable!R305C10</stp>
        <tr r="J305" s="5"/>
      </tp>
      <tp t="s">
        <v>30/01/2024</v>
        <stp/>
        <stp>##V3_BDPV12</stp>
        <stp>AW875570 Corp</stp>
        <stp>nxt_call_dt</stp>
        <stp>[hybrids_05.xlsx]sectorTable!R9C7</stp>
        <tr r="G9" s="3"/>
      </tp>
      <tp>
        <v>74.797123406348533</v>
        <stp/>
        <stp>##V3_BDPV12</stp>
        <stp>ZS235422 Corp</stp>
        <stp>interval_std_dev</stp>
        <stp>[hybrids_05.xlsx]sectorTable!R21C33</stp>
        <stp>calc_interval=30d</stp>
        <stp>market_data_override=sp210</stp>
        <tr r="AG21" s="3"/>
      </tp>
      <tp>
        <v>237.35727760303354</v>
        <stp/>
        <stp>##V3_BDPV12</stp>
        <stp>AW770805 Corp</stp>
        <stp>yas_ispread</stp>
        <stp>[hybrids_05.xlsx]tkrBBG!R90C16</stp>
        <tr r="P90" s="1"/>
      </tp>
    </main>
    <main first="bofaddin.rtdserver">
      <tp t="s">
        <v>#N/A N/A</v>
        <stp/>
        <stp>BDH|16670646361074315718</stp>
        <tr r="D127" s="10"/>
      </tp>
    </main>
    <main first="bloomberg.rtd">
      <tp>
        <v>255.97862150149999</v>
        <stp/>
        <stp>##V3_BDPV12</stp>
        <stp>EJ670730 Corp</stp>
        <stp>yas_ispread</stp>
        <stp>[hybrids_05.xlsx]tkrBBG!R118C16</stp>
        <tr r="P118" s="1"/>
      </tp>
      <tp>
        <v>209.94646680003441</v>
        <stp/>
        <stp>##V3_BDPV12</stp>
        <stp>AX076550 Corp</stp>
        <stp>yas_ispread</stp>
        <stp>[hybrids_05.xlsx]tkrBBG!R126C16</stp>
        <tr r="P126" s="1"/>
      </tp>
      <tp t="s">
        <v>XS1322373017</v>
        <stp/>
        <stp>##V3_BDPV12</stp>
        <stp>QJ787834 Corp</stp>
        <stp>ID_ISIN</stp>
        <stp>[hybrids_05.xlsx]tkrBBG!R116C6</stp>
        <tr r="F116" s="1"/>
      </tp>
    </main>
    <main first="bofaddin.rtdserver">
      <tp t="e">
        <v>#N/A</v>
        <stp/>
        <stp>BDH|16594484569615323442</stp>
        <tr r="F33" s="14"/>
        <tr r="F33" s="13"/>
      </tp>
      <tp t="s">
        <v>#N/A N/A</v>
        <stp/>
        <stp>BDH|12054119130244790159</stp>
        <tr r="D38" s="10"/>
      </tp>
      <tp t="e">
        <v>#N/A</v>
        <stp/>
        <stp>BDH|12041022204987240063</stp>
        <tr r="D15" s="10"/>
      </tp>
      <tp t="e">
        <v>#N/A</v>
        <stp/>
        <stp>BDH|15509729863687506638</stp>
        <tr r="T358" s="5"/>
        <tr r="Z13" s="3"/>
        <tr r="T350" s="5"/>
      </tp>
      <tp t="e">
        <v>#N/A</v>
        <stp/>
        <stp>BDH|11317594779921138708</stp>
        <tr r="U35" s="3"/>
      </tp>
    </main>
    <main first="bofaddin.rtdserver">
      <tp t="e">
        <v>#N/A</v>
        <stp/>
        <stp>BDH|17513657949588451896</stp>
        <tr r="O80" s="5"/>
      </tp>
      <tp t="e">
        <v>#N/A</v>
        <stp/>
        <stp>BDH|12804698400193458221</stp>
        <tr r="AA24" s="3"/>
        <tr r="U150" s="5"/>
        <tr r="U155" s="5"/>
        <tr r="U157" s="5"/>
      </tp>
    </main>
    <main first="bloomberg.rtd">
      <tp>
        <v>287.04135341992622</v>
        <stp/>
        <stp>##V3_BDPV12</stp>
        <stp>AM717420 Corp</stp>
        <stp>yas_ispread</stp>
        <stp>[hybrids_05.xlsx]tkrBBG!R135C16</stp>
        <tr r="P135" s="1"/>
      </tp>
    </main>
    <main first="bloomberg.rtd">
      <tp>
        <v>195.94654373883355</v>
        <stp/>
        <stp>##V3_BDPV12</stp>
        <stp>AQ077157 Corp</stp>
        <stp>yas_ispread</stp>
        <stp>[hybrids_05.xlsx]tkrBBG!R143C16</stp>
        <tr r="P143" s="1"/>
      </tp>
    </main>
    <main first="bofaddin.rtdserver">
      <tp t="s">
        <v>#N/A N/A</v>
        <stp/>
        <stp>BDH|12601353587015582981</stp>
        <tr r="D101" s="10"/>
      </tp>
    </main>
    <main first="bloomberg.rtd">
      <tp t="s">
        <v>XS1323897485</v>
        <stp/>
        <stp>##V3_BDPV12</stp>
        <stp>QJ937853 Corp</stp>
        <stp>ID_ISIN</stp>
        <stp>[hybrids_05.xlsx]tkrBBG!R186C6</stp>
        <tr r="F186" s="1"/>
      </tp>
      <tp t="s">
        <v>XS1323897485</v>
        <stp/>
        <stp>##V3_BDPV12</stp>
        <stp>QJ937853 Corp</stp>
        <stp>ID_ISIN</stp>
        <stp>[hybrids_05.xlsx]tkrBBG!R176C6</stp>
        <tr r="F176" s="1"/>
      </tp>
    </main>
    <main first="bofaddin.rtdserver">
      <tp t="e">
        <v>#N/A</v>
        <stp/>
        <stp>BDH|13886310807545386056</stp>
        <tr r="Z30" s="3"/>
      </tp>
      <tp t="s">
        <v>#N/A N/A</v>
        <stp/>
        <stp>BDH|17265887896366554512</stp>
        <tr r="D117" s="10"/>
      </tp>
    </main>
    <main first="bloomberg.rtd">
      <tp>
        <v>311.3601988772628</v>
        <stp/>
        <stp>##V3_BDPV12</stp>
        <stp>PTEDPKOM0034 Corp</stp>
        <stp>yas_ispread</stp>
        <stp>[hybrids_05.xlsx]issuerTable!R485C11</stp>
        <tr r="K485" s="5"/>
      </tp>
      <tp>
        <v>311.3601988772628</v>
        <stp/>
        <stp>##V3_BDPV12</stp>
        <stp>PTEDPKOM0034 Corp</stp>
        <stp>yas_ispread</stp>
        <stp>[hybrids_05.xlsx]issuerTable!R486C10</stp>
        <tr r="J486" s="5"/>
      </tp>
    </main>
    <main first="bofaddin.rtdserver">
      <tp t="e">
        <v>#N/A</v>
        <stp/>
        <stp>BDH|18011375461329405193</stp>
        <tr r="Z6" s="3"/>
      </tp>
    </main>
    <main first="bloomberg.rtd">
      <tp t="s">
        <v>XS1224710399</v>
        <stp/>
        <stp>##V3_BDPV12</stp>
        <stp>EK872764 Corp</stp>
        <stp>ID_ISIN</stp>
        <stp>[hybrids_05.xlsx]tkrBBG!R128C6</stp>
        <tr r="F128" s="1"/>
      </tp>
    </main>
    <main first="bofaddin.rtdserver">
      <tp t="e">
        <v>#N/A</v>
        <stp/>
        <stp>BDH|18131534514198996154</stp>
        <tr r="U23" s="5"/>
        <tr r="T24" s="5"/>
      </tp>
    </main>
    <main first="bloomberg.rtd">
      <tp>
        <v>264.9755801806964</v>
        <stp/>
        <stp>##V3_BDPV12</stp>
        <stp>EK785024 Corp</stp>
        <stp>yas_ispread</stp>
        <stp>[hybrids_05.xlsx]tkrBBG!R115C16</stp>
        <tr r="P115" s="1"/>
      </tp>
    </main>
    <main first="bofaddin.rtdserver">
      <tp t="e">
        <v>#N/A</v>
        <stp/>
        <stp>BDH|10827536651330720501</stp>
        <tr r="AA8" s="3"/>
      </tp>
    </main>
    <main first="bloomberg.rtd">
      <tp>
        <v>179.51841777627823</v>
        <stp/>
        <stp>##V3_BDPV12</stp>
        <stp>EJ723329 Corp</stp>
        <stp>yas_ispread</stp>
        <stp>[hybrids_05.xlsx]tkrBBG!R142C16</stp>
        <tr r="P142" s="1"/>
      </tp>
    </main>
    <main first="bofaddin.rtdserver">
      <tp t="e">
        <v>#N/A</v>
        <stp/>
        <stp>BDH|12591371558206222776</stp>
        <tr r="P236" s="5"/>
        <tr r="P242" s="5"/>
      </tp>
    </main>
    <main first="bloomberg.rtd">
      <tp t="s">
        <v>XS2195190876</v>
        <stp/>
        <stp>##V3_BDPV12</stp>
        <stp>BK290986 Corp</stp>
        <stp>ID_ISIN</stp>
        <stp>[hybrids_05.xlsx]tkrBBG!R136C6</stp>
        <tr r="F136" s="1"/>
      </tp>
    </main>
    <main first="bofaddin.rtdserver">
      <tp t="e">
        <v>#N/A</v>
        <stp/>
        <stp>BDH|15755645068117008759</stp>
        <tr r="D89" s="10"/>
      </tp>
    </main>
    <main first="bloomberg.rtd">
      <tp t="s">
        <v>SOLBBB</v>
        <stp/>
        <stp>##V3_BDPV12</stp>
        <stp>QJ937853 Corp</stp>
        <stp>ticker</stp>
        <stp>[hybrids_05.xlsx]tkrBBG!R171C8</stp>
        <tr r="H171" s="1"/>
      </tp>
      <tp t="s">
        <v>SOLBBB</v>
        <stp/>
        <stp>##V3_BDPV12</stp>
        <stp>QJ937853 Corp</stp>
        <stp>ticker</stp>
        <stp>[hybrids_05.xlsx]tkrBBG!R181C8</stp>
        <tr r="H181" s="1"/>
      </tp>
      <tp>
        <v>3.25</v>
        <stp/>
        <stp>##V3_BDPV12</stp>
        <stp>AX076550 Corp</stp>
        <stp>coupon</stp>
        <stp>[hybrids_05.xlsx]tkrBBG!R126C9</stp>
        <tr r="I126" s="1"/>
      </tp>
      <tp t="s">
        <v>EUR</v>
        <stp/>
        <stp>##V3_BDPV12</stp>
        <stp>XS2056371334 Corp</stp>
        <stp>crncy</stp>
        <stp>[hybrids_05.xlsx]issuerTable!R75C5</stp>
        <tr r="E75" s="5"/>
      </tp>
      <tp>
        <v>3.375</v>
        <stp/>
        <stp>##V3_BDPV12</stp>
        <stp>AS640440 Corp</stp>
        <stp>coupon</stp>
        <stp>[hybrids_05.xlsx]tkrBBG!R120C9</stp>
        <tr r="I120" s="1"/>
      </tp>
      <tp>
        <v>5.625</v>
        <stp/>
        <stp>##V3_BDPV12</stp>
        <stp>EK027221 Corp</stp>
        <stp>coupon</stp>
        <stp>[hybrids_05.xlsx]tkrBBG!R103C9</stp>
        <tr r="I103" s="1"/>
      </tp>
      <tp>
        <v>5.4249999999999998</v>
        <stp/>
        <stp>##V3_BDPV12</stp>
        <stp>EJ917655 Corp</stp>
        <stp>coupon</stp>
        <stp>[hybrids_05.xlsx]tkrBBG!R163C9</stp>
        <tr r="I163" s="1"/>
      </tp>
    </main>
    <main first="bloomberg.rtd">
      <tp>
        <v>291.29061889648438</v>
        <stp/>
        <stp>##V3_BDPV12</stp>
        <stp>EK858851 Corp</stp>
        <stp>blp_i_sprd_mid</stp>
        <stp>[hybrids_05.xlsx]tkrBBG!R111C17</stp>
        <tr r="Q111" s="1"/>
      </tp>
      <tp>
        <v>283.8695068359375</v>
        <stp/>
        <stp>##V3_BDPV12</stp>
        <stp>EK858869 Corp</stp>
        <stp>blp_i_sprd_mid</stp>
        <stp>[hybrids_05.xlsx]tkrBBG!R112C17</stp>
        <tr r="Q112" s="1"/>
      </tp>
      <tp>
        <v>245.90632629394531</v>
        <stp/>
        <stp>##V3_BDPV12</stp>
        <stp>EK605885 Corp</stp>
        <stp>blp_i_sprd_mid</stp>
        <stp>[hybrids_05.xlsx]tkrBBG!R145C17</stp>
        <tr r="Q145" s="1"/>
      </tp>
      <tp>
        <v>5.25</v>
        <stp/>
        <stp>##V3_BDPV12</stp>
        <stp>EK824997 Corp</stp>
        <stp>coupon</stp>
        <stp>[hybrids_05.xlsx]tkrBBG!R130C9</stp>
        <tr r="I130" s="1"/>
      </tp>
      <tp>
        <v>233.83029174804688</v>
        <stp/>
        <stp>##V3_BDPV12</stp>
        <stp>BK184880 Corp</stp>
        <stp>blp_i_sprd_mid</stp>
        <stp>[hybrids_05.xlsx]tkrBBG!R108C17</stp>
        <tr r="Q108" s="1"/>
      </tp>
      <tp>
        <v>422.10348510742188</v>
        <stp/>
        <stp>##V3_BDPV12</stp>
        <stp>BJ980938 Corp</stp>
        <stp>blp_i_sprd_mid</stp>
        <stp>[hybrids_05.xlsx]tkrBBG!R160C17</stp>
        <tr r="Q160" s="1"/>
      </tp>
      <tp>
        <v>2.75</v>
        <stp/>
        <stp>##V3_BDPV12</stp>
        <stp>UV391246 Corp</stp>
        <stp>coupon</stp>
        <stp>[hybrids_05.xlsx]tkrBBG!R26C9</stp>
        <tr r="I26" s="1"/>
      </tp>
      <tp t="s">
        <v>EUR</v>
        <stp/>
        <stp>##V3_BDPV12</stp>
        <stp>EK811579 Corp</stp>
        <stp>crncy</stp>
        <stp>[hybrids_05.xlsx]sectorTable!R30C18</stp>
        <tr r="R30" s="3"/>
      </tp>
      <tp>
        <v>2.875</v>
        <stp/>
        <stp>##V3_BDPV12</stp>
        <stp>ZP991036 Corp</stp>
        <stp>coupon</stp>
        <stp>[hybrids_05.xlsx]tkrBBG!R86C9</stp>
        <tr r="I86" s="1"/>
      </tp>
      <tp t="s">
        <v>EUR</v>
        <stp/>
        <stp>##V3_BDPV12</stp>
        <stp>EK821917 Corp</stp>
        <stp>crncy</stp>
        <stp>[hybrids_05.xlsx]sectorTable!R18C17</stp>
        <tr r="Q18" s="3"/>
      </tp>
      <tp>
        <v>3</v>
        <stp/>
        <stp>##V3_BDPV12</stp>
        <stp>EK848378 Corp</stp>
        <stp>coupon</stp>
        <stp>[hybrids_05.xlsx]tkrBBG!R55C9</stp>
        <tr r="I55" s="1"/>
      </tp>
      <tp t="s">
        <v>03/06/2024</v>
        <stp/>
        <stp>##V3_BDPV12</stp>
        <stp>QJ937566 Corp</stp>
        <stp>nxt_call_dt</stp>
        <stp>[hybrids_05.xlsx]tkrBBG!R5C10</stp>
        <tr r="J5" s="1"/>
      </tp>
      <tp t="s">
        <v>#N/A N/A</v>
        <stp/>
        <stp>##V3_BDPV12</stp>
        <stp>ZR457518 Corp</stp>
        <stp>bb_composite</stp>
        <stp>[hybrids_05.xlsx]sectorTable!R26C15</stp>
        <tr r="O26" s="3"/>
      </tp>
      <tp t="s">
        <v>XS1309436910</v>
        <stp/>
        <stp>##V3_BDPV12</stp>
        <stp>QJ190880 Corp</stp>
        <stp>ID_ISIN</stp>
        <stp>[hybrids_05.xlsx]tkrBBG!R49C6</stp>
        <tr r="F49" s="1"/>
      </tp>
      <tp t="s">
        <v>02/06/2021</v>
        <stp/>
        <stp>##V3_BDPV12</stp>
        <stp>QJ937853 Corp</stp>
        <stp>nxt_call_dt</stp>
        <stp>[hybrids_05.xlsx]tkrBBG!R2C10</stp>
        <tr r="J2" s="1"/>
      </tp>
      <tp t="s">
        <v>N</v>
        <stp/>
        <stp>##V3_BDPV12</stp>
        <stp>AV915324 Corp</stp>
        <stp>green_bond_loan_indicator</stp>
        <stp>[hybrids_05.xlsx]tkrBBG!R4C21</stp>
        <tr r="U4" s="1"/>
      </tp>
      <tp t="s">
        <v>XS2056371334</v>
        <stp/>
        <stp>##V3_BDPV12</stp>
        <stp>ZR655675 Corp</stp>
        <stp>ID_ISIN</stp>
        <stp>[hybrids_05.xlsx]tkrBBG!R77C6</stp>
        <tr r="F77" s="1"/>
      </tp>
      <tp t="s">
        <v>XS2056730323</v>
        <stp/>
        <stp>##V3_BDPV12</stp>
        <stp>ZR796682 Corp</stp>
        <stp>ID_ISIN</stp>
        <stp>[hybrids_05.xlsx]tkrBBG!R84C6</stp>
        <tr r="F84" s="1"/>
      </tp>
      <tp t="s">
        <v>SOLBBB</v>
        <stp/>
        <stp>##V3_BDPV12</stp>
        <stp>QJ937853 Corp</stp>
        <stp>ticker</stp>
        <stp>[hybrids_05.xlsx]tkrBBG!R170C8</stp>
        <tr r="H170" s="1"/>
      </tp>
      <tp t="s">
        <v>SOLBBB</v>
        <stp/>
        <stp>##V3_BDPV12</stp>
        <stp>QJ937853 Corp</stp>
        <stp>ticker</stp>
        <stp>[hybrids_05.xlsx]tkrBBG!R180C8</stp>
        <tr r="H180" s="1"/>
      </tp>
      <tp t="s">
        <v>BBB-</v>
        <stp/>
        <stp>##V3_BDPV12</stp>
        <stp>AS640422 Corp</stp>
        <stp>rtg_sp</stp>
        <stp>[hybrids_05.xlsx]tkrBBG!R117C19</stp>
        <tr r="S117" s="1"/>
      </tp>
      <tp t="s">
        <v>NR</v>
        <stp/>
        <stp>##V3_BDPV12</stp>
        <stp>UV323151 Corp</stp>
        <stp>rtg_sp</stp>
        <stp>[hybrids_05.xlsx]tkrBBG!R113C19</stp>
        <tr r="S113" s="1"/>
      </tp>
      <tp t="s">
        <v>BBB-</v>
        <stp/>
        <stp>##V3_BDPV12</stp>
        <stp>AR810587 Corp</stp>
        <stp>rtg_sp</stp>
        <stp>[hybrids_05.xlsx]tkrBBG!R125C19</stp>
        <tr r="S125" s="1"/>
      </tp>
      <tp t="s">
        <v>BBB-</v>
        <stp/>
        <stp>##V3_BDPV12</stp>
        <stp>AS640440 Corp</stp>
        <stp>rtg_sp</stp>
        <stp>[hybrids_05.xlsx]tkrBBG!R120C19</stp>
        <tr r="S120" s="1"/>
      </tp>
      <tp>
        <v>3.375</v>
        <stp/>
        <stp>##V3_BDPV12</stp>
        <stp>AT214421 Corp</stp>
        <stp>coupon</stp>
        <stp>[hybrids_05.xlsx]tkrBBG!R155C9</stp>
        <tr r="I155" s="1"/>
      </tp>
      <tp>
        <v>4.25</v>
        <stp/>
        <stp>##V3_BDPV12</stp>
        <stp>AV915324 Corp</stp>
        <stp>coupon</stp>
        <stp>[hybrids_05.xlsx]tkrBBG!R164C9</stp>
        <tr r="I164" s="1"/>
      </tp>
      <tp t="s">
        <v>#N/A Field Not Applicable</v>
        <stp/>
        <stp>##V3_BDPV12</stp>
        <stp>QJ787834 Corp</stp>
        <stp>blp_i_sprd_mid</stp>
        <stp>[hybrids_05.xlsx]tkrBBG!R116C17</stp>
        <tr r="Q116" s="1"/>
      </tp>
      <tp t="s">
        <v>EDPPL</v>
        <stp/>
        <stp>##V3_BDPV12</stp>
        <stp>ZP454068 Corp</stp>
        <stp>ticker</stp>
        <stp>[hybrids_05.xlsx]tkrBBG!R148C8</stp>
        <tr r="H148" s="1"/>
      </tp>
      <tp>
        <v>218.75218200683594</v>
        <stp/>
        <stp>##V3_BDPV12</stp>
        <stp>EK013966 Corp</stp>
        <stp>blp_i_sprd_mid</stp>
        <stp>[hybrids_05.xlsx]tkrBBG!R122C17</stp>
        <tr r="Q122" s="1"/>
      </tp>
      <tp t="s">
        <v>ENBW 1 1/8 11/05/79</v>
        <stp/>
        <stp>##V3_BDPV12</stp>
        <stp>XS2035564975 Corp</stp>
        <stp>security_name</stp>
        <stp>[hybrids_05.xlsx]sectorTable!R24C5</stp>
        <tr r="E24" s="3"/>
      </tp>
      <tp>
        <v>5.875</v>
        <stp/>
        <stp>##V3_BDPV12</stp>
        <stp>EK024610 Corp</stp>
        <stp>coupon</stp>
        <stp>[hybrids_05.xlsx]tkrBBG!R101C9</stp>
        <tr r="I101" s="1"/>
      </tp>
      <tp>
        <v>5.125</v>
        <stp/>
        <stp>##V3_BDPV12</stp>
        <stp>EJ811600 Corp</stp>
        <stp>coupon</stp>
        <stp>[hybrids_05.xlsx]tkrBBG!R154C9</stp>
        <tr r="I154" s="1"/>
      </tp>
      <tp>
        <v>479.78704833984375</v>
        <stp/>
        <stp>##V3_BDPV12</stp>
        <stp>EK824997 Corp</stp>
        <stp>blp_i_sprd_mid</stp>
        <stp>[hybrids_05.xlsx]tkrBBG!R130C17</stp>
        <tr r="Q130" s="1"/>
      </tp>
      <tp>
        <v>196.78852844238281</v>
        <stp/>
        <stp>##V3_BDPV12</stp>
        <stp>EK117900 Corp</stp>
        <stp>blp_i_sprd_mid</stp>
        <stp>[hybrids_05.xlsx]tkrBBG!R105C17</stp>
        <tr r="Q105" s="1"/>
      </tp>
      <tp>
        <v>196.78852844238281</v>
        <stp/>
        <stp>##V3_BDPV12</stp>
        <stp>EK117900 Corp</stp>
        <stp>blp_i_sprd_mid</stp>
        <stp>[hybrids_05.xlsx]tkrBBG!R104C17</stp>
        <tr r="Q104" s="1"/>
      </tp>
      <tp t="s">
        <v>#N/A Field Not Applicable</v>
        <stp/>
        <stp>##V3_BDPV12</stp>
        <stp>EJ530879 Corp</stp>
        <stp>blp_i_sprd_mid</stp>
        <stp>[hybrids_05.xlsx]tkrBBG!R102C17</stp>
        <tr r="Q102" s="1"/>
      </tp>
      <tp>
        <v>301.93252563476563</v>
        <stp/>
        <stp>##V3_BDPV12</stp>
        <stp>QJ937853 Corp</stp>
        <stp>blp_i_sprd_mid</stp>
        <stp>[hybrids_05.xlsx]tkrBBG!R187C17</stp>
        <tr r="Q187" s="1"/>
      </tp>
      <tp>
        <v>301.93252563476563</v>
        <stp/>
        <stp>##V3_BDPV12</stp>
        <stp>QJ937853 Corp</stp>
        <stp>blp_i_sprd_mid</stp>
        <stp>[hybrids_05.xlsx]tkrBBG!R186C17</stp>
        <tr r="Q186" s="1"/>
      </tp>
      <tp>
        <v>301.93252563476563</v>
        <stp/>
        <stp>##V3_BDPV12</stp>
        <stp>QJ937853 Corp</stp>
        <stp>blp_i_sprd_mid</stp>
        <stp>[hybrids_05.xlsx]tkrBBG!R185C17</stp>
        <tr r="Q185" s="1"/>
      </tp>
      <tp>
        <v>301.93252563476563</v>
        <stp/>
        <stp>##V3_BDPV12</stp>
        <stp>QJ937853 Corp</stp>
        <stp>blp_i_sprd_mid</stp>
        <stp>[hybrids_05.xlsx]tkrBBG!R184C17</stp>
        <tr r="Q184" s="1"/>
      </tp>
      <tp>
        <v>301.93252563476563</v>
        <stp/>
        <stp>##V3_BDPV12</stp>
        <stp>QJ937853 Corp</stp>
        <stp>blp_i_sprd_mid</stp>
        <stp>[hybrids_05.xlsx]tkrBBG!R183C17</stp>
        <tr r="Q183" s="1"/>
      </tp>
      <tp>
        <v>301.93252563476563</v>
        <stp/>
        <stp>##V3_BDPV12</stp>
        <stp>QJ937853 Corp</stp>
        <stp>blp_i_sprd_mid</stp>
        <stp>[hybrids_05.xlsx]tkrBBG!R182C17</stp>
        <tr r="Q182" s="1"/>
      </tp>
      <tp>
        <v>301.93252563476563</v>
        <stp/>
        <stp>##V3_BDPV12</stp>
        <stp>QJ937853 Corp</stp>
        <stp>blp_i_sprd_mid</stp>
        <stp>[hybrids_05.xlsx]tkrBBG!R181C17</stp>
        <tr r="Q181" s="1"/>
      </tp>
      <tp>
        <v>301.93252563476563</v>
        <stp/>
        <stp>##V3_BDPV12</stp>
        <stp>QJ937853 Corp</stp>
        <stp>blp_i_sprd_mid</stp>
        <stp>[hybrids_05.xlsx]tkrBBG!R180C17</stp>
        <tr r="Q180" s="1"/>
      </tp>
      <tp>
        <v>301.93252563476563</v>
        <stp/>
        <stp>##V3_BDPV12</stp>
        <stp>QJ937853 Corp</stp>
        <stp>blp_i_sprd_mid</stp>
        <stp>[hybrids_05.xlsx]tkrBBG!R169C17</stp>
        <tr r="Q169" s="1"/>
      </tp>
      <tp>
        <v>301.93252563476563</v>
        <stp/>
        <stp>##V3_BDPV12</stp>
        <stp>QJ937853 Corp</stp>
        <stp>blp_i_sprd_mid</stp>
        <stp>[hybrids_05.xlsx]tkrBBG!R168C17</stp>
        <tr r="Q168" s="1"/>
      </tp>
      <tp>
        <v>301.93252563476563</v>
        <stp/>
        <stp>##V3_BDPV12</stp>
        <stp>QJ937853 Corp</stp>
        <stp>blp_i_sprd_mid</stp>
        <stp>[hybrids_05.xlsx]tkrBBG!R167C17</stp>
        <tr r="Q167" s="1"/>
      </tp>
      <tp>
        <v>301.93252563476563</v>
        <stp/>
        <stp>##V3_BDPV12</stp>
        <stp>QJ937853 Corp</stp>
        <stp>blp_i_sprd_mid</stp>
        <stp>[hybrids_05.xlsx]tkrBBG!R162C17</stp>
        <tr r="Q162" s="1"/>
      </tp>
      <tp>
        <v>301.93252563476563</v>
        <stp/>
        <stp>##V3_BDPV12</stp>
        <stp>QJ937853 Corp</stp>
        <stp>blp_i_sprd_mid</stp>
        <stp>[hybrids_05.xlsx]tkrBBG!R179C17</stp>
        <tr r="Q179" s="1"/>
      </tp>
      <tp>
        <v>301.93252563476563</v>
        <stp/>
        <stp>##V3_BDPV12</stp>
        <stp>QJ937853 Corp</stp>
        <stp>blp_i_sprd_mid</stp>
        <stp>[hybrids_05.xlsx]tkrBBG!R178C17</stp>
        <tr r="Q178" s="1"/>
      </tp>
      <tp>
        <v>301.93252563476563</v>
        <stp/>
        <stp>##V3_BDPV12</stp>
        <stp>QJ937853 Corp</stp>
        <stp>blp_i_sprd_mid</stp>
        <stp>[hybrids_05.xlsx]tkrBBG!R177C17</stp>
        <tr r="Q177" s="1"/>
      </tp>
      <tp>
        <v>301.93252563476563</v>
        <stp/>
        <stp>##V3_BDPV12</stp>
        <stp>QJ937853 Corp</stp>
        <stp>blp_i_sprd_mid</stp>
        <stp>[hybrids_05.xlsx]tkrBBG!R176C17</stp>
        <tr r="Q176" s="1"/>
      </tp>
      <tp>
        <v>301.93252563476563</v>
        <stp/>
        <stp>##V3_BDPV12</stp>
        <stp>QJ937853 Corp</stp>
        <stp>blp_i_sprd_mid</stp>
        <stp>[hybrids_05.xlsx]tkrBBG!R175C17</stp>
        <tr r="Q175" s="1"/>
      </tp>
      <tp>
        <v>301.93252563476563</v>
        <stp/>
        <stp>##V3_BDPV12</stp>
        <stp>QJ937853 Corp</stp>
        <stp>blp_i_sprd_mid</stp>
        <stp>[hybrids_05.xlsx]tkrBBG!R174C17</stp>
        <tr r="Q174" s="1"/>
      </tp>
      <tp>
        <v>301.93252563476563</v>
        <stp/>
        <stp>##V3_BDPV12</stp>
        <stp>QJ937853 Corp</stp>
        <stp>blp_i_sprd_mid</stp>
        <stp>[hybrids_05.xlsx]tkrBBG!R173C17</stp>
        <tr r="Q173" s="1"/>
      </tp>
      <tp>
        <v>301.93252563476563</v>
        <stp/>
        <stp>##V3_BDPV12</stp>
        <stp>QJ937853 Corp</stp>
        <stp>blp_i_sprd_mid</stp>
        <stp>[hybrids_05.xlsx]tkrBBG!R172C17</stp>
        <tr r="Q172" s="1"/>
      </tp>
      <tp>
        <v>301.93252563476563</v>
        <stp/>
        <stp>##V3_BDPV12</stp>
        <stp>QJ937853 Corp</stp>
        <stp>blp_i_sprd_mid</stp>
        <stp>[hybrids_05.xlsx]tkrBBG!R171C17</stp>
        <tr r="Q171" s="1"/>
      </tp>
      <tp>
        <v>301.93252563476563</v>
        <stp/>
        <stp>##V3_BDPV12</stp>
        <stp>QJ937853 Corp</stp>
        <stp>blp_i_sprd_mid</stp>
        <stp>[hybrids_05.xlsx]tkrBBG!R170C17</stp>
        <tr r="Q170" s="1"/>
      </tp>
      <tp t="s">
        <v>ENBW</v>
        <stp/>
        <stp>##V3_BDPV12</stp>
        <stp>QZ677477 Corp</stp>
        <stp>ticker</stp>
        <stp>[hybrids_05.xlsx]tkrBBG!R110C8</stp>
        <tr r="H110" s="1"/>
      </tp>
      <tp t="s">
        <v>EDPPL</v>
        <stp/>
        <stp>##V3_BDPV12</stp>
        <stp>UV785974 Corp</stp>
        <stp>ticker</stp>
        <stp>[hybrids_05.xlsx]tkrBBG!R146C8</stp>
        <tr r="H146" s="1"/>
      </tp>
      <tp>
        <v>321.898681640625</v>
        <stp/>
        <stp>##V3_BDPV12</stp>
        <stp>BK290986 Corp</stp>
        <stp>blp_i_sprd_mid</stp>
        <stp>[hybrids_05.xlsx]tkrBBG!R136C17</stp>
        <tr r="Q136" s="1"/>
      </tp>
      <tp t="s">
        <v>BAYNGR</v>
        <stp/>
        <stp>##V3_BDPV12</stp>
        <stp>EK352403 Corp</stp>
        <stp>ticker</stp>
        <stp>[hybrids_05.xlsx]tkrBBG!R7C8</stp>
        <tr r="H7" s="1"/>
      </tp>
      <tp>
        <v>34.590233465382326</v>
        <stp/>
        <stp>##V3_BDPV12</stp>
        <stp>XS1219498141 Corp</stp>
        <stp>interval_std_dev</stp>
        <stp>[hybrids_05.xlsx]sectorTable!R38C33</stp>
        <stp>calc_interval=30d</stp>
        <stp>market_data_override=sp210</stp>
        <tr r="AG38" s="3"/>
      </tp>
      <tp>
        <v>4.2</v>
        <stp/>
        <stp>##V3_BDPV12</stp>
        <stp>AU692498 Corp</stp>
        <stp>coupon</stp>
        <stp>[hybrids_05.xlsx]tkrBBG!R79C9</stp>
        <tr r="I79" s="1"/>
      </tp>
      <tp>
        <v>4.875</v>
        <stp/>
        <stp>##V3_BDPV12</stp>
        <stp>BK116008 Corp</stp>
        <stp>coupon</stp>
        <stp>[hybrids_05.xlsx]tkrBBG!R41C9</stp>
        <tr r="I41" s="1"/>
      </tp>
      <tp>
        <v>3.875</v>
        <stp/>
        <stp>##V3_BDPV12</stp>
        <stp>EK293278 Corp</stp>
        <stp>coupon</stp>
        <stp>[hybrids_05.xlsx]tkrBBG!R89C9</stp>
        <tr r="I89" s="1"/>
      </tp>
      <tp t="s">
        <v>EUR</v>
        <stp/>
        <stp>##V3_BDPV12</stp>
        <stp>AU654481 Corp</stp>
        <stp>crncy</stp>
        <stp>[hybrids_05.xlsx]sectorTable!R35C17</stp>
        <tr r="Q35" s="3"/>
      </tp>
      <tp>
        <v>3</v>
        <stp/>
        <stp>##V3_BDPV12</stp>
        <stp>AM938782 Corp</stp>
        <stp>coupon</stp>
        <stp>[hybrids_05.xlsx]tkrBBG!R59C9</stp>
        <tr r="I59" s="1"/>
      </tp>
      <tp>
        <v>5.75</v>
        <stp/>
        <stp>##V3_BDPV12</stp>
        <stp>EK508571 Corp</stp>
        <stp>coupon</stp>
        <stp>[hybrids_05.xlsx]tkrBBG!R69C9</stp>
        <tr r="I69" s="1"/>
      </tp>
      <tp t="s">
        <v>XS1309436753</v>
        <stp/>
        <stp>##V3_BDPV12</stp>
        <stp>QJ190690 Corp</stp>
        <stp>ID_ISIN</stp>
        <stp>[hybrids_05.xlsx]tkrBBG!R48C6</stp>
        <tr r="F48" s="1"/>
      </tp>
      <tp t="s">
        <v>XS2056730679</v>
        <stp/>
        <stp>##V3_BDPV12</stp>
        <stp>ZR796862 Corp</stp>
        <stp>ID_ISIN</stp>
        <stp>[hybrids_05.xlsx]tkrBBG!R85C6</stp>
        <tr r="F85" s="1"/>
      </tp>
      <tp t="s">
        <v>XS1490960942</v>
        <stp/>
        <stp>##V3_BDPV12</stp>
        <stp>QZ498658 Corp</stp>
        <stp>ID_ISIN</stp>
        <stp>[hybrids_05.xlsx]tkrBBG!R70C6</stp>
        <tr r="F70" s="1"/>
      </tp>
      <tp t="s">
        <v>BB+</v>
        <stp/>
        <stp>##V3_BDPV12</stp>
        <stp>EK848378 Corp</stp>
        <stp>bb_composite</stp>
        <stp>[hybrids_05.xlsx]sectorTable!R31C15</stp>
        <tr r="O31" s="3"/>
      </tp>
      <tp t="s">
        <v>SOLBBB</v>
        <stp/>
        <stp>##V3_BDPV12</stp>
        <stp>QJ937853 Corp</stp>
        <stp>ticker</stp>
        <stp>[hybrids_05.xlsx]tkrBBG!R173C8</stp>
        <tr r="H173" s="1"/>
      </tp>
      <tp t="s">
        <v>SOLBBB</v>
        <stp/>
        <stp>##V3_BDPV12</stp>
        <stp>QJ937853 Corp</stp>
        <stp>ticker</stp>
        <stp>[hybrids_05.xlsx]tkrBBG!R183C8</stp>
        <tr r="H183" s="1"/>
      </tp>
      <tp t="s">
        <v>BBB-</v>
        <stp/>
        <stp>##V3_BDPV12</stp>
        <stp>AQ026565 Corp</stp>
        <stp>rtg_sp</stp>
        <stp>[hybrids_05.xlsx]tkrBBG!R124C19</stp>
        <tr r="S124" s="1"/>
      </tp>
      <tp>
        <v>4.4960000000000004</v>
        <stp/>
        <stp>##V3_BDPV12</stp>
        <stp>AW875570 Corp</stp>
        <stp>coupon</stp>
        <stp>[hybrids_05.xlsx]tkrBBG!R147C9</stp>
        <tr r="I147" s="1"/>
      </tp>
      <tp t="s">
        <v>EUR</v>
        <stp/>
        <stp>##V3_BDPV12</stp>
        <stp>XS1206541366 Corp</stp>
        <stp>crncy</stp>
        <stp>[hybrids_05.xlsx]issuerTable!R14C5</stp>
        <tr r="E14" s="5"/>
      </tp>
      <tp>
        <v>1.875</v>
        <stp/>
        <stp>##V3_BDPV12</stp>
        <stp>AQ026565 Corp</stp>
        <stp>coupon</stp>
        <stp>[hybrids_05.xlsx]tkrBBG!R124C9</stp>
        <tr r="I124" s="1"/>
      </tp>
      <tp t="s">
        <v>AKEFP 2 3/4 PERP</v>
        <stp/>
        <stp>##V3_BDPV12</stp>
        <stp>FR0013425170 Corp</stp>
        <stp>security_name</stp>
        <stp>[hybrids_05.xlsx]sectorTable!R36C5</stp>
        <tr r="E36" s="3"/>
      </tp>
      <tp>
        <v>5.625</v>
        <stp/>
        <stp>##V3_BDPV12</stp>
        <stp>EJ575377 Corp</stp>
        <stp>coupon</stp>
        <stp>[hybrids_05.xlsx]tkrBBG!R133C9</stp>
        <tr r="I133" s="1"/>
      </tp>
      <tp>
        <v>3.625</v>
        <stp/>
        <stp>##V3_BDPV12</stp>
        <stp>AM717420 Corp</stp>
        <stp>coupon</stp>
        <stp>[hybrids_05.xlsx]tkrBBG!R135C9</stp>
        <tr r="I135" s="1"/>
      </tp>
      <tp>
        <v>4.625</v>
        <stp/>
        <stp>##V3_BDPV12</stp>
        <stp>EK131372 Corp</stp>
        <stp>coupon</stp>
        <stp>[hybrids_05.xlsx]tkrBBG!R157C9</stp>
        <tr r="I157" s="1"/>
      </tp>
      <tp>
        <v>7.75</v>
        <stp/>
        <stp>##V3_BDPV12</stp>
        <stp>EJ817236 Corp</stp>
        <stp>coupon</stp>
        <stp>[hybrids_05.xlsx]tkrBBG!R121C9</stp>
        <tr r="I121" s="1"/>
      </tp>
      <tp>
        <v>6</v>
        <stp/>
        <stp>##V3_BDPV12</stp>
        <stp>EJ516173 Corp</stp>
        <stp>coupon</stp>
        <stp>[hybrids_05.xlsx]tkrBBG!R100C9</stp>
        <tr r="I100" s="1"/>
      </tp>
      <tp t="s">
        <v>RWE</v>
        <stp/>
        <stp>##V3_BDPV12</stp>
        <stp>UV323151 Corp</stp>
        <stp>ticker</stp>
        <stp>[hybrids_05.xlsx]tkrBBG!R113C8</stp>
        <tr r="H113" s="1"/>
      </tp>
      <tp t="s">
        <v>MRKGR 2 7/8 06/25/79</v>
        <stp/>
        <stp>##V3_BDPV12</stp>
        <stp>XS2011260705 Corp</stp>
        <stp>security_name</stp>
        <stp>[hybrids_05.xlsx]sectorTable!R17C6</stp>
        <tr r="F17" s="3"/>
      </tp>
      <tp t="s">
        <v>ENELIM 2 1/2 11/24/78</v>
        <stp/>
        <stp>##V3_BDPV12</stp>
        <stp>XS1713463716 Corp</stp>
        <stp>security_name</stp>
        <stp>[hybrids_05.xlsx]sectorTable!R13C5</stp>
        <tr r="E13" s="3"/>
      </tp>
      <tp t="s">
        <v>14/12/2022</v>
        <stp/>
        <stp>##V3_BDPV12</stp>
        <stp>XS1629658755 Corp</stp>
        <stp>nxt_call_dt</stp>
        <stp>[hybrids_05.xlsx]issuerTable!R4C7</stp>
        <tr r="G4" s="5"/>
      </tp>
      <tp t="s">
        <v>EUR</v>
        <stp/>
        <stp>##V3_BDPV12</stp>
        <stp>BJ924355 Corp</stp>
        <stp>crncy</stp>
        <stp>[hybrids_05.xlsx]sectorTable!R12C18</stp>
        <tr r="R12" s="3"/>
      </tp>
      <tp t="s">
        <v>EUR</v>
        <stp/>
        <stp>##V3_BDPV12</stp>
        <stp>EJ723329 Corp</stp>
        <stp>crncy</stp>
        <stp>[hybrids_05.xlsx]sectorTable!R22C17</stp>
        <tr r="Q22" s="3"/>
      </tp>
      <tp>
        <v>1.5</v>
        <stp/>
        <stp>##V3_BDPV12</stp>
        <stp>ZP482524 Corp</stp>
        <stp>coupon</stp>
        <stp>[hybrids_05.xlsx]tkrBBG!R17C9</stp>
        <tr r="I17" s="1"/>
      </tp>
      <tp>
        <v>3.25</v>
        <stp/>
        <stp>##V3_BDPV12</stp>
        <stp>AP809058 Corp</stp>
        <stp>coupon</stp>
        <stp>[hybrids_05.xlsx]tkrBBG!R23C9</stp>
        <tr r="I23" s="1"/>
      </tp>
      <tp t="s">
        <v>NR</v>
        <stp/>
        <stp>##V3_BDPV12</stp>
        <stp>UV391246 Corp</stp>
        <stp>bb_composite</stp>
        <stp>[hybrids_05.xlsx]sectorTable!R12C15</stp>
        <tr r="O12" s="3"/>
      </tp>
      <tp t="s">
        <v>XS2082429890</v>
        <stp/>
        <stp>##V3_BDPV12</stp>
        <stp>ZP870673 Corp</stp>
        <stp>ID_ISIN</stp>
        <stp>[hybrids_05.xlsx]tkrBBG!R60C6</stp>
        <tr r="F60" s="1"/>
      </tp>
      <tp t="s">
        <v>SOLBBB</v>
        <stp/>
        <stp>##V3_BDPV12</stp>
        <stp>QJ937853 Corp</stp>
        <stp>ticker</stp>
        <stp>[hybrids_05.xlsx]tkrBBG!R172C8</stp>
        <tr r="H172" s="1"/>
      </tp>
      <tp t="s">
        <v>SOLBBB</v>
        <stp/>
        <stp>##V3_BDPV12</stp>
        <stp>QJ937853 Corp</stp>
        <stp>ticker</stp>
        <stp>[hybrids_05.xlsx]tkrBBG!R162C8</stp>
        <tr r="H162" s="1"/>
      </tp>
      <tp t="s">
        <v>SOLBBB</v>
        <stp/>
        <stp>##V3_BDPV12</stp>
        <stp>QJ937853 Corp</stp>
        <stp>ticker</stp>
        <stp>[hybrids_05.xlsx]tkrBBG!R182C8</stp>
        <tr r="H182" s="1"/>
      </tp>
      <tp t="s">
        <v>BB+</v>
        <stp/>
        <stp>##V3_BDPV12</stp>
        <stp>ZQ804479 Corp</stp>
        <stp>rtg_sp</stp>
        <stp>[hybrids_05.xlsx]tkrBBG!R144C19</stp>
        <tr r="S144" s="1"/>
      </tp>
      <tp t="s">
        <v>EDF 4 PERP</v>
        <stp/>
        <stp>##V3_BDPV12</stp>
        <stp>FR0013367612 Corp</stp>
        <stp>security_name</stp>
        <stp>[hybrids_05.xlsx]sectorTable!R11C5</stp>
        <tr r="E11" s="3"/>
      </tp>
      <tp t="s">
        <v>BB+</v>
        <stp/>
        <stp>##V3_BDPV12</stp>
        <stp>AV915324 Corp</stp>
        <stp>rtg_sp</stp>
        <stp>[hybrids_05.xlsx]tkrBBG!R164C19</stp>
        <tr r="S164" s="1"/>
      </tp>
      <tp>
        <v>2.375</v>
        <stp/>
        <stp>##V3_BDPV12</stp>
        <stp>EK770296 Corp</stp>
        <stp>coupon</stp>
        <stp>[hybrids_05.xlsx]tkrBBG!R137C9</stp>
        <tr r="I137" s="1"/>
      </tp>
      <tp>
        <v>2.7</v>
        <stp/>
        <stp>##V3_BDPV12</stp>
        <stp>AN880322 Corp</stp>
        <stp>coupon</stp>
        <stp>[hybrids_05.xlsx]tkrBBG!R153C9</stp>
        <tr r="I153" s="1"/>
      </tp>
      <tp>
        <v>3.875</v>
        <stp/>
        <stp>##V3_BDPV12</stp>
        <stp>BJ980938 Corp</stp>
        <stp>coupon</stp>
        <stp>[hybrids_05.xlsx]tkrBBG!R160C9</stp>
        <tr r="I160" s="1"/>
      </tp>
      <tp t="s">
        <v>EUR</v>
        <stp/>
        <stp>##V3_BDPV12</stp>
        <stp>EK872764 Corp</stp>
        <stp>crncy</stp>
        <stp>[hybrids_05.xlsx]sectorTable!R10C18</stp>
        <tr r="R10" s="3"/>
      </tp>
      <tp t="s">
        <v>EUR</v>
        <stp/>
        <stp>##V3_BDPV12</stp>
        <stp>EK352403 Corp</stp>
        <stp>crncy</stp>
        <stp>[hybrids_05.xlsx]sectorTable!R14C17</stp>
        <tr r="Q14" s="3"/>
      </tp>
      <tp>
        <v>17.037916823578879</v>
        <stp/>
        <stp>##V3_BDPV12</stp>
        <stp>XS1028599287 Corp</stp>
        <stp>interval_std_dev</stp>
        <stp>[hybrids_05.xlsx]sectorTable!R15C33</stp>
        <stp>calc_interval=30d</stp>
        <stp>market_data_override=sp210</stp>
        <tr r="AG15" s="3"/>
      </tp>
      <tp>
        <v>4.75</v>
        <stp/>
        <stp>##V3_BDPV12</stp>
        <stp>EJ744879 Corp</stp>
        <stp>coupon</stp>
        <stp>[hybrids_05.xlsx]tkrBBG!R87C9</stp>
        <tr r="I87" s="1"/>
      </tp>
      <tp>
        <v>3.625</v>
        <stp/>
        <stp>##V3_BDPV12</stp>
        <stp>BK123260 Corp</stp>
        <stp>coupon</stp>
        <stp>[hybrids_05.xlsx]tkrBBG!R38C9</stp>
        <tr r="I38" s="1"/>
      </tp>
      <tp>
        <v>3</v>
        <stp/>
        <stp>##V3_BDPV12</stp>
        <stp>AX960245 Corp</stp>
        <stp>coupon</stp>
        <stp>[hybrids_05.xlsx]tkrBBG!R19C9</stp>
        <tr r="I19" s="1"/>
      </tp>
      <tp t="s">
        <v>EUR</v>
        <stp/>
        <stp>##V3_BDPV12</stp>
        <stp>AR936992 Corp</stp>
        <stp>crncy</stp>
        <stp>[hybrids_05.xlsx]sectorTable!R16C17</stp>
        <tr r="Q16" s="3"/>
      </tp>
      <tp>
        <v>3.875</v>
        <stp/>
        <stp>##V3_BDPV12</stp>
        <stp>EK803079 Corp</stp>
        <stp>coupon</stp>
        <stp>[hybrids_05.xlsx]tkrBBG!R33C9</stp>
        <tr r="I33" s="1"/>
      </tp>
      <tp t="s">
        <v>EUR</v>
        <stp/>
        <stp>##V3_BDPV12</stp>
        <stp>AS146424 Corp</stp>
        <stp>crncy</stp>
        <stp>[hybrids_05.xlsx]sectorTable!R39C17</stp>
        <tr r="Q39" s="3"/>
      </tp>
      <tp t="s">
        <v>EUR</v>
        <stp/>
        <stp>##V3_BDPV12</stp>
        <stp>AS146490 Corp</stp>
        <stp>crncy</stp>
        <stp>[hybrids_05.xlsx]sectorTable!R39C18</stp>
        <tr r="R39" s="3"/>
      </tp>
      <tp t="s">
        <v>XS2010039035</v>
        <stp/>
        <stp>##V3_BDPV12</stp>
        <stp>ZQ099270 Corp</stp>
        <stp>ID_ISIN</stp>
        <stp>[hybrids_05.xlsx]tkrBBG!R28C6</stp>
        <tr r="F28" s="1"/>
      </tp>
      <tp t="s">
        <v>XS2109819859</v>
        <stp/>
        <stp>##V3_BDPV12</stp>
        <stp>ZP707724 Corp</stp>
        <stp>ID_ISIN</stp>
        <stp>[hybrids_05.xlsx]tkrBBG!R76C6</stp>
        <tr r="F76" s="1"/>
      </tp>
      <tp t="s">
        <v>SOLBBB</v>
        <stp/>
        <stp>##V3_BDPV12</stp>
        <stp>QJ937853 Corp</stp>
        <stp>ticker</stp>
        <stp>[hybrids_05.xlsx]tkrBBG!R175C8</stp>
        <tr r="H175" s="1"/>
      </tp>
      <tp t="s">
        <v>SOLBBB</v>
        <stp/>
        <stp>##V3_BDPV12</stp>
        <stp>QJ937853 Corp</stp>
        <stp>ticker</stp>
        <stp>[hybrids_05.xlsx]tkrBBG!R185C8</stp>
        <tr r="H185" s="1"/>
      </tp>
      <tp t="s">
        <v>EUR</v>
        <stp/>
        <stp>##V3_BDPV12</stp>
        <stp>XS1795406575 Corp</stp>
        <stp>crncy</stp>
        <stp>[hybrids_05.xlsx]issuerTable!R70C5</stp>
        <tr r="E70" s="5"/>
      </tp>
      <tp t="s">
        <v>B-</v>
        <stp/>
        <stp>##V3_BDPV12</stp>
        <stp>UV429459 Corp</stp>
        <stp>rtg_sp</stp>
        <stp>[hybrids_05.xlsx]tkrBBG!R166C19</stp>
        <tr r="S166" s="1"/>
      </tp>
      <tp>
        <v>7.5</v>
        <stp/>
        <stp>##V3_BDPV12</stp>
        <stp>AZ920495 Corp</stp>
        <stp>coupon</stp>
        <stp>[hybrids_05.xlsx]tkrBBG!R194C9</stp>
        <tr r="I194" s="1"/>
      </tp>
      <tp>
        <v>2.25</v>
        <stp/>
        <stp>##V3_BDPV12</stp>
        <stp>AQ077157 Corp</stp>
        <stp>coupon</stp>
        <stp>[hybrids_05.xlsx]tkrBBG!R143C9</stp>
        <tr r="I143" s="1"/>
      </tp>
      <tp t="s">
        <v>BB</v>
        <stp/>
        <stp>##V3_BDPV12</stp>
        <stp>AW875570 Corp</stp>
        <stp>rtg_sp</stp>
        <stp>[hybrids_05.xlsx]tkrBBG!R147C19</stp>
        <tr r="S147" s="1"/>
      </tp>
      <tp>
        <v>8.75</v>
        <stp/>
        <stp>##V3_BDPV12</stp>
        <stp>EJ843360 Corp</stp>
        <stp>coupon</stp>
        <stp>[hybrids_05.xlsx]tkrBBG!R123C9</stp>
        <tr r="I123" s="1"/>
      </tp>
      <tp>
        <v>3.75</v>
        <stp/>
        <stp>##V3_BDPV12</stp>
        <stp>EK131366 Corp</stp>
        <stp>coupon</stp>
        <stp>[hybrids_05.xlsx]tkrBBG!R151C9</stp>
        <tr r="I151" s="1"/>
      </tp>
      <tp>
        <v>3</v>
        <stp/>
        <stp>##V3_BDPV12</stp>
        <stp>EK785024 Corp</stp>
        <stp>coupon</stp>
        <stp>[hybrids_05.xlsx]tkrBBG!R115C9</stp>
        <tr r="I115" s="1"/>
      </tp>
      <tp t="s">
        <v>TOTAL 3.369 PERP</v>
        <stp/>
        <stp>##V3_BDPV12</stp>
        <stp>XS1501166869 Corp</stp>
        <stp>security_name</stp>
        <stp>[hybrids_05.xlsx]sectorTable!R28C6</stp>
        <tr r="F28" s="3"/>
      </tp>
      <tp>
        <v>6.875</v>
        <stp/>
        <stp>##V3_BDPV12</stp>
        <stp>AO262515 Corp</stp>
        <stp>coupon</stp>
        <stp>[hybrids_05.xlsx]tkrBBG!R196C9</stp>
        <tr r="I196" s="1"/>
      </tp>
      <tp>
        <v>3.5</v>
        <stp/>
        <stp>##V3_BDPV12</stp>
        <stp>EK811579 Corp</stp>
        <stp>coupon</stp>
        <stp>[hybrids_05.xlsx]tkrBBG!R161C9</stp>
        <tr r="I161" s="1"/>
      </tp>
      <tp>
        <v>3.25</v>
        <stp/>
        <stp>##V3_BDPV12</stp>
        <stp>EK605885 Corp</stp>
        <stp>coupon</stp>
        <stp>[hybrids_05.xlsx]tkrBBG!R145C9</stp>
        <tr r="I145" s="1"/>
      </tp>
      <tp t="s">
        <v>24/03/2021</v>
        <stp/>
        <stp>##V3_BDPV12</stp>
        <stp>XS1048428012 Corp</stp>
        <stp>nxt_call_dt</stp>
        <stp>[hybrids_05.xlsx]issuerTable!R4C7</stp>
        <tr r="G4" s="5"/>
      </tp>
      <tp t="s">
        <v>RWE 2 3/4 04/21/75</v>
        <stp/>
        <stp>##V3_BDPV12</stp>
        <stp>XS1219498141 Corp</stp>
        <stp>security_name</stp>
        <stp>[hybrids_05.xlsx]sectorTable!R38C5</stp>
        <tr r="E38" s="3"/>
      </tp>
      <tp t="s">
        <v>24/03/2026</v>
        <stp/>
        <stp>##V3_BDPV12</stp>
        <stp>XS1048428442 Corp</stp>
        <stp>nxt_call_dt</stp>
        <stp>[hybrids_05.xlsx]issuerTable!R4C7</stp>
        <tr r="G4" s="5"/>
      </tp>
      <tp t="s">
        <v>EUR</v>
        <stp/>
        <stp>##V3_BDPV12</stp>
        <stp>BK122273 Corp</stp>
        <stp>crncy</stp>
        <stp>[hybrids_05.xlsx]sectorTable!R20C17</stp>
        <tr r="Q20" s="3"/>
      </tp>
      <tp>
        <v>5.25</v>
        <stp/>
        <stp>##V3_BDPV12</stp>
        <stp>UV853118 Corp</stp>
        <stp>coupon</stp>
        <stp>[hybrids_05.xlsx]tkrBBG!R30C9</stp>
        <tr r="I30" s="1"/>
      </tp>
      <tp>
        <v>5.875</v>
        <stp/>
        <stp>##V3_BDPV12</stp>
        <stp>EK041241 Corp</stp>
        <stp>coupon</stp>
        <stp>[hybrids_05.xlsx]tkrBBG!R68C9</stp>
        <tr r="I68" s="1"/>
      </tp>
      <tp t="s">
        <v>EUR</v>
        <stp/>
        <stp>##V3_BDPV12</stp>
        <stp>AQ711148 Corp</stp>
        <stp>crncy</stp>
        <stp>[hybrids_05.xlsx]sectorTable!R37C17</stp>
        <tr r="Q37" s="3"/>
      </tp>
      <tp t="s">
        <v>EUR</v>
        <stp/>
        <stp>##V3_BDPV12</stp>
        <stp>AZ371883 Corp</stp>
        <stp>crncy</stp>
        <stp>[hybrids_05.xlsx]sectorTable!R37C18</stp>
        <tr r="R37" s="3"/>
      </tp>
      <tp>
        <v>336.93390647902595</v>
        <stp/>
        <stp>##V3_BDPV12</stp>
        <stp>ZQ513315 Corp</stp>
        <stp>yas_ispread</stp>
        <stp>[hybrids_05.xlsx]tkrBBG!R9C16</stp>
        <tr r="P9" s="1"/>
      </tp>
      <tp t="s">
        <v>BBB+</v>
        <stp/>
        <stp>##V3_BDPV12</stp>
        <stp>ZQ099270 Corp</stp>
        <stp>bb_composite</stp>
        <stp>[hybrids_05.xlsx]sectorTable!R29C15</stp>
        <tr r="O29" s="3"/>
      </tp>
      <tp t="s">
        <v>BB+</v>
        <stp/>
        <stp>##V3_BDPV12</stp>
        <stp>ZQ804479 Corp</stp>
        <stp>bb_composite</stp>
        <stp>[hybrids_05.xlsx]sectorTable!R22C16</stp>
        <tr r="P22" s="3"/>
      </tp>
      <tp t="s">
        <v>BBB</v>
        <stp/>
        <stp>##V3_BDPV12</stp>
        <stp>AQ711148 Corp</stp>
        <stp>bb_composite</stp>
        <stp>[hybrids_05.xlsx]sectorTable!R37C15</stp>
        <tr r="O37" s="3"/>
      </tp>
      <tp t="s">
        <v>N</v>
        <stp/>
        <stp>##V3_BDPV12</stp>
        <stp>QJ937566 Corp</stp>
        <stp>green_bond_loan_indicator</stp>
        <stp>[hybrids_05.xlsx]tkrBBG!R5C21</stp>
        <tr r="U5" s="1"/>
      </tp>
      <tp t="s">
        <v>FR0013413887</v>
        <stp/>
        <stp>##V3_BDPV12</stp>
        <stp>ZS023353 Corp</stp>
        <stp>ID_ISIN</stp>
        <stp>[hybrids_05.xlsx]tkrBBG!R65C6</stp>
        <tr r="F65" s="1"/>
      </tp>
      <tp t="s">
        <v>XS2051471105</v>
        <stp/>
        <stp>##V3_BDPV12</stp>
        <stp>ZR457518 Corp</stp>
        <stp>ID_ISIN</stp>
        <stp>[hybrids_05.xlsx]tkrBBG!R21C6</stp>
        <tr r="F21" s="1"/>
      </tp>
      <tp t="s">
        <v>SOLBBB</v>
        <stp/>
        <stp>##V3_BDPV12</stp>
        <stp>QJ937853 Corp</stp>
        <stp>ticker</stp>
        <stp>[hybrids_05.xlsx]tkrBBG!R174C8</stp>
        <tr r="H174" s="1"/>
      </tp>
      <tp t="s">
        <v>SOLBBB</v>
        <stp/>
        <stp>##V3_BDPV12</stp>
        <stp>QJ937853 Corp</stp>
        <stp>ticker</stp>
        <stp>[hybrids_05.xlsx]tkrBBG!R184C8</stp>
        <tr r="H184" s="1"/>
      </tp>
      <tp t="s">
        <v>30/01/2025</v>
        <stp/>
        <stp>##V3_BDPV12</stp>
        <stp>FR0013457157 Corp</stp>
        <stp>nxt_call_dt</stp>
        <stp>[hybrids_05.xlsx]sectorTable!R7C8</stp>
        <tr r="H7" s="3"/>
      </tp>
      <tp t="s">
        <v>AKEFP 1 1/2 PERP</v>
        <stp/>
        <stp>##V3_BDPV12</stp>
        <stp>FR0013478252 Corp</stp>
        <stp>security_name</stp>
        <stp>[hybrids_05.xlsx]sectorTable!R36C6</stp>
        <tr r="F36" s="3"/>
      </tp>
      <tp t="s">
        <v>A</v>
        <stp/>
        <stp>##V3_BDPV12</stp>
        <stp>AR008123 Corp</stp>
        <stp>rtg_sp</stp>
        <stp>[hybrids_05.xlsx]tkrBBG!R140C19</stp>
        <tr r="S140" s="1"/>
      </tp>
      <tp t="s">
        <v>EUR</v>
        <stp/>
        <stp>##V3_BDPV12</stp>
        <stp>XS1050461034 Corp</stp>
        <stp>crncy</stp>
        <stp>[hybrids_05.xlsx]issuerTable!R71C5</stp>
        <tr r="E71" s="5"/>
      </tp>
      <tp>
        <v>2.625</v>
        <stp/>
        <stp>##V3_BDPV12</stp>
        <stp>AR810587 Corp</stp>
        <stp>coupon</stp>
        <stp>[hybrids_05.xlsx]tkrBBG!R125C9</stp>
        <tr r="I125" s="1"/>
      </tp>
      <tp>
        <v>6.25</v>
        <stp/>
        <stp>##V3_BDPV12</stp>
        <stp>EJ723329 Corp</stp>
        <stp>coupon</stp>
        <stp>[hybrids_05.xlsx]tkrBBG!R142C9</stp>
        <tr r="I142" s="1"/>
      </tp>
      <tp>
        <v>5</v>
        <stp/>
        <stp>##V3_BDPV12</stp>
        <stp>EK523297 Corp</stp>
        <stp>coupon</stp>
        <stp>[hybrids_05.xlsx]tkrBBG!R192C9</stp>
        <tr r="I192" s="1"/>
      </tp>
      <tp>
        <v>3.992</v>
        <stp/>
        <stp>##V3_BDPV12</stp>
        <stp>EJ891119 Corp</stp>
        <stp>coupon</stp>
        <stp>[hybrids_05.xlsx]tkrBBG!R190C9</stp>
        <tr r="I190" s="1"/>
      </tp>
      <tp>
        <v>3.5</v>
        <stp/>
        <stp>##V3_BDPV12</stp>
        <stp>BJ980509 Corp</stp>
        <stp>coupon</stp>
        <stp>[hybrids_05.xlsx]tkrBBG!R156C9</stp>
        <tr r="I156" s="1"/>
      </tp>
      <tp>
        <v>6.625</v>
        <stp/>
        <stp>##V3_BDPV12</stp>
        <stp>EK013966 Corp</stp>
        <stp>coupon</stp>
        <stp>[hybrids_05.xlsx]tkrBBG!R122C9</stp>
        <tr r="I122" s="1"/>
      </tp>
      <tp>
        <v>3.74</v>
        <stp/>
        <stp>##V3_BDPV12</stp>
        <stp>BK290986 Corp</stp>
        <stp>coupon</stp>
        <stp>[hybrids_05.xlsx]tkrBBG!R136C9</stp>
        <tr r="I136" s="1"/>
      </tp>
      <tp t="s">
        <v>OMVAV 6 1/4 PERP</v>
        <stp/>
        <stp>##V3_BDPV12</stp>
        <stp>XS1294343337 Corp</stp>
        <stp>security_name</stp>
        <stp>[hybrids_05.xlsx]sectorTable!R32C6</stp>
        <tr r="F32" s="3"/>
      </tp>
      <tp t="s">
        <v>EUR</v>
        <stp/>
        <stp>##V3_BDPV12</stp>
        <stp>BK123260 Corp</stp>
        <stp>crncy</stp>
        <stp>[hybrids_05.xlsx]sectorTable!R20C18</stp>
        <tr r="R20" s="3"/>
      </tp>
      <tp>
        <v>3.3690000000000002</v>
        <stp/>
        <stp>##V3_BDPV12</stp>
        <stp>QZ730458 Corp</stp>
        <stp>coupon</stp>
        <stp>[hybrids_05.xlsx]tkrBBG!R47C9</stp>
        <tr r="I47" s="1"/>
      </tp>
      <tp>
        <v>6.5</v>
        <stp/>
        <stp>##V3_BDPV12</stp>
        <stp>QJ191077 Corp</stp>
        <stp>coupon</stp>
        <stp>[hybrids_05.xlsx]tkrBBG!R52C9</stp>
        <tr r="I52" s="1"/>
      </tp>
      <tp t="s">
        <v>EUR</v>
        <stp/>
        <stp>##V3_BDPV12</stp>
        <stp>AN880322 Corp</stp>
        <stp>crncy</stp>
        <stp>[hybrids_05.xlsx]sectorTable!R30C17</stp>
        <tr r="Q30" s="3"/>
      </tp>
      <tp t="s">
        <v>EUR</v>
        <stp/>
        <stp>##V3_BDPV12</stp>
        <stp>EK864970 Corp</stp>
        <stp>crncy</stp>
        <stp>[hybrids_05.xlsx]sectorTable!R31C18</stp>
        <tr r="R31" s="3"/>
      </tp>
      <tp>
        <v>2.875</v>
        <stp/>
        <stp>##V3_BDPV12</stp>
        <stp>ZR457518 Corp</stp>
        <stp>coupon</stp>
        <stp>[hybrids_05.xlsx]tkrBBG!R21C9</stp>
        <tr r="I21" s="1"/>
      </tp>
      <tp>
        <v>1.75</v>
        <stp/>
        <stp>##V3_BDPV12</stp>
        <stp>AP691131 Corp</stp>
        <stp>coupon</stp>
        <stp>[hybrids_05.xlsx]tkrBBG!R24C9</stp>
        <tr r="I24" s="1"/>
      </tp>
      <tp>
        <v>3.1</v>
        <stp/>
        <stp>##V3_BDPV12</stp>
        <stp>AU654481 Corp</stp>
        <stp>coupon</stp>
        <stp>[hybrids_05.xlsx]tkrBBG!R78C9</stp>
        <tr r="I78" s="1"/>
      </tp>
      <tp>
        <v>3.875</v>
        <stp/>
        <stp>##V3_BDPV12</stp>
        <stp>LW068019 Corp</stp>
        <stp>coupon</stp>
        <stp>[hybrids_05.xlsx]tkrBBG!R43C9</stp>
        <tr r="I43" s="1"/>
      </tp>
      <tp>
        <v>3.75</v>
        <stp/>
        <stp>##V3_BDPV12</stp>
        <stp>BJ814648 Corp</stp>
        <stp>coupon</stp>
        <stp>[hybrids_05.xlsx]tkrBBG!R35C9</stp>
        <tr r="I35" s="1"/>
      </tp>
      <tp>
        <v>314.05235426219639</v>
        <stp/>
        <stp>##V3_BDPV12</stp>
        <stp>ZQ512606 Corp</stp>
        <stp>yas_ispread</stp>
        <stp>[hybrids_05.xlsx]tkrBBG!R8C16</stp>
        <tr r="P8" s="1"/>
      </tp>
      <tp t="s">
        <v>BB+</v>
        <stp/>
        <stp>##V3_BDPV12</stp>
        <stp>ZS108668 Corp</stp>
        <stp>bb_composite</stp>
        <stp>[hybrids_05.xlsx]sectorTable!R25C16</stp>
        <tr r="P25" s="3"/>
      </tp>
      <tp t="s">
        <v>BBB+</v>
        <stp/>
        <stp>##V3_BDPV12</stp>
        <stp>ZQ100348 Corp</stp>
        <stp>bb_composite</stp>
        <stp>[hybrids_05.xlsx]sectorTable!R29C16</stp>
        <tr r="P29" s="3"/>
      </tp>
      <tp t="s">
        <v>BBB-</v>
        <stp/>
        <stp>##V3_BDPV12</stp>
        <stp>EK811579 Corp</stp>
        <stp>bb_composite</stp>
        <stp>[hybrids_05.xlsx]sectorTable!R30C16</stp>
        <tr r="P30" s="3"/>
      </tp>
      <tp t="s">
        <v>N</v>
        <stp/>
        <stp>##V3_BDPV12</stp>
        <stp>EK834863 Corp</stp>
        <stp>green_bond_loan_indicator</stp>
        <stp>[hybrids_05.xlsx]tkrBBG!R6C21</stp>
        <tr r="U6" s="1"/>
      </tp>
      <tp t="s">
        <v>XS2114413565</v>
        <stp/>
        <stp>##V3_BDPV12</stp>
        <stp>ZP991036 Corp</stp>
        <stp>ID_ISIN</stp>
        <stp>[hybrids_05.xlsx]tkrBBG!R86C6</stp>
        <tr r="F86" s="1"/>
      </tp>
      <tp t="s">
        <v>FR0013447877</v>
        <stp/>
        <stp>##V3_BDPV12</stp>
        <stp>ZR570567 Corp</stp>
        <stp>ID_ISIN</stp>
        <stp>[hybrids_05.xlsx]tkrBBG!R67C6</stp>
        <tr r="F67" s="1"/>
      </tp>
      <tp t="s">
        <v>#N/A N/A</v>
        <stp/>
        <stp>##V3_BDPV12</stp>
        <stp>AP809058 Corp</stp>
        <stp>bb_composite</stp>
        <stp>[hybrids_05.xlsx]sectorTable!R26C16</stp>
        <tr r="P26" s="3"/>
      </tp>
      <tp>
        <v>1.125</v>
        <stp/>
        <stp>##V3_BDPV12</stp>
        <stp>AZ851393 Corp</stp>
        <stp>coupon</stp>
        <stp>[hybrids_05.xlsx]tkrBBG!R107C9</stp>
        <tr r="I107" s="1"/>
      </tp>
      <tp t="s">
        <v>SOLBBB</v>
        <stp/>
        <stp>##V3_BDPV12</stp>
        <stp>QJ937853 Corp</stp>
        <stp>ticker</stp>
        <stp>[hybrids_05.xlsx]tkrBBG!R177C8</stp>
        <tr r="H177" s="1"/>
      </tp>
      <tp t="s">
        <v>SOLBBB</v>
        <stp/>
        <stp>##V3_BDPV12</stp>
        <stp>QJ937853 Corp</stp>
        <stp>ticker</stp>
        <stp>[hybrids_05.xlsx]tkrBBG!R167C8</stp>
        <tr r="H167" s="1"/>
      </tp>
      <tp t="s">
        <v>SOLBBB</v>
        <stp/>
        <stp>##V3_BDPV12</stp>
        <stp>QJ937853 Corp</stp>
        <stp>ticker</stp>
        <stp>[hybrids_05.xlsx]tkrBBG!R187C8</stp>
        <tr r="H187" s="1"/>
      </tp>
      <tp t="s">
        <v>BB+</v>
        <stp/>
        <stp>##V3_BDPV12</stp>
        <stp>AQ077157 Corp</stp>
        <stp>rtg_sp</stp>
        <stp>[hybrids_05.xlsx]tkrBBG!R143C19</stp>
        <tr r="S143" s="1"/>
      </tp>
      <tp t="s">
        <v>EUR</v>
        <stp/>
        <stp>##V3_BDPV12</stp>
        <stp>XS1048428442 Corp</stp>
        <stp>crncy</stp>
        <stp>[hybrids_05.xlsx]issuerTable!R10C5</stp>
        <tr r="E10" s="5"/>
      </tp>
      <tp t="s">
        <v>BBB-</v>
        <stp/>
        <stp>##V3_BDPV12</stp>
        <stp>ZS668300 Corp</stp>
        <stp>rtg_sp</stp>
        <stp>[hybrids_05.xlsx]tkrBBG!R119C19</stp>
        <tr r="S119" s="1"/>
      </tp>
      <tp t="s">
        <v>BBB-</v>
        <stp/>
        <stp>##V3_BDPV12</stp>
        <stp>AT214434 Corp</stp>
        <stp>rtg_sp</stp>
        <stp>[hybrids_05.xlsx]tkrBBG!R159C19</stp>
        <tr r="S159" s="1"/>
      </tp>
      <tp t="s">
        <v>BBB-</v>
        <stp/>
        <stp>##V3_BDPV12</stp>
        <stp>AT214421 Corp</stp>
        <stp>rtg_sp</stp>
        <stp>[hybrids_05.xlsx]tkrBBG!R155C19</stp>
        <tr r="S155" s="1"/>
      </tp>
      <tp t="s">
        <v>BB</v>
        <stp/>
        <stp>##V3_BDPV12</stp>
        <stp>ZP454068 Corp</stp>
        <stp>rtg_sp</stp>
        <stp>[hybrids_05.xlsx]tkrBBG!R148C19</stp>
        <tr r="S148" s="1"/>
      </tp>
      <tp t="s">
        <v>EUR</v>
        <stp/>
        <stp>##V3_BDPV12</stp>
        <stp>XS1629774230 Corp</stp>
        <stp>crncy</stp>
        <stp>[hybrids_05.xlsx]issuerTable!R11C5</stp>
        <tr r="E11" s="5"/>
      </tp>
      <tp t="s">
        <v>EDF 5 PERP</v>
        <stp/>
        <stp>##V3_BDPV12</stp>
        <stp>FR0011697028 Corp</stp>
        <stp>security_name</stp>
        <stp>[hybrids_05.xlsx]sectorTable!R11C6</stp>
        <tr r="F11" s="3"/>
      </tp>
      <tp t="s">
        <v>MRKGR 1 5/8 06/25/79</v>
        <stp/>
        <stp>##V3_BDPV12</stp>
        <stp>XS2011260531 Corp</stp>
        <stp>security_name</stp>
        <stp>[hybrids_05.xlsx]sectorTable!R17C5</stp>
        <tr r="E17" s="3"/>
      </tp>
      <tp t="s">
        <v>OMVAV 2 7/8 PERP</v>
        <stp/>
        <stp>##V3_BDPV12</stp>
        <stp>XS1713462403 Corp</stp>
        <stp>security_name</stp>
        <stp>[hybrids_05.xlsx]sectorTable!R32C5</stp>
        <tr r="E32" s="3"/>
      </tp>
      <tp>
        <v>3.625</v>
        <stp/>
        <stp>##V3_BDPV12</stp>
        <stp>EK117900 Corp</stp>
        <stp>coupon</stp>
        <stp>[hybrids_05.xlsx]tkrBBG!R105C9</stp>
        <tr r="I105" s="1"/>
      </tp>
      <tp>
        <v>5.25</v>
        <stp/>
        <stp>##V3_BDPV12</stp>
        <stp>EJ530879 Corp</stp>
        <stp>coupon</stp>
        <stp>[hybrids_05.xlsx]tkrBBG!R102C9</stp>
        <tr r="I102" s="1"/>
      </tp>
      <tp t="s">
        <v>ENBW</v>
        <stp/>
        <stp>##V3_BDPV12</stp>
        <stp>QZ716550 Corp</stp>
        <stp>ticker</stp>
        <stp>[hybrids_05.xlsx]tkrBBG!R106C8</stp>
        <tr r="H106" s="1"/>
      </tp>
      <tp>
        <v>6.25</v>
        <stp/>
        <stp>##V3_BDPV12</stp>
        <stp>QJ993374 Corp</stp>
        <stp>coupon</stp>
        <stp>[hybrids_05.xlsx]tkrBBG!R32C9</stp>
        <tr r="I32" s="1"/>
      </tp>
      <tp>
        <v>2</v>
        <stp/>
        <stp>##V3_BDPV12</stp>
        <stp>ZQ376350 Corp</stp>
        <stp>coupon</stp>
        <stp>[hybrids_05.xlsx]tkrBBG!R58C9</stp>
        <tr r="I58" s="1"/>
      </tp>
      <tp>
        <v>2.875</v>
        <stp/>
        <stp>##V3_BDPV12</stp>
        <stp>ZR796682 Corp</stp>
        <stp>coupon</stp>
        <stp>[hybrids_05.xlsx]tkrBBG!R84C9</stp>
        <tr r="I84" s="1"/>
      </tp>
      <tp t="s">
        <v>NR</v>
        <stp/>
        <stp>##V3_BDPV12</stp>
        <stp>ZR796862 Corp</stp>
        <stp>bb_composite</stp>
        <stp>[hybrids_05.xlsx]sectorTable!R27C16</stp>
        <tr r="P27" s="3"/>
      </tp>
      <tp t="s">
        <v>NR</v>
        <stp/>
        <stp>##V3_BDPV12</stp>
        <stp>ZR796682 Corp</stp>
        <stp>bb_composite</stp>
        <stp>[hybrids_05.xlsx]sectorTable!R27C15</stp>
        <tr r="O27" s="3"/>
      </tp>
      <tp t="s">
        <v>BB+</v>
        <stp/>
        <stp>##V3_BDPV12</stp>
        <stp>EJ723329 Corp</stp>
        <stp>bb_composite</stp>
        <stp>[hybrids_05.xlsx]sectorTable!R22C15</stp>
        <tr r="O22" s="3"/>
      </tp>
      <tp t="s">
        <v>SOLBBB</v>
        <stp/>
        <stp>##V3_BDPV12</stp>
        <stp>QJ937853 Corp</stp>
        <stp>ticker</stp>
        <stp>[hybrids_05.xlsx]tkrBBG!R176C8</stp>
        <tr r="H176" s="1"/>
      </tp>
      <tp t="s">
        <v>SOLBBB</v>
        <stp/>
        <stp>##V3_BDPV12</stp>
        <stp>QJ937853 Corp</stp>
        <stp>ticker</stp>
        <stp>[hybrids_05.xlsx]tkrBBG!R186C8</stp>
        <tr r="H186" s="1"/>
      </tp>
      <tp t="s">
        <v>VATFAL</v>
        <stp/>
        <stp>##V3_BDPV12</stp>
        <stp>QJ787834 Corp</stp>
        <stp>ticker</stp>
        <stp>[hybrids_05.xlsx]tkrBBG!R116C8</stp>
        <tr r="H116" s="1"/>
      </tp>
      <tp t="s">
        <v>EUR</v>
        <stp/>
        <stp>##V3_BDPV12</stp>
        <stp>XS1799939027 Corp</stp>
        <stp>crncy</stp>
        <stp>[hybrids_05.xlsx]issuerTable!R12C5</stp>
        <tr r="E12" s="5"/>
      </tp>
      <tp>
        <v>2.5</v>
        <stp/>
        <stp>##V3_BDPV12</stp>
        <stp>AS640422 Corp</stp>
        <stp>coupon</stp>
        <stp>[hybrids_05.xlsx]tkrBBG!R117C9</stp>
        <tr r="I117" s="1"/>
      </tp>
      <tp t="s">
        <v>#N/A N/A</v>
        <stp/>
        <stp>##V3_BDPV12</stp>
        <stp>UV309787 Corp</stp>
        <stp>rtg_sp</stp>
        <stp>[hybrids_05.xlsx]tkrBBG!R191C19</stp>
        <tr r="S191" s="1"/>
      </tp>
      <tp>
        <v>6</v>
        <stp/>
        <stp>##V3_BDPV12</stp>
        <stp>AO262498 Corp</stp>
        <stp>coupon</stp>
        <stp>[hybrids_05.xlsx]tkrBBG!R195C9</stp>
        <tr r="I195" s="1"/>
      </tp>
      <tp t="s">
        <v>IBESM 1 7/8 PERP</v>
        <stp/>
        <stp>##V3_BDPV12</stp>
        <stp>XS1721244371 Corp</stp>
        <stp>security_name</stp>
        <stp>[hybrids_05.xlsx]sectorTable!R33C5</stp>
        <tr r="E33" s="3"/>
      </tp>
      <tp t="s">
        <v>BAYNGR 3 1/8 11/12/79</v>
        <stp/>
        <stp>##V3_BDPV12</stp>
        <stp>XS2077670342 Corp</stp>
        <stp>security_name</stp>
        <stp>[hybrids_05.xlsx]sectorTable!R14C6</stp>
        <tr r="F14" s="3"/>
      </tp>
      <tp>
        <v>2.5</v>
        <stp/>
        <stp>##V3_BDPV12</stp>
        <stp>EK811633 Corp</stp>
        <stp>coupon</stp>
        <stp>[hybrids_05.xlsx]tkrBBG!R152C9</stp>
        <tr r="I152" s="1"/>
      </tp>
      <tp>
        <v>3.625</v>
        <stp/>
        <stp>##V3_BDPV12</stp>
        <stp>EK117900 Corp</stp>
        <stp>coupon</stp>
        <stp>[hybrids_05.xlsx]tkrBBG!R104C9</stp>
        <tr r="I104" s="1"/>
      </tp>
      <tp t="s">
        <v>#N/A N/A</v>
        <stp/>
        <stp>##V3_BDPV12</stp>
        <stp>ED984069 Corp</stp>
        <stp>blp_i_sprd_mid</stp>
        <stp>[hybrids_05.xlsx]tkrBBG!R189C17</stp>
        <tr r="Q189" s="1"/>
      </tp>
      <tp t="s">
        <v>RWE 3 1/2 04/21/75</v>
        <stp/>
        <stp>##V3_BDPV12</stp>
        <stp>XS1219499032 Corp</stp>
        <stp>security_name</stp>
        <stp>[hybrids_05.xlsx]sectorTable!R38C6</stp>
        <tr r="F38" s="3"/>
      </tp>
    </main>
    <main first="bloomberg.rtd">
      <tp>
        <v>3.625</v>
        <stp/>
        <stp>##V3_BDPV12</stp>
        <stp>ZR796862 Corp</stp>
        <stp>coupon</stp>
        <stp>[hybrids_05.xlsx]tkrBBG!R85C9</stp>
        <tr r="I85" s="1"/>
      </tp>
      <tp>
        <v>4.2469999999999999</v>
        <stp/>
        <stp>##V3_BDPV12</stp>
        <stp>BJ815149 Corp</stp>
        <stp>coupon</stp>
        <stp>[hybrids_05.xlsx]tkrBBG!R36C9</stp>
        <tr r="I36" s="1"/>
      </tp>
      <tp>
        <v>2.625</v>
        <stp/>
        <stp>##V3_BDPV12</stp>
        <stp>AR887333 Corp</stp>
        <stp>coupon</stp>
        <stp>[hybrids_05.xlsx]tkrBBG!R25C9</stp>
        <tr r="I25" s="1"/>
      </tp>
      <tp t="s">
        <v>EUR</v>
        <stp/>
        <stp>##V3_BDPV12</stp>
        <stp>AU692498 Corp</stp>
        <stp>crncy</stp>
        <stp>[hybrids_05.xlsx]sectorTable!R35C18</stp>
        <tr r="R35" s="3"/>
      </tp>
      <tp t="s">
        <v>EUR</v>
        <stp/>
        <stp>##V3_BDPV12</stp>
        <stp>AS322477 Corp</stp>
        <stp>crncy</stp>
        <stp>[hybrids_05.xlsx]sectorTable!R25C17</stp>
        <tr r="Q25" s="3"/>
      </tp>
      <tp t="s">
        <v>N</v>
        <stp/>
        <stp>##V3_BDPV12</stp>
        <stp>QJ937853 Corp</stp>
        <stp>green_bond_loan_indicator</stp>
        <stp>[hybrids_05.xlsx]tkrBBG!R2C21</stp>
        <tr r="U2" s="1"/>
      </tp>
      <tp t="s">
        <v>BBB-</v>
        <stp/>
        <stp>##V3_BDPV12</stp>
        <stp>AN880322 Corp</stp>
        <stp>bb_composite</stp>
        <stp>[hybrids_05.xlsx]sectorTable!R30C15</stp>
        <tr r="O30" s="3"/>
      </tp>
      <tp t="s">
        <v>N</v>
        <stp/>
        <stp>##V3_BDPV12</stp>
        <stp>EJ917655 Corp</stp>
        <stp>green_bond_loan_indicator</stp>
        <stp>[hybrids_05.xlsx]tkrBBG!R3C21</stp>
        <tr r="U3" s="1"/>
      </tp>
      <tp t="s">
        <v>BB+</v>
        <stp/>
        <stp>##V3_BDPV12</stp>
        <stp>EK588292 Corp</stp>
        <stp>bb_composite</stp>
        <stp>[hybrids_05.xlsx]sectorTable!R10C15</stp>
        <tr r="O10" s="3"/>
      </tp>
      <tp t="s">
        <v>FR0013445335</v>
        <stp/>
        <stp>##V3_BDPV12</stp>
        <stp>ZR441424 Corp</stp>
        <stp>ID_ISIN</stp>
        <stp>[hybrids_05.xlsx]tkrBBG!R94C6</stp>
        <tr r="F94" s="1"/>
      </tp>
      <tp t="s">
        <v>FR0013478252</v>
        <stp/>
        <stp>##V3_BDPV12</stp>
        <stp>ZP482524 Corp</stp>
        <stp>ID_ISIN</stp>
        <stp>[hybrids_05.xlsx]tkrBBG!R17C6</stp>
        <tr r="F17" s="1"/>
      </tp>
      <tp t="s">
        <v>SOLBBB</v>
        <stp/>
        <stp>##V3_BDPV12</stp>
        <stp>QJ937853 Corp</stp>
        <stp>ticker</stp>
        <stp>[hybrids_05.xlsx]tkrBBG!R179C8</stp>
        <tr r="H179" s="1"/>
      </tp>
      <tp t="s">
        <v>SOLBBB</v>
        <stp/>
        <stp>##V3_BDPV12</stp>
        <stp>QJ937853 Corp</stp>
        <stp>ticker</stp>
        <stp>[hybrids_05.xlsx]tkrBBG!R169C8</stp>
        <tr r="H169" s="1"/>
      </tp>
      <tp t="s">
        <v>BBB-</v>
        <stp/>
        <stp>##V3_BDPV12</stp>
        <stp>QZ677477 Corp</stp>
        <stp>rtg_sp</stp>
        <stp>[hybrids_05.xlsx]tkrBBG!R110C19</stp>
        <tr r="S110" s="1"/>
      </tp>
      <tp t="s">
        <v>#N/A N/A</v>
        <stp/>
        <stp>##V3_BDPV12</stp>
        <stp>AZ920495 Corp</stp>
        <stp>rtg_sp</stp>
        <stp>[hybrids_05.xlsx]tkrBBG!R194C19</stp>
        <tr r="S194" s="1"/>
      </tp>
      <tp>
        <v>1.625</v>
        <stp/>
        <stp>##V3_BDPV12</stp>
        <stp>AZ851450 Corp</stp>
        <stp>coupon</stp>
        <stp>[hybrids_05.xlsx]tkrBBG!R109C9</stp>
        <tr r="I109" s="1"/>
      </tp>
      <tp t="s">
        <v>BBB-</v>
        <stp/>
        <stp>##V3_BDPV12</stp>
        <stp>AZ851450 Corp</stp>
        <stp>rtg_sp</stp>
        <stp>[hybrids_05.xlsx]tkrBBG!R109C19</stp>
        <tr r="S109" s="1"/>
      </tp>
      <tp>
        <v>1.625</v>
        <stp/>
        <stp>##V3_BDPV12</stp>
        <stp>AR008123 Corp</stp>
        <stp>coupon</stp>
        <stp>[hybrids_05.xlsx]tkrBBG!R140C9</stp>
        <tr r="I140" s="1"/>
      </tp>
      <tp>
        <v>265.22113037109375</v>
        <stp/>
        <stp>##V3_BDPV12</stp>
        <stp>EK785024 Corp</stp>
        <stp>blp_i_sprd_mid</stp>
        <stp>[hybrids_05.xlsx]tkrBBG!R115C17</stp>
        <tr r="Q115" s="1"/>
      </tp>
      <tp>
        <v>3.875</v>
        <stp/>
        <stp>##V3_BDPV12</stp>
        <stp>EK768069 Corp</stp>
        <stp>coupon</stp>
        <stp>[hybrids_05.xlsx]tkrBBG!R134C9</stp>
        <tr r="I134" s="1"/>
      </tp>
      <tp>
        <v>3</v>
        <stp/>
        <stp>##V3_BDPV12</stp>
        <stp>EK825033 Corp</stp>
        <stp>coupon</stp>
        <stp>[hybrids_05.xlsx]tkrBBG!R129C9</stp>
        <tr r="I129" s="1"/>
      </tp>
      <tp>
        <v>3.875</v>
        <stp/>
        <stp>##V3_BDPV12</stp>
        <stp>AN880326 Corp</stp>
        <stp>coupon</stp>
        <stp>[hybrids_05.xlsx]tkrBBG!R158C9</stp>
        <tr r="I158" s="1"/>
      </tp>
      <tp>
        <v>3.125</v>
        <stp/>
        <stp>##V3_BDPV12</stp>
        <stp>BK293686 Corp</stp>
        <stp>coupon</stp>
        <stp>[hybrids_05.xlsx]tkrBBG!R138C9</stp>
        <tr r="I138" s="1"/>
      </tp>
      <tp>
        <v>220.8875732421875</v>
        <stp/>
        <stp>##V3_BDPV12</stp>
        <stp>EK768069 Corp</stp>
        <stp>blp_i_sprd_mid</stp>
        <stp>[hybrids_05.xlsx]tkrBBG!R134C17</stp>
        <tr r="Q134" s="1"/>
      </tp>
      <tp>
        <v>418.34573364257813</v>
        <stp/>
        <stp>##V3_BDPV12</stp>
        <stp>EJ516173 Corp</stp>
        <stp>blp_i_sprd_mid</stp>
        <stp>[hybrids_05.xlsx]tkrBBG!R100C17</stp>
        <tr r="Q100" s="1"/>
      </tp>
      <tp t="s">
        <v>27/06/2028</v>
        <stp/>
        <stp>##V3_BDPV12</stp>
        <stp>XS1799939027 Corp</stp>
        <stp>nxt_call_dt</stp>
        <stp>[hybrids_05.xlsx]issuerTable!R4C7</stp>
        <tr r="G4" s="5"/>
      </tp>
      <tp>
        <v>2691.818359375</v>
        <stp/>
        <stp>##V3_BDPV12</stp>
        <stp>EJ891119 Corp</stp>
        <stp>blp_i_sprd_mid</stp>
        <stp>[hybrids_05.xlsx]tkrBBG!R190C17</stp>
        <tr r="Q190" s="1"/>
      </tp>
      <tp t="s">
        <v>20/03/2022</v>
        <stp/>
        <stp>##V3_BDPV12</stp>
        <stp>XS1206540806 Corp</stp>
        <stp>nxt_call_dt</stp>
        <stp>[hybrids_05.xlsx]issuerTable!R4C7</stp>
        <tr r="G4" s="5"/>
      </tp>
      <tp>
        <v>875.12469482421875</v>
        <stp/>
        <stp>##V3_BDPV12</stp>
        <stp>AO262498 Corp</stp>
        <stp>blp_i_sprd_mid</stp>
        <stp>[hybrids_05.xlsx]tkrBBG!R195C17</stp>
        <tr r="Q195" s="1"/>
      </tp>
      <tp>
        <v>452.48764038085938</v>
        <stp/>
        <stp>##V3_BDPV12</stp>
        <stp>EK825033 Corp</stp>
        <stp>blp_i_sprd_mid</stp>
        <stp>[hybrids_05.xlsx]tkrBBG!R129C17</stp>
        <tr r="Q129" s="1"/>
      </tp>
      <tp>
        <v>4.75</v>
        <stp/>
        <stp>##V3_BDPV12</stp>
        <stp>QJ190690 Corp</stp>
        <stp>coupon</stp>
        <stp>[hybrids_05.xlsx]tkrBBG!R48C9</stp>
        <tr r="I48" s="1"/>
      </tp>
      <tp>
        <v>0.95</v>
        <stp/>
        <stp>##V3_BDPV12</stp>
        <stp>ZQ099270 Corp</stp>
        <stp>coupon</stp>
        <stp>[hybrids_05.xlsx]tkrBBG!R28C9</stp>
        <tr r="I28" s="1"/>
      </tp>
      <tp t="s">
        <v>BAYNGR</v>
        <stp/>
        <stp>##V3_BDPV12</stp>
        <stp>ZQ513315 Corp</stp>
        <stp>ticker</stp>
        <stp>[hybrids_05.xlsx]tkrBBG!R9C8</stp>
        <tr r="H9" s="1"/>
      </tp>
      <tp t="s">
        <v>BAYNGR</v>
        <stp/>
        <stp>##V3_BDPV12</stp>
        <stp>ZQ512606 Corp</stp>
        <stp>ticker</stp>
        <stp>[hybrids_05.xlsx]tkrBBG!R8C8</stp>
        <tr r="H8" s="1"/>
      </tp>
      <tp>
        <v>3.75</v>
        <stp/>
        <stp>##V3_BDPV12</stp>
        <stp>QZ498658 Corp</stp>
        <stp>coupon</stp>
        <stp>[hybrids_05.xlsx]tkrBBG!R70C9</stp>
        <tr r="I70" s="1"/>
      </tp>
      <tp>
        <v>1.6</v>
        <stp/>
        <stp>##V3_BDPV12</stp>
        <stp>ZQ100348 Corp</stp>
        <stp>coupon</stp>
        <stp>[hybrids_05.xlsx]tkrBBG!R29C9</stp>
        <tr r="I29" s="1"/>
      </tp>
      <tp>
        <v>4.5</v>
        <stp/>
        <stp>##V3_BDPV12</stp>
        <stp>EK814844 Corp</stp>
        <stp>coupon</stp>
        <stp>[hybrids_05.xlsx]tkrBBG!R34C9</stp>
        <tr r="I34" s="1"/>
      </tp>
      <tp>
        <v>2.625</v>
        <stp/>
        <stp>##V3_BDPV12</stp>
        <stp>EK755342 Corp</stp>
        <stp>coupon</stp>
        <stp>[hybrids_05.xlsx]tkrBBG!R46C9</stp>
        <tr r="I46" s="1"/>
      </tp>
      <tp>
        <v>1.375</v>
        <stp/>
        <stp>##V3_BDPV12</stp>
        <stp>AQ711148 Corp</stp>
        <stp>coupon</stp>
        <stp>[hybrids_05.xlsx]tkrBBG!R88C9</stp>
        <tr r="I88" s="1"/>
      </tp>
      <tp>
        <v>4.875</v>
        <stp/>
        <stp>##V3_BDPV12</stp>
        <stp>EK856946 Corp</stp>
        <stp>coupon</stp>
        <stp>[hybrids_05.xlsx]tkrBBG!R22C9</stp>
        <tr r="I22" s="1"/>
      </tp>
      <tp>
        <v>7</v>
        <stp/>
        <stp>##V3_BDPV12</stp>
        <stp>EJ606316 Corp</stp>
        <stp>coupon</stp>
        <stp>[hybrids_05.xlsx]tkrBBG!R57C9</stp>
        <tr r="I57" s="1"/>
      </tp>
      <tp>
        <v>2.875</v>
        <stp/>
        <stp>##V3_BDPV12</stp>
        <stp>AN206662 Corp</stp>
        <stp>coupon</stp>
        <stp>[hybrids_05.xlsx]tkrBBG!R93C9</stp>
        <tr r="I93" s="1"/>
      </tp>
      <tp>
        <v>2.875</v>
        <stp/>
        <stp>##V3_BDPV12</stp>
        <stp>AR776117 Corp</stp>
        <stp>coupon</stp>
        <stp>[hybrids_05.xlsx]tkrBBG!R31C9</stp>
        <tr r="I31" s="1"/>
      </tp>
      <tp>
        <v>3.875</v>
        <stp/>
        <stp>##V3_BDPV12</stp>
        <stp>AR738797 Corp</stp>
        <stp>coupon</stp>
        <stp>[hybrids_05.xlsx]tkrBBG!R75C9</stp>
        <tr r="I75" s="1"/>
      </tp>
      <tp t="s">
        <v>XS1294343337</v>
        <stp/>
        <stp>##V3_BDPV12</stp>
        <stp>QJ993374 Corp</stp>
        <stp>ID_ISIN</stp>
        <stp>[hybrids_05.xlsx]tkrBBG!R32C6</stp>
        <tr r="F32" s="1"/>
      </tp>
      <tp t="s">
        <v>USQ12441AB91</v>
        <stp/>
        <stp>##V3_BDPV12</stp>
        <stp>QJ201812 Corp</stp>
        <stp>ID_ISIN</stp>
        <stp>[hybrids_05.xlsx]tkrBBG!R50C6</stp>
        <tr r="F50" s="1"/>
      </tp>
      <tp t="s">
        <v>NR</v>
        <stp/>
        <stp>##V3_BDPV12</stp>
        <stp>EK821917 Corp</stp>
        <stp>bb_composite</stp>
        <stp>[hybrids_05.xlsx]sectorTable!R18C15</stp>
        <tr r="O18" s="3"/>
      </tp>
      <tp t="s">
        <v>N</v>
        <stp/>
        <stp>##V3_BDPV12</stp>
        <stp>EK352403 Corp</stp>
        <stp>green_bond_loan_indicator</stp>
        <stp>[hybrids_05.xlsx]tkrBBG!R7C21</stp>
        <tr r="U7" s="1"/>
      </tp>
      <tp t="s">
        <v>BB+</v>
        <stp/>
        <stp>##V3_BDPV12</stp>
        <stp>AS322477 Corp</stp>
        <stp>bb_composite</stp>
        <stp>[hybrids_05.xlsx]sectorTable!R25C15</stp>
        <tr r="O25" s="3"/>
      </tp>
      <tp t="s">
        <v>BB</v>
        <stp/>
        <stp>##V3_BDPV12</stp>
        <stp>AR738776 Corp</stp>
        <stp>bb_composite</stp>
        <stp>[hybrids_05.xlsx]sectorTable!R34C15</stp>
        <tr r="O34" s="3"/>
      </tp>
      <tp t="s">
        <v>SOLBBB</v>
        <stp/>
        <stp>##V3_BDPV12</stp>
        <stp>QJ937853 Corp</stp>
        <stp>ticker</stp>
        <stp>[hybrids_05.xlsx]tkrBBG!R178C8</stp>
        <tr r="H178" s="1"/>
      </tp>
      <tp t="s">
        <v>SOLBBB</v>
        <stp/>
        <stp>##V3_BDPV12</stp>
        <stp>QJ937853 Corp</stp>
        <stp>ticker</stp>
        <stp>[hybrids_05.xlsx]tkrBBG!R168C8</stp>
        <tr r="H168" s="1"/>
      </tp>
      <tp>
        <v>9.375</v>
        <stp/>
        <stp>##V3_BDPV12</stp>
        <stp>AX691342 Corp</stp>
        <stp>coupon</stp>
        <stp>[hybrids_05.xlsx]tkrBBG!R188C9</stp>
        <tr r="I188" s="1"/>
      </tp>
      <tp t="s">
        <v>BB</v>
        <stp/>
        <stp>##V3_BDPV12</stp>
        <stp>UV785974 Corp</stp>
        <stp>rtg_sp</stp>
        <stp>[hybrids_05.xlsx]tkrBBG!R146C19</stp>
        <tr r="S146" s="1"/>
      </tp>
      <tp t="s">
        <v>BBB-</v>
        <stp/>
        <stp>##V3_BDPV12</stp>
        <stp>QZ716550 Corp</stp>
        <stp>rtg_sp</stp>
        <stp>[hybrids_05.xlsx]tkrBBG!R106C19</stp>
        <tr r="S106" s="1"/>
      </tp>
      <tp>
        <v>6.25</v>
        <stp/>
        <stp>##V3_BDPV12</stp>
        <stp>EK808355 Corp</stp>
        <stp>coupon</stp>
        <stp>[hybrids_05.xlsx]tkrBBG!R165C9</stp>
        <tr r="I165" s="1"/>
      </tp>
      <tp t="s">
        <v>27/06/2024</v>
        <stp/>
        <stp>##V3_BDPV12</stp>
        <stp>XS1799938995 Corp</stp>
        <stp>nxt_call_dt</stp>
        <stp>[hybrids_05.xlsx]issuerTable!R4C7</stp>
        <tr r="G4" s="5"/>
      </tp>
      <tp t="s">
        <v>TOTAL 2.708 PERP</v>
        <stp/>
        <stp>##V3_BDPV12</stp>
        <stp>XS1501167164 Corp</stp>
        <stp>security_name</stp>
        <stp>[hybrids_05.xlsx]sectorTable!R28C5</stp>
        <tr r="E28" s="3"/>
      </tp>
      <tp t="s">
        <v>17/06/2025</v>
        <stp/>
        <stp>##V3_BDPV12</stp>
        <stp>XS2187689034 Corp</stp>
        <stp>nxt_call_dt</stp>
        <stp>[hybrids_05.xlsx]issuerTable!R4C7</stp>
        <tr r="G4" s="5"/>
      </tp>
      <tp t="s">
        <v>20/03/2030</v>
        <stp/>
        <stp>##V3_BDPV12</stp>
        <stp>XS1206541366 Corp</stp>
        <stp>nxt_call_dt</stp>
        <stp>[hybrids_05.xlsx]issuerTable!R4C7</stp>
        <tr r="G4" s="5"/>
      </tp>
      <tp t="s">
        <v>#N/A Field Not Applicable</v>
        <stp/>
        <stp>##V3_BDPV12</stp>
        <stp>AO262515 Corp</stp>
        <stp>blp_i_sprd_mid</stp>
        <stp>[hybrids_05.xlsx]tkrBBG!R196C17</stp>
        <tr r="Q196" s="1"/>
      </tp>
      <tp t="s">
        <v>17/06/2029</v>
        <stp/>
        <stp>##V3_BDPV12</stp>
        <stp>XS2187689380 Corp</stp>
        <stp>nxt_call_dt</stp>
        <stp>[hybrids_05.xlsx]issuerTable!R4C7</stp>
        <tr r="G4" s="5"/>
      </tp>
      <tp>
        <v>2.6970000000000001</v>
        <stp/>
        <stp>##V3_BDPV12</stp>
        <stp>ED984069 Corp</stp>
        <stp>coupon</stp>
        <stp>[hybrids_05.xlsx]tkrBBG!R189C9</stp>
        <tr r="I189" s="1"/>
      </tp>
      <tp>
        <v>223.33810424804688</v>
        <stp/>
        <stp>##V3_BDPV12</stp>
        <stp>AM888722 Corp</stp>
        <stp>blp_i_sprd_mid</stp>
        <stp>[hybrids_05.xlsx]tkrBBG!R114C17</stp>
        <tr r="Q114" s="1"/>
      </tp>
      <tp t="s">
        <v>BB+</v>
        <stp/>
        <stp>##V3_BDPV12</stp>
        <stp>ZQ512606 Corp</stp>
        <stp>bb_composite</stp>
        <stp>[hybrids_05.xlsx]tkrBBG!R8C20</stp>
        <tr r="T8" s="1"/>
      </tp>
      <tp t="s">
        <v>EUR</v>
        <stp/>
        <stp>##V3_BDPV12</stp>
        <stp>EK588292 Corp</stp>
        <stp>crncy</stp>
        <stp>[hybrids_05.xlsx]sectorTable!R10C17</stp>
        <tr r="Q10" s="3"/>
      </tp>
      <tp>
        <v>5.625</v>
        <stp/>
        <stp>##V3_BDPV12</stp>
        <stp>QJ190880 Corp</stp>
        <stp>coupon</stp>
        <stp>[hybrids_05.xlsx]tkrBBG!R49C9</stp>
        <tr r="I49" s="1"/>
      </tp>
      <tp t="s">
        <v>EUR</v>
        <stp/>
        <stp>##V3_BDPV12</stp>
        <stp>EK848378 Corp</stp>
        <stp>crncy</stp>
        <stp>[hybrids_05.xlsx]sectorTable!R31C17</stp>
        <tr r="Q31" s="3"/>
      </tp>
      <tp>
        <v>6.25</v>
        <stp/>
        <stp>##V3_BDPV12</stp>
        <stp>QJ201811 Corp</stp>
        <stp>coupon</stp>
        <stp>[hybrids_05.xlsx]tkrBBG!R51C9</stp>
        <tr r="I51" s="1"/>
      </tp>
      <tp>
        <v>3.5</v>
        <stp/>
        <stp>##V3_BDPV12</stp>
        <stp>EK864970 Corp</stp>
        <stp>coupon</stp>
        <stp>[hybrids_05.xlsx]tkrBBG!R56C9</stp>
        <tr r="I56" s="1"/>
      </tp>
      <tp>
        <v>1.8740000000000001</v>
        <stp/>
        <stp>##V3_BDPV12</stp>
        <stp>BG013162 Corp</stp>
        <stp>coupon</stp>
        <stp>[hybrids_05.xlsx]tkrBBG!R83C9</stp>
        <tr r="I83" s="1"/>
      </tp>
      <tp>
        <v>4.875</v>
        <stp/>
        <stp>##V3_BDPV12</stp>
        <stp>AU654475 Corp</stp>
        <stp>coupon</stp>
        <stp>[hybrids_05.xlsx]tkrBBG!R80C9</stp>
        <tr r="I80" s="1"/>
      </tp>
      <tp>
        <v>1.25</v>
        <stp/>
        <stp>##V3_BDPV12</stp>
        <stp>BJ924355 Corp</stp>
        <stp>coupon</stp>
        <stp>[hybrids_05.xlsx]tkrBBG!R27C9</stp>
        <tr r="I27" s="1"/>
      </tp>
      <tp>
        <v>4</v>
        <stp/>
        <stp>##V3_BDPV12</stp>
        <stp>AU669900 Corp</stp>
        <stp>coupon</stp>
        <stp>[hybrids_05.xlsx]tkrBBG!R96C9</stp>
        <tr r="I96" s="1"/>
      </tp>
      <tp>
        <v>12.524811495784123</v>
        <stp/>
        <stp>##V3_BDPV12</stp>
        <stp>XS2011260531 Corp</stp>
        <stp>interval_std_dev</stp>
        <stp>[hybrids_05.xlsx]sectorTable!R17C33</stp>
        <stp>calc_interval=30d</stp>
        <stp>market_data_override=sp210</stp>
        <tr r="AG17" s="3"/>
      </tp>
      <tp t="s">
        <v>USQ12441AA19</v>
        <stp/>
        <stp>##V3_BDPV12</stp>
        <stp>QJ201811 Corp</stp>
        <stp>ID_ISIN</stp>
        <stp>[hybrids_05.xlsx]tkrBBG!R51C6</stp>
        <tr r="F51" s="1"/>
      </tp>
      <tp t="s">
        <v>BBB-</v>
        <stp/>
        <stp>##V3_BDPV12</stp>
        <stp>ZP870673 Corp</stp>
        <stp>bb_composite</stp>
        <stp>[hybrids_05.xlsx]sectorTable!R23C16</stp>
        <tr r="P23" s="3"/>
      </tp>
      <tp t="s">
        <v>BB+</v>
        <stp/>
        <stp>##V3_BDPV12</stp>
        <stp>AU654481 Corp</stp>
        <stp>bb_composite</stp>
        <stp>[hybrids_05.xlsx]sectorTable!R35C15</stp>
        <tr r="O35" s="3"/>
      </tp>
      <tp t="s">
        <v>BBB</v>
        <stp/>
        <stp>##V3_BDPV12</stp>
        <stp>AS146490 Corp</stp>
        <stp>bb_composite</stp>
        <stp>[hybrids_05.xlsx]sectorTable!R39C16</stp>
        <tr r="P39" s="3"/>
      </tp>
      <tp t="s">
        <v>BBB</v>
        <stp/>
        <stp>##V3_BDPV12</stp>
        <stp>AZ371883 Corp</stp>
        <stp>bb_composite</stp>
        <stp>[hybrids_05.xlsx]sectorTable!R37C16</stp>
        <tr r="P37" s="3"/>
      </tp>
      <tp t="s">
        <v>FR0013464922</v>
        <stp/>
        <stp>##V3_BDPV12</stp>
        <stp>ZQ782646 Corp</stp>
        <stp>ID_ISIN</stp>
        <stp>[hybrids_05.xlsx]tkrBBG!R99C6</stp>
        <tr r="F99" s="1"/>
      </tp>
      <tp t="s">
        <v>EUR</v>
        <stp/>
        <stp>##V3_BDPV12</stp>
        <stp>XS1795406658 Corp</stp>
        <stp>crncy</stp>
        <stp>[hybrids_05.xlsx]issuerTable!R73C5</stp>
        <tr r="E73" s="5"/>
      </tp>
      <tp>
        <v>179.46711730957031</v>
        <stp/>
        <stp>##V3_BDPV12</stp>
        <stp>EJ723329 Corp</stp>
        <stp>blp_i_sprd_mid</stp>
        <stp>[hybrids_05.xlsx]tkrBBG!R142C17</stp>
        <tr r="Q142" s="1"/>
      </tp>
      <tp>
        <v>280.84933471679688</v>
        <stp/>
        <stp>##V3_BDPV12</stp>
        <stp>AM717420 Corp</stp>
        <stp>blp_i_sprd_mid</stp>
        <stp>[hybrids_05.xlsx]tkrBBG!R135C17</stp>
        <tr r="Q135" s="1"/>
      </tp>
      <tp t="s">
        <v>SBRYLN</v>
        <stp/>
        <stp>##V3_BDPV12</stp>
        <stp>UV309787 Corp</stp>
        <stp>ticker</stp>
        <stp>[hybrids_05.xlsx]tkrBBG!R191C8</stp>
        <tr r="H191" s="1"/>
      </tp>
      <tp t="s">
        <v>#N/A Field Not Applicable</v>
        <stp/>
        <stp>##V3_BDPV12</stp>
        <stp>EK027221 Corp</stp>
        <stp>blp_i_sprd_mid</stp>
        <stp>[hybrids_05.xlsx]tkrBBG!R103C17</stp>
        <tr r="Q103" s="1"/>
      </tp>
      <tp>
        <v>241.47611999511719</v>
        <stp/>
        <stp>##V3_BDPV12</stp>
        <stp>EJ575377 Corp</stp>
        <stp>blp_i_sprd_mid</stp>
        <stp>[hybrids_05.xlsx]tkrBBG!R133C17</stp>
        <tr r="Q133" s="1"/>
      </tp>
      <tp>
        <v>6.875</v>
        <stp/>
        <stp>##V3_BDPV12</stp>
        <stp>AM679347 Corp</stp>
        <stp>coupon</stp>
        <stp>[hybrids_05.xlsx]tkrBBG!R193C9</stp>
        <tr r="I193" s="1"/>
      </tp>
      <tp>
        <v>387.85269165039063</v>
        <stp/>
        <stp>##V3_BDPV12</stp>
        <stp>EK523297 Corp</stp>
        <stp>blp_i_sprd_mid</stp>
        <stp>[hybrids_05.xlsx]tkrBBG!R192C17</stp>
        <tr r="Q192" s="1"/>
      </tp>
      <tp>
        <v>303.6591796875</v>
        <stp/>
        <stp>##V3_BDPV12</stp>
        <stp>EK588292 Corp</stp>
        <stp>blp_i_sprd_mid</stp>
        <stp>[hybrids_05.xlsx]tkrBBG!R127C17</stp>
        <tr r="Q127" s="1"/>
      </tp>
      <tp>
        <v>358.58462524414063</v>
        <stp/>
        <stp>##V3_BDPV12</stp>
        <stp>EJ843360 Corp</stp>
        <stp>blp_i_sprd_mid</stp>
        <stp>[hybrids_05.xlsx]tkrBBG!R123C17</stp>
        <tr r="Q123" s="1"/>
      </tp>
      <tp>
        <v>276.20034790039063</v>
        <stp/>
        <stp>##V3_BDPV12</stp>
        <stp>EK770296 Corp</stp>
        <stp>blp_i_sprd_mid</stp>
        <stp>[hybrids_05.xlsx]tkrBBG!R137C17</stp>
        <tr r="Q137" s="1"/>
      </tp>
      <tp>
        <v>228.92697143554688</v>
        <stp/>
        <stp>##V3_BDPV12</stp>
        <stp>EK628291 Corp</stp>
        <stp>blp_i_sprd_mid</stp>
        <stp>[hybrids_05.xlsx]tkrBBG!R150C17</stp>
        <tr r="Q150" s="1"/>
      </tp>
      <tp t="s">
        <v>BBB+</v>
        <stp/>
        <stp>##V3_BDPV12</stp>
        <stp>USQ12441AA19 Corp</stp>
        <stp>bb_composite</stp>
        <stp>[hybrids_05.xlsx]maturity!R6C5</stp>
        <tr r="E6" s="7"/>
      </tp>
      <tp t="s">
        <v>SOLBBB</v>
        <stp/>
        <stp>##V3_BDPV12</stp>
        <stp>EJ917655 Corp</stp>
        <stp>ticker</stp>
        <stp>[hybrids_05.xlsx]tkrBBG!R3C8</stp>
        <tr r="H3" s="1"/>
      </tp>
      <tp t="s">
        <v>SOLBBB</v>
        <stp/>
        <stp>##V3_BDPV12</stp>
        <stp>AV915324 Corp</stp>
        <stp>ticker</stp>
        <stp>[hybrids_05.xlsx]tkrBBG!R4C8</stp>
        <tr r="H4" s="1"/>
      </tp>
      <tp>
        <v>331.48370727802956</v>
        <stp/>
        <stp>##V3_BDPV12</stp>
        <stp>LW253022 Corp</stp>
        <stp>yas_ispread</stp>
        <stp>[hybrids_05.xlsx]sectorTable!R5C11</stp>
        <tr r="K5" s="3"/>
      </tp>
      <tp>
        <v>4.25</v>
        <stp/>
        <stp>##V3_BDPV12</stp>
        <stp>BK123548 Corp</stp>
        <stp>coupon</stp>
        <stp>[hybrids_05.xlsx]tkrBBG!R39C9</stp>
        <tr r="I39" s="1"/>
      </tp>
      <tp>
        <v>2.25</v>
        <stp/>
        <stp>##V3_BDPV12</stp>
        <stp>EK755354 Corp</stp>
        <stp>coupon</stp>
        <stp>[hybrids_05.xlsx]tkrBBG!R42C9</stp>
        <tr r="I42" s="1"/>
      </tp>
      <tp>
        <v>6.25</v>
        <stp/>
        <stp>##V3_BDPV12</stp>
        <stp>AU654357 Corp</stp>
        <stp>coupon</stp>
        <stp>[hybrids_05.xlsx]tkrBBG!R81C9</stp>
        <tr r="I81" s="1"/>
      </tp>
      <tp>
        <v>3.375</v>
        <stp/>
        <stp>##V3_BDPV12</stp>
        <stp>EK648265 Corp</stp>
        <stp>coupon</stp>
        <stp>[hybrids_05.xlsx]tkrBBG!R12C9</stp>
        <tr r="I12" s="1"/>
      </tp>
      <tp>
        <v>22.98628674884224</v>
        <stp/>
        <stp>##V3_BDPV12</stp>
        <stp>XS1713463716 Corp</stp>
        <stp>interval_std_dev</stp>
        <stp>[hybrids_05.xlsx]sectorTable!R13C33</stp>
        <stp>calc_interval=30d</stp>
        <stp>market_data_override=sp210</stp>
        <tr r="AG13" s="3"/>
      </tp>
      <tp t="s">
        <v>XS1309437215</v>
        <stp/>
        <stp>##V3_BDPV12</stp>
        <stp>QJ191077 Corp</stp>
        <stp>ID_ISIN</stp>
        <stp>[hybrids_05.xlsx]tkrBBG!R52C6</stp>
        <tr r="F52" s="1"/>
      </tp>
      <tp t="s">
        <v>BB</v>
        <stp/>
        <stp>##V3_BDPV12</stp>
        <stp>ZP659512 Corp</stp>
        <stp>bb_composite</stp>
        <stp>[hybrids_05.xlsx]sectorTable!R21C16</stp>
        <tr r="P21" s="3"/>
      </tp>
      <tp t="s">
        <v>NR</v>
        <stp/>
        <stp>##V3_BDPV12</stp>
        <stp>BJ924355 Corp</stp>
        <stp>bb_composite</stp>
        <stp>[hybrids_05.xlsx]sectorTable!R12C16</stp>
        <tr r="P12" s="3"/>
      </tp>
      <tp t="s">
        <v>DE000A161W62</v>
        <stp/>
        <stp>##V3_BDPV12</stp>
        <stp>UV391246 Corp</stp>
        <stp>ID_ISIN</stp>
        <stp>[hybrids_05.xlsx]tkrBBG!R26C6</stp>
        <tr r="F26" s="1"/>
      </tp>
      <tp t="s">
        <v>BBB-</v>
        <stp/>
        <stp>##V3_BDPV12</stp>
        <stp>AX076550 Corp</stp>
        <stp>rtg_sp</stp>
        <stp>[hybrids_05.xlsx]tkrBBG!R126C19</stp>
        <tr r="S126" s="1"/>
      </tp>
      <tp t="s">
        <v>30/01/2024</v>
        <stp/>
        <stp>##V3_BDPV12</stp>
        <stp>FR0013399177 Corp</stp>
        <stp>nxt_call_dt</stp>
        <stp>[hybrids_05.xlsx]sectorTable!R7C7</stp>
        <tr r="G7" s="3"/>
      </tp>
      <tp t="s">
        <v>BBB-</v>
        <stp/>
        <stp>##V3_BDPV12</stp>
        <stp>AU216832 Corp</stp>
        <stp>rtg_sp</stp>
        <stp>[hybrids_05.xlsx]tkrBBG!R149C19</stp>
        <tr r="S149" s="1"/>
      </tp>
      <tp t="s">
        <v>EUR</v>
        <stp/>
        <stp>##V3_BDPV12</stp>
        <stp>XS2109819859 Corp</stp>
        <stp>crncy</stp>
        <stp>[hybrids_05.xlsx]issuerTable!R74C5</stp>
        <tr r="E74" s="5"/>
      </tp>
      <tp>
        <v>4.125</v>
        <stp/>
        <stp>##V3_BDPV12</stp>
        <stp>EK588292 Corp</stp>
        <stp>coupon</stp>
        <stp>[hybrids_05.xlsx]tkrBBG!R127C9</stp>
        <tr r="I127" s="1"/>
      </tp>
      <tp>
        <v>396.24160766601563</v>
        <stp/>
        <stp>##V3_BDPV12</stp>
        <stp>EK131372 Corp</stp>
        <stp>blp_i_sprd_mid</stp>
        <stp>[hybrids_05.xlsx]tkrBBG!R157C17</stp>
        <tr r="Q157" s="1"/>
      </tp>
      <tp>
        <v>227.66754150390625</v>
        <stp/>
        <stp>##V3_BDPV12</stp>
        <stp>EK131366 Corp</stp>
        <stp>blp_i_sprd_mid</stp>
        <stp>[hybrids_05.xlsx]tkrBBG!R151C17</stp>
        <tr r="Q151" s="1"/>
      </tp>
      <tp>
        <v>1389.21923828125</v>
        <stp/>
        <stp>##V3_BDPV12</stp>
        <stp>EK808355 Corp</stp>
        <stp>blp_i_sprd_mid</stp>
        <stp>[hybrids_05.xlsx]tkrBBG!R165C17</stp>
        <tr r="Q165" s="1"/>
      </tp>
      <tp t="s">
        <v>ORAFP 5 PERP</v>
        <stp/>
        <stp>##V3_BDPV12</stp>
        <stp>XS1115498260 Corp</stp>
        <stp>security_name</stp>
        <stp>[hybrids_05.xlsx]sectorTable!R15C6</stp>
        <tr r="F15" s="3"/>
      </tp>
      <tp>
        <v>149.19181823730469</v>
        <stp/>
        <stp>##V3_BDPV12</stp>
        <stp>EJ817236 Corp</stp>
        <stp>blp_i_sprd_mid</stp>
        <stp>[hybrids_05.xlsx]tkrBBG!R121C17</stp>
        <tr r="Q121" s="1"/>
      </tp>
      <tp t="s">
        <v>BB+</v>
        <stp/>
        <stp>##V3_BDPV12</stp>
        <stp>AV915324 Corp</stp>
        <stp>bb_composite</stp>
        <stp>[hybrids_05.xlsx]tkrBBG!R4C20</stp>
        <tr r="T4" s="1"/>
      </tp>
      <tp t="s">
        <v>SOLBBB</v>
        <stp/>
        <stp>##V3_BDPV12</stp>
        <stp>QJ937853 Corp</stp>
        <stp>ticker</stp>
        <stp>[hybrids_05.xlsx]tkrBBG!R2C8</stp>
        <tr r="H2" s="1"/>
      </tp>
      <tp>
        <v>6.75</v>
        <stp/>
        <stp>##V3_BDPV12</stp>
        <stp>QJ201812 Corp</stp>
        <stp>coupon</stp>
        <stp>[hybrids_05.xlsx]tkrBBG!R50C9</stp>
        <tr r="I50" s="1"/>
      </tp>
      <tp>
        <v>2.5019999999999998</v>
        <stp/>
        <stp>##V3_BDPV12</stp>
        <stp>ZP707724 Corp</stp>
        <stp>coupon</stp>
        <stp>[hybrids_05.xlsx]tkrBBG!R76C9</stp>
        <tr r="I76" s="1"/>
      </tp>
      <tp>
        <v>6.375</v>
        <stp/>
        <stp>##V3_BDPV12</stp>
        <stp>EJ814830 Corp</stp>
        <stp>coupon</stp>
        <stp>[hybrids_05.xlsx]tkrBBG!R53C9</stp>
        <tr r="I53" s="1"/>
      </tp>
      <tp>
        <v>5</v>
        <stp/>
        <stp>##V3_BDPV12</stp>
        <stp>EK024568 Corp</stp>
        <stp>coupon</stp>
        <stp>[hybrids_05.xlsx]tkrBBG!R98C9</stp>
        <tr r="I98" s="1"/>
      </tp>
      <tp>
        <v>3.25</v>
        <stp/>
        <stp>##V3_BDPV12</stp>
        <stp>AW770805 Corp</stp>
        <stp>coupon</stp>
        <stp>[hybrids_05.xlsx]tkrBBG!R90C9</stp>
        <tr r="I90" s="1"/>
      </tp>
      <tp>
        <v>4.375</v>
        <stp/>
        <stp>##V3_BDPV12</stp>
        <stp>BK115993 Corp</stp>
        <stp>coupon</stp>
        <stp>[hybrids_05.xlsx]tkrBBG!R40C9</stp>
        <tr r="I40" s="1"/>
      </tp>
      <tp>
        <v>2.875</v>
        <stp/>
        <stp>##V3_BDPV12</stp>
        <stp>AZ207706 Corp</stp>
        <stp>coupon</stp>
        <stp>[hybrids_05.xlsx]tkrBBG!R14C9</stp>
        <tr r="I14" s="1"/>
      </tp>
      <tp>
        <v>1.625</v>
        <stp/>
        <stp>##V3_BDPV12</stp>
        <stp>AZ208021 Corp</stp>
        <stp>coupon</stp>
        <stp>[hybrids_05.xlsx]tkrBBG!R13C9</stp>
        <tr r="I13" s="1"/>
      </tp>
      <tp>
        <v>2.75</v>
        <stp/>
        <stp>##V3_BDPV12</stp>
        <stp>AZ018655 Corp</stp>
        <stp>coupon</stp>
        <stp>[hybrids_05.xlsx]tkrBBG!R16C9</stp>
        <tr r="I16" s="1"/>
      </tp>
      <tp>
        <v>4</v>
        <stp/>
        <stp>##V3_BDPV12</stp>
        <stp>EK508481 Corp</stp>
        <stp>coupon</stp>
        <stp>[hybrids_05.xlsx]tkrBBG!R63C9</stp>
        <tr r="I63" s="1"/>
      </tp>
      <tp>
        <v>15.974777891176258</v>
        <stp/>
        <stp>##V3_BDPV12</stp>
        <stp>XS1713462403 Corp</stp>
        <stp>interval_std_dev</stp>
        <stp>[hybrids_05.xlsx]sectorTable!R32C33</stp>
        <stp>calc_interval=30d</stp>
        <stp>market_data_override=sp210</stp>
        <tr r="AG32" s="3"/>
      </tp>
      <tp t="s">
        <v>BB+</v>
        <stp/>
        <stp>##V3_BDPV12</stp>
        <stp>EK352403 Corp</stp>
        <stp>bb_composite</stp>
        <stp>[hybrids_05.xlsx]sectorTable!R14C15</stp>
        <tr r="O14" s="3"/>
      </tp>
      <tp>
        <v>310.12481616299209</v>
        <stp/>
        <stp>##V3_BDPV12</stp>
        <stp>QJ937853 Corp</stp>
        <stp>yas_ispread</stp>
        <stp>[hybrids_05.xlsx]tkrBBG!R2C16</stp>
        <tr r="P2" s="1"/>
      </tp>
      <tp t="s">
        <v>BB+</v>
        <stp/>
        <stp>##V3_BDPV12</stp>
        <stp>EK864970 Corp</stp>
        <stp>bb_composite</stp>
        <stp>[hybrids_05.xlsx]sectorTable!R31C16</stp>
        <tr r="P31" s="3"/>
      </tp>
      <tp t="s">
        <v>XS2010039548</v>
        <stp/>
        <stp>##V3_BDPV12</stp>
        <stp>ZQ100348 Corp</stp>
        <stp>ID_ISIN</stp>
        <stp>[hybrids_05.xlsx]tkrBBG!R29C6</stp>
        <tr r="F29" s="1"/>
      </tp>
      <tp>
        <v>328.08551431113398</v>
        <stp/>
        <stp>##V3_BDPV12</stp>
        <stp>QJ937566 Corp</stp>
        <stp>yas_ispread</stp>
        <stp>[hybrids_05.xlsx]tkrBBG!R5C16</stp>
        <tr r="P5" s="1"/>
      </tp>
      <tp t="s">
        <v>BBB</v>
        <stp/>
        <stp>##V3_BDPV12</stp>
        <stp>ZR363806 Corp</stp>
        <stp>rtg_sp</stp>
        <stp>[hybrids_05.xlsx]tkrBBG!R131C19</stp>
        <tr r="S131" s="1"/>
      </tp>
      <tp t="s">
        <v>BBB</v>
        <stp/>
        <stp>##V3_BDPV12</stp>
        <stp>ZR363807 Corp</stp>
        <stp>rtg_sp</stp>
        <stp>[hybrids_05.xlsx]tkrBBG!R132C19</stp>
        <tr r="S132" s="1"/>
      </tp>
      <tp t="s">
        <v>EUR</v>
        <stp/>
        <stp>##V3_BDPV12</stp>
        <stp>XS1933828433 Corp</stp>
        <stp>crncy</stp>
        <stp>[hybrids_05.xlsx]issuerTable!R72C5</stp>
        <tr r="E72" s="5"/>
      </tp>
      <tp t="s">
        <v>EUR</v>
        <stp/>
        <stp>##V3_BDPV12</stp>
        <stp>XS2187689380 Corp</stp>
        <stp>crncy</stp>
        <stp>[hybrids_05.xlsx]issuerTable!R13C5</stp>
        <tr r="E13" s="5"/>
      </tp>
      <tp>
        <v>4.8499999999999996</v>
        <stp/>
        <stp>##V3_BDPV12</stp>
        <stp>EK628291 Corp</stp>
        <stp>coupon</stp>
        <stp>[hybrids_05.xlsx]tkrBBG!R150C9</stp>
        <tr r="I150" s="1"/>
      </tp>
      <tp t="s">
        <v>ENELIM</v>
        <stp/>
        <stp>##V3_BDPV12</stp>
        <stp>ZS668300 Corp</stp>
        <stp>ticker</stp>
        <stp>[hybrids_05.xlsx]tkrBBG!R119C8</stp>
        <tr r="H119" s="1"/>
      </tp>
      <tp>
        <v>2.9950000000000001</v>
        <stp/>
        <stp>##V3_BDPV12</stp>
        <stp>AM888722 Corp</stp>
        <stp>coupon</stp>
        <stp>[hybrids_05.xlsx]tkrBBG!R114C9</stp>
        <tr r="I114" s="1"/>
      </tp>
      <tp>
        <v>5.4509999999999996</v>
        <stp/>
        <stp>##V3_BDPV12</stp>
        <stp>EJ670730 Corp</stp>
        <stp>coupon</stp>
        <stp>[hybrids_05.xlsx]tkrBBG!R118C9</stp>
        <tr r="I118" s="1"/>
      </tp>
      <tp t="s">
        <v>NGGLN</v>
        <stp/>
        <stp>##V3_BDPV12</stp>
        <stp>ZR363807 Corp</stp>
        <stp>ticker</stp>
        <stp>[hybrids_05.xlsx]tkrBBG!R132C8</stp>
        <tr r="H132" s="1"/>
      </tp>
      <tp t="s">
        <v>IBESM 3 1/4 PERP</v>
        <stp/>
        <stp>##V3_BDPV12</stp>
        <stp>XS1890845875 Corp</stp>
        <stp>security_name</stp>
        <stp>[hybrids_05.xlsx]sectorTable!R33C6</stp>
        <tr r="F33" s="3"/>
      </tp>
      <tp t="s">
        <v>#N/A Field Not Applicable</v>
        <stp/>
        <stp>##V3_BDPV12</stp>
        <stp>EK888464 Corp</stp>
        <stp>blp_i_sprd_mid</stp>
        <stp>[hybrids_05.xlsx]tkrBBG!R141C17</stp>
        <tr r="Q141" s="1"/>
      </tp>
      <tp>
        <v>400.35873413085938</v>
        <stp/>
        <stp>##V3_BDPV12</stp>
        <stp>BJ980509 Corp</stp>
        <stp>blp_i_sprd_mid</stp>
        <stp>[hybrids_05.xlsx]tkrBBG!R156C17</stp>
        <tr r="Q156" s="1"/>
      </tp>
      <tp t="s">
        <v>BB+</v>
        <stp/>
        <stp>##V3_BDPV12</stp>
        <stp>ZQ513315 Corp</stp>
        <stp>bb_composite</stp>
        <stp>[hybrids_05.xlsx]tkrBBG!R9C20</stp>
        <tr r="T9" s="1"/>
      </tp>
      <tp>
        <v>6.375</v>
        <stp/>
        <stp>##V3_BDPV12</stp>
        <stp>EJ814840 Corp</stp>
        <stp>coupon</stp>
        <stp>[hybrids_05.xlsx]tkrBBG!R54C9</stp>
        <tr r="I54" s="1"/>
      </tp>
      <tp>
        <v>4.125</v>
        <stp/>
        <stp>##V3_BDPV12</stp>
        <stp>EK024532 Corp</stp>
        <stp>coupon</stp>
        <stp>[hybrids_05.xlsx]tkrBBG!R95C9</stp>
        <tr r="I95" s="1"/>
      </tp>
      <tp>
        <v>1.625</v>
        <stp/>
        <stp>##V3_BDPV12</stp>
        <stp>AZ371883 Corp</stp>
        <stp>coupon</stp>
        <stp>[hybrids_05.xlsx]tkrBBG!R91C9</stp>
        <tr r="I91" s="1"/>
      </tp>
      <tp>
        <v>5.375</v>
        <stp/>
        <stp>##V3_BDPV12</stp>
        <stp>EJ516233 Corp</stp>
        <stp>coupon</stp>
        <stp>[hybrids_05.xlsx]tkrBBG!R97C9</stp>
        <tr r="I97" s="1"/>
      </tp>
      <tp>
        <v>4.5</v>
        <stp/>
        <stp>##V3_BDPV12</stp>
        <stp>AL243419 Corp</stp>
        <stp>coupon</stp>
        <stp>[hybrids_05.xlsx]tkrBBG!R18C9</stp>
        <tr r="I18" s="1"/>
      </tp>
      <tp>
        <v>5.25</v>
        <stp/>
        <stp>##V3_BDPV12</stp>
        <stp>EK041235 Corp</stp>
        <stp>coupon</stp>
        <stp>[hybrids_05.xlsx]tkrBBG!R64C9</stp>
        <tr r="I64" s="1"/>
      </tp>
      <tp>
        <v>5.875</v>
        <stp/>
        <stp>##V3_BDPV12</stp>
        <stp>EK143492 Corp</stp>
        <stp>coupon</stp>
        <stp>[hybrids_05.xlsx]tkrBBG!R73C9</stp>
        <tr r="I73" s="1"/>
      </tp>
      <tp t="s">
        <v>EUR</v>
        <stp/>
        <stp>##V3_BDPV12</stp>
        <stp>AP809058 Corp</stp>
        <stp>crncy</stp>
        <stp>[hybrids_05.xlsx]sectorTable!R26C18</stp>
        <tr r="R26" s="3"/>
      </tp>
      <tp>
        <v>5</v>
        <stp/>
        <stp>##V3_BDPV12</stp>
        <stp>EK508523 Corp</stp>
        <stp>coupon</stp>
        <stp>[hybrids_05.xlsx]tkrBBG!R66C9</stp>
        <tr r="I66" s="1"/>
      </tp>
      <tp t="s">
        <v>NR</v>
        <stp/>
        <stp>##V3_BDPV12</stp>
        <stp>ZP989429 Corp</stp>
        <stp>bb_composite</stp>
        <stp>[hybrids_05.xlsx]sectorTable!R16C16</stp>
        <tr r="P16" s="3"/>
      </tp>
      <tp t="s">
        <v>BB</v>
        <stp/>
        <stp>##V3_BDPV12</stp>
        <stp>ZS235422 Corp</stp>
        <stp>bb_composite</stp>
        <stp>[hybrids_05.xlsx]sectorTable!R21C15</stp>
        <tr r="O21" s="3"/>
      </tp>
      <tp t="s">
        <v>BBB-</v>
        <stp/>
        <stp>##V3_BDPV12</stp>
        <stp>ZR363807 Corp</stp>
        <stp>bb_composite</stp>
        <stp>[hybrids_05.xlsx]sectorTable!R19C16</stp>
        <tr r="P19" s="3"/>
      </tp>
      <tp t="s">
        <v>NR</v>
        <stp/>
        <stp>##V3_BDPV12</stp>
        <stp>AR936992 Corp</stp>
        <stp>bb_composite</stp>
        <stp>[hybrids_05.xlsx]sectorTable!R16C15</stp>
        <tr r="O16" s="3"/>
      </tp>
      <tp t="s">
        <v>BBB+</v>
        <stp/>
        <stp>##V3_BDPV12</stp>
        <stp>BK122273 Corp</stp>
        <stp>bb_composite</stp>
        <stp>[hybrids_05.xlsx]sectorTable!R20C15</stp>
        <tr r="O20" s="3"/>
      </tp>
      <tp t="s">
        <v>BB+</v>
        <stp/>
        <stp>##V3_BDPV12</stp>
        <stp>AU692498 Corp</stp>
        <stp>bb_composite</stp>
        <stp>[hybrids_05.xlsx]sectorTable!R35C16</stp>
        <tr r="P35" s="3"/>
      </tp>
      <tp t="s">
        <v>XS2069101868</v>
        <stp/>
        <stp>##V3_BDPV12</stp>
        <stp>ZQ376350 Corp</stp>
        <stp>ID_ISIN</stp>
        <stp>[hybrids_05.xlsx]tkrBBG!R58C6</stp>
        <tr r="F58" s="1"/>
      </tp>
      <tp t="s">
        <v>BBB-</v>
        <stp/>
        <stp>##V3_BDPV12</stp>
        <stp>AM938782 Corp</stp>
        <stp>bb_composite</stp>
        <stp>[hybrids_05.xlsx]sectorTable!R23C15</stp>
        <tr r="O23" s="3"/>
      </tp>
      <tp t="s">
        <v>#N/A N/A</v>
        <stp/>
        <stp>##V3_BDPV12</stp>
        <stp>AX691342 Corp</stp>
        <stp>rtg_sp</stp>
        <stp>[hybrids_05.xlsx]tkrBBG!R188C19</stp>
        <tr r="S188" s="1"/>
      </tp>
      <tp>
        <v>4.625</v>
        <stp/>
        <stp>##V3_BDPV12</stp>
        <stp>AT214434 Corp</stp>
        <stp>coupon</stp>
        <stp>[hybrids_05.xlsx]tkrBBG!R159C9</stp>
        <tr r="I159" s="1"/>
      </tp>
      <tp t="s">
        <v>LHAGR</v>
        <stp/>
        <stp>##V3_BDPV12</stp>
        <stp>UV429459 Corp</stp>
        <stp>ticker</stp>
        <stp>[hybrids_05.xlsx]tkrBBG!R166C8</stp>
        <tr r="H166" s="1"/>
      </tp>
      <tp>
        <v>346.57565307617188</v>
        <stp/>
        <stp>##V3_BDPV12</stp>
        <stp>AM714338 Corp</stp>
        <stp>blp_i_sprd_mid</stp>
        <stp>[hybrids_05.xlsx]tkrBBG!R139C17</stp>
        <tr r="Q139" s="1"/>
      </tp>
      <tp t="s">
        <v>ENBW 1 5/8 08/05/79</v>
        <stp/>
        <stp>##V3_BDPV12</stp>
        <stp>XS2035564629 Corp</stp>
        <stp>security_name</stp>
        <stp>[hybrids_05.xlsx]sectorTable!R24C6</stp>
        <tr r="F24" s="3"/>
      </tp>
      <tp>
        <v>3</v>
        <stp/>
        <stp>##V3_BDPV12</stp>
        <stp>EK888464 Corp</stp>
        <stp>coupon</stp>
        <stp>[hybrids_05.xlsx]tkrBBG!R141C9</stp>
        <tr r="I141" s="1"/>
      </tp>
      <tp>
        <v>1369.303955078125</v>
        <stp/>
        <stp>##V3_BDPV12</stp>
        <stp>AM679347 Corp</stp>
        <stp>blp_i_sprd_mid</stp>
        <stp>[hybrids_05.xlsx]tkrBBG!R193C17</stp>
        <tr r="Q193" s="1"/>
      </tp>
      <tp t="s">
        <v>ENELIM 3 3/8 11/24/81</v>
        <stp/>
        <stp>##V3_BDPV12</stp>
        <stp>XS1713463559 Corp</stp>
        <stp>security_name</stp>
        <stp>[hybrids_05.xlsx]sectorTable!R13C6</stp>
        <tr r="F13" s="3"/>
      </tp>
      <tp>
        <v>4.75</v>
        <stp/>
        <stp>##V3_BDPV12</stp>
        <stp>AM714338 Corp</stp>
        <stp>coupon</stp>
        <stp>[hybrids_05.xlsx]tkrBBG!R139C9</stp>
        <tr r="I139" s="1"/>
      </tp>
      <tp t="s">
        <v>ORSTED</v>
        <stp/>
        <stp>##V3_BDPV12</stp>
        <stp>ZQ804479 Corp</stp>
        <stp>ticker</stp>
        <stp>[hybrids_05.xlsx]tkrBBG!R144C8</stp>
        <tr r="H144" s="1"/>
      </tp>
      <tp t="s">
        <v>04/09/2023</v>
        <stp/>
        <stp>##V3_BDPV12</stp>
        <stp>XS0968913342 Corp</stp>
        <stp>nxt_call_dt</stp>
        <stp>[hybrids_05.xlsx]issuerTable!R4C7</stp>
        <tr r="G4" s="5"/>
      </tp>
      <tp>
        <v>2.75</v>
        <stp/>
        <stp>##V3_BDPV12</stp>
        <stp>EK858851 Corp</stp>
        <stp>coupon</stp>
        <stp>[hybrids_05.xlsx]tkrBBG!R111C9</stp>
        <tr r="I111" s="1"/>
      </tp>
      <tp>
        <v>401.11126708984375</v>
        <stp/>
        <stp>##V3_BDPV12</stp>
        <stp>EK811579 Corp</stp>
        <stp>blp_i_sprd_mid</stp>
        <stp>[hybrids_05.xlsx]tkrBBG!R161C17</stp>
        <tr r="Q161" s="1"/>
      </tp>
      <tp t="s">
        <v>ORAFP 5 1/4 PERP</v>
        <stp/>
        <stp>##V3_BDPV12</stp>
        <stp>XS1028599287 Corp</stp>
        <stp>security_name</stp>
        <stp>[hybrids_05.xlsx]sectorTable!R15C5</stp>
        <tr r="E15" s="3"/>
      </tp>
      <tp t="s">
        <v>BAYNGR</v>
        <stp/>
        <stp>##V3_BDPV12</stp>
        <stp>EK834863 Corp</stp>
        <stp>ticker</stp>
        <stp>[hybrids_05.xlsx]tkrBBG!R6C8</stp>
        <tr r="H6" s="1"/>
      </tp>
      <tp t="s">
        <v>EUR</v>
        <stp/>
        <stp>##V3_BDPV12</stp>
        <stp>AM938782 Corp</stp>
        <stp>crncy</stp>
        <stp>[hybrids_05.xlsx]sectorTable!R23C17</stp>
        <tr r="Q23" s="3"/>
      </tp>
      <tp>
        <v>2.375</v>
        <stp/>
        <stp>##V3_BDPV12</stp>
        <stp>ZS023353 Corp</stp>
        <stp>coupon</stp>
        <stp>[hybrids_05.xlsx]tkrBBG!R65C9</stp>
        <tr r="I65" s="1"/>
      </tp>
      <tp>
        <v>1.625</v>
        <stp/>
        <stp>##V3_BDPV12</stp>
        <stp>ZR441424 Corp</stp>
        <stp>coupon</stp>
        <stp>[hybrids_05.xlsx]tkrBBG!R94C9</stp>
        <tr r="I94" s="1"/>
      </tp>
      <tp>
        <v>1.375</v>
        <stp/>
        <stp>##V3_BDPV12</stp>
        <stp>ZP870673 Corp</stp>
        <stp>coupon</stp>
        <stp>[hybrids_05.xlsx]tkrBBG!R60C9</stp>
        <tr r="I60" s="1"/>
      </tp>
      <tp>
        <v>336.85441507491356</v>
        <stp/>
        <stp>##V3_BDPV12</stp>
        <stp>ZP454068 Corp</stp>
        <stp>yas_ispread</stp>
        <stp>[hybrids_05.xlsx]sectorTable!R9C12</stp>
        <tr r="L9" s="3"/>
      </tp>
      <tp>
        <v>2.625</v>
        <stp/>
        <stp>##V3_BDPV12</stp>
        <stp>EK634166 Corp</stp>
        <stp>coupon</stp>
        <stp>[hybrids_05.xlsx]tkrBBG!R11C9</stp>
        <tr r="I11" s="1"/>
      </tp>
      <tp>
        <v>4.375</v>
        <stp/>
        <stp>##V3_BDPV12</stp>
        <stp>AX520482 Corp</stp>
        <stp>coupon</stp>
        <stp>[hybrids_05.xlsx]tkrBBG!R74C9</stp>
        <tr r="I74" s="1"/>
      </tp>
      <tp>
        <v>3.75</v>
        <stp/>
        <stp>##V3_BDPV12</stp>
        <stp>BJ736567 Corp</stp>
        <stp>coupon</stp>
        <stp>[hybrids_05.xlsx]tkrBBG!R10C9</stp>
        <tr r="I10" s="1"/>
      </tp>
      <tp>
        <v>1.75</v>
        <stp/>
        <stp>##V3_BDPV12</stp>
        <stp>AX895488 Corp</stp>
        <stp>coupon</stp>
        <stp>[hybrids_05.xlsx]tkrBBG!R45C9</stp>
        <tr r="I45" s="1"/>
      </tp>
      <tp t="s">
        <v>EUR</v>
        <stp/>
        <stp>##V3_BDPV12</stp>
        <stp>AR738776 Corp</stp>
        <stp>crncy</stp>
        <stp>[hybrids_05.xlsx]sectorTable!R34C17</stp>
        <tr r="Q34" s="3"/>
      </tp>
      <tp t="s">
        <v>BB</v>
        <stp/>
        <stp>##V3_BDPV12</stp>
        <stp>ZR655675 Corp</stp>
        <stp>bb_composite</stp>
        <stp>[hybrids_05.xlsx]sectorTable!R34C16</stp>
        <tr r="P34" s="3"/>
      </tp>
      <tp t="s">
        <v>BBB-</v>
        <stp/>
        <stp>##V3_BDPV12</stp>
        <stp>ZR363806 Corp</stp>
        <stp>bb_composite</stp>
        <stp>[hybrids_05.xlsx]sectorTable!R19C15</stp>
        <tr r="O19" s="3"/>
      </tp>
      <tp t="s">
        <v>NR</v>
        <stp/>
        <stp>##V3_BDPV12</stp>
        <stp>ZR441424 Corp</stp>
        <stp>bb_composite</stp>
        <stp>[hybrids_05.xlsx]sectorTable!R18C16</stp>
        <tr r="P18" s="3"/>
      </tp>
      <tp t="s">
        <v>BBB</v>
        <stp/>
        <stp>##V3_BDPV12</stp>
        <stp>AS146424 Corp</stp>
        <stp>bb_composite</stp>
        <stp>[hybrids_05.xlsx]sectorTable!R39C15</stp>
        <tr r="O39" s="3"/>
      </tp>
      <tp t="s">
        <v>XS1501167164</v>
        <stp/>
        <stp>##V3_BDPV12</stp>
        <stp>QZ730280 Corp</stp>
        <stp>ID_ISIN</stp>
        <stp>[hybrids_05.xlsx]tkrBBG!R44C6</stp>
        <tr r="F44" s="1"/>
      </tp>
      <tp t="s">
        <v>EUR</v>
        <stp/>
        <stp>##V3_BDPV12</stp>
        <stp>XS1490960942 Corp</stp>
        <stp>crncy</stp>
        <stp>[hybrids_05.xlsx]issuerTable!R68C5</stp>
        <tr r="E68" s="5"/>
      </tp>
      <tp>
        <v>256.86224365234375</v>
        <stp/>
        <stp>##V3_BDPV12</stp>
        <stp>EJ670730 Corp</stp>
        <stp>blp_i_sprd_mid</stp>
        <stp>[hybrids_05.xlsx]tkrBBG!R118C17</stp>
        <tr r="Q118" s="1"/>
      </tp>
      <tp>
        <v>3.375</v>
        <stp/>
        <stp>##V3_BDPV12</stp>
        <stp>EK872764 Corp</stp>
        <stp>coupon</stp>
        <stp>[hybrids_05.xlsx]tkrBBG!R128C9</stp>
        <tr r="I128" s="1"/>
      </tp>
      <tp>
        <v>473.16983032226563</v>
        <stp/>
        <stp>##V3_BDPV12</stp>
        <stp>EK024610 Corp</stp>
        <stp>blp_i_sprd_mid</stp>
        <stp>[hybrids_05.xlsx]tkrBBG!R101C17</stp>
        <tr r="Q101" s="1"/>
      </tp>
      <tp t="s">
        <v>14/06/2027</v>
        <stp/>
        <stp>##V3_BDPV12</stp>
        <stp>XS1629774230 Corp</stp>
        <stp>nxt_call_dt</stp>
        <stp>[hybrids_05.xlsx]issuerTable!R4C7</stp>
        <tr r="G4" s="5"/>
      </tp>
      <tp>
        <v>3.5</v>
        <stp/>
        <stp>##V3_BDPV12</stp>
        <stp>EK858869 Corp</stp>
        <stp>coupon</stp>
        <stp>[hybrids_05.xlsx]tkrBBG!R112C9</stp>
        <tr r="I112" s="1"/>
      </tp>
      <tp>
        <v>331.66253662109375</v>
        <stp/>
        <stp>##V3_BDPV12</stp>
        <stp>BK293686 Corp</stp>
        <stp>blp_i_sprd_mid</stp>
        <stp>[hybrids_05.xlsx]tkrBBG!R138C17</stp>
        <tr r="Q138" s="1"/>
      </tp>
      <tp>
        <v>367.78634643554688</v>
        <stp/>
        <stp>##V3_BDPV12</stp>
        <stp>AN880322 Corp</stp>
        <stp>blp_i_sprd_mid</stp>
        <stp>[hybrids_05.xlsx]tkrBBG!R153C17</stp>
        <tr r="Q153" s="1"/>
      </tp>
      <tp>
        <v>407.32510375976563</v>
        <stp/>
        <stp>##V3_BDPV12</stp>
        <stp>AN880326 Corp</stp>
        <stp>blp_i_sprd_mid</stp>
        <stp>[hybrids_05.xlsx]tkrBBG!R158C17</stp>
        <tr r="Q158" s="1"/>
      </tp>
      <tp>
        <v>366.09463500976563</v>
        <stp/>
        <stp>##V3_BDPV12</stp>
        <stp>EK811633 Corp</stp>
        <stp>blp_i_sprd_mid</stp>
        <stp>[hybrids_05.xlsx]tkrBBG!R152C17</stp>
        <tr r="Q152" s="1"/>
      </tp>
      <tp>
        <v>2.7080000000000002</v>
        <stp/>
        <stp>##V3_BDPV12</stp>
        <stp>QZ730280 Corp</stp>
        <stp>coupon</stp>
        <stp>[hybrids_05.xlsx]tkrBBG!R44C9</stp>
        <tr r="I44" s="1"/>
      </tp>
      <tp>
        <v>3</v>
        <stp/>
        <stp>##V3_BDPV12</stp>
        <stp>ZQ782646 Corp</stp>
        <stp>coupon</stp>
        <stp>[hybrids_05.xlsx]tkrBBG!R99C9</stp>
        <tr r="I99" s="1"/>
      </tp>
      <tp>
        <v>1.75</v>
        <stp/>
        <stp>##V3_BDPV12</stp>
        <stp>ZR570567 Corp</stp>
        <stp>coupon</stp>
        <stp>[hybrids_05.xlsx]tkrBBG!R67C9</stp>
        <tr r="I67" s="1"/>
      </tp>
      <tp>
        <v>2.875</v>
        <stp/>
        <stp>##V3_BDPV12</stp>
        <stp>ZR655675 Corp</stp>
        <stp>coupon</stp>
        <stp>[hybrids_05.xlsx]tkrBBG!R77C9</stp>
        <tr r="I77" s="1"/>
      </tp>
      <tp>
        <v>4.75</v>
        <stp/>
        <stp>##V3_BDPV12</stp>
        <stp>EK545606 Corp</stp>
        <stp>coupon</stp>
        <stp>[hybrids_05.xlsx]tkrBBG!R15C9</stp>
        <tr r="I15" s="1"/>
      </tp>
      <tp>
        <v>2.625</v>
        <stp/>
        <stp>##V3_BDPV12</stp>
        <stp>AQ234625 Corp</stp>
        <stp>coupon</stp>
        <stp>[hybrids_05.xlsx]tkrBBG!R71C9</stp>
        <tr r="I71" s="1"/>
      </tp>
      <tp>
        <v>2.5</v>
        <stp/>
        <stp>##V3_BDPV12</stp>
        <stp>EK821917 Corp</stp>
        <stp>coupon</stp>
        <stp>[hybrids_05.xlsx]tkrBBG!R92C9</stp>
        <tr r="I92" s="1"/>
      </tp>
      <tp>
        <v>7</v>
        <stp/>
        <stp>##V3_BDPV12</stp>
        <stp>AX916964 Corp</stp>
        <stp>coupon</stp>
        <stp>[hybrids_05.xlsx]tkrBBG!R82C9</stp>
        <tr r="I82" s="1"/>
      </tp>
      <tp>
        <v>3</v>
        <stp/>
        <stp>##V3_BDPV12</stp>
        <stp>AR738776 Corp</stp>
        <stp>coupon</stp>
        <stp>[hybrids_05.xlsx]tkrBBG!R72C9</stp>
        <tr r="I72" s="1"/>
      </tp>
      <tp>
        <v>19.435276827259671</v>
        <stp/>
        <stp>##V3_BDPV12</stp>
        <stp>XS1721244371 Corp</stp>
        <stp>interval_std_dev</stp>
        <stp>[hybrids_05.xlsx]sectorTable!R33C33</stp>
        <stp>calc_interval=30d</stp>
        <stp>market_data_override=sp210</stp>
        <tr r="AG33" s="3"/>
      </tp>
      <tp t="s">
        <v>BB+</v>
        <stp/>
        <stp>##V3_BDPV12</stp>
        <stp>EK872764 Corp</stp>
        <stp>bb_composite</stp>
        <stp>[hybrids_05.xlsx]sectorTable!R10C16</stp>
        <tr r="P10" s="3"/>
      </tp>
      <tp t="s">
        <v>N</v>
        <stp/>
        <stp>##V3_BDPV12</stp>
        <stp>ZQ512606 Corp</stp>
        <stp>green_bond_loan_indicator</stp>
        <stp>[hybrids_05.xlsx]tkrBBG!R8C21</stp>
        <tr r="U8" s="1"/>
      </tp>
      <tp t="s">
        <v>XS1501166869</v>
        <stp/>
        <stp>##V3_BDPV12</stp>
        <stp>QZ730458 Corp</stp>
        <stp>ID_ISIN</stp>
        <stp>[hybrids_05.xlsx]tkrBBG!R47C6</stp>
        <tr r="F47" s="1"/>
      </tp>
      <tp t="s">
        <v>12/02/2025</v>
        <stp/>
        <stp>##V3_BDPV12</stp>
        <stp>ZQ512606 Corp</stp>
        <stp>nxt_call_dt</stp>
        <stp>[hybrids_05.xlsx]tkrBBG!R8C10</stp>
        <tr r="J8" s="1"/>
      </tp>
      <tp t="s">
        <v>XS1294342792</v>
        <stp/>
        <stp>##V3_BDPV12</stp>
        <stp>UV853118 Corp</stp>
        <stp>ID_ISIN</stp>
        <stp>[hybrids_05.xlsx]tkrBBG!R30C6</stp>
        <tr r="F30" s="1"/>
      </tp>
      <tp>
        <v>2.75</v>
        <stp/>
        <stp>##V3_BDPV12</stp>
        <stp>AU216832 Corp</stp>
        <stp>coupon</stp>
        <stp>[hybrids_05.xlsx]tkrBBG!R149C9</stp>
        <tr r="I149" s="1"/>
      </tp>
      <tp t="s">
        <v>BBB-</v>
        <stp/>
        <stp>##V3_BDPV12</stp>
        <stp>AZ851393 Corp</stp>
        <stp>rtg_sp</stp>
        <stp>[hybrids_05.xlsx]tkrBBG!R107C19</stp>
        <tr r="S107" s="1"/>
      </tp>
      <tp t="s">
        <v>EUR</v>
        <stp/>
        <stp>##V3_BDPV12</stp>
        <stp>XS1731823255 Corp</stp>
        <stp>crncy</stp>
        <stp>[hybrids_05.xlsx]issuerTable!R69C5</stp>
        <tr r="E69" s="5"/>
      </tp>
      <tp t="s">
        <v>NGGLN</v>
        <stp/>
        <stp>##V3_BDPV12</stp>
        <stp>ZR363806 Corp</stp>
        <stp>ticker</stp>
        <stp>[hybrids_05.xlsx]tkrBBG!R131C8</stp>
        <tr r="H131" s="1"/>
      </tp>
      <tp>
        <v>284.260498046875</v>
        <stp/>
        <stp>##V3_BDPV12</stp>
        <stp>EJ917655 Corp</stp>
        <stp>blp_i_sprd_mid</stp>
        <stp>[hybrids_05.xlsx]tkrBBG!R163C17</stp>
        <tr r="Q163" s="1"/>
      </tp>
      <tp>
        <v>1.875</v>
        <stp/>
        <stp>##V3_BDPV12</stp>
        <stp>BK184880 Corp</stp>
        <stp>coupon</stp>
        <stp>[hybrids_05.xlsx]tkrBBG!R108C9</stp>
        <tr r="I108" s="1"/>
      </tp>
      <tp>
        <v>331.1099853515625</v>
        <stp/>
        <stp>##V3_BDPV12</stp>
        <stp>EK872764 Corp</stp>
        <stp>blp_i_sprd_mid</stp>
        <stp>[hybrids_05.xlsx]tkrBBG!R128C17</stp>
        <tr r="Q128" s="1"/>
      </tp>
      <tp>
        <v>351.4039306640625</v>
        <stp/>
        <stp>##V3_BDPV12</stp>
        <stp>EJ811600 Corp</stp>
        <stp>blp_i_sprd_mid</stp>
        <stp>[hybrids_05.xlsx]tkrBBG!R154C17</stp>
        <tr r="Q154" s="1"/>
      </tp>
      <tp>
        <v>311.37154125332506</v>
        <stp/>
        <stp>##V3_BDPV12</stp>
        <stp>AW875570 Corp</stp>
        <stp>yas_ispread</stp>
        <stp>[hybrids_05.xlsx]sectorTable!R9C11</stp>
        <tr r="K9" s="3"/>
      </tp>
      <tp t="s">
        <v>SOLBBB</v>
        <stp/>
        <stp>##V3_BDPV12</stp>
        <stp>QJ937566 Corp</stp>
        <stp>ticker</stp>
        <stp>[hybrids_05.xlsx]tkrBBG!R5C8</stp>
        <tr r="H5" s="1"/>
      </tp>
      <tp>
        <v>5.625</v>
        <stp/>
        <stp>##V3_BDPV12</stp>
        <stp>AL211915 Corp</stp>
        <stp>coupon</stp>
        <stp>[hybrids_05.xlsx]tkrBBG!R62C9</stp>
        <tr r="I62" s="1"/>
      </tp>
      <tp>
        <v>3.25</v>
        <stp/>
        <stp>##V3_BDPV12</stp>
        <stp>BK122273 Corp</stp>
        <stp>coupon</stp>
        <stp>[hybrids_05.xlsx]tkrBBG!R37C9</stp>
        <tr r="I37" s="1"/>
      </tp>
      <tp>
        <v>13.133537700090729</v>
        <stp/>
        <stp>##V3_BDPV12</stp>
        <stp>XS2035564975 Corp</stp>
        <stp>interval_std_dev</stp>
        <stp>[hybrids_05.xlsx]sectorTable!R24C33</stp>
        <stp>calc_interval=30d</stp>
        <stp>market_data_override=sp210</stp>
        <tr r="AG24" s="3"/>
      </tp>
      <tp>
        <v>2.125</v>
        <stp/>
        <stp>##V3_BDPV12</stp>
        <stp>AO148682 Corp</stp>
        <stp>coupon</stp>
        <stp>[hybrids_05.xlsx]tkrBBG!R20C9</stp>
        <tr r="I20" s="1"/>
      </tp>
      <tp>
        <v>31.953271946911801</v>
        <stp/>
        <stp>##V3_BDPV12</stp>
        <stp>XS1501167164 Corp</stp>
        <stp>interval_std_dev</stp>
        <stp>[hybrids_05.xlsx]sectorTable!R28C33</stp>
        <stp>calc_interval=30d</stp>
        <stp>market_data_override=sp210</stp>
        <tr r="AG28" s="3"/>
      </tp>
      <tp>
        <v>4.625</v>
        <stp/>
        <stp>##V3_BDPV12</stp>
        <stp>LW253022 Corp</stp>
        <stp>coupon</stp>
        <stp>[hybrids_05.xlsx]tkrBBG!R61C9</stp>
        <tr r="I61" s="1"/>
      </tp>
      <tp t="s">
        <v>BBB+</v>
        <stp/>
        <stp>##V3_BDPV12</stp>
        <stp>BK123260 Corp</stp>
        <stp>bb_composite</stp>
        <stp>[hybrids_05.xlsx]sectorTable!R20C16</stp>
        <tr r="P20" s="3"/>
      </tp>
      <tp t="s">
        <v>N</v>
        <stp/>
        <stp>##V3_BDPV12</stp>
        <stp>ZQ513315 Corp</stp>
        <stp>green_bond_loan_indicator</stp>
        <stp>[hybrids_05.xlsx]tkrBBG!R9C21</stp>
        <tr r="U9" s="1"/>
      </tp>
      <tp t="s">
        <v>12/08/2027</v>
        <stp/>
        <stp>##V3_BDPV12</stp>
        <stp>ZQ513315 Corp</stp>
        <stp>nxt_call_dt</stp>
        <stp>[hybrids_05.xlsx]tkrBBG!R9C10</stp>
        <tr r="J9" s="1"/>
      </tp>
      <tp t="s">
        <v>ENBW</v>
        <stp/>
        <stp>##V3_BDPV12</stp>
        <stp>EK117900 Corp</stp>
        <stp>ticker</stp>
        <stp>[hybrids_05.xlsx]tkrBBG!R105C8</stp>
        <tr r="H105" s="1"/>
      </tp>
      <tp t="s">
        <v>EDF</v>
        <stp/>
        <stp>##V3_BDPV12</stp>
        <stp>EJ530879 Corp</stp>
        <stp>ticker</stp>
        <stp>[hybrids_05.xlsx]tkrBBG!R102C8</stp>
        <tr r="H102" s="1"/>
      </tp>
      <tp t="s">
        <v>Baa2</v>
        <stp/>
        <stp>##V3_BDPV12</stp>
        <stp>UV853118 Corp</stp>
        <stp>rtg_moody</stp>
        <stp>[hybrids_05.xlsx]tkrBBG!R30C18</stp>
        <tr r="R30" s="1"/>
      </tp>
      <tp>
        <v>3.375</v>
        <stp/>
        <stp>##V3_BDPV12</stp>
        <stp>QZ716550 Corp</stp>
        <stp>coupon</stp>
        <stp>[hybrids_05.xlsx]tkrBBG!R106C9</stp>
        <tr r="I106" s="1"/>
      </tp>
      <tp t="s">
        <v>Baa2</v>
        <stp/>
        <stp>##V3_BDPV12</stp>
        <stp>QJ993374 Corp</stp>
        <stp>rtg_moody</stp>
        <stp>[hybrids_05.xlsx]tkrBBG!R32C18</stp>
        <tr r="R32" s="1"/>
      </tp>
      <tp t="s">
        <v>#N/A N/A</v>
        <stp/>
        <stp>##V3_BDPV12</stp>
        <stp>ZR457518 Corp</stp>
        <stp>rtg_moody</stp>
        <stp>[hybrids_05.xlsx]tkrBBG!R21C18</stp>
        <tr r="R21" s="1"/>
      </tp>
      <tp t="s">
        <v>SOLBBB 5.118 PERP</v>
        <stp/>
        <stp>##V3_BDPV12</stp>
        <stp>QJ937853 Corp</stp>
        <stp>security name</stp>
        <stp>[hybrids_05.xlsx]tkrBBG!R167C7</stp>
        <tr r="G167" s="1"/>
      </tp>
      <tp t="s">
        <v>SOLBBB 5.118 PERP</v>
        <stp/>
        <stp>##V3_BDPV12</stp>
        <stp>QJ937853 Corp</stp>
        <stp>security name</stp>
        <stp>[hybrids_05.xlsx]tkrBBG!R177C7</stp>
        <tr r="G177" s="1"/>
      </tp>
      <tp t="s">
        <v>SOLBBB 5.118 PERP</v>
        <stp/>
        <stp>##V3_BDPV12</stp>
        <stp>QJ937853 Corp</stp>
        <stp>security name</stp>
        <stp>[hybrids_05.xlsx]tkrBBG!R187C7</stp>
        <tr r="G187" s="1"/>
      </tp>
      <tp t="s">
        <v>ENBW 3 3/8 04/05/77</v>
        <stp/>
        <stp>##V3_BDPV12</stp>
        <stp>QZ716550 Corp</stp>
        <stp>security name</stp>
        <stp>[hybrids_05.xlsx]tkrBBG!R106C7</stp>
        <tr r="G106" s="1"/>
      </tp>
      <tp t="s">
        <v>Baa2</v>
        <stp/>
        <stp>##V3_BDPV12</stp>
        <stp>EJ744879 Corp</stp>
        <stp>rtg_moody</stp>
        <stp>[hybrids_05.xlsx]tkrBBG!R87C18</stp>
        <tr r="R87" s="1"/>
      </tp>
      <tp>
        <v>139.85664367675781</v>
        <stp/>
        <stp>##V3_BDPV12</stp>
        <stp>AR008123 Corp</stp>
        <stp>blp_i_sprd_mid</stp>
        <stp>[hybrids_05.xlsx]tkrBBG!R140C17</stp>
        <tr r="Q140" s="1"/>
      </tp>
      <tp t="s">
        <v>Ba1</v>
        <stp/>
        <stp>##V3_BDPV12</stp>
        <stp>AL243419 Corp</stp>
        <stp>rtg_moody</stp>
        <stp>[hybrids_05.xlsx]tkrBBG!R18C18</stp>
        <tr r="R18" s="1"/>
      </tp>
      <tp t="s">
        <v>SSELN 3 1/8 PERP</v>
        <stp/>
        <stp>##V3_BDPV12</stp>
        <stp>BK293686 Corp</stp>
        <stp>security name</stp>
        <stp>[hybrids_05.xlsx]tkrBBG!R138C7</stp>
        <tr r="G138" s="1"/>
      </tp>
      <tp t="s">
        <v>VW 3 1/2 PERP</v>
        <stp/>
        <stp>##V3_BDPV12</stp>
        <stp>BJ980509 Corp</stp>
        <stp>security name</stp>
        <stp>[hybrids_05.xlsx]tkrBBG!R156C7</stp>
        <tr r="G156" s="1"/>
      </tp>
      <tp t="s">
        <v>SOLBBB 5.425 PERP</v>
        <stp/>
        <stp>##V3_BDPV12</stp>
        <stp>EJ917655 Corp</stp>
        <stp>security name</stp>
        <stp>[hybrids_05.xlsx]tkrBBG!R163C7</stp>
        <tr r="G163" s="1"/>
      </tp>
      <tp>
        <v>5.1180000000000003</v>
        <stp/>
        <stp>##V3_BDPV12</stp>
        <stp>QJ937853 Corp</stp>
        <stp>coupon</stp>
        <stp>[hybrids_05.xlsx]tkrBBG!R187C9</stp>
        <tr r="I187" s="1"/>
      </tp>
      <tp>
        <v>5.1180000000000003</v>
        <stp/>
        <stp>##V3_BDPV12</stp>
        <stp>QJ937853 Corp</stp>
        <stp>coupon</stp>
        <stp>[hybrids_05.xlsx]tkrBBG!R177C9</stp>
        <tr r="I177" s="1"/>
      </tp>
      <tp>
        <v>5.1180000000000003</v>
        <stp/>
        <stp>##V3_BDPV12</stp>
        <stp>QJ937853 Corp</stp>
        <stp>coupon</stp>
        <stp>[hybrids_05.xlsx]tkrBBG!R167C9</stp>
        <tr r="I167" s="1"/>
      </tp>
      <tp t="s">
        <v>ENBW</v>
        <stp/>
        <stp>##V3_BDPV12</stp>
        <stp>AZ851393 Corp</stp>
        <stp>ticker</stp>
        <stp>[hybrids_05.xlsx]tkrBBG!R107C8</stp>
        <tr r="H107" s="1"/>
      </tp>
      <tp t="s">
        <v>ENELIM 8 3/4 09/24/73</v>
        <stp/>
        <stp>##V3_BDPV12</stp>
        <stp>EJ843360 Corp</stp>
        <stp>security name</stp>
        <stp>[hybrids_05.xlsx]tkrBBG!R123C7</stp>
        <tr r="G123" s="1"/>
      </tp>
      <tp t="s">
        <v>WIEAV 5 PERP</v>
        <stp/>
        <stp>##V3_BDPV12</stp>
        <stp>EK523297 Corp</stp>
        <stp>security name</stp>
        <stp>[hybrids_05.xlsx]tkrBBG!R192C7</stp>
        <tr r="G192" s="1"/>
      </tp>
      <tp>
        <v>22.498644898054831</v>
        <stp/>
        <stp>##V3_BDPV12</stp>
        <stp>XS1799939027 Corp</stp>
        <stp>interval_std_dev</stp>
        <stp>[hybrids_05.xlsx]issuerTable!R4C16</stp>
        <stp>calc_interval=30d</stp>
        <stp>market_data_override=sp210</stp>
        <tr r="P4" s="5"/>
      </tp>
      <tp t="s">
        <v>VOD</v>
        <stp/>
        <stp>##V3_BDPV12</stp>
        <stp>AU654357 Corp</stp>
        <stp>ticker</stp>
        <stp>[hybrids_05.xlsx]tkrBBG!R81C8</stp>
        <tr r="H81" s="1"/>
      </tp>
      <tp t="s">
        <v>BPLN</v>
        <stp/>
        <stp>##V3_BDPV12</stp>
        <stp>BK123548 Corp</stp>
        <stp>ticker</stp>
        <stp>[hybrids_05.xlsx]tkrBBG!R39C8</stp>
        <tr r="H39" s="1"/>
      </tp>
      <tp t="s">
        <v>TOTAL</v>
        <stp/>
        <stp>##V3_BDPV12</stp>
        <stp>EK755354 Corp</stp>
        <stp>ticker</stp>
        <stp>[hybrids_05.xlsx]tkrBBG!R42C8</stp>
        <tr r="H42" s="1"/>
      </tp>
      <tp t="s">
        <v>MRKGR</v>
        <stp/>
        <stp>##V3_BDPV12</stp>
        <stp>EK648265 Corp</stp>
        <stp>ticker</stp>
        <stp>[hybrids_05.xlsx]tkrBBG!R12C8</stp>
        <tr r="H12" s="1"/>
      </tp>
      <tp>
        <v>305.62867317277147</v>
        <stp/>
        <stp>##V3_BDPV12</stp>
        <stp>AU654481 Corp</stp>
        <stp>yas_ispread</stp>
        <stp>[hybrids_05.xlsx]sectorTable!R35C11</stp>
        <tr r="K35" s="3"/>
      </tp>
      <tp>
        <v>2.375</v>
        <stp/>
        <stp>##V3_BDPV12</stp>
        <stp>EK834863 Corp</stp>
        <stp>coupon</stp>
        <stp>[hybrids_05.xlsx]tkrBBG!R6C9</stp>
        <tr r="I6" s="1"/>
      </tp>
      <tp t="s">
        <v>EUR</v>
        <stp/>
        <stp>##V3_BDPV12</stp>
        <stp>UV391246 Corp</stp>
        <stp>crncy</stp>
        <stp>[hybrids_05.xlsx]sectorTable!R12C17</stp>
        <tr r="Q12" s="3"/>
      </tp>
      <tp>
        <v>31.628178665465093</v>
        <stp/>
        <stp>##V3_BDPV12</stp>
        <stp>FR0013367612 Corp</stp>
        <stp>interval_std_dev</stp>
        <stp>[hybrids_05.xlsx]sectorTable!R11C33</stp>
        <stp>calc_interval=30d</stp>
        <stp>market_data_override=sp210</stp>
        <tr r="AG11" s="3"/>
      </tp>
      <tp>
        <v>331.20559298172327</v>
        <stp/>
        <stp>##V3_BDPV12</stp>
        <stp>EK872764 Corp</stp>
        <stp>yas_ispread</stp>
        <stp>[hybrids_05.xlsx]sectorTable!R10C12</stp>
        <tr r="L10" s="3"/>
      </tp>
      <tp t="s">
        <v>XS1222591023</v>
        <stp/>
        <stp>##V3_BDPV12</stp>
        <stp>EK848378 Corp</stp>
        <stp>ID_ISIN</stp>
        <stp>[hybrids_05.xlsx]tkrBBG!R55C6</stp>
        <tr r="F55" s="1"/>
      </tp>
      <tp t="s">
        <v>XS2193663619</v>
        <stp/>
        <stp>##V3_BDPV12</stp>
        <stp>BK123548 Corp</stp>
        <stp>ID_ISIN</stp>
        <stp>[hybrids_05.xlsx]tkrBBG!R39C6</stp>
        <tr r="F39" s="1"/>
      </tp>
      <tp t="s">
        <v>XS1713466495</v>
        <stp/>
        <stp>##V3_BDPV12</stp>
        <stp>AX960245 Corp</stp>
        <stp>ID_ISIN</stp>
        <stp>[hybrids_05.xlsx]tkrBBG!R19C6</stp>
        <tr r="F19" s="1"/>
      </tp>
      <tp t="s">
        <v>FR0013310505</v>
        <stp/>
        <stp>##V3_BDPV12</stp>
        <stp>AQ711148 Corp</stp>
        <stp>ID_ISIN</stp>
        <stp>[hybrids_05.xlsx]tkrBBG!R88C6</stp>
        <tr r="F88" s="1"/>
      </tp>
      <tp t="s">
        <v>05/05/2027</v>
        <stp/>
        <stp>##V3_BDPV12</stp>
        <stp>AZ851450 Corp</stp>
        <stp>nxt_call_dt</stp>
        <stp>[hybrids_05.xlsx]tkrBBG!R109C10</stp>
        <tr r="J109" s="1"/>
      </tp>
      <tp t="s">
        <v>01/10/2020</v>
        <stp/>
        <stp>##V3_BDPV12</stp>
        <stp>EK808355 Corp</stp>
        <stp>nxt_call_dt</stp>
        <stp>[hybrids_05.xlsx]tkrBBG!R165C10</stp>
        <tr r="J165" s="1"/>
      </tp>
      <tp t="s">
        <v>21/10/2020</v>
        <stp/>
        <stp>##V3_BDPV12</stp>
        <stp>EK858851 Corp</stp>
        <stp>nxt_call_dt</stp>
        <stp>[hybrids_05.xlsx]tkrBBG!R111C10</stp>
        <tr r="J111" s="1"/>
      </tp>
      <tp t="s">
        <v>ENBW</v>
        <stp/>
        <stp>##V3_BDPV12</stp>
        <stp>EK117900 Corp</stp>
        <stp>ticker</stp>
        <stp>[hybrids_05.xlsx]tkrBBG!R104C8</stp>
        <tr r="H104" s="1"/>
      </tp>
      <tp t="s">
        <v>SBRYLN 6 1/2 PERP</v>
        <stp/>
        <stp>##V3_BDPV12</stp>
        <stp>UV309787 Corp</stp>
        <stp>security name</stp>
        <stp>[hybrids_05.xlsx]tkrBBG!R191C7</stp>
        <tr r="G191" s="1"/>
      </tp>
      <tp t="s">
        <v>SOFTBK</v>
        <stp/>
        <stp>##V3_BDPV12</stp>
        <stp>AO262498 Corp</stp>
        <stp>ticker</stp>
        <stp>[hybrids_05.xlsx]tkrBBG!R195C8</stp>
        <tr r="H195" s="1"/>
      </tp>
      <tp t="s">
        <v>Baa3</v>
        <stp/>
        <stp>##V3_BDPV12</stp>
        <stp>ZP482524 Corp</stp>
        <stp>rtg_moody</stp>
        <stp>[hybrids_05.xlsx]tkrBBG!R17C18</stp>
        <tr r="R17" s="1"/>
      </tp>
      <tp t="s">
        <v>SOLBBB 5.118 PERP</v>
        <stp/>
        <stp>##V3_BDPV12</stp>
        <stp>QJ937853 Corp</stp>
        <stp>security name</stp>
        <stp>[hybrids_05.xlsx]tkrBBG!R176C7</stp>
        <tr r="G176" s="1"/>
      </tp>
      <tp t="s">
        <v>SOLBBB 5.118 PERP</v>
        <stp/>
        <stp>##V3_BDPV12</stp>
        <stp>QJ937853 Corp</stp>
        <stp>security name</stp>
        <stp>[hybrids_05.xlsx]tkrBBG!R186C7</stp>
        <tr r="G186" s="1"/>
      </tp>
      <tp t="s">
        <v>VW</v>
        <stp/>
        <stp>##V3_BDPV12</stp>
        <stp>EK811633 Corp</stp>
        <stp>ticker</stp>
        <stp>[hybrids_05.xlsx]tkrBBG!R152C8</stp>
        <tr r="H152" s="1"/>
      </tp>
      <tp t="s">
        <v>ENELIM</v>
        <stp/>
        <stp>##V3_BDPV12</stp>
        <stp>AS640422 Corp</stp>
        <stp>ticker</stp>
        <stp>[hybrids_05.xlsx]tkrBBG!R117C8</stp>
        <tr r="H117" s="1"/>
      </tp>
      <tp>
        <v>3763.958251953125</v>
        <stp/>
        <stp>##V3_BDPV12</stp>
        <stp>UV429459 Corp</stp>
        <stp>blp_i_sprd_mid</stp>
        <stp>[hybrids_05.xlsx]tkrBBG!R166C17</stp>
        <tr r="Q166" s="1"/>
      </tp>
      <tp t="s">
        <v>Ba1</v>
        <stp/>
        <stp>##V3_BDPV12</stp>
        <stp>EK848378 Corp</stp>
        <stp>rtg_moody</stp>
        <stp>[hybrids_05.xlsx]tkrBBG!R55C18</stp>
        <tr r="R55" s="1"/>
      </tp>
      <tp t="s">
        <v>VW 3 7/8 PERP</v>
        <stp/>
        <stp>##V3_BDPV12</stp>
        <stp>AN880326 Corp</stp>
        <stp>security name</stp>
        <stp>[hybrids_05.xlsx]tkrBBG!R158C7</stp>
        <tr r="G158" s="1"/>
      </tp>
      <tp t="s">
        <v>ENELIM 7 3/4 09/10/75</v>
        <stp/>
        <stp>##V3_BDPV12</stp>
        <stp>EJ817236 Corp</stp>
        <stp>security name</stp>
        <stp>[hybrids_05.xlsx]tkrBBG!R121C7</stp>
        <tr r="G121" s="1"/>
      </tp>
      <tp>
        <v>6.1</v>
        <stp/>
        <stp>##V3_BDPV12</stp>
        <stp>QJ787834 Corp</stp>
        <stp>coupon</stp>
        <stp>[hybrids_05.xlsx]tkrBBG!R116C9</stp>
        <tr r="I116" s="1"/>
      </tp>
      <tp>
        <v>5.1180000000000003</v>
        <stp/>
        <stp>##V3_BDPV12</stp>
        <stp>QJ937853 Corp</stp>
        <stp>coupon</stp>
        <stp>[hybrids_05.xlsx]tkrBBG!R186C9</stp>
        <tr r="I186" s="1"/>
      </tp>
      <tp>
        <v>5.1180000000000003</v>
        <stp/>
        <stp>##V3_BDPV12</stp>
        <stp>QJ937853 Corp</stp>
        <stp>coupon</stp>
        <stp>[hybrids_05.xlsx]tkrBBG!R176C9</stp>
        <tr r="I176" s="1"/>
      </tp>
      <tp>
        <v>300.84329223632813</v>
        <stp/>
        <stp>##V3_BDPV12</stp>
        <stp>AW875570 Corp</stp>
        <stp>blp_i_sprd_mid</stp>
        <stp>[hybrids_05.xlsx]tkrBBG!R147C17</stp>
        <tr r="Q147" s="1"/>
      </tp>
      <tp t="s">
        <v>VW 4 5/8 PERP</v>
        <stp/>
        <stp>##V3_BDPV12</stp>
        <stp>EK131372 Corp</stp>
        <stp>security name</stp>
        <stp>[hybrids_05.xlsx]tkrBBG!R157C7</stp>
        <tr r="G157" s="1"/>
      </tp>
      <tp t="s">
        <v>SSELN 2 3/8 PERP</v>
        <stp/>
        <stp>##V3_BDPV12</stp>
        <stp>EK770296 Corp</stp>
        <stp>security name</stp>
        <stp>[hybrids_05.xlsx]tkrBBG!R137C7</stp>
        <tr r="G137" s="1"/>
      </tp>
      <tp t="s">
        <v>BB+</v>
        <stp/>
        <stp>##V3_BDPV12</stp>
        <stp>QJ937566 Corp</stp>
        <stp>bb_composite</stp>
        <stp>[hybrids_05.xlsx]tkrBBG!R5C20</stp>
        <tr r="T5" s="1"/>
      </tp>
      <tp t="s">
        <v>BB+</v>
        <stp/>
        <stp>##V3_BDPV12</stp>
        <stp>EK352403 Corp</stp>
        <stp>bb_composite</stp>
        <stp>[hybrids_05.xlsx]tkrBBG!R7C20</stp>
        <tr r="T7" s="1"/>
      </tp>
      <tp>
        <v>33.762268724182931</v>
        <stp/>
        <stp>##V3_BDPV12</stp>
        <stp>XS0992293901 Corp</stp>
        <stp>interval_std_dev</stp>
        <stp>[hybrids_05.xlsx]sectorTable!R4C33</stp>
        <stp>calc_interval=30d</stp>
        <stp>market_data_override=sp210</stp>
        <tr r="AG4" s="3"/>
      </tp>
      <tp>
        <v>389.70796665128722</v>
        <stp/>
        <stp>##V3_BDPV12</stp>
        <stp>BJ814648 Corp</stp>
        <stp>yas_ispread</stp>
        <stp>[hybrids_05.xlsx]sectorTable!R8C12</stp>
        <tr r="L8" s="3"/>
      </tp>
      <tp t="s">
        <v>BPLN</v>
        <stp/>
        <stp>##V3_BDPV12</stp>
        <stp>BK115993 Corp</stp>
        <stp>ticker</stp>
        <stp>[hybrids_05.xlsx]tkrBBG!R40C8</stp>
        <tr r="H40" s="1"/>
      </tp>
      <tp t="s">
        <v>MRKGR</v>
        <stp/>
        <stp>##V3_BDPV12</stp>
        <stp>AZ207706 Corp</stp>
        <stp>ticker</stp>
        <stp>[hybrids_05.xlsx]tkrBBG!R14C8</stp>
        <tr r="H14" s="1"/>
      </tp>
      <tp t="s">
        <v>ENGIFP</v>
        <stp/>
        <stp>##V3_BDPV12</stp>
        <stp>AW770805 Corp</stp>
        <stp>ticker</stp>
        <stp>[hybrids_05.xlsx]tkrBBG!R90C8</stp>
        <tr r="H90" s="1"/>
      </tp>
      <tp t="s">
        <v>EDF</v>
        <stp/>
        <stp>##V3_BDPV12</stp>
        <stp>EK024568 Corp</stp>
        <stp>ticker</stp>
        <stp>[hybrids_05.xlsx]tkrBBG!R98C8</stp>
        <tr r="H98" s="1"/>
      </tp>
      <tp t="s">
        <v>AMXLMM</v>
        <stp/>
        <stp>##V3_BDPV12</stp>
        <stp>EJ814830 Corp</stp>
        <stp>ticker</stp>
        <stp>[hybrids_05.xlsx]tkrBBG!R53C8</stp>
        <tr r="H53" s="1"/>
      </tp>
      <tp t="s">
        <v>Ba1</v>
        <stp/>
        <stp>##V3_BDPV12</stp>
        <stp>EJ917655 Corp</stp>
        <stp>rtg_moody</stp>
        <stp>[hybrids_05.xlsx]tkrBBG!R3C18</stp>
        <tr r="R3" s="1"/>
      </tp>
      <tp t="s">
        <v>27/06/2024</v>
        <stp/>
        <stp>##V3_BDPV12</stp>
        <stp>XS1799938995 Corp</stp>
        <stp>nxt_call_dt</stp>
        <stp>[hybrids_05.xlsx]vw!R36C5</stp>
        <tr r="E36" s="14"/>
      </tp>
      <tp t="s">
        <v>ORAFP</v>
        <stp/>
        <stp>##V3_BDPV12</stp>
        <stp>EK508481 Corp</stp>
        <stp>ticker</stp>
        <stp>[hybrids_05.xlsx]tkrBBG!R63C8</stp>
        <tr r="H63" s="1"/>
      </tp>
      <tp t="s">
        <v>Ba1</v>
        <stp/>
        <stp>##V3_BDPV12</stp>
        <stp>QJ937853 Corp</stp>
        <stp>rtg_moody</stp>
        <stp>[hybrids_05.xlsx]tkrBBG!R2C18</stp>
        <tr r="R2" s="1"/>
      </tp>
      <tp t="s">
        <v>MRKGR</v>
        <stp/>
        <stp>##V3_BDPV12</stp>
        <stp>AZ208021 Corp</stp>
        <stp>ticker</stp>
        <stp>[hybrids_05.xlsx]tkrBBG!R13C8</stp>
        <tr r="H13" s="1"/>
      </tp>
      <tp t="s">
        <v>AKEFP</v>
        <stp/>
        <stp>##V3_BDPV12</stp>
        <stp>AZ018655 Corp</stp>
        <stp>ticker</stp>
        <stp>[hybrids_05.xlsx]tkrBBG!R16C8</stp>
        <tr r="H16" s="1"/>
      </tp>
      <tp>
        <v>332.74836651952432</v>
        <stp/>
        <stp>##V3_BDPV12</stp>
        <stp>EK848378 Corp</stp>
        <stp>yas_ispread</stp>
        <stp>[hybrids_05.xlsx]sectorTable!R31C11</stp>
        <tr r="K31" s="3"/>
      </tp>
      <tp>
        <v>400.87562330669283</v>
        <stp/>
        <stp>##V3_BDPV12</stp>
        <stp>EK811579 Corp</stp>
        <stp>yas_ispread</stp>
        <stp>[hybrids_05.xlsx]sectorTable!R30C12</stp>
        <tr r="L30" s="3"/>
      </tp>
      <tp>
        <v>220.1990249195695</v>
        <stp/>
        <stp>##V3_BDPV12</stp>
        <stp>ZQ804479 Corp</stp>
        <stp>yas_ispread</stp>
        <stp>[hybrids_05.xlsx]sectorTable!R22C12</stp>
        <tr r="L22" s="3"/>
      </tp>
      <tp>
        <v>343.42239095678843</v>
        <stp/>
        <stp>##V3_BDPV12</stp>
        <stp>ZR796682 Corp</stp>
        <stp>yas_ispread</stp>
        <stp>[hybrids_05.xlsx]sectorTable!R27C11</stp>
        <tr r="K27" s="3"/>
      </tp>
      <tp t="s">
        <v>BHP</v>
        <stp/>
        <stp>##V3_BDPV12</stp>
        <stp>QJ201812 Corp</stp>
        <stp>ticker</stp>
        <stp>[hybrids_05.xlsx]tkrBBG!R50C8</stp>
        <tr r="H50" s="1"/>
      </tp>
      <tp>
        <v>258.03825031230031</v>
        <stp/>
        <stp>##V3_BDPV12</stp>
        <stp>ZP870673 Corp</stp>
        <stp>yas_ispread</stp>
        <stp>[hybrids_05.xlsx]sectorTable!R23C12</stp>
        <tr r="L23" s="3"/>
      </tp>
      <tp>
        <v>364.91898619794512</v>
        <stp/>
        <stp>##V3_BDPV12</stp>
        <stp>EK864970 Corp</stp>
        <stp>yas_ispread</stp>
        <stp>[hybrids_05.xlsx]sectorTable!R31C12</stp>
        <tr r="L31" s="3"/>
      </tp>
      <tp t="s">
        <v>TELEFO</v>
        <stp/>
        <stp>##V3_BDPV12</stp>
        <stp>ZP707724 Corp</stp>
        <stp>ticker</stp>
        <stp>[hybrids_05.xlsx]tkrBBG!R76C8</stp>
        <tr r="H76" s="1"/>
      </tp>
      <tp>
        <v>310.114379150525</v>
        <stp/>
        <stp>##V3_BDPV12</stp>
        <stp>AU692498 Corp</stp>
        <stp>yas_ispread</stp>
        <stp>[hybrids_05.xlsx]sectorTable!R35C12</stp>
        <tr r="L35" s="3"/>
      </tp>
      <tp t="s">
        <v>01/07/2024</v>
        <stp/>
        <stp>##V3_BDPV12</stp>
        <stp>EK352403 Corp</stp>
        <stp>nxt_call_dt</stp>
        <stp>[hybrids_05.xlsx]tkrBBG!R7C10</stp>
        <tr r="J7" s="1"/>
      </tp>
      <tp t="s">
        <v>XS2193662728</v>
        <stp/>
        <stp>##V3_BDPV12</stp>
        <stp>BK123260 Corp</stp>
        <stp>ID_ISIN</stp>
        <stp>[hybrids_05.xlsx]tkrBBG!R38C6</stp>
        <tr r="F38" s="1"/>
      </tp>
      <tp t="s">
        <v>DE000A2GSFF1</v>
        <stp/>
        <stp>##V3_BDPV12</stp>
        <stp>AO148682 Corp</stp>
        <stp>ID_ISIN</stp>
        <stp>[hybrids_05.xlsx]tkrBBG!R20C6</stp>
        <tr r="F20" s="1"/>
      </tp>
      <tp t="s">
        <v>FR0011697028</v>
        <stp/>
        <stp>##V3_BDPV12</stp>
        <stp>EK024568 Corp</stp>
        <stp>ID_ISIN</stp>
        <stp>[hybrids_05.xlsx]tkrBBG!R98C6</stp>
        <tr r="F98" s="1"/>
      </tp>
      <tp t="s">
        <v>18/11/2022</v>
        <stp/>
        <stp>##V3_BDPV12</stp>
        <stp>EK588292 Corp</stp>
        <stp>nxt_call_dt</stp>
        <stp>[hybrids_05.xlsx]tkrBBG!R127C10</stp>
        <tr r="J127" s="1"/>
      </tp>
      <tp t="s">
        <v>02/06/2021</v>
        <stp/>
        <stp>##V3_BDPV12</stp>
        <stp>QJ937853 Corp</stp>
        <stp>nxt_call_dt</stp>
        <stp>[hybrids_05.xlsx]tkrBBG!R178C10</stp>
        <tr r="J178" s="1"/>
      </tp>
      <tp t="s">
        <v>02/06/2021</v>
        <stp/>
        <stp>##V3_BDPV12</stp>
        <stp>QJ937853 Corp</stp>
        <stp>nxt_call_dt</stp>
        <stp>[hybrids_05.xlsx]tkrBBG!R179C10</stp>
        <tr r="J179" s="1"/>
      </tp>
      <tp t="s">
        <v>02/06/2021</v>
        <stp/>
        <stp>##V3_BDPV12</stp>
        <stp>QJ937853 Corp</stp>
        <stp>nxt_call_dt</stp>
        <stp>[hybrids_05.xlsx]tkrBBG!R176C10</stp>
        <tr r="J176" s="1"/>
      </tp>
      <tp t="s">
        <v>02/06/2021</v>
        <stp/>
        <stp>##V3_BDPV12</stp>
        <stp>QJ937853 Corp</stp>
        <stp>nxt_call_dt</stp>
        <stp>[hybrids_05.xlsx]tkrBBG!R177C10</stp>
        <tr r="J177" s="1"/>
      </tp>
      <tp t="s">
        <v>02/06/2021</v>
        <stp/>
        <stp>##V3_BDPV12</stp>
        <stp>QJ937853 Corp</stp>
        <stp>nxt_call_dt</stp>
        <stp>[hybrids_05.xlsx]tkrBBG!R174C10</stp>
        <tr r="J174" s="1"/>
      </tp>
      <tp t="s">
        <v>02/06/2021</v>
        <stp/>
        <stp>##V3_BDPV12</stp>
        <stp>QJ937853 Corp</stp>
        <stp>nxt_call_dt</stp>
        <stp>[hybrids_05.xlsx]tkrBBG!R175C10</stp>
        <tr r="J175" s="1"/>
      </tp>
      <tp t="s">
        <v>02/06/2021</v>
        <stp/>
        <stp>##V3_BDPV12</stp>
        <stp>QJ937853 Corp</stp>
        <stp>nxt_call_dt</stp>
        <stp>[hybrids_05.xlsx]tkrBBG!R172C10</stp>
        <tr r="J172" s="1"/>
      </tp>
      <tp t="s">
        <v>02/06/2021</v>
        <stp/>
        <stp>##V3_BDPV12</stp>
        <stp>QJ937853 Corp</stp>
        <stp>nxt_call_dt</stp>
        <stp>[hybrids_05.xlsx]tkrBBG!R173C10</stp>
        <tr r="J173" s="1"/>
      </tp>
      <tp t="s">
        <v>02/06/2021</v>
        <stp/>
        <stp>##V3_BDPV12</stp>
        <stp>QJ937853 Corp</stp>
        <stp>nxt_call_dt</stp>
        <stp>[hybrids_05.xlsx]tkrBBG!R170C10</stp>
        <tr r="J170" s="1"/>
      </tp>
      <tp t="s">
        <v>02/06/2021</v>
        <stp/>
        <stp>##V3_BDPV12</stp>
        <stp>QJ937853 Corp</stp>
        <stp>nxt_call_dt</stp>
        <stp>[hybrids_05.xlsx]tkrBBG!R171C10</stp>
        <tr r="J171" s="1"/>
      </tp>
      <tp t="s">
        <v>02/06/2021</v>
        <stp/>
        <stp>##V3_BDPV12</stp>
        <stp>QJ937853 Corp</stp>
        <stp>nxt_call_dt</stp>
        <stp>[hybrids_05.xlsx]tkrBBG!R168C10</stp>
        <tr r="J168" s="1"/>
      </tp>
      <tp t="s">
        <v>02/06/2021</v>
        <stp/>
        <stp>##V3_BDPV12</stp>
        <stp>QJ937853 Corp</stp>
        <stp>nxt_call_dt</stp>
        <stp>[hybrids_05.xlsx]tkrBBG!R169C10</stp>
        <tr r="J169" s="1"/>
      </tp>
      <tp t="s">
        <v>02/06/2021</v>
        <stp/>
        <stp>##V3_BDPV12</stp>
        <stp>QJ937853 Corp</stp>
        <stp>nxt_call_dt</stp>
        <stp>[hybrids_05.xlsx]tkrBBG!R167C10</stp>
        <tr r="J167" s="1"/>
      </tp>
      <tp t="s">
        <v>02/06/2021</v>
        <stp/>
        <stp>##V3_BDPV12</stp>
        <stp>QJ937853 Corp</stp>
        <stp>nxt_call_dt</stp>
        <stp>[hybrids_05.xlsx]tkrBBG!R162C10</stp>
        <tr r="J162" s="1"/>
      </tp>
      <tp t="s">
        <v>02/06/2021</v>
        <stp/>
        <stp>##V3_BDPV12</stp>
        <stp>QJ937853 Corp</stp>
        <stp>nxt_call_dt</stp>
        <stp>[hybrids_05.xlsx]tkrBBG!R186C10</stp>
        <tr r="J186" s="1"/>
      </tp>
      <tp t="s">
        <v>02/06/2021</v>
        <stp/>
        <stp>##V3_BDPV12</stp>
        <stp>QJ937853 Corp</stp>
        <stp>nxt_call_dt</stp>
        <stp>[hybrids_05.xlsx]tkrBBG!R187C10</stp>
        <tr r="J187" s="1"/>
      </tp>
      <tp t="s">
        <v>02/06/2021</v>
        <stp/>
        <stp>##V3_BDPV12</stp>
        <stp>QJ937853 Corp</stp>
        <stp>nxt_call_dt</stp>
        <stp>[hybrids_05.xlsx]tkrBBG!R184C10</stp>
        <tr r="J184" s="1"/>
      </tp>
      <tp t="s">
        <v>02/06/2021</v>
        <stp/>
        <stp>##V3_BDPV12</stp>
        <stp>QJ937853 Corp</stp>
        <stp>nxt_call_dt</stp>
        <stp>[hybrids_05.xlsx]tkrBBG!R185C10</stp>
        <tr r="J185" s="1"/>
      </tp>
      <tp t="s">
        <v>02/06/2021</v>
        <stp/>
        <stp>##V3_BDPV12</stp>
        <stp>QJ937853 Corp</stp>
        <stp>nxt_call_dt</stp>
        <stp>[hybrids_05.xlsx]tkrBBG!R182C10</stp>
        <tr r="J182" s="1"/>
      </tp>
      <tp t="s">
        <v>02/06/2021</v>
        <stp/>
        <stp>##V3_BDPV12</stp>
        <stp>QJ937853 Corp</stp>
        <stp>nxt_call_dt</stp>
        <stp>[hybrids_05.xlsx]tkrBBG!R183C10</stp>
        <tr r="J183" s="1"/>
      </tp>
      <tp t="s">
        <v>02/06/2021</v>
        <stp/>
        <stp>##V3_BDPV12</stp>
        <stp>QJ937853 Corp</stp>
        <stp>nxt_call_dt</stp>
        <stp>[hybrids_05.xlsx]tkrBBG!R180C10</stp>
        <tr r="J180" s="1"/>
      </tp>
      <tp t="s">
        <v>02/06/2021</v>
        <stp/>
        <stp>##V3_BDPV12</stp>
        <stp>QJ937853 Corp</stp>
        <stp>nxt_call_dt</stp>
        <stp>[hybrids_05.xlsx]tkrBBG!R181C10</stp>
        <tr r="J181" s="1"/>
      </tp>
      <tp t="s">
        <v>09/02/2021</v>
        <stp/>
        <stp>##V3_BDPV12</stp>
        <stp>EK523297 Corp</stp>
        <stp>nxt_call_dt</stp>
        <stp>[hybrids_05.xlsx]tkrBBG!R192C10</stp>
        <tr r="J192" s="1"/>
      </tp>
      <tp t="s">
        <v>12/11/2023</v>
        <stp/>
        <stp>##V3_BDPV12</stp>
        <stp>EJ917655 Corp</stp>
        <stp>nxt_call_dt</stp>
        <stp>[hybrids_05.xlsx]tkrBBG!R163C10</stp>
        <tr r="J163" s="1"/>
      </tp>
      <tp t="s">
        <v>#N/A N/A</v>
        <stp/>
        <stp>##V3_BDPV12</stp>
        <stp>UV391246 Corp</stp>
        <stp>rtg_moody</stp>
        <stp>[hybrids_05.xlsx]tkrBBG!R26C18</stp>
        <tr r="R26" s="1"/>
      </tp>
      <tp t="s">
        <v>STEDIN</v>
        <stp/>
        <stp>##V3_BDPV12</stp>
        <stp>EK605885 Corp</stp>
        <stp>ticker</stp>
        <stp>[hybrids_05.xlsx]tkrBBG!R145C8</stp>
        <tr r="H145" s="1"/>
      </tp>
      <tp t="s">
        <v>EDPPL 1.7 07/20/80</v>
        <stp/>
        <stp>##V3_BDPV12</stp>
        <stp>ZP454068 Corp</stp>
        <stp>security name</stp>
        <stp>[hybrids_05.xlsx]tkrBBG!R148C7</stp>
        <tr r="G148" s="1"/>
      </tp>
      <tp t="s">
        <v>SOFTBK</v>
        <stp/>
        <stp>##V3_BDPV12</stp>
        <stp>AO262515 Corp</stp>
        <stp>ticker</stp>
        <stp>[hybrids_05.xlsx]tkrBBG!R196C8</stp>
        <tr r="H196" s="1"/>
      </tp>
      <tp t="s">
        <v>VATFAL</v>
        <stp/>
        <stp>##V3_BDPV12</stp>
        <stp>EK785024 Corp</stp>
        <stp>ticker</stp>
        <stp>[hybrids_05.xlsx]tkrBBG!R115C8</stp>
        <tr r="H115" s="1"/>
      </tp>
      <tp t="s">
        <v>VW</v>
        <stp/>
        <stp>##V3_BDPV12</stp>
        <stp>EK131366 Corp</stp>
        <stp>ticker</stp>
        <stp>[hybrids_05.xlsx]tkrBBG!R151C8</stp>
        <tr r="H151" s="1"/>
      </tp>
      <tp t="s">
        <v>B+</v>
        <stp/>
        <stp>##V3_BDPV12</stp>
        <stp>ED984069 Corp</stp>
        <stp>rtg_sp</stp>
        <stp>[hybrids_05.xlsx]tkrBBG!R189C19</stp>
        <tr r="S189" s="1"/>
      </tp>
      <tp t="s">
        <v>ENELIM</v>
        <stp/>
        <stp>##V3_BDPV12</stp>
        <stp>EJ843360 Corp</stp>
        <stp>ticker</stp>
        <stp>[hybrids_05.xlsx]tkrBBG!R123C8</stp>
        <tr r="H123" s="1"/>
      </tp>
      <tp t="s">
        <v>VW</v>
        <stp/>
        <stp>##V3_BDPV12</stp>
        <stp>EK811579 Corp</stp>
        <stp>ticker</stp>
        <stp>[hybrids_05.xlsx]tkrBBG!R161C8</stp>
        <tr r="H161" s="1"/>
      </tp>
      <tp t="s">
        <v>SOLBBB 5.118 PERP</v>
        <stp/>
        <stp>##V3_BDPV12</stp>
        <stp>QJ937853 Corp</stp>
        <stp>security name</stp>
        <stp>[hybrids_05.xlsx]tkrBBG!R175C7</stp>
        <tr r="G175" s="1"/>
      </tp>
      <tp t="s">
        <v>SOLBBB 5.118 PERP</v>
        <stp/>
        <stp>##V3_BDPV12</stp>
        <stp>QJ937853 Corp</stp>
        <stp>security name</stp>
        <stp>[hybrids_05.xlsx]tkrBBG!R185C7</stp>
        <tr r="G185" s="1"/>
      </tp>
      <tp t="s">
        <v>Ba1</v>
        <stp/>
        <stp>##V3_BDPV12</stp>
        <stp>ZP991036 Corp</stp>
        <stp>rtg_moody</stp>
        <stp>[hybrids_05.xlsx]tkrBBG!R86C18</stp>
        <tr r="R86" s="1"/>
      </tp>
      <tp t="s">
        <v>A2</v>
        <stp/>
        <stp>##V3_BDPV12</stp>
        <stp>LW068019 Corp</stp>
        <stp>rtg_moody</stp>
        <stp>[hybrids_05.xlsx]tkrBBG!R43C18</stp>
        <tr r="R43" s="1"/>
      </tp>
      <tp t="s">
        <v>ORSTED</v>
        <stp/>
        <stp>##V3_BDPV12</stp>
        <stp>AQ077157 Corp</stp>
        <stp>ticker</stp>
        <stp>[hybrids_05.xlsx]tkrBBG!R143C8</stp>
        <tr r="H143" s="1"/>
      </tp>
      <tp t="s">
        <v>RWE 2 3/4 04/21/75</v>
        <stp/>
        <stp>##V3_BDPV12</stp>
        <stp>EK858851 Corp</stp>
        <stp>security name</stp>
        <stp>[hybrids_05.xlsx]tkrBBG!R111C7</stp>
        <tr r="G111" s="1"/>
      </tp>
      <tp t="s">
        <v>CNALN 5 1/4 04/10/75</v>
        <stp/>
        <stp>##V3_BDPV12</stp>
        <stp>EK824997 Corp</stp>
        <stp>security name</stp>
        <stp>[hybrids_05.xlsx]tkrBBG!R130C7</stp>
        <tr r="G130" s="1"/>
      </tp>
      <tp t="s">
        <v>ENBW 3 5/8 04/02/76</v>
        <stp/>
        <stp>##V3_BDPV12</stp>
        <stp>EK117900 Corp</stp>
        <stp>security name</stp>
        <stp>[hybrids_05.xlsx]tkrBBG!R104C7</stp>
        <tr r="G104" s="1"/>
      </tp>
      <tp>
        <v>5.1180000000000003</v>
        <stp/>
        <stp>##V3_BDPV12</stp>
        <stp>QJ937853 Corp</stp>
        <stp>coupon</stp>
        <stp>[hybrids_05.xlsx]tkrBBG!R185C9</stp>
        <tr r="I185" s="1"/>
      </tp>
      <tp>
        <v>5.1180000000000003</v>
        <stp/>
        <stp>##V3_BDPV12</stp>
        <stp>QJ937853 Corp</stp>
        <stp>coupon</stp>
        <stp>[hybrids_05.xlsx]tkrBBG!R175C9</stp>
        <tr r="I175" s="1"/>
      </tp>
      <tp t="s">
        <v>SOFTBK 6 7/8 PERP</v>
        <stp/>
        <stp>##V3_BDPV12</stp>
        <stp>AO262515 Corp</stp>
        <stp>security name</stp>
        <stp>[hybrids_05.xlsx]tkrBBG!R196C7</stp>
        <tr r="G196" s="1"/>
      </tp>
      <tp t="s">
        <v>TRAFIG</v>
        <stp/>
        <stp>##V3_BDPV12</stp>
        <stp>AZ920495 Corp</stp>
        <stp>ticker</stp>
        <stp>[hybrids_05.xlsx]tkrBBG!R194C8</stp>
        <tr r="H194" s="1"/>
      </tp>
      <tp t="s">
        <v>VW 5 1/8 PERP</v>
        <stp/>
        <stp>##V3_BDPV12</stp>
        <stp>EJ811600 Corp</stp>
        <stp>security name</stp>
        <stp>[hybrids_05.xlsx]tkrBBG!R154C7</stp>
        <tr r="G154" s="1"/>
      </tp>
      <tp t="s">
        <v>VW 3 3/8 PERP</v>
        <stp/>
        <stp>##V3_BDPV12</stp>
        <stp>AT214421 Corp</stp>
        <stp>security name</stp>
        <stp>[hybrids_05.xlsx]tkrBBG!R155C7</stp>
        <tr r="G155" s="1"/>
      </tp>
      <tp t="s">
        <v>ENELIM 6 5/8 09/15/76</v>
        <stp/>
        <stp>##V3_BDPV12</stp>
        <stp>EK013966 Corp</stp>
        <stp>security name</stp>
        <stp>[hybrids_05.xlsx]tkrBBG!R122C7</stp>
        <tr r="G122" s="1"/>
      </tp>
      <tp>
        <v>-25.080480575561523</v>
        <stp/>
        <stp>##V3_BDPV12</stp>
        <stp>UV309787 Corp</stp>
        <stp>blp_i_sprd_mid</stp>
        <stp>[hybrids_05.xlsx]tkrBBG!R191C17</stp>
        <tr r="Q191" s="1"/>
      </tp>
      <tp t="s">
        <v>BB+</v>
        <stp/>
        <stp>##V3_BDPV12</stp>
        <stp>EJ917655 Corp</stp>
        <stp>bb_composite</stp>
        <stp>[hybrids_05.xlsx]tkrBBG!R3C20</stp>
        <tr r="T3" s="1"/>
      </tp>
      <tp>
        <v>31.833667178430662</v>
        <stp/>
        <stp>##V3_BDPV12</stp>
        <stp>XS1799938995 Corp</stp>
        <stp>interval_std_dev</stp>
        <stp>[hybrids_05.xlsx]issuerTable!R4C16</stp>
        <stp>calc_interval=30d</stp>
        <stp>market_data_override=sp210</stp>
        <tr r="P4" s="5"/>
      </tp>
      <tp>
        <v>25.115862836946988</v>
        <stp/>
        <stp>##V3_BDPV12</stp>
        <stp>XS1629774230 Corp</stp>
        <stp>interval_std_dev</stp>
        <stp>[hybrids_05.xlsx]issuerTable!R4C16</stp>
        <stp>calc_interval=30d</stp>
        <stp>market_data_override=sp210</stp>
        <tr r="P4" s="5"/>
      </tp>
      <tp t="s">
        <v>OMVAV</v>
        <stp/>
        <stp>##V3_BDPV12</stp>
        <stp>AR776117 Corp</stp>
        <stp>ticker</stp>
        <stp>[hybrids_05.xlsx]tkrBBG!R31C8</stp>
        <tr r="H31" s="1"/>
      </tp>
      <tp t="s">
        <v>SEVFP</v>
        <stp/>
        <stp>##V3_BDPV12</stp>
        <stp>AN206662 Corp</stp>
        <stp>ticker</stp>
        <stp>[hybrids_05.xlsx]tkrBBG!R93C8</stp>
        <tr r="H93" s="1"/>
      </tp>
      <tp t="s">
        <v>KPN</v>
        <stp/>
        <stp>##V3_BDPV12</stp>
        <stp>EJ606316 Corp</stp>
        <stp>ticker</stp>
        <stp>[hybrids_05.xlsx]tkrBBG!R57C8</stp>
        <tr r="H57" s="1"/>
      </tp>
      <tp t="s">
        <v>ERFFP</v>
        <stp/>
        <stp>##V3_BDPV12</stp>
        <stp>EK856946 Corp</stp>
        <stp>ticker</stp>
        <stp>[hybrids_05.xlsx]tkrBBG!R22C8</stp>
        <tr r="H22" s="1"/>
      </tp>
      <tp t="s">
        <v>REPSM</v>
        <stp/>
        <stp>##V3_BDPV12</stp>
        <stp>EK814844 Corp</stp>
        <stp>ticker</stp>
        <stp>[hybrids_05.xlsx]tkrBBG!R34C8</stp>
        <tr r="H34" s="1"/>
      </tp>
      <tp t="s">
        <v>ENGIFP</v>
        <stp/>
        <stp>##V3_BDPV12</stp>
        <stp>AQ711148 Corp</stp>
        <stp>ticker</stp>
        <stp>[hybrids_05.xlsx]tkrBBG!R88C8</stp>
        <tr r="H88" s="1"/>
      </tp>
      <tp t="s">
        <v>TOTAL</v>
        <stp/>
        <stp>##V3_BDPV12</stp>
        <stp>EK755342 Corp</stp>
        <stp>ticker</stp>
        <stp>[hybrids_05.xlsx]tkrBBG!R46C8</stp>
        <tr r="H46" s="1"/>
      </tp>
      <tp t="s">
        <v>Ba1</v>
        <stp/>
        <stp>##V3_BDPV12</stp>
        <stp>QJ937566 Corp</stp>
        <stp>rtg_moody</stp>
        <stp>[hybrids_05.xlsx]tkrBBG!R5C18</stp>
        <tr r="R5" s="1"/>
      </tp>
      <tp t="s">
        <v>TELEFO</v>
        <stp/>
        <stp>##V3_BDPV12</stp>
        <stp>AR738797 Corp</stp>
        <stp>ticker</stp>
        <stp>[hybrids_05.xlsx]tkrBBG!R75C8</stp>
        <tr r="H75" s="1"/>
      </tp>
      <tp t="s">
        <v>DBHNGR</v>
        <stp/>
        <stp>##V3_BDPV12</stp>
        <stp>ZQ099270 Corp</stp>
        <stp>ticker</stp>
        <stp>[hybrids_05.xlsx]tkrBBG!R28C8</stp>
        <tr r="H28" s="1"/>
      </tp>
      <tp>
        <v>303.38356317562807</v>
        <stp/>
        <stp>##V3_BDPV12</stp>
        <stp>EK588292 Corp</stp>
        <stp>yas_ispread</stp>
        <stp>[hybrids_05.xlsx]sectorTable!R10C11</stp>
        <tr r="K10" s="3"/>
      </tp>
      <tp t="s">
        <v>BHP</v>
        <stp/>
        <stp>##V3_BDPV12</stp>
        <stp>QJ190690 Corp</stp>
        <stp>ticker</stp>
        <stp>[hybrids_05.xlsx]tkrBBG!R48C8</stp>
        <tr r="H48" s="1"/>
      </tp>
      <tp>
        <v>154.9189323650188</v>
        <stp/>
        <stp>##V3_BDPV12</stp>
        <stp>BJ924355 Corp</stp>
        <stp>yas_ispread</stp>
        <stp>[hybrids_05.xlsx]sectorTable!R12C12</stp>
        <tr r="L12" s="3"/>
      </tp>
      <tp>
        <v>21.849386643779269</v>
        <stp/>
        <stp>##V3_BDPV12</stp>
        <stp>FR0013425170 Corp</stp>
        <stp>interval_std_dev</stp>
        <stp>[hybrids_05.xlsx]sectorTable!R36C33</stp>
        <stp>calc_interval=30d</stp>
        <stp>market_data_override=sp210</stp>
        <tr r="AG36" s="3"/>
      </tp>
      <tp t="s">
        <v>DBHNGR</v>
        <stp/>
        <stp>##V3_BDPV12</stp>
        <stp>ZQ100348 Corp</stp>
        <stp>ticker</stp>
        <stp>[hybrids_05.xlsx]tkrBBG!R29C8</stp>
        <tr r="H29" s="1"/>
      </tp>
      <tp t="s">
        <v>TELEFO</v>
        <stp/>
        <stp>##V3_BDPV12</stp>
        <stp>QZ498658 Corp</stp>
        <stp>ticker</stp>
        <stp>[hybrids_05.xlsx]tkrBBG!R70C8</stp>
        <tr r="H70" s="1"/>
      </tp>
      <tp>
        <v>5.8689999999999998</v>
        <stp/>
        <stp>##V3_BDPV12</stp>
        <stp>QJ937566 Corp</stp>
        <stp>coupon</stp>
        <stp>[hybrids_05.xlsx]tkrBBG!R5C9</stp>
        <tr r="I5" s="1"/>
      </tp>
      <tp t="s">
        <v>XS1405763019</v>
        <stp/>
        <stp>##V3_BDPV12</stp>
        <stp>AL243419 Corp</stp>
        <stp>ID_ISIN</stp>
        <stp>[hybrids_05.xlsx]tkrBBG!R18C6</stp>
        <tr r="F18" s="1"/>
      </tp>
      <tp t="s">
        <v>09/09/2027</v>
        <stp/>
        <stp>##V3_BDPV12</stp>
        <stp>ZQ804479 Corp</stp>
        <stp>nxt_call_dt</stp>
        <stp>[hybrids_05.xlsx]tkrBBG!R144C10</stp>
        <tr r="J144" s="1"/>
      </tp>
      <tp t="s">
        <v>XS2011260531</v>
        <stp/>
        <stp>##V3_BDPV12</stp>
        <stp>AZ208021 Corp</stp>
        <stp>ID_ISIN</stp>
        <stp>[hybrids_05.xlsx]tkrBBG!R13C6</stp>
        <tr r="F13" s="1"/>
      </tp>
      <tp t="s">
        <v>20/03/2030</v>
        <stp/>
        <stp>##V3_BDPV12</stp>
        <stp>EK811579 Corp</stp>
        <stp>nxt_call_dt</stp>
        <stp>[hybrids_05.xlsx]tkrBBG!R161C10</stp>
        <tr r="J161" s="1"/>
      </tp>
      <tp t="s">
        <v>30/09/2020</v>
        <stp/>
        <stp>##V3_BDPV12</stp>
        <stp>ED984069 Corp</stp>
        <stp>nxt_call_dt</stp>
        <stp>[hybrids_05.xlsx]tkrBBG!R189C10</stp>
        <tr r="J189" s="1"/>
      </tp>
      <tp t="s">
        <v>XS1888179550</v>
        <stp/>
        <stp>##V3_BDPV12</stp>
        <stp>AU692498 Corp</stp>
        <stp>ID_ISIN</stp>
        <stp>[hybrids_05.xlsx]tkrBBG!R79C6</stp>
        <tr r="F79" s="1"/>
      </tp>
      <tp t="s">
        <v>04/12/2023</v>
        <stp/>
        <stp>##V3_BDPV12</stp>
        <stp>AV915324 Corp</stp>
        <stp>nxt_call_dt</stp>
        <stp>[hybrids_05.xlsx]tkrBBG!R4C10</stp>
        <tr r="J4" s="1"/>
      </tp>
      <tp t="s">
        <v>10/03/2023</v>
        <stp/>
        <stp>##V3_BDPV12</stp>
        <stp>EK628291 Corp</stp>
        <stp>nxt_call_dt</stp>
        <stp>[hybrids_05.xlsx]tkrBBG!R150C10</stp>
        <tr r="J150" s="1"/>
      </tp>
      <tp t="s">
        <v>30/01/2024</v>
        <stp/>
        <stp>##V3_BDPV12</stp>
        <stp>AW875570 Corp</stp>
        <stp>nxt_call_dt</stp>
        <stp>[hybrids_05.xlsx]tkrBBG!R147C10</stp>
        <tr r="J147" s="1"/>
      </tp>
      <tp t="s">
        <v>SSELN</v>
        <stp/>
        <stp>##V3_BDPV12</stp>
        <stp>BK290986 Corp</stp>
        <stp>ticker</stp>
        <stp>[hybrids_05.xlsx]tkrBBG!R136C8</stp>
        <tr r="H136" s="1"/>
      </tp>
      <tp t="s">
        <v>ENELIM</v>
        <stp/>
        <stp>##V3_BDPV12</stp>
        <stp>EK013966 Corp</stp>
        <stp>ticker</stp>
        <stp>[hybrids_05.xlsx]tkrBBG!R122C8</stp>
        <tr r="H122" s="1"/>
      </tp>
      <tp t="s">
        <v>Baa1</v>
        <stp/>
        <stp>##V3_BDPV12</stp>
        <stp>QJ191077 Corp</stp>
        <stp>rtg_moody</stp>
        <stp>[hybrids_05.xlsx]tkrBBG!R52C18</stp>
        <tr r="R52" s="1"/>
      </tp>
      <tp t="s">
        <v>COFP</v>
        <stp/>
        <stp>##V3_BDPV12</stp>
        <stp>EJ891119 Corp</stp>
        <stp>ticker</stp>
        <stp>[hybrids_05.xlsx]tkrBBG!R190C8</stp>
        <tr r="H190" s="1"/>
      </tp>
      <tp t="s">
        <v>WIEAV</v>
        <stp/>
        <stp>##V3_BDPV12</stp>
        <stp>EK523297 Corp</stp>
        <stp>ticker</stp>
        <stp>[hybrids_05.xlsx]tkrBBG!R192C8</stp>
        <tr r="H192" s="1"/>
      </tp>
      <tp t="s">
        <v>ORSTED</v>
        <stp/>
        <stp>##V3_BDPV12</stp>
        <stp>EJ723329 Corp</stp>
        <stp>ticker</stp>
        <stp>[hybrids_05.xlsx]tkrBBG!R142C8</stp>
        <tr r="H142" s="1"/>
      </tp>
      <tp t="s">
        <v>Baa3</v>
        <stp/>
        <stp>##V3_BDPV12</stp>
        <stp>ZQ782646 Corp</stp>
        <stp>rtg_moody</stp>
        <stp>[hybrids_05.xlsx]tkrBBG!R99C18</stp>
        <tr r="R99" s="1"/>
      </tp>
      <tp t="s">
        <v>VW</v>
        <stp/>
        <stp>##V3_BDPV12</stp>
        <stp>BJ980509 Corp</stp>
        <stp>ticker</stp>
        <stp>[hybrids_05.xlsx]tkrBBG!R156C8</stp>
        <tr r="H156" s="1"/>
      </tp>
      <tp t="s">
        <v>SOLBBB 5.118 PERP</v>
        <stp/>
        <stp>##V3_BDPV12</stp>
        <stp>QJ937853 Corp</stp>
        <stp>security name</stp>
        <stp>[hybrids_05.xlsx]tkrBBG!R174C7</stp>
        <tr r="G174" s="1"/>
      </tp>
      <tp t="s">
        <v>SOLBBB 5.118 PERP</v>
        <stp/>
        <stp>##V3_BDPV12</stp>
        <stp>QJ937853 Corp</stp>
        <stp>security name</stp>
        <stp>[hybrids_05.xlsx]tkrBBG!R184C7</stp>
        <tr r="G184" s="1"/>
      </tp>
      <tp>
        <v>192.85282897949219</v>
        <stp/>
        <stp>##V3_BDPV12</stp>
        <stp>AQ077157 Corp</stp>
        <stp>blp_i_sprd_mid</stp>
        <stp>[hybrids_05.xlsx]tkrBBG!R143C17</stp>
        <tr r="Q143" s="1"/>
      </tp>
      <tp>
        <v>277.12826538085938</v>
        <stp/>
        <stp>##V3_BDPV12</stp>
        <stp>ZS668300 Corp</stp>
        <stp>blp_i_sprd_mid</stp>
        <stp>[hybrids_05.xlsx]tkrBBG!R119C17</stp>
        <tr r="Q119" s="1"/>
      </tp>
      <tp>
        <v>387.88162231445313</v>
        <stp/>
        <stp>##V3_BDPV12</stp>
        <stp>AT214421 Corp</stp>
        <stp>blp_i_sprd_mid</stp>
        <stp>[hybrids_05.xlsx]tkrBBG!R155C17</stp>
        <tr r="Q155" s="1"/>
      </tp>
      <tp t="s">
        <v>IBESM</v>
        <stp/>
        <stp>##V3_BDPV12</stp>
        <stp>AR810587 Corp</stp>
        <stp>ticker</stp>
        <stp>[hybrids_05.xlsx]tkrBBG!R125C8</stp>
        <tr r="H125" s="1"/>
      </tp>
      <tp>
        <v>416.54296875</v>
        <stp/>
        <stp>##V3_BDPV12</stp>
        <stp>AT214434 Corp</stp>
        <stp>blp_i_sprd_mid</stp>
        <stp>[hybrids_05.xlsx]tkrBBG!R159C17</stp>
        <tr r="Q159" s="1"/>
      </tp>
      <tp>
        <v>202.51333618164063</v>
        <stp/>
        <stp>##V3_BDPV12</stp>
        <stp>ZP454068 Corp</stp>
        <stp>blp_i_sprd_mid</stp>
        <stp>[hybrids_05.xlsx]tkrBBG!R148C17</stp>
        <tr r="Q148" s="1"/>
      </tp>
      <tp t="s">
        <v>ENELIM 3 3/8 11/24/81</v>
        <stp/>
        <stp>##V3_BDPV12</stp>
        <stp>AS640440 Corp</stp>
        <stp>security name</stp>
        <stp>[hybrids_05.xlsx]tkrBBG!R120C7</stp>
        <tr r="G120" s="1"/>
      </tp>
      <tp t="s">
        <v>ENBW 3 5/8 04/02/76</v>
        <stp/>
        <stp>##V3_BDPV12</stp>
        <stp>EK117900 Corp</stp>
        <stp>security name</stp>
        <stp>[hybrids_05.xlsx]tkrBBG!R105C7</stp>
        <tr r="G105" s="1"/>
      </tp>
      <tp>
        <v>5.1180000000000003</v>
        <stp/>
        <stp>##V3_BDPV12</stp>
        <stp>QJ937853 Corp</stp>
        <stp>coupon</stp>
        <stp>[hybrids_05.xlsx]tkrBBG!R184C9</stp>
        <tr r="I184" s="1"/>
      </tp>
      <tp>
        <v>5.1180000000000003</v>
        <stp/>
        <stp>##V3_BDPV12</stp>
        <stp>QJ937853 Corp</stp>
        <stp>coupon</stp>
        <stp>[hybrids_05.xlsx]tkrBBG!R174C9</stp>
        <tr r="I174" s="1"/>
      </tp>
      <tp t="s">
        <v>VW 3 3/4 PERP</v>
        <stp/>
        <stp>##V3_BDPV12</stp>
        <stp>EK131366 Corp</stp>
        <stp>security name</stp>
        <stp>[hybrids_05.xlsx]tkrBBG!R151C7</stp>
        <tr r="G151" s="1"/>
      </tp>
      <tp t="s">
        <v>SSELN 3 5/8 09/16/77</v>
        <stp/>
        <stp>##V3_BDPV12</stp>
        <stp>AM717420 Corp</stp>
        <stp>security name</stp>
        <stp>[hybrids_05.xlsx]tkrBBG!R135C7</stp>
        <tr r="G135" s="1"/>
      </tp>
      <tp>
        <v>27.22559156395668</v>
        <stp/>
        <stp>##V3_BDPV12</stp>
        <stp>XS1048428442 Corp</stp>
        <stp>interval_std_dev</stp>
        <stp>[hybrids_05.xlsx]issuerTable!R4C16</stp>
        <stp>calc_interval=30d</stp>
        <stp>market_data_override=sp210</stp>
        <tr r="P4" s="5"/>
      </tp>
      <tp>
        <v>82.426463625377707</v>
        <stp/>
        <stp>##V3_BDPV12</stp>
        <stp>XS1048428012 Corp</stp>
        <stp>interval_std_dev</stp>
        <stp>[hybrids_05.xlsx]issuerTable!R4C16</stp>
        <stp>calc_interval=30d</stp>
        <stp>market_data_override=sp210</stp>
        <tr r="P4" s="5"/>
      </tp>
      <tp>
        <v>52.06771890985209</v>
        <stp/>
        <stp>##V3_BDPV12</stp>
        <stp>XS1206540806 Corp</stp>
        <stp>interval_std_dev</stp>
        <stp>[hybrids_05.xlsx]issuerTable!R4C16</stp>
        <stp>calc_interval=30d</stp>
        <stp>market_data_override=sp210</stp>
        <tr r="P4" s="5"/>
      </tp>
      <tp>
        <v>20.885588275195534</v>
        <stp/>
        <stp>##V3_BDPV12</stp>
        <stp>XS1206541366 Corp</stp>
        <stp>interval_std_dev</stp>
        <stp>[hybrids_05.xlsx]issuerTable!R4C16</stp>
        <stp>calc_interval=30d</stp>
        <stp>market_data_override=sp210</stp>
        <tr r="P4" s="5"/>
      </tp>
      <tp t="s">
        <v>DBOERS</v>
        <stp/>
        <stp>##V3_BDPV12</stp>
        <stp>BJ924355 Corp</stp>
        <stp>ticker</stp>
        <stp>[hybrids_05.xlsx]tkrBBG!R27C8</stp>
        <tr r="H27" s="1"/>
      </tp>
      <tp t="s">
        <v>VOD</v>
        <stp/>
        <stp>##V3_BDPV12</stp>
        <stp>AU654475 Corp</stp>
        <stp>ticker</stp>
        <stp>[hybrids_05.xlsx]tkrBBG!R80C8</stp>
        <tr r="H80" s="1"/>
      </tp>
      <tp t="s">
        <v>BERTEL</v>
        <stp/>
        <stp>##V3_BDPV12</stp>
        <stp>EK864970 Corp</stp>
        <stp>ticker</stp>
        <stp>[hybrids_05.xlsx]tkrBBG!R56C8</stp>
        <tr r="H56" s="1"/>
      </tp>
      <tp t="s">
        <v>BRITEL</v>
        <stp/>
        <stp>##V3_BDPV12</stp>
        <stp>BG013162 Corp</stp>
        <stp>ticker</stp>
        <stp>[hybrids_05.xlsx]tkrBBG!R83C8</stp>
        <tr r="H83" s="1"/>
      </tp>
      <tp t="s">
        <v>Baa3</v>
        <stp/>
        <stp>##V3_BDPV12</stp>
        <stp>EK834863 Corp</stp>
        <stp>rtg_moody</stp>
        <stp>[hybrids_05.xlsx]tkrBBG!R6C18</stp>
        <tr r="R6" s="1"/>
      </tp>
      <tp t="s">
        <v>EDF</v>
        <stp/>
        <stp>##V3_BDPV12</stp>
        <stp>AU669900 Corp</stp>
        <stp>ticker</stp>
        <stp>[hybrids_05.xlsx]tkrBBG!R96C8</stp>
        <tr r="H96" s="1"/>
      </tp>
      <tp>
        <v>430.02977568588562</v>
        <stp/>
        <stp>##V3_BDPV12</stp>
        <stp>AP809058 Corp</stp>
        <stp>yas_ispread</stp>
        <stp>[hybrids_05.xlsx]sectorTable!R26C12</stp>
        <tr r="L26" s="3"/>
      </tp>
      <tp t="s">
        <v>BHP</v>
        <stp/>
        <stp>##V3_BDPV12</stp>
        <stp>QJ190880 Corp</stp>
        <stp>ticker</stp>
        <stp>[hybrids_05.xlsx]tkrBBG!R49C8</stp>
        <tr r="H49" s="1"/>
      </tp>
      <tp t="s">
        <v>BHP</v>
        <stp/>
        <stp>##V3_BDPV12</stp>
        <stp>QJ201811 Corp</stp>
        <stp>ticker</stp>
        <stp>[hybrids_05.xlsx]tkrBBG!R51C8</stp>
        <tr r="H51" s="1"/>
      </tp>
      <tp t="s">
        <v>XS1115498260</v>
        <stp/>
        <stp>##V3_BDPV12</stp>
        <stp>EK508523 Corp</stp>
        <stp>ID_ISIN</stp>
        <stp>[hybrids_05.xlsx]tkrBBG!R66C6</stp>
        <tr r="F66" s="1"/>
      </tp>
      <tp t="s">
        <v>21/04/2025</v>
        <stp/>
        <stp>##V3_BDPV12</stp>
        <stp>EK858869 Corp</stp>
        <stp>nxt_call_dt</stp>
        <stp>[hybrids_05.xlsx]tkrBBG!R112C10</stp>
        <tr r="J112" s="1"/>
      </tp>
      <tp t="s">
        <v>#N/A Field Not Applicable</v>
        <stp/>
        <stp>##V3_BDPV12</stp>
        <stp>EK888464 Corp</stp>
        <stp>nxt_call_dt</stp>
        <stp>[hybrids_05.xlsx]tkrBBG!R141C10</stp>
        <tr r="J141" s="1"/>
      </tp>
      <tp t="s">
        <v>01/04/2021</v>
        <stp/>
        <stp>##V3_BDPV12</stp>
        <stp>EK770296 Corp</stp>
        <stp>nxt_call_dt</stp>
        <stp>[hybrids_05.xlsx]tkrBBG!R137C10</stp>
        <tr r="J137" s="1"/>
      </tp>
      <tp t="s">
        <v>24/04/2024</v>
        <stp/>
        <stp>##V3_BDPV12</stp>
        <stp>EK872764 Corp</stp>
        <stp>nxt_call_dt</stp>
        <stp>[hybrids_05.xlsx]tkrBBG!R128C10</stp>
        <tr r="J128" s="1"/>
      </tp>
      <tp t="s">
        <v>XS1716945586</v>
        <stp/>
        <stp>##V3_BDPV12</stp>
        <stp>AP809058 Corp</stp>
        <stp>ID_ISIN</stp>
        <stp>[hybrids_05.xlsx]tkrBBG!R23C6</stp>
        <tr r="F23" s="1"/>
      </tp>
      <tp t="s">
        <v>01/12/2021</v>
        <stp/>
        <stp>##V3_BDPV12</stp>
        <stp>EK605885 Corp</stp>
        <stp>nxt_call_dt</stp>
        <stp>[hybrids_05.xlsx]tkrBBG!R145C10</stp>
        <tr r="J145" s="1"/>
      </tp>
      <tp t="s">
        <v>24/09/2023</v>
        <stp/>
        <stp>##V3_BDPV12</stp>
        <stp>EJ843360 Corp</stp>
        <stp>nxt_call_dt</stp>
        <stp>[hybrids_05.xlsx]tkrBBG!R123C10</stp>
        <tr r="J123" s="1"/>
      </tp>
      <tp t="s">
        <v>XS1795406575</v>
        <stp/>
        <stp>##V3_BDPV12</stp>
        <stp>AR738776 Corp</stp>
        <stp>ID_ISIN</stp>
        <stp>[hybrids_05.xlsx]tkrBBG!R72C6</stp>
        <tr r="F72" s="1"/>
      </tp>
      <tp t="s">
        <v>BB+</v>
        <stp/>
        <stp>##V3_BDPV12</stp>
        <stp>QJ787834 Corp</stp>
        <stp>rtg_sp</stp>
        <stp>[hybrids_05.xlsx]tkrBBG!R116C19</stp>
        <tr r="S116" s="1"/>
      </tp>
      <tp t="s">
        <v>NGGLN 2 1/8 09/05/82</v>
        <stp/>
        <stp>##V3_BDPV12</stp>
        <stp>ZR363807 Corp</stp>
        <stp>security name</stp>
        <stp>[hybrids_05.xlsx]tkrBBG!R132C7</stp>
        <tr r="G132" s="1"/>
      </tp>
      <tp t="s">
        <v>BBB-</v>
        <stp/>
        <stp>##V3_BDPV12</stp>
        <stp>EK013966 Corp</stp>
        <stp>rtg_sp</stp>
        <stp>[hybrids_05.xlsx]tkrBBG!R122C19</stp>
        <tr r="S122" s="1"/>
      </tp>
      <tp t="s">
        <v>BB+</v>
        <stp/>
        <stp>##V3_BDPV12</stp>
        <stp>EK824997 Corp</stp>
        <stp>rtg_sp</stp>
        <stp>[hybrids_05.xlsx]tkrBBG!R130C19</stp>
        <tr r="S130" s="1"/>
      </tp>
      <tp t="s">
        <v>BBB-</v>
        <stp/>
        <stp>##V3_BDPV12</stp>
        <stp>EK117900 Corp</stp>
        <stp>rtg_sp</stp>
        <stp>[hybrids_05.xlsx]tkrBBG!R104C19</stp>
        <tr r="S104" s="1"/>
      </tp>
      <tp t="s">
        <v>BBB-</v>
        <stp/>
        <stp>##V3_BDPV12</stp>
        <stp>EK117900 Corp</stp>
        <stp>rtg_sp</stp>
        <stp>[hybrids_05.xlsx]tkrBBG!R105C19</stp>
        <tr r="S105" s="1"/>
      </tp>
      <tp t="s">
        <v>Baa1</v>
        <stp/>
        <stp>##V3_BDPV12</stp>
        <stp>QJ190690 Corp</stp>
        <stp>rtg_moody</stp>
        <stp>[hybrids_05.xlsx]tkrBBG!R48C18</stp>
        <tr r="R48" s="1"/>
      </tp>
      <tp t="s">
        <v>Baa1</v>
        <stp/>
        <stp>##V3_BDPV12</stp>
        <stp>QJ190880 Corp</stp>
        <stp>rtg_moody</stp>
        <stp>[hybrids_05.xlsx]tkrBBG!R49C18</stp>
        <tr r="R49" s="1"/>
      </tp>
      <tp t="s">
        <v>BB-</v>
        <stp/>
        <stp>##V3_BDPV12</stp>
        <stp>EJ530879 Corp</stp>
        <stp>rtg_sp</stp>
        <stp>[hybrids_05.xlsx]tkrBBG!R102C19</stp>
        <tr r="S102" s="1"/>
      </tp>
      <tp t="s">
        <v>A2</v>
        <stp/>
        <stp>##V3_BDPV12</stp>
        <stp>ZQ099270 Corp</stp>
        <stp>rtg_moody</stp>
        <stp>[hybrids_05.xlsx]tkrBBG!R28C18</stp>
        <tr r="R28" s="1"/>
      </tp>
      <tp t="s">
        <v>12/11/2023</v>
        <stp/>
        <stp>##V3_BDPV12</stp>
        <stp>XS0992293901 Corp</stp>
        <stp>nxt_call_dt</stp>
        <stp>[hybrids_05.xlsx]sectorTable!R4C7</stp>
        <tr r="G4" s="3"/>
      </tp>
      <tp t="s">
        <v>BB+</v>
        <stp/>
        <stp>##V3_BDPV12</stp>
        <stp>QJ937853 Corp</stp>
        <stp>rtg_sp</stp>
        <stp>[hybrids_05.xlsx]tkrBBG!R174C19</stp>
        <tr r="S174" s="1"/>
      </tp>
      <tp t="s">
        <v>BB+</v>
        <stp/>
        <stp>##V3_BDPV12</stp>
        <stp>QJ937853 Corp</stp>
        <stp>rtg_sp</stp>
        <stp>[hybrids_05.xlsx]tkrBBG!R175C19</stp>
        <tr r="S175" s="1"/>
      </tp>
      <tp t="s">
        <v>BB+</v>
        <stp/>
        <stp>##V3_BDPV12</stp>
        <stp>QJ937853 Corp</stp>
        <stp>rtg_sp</stp>
        <stp>[hybrids_05.xlsx]tkrBBG!R176C19</stp>
        <tr r="S176" s="1"/>
      </tp>
      <tp t="s">
        <v>BB+</v>
        <stp/>
        <stp>##V3_BDPV12</stp>
        <stp>QJ937853 Corp</stp>
        <stp>rtg_sp</stp>
        <stp>[hybrids_05.xlsx]tkrBBG!R177C19</stp>
        <tr r="S177" s="1"/>
      </tp>
      <tp t="s">
        <v>BB+</v>
        <stp/>
        <stp>##V3_BDPV12</stp>
        <stp>QJ937853 Corp</stp>
        <stp>rtg_sp</stp>
        <stp>[hybrids_05.xlsx]tkrBBG!R170C19</stp>
        <tr r="S170" s="1"/>
      </tp>
      <tp t="s">
        <v>BB+</v>
        <stp/>
        <stp>##V3_BDPV12</stp>
        <stp>QJ937853 Corp</stp>
        <stp>rtg_sp</stp>
        <stp>[hybrids_05.xlsx]tkrBBG!R171C19</stp>
        <tr r="S171" s="1"/>
      </tp>
      <tp t="s">
        <v>BB+</v>
        <stp/>
        <stp>##V3_BDPV12</stp>
        <stp>QJ937853 Corp</stp>
        <stp>rtg_sp</stp>
        <stp>[hybrids_05.xlsx]tkrBBG!R172C19</stp>
        <tr r="S172" s="1"/>
      </tp>
      <tp t="s">
        <v>BB+</v>
        <stp/>
        <stp>##V3_BDPV12</stp>
        <stp>QJ937853 Corp</stp>
        <stp>rtg_sp</stp>
        <stp>[hybrids_05.xlsx]tkrBBG!R173C19</stp>
        <tr r="S173" s="1"/>
      </tp>
      <tp t="s">
        <v>BB+</v>
        <stp/>
        <stp>##V3_BDPV12</stp>
        <stp>QJ937853 Corp</stp>
        <stp>rtg_sp</stp>
        <stp>[hybrids_05.xlsx]tkrBBG!R178C19</stp>
        <tr r="S178" s="1"/>
      </tp>
      <tp t="s">
        <v>BB+</v>
        <stp/>
        <stp>##V3_BDPV12</stp>
        <stp>QJ937853 Corp</stp>
        <stp>rtg_sp</stp>
        <stp>[hybrids_05.xlsx]tkrBBG!R179C19</stp>
        <tr r="S179" s="1"/>
      </tp>
      <tp t="s">
        <v>BB+</v>
        <stp/>
        <stp>##V3_BDPV12</stp>
        <stp>QJ937853 Corp</stp>
        <stp>rtg_sp</stp>
        <stp>[hybrids_05.xlsx]tkrBBG!R167C19</stp>
        <tr r="S167" s="1"/>
      </tp>
      <tp t="s">
        <v>BB+</v>
        <stp/>
        <stp>##V3_BDPV12</stp>
        <stp>QJ937853 Corp</stp>
        <stp>rtg_sp</stp>
        <stp>[hybrids_05.xlsx]tkrBBG!R162C19</stp>
        <tr r="S162" s="1"/>
      </tp>
      <tp t="s">
        <v>BB+</v>
        <stp/>
        <stp>##V3_BDPV12</stp>
        <stp>QJ937853 Corp</stp>
        <stp>rtg_sp</stp>
        <stp>[hybrids_05.xlsx]tkrBBG!R168C19</stp>
        <tr r="S168" s="1"/>
      </tp>
      <tp t="s">
        <v>BB+</v>
        <stp/>
        <stp>##V3_BDPV12</stp>
        <stp>QJ937853 Corp</stp>
        <stp>rtg_sp</stp>
        <stp>[hybrids_05.xlsx]tkrBBG!R169C19</stp>
        <tr r="S169" s="1"/>
      </tp>
      <tp t="s">
        <v>BB+</v>
        <stp/>
        <stp>##V3_BDPV12</stp>
        <stp>QJ937853 Corp</stp>
        <stp>rtg_sp</stp>
        <stp>[hybrids_05.xlsx]tkrBBG!R184C19</stp>
        <tr r="S184" s="1"/>
      </tp>
      <tp t="s">
        <v>BB+</v>
        <stp/>
        <stp>##V3_BDPV12</stp>
        <stp>QJ937853 Corp</stp>
        <stp>rtg_sp</stp>
        <stp>[hybrids_05.xlsx]tkrBBG!R185C19</stp>
        <tr r="S185" s="1"/>
      </tp>
      <tp t="s">
        <v>BB+</v>
        <stp/>
        <stp>##V3_BDPV12</stp>
        <stp>QJ937853 Corp</stp>
        <stp>rtg_sp</stp>
        <stp>[hybrids_05.xlsx]tkrBBG!R186C19</stp>
        <tr r="S186" s="1"/>
      </tp>
      <tp t="s">
        <v>BB+</v>
        <stp/>
        <stp>##V3_BDPV12</stp>
        <stp>QJ937853 Corp</stp>
        <stp>rtg_sp</stp>
        <stp>[hybrids_05.xlsx]tkrBBG!R187C19</stp>
        <tr r="S187" s="1"/>
      </tp>
      <tp t="s">
        <v>BB+</v>
        <stp/>
        <stp>##V3_BDPV12</stp>
        <stp>QJ937853 Corp</stp>
        <stp>rtg_sp</stp>
        <stp>[hybrids_05.xlsx]tkrBBG!R180C19</stp>
        <tr r="S180" s="1"/>
      </tp>
      <tp t="s">
        <v>BB+</v>
        <stp/>
        <stp>##V3_BDPV12</stp>
        <stp>QJ937853 Corp</stp>
        <stp>rtg_sp</stp>
        <stp>[hybrids_05.xlsx]tkrBBG!R181C19</stp>
        <tr r="S181" s="1"/>
      </tp>
      <tp t="s">
        <v>BB+</v>
        <stp/>
        <stp>##V3_BDPV12</stp>
        <stp>QJ937853 Corp</stp>
        <stp>rtg_sp</stp>
        <stp>[hybrids_05.xlsx]tkrBBG!R182C19</stp>
        <tr r="S182" s="1"/>
      </tp>
      <tp t="s">
        <v>BB+</v>
        <stp/>
        <stp>##V3_BDPV12</stp>
        <stp>QJ937853 Corp</stp>
        <stp>rtg_sp</stp>
        <stp>[hybrids_05.xlsx]tkrBBG!R183C19</stp>
        <tr r="S183" s="1"/>
      </tp>
      <tp t="s">
        <v>EDF</v>
        <stp/>
        <stp>##V3_BDPV12</stp>
        <stp>EJ516173 Corp</stp>
        <stp>ticker</stp>
        <stp>[hybrids_05.xlsx]tkrBBG!R100C8</stp>
        <tr r="H100" s="1"/>
      </tp>
      <tp t="s">
        <v>ENELIM</v>
        <stp/>
        <stp>##V3_BDPV12</stp>
        <stp>EJ817236 Corp</stp>
        <stp>ticker</stp>
        <stp>[hybrids_05.xlsx]tkrBBG!R121C8</stp>
        <tr r="H121" s="1"/>
      </tp>
      <tp t="s">
        <v>VW</v>
        <stp/>
        <stp>##V3_BDPV12</stp>
        <stp>EK131372 Corp</stp>
        <stp>ticker</stp>
        <stp>[hybrids_05.xlsx]tkrBBG!R157C8</stp>
        <tr r="H157" s="1"/>
      </tp>
      <tp t="s">
        <v>SSELN</v>
        <stp/>
        <stp>##V3_BDPV12</stp>
        <stp>AM717420 Corp</stp>
        <stp>ticker</stp>
        <stp>[hybrids_05.xlsx]tkrBBG!R135C8</stp>
        <tr r="H135" s="1"/>
      </tp>
      <tp t="s">
        <v>NGGLN</v>
        <stp/>
        <stp>##V3_BDPV12</stp>
        <stp>EJ575377 Corp</stp>
        <stp>ticker</stp>
        <stp>[hybrids_05.xlsx]tkrBBG!R133C8</stp>
        <tr r="H133" s="1"/>
      </tp>
      <tp>
        <v>6.625</v>
        <stp/>
        <stp>##V3_BDPV12</stp>
        <stp>UV323151 Corp</stp>
        <stp>coupon</stp>
        <stp>[hybrids_05.xlsx]tkrBBG!R113C9</stp>
        <tr r="I113" s="1"/>
      </tp>
      <tp t="s">
        <v>SOLBBB 5.118 PERP</v>
        <stp/>
        <stp>##V3_BDPV12</stp>
        <stp>QJ937853 Corp</stp>
        <stp>security name</stp>
        <stp>[hybrids_05.xlsx]tkrBBG!R173C7</stp>
        <tr r="G173" s="1"/>
      </tp>
      <tp t="s">
        <v>SOLBBB 5.118 PERP</v>
        <stp/>
        <stp>##V3_BDPV12</stp>
        <stp>QJ937853 Corp</stp>
        <stp>security name</stp>
        <stp>[hybrids_05.xlsx]tkrBBG!R183C7</stp>
        <tr r="G183" s="1"/>
      </tp>
      <tp t="s">
        <v>BBB-</v>
        <stp/>
        <stp>##V3_BDPV12</stp>
        <stp>BK290986 Corp</stp>
        <stp>rtg_sp</stp>
        <stp>[hybrids_05.xlsx]tkrBBG!R136C19</stp>
        <tr r="S136" s="1"/>
      </tp>
      <tp t="s">
        <v>EDPPL</v>
        <stp/>
        <stp>##V3_BDPV12</stp>
        <stp>AW875570 Corp</stp>
        <stp>ticker</stp>
        <stp>[hybrids_05.xlsx]tkrBBG!R147C8</stp>
        <tr r="H147" s="1"/>
      </tp>
      <tp>
        <v>254.91783142089844</v>
        <stp/>
        <stp>##V3_BDPV12</stp>
        <stp>AS640422 Corp</stp>
        <stp>blp_i_sprd_mid</stp>
        <stp>[hybrids_05.xlsx]tkrBBG!R117C17</stp>
        <tr r="Q117" s="1"/>
      </tp>
      <tp t="s">
        <v>A3</v>
        <stp/>
        <stp>##V3_BDPV12</stp>
        <stp>BK116008 Corp</stp>
        <stp>rtg_moody</stp>
        <stp>[hybrids_05.xlsx]tkrBBG!R41C18</stp>
        <tr r="R41" s="1"/>
      </tp>
      <tp t="s">
        <v>TRAFIG 6 7/8 PERP</v>
        <stp/>
        <stp>##V3_BDPV12</stp>
        <stp>AM679347 Corp</stp>
        <stp>security name</stp>
        <stp>[hybrids_05.xlsx]tkrBBG!R193C7</stp>
        <tr r="G193" s="1"/>
      </tp>
      <tp t="s">
        <v>ALLRNV 1 5/8 PERP</v>
        <stp/>
        <stp>##V3_BDPV12</stp>
        <stp>AR008123 Corp</stp>
        <stp>security name</stp>
        <stp>[hybrids_05.xlsx]tkrBBG!R140C7</stp>
        <tr r="G140" s="1"/>
      </tp>
      <tp>
        <v>387.328125</v>
        <stp/>
        <stp>##V3_BDPV12</stp>
        <stp>UV323151 Corp</stp>
        <stp>blp_i_sprd_mid</stp>
        <stp>[hybrids_05.xlsx]tkrBBG!R113C17</stp>
        <tr r="Q113" s="1"/>
      </tp>
      <tp t="s">
        <v>Ba1</v>
        <stp/>
        <stp>##V3_BDPV12</stp>
        <stp>BJ814648 Corp</stp>
        <stp>rtg_moody</stp>
        <stp>[hybrids_05.xlsx]tkrBBG!R35C18</stp>
        <tr r="R35" s="1"/>
      </tp>
      <tp t="s">
        <v>Ba1</v>
        <stp/>
        <stp>##V3_BDPV12</stp>
        <stp>EK803079 Corp</stp>
        <stp>rtg_moody</stp>
        <stp>[hybrids_05.xlsx]tkrBBG!R33C18</stp>
        <tr r="R33" s="1"/>
      </tp>
      <tp t="s">
        <v>Baa2</v>
        <stp/>
        <stp>##V3_BDPV12</stp>
        <stp>AQ711148 Corp</stp>
        <stp>rtg_moody</stp>
        <stp>[hybrids_05.xlsx]tkrBBG!R88C18</stp>
        <tr r="R88" s="1"/>
      </tp>
      <tp>
        <v>200.75277709960938</v>
        <stp/>
        <stp>##V3_BDPV12</stp>
        <stp>AR810587 Corp</stp>
        <stp>blp_i_sprd_mid</stp>
        <stp>[hybrids_05.xlsx]tkrBBG!R125C17</stp>
        <tr r="Q125" s="1"/>
      </tp>
      <tp t="s">
        <v>VLVY 4.85 03/10/78</v>
        <stp/>
        <stp>##V3_BDPV12</stp>
        <stp>EK628291 Corp</stp>
        <stp>security name</stp>
        <stp>[hybrids_05.xlsx]tkrBBG!R150C7</stp>
        <tr r="G150" s="1"/>
      </tp>
      <tp t="s">
        <v>IBESM</v>
        <stp/>
        <stp>##V3_BDPV12</stp>
        <stp>AQ026565 Corp</stp>
        <stp>ticker</stp>
        <stp>[hybrids_05.xlsx]tkrBBG!R124C8</stp>
        <tr r="H124" s="1"/>
      </tp>
      <tp>
        <v>299.4622802734375</v>
        <stp/>
        <stp>##V3_BDPV12</stp>
        <stp>AS640440 Corp</stp>
        <stp>blp_i_sprd_mid</stp>
        <stp>[hybrids_05.xlsx]tkrBBG!R120C17</stp>
        <tr r="Q120" s="1"/>
      </tp>
      <tp t="s">
        <v>NGGLN 5 5/8 06/18/73</v>
        <stp/>
        <stp>##V3_BDPV12</stp>
        <stp>EJ575377 Corp</stp>
        <stp>security name</stp>
        <stp>[hybrids_05.xlsx]tkrBBG!R133C7</stp>
        <tr r="G133" s="1"/>
      </tp>
      <tp t="s">
        <v>JUSTLN 9 3/8 PERP</v>
        <stp/>
        <stp>##V3_BDPV12</stp>
        <stp>AX691342 Corp</stp>
        <stp>security name</stp>
        <stp>[hybrids_05.xlsx]tkrBBG!R188C7</stp>
        <tr r="G188" s="1"/>
      </tp>
      <tp t="s">
        <v>EDF 5 7/8 PERP</v>
        <stp/>
        <stp>##V3_BDPV12</stp>
        <stp>EK024610 Corp</stp>
        <stp>security name</stp>
        <stp>[hybrids_05.xlsx]tkrBBG!R101C7</stp>
        <tr r="G101" s="1"/>
      </tp>
      <tp t="s">
        <v>TRAFIG 7 1/2 PERP</v>
        <stp/>
        <stp>##V3_BDPV12</stp>
        <stp>AZ920495 Corp</stp>
        <stp>security name</stp>
        <stp>[hybrids_05.xlsx]tkrBBG!R194C7</stp>
        <tr r="G194" s="1"/>
      </tp>
      <tp t="s">
        <v>IBESM 2 5/8 PERP</v>
        <stp/>
        <stp>##V3_BDPV12</stp>
        <stp>AR810587 Corp</stp>
        <stp>security name</stp>
        <stp>[hybrids_05.xlsx]tkrBBG!R125C7</stp>
        <tr r="G125" s="1"/>
      </tp>
      <tp>
        <v>5.1180000000000003</v>
        <stp/>
        <stp>##V3_BDPV12</stp>
        <stp>QJ937853 Corp</stp>
        <stp>coupon</stp>
        <stp>[hybrids_05.xlsx]tkrBBG!R183C9</stp>
        <tr r="I183" s="1"/>
      </tp>
      <tp>
        <v>5.1180000000000003</v>
        <stp/>
        <stp>##V3_BDPV12</stp>
        <stp>QJ937853 Corp</stp>
        <stp>coupon</stp>
        <stp>[hybrids_05.xlsx]tkrBBG!R173C9</stp>
        <tr r="I173" s="1"/>
      </tp>
      <tp t="s">
        <v>ORSTED 2 1/4 11/24/17</v>
        <stp/>
        <stp>##V3_BDPV12</stp>
        <stp>AQ077157 Corp</stp>
        <stp>security name</stp>
        <stp>[hybrids_05.xlsx]tkrBBG!R143C7</stp>
        <tr r="G143" s="1"/>
      </tp>
      <tp t="s">
        <v>IBESM 1 7/8 PERP</v>
        <stp/>
        <stp>##V3_BDPV12</stp>
        <stp>AQ026565 Corp</stp>
        <stp>security name</stp>
        <stp>[hybrids_05.xlsx]tkrBBG!R124C7</stp>
        <tr r="G124" s="1"/>
      </tp>
      <tp>
        <v>24.081736157349262</v>
        <stp/>
        <stp>##V3_BDPV12</stp>
        <stp>XS1191320297 Corp</stp>
        <stp>interval_std_dev</stp>
        <stp>[hybrids_05.xlsx]sectorTable!R6C33</stp>
        <stp>calc_interval=30d</stp>
        <stp>market_data_override=sp210</stp>
        <tr r="AG6" s="3"/>
      </tp>
      <tp>
        <v>23.084038920896788</v>
        <stp/>
        <stp>##V3_BDPV12</stp>
        <stp>XS1207058733 Corp</stp>
        <stp>interval_std_dev</stp>
        <stp>[hybrids_05.xlsx]sectorTable!R8C33</stp>
        <stp>calc_interval=30d</stp>
        <stp>market_data_override=sp210</stp>
        <tr r="AG8" s="3"/>
      </tp>
      <tp t="s">
        <v>VOD</v>
        <stp/>
        <stp>##V3_BDPV12</stp>
        <stp>AX916964 Corp</stp>
        <stp>ticker</stp>
        <stp>[hybrids_05.xlsx]tkrBBG!R82C8</stp>
        <tr r="H82" s="1"/>
      </tp>
      <tp t="s">
        <v>TELEFO</v>
        <stp/>
        <stp>##V3_BDPV12</stp>
        <stp>AQ234625 Corp</stp>
        <stp>ticker</stp>
        <stp>[hybrids_05.xlsx]tkrBBG!R71C8</stp>
        <tr r="H71" s="1"/>
      </tp>
      <tp t="s">
        <v>04/09/2023</v>
        <stp/>
        <stp>##V3_BDPV12</stp>
        <stp>XS0968913342 Corp</stp>
        <stp>nxt_call_dt</stp>
        <stp>[hybrids_05.xlsx]vw!R37C5</stp>
        <tr r="E37" s="14"/>
      </tp>
      <tp t="s">
        <v>14/06/2027</v>
        <stp/>
        <stp>##V3_BDPV12</stp>
        <stp>XS1629774230 Corp</stp>
        <stp>nxt_call_dt</stp>
        <stp>[hybrids_05.xlsx]vw!R34C5</stp>
        <tr r="E34" s="14"/>
      </tp>
      <tp t="s">
        <v>SEVFP</v>
        <stp/>
        <stp>##V3_BDPV12</stp>
        <stp>EK821917 Corp</stp>
        <stp>ticker</stp>
        <stp>[hybrids_05.xlsx]tkrBBG!R92C8</stp>
        <tr r="H92" s="1"/>
      </tp>
      <tp t="s">
        <v>14/12/2022</v>
        <stp/>
        <stp>##V3_BDPV12</stp>
        <stp>XS1629658755 Corp</stp>
        <stp>nxt_call_dt</stp>
        <stp>[hybrids_05.xlsx]vw!R38C5</stp>
        <tr r="E38" s="14"/>
      </tp>
      <tp t="s">
        <v>AKEFP</v>
        <stp/>
        <stp>##V3_BDPV12</stp>
        <stp>EK545606 Corp</stp>
        <stp>ticker</stp>
        <stp>[hybrids_05.xlsx]tkrBBG!R15C8</stp>
        <tr r="H15" s="1"/>
      </tp>
      <tp t="s">
        <v>TELEFO</v>
        <stp/>
        <stp>##V3_BDPV12</stp>
        <stp>AR738776 Corp</stp>
        <stp>ticker</stp>
        <stp>[hybrids_05.xlsx]tkrBBG!R72C8</stp>
        <tr r="H72" s="1"/>
      </tp>
      <tp t="s">
        <v>XS2077670342</v>
        <stp/>
        <stp>##V3_BDPV12</stp>
        <stp>ZQ513315 Corp</stp>
        <stp>ID_ISIN</stp>
        <stp>[hybrids_05.xlsx]tkrBBG!R9C6</stp>
        <tr r="F9" s="1"/>
      </tp>
      <tp>
        <v>367.85621003058748</v>
        <stp/>
        <stp>##V3_BDPV12</stp>
        <stp>AN880322 Corp</stp>
        <stp>yas_ispread</stp>
        <stp>[hybrids_05.xlsx]sectorTable!R30C11</stp>
        <tr r="K30" s="3"/>
      </tp>
      <tp t="s">
        <v>TOTAL</v>
        <stp/>
        <stp>##V3_BDPV12</stp>
        <stp>QZ730280 Corp</stp>
        <stp>ticker</stp>
        <stp>[hybrids_05.xlsx]tkrBBG!R44C8</stp>
        <tr r="H44" s="1"/>
      </tp>
      <tp t="s">
        <v>TELEFO</v>
        <stp/>
        <stp>##V3_BDPV12</stp>
        <stp>ZR655675 Corp</stp>
        <stp>ticker</stp>
        <stp>[hybrids_05.xlsx]tkrBBG!R77C8</stp>
        <tr r="H77" s="1"/>
      </tp>
      <tp t="s">
        <v>ORAFP</v>
        <stp/>
        <stp>##V3_BDPV12</stp>
        <stp>ZR570567 Corp</stp>
        <stp>ticker</stp>
        <stp>[hybrids_05.xlsx]tkrBBG!R67C8</stp>
        <tr r="H67" s="1"/>
      </tp>
      <tp t="s">
        <v>EDF</v>
        <stp/>
        <stp>##V3_BDPV12</stp>
        <stp>ZQ782646 Corp</stp>
        <stp>ticker</stp>
        <stp>[hybrids_05.xlsx]tkrBBG!R99C8</stp>
        <tr r="H99" s="1"/>
      </tp>
      <tp t="s">
        <v>XS1028597315</v>
        <stp/>
        <stp>##V3_BDPV12</stp>
        <stp>EK041241 Corp</stp>
        <stp>ID_ISIN</stp>
        <stp>[hybrids_05.xlsx]tkrBBG!R68C6</stp>
        <tr r="F68" s="1"/>
      </tp>
      <tp t="s">
        <v>12/11/2023</v>
        <stp/>
        <stp>##V3_BDPV12</stp>
        <stp>EJ917655 Corp</stp>
        <stp>nxt_call_dt</stp>
        <stp>[hybrids_05.xlsx]tkrBBG!R3C10</stp>
        <tr r="J3" s="1"/>
      </tp>
      <tp t="s">
        <v>30/03/2026</v>
        <stp/>
        <stp>##V3_BDPV12</stp>
        <stp>BK184880 Corp</stp>
        <stp>nxt_call_dt</stp>
        <stp>[hybrids_05.xlsx]tkrBBG!R108C10</stp>
        <tr r="J108" s="1"/>
      </tp>
      <tp t="s">
        <v>17/06/2025</v>
        <stp/>
        <stp>##V3_BDPV12</stp>
        <stp>BJ980509 Corp</stp>
        <stp>nxt_call_dt</stp>
        <stp>[hybrids_05.xlsx]tkrBBG!R156C10</stp>
        <tr r="J156" s="1"/>
      </tp>
      <tp t="s">
        <v>31/01/2024</v>
        <stp/>
        <stp>##V3_BDPV12</stp>
        <stp>EJ891119 Corp</stp>
        <stp>nxt_call_dt</stp>
        <stp>[hybrids_05.xlsx]tkrBBG!R190C10</stp>
        <tr r="J190" s="1"/>
      </tp>
      <tp t="s">
        <v>XS1795406658</v>
        <stp/>
        <stp>##V3_BDPV12</stp>
        <stp>AR738797 Corp</stp>
        <stp>ID_ISIN</stp>
        <stp>[hybrids_05.xlsx]tkrBBG!R75C6</stp>
        <tr r="F75" s="1"/>
      </tp>
      <tp t="s">
        <v>18/02/2022</v>
        <stp/>
        <stp>##V3_BDPV12</stp>
        <stp>XS1191320297 Corp</stp>
        <stp>nxt_call_dt</stp>
        <stp>[hybrids_05.xlsx]sectorTable!R6C7</stp>
        <tr r="G6" s="3"/>
      </tp>
      <tp t="s">
        <v>VW</v>
        <stp/>
        <stp>##V3_BDPV12</stp>
        <stp>BJ980938 Corp</stp>
        <stp>ticker</stp>
        <stp>[hybrids_05.xlsx]tkrBBG!R160C8</stp>
        <tr r="H160" s="1"/>
      </tp>
      <tp t="s">
        <v>NR</v>
        <stp/>
        <stp>##V3_BDPV12</stp>
        <stp>EK858851 Corp</stp>
        <stp>rtg_sp</stp>
        <stp>[hybrids_05.xlsx]tkrBBG!R111C19</stp>
        <tr r="S111" s="1"/>
      </tp>
      <tp t="s">
        <v>SSELN</v>
        <stp/>
        <stp>##V3_BDPV12</stp>
        <stp>EK770296 Corp</stp>
        <stp>ticker</stp>
        <stp>[hybrids_05.xlsx]tkrBBG!R137C8</stp>
        <tr r="H137" s="1"/>
      </tp>
      <tp t="s">
        <v>BBB</v>
        <stp/>
        <stp>##V3_BDPV12</stp>
        <stp>EK605885 Corp</stp>
        <stp>rtg_sp</stp>
        <stp>[hybrids_05.xlsx]tkrBBG!R145C19</stp>
        <tr r="S145" s="1"/>
      </tp>
      <tp t="s">
        <v>NR</v>
        <stp/>
        <stp>##V3_BDPV12</stp>
        <stp>EK858869 Corp</stp>
        <stp>rtg_sp</stp>
        <stp>[hybrids_05.xlsx]tkrBBG!R112C19</stp>
        <tr r="S112" s="1"/>
      </tp>
      <tp t="s">
        <v>BBB-</v>
        <stp/>
        <stp>##V3_BDPV12</stp>
        <stp>BK184880 Corp</stp>
        <stp>rtg_sp</stp>
        <stp>[hybrids_05.xlsx]tkrBBG!R108C19</stp>
        <tr r="S108" s="1"/>
      </tp>
      <tp t="s">
        <v>A2</v>
        <stp/>
        <stp>##V3_BDPV12</stp>
        <stp>ZQ100348 Corp</stp>
        <stp>rtg_moody</stp>
        <stp>[hybrids_05.xlsx]tkrBBG!R29C18</stp>
        <tr r="R29" s="1"/>
      </tp>
      <tp t="s">
        <v>SOLBBB 5.118 PERP</v>
        <stp/>
        <stp>##V3_BDPV12</stp>
        <stp>QJ937853 Corp</stp>
        <stp>security name</stp>
        <stp>[hybrids_05.xlsx]tkrBBG!R162C7</stp>
        <tr r="G162" s="1"/>
      </tp>
      <tp t="s">
        <v>SOLBBB 5.118 PERP</v>
        <stp/>
        <stp>##V3_BDPV12</stp>
        <stp>QJ937853 Corp</stp>
        <stp>security name</stp>
        <stp>[hybrids_05.xlsx]tkrBBG!R172C7</stp>
        <tr r="G172" s="1"/>
      </tp>
      <tp t="s">
        <v>SOLBBB 5.118 PERP</v>
        <stp/>
        <stp>##V3_BDPV12</stp>
        <stp>QJ937853 Corp</stp>
        <stp>security name</stp>
        <stp>[hybrids_05.xlsx]tkrBBG!R182C7</stp>
        <tr r="G182" s="1"/>
      </tp>
      <tp t="s">
        <v>#N/A N/A</v>
        <stp/>
        <stp>##V3_BDPV12</stp>
        <stp>BJ980938 Corp</stp>
        <stp>rtg_sp</stp>
        <stp>[hybrids_05.xlsx]tkrBBG!R160C19</stp>
        <tr r="S160" s="1"/>
      </tp>
      <tp t="s">
        <v>VW</v>
        <stp/>
        <stp>##V3_BDPV12</stp>
        <stp>AN880322 Corp</stp>
        <stp>ticker</stp>
        <stp>[hybrids_05.xlsx]tkrBBG!R153C8</stp>
        <tr r="H153" s="1"/>
      </tp>
      <tp t="s">
        <v>Ba1</v>
        <stp/>
        <stp>##V3_BDPV12</stp>
        <stp>BJ815149 Corp</stp>
        <stp>rtg_moody</stp>
        <stp>[hybrids_05.xlsx]tkrBBG!R36C18</stp>
        <tr r="R36" s="1"/>
      </tp>
      <tp t="s">
        <v>Baa3</v>
        <stp/>
        <stp>##V3_BDPV12</stp>
        <stp>AP691131 Corp</stp>
        <stp>rtg_moody</stp>
        <stp>[hybrids_05.xlsx]tkrBBG!R24C18</stp>
        <tr r="R24" s="1"/>
      </tp>
      <tp>
        <v>5.1180000000000003</v>
        <stp/>
        <stp>##V3_BDPV12</stp>
        <stp>QJ937853 Corp</stp>
        <stp>coupon</stp>
        <stp>[hybrids_05.xlsx]tkrBBG!R182C9</stp>
        <tr r="I182" s="1"/>
      </tp>
      <tp>
        <v>5.1180000000000003</v>
        <stp/>
        <stp>##V3_BDPV12</stp>
        <stp>QJ937853 Corp</stp>
        <stp>coupon</stp>
        <stp>[hybrids_05.xlsx]tkrBBG!R172C9</stp>
        <tr r="I172" s="1"/>
      </tp>
      <tp>
        <v>5.1180000000000003</v>
        <stp/>
        <stp>##V3_BDPV12</stp>
        <stp>QJ937853 Corp</stp>
        <stp>coupon</stp>
        <stp>[hybrids_05.xlsx]tkrBBG!R162C9</stp>
        <tr r="I162" s="1"/>
      </tp>
      <tp t="s">
        <v>EDF 6 PERP</v>
        <stp/>
        <stp>##V3_BDPV12</stp>
        <stp>EJ516173 Corp</stp>
        <stp>security name</stp>
        <stp>[hybrids_05.xlsx]tkrBBG!R100C7</stp>
        <tr r="G100" s="1"/>
      </tp>
      <tp t="s">
        <v>#N/A N/A</v>
        <stp/>
        <stp>##V3_BDPV12</stp>
        <stp>AP809058 Corp</stp>
        <stp>rtg_moody</stp>
        <stp>[hybrids_05.xlsx]tkrBBG!R23C18</stp>
        <tr r="R23" s="1"/>
      </tp>
      <tp>
        <v>45.047397757819837</v>
        <stp/>
        <stp>##V3_BDPV12</stp>
        <stp>XS1629658755 Corp</stp>
        <stp>interval_std_dev</stp>
        <stp>[hybrids_05.xlsx]issuerTable!R4C16</stp>
        <stp>calc_interval=30d</stp>
        <stp>market_data_override=sp210</stp>
        <tr r="P4" s="5"/>
      </tp>
      <tp t="s">
        <v>27/06/2028</v>
        <stp/>
        <stp>##V3_BDPV12</stp>
        <stp>XS1799939027 Corp</stp>
        <stp>nxt_call_dt</stp>
        <stp>[hybrids_05.xlsx]vw!R33C5</stp>
        <tr r="E33" s="14"/>
      </tp>
      <tp t="s">
        <v>BPLN</v>
        <stp/>
        <stp>##V3_BDPV12</stp>
        <stp>BK122273 Corp</stp>
        <stp>ticker</stp>
        <stp>[hybrids_05.xlsx]tkrBBG!R37C8</stp>
        <tr r="H37" s="1"/>
      </tp>
      <tp t="s">
        <v>SESGFP</v>
        <stp/>
        <stp>##V3_BDPV12</stp>
        <stp>AL211915 Corp</stp>
        <stp>ticker</stp>
        <stp>[hybrids_05.xlsx]tkrBBG!R62C8</stp>
        <tr r="H62" s="1"/>
      </tp>
      <tp t="s">
        <v>SESGFP</v>
        <stp/>
        <stp>##V3_BDPV12</stp>
        <stp>LW253022 Corp</stp>
        <stp>ticker</stp>
        <stp>[hybrids_05.xlsx]tkrBBG!R61C8</stp>
        <tr r="H61" s="1"/>
      </tp>
      <tp t="s">
        <v>20/03/2030</v>
        <stp/>
        <stp>##V3_BDPV12</stp>
        <stp>XS1206541366 Corp</stp>
        <stp>nxt_call_dt</stp>
        <stp>[hybrids_05.xlsx]vw!R32C5</stp>
        <tr r="E32" s="14"/>
      </tp>
      <tp t="s">
        <v>EVKGR</v>
        <stp/>
        <stp>##V3_BDPV12</stp>
        <stp>AO148682 Corp</stp>
        <stp>ticker</stp>
        <stp>[hybrids_05.xlsx]tkrBBG!R20C8</stp>
        <tr r="H20" s="1"/>
      </tp>
      <tp>
        <v>245.15821348634717</v>
        <stp/>
        <stp>##V3_BDPV12</stp>
        <stp>AZ371883 Corp</stp>
        <stp>yas_ispread</stp>
        <stp>[hybrids_05.xlsx]sectorTable!R37C12</stp>
        <tr r="L37" s="3"/>
      </tp>
      <tp>
        <v>2.375</v>
        <stp/>
        <stp>##V3_BDPV12</stp>
        <stp>ZQ512606 Corp</stp>
        <stp>coupon</stp>
        <stp>[hybrids_05.xlsx]tkrBBG!R8C9</stp>
        <tr r="I8" s="1"/>
      </tp>
      <tp>
        <v>420.39809272975788</v>
        <stp/>
        <stp>##V3_BDPV12</stp>
        <stp>ZP989429 Corp</stp>
        <stp>yas_ispread</stp>
        <stp>[hybrids_05.xlsx]sectorTable!R16C12</stp>
        <tr r="L16" s="3"/>
      </tp>
      <tp>
        <v>3.125</v>
        <stp/>
        <stp>##V3_BDPV12</stp>
        <stp>ZQ513315 Corp</stp>
        <stp>coupon</stp>
        <stp>[hybrids_05.xlsx]tkrBBG!R9C9</stp>
        <tr r="I9" s="1"/>
      </tp>
      <tp t="s">
        <v>04/09/2023</v>
        <stp/>
        <stp>##V3_BDPV12</stp>
        <stp>EJ811600 Corp</stp>
        <stp>nxt_call_dt</stp>
        <stp>[hybrids_05.xlsx]tkrBBG!R154C10</stp>
        <tr r="J154" s="1"/>
      </tp>
      <tp t="s">
        <v>XS1888179477</v>
        <stp/>
        <stp>##V3_BDPV12</stp>
        <stp>AU654481 Corp</stp>
        <stp>ID_ISIN</stp>
        <stp>[hybrids_05.xlsx]tkrBBG!R78C6</stp>
        <tr r="F78" s="1"/>
      </tp>
      <tp t="s">
        <v>CNALN</v>
        <stp/>
        <stp>##V3_BDPV12</stp>
        <stp>EK824997 Corp</stp>
        <stp>ticker</stp>
        <stp>[hybrids_05.xlsx]tkrBBG!R130C8</stp>
        <tr r="H130" s="1"/>
      </tp>
      <tp t="s">
        <v>NGGLN 1 5/8 12/05/79</v>
        <stp/>
        <stp>##V3_BDPV12</stp>
        <stp>ZR363806 Corp</stp>
        <stp>security name</stp>
        <stp>[hybrids_05.xlsx]tkrBBG!R131C7</stp>
        <tr r="G131" s="1"/>
      </tp>
      <tp t="s">
        <v>A2</v>
        <stp/>
        <stp>##V3_BDPV12</stp>
        <stp>QZ730458 Corp</stp>
        <stp>rtg_moody</stp>
        <stp>[hybrids_05.xlsx]tkrBBG!R47C18</stp>
        <tr r="R47" s="1"/>
      </tp>
      <tp t="s">
        <v>#N/A N/A</v>
        <stp/>
        <stp>##V3_BDPV12</stp>
        <stp>ZR796682 Corp</stp>
        <stp>rtg_moody</stp>
        <stp>[hybrids_05.xlsx]tkrBBG!R84C18</stp>
        <tr r="R84" s="1"/>
      </tp>
      <tp t="s">
        <v>#N/A N/A</v>
        <stp/>
        <stp>##V3_BDPV12</stp>
        <stp>ZR796862 Corp</stp>
        <stp>rtg_moody</stp>
        <stp>[hybrids_05.xlsx]tkrBBG!R85C18</stp>
        <tr r="R85" s="1"/>
      </tp>
      <tp t="s">
        <v>EDF</v>
        <stp/>
        <stp>##V3_BDPV12</stp>
        <stp>EK027221 Corp</stp>
        <stp>ticker</stp>
        <stp>[hybrids_05.xlsx]tkrBBG!R103C8</stp>
        <tr r="H103" s="1"/>
      </tp>
      <tp t="s">
        <v>SOLBBB</v>
        <stp/>
        <stp>##V3_BDPV12</stp>
        <stp>EJ917655 Corp</stp>
        <stp>ticker</stp>
        <stp>[hybrids_05.xlsx]tkrBBG!R163C8</stp>
        <tr r="H163" s="1"/>
      </tp>
      <tp t="s">
        <v>SOLBBB 5.118 PERP</v>
        <stp/>
        <stp>##V3_BDPV12</stp>
        <stp>QJ937853 Corp</stp>
        <stp>security name</stp>
        <stp>[hybrids_05.xlsx]tkrBBG!R171C7</stp>
        <tr r="G171" s="1"/>
      </tp>
      <tp t="s">
        <v>SOLBBB 5.118 PERP</v>
        <stp/>
        <stp>##V3_BDPV12</stp>
        <stp>QJ937853 Corp</stp>
        <stp>security name</stp>
        <stp>[hybrids_05.xlsx]tkrBBG!R181C7</stp>
        <tr r="G181" s="1"/>
      </tp>
      <tp t="s">
        <v>#N/A N/A</v>
        <stp/>
        <stp>##V3_BDPV12</stp>
        <stp>AR887333 Corp</stp>
        <stp>rtg_moody</stp>
        <stp>[hybrids_05.xlsx]tkrBBG!R25C18</stp>
        <tr r="R25" s="1"/>
      </tp>
      <tp t="s">
        <v>ENELIM</v>
        <stp/>
        <stp>##V3_BDPV12</stp>
        <stp>AS640440 Corp</stp>
        <stp>ticker</stp>
        <stp>[hybrids_05.xlsx]tkrBBG!R120C8</stp>
        <tr r="H120" s="1"/>
      </tp>
      <tp t="s">
        <v>ENBW 1 1/8 11/05/79</v>
        <stp/>
        <stp>##V3_BDPV12</stp>
        <stp>AZ851393 Corp</stp>
        <stp>security name</stp>
        <stp>[hybrids_05.xlsx]tkrBBG!R107C7</stp>
        <tr r="G107" s="1"/>
      </tp>
      <tp t="s">
        <v>ENELIM 2 1/2 11/24/78</v>
        <stp/>
        <stp>##V3_BDPV12</stp>
        <stp>AS640422 Corp</stp>
        <stp>security name</stp>
        <stp>[hybrids_05.xlsx]tkrBBG!R117C7</stp>
        <tr r="G117" s="1"/>
      </tp>
      <tp>
        <v>5.1180000000000003</v>
        <stp/>
        <stp>##V3_BDPV12</stp>
        <stp>QJ937853 Corp</stp>
        <stp>coupon</stp>
        <stp>[hybrids_05.xlsx]tkrBBG!R181C9</stp>
        <tr r="I181" s="1"/>
      </tp>
      <tp>
        <v>5.1180000000000003</v>
        <stp/>
        <stp>##V3_BDPV12</stp>
        <stp>QJ937853 Corp</stp>
        <stp>coupon</stp>
        <stp>[hybrids_05.xlsx]tkrBBG!R171C9</stp>
        <tr r="I171" s="1"/>
      </tp>
      <tp>
        <v>220.51951599121094</v>
        <stp/>
        <stp>##V3_BDPV12</stp>
        <stp>ZQ804479 Corp</stp>
        <stp>blp_i_sprd_mid</stp>
        <stp>[hybrids_05.xlsx]tkrBBG!R144C17</stp>
        <tr r="Q144" s="1"/>
      </tp>
      <tp t="s">
        <v>SOLBBB 4 1/4 PERP</v>
        <stp/>
        <stp>##V3_BDPV12</stp>
        <stp>AV915324 Corp</stp>
        <stp>security name</stp>
        <stp>[hybrids_05.xlsx]tkrBBG!R164C7</stp>
        <tr r="G164" s="1"/>
      </tp>
      <tp t="s">
        <v>IBESM</v>
        <stp/>
        <stp>##V3_BDPV12</stp>
        <stp>AX076550 Corp</stp>
        <stp>ticker</stp>
        <stp>[hybrids_05.xlsx]tkrBBG!R126C8</stp>
        <tr r="H126" s="1"/>
      </tp>
      <tp>
        <v>311.97772216796875</v>
        <stp/>
        <stp>##V3_BDPV12</stp>
        <stp>AV915324 Corp</stp>
        <stp>blp_i_sprd_mid</stp>
        <stp>[hybrids_05.xlsx]tkrBBG!R164C17</stp>
        <tr r="Q164" s="1"/>
      </tp>
      <tp t="s">
        <v>IBESM 3 1/4 PERP</v>
        <stp/>
        <stp>##V3_BDPV12</stp>
        <stp>AX076550 Corp</stp>
        <stp>security name</stp>
        <stp>[hybrids_05.xlsx]tkrBBG!R126C7</stp>
        <tr r="G126" s="1"/>
      </tp>
      <tp t="s">
        <v>TELEFO</v>
        <stp/>
        <stp>##V3_BDPV12</stp>
        <stp>EK143492 Corp</stp>
        <stp>ticker</stp>
        <stp>[hybrids_05.xlsx]tkrBBG!R73C8</stp>
        <tr r="H73" s="1"/>
      </tp>
      <tp t="s">
        <v>ORAFP</v>
        <stp/>
        <stp>##V3_BDPV12</stp>
        <stp>EK041235 Corp</stp>
        <stp>ticker</stp>
        <stp>[hybrids_05.xlsx]tkrBBG!R64C8</stp>
        <tr r="H64" s="1"/>
      </tp>
      <tp t="s">
        <v>EDF</v>
        <stp/>
        <stp>##V3_BDPV12</stp>
        <stp>EJ516233 Corp</stp>
        <stp>ticker</stp>
        <stp>[hybrids_05.xlsx]tkrBBG!R97C8</stp>
        <tr r="H97" s="1"/>
      </tp>
      <tp t="s">
        <v>LXSGR</v>
        <stp/>
        <stp>##V3_BDPV12</stp>
        <stp>AL243419 Corp</stp>
        <stp>ticker</stp>
        <stp>[hybrids_05.xlsx]tkrBBG!R18C8</stp>
        <tr r="H18" s="1"/>
      </tp>
      <tp t="s">
        <v>EDF</v>
        <stp/>
        <stp>##V3_BDPV12</stp>
        <stp>EK024532 Corp</stp>
        <stp>ticker</stp>
        <stp>[hybrids_05.xlsx]tkrBBG!R95C8</stp>
        <tr r="H95" s="1"/>
      </tp>
      <tp t="s">
        <v>AMXLMM</v>
        <stp/>
        <stp>##V3_BDPV12</stp>
        <stp>EJ814840 Corp</stp>
        <stp>ticker</stp>
        <stp>[hybrids_05.xlsx]tkrBBG!R54C8</stp>
        <tr r="H54" s="1"/>
      </tp>
      <tp t="s">
        <v>ENGIFP</v>
        <stp/>
        <stp>##V3_BDPV12</stp>
        <stp>AZ371883 Corp</stp>
        <stp>ticker</stp>
        <stp>[hybrids_05.xlsx]tkrBBG!R91C8</stp>
        <tr r="H91" s="1"/>
      </tp>
      <tp t="s">
        <v>Ba1</v>
        <stp/>
        <stp>##V3_BDPV12</stp>
        <stp>AV915324 Corp</stp>
        <stp>rtg_moody</stp>
        <stp>[hybrids_05.xlsx]tkrBBG!R4C18</stp>
        <tr r="R4" s="1"/>
      </tp>
      <tp t="s">
        <v>ORAFP</v>
        <stp/>
        <stp>##V3_BDPV12</stp>
        <stp>EK508523 Corp</stp>
        <stp>ticker</stp>
        <stp>[hybrids_05.xlsx]tkrBBG!R66C8</stp>
        <tr r="H66" s="1"/>
      </tp>
      <tp t="s">
        <v>XS2077670003</v>
        <stp/>
        <stp>##V3_BDPV12</stp>
        <stp>ZQ512606 Corp</stp>
        <stp>ID_ISIN</stp>
        <stp>[hybrids_05.xlsx]tkrBBG!R8C6</stp>
        <tr r="F8" s="1"/>
      </tp>
      <tp>
        <v>543.71344905245985</v>
        <stp/>
        <stp>##V3_BDPV12</stp>
        <stp>AS146490 Corp</stp>
        <stp>yas_ispread</stp>
        <stp>[hybrids_05.xlsx]sectorTable!R39C12</stp>
        <tr r="L39" s="3"/>
      </tp>
      <tp>
        <v>5.1180000000000003</v>
        <stp/>
        <stp>##V3_BDPV12</stp>
        <stp>QJ937853 Corp</stp>
        <stp>coupon</stp>
        <stp>[hybrids_05.xlsx]tkrBBG!R2C9</stp>
        <tr r="I2" s="1"/>
      </tp>
      <tp t="s">
        <v>EUR</v>
        <stp/>
        <stp>##V3_BDPV12</stp>
        <stp>ZS108668 Corp</stp>
        <stp>crncy</stp>
        <stp>[hybrids_05.xlsx]sectorTable!R25C18</stp>
        <tr r="R25" s="3"/>
      </tp>
      <tp t="s">
        <v>XS1115490523</v>
        <stp/>
        <stp>##V3_BDPV12</stp>
        <stp>EK508481 Corp</stp>
        <stp>ID_ISIN</stp>
        <stp>[hybrids_05.xlsx]tkrBBG!R63C6</stp>
        <tr r="F63" s="1"/>
      </tp>
      <tp t="s">
        <v>FR0013367612</v>
        <stp/>
        <stp>##V3_BDPV12</stp>
        <stp>AU669900 Corp</stp>
        <stp>ID_ISIN</stp>
        <stp>[hybrids_05.xlsx]tkrBBG!R96C6</stp>
        <tr r="F96" s="1"/>
      </tp>
      <tp t="s">
        <v>19/07/2023</v>
        <stp/>
        <stp>##V3_BDPV12</stp>
        <stp>AO262498 Corp</stp>
        <stp>nxt_call_dt</stp>
        <stp>[hybrids_05.xlsx]tkrBBG!R195C10</stp>
        <tr r="J195" s="1"/>
      </tp>
      <tp t="s">
        <v>10/04/2021</v>
        <stp/>
        <stp>##V3_BDPV12</stp>
        <stp>EK825033 Corp</stp>
        <stp>nxt_call_dt</stp>
        <stp>[hybrids_05.xlsx]tkrBBG!R129C10</stp>
        <tr r="J129" s="1"/>
      </tp>
      <tp t="s">
        <v>20/03/2022</v>
        <stp/>
        <stp>##V3_BDPV12</stp>
        <stp>EK811633 Corp</stp>
        <stp>nxt_call_dt</stp>
        <stp>[hybrids_05.xlsx]tkrBBG!R152C10</stp>
        <tr r="J152" s="1"/>
      </tp>
      <tp t="s">
        <v>XS1405777746</v>
        <stp/>
        <stp>##V3_BDPV12</stp>
        <stp>LW253022 Corp</stp>
        <stp>ID_ISIN</stp>
        <stp>[hybrids_05.xlsx]tkrBBG!R61C6</stp>
        <tr r="F61" s="1"/>
      </tp>
      <tp t="s">
        <v>04/12/2023</v>
        <stp/>
        <stp>##V3_BDPV12</stp>
        <stp>AV915324 Corp</stp>
        <stp>nxt_call_dt</stp>
        <stp>[hybrids_05.xlsx]tkrBBG!R164C10</stp>
        <tr r="J164" s="1"/>
      </tp>
      <tp t="s">
        <v>30/07/2020</v>
        <stp/>
        <stp>##V3_BDPV12</stp>
        <stp>UV309787 Corp</stp>
        <stp>nxt_call_dt</stp>
        <stp>[hybrids_05.xlsx]tkrBBG!R191C10</stp>
        <tr r="J191" s="1"/>
      </tp>
      <tp t="s">
        <v>10/09/2020</v>
        <stp/>
        <stp>##V3_BDPV12</stp>
        <stp>EJ817236 Corp</stp>
        <stp>nxt_call_dt</stp>
        <stp>[hybrids_05.xlsx]tkrBBG!R121C10</stp>
        <tr r="J121" s="1"/>
      </tp>
      <tp>
        <v>5.375</v>
        <stp/>
        <stp>##V3_BDPV12</stp>
        <stp>UV785974 Corp</stp>
        <stp>coupon</stp>
        <stp>[hybrids_05.xlsx]tkrBBG!R146C9</stp>
        <tr r="I146" s="1"/>
      </tp>
      <tp>
        <v>5.125</v>
        <stp/>
        <stp>##V3_BDPV12</stp>
        <stp>QZ677477 Corp</stp>
        <stp>coupon</stp>
        <stp>[hybrids_05.xlsx]tkrBBG!R110C9</stp>
        <tr r="I110" s="1"/>
      </tp>
      <tp>
        <v>1.7</v>
        <stp/>
        <stp>##V3_BDPV12</stp>
        <stp>ZP454068 Corp</stp>
        <stp>coupon</stp>
        <stp>[hybrids_05.xlsx]tkrBBG!R148C9</stp>
        <tr r="I148" s="1"/>
      </tp>
      <tp t="s">
        <v>VW</v>
        <stp/>
        <stp>##V3_BDPV12</stp>
        <stp>EJ811600 Corp</stp>
        <stp>ticker</stp>
        <stp>[hybrids_05.xlsx]tkrBBG!R154C8</stp>
        <tr r="H154" s="1"/>
      </tp>
      <tp t="s">
        <v>SOLBBB 5.118 PERP</v>
        <stp/>
        <stp>##V3_BDPV12</stp>
        <stp>QJ937853 Corp</stp>
        <stp>security name</stp>
        <stp>[hybrids_05.xlsx]tkrBBG!R170C7</stp>
        <tr r="G170" s="1"/>
      </tp>
      <tp t="s">
        <v>SOLBBB 5.118 PERP</v>
        <stp/>
        <stp>##V3_BDPV12</stp>
        <stp>QJ937853 Corp</stp>
        <stp>security name</stp>
        <stp>[hybrids_05.xlsx]tkrBBG!R180C7</stp>
        <tr r="G180" s="1"/>
      </tp>
      <tp t="s">
        <v>ENBW 5 1/8 04/05/77</v>
        <stp/>
        <stp>##V3_BDPV12</stp>
        <stp>QZ677477 Corp</stp>
        <stp>security name</stp>
        <stp>[hybrids_05.xlsx]tkrBBG!R110C7</stp>
        <tr r="G110" s="1"/>
      </tp>
      <tp t="s">
        <v>RWE 6 5/8 07/30/75</v>
        <stp/>
        <stp>##V3_BDPV12</stp>
        <stp>UV323151 Corp</stp>
        <stp>security name</stp>
        <stp>[hybrids_05.xlsx]tkrBBG!R113C7</stp>
        <tr r="G113" s="1"/>
      </tp>
      <tp t="s">
        <v>EDF</v>
        <stp/>
        <stp>##V3_BDPV12</stp>
        <stp>EK024610 Corp</stp>
        <stp>ticker</stp>
        <stp>[hybrids_05.xlsx]tkrBBG!R101C8</stp>
        <tr r="H101" s="1"/>
      </tp>
      <tp t="s">
        <v>VW</v>
        <stp/>
        <stp>##V3_BDPV12</stp>
        <stp>AT214421 Corp</stp>
        <stp>ticker</stp>
        <stp>[hybrids_05.xlsx]tkrBBG!R155C8</stp>
        <tr r="H155" s="1"/>
      </tp>
      <tp>
        <v>211.00099182128906</v>
        <stp/>
        <stp>##V3_BDPV12</stp>
        <stp>AQ026565 Corp</stp>
        <stp>blp_i_sprd_mid</stp>
        <stp>[hybrids_05.xlsx]tkrBBG!R124C17</stp>
        <tr r="Q124" s="1"/>
      </tp>
      <tp t="s">
        <v>A3</v>
        <stp/>
        <stp>##V3_BDPV12</stp>
        <stp>BK123548 Corp</stp>
        <stp>rtg_moody</stp>
        <stp>[hybrids_05.xlsx]tkrBBG!R39C18</stp>
        <tr r="R39" s="1"/>
      </tp>
      <tp t="s">
        <v>Baa3</v>
        <stp/>
        <stp>##V3_BDPV12</stp>
        <stp>EK024568 Corp</stp>
        <stp>rtg_moody</stp>
        <stp>[hybrids_05.xlsx]tkrBBG!R98C18</stp>
        <tr r="R98" s="1"/>
      </tp>
      <tp t="s">
        <v>AFFP 6 1/4 PERP</v>
        <stp/>
        <stp>##V3_BDPV12</stp>
        <stp>EK808355 Corp</stp>
        <stp>security name</stp>
        <stp>[hybrids_05.xlsx]tkrBBG!R165C7</stp>
        <tr r="G165" s="1"/>
      </tp>
      <tp t="s">
        <v>SOLBBB</v>
        <stp/>
        <stp>##V3_BDPV12</stp>
        <stp>AV915324 Corp</stp>
        <stp>ticker</stp>
        <stp>[hybrids_05.xlsx]tkrBBG!R164C8</stp>
        <tr r="H164" s="1"/>
      </tp>
      <tp t="s">
        <v>STEDIN 3 1/4 PERP</v>
        <stp/>
        <stp>##V3_BDPV12</stp>
        <stp>EK605885 Corp</stp>
        <stp>security name</stp>
        <stp>[hybrids_05.xlsx]tkrBBG!R145C7</stp>
        <tr r="G145" s="1"/>
      </tp>
      <tp t="s">
        <v>EDF 5 5/8 PERP</v>
        <stp/>
        <stp>##V3_BDPV12</stp>
        <stp>EK027221 Corp</stp>
        <stp>security name</stp>
        <stp>[hybrids_05.xlsx]tkrBBG!R103C7</stp>
        <tr r="G103" s="1"/>
      </tp>
      <tp t="s">
        <v>VW 3 7/8 PERP</v>
        <stp/>
        <stp>##V3_BDPV12</stp>
        <stp>BJ980938 Corp</stp>
        <stp>security name</stp>
        <stp>[hybrids_05.xlsx]tkrBBG!R160C7</stp>
        <tr r="G160" s="1"/>
      </tp>
      <tp>
        <v>5.1180000000000003</v>
        <stp/>
        <stp>##V3_BDPV12</stp>
        <stp>QJ937853 Corp</stp>
        <stp>coupon</stp>
        <stp>[hybrids_05.xlsx]tkrBBG!R180C9</stp>
        <tr r="I180" s="1"/>
      </tp>
      <tp>
        <v>5.1180000000000003</v>
        <stp/>
        <stp>##V3_BDPV12</stp>
        <stp>QJ937853 Corp</stp>
        <stp>coupon</stp>
        <stp>[hybrids_05.xlsx]tkrBBG!R170C9</stp>
        <tr r="I170" s="1"/>
      </tp>
      <tp t="s">
        <v>VW 2 1/2 PERP</v>
        <stp/>
        <stp>##V3_BDPV12</stp>
        <stp>EK811633 Corp</stp>
        <stp>security name</stp>
        <stp>[hybrids_05.xlsx]tkrBBG!R152C7</stp>
        <tr r="G152" s="1"/>
      </tp>
      <tp t="s">
        <v>COFP 3.992 PERP</v>
        <stp/>
        <stp>##V3_BDPV12</stp>
        <stp>EJ891119 Corp</stp>
        <stp>security name</stp>
        <stp>[hybrids_05.xlsx]tkrBBG!R190C7</stp>
        <tr r="G190" s="1"/>
      </tp>
      <tp t="s">
        <v>EDPPL 4.496 04/30/79</v>
        <stp/>
        <stp>##V3_BDPV12</stp>
        <stp>AW875570 Corp</stp>
        <stp>security name</stp>
        <stp>[hybrids_05.xlsx]tkrBBG!R147C7</stp>
        <tr r="G147" s="1"/>
      </tp>
      <tp t="s">
        <v>SSELN 4 3/4 09/16/77</v>
        <stp/>
        <stp>##V3_BDPV12</stp>
        <stp>AM714338 Corp</stp>
        <stp>security name</stp>
        <stp>[hybrids_05.xlsx]tkrBBG!R139C7</stp>
        <tr r="G139" s="1"/>
      </tp>
      <tp t="s">
        <v>ENBW 1 7/8 06/29/80</v>
        <stp/>
        <stp>##V3_BDPV12</stp>
        <stp>BK184880 Corp</stp>
        <stp>security name</stp>
        <stp>[hybrids_05.xlsx]tkrBBG!R108C7</stp>
        <tr r="G108" s="1"/>
      </tp>
      <tp t="s">
        <v>TOTAL</v>
        <stp/>
        <stp>##V3_BDPV12</stp>
        <stp>AX895488 Corp</stp>
        <stp>ticker</stp>
        <stp>[hybrids_05.xlsx]tkrBBG!R45C8</stp>
        <tr r="H45" s="1"/>
      </tp>
      <tp t="s">
        <v>FIRMEN</v>
        <stp/>
        <stp>##V3_BDPV12</stp>
        <stp>BJ736567 Corp</stp>
        <stp>ticker</stp>
        <stp>[hybrids_05.xlsx]tkrBBG!R10C8</stp>
        <tr r="H10" s="1"/>
      </tp>
      <tp t="s">
        <v>TELEFO</v>
        <stp/>
        <stp>##V3_BDPV12</stp>
        <stp>AX520482 Corp</stp>
        <stp>ticker</stp>
        <stp>[hybrids_05.xlsx]tkrBBG!R74C8</stp>
        <tr r="H74" s="1"/>
      </tp>
      <tp t="s">
        <v>MRKGR</v>
        <stp/>
        <stp>##V3_BDPV12</stp>
        <stp>EK634166 Corp</stp>
        <stp>ticker</stp>
        <stp>[hybrids_05.xlsx]tkrBBG!R11C8</stp>
        <tr r="H11" s="1"/>
      </tp>
      <tp>
        <v>241.98394137967446</v>
        <stp/>
        <stp>##V3_BDPV12</stp>
        <stp>EK821917 Corp</stp>
        <stp>yas_ispread</stp>
        <stp>[hybrids_05.xlsx]sectorTable!R18C11</stp>
        <tr r="K18" s="3"/>
      </tp>
      <tp t="s">
        <v>EUR</v>
        <stp/>
        <stp>##V3_BDPV12</stp>
        <stp>ZQ099270 Corp</stp>
        <stp>crncy</stp>
        <stp>[hybrids_05.xlsx]sectorTable!R29C17</stp>
        <tr r="Q29" s="3"/>
      </tp>
      <tp t="s">
        <v>EUR</v>
        <stp/>
        <stp>##V3_BDPV12</stp>
        <stp>ZP659512 Corp</stp>
        <stp>crncy</stp>
        <stp>[hybrids_05.xlsx]sectorTable!R21C18</stp>
        <tr r="R21" s="3"/>
      </tp>
      <tp t="s">
        <v>SEVFP</v>
        <stp/>
        <stp>##V3_BDPV12</stp>
        <stp>ZR441424 Corp</stp>
        <stp>ticker</stp>
        <stp>[hybrids_05.xlsx]tkrBBG!R94C8</stp>
        <tr r="H94" s="1"/>
      </tp>
      <tp t="s">
        <v>EUR</v>
        <stp/>
        <stp>##V3_BDPV12</stp>
        <stp>ZP989429 Corp</stp>
        <stp>crncy</stp>
        <stp>[hybrids_05.xlsx]sectorTable!R16C18</stp>
        <tr r="R16" s="3"/>
      </tp>
      <tp t="s">
        <v>TELIAS</v>
        <stp/>
        <stp>##V3_BDPV12</stp>
        <stp>ZP870673 Corp</stp>
        <stp>ticker</stp>
        <stp>[hybrids_05.xlsx]tkrBBG!R60C8</stp>
        <tr r="H60" s="1"/>
      </tp>
      <tp>
        <v>5.4249999999999998</v>
        <stp/>
        <stp>##V3_BDPV12</stp>
        <stp>EJ917655 Corp</stp>
        <stp>coupon</stp>
        <stp>[hybrids_05.xlsx]tkrBBG!R3C9</stp>
        <tr r="I3" s="1"/>
      </tp>
      <tp t="s">
        <v>ORAFP</v>
        <stp/>
        <stp>##V3_BDPV12</stp>
        <stp>ZS023353 Corp</stp>
        <stp>ticker</stp>
        <stp>[hybrids_05.xlsx]tkrBBG!R65C8</stp>
        <tr r="H65" s="1"/>
      </tp>
      <tp>
        <v>4.25</v>
        <stp/>
        <stp>##V3_BDPV12</stp>
        <stp>AV915324 Corp</stp>
        <stp>coupon</stp>
        <stp>[hybrids_05.xlsx]tkrBBG!R4C9</stp>
        <tr r="I4" s="1"/>
      </tp>
      <tp t="s">
        <v>XS1152343668</v>
        <stp/>
        <stp>##V3_BDPV12</stp>
        <stp>EK648265 Corp</stp>
        <stp>ID_ISIN</stp>
        <stp>[hybrids_05.xlsx]tkrBBG!R12C6</stp>
        <tr r="F12" s="1"/>
      </tp>
      <tp t="s">
        <v>FR0011942283</v>
        <stp/>
        <stp>##V3_BDPV12</stp>
        <stp>EK293278 Corp</stp>
        <stp>ID_ISIN</stp>
        <stp>[hybrids_05.xlsx]tkrBBG!R89C6</stp>
        <tr r="F89" s="1"/>
      </tp>
      <tp t="s">
        <v>02/10/2022</v>
        <stp/>
        <stp>##V3_BDPV12</stp>
        <stp>EK834863 Corp</stp>
        <stp>nxt_call_dt</stp>
        <stp>[hybrids_05.xlsx]tkrBBG!R6C10</stp>
        <tr r="J6" s="1"/>
      </tp>
      <tp t="s">
        <v>14/12/2022</v>
        <stp/>
        <stp>##V3_BDPV12</stp>
        <stp>AN880322 Corp</stp>
        <stp>nxt_call_dt</stp>
        <stp>[hybrids_05.xlsx]tkrBBG!R153C10</stp>
        <tr r="J153" s="1"/>
      </tp>
      <tp t="s">
        <v>01/03/2024</v>
        <stp/>
        <stp>##V3_BDPV12</stp>
        <stp>AM888722 Corp</stp>
        <stp>nxt_call_dt</stp>
        <stp>[hybrids_05.xlsx]tkrBBG!R114C10</stp>
        <tr r="J114" s="1"/>
      </tp>
      <tp t="s">
        <v>14/01/2026</v>
        <stp/>
        <stp>##V3_BDPV12</stp>
        <stp>BK290986 Corp</stp>
        <stp>nxt_call_dt</stp>
        <stp>[hybrids_05.xlsx]tkrBBG!R136C10</stp>
        <tr r="J136" s="1"/>
      </tp>
      <tp t="s">
        <v>14/04/2027</v>
        <stp/>
        <stp>##V3_BDPV12</stp>
        <stp>BK293686 Corp</stp>
        <stp>nxt_call_dt</stp>
        <stp>[hybrids_05.xlsx]tkrBBG!R138C10</stp>
        <tr r="J138" s="1"/>
      </tp>
      <tp t="s">
        <v>FR0013425170</v>
        <stp/>
        <stp>##V3_BDPV12</stp>
        <stp>AZ018655 Corp</stp>
        <stp>ID_ISIN</stp>
        <stp>[hybrids_05.xlsx]tkrBBG!R16C6</stp>
        <tr r="F16" s="1"/>
      </tp>
      <tp t="s">
        <v>14/06/2027</v>
        <stp/>
        <stp>##V3_BDPV12</stp>
        <stp>AN880326 Corp</stp>
        <stp>nxt_call_dt</stp>
        <stp>[hybrids_05.xlsx]tkrBBG!R158C10</stp>
        <tr r="J158" s="1"/>
      </tp>
      <tp t="s">
        <v>17/06/2029</v>
        <stp/>
        <stp>##V3_BDPV12</stp>
        <stp>BJ980938 Corp</stp>
        <stp>nxt_call_dt</stp>
        <stp>[hybrids_05.xlsx]tkrBBG!R160C10</stp>
        <tr r="J160" s="1"/>
      </tp>
      <tp t="s">
        <v>RWE</v>
        <stp/>
        <stp>##V3_BDPV12</stp>
        <stp>EK858869 Corp</stp>
        <stp>ticker</stp>
        <stp>[hybrids_05.xlsx]tkrBBG!R112C8</stp>
        <tr r="H112" s="1"/>
      </tp>
      <tp t="s">
        <v>BBB-</v>
        <stp/>
        <stp>##V3_BDPV12</stp>
        <stp>AM714338 Corp</stp>
        <stp>rtg_sp</stp>
        <stp>[hybrids_05.xlsx]tkrBBG!R139C19</stp>
        <tr r="S139" s="1"/>
      </tp>
      <tp t="s">
        <v>#N/A N/A</v>
        <stp/>
        <stp>##V3_BDPV12</stp>
        <stp>AM679347 Corp</stp>
        <stp>rtg_sp</stp>
        <stp>[hybrids_05.xlsx]tkrBBG!R193C19</stp>
        <tr r="S193" s="1"/>
      </tp>
      <tp t="s">
        <v>BBB-</v>
        <stp/>
        <stp>##V3_BDPV12</stp>
        <stp>EK811579 Corp</stp>
        <stp>rtg_sp</stp>
        <stp>[hybrids_05.xlsx]tkrBBG!R161C19</stp>
        <tr r="S161" s="1"/>
      </tp>
      <tp t="s">
        <v>ENELIM 3 1/2 05/24/80</v>
        <stp/>
        <stp>##V3_BDPV12</stp>
        <stp>ZS668300 Corp</stp>
        <stp>security name</stp>
        <stp>[hybrids_05.xlsx]tkrBBG!R119C7</stp>
        <tr r="G119" s="1"/>
      </tp>
      <tp t="s">
        <v>NTGYSM</v>
        <stp/>
        <stp>##V3_BDPV12</stp>
        <stp>EK872764 Corp</stp>
        <stp>ticker</stp>
        <stp>[hybrids_05.xlsx]tkrBBG!R128C8</stp>
        <tr r="H128" s="1"/>
      </tp>
      <tp t="s">
        <v>Baa3</v>
        <stp/>
        <stp>##V3_BDPV12</stp>
        <stp>EK041241 Corp</stp>
        <stp>rtg_moody</stp>
        <stp>[hybrids_05.xlsx]tkrBBG!R68C18</stp>
        <tr r="R68" s="1"/>
      </tp>
      <tp t="s">
        <v>Baa3</v>
        <stp/>
        <stp>##V3_BDPV12</stp>
        <stp>EK821917 Corp</stp>
        <stp>rtg_moody</stp>
        <stp>[hybrids_05.xlsx]tkrBBG!R92C18</stp>
        <tr r="R92" s="1"/>
      </tp>
      <tp t="s">
        <v>Ba1</v>
        <stp/>
        <stp>##V3_BDPV12</stp>
        <stp>AX916964 Corp</stp>
        <stp>rtg_moody</stp>
        <stp>[hybrids_05.xlsx]tkrBBG!R82C18</stp>
        <tr r="R82" s="1"/>
      </tp>
      <tp t="s">
        <v>Baa3</v>
        <stp/>
        <stp>##V3_BDPV12</stp>
        <stp>EK634166 Corp</stp>
        <stp>rtg_moody</stp>
        <stp>[hybrids_05.xlsx]tkrBBG!R11C18</stp>
        <tr r="R11" s="1"/>
      </tp>
      <tp t="s">
        <v>Ba1</v>
        <stp/>
        <stp>##V3_BDPV12</stp>
        <stp>EK814844 Corp</stp>
        <stp>rtg_moody</stp>
        <stp>[hybrids_05.xlsx]tkrBBG!R34C18</stp>
        <tr r="R34" s="1"/>
      </tp>
      <tp>
        <v>1043.56591796875</v>
        <stp/>
        <stp>##V3_BDPV12</stp>
        <stp>AX691342 Corp</stp>
        <stp>blp_i_sprd_mid</stp>
        <stp>[hybrids_05.xlsx]tkrBBG!R188C17</stp>
        <tr r="Q188" s="1"/>
      </tp>
      <tp t="s">
        <v>Ba2</v>
        <stp/>
        <stp>##V3_BDPV12</stp>
        <stp>AR738776 Corp</stp>
        <stp>rtg_moody</stp>
        <stp>[hybrids_05.xlsx]tkrBBG!R72C18</stp>
        <tr r="R72" s="1"/>
      </tp>
      <tp t="s">
        <v>ENELIM 5.451 01/10/74</v>
        <stp/>
        <stp>##V3_BDPV12</stp>
        <stp>EJ670730 Corp</stp>
        <stp>security name</stp>
        <stp>[hybrids_05.xlsx]tkrBBG!R118C7</stp>
        <tr r="G118" s="1"/>
      </tp>
      <tp t="s">
        <v>Baa3</v>
        <stp/>
        <stp>##V3_BDPV12</stp>
        <stp>ZQ512606 Corp</stp>
        <stp>rtg_moody</stp>
        <stp>[hybrids_05.xlsx]tkrBBG!R8C18</stp>
        <tr r="R8" s="1"/>
      </tp>
      <tp t="s">
        <v>DE000A11QR73</v>
        <stp/>
        <stp>##V3_BDPV12</stp>
        <stp>EK352403 Corp</stp>
        <stp>ID_ISIN</stp>
        <stp>[hybrids_05.xlsx]tkrBBG!R7C6</stp>
        <tr r="F7" s="1"/>
      </tp>
      <tp t="s">
        <v>BE6309987400</v>
        <stp/>
        <stp>##V3_BDPV12</stp>
        <stp>AV915324 Corp</stp>
        <stp>ID_ISIN</stp>
        <stp>[hybrids_05.xlsx]tkrBBG!R4C6</stp>
        <tr r="F4" s="1"/>
      </tp>
      <tp>
        <v>444.01028496144261</v>
        <stp/>
        <stp>##V3_BDPV12</stp>
        <stp>AL211915 Corp</stp>
        <stp>yas_ispread</stp>
        <stp>[hybrids_05.xlsx]sectorTable!R5C12</stp>
        <tr r="L5" s="3"/>
      </tp>
      <tp t="s">
        <v>ERFFP</v>
        <stp/>
        <stp>##V3_BDPV12</stp>
        <stp>AP809058 Corp</stp>
        <stp>ticker</stp>
        <stp>[hybrids_05.xlsx]tkrBBG!R23C8</stp>
        <tr r="H23" s="1"/>
      </tp>
      <tp t="s">
        <v>EUR</v>
        <stp/>
        <stp>##V3_BDPV12</stp>
        <stp>ZR796862 Corp</stp>
        <stp>crncy</stp>
        <stp>[hybrids_05.xlsx]sectorTable!R27C18</stp>
        <tr r="R27" s="3"/>
      </tp>
      <tp>
        <v>285.50282062779024</v>
        <stp/>
        <stp>##V3_BDPV12</stp>
        <stp>ZR441424 Corp</stp>
        <stp>yas_ispread</stp>
        <stp>[hybrids_05.xlsx]sectorTable!R18C12</stp>
        <tr r="L18" s="3"/>
      </tp>
      <tp>
        <v>325.16820841776581</v>
        <stp/>
        <stp>##V3_BDPV12</stp>
        <stp>BK122273 Corp</stp>
        <stp>yas_ispread</stp>
        <stp>[hybrids_05.xlsx]sectorTable!R20C11</stp>
        <tr r="K20" s="3"/>
      </tp>
      <tp t="s">
        <v>EUR</v>
        <stp/>
        <stp>##V3_BDPV12</stp>
        <stp>ZR796682 Corp</stp>
        <stp>crncy</stp>
        <stp>[hybrids_05.xlsx]sectorTable!R27C17</stp>
        <tr r="Q27" s="3"/>
      </tp>
      <tp t="s">
        <v>AKEFP</v>
        <stp/>
        <stp>##V3_BDPV12</stp>
        <stp>ZP482524 Corp</stp>
        <stp>ticker</stp>
        <stp>[hybrids_05.xlsx]tkrBBG!R17C8</stp>
        <tr r="H17" s="1"/>
      </tp>
      <tp t="s">
        <v>XS1152338072</v>
        <stp/>
        <stp>##V3_BDPV12</stp>
        <stp>EK634166 Corp</stp>
        <stp>ID_ISIN</stp>
        <stp>[hybrids_05.xlsx]tkrBBG!R11C6</stp>
        <tr r="F11" s="1"/>
      </tp>
      <tp t="s">
        <v>XS1590787799</v>
        <stp/>
        <stp>##V3_BDPV12</stp>
        <stp>AM938782 Corp</stp>
        <stp>ID_ISIN</stp>
        <stp>[hybrids_05.xlsx]tkrBBG!R59C6</stp>
        <tr r="F59" s="1"/>
      </tp>
      <tp t="s">
        <v>XS1028599287</v>
        <stp/>
        <stp>##V3_BDPV12</stp>
        <stp>EK041235 Corp</stp>
        <stp>ID_ISIN</stp>
        <stp>[hybrids_05.xlsx]tkrBBG!R64C6</stp>
        <tr r="F64" s="1"/>
      </tp>
      <tp t="s">
        <v>26/06/2023</v>
        <stp/>
        <stp>##V3_BDPV12</stp>
        <stp>EJ723329 Corp</stp>
        <stp>nxt_call_dt</stp>
        <stp>[hybrids_05.xlsx]tkrBBG!R142C10</stp>
        <tr r="J142" s="1"/>
      </tp>
      <tp t="s">
        <v>19/03/2027</v>
        <stp/>
        <stp>##V3_BDPV12</stp>
        <stp>EK785024 Corp</stp>
        <stp>nxt_call_dt</stp>
        <stp>[hybrids_05.xlsx]tkrBBG!R115C10</stp>
        <tr r="J115" s="1"/>
      </tp>
      <tp t="s">
        <v>16/06/2022</v>
        <stp/>
        <stp>##V3_BDPV12</stp>
        <stp>AM717420 Corp</stp>
        <stp>nxt_call_dt</stp>
        <stp>[hybrids_05.xlsx]tkrBBG!R135C10</stp>
        <tr r="J135" s="1"/>
      </tp>
      <tp t="s">
        <v>24/08/2024</v>
        <stp/>
        <stp>##V3_BDPV12</stp>
        <stp>AQ077157 Corp</stp>
        <stp>nxt_call_dt</stp>
        <stp>[hybrids_05.xlsx]tkrBBG!R143C10</stp>
        <tr r="J143" s="1"/>
      </tp>
      <tp t="s">
        <v>12/11/2024</v>
        <stp/>
        <stp>##V3_BDPV12</stp>
        <stp>AX076550 Corp</stp>
        <stp>nxt_call_dt</stp>
        <stp>[hybrids_05.xlsx]tkrBBG!R126C10</stp>
        <tr r="J126" s="1"/>
      </tp>
      <tp t="s">
        <v>10/01/2024</v>
        <stp/>
        <stp>##V3_BDPV12</stp>
        <stp>EJ670730 Corp</stp>
        <stp>nxt_call_dt</stp>
        <stp>[hybrids_05.xlsx]tkrBBG!R118C10</stp>
        <tr r="J118" s="1"/>
      </tp>
      <tp t="s">
        <v>ENBW</v>
        <stp/>
        <stp>##V3_BDPV12</stp>
        <stp>BK184880 Corp</stp>
        <stp>ticker</stp>
        <stp>[hybrids_05.xlsx]tkrBBG!R108C8</stp>
        <tr r="H108" s="1"/>
      </tp>
      <tp>
        <v>1.625</v>
        <stp/>
        <stp>##V3_BDPV12</stp>
        <stp>ZR363806 Corp</stp>
        <stp>coupon</stp>
        <stp>[hybrids_05.xlsx]tkrBBG!R131C9</stp>
        <tr r="I131" s="1"/>
      </tp>
      <tp t="s">
        <v>Ba2</v>
        <stp/>
        <stp>##V3_BDPV12</stp>
        <stp>ZP707724 Corp</stp>
        <stp>rtg_moody</stp>
        <stp>[hybrids_05.xlsx]tkrBBG!R76C18</stp>
        <tr r="R76" s="1"/>
      </tp>
      <tp t="s">
        <v>BB+</v>
        <stp/>
        <stp>##V3_BDPV12</stp>
        <stp>EK888464 Corp</stp>
        <stp>rtg_sp</stp>
        <stp>[hybrids_05.xlsx]tkrBBG!R141C19</stp>
        <tr r="S141" s="1"/>
      </tp>
      <tp t="s">
        <v>#N/A N/A</v>
        <stp/>
        <stp>##V3_BDPV12</stp>
        <stp>BJ980509 Corp</stp>
        <stp>rtg_sp</stp>
        <stp>[hybrids_05.xlsx]tkrBBG!R156C19</stp>
        <tr r="S156" s="1"/>
      </tp>
      <tp t="s">
        <v>Baa3</v>
        <stp/>
        <stp>##V3_BDPV12</stp>
        <stp>ZP870673 Corp</stp>
        <stp>rtg_moody</stp>
        <stp>[hybrids_05.xlsx]tkrBBG!R60C18</stp>
        <tr r="R60" s="1"/>
      </tp>
      <tp t="s">
        <v>#N/A N/A</v>
        <stp/>
        <stp>##V3_BDPV12</stp>
        <stp>BJ736567 Corp</stp>
        <stp>rtg_moody</stp>
        <stp>[hybrids_05.xlsx]tkrBBG!R10C18</stp>
        <tr r="R10" s="1"/>
      </tp>
      <tp t="s">
        <v>Ba1</v>
        <stp/>
        <stp>##V3_BDPV12</stp>
        <stp>AU654481 Corp</stp>
        <stp>rtg_moody</stp>
        <stp>[hybrids_05.xlsx]tkrBBG!R78C18</stp>
        <tr r="R78" s="1"/>
      </tp>
      <tp t="s">
        <v>TENN 2.995 PERP</v>
        <stp/>
        <stp>##V3_BDPV12</stp>
        <stp>AM888722 Corp</stp>
        <stp>security name</stp>
        <stp>[hybrids_05.xlsx]tkrBBG!R114C7</stp>
        <tr r="G114" s="1"/>
      </tp>
      <tp t="s">
        <v>Baa2</v>
        <stp/>
        <stp>##V3_BDPV12</stp>
        <stp>AZ371883 Corp</stp>
        <stp>rtg_moody</stp>
        <stp>[hybrids_05.xlsx]tkrBBG!R91C18</stp>
        <tr r="R91" s="1"/>
      </tp>
      <tp t="s">
        <v>Ba1</v>
        <stp/>
        <stp>##V3_BDPV12</stp>
        <stp>AL211915 Corp</stp>
        <stp>rtg_moody</stp>
        <stp>[hybrids_05.xlsx]tkrBBG!R62C18</stp>
        <tr r="R62" s="1"/>
      </tp>
      <tp t="s">
        <v>RWE 3 1/2 04/21/75</v>
        <stp/>
        <stp>##V3_BDPV12</stp>
        <stp>EK858869 Corp</stp>
        <stp>security name</stp>
        <stp>[hybrids_05.xlsx]tkrBBG!R112C7</stp>
        <tr r="G112" s="1"/>
      </tp>
      <tp>
        <v>260.85296630859375</v>
        <stp/>
        <stp>##V3_BDPV12</stp>
        <stp>ZR363807 Corp</stp>
        <stp>blp_i_sprd_mid</stp>
        <stp>[hybrids_05.xlsx]tkrBBG!R132C17</stp>
        <tr r="Q132" s="1"/>
      </tp>
      <tp>
        <v>229.98014831542969</v>
        <stp/>
        <stp>##V3_BDPV12</stp>
        <stp>ZR363806 Corp</stp>
        <stp>blp_i_sprd_mid</stp>
        <stp>[hybrids_05.xlsx]tkrBBG!R131C17</stp>
        <tr r="Q131" s="1"/>
      </tp>
      <tp t="s">
        <v>Baa3</v>
        <stp/>
        <stp>##V3_BDPV12</stp>
        <stp>AZ018655 Corp</stp>
        <stp>rtg_moody</stp>
        <stp>[hybrids_05.xlsx]tkrBBG!R16C18</stp>
        <tr r="R16" s="1"/>
      </tp>
      <tp t="s">
        <v>Ba2</v>
        <stp/>
        <stp>##V3_BDPV12</stp>
        <stp>AR738797 Corp</stp>
        <stp>rtg_moody</stp>
        <stp>[hybrids_05.xlsx]tkrBBG!R75C18</stp>
        <tr r="R75" s="1"/>
      </tp>
      <tp t="s">
        <v>ELIASO</v>
        <stp/>
        <stp>##V3_BDPV12</stp>
        <stp>AU216832 Corp</stp>
        <stp>ticker</stp>
        <stp>[hybrids_05.xlsx]tkrBBG!R149C8</stp>
        <tr r="H149" s="1"/>
      </tp>
      <tp>
        <v>29.911935091098485</v>
        <stp/>
        <stp>##V3_BDPV12</stp>
        <stp>XS0968913342 Corp</stp>
        <stp>interval_std_dev</stp>
        <stp>[hybrids_05.xlsx]issuerTable!R4C16</stp>
        <stp>calc_interval=30d</stp>
        <stp>market_data_override=sp210</stp>
        <tr r="P4" s="5"/>
      </tp>
      <tp t="s">
        <v>REPSM</v>
        <stp/>
        <stp>##V3_BDPV12</stp>
        <stp>EK803079 Corp</stp>
        <stp>ticker</stp>
        <stp>[hybrids_05.xlsx]tkrBBG!R33C8</stp>
        <tr r="H33" s="1"/>
      </tp>
      <tp t="s">
        <v>LHNVX</v>
        <stp/>
        <stp>##V3_BDPV12</stp>
        <stp>AX960245 Corp</stp>
        <stp>ticker</stp>
        <stp>[hybrids_05.xlsx]tkrBBG!R19C8</stp>
        <tr r="H19" s="1"/>
      </tp>
      <tp t="s">
        <v>BPLN</v>
        <stp/>
        <stp>##V3_BDPV12</stp>
        <stp>BK123260 Corp</stp>
        <stp>ticker</stp>
        <stp>[hybrids_05.xlsx]tkrBBG!R38C8</stp>
        <tr r="H38" s="1"/>
      </tp>
      <tp t="s">
        <v>ENGIFP</v>
        <stp/>
        <stp>##V3_BDPV12</stp>
        <stp>EJ744879 Corp</stp>
        <stp>ticker</stp>
        <stp>[hybrids_05.xlsx]tkrBBG!R87C8</stp>
        <tr r="H87" s="1"/>
      </tp>
      <tp t="s">
        <v>Baa3</v>
        <stp/>
        <stp>##V3_BDPV12</stp>
        <stp>ZQ513315 Corp</stp>
        <stp>rtg_moody</stp>
        <stp>[hybrids_05.xlsx]tkrBBG!R9C18</stp>
        <tr r="R9" s="1"/>
      </tp>
      <tp>
        <v>31.170384562999164</v>
        <stp/>
        <stp>##V3_BDPV12</stp>
        <stp>UV391246 Corp</stp>
        <stp>yas_ispread</stp>
        <stp>[hybrids_05.xlsx]sectorTable!R12C11</stp>
        <tr r="K12" s="3"/>
      </tp>
      <tp>
        <v>546.17194592757323</v>
        <stp/>
        <stp>##V3_BDPV12</stp>
        <stp>ZS108668 Corp</stp>
        <stp>yas_ispread</stp>
        <stp>[hybrids_05.xlsx]sectorTable!R25C12</stp>
        <tr r="L25" s="3"/>
      </tp>
      <tp>
        <v>195.05771614382817</v>
        <stp/>
        <stp>##V3_BDPV12</stp>
        <stp>ZQ099270 Corp</stp>
        <stp>yas_ispread</stp>
        <stp>[hybrids_05.xlsx]sectorTable!R29C11</stp>
        <tr r="K29" s="3"/>
      </tp>
      <tp>
        <v>490.62627831662377</v>
        <stp/>
        <stp>##V3_BDPV12</stp>
        <stp>ZP659512 Corp</stp>
        <stp>yas_ispread</stp>
        <stp>[hybrids_05.xlsx]sectorTable!R21C12</stp>
        <tr r="L21" s="3"/>
      </tp>
      <tp t="s">
        <v>XS1323897725</v>
        <stp/>
        <stp>##V3_BDPV12</stp>
        <stp>QJ937566 Corp</stp>
        <stp>ID_ISIN</stp>
        <stp>[hybrids_05.xlsx]tkrBBG!R5C6</stp>
        <tr r="F5" s="1"/>
      </tp>
      <tp>
        <v>361.85870907031466</v>
        <stp/>
        <stp>##V3_BDPV12</stp>
        <stp>BK123260 Corp</stp>
        <stp>yas_ispread</stp>
        <stp>[hybrids_05.xlsx]sectorTable!R20C12</stp>
        <tr r="L20" s="3"/>
      </tp>
      <tp t="s">
        <v>EUR</v>
        <stp/>
        <stp>##V3_BDPV12</stp>
        <stp>ZR457518 Corp</stp>
        <stp>crncy</stp>
        <stp>[hybrids_05.xlsx]sectorTable!R26C17</stp>
        <tr r="Q26" s="3"/>
      </tp>
      <tp t="s">
        <v>XS2186001314</v>
        <stp/>
        <stp>##V3_BDPV12</stp>
        <stp>BJ815149 Corp</stp>
        <stp>ID_ISIN</stp>
        <stp>[hybrids_05.xlsx]tkrBBG!R36C6</stp>
        <tr r="F36" s="1"/>
      </tp>
      <tp t="s">
        <v>DE000A289N78</v>
        <stp/>
        <stp>##V3_BDPV12</stp>
        <stp>BJ924355 Corp</stp>
        <stp>ID_ISIN</stp>
        <stp>[hybrids_05.xlsx]tkrBBG!R27C6</stp>
        <tr r="F27" s="1"/>
      </tp>
      <tp>
        <v>320.77928925861602</v>
        <stp/>
        <stp>##V3_BDPV12</stp>
        <stp>AV915324 Corp</stp>
        <stp>yas_ispread</stp>
        <stp>[hybrids_05.xlsx]tkrBBG!R4C16</stp>
        <tr r="P4" s="1"/>
      </tp>
      <tp t="s">
        <v>XS1224953882</v>
        <stp/>
        <stp>##V3_BDPV12</stp>
        <stp>EK856946 Corp</stp>
        <stp>ID_ISIN</stp>
        <stp>[hybrids_05.xlsx]tkrBBG!R22C6</stp>
        <tr r="F22" s="1"/>
      </tp>
      <tp t="s">
        <v>16/06/2022</v>
        <stp/>
        <stp>##V3_BDPV12</stp>
        <stp>AM714338 Corp</stp>
        <stp>nxt_call_dt</stp>
        <stp>[hybrids_05.xlsx]tkrBBG!R139C10</stp>
        <tr r="J139" s="1"/>
      </tp>
      <tp t="s">
        <v>FR0013398229</v>
        <stp/>
        <stp>##V3_BDPV12</stp>
        <stp>AW770805 Corp</stp>
        <stp>ID_ISIN</stp>
        <stp>[hybrids_05.xlsx]tkrBBG!R90C6</stp>
        <tr r="F90" s="1"/>
      </tp>
      <tp t="s">
        <v>19/11/2023</v>
        <stp/>
        <stp>##V3_BDPV12</stp>
        <stp>QJ787834 Corp</stp>
        <stp>nxt_call_dt</stp>
        <stp>[hybrids_05.xlsx]tkrBBG!R116C10</stp>
        <tr r="J116" s="1"/>
      </tp>
      <tp t="s">
        <v>XS1974787480</v>
        <stp/>
        <stp>##V3_BDPV12</stp>
        <stp>AX895488 Corp</stp>
        <stp>ID_ISIN</stp>
        <stp>[hybrids_05.xlsx]tkrBBG!R45C6</stp>
        <tr r="F45" s="1"/>
      </tp>
      <tp t="s">
        <v>FR0013431244</v>
        <stp/>
        <stp>##V3_BDPV12</stp>
        <stp>AZ371883 Corp</stp>
        <stp>ID_ISIN</stp>
        <stp>[hybrids_05.xlsx]tkrBBG!R91C6</stp>
        <tr r="F91" s="1"/>
      </tp>
      <tp t="s">
        <v>24/08/2023</v>
        <stp/>
        <stp>##V3_BDPV12</stp>
        <stp>AS640422 Corp</stp>
        <stp>nxt_call_dt</stp>
        <stp>[hybrids_05.xlsx]tkrBBG!R117C10</stp>
        <tr r="J117" s="1"/>
      </tp>
      <tp>
        <v>2.125</v>
        <stp/>
        <stp>##V3_BDPV12</stp>
        <stp>ZR363807 Corp</stp>
        <stp>coupon</stp>
        <stp>[hybrids_05.xlsx]tkrBBG!R132C9</stp>
        <tr r="I132" s="1"/>
      </tp>
      <tp t="s">
        <v>25/03/2025</v>
        <stp/>
        <stp>##V3_BDPV12</stp>
        <stp>XS1207058733 Corp</stp>
        <stp>nxt_call_dt</stp>
        <stp>[hybrids_05.xlsx]sectorTable!R8C7</stp>
        <tr r="G8" s="3"/>
      </tp>
      <tp t="s">
        <v>LHAGR 5 1/8 08/12/75</v>
        <stp/>
        <stp>##V3_BDPV12</stp>
        <stp>UV429459 Corp</stp>
        <stp>security name</stp>
        <stp>[hybrids_05.xlsx]tkrBBG!R166C7</stp>
        <tr r="G166" s="1"/>
      </tp>
      <tp t="s">
        <v>ORSTED 1 3/4 12/09/19</v>
        <stp/>
        <stp>##V3_BDPV12</stp>
        <stp>ZQ804479 Corp</stp>
        <stp>security name</stp>
        <stp>[hybrids_05.xlsx]tkrBBG!R144C7</stp>
        <tr r="G144" s="1"/>
      </tp>
      <tp t="s">
        <v>TENN</v>
        <stp/>
        <stp>##V3_BDPV12</stp>
        <stp>AM888722 Corp</stp>
        <stp>ticker</stp>
        <stp>[hybrids_05.xlsx]tkrBBG!R114C8</stp>
        <tr r="H114" s="1"/>
      </tp>
      <tp t="s">
        <v>Ba2</v>
        <stp/>
        <stp>##V3_BDPV12</stp>
        <stp>ZQ376350 Corp</stp>
        <stp>rtg_moody</stp>
        <stp>[hybrids_05.xlsx]tkrBBG!R58C18</stp>
        <tr r="R58" s="1"/>
      </tp>
      <tp>
        <v>3.5</v>
        <stp/>
        <stp>##V3_BDPV12</stp>
        <stp>ZS668300 Corp</stp>
        <stp>coupon</stp>
        <stp>[hybrids_05.xlsx]tkrBBG!R119C9</stp>
        <tr r="I119" s="1"/>
      </tp>
      <tp t="s">
        <v>BB+</v>
        <stp/>
        <stp>##V3_BDPV12</stp>
        <stp>EJ917655 Corp</stp>
        <stp>rtg_sp</stp>
        <stp>[hybrids_05.xlsx]tkrBBG!R163C19</stp>
        <tr r="S163" s="1"/>
      </tp>
      <tp t="s">
        <v>VLVY</v>
        <stp/>
        <stp>##V3_BDPV12</stp>
        <stp>EK628291 Corp</stp>
        <stp>ticker</stp>
        <stp>[hybrids_05.xlsx]tkrBBG!R150C8</stp>
        <tr r="H150" s="1"/>
      </tp>
      <tp t="s">
        <v>BB+</v>
        <stp/>
        <stp>##V3_BDPV12</stp>
        <stp>EK872764 Corp</stp>
        <stp>rtg_sp</stp>
        <stp>[hybrids_05.xlsx]tkrBBG!R128C19</stp>
        <tr r="S128" s="1"/>
      </tp>
      <tp t="s">
        <v>BBB-</v>
        <stp/>
        <stp>##V3_BDPV12</stp>
        <stp>EJ811600 Corp</stp>
        <stp>rtg_sp</stp>
        <stp>[hybrids_05.xlsx]tkrBBG!R154C19</stp>
        <tr r="S154" s="1"/>
      </tp>
      <tp t="s">
        <v>ENELIM</v>
        <stp/>
        <stp>##V3_BDPV12</stp>
        <stp>EJ670730 Corp</stp>
        <stp>ticker</stp>
        <stp>[hybrids_05.xlsx]tkrBBG!R118C8</stp>
        <tr r="H118" s="1"/>
      </tp>
      <tp t="s">
        <v>#N/A N/A</v>
        <stp/>
        <stp>##V3_BDPV12</stp>
        <stp>BJ924355 Corp</stp>
        <stp>rtg_moody</stp>
        <stp>[hybrids_05.xlsx]tkrBBG!R27C18</stp>
        <tr r="R27" s="1"/>
      </tp>
      <tp t="s">
        <v>A2</v>
        <stp/>
        <stp>##V3_BDPV12</stp>
        <stp>EK755342 Corp</stp>
        <stp>rtg_moody</stp>
        <stp>[hybrids_05.xlsx]tkrBBG!R46C18</stp>
        <tr r="R46" s="1"/>
      </tp>
      <tp>
        <v>208.81211853027344</v>
        <stp/>
        <stp>##V3_BDPV12</stp>
        <stp>AZ851393 Corp</stp>
        <stp>blp_i_sprd_mid</stp>
        <stp>[hybrids_05.xlsx]tkrBBG!R107C17</stp>
        <tr r="Q107" s="1"/>
      </tp>
      <tp t="s">
        <v>ORSTED 3 11/06/15</v>
        <stp/>
        <stp>##V3_BDPV12</stp>
        <stp>EK888464 Corp</stp>
        <stp>security name</stp>
        <stp>[hybrids_05.xlsx]tkrBBG!R141C7</stp>
        <tr r="G141" s="1"/>
      </tp>
      <tp t="s">
        <v>NTGYSM 4 1/8 PERP</v>
        <stp/>
        <stp>##V3_BDPV12</stp>
        <stp>EK588292 Corp</stp>
        <stp>security name</stp>
        <stp>[hybrids_05.xlsx]tkrBBG!R127C7</stp>
        <tr r="G127" s="1"/>
      </tp>
      <tp t="s">
        <v>Ba1</v>
        <stp/>
        <stp>##V3_BDPV12</stp>
        <stp>LW253022 Corp</stp>
        <stp>rtg_moody</stp>
        <stp>[hybrids_05.xlsx]tkrBBG!R61C18</stp>
        <tr r="R61" s="1"/>
      </tp>
      <tp>
        <v>11.181346582093269</v>
        <stp/>
        <stp>##V3_BDPV12</stp>
        <stp>XS2187689380 Corp</stp>
        <stp>interval_std_dev</stp>
        <stp>[hybrids_05.xlsx]issuerTable!R4C16</stp>
        <stp>calc_interval=30d</stp>
        <stp>market_data_override=sp210</stp>
        <tr r="P4" s="5"/>
      </tp>
      <tp t="s">
        <v>24/03/2021</v>
        <stp/>
        <stp>##V3_BDPV12</stp>
        <stp>XS1048428012 Corp</stp>
        <stp>nxt_call_dt</stp>
        <stp>[hybrids_05.xlsx]vw!R40C5</stp>
        <tr r="E40" s="14"/>
      </tp>
      <tp t="s">
        <v>BERTEL</v>
        <stp/>
        <stp>##V3_BDPV12</stp>
        <stp>EK848378 Corp</stp>
        <stp>ticker</stp>
        <stp>[hybrids_05.xlsx]tkrBBG!R55C8</stp>
        <tr r="H55" s="1"/>
      </tp>
      <tp t="s">
        <v>DBOERS</v>
        <stp/>
        <stp>##V3_BDPV12</stp>
        <stp>UV391246 Corp</stp>
        <stp>ticker</stp>
        <stp>[hybrids_05.xlsx]tkrBBG!R26C8</stp>
        <tr r="H26" s="1"/>
      </tp>
      <tp>
        <v>527.77357549010185</v>
        <stp/>
        <stp>##V3_BDPV12</stp>
        <stp>AS322477 Corp</stp>
        <stp>yas_ispread</stp>
        <stp>[hybrids_05.xlsx]sectorTable!R25C11</stp>
        <tr r="K25" s="3"/>
      </tp>
      <tp t="s">
        <v>EUR</v>
        <stp/>
        <stp>##V3_BDPV12</stp>
        <stp>ZQ804479 Corp</stp>
        <stp>crncy</stp>
        <stp>[hybrids_05.xlsx]sectorTable!R22C18</stp>
        <tr r="R22" s="3"/>
      </tp>
      <tp t="s">
        <v>T</v>
        <stp/>
        <stp>##V3_BDPV12</stp>
        <stp>ZP991036 Corp</stp>
        <stp>ticker</stp>
        <stp>[hybrids_05.xlsx]tkrBBG!R86C8</stp>
        <tr r="H86" s="1"/>
      </tp>
      <tp t="s">
        <v>XS1195201931</v>
        <stp/>
        <stp>##V3_BDPV12</stp>
        <stp>EK755354 Corp</stp>
        <stp>ID_ISIN</stp>
        <stp>[hybrids_05.xlsx]tkrBBG!R42C6</stp>
        <tr r="F42" s="1"/>
      </tp>
      <tp t="s">
        <v>XS0969341147</v>
        <stp/>
        <stp>##V3_BDPV12</stp>
        <stp>EJ814830 Corp</stp>
        <stp>ID_ISIN</stp>
        <stp>[hybrids_05.xlsx]tkrBBG!R53C6</stp>
        <tr r="F53" s="1"/>
      </tp>
      <tp t="s">
        <v>XS2119468572</v>
        <stp/>
        <stp>##V3_BDPV12</stp>
        <stp>BG013162 Corp</stp>
        <stp>ID_ISIN</stp>
        <stp>[hybrids_05.xlsx]tkrBBG!R83C6</stp>
        <tr r="F83" s="1"/>
      </tp>
      <tp t="s">
        <v>XS1405765659</v>
        <stp/>
        <stp>##V3_BDPV12</stp>
        <stp>AL211915 Corp</stp>
        <stp>ID_ISIN</stp>
        <stp>[hybrids_05.xlsx]tkrBBG!R62C6</stp>
        <tr r="F62" s="1"/>
      </tp>
      <tp t="s">
        <v>XS2011260705</v>
        <stp/>
        <stp>##V3_BDPV12</stp>
        <stp>AZ207706 Corp</stp>
        <stp>ID_ISIN</stp>
        <stp>[hybrids_05.xlsx]tkrBBG!R14C6</stp>
        <tr r="F14" s="1"/>
      </tp>
      <tp t="s">
        <v>24/03/2021</v>
        <stp/>
        <stp>##V3_BDPV12</stp>
        <stp>EK131366 Corp</stp>
        <stp>nxt_call_dt</stp>
        <stp>[hybrids_05.xlsx]tkrBBG!R151C10</stp>
        <tr r="J151" s="1"/>
      </tp>
      <tp>
        <v>296.22303103812311</v>
        <stp/>
        <stp>##V3_BDPV12</stp>
        <stp>EK352403 Corp</stp>
        <stp>yas_ispread</stp>
        <stp>[hybrids_05.xlsx]tkrBBG!R7C16</stp>
        <tr r="P7" s="1"/>
      </tp>
      <tp t="s">
        <v>BBB-</v>
        <stp/>
        <stp>##V3_BDPV12</stp>
        <stp>EJ670730 Corp</stp>
        <stp>rtg_sp</stp>
        <stp>[hybrids_05.xlsx]tkrBBG!R118C19</stp>
        <tr r="S118" s="1"/>
      </tp>
      <tp t="s">
        <v>RWE</v>
        <stp/>
        <stp>##V3_BDPV12</stp>
        <stp>EK858851 Corp</stp>
        <stp>ticker</stp>
        <stp>[hybrids_05.xlsx]tkrBBG!R111C8</stp>
        <tr r="H111" s="1"/>
      </tp>
      <tp t="s">
        <v>BB-</v>
        <stp/>
        <stp>##V3_BDPV12</stp>
        <stp>EK024610 Corp</stp>
        <stp>rtg_sp</stp>
        <stp>[hybrids_05.xlsx]tkrBBG!R101C19</stp>
        <tr r="S101" s="1"/>
      </tp>
      <tp t="s">
        <v>03/06/2024</v>
        <stp/>
        <stp>##V3_BDPV12</stp>
        <stp>XS1323897725 Corp</stp>
        <stp>nxt_call_dt</stp>
        <stp>[hybrids_05.xlsx]sectorTable!R4C8</stp>
        <tr r="H4" s="3"/>
      </tp>
      <tp>
        <v>5.125</v>
        <stp/>
        <stp>##V3_BDPV12</stp>
        <stp>UV429459 Corp</stp>
        <stp>coupon</stp>
        <stp>[hybrids_05.xlsx]tkrBBG!R166C9</stp>
        <tr r="I166" s="1"/>
      </tp>
      <tp>
        <v>1.75</v>
        <stp/>
        <stp>##V3_BDPV12</stp>
        <stp>ZQ804479 Corp</stp>
        <stp>coupon</stp>
        <stp>[hybrids_05.xlsx]tkrBBG!R144C9</stp>
        <tr r="I144" s="1"/>
      </tp>
      <tp t="s">
        <v>SSELN</v>
        <stp/>
        <stp>##V3_BDPV12</stp>
        <stp>AM714338 Corp</stp>
        <stp>ticker</stp>
        <stp>[hybrids_05.xlsx]tkrBBG!R139C8</stp>
        <tr r="H139" s="1"/>
      </tp>
      <tp t="s">
        <v>ORSTED</v>
        <stp/>
        <stp>##V3_BDPV12</stp>
        <stp>EK888464 Corp</stp>
        <stp>ticker</stp>
        <stp>[hybrids_05.xlsx]tkrBBG!R141C8</stp>
        <tr r="H141" s="1"/>
      </tp>
      <tp t="s">
        <v>BBB-</v>
        <stp/>
        <stp>##V3_BDPV12</stp>
        <stp>EK811633 Corp</stp>
        <stp>rtg_sp</stp>
        <stp>[hybrids_05.xlsx]tkrBBG!R152C19</stp>
        <tr r="S152" s="1"/>
      </tp>
      <tp t="s">
        <v>BBB-</v>
        <stp/>
        <stp>##V3_BDPV12</stp>
        <stp>BK293686 Corp</stp>
        <stp>rtg_sp</stp>
        <stp>[hybrids_05.xlsx]tkrBBG!R138C19</stp>
        <tr r="S138" s="1"/>
      </tp>
      <tp t="s">
        <v>BBB-</v>
        <stp/>
        <stp>##V3_BDPV12</stp>
        <stp>AN880322 Corp</stp>
        <stp>rtg_sp</stp>
        <stp>[hybrids_05.xlsx]tkrBBG!R153C19</stp>
        <tr r="S153" s="1"/>
      </tp>
      <tp t="s">
        <v>BBB-</v>
        <stp/>
        <stp>##V3_BDPV12</stp>
        <stp>AN880326 Corp</stp>
        <stp>rtg_sp</stp>
        <stp>[hybrids_05.xlsx]tkrBBG!R158C19</stp>
        <tr r="S158" s="1"/>
      </tp>
      <tp t="s">
        <v>Ba2</v>
        <stp/>
        <stp>##V3_BDPV12</stp>
        <stp>AQ234625 Corp</stp>
        <stp>rtg_moody</stp>
        <stp>[hybrids_05.xlsx]tkrBBG!R71C18</stp>
        <tr r="R71" s="1"/>
      </tp>
      <tp t="s">
        <v>VW</v>
        <stp/>
        <stp>##V3_BDPV12</stp>
        <stp>AT214434 Corp</stp>
        <stp>ticker</stp>
        <stp>[hybrids_05.xlsx]tkrBBG!R159C8</stp>
        <tr r="H159" s="1"/>
      </tp>
      <tp t="s">
        <v>Baa3</v>
        <stp/>
        <stp>##V3_BDPV12</stp>
        <stp>AZ207706 Corp</stp>
        <stp>rtg_moody</stp>
        <stp>[hybrids_05.xlsx]tkrBBG!R14C18</stp>
        <tr r="R14" s="1"/>
      </tp>
      <tp t="s">
        <v>Ba2</v>
        <stp/>
        <stp>##V3_BDPV12</stp>
        <stp>EK143492 Corp</stp>
        <stp>rtg_moody</stp>
        <stp>[hybrids_05.xlsx]tkrBBG!R73C18</stp>
        <tr r="R73" s="1"/>
      </tp>
      <tp t="s">
        <v>Ba1</v>
        <stp/>
        <stp>##V3_BDPV12</stp>
        <stp>EK864970 Corp</stp>
        <stp>rtg_moody</stp>
        <stp>[hybrids_05.xlsx]tkrBBG!R56C18</stp>
        <tr r="R56" s="1"/>
      </tp>
      <tp t="s">
        <v>Ba2</v>
        <stp/>
        <stp>##V3_BDPV12</stp>
        <stp>EJ606316 Corp</stp>
        <stp>rtg_moody</stp>
        <stp>[hybrids_05.xlsx]tkrBBG!R57C18</stp>
        <tr r="R57" s="1"/>
      </tp>
      <tp t="s">
        <v>ENBW 1 5/8 08/05/79</v>
        <stp/>
        <stp>##V3_BDPV12</stp>
        <stp>AZ851450 Corp</stp>
        <stp>security name</stp>
        <stp>[hybrids_05.xlsx]tkrBBG!R109C7</stp>
        <tr r="G109" s="1"/>
      </tp>
      <tp t="s">
        <v>Baa3</v>
        <stp/>
        <stp>##V3_BDPV12</stp>
        <stp>AU669900 Corp</stp>
        <stp>rtg_moody</stp>
        <stp>[hybrids_05.xlsx]tkrBBG!R96C18</stp>
        <tr r="R96" s="1"/>
      </tp>
      <tp t="s">
        <v>Baa3</v>
        <stp/>
        <stp>##V3_BDPV12</stp>
        <stp>AO148682 Corp</stp>
        <stp>rtg_moody</stp>
        <stp>[hybrids_05.xlsx]tkrBBG!R20C18</stp>
        <tr r="R20" s="1"/>
      </tp>
      <tp t="s">
        <v>VW 4 5/8 PERP</v>
        <stp/>
        <stp>##V3_BDPV12</stp>
        <stp>AT214434 Corp</stp>
        <stp>security name</stp>
        <stp>[hybrids_05.xlsx]tkrBBG!R159C7</stp>
        <tr r="G159" s="1"/>
      </tp>
      <tp t="s">
        <v>ENGIFP</v>
        <stp/>
        <stp>##V3_BDPV12</stp>
        <stp>EK293278 Corp</stp>
        <stp>ticker</stp>
        <stp>[hybrids_05.xlsx]tkrBBG!R89C8</stp>
        <tr r="H89" s="1"/>
      </tp>
      <tp t="s">
        <v>BPLN</v>
        <stp/>
        <stp>##V3_BDPV12</stp>
        <stp>BK116008 Corp</stp>
        <stp>ticker</stp>
        <stp>[hybrids_05.xlsx]tkrBBG!R41C8</stp>
        <tr r="H41" s="1"/>
      </tp>
      <tp t="s">
        <v>VOD</v>
        <stp/>
        <stp>##V3_BDPV12</stp>
        <stp>AU692498 Corp</stp>
        <stp>ticker</stp>
        <stp>[hybrids_05.xlsx]tkrBBG!R79C8</stp>
        <tr r="H79" s="1"/>
      </tp>
      <tp t="s">
        <v>ORAFP</v>
        <stp/>
        <stp>##V3_BDPV12</stp>
        <stp>EK508571 Corp</stp>
        <stp>ticker</stp>
        <stp>[hybrids_05.xlsx]tkrBBG!R69C8</stp>
        <tr r="H69" s="1"/>
      </tp>
      <tp t="s">
        <v>TELIAS</v>
        <stp/>
        <stp>##V3_BDPV12</stp>
        <stp>AM938782 Corp</stp>
        <stp>ticker</stp>
        <stp>[hybrids_05.xlsx]tkrBBG!R59C8</stp>
        <tr r="H59" s="1"/>
      </tp>
      <tp>
        <v>426.43382206383035</v>
        <stp/>
        <stp>##V3_BDPV12</stp>
        <stp>ZR457518 Corp</stp>
        <stp>yas_ispread</stp>
        <stp>[hybrids_05.xlsx]sectorTable!R26C11</stp>
        <tr r="K26" s="3"/>
      </tp>
      <tp>
        <v>204.32438860434667</v>
        <stp/>
        <stp>##V3_BDPV12</stp>
        <stp>ZQ100348 Corp</stp>
        <stp>yas_ispread</stp>
        <stp>[hybrids_05.xlsx]sectorTable!R29C12</stp>
        <tr r="L29" s="3"/>
      </tp>
      <tp>
        <v>179.51841777627823</v>
        <stp/>
        <stp>##V3_BDPV12</stp>
        <stp>EJ723329 Corp</stp>
        <stp>yas_ispread</stp>
        <stp>[hybrids_05.xlsx]sectorTable!R22C11</stp>
        <tr r="K22" s="3"/>
      </tp>
      <tp t="s">
        <v>XS1323897485</v>
        <stp/>
        <stp>##V3_BDPV12</stp>
        <stp>QJ937853 Corp</stp>
        <stp>ID_ISIN</stp>
        <stp>[hybrids_05.xlsx]tkrBBG!R2C6</stp>
        <tr r="F2" s="1"/>
      </tp>
      <tp t="s">
        <v>EUR</v>
        <stp/>
        <stp>##V3_BDPV12</stp>
        <stp>ZR655675 Corp</stp>
        <stp>crncy</stp>
        <stp>[hybrids_05.xlsx]sectorTable!R34C18</stp>
        <tr r="R34" s="3"/>
      </tp>
      <tp t="s">
        <v>EUR</v>
        <stp/>
        <stp>##V3_BDPV12</stp>
        <stp>ZS235422 Corp</stp>
        <stp>crncy</stp>
        <stp>[hybrids_05.xlsx]sectorTable!R21C17</stp>
        <tr r="Q21" s="3"/>
      </tp>
      <tp t="s">
        <v>XS2185997884</v>
        <stp/>
        <stp>##V3_BDPV12</stp>
        <stp>BJ814648 Corp</stp>
        <stp>ID_ISIN</stp>
        <stp>[hybrids_05.xlsx]tkrBBG!R35C6</stp>
        <tr r="F35" s="1"/>
      </tp>
      <tp t="s">
        <v>24/03/2026</v>
        <stp/>
        <stp>##V3_BDPV12</stp>
        <stp>EK131372 Corp</stp>
        <stp>nxt_call_dt</stp>
        <stp>[hybrids_05.xlsx]tkrBBG!R157C10</stp>
        <tr r="J157" s="1"/>
      </tp>
      <tp t="s">
        <v>XS1797663967</v>
        <stp/>
        <stp>##V3_BDPV12</stp>
        <stp>AR887333 Corp</stp>
        <stp>ID_ISIN</stp>
        <stp>[hybrids_05.xlsx]tkrBBG!R25C6</stp>
        <tr r="F25" s="1"/>
      </tp>
      <tp t="s">
        <v>30/03/2026</v>
        <stp/>
        <stp>##V3_BDPV12</stp>
        <stp>UV323151 Corp</stp>
        <stp>nxt_call_dt</stp>
        <stp>[hybrids_05.xlsx]tkrBBG!R113C10</stp>
        <tr r="J113" s="1"/>
      </tp>
      <tp t="s">
        <v>22/02/2023</v>
        <stp/>
        <stp>##V3_BDPV12</stp>
        <stp>AQ026565 Corp</stp>
        <stp>nxt_call_dt</stp>
        <stp>[hybrids_05.xlsx]tkrBBG!R124C10</stp>
        <tr r="J124" s="1"/>
      </tp>
      <tp t="s">
        <v>15/09/2021</v>
        <stp/>
        <stp>##V3_BDPV12</stp>
        <stp>EK013966 Corp</stp>
        <stp>nxt_call_dt</stp>
        <stp>[hybrids_05.xlsx]tkrBBG!R122C10</stp>
        <tr r="J122" s="1"/>
      </tp>
      <tp t="s">
        <v>24/02/2025</v>
        <stp/>
        <stp>##V3_BDPV12</stp>
        <stp>ZS668300 Corp</stp>
        <stp>nxt_call_dt</stp>
        <stp>[hybrids_05.xlsx]tkrBBG!R119C10</stp>
        <tr r="J119" s="1"/>
      </tp>
      <tp t="s">
        <v>Baa1</v>
        <stp/>
        <stp>##V3_BDPV12</stp>
        <stp>QJ201811 Corp</stp>
        <stp>rtg_moody</stp>
        <stp>[hybrids_05.xlsx]tkrBBG!R51C18</stp>
        <tr r="R51" s="1"/>
      </tp>
      <tp t="s">
        <v>B+</v>
        <stp/>
        <stp>##V3_BDPV12</stp>
        <stp>AO262515 Corp</stp>
        <stp>rtg_sp</stp>
        <stp>[hybrids_05.xlsx]tkrBBG!R196C19</stp>
        <tr r="S196" s="1"/>
      </tp>
      <tp t="s">
        <v>24/07/2023</v>
        <stp/>
        <stp>##V3_BDPV12</stp>
        <stp>XS1811181566 Corp</stp>
        <stp>nxt_call_dt</stp>
        <stp>[hybrids_05.xlsx]sectorTable!R6C8</stp>
        <tr r="H6" s="3"/>
      </tp>
      <tp>
        <v>6.5</v>
        <stp/>
        <stp>##V3_BDPV12</stp>
        <stp>UV309787 Corp</stp>
        <stp>coupon</stp>
        <stp>[hybrids_05.xlsx]tkrBBG!R191C9</stp>
        <tr r="I191" s="1"/>
      </tp>
      <tp t="s">
        <v>TRAFIG</v>
        <stp/>
        <stp>##V3_BDPV12</stp>
        <stp>AM679347 Corp</stp>
        <stp>ticker</stp>
        <stp>[hybrids_05.xlsx]tkrBBG!R193C8</stp>
        <tr r="H193" s="1"/>
      </tp>
      <tp t="s">
        <v>Ba2</v>
        <stp/>
        <stp>##V3_BDPV12</stp>
        <stp>QZ498658 Corp</stp>
        <stp>rtg_moody</stp>
        <stp>[hybrids_05.xlsx]tkrBBG!R70C18</stp>
        <tr r="R70" s="1"/>
      </tp>
      <tp t="s">
        <v>Baa3</v>
        <stp/>
        <stp>##V3_BDPV12</stp>
        <stp>ZS023353 Corp</stp>
        <stp>rtg_moody</stp>
        <stp>[hybrids_05.xlsx]tkrBBG!R65C18</stp>
        <tr r="R65" s="1"/>
      </tp>
      <tp t="s">
        <v>BB+</v>
        <stp/>
        <stp>##V3_BDPV12</stp>
        <stp>AM888722 Corp</stp>
        <stp>rtg_sp</stp>
        <stp>[hybrids_05.xlsx]tkrBBG!R114C19</stp>
        <tr r="S114" s="1"/>
      </tp>
      <tp t="s">
        <v>A2</v>
        <stp/>
        <stp>##V3_BDPV12</stp>
        <stp>AX895488 Corp</stp>
        <stp>rtg_moody</stp>
        <stp>[hybrids_05.xlsx]tkrBBG!R45C18</stp>
        <tr r="R45" s="1"/>
      </tp>
      <tp t="s">
        <v>Baa3</v>
        <stp/>
        <stp>##V3_BDPV12</stp>
        <stp>EK041235 Corp</stp>
        <stp>rtg_moody</stp>
        <stp>[hybrids_05.xlsx]tkrBBG!R64C18</stp>
        <tr r="R64" s="1"/>
      </tp>
      <tp t="s">
        <v>Baa2</v>
        <stp/>
        <stp>##V3_BDPV12</stp>
        <stp>EK293278 Corp</stp>
        <stp>rtg_moody</stp>
        <stp>[hybrids_05.xlsx]tkrBBG!R89C18</stp>
        <tr r="R89" s="1"/>
      </tp>
      <tp t="s">
        <v>#N/A Field Not Applicable</v>
        <stp/>
        <stp>##V3_BDPV12</stp>
        <stp>UV785974 Corp</stp>
        <stp>blp_i_sprd_mid</stp>
        <stp>[hybrids_05.xlsx]tkrBBG!R146C17</stp>
        <tr r="Q146" s="1"/>
      </tp>
      <tp t="s">
        <v>A2</v>
        <stp/>
        <stp>##V3_BDPV12</stp>
        <stp>EK755354 Corp</stp>
        <stp>rtg_moody</stp>
        <stp>[hybrids_05.xlsx]tkrBBG!R42C18</stp>
        <tr r="R42" s="1"/>
      </tp>
      <tp t="s">
        <v>A3</v>
        <stp/>
        <stp>##V3_BDPV12</stp>
        <stp>BK122273 Corp</stp>
        <stp>rtg_moody</stp>
        <stp>[hybrids_05.xlsx]tkrBBG!R37C18</stp>
        <tr r="R37" s="1"/>
      </tp>
      <tp t="s">
        <v>Baa2</v>
        <stp/>
        <stp>##V3_BDPV12</stp>
        <stp>EJ814830 Corp</stp>
        <stp>rtg_moody</stp>
        <stp>[hybrids_05.xlsx]tkrBBG!R53C18</stp>
        <tr r="R53" s="1"/>
      </tp>
      <tp t="s">
        <v>Baa2</v>
        <stp/>
        <stp>##V3_BDPV12</stp>
        <stp>EJ814840 Corp</stp>
        <stp>rtg_moody</stp>
        <stp>[hybrids_05.xlsx]tkrBBG!R54C18</stp>
        <tr r="R54" s="1"/>
      </tp>
      <tp t="s">
        <v>SSELN 3 7/8 PERP</v>
        <stp/>
        <stp>##V3_BDPV12</stp>
        <stp>EK768069 Corp</stp>
        <stp>security name</stp>
        <stp>[hybrids_05.xlsx]tkrBBG!R134C7</stp>
        <tr r="G134" s="1"/>
      </tp>
      <tp>
        <v>161.79840087890625</v>
        <stp/>
        <stp>##V3_BDPV12</stp>
        <stp>QZ716550 Corp</stp>
        <stp>blp_i_sprd_mid</stp>
        <stp>[hybrids_05.xlsx]tkrBBG!R106C17</stp>
        <tr r="Q106" s="1"/>
      </tp>
      <tp t="s">
        <v>Ba1</v>
        <stp/>
        <stp>##V3_BDPV12</stp>
        <stp>AU692498 Corp</stp>
        <stp>rtg_moody</stp>
        <stp>[hybrids_05.xlsx]tkrBBG!R79C18</stp>
        <tr r="R79" s="1"/>
      </tp>
      <tp t="s">
        <v>Baa3</v>
        <stp/>
        <stp>##V3_BDPV12</stp>
        <stp>EK508571 Corp</stp>
        <stp>rtg_moody</stp>
        <stp>[hybrids_05.xlsx]tkrBBG!R69C18</stp>
        <tr r="R69" s="1"/>
      </tp>
      <tp t="s">
        <v>Baa3</v>
        <stp/>
        <stp>##V3_BDPV12</stp>
        <stp>EK648265 Corp</stp>
        <stp>rtg_moody</stp>
        <stp>[hybrids_05.xlsx]tkrBBG!R12C18</stp>
        <tr r="R12" s="1"/>
      </tp>
      <tp t="s">
        <v>Baa3</v>
        <stp/>
        <stp>##V3_BDPV12</stp>
        <stp>EK508481 Corp</stp>
        <stp>rtg_moody</stp>
        <stp>[hybrids_05.xlsx]tkrBBG!R63C18</stp>
        <tr r="R63" s="1"/>
      </tp>
      <tp t="s">
        <v>SOFTBK 6 PERP</v>
        <stp/>
        <stp>##V3_BDPV12</stp>
        <stp>AO262498 Corp</stp>
        <stp>security name</stp>
        <stp>[hybrids_05.xlsx]tkrBBG!R195C7</stp>
        <tr r="G195" s="1"/>
      </tp>
      <tp t="s">
        <v>Baa3</v>
        <stp/>
        <stp>##V3_BDPV12</stp>
        <stp>AZ208021 Corp</stp>
        <stp>rtg_moody</stp>
        <stp>[hybrids_05.xlsx]tkrBBG!R13C18</stp>
        <tr r="R13" s="1"/>
      </tp>
      <tp t="s">
        <v>Baa3</v>
        <stp/>
        <stp>##V3_BDPV12</stp>
        <stp>AM938782 Corp</stp>
        <stp>rtg_moody</stp>
        <stp>[hybrids_05.xlsx]tkrBBG!R59C18</stp>
        <tr r="R59" s="1"/>
      </tp>
      <tp t="s">
        <v>NTGYSM 3 3/8 PERP</v>
        <stp/>
        <stp>##V3_BDPV12</stp>
        <stp>EK872764 Corp</stp>
        <stp>security name</stp>
        <stp>[hybrids_05.xlsx]tkrBBG!R128C7</stp>
        <tr r="G128" s="1"/>
      </tp>
      <tp t="s">
        <v>BB+</v>
        <stp/>
        <stp>##V3_BDPV12</stp>
        <stp>QJ937853 Corp</stp>
        <stp>bb_composite</stp>
        <stp>[hybrids_05.xlsx]tkrBBG!R2C20</stp>
        <tr r="T2" s="1"/>
      </tp>
      <tp t="s">
        <v>OMVAV</v>
        <stp/>
        <stp>##V3_BDPV12</stp>
        <stp>QJ993374 Corp</stp>
        <stp>ticker</stp>
        <stp>[hybrids_05.xlsx]tkrBBG!R32C8</stp>
        <tr r="H32" s="1"/>
      </tp>
      <tp t="s">
        <v>KPN</v>
        <stp/>
        <stp>##V3_BDPV12</stp>
        <stp>ZQ376350 Corp</stp>
        <stp>ticker</stp>
        <stp>[hybrids_05.xlsx]tkrBBG!R58C8</stp>
        <tr r="H58" s="1"/>
      </tp>
      <tp t="s">
        <v>IFXGR</v>
        <stp/>
        <stp>##V3_BDPV12</stp>
        <stp>ZR796682 Corp</stp>
        <stp>ticker</stp>
        <stp>[hybrids_05.xlsx]tkrBBG!R84C8</stp>
        <tr r="H84" s="1"/>
      </tp>
      <tp>
        <v>3.75</v>
        <stp/>
        <stp>##V3_BDPV12</stp>
        <stp>EK352403 Corp</stp>
        <stp>coupon</stp>
        <stp>[hybrids_05.xlsx]tkrBBG!R7C9</stp>
        <tr r="I7" s="1"/>
      </tp>
      <tp t="s">
        <v>USN4297BBC74</v>
        <stp/>
        <stp>##V3_BDPV12</stp>
        <stp>EJ606316 Corp</stp>
        <stp>ID_ISIN</stp>
        <stp>[hybrids_05.xlsx]tkrBBG!R57C6</stp>
        <tr r="F57" s="1"/>
      </tp>
      <tp t="s">
        <v>FR0013252061</v>
        <stp/>
        <stp>##V3_BDPV12</stp>
        <stp>AN206662 Corp</stp>
        <stp>ID_ISIN</stp>
        <stp>[hybrids_05.xlsx]tkrBBG!R93C6</stp>
        <tr r="F93" s="1"/>
      </tp>
      <tp t="s">
        <v>FR0011401751</v>
        <stp/>
        <stp>##V3_BDPV12</stp>
        <stp>EJ516233 Corp</stp>
        <stp>ID_ISIN</stp>
        <stp>[hybrids_05.xlsx]tkrBBG!R97C6</stp>
        <tr r="F97" s="1"/>
      </tp>
      <tp t="s">
        <v>XS2182055009</v>
        <stp/>
        <stp>##V3_BDPV12</stp>
        <stp>BJ736567 Corp</stp>
        <stp>ID_ISIN</stp>
        <stp>[hybrids_05.xlsx]tkrBBG!R10C6</stp>
        <tr r="F10" s="1"/>
      </tp>
      <tp t="s">
        <v>XS1115502988</v>
        <stp/>
        <stp>##V3_BDPV12</stp>
        <stp>EK508571 Corp</stp>
        <stp>ID_ISIN</stp>
        <stp>[hybrids_05.xlsx]tkrBBG!R69C6</stp>
        <tr r="F69" s="1"/>
      </tp>
      <tp t="s">
        <v>FR0011697010</v>
        <stp/>
        <stp>##V3_BDPV12</stp>
        <stp>EK024532 Corp</stp>
        <stp>ID_ISIN</stp>
        <stp>[hybrids_05.xlsx]tkrBBG!R95C6</stp>
        <tr r="F95" s="1"/>
      </tp>
      <tp>
        <v>261.77332618832372</v>
        <stp/>
        <stp>##V3_BDPV12</stp>
        <stp>EK834863 Corp</stp>
        <stp>yas_ispread</stp>
        <stp>[hybrids_05.xlsx]tkrBBG!R6C16</stp>
        <tr r="P6" s="1"/>
      </tp>
      <tp t="s">
        <v>12/02/2021</v>
        <stp/>
        <stp>##V3_BDPV12</stp>
        <stp>UV429459 Corp</stp>
        <stp>nxt_call_dt</stp>
        <stp>[hybrids_05.xlsx]tkrBBG!R166C10</stp>
        <tr r="J166" s="1"/>
      </tp>
      <tp t="s">
        <v>10/09/2020</v>
        <stp/>
        <stp>##V3_BDPV12</stp>
        <stp>EK768069 Corp</stp>
        <stp>nxt_call_dt</stp>
        <stp>[hybrids_05.xlsx]tkrBBG!R134C10</stp>
        <tr r="J134" s="1"/>
      </tp>
      <tp t="s">
        <v>02/04/2021</v>
        <stp/>
        <stp>##V3_BDPV12</stp>
        <stp>EK117900 Corp</stp>
        <stp>nxt_call_dt</stp>
        <stp>[hybrids_05.xlsx]tkrBBG!R104C10</stp>
        <tr r="J104" s="1"/>
      </tp>
      <tp t="s">
        <v>02/04/2021</v>
        <stp/>
        <stp>##V3_BDPV12</stp>
        <stp>EK117900 Corp</stp>
        <stp>nxt_call_dt</stp>
        <stp>[hybrids_05.xlsx]tkrBBG!R105C10</stp>
        <tr r="J105" s="1"/>
      </tp>
      <tp t="s">
        <v>05/01/2022</v>
        <stp/>
        <stp>##V3_BDPV12</stp>
        <stp>QZ677477 Corp</stp>
        <stp>nxt_call_dt</stp>
        <stp>[hybrids_05.xlsx]tkrBBG!R110C10</stp>
        <tr r="J110" s="1"/>
      </tp>
      <tp t="s">
        <v>FR0013292828</v>
        <stp/>
        <stp>##V3_BDPV12</stp>
        <stp>AP691131 Corp</stp>
        <stp>ID_ISIN</stp>
        <stp>[hybrids_05.xlsx]tkrBBG!R24C6</stp>
        <tr r="F24" s="1"/>
      </tp>
      <tp t="s">
        <v>05/09/2023</v>
        <stp/>
        <stp>##V3_BDPV12</stp>
        <stp>AU216832 Corp</stp>
        <stp>nxt_call_dt</stp>
        <stp>[hybrids_05.xlsx]tkrBBG!R149C10</stp>
        <tr r="J149" s="1"/>
      </tp>
      <tp t="s">
        <v>22/01/2029</v>
        <stp/>
        <stp>##V3_BDPV12</stp>
        <stp>EK024610 Corp</stp>
        <stp>nxt_call_dt</stp>
        <stp>[hybrids_05.xlsx]tkrBBG!R101C10</stp>
        <tr r="J101" s="1"/>
      </tp>
      <tp t="s">
        <v>XS1731823255</v>
        <stp/>
        <stp>##V3_BDPV12</stp>
        <stp>AQ234625 Corp</stp>
        <stp>ID_ISIN</stp>
        <stp>[hybrids_05.xlsx]tkrBBG!R71C6</stp>
        <tr r="F71" s="1"/>
      </tp>
      <tp t="s">
        <v>27/06/2028</v>
        <stp/>
        <stp>##V3_BDPV12</stp>
        <stp>AT214434 Corp</stp>
        <stp>nxt_call_dt</stp>
        <stp>[hybrids_05.xlsx]tkrBBG!R159C10</stp>
        <tr r="J159" s="1"/>
      </tp>
      <tp t="s">
        <v>10/04/2025</v>
        <stp/>
        <stp>##V3_BDPV12</stp>
        <stp>EK824997 Corp</stp>
        <stp>nxt_call_dt</stp>
        <stp>[hybrids_05.xlsx]tkrBBG!R130C10</stp>
        <tr r="J130" s="1"/>
      </tp>
      <tp t="s">
        <v>XS1888180640</v>
        <stp/>
        <stp>##V3_BDPV12</stp>
        <stp>AU654357 Corp</stp>
        <stp>ID_ISIN</stp>
        <stp>[hybrids_05.xlsx]tkrBBG!R81C6</stp>
        <tr r="F81" s="1"/>
      </tp>
      <tp t="s">
        <v>05/08/2024</v>
        <stp/>
        <stp>##V3_BDPV12</stp>
        <stp>AZ851393 Corp</stp>
        <stp>nxt_call_dt</stp>
        <stp>[hybrids_05.xlsx]tkrBBG!R107C10</stp>
        <tr r="J107" s="1"/>
      </tp>
      <tp t="s">
        <v>BB+</v>
        <stp/>
        <stp>##V3_BDPV12</stp>
        <stp>EK785024 Corp</stp>
        <stp>rtg_sp</stp>
        <stp>[hybrids_05.xlsx]tkrBBG!R115C19</stp>
        <tr r="S115" s="1"/>
      </tp>
      <tp t="s">
        <v>BBB-</v>
        <stp/>
        <stp>##V3_BDPV12</stp>
        <stp>EK768069 Corp</stp>
        <stp>rtg_sp</stp>
        <stp>[hybrids_05.xlsx]tkrBBG!R134C19</stp>
        <tr r="S134" s="1"/>
      </tp>
      <tp t="s">
        <v>BB-</v>
        <stp/>
        <stp>##V3_BDPV12</stp>
        <stp>EJ516173 Corp</stp>
        <stp>rtg_sp</stp>
        <stp>[hybrids_05.xlsx]tkrBBG!R100C19</stp>
        <tr r="S100" s="1"/>
      </tp>
      <tp t="s">
        <v>EDPPL 5 3/8 09/16/75</v>
        <stp/>
        <stp>##V3_BDPV12</stp>
        <stp>UV785974 Corp</stp>
        <stp>security name</stp>
        <stp>[hybrids_05.xlsx]tkrBBG!R146C7</stp>
        <tr r="G146" s="1"/>
      </tp>
      <tp t="s">
        <v>NTGYSM</v>
        <stp/>
        <stp>##V3_BDPV12</stp>
        <stp>EK588292 Corp</stp>
        <stp>ticker</stp>
        <stp>[hybrids_05.xlsx]tkrBBG!R127C8</stp>
        <tr r="H127" s="1"/>
      </tp>
      <tp t="s">
        <v>Ba2</v>
        <stp/>
        <stp>##V3_BDPV12</stp>
        <stp>ZR655675 Corp</stp>
        <stp>rtg_moody</stp>
        <stp>[hybrids_05.xlsx]tkrBBG!R77C18</stp>
        <tr r="R77" s="1"/>
      </tp>
      <tp t="s">
        <v>CCC</v>
        <stp/>
        <stp>##V3_BDPV12</stp>
        <stp>EJ891119 Corp</stp>
        <stp>rtg_sp</stp>
        <stp>[hybrids_05.xlsx]tkrBBG!R190C19</stp>
        <tr r="S190" s="1"/>
      </tp>
      <tp t="s">
        <v>B+</v>
        <stp/>
        <stp>##V3_BDPV12</stp>
        <stp>AO262498 Corp</stp>
        <stp>rtg_sp</stp>
        <stp>[hybrids_05.xlsx]tkrBBG!R195C19</stp>
        <tr r="S195" s="1"/>
      </tp>
      <tp t="s">
        <v>BB+</v>
        <stp/>
        <stp>##V3_BDPV12</stp>
        <stp>EK825033 Corp</stp>
        <stp>rtg_sp</stp>
        <stp>[hybrids_05.xlsx]tkrBBG!R129C19</stp>
        <tr r="S129" s="1"/>
      </tp>
      <tp t="s">
        <v>Baa3</v>
        <stp/>
        <stp>##V3_BDPV12</stp>
        <stp>ZR570567 Corp</stp>
        <stp>rtg_moody</stp>
        <stp>[hybrids_05.xlsx]tkrBBG!R67C18</stp>
        <tr r="R67" s="1"/>
      </tp>
      <tp t="s">
        <v>VATFAL 6.1 11/19/78</v>
        <stp/>
        <stp>##V3_BDPV12</stp>
        <stp>QJ787834 Corp</stp>
        <stp>security name</stp>
        <stp>[hybrids_05.xlsx]tkrBBG!R116C7</stp>
        <tr r="G116" s="1"/>
      </tp>
      <tp t="s">
        <v>Baa3</v>
        <stp/>
        <stp>##V3_BDPV12</stp>
        <stp>ZR441424 Corp</stp>
        <stp>rtg_moody</stp>
        <stp>[hybrids_05.xlsx]tkrBBG!R94C18</stp>
        <tr r="R94" s="1"/>
      </tp>
      <tp t="s">
        <v>Ba1</v>
        <stp/>
        <stp>##V3_BDPV12</stp>
        <stp>AU654475 Corp</stp>
        <stp>rtg_moody</stp>
        <stp>[hybrids_05.xlsx]tkrBBG!R80C18</stp>
        <tr r="R80" s="1"/>
      </tp>
      <tp t="s">
        <v>Baa2</v>
        <stp/>
        <stp>##V3_BDPV12</stp>
        <stp>AR776117 Corp</stp>
        <stp>rtg_moody</stp>
        <stp>[hybrids_05.xlsx]tkrBBG!R31C18</stp>
        <tr r="R31" s="1"/>
      </tp>
      <tp>
        <v>893.47357177734375</v>
        <stp/>
        <stp>##V3_BDPV12</stp>
        <stp>AZ920495 Corp</stp>
        <stp>blp_i_sprd_mid</stp>
        <stp>[hybrids_05.xlsx]tkrBBG!R194C17</stp>
        <tr r="Q194" s="1"/>
      </tp>
      <tp t="s">
        <v>Ba2</v>
        <stp/>
        <stp>##V3_BDPV12</stp>
        <stp>AX520482 Corp</stp>
        <stp>rtg_moody</stp>
        <stp>[hybrids_05.xlsx]tkrBBG!R74C18</stp>
        <tr r="R74" s="1"/>
      </tp>
      <tp>
        <v>266.9361572265625</v>
        <stp/>
        <stp>##V3_BDPV12</stp>
        <stp>QZ677477 Corp</stp>
        <stp>blp_i_sprd_mid</stp>
        <stp>[hybrids_05.xlsx]tkrBBG!R110C17</stp>
        <tr r="Q110" s="1"/>
      </tp>
      <tp t="s">
        <v>Baa3</v>
        <stp/>
        <stp>##V3_BDPV12</stp>
        <stp>EK024532 Corp</stp>
        <stp>rtg_moody</stp>
        <stp>[hybrids_05.xlsx]tkrBBG!R95C18</stp>
        <tr r="R95" s="1"/>
      </tp>
      <tp>
        <v>231.80952453613281</v>
        <stp/>
        <stp>##V3_BDPV12</stp>
        <stp>AZ851450 Corp</stp>
        <stp>blp_i_sprd_mid</stp>
        <stp>[hybrids_05.xlsx]tkrBBG!R109C17</stp>
        <tr r="Q109" s="1"/>
      </tp>
      <tp t="s">
        <v>ELIASO 2 3/4 PERP</v>
        <stp/>
        <stp>##V3_BDPV12</stp>
        <stp>AU216832 Corp</stp>
        <stp>security name</stp>
        <stp>[hybrids_05.xlsx]tkrBBG!R149C7</stp>
        <tr r="G149" s="1"/>
      </tp>
      <tp t="s">
        <v>BB+</v>
        <stp/>
        <stp>##V3_BDPV12</stp>
        <stp>EK834863 Corp</stp>
        <stp>bb_composite</stp>
        <stp>[hybrids_05.xlsx]tkrBBG!R6C20</stp>
        <tr r="T6" s="1"/>
      </tp>
      <tp t="s">
        <v>REPSM</v>
        <stp/>
        <stp>##V3_BDPV12</stp>
        <stp>BJ815149 Corp</stp>
        <stp>ticker</stp>
        <stp>[hybrids_05.xlsx]tkrBBG!R36C8</stp>
        <tr r="H36" s="1"/>
      </tp>
      <tp t="s">
        <v>ECLEAR</v>
        <stp/>
        <stp>##V3_BDPV12</stp>
        <stp>AR887333 Corp</stp>
        <stp>ticker</stp>
        <stp>[hybrids_05.xlsx]tkrBBG!R25C8</stp>
        <tr r="H25" s="1"/>
      </tp>
      <tp t="s">
        <v>EUR</v>
        <stp/>
        <stp>##V3_BDPV12</stp>
        <stp>ZR363806 Corp</stp>
        <stp>crncy</stp>
        <stp>[hybrids_05.xlsx]sectorTable!R19C17</stp>
        <tr r="Q19" s="3"/>
      </tp>
      <tp t="s">
        <v>EUR</v>
        <stp/>
        <stp>##V3_BDPV12</stp>
        <stp>ZR363807 Corp</stp>
        <stp>crncy</stp>
        <stp>[hybrids_05.xlsx]sectorTable!R19C18</stp>
        <tr r="R19" s="3"/>
      </tp>
      <tp>
        <v>243.09065181454858</v>
        <stp/>
        <stp>##V3_BDPV12</stp>
        <stp>AQ711148 Corp</stp>
        <stp>yas_ispread</stp>
        <stp>[hybrids_05.xlsx]sectorTable!R37C11</stp>
        <tr r="K37" s="3"/>
      </tp>
      <tp>
        <v>296.22303103812311</v>
        <stp/>
        <stp>##V3_BDPV12</stp>
        <stp>EK352403 Corp</stp>
        <stp>yas_ispread</stp>
        <stp>[hybrids_05.xlsx]sectorTable!R14C11</stp>
        <tr r="K14" s="3"/>
      </tp>
      <tp t="s">
        <v>IFXGR</v>
        <stp/>
        <stp>##V3_BDPV12</stp>
        <stp>ZR796862 Corp</stp>
        <stp>ticker</stp>
        <stp>[hybrids_05.xlsx]tkrBBG!R85C8</stp>
        <tr r="H85" s="1"/>
      </tp>
      <tp>
        <v>637.91084797160181</v>
        <stp/>
        <stp>##V3_BDPV12</stp>
        <stp>AS146424 Corp</stp>
        <stp>yas_ispread</stp>
        <stp>[hybrids_05.xlsx]sectorTable!R39C11</stp>
        <tr r="K39" s="3"/>
      </tp>
      <tp>
        <v>230.49363118749778</v>
        <stp/>
        <stp>##V3_BDPV12</stp>
        <stp>ZR363806 Corp</stp>
        <stp>yas_ispread</stp>
        <stp>[hybrids_05.xlsx]sectorTable!R19C11</stp>
        <tr r="K19" s="3"/>
      </tp>
      <tp>
        <v>260.88412254196413</v>
        <stp/>
        <stp>##V3_BDPV12</stp>
        <stp>ZR363807 Corp</stp>
        <stp>yas_ispread</stp>
        <stp>[hybrids_05.xlsx]sectorTable!R19C12</stp>
        <tr r="L19" s="3"/>
      </tp>
      <tp t="s">
        <v>US05565QDV77</v>
        <stp/>
        <stp>##V3_BDPV12</stp>
        <stp>BK116008 Corp</stp>
        <stp>ID_ISIN</stp>
        <stp>[hybrids_05.xlsx]tkrBBG!R41C6</stp>
        <tr r="F41" s="1"/>
      </tp>
      <tp t="s">
        <v>XS1207054666</v>
        <stp/>
        <stp>##V3_BDPV12</stp>
        <stp>EK803079 Corp</stp>
        <stp>ID_ISIN</stp>
        <stp>[hybrids_05.xlsx]tkrBBG!R33C6</stp>
        <tr r="F33" s="1"/>
      </tp>
      <tp t="s">
        <v>XS1050461034</v>
        <stp/>
        <stp>##V3_BDPV12</stp>
        <stp>EK143492 Corp</stp>
        <stp>ID_ISIN</stp>
        <stp>[hybrids_05.xlsx]tkrBBG!R73C6</stp>
        <tr r="F73" s="1"/>
      </tp>
      <tp t="s">
        <v>FR0012278539</v>
        <stp/>
        <stp>##V3_BDPV12</stp>
        <stp>EK545606 Corp</stp>
        <stp>ID_ISIN</stp>
        <stp>[hybrids_05.xlsx]tkrBBG!R15C6</stp>
        <tr r="F15" s="1"/>
      </tp>
      <tp t="s">
        <v>XS1207058733</v>
        <stp/>
        <stp>##V3_BDPV12</stp>
        <stp>EK814844 Corp</stp>
        <stp>ID_ISIN</stp>
        <stp>[hybrids_05.xlsx]tkrBBG!R34C6</stp>
        <tr r="F34" s="1"/>
      </tp>
      <tp t="s">
        <v>XS0969342384</v>
        <stp/>
        <stp>##V3_BDPV12</stp>
        <stp>EJ814840 Corp</stp>
        <stp>ID_ISIN</stp>
        <stp>[hybrids_05.xlsx]tkrBBG!R54C6</stp>
        <tr r="F54" s="1"/>
      </tp>
      <tp t="s">
        <v>#N/A Field Not Applicable</v>
        <stp/>
        <stp>##V3_BDPV12</stp>
        <stp>UV785974 Corp</stp>
        <stp>nxt_call_dt</stp>
        <stp>[hybrids_05.xlsx]tkrBBG!R146C10</stp>
        <tr r="J146" s="1"/>
      </tp>
      <tp t="s">
        <v>XS1933828433</v>
        <stp/>
        <stp>##V3_BDPV12</stp>
        <stp>AX520482 Corp</stp>
        <stp>ID_ISIN</stp>
        <stp>[hybrids_05.xlsx]tkrBBG!R74C6</stp>
        <tr r="F74" s="1"/>
      </tp>
      <tp t="s">
        <v>27/06/2024</v>
        <stp/>
        <stp>##V3_BDPV12</stp>
        <stp>AT214421 Corp</stp>
        <stp>nxt_call_dt</stp>
        <stp>[hybrids_05.xlsx]tkrBBG!R155C10</stp>
        <tr r="J155" s="1"/>
      </tp>
      <tp t="s">
        <v>XS1888180996</v>
        <stp/>
        <stp>##V3_BDPV12</stp>
        <stp>AU654475 Corp</stp>
        <stp>ID_ISIN</stp>
        <stp>[hybrids_05.xlsx]tkrBBG!R80C6</stp>
        <tr r="F80" s="1"/>
      </tp>
      <tp t="s">
        <v>US92857WBQ24</v>
        <stp/>
        <stp>##V3_BDPV12</stp>
        <stp>AX916964 Corp</stp>
        <stp>ID_ISIN</stp>
        <stp>[hybrids_05.xlsx]tkrBBG!R82C6</stp>
        <tr r="F82" s="1"/>
      </tp>
      <tp t="s">
        <v>31/07/2024</v>
        <stp/>
        <stp>##V3_BDPV12</stp>
        <stp>AZ920495 Corp</stp>
        <stp>nxt_call_dt</stp>
        <stp>[hybrids_05.xlsx]tkrBBG!R194C10</stp>
        <tr r="J194" s="1"/>
      </tp>
      <tp t="s">
        <v>26/03/2024</v>
        <stp/>
        <stp>##V3_BDPV12</stp>
        <stp>AR810587 Corp</stp>
        <stp>nxt_call_dt</stp>
        <stp>[hybrids_05.xlsx]tkrBBG!R125C10</stp>
        <tr r="J125" s="1"/>
      </tp>
      <tp t="s">
        <v>BBB-</v>
        <stp/>
        <stp>##V3_BDPV12</stp>
        <stp>EK131366 Corp</stp>
        <stp>rtg_sp</stp>
        <stp>[hybrids_05.xlsx]tkrBBG!R151C19</stp>
        <tr r="S151" s="1"/>
      </tp>
      <tp t="s">
        <v>BBB-</v>
        <stp/>
        <stp>##V3_BDPV12</stp>
        <stp>EK131372 Corp</stp>
        <stp>rtg_sp</stp>
        <stp>[hybrids_05.xlsx]tkrBBG!R157C19</stp>
        <tr r="S157" s="1"/>
      </tp>
      <tp t="s">
        <v>A2</v>
        <stp/>
        <stp>##V3_BDPV12</stp>
        <stp>QZ730280 Corp</stp>
        <stp>rtg_moody</stp>
        <stp>[hybrids_05.xlsx]tkrBBG!R44C18</stp>
        <tr r="R44" s="1"/>
      </tp>
      <tp t="s">
        <v>#N/A N/A</v>
        <stp/>
        <stp>##V3_BDPV12</stp>
        <stp>EK808355 Corp</stp>
        <stp>rtg_sp</stp>
        <stp>[hybrids_05.xlsx]tkrBBG!R165C19</stp>
        <tr r="S165" s="1"/>
      </tp>
      <tp t="s">
        <v>CNALN</v>
        <stp/>
        <stp>##V3_BDPV12</stp>
        <stp>EK825033 Corp</stp>
        <stp>ticker</stp>
        <stp>[hybrids_05.xlsx]tkrBBG!R129C8</stp>
        <tr r="H129" s="1"/>
      </tp>
      <tp t="s">
        <v>SSELN</v>
        <stp/>
        <stp>##V3_BDPV12</stp>
        <stp>EK768069 Corp</stp>
        <stp>ticker</stp>
        <stp>[hybrids_05.xlsx]tkrBBG!R134C8</stp>
        <tr r="H134" s="1"/>
      </tp>
      <tp t="s">
        <v>BBB-</v>
        <stp/>
        <stp>##V3_BDPV12</stp>
        <stp>EJ817236 Corp</stp>
        <stp>rtg_sp</stp>
        <stp>[hybrids_05.xlsx]tkrBBG!R121C19</stp>
        <tr r="S121" s="1"/>
      </tp>
      <tp t="s">
        <v>SOLBBB 5.118 PERP</v>
        <stp/>
        <stp>##V3_BDPV12</stp>
        <stp>QJ937853 Corp</stp>
        <stp>security name</stp>
        <stp>[hybrids_05.xlsx]tkrBBG!R169C7</stp>
        <tr r="G169" s="1"/>
      </tp>
      <tp t="s">
        <v>SOLBBB 5.118 PERP</v>
        <stp/>
        <stp>##V3_BDPV12</stp>
        <stp>QJ937853 Corp</stp>
        <stp>security name</stp>
        <stp>[hybrids_05.xlsx]tkrBBG!R179C7</stp>
        <tr r="G179" s="1"/>
      </tp>
      <tp t="s">
        <v>VW</v>
        <stp/>
        <stp>##V3_BDPV12</stp>
        <stp>AN880326 Corp</stp>
        <stp>ticker</stp>
        <stp>[hybrids_05.xlsx]tkrBBG!R158C8</stp>
        <tr r="H158" s="1"/>
      </tp>
      <tp t="s">
        <v>SSELN</v>
        <stp/>
        <stp>##V3_BDPV12</stp>
        <stp>BK293686 Corp</stp>
        <stp>ticker</stp>
        <stp>[hybrids_05.xlsx]tkrBBG!R138C8</stp>
        <tr r="H138" s="1"/>
      </tp>
      <tp t="s">
        <v>ALLRNV</v>
        <stp/>
        <stp>##V3_BDPV12</stp>
        <stp>AR008123 Corp</stp>
        <stp>ticker</stp>
        <stp>[hybrids_05.xlsx]tkrBBG!R140C8</stp>
        <tr r="H140" s="1"/>
      </tp>
      <tp>
        <v>202.64596557617188</v>
        <stp/>
        <stp>##V3_BDPV12</stp>
        <stp>AX076550 Corp</stp>
        <stp>blp_i_sprd_mid</stp>
        <stp>[hybrids_05.xlsx]tkrBBG!R126C17</stp>
        <tr r="Q126" s="1"/>
      </tp>
      <tp t="s">
        <v>Ba1</v>
        <stp/>
        <stp>##V3_BDPV12</stp>
        <stp>AX960245 Corp</stp>
        <stp>rtg_moody</stp>
        <stp>[hybrids_05.xlsx]tkrBBG!R19C18</stp>
        <tr r="R19" s="1"/>
      </tp>
      <tp>
        <v>245.98612976074219</v>
        <stp/>
        <stp>##V3_BDPV12</stp>
        <stp>AU216832 Corp</stp>
        <stp>blp_i_sprd_mid</stp>
        <stp>[hybrids_05.xlsx]tkrBBG!R149C17</stp>
        <tr r="Q149" s="1"/>
      </tp>
      <tp t="s">
        <v>Ba1</v>
        <stp/>
        <stp>##V3_BDPV12</stp>
        <stp>BG013162 Corp</stp>
        <stp>rtg_moody</stp>
        <stp>[hybrids_05.xlsx]tkrBBG!R83C18</stp>
        <tr r="R83" s="1"/>
      </tp>
      <tp t="s">
        <v>#N/A N/A</v>
        <stp/>
        <stp>##V3_BDPV12</stp>
        <stp>EK856946 Corp</stp>
        <stp>rtg_moody</stp>
        <stp>[hybrids_05.xlsx]tkrBBG!R22C18</stp>
        <tr r="R22" s="1"/>
      </tp>
      <tp t="s">
        <v>VATFAL 3 03/19/77</v>
        <stp/>
        <stp>##V3_BDPV12</stp>
        <stp>EK785024 Corp</stp>
        <stp>security name</stp>
        <stp>[hybrids_05.xlsx]tkrBBG!R115C7</stp>
        <tr r="G115" s="1"/>
      </tp>
      <tp t="s">
        <v>Baa3</v>
        <stp/>
        <stp>##V3_BDPV12</stp>
        <stp>EK508523 Corp</stp>
        <stp>rtg_moody</stp>
        <stp>[hybrids_05.xlsx]tkrBBG!R66C18</stp>
        <tr r="R66" s="1"/>
      </tp>
      <tp t="s">
        <v>VW 2.7 PERP</v>
        <stp/>
        <stp>##V3_BDPV12</stp>
        <stp>AN880322 Corp</stp>
        <stp>security name</stp>
        <stp>[hybrids_05.xlsx]tkrBBG!R153C7</stp>
        <tr r="G153" s="1"/>
      </tp>
      <tp t="s">
        <v>SSELN 3.74 PERP</v>
        <stp/>
        <stp>##V3_BDPV12</stp>
        <stp>BK290986 Corp</stp>
        <stp>security name</stp>
        <stp>[hybrids_05.xlsx]tkrBBG!R136C7</stp>
        <tr r="G136" s="1"/>
      </tp>
      <tp>
        <v>5.1180000000000003</v>
        <stp/>
        <stp>##V3_BDPV12</stp>
        <stp>QJ937853 Corp</stp>
        <stp>coupon</stp>
        <stp>[hybrids_05.xlsx]tkrBBG!R179C9</stp>
        <tr r="I179" s="1"/>
      </tp>
      <tp>
        <v>5.1180000000000003</v>
        <stp/>
        <stp>##V3_BDPV12</stp>
        <stp>QJ937853 Corp</stp>
        <stp>coupon</stp>
        <stp>[hybrids_05.xlsx]tkrBBG!R169C9</stp>
        <tr r="I169" s="1"/>
      </tp>
      <tp t="s">
        <v>ENBW</v>
        <stp/>
        <stp>##V3_BDPV12</stp>
        <stp>AZ851450 Corp</stp>
        <stp>ticker</stp>
        <stp>[hybrids_05.xlsx]tkrBBG!R109C8</stp>
        <tr r="H109" s="1"/>
      </tp>
      <tp t="s">
        <v>VW 3 1/2 PERP</v>
        <stp/>
        <stp>##V3_BDPV12</stp>
        <stp>EK811579 Corp</stp>
        <stp>security name</stp>
        <stp>[hybrids_05.xlsx]tkrBBG!R161C7</stp>
        <tr r="G161" s="1"/>
      </tp>
      <tp t="s">
        <v>ORSTED 6 1/4 06/26/13</v>
        <stp/>
        <stp>##V3_BDPV12</stp>
        <stp>EJ723329 Corp</stp>
        <stp>security name</stp>
        <stp>[hybrids_05.xlsx]tkrBBG!R142C7</stp>
        <tr r="G142" s="1"/>
      </tp>
      <tp>
        <v>55.390252500787405</v>
        <stp/>
        <stp>##V3_BDPV12</stp>
        <stp>FR0013399177 Corp</stp>
        <stp>interval_std_dev</stp>
        <stp>[hybrids_05.xlsx]sectorTable!R7C33</stp>
        <stp>calc_interval=30d</stp>
        <stp>market_data_override=sp210</stp>
        <tr r="AG7" s="3"/>
      </tp>
      <tp>
        <v>13.529635359853138</v>
        <stp/>
        <stp>##V3_BDPV12</stp>
        <stp>XS2187689034 Corp</stp>
        <stp>interval_std_dev</stp>
        <stp>[hybrids_05.xlsx]issuerTable!R4C16</stp>
        <stp>calc_interval=30d</stp>
        <stp>market_data_override=sp210</stp>
        <tr r="P4" s="5"/>
      </tp>
      <tp t="s">
        <v>ORAFP</v>
        <stp/>
        <stp>##V3_BDPV12</stp>
        <stp>EK041241 Corp</stp>
        <stp>ticker</stp>
        <stp>[hybrids_05.xlsx]tkrBBG!R68C8</stp>
        <tr r="H68" s="1"/>
      </tp>
      <tp t="s">
        <v>XS0992293901</v>
        <stp/>
        <stp>##V3_BDPV12</stp>
        <stp>EJ917655 Corp</stp>
        <stp>ID_ISIN</stp>
        <stp>[hybrids_05.xlsx]tkrBBG!R3C6</stp>
        <tr r="F3" s="1"/>
      </tp>
      <tp t="s">
        <v>Baa3</v>
        <stp/>
        <stp>##V3_BDPV12</stp>
        <stp>EK352403 Corp</stp>
        <stp>rtg_moody</stp>
        <stp>[hybrids_05.xlsx]tkrBBG!R7C18</stp>
        <tr r="R7" s="1"/>
      </tp>
      <tp t="s">
        <v>OMVAV</v>
        <stp/>
        <stp>##V3_BDPV12</stp>
        <stp>UV853118 Corp</stp>
        <stp>ticker</stp>
        <stp>[hybrids_05.xlsx]tkrBBG!R30C8</stp>
        <tr r="H30" s="1"/>
      </tp>
      <tp>
        <v>355.82085114109117</v>
        <stp/>
        <stp>##V3_BDPV12</stp>
        <stp>AR738776 Corp</stp>
        <stp>yas_ispread</stp>
        <stp>[hybrids_05.xlsx]sectorTable!R34C11</stp>
        <tr r="K34" s="3"/>
      </tp>
      <tp t="s">
        <v>EUR</v>
        <stp/>
        <stp>##V3_BDPV12</stp>
        <stp>ZQ100348 Corp</stp>
        <stp>crncy</stp>
        <stp>[hybrids_05.xlsx]sectorTable!R29C18</stp>
        <tr r="R29" s="3"/>
      </tp>
      <tp>
        <v>392.09489516219867</v>
        <stp/>
        <stp>##V3_BDPV12</stp>
        <stp>AR936992 Corp</stp>
        <stp>yas_ispread</stp>
        <stp>[hybrids_05.xlsx]sectorTable!R16C11</stp>
        <tr r="K16" s="3"/>
      </tp>
      <tp>
        <v>477.81819313014091</v>
        <stp/>
        <stp>##V3_BDPV12</stp>
        <stp>ZS235422 Corp</stp>
        <stp>yas_ispread</stp>
        <stp>[hybrids_05.xlsx]sectorTable!R21C11</stp>
        <tr r="K21" s="3"/>
      </tp>
      <tp t="s">
        <v>EUR</v>
        <stp/>
        <stp>##V3_BDPV12</stp>
        <stp>ZP870673 Corp</stp>
        <stp>crncy</stp>
        <stp>[hybrids_05.xlsx]sectorTable!R23C18</stp>
        <tr r="R23" s="3"/>
      </tp>
      <tp t="s">
        <v>XS1195202822</v>
        <stp/>
        <stp>##V3_BDPV12</stp>
        <stp>EK755342 Corp</stp>
        <stp>ID_ISIN</stp>
        <stp>[hybrids_05.xlsx]tkrBBG!R46C6</stp>
        <tr r="F46" s="1"/>
      </tp>
      <tp t="s">
        <v>FR0011531730</v>
        <stp/>
        <stp>##V3_BDPV12</stp>
        <stp>EJ744879 Corp</stp>
        <stp>ID_ISIN</stp>
        <stp>[hybrids_05.xlsx]tkrBBG!R87C6</stp>
        <tr r="F87" s="1"/>
      </tp>
      <tp t="s">
        <v>FR0012648590</v>
        <stp/>
        <stp>##V3_BDPV12</stp>
        <stp>EK821917 Corp</stp>
        <stp>ID_ISIN</stp>
        <stp>[hybrids_05.xlsx]tkrBBG!R92C6</stp>
        <tr r="F92" s="1"/>
      </tp>
      <tp t="s">
        <v>XS1713462403</v>
        <stp/>
        <stp>##V3_BDPV12</stp>
        <stp>AR776117 Corp</stp>
        <stp>ID_ISIN</stp>
        <stp>[hybrids_05.xlsx]tkrBBG!R31C6</stp>
        <tr r="F31" s="1"/>
      </tp>
      <tp t="s">
        <v>05/06/2027</v>
        <stp/>
        <stp>##V3_BDPV12</stp>
        <stp>ZR363807 Corp</stp>
        <stp>nxt_call_dt</stp>
        <stp>[hybrids_05.xlsx]tkrBBG!R132C10</stp>
        <tr r="J132" s="1"/>
      </tp>
      <tp t="s">
        <v>05/09/2024</v>
        <stp/>
        <stp>##V3_BDPV12</stp>
        <stp>ZR363806 Corp</stp>
        <stp>nxt_call_dt</stp>
        <stp>[hybrids_05.xlsx]tkrBBG!R131C10</stp>
        <tr r="J131" s="1"/>
      </tp>
      <tp t="s">
        <v>19/07/2027</v>
        <stp/>
        <stp>##V3_BDPV12</stp>
        <stp>AO262515 Corp</stp>
        <stp>nxt_call_dt</stp>
        <stp>[hybrids_05.xlsx]tkrBBG!R196C10</stp>
        <tr r="J196" s="1"/>
      </tp>
      <tp t="s">
        <v>BBB-</v>
        <stp/>
        <stp>##V3_BDPV12</stp>
        <stp>AM717420 Corp</stp>
        <stp>rtg_sp</stp>
        <stp>[hybrids_05.xlsx]tkrBBG!R135C19</stp>
        <tr r="S135" s="1"/>
      </tp>
      <tp t="s">
        <v>BB+</v>
        <stp/>
        <stp>##V3_BDPV12</stp>
        <stp>EJ723329 Corp</stp>
        <stp>rtg_sp</stp>
        <stp>[hybrids_05.xlsx]tkrBBG!R142C19</stp>
        <tr r="S142" s="1"/>
      </tp>
      <tp t="s">
        <v>Baa1</v>
        <stp/>
        <stp>##V3_BDPV12</stp>
        <stp>QJ201812 Corp</stp>
        <stp>rtg_moody</stp>
        <stp>[hybrids_05.xlsx]tkrBBG!R50C18</stp>
        <tr r="R50" s="1"/>
      </tp>
      <tp t="s">
        <v>SZUGR</v>
        <stp/>
        <stp>##V3_BDPV12</stp>
        <stp>ED984069 Corp</stp>
        <stp>ticker</stp>
        <stp>[hybrids_05.xlsx]tkrBBG!R189C8</stp>
        <tr r="H189" s="1"/>
      </tp>
      <tp t="s">
        <v>BBB</v>
        <stp/>
        <stp>##V3_BDPV12</stp>
        <stp>EJ575377 Corp</stp>
        <stp>rtg_sp</stp>
        <stp>[hybrids_05.xlsx]tkrBBG!R133C19</stp>
        <tr r="S133" s="1"/>
      </tp>
      <tp t="s">
        <v>BB-</v>
        <stp/>
        <stp>##V3_BDPV12</stp>
        <stp>EK027221 Corp</stp>
        <stp>rtg_sp</stp>
        <stp>[hybrids_05.xlsx]tkrBBG!R103C19</stp>
        <tr r="S103" s="1"/>
      </tp>
      <tp t="s">
        <v>#N/A N/A</v>
        <stp/>
        <stp>##V3_BDPV12</stp>
        <stp>EK523297 Corp</stp>
        <stp>rtg_sp</stp>
        <stp>[hybrids_05.xlsx]tkrBBG!R192C19</stp>
        <tr r="S192" s="1"/>
      </tp>
      <tp t="s">
        <v>BB+</v>
        <stp/>
        <stp>##V3_BDPV12</stp>
        <stp>EK588292 Corp</stp>
        <stp>rtg_sp</stp>
        <stp>[hybrids_05.xlsx]tkrBBG!R127C19</stp>
        <tr r="S127" s="1"/>
      </tp>
      <tp t="s">
        <v>AFFP</v>
        <stp/>
        <stp>##V3_BDPV12</stp>
        <stp>EK808355 Corp</stp>
        <stp>ticker</stp>
        <stp>[hybrids_05.xlsx]tkrBBG!R165C8</stp>
        <tr r="H165" s="1"/>
      </tp>
      <tp t="s">
        <v>BBB</v>
        <stp/>
        <stp>##V3_BDPV12</stp>
        <stp>EK628291 Corp</stp>
        <stp>rtg_sp</stp>
        <stp>[hybrids_05.xlsx]tkrBBG!R150C19</stp>
        <tr r="S150" s="1"/>
      </tp>
      <tp t="s">
        <v>BBB-</v>
        <stp/>
        <stp>##V3_BDPV12</stp>
        <stp>EJ843360 Corp</stp>
        <stp>rtg_sp</stp>
        <stp>[hybrids_05.xlsx]tkrBBG!R123C19</stp>
        <tr r="S123" s="1"/>
      </tp>
      <tp t="s">
        <v>BBB-</v>
        <stp/>
        <stp>##V3_BDPV12</stp>
        <stp>EK770296 Corp</stp>
        <stp>rtg_sp</stp>
        <stp>[hybrids_05.xlsx]tkrBBG!R137C19</stp>
        <tr r="S137" s="1"/>
      </tp>
      <tp t="s">
        <v>SOLBBB 5.118 PERP</v>
        <stp/>
        <stp>##V3_BDPV12</stp>
        <stp>QJ937853 Corp</stp>
        <stp>security name</stp>
        <stp>[hybrids_05.xlsx]tkrBBG!R168C7</stp>
        <tr r="G168" s="1"/>
      </tp>
      <tp t="s">
        <v>SOLBBB 5.118 PERP</v>
        <stp/>
        <stp>##V3_BDPV12</stp>
        <stp>QJ937853 Corp</stp>
        <stp>security name</stp>
        <stp>[hybrids_05.xlsx]tkrBBG!R178C7</stp>
        <tr r="G178" s="1"/>
      </tp>
      <tp t="s">
        <v>Ba1</v>
        <stp/>
        <stp>##V3_BDPV12</stp>
        <stp>AU654357 Corp</stp>
        <stp>rtg_moody</stp>
        <stp>[hybrids_05.xlsx]tkrBBG!R81C18</stp>
        <tr r="R81" s="1"/>
      </tp>
      <tp t="s">
        <v>A3</v>
        <stp/>
        <stp>##V3_BDPV12</stp>
        <stp>BK115993 Corp</stp>
        <stp>rtg_moody</stp>
        <stp>[hybrids_05.xlsx]tkrBBG!R40C18</stp>
        <tr r="R40" s="1"/>
      </tp>
      <tp t="s">
        <v>Baa3</v>
        <stp/>
        <stp>##V3_BDPV12</stp>
        <stp>AN206662 Corp</stp>
        <stp>rtg_moody</stp>
        <stp>[hybrids_05.xlsx]tkrBBG!R93C18</stp>
        <tr r="R93" s="1"/>
      </tp>
      <tp t="s">
        <v>Baa3</v>
        <stp/>
        <stp>##V3_BDPV12</stp>
        <stp>EK545606 Corp</stp>
        <stp>rtg_moody</stp>
        <stp>[hybrids_05.xlsx]tkrBBG!R15C18</stp>
        <tr r="R15" s="1"/>
      </tp>
      <tp t="s">
        <v>Baa2</v>
        <stp/>
        <stp>##V3_BDPV12</stp>
        <stp>AW770805 Corp</stp>
        <stp>rtg_moody</stp>
        <stp>[hybrids_05.xlsx]tkrBBG!R90C18</stp>
        <tr r="R90" s="1"/>
      </tp>
      <tp t="s">
        <v>A3</v>
        <stp/>
        <stp>##V3_BDPV12</stp>
        <stp>BK123260 Corp</stp>
        <stp>rtg_moody</stp>
        <stp>[hybrids_05.xlsx]tkrBBG!R38C18</stp>
        <tr r="R38" s="1"/>
      </tp>
      <tp t="s">
        <v>Baa3</v>
        <stp/>
        <stp>##V3_BDPV12</stp>
        <stp>EJ516233 Corp</stp>
        <stp>rtg_moody</stp>
        <stp>[hybrids_05.xlsx]tkrBBG!R97C18</stp>
        <tr r="R97" s="1"/>
      </tp>
      <tp t="s">
        <v>CNALN 3 04/10/76</v>
        <stp/>
        <stp>##V3_BDPV12</stp>
        <stp>EK825033 Corp</stp>
        <stp>security name</stp>
        <stp>[hybrids_05.xlsx]tkrBBG!R129C7</stp>
        <tr r="G129" s="1"/>
      </tp>
      <tp t="s">
        <v>JUSTLN</v>
        <stp/>
        <stp>##V3_BDPV12</stp>
        <stp>AX691342 Corp</stp>
        <stp>ticker</stp>
        <stp>[hybrids_05.xlsx]tkrBBG!R188C8</stp>
        <tr r="H188" s="1"/>
      </tp>
      <tp t="s">
        <v>SZUGR Float PERP</v>
        <stp/>
        <stp>##V3_BDPV12</stp>
        <stp>ED984069 Corp</stp>
        <stp>security name</stp>
        <stp>[hybrids_05.xlsx]tkrBBG!R189C7</stp>
        <tr r="G189" s="1"/>
      </tp>
      <tp>
        <v>5.1180000000000003</v>
        <stp/>
        <stp>##V3_BDPV12</stp>
        <stp>QJ937853 Corp</stp>
        <stp>coupon</stp>
        <stp>[hybrids_05.xlsx]tkrBBG!R178C9</stp>
        <tr r="I178" s="1"/>
      </tp>
      <tp>
        <v>5.1180000000000003</v>
        <stp/>
        <stp>##V3_BDPV12</stp>
        <stp>QJ937853 Corp</stp>
        <stp>coupon</stp>
        <stp>[hybrids_05.xlsx]tkrBBG!R168C9</stp>
        <tr r="I168" s="1"/>
      </tp>
      <tp t="s">
        <v>EDF 5 1/4 PERP</v>
        <stp/>
        <stp>##V3_BDPV12</stp>
        <stp>EJ530879 Corp</stp>
        <stp>security name</stp>
        <stp>[hybrids_05.xlsx]tkrBBG!R102C7</stp>
        <tr r="G102" s="1"/>
      </tp>
      <tp t="s">
        <v>REPSM</v>
        <stp/>
        <stp>##V3_BDPV12</stp>
        <stp>BJ814648 Corp</stp>
        <stp>ticker</stp>
        <stp>[hybrids_05.xlsx]tkrBBG!R35C8</stp>
        <tr r="H35" s="1"/>
      </tp>
      <tp t="s">
        <v>VOD</v>
        <stp/>
        <stp>##V3_BDPV12</stp>
        <stp>AU654481 Corp</stp>
        <stp>ticker</stp>
        <stp>[hybrids_05.xlsx]tkrBBG!R78C8</stp>
        <tr r="H78" s="1"/>
      </tp>
      <tp t="s">
        <v>TOTAL</v>
        <stp/>
        <stp>##V3_BDPV12</stp>
        <stp>LW068019 Corp</stp>
        <stp>ticker</stp>
        <stp>[hybrids_05.xlsx]tkrBBG!R43C8</stp>
        <tr r="H43" s="1"/>
      </tp>
      <tp t="s">
        <v>24/03/2026</v>
        <stp/>
        <stp>##V3_BDPV12</stp>
        <stp>XS1048428442 Corp</stp>
        <stp>nxt_call_dt</stp>
        <stp>[hybrids_05.xlsx]vw!R35C5</stp>
        <tr r="E35" s="14"/>
      </tp>
      <tp t="s">
        <v>20/03/2022</v>
        <stp/>
        <stp>##V3_BDPV12</stp>
        <stp>XS1206540806 Corp</stp>
        <stp>nxt_call_dt</stp>
        <stp>[hybrids_05.xlsx]vw!R39C5</stp>
        <tr r="E39" s="14"/>
      </tp>
      <tp t="s">
        <v>BNFP</v>
        <stp/>
        <stp>##V3_BDPV12</stp>
        <stp>AP691131 Corp</stp>
        <stp>ticker</stp>
        <stp>[hybrids_05.xlsx]tkrBBG!R24C8</stp>
        <tr r="H24" s="1"/>
      </tp>
      <tp t="s">
        <v>DE000A14J611</v>
        <stp/>
        <stp>##V3_BDPV12</stp>
        <stp>EK834863 Corp</stp>
        <stp>ID_ISIN</stp>
        <stp>[hybrids_05.xlsx]tkrBBG!R6C6</stp>
        <tr r="F6" s="1"/>
      </tp>
      <tp t="s">
        <v>TOTAL</v>
        <stp/>
        <stp>##V3_BDPV12</stp>
        <stp>QZ730458 Corp</stp>
        <stp>ticker</stp>
        <stp>[hybrids_05.xlsx]tkrBBG!R47C8</stp>
        <tr r="H47" s="1"/>
      </tp>
      <tp>
        <v>369.1120035394465</v>
        <stp/>
        <stp>##V3_BDPV12</stp>
        <stp>ZR796862 Corp</stp>
        <stp>yas_ispread</stp>
        <stp>[hybrids_05.xlsx]sectorTable!R27C12</stp>
        <tr r="L27" s="3"/>
      </tp>
      <tp t="s">
        <v>BHP</v>
        <stp/>
        <stp>##V3_BDPV12</stp>
        <stp>QJ191077 Corp</stp>
        <stp>ticker</stp>
        <stp>[hybrids_05.xlsx]tkrBBG!R52C8</stp>
        <tr r="H52" s="1"/>
      </tp>
      <tp t="s">
        <v>ERFFP</v>
        <stp/>
        <stp>##V3_BDPV12</stp>
        <stp>ZR457518 Corp</stp>
        <stp>ticker</stp>
        <stp>[hybrids_05.xlsx]tkrBBG!R21C8</stp>
        <tr r="H21" s="1"/>
      </tp>
      <tp>
        <v>376.36259185602518</v>
        <stp/>
        <stp>##V3_BDPV12</stp>
        <stp>ZR655675 Corp</stp>
        <stp>yas_ispread</stp>
        <stp>[hybrids_05.xlsx]sectorTable!R34C12</stp>
        <tr r="L34" s="3"/>
      </tp>
      <tp>
        <v>236.89530144955455</v>
        <stp/>
        <stp>##V3_BDPV12</stp>
        <stp>AM938782 Corp</stp>
        <stp>yas_ispread</stp>
        <stp>[hybrids_05.xlsx]sectorTable!R23C11</stp>
        <tr r="K23" s="3"/>
      </tp>
      <tp t="s">
        <v>EUR</v>
        <stp/>
        <stp>##V3_BDPV12</stp>
        <stp>ZR441424 Corp</stp>
        <stp>crncy</stp>
        <stp>[hybrids_05.xlsx]sectorTable!R18C18</stp>
        <tr r="R18" s="3"/>
      </tp>
      <tp t="s">
        <v>XS2193661324</v>
        <stp/>
        <stp>##V3_BDPV12</stp>
        <stp>BK122273 Corp</stp>
        <stp>ID_ISIN</stp>
        <stp>[hybrids_05.xlsx]tkrBBG!R37C6</stp>
        <tr r="F37" s="1"/>
      </tp>
      <tp t="s">
        <v>US05565QDU94</v>
        <stp/>
        <stp>##V3_BDPV12</stp>
        <stp>BK115993 Corp</stp>
        <stp>ID_ISIN</stp>
        <stp>[hybrids_05.xlsx]tkrBBG!R40C6</stp>
        <tr r="F40" s="1"/>
      </tp>
      <tp t="s">
        <v>XS1222594472</v>
        <stp/>
        <stp>##V3_BDPV12</stp>
        <stp>EK864970 Corp</stp>
        <stp>ID_ISIN</stp>
        <stp>[hybrids_05.xlsx]tkrBBG!R56C6</stp>
        <tr r="F56" s="1"/>
      </tp>
      <tp t="s">
        <v>26/04/2024</v>
        <stp/>
        <stp>##V3_BDPV12</stp>
        <stp>AX691342 Corp</stp>
        <stp>nxt_call_dt</stp>
        <stp>[hybrids_05.xlsx]tkrBBG!R188C10</stp>
        <tr r="J188" s="1"/>
      </tp>
      <tp t="s">
        <v>29/01/2023</v>
        <stp/>
        <stp>##V3_BDPV12</stp>
        <stp>EJ530879 Corp</stp>
        <stp>nxt_call_dt</stp>
        <stp>[hybrids_05.xlsx]tkrBBG!R102C10</stp>
        <tr r="J102" s="1"/>
      </tp>
      <tp t="s">
        <v>20/04/2025</v>
        <stp/>
        <stp>##V3_BDPV12</stp>
        <stp>ZP454068 Corp</stp>
        <stp>nxt_call_dt</stp>
        <stp>[hybrids_05.xlsx]tkrBBG!R148C10</stp>
        <tr r="J148" s="1"/>
      </tp>
      <tp t="s">
        <v>05/01/2022</v>
        <stp/>
        <stp>##V3_BDPV12</stp>
        <stp>QZ716550 Corp</stp>
        <stp>nxt_call_dt</stp>
        <stp>[hybrids_05.xlsx]tkrBBG!R106C10</stp>
        <tr r="J106" s="1"/>
      </tp>
      <tp t="s">
        <v>22/12/2021</v>
        <stp/>
        <stp>##V3_BDPV12</stp>
        <stp>AM679347 Corp</stp>
        <stp>nxt_call_dt</stp>
        <stp>[hybrids_05.xlsx]tkrBBG!R193C10</stp>
        <tr r="J193" s="1"/>
      </tp>
      <tp t="s">
        <v>18/06/2025</v>
        <stp/>
        <stp>##V3_BDPV12</stp>
        <stp>EJ575377 Corp</stp>
        <stp>nxt_call_dt</stp>
        <stp>[hybrids_05.xlsx]tkrBBG!R133C10</stp>
        <tr r="J133" s="1"/>
      </tp>
      <tp t="s">
        <v>22/01/2024</v>
        <stp/>
        <stp>##V3_BDPV12</stp>
        <stp>EK027221 Corp</stp>
        <stp>nxt_call_dt</stp>
        <stp>[hybrids_05.xlsx]tkrBBG!R103C10</stp>
        <tr r="J103" s="1"/>
      </tp>
      <tp t="s">
        <v>30/03/2025</v>
        <stp/>
        <stp>##V3_BDPV12</stp>
        <stp>AR008123 Corp</stp>
        <stp>nxt_call_dt</stp>
        <stp>[hybrids_05.xlsx]tkrBBG!R140C10</stp>
        <tr r="J140" s="1"/>
      </tp>
      <tp t="s">
        <v>29/01/2026</v>
        <stp/>
        <stp>##V3_BDPV12</stp>
        <stp>EJ516173 Corp</stp>
        <stp>nxt_call_dt</stp>
        <stp>[hybrids_05.xlsx]tkrBBG!R100C10</stp>
        <tr r="J100" s="1"/>
      </tp>
      <tp t="s">
        <v>XS1413581205</v>
        <stp/>
        <stp>##V3_BDPV12</stp>
        <stp>LW068019 Corp</stp>
        <stp>ID_ISIN</stp>
        <stp>[hybrids_05.xlsx]tkrBBG!R43C6</stp>
        <tr r="F43" s="1"/>
      </tp>
      <tp>
        <v>284.27588187553965</v>
        <stp/>
        <stp>##V3_BDPV12</stp>
        <stp>EJ917655 Corp</stp>
        <stp>yas_ispread</stp>
        <stp>[hybrids_05.xlsx]tkrBBG!R3C16</stp>
        <tr r="P3" s="1"/>
      </tp>
      <tp t="s">
        <v>24/08/2026</v>
        <stp/>
        <stp>##V3_BDPV12</stp>
        <stp>AS640440 Corp</stp>
        <stp>nxt_call_dt</stp>
        <stp>[hybrids_05.xlsx]tkrBBG!R120C10</stp>
        <tr r="J120" s="1"/>
      </tp>
    </main>
    <main first="bofaddin.rtdserver">
      <tp t="e">
        <v>#N/A</v>
        <stp/>
        <stp>BDH|1696912451803477287</stp>
        <tr r="O23" s="5"/>
        <tr r="P22" s="5"/>
        <tr r="O41" s="5"/>
      </tp>
      <tp t="e">
        <v>#N/A</v>
        <stp/>
        <stp>BDH|7492986224171196133</stp>
        <tr r="U14" s="3"/>
      </tp>
      <tp t="e">
        <v>#N/A</v>
        <stp/>
        <stp>BDH|5930965464553756557</stp>
        <tr r="D14" s="10"/>
      </tp>
      <tp t="e">
        <v>#N/A</v>
        <stp/>
        <stp>BDH|2383505228809740055</stp>
        <tr r="O209" s="5"/>
        <tr r="P208" s="5"/>
      </tp>
      <tp t="e">
        <v>#N/A</v>
        <stp/>
        <stp>BDH|6955607731568178707</stp>
        <tr r="O178" s="5"/>
        <tr r="O186" s="5"/>
      </tp>
      <tp t="e">
        <v>#N/A</v>
        <stp/>
        <stp>BDH|5229255994251578396</stp>
        <tr r="AA5" s="3"/>
      </tp>
    </main>
    <main first="bloomberg.rtd">
      <tp t="s">
        <v>24/06/2027</v>
        <stp/>
        <stp>##V3_BDPV12</stp>
        <stp>ZR655675 Corp</stp>
        <stp>nxt_call_dt</stp>
        <stp>[hybrids_05.xlsx]sectorTable!R34C8</stp>
        <tr r="H34" s="3"/>
      </tp>
    </main>
    <main first="bofaddin.rtdserver">
      <tp t="e">
        <v>#N/A</v>
        <stp/>
        <stp>BDH|3216762991694346540</stp>
        <tr r="U28" s="3"/>
      </tp>
      <tp t="e">
        <v>#N/A</v>
        <stp/>
        <stp>BDH|6333695239769671672</stp>
        <tr r="U5" s="3"/>
      </tp>
      <tp t="e">
        <v>#N/A</v>
        <stp/>
        <stp>BDH|6358536986381777621</stp>
        <tr r="Z38" s="3"/>
      </tp>
      <tp t="e">
        <v>#N/A</v>
        <stp/>
        <stp>BDH|8341108862026692548</stp>
        <tr r="P434" s="5"/>
        <tr r="O435" s="5"/>
      </tp>
      <tp t="s">
        <v>#N/A N/A</v>
        <stp/>
        <stp>BDH|3823570356627753880</stp>
        <tr r="D56" s="10"/>
      </tp>
      <tp t="e">
        <v>#N/A</v>
        <stp/>
        <stp>BDH|4141849404206277654</stp>
        <tr r="U10" s="3"/>
      </tp>
      <tp t="e">
        <v>#N/A</v>
        <stp/>
        <stp>BDH|1945522740179464586</stp>
        <tr r="D42" s="10"/>
      </tp>
      <tp t="s">
        <v>#N/A N/A</v>
        <stp/>
        <stp>BDH|9970144059899358802</stp>
        <tr r="D9" s="10"/>
      </tp>
    </main>
    <main first="bloomberg.rtd">
      <tp t="s">
        <v>16/07/2025</v>
        <stp/>
        <stp>##V3_BDPV12</stp>
        <stp>ZS108668 Corp</stp>
        <stp>nxt_call_dt</stp>
        <stp>[hybrids_05.xlsx]sectorTable!R25C8</stp>
        <tr r="H25" s="3"/>
      </tp>
    </main>
    <main first="bofaddin.rtdserver">
      <tp t="e">
        <v>#N/A</v>
        <stp/>
        <stp>BDH|1894208682147814064</stp>
        <tr r="Z39" s="3"/>
      </tp>
      <tp t="e">
        <v>#N/A</v>
        <stp/>
        <stp>BDH|6326996668821297451</stp>
        <tr r="F32" s="15"/>
      </tp>
      <tp t="e">
        <v>#N/A</v>
        <stp/>
        <stp>BDH|6237541066849001053</stp>
        <tr r="U486" s="5"/>
        <tr r="U488" s="5"/>
      </tp>
    </main>
    <main first="bloomberg.rtd">
      <tp t="s">
        <v>04/09/2023</v>
        <stp/>
        <stp>##V3_BDPV12</stp>
        <stp>XS1795406575 Corp</stp>
        <stp>nxt_call_dt</stp>
        <stp>[hybrids_05.xlsx]telefo!R34C5</stp>
        <tr r="E34" s="15"/>
      </tp>
      <tp t="s">
        <v>15/03/2022</v>
        <stp/>
        <stp>##V3_BDPV12</stp>
        <stp>XS1490960942 Corp</stp>
        <stp>nxt_call_dt</stp>
        <stp>[hybrids_05.xlsx]telefo!R32C5</stp>
        <tr r="E32" s="15"/>
      </tp>
      <tp t="s">
        <v>Communications</v>
        <stp/>
        <stp>##V3_BDPV12</stp>
        <stp>BG013162 Corp</stp>
        <stp>industry_sector</stp>
        <stp>[hybrids_05.xlsx]tkrBBG!R83C14</stp>
        <tr r="N83" s="1"/>
      </tp>
      <tp t="s">
        <v>N</v>
        <stp/>
        <stp>##V3_BDPV12</stp>
        <stp>AM679347 Corp</stp>
        <stp>green_bond_loan_indicator</stp>
        <stp>[hybrids_05.xlsx]tkrBBG!R193C21</stp>
        <tr r="U193" s="1"/>
      </tp>
      <tp t="s">
        <v>#N/A N/A</v>
        <stp/>
        <stp>##V3_BDPV12</stp>
        <stp>FR0012650281 Corp</stp>
        <stp>bb_composite</stp>
        <stp>[hybrids_05.xlsx]maturity!R6C5</stp>
        <tr r="E6" s="7"/>
      </tp>
      <tp t="s">
        <v>BB</v>
        <stp/>
        <stp>##V3_BDPV12</stp>
        <stp>AL211915 Corp</stp>
        <stp>rtg_sp</stp>
        <stp>[hybrids_05.xlsx]tkrBBG!R62C19</stp>
        <tr r="S62" s="1"/>
      </tp>
      <tp>
        <v>367.91899999999998</v>
        <stp/>
        <stp>##V3_BDPV12</stp>
        <stp>XS0968913342 Corp</stp>
        <stp>interval_high</stp>
        <stp>[hybrids_05.xlsx]issuerTable!R4C18</stp>
        <stp>calc_interval=30d</stp>
        <stp>market_data_override=sp210</stp>
        <tr r="R4" s="5"/>
      </tp>
      <tp t="s">
        <v>BBB-</v>
        <stp/>
        <stp>##V3_BDPV12</stp>
        <stp>EK545606 Corp</stp>
        <stp>rtg_sp</stp>
        <stp>[hybrids_05.xlsx]tkrBBG!R15C19</stp>
        <tr r="S15" s="1"/>
      </tp>
      <tp t="s">
        <v>A-</v>
        <stp/>
        <stp>##V3_BDPV12</stp>
        <stp>EK755354 Corp</stp>
        <stp>rtg_sp</stp>
        <stp>[hybrids_05.xlsx]tkrBBG!R42C19</stp>
        <tr r="S42" s="1"/>
      </tp>
      <tp t="s">
        <v>A-</v>
        <stp/>
        <stp>##V3_BDPV12</stp>
        <stp>EK755342 Corp</stp>
        <stp>rtg_sp</stp>
        <stp>[hybrids_05.xlsx]tkrBBG!R46C19</stp>
        <tr r="S46" s="1"/>
      </tp>
      <tp t="s">
        <v>BBB</v>
        <stp/>
        <stp>##V3_BDPV12</stp>
        <stp>BK122273 Corp</stp>
        <stp>rtg_sp</stp>
        <stp>[hybrids_05.xlsx]tkrBBG!R37C19</stp>
        <tr r="S37" s="1"/>
      </tp>
      <tp t="s">
        <v>BBB-</v>
        <stp/>
        <stp>##V3_BDPV12</stp>
        <stp>AQ711148 Corp</stp>
        <stp>rtg_sp</stp>
        <stp>[hybrids_05.xlsx]tkrBBG!R88C19</stp>
        <tr r="S88" s="1"/>
      </tp>
      <tp t="s">
        <v>BBB-</v>
        <stp/>
        <stp>##V3_BDPV12</stp>
        <stp>AP691131 Corp</stp>
        <stp>rtg_sp</stp>
        <stp>[hybrids_05.xlsx]tkrBBG!R24C19</stp>
        <tr r="S24" s="1"/>
      </tp>
      <tp t="s">
        <v>BBB-</v>
        <stp/>
        <stp>##V3_BDPV12</stp>
        <stp>AZ371883 Corp</stp>
        <stp>rtg_sp</stp>
        <stp>[hybrids_05.xlsx]tkrBBG!R91C19</stp>
        <tr r="S91" s="1"/>
      </tp>
      <tp t="s">
        <v>REPSM 3 3/4 PERP</v>
        <stp/>
        <stp>##V3_BDPV12</stp>
        <stp>BJ814648 Corp</stp>
        <stp>security_name</stp>
        <stp>[hybrids_05.xlsx]sectorTable!R8C6</stp>
        <tr r="F8" s="3"/>
      </tp>
    </main>
    <main first="bofaddin.rtdserver">
      <tp t="e">
        <v>#N/A</v>
        <stp/>
        <stp>BDH|5973032793395998493</stp>
        <tr r="U26" s="3"/>
      </tp>
      <tp t="e">
        <v>#N/A</v>
        <stp/>
        <stp>BDH|3848653183550785060</stp>
        <tr r="U32" s="3"/>
      </tp>
      <tp t="e">
        <v>#N/A</v>
        <stp/>
        <stp>BDH|4942206890096668422</stp>
        <tr r="O335" s="5"/>
        <tr r="O327" s="5"/>
      </tp>
      <tp t="e">
        <v>#N/A</v>
        <stp/>
        <stp>BDH|9758731829540332138</stp>
        <tr r="U31" s="3"/>
      </tp>
      <tp t="e">
        <v>#N/A</v>
        <stp/>
        <stp>BDH|4553960640634165005</stp>
        <tr r="U418" s="5"/>
        <tr r="U416" s="5"/>
      </tp>
    </main>
    <main first="bloomberg.rtd">
      <tp t="s">
        <v>04/09/2023</v>
        <stp/>
        <stp>##V3_BDPV12</stp>
        <stp>AR738776 Corp</stp>
        <stp>nxt_call_dt</stp>
        <stp>[hybrids_05.xlsx]sectorTable!R34C7</stp>
        <tr r="G34" s="3"/>
      </tp>
    </main>
    <main first="bofaddin.rtdserver">
      <tp t="e">
        <v>#N/A</v>
        <stp/>
        <stp>BDH|2954369613334732989</stp>
        <tr r="U25" s="3"/>
      </tp>
      <tp t="e">
        <v>#N/A</v>
        <stp/>
        <stp>BDH|5610736887346078121</stp>
        <tr r="F34" s="15"/>
      </tp>
      <tp t="s">
        <v>#N/A N/A</v>
        <stp/>
        <stp>BDH|5838924662902021595</stp>
        <tr r="D63" s="10"/>
      </tp>
      <tp t="s">
        <v>#N/A N/A</v>
        <stp/>
        <stp>BDH|6867851469307182247</stp>
        <tr r="D138" s="10"/>
      </tp>
      <tp t="s">
        <v>#N/A N/A</v>
        <stp/>
        <stp>BDH|1526846435824722324</stp>
        <tr r="D151" s="10"/>
      </tp>
    </main>
    <main first="bloomberg.rtd">
      <tp t="s">
        <v>11/08/2022</v>
        <stp/>
        <stp>##V3_BDPV12</stp>
        <stp>ZR457518 Corp</stp>
        <stp>nxt_call_dt</stp>
        <stp>[hybrids_05.xlsx]sectorTable!R26C7</stp>
        <tr r="G26" s="3"/>
      </tp>
    </main>
    <main first="bofaddin.rtdserver">
      <tp t="s">
        <v>#N/A N/A</v>
        <stp/>
        <stp>BDH|8420842253220401813</stp>
        <tr r="D20" s="10"/>
      </tp>
      <tp t="s">
        <v>#N/A N/A</v>
        <stp/>
        <stp>BDH|1911212281600744685</stp>
        <tr r="D97" s="10"/>
      </tp>
      <tp t="e">
        <v>#N/A</v>
        <stp/>
        <stp>BDH|1550310420658550569</stp>
        <tr r="O233" s="5"/>
        <tr r="O242" s="5"/>
      </tp>
      <tp t="e">
        <v>#N/A</v>
        <stp/>
        <stp>BDH|2565477460258400532</stp>
        <tr r="O418" s="5"/>
        <tr r="O415" s="5"/>
      </tp>
    </main>
    <main first="bloomberg.rtd">
      <tp t="s">
        <v>Y</v>
        <stp/>
        <stp>##V3_BDPV12</stp>
        <stp>AM888722 Corp</stp>
        <stp>green_bond_loan_indicator</stp>
        <stp>[hybrids_05.xlsx]tkrBBG!R114C21</stp>
        <tr r="U114" s="1"/>
      </tp>
      <tp t="s">
        <v>BBB-</v>
        <stp/>
        <stp>##V3_BDPV12</stp>
        <stp>XS1196713298 Corp</stp>
        <stp>bb_composite</stp>
        <stp>[hybrids_05.xlsx]maturity!R6C5</stp>
        <tr r="E6" s="7"/>
      </tp>
      <tp t="s">
        <v>N</v>
        <stp/>
        <stp>##V3_BDPV12</stp>
        <stp>AR008123 Corp</stp>
        <stp>green_bond_loan_indicator</stp>
        <stp>[hybrids_05.xlsx]tkrBBG!R140C21</stp>
        <tr r="U140" s="1"/>
      </tp>
      <tp t="s">
        <v>BB+</v>
        <stp/>
        <stp>##V3_BDPV12</stp>
        <stp>BG013162 Corp</stp>
        <stp>rtg_sp</stp>
        <stp>[hybrids_05.xlsx]tkrBBG!R83C19</stp>
        <tr r="S83" s="1"/>
      </tp>
      <tp t="s">
        <v>BBB-</v>
        <stp/>
        <stp>##V3_BDPV12</stp>
        <stp>EJ814830 Corp</stp>
        <stp>rtg_sp</stp>
        <stp>[hybrids_05.xlsx]tkrBBG!R53C19</stp>
        <tr r="S53" s="1"/>
      </tp>
      <tp t="s">
        <v>BBB-</v>
        <stp/>
        <stp>##V3_BDPV12</stp>
        <stp>EJ744879 Corp</stp>
        <stp>rtg_sp</stp>
        <stp>[hybrids_05.xlsx]tkrBBG!R87C19</stp>
        <tr r="S87" s="1"/>
      </tp>
      <tp t="s">
        <v>BBB-</v>
        <stp/>
        <stp>##V3_BDPV12</stp>
        <stp>EJ814840 Corp</stp>
        <stp>rtg_sp</stp>
        <stp>[hybrids_05.xlsx]tkrBBG!R54C19</stp>
        <tr r="S54" s="1"/>
      </tp>
      <tp t="s">
        <v>BBB-</v>
        <stp/>
        <stp>##V3_BDPV12</stp>
        <stp>EK864970 Corp</stp>
        <stp>rtg_sp</stp>
        <stp>[hybrids_05.xlsx]tkrBBG!R56C19</stp>
        <tr r="S56" s="1"/>
      </tp>
      <tp t="s">
        <v>BB+</v>
        <stp/>
        <stp>##V3_BDPV12</stp>
        <stp>EK814844 Corp</stp>
        <stp>rtg_sp</stp>
        <stp>[hybrids_05.xlsx]tkrBBG!R34C19</stp>
        <tr r="S34" s="1"/>
      </tp>
      <tp t="s">
        <v>BB-</v>
        <stp/>
        <stp>##V3_BDPV12</stp>
        <stp>EK024568 Corp</stp>
        <stp>rtg_sp</stp>
        <stp>[hybrids_05.xlsx]tkrBBG!R98C19</stp>
        <tr r="S98" s="1"/>
      </tp>
      <tp t="s">
        <v>BB-</v>
        <stp/>
        <stp>##V3_BDPV12</stp>
        <stp>EK024532 Corp</stp>
        <stp>rtg_sp</stp>
        <stp>[hybrids_05.xlsx]tkrBBG!R95C19</stp>
        <tr r="S95" s="1"/>
      </tp>
      <tp t="s">
        <v>BBB</v>
        <stp/>
        <stp>##V3_BDPV12</stp>
        <stp>BK123548 Corp</stp>
        <stp>rtg_sp</stp>
        <stp>[hybrids_05.xlsx]tkrBBG!R39C19</stp>
        <tr r="S39" s="1"/>
      </tp>
      <tp t="s">
        <v>BBB</v>
        <stp/>
        <stp>##V3_BDPV12</stp>
        <stp>BK123260 Corp</stp>
        <stp>rtg_sp</stp>
        <stp>[hybrids_05.xlsx]tkrBBG!R38C19</stp>
        <tr r="S38" s="1"/>
      </tp>
      <tp t="s">
        <v>BBB+</v>
        <stp/>
        <stp>##V3_BDPV12</stp>
        <stp>EK634166 Corp</stp>
        <stp>rtg_sp</stp>
        <stp>[hybrids_05.xlsx]tkrBBG!R11C19</stp>
        <tr r="S11" s="1"/>
      </tp>
      <tp>
        <v>405.67700000000002</v>
        <stp/>
        <stp>##V3_BDPV12</stp>
        <stp>XS2187689380 Corp</stp>
        <stp>interval_low</stp>
        <stp>[hybrids_05.xlsx]issuerTable!R4C17</stp>
        <stp>calc_interval=30d</stp>
        <stp>market_data_override=sp210</stp>
        <tr r="Q4" s="5"/>
      </tp>
      <tp t="s">
        <v>BB+</v>
        <stp/>
        <stp>##V3_BDPV12</stp>
        <stp>AX520482 Corp</stp>
        <stp>rtg_sp</stp>
        <stp>[hybrids_05.xlsx]tkrBBG!R74C19</stp>
        <tr r="S74" s="1"/>
      </tp>
      <tp t="s">
        <v>BBB-</v>
        <stp/>
        <stp>##V3_BDPV12</stp>
        <stp>AW770805 Corp</stp>
        <stp>rtg_sp</stp>
        <stp>[hybrids_05.xlsx]tkrBBG!R90C19</stp>
        <tr r="S90" s="1"/>
      </tp>
      <tp t="s">
        <v>BB+</v>
        <stp/>
        <stp>##V3_BDPV12</stp>
        <stp>AX960245 Corp</stp>
        <stp>rtg_sp</stp>
        <stp>[hybrids_05.xlsx]tkrBBG!R19C19</stp>
        <tr r="S19" s="1"/>
      </tp>
    </main>
    <main first="bloomberg.rtd">
      <tp t="s">
        <v>EUR</v>
        <stp/>
        <stp>##V3_BDPV12</stp>
        <stp>XS1207058733 Corp</stp>
        <stp>crncy</stp>
        <stp>[hybrids_05.xlsx]sectorTable!R8C17</stp>
        <tr r="Q8" s="3"/>
      </tp>
      <tp t="s">
        <v>EUR</v>
        <stp/>
        <stp>##V3_BDPV12</stp>
        <stp>XS1191320297 Corp</stp>
        <stp>crncy</stp>
        <stp>[hybrids_05.xlsx]sectorTable!R6C17</stp>
        <tr r="Q6" s="3"/>
      </tp>
      <tp t="s">
        <v>SESGFP 4 5/8 PERP</v>
        <stp/>
        <stp>##V3_BDPV12</stp>
        <stp>LW253022 Corp</stp>
        <stp>security_name</stp>
        <stp>[hybrids_05.xlsx]sectorTable!R5C5</stp>
        <tr r="E5" s="3"/>
      </tp>
    </main>
    <main first="bofaddin.rtdserver">
      <tp t="e">
        <v>#N/A</v>
        <stp/>
        <stp>BDH|5177970535570126184</stp>
        <tr r="AA7" s="3"/>
      </tp>
    </main>
    <main first="bloomberg.rtd">
      <tp t="s">
        <v>17/02/2026</v>
        <stp/>
        <stp>##V3_BDPV12</stp>
        <stp>ZP989429 Corp</stp>
        <stp>nxt_call_dt</stp>
        <stp>[hybrids_05.xlsx]sectorTable!R16C8</stp>
        <tr r="H16" s="3"/>
      </tp>
    </main>
    <main first="bofaddin.rtdserver">
      <tp t="s">
        <v>#N/A N/A</v>
        <stp/>
        <stp>BDH|1965302598982737786</stp>
        <tr r="D12" s="10"/>
      </tp>
      <tp t="s">
        <v>#N/A N/A</v>
        <stp/>
        <stp>BDH|3225795997995018637</stp>
        <tr r="D156" s="10"/>
      </tp>
      <tp t="e">
        <v>#N/A</v>
        <stp/>
        <stp>BDH|8148046278773210225</stp>
        <tr r="D143" s="10"/>
      </tp>
      <tp t="e">
        <v>#N/A</v>
        <stp/>
        <stp>BDH|2321289293680472719</stp>
        <tr r="D145" s="10"/>
      </tp>
      <tp t="e">
        <v>#N/A</v>
        <stp/>
        <stp>BDH|3362459598951165126</stp>
        <tr r="U280" s="5"/>
        <tr r="T281" s="5"/>
      </tp>
      <tp t="e">
        <v>#N/A</v>
        <stp/>
        <stp>BDH|2421137068888358310</stp>
        <tr r="T29" s="5"/>
        <tr r="U28" s="5"/>
        <tr r="U40" s="5"/>
      </tp>
      <tp t="e">
        <v>#N/A</v>
        <stp/>
        <stp>BDH|4960980111885705779</stp>
        <tr r="P157" s="5"/>
        <tr r="P150" s="5"/>
        <tr r="P155" s="5"/>
      </tp>
      <tp t="e">
        <v>#N/A</v>
        <stp/>
        <stp>BDH|6989376609179403235</stp>
        <tr r="U235" s="5"/>
        <tr r="AA11" s="3"/>
        <tr r="T236" s="5"/>
      </tp>
      <tp t="e">
        <v>#N/A</v>
        <stp/>
        <stp>BDH|4373250336772744967</stp>
        <tr r="AA25" s="3"/>
      </tp>
      <tp t="e">
        <v>#N/A</v>
        <stp/>
        <stp>BDH|8315786928192016128</stp>
        <tr r="V10" s="3"/>
      </tp>
      <tp t="e">
        <v>#N/A</v>
        <stp/>
        <stp>BDH|6276543512369707554</stp>
        <tr r="D167" s="10"/>
      </tp>
    </main>
    <main first="bloomberg.rtd">
      <tp t="s">
        <v>09/08/2023</v>
        <stp/>
        <stp>##V3_BDPV12</stp>
        <stp>AS322477 Corp</stp>
        <stp>nxt_call_dt</stp>
        <stp>[hybrids_05.xlsx]sectorTable!R25C7</stp>
        <tr r="G25" s="3"/>
      </tp>
    </main>
    <main first="bofaddin.rtdserver">
      <tp t="s">
        <v>#N/A N/A</v>
        <stp/>
        <stp>BDH|6602031500039697162</stp>
        <tr r="D19" s="10"/>
      </tp>
      <tp t="e">
        <v>#N/A</v>
        <stp/>
        <stp>BDH|2679253243863560904</stp>
        <tr r="V32" s="3"/>
      </tp>
    </main>
    <main first="bloomberg.rtd">
      <tp t="s">
        <v>EUR</v>
        <stp/>
        <stp>##V3_BDPV12</stp>
        <stp>EK352403 Corp</stp>
        <stp>crncy</stp>
        <stp>[hybrids_05.xlsx]tkrBBG!R7C12</stp>
        <tr r="L7" s="1"/>
      </tp>
      <tp t="s">
        <v>Consumer, Non-cyclical</v>
        <stp/>
        <stp>##V3_BDPV12</stp>
        <stp>ZQ513315 Corp</stp>
        <stp>industry_sector</stp>
        <stp>[hybrids_05.xlsx]tkrBBG!R9C14</stp>
        <tr r="N9" s="1"/>
      </tp>
      <tp t="s">
        <v>BB+</v>
        <stp/>
        <stp>##V3_BDPV12</stp>
        <stp>AL243419 Corp</stp>
        <stp>rtg_sp</stp>
        <stp>[hybrids_05.xlsx]tkrBBG!R18C19</stp>
        <tr r="S18" s="1"/>
      </tp>
      <tp>
        <v>246.36500000000001</v>
        <stp/>
        <stp>##V3_BDPV12</stp>
        <stp>XS0968913342 Corp</stp>
        <stp>interval_low</stp>
        <stp>[hybrids_05.xlsx]issuerTable!R4C17</stp>
        <stp>calc_interval=30d</stp>
        <stp>market_data_override=sp210</stp>
        <tr r="Q4" s="5"/>
      </tp>
      <tp>
        <v>362.27248275862075</v>
        <stp/>
        <stp>##V3_BDPV12</stp>
        <stp>XS1207058733 Corp</stp>
        <stp>interval_avg</stp>
        <stp>[hybrids_05.xlsx]sectorTable!R8C31</stp>
        <stp>calc_interval=30d</stp>
        <stp>market_data_override=sp210</stp>
        <tr r="AE8" s="3"/>
      </tp>
      <tp>
        <v>249.78007975260419</v>
        <stp/>
        <stp>##V3_BDPV12</stp>
        <stp>XS1191320297 Corp</stp>
        <stp>interval_avg</stp>
        <stp>[hybrids_05.xlsx]sectorTable!R6C31</stp>
        <stp>calc_interval=30d</stp>
        <stp>market_data_override=sp210</stp>
        <tr r="AE6" s="3"/>
      </tp>
      <tp t="s">
        <v>EUR</v>
        <stp/>
        <stp>##V3_BDPV12</stp>
        <stp>XS1206540806 Corp</stp>
        <stp>crncy</stp>
        <stp>[hybrids_05.xlsx]issuerTable!R5C5</stp>
        <tr r="E5" s="5"/>
      </tp>
      <tp>
        <v>385.67215393767958</v>
        <stp/>
        <stp>##V3_BDPV12</stp>
        <stp>XS1191320297 Corp</stp>
        <stp>interval_avg</stp>
        <stp>[hybrids_05.xlsx]sectorTable!R6C32</stp>
        <stp>calc_interval=90d</stp>
        <stp>market_data_override=sp210</stp>
        <tr r="AF6" s="3"/>
      </tp>
      <tp>
        <v>440.11013953488379</v>
        <stp/>
        <stp>##V3_BDPV12</stp>
        <stp>XS1207058733 Corp</stp>
        <stp>interval_avg</stp>
        <stp>[hybrids_05.xlsx]sectorTable!R8C32</stp>
        <stp>calc_interval=90d</stp>
        <stp>market_data_override=sp210</stp>
        <tr r="AF8" s="3"/>
      </tp>
      <tp t="s">
        <v>EDPPL 4.496 04/30/79</v>
        <stp/>
        <stp>##V3_BDPV12</stp>
        <stp>AW875570 Corp</stp>
        <stp>security_name</stp>
        <stp>[hybrids_05.xlsx]sectorTable!R9C5</stp>
        <tr r="E9" s="3"/>
      </tp>
      <tp t="s">
        <v>SESGFP 5 5/8 PERP</v>
        <stp/>
        <stp>##V3_BDPV12</stp>
        <stp>AL211915 Corp</stp>
        <stp>security_name</stp>
        <stp>[hybrids_05.xlsx]sectorTable!R5C6</stp>
        <tr r="F5" s="3"/>
      </tp>
    </main>
    <main first="bofaddin.rtdserver">
      <tp t="s">
        <v>#N/A N/A</v>
        <stp/>
        <stp>BDH|5610191420751793807</stp>
        <tr r="D133" s="10"/>
      </tp>
      <tp t="e">
        <v>#N/A</v>
        <stp/>
        <stp>BDH|8182537436773486294</stp>
        <tr r="Z12" s="3"/>
      </tp>
      <tp t="e">
        <v>#N/A</v>
        <stp/>
        <stp>BDH|8574909910527984829</stp>
        <tr r="U16" s="3"/>
      </tp>
    </main>
    <main first="bloomberg.rtd">
      <tp t="s">
        <v>01/01/2025</v>
        <stp/>
        <stp>##V3_BDPV12</stp>
        <stp>ZR796682 Corp</stp>
        <stp>nxt_call_dt</stp>
        <stp>[hybrids_05.xlsx]sectorTable!R27C7</stp>
        <tr r="G27" s="3"/>
      </tp>
    </main>
    <main first="bofaddin.rtdserver">
      <tp t="s">
        <v>#N/A N/A</v>
        <stp/>
        <stp>BDH|6803221593667572506</stp>
        <tr r="D88" s="10"/>
      </tp>
      <tp t="e">
        <v>#N/A</v>
        <stp/>
        <stp>BDH|7075534299285217157</stp>
        <tr r="U11" s="3"/>
      </tp>
      <tp t="e">
        <v>#N/A</v>
        <stp/>
        <stp>BDH|4941849704860362398</stp>
        <tr r="F34" s="14"/>
        <tr r="F34" s="13"/>
      </tp>
    </main>
    <main first="bloomberg.rtd">
      <tp t="s">
        <v>05/09/2024</v>
        <stp/>
        <stp>##V3_BDPV12</stp>
        <stp>ZR363806 Corp</stp>
        <stp>nxt_call_dt</stp>
        <stp>[hybrids_05.xlsx]sectorTable!R19C7</stp>
        <tr r="G19" s="3"/>
      </tp>
      <tp t="s">
        <v>05/06/2027</v>
        <stp/>
        <stp>##V3_BDPV12</stp>
        <stp>ZR363807 Corp</stp>
        <stp>nxt_call_dt</stp>
        <stp>[hybrids_05.xlsx]sectorTable!R19C8</stp>
        <tr r="H19" s="3"/>
      </tp>
    </main>
    <main first="bofaddin.rtdserver">
      <tp t="e">
        <v>#N/A</v>
        <stp/>
        <stp>BDH|3231397238934630856</stp>
        <tr r="F38" s="15"/>
      </tp>
    </main>
    <main first="bloomberg.rtd">
      <tp t="s">
        <v>BAYNGR 3 1/8 11/12/79</v>
        <stp/>
        <stp>##V3_BDPV12</stp>
        <stp>ZQ513315 Corp</stp>
        <stp>security name</stp>
        <stp>[hybrids_05.xlsx]tkrBBG!R9C7</stp>
        <tr r="G9" s="1"/>
      </tp>
    </main>
    <main first="bofaddin.rtdserver">
      <tp t="e">
        <v>#N/A</v>
        <stp/>
        <stp>BDH|6352270709122846931</stp>
        <tr r="O373" s="5"/>
        <tr r="P372" s="5"/>
      </tp>
      <tp t="e">
        <v>#N/A</v>
        <stp/>
        <stp>BDH|4175961671243034609</stp>
        <tr r="T117" s="5"/>
      </tp>
      <tp t="e">
        <v>#N/A</v>
        <stp/>
        <stp>BDH|8071523851912385573</stp>
        <tr r="U211" s="5"/>
        <tr r="U218" s="5"/>
        <tr r="U216" s="5"/>
      </tp>
      <tp t="e">
        <v>#N/A</v>
        <stp/>
        <stp>BDH|8693246026715539265</stp>
        <tr r="T21" s="5"/>
      </tp>
      <tp t="s">
        <v>#N/A N/A</v>
        <stp/>
        <stp>BDH|3404722065758703517</stp>
        <tr r="D152" s="10"/>
      </tp>
    </main>
    <main first="bloomberg.rtd">
      <tp t="s">
        <v>Consumer, Non-cyclical</v>
        <stp/>
        <stp>##V3_BDPV12</stp>
        <stp>ZQ512606 Corp</stp>
        <stp>industry_sector</stp>
        <stp>[hybrids_05.xlsx]tkrBBG!R8C14</stp>
        <tr r="N8" s="1"/>
      </tp>
      <tp t="s">
        <v>22/06/2026</v>
        <stp/>
        <stp>##V3_BDPV12</stp>
        <stp>XS1795406658 Corp</stp>
        <stp>nxt_call_dt</stp>
        <stp>[hybrids_05.xlsx]telefo!R37C5</stp>
        <tr r="E37" s="15"/>
      </tp>
      <tp t="s">
        <v>Communications</v>
        <stp/>
        <stp>##V3_BDPV12</stp>
        <stp>AL211915 Corp</stp>
        <stp>industry_sector</stp>
        <stp>[hybrids_05.xlsx]tkrBBG!R62C14</stp>
        <tr r="N62" s="1"/>
      </tp>
      <tp t="s">
        <v>BBB-</v>
        <stp/>
        <stp>##V3_BDPV12</stp>
        <stp>XS1014987355 Corp</stp>
        <stp>bb_composite</stp>
        <stp>[hybrids_05.xlsx]maturity!R6C5</stp>
        <tr r="E6" s="7"/>
      </tp>
      <tp>
        <v>433.899</v>
        <stp/>
        <stp>##V3_BDPV12</stp>
        <stp>XS1629774230 Corp</stp>
        <stp>interval_high</stp>
        <stp>[hybrids_05.xlsx]issuerTable!R4C18</stp>
        <stp>calc_interval=30d</stp>
        <stp>market_data_override=sp210</stp>
        <tr r="R4" s="5"/>
      </tp>
      <tp>
        <v>349.49558620689658</v>
        <stp/>
        <stp>##V3_BDPV12</stp>
        <stp>XS1629658755 Corp</stp>
        <stp>interval_avg</stp>
        <stp>[hybrids_05.xlsx]issuerTable!R4C13</stp>
        <stp>calc_interval=30d</stp>
        <stp>market_data_override=sp210</stp>
        <tr r="M4" s="5"/>
      </tp>
      <tp t="s">
        <v>#N/A N/A</v>
        <stp/>
        <stp>##V3_BDPV12</stp>
        <stp>EK856946 Corp</stp>
        <stp>rtg_sp</stp>
        <stp>[hybrids_05.xlsx]tkrBBG!R22C19</stp>
        <tr r="S22" s="1"/>
      </tp>
      <tp t="s">
        <v>BB-</v>
        <stp/>
        <stp>##V3_BDPV12</stp>
        <stp>EJ516233 Corp</stp>
        <stp>rtg_sp</stp>
        <stp>[hybrids_05.xlsx]tkrBBG!R97C19</stp>
        <tr r="S97" s="1"/>
      </tp>
      <tp t="s">
        <v>BB+</v>
        <stp/>
        <stp>##V3_BDPV12</stp>
        <stp>EJ606316 Corp</stp>
        <stp>rtg_sp</stp>
        <stp>[hybrids_05.xlsx]tkrBBG!R57C19</stp>
        <tr r="S57" s="1"/>
      </tp>
      <tp t="s">
        <v>BB+</v>
        <stp/>
        <stp>##V3_BDPV12</stp>
        <stp>AU692498 Corp</stp>
        <stp>rtg_sp</stp>
        <stp>[hybrids_05.xlsx]tkrBBG!R79C19</stp>
        <tr r="S79" s="1"/>
      </tp>
      <tp t="s">
        <v>EUR</v>
        <stp/>
        <stp>##V3_BDPV12</stp>
        <stp>XS1048428012 Corp</stp>
        <stp>crncy</stp>
        <stp>[hybrids_05.xlsx]issuerTable!R4C5</stp>
        <tr r="E4" s="5"/>
      </tp>
      <tp t="s">
        <v>EUR</v>
        <stp/>
        <stp>##V3_BDPV12</stp>
        <stp>XS1811181566 Corp</stp>
        <stp>crncy</stp>
        <stp>[hybrids_05.xlsx]sectorTable!R6C18</stp>
        <tr r="R6" s="3"/>
      </tp>
    </main>
    <main first="bofaddin.rtdserver">
      <tp t="e">
        <v>#N/A</v>
        <stp/>
        <stp>BDH|1043460848258122150</stp>
        <tr r="U181" s="5"/>
        <tr r="U186" s="5"/>
        <tr r="U188" s="5"/>
      </tp>
      <tp t="e">
        <v>#N/A</v>
        <stp/>
        <stp>BDH|1020413845591864841</stp>
        <tr r="D18" s="10"/>
      </tp>
      <tp t="s">
        <v>#N/A N/A</v>
        <stp/>
        <stp>BDH|9153207500525062689</stp>
        <tr r="D32" s="10"/>
      </tp>
      <tp t="e">
        <v>#N/A</v>
        <stp/>
        <stp>BDH|1901844561082546567</stp>
        <tr r="U34" s="3"/>
      </tp>
      <tp t="s">
        <v>#N/A N/A</v>
        <stp/>
        <stp>BDH|9574656957004959618</stp>
        <tr r="D45" s="10"/>
      </tp>
    </main>
    <main first="bloomberg.rtd">
      <tp t="s">
        <v>03/07/2028</v>
        <stp/>
        <stp>##V3_BDPV12</stp>
        <stp>AU692498 Corp</stp>
        <stp>nxt_call_dt</stp>
        <stp>[hybrids_05.xlsx]sectorTable!R35C8</stp>
        <tr r="H35" s="3"/>
      </tp>
    </main>
    <main first="bofaddin.rtdserver">
      <tp t="e">
        <v>#N/A</v>
        <stp/>
        <stp>BDH|9745690845482034178</stp>
        <tr r="P488" s="5"/>
        <tr r="P486" s="5"/>
      </tp>
    </main>
    <main first="bloomberg.rtd">
      <tp t="s">
        <v>03/10/2023</v>
        <stp/>
        <stp>##V3_BDPV12</stp>
        <stp>AU654481 Corp</stp>
        <stp>nxt_call_dt</stp>
        <stp>[hybrids_05.xlsx]sectorTable!R35C7</stp>
        <tr r="G35" s="3"/>
      </tp>
    </main>
    <main first="bofaddin.rtdserver">
      <tp t="e">
        <v>#N/A</v>
        <stp/>
        <stp>BDH|4583874656197202652</stp>
        <tr r="T352" s="5"/>
        <tr r="U351" s="5"/>
      </tp>
      <tp t="e">
        <v>#N/A</v>
        <stp/>
        <stp>BDH|2705803922738512801</stp>
        <tr r="V4" s="3"/>
      </tp>
      <tp t="e">
        <v>#N/A</v>
        <stp/>
        <stp>BDH|4584169271478153224</stp>
        <tr r="D142" s="10"/>
      </tp>
      <tp t="s">
        <v>#N/A N/A</v>
        <stp/>
        <stp>BDH|2654579866920771964</stp>
        <tr r="D58" s="10"/>
      </tp>
      <tp t="e">
        <v>#N/A</v>
        <stp/>
        <stp>BDH|6709318633317505963</stp>
        <tr r="O117" s="5"/>
      </tp>
    </main>
    <main first="bloomberg.rtd">
      <tp t="s">
        <v>30/01/2025</v>
        <stp/>
        <stp>##V3_BDPV12</stp>
        <stp>ZP659512 Corp</stp>
        <stp>nxt_call_dt</stp>
        <stp>[hybrids_05.xlsx]sectorTable!R21C8</stp>
        <tr r="H21" s="3"/>
      </tp>
    </main>
    <main first="bofaddin.rtdserver">
      <tp t="e">
        <v>#N/A</v>
        <stp/>
        <stp>BDH|8739844555789372407</stp>
        <tr r="T86" s="5"/>
        <tr r="U85" s="5"/>
      </tp>
      <tp t="e">
        <v>#N/A</v>
        <stp/>
        <stp>BDH|7658369886310786441</stp>
        <tr r="Z32" s="3"/>
        <tr r="T435" s="5"/>
        <tr r="U434" s="5"/>
      </tp>
      <tp t="e">
        <v>#N/A</v>
        <stp/>
        <stp>BDH|9262772408324088287</stp>
        <tr r="V26" s="3"/>
      </tp>
    </main>
    <main first="bloomberg.rtd">
      <tp t="s">
        <v>Communications</v>
        <stp/>
        <stp>##V3_BDPV12</stp>
        <stp>EJ814840 Corp</stp>
        <stp>industry_sector</stp>
        <stp>[hybrids_05.xlsx]tkrBBG!R54C14</stp>
        <tr r="N54" s="1"/>
      </tp>
      <tp t="s">
        <v>Consumer, Non-cyclical</v>
        <stp/>
        <stp>##V3_BDPV12</stp>
        <stp>EK856946 Corp</stp>
        <stp>industry_sector</stp>
        <stp>[hybrids_05.xlsx]tkrBBG!R22C14</stp>
        <tr r="N22" s="1"/>
      </tp>
      <tp t="s">
        <v>EUR</v>
        <stp/>
        <stp>##V3_BDPV12</stp>
        <stp>ZQ512606 Corp</stp>
        <stp>crncy</stp>
        <stp>[hybrids_05.xlsx]tkrBBG!R8C12</stp>
        <tr r="L8" s="1"/>
      </tp>
      <tp t="s">
        <v>Communications</v>
        <stp/>
        <stp>##V3_BDPV12</stp>
        <stp>EK864970 Corp</stp>
        <stp>industry_sector</stp>
        <stp>[hybrids_05.xlsx]tkrBBG!R56C14</stp>
        <tr r="N56" s="1"/>
      </tp>
      <tp t="s">
        <v>Energy</v>
        <stp/>
        <stp>##V3_BDPV12</stp>
        <stp>BK115993 Corp</stp>
        <stp>industry_sector</stp>
        <stp>[hybrids_05.xlsx]tkrBBG!R40C14</stp>
        <tr r="N40" s="1"/>
      </tp>
      <tp t="s">
        <v>Utilities</v>
        <stp/>
        <stp>##V3_BDPV12</stp>
        <stp>EK821917 Corp</stp>
        <stp>industry_sector</stp>
        <stp>[hybrids_05.xlsx]tkrBBG!R92C14</stp>
        <tr r="N92" s="1"/>
      </tp>
      <tp t="s">
        <v>Basic Materials</v>
        <stp/>
        <stp>##V3_BDPV12</stp>
        <stp>QJ190880 Corp</stp>
        <stp>industry_sector</stp>
        <stp>[hybrids_05.xlsx]tkrBBG!R49C14</stp>
        <tr r="N49" s="1"/>
      </tp>
      <tp t="s">
        <v>Communications</v>
        <stp/>
        <stp>##V3_BDPV12</stp>
        <stp>EJ814830 Corp</stp>
        <stp>industry_sector</stp>
        <stp>[hybrids_05.xlsx]tkrBBG!R53C14</stp>
        <tr r="N53" s="1"/>
      </tp>
      <tp t="s">
        <v>Utilities</v>
        <stp/>
        <stp>##V3_BDPV12</stp>
        <stp>EJ744879 Corp</stp>
        <stp>industry_sector</stp>
        <stp>[hybrids_05.xlsx]tkrBBG!R87C14</stp>
        <tr r="N87" s="1"/>
      </tp>
      <tp t="s">
        <v>Basic Materials</v>
        <stp/>
        <stp>##V3_BDPV12</stp>
        <stp>QJ201812 Corp</stp>
        <stp>industry_sector</stp>
        <stp>[hybrids_05.xlsx]tkrBBG!R50C14</stp>
        <tr r="N50" s="1"/>
      </tp>
      <tp t="s">
        <v>Basic Materials</v>
        <stp/>
        <stp>##V3_BDPV12</stp>
        <stp>QJ201811 Corp</stp>
        <stp>industry_sector</stp>
        <stp>[hybrids_05.xlsx]tkrBBG!R51C14</stp>
        <tr r="N51" s="1"/>
      </tp>
      <tp>
        <v>251.53256976744183</v>
        <stp/>
        <stp>##V3_BDPV12</stp>
        <stp>XS1028599287 Corp</stp>
        <stp>interval_avg</stp>
        <stp>[hybrids_05.xlsx]sectorTable!R15C32</stp>
        <stp>calc_interval=90d</stp>
        <stp>market_data_override=sp210</stp>
        <tr r="AF15" s="3"/>
      </tp>
      <tp>
        <v>215.87651724137928</v>
        <stp/>
        <stp>##V3_BDPV12</stp>
        <stp>XS1028599287 Corp</stp>
        <stp>interval_avg</stp>
        <stp>[hybrids_05.xlsx]sectorTable!R15C31</stp>
        <stp>calc_interval=30d</stp>
        <stp>market_data_override=sp210</stp>
        <tr r="AE15" s="3"/>
      </tp>
      <tp t="s">
        <v>#N/A N/A</v>
        <stp/>
        <stp>##V3_BDPV12</stp>
        <stp>EK821917 Corp</stp>
        <stp>rtg_sp</stp>
        <stp>[hybrids_05.xlsx]tkrBBG!R92C19</stp>
        <tr r="S92" s="1"/>
      </tp>
      <tp>
        <v>412.89100000000002</v>
        <stp/>
        <stp>##V3_BDPV12</stp>
        <stp>XS1799938995 Corp</stp>
        <stp>interval_high</stp>
        <stp>[hybrids_05.xlsx]issuerTable!R4C18</stp>
        <stp>calc_interval=30d</stp>
        <stp>market_data_override=sp210</stp>
        <tr r="R4" s="5"/>
      </tp>
      <tp>
        <v>375.63679310344821</v>
        <stp/>
        <stp>##V3_BDPV12</stp>
        <stp>XS1799938995 Corp</stp>
        <stp>interval_avg</stp>
        <stp>[hybrids_05.xlsx]issuerTable!R4C13</stp>
        <stp>calc_interval=30d</stp>
        <stp>market_data_override=sp210</stp>
        <tr r="M4" s="5"/>
      </tp>
      <tp t="s">
        <v>BB+</v>
        <stp/>
        <stp>##V3_BDPV12</stp>
        <stp>BJ736567 Corp</stp>
        <stp>rtg_sp</stp>
        <stp>[hybrids_05.xlsx]tkrBBG!R10C19</stp>
        <tr r="S10" s="1"/>
      </tp>
      <tp>
        <v>399.262</v>
        <stp/>
        <stp>##V3_BDPV12</stp>
        <stp>XS1206541366 Corp</stp>
        <stp>interval_high</stp>
        <stp>[hybrids_05.xlsx]issuerTable!R4C18</stp>
        <stp>calc_interval=30d</stp>
        <stp>market_data_override=sp210</stp>
        <tr r="R4" s="5"/>
      </tp>
      <tp t="s">
        <v>BBB-</v>
        <stp/>
        <stp>##V3_BDPV12</stp>
        <stp>EK041235 Corp</stp>
        <stp>rtg_sp</stp>
        <stp>[hybrids_05.xlsx]tkrBBG!R64C19</stp>
        <tr r="S64" s="1"/>
      </tp>
      <tp t="s">
        <v>BBB-</v>
        <stp/>
        <stp>##V3_BDPV12</stp>
        <stp>EK041241 Corp</stp>
        <stp>rtg_sp</stp>
        <stp>[hybrids_05.xlsx]tkrBBG!R68C19</stp>
        <tr r="S68" s="1"/>
      </tp>
      <tp>
        <v>442.27</v>
        <stp/>
        <stp>##V3_BDPV12</stp>
        <stp>XS2187689380 Corp</stp>
        <stp>interval_high</stp>
        <stp>[hybrids_05.xlsx]issuerTable!R4C18</stp>
        <stp>calc_interval=30d</stp>
        <stp>market_data_override=sp210</stp>
        <tr r="R4" s="5"/>
      </tp>
      <tp>
        <v>419.97300000000001</v>
        <stp/>
        <stp>##V3_BDPV12</stp>
        <stp>XS2187689034 Corp</stp>
        <stp>interval_high</stp>
        <stp>[hybrids_05.xlsx]issuerTable!R4C18</stp>
        <stp>calc_interval=30d</stp>
        <stp>market_data_override=sp210</stp>
        <tr r="R4" s="5"/>
      </tp>
      <tp>
        <v>402.61751724137929</v>
        <stp/>
        <stp>##V3_BDPV12</stp>
        <stp>XS1629774230 Corp</stp>
        <stp>interval_avg</stp>
        <stp>[hybrids_05.xlsx]issuerTable!R4C13</stp>
        <stp>calc_interval=30d</stp>
        <stp>market_data_override=sp210</stp>
        <tr r="M4" s="5"/>
      </tp>
      <tp t="s">
        <v>BBB</v>
        <stp/>
        <stp>##V3_BDPV12</stp>
        <stp>BK116008 Corp</stp>
        <stp>rtg_sp</stp>
        <stp>[hybrids_05.xlsx]tkrBBG!R41C19</stp>
        <tr r="S41" s="1"/>
      </tp>
      <tp t="s">
        <v>A-</v>
        <stp/>
        <stp>##V3_BDPV12</stp>
        <stp>LW068019 Corp</stp>
        <stp>rtg_sp</stp>
        <stp>[hybrids_05.xlsx]tkrBBG!R43C19</stp>
        <tr r="S43" s="1"/>
      </tp>
      <tp t="s">
        <v>A-</v>
        <stp/>
        <stp>##V3_BDPV12</stp>
        <stp>AX895488 Corp</stp>
        <stp>rtg_sp</stp>
        <stp>[hybrids_05.xlsx]tkrBBG!R45C19</stp>
        <tr r="S45" s="1"/>
      </tp>
      <tp t="s">
        <v>EUR</v>
        <stp/>
        <stp>##V3_BDPV12</stp>
        <stp>XS0992293901 Corp</stp>
        <stp>crncy</stp>
        <stp>[hybrids_05.xlsx]sectorTable!R4C17</stp>
        <tr r="Q4" s="3"/>
      </tp>
      <tp t="s">
        <v>PERP/CALL</v>
        <stp/>
        <stp>##V3_BDPV12</stp>
        <stp>QJ937566 Corp</stp>
        <stp>mty_typ</stp>
        <stp>[hybrids_05.xlsx]tkrBBG!R5C11</stp>
        <tr r="K5" s="1"/>
      </tp>
    </main>
    <main first="bofaddin.rtdserver">
      <tp t="s">
        <v>#N/A Requesting Data...2456610544</v>
        <stp/>
        <stp>BTCWGETALL|14100741713589960971</stp>
        <tr r="B2" s="1"/>
        <tr r="A2" s="11"/>
      </tp>
    </main>
    <main first="bloomberg.rtd">
      <tp t="s">
        <v>PERP/CALL</v>
        <stp/>
        <stp>##V3_BDPV12</stp>
        <stp>QJ937853 Corp</stp>
        <stp>mty_typ</stp>
        <stp>[hybrids_05.xlsx]tkrBBG!R2C11</stp>
        <tr r="K2" s="1"/>
      </tp>
    </main>
    <main first="bofaddin.rtdserver">
      <tp t="s">
        <v>#N/A N/A</v>
        <stp/>
        <stp>BDH|1797397692237402538</stp>
        <tr r="D132" s="10"/>
      </tp>
      <tp t="s">
        <v>#N/A N/A</v>
        <stp/>
        <stp>BDH|5819449077388566755</stp>
        <tr r="D93" s="10"/>
      </tp>
    </main>
    <main first="bloomberg.rtd">
      <tp>
        <v>500000000</v>
        <stp/>
        <stp>##V3_BDPV12</stp>
        <stp>QJ937853 Corp</stp>
        <stp>amt_outstanding</stp>
        <stp>[hybrids_05.xlsx]tkrBBG!R2C13</stp>
        <tr r="M2" s="1"/>
      </tp>
      <tp t="s">
        <v>08/04/2025</v>
        <stp/>
        <stp>##V3_BDPV12</stp>
        <stp>AZ371883 Corp</stp>
        <stp>nxt_call_dt</stp>
        <stp>[hybrids_05.xlsx]sectorTable!R37C8</stp>
        <tr r="H37" s="3"/>
      </tp>
    </main>
    <main first="bofaddin.rtdserver">
      <tp t="e">
        <v>#N/A</v>
        <stp/>
        <stp>BDH|6147951049527162526</stp>
        <tr r="U472" s="5"/>
        <tr r="U470" s="5"/>
        <tr r="AA33" s="3"/>
      </tp>
    </main>
    <main first="bloomberg.rtd">
      <tp t="s">
        <v>11/02/2026</v>
        <stp/>
        <stp>##V3_BDPV12</stp>
        <stp>ZP870673 Corp</stp>
        <stp>nxt_call_dt</stp>
        <stp>[hybrids_05.xlsx]sectorTable!R23C8</stp>
        <tr r="H23" s="3"/>
      </tp>
    </main>
    <main first="bofaddin.rtdserver">
      <tp t="s">
        <v>#N/A N/A</v>
        <stp/>
        <stp>BDH|5991578023948471355</stp>
        <tr r="D82" s="10"/>
      </tp>
      <tp t="e">
        <v>#N/A</v>
        <stp/>
        <stp>BDH|1308932028130095346</stp>
        <tr r="U30" s="5"/>
        <tr r="U43" s="5"/>
      </tp>
      <tp t="e">
        <v>#N/A</v>
        <stp/>
        <stp>BDH|1005844588451892997</stp>
        <tr r="U415" s="5"/>
        <tr r="T416" s="5"/>
      </tp>
      <tp t="s">
        <v>#N/A N/A</v>
        <stp/>
        <stp>BDH|1377974227703027018</stp>
        <tr r="D21" s="10"/>
      </tp>
      <tp t="s">
        <v>#N/A N/A</v>
        <stp/>
        <stp>BDH|9237934320208706352</stp>
        <tr r="D84" s="10"/>
      </tp>
      <tp t="e">
        <v>#N/A</v>
        <stp/>
        <stp>BDH|2116860425964284579</stp>
        <tr r="D128" s="10"/>
      </tp>
    </main>
    <main first="bloomberg.rtd">
      <tp>
        <v>500000000</v>
        <stp/>
        <stp>##V3_BDPV12</stp>
        <stp>QJ937566 Corp</stp>
        <stp>amt_outstanding</stp>
        <stp>[hybrids_05.xlsx]tkrBBG!R5C13</stp>
        <tr r="M5" s="1"/>
      </tp>
    </main>
    <main first="bofaddin.rtdserver">
      <tp t="e">
        <v>#N/A</v>
        <stp/>
        <stp>BDH|7696459132738066147</stp>
        <tr r="AA19" s="3"/>
      </tp>
    </main>
    <main first="bloomberg.rtd">
      <tp t="s">
        <v>Energy</v>
        <stp/>
        <stp>##V3_BDPV12</stp>
        <stp>EK814844 Corp</stp>
        <stp>industry_sector</stp>
        <stp>[hybrids_05.xlsx]tkrBBG!R34C14</stp>
        <tr r="N34" s="1"/>
      </tp>
      <tp t="s">
        <v>EUR</v>
        <stp/>
        <stp>##V3_BDPV12</stp>
        <stp>ZQ513315 Corp</stp>
        <stp>crncy</stp>
        <stp>[hybrids_05.xlsx]tkrBBG!R9C12</stp>
        <tr r="L9" s="1"/>
      </tp>
      <tp t="s">
        <v>N</v>
        <stp/>
        <stp>##V3_BDPV12</stp>
        <stp>EK858851 Corp</stp>
        <stp>green_bond_loan_indicator</stp>
        <stp>[hybrids_05.xlsx]tkrBBG!R111C21</stp>
        <tr r="U111" s="1"/>
      </tp>
      <tp t="s">
        <v>N</v>
        <stp/>
        <stp>##V3_BDPV12</stp>
        <stp>EK858869 Corp</stp>
        <stp>green_bond_loan_indicator</stp>
        <stp>[hybrids_05.xlsx]tkrBBG!R112C21</stp>
        <tr r="U112" s="1"/>
      </tp>
      <tp t="s">
        <v>N</v>
        <stp/>
        <stp>##V3_BDPV12</stp>
        <stp>EK628291 Corp</stp>
        <stp>green_bond_loan_indicator</stp>
        <stp>[hybrids_05.xlsx]tkrBBG!R150C21</stp>
        <tr r="U150" s="1"/>
      </tp>
      <tp t="s">
        <v>N</v>
        <stp/>
        <stp>##V3_BDPV12</stp>
        <stp>EK588292 Corp</stp>
        <stp>green_bond_loan_indicator</stp>
        <stp>[hybrids_05.xlsx]tkrBBG!R127C21</stp>
        <tr r="U127" s="1"/>
      </tp>
      <tp t="s">
        <v>N</v>
        <stp/>
        <stp>##V3_BDPV12</stp>
        <stp>EK808355 Corp</stp>
        <stp>green_bond_loan_indicator</stp>
        <stp>[hybrids_05.xlsx]tkrBBG!R165C21</stp>
        <tr r="U165" s="1"/>
      </tp>
      <tp t="s">
        <v>N</v>
        <stp/>
        <stp>##V3_BDPV12</stp>
        <stp>EK768069 Corp</stp>
        <stp>green_bond_loan_indicator</stp>
        <stp>[hybrids_05.xlsx]tkrBBG!R134C21</stp>
        <tr r="U134" s="1"/>
      </tp>
      <tp t="s">
        <v>N</v>
        <stp/>
        <stp>##V3_BDPV12</stp>
        <stp>EK888464 Corp</stp>
        <stp>green_bond_loan_indicator</stp>
        <stp>[hybrids_05.xlsx]tkrBBG!R141C21</stp>
        <tr r="U141" s="1"/>
      </tp>
      <tp t="s">
        <v>BBB-</v>
        <stp/>
        <stp>##V3_BDPV12</stp>
        <stp>XS0969342384 Corp</stp>
        <stp>bb_composite</stp>
        <stp>[hybrids_05.xlsx]maturity!R6C5</stp>
        <tr r="E6" s="7"/>
      </tp>
      <tp t="s">
        <v>BBB</v>
        <stp/>
        <stp>##V3_BDPV12</stp>
        <stp>XS1294342792 Corp</stp>
        <stp>bb_composite</stp>
        <stp>[hybrids_05.xlsx]maturity!R6C5</stp>
        <tr r="E6" s="7"/>
      </tp>
      <tp>
        <v>437.863</v>
        <stp/>
        <stp>##V3_BDPV12</stp>
        <stp>XS1799939027 Corp</stp>
        <stp>interval_high</stp>
        <stp>[hybrids_05.xlsx]issuerTable!R4C18</stp>
        <stp>calc_interval=30d</stp>
        <stp>market_data_override=sp210</stp>
        <tr r="R4" s="5"/>
      </tp>
      <tp>
        <v>385.44668965517241</v>
        <stp/>
        <stp>##V3_BDPV12</stp>
        <stp>XS1048428442 Corp</stp>
        <stp>interval_avg</stp>
        <stp>[hybrids_05.xlsx]issuerTable!R4C13</stp>
        <stp>calc_interval=30d</stp>
        <stp>market_data_override=sp210</stp>
        <tr r="M4" s="5"/>
      </tp>
      <tp>
        <v>285.06100000000004</v>
        <stp/>
        <stp>##V3_BDPV12</stp>
        <stp>XS1048428012 Corp</stp>
        <stp>interval_avg</stp>
        <stp>[hybrids_05.xlsx]issuerTable!R4C13</stp>
        <stp>calc_interval=30d</stp>
        <stp>market_data_override=sp210</stp>
        <tr r="M4" s="5"/>
      </tp>
      <tp>
        <v>399.197</v>
        <stp/>
        <stp>##V3_BDPV12</stp>
        <stp>XS1206540806 Corp</stp>
        <stp>interval_high</stp>
        <stp>[hybrids_05.xlsx]issuerTable!R4C18</stp>
        <stp>calc_interval=30d</stp>
        <stp>market_data_override=sp210</stp>
        <tr r="R4" s="5"/>
      </tp>
      <tp>
        <v>340.01775862068962</v>
        <stp/>
        <stp>##V3_BDPV12</stp>
        <stp>XS1206540806 Corp</stp>
        <stp>interval_avg</stp>
        <stp>[hybrids_05.xlsx]issuerTable!R4C13</stp>
        <stp>calc_interval=30d</stp>
        <stp>market_data_override=sp210</stp>
        <tr r="M4" s="5"/>
      </tp>
      <tp>
        <v>378.25562068965519</v>
        <stp/>
        <stp>##V3_BDPV12</stp>
        <stp>XS1206541366 Corp</stp>
        <stp>interval_avg</stp>
        <stp>[hybrids_05.xlsx]issuerTable!R4C13</stp>
        <stp>calc_interval=30d</stp>
        <stp>market_data_override=sp210</stp>
        <tr r="M4" s="5"/>
      </tp>
      <tp t="s">
        <v>BB+</v>
        <stp/>
        <stp>##V3_BDPV12</stp>
        <stp>AU654357 Corp</stp>
        <stp>rtg_sp</stp>
        <stp>[hybrids_05.xlsx]tkrBBG!R81C19</stp>
        <tr r="S81" s="1"/>
      </tp>
      <tp t="s">
        <v>BB+</v>
        <stp/>
        <stp>##V3_BDPV12</stp>
        <stp>AQ234625 Corp</stp>
        <stp>rtg_sp</stp>
        <stp>[hybrids_05.xlsx]tkrBBG!R71C19</stp>
        <tr r="S71" s="1"/>
      </tp>
      <tp>
        <v>373.50099999999998</v>
        <stp/>
        <stp>##V3_BDPV12</stp>
        <stp>XS2187689034 Corp</stp>
        <stp>interval_low</stp>
        <stp>[hybrids_05.xlsx]issuerTable!R4C17</stp>
        <stp>calc_interval=30d</stp>
        <stp>market_data_override=sp210</stp>
        <tr r="Q4" s="5"/>
      </tp>
      <tp t="s">
        <v>BB+</v>
        <stp/>
        <stp>##V3_BDPV12</stp>
        <stp>AU654481 Corp</stp>
        <stp>rtg_sp</stp>
        <stp>[hybrids_05.xlsx]tkrBBG!R78C19</stp>
        <tr r="S78" s="1"/>
      </tp>
      <tp t="s">
        <v>BB+</v>
        <stp/>
        <stp>##V3_BDPV12</stp>
        <stp>AU654475 Corp</stp>
        <stp>rtg_sp</stp>
        <stp>[hybrids_05.xlsx]tkrBBG!R80C19</stp>
        <tr r="S80" s="1"/>
      </tp>
    </main>
    <main first="bofaddin.rtdserver">
      <tp t="e">
        <v>#N/A</v>
        <stp/>
        <stp>BDH|6684698269119903545</stp>
        <tr r="U118" s="5"/>
        <tr r="T128" s="5"/>
        <tr r="T119" s="5"/>
        <tr r="Z28" s="3"/>
      </tp>
      <tp t="e">
        <v>#N/A</v>
        <stp/>
        <stp>BDH|8508488825420017403</stp>
        <tr r="O282" s="5"/>
        <tr r="P281" s="5"/>
      </tp>
    </main>
    <main first="bloomberg.rtd">
      <tp t="s">
        <v>13/11/2025</v>
        <stp/>
        <stp>##V3_BDPV12</stp>
        <stp>AP809058 Corp</stp>
        <stp>nxt_call_dt</stp>
        <stp>[hybrids_05.xlsx]sectorTable!R26C8</stp>
        <tr r="H26" s="3"/>
      </tp>
    </main>
    <main first="bofaddin.rtdserver">
      <tp t="e">
        <v>#N/A</v>
        <stp/>
        <stp>BDH|5396231097800940426</stp>
        <tr r="P179" s="5"/>
        <tr r="O188" s="5"/>
        <tr r="O180" s="5"/>
      </tp>
      <tp t="e">
        <v>#N/A</v>
        <stp/>
        <stp>BDH|9668177856952259580</stp>
        <tr r="O149" s="5"/>
        <tr r="O157" s="5"/>
        <tr r="P148" s="5"/>
      </tp>
      <tp t="e">
        <v>#N/A</v>
        <stp/>
        <stp>BDH|8571097350154853364</stp>
        <tr r="D148" s="10"/>
      </tp>
      <tp t="e">
        <v>#N/A</v>
        <stp/>
        <stp>BDH|9887891505828225346</stp>
        <tr r="O24" s="5"/>
        <tr r="P23" s="5"/>
      </tp>
    </main>
    <main first="bloomberg.rtd">
      <tp t="s">
        <v>27/04/2024</v>
        <stp/>
        <stp>##V3_BDPV12</stp>
        <stp>ZS235422 Corp</stp>
        <stp>nxt_call_dt</stp>
        <stp>[hybrids_05.xlsx]sectorTable!R21C7</stp>
        <tr r="G21" s="3"/>
      </tp>
    </main>
    <main first="bofaddin.rtdserver">
      <tp t="e">
        <v>#N/A</v>
        <stp/>
        <stp>BDH|8761905289230411395</stp>
        <tr r="F35" s="14"/>
        <tr r="F35" s="13"/>
      </tp>
      <tp t="s">
        <v>#N/A N/A</v>
        <stp/>
        <stp>BDH|4605737053548348441</stp>
        <tr r="D33" s="10"/>
      </tp>
      <tp t="s">
        <v>#N/A N/A</v>
        <stp/>
        <stp>BDH|2321935402550070152</stp>
        <tr r="D11" s="10"/>
      </tp>
    </main>
    <main first="bloomberg.rtd">
      <tp t="s">
        <v>05/11/2020</v>
        <stp/>
        <stp>##V3_BDPV12</stp>
        <stp>UV391246 Corp</stp>
        <stp>nxt_call_dt</stp>
        <stp>[hybrids_05.xlsx]sectorTable!R12C7</stp>
        <tr r="G12" s="3"/>
      </tp>
    </main>
    <main first="bofaddin.rtdserver">
      <tp t="e">
        <v>#N/A</v>
        <stp/>
        <stp>BDH|2809118590136520683</stp>
        <tr r="D123" s="10"/>
      </tp>
      <tp t="s">
        <v>#N/A N/A</v>
        <stp/>
        <stp>BDH|1750238691729571947</stp>
        <tr r="D77" s="10"/>
      </tp>
    </main>
    <main first="bloomberg.rtd">
      <tp t="s">
        <v>24/06/2027</v>
        <stp/>
        <stp>##V3_BDPV12</stp>
        <stp>XS2056371334 Corp</stp>
        <stp>nxt_call_dt</stp>
        <stp>[hybrids_05.xlsx]telefo!R39C5</stp>
        <tr r="E39" s="15"/>
      </tp>
      <tp t="s">
        <v>14/12/2024</v>
        <stp/>
        <stp>##V3_BDPV12</stp>
        <stp>XS1933828433 Corp</stp>
        <stp>nxt_call_dt</stp>
        <stp>[hybrids_05.xlsx]telefo!R36C5</stp>
        <tr r="E36" s="15"/>
      </tp>
      <tp>
        <v>458.66608139534895</v>
        <stp/>
        <stp>##V3_BDPV12</stp>
        <stp>XS1219498141 Corp</stp>
        <stp>interval_avg</stp>
        <stp>[hybrids_05.xlsx]sectorTable!R38C32</stp>
        <stp>calc_interval=90d</stp>
        <stp>market_data_override=sp210</stp>
        <tr r="AF38" s="3"/>
      </tp>
      <tp t="s">
        <v>#N/A N/A</v>
        <stp/>
        <stp>##V3_BDPV12</stp>
        <stp>XS1268050397 Corp</stp>
        <stp>bb_composite</stp>
        <stp>[hybrids_05.xlsx]maturity!R6C5</stp>
        <tr r="E6" s="7"/>
      </tp>
      <tp>
        <v>316.80324137931035</v>
        <stp/>
        <stp>##V3_BDPV12</stp>
        <stp>XS1219498141 Corp</stp>
        <stp>interval_avg</stp>
        <stp>[hybrids_05.xlsx]sectorTable!R38C31</stp>
        <stp>calc_interval=30d</stp>
        <stp>market_data_override=sp210</stp>
        <tr r="AE38" s="3"/>
      </tp>
      <tp t="s">
        <v>BB+</v>
        <stp/>
        <stp>##V3_BDPV12</stp>
        <stp>BJ814648 Corp</stp>
        <stp>rtg_sp</stp>
        <stp>[hybrids_05.xlsx]tkrBBG!R35C19</stp>
        <tr r="S35" s="1"/>
      </tp>
      <tp>
        <v>408.92396551724141</v>
        <stp/>
        <stp>##V3_BDPV12</stp>
        <stp>XS1799939027 Corp</stp>
        <stp>interval_avg</stp>
        <stp>[hybrids_05.xlsx]issuerTable!R4C13</stp>
        <stp>calc_interval=30d</stp>
        <stp>market_data_override=sp210</stp>
        <tr r="M4" s="5"/>
      </tp>
      <tp t="s">
        <v>BB+</v>
        <stp/>
        <stp>##V3_BDPV12</stp>
        <stp>EK143492 Corp</stp>
        <stp>rtg_sp</stp>
        <stp>[hybrids_05.xlsx]tkrBBG!R73C19</stp>
        <tr r="S73" s="1"/>
      </tp>
      <tp t="s">
        <v>BBB-</v>
        <stp/>
        <stp>##V3_BDPV12</stp>
        <stp>EK293278 Corp</stp>
        <stp>rtg_sp</stp>
        <stp>[hybrids_05.xlsx]tkrBBG!R89C19</stp>
        <tr r="S89" s="1"/>
      </tp>
      <tp t="s">
        <v>A+</v>
        <stp/>
        <stp>##V3_BDPV12</stp>
        <stp>BJ924355 Corp</stp>
        <stp>rtg_sp</stp>
        <stp>[hybrids_05.xlsx]tkrBBG!R27C19</stp>
        <tr r="S27" s="1"/>
      </tp>
      <tp t="s">
        <v>BB+</v>
        <stp/>
        <stp>##V3_BDPV12</stp>
        <stp>EK803079 Corp</stp>
        <stp>rtg_sp</stp>
        <stp>[hybrids_05.xlsx]tkrBBG!R33C19</stp>
        <tr r="S33" s="1"/>
      </tp>
      <tp t="s">
        <v>A</v>
        <stp/>
        <stp>##V3_BDPV12</stp>
        <stp>AR887333 Corp</stp>
        <stp>rtg_sp</stp>
        <stp>[hybrids_05.xlsx]tkrBBG!R25C19</stp>
        <tr r="S25" s="1"/>
      </tp>
      <tp t="s">
        <v>BBB+</v>
        <stp/>
        <stp>##V3_BDPV12</stp>
        <stp>AZ207706 Corp</stp>
        <stp>rtg_sp</stp>
        <stp>[hybrids_05.xlsx]tkrBBG!R14C19</stp>
        <tr r="S14" s="1"/>
      </tp>
    </main>
    <main first="bofaddin.rtdserver">
      <tp t="e">
        <v>#N/A</v>
        <stp/>
        <stp>BDH|4368291544079728035</stp>
        <tr r="F37" s="15"/>
      </tp>
      <tp t="e">
        <v>#N/A</v>
        <stp/>
        <stp>BDH|7110013288990365414</stp>
        <tr r="O472" s="5"/>
        <tr r="O469" s="5"/>
      </tp>
      <tp t="e">
        <v>#N/A</v>
        <stp/>
        <stp>BDH|7707556281946804717</stp>
        <tr r="U24" s="3"/>
      </tp>
      <tp t="e">
        <v>#N/A</v>
        <stp/>
        <stp>BDH|3774628875349865030</stp>
        <tr r="Z18" s="3"/>
      </tp>
      <tp t="e">
        <v>#N/A</v>
        <stp/>
        <stp>BDH|7861066846520504855</stp>
        <tr r="T374" s="5"/>
        <tr r="U373" s="5"/>
      </tp>
      <tp t="e">
        <v>#N/A</v>
        <stp/>
        <stp>BDH|4537925753692879140</stp>
        <tr r="V25" s="3"/>
      </tp>
    </main>
    <main first="bloomberg.rtd">
      <tp t="s">
        <v>09/09/2027</v>
        <stp/>
        <stp>##V3_BDPV12</stp>
        <stp>ZQ804479 Corp</stp>
        <stp>nxt_call_dt</stp>
        <stp>[hybrids_05.xlsx]sectorTable!R22C8</stp>
        <tr r="H22" s="3"/>
      </tp>
    </main>
    <main first="bofaddin.rtdserver">
      <tp t="s">
        <v>#N/A N/A</v>
        <stp/>
        <stp>BDH|8754174249297520106</stp>
        <tr r="D5" s="10"/>
      </tp>
      <tp t="s">
        <v>#N/A N/A</v>
        <stp/>
        <stp>BDH|9594513702874348385</stp>
        <tr r="D115" s="10"/>
      </tp>
    </main>
    <main first="bloomberg.rtd">
      <tp t="s">
        <v>BAYNGR 2 3/8 11/12/79</v>
        <stp/>
        <stp>##V3_BDPV12</stp>
        <stp>ZQ512606 Corp</stp>
        <stp>security name</stp>
        <stp>[hybrids_05.xlsx]tkrBBG!R8C7</stp>
        <tr r="G8" s="1"/>
      </tp>
      <tp t="s">
        <v>16/01/2023</v>
        <stp/>
        <stp>##V3_BDPV12</stp>
        <stp>AQ711148 Corp</stp>
        <stp>nxt_call_dt</stp>
        <stp>[hybrids_05.xlsx]sectorTable!R37C7</stp>
        <tr r="G37" s="3"/>
      </tp>
    </main>
    <main first="bofaddin.rtdserver">
      <tp t="s">
        <v>#N/A N/A</v>
        <stp/>
        <stp>BDH|7971400699706472749</stp>
        <tr r="D130" s="10"/>
      </tp>
      <tp t="e">
        <v>#N/A</v>
        <stp/>
        <stp>BDH|4648117280482492421</stp>
        <tr r="D60" s="10"/>
      </tp>
      <tp t="e">
        <v>#N/A</v>
        <stp/>
        <stp>BDH|1128304836143865995</stp>
        <tr r="T179" s="5"/>
        <tr r="U178" s="5"/>
        <tr r="Z15" s="3"/>
      </tp>
      <tp t="e">
        <v>#N/A</v>
        <stp/>
        <stp>BDH|1831917909734688706</stp>
        <tr r="U288" s="5"/>
        <tr r="U282" s="5"/>
        <tr r="AA14" s="3"/>
      </tp>
      <tp t="s">
        <v>#N/A N/A</v>
        <stp/>
        <stp>BDH|1481754620739160661</stp>
        <tr r="D141" s="10"/>
      </tp>
      <tp t="e">
        <v>#N/A</v>
        <stp/>
        <stp>BDH|4769938396578501717</stp>
        <tr r="O22" s="5"/>
        <tr r="O40" s="5"/>
        <tr r="P21" s="5"/>
      </tp>
      <tp t="e">
        <v>#N/A</v>
        <stp/>
        <stp>BDH|2680008599765014583</stp>
        <tr r="T80" s="5"/>
      </tp>
      <tp t="e">
        <v>#N/A</v>
        <stp/>
        <stp>BDH|9006197474686841219</stp>
        <tr r="P86" s="5"/>
        <tr r="P92" s="5"/>
        <tr r="P94" s="5"/>
      </tp>
    </main>
    <main first="bloomberg.rtd">
      <tp t="s">
        <v>NR</v>
        <stp/>
        <stp>##V3_BDPV12</stp>
        <stp>XS1271836600 Corp</stp>
        <stp>bb_composite</stp>
        <stp>[hybrids_05.xlsx]maturity!R6C5</stp>
        <tr r="E6" s="7"/>
      </tp>
      <tp t="s">
        <v>BBB</v>
        <stp/>
        <stp>##V3_BDPV12</stp>
        <stp>BK115993 Corp</stp>
        <stp>rtg_sp</stp>
        <stp>[hybrids_05.xlsx]tkrBBG!R40C19</stp>
        <tr r="S40" s="1"/>
      </tp>
      <tp t="s">
        <v>#N/A N/A</v>
        <stp/>
        <stp>##V3_BDPV12</stp>
        <stp>AN206662 Corp</stp>
        <stp>rtg_sp</stp>
        <stp>[hybrids_05.xlsx]tkrBBG!R93C19</stp>
        <tr r="S93" s="1"/>
      </tp>
      <tp t="s">
        <v>BB+</v>
        <stp/>
        <stp>##V3_BDPV12</stp>
        <stp>BJ815149 Corp</stp>
        <stp>rtg_sp</stp>
        <stp>[hybrids_05.xlsx]tkrBBG!R36C19</stp>
        <tr r="S36" s="1"/>
      </tp>
      <tp>
        <v>306.69924137931031</v>
        <stp/>
        <stp>##V3_BDPV12</stp>
        <stp>XS0992293901 Corp</stp>
        <stp>interval_avg</stp>
        <stp>[hybrids_05.xlsx]sectorTable!R4C31</stp>
        <stp>calc_interval=30d</stp>
        <stp>market_data_override=sp210</stp>
        <tr r="AE4" s="3"/>
      </tp>
      <tp t="s">
        <v>EUR</v>
        <stp/>
        <stp>##V3_BDPV12</stp>
        <stp>XS1629658755 Corp</stp>
        <stp>crncy</stp>
        <stp>[hybrids_05.xlsx]issuerTable!R6C5</stp>
        <tr r="E6" s="5"/>
      </tp>
      <tp t="s">
        <v>BB+</v>
        <stp/>
        <stp>##V3_BDPV12</stp>
        <stp>AX916964 Corp</stp>
        <stp>rtg_sp</stp>
        <stp>[hybrids_05.xlsx]tkrBBG!R82C19</stp>
        <tr r="S82" s="1"/>
      </tp>
      <tp t="s">
        <v>#N/A N/A</v>
        <stp/>
        <stp>##V3_BDPV12</stp>
        <stp>AR776117 Corp</stp>
        <stp>rtg_sp</stp>
        <stp>[hybrids_05.xlsx]tkrBBG!R31C19</stp>
        <tr r="S31" s="1"/>
      </tp>
      <tp>
        <v>362.46338372093027</v>
        <stp/>
        <stp>##V3_BDPV12</stp>
        <stp>XS0992293901 Corp</stp>
        <stp>interval_avg</stp>
        <stp>[hybrids_05.xlsx]sectorTable!R4C32</stp>
        <stp>calc_interval=90d</stp>
        <stp>market_data_override=sp210</stp>
        <tr r="AF4" s="3"/>
      </tp>
      <tp t="s">
        <v>EUR</v>
        <stp/>
        <stp>##V3_BDPV12</stp>
        <stp>FR0013457157 Corp</stp>
        <stp>crncy</stp>
        <stp>[hybrids_05.xlsx]sectorTable!R7C18</stp>
        <tr r="R7" s="3"/>
      </tp>
    </main>
    <main first="bofaddin.rtdserver">
      <tp t="e">
        <v>#N/A</v>
        <stp/>
        <stp>BDH|5730219258444232268</stp>
        <tr r="O280" s="5"/>
        <tr r="O288" s="5"/>
      </tp>
      <tp t="s">
        <v>#N/A N/A</v>
        <stp/>
        <stp>BDH|2898129605270749730</stp>
        <tr r="D197" s="10"/>
      </tp>
      <tp t="e">
        <v>#N/A</v>
        <stp/>
        <stp>BDH|9069516304811505982</stp>
        <tr r="V34" s="3"/>
      </tp>
      <tp t="e">
        <v>#N/A</v>
        <stp/>
        <stp>BDH|3709089802680482702</stp>
        <tr r="U24" s="5"/>
        <tr r="T25" s="5"/>
      </tp>
      <tp t="e">
        <v>#N/A</v>
        <stp/>
        <stp>BDH|2390156129917032218</stp>
        <tr r="D109" s="10"/>
      </tp>
      <tp t="e">
        <v>#N/A</v>
        <stp/>
        <stp>BDH|6817238270746347152</stp>
        <tr r="U128" s="5"/>
        <tr r="U121" s="5"/>
        <tr r="AA28" s="3"/>
      </tp>
      <tp t="e">
        <v>#N/A</v>
        <stp/>
        <stp>BDH|2048525223500520166</stp>
        <tr r="D50" s="10"/>
      </tp>
      <tp t="s">
        <v>#N/A N/A</v>
        <stp/>
        <stp>BDH|6058595324677854276</stp>
        <tr r="D195" s="10"/>
      </tp>
      <tp t="e">
        <v>#N/A</v>
        <stp/>
        <stp>BDH|2724442335603449206</stp>
        <tr r="U485" s="5"/>
        <tr r="T486" s="5"/>
      </tp>
      <tp t="e">
        <v>#N/A</v>
        <stp/>
        <stp>BDH|9264899069806037503</stp>
        <tr r="V33" s="3"/>
      </tp>
      <tp t="e">
        <v>#N/A</v>
        <stp/>
        <stp>BDH|8441915541593769201</stp>
        <tr r="P399" s="5"/>
        <tr r="P397" s="5"/>
      </tp>
      <tp t="e">
        <v>#N/A</v>
        <stp/>
        <stp>BDH|8205335530069602547</stp>
        <tr r="O150" s="5"/>
        <tr r="P149" s="5"/>
      </tp>
      <tp t="e">
        <v>#N/A</v>
        <stp/>
        <stp>BDH|1173919567279327374</stp>
        <tr r="P80" s="5"/>
        <tr r="O91" s="5"/>
        <tr r="O81" s="5"/>
      </tp>
      <tp t="e">
        <v>#N/A</v>
        <stp/>
        <stp>BDH|2562472718922863125</stp>
        <tr r="Z34" s="3"/>
      </tp>
      <tp t="e">
        <v>#N/A</v>
        <stp/>
        <stp>BDH|4771470892378086537</stp>
        <tr r="U120" s="5"/>
        <tr r="T121" s="5"/>
        <tr r="U126" s="5"/>
      </tp>
      <tp t="e">
        <v>#N/A</v>
        <stp/>
        <stp>BDH|2616001664486118652</stp>
        <tr r="U19" s="3"/>
      </tp>
      <tp t="s">
        <v>#N/A N/A</v>
        <stp/>
        <stp>BDH|4552598623283895431</stp>
        <tr r="D146" s="10"/>
      </tp>
      <tp t="s">
        <v>#N/A N/A</v>
        <stp/>
        <stp>BDH|3857035778673478327</stp>
        <tr r="D86" s="10"/>
      </tp>
    </main>
    <main first="bloomberg.rtd">
      <tp t="s">
        <v>N</v>
        <stp/>
        <stp>##V3_BDPV12</stp>
        <stp>EK605885 Corp</stp>
        <stp>green_bond_loan_indicator</stp>
        <stp>[hybrids_05.xlsx]tkrBBG!R145C21</stp>
        <tr r="U145" s="1"/>
      </tp>
      <tp t="s">
        <v>07/03/2023</v>
        <stp/>
        <stp>##V3_BDPV12</stp>
        <stp>XS1731823255 Corp</stp>
        <stp>nxt_call_dt</stp>
        <stp>[hybrids_05.xlsx]telefo!R33C5</stp>
        <tr r="E33" s="15"/>
      </tp>
      <tp t="s">
        <v>N</v>
        <stp/>
        <stp>##V3_BDPV12</stp>
        <stp>EJ575377 Corp</stp>
        <stp>green_bond_loan_indicator</stp>
        <stp>[hybrids_05.xlsx]tkrBBG!R133C21</stp>
        <tr r="U133" s="1"/>
      </tp>
      <tp t="s">
        <v>Energy</v>
        <stp/>
        <stp>##V3_BDPV12</stp>
        <stp>BK123548 Corp</stp>
        <stp>industry_sector</stp>
        <stp>[hybrids_05.xlsx]tkrBBG!R39C14</stp>
        <tr r="N39" s="1"/>
      </tp>
      <tp t="s">
        <v>Utilities</v>
        <stp/>
        <stp>##V3_BDPV12</stp>
        <stp>EK024568 Corp</stp>
        <stp>industry_sector</stp>
        <stp>[hybrids_05.xlsx]tkrBBG!R98C14</stp>
        <tr r="N98" s="1"/>
      </tp>
      <tp t="s">
        <v>N</v>
        <stp/>
        <stp>##V3_BDPV12</stp>
        <stp>EK825033 Corp</stp>
        <stp>green_bond_loan_indicator</stp>
        <stp>[hybrids_05.xlsx]tkrBBG!R129C21</stp>
        <tr r="U129" s="1"/>
      </tp>
      <tp t="s">
        <v>N</v>
        <stp/>
        <stp>##V3_BDPV12</stp>
        <stp>EK785024 Corp</stp>
        <stp>green_bond_loan_indicator</stp>
        <stp>[hybrids_05.xlsx]tkrBBG!R115C21</stp>
        <tr r="U115" s="1"/>
      </tp>
      <tp t="s">
        <v>Communications</v>
        <stp/>
        <stp>##V3_BDPV12</stp>
        <stp>EK508523 Corp</stp>
        <stp>industry_sector</stp>
        <stp>[hybrids_05.xlsx]tkrBBG!R66C14</stp>
        <tr r="N66" s="1"/>
      </tp>
      <tp t="s">
        <v>Communications</v>
        <stp/>
        <stp>##V3_BDPV12</stp>
        <stp>EK508571 Corp</stp>
        <stp>industry_sector</stp>
        <stp>[hybrids_05.xlsx]tkrBBG!R69C14</stp>
        <tr r="N69" s="1"/>
      </tp>
      <tp t="s">
        <v>Utilities</v>
        <stp/>
        <stp>##V3_BDPV12</stp>
        <stp>EK024532 Corp</stp>
        <stp>industry_sector</stp>
        <stp>[hybrids_05.xlsx]tkrBBG!R95C14</stp>
        <tr r="N95" s="1"/>
      </tp>
      <tp>
        <v>204.74844827586207</v>
        <stp/>
        <stp>##V3_BDPV12</stp>
        <stp>XS1501167164 Corp</stp>
        <stp>interval_avg</stp>
        <stp>[hybrids_05.xlsx]sectorTable!R28C31</stp>
        <stp>calc_interval=30d</stp>
        <stp>market_data_override=sp210</stp>
        <tr r="AE28" s="3"/>
      </tp>
      <tp>
        <v>256.18805813953497</v>
        <stp/>
        <stp>##V3_BDPV12</stp>
        <stp>XS2035564975 Corp</stp>
        <stp>interval_avg</stp>
        <stp>[hybrids_05.xlsx]sectorTable!R24C32</stp>
        <stp>calc_interval=90d</stp>
        <stp>market_data_override=sp210</stp>
        <tr r="AF24" s="3"/>
      </tp>
      <tp t="s">
        <v>Y</v>
        <stp/>
        <stp>##V3_BDPV12</stp>
        <stp>AZ851393 Corp</stp>
        <stp>green_bond_loan_indicator</stp>
        <stp>[hybrids_05.xlsx]tkrBBG!R107C21</stp>
        <tr r="U107" s="1"/>
      </tp>
      <tp t="s">
        <v>BBB</v>
        <stp/>
        <stp>##V3_BDPV12</stp>
        <stp>FR0011531730 Corp</stp>
        <stp>bb_composite</stp>
        <stp>[hybrids_05.xlsx]maturity!R6C5</stp>
        <tr r="E6" s="7"/>
      </tp>
      <tp t="s">
        <v>N</v>
        <stp/>
        <stp>##V3_BDPV12</stp>
        <stp>AX691342 Corp</stp>
        <stp>green_bond_loan_indicator</stp>
        <stp>[hybrids_05.xlsx]tkrBBG!R188C21</stp>
        <tr r="U188" s="1"/>
      </tp>
      <tp>
        <v>268.66545348837212</v>
        <stp/>
        <stp>##V3_BDPV12</stp>
        <stp>XS1501167164 Corp</stp>
        <stp>interval_avg</stp>
        <stp>[hybrids_05.xlsx]sectorTable!R28C32</stp>
        <stp>calc_interval=90d</stp>
        <stp>market_data_override=sp210</stp>
        <tr r="AF28" s="3"/>
      </tp>
      <tp>
        <v>200.87865517241377</v>
        <stp/>
        <stp>##V3_BDPV12</stp>
        <stp>XS2035564975 Corp</stp>
        <stp>interval_avg</stp>
        <stp>[hybrids_05.xlsx]sectorTable!R24C31</stp>
        <stp>calc_interval=30d</stp>
        <stp>market_data_override=sp210</stp>
        <tr r="AE24" s="3"/>
      </tp>
      <tp t="s">
        <v>Y</v>
        <stp/>
        <stp>##V3_BDPV12</stp>
        <stp>AZ851450 Corp</stp>
        <stp>green_bond_loan_indicator</stp>
        <stp>[hybrids_05.xlsx]tkrBBG!R109C21</stp>
        <tr r="U109" s="1"/>
      </tp>
      <tp>
        <v>831.65597674418575</v>
        <stp/>
        <stp>##V3_BDPV12</stp>
        <stp>FR0013399177 Corp</stp>
        <stp>interval_avg</stp>
        <stp>[hybrids_05.xlsx]sectorTable!R7C32</stp>
        <stp>calc_interval=90d</stp>
        <stp>market_data_override=sp210</stp>
        <tr r="AF7" s="3"/>
      </tp>
      <tp>
        <v>401.33316666666667</v>
        <stp/>
        <stp>##V3_BDPV12</stp>
        <stp>XS2187689034 Corp</stp>
        <stp>interval_avg</stp>
        <stp>[hybrids_05.xlsx]issuerTable!R4C13</stp>
        <stp>calc_interval=30d</stp>
        <stp>market_data_override=sp210</stp>
        <tr r="M4" s="5"/>
      </tp>
      <tp>
        <v>703.27162068965526</v>
        <stp/>
        <stp>##V3_BDPV12</stp>
        <stp>FR0013399177 Corp</stp>
        <stp>interval_avg</stp>
        <stp>[hybrids_05.xlsx]sectorTable!R7C31</stp>
        <stp>calc_interval=30d</stp>
        <stp>market_data_override=sp210</stp>
        <tr r="AE7" s="3"/>
      </tp>
      <tp t="s">
        <v>#N/A N/A</v>
        <stp/>
        <stp>##V3_BDPV12</stp>
        <stp>AP809058 Corp</stp>
        <stp>rtg_sp</stp>
        <stp>[hybrids_05.xlsx]tkrBBG!R23C19</stp>
        <tr r="S23" s="1"/>
      </tp>
      <tp>
        <v>319.91500000000002</v>
        <stp/>
        <stp>##V3_BDPV12</stp>
        <stp>XS1206541366 Corp</stp>
        <stp>interval_low</stp>
        <stp>[hybrids_05.xlsx]issuerTable!R4C17</stp>
        <stp>calc_interval=30d</stp>
        <stp>market_data_override=sp210</stp>
        <tr r="Q4" s="5"/>
      </tp>
      <tp>
        <v>190.495</v>
        <stp/>
        <stp>##V3_BDPV12</stp>
        <stp>XS1206540806 Corp</stp>
        <stp>interval_low</stp>
        <stp>[hybrids_05.xlsx]issuerTable!R4C17</stp>
        <stp>calc_interval=30d</stp>
        <stp>market_data_override=sp210</stp>
        <tr r="Q4" s="5"/>
      </tp>
      <tp t="s">
        <v>BB-</v>
        <stp/>
        <stp>##V3_BDPV12</stp>
        <stp>AU669900 Corp</stp>
        <stp>rtg_sp</stp>
        <stp>[hybrids_05.xlsx]tkrBBG!R96C19</stp>
        <tr r="S96" s="1"/>
      </tp>
      <tp>
        <v>306.81900000000002</v>
        <stp/>
        <stp>##V3_BDPV12</stp>
        <stp>XS1048428442 Corp</stp>
        <stp>interval_low</stp>
        <stp>[hybrids_05.xlsx]issuerTable!R4C17</stp>
        <stp>calc_interval=30d</stp>
        <stp>market_data_override=sp210</stp>
        <tr r="Q4" s="5"/>
      </tp>
      <tp>
        <v>210.542</v>
        <stp/>
        <stp>##V3_BDPV12</stp>
        <stp>XS1048428012 Corp</stp>
        <stp>interval_low</stp>
        <stp>[hybrids_05.xlsx]issuerTable!R4C17</stp>
        <stp>calc_interval=30d</stp>
        <stp>market_data_override=sp210</stp>
        <tr r="Q4" s="5"/>
      </tp>
    </main>
    <main first="bofaddin.rtdserver">
      <tp t="s">
        <v>#N/A N/A</v>
        <stp/>
        <stp>BDH|5170048198598483135</stp>
        <tr r="D79" s="10"/>
      </tp>
      <tp t="e">
        <v>#N/A</v>
        <stp/>
        <stp>BDH|6079168643130624681</stp>
        <tr r="P27" s="5"/>
        <tr r="O28" s="5"/>
      </tp>
      <tp t="e">
        <v>#N/A</v>
        <stp/>
        <stp>BDH|9207660190830408380</stp>
        <tr r="P128" s="5"/>
        <tr r="P121" s="5"/>
      </tp>
      <tp t="s">
        <v>#N/A N/A</v>
        <stp/>
        <stp>BDH|4593995504388763062</stp>
        <tr r="D163" s="10"/>
      </tp>
    </main>
    <main first="bloomberg.rtd">
      <tp t="s">
        <v>SOLBBB 4 1/4 PERP</v>
        <stp/>
        <stp>##V3_BDPV12</stp>
        <stp>AV915324 Corp</stp>
        <stp>security name</stp>
        <stp>[hybrids_05.xlsx]tkrBBG!R4C7</stp>
        <tr r="G4" s="1"/>
      </tp>
    </main>
    <main first="bofaddin.rtdserver">
      <tp t="e">
        <v>#N/A</v>
        <stp/>
        <stp>BDH|6667235357644979052</stp>
        <tr r="D118" s="10"/>
      </tp>
      <tp t="e">
        <v>#N/A</v>
        <stp/>
        <stp>BDH|9550789603822798941</stp>
        <tr r="Z16" s="3"/>
      </tp>
      <tp t="e">
        <v>#N/A</v>
        <stp/>
        <stp>BDH|4521790030123999686</stp>
        <tr r="V13" s="3"/>
      </tp>
      <tp t="e">
        <v>#N/A</v>
        <stp/>
        <stp>BDH|3631357316885506125</stp>
        <tr r="V27" s="3"/>
      </tp>
      <tp t="e">
        <v>#N/A</v>
        <stp/>
        <stp>BDH|4305359327982204250</stp>
        <tr r="V22" s="3"/>
      </tp>
      <tp t="s">
        <v>#N/A N/A</v>
        <stp/>
        <stp>BDH|7409285323645974706</stp>
        <tr r="D71" s="10"/>
      </tp>
      <tp t="e">
        <v>#N/A</v>
        <stp/>
        <stp>BDH|2350696934101160393</stp>
        <tr r="U329" s="5"/>
        <tr r="U335" s="5"/>
      </tp>
      <tp t="e">
        <v>#N/A</v>
        <stp/>
        <stp>BDH|4668909691607534642</stp>
        <tr r="V16" s="3"/>
      </tp>
      <tp t="e">
        <v>#N/A</v>
        <stp/>
        <stp>BDH|1258063631416406157</stp>
        <tr r="V15" s="3"/>
      </tp>
      <tp t="e">
        <v>#N/A</v>
        <stp/>
        <stp>BDH|2412395900672901615</stp>
        <tr r="Z37" s="3"/>
      </tp>
    </main>
    <main first="bloomberg.rtd">
      <tp t="s">
        <v>Communications</v>
        <stp/>
        <stp>##V3_BDPV12</stp>
        <stp>EK508481 Corp</stp>
        <stp>industry_sector</stp>
        <stp>[hybrids_05.xlsx]tkrBBG!R63C14</stp>
        <tr r="N63" s="1"/>
      </tp>
      <tp t="s">
        <v>N</v>
        <stp/>
        <stp>##V3_BDPV12</stp>
        <stp>EK824997 Corp</stp>
        <stp>green_bond_loan_indicator</stp>
        <stp>[hybrids_05.xlsx]tkrBBG!R130C21</stp>
        <tr r="U130" s="1"/>
      </tp>
      <tp t="s">
        <v>Communications</v>
        <stp/>
        <stp>##V3_BDPV12</stp>
        <stp>EK143492 Corp</stp>
        <stp>industry_sector</stp>
        <stp>[hybrids_05.xlsx]tkrBBG!R73C14</stp>
        <tr r="N73" s="1"/>
      </tp>
      <tp t="s">
        <v>N</v>
        <stp/>
        <stp>##V3_BDPV12</stp>
        <stp>ED984069 Corp</stp>
        <stp>green_bond_loan_indicator</stp>
        <stp>[hybrids_05.xlsx]tkrBBG!R189C21</stp>
        <tr r="U189" s="1"/>
      </tp>
      <tp t="s">
        <v>N</v>
        <stp/>
        <stp>##V3_BDPV12</stp>
        <stp>BK293686 Corp</stp>
        <stp>green_bond_loan_indicator</stp>
        <stp>[hybrids_05.xlsx]tkrBBG!R138C21</stp>
        <tr r="U138" s="1"/>
      </tp>
      <tp t="s">
        <v>N</v>
        <stp/>
        <stp>##V3_BDPV12</stp>
        <stp>AN880326 Corp</stp>
        <stp>green_bond_loan_indicator</stp>
        <stp>[hybrids_05.xlsx]tkrBBG!R158C21</stp>
        <tr r="U158" s="1"/>
      </tp>
      <tp t="s">
        <v>N</v>
        <stp/>
        <stp>##V3_BDPV12</stp>
        <stp>AN880322 Corp</stp>
        <stp>green_bond_loan_indicator</stp>
        <stp>[hybrids_05.xlsx]tkrBBG!R153C21</stp>
        <tr r="U153" s="1"/>
      </tp>
      <tp t="s">
        <v>N</v>
        <stp/>
        <stp>##V3_BDPV12</stp>
        <stp>EK024610 Corp</stp>
        <stp>green_bond_loan_indicator</stp>
        <stp>[hybrids_05.xlsx]tkrBBG!R101C21</stp>
        <tr r="U101" s="1"/>
      </tp>
      <tp t="s">
        <v>Basic Materials</v>
        <stp/>
        <stp>##V3_BDPV12</stp>
        <stp>BJ736567 Corp</stp>
        <stp>industry_sector</stp>
        <stp>[hybrids_05.xlsx]tkrBBG!R10C14</stp>
        <tr r="N10" s="1"/>
      </tp>
      <tp>
        <v>200.14893103448279</v>
        <stp/>
        <stp>##V3_BDPV12</stp>
        <stp>XS1721244371 Corp</stp>
        <stp>interval_avg</stp>
        <stp>[hybrids_05.xlsx]sectorTable!R33C31</stp>
        <stp>calc_interval=30d</stp>
        <stp>market_data_override=sp210</stp>
        <tr r="AE33" s="3"/>
      </tp>
      <tp t="s">
        <v>BBB-</v>
        <stp/>
        <stp>##V3_BDPV12</stp>
        <stp>XS1115490523 Corp</stp>
        <stp>bb_composite</stp>
        <stp>[hybrids_05.xlsx]maturity!R6C5</stp>
        <tr r="E6" s="7"/>
      </tp>
      <tp t="s">
        <v>N</v>
        <stp/>
        <stp>##V3_BDPV12</stp>
        <stp>AS640440 Corp</stp>
        <stp>green_bond_loan_indicator</stp>
        <stp>[hybrids_05.xlsx]tkrBBG!R120C21</stp>
        <tr r="U120" s="1"/>
      </tp>
      <tp t="s">
        <v>Y</v>
        <stp/>
        <stp>##V3_BDPV12</stp>
        <stp>AR810587 Corp</stp>
        <stp>green_bond_loan_indicator</stp>
        <stp>[hybrids_05.xlsx]tkrBBG!R125C21</stp>
        <tr r="U125" s="1"/>
      </tp>
      <tp t="s">
        <v>N</v>
        <stp/>
        <stp>##V3_BDPV12</stp>
        <stp>AS640422 Corp</stp>
        <stp>green_bond_loan_indicator</stp>
        <stp>[hybrids_05.xlsx]tkrBBG!R117C21</stp>
        <tr r="U117" s="1"/>
      </tp>
      <tp t="s">
        <v>#N/A N/A</v>
        <stp/>
        <stp>##V3_BDPV12</stp>
        <stp>XS1582433428 Corp</stp>
        <stp>bb_composite</stp>
        <stp>[hybrids_05.xlsx]maturity!R6C5</stp>
        <tr r="E6" s="7"/>
      </tp>
      <tp t="s">
        <v>BB+</v>
        <stp/>
        <stp>##V3_BDPV12</stp>
        <stp>XS1216020161 Corp</stp>
        <stp>bb_composite</stp>
        <stp>[hybrids_05.xlsx]maturity!R6C5</stp>
        <tr r="E6" s="7"/>
      </tp>
      <tp t="s">
        <v>BB+</v>
        <stp/>
        <stp>##V3_BDPV12</stp>
        <stp>XS1207054666 Corp</stp>
        <stp>bb_composite</stp>
        <stp>[hybrids_05.xlsx]maturity!R6C5</stp>
        <tr r="E6" s="7"/>
      </tp>
      <tp>
        <v>241.29175581395342</v>
        <stp/>
        <stp>##V3_BDPV12</stp>
        <stp>XS1721244371 Corp</stp>
        <stp>interval_avg</stp>
        <stp>[hybrids_05.xlsx]sectorTable!R33C32</stp>
        <stp>calc_interval=90d</stp>
        <stp>market_data_override=sp210</stp>
        <tr r="AF33" s="3"/>
      </tp>
      <tp t="s">
        <v>NR</v>
        <stp/>
        <stp>##V3_BDPV12</stp>
        <stp>DE000A161W62 Corp</stp>
        <stp>bb_composite</stp>
        <stp>[hybrids_05.xlsx]maturity!R6C5</stp>
        <tr r="E6" s="7"/>
      </tp>
      <tp t="s">
        <v>N</v>
        <stp/>
        <stp>##V3_BDPV12</stp>
        <stp>AZ920495 Corp</stp>
        <stp>green_bond_loan_indicator</stp>
        <stp>[hybrids_05.xlsx]tkrBBG!R194C21</stp>
        <tr r="U194" s="1"/>
      </tp>
      <tp>
        <v>471.428</v>
        <stp/>
        <stp>##V3_BDPV12</stp>
        <stp>XS1048428012 Corp</stp>
        <stp>interval_high</stp>
        <stp>[hybrids_05.xlsx]issuerTable!R4C18</stp>
        <stp>calc_interval=30d</stp>
        <stp>market_data_override=sp210</stp>
        <tr r="R4" s="5"/>
      </tp>
      <tp>
        <v>410.97</v>
        <stp/>
        <stp>##V3_BDPV12</stp>
        <stp>XS1048428442 Corp</stp>
        <stp>interval_high</stp>
        <stp>[hybrids_05.xlsx]issuerTable!R4C18</stp>
        <stp>calc_interval=30d</stp>
        <stp>market_data_override=sp210</stp>
        <tr r="R4" s="5"/>
      </tp>
      <tp t="s">
        <v>BBB-</v>
        <stp/>
        <stp>##V3_BDPV12</stp>
        <stp>AO148682 Corp</stp>
        <stp>rtg_sp</stp>
        <stp>[hybrids_05.xlsx]tkrBBG!R20C19</stp>
        <tr r="S20" s="1"/>
      </tp>
      <tp t="s">
        <v>BBB-</v>
        <stp/>
        <stp>##V3_BDPV12</stp>
        <stp>AM938782 Corp</stp>
        <stp>rtg_sp</stp>
        <stp>[hybrids_05.xlsx]tkrBBG!R59C19</stp>
        <tr r="S59" s="1"/>
      </tp>
      <tp t="s">
        <v>BB+</v>
        <stp/>
        <stp>##V3_BDPV12</stp>
        <stp>AR738797 Corp</stp>
        <stp>rtg_sp</stp>
        <stp>[hybrids_05.xlsx]tkrBBG!R75C19</stp>
        <tr r="S75" s="1"/>
      </tp>
      <tp t="s">
        <v>BB+</v>
        <stp/>
        <stp>##V3_BDPV12</stp>
        <stp>AR738776 Corp</stp>
        <stp>rtg_sp</stp>
        <stp>[hybrids_05.xlsx]tkrBBG!R72C19</stp>
        <tr r="S72" s="1"/>
      </tp>
      <tp>
        <v>332.053</v>
        <stp/>
        <stp>##V3_BDPV12</stp>
        <stp>XS1629774230 Corp</stp>
        <stp>interval_low</stp>
        <stp>[hybrids_05.xlsx]issuerTable!R4C17</stp>
        <stp>calc_interval=30d</stp>
        <stp>market_data_override=sp210</stp>
        <tr r="Q4" s="5"/>
      </tp>
      <tp>
        <v>282.30399999999997</v>
        <stp/>
        <stp>##V3_BDPV12</stp>
        <stp>XS1799938995 Corp</stp>
        <stp>interval_low</stp>
        <stp>[hybrids_05.xlsx]issuerTable!R4C17</stp>
        <stp>calc_interval=30d</stp>
        <stp>market_data_override=sp210</stp>
        <tr r="Q4" s="5"/>
      </tp>
      <tp t="s">
        <v>BBB-</v>
        <stp/>
        <stp>##V3_BDPV12</stp>
        <stp>AZ018655 Corp</stp>
        <stp>rtg_sp</stp>
        <stp>[hybrids_05.xlsx]tkrBBG!R16C19</stp>
        <tr r="S16" s="1"/>
      </tp>
      <tp t="s">
        <v>EUR</v>
        <stp/>
        <stp>##V3_BDPV12</stp>
        <stp>XS0968913342 Corp</stp>
        <stp>crncy</stp>
        <stp>[hybrids_05.xlsx]issuerTable!R7C5</stp>
        <tr r="E7" s="5"/>
      </tp>
      <tp t="s">
        <v>BBB+</v>
        <stp/>
        <stp>##V3_BDPV12</stp>
        <stp>AZ208021 Corp</stp>
        <stp>rtg_sp</stp>
        <stp>[hybrids_05.xlsx]tkrBBG!R13C19</stp>
        <tr r="S13" s="1"/>
      </tp>
      <tp>
        <v>750000000</v>
        <stp/>
        <stp>##V3_BDPV12</stp>
        <stp>ZQ513315 Corp</stp>
        <stp>amt_outstanding</stp>
        <stp>[hybrids_05.xlsx]tkrBBG!R9C13</stp>
        <tr r="M9" s="1"/>
      </tp>
    </main>
    <main first="bofaddin.rtdserver">
      <tp t="e">
        <v>#N/A</v>
        <stp/>
        <stp>BDH|1079596333717020631</stp>
        <tr r="AA37" s="3"/>
      </tp>
      <tp t="s">
        <v>#N/A N/A</v>
        <stp/>
        <stp>BDH|1932695634390577285</stp>
        <tr r="D157" s="10"/>
      </tp>
      <tp t="e">
        <v>#N/A</v>
        <stp/>
        <stp>BDH|3836348322454720071</stp>
        <tr r="O470" s="5"/>
        <tr r="P469" s="5"/>
      </tp>
      <tp t="e">
        <v>#N/A</v>
        <stp/>
        <stp>BDH|7956227026489032826</stp>
        <tr r="V19" s="3"/>
      </tp>
      <tp t="e">
        <v>#N/A</v>
        <stp/>
        <stp>BDH|4882744510281467554</stp>
        <tr r="D198" s="10"/>
      </tp>
      <tp t="e">
        <v>#N/A</v>
        <stp/>
        <stp>BDH|1743477982653468843</stp>
        <tr r="P282" s="5"/>
        <tr r="P288" s="5"/>
      </tp>
      <tp t="s">
        <v>#N/A N/A</v>
        <stp/>
        <stp>BDH|2397145719196900245</stp>
        <tr r="D29" s="10"/>
      </tp>
      <tp t="s">
        <v>#N/A N/A</v>
        <stp/>
        <stp>BDH|4487169612276380439</stp>
        <tr r="D69" s="10"/>
      </tp>
      <tp t="s">
        <v>#N/A N/A</v>
        <stp/>
        <stp>BDH|6186366118807814570</stp>
        <tr r="D59" s="10"/>
      </tp>
      <tp t="s">
        <v>#N/A N/A</v>
        <stp/>
        <stp>BDH|8520475442129071717</stp>
        <tr r="D16" s="10"/>
      </tp>
      <tp t="e">
        <v>#N/A</v>
        <stp/>
        <stp>BDH|2483084742156923669</stp>
        <tr r="V9" s="3"/>
      </tp>
      <tp t="e">
        <v>#N/A</v>
        <stp/>
        <stp>BDH|6967425279651264218</stp>
        <tr r="F37" s="14"/>
        <tr r="F37" s="13"/>
      </tp>
      <tp t="e">
        <v>#N/A</v>
        <stp/>
        <stp>BDH|9779856613682167462</stp>
        <tr r="T178" s="5"/>
        <tr r="T186" s="5"/>
      </tp>
      <tp t="e">
        <v>#N/A</v>
        <stp/>
        <stp>BDH|7808538011085598099</stp>
        <tr r="U8" s="3"/>
      </tp>
    </main>
    <main first="bloomberg.rtd">
      <tp t="s">
        <v>CALLABLE</v>
        <stp/>
        <stp>##V3_BDPV12</stp>
        <stp>ZQ513315 Corp</stp>
        <stp>mty_typ</stp>
        <stp>[hybrids_05.xlsx]tkrBBG!R9C11</stp>
        <tr r="K9" s="1"/>
      </tp>
    </main>
    <main first="bofaddin.rtdserver">
      <tp t="s">
        <v>#N/A N/A</v>
        <stp/>
        <stp>BDH|7364325875482264712</stp>
        <tr r="D94" s="10"/>
      </tp>
      <tp t="s">
        <v>#N/A N/A</v>
        <stp/>
        <stp>BDH|4909655148532604259</stp>
        <tr r="D73" s="10"/>
      </tp>
      <tp t="s">
        <v>#N/A N/A</v>
        <stp/>
        <stp>BDH|7926689621297452231</stp>
        <tr r="D39" s="10"/>
      </tp>
    </main>
    <main first="bloomberg.rtd">
      <tp t="s">
        <v>22/01/2025</v>
        <stp/>
        <stp>##V3_BDPV12</stp>
        <stp>ZQ099270 Corp</stp>
        <stp>nxt_call_dt</stp>
        <stp>[hybrids_05.xlsx]sectorTable!R29C7</stp>
        <tr r="G29" s="3"/>
      </tp>
    </main>
    <main first="bofaddin.rtdserver">
      <tp t="s">
        <v>#N/A N/A</v>
        <stp/>
        <stp>BDH|5305068277870540435</stp>
        <tr r="D24" s="10"/>
      </tp>
      <tp t="e">
        <v>#N/A</v>
        <stp/>
        <stp>BDH|9992895636355326115</stp>
        <tr r="U147" s="5"/>
        <tr r="T148" s="5"/>
      </tp>
      <tp t="e">
        <v>#N/A</v>
        <stp/>
        <stp>BDH|6319579615460794439</stp>
        <tr r="T373" s="5"/>
        <tr r="U372" s="5"/>
      </tp>
    </main>
    <main first="bloomberg.rtd">
      <tp t="s">
        <v>Energy</v>
        <stp/>
        <stp>##V3_BDPV12</stp>
        <stp>BJ814648 Corp</stp>
        <stp>industry_sector</stp>
        <stp>[hybrids_05.xlsx]tkrBBG!R35C14</stp>
        <tr r="N35" s="1"/>
      </tp>
      <tp t="s">
        <v>31/03/2024</v>
        <stp/>
        <stp>##V3_BDPV12</stp>
        <stp>XS1050461034 Corp</stp>
        <stp>nxt_call_dt</stp>
        <stp>[hybrids_05.xlsx]telefo!R35C5</stp>
        <tr r="E35" s="15"/>
      </tp>
      <tp t="s">
        <v>EUR</v>
        <stp/>
        <stp>##V3_BDPV12</stp>
        <stp>AV915324 Corp</stp>
        <stp>crncy</stp>
        <stp>[hybrids_05.xlsx]tkrBBG!R4C12</stp>
        <tr r="L4" s="1"/>
      </tp>
      <tp t="s">
        <v>05/02/2027</v>
        <stp/>
        <stp>##V3_BDPV12</stp>
        <stp>XS2109819859 Corp</stp>
        <stp>nxt_call_dt</stp>
        <stp>[hybrids_05.xlsx]telefo!R38C5</stp>
        <tr r="E38" s="15"/>
      </tp>
      <tp t="s">
        <v>N</v>
        <stp/>
        <stp>##V3_BDPV12</stp>
        <stp>BJ980938 Corp</stp>
        <stp>green_bond_loan_indicator</stp>
        <stp>[hybrids_05.xlsx]tkrBBG!R160C21</stp>
        <tr r="U160" s="1"/>
      </tp>
      <tp t="s">
        <v>N</v>
        <stp/>
        <stp>##V3_BDPV12</stp>
        <stp>BK290986 Corp</stp>
        <stp>green_bond_loan_indicator</stp>
        <stp>[hybrids_05.xlsx]tkrBBG!R136C21</stp>
        <tr r="U136" s="1"/>
      </tp>
      <tp t="s">
        <v>N</v>
        <stp/>
        <stp>##V3_BDPV12</stp>
        <stp>EK117900 Corp</stp>
        <stp>green_bond_loan_indicator</stp>
        <stp>[hybrids_05.xlsx]tkrBBG!R104C21</stp>
        <tr r="U104" s="1"/>
      </tp>
      <tp t="s">
        <v>N</v>
        <stp/>
        <stp>##V3_BDPV12</stp>
        <stp>EK117900 Corp</stp>
        <stp>green_bond_loan_indicator</stp>
        <stp>[hybrids_05.xlsx]tkrBBG!R105C21</stp>
        <tr r="U105" s="1"/>
      </tp>
      <tp t="s">
        <v>Basic Materials</v>
        <stp/>
        <stp>##V3_BDPV12</stp>
        <stp>QJ190690 Corp</stp>
        <stp>industry_sector</stp>
        <stp>[hybrids_05.xlsx]tkrBBG!R48C14</stp>
        <tr r="N48" s="1"/>
      </tp>
      <tp t="s">
        <v>N</v>
        <stp/>
        <stp>##V3_BDPV12</stp>
        <stp>EK027221 Corp</stp>
        <stp>green_bond_loan_indicator</stp>
        <stp>[hybrids_05.xlsx]tkrBBG!R103C21</stp>
        <tr r="U103" s="1"/>
      </tp>
      <tp t="s">
        <v>N</v>
        <stp/>
        <stp>##V3_BDPV12</stp>
        <stp>EJ817236 Corp</stp>
        <stp>green_bond_loan_indicator</stp>
        <stp>[hybrids_05.xlsx]tkrBBG!R121C21</stp>
        <tr r="U121" s="1"/>
      </tp>
      <tp t="s">
        <v>N</v>
        <stp/>
        <stp>##V3_BDPV12</stp>
        <stp>EJ917655 Corp</stp>
        <stp>green_bond_loan_indicator</stp>
        <stp>[hybrids_05.xlsx]tkrBBG!R163C21</stp>
        <tr r="U163" s="1"/>
      </tp>
      <tp t="s">
        <v>N</v>
        <stp/>
        <stp>##V3_BDPV12</stp>
        <stp>BJ980509 Corp</stp>
        <stp>green_bond_loan_indicator</stp>
        <stp>[hybrids_05.xlsx]tkrBBG!R156C21</stp>
        <tr r="U156" s="1"/>
      </tp>
      <tp t="s">
        <v>BBB-</v>
        <stp/>
        <stp>##V3_BDPV12</stp>
        <stp>XS1196714429 Corp</stp>
        <stp>bb_composite</stp>
        <stp>[hybrids_05.xlsx]maturity!R6C5</stp>
        <tr r="E6" s="7"/>
      </tp>
      <tp t="s">
        <v>BBB-</v>
        <stp/>
        <stp>##V3_BDPV12</stp>
        <stp>XS0954674825 Corp</stp>
        <stp>bb_composite</stp>
        <stp>[hybrids_05.xlsx]maturity!R6C5</stp>
        <tr r="E6" s="7"/>
      </tp>
      <tp t="s">
        <v>BBB-</v>
        <stp/>
        <stp>##V3_BDPV12</stp>
        <stp>XS1048428012 Corp</stp>
        <stp>bb_composite</stp>
        <stp>[hybrids_05.xlsx]maturity!R6C5</stp>
        <tr r="E6" s="7"/>
      </tp>
      <tp t="s">
        <v>EUR</v>
        <stp/>
        <stp>##V3_BDPV12</stp>
        <stp>XS1799938995 Corp</stp>
        <stp>crncy</stp>
        <stp>[hybrids_05.xlsx]issuerTable!R8C5</stp>
        <tr r="E8" s="5"/>
      </tp>
      <tp t="s">
        <v>EUR</v>
        <stp/>
        <stp>##V3_BDPV12</stp>
        <stp>XS1323897725 Corp</stp>
        <stp>crncy</stp>
        <stp>[hybrids_05.xlsx]sectorTable!R4C18</stp>
        <tr r="R4" s="3"/>
      </tp>
      <tp>
        <v>1000000000</v>
        <stp/>
        <stp>##V3_BDPV12</stp>
        <stp>ZQ512606 Corp</stp>
        <stp>amt_outstanding</stp>
        <stp>[hybrids_05.xlsx]tkrBBG!R8C13</stp>
        <tr r="M8" s="1"/>
      </tp>
    </main>
    <main first="bofaddin.rtdserver">
      <tp t="e">
        <v>#N/A</v>
        <stp/>
        <stp>BDH|6529586953880588101</stp>
        <tr r="D43" s="10"/>
      </tp>
      <tp t="e">
        <v>#N/A</v>
        <stp/>
        <stp>BDH|2659847629037222819</stp>
        <tr r="Z31" s="3"/>
      </tp>
      <tp t="e">
        <v>#N/A</v>
        <stp/>
        <stp>BDH|1655058909567596168</stp>
        <tr r="AA4" s="3"/>
      </tp>
      <tp t="s">
        <v>#N/A N/A</v>
        <stp/>
        <stp>BDH|5580912918928436219</stp>
        <tr r="D57" s="10"/>
      </tp>
      <tp t="e">
        <v>#N/A</v>
        <stp/>
        <stp>BDH|7412231569972529622</stp>
        <tr r="U38" s="3"/>
      </tp>
      <tp t="e">
        <v>#N/A</v>
        <stp/>
        <stp>BDH|1913120774651798163</stp>
        <tr r="T118" s="5"/>
        <tr r="T126" s="5"/>
        <tr r="U117" s="5"/>
      </tp>
      <tp t="e">
        <v>#N/A</v>
        <stp/>
        <stp>BDH|5967329968286863141</stp>
        <tr r="T399" s="5"/>
        <tr r="T396" s="5"/>
      </tp>
      <tp t="e">
        <v>#N/A</v>
        <stp/>
        <stp>BDH|3743162809305337079</stp>
        <tr r="O397" s="5"/>
        <tr r="P396" s="5"/>
      </tp>
    </main>
    <main first="bloomberg.rtd">
      <tp t="s">
        <v>CALLABLE</v>
        <stp/>
        <stp>##V3_BDPV12</stp>
        <stp>ZQ512606 Corp</stp>
        <stp>mty_typ</stp>
        <stp>[hybrids_05.xlsx]tkrBBG!R8C11</stp>
        <tr r="K8" s="1"/>
      </tp>
    </main>
    <main first="bofaddin.rtdserver">
      <tp t="e">
        <v>#N/A</v>
        <stp/>
        <stp>BDH|1284536220879523865</stp>
        <tr r="F36" s="15"/>
      </tp>
      <tp t="s">
        <v>#N/A N/A</v>
        <stp/>
        <stp>BDH|1301038255755387648</stp>
        <tr r="D147" s="10"/>
      </tp>
      <tp t="e">
        <v>#N/A</v>
        <stp/>
        <stp>BDH|1627273082568799462</stp>
        <tr r="V8" s="3"/>
      </tp>
      <tp t="e">
        <v>#N/A</v>
        <stp/>
        <stp>BDH|1442478802892011028</stp>
        <tr r="AA13" s="3"/>
        <tr r="U358" s="5"/>
        <tr r="U352" s="5"/>
      </tp>
    </main>
    <main first="bloomberg.rtd">
      <tp t="s">
        <v>18/07/2029</v>
        <stp/>
        <stp>##V3_BDPV12</stp>
        <stp>ZQ100348 Corp</stp>
        <stp>nxt_call_dt</stp>
        <stp>[hybrids_05.xlsx]sectorTable!R29C8</stp>
        <tr r="H29" s="3"/>
      </tp>
    </main>
    <main first="bofaddin.rtdserver">
      <tp t="e">
        <v>#N/A</v>
        <stp/>
        <stp>BDH|6029017945481475466</stp>
        <tr r="D124" s="10"/>
      </tp>
      <tp t="e">
        <v>#N/A</v>
        <stp/>
        <stp>BDH|4642089069694166100</stp>
        <tr r="O396" s="5"/>
        <tr r="O399" s="5"/>
      </tp>
      <tp t="e">
        <v>#N/A</v>
        <stp/>
        <stp>BDH|2670031756831411138</stp>
        <tr r="T26" s="5"/>
        <tr r="U25" s="5"/>
      </tp>
      <tp t="e">
        <v>#N/A</v>
        <stp/>
        <stp>BDH|6202445198905278998</stp>
        <tr r="Z20" s="3"/>
      </tp>
    </main>
    <main first="bloomberg.rtd">
      <tp t="s">
        <v>Basic Materials</v>
        <stp/>
        <stp>##V3_BDPV12</stp>
        <stp>EK545606 Corp</stp>
        <stp>industry_sector</stp>
        <stp>[hybrids_05.xlsx]tkrBBG!R15C14</stp>
        <tr r="N15" s="1"/>
      </tp>
      <tp t="s">
        <v>N</v>
        <stp/>
        <stp>##V3_BDPV12</stp>
        <stp>EJ516173 Corp</stp>
        <stp>green_bond_loan_indicator</stp>
        <stp>[hybrids_05.xlsx]tkrBBG!R100C21</stp>
        <tr r="U100" s="1"/>
      </tp>
      <tp t="s">
        <v>N</v>
        <stp/>
        <stp>##V3_BDPV12</stp>
        <stp>AO262498 Corp</stp>
        <stp>green_bond_loan_indicator</stp>
        <stp>[hybrids_05.xlsx]tkrBBG!R195C21</stp>
        <tr r="U195" s="1"/>
      </tp>
      <tp t="s">
        <v>N</v>
        <stp/>
        <stp>##V3_BDPV12</stp>
        <stp>AO262515 Corp</stp>
        <stp>green_bond_loan_indicator</stp>
        <stp>[hybrids_05.xlsx]tkrBBG!R196C21</stp>
        <tr r="U196" s="1"/>
      </tp>
      <tp t="s">
        <v>BBB</v>
        <stp/>
        <stp>##V3_BDPV12</stp>
        <stp>XS1152338072 Corp</stp>
        <stp>bb_composite</stp>
        <stp>[hybrids_05.xlsx]maturity!R6C5</stp>
        <tr r="E6" s="7"/>
      </tp>
      <tp>
        <v>348.66</v>
        <stp/>
        <stp>##V3_BDPV12</stp>
        <stp>XS1799939027 Corp</stp>
        <stp>interval_low</stp>
        <stp>[hybrids_05.xlsx]issuerTable!R4C17</stp>
        <stp>calc_interval=30d</stp>
        <stp>market_data_override=sp210</stp>
        <tr r="Q4" s="5"/>
      </tp>
      <tp t="s">
        <v>EUR</v>
        <stp/>
        <stp>##V3_BDPV12</stp>
        <stp>FR0013399177 Corp</stp>
        <stp>crncy</stp>
        <stp>[hybrids_05.xlsx]sectorTable!R7C17</stp>
        <tr r="Q7" s="3"/>
      </tp>
    </main>
    <main first="bofaddin.rtdserver">
      <tp t="e">
        <v>#N/A</v>
        <stp/>
        <stp>BDH|9528019895311628188</stp>
        <tr r="P437" s="5"/>
        <tr r="P435" s="5"/>
      </tp>
      <tp t="e">
        <v>#N/A</v>
        <stp/>
        <stp>BDH|9963107983844240477</stp>
        <tr r="U4" s="3"/>
      </tp>
      <tp t="s">
        <v>#N/A N/A</v>
        <stp/>
        <stp>BDH|2268800237360740915</stp>
        <tr r="D6" s="10"/>
      </tp>
      <tp t="s">
        <v>#N/A N/A</v>
        <stp/>
        <stp>BDH|2619020741377126177</stp>
        <tr r="D96" s="10"/>
      </tp>
      <tp t="e">
        <v>#N/A</v>
        <stp/>
        <stp>BDH|5908194185209724545</stp>
        <tr r="O437" s="5"/>
        <tr r="O434" s="5"/>
      </tp>
      <tp t="e">
        <v>#N/A</v>
        <stp/>
        <stp>BDH|6477305057711419111</stp>
        <tr r="U328" s="5"/>
        <tr r="T329" s="5"/>
      </tp>
      <tp t="e">
        <v>#N/A</v>
        <stp/>
        <stp>BDH|5684011947040090157</stp>
        <tr r="Z14" s="3"/>
      </tp>
      <tp t="e">
        <v>#N/A</v>
        <stp/>
        <stp>BDH|6931219773150740397</stp>
        <tr r="P327" s="5"/>
        <tr r="O328" s="5"/>
      </tp>
    </main>
    <main first="bloomberg.rtd">
      <tp t="s">
        <v>N</v>
        <stp/>
        <stp>##V3_BDPV12</stp>
        <stp>EK131372 Corp</stp>
        <stp>green_bond_loan_indicator</stp>
        <stp>[hybrids_05.xlsx]tkrBBG!R157C21</stp>
        <tr r="U157" s="1"/>
      </tp>
      <tp t="s">
        <v>N</v>
        <stp/>
        <stp>##V3_BDPV12</stp>
        <stp>EK131366 Corp</stp>
        <stp>green_bond_loan_indicator</stp>
        <stp>[hybrids_05.xlsx]tkrBBG!R151C21</stp>
        <tr r="U151" s="1"/>
      </tp>
      <tp t="s">
        <v>Basic Materials</v>
        <stp/>
        <stp>##V3_BDPV12</stp>
        <stp>QJ191077 Corp</stp>
        <stp>industry_sector</stp>
        <stp>[hybrids_05.xlsx]tkrBBG!R52C14</stp>
        <tr r="N52" s="1"/>
      </tp>
      <tp t="s">
        <v>N</v>
        <stp/>
        <stp>##V3_BDPV12</stp>
        <stp>EJ891119 Corp</stp>
        <stp>green_bond_loan_indicator</stp>
        <stp>[hybrids_05.xlsx]tkrBBG!R190C21</stp>
        <tr r="U190" s="1"/>
      </tp>
      <tp t="s">
        <v>Consumer, Non-cyclical</v>
        <stp/>
        <stp>##V3_BDPV12</stp>
        <stp>EK634166 Corp</stp>
        <stp>industry_sector</stp>
        <stp>[hybrids_05.xlsx]tkrBBG!R11C14</stp>
        <tr r="N11" s="1"/>
      </tp>
      <tp t="s">
        <v>N</v>
        <stp/>
        <stp>##V3_BDPV12</stp>
        <stp>EK811633 Corp</stp>
        <stp>green_bond_loan_indicator</stp>
        <stp>[hybrids_05.xlsx]tkrBBG!R152C21</stp>
        <tr r="U152" s="1"/>
      </tp>
      <tp t="s">
        <v>Communications</v>
        <stp/>
        <stp>##V3_BDPV12</stp>
        <stp>AM938782 Corp</stp>
        <stp>industry_sector</stp>
        <stp>[hybrids_05.xlsx]tkrBBG!R59C14</stp>
        <tr r="N59" s="1"/>
      </tp>
      <tp t="s">
        <v>N</v>
        <stp/>
        <stp>##V3_BDPV12</stp>
        <stp>EJ811600 Corp</stp>
        <stp>green_bond_loan_indicator</stp>
        <stp>[hybrids_05.xlsx]tkrBBG!R154C21</stp>
        <tr r="U154" s="1"/>
      </tp>
      <tp t="s">
        <v>N</v>
        <stp/>
        <stp>##V3_BDPV12</stp>
        <stp>EK811579 Corp</stp>
        <stp>green_bond_loan_indicator</stp>
        <stp>[hybrids_05.xlsx]tkrBBG!R161C21</stp>
        <tr r="U161" s="1"/>
      </tp>
      <tp t="s">
        <v>Y</v>
        <stp/>
        <stp>##V3_BDPV12</stp>
        <stp>AW875570 Corp</stp>
        <stp>green_bond_loan_indicator</stp>
        <stp>[hybrids_05.xlsx]tkrBBG!R147C21</stp>
        <tr r="U147" s="1"/>
      </tp>
      <tp t="s">
        <v>N</v>
        <stp/>
        <stp>##V3_BDPV12</stp>
        <stp>AV915324 Corp</stp>
        <stp>green_bond_loan_indicator</stp>
        <stp>[hybrids_05.xlsx]tkrBBG!R164C21</stp>
        <tr r="U164" s="1"/>
      </tp>
      <tp>
        <v>292.82162068965511</v>
        <stp/>
        <stp>##V3_BDPV12</stp>
        <stp>XS1713462403 Corp</stp>
        <stp>interval_avg</stp>
        <stp>[hybrids_05.xlsx]sectorTable!R32C31</stp>
        <stp>calc_interval=30d</stp>
        <stp>market_data_override=sp210</stp>
        <tr r="AE32" s="3"/>
      </tp>
      <tp t="s">
        <v>B</v>
        <stp/>
        <stp>##V3_BDPV12</stp>
        <stp>XS0222524372 Corp</stp>
        <stp>bb_composite</stp>
        <stp>[hybrids_05.xlsx]maturity!R6C5</stp>
        <tr r="E6" s="7"/>
      </tp>
      <tp>
        <v>364.70080232558126</v>
        <stp/>
        <stp>##V3_BDPV12</stp>
        <stp>XS1713462403 Corp</stp>
        <stp>interval_avg</stp>
        <stp>[hybrids_05.xlsx]sectorTable!R32C32</stp>
        <stp>calc_interval=90d</stp>
        <stp>market_data_override=sp210</stp>
        <tr r="AF32" s="3"/>
      </tp>
      <tp>
        <v>425.75627777777777</v>
        <stp/>
        <stp>##V3_BDPV12</stp>
        <stp>XS2187689380 Corp</stp>
        <stp>interval_avg</stp>
        <stp>[hybrids_05.xlsx]issuerTable!R4C13</stp>
        <stp>calc_interval=30d</stp>
        <stp>market_data_override=sp210</stp>
        <tr r="M4" s="5"/>
      </tp>
    </main>
    <main first="bofaddin.rtdserver">
      <tp t="e">
        <v>#N/A</v>
        <stp/>
        <stp>BDH|9531670964768441088</stp>
        <tr r="V11" s="3"/>
      </tp>
      <tp t="s">
        <v>#N/A N/A</v>
        <stp/>
        <stp>BDH|8022660010169616787</stp>
        <tr r="D8" s="10"/>
      </tp>
      <tp t="s">
        <v>#N/A N/A</v>
        <stp/>
        <stp>BDH|4350706133412117385</stp>
        <tr r="D61" s="10"/>
      </tp>
      <tp t="e">
        <v>#N/A</v>
        <stp/>
        <stp>BDH|3552148128992975398</stp>
        <tr r="D168" s="10"/>
      </tp>
      <tp t="s">
        <v>#N/A N/A</v>
        <stp/>
        <stp>BDH|4717941973149810262</stp>
        <tr r="D31" s="10"/>
      </tp>
      <tp t="e">
        <v>#N/A</v>
        <stp/>
        <stp>BDH|1855168413201272117</stp>
        <tr r="Z9" s="3"/>
      </tp>
      <tp t="e">
        <v>#N/A</v>
        <stp/>
        <stp>BDH|7755724456613833779</stp>
        <tr r="Z21" s="3"/>
      </tp>
      <tp t="e">
        <v>#N/A</v>
        <stp/>
        <stp>BDH|3692767758370641038</stp>
        <tr r="T304" s="5"/>
        <tr r="T312" s="5"/>
      </tp>
    </main>
    <main first="bloomberg.rtd">
      <tp t="s">
        <v>01/01/2028</v>
        <stp/>
        <stp>##V3_BDPV12</stp>
        <stp>ZR796862 Corp</stp>
        <stp>nxt_call_dt</stp>
        <stp>[hybrids_05.xlsx]sectorTable!R27C8</stp>
        <tr r="H27" s="3"/>
      </tp>
    </main>
    <main first="bofaddin.rtdserver">
      <tp t="s">
        <v>#N/A N/A</v>
        <stp/>
        <stp>BDH|8182837851371294533</stp>
        <tr r="D125" s="10"/>
      </tp>
    </main>
    <main first="bloomberg.rtd">
      <tp t="s">
        <v>08/07/2023</v>
        <stp/>
        <stp>##V3_BDPV12</stp>
        <stp>AR936992 Corp</stp>
        <stp>nxt_call_dt</stp>
        <stp>[hybrids_05.xlsx]sectorTable!R16C7</stp>
        <tr r="G16" s="3"/>
      </tp>
    </main>
    <main first="bofaddin.rtdserver">
      <tp t="e">
        <v>#N/A</v>
        <stp/>
        <stp>BDH|6154735578375332282</stp>
        <tr r="AA20" s="3"/>
      </tp>
      <tp t="s">
        <v>#N/A N/A</v>
        <stp/>
        <stp>BDH|2063220094120688865</stp>
        <tr r="D129" s="10"/>
      </tp>
      <tp t="s">
        <v>#N/A N/A</v>
        <stp/>
        <stp>BDH|5619727884618419305</stp>
        <tr r="D87" s="10"/>
      </tp>
      <tp t="s">
        <v>#N/A N/A</v>
        <stp/>
        <stp>BDH|6153275261903513061</stp>
        <tr r="D81" s="10"/>
      </tp>
    </main>
    <main first="bloomberg.rtd">
      <tp t="s">
        <v>Energy</v>
        <stp/>
        <stp>##V3_BDPV12</stp>
        <stp>BJ815149 Corp</stp>
        <stp>industry_sector</stp>
        <stp>[hybrids_05.xlsx]tkrBBG!R36C14</stp>
        <tr r="N36" s="1"/>
      </tp>
      <tp t="s">
        <v>EUR</v>
        <stp/>
        <stp>##V3_BDPV12</stp>
        <stp>EJ917655 Corp</stp>
        <stp>crncy</stp>
        <stp>[hybrids_05.xlsx]tkrBBG!R3C12</stp>
        <tr r="L3" s="1"/>
      </tp>
      <tp t="s">
        <v>Energy</v>
        <stp/>
        <stp>##V3_BDPV12</stp>
        <stp>EK803079 Corp</stp>
        <stp>industry_sector</stp>
        <stp>[hybrids_05.xlsx]tkrBBG!R33C14</stp>
        <tr r="N33" s="1"/>
      </tp>
      <tp t="s">
        <v>N</v>
        <stp/>
        <stp>##V3_BDPV12</stp>
        <stp>EJ530879 Corp</stp>
        <stp>green_bond_loan_indicator</stp>
        <stp>[hybrids_05.xlsx]tkrBBG!R102C21</stp>
        <tr r="U102" s="1"/>
      </tp>
      <tp t="s">
        <v>EUR</v>
        <stp/>
        <stp>##V3_BDPV12</stp>
        <stp>QJ937853 Corp</stp>
        <stp>crncy</stp>
        <stp>[hybrids_05.xlsx]tkrBBG!R2C12</stp>
        <tr r="L2" s="1"/>
      </tp>
      <tp t="s">
        <v>N</v>
        <stp/>
        <stp>##V3_BDPV12</stp>
        <stp>EK770296 Corp</stp>
        <stp>green_bond_loan_indicator</stp>
        <stp>[hybrids_05.xlsx]tkrBBG!R137C21</stp>
        <tr r="U137" s="1"/>
      </tp>
      <tp t="s">
        <v>N</v>
        <stp/>
        <stp>##V3_BDPV12</stp>
        <stp>EJ670730 Corp</stp>
        <stp>green_bond_loan_indicator</stp>
        <stp>[hybrids_05.xlsx]tkrBBG!R118C21</stp>
        <tr r="U118" s="1"/>
      </tp>
      <tp t="s">
        <v>Energy</v>
        <stp/>
        <stp>##V3_BDPV12</stp>
        <stp>BK116008 Corp</stp>
        <stp>industry_sector</stp>
        <stp>[hybrids_05.xlsx]tkrBBG!R41C14</stp>
        <tr r="N41" s="1"/>
      </tp>
      <tp t="s">
        <v>N</v>
        <stp/>
        <stp>##V3_BDPV12</stp>
        <stp>AM714338 Corp</stp>
        <stp>green_bond_loan_indicator</stp>
        <stp>[hybrids_05.xlsx]tkrBBG!R139C21</stp>
        <tr r="U139" s="1"/>
      </tp>
      <tp t="s">
        <v>N</v>
        <stp/>
        <stp>##V3_BDPV12</stp>
        <stp>AT214421 Corp</stp>
        <stp>green_bond_loan_indicator</stp>
        <stp>[hybrids_05.xlsx]tkrBBG!R155C21</stp>
        <tr r="U155" s="1"/>
      </tp>
      <tp t="s">
        <v>N</v>
        <stp/>
        <stp>##V3_BDPV12</stp>
        <stp>AT214434 Corp</stp>
        <stp>green_bond_loan_indicator</stp>
        <stp>[hybrids_05.xlsx]tkrBBG!R159C21</stp>
        <tr r="U159" s="1"/>
      </tp>
      <tp t="s">
        <v>Basic Materials</v>
        <stp/>
        <stp>##V3_BDPV12</stp>
        <stp>QJ937853 Corp</stp>
        <stp>industry_sector</stp>
        <stp>[hybrids_05.xlsx]tkrBBG!R2C14</stp>
        <tr r="N2" s="1"/>
      </tp>
      <tp>
        <v>252.67000000000002</v>
        <stp/>
        <stp>##V3_BDPV12</stp>
        <stp>XS1713463716 Corp</stp>
        <stp>interval_avg</stp>
        <stp>[hybrids_05.xlsx]sectorTable!R13C31</stp>
        <stp>calc_interval=30d</stp>
        <stp>market_data_override=sp210</stp>
        <tr r="AE13" s="3"/>
      </tp>
      <tp t="s">
        <v>Basic Materials</v>
        <stp/>
        <stp>##V3_BDPV12</stp>
        <stp>QJ937566 Corp</stp>
        <stp>industry_sector</stp>
        <stp>[hybrids_05.xlsx]tkrBBG!R5C14</stp>
        <tr r="N5" s="1"/>
      </tp>
      <tp>
        <v>337.31843023255817</v>
        <stp/>
        <stp>##V3_BDPV12</stp>
        <stp>XS1713463716 Corp</stp>
        <stp>interval_avg</stp>
        <stp>[hybrids_05.xlsx]sectorTable!R13C32</stp>
        <stp>calc_interval=90d</stp>
        <stp>market_data_override=sp210</stp>
        <tr r="AF13" s="3"/>
      </tp>
      <tp t="s">
        <v>BBB-</v>
        <stp/>
        <stp>##V3_BDPV12</stp>
        <stp>EK508571 Corp</stp>
        <stp>rtg_sp</stp>
        <stp>[hybrids_05.xlsx]tkrBBG!R69C19</stp>
        <tr r="S69" s="1"/>
      </tp>
      <tp t="s">
        <v>BBB-</v>
        <stp/>
        <stp>##V3_BDPV12</stp>
        <stp>EK508523 Corp</stp>
        <stp>rtg_sp</stp>
        <stp>[hybrids_05.xlsx]tkrBBG!R66C19</stp>
        <tr r="S66" s="1"/>
      </tp>
      <tp t="s">
        <v>BBB-</v>
        <stp/>
        <stp>##V3_BDPV12</stp>
        <stp>EK508481 Corp</stp>
        <stp>rtg_sp</stp>
        <stp>[hybrids_05.xlsx]tkrBBG!R63C19</stp>
        <tr r="S63" s="1"/>
      </tp>
      <tp t="s">
        <v>BBB-</v>
        <stp/>
        <stp>##V3_BDPV12</stp>
        <stp>EK848378 Corp</stp>
        <stp>rtg_sp</stp>
        <stp>[hybrids_05.xlsx]tkrBBG!R55C19</stp>
        <tr r="S55" s="1"/>
      </tp>
      <tp t="s">
        <v>BBB+</v>
        <stp/>
        <stp>##V3_BDPV12</stp>
        <stp>EK648265 Corp</stp>
        <stp>rtg_sp</stp>
        <stp>[hybrids_05.xlsx]tkrBBG!R12C19</stp>
        <tr r="S12" s="1"/>
      </tp>
      <tp t="s">
        <v>EUR</v>
        <stp/>
        <stp>##V3_BDPV12</stp>
        <stp>XS2187689034 Corp</stp>
        <stp>crncy</stp>
        <stp>[hybrids_05.xlsx]issuerTable!R9C5</stp>
        <tr r="E9" s="5"/>
      </tp>
    </main>
    <main first="bofaddin.rtdserver">
      <tp t="e">
        <v>#N/A</v>
        <stp/>
        <stp>BDH|7223360291439781688</stp>
        <tr r="P29" s="5"/>
        <tr r="O30" s="5"/>
        <tr r="P41" s="5"/>
      </tp>
      <tp t="e">
        <v>#N/A</v>
        <stp/>
        <stp>BDH|7895381800391836722</stp>
        <tr r="V20" s="3"/>
      </tp>
    </main>
    <main first="bloomberg.rtd">
      <tp t="s">
        <v>25/01/2026</v>
        <stp/>
        <stp>##V3_BDPV12</stp>
        <stp>AS146490 Corp</stp>
        <stp>nxt_call_dt</stp>
        <stp>[hybrids_05.xlsx]sectorTable!R39C8</stp>
        <tr r="H39" s="3"/>
      </tp>
    </main>
    <main first="bofaddin.rtdserver">
      <tp t="e">
        <v>#N/A</v>
        <stp/>
        <stp>BDH|2918576544666798758</stp>
        <tr r="P452" s="5"/>
        <tr r="O453" s="5"/>
      </tp>
      <tp t="e">
        <v>#N/A</v>
        <stp/>
        <stp>BDH|5916924823469695506</stp>
        <tr r="P210" s="5"/>
        <tr r="O211" s="5"/>
      </tp>
      <tp t="s">
        <v>#N/A N/A</v>
        <stp/>
        <stp>BDH|5279489774580006436</stp>
        <tr r="D90" s="10"/>
      </tp>
      <tp t="s">
        <v>#N/A N/A</v>
        <stp/>
        <stp>BDH|1162337920812842070</stp>
        <tr r="D30" s="10"/>
      </tp>
      <tp t="e">
        <v>#N/A</v>
        <stp/>
        <stp>BDH|4870770330643417196</stp>
        <tr r="V38" s="3"/>
      </tp>
      <tp t="e">
        <v>#N/A</v>
        <stp/>
        <stp>BDH|5583760982328290002</stp>
        <tr r="O218" s="5"/>
        <tr r="O210" s="5"/>
        <tr r="P209" s="5"/>
      </tp>
      <tp t="e">
        <v>#N/A</v>
        <stp/>
        <stp>BDH|1192347876203796476</stp>
        <tr r="D191" s="10"/>
      </tp>
      <tp t="s">
        <v>#N/A N/A</v>
        <stp/>
        <stp>BDH|8549234965978352639</stp>
        <tr r="D144" s="10"/>
      </tp>
      <tp t="s">
        <v>#N/A N/A</v>
        <stp/>
        <stp>BDH|8475165785936030547</stp>
        <tr r="D72" s="10"/>
      </tp>
    </main>
    <main first="bloomberg.rtd">
      <tp t="s">
        <v>25/07/2023</v>
        <stp/>
        <stp>##V3_BDPV12</stp>
        <stp>AS146424 Corp</stp>
        <stp>nxt_call_dt</stp>
        <stp>[hybrids_05.xlsx]sectorTable!R39C7</stp>
        <tr r="G39" s="3"/>
      </tp>
    </main>
    <main first="bofaddin.rtdserver">
      <tp t="e">
        <v>#N/A</v>
        <stp/>
        <stp>BDH|1373497478060706052</stp>
        <tr r="D65" s="10"/>
      </tp>
      <tp t="e">
        <v>#N/A</v>
        <stp/>
        <stp>BDH|4530797762870889761</stp>
        <tr r="F32" s="14"/>
        <tr r="F32" s="13"/>
      </tp>
      <tp t="e">
        <v>#N/A</v>
        <stp/>
        <stp>BDH|6252609153504624372</stp>
        <tr r="V6" s="3"/>
      </tp>
      <tp t="s">
        <v>#N/A N/A</v>
        <stp/>
        <stp>BDH|3643061276795305334</stp>
        <tr r="D159" s="10"/>
      </tp>
      <tp t="e">
        <v>#N/A</v>
        <stp/>
        <stp>BDH|9124341286321155155</stp>
        <tr r="D44" s="10"/>
      </tp>
      <tp t="e">
        <v>#N/A</v>
        <stp/>
        <stp>BDH|9489846665190487562</stp>
        <tr r="Z27" s="3"/>
      </tp>
      <tp t="e">
        <v>#N/A</v>
        <stp/>
        <stp>BDH|6120460350921626451</stp>
        <tr r="U208" s="5"/>
        <tr r="T209" s="5"/>
      </tp>
    </main>
    <main first="bloomberg.rtd">
      <tp t="s">
        <v>01/06/2026</v>
        <stp/>
        <stp>##V3_BDPV12</stp>
        <stp>ZR441424 Corp</stp>
        <stp>nxt_call_dt</stp>
        <stp>[hybrids_05.xlsx]sectorTable!R18C8</stp>
        <tr r="H18" s="3"/>
      </tp>
    </main>
    <main first="bofaddin.rtdserver">
      <tp t="s">
        <v>#N/A N/A</v>
        <stp/>
        <stp>BDH|4152472820407301701</stp>
        <tr r="D140" s="10"/>
      </tp>
    </main>
    <main first="bloomberg.rtd">
      <tp t="s">
        <v>EUR</v>
        <stp/>
        <stp>##V3_BDPV12</stp>
        <stp>QJ937566 Corp</stp>
        <stp>crncy</stp>
        <stp>[hybrids_05.xlsx]tkrBBG!R5C12</stp>
        <tr r="L5" s="1"/>
      </tp>
      <tp t="s">
        <v>Y</v>
        <stp/>
        <stp>##V3_BDPV12</stp>
        <stp>BK184880 Corp</stp>
        <stp>green_bond_loan_indicator</stp>
        <stp>[hybrids_05.xlsx]tkrBBG!R108C21</stp>
        <tr r="U108" s="1"/>
      </tp>
      <tp t="s">
        <v>Communications</v>
        <stp/>
        <stp>##V3_BDPV12</stp>
        <stp>EK848378 Corp</stp>
        <stp>industry_sector</stp>
        <stp>[hybrids_05.xlsx]tkrBBG!R55C14</stp>
        <tr r="N55" s="1"/>
      </tp>
      <tp t="s">
        <v>N</v>
        <stp/>
        <stp>##V3_BDPV12</stp>
        <stp>EK013966 Corp</stp>
        <stp>green_bond_loan_indicator</stp>
        <stp>[hybrids_05.xlsx]tkrBBG!R122C21</stp>
        <tr r="U122" s="1"/>
      </tp>
      <tp t="s">
        <v>Utilities</v>
        <stp/>
        <stp>##V3_BDPV12</stp>
        <stp>AN206662 Corp</stp>
        <stp>industry_sector</stp>
        <stp>[hybrids_05.xlsx]tkrBBG!R93C14</stp>
        <tr r="N93" s="1"/>
      </tp>
      <tp t="s">
        <v>N</v>
        <stp/>
        <stp>##V3_BDPV12</stp>
        <stp>EJ843360 Corp</stp>
        <stp>green_bond_loan_indicator</stp>
        <stp>[hybrids_05.xlsx]tkrBBG!R123C21</stp>
        <tr r="U123" s="1"/>
      </tp>
      <tp t="s">
        <v>N</v>
        <stp/>
        <stp>##V3_BDPV12</stp>
        <stp>EJ723329 Corp</stp>
        <stp>green_bond_loan_indicator</stp>
        <stp>[hybrids_05.xlsx]tkrBBG!R142C21</stp>
        <tr r="U142" s="1"/>
      </tp>
      <tp t="s">
        <v>N</v>
        <stp/>
        <stp>##V3_BDPV12</stp>
        <stp>EK523297 Corp</stp>
        <stp>green_bond_loan_indicator</stp>
        <stp>[hybrids_05.xlsx]tkrBBG!R192C21</stp>
        <tr r="U192" s="1"/>
      </tp>
      <tp t="s">
        <v>N</v>
        <stp/>
        <stp>##V3_BDPV12</stp>
        <stp>AM717420 Corp</stp>
        <stp>green_bond_loan_indicator</stp>
        <stp>[hybrids_05.xlsx]tkrBBG!R135C21</stp>
        <tr r="U135" s="1"/>
      </tp>
      <tp t="s">
        <v>Utilities</v>
        <stp/>
        <stp>##V3_BDPV12</stp>
        <stp>EJ516233 Corp</stp>
        <stp>industry_sector</stp>
        <stp>[hybrids_05.xlsx]tkrBBG!R97C14</stp>
        <tr r="N97" s="1"/>
      </tp>
      <tp t="s">
        <v>Energy</v>
        <stp/>
        <stp>##V3_BDPV12</stp>
        <stp>EK755354 Corp</stp>
        <stp>industry_sector</stp>
        <stp>[hybrids_05.xlsx]tkrBBG!R42C14</stp>
        <tr r="N42" s="1"/>
      </tp>
      <tp t="s">
        <v>Energy</v>
        <stp/>
        <stp>##V3_BDPV12</stp>
        <stp>EK755342 Corp</stp>
        <stp>industry_sector</stp>
        <stp>[hybrids_05.xlsx]tkrBBG!R46C14</stp>
        <tr r="N46" s="1"/>
      </tp>
      <tp t="s">
        <v>Basic Materials</v>
        <stp/>
        <stp>##V3_BDPV12</stp>
        <stp>AL243419 Corp</stp>
        <stp>industry_sector</stp>
        <stp>[hybrids_05.xlsx]tkrBBG!R18C14</stp>
        <tr r="N18" s="1"/>
      </tp>
      <tp t="s">
        <v>Y</v>
        <stp/>
        <stp>##V3_BDPV12</stp>
        <stp>AQ077157 Corp</stp>
        <stp>green_bond_loan_indicator</stp>
        <stp>[hybrids_05.xlsx]tkrBBG!R143C21</stp>
        <tr r="U143" s="1"/>
      </tp>
      <tp>
        <v>188.72782758620693</v>
        <stp/>
        <stp>##V3_BDPV12</stp>
        <stp>XS2011260531 Corp</stp>
        <stp>interval_avg</stp>
        <stp>[hybrids_05.xlsx]sectorTable!R17C31</stp>
        <stp>calc_interval=30d</stp>
        <stp>market_data_override=sp210</stp>
        <tr r="AE17" s="3"/>
      </tp>
      <tp t="s">
        <v>NR</v>
        <stp/>
        <stp>##V3_BDPV12</stp>
        <stp>XS1141810991 Corp</stp>
        <stp>bb_composite</stp>
        <stp>[hybrids_05.xlsx]maturity!R6C5</stp>
        <tr r="E6" s="7"/>
      </tp>
      <tp t="s">
        <v>A-</v>
        <stp/>
        <stp>##V3_BDPV12</stp>
        <stp>XS1195201931 Corp</stp>
        <stp>bb_composite</stp>
        <stp>[hybrids_05.xlsx]maturity!R6C5</stp>
        <tr r="E6" s="7"/>
      </tp>
      <tp t="s">
        <v>BBB-</v>
        <stp/>
        <stp>##V3_BDPV12</stp>
        <stp>XS1044811591 Corp</stp>
        <stp>bb_composite</stp>
        <stp>[hybrids_05.xlsx]maturity!R6C5</stp>
        <tr r="E6" s="7"/>
        <tr r="E6" s="7"/>
      </tp>
      <tp t="s">
        <v>BBB+</v>
        <stp/>
        <stp>##V3_BDPV12</stp>
        <stp>XS1309436753 Corp</stp>
        <stp>bb_composite</stp>
        <stp>[hybrids_05.xlsx]maturity!R6C5</stp>
        <tr r="E6" s="7"/>
      </tp>
      <tp>
        <v>262.1064186046512</v>
        <stp/>
        <stp>##V3_BDPV12</stp>
        <stp>XS2011260531 Corp</stp>
        <stp>interval_avg</stp>
        <stp>[hybrids_05.xlsx]sectorTable!R17C32</stp>
        <stp>calc_interval=90d</stp>
        <stp>market_data_override=sp210</stp>
        <tr r="AF17" s="3"/>
      </tp>
      <tp>
        <v>223.173</v>
        <stp/>
        <stp>##V3_BDPV12</stp>
        <stp>XS1629658755 Corp</stp>
        <stp>interval_low</stp>
        <stp>[hybrids_05.xlsx]issuerTable!R4C17</stp>
        <stp>calc_interval=30d</stp>
        <stp>market_data_override=sp210</stp>
        <tr r="Q4" s="5"/>
      </tp>
    </main>
    <main first="bofaddin.rtdserver">
      <tp t="e">
        <v>#N/A</v>
        <stp/>
        <stp>BDH|8403156800903263980</stp>
        <tr r="P216" s="5"/>
        <tr r="P211" s="5"/>
        <tr r="P218" s="5"/>
      </tp>
      <tp t="s">
        <v>#N/A N/A</v>
        <stp/>
        <stp>BDH|6163512680078875002</stp>
        <tr r="D162" s="10"/>
      </tp>
      <tp t="e">
        <v>#N/A</v>
        <stp/>
        <stp>BDH|9492012236491993826</stp>
        <tr r="D158" s="10"/>
      </tp>
      <tp t="e">
        <v>#N/A</v>
        <stp/>
        <stp>BDH|4109614726391917215</stp>
        <tr r="AA29" s="3"/>
      </tp>
      <tp t="e">
        <v>#N/A</v>
        <stp/>
        <stp>BDH|6203638850813811552</stp>
        <tr r="U37" s="3"/>
      </tp>
      <tp t="e">
        <v>#N/A</v>
        <stp/>
        <stp>BDH|1447425462590876015</stp>
        <tr r="V30" s="3"/>
      </tp>
      <tp t="e">
        <v>#N/A</v>
        <stp/>
        <stp>BDH|8955100337969836069</stp>
        <tr r="D35" s="10"/>
      </tp>
      <tp t="e">
        <v>#N/A</v>
        <stp/>
        <stp>BDH|4312469271620271479</stp>
        <tr r="D113" s="10"/>
      </tp>
      <tp t="e">
        <v>#N/A</v>
        <stp/>
        <stp>BDH|4634310972943387079</stp>
        <tr r="P24" s="5"/>
        <tr r="O25" s="5"/>
      </tp>
      <tp t="e">
        <v>#N/A</v>
        <stp/>
        <stp>BDH|8013898230366981678</stp>
        <tr r="D2" s="10"/>
      </tp>
      <tp t="e">
        <v>#N/A</v>
        <stp/>
        <stp>BDH|3559183669843403443</stp>
        <tr r="T216" s="5"/>
        <tr r="T208" s="5"/>
      </tp>
      <tp t="e">
        <v>#N/A</v>
        <stp/>
        <stp>BDH|1653609144936450630</stp>
        <tr r="D36" s="10"/>
      </tp>
      <tp t="e">
        <v>#N/A</v>
        <stp/>
        <stp>BDH|2133144261763732561</stp>
        <tr r="U7" s="3"/>
      </tp>
    </main>
    <main first="bloomberg.rtd">
      <tp t="s">
        <v>Financial</v>
        <stp/>
        <stp>##V3_BDPV12</stp>
        <stp>BJ924355 Corp</stp>
        <stp>industry_sector</stp>
        <stp>[hybrids_05.xlsx]tkrBBG!R27C14</stp>
        <tr r="N27" s="1"/>
      </tp>
      <tp t="s">
        <v>Energy</v>
        <stp/>
        <stp>##V3_BDPV12</stp>
        <stp>QJ993374 Corp</stp>
        <stp>industry_sector</stp>
        <stp>[hybrids_05.xlsx]tkrBBG!R32C14</stp>
        <tr r="N32" s="1"/>
      </tp>
      <tp t="s">
        <v>Basic Materials</v>
        <stp/>
        <stp>##V3_BDPV12</stp>
        <stp>AO148682 Corp</stp>
        <stp>industry_sector</stp>
        <stp>[hybrids_05.xlsx]tkrBBG!R20C14</stp>
        <tr r="N20" s="1"/>
      </tp>
      <tp t="s">
        <v>EUR</v>
        <stp/>
        <stp>##V3_BDPV12</stp>
        <stp>EK834863 Corp</stp>
        <stp>crncy</stp>
        <stp>[hybrids_05.xlsx]tkrBBG!R6C12</stp>
        <tr r="L6" s="1"/>
      </tp>
      <tp t="s">
        <v>Communications</v>
        <stp/>
        <stp>##V3_BDPV12</stp>
        <stp>EK041241 Corp</stp>
        <stp>industry_sector</stp>
        <stp>[hybrids_05.xlsx]tkrBBG!R68C14</stp>
        <tr r="N68" s="1"/>
      </tp>
      <tp t="s">
        <v>Utilities</v>
        <stp/>
        <stp>##V3_BDPV12</stp>
        <stp>EK293278 Corp</stp>
        <stp>industry_sector</stp>
        <stp>[hybrids_05.xlsx]tkrBBG!R89C14</stp>
        <tr r="N89" s="1"/>
      </tp>
      <tp t="s">
        <v>Energy</v>
        <stp/>
        <stp>##V3_BDPV12</stp>
        <stp>BK122273 Corp</stp>
        <stp>industry_sector</stp>
        <stp>[hybrids_05.xlsx]tkrBBG!R37C14</stp>
        <tr r="N37" s="1"/>
      </tp>
      <tp t="s">
        <v>Communications</v>
        <stp/>
        <stp>##V3_BDPV12</stp>
        <stp>EJ606316 Corp</stp>
        <stp>industry_sector</stp>
        <stp>[hybrids_05.xlsx]tkrBBG!R57C14</stp>
        <tr r="N57" s="1"/>
      </tp>
      <tp t="s">
        <v>Energy</v>
        <stp/>
        <stp>##V3_BDPV12</stp>
        <stp>BK123260 Corp</stp>
        <stp>industry_sector</stp>
        <stp>[hybrids_05.xlsx]tkrBBG!R38C14</stp>
        <tr r="N38" s="1"/>
      </tp>
      <tp t="s">
        <v>Consumer, Non-cyclical</v>
        <stp/>
        <stp>##V3_BDPV12</stp>
        <stp>EK648265 Corp</stp>
        <stp>industry_sector</stp>
        <stp>[hybrids_05.xlsx]tkrBBG!R12C14</stp>
        <tr r="N12" s="1"/>
      </tp>
      <tp t="s">
        <v>N</v>
        <stp/>
        <stp>##V3_BDPV12</stp>
        <stp>EK872764 Corp</stp>
        <stp>green_bond_loan_indicator</stp>
        <stp>[hybrids_05.xlsx]tkrBBG!R128C21</stp>
        <tr r="U128" s="1"/>
      </tp>
      <tp t="s">
        <v>Communications</v>
        <stp/>
        <stp>##V3_BDPV12</stp>
        <stp>EK041235 Corp</stp>
        <stp>industry_sector</stp>
        <stp>[hybrids_05.xlsx]tkrBBG!R64C14</stp>
        <tr r="N64" s="1"/>
      </tp>
      <tp t="s">
        <v>BB</v>
        <stp/>
        <stp>##V3_BDPV12</stp>
        <stp>XS1219498141 Corp</stp>
        <stp>bb_composite</stp>
        <stp>[hybrids_05.xlsx]maturity!R6C5</stp>
        <tr r="E6" s="7"/>
      </tp>
      <tp t="s">
        <v>Y</v>
        <stp/>
        <stp>##V3_BDPV12</stp>
        <stp>AQ026565 Corp</stp>
        <stp>green_bond_loan_indicator</stp>
        <stp>[hybrids_05.xlsx]tkrBBG!R124C21</stp>
        <tr r="U124" s="1"/>
      </tp>
      <tp t="s">
        <v>BB+</v>
        <stp/>
        <stp>##V3_BDPV12</stp>
        <stp>XS1323897485 Corp</stp>
        <stp>bb_composite</stp>
        <stp>[hybrids_05.xlsx]maturity!R6C5</stp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  <tr r="E6" s="7"/>
      </tp>
      <tp t="s">
        <v>BBB-</v>
        <stp/>
        <stp>##V3_BDPV12</stp>
        <stp>FR0012278539 Corp</stp>
        <stp>bb_composite</stp>
        <stp>[hybrids_05.xlsx]maturity!R6C5</stp>
        <tr r="E6" s="7"/>
      </tp>
      <tp t="s">
        <v>N</v>
        <stp/>
        <stp>##V3_BDPV12</stp>
        <stp>AU216832 Corp</stp>
        <stp>green_bond_loan_indicator</stp>
        <stp>[hybrids_05.xlsx]tkrBBG!R149C21</stp>
        <tr r="U149" s="1"/>
      </tp>
      <tp t="s">
        <v>Y</v>
        <stp/>
        <stp>##V3_BDPV12</stp>
        <stp>AX076550 Corp</stp>
        <stp>green_bond_loan_indicator</stp>
        <stp>[hybrids_05.xlsx]tkrBBG!R126C21</stp>
        <tr r="U126" s="1"/>
      </tp>
      <tp>
        <v>393.38</v>
        <stp/>
        <stp>##V3_BDPV12</stp>
        <stp>XS1629658755 Corp</stp>
        <stp>interval_high</stp>
        <stp>[hybrids_05.xlsx]issuerTable!R4C18</stp>
        <stp>calc_interval=30d</stp>
        <stp>market_data_override=sp210</stp>
        <tr r="R4" s="5"/>
      </tp>
      <tp>
        <v>334.74141379310345</v>
        <stp/>
        <stp>##V3_BDPV12</stp>
        <stp>XS0968913342 Corp</stp>
        <stp>interval_avg</stp>
        <stp>[hybrids_05.xlsx]issuerTable!R4C13</stp>
        <stp>calc_interval=30d</stp>
        <stp>market_data_override=sp210</stp>
        <tr r="M4" s="5"/>
      </tp>
      <tp t="s">
        <v>BB</v>
        <stp/>
        <stp>##V3_BDPV12</stp>
        <stp>LW253022 Corp</stp>
        <stp>rtg_sp</stp>
        <stp>[hybrids_05.xlsx]tkrBBG!R61C19</stp>
        <tr r="S61" s="1"/>
      </tp>
      <tp t="s">
        <v>NR</v>
        <stp/>
        <stp>##V3_BDPV12</stp>
        <stp>DE000A1ZN206 Corp</stp>
        <stp>bb_composite</stp>
        <stp>[hybrids_05.xlsx]maturity!R6C5</stp>
        <tr r="E6" s="7"/>
      </tp>
      <tp t="s">
        <v>EDPPL 1.7 07/20/80</v>
        <stp/>
        <stp>##V3_BDPV12</stp>
        <stp>ZP454068 Corp</stp>
        <stp>security_name</stp>
        <stp>[hybrids_05.xlsx]sectorTable!R9C6</stp>
        <tr r="F9" s="3"/>
      </tp>
      <tp t="s">
        <v>Utilities</v>
        <stp/>
        <stp>##V3_BDPV12</stp>
        <stp>EK872764 Corp</stp>
        <stp>industry_sector</stp>
        <stp>[hybrids_05.xlsx]tkrBBG!R128C14</stp>
        <tr r="N128" s="1"/>
      </tp>
      <tp t="s">
        <v>Utilities</v>
        <stp/>
        <stp>##V3_BDPV12</stp>
        <stp>EK770296 Corp</stp>
        <stp>industry_sector</stp>
        <stp>[hybrids_05.xlsx]tkrBBG!R137C14</stp>
        <tr r="N137" s="1"/>
      </tp>
      <tp t="s">
        <v>Utilities</v>
        <stp/>
        <stp>##V3_BDPV12</stp>
        <stp>EJ843360 Corp</stp>
        <stp>industry_sector</stp>
        <stp>[hybrids_05.xlsx]tkrBBG!R123C14</stp>
        <tr r="N123" s="1"/>
      </tp>
      <tp t="s">
        <v>Utilities</v>
        <stp/>
        <stp>##V3_BDPV12</stp>
        <stp>EK605885 Corp</stp>
        <stp>industry_sector</stp>
        <stp>[hybrids_05.xlsx]tkrBBG!R145C14</stp>
        <tr r="N145" s="1"/>
      </tp>
      <tp t="s">
        <v>Utilities</v>
        <stp/>
        <stp>##V3_BDPV12</stp>
        <stp>EK858869 Corp</stp>
        <stp>industry_sector</stp>
        <stp>[hybrids_05.xlsx]tkrBBG!R112C14</stp>
        <tr r="N112" s="1"/>
      </tp>
      <tp t="s">
        <v>Utilities</v>
        <stp/>
        <stp>##V3_BDPV12</stp>
        <stp>EK888464 Corp</stp>
        <stp>industry_sector</stp>
        <stp>[hybrids_05.xlsx]tkrBBG!R141C14</stp>
        <tr r="N141" s="1"/>
      </tp>
      <tp t="s">
        <v>BAYNGR 3 3/4 07/01/74</v>
        <stp/>
        <stp>##V3_BDPV12</stp>
        <stp>EK352403 Corp</stp>
        <stp>security name</stp>
        <stp>[hybrids_05.xlsx]tkrBBG!R7C7</stp>
        <tr r="G7" s="1"/>
      </tp>
      <tp t="s">
        <v>Communications</v>
        <stp/>
        <stp>##V3_BDPV12</stp>
        <stp>ZP870673 Corp</stp>
        <stp>industry_sector</stp>
        <stp>[hybrids_05.xlsx]tkrBBG!R60C14</stp>
        <tr r="N60" s="1"/>
      </tp>
      <tp t="s">
        <v>Utilities</v>
        <stp/>
        <stp>##V3_BDPV12</stp>
        <stp>ZR441424 Corp</stp>
        <stp>industry_sector</stp>
        <stp>[hybrids_05.xlsx]tkrBBG!R94C14</stp>
        <tr r="N94" s="1"/>
      </tp>
      <tp t="s">
        <v>Communications</v>
        <stp/>
        <stp>##V3_BDPV12</stp>
        <stp>AU654357 Corp</stp>
        <stp>industry_sector</stp>
        <stp>[hybrids_05.xlsx]tkrBBG!R81C14</stp>
        <tr r="N81" s="1"/>
      </tp>
      <tp t="s">
        <v>BBB+</v>
        <stp/>
        <stp>##V3_BDPV12</stp>
        <stp>QJ201811 Corp</stp>
        <stp>rtg_sp</stp>
        <stp>[hybrids_05.xlsx]tkrBBG!R51C19</stp>
        <tr r="S51" s="1"/>
      </tp>
      <tp t="s">
        <v>BBB+</v>
        <stp/>
        <stp>##V3_BDPV12</stp>
        <stp>QJ201812 Corp</stp>
        <stp>rtg_sp</stp>
        <stp>[hybrids_05.xlsx]tkrBBG!R50C19</stp>
        <tr r="S50" s="1"/>
      </tp>
      <tp t="s">
        <v>BBB+</v>
        <stp/>
        <stp>##V3_BDPV12</stp>
        <stp>QJ191077 Corp</stp>
        <stp>rtg_sp</stp>
        <stp>[hybrids_05.xlsx]tkrBBG!R52C19</stp>
        <tr r="S52" s="1"/>
      </tp>
      <tp t="s">
        <v>EUR</v>
        <stp/>
        <stp>##V3_BDPV12</stp>
        <stp>ZP870673 Corp</stp>
        <stp>crncy</stp>
        <stp>[hybrids_05.xlsx]tkrBBG!R60C12</stp>
        <tr r="L60" s="1"/>
      </tp>
      <tp t="s">
        <v>EUR</v>
        <stp/>
        <stp>##V3_BDPV12</stp>
        <stp>ZP707724 Corp</stp>
        <stp>crncy</stp>
        <stp>[hybrids_05.xlsx]tkrBBG!R76C12</stp>
        <tr r="L76" s="1"/>
      </tp>
      <tp t="s">
        <v>BBB+</v>
        <stp/>
        <stp>##V3_BDPV12</stp>
        <stp>QJ190690 Corp</stp>
        <stp>bb_composite</stp>
        <stp>[hybrids_05.xlsx]tkrBBG!R48C20</stp>
        <tr r="T48" s="1"/>
      </tp>
      <tp t="s">
        <v>EUR</v>
        <stp/>
        <stp>##V3_BDPV12</stp>
        <stp>AL211915 Corp</stp>
        <stp>crncy</stp>
        <stp>[hybrids_05.xlsx]tkrBBG!R62C12</stp>
        <tr r="L62" s="1"/>
      </tp>
      <tp t="s">
        <v>EUR</v>
        <stp/>
        <stp>##V3_BDPV12</stp>
        <stp>AZ371883 Corp</stp>
        <stp>crncy</stp>
        <stp>[hybrids_05.xlsx]tkrBBG!R91C12</stp>
        <tr r="L91" s="1"/>
      </tp>
      <tp t="s">
        <v>24/03/2026</v>
        <stp/>
        <stp>##V3_BDPV12</stp>
        <stp>XS1048428442 Corp</stp>
        <stp>nxt_call_dt</stp>
        <stp>[hybrids_05.xlsx]directH (tkr)!R35C5</stp>
        <tr r="E35" s="13"/>
      </tp>
      <tp t="s">
        <v>EUR</v>
        <stp/>
        <stp>##V3_BDPV12</stp>
        <stp>BJ736567 Corp</stp>
        <stp>crncy</stp>
        <stp>[hybrids_05.xlsx]tkrBBG!R10C12</stp>
        <tr r="L10" s="1"/>
      </tp>
      <tp t="s">
        <v>EUR</v>
        <stp/>
        <stp>##V3_BDPV12</stp>
        <stp>AU654481 Corp</stp>
        <stp>crncy</stp>
        <stp>[hybrids_05.xlsx]tkrBBG!R78C12</stp>
        <tr r="L78" s="1"/>
      </tp>
      <tp t="s">
        <v>BBB+</v>
        <stp/>
        <stp>##V3_BDPV12</stp>
        <stp>BK115993 Corp</stp>
        <stp>bb_composite</stp>
        <stp>[hybrids_05.xlsx]tkrBBG!R40C20</stp>
        <tr r="T40" s="1"/>
      </tp>
      <tp t="s">
        <v>EUR</v>
        <stp/>
        <stp>##V3_BDPV12</stp>
        <stp>AR738797 Corp</stp>
        <stp>crncy</stp>
        <stp>[hybrids_05.xlsx]tkrBBG!R75C12</stp>
        <tr r="L75" s="1"/>
      </tp>
      <tp t="s">
        <v>EUR</v>
        <stp/>
        <stp>##V3_BDPV12</stp>
        <stp>AZ018655 Corp</stp>
        <stp>crncy</stp>
        <stp>[hybrids_05.xlsx]tkrBBG!R16C12</stp>
        <tr r="L16" s="1"/>
      </tp>
      <tp t="s">
        <v>14/06/2027</v>
        <stp/>
        <stp>##V3_BDPV12</stp>
        <stp>XS1629774230 Corp</stp>
        <stp>nxt_call_dt</stp>
        <stp>[hybrids_05.xlsx]directH (tkr)!R34C5</stp>
        <tr r="E34" s="13"/>
      </tp>
      <tp t="s">
        <v>BB</v>
        <stp/>
        <stp>##V3_BDPV12</stp>
        <stp>EK143492 Corp</stp>
        <stp>bb_composite</stp>
        <stp>[hybrids_05.xlsx]tkrBBG!R73C20</stp>
        <tr r="T73" s="1"/>
      </tp>
      <tp t="s">
        <v>Consumer, Cyclical</v>
        <stp/>
        <stp>##V3_BDPV12</stp>
        <stp>EK628291 Corp</stp>
        <stp>industry_sector</stp>
        <stp>[hybrids_05.xlsx]tkrBBG!R150C14</stp>
        <tr r="N150" s="1"/>
      </tp>
      <tp t="s">
        <v>PERP/CALL</v>
        <stp/>
        <stp>##V3_BDPV12</stp>
        <stp>EJ917655 Corp</stp>
        <stp>mty_typ</stp>
        <stp>[hybrids_05.xlsx]tkrBBG!R3C11</stp>
        <tr r="K3" s="1"/>
      </tp>
      <tp t="s">
        <v>Consumer, Non-cyclical</v>
        <stp/>
        <stp>##V3_BDPV12</stp>
        <stp>ED984069 Corp</stp>
        <stp>industry_sector</stp>
        <stp>[hybrids_05.xlsx]tkrBBG!R189C14</stp>
        <tr r="N189" s="1"/>
      </tp>
      <tp t="s">
        <v>Utilities</v>
        <stp/>
        <stp>##V3_BDPV12</stp>
        <stp>AW875570 Corp</stp>
        <stp>industry_sector</stp>
        <stp>[hybrids_05.xlsx]tkrBBG!R147C14</stp>
        <tr r="N147" s="1"/>
      </tp>
      <tp t="s">
        <v>Consumer, Cyclical</v>
        <stp/>
        <stp>##V3_BDPV12</stp>
        <stp>EK811579 Corp</stp>
        <stp>industry_sector</stp>
        <stp>[hybrids_05.xlsx]tkrBBG!R161C14</stp>
        <tr r="N161" s="1"/>
      </tp>
      <tp t="s">
        <v>Utilities</v>
        <stp/>
        <stp>##V3_BDPV12</stp>
        <stp>ZQ804479 Corp</stp>
        <stp>industry_sector</stp>
        <stp>[hybrids_05.xlsx]tkrBBG!R144C14</stp>
        <tr r="N144" s="1"/>
      </tp>
      <tp>
        <v>500000000</v>
        <stp/>
        <stp>##V3_BDPV12</stp>
        <stp>EJ917655 Corp</stp>
        <stp>amt_outstanding</stp>
        <stp>[hybrids_05.xlsx]tkrBBG!R3C13</stp>
        <tr r="M3" s="1"/>
      </tp>
      <tp t="s">
        <v>Energy</v>
        <stp/>
        <stp>##V3_BDPV12</stp>
        <stp>UV853118 Corp</stp>
        <stp>industry_sector</stp>
        <stp>[hybrids_05.xlsx]tkrBBG!R30C14</stp>
        <tr r="N30" s="1"/>
      </tp>
      <tp t="s">
        <v>Communications</v>
        <stp/>
        <stp>##V3_BDPV12</stp>
        <stp>ZP707724 Corp</stp>
        <stp>industry_sector</stp>
        <stp>[hybrids_05.xlsx]tkrBBG!R76C14</stp>
        <tr r="N76" s="1"/>
      </tp>
      <tp t="s">
        <v>Consumer, Non-cyclical</v>
        <stp/>
        <stp>##V3_BDPV12</stp>
        <stp>ZR457518 Corp</stp>
        <stp>industry_sector</stp>
        <stp>[hybrids_05.xlsx]tkrBBG!R21C14</stp>
        <tr r="N21" s="1"/>
      </tp>
      <tp>
        <v>318.78706896551722</v>
        <stp/>
        <stp>##V3_BDPV12</stp>
        <stp>XS1795406658 Corp</stp>
        <stp>interval_avg</stp>
        <stp>[hybrids_05.xlsx]issuerTable!R85C25</stp>
        <stp>calc_interval=30d</stp>
        <stp>market_data_override=sp210</stp>
        <tr r="Y85" s="5"/>
      </tp>
      <tp>
        <v>381.51437931034485</v>
        <stp/>
        <stp>##V3_BDPV12</stp>
        <stp>XS1795406575 Corp</stp>
        <stp>interval_avg</stp>
        <stp>[hybrids_05.xlsx]issuerTable!R82C25</stp>
        <stp>calc_interval=30d</stp>
        <stp>market_data_override=sp210</stp>
        <tr r="Y82" s="5"/>
      </tp>
      <tp t="s">
        <v>Communications</v>
        <stp/>
        <stp>##V3_BDPV12</stp>
        <stp>LW253022 Corp</stp>
        <stp>industry_sector</stp>
        <stp>[hybrids_05.xlsx]tkrBBG!R61C14</stp>
        <tr r="N61" s="1"/>
      </tp>
      <tp t="s">
        <v>Communications</v>
        <stp/>
        <stp>##V3_BDPV12</stp>
        <stp>AQ234625 Corp</stp>
        <stp>industry_sector</stp>
        <stp>[hybrids_05.xlsx]tkrBBG!R71C14</stp>
        <tr r="N71" s="1"/>
      </tp>
      <tp t="s">
        <v>Energy</v>
        <stp/>
        <stp>##V3_BDPV12</stp>
        <stp>LW068019 Corp</stp>
        <stp>industry_sector</stp>
        <stp>[hybrids_05.xlsx]tkrBBG!R43C14</stp>
        <tr r="N43" s="1"/>
      </tp>
      <tp t="s">
        <v>Communications</v>
        <stp/>
        <stp>##V3_BDPV12</stp>
        <stp>ZR570567 Corp</stp>
        <stp>industry_sector</stp>
        <stp>[hybrids_05.xlsx]tkrBBG!R67C14</stp>
        <tr r="N67" s="1"/>
      </tp>
      <tp t="s">
        <v>Utilities</v>
        <stp/>
        <stp>##V3_BDPV12</stp>
        <stp>ZQ782646 Corp</stp>
        <stp>industry_sector</stp>
        <stp>[hybrids_05.xlsx]tkrBBG!R99C14</stp>
        <tr r="N99" s="1"/>
      </tp>
      <tp t="s">
        <v>N</v>
        <stp/>
        <stp>##V3_BDPV12</stp>
        <stp>ZR363807 Corp</stp>
        <stp>green_bond_loan_indicator</stp>
        <stp>[hybrids_05.xlsx]tkrBBG!R132C21</stp>
        <tr r="U132" s="1"/>
      </tp>
      <tp t="s">
        <v>N</v>
        <stp/>
        <stp>##V3_BDPV12</stp>
        <stp>ZR363806 Corp</stp>
        <stp>green_bond_loan_indicator</stp>
        <stp>[hybrids_05.xlsx]tkrBBG!R131C21</stp>
        <tr r="U131" s="1"/>
      </tp>
      <tp t="s">
        <v>BBB+</v>
        <stp/>
        <stp>##V3_BDPV12</stp>
        <stp>QJ190880 Corp</stp>
        <stp>rtg_sp</stp>
        <stp>[hybrids_05.xlsx]tkrBBG!R49C19</stp>
        <tr r="S49" s="1"/>
      </tp>
      <tp t="s">
        <v>BBB+</v>
        <stp/>
        <stp>##V3_BDPV12</stp>
        <stp>QJ190690 Corp</stp>
        <stp>rtg_sp</stp>
        <stp>[hybrids_05.xlsx]tkrBBG!R48C19</stp>
        <tr r="S48" s="1"/>
      </tp>
      <tp t="s">
        <v>A-</v>
        <stp/>
        <stp>##V3_BDPV12</stp>
        <stp>QZ730458 Corp</stp>
        <stp>rtg_sp</stp>
        <stp>[hybrids_05.xlsx]tkrBBG!R47C19</stp>
        <tr r="S47" s="1"/>
      </tp>
      <tp t="s">
        <v>A-</v>
        <stp/>
        <stp>##V3_BDPV12</stp>
        <stp>QZ730280 Corp</stp>
        <stp>rtg_sp</stp>
        <stp>[hybrids_05.xlsx]tkrBBG!R44C19</stp>
        <tr r="S44" s="1"/>
      </tp>
      <tp t="s">
        <v>BBB+</v>
        <stp/>
        <stp>##V3_BDPV12</stp>
        <stp>QJ190880 Corp</stp>
        <stp>bb_composite</stp>
        <stp>[hybrids_05.xlsx]tkrBBG!R49C20</stp>
        <tr r="T49" s="1"/>
      </tp>
      <tp t="s">
        <v>EUR</v>
        <stp/>
        <stp>##V3_BDPV12</stp>
        <stp>EK814844 Corp</stp>
        <stp>crncy</stp>
        <stp>[hybrids_05.xlsx]tkrBBG!R34C12</stp>
        <tr r="L34" s="1"/>
      </tp>
      <tp t="s">
        <v>EUR</v>
        <stp/>
        <stp>##V3_BDPV12</stp>
        <stp>EK634166 Corp</stp>
        <stp>crncy</stp>
        <stp>[hybrids_05.xlsx]tkrBBG!R11C12</stp>
        <tr r="L11" s="1"/>
      </tp>
      <tp t="s">
        <v>BBB</v>
        <stp/>
        <stp>##V3_BDPV12</stp>
        <stp>UV853118 Corp</stp>
        <stp>bb_composite</stp>
        <stp>[hybrids_05.xlsx]tkrBBG!R30C20</stp>
        <tr r="T30" s="1"/>
      </tp>
      <tp t="s">
        <v>USD</v>
        <stp/>
        <stp>##V3_BDPV12</stp>
        <stp>AX916964 Corp</stp>
        <stp>crncy</stp>
        <stp>[hybrids_05.xlsx]tkrBBG!R82C12</stp>
        <tr r="L82" s="1"/>
      </tp>
      <tp t="s">
        <v>EUR</v>
        <stp/>
        <stp>##V3_BDPV12</stp>
        <stp>EK821917 Corp</stp>
        <stp>crncy</stp>
        <stp>[hybrids_05.xlsx]tkrBBG!R92C12</stp>
        <tr r="L92" s="1"/>
      </tp>
      <tp t="s">
        <v>GBP</v>
        <stp/>
        <stp>##V3_BDPV12</stp>
        <stp>EK041241 Corp</stp>
        <stp>crncy</stp>
        <stp>[hybrids_05.xlsx]tkrBBG!R68C12</stp>
        <tr r="L68" s="1"/>
      </tp>
      <tp t="s">
        <v>EUR</v>
        <stp/>
        <stp>##V3_BDPV12</stp>
        <stp>AR738776 Corp</stp>
        <stp>crncy</stp>
        <stp>[hybrids_05.xlsx]tkrBBG!R72C12</stp>
        <tr r="L72" s="1"/>
      </tp>
      <tp t="s">
        <v>BB</v>
        <stp/>
        <stp>##V3_BDPV12</stp>
        <stp>FR0013399177 Corp</stp>
        <stp>bb_composite</stp>
        <stp>[hybrids_05.xlsx]sectorTable!R7C15</stp>
        <tr r="O7" s="3"/>
      </tp>
      <tp t="s">
        <v>NR</v>
        <stp/>
        <stp>##V3_BDPV12</stp>
        <stp>EK821917 Corp</stp>
        <stp>bb_composite</stp>
        <stp>[hybrids_05.xlsx]tkrBBG!R92C20</stp>
        <tr r="T92" s="1"/>
      </tp>
      <tp t="s">
        <v>BBB-</v>
        <stp/>
        <stp>##V3_BDPV12</stp>
        <stp>AO148682 Corp</stp>
        <stp>bb_composite</stp>
        <stp>[hybrids_05.xlsx]tkrBBG!R20C20</stp>
        <tr r="T20" s="1"/>
      </tp>
      <tp t="s">
        <v>Basic Materials</v>
        <stp/>
        <stp>##V3_BDPV12</stp>
        <stp>QJ937853 Corp</stp>
        <stp>industry_sector</stp>
        <stp>[hybrids_05.xlsx]tkrBBG!R186C14</stp>
        <tr r="N186" s="1"/>
      </tp>
      <tp t="s">
        <v>Basic Materials</v>
        <stp/>
        <stp>##V3_BDPV12</stp>
        <stp>QJ937853 Corp</stp>
        <stp>industry_sector</stp>
        <stp>[hybrids_05.xlsx]tkrBBG!R187C14</stp>
        <tr r="N187" s="1"/>
      </tp>
      <tp t="s">
        <v>Basic Materials</v>
        <stp/>
        <stp>##V3_BDPV12</stp>
        <stp>QJ937853 Corp</stp>
        <stp>industry_sector</stp>
        <stp>[hybrids_05.xlsx]tkrBBG!R184C14</stp>
        <tr r="N184" s="1"/>
      </tp>
      <tp t="s">
        <v>Basic Materials</v>
        <stp/>
        <stp>##V3_BDPV12</stp>
        <stp>QJ937853 Corp</stp>
        <stp>industry_sector</stp>
        <stp>[hybrids_05.xlsx]tkrBBG!R185C14</stp>
        <tr r="N185" s="1"/>
      </tp>
      <tp t="s">
        <v>Basic Materials</v>
        <stp/>
        <stp>##V3_BDPV12</stp>
        <stp>QJ937853 Corp</stp>
        <stp>industry_sector</stp>
        <stp>[hybrids_05.xlsx]tkrBBG!R182C14</stp>
        <tr r="N182" s="1"/>
      </tp>
      <tp t="s">
        <v>Basic Materials</v>
        <stp/>
        <stp>##V3_BDPV12</stp>
        <stp>QJ937853 Corp</stp>
        <stp>industry_sector</stp>
        <stp>[hybrids_05.xlsx]tkrBBG!R183C14</stp>
        <tr r="N183" s="1"/>
      </tp>
      <tp t="s">
        <v>Basic Materials</v>
        <stp/>
        <stp>##V3_BDPV12</stp>
        <stp>QJ937853 Corp</stp>
        <stp>industry_sector</stp>
        <stp>[hybrids_05.xlsx]tkrBBG!R180C14</stp>
        <tr r="N180" s="1"/>
      </tp>
      <tp t="s">
        <v>Basic Materials</v>
        <stp/>
        <stp>##V3_BDPV12</stp>
        <stp>QJ937853 Corp</stp>
        <stp>industry_sector</stp>
        <stp>[hybrids_05.xlsx]tkrBBG!R181C14</stp>
        <tr r="N181" s="1"/>
      </tp>
      <tp t="s">
        <v>Basic Materials</v>
        <stp/>
        <stp>##V3_BDPV12</stp>
        <stp>QJ937853 Corp</stp>
        <stp>industry_sector</stp>
        <stp>[hybrids_05.xlsx]tkrBBG!R167C14</stp>
        <tr r="N167" s="1"/>
      </tp>
      <tp t="s">
        <v>Basic Materials</v>
        <stp/>
        <stp>##V3_BDPV12</stp>
        <stp>QJ937853 Corp</stp>
        <stp>industry_sector</stp>
        <stp>[hybrids_05.xlsx]tkrBBG!R162C14</stp>
        <tr r="N162" s="1"/>
      </tp>
      <tp t="s">
        <v>Basic Materials</v>
        <stp/>
        <stp>##V3_BDPV12</stp>
        <stp>QJ937853 Corp</stp>
        <stp>industry_sector</stp>
        <stp>[hybrids_05.xlsx]tkrBBG!R168C14</stp>
        <tr r="N168" s="1"/>
      </tp>
      <tp t="s">
        <v>Basic Materials</v>
        <stp/>
        <stp>##V3_BDPV12</stp>
        <stp>QJ937853 Corp</stp>
        <stp>industry_sector</stp>
        <stp>[hybrids_05.xlsx]tkrBBG!R169C14</stp>
        <tr r="N169" s="1"/>
      </tp>
      <tp t="s">
        <v>Basic Materials</v>
        <stp/>
        <stp>##V3_BDPV12</stp>
        <stp>QJ937853 Corp</stp>
        <stp>industry_sector</stp>
        <stp>[hybrids_05.xlsx]tkrBBG!R176C14</stp>
        <tr r="N176" s="1"/>
      </tp>
      <tp t="s">
        <v>Basic Materials</v>
        <stp/>
        <stp>##V3_BDPV12</stp>
        <stp>QJ937853 Corp</stp>
        <stp>industry_sector</stp>
        <stp>[hybrids_05.xlsx]tkrBBG!R177C14</stp>
        <tr r="N177" s="1"/>
      </tp>
      <tp t="s">
        <v>Basic Materials</v>
        <stp/>
        <stp>##V3_BDPV12</stp>
        <stp>QJ937853 Corp</stp>
        <stp>industry_sector</stp>
        <stp>[hybrids_05.xlsx]tkrBBG!R174C14</stp>
        <tr r="N174" s="1"/>
      </tp>
      <tp t="s">
        <v>Basic Materials</v>
        <stp/>
        <stp>##V3_BDPV12</stp>
        <stp>QJ937853 Corp</stp>
        <stp>industry_sector</stp>
        <stp>[hybrids_05.xlsx]tkrBBG!R175C14</stp>
        <tr r="N175" s="1"/>
      </tp>
      <tp t="s">
        <v>Basic Materials</v>
        <stp/>
        <stp>##V3_BDPV12</stp>
        <stp>QJ937853 Corp</stp>
        <stp>industry_sector</stp>
        <stp>[hybrids_05.xlsx]tkrBBG!R172C14</stp>
        <tr r="N172" s="1"/>
      </tp>
      <tp t="s">
        <v>Basic Materials</v>
        <stp/>
        <stp>##V3_BDPV12</stp>
        <stp>QJ937853 Corp</stp>
        <stp>industry_sector</stp>
        <stp>[hybrids_05.xlsx]tkrBBG!R173C14</stp>
        <tr r="N173" s="1"/>
      </tp>
      <tp t="s">
        <v>Basic Materials</v>
        <stp/>
        <stp>##V3_BDPV12</stp>
        <stp>QJ937853 Corp</stp>
        <stp>industry_sector</stp>
        <stp>[hybrids_05.xlsx]tkrBBG!R170C14</stp>
        <tr r="N170" s="1"/>
      </tp>
      <tp t="s">
        <v>Basic Materials</v>
        <stp/>
        <stp>##V3_BDPV12</stp>
        <stp>QJ937853 Corp</stp>
        <stp>industry_sector</stp>
        <stp>[hybrids_05.xlsx]tkrBBG!R171C14</stp>
        <tr r="N171" s="1"/>
      </tp>
      <tp t="s">
        <v>Basic Materials</v>
        <stp/>
        <stp>##V3_BDPV12</stp>
        <stp>QJ937853 Corp</stp>
        <stp>industry_sector</stp>
        <stp>[hybrids_05.xlsx]tkrBBG!R178C14</stp>
        <tr r="N178" s="1"/>
      </tp>
      <tp t="s">
        <v>Basic Materials</v>
        <stp/>
        <stp>##V3_BDPV12</stp>
        <stp>QJ937853 Corp</stp>
        <stp>industry_sector</stp>
        <stp>[hybrids_05.xlsx]tkrBBG!R179C14</stp>
        <tr r="N179" s="1"/>
      </tp>
      <tp t="s">
        <v>Basic Materials</v>
        <stp/>
        <stp>##V3_BDPV12</stp>
        <stp>EJ917655 Corp</stp>
        <stp>industry_sector</stp>
        <stp>[hybrids_05.xlsx]tkrBBG!R163C14</stp>
        <tr r="N163" s="1"/>
      </tp>
      <tp t="s">
        <v>Industrial</v>
        <stp/>
        <stp>##V3_BDPV12</stp>
        <stp>EK523297 Corp</stp>
        <stp>industry_sector</stp>
        <stp>[hybrids_05.xlsx]tkrBBG!R192C14</stp>
        <tr r="N192" s="1"/>
      </tp>
      <tp t="s">
        <v>Utilities</v>
        <stp/>
        <stp>##V3_BDPV12</stp>
        <stp>EK588292 Corp</stp>
        <stp>industry_sector</stp>
        <stp>[hybrids_05.xlsx]tkrBBG!R127C14</stp>
        <tr r="N127" s="1"/>
      </tp>
      <tp t="s">
        <v>CALLABLE</v>
        <stp/>
        <stp>##V3_BDPV12</stp>
        <stp>EK834863 Corp</stp>
        <stp>mty_typ</stp>
        <stp>[hybrids_05.xlsx]tkrBBG!R6C11</stp>
        <tr r="K6" s="1"/>
      </tp>
      <tp t="s">
        <v>SOLBBB 5.869 PERP</v>
        <stp/>
        <stp>##V3_BDPV12</stp>
        <stp>QJ937566 Corp</stp>
        <stp>security name</stp>
        <stp>[hybrids_05.xlsx]tkrBBG!R5C7</stp>
        <tr r="G5" s="1"/>
      </tp>
      <tp>
        <v>1300000000</v>
        <stp/>
        <stp>##V3_BDPV12</stp>
        <stp>EK834863 Corp</stp>
        <stp>amt_outstanding</stp>
        <stp>[hybrids_05.xlsx]tkrBBG!R6C13</stp>
        <tr r="M6" s="1"/>
      </tp>
      <tp t="s">
        <v>Technology</v>
        <stp/>
        <stp>##V3_BDPV12</stp>
        <stp>ZR796682 Corp</stp>
        <stp>industry_sector</stp>
        <stp>[hybrids_05.xlsx]tkrBBG!R84C14</stp>
        <tr r="N84" s="1"/>
      </tp>
      <tp>
        <v>285.06100000000004</v>
        <stp/>
        <stp>##V3_BDPV12</stp>
        <stp>XS1048428012 Corp</stp>
        <stp>interval_avg</stp>
        <stp>[hybrids_05.xlsx]issuerTable!R21C25</stp>
        <stp>calc_interval=30d</stp>
        <stp>market_data_override=sp210</stp>
        <tr r="Y21" s="5"/>
      </tp>
      <tp t="s">
        <v>Financial</v>
        <stp/>
        <stp>##V3_BDPV12</stp>
        <stp>UV391246 Corp</stp>
        <stp>industry_sector</stp>
        <stp>[hybrids_05.xlsx]tkrBBG!R26C14</stp>
        <tr r="N26" s="1"/>
      </tp>
      <tp>
        <v>385.44668965517241</v>
        <stp/>
        <stp>##V3_BDPV12</stp>
        <stp>XS1048428442 Corp</stp>
        <stp>interval_avg</stp>
        <stp>[hybrids_05.xlsx]issuerTable!R27C25</stp>
        <stp>calc_interval=30d</stp>
        <stp>market_data_override=sp210</stp>
        <tr r="Y27" s="5"/>
      </tp>
      <tp t="s">
        <v>Communications</v>
        <stp/>
        <stp>##V3_BDPV12</stp>
        <stp>ZR655675 Corp</stp>
        <stp>industry_sector</stp>
        <stp>[hybrids_05.xlsx]tkrBBG!R77C14</stp>
        <tr r="N77" s="1"/>
      </tp>
      <tp t="s">
        <v>#N/A N/A</v>
        <stp/>
        <stp>##V3_BDPV12</stp>
        <stp>QJ993374 Corp</stp>
        <stp>rtg_sp</stp>
        <stp>[hybrids_05.xlsx]tkrBBG!R32C19</stp>
        <tr r="S32" s="1"/>
      </tp>
      <tp t="s">
        <v>USD</v>
        <stp/>
        <stp>##V3_BDPV12</stp>
        <stp>EJ606316 Corp</stp>
        <stp>crncy</stp>
        <stp>[hybrids_05.xlsx]tkrBBG!R57C12</stp>
        <tr r="L57" s="1"/>
      </tp>
      <tp t="s">
        <v>EUR</v>
        <stp/>
        <stp>##V3_BDPV12</stp>
        <stp>EK864970 Corp</stp>
        <stp>crncy</stp>
        <stp>[hybrids_05.xlsx]tkrBBG!R56C12</stp>
        <tr r="L56" s="1"/>
      </tp>
      <tp t="s">
        <v>EUR</v>
        <stp/>
        <stp>##V3_BDPV12</stp>
        <stp>EK143492 Corp</stp>
        <stp>crncy</stp>
        <stp>[hybrids_05.xlsx]tkrBBG!R73C12</stp>
        <tr r="L73" s="1"/>
      </tp>
      <tp t="s">
        <v>EUR</v>
        <stp/>
        <stp>##V3_BDPV12</stp>
        <stp>AZ207706 Corp</stp>
        <stp>crncy</stp>
        <stp>[hybrids_05.xlsx]tkrBBG!R14C12</stp>
        <tr r="L14" s="1"/>
      </tp>
      <tp t="s">
        <v>BB+</v>
        <stp/>
        <stp>##V3_BDPV12</stp>
        <stp>ZP991036 Corp</stp>
        <stp>bb_composite</stp>
        <stp>[hybrids_05.xlsx]tkrBBG!R86C20</stp>
        <tr r="T86" s="1"/>
      </tp>
      <tp t="s">
        <v>EUR</v>
        <stp/>
        <stp>##V3_BDPV12</stp>
        <stp>AQ234625 Corp</stp>
        <stp>crncy</stp>
        <stp>[hybrids_05.xlsx]tkrBBG!R71C12</stp>
        <tr r="L71" s="1"/>
      </tp>
      <tp t="s">
        <v>EUR</v>
        <stp/>
        <stp>##V3_BDPV12</stp>
        <stp>AU669900 Corp</stp>
        <stp>crncy</stp>
        <stp>[hybrids_05.xlsx]tkrBBG!R96C12</stp>
        <tr r="L96" s="1"/>
      </tp>
      <tp t="s">
        <v>27/06/2024</v>
        <stp/>
        <stp>##V3_BDPV12</stp>
        <stp>XS1799938995 Corp</stp>
        <stp>nxt_call_dt</stp>
        <stp>[hybrids_05.xlsx]directH (tkr)!R36C5</stp>
        <tr r="E36" s="13"/>
      </tp>
      <tp t="s">
        <v>EUR</v>
        <stp/>
        <stp>##V3_BDPV12</stp>
        <stp>AO148682 Corp</stp>
        <stp>crncy</stp>
        <stp>[hybrids_05.xlsx]tkrBBG!R20C12</stp>
        <tr r="L20" s="1"/>
      </tp>
      <tp t="s">
        <v>Utilities</v>
        <stp/>
        <stp>##V3_BDPV12</stp>
        <stp>EK858851 Corp</stp>
        <stp>industry_sector</stp>
        <stp>[hybrids_05.xlsx]tkrBBG!R111C14</stp>
        <tr r="N111" s="1"/>
      </tp>
      <tp t="s">
        <v>Consumer, Cyclical</v>
        <stp/>
        <stp>##V3_BDPV12</stp>
        <stp>EK808355 Corp</stp>
        <stp>industry_sector</stp>
        <stp>[hybrids_05.xlsx]tkrBBG!R165C14</stp>
        <tr r="N165" s="1"/>
      </tp>
      <tp t="s">
        <v>Utilities</v>
        <stp/>
        <stp>##V3_BDPV12</stp>
        <stp>AZ851450 Corp</stp>
        <stp>industry_sector</stp>
        <stp>[hybrids_05.xlsx]tkrBBG!R109C14</stp>
        <tr r="N109" s="1"/>
      </tp>
      <tp t="s">
        <v>23/04/2027</v>
        <stp/>
        <stp>##V3_BDPV12</stp>
        <stp>EK864970 Corp</stp>
        <stp>nxt_call_dt</stp>
        <stp>[hybrids_05.xlsx]sectorTable!R31C8</stp>
        <tr r="H31" s="3"/>
      </tp>
      <tp t="s">
        <v>Communications</v>
        <stp/>
        <stp>##V3_BDPV12</stp>
        <stp>AR738797 Corp</stp>
        <stp>industry_sector</stp>
        <stp>[hybrids_05.xlsx]tkrBBG!R75C14</stp>
        <tr r="N75" s="1"/>
      </tp>
      <tp t="s">
        <v>Basic Materials</v>
        <stp/>
        <stp>##V3_BDPV12</stp>
        <stp>ZP482524 Corp</stp>
        <stp>industry_sector</stp>
        <stp>[hybrids_05.xlsx]tkrBBG!R17C14</stp>
        <tr r="N17" s="1"/>
      </tp>
      <tp t="s">
        <v>Communications</v>
        <stp/>
        <stp>##V3_BDPV12</stp>
        <stp>AR738776 Corp</stp>
        <stp>industry_sector</stp>
        <stp>[hybrids_05.xlsx]tkrBBG!R72C14</stp>
        <tr r="N72" s="1"/>
      </tp>
      <tp t="s">
        <v>BBB-</v>
        <stp/>
        <stp>##V3_BDPV12</stp>
        <stp>ZQ099270 Corp</stp>
        <stp>rtg_sp</stp>
        <stp>[hybrids_05.xlsx]tkrBBG!R28C19</stp>
        <tr r="S28" s="1"/>
      </tp>
      <tp t="s">
        <v>EUR</v>
        <stp/>
        <stp>##V3_BDPV12</stp>
        <stp>ZQ376350 Corp</stp>
        <stp>crncy</stp>
        <stp>[hybrids_05.xlsx]tkrBBG!R58C12</stp>
        <tr r="L58" s="1"/>
      </tp>
      <tp t="s">
        <v>EUR</v>
        <stp/>
        <stp>##V3_BDPV12</stp>
        <stp>EK755342 Corp</stp>
        <stp>crncy</stp>
        <stp>[hybrids_05.xlsx]tkrBBG!R46C12</stp>
        <tr r="L46" s="1"/>
      </tp>
      <tp t="s">
        <v>A</v>
        <stp/>
        <stp>##V3_BDPV12</stp>
        <stp>AR887333 Corp</stp>
        <stp>bb_composite</stp>
        <stp>[hybrids_05.xlsx]tkrBBG!R25C20</stp>
        <tr r="T25" s="1"/>
      </tp>
      <tp t="s">
        <v>EUR</v>
        <stp/>
        <stp>##V3_BDPV12</stp>
        <stp>BJ924355 Corp</stp>
        <stp>crncy</stp>
        <stp>[hybrids_05.xlsx]tkrBBG!R27C12</stp>
        <tr r="L27" s="1"/>
      </tp>
      <tp t="s">
        <v>BBB-</v>
        <stp/>
        <stp>##V3_BDPV12</stp>
        <stp>XS1811181566 Corp</stp>
        <stp>bb_composite</stp>
        <stp>[hybrids_05.xlsx]sectorTable!R6C16</stp>
        <tr r="P6" s="3"/>
      </tp>
      <tp t="s">
        <v>BBB-</v>
        <stp/>
        <stp>##V3_BDPV12</stp>
        <stp>EJ814830 Corp</stp>
        <stp>bb_composite</stp>
        <stp>[hybrids_05.xlsx]tkrBBG!R53C20</stp>
        <tr r="T53" s="1"/>
      </tp>
      <tp t="s">
        <v>BBB</v>
        <stp/>
        <stp>##V3_BDPV12</stp>
        <stp>AZ371883 Corp</stp>
        <stp>bb_composite</stp>
        <stp>[hybrids_05.xlsx]tkrBBG!R91C20</stp>
        <tr r="T91" s="1"/>
      </tp>
      <tp t="s">
        <v>EUR</v>
        <stp/>
        <stp>##V3_BDPV12</stp>
        <stp>LW253022 Corp</stp>
        <stp>crncy</stp>
        <stp>[hybrids_05.xlsx]tkrBBG!R61C12</stp>
        <tr r="L61" s="1"/>
      </tp>
      <tp t="s">
        <v>CALLABLE</v>
        <stp/>
        <stp>##V3_BDPV12</stp>
        <stp>EK352403 Corp</stp>
        <stp>mty_typ</stp>
        <stp>[hybrids_05.xlsx]tkrBBG!R7C11</stp>
        <tr r="K7" s="1"/>
      </tp>
      <tp t="s">
        <v>Consumer, Cyclical</v>
        <stp/>
        <stp>##V3_BDPV12</stp>
        <stp>BJ980938 Corp</stp>
        <stp>industry_sector</stp>
        <stp>[hybrids_05.xlsx]tkrBBG!R160C14</stp>
        <tr r="N160" s="1"/>
      </tp>
      <tp t="s">
        <v>Utilities</v>
        <stp/>
        <stp>##V3_BDPV12</stp>
        <stp>AM888722 Corp</stp>
        <stp>industry_sector</stp>
        <stp>[hybrids_05.xlsx]tkrBBG!R114C14</stp>
        <tr r="N114" s="1"/>
      </tp>
      <tp t="s">
        <v>Consumer, Cyclical</v>
        <stp/>
        <stp>##V3_BDPV12</stp>
        <stp>AN880322 Corp</stp>
        <stp>industry_sector</stp>
        <stp>[hybrids_05.xlsx]tkrBBG!R153C14</stp>
        <tr r="N153" s="1"/>
      </tp>
      <tp t="s">
        <v>Consumer, Cyclical</v>
        <stp/>
        <stp>##V3_BDPV12</stp>
        <stp>AN880326 Corp</stp>
        <stp>industry_sector</stp>
        <stp>[hybrids_05.xlsx]tkrBBG!R158C14</stp>
        <tr r="N158" s="1"/>
      </tp>
      <tp t="s">
        <v>Utilities</v>
        <stp/>
        <stp>##V3_BDPV12</stp>
        <stp>BK290986 Corp</stp>
        <stp>industry_sector</stp>
        <stp>[hybrids_05.xlsx]tkrBBG!R136C14</stp>
        <tr r="N136" s="1"/>
      </tp>
      <tp t="s">
        <v>Utilities</v>
        <stp/>
        <stp>##V3_BDPV12</stp>
        <stp>BK293686 Corp</stp>
        <stp>industry_sector</stp>
        <stp>[hybrids_05.xlsx]tkrBBG!R138C14</stp>
        <tr r="N138" s="1"/>
      </tp>
      <tp>
        <v>1500000000</v>
        <stp/>
        <stp>##V3_BDPV12</stp>
        <stp>EK352403 Corp</stp>
        <stp>amt_outstanding</stp>
        <stp>[hybrids_05.xlsx]tkrBBG!R7C13</stp>
        <tr r="M7" s="1"/>
      </tp>
      <tp t="s">
        <v>Utilities</v>
        <stp/>
        <stp>##V3_BDPV12</stp>
        <stp>AZ371883 Corp</stp>
        <stp>industry_sector</stp>
        <stp>[hybrids_05.xlsx]tkrBBG!R91C14</stp>
        <tr r="N91" s="1"/>
      </tp>
      <tp t="s">
        <v>Industrial</v>
        <stp/>
        <stp>##V3_BDPV12</stp>
        <stp>ZQ100348 Corp</stp>
        <stp>industry_sector</stp>
        <stp>[hybrids_05.xlsx]tkrBBG!R29C14</stp>
        <tr r="N29" s="1"/>
      </tp>
      <tp t="s">
        <v>Communications</v>
        <stp/>
        <stp>##V3_BDPV12</stp>
        <stp>ZQ376350 Corp</stp>
        <stp>industry_sector</stp>
        <stp>[hybrids_05.xlsx]tkrBBG!R58C14</stp>
        <tr r="N58" s="1"/>
      </tp>
      <tp>
        <v>349.49558620689658</v>
        <stp/>
        <stp>##V3_BDPV12</stp>
        <stp>XS1629658755 Corp</stp>
        <stp>interval_avg</stp>
        <stp>[hybrids_05.xlsx]issuerTable!R23C25</stp>
        <stp>calc_interval=30d</stp>
        <stp>market_data_override=sp210</stp>
        <tr r="Y23" s="5"/>
      </tp>
      <tp t="s">
        <v>N</v>
        <stp/>
        <stp>##V3_BDPV12</stp>
        <stp>UV309787 Corp</stp>
        <stp>green_bond_loan_indicator</stp>
        <stp>[hybrids_05.xlsx]tkrBBG!R191C21</stp>
        <tr r="U191" s="1"/>
      </tp>
      <tp t="s">
        <v>N</v>
        <stp/>
        <stp>##V3_BDPV12</stp>
        <stp>UV429459 Corp</stp>
        <stp>green_bond_loan_indicator</stp>
        <stp>[hybrids_05.xlsx]tkrBBG!R166C21</stp>
        <tr r="U166" s="1"/>
      </tp>
      <tp t="s">
        <v>A+</v>
        <stp/>
        <stp>##V3_BDPV12</stp>
        <stp>UV391246 Corp</stp>
        <stp>rtg_sp</stp>
        <stp>[hybrids_05.xlsx]tkrBBG!R26C19</stp>
        <tr r="S26" s="1"/>
      </tp>
      <tp t="s">
        <v>EUR</v>
        <stp/>
        <stp>##V3_BDPV12</stp>
        <stp>ZR570567 Corp</stp>
        <stp>crncy</stp>
        <stp>[hybrids_05.xlsx]tkrBBG!R67C12</stp>
        <tr r="L67" s="1"/>
      </tp>
      <tp t="s">
        <v>EUR</v>
        <stp/>
        <stp>##V3_BDPV12</stp>
        <stp>ZR441424 Corp</stp>
        <stp>crncy</stp>
        <stp>[hybrids_05.xlsx]tkrBBG!R94C12</stp>
        <tr r="L94" s="1"/>
      </tp>
      <tp t="s">
        <v>EUR</v>
        <stp/>
        <stp>##V3_BDPV12</stp>
        <stp>ZR655675 Corp</stp>
        <stp>crncy</stp>
        <stp>[hybrids_05.xlsx]tkrBBG!R77C12</stp>
        <tr r="L77" s="1"/>
      </tp>
      <tp t="s">
        <v>BB+</v>
        <stp/>
        <stp>##V3_BDPV12</stp>
        <stp>BJ815149 Corp</stp>
        <stp>bb_composite</stp>
        <stp>[hybrids_05.xlsx]tkrBBG!R36C20</stp>
        <tr r="T36" s="1"/>
      </tp>
      <tp t="s">
        <v>BB</v>
        <stp/>
        <stp>##V3_BDPV12</stp>
        <stp>FR0013457157 Corp</stp>
        <stp>bb_composite</stp>
        <stp>[hybrids_05.xlsx]sectorTable!R7C16</stp>
        <tr r="P7" s="3"/>
      </tp>
      <tp t="s">
        <v>BB+</v>
        <stp/>
        <stp>##V3_BDPV12</stp>
        <stp>BJ814648 Corp</stp>
        <stp>bb_composite</stp>
        <stp>[hybrids_05.xlsx]tkrBBG!R35C20</stp>
        <tr r="T35" s="1"/>
      </tp>
      <tp t="s">
        <v>EUR</v>
        <stp/>
        <stp>##V3_BDPV12</stp>
        <stp>EK024532 Corp</stp>
        <stp>crncy</stp>
        <stp>[hybrids_05.xlsx]tkrBBG!R95C12</stp>
        <tr r="L95" s="1"/>
      </tp>
      <tp t="s">
        <v>EUR</v>
        <stp/>
        <stp>##V3_BDPV12</stp>
        <stp>AX520482 Corp</stp>
        <stp>crncy</stp>
        <stp>[hybrids_05.xlsx]tkrBBG!R74C12</stp>
        <tr r="L74" s="1"/>
      </tp>
      <tp t="s">
        <v>EUR</v>
        <stp/>
        <stp>##V3_BDPV12</stp>
        <stp>AR776117 Corp</stp>
        <stp>crncy</stp>
        <stp>[hybrids_05.xlsx]tkrBBG!R31C12</stp>
        <tr r="L31" s="1"/>
      </tp>
      <tp t="s">
        <v>GBP</v>
        <stp/>
        <stp>##V3_BDPV12</stp>
        <stp>AU654475 Corp</stp>
        <stp>crncy</stp>
        <stp>[hybrids_05.xlsx]tkrBBG!R80C12</stp>
        <tr r="L80" s="1"/>
      </tp>
      <tp t="s">
        <v>BBB-</v>
        <stp/>
        <stp>##V3_BDPV12</stp>
        <stp>EJ814840 Corp</stp>
        <stp>bb_composite</stp>
        <stp>[hybrids_05.xlsx]tkrBBG!R54C20</stp>
        <tr r="T54" s="1"/>
      </tp>
      <tp t="s">
        <v>#N/A N/A</v>
        <stp/>
        <stp>##V3_BDPV12</stp>
        <stp>EK856946 Corp</stp>
        <stp>bb_composite</stp>
        <stp>[hybrids_05.xlsx]tkrBBG!R22C20</stp>
        <tr r="T22" s="1"/>
      </tp>
      <tp t="s">
        <v>BB+</v>
        <stp/>
        <stp>##V3_BDPV12</stp>
        <stp>EK814844 Corp</stp>
        <stp>bb_composite</stp>
        <stp>[hybrids_05.xlsx]tkrBBG!R34C20</stp>
        <tr r="T34" s="1"/>
      </tp>
      <tp t="s">
        <v>NR</v>
        <stp/>
        <stp>##V3_BDPV12</stp>
        <stp>BJ924355 Corp</stp>
        <stp>bb_composite</stp>
        <stp>[hybrids_05.xlsx]tkrBBG!R27C20</stp>
        <tr r="T27" s="1"/>
      </tp>
      <tp t="s">
        <v>Consumer, Cyclical</v>
        <stp/>
        <stp>##V3_BDPV12</stp>
        <stp>EK811633 Corp</stp>
        <stp>industry_sector</stp>
        <stp>[hybrids_05.xlsx]tkrBBG!R152C14</stp>
        <tr r="N152" s="1"/>
      </tp>
      <tp t="s">
        <v>Utilities</v>
        <stp/>
        <stp>##V3_BDPV12</stp>
        <stp>EK825033 Corp</stp>
        <stp>industry_sector</stp>
        <stp>[hybrids_05.xlsx]tkrBBG!R129C14</stp>
        <tr r="N129" s="1"/>
      </tp>
      <tp t="s">
        <v>Consumer, Non-cyclical</v>
        <stp/>
        <stp>##V3_BDPV12</stp>
        <stp>UV309787 Corp</stp>
        <stp>industry_sector</stp>
        <stp>[hybrids_05.xlsx]tkrBBG!R191C14</stp>
        <tr r="N191" s="1"/>
      </tp>
      <tp t="s">
        <v>Utilities</v>
        <stp/>
        <stp>##V3_BDPV12</stp>
        <stp>EJ817236 Corp</stp>
        <stp>industry_sector</stp>
        <stp>[hybrids_05.xlsx]tkrBBG!R121C14</stp>
        <tr r="N121" s="1"/>
      </tp>
      <tp t="s">
        <v>Basic Materials</v>
        <stp/>
        <stp>##V3_BDPV12</stp>
        <stp>AV915324 Corp</stp>
        <stp>industry_sector</stp>
        <stp>[hybrids_05.xlsx]tkrBBG!R164C14</stp>
        <tr r="N164" s="1"/>
      </tp>
      <tp t="s">
        <v>Communications</v>
        <stp/>
        <stp>##V3_BDPV12</stp>
        <stp>AO262498 Corp</stp>
        <stp>industry_sector</stp>
        <stp>[hybrids_05.xlsx]tkrBBG!R195C14</stp>
        <tr r="N195" s="1"/>
      </tp>
      <tp t="s">
        <v>Energy</v>
        <stp/>
        <stp>##V3_BDPV12</stp>
        <stp>AR776117 Corp</stp>
        <stp>industry_sector</stp>
        <stp>[hybrids_05.xlsx]tkrBBG!R31C14</stp>
        <tr r="N31" s="1"/>
      </tp>
      <tp t="s">
        <v>Industrial</v>
        <stp/>
        <stp>##V3_BDPV12</stp>
        <stp>ZQ099270 Corp</stp>
        <stp>industry_sector</stp>
        <stp>[hybrids_05.xlsx]tkrBBG!R28C14</stp>
        <tr r="N28" s="1"/>
      </tp>
      <tp>
        <v>363.90468965517249</v>
        <stp/>
        <stp>##V3_BDPV12</stp>
        <stp>XS1933828433 Corp</stp>
        <stp>interval_avg</stp>
        <stp>[hybrids_05.xlsx]issuerTable!R84C25</stp>
        <stp>calc_interval=30d</stp>
        <stp>market_data_override=sp210</stp>
        <tr r="Y84" s="5"/>
      </tp>
      <tp>
        <v>287.33993103448279</v>
        <stp/>
        <stp>##V3_BDPV12</stp>
        <stp>FR0013425170 Corp</stp>
        <stp>interval_avg</stp>
        <stp>[hybrids_05.xlsx]sectorTable!R36C31</stp>
        <stp>calc_interval=30d</stp>
        <stp>market_data_override=sp210</stp>
        <tr r="AE36" s="3"/>
      </tp>
      <tp>
        <v>369.20061627906983</v>
        <stp/>
        <stp>##V3_BDPV12</stp>
        <stp>FR0013425170 Corp</stp>
        <stp>interval_avg</stp>
        <stp>[hybrids_05.xlsx]sectorTable!R36C32</stp>
        <stp>calc_interval=90d</stp>
        <stp>market_data_override=sp210</stp>
        <tr r="AF36" s="3"/>
      </tp>
      <tp t="s">
        <v>USD</v>
        <stp/>
        <stp>##V3_BDPV12</stp>
        <stp>QJ201811 Corp</stp>
        <stp>crncy</stp>
        <stp>[hybrids_05.xlsx]tkrBBG!R51C12</stp>
        <tr r="L51" s="1"/>
      </tp>
      <tp t="s">
        <v>EUR</v>
        <stp/>
        <stp>##V3_BDPV12</stp>
        <stp>ZS023353 Corp</stp>
        <stp>crncy</stp>
        <stp>[hybrids_05.xlsx]tkrBBG!R65C12</stp>
        <tr r="L65" s="1"/>
      </tp>
      <tp t="s">
        <v>EUR</v>
        <stp/>
        <stp>##V3_BDPV12</stp>
        <stp>QZ498658 Corp</stp>
        <stp>crncy</stp>
        <stp>[hybrids_05.xlsx]tkrBBG!R70C12</stp>
        <tr r="L70" s="1"/>
      </tp>
      <tp t="s">
        <v>#N/A N/A</v>
        <stp/>
        <stp>##V3_BDPV12</stp>
        <stp>AP809058 Corp</stp>
        <stp>bb_composite</stp>
        <stp>[hybrids_05.xlsx]tkrBBG!R23C20</stp>
        <tr r="T23" s="1"/>
      </tp>
      <tp t="s">
        <v>EUR</v>
        <stp/>
        <stp>##V3_BDPV12</stp>
        <stp>AU692498 Corp</stp>
        <stp>crncy</stp>
        <stp>[hybrids_05.xlsx]tkrBBG!R79C12</stp>
        <tr r="L79" s="1"/>
      </tp>
      <tp t="s">
        <v>EUR</v>
        <stp/>
        <stp>##V3_BDPV12</stp>
        <stp>BK122273 Corp</stp>
        <stp>crncy</stp>
        <stp>[hybrids_05.xlsx]tkrBBG!R37C12</stp>
        <tr r="L37" s="1"/>
      </tp>
      <tp t="s">
        <v>EUR</v>
        <stp/>
        <stp>##V3_BDPV12</stp>
        <stp>EK755354 Corp</stp>
        <stp>crncy</stp>
        <stp>[hybrids_05.xlsx]tkrBBG!R42C12</stp>
        <tr r="L42" s="1"/>
      </tp>
      <tp t="s">
        <v>EUR</v>
        <stp/>
        <stp>##V3_BDPV12</stp>
        <stp>EJ814830 Corp</stp>
        <stp>crncy</stp>
        <stp>[hybrids_05.xlsx]tkrBBG!R53C12</stp>
        <tr r="L53" s="1"/>
      </tp>
      <tp t="s">
        <v>GBP</v>
        <stp/>
        <stp>##V3_BDPV12</stp>
        <stp>EJ814840 Corp</stp>
        <stp>crncy</stp>
        <stp>[hybrids_05.xlsx]tkrBBG!R54C12</stp>
        <tr r="L54" s="1"/>
      </tp>
      <tp t="s">
        <v>EUR</v>
        <stp/>
        <stp>##V3_BDPV12</stp>
        <stp>EK293278 Corp</stp>
        <stp>crncy</stp>
        <stp>[hybrids_05.xlsx]tkrBBG!R89C12</stp>
        <tr r="L89" s="1"/>
      </tp>
      <tp t="s">
        <v>24/03/2021</v>
        <stp/>
        <stp>##V3_BDPV12</stp>
        <stp>XS1048428012 Corp</stp>
        <stp>nxt_call_dt</stp>
        <stp>[hybrids_05.xlsx]directH (tkr)!R40C5</stp>
        <tr r="E40" s="13"/>
      </tp>
      <tp t="s">
        <v>EUR</v>
        <stp/>
        <stp>##V3_BDPV12</stp>
        <stp>EK041235 Corp</stp>
        <stp>crncy</stp>
        <stp>[hybrids_05.xlsx]tkrBBG!R64C12</stp>
        <tr r="L64" s="1"/>
      </tp>
      <tp t="s">
        <v>EUR</v>
        <stp/>
        <stp>##V3_BDPV12</stp>
        <stp>AX895488 Corp</stp>
        <stp>crncy</stp>
        <stp>[hybrids_05.xlsx]tkrBBG!R45C12</stp>
        <tr r="L45" s="1"/>
      </tp>
      <tp t="s">
        <v>BB</v>
        <stp/>
        <stp>##V3_BDPV12</stp>
        <stp>AX520482 Corp</stp>
        <stp>bb_composite</stp>
        <stp>[hybrids_05.xlsx]tkrBBG!R74C20</stp>
        <tr r="T74" s="1"/>
      </tp>
      <tp t="s">
        <v>BBB-</v>
        <stp/>
        <stp>##V3_BDPV12</stp>
        <stp>EK508481 Corp</stp>
        <stp>bb_composite</stp>
        <stp>[hybrids_05.xlsx]tkrBBG!R63C20</stp>
        <tr r="T63" s="1"/>
      </tp>
      <tp t="s">
        <v>27/06/2028</v>
        <stp/>
        <stp>##V3_BDPV12</stp>
        <stp>XS1799939027 Corp</stp>
        <stp>nxt_call_dt</stp>
        <stp>[hybrids_05.xlsx]directH (tkr)!R33C5</stp>
        <tr r="E33" s="13"/>
      </tp>
      <tp t="s">
        <v>BB+</v>
        <stp/>
        <stp>##V3_BDPV12</stp>
        <stp>AX960245 Corp</stp>
        <stp>bb_composite</stp>
        <stp>[hybrids_05.xlsx]tkrBBG!R19C20</stp>
        <tr r="T19" s="1"/>
      </tp>
      <tp t="s">
        <v>EUR</v>
        <stp/>
        <stp>##V3_BDPV12</stp>
        <stp>AM938782 Corp</stp>
        <stp>crncy</stp>
        <stp>[hybrids_05.xlsx]tkrBBG!R59C12</stp>
        <tr r="L59" s="1"/>
      </tp>
      <tp t="s">
        <v>EUR</v>
        <stp/>
        <stp>##V3_BDPV12</stp>
        <stp>AZ208021 Corp</stp>
        <stp>crncy</stp>
        <stp>[hybrids_05.xlsx]tkrBBG!R13C12</stp>
        <tr r="L13" s="1"/>
      </tp>
      <tp t="s">
        <v>EUR</v>
        <stp/>
        <stp>##V3_BDPV12</stp>
        <stp>EK648265 Corp</stp>
        <stp>crncy</stp>
        <stp>[hybrids_05.xlsx]tkrBBG!R12C12</stp>
        <tr r="L12" s="1"/>
      </tp>
      <tp t="s">
        <v>GBP</v>
        <stp/>
        <stp>##V3_BDPV12</stp>
        <stp>EK508571 Corp</stp>
        <stp>crncy</stp>
        <stp>[hybrids_05.xlsx]tkrBBG!R69C12</stp>
        <tr r="L69" s="1"/>
      </tp>
      <tp t="s">
        <v>EUR</v>
        <stp/>
        <stp>##V3_BDPV12</stp>
        <stp>EK508481 Corp</stp>
        <stp>crncy</stp>
        <stp>[hybrids_05.xlsx]tkrBBG!R63C12</stp>
        <tr r="L63" s="1"/>
      </tp>
      <tp t="s">
        <v>Consumer, Cyclical</v>
        <stp/>
        <stp>##V3_BDPV12</stp>
        <stp>EJ811600 Corp</stp>
        <stp>industry_sector</stp>
        <stp>[hybrids_05.xlsx]tkrBBG!R154C14</stp>
        <tr r="N154" s="1"/>
      </tp>
      <tp t="s">
        <v>Consumer, Non-cyclical</v>
        <stp/>
        <stp>##V3_BDPV12</stp>
        <stp>AP809058 Corp</stp>
        <stp>industry_sector</stp>
        <stp>[hybrids_05.xlsx]tkrBBG!R23C14</stp>
        <tr r="N23" s="1"/>
      </tp>
      <tp t="s">
        <v>Communications</v>
        <stp/>
        <stp>##V3_BDPV12</stp>
        <stp>ZP991036 Corp</stp>
        <stp>industry_sector</stp>
        <stp>[hybrids_05.xlsx]tkrBBG!R86C14</stp>
        <tr r="N86" s="1"/>
      </tp>
      <tp t="s">
        <v>Communications</v>
        <stp/>
        <stp>##V3_BDPV12</stp>
        <stp>ZS023353 Corp</stp>
        <stp>industry_sector</stp>
        <stp>[hybrids_05.xlsx]tkrBBG!R65C14</stp>
        <tr r="N65" s="1"/>
      </tp>
      <tp t="s">
        <v>Utilities</v>
        <stp/>
        <stp>##V3_BDPV12</stp>
        <stp>AQ711148 Corp</stp>
        <stp>industry_sector</stp>
        <stp>[hybrids_05.xlsx]tkrBBG!R88C14</stp>
        <tr r="N88" s="1"/>
      </tp>
      <tp t="s">
        <v>Y</v>
        <stp/>
        <stp>##V3_BDPV12</stp>
        <stp>ZP454068 Corp</stp>
        <stp>green_bond_loan_indicator</stp>
        <stp>[hybrids_05.xlsx]tkrBBG!R148C21</stp>
        <tr r="U148" s="1"/>
      </tp>
      <tp t="s">
        <v>Y</v>
        <stp/>
        <stp>##V3_BDPV12</stp>
        <stp>ZQ804479 Corp</stp>
        <stp>green_bond_loan_indicator</stp>
        <stp>[hybrids_05.xlsx]tkrBBG!R144C21</stp>
        <tr r="U144" s="1"/>
      </tp>
      <tp t="s">
        <v>#N/A N/A</v>
        <stp/>
        <stp>##V3_BDPV12</stp>
        <stp>UV853118 Corp</stp>
        <stp>rtg_sp</stp>
        <stp>[hybrids_05.xlsx]tkrBBG!R30C19</stp>
        <tr r="S30" s="1"/>
      </tp>
      <tp t="s">
        <v>USD</v>
        <stp/>
        <stp>##V3_BDPV12</stp>
        <stp>QJ201812 Corp</stp>
        <stp>crncy</stp>
        <stp>[hybrids_05.xlsx]tkrBBG!R50C12</stp>
        <tr r="L50" s="1"/>
      </tp>
      <tp t="s">
        <v>EUR</v>
        <stp/>
        <stp>##V3_BDPV12</stp>
        <stp>EJ516233 Corp</stp>
        <stp>crncy</stp>
        <stp>[hybrids_05.xlsx]tkrBBG!R97C12</stp>
        <tr r="L97" s="1"/>
      </tp>
      <tp t="s">
        <v>EUR</v>
        <stp/>
        <stp>##V3_BDPV12</stp>
        <stp>EK545606 Corp</stp>
        <stp>crncy</stp>
        <stp>[hybrids_05.xlsx]tkrBBG!R15C12</stp>
        <tr r="L15" s="1"/>
      </tp>
      <tp t="s">
        <v>EUR</v>
        <stp/>
        <stp>##V3_BDPV12</stp>
        <stp>BK123260 Corp</stp>
        <stp>crncy</stp>
        <stp>[hybrids_05.xlsx]tkrBBG!R38C12</stp>
        <tr r="L38" s="1"/>
      </tp>
      <tp t="s">
        <v>EUR</v>
        <stp/>
        <stp>##V3_BDPV12</stp>
        <stp>AW770805 Corp</stp>
        <stp>crncy</stp>
        <stp>[hybrids_05.xlsx]tkrBBG!R90C12</stp>
        <tr r="L90" s="1"/>
      </tp>
      <tp t="s">
        <v>BBB</v>
        <stp/>
        <stp>##V3_BDPV12</stp>
        <stp>QJ993374 Corp</stp>
        <stp>bb_composite</stp>
        <stp>[hybrids_05.xlsx]tkrBBG!R32C20</stp>
        <tr r="T32" s="1"/>
      </tp>
      <tp t="s">
        <v>EUR</v>
        <stp/>
        <stp>##V3_BDPV12</stp>
        <stp>AN206662 Corp</stp>
        <stp>crncy</stp>
        <stp>[hybrids_05.xlsx]tkrBBG!R93C12</stp>
        <tr r="L93" s="1"/>
      </tp>
      <tp t="s">
        <v>USD</v>
        <stp/>
        <stp>##V3_BDPV12</stp>
        <stp>BK115993 Corp</stp>
        <stp>crncy</stp>
        <stp>[hybrids_05.xlsx]tkrBBG!R40C12</stp>
        <tr r="L40" s="1"/>
      </tp>
      <tp t="s">
        <v>USD</v>
        <stp/>
        <stp>##V3_BDPV12</stp>
        <stp>AU654357 Corp</stp>
        <stp>crncy</stp>
        <stp>[hybrids_05.xlsx]tkrBBG!R81C12</stp>
        <tr r="L81" s="1"/>
      </tp>
      <tp t="s">
        <v>BB</v>
        <stp/>
        <stp>##V3_BDPV12</stp>
        <stp>AR738797 Corp</stp>
        <stp>bb_composite</stp>
        <stp>[hybrids_05.xlsx]tkrBBG!R75C20</stp>
        <tr r="T75" s="1"/>
      </tp>
      <tp t="s">
        <v>BB+</v>
        <stp/>
        <stp>##V3_BDPV12</stp>
        <stp>AU654481 Corp</stp>
        <stp>bb_composite</stp>
        <stp>[hybrids_05.xlsx]tkrBBG!R78C20</stp>
        <tr r="T78" s="1"/>
      </tp>
      <tp t="s">
        <v>Consumer, Non-cyclical</v>
        <stp/>
        <stp>##V3_BDPV12</stp>
        <stp>EJ891119 Corp</stp>
        <stp>industry_sector</stp>
        <stp>[hybrids_05.xlsx]tkrBBG!R190C14</stp>
        <tr r="N190" s="1"/>
      </tp>
      <tp t="s">
        <v>Consumer, Cyclical</v>
        <stp/>
        <stp>##V3_BDPV12</stp>
        <stp>BJ980509 Corp</stp>
        <stp>industry_sector</stp>
        <stp>[hybrids_05.xlsx]tkrBBG!R156C14</stp>
        <tr r="N156" s="1"/>
      </tp>
      <tp>
        <v>300000000</v>
        <stp/>
        <stp>##V3_BDPV12</stp>
        <stp>AV915324 Corp</stp>
        <stp>amt_outstanding</stp>
        <stp>[hybrids_05.xlsx]tkrBBG!R4C13</stp>
        <tr r="M4" s="1"/>
      </tp>
      <tp t="s">
        <v>Utilities</v>
        <stp/>
        <stp>##V3_BDPV12</stp>
        <stp>BK184880 Corp</stp>
        <stp>industry_sector</stp>
        <stp>[hybrids_05.xlsx]tkrBBG!R108C14</stp>
        <tr r="N108" s="1"/>
      </tp>
      <tp t="s">
        <v>SOLBBB 5.425 PERP</v>
        <stp/>
        <stp>##V3_BDPV12</stp>
        <stp>EJ917655 Corp</stp>
        <stp>security name</stp>
        <stp>[hybrids_05.xlsx]tkrBBG!R3C7</stp>
        <tr r="G3" s="1"/>
      </tp>
      <tp t="s">
        <v>PERP/CALL</v>
        <stp/>
        <stp>##V3_BDPV12</stp>
        <stp>AV915324 Corp</stp>
        <stp>mty_typ</stp>
        <stp>[hybrids_05.xlsx]tkrBBG!R4C11</stp>
        <tr r="K4" s="1"/>
      </tp>
      <tp t="s">
        <v>Communications</v>
        <stp/>
        <stp>##V3_BDPV12</stp>
        <stp>AU654481 Corp</stp>
        <stp>industry_sector</stp>
        <stp>[hybrids_05.xlsx]tkrBBG!R78C14</stp>
        <tr r="N78" s="1"/>
      </tp>
      <tp t="s">
        <v>Communications</v>
        <stp/>
        <stp>##V3_BDPV12</stp>
        <stp>AU692498 Corp</stp>
        <stp>industry_sector</stp>
        <stp>[hybrids_05.xlsx]tkrBBG!R79C14</stp>
        <tr r="N79" s="1"/>
      </tp>
      <tp t="s">
        <v>Communications</v>
        <stp/>
        <stp>##V3_BDPV12</stp>
        <stp>AX916964 Corp</stp>
        <stp>industry_sector</stp>
        <stp>[hybrids_05.xlsx]tkrBBG!R82C14</stp>
        <tr r="N82" s="1"/>
      </tp>
      <tp>
        <v>359.88086206896543</v>
        <stp/>
        <stp>##V3_BDPV12</stp>
        <stp>XS1490960942 Corp</stp>
        <stp>interval_avg</stp>
        <stp>[hybrids_05.xlsx]issuerTable!R80C25</stp>
        <stp>calc_interval=30d</stp>
        <stp>market_data_override=sp210</stp>
        <tr r="Y80" s="5"/>
      </tp>
      <tp t="s">
        <v>Financial</v>
        <stp/>
        <stp>##V3_BDPV12</stp>
        <stp>AR887333 Corp</stp>
        <stp>industry_sector</stp>
        <stp>[hybrids_05.xlsx]tkrBBG!R25C14</stp>
        <tr r="N25" s="1"/>
      </tp>
      <tp t="s">
        <v>Consumer, Non-cyclical</v>
        <stp/>
        <stp>##V3_BDPV12</stp>
        <stp>AP691131 Corp</stp>
        <stp>industry_sector</stp>
        <stp>[hybrids_05.xlsx]tkrBBG!R24C14</stp>
        <tr r="N24" s="1"/>
      </tp>
      <tp>
        <v>350.19148275862068</v>
        <stp/>
        <stp>##V3_BDPV12</stp>
        <stp>XS2109819859 Corp</stp>
        <stp>interval_avg</stp>
        <stp>[hybrids_05.xlsx]issuerTable!R86C25</stp>
        <stp>calc_interval=30d</stp>
        <stp>market_data_override=sp210</stp>
        <tr r="Y86" s="5"/>
      </tp>
      <tp t="s">
        <v>Communications</v>
        <stp/>
        <stp>##V3_BDPV12</stp>
        <stp>AU654475 Corp</stp>
        <stp>industry_sector</stp>
        <stp>[hybrids_05.xlsx]tkrBBG!R80C14</stp>
        <tr r="N80" s="1"/>
      </tp>
      <tp>
        <v>363.41786206896563</v>
        <stp/>
        <stp>##V3_BDPV12</stp>
        <stp>FR0013367612 Corp</stp>
        <stp>interval_avg</stp>
        <stp>[hybrids_05.xlsx]sectorTable!R11C31</stp>
        <stp>calc_interval=30d</stp>
        <stp>market_data_override=sp210</stp>
        <tr r="AE11" s="3"/>
      </tp>
      <tp>
        <v>422.00224418604643</v>
        <stp/>
        <stp>##V3_BDPV12</stp>
        <stp>FR0013367612 Corp</stp>
        <stp>interval_avg</stp>
        <stp>[hybrids_05.xlsx]sectorTable!R11C32</stp>
        <stp>calc_interval=90d</stp>
        <stp>market_data_override=sp210</stp>
        <tr r="AF11" s="3"/>
      </tp>
      <tp t="s">
        <v>EUR</v>
        <stp/>
        <stp>##V3_BDPV12</stp>
        <stp>QZ730280 Corp</stp>
        <stp>crncy</stp>
        <stp>[hybrids_05.xlsx]tkrBBG!R44C12</stp>
        <tr r="L44" s="1"/>
      </tp>
      <tp t="s">
        <v>BB+</v>
        <stp/>
        <stp>##V3_BDPV12</stp>
        <stp>EK803079 Corp</stp>
        <stp>bb_composite</stp>
        <stp>[hybrids_05.xlsx]tkrBBG!R33C20</stp>
        <tr r="T33" s="1"/>
      </tp>
      <tp t="s">
        <v>EUR</v>
        <stp/>
        <stp>##V3_BDPV12</stp>
        <stp>EK856946 Corp</stp>
        <stp>crncy</stp>
        <stp>[hybrids_05.xlsx]tkrBBG!R22C12</stp>
        <tr r="L22" s="1"/>
      </tp>
      <tp t="s">
        <v>BB+</v>
        <stp/>
        <stp>##V3_BDPV12</stp>
        <stp>XS0992293901 Corp</stp>
        <stp>bb_composite</stp>
        <stp>[hybrids_05.xlsx]sectorTable!R4C15</stp>
        <tr r="O4" s="3"/>
      </tp>
      <tp t="s">
        <v>NR</v>
        <stp/>
        <stp>##V3_BDPV12</stp>
        <stp>ZR796682 Corp</stp>
        <stp>bb_composite</stp>
        <stp>[hybrids_05.xlsx]tkrBBG!R84C20</stp>
        <tr r="T84" s="1"/>
      </tp>
      <tp t="s">
        <v>EUR</v>
        <stp/>
        <stp>##V3_BDPV12</stp>
        <stp>BG013162 Corp</stp>
        <stp>crncy</stp>
        <stp>[hybrids_05.xlsx]tkrBBG!R83C12</stp>
        <tr r="L83" s="1"/>
      </tp>
      <tp t="s">
        <v>EUR</v>
        <stp/>
        <stp>##V3_BDPV12</stp>
        <stp>AX960245 Corp</stp>
        <stp>crncy</stp>
        <stp>[hybrids_05.xlsx]tkrBBG!R19C12</stp>
        <tr r="L19" s="1"/>
      </tp>
      <tp t="s">
        <v>BB+</v>
        <stp/>
        <stp>##V3_BDPV12</stp>
        <stp>EK848378 Corp</stp>
        <stp>bb_composite</stp>
        <stp>[hybrids_05.xlsx]tkrBBG!R55C20</stp>
        <tr r="T55" s="1"/>
      </tp>
      <tp t="s">
        <v>BB+</v>
        <stp/>
        <stp>##V3_BDPV12</stp>
        <stp>XS1207058733 Corp</stp>
        <stp>bb_composite</stp>
        <stp>[hybrids_05.xlsx]sectorTable!R8C15</stp>
        <tr r="O8" s="3"/>
      </tp>
      <tp t="s">
        <v>BB+</v>
        <stp/>
        <stp>##V3_BDPV12</stp>
        <stp>AU692498 Corp</stp>
        <stp>bb_composite</stp>
        <stp>[hybrids_05.xlsx]tkrBBG!R79C20</stp>
        <tr r="T79" s="1"/>
      </tp>
      <tp t="s">
        <v>20/03/2030</v>
        <stp/>
        <stp>##V3_BDPV12</stp>
        <stp>XS1206541366 Corp</stp>
        <stp>nxt_call_dt</stp>
        <stp>[hybrids_05.xlsx]directH (tkr)!R32C5</stp>
        <tr r="E32" s="13"/>
      </tp>
      <tp t="s">
        <v>A-</v>
        <stp/>
        <stp>##V3_BDPV12</stp>
        <stp>QZ730280 Corp</stp>
        <stp>bb_composite</stp>
        <stp>[hybrids_05.xlsx]tkrBBG!R44C20</stp>
        <tr r="T44" s="1"/>
      </tp>
      <tp t="s">
        <v>BBB-</v>
        <stp/>
        <stp>##V3_BDPV12</stp>
        <stp>ZP870673 Corp</stp>
        <stp>bb_composite</stp>
        <stp>[hybrids_05.xlsx]tkrBBG!R60C20</stp>
        <tr r="T60" s="1"/>
      </tp>
      <tp t="s">
        <v>BB+</v>
        <stp/>
        <stp>##V3_BDPV12</stp>
        <stp>AX916964 Corp</stp>
        <stp>bb_composite</stp>
        <stp>[hybrids_05.xlsx]tkrBBG!R82C20</stp>
        <tr r="T82" s="1"/>
      </tp>
      <tp t="s">
        <v>BB+</v>
        <stp/>
        <stp>##V3_BDPV12</stp>
        <stp>EK864970 Corp</stp>
        <stp>bb_composite</stp>
        <stp>[hybrids_05.xlsx]tkrBBG!R56C20</stp>
        <tr r="T56" s="1"/>
      </tp>
      <tp t="s">
        <v>EUR</v>
        <stp/>
        <stp>##V3_BDPV12</stp>
        <stp>EK508523 Corp</stp>
        <stp>crncy</stp>
        <stp>[hybrids_05.xlsx]tkrBBG!R66C12</stp>
        <tr r="L66" s="1"/>
      </tp>
      <tp t="s">
        <v>Utilities</v>
        <stp/>
        <stp>##V3_BDPV12</stp>
        <stp>UV323151 Corp</stp>
        <stp>industry_sector</stp>
        <stp>[hybrids_05.xlsx]tkrBBG!R113C14</stp>
        <tr r="N113" s="1"/>
      </tp>
      <tp t="s">
        <v>Consumer, Cyclical</v>
        <stp/>
        <stp>##V3_BDPV12</stp>
        <stp>EK131372 Corp</stp>
        <stp>industry_sector</stp>
        <stp>[hybrids_05.xlsx]tkrBBG!R157C14</stp>
        <tr r="N157" s="1"/>
      </tp>
      <tp t="s">
        <v>Utilities</v>
        <stp/>
        <stp>##V3_BDPV12</stp>
        <stp>ZS668300 Corp</stp>
        <stp>industry_sector</stp>
        <stp>[hybrids_05.xlsx]tkrBBG!R119C14</stp>
        <tr r="N119" s="1"/>
      </tp>
      <tp t="s">
        <v>Utilities</v>
        <stp/>
        <stp>##V3_BDPV12</stp>
        <stp>EK013966 Corp</stp>
        <stp>industry_sector</stp>
        <stp>[hybrids_05.xlsx]tkrBBG!R122C14</stp>
        <tr r="N122" s="1"/>
      </tp>
      <tp t="s">
        <v>Utilities</v>
        <stp/>
        <stp>##V3_BDPV12</stp>
        <stp>AQ026565 Corp</stp>
        <stp>industry_sector</stp>
        <stp>[hybrids_05.xlsx]tkrBBG!R124C14</stp>
        <tr r="N124" s="1"/>
      </tp>
      <tp t="s">
        <v>SOLBBB 5.118 PERP</v>
        <stp/>
        <stp>##V3_BDPV12</stp>
        <stp>QJ937853 Corp</stp>
        <stp>security name</stp>
        <stp>[hybrids_05.xlsx]tkrBBG!R2C7</stp>
        <tr r="G2" s="1"/>
      </tp>
      <tp t="s">
        <v>BB+</v>
        <stp/>
        <stp>##V3_BDPV12</stp>
        <stp>ZQ512606 Corp</stp>
        <stp>rtg_sp</stp>
        <stp>[hybrids_05.xlsx]tkrBBG!R8C19</stp>
        <tr r="S8" s="1"/>
      </tp>
      <tp>
        <v>402.61751724137929</v>
        <stp/>
        <stp>##V3_BDPV12</stp>
        <stp>XS1629774230 Corp</stp>
        <stp>interval_avg</stp>
        <stp>[hybrids_05.xlsx]issuerTable!R28C25</stp>
        <stp>calc_interval=30d</stp>
        <stp>market_data_override=sp210</stp>
        <tr r="Y28" s="5"/>
      </tp>
      <tp t="s">
        <v>Energy</v>
        <stp/>
        <stp>##V3_BDPV12</stp>
        <stp>QZ730458 Corp</stp>
        <stp>industry_sector</stp>
        <stp>[hybrids_05.xlsx]tkrBBG!R47C14</stp>
        <tr r="N47" s="1"/>
      </tp>
      <tp t="s">
        <v>N</v>
        <stp/>
        <stp>##V3_BDPV12</stp>
        <stp>UV785974 Corp</stp>
        <stp>green_bond_loan_indicator</stp>
        <stp>[hybrids_05.xlsx]tkrBBG!R146C21</stp>
        <tr r="U146" s="1"/>
      </tp>
      <tp t="s">
        <v>BBB-</v>
        <stp/>
        <stp>##V3_BDPV12</stp>
        <stp>ZP482524 Corp</stp>
        <stp>rtg_sp</stp>
        <stp>[hybrids_05.xlsx]tkrBBG!R17C19</stp>
        <tr r="S17" s="1"/>
      </tp>
      <tp t="s">
        <v>BB-</v>
        <stp/>
        <stp>##V3_BDPV12</stp>
        <stp>ZQ782646 Corp</stp>
        <stp>rtg_sp</stp>
        <stp>[hybrids_05.xlsx]tkrBBG!R99C19</stp>
        <tr r="S99" s="1"/>
      </tp>
      <tp t="s">
        <v>EUR</v>
        <stp/>
        <stp>##V3_BDPV12</stp>
        <stp>ZP482524 Corp</stp>
        <stp>crncy</stp>
        <stp>[hybrids_05.xlsx]tkrBBG!R17C12</stp>
        <tr r="L17" s="1"/>
      </tp>
      <tp t="s">
        <v>BBB</v>
        <stp/>
        <stp>##V3_BDPV12</stp>
        <stp>EJ744879 Corp</stp>
        <stp>bb_composite</stp>
        <stp>[hybrids_05.xlsx]tkrBBG!R87C20</stp>
        <tr r="T87" s="1"/>
      </tp>
      <tp t="s">
        <v>BBB</v>
        <stp/>
        <stp>##V3_BDPV12</stp>
        <stp>EK648265 Corp</stp>
        <stp>bb_composite</stp>
        <stp>[hybrids_05.xlsx]tkrBBG!R12C20</stp>
        <tr r="T12" s="1"/>
      </tp>
      <tp t="s">
        <v>BBB</v>
        <stp/>
        <stp>##V3_BDPV12</stp>
        <stp>AZ208021 Corp</stp>
        <stp>bb_composite</stp>
        <stp>[hybrids_05.xlsx]tkrBBG!R13C20</stp>
        <tr r="T13" s="1"/>
      </tp>
      <tp t="s">
        <v>A-</v>
        <stp/>
        <stp>##V3_BDPV12</stp>
        <stp>AX895488 Corp</stp>
        <stp>bb_composite</stp>
        <stp>[hybrids_05.xlsx]tkrBBG!R45C20</stp>
        <tr r="T45" s="1"/>
      </tp>
      <tp t="s">
        <v>BB</v>
        <stp/>
        <stp>##V3_BDPV12</stp>
        <stp>AR738776 Corp</stp>
        <stp>bb_composite</stp>
        <stp>[hybrids_05.xlsx]tkrBBG!R72C20</stp>
        <tr r="T72" s="1"/>
      </tp>
      <tp t="s">
        <v>BBB</v>
        <stp/>
        <stp>##V3_BDPV12</stp>
        <stp>EK634166 Corp</stp>
        <stp>bb_composite</stp>
        <stp>[hybrids_05.xlsx]tkrBBG!R11C20</stp>
        <tr r="T11" s="1"/>
      </tp>
      <tp t="s">
        <v>BB</v>
        <stp/>
        <stp>##V3_BDPV12</stp>
        <stp>AQ234625 Corp</stp>
        <stp>bb_composite</stp>
        <stp>[hybrids_05.xlsx]tkrBBG!R71C20</stp>
        <tr r="T71" s="1"/>
      </tp>
      <tp t="s">
        <v>04/09/2023</v>
        <stp/>
        <stp>##V3_BDPV12</stp>
        <stp>XS0968913342 Corp</stp>
        <stp>nxt_call_dt</stp>
        <stp>[hybrids_05.xlsx]directH (tkr)!R37C5</stp>
        <tr r="E37" s="13"/>
      </tp>
      <tp t="s">
        <v>BB</v>
        <stp/>
        <stp>##V3_BDPV12</stp>
        <stp>LW253022 Corp</stp>
        <stp>bb_composite</stp>
        <stp>[hybrids_05.xlsx]tkrBBG!R61C20</stp>
        <tr r="T61" s="1"/>
      </tp>
      <tp t="s">
        <v>EUR</v>
        <stp/>
        <stp>##V3_BDPV12</stp>
        <stp>EK848378 Corp</stp>
        <stp>crncy</stp>
        <stp>[hybrids_05.xlsx]tkrBBG!R55C12</stp>
        <tr r="L55" s="1"/>
      </tp>
      <tp t="s">
        <v>Consumer, Cyclical</v>
        <stp/>
        <stp>##V3_BDPV12</stp>
        <stp>EK131366 Corp</stp>
        <stp>industry_sector</stp>
        <stp>[hybrids_05.xlsx]tkrBBG!R151C14</stp>
        <tr r="N151" s="1"/>
      </tp>
      <tp t="s">
        <v>18/11/2022</v>
        <stp/>
        <stp>##V3_BDPV12</stp>
        <stp>EK588292 Corp</stp>
        <stp>nxt_call_dt</stp>
        <stp>[hybrids_05.xlsx]sectorTable!R10C7</stp>
        <tr r="G10" s="3"/>
      </tp>
      <tp t="s">
        <v>23/04/2023</v>
        <stp/>
        <stp>##V3_BDPV12</stp>
        <stp>EK848378 Corp</stp>
        <stp>nxt_call_dt</stp>
        <stp>[hybrids_05.xlsx]sectorTable!R31C7</stp>
        <tr r="G31" s="3"/>
      </tp>
      <tp t="s">
        <v>04/04/2023</v>
        <stp/>
        <stp>##V3_BDPV12</stp>
        <stp>AM938782 Corp</stp>
        <stp>nxt_call_dt</stp>
        <stp>[hybrids_05.xlsx]sectorTable!R23C7</stp>
        <tr r="G23" s="3"/>
      </tp>
      <tp t="s">
        <v>22/03/2029</v>
        <stp/>
        <stp>##V3_BDPV12</stp>
        <stp>BK123260 Corp</stp>
        <stp>nxt_call_dt</stp>
        <stp>[hybrids_05.xlsx]sectorTable!R20C8</stp>
        <tr r="H20" s="3"/>
      </tp>
      <tp t="s">
        <v>22/03/2026</v>
        <stp/>
        <stp>##V3_BDPV12</stp>
        <stp>BK122273 Corp</stp>
        <stp>nxt_call_dt</stp>
        <stp>[hybrids_05.xlsx]sectorTable!R20C7</stp>
        <tr r="G20" s="3"/>
      </tp>
      <tp t="s">
        <v>Utilities</v>
        <stp/>
        <stp>##V3_BDPV12</stp>
        <stp>AW770805 Corp</stp>
        <stp>industry_sector</stp>
        <stp>[hybrids_05.xlsx]tkrBBG!R90C14</stp>
        <tr r="N90" s="1"/>
      </tp>
      <tp t="s">
        <v>BB+</v>
        <stp/>
        <stp>##V3_BDPV12</stp>
        <stp>EK352403 Corp</stp>
        <stp>rtg_sp</stp>
        <stp>[hybrids_05.xlsx]tkrBBG!R7C19</stp>
        <tr r="S7" s="1"/>
      </tp>
      <tp t="s">
        <v>Basic Materials</v>
        <stp/>
        <stp>##V3_BDPV12</stp>
        <stp>EJ917655 Corp</stp>
        <stp>industry_sector</stp>
        <stp>[hybrids_05.xlsx]tkrBBG!R3C14</stp>
        <tr r="N3" s="1"/>
      </tp>
      <tp t="s">
        <v>BBB-</v>
        <stp/>
        <stp>##V3_BDPV12</stp>
        <stp>ZS023353 Corp</stp>
        <stp>rtg_sp</stp>
        <stp>[hybrids_05.xlsx]tkrBBG!R65C19</stp>
        <tr r="S65" s="1"/>
      </tp>
      <tp t="s">
        <v>BB+</v>
        <stp/>
        <stp>##V3_BDPV12</stp>
        <stp>QZ498658 Corp</stp>
        <stp>rtg_sp</stp>
        <stp>[hybrids_05.xlsx]tkrBBG!R70C19</stp>
        <tr r="S70" s="1"/>
      </tp>
      <tp t="s">
        <v>EUR</v>
        <stp/>
        <stp>##V3_BDPV12</stp>
        <stp>QJ993374 Corp</stp>
        <stp>crncy</stp>
        <stp>[hybrids_05.xlsx]tkrBBG!R32C12</stp>
        <tr r="L32" s="1"/>
      </tp>
      <tp t="s">
        <v>EUR</v>
        <stp/>
        <stp>##V3_BDPV12</stp>
        <stp>UV853118 Corp</stp>
        <stp>crncy</stp>
        <stp>[hybrids_05.xlsx]tkrBBG!R30C12</stp>
        <tr r="L30" s="1"/>
      </tp>
      <tp t="s">
        <v>EUR</v>
        <stp/>
        <stp>##V3_BDPV12</stp>
        <stp>ZR457518 Corp</stp>
        <stp>crncy</stp>
        <stp>[hybrids_05.xlsx]tkrBBG!R21C12</stp>
        <tr r="L21" s="1"/>
      </tp>
      <tp t="s">
        <v>EUR</v>
        <stp/>
        <stp>##V3_BDPV12</stp>
        <stp>AL243419 Corp</stp>
        <stp>crncy</stp>
        <stp>[hybrids_05.xlsx]tkrBBG!R18C12</stp>
        <tr r="L18" s="1"/>
      </tp>
      <tp t="s">
        <v>BBB+</v>
        <stp/>
        <stp>##V3_BDPV12</stp>
        <stp>BK116008 Corp</stp>
        <stp>bb_composite</stp>
        <stp>[hybrids_05.xlsx]tkrBBG!R41C20</stp>
        <tr r="T41" s="1"/>
      </tp>
      <tp t="s">
        <v>NR</v>
        <stp/>
        <stp>##V3_BDPV12</stp>
        <stp>ZR796862 Corp</stp>
        <stp>bb_composite</stp>
        <stp>[hybrids_05.xlsx]tkrBBG!R85C20</stp>
        <tr r="T85" s="1"/>
      </tp>
      <tp t="s">
        <v>EUR</v>
        <stp/>
        <stp>##V3_BDPV12</stp>
        <stp>EJ744879 Corp</stp>
        <stp>crncy</stp>
        <stp>[hybrids_05.xlsx]tkrBBG!R87C12</stp>
        <tr r="L87" s="1"/>
      </tp>
      <tp t="s">
        <v>A-</v>
        <stp/>
        <stp>##V3_BDPV12</stp>
        <stp>LW068019 Corp</stp>
        <stp>bb_composite</stp>
        <stp>[hybrids_05.xlsx]tkrBBG!R43C20</stp>
        <tr r="T43" s="1"/>
      </tp>
      <tp t="s">
        <v>BB</v>
        <stp/>
        <stp>##V3_BDPV12</stp>
        <stp>ZR655675 Corp</stp>
        <stp>bb_composite</stp>
        <stp>[hybrids_05.xlsx]tkrBBG!R77C20</stp>
        <tr r="T77" s="1"/>
      </tp>
      <tp t="s">
        <v>BB+</v>
        <stp/>
        <stp>##V3_BDPV12</stp>
        <stp>AU654475 Corp</stp>
        <stp>bb_composite</stp>
        <stp>[hybrids_05.xlsx]tkrBBG!R80C20</stp>
        <tr r="T80" s="1"/>
      </tp>
      <tp t="s">
        <v>BB</v>
        <stp/>
        <stp>##V3_BDPV12</stp>
        <stp>QZ498658 Corp</stp>
        <stp>bb_composite</stp>
        <stp>[hybrids_05.xlsx]tkrBBG!R70C20</stp>
        <tr r="T70" s="1"/>
      </tp>
      <tp t="s">
        <v>BBB-</v>
        <stp/>
        <stp>##V3_BDPV12</stp>
        <stp>AM938782 Corp</stp>
        <stp>bb_composite</stp>
        <stp>[hybrids_05.xlsx]tkrBBG!R59C20</stp>
        <tr r="T59" s="1"/>
      </tp>
      <tp t="s">
        <v>NR</v>
        <stp/>
        <stp>##V3_BDPV12</stp>
        <stp>BJ736567 Corp</stp>
        <stp>bb_composite</stp>
        <stp>[hybrids_05.xlsx]tkrBBG!R10C20</stp>
        <tr r="T10" s="1"/>
      </tp>
      <tp t="s">
        <v>Utilities</v>
        <stp/>
        <stp>##V3_BDPV12</stp>
        <stp>AS640422 Corp</stp>
        <stp>industry_sector</stp>
        <stp>[hybrids_05.xlsx]tkrBBG!R117C14</stp>
        <tr r="N117" s="1"/>
      </tp>
      <tp t="s">
        <v>Utilities</v>
        <stp/>
        <stp>##V3_BDPV12</stp>
        <stp>AM714338 Corp</stp>
        <stp>industry_sector</stp>
        <stp>[hybrids_05.xlsx]tkrBBG!R139C14</stp>
        <tr r="N139" s="1"/>
      </tp>
      <tp t="s">
        <v>Utilities</v>
        <stp/>
        <stp>##V3_BDPV12</stp>
        <stp>QJ787834 Corp</stp>
        <stp>industry_sector</stp>
        <stp>[hybrids_05.xlsx]tkrBBG!R116C14</stp>
        <tr r="N116" s="1"/>
      </tp>
      <tp t="s">
        <v>30/03/2022</v>
        <stp/>
        <stp>##V3_BDPV12</stp>
        <stp>EK821917 Corp</stp>
        <stp>nxt_call_dt</stp>
        <stp>[hybrids_05.xlsx]sectorTable!R18C7</stp>
        <tr r="G18" s="3"/>
      </tp>
      <tp t="s">
        <v>Communications</v>
        <stp/>
        <stp>##V3_BDPV12</stp>
        <stp>AX520482 Corp</stp>
        <stp>industry_sector</stp>
        <stp>[hybrids_05.xlsx]tkrBBG!R74C14</stp>
        <tr r="N74" s="1"/>
      </tp>
      <tp t="s">
        <v>BB+</v>
        <stp/>
        <stp>##V3_BDPV12</stp>
        <stp>QJ937566 Corp</stp>
        <stp>rtg_sp</stp>
        <stp>[hybrids_05.xlsx]tkrBBG!R5C19</stp>
        <tr r="S5" s="1"/>
      </tp>
      <tp t="s">
        <v>Basic Materials</v>
        <stp/>
        <stp>##V3_BDPV12</stp>
        <stp>AZ018655 Corp</stp>
        <stp>industry_sector</stp>
        <stp>[hybrids_05.xlsx]tkrBBG!R16C14</stp>
        <tr r="N16" s="1"/>
      </tp>
      <tp t="s">
        <v>Utilities</v>
        <stp/>
        <stp>##V3_BDPV12</stp>
        <stp>AU669900 Corp</stp>
        <stp>industry_sector</stp>
        <stp>[hybrids_05.xlsx]tkrBBG!R96C14</stp>
        <tr r="N96" s="1"/>
      </tp>
      <tp>
        <v>363.94562068965513</v>
        <stp/>
        <stp>##V3_BDPV12</stp>
        <stp>XS1050461034 Corp</stp>
        <stp>interval_avg</stp>
        <stp>[hybrids_05.xlsx]issuerTable!R83C25</stp>
        <stp>calc_interval=30d</stp>
        <stp>market_data_override=sp210</stp>
        <tr r="Y83" s="5"/>
      </tp>
      <tp t="s">
        <v>Energy</v>
        <stp/>
        <stp>##V3_BDPV12</stp>
        <stp>AX895488 Corp</stp>
        <stp>industry_sector</stp>
        <stp>[hybrids_05.xlsx]tkrBBG!R45C14</stp>
        <tr r="N45" s="1"/>
      </tp>
      <tp t="s">
        <v>Communications</v>
        <stp/>
        <stp>##V3_BDPV12</stp>
        <stp>QZ498658 Corp</stp>
        <stp>industry_sector</stp>
        <stp>[hybrids_05.xlsx]tkrBBG!R70C14</stp>
        <tr r="N70" s="1"/>
      </tp>
      <tp t="s">
        <v>N</v>
        <stp/>
        <stp>##V3_BDPV12</stp>
        <stp>ZS668300 Corp</stp>
        <stp>green_bond_loan_indicator</stp>
        <stp>[hybrids_05.xlsx]tkrBBG!R119C21</stp>
        <tr r="U119" s="1"/>
      </tp>
      <tp t="s">
        <v>Consumer, Non-cyclical</v>
        <stp/>
        <stp>##V3_BDPV12</stp>
        <stp>EK834863 Corp</stp>
        <stp>industry_sector</stp>
        <stp>[hybrids_05.xlsx]tkrBBG!R6C14</stp>
        <tr r="N6" s="1"/>
      </tp>
      <tp t="s">
        <v>BB+</v>
        <stp/>
        <stp>##V3_BDPV12</stp>
        <stp>AV915324 Corp</stp>
        <stp>rtg_sp</stp>
        <stp>[hybrids_05.xlsx]tkrBBG!R4C19</stp>
        <tr r="S4" s="1"/>
      </tp>
      <tp t="s">
        <v>BBB-</v>
        <stp/>
        <stp>##V3_BDPV12</stp>
        <stp>ZP870673 Corp</stp>
        <stp>rtg_sp</stp>
        <stp>[hybrids_05.xlsx]tkrBBG!R60C19</stp>
        <tr r="S60" s="1"/>
      </tp>
      <tp t="s">
        <v>BBB-</v>
        <stp/>
        <stp>##V3_BDPV12</stp>
        <stp>ZR570567 Corp</stp>
        <stp>rtg_sp</stp>
        <stp>[hybrids_05.xlsx]tkrBBG!R67C19</stp>
        <tr r="S67" s="1"/>
      </tp>
      <tp t="s">
        <v>BBB-</v>
        <stp/>
        <stp>##V3_BDPV12</stp>
        <stp>ZQ100348 Corp</stp>
        <stp>rtg_sp</stp>
        <stp>[hybrids_05.xlsx]tkrBBG!R29C19</stp>
        <tr r="S29" s="1"/>
      </tp>
      <tp t="s">
        <v>GBP</v>
        <stp/>
        <stp>##V3_BDPV12</stp>
        <stp>QJ191077 Corp</stp>
        <stp>crncy</stp>
        <stp>[hybrids_05.xlsx]tkrBBG!R52C12</stp>
        <tr r="L52" s="1"/>
      </tp>
      <tp t="s">
        <v>EUR</v>
        <stp/>
        <stp>##V3_BDPV12</stp>
        <stp>ZQ782646 Corp</stp>
        <stp>crncy</stp>
        <stp>[hybrids_05.xlsx]tkrBBG!R99C12</stp>
        <tr r="L99" s="1"/>
      </tp>
      <tp t="s">
        <v>A-</v>
        <stp/>
        <stp>##V3_BDPV12</stp>
        <stp>QZ730458 Corp</stp>
        <stp>bb_composite</stp>
        <stp>[hybrids_05.xlsx]tkrBBG!R47C20</stp>
        <tr r="T47" s="1"/>
      </tp>
      <tp t="s">
        <v>BBB-</v>
        <stp/>
        <stp>##V3_BDPV12</stp>
        <stp>EK508571 Corp</stp>
        <stp>bb_composite</stp>
        <stp>[hybrids_05.xlsx]tkrBBG!R69C20</stp>
        <tr r="T69" s="1"/>
      </tp>
      <tp t="s">
        <v>A-</v>
        <stp/>
        <stp>##V3_BDPV12</stp>
        <stp>EK755354 Corp</stp>
        <stp>bb_composite</stp>
        <stp>[hybrids_05.xlsx]tkrBBG!R42C20</stp>
        <tr r="T42" s="1"/>
      </tp>
      <tp t="s">
        <v>BBB</v>
        <stp/>
        <stp>##V3_BDPV12</stp>
        <stp>AZ207706 Corp</stp>
        <stp>bb_composite</stp>
        <stp>[hybrids_05.xlsx]tkrBBG!R14C20</stp>
        <tr r="T14" s="1"/>
      </tp>
      <tp t="s">
        <v>Utilities</v>
        <stp/>
        <stp>##V3_BDPV12</stp>
        <stp>AQ077157 Corp</stp>
        <stp>industry_sector</stp>
        <stp>[hybrids_05.xlsx]tkrBBG!R143C14</stp>
        <tr r="N143" s="1"/>
      </tp>
      <tp t="s">
        <v>Utilities</v>
        <stp/>
        <stp>##V3_BDPV12</stp>
        <stp>AM717420 Corp</stp>
        <stp>industry_sector</stp>
        <stp>[hybrids_05.xlsx]tkrBBG!R135C14</stp>
        <tr r="N135" s="1"/>
      </tp>
      <tp t="s">
        <v>Utilities</v>
        <stp/>
        <stp>##V3_BDPV12</stp>
        <stp>EJ670730 Corp</stp>
        <stp>industry_sector</stp>
        <stp>[hybrids_05.xlsx]tkrBBG!R118C14</stp>
        <tr r="N118" s="1"/>
      </tp>
      <tp t="s">
        <v>Utilities</v>
        <stp/>
        <stp>##V3_BDPV12</stp>
        <stp>AX076550 Corp</stp>
        <stp>industry_sector</stp>
        <stp>[hybrids_05.xlsx]tkrBBG!R126C14</stp>
        <tr r="N126" s="1"/>
      </tp>
      <tp t="s">
        <v>Utilities</v>
        <stp/>
        <stp>##V3_BDPV12</stp>
        <stp>EJ723329 Corp</stp>
        <stp>industry_sector</stp>
        <stp>[hybrids_05.xlsx]tkrBBG!R142C14</stp>
        <tr r="N142" s="1"/>
      </tp>
      <tp t="s">
        <v>Utilities</v>
        <stp/>
        <stp>##V3_BDPV12</stp>
        <stp>EK785024 Corp</stp>
        <stp>industry_sector</stp>
        <stp>[hybrids_05.xlsx]tkrBBG!R115C14</stp>
        <tr r="N115" s="1"/>
      </tp>
      <tp t="s">
        <v>16/03/2027</v>
        <stp/>
        <stp>##V3_BDPV12</stp>
        <stp>BJ924355 Corp</stp>
        <stp>nxt_call_dt</stp>
        <stp>[hybrids_05.xlsx]sectorTable!R12C8</stp>
        <tr r="H12" s="3"/>
      </tp>
      <tp t="s">
        <v>01/07/2024</v>
        <stp/>
        <stp>##V3_BDPV12</stp>
        <stp>EK352403 Corp</stp>
        <stp>nxt_call_dt</stp>
        <stp>[hybrids_05.xlsx]sectorTable!R14C7</stp>
        <tr r="G14" s="3"/>
      </tp>
      <tp t="s">
        <v>26/06/2023</v>
        <stp/>
        <stp>##V3_BDPV12</stp>
        <stp>EJ723329 Corp</stp>
        <stp>nxt_call_dt</stp>
        <stp>[hybrids_05.xlsx]sectorTable!R22C7</stp>
        <tr r="G22" s="3"/>
      </tp>
      <tp t="s">
        <v>BB+</v>
        <stp/>
        <stp>##V3_BDPV12</stp>
        <stp>ZQ513315 Corp</stp>
        <stp>rtg_sp</stp>
        <stp>[hybrids_05.xlsx]tkrBBG!R9C19</stp>
        <tr r="S9" s="1"/>
      </tp>
      <tp>
        <v>334.74141379310345</v>
        <stp/>
        <stp>##V3_BDPV12</stp>
        <stp>XS0968913342 Corp</stp>
        <stp>interval_avg</stp>
        <stp>[hybrids_05.xlsx]issuerTable!R24C25</stp>
        <stp>calc_interval=30d</stp>
        <stp>market_data_override=sp210</stp>
        <tr r="Y24" s="5"/>
      </tp>
      <tp t="s">
        <v>Consumer, Non-cyclical</v>
        <stp/>
        <stp>##V3_BDPV12</stp>
        <stp>AZ207706 Corp</stp>
        <stp>industry_sector</stp>
        <stp>[hybrids_05.xlsx]tkrBBG!R14C14</stp>
        <tr r="N14" s="1"/>
      </tp>
      <tp t="s">
        <v>BB+</v>
        <stp/>
        <stp>##V3_BDPV12</stp>
        <stp>EJ917655 Corp</stp>
        <stp>rtg_sp</stp>
        <stp>[hybrids_05.xlsx]tkrBBG!R3C19</stp>
        <tr r="S3" s="1"/>
      </tp>
      <tp t="s">
        <v>#N/A N/A</v>
        <stp/>
        <stp>##V3_BDPV12</stp>
        <stp>ZR441424 Corp</stp>
        <stp>rtg_sp</stp>
        <stp>[hybrids_05.xlsx]tkrBBG!R94C19</stp>
        <tr r="S94" s="1"/>
      </tp>
      <tp t="s">
        <v>BB+</v>
        <stp/>
        <stp>##V3_BDPV12</stp>
        <stp>ZP991036 Corp</stp>
        <stp>rtg_sp</stp>
        <stp>[hybrids_05.xlsx]tkrBBG!R86C19</stp>
        <tr r="S86" s="1"/>
      </tp>
      <tp t="s">
        <v>EUR</v>
        <stp/>
        <stp>##V3_BDPV12</stp>
        <stp>UV391246 Corp</stp>
        <stp>crncy</stp>
        <stp>[hybrids_05.xlsx]tkrBBG!R26C12</stp>
        <tr r="L26" s="1"/>
      </tp>
      <tp t="s">
        <v>EUR</v>
        <stp/>
        <stp>##V3_BDPV12</stp>
        <stp>ZP991036 Corp</stp>
        <stp>crncy</stp>
        <stp>[hybrids_05.xlsx]tkrBBG!R86C12</stp>
        <tr r="L86" s="1"/>
      </tp>
      <tp t="s">
        <v>14/12/2022</v>
        <stp/>
        <stp>##V3_BDPV12</stp>
        <stp>XS1629658755 Corp</stp>
        <stp>nxt_call_dt</stp>
        <stp>[hybrids_05.xlsx]directH (tkr)!R38C5</stp>
        <tr r="E38" s="13"/>
      </tp>
      <tp t="s">
        <v>BBB</v>
        <stp/>
        <stp>##V3_BDPV12</stp>
        <stp>AQ711148 Corp</stp>
        <stp>bb_composite</stp>
        <stp>[hybrids_05.xlsx]tkrBBG!R88C20</stp>
        <tr r="T88" s="1"/>
      </tp>
      <tp t="s">
        <v>BB+</v>
        <stp/>
        <stp>##V3_BDPV12</stp>
        <stp>AL243419 Corp</stp>
        <stp>bb_composite</stp>
        <stp>[hybrids_05.xlsx]tkrBBG!R18C20</stp>
        <tr r="T18" s="1"/>
      </tp>
      <tp t="s">
        <v>BB+</v>
        <stp/>
        <stp>##V3_BDPV12</stp>
        <stp>ZQ782646 Corp</stp>
        <stp>bb_composite</stp>
        <stp>[hybrids_05.xlsx]tkrBBG!R99C20</stp>
        <tr r="T99" s="1"/>
      </tp>
      <tp t="s">
        <v>EUR</v>
        <stp/>
        <stp>##V3_BDPV12</stp>
        <stp>LW068019 Corp</stp>
        <stp>crncy</stp>
        <stp>[hybrids_05.xlsx]tkrBBG!R43C12</stp>
        <tr r="L43" s="1"/>
      </tp>
      <tp t="s">
        <v>BBB-</v>
        <stp/>
        <stp>##V3_BDPV12</stp>
        <stp>ZR570567 Corp</stp>
        <stp>bb_composite</stp>
        <stp>[hybrids_05.xlsx]tkrBBG!R67C20</stp>
        <tr r="T67" s="1"/>
      </tp>
      <tp t="s">
        <v>BB+</v>
        <stp/>
        <stp>##V3_BDPV12</stp>
        <stp>EK024532 Corp</stp>
        <stp>bb_composite</stp>
        <stp>[hybrids_05.xlsx]tkrBBG!R95C20</stp>
        <tr r="T95" s="1"/>
      </tp>
      <tp t="s">
        <v>BBB+</v>
        <stp/>
        <stp>##V3_BDPV12</stp>
        <stp>QJ201811 Corp</stp>
        <stp>bb_composite</stp>
        <stp>[hybrids_05.xlsx]tkrBBG!R51C20</stp>
        <tr r="T51" s="1"/>
      </tp>
      <tp t="s">
        <v>BBB-</v>
        <stp/>
        <stp>##V3_BDPV12</stp>
        <stp>EK041235 Corp</stp>
        <stp>bb_composite</stp>
        <stp>[hybrids_05.xlsx]tkrBBG!R64C20</stp>
        <tr r="T64" s="1"/>
      </tp>
      <tp t="s">
        <v>BBB+</v>
        <stp/>
        <stp>##V3_BDPV12</stp>
        <stp>QJ201812 Corp</stp>
        <stp>bb_composite</stp>
        <stp>[hybrids_05.xlsx]tkrBBG!R50C20</stp>
        <tr r="T50" s="1"/>
      </tp>
      <tp t="s">
        <v>BB+</v>
        <stp/>
        <stp>##V3_BDPV12</stp>
        <stp>AU654357 Corp</stp>
        <stp>bb_composite</stp>
        <stp>[hybrids_05.xlsx]tkrBBG!R81C20</stp>
        <tr r="T81" s="1"/>
      </tp>
      <tp t="s">
        <v>BB</v>
        <stp/>
        <stp>##V3_BDPV12</stp>
        <stp>AL211915 Corp</stp>
        <stp>bb_composite</stp>
        <stp>[hybrids_05.xlsx]tkrBBG!R62C20</stp>
        <tr r="T62" s="1"/>
      </tp>
      <tp t="s">
        <v>A-</v>
        <stp/>
        <stp>##V3_BDPV12</stp>
        <stp>EK755342 Corp</stp>
        <stp>bb_composite</stp>
        <stp>[hybrids_05.xlsx]tkrBBG!R46C20</stp>
        <tr r="T46" s="1"/>
      </tp>
      <tp t="s">
        <v>Utilities</v>
        <stp/>
        <stp>##V3_BDPV12</stp>
        <stp>EJ516173 Corp</stp>
        <stp>industry_sector</stp>
        <stp>[hybrids_05.xlsx]tkrBBG!R100C14</stp>
        <tr r="N100" s="1"/>
      </tp>
      <tp t="s">
        <v>Utilities</v>
        <stp/>
        <stp>##V3_BDPV12</stp>
        <stp>AR008123 Corp</stp>
        <stp>industry_sector</stp>
        <stp>[hybrids_05.xlsx]tkrBBG!R140C14</stp>
        <tr r="N140" s="1"/>
      </tp>
      <tp t="s">
        <v>Utilities</v>
        <stp/>
        <stp>##V3_BDPV12</stp>
        <stp>EK027221 Corp</stp>
        <stp>industry_sector</stp>
        <stp>[hybrids_05.xlsx]tkrBBG!R103C14</stp>
        <tr r="N103" s="1"/>
      </tp>
      <tp t="s">
        <v>Energy</v>
        <stp/>
        <stp>##V3_BDPV12</stp>
        <stp>AM679347 Corp</stp>
        <stp>industry_sector</stp>
        <stp>[hybrids_05.xlsx]tkrBBG!R193C14</stp>
        <tr r="N193" s="1"/>
      </tp>
      <tp t="s">
        <v>Utilities</v>
        <stp/>
        <stp>##V3_BDPV12</stp>
        <stp>EJ575377 Corp</stp>
        <stp>industry_sector</stp>
        <stp>[hybrids_05.xlsx]tkrBBG!R133C14</stp>
        <tr r="N133" s="1"/>
      </tp>
      <tp t="s">
        <v>Utilities</v>
        <stp/>
        <stp>##V3_BDPV12</stp>
        <stp>QZ716550 Corp</stp>
        <stp>industry_sector</stp>
        <stp>[hybrids_05.xlsx]tkrBBG!R106C14</stp>
        <tr r="N106" s="1"/>
      </tp>
      <tp t="s">
        <v>Utilities</v>
        <stp/>
        <stp>##V3_BDPV12</stp>
        <stp>AS640440 Corp</stp>
        <stp>industry_sector</stp>
        <stp>[hybrids_05.xlsx]tkrBBG!R120C14</stp>
        <tr r="N120" s="1"/>
      </tp>
      <tp t="s">
        <v>Utilities</v>
        <stp/>
        <stp>##V3_BDPV12</stp>
        <stp>EJ530879 Corp</stp>
        <stp>industry_sector</stp>
        <stp>[hybrids_05.xlsx]tkrBBG!R102C14</stp>
        <tr r="N102" s="1"/>
      </tp>
      <tp t="s">
        <v>Financial</v>
        <stp/>
        <stp>##V3_BDPV12</stp>
        <stp>AX691342 Corp</stp>
        <stp>industry_sector</stp>
        <stp>[hybrids_05.xlsx]tkrBBG!R188C14</stp>
        <tr r="N188" s="1"/>
      </tp>
      <tp t="s">
        <v>Utilities</v>
        <stp/>
        <stp>##V3_BDPV12</stp>
        <stp>ZP454068 Corp</stp>
        <stp>industry_sector</stp>
        <stp>[hybrids_05.xlsx]tkrBBG!R148C14</stp>
        <tr r="N148" s="1"/>
      </tp>
      <tp t="s">
        <v>24/04/2024</v>
        <stp/>
        <stp>##V3_BDPV12</stp>
        <stp>EK872764 Corp</stp>
        <stp>nxt_call_dt</stp>
        <stp>[hybrids_05.xlsx]sectorTable!R10C8</stp>
        <tr r="H10" s="3"/>
      </tp>
      <tp t="s">
        <v>Industrial</v>
        <stp/>
        <stp>##V3_BDPV12</stp>
        <stp>AX960245 Corp</stp>
        <stp>industry_sector</stp>
        <stp>[hybrids_05.xlsx]tkrBBG!R19C14</stp>
        <tr r="N19" s="1"/>
      </tp>
      <tp t="s">
        <v>Consumer, Non-cyclical</v>
        <stp/>
        <stp>##V3_BDPV12</stp>
        <stp>AZ208021 Corp</stp>
        <stp>industry_sector</stp>
        <stp>[hybrids_05.xlsx]tkrBBG!R13C14</stp>
        <tr r="N13" s="1"/>
      </tp>
      <tp t="s">
        <v>Technology</v>
        <stp/>
        <stp>##V3_BDPV12</stp>
        <stp>ZR796862 Corp</stp>
        <stp>industry_sector</stp>
        <stp>[hybrids_05.xlsx]tkrBBG!R85C14</stp>
        <tr r="N85" s="1"/>
      </tp>
      <tp t="s">
        <v>Consumer, Non-cyclical</v>
        <stp/>
        <stp>##V3_BDPV12</stp>
        <stp>EK352403 Corp</stp>
        <stp>industry_sector</stp>
        <stp>[hybrids_05.xlsx]tkrBBG!R7C14</stp>
        <tr r="N7" s="1"/>
      </tp>
      <tp t="s">
        <v>BB</v>
        <stp/>
        <stp>##V3_BDPV12</stp>
        <stp>ZR796682 Corp</stp>
        <stp>rtg_sp</stp>
        <stp>[hybrids_05.xlsx]tkrBBG!R84C19</stp>
        <tr r="S84" s="1"/>
      </tp>
      <tp t="s">
        <v>BB+</v>
        <stp/>
        <stp>##V3_BDPV12</stp>
        <stp>ZQ376350 Corp</stp>
        <stp>rtg_sp</stp>
        <stp>[hybrids_05.xlsx]tkrBBG!R58C19</stp>
        <tr r="S58" s="1"/>
      </tp>
      <tp t="s">
        <v>BB</v>
        <stp/>
        <stp>##V3_BDPV12</stp>
        <stp>ZR796862 Corp</stp>
        <stp>rtg_sp</stp>
        <stp>[hybrids_05.xlsx]tkrBBG!R85C19</stp>
        <tr r="S85" s="1"/>
      </tp>
      <tp t="s">
        <v>EUR</v>
        <stp/>
        <stp>##V3_BDPV12</stp>
        <stp>ZQ100348 Corp</stp>
        <stp>crncy</stp>
        <stp>[hybrids_05.xlsx]tkrBBG!R29C12</stp>
        <tr r="L29" s="1"/>
      </tp>
      <tp t="s">
        <v>EUR</v>
        <stp/>
        <stp>##V3_BDPV12</stp>
        <stp>AP691131 Corp</stp>
        <stp>crncy</stp>
        <stp>[hybrids_05.xlsx]tkrBBG!R24C12</stp>
        <tr r="L24" s="1"/>
      </tp>
      <tp t="s">
        <v>EUR</v>
        <stp/>
        <stp>##V3_BDPV12</stp>
        <stp>BJ815149 Corp</stp>
        <stp>crncy</stp>
        <stp>[hybrids_05.xlsx]tkrBBG!R36C12</stp>
        <tr r="L36" s="1"/>
      </tp>
      <tp t="s">
        <v>20/03/2022</v>
        <stp/>
        <stp>##V3_BDPV12</stp>
        <stp>XS1206540806 Corp</stp>
        <stp>nxt_call_dt</stp>
        <stp>[hybrids_05.xlsx]directH (tkr)!R39C5</stp>
        <tr r="E39" s="13"/>
      </tp>
      <tp t="s">
        <v>NR</v>
        <stp/>
        <stp>##V3_BDPV12</stp>
        <stp>AN206662 Corp</stp>
        <stp>bb_composite</stp>
        <stp>[hybrids_05.xlsx]tkrBBG!R93C20</stp>
        <tr r="T93" s="1"/>
      </tp>
      <tp t="s">
        <v>EUR</v>
        <stp/>
        <stp>##V3_BDPV12</stp>
        <stp>AP809058 Corp</stp>
        <stp>crncy</stp>
        <stp>[hybrids_05.xlsx]tkrBBG!R23C12</stp>
        <tr r="L23" s="1"/>
      </tp>
      <tp t="s">
        <v>BBB-</v>
        <stp/>
        <stp>##V3_BDPV12</stp>
        <stp>EK041241 Corp</stp>
        <stp>bb_composite</stp>
        <stp>[hybrids_05.xlsx]tkrBBG!R68C20</stp>
        <tr r="T68" s="1"/>
      </tp>
      <tp t="s">
        <v>Communications</v>
        <stp/>
        <stp>##V3_BDPV12</stp>
        <stp>AO262515 Corp</stp>
        <stp>industry_sector</stp>
        <stp>[hybrids_05.xlsx]tkrBBG!R196C14</stp>
        <tr r="N196" s="1"/>
      </tp>
      <tp t="s">
        <v>Utilities</v>
        <stp/>
        <stp>##V3_BDPV12</stp>
        <stp>ZR363806 Corp</stp>
        <stp>industry_sector</stp>
        <stp>[hybrids_05.xlsx]tkrBBG!R131C14</stp>
        <tr r="N131" s="1"/>
      </tp>
      <tp t="s">
        <v>Utilities</v>
        <stp/>
        <stp>##V3_BDPV12</stp>
        <stp>ZR363807 Corp</stp>
        <stp>industry_sector</stp>
        <stp>[hybrids_05.xlsx]tkrBBG!R132C14</stp>
        <tr r="N132" s="1"/>
      </tp>
      <tp t="s">
        <v>BAYNGR 2 3/8 04/02/75</v>
        <stp/>
        <stp>##V3_BDPV12</stp>
        <stp>EK834863 Corp</stp>
        <stp>security name</stp>
        <stp>[hybrids_05.xlsx]tkrBBG!R6C7</stp>
        <tr r="G6" s="1"/>
      </tp>
      <tp t="s">
        <v>14/12/2022</v>
        <stp/>
        <stp>##V3_BDPV12</stp>
        <stp>AN880322 Corp</stp>
        <stp>nxt_call_dt</stp>
        <stp>[hybrids_05.xlsx]sectorTable!R30C7</stp>
        <tr r="G30" s="3"/>
      </tp>
      <tp t="s">
        <v>#N/A N/A</v>
        <stp/>
        <stp>##V3_BDPV12</stp>
        <stp>ZR457518 Corp</stp>
        <stp>rtg_sp</stp>
        <stp>[hybrids_05.xlsx]tkrBBG!R21C19</stp>
        <tr r="S21" s="1"/>
      </tp>
      <tp t="s">
        <v>#N/A N/A</v>
        <stp/>
        <stp>##V3_BDPV12</stp>
        <stp>ZP707724 Corp</stp>
        <stp>rtg_sp</stp>
        <stp>[hybrids_05.xlsx]tkrBBG!R76C19</stp>
        <tr r="S76" s="1"/>
      </tp>
      <tp t="s">
        <v>EUR</v>
        <stp/>
        <stp>##V3_BDPV12</stp>
        <stp>ZQ099270 Corp</stp>
        <stp>crncy</stp>
        <stp>[hybrids_05.xlsx]tkrBBG!R28C12</stp>
        <tr r="L28" s="1"/>
      </tp>
      <tp t="s">
        <v>EUR</v>
        <stp/>
        <stp>##V3_BDPV12</stp>
        <stp>QJ190880 Corp</stp>
        <stp>crncy</stp>
        <stp>[hybrids_05.xlsx]tkrBBG!R49C12</stp>
        <tr r="L49" s="1"/>
      </tp>
      <tp t="s">
        <v>EUR</v>
        <stp/>
        <stp>##V3_BDPV12</stp>
        <stp>QJ190690 Corp</stp>
        <stp>crncy</stp>
        <stp>[hybrids_05.xlsx]tkrBBG!R48C12</stp>
        <tr r="L48" s="1"/>
      </tp>
      <tp t="s">
        <v>BBB+</v>
        <stp/>
        <stp>##V3_BDPV12</stp>
        <stp>ZQ100348 Corp</stp>
        <stp>bb_composite</stp>
        <stp>[hybrids_05.xlsx]tkrBBG!R29C20</stp>
        <tr r="T29" s="1"/>
      </tp>
      <tp t="s">
        <v>BBB-</v>
        <stp/>
        <stp>##V3_BDPV12</stp>
        <stp>AP691131 Corp</stp>
        <stp>bb_composite</stp>
        <stp>[hybrids_05.xlsx]tkrBBG!R24C20</stp>
        <tr r="T24" s="1"/>
      </tp>
      <tp t="s">
        <v>BBB+</v>
        <stp/>
        <stp>##V3_BDPV12</stp>
        <stp>BK123548 Corp</stp>
        <stp>bb_composite</stp>
        <stp>[hybrids_05.xlsx]tkrBBG!R39C20</stp>
        <tr r="T39" s="1"/>
      </tp>
      <tp t="s">
        <v>EUR</v>
        <stp/>
        <stp>##V3_BDPV12</stp>
        <stp>AQ711148 Corp</stp>
        <stp>crncy</stp>
        <stp>[hybrids_05.xlsx]tkrBBG!R88C12</stp>
        <tr r="L88" s="1"/>
      </tp>
      <tp t="s">
        <v>EUR</v>
        <stp/>
        <stp>##V3_BDPV12</stp>
        <stp>EK803079 Corp</stp>
        <stp>crncy</stp>
        <stp>[hybrids_05.xlsx]tkrBBG!R33C12</stp>
        <tr r="L33" s="1"/>
      </tp>
      <tp t="s">
        <v>EUR</v>
        <stp/>
        <stp>##V3_BDPV12</stp>
        <stp>BJ814648 Corp</stp>
        <stp>crncy</stp>
        <stp>[hybrids_05.xlsx]tkrBBG!R35C12</stp>
        <tr r="L35" s="1"/>
      </tp>
      <tp t="s">
        <v>#N/A N/A</v>
        <stp/>
        <stp>##V3_BDPV12</stp>
        <stp>ZR457518 Corp</stp>
        <stp>bb_composite</stp>
        <stp>[hybrids_05.xlsx]tkrBBG!R21C20</stp>
        <tr r="T21" s="1"/>
      </tp>
      <tp t="s">
        <v>USD</v>
        <stp/>
        <stp>##V3_BDPV12</stp>
        <stp>BK116008 Corp</stp>
        <stp>crncy</stp>
        <stp>[hybrids_05.xlsx]tkrBBG!R41C12</stp>
        <tr r="L41" s="1"/>
      </tp>
      <tp t="s">
        <v>BBB-</v>
        <stp/>
        <stp>##V3_BDPV12</stp>
        <stp>ZS023353 Corp</stp>
        <stp>bb_composite</stp>
        <stp>[hybrids_05.xlsx]tkrBBG!R65C20</stp>
        <tr r="T65" s="1"/>
      </tp>
      <tp t="s">
        <v>BBB</v>
        <stp/>
        <stp>##V3_BDPV12</stp>
        <stp>EK293278 Corp</stp>
        <stp>bb_composite</stp>
        <stp>[hybrids_05.xlsx]tkrBBG!R89C20</stp>
        <tr r="T89" s="1"/>
      </tp>
      <tp t="s">
        <v>BBB-</v>
        <stp/>
        <stp>##V3_BDPV12</stp>
        <stp>EK545606 Corp</stp>
        <stp>bb_composite</stp>
        <stp>[hybrids_05.xlsx]tkrBBG!R15C20</stp>
        <tr r="T15" s="1"/>
      </tp>
      <tp t="s">
        <v>BB</v>
        <stp/>
        <stp>##V3_BDPV12</stp>
        <stp>ZP707724 Corp</stp>
        <stp>bb_composite</stp>
        <stp>[hybrids_05.xlsx]tkrBBG!R76C20</stp>
        <tr r="T76" s="1"/>
      </tp>
      <tp t="s">
        <v>BBB-</v>
        <stp/>
        <stp>##V3_BDPV12</stp>
        <stp>AZ018655 Corp</stp>
        <stp>bb_composite</stp>
        <stp>[hybrids_05.xlsx]tkrBBG!R16C20</stp>
        <tr r="T16" s="1"/>
      </tp>
      <tp t="s">
        <v>Consumer, Cyclical</v>
        <stp/>
        <stp>##V3_BDPV12</stp>
        <stp>AT214421 Corp</stp>
        <stp>industry_sector</stp>
        <stp>[hybrids_05.xlsx]tkrBBG!R155C14</stp>
        <tr r="N155" s="1"/>
      </tp>
      <tp t="s">
        <v>Utilities</v>
        <stp/>
        <stp>##V3_BDPV12</stp>
        <stp>AR810587 Corp</stp>
        <stp>industry_sector</stp>
        <stp>[hybrids_05.xlsx]tkrBBG!R125C14</stp>
        <tr r="N125" s="1"/>
      </tp>
      <tp t="s">
        <v>Energy</v>
        <stp/>
        <stp>##V3_BDPV12</stp>
        <stp>AZ920495 Corp</stp>
        <stp>industry_sector</stp>
        <stp>[hybrids_05.xlsx]tkrBBG!R194C14</stp>
        <tr r="N194" s="1"/>
      </tp>
      <tp t="s">
        <v>Utilities</v>
        <stp/>
        <stp>##V3_BDPV12</stp>
        <stp>UV785974 Corp</stp>
        <stp>industry_sector</stp>
        <stp>[hybrids_05.xlsx]tkrBBG!R146C14</stp>
        <tr r="N146" s="1"/>
      </tp>
      <tp t="s">
        <v>20/03/2030</v>
        <stp/>
        <stp>##V3_BDPV12</stp>
        <stp>EK811579 Corp</stp>
        <stp>nxt_call_dt</stp>
        <stp>[hybrids_05.xlsx]sectorTable!R30C8</stp>
        <tr r="H30" s="3"/>
      </tp>
      <tp t="s">
        <v>Energy</v>
        <stp/>
        <stp>##V3_BDPV12</stp>
        <stp>QZ730280 Corp</stp>
        <stp>industry_sector</stp>
        <stp>[hybrids_05.xlsx]tkrBBG!R44C14</stp>
        <tr r="N44" s="1"/>
      </tp>
      <tp t="s">
        <v>N</v>
        <stp/>
        <stp>##V3_BDPV12</stp>
        <stp>QJ937853 Corp</stp>
        <stp>green_bond_loan_indicator</stp>
        <stp>[hybrids_05.xlsx]tkrBBG!R173C21</stp>
        <tr r="U173" s="1"/>
      </tp>
      <tp t="s">
        <v>N</v>
        <stp/>
        <stp>##V3_BDPV12</stp>
        <stp>QJ937853 Corp</stp>
        <stp>green_bond_loan_indicator</stp>
        <stp>[hybrids_05.xlsx]tkrBBG!R172C21</stp>
        <tr r="U172" s="1"/>
      </tp>
      <tp t="s">
        <v>N</v>
        <stp/>
        <stp>##V3_BDPV12</stp>
        <stp>QJ937853 Corp</stp>
        <stp>green_bond_loan_indicator</stp>
        <stp>[hybrids_05.xlsx]tkrBBG!R171C21</stp>
        <tr r="U171" s="1"/>
      </tp>
      <tp t="s">
        <v>N</v>
        <stp/>
        <stp>##V3_BDPV12</stp>
        <stp>QJ937853 Corp</stp>
        <stp>green_bond_loan_indicator</stp>
        <stp>[hybrids_05.xlsx]tkrBBG!R170C21</stp>
        <tr r="U170" s="1"/>
      </tp>
      <tp t="s">
        <v>N</v>
        <stp/>
        <stp>##V3_BDPV12</stp>
        <stp>QJ937853 Corp</stp>
        <stp>green_bond_loan_indicator</stp>
        <stp>[hybrids_05.xlsx]tkrBBG!R177C21</stp>
        <tr r="U177" s="1"/>
      </tp>
      <tp t="s">
        <v>N</v>
        <stp/>
        <stp>##V3_BDPV12</stp>
        <stp>QJ937853 Corp</stp>
        <stp>green_bond_loan_indicator</stp>
        <stp>[hybrids_05.xlsx]tkrBBG!R176C21</stp>
        <tr r="U176" s="1"/>
      </tp>
      <tp t="s">
        <v>N</v>
        <stp/>
        <stp>##V3_BDPV12</stp>
        <stp>QJ937853 Corp</stp>
        <stp>green_bond_loan_indicator</stp>
        <stp>[hybrids_05.xlsx]tkrBBG!R175C21</stp>
        <tr r="U175" s="1"/>
      </tp>
      <tp t="s">
        <v>N</v>
        <stp/>
        <stp>##V3_BDPV12</stp>
        <stp>QJ937853 Corp</stp>
        <stp>green_bond_loan_indicator</stp>
        <stp>[hybrids_05.xlsx]tkrBBG!R174C21</stp>
        <tr r="U174" s="1"/>
      </tp>
      <tp t="s">
        <v>N</v>
        <stp/>
        <stp>##V3_BDPV12</stp>
        <stp>QJ937853 Corp</stp>
        <stp>green_bond_loan_indicator</stp>
        <stp>[hybrids_05.xlsx]tkrBBG!R179C21</stp>
        <tr r="U179" s="1"/>
      </tp>
      <tp t="s">
        <v>N</v>
        <stp/>
        <stp>##V3_BDPV12</stp>
        <stp>QJ937853 Corp</stp>
        <stp>green_bond_loan_indicator</stp>
        <stp>[hybrids_05.xlsx]tkrBBG!R178C21</stp>
        <tr r="U178" s="1"/>
      </tp>
      <tp t="s">
        <v>N</v>
        <stp/>
        <stp>##V3_BDPV12</stp>
        <stp>QJ937853 Corp</stp>
        <stp>green_bond_loan_indicator</stp>
        <stp>[hybrids_05.xlsx]tkrBBG!R162C21</stp>
        <tr r="U162" s="1"/>
      </tp>
      <tp t="s">
        <v>N</v>
        <stp/>
        <stp>##V3_BDPV12</stp>
        <stp>QJ937853 Corp</stp>
        <stp>green_bond_loan_indicator</stp>
        <stp>[hybrids_05.xlsx]tkrBBG!R167C21</stp>
        <tr r="U167" s="1"/>
      </tp>
      <tp t="s">
        <v>N</v>
        <stp/>
        <stp>##V3_BDPV12</stp>
        <stp>QJ937853 Corp</stp>
        <stp>green_bond_loan_indicator</stp>
        <stp>[hybrids_05.xlsx]tkrBBG!R169C21</stp>
        <tr r="U169" s="1"/>
      </tp>
      <tp t="s">
        <v>N</v>
        <stp/>
        <stp>##V3_BDPV12</stp>
        <stp>QJ937853 Corp</stp>
        <stp>green_bond_loan_indicator</stp>
        <stp>[hybrids_05.xlsx]tkrBBG!R168C21</stp>
        <tr r="U168" s="1"/>
      </tp>
      <tp t="s">
        <v>N</v>
        <stp/>
        <stp>##V3_BDPV12</stp>
        <stp>QJ787834 Corp</stp>
        <stp>green_bond_loan_indicator</stp>
        <stp>[hybrids_05.xlsx]tkrBBG!R116C21</stp>
        <tr r="U116" s="1"/>
      </tp>
      <tp t="s">
        <v>N</v>
        <stp/>
        <stp>##V3_BDPV12</stp>
        <stp>QJ937853 Corp</stp>
        <stp>green_bond_loan_indicator</stp>
        <stp>[hybrids_05.xlsx]tkrBBG!R183C21</stp>
        <tr r="U183" s="1"/>
      </tp>
      <tp t="s">
        <v>N</v>
        <stp/>
        <stp>##V3_BDPV12</stp>
        <stp>QJ937853 Corp</stp>
        <stp>green_bond_loan_indicator</stp>
        <stp>[hybrids_05.xlsx]tkrBBG!R182C21</stp>
        <tr r="U182" s="1"/>
      </tp>
      <tp t="s">
        <v>N</v>
        <stp/>
        <stp>##V3_BDPV12</stp>
        <stp>QJ937853 Corp</stp>
        <stp>green_bond_loan_indicator</stp>
        <stp>[hybrids_05.xlsx]tkrBBG!R181C21</stp>
        <tr r="U181" s="1"/>
      </tp>
      <tp t="s">
        <v>N</v>
        <stp/>
        <stp>##V3_BDPV12</stp>
        <stp>QJ937853 Corp</stp>
        <stp>green_bond_loan_indicator</stp>
        <stp>[hybrids_05.xlsx]tkrBBG!R180C21</stp>
        <tr r="U180" s="1"/>
      </tp>
      <tp t="s">
        <v>N</v>
        <stp/>
        <stp>##V3_BDPV12</stp>
        <stp>QJ937853 Corp</stp>
        <stp>green_bond_loan_indicator</stp>
        <stp>[hybrids_05.xlsx]tkrBBG!R187C21</stp>
        <tr r="U187" s="1"/>
      </tp>
      <tp t="s">
        <v>N</v>
        <stp/>
        <stp>##V3_BDPV12</stp>
        <stp>QJ937853 Corp</stp>
        <stp>green_bond_loan_indicator</stp>
        <stp>[hybrids_05.xlsx]tkrBBG!R186C21</stp>
        <tr r="U186" s="1"/>
      </tp>
      <tp t="s">
        <v>N</v>
        <stp/>
        <stp>##V3_BDPV12</stp>
        <stp>QJ937853 Corp</stp>
        <stp>green_bond_loan_indicator</stp>
        <stp>[hybrids_05.xlsx]tkrBBG!R185C21</stp>
        <tr r="U185" s="1"/>
      </tp>
      <tp t="s">
        <v>N</v>
        <stp/>
        <stp>##V3_BDPV12</stp>
        <stp>QJ937853 Corp</stp>
        <stp>green_bond_loan_indicator</stp>
        <stp>[hybrids_05.xlsx]tkrBBG!R184C21</stp>
        <tr r="U184" s="1"/>
      </tp>
      <tp>
        <v>408.92396551724141</v>
        <stp/>
        <stp>##V3_BDPV12</stp>
        <stp>XS1799939027 Corp</stp>
        <stp>interval_avg</stp>
        <stp>[hybrids_05.xlsx]issuerTable!R29C25</stp>
        <stp>calc_interval=30d</stp>
        <stp>market_data_override=sp210</stp>
        <tr r="Y29" s="5"/>
      </tp>
      <tp>
        <v>245.34955172413794</v>
        <stp/>
        <stp>##V3_BDPV12</stp>
        <stp>XS1731823255 Corp</stp>
        <stp>interval_avg</stp>
        <stp>[hybrids_05.xlsx]issuerTable!R81C25</stp>
        <stp>calc_interval=30d</stp>
        <stp>market_data_override=sp210</stp>
        <tr r="Y81" s="5"/>
      </tp>
      <tp>
        <v>340.01775862068962</v>
        <stp/>
        <stp>##V3_BDPV12</stp>
        <stp>XS1206540806 Corp</stp>
        <stp>interval_avg</stp>
        <stp>[hybrids_05.xlsx]issuerTable!R22C25</stp>
        <stp>calc_interval=30d</stp>
        <stp>market_data_override=sp210</stp>
        <tr r="Y22" s="5"/>
      </tp>
      <tp t="s">
        <v>N</v>
        <stp/>
        <stp>##V3_BDPV12</stp>
        <stp>UV323151 Corp</stp>
        <stp>green_bond_loan_indicator</stp>
        <stp>[hybrids_05.xlsx]tkrBBG!R113C21</stp>
        <tr r="U113" s="1"/>
      </tp>
      <tp t="s">
        <v>N</v>
        <stp/>
        <stp>##V3_BDPV12</stp>
        <stp>QZ677477 Corp</stp>
        <stp>green_bond_loan_indicator</stp>
        <stp>[hybrids_05.xlsx]tkrBBG!R110C21</stp>
        <tr r="U110" s="1"/>
      </tp>
      <tp t="s">
        <v>BB+</v>
        <stp/>
        <stp>##V3_BDPV12</stp>
        <stp>EK024568 Corp</stp>
        <stp>bb_composite</stp>
        <stp>[hybrids_05.xlsx]tkrBBG!R98C20</stp>
        <tr r="T98" s="1"/>
      </tp>
      <tp t="s">
        <v>EUR</v>
        <stp/>
        <stp>##V3_BDPV12</stp>
        <stp>EK024568 Corp</stp>
        <stp>crncy</stp>
        <stp>[hybrids_05.xlsx]tkrBBG!R98C12</stp>
        <tr r="L98" s="1"/>
      </tp>
      <tp t="s">
        <v>GBP</v>
        <stp/>
        <stp>##V3_BDPV12</stp>
        <stp>BK123548 Corp</stp>
        <stp>crncy</stp>
        <stp>[hybrids_05.xlsx]tkrBBG!R39C12</stp>
        <tr r="L39" s="1"/>
      </tp>
      <tp t="s">
        <v>BBB-</v>
        <stp/>
        <stp>##V3_BDPV12</stp>
        <stp>ZP482524 Corp</stp>
        <stp>bb_composite</stp>
        <stp>[hybrids_05.xlsx]tkrBBG!R17C20</stp>
        <tr r="T17" s="1"/>
      </tp>
      <tp t="s">
        <v>BBB+</v>
        <stp/>
        <stp>##V3_BDPV12</stp>
        <stp>QJ191077 Corp</stp>
        <stp>bb_composite</stp>
        <stp>[hybrids_05.xlsx]tkrBBG!R52C20</stp>
        <tr r="T52" s="1"/>
      </tp>
      <tp t="s">
        <v>BBB-</v>
        <stp/>
        <stp>##V3_BDPV12</stp>
        <stp>XS1191320297 Corp</stp>
        <stp>bb_composite</stp>
        <stp>[hybrids_05.xlsx]sectorTable!R6C15</stp>
        <tr r="O6" s="3"/>
      </tp>
      <tp t="s">
        <v>NR</v>
        <stp/>
        <stp>##V3_BDPV12</stp>
        <stp>ZR441424 Corp</stp>
        <stp>bb_composite</stp>
        <stp>[hybrids_05.xlsx]tkrBBG!R94C20</stp>
        <tr r="T94" s="1"/>
      </tp>
      <tp t="s">
        <v>BBB</v>
        <stp/>
        <stp>##V3_BDPV12</stp>
        <stp>AR776117 Corp</stp>
        <stp>bb_composite</stp>
        <stp>[hybrids_05.xlsx]tkrBBG!R31C20</stp>
        <tr r="T31" s="1"/>
      </tp>
      <tp t="s">
        <v>BBB+</v>
        <stp/>
        <stp>##V3_BDPV12</stp>
        <stp>BK122273 Corp</stp>
        <stp>bb_composite</stp>
        <stp>[hybrids_05.xlsx]tkrBBG!R37C20</stp>
        <tr r="T37" s="1"/>
      </tp>
      <tp t="s">
        <v>BB+</v>
        <stp/>
        <stp>##V3_BDPV12</stp>
        <stp>EJ516233 Corp</stp>
        <stp>bb_composite</stp>
        <stp>[hybrids_05.xlsx]tkrBBG!R97C20</stp>
        <tr r="T97" s="1"/>
      </tp>
      <tp t="s">
        <v>BB+</v>
        <stp/>
        <stp>##V3_BDPV12</stp>
        <stp>BG013162 Corp</stp>
        <stp>bb_composite</stp>
        <stp>[hybrids_05.xlsx]tkrBBG!R83C20</stp>
        <tr r="T83" s="1"/>
      </tp>
      <tp t="s">
        <v>BB+</v>
        <stp/>
        <stp>##V3_BDPV12</stp>
        <stp>XS1323897725 Corp</stp>
        <stp>bb_composite</stp>
        <stp>[hybrids_05.xlsx]sectorTable!R4C16</stp>
        <tr r="P4" s="3"/>
      </tp>
      <tp t="s">
        <v>BB+</v>
        <stp/>
        <stp>##V3_BDPV12</stp>
        <stp>AU669900 Corp</stp>
        <stp>bb_composite</stp>
        <stp>[hybrids_05.xlsx]tkrBBG!R96C20</stp>
        <tr r="T96" s="1"/>
      </tp>
      <tp t="s">
        <v>BB</v>
        <stp/>
        <stp>##V3_BDPV12</stp>
        <stp>ZQ376350 Corp</stp>
        <stp>bb_composite</stp>
        <stp>[hybrids_05.xlsx]tkrBBG!R58C20</stp>
        <tr r="T58" s="1"/>
      </tp>
      <tp t="s">
        <v>Utilities</v>
        <stp/>
        <stp>##V3_BDPV12</stp>
        <stp>EK024610 Corp</stp>
        <stp>industry_sector</stp>
        <stp>[hybrids_05.xlsx]tkrBBG!R101C14</stp>
        <tr r="N101" s="1"/>
      </tp>
      <tp t="s">
        <v>Utilities</v>
        <stp/>
        <stp>##V3_BDPV12</stp>
        <stp>AU216832 Corp</stp>
        <stp>industry_sector</stp>
        <stp>[hybrids_05.xlsx]tkrBBG!R149C14</stp>
        <tr r="N149" s="1"/>
      </tp>
      <tp t="s">
        <v>Utilities</v>
        <stp/>
        <stp>##V3_BDPV12</stp>
        <stp>QZ677477 Corp</stp>
        <stp>industry_sector</stp>
        <stp>[hybrids_05.xlsx]tkrBBG!R110C14</stp>
        <tr r="N110" s="1"/>
      </tp>
      <tp t="s">
        <v>Utilities</v>
        <stp/>
        <stp>##V3_BDPV12</stp>
        <stp>EK117900 Corp</stp>
        <stp>industry_sector</stp>
        <stp>[hybrids_05.xlsx]tkrBBG!R104C14</stp>
        <tr r="N104" s="1"/>
      </tp>
      <tp t="s">
        <v>Utilities</v>
        <stp/>
        <stp>##V3_BDPV12</stp>
        <stp>EK117900 Corp</stp>
        <stp>industry_sector</stp>
        <stp>[hybrids_05.xlsx]tkrBBG!R105C14</stp>
        <tr r="N105" s="1"/>
      </tp>
      <tp t="s">
        <v>Utilities</v>
        <stp/>
        <stp>##V3_BDPV12</stp>
        <stp>AZ851393 Corp</stp>
        <stp>industry_sector</stp>
        <stp>[hybrids_05.xlsx]tkrBBG!R107C14</stp>
        <tr r="N107" s="1"/>
      </tp>
      <tp t="s">
        <v>Consumer, Cyclical</v>
        <stp/>
        <stp>##V3_BDPV12</stp>
        <stp>AT214434 Corp</stp>
        <stp>industry_sector</stp>
        <stp>[hybrids_05.xlsx]tkrBBG!R159C14</stp>
        <tr r="N159" s="1"/>
      </tp>
      <tp t="s">
        <v>Utilities</v>
        <stp/>
        <stp>##V3_BDPV12</stp>
        <stp>EK824997 Corp</stp>
        <stp>industry_sector</stp>
        <stp>[hybrids_05.xlsx]tkrBBG!R130C14</stp>
        <tr r="N130" s="1"/>
      </tp>
      <tp t="s">
        <v>Consumer, Cyclical</v>
        <stp/>
        <stp>##V3_BDPV12</stp>
        <stp>UV429459 Corp</stp>
        <stp>industry_sector</stp>
        <stp>[hybrids_05.xlsx]tkrBBG!R166C14</stp>
        <tr r="N166" s="1"/>
      </tp>
      <tp t="s">
        <v>Utilities</v>
        <stp/>
        <stp>##V3_BDPV12</stp>
        <stp>EK768069 Corp</stp>
        <stp>industry_sector</stp>
        <stp>[hybrids_05.xlsx]tkrBBG!R134C14</stp>
        <tr r="N134" s="1"/>
      </tp>
      <tp>
        <v>375.63679310344821</v>
        <stp/>
        <stp>##V3_BDPV12</stp>
        <stp>XS1799938995 Corp</stp>
        <stp>interval_avg</stp>
        <stp>[hybrids_05.xlsx]issuerTable!R25C25</stp>
        <stp>calc_interval=30d</stp>
        <stp>market_data_override=sp210</stp>
        <tr r="Y25" s="5"/>
      </tp>
      <tp t="s">
        <v>Basic Materials</v>
        <stp/>
        <stp>##V3_BDPV12</stp>
        <stp>AV915324 Corp</stp>
        <stp>industry_sector</stp>
        <stp>[hybrids_05.xlsx]tkrBBG!R4C14</stp>
        <tr r="N4" s="1"/>
      </tp>
      <tp>
        <v>425.75627777777777</v>
        <stp/>
        <stp>##V3_BDPV12</stp>
        <stp>XS2187689380 Corp</stp>
        <stp>interval_avg</stp>
        <stp>[hybrids_05.xlsx]issuerTable!R30C25</stp>
        <stp>calc_interval=30d</stp>
        <stp>market_data_override=sp210</stp>
        <tr r="Y30" s="5"/>
      </tp>
      <tp t="s">
        <v>BB+</v>
        <stp/>
        <stp>##V3_BDPV12</stp>
        <stp>QJ937853 Corp</stp>
        <stp>rtg_sp</stp>
        <stp>[hybrids_05.xlsx]tkrBBG!R2C19</stp>
        <tr r="S2" s="1"/>
      </tp>
      <tp>
        <v>401.33316666666667</v>
        <stp/>
        <stp>##V3_BDPV12</stp>
        <stp>XS2187689034 Corp</stp>
        <stp>interval_avg</stp>
        <stp>[hybrids_05.xlsx]issuerTable!R26C25</stp>
        <stp>calc_interval=30d</stp>
        <stp>market_data_override=sp210</stp>
        <tr r="Y26" s="5"/>
      </tp>
      <tp t="s">
        <v>BB+</v>
        <stp/>
        <stp>##V3_BDPV12</stp>
        <stp>EK834863 Corp</stp>
        <stp>rtg_sp</stp>
        <stp>[hybrids_05.xlsx]tkrBBG!R6C19</stp>
        <tr r="S6" s="1"/>
      </tp>
      <tp t="s">
        <v>N</v>
        <stp/>
        <stp>##V3_BDPV12</stp>
        <stp>QZ716550 Corp</stp>
        <stp>green_bond_loan_indicator</stp>
        <stp>[hybrids_05.xlsx]tkrBBG!R106C21</stp>
        <tr r="U106" s="1"/>
      </tp>
      <tp t="s">
        <v>BB+</v>
        <stp/>
        <stp>##V3_BDPV12</stp>
        <stp>ZR655675 Corp</stp>
        <stp>rtg_sp</stp>
        <stp>[hybrids_05.xlsx]tkrBBG!R77C19</stp>
        <tr r="S77" s="1"/>
      </tp>
      <tp t="s">
        <v>EUR</v>
        <stp/>
        <stp>##V3_BDPV12</stp>
        <stp>QZ730458 Corp</stp>
        <stp>crncy</stp>
        <stp>[hybrids_05.xlsx]tkrBBG!R47C12</stp>
        <tr r="L47" s="1"/>
      </tp>
      <tp t="s">
        <v>EUR</v>
        <stp/>
        <stp>##V3_BDPV12</stp>
        <stp>ZR796862 Corp</stp>
        <stp>crncy</stp>
        <stp>[hybrids_05.xlsx]tkrBBG!R85C12</stp>
        <tr r="L85" s="1"/>
      </tp>
      <tp t="s">
        <v>EUR</v>
        <stp/>
        <stp>##V3_BDPV12</stp>
        <stp>ZR796682 Corp</stp>
        <stp>crncy</stp>
        <stp>[hybrids_05.xlsx]tkrBBG!R84C12</stp>
        <tr r="L84" s="1"/>
      </tp>
      <tp t="s">
        <v>BBB+</v>
        <stp/>
        <stp>##V3_BDPV12</stp>
        <stp>ZQ099270 Corp</stp>
        <stp>bb_composite</stp>
        <stp>[hybrids_05.xlsx]tkrBBG!R28C20</stp>
        <tr r="T28" s="1"/>
      </tp>
      <tp t="s">
        <v>EUR</v>
        <stp/>
        <stp>##V3_BDPV12</stp>
        <stp>AR887333 Corp</stp>
        <stp>crncy</stp>
        <stp>[hybrids_05.xlsx]tkrBBG!R25C12</stp>
        <tr r="L25" s="1"/>
      </tp>
      <tp t="s">
        <v>NR</v>
        <stp/>
        <stp>##V3_BDPV12</stp>
        <stp>UV391246 Corp</stp>
        <stp>bb_composite</stp>
        <stp>[hybrids_05.xlsx]tkrBBG!R26C20</stp>
        <tr r="T26" s="1"/>
      </tp>
      <tp t="s">
        <v>BBB</v>
        <stp/>
        <stp>##V3_BDPV12</stp>
        <stp>AW770805 Corp</stp>
        <stp>bb_composite</stp>
        <stp>[hybrids_05.xlsx]tkrBBG!R90C20</stp>
        <tr r="T90" s="1"/>
      </tp>
      <tp t="s">
        <v>BBB+</v>
        <stp/>
        <stp>##V3_BDPV12</stp>
        <stp>BK123260 Corp</stp>
        <stp>bb_composite</stp>
        <stp>[hybrids_05.xlsx]tkrBBG!R38C20</stp>
        <tr r="T38" s="1"/>
      </tp>
      <tp t="s">
        <v>BBB-</v>
        <stp/>
        <stp>##V3_BDPV12</stp>
        <stp>EK508523 Corp</stp>
        <stp>bb_composite</stp>
        <stp>[hybrids_05.xlsx]tkrBBG!R66C20</stp>
        <tr r="T66" s="1"/>
      </tp>
      <tp t="s">
        <v>BB</v>
        <stp/>
        <stp>##V3_BDPV12</stp>
        <stp>EJ606316 Corp</stp>
        <stp>bb_composite</stp>
        <stp>[hybrids_05.xlsx]tkrBBG!R57C20</stp>
        <tr r="T57" s="1"/>
      </tp>
      <tp>
        <v>490.65043023255811</v>
        <stp/>
        <stp>##V3_BDPV12</stp>
        <stp>AR936992 Corp</stp>
        <stp>interval_avg</stp>
        <stp>[hybrids_05.xlsx]sectorTable!R16C32</stp>
        <stp>calc_interval=90d</stp>
        <stp>market_data_override=sp210</stp>
        <tr r="AF16" s="3"/>
      </tp>
      <tp t="s">
        <v>PERP/CALL</v>
        <stp/>
        <stp>##V3_BDPV12</stp>
        <stp>QZ730458 Corp</stp>
        <stp>mty_typ</stp>
        <stp>[hybrids_05.xlsx]tkrBBG!R47C11</stp>
        <tr r="K47" s="1"/>
      </tp>
      <tp>
        <v>637.12606896551722</v>
        <stp/>
        <stp>##V3_BDPV12</stp>
        <stp>AS146424 Corp</stp>
        <stp>interval_avg</stp>
        <stp>[hybrids_05.xlsx]sectorTable!R39C31</stp>
        <stp>calc_interval=30d</stp>
        <stp>market_data_override=sp210</stp>
        <tr r="AE39" s="3"/>
      </tp>
      <tp>
        <v>389.09227586206896</v>
        <stp/>
        <stp>##V3_BDPV12</stp>
        <stp>AR936992 Corp</stp>
        <stp>interval_avg</stp>
        <stp>[hybrids_05.xlsx]sectorTable!R16C31</stp>
        <stp>calc_interval=30d</stp>
        <stp>market_data_override=sp210</stp>
        <tr r="AE16" s="3"/>
      </tp>
      <tp>
        <v>671.63512790697666</v>
        <stp/>
        <stp>##V3_BDPV12</stp>
        <stp>AS146424 Corp</stp>
        <stp>interval_avg</stp>
        <stp>[hybrids_05.xlsx]sectorTable!R39C32</stp>
        <stp>calc_interval=90d</stp>
        <stp>market_data_override=sp210</stp>
        <tr r="AF39" s="3"/>
      </tp>
      <tp>
        <v>375.38159302325585</v>
        <stp/>
        <stp>##V3_BDPV12</stp>
        <stp>EK352403 Corp</stp>
        <stp>interval_avg</stp>
        <stp>[hybrids_05.xlsx]sectorTable!R14C32</stp>
        <stp>calc_interval=90d</stp>
        <stp>market_data_override=sp210</stp>
        <tr r="AF14" s="3"/>
      </tp>
      <tp>
        <v>289.0780344827586</v>
        <stp/>
        <stp>##V3_BDPV12</stp>
        <stp>EK352403 Corp</stp>
        <stp>interval_avg</stp>
        <stp>[hybrids_05.xlsx]sectorTable!R14C31</stp>
        <stp>calc_interval=30d</stp>
        <stp>market_data_override=sp210</stp>
        <tr r="AE14" s="3"/>
      </tp>
      <tp t="s">
        <v>Baa3</v>
        <stp/>
        <stp>##V3_BDPV12</stp>
        <stp>AQ077157 Corp</stp>
        <stp>rtg_moody</stp>
        <stp>[hybrids_05.xlsx]tkrBBG!R143C18</stp>
        <tr r="R143" s="1"/>
      </tp>
      <tp t="s">
        <v>Ba1</v>
        <stp/>
        <stp>##V3_BDPV12</stp>
        <stp>EK013966 Corp</stp>
        <stp>rtg_moody</stp>
        <stp>[hybrids_05.xlsx]tkrBBG!R122C18</stp>
        <tr r="R122" s="1"/>
      </tp>
      <tp t="s">
        <v>Baa2</v>
        <stp/>
        <stp>##V3_BDPV12</stp>
        <stp>BK184880 Corp</stp>
        <stp>rtg_moody</stp>
        <stp>[hybrids_05.xlsx]tkrBBG!R108C18</stp>
        <tr r="R108" s="1"/>
      </tp>
      <tp>
        <v>390.78122772218853</v>
        <stp/>
        <stp>##V3_BDPV12</stp>
        <stp>DE000A1ZN206 Corp</stp>
        <stp>yas_ispread</stp>
        <stp>[hybrids_05.xlsx]maturity!R6C6</stp>
        <tr r="F6" s="7"/>
      </tp>
      <tp t="s">
        <v>Baa3</v>
        <stp/>
        <stp>##V3_BDPV12</stp>
        <stp>AM717420 Corp</stp>
        <stp>rtg_moody</stp>
        <stp>[hybrids_05.xlsx]tkrBBG!R135C18</stp>
        <tr r="R135" s="1"/>
      </tp>
      <tp t="s">
        <v>Ba3</v>
        <stp/>
        <stp>##V3_BDPV12</stp>
        <stp>EK523297 Corp</stp>
        <stp>rtg_moody</stp>
        <stp>[hybrids_05.xlsx]tkrBBG!R192C18</stp>
        <tr r="R192" s="1"/>
      </tp>
      <tp t="s">
        <v>Baa3</v>
        <stp/>
        <stp>##V3_BDPV12</stp>
        <stp>EJ723329 Corp</stp>
        <stp>rtg_moody</stp>
        <stp>[hybrids_05.xlsx]tkrBBG!R142C18</stp>
        <tr r="R142" s="1"/>
      </tp>
      <tp t="s">
        <v>Ba1</v>
        <stp/>
        <stp>##V3_BDPV12</stp>
        <stp>EJ843360 Corp</stp>
        <stp>rtg_moody</stp>
        <stp>[hybrids_05.xlsx]tkrBBG!R123C18</stp>
        <tr r="R123" s="1"/>
      </tp>
      <tp>
        <v>426.072509765625</v>
        <stp/>
        <stp>##V3_BDPV12</stp>
        <stp>ZP991036 Corp</stp>
        <stp>blp_i_sprd_mid</stp>
        <stp>[hybrids_05.xlsx]tkrBBG!R86C17</stp>
        <tr r="Q86" s="1"/>
      </tp>
      <tp t="s">
        <v>ORAFP 5 7/8 PERP</v>
        <stp/>
        <stp>##V3_BDPV12</stp>
        <stp>EK041241 Corp</stp>
        <stp>security name</stp>
        <stp>[hybrids_05.xlsx]tkrBBG!R68C7</stp>
        <tr r="G68" s="1"/>
      </tp>
    </main>
    <main first="bofaddin.rtdserver">
      <tp t="e">
        <v>#N/A</v>
        <stp/>
        <stp>BDH|189687608585751694</stp>
        <tr r="P233" s="5"/>
        <tr r="O234" s="5"/>
      </tp>
    </main>
    <main first="bloomberg.rtd">
      <tp t="s">
        <v>ENGIFP 3 7/8 PERP</v>
        <stp/>
        <stp>##V3_BDPV12</stp>
        <stp>EK293278 Corp</stp>
        <stp>security name</stp>
        <stp>[hybrids_05.xlsx]tkrBBG!R89C7</stp>
        <tr r="G89" s="1"/>
      </tp>
      <tp>
        <v>290.83746337890625</v>
        <stp/>
        <stp>##V3_BDPV12</stp>
        <stp>ZR441424 Corp</stp>
        <stp>blp_i_sprd_mid</stp>
        <stp>[hybrids_05.xlsx]tkrBBG!R94C17</stp>
        <tr r="Q94" s="1"/>
      </tp>
      <tp t="s">
        <v>T 2 7/8 PERP</v>
        <stp/>
        <stp>##V3_BDPV12</stp>
        <stp>ZP991036 Corp</stp>
        <stp>security name</stp>
        <stp>[hybrids_05.xlsx]tkrBBG!R86C7</stp>
        <tr r="G86" s="1"/>
      </tp>
      <tp t="s">
        <v>OMVAV 6 1/4 PERP</v>
        <stp/>
        <stp>##V3_BDPV12</stp>
        <stp>QJ993374 Corp</stp>
        <stp>security name</stp>
        <stp>[hybrids_05.xlsx]tkrBBG!R32C7</stp>
        <tr r="G32" s="1"/>
      </tp>
    </main>
    <main first="bofaddin.rtdserver">
      <tp t="s">
        <v>#N/A N/A</v>
        <stp/>
        <stp>BDH|718100564484752647</stp>
        <tr r="D116" s="10"/>
      </tp>
    </main>
    <main first="bloomberg.rtd">
      <tp t="s">
        <v>BPLN 4 1/4 PERP</v>
        <stp/>
        <stp>##V3_BDPV12</stp>
        <stp>BK123548 Corp</stp>
        <stp>security name</stp>
        <stp>[hybrids_05.xlsx]tkrBBG!R39C7</stp>
        <tr r="G39" s="1"/>
      </tp>
      <tp t="s">
        <v>REPSM 3 7/8 PERP</v>
        <stp/>
        <stp>##V3_BDPV12</stp>
        <stp>EK803079 Corp</stp>
        <stp>security name</stp>
        <stp>[hybrids_05.xlsx]tkrBBG!R33C7</stp>
        <tr r="G33" s="1"/>
      </tp>
      <tp t="s">
        <v>DBHNGR 1.6 PERP</v>
        <stp/>
        <stp>##V3_BDPV12</stp>
        <stp>ZQ100348 Corp</stp>
        <stp>security name</stp>
        <stp>[hybrids_05.xlsx]tkrBBG!R29C7</stp>
        <tr r="G29" s="1"/>
      </tp>
      <tp t="s">
        <v>EUR</v>
        <stp/>
        <stp>##V3_BDPV12</stp>
        <stp>BJ814648 Corp</stp>
        <stp>crncy</stp>
        <stp>[hybrids_05.xlsx]sectorTable!R8C18</stp>
        <tr r="R8" s="3"/>
      </tp>
      <tp t="s">
        <v>PERP/CALL</v>
        <stp/>
        <stp>##V3_BDPV12</stp>
        <stp>AW770805 Corp</stp>
        <stp>mty_typ</stp>
        <stp>[hybrids_05.xlsx]tkrBBG!R90C11</stp>
        <tr r="K90" s="1"/>
      </tp>
      <tp>
        <v>222.35765116279063</v>
        <stp/>
        <stp>##V3_BDPV12</stp>
        <stp>EJ723329 Corp</stp>
        <stp>interval_avg</stp>
        <stp>[hybrids_05.xlsx]sectorTable!R22C32</stp>
        <stp>calc_interval=90d</stp>
        <stp>market_data_override=sp210</stp>
        <tr r="AF22" s="3"/>
      </tp>
      <tp>
        <v>169.62665517241382</v>
        <stp/>
        <stp>##V3_BDPV12</stp>
        <stp>EJ723329 Corp</stp>
        <stp>interval_avg</stp>
        <stp>[hybrids_05.xlsx]sectorTable!R22C31</stp>
        <stp>calc_interval=30d</stp>
        <stp>market_data_override=sp210</stp>
        <tr r="AE22" s="3"/>
      </tp>
      <tp t="s">
        <v>Baa3</v>
        <stp/>
        <stp>##V3_BDPV12</stp>
        <stp>AQ026565 Corp</stp>
        <stp>rtg_moody</stp>
        <stp>[hybrids_05.xlsx]tkrBBG!R124C18</stp>
        <tr r="R124" s="1"/>
      </tp>
      <tp t="s">
        <v>Baa3</v>
        <stp/>
        <stp>##V3_BDPV12</stp>
        <stp>AX076550 Corp</stp>
        <stp>rtg_moody</stp>
        <stp>[hybrids_05.xlsx]tkrBBG!R126C18</stp>
        <tr r="R126" s="1"/>
      </tp>
      <tp t="s">
        <v>#N/A N/A</v>
        <stp/>
        <stp>##V3_BDPV12</stp>
        <stp>AU216832 Corp</stp>
        <stp>rtg_moody</stp>
        <stp>[hybrids_05.xlsx]tkrBBG!R149C18</stp>
        <tr r="R149" s="1"/>
      </tp>
      <tp t="s">
        <v>Ba1u</v>
        <stp/>
        <stp>##V3_BDPV12</stp>
        <stp>EK872764 Corp</stp>
        <stp>rtg_moody</stp>
        <stp>[hybrids_05.xlsx]tkrBBG!R128C18</stp>
        <tr r="R128" s="1"/>
      </tp>
      <tp t="s">
        <v>VOD 7 04/04/79</v>
        <stp/>
        <stp>##V3_BDPV12</stp>
        <stp>AX916964 Corp</stp>
        <stp>security name</stp>
        <stp>[hybrids_05.xlsx]tkrBBG!R82C7</stp>
        <tr r="G82" s="1"/>
      </tp>
      <tp>
        <v>206.60858154296875</v>
        <stp/>
        <stp>##V3_BDPV12</stp>
        <stp>ZQ100348 Corp</stp>
        <stp>blp_i_sprd_mid</stp>
        <stp>[hybrids_05.xlsx]tkrBBG!R29C17</stp>
        <tr r="Q29" s="1"/>
      </tp>
      <tp>
        <v>232.26133728027344</v>
        <stp/>
        <stp>##V3_BDPV12</stp>
        <stp>ZR570567 Corp</stp>
        <stp>blp_i_sprd_mid</stp>
        <stp>[hybrids_05.xlsx]tkrBBG!R67C17</stp>
        <tr r="Q67" s="1"/>
      </tp>
      <tp>
        <v>258.12374877929688</v>
        <stp/>
        <stp>##V3_BDPV12</stp>
        <stp>ZP870673 Corp</stp>
        <stp>blp_i_sprd_mid</stp>
        <stp>[hybrids_05.xlsx]tkrBBG!R60C17</stp>
        <tr r="Q60" s="1"/>
      </tp>
    </main>
    <main first="bloomberg.rtd">
      <tp t="s">
        <v>PERP/CALL</v>
        <stp/>
        <stp>##V3_BDPV12</stp>
        <stp>AZ018655 Corp</stp>
        <stp>mty_typ</stp>
        <stp>[hybrids_05.xlsx]tkrBBG!R16C11</stp>
        <tr r="K16" s="1"/>
      </tp>
      <tp>
        <v>308.2055862068965</v>
        <stp/>
        <stp>##V3_BDPV12</stp>
        <stp>AU654481 Corp</stp>
        <stp>interval_avg</stp>
        <stp>[hybrids_05.xlsx]sectorTable!R35C31</stp>
        <stp>calc_interval=30d</stp>
        <stp>market_data_override=sp210</stp>
        <tr r="AE35" s="3"/>
      </tp>
      <tp t="s">
        <v>PERP/CALL</v>
        <stp/>
        <stp>##V3_BDPV12</stp>
        <stp>AU669900 Corp</stp>
        <stp>mty_typ</stp>
        <stp>[hybrids_05.xlsx]tkrBBG!R96C11</stp>
        <tr r="K96" s="1"/>
      </tp>
      <tp>
        <v>1000000000</v>
        <stp/>
        <stp>##V3_BDPV12</stp>
        <stp>EK814844 Corp</stp>
        <stp>amt_outstanding</stp>
        <stp>[hybrids_05.xlsx]tkrBBG!R34C13</stp>
        <tr r="M34" s="1"/>
      </tp>
      <tp t="s">
        <v>PERP/CALL</v>
        <stp/>
        <stp>##V3_BDPV12</stp>
        <stp>AX895488 Corp</stp>
        <stp>mty_typ</stp>
        <stp>[hybrids_05.xlsx]tkrBBG!R45C11</stp>
        <tr r="K45" s="1"/>
      </tp>
      <tp t="s">
        <v>PERP/CALL</v>
        <stp/>
        <stp>##V3_BDPV12</stp>
        <stp>QZ498658 Corp</stp>
        <stp>mty_typ</stp>
        <stp>[hybrids_05.xlsx]tkrBBG!R70C11</stp>
        <tr r="K70" s="1"/>
      </tp>
      <tp>
        <v>371.11055813953487</v>
        <stp/>
        <stp>##V3_BDPV12</stp>
        <stp>AU654481 Corp</stp>
        <stp>interval_avg</stp>
        <stp>[hybrids_05.xlsx]sectorTable!R35C32</stp>
        <stp>calc_interval=90d</stp>
        <stp>market_data_override=sp210</stp>
        <tr r="AF35" s="3"/>
      </tp>
      <tp t="s">
        <v>PERP/CALL</v>
        <stp/>
        <stp>##V3_BDPV12</stp>
        <stp>AX520482 Corp</stp>
        <stp>mty_typ</stp>
        <stp>[hybrids_05.xlsx]tkrBBG!R74C11</stp>
        <tr r="K74" s="1"/>
      </tp>
      <tp t="s">
        <v>Ba1</v>
        <stp/>
        <stp>##V3_BDPV12</stp>
        <stp>AV915324 Corp</stp>
        <stp>rtg_moody</stp>
        <stp>[hybrids_05.xlsx]tkrBBG!R164C18</stp>
        <tr r="R164" s="1"/>
      </tp>
      <tp t="s">
        <v>Ba2</v>
        <stp/>
        <stp>##V3_BDPV12</stp>
        <stp>AW875570 Corp</stp>
        <stp>rtg_moody</stp>
        <stp>[hybrids_05.xlsx]tkrBBG!R147C18</stp>
        <tr r="R147" s="1"/>
      </tp>
      <tp t="s">
        <v>Baa2</v>
        <stp/>
        <stp>##V3_BDPV12</stp>
        <stp>EK811579 Corp</stp>
        <stp>rtg_moody</stp>
        <stp>[hybrids_05.xlsx]tkrBBG!R161C18</stp>
        <tr r="R161" s="1"/>
      </tp>
      <tp t="s">
        <v>Baa2</v>
        <stp/>
        <stp>##V3_BDPV12</stp>
        <stp>EJ811600 Corp</stp>
        <stp>rtg_moody</stp>
        <stp>[hybrids_05.xlsx]tkrBBG!R154C18</stp>
        <tr r="R154" s="1"/>
      </tp>
      <tp t="s">
        <v>Baa2</v>
        <stp/>
        <stp>##V3_BDPV12</stp>
        <stp>EK811633 Corp</stp>
        <stp>rtg_moody</stp>
        <stp>[hybrids_05.xlsx]tkrBBG!R152C18</stp>
        <tr r="R152" s="1"/>
      </tp>
      <tp t="s">
        <v>Caa1</v>
        <stp/>
        <stp>##V3_BDPV12</stp>
        <stp>EJ891119 Corp</stp>
        <stp>rtg_moody</stp>
        <stp>[hybrids_05.xlsx]tkrBBG!R190C18</stp>
        <tr r="R190" s="1"/>
      </tp>
      <tp t="s">
        <v>Baa2</v>
        <stp/>
        <stp>##V3_BDPV12</stp>
        <stp>EK131366 Corp</stp>
        <stp>rtg_moody</stp>
        <stp>[hybrids_05.xlsx]tkrBBG!R151C18</stp>
        <tr r="R151" s="1"/>
      </tp>
      <tp t="s">
        <v>Baa2</v>
        <stp/>
        <stp>##V3_BDPV12</stp>
        <stp>EK131372 Corp</stp>
        <stp>rtg_moody</stp>
        <stp>[hybrids_05.xlsx]tkrBBG!R157C18</stp>
        <tr r="R157" s="1"/>
      </tp>
      <tp t="s">
        <v>KPN 2 PERP</v>
        <stp/>
        <stp>##V3_BDPV12</stp>
        <stp>ZQ376350 Corp</stp>
        <stp>security name</stp>
        <stp>[hybrids_05.xlsx]tkrBBG!R58C7</stp>
        <tr r="G58" s="1"/>
      </tp>
      <tp>
        <v>217.30998229980469</v>
        <stp/>
        <stp>##V3_BDPV12</stp>
        <stp>ZS023353 Corp</stp>
        <stp>blp_i_sprd_mid</stp>
        <stp>[hybrids_05.xlsx]tkrBBG!R65C17</stp>
        <tr r="Q65" s="1"/>
      </tp>
    </main>
    <main first="bofaddin.rtdserver">
      <tp t="s">
        <v>#N/A N/A</v>
        <stp/>
        <stp>BDH|372959654899443281</stp>
        <tr r="D64" s="10"/>
      </tp>
    </main>
    <main first="bloomberg.rtd">
      <tp t="s">
        <v>ERFFP 4 7/8 PERP</v>
        <stp/>
        <stp>##V3_BDPV12</stp>
        <stp>EK856946 Corp</stp>
        <stp>security name</stp>
        <stp>[hybrids_05.xlsx]tkrBBG!R22C7</stp>
        <tr r="G22" s="1"/>
      </tp>
    </main>
    <main first="bofaddin.rtdserver">
      <tp t="s">
        <v>#N/A N/A</v>
        <stp/>
        <stp>BDH|449191240837690516</stp>
        <tr r="D25" s="10"/>
      </tp>
    </main>
    <main first="bloomberg.rtd">
      <tp t="s">
        <v>ORAFP 4 PERP</v>
        <stp/>
        <stp>##V3_BDPV12</stp>
        <stp>EK508481 Corp</stp>
        <stp>security name</stp>
        <stp>[hybrids_05.xlsx]tkrBBG!R63C7</stp>
        <tr r="G63" s="1"/>
      </tp>
    </main>
    <main first="bloomberg.rtd">
      <tp t="s">
        <v>ECLEAR 2 5/8 04/11/48</v>
        <stp/>
        <stp>##V3_BDPV12</stp>
        <stp>AR887333 Corp</stp>
        <stp>security name</stp>
        <stp>[hybrids_05.xlsx]tkrBBG!R25C7</stp>
        <tr r="G25" s="1"/>
      </tp>
      <tp>
        <v>336.61788940429688</v>
        <stp/>
        <stp>##V3_BDPV12</stp>
        <stp>QZ498658 Corp</stp>
        <stp>blp_i_sprd_mid</stp>
        <stp>[hybrids_05.xlsx]tkrBBG!R70C17</stp>
        <tr r="Q70" s="1"/>
      </tp>
    </main>
    <main first="bofaddin.rtdserver">
      <tp t="s">
        <v>#N/A N/A</v>
        <stp/>
        <stp>BDH|744171230203224633</stp>
        <tr r="D66" s="10"/>
      </tp>
    </main>
    <main first="bloomberg.rtd">
      <tp t="s">
        <v>EDF 5 PERP</v>
        <stp/>
        <stp>##V3_BDPV12</stp>
        <stp>EK024568 Corp</stp>
        <stp>security name</stp>
        <stp>[hybrids_05.xlsx]tkrBBG!R98C7</stp>
        <tr r="G98" s="1"/>
      </tp>
    </main>
    <main first="bloomberg.rtd">
      <tp t="s">
        <v>ERFFP 3 1/4 PERP</v>
        <stp/>
        <stp>##V3_BDPV12</stp>
        <stp>AP809058 Corp</stp>
        <stp>security name</stp>
        <stp>[hybrids_05.xlsx]tkrBBG!R23C7</stp>
        <tr r="G23" s="1"/>
      </tp>
      <tp>
        <v>600000000</v>
        <stp/>
        <stp>##V3_BDPV12</stp>
        <stp>EK864970 Corp</stp>
        <stp>amt_outstanding</stp>
        <stp>[hybrids_05.xlsx]tkrBBG!R56C13</stp>
        <tr r="M56" s="1"/>
      </tp>
      <tp>
        <v>300000000</v>
        <stp/>
        <stp>##V3_BDPV12</stp>
        <stp>EK856946 Corp</stp>
        <stp>amt_outstanding</stp>
        <stp>[hybrids_05.xlsx]tkrBBG!R22C13</stp>
        <tr r="M22" s="1"/>
      </tp>
      <tp>
        <v>550000000</v>
        <stp/>
        <stp>##V3_BDPV12</stp>
        <stp>EJ814840 Corp</stp>
        <stp>amt_outstanding</stp>
        <stp>[hybrids_05.xlsx]tkrBBG!R54C13</stp>
        <tr r="M54" s="1"/>
      </tp>
      <tp t="s">
        <v>EUR</v>
        <stp/>
        <stp>##V3_BDPV12</stp>
        <stp>FR0013413887 Corp</stp>
        <stp>crncy</stp>
        <stp>[hybrids_05.xlsx]issuerTable!R171C5</stp>
        <tr r="E171" s="5"/>
      </tp>
      <tp>
        <v>550000000</v>
        <stp/>
        <stp>##V3_BDPV12</stp>
        <stp>EJ814830 Corp</stp>
        <stp>amt_outstanding</stp>
        <stp>[hybrids_05.xlsx]tkrBBG!R53C13</stp>
        <tr r="M53" s="1"/>
      </tp>
      <tp t="s">
        <v>CALLABLE</v>
        <stp/>
        <stp>##V3_BDPV12</stp>
        <stp>AZ207706 Corp</stp>
        <stp>mty_typ</stp>
        <stp>[hybrids_05.xlsx]tkrBBG!R14C11</stp>
        <tr r="K14" s="1"/>
      </tp>
      <tp>
        <v>2500000000</v>
        <stp/>
        <stp>##V3_BDPV12</stp>
        <stp>BK115993 Corp</stp>
        <stp>amt_outstanding</stp>
        <stp>[hybrids_05.xlsx]tkrBBG!R40C13</stp>
        <tr r="M40" s="1"/>
      </tp>
      <tp>
        <v>500000000</v>
        <stp/>
        <stp>##V3_BDPV12</stp>
        <stp>EK821917 Corp</stp>
        <stp>amt_outstanding</stp>
        <stp>[hybrids_05.xlsx]tkrBBG!R92C13</stp>
        <tr r="M92" s="1"/>
      </tp>
      <tp>
        <v>750000000</v>
        <stp/>
        <stp>##V3_BDPV12</stp>
        <stp>QJ190880 Corp</stp>
        <stp>amt_outstanding</stp>
        <stp>[hybrids_05.xlsx]tkrBBG!R49C13</stp>
        <tr r="M49" s="1"/>
      </tp>
      <tp>
        <v>1000000000</v>
        <stp/>
        <stp>##V3_BDPV12</stp>
        <stp>QJ201811 Corp</stp>
        <stp>amt_outstanding</stp>
        <stp>[hybrids_05.xlsx]tkrBBG!R51C13</stp>
        <tr r="M51" s="1"/>
      </tp>
      <tp>
        <v>2250000000</v>
        <stp/>
        <stp>##V3_BDPV12</stp>
        <stp>QJ201812 Corp</stp>
        <stp>amt_outstanding</stp>
        <stp>[hybrids_05.xlsx]tkrBBG!R50C13</stp>
        <tr r="M50" s="1"/>
      </tp>
      <tp>
        <v>413099999.99999994</v>
        <stp/>
        <stp>##V3_BDPV12</stp>
        <stp>EJ744879 Corp</stp>
        <stp>amt_outstanding</stp>
        <stp>[hybrids_05.xlsx]tkrBBG!R87C13</stp>
        <tr r="M87" s="1"/>
      </tp>
      <tp>
        <v>248.84903448275858</v>
        <stp/>
        <stp>##V3_BDPV12</stp>
        <stp>EK821917 Corp</stp>
        <stp>interval_avg</stp>
        <stp>[hybrids_05.xlsx]sectorTable!R18C31</stp>
        <stp>calc_interval=30d</stp>
        <stp>market_data_override=sp210</stp>
        <tr r="AE18" s="3"/>
      </tp>
      <tp>
        <v>309.57246511627909</v>
        <stp/>
        <stp>##V3_BDPV12</stp>
        <stp>EK821917 Corp</stp>
        <stp>interval_avg</stp>
        <stp>[hybrids_05.xlsx]sectorTable!R18C32</stp>
        <stp>calc_interval=90d</stp>
        <stp>market_data_override=sp210</stp>
        <tr r="AF18" s="3"/>
      </tp>
      <tp t="s">
        <v>Baa2</v>
        <stp/>
        <stp>##V3_BDPV12</stp>
        <stp>AT214434 Corp</stp>
        <stp>rtg_moody</stp>
        <stp>[hybrids_05.xlsx]tkrBBG!R159C18</stp>
        <tr r="R159" s="1"/>
      </tp>
      <tp t="s">
        <v>Baa2</v>
        <stp/>
        <stp>##V3_BDPV12</stp>
        <stp>AT214421 Corp</stp>
        <stp>rtg_moody</stp>
        <stp>[hybrids_05.xlsx]tkrBBG!R155C18</stp>
        <tr r="R155" s="1"/>
      </tp>
      <tp t="s">
        <v>Baa3</v>
        <stp/>
        <stp>##V3_BDPV12</stp>
        <stp>EJ530879 Corp</stp>
        <stp>rtg_moody</stp>
        <stp>[hybrids_05.xlsx]tkrBBG!R102C18</stp>
        <tr r="R102" s="1"/>
      </tp>
      <tp t="s">
        <v>Baa3</v>
        <stp/>
        <stp>##V3_BDPV12</stp>
        <stp>AM714338 Corp</stp>
        <stp>rtg_moody</stp>
        <stp>[hybrids_05.xlsx]tkrBBG!R139C18</stp>
        <tr r="R139" s="1"/>
      </tp>
      <tp t="s">
        <v>Ba1</v>
        <stp/>
        <stp>##V3_BDPV12</stp>
        <stp>EJ670730 Corp</stp>
        <stp>rtg_moody</stp>
        <stp>[hybrids_05.xlsx]tkrBBG!R118C18</stp>
        <tr r="R118" s="1"/>
      </tp>
      <tp t="s">
        <v>Baa3</v>
        <stp/>
        <stp>##V3_BDPV12</stp>
        <stp>EK770296 Corp</stp>
        <stp>rtg_moody</stp>
        <stp>[hybrids_05.xlsx]tkrBBG!R137C18</stp>
        <tr r="R137" s="1"/>
      </tp>
    </main>
    <main first="bloomberg.rtd">
      <tp t="s">
        <v>TELIAS 1 3/8 05/11/81</v>
        <stp/>
        <stp>##V3_BDPV12</stp>
        <stp>ZP870673 Corp</stp>
        <stp>security name</stp>
        <stp>[hybrids_05.xlsx]tkrBBG!R60C7</stp>
        <tr r="G60" s="1"/>
      </tp>
      <tp>
        <v>292.5792236328125</v>
        <stp/>
        <stp>##V3_BDPV12</stp>
        <stp>ZP482524 Corp</stp>
        <stp>blp_i_sprd_mid</stp>
        <stp>[hybrids_05.xlsx]tkrBBG!R17C17</stp>
        <tr r="Q17" s="1"/>
      </tp>
    </main>
    <main first="bloomberg.rtd">
      <tp t="s">
        <v>BPLN 3 5/8 PERP</v>
        <stp/>
        <stp>##V3_BDPV12</stp>
        <stp>BK123260 Corp</stp>
        <stp>security name</stp>
        <stp>[hybrids_05.xlsx]tkrBBG!R38C7</stp>
        <tr r="G38" s="1"/>
      </tp>
    </main>
    <main first="bofaddin.rtdserver">
      <tp t="e">
        <v>#N/A</v>
        <stp/>
        <stp>BDH|710168309855522271</stp>
        <tr r="U20" s="3"/>
      </tp>
    </main>
    <main first="bloomberg.rtd">
      <tp>
        <v>374.42794799804688</v>
        <stp/>
        <stp>##V3_BDPV12</stp>
        <stp>ZQ782646 Corp</stp>
        <stp>blp_i_sprd_mid</stp>
        <stp>[hybrids_05.xlsx]tkrBBG!R99C17</stp>
        <tr r="Q99" s="1"/>
      </tp>
    </main>
    <main first="bofaddin.rtdserver">
      <tp t="e">
        <v>#N/A</v>
        <stp/>
        <stp>BDH|401614584420687807</stp>
        <tr r="V37" s="3"/>
      </tp>
      <tp t="e">
        <v>#N/A</v>
        <stp/>
        <stp>BDH|324107544270049301</stp>
        <tr r="D92" s="10"/>
      </tp>
      <tp t="s">
        <v>#N/A N/A</v>
        <stp/>
        <stp>BDH|663800544489598358</stp>
        <tr r="D22" s="10"/>
      </tp>
    </main>
    <main first="bloomberg.rtd">
      <tp t="s">
        <v>DBHNGR 0.95 PERP</v>
        <stp/>
        <stp>##V3_BDPV12</stp>
        <stp>ZQ099270 Corp</stp>
        <stp>security name</stp>
        <stp>[hybrids_05.xlsx]tkrBBG!R28C7</stp>
        <tr r="G28" s="1"/>
      </tp>
      <tp t="s">
        <v>CALLABLE</v>
        <stp/>
        <stp>##V3_BDPV12</stp>
        <stp>AZ208021 Corp</stp>
        <stp>mty_typ</stp>
        <stp>[hybrids_05.xlsx]tkrBBG!R13C11</stp>
        <tr r="K13" s="1"/>
      </tp>
      <tp t="s">
        <v>PERP/CALL</v>
        <stp/>
        <stp>##V3_BDPV12</stp>
        <stp>ZR796862 Corp</stp>
        <stp>mty_typ</stp>
        <stp>[hybrids_05.xlsx]tkrBBG!R85C11</stp>
        <tr r="K85" s="1"/>
      </tp>
      <tp>
        <v>548.03951720377597</v>
        <stp/>
        <stp>##V3_BDPV12</stp>
        <stp>AS322477 Corp</stp>
        <stp>interval_avg</stp>
        <stp>[hybrids_05.xlsx]sectorTable!R25C31</stp>
        <stp>calc_interval=30d</stp>
        <stp>market_data_override=sp210</stp>
        <tr r="AE25" s="3"/>
      </tp>
      <tp t="s">
        <v>PERP/CALL</v>
        <stp/>
        <stp>##V3_BDPV12</stp>
        <stp>AX960245 Corp</stp>
        <stp>mty_typ</stp>
        <stp>[hybrids_05.xlsx]tkrBBG!R19C11</stp>
        <tr r="K19" s="1"/>
      </tp>
      <tp>
        <v>550000000</v>
        <stp/>
        <stp>##V3_BDPV12</stp>
        <stp>AL211915 Corp</stp>
        <stp>amt_outstanding</stp>
        <stp>[hybrids_05.xlsx]tkrBBG!R62C13</stp>
        <tr r="M62" s="1"/>
      </tp>
      <tp>
        <v>648.6741979054417</v>
        <stp/>
        <stp>##V3_BDPV12</stp>
        <stp>AS322477 Corp</stp>
        <stp>interval_avg</stp>
        <stp>[hybrids_05.xlsx]sectorTable!R25C32</stp>
        <stp>calc_interval=90d</stp>
        <stp>market_data_override=sp210</stp>
        <tr r="AF25" s="3"/>
      </tp>
      <tp t="s">
        <v>Baa2</v>
        <stp/>
        <stp>##V3_BDPV12</stp>
        <stp>EK117900 Corp</stp>
        <stp>rtg_moody</stp>
        <stp>[hybrids_05.xlsx]tkrBBG!R104C18</stp>
        <tr r="R104" s="1"/>
      </tp>
      <tp t="s">
        <v>Baa2</v>
        <stp/>
        <stp>##V3_BDPV12</stp>
        <stp>EK117900 Corp</stp>
        <stp>rtg_moody</stp>
        <stp>[hybrids_05.xlsx]tkrBBG!R105C18</stp>
        <tr r="R105" s="1"/>
      </tp>
      <tp t="s">
        <v>Baa3</v>
        <stp/>
        <stp>##V3_BDPV12</stp>
        <stp>BK290986 Corp</stp>
        <stp>rtg_moody</stp>
        <stp>[hybrids_05.xlsx]tkrBBG!R136C18</stp>
        <tr r="R136" s="1"/>
      </tp>
      <tp t="s">
        <v>Baa2</v>
        <stp/>
        <stp>##V3_BDPV12</stp>
        <stp>BJ980938 Corp</stp>
        <stp>rtg_moody</stp>
        <stp>[hybrids_05.xlsx]tkrBBG!R160C18</stp>
        <tr r="R160" s="1"/>
      </tp>
      <tp t="s">
        <v>Baa2</v>
        <stp/>
        <stp>##V3_BDPV12</stp>
        <stp>BJ980509 Corp</stp>
        <stp>rtg_moody</stp>
        <stp>[hybrids_05.xlsx]tkrBBG!R156C18</stp>
        <tr r="R156" s="1"/>
      </tp>
      <tp t="s">
        <v>Ba1</v>
        <stp/>
        <stp>##V3_BDPV12</stp>
        <stp>EJ917655 Corp</stp>
        <stp>rtg_moody</stp>
        <stp>[hybrids_05.xlsx]tkrBBG!R163C18</stp>
        <tr r="R163" s="1"/>
      </tp>
      <tp t="s">
        <v>Ba1</v>
        <stp/>
        <stp>##V3_BDPV12</stp>
        <stp>EJ817236 Corp</stp>
        <stp>rtg_moody</stp>
        <stp>[hybrids_05.xlsx]tkrBBG!R121C18</stp>
        <tr r="R121" s="1"/>
      </tp>
      <tp t="s">
        <v>Baa3</v>
        <stp/>
        <stp>##V3_BDPV12</stp>
        <stp>EK027221 Corp</stp>
        <stp>rtg_moody</stp>
        <stp>[hybrids_05.xlsx]tkrBBG!R103C18</stp>
        <tr r="R103" s="1"/>
      </tp>
      <tp t="s">
        <v>REPSM 4 1/2 03/25/75</v>
        <stp/>
        <stp>##V3_BDPV12</stp>
        <stp>EK814844 Corp</stp>
        <stp>security name</stp>
        <stp>[hybrids_05.xlsx]tkrBBG!R34C7</stp>
        <tr r="G34" s="1"/>
      </tp>
    </main>
    <main first="bloomberg.rtd">
      <tp>
        <v>377.1387939453125</v>
        <stp/>
        <stp>##V3_BDPV12</stp>
        <stp>ZR655675 Corp</stp>
        <stp>blp_i_sprd_mid</stp>
        <stp>[hybrids_05.xlsx]tkrBBG!R77C17</stp>
        <tr r="Q77" s="1"/>
      </tp>
      <tp t="s">
        <v>BPLN 4 3/8 PERP</v>
        <stp/>
        <stp>##V3_BDPV12</stp>
        <stp>BK115993 Corp</stp>
        <stp>security name</stp>
        <stp>[hybrids_05.xlsx]tkrBBG!R40C7</stp>
        <tr r="G40" s="1"/>
      </tp>
      <tp t="s">
        <v>TELIAS 3 04/04/78</v>
        <stp/>
        <stp>##V3_BDPV12</stp>
        <stp>AM938782 Corp</stp>
        <stp>security name</stp>
        <stp>[hybrids_05.xlsx]tkrBBG!R59C7</stp>
        <tr r="G59" s="1"/>
      </tp>
      <tp t="s">
        <v>AMXLMM 6 3/8 09/06/73</v>
        <stp/>
        <stp>##V3_BDPV12</stp>
        <stp>EJ814830 Corp</stp>
        <stp>security name</stp>
        <stp>[hybrids_05.xlsx]tkrBBG!R53C7</stp>
        <tr r="G53" s="1"/>
      </tp>
      <tp t="s">
        <v>AMXLMM 6 3/8 09/06/73</v>
        <stp/>
        <stp>##V3_BDPV12</stp>
        <stp>EJ814840 Corp</stp>
        <stp>security name</stp>
        <stp>[hybrids_05.xlsx]tkrBBG!R54C7</stp>
        <tr r="G54" s="1"/>
      </tp>
      <tp t="s">
        <v>EUR</v>
        <stp/>
        <stp>##V3_BDPV12</stp>
        <stp>ZP454068 Corp</stp>
        <stp>crncy</stp>
        <stp>[hybrids_05.xlsx]sectorTable!R9C18</stp>
        <tr r="R9" s="3"/>
      </tp>
    </main>
    <main first="bofaddin.rtdserver">
      <tp t="e">
        <v>#N/A</v>
        <stp/>
        <stp>BDH|878496485005015820</stp>
        <tr r="O27" s="5"/>
        <tr r="P26" s="5"/>
        <tr r="O43" s="5"/>
      </tp>
    </main>
    <main first="bloomberg.rtd">
      <tp t="s">
        <v>EUR</v>
        <stp/>
        <stp>##V3_BDPV12</stp>
        <stp>FR0013447877 Corp</stp>
        <stp>crncy</stp>
        <stp>[hybrids_05.xlsx]issuerTable!R173C5</stp>
        <tr r="E173" s="5"/>
      </tp>
      <tp t="s">
        <v>B2u</v>
        <stp/>
        <stp>##V3_BDPV12</stp>
        <stp>AO262515 Corp</stp>
        <stp>rtg_moody</stp>
        <stp>[hybrids_05.xlsx]tkrBBG!R196C18</stp>
        <tr r="R196" s="1"/>
      </tp>
      <tp t="s">
        <v>B2u</v>
        <stp/>
        <stp>##V3_BDPV12</stp>
        <stp>AO262498 Corp</stp>
        <stp>rtg_moody</stp>
        <stp>[hybrids_05.xlsx]tkrBBG!R195C18</stp>
        <tr r="R195" s="1"/>
      </tp>
      <tp t="s">
        <v>Baa3</v>
        <stp/>
        <stp>##V3_BDPV12</stp>
        <stp>EJ516173 Corp</stp>
        <stp>rtg_moody</stp>
        <stp>[hybrids_05.xlsx]tkrBBG!R100C18</stp>
        <tr r="R100" s="1"/>
      </tp>
      <tp t="s">
        <v>EVKGR 2 1/8 07/07/77</v>
        <stp/>
        <stp>##V3_BDPV12</stp>
        <stp>AO148682 Corp</stp>
        <stp>security name</stp>
        <stp>[hybrids_05.xlsx]tkrBBG!R20C7</stp>
        <tr r="G20" s="1"/>
      </tp>
      <tp t="s">
        <v>BERTEL 3 1/2 04/23/75</v>
        <stp/>
        <stp>##V3_BDPV12</stp>
        <stp>EK864970 Corp</stp>
        <stp>security name</stp>
        <stp>[hybrids_05.xlsx]tkrBBG!R56C7</stp>
        <tr r="G56" s="1"/>
      </tp>
    </main>
    <main first="bofaddin.rtdserver">
      <tp t="e">
        <v>#N/A</v>
        <stp/>
        <stp>BDH|683337761681469482</stp>
        <tr r="O119" s="5"/>
        <tr r="P118" s="5"/>
        <tr r="O128" s="5"/>
      </tp>
    </main>
    <main first="bloomberg.rtd">
      <tp t="s">
        <v>TELEFO 4 3/8 PERP</v>
        <stp/>
        <stp>##V3_BDPV12</stp>
        <stp>AX520482 Corp</stp>
        <stp>security name</stp>
        <stp>[hybrids_05.xlsx]tkrBBG!R74C7</stp>
        <tr r="G74" s="1"/>
      </tp>
      <tp t="s">
        <v>OMVAV 5 1/4 PERP</v>
        <stp/>
        <stp>##V3_BDPV12</stp>
        <stp>UV853118 Corp</stp>
        <stp>security name</stp>
        <stp>[hybrids_05.xlsx]tkrBBG!R30C7</stp>
        <tr r="G30" s="1"/>
      </tp>
      <tp t="s">
        <v>REPSM 3 3/4 PERP</v>
        <stp/>
        <stp>##V3_BDPV12</stp>
        <stp>BJ814648 Corp</stp>
        <stp>security name</stp>
        <stp>[hybrids_05.xlsx]tkrBBG!R35C7</stp>
        <tr r="G35" s="1"/>
      </tp>
    </main>
    <main first="bofaddin.rtdserver">
      <tp t="e">
        <v>#N/A</v>
        <stp/>
        <stp>BDH|289411850220584153</stp>
        <tr r="D105" s="10"/>
      </tp>
    </main>
    <main first="bloomberg.rtd">
      <tp t="s">
        <v>BB</v>
        <stp/>
        <stp>##V3_BDPV12</stp>
        <stp>LW253022 Corp</stp>
        <stp>bb_composite</stp>
        <stp>[hybrids_05.xlsx]sectorTable!R5C15</stp>
        <tr r="O5" s="3"/>
      </tp>
      <tp t="s">
        <v>PERP/CALL</v>
        <stp/>
        <stp>##V3_BDPV12</stp>
        <stp>QZ730280 Corp</stp>
        <stp>mty_typ</stp>
        <stp>[hybrids_05.xlsx]tkrBBG!R44C11</stp>
        <tr r="K44" s="1"/>
      </tp>
      <tp>
        <v>441.32343023255811</v>
        <stp/>
        <stp>##V3_BDPV12</stp>
        <stp>AN880322 Corp</stp>
        <stp>interval_avg</stp>
        <stp>[hybrids_05.xlsx]sectorTable!R30C32</stp>
        <stp>calc_interval=90d</stp>
        <stp>market_data_override=sp210</stp>
        <tr r="AF30" s="3"/>
      </tp>
      <tp>
        <v>349.49558620689658</v>
        <stp/>
        <stp>##V3_BDPV12</stp>
        <stp>AN880322 Corp</stp>
        <stp>interval_avg</stp>
        <stp>[hybrids_05.xlsx]sectorTable!R30C31</stp>
        <stp>calc_interval=30d</stp>
        <stp>market_data_override=sp210</stp>
        <tr r="AE30" s="3"/>
      </tp>
      <tp t="s">
        <v>Baa2</v>
        <stp/>
        <stp>##V3_BDPV12</stp>
        <stp>AZ851450 Corp</stp>
        <stp>rtg_moody</stp>
        <stp>[hybrids_05.xlsx]tkrBBG!R109C18</stp>
        <tr r="R109" s="1"/>
      </tp>
      <tp t="s">
        <v>#N/A N/A</v>
        <stp/>
        <stp>##V3_BDPV12</stp>
        <stp>AX691342 Corp</stp>
        <stp>rtg_moody</stp>
        <stp>[hybrids_05.xlsx]tkrBBG!R188C18</stp>
        <tr r="R188" s="1"/>
      </tp>
      <tp t="s">
        <v>Baa2</v>
        <stp/>
        <stp>##V3_BDPV12</stp>
        <stp>AZ851393 Corp</stp>
        <stp>rtg_moody</stp>
        <stp>[hybrids_05.xlsx]tkrBBG!R107C18</stp>
        <tr r="R107" s="1"/>
      </tp>
      <tp t="s">
        <v>#N/A N/A</v>
        <stp/>
        <stp>##V3_BDPV12</stp>
        <stp>EK605885 Corp</stp>
        <stp>rtg_moody</stp>
        <stp>[hybrids_05.xlsx]tkrBBG!R145C18</stp>
        <tr r="R145" s="1"/>
      </tp>
      <tp t="s">
        <v>Baa2</v>
        <stp/>
        <stp>##V3_BDPV12</stp>
        <stp>EK785024 Corp</stp>
        <stp>rtg_moody</stp>
        <stp>[hybrids_05.xlsx]tkrBBG!R115C18</stp>
        <tr r="R115" s="1"/>
      </tp>
      <tp t="s">
        <v>Ba1</v>
        <stp/>
        <stp>##V3_BDPV12</stp>
        <stp>EK825033 Corp</stp>
        <stp>rtg_moody</stp>
        <stp>[hybrids_05.xlsx]tkrBBG!R129C18</stp>
        <tr r="R129" s="1"/>
      </tp>
      <tp t="s">
        <v>Baa3</v>
        <stp/>
        <stp>##V3_BDPV12</stp>
        <stp>EJ575377 Corp</stp>
        <stp>rtg_moody</stp>
        <stp>[hybrids_05.xlsx]tkrBBG!R133C18</stp>
        <tr r="R133" s="1"/>
      </tp>
    </main>
    <main first="bloomberg.rtd">
      <tp t="s">
        <v>ENGIFP 1 5/8 PERP</v>
        <stp/>
        <stp>##V3_BDPV12</stp>
        <stp>AZ371883 Corp</stp>
        <stp>security name</stp>
        <stp>[hybrids_05.xlsx]tkrBBG!R91C7</stp>
        <tr r="G91" s="1"/>
      </tp>
      <tp>
        <v>350.56301879882813</v>
        <stp/>
        <stp>##V3_BDPV12</stp>
        <stp>ZP707724 Corp</stp>
        <stp>blp_i_sprd_mid</stp>
        <stp>[hybrids_05.xlsx]tkrBBG!R76C17</stp>
        <tr r="Q76" s="1"/>
      </tp>
      <tp>
        <v>430.95205688476563</v>
        <stp/>
        <stp>##V3_BDPV12</stp>
        <stp>ZR457518 Corp</stp>
        <stp>blp_i_sprd_mid</stp>
        <stp>[hybrids_05.xlsx]tkrBBG!R21C17</stp>
        <tr r="Q21" s="1"/>
      </tp>
    </main>
    <main first="bofaddin.rtdserver">
      <tp t="e">
        <v>#N/A</v>
        <stp/>
        <stp>BDH|273011805873569061</stp>
        <tr r="V36" s="3"/>
      </tp>
    </main>
    <main first="bloomberg.rtd">
      <tp t="s">
        <v>EDF 3 PERP</v>
        <stp/>
        <stp>##V3_BDPV12</stp>
        <stp>ZQ782646 Corp</stp>
        <stp>security name</stp>
        <stp>[hybrids_05.xlsx]tkrBBG!R99C7</stp>
        <tr r="G99" s="1"/>
      </tp>
      <tp t="s">
        <v>BERTEL 3 04/23/75</v>
        <stp/>
        <stp>##V3_BDPV12</stp>
        <stp>EK848378 Corp</stp>
        <stp>security name</stp>
        <stp>[hybrids_05.xlsx]tkrBBG!R55C7</stp>
        <tr r="G55" s="1"/>
      </tp>
      <tp t="s">
        <v>REPSM 4.247 PERP</v>
        <stp/>
        <stp>##V3_BDPV12</stp>
        <stp>BJ815149 Corp</stp>
        <stp>security name</stp>
        <stp>[hybrids_05.xlsx]tkrBBG!R36C7</stp>
        <tr r="G36" s="1"/>
      </tp>
      <tp t="s">
        <v>BB</v>
        <stp/>
        <stp>##V3_BDPV12</stp>
        <stp>AL211915 Corp</stp>
        <stp>bb_composite</stp>
        <stp>[hybrids_05.xlsx]sectorTable!R5C16</stp>
        <tr r="P5" s="3"/>
      </tp>
      <tp>
        <v>258.0140689655172</v>
        <stp/>
        <stp>##V3_BDPV12</stp>
        <stp>AQ711148 Corp</stp>
        <stp>interval_avg</stp>
        <stp>[hybrids_05.xlsx]sectorTable!R37C31</stp>
        <stp>calc_interval=30d</stp>
        <stp>market_data_override=sp210</stp>
        <tr r="AE37" s="3"/>
      </tp>
      <tp>
        <v>500000000</v>
        <stp/>
        <stp>##V3_BDPV12</stp>
        <stp>BG013162 Corp</stp>
        <stp>amt_outstanding</stp>
        <stp>[hybrids_05.xlsx]tkrBBG!R83C13</stp>
        <tr r="M83" s="1"/>
      </tp>
      <tp>
        <v>275.25882558139534</v>
        <stp/>
        <stp>##V3_BDPV12</stp>
        <stp>AQ711148 Corp</stp>
        <stp>interval_avg</stp>
        <stp>[hybrids_05.xlsx]sectorTable!R37C32</stp>
        <stp>calc_interval=90d</stp>
        <stp>market_data_override=sp210</stp>
        <tr r="AF37" s="3"/>
      </tp>
      <tp>
        <v>340.48766666666666</v>
        <stp/>
        <stp>##V3_BDPV12</stp>
        <stp>BK122273 Corp</stp>
        <stp>interval_avg</stp>
        <stp>[hybrids_05.xlsx]sectorTable!R20C32</stp>
        <stp>calc_interval=90d</stp>
        <stp>market_data_override=sp210</stp>
        <tr r="AF20" s="3"/>
      </tp>
      <tp>
        <v>340.48766666666666</v>
        <stp/>
        <stp>##V3_BDPV12</stp>
        <stp>BK122273 Corp</stp>
        <stp>interval_avg</stp>
        <stp>[hybrids_05.xlsx]sectorTable!R20C31</stp>
        <stp>calc_interval=30d</stp>
        <stp>market_data_override=sp210</stp>
        <tr r="AE20" s="3"/>
      </tp>
      <tp t="s">
        <v>Ba1</v>
        <stp/>
        <stp>##V3_BDPV12</stp>
        <stp>AS640422 Corp</stp>
        <stp>rtg_moody</stp>
        <stp>[hybrids_05.xlsx]tkrBBG!R117C18</stp>
        <tr r="R117" s="1"/>
      </tp>
      <tp t="s">
        <v>Baa3</v>
        <stp/>
        <stp>##V3_BDPV12</stp>
        <stp>AR810587 Corp</stp>
        <stp>rtg_moody</stp>
        <stp>[hybrids_05.xlsx]tkrBBG!R125C18</stp>
        <tr r="R125" s="1"/>
      </tp>
      <tp t="s">
        <v>Ba1</v>
        <stp/>
        <stp>##V3_BDPV12</stp>
        <stp>AS640440 Corp</stp>
        <stp>rtg_moody</stp>
        <stp>[hybrids_05.xlsx]tkrBBG!R120C18</stp>
        <tr r="R120" s="1"/>
      </tp>
      <tp t="s">
        <v>#N/A N/A</v>
        <stp/>
        <stp>##V3_BDPV12</stp>
        <stp>AZ920495 Corp</stp>
        <stp>rtg_moody</stp>
        <stp>[hybrids_05.xlsx]tkrBBG!R194C18</stp>
        <tr r="R194" s="1"/>
      </tp>
      <tp t="s">
        <v>B2</v>
        <stp/>
        <stp>##V3_BDPV12</stp>
        <stp>ED984069 Corp</stp>
        <stp>rtg_moody</stp>
        <stp>[hybrids_05.xlsx]tkrBBG!R189C18</stp>
        <tr r="R189" s="1"/>
      </tp>
      <tp t="s">
        <v>Ba1</v>
        <stp/>
        <stp>##V3_BDPV12</stp>
        <stp>EK824997 Corp</stp>
        <stp>rtg_moody</stp>
        <stp>[hybrids_05.xlsx]tkrBBG!R130C18</stp>
        <tr r="R130" s="1"/>
      </tp>
      <tp t="s">
        <v>Baa3</v>
        <stp/>
        <stp>##V3_BDPV12</stp>
        <stp>EK024610 Corp</stp>
        <stp>rtg_moody</stp>
        <stp>[hybrids_05.xlsx]tkrBBG!R101C18</stp>
        <tr r="R101" s="1"/>
      </tp>
      <tp t="s">
        <v>Baa2</v>
        <stp/>
        <stp>##V3_BDPV12</stp>
        <stp>AN880322 Corp</stp>
        <stp>rtg_moody</stp>
        <stp>[hybrids_05.xlsx]tkrBBG!R153C18</stp>
        <tr r="R153" s="1"/>
      </tp>
      <tp t="s">
        <v>Baa2</v>
        <stp/>
        <stp>##V3_BDPV12</stp>
        <stp>AN880326 Corp</stp>
        <stp>rtg_moody</stp>
        <stp>[hybrids_05.xlsx]tkrBBG!R158C18</stp>
        <tr r="R158" s="1"/>
      </tp>
      <tp t="s">
        <v>Baa3</v>
        <stp/>
        <stp>##V3_BDPV12</stp>
        <stp>BK293686 Corp</stp>
        <stp>rtg_moody</stp>
        <stp>[hybrids_05.xlsx]tkrBBG!R138C18</stp>
        <tr r="R138" s="1"/>
      </tp>
      <tp t="s">
        <v>DBOERS 1 1/4 06/16/47</v>
        <stp/>
        <stp>##V3_BDPV12</stp>
        <stp>BJ924355 Corp</stp>
        <stp>security name</stp>
        <stp>[hybrids_05.xlsx]tkrBBG!R27C7</stp>
        <tr r="G27" s="1"/>
      </tp>
      <tp t="s">
        <v>TELEFO 5 7/8 PERP</v>
        <stp/>
        <stp>##V3_BDPV12</stp>
        <stp>EK143492 Corp</stp>
        <stp>security name</stp>
        <stp>[hybrids_05.xlsx]tkrBBG!R73C7</stp>
        <tr r="G73" s="1"/>
      </tp>
      <tp t="s">
        <v>SEVFP 2 1/2 PERP</v>
        <stp/>
        <stp>##V3_BDPV12</stp>
        <stp>EK821917 Corp</stp>
        <stp>security name</stp>
        <stp>[hybrids_05.xlsx]tkrBBG!R92C7</stp>
        <tr r="G92" s="1"/>
      </tp>
      <tp>
        <v>354.04763793945313</v>
        <stp/>
        <stp>##V3_BDPV12</stp>
        <stp>ZQ376350 Corp</stp>
        <stp>blp_i_sprd_mid</stp>
        <stp>[hybrids_05.xlsx]tkrBBG!R58C17</stp>
        <tr r="Q58" s="1"/>
      </tp>
      <tp t="s">
        <v>TELEFO 3 7/8 PERP</v>
        <stp/>
        <stp>##V3_BDPV12</stp>
        <stp>AR738797 Corp</stp>
        <stp>security name</stp>
        <stp>[hybrids_05.xlsx]tkrBBG!R75C7</stp>
        <tr r="G75" s="1"/>
      </tp>
      <tp t="s">
        <v>TOTAL 2.708 PERP</v>
        <stp/>
        <stp>##V3_BDPV12</stp>
        <stp>QZ730280 Corp</stp>
        <stp>security name</stp>
        <stp>[hybrids_05.xlsx]tkrBBG!R44C7</stp>
        <tr r="G44" s="1"/>
      </tp>
      <tp>
        <v>345.25167846679688</v>
        <stp/>
        <stp>##V3_BDPV12</stp>
        <stp>ZR796682 Corp</stp>
        <stp>blp_i_sprd_mid</stp>
        <stp>[hybrids_05.xlsx]tkrBBG!R84C17</stp>
        <tr r="Q84" s="1"/>
      </tp>
      <tp t="s">
        <v>ORAFP 5 3/4 PERP</v>
        <stp/>
        <stp>##V3_BDPV12</stp>
        <stp>EK508571 Corp</stp>
        <stp>security name</stp>
        <stp>[hybrids_05.xlsx]tkrBBG!R69C7</stp>
        <tr r="G69" s="1"/>
      </tp>
    </main>
    <main first="bofaddin.rtdserver">
      <tp t="s">
        <v>#N/A N/A</v>
        <stp/>
        <stp>BDH|177093306252873039</stp>
        <tr r="D126" s="10"/>
      </tp>
    </main>
    <main first="bloomberg.rtd">
      <tp t="s">
        <v>LXSGR 4 1/2 12/06/76</v>
        <stp/>
        <stp>##V3_BDPV12</stp>
        <stp>AL243419 Corp</stp>
        <stp>security name</stp>
        <stp>[hybrids_05.xlsx]tkrBBG!R18C7</stp>
        <tr r="G18" s="1"/>
      </tp>
      <tp>
        <v>370.576904296875</v>
        <stp/>
        <stp>##V3_BDPV12</stp>
        <stp>ZR796862 Corp</stp>
        <stp>blp_i_sprd_mid</stp>
        <stp>[hybrids_05.xlsx]tkrBBG!R85C17</stp>
        <tr r="Q85" s="1"/>
      </tp>
      <tp t="s">
        <v>IFXGR 2 7/8 PERP</v>
        <stp/>
        <stp>##V3_BDPV12</stp>
        <stp>ZR796682 Corp</stp>
        <stp>security name</stp>
        <stp>[hybrids_05.xlsx]tkrBBG!R84C7</stp>
        <tr r="G84" s="1"/>
      </tp>
      <tp t="s">
        <v>ENGIFP 1 3/8 PERP</v>
        <stp/>
        <stp>##V3_BDPV12</stp>
        <stp>AQ711148 Corp</stp>
        <stp>security name</stp>
        <stp>[hybrids_05.xlsx]tkrBBG!R88C7</stp>
        <tr r="G88" s="1"/>
      </tp>
      <tp t="s">
        <v>BB</v>
        <stp/>
        <stp>##V3_BDPV12</stp>
        <stp>ZP454068 Corp</stp>
        <stp>bb_composite</stp>
        <stp>[hybrids_05.xlsx]sectorTable!R9C16</stp>
        <tr r="P9" s="3"/>
      </tp>
      <tp>
        <v>750000000</v>
        <stp/>
        <stp>##V3_BDPV12</stp>
        <stp>QJ993374 Corp</stp>
        <stp>amt_outstanding</stp>
        <stp>[hybrids_05.xlsx]tkrBBG!R32C13</stp>
        <tr r="M32" s="1"/>
      </tp>
      <tp t="s">
        <v>PERP/CALL</v>
        <stp/>
        <stp>##V3_BDPV12</stp>
        <stp>ZR441424 Corp</stp>
        <stp>mty_typ</stp>
        <stp>[hybrids_05.xlsx]tkrBBG!R94C11</stp>
        <tr r="K94" s="1"/>
      </tp>
      <tp>
        <v>600000000</v>
        <stp/>
        <stp>##V3_BDPV12</stp>
        <stp>BJ924355 Corp</stp>
        <stp>amt_outstanding</stp>
        <stp>[hybrids_05.xlsx]tkrBBG!R27C13</stp>
        <tr r="M27" s="1"/>
      </tp>
      <tp t="s">
        <v>CALLABLE</v>
        <stp/>
        <stp>##V3_BDPV12</stp>
        <stp>AU654357 Corp</stp>
        <stp>mty_typ</stp>
        <stp>[hybrids_05.xlsx]tkrBBG!R81C11</stp>
        <tr r="K81" s="1"/>
      </tp>
      <tp>
        <v>500000000</v>
        <stp/>
        <stp>##V3_BDPV12</stp>
        <stp>AO148682 Corp</stp>
        <stp>amt_outstanding</stp>
        <stp>[hybrids_05.xlsx]tkrBBG!R20C13</stp>
        <tr r="M20" s="1"/>
      </tp>
      <tp>
        <v>2500000000</v>
        <stp/>
        <stp>##V3_BDPV12</stp>
        <stp>BK122273 Corp</stp>
        <stp>amt_outstanding</stp>
        <stp>[hybrids_05.xlsx]tkrBBG!R37C13</stp>
        <tr r="M37" s="1"/>
      </tp>
      <tp>
        <v>2250000000</v>
        <stp/>
        <stp>##V3_BDPV12</stp>
        <stp>BK123260 Corp</stp>
        <stp>amt_outstanding</stp>
        <stp>[hybrids_05.xlsx]tkrBBG!R38C13</stp>
        <tr r="M38" s="1"/>
      </tp>
      <tp>
        <v>600000000</v>
        <stp/>
        <stp>##V3_BDPV12</stp>
        <stp>EJ606316 Corp</stp>
        <stp>amt_outstanding</stp>
        <stp>[hybrids_05.xlsx]tkrBBG!R57C13</stp>
        <tr r="M57" s="1"/>
      </tp>
      <tp>
        <v>650000000</v>
        <stp/>
        <stp>##V3_BDPV12</stp>
        <stp>EK041241 Corp</stp>
        <stp>amt_outstanding</stp>
        <stp>[hybrids_05.xlsx]tkrBBG!R68C13</stp>
        <tr r="M68" s="1"/>
      </tp>
      <tp t="s">
        <v>CALLABLE</v>
        <stp/>
        <stp>##V3_BDPV12</stp>
        <stp>ZP870673 Corp</stp>
        <stp>mty_typ</stp>
        <stp>[hybrids_05.xlsx]tkrBBG!R60C11</stp>
        <tr r="K60" s="1"/>
      </tp>
      <tp>
        <v>1000000000</v>
        <stp/>
        <stp>##V3_BDPV12</stp>
        <stp>EK293278 Corp</stp>
        <stp>amt_outstanding</stp>
        <stp>[hybrids_05.xlsx]tkrBBG!R89C13</stp>
        <tr r="M89" s="1"/>
      </tp>
      <tp>
        <v>261.7589111328125</v>
        <stp/>
        <stp>##V3_BDPV12</stp>
        <stp>EK834863 Corp</stp>
        <stp>blp_i_sprd_mid</stp>
        <stp>[hybrids_05.xlsx]tkrBBG!R6C17</stp>
        <tr r="Q6" s="1"/>
      </tp>
      <tp>
        <v>1000000000</v>
        <stp/>
        <stp>##V3_BDPV12</stp>
        <stp>EK041235 Corp</stp>
        <stp>amt_outstanding</stp>
        <stp>[hybrids_05.xlsx]tkrBBG!R64C13</stp>
        <tr r="M64" s="1"/>
      </tp>
      <tp>
        <v>500000000</v>
        <stp/>
        <stp>##V3_BDPV12</stp>
        <stp>EK648265 Corp</stp>
        <stp>amt_outstanding</stp>
        <stp>[hybrids_05.xlsx]tkrBBG!R12C13</stp>
        <tr r="M12" s="1"/>
      </tp>
      <tp>
        <v>301.93252563476563</v>
        <stp/>
        <stp>##V3_BDPV12</stp>
        <stp>QJ937853 Corp</stp>
        <stp>blp_i_sprd_mid</stp>
        <stp>[hybrids_05.xlsx]tkrBBG!R2C17</stp>
        <tr r="Q2" s="1"/>
      </tp>
      <tp>
        <v>199.29254150390625</v>
        <stp/>
        <stp>##V3_BDPV12</stp>
        <stp>ZQ099270 Corp</stp>
        <stp>blp_i_sprd_mid</stp>
        <stp>[hybrids_05.xlsx]tkrBBG!R28C17</stp>
        <tr r="Q28" s="1"/>
      </tp>
      <tp t="s">
        <v>LHNVX 3 PERP</v>
        <stp/>
        <stp>##V3_BDPV12</stp>
        <stp>AX960245 Corp</stp>
        <stp>security name</stp>
        <stp>[hybrids_05.xlsx]tkrBBG!R19C7</stp>
        <tr r="G19" s="1"/>
      </tp>
      <tp t="s">
        <v>ORAFP 1 3/4 PERP</v>
        <stp/>
        <stp>##V3_BDPV12</stp>
        <stp>ZR570567 Corp</stp>
        <stp>security name</stp>
        <stp>[hybrids_05.xlsx]tkrBBG!R67C7</stp>
        <tr r="G67" s="1"/>
      </tp>
    </main>
    <main first="bofaddin.rtdserver">
      <tp t="e">
        <v>#N/A</v>
        <stp/>
        <stp>BDH|377951942962813281</stp>
        <tr r="P235" s="5"/>
        <tr r="O236" s="5"/>
      </tp>
    </main>
    <main first="bloomberg.rtd">
      <tp t="s">
        <v>BHP 6 1/2 10/22/77</v>
        <stp/>
        <stp>##V3_BDPV12</stp>
        <stp>QJ191077 Corp</stp>
        <stp>security name</stp>
        <stp>[hybrids_05.xlsx]tkrBBG!R52C7</stp>
        <tr r="G52" s="1"/>
      </tp>
      <tp t="s">
        <v>ERFFP 2 7/8 PERP</v>
        <stp/>
        <stp>##V3_BDPV12</stp>
        <stp>ZR457518 Corp</stp>
        <stp>security name</stp>
        <stp>[hybrids_05.xlsx]tkrBBG!R21C7</stp>
        <tr r="G21" s="1"/>
      </tp>
      <tp t="s">
        <v>IFXGR 3 5/8 PERP</v>
        <stp/>
        <stp>##V3_BDPV12</stp>
        <stp>ZR796862 Corp</stp>
        <stp>security name</stp>
        <stp>[hybrids_05.xlsx]tkrBBG!R85C7</stp>
        <tr r="G85" s="1"/>
      </tp>
      <tp t="s">
        <v>PERP/CALL</v>
        <stp/>
        <stp>##V3_BDPV12</stp>
        <stp>ZR457518 Corp</stp>
        <stp>mty_typ</stp>
        <stp>[hybrids_05.xlsx]tkrBBG!R21C11</stp>
        <tr r="K21" s="1"/>
      </tp>
      <tp t="s">
        <v>PERP/CALL</v>
        <stp/>
        <stp>##V3_BDPV12</stp>
        <stp>ZP707724 Corp</stp>
        <stp>mty_typ</stp>
        <stp>[hybrids_05.xlsx]tkrBBG!R76C11</stp>
        <tr r="K76" s="1"/>
      </tp>
      <tp>
        <v>650000000</v>
        <stp/>
        <stp>##V3_BDPV12</stp>
        <stp>EK848378 Corp</stp>
        <stp>amt_outstanding</stp>
        <stp>[hybrids_05.xlsx]tkrBBG!R55C13</stp>
        <tr r="M55" s="1"/>
      </tp>
      <tp t="s">
        <v>PERP/CALL</v>
        <stp/>
        <stp>##V3_BDPV12</stp>
        <stp>AQ234625 Corp</stp>
        <stp>mty_typ</stp>
        <stp>[hybrids_05.xlsx]tkrBBG!R71C11</stp>
        <tr r="K71" s="1"/>
      </tp>
      <tp t="s">
        <v>PERP/CALL</v>
        <stp/>
        <stp>##V3_BDPV12</stp>
        <stp>LW253022 Corp</stp>
        <stp>mty_typ</stp>
        <stp>[hybrids_05.xlsx]tkrBBG!R61C11</stp>
        <tr r="K61" s="1"/>
      </tp>
      <tp t="s">
        <v>PERP/CALL</v>
        <stp/>
        <stp>##V3_BDPV12</stp>
        <stp>LW068019 Corp</stp>
        <stp>mty_typ</stp>
        <stp>[hybrids_05.xlsx]tkrBBG!R43C11</stp>
        <tr r="K43" s="1"/>
      </tp>
      <tp t="s">
        <v>PERP/CALL</v>
        <stp/>
        <stp>##V3_BDPV12</stp>
        <stp>ZR570567 Corp</stp>
        <stp>mty_typ</stp>
        <stp>[hybrids_05.xlsx]tkrBBG!R67C11</stp>
        <tr r="K67" s="1"/>
      </tp>
      <tp t="s">
        <v>PERP/CALL</v>
        <stp/>
        <stp>##V3_BDPV12</stp>
        <stp>ZQ782646 Corp</stp>
        <stp>mty_typ</stp>
        <stp>[hybrids_05.xlsx]tkrBBG!R99C11</stp>
        <tr r="K99" s="1"/>
      </tp>
      <tp>
        <v>1250000000</v>
        <stp/>
        <stp>##V3_BDPV12</stp>
        <stp>EJ516233 Corp</stp>
        <stp>amt_outstanding</stp>
        <stp>[hybrids_05.xlsx]tkrBBG!R97C13</stp>
        <tr r="M97" s="1"/>
      </tp>
      <tp>
        <v>600000000</v>
        <stp/>
        <stp>##V3_BDPV12</stp>
        <stp>AN206662 Corp</stp>
        <stp>amt_outstanding</stp>
        <stp>[hybrids_05.xlsx]tkrBBG!R93C13</stp>
        <tr r="M93" s="1"/>
      </tp>
      <tp>
        <v>1000000000</v>
        <stp/>
        <stp>##V3_BDPV12</stp>
        <stp>EK755354 Corp</stp>
        <stp>amt_outstanding</stp>
        <stp>[hybrids_05.xlsx]tkrBBG!R42C13</stp>
        <tr r="M42" s="1"/>
      </tp>
      <tp t="s">
        <v>PERP/CALL</v>
        <stp/>
        <stp>##V3_BDPV12</stp>
        <stp>UV853118 Corp</stp>
        <stp>mty_typ</stp>
        <stp>[hybrids_05.xlsx]tkrBBG!R30C11</stp>
        <tr r="K30" s="1"/>
      </tp>
      <tp>
        <v>2500000000</v>
        <stp/>
        <stp>##V3_BDPV12</stp>
        <stp>EK755342 Corp</stp>
        <stp>amt_outstanding</stp>
        <stp>[hybrids_05.xlsx]tkrBBG!R46C13</stp>
        <tr r="M46" s="1"/>
      </tp>
      <tp>
        <v>500000000</v>
        <stp/>
        <stp>##V3_BDPV12</stp>
        <stp>AL243419 Corp</stp>
        <stp>amt_outstanding</stp>
        <stp>[hybrids_05.xlsx]tkrBBG!R18C13</stp>
        <tr r="M18" s="1"/>
      </tp>
      <tp t="s">
        <v>TOTAL 2 5/8 PERP</v>
        <stp/>
        <stp>##V3_BDPV12</stp>
        <stp>EK755342 Corp</stp>
        <stp>security name</stp>
        <stp>[hybrids_05.xlsx]tkrBBG!R46C7</stp>
        <tr r="G46" s="1"/>
      </tp>
      <tp t="s">
        <v>BRITEL 1.874 08/18/80</v>
        <stp/>
        <stp>##V3_BDPV12</stp>
        <stp>BG013162 Corp</stp>
        <stp>security name</stp>
        <stp>[hybrids_05.xlsx]tkrBBG!R83C7</stp>
        <tr r="G83" s="1"/>
      </tp>
      <tp t="s">
        <v>TOTAL 1 3/4 PERP</v>
        <stp/>
        <stp>##V3_BDPV12</stp>
        <stp>AX895488 Corp</stp>
        <stp>security name</stp>
        <stp>[hybrids_05.xlsx]tkrBBG!R45C7</stp>
        <tr r="G45" s="1"/>
      </tp>
    </main>
    <main first="bofaddin.rtdserver">
      <tp t="e">
        <v>#N/A</v>
        <stp/>
        <stp>BDH|349678378085560828</stp>
        <tr r="V24" s="3"/>
      </tp>
    </main>
    <main first="bloomberg.rtd">
      <tp t="s">
        <v>TOTAL 3.369 PERP</v>
        <stp/>
        <stp>##V3_BDPV12</stp>
        <stp>QZ730458 Corp</stp>
        <stp>security name</stp>
        <stp>[hybrids_05.xlsx]tkrBBG!R47C7</stp>
        <tr r="G47" s="1"/>
      </tp>
    </main>
    <main first="bofaddin.rtdserver">
      <tp t="e">
        <v>#N/A</v>
        <stp/>
        <stp>BDH|352164746150944981</stp>
        <tr r="AA21" s="3"/>
      </tp>
    </main>
    <main first="bloomberg.rtd">
      <tp t="s">
        <v>BB+</v>
        <stp/>
        <stp>##V3_BDPV12</stp>
        <stp>BJ814648 Corp</stp>
        <stp>bb_composite</stp>
        <stp>[hybrids_05.xlsx]sectorTable!R8C16</stp>
        <tr r="P8" s="3"/>
      </tp>
      <tp>
        <v>290.96499633789063</v>
        <stp/>
        <stp>##V3_BDPV12</stp>
        <stp>QJ993374 Corp</stp>
        <stp>blp_i_sprd_mid</stp>
        <stp>[hybrids_05.xlsx]tkrBBG!R32C17</stp>
        <tr r="Q32" s="1"/>
      </tp>
      <tp>
        <v>406277000</v>
        <stp/>
        <stp>##V3_BDPV12</stp>
        <stp>EK803079 Corp</stp>
        <stp>amt_outstanding</stp>
        <stp>[hybrids_05.xlsx]tkrBBG!R33C13</stp>
        <tr r="M33" s="1"/>
      </tp>
      <tp>
        <v>750000000</v>
        <stp/>
        <stp>##V3_BDPV12</stp>
        <stp>BJ815149 Corp</stp>
        <stp>amt_outstanding</stp>
        <stp>[hybrids_05.xlsx]tkrBBG!R36C13</stp>
        <tr r="M36" s="1"/>
      </tp>
      <tp t="s">
        <v>CALLABLE</v>
        <stp/>
        <stp>##V3_BDPV12</stp>
        <stp>UV391246 Corp</stp>
        <stp>mty_typ</stp>
        <stp>[hybrids_05.xlsx]tkrBBG!R26C11</stp>
        <tr r="K26" s="1"/>
      </tp>
      <tp t="s">
        <v>PERP/CALL</v>
        <stp/>
        <stp>##V3_BDPV12</stp>
        <stp>ZR655675 Corp</stp>
        <stp>mty_typ</stp>
        <stp>[hybrids_05.xlsx]tkrBBG!R77C11</stp>
        <tr r="K77" s="1"/>
      </tp>
      <tp t="s">
        <v>PERP/CALL</v>
        <stp/>
        <stp>##V3_BDPV12</stp>
        <stp>ZR796682 Corp</stp>
        <stp>mty_typ</stp>
        <stp>[hybrids_05.xlsx]tkrBBG!R84C11</stp>
        <tr r="K84" s="1"/>
      </tp>
      <tp>
        <v>2500000000</v>
        <stp/>
        <stp>##V3_BDPV12</stp>
        <stp>BK116008 Corp</stp>
        <stp>amt_outstanding</stp>
        <stp>[hybrids_05.xlsx]tkrBBG!R41C13</stp>
        <tr r="M41" s="1"/>
      </tp>
      <tp>
        <v>419.47162790697672</v>
        <stp/>
        <stp>##V3_BDPV12</stp>
        <stp>EK848378 Corp</stp>
        <stp>interval_avg</stp>
        <stp>[hybrids_05.xlsx]sectorTable!R31C32</stp>
        <stp>calc_interval=90d</stp>
        <stp>market_data_override=sp210</stp>
        <tr r="AF31" s="3"/>
      </tp>
      <tp>
        <v>372.29877906976748</v>
        <stp/>
        <stp>##V3_BDPV12</stp>
        <stp>EK588292 Corp</stp>
        <stp>interval_avg</stp>
        <stp>[hybrids_05.xlsx]sectorTable!R10C32</stp>
        <stp>calc_interval=90d</stp>
        <stp>market_data_override=sp210</stp>
        <tr r="AF10" s="3"/>
      </tp>
      <tp>
        <v>369.63982758620699</v>
        <stp/>
        <stp>##V3_BDPV12</stp>
        <stp>EK848378 Corp</stp>
        <stp>interval_avg</stp>
        <stp>[hybrids_05.xlsx]sectorTable!R31C31</stp>
        <stp>calc_interval=30d</stp>
        <stp>market_data_override=sp210</stp>
        <tr r="AE31" s="3"/>
      </tp>
      <tp>
        <v>315.93399999999991</v>
        <stp/>
        <stp>##V3_BDPV12</stp>
        <stp>EK588292 Corp</stp>
        <stp>interval_avg</stp>
        <stp>[hybrids_05.xlsx]sectorTable!R10C31</stp>
        <stp>calc_interval=30d</stp>
        <stp>market_data_override=sp210</stp>
        <tr r="AE10" s="3"/>
      </tp>
      <tp t="s">
        <v>MRKGR 2 7/8 06/25/79</v>
        <stp/>
        <stp>##V3_BDPV12</stp>
        <stp>AZ207706 Corp</stp>
        <stp>security name</stp>
        <stp>[hybrids_05.xlsx]tkrBBG!R14C7</stp>
        <tr r="G14" s="1"/>
      </tp>
    </main>
    <main first="bofaddin.rtdserver">
      <tp t="s">
        <v>#N/A N/A</v>
        <stp/>
        <stp>BDH|780173281352903465</stp>
        <tr r="D4" s="10"/>
      </tp>
    </main>
    <main first="bloomberg.rtd">
      <tp t="s">
        <v>VOD 3.1 01/03/79</v>
        <stp/>
        <stp>##V3_BDPV12</stp>
        <stp>AU654481 Corp</stp>
        <stp>security name</stp>
        <stp>[hybrids_05.xlsx]tkrBBG!R78C7</stp>
        <tr r="G78" s="1"/>
      </tp>
    </main>
    <main first="bofaddin.rtdserver">
      <tp t="s">
        <v>#N/A N/A</v>
        <stp/>
        <stp>BDH|834232513088422458</stp>
        <tr r="D37" s="10"/>
      </tp>
    </main>
    <main first="bloomberg.rtd">
      <tp t="s">
        <v>VOD 4.2 10/03/78</v>
        <stp/>
        <stp>##V3_BDPV12</stp>
        <stp>AU692498 Corp</stp>
        <stp>security name</stp>
        <stp>[hybrids_05.xlsx]tkrBBG!R79C7</stp>
        <tr r="G79" s="1"/>
      </tp>
      <tp t="s">
        <v>EDF 4 1/8 PERP</v>
        <stp/>
        <stp>##V3_BDPV12</stp>
        <stp>EK024532 Corp</stp>
        <stp>security name</stp>
        <stp>[hybrids_05.xlsx]tkrBBG!R95C7</stp>
        <tr r="G95" s="1"/>
      </tp>
      <tp t="s">
        <v>TELEFO 2 7/8 PERP</v>
        <stp/>
        <stp>##V3_BDPV12</stp>
        <stp>ZR655675 Corp</stp>
        <stp>security name</stp>
        <stp>[hybrids_05.xlsx]tkrBBG!R77C7</stp>
        <tr r="G77" s="1"/>
      </tp>
      <tp>
        <v>207.48703002929688</v>
        <stp/>
        <stp>##V3_BDPV12</stp>
        <stp>QZ730280 Corp</stp>
        <stp>blp_i_sprd_mid</stp>
        <stp>[hybrids_05.xlsx]tkrBBG!R44C17</stp>
        <tr r="Q44" s="1"/>
      </tp>
      <tp>
        <v>230.5703125</v>
        <stp/>
        <stp>##V3_BDPV12</stp>
        <stp>QZ730458 Corp</stp>
        <stp>blp_i_sprd_mid</stp>
        <stp>[hybrids_05.xlsx]tkrBBG!R47C17</stp>
        <tr r="Q47" s="1"/>
      </tp>
      <tp t="s">
        <v>#N/A Field Not Applicable</v>
        <stp/>
        <stp>##V3_BDPV12</stp>
        <stp>QJ190880 Corp</stp>
        <stp>blp_i_sprd_mid</stp>
        <stp>[hybrids_05.xlsx]tkrBBG!R49C17</stp>
        <tr r="Q49" s="1"/>
      </tp>
      <tp t="s">
        <v>BB</v>
        <stp/>
        <stp>##V3_BDPV12</stp>
        <stp>AW875570 Corp</stp>
        <stp>bb_composite</stp>
        <stp>[hybrids_05.xlsx]sectorTable!R9C15</stp>
        <tr r="O9" s="3"/>
      </tp>
      <tp t="s">
        <v>#N/A Field Not Applicable</v>
        <stp/>
        <stp>##V3_BDPV12</stp>
        <stp>QJ190690 Corp</stp>
        <stp>blp_i_sprd_mid</stp>
        <stp>[hybrids_05.xlsx]tkrBBG!R48C17</stp>
        <tr r="Q48" s="1"/>
      </tp>
      <tp t="s">
        <v>PERP/CALL</v>
        <stp/>
        <stp>##V3_BDPV12</stp>
        <stp>ZP482524 Corp</stp>
        <stp>mty_typ</stp>
        <stp>[hybrids_05.xlsx]tkrBBG!R17C11</stp>
        <tr r="K17" s="1"/>
      </tp>
      <tp t="s">
        <v>PERP/CALL</v>
        <stp/>
        <stp>##V3_BDPV12</stp>
        <stp>AR738776 Corp</stp>
        <stp>mty_typ</stp>
        <stp>[hybrids_05.xlsx]tkrBBG!R72C11</stp>
        <tr r="K72" s="1"/>
      </tp>
      <tp>
        <v>600000000</v>
        <stp/>
        <stp>##V3_BDPV12</stp>
        <stp>QJ191077 Corp</stp>
        <stp>amt_outstanding</stp>
        <stp>[hybrids_05.xlsx]tkrBBG!R52C13</stp>
        <tr r="M52" s="1"/>
      </tp>
      <tp t="s">
        <v>PERP/CALL</v>
        <stp/>
        <stp>##V3_BDPV12</stp>
        <stp>AR738797 Corp</stp>
        <stp>mty_typ</stp>
        <stp>[hybrids_05.xlsx]tkrBBG!R75C11</stp>
        <tr r="K75" s="1"/>
      </tp>
      <tp>
        <v>1000000000</v>
        <stp/>
        <stp>##V3_BDPV12</stp>
        <stp>EK634166 Corp</stp>
        <stp>amt_outstanding</stp>
        <stp>[hybrids_05.xlsx]tkrBBG!R11C13</stp>
        <tr r="M11" s="1"/>
      </tp>
      <tp>
        <v>900000000</v>
        <stp/>
        <stp>##V3_BDPV12</stp>
        <stp>AM938782 Corp</stp>
        <stp>amt_outstanding</stp>
        <stp>[hybrids_05.xlsx]tkrBBG!R59C13</stp>
        <tr r="M59" s="1"/>
      </tp>
      <tp t="s">
        <v>Ba2</v>
        <stp/>
        <stp>##V3_BDPV12</stp>
        <stp>EK858869 Corp</stp>
        <stp>rtg_moody</stp>
        <stp>[hybrids_05.xlsx]tkrBBG!R112C18</stp>
        <tr r="R112" s="1"/>
      </tp>
      <tp t="s">
        <v>Ba2</v>
        <stp/>
        <stp>##V3_BDPV12</stp>
        <stp>EK858851 Corp</stp>
        <stp>rtg_moody</stp>
        <stp>[hybrids_05.xlsx]tkrBBG!R111C18</stp>
        <tr r="R111" s="1"/>
      </tp>
      <tp t="s">
        <v>Baa3</v>
        <stp/>
        <stp>##V3_BDPV12</stp>
        <stp>EK888464 Corp</stp>
        <stp>rtg_moody</stp>
        <stp>[hybrids_05.xlsx]tkrBBG!R141C18</stp>
        <tr r="R141" s="1"/>
      </tp>
      <tp t="s">
        <v>Baa3</v>
        <stp/>
        <stp>##V3_BDPV12</stp>
        <stp>EK768069 Corp</stp>
        <stp>rtg_moody</stp>
        <stp>[hybrids_05.xlsx]tkrBBG!R134C18</stp>
        <tr r="R134" s="1"/>
      </tp>
      <tp t="s">
        <v>#N/A N/A</v>
        <stp/>
        <stp>##V3_BDPV12</stp>
        <stp>EK808355 Corp</stp>
        <stp>rtg_moody</stp>
        <stp>[hybrids_05.xlsx]tkrBBG!R165C18</stp>
        <tr r="R165" s="1"/>
      </tp>
      <tp t="s">
        <v>Ba1u</v>
        <stp/>
        <stp>##V3_BDPV12</stp>
        <stp>EK588292 Corp</stp>
        <stp>rtg_moody</stp>
        <stp>[hybrids_05.xlsx]tkrBBG!R127C18</stp>
        <tr r="R127" s="1"/>
      </tp>
      <tp t="s">
        <v>Baa2</v>
        <stp/>
        <stp>##V3_BDPV12</stp>
        <stp>EK628291 Corp</stp>
        <stp>rtg_moody</stp>
        <stp>[hybrids_05.xlsx]tkrBBG!R150C18</stp>
        <tr r="R150" s="1"/>
      </tp>
    </main>
    <main first="bofaddin.rtdserver">
      <tp t="s">
        <v>#N/A N/A</v>
        <stp/>
        <stp>BDH|915770900828379156</stp>
        <tr r="D74" s="10"/>
      </tp>
    </main>
    <main first="bloomberg.rtd">
      <tp t="s">
        <v>SEVFP 2 7/8 PERP</v>
        <stp/>
        <stp>##V3_BDPV12</stp>
        <stp>AN206662 Corp</stp>
        <stp>security name</stp>
        <stp>[hybrids_05.xlsx]tkrBBG!R93C7</stp>
        <tr r="G93" s="1"/>
      </tp>
      <tp t="s">
        <v>ENGIFP 3 1/4 PERP</v>
        <stp/>
        <stp>##V3_BDPV12</stp>
        <stp>AW770805 Corp</stp>
        <stp>security name</stp>
        <stp>[hybrids_05.xlsx]tkrBBG!R90C7</stp>
        <tr r="G90" s="1"/>
      </tp>
      <tp t="s">
        <v>ORAFP 5 1/4 PERP</v>
        <stp/>
        <stp>##V3_BDPV12</stp>
        <stp>EK041235 Corp</stp>
        <stp>security name</stp>
        <stp>[hybrids_05.xlsx]tkrBBG!R64C7</stp>
        <tr r="G64" s="1"/>
      </tp>
      <tp t="s">
        <v>OMVAV 2 7/8 PERP</v>
        <stp/>
        <stp>##V3_BDPV12</stp>
        <stp>AR776117 Corp</stp>
        <stp>security name</stp>
        <stp>[hybrids_05.xlsx]tkrBBG!R31C7</stp>
        <tr r="G31" s="1"/>
      </tp>
      <tp t="s">
        <v>ENGIFP 4 3/4 PERP</v>
        <stp/>
        <stp>##V3_BDPV12</stp>
        <stp>EJ744879 Corp</stp>
        <stp>security name</stp>
        <stp>[hybrids_05.xlsx]tkrBBG!R87C7</stp>
        <tr r="G87" s="1"/>
      </tp>
      <tp t="s">
        <v>#N/A Field Not Applicable</v>
        <stp/>
        <stp>##V3_BDPV12</stp>
        <stp>QJ201812 Corp</stp>
        <stp>blp_i_sprd_mid</stp>
        <stp>[hybrids_05.xlsx]tkrBBG!R50C17</stp>
        <tr r="Q50" s="1"/>
      </tp>
      <tp t="s">
        <v>#N/A Field Not Applicable</v>
        <stp/>
        <stp>##V3_BDPV12</stp>
        <stp>QJ201811 Corp</stp>
        <stp>blp_i_sprd_mid</stp>
        <stp>[hybrids_05.xlsx]tkrBBG!R51C17</stp>
        <tr r="Q51" s="1"/>
      </tp>
      <tp t="s">
        <v>#N/A Field Not Applicable</v>
        <stp/>
        <stp>##V3_BDPV12</stp>
        <stp>QJ191077 Corp</stp>
        <stp>blp_i_sprd_mid</stp>
        <stp>[hybrids_05.xlsx]tkrBBG!R52C17</stp>
        <tr r="Q52" s="1"/>
      </tp>
      <tp t="s">
        <v>PERP/CALL</v>
        <stp/>
        <stp>##V3_BDPV12</stp>
        <stp>ZQ100348 Corp</stp>
        <stp>mty_typ</stp>
        <stp>[hybrids_05.xlsx]tkrBBG!R29C11</stp>
        <tr r="K29" s="1"/>
      </tp>
      <tp t="s">
        <v>PERP/CALL</v>
        <stp/>
        <stp>##V3_BDPV12</stp>
        <stp>ZQ376350 Corp</stp>
        <stp>mty_typ</stp>
        <stp>[hybrids_05.xlsx]tkrBBG!R58C11</stp>
        <tr r="K58" s="1"/>
      </tp>
      <tp>
        <v>284.260498046875</v>
        <stp/>
        <stp>##V3_BDPV12</stp>
        <stp>EJ917655 Corp</stp>
        <stp>blp_i_sprd_mid</stp>
        <stp>[hybrids_05.xlsx]tkrBBG!R3C17</stp>
        <tr r="Q3" s="1"/>
      </tp>
      <tp>
        <v>300000000</v>
        <stp/>
        <stp>##V3_BDPV12</stp>
        <stp>EK545606 Corp</stp>
        <stp>amt_outstanding</stp>
        <stp>[hybrids_05.xlsx]tkrBBG!R15C13</stp>
        <tr r="M15" s="1"/>
      </tp>
      <tp t="s">
        <v>PERP/CALL</v>
        <stp/>
        <stp>##V3_BDPV12</stp>
        <stp>AZ371883 Corp</stp>
        <stp>mty_typ</stp>
        <stp>[hybrids_05.xlsx]tkrBBG!R91C11</stp>
        <tr r="K91" s="1"/>
      </tp>
      <tp>
        <v>338.53750610351563</v>
        <stp/>
        <stp>##V3_BDPV12</stp>
        <stp>ZQ513315 Corp</stp>
        <stp>blp_i_sprd_mid</stp>
        <stp>[hybrids_05.xlsx]tkrBBG!R9C17</stp>
        <tr r="Q9" s="1"/>
      </tp>
      <tp t="s">
        <v>EDF 4 PERP</v>
        <stp/>
        <stp>##V3_BDPV12</stp>
        <stp>AU669900 Corp</stp>
        <stp>security name</stp>
        <stp>[hybrids_05.xlsx]tkrBBG!R96C7</stp>
        <tr r="G96" s="1"/>
      </tp>
      <tp t="s">
        <v>KPN 7 03/28/73</v>
        <stp/>
        <stp>##V3_BDPV12</stp>
        <stp>EJ606316 Corp</stp>
        <stp>security name</stp>
        <stp>[hybrids_05.xlsx]tkrBBG!R57C7</stp>
        <tr r="G57" s="1"/>
      </tp>
    </main>
    <main first="bofaddin.rtdserver">
      <tp t="e">
        <v>#N/A</v>
        <stp/>
        <stp>BDH|965192094789566891</stp>
        <tr r="Z19" s="3"/>
      </tp>
    </main>
    <main first="bloomberg.rtd">
      <tp t="s">
        <v>AKEFP 4 3/4 PERP</v>
        <stp/>
        <stp>##V3_BDPV12</stp>
        <stp>EK545606 Corp</stp>
        <stp>security name</stp>
        <stp>[hybrids_05.xlsx]tkrBBG!R15C7</stp>
        <tr r="G15" s="1"/>
      </tp>
      <tp t="s">
        <v>TOTAL 2 1/4 PERP</v>
        <stp/>
        <stp>##V3_BDPV12</stp>
        <stp>EK755354 Corp</stp>
        <stp>security name</stp>
        <stp>[hybrids_05.xlsx]tkrBBG!R42C7</stp>
        <tr r="G42" s="1"/>
      </tp>
      <tp t="s">
        <v>ORAFP 2 3/8 PERP</v>
        <stp/>
        <stp>##V3_BDPV12</stp>
        <stp>ZS023353 Corp</stp>
        <stp>security name</stp>
        <stp>[hybrids_05.xlsx]tkrBBG!R65C7</stp>
        <tr r="G65" s="1"/>
      </tp>
    </main>
    <main first="bofaddin.rtdserver">
      <tp t="e">
        <v>#N/A</v>
        <stp/>
        <stp>BDH|532934048304346087</stp>
        <tr r="O181" s="5"/>
        <tr r="P180" s="5"/>
      </tp>
    </main>
    <main first="bloomberg.rtd">
      <tp t="s">
        <v>BPLN 4 7/8 PERP</v>
        <stp/>
        <stp>##V3_BDPV12</stp>
        <stp>BK116008 Corp</stp>
        <stp>security name</stp>
        <stp>[hybrids_05.xlsx]tkrBBG!R41C7</stp>
        <tr r="G41" s="1"/>
      </tp>
      <tp t="s">
        <v>BHP 4 3/4 04/22/76</v>
        <stp/>
        <stp>##V3_BDPV12</stp>
        <stp>QJ190690 Corp</stp>
        <stp>security name</stp>
        <stp>[hybrids_05.xlsx]tkrBBG!R48C7</stp>
        <tr r="G48" s="1"/>
      </tp>
      <tp t="s">
        <v>BHP 5 5/8 10/22/79</v>
        <stp/>
        <stp>##V3_BDPV12</stp>
        <stp>QJ190880 Corp</stp>
        <stp>security name</stp>
        <stp>[hybrids_05.xlsx]tkrBBG!R49C7</stp>
        <tr r="G49" s="1"/>
      </tp>
      <tp t="s">
        <v>PERP/CALL</v>
        <stp/>
        <stp>##V3_BDPV12</stp>
        <stp>AR776117 Corp</stp>
        <stp>mty_typ</stp>
        <stp>[hybrids_05.xlsx]tkrBBG!R31C11</stp>
        <tr r="K31" s="1"/>
      </tp>
      <tp>
        <v>750000000</v>
        <stp/>
        <stp>##V3_BDPV12</stp>
        <stp>BJ814648 Corp</stp>
        <stp>amt_outstanding</stp>
        <stp>[hybrids_05.xlsx]tkrBBG!R35C13</stp>
        <tr r="M35" s="1"/>
      </tp>
      <tp t="s">
        <v>PERP/CALL</v>
        <stp/>
        <stp>##V3_BDPV12</stp>
        <stp>ZQ099270 Corp</stp>
        <stp>mty_typ</stp>
        <stp>[hybrids_05.xlsx]tkrBBG!R28C11</stp>
        <tr r="K28" s="1"/>
      </tp>
      <tp>
        <v>308.91036363636363</v>
        <stp/>
        <stp>##V3_BDPV12</stp>
        <stp>QJ937853 Corp</stp>
        <stp>PX388</stp>
        <stp>[hybrids_05.xlsx]sectorTable!R44C34</stp>
        <stp>PX395=BLP_I_SPRD_MID</stp>
        <stp>DY262=D</stp>
        <stp>PY204=N</stp>
        <stp>PX393=1M</stp>
        <tr r="AH44" s="3"/>
      </tp>
      <tp>
        <v>1250000000</v>
        <stp/>
        <stp>##V3_BDPV12</stp>
        <stp>QJ190690 Corp</stp>
        <stp>amt_outstanding</stp>
        <stp>[hybrids_05.xlsx]tkrBBG!R48C13</stp>
        <tr r="M48" s="1"/>
      </tp>
      <tp>
        <v>311.97772216796875</v>
        <stp/>
        <stp>##V3_BDPV12</stp>
        <stp>AV915324 Corp</stp>
        <stp>blp_i_sprd_mid</stp>
        <stp>[hybrids_05.xlsx]tkrBBG!R4C17</stp>
        <tr r="Q4" s="1"/>
      </tp>
      <tp>
        <v>328.20932006835938</v>
        <stp/>
        <stp>##V3_BDPV12</stp>
        <stp>QJ937566 Corp</stp>
        <stp>blp_i_sprd_mid</stp>
        <stp>[hybrids_05.xlsx]tkrBBG!R5C17</stp>
        <tr r="Q5" s="1"/>
      </tp>
      <tp t="s">
        <v>SESGFP 4 5/8 PERP</v>
        <stp/>
        <stp>##V3_BDPV12</stp>
        <stp>LW253022 Corp</stp>
        <stp>security name</stp>
        <stp>[hybrids_05.xlsx]tkrBBG!R61C7</stp>
        <tr r="G61" s="1"/>
      </tp>
      <tp t="s">
        <v>TELEFO 2 5/8 PERP</v>
        <stp/>
        <stp>##V3_BDPV12</stp>
        <stp>AQ234625 Corp</stp>
        <stp>security name</stp>
        <stp>[hybrids_05.xlsx]tkrBBG!R71C7</stp>
        <tr r="G71" s="1"/>
      </tp>
      <tp t="s">
        <v>MRKGR 2 5/8 12/12/74</v>
        <stp/>
        <stp>##V3_BDPV12</stp>
        <stp>EK634166 Corp</stp>
        <stp>security name</stp>
        <stp>[hybrids_05.xlsx]tkrBBG!R11C7</stp>
        <tr r="G11" s="1"/>
      </tp>
      <tp t="s">
        <v>FIRMEN 3 3/4 PERP</v>
        <stp/>
        <stp>##V3_BDPV12</stp>
        <stp>BJ736567 Corp</stp>
        <stp>security name</stp>
        <stp>[hybrids_05.xlsx]tkrBBG!R10C7</stp>
        <tr r="G10" s="1"/>
      </tp>
      <tp t="s">
        <v>SESGFP 5 5/8 PERP</v>
        <stp/>
        <stp>##V3_BDPV12</stp>
        <stp>AL211915 Corp</stp>
        <stp>security name</stp>
        <stp>[hybrids_05.xlsx]tkrBBG!R62C7</stp>
        <tr r="G62" s="1"/>
      </tp>
      <tp t="s">
        <v>ORAFP 5 PERP</v>
        <stp/>
        <stp>##V3_BDPV12</stp>
        <stp>EK508523 Corp</stp>
        <stp>security name</stp>
        <stp>[hybrids_05.xlsx]tkrBBG!R66C7</stp>
        <tr r="G66" s="1"/>
      </tp>
      <tp t="s">
        <v>EDF 5 3/8 PERP</v>
        <stp/>
        <stp>##V3_BDPV12</stp>
        <stp>EJ516233 Corp</stp>
        <stp>security name</stp>
        <stp>[hybrids_05.xlsx]tkrBBG!R97C7</stp>
        <tr r="G97" s="1"/>
      </tp>
      <tp>
        <v>225.07044982910156</v>
        <stp/>
        <stp>##V3_BDPV12</stp>
        <stp>UV853118 Corp</stp>
        <stp>blp_i_sprd_mid</stp>
        <stp>[hybrids_05.xlsx]tkrBBG!R30C17</stp>
        <tr r="Q30" s="1"/>
      </tp>
      <tp t="s">
        <v>BPLN 3 1/4 PERP</v>
        <stp/>
        <stp>##V3_BDPV12</stp>
        <stp>BK122273 Corp</stp>
        <stp>security name</stp>
        <stp>[hybrids_05.xlsx]tkrBBG!R37C7</stp>
        <tr r="G37" s="1"/>
      </tp>
      <tp t="s">
        <v>TELEFO 3 3/4 PERP</v>
        <stp/>
        <stp>##V3_BDPV12</stp>
        <stp>QZ498658 Corp</stp>
        <stp>security name</stp>
        <stp>[hybrids_05.xlsx]tkrBBG!R70C7</stp>
        <tr r="G70" s="1"/>
      </tp>
      <tp t="s">
        <v>VOD 4 7/8 10/03/78</v>
        <stp/>
        <stp>##V3_BDPV12</stp>
        <stp>AU654475 Corp</stp>
        <stp>security name</stp>
        <stp>[hybrids_05.xlsx]tkrBBG!R80C7</stp>
        <tr r="G80" s="1"/>
      </tp>
      <tp t="s">
        <v>DBOERS 2 3/4 02/05/41</v>
        <stp/>
        <stp>##V3_BDPV12</stp>
        <stp>UV391246 Corp</stp>
        <stp>security name</stp>
        <stp>[hybrids_05.xlsx]tkrBBG!R26C7</stp>
        <tr r="G26" s="1"/>
      </tp>
      <tp t="s">
        <v>AKEFP 1 1/2 PERP</v>
        <stp/>
        <stp>##V3_BDPV12</stp>
        <stp>ZP482524 Corp</stp>
        <stp>security name</stp>
        <stp>[hybrids_05.xlsx]tkrBBG!R17C7</stp>
        <tr r="G17" s="1"/>
      </tp>
      <tp t="s">
        <v>BNFP 1 3/4 PERP</v>
        <stp/>
        <stp>##V3_BDPV12</stp>
        <stp>AP691131 Corp</stp>
        <stp>security name</stp>
        <stp>[hybrids_05.xlsx]tkrBBG!R24C7</stp>
        <tr r="G24" s="1"/>
      </tp>
      <tp t="s">
        <v>EUR</v>
        <stp/>
        <stp>##V3_BDPV12</stp>
        <stp>AL211915 Corp</stp>
        <stp>crncy</stp>
        <stp>[hybrids_05.xlsx]sectorTable!R5C18</stp>
        <tr r="R5" s="3"/>
      </tp>
      <tp>
        <v>618.74612646765013</v>
        <stp/>
        <stp>##V3_BDPV12</stp>
        <stp>LW253022 Corp</stp>
        <stp>interval_avg</stp>
        <stp>[hybrids_05.xlsx]sectorTable!R5C32</stp>
        <stp>calc_interval=90d</stp>
        <stp>market_data_override=sp210</stp>
        <tr r="AF5" s="3"/>
      </tp>
      <tp>
        <v>281.94244827586203</v>
        <stp/>
        <stp>##V3_BDPV12</stp>
        <stp>AW875570 Corp</stp>
        <stp>interval_avg</stp>
        <stp>[hybrids_05.xlsx]sectorTable!R9C31</stp>
        <stp>calc_interval=30d</stp>
        <stp>market_data_override=sp210</stp>
        <tr r="AE9" s="3"/>
      </tp>
      <tp>
        <v>381.0343334228516</v>
        <stp/>
        <stp>##V3_BDPV12</stp>
        <stp>LW253022 Corp</stp>
        <stp>interval_avg</stp>
        <stp>[hybrids_05.xlsx]sectorTable!R5C31</stp>
        <stp>calc_interval=30d</stp>
        <stp>market_data_override=sp210</stp>
        <tr r="AE5" s="3"/>
      </tp>
      <tp>
        <v>339.96394186046507</v>
        <stp/>
        <stp>##V3_BDPV12</stp>
        <stp>AW875570 Corp</stp>
        <stp>interval_avg</stp>
        <stp>[hybrids_05.xlsx]sectorTable!R9C32</stp>
        <stp>calc_interval=90d</stp>
        <stp>market_data_override=sp210</stp>
        <tr r="AF9" s="3"/>
      </tp>
      <tp t="s">
        <v>PERP/CALL</v>
        <stp/>
        <stp>##V3_BDPV12</stp>
        <stp>ZS023353 Corp</stp>
        <stp>mty_typ</stp>
        <stp>[hybrids_05.xlsx]tkrBBG!R65C11</stp>
        <tr r="K65" s="1"/>
      </tp>
      <tp>
        <v>500001000</v>
        <stp/>
        <stp>##V3_BDPV12</stp>
        <stp>EK508481 Corp</stp>
        <stp>amt_outstanding</stp>
        <stp>[hybrids_05.xlsx]tkrBBG!R63C13</stp>
        <tr r="M63" s="1"/>
      </tp>
      <tp>
        <v>381.51437931034485</v>
        <stp/>
        <stp>##V3_BDPV12</stp>
        <stp>AR738776 Corp</stp>
        <stp>interval_avg</stp>
        <stp>[hybrids_05.xlsx]sectorTable!R34C31</stp>
        <stp>calc_interval=30d</stp>
        <stp>market_data_override=sp210</stp>
        <tr r="AE34" s="3"/>
      </tp>
      <tp>
        <v>1000000000</v>
        <stp/>
        <stp>##V3_BDPV12</stp>
        <stp>EK143492 Corp</stp>
        <stp>amt_outstanding</stp>
        <stp>[hybrids_05.xlsx]tkrBBG!R73C13</stp>
        <tr r="M73" s="1"/>
      </tp>
      <tp t="s">
        <v>PERP/CALL</v>
        <stp/>
        <stp>##V3_BDPV12</stp>
        <stp>AQ711148 Corp</stp>
        <stp>mty_typ</stp>
        <stp>[hybrids_05.xlsx]tkrBBG!R88C11</stp>
        <tr r="K88" s="1"/>
      </tp>
      <tp t="s">
        <v>PERP/CALL</v>
        <stp/>
        <stp>##V3_BDPV12</stp>
        <stp>AP809058 Corp</stp>
        <stp>mty_typ</stp>
        <stp>[hybrids_05.xlsx]tkrBBG!R23C11</stp>
        <tr r="K23" s="1"/>
      </tp>
      <tp>
        <v>437.43990697674411</v>
        <stp/>
        <stp>##V3_BDPV12</stp>
        <stp>AR738776 Corp</stp>
        <stp>interval_avg</stp>
        <stp>[hybrids_05.xlsx]sectorTable!R34C32</stp>
        <stp>calc_interval=90d</stp>
        <stp>market_data_override=sp210</stp>
        <tr r="AF34" s="3"/>
      </tp>
      <tp>
        <v>296.12396240234375</v>
        <stp/>
        <stp>##V3_BDPV12</stp>
        <stp>EK352403 Corp</stp>
        <stp>blp_i_sprd_mid</stp>
        <stp>[hybrids_05.xlsx]tkrBBG!R7C17</stp>
        <tr r="Q7" s="1"/>
      </tp>
      <tp t="s">
        <v>PERP/CALL</v>
        <stp/>
        <stp>##V3_BDPV12</stp>
        <stp>ZP991036 Corp</stp>
        <stp>mty_typ</stp>
        <stp>[hybrids_05.xlsx]tkrBBG!R86C11</stp>
        <tr r="K86" s="1"/>
      </tp>
      <tp>
        <v>750000000</v>
        <stp/>
        <stp>##V3_BDPV12</stp>
        <stp>BJ736567 Corp</stp>
        <stp>amt_outstanding</stp>
        <stp>[hybrids_05.xlsx]tkrBBG!R10C13</stp>
        <tr r="M10" s="1"/>
      </tp>
      <tp>
        <v>286.19504651162782</v>
        <stp/>
        <stp>##V3_BDPV12</stp>
        <stp>AM938782 Corp</stp>
        <stp>interval_avg</stp>
        <stp>[hybrids_05.xlsx]sectorTable!R23C32</stp>
        <stp>calc_interval=90d</stp>
        <stp>market_data_override=sp210</stp>
        <tr r="AF23" s="3"/>
      </tp>
      <tp>
        <v>230.92775862068962</v>
        <stp/>
        <stp>##V3_BDPV12</stp>
        <stp>AM938782 Corp</stp>
        <stp>interval_avg</stp>
        <stp>[hybrids_05.xlsx]sectorTable!R23C31</stp>
        <stp>calc_interval=30d</stp>
        <stp>market_data_override=sp210</stp>
        <tr r="AE23" s="3"/>
      </tp>
      <tp t="s">
        <v>#N/A N/A</v>
        <stp/>
        <stp>##V3_BDPV12</stp>
        <stp>AM679347 Corp</stp>
        <stp>rtg_moody</stp>
        <stp>[hybrids_05.xlsx]tkrBBG!R193C18</stp>
        <tr r="R193" s="1"/>
      </tp>
      <tp t="s">
        <v>TELEFO 3 PERP</v>
        <stp/>
        <stp>##V3_BDPV12</stp>
        <stp>AR738776 Corp</stp>
        <stp>security name</stp>
        <stp>[hybrids_05.xlsx]tkrBBG!R72C7</stp>
        <tr r="G72" s="1"/>
      </tp>
    </main>
    <main first="bloomberg.rtd">
      <tp t="s">
        <v>VOD 6 1/4 10/03/78</v>
        <stp/>
        <stp>##V3_BDPV12</stp>
        <stp>AU654357 Corp</stp>
        <stp>security name</stp>
        <stp>[hybrids_05.xlsx]tkrBBG!R81C7</stp>
        <tr r="G81" s="1"/>
      </tp>
      <tp t="s">
        <v>MRKGR 3 3/8 12/12/74</v>
        <stp/>
        <stp>##V3_BDPV12</stp>
        <stp>EK648265 Corp</stp>
        <stp>security name</stp>
        <stp>[hybrids_05.xlsx]tkrBBG!R12C7</stp>
        <tr r="G12" s="1"/>
      </tp>
      <tp t="s">
        <v>BHP 6 1/4 10/19/75</v>
        <stp/>
        <stp>##V3_BDPV12</stp>
        <stp>QJ201811 Corp</stp>
        <stp>security name</stp>
        <stp>[hybrids_05.xlsx]tkrBBG!R51C7</stp>
        <tr r="G51" s="1"/>
      </tp>
    </main>
    <main first="bloomberg.rtd">
      <tp t="s">
        <v>SEVFP 1 5/8 PERP</v>
        <stp/>
        <stp>##V3_BDPV12</stp>
        <stp>ZR441424 Corp</stp>
        <stp>security name</stp>
        <stp>[hybrids_05.xlsx]tkrBBG!R94C7</stp>
        <tr r="G94" s="1"/>
      </tp>
      <tp t="s">
        <v>TOTAL 3 7/8 PERP</v>
        <stp/>
        <stp>##V3_BDPV12</stp>
        <stp>LW068019 Corp</stp>
        <stp>security name</stp>
        <stp>[hybrids_05.xlsx]tkrBBG!R43C7</stp>
        <tr r="G43" s="1"/>
      </tp>
    </main>
    <main first="bloomberg.rtd">
      <tp t="s">
        <v>EUR</v>
        <stp/>
        <stp>##V3_BDPV12</stp>
        <stp>AW875570 Corp</stp>
        <stp>crncy</stp>
        <stp>[hybrids_05.xlsx]sectorTable!R9C17</stp>
        <tr r="Q9" s="3"/>
      </tp>
      <tp t="s">
        <v>EUR</v>
        <stp/>
        <stp>##V3_BDPV12</stp>
        <stp>LW253022 Corp</stp>
        <stp>crncy</stp>
        <stp>[hybrids_05.xlsx]sectorTable!R5C17</stp>
        <tr r="Q5" s="3"/>
      </tp>
      <tp t="s">
        <v>PERP/CALL</v>
        <stp/>
        <stp>##V3_BDPV12</stp>
        <stp>AP691131 Corp</stp>
        <stp>mty_typ</stp>
        <stp>[hybrids_05.xlsx]tkrBBG!R24C11</stp>
        <tr r="K24" s="1"/>
      </tp>
      <tp t="s">
        <v>CALLABLE</v>
        <stp/>
        <stp>##V3_BDPV12</stp>
        <stp>AU654475 Corp</stp>
        <stp>mty_typ</stp>
        <stp>[hybrids_05.xlsx]tkrBBG!R80C11</stp>
        <tr r="K80" s="1"/>
      </tp>
      <tp>
        <v>1000000000</v>
        <stp/>
        <stp>##V3_BDPV12</stp>
        <stp>EK024568 Corp</stp>
        <stp>amt_outstanding</stp>
        <stp>[hybrids_05.xlsx]tkrBBG!R98C13</stp>
        <tr r="M98" s="1"/>
      </tp>
      <tp>
        <v>1250000000</v>
        <stp/>
        <stp>##V3_BDPV12</stp>
        <stp>EK508523 Corp</stp>
        <stp>amt_outstanding</stp>
        <stp>[hybrids_05.xlsx]tkrBBG!R66C13</stp>
        <tr r="M66" s="1"/>
      </tp>
      <tp t="s">
        <v>CALLABLE</v>
        <stp/>
        <stp>##V3_BDPV12</stp>
        <stp>AU654481 Corp</stp>
        <stp>mty_typ</stp>
        <stp>[hybrids_05.xlsx]tkrBBG!R78C11</stp>
        <tr r="K78" s="1"/>
      </tp>
      <tp t="s">
        <v>CALLABLE</v>
        <stp/>
        <stp>##V3_BDPV12</stp>
        <stp>AX916964 Corp</stp>
        <stp>mty_typ</stp>
        <stp>[hybrids_05.xlsx]tkrBBG!R82C11</stp>
        <tr r="K82" s="1"/>
      </tp>
      <tp t="s">
        <v>CALLABLE</v>
        <stp/>
        <stp>##V3_BDPV12</stp>
        <stp>AU692498 Corp</stp>
        <stp>mty_typ</stp>
        <stp>[hybrids_05.xlsx]tkrBBG!R79C11</stp>
        <tr r="K79" s="1"/>
      </tp>
      <tp>
        <v>1250000000</v>
        <stp/>
        <stp>##V3_BDPV12</stp>
        <stp>BK123548 Corp</stp>
        <stp>amt_outstanding</stp>
        <stp>[hybrids_05.xlsx]tkrBBG!R39C13</stp>
        <tr r="M39" s="1"/>
      </tp>
      <tp>
        <v>600000000</v>
        <stp/>
        <stp>##V3_BDPV12</stp>
        <stp>EK508571 Corp</stp>
        <stp>amt_outstanding</stp>
        <stp>[hybrids_05.xlsx]tkrBBG!R69C13</stp>
        <tr r="M69" s="1"/>
      </tp>
      <tp>
        <v>266900000</v>
        <stp/>
        <stp>##V3_BDPV12</stp>
        <stp>EK024532 Corp</stp>
        <stp>amt_outstanding</stp>
        <stp>[hybrids_05.xlsx]tkrBBG!R95C13</stp>
        <tr r="M95" s="1"/>
      </tp>
      <tp t="s">
        <v>CALLABLE</v>
        <stp/>
        <stp>##V3_BDPV12</stp>
        <stp>AR887333 Corp</stp>
        <stp>mty_typ</stp>
        <stp>[hybrids_05.xlsx]tkrBBG!R25C11</stp>
        <tr r="K25" s="1"/>
      </tp>
      <tp>
        <v>317.11483764648438</v>
        <stp/>
        <stp>##V3_BDPV12</stp>
        <stp>ZQ512606 Corp</stp>
        <stp>blp_i_sprd_mid</stp>
        <stp>[hybrids_05.xlsx]tkrBBG!R8C17</stp>
        <tr r="Q8" s="1"/>
      </tp>
      <tp t="s">
        <v>A2</v>
        <stp/>
        <stp>##V3_BDPV12</stp>
        <stp>AR008123 Corp</stp>
        <stp>rtg_moody</stp>
        <stp>[hybrids_05.xlsx]tkrBBG!R140C18</stp>
        <tr r="R140" s="1"/>
      </tp>
      <tp t="s">
        <v>Baa3</v>
        <stp/>
        <stp>##V3_BDPV12</stp>
        <stp>AM888722 Corp</stp>
        <stp>rtg_moody</stp>
        <stp>[hybrids_05.xlsx]tkrBBG!R114C18</stp>
        <tr r="R114" s="1"/>
      </tp>
    </main>
    <main first="bloomberg.rtd">
      <tp t="s">
        <v>AKEFP 2 3/4 PERP</v>
        <stp/>
        <stp>##V3_BDPV12</stp>
        <stp>AZ018655 Corp</stp>
        <stp>security name</stp>
        <stp>[hybrids_05.xlsx]tkrBBG!R16C7</stp>
        <tr r="G16" s="1"/>
      </tp>
      <tp t="s">
        <v>TELEFO 2.502 PERP</v>
        <stp/>
        <stp>##V3_BDPV12</stp>
        <stp>ZP707724 Corp</stp>
        <stp>security name</stp>
        <stp>[hybrids_05.xlsx]tkrBBG!R76C7</stp>
        <tr r="G76" s="1"/>
      </tp>
      <tp>
        <v>37.011028289794922</v>
        <stp/>
        <stp>##V3_BDPV12</stp>
        <stp>UV391246 Corp</stp>
        <stp>blp_i_sprd_mid</stp>
        <stp>[hybrids_05.xlsx]tkrBBG!R26C17</stp>
        <tr r="Q26" s="1"/>
      </tp>
      <tp t="s">
        <v>BHP 6 3/4 10/19/75</v>
        <stp/>
        <stp>##V3_BDPV12</stp>
        <stp>QJ201812 Corp</stp>
        <stp>security name</stp>
        <stp>[hybrids_05.xlsx]tkrBBG!R50C7</stp>
        <tr r="G50" s="1"/>
      </tp>
    </main>
    <main first="bofaddin.rtdserver">
      <tp t="e">
        <v>#N/A</v>
        <stp/>
        <stp>BDH|538076317969749288</stp>
        <tr r="U83" s="5"/>
        <tr r="T84" s="5"/>
      </tp>
    </main>
    <main first="bloomberg.rtd">
      <tp t="s">
        <v>MRKGR 1 5/8 06/25/79</v>
        <stp/>
        <stp>##V3_BDPV12</stp>
        <stp>AZ208021 Corp</stp>
        <stp>security name</stp>
        <stp>[hybrids_05.xlsx]tkrBBG!R13C7</stp>
        <tr r="G13" s="1"/>
      </tp>
    </main>
    <main first="bofaddin.rtdserver">
      <tp t="s">
        <v>#N/A N/A</v>
        <stp/>
        <stp>BDH|885891132683750224</stp>
        <tr r="D149" s="10"/>
      </tp>
    </main>
    <main first="bloomberg.rtd">
      <tp>
        <v>2000000000</v>
        <stp/>
        <stp>##V3_BDPV12</stp>
        <stp>AU654481 Corp</stp>
        <stp>amt_outstanding</stp>
        <stp>[hybrids_05.xlsx]tkrBBG!R78C13</stp>
        <tr r="M78" s="1"/>
      </tp>
      <tp t="s">
        <v>PERP/CALL</v>
        <stp/>
        <stp>##V3_BDPV12</stp>
        <stp>BK123548 Corp</stp>
        <stp>mty_typ</stp>
        <stp>[hybrids_05.xlsx]tkrBBG!R39C11</stp>
        <tr r="K39" s="1"/>
      </tp>
      <tp>
        <v>500000000</v>
        <stp/>
        <stp>##V3_BDPV12</stp>
        <stp>AU692498 Corp</stp>
        <stp>amt_outstanding</stp>
        <stp>[hybrids_05.xlsx]tkrBBG!R79C13</stp>
        <tr r="M79" s="1"/>
      </tp>
      <tp>
        <v>2000000000</v>
        <stp/>
        <stp>##V3_BDPV12</stp>
        <stp>AX916964 Corp</stp>
        <stp>amt_outstanding</stp>
        <stp>[hybrids_05.xlsx]tkrBBG!R82C13</stp>
        <tr r="M82" s="1"/>
      </tp>
      <tp t="s">
        <v>PERP/CALL</v>
        <stp/>
        <stp>##V3_BDPV12</stp>
        <stp>EK024568 Corp</stp>
        <stp>mty_typ</stp>
        <stp>[hybrids_05.xlsx]tkrBBG!R98C11</stp>
        <tr r="K98" s="1"/>
      </tp>
      <tp t="s">
        <v>PERP/CALL</v>
        <stp/>
        <stp>##V3_BDPV12</stp>
        <stp>EK508523 Corp</stp>
        <stp>mty_typ</stp>
        <stp>[hybrids_05.xlsx]tkrBBG!R66C11</stp>
        <tr r="K66" s="1"/>
      </tp>
      <tp>
        <v>400000000</v>
        <stp/>
        <stp>##V3_BDPV12</stp>
        <stp>AR887333 Corp</stp>
        <stp>amt_outstanding</stp>
        <stp>[hybrids_05.xlsx]tkrBBG!R25C13</stp>
        <tr r="M25" s="1"/>
      </tp>
      <tp t="s">
        <v>PERP/CALL</v>
        <stp/>
        <stp>##V3_BDPV12</stp>
        <stp>EK508571 Corp</stp>
        <stp>mty_typ</stp>
        <stp>[hybrids_05.xlsx]tkrBBG!R69C11</stp>
        <tr r="K69" s="1"/>
      </tp>
      <tp t="s">
        <v>PERP/CALL</v>
        <stp/>
        <stp>##V3_BDPV12</stp>
        <stp>EK024532 Corp</stp>
        <stp>mty_typ</stp>
        <stp>[hybrids_05.xlsx]tkrBBG!R95C11</stp>
        <tr r="K95" s="1"/>
      </tp>
      <tp t="s">
        <v>PERP/CALL</v>
        <stp/>
        <stp>##V3_BDPV12</stp>
        <stp>EK131372 Corp</stp>
        <stp>mty_typ</stp>
        <stp>[hybrids_05.xlsx]tkrBBG!R157C11</stp>
        <tr r="K157" s="1"/>
      </tp>
      <tp t="s">
        <v>CALLABLE</v>
        <stp/>
        <stp>##V3_BDPV12</stp>
        <stp>UV323151 Corp</stp>
        <stp>mty_typ</stp>
        <stp>[hybrids_05.xlsx]tkrBBG!R113C11</stp>
        <tr r="K113" s="1"/>
      </tp>
      <tp>
        <v>1250000000</v>
        <stp/>
        <stp>##V3_BDPV12</stp>
        <stp>AP691131 Corp</stp>
        <stp>amt_outstanding</stp>
        <stp>[hybrids_05.xlsx]tkrBBG!R24C13</stp>
        <tr r="M24" s="1"/>
      </tp>
      <tp t="s">
        <v>PERP/CALL</v>
        <stp/>
        <stp>##V3_BDPV12</stp>
        <stp>AQ026565 Corp</stp>
        <stp>mty_typ</stp>
        <stp>[hybrids_05.xlsx]tkrBBG!R124C11</stp>
        <tr r="K124" s="1"/>
      </tp>
      <tp t="s">
        <v>CALLABLE</v>
        <stp/>
        <stp>##V3_BDPV12</stp>
        <stp>EK013966 Corp</stp>
        <stp>mty_typ</stp>
        <stp>[hybrids_05.xlsx]tkrBBG!R122C11</stp>
        <tr r="K122" s="1"/>
      </tp>
      <tp t="s">
        <v>CALLABLE</v>
        <stp/>
        <stp>##V3_BDPV12</stp>
        <stp>ZS668300 Corp</stp>
        <stp>mty_typ</stp>
        <stp>[hybrids_05.xlsx]tkrBBG!R119C11</stp>
        <tr r="K119" s="1"/>
      </tp>
      <tp>
        <v>500000000</v>
        <stp/>
        <stp>##V3_BDPV12</stp>
        <stp>AU654475 Corp</stp>
        <stp>amt_outstanding</stp>
        <stp>[hybrids_05.xlsx]tkrBBG!R80C13</stp>
        <tr r="M80" s="1"/>
      </tp>
      <tp>
        <v>500000000</v>
        <stp/>
        <stp>##V3_BDPV12</stp>
        <stp>QJ937853 Corp</stp>
        <stp>amt_outstanding</stp>
        <stp>[hybrids_05.xlsx]tkrBBG!R171C13</stp>
        <tr r="M171" s="1"/>
      </tp>
      <tp>
        <v>500000000</v>
        <stp/>
        <stp>##V3_BDPV12</stp>
        <stp>QJ937853 Corp</stp>
        <stp>amt_outstanding</stp>
        <stp>[hybrids_05.xlsx]tkrBBG!R170C13</stp>
        <tr r="M170" s="1"/>
      </tp>
      <tp>
        <v>500000000</v>
        <stp/>
        <stp>##V3_BDPV12</stp>
        <stp>QJ937853 Corp</stp>
        <stp>amt_outstanding</stp>
        <stp>[hybrids_05.xlsx]tkrBBG!R173C13</stp>
        <tr r="M173" s="1"/>
      </tp>
      <tp>
        <v>500000000</v>
        <stp/>
        <stp>##V3_BDPV12</stp>
        <stp>QJ937853 Corp</stp>
        <stp>amt_outstanding</stp>
        <stp>[hybrids_05.xlsx]tkrBBG!R172C13</stp>
        <tr r="M172" s="1"/>
      </tp>
      <tp>
        <v>500000000</v>
        <stp/>
        <stp>##V3_BDPV12</stp>
        <stp>QJ937853 Corp</stp>
        <stp>amt_outstanding</stp>
        <stp>[hybrids_05.xlsx]tkrBBG!R175C13</stp>
        <tr r="M175" s="1"/>
      </tp>
      <tp>
        <v>500000000</v>
        <stp/>
        <stp>##V3_BDPV12</stp>
        <stp>QJ937853 Corp</stp>
        <stp>amt_outstanding</stp>
        <stp>[hybrids_05.xlsx]tkrBBG!R174C13</stp>
        <tr r="M174" s="1"/>
      </tp>
      <tp>
        <v>500000000</v>
        <stp/>
        <stp>##V3_BDPV12</stp>
        <stp>QJ937853 Corp</stp>
        <stp>amt_outstanding</stp>
        <stp>[hybrids_05.xlsx]tkrBBG!R177C13</stp>
        <tr r="M177" s="1"/>
      </tp>
      <tp>
        <v>500000000</v>
        <stp/>
        <stp>##V3_BDPV12</stp>
        <stp>QJ937853 Corp</stp>
        <stp>amt_outstanding</stp>
        <stp>[hybrids_05.xlsx]tkrBBG!R176C13</stp>
        <tr r="M176" s="1"/>
      </tp>
      <tp>
        <v>500000000</v>
        <stp/>
        <stp>##V3_BDPV12</stp>
        <stp>QJ937853 Corp</stp>
        <stp>amt_outstanding</stp>
        <stp>[hybrids_05.xlsx]tkrBBG!R179C13</stp>
        <tr r="M179" s="1"/>
      </tp>
      <tp>
        <v>500000000</v>
        <stp/>
        <stp>##V3_BDPV12</stp>
        <stp>QJ937853 Corp</stp>
        <stp>amt_outstanding</stp>
        <stp>[hybrids_05.xlsx]tkrBBG!R178C13</stp>
        <tr r="M178" s="1"/>
      </tp>
      <tp>
        <v>500000000</v>
        <stp/>
        <stp>##V3_BDPV12</stp>
        <stp>QJ937853 Corp</stp>
        <stp>amt_outstanding</stp>
        <stp>[hybrids_05.xlsx]tkrBBG!R162C13</stp>
        <tr r="M162" s="1"/>
      </tp>
      <tp>
        <v>500000000</v>
        <stp/>
        <stp>##V3_BDPV12</stp>
        <stp>QJ937853 Corp</stp>
        <stp>amt_outstanding</stp>
        <stp>[hybrids_05.xlsx]tkrBBG!R167C13</stp>
        <tr r="M167" s="1"/>
      </tp>
      <tp>
        <v>500000000</v>
        <stp/>
        <stp>##V3_BDPV12</stp>
        <stp>QJ937853 Corp</stp>
        <stp>amt_outstanding</stp>
        <stp>[hybrids_05.xlsx]tkrBBG!R169C13</stp>
        <tr r="M169" s="1"/>
      </tp>
      <tp>
        <v>500000000</v>
        <stp/>
        <stp>##V3_BDPV12</stp>
        <stp>QJ937853 Corp</stp>
        <stp>amt_outstanding</stp>
        <stp>[hybrids_05.xlsx]tkrBBG!R168C13</stp>
        <tr r="M168" s="1"/>
      </tp>
      <tp>
        <v>500000000</v>
        <stp/>
        <stp>##V3_BDPV12</stp>
        <stp>QJ937853 Corp</stp>
        <stp>amt_outstanding</stp>
        <stp>[hybrids_05.xlsx]tkrBBG!R181C13</stp>
        <tr r="M181" s="1"/>
      </tp>
      <tp>
        <v>500000000</v>
        <stp/>
        <stp>##V3_BDPV12</stp>
        <stp>QJ937853 Corp</stp>
        <stp>amt_outstanding</stp>
        <stp>[hybrids_05.xlsx]tkrBBG!R180C13</stp>
        <tr r="M180" s="1"/>
      </tp>
      <tp>
        <v>500000000</v>
        <stp/>
        <stp>##V3_BDPV12</stp>
        <stp>QJ937853 Corp</stp>
        <stp>amt_outstanding</stp>
        <stp>[hybrids_05.xlsx]tkrBBG!R183C13</stp>
        <tr r="M183" s="1"/>
      </tp>
      <tp>
        <v>500000000</v>
        <stp/>
        <stp>##V3_BDPV12</stp>
        <stp>QJ937853 Corp</stp>
        <stp>amt_outstanding</stp>
        <stp>[hybrids_05.xlsx]tkrBBG!R182C13</stp>
        <tr r="M182" s="1"/>
      </tp>
      <tp>
        <v>500000000</v>
        <stp/>
        <stp>##V3_BDPV12</stp>
        <stp>QJ937853 Corp</stp>
        <stp>amt_outstanding</stp>
        <stp>[hybrids_05.xlsx]tkrBBG!R185C13</stp>
        <tr r="M185" s="1"/>
      </tp>
      <tp>
        <v>500000000</v>
        <stp/>
        <stp>##V3_BDPV12</stp>
        <stp>QJ937853 Corp</stp>
        <stp>amt_outstanding</stp>
        <stp>[hybrids_05.xlsx]tkrBBG!R184C13</stp>
        <tr r="M184" s="1"/>
      </tp>
      <tp>
        <v>500000000</v>
        <stp/>
        <stp>##V3_BDPV12</stp>
        <stp>QJ937853 Corp</stp>
        <stp>amt_outstanding</stp>
        <stp>[hybrids_05.xlsx]tkrBBG!R187C13</stp>
        <tr r="M187" s="1"/>
      </tp>
      <tp>
        <v>500000000</v>
        <stp/>
        <stp>##V3_BDPV12</stp>
        <stp>QJ937853 Corp</stp>
        <stp>amt_outstanding</stp>
        <stp>[hybrids_05.xlsx]tkrBBG!R186C13</stp>
        <tr r="M186" s="1"/>
      </tp>
      <tp>
        <v>222230000</v>
        <stp/>
        <stp>##V3_BDPV12</stp>
        <stp>EK523297 Corp</stp>
        <stp>amt_outstanding</stp>
        <stp>[hybrids_05.xlsx]tkrBBG!R192C13</stp>
        <tr r="M192" s="1"/>
      </tp>
      <tp>
        <v>500000000</v>
        <stp/>
        <stp>##V3_BDPV12</stp>
        <stp>EJ917655 Corp</stp>
        <stp>amt_outstanding</stp>
        <stp>[hybrids_05.xlsx]tkrBBG!R163C13</stp>
        <tr r="M163" s="1"/>
      </tp>
      <tp>
        <v>1000000000</v>
        <stp/>
        <stp>##V3_BDPV12</stp>
        <stp>EK588292 Corp</stp>
        <stp>amt_outstanding</stp>
        <stp>[hybrids_05.xlsx]tkrBBG!R127C13</stp>
        <tr r="M127" s="1"/>
      </tp>
      <tp t="s">
        <v>Ba2</v>
        <stp/>
        <stp>##V3_BDPV12</stp>
        <stp>UV323151 Corp</stp>
        <stp>rtg_moody</stp>
        <stp>[hybrids_05.xlsx]tkrBBG!R113C18</stp>
        <tr r="R113" s="1"/>
      </tp>
      <tp t="s">
        <v>Baa2</v>
        <stp/>
        <stp>##V3_BDPV12</stp>
        <stp>QZ677477 Corp</stp>
        <stp>rtg_moody</stp>
        <stp>[hybrids_05.xlsx]tkrBBG!R110C18</stp>
        <tr r="R110" s="1"/>
      </tp>
      <tp t="s">
        <v>18/09/2024</v>
        <stp/>
        <stp>##V3_BDPV12</stp>
        <stp>XS2011260531 Corp</stp>
        <stp>nxt_call_dt</stp>
        <stp>[hybrids_05.xlsx]sectorTable!R17C7</stp>
        <tr r="G17" s="3"/>
      </tp>
      <tp t="s">
        <v>Ba1</v>
        <stp/>
        <stp>##V3_BDPV12</stp>
        <stp>QJ937853 Corp</stp>
        <stp>rtg_moody</stp>
        <stp>[hybrids_05.xlsx]tkrBBG!R187C18</stp>
        <tr r="R187" s="1"/>
      </tp>
      <tp t="s">
        <v>Ba1</v>
        <stp/>
        <stp>##V3_BDPV12</stp>
        <stp>QJ937853 Corp</stp>
        <stp>rtg_moody</stp>
        <stp>[hybrids_05.xlsx]tkrBBG!R186C18</stp>
        <tr r="R186" s="1"/>
      </tp>
      <tp t="s">
        <v>Ba1</v>
        <stp/>
        <stp>##V3_BDPV12</stp>
        <stp>QJ937853 Corp</stp>
        <stp>rtg_moody</stp>
        <stp>[hybrids_05.xlsx]tkrBBG!R185C18</stp>
        <tr r="R185" s="1"/>
      </tp>
      <tp t="s">
        <v>Ba1</v>
        <stp/>
        <stp>##V3_BDPV12</stp>
        <stp>QJ937853 Corp</stp>
        <stp>rtg_moody</stp>
        <stp>[hybrids_05.xlsx]tkrBBG!R184C18</stp>
        <tr r="R184" s="1"/>
      </tp>
      <tp t="s">
        <v>Ba1</v>
        <stp/>
        <stp>##V3_BDPV12</stp>
        <stp>QJ937853 Corp</stp>
        <stp>rtg_moody</stp>
        <stp>[hybrids_05.xlsx]tkrBBG!R183C18</stp>
        <tr r="R183" s="1"/>
      </tp>
      <tp t="s">
        <v>Ba1</v>
        <stp/>
        <stp>##V3_BDPV12</stp>
        <stp>QJ937853 Corp</stp>
        <stp>rtg_moody</stp>
        <stp>[hybrids_05.xlsx]tkrBBG!R182C18</stp>
        <tr r="R182" s="1"/>
      </tp>
      <tp t="s">
        <v>Ba1</v>
        <stp/>
        <stp>##V3_BDPV12</stp>
        <stp>QJ937853 Corp</stp>
        <stp>rtg_moody</stp>
        <stp>[hybrids_05.xlsx]tkrBBG!R181C18</stp>
        <tr r="R181" s="1"/>
      </tp>
      <tp t="s">
        <v>Ba1</v>
        <stp/>
        <stp>##V3_BDPV12</stp>
        <stp>QJ937853 Corp</stp>
        <stp>rtg_moody</stp>
        <stp>[hybrids_05.xlsx]tkrBBG!R180C18</stp>
        <tr r="R180" s="1"/>
      </tp>
      <tp t="s">
        <v>Baa2</v>
        <stp/>
        <stp>##V3_BDPV12</stp>
        <stp>QJ787834 Corp</stp>
        <stp>rtg_moody</stp>
        <stp>[hybrids_05.xlsx]tkrBBG!R116C18</stp>
        <tr r="R116" s="1"/>
      </tp>
      <tp t="s">
        <v>Ba1</v>
        <stp/>
        <stp>##V3_BDPV12</stp>
        <stp>QJ937853 Corp</stp>
        <stp>rtg_moody</stp>
        <stp>[hybrids_05.xlsx]tkrBBG!R169C18</stp>
        <tr r="R169" s="1"/>
      </tp>
      <tp t="s">
        <v>Ba1</v>
        <stp/>
        <stp>##V3_BDPV12</stp>
        <stp>QJ937853 Corp</stp>
        <stp>rtg_moody</stp>
        <stp>[hybrids_05.xlsx]tkrBBG!R168C18</stp>
        <tr r="R168" s="1"/>
      </tp>
      <tp t="s">
        <v>Ba1</v>
        <stp/>
        <stp>##V3_BDPV12</stp>
        <stp>QJ937853 Corp</stp>
        <stp>rtg_moody</stp>
        <stp>[hybrids_05.xlsx]tkrBBG!R167C18</stp>
        <tr r="R167" s="1"/>
      </tp>
      <tp t="s">
        <v>Ba1</v>
        <stp/>
        <stp>##V3_BDPV12</stp>
        <stp>QJ937853 Corp</stp>
        <stp>rtg_moody</stp>
        <stp>[hybrids_05.xlsx]tkrBBG!R162C18</stp>
        <tr r="R162" s="1"/>
      </tp>
      <tp t="s">
        <v>Ba1</v>
        <stp/>
        <stp>##V3_BDPV12</stp>
        <stp>QJ937853 Corp</stp>
        <stp>rtg_moody</stp>
        <stp>[hybrids_05.xlsx]tkrBBG!R179C18</stp>
        <tr r="R179" s="1"/>
      </tp>
      <tp t="s">
        <v>Ba1</v>
        <stp/>
        <stp>##V3_BDPV12</stp>
        <stp>QJ937853 Corp</stp>
        <stp>rtg_moody</stp>
        <stp>[hybrids_05.xlsx]tkrBBG!R178C18</stp>
        <tr r="R178" s="1"/>
      </tp>
      <tp t="s">
        <v>Ba1</v>
        <stp/>
        <stp>##V3_BDPV12</stp>
        <stp>QJ937853 Corp</stp>
        <stp>rtg_moody</stp>
        <stp>[hybrids_05.xlsx]tkrBBG!R177C18</stp>
        <tr r="R177" s="1"/>
      </tp>
      <tp t="s">
        <v>Ba1</v>
        <stp/>
        <stp>##V3_BDPV12</stp>
        <stp>QJ937853 Corp</stp>
        <stp>rtg_moody</stp>
        <stp>[hybrids_05.xlsx]tkrBBG!R176C18</stp>
        <tr r="R176" s="1"/>
      </tp>
      <tp t="s">
        <v>Ba1</v>
        <stp/>
        <stp>##V3_BDPV12</stp>
        <stp>QJ937853 Corp</stp>
        <stp>rtg_moody</stp>
        <stp>[hybrids_05.xlsx]tkrBBG!R175C18</stp>
        <tr r="R175" s="1"/>
      </tp>
      <tp t="s">
        <v>Ba1</v>
        <stp/>
        <stp>##V3_BDPV12</stp>
        <stp>QJ937853 Corp</stp>
        <stp>rtg_moody</stp>
        <stp>[hybrids_05.xlsx]tkrBBG!R174C18</stp>
        <tr r="R174" s="1"/>
      </tp>
      <tp t="s">
        <v>Ba1</v>
        <stp/>
        <stp>##V3_BDPV12</stp>
        <stp>QJ937853 Corp</stp>
        <stp>rtg_moody</stp>
        <stp>[hybrids_05.xlsx]tkrBBG!R173C18</stp>
        <tr r="R173" s="1"/>
      </tp>
      <tp t="s">
        <v>Ba1</v>
        <stp/>
        <stp>##V3_BDPV12</stp>
        <stp>QJ937853 Corp</stp>
        <stp>rtg_moody</stp>
        <stp>[hybrids_05.xlsx]tkrBBG!R172C18</stp>
        <tr r="R172" s="1"/>
      </tp>
      <tp t="s">
        <v>Ba1</v>
        <stp/>
        <stp>##V3_BDPV12</stp>
        <stp>QJ937853 Corp</stp>
        <stp>rtg_moody</stp>
        <stp>[hybrids_05.xlsx]tkrBBG!R171C18</stp>
        <tr r="R171" s="1"/>
      </tp>
      <tp t="s">
        <v>Ba1</v>
        <stp/>
        <stp>##V3_BDPV12</stp>
        <stp>QJ937853 Corp</stp>
        <stp>rtg_moody</stp>
        <stp>[hybrids_05.xlsx]tkrBBG!R170C18</stp>
        <tr r="R170" s="1"/>
      </tp>
      <tp>
        <v>289.22815542214659</v>
        <stp/>
        <stp>##V3_BDPV12</stp>
        <stp>USQ12441AA19 Corp</stp>
        <stp>yas_ispread</stp>
        <stp>[hybrids_05.xlsx]maturity!R6C6</stp>
        <tr r="F6" s="7"/>
      </tp>
      <tp>
        <v>400000000</v>
        <stp/>
        <stp>##V3_BDPV12</stp>
        <stp>AP809058 Corp</stp>
        <stp>amt_outstanding</stp>
        <stp>[hybrids_05.xlsx]tkrBBG!R23C13</stp>
        <tr r="M23" s="1"/>
      </tp>
      <tp>
        <v>2000000000</v>
        <stp/>
        <stp>##V3_BDPV12</stp>
        <stp>ZP991036 Corp</stp>
        <stp>amt_outstanding</stp>
        <stp>[hybrids_05.xlsx]tkrBBG!R86C13</stp>
        <tr r="M86" s="1"/>
      </tp>
      <tp t="s">
        <v>PERP/CALL</v>
        <stp/>
        <stp>##V3_BDPV12</stp>
        <stp>BJ736567 Corp</stp>
        <stp>mty_typ</stp>
        <stp>[hybrids_05.xlsx]tkrBBG!R10C11</stp>
        <tr r="K10" s="1"/>
      </tp>
      <tp t="s">
        <v>PERP/CALL</v>
        <stp/>
        <stp>##V3_BDPV12</stp>
        <stp>EK508481 Corp</stp>
        <stp>mty_typ</stp>
        <stp>[hybrids_05.xlsx]tkrBBG!R63C11</stp>
        <tr r="K63" s="1"/>
      </tp>
      <tp>
        <v>1000000000</v>
        <stp/>
        <stp>##V3_BDPV12</stp>
        <stp>ZS023353 Corp</stp>
        <stp>amt_outstanding</stp>
        <stp>[hybrids_05.xlsx]tkrBBG!R65C13</stp>
        <tr r="M65" s="1"/>
      </tp>
      <tp t="s">
        <v>PERP/CALL</v>
        <stp/>
        <stp>##V3_BDPV12</stp>
        <stp>EK143492 Corp</stp>
        <stp>mty_typ</stp>
        <stp>[hybrids_05.xlsx]tkrBBG!R73C11</stp>
        <tr r="K73" s="1"/>
      </tp>
      <tp t="s">
        <v>PERP/CALL</v>
        <stp/>
        <stp>##V3_BDPV12</stp>
        <stp>EK131366 Corp</stp>
        <stp>mty_typ</stp>
        <stp>[hybrids_05.xlsx]tkrBBG!R151C11</stp>
        <tr r="K151" s="1"/>
      </tp>
      <tp>
        <v>1000000000</v>
        <stp/>
        <stp>##V3_BDPV12</stp>
        <stp>AQ711148 Corp</stp>
        <stp>amt_outstanding</stp>
        <stp>[hybrids_05.xlsx]tkrBBG!R88C13</stp>
        <tr r="M88" s="1"/>
      </tp>
      <tp>
        <v>500000000</v>
        <stp/>
        <stp>##V3_BDPV12</stp>
        <stp>AZ851450 Corp</stp>
        <stp>amt_outstanding</stp>
        <stp>[hybrids_05.xlsx]tkrBBG!R109C13</stp>
        <tr r="M109" s="1"/>
      </tp>
      <tp>
        <v>405500000</v>
        <stp/>
        <stp>##V3_BDPV12</stp>
        <stp>EK808355 Corp</stp>
        <stp>amt_outstanding</stp>
        <stp>[hybrids_05.xlsx]tkrBBG!R165C13</stp>
        <tr r="M165" s="1"/>
      </tp>
      <tp>
        <v>538951000</v>
        <stp/>
        <stp>##V3_BDPV12</stp>
        <stp>EK858851 Corp</stp>
        <stp>amt_outstanding</stp>
        <stp>[hybrids_05.xlsx]tkrBBG!R111C13</stp>
        <tr r="M111" s="1"/>
      </tp>
      <tp t="s">
        <v>Baa2</v>
        <stp/>
        <stp>##V3_BDPV12</stp>
        <stp>QZ716550 Corp</stp>
        <stp>rtg_moody</stp>
        <stp>[hybrids_05.xlsx]tkrBBG!R106C18</stp>
        <tr r="R106" s="1"/>
      </tp>
      <tp t="s">
        <v>01/10/2026</v>
        <stp/>
        <stp>##V3_BDPV12</stp>
        <stp>XS1115498260 Corp</stp>
        <stp>nxt_call_dt</stp>
        <stp>[hybrids_05.xlsx]sectorTable!R15C8</stp>
        <tr r="H15" s="3"/>
      </tp>
      <tp t="s">
        <v>CALLABLE</v>
        <stp/>
        <stp>##V3_BDPV12</stp>
        <stp>AM714338 Corp</stp>
        <stp>mty_typ</stp>
        <stp>[hybrids_05.xlsx]tkrBBG!R139C11</stp>
        <tr r="K139" s="1"/>
      </tp>
      <tp t="s">
        <v>CALLABLE</v>
        <stp/>
        <stp>##V3_BDPV12</stp>
        <stp>QJ787834 Corp</stp>
        <stp>mty_typ</stp>
        <stp>[hybrids_05.xlsx]tkrBBG!R116C11</stp>
        <tr r="K116" s="1"/>
      </tp>
      <tp t="s">
        <v>PERP/CALL</v>
        <stp/>
        <stp>##V3_BDPV12</stp>
        <stp>BJ814648 Corp</stp>
        <stp>mty_typ</stp>
        <stp>[hybrids_05.xlsx]tkrBBG!R35C11</stp>
        <tr r="K35" s="1"/>
      </tp>
      <tp>
        <v>500000000</v>
        <stp/>
        <stp>##V3_BDPV12</stp>
        <stp>AR776117 Corp</stp>
        <stp>amt_outstanding</stp>
        <stp>[hybrids_05.xlsx]tkrBBG!R31C13</stp>
        <tr r="M31" s="1"/>
      </tp>
      <tp>
        <v>1000000000</v>
        <stp/>
        <stp>##V3_BDPV12</stp>
        <stp>ZQ099270 Corp</stp>
        <stp>amt_outstanding</stp>
        <stp>[hybrids_05.xlsx]tkrBBG!R28C13</stp>
        <tr r="M28" s="1"/>
      </tp>
      <tp t="s">
        <v>CALLABLE</v>
        <stp/>
        <stp>##V3_BDPV12</stp>
        <stp>QJ190690 Corp</stp>
        <stp>mty_typ</stp>
        <stp>[hybrids_05.xlsx]tkrBBG!R48C11</stp>
        <tr r="K48" s="1"/>
      </tp>
      <tp t="s">
        <v>CALLABLE</v>
        <stp/>
        <stp>##V3_BDPV12</stp>
        <stp>AS640422 Corp</stp>
        <stp>mty_typ</stp>
        <stp>[hybrids_05.xlsx]tkrBBG!R117C11</stp>
        <tr r="K117" s="1"/>
      </tp>
      <tp>
        <v>500000000</v>
        <stp/>
        <stp>##V3_BDPV12</stp>
        <stp>EK872764 Corp</stp>
        <stp>amt_outstanding</stp>
        <stp>[hybrids_05.xlsx]tkrBBG!R128C13</stp>
        <tr r="M128" s="1"/>
      </tp>
      <tp>
        <v>600000000</v>
        <stp/>
        <stp>##V3_BDPV12</stp>
        <stp>EK770296 Corp</stp>
        <stp>amt_outstanding</stp>
        <stp>[hybrids_05.xlsx]tkrBBG!R137C13</stp>
        <tr r="M137" s="1"/>
      </tp>
      <tp>
        <v>500000000</v>
        <stp/>
        <stp>##V3_BDPV12</stp>
        <stp>EK605885 Corp</stp>
        <stp>amt_outstanding</stp>
        <stp>[hybrids_05.xlsx]tkrBBG!R145C13</stp>
        <tr r="M145" s="1"/>
      </tp>
      <tp>
        <v>1250000000</v>
        <stp/>
        <stp>##V3_BDPV12</stp>
        <stp>EJ843360 Corp</stp>
        <stp>amt_outstanding</stp>
        <stp>[hybrids_05.xlsx]tkrBBG!R123C13</stp>
        <tr r="M123" s="1"/>
      </tp>
      <tp>
        <v>0</v>
        <stp/>
        <stp>##V3_BDPV12</stp>
        <stp>EK888464 Corp</stp>
        <stp>amt_outstanding</stp>
        <stp>[hybrids_05.xlsx]tkrBBG!R141C13</stp>
        <tr r="M141" s="1"/>
      </tp>
      <tp>
        <v>281680000</v>
        <stp/>
        <stp>##V3_BDPV12</stp>
        <stp>EK858869 Corp</stp>
        <stp>amt_outstanding</stp>
        <stp>[hybrids_05.xlsx]tkrBBG!R112C13</stp>
        <tr r="M112" s="1"/>
      </tp>
      <tp t="s">
        <v>25/03/2029</v>
        <stp/>
        <stp>##V3_BDPV12</stp>
        <stp>XS2011260705 Corp</stp>
        <stp>nxt_call_dt</stp>
        <stp>[hybrids_05.xlsx]sectorTable!R17C8</stp>
        <tr r="H17" s="3"/>
      </tp>
      <tp t="s">
        <v>22/01/2026</v>
        <stp/>
        <stp>##V3_BDPV12</stp>
        <stp>FR0011697028 Corp</stp>
        <stp>nxt_call_dt</stp>
        <stp>[hybrids_05.xlsx]sectorTable!R11C8</stp>
        <tr r="H11" s="3"/>
      </tp>
      <tp t="s">
        <v>22/02/2023</v>
        <stp/>
        <stp>##V3_BDPV12</stp>
        <stp>XS1721244371 Corp</stp>
        <stp>nxt_call_dt</stp>
        <stp>[hybrids_05.xlsx]sectorTable!R33C7</stp>
        <tr r="G33" s="3"/>
      </tp>
      <tp t="s">
        <v>06/10/2026</v>
        <stp/>
        <stp>##V3_BDPV12</stp>
        <stp>XS1501166869 Corp</stp>
        <stp>nxt_call_dt</stp>
        <stp>[hybrids_05.xlsx]sectorTable!R28C8</stp>
        <tr r="H28" s="3"/>
      </tp>
      <tp t="s">
        <v>21/04/2025</v>
        <stp/>
        <stp>##V3_BDPV12</stp>
        <stp>XS1219499032 Corp</stp>
        <stp>nxt_call_dt</stp>
        <stp>[hybrids_05.xlsx]sectorTable!R38C8</stp>
        <tr r="H38" s="3"/>
      </tp>
      <tp>
        <v>357.77243041992188</v>
        <stp/>
        <stp>##V3_BDPV12</stp>
        <stp>AR738776 Corp</stp>
        <stp>blp_i_sprd_mid</stp>
        <stp>[hybrids_05.xlsx]tkrBBG!R72C17</stp>
        <tr r="Q72" s="1"/>
      </tp>
      <tp>
        <v>317.69866943359375</v>
        <stp/>
        <stp>##V3_BDPV12</stp>
        <stp>AR738797 Corp</stp>
        <stp>blp_i_sprd_mid</stp>
        <stp>[hybrids_05.xlsx]tkrBBG!R75C17</stp>
        <tr r="Q75" s="1"/>
      </tp>
      <tp>
        <v>190.16436767578125</v>
        <stp/>
        <stp>##V3_BDPV12</stp>
        <stp>AZ208021 Corp</stp>
        <stp>blp_i_sprd_mid</stp>
        <stp>[hybrids_05.xlsx]tkrBBG!R13C17</stp>
        <tr r="Q13" s="1"/>
      </tp>
      <tp>
        <v>293.83624267578125</v>
        <stp/>
        <stp>##V3_BDPV12</stp>
        <stp>AZ018655 Corp</stp>
        <stp>blp_i_sprd_mid</stp>
        <stp>[hybrids_05.xlsx]tkrBBG!R16C17</stp>
        <tr r="Q16" s="1"/>
      </tp>
      <tp t="s">
        <v>ACFP 2 5/8 PERP</v>
        <stp/>
        <stp>##V3_BDPV12</stp>
        <stp>FR0013457157 Corp</stp>
        <stp>security_name</stp>
        <stp>[hybrids_05.xlsx]sectorTable!R7C6</stp>
        <tr r="F7" s="3"/>
      </tp>
      <tp t="s">
        <v>SOLBBB 5.425 PERP</v>
        <stp/>
        <stp>##V3_BDPV12</stp>
        <stp>XS0992293901 Corp</stp>
        <stp>security_name</stp>
        <stp>[hybrids_05.xlsx]sectorTable!R4C5</stp>
        <tr r="E4" s="3"/>
      </tp>
      <tp>
        <v>299.15127563476563</v>
        <stp/>
        <stp>##V3_BDPV12</stp>
        <stp>AO148682 Corp</stp>
        <stp>blp_i_sprd_mid</stp>
        <stp>[hybrids_05.xlsx]tkrBBG!R20C17</stp>
        <tr r="Q20" s="1"/>
      </tp>
      <tp>
        <v>236.99360656738281</v>
        <stp/>
        <stp>##V3_BDPV12</stp>
        <stp>AM938782 Corp</stp>
        <stp>blp_i_sprd_mid</stp>
        <stp>[hybrids_05.xlsx]tkrBBG!R59C17</stp>
        <tr r="Q59" s="1"/>
      </tp>
      <tp t="s">
        <v>PERP/CALL</v>
        <stp/>
        <stp>##V3_BDPV12</stp>
        <stp>EK545606 Corp</stp>
        <stp>mty_typ</stp>
        <stp>[hybrids_05.xlsx]tkrBBG!R15C11</stp>
        <tr r="K15" s="1"/>
      </tp>
      <tp t="s">
        <v>CALLABLE</v>
        <stp/>
        <stp>##V3_BDPV12</stp>
        <stp>EJ723329 Corp</stp>
        <stp>mty_typ</stp>
        <stp>[hybrids_05.xlsx]tkrBBG!R142C11</stp>
        <tr r="K142" s="1"/>
      </tp>
      <tp t="s">
        <v>CALLABLE</v>
        <stp/>
        <stp>##V3_BDPV12</stp>
        <stp>EK785024 Corp</stp>
        <stp>mty_typ</stp>
        <stp>[hybrids_05.xlsx]tkrBBG!R115C11</stp>
        <tr r="K115" s="1"/>
      </tp>
      <tp>
        <v>500000000</v>
        <stp/>
        <stp>##V3_BDPV12</stp>
        <stp>AZ371883 Corp</stp>
        <stp>amt_outstanding</stp>
        <stp>[hybrids_05.xlsx]tkrBBG!R91C13</stp>
        <tr r="M91" s="1"/>
      </tp>
      <tp>
        <v>67.285034482758618</v>
        <stp/>
        <stp>##V3_BDPV12</stp>
        <stp>UV391246 Corp</stp>
        <stp>interval_avg</stp>
        <stp>[hybrids_05.xlsx]sectorTable!R12C31</stp>
        <stp>calc_interval=30d</stp>
        <stp>market_data_override=sp210</stp>
        <tr r="AE12" s="3"/>
      </tp>
      <tp>
        <v>500000000</v>
        <stp/>
        <stp>##V3_BDPV12</stp>
        <stp>ZQ376350 Corp</stp>
        <stp>amt_outstanding</stp>
        <stp>[hybrids_05.xlsx]tkrBBG!R58C13</stp>
        <tr r="M58" s="1"/>
      </tp>
      <tp t="s">
        <v>CALLABLE</v>
        <stp/>
        <stp>##V3_BDPV12</stp>
        <stp>AM717420 Corp</stp>
        <stp>mty_typ</stp>
        <stp>[hybrids_05.xlsx]tkrBBG!R135C11</stp>
        <tr r="K135" s="1"/>
      </tp>
      <tp t="s">
        <v>CALLABLE</v>
        <stp/>
        <stp>##V3_BDPV12</stp>
        <stp>AQ077157 Corp</stp>
        <stp>mty_typ</stp>
        <stp>[hybrids_05.xlsx]tkrBBG!R143C11</stp>
        <tr r="K143" s="1"/>
      </tp>
      <tp t="s">
        <v>EUR</v>
        <stp/>
        <stp>##V3_BDPV12</stp>
        <stp>XS1044811591 Corp</stp>
        <stp>crncy</stp>
        <stp>[hybrids_05.xlsx]issuerTable!R138C5</stp>
        <tr r="E138" s="5"/>
      </tp>
      <tp>
        <v>1000000000</v>
        <stp/>
        <stp>##V3_BDPV12</stp>
        <stp>ZQ100348 Corp</stp>
        <stp>amt_outstanding</stp>
        <stp>[hybrids_05.xlsx]tkrBBG!R29C13</stp>
        <tr r="M29" s="1"/>
      </tp>
      <tp t="s">
        <v>PERP/CALL</v>
        <stp/>
        <stp>##V3_BDPV12</stp>
        <stp>AX076550 Corp</stp>
        <stp>mty_typ</stp>
        <stp>[hybrids_05.xlsx]tkrBBG!R126C11</stp>
        <tr r="K126" s="1"/>
      </tp>
      <tp t="s">
        <v>CALLABLE</v>
        <stp/>
        <stp>##V3_BDPV12</stp>
        <stp>EJ670730 Corp</stp>
        <stp>mty_typ</stp>
        <stp>[hybrids_05.xlsx]tkrBBG!R118C11</stp>
        <tr r="K118" s="1"/>
      </tp>
      <tp>
        <v>200.78276744186044</v>
        <stp/>
        <stp>##V3_BDPV12</stp>
        <stp>UV391246 Corp</stp>
        <stp>interval_avg</stp>
        <stp>[hybrids_05.xlsx]sectorTable!R12C32</stp>
        <stp>calc_interval=90d</stp>
        <stp>market_data_override=sp210</stp>
        <tr r="AF12" s="3"/>
      </tp>
      <tp>
        <v>600000000</v>
        <stp/>
        <stp>##V3_BDPV12</stp>
        <stp>EK628291 Corp</stp>
        <stp>amt_outstanding</stp>
        <stp>[hybrids_05.xlsx]tkrBBG!R150C13</stp>
        <tr r="M150" s="1"/>
      </tp>
      <tp>
        <v>700000000</v>
        <stp/>
        <stp>##V3_BDPV12</stp>
        <stp>ED984069 Corp</stp>
        <stp>amt_outstanding</stp>
        <stp>[hybrids_05.xlsx]tkrBBG!R189C13</stp>
        <tr r="M189" s="1"/>
      </tp>
      <tp>
        <v>1000000000</v>
        <stp/>
        <stp>##V3_BDPV12</stp>
        <stp>AW875570 Corp</stp>
        <stp>amt_outstanding</stp>
        <stp>[hybrids_05.xlsx]tkrBBG!R147C13</stp>
        <tr r="M147" s="1"/>
      </tp>
      <tp>
        <v>600000000</v>
        <stp/>
        <stp>##V3_BDPV12</stp>
        <stp>ZQ804479 Corp</stp>
        <stp>amt_outstanding</stp>
        <stp>[hybrids_05.xlsx]tkrBBG!R144C13</stp>
        <tr r="M144" s="1"/>
      </tp>
      <tp>
        <v>1400000000</v>
        <stp/>
        <stp>##V3_BDPV12</stp>
        <stp>EK811579 Corp</stp>
        <stp>amt_outstanding</stp>
        <stp>[hybrids_05.xlsx]tkrBBG!R161C13</stp>
        <tr r="M161" s="1"/>
      </tp>
      <tp t="s">
        <v>21/10/2020</v>
        <stp/>
        <stp>##V3_BDPV12</stp>
        <stp>XS1219498141 Corp</stp>
        <stp>nxt_call_dt</stp>
        <stp>[hybrids_05.xlsx]sectorTable!R38C7</stp>
        <tr r="G38" s="3"/>
      </tp>
      <tp t="s">
        <v>12/08/2027</v>
        <stp/>
        <stp>##V3_BDPV12</stp>
        <stp>XS2077670342 Corp</stp>
        <stp>nxt_call_dt</stp>
        <stp>[hybrids_05.xlsx]sectorTable!R14C8</stp>
        <tr r="H14" s="3"/>
      </tp>
      <tp>
        <v>432.77163696289063</v>
        <stp/>
        <stp>##V3_BDPV12</stp>
        <stp>AP809058 Corp</stp>
        <stp>blp_i_sprd_mid</stp>
        <stp>[hybrids_05.xlsx]tkrBBG!R23C17</stp>
        <tr r="Q23" s="1"/>
      </tp>
      <tp>
        <v>339.15667724609375</v>
        <stp/>
        <stp>##V3_BDPV12</stp>
        <stp>AU669900 Corp</stp>
        <stp>blp_i_sprd_mid</stp>
        <stp>[hybrids_05.xlsx]tkrBBG!R96C17</stp>
        <tr r="Q96" s="1"/>
      </tp>
      <tp>
        <v>1000000000</v>
        <stp/>
        <stp>##V3_BDPV12</stp>
        <stp>AR738797 Corp</stp>
        <stp>amt_outstanding</stp>
        <stp>[hybrids_05.xlsx]tkrBBG!R75C13</stp>
        <tr r="M75" s="1"/>
      </tp>
      <tp t="s">
        <v>CALLABLE</v>
        <stp/>
        <stp>##V3_BDPV12</stp>
        <stp>QJ191077 Corp</stp>
        <stp>mty_typ</stp>
        <stp>[hybrids_05.xlsx]tkrBBG!R52C11</stp>
        <tr r="K52" s="1"/>
      </tp>
      <tp t="s">
        <v>PERP/CALL</v>
        <stp/>
        <stp>##V3_BDPV12</stp>
        <stp>AX691342 Corp</stp>
        <stp>mty_typ</stp>
        <stp>[hybrids_05.xlsx]tkrBBG!R188C11</stp>
        <tr r="K188" s="1"/>
      </tp>
      <tp>
        <v>187.30786206896553</v>
        <stp/>
        <stp>##V3_BDPV12</stp>
        <stp>ZQ099270 Corp</stp>
        <stp>interval_avg</stp>
        <stp>[hybrids_05.xlsx]sectorTable!R29C31</stp>
        <stp>calc_interval=30d</stp>
        <stp>market_data_override=sp210</stp>
        <tr r="AE29" s="3"/>
      </tp>
      <tp t="s">
        <v>PERP/CALL</v>
        <stp/>
        <stp>##V3_BDPV12</stp>
        <stp>EJ530879 Corp</stp>
        <stp>mty_typ</stp>
        <stp>[hybrids_05.xlsx]tkrBBG!R102C11</stp>
        <tr r="K102" s="1"/>
      </tp>
      <tp t="s">
        <v>CALLABLE</v>
        <stp/>
        <stp>##V3_BDPV12</stp>
        <stp>ZP454068 Corp</stp>
        <stp>mty_typ</stp>
        <stp>[hybrids_05.xlsx]tkrBBG!R148C11</stp>
        <tr r="K148" s="1"/>
      </tp>
      <tp t="s">
        <v>CALLABLE</v>
        <stp/>
        <stp>##V3_BDPV12</stp>
        <stp>EK634166 Corp</stp>
        <stp>mty_typ</stp>
        <stp>[hybrids_05.xlsx]tkrBBG!R11C11</stp>
        <tr r="K11" s="1"/>
      </tp>
      <tp t="s">
        <v>CALLABLE</v>
        <stp/>
        <stp>##V3_BDPV12</stp>
        <stp>AM938782 Corp</stp>
        <stp>mty_typ</stp>
        <stp>[hybrids_05.xlsx]tkrBBG!R59C11</stp>
        <tr r="K59" s="1"/>
      </tp>
      <tp t="s">
        <v>CALLABLE</v>
        <stp/>
        <stp>##V3_BDPV12</stp>
        <stp>QZ716550 Corp</stp>
        <stp>mty_typ</stp>
        <stp>[hybrids_05.xlsx]tkrBBG!R106C11</stp>
        <tr r="K106" s="1"/>
      </tp>
      <tp>
        <v>300000000</v>
        <stp/>
        <stp>##V3_BDPV12</stp>
        <stp>ZP482524 Corp</stp>
        <stp>amt_outstanding</stp>
        <stp>[hybrids_05.xlsx]tkrBBG!R17C13</stp>
        <tr r="M17" s="1"/>
      </tp>
      <tp t="s">
        <v>PERP/CALL</v>
        <stp/>
        <stp>##V3_BDPV12</stp>
        <stp>AM679347 Corp</stp>
        <stp>mty_typ</stp>
        <stp>[hybrids_05.xlsx]tkrBBG!R193C11</stp>
        <tr r="K193" s="1"/>
      </tp>
      <tp t="s">
        <v>CALLABLE</v>
        <stp/>
        <stp>##V3_BDPV12</stp>
        <stp>EJ575377 Corp</stp>
        <stp>mty_typ</stp>
        <stp>[hybrids_05.xlsx]tkrBBG!R133C11</stp>
        <tr r="K133" s="1"/>
      </tp>
      <tp t="s">
        <v>PERP/CALL</v>
        <stp/>
        <stp>##V3_BDPV12</stp>
        <stp>EK027221 Corp</stp>
        <stp>mty_typ</stp>
        <stp>[hybrids_05.xlsx]tkrBBG!R103C11</stp>
        <tr r="K103" s="1"/>
      </tp>
      <tp t="s">
        <v>PERP/CALL</v>
        <stp/>
        <stp>##V3_BDPV12</stp>
        <stp>AR008123 Corp</stp>
        <stp>mty_typ</stp>
        <stp>[hybrids_05.xlsx]tkrBBG!R140C11</stp>
        <tr r="K140" s="1"/>
      </tp>
      <tp t="s">
        <v>PERP/CALL</v>
        <stp/>
        <stp>##V3_BDPV12</stp>
        <stp>EJ516173 Corp</stp>
        <stp>mty_typ</stp>
        <stp>[hybrids_05.xlsx]tkrBBG!R100C11</stp>
        <tr r="K100" s="1"/>
      </tp>
      <tp>
        <v>186.16655813953486</v>
        <stp/>
        <stp>##V3_BDPV12</stp>
        <stp>ZQ099270 Corp</stp>
        <stp>interval_avg</stp>
        <stp>[hybrids_05.xlsx]sectorTable!R29C32</stp>
        <stp>calc_interval=90d</stp>
        <stp>market_data_override=sp210</stp>
        <tr r="AF29" s="3"/>
      </tp>
      <tp t="s">
        <v>CALLABLE</v>
        <stp/>
        <stp>##V3_BDPV12</stp>
        <stp>AS640440 Corp</stp>
        <stp>mty_typ</stp>
        <stp>[hybrids_05.xlsx]tkrBBG!R120C11</stp>
        <tr r="K120" s="1"/>
      </tp>
      <tp>
        <v>1250000000</v>
        <stp/>
        <stp>##V3_BDPV12</stp>
        <stp>AR738776 Corp</stp>
        <stp>amt_outstanding</stp>
        <stp>[hybrids_05.xlsx]tkrBBG!R72C13</stp>
        <tr r="M72" s="1"/>
      </tp>
      <tp>
        <v>750000000</v>
        <stp/>
        <stp>##V3_BDPV12</stp>
        <stp>EJ811600 Corp</stp>
        <stp>amt_outstanding</stp>
        <stp>[hybrids_05.xlsx]tkrBBG!R154C13</stp>
        <tr r="M154" s="1"/>
      </tp>
      <tp t="s">
        <v>Ba1</v>
        <stp/>
        <stp>##V3_BDPV12</stp>
        <stp>ZS668300 Corp</stp>
        <stp>rtg_moody</stp>
        <stp>[hybrids_05.xlsx]tkrBBG!R119C18</stp>
        <tr r="R119" s="1"/>
      </tp>
      <tp t="s">
        <v>05/05/2027</v>
        <stp/>
        <stp>##V3_BDPV12</stp>
        <stp>XS2035564629 Corp</stp>
        <stp>nxt_call_dt</stp>
        <stp>[hybrids_05.xlsx]sectorTable!R24C8</stp>
        <tr r="H24" s="3"/>
      </tp>
      <tp t="s">
        <v>24/08/2023</v>
        <stp/>
        <stp>##V3_BDPV12</stp>
        <stp>XS1713463716 Corp</stp>
        <stp>nxt_call_dt</stp>
        <stp>[hybrids_05.xlsx]sectorTable!R13C7</stp>
        <tr r="G13" s="3"/>
      </tp>
      <tp>
        <v>331.2335205078125</v>
        <stp/>
        <stp>##V3_BDPV12</stp>
        <stp>LW253022 Corp</stp>
        <stp>blp_i_sprd_mid</stp>
        <stp>[hybrids_05.xlsx]tkrBBG!R61C17</stp>
        <tr r="Q61" s="1"/>
      </tp>
      <tp t="s">
        <v>GYCGR 2 1/2 PERP</v>
        <stp/>
        <stp>##V3_BDPV12</stp>
        <stp>XS1811181566 Corp</stp>
        <stp>security_name</stp>
        <stp>[hybrids_05.xlsx]sectorTable!R6C6</stp>
        <tr r="F6" s="3"/>
      </tp>
      <tp>
        <v>600000000</v>
        <stp/>
        <stp>##V3_BDPV12</stp>
        <stp>ZR796682 Corp</stp>
        <stp>amt_outstanding</stp>
        <stp>[hybrids_05.xlsx]tkrBBG!R84C13</stp>
        <tr r="M84" s="1"/>
      </tp>
      <tp t="s">
        <v>EUR</v>
        <stp/>
        <stp>##V3_BDPV12</stp>
        <stp>XS1028599287 Corp</stp>
        <stp>crncy</stp>
        <stp>[hybrids_05.xlsx]issuerTable!R170C5</stp>
        <tr r="E170" s="5"/>
      </tp>
      <tp t="s">
        <v>PERP/CALL</v>
        <stp/>
        <stp>##V3_BDPV12</stp>
        <stp>BK116008 Corp</stp>
        <stp>mty_typ</stp>
        <stp>[hybrids_05.xlsx]tkrBBG!R41C11</stp>
        <tr r="K41" s="1"/>
      </tp>
      <tp t="s">
        <v>PERP/CALL</v>
        <stp/>
        <stp>##V3_BDPV12</stp>
        <stp>BJ815149 Corp</stp>
        <stp>mty_typ</stp>
        <stp>[hybrids_05.xlsx]tkrBBG!R36C11</stp>
        <tr r="K36" s="1"/>
      </tp>
      <tp t="s">
        <v>CALLABLE</v>
        <stp/>
        <stp>##V3_BDPV12</stp>
        <stp>ZR363807 Corp</stp>
        <stp>mty_typ</stp>
        <stp>[hybrids_05.xlsx]tkrBBG!R132C11</stp>
        <tr r="K132" s="1"/>
      </tp>
      <tp t="s">
        <v>CALLABLE</v>
        <stp/>
        <stp>##V3_BDPV12</stp>
        <stp>ZR363806 Corp</stp>
        <stp>mty_typ</stp>
        <stp>[hybrids_05.xlsx]tkrBBG!R131C11</stp>
        <tr r="K131" s="1"/>
      </tp>
      <tp>
        <v>315063000</v>
        <stp/>
        <stp>##V3_BDPV12</stp>
        <stp>UV391246 Corp</stp>
        <stp>amt_outstanding</stp>
        <stp>[hybrids_05.xlsx]tkrBBG!R26C13</stp>
        <tr r="M26" s="1"/>
      </tp>
      <tp t="s">
        <v>PERP/CALL</v>
        <stp/>
        <stp>##V3_BDPV12</stp>
        <stp>AO262515 Corp</stp>
        <stp>mty_typ</stp>
        <stp>[hybrids_05.xlsx]tkrBBG!R196C11</stp>
        <tr r="K196" s="1"/>
      </tp>
      <tp t="s">
        <v>PERP/CALL</v>
        <stp/>
        <stp>##V3_BDPV12</stp>
        <stp>EK803079 Corp</stp>
        <stp>mty_typ</stp>
        <stp>[hybrids_05.xlsx]tkrBBG!R33C11</stp>
        <tr r="K33" s="1"/>
      </tp>
      <tp>
        <v>500000000</v>
        <stp/>
        <stp>##V3_BDPV12</stp>
        <stp>ZR655675 Corp</stp>
        <stp>amt_outstanding</stp>
        <stp>[hybrids_05.xlsx]tkrBBG!R77C13</stp>
        <tr r="M77" s="1"/>
      </tp>
      <tp t="s">
        <v>EUR</v>
        <stp/>
        <stp>##V3_BDPV12</stp>
        <stp>XS1115498260 Corp</stp>
        <stp>crncy</stp>
        <stp>[hybrids_05.xlsx]issuerTable!R172C5</stp>
        <tr r="E172" s="5"/>
      </tp>
      <tp>
        <v>1500000000</v>
        <stp/>
        <stp>##V3_BDPV12</stp>
        <stp>BJ980509 Corp</stp>
        <stp>amt_outstanding</stp>
        <stp>[hybrids_05.xlsx]tkrBBG!R156C13</stp>
        <tr r="M156" s="1"/>
      </tp>
      <tp>
        <v>750000000</v>
        <stp/>
        <stp>##V3_BDPV12</stp>
        <stp>EJ891119 Corp</stp>
        <stp>amt_outstanding</stp>
        <stp>[hybrids_05.xlsx]tkrBBG!R190C13</stp>
        <tr r="M190" s="1"/>
      </tp>
      <tp>
        <v>500000000</v>
        <stp/>
        <stp>##V3_BDPV12</stp>
        <stp>BK184880 Corp</stp>
        <stp>amt_outstanding</stp>
        <stp>[hybrids_05.xlsx]tkrBBG!R108C13</stp>
        <tr r="M108" s="1"/>
      </tp>
      <tp t="s">
        <v>21/10/2025</v>
        <stp/>
        <stp>##V3_BDPV12</stp>
        <stp>FR0013478252 Corp</stp>
        <stp>nxt_call_dt</stp>
        <stp>[hybrids_05.xlsx]sectorTable!R36C8</stp>
        <tr r="H36" s="3"/>
      </tp>
      <tp t="s">
        <v>PERP/CALL</v>
        <stp/>
        <stp>##V3_BDPV12</stp>
        <stp>AN206662 Corp</stp>
        <stp>mty_typ</stp>
        <stp>[hybrids_05.xlsx]tkrBBG!R93C11</stp>
        <tr r="K93" s="1"/>
      </tp>
      <tp t="s">
        <v>PERP/CALL</v>
        <stp/>
        <stp>##V3_BDPV12</stp>
        <stp>EJ516233 Corp</stp>
        <stp>mty_typ</stp>
        <stp>[hybrids_05.xlsx]tkrBBG!R97C11</stp>
        <tr r="K97" s="1"/>
      </tp>
      <tp t="s">
        <v>CALLABLE</v>
        <stp/>
        <stp>##V3_BDPV12</stp>
        <stp>UV785974 Corp</stp>
        <stp>mty_typ</stp>
        <stp>[hybrids_05.xlsx]tkrBBG!R146C11</stp>
        <tr r="K146" s="1"/>
      </tp>
      <tp t="s">
        <v>PERP/CALL</v>
        <stp/>
        <stp>##V3_BDPV12</stp>
        <stp>EK755354 Corp</stp>
        <stp>mty_typ</stp>
        <stp>[hybrids_05.xlsx]tkrBBG!R42C11</stp>
        <tr r="K42" s="1"/>
      </tp>
      <tp t="s">
        <v>CALLABLE</v>
        <stp/>
        <stp>##V3_BDPV12</stp>
        <stp>AL243419 Corp</stp>
        <stp>mty_typ</stp>
        <stp>[hybrids_05.xlsx]tkrBBG!R18C11</stp>
        <tr r="K18" s="1"/>
      </tp>
      <tp t="s">
        <v>PERP/CALL</v>
        <stp/>
        <stp>##V3_BDPV12</stp>
        <stp>EK755342 Corp</stp>
        <stp>mty_typ</stp>
        <stp>[hybrids_05.xlsx]tkrBBG!R46C11</stp>
        <tr r="K46" s="1"/>
      </tp>
      <tp>
        <v>750000000</v>
        <stp/>
        <stp>##V3_BDPV12</stp>
        <stp>UV853118 Corp</stp>
        <stp>amt_outstanding</stp>
        <stp>[hybrids_05.xlsx]tkrBBG!R30C13</stp>
        <tr r="M30" s="1"/>
      </tp>
      <tp t="s">
        <v>EUR</v>
        <stp/>
        <stp>##V3_BDPV12</stp>
        <stp>XS1115490523 Corp</stp>
        <stp>crncy</stp>
        <stp>[hybrids_05.xlsx]issuerTable!R169C5</stp>
        <tr r="E169" s="5"/>
      </tp>
      <tp t="s">
        <v>PERP/CALL</v>
        <stp/>
        <stp>##V3_BDPV12</stp>
        <stp>AT214421 Corp</stp>
        <stp>mty_typ</stp>
        <stp>[hybrids_05.xlsx]tkrBBG!R155C11</stp>
        <tr r="K155" s="1"/>
      </tp>
      <tp t="s">
        <v>CALLABLE</v>
        <stp/>
        <stp>##V3_BDPV12</stp>
        <stp>EK848378 Corp</stp>
        <stp>mty_typ</stp>
        <stp>[hybrids_05.xlsx]tkrBBG!R55C11</stp>
        <tr r="K55" s="1"/>
      </tp>
      <tp>
        <v>500000000</v>
        <stp/>
        <stp>##V3_BDPV12</stp>
        <stp>ZP707724 Corp</stp>
        <stp>amt_outstanding</stp>
        <stp>[hybrids_05.xlsx]tkrBBG!R76C13</stp>
        <tr r="M76" s="1"/>
      </tp>
      <tp>
        <v>300000000</v>
        <stp/>
        <stp>##V3_BDPV12</stp>
        <stp>ZR457518 Corp</stp>
        <stp>amt_outstanding</stp>
        <stp>[hybrids_05.xlsx]tkrBBG!R21C13</stp>
        <tr r="M21" s="1"/>
      </tp>
      <tp>
        <v>500000000</v>
        <stp/>
        <stp>##V3_BDPV12</stp>
        <stp>ZR570567 Corp</stp>
        <stp>amt_outstanding</stp>
        <stp>[hybrids_05.xlsx]tkrBBG!R67C13</stp>
        <tr r="M67" s="1"/>
      </tp>
      <tp>
        <v>500000000</v>
        <stp/>
        <stp>##V3_BDPV12</stp>
        <stp>ZQ782646 Corp</stp>
        <stp>amt_outstanding</stp>
        <stp>[hybrids_05.xlsx]tkrBBG!R99C13</stp>
        <tr r="M99" s="1"/>
      </tp>
      <tp>
        <v>1000000000</v>
        <stp/>
        <stp>##V3_BDPV12</stp>
        <stp>AQ234625 Corp</stp>
        <stp>amt_outstanding</stp>
        <stp>[hybrids_05.xlsx]tkrBBG!R71C13</stp>
        <tr r="M71" s="1"/>
      </tp>
      <tp>
        <v>750000000</v>
        <stp/>
        <stp>##V3_BDPV12</stp>
        <stp>LW253022 Corp</stp>
        <stp>amt_outstanding</stp>
        <stp>[hybrids_05.xlsx]tkrBBG!R61C13</stp>
        <tr r="M61" s="1"/>
      </tp>
      <tp t="s">
        <v>PERP/CALL</v>
        <stp/>
        <stp>##V3_BDPV12</stp>
        <stp>AZ920495 Corp</stp>
        <stp>mty_typ</stp>
        <stp>[hybrids_05.xlsx]tkrBBG!R194C11</stp>
        <tr r="K194" s="1"/>
      </tp>
      <tp t="s">
        <v>PERP/CALL</v>
        <stp/>
        <stp>##V3_BDPV12</stp>
        <stp>AR810587 Corp</stp>
        <stp>mty_typ</stp>
        <stp>[hybrids_05.xlsx]tkrBBG!R125C11</stp>
        <tr r="K125" s="1"/>
      </tp>
      <tp>
        <v>1750000000</v>
        <stp/>
        <stp>##V3_BDPV12</stp>
        <stp>LW068019 Corp</stp>
        <stp>amt_outstanding</stp>
        <stp>[hybrids_05.xlsx]tkrBBG!R43C13</stp>
        <tr r="M43" s="1"/>
      </tp>
      <tp>
        <v>1500000000</v>
        <stp/>
        <stp>##V3_BDPV12</stp>
        <stp>BJ980938 Corp</stp>
        <stp>amt_outstanding</stp>
        <stp>[hybrids_05.xlsx]tkrBBG!R160C13</stp>
        <tr r="M160" s="1"/>
      </tp>
      <tp>
        <v>1500000000</v>
        <stp/>
        <stp>##V3_BDPV12</stp>
        <stp>AN880322 Corp</stp>
        <stp>amt_outstanding</stp>
        <stp>[hybrids_05.xlsx]tkrBBG!R153C13</stp>
        <tr r="M153" s="1"/>
      </tp>
      <tp>
        <v>1100000000</v>
        <stp/>
        <stp>##V3_BDPV12</stp>
        <stp>AM888722 Corp</stp>
        <stp>amt_outstanding</stp>
        <stp>[hybrids_05.xlsx]tkrBBG!R114C13</stp>
        <tr r="M114" s="1"/>
      </tp>
      <tp>
        <v>500000000</v>
        <stp/>
        <stp>##V3_BDPV12</stp>
        <stp>BK293686 Corp</stp>
        <stp>amt_outstanding</stp>
        <stp>[hybrids_05.xlsx]tkrBBG!R138C13</stp>
        <tr r="M138" s="1"/>
      </tp>
      <tp>
        <v>600000000</v>
        <stp/>
        <stp>##V3_BDPV12</stp>
        <stp>BK290986 Corp</stp>
        <stp>amt_outstanding</stp>
        <stp>[hybrids_05.xlsx]tkrBBG!R136C13</stp>
        <tr r="M136" s="1"/>
      </tp>
      <tp>
        <v>2000000000</v>
        <stp/>
        <stp>##V3_BDPV12</stp>
        <stp>AN880326 Corp</stp>
        <stp>amt_outstanding</stp>
        <stp>[hybrids_05.xlsx]tkrBBG!R158C13</stp>
        <tr r="M158" s="1"/>
      </tp>
      <tp t="s">
        <v>09/12/2025</v>
        <stp/>
        <stp>##V3_BDPV12</stp>
        <stp>XS1294343337 Corp</stp>
        <stp>nxt_call_dt</stp>
        <stp>[hybrids_05.xlsx]sectorTable!R32C8</stp>
        <tr r="H32" s="3"/>
      </tp>
      <tp t="s">
        <v>Ba2</v>
        <stp/>
        <stp>##V3_BDPV12</stp>
        <stp>UV785974 Corp</stp>
        <stp>rtg_moody</stp>
        <stp>[hybrids_05.xlsx]tkrBBG!R146C18</stp>
        <tr r="R146" s="1"/>
      </tp>
      <tp t="s">
        <v>24/08/2026</v>
        <stp/>
        <stp>##V3_BDPV12</stp>
        <stp>XS1713463559 Corp</stp>
        <stp>nxt_call_dt</stp>
        <stp>[hybrids_05.xlsx]sectorTable!R13C8</stp>
        <tr r="H13" s="3"/>
      </tp>
      <tp t="s">
        <v>17/06/2024</v>
        <stp/>
        <stp>##V3_BDPV12</stp>
        <stp>FR0013425170 Corp</stp>
        <stp>nxt_call_dt</stp>
        <stp>[hybrids_05.xlsx]sectorTable!R36C7</stp>
        <tr r="G36" s="3"/>
      </tp>
      <tp t="s">
        <v>04/07/2024</v>
        <stp/>
        <stp>##V3_BDPV12</stp>
        <stp>FR0013367612 Corp</stp>
        <stp>nxt_call_dt</stp>
        <stp>[hybrids_05.xlsx]sectorTable!R11C7</stp>
        <tr r="G11" s="3"/>
      </tp>
      <tp t="s">
        <v>19/03/2024</v>
        <stp/>
        <stp>##V3_BDPV12</stp>
        <stp>XS1713462403 Corp</stp>
        <stp>nxt_call_dt</stp>
        <stp>[hybrids_05.xlsx]sectorTable!R32C7</stp>
        <tr r="G32" s="3"/>
      </tp>
      <tp>
        <v>179.55610656738281</v>
        <stp/>
        <stp>##V3_BDPV12</stp>
        <stp>EK648265 Corp</stp>
        <stp>blp_i_sprd_mid</stp>
        <stp>[hybrids_05.xlsx]tkrBBG!R12C17</stp>
        <tr r="Q12" s="1"/>
      </tp>
      <tp>
        <v>332.29708862304688</v>
        <stp/>
        <stp>##V3_BDPV12</stp>
        <stp>EK848378 Corp</stp>
        <stp>blp_i_sprd_mid</stp>
        <stp>[hybrids_05.xlsx]tkrBBG!R55C17</stp>
        <tr r="Q55" s="1"/>
      </tp>
      <tp>
        <v>143.17613220214844</v>
        <stp/>
        <stp>##V3_BDPV12</stp>
        <stp>EK508481 Corp</stp>
        <stp>blp_i_sprd_mid</stp>
        <stp>[hybrids_05.xlsx]tkrBBG!R63C17</stp>
        <tr r="Q63" s="1"/>
      </tp>
      <tp>
        <v>237.32656860351563</v>
        <stp/>
        <stp>##V3_BDPV12</stp>
        <stp>EK508523 Corp</stp>
        <stp>blp_i_sprd_mid</stp>
        <stp>[hybrids_05.xlsx]tkrBBG!R66C17</stp>
        <tr r="Q66" s="1"/>
      </tp>
      <tp>
        <v>215.97648620605469</v>
        <stp/>
        <stp>##V3_BDPV12</stp>
        <stp>EK508571 Corp</stp>
        <stp>blp_i_sprd_mid</stp>
        <stp>[hybrids_05.xlsx]tkrBBG!R69C17</stp>
        <tr r="Q69" s="1"/>
      </tp>
      <tp t="s">
        <v>PERP/CALL</v>
        <stp/>
        <stp>##V3_BDPV12</stp>
        <stp>EK041241 Corp</stp>
        <stp>mty_typ</stp>
        <stp>[hybrids_05.xlsx]tkrBBG!R68C11</stp>
        <tr r="K68" s="1"/>
      </tp>
      <tp t="s">
        <v>PERP/CALL</v>
        <stp/>
        <stp>##V3_BDPV12</stp>
        <stp>EK293278 Corp</stp>
        <stp>mty_typ</stp>
        <stp>[hybrids_05.xlsx]tkrBBG!R89C11</stp>
        <tr r="K89" s="1"/>
      </tp>
      <tp>
        <v>500000000</v>
        <stp/>
        <stp>##V3_BDPV12</stp>
        <stp>ZP870673 Corp</stp>
        <stp>amt_outstanding</stp>
        <stp>[hybrids_05.xlsx]tkrBBG!R60C13</stp>
        <tr r="M60" s="1"/>
      </tp>
      <tp t="s">
        <v>PERP/CALL</v>
        <stp/>
        <stp>##V3_BDPV12</stp>
        <stp>BK122273 Corp</stp>
        <stp>mty_typ</stp>
        <stp>[hybrids_05.xlsx]tkrBBG!R37C11</stp>
        <tr r="K37" s="1"/>
      </tp>
      <tp t="s">
        <v>CALLABLE</v>
        <stp/>
        <stp>##V3_BDPV12</stp>
        <stp>UV429459 Corp</stp>
        <stp>mty_typ</stp>
        <stp>[hybrids_05.xlsx]tkrBBG!R166C11</stp>
        <tr r="K166" s="1"/>
      </tp>
      <tp t="s">
        <v>PERP/CALL</v>
        <stp/>
        <stp>##V3_BDPV12</stp>
        <stp>BK123260 Corp</stp>
        <stp>mty_typ</stp>
        <stp>[hybrids_05.xlsx]tkrBBG!R38C11</stp>
        <tr r="K38" s="1"/>
      </tp>
      <tp t="s">
        <v>CALLABLE</v>
        <stp/>
        <stp>##V3_BDPV12</stp>
        <stp>EJ606316 Corp</stp>
        <stp>mty_typ</stp>
        <stp>[hybrids_05.xlsx]tkrBBG!R57C11</stp>
        <tr r="K57" s="1"/>
      </tp>
      <tp t="s">
        <v>CALLABLE</v>
        <stp/>
        <stp>##V3_BDPV12</stp>
        <stp>EK648265 Corp</stp>
        <stp>mty_typ</stp>
        <stp>[hybrids_05.xlsx]tkrBBG!R12C11</stp>
        <tr r="K12" s="1"/>
      </tp>
      <tp t="s">
        <v>EUR</v>
        <stp/>
        <stp>##V3_BDPV12</stp>
        <stp>XS1405770907 Corp</stp>
        <stp>crncy</stp>
        <stp>[hybrids_05.xlsx]issuerTable!R139C5</stp>
        <tr r="E139" s="5"/>
      </tp>
      <tp t="s">
        <v>EUR</v>
        <stp/>
        <stp>##V3_BDPV12</stp>
        <stp>XS1195202822 Corp</stp>
        <stp>crncy</stp>
        <stp>[hybrids_05.xlsx]issuerTable!R112C5</stp>
        <tr r="E112" s="5"/>
      </tp>
      <tp t="s">
        <v>PERP/CALL</v>
        <stp/>
        <stp>##V3_BDPV12</stp>
        <stp>EK768069 Corp</stp>
        <stp>mty_typ</stp>
        <stp>[hybrids_05.xlsx]tkrBBG!R134C11</stp>
        <tr r="K134" s="1"/>
      </tp>
      <tp t="s">
        <v>PERP/CALL</v>
        <stp/>
        <stp>##V3_BDPV12</stp>
        <stp>EK041235 Corp</stp>
        <stp>mty_typ</stp>
        <stp>[hybrids_05.xlsx]tkrBBG!R64C11</stp>
        <tr r="K64" s="1"/>
      </tp>
      <tp t="s">
        <v>CALLABLE</v>
        <stp/>
        <stp>##V3_BDPV12</stp>
        <stp>BJ924355 Corp</stp>
        <stp>mty_typ</stp>
        <stp>[hybrids_05.xlsx]tkrBBG!R27C11</stp>
        <tr r="K27" s="1"/>
      </tp>
      <tp t="s">
        <v>CALLABLE</v>
        <stp/>
        <stp>##V3_BDPV12</stp>
        <stp>EK117900 Corp</stp>
        <stp>mty_typ</stp>
        <stp>[hybrids_05.xlsx]tkrBBG!R104C11</stp>
        <tr r="K104" s="1"/>
      </tp>
      <tp t="s">
        <v>CALLABLE</v>
        <stp/>
        <stp>##V3_BDPV12</stp>
        <stp>EK117900 Corp</stp>
        <stp>mty_typ</stp>
        <stp>[hybrids_05.xlsx]tkrBBG!R105C11</stp>
        <tr r="K105" s="1"/>
      </tp>
      <tp>
        <v>500000000</v>
        <stp/>
        <stp>##V3_BDPV12</stp>
        <stp>ZR441424 Corp</stp>
        <stp>amt_outstanding</stp>
        <stp>[hybrids_05.xlsx]tkrBBG!R94C13</stp>
        <tr r="M94" s="1"/>
      </tp>
      <tp t="s">
        <v>CALLABLE</v>
        <stp/>
        <stp>##V3_BDPV12</stp>
        <stp>QZ677477 Corp</stp>
        <stp>mty_typ</stp>
        <stp>[hybrids_05.xlsx]tkrBBG!R110C11</stp>
        <tr r="K110" s="1"/>
      </tp>
      <tp t="s">
        <v>EUR</v>
        <stp/>
        <stp>##V3_BDPV12</stp>
        <stp>XS1413581205 Corp</stp>
        <stp>crncy</stp>
        <stp>[hybrids_05.xlsx]issuerTable!R109C5</stp>
        <tr r="E109" s="5"/>
      </tp>
      <tp t="s">
        <v>PERP/CALL</v>
        <stp/>
        <stp>##V3_BDPV12</stp>
        <stp>QJ993374 Corp</stp>
        <stp>mty_typ</stp>
        <stp>[hybrids_05.xlsx]tkrBBG!R32C11</stp>
        <tr r="K32" s="1"/>
      </tp>
      <tp t="s">
        <v>PERP/CALL</v>
        <stp/>
        <stp>##V3_BDPV12</stp>
        <stp>AU216832 Corp</stp>
        <stp>mty_typ</stp>
        <stp>[hybrids_05.xlsx]tkrBBG!R149C11</stp>
        <tr r="K149" s="1"/>
      </tp>
      <tp t="s">
        <v>PERP/CALL</v>
        <stp/>
        <stp>##V3_BDPV12</stp>
        <stp>EK024610 Corp</stp>
        <stp>mty_typ</stp>
        <stp>[hybrids_05.xlsx]tkrBBG!R101C11</stp>
        <tr r="K101" s="1"/>
      </tp>
      <tp t="s">
        <v>PERP/CALL</v>
        <stp/>
        <stp>##V3_BDPV12</stp>
        <stp>AT214434 Corp</stp>
        <stp>mty_typ</stp>
        <stp>[hybrids_05.xlsx]tkrBBG!R159C11</stp>
        <tr r="K159" s="1"/>
      </tp>
      <tp t="s">
        <v>CALLABLE</v>
        <stp/>
        <stp>##V3_BDPV12</stp>
        <stp>EK824997 Corp</stp>
        <stp>mty_typ</stp>
        <stp>[hybrids_05.xlsx]tkrBBG!R130C11</stp>
        <tr r="K130" s="1"/>
      </tp>
      <tp t="s">
        <v>CALLABLE</v>
        <stp/>
        <stp>##V3_BDPV12</stp>
        <stp>AO148682 Corp</stp>
        <stp>mty_typ</stp>
        <stp>[hybrids_05.xlsx]tkrBBG!R20C11</stp>
        <tr r="K20" s="1"/>
      </tp>
      <tp>
        <v>1300000000</v>
        <stp/>
        <stp>##V3_BDPV12</stp>
        <stp>AU654357 Corp</stp>
        <stp>amt_outstanding</stp>
        <stp>[hybrids_05.xlsx]tkrBBG!R81C13</stp>
        <tr r="M81" s="1"/>
      </tp>
      <tp t="s">
        <v>CALLABLE</v>
        <stp/>
        <stp>##V3_BDPV12</stp>
        <stp>AZ851393 Corp</stp>
        <stp>mty_typ</stp>
        <stp>[hybrids_05.xlsx]tkrBBG!R107C11</stp>
        <tr r="K107" s="1"/>
      </tp>
      <tp>
        <v>1100000000</v>
        <stp/>
        <stp>##V3_BDPV12</stp>
        <stp>EK811633 Corp</stp>
        <stp>amt_outstanding</stp>
        <stp>[hybrids_05.xlsx]tkrBBG!R152C13</stp>
        <tr r="M152" s="1"/>
      </tp>
      <tp>
        <v>750000000</v>
        <stp/>
        <stp>##V3_BDPV12</stp>
        <stp>EK825033 Corp</stp>
        <stp>amt_outstanding</stp>
        <stp>[hybrids_05.xlsx]tkrBBG!R129C13</stp>
        <tr r="M129" s="1"/>
      </tp>
      <tp>
        <v>250000000</v>
        <stp/>
        <stp>##V3_BDPV12</stp>
        <stp>UV309787 Corp</stp>
        <stp>amt_outstanding</stp>
        <stp>[hybrids_05.xlsx]tkrBBG!R191C13</stp>
        <tr r="M191" s="1"/>
      </tp>
      <tp>
        <v>400000000</v>
        <stp/>
        <stp>##V3_BDPV12</stp>
        <stp>EJ817236 Corp</stp>
        <stp>amt_outstanding</stp>
        <stp>[hybrids_05.xlsx]tkrBBG!R121C13</stp>
        <tr r="M121" s="1"/>
      </tp>
      <tp>
        <v>300000000</v>
        <stp/>
        <stp>##V3_BDPV12</stp>
        <stp>AV915324 Corp</stp>
        <stp>amt_outstanding</stp>
        <stp>[hybrids_05.xlsx]tkrBBG!R164C13</stp>
        <tr r="M164" s="1"/>
      </tp>
      <tp>
        <v>2750000000</v>
        <stp/>
        <stp>##V3_BDPV12</stp>
        <stp>AO262498 Corp</stp>
        <stp>amt_outstanding</stp>
        <stp>[hybrids_05.xlsx]tkrBBG!R195C13</stp>
        <tr r="M195" s="1"/>
      </tp>
      <tp t="s">
        <v>ACFP 4 3/8 PERP</v>
        <stp/>
        <stp>##V3_BDPV12</stp>
        <stp>FR0013399177 Corp</stp>
        <stp>security_name</stp>
        <stp>[hybrids_05.xlsx]sectorTable!R7C5</stp>
        <tr r="E7" s="3"/>
      </tp>
      <tp t="s">
        <v>CALLABLE</v>
        <stp/>
        <stp>##V3_BDPV12</stp>
        <stp>BG013162 Corp</stp>
        <stp>mty_typ</stp>
        <stp>[hybrids_05.xlsx]tkrBBG!R83C11</stp>
        <tr r="K83" s="1"/>
      </tp>
      <tp t="s">
        <v>CALLABLE</v>
        <stp/>
        <stp>##V3_BDPV12</stp>
        <stp>EK888464 Corp</stp>
        <stp>mty_typ</stp>
        <stp>[hybrids_05.xlsx]tkrBBG!R141C11</stp>
        <tr r="K141" s="1"/>
      </tp>
      <tp t="s">
        <v>CALLABLE</v>
        <stp/>
        <stp>##V3_BDPV12</stp>
        <stp>EK858869 Corp</stp>
        <stp>mty_typ</stp>
        <stp>[hybrids_05.xlsx]tkrBBG!R112C11</stp>
        <tr r="K112" s="1"/>
      </tp>
      <tp>
        <v>521.26468965517256</v>
        <stp/>
        <stp>##V3_BDPV12</stp>
        <stp>ZS235422 Corp</stp>
        <stp>interval_avg</stp>
        <stp>[hybrids_05.xlsx]sectorTable!R21C31</stp>
        <stp>calc_interval=30d</stp>
        <stp>market_data_override=sp210</stp>
        <tr r="AE21" s="3"/>
      </tp>
      <tp t="s">
        <v>PERP/CALL</v>
        <stp/>
        <stp>##V3_BDPV12</stp>
        <stp>EK770296 Corp</stp>
        <stp>mty_typ</stp>
        <stp>[hybrids_05.xlsx]tkrBBG!R137C11</stp>
        <tr r="K137" s="1"/>
      </tp>
      <tp t="s">
        <v>PERP/CALL</v>
        <stp/>
        <stp>##V3_BDPV12</stp>
        <stp>EK872764 Corp</stp>
        <stp>mty_typ</stp>
        <stp>[hybrids_05.xlsx]tkrBBG!R128C11</stp>
        <tr r="K128" s="1"/>
      </tp>
      <tp t="s">
        <v>PERP/CALL</v>
        <stp/>
        <stp>##V3_BDPV12</stp>
        <stp>EK605885 Corp</stp>
        <stp>mty_typ</stp>
        <stp>[hybrids_05.xlsx]tkrBBG!R145C11</stp>
        <tr r="K145" s="1"/>
      </tp>
      <tp t="s">
        <v>CALLABLE</v>
        <stp/>
        <stp>##V3_BDPV12</stp>
        <stp>EJ843360 Corp</stp>
        <stp>mty_typ</stp>
        <stp>[hybrids_05.xlsx]tkrBBG!R123C11</stp>
        <tr r="K123" s="1"/>
      </tp>
      <tp>
        <v>592.5084999999998</v>
        <stp/>
        <stp>##V3_BDPV12</stp>
        <stp>ZS235422 Corp</stp>
        <stp>interval_avg</stp>
        <stp>[hybrids_05.xlsx]sectorTable!R21C32</stp>
        <stp>calc_interval=90d</stp>
        <stp>market_data_override=sp210</stp>
        <tr r="AF21" s="3"/>
      </tp>
      <tp>
        <v>750019000</v>
        <stp/>
        <stp>##V3_BDPV12</stp>
        <stp>AS640422 Corp</stp>
        <stp>amt_outstanding</stp>
        <stp>[hybrids_05.xlsx]tkrBBG!R117C13</stp>
        <tr r="M117" s="1"/>
      </tp>
      <tp>
        <v>900000000</v>
        <stp/>
        <stp>##V3_BDPV12</stp>
        <stp>AM714338 Corp</stp>
        <stp>amt_outstanding</stp>
        <stp>[hybrids_05.xlsx]tkrBBG!R139C13</stp>
        <tr r="M139" s="1"/>
      </tp>
      <tp>
        <v>400000000</v>
        <stp/>
        <stp>##V3_BDPV12</stp>
        <stp>QJ787834 Corp</stp>
        <stp>amt_outstanding</stp>
        <stp>[hybrids_05.xlsx]tkrBBG!R116C13</stp>
        <tr r="M116" s="1"/>
      </tp>
      <tp t="s">
        <v>Baa3</v>
        <stp/>
        <stp>##V3_BDPV12</stp>
        <stp>ZQ804479 Corp</stp>
        <stp>rtg_moody</stp>
        <stp>[hybrids_05.xlsx]tkrBBG!R144C18</stp>
        <tr r="R144" s="1"/>
      </tp>
      <tp t="s">
        <v>Ba2</v>
        <stp/>
        <stp>##V3_BDPV12</stp>
        <stp>ZP454068 Corp</stp>
        <stp>rtg_moody</stp>
        <stp>[hybrids_05.xlsx]tkrBBG!R148C18</stp>
        <tr r="R148" s="1"/>
      </tp>
      <tp t="s">
        <v>12/11/2024</v>
        <stp/>
        <stp>##V3_BDPV12</stp>
        <stp>XS1890845875 Corp</stp>
        <stp>nxt_call_dt</stp>
        <stp>[hybrids_05.xlsx]sectorTable!R33C8</stp>
        <tr r="H33" s="3"/>
      </tp>
      <tp>
        <v>310.0391845703125</v>
        <stp/>
        <stp>##V3_BDPV12</stp>
        <stp>AU692498 Corp</stp>
        <stp>blp_i_sprd_mid</stp>
        <stp>[hybrids_05.xlsx]tkrBBG!R79C17</stp>
        <tr r="Q79" s="1"/>
      </tp>
      <tp>
        <v>356.74908447265625</v>
        <stp/>
        <stp>##V3_BDPV12</stp>
        <stp>EK856946 Corp</stp>
        <stp>blp_i_sprd_mid</stp>
        <stp>[hybrids_05.xlsx]tkrBBG!R22C17</stp>
        <tr r="Q22" s="1"/>
      </tp>
      <tp>
        <v>363.00369262695313</v>
        <stp/>
        <stp>##V3_BDPV12</stp>
        <stp>EJ606316 Corp</stp>
        <stp>blp_i_sprd_mid</stp>
        <stp>[hybrids_05.xlsx]tkrBBG!R57C17</stp>
        <tr r="Q57" s="1"/>
      </tp>
      <tp>
        <v>347.82220458984375</v>
        <stp/>
        <stp>##V3_BDPV12</stp>
        <stp>EJ516233 Corp</stp>
        <stp>blp_i_sprd_mid</stp>
        <stp>[hybrids_05.xlsx]tkrBBG!R97C17</stp>
        <tr r="Q97" s="1"/>
      </tp>
      <tp t="s">
        <v>CALLABLE</v>
        <stp/>
        <stp>##V3_BDPV12</stp>
        <stp>ZQ804479 Corp</stp>
        <stp>mty_typ</stp>
        <stp>[hybrids_05.xlsx]tkrBBG!R144C11</stp>
        <tr r="K144" s="1"/>
      </tp>
      <tp t="s">
        <v>PERP/CALL</v>
        <stp/>
        <stp>##V3_BDPV12</stp>
        <stp>EK811579 Corp</stp>
        <stp>mty_typ</stp>
        <stp>[hybrids_05.xlsx]tkrBBG!R161C11</stp>
        <tr r="K161" s="1"/>
      </tp>
      <tp>
        <v>1000000000</v>
        <stp/>
        <stp>##V3_BDPV12</stp>
        <stp>QZ730280 Corp</stp>
        <stp>amt_outstanding</stp>
        <stp>[hybrids_05.xlsx]tkrBBG!R44C13</stp>
        <tr r="M44" s="1"/>
      </tp>
      <tp t="s">
        <v>EUR</v>
        <stp/>
        <stp>##V3_BDPV12</stp>
        <stp>XS2035564975 Corp</stp>
        <stp>crncy</stp>
        <stp>[hybrids_05.xlsx]issuerTable!R140C5</stp>
        <tr r="E140" s="5"/>
      </tp>
      <tp t="s">
        <v>PERP/CALL</v>
        <stp/>
        <stp>##V3_BDPV12</stp>
        <stp>ED984069 Corp</stp>
        <stp>mty_typ</stp>
        <stp>[hybrids_05.xlsx]tkrBBG!R189C11</stp>
        <tr r="K189" s="1"/>
      </tp>
      <tp t="s">
        <v>EUR</v>
        <stp/>
        <stp>##V3_BDPV12</stp>
        <stp>XS1501167164 Corp</stp>
        <stp>crncy</stp>
        <stp>[hybrids_05.xlsx]issuerTable!R110C5</stp>
        <tr r="E110" s="5"/>
      </tp>
      <tp t="s">
        <v>CALLABLE</v>
        <stp/>
        <stp>##V3_BDPV12</stp>
        <stp>EK628291 Corp</stp>
        <stp>mty_typ</stp>
        <stp>[hybrids_05.xlsx]tkrBBG!R150C11</stp>
        <tr r="K150" s="1"/>
      </tp>
      <tp t="s">
        <v>CALLABLE</v>
        <stp/>
        <stp>##V3_BDPV12</stp>
        <stp>AW875570 Corp</stp>
        <stp>mty_typ</stp>
        <stp>[hybrids_05.xlsx]tkrBBG!R147C11</stp>
        <tr r="K147" s="1"/>
      </tp>
      <tp>
        <v>300000000</v>
        <stp/>
        <stp>##V3_BDPV12</stp>
        <stp>AM717420 Corp</stp>
        <stp>amt_outstanding</stp>
        <stp>[hybrids_05.xlsx]tkrBBG!R135C13</stp>
        <tr r="M135" s="1"/>
      </tp>
      <tp>
        <v>500000000</v>
        <stp/>
        <stp>##V3_BDPV12</stp>
        <stp>AQ077157 Corp</stp>
        <stp>amt_outstanding</stp>
        <stp>[hybrids_05.xlsx]tkrBBG!R143C13</stp>
        <tr r="M143" s="1"/>
      </tp>
      <tp>
        <v>800000000</v>
        <stp/>
        <stp>##V3_BDPV12</stp>
        <stp>AX076550 Corp</stp>
        <stp>amt_outstanding</stp>
        <stp>[hybrids_05.xlsx]tkrBBG!R126C13</stp>
        <tr r="M126" s="1"/>
      </tp>
      <tp>
        <v>297423999.99999988</v>
        <stp/>
        <stp>##V3_BDPV12</stp>
        <stp>EJ670730 Corp</stp>
        <stp>amt_outstanding</stp>
        <stp>[hybrids_05.xlsx]tkrBBG!R118C13</stp>
        <tr r="M118" s="1"/>
      </tp>
      <tp>
        <v>700000000</v>
        <stp/>
        <stp>##V3_BDPV12</stp>
        <stp>EJ723329 Corp</stp>
        <stp>amt_outstanding</stp>
        <stp>[hybrids_05.xlsx]tkrBBG!R142C13</stp>
        <tr r="M142" s="1"/>
      </tp>
      <tp>
        <v>1000000000</v>
        <stp/>
        <stp>##V3_BDPV12</stp>
        <stp>EK785024 Corp</stp>
        <stp>amt_outstanding</stp>
        <stp>[hybrids_05.xlsx]tkrBBG!R115C13</stp>
        <tr r="M115" s="1"/>
      </tp>
      <tp t="s">
        <v>GYCGR 3 3/4 PERP</v>
        <stp/>
        <stp>##V3_BDPV12</stp>
        <stp>XS1191320297 Corp</stp>
        <stp>security_name</stp>
        <stp>[hybrids_05.xlsx]sectorTable!R6C5</stp>
        <tr r="E6" s="3"/>
      </tp>
      <tp>
        <v>319.84738159179688</v>
        <stp/>
        <stp>##V3_BDPV12</stp>
        <stp>AL243419 Corp</stp>
        <stp>blp_i_sprd_mid</stp>
        <stp>[hybrids_05.xlsx]tkrBBG!R18C17</stp>
        <tr r="Q18" s="1"/>
      </tp>
      <tp t="s">
        <v>PERP/CALL</v>
        <stp/>
        <stp>##V3_BDPV12</stp>
        <stp>EK588292 Corp</stp>
        <stp>mty_typ</stp>
        <stp>[hybrids_05.xlsx]tkrBBG!R127C11</stp>
        <tr r="K127" s="1"/>
      </tp>
      <tp>
        <v>444.79853457845047</v>
        <stp/>
        <stp>##V3_BDPV12</stp>
        <stp>ZR457518 Corp</stp>
        <stp>interval_avg</stp>
        <stp>[hybrids_05.xlsx]sectorTable!R26C31</stp>
        <stp>calc_interval=30d</stp>
        <stp>market_data_override=sp210</stp>
        <tr r="AE26" s="3"/>
      </tp>
      <tp t="s">
        <v>PERP/CALL</v>
        <stp/>
        <stp>##V3_BDPV12</stp>
        <stp>QJ937853 Corp</stp>
        <stp>mty_typ</stp>
        <stp>[hybrids_05.xlsx]tkrBBG!R178C11</stp>
        <tr r="K178" s="1"/>
      </tp>
      <tp t="s">
        <v>PERP/CALL</v>
        <stp/>
        <stp>##V3_BDPV12</stp>
        <stp>QJ937853 Corp</stp>
        <stp>mty_typ</stp>
        <stp>[hybrids_05.xlsx]tkrBBG!R179C11</stp>
        <tr r="K179" s="1"/>
      </tp>
      <tp t="s">
        <v>PERP/CALL</v>
        <stp/>
        <stp>##V3_BDPV12</stp>
        <stp>QJ937853 Corp</stp>
        <stp>mty_typ</stp>
        <stp>[hybrids_05.xlsx]tkrBBG!R176C11</stp>
        <tr r="K176" s="1"/>
      </tp>
      <tp t="s">
        <v>PERP/CALL</v>
        <stp/>
        <stp>##V3_BDPV12</stp>
        <stp>QJ937853 Corp</stp>
        <stp>mty_typ</stp>
        <stp>[hybrids_05.xlsx]tkrBBG!R177C11</stp>
        <tr r="K177" s="1"/>
      </tp>
      <tp t="s">
        <v>PERP/CALL</v>
        <stp/>
        <stp>##V3_BDPV12</stp>
        <stp>QJ937853 Corp</stp>
        <stp>mty_typ</stp>
        <stp>[hybrids_05.xlsx]tkrBBG!R174C11</stp>
        <tr r="K174" s="1"/>
      </tp>
      <tp t="s">
        <v>PERP/CALL</v>
        <stp/>
        <stp>##V3_BDPV12</stp>
        <stp>QJ937853 Corp</stp>
        <stp>mty_typ</stp>
        <stp>[hybrids_05.xlsx]tkrBBG!R175C11</stp>
        <tr r="K175" s="1"/>
      </tp>
      <tp t="s">
        <v>PERP/CALL</v>
        <stp/>
        <stp>##V3_BDPV12</stp>
        <stp>QJ937853 Corp</stp>
        <stp>mty_typ</stp>
        <stp>[hybrids_05.xlsx]tkrBBG!R172C11</stp>
        <tr r="K172" s="1"/>
      </tp>
      <tp t="s">
        <v>PERP/CALL</v>
        <stp/>
        <stp>##V3_BDPV12</stp>
        <stp>QJ937853 Corp</stp>
        <stp>mty_typ</stp>
        <stp>[hybrids_05.xlsx]tkrBBG!R173C11</stp>
        <tr r="K173" s="1"/>
      </tp>
      <tp t="s">
        <v>PERP/CALL</v>
        <stp/>
        <stp>##V3_BDPV12</stp>
        <stp>QJ937853 Corp</stp>
        <stp>mty_typ</stp>
        <stp>[hybrids_05.xlsx]tkrBBG!R170C11</stp>
        <tr r="K170" s="1"/>
      </tp>
      <tp t="s">
        <v>PERP/CALL</v>
        <stp/>
        <stp>##V3_BDPV12</stp>
        <stp>QJ937853 Corp</stp>
        <stp>mty_typ</stp>
        <stp>[hybrids_05.xlsx]tkrBBG!R171C11</stp>
        <tr r="K171" s="1"/>
      </tp>
      <tp t="s">
        <v>PERP/CALL</v>
        <stp/>
        <stp>##V3_BDPV12</stp>
        <stp>QJ937853 Corp</stp>
        <stp>mty_typ</stp>
        <stp>[hybrids_05.xlsx]tkrBBG!R168C11</stp>
        <tr r="K168" s="1"/>
      </tp>
      <tp t="s">
        <v>PERP/CALL</v>
        <stp/>
        <stp>##V3_BDPV12</stp>
        <stp>QJ937853 Corp</stp>
        <stp>mty_typ</stp>
        <stp>[hybrids_05.xlsx]tkrBBG!R169C11</stp>
        <tr r="K169" s="1"/>
      </tp>
      <tp t="s">
        <v>PERP/CALL</v>
        <stp/>
        <stp>##V3_BDPV12</stp>
        <stp>QJ937853 Corp</stp>
        <stp>mty_typ</stp>
        <stp>[hybrids_05.xlsx]tkrBBG!R167C11</stp>
        <tr r="K167" s="1"/>
      </tp>
      <tp t="s">
        <v>PERP/CALL</v>
        <stp/>
        <stp>##V3_BDPV12</stp>
        <stp>QJ937853 Corp</stp>
        <stp>mty_typ</stp>
        <stp>[hybrids_05.xlsx]tkrBBG!R162C11</stp>
        <tr r="K162" s="1"/>
      </tp>
      <tp t="s">
        <v>PERP/CALL</v>
        <stp/>
        <stp>##V3_BDPV12</stp>
        <stp>QJ937853 Corp</stp>
        <stp>mty_typ</stp>
        <stp>[hybrids_05.xlsx]tkrBBG!R186C11</stp>
        <tr r="K186" s="1"/>
      </tp>
      <tp t="s">
        <v>PERP/CALL</v>
        <stp/>
        <stp>##V3_BDPV12</stp>
        <stp>QJ937853 Corp</stp>
        <stp>mty_typ</stp>
        <stp>[hybrids_05.xlsx]tkrBBG!R187C11</stp>
        <tr r="K187" s="1"/>
      </tp>
      <tp t="s">
        <v>PERP/CALL</v>
        <stp/>
        <stp>##V3_BDPV12</stp>
        <stp>QJ937853 Corp</stp>
        <stp>mty_typ</stp>
        <stp>[hybrids_05.xlsx]tkrBBG!R184C11</stp>
        <tr r="K184" s="1"/>
      </tp>
      <tp t="s">
        <v>PERP/CALL</v>
        <stp/>
        <stp>##V3_BDPV12</stp>
        <stp>QJ937853 Corp</stp>
        <stp>mty_typ</stp>
        <stp>[hybrids_05.xlsx]tkrBBG!R185C11</stp>
        <tr r="K185" s="1"/>
      </tp>
      <tp t="s">
        <v>PERP/CALL</v>
        <stp/>
        <stp>##V3_BDPV12</stp>
        <stp>QJ937853 Corp</stp>
        <stp>mty_typ</stp>
        <stp>[hybrids_05.xlsx]tkrBBG!R182C11</stp>
        <tr r="K182" s="1"/>
      </tp>
      <tp t="s">
        <v>PERP/CALL</v>
        <stp/>
        <stp>##V3_BDPV12</stp>
        <stp>QJ937853 Corp</stp>
        <stp>mty_typ</stp>
        <stp>[hybrids_05.xlsx]tkrBBG!R183C11</stp>
        <tr r="K183" s="1"/>
      </tp>
      <tp t="s">
        <v>PERP/CALL</v>
        <stp/>
        <stp>##V3_BDPV12</stp>
        <stp>QJ937853 Corp</stp>
        <stp>mty_typ</stp>
        <stp>[hybrids_05.xlsx]tkrBBG!R180C11</stp>
        <tr r="K180" s="1"/>
      </tp>
      <tp t="s">
        <v>PERP/CALL</v>
        <stp/>
        <stp>##V3_BDPV12</stp>
        <stp>QJ937853 Corp</stp>
        <stp>mty_typ</stp>
        <stp>[hybrids_05.xlsx]tkrBBG!R181C11</stp>
        <tr r="K181" s="1"/>
      </tp>
      <tp t="s">
        <v>PERP/CALL</v>
        <stp/>
        <stp>##V3_BDPV12</stp>
        <stp>EK523297 Corp</stp>
        <stp>mty_typ</stp>
        <stp>[hybrids_05.xlsx]tkrBBG!R192C11</stp>
        <tr r="K192" s="1"/>
      </tp>
      <tp t="s">
        <v>PERP/CALL</v>
        <stp/>
        <stp>##V3_BDPV12</stp>
        <stp>EJ917655 Corp</stp>
        <stp>mty_typ</stp>
        <stp>[hybrids_05.xlsx]tkrBBG!R163C11</stp>
        <tr r="K163" s="1"/>
      </tp>
      <tp>
        <v>515.91827755847657</v>
        <stp/>
        <stp>##V3_BDPV12</stp>
        <stp>ZR457518 Corp</stp>
        <stp>interval_avg</stp>
        <stp>[hybrids_05.xlsx]sectorTable!R26C32</stp>
        <stp>calc_interval=90d</stp>
        <stp>market_data_override=sp210</stp>
        <tr r="AF26" s="3"/>
      </tp>
      <tp>
        <v>317360000</v>
        <stp/>
        <stp>##V3_BDPV12</stp>
        <stp>UV323151 Corp</stp>
        <stp>amt_outstanding</stp>
        <stp>[hybrids_05.xlsx]tkrBBG!R113C13</stp>
        <tr r="M113" s="1"/>
      </tp>
      <tp>
        <v>1750000000</v>
        <stp/>
        <stp>##V3_BDPV12</stp>
        <stp>EK131372 Corp</stp>
        <stp>amt_outstanding</stp>
        <stp>[hybrids_05.xlsx]tkrBBG!R157C13</stp>
        <tr r="M157" s="1"/>
      </tp>
      <tp>
        <v>1000000000</v>
        <stp/>
        <stp>##V3_BDPV12</stp>
        <stp>AQ026565 Corp</stp>
        <stp>amt_outstanding</stp>
        <stp>[hybrids_05.xlsx]tkrBBG!R124C13</stp>
        <tr r="M124" s="1"/>
      </tp>
      <tp>
        <v>500000000</v>
        <stp/>
        <stp>##V3_BDPV12</stp>
        <stp>EK013966 Corp</stp>
        <stp>amt_outstanding</stp>
        <stp>[hybrids_05.xlsx]tkrBBG!R122C13</stp>
        <tr r="M122" s="1"/>
      </tp>
      <tp>
        <v>900001000</v>
        <stp/>
        <stp>##V3_BDPV12</stp>
        <stp>ZS668300 Corp</stp>
        <stp>amt_outstanding</stp>
        <stp>[hybrids_05.xlsx]tkrBBG!R119C13</stp>
        <tr r="M119" s="1"/>
      </tp>
      <tp t="s">
        <v>#N/A N/A</v>
        <stp/>
        <stp>##V3_BDPV12</stp>
        <stp>UV429459 Corp</stp>
        <stp>rtg_moody</stp>
        <stp>[hybrids_05.xlsx]tkrBBG!R166C18</stp>
        <tr r="R166" s="1"/>
      </tp>
      <tp t="s">
        <v>#N/A N/A</v>
        <stp/>
        <stp>##V3_BDPV12</stp>
        <stp>UV309787 Corp</stp>
        <stp>rtg_moody</stp>
        <stp>[hybrids_05.xlsx]tkrBBG!R191C18</stp>
        <tr r="R191" s="1"/>
      </tp>
      <tp>
        <v>296.615478515625</v>
        <stp/>
        <stp>##V3_BDPV12</stp>
        <stp>AX960245 Corp</stp>
        <stp>blp_i_sprd_mid</stp>
        <stp>[hybrids_05.xlsx]tkrBBG!R19C17</stp>
        <tr r="Q19" s="1"/>
      </tp>
      <tp>
        <v>356.37710571289063</v>
        <stp/>
        <stp>##V3_BDPV12</stp>
        <stp>AX520482 Corp</stp>
        <stp>blp_i_sprd_mid</stp>
        <stp>[hybrids_05.xlsx]tkrBBG!R74C17</stp>
        <tr r="Q74" s="1"/>
      </tp>
      <tp>
        <v>231.70046997070313</v>
        <stp/>
        <stp>##V3_BDPV12</stp>
        <stp>AW770805 Corp</stp>
        <stp>blp_i_sprd_mid</stp>
        <stp>[hybrids_05.xlsx]tkrBBG!R90C17</stp>
        <tr r="Q90" s="1"/>
      </tp>
      <tp>
        <v>368.78018188476563</v>
        <stp/>
        <stp>##V3_BDPV12</stp>
        <stp>EK814844 Corp</stp>
        <stp>blp_i_sprd_mid</stp>
        <stp>[hybrids_05.xlsx]tkrBBG!R34C17</stp>
        <tr r="Q34" s="1"/>
      </tp>
      <tp>
        <v>365.10662841796875</v>
        <stp/>
        <stp>##V3_BDPV12</stp>
        <stp>EK864970 Corp</stp>
        <stp>blp_i_sprd_mid</stp>
        <stp>[hybrids_05.xlsx]tkrBBG!R56C17</stp>
        <tr r="Q56" s="1"/>
      </tp>
      <tp>
        <v>344.05917358398438</v>
        <stp/>
        <stp>##V3_BDPV12</stp>
        <stp>EJ814840 Corp</stp>
        <stp>blp_i_sprd_mid</stp>
        <stp>[hybrids_05.xlsx]tkrBBG!R54C17</stp>
        <tr r="Q54" s="1"/>
      </tp>
      <tp>
        <v>148.41334533691406</v>
        <stp/>
        <stp>##V3_BDPV12</stp>
        <stp>EJ744879 Corp</stp>
        <stp>blp_i_sprd_mid</stp>
        <stp>[hybrids_05.xlsx]tkrBBG!R87C17</stp>
        <tr r="Q87" s="1"/>
      </tp>
      <tp>
        <v>241.90936279296875</v>
        <stp/>
        <stp>##V3_BDPV12</stp>
        <stp>EJ814830 Corp</stp>
        <stp>blp_i_sprd_mid</stp>
        <stp>[hybrids_05.xlsx]tkrBBG!R53C17</stp>
        <tr r="Q53" s="1"/>
      </tp>
      <tp>
        <v>379.22366333007813</v>
        <stp/>
        <stp>##V3_BDPV12</stp>
        <stp>BG013162 Corp</stp>
        <stp>blp_i_sprd_mid</stp>
        <stp>[hybrids_05.xlsx]tkrBBG!R83C17</stp>
        <tr r="Q83" s="1"/>
      </tp>
      <tp>
        <v>361.86776733398438</v>
        <stp/>
        <stp>##V3_BDPV12</stp>
        <stp>BK123260 Corp</stp>
        <stp>blp_i_sprd_mid</stp>
        <stp>[hybrids_05.xlsx]tkrBBG!R38C17</stp>
        <tr r="Q38" s="1"/>
      </tp>
      <tp>
        <v>207.68110656738281</v>
        <stp/>
        <stp>##V3_BDPV12</stp>
        <stp>EK634166 Corp</stp>
        <stp>blp_i_sprd_mid</stp>
        <stp>[hybrids_05.xlsx]tkrBBG!R11C17</stp>
        <tr r="Q11" s="1"/>
      </tp>
      <tp>
        <v>357.18048095703125</v>
        <stp/>
        <stp>##V3_BDPV12</stp>
        <stp>BK123548 Corp</stp>
        <stp>blp_i_sprd_mid</stp>
        <stp>[hybrids_05.xlsx]tkrBBG!R39C17</stp>
        <tr r="Q39" s="1"/>
      </tp>
      <tp>
        <v>221.43782043457031</v>
        <stp/>
        <stp>##V3_BDPV12</stp>
        <stp>EK024532 Corp</stp>
        <stp>blp_i_sprd_mid</stp>
        <stp>[hybrids_05.xlsx]tkrBBG!R95C17</stp>
        <tr r="Q95" s="1"/>
      </tp>
      <tp>
        <v>361.35195922851563</v>
        <stp/>
        <stp>##V3_BDPV12</stp>
        <stp>EK024568 Corp</stp>
        <stp>blp_i_sprd_mid</stp>
        <stp>[hybrids_05.xlsx]tkrBBG!R98C17</stp>
        <tr r="Q98" s="1"/>
      </tp>
      <tp t="s">
        <v>EUR</v>
        <stp/>
        <stp>##V3_BDPV12</stp>
        <stp>XS1501166869 Corp</stp>
        <stp>crncy</stp>
        <stp>[hybrids_05.xlsx]issuerTable!R113C5</stp>
        <tr r="E113" s="5"/>
      </tp>
      <tp>
        <v>500000000</v>
        <stp/>
        <stp>##V3_BDPV12</stp>
        <stp>AX960245 Corp</stp>
        <stp>amt_outstanding</stp>
        <stp>[hybrids_05.xlsx]tkrBBG!R19C13</stp>
        <tr r="M19" s="1"/>
      </tp>
      <tp>
        <v>357.88648275862073</v>
        <stp/>
        <stp>##V3_BDPV12</stp>
        <stp>ZR796682 Corp</stp>
        <stp>interval_avg</stp>
        <stp>[hybrids_05.xlsx]sectorTable!R27C31</stp>
        <stp>calc_interval=30d</stp>
        <stp>market_data_override=sp210</stp>
        <tr r="AE27" s="3"/>
      </tp>
      <tp t="s">
        <v>PERP/CALL</v>
        <stp/>
        <stp>##V3_BDPV12</stp>
        <stp>AL211915 Corp</stp>
        <stp>mty_typ</stp>
        <stp>[hybrids_05.xlsx]tkrBBG!R62C11</stp>
        <tr r="K62" s="1"/>
      </tp>
      <tp t="s">
        <v>EUR</v>
        <stp/>
        <stp>##V3_BDPV12</stp>
        <stp>XS2035564629 Corp</stp>
        <stp>crncy</stp>
        <stp>[hybrids_05.xlsx]issuerTable!R142C5</stp>
        <tr r="E142" s="5"/>
      </tp>
      <tp t="s">
        <v>CALLABLE</v>
        <stp/>
        <stp>##V3_BDPV12</stp>
        <stp>AZ851450 Corp</stp>
        <stp>mty_typ</stp>
        <stp>[hybrids_05.xlsx]tkrBBG!R109C11</stp>
        <tr r="K109" s="1"/>
      </tp>
      <tp t="s">
        <v>PERP/CALL</v>
        <stp/>
        <stp>##V3_BDPV12</stp>
        <stp>EK808355 Corp</stp>
        <stp>mty_typ</stp>
        <stp>[hybrids_05.xlsx]tkrBBG!R165C11</stp>
        <tr r="K165" s="1"/>
      </tp>
      <tp>
        <v>419.66832558139527</v>
        <stp/>
        <stp>##V3_BDPV12</stp>
        <stp>ZR796682 Corp</stp>
        <stp>interval_avg</stp>
        <stp>[hybrids_05.xlsx]sectorTable!R27C32</stp>
        <stp>calc_interval=90d</stp>
        <stp>market_data_override=sp210</stp>
        <tr r="AF27" s="3"/>
      </tp>
      <tp t="s">
        <v>CALLABLE</v>
        <stp/>
        <stp>##V3_BDPV12</stp>
        <stp>EK858851 Corp</stp>
        <stp>mty_typ</stp>
        <stp>[hybrids_05.xlsx]tkrBBG!R111C11</stp>
        <tr r="K111" s="1"/>
      </tp>
      <tp>
        <v>500000000</v>
        <stp/>
        <stp>##V3_BDPV12</stp>
        <stp>AZ208021 Corp</stp>
        <stp>amt_outstanding</stp>
        <stp>[hybrids_05.xlsx]tkrBBG!R13C13</stp>
        <tr r="M13" s="1"/>
      </tp>
      <tp>
        <v>600000000</v>
        <stp/>
        <stp>##V3_BDPV12</stp>
        <stp>ZR796862 Corp</stp>
        <stp>amt_outstanding</stp>
        <stp>[hybrids_05.xlsx]tkrBBG!R85C13</stp>
        <tr r="M85" s="1"/>
      </tp>
      <tp>
        <v>1250000000</v>
        <stp/>
        <stp>##V3_BDPV12</stp>
        <stp>EK131366 Corp</stp>
        <stp>amt_outstanding</stp>
        <stp>[hybrids_05.xlsx]tkrBBG!R151C13</stp>
        <tr r="M151" s="1"/>
      </tp>
      <tp t="s">
        <v>05/08/2024</v>
        <stp/>
        <stp>##V3_BDPV12</stp>
        <stp>XS2035564975 Corp</stp>
        <stp>nxt_call_dt</stp>
        <stp>[hybrids_05.xlsx]sectorTable!R24C7</stp>
        <tr r="G24" s="3"/>
      </tp>
      <tp t="s">
        <v>05/05/2023</v>
        <stp/>
        <stp>##V3_BDPV12</stp>
        <stp>XS1501167164 Corp</stp>
        <stp>nxt_call_dt</stp>
        <stp>[hybrids_05.xlsx]sectorTable!R28C7</stp>
        <tr r="G28" s="3"/>
      </tp>
      <tp>
        <v>201.24514770507813</v>
        <stp/>
        <stp>##V3_BDPV12</stp>
        <stp>AP691131 Corp</stp>
        <stp>blp_i_sprd_mid</stp>
        <stp>[hybrids_05.xlsx]tkrBBG!R24C17</stp>
        <tr r="Q24" s="1"/>
      </tp>
      <tp>
        <v>249.84571838378906</v>
        <stp/>
        <stp>##V3_BDPV12</stp>
        <stp>AQ711148 Corp</stp>
        <stp>blp_i_sprd_mid</stp>
        <stp>[hybrids_05.xlsx]tkrBBG!R88C17</stp>
        <tr r="Q88" s="1"/>
      </tp>
      <tp>
        <v>245.30174255371094</v>
        <stp/>
        <stp>##V3_BDPV12</stp>
        <stp>AZ371883 Corp</stp>
        <stp>blp_i_sprd_mid</stp>
        <stp>[hybrids_05.xlsx]tkrBBG!R91C17</stp>
        <tr r="Q91" s="1"/>
      </tp>
      <tp>
        <v>444.07705688476563</v>
        <stp/>
        <stp>##V3_BDPV12</stp>
        <stp>AL211915 Corp</stp>
        <stp>blp_i_sprd_mid</stp>
        <stp>[hybrids_05.xlsx]tkrBBG!R62C17</stp>
        <tr r="Q62" s="1"/>
      </tp>
      <tp>
        <v>325.12249755859375</v>
        <stp/>
        <stp>##V3_BDPV12</stp>
        <stp>BK122273 Corp</stp>
        <stp>blp_i_sprd_mid</stp>
        <stp>[hybrids_05.xlsx]tkrBBG!R37C17</stp>
        <tr r="Q37" s="1"/>
      </tp>
      <tp>
        <v>228.83016967773438</v>
        <stp/>
        <stp>##V3_BDPV12</stp>
        <stp>EK755342 Corp</stp>
        <stp>blp_i_sprd_mid</stp>
        <stp>[hybrids_05.xlsx]tkrBBG!R46C17</stp>
        <tr r="Q46" s="1"/>
      </tp>
      <tp>
        <v>192.12562561035156</v>
        <stp/>
        <stp>##V3_BDPV12</stp>
        <stp>EK755354 Corp</stp>
        <stp>blp_i_sprd_mid</stp>
        <stp>[hybrids_05.xlsx]tkrBBG!R42C17</stp>
        <tr r="Q42" s="1"/>
      </tp>
      <tp t="s">
        <v>SOLBBB 5.869 PERP</v>
        <stp/>
        <stp>##V3_BDPV12</stp>
        <stp>XS1323897725 Corp</stp>
        <stp>security_name</stp>
        <stp>[hybrids_05.xlsx]sectorTable!R4C6</stp>
        <tr r="F4" s="3"/>
      </tp>
      <tp>
        <v>196.27734375</v>
        <stp/>
        <stp>##V3_BDPV12</stp>
        <stp>EK545606 Corp</stp>
        <stp>blp_i_sprd_mid</stp>
        <stp>[hybrids_05.xlsx]tkrBBG!R15C17</stp>
        <tr r="Q15" s="1"/>
      </tp>
      <tp t="s">
        <v>PERP/CALL</v>
        <stp/>
        <stp>##V3_BDPV12</stp>
        <stp>AN880322 Corp</stp>
        <stp>mty_typ</stp>
        <stp>[hybrids_05.xlsx]tkrBBG!R153C11</stp>
        <tr r="K153" s="1"/>
      </tp>
      <tp t="s">
        <v>PERP/CALL</v>
        <stp/>
        <stp>##V3_BDPV12</stp>
        <stp>AM888722 Corp</stp>
        <stp>mty_typ</stp>
        <stp>[hybrids_05.xlsx]tkrBBG!R114C11</stp>
        <tr r="K114" s="1"/>
      </tp>
      <tp t="s">
        <v>PERP/CALL</v>
        <stp/>
        <stp>##V3_BDPV12</stp>
        <stp>EJ744879 Corp</stp>
        <stp>mty_typ</stp>
        <stp>[hybrids_05.xlsx]tkrBBG!R87C11</stp>
        <tr r="K87" s="1"/>
      </tp>
      <tp t="s">
        <v>PERP/CALL</v>
        <stp/>
        <stp>##V3_BDPV12</stp>
        <stp>BK290986 Corp</stp>
        <stp>mty_typ</stp>
        <stp>[hybrids_05.xlsx]tkrBBG!R136C11</stp>
        <tr r="K136" s="1"/>
      </tp>
      <tp t="s">
        <v>PERP/CALL</v>
        <stp/>
        <stp>##V3_BDPV12</stp>
        <stp>BK293686 Corp</stp>
        <stp>mty_typ</stp>
        <stp>[hybrids_05.xlsx]tkrBBG!R138C11</stp>
        <tr r="K138" s="1"/>
      </tp>
      <tp t="s">
        <v>CALLABLE</v>
        <stp/>
        <stp>##V3_BDPV12</stp>
        <stp>QJ201811 Corp</stp>
        <stp>mty_typ</stp>
        <stp>[hybrids_05.xlsx]tkrBBG!R51C11</stp>
        <tr r="K51" s="1"/>
      </tp>
      <tp t="s">
        <v>CALLABLE</v>
        <stp/>
        <stp>##V3_BDPV12</stp>
        <stp>QJ201812 Corp</stp>
        <stp>mty_typ</stp>
        <stp>[hybrids_05.xlsx]tkrBBG!R50C11</stp>
        <tr r="K50" s="1"/>
      </tp>
      <tp t="s">
        <v>PERP/CALL</v>
        <stp/>
        <stp>##V3_BDPV12</stp>
        <stp>AN880326 Corp</stp>
        <stp>mty_typ</stp>
        <stp>[hybrids_05.xlsx]tkrBBG!R158C11</stp>
        <tr r="K158" s="1"/>
      </tp>
      <tp t="s">
        <v>PERP/CALL</v>
        <stp/>
        <stp>##V3_BDPV12</stp>
        <stp>EK856946 Corp</stp>
        <stp>mty_typ</stp>
        <stp>[hybrids_05.xlsx]tkrBBG!R22C11</stp>
        <tr r="K22" s="1"/>
      </tp>
      <tp t="s">
        <v>CALLABLE</v>
        <stp/>
        <stp>##V3_BDPV12</stp>
        <stp>EJ814840 Corp</stp>
        <stp>mty_typ</stp>
        <stp>[hybrids_05.xlsx]tkrBBG!R54C11</stp>
        <tr r="K54" s="1"/>
      </tp>
      <tp t="s">
        <v>PERP/CALL</v>
        <stp/>
        <stp>##V3_BDPV12</stp>
        <stp>BJ980938 Corp</stp>
        <stp>mty_typ</stp>
        <stp>[hybrids_05.xlsx]tkrBBG!R160C11</stp>
        <tr r="K160" s="1"/>
      </tp>
      <tp t="s">
        <v>EUR</v>
        <stp/>
        <stp>##V3_BDPV12</stp>
        <stp>XS1044811591 Corp</stp>
        <stp>crncy</stp>
        <stp>[hybrids_05.xlsx]issuerTable!R137C5</stp>
        <tr r="E137" s="5"/>
      </tp>
      <tp t="s">
        <v>CALLABLE</v>
        <stp/>
        <stp>##V3_BDPV12</stp>
        <stp>EK864970 Corp</stp>
        <stp>mty_typ</stp>
        <stp>[hybrids_05.xlsx]tkrBBG!R56C11</stp>
        <tr r="K56" s="1"/>
      </tp>
      <tp t="s">
        <v>PERP/CALL</v>
        <stp/>
        <stp>##V3_BDPV12</stp>
        <stp>BK115993 Corp</stp>
        <stp>mty_typ</stp>
        <stp>[hybrids_05.xlsx]tkrBBG!R40C11</stp>
        <tr r="K40" s="1"/>
      </tp>
      <tp>
        <v>1000000000</v>
        <stp/>
        <stp>##V3_BDPV12</stp>
        <stp>AZ207706 Corp</stp>
        <stp>amt_outstanding</stp>
        <stp>[hybrids_05.xlsx]tkrBBG!R14C13</stp>
        <tr r="M14" s="1"/>
      </tp>
      <tp t="s">
        <v>PERP/CALL</v>
        <stp/>
        <stp>##V3_BDPV12</stp>
        <stp>EK821917 Corp</stp>
        <stp>mty_typ</stp>
        <stp>[hybrids_05.xlsx]tkrBBG!R92C11</stp>
        <tr r="K92" s="1"/>
      </tp>
      <tp t="s">
        <v>CALLABLE</v>
        <stp/>
        <stp>##V3_BDPV12</stp>
        <stp>QJ190880 Corp</stp>
        <stp>mty_typ</stp>
        <stp>[hybrids_05.xlsx]tkrBBG!R49C11</stp>
        <tr r="K49" s="1"/>
      </tp>
      <tp t="s">
        <v>CALLABLE</v>
        <stp/>
        <stp>##V3_BDPV12</stp>
        <stp>EJ814830 Corp</stp>
        <stp>mty_typ</stp>
        <stp>[hybrids_05.xlsx]tkrBBG!R53C11</stp>
        <tr r="K53" s="1"/>
      </tp>
      <tp>
        <v>1250000000</v>
        <stp/>
        <stp>##V3_BDPV12</stp>
        <stp>AT214421 Corp</stp>
        <stp>amt_outstanding</stp>
        <stp>[hybrids_05.xlsx]tkrBBG!R155C13</stp>
        <tr r="M155" s="1"/>
      </tp>
      <tp>
        <v>232936000</v>
        <stp/>
        <stp>##V3_BDPV12</stp>
        <stp>AZ920495 Corp</stp>
        <stp>amt_outstanding</stp>
        <stp>[hybrids_05.xlsx]tkrBBG!R194C13</stp>
        <tr r="M194" s="1"/>
      </tp>
      <tp>
        <v>700000000</v>
        <stp/>
        <stp>##V3_BDPV12</stp>
        <stp>AR810587 Corp</stp>
        <stp>amt_outstanding</stp>
        <stp>[hybrids_05.xlsx]tkrBBG!R125C13</stp>
        <tr r="M125" s="1"/>
      </tp>
      <tp>
        <v>0</v>
        <stp/>
        <stp>##V3_BDPV12</stp>
        <stp>UV785974 Corp</stp>
        <stp>amt_outstanding</stp>
        <stp>[hybrids_05.xlsx]tkrBBG!R146C13</stp>
        <tr r="M146" s="1"/>
      </tp>
      <tp t="s">
        <v>07/02/2024</v>
        <stp/>
        <stp>##V3_BDPV12</stp>
        <stp>XS1028599287 Corp</stp>
        <stp>nxt_call_dt</stp>
        <stp>[hybrids_05.xlsx]sectorTable!R15C7</stp>
        <tr r="G15" s="3"/>
      </tp>
      <tp>
        <v>397.9697265625</v>
        <stp/>
        <stp>##V3_BDPV12</stp>
        <stp>AX916964 Corp</stp>
        <stp>blp_i_sprd_mid</stp>
        <stp>[hybrids_05.xlsx]tkrBBG!R82C17</stp>
        <tr r="Q82" s="1"/>
      </tp>
      <tp>
        <v>285.61099243164063</v>
        <stp/>
        <stp>##V3_BDPV12</stp>
        <stp>AR776117 Corp</stp>
        <stp>blp_i_sprd_mid</stp>
        <stp>[hybrids_05.xlsx]tkrBBG!R31C17</stp>
        <tr r="Q31" s="1"/>
      </tp>
      <tp t="s">
        <v>#N/A Field Not Applicable</v>
        <stp/>
        <stp>##V3_BDPV12</stp>
        <stp>BK115993 Corp</stp>
        <stp>blp_i_sprd_mid</stp>
        <stp>[hybrids_05.xlsx]tkrBBG!R40C17</stp>
        <tr r="Q40" s="1"/>
      </tp>
      <tp>
        <v>276.15982055664063</v>
        <stp/>
        <stp>##V3_BDPV12</stp>
        <stp>AN206662 Corp</stp>
        <stp>blp_i_sprd_mid</stp>
        <stp>[hybrids_05.xlsx]tkrBBG!R93C17</stp>
        <tr r="Q93" s="1"/>
      </tp>
      <tp>
        <v>413.07699584960938</v>
        <stp/>
        <stp>##V3_BDPV12</stp>
        <stp>BJ815149 Corp</stp>
        <stp>blp_i_sprd_mid</stp>
        <stp>[hybrids_05.xlsx]tkrBBG!R36C17</stp>
        <tr r="Q36" s="1"/>
      </tp>
      <tp>
        <v>1300000000</v>
        <stp/>
        <stp>##V3_BDPV12</stp>
        <stp>AX520482 Corp</stp>
        <stp>amt_outstanding</stp>
        <stp>[hybrids_05.xlsx]tkrBBG!R74C13</stp>
        <tr r="M74" s="1"/>
      </tp>
      <tp t="s">
        <v>PERP/CALL</v>
        <stp/>
        <stp>##V3_BDPV12</stp>
        <stp>AO262498 Corp</stp>
        <stp>mty_typ</stp>
        <stp>[hybrids_05.xlsx]tkrBBG!R195C11</stp>
        <tr r="K195" s="1"/>
      </tp>
      <tp t="s">
        <v>CALLABLE</v>
        <stp/>
        <stp>##V3_BDPV12</stp>
        <stp>EK814844 Corp</stp>
        <stp>mty_typ</stp>
        <stp>[hybrids_05.xlsx]tkrBBG!R34C11</stp>
        <tr r="K34" s="1"/>
      </tp>
      <tp t="s">
        <v>CALLABLE</v>
        <stp/>
        <stp>##V3_BDPV12</stp>
        <stp>EK825033 Corp</stp>
        <stp>mty_typ</stp>
        <stp>[hybrids_05.xlsx]tkrBBG!R129C11</stp>
        <tr r="K129" s="1"/>
      </tp>
      <tp>
        <v>1250000000</v>
        <stp/>
        <stp>##V3_BDPV12</stp>
        <stp>AU669900 Corp</stp>
        <stp>amt_outstanding</stp>
        <stp>[hybrids_05.xlsx]tkrBBG!R96C13</stp>
        <tr r="M96" s="1"/>
      </tp>
      <tp t="s">
        <v>PERP/CALL</v>
        <stp/>
        <stp>##V3_BDPV12</stp>
        <stp>EK811633 Corp</stp>
        <stp>mty_typ</stp>
        <stp>[hybrids_05.xlsx]tkrBBG!R152C11</stp>
        <tr r="K152" s="1"/>
      </tp>
      <tp>
        <v>400000000</v>
        <stp/>
        <stp>##V3_BDPV12</stp>
        <stp>AZ018655 Corp</stp>
        <stp>amt_outstanding</stp>
        <stp>[hybrids_05.xlsx]tkrBBG!R16C13</stp>
        <tr r="M16" s="1"/>
      </tp>
      <tp t="s">
        <v>PERP/CALL</v>
        <stp/>
        <stp>##V3_BDPV12</stp>
        <stp>AV915324 Corp</stp>
        <stp>mty_typ</stp>
        <stp>[hybrids_05.xlsx]tkrBBG!R164C11</stp>
        <tr r="K164" s="1"/>
      </tp>
      <tp t="s">
        <v>PERP/CALL</v>
        <stp/>
        <stp>##V3_BDPV12</stp>
        <stp>UV309787 Corp</stp>
        <stp>mty_typ</stp>
        <stp>[hybrids_05.xlsx]tkrBBG!R191C11</stp>
        <tr r="K191" s="1"/>
      </tp>
      <tp t="s">
        <v>CALLABLE</v>
        <stp/>
        <stp>##V3_BDPV12</stp>
        <stp>EJ817236 Corp</stp>
        <stp>mty_typ</stp>
        <stp>[hybrids_05.xlsx]tkrBBG!R121C11</stp>
        <tr r="K121" s="1"/>
      </tp>
      <tp>
        <v>1500000000</v>
        <stp/>
        <stp>##V3_BDPV12</stp>
        <stp>AX895488 Corp</stp>
        <stp>amt_outstanding</stp>
        <stp>[hybrids_05.xlsx]tkrBBG!R45C13</stp>
        <tr r="M45" s="1"/>
      </tp>
      <tp>
        <v>1000000000</v>
        <stp/>
        <stp>##V3_BDPV12</stp>
        <stp>QZ498658 Corp</stp>
        <stp>amt_outstanding</stp>
        <stp>[hybrids_05.xlsx]tkrBBG!R70C13</stp>
        <tr r="M70" s="1"/>
      </tp>
      <tp>
        <v>700000000</v>
        <stp/>
        <stp>##V3_BDPV12</stp>
        <stp>AU216832 Corp</stp>
        <stp>amt_outstanding</stp>
        <stp>[hybrids_05.xlsx]tkrBBG!R149C13</stp>
        <tr r="M149" s="1"/>
      </tp>
      <tp>
        <v>750000000</v>
        <stp/>
        <stp>##V3_BDPV12</stp>
        <stp>EK024610 Corp</stp>
        <stp>amt_outstanding</stp>
        <stp>[hybrids_05.xlsx]tkrBBG!R101C13</stp>
        <tr r="M101" s="1"/>
      </tp>
      <tp>
        <v>1000000000</v>
        <stp/>
        <stp>##V3_BDPV12</stp>
        <stp>EK117900 Corp</stp>
        <stp>amt_outstanding</stp>
        <stp>[hybrids_05.xlsx]tkrBBG!R105C13</stp>
        <tr r="M105" s="1"/>
      </tp>
      <tp>
        <v>1000000000</v>
        <stp/>
        <stp>##V3_BDPV12</stp>
        <stp>EK117900 Corp</stp>
        <stp>amt_outstanding</stp>
        <stp>[hybrids_05.xlsx]tkrBBG!R104C13</stp>
        <tr r="M104" s="1"/>
      </tp>
      <tp>
        <v>300000000</v>
        <stp/>
        <stp>##V3_BDPV12</stp>
        <stp>QZ677477 Corp</stp>
        <stp>amt_outstanding</stp>
        <stp>[hybrids_05.xlsx]tkrBBG!R110C13</stp>
        <tr r="M110" s="1"/>
      </tp>
      <tp>
        <v>500000000</v>
        <stp/>
        <stp>##V3_BDPV12</stp>
        <stp>AZ851393 Corp</stp>
        <stp>amt_outstanding</stp>
        <stp>[hybrids_05.xlsx]tkrBBG!R107C13</stp>
        <tr r="M107" s="1"/>
      </tp>
      <tp>
        <v>450000000</v>
        <stp/>
        <stp>##V3_BDPV12</stp>
        <stp>EK824997 Corp</stp>
        <stp>amt_outstanding</stp>
        <stp>[hybrids_05.xlsx]tkrBBG!R130C13</stp>
        <tr r="M130" s="1"/>
      </tp>
      <tp>
        <v>1500000000</v>
        <stp/>
        <stp>##V3_BDPV12</stp>
        <stp>AT214434 Corp</stp>
        <stp>amt_outstanding</stp>
        <stp>[hybrids_05.xlsx]tkrBBG!R159C13</stp>
        <tr r="M159" s="1"/>
      </tp>
      <tp>
        <v>500000000</v>
        <stp/>
        <stp>##V3_BDPV12</stp>
        <stp>UV429459 Corp</stp>
        <stp>amt_outstanding</stp>
        <stp>[hybrids_05.xlsx]tkrBBG!R166C13</stp>
        <tr r="M166" s="1"/>
      </tp>
      <tp>
        <v>750000000</v>
        <stp/>
        <stp>##V3_BDPV12</stp>
        <stp>EK768069 Corp</stp>
        <stp>amt_outstanding</stp>
        <stp>[hybrids_05.xlsx]tkrBBG!R134C13</stp>
        <tr r="M134" s="1"/>
      </tp>
      <tp>
        <v>189.19755554199219</v>
        <stp/>
        <stp>##V3_BDPV12</stp>
        <stp>AR887333 Corp</stp>
        <stp>blp_i_sprd_mid</stp>
        <stp>[hybrids_05.xlsx]tkrBBG!R25C17</stp>
        <tr r="Q25" s="1"/>
      </tp>
      <tp>
        <v>244.10578918457031</v>
        <stp/>
        <stp>##V3_BDPV12</stp>
        <stp>AZ207706 Corp</stp>
        <stp>blp_i_sprd_mid</stp>
        <stp>[hybrids_05.xlsx]tkrBBG!R14C17</stp>
        <tr r="Q14" s="1"/>
      </tp>
      <tp>
        <v>155.36032104492188</v>
        <stp/>
        <stp>##V3_BDPV12</stp>
        <stp>BJ924355 Corp</stp>
        <stp>blp_i_sprd_mid</stp>
        <stp>[hybrids_05.xlsx]tkrBBG!R27C17</stp>
        <tr r="Q27" s="1"/>
      </tp>
      <tp>
        <v>231.84912109375</v>
        <stp/>
        <stp>##V3_BDPV12</stp>
        <stp>EK293278 Corp</stp>
        <stp>blp_i_sprd_mid</stp>
        <stp>[hybrids_05.xlsx]tkrBBG!R89C17</stp>
        <tr r="Q89" s="1"/>
      </tp>
      <tp>
        <v>251.57382202148438</v>
        <stp/>
        <stp>##V3_BDPV12</stp>
        <stp>EK803079 Corp</stp>
        <stp>blp_i_sprd_mid</stp>
        <stp>[hybrids_05.xlsx]tkrBBG!R33C17</stp>
        <tr r="Q33" s="1"/>
      </tp>
      <tp>
        <v>390.50076293945313</v>
        <stp/>
        <stp>##V3_BDPV12</stp>
        <stp>BJ814648 Corp</stp>
        <stp>blp_i_sprd_mid</stp>
        <stp>[hybrids_05.xlsx]tkrBBG!R35C17</stp>
        <tr r="Q35" s="1"/>
      </tp>
      <tp>
        <v>349.248779296875</v>
        <stp/>
        <stp>##V3_BDPV12</stp>
        <stp>EK143492 Corp</stp>
        <stp>blp_i_sprd_mid</stp>
        <stp>[hybrids_05.xlsx]tkrBBG!R73C17</stp>
        <tr r="Q73" s="1"/>
      </tp>
      <tp>
        <v>291.14108139534892</v>
        <stp/>
        <stp>##V3_BDPV12</stp>
        <stp>ZR363806 Corp</stp>
        <stp>interval_avg</stp>
        <stp>[hybrids_05.xlsx]sectorTable!R19C32</stp>
        <stp>calc_interval=90d</stp>
        <stp>market_data_override=sp210</stp>
        <tr r="AF19" s="3"/>
      </tp>
      <tp t="s">
        <v>EUR</v>
        <stp/>
        <stp>##V3_BDPV12</stp>
        <stp>XS1195201931 Corp</stp>
        <stp>crncy</stp>
        <stp>[hybrids_05.xlsx]issuerTable!R108C5</stp>
        <tr r="E108" s="5"/>
      </tp>
      <tp t="s">
        <v>PERP/CALL</v>
        <stp/>
        <stp>##V3_BDPV12</stp>
        <stp>EJ811600 Corp</stp>
        <stp>mty_typ</stp>
        <stp>[hybrids_05.xlsx]tkrBBG!R154C11</stp>
        <tr r="K154" s="1"/>
      </tp>
      <tp>
        <v>214.1983448275862</v>
        <stp/>
        <stp>##V3_BDPV12</stp>
        <stp>ZR363806 Corp</stp>
        <stp>interval_avg</stp>
        <stp>[hybrids_05.xlsx]sectorTable!R19C31</stp>
        <stp>calc_interval=30d</stp>
        <stp>market_data_override=sp210</stp>
        <tr r="AE19" s="3"/>
      </tp>
      <tp t="s">
        <v>EUR</v>
        <stp/>
        <stp>##V3_BDPV12</stp>
        <stp>XS2196328608 Corp</stp>
        <stp>crncy</stp>
        <stp>[hybrids_05.xlsx]issuerTable!R141C5</stp>
        <tr r="E141" s="5"/>
      </tp>
      <tp>
        <v>1000000000</v>
        <stp/>
        <stp>##V3_BDPV12</stp>
        <stp>AW770805 Corp</stp>
        <stp>amt_outstanding</stp>
        <stp>[hybrids_05.xlsx]tkrBBG!R90C13</stp>
        <tr r="M90" s="1"/>
      </tp>
      <tp>
        <v>1500000000</v>
        <stp/>
        <stp>##V3_BDPV12</stp>
        <stp>EK027221 Corp</stp>
        <stp>amt_outstanding</stp>
        <stp>[hybrids_05.xlsx]tkrBBG!R103C13</stp>
        <tr r="M103" s="1"/>
      </tp>
      <tp>
        <v>500000000</v>
        <stp/>
        <stp>##V3_BDPV12</stp>
        <stp>AR008123 Corp</stp>
        <stp>amt_outstanding</stp>
        <stp>[hybrids_05.xlsx]tkrBBG!R140C13</stp>
        <tr r="M140" s="1"/>
      </tp>
      <tp>
        <v>1250000000</v>
        <stp/>
        <stp>##V3_BDPV12</stp>
        <stp>EJ516173 Corp</stp>
        <stp>amt_outstanding</stp>
        <stp>[hybrids_05.xlsx]tkrBBG!R100C13</stp>
        <tr r="M100" s="1"/>
      </tp>
      <tp>
        <v>725000000</v>
        <stp/>
        <stp>##V3_BDPV12</stp>
        <stp>QZ716550 Corp</stp>
        <stp>amt_outstanding</stp>
        <stp>[hybrids_05.xlsx]tkrBBG!R106C13</stp>
        <tr r="M106" s="1"/>
      </tp>
      <tp>
        <v>1000000000</v>
        <stp/>
        <stp>##V3_BDPV12</stp>
        <stp>EJ575377 Corp</stp>
        <stp>amt_outstanding</stp>
        <stp>[hybrids_05.xlsx]tkrBBG!R133C13</stp>
        <tr r="M133" s="1"/>
      </tp>
      <tp>
        <v>800000000</v>
        <stp/>
        <stp>##V3_BDPV12</stp>
        <stp>AM679347 Corp</stp>
        <stp>amt_outstanding</stp>
        <stp>[hybrids_05.xlsx]tkrBBG!R193C13</stp>
        <tr r="M193" s="1"/>
      </tp>
      <tp>
        <v>750000000</v>
        <stp/>
        <stp>##V3_BDPV12</stp>
        <stp>AS640440 Corp</stp>
        <stp>amt_outstanding</stp>
        <stp>[hybrids_05.xlsx]tkrBBG!R120C13</stp>
        <tr r="M120" s="1"/>
      </tp>
      <tp>
        <v>300000000</v>
        <stp/>
        <stp>##V3_BDPV12</stp>
        <stp>AX691342 Corp</stp>
        <stp>amt_outstanding</stp>
        <stp>[hybrids_05.xlsx]tkrBBG!R188C13</stp>
        <tr r="M188" s="1"/>
      </tp>
      <tp>
        <v>2097614000</v>
        <stp/>
        <stp>##V3_BDPV12</stp>
        <stp>EJ530879 Corp</stp>
        <stp>amt_outstanding</stp>
        <stp>[hybrids_05.xlsx]tkrBBG!R102C13</stp>
        <tr r="M102" s="1"/>
      </tp>
      <tp>
        <v>750000000</v>
        <stp/>
        <stp>##V3_BDPV12</stp>
        <stp>ZP454068 Corp</stp>
        <stp>amt_outstanding</stp>
        <stp>[hybrids_05.xlsx]tkrBBG!R148C13</stp>
        <tr r="M148" s="1"/>
      </tp>
      <tp>
        <v>303.96633911132813</v>
        <stp/>
        <stp>##V3_BDPV12</stp>
        <stp>AU654481 Corp</stp>
        <stp>blp_i_sprd_mid</stp>
        <stp>[hybrids_05.xlsx]tkrBBG!R78C17</stp>
        <tr r="Q78" s="1"/>
      </tp>
      <tp>
        <v>336.94891357421875</v>
        <stp/>
        <stp>##V3_BDPV12</stp>
        <stp>AU654475 Corp</stp>
        <stp>blp_i_sprd_mid</stp>
        <stp>[hybrids_05.xlsx]tkrBBG!R80C17</stp>
        <tr r="Q80" s="1"/>
      </tp>
      <tp>
        <v>241.90289306640625</v>
        <stp/>
        <stp>##V3_BDPV12</stp>
        <stp>AQ234625 Corp</stp>
        <stp>blp_i_sprd_mid</stp>
        <stp>[hybrids_05.xlsx]tkrBBG!R71C17</stp>
        <tr r="Q71" s="1"/>
      </tp>
      <tp>
        <v>378.54025268554688</v>
        <stp/>
        <stp>##V3_BDPV12</stp>
        <stp>AU654357 Corp</stp>
        <stp>blp_i_sprd_mid</stp>
        <stp>[hybrids_05.xlsx]tkrBBG!R81C17</stp>
        <tr r="Q81" s="1"/>
      </tp>
      <tp t="s">
        <v>REPSM 4 1/2 03/25/75</v>
        <stp/>
        <stp>##V3_BDPV12</stp>
        <stp>XS1207058733 Corp</stp>
        <stp>security_name</stp>
        <stp>[hybrids_05.xlsx]sectorTable!R8C5</stp>
        <tr r="E8" s="3"/>
      </tp>
      <tp t="s">
        <v>CALLABLE</v>
        <stp/>
        <stp>##V3_BDPV12</stp>
        <stp>BK184880 Corp</stp>
        <stp>mty_typ</stp>
        <stp>[hybrids_05.xlsx]tkrBBG!R108C11</stp>
        <tr r="K108" s="1"/>
      </tp>
      <tp t="s">
        <v>PERP/CALL</v>
        <stp/>
        <stp>##V3_BDPV12</stp>
        <stp>BJ980509 Corp</stp>
        <stp>mty_typ</stp>
        <stp>[hybrids_05.xlsx]tkrBBG!R156C11</stp>
        <tr r="K156" s="1"/>
      </tp>
      <tp t="s">
        <v>EUR</v>
        <stp/>
        <stp>##V3_BDPV12</stp>
        <stp>XS1974787480 Corp</stp>
        <stp>crncy</stp>
        <stp>[hybrids_05.xlsx]issuerTable!R111C5</stp>
        <tr r="E111" s="5"/>
      </tp>
      <tp t="s">
        <v>PERP/CALL</v>
        <stp/>
        <stp>##V3_BDPV12</stp>
        <stp>EJ891119 Corp</stp>
        <stp>mty_typ</stp>
        <stp>[hybrids_05.xlsx]tkrBBG!R190C11</stp>
        <tr r="K190" s="1"/>
      </tp>
      <tp>
        <v>1500000000</v>
        <stp/>
        <stp>##V3_BDPV12</stp>
        <stp>QZ730458 Corp</stp>
        <stp>amt_outstanding</stp>
        <stp>[hybrids_05.xlsx]tkrBBG!R47C13</stp>
        <tr r="M47" s="1"/>
      </tp>
      <tp>
        <v>1750000000</v>
        <stp/>
        <stp>##V3_BDPV12</stp>
        <stp>AO262515 Corp</stp>
        <stp>amt_outstanding</stp>
        <stp>[hybrids_05.xlsx]tkrBBG!R196C13</stp>
        <tr r="M196" s="1"/>
      </tp>
      <tp>
        <v>750000000</v>
        <stp/>
        <stp>##V3_BDPV12</stp>
        <stp>ZR363807 Corp</stp>
        <stp>amt_outstanding</stp>
        <stp>[hybrids_05.xlsx]tkrBBG!R132C13</stp>
        <tr r="M132" s="1"/>
      </tp>
      <tp>
        <v>500000000</v>
        <stp/>
        <stp>##V3_BDPV12</stp>
        <stp>ZR363806 Corp</stp>
        <stp>amt_outstanding</stp>
        <stp>[hybrids_05.xlsx]tkrBBG!R131C13</stp>
        <tr r="M131" s="1"/>
      </tp>
      <tp t="s">
        <v>Baa3</v>
        <stp/>
        <stp>##V3_BDPV12</stp>
        <stp>ZR363807 Corp</stp>
        <stp>rtg_moody</stp>
        <stp>[hybrids_05.xlsx]tkrBBG!R132C18</stp>
        <tr r="R132" s="1"/>
      </tp>
      <tp t="s">
        <v>Baa3</v>
        <stp/>
        <stp>##V3_BDPV12</stp>
        <stp>ZR363806 Corp</stp>
        <stp>rtg_moody</stp>
        <stp>[hybrids_05.xlsx]tkrBBG!R131C18</stp>
        <tr r="R131" s="1"/>
      </tp>
      <tp>
        <v>197.81439208984375</v>
        <stp/>
        <stp>##V3_BDPV12</stp>
        <stp>LW068019 Corp</stp>
        <stp>blp_i_sprd_mid</stp>
        <stp>[hybrids_05.xlsx]tkrBBG!R43C17</stp>
        <tr r="Q43" s="1"/>
      </tp>
      <tp>
        <v>220.76739501953125</v>
        <stp/>
        <stp>##V3_BDPV12</stp>
        <stp>AX895488 Corp</stp>
        <stp>blp_i_sprd_mid</stp>
        <stp>[hybrids_05.xlsx]tkrBBG!R45C17</stp>
        <tr r="Q45" s="1"/>
      </tp>
      <tp>
        <v>242.03993225097656</v>
        <stp/>
        <stp>##V3_BDPV12</stp>
        <stp>EK821917 Corp</stp>
        <stp>blp_i_sprd_mid</stp>
        <stp>[hybrids_05.xlsx]tkrBBG!R92C17</stp>
        <tr r="Q92" s="1"/>
      </tp>
      <tp>
        <v>178.29287719726563</v>
        <stp/>
        <stp>##V3_BDPV12</stp>
        <stp>EK041241 Corp</stp>
        <stp>blp_i_sprd_mid</stp>
        <stp>[hybrids_05.xlsx]tkrBBG!R68C17</stp>
        <tr r="Q68" s="1"/>
      </tp>
      <tp>
        <v>202.43356323242188</v>
        <stp/>
        <stp>##V3_BDPV12</stp>
        <stp>EK041235 Corp</stp>
        <stp>blp_i_sprd_mid</stp>
        <stp>[hybrids_05.xlsx]tkrBBG!R64C17</stp>
        <tr r="Q64" s="1"/>
      </tp>
      <tp t="s">
        <v>#N/A Field Not Applicable</v>
        <stp/>
        <stp>##V3_BDPV12</stp>
        <stp>BK116008 Corp</stp>
        <stp>blp_i_sprd_mid</stp>
        <stp>[hybrids_05.xlsx]tkrBBG!R41C17</stp>
        <tr r="Q41" s="1"/>
      </tp>
      <tp>
        <v>316.02935791015625</v>
        <stp/>
        <stp>##V3_BDPV12</stp>
        <stp>BJ736567 Corp</stp>
        <stp>blp_i_sprd_mid</stp>
        <stp>[hybrids_05.xlsx]tkrBBG!R10C17</stp>
        <tr r="Q10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Types" Target="richData/rdRichValueTyp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mtrx!$B$245</c:f>
              <c:strCache>
                <c:ptCount val="1"/>
                <c:pt idx="0">
                  <c:v>TOTAL 3 7/8 PERP nc-22</c:v>
                </c:pt>
              </c:strCache>
            </c:strRef>
          </c:tx>
          <c:spPr>
            <a:ln w="28575" cap="rnd">
              <a:solidFill>
                <a:schemeClr val="accent1">
                  <a:shade val="5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3000"/>
                </a:schemeClr>
              </a:solidFill>
              <a:ln w="9525">
                <a:solidFill>
                  <a:schemeClr val="accent1">
                    <a:shade val="53000"/>
                  </a:schemeClr>
                </a:solidFill>
              </a:ln>
              <a:effectLst/>
            </c:spPr>
          </c:marker>
          <c:cat>
            <c:numRef>
              <c:f>mtrx!$N$244:$SS$244</c:f>
              <c:numCache>
                <c:formatCode>m/d/yyyy</c:formatCode>
                <c:ptCount val="500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  <c:pt idx="496" formatCode="General">
                  <c:v>43304</c:v>
                </c:pt>
                <c:pt idx="497" formatCode="General">
                  <c:v>43301</c:v>
                </c:pt>
                <c:pt idx="498" formatCode="General">
                  <c:v>43300</c:v>
                </c:pt>
                <c:pt idx="499" formatCode="General">
                  <c:v>43299</c:v>
                </c:pt>
              </c:numCache>
            </c:numRef>
          </c:cat>
          <c:val>
            <c:numRef>
              <c:f>mtrx!$N$245:$SS$245</c:f>
              <c:numCache>
                <c:formatCode>0</c:formatCode>
                <c:ptCount val="500"/>
                <c:pt idx="0">
                  <c:v>-15.744115025162728</c:v>
                </c:pt>
                <c:pt idx="1">
                  <c:v>-29.089542736291918</c:v>
                </c:pt>
                <c:pt idx="2">
                  <c:v>-27.339913396239268</c:v>
                </c:pt>
                <c:pt idx="3">
                  <c:v>-11.546416733980152</c:v>
                </c:pt>
                <c:pt idx="4">
                  <c:v>-14.254997943520522</c:v>
                </c:pt>
                <c:pt idx="5">
                  <c:v>-9.9572862339019821</c:v>
                </c:pt>
                <c:pt idx="6">
                  <c:v>-9.1764244185686152</c:v>
                </c:pt>
                <c:pt idx="7">
                  <c:v>-1.7219144814013987</c:v>
                </c:pt>
                <c:pt idx="8">
                  <c:v>-2.1703928049802812</c:v>
                </c:pt>
                <c:pt idx="9">
                  <c:v>-1.1156399141549969</c:v>
                </c:pt>
                <c:pt idx="10">
                  <c:v>-7.9186332366466559</c:v>
                </c:pt>
                <c:pt idx="11">
                  <c:v>11.45959388983249</c:v>
                </c:pt>
                <c:pt idx="12">
                  <c:v>12.058017374873145</c:v>
                </c:pt>
                <c:pt idx="13">
                  <c:v>25.926522407650964</c:v>
                </c:pt>
                <c:pt idx="14">
                  <c:v>20.026663360118846</c:v>
                </c:pt>
                <c:pt idx="15">
                  <c:v>-4.4260326714515656</c:v>
                </c:pt>
                <c:pt idx="16">
                  <c:v>25.704528631448738</c:v>
                </c:pt>
                <c:pt idx="17">
                  <c:v>20.051377864837633</c:v>
                </c:pt>
                <c:pt idx="18">
                  <c:v>15.841747790098196</c:v>
                </c:pt>
                <c:pt idx="19">
                  <c:v>14.256937950253473</c:v>
                </c:pt>
                <c:pt idx="20">
                  <c:v>-4.8842191576957816</c:v>
                </c:pt>
                <c:pt idx="21">
                  <c:v>-37.238915372014048</c:v>
                </c:pt>
                <c:pt idx="22">
                  <c:v>-59.947485145330425</c:v>
                </c:pt>
                <c:pt idx="23">
                  <c:v>-22.689446444749819</c:v>
                </c:pt>
                <c:pt idx="24">
                  <c:v>-16.348170195698742</c:v>
                </c:pt>
                <c:pt idx="25">
                  <c:v>-5.6843937321901308</c:v>
                </c:pt>
                <c:pt idx="26">
                  <c:v>-10.076594312310249</c:v>
                </c:pt>
                <c:pt idx="27">
                  <c:v>-12.021346642851853</c:v>
                </c:pt>
                <c:pt idx="28">
                  <c:v>-11.243775012493131</c:v>
                </c:pt>
                <c:pt idx="29">
                  <c:v>-35.997759675145147</c:v>
                </c:pt>
                <c:pt idx="30">
                  <c:v>-32.422176221251476</c:v>
                </c:pt>
                <c:pt idx="31">
                  <c:v>-45.268462862610818</c:v>
                </c:pt>
                <c:pt idx="32">
                  <c:v>-18.415368125081073</c:v>
                </c:pt>
                <c:pt idx="33">
                  <c:v>-14.637494363427152</c:v>
                </c:pt>
                <c:pt idx="34">
                  <c:v>-3.3896847245692925</c:v>
                </c:pt>
                <c:pt idx="35">
                  <c:v>19.709171383619321</c:v>
                </c:pt>
                <c:pt idx="36">
                  <c:v>60.768980893969569</c:v>
                </c:pt>
                <c:pt idx="37">
                  <c:v>67.387527914643272</c:v>
                </c:pt>
                <c:pt idx="38">
                  <c:v>81.598183102369319</c:v>
                </c:pt>
                <c:pt idx="39">
                  <c:v>58.244084672689439</c:v>
                </c:pt>
                <c:pt idx="40">
                  <c:v>52.986436333417942</c:v>
                </c:pt>
                <c:pt idx="41">
                  <c:v>61.006142290353807</c:v>
                </c:pt>
                <c:pt idx="42">
                  <c:v>52.165917338371287</c:v>
                </c:pt>
                <c:pt idx="43">
                  <c:v>72.85848240721225</c:v>
                </c:pt>
                <c:pt idx="44">
                  <c:v>89.089077287674002</c:v>
                </c:pt>
                <c:pt idx="45">
                  <c:v>111.52872015166281</c:v>
                </c:pt>
                <c:pt idx="46">
                  <c:v>132.43761342775821</c:v>
                </c:pt>
                <c:pt idx="47">
                  <c:v>107.58310203135005</c:v>
                </c:pt>
                <c:pt idx="48">
                  <c:v>109.04501655864721</c:v>
                </c:pt>
                <c:pt idx="49">
                  <c:v>64.18046192669874</c:v>
                </c:pt>
                <c:pt idx="50">
                  <c:v>35.25254903531075</c:v>
                </c:pt>
                <c:pt idx="51">
                  <c:v>73.591962358951577</c:v>
                </c:pt>
                <c:pt idx="52">
                  <c:v>89.928600219964949</c:v>
                </c:pt>
                <c:pt idx="53">
                  <c:v>205.24906824004648</c:v>
                </c:pt>
                <c:pt idx="54">
                  <c:v>235.3866662311554</c:v>
                </c:pt>
                <c:pt idx="55">
                  <c:v>63.825161312580093</c:v>
                </c:pt>
                <c:pt idx="56">
                  <c:v>-15.273217519283293</c:v>
                </c:pt>
                <c:pt idx="57">
                  <c:v>-23.435470847129835</c:v>
                </c:pt>
                <c:pt idx="58">
                  <c:v>-55.08384256160258</c:v>
                </c:pt>
                <c:pt idx="59">
                  <c:v>-72.082840335845972</c:v>
                </c:pt>
                <c:pt idx="60">
                  <c:v>-75.84234205865863</c:v>
                </c:pt>
                <c:pt idx="61">
                  <c:v>-62.037829561114307</c:v>
                </c:pt>
                <c:pt idx="62">
                  <c:v>-55.70005418109892</c:v>
                </c:pt>
                <c:pt idx="63">
                  <c:v>-34.863744193196283</c:v>
                </c:pt>
                <c:pt idx="64">
                  <c:v>-49.453345749974233</c:v>
                </c:pt>
                <c:pt idx="65">
                  <c:v>-43.791965617418271</c:v>
                </c:pt>
                <c:pt idx="66">
                  <c:v>-62.992217208981458</c:v>
                </c:pt>
                <c:pt idx="67">
                  <c:v>-63.135590929865828</c:v>
                </c:pt>
                <c:pt idx="68">
                  <c:v>-63.33617408955098</c:v>
                </c:pt>
                <c:pt idx="69">
                  <c:v>-72.890299246668803</c:v>
                </c:pt>
                <c:pt idx="70">
                  <c:v>-63.668139832019847</c:v>
                </c:pt>
                <c:pt idx="71">
                  <c:v>-45.196628236651406</c:v>
                </c:pt>
                <c:pt idx="72">
                  <c:v>-14.818353018760718</c:v>
                </c:pt>
                <c:pt idx="73">
                  <c:v>-17.926592014789549</c:v>
                </c:pt>
                <c:pt idx="74">
                  <c:v>-8.1798619670867083</c:v>
                </c:pt>
                <c:pt idx="75">
                  <c:v>19.786551704645149</c:v>
                </c:pt>
                <c:pt idx="76">
                  <c:v>30.045598668932939</c:v>
                </c:pt>
                <c:pt idx="77">
                  <c:v>37.478575897216729</c:v>
                </c:pt>
                <c:pt idx="78">
                  <c:v>44.614242756843566</c:v>
                </c:pt>
                <c:pt idx="79">
                  <c:v>4.7187727211713764</c:v>
                </c:pt>
                <c:pt idx="80">
                  <c:v>-9.584627970933866</c:v>
                </c:pt>
                <c:pt idx="81">
                  <c:v>-36.089670575857156</c:v>
                </c:pt>
                <c:pt idx="82">
                  <c:v>-22.98733387267589</c:v>
                </c:pt>
                <c:pt idx="83">
                  <c:v>-3.9784519838094923</c:v>
                </c:pt>
                <c:pt idx="84">
                  <c:v>-23.426165948510189</c:v>
                </c:pt>
                <c:pt idx="85">
                  <c:v>-28.982985072731992</c:v>
                </c:pt>
                <c:pt idx="86">
                  <c:v>-26.738367806911469</c:v>
                </c:pt>
                <c:pt idx="87">
                  <c:v>-32.345679239153853</c:v>
                </c:pt>
                <c:pt idx="88">
                  <c:v>-32.966923118948941</c:v>
                </c:pt>
                <c:pt idx="89">
                  <c:v>-28.806751339912424</c:v>
                </c:pt>
                <c:pt idx="90">
                  <c:v>-27.316478178143512</c:v>
                </c:pt>
                <c:pt idx="91">
                  <c:v>-23.125243224740032</c:v>
                </c:pt>
                <c:pt idx="92">
                  <c:v>-19.784388953089703</c:v>
                </c:pt>
                <c:pt idx="93">
                  <c:v>-22.513026307940478</c:v>
                </c:pt>
                <c:pt idx="94">
                  <c:v>-16.132329206109048</c:v>
                </c:pt>
                <c:pt idx="95">
                  <c:v>-16.833987940311424</c:v>
                </c:pt>
                <c:pt idx="96">
                  <c:v>-17.9559286249876</c:v>
                </c:pt>
                <c:pt idx="97">
                  <c:v>-17.146158564925202</c:v>
                </c:pt>
                <c:pt idx="98">
                  <c:v>-17.241140357851975</c:v>
                </c:pt>
                <c:pt idx="99">
                  <c:v>-19.078483624219899</c:v>
                </c:pt>
                <c:pt idx="100">
                  <c:v>-12.992681562185297</c:v>
                </c:pt>
                <c:pt idx="101">
                  <c:v>-19.461824328064914</c:v>
                </c:pt>
                <c:pt idx="102">
                  <c:v>-21.929036081194866</c:v>
                </c:pt>
                <c:pt idx="103">
                  <c:v>-25.106014180779454</c:v>
                </c:pt>
                <c:pt idx="104">
                  <c:v>-27.379296622395515</c:v>
                </c:pt>
                <c:pt idx="105">
                  <c:v>-26.277474719405177</c:v>
                </c:pt>
                <c:pt idx="106">
                  <c:v>-26.85664011263848</c:v>
                </c:pt>
                <c:pt idx="107">
                  <c:v>-27.58939213693143</c:v>
                </c:pt>
                <c:pt idx="108">
                  <c:v>-27.339636841416365</c:v>
                </c:pt>
                <c:pt idx="109">
                  <c:v>-28.886422832727426</c:v>
                </c:pt>
                <c:pt idx="110">
                  <c:v>-27.527002349257465</c:v>
                </c:pt>
                <c:pt idx="111">
                  <c:v>-26.723174704194065</c:v>
                </c:pt>
                <c:pt idx="112">
                  <c:v>-23.099715049147619</c:v>
                </c:pt>
                <c:pt idx="113">
                  <c:v>-23.005730944156653</c:v>
                </c:pt>
                <c:pt idx="114">
                  <c:v>-14.79021909725666</c:v>
                </c:pt>
                <c:pt idx="115">
                  <c:v>-13.437845320940021</c:v>
                </c:pt>
                <c:pt idx="116">
                  <c:v>-8.8827017716169365</c:v>
                </c:pt>
                <c:pt idx="117">
                  <c:v>-7.689033837437627</c:v>
                </c:pt>
                <c:pt idx="118">
                  <c:v>-8.6896508352756427</c:v>
                </c:pt>
                <c:pt idx="119">
                  <c:v>-10.883955034613614</c:v>
                </c:pt>
                <c:pt idx="120">
                  <c:v>-9.9845975978374426</c:v>
                </c:pt>
                <c:pt idx="121">
                  <c:v>-10.476034726738924</c:v>
                </c:pt>
                <c:pt idx="122">
                  <c:v>-10.5460345416069</c:v>
                </c:pt>
                <c:pt idx="123">
                  <c:v>-10.10403849101067</c:v>
                </c:pt>
                <c:pt idx="124">
                  <c:v>-9.5542659523487075</c:v>
                </c:pt>
                <c:pt idx="125">
                  <c:v>-8.5848657995462503</c:v>
                </c:pt>
                <c:pt idx="126">
                  <c:v>-9.6897053245305926</c:v>
                </c:pt>
                <c:pt idx="127">
                  <c:v>-13.902631496787073</c:v>
                </c:pt>
                <c:pt idx="128">
                  <c:v>-13.474843101620678</c:v>
                </c:pt>
                <c:pt idx="129">
                  <c:v>-13.697772989511492</c:v>
                </c:pt>
                <c:pt idx="130">
                  <c:v>-14.629920567393299</c:v>
                </c:pt>
                <c:pt idx="131">
                  <c:v>-16.389896811962117</c:v>
                </c:pt>
                <c:pt idx="132">
                  <c:v>-14.086477745175365</c:v>
                </c:pt>
                <c:pt idx="133">
                  <c:v>-15.620519283294676</c:v>
                </c:pt>
                <c:pt idx="134">
                  <c:v>-18.412342956185341</c:v>
                </c:pt>
                <c:pt idx="135">
                  <c:v>-17.055824319005005</c:v>
                </c:pt>
                <c:pt idx="136">
                  <c:v>-18.277497535109518</c:v>
                </c:pt>
                <c:pt idx="137">
                  <c:v>-16.017685880661006</c:v>
                </c:pt>
                <c:pt idx="138">
                  <c:v>-13.992153558969498</c:v>
                </c:pt>
                <c:pt idx="139">
                  <c:v>-15.937698367476465</c:v>
                </c:pt>
                <c:pt idx="140">
                  <c:v>-15.596504581332212</c:v>
                </c:pt>
                <c:pt idx="141">
                  <c:v>-15.246215934395799</c:v>
                </c:pt>
                <c:pt idx="142">
                  <c:v>-16.285597025752061</c:v>
                </c:pt>
                <c:pt idx="143">
                  <c:v>-15.300552842617037</c:v>
                </c:pt>
                <c:pt idx="144">
                  <c:v>-14.149477024435996</c:v>
                </c:pt>
                <c:pt idx="145">
                  <c:v>-14.102230678319934</c:v>
                </c:pt>
                <c:pt idx="146">
                  <c:v>-17.199516910195356</c:v>
                </c:pt>
                <c:pt idx="147">
                  <c:v>-18.344191577076899</c:v>
                </c:pt>
                <c:pt idx="148">
                  <c:v>-18.952597392678271</c:v>
                </c:pt>
                <c:pt idx="149">
                  <c:v>-19.938234964132306</c:v>
                </c:pt>
                <c:pt idx="150">
                  <c:v>-15.722487818598751</c:v>
                </c:pt>
                <c:pt idx="151">
                  <c:v>-17.332211673259735</c:v>
                </c:pt>
                <c:pt idx="152">
                  <c:v>-18.373553676247596</c:v>
                </c:pt>
                <c:pt idx="153">
                  <c:v>-18.112674461841593</c:v>
                </c:pt>
                <c:pt idx="154">
                  <c:v>-19.441494559645662</c:v>
                </c:pt>
                <c:pt idx="155">
                  <c:v>-22.559269752144814</c:v>
                </c:pt>
                <c:pt idx="156">
                  <c:v>-31.365531667947764</c:v>
                </c:pt>
                <c:pt idx="157">
                  <c:v>-34.279590694069867</c:v>
                </c:pt>
                <c:pt idx="158">
                  <c:v>-36.503511176586159</c:v>
                </c:pt>
                <c:pt idx="159">
                  <c:v>-35.737332940936071</c:v>
                </c:pt>
                <c:pt idx="160">
                  <c:v>-32.426693975210199</c:v>
                </c:pt>
                <c:pt idx="161">
                  <c:v>-31.179971588373178</c:v>
                </c:pt>
                <c:pt idx="162">
                  <c:v>-31.354459697365755</c:v>
                </c:pt>
                <c:pt idx="163">
                  <c:v>-29.779467017889012</c:v>
                </c:pt>
                <c:pt idx="164">
                  <c:v>-27.912107754468927</c:v>
                </c:pt>
                <c:pt idx="165">
                  <c:v>-27.434394548058506</c:v>
                </c:pt>
                <c:pt idx="166">
                  <c:v>-27.391422862410536</c:v>
                </c:pt>
                <c:pt idx="167">
                  <c:v>-22.778356248855594</c:v>
                </c:pt>
                <c:pt idx="168">
                  <c:v>-22.910538887619971</c:v>
                </c:pt>
                <c:pt idx="169">
                  <c:v>-20.327881501913076</c:v>
                </c:pt>
                <c:pt idx="170">
                  <c:v>-21.535840796470652</c:v>
                </c:pt>
                <c:pt idx="171">
                  <c:v>-22.006515904426578</c:v>
                </c:pt>
                <c:pt idx="172">
                  <c:v>-23.179815677881244</c:v>
                </c:pt>
                <c:pt idx="173">
                  <c:v>-20.105431152224533</c:v>
                </c:pt>
                <c:pt idx="174">
                  <c:v>-17.866474318265908</c:v>
                </c:pt>
                <c:pt idx="175">
                  <c:v>-15.017956257700916</c:v>
                </c:pt>
                <c:pt idx="176">
                  <c:v>-14.096002808570866</c:v>
                </c:pt>
                <c:pt idx="177">
                  <c:v>-12.653787376642235</c:v>
                </c:pt>
                <c:pt idx="178">
                  <c:v>-13.900215776920319</c:v>
                </c:pt>
                <c:pt idx="179">
                  <c:v>-12.751085140109055</c:v>
                </c:pt>
                <c:pt idx="180">
                  <c:v>-10.891180153846733</c:v>
                </c:pt>
                <c:pt idx="181">
                  <c:v>-11.858909797072414</c:v>
                </c:pt>
                <c:pt idx="182">
                  <c:v>-10.195199898362162</c:v>
                </c:pt>
                <c:pt idx="183">
                  <c:v>-8.4525098317861591</c:v>
                </c:pt>
                <c:pt idx="184">
                  <c:v>-9.535730325341234</c:v>
                </c:pt>
                <c:pt idx="185">
                  <c:v>-9.8158618727922544</c:v>
                </c:pt>
                <c:pt idx="186">
                  <c:v>-8.8629150072336103</c:v>
                </c:pt>
                <c:pt idx="187">
                  <c:v>-9.9408738584518517</c:v>
                </c:pt>
                <c:pt idx="188">
                  <c:v>-12.532501282095922</c:v>
                </c:pt>
                <c:pt idx="189">
                  <c:v>-13.481241604208947</c:v>
                </c:pt>
                <c:pt idx="190">
                  <c:v>-14.098950073838225</c:v>
                </c:pt>
                <c:pt idx="191">
                  <c:v>-15.280966139674192</c:v>
                </c:pt>
                <c:pt idx="192">
                  <c:v>-14.05990348184109</c:v>
                </c:pt>
                <c:pt idx="193">
                  <c:v>-13.488763654828062</c:v>
                </c:pt>
                <c:pt idx="194">
                  <c:v>-11.249270624279987</c:v>
                </c:pt>
                <c:pt idx="195">
                  <c:v>-12.661716244697558</c:v>
                </c:pt>
                <c:pt idx="196">
                  <c:v>-12.735105786085143</c:v>
                </c:pt>
                <c:pt idx="197">
                  <c:v>-16.544705762028698</c:v>
                </c:pt>
                <c:pt idx="198">
                  <c:v>-16.3263706908226</c:v>
                </c:pt>
                <c:pt idx="199">
                  <c:v>-17.747200959324829</c:v>
                </c:pt>
                <c:pt idx="200">
                  <c:v>-18.948190882682809</c:v>
                </c:pt>
                <c:pt idx="201">
                  <c:v>-19.288339837551106</c:v>
                </c:pt>
                <c:pt idx="202">
                  <c:v>-23.970786707997306</c:v>
                </c:pt>
                <c:pt idx="203">
                  <c:v>-27.315592995524412</c:v>
                </c:pt>
                <c:pt idx="204">
                  <c:v>-19.419419671297078</c:v>
                </c:pt>
                <c:pt idx="205">
                  <c:v>-17.034400697827344</c:v>
                </c:pt>
                <c:pt idx="206">
                  <c:v>-15.560315619111066</c:v>
                </c:pt>
                <c:pt idx="207">
                  <c:v>-7.8842585322856849</c:v>
                </c:pt>
                <c:pt idx="208">
                  <c:v>-22.56653677129745</c:v>
                </c:pt>
                <c:pt idx="209">
                  <c:v>-21.994512887239466</c:v>
                </c:pt>
                <c:pt idx="210">
                  <c:v>-23.023956445336339</c:v>
                </c:pt>
                <c:pt idx="211">
                  <c:v>-20.773018806338314</c:v>
                </c:pt>
                <c:pt idx="212">
                  <c:v>-20.171531509757045</c:v>
                </c:pt>
                <c:pt idx="213">
                  <c:v>-17.704643402457236</c:v>
                </c:pt>
                <c:pt idx="214">
                  <c:v>-20.07442627716064</c:v>
                </c:pt>
                <c:pt idx="215">
                  <c:v>-20.754531561136247</c:v>
                </c:pt>
                <c:pt idx="216">
                  <c:v>-22.376045739889143</c:v>
                </c:pt>
                <c:pt idx="217">
                  <c:v>-21.880268244981764</c:v>
                </c:pt>
                <c:pt idx="218">
                  <c:v>-23.469130205035214</c:v>
                </c:pt>
                <c:pt idx="219">
                  <c:v>-21.186965453386314</c:v>
                </c:pt>
                <c:pt idx="220">
                  <c:v>-22.012661337137224</c:v>
                </c:pt>
                <c:pt idx="221">
                  <c:v>-20.38240618348123</c:v>
                </c:pt>
                <c:pt idx="222">
                  <c:v>-19.309522593498222</c:v>
                </c:pt>
                <c:pt idx="223">
                  <c:v>-24.174474702239053</c:v>
                </c:pt>
                <c:pt idx="224">
                  <c:v>-21.074399940848352</c:v>
                </c:pt>
                <c:pt idx="225">
                  <c:v>-16.901051361203187</c:v>
                </c:pt>
                <c:pt idx="226">
                  <c:v>-16.612472025394439</c:v>
                </c:pt>
                <c:pt idx="227">
                  <c:v>-20.020754251003268</c:v>
                </c:pt>
                <c:pt idx="228">
                  <c:v>-17.984851829409592</c:v>
                </c:pt>
                <c:pt idx="229">
                  <c:v>-19.139585629463184</c:v>
                </c:pt>
                <c:pt idx="230">
                  <c:v>-25.985356791377072</c:v>
                </c:pt>
                <c:pt idx="231">
                  <c:v>-27.475927619099608</c:v>
                </c:pt>
                <c:pt idx="232">
                  <c:v>-30.102681346058858</c:v>
                </c:pt>
                <c:pt idx="233">
                  <c:v>-32.934481839537625</c:v>
                </c:pt>
                <c:pt idx="234">
                  <c:v>-31.205061811566367</c:v>
                </c:pt>
                <c:pt idx="235">
                  <c:v>-30.498534151673311</c:v>
                </c:pt>
                <c:pt idx="236">
                  <c:v>-26.342804680228227</c:v>
                </c:pt>
                <c:pt idx="237">
                  <c:v>-23.569524271249776</c:v>
                </c:pt>
                <c:pt idx="238">
                  <c:v>-21.591357655882831</c:v>
                </c:pt>
                <c:pt idx="239">
                  <c:v>-22.93456776726245</c:v>
                </c:pt>
                <c:pt idx="240">
                  <c:v>-20.478715477943418</c:v>
                </c:pt>
                <c:pt idx="241">
                  <c:v>-18.793252772688867</c:v>
                </c:pt>
                <c:pt idx="242">
                  <c:v>-17.445396868109704</c:v>
                </c:pt>
                <c:pt idx="243">
                  <c:v>-15.300373974084849</c:v>
                </c:pt>
                <c:pt idx="244">
                  <c:v>-17.344016145586963</c:v>
                </c:pt>
                <c:pt idx="245">
                  <c:v>-18.356138166546813</c:v>
                </c:pt>
                <c:pt idx="246">
                  <c:v>-16.649470777869212</c:v>
                </c:pt>
                <c:pt idx="247">
                  <c:v>-18.416671016097069</c:v>
                </c:pt>
                <c:pt idx="248">
                  <c:v>-15.240768159627919</c:v>
                </c:pt>
                <c:pt idx="249">
                  <c:v>-11.614147278308849</c:v>
                </c:pt>
                <c:pt idx="250">
                  <c:v>-12.448389633059492</c:v>
                </c:pt>
                <c:pt idx="251">
                  <c:v>-11.208925579786296</c:v>
                </c:pt>
                <c:pt idx="252">
                  <c:v>-11.011284898400291</c:v>
                </c:pt>
                <c:pt idx="253">
                  <c:v>-12.485401781201375</c:v>
                </c:pt>
                <c:pt idx="254">
                  <c:v>-15.948567474126818</c:v>
                </c:pt>
                <c:pt idx="255">
                  <c:v>-15.973422626852994</c:v>
                </c:pt>
                <c:pt idx="256">
                  <c:v>-10.833536738157278</c:v>
                </c:pt>
                <c:pt idx="257">
                  <c:v>-13.190541086435331</c:v>
                </c:pt>
                <c:pt idx="258">
                  <c:v>-12.357589795947078</c:v>
                </c:pt>
                <c:pt idx="259">
                  <c:v>-13.011586568117139</c:v>
                </c:pt>
                <c:pt idx="260">
                  <c:v>-13.183219707489002</c:v>
                </c:pt>
                <c:pt idx="261">
                  <c:v>-12.912007250905035</c:v>
                </c:pt>
                <c:pt idx="262">
                  <c:v>-14.528338029623029</c:v>
                </c:pt>
                <c:pt idx="263">
                  <c:v>-16.037132308602338</c:v>
                </c:pt>
                <c:pt idx="264">
                  <c:v>-17.970052071571345</c:v>
                </c:pt>
                <c:pt idx="265">
                  <c:v>-17.627421738743777</c:v>
                </c:pt>
                <c:pt idx="266">
                  <c:v>-15.370523732781415</c:v>
                </c:pt>
                <c:pt idx="267">
                  <c:v>-15.629659000277528</c:v>
                </c:pt>
                <c:pt idx="268">
                  <c:v>-20.983802043318754</c:v>
                </c:pt>
                <c:pt idx="269">
                  <c:v>-26.042155218005192</c:v>
                </c:pt>
                <c:pt idx="270">
                  <c:v>-26.914409334421151</c:v>
                </c:pt>
                <c:pt idx="271">
                  <c:v>-28.399853562831879</c:v>
                </c:pt>
                <c:pt idx="272">
                  <c:v>-30.197949441194524</c:v>
                </c:pt>
                <c:pt idx="273">
                  <c:v>-31.956758348226543</c:v>
                </c:pt>
                <c:pt idx="274">
                  <c:v>-25.673000319004061</c:v>
                </c:pt>
                <c:pt idx="275">
                  <c:v>-32.767702381491659</c:v>
                </c:pt>
                <c:pt idx="276">
                  <c:v>-36.01359124815464</c:v>
                </c:pt>
                <c:pt idx="277">
                  <c:v>-36.332450718522082</c:v>
                </c:pt>
                <c:pt idx="278">
                  <c:v>-35.701840996980664</c:v>
                </c:pt>
                <c:pt idx="279">
                  <c:v>-31.114727298974984</c:v>
                </c:pt>
                <c:pt idx="280">
                  <c:v>-28.140307418942442</c:v>
                </c:pt>
                <c:pt idx="281">
                  <c:v>-30.35300191664696</c:v>
                </c:pt>
                <c:pt idx="282">
                  <c:v>-29.832559062838556</c:v>
                </c:pt>
                <c:pt idx="283">
                  <c:v>-30.268331953763962</c:v>
                </c:pt>
                <c:pt idx="284">
                  <c:v>-31.939173313260085</c:v>
                </c:pt>
                <c:pt idx="285">
                  <c:v>-32.838111940622326</c:v>
                </c:pt>
                <c:pt idx="286">
                  <c:v>-34.978724082469938</c:v>
                </c:pt>
                <c:pt idx="287">
                  <c:v>-32.000987178683275</c:v>
                </c:pt>
                <c:pt idx="288">
                  <c:v>-36.486953335046763</c:v>
                </c:pt>
                <c:pt idx="289">
                  <c:v>-33.995483887910851</c:v>
                </c:pt>
                <c:pt idx="290">
                  <c:v>-33.826988607645035</c:v>
                </c:pt>
                <c:pt idx="291">
                  <c:v>-34.360744620442389</c:v>
                </c:pt>
                <c:pt idx="292">
                  <c:v>-34.600680504441272</c:v>
                </c:pt>
                <c:pt idx="293">
                  <c:v>-36.306873159885413</c:v>
                </c:pt>
                <c:pt idx="294">
                  <c:v>-36.943722553372396</c:v>
                </c:pt>
                <c:pt idx="295">
                  <c:v>-36.802180382966995</c:v>
                </c:pt>
                <c:pt idx="296">
                  <c:v>-35.077582747578631</c:v>
                </c:pt>
                <c:pt idx="297">
                  <c:v>-36.489440614104282</c:v>
                </c:pt>
                <c:pt idx="298">
                  <c:v>-39.063172178387646</c:v>
                </c:pt>
                <c:pt idx="299">
                  <c:v>-33.799634048104295</c:v>
                </c:pt>
                <c:pt idx="300">
                  <c:v>-34.860620461106294</c:v>
                </c:pt>
                <c:pt idx="301">
                  <c:v>-34.506310164690014</c:v>
                </c:pt>
                <c:pt idx="302">
                  <c:v>-34.800721193432807</c:v>
                </c:pt>
                <c:pt idx="303">
                  <c:v>-34.447713449358936</c:v>
                </c:pt>
                <c:pt idx="304">
                  <c:v>-33.389844407677657</c:v>
                </c:pt>
                <c:pt idx="305">
                  <c:v>-28.546382217884073</c:v>
                </c:pt>
                <c:pt idx="306">
                  <c:v>-27.185359513640407</c:v>
                </c:pt>
                <c:pt idx="307">
                  <c:v>-29.646661360979081</c:v>
                </c:pt>
                <c:pt idx="308">
                  <c:v>-28.345497073173533</c:v>
                </c:pt>
                <c:pt idx="309">
                  <c:v>-28.873371227979661</c:v>
                </c:pt>
                <c:pt idx="310">
                  <c:v>-27.569931382417693</c:v>
                </c:pt>
                <c:pt idx="311">
                  <c:v>-27.242596218228357</c:v>
                </c:pt>
                <c:pt idx="312">
                  <c:v>-27.417799173116677</c:v>
                </c:pt>
                <c:pt idx="313">
                  <c:v>-28.349949411153787</c:v>
                </c:pt>
                <c:pt idx="314">
                  <c:v>-29.473665408372881</c:v>
                </c:pt>
                <c:pt idx="315">
                  <c:v>-33.552527978897089</c:v>
                </c:pt>
                <c:pt idx="316">
                  <c:v>-31.559590073943127</c:v>
                </c:pt>
                <c:pt idx="317">
                  <c:v>-39.92115629911423</c:v>
                </c:pt>
                <c:pt idx="318">
                  <c:v>-48.715551058769222</c:v>
                </c:pt>
                <c:pt idx="319">
                  <c:v>-49.037099700331694</c:v>
                </c:pt>
                <c:pt idx="320">
                  <c:v>-44.873739695906636</c:v>
                </c:pt>
                <c:pt idx="321">
                  <c:v>-46.662038451790814</c:v>
                </c:pt>
                <c:pt idx="322">
                  <c:v>-45.904492270231252</c:v>
                </c:pt>
                <c:pt idx="323">
                  <c:v>-49.250043939828871</c:v>
                </c:pt>
                <c:pt idx="324">
                  <c:v>-46.698683567047112</c:v>
                </c:pt>
                <c:pt idx="325">
                  <c:v>-44.143056751489638</c:v>
                </c:pt>
                <c:pt idx="326">
                  <c:v>-21.28406977307796</c:v>
                </c:pt>
                <c:pt idx="327">
                  <c:v>-19.359496076107035</c:v>
                </c:pt>
                <c:pt idx="328">
                  <c:v>-19.686761778473851</c:v>
                </c:pt>
                <c:pt idx="329">
                  <c:v>-18.834633956313112</c:v>
                </c:pt>
                <c:pt idx="330">
                  <c:v>-14.746548650979989</c:v>
                </c:pt>
                <c:pt idx="331">
                  <c:v>-24.142743664979932</c:v>
                </c:pt>
                <c:pt idx="332">
                  <c:v>-22.285587091565134</c:v>
                </c:pt>
                <c:pt idx="333">
                  <c:v>-21.281019393205639</c:v>
                </c:pt>
                <c:pt idx="334">
                  <c:v>-21.363085033416752</c:v>
                </c:pt>
                <c:pt idx="335">
                  <c:v>-13.720319505929936</c:v>
                </c:pt>
                <c:pt idx="336">
                  <c:v>-11.987297982692724</c:v>
                </c:pt>
                <c:pt idx="337">
                  <c:v>-12.812779170870783</c:v>
                </c:pt>
                <c:pt idx="338">
                  <c:v>-11.29372684085368</c:v>
                </c:pt>
                <c:pt idx="339">
                  <c:v>-11.401383577704436</c:v>
                </c:pt>
                <c:pt idx="340">
                  <c:v>-10.178379151225087</c:v>
                </c:pt>
                <c:pt idx="341">
                  <c:v>-6.6418812804222114</c:v>
                </c:pt>
                <c:pt idx="342">
                  <c:v>-6.8666955734491353</c:v>
                </c:pt>
                <c:pt idx="343">
                  <c:v>-5.4978967294692893</c:v>
                </c:pt>
                <c:pt idx="344">
                  <c:v>-6.4860031895637462</c:v>
                </c:pt>
                <c:pt idx="345">
                  <c:v>-7.4668524891138048</c:v>
                </c:pt>
                <c:pt idx="346">
                  <c:v>-7.2788285745382382</c:v>
                </c:pt>
                <c:pt idx="347">
                  <c:v>-6.1987382851839214</c:v>
                </c:pt>
                <c:pt idx="348">
                  <c:v>-7.1180002465248151</c:v>
                </c:pt>
                <c:pt idx="349">
                  <c:v>-7.1875739586353262</c:v>
                </c:pt>
                <c:pt idx="350">
                  <c:v>-11.977836728692083</c:v>
                </c:pt>
                <c:pt idx="351">
                  <c:v>-12.297441018342994</c:v>
                </c:pt>
                <c:pt idx="352">
                  <c:v>-16.054208044648163</c:v>
                </c:pt>
                <c:pt idx="353">
                  <c:v>-12.990738080620758</c:v>
                </c:pt>
                <c:pt idx="354">
                  <c:v>-12.154108758926384</c:v>
                </c:pt>
                <c:pt idx="355">
                  <c:v>-14.07100736284255</c:v>
                </c:pt>
                <c:pt idx="356">
                  <c:v>-13.860511429309867</c:v>
                </c:pt>
                <c:pt idx="357">
                  <c:v>-10.769699252724649</c:v>
                </c:pt>
                <c:pt idx="358">
                  <c:v>-11.244636827945726</c:v>
                </c:pt>
                <c:pt idx="359">
                  <c:v>-12.556088482499121</c:v>
                </c:pt>
                <c:pt idx="360">
                  <c:v>-14.137967752575861</c:v>
                </c:pt>
                <c:pt idx="361">
                  <c:v>-14.492509161949158</c:v>
                </c:pt>
                <c:pt idx="362">
                  <c:v>-12.003762473344807</c:v>
                </c:pt>
                <c:pt idx="363">
                  <c:v>-8.7952967849969923</c:v>
                </c:pt>
                <c:pt idx="364">
                  <c:v>-8.2520616611242303</c:v>
                </c:pt>
                <c:pt idx="365">
                  <c:v>-6.9378470839261581</c:v>
                </c:pt>
                <c:pt idx="366">
                  <c:v>-3.7540161708593303</c:v>
                </c:pt>
                <c:pt idx="367">
                  <c:v>-0.93949827086925097</c:v>
                </c:pt>
                <c:pt idx="368">
                  <c:v>0.84226263177396277</c:v>
                </c:pt>
                <c:pt idx="369">
                  <c:v>-1.375374353289601</c:v>
                </c:pt>
                <c:pt idx="370">
                  <c:v>-0.25051797020435629</c:v>
                </c:pt>
                <c:pt idx="371">
                  <c:v>0.45260579693319869</c:v>
                </c:pt>
                <c:pt idx="372">
                  <c:v>3.7470410262346263</c:v>
                </c:pt>
                <c:pt idx="373">
                  <c:v>4.3786026077270321</c:v>
                </c:pt>
                <c:pt idx="374">
                  <c:v>-4.1028256416296927E-2</c:v>
                </c:pt>
                <c:pt idx="375">
                  <c:v>-4.2099912523031264</c:v>
                </c:pt>
                <c:pt idx="376">
                  <c:v>-2.9872986694574308</c:v>
                </c:pt>
                <c:pt idx="377">
                  <c:v>-7.1710013700723607</c:v>
                </c:pt>
                <c:pt idx="378">
                  <c:v>-6.7643796095848074</c:v>
                </c:pt>
                <c:pt idx="379">
                  <c:v>-7.5852363218069172</c:v>
                </c:pt>
                <c:pt idx="380">
                  <c:v>-9.5834318935870897</c:v>
                </c:pt>
                <c:pt idx="381">
                  <c:v>-9.4365257008075787</c:v>
                </c:pt>
                <c:pt idx="382">
                  <c:v>-9.2700081405639878</c:v>
                </c:pt>
                <c:pt idx="383">
                  <c:v>-5.4866140911579464</c:v>
                </c:pt>
                <c:pt idx="384">
                  <c:v>0.34597217166424343</c:v>
                </c:pt>
                <c:pt idx="385">
                  <c:v>1.7313778606653045</c:v>
                </c:pt>
                <c:pt idx="386">
                  <c:v>-0.75944805109500635</c:v>
                </c:pt>
                <c:pt idx="387">
                  <c:v>-0.63206285572053389</c:v>
                </c:pt>
                <c:pt idx="388">
                  <c:v>-1.4859170638322894</c:v>
                </c:pt>
                <c:pt idx="389">
                  <c:v>2.8865654022693548</c:v>
                </c:pt>
                <c:pt idx="390">
                  <c:v>-1.1582902771234274</c:v>
                </c:pt>
                <c:pt idx="391">
                  <c:v>-3.0860049318075369</c:v>
                </c:pt>
                <c:pt idx="392">
                  <c:v>-6.2619893664121662</c:v>
                </c:pt>
                <c:pt idx="393">
                  <c:v>-7.7966597288846913</c:v>
                </c:pt>
                <c:pt idx="394">
                  <c:v>-4.2063865815401016</c:v>
                </c:pt>
                <c:pt idx="395">
                  <c:v>-6.0850931155681849</c:v>
                </c:pt>
                <c:pt idx="396">
                  <c:v>-8.4891750372648005</c:v>
                </c:pt>
                <c:pt idx="397">
                  <c:v>-12.079524643659596</c:v>
                </c:pt>
                <c:pt idx="398">
                  <c:v>-10.465372629642474</c:v>
                </c:pt>
                <c:pt idx="399">
                  <c:v>-10.699874028205869</c:v>
                </c:pt>
                <c:pt idx="400">
                  <c:v>-16.909647735476511</c:v>
                </c:pt>
                <c:pt idx="401">
                  <c:v>-25.998744956612597</c:v>
                </c:pt>
                <c:pt idx="402">
                  <c:v>-30.402932681322085</c:v>
                </c:pt>
                <c:pt idx="403">
                  <c:v>-31.33408891081811</c:v>
                </c:pt>
                <c:pt idx="404">
                  <c:v>-32.501930488109593</c:v>
                </c:pt>
                <c:pt idx="405">
                  <c:v>-27.922489596009257</c:v>
                </c:pt>
                <c:pt idx="406">
                  <c:v>-26.551380635142351</c:v>
                </c:pt>
                <c:pt idx="407">
                  <c:v>-25.039900816917424</c:v>
                </c:pt>
                <c:pt idx="408">
                  <c:v>-25.962022647738451</c:v>
                </c:pt>
                <c:pt idx="409">
                  <c:v>-24.446429257392907</c:v>
                </c:pt>
                <c:pt idx="410">
                  <c:v>-20.609718448519715</c:v>
                </c:pt>
                <c:pt idx="411">
                  <c:v>-21.325454647541051</c:v>
                </c:pt>
                <c:pt idx="412">
                  <c:v>-15.786812287688235</c:v>
                </c:pt>
                <c:pt idx="413">
                  <c:v>-13.376611742615694</c:v>
                </c:pt>
                <c:pt idx="414">
                  <c:v>-8.0452839637994771</c:v>
                </c:pt>
                <c:pt idx="415">
                  <c:v>-10.159981801629101</c:v>
                </c:pt>
                <c:pt idx="416">
                  <c:v>-16.272515594840058</c:v>
                </c:pt>
                <c:pt idx="417">
                  <c:v>-13.376007559895498</c:v>
                </c:pt>
                <c:pt idx="418">
                  <c:v>-16.581639613866827</c:v>
                </c:pt>
                <c:pt idx="419">
                  <c:v>-18.603666261553769</c:v>
                </c:pt>
                <c:pt idx="420">
                  <c:v>-20.519785362720484</c:v>
                </c:pt>
                <c:pt idx="421">
                  <c:v>-16.791548374295232</c:v>
                </c:pt>
                <c:pt idx="422">
                  <c:v>-17.13262362968922</c:v>
                </c:pt>
                <c:pt idx="423">
                  <c:v>-14.796283306837083</c:v>
                </c:pt>
                <c:pt idx="424">
                  <c:v>-15.11434920310974</c:v>
                </c:pt>
                <c:pt idx="425">
                  <c:v>-15.761773171901694</c:v>
                </c:pt>
                <c:pt idx="426">
                  <c:v>-14.016617190957078</c:v>
                </c:pt>
                <c:pt idx="427">
                  <c:v>-14.142727615118019</c:v>
                </c:pt>
                <c:pt idx="428">
                  <c:v>-12.073644634366019</c:v>
                </c:pt>
                <c:pt idx="429">
                  <c:v>-12.463625991940461</c:v>
                </c:pt>
                <c:pt idx="430">
                  <c:v>-13.47725499320029</c:v>
                </c:pt>
                <c:pt idx="431">
                  <c:v>-15.416815238118176</c:v>
                </c:pt>
                <c:pt idx="432">
                  <c:v>-16.419664282321946</c:v>
                </c:pt>
                <c:pt idx="433">
                  <c:v>-16.654195358157168</c:v>
                </c:pt>
                <c:pt idx="434">
                  <c:v>-14.396262788534159</c:v>
                </c:pt>
                <c:pt idx="435">
                  <c:v>-14.699743509650247</c:v>
                </c:pt>
                <c:pt idx="436">
                  <c:v>-17.149417389154451</c:v>
                </c:pt>
                <c:pt idx="437">
                  <c:v>-17.091731119751941</c:v>
                </c:pt>
                <c:pt idx="438">
                  <c:v>-17.755047401785845</c:v>
                </c:pt>
                <c:pt idx="439">
                  <c:v>-17.911516440033935</c:v>
                </c:pt>
                <c:pt idx="440">
                  <c:v>-18.931482936978341</c:v>
                </c:pt>
                <c:pt idx="441">
                  <c:v>-18.544327843546881</c:v>
                </c:pt>
                <c:pt idx="442">
                  <c:v>-16.014885998845088</c:v>
                </c:pt>
                <c:pt idx="443">
                  <c:v>-16.56781710362435</c:v>
                </c:pt>
                <c:pt idx="444">
                  <c:v>-15.008177613973615</c:v>
                </c:pt>
                <c:pt idx="445">
                  <c:v>-15.020168734073636</c:v>
                </c:pt>
                <c:pt idx="446">
                  <c:v>-13.881557844877236</c:v>
                </c:pt>
                <c:pt idx="447">
                  <c:v>-15.256919443845746</c:v>
                </c:pt>
                <c:pt idx="448">
                  <c:v>-14.689519111394901</c:v>
                </c:pt>
                <c:pt idx="449">
                  <c:v>-13.709750203490245</c:v>
                </c:pt>
                <c:pt idx="450">
                  <c:v>-14.807010847687707</c:v>
                </c:pt>
                <c:pt idx="451">
                  <c:v>-14.83203031170369</c:v>
                </c:pt>
                <c:pt idx="452">
                  <c:v>-15.91396917915344</c:v>
                </c:pt>
                <c:pt idx="453">
                  <c:v>-14.018948423862454</c:v>
                </c:pt>
                <c:pt idx="454">
                  <c:v>-14.194577262282394</c:v>
                </c:pt>
                <c:pt idx="455">
                  <c:v>-15.095632379531864</c:v>
                </c:pt>
                <c:pt idx="456">
                  <c:v>-13.590591542124741</c:v>
                </c:pt>
                <c:pt idx="457">
                  <c:v>-15.391742356657986</c:v>
                </c:pt>
                <c:pt idx="458">
                  <c:v>-16.096622483134283</c:v>
                </c:pt>
                <c:pt idx="459">
                  <c:v>-17.161900584220874</c:v>
                </c:pt>
                <c:pt idx="460">
                  <c:v>-19.496049226045614</c:v>
                </c:pt>
                <c:pt idx="461">
                  <c:v>-20.803844901204101</c:v>
                </c:pt>
                <c:pt idx="462">
                  <c:v>-20.502420942425744</c:v>
                </c:pt>
                <c:pt idx="463">
                  <c:v>-16.980566220521951</c:v>
                </c:pt>
                <c:pt idx="464">
                  <c:v>-18.34519556856155</c:v>
                </c:pt>
                <c:pt idx="465">
                  <c:v>-19.308299764037116</c:v>
                </c:pt>
                <c:pt idx="466">
                  <c:v>-21.110788472056413</c:v>
                </c:pt>
                <c:pt idx="467">
                  <c:v>-21.087233039736759</c:v>
                </c:pt>
                <c:pt idx="468">
                  <c:v>-21.250444702744517</c:v>
                </c:pt>
                <c:pt idx="469">
                  <c:v>-25.73282858371735</c:v>
                </c:pt>
                <c:pt idx="470">
                  <c:v>-26.750763439297685</c:v>
                </c:pt>
                <c:pt idx="471">
                  <c:v>-26.705528294205664</c:v>
                </c:pt>
                <c:pt idx="472">
                  <c:v>-26.417935739040388</c:v>
                </c:pt>
                <c:pt idx="473">
                  <c:v>-25.441554069280627</c:v>
                </c:pt>
                <c:pt idx="474">
                  <c:v>-24.887611205220225</c:v>
                </c:pt>
                <c:pt idx="475">
                  <c:v>-25.428307931184747</c:v>
                </c:pt>
                <c:pt idx="476">
                  <c:v>-24.266657537698748</c:v>
                </c:pt>
                <c:pt idx="477">
                  <c:v>-21.433819678068161</c:v>
                </c:pt>
                <c:pt idx="478">
                  <c:v>-24.221627507686605</c:v>
                </c:pt>
                <c:pt idx="479">
                  <c:v>-24.421167447566972</c:v>
                </c:pt>
                <c:pt idx="480">
                  <c:v>-24.09991930389404</c:v>
                </c:pt>
                <c:pt idx="481">
                  <c:v>-24.046186223387735</c:v>
                </c:pt>
                <c:pt idx="482">
                  <c:v>-21.406870229601878</c:v>
                </c:pt>
                <c:pt idx="483">
                  <c:v>-19.487857547283156</c:v>
                </c:pt>
                <c:pt idx="484">
                  <c:v>-18.822707226395607</c:v>
                </c:pt>
                <c:pt idx="485">
                  <c:v>-17.838651826381664</c:v>
                </c:pt>
                <c:pt idx="486">
                  <c:v>-16.165226335883148</c:v>
                </c:pt>
                <c:pt idx="487">
                  <c:v>-14.778179358124731</c:v>
                </c:pt>
                <c:pt idx="488">
                  <c:v>-14.556447658061984</c:v>
                </c:pt>
                <c:pt idx="489">
                  <c:v>-15.664490184903144</c:v>
                </c:pt>
                <c:pt idx="490">
                  <c:v>-13.255119449973108</c:v>
                </c:pt>
                <c:pt idx="491">
                  <c:v>-12.230704371333118</c:v>
                </c:pt>
                <c:pt idx="492">
                  <c:v>-7.8803530609607719</c:v>
                </c:pt>
                <c:pt idx="493">
                  <c:v>-6.3936845225095738</c:v>
                </c:pt>
                <c:pt idx="494" formatCode="General">
                  <c:v>-5.952935977339763</c:v>
                </c:pt>
                <c:pt idx="495" formatCode="General">
                  <c:v>-7.4994503954649048</c:v>
                </c:pt>
                <c:pt idx="496" formatCode="General">
                  <c:v>-6.5625397140979658</c:v>
                </c:pt>
                <c:pt idx="497" formatCode="General">
                  <c:v>-6.4644221119880712</c:v>
                </c:pt>
                <c:pt idx="498" formatCode="General">
                  <c:v>-4.9123864048719383</c:v>
                </c:pt>
                <c:pt idx="499" formatCode="General">
                  <c:v>-4.1408748253583951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05-43F4-9E61-2B1AF7287178}"/>
            </c:ext>
          </c:extLst>
        </c:ser>
        <c:ser>
          <c:idx val="1"/>
          <c:order val="1"/>
          <c:tx>
            <c:strRef>
              <c:f>mtrx!$B$246</c:f>
              <c:strCache>
                <c:ptCount val="1"/>
                <c:pt idx="0">
                  <c:v>TOTAL 2.708 PERP nc-23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76000"/>
                </a:schemeClr>
              </a:solidFill>
              <a:ln w="9525">
                <a:solidFill>
                  <a:schemeClr val="accent1">
                    <a:shade val="76000"/>
                  </a:schemeClr>
                </a:solidFill>
              </a:ln>
              <a:effectLst/>
            </c:spPr>
          </c:marker>
          <c:cat>
            <c:numRef>
              <c:f>mtrx!$N$244:$SS$244</c:f>
              <c:numCache>
                <c:formatCode>m/d/yyyy</c:formatCode>
                <c:ptCount val="500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  <c:pt idx="496" formatCode="General">
                  <c:v>43304</c:v>
                </c:pt>
                <c:pt idx="497" formatCode="General">
                  <c:v>43301</c:v>
                </c:pt>
                <c:pt idx="498" formatCode="General">
                  <c:v>43300</c:v>
                </c:pt>
                <c:pt idx="499" formatCode="General">
                  <c:v>43299</c:v>
                </c:pt>
              </c:numCache>
            </c:numRef>
          </c:cat>
          <c:val>
            <c:numRef>
              <c:f>mtrx!$N$246:$SO$246</c:f>
              <c:numCache>
                <c:formatCode>0</c:formatCode>
                <c:ptCount val="496"/>
                <c:pt idx="0">
                  <c:v>-27.661091258645058</c:v>
                </c:pt>
                <c:pt idx="1">
                  <c:v>-41.368764406800295</c:v>
                </c:pt>
                <c:pt idx="2">
                  <c:v>-40.23414491450788</c:v>
                </c:pt>
                <c:pt idx="3">
                  <c:v>-23.57925913119314</c:v>
                </c:pt>
                <c:pt idx="4">
                  <c:v>-22.604163108587272</c:v>
                </c:pt>
                <c:pt idx="5">
                  <c:v>-11.454228988528257</c:v>
                </c:pt>
                <c:pt idx="6">
                  <c:v>-6.1824326575994633</c:v>
                </c:pt>
                <c:pt idx="7">
                  <c:v>3.6736877579689065</c:v>
                </c:pt>
                <c:pt idx="8">
                  <c:v>8.5129133815765954</c:v>
                </c:pt>
                <c:pt idx="9">
                  <c:v>9.9290584734678475</c:v>
                </c:pt>
                <c:pt idx="10">
                  <c:v>2.8134912953376841</c:v>
                </c:pt>
                <c:pt idx="11">
                  <c:v>22.321120493650454</c:v>
                </c:pt>
                <c:pt idx="12">
                  <c:v>18.702401340484613</c:v>
                </c:pt>
                <c:pt idx="13">
                  <c:v>31.295888977646825</c:v>
                </c:pt>
                <c:pt idx="14">
                  <c:v>18.888752757310868</c:v>
                </c:pt>
                <c:pt idx="15">
                  <c:v>-11.438326716780665</c:v>
                </c:pt>
                <c:pt idx="16">
                  <c:v>25.09869424128533</c:v>
                </c:pt>
                <c:pt idx="17">
                  <c:v>17.919473839044571</c:v>
                </c:pt>
                <c:pt idx="18">
                  <c:v>13.227311449170088</c:v>
                </c:pt>
                <c:pt idx="19">
                  <c:v>1.7164282726049578</c:v>
                </c:pt>
                <c:pt idx="20">
                  <c:v>-25.409964963316924</c:v>
                </c:pt>
                <c:pt idx="21">
                  <c:v>-68.612573059201239</c:v>
                </c:pt>
                <c:pt idx="22">
                  <c:v>-86.474724102139447</c:v>
                </c:pt>
                <c:pt idx="23">
                  <c:v>-49.6351370308399</c:v>
                </c:pt>
                <c:pt idx="24">
                  <c:v>-38.234744965791691</c:v>
                </c:pt>
                <c:pt idx="25">
                  <c:v>-23.277719894766818</c:v>
                </c:pt>
                <c:pt idx="26">
                  <c:v>-26.106509179711338</c:v>
                </c:pt>
                <c:pt idx="27">
                  <c:v>-30.249532470941546</c:v>
                </c:pt>
                <c:pt idx="28">
                  <c:v>-40.760710903286935</c:v>
                </c:pt>
                <c:pt idx="29">
                  <c:v>-70.067616350293179</c:v>
                </c:pt>
                <c:pt idx="30">
                  <c:v>-59.910887290120087</c:v>
                </c:pt>
                <c:pt idx="31">
                  <c:v>-72.20888083195689</c:v>
                </c:pt>
                <c:pt idx="32">
                  <c:v>-44.17794468998909</c:v>
                </c:pt>
                <c:pt idx="33">
                  <c:v>-41.062468808531747</c:v>
                </c:pt>
                <c:pt idx="34">
                  <c:v>-27.899430156707751</c:v>
                </c:pt>
                <c:pt idx="35">
                  <c:v>-0.69096369981764383</c:v>
                </c:pt>
                <c:pt idx="36">
                  <c:v>44.609377542376535</c:v>
                </c:pt>
                <c:pt idx="37">
                  <c:v>52.727451198220251</c:v>
                </c:pt>
                <c:pt idx="38">
                  <c:v>72.075219595670717</c:v>
                </c:pt>
                <c:pt idx="39">
                  <c:v>43.772731048107175</c:v>
                </c:pt>
                <c:pt idx="40">
                  <c:v>35.541291038274778</c:v>
                </c:pt>
                <c:pt idx="41">
                  <c:v>42.052965139031471</c:v>
                </c:pt>
                <c:pt idx="42">
                  <c:v>34.212336345791869</c:v>
                </c:pt>
                <c:pt idx="43">
                  <c:v>56.871224247455643</c:v>
                </c:pt>
                <c:pt idx="44">
                  <c:v>80.607887696147031</c:v>
                </c:pt>
                <c:pt idx="45">
                  <c:v>103.03941536486144</c:v>
                </c:pt>
                <c:pt idx="46">
                  <c:v>131.6438280357122</c:v>
                </c:pt>
                <c:pt idx="47">
                  <c:v>108.09745320308201</c:v>
                </c:pt>
                <c:pt idx="48">
                  <c:v>111.15013240432745</c:v>
                </c:pt>
                <c:pt idx="49">
                  <c:v>61.543359537363074</c:v>
                </c:pt>
                <c:pt idx="50">
                  <c:v>18.98148606383802</c:v>
                </c:pt>
                <c:pt idx="51">
                  <c:v>54.370006388902652</c:v>
                </c:pt>
                <c:pt idx="52">
                  <c:v>75.077766269326162</c:v>
                </c:pt>
                <c:pt idx="53">
                  <c:v>200.17266827547547</c:v>
                </c:pt>
                <c:pt idx="54">
                  <c:v>233.44576074254513</c:v>
                </c:pt>
                <c:pt idx="55">
                  <c:v>43.943778515458064</c:v>
                </c:pt>
                <c:pt idx="56">
                  <c:v>-44.294148456692682</c:v>
                </c:pt>
                <c:pt idx="57">
                  <c:v>-47.714922976970684</c:v>
                </c:pt>
                <c:pt idx="58">
                  <c:v>-91.840780210733385</c:v>
                </c:pt>
                <c:pt idx="59">
                  <c:v>-109.98481261348725</c:v>
                </c:pt>
                <c:pt idx="60">
                  <c:v>-98.831738411188098</c:v>
                </c:pt>
                <c:pt idx="61">
                  <c:v>-69.218574913740127</c:v>
                </c:pt>
                <c:pt idx="62">
                  <c:v>-53.497329938173294</c:v>
                </c:pt>
                <c:pt idx="63">
                  <c:v>-28.263737661361688</c:v>
                </c:pt>
                <c:pt idx="64">
                  <c:v>-36.348773299932418</c:v>
                </c:pt>
                <c:pt idx="65">
                  <c:v>-35.832315793514226</c:v>
                </c:pt>
                <c:pt idx="66">
                  <c:v>-47.38765451121327</c:v>
                </c:pt>
                <c:pt idx="67">
                  <c:v>-53.986800305366557</c:v>
                </c:pt>
                <c:pt idx="68">
                  <c:v>-57.397636802077329</c:v>
                </c:pt>
                <c:pt idx="69">
                  <c:v>-71.495087359786055</c:v>
                </c:pt>
                <c:pt idx="70">
                  <c:v>-40.85053334712984</c:v>
                </c:pt>
                <c:pt idx="71">
                  <c:v>-16.241496422767625</c:v>
                </c:pt>
                <c:pt idx="72">
                  <c:v>67.315774827003452</c:v>
                </c:pt>
                <c:pt idx="73">
                  <c:v>81.802179587602723</c:v>
                </c:pt>
                <c:pt idx="74">
                  <c:v>88.345632001876879</c:v>
                </c:pt>
                <c:pt idx="75">
                  <c:v>135.73862840676304</c:v>
                </c:pt>
                <c:pt idx="76">
                  <c:v>158.97660595941545</c:v>
                </c:pt>
                <c:pt idx="77">
                  <c:v>135.72132081246372</c:v>
                </c:pt>
                <c:pt idx="78">
                  <c:v>125.85030202400685</c:v>
                </c:pt>
                <c:pt idx="79">
                  <c:v>22.324646726846709</c:v>
                </c:pt>
                <c:pt idx="80">
                  <c:v>10.609148437261638</c:v>
                </c:pt>
                <c:pt idx="81">
                  <c:v>-41.932056345343597</c:v>
                </c:pt>
                <c:pt idx="82">
                  <c:v>-32.755946108698851</c:v>
                </c:pt>
                <c:pt idx="83">
                  <c:v>-12.854818502545356</c:v>
                </c:pt>
                <c:pt idx="84">
                  <c:v>-35.998426545143118</c:v>
                </c:pt>
                <c:pt idx="85">
                  <c:v>-44.539231440901759</c:v>
                </c:pt>
                <c:pt idx="86">
                  <c:v>-48.417234144330024</c:v>
                </c:pt>
                <c:pt idx="87">
                  <c:v>-53.478374768733971</c:v>
                </c:pt>
                <c:pt idx="88">
                  <c:v>-51.961796036720273</c:v>
                </c:pt>
                <c:pt idx="89">
                  <c:v>-48.599250022411326</c:v>
                </c:pt>
                <c:pt idx="90">
                  <c:v>-42.318791519403462</c:v>
                </c:pt>
                <c:pt idx="91">
                  <c:v>-43.592556189775465</c:v>
                </c:pt>
                <c:pt idx="92">
                  <c:v>-45.3217057340145</c:v>
                </c:pt>
                <c:pt idx="93">
                  <c:v>-48.119638120770446</c:v>
                </c:pt>
                <c:pt idx="94">
                  <c:v>-42.925565515875824</c:v>
                </c:pt>
                <c:pt idx="95">
                  <c:v>-42.999162747025494</c:v>
                </c:pt>
                <c:pt idx="96">
                  <c:v>-43.664410984873768</c:v>
                </c:pt>
                <c:pt idx="97">
                  <c:v>-41.89715475261211</c:v>
                </c:pt>
                <c:pt idx="98">
                  <c:v>-41.953531689405452</c:v>
                </c:pt>
                <c:pt idx="99">
                  <c:v>-42.400579779982579</c:v>
                </c:pt>
                <c:pt idx="100">
                  <c:v>-22.092622712612155</c:v>
                </c:pt>
                <c:pt idx="101">
                  <c:v>-39.356235493421558</c:v>
                </c:pt>
                <c:pt idx="102">
                  <c:v>-41.206527868628498</c:v>
                </c:pt>
                <c:pt idx="103">
                  <c:v>-43.376556250214563</c:v>
                </c:pt>
                <c:pt idx="104">
                  <c:v>-42.977626068115242</c:v>
                </c:pt>
                <c:pt idx="105">
                  <c:v>-40.970518150091181</c:v>
                </c:pt>
                <c:pt idx="106">
                  <c:v>-42.033911384582517</c:v>
                </c:pt>
                <c:pt idx="107">
                  <c:v>-43.594370342254642</c:v>
                </c:pt>
                <c:pt idx="108">
                  <c:v>-47.166181987047196</c:v>
                </c:pt>
                <c:pt idx="109">
                  <c:v>-47.924562973737714</c:v>
                </c:pt>
                <c:pt idx="110">
                  <c:v>-45.546982684135436</c:v>
                </c:pt>
                <c:pt idx="111">
                  <c:v>-45.543353563547129</c:v>
                </c:pt>
                <c:pt idx="112">
                  <c:v>-40.575365093946473</c:v>
                </c:pt>
                <c:pt idx="113">
                  <c:v>-39.562719652652746</c:v>
                </c:pt>
                <c:pt idx="114">
                  <c:v>-33.330347080707561</c:v>
                </c:pt>
                <c:pt idx="115">
                  <c:v>-33.31032825112343</c:v>
                </c:pt>
                <c:pt idx="116">
                  <c:v>-30.197167688727383</c:v>
                </c:pt>
                <c:pt idx="117">
                  <c:v>-28.622902272939683</c:v>
                </c:pt>
                <c:pt idx="118">
                  <c:v>-27.79649906027317</c:v>
                </c:pt>
                <c:pt idx="119">
                  <c:v>-32.470773836731915</c:v>
                </c:pt>
                <c:pt idx="120">
                  <c:v>-31.858537232041364</c:v>
                </c:pt>
                <c:pt idx="121">
                  <c:v>-33.568303887605659</c:v>
                </c:pt>
                <c:pt idx="122">
                  <c:v>-33.987433390855792</c:v>
                </c:pt>
                <c:pt idx="123">
                  <c:v>-32.562637579441073</c:v>
                </c:pt>
                <c:pt idx="124">
                  <c:v>-32.173514539837832</c:v>
                </c:pt>
                <c:pt idx="125">
                  <c:v>-32.769479840874666</c:v>
                </c:pt>
                <c:pt idx="126">
                  <c:v>-32.958842674970626</c:v>
                </c:pt>
                <c:pt idx="127">
                  <c:v>-37.114043704390532</c:v>
                </c:pt>
                <c:pt idx="128">
                  <c:v>-35.973491679072382</c:v>
                </c:pt>
                <c:pt idx="129">
                  <c:v>-40.643843187570575</c:v>
                </c:pt>
                <c:pt idx="130">
                  <c:v>-38.753362453103072</c:v>
                </c:pt>
                <c:pt idx="131">
                  <c:v>-37.291829762220374</c:v>
                </c:pt>
                <c:pt idx="132">
                  <c:v>-34.384999274492266</c:v>
                </c:pt>
                <c:pt idx="133">
                  <c:v>-36.935630761504171</c:v>
                </c:pt>
                <c:pt idx="134">
                  <c:v>-38.812475904464733</c:v>
                </c:pt>
                <c:pt idx="135">
                  <c:v>-36.426986992716799</c:v>
                </c:pt>
                <c:pt idx="136">
                  <c:v>-36.563053132295607</c:v>
                </c:pt>
                <c:pt idx="137">
                  <c:v>-33.741305570244776</c:v>
                </c:pt>
                <c:pt idx="138">
                  <c:v>-31.377113801836963</c:v>
                </c:pt>
                <c:pt idx="139">
                  <c:v>-33.185007355689997</c:v>
                </c:pt>
                <c:pt idx="140">
                  <c:v>-32.025625596165654</c:v>
                </c:pt>
                <c:pt idx="141">
                  <c:v>-30.645987820625315</c:v>
                </c:pt>
                <c:pt idx="142">
                  <c:v>-31.062212602019308</c:v>
                </c:pt>
                <c:pt idx="143">
                  <c:v>-30.572364469647397</c:v>
                </c:pt>
                <c:pt idx="144">
                  <c:v>-29.239677794098867</c:v>
                </c:pt>
                <c:pt idx="145">
                  <c:v>-29.229318383574487</c:v>
                </c:pt>
                <c:pt idx="146">
                  <c:v>-30.55640225696564</c:v>
                </c:pt>
                <c:pt idx="147">
                  <c:v>-31.417874086856841</c:v>
                </c:pt>
                <c:pt idx="148">
                  <c:v>-32.267560660481465</c:v>
                </c:pt>
                <c:pt idx="149">
                  <c:v>-33.498146008014672</c:v>
                </c:pt>
                <c:pt idx="150">
                  <c:v>-29.130287924647334</c:v>
                </c:pt>
                <c:pt idx="151">
                  <c:v>-31.400386681556697</c:v>
                </c:pt>
                <c:pt idx="152">
                  <c:v>-32.253081630229957</c:v>
                </c:pt>
                <c:pt idx="153">
                  <c:v>-31.918632819890973</c:v>
                </c:pt>
                <c:pt idx="154">
                  <c:v>-32.829306957960128</c:v>
                </c:pt>
                <c:pt idx="155">
                  <c:v>-34.925521177053454</c:v>
                </c:pt>
                <c:pt idx="156">
                  <c:v>-42.791659114599227</c:v>
                </c:pt>
                <c:pt idx="157">
                  <c:v>-44.605513633131977</c:v>
                </c:pt>
                <c:pt idx="158">
                  <c:v>-47.111984894752496</c:v>
                </c:pt>
                <c:pt idx="159">
                  <c:v>-45.119873703837385</c:v>
                </c:pt>
                <c:pt idx="160">
                  <c:v>-44.40896132254602</c:v>
                </c:pt>
                <c:pt idx="161">
                  <c:v>-43.533602302908903</c:v>
                </c:pt>
                <c:pt idx="162">
                  <c:v>-43.974083213806153</c:v>
                </c:pt>
                <c:pt idx="163">
                  <c:v>-42.375531529545775</c:v>
                </c:pt>
                <c:pt idx="164">
                  <c:v>-40.807757754564285</c:v>
                </c:pt>
                <c:pt idx="165">
                  <c:v>-39.980869265675551</c:v>
                </c:pt>
                <c:pt idx="166">
                  <c:v>-40.177078105568896</c:v>
                </c:pt>
                <c:pt idx="167">
                  <c:v>-40.278497997045527</c:v>
                </c:pt>
                <c:pt idx="168">
                  <c:v>-41.38864974713325</c:v>
                </c:pt>
                <c:pt idx="169">
                  <c:v>-37.990472180128101</c:v>
                </c:pt>
                <c:pt idx="170">
                  <c:v>-38.920609429717061</c:v>
                </c:pt>
                <c:pt idx="171">
                  <c:v>-39.813993969798091</c:v>
                </c:pt>
                <c:pt idx="172">
                  <c:v>-40.83119314527513</c:v>
                </c:pt>
                <c:pt idx="173">
                  <c:v>-36.325111173272127</c:v>
                </c:pt>
                <c:pt idx="174">
                  <c:v>-33.528080987334242</c:v>
                </c:pt>
                <c:pt idx="175">
                  <c:v>-32.677873805761337</c:v>
                </c:pt>
                <c:pt idx="176">
                  <c:v>-32.015417233228682</c:v>
                </c:pt>
                <c:pt idx="177">
                  <c:v>-31.903166364669808</c:v>
                </c:pt>
                <c:pt idx="178">
                  <c:v>-33.248126357913023</c:v>
                </c:pt>
                <c:pt idx="179">
                  <c:v>-31.153082618951785</c:v>
                </c:pt>
                <c:pt idx="180">
                  <c:v>-28.079771437644965</c:v>
                </c:pt>
                <c:pt idx="181">
                  <c:v>-28.296512749433518</c:v>
                </c:pt>
                <c:pt idx="182">
                  <c:v>-27.671011000037197</c:v>
                </c:pt>
                <c:pt idx="183">
                  <c:v>-24.71896191132069</c:v>
                </c:pt>
                <c:pt idx="184">
                  <c:v>-24.447236740350732</c:v>
                </c:pt>
                <c:pt idx="185">
                  <c:v>-24.971953275084516</c:v>
                </c:pt>
                <c:pt idx="186">
                  <c:v>-24.695595411181444</c:v>
                </c:pt>
                <c:pt idx="187">
                  <c:v>-25.620655785202985</c:v>
                </c:pt>
                <c:pt idx="188">
                  <c:v>-26.511897519826903</c:v>
                </c:pt>
                <c:pt idx="189">
                  <c:v>-29.710360820174216</c:v>
                </c:pt>
                <c:pt idx="190">
                  <c:v>-29.702491045355799</c:v>
                </c:pt>
                <c:pt idx="191">
                  <c:v>-30.730366035461444</c:v>
                </c:pt>
                <c:pt idx="192">
                  <c:v>-30.215015215635304</c:v>
                </c:pt>
                <c:pt idx="193">
                  <c:v>-26.433369555115689</c:v>
                </c:pt>
                <c:pt idx="194">
                  <c:v>-27.45438122367861</c:v>
                </c:pt>
                <c:pt idx="195">
                  <c:v>-28.212271837115281</c:v>
                </c:pt>
                <c:pt idx="196">
                  <c:v>-28.780517118692401</c:v>
                </c:pt>
                <c:pt idx="197">
                  <c:v>-31.41300397872925</c:v>
                </c:pt>
                <c:pt idx="198">
                  <c:v>-31.882745045304304</c:v>
                </c:pt>
                <c:pt idx="199">
                  <c:v>-31.724063115596763</c:v>
                </c:pt>
                <c:pt idx="200">
                  <c:v>-32.609286740303034</c:v>
                </c:pt>
                <c:pt idx="201">
                  <c:v>-31.209221823215472</c:v>
                </c:pt>
                <c:pt idx="202">
                  <c:v>-34.099019534111022</c:v>
                </c:pt>
                <c:pt idx="203">
                  <c:v>-37.372607570052153</c:v>
                </c:pt>
                <c:pt idx="204">
                  <c:v>-32.98054306340218</c:v>
                </c:pt>
                <c:pt idx="205">
                  <c:v>-32.992950143098831</c:v>
                </c:pt>
                <c:pt idx="206">
                  <c:v>-31.260800045728686</c:v>
                </c:pt>
                <c:pt idx="207">
                  <c:v>-28.078934203982357</c:v>
                </c:pt>
                <c:pt idx="208">
                  <c:v>-38.762954970836631</c:v>
                </c:pt>
                <c:pt idx="209">
                  <c:v>-38.369086277484897</c:v>
                </c:pt>
                <c:pt idx="210">
                  <c:v>-40.154635458469386</c:v>
                </c:pt>
                <c:pt idx="211">
                  <c:v>-39.369849649071696</c:v>
                </c:pt>
                <c:pt idx="212">
                  <c:v>-38.624696798205377</c:v>
                </c:pt>
                <c:pt idx="213">
                  <c:v>-42.064658580541618</c:v>
                </c:pt>
                <c:pt idx="214">
                  <c:v>-43.813059940934167</c:v>
                </c:pt>
                <c:pt idx="215">
                  <c:v>-42.871008518338186</c:v>
                </c:pt>
                <c:pt idx="216">
                  <c:v>-44.301840359926224</c:v>
                </c:pt>
                <c:pt idx="217">
                  <c:v>-44.390252940177916</c:v>
                </c:pt>
                <c:pt idx="218">
                  <c:v>-44.54653413522243</c:v>
                </c:pt>
                <c:pt idx="219">
                  <c:v>-40.958785098075872</c:v>
                </c:pt>
                <c:pt idx="220">
                  <c:v>-42.529876339077951</c:v>
                </c:pt>
                <c:pt idx="221">
                  <c:v>-38.750998883366599</c:v>
                </c:pt>
                <c:pt idx="222">
                  <c:v>-38.056639225602147</c:v>
                </c:pt>
                <c:pt idx="223">
                  <c:v>-41.927620750308051</c:v>
                </c:pt>
                <c:pt idx="224">
                  <c:v>-41.23540050828457</c:v>
                </c:pt>
                <c:pt idx="225">
                  <c:v>-37.134748463034626</c:v>
                </c:pt>
                <c:pt idx="226">
                  <c:v>-34.645520004272456</c:v>
                </c:pt>
                <c:pt idx="227">
                  <c:v>-39.036216253638273</c:v>
                </c:pt>
                <c:pt idx="228">
                  <c:v>-37.454243286848069</c:v>
                </c:pt>
                <c:pt idx="229">
                  <c:v>-34.125331592679018</c:v>
                </c:pt>
                <c:pt idx="230">
                  <c:v>-40.808113192200679</c:v>
                </c:pt>
                <c:pt idx="231">
                  <c:v>-41.714672837734227</c:v>
                </c:pt>
                <c:pt idx="232">
                  <c:v>-41.722559867978092</c:v>
                </c:pt>
                <c:pt idx="233">
                  <c:v>-43.412526997447031</c:v>
                </c:pt>
                <c:pt idx="234">
                  <c:v>-43.940185580253626</c:v>
                </c:pt>
                <c:pt idx="235">
                  <c:v>-42.068420002341284</c:v>
                </c:pt>
                <c:pt idx="236">
                  <c:v>-44.500954012155518</c:v>
                </c:pt>
                <c:pt idx="237">
                  <c:v>-43.087135098218909</c:v>
                </c:pt>
                <c:pt idx="238">
                  <c:v>-39.691957389354698</c:v>
                </c:pt>
                <c:pt idx="239">
                  <c:v>-42.234086640834789</c:v>
                </c:pt>
                <c:pt idx="240">
                  <c:v>-33.140596322774876</c:v>
                </c:pt>
                <c:pt idx="241">
                  <c:v>-30.562437843918794</c:v>
                </c:pt>
                <c:pt idx="242">
                  <c:v>-31.609608594536788</c:v>
                </c:pt>
                <c:pt idx="243">
                  <c:v>-29.9832490978241</c:v>
                </c:pt>
                <c:pt idx="244">
                  <c:v>-31.091993078470225</c:v>
                </c:pt>
                <c:pt idx="245">
                  <c:v>-34.705600749492646</c:v>
                </c:pt>
                <c:pt idx="246">
                  <c:v>-31.082476346135138</c:v>
                </c:pt>
                <c:pt idx="247">
                  <c:v>-31.699483963847157</c:v>
                </c:pt>
                <c:pt idx="248">
                  <c:v>-29.450046882748609</c:v>
                </c:pt>
                <c:pt idx="249">
                  <c:v>-20.140386070609082</c:v>
                </c:pt>
                <c:pt idx="250">
                  <c:v>-20.400258993506412</c:v>
                </c:pt>
                <c:pt idx="251">
                  <c:v>-19.127181017994886</c:v>
                </c:pt>
                <c:pt idx="252">
                  <c:v>-18.092103284955016</c:v>
                </c:pt>
                <c:pt idx="253">
                  <c:v>-24.061243362069135</c:v>
                </c:pt>
                <c:pt idx="254">
                  <c:v>-27.28377853298187</c:v>
                </c:pt>
                <c:pt idx="255">
                  <c:v>-29.047816394329061</c:v>
                </c:pt>
                <c:pt idx="256">
                  <c:v>-25.834038033843044</c:v>
                </c:pt>
                <c:pt idx="257">
                  <c:v>-29.440965312600142</c:v>
                </c:pt>
                <c:pt idx="258">
                  <c:v>-30.288661679625505</c:v>
                </c:pt>
                <c:pt idx="259">
                  <c:v>-32.332614340901372</c:v>
                </c:pt>
                <c:pt idx="260">
                  <c:v>-36.037267866611472</c:v>
                </c:pt>
                <c:pt idx="261">
                  <c:v>-39.56077509772777</c:v>
                </c:pt>
                <c:pt idx="262">
                  <c:v>-40.426160318851473</c:v>
                </c:pt>
                <c:pt idx="263">
                  <c:v>-42.447974835753442</c:v>
                </c:pt>
                <c:pt idx="264">
                  <c:v>-47.132405357837669</c:v>
                </c:pt>
                <c:pt idx="265">
                  <c:v>-47.140421178936961</c:v>
                </c:pt>
                <c:pt idx="266">
                  <c:v>-47.351824900746344</c:v>
                </c:pt>
                <c:pt idx="267">
                  <c:v>-49.020615352272984</c:v>
                </c:pt>
                <c:pt idx="268">
                  <c:v>-54.935000438332558</c:v>
                </c:pt>
                <c:pt idx="269">
                  <c:v>-61.309276612162591</c:v>
                </c:pt>
                <c:pt idx="270">
                  <c:v>-59.925901534914956</c:v>
                </c:pt>
                <c:pt idx="271">
                  <c:v>-61.044994288802144</c:v>
                </c:pt>
                <c:pt idx="272">
                  <c:v>-63.794780113816259</c:v>
                </c:pt>
                <c:pt idx="273">
                  <c:v>-66.521604743838324</c:v>
                </c:pt>
                <c:pt idx="274">
                  <c:v>-63.197152186512966</c:v>
                </c:pt>
                <c:pt idx="275">
                  <c:v>-69.795850060820584</c:v>
                </c:pt>
                <c:pt idx="276">
                  <c:v>-74.144217583179469</c:v>
                </c:pt>
                <c:pt idx="277">
                  <c:v>-75.935968181014061</c:v>
                </c:pt>
                <c:pt idx="278">
                  <c:v>-73.470539450407031</c:v>
                </c:pt>
                <c:pt idx="279">
                  <c:v>-65.883809918045984</c:v>
                </c:pt>
                <c:pt idx="280">
                  <c:v>-61.780203983664521</c:v>
                </c:pt>
                <c:pt idx="281">
                  <c:v>-61.29778283870219</c:v>
                </c:pt>
                <c:pt idx="282">
                  <c:v>-59.749050440788295</c:v>
                </c:pt>
                <c:pt idx="283">
                  <c:v>-60.230692162156117</c:v>
                </c:pt>
                <c:pt idx="284">
                  <c:v>-60.416594304561627</c:v>
                </c:pt>
                <c:pt idx="285">
                  <c:v>-58.962414422035209</c:v>
                </c:pt>
                <c:pt idx="286">
                  <c:v>-60.072362064003926</c:v>
                </c:pt>
                <c:pt idx="287">
                  <c:v>-59.131493974924112</c:v>
                </c:pt>
                <c:pt idx="288">
                  <c:v>-58.532279373288134</c:v>
                </c:pt>
                <c:pt idx="289">
                  <c:v>-56.17968790721892</c:v>
                </c:pt>
                <c:pt idx="290">
                  <c:v>-55.466367382407171</c:v>
                </c:pt>
                <c:pt idx="291">
                  <c:v>-55.074537841320037</c:v>
                </c:pt>
                <c:pt idx="292">
                  <c:v>-55.515379448175452</c:v>
                </c:pt>
                <c:pt idx="293">
                  <c:v>-56.755615350365645</c:v>
                </c:pt>
                <c:pt idx="294">
                  <c:v>-57.346062222361567</c:v>
                </c:pt>
                <c:pt idx="295">
                  <c:v>-56.100848126649836</c:v>
                </c:pt>
                <c:pt idx="296">
                  <c:v>-52.775884490609187</c:v>
                </c:pt>
                <c:pt idx="297">
                  <c:v>-54.416447168111816</c:v>
                </c:pt>
                <c:pt idx="298">
                  <c:v>-57.432208051562299</c:v>
                </c:pt>
                <c:pt idx="299">
                  <c:v>-55.015604186534887</c:v>
                </c:pt>
                <c:pt idx="300">
                  <c:v>-56.460088653445254</c:v>
                </c:pt>
                <c:pt idx="301">
                  <c:v>-56.27483723950386</c:v>
                </c:pt>
                <c:pt idx="302">
                  <c:v>-56.100646587371827</c:v>
                </c:pt>
                <c:pt idx="303">
                  <c:v>-54.347902818322176</c:v>
                </c:pt>
                <c:pt idx="304">
                  <c:v>-53.033566045284275</c:v>
                </c:pt>
                <c:pt idx="305">
                  <c:v>-48.02045797407628</c:v>
                </c:pt>
                <c:pt idx="306">
                  <c:v>-47.654326364159601</c:v>
                </c:pt>
                <c:pt idx="307">
                  <c:v>-48.027636022567748</c:v>
                </c:pt>
                <c:pt idx="308">
                  <c:v>-45.987076492071154</c:v>
                </c:pt>
                <c:pt idx="309">
                  <c:v>-44.472093082427975</c:v>
                </c:pt>
                <c:pt idx="310">
                  <c:v>-42.142966702818882</c:v>
                </c:pt>
                <c:pt idx="311">
                  <c:v>-42.973460600018512</c:v>
                </c:pt>
                <c:pt idx="312">
                  <c:v>-44.154113921999922</c:v>
                </c:pt>
                <c:pt idx="313">
                  <c:v>-45.201323454380031</c:v>
                </c:pt>
                <c:pt idx="314">
                  <c:v>-48.865264275670043</c:v>
                </c:pt>
                <c:pt idx="315">
                  <c:v>-53.488537127256393</c:v>
                </c:pt>
                <c:pt idx="316">
                  <c:v>-51.937982760190977</c:v>
                </c:pt>
                <c:pt idx="317">
                  <c:v>-60.602189194440854</c:v>
                </c:pt>
                <c:pt idx="318">
                  <c:v>-69.716107132673244</c:v>
                </c:pt>
                <c:pt idx="319">
                  <c:v>-71.570865293025975</c:v>
                </c:pt>
                <c:pt idx="320">
                  <c:v>-70.609206928730018</c:v>
                </c:pt>
                <c:pt idx="321">
                  <c:v>-73.829856875896439</c:v>
                </c:pt>
                <c:pt idx="322">
                  <c:v>-73.819315392374989</c:v>
                </c:pt>
                <c:pt idx="323">
                  <c:v>-76.980986345171914</c:v>
                </c:pt>
                <c:pt idx="324">
                  <c:v>-76.836927084445946</c:v>
                </c:pt>
                <c:pt idx="325">
                  <c:v>-78.619741458177586</c:v>
                </c:pt>
                <c:pt idx="326">
                  <c:v>-37.442975913643849</c:v>
                </c:pt>
                <c:pt idx="327">
                  <c:v>-33.321968181014057</c:v>
                </c:pt>
                <c:pt idx="328">
                  <c:v>-32.237542476415655</c:v>
                </c:pt>
                <c:pt idx="329">
                  <c:v>-29.203490261077874</c:v>
                </c:pt>
                <c:pt idx="330">
                  <c:v>-26.030419981360453</c:v>
                </c:pt>
                <c:pt idx="331">
                  <c:v>-35.649965748429295</c:v>
                </c:pt>
                <c:pt idx="332">
                  <c:v>-35.063632165193553</c:v>
                </c:pt>
                <c:pt idx="333">
                  <c:v>-35.045220715403559</c:v>
                </c:pt>
                <c:pt idx="334">
                  <c:v>-35.317412355899805</c:v>
                </c:pt>
                <c:pt idx="335">
                  <c:v>-34.587747013211228</c:v>
                </c:pt>
                <c:pt idx="336">
                  <c:v>-35.680629996657359</c:v>
                </c:pt>
                <c:pt idx="337">
                  <c:v>-36.138168978095052</c:v>
                </c:pt>
                <c:pt idx="338">
                  <c:v>-33.339096567511547</c:v>
                </c:pt>
                <c:pt idx="339">
                  <c:v>-33.58663924908636</c:v>
                </c:pt>
                <c:pt idx="340">
                  <c:v>-33.350165720343568</c:v>
                </c:pt>
                <c:pt idx="341">
                  <c:v>-31.365482211828237</c:v>
                </c:pt>
                <c:pt idx="342">
                  <c:v>-32.764777551889409</c:v>
                </c:pt>
                <c:pt idx="343">
                  <c:v>-32.286202806353558</c:v>
                </c:pt>
                <c:pt idx="344">
                  <c:v>-34.545904922246947</c:v>
                </c:pt>
                <c:pt idx="345">
                  <c:v>-35.086446583509442</c:v>
                </c:pt>
                <c:pt idx="346">
                  <c:v>-37.55659475231171</c:v>
                </c:pt>
                <c:pt idx="347">
                  <c:v>-37.167004608511931</c:v>
                </c:pt>
                <c:pt idx="348">
                  <c:v>-35.804310930371287</c:v>
                </c:pt>
                <c:pt idx="349">
                  <c:v>-34.839930677771562</c:v>
                </c:pt>
                <c:pt idx="350">
                  <c:v>-39.035940464496619</c:v>
                </c:pt>
                <c:pt idx="351">
                  <c:v>-39.27828333723545</c:v>
                </c:pt>
                <c:pt idx="352">
                  <c:v>-41.835486879348764</c:v>
                </c:pt>
                <c:pt idx="353">
                  <c:v>-38.270387538671514</c:v>
                </c:pt>
                <c:pt idx="354">
                  <c:v>-39.001791932940478</c:v>
                </c:pt>
                <c:pt idx="355">
                  <c:v>-41.933677918672572</c:v>
                </c:pt>
                <c:pt idx="356">
                  <c:v>-42.069833115339264</c:v>
                </c:pt>
                <c:pt idx="357">
                  <c:v>-40.099359118580821</c:v>
                </c:pt>
                <c:pt idx="358">
                  <c:v>-40.689210191249884</c:v>
                </c:pt>
                <c:pt idx="359">
                  <c:v>-39.602409206986437</c:v>
                </c:pt>
                <c:pt idx="360">
                  <c:v>-41.138080855488766</c:v>
                </c:pt>
                <c:pt idx="361">
                  <c:v>-35.538641069650652</c:v>
                </c:pt>
                <c:pt idx="362">
                  <c:v>-30.147276584982876</c:v>
                </c:pt>
                <c:pt idx="363">
                  <c:v>-28.992546229362517</c:v>
                </c:pt>
                <c:pt idx="364">
                  <c:v>-30.151009706258776</c:v>
                </c:pt>
                <c:pt idx="365">
                  <c:v>-24.459929721951482</c:v>
                </c:pt>
                <c:pt idx="366">
                  <c:v>-22.144411484360688</c:v>
                </c:pt>
                <c:pt idx="367">
                  <c:v>-19.562284685134898</c:v>
                </c:pt>
                <c:pt idx="368">
                  <c:v>-19.110378549098982</c:v>
                </c:pt>
                <c:pt idx="369">
                  <c:v>-19.789521858930584</c:v>
                </c:pt>
                <c:pt idx="370">
                  <c:v>-16.566417577624321</c:v>
                </c:pt>
                <c:pt idx="371">
                  <c:v>-14.943190023899064</c:v>
                </c:pt>
                <c:pt idx="372">
                  <c:v>-13.776311691403407</c:v>
                </c:pt>
                <c:pt idx="373">
                  <c:v>-14.347427153825748</c:v>
                </c:pt>
                <c:pt idx="374">
                  <c:v>-20.275839205265044</c:v>
                </c:pt>
                <c:pt idx="375">
                  <c:v>-23.539761078119284</c:v>
                </c:pt>
                <c:pt idx="376">
                  <c:v>-21.227536624431593</c:v>
                </c:pt>
                <c:pt idx="377">
                  <c:v>-25.864166624307614</c:v>
                </c:pt>
                <c:pt idx="378">
                  <c:v>-27.28403724241258</c:v>
                </c:pt>
                <c:pt idx="379">
                  <c:v>-28.940665151119248</c:v>
                </c:pt>
                <c:pt idx="380">
                  <c:v>-31.794573949217806</c:v>
                </c:pt>
                <c:pt idx="381">
                  <c:v>-28.20654048013688</c:v>
                </c:pt>
                <c:pt idx="382">
                  <c:v>-27.273491129994426</c:v>
                </c:pt>
                <c:pt idx="383">
                  <c:v>-23.931897740602523</c:v>
                </c:pt>
                <c:pt idx="384">
                  <c:v>-14.097751346826556</c:v>
                </c:pt>
                <c:pt idx="385">
                  <c:v>-14.438926206350317</c:v>
                </c:pt>
                <c:pt idx="386">
                  <c:v>-12.768610088825227</c:v>
                </c:pt>
                <c:pt idx="387">
                  <c:v>-13.7317895308733</c:v>
                </c:pt>
                <c:pt idx="388">
                  <c:v>-12.757710790276519</c:v>
                </c:pt>
                <c:pt idx="389">
                  <c:v>-17.608231518506983</c:v>
                </c:pt>
                <c:pt idx="390">
                  <c:v>-16.968506451964345</c:v>
                </c:pt>
                <c:pt idx="391">
                  <c:v>-20.158322991609566</c:v>
                </c:pt>
                <c:pt idx="392">
                  <c:v>-25.044058287620544</c:v>
                </c:pt>
                <c:pt idx="393">
                  <c:v>-27.909646568417543</c:v>
                </c:pt>
                <c:pt idx="394">
                  <c:v>-33.820350677132609</c:v>
                </c:pt>
                <c:pt idx="395">
                  <c:v>-36.755144265651722</c:v>
                </c:pt>
                <c:pt idx="396">
                  <c:v>-40.767018159270293</c:v>
                </c:pt>
                <c:pt idx="397">
                  <c:v>-46.403298633813847</c:v>
                </c:pt>
                <c:pt idx="398">
                  <c:v>-43.526241465449317</c:v>
                </c:pt>
                <c:pt idx="399">
                  <c:v>-40.502317354798322</c:v>
                </c:pt>
                <c:pt idx="400">
                  <c:v>-44.295836064577088</c:v>
                </c:pt>
                <c:pt idx="401">
                  <c:v>-43.231448056578643</c:v>
                </c:pt>
                <c:pt idx="402">
                  <c:v>-43.241443542718883</c:v>
                </c:pt>
                <c:pt idx="403">
                  <c:v>-46.961663349151621</c:v>
                </c:pt>
                <c:pt idx="404">
                  <c:v>-49.367759007573113</c:v>
                </c:pt>
                <c:pt idx="405">
                  <c:v>-39.150064070582403</c:v>
                </c:pt>
                <c:pt idx="406">
                  <c:v>-38.101144200205823</c:v>
                </c:pt>
                <c:pt idx="407">
                  <c:v>-35.352199250340448</c:v>
                </c:pt>
                <c:pt idx="408">
                  <c:v>-36.525544055819495</c:v>
                </c:pt>
                <c:pt idx="409">
                  <c:v>-37.032895645141622</c:v>
                </c:pt>
                <c:pt idx="410">
                  <c:v>-32.7248511606455</c:v>
                </c:pt>
                <c:pt idx="411">
                  <c:v>-32.96316511774063</c:v>
                </c:pt>
                <c:pt idx="412">
                  <c:v>-25.828357994675599</c:v>
                </c:pt>
                <c:pt idx="413">
                  <c:v>-20.927087000131621</c:v>
                </c:pt>
                <c:pt idx="414">
                  <c:v>-23.747642998933827</c:v>
                </c:pt>
                <c:pt idx="415">
                  <c:v>-25.166113478064545</c:v>
                </c:pt>
                <c:pt idx="416">
                  <c:v>-29.049299147963524</c:v>
                </c:pt>
                <c:pt idx="417">
                  <c:v>-26.78343911635875</c:v>
                </c:pt>
                <c:pt idx="418">
                  <c:v>-32.213175914287604</c:v>
                </c:pt>
                <c:pt idx="419">
                  <c:v>-36.497496149182325</c:v>
                </c:pt>
                <c:pt idx="420">
                  <c:v>-38.399780060172077</c:v>
                </c:pt>
                <c:pt idx="421">
                  <c:v>-35.898495406508445</c:v>
                </c:pt>
                <c:pt idx="422">
                  <c:v>-36.817447188138971</c:v>
                </c:pt>
                <c:pt idx="423">
                  <c:v>-33.860808051347718</c:v>
                </c:pt>
                <c:pt idx="424">
                  <c:v>-32.494068741083126</c:v>
                </c:pt>
                <c:pt idx="425">
                  <c:v>-32.902439481973659</c:v>
                </c:pt>
                <c:pt idx="426">
                  <c:v>-31.309369912862792</c:v>
                </c:pt>
                <c:pt idx="427">
                  <c:v>-31.187311806082732</c:v>
                </c:pt>
                <c:pt idx="428">
                  <c:v>-30.518238221764534</c:v>
                </c:pt>
                <c:pt idx="429">
                  <c:v>-29.044021367788275</c:v>
                </c:pt>
                <c:pt idx="430">
                  <c:v>-30.162192610621446</c:v>
                </c:pt>
                <c:pt idx="431">
                  <c:v>-31.619545751333249</c:v>
                </c:pt>
                <c:pt idx="432">
                  <c:v>-30.833457694292065</c:v>
                </c:pt>
                <c:pt idx="433">
                  <c:v>-32.572421789884558</c:v>
                </c:pt>
                <c:pt idx="434">
                  <c:v>-30.315095684051499</c:v>
                </c:pt>
                <c:pt idx="435">
                  <c:v>-28.588570232510548</c:v>
                </c:pt>
                <c:pt idx="436">
                  <c:v>-31.334688945889496</c:v>
                </c:pt>
                <c:pt idx="437">
                  <c:v>-30.559837075352661</c:v>
                </c:pt>
                <c:pt idx="438">
                  <c:v>-29.209011379599559</c:v>
                </c:pt>
                <c:pt idx="439">
                  <c:v>-28.311243558883675</c:v>
                </c:pt>
                <c:pt idx="440">
                  <c:v>-29.286126195907599</c:v>
                </c:pt>
                <c:pt idx="441">
                  <c:v>-30.616946041345585</c:v>
                </c:pt>
                <c:pt idx="442">
                  <c:v>-30.283000774979612</c:v>
                </c:pt>
                <c:pt idx="443">
                  <c:v>-30.6417975269556</c:v>
                </c:pt>
                <c:pt idx="444">
                  <c:v>-29.164098389387107</c:v>
                </c:pt>
                <c:pt idx="445">
                  <c:v>-26.165281004071232</c:v>
                </c:pt>
                <c:pt idx="446">
                  <c:v>-24.355012074828167</c:v>
                </c:pt>
                <c:pt idx="447">
                  <c:v>-26.093713839173304</c:v>
                </c:pt>
                <c:pt idx="448">
                  <c:v>-24.071585164427745</c:v>
                </c:pt>
                <c:pt idx="449">
                  <c:v>-23.229624505281464</c:v>
                </c:pt>
                <c:pt idx="450">
                  <c:v>-24.908327525377274</c:v>
                </c:pt>
                <c:pt idx="451">
                  <c:v>-25.243958309412008</c:v>
                </c:pt>
                <c:pt idx="452">
                  <c:v>-26.10294579207897</c:v>
                </c:pt>
                <c:pt idx="453">
                  <c:v>-27.28491377186775</c:v>
                </c:pt>
                <c:pt idx="454">
                  <c:v>-26.072109851121894</c:v>
                </c:pt>
                <c:pt idx="455">
                  <c:v>-27.772793415427188</c:v>
                </c:pt>
                <c:pt idx="456">
                  <c:v>-26.772632682919507</c:v>
                </c:pt>
                <c:pt idx="457">
                  <c:v>-26.410410253644002</c:v>
                </c:pt>
                <c:pt idx="458">
                  <c:v>-27.585262427210793</c:v>
                </c:pt>
                <c:pt idx="459">
                  <c:v>-28.8829140443802</c:v>
                </c:pt>
                <c:pt idx="460">
                  <c:v>-29.653559262752538</c:v>
                </c:pt>
                <c:pt idx="461">
                  <c:v>-31.624338960766821</c:v>
                </c:pt>
                <c:pt idx="462">
                  <c:v>-31.937065251827249</c:v>
                </c:pt>
                <c:pt idx="463">
                  <c:v>-31.821866669058807</c:v>
                </c:pt>
                <c:pt idx="464">
                  <c:v>-36.083034705996525</c:v>
                </c:pt>
                <c:pt idx="465">
                  <c:v>-32.807112765908244</c:v>
                </c:pt>
                <c:pt idx="466">
                  <c:v>-32.548144320249548</c:v>
                </c:pt>
                <c:pt idx="467">
                  <c:v>-31.321694961428676</c:v>
                </c:pt>
                <c:pt idx="468">
                  <c:v>-31.508694926023509</c:v>
                </c:pt>
                <c:pt idx="469">
                  <c:v>-36.359298506259904</c:v>
                </c:pt>
                <c:pt idx="470">
                  <c:v>-36.530238336682345</c:v>
                </c:pt>
                <c:pt idx="471">
                  <c:v>-36.746412502408049</c:v>
                </c:pt>
                <c:pt idx="472">
                  <c:v>-32.87927427458763</c:v>
                </c:pt>
                <c:pt idx="473">
                  <c:v>-33.014002613186861</c:v>
                </c:pt>
                <c:pt idx="474">
                  <c:v>-32.221260344028479</c:v>
                </c:pt>
                <c:pt idx="475">
                  <c:v>-33.229202015876751</c:v>
                </c:pt>
                <c:pt idx="476">
                  <c:v>-33.309714490890499</c:v>
                </c:pt>
                <c:pt idx="477">
                  <c:v>-32.128644657373414</c:v>
                </c:pt>
                <c:pt idx="478">
                  <c:v>-33.557134934186934</c:v>
                </c:pt>
                <c:pt idx="479">
                  <c:v>-32.873219216108282</c:v>
                </c:pt>
                <c:pt idx="480">
                  <c:v>-32.897017201542837</c:v>
                </c:pt>
                <c:pt idx="481">
                  <c:v>-33.131311580777179</c:v>
                </c:pt>
                <c:pt idx="482">
                  <c:v>-32.416548936963096</c:v>
                </c:pt>
                <c:pt idx="483">
                  <c:v>-33.555128897547704</c:v>
                </c:pt>
                <c:pt idx="484">
                  <c:v>-33.435383576393122</c:v>
                </c:pt>
                <c:pt idx="485">
                  <c:v>-31.461974784374206</c:v>
                </c:pt>
                <c:pt idx="486">
                  <c:v>-30.176506193876264</c:v>
                </c:pt>
                <c:pt idx="487">
                  <c:v>-28.450318169236184</c:v>
                </c:pt>
                <c:pt idx="488">
                  <c:v>-28.012886283755307</c:v>
                </c:pt>
                <c:pt idx="489">
                  <c:v>-29.151621311068538</c:v>
                </c:pt>
                <c:pt idx="490">
                  <c:v>-26.066867619037623</c:v>
                </c:pt>
                <c:pt idx="491">
                  <c:v>-24.791365987300892</c:v>
                </c:pt>
                <c:pt idx="492">
                  <c:v>-23.50302977955343</c:v>
                </c:pt>
                <c:pt idx="493">
                  <c:v>-23.873733834624289</c:v>
                </c:pt>
                <c:pt idx="494" formatCode="General">
                  <c:v>-24.290458740115199</c:v>
                </c:pt>
                <c:pt idx="495" formatCode="General">
                  <c:v>-26.367793141126654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05-43F4-9E61-2B1AF7287178}"/>
            </c:ext>
          </c:extLst>
        </c:ser>
        <c:ser>
          <c:idx val="2"/>
          <c:order val="2"/>
          <c:tx>
            <c:strRef>
              <c:f>mtrx!$B$247</c:f>
              <c:strCache>
                <c:ptCount val="1"/>
                <c:pt idx="0">
                  <c:v>TOTAL 1 3/4 PERP nc-24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mtrx!$N$244:$SS$244</c:f>
              <c:numCache>
                <c:formatCode>m/d/yyyy</c:formatCode>
                <c:ptCount val="500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  <c:pt idx="496" formatCode="General">
                  <c:v>43304</c:v>
                </c:pt>
                <c:pt idx="497" formatCode="General">
                  <c:v>43301</c:v>
                </c:pt>
                <c:pt idx="498" formatCode="General">
                  <c:v>43300</c:v>
                </c:pt>
                <c:pt idx="499" formatCode="General">
                  <c:v>43299</c:v>
                </c:pt>
              </c:numCache>
            </c:numRef>
          </c:cat>
          <c:val>
            <c:numRef>
              <c:f>mtrx!$N$247:$SO$247</c:f>
              <c:numCache>
                <c:formatCode>0</c:formatCode>
                <c:ptCount val="496"/>
                <c:pt idx="0">
                  <c:v>-41.62486838126182</c:v>
                </c:pt>
                <c:pt idx="1">
                  <c:v>-54.676402178883592</c:v>
                </c:pt>
                <c:pt idx="2">
                  <c:v>-52.040770536661142</c:v>
                </c:pt>
                <c:pt idx="3">
                  <c:v>-34.857207534193975</c:v>
                </c:pt>
                <c:pt idx="4">
                  <c:v>-31.424236002326012</c:v>
                </c:pt>
                <c:pt idx="5">
                  <c:v>-19.306840902566904</c:v>
                </c:pt>
                <c:pt idx="6">
                  <c:v>-10.237516038417823</c:v>
                </c:pt>
                <c:pt idx="7">
                  <c:v>0.4131351739168565</c:v>
                </c:pt>
                <c:pt idx="8">
                  <c:v>6.3115612473488341</c:v>
                </c:pt>
                <c:pt idx="9">
                  <c:v>6.4635283529758567</c:v>
                </c:pt>
                <c:pt idx="10">
                  <c:v>-0.45383720242975301</c:v>
                </c:pt>
                <c:pt idx="11">
                  <c:v>20.431602554321302</c:v>
                </c:pt>
                <c:pt idx="12">
                  <c:v>21.848671619892087</c:v>
                </c:pt>
                <c:pt idx="13">
                  <c:v>33.722436200022713</c:v>
                </c:pt>
                <c:pt idx="14">
                  <c:v>17.411015581846215</c:v>
                </c:pt>
                <c:pt idx="15">
                  <c:v>-20.558248803853985</c:v>
                </c:pt>
                <c:pt idx="16">
                  <c:v>20.831126107335081</c:v>
                </c:pt>
                <c:pt idx="17">
                  <c:v>14.510135984182341</c:v>
                </c:pt>
                <c:pt idx="18">
                  <c:v>6.7541944609880318</c:v>
                </c:pt>
                <c:pt idx="19">
                  <c:v>-6.2166451510190939</c:v>
                </c:pt>
                <c:pt idx="20">
                  <c:v>-35.262843090176574</c:v>
                </c:pt>
                <c:pt idx="21">
                  <c:v>-83.103970276594154</c:v>
                </c:pt>
                <c:pt idx="22">
                  <c:v>-98.559226280808446</c:v>
                </c:pt>
                <c:pt idx="23">
                  <c:v>-63.269721382141114</c:v>
                </c:pt>
                <c:pt idx="24">
                  <c:v>-51.047499647021311</c:v>
                </c:pt>
                <c:pt idx="25">
                  <c:v>-39.864350941419588</c:v>
                </c:pt>
                <c:pt idx="26">
                  <c:v>-43.13071915864947</c:v>
                </c:pt>
                <c:pt idx="27">
                  <c:v>-48.115765473723428</c:v>
                </c:pt>
                <c:pt idx="28">
                  <c:v>-58.946719946265205</c:v>
                </c:pt>
                <c:pt idx="29">
                  <c:v>-88.010470121264461</c:v>
                </c:pt>
                <c:pt idx="30">
                  <c:v>-83.060838226675969</c:v>
                </c:pt>
                <c:pt idx="31">
                  <c:v>-100.30410877716542</c:v>
                </c:pt>
                <c:pt idx="32">
                  <c:v>-69.189924910783759</c:v>
                </c:pt>
                <c:pt idx="33">
                  <c:v>-64.301492383360852</c:v>
                </c:pt>
                <c:pt idx="34">
                  <c:v>-46.448892069816566</c:v>
                </c:pt>
                <c:pt idx="35">
                  <c:v>-21.123349226474716</c:v>
                </c:pt>
                <c:pt idx="36">
                  <c:v>25.487881355285651</c:v>
                </c:pt>
                <c:pt idx="37">
                  <c:v>31.113679213404623</c:v>
                </c:pt>
                <c:pt idx="38">
                  <c:v>50.8965225814581</c:v>
                </c:pt>
                <c:pt idx="39">
                  <c:v>25.888009466528899</c:v>
                </c:pt>
                <c:pt idx="40">
                  <c:v>21.16746914112565</c:v>
                </c:pt>
                <c:pt idx="41">
                  <c:v>27.757420521378549</c:v>
                </c:pt>
                <c:pt idx="42">
                  <c:v>19.649765147089965</c:v>
                </c:pt>
                <c:pt idx="43">
                  <c:v>42.768266770124399</c:v>
                </c:pt>
                <c:pt idx="44">
                  <c:v>68.957063414812126</c:v>
                </c:pt>
                <c:pt idx="45">
                  <c:v>94.827819376110995</c:v>
                </c:pt>
                <c:pt idx="46">
                  <c:v>124.76596167480943</c:v>
                </c:pt>
                <c:pt idx="47">
                  <c:v>94.808751214742642</c:v>
                </c:pt>
                <c:pt idx="48">
                  <c:v>99.673996829032887</c:v>
                </c:pt>
                <c:pt idx="49">
                  <c:v>51.465060503840505</c:v>
                </c:pt>
                <c:pt idx="50">
                  <c:v>3.3386430964470151</c:v>
                </c:pt>
                <c:pt idx="51">
                  <c:v>35.442896970033644</c:v>
                </c:pt>
                <c:pt idx="52">
                  <c:v>50.586569778203909</c:v>
                </c:pt>
                <c:pt idx="53">
                  <c:v>175.49841352438926</c:v>
                </c:pt>
                <c:pt idx="54">
                  <c:v>203.24144217944144</c:v>
                </c:pt>
                <c:pt idx="55">
                  <c:v>16.410692575097073</c:v>
                </c:pt>
                <c:pt idx="56">
                  <c:v>-73.279319784641245</c:v>
                </c:pt>
                <c:pt idx="57">
                  <c:v>-79.76488520455365</c:v>
                </c:pt>
                <c:pt idx="58">
                  <c:v>-124.50349798452851</c:v>
                </c:pt>
                <c:pt idx="59">
                  <c:v>-141.02448164701462</c:v>
                </c:pt>
                <c:pt idx="60">
                  <c:v>-131.13658223152163</c:v>
                </c:pt>
                <c:pt idx="61">
                  <c:v>-110.97833824825281</c:v>
                </c:pt>
                <c:pt idx="62">
                  <c:v>-90.362271351456656</c:v>
                </c:pt>
                <c:pt idx="63">
                  <c:v>-65.789904801011062</c:v>
                </c:pt>
                <c:pt idx="64">
                  <c:v>-70.053141886830304</c:v>
                </c:pt>
                <c:pt idx="65">
                  <c:v>-67.576376127719811</c:v>
                </c:pt>
                <c:pt idx="66">
                  <c:v>-78.118782871007852</c:v>
                </c:pt>
                <c:pt idx="67">
                  <c:v>-82.21458502030373</c:v>
                </c:pt>
                <c:pt idx="68">
                  <c:v>-81.948324022650695</c:v>
                </c:pt>
                <c:pt idx="69">
                  <c:v>-95.572862764596948</c:v>
                </c:pt>
                <c:pt idx="70">
                  <c:v>-62.782683278441482</c:v>
                </c:pt>
                <c:pt idx="71">
                  <c:v>-27.53325106668467</c:v>
                </c:pt>
                <c:pt idx="72">
                  <c:v>62.540763042211495</c:v>
                </c:pt>
                <c:pt idx="73">
                  <c:v>74.79570082700252</c:v>
                </c:pt>
                <c:pt idx="74">
                  <c:v>88.223166868448345</c:v>
                </c:pt>
                <c:pt idx="75">
                  <c:v>131.14628717958931</c:v>
                </c:pt>
                <c:pt idx="76">
                  <c:v>154.8987655041218</c:v>
                </c:pt>
                <c:pt idx="77">
                  <c:v>172.93483269453048</c:v>
                </c:pt>
                <c:pt idx="78">
                  <c:v>133.05807742726807</c:v>
                </c:pt>
                <c:pt idx="79">
                  <c:v>18.598426530718825</c:v>
                </c:pt>
                <c:pt idx="80">
                  <c:v>6.5148599134683991</c:v>
                </c:pt>
                <c:pt idx="81">
                  <c:v>-49.233241834521294</c:v>
                </c:pt>
                <c:pt idx="82">
                  <c:v>-40.100701823592175</c:v>
                </c:pt>
                <c:pt idx="83">
                  <c:v>-23.788554050445583</c:v>
                </c:pt>
                <c:pt idx="84">
                  <c:v>-57.800195503234889</c:v>
                </c:pt>
                <c:pt idx="85">
                  <c:v>-70.476559371233009</c:v>
                </c:pt>
                <c:pt idx="86">
                  <c:v>-72.985255880713467</c:v>
                </c:pt>
                <c:pt idx="87">
                  <c:v>-77.183650878906263</c:v>
                </c:pt>
                <c:pt idx="88">
                  <c:v>-72.534205042243002</c:v>
                </c:pt>
                <c:pt idx="89">
                  <c:v>-64.513618805050839</c:v>
                </c:pt>
                <c:pt idx="90">
                  <c:v>-62.546593291521091</c:v>
                </c:pt>
                <c:pt idx="91">
                  <c:v>-58.7462296284437</c:v>
                </c:pt>
                <c:pt idx="92">
                  <c:v>-60.349685107588755</c:v>
                </c:pt>
                <c:pt idx="93">
                  <c:v>-62.769780995607377</c:v>
                </c:pt>
                <c:pt idx="94">
                  <c:v>-56.434628562688822</c:v>
                </c:pt>
                <c:pt idx="95">
                  <c:v>-56.76327424979209</c:v>
                </c:pt>
                <c:pt idx="96">
                  <c:v>-57.58006984210013</c:v>
                </c:pt>
                <c:pt idx="97">
                  <c:v>-55.728916357517249</c:v>
                </c:pt>
                <c:pt idx="98">
                  <c:v>-55.929162603139872</c:v>
                </c:pt>
                <c:pt idx="99">
                  <c:v>-56.532308087348937</c:v>
                </c:pt>
                <c:pt idx="100">
                  <c:v>-36.465190265297892</c:v>
                </c:pt>
                <c:pt idx="101">
                  <c:v>-54.246112911939612</c:v>
                </c:pt>
                <c:pt idx="102">
                  <c:v>-55.851761744976031</c:v>
                </c:pt>
                <c:pt idx="103">
                  <c:v>-58.449871555805203</c:v>
                </c:pt>
                <c:pt idx="104">
                  <c:v>-59.332071714639653</c:v>
                </c:pt>
                <c:pt idx="105">
                  <c:v>-56.346810603857051</c:v>
                </c:pt>
                <c:pt idx="106">
                  <c:v>-56.723253312587737</c:v>
                </c:pt>
                <c:pt idx="107">
                  <c:v>-59.031497368931774</c:v>
                </c:pt>
                <c:pt idx="108">
                  <c:v>-63.067511611223225</c:v>
                </c:pt>
                <c:pt idx="109">
                  <c:v>-63.063192804694175</c:v>
                </c:pt>
                <c:pt idx="110">
                  <c:v>-60.398303510427475</c:v>
                </c:pt>
                <c:pt idx="111">
                  <c:v>-58.727451572060588</c:v>
                </c:pt>
                <c:pt idx="112">
                  <c:v>-55.650929266452806</c:v>
                </c:pt>
                <c:pt idx="113">
                  <c:v>-54.724694962024699</c:v>
                </c:pt>
                <c:pt idx="114">
                  <c:v>-47.756466800451271</c:v>
                </c:pt>
                <c:pt idx="115">
                  <c:v>-47.587721485972416</c:v>
                </c:pt>
                <c:pt idx="116">
                  <c:v>-43.415948396921159</c:v>
                </c:pt>
                <c:pt idx="117">
                  <c:v>-41.664278623700142</c:v>
                </c:pt>
                <c:pt idx="118">
                  <c:v>-41.675655456662177</c:v>
                </c:pt>
                <c:pt idx="119">
                  <c:v>-45.6015117418766</c:v>
                </c:pt>
                <c:pt idx="120">
                  <c:v>-46.292357973575598</c:v>
                </c:pt>
                <c:pt idx="121">
                  <c:v>-49.045606830120086</c:v>
                </c:pt>
                <c:pt idx="122">
                  <c:v>-48.960642116427415</c:v>
                </c:pt>
                <c:pt idx="123">
                  <c:v>-48.355643178701399</c:v>
                </c:pt>
                <c:pt idx="124">
                  <c:v>-49.196445461869239</c:v>
                </c:pt>
                <c:pt idx="125">
                  <c:v>-51.49252830863</c:v>
                </c:pt>
                <c:pt idx="126">
                  <c:v>-53.414122059702862</c:v>
                </c:pt>
                <c:pt idx="127">
                  <c:v>-57.380238319754604</c:v>
                </c:pt>
                <c:pt idx="128">
                  <c:v>-57.460677843213077</c:v>
                </c:pt>
                <c:pt idx="129">
                  <c:v>-61.583151629805563</c:v>
                </c:pt>
                <c:pt idx="130">
                  <c:v>-58.562008263945579</c:v>
                </c:pt>
                <c:pt idx="131">
                  <c:v>-57.976646625399582</c:v>
                </c:pt>
                <c:pt idx="132">
                  <c:v>-54.09847419357299</c:v>
                </c:pt>
                <c:pt idx="133">
                  <c:v>-56.551670728325846</c:v>
                </c:pt>
                <c:pt idx="134">
                  <c:v>-58.163006186962122</c:v>
                </c:pt>
                <c:pt idx="135">
                  <c:v>-55.3197557746172</c:v>
                </c:pt>
                <c:pt idx="136">
                  <c:v>-55.94451757335662</c:v>
                </c:pt>
                <c:pt idx="137">
                  <c:v>-53.096475113630291</c:v>
                </c:pt>
                <c:pt idx="138">
                  <c:v>-49.516980789899826</c:v>
                </c:pt>
                <c:pt idx="139">
                  <c:v>-51.645525750160225</c:v>
                </c:pt>
                <c:pt idx="140">
                  <c:v>-50.132842249631892</c:v>
                </c:pt>
                <c:pt idx="141">
                  <c:v>-50.601253224015245</c:v>
                </c:pt>
                <c:pt idx="142">
                  <c:v>-51.127419341206554</c:v>
                </c:pt>
                <c:pt idx="143">
                  <c:v>-51.707134105920801</c:v>
                </c:pt>
                <c:pt idx="144">
                  <c:v>-50.185773790001875</c:v>
                </c:pt>
                <c:pt idx="145">
                  <c:v>-49.751657155990607</c:v>
                </c:pt>
                <c:pt idx="146">
                  <c:v>-53.073668467760086</c:v>
                </c:pt>
                <c:pt idx="147">
                  <c:v>-53.999936766862859</c:v>
                </c:pt>
                <c:pt idx="148">
                  <c:v>-55.14850961947441</c:v>
                </c:pt>
                <c:pt idx="149">
                  <c:v>-57.325646415710452</c:v>
                </c:pt>
                <c:pt idx="150">
                  <c:v>-51.875185226917267</c:v>
                </c:pt>
                <c:pt idx="151">
                  <c:v>-55.345370992898935</c:v>
                </c:pt>
                <c:pt idx="152">
                  <c:v>-55.503700678825368</c:v>
                </c:pt>
                <c:pt idx="153">
                  <c:v>-55.245104772686958</c:v>
                </c:pt>
                <c:pt idx="154">
                  <c:v>-54.731527355194089</c:v>
                </c:pt>
                <c:pt idx="155">
                  <c:v>-55.001008856534952</c:v>
                </c:pt>
                <c:pt idx="156">
                  <c:v>-59.764472741603868</c:v>
                </c:pt>
                <c:pt idx="157">
                  <c:v>-61.029312656402595</c:v>
                </c:pt>
                <c:pt idx="158">
                  <c:v>-63.171068499803553</c:v>
                </c:pt>
                <c:pt idx="159">
                  <c:v>-65.254666716933244</c:v>
                </c:pt>
                <c:pt idx="160">
                  <c:v>-63.173488629102721</c:v>
                </c:pt>
                <c:pt idx="161">
                  <c:v>-61.028582819938663</c:v>
                </c:pt>
                <c:pt idx="162">
                  <c:v>-61.246303731322286</c:v>
                </c:pt>
                <c:pt idx="163">
                  <c:v>-58.421480772972096</c:v>
                </c:pt>
                <c:pt idx="164">
                  <c:v>-54.966082817673687</c:v>
                </c:pt>
                <c:pt idx="165">
                  <c:v>-54.027915969252589</c:v>
                </c:pt>
                <c:pt idx="166">
                  <c:v>-55.053154591441157</c:v>
                </c:pt>
                <c:pt idx="167">
                  <c:v>-53.58204019105434</c:v>
                </c:pt>
                <c:pt idx="168">
                  <c:v>-53.595242658019068</c:v>
                </c:pt>
                <c:pt idx="169">
                  <c:v>-51.472869957804669</c:v>
                </c:pt>
                <c:pt idx="170">
                  <c:v>-54.806091316819192</c:v>
                </c:pt>
                <c:pt idx="171">
                  <c:v>-56.829485892891881</c:v>
                </c:pt>
                <c:pt idx="172">
                  <c:v>-58.769501252770432</c:v>
                </c:pt>
                <c:pt idx="173">
                  <c:v>-54.454806296587002</c:v>
                </c:pt>
                <c:pt idx="174">
                  <c:v>-53.671475928068155</c:v>
                </c:pt>
                <c:pt idx="175">
                  <c:v>-51.194113783478741</c:v>
                </c:pt>
                <c:pt idx="176">
                  <c:v>-51.085720064282405</c:v>
                </c:pt>
                <c:pt idx="177">
                  <c:v>-51.996905084729214</c:v>
                </c:pt>
                <c:pt idx="178">
                  <c:v>-51.552805388569837</c:v>
                </c:pt>
                <c:pt idx="179">
                  <c:v>-48.89340530180931</c:v>
                </c:pt>
                <c:pt idx="180">
                  <c:v>-47.948777669429774</c:v>
                </c:pt>
                <c:pt idx="181">
                  <c:v>-49.221946171164518</c:v>
                </c:pt>
                <c:pt idx="182">
                  <c:v>-48.230509464621548</c:v>
                </c:pt>
                <c:pt idx="183">
                  <c:v>-43.556783267259604</c:v>
                </c:pt>
                <c:pt idx="184">
                  <c:v>-43.301103826880464</c:v>
                </c:pt>
                <c:pt idx="185">
                  <c:v>-44.424630445241931</c:v>
                </c:pt>
                <c:pt idx="186">
                  <c:v>-44.36541995930672</c:v>
                </c:pt>
                <c:pt idx="187">
                  <c:v>-45.561297650694883</c:v>
                </c:pt>
                <c:pt idx="188">
                  <c:v>-46.774516183614722</c:v>
                </c:pt>
                <c:pt idx="189">
                  <c:v>-48.714160945057884</c:v>
                </c:pt>
                <c:pt idx="190">
                  <c:v>-50.131632141709318</c:v>
                </c:pt>
                <c:pt idx="191">
                  <c:v>-51.982017313122753</c:v>
                </c:pt>
                <c:pt idx="192">
                  <c:v>-52.158053143262862</c:v>
                </c:pt>
                <c:pt idx="193">
                  <c:v>-47.494691966891281</c:v>
                </c:pt>
                <c:pt idx="194">
                  <c:v>-47.937815010309237</c:v>
                </c:pt>
                <c:pt idx="195">
                  <c:v>-48.450986208796493</c:v>
                </c:pt>
                <c:pt idx="196">
                  <c:v>-49.281313246965411</c:v>
                </c:pt>
                <c:pt idx="197">
                  <c:v>-54.939420783519751</c:v>
                </c:pt>
                <c:pt idx="198">
                  <c:v>-56.5463654255867</c:v>
                </c:pt>
                <c:pt idx="199">
                  <c:v>-56.449839315772053</c:v>
                </c:pt>
                <c:pt idx="200">
                  <c:v>-57.708735328555122</c:v>
                </c:pt>
                <c:pt idx="201">
                  <c:v>-56.644858772277814</c:v>
                </c:pt>
                <c:pt idx="202">
                  <c:v>-60.514293453931813</c:v>
                </c:pt>
                <c:pt idx="203">
                  <c:v>-62.331868238925935</c:v>
                </c:pt>
                <c:pt idx="204">
                  <c:v>-58.043239019513138</c:v>
                </c:pt>
                <c:pt idx="205">
                  <c:v>-55.023460352301605</c:v>
                </c:pt>
                <c:pt idx="206">
                  <c:v>-51.232355716824543</c:v>
                </c:pt>
                <c:pt idx="207">
                  <c:v>-54.19615615785122</c:v>
                </c:pt>
                <c:pt idx="208">
                  <c:v>-67.259835630178458</c:v>
                </c:pt>
                <c:pt idx="209">
                  <c:v>-66.627236724138257</c:v>
                </c:pt>
                <c:pt idx="210">
                  <c:v>-65.070097564458848</c:v>
                </c:pt>
                <c:pt idx="211">
                  <c:v>-64.07725289142131</c:v>
                </c:pt>
                <c:pt idx="212">
                  <c:v>-62.853807578086858</c:v>
                </c:pt>
                <c:pt idx="213">
                  <c:v>-63.854463956117613</c:v>
                </c:pt>
                <c:pt idx="214">
                  <c:v>-68.825642375349986</c:v>
                </c:pt>
                <c:pt idx="215">
                  <c:v>-65.758317414522153</c:v>
                </c:pt>
                <c:pt idx="216">
                  <c:v>-66.41969517171384</c:v>
                </c:pt>
                <c:pt idx="217">
                  <c:v>-65.946790188908565</c:v>
                </c:pt>
                <c:pt idx="218">
                  <c:v>-65.872728913545615</c:v>
                </c:pt>
                <c:pt idx="219">
                  <c:v>-60.900273627281187</c:v>
                </c:pt>
                <c:pt idx="220">
                  <c:v>-61.780105625987055</c:v>
                </c:pt>
                <c:pt idx="221">
                  <c:v>-58.792222902297972</c:v>
                </c:pt>
                <c:pt idx="222">
                  <c:v>-58.901950929641721</c:v>
                </c:pt>
                <c:pt idx="223">
                  <c:v>-65.000342306375487</c:v>
                </c:pt>
                <c:pt idx="224">
                  <c:v>-65.043671447515507</c:v>
                </c:pt>
                <c:pt idx="225">
                  <c:v>-64.110126125216482</c:v>
                </c:pt>
                <c:pt idx="226">
                  <c:v>-63.237705392003065</c:v>
                </c:pt>
                <c:pt idx="227">
                  <c:v>-64.816286433219929</c:v>
                </c:pt>
                <c:pt idx="228">
                  <c:v>-54.978595113396651</c:v>
                </c:pt>
                <c:pt idx="229">
                  <c:v>-45.466549952030178</c:v>
                </c:pt>
                <c:pt idx="230">
                  <c:v>-50.815945952653891</c:v>
                </c:pt>
                <c:pt idx="231">
                  <c:v>-54.373969168901453</c:v>
                </c:pt>
                <c:pt idx="232">
                  <c:v>-54.820039618015286</c:v>
                </c:pt>
                <c:pt idx="233">
                  <c:v>-57.348634395360961</c:v>
                </c:pt>
                <c:pt idx="234">
                  <c:v>-58.302785495281228</c:v>
                </c:pt>
                <c:pt idx="235">
                  <c:v>-61.325008244395249</c:v>
                </c:pt>
                <c:pt idx="236">
                  <c:v>-59.232974556207637</c:v>
                </c:pt>
                <c:pt idx="237">
                  <c:v>-52.364499776005744</c:v>
                </c:pt>
                <c:pt idx="238">
                  <c:v>-49.734535026073445</c:v>
                </c:pt>
                <c:pt idx="239">
                  <c:v>-51.654905285716055</c:v>
                </c:pt>
                <c:pt idx="240">
                  <c:v>-44.311903701424605</c:v>
                </c:pt>
                <c:pt idx="241">
                  <c:v>-40.899880461812025</c:v>
                </c:pt>
                <c:pt idx="242">
                  <c:v>-41.977030638098704</c:v>
                </c:pt>
                <c:pt idx="243">
                  <c:v>-43.655352051973352</c:v>
                </c:pt>
                <c:pt idx="244">
                  <c:v>-49.664674554586412</c:v>
                </c:pt>
                <c:pt idx="245">
                  <c:v>-52.982187419176071</c:v>
                </c:pt>
                <c:pt idx="246">
                  <c:v>-50.262439802646611</c:v>
                </c:pt>
                <c:pt idx="247">
                  <c:v>-51.740982432246213</c:v>
                </c:pt>
                <c:pt idx="248">
                  <c:v>-47.691711797952664</c:v>
                </c:pt>
                <c:pt idx="249">
                  <c:v>-40.308027978777886</c:v>
                </c:pt>
                <c:pt idx="250">
                  <c:v>-39.198813908696167</c:v>
                </c:pt>
                <c:pt idx="251">
                  <c:v>-38.949382166385647</c:v>
                </c:pt>
                <c:pt idx="252">
                  <c:v>-39.331049247026442</c:v>
                </c:pt>
                <c:pt idx="253">
                  <c:v>-43.266226285934465</c:v>
                </c:pt>
                <c:pt idx="254">
                  <c:v>-46.209194239616394</c:v>
                </c:pt>
                <c:pt idx="255">
                  <c:v>-45.409698484420787</c:v>
                </c:pt>
                <c:pt idx="256">
                  <c:v>-41.245460090637209</c:v>
                </c:pt>
                <c:pt idx="257">
                  <c:v>-43.121307757377636</c:v>
                </c:pt>
                <c:pt idx="258">
                  <c:v>-46.50840362238884</c:v>
                </c:pt>
                <c:pt idx="259">
                  <c:v>-50.470541679501522</c:v>
                </c:pt>
                <c:pt idx="260">
                  <c:v>-58.673953290224077</c:v>
                </c:pt>
                <c:pt idx="261">
                  <c:v>-62.198687275886527</c:v>
                </c:pt>
                <c:pt idx="262">
                  <c:v>-66.794086481809629</c:v>
                </c:pt>
                <c:pt idx="263">
                  <c:v>-69.734709106683738</c:v>
                </c:pt>
                <c:pt idx="264">
                  <c:v>-73.680909278154388</c:v>
                </c:pt>
                <c:pt idx="265">
                  <c:v>-74.298514604926098</c:v>
                </c:pt>
                <c:pt idx="266">
                  <c:v>-74.712414386630059</c:v>
                </c:pt>
                <c:pt idx="267">
                  <c:v>-77.017585167884818</c:v>
                </c:pt>
                <c:pt idx="268">
                  <c:v>-83.981960424065591</c:v>
                </c:pt>
                <c:pt idx="269">
                  <c:v>-92.517196759819996</c:v>
                </c:pt>
                <c:pt idx="270">
                  <c:v>-97.359912539362909</c:v>
                </c:pt>
                <c:pt idx="271">
                  <c:v>-99.295071247220051</c:v>
                </c:pt>
                <c:pt idx="272">
                  <c:v>-99.735197486758224</c:v>
                </c:pt>
                <c:pt idx="273">
                  <c:v>-99.769349740505206</c:v>
                </c:pt>
                <c:pt idx="274">
                  <c:v>-96.494283810019482</c:v>
                </c:pt>
                <c:pt idx="275">
                  <c:v>-95.431345803022396</c:v>
                </c:pt>
                <c:pt idx="276">
                  <c:v>-100.32608793079852</c:v>
                </c:pt>
                <c:pt idx="277">
                  <c:v>-97.428226254343997</c:v>
                </c:pt>
                <c:pt idx="278">
                  <c:v>-95.86964135468007</c:v>
                </c:pt>
                <c:pt idx="279">
                  <c:v>-90.208440151333804</c:v>
                </c:pt>
                <c:pt idx="280">
                  <c:v>-88.392138036489499</c:v>
                </c:pt>
                <c:pt idx="281">
                  <c:v>-87.478595535516732</c:v>
                </c:pt>
                <c:pt idx="282">
                  <c:v>-85.717979276895534</c:v>
                </c:pt>
                <c:pt idx="283">
                  <c:v>-87.624601664900808</c:v>
                </c:pt>
                <c:pt idx="284">
                  <c:v>-88.038863079428651</c:v>
                </c:pt>
                <c:pt idx="285">
                  <c:v>-85.111476124882699</c:v>
                </c:pt>
                <c:pt idx="286">
                  <c:v>-86.66182207131385</c:v>
                </c:pt>
                <c:pt idx="287">
                  <c:v>-88.027028827190392</c:v>
                </c:pt>
                <c:pt idx="288">
                  <c:v>-91.140620533108688</c:v>
                </c:pt>
                <c:pt idx="289">
                  <c:v>-87.072640227437034</c:v>
                </c:pt>
                <c:pt idx="290">
                  <c:v>-85.839837705254538</c:v>
                </c:pt>
                <c:pt idx="291">
                  <c:v>-85.067802183270445</c:v>
                </c:pt>
                <c:pt idx="292">
                  <c:v>-86.141497191309924</c:v>
                </c:pt>
                <c:pt idx="293">
                  <c:v>-87.012432520866412</c:v>
                </c:pt>
                <c:pt idx="294">
                  <c:v>-90.236353650212308</c:v>
                </c:pt>
                <c:pt idx="295">
                  <c:v>-91.169161841154093</c:v>
                </c:pt>
                <c:pt idx="296">
                  <c:v>-86.536069403171538</c:v>
                </c:pt>
                <c:pt idx="297">
                  <c:v>-88.050262655615811</c:v>
                </c:pt>
                <c:pt idx="298">
                  <c:v>-88.961452334284758</c:v>
                </c:pt>
                <c:pt idx="299">
                  <c:v>-88.75804153156281</c:v>
                </c:pt>
                <c:pt idx="300">
                  <c:v>-90.111432559132595</c:v>
                </c:pt>
                <c:pt idx="301">
                  <c:v>-89.123496222138414</c:v>
                </c:pt>
                <c:pt idx="302">
                  <c:v>-88.716872694730768</c:v>
                </c:pt>
                <c:pt idx="303">
                  <c:v>-88.246903427243211</c:v>
                </c:pt>
                <c:pt idx="304">
                  <c:v>-88.211181190013903</c:v>
                </c:pt>
                <c:pt idx="305">
                  <c:v>-83.691552077770254</c:v>
                </c:pt>
                <c:pt idx="306">
                  <c:v>-82.271351703286157</c:v>
                </c:pt>
                <c:pt idx="307">
                  <c:v>-83.182600471377356</c:v>
                </c:pt>
                <c:pt idx="308">
                  <c:v>-79.977914641499538</c:v>
                </c:pt>
                <c:pt idx="309">
                  <c:v>-78.296704296231283</c:v>
                </c:pt>
                <c:pt idx="310">
                  <c:v>-74.909418418526641</c:v>
                </c:pt>
                <c:pt idx="311">
                  <c:v>-73.173991799116152</c:v>
                </c:pt>
                <c:pt idx="312">
                  <c:v>-73.771461644887921</c:v>
                </c:pt>
                <c:pt idx="313">
                  <c:v>-74.087468992233298</c:v>
                </c:pt>
                <c:pt idx="314">
                  <c:v>-77.210672107815739</c:v>
                </c:pt>
                <c:pt idx="315">
                  <c:v>-83.194998170018209</c:v>
                </c:pt>
                <c:pt idx="316">
                  <c:v>-81.418008910775171</c:v>
                </c:pt>
                <c:pt idx="317">
                  <c:v>-91.097098896384239</c:v>
                </c:pt>
                <c:pt idx="318">
                  <c:v>-101.07729360210897</c:v>
                </c:pt>
                <c:pt idx="319">
                  <c:v>-104.25061737895012</c:v>
                </c:pt>
                <c:pt idx="320">
                  <c:v>-101.2069522869587</c:v>
                </c:pt>
                <c:pt idx="321">
                  <c:v>-103.26395494234561</c:v>
                </c:pt>
                <c:pt idx="322">
                  <c:v>-99.734405616641055</c:v>
                </c:pt>
                <c:pt idx="323">
                  <c:v>-103.28621495330333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05-43F4-9E61-2B1AF7287178}"/>
            </c:ext>
          </c:extLst>
        </c:ser>
        <c:ser>
          <c:idx val="3"/>
          <c:order val="3"/>
          <c:tx>
            <c:strRef>
              <c:f>mtrx!$B$248</c:f>
              <c:strCache>
                <c:ptCount val="1"/>
                <c:pt idx="0">
                  <c:v>TOTAL 2 5/8 PERP nc-25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numRef>
              <c:f>mtrx!$N$244:$SS$244</c:f>
              <c:numCache>
                <c:formatCode>m/d/yyyy</c:formatCode>
                <c:ptCount val="500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  <c:pt idx="496" formatCode="General">
                  <c:v>43304</c:v>
                </c:pt>
                <c:pt idx="497" formatCode="General">
                  <c:v>43301</c:v>
                </c:pt>
                <c:pt idx="498" formatCode="General">
                  <c:v>43300</c:v>
                </c:pt>
                <c:pt idx="499" formatCode="General">
                  <c:v>43299</c:v>
                </c:pt>
              </c:numCache>
            </c:numRef>
          </c:cat>
          <c:val>
            <c:numRef>
              <c:f>mtrx!$N$248:$SO$248</c:f>
              <c:numCache>
                <c:formatCode>0</c:formatCode>
                <c:ptCount val="496"/>
                <c:pt idx="0">
                  <c:v>-48.480842250227965</c:v>
                </c:pt>
                <c:pt idx="1">
                  <c:v>-61.890383601069459</c:v>
                </c:pt>
                <c:pt idx="2">
                  <c:v>-57.813065082192423</c:v>
                </c:pt>
                <c:pt idx="3">
                  <c:v>-40.767757957458485</c:v>
                </c:pt>
                <c:pt idx="4">
                  <c:v>-35.606319186925873</c:v>
                </c:pt>
                <c:pt idx="5">
                  <c:v>-19.620380301356306</c:v>
                </c:pt>
                <c:pt idx="6">
                  <c:v>-9.8709634522199394</c:v>
                </c:pt>
                <c:pt idx="7">
                  <c:v>-1.1523614591359888</c:v>
                </c:pt>
                <c:pt idx="8">
                  <c:v>5.3435699739456766</c:v>
                </c:pt>
                <c:pt idx="9">
                  <c:v>4.6816114263534701</c:v>
                </c:pt>
                <c:pt idx="10">
                  <c:v>-2.5059289983510951</c:v>
                </c:pt>
                <c:pt idx="11">
                  <c:v>16.525061859607689</c:v>
                </c:pt>
                <c:pt idx="12">
                  <c:v>13.801026105046247</c:v>
                </c:pt>
                <c:pt idx="13">
                  <c:v>24.239180847644832</c:v>
                </c:pt>
                <c:pt idx="14">
                  <c:v>1.6538869107961602</c:v>
                </c:pt>
                <c:pt idx="15">
                  <c:v>-38.645633329272272</c:v>
                </c:pt>
                <c:pt idx="16">
                  <c:v>2.0902287486791522</c:v>
                </c:pt>
                <c:pt idx="17">
                  <c:v>-4.856605292677898</c:v>
                </c:pt>
                <c:pt idx="18">
                  <c:v>-12.041899175763149</c:v>
                </c:pt>
                <c:pt idx="19">
                  <c:v>-28.817624786496168</c:v>
                </c:pt>
                <c:pt idx="20">
                  <c:v>-59.749116035699842</c:v>
                </c:pt>
                <c:pt idx="21">
                  <c:v>-111.22960603630541</c:v>
                </c:pt>
                <c:pt idx="22">
                  <c:v>-127.52469091808794</c:v>
                </c:pt>
                <c:pt idx="23">
                  <c:v>-81.17161832356453</c:v>
                </c:pt>
                <c:pt idx="24">
                  <c:v>-69.485674417257314</c:v>
                </c:pt>
                <c:pt idx="25">
                  <c:v>-53.897848199248301</c:v>
                </c:pt>
                <c:pt idx="26">
                  <c:v>-57.976562713146251</c:v>
                </c:pt>
                <c:pt idx="27">
                  <c:v>-63.148084815263758</c:v>
                </c:pt>
                <c:pt idx="28">
                  <c:v>-74.127421630024912</c:v>
                </c:pt>
                <c:pt idx="29">
                  <c:v>-106.94111959171295</c:v>
                </c:pt>
                <c:pt idx="30">
                  <c:v>-95.832385030388821</c:v>
                </c:pt>
                <c:pt idx="31">
                  <c:v>-102.92246973657609</c:v>
                </c:pt>
                <c:pt idx="32">
                  <c:v>-76.791701147675525</c:v>
                </c:pt>
                <c:pt idx="33">
                  <c:v>-75.085002592563626</c:v>
                </c:pt>
                <c:pt idx="34">
                  <c:v>-57.668284325957245</c:v>
                </c:pt>
                <c:pt idx="35">
                  <c:v>-29.124349289774898</c:v>
                </c:pt>
                <c:pt idx="36">
                  <c:v>31.304285232543975</c:v>
                </c:pt>
                <c:pt idx="37">
                  <c:v>42.57578176414961</c:v>
                </c:pt>
                <c:pt idx="38">
                  <c:v>59.956077779650741</c:v>
                </c:pt>
                <c:pt idx="39">
                  <c:v>30.15431537997722</c:v>
                </c:pt>
                <c:pt idx="40">
                  <c:v>23.279594170331961</c:v>
                </c:pt>
                <c:pt idx="41">
                  <c:v>30.188084252238298</c:v>
                </c:pt>
                <c:pt idx="42">
                  <c:v>22.450139530301101</c:v>
                </c:pt>
                <c:pt idx="43">
                  <c:v>45.171408029198631</c:v>
                </c:pt>
                <c:pt idx="44">
                  <c:v>70.705866288900438</c:v>
                </c:pt>
                <c:pt idx="45">
                  <c:v>98.785379412412624</c:v>
                </c:pt>
                <c:pt idx="46">
                  <c:v>127.96000137102595</c:v>
                </c:pt>
                <c:pt idx="47">
                  <c:v>71.920760945320069</c:v>
                </c:pt>
                <c:pt idx="48">
                  <c:v>95.95707268297673</c:v>
                </c:pt>
                <c:pt idx="49">
                  <c:v>37.701549190163632</c:v>
                </c:pt>
                <c:pt idx="50">
                  <c:v>-10.818894422531116</c:v>
                </c:pt>
                <c:pt idx="51">
                  <c:v>23.88295172381396</c:v>
                </c:pt>
                <c:pt idx="52">
                  <c:v>46.566433760523751</c:v>
                </c:pt>
                <c:pt idx="53">
                  <c:v>182.62953444516654</c:v>
                </c:pt>
                <c:pt idx="54">
                  <c:v>212.03333184468744</c:v>
                </c:pt>
                <c:pt idx="55">
                  <c:v>13.730989606022831</c:v>
                </c:pt>
                <c:pt idx="56">
                  <c:v>-83.275781800150867</c:v>
                </c:pt>
                <c:pt idx="57">
                  <c:v>-86.59600074446206</c:v>
                </c:pt>
                <c:pt idx="58">
                  <c:v>-133.73651766824725</c:v>
                </c:pt>
                <c:pt idx="59">
                  <c:v>-148.19425771975517</c:v>
                </c:pt>
                <c:pt idx="60">
                  <c:v>-138.22372174048422</c:v>
                </c:pt>
                <c:pt idx="61">
                  <c:v>-117.97490913105005</c:v>
                </c:pt>
                <c:pt idx="62">
                  <c:v>-103.00938241946696</c:v>
                </c:pt>
                <c:pt idx="63">
                  <c:v>-82.542202593088177</c:v>
                </c:pt>
                <c:pt idx="64">
                  <c:v>-89.995958603501322</c:v>
                </c:pt>
                <c:pt idx="65">
                  <c:v>-86.94168720138066</c:v>
                </c:pt>
                <c:pt idx="66">
                  <c:v>-99.186623302698081</c:v>
                </c:pt>
                <c:pt idx="67">
                  <c:v>-104.38539037644864</c:v>
                </c:pt>
                <c:pt idx="68">
                  <c:v>-106.88980990147587</c:v>
                </c:pt>
                <c:pt idx="69">
                  <c:v>-126.89498056817052</c:v>
                </c:pt>
                <c:pt idx="70">
                  <c:v>-96.660760799527225</c:v>
                </c:pt>
                <c:pt idx="71">
                  <c:v>-59.468094843387576</c:v>
                </c:pt>
                <c:pt idx="72">
                  <c:v>34.921119435310402</c:v>
                </c:pt>
                <c:pt idx="73">
                  <c:v>51.898371864318847</c:v>
                </c:pt>
                <c:pt idx="74">
                  <c:v>73.827747401237502</c:v>
                </c:pt>
                <c:pt idx="75">
                  <c:v>121.77558255851272</c:v>
                </c:pt>
                <c:pt idx="76">
                  <c:v>155.58506702828413</c:v>
                </c:pt>
                <c:pt idx="77">
                  <c:v>180.2640237314701</c:v>
                </c:pt>
                <c:pt idx="78">
                  <c:v>145.07364147865769</c:v>
                </c:pt>
                <c:pt idx="79">
                  <c:v>23.262583298206323</c:v>
                </c:pt>
                <c:pt idx="80">
                  <c:v>1.4149468710422752</c:v>
                </c:pt>
                <c:pt idx="81">
                  <c:v>-47.992801558375362</c:v>
                </c:pt>
                <c:pt idx="82">
                  <c:v>-40.354216631174069</c:v>
                </c:pt>
                <c:pt idx="83">
                  <c:v>-14.304939435482055</c:v>
                </c:pt>
                <c:pt idx="84">
                  <c:v>-55.987800301909445</c:v>
                </c:pt>
                <c:pt idx="85">
                  <c:v>-70.973250545859344</c:v>
                </c:pt>
                <c:pt idx="86">
                  <c:v>-74.389275928616527</c:v>
                </c:pt>
                <c:pt idx="87">
                  <c:v>-77.697631228446966</c:v>
                </c:pt>
                <c:pt idx="88">
                  <c:v>-70.898719991922377</c:v>
                </c:pt>
                <c:pt idx="89">
                  <c:v>-61.645057963013642</c:v>
                </c:pt>
                <c:pt idx="90">
                  <c:v>-62.862145952105536</c:v>
                </c:pt>
                <c:pt idx="91">
                  <c:v>-63.402403938055016</c:v>
                </c:pt>
                <c:pt idx="92">
                  <c:v>-64.879346529483797</c:v>
                </c:pt>
                <c:pt idx="93">
                  <c:v>-70.717945120453834</c:v>
                </c:pt>
                <c:pt idx="94">
                  <c:v>-66.631171809315674</c:v>
                </c:pt>
                <c:pt idx="95">
                  <c:v>-67.638948904037477</c:v>
                </c:pt>
                <c:pt idx="96">
                  <c:v>-67.31317934250832</c:v>
                </c:pt>
                <c:pt idx="97">
                  <c:v>-65.811453248739241</c:v>
                </c:pt>
                <c:pt idx="98">
                  <c:v>-66.309204310774803</c:v>
                </c:pt>
                <c:pt idx="99">
                  <c:v>-67.205305986165996</c:v>
                </c:pt>
                <c:pt idx="100">
                  <c:v>-46.719036524653433</c:v>
                </c:pt>
                <c:pt idx="101">
                  <c:v>-64.097406849026669</c:v>
                </c:pt>
                <c:pt idx="102">
                  <c:v>-66.050766629695886</c:v>
                </c:pt>
                <c:pt idx="103">
                  <c:v>-68.54843477141857</c:v>
                </c:pt>
                <c:pt idx="104">
                  <c:v>-67.550303775548926</c:v>
                </c:pt>
                <c:pt idx="105">
                  <c:v>-64.85765154314042</c:v>
                </c:pt>
                <c:pt idx="106">
                  <c:v>-64.633826007723826</c:v>
                </c:pt>
                <c:pt idx="107">
                  <c:v>-68.061329123973849</c:v>
                </c:pt>
                <c:pt idx="108">
                  <c:v>-69.234830168485644</c:v>
                </c:pt>
                <c:pt idx="109">
                  <c:v>-68.899666702508938</c:v>
                </c:pt>
                <c:pt idx="110">
                  <c:v>-65.863084749341027</c:v>
                </c:pt>
                <c:pt idx="111">
                  <c:v>-65.689454661130895</c:v>
                </c:pt>
                <c:pt idx="112">
                  <c:v>-61.776441875457763</c:v>
                </c:pt>
                <c:pt idx="113">
                  <c:v>-60.461427345991154</c:v>
                </c:pt>
                <c:pt idx="114">
                  <c:v>-57.496322400927546</c:v>
                </c:pt>
                <c:pt idx="115">
                  <c:v>-58.146817069053647</c:v>
                </c:pt>
                <c:pt idx="116">
                  <c:v>-55.175394686698915</c:v>
                </c:pt>
                <c:pt idx="117">
                  <c:v>-53.444269149661054</c:v>
                </c:pt>
                <c:pt idx="118">
                  <c:v>-54.034552597045909</c:v>
                </c:pt>
                <c:pt idx="119">
                  <c:v>-58.774581370592124</c:v>
                </c:pt>
                <c:pt idx="120">
                  <c:v>-59.138528888583174</c:v>
                </c:pt>
                <c:pt idx="121">
                  <c:v>-60.603795963287361</c:v>
                </c:pt>
                <c:pt idx="122">
                  <c:v>-59.813335053443915</c:v>
                </c:pt>
                <c:pt idx="123">
                  <c:v>-59.250223440051073</c:v>
                </c:pt>
                <c:pt idx="124">
                  <c:v>-60.252226048350344</c:v>
                </c:pt>
                <c:pt idx="125">
                  <c:v>-60.562556789517402</c:v>
                </c:pt>
                <c:pt idx="126">
                  <c:v>-60.950939359188084</c:v>
                </c:pt>
                <c:pt idx="127">
                  <c:v>-67.450255651712411</c:v>
                </c:pt>
                <c:pt idx="128">
                  <c:v>-66.632307737469674</c:v>
                </c:pt>
                <c:pt idx="129">
                  <c:v>-71.219633655667309</c:v>
                </c:pt>
                <c:pt idx="130">
                  <c:v>-67.99605316722392</c:v>
                </c:pt>
                <c:pt idx="131">
                  <c:v>-67.875900057196603</c:v>
                </c:pt>
                <c:pt idx="132">
                  <c:v>-63.003999907374386</c:v>
                </c:pt>
                <c:pt idx="133">
                  <c:v>-67.32221612727642</c:v>
                </c:pt>
                <c:pt idx="134">
                  <c:v>-68.544159604787836</c:v>
                </c:pt>
                <c:pt idx="135">
                  <c:v>-65.665572822451594</c:v>
                </c:pt>
                <c:pt idx="136">
                  <c:v>-66.557745291709892</c:v>
                </c:pt>
                <c:pt idx="137">
                  <c:v>-63.612234366893773</c:v>
                </c:pt>
                <c:pt idx="138">
                  <c:v>-61.494719911336908</c:v>
                </c:pt>
                <c:pt idx="139">
                  <c:v>-64.475232186913502</c:v>
                </c:pt>
                <c:pt idx="140">
                  <c:v>-63.693297494173038</c:v>
                </c:pt>
                <c:pt idx="141">
                  <c:v>-63.924926539301886</c:v>
                </c:pt>
                <c:pt idx="142">
                  <c:v>-63.164629831075665</c:v>
                </c:pt>
                <c:pt idx="143">
                  <c:v>-63.682999834179881</c:v>
                </c:pt>
                <c:pt idx="144">
                  <c:v>-62.431643958926216</c:v>
                </c:pt>
                <c:pt idx="145">
                  <c:v>-61.779245817542083</c:v>
                </c:pt>
                <c:pt idx="146">
                  <c:v>-62.424487729787828</c:v>
                </c:pt>
                <c:pt idx="147">
                  <c:v>-62.7062176631689</c:v>
                </c:pt>
                <c:pt idx="148">
                  <c:v>-63.029505428433424</c:v>
                </c:pt>
                <c:pt idx="149">
                  <c:v>-65.512142785549145</c:v>
                </c:pt>
                <c:pt idx="150">
                  <c:v>-59.349567497253418</c:v>
                </c:pt>
                <c:pt idx="151">
                  <c:v>-62.854549694895724</c:v>
                </c:pt>
                <c:pt idx="152">
                  <c:v>-63.292249163031585</c:v>
                </c:pt>
                <c:pt idx="153">
                  <c:v>-63.425037549614913</c:v>
                </c:pt>
                <c:pt idx="154">
                  <c:v>-63.491405884742747</c:v>
                </c:pt>
                <c:pt idx="155">
                  <c:v>-62.111233775854132</c:v>
                </c:pt>
                <c:pt idx="156">
                  <c:v>-64.433342553734775</c:v>
                </c:pt>
                <c:pt idx="157">
                  <c:v>-64.364461431264886</c:v>
                </c:pt>
                <c:pt idx="158">
                  <c:v>-66.669903589129447</c:v>
                </c:pt>
                <c:pt idx="159">
                  <c:v>-68.782824819207192</c:v>
                </c:pt>
                <c:pt idx="160">
                  <c:v>-67.000855259060856</c:v>
                </c:pt>
                <c:pt idx="161">
                  <c:v>-66.474441310286508</c:v>
                </c:pt>
                <c:pt idx="162">
                  <c:v>-66.918240299105634</c:v>
                </c:pt>
                <c:pt idx="163">
                  <c:v>-64.976739778161033</c:v>
                </c:pt>
                <c:pt idx="164">
                  <c:v>-62.925053893089292</c:v>
                </c:pt>
                <c:pt idx="165">
                  <c:v>-61.794305099368088</c:v>
                </c:pt>
                <c:pt idx="166">
                  <c:v>-62.863179236769668</c:v>
                </c:pt>
                <c:pt idx="167">
                  <c:v>-64.13190480482578</c:v>
                </c:pt>
                <c:pt idx="168">
                  <c:v>-64.80981174659729</c:v>
                </c:pt>
                <c:pt idx="169">
                  <c:v>-63.076116826057422</c:v>
                </c:pt>
                <c:pt idx="170">
                  <c:v>-65.453519063711155</c:v>
                </c:pt>
                <c:pt idx="171">
                  <c:v>-67.516683076858513</c:v>
                </c:pt>
                <c:pt idx="172">
                  <c:v>-67.619224260330185</c:v>
                </c:pt>
                <c:pt idx="173">
                  <c:v>-64.503012240648275</c:v>
                </c:pt>
                <c:pt idx="174">
                  <c:v>-64.158942222476014</c:v>
                </c:pt>
                <c:pt idx="175">
                  <c:v>-62.73591672670841</c:v>
                </c:pt>
                <c:pt idx="176">
                  <c:v>-63.123184793233868</c:v>
                </c:pt>
                <c:pt idx="177">
                  <c:v>-62.808480142712604</c:v>
                </c:pt>
                <c:pt idx="178">
                  <c:v>-63.410854222178457</c:v>
                </c:pt>
                <c:pt idx="179">
                  <c:v>-60.703247432231905</c:v>
                </c:pt>
                <c:pt idx="180">
                  <c:v>-57.034771887898444</c:v>
                </c:pt>
                <c:pt idx="181">
                  <c:v>-59.484443096399318</c:v>
                </c:pt>
                <c:pt idx="182">
                  <c:v>-59.059973274230956</c:v>
                </c:pt>
                <c:pt idx="183">
                  <c:v>-53.946539309382445</c:v>
                </c:pt>
                <c:pt idx="184">
                  <c:v>-54.553339911580096</c:v>
                </c:pt>
                <c:pt idx="185">
                  <c:v>-54.835356317162507</c:v>
                </c:pt>
                <c:pt idx="186">
                  <c:v>-53.957431740760811</c:v>
                </c:pt>
                <c:pt idx="187">
                  <c:v>-55.7147166454792</c:v>
                </c:pt>
                <c:pt idx="188">
                  <c:v>-57.900098063588146</c:v>
                </c:pt>
                <c:pt idx="189">
                  <c:v>-59.642122605442992</c:v>
                </c:pt>
                <c:pt idx="190">
                  <c:v>-60.943752645134921</c:v>
                </c:pt>
                <c:pt idx="191">
                  <c:v>-62.436680499196086</c:v>
                </c:pt>
                <c:pt idx="192">
                  <c:v>-62.170239027619374</c:v>
                </c:pt>
                <c:pt idx="193">
                  <c:v>-60.135519582629186</c:v>
                </c:pt>
                <c:pt idx="194">
                  <c:v>-61.294441517472265</c:v>
                </c:pt>
                <c:pt idx="195">
                  <c:v>-61.649571563124653</c:v>
                </c:pt>
                <c:pt idx="196">
                  <c:v>-61.297455008626002</c:v>
                </c:pt>
                <c:pt idx="197">
                  <c:v>-63.866365603566152</c:v>
                </c:pt>
                <c:pt idx="198">
                  <c:v>-64.033223981499688</c:v>
                </c:pt>
                <c:pt idx="199">
                  <c:v>-64.597410140156754</c:v>
                </c:pt>
                <c:pt idx="200">
                  <c:v>-64.645919636130316</c:v>
                </c:pt>
                <c:pt idx="201">
                  <c:v>-62.683699935078621</c:v>
                </c:pt>
                <c:pt idx="202">
                  <c:v>-64.215858769059182</c:v>
                </c:pt>
                <c:pt idx="203">
                  <c:v>-64.794141762256643</c:v>
                </c:pt>
                <c:pt idx="204">
                  <c:v>-61.556088187456112</c:v>
                </c:pt>
                <c:pt idx="205">
                  <c:v>-57.501833533763879</c:v>
                </c:pt>
                <c:pt idx="206">
                  <c:v>-54.383059802055357</c:v>
                </c:pt>
                <c:pt idx="207">
                  <c:v>-56.141819515824324</c:v>
                </c:pt>
                <c:pt idx="208">
                  <c:v>-66.286500062823279</c:v>
                </c:pt>
                <c:pt idx="209">
                  <c:v>-66.311869362354301</c:v>
                </c:pt>
                <c:pt idx="210">
                  <c:v>-70.084093358159066</c:v>
                </c:pt>
                <c:pt idx="211">
                  <c:v>-68.744288648724549</c:v>
                </c:pt>
                <c:pt idx="212">
                  <c:v>-69.207432147145298</c:v>
                </c:pt>
                <c:pt idx="213">
                  <c:v>-70.92752396523953</c:v>
                </c:pt>
                <c:pt idx="214">
                  <c:v>-74.252193246960644</c:v>
                </c:pt>
                <c:pt idx="215">
                  <c:v>-72.682545984148973</c:v>
                </c:pt>
                <c:pt idx="216">
                  <c:v>-75.325110181093237</c:v>
                </c:pt>
                <c:pt idx="217">
                  <c:v>-75.982535091996212</c:v>
                </c:pt>
                <c:pt idx="218">
                  <c:v>-78.030138520240797</c:v>
                </c:pt>
                <c:pt idx="219">
                  <c:v>-77.438653581738464</c:v>
                </c:pt>
                <c:pt idx="220">
                  <c:v>-77.193097792029391</c:v>
                </c:pt>
                <c:pt idx="221">
                  <c:v>-73.68885444498062</c:v>
                </c:pt>
                <c:pt idx="222">
                  <c:v>-73.683940670490273</c:v>
                </c:pt>
                <c:pt idx="223">
                  <c:v>-79.590930347919496</c:v>
                </c:pt>
                <c:pt idx="224">
                  <c:v>-78.741978948831573</c:v>
                </c:pt>
                <c:pt idx="225">
                  <c:v>-77.889701776623724</c:v>
                </c:pt>
                <c:pt idx="226">
                  <c:v>-76.913999134898191</c:v>
                </c:pt>
                <c:pt idx="227">
                  <c:v>-75.640158514022843</c:v>
                </c:pt>
                <c:pt idx="228">
                  <c:v>-69.747875283002841</c:v>
                </c:pt>
                <c:pt idx="229">
                  <c:v>-64.952173905730248</c:v>
                </c:pt>
                <c:pt idx="230">
                  <c:v>-70.112285635113722</c:v>
                </c:pt>
                <c:pt idx="231">
                  <c:v>-69.837998805046084</c:v>
                </c:pt>
                <c:pt idx="232">
                  <c:v>-72.144033437728879</c:v>
                </c:pt>
                <c:pt idx="233">
                  <c:v>-70.792496514916422</c:v>
                </c:pt>
                <c:pt idx="234">
                  <c:v>-70.483639488458635</c:v>
                </c:pt>
                <c:pt idx="235">
                  <c:v>-65.302452754616738</c:v>
                </c:pt>
                <c:pt idx="236">
                  <c:v>-67.925811738133405</c:v>
                </c:pt>
                <c:pt idx="237">
                  <c:v>-68.343590956926363</c:v>
                </c:pt>
                <c:pt idx="238">
                  <c:v>-65.939661772489558</c:v>
                </c:pt>
                <c:pt idx="239">
                  <c:v>-65.957074810385691</c:v>
                </c:pt>
                <c:pt idx="240">
                  <c:v>-60.944623016238218</c:v>
                </c:pt>
                <c:pt idx="241">
                  <c:v>-57.689977857351302</c:v>
                </c:pt>
                <c:pt idx="242">
                  <c:v>-58.289363056898118</c:v>
                </c:pt>
                <c:pt idx="243">
                  <c:v>-60.249764880537995</c:v>
                </c:pt>
                <c:pt idx="244">
                  <c:v>-62.383240985035883</c:v>
                </c:pt>
                <c:pt idx="245">
                  <c:v>-62.494787668108941</c:v>
                </c:pt>
                <c:pt idx="246">
                  <c:v>-59.849936573386174</c:v>
                </c:pt>
                <c:pt idx="247">
                  <c:v>-60.319178099870683</c:v>
                </c:pt>
                <c:pt idx="248">
                  <c:v>-58.006275500655192</c:v>
                </c:pt>
                <c:pt idx="249">
                  <c:v>-54.551487157106394</c:v>
                </c:pt>
                <c:pt idx="250">
                  <c:v>-54.407769373893728</c:v>
                </c:pt>
                <c:pt idx="251">
                  <c:v>-53.350158931970611</c:v>
                </c:pt>
                <c:pt idx="252">
                  <c:v>-53.078032053828238</c:v>
                </c:pt>
                <c:pt idx="253">
                  <c:v>-57.916648096680646</c:v>
                </c:pt>
                <c:pt idx="254">
                  <c:v>-59.755258585214605</c:v>
                </c:pt>
                <c:pt idx="255">
                  <c:v>-60.987053523182851</c:v>
                </c:pt>
                <c:pt idx="256">
                  <c:v>-59.614861784696558</c:v>
                </c:pt>
                <c:pt idx="257">
                  <c:v>-67.036307391405117</c:v>
                </c:pt>
                <c:pt idx="258">
                  <c:v>-72.381410858035082</c:v>
                </c:pt>
                <c:pt idx="259">
                  <c:v>-74.541908434271789</c:v>
                </c:pt>
                <c:pt idx="260">
                  <c:v>-78.63373441779612</c:v>
                </c:pt>
                <c:pt idx="261">
                  <c:v>-80.272916459798807</c:v>
                </c:pt>
                <c:pt idx="262">
                  <c:v>-82.191459928035741</c:v>
                </c:pt>
                <c:pt idx="263">
                  <c:v>-82.993598848462113</c:v>
                </c:pt>
                <c:pt idx="264">
                  <c:v>-86.593145938754077</c:v>
                </c:pt>
                <c:pt idx="265">
                  <c:v>-84.799529455900185</c:v>
                </c:pt>
                <c:pt idx="266">
                  <c:v>-85.380847063779839</c:v>
                </c:pt>
                <c:pt idx="267">
                  <c:v>-86.76863874208928</c:v>
                </c:pt>
                <c:pt idx="268">
                  <c:v>-92.734918941259394</c:v>
                </c:pt>
                <c:pt idx="269">
                  <c:v>-100.88560735034943</c:v>
                </c:pt>
                <c:pt idx="270">
                  <c:v>-107.07057113170623</c:v>
                </c:pt>
                <c:pt idx="271">
                  <c:v>-107.42226111757756</c:v>
                </c:pt>
                <c:pt idx="272">
                  <c:v>-108.40931295382977</c:v>
                </c:pt>
                <c:pt idx="273">
                  <c:v>-106.48241744542123</c:v>
                </c:pt>
                <c:pt idx="274">
                  <c:v>-106.39926092672349</c:v>
                </c:pt>
                <c:pt idx="275">
                  <c:v>-106.87984277772904</c:v>
                </c:pt>
                <c:pt idx="276">
                  <c:v>-110.7687078846693</c:v>
                </c:pt>
                <c:pt idx="277">
                  <c:v>-109.77409287786483</c:v>
                </c:pt>
                <c:pt idx="278">
                  <c:v>-109.03418732655048</c:v>
                </c:pt>
                <c:pt idx="279">
                  <c:v>-102.99909007894993</c:v>
                </c:pt>
                <c:pt idx="280">
                  <c:v>-98.099804961562157</c:v>
                </c:pt>
                <c:pt idx="281">
                  <c:v>-96.715995996117599</c:v>
                </c:pt>
                <c:pt idx="282">
                  <c:v>-95.542838421940814</c:v>
                </c:pt>
                <c:pt idx="283">
                  <c:v>-95.971329321742047</c:v>
                </c:pt>
                <c:pt idx="284">
                  <c:v>-96.267471755146985</c:v>
                </c:pt>
                <c:pt idx="285">
                  <c:v>-93.762787878990167</c:v>
                </c:pt>
                <c:pt idx="286">
                  <c:v>-94.207457145810139</c:v>
                </c:pt>
                <c:pt idx="287">
                  <c:v>-93.969919596195254</c:v>
                </c:pt>
                <c:pt idx="288">
                  <c:v>-97.979074715971961</c:v>
                </c:pt>
                <c:pt idx="289">
                  <c:v>-95.673490965366369</c:v>
                </c:pt>
                <c:pt idx="290">
                  <c:v>-96.2572901722193</c:v>
                </c:pt>
                <c:pt idx="291">
                  <c:v>-95.423035750269875</c:v>
                </c:pt>
                <c:pt idx="292">
                  <c:v>-95.737381289720531</c:v>
                </c:pt>
                <c:pt idx="293">
                  <c:v>-95.932173768639558</c:v>
                </c:pt>
                <c:pt idx="294">
                  <c:v>-98.467039482235904</c:v>
                </c:pt>
                <c:pt idx="295">
                  <c:v>-97.744143716096872</c:v>
                </c:pt>
                <c:pt idx="296">
                  <c:v>-95.534644508600238</c:v>
                </c:pt>
                <c:pt idx="297">
                  <c:v>-96.847207633614559</c:v>
                </c:pt>
                <c:pt idx="298">
                  <c:v>-99.576580645561222</c:v>
                </c:pt>
                <c:pt idx="299">
                  <c:v>-100.55515478742123</c:v>
                </c:pt>
                <c:pt idx="300">
                  <c:v>-102.68281674170495</c:v>
                </c:pt>
                <c:pt idx="301">
                  <c:v>-101.49789207708835</c:v>
                </c:pt>
                <c:pt idx="302">
                  <c:v>-101.60162817454338</c:v>
                </c:pt>
                <c:pt idx="303">
                  <c:v>-100.93331820964812</c:v>
                </c:pt>
                <c:pt idx="304">
                  <c:v>-99.487817634820956</c:v>
                </c:pt>
                <c:pt idx="305">
                  <c:v>-93.397369330048562</c:v>
                </c:pt>
                <c:pt idx="306">
                  <c:v>-91.277589200735108</c:v>
                </c:pt>
                <c:pt idx="307">
                  <c:v>-92.089945969581606</c:v>
                </c:pt>
                <c:pt idx="308">
                  <c:v>-86.803935338258768</c:v>
                </c:pt>
                <c:pt idx="309">
                  <c:v>-87.247271787047382</c:v>
                </c:pt>
                <c:pt idx="310">
                  <c:v>-82.741913846015947</c:v>
                </c:pt>
                <c:pt idx="311">
                  <c:v>-81.264812919378272</c:v>
                </c:pt>
                <c:pt idx="312">
                  <c:v>-81.718660961985591</c:v>
                </c:pt>
                <c:pt idx="313">
                  <c:v>-82.935142633318904</c:v>
                </c:pt>
                <c:pt idx="314">
                  <c:v>-88.499520861625669</c:v>
                </c:pt>
                <c:pt idx="315">
                  <c:v>-93.603118909955043</c:v>
                </c:pt>
                <c:pt idx="316">
                  <c:v>-91.045926182985312</c:v>
                </c:pt>
                <c:pt idx="317">
                  <c:v>-99.472461123585703</c:v>
                </c:pt>
                <c:pt idx="318">
                  <c:v>-108.03111624765396</c:v>
                </c:pt>
                <c:pt idx="319">
                  <c:v>-109.26525009751319</c:v>
                </c:pt>
                <c:pt idx="320">
                  <c:v>-102.99793730413914</c:v>
                </c:pt>
                <c:pt idx="321">
                  <c:v>-106.24974812912939</c:v>
                </c:pt>
                <c:pt idx="322">
                  <c:v>-104.78345543384555</c:v>
                </c:pt>
                <c:pt idx="323">
                  <c:v>-109.83396829974649</c:v>
                </c:pt>
                <c:pt idx="324">
                  <c:v>-109.74673969054224</c:v>
                </c:pt>
                <c:pt idx="325">
                  <c:v>-114.68521802604199</c:v>
                </c:pt>
                <c:pt idx="326">
                  <c:v>-73.617231273174284</c:v>
                </c:pt>
                <c:pt idx="327">
                  <c:v>-70.865351792812334</c:v>
                </c:pt>
                <c:pt idx="328">
                  <c:v>-69.240355467915549</c:v>
                </c:pt>
                <c:pt idx="329">
                  <c:v>-66.735150858759866</c:v>
                </c:pt>
                <c:pt idx="330">
                  <c:v>-63.469313843011847</c:v>
                </c:pt>
                <c:pt idx="331">
                  <c:v>-71.493436635971051</c:v>
                </c:pt>
                <c:pt idx="332">
                  <c:v>-72.128089331507695</c:v>
                </c:pt>
                <c:pt idx="333">
                  <c:v>-73.902775318384172</c:v>
                </c:pt>
                <c:pt idx="334">
                  <c:v>-74.503766158819204</c:v>
                </c:pt>
                <c:pt idx="335">
                  <c:v>-73.433887327074999</c:v>
                </c:pt>
                <c:pt idx="336">
                  <c:v>-73.452199344873407</c:v>
                </c:pt>
                <c:pt idx="337">
                  <c:v>-78.358244220495237</c:v>
                </c:pt>
                <c:pt idx="338">
                  <c:v>-74.855424866914746</c:v>
                </c:pt>
                <c:pt idx="339">
                  <c:v>-74.651098785400379</c:v>
                </c:pt>
                <c:pt idx="340">
                  <c:v>-73.872198405861866</c:v>
                </c:pt>
                <c:pt idx="341">
                  <c:v>-70.701634745240199</c:v>
                </c:pt>
                <c:pt idx="342">
                  <c:v>-71.780121403455723</c:v>
                </c:pt>
                <c:pt idx="343">
                  <c:v>-69.238570967555049</c:v>
                </c:pt>
                <c:pt idx="344">
                  <c:v>-71.583718102335936</c:v>
                </c:pt>
                <c:pt idx="345">
                  <c:v>-71.764544876337069</c:v>
                </c:pt>
                <c:pt idx="346">
                  <c:v>-71.355213056921954</c:v>
                </c:pt>
                <c:pt idx="347">
                  <c:v>-69.917768286705027</c:v>
                </c:pt>
                <c:pt idx="348">
                  <c:v>-70.456838039994267</c:v>
                </c:pt>
                <c:pt idx="349">
                  <c:v>-69.500721936941133</c:v>
                </c:pt>
                <c:pt idx="350">
                  <c:v>-73.60317988300325</c:v>
                </c:pt>
                <c:pt idx="351">
                  <c:v>-73.518748936533939</c:v>
                </c:pt>
                <c:pt idx="352">
                  <c:v>-76.244881276130656</c:v>
                </c:pt>
                <c:pt idx="353">
                  <c:v>-73.815391280889514</c:v>
                </c:pt>
                <c:pt idx="354">
                  <c:v>-71.975217599511154</c:v>
                </c:pt>
                <c:pt idx="355">
                  <c:v>-74.120955218911149</c:v>
                </c:pt>
                <c:pt idx="356">
                  <c:v>-73.211033916592584</c:v>
                </c:pt>
                <c:pt idx="357">
                  <c:v>-70.683358814120282</c:v>
                </c:pt>
                <c:pt idx="358">
                  <c:v>-71.496943877697021</c:v>
                </c:pt>
                <c:pt idx="359">
                  <c:v>-73.267575901269907</c:v>
                </c:pt>
                <c:pt idx="360">
                  <c:v>-74.385055787205687</c:v>
                </c:pt>
                <c:pt idx="361">
                  <c:v>-71.676669295430173</c:v>
                </c:pt>
                <c:pt idx="362">
                  <c:v>-67.918581094503395</c:v>
                </c:pt>
                <c:pt idx="363">
                  <c:v>-68.115355663418796</c:v>
                </c:pt>
                <c:pt idx="364">
                  <c:v>-70.190591574788101</c:v>
                </c:pt>
                <c:pt idx="365">
                  <c:v>-59.604410308003395</c:v>
                </c:pt>
                <c:pt idx="366">
                  <c:v>-55.644440357804285</c:v>
                </c:pt>
                <c:pt idx="367">
                  <c:v>-52.548277621507623</c:v>
                </c:pt>
                <c:pt idx="368">
                  <c:v>-51.709803236961363</c:v>
                </c:pt>
                <c:pt idx="369">
                  <c:v>-50.966769208073629</c:v>
                </c:pt>
                <c:pt idx="370">
                  <c:v>-47.385134065389622</c:v>
                </c:pt>
                <c:pt idx="371">
                  <c:v>-46.889467025995231</c:v>
                </c:pt>
                <c:pt idx="372">
                  <c:v>-49.611117638826357</c:v>
                </c:pt>
                <c:pt idx="373">
                  <c:v>-48.793708692669867</c:v>
                </c:pt>
                <c:pt idx="374">
                  <c:v>-52.141911957979204</c:v>
                </c:pt>
                <c:pt idx="375">
                  <c:v>-54.986588476300255</c:v>
                </c:pt>
                <c:pt idx="376">
                  <c:v>-52.470890311121934</c:v>
                </c:pt>
                <c:pt idx="377">
                  <c:v>-57.68360575175285</c:v>
                </c:pt>
                <c:pt idx="378">
                  <c:v>-62.83442750442029</c:v>
                </c:pt>
                <c:pt idx="379">
                  <c:v>-62.292002390146251</c:v>
                </c:pt>
                <c:pt idx="380">
                  <c:v>-62.262329925537102</c:v>
                </c:pt>
                <c:pt idx="381">
                  <c:v>-53.819251729965231</c:v>
                </c:pt>
                <c:pt idx="382">
                  <c:v>-49.235421574354177</c:v>
                </c:pt>
                <c:pt idx="383">
                  <c:v>-44.549010277390494</c:v>
                </c:pt>
                <c:pt idx="384">
                  <c:v>-36.176352679252631</c:v>
                </c:pt>
                <c:pt idx="385">
                  <c:v>-40.205258453488341</c:v>
                </c:pt>
                <c:pt idx="386">
                  <c:v>-43.239677361607562</c:v>
                </c:pt>
                <c:pt idx="387">
                  <c:v>-43.815758851885818</c:v>
                </c:pt>
                <c:pt idx="388">
                  <c:v>-42.881984010815614</c:v>
                </c:pt>
                <c:pt idx="389">
                  <c:v>-47.079450060129176</c:v>
                </c:pt>
                <c:pt idx="390">
                  <c:v>-47.055841643571853</c:v>
                </c:pt>
                <c:pt idx="391">
                  <c:v>-52.35177488160133</c:v>
                </c:pt>
                <c:pt idx="392">
                  <c:v>-58.363309350609768</c:v>
                </c:pt>
                <c:pt idx="393">
                  <c:v>-61.899419689774504</c:v>
                </c:pt>
                <c:pt idx="394">
                  <c:v>-69.962752339124648</c:v>
                </c:pt>
                <c:pt idx="395">
                  <c:v>-73.652301492095035</c:v>
                </c:pt>
                <c:pt idx="396">
                  <c:v>-77.781490153431861</c:v>
                </c:pt>
                <c:pt idx="397">
                  <c:v>-79.970823996782315</c:v>
                </c:pt>
                <c:pt idx="398">
                  <c:v>-72.935654224157304</c:v>
                </c:pt>
                <c:pt idx="399">
                  <c:v>-71.460584814667726</c:v>
                </c:pt>
                <c:pt idx="400">
                  <c:v>-75.334553054571131</c:v>
                </c:pt>
                <c:pt idx="401">
                  <c:v>-69.085304968118663</c:v>
                </c:pt>
                <c:pt idx="402">
                  <c:v>-68.623722864747066</c:v>
                </c:pt>
                <c:pt idx="403">
                  <c:v>-72.753921003460874</c:v>
                </c:pt>
                <c:pt idx="404">
                  <c:v>-76.237564839363102</c:v>
                </c:pt>
                <c:pt idx="405">
                  <c:v>-61.770597489356987</c:v>
                </c:pt>
                <c:pt idx="406">
                  <c:v>-59.422036298155774</c:v>
                </c:pt>
                <c:pt idx="407">
                  <c:v>-54.618125966072085</c:v>
                </c:pt>
                <c:pt idx="408">
                  <c:v>-55.181465460419673</c:v>
                </c:pt>
                <c:pt idx="409">
                  <c:v>-50.116390826582915</c:v>
                </c:pt>
                <c:pt idx="410">
                  <c:v>-43.698268988251698</c:v>
                </c:pt>
                <c:pt idx="411">
                  <c:v>-40.055889433622355</c:v>
                </c:pt>
                <c:pt idx="412">
                  <c:v>-32.783185491204222</c:v>
                </c:pt>
                <c:pt idx="413">
                  <c:v>-18.588515507578848</c:v>
                </c:pt>
                <c:pt idx="414">
                  <c:v>-28.285378764987001</c:v>
                </c:pt>
                <c:pt idx="415">
                  <c:v>-32.422523088693652</c:v>
                </c:pt>
                <c:pt idx="416">
                  <c:v>-38.938088094234473</c:v>
                </c:pt>
                <c:pt idx="417">
                  <c:v>-38.894519969224916</c:v>
                </c:pt>
                <c:pt idx="418">
                  <c:v>-50.392636315465012</c:v>
                </c:pt>
                <c:pt idx="419">
                  <c:v>-56.525340846061709</c:v>
                </c:pt>
                <c:pt idx="420">
                  <c:v>-58.859170376658426</c:v>
                </c:pt>
                <c:pt idx="421">
                  <c:v>-58.168534392237646</c:v>
                </c:pt>
                <c:pt idx="422">
                  <c:v>-58.587044991135599</c:v>
                </c:pt>
                <c:pt idx="423">
                  <c:v>-55.98981199085712</c:v>
                </c:pt>
                <c:pt idx="424">
                  <c:v>-55.024109076261524</c:v>
                </c:pt>
                <c:pt idx="425">
                  <c:v>-56.091157065510743</c:v>
                </c:pt>
                <c:pt idx="426">
                  <c:v>-55.101313544392582</c:v>
                </c:pt>
                <c:pt idx="427">
                  <c:v>-53.895609716296178</c:v>
                </c:pt>
                <c:pt idx="428">
                  <c:v>-54.584153504133212</c:v>
                </c:pt>
                <c:pt idx="429">
                  <c:v>-53.419247035026501</c:v>
                </c:pt>
                <c:pt idx="430">
                  <c:v>-52.685129422187771</c:v>
                </c:pt>
                <c:pt idx="431">
                  <c:v>-54.776495669245719</c:v>
                </c:pt>
                <c:pt idx="432">
                  <c:v>-54.870078785181022</c:v>
                </c:pt>
                <c:pt idx="433">
                  <c:v>-56.553759206175798</c:v>
                </c:pt>
                <c:pt idx="434">
                  <c:v>-54.050614108920087</c:v>
                </c:pt>
                <c:pt idx="435">
                  <c:v>-52.07388146781922</c:v>
                </c:pt>
                <c:pt idx="436">
                  <c:v>-53.287190914511683</c:v>
                </c:pt>
                <c:pt idx="437">
                  <c:v>-52.787425178289411</c:v>
                </c:pt>
                <c:pt idx="438">
                  <c:v>-50.851852595448463</c:v>
                </c:pt>
                <c:pt idx="439">
                  <c:v>-50.808806003689753</c:v>
                </c:pt>
                <c:pt idx="440">
                  <c:v>-52.437664672732353</c:v>
                </c:pt>
                <c:pt idx="441">
                  <c:v>-52.592274087071416</c:v>
                </c:pt>
                <c:pt idx="442">
                  <c:v>-52.158676702976223</c:v>
                </c:pt>
                <c:pt idx="443">
                  <c:v>-53.140418785214422</c:v>
                </c:pt>
                <c:pt idx="444">
                  <c:v>-53.232620854496957</c:v>
                </c:pt>
                <c:pt idx="445">
                  <c:v>-52.1151368778944</c:v>
                </c:pt>
                <c:pt idx="446">
                  <c:v>-52.358753721714024</c:v>
                </c:pt>
                <c:pt idx="447">
                  <c:v>-53.826522621870041</c:v>
                </c:pt>
                <c:pt idx="448">
                  <c:v>-51.365076454162619</c:v>
                </c:pt>
                <c:pt idx="449">
                  <c:v>-48.475346840143175</c:v>
                </c:pt>
                <c:pt idx="450">
                  <c:v>-49.237287353038766</c:v>
                </c:pt>
                <c:pt idx="451">
                  <c:v>-48.041699437022217</c:v>
                </c:pt>
                <c:pt idx="452">
                  <c:v>-48.376907941699017</c:v>
                </c:pt>
                <c:pt idx="453">
                  <c:v>-49.25636372601987</c:v>
                </c:pt>
                <c:pt idx="454">
                  <c:v>-50.434963776946091</c:v>
                </c:pt>
                <c:pt idx="455">
                  <c:v>-52.466852174758898</c:v>
                </c:pt>
                <c:pt idx="456">
                  <c:v>-50.923723491191865</c:v>
                </c:pt>
                <c:pt idx="457">
                  <c:v>-51.015431433796877</c:v>
                </c:pt>
                <c:pt idx="458">
                  <c:v>-52.770167579770103</c:v>
                </c:pt>
                <c:pt idx="459">
                  <c:v>-54.372041344046593</c:v>
                </c:pt>
                <c:pt idx="460">
                  <c:v>-55.403129920005796</c:v>
                </c:pt>
                <c:pt idx="461">
                  <c:v>-57.594531244516375</c:v>
                </c:pt>
                <c:pt idx="462">
                  <c:v>-58.649355878949166</c:v>
                </c:pt>
                <c:pt idx="463">
                  <c:v>-57.728563369274127</c:v>
                </c:pt>
                <c:pt idx="464">
                  <c:v>-61.11022372364998</c:v>
                </c:pt>
                <c:pt idx="465">
                  <c:v>-55.48303889143466</c:v>
                </c:pt>
                <c:pt idx="466">
                  <c:v>-55.444186258912083</c:v>
                </c:pt>
                <c:pt idx="467">
                  <c:v>-54.377613465189938</c:v>
                </c:pt>
                <c:pt idx="468">
                  <c:v>-56.322677801847476</c:v>
                </c:pt>
                <c:pt idx="469">
                  <c:v>-60.242850207567244</c:v>
                </c:pt>
                <c:pt idx="470">
                  <c:v>-62.378363401412969</c:v>
                </c:pt>
                <c:pt idx="471">
                  <c:v>-62.125027916669836</c:v>
                </c:pt>
                <c:pt idx="472">
                  <c:v>-61.783991515636444</c:v>
                </c:pt>
                <c:pt idx="473">
                  <c:v>-62.845429826617263</c:v>
                </c:pt>
                <c:pt idx="474">
                  <c:v>-61.664016766309743</c:v>
                </c:pt>
                <c:pt idx="475">
                  <c:v>-62.790827286601086</c:v>
                </c:pt>
                <c:pt idx="476">
                  <c:v>-62.64239351952078</c:v>
                </c:pt>
                <c:pt idx="477">
                  <c:v>-60.962372869014715</c:v>
                </c:pt>
                <c:pt idx="478">
                  <c:v>-61.218367315888429</c:v>
                </c:pt>
                <c:pt idx="479">
                  <c:v>-59.450268205642686</c:v>
                </c:pt>
                <c:pt idx="480">
                  <c:v>-58.54860318601132</c:v>
                </c:pt>
                <c:pt idx="481">
                  <c:v>-58.761159245371829</c:v>
                </c:pt>
                <c:pt idx="482">
                  <c:v>-58.595002451300644</c:v>
                </c:pt>
                <c:pt idx="483">
                  <c:v>-60.619377597093589</c:v>
                </c:pt>
                <c:pt idx="484">
                  <c:v>-60.475221885085091</c:v>
                </c:pt>
                <c:pt idx="485">
                  <c:v>-59.689915185689898</c:v>
                </c:pt>
                <c:pt idx="486">
                  <c:v>-59.854791071653381</c:v>
                </c:pt>
                <c:pt idx="487">
                  <c:v>-58.880917265534421</c:v>
                </c:pt>
                <c:pt idx="488">
                  <c:v>-58.940886654496211</c:v>
                </c:pt>
                <c:pt idx="489">
                  <c:v>-59.9699200028181</c:v>
                </c:pt>
                <c:pt idx="490">
                  <c:v>-57.034890380501764</c:v>
                </c:pt>
                <c:pt idx="491">
                  <c:v>-54.95410896170138</c:v>
                </c:pt>
                <c:pt idx="492">
                  <c:v>-54.677458508014666</c:v>
                </c:pt>
                <c:pt idx="493">
                  <c:v>-56.22542135179043</c:v>
                </c:pt>
                <c:pt idx="494" formatCode="General">
                  <c:v>-55.343725602984435</c:v>
                </c:pt>
                <c:pt idx="495" formatCode="General">
                  <c:v>-57.529535782098762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05-43F4-9E61-2B1AF7287178}"/>
            </c:ext>
          </c:extLst>
        </c:ser>
        <c:ser>
          <c:idx val="4"/>
          <c:order val="4"/>
          <c:tx>
            <c:strRef>
              <c:f>mtrx!$B$249</c:f>
              <c:strCache>
                <c:ptCount val="1"/>
                <c:pt idx="0">
                  <c:v>TOTAL 3.369 PERP nc-26</c:v>
                </c:pt>
              </c:strCache>
            </c:strRef>
          </c:tx>
          <c:spPr>
            <a:ln w="28575" cap="rnd">
              <a:solidFill>
                <a:schemeClr val="accent1">
                  <a:tint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4000"/>
                </a:schemeClr>
              </a:solidFill>
              <a:ln w="9525">
                <a:solidFill>
                  <a:schemeClr val="accent1">
                    <a:tint val="54000"/>
                  </a:schemeClr>
                </a:solidFill>
              </a:ln>
              <a:effectLst/>
            </c:spPr>
          </c:marker>
          <c:cat>
            <c:numRef>
              <c:f>mtrx!$N$244:$SS$244</c:f>
              <c:numCache>
                <c:formatCode>m/d/yyyy</c:formatCode>
                <c:ptCount val="500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  <c:pt idx="496" formatCode="General">
                  <c:v>43304</c:v>
                </c:pt>
                <c:pt idx="497" formatCode="General">
                  <c:v>43301</c:v>
                </c:pt>
                <c:pt idx="498" formatCode="General">
                  <c:v>43300</c:v>
                </c:pt>
                <c:pt idx="499" formatCode="General">
                  <c:v>43299</c:v>
                </c:pt>
              </c:numCache>
            </c:numRef>
          </c:cat>
          <c:val>
            <c:numRef>
              <c:f>mtrx!$N$249:$SO$249</c:f>
              <c:numCache>
                <c:formatCode>0</c:formatCode>
                <c:ptCount val="496"/>
                <c:pt idx="0">
                  <c:v>-51.365278225064287</c:v>
                </c:pt>
                <c:pt idx="1">
                  <c:v>-65.793869986772563</c:v>
                </c:pt>
                <c:pt idx="2">
                  <c:v>-63.895656682372106</c:v>
                </c:pt>
                <c:pt idx="3">
                  <c:v>-46.715990342855463</c:v>
                </c:pt>
                <c:pt idx="4">
                  <c:v>-43.066490552067762</c:v>
                </c:pt>
                <c:pt idx="5">
                  <c:v>-26.924204425334949</c:v>
                </c:pt>
                <c:pt idx="6">
                  <c:v>-18.473292159676561</c:v>
                </c:pt>
                <c:pt idx="7">
                  <c:v>-9.5704699308872136</c:v>
                </c:pt>
                <c:pt idx="8">
                  <c:v>-1.6601011928319167</c:v>
                </c:pt>
                <c:pt idx="9">
                  <c:v>-0.11183946859836169</c:v>
                </c:pt>
                <c:pt idx="10">
                  <c:v>-5.353962945699692</c:v>
                </c:pt>
                <c:pt idx="11">
                  <c:v>16.63378557550908</c:v>
                </c:pt>
                <c:pt idx="12">
                  <c:v>12.474770625948878</c:v>
                </c:pt>
                <c:pt idx="13">
                  <c:v>23.16938157284261</c:v>
                </c:pt>
                <c:pt idx="14">
                  <c:v>2.0959330077170932</c:v>
                </c:pt>
                <c:pt idx="15">
                  <c:v>-42.796313601493836</c:v>
                </c:pt>
                <c:pt idx="16">
                  <c:v>2.5503818719387255</c:v>
                </c:pt>
                <c:pt idx="17">
                  <c:v>-3.6188023767471407</c:v>
                </c:pt>
                <c:pt idx="18">
                  <c:v>-12.555038894891766</c:v>
                </c:pt>
                <c:pt idx="19">
                  <c:v>-31.921666255354893</c:v>
                </c:pt>
                <c:pt idx="20">
                  <c:v>-66.634249486446407</c:v>
                </c:pt>
                <c:pt idx="21">
                  <c:v>-122.4732951618433</c:v>
                </c:pt>
                <c:pt idx="22">
                  <c:v>-135.74451458668707</c:v>
                </c:pt>
                <c:pt idx="23">
                  <c:v>-86.727878315687178</c:v>
                </c:pt>
                <c:pt idx="24">
                  <c:v>-71.094404444813733</c:v>
                </c:pt>
                <c:pt idx="25">
                  <c:v>-53.04748221504687</c:v>
                </c:pt>
                <c:pt idx="26">
                  <c:v>-55.973790228009221</c:v>
                </c:pt>
                <c:pt idx="27">
                  <c:v>-62.692278818964979</c:v>
                </c:pt>
                <c:pt idx="28">
                  <c:v>-75.645353519916512</c:v>
                </c:pt>
                <c:pt idx="29">
                  <c:v>-111.85081169426442</c:v>
                </c:pt>
                <c:pt idx="30">
                  <c:v>-97.069840288996659</c:v>
                </c:pt>
                <c:pt idx="31">
                  <c:v>-101.40972954189778</c:v>
                </c:pt>
                <c:pt idx="32">
                  <c:v>-72.919818534016599</c:v>
                </c:pt>
                <c:pt idx="33">
                  <c:v>-69.057345464348771</c:v>
                </c:pt>
                <c:pt idx="34">
                  <c:v>-48.113031692266418</c:v>
                </c:pt>
                <c:pt idx="35">
                  <c:v>-14.786159728765483</c:v>
                </c:pt>
                <c:pt idx="36">
                  <c:v>46.797732264876402</c:v>
                </c:pt>
                <c:pt idx="37">
                  <c:v>62.560463348507824</c:v>
                </c:pt>
                <c:pt idx="38">
                  <c:v>82.077274414777776</c:v>
                </c:pt>
                <c:pt idx="39">
                  <c:v>51.070900962114365</c:v>
                </c:pt>
                <c:pt idx="40">
                  <c:v>41.617685753583942</c:v>
                </c:pt>
                <c:pt idx="41">
                  <c:v>48.826060102224403</c:v>
                </c:pt>
                <c:pt idx="42">
                  <c:v>42.032751143455471</c:v>
                </c:pt>
                <c:pt idx="43">
                  <c:v>65.758694332718846</c:v>
                </c:pt>
                <c:pt idx="44">
                  <c:v>93.272389663219485</c:v>
                </c:pt>
                <c:pt idx="45">
                  <c:v>121.50912316632269</c:v>
                </c:pt>
                <c:pt idx="46">
                  <c:v>154.13895042002201</c:v>
                </c:pt>
                <c:pt idx="47">
                  <c:v>113.10954433071606</c:v>
                </c:pt>
                <c:pt idx="48">
                  <c:v>115.60908597135546</c:v>
                </c:pt>
                <c:pt idx="49">
                  <c:v>52.603821892499923</c:v>
                </c:pt>
                <c:pt idx="50">
                  <c:v>-4.3237178852558031</c:v>
                </c:pt>
                <c:pt idx="51">
                  <c:v>38.430453286170973</c:v>
                </c:pt>
                <c:pt idx="52">
                  <c:v>65.88724119067183</c:v>
                </c:pt>
                <c:pt idx="53">
                  <c:v>212.01656350314613</c:v>
                </c:pt>
                <c:pt idx="54">
                  <c:v>245.38069577312473</c:v>
                </c:pt>
                <c:pt idx="55">
                  <c:v>29.226574389934513</c:v>
                </c:pt>
                <c:pt idx="56">
                  <c:v>-73.175737320423138</c:v>
                </c:pt>
                <c:pt idx="57">
                  <c:v>-75.806355203151725</c:v>
                </c:pt>
                <c:pt idx="58">
                  <c:v>-122.85151426970953</c:v>
                </c:pt>
                <c:pt idx="59">
                  <c:v>-137.63031297111513</c:v>
                </c:pt>
                <c:pt idx="60">
                  <c:v>-110.56380741882327</c:v>
                </c:pt>
                <c:pt idx="61">
                  <c:v>-74.063197322249408</c:v>
                </c:pt>
                <c:pt idx="62">
                  <c:v>-49.907500882625556</c:v>
                </c:pt>
                <c:pt idx="63">
                  <c:v>-20.891944605946549</c:v>
                </c:pt>
                <c:pt idx="64">
                  <c:v>-26.125931140065177</c:v>
                </c:pt>
                <c:pt idx="65">
                  <c:v>-26.618933085203139</c:v>
                </c:pt>
                <c:pt idx="66">
                  <c:v>-37.670400891423185</c:v>
                </c:pt>
                <c:pt idx="67">
                  <c:v>-44.283698874831202</c:v>
                </c:pt>
                <c:pt idx="68">
                  <c:v>-46.772252581238718</c:v>
                </c:pt>
                <c:pt idx="69">
                  <c:v>-66.121624875426278</c:v>
                </c:pt>
                <c:pt idx="70">
                  <c:v>-25.227487892627721</c:v>
                </c:pt>
                <c:pt idx="71">
                  <c:v>20.289261584401117</c:v>
                </c:pt>
                <c:pt idx="72">
                  <c:v>148.31088932609555</c:v>
                </c:pt>
                <c:pt idx="73">
                  <c:v>168.41576070690161</c:v>
                </c:pt>
                <c:pt idx="74">
                  <c:v>175.77857236528405</c:v>
                </c:pt>
                <c:pt idx="75">
                  <c:v>240.41461921286583</c:v>
                </c:pt>
                <c:pt idx="76">
                  <c:v>263.8962988175154</c:v>
                </c:pt>
                <c:pt idx="77">
                  <c:v>213.47161946868891</c:v>
                </c:pt>
                <c:pt idx="78">
                  <c:v>184.59878667688372</c:v>
                </c:pt>
                <c:pt idx="79">
                  <c:v>46.922420891642531</c:v>
                </c:pt>
                <c:pt idx="80">
                  <c:v>26.920341428995187</c:v>
                </c:pt>
                <c:pt idx="81">
                  <c:v>-37.104710352182394</c:v>
                </c:pt>
                <c:pt idx="82">
                  <c:v>-31.524063636660571</c:v>
                </c:pt>
                <c:pt idx="83">
                  <c:v>-5.051612192034753</c:v>
                </c:pt>
                <c:pt idx="84">
                  <c:v>-56.453697297692301</c:v>
                </c:pt>
                <c:pt idx="85">
                  <c:v>-76.719120452046411</c:v>
                </c:pt>
                <c:pt idx="86">
                  <c:v>-80.7895355911255</c:v>
                </c:pt>
                <c:pt idx="87">
                  <c:v>-83.173812931895242</c:v>
                </c:pt>
                <c:pt idx="88">
                  <c:v>-75.309975471854216</c:v>
                </c:pt>
                <c:pt idx="89">
                  <c:v>-67.299031106472029</c:v>
                </c:pt>
                <c:pt idx="90">
                  <c:v>-67.998786044716852</c:v>
                </c:pt>
                <c:pt idx="91">
                  <c:v>-69.22326035797596</c:v>
                </c:pt>
                <c:pt idx="92">
                  <c:v>-73.23753359115122</c:v>
                </c:pt>
                <c:pt idx="93">
                  <c:v>-78.785241174578658</c:v>
                </c:pt>
                <c:pt idx="94">
                  <c:v>-75.699408220410334</c:v>
                </c:pt>
                <c:pt idx="95">
                  <c:v>-76.367682737827295</c:v>
                </c:pt>
                <c:pt idx="96">
                  <c:v>-76.691009524226175</c:v>
                </c:pt>
                <c:pt idx="97">
                  <c:v>-74.465073997378354</c:v>
                </c:pt>
                <c:pt idx="98">
                  <c:v>-74.616485545516014</c:v>
                </c:pt>
                <c:pt idx="99">
                  <c:v>-75.713034807443634</c:v>
                </c:pt>
                <c:pt idx="100">
                  <c:v>-55.414830197572712</c:v>
                </c:pt>
                <c:pt idx="101">
                  <c:v>-72.119931407570846</c:v>
                </c:pt>
                <c:pt idx="102">
                  <c:v>-74.555660780310632</c:v>
                </c:pt>
                <c:pt idx="103">
                  <c:v>-77.866929385781276</c:v>
                </c:pt>
                <c:pt idx="104">
                  <c:v>-76.11066954863071</c:v>
                </c:pt>
                <c:pt idx="105">
                  <c:v>-73.186021135687838</c:v>
                </c:pt>
                <c:pt idx="106">
                  <c:v>-72.589491376161561</c:v>
                </c:pt>
                <c:pt idx="107">
                  <c:v>-76.004783427596095</c:v>
                </c:pt>
                <c:pt idx="108">
                  <c:v>-76.149023559689539</c:v>
                </c:pt>
                <c:pt idx="109">
                  <c:v>-77.392547228097925</c:v>
                </c:pt>
                <c:pt idx="110">
                  <c:v>-74.851189037680626</c:v>
                </c:pt>
                <c:pt idx="111">
                  <c:v>-75.310620082497593</c:v>
                </c:pt>
                <c:pt idx="112">
                  <c:v>-70.183755522131932</c:v>
                </c:pt>
                <c:pt idx="113">
                  <c:v>-69.984139503955845</c:v>
                </c:pt>
                <c:pt idx="114">
                  <c:v>-67.686893549084658</c:v>
                </c:pt>
                <c:pt idx="115">
                  <c:v>-68.318835906267168</c:v>
                </c:pt>
                <c:pt idx="116">
                  <c:v>-65.39632750880719</c:v>
                </c:pt>
                <c:pt idx="117">
                  <c:v>-64.088835523724555</c:v>
                </c:pt>
                <c:pt idx="118">
                  <c:v>-63.672584313154225</c:v>
                </c:pt>
                <c:pt idx="119">
                  <c:v>-68.21232390725612</c:v>
                </c:pt>
                <c:pt idx="120">
                  <c:v>-68.42342962765693</c:v>
                </c:pt>
                <c:pt idx="121">
                  <c:v>-69.496012976765627</c:v>
                </c:pt>
                <c:pt idx="122">
                  <c:v>-68.013009088039411</c:v>
                </c:pt>
                <c:pt idx="123">
                  <c:v>-66.607851394891739</c:v>
                </c:pt>
                <c:pt idx="124">
                  <c:v>-67.845870261907578</c:v>
                </c:pt>
                <c:pt idx="125">
                  <c:v>-67.160543066144001</c:v>
                </c:pt>
                <c:pt idx="126">
                  <c:v>-67.610564180731771</c:v>
                </c:pt>
                <c:pt idx="127">
                  <c:v>-74.189211456179635</c:v>
                </c:pt>
                <c:pt idx="128">
                  <c:v>-73.802256626725196</c:v>
                </c:pt>
                <c:pt idx="129">
                  <c:v>-77.83324965405464</c:v>
                </c:pt>
                <c:pt idx="130">
                  <c:v>-74.066000203490262</c:v>
                </c:pt>
                <c:pt idx="131">
                  <c:v>-71.465250792503355</c:v>
                </c:pt>
                <c:pt idx="132">
                  <c:v>-68.55367159235476</c:v>
                </c:pt>
                <c:pt idx="133">
                  <c:v>-72.570450160026553</c:v>
                </c:pt>
                <c:pt idx="134">
                  <c:v>-73.634475203633315</c:v>
                </c:pt>
                <c:pt idx="135">
                  <c:v>-70.291050204873073</c:v>
                </c:pt>
                <c:pt idx="136">
                  <c:v>-71.795464136481286</c:v>
                </c:pt>
                <c:pt idx="137">
                  <c:v>-68.248103014469152</c:v>
                </c:pt>
                <c:pt idx="138">
                  <c:v>-66.338097430944458</c:v>
                </c:pt>
                <c:pt idx="139">
                  <c:v>-69.843433794856082</c:v>
                </c:pt>
                <c:pt idx="140">
                  <c:v>-68.095693126082409</c:v>
                </c:pt>
                <c:pt idx="141">
                  <c:v>-68.120999842762956</c:v>
                </c:pt>
                <c:pt idx="142">
                  <c:v>-67.522176275134086</c:v>
                </c:pt>
                <c:pt idx="143">
                  <c:v>-67.976711240291593</c:v>
                </c:pt>
                <c:pt idx="144">
                  <c:v>-65.929883907675745</c:v>
                </c:pt>
                <c:pt idx="145">
                  <c:v>-65.208939036607717</c:v>
                </c:pt>
                <c:pt idx="146">
                  <c:v>-65.671182501435297</c:v>
                </c:pt>
                <c:pt idx="147">
                  <c:v>-64.6701258689165</c:v>
                </c:pt>
                <c:pt idx="148">
                  <c:v>-65.563022484421737</c:v>
                </c:pt>
                <c:pt idx="149">
                  <c:v>-86.760744696378708</c:v>
                </c:pt>
                <c:pt idx="150">
                  <c:v>-63.472439221739762</c:v>
                </c:pt>
                <c:pt idx="151">
                  <c:v>-67.304794030666329</c:v>
                </c:pt>
                <c:pt idx="152">
                  <c:v>-68.158727347493169</c:v>
                </c:pt>
                <c:pt idx="153">
                  <c:v>-69.801399578571321</c:v>
                </c:pt>
                <c:pt idx="154">
                  <c:v>-70.880766228079793</c:v>
                </c:pt>
                <c:pt idx="155">
                  <c:v>-70.118668635487566</c:v>
                </c:pt>
                <c:pt idx="156">
                  <c:v>-70.248360611677185</c:v>
                </c:pt>
                <c:pt idx="157">
                  <c:v>-69.044696074604985</c:v>
                </c:pt>
                <c:pt idx="158">
                  <c:v>-72.098475334167475</c:v>
                </c:pt>
                <c:pt idx="159">
                  <c:v>-74.430427919268581</c:v>
                </c:pt>
                <c:pt idx="160">
                  <c:v>-73.865015197992321</c:v>
                </c:pt>
                <c:pt idx="161">
                  <c:v>-73.664116925477984</c:v>
                </c:pt>
                <c:pt idx="162">
                  <c:v>-73.725780726552017</c:v>
                </c:pt>
                <c:pt idx="163">
                  <c:v>-72.522968438863757</c:v>
                </c:pt>
                <c:pt idx="164">
                  <c:v>-70.562858329534549</c:v>
                </c:pt>
                <c:pt idx="165">
                  <c:v>-69.456979980111129</c:v>
                </c:pt>
                <c:pt idx="166">
                  <c:v>-70.829658416152</c:v>
                </c:pt>
                <c:pt idx="167">
                  <c:v>-72.086725076675407</c:v>
                </c:pt>
                <c:pt idx="168">
                  <c:v>-74.441056924462316</c:v>
                </c:pt>
                <c:pt idx="169">
                  <c:v>-71.198916717290871</c:v>
                </c:pt>
                <c:pt idx="170">
                  <c:v>-73.988956408977515</c:v>
                </c:pt>
                <c:pt idx="171">
                  <c:v>-75.674757938861845</c:v>
                </c:pt>
                <c:pt idx="172">
                  <c:v>-77.178057246923458</c:v>
                </c:pt>
                <c:pt idx="173">
                  <c:v>-73.899690705180177</c:v>
                </c:pt>
                <c:pt idx="174">
                  <c:v>-72.923016968011837</c:v>
                </c:pt>
                <c:pt idx="175">
                  <c:v>-71.766528190970419</c:v>
                </c:pt>
                <c:pt idx="176">
                  <c:v>-72.777560579299916</c:v>
                </c:pt>
                <c:pt idx="177">
                  <c:v>-73.024942291498178</c:v>
                </c:pt>
                <c:pt idx="178">
                  <c:v>-72.590139984607703</c:v>
                </c:pt>
                <c:pt idx="179">
                  <c:v>-69.089828194022175</c:v>
                </c:pt>
                <c:pt idx="180">
                  <c:v>-65.387229734897616</c:v>
                </c:pt>
                <c:pt idx="181">
                  <c:v>-67.206774148344991</c:v>
                </c:pt>
                <c:pt idx="182">
                  <c:v>-67.554056639790531</c:v>
                </c:pt>
                <c:pt idx="183">
                  <c:v>-61.956708414435369</c:v>
                </c:pt>
                <c:pt idx="184">
                  <c:v>-62.386161340355883</c:v>
                </c:pt>
                <c:pt idx="185">
                  <c:v>-62.322245998978616</c:v>
                </c:pt>
                <c:pt idx="186">
                  <c:v>-61.120296980500214</c:v>
                </c:pt>
                <c:pt idx="187">
                  <c:v>-61.417513205051421</c:v>
                </c:pt>
                <c:pt idx="188">
                  <c:v>-64.375561003565807</c:v>
                </c:pt>
                <c:pt idx="189">
                  <c:v>-67.534752167582511</c:v>
                </c:pt>
                <c:pt idx="190">
                  <c:v>-68.683006068825719</c:v>
                </c:pt>
                <c:pt idx="191">
                  <c:v>-71.345160099864017</c:v>
                </c:pt>
                <c:pt idx="192">
                  <c:v>-70.755105364680304</c:v>
                </c:pt>
                <c:pt idx="193">
                  <c:v>-69.700841232418995</c:v>
                </c:pt>
                <c:pt idx="194">
                  <c:v>-72.75442587196828</c:v>
                </c:pt>
                <c:pt idx="195">
                  <c:v>-71.831877822875981</c:v>
                </c:pt>
                <c:pt idx="196">
                  <c:v>-71.903965922594068</c:v>
                </c:pt>
                <c:pt idx="197">
                  <c:v>-75.998131248116493</c:v>
                </c:pt>
                <c:pt idx="198">
                  <c:v>-76.870563373088842</c:v>
                </c:pt>
                <c:pt idx="199">
                  <c:v>-79.243535361409201</c:v>
                </c:pt>
                <c:pt idx="200">
                  <c:v>-79.48504726552963</c:v>
                </c:pt>
                <c:pt idx="201">
                  <c:v>-76.278333306789378</c:v>
                </c:pt>
                <c:pt idx="202">
                  <c:v>-75.880337314248052</c:v>
                </c:pt>
                <c:pt idx="203">
                  <c:v>-77.69937075507643</c:v>
                </c:pt>
                <c:pt idx="204">
                  <c:v>-74.070130755662916</c:v>
                </c:pt>
                <c:pt idx="205">
                  <c:v>-71.774177512764936</c:v>
                </c:pt>
                <c:pt idx="206">
                  <c:v>-67.553200510144237</c:v>
                </c:pt>
                <c:pt idx="207">
                  <c:v>-71.358378225564977</c:v>
                </c:pt>
                <c:pt idx="208">
                  <c:v>-76.395290956974037</c:v>
                </c:pt>
                <c:pt idx="209">
                  <c:v>-75.691005452871323</c:v>
                </c:pt>
                <c:pt idx="210">
                  <c:v>-81.4915635434389</c:v>
                </c:pt>
                <c:pt idx="211">
                  <c:v>-83.442645326972027</c:v>
                </c:pt>
                <c:pt idx="212">
                  <c:v>-82.782041300177596</c:v>
                </c:pt>
                <c:pt idx="213">
                  <c:v>-83.566620975375159</c:v>
                </c:pt>
                <c:pt idx="214">
                  <c:v>-87.716686057090755</c:v>
                </c:pt>
                <c:pt idx="215">
                  <c:v>-88.658065361261336</c:v>
                </c:pt>
                <c:pt idx="216">
                  <c:v>-93.266981383085238</c:v>
                </c:pt>
                <c:pt idx="217">
                  <c:v>-93.944568456411346</c:v>
                </c:pt>
                <c:pt idx="218">
                  <c:v>-96.679995970606825</c:v>
                </c:pt>
                <c:pt idx="219">
                  <c:v>-94.247855623960476</c:v>
                </c:pt>
                <c:pt idx="220">
                  <c:v>-91.896468199014663</c:v>
                </c:pt>
                <c:pt idx="221">
                  <c:v>-88.915835869073874</c:v>
                </c:pt>
                <c:pt idx="222">
                  <c:v>-90.133777358055113</c:v>
                </c:pt>
                <c:pt idx="223">
                  <c:v>-93.572918410658829</c:v>
                </c:pt>
                <c:pt idx="224">
                  <c:v>-90.904412462115303</c:v>
                </c:pt>
                <c:pt idx="225">
                  <c:v>-86.879608039021491</c:v>
                </c:pt>
                <c:pt idx="226">
                  <c:v>-87.11008385086059</c:v>
                </c:pt>
                <c:pt idx="227">
                  <c:v>-85.808306565761583</c:v>
                </c:pt>
                <c:pt idx="228">
                  <c:v>-82.36236029803753</c:v>
                </c:pt>
                <c:pt idx="229">
                  <c:v>-75.765787433147423</c:v>
                </c:pt>
                <c:pt idx="230">
                  <c:v>-81.369815010905285</c:v>
                </c:pt>
                <c:pt idx="231">
                  <c:v>-81.535128733754163</c:v>
                </c:pt>
                <c:pt idx="232">
                  <c:v>-83.79645932352544</c:v>
                </c:pt>
                <c:pt idx="233">
                  <c:v>-83.808861639857298</c:v>
                </c:pt>
                <c:pt idx="234">
                  <c:v>-82.605475821137418</c:v>
                </c:pt>
                <c:pt idx="235">
                  <c:v>-76.526598196625699</c:v>
                </c:pt>
                <c:pt idx="236">
                  <c:v>-81.219464107871062</c:v>
                </c:pt>
                <c:pt idx="237">
                  <c:v>-82.29384776473043</c:v>
                </c:pt>
                <c:pt idx="238">
                  <c:v>-79.089102556586283</c:v>
                </c:pt>
                <c:pt idx="239">
                  <c:v>-79.684118369698538</c:v>
                </c:pt>
                <c:pt idx="240">
                  <c:v>-79.925677616119401</c:v>
                </c:pt>
                <c:pt idx="241">
                  <c:v>-75.986662273764608</c:v>
                </c:pt>
                <c:pt idx="242">
                  <c:v>-76.374830791354185</c:v>
                </c:pt>
                <c:pt idx="243">
                  <c:v>-78.745595509767526</c:v>
                </c:pt>
                <c:pt idx="244">
                  <c:v>-79.860204241633426</c:v>
                </c:pt>
                <c:pt idx="245">
                  <c:v>-80.688989642739287</c:v>
                </c:pt>
                <c:pt idx="246">
                  <c:v>-76.49987447059155</c:v>
                </c:pt>
                <c:pt idx="247">
                  <c:v>-77.038322128176659</c:v>
                </c:pt>
                <c:pt idx="248">
                  <c:v>-74.562002670049679</c:v>
                </c:pt>
                <c:pt idx="249">
                  <c:v>-71.153785160064686</c:v>
                </c:pt>
                <c:pt idx="250">
                  <c:v>-71.126832306742671</c:v>
                </c:pt>
                <c:pt idx="251">
                  <c:v>-68.802702064752566</c:v>
                </c:pt>
                <c:pt idx="252">
                  <c:v>-69.665916439652435</c:v>
                </c:pt>
                <c:pt idx="253">
                  <c:v>-73.671090458512325</c:v>
                </c:pt>
                <c:pt idx="254">
                  <c:v>-75.874209636926665</c:v>
                </c:pt>
                <c:pt idx="255">
                  <c:v>-80.266007357478117</c:v>
                </c:pt>
                <c:pt idx="256">
                  <c:v>-79.791765345334994</c:v>
                </c:pt>
                <c:pt idx="257">
                  <c:v>-85.0839497025013</c:v>
                </c:pt>
                <c:pt idx="258">
                  <c:v>-88.621319349169738</c:v>
                </c:pt>
                <c:pt idx="259">
                  <c:v>-93.726217242002491</c:v>
                </c:pt>
                <c:pt idx="260">
                  <c:v>-96.878278320789349</c:v>
                </c:pt>
                <c:pt idx="261">
                  <c:v>-95.805563281178451</c:v>
                </c:pt>
                <c:pt idx="262">
                  <c:v>-98.441692601442313</c:v>
                </c:pt>
                <c:pt idx="263">
                  <c:v>-98.955982856869696</c:v>
                </c:pt>
                <c:pt idx="264">
                  <c:v>-104.83175901031493</c:v>
                </c:pt>
                <c:pt idx="265">
                  <c:v>-101.60310762941837</c:v>
                </c:pt>
                <c:pt idx="266">
                  <c:v>-102.31993916332723</c:v>
                </c:pt>
                <c:pt idx="267">
                  <c:v>-103.36461747062208</c:v>
                </c:pt>
                <c:pt idx="268">
                  <c:v>-106.89030053889752</c:v>
                </c:pt>
                <c:pt idx="269">
                  <c:v>-116.00425660169125</c:v>
                </c:pt>
                <c:pt idx="270">
                  <c:v>-120.4490331981182</c:v>
                </c:pt>
                <c:pt idx="271">
                  <c:v>-120.52786909151075</c:v>
                </c:pt>
                <c:pt idx="272">
                  <c:v>-121.12324070668218</c:v>
                </c:pt>
                <c:pt idx="273">
                  <c:v>-119.98093576598167</c:v>
                </c:pt>
                <c:pt idx="274">
                  <c:v>-119.93277719783782</c:v>
                </c:pt>
                <c:pt idx="275">
                  <c:v>-119.74599688518049</c:v>
                </c:pt>
                <c:pt idx="276">
                  <c:v>-125.18324657213689</c:v>
                </c:pt>
                <c:pt idx="277">
                  <c:v>-124.36459222233296</c:v>
                </c:pt>
                <c:pt idx="278">
                  <c:v>-123.74434652638435</c:v>
                </c:pt>
                <c:pt idx="279">
                  <c:v>-114.63974221539499</c:v>
                </c:pt>
                <c:pt idx="280">
                  <c:v>-108.68692602646352</c:v>
                </c:pt>
                <c:pt idx="281">
                  <c:v>-108.26812038636207</c:v>
                </c:pt>
                <c:pt idx="282">
                  <c:v>-107.03361834514141</c:v>
                </c:pt>
                <c:pt idx="283">
                  <c:v>-107.70779711174964</c:v>
                </c:pt>
                <c:pt idx="284">
                  <c:v>-108.70101117670536</c:v>
                </c:pt>
                <c:pt idx="285">
                  <c:v>-107.06394794487952</c:v>
                </c:pt>
                <c:pt idx="286">
                  <c:v>-106.78712989711761</c:v>
                </c:pt>
                <c:pt idx="287">
                  <c:v>-106.41562725770474</c:v>
                </c:pt>
                <c:pt idx="288">
                  <c:v>-110.29492187952994</c:v>
                </c:pt>
                <c:pt idx="289">
                  <c:v>-107.79338205552102</c:v>
                </c:pt>
                <c:pt idx="290">
                  <c:v>-108.22818749308585</c:v>
                </c:pt>
                <c:pt idx="291">
                  <c:v>-108.7867529813051</c:v>
                </c:pt>
                <c:pt idx="292">
                  <c:v>-108.61285721933842</c:v>
                </c:pt>
                <c:pt idx="293">
                  <c:v>-108.81207034301758</c:v>
                </c:pt>
                <c:pt idx="294">
                  <c:v>-109.42318576776982</c:v>
                </c:pt>
                <c:pt idx="295">
                  <c:v>-108.65533584094048</c:v>
                </c:pt>
                <c:pt idx="296">
                  <c:v>-106.79814638960362</c:v>
                </c:pt>
                <c:pt idx="297">
                  <c:v>-108.61292672622206</c:v>
                </c:pt>
                <c:pt idx="298">
                  <c:v>-109.86630460894108</c:v>
                </c:pt>
                <c:pt idx="299">
                  <c:v>-112.36319839584829</c:v>
                </c:pt>
                <c:pt idx="300">
                  <c:v>-112.9250088187456</c:v>
                </c:pt>
                <c:pt idx="301">
                  <c:v>-111.44266468691828</c:v>
                </c:pt>
                <c:pt idx="302">
                  <c:v>-112.19624824440479</c:v>
                </c:pt>
                <c:pt idx="303">
                  <c:v>-111.51406165683269</c:v>
                </c:pt>
                <c:pt idx="304">
                  <c:v>-109.38077640688418</c:v>
                </c:pt>
                <c:pt idx="305">
                  <c:v>-103.74611621522904</c:v>
                </c:pt>
                <c:pt idx="306">
                  <c:v>-102.40110724866393</c:v>
                </c:pt>
                <c:pt idx="307">
                  <c:v>-103.20057460379599</c:v>
                </c:pt>
                <c:pt idx="308">
                  <c:v>-96.107918547153488</c:v>
                </c:pt>
                <c:pt idx="309">
                  <c:v>-96.311012878656399</c:v>
                </c:pt>
                <c:pt idx="310">
                  <c:v>-92.24287558197976</c:v>
                </c:pt>
                <c:pt idx="311">
                  <c:v>-91.77244157421589</c:v>
                </c:pt>
                <c:pt idx="312">
                  <c:v>-93.168105867147432</c:v>
                </c:pt>
                <c:pt idx="313">
                  <c:v>-92.567912000417707</c:v>
                </c:pt>
                <c:pt idx="314">
                  <c:v>-95.513885354757306</c:v>
                </c:pt>
                <c:pt idx="315">
                  <c:v>-99.41230503749847</c:v>
                </c:pt>
                <c:pt idx="316">
                  <c:v>-97.384123981833454</c:v>
                </c:pt>
                <c:pt idx="317">
                  <c:v>-105.60415090131761</c:v>
                </c:pt>
                <c:pt idx="318">
                  <c:v>-114.88316326236725</c:v>
                </c:pt>
                <c:pt idx="319">
                  <c:v>-117.26678973853586</c:v>
                </c:pt>
                <c:pt idx="320">
                  <c:v>-113.46411685788631</c:v>
                </c:pt>
                <c:pt idx="321">
                  <c:v>-117.37958013927934</c:v>
                </c:pt>
                <c:pt idx="322">
                  <c:v>-115.13439994645123</c:v>
                </c:pt>
                <c:pt idx="323">
                  <c:v>-122.01057554030419</c:v>
                </c:pt>
                <c:pt idx="324">
                  <c:v>-122.52642194747925</c:v>
                </c:pt>
                <c:pt idx="325">
                  <c:v>-126.63505427384375</c:v>
                </c:pt>
                <c:pt idx="326">
                  <c:v>-87.575141301035885</c:v>
                </c:pt>
                <c:pt idx="327">
                  <c:v>-84.050758771419538</c:v>
                </c:pt>
                <c:pt idx="328">
                  <c:v>-84.29906318056581</c:v>
                </c:pt>
                <c:pt idx="329">
                  <c:v>-80.311339909911126</c:v>
                </c:pt>
                <c:pt idx="330">
                  <c:v>-79.688168453931794</c:v>
                </c:pt>
                <c:pt idx="331">
                  <c:v>-89.478016615629201</c:v>
                </c:pt>
                <c:pt idx="332">
                  <c:v>-93.229632091164589</c:v>
                </c:pt>
                <c:pt idx="333">
                  <c:v>-96.015480296373383</c:v>
                </c:pt>
                <c:pt idx="334">
                  <c:v>-96.177588725090018</c:v>
                </c:pt>
                <c:pt idx="335">
                  <c:v>-96.332956433534619</c:v>
                </c:pt>
                <c:pt idx="336">
                  <c:v>-95.640552502632147</c:v>
                </c:pt>
                <c:pt idx="337">
                  <c:v>-98.115658210158358</c:v>
                </c:pt>
                <c:pt idx="338">
                  <c:v>-98.56518851411343</c:v>
                </c:pt>
                <c:pt idx="339">
                  <c:v>-98.579761906504629</c:v>
                </c:pt>
                <c:pt idx="340">
                  <c:v>-97.463278039336217</c:v>
                </c:pt>
                <c:pt idx="341">
                  <c:v>-93.886714904785151</c:v>
                </c:pt>
                <c:pt idx="342">
                  <c:v>-95.500098206639279</c:v>
                </c:pt>
                <c:pt idx="343">
                  <c:v>-92.254563031196582</c:v>
                </c:pt>
                <c:pt idx="344">
                  <c:v>-95.148012376308444</c:v>
                </c:pt>
                <c:pt idx="345">
                  <c:v>-96.709355148911484</c:v>
                </c:pt>
                <c:pt idx="346">
                  <c:v>-93.883548181891442</c:v>
                </c:pt>
                <c:pt idx="347">
                  <c:v>-91.344183225274108</c:v>
                </c:pt>
                <c:pt idx="348">
                  <c:v>-91.426783102512388</c:v>
                </c:pt>
                <c:pt idx="349">
                  <c:v>-88.811115204572687</c:v>
                </c:pt>
                <c:pt idx="350">
                  <c:v>-92.996361066937467</c:v>
                </c:pt>
                <c:pt idx="351">
                  <c:v>-94.049921109437946</c:v>
                </c:pt>
                <c:pt idx="352">
                  <c:v>-94.158462977051727</c:v>
                </c:pt>
                <c:pt idx="353">
                  <c:v>-89.816511729359604</c:v>
                </c:pt>
                <c:pt idx="354">
                  <c:v>-89.874006337165838</c:v>
                </c:pt>
                <c:pt idx="355">
                  <c:v>-91.435826082229624</c:v>
                </c:pt>
                <c:pt idx="356">
                  <c:v>-90.168491858959214</c:v>
                </c:pt>
                <c:pt idx="357">
                  <c:v>-85.780342526078215</c:v>
                </c:pt>
                <c:pt idx="358">
                  <c:v>-87.100756067752883</c:v>
                </c:pt>
                <c:pt idx="359">
                  <c:v>-90.370419091343877</c:v>
                </c:pt>
                <c:pt idx="360">
                  <c:v>-92.211426651597009</c:v>
                </c:pt>
                <c:pt idx="361">
                  <c:v>-88.843796221256241</c:v>
                </c:pt>
                <c:pt idx="362">
                  <c:v>-85.746734994649898</c:v>
                </c:pt>
                <c:pt idx="363">
                  <c:v>-84.433548409104361</c:v>
                </c:pt>
                <c:pt idx="364">
                  <c:v>-85.034565404772735</c:v>
                </c:pt>
                <c:pt idx="365">
                  <c:v>-74.11140092885492</c:v>
                </c:pt>
                <c:pt idx="366">
                  <c:v>-69.132269908785815</c:v>
                </c:pt>
                <c:pt idx="367">
                  <c:v>-65.787314432024942</c:v>
                </c:pt>
                <c:pt idx="368">
                  <c:v>-64.77689226830006</c:v>
                </c:pt>
                <c:pt idx="369">
                  <c:v>-63.115000166773797</c:v>
                </c:pt>
                <c:pt idx="370">
                  <c:v>-59.7211816536188</c:v>
                </c:pt>
                <c:pt idx="371">
                  <c:v>-59.481788537383068</c:v>
                </c:pt>
                <c:pt idx="372">
                  <c:v>-60.480019348978999</c:v>
                </c:pt>
                <c:pt idx="373">
                  <c:v>-59.51199427700044</c:v>
                </c:pt>
                <c:pt idx="374">
                  <c:v>-64.228860600948337</c:v>
                </c:pt>
                <c:pt idx="375">
                  <c:v>-65.991760528445241</c:v>
                </c:pt>
                <c:pt idx="376">
                  <c:v>-63.352356278538679</c:v>
                </c:pt>
                <c:pt idx="377">
                  <c:v>-69.31533169853688</c:v>
                </c:pt>
                <c:pt idx="378">
                  <c:v>-75.314161056995403</c:v>
                </c:pt>
                <c:pt idx="379">
                  <c:v>-73.905568255305269</c:v>
                </c:pt>
                <c:pt idx="380">
                  <c:v>-74.34092349028586</c:v>
                </c:pt>
                <c:pt idx="381">
                  <c:v>-65.076708695650126</c:v>
                </c:pt>
                <c:pt idx="382">
                  <c:v>-59.138058371067046</c:v>
                </c:pt>
                <c:pt idx="383">
                  <c:v>-53.199931982755658</c:v>
                </c:pt>
                <c:pt idx="384">
                  <c:v>-45.295850347638122</c:v>
                </c:pt>
                <c:pt idx="385">
                  <c:v>-50.867303862452474</c:v>
                </c:pt>
                <c:pt idx="386">
                  <c:v>-52.864322797417628</c:v>
                </c:pt>
                <c:pt idx="387">
                  <c:v>-52.914274658679972</c:v>
                </c:pt>
                <c:pt idx="388">
                  <c:v>-51.371358681321141</c:v>
                </c:pt>
                <c:pt idx="389">
                  <c:v>-56.614801859617245</c:v>
                </c:pt>
                <c:pt idx="390">
                  <c:v>-57.257079908490169</c:v>
                </c:pt>
                <c:pt idx="391">
                  <c:v>-63.491722249388715</c:v>
                </c:pt>
                <c:pt idx="392">
                  <c:v>-70.600165449023251</c:v>
                </c:pt>
                <c:pt idx="393">
                  <c:v>-73.759952812075625</c:v>
                </c:pt>
                <c:pt idx="394">
                  <c:v>-81.288443769574144</c:v>
                </c:pt>
                <c:pt idx="395">
                  <c:v>-85.362007405996337</c:v>
                </c:pt>
                <c:pt idx="396">
                  <c:v>-88.827435984492297</c:v>
                </c:pt>
                <c:pt idx="397">
                  <c:v>-88.202874251127241</c:v>
                </c:pt>
                <c:pt idx="398">
                  <c:v>-72.993586395740493</c:v>
                </c:pt>
                <c:pt idx="399">
                  <c:v>-72.727652896404237</c:v>
                </c:pt>
                <c:pt idx="400">
                  <c:v>-76.020448117613796</c:v>
                </c:pt>
                <c:pt idx="401">
                  <c:v>-68.923009383797677</c:v>
                </c:pt>
                <c:pt idx="402">
                  <c:v>-70.413808501482009</c:v>
                </c:pt>
                <c:pt idx="403">
                  <c:v>-75.461686506509778</c:v>
                </c:pt>
                <c:pt idx="404">
                  <c:v>-79.412929710865058</c:v>
                </c:pt>
                <c:pt idx="405">
                  <c:v>-63.320048778653188</c:v>
                </c:pt>
                <c:pt idx="406">
                  <c:v>-63.59866174733645</c:v>
                </c:pt>
                <c:pt idx="407">
                  <c:v>-60.137741761207565</c:v>
                </c:pt>
                <c:pt idx="408">
                  <c:v>-62.270471202254271</c:v>
                </c:pt>
                <c:pt idx="409">
                  <c:v>-58.579836977958706</c:v>
                </c:pt>
                <c:pt idx="410">
                  <c:v>-53.608948976397528</c:v>
                </c:pt>
                <c:pt idx="411">
                  <c:v>-51.956690795421594</c:v>
                </c:pt>
                <c:pt idx="412">
                  <c:v>-43.723090389132466</c:v>
                </c:pt>
                <c:pt idx="413">
                  <c:v>-26.087871644139284</c:v>
                </c:pt>
                <c:pt idx="414">
                  <c:v>-37.188425852417964</c:v>
                </c:pt>
                <c:pt idx="415">
                  <c:v>-40.737188833832761</c:v>
                </c:pt>
                <c:pt idx="416">
                  <c:v>-47.773278553843483</c:v>
                </c:pt>
                <c:pt idx="417">
                  <c:v>-49.484361255288093</c:v>
                </c:pt>
                <c:pt idx="418">
                  <c:v>-62.665571187257768</c:v>
                </c:pt>
                <c:pt idx="419">
                  <c:v>-68.051720139384258</c:v>
                </c:pt>
                <c:pt idx="420">
                  <c:v>-70.337231802463549</c:v>
                </c:pt>
                <c:pt idx="421">
                  <c:v>-69.265347035050368</c:v>
                </c:pt>
                <c:pt idx="422">
                  <c:v>-70.125210149884225</c:v>
                </c:pt>
                <c:pt idx="423">
                  <c:v>-68.41898420357704</c:v>
                </c:pt>
                <c:pt idx="424">
                  <c:v>-68.382471886158001</c:v>
                </c:pt>
                <c:pt idx="425">
                  <c:v>-68.787750503540025</c:v>
                </c:pt>
                <c:pt idx="426">
                  <c:v>-67.58993918049336</c:v>
                </c:pt>
                <c:pt idx="427">
                  <c:v>-66.589411305189145</c:v>
                </c:pt>
                <c:pt idx="428">
                  <c:v>-68.212871117711046</c:v>
                </c:pt>
                <c:pt idx="429">
                  <c:v>-66.578544725060425</c:v>
                </c:pt>
                <c:pt idx="430">
                  <c:v>-66.518995702981925</c:v>
                </c:pt>
                <c:pt idx="431">
                  <c:v>-68.69038492882251</c:v>
                </c:pt>
                <c:pt idx="432">
                  <c:v>-68.460346823692305</c:v>
                </c:pt>
                <c:pt idx="433">
                  <c:v>-71.003282959342002</c:v>
                </c:pt>
                <c:pt idx="434">
                  <c:v>-68.841143422365178</c:v>
                </c:pt>
                <c:pt idx="435">
                  <c:v>-66.364990342020988</c:v>
                </c:pt>
                <c:pt idx="436">
                  <c:v>-67.67317333197596</c:v>
                </c:pt>
                <c:pt idx="437">
                  <c:v>-67.571864119648936</c:v>
                </c:pt>
                <c:pt idx="438">
                  <c:v>-65.667678312182431</c:v>
                </c:pt>
                <c:pt idx="439">
                  <c:v>-66.281394942879686</c:v>
                </c:pt>
                <c:pt idx="440">
                  <c:v>-67.492411049485213</c:v>
                </c:pt>
                <c:pt idx="441">
                  <c:v>-68.742849517703064</c:v>
                </c:pt>
                <c:pt idx="442">
                  <c:v>-69.428319423794747</c:v>
                </c:pt>
                <c:pt idx="443">
                  <c:v>-70.191238205194452</c:v>
                </c:pt>
                <c:pt idx="444">
                  <c:v>-71.417448323965061</c:v>
                </c:pt>
                <c:pt idx="445">
                  <c:v>-70.682906735897063</c:v>
                </c:pt>
                <c:pt idx="446">
                  <c:v>-73.175412472486514</c:v>
                </c:pt>
                <c:pt idx="447">
                  <c:v>-76.402194479703908</c:v>
                </c:pt>
                <c:pt idx="448">
                  <c:v>-74.702007037878047</c:v>
                </c:pt>
                <c:pt idx="449">
                  <c:v>-71.702286902785289</c:v>
                </c:pt>
                <c:pt idx="450">
                  <c:v>-73.407924476742721</c:v>
                </c:pt>
                <c:pt idx="451">
                  <c:v>-73.092413081288342</c:v>
                </c:pt>
                <c:pt idx="452">
                  <c:v>-72.869297602653489</c:v>
                </c:pt>
                <c:pt idx="453">
                  <c:v>-71.937976087570192</c:v>
                </c:pt>
                <c:pt idx="454">
                  <c:v>-72.718785080313694</c:v>
                </c:pt>
                <c:pt idx="455">
                  <c:v>-73.402895269870768</c:v>
                </c:pt>
                <c:pt idx="456">
                  <c:v>-71.311232449412344</c:v>
                </c:pt>
                <c:pt idx="457">
                  <c:v>-71.140752695918067</c:v>
                </c:pt>
                <c:pt idx="458">
                  <c:v>-72.750312023997296</c:v>
                </c:pt>
                <c:pt idx="459">
                  <c:v>-74.8485657773018</c:v>
                </c:pt>
                <c:pt idx="460">
                  <c:v>-75.944911651849736</c:v>
                </c:pt>
                <c:pt idx="461">
                  <c:v>-77.710722060799625</c:v>
                </c:pt>
                <c:pt idx="462">
                  <c:v>-78.60171448671818</c:v>
                </c:pt>
                <c:pt idx="463">
                  <c:v>-78.386994066476831</c:v>
                </c:pt>
                <c:pt idx="464">
                  <c:v>-82.01916615343093</c:v>
                </c:pt>
                <c:pt idx="465">
                  <c:v>-74.813667845129942</c:v>
                </c:pt>
                <c:pt idx="466">
                  <c:v>-73.151538102507573</c:v>
                </c:pt>
                <c:pt idx="467">
                  <c:v>-72.562778585314788</c:v>
                </c:pt>
                <c:pt idx="468">
                  <c:v>-74.099291863560723</c:v>
                </c:pt>
                <c:pt idx="469">
                  <c:v>-77.346902306079869</c:v>
                </c:pt>
                <c:pt idx="470">
                  <c:v>-78.459756948113437</c:v>
                </c:pt>
                <c:pt idx="471">
                  <c:v>-79.23496120035648</c:v>
                </c:pt>
                <c:pt idx="472">
                  <c:v>-78.385015795230856</c:v>
                </c:pt>
                <c:pt idx="473">
                  <c:v>-80.049552998304378</c:v>
                </c:pt>
                <c:pt idx="474">
                  <c:v>-79.454294473290446</c:v>
                </c:pt>
                <c:pt idx="475">
                  <c:v>-79.902117651224131</c:v>
                </c:pt>
                <c:pt idx="476">
                  <c:v>-80.256331224203095</c:v>
                </c:pt>
                <c:pt idx="477">
                  <c:v>-78.288124249696736</c:v>
                </c:pt>
                <c:pt idx="478">
                  <c:v>-77.533424878120428</c:v>
                </c:pt>
                <c:pt idx="479">
                  <c:v>-75.432254253387413</c:v>
                </c:pt>
                <c:pt idx="480">
                  <c:v>-74.37713805913927</c:v>
                </c:pt>
                <c:pt idx="481">
                  <c:v>-73.813532906413087</c:v>
                </c:pt>
                <c:pt idx="482">
                  <c:v>-73.99037465655806</c:v>
                </c:pt>
                <c:pt idx="483">
                  <c:v>-76.137867351531966</c:v>
                </c:pt>
                <c:pt idx="484">
                  <c:v>-76.658896258473391</c:v>
                </c:pt>
                <c:pt idx="485">
                  <c:v>-76.563749976634966</c:v>
                </c:pt>
                <c:pt idx="486">
                  <c:v>-77.047801807761203</c:v>
                </c:pt>
                <c:pt idx="487">
                  <c:v>-75.50235989296435</c:v>
                </c:pt>
                <c:pt idx="488">
                  <c:v>-75.002977541923514</c:v>
                </c:pt>
                <c:pt idx="489">
                  <c:v>-77.426647186875329</c:v>
                </c:pt>
                <c:pt idx="490">
                  <c:v>-74.510800856947895</c:v>
                </c:pt>
                <c:pt idx="491">
                  <c:v>-72.73395485913754</c:v>
                </c:pt>
                <c:pt idx="492">
                  <c:v>-73.112858725309366</c:v>
                </c:pt>
                <c:pt idx="493">
                  <c:v>-75.76681488645076</c:v>
                </c:pt>
                <c:pt idx="494" formatCode="General">
                  <c:v>-74.656488937735546</c:v>
                </c:pt>
                <c:pt idx="495" formatCode="General">
                  <c:v>-76.71680090034009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05-43F4-9E61-2B1AF7287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625728"/>
        <c:axId val="785158496"/>
      </c:lineChart>
      <c:catAx>
        <c:axId val="4496257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8496"/>
        <c:crosses val="autoZero"/>
        <c:auto val="1"/>
        <c:lblAlgn val="ctr"/>
        <c:lblOffset val="100"/>
        <c:noMultiLvlLbl val="0"/>
      </c:catAx>
      <c:valAx>
        <c:axId val="7851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mtrx!$B$298</c:f>
              <c:strCache>
                <c:ptCount val="1"/>
                <c:pt idx="0">
                  <c:v>TELEFO 3 3/4 PERP nc-22</c:v>
                </c:pt>
              </c:strCache>
            </c:strRef>
          </c:tx>
          <c:spPr>
            <a:ln w="28575" cap="rnd">
              <a:solidFill>
                <a:schemeClr val="accent1">
                  <a:shade val="4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45000"/>
                </a:schemeClr>
              </a:solidFill>
              <a:ln w="9525">
                <a:solidFill>
                  <a:schemeClr val="accent1">
                    <a:shade val="45000"/>
                  </a:schemeClr>
                </a:solidFill>
              </a:ln>
              <a:effectLst/>
            </c:spPr>
          </c:marker>
          <c:cat>
            <c:numRef>
              <c:f>mtrx!$N$244:$SO$244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mtrx!$N$298:$SO$298</c:f>
              <c:numCache>
                <c:formatCode>0</c:formatCode>
                <c:ptCount val="496"/>
                <c:pt idx="0">
                  <c:v>31.426817959547066</c:v>
                </c:pt>
                <c:pt idx="1">
                  <c:v>32.468610970973998</c:v>
                </c:pt>
                <c:pt idx="2">
                  <c:v>9.559593621492354</c:v>
                </c:pt>
                <c:pt idx="3">
                  <c:v>20.703070808708674</c:v>
                </c:pt>
                <c:pt idx="4">
                  <c:v>5.1893302980065528</c:v>
                </c:pt>
                <c:pt idx="5">
                  <c:v>-6.3932806586623201</c:v>
                </c:pt>
                <c:pt idx="6">
                  <c:v>-2.6037081066966152</c:v>
                </c:pt>
                <c:pt idx="7">
                  <c:v>9.3473344027399889</c:v>
                </c:pt>
                <c:pt idx="8">
                  <c:v>22.594161049366051</c:v>
                </c:pt>
                <c:pt idx="9">
                  <c:v>18.66281729477646</c:v>
                </c:pt>
                <c:pt idx="10">
                  <c:v>23.161575744569291</c:v>
                </c:pt>
                <c:pt idx="11">
                  <c:v>-3.3706661602258805</c:v>
                </c:pt>
                <c:pt idx="12">
                  <c:v>14.860403135895751</c:v>
                </c:pt>
                <c:pt idx="13">
                  <c:v>6.4976624256968307</c:v>
                </c:pt>
                <c:pt idx="14">
                  <c:v>19.653620080232656</c:v>
                </c:pt>
                <c:pt idx="15">
                  <c:v>16.988301640689372</c:v>
                </c:pt>
                <c:pt idx="16">
                  <c:v>-24.620578907251343</c:v>
                </c:pt>
                <c:pt idx="17">
                  <c:v>20.160586662292474</c:v>
                </c:pt>
                <c:pt idx="18">
                  <c:v>7.9764018637537788</c:v>
                </c:pt>
                <c:pt idx="19">
                  <c:v>56.131222526133058</c:v>
                </c:pt>
                <c:pt idx="20">
                  <c:v>65.729027864754187</c:v>
                </c:pt>
                <c:pt idx="21">
                  <c:v>84.045764270722827</c:v>
                </c:pt>
                <c:pt idx="22">
                  <c:v>42.172458264946897</c:v>
                </c:pt>
                <c:pt idx="23">
                  <c:v>6.2282106730938267</c:v>
                </c:pt>
                <c:pt idx="24">
                  <c:v>29.977078920483564</c:v>
                </c:pt>
                <c:pt idx="25">
                  <c:v>12.974138650953762</c:v>
                </c:pt>
                <c:pt idx="26">
                  <c:v>23.436288905620586</c:v>
                </c:pt>
                <c:pt idx="27">
                  <c:v>48.926741868197951</c:v>
                </c:pt>
                <c:pt idx="28">
                  <c:v>86.050909454584144</c:v>
                </c:pt>
                <c:pt idx="29">
                  <c:v>76.024457591295231</c:v>
                </c:pt>
                <c:pt idx="30">
                  <c:v>78.265830184936533</c:v>
                </c:pt>
                <c:pt idx="31">
                  <c:v>114.1854699628949</c:v>
                </c:pt>
                <c:pt idx="32">
                  <c:v>107.98253841251136</c:v>
                </c:pt>
                <c:pt idx="33">
                  <c:v>103.68889693677426</c:v>
                </c:pt>
                <c:pt idx="34">
                  <c:v>85.197649482250256</c:v>
                </c:pt>
                <c:pt idx="35">
                  <c:v>103.97360089564319</c:v>
                </c:pt>
                <c:pt idx="36">
                  <c:v>87.560457525014897</c:v>
                </c:pt>
                <c:pt idx="37">
                  <c:v>121.06456546974181</c:v>
                </c:pt>
                <c:pt idx="38">
                  <c:v>127.33112893909214</c:v>
                </c:pt>
                <c:pt idx="39">
                  <c:v>127.7181586601734</c:v>
                </c:pt>
                <c:pt idx="40">
                  <c:v>133.35276590222122</c:v>
                </c:pt>
                <c:pt idx="41">
                  <c:v>140.07582651472097</c:v>
                </c:pt>
                <c:pt idx="42">
                  <c:v>168.64331751853223</c:v>
                </c:pt>
                <c:pt idx="43">
                  <c:v>149.44816823470592</c:v>
                </c:pt>
                <c:pt idx="44">
                  <c:v>75.803104577124145</c:v>
                </c:pt>
                <c:pt idx="45">
                  <c:v>79.547833478689199</c:v>
                </c:pt>
                <c:pt idx="46">
                  <c:v>58.25605933278797</c:v>
                </c:pt>
                <c:pt idx="47">
                  <c:v>93.684848558545127</c:v>
                </c:pt>
                <c:pt idx="48">
                  <c:v>90.065992137551348</c:v>
                </c:pt>
                <c:pt idx="49">
                  <c:v>120.68761972564459</c:v>
                </c:pt>
                <c:pt idx="50">
                  <c:v>123.92515732586384</c:v>
                </c:pt>
                <c:pt idx="51">
                  <c:v>113.69549075233937</c:v>
                </c:pt>
                <c:pt idx="52">
                  <c:v>93.014663188159489</c:v>
                </c:pt>
                <c:pt idx="53">
                  <c:v>104.13659352856871</c:v>
                </c:pt>
                <c:pt idx="54">
                  <c:v>156.65394669371847</c:v>
                </c:pt>
                <c:pt idx="55">
                  <c:v>135.48158977842331</c:v>
                </c:pt>
                <c:pt idx="56">
                  <c:v>140.78936685872077</c:v>
                </c:pt>
                <c:pt idx="57">
                  <c:v>145.42415285766128</c:v>
                </c:pt>
                <c:pt idx="58">
                  <c:v>187.2845000385642</c:v>
                </c:pt>
                <c:pt idx="59">
                  <c:v>168.36449741435052</c:v>
                </c:pt>
                <c:pt idx="60">
                  <c:v>123.44338588821887</c:v>
                </c:pt>
                <c:pt idx="61">
                  <c:v>107.16430618882174</c:v>
                </c:pt>
                <c:pt idx="62">
                  <c:v>77.177889694035002</c:v>
                </c:pt>
                <c:pt idx="63">
                  <c:v>65.83347008311739</c:v>
                </c:pt>
                <c:pt idx="64">
                  <c:v>112.24609715265035</c:v>
                </c:pt>
                <c:pt idx="65">
                  <c:v>91.986322980105797</c:v>
                </c:pt>
                <c:pt idx="66">
                  <c:v>79.710813101887766</c:v>
                </c:pt>
                <c:pt idx="67">
                  <c:v>45.579557881295614</c:v>
                </c:pt>
                <c:pt idx="68">
                  <c:v>43.823973720192839</c:v>
                </c:pt>
                <c:pt idx="69">
                  <c:v>44.491802946627104</c:v>
                </c:pt>
                <c:pt idx="70">
                  <c:v>-70.564371980190344</c:v>
                </c:pt>
                <c:pt idx="71">
                  <c:v>-78.681503152072537</c:v>
                </c:pt>
                <c:pt idx="72">
                  <c:v>-121.34544143551591</c:v>
                </c:pt>
                <c:pt idx="73">
                  <c:v>-71.275892846524698</c:v>
                </c:pt>
                <c:pt idx="74">
                  <c:v>-41.008753762364449</c:v>
                </c:pt>
                <c:pt idx="75">
                  <c:v>-116.71872425377364</c:v>
                </c:pt>
                <c:pt idx="76">
                  <c:v>-81.393347617566519</c:v>
                </c:pt>
                <c:pt idx="77">
                  <c:v>-6.5785003638862918</c:v>
                </c:pt>
                <c:pt idx="78">
                  <c:v>121.95161309027668</c:v>
                </c:pt>
                <c:pt idx="79">
                  <c:v>138.01969754141572</c:v>
                </c:pt>
                <c:pt idx="80">
                  <c:v>185.37262341362242</c:v>
                </c:pt>
                <c:pt idx="81">
                  <c:v>178.35269833463428</c:v>
                </c:pt>
                <c:pt idx="82">
                  <c:v>162.89537934100628</c:v>
                </c:pt>
                <c:pt idx="83">
                  <c:v>153.37425684386494</c:v>
                </c:pt>
                <c:pt idx="84">
                  <c:v>156.56881611967086</c:v>
                </c:pt>
                <c:pt idx="85">
                  <c:v>134.24186392605301</c:v>
                </c:pt>
                <c:pt idx="86">
                  <c:v>116.94020709103347</c:v>
                </c:pt>
                <c:pt idx="87">
                  <c:v>101.6412263200283</c:v>
                </c:pt>
                <c:pt idx="88">
                  <c:v>101.52206353867052</c:v>
                </c:pt>
                <c:pt idx="89">
                  <c:v>98.337470676183699</c:v>
                </c:pt>
                <c:pt idx="90">
                  <c:v>107.31454453343153</c:v>
                </c:pt>
                <c:pt idx="91">
                  <c:v>101.23164672005174</c:v>
                </c:pt>
                <c:pt idx="92">
                  <c:v>101.69489546447991</c:v>
                </c:pt>
                <c:pt idx="93">
                  <c:v>101.15000910514593</c:v>
                </c:pt>
                <c:pt idx="94">
                  <c:v>92.780478309035303</c:v>
                </c:pt>
                <c:pt idx="95">
                  <c:v>86.628519710302356</c:v>
                </c:pt>
                <c:pt idx="96">
                  <c:v>80.86087399250269</c:v>
                </c:pt>
                <c:pt idx="97">
                  <c:v>79.225470560729519</c:v>
                </c:pt>
                <c:pt idx="98">
                  <c:v>75.40551214373113</c:v>
                </c:pt>
                <c:pt idx="99">
                  <c:v>75.085107231438144</c:v>
                </c:pt>
                <c:pt idx="100">
                  <c:v>73.609941090047357</c:v>
                </c:pt>
                <c:pt idx="101">
                  <c:v>72.532424917399908</c:v>
                </c:pt>
                <c:pt idx="102">
                  <c:v>71.840464284062392</c:v>
                </c:pt>
                <c:pt idx="103">
                  <c:v>70.465492196679122</c:v>
                </c:pt>
                <c:pt idx="104">
                  <c:v>79.173527485251441</c:v>
                </c:pt>
                <c:pt idx="105">
                  <c:v>76.579136243343356</c:v>
                </c:pt>
                <c:pt idx="106">
                  <c:v>73.974093742787858</c:v>
                </c:pt>
                <c:pt idx="107">
                  <c:v>75.990495521187768</c:v>
                </c:pt>
                <c:pt idx="108">
                  <c:v>81.710858123540874</c:v>
                </c:pt>
                <c:pt idx="109">
                  <c:v>84.550940917193884</c:v>
                </c:pt>
                <c:pt idx="110">
                  <c:v>82.308684216082071</c:v>
                </c:pt>
                <c:pt idx="111">
                  <c:v>82.701168960988497</c:v>
                </c:pt>
                <c:pt idx="112">
                  <c:v>78.243848876953109</c:v>
                </c:pt>
                <c:pt idx="113">
                  <c:v>76.143941852509982</c:v>
                </c:pt>
                <c:pt idx="114">
                  <c:v>76.447880295813093</c:v>
                </c:pt>
                <c:pt idx="115">
                  <c:v>78.16698156487945</c:v>
                </c:pt>
                <c:pt idx="116">
                  <c:v>77.734959565460713</c:v>
                </c:pt>
                <c:pt idx="117">
                  <c:v>76.257709149897096</c:v>
                </c:pt>
                <c:pt idx="118">
                  <c:v>74.385122009992585</c:v>
                </c:pt>
                <c:pt idx="119">
                  <c:v>67.893189289271817</c:v>
                </c:pt>
                <c:pt idx="120">
                  <c:v>64.199904875040033</c:v>
                </c:pt>
                <c:pt idx="121">
                  <c:v>63.23912036550044</c:v>
                </c:pt>
                <c:pt idx="122">
                  <c:v>61.952268031477928</c:v>
                </c:pt>
                <c:pt idx="123">
                  <c:v>62.206876971304439</c:v>
                </c:pt>
                <c:pt idx="124">
                  <c:v>59.530142728388284</c:v>
                </c:pt>
                <c:pt idx="125">
                  <c:v>56.286576661467535</c:v>
                </c:pt>
                <c:pt idx="126">
                  <c:v>54.430854807913306</c:v>
                </c:pt>
                <c:pt idx="127">
                  <c:v>66.367493495464316</c:v>
                </c:pt>
                <c:pt idx="128">
                  <c:v>66.635417723178875</c:v>
                </c:pt>
                <c:pt idx="129">
                  <c:v>70.247685869455324</c:v>
                </c:pt>
                <c:pt idx="130">
                  <c:v>67.283281320631517</c:v>
                </c:pt>
                <c:pt idx="131">
                  <c:v>69.706862729072583</c:v>
                </c:pt>
                <c:pt idx="132">
                  <c:v>67.014043657898924</c:v>
                </c:pt>
                <c:pt idx="133">
                  <c:v>62.221359872221939</c:v>
                </c:pt>
                <c:pt idx="134">
                  <c:v>66.407743720412242</c:v>
                </c:pt>
                <c:pt idx="135">
                  <c:v>66.350387594223008</c:v>
                </c:pt>
                <c:pt idx="136">
                  <c:v>61.364711565732961</c:v>
                </c:pt>
                <c:pt idx="137">
                  <c:v>66.407002637863172</c:v>
                </c:pt>
                <c:pt idx="138">
                  <c:v>65.243804341793066</c:v>
                </c:pt>
                <c:pt idx="139">
                  <c:v>63.99363062494993</c:v>
                </c:pt>
                <c:pt idx="140">
                  <c:v>65.535134962320313</c:v>
                </c:pt>
                <c:pt idx="141">
                  <c:v>71.706331968486325</c:v>
                </c:pt>
                <c:pt idx="142">
                  <c:v>73.577919480741031</c:v>
                </c:pt>
                <c:pt idx="143">
                  <c:v>75.044511607408509</c:v>
                </c:pt>
                <c:pt idx="144">
                  <c:v>79.4138991435766</c:v>
                </c:pt>
                <c:pt idx="145">
                  <c:v>76.672377802431612</c:v>
                </c:pt>
                <c:pt idx="146">
                  <c:v>70.060079345464686</c:v>
                </c:pt>
                <c:pt idx="147">
                  <c:v>74.362267295658597</c:v>
                </c:pt>
                <c:pt idx="148">
                  <c:v>65.124494439661476</c:v>
                </c:pt>
                <c:pt idx="149">
                  <c:v>69.181272672533964</c:v>
                </c:pt>
                <c:pt idx="150">
                  <c:v>74.542283191263664</c:v>
                </c:pt>
                <c:pt idx="151">
                  <c:v>73.168268031477908</c:v>
                </c:pt>
                <c:pt idx="152">
                  <c:v>72.412720076501358</c:v>
                </c:pt>
                <c:pt idx="153">
                  <c:v>68.160932614803301</c:v>
                </c:pt>
                <c:pt idx="154">
                  <c:v>70.002465237140655</c:v>
                </c:pt>
                <c:pt idx="155">
                  <c:v>68.37078422188759</c:v>
                </c:pt>
                <c:pt idx="156">
                  <c:v>62.896162174642086</c:v>
                </c:pt>
                <c:pt idx="157">
                  <c:v>59.840079571604747</c:v>
                </c:pt>
                <c:pt idx="158">
                  <c:v>59.03174784290789</c:v>
                </c:pt>
                <c:pt idx="159">
                  <c:v>61.704950199306012</c:v>
                </c:pt>
                <c:pt idx="160">
                  <c:v>61.087514603972437</c:v>
                </c:pt>
                <c:pt idx="161">
                  <c:v>62.581722882449611</c:v>
                </c:pt>
                <c:pt idx="162">
                  <c:v>68.372516638576997</c:v>
                </c:pt>
                <c:pt idx="163">
                  <c:v>66.342729903817201</c:v>
                </c:pt>
                <c:pt idx="164">
                  <c:v>66.44430908703805</c:v>
                </c:pt>
                <c:pt idx="165">
                  <c:v>64.323431801438346</c:v>
                </c:pt>
                <c:pt idx="166">
                  <c:v>70.379100245594969</c:v>
                </c:pt>
                <c:pt idx="167">
                  <c:v>78.392127032279973</c:v>
                </c:pt>
                <c:pt idx="168">
                  <c:v>81.622466154694536</c:v>
                </c:pt>
                <c:pt idx="169">
                  <c:v>76.849089327871781</c:v>
                </c:pt>
                <c:pt idx="170">
                  <c:v>70.674896209180361</c:v>
                </c:pt>
                <c:pt idx="171">
                  <c:v>70.11134881716967</c:v>
                </c:pt>
                <c:pt idx="172">
                  <c:v>75.349070497870429</c:v>
                </c:pt>
                <c:pt idx="173">
                  <c:v>60.372349579632299</c:v>
                </c:pt>
                <c:pt idx="174">
                  <c:v>75.861484457254392</c:v>
                </c:pt>
                <c:pt idx="175">
                  <c:v>77.517025381982336</c:v>
                </c:pt>
                <c:pt idx="176">
                  <c:v>77.467572601139523</c:v>
                </c:pt>
                <c:pt idx="177">
                  <c:v>79.600458206892</c:v>
                </c:pt>
                <c:pt idx="178">
                  <c:v>73.121406096279628</c:v>
                </c:pt>
                <c:pt idx="179">
                  <c:v>67.456239773154238</c:v>
                </c:pt>
                <c:pt idx="180">
                  <c:v>65.138649127006516</c:v>
                </c:pt>
                <c:pt idx="181">
                  <c:v>70.262065320491786</c:v>
                </c:pt>
                <c:pt idx="182">
                  <c:v>71.097916736960428</c:v>
                </c:pt>
                <c:pt idx="183">
                  <c:v>68.103762794315799</c:v>
                </c:pt>
                <c:pt idx="184">
                  <c:v>65.676799208819858</c:v>
                </c:pt>
                <c:pt idx="185">
                  <c:v>72.583499453067787</c:v>
                </c:pt>
                <c:pt idx="186">
                  <c:v>64.956140374720093</c:v>
                </c:pt>
                <c:pt idx="187">
                  <c:v>63.521401708006863</c:v>
                </c:pt>
                <c:pt idx="188">
                  <c:v>63.577167378664001</c:v>
                </c:pt>
                <c:pt idx="189">
                  <c:v>69.733402270972761</c:v>
                </c:pt>
                <c:pt idx="190">
                  <c:v>70.189343675315371</c:v>
                </c:pt>
                <c:pt idx="191">
                  <c:v>65.045244804322721</c:v>
                </c:pt>
                <c:pt idx="192">
                  <c:v>69.412935066163527</c:v>
                </c:pt>
                <c:pt idx="193">
                  <c:v>68.19171290892362</c:v>
                </c:pt>
                <c:pt idx="194">
                  <c:v>73.083457298219173</c:v>
                </c:pt>
                <c:pt idx="195">
                  <c:v>64.64836065244674</c:v>
                </c:pt>
                <c:pt idx="196">
                  <c:v>65.999602938473203</c:v>
                </c:pt>
                <c:pt idx="197">
                  <c:v>61.221595181286347</c:v>
                </c:pt>
                <c:pt idx="198">
                  <c:v>57.545115977227681</c:v>
                </c:pt>
                <c:pt idx="199">
                  <c:v>60.53286277347803</c:v>
                </c:pt>
                <c:pt idx="200">
                  <c:v>59.934499807655811</c:v>
                </c:pt>
                <c:pt idx="201">
                  <c:v>56.135190987050521</c:v>
                </c:pt>
                <c:pt idx="202">
                  <c:v>69.720500751852967</c:v>
                </c:pt>
                <c:pt idx="203">
                  <c:v>75.191165135681644</c:v>
                </c:pt>
                <c:pt idx="204">
                  <c:v>84.047384305238722</c:v>
                </c:pt>
                <c:pt idx="205">
                  <c:v>93.402832626760016</c:v>
                </c:pt>
                <c:pt idx="206">
                  <c:v>94.130215539634236</c:v>
                </c:pt>
                <c:pt idx="207">
                  <c:v>97.548154173553002</c:v>
                </c:pt>
                <c:pt idx="208">
                  <c:v>59.552361796140644</c:v>
                </c:pt>
                <c:pt idx="209">
                  <c:v>58.261907162427917</c:v>
                </c:pt>
                <c:pt idx="210">
                  <c:v>56.407918616473665</c:v>
                </c:pt>
                <c:pt idx="211">
                  <c:v>58.300327779710273</c:v>
                </c:pt>
                <c:pt idx="212">
                  <c:v>69.257599622845646</c:v>
                </c:pt>
                <c:pt idx="213">
                  <c:v>65.278521097898476</c:v>
                </c:pt>
                <c:pt idx="214">
                  <c:v>68.617405413746837</c:v>
                </c:pt>
                <c:pt idx="215">
                  <c:v>75.783114133238797</c:v>
                </c:pt>
                <c:pt idx="216">
                  <c:v>76.875854289352901</c:v>
                </c:pt>
                <c:pt idx="217">
                  <c:v>77.011998067855814</c:v>
                </c:pt>
                <c:pt idx="218">
                  <c:v>95.852667801916596</c:v>
                </c:pt>
                <c:pt idx="219">
                  <c:v>106.24766039931777</c:v>
                </c:pt>
                <c:pt idx="220">
                  <c:v>119.06120760959385</c:v>
                </c:pt>
                <c:pt idx="221">
                  <c:v>110.21494111669065</c:v>
                </c:pt>
                <c:pt idx="222">
                  <c:v>109.60339112710952</c:v>
                </c:pt>
                <c:pt idx="223">
                  <c:v>102.32236602044108</c:v>
                </c:pt>
                <c:pt idx="224">
                  <c:v>85.267591692805297</c:v>
                </c:pt>
                <c:pt idx="225">
                  <c:v>83.435500969111899</c:v>
                </c:pt>
                <c:pt idx="226">
                  <c:v>77.463266657531278</c:v>
                </c:pt>
                <c:pt idx="227">
                  <c:v>72.903003134548669</c:v>
                </c:pt>
                <c:pt idx="228">
                  <c:v>78.374609822511701</c:v>
                </c:pt>
                <c:pt idx="229">
                  <c:v>94.017176997601979</c:v>
                </c:pt>
                <c:pt idx="230">
                  <c:v>79.186081096529932</c:v>
                </c:pt>
                <c:pt idx="231">
                  <c:v>83.883882037997239</c:v>
                </c:pt>
                <c:pt idx="232">
                  <c:v>90.901407638967044</c:v>
                </c:pt>
                <c:pt idx="233">
                  <c:v>75.67537993472817</c:v>
                </c:pt>
                <c:pt idx="234">
                  <c:v>76.934083140015616</c:v>
                </c:pt>
                <c:pt idx="235">
                  <c:v>45.756108481705155</c:v>
                </c:pt>
                <c:pt idx="236">
                  <c:v>41.473948789834992</c:v>
                </c:pt>
                <c:pt idx="237">
                  <c:v>53.976610567212106</c:v>
                </c:pt>
                <c:pt idx="238">
                  <c:v>64.69367006266117</c:v>
                </c:pt>
                <c:pt idx="239">
                  <c:v>57.183085139095795</c:v>
                </c:pt>
                <c:pt idx="240">
                  <c:v>65.841615518450737</c:v>
                </c:pt>
                <c:pt idx="241">
                  <c:v>65.67671715986728</c:v>
                </c:pt>
                <c:pt idx="242">
                  <c:v>67.501017097353952</c:v>
                </c:pt>
                <c:pt idx="243">
                  <c:v>58.282414460837828</c:v>
                </c:pt>
                <c:pt idx="244">
                  <c:v>48.063030085206066</c:v>
                </c:pt>
                <c:pt idx="245">
                  <c:v>47.20955069941283</c:v>
                </c:pt>
                <c:pt idx="246">
                  <c:v>46.086761384844777</c:v>
                </c:pt>
                <c:pt idx="247">
                  <c:v>42.495997567057628</c:v>
                </c:pt>
                <c:pt idx="248">
                  <c:v>52.573488952100291</c:v>
                </c:pt>
                <c:pt idx="249">
                  <c:v>53.453045590698736</c:v>
                </c:pt>
                <c:pt idx="250">
                  <c:v>54.510107874333869</c:v>
                </c:pt>
                <c:pt idx="251">
                  <c:v>54.217051322162149</c:v>
                </c:pt>
                <c:pt idx="252">
                  <c:v>54.18001011151074</c:v>
                </c:pt>
                <c:pt idx="253">
                  <c:v>49.717715351402774</c:v>
                </c:pt>
                <c:pt idx="254">
                  <c:v>49.948811451971523</c:v>
                </c:pt>
                <c:pt idx="255">
                  <c:v>53.963874090194707</c:v>
                </c:pt>
                <c:pt idx="256">
                  <c:v>54.933473965167991</c:v>
                </c:pt>
                <c:pt idx="257">
                  <c:v>62.563279720544813</c:v>
                </c:pt>
                <c:pt idx="258">
                  <c:v>70.003171421229837</c:v>
                </c:pt>
                <c:pt idx="259">
                  <c:v>72.121705151736705</c:v>
                </c:pt>
                <c:pt idx="260">
                  <c:v>78.951499643683434</c:v>
                </c:pt>
                <c:pt idx="261">
                  <c:v>73.831074039638025</c:v>
                </c:pt>
                <c:pt idx="262">
                  <c:v>73.421365311264992</c:v>
                </c:pt>
                <c:pt idx="263">
                  <c:v>66.063842498481279</c:v>
                </c:pt>
                <c:pt idx="264">
                  <c:v>69.502141873002046</c:v>
                </c:pt>
                <c:pt idx="265">
                  <c:v>71.428962788164625</c:v>
                </c:pt>
                <c:pt idx="266">
                  <c:v>67.900812170028701</c:v>
                </c:pt>
                <c:pt idx="267">
                  <c:v>76.364547330498709</c:v>
                </c:pt>
                <c:pt idx="268">
                  <c:v>81.516188061535331</c:v>
                </c:pt>
                <c:pt idx="269">
                  <c:v>78.884417067289348</c:v>
                </c:pt>
                <c:pt idx="270">
                  <c:v>66.437826992988562</c:v>
                </c:pt>
                <c:pt idx="271">
                  <c:v>60.809012917459029</c:v>
                </c:pt>
                <c:pt idx="272">
                  <c:v>59.411765090584765</c:v>
                </c:pt>
                <c:pt idx="273">
                  <c:v>52.620498415946969</c:v>
                </c:pt>
                <c:pt idx="274">
                  <c:v>64.5560921871066</c:v>
                </c:pt>
                <c:pt idx="275">
                  <c:v>70.003145605385328</c:v>
                </c:pt>
                <c:pt idx="276">
                  <c:v>67.180439846932899</c:v>
                </c:pt>
                <c:pt idx="277">
                  <c:v>61.497842179417574</c:v>
                </c:pt>
                <c:pt idx="278">
                  <c:v>56.421191665470616</c:v>
                </c:pt>
                <c:pt idx="279">
                  <c:v>61.811916316092038</c:v>
                </c:pt>
                <c:pt idx="280">
                  <c:v>54.184045515537264</c:v>
                </c:pt>
                <c:pt idx="281">
                  <c:v>45.155918922543492</c:v>
                </c:pt>
                <c:pt idx="282">
                  <c:v>58.608190947413448</c:v>
                </c:pt>
                <c:pt idx="283">
                  <c:v>35.98006899547579</c:v>
                </c:pt>
                <c:pt idx="284">
                  <c:v>33.03241015249489</c:v>
                </c:pt>
                <c:pt idx="285">
                  <c:v>32.751341592192659</c:v>
                </c:pt>
                <c:pt idx="286">
                  <c:v>18.874206869661805</c:v>
                </c:pt>
                <c:pt idx="287">
                  <c:v>8.2558145284652369</c:v>
                </c:pt>
                <c:pt idx="288">
                  <c:v>21.735957371652148</c:v>
                </c:pt>
                <c:pt idx="289">
                  <c:v>16.817220540046719</c:v>
                </c:pt>
                <c:pt idx="290">
                  <c:v>9.8562257174253887</c:v>
                </c:pt>
                <c:pt idx="291">
                  <c:v>17.37099711066486</c:v>
                </c:pt>
                <c:pt idx="292">
                  <c:v>20.165938705623148</c:v>
                </c:pt>
                <c:pt idx="293">
                  <c:v>21.861183589220047</c:v>
                </c:pt>
                <c:pt idx="294">
                  <c:v>11.02520650619266</c:v>
                </c:pt>
                <c:pt idx="295">
                  <c:v>6.1814922280907467</c:v>
                </c:pt>
                <c:pt idx="296">
                  <c:v>4.1730159584283797</c:v>
                </c:pt>
                <c:pt idx="297">
                  <c:v>-8.3105345674753153</c:v>
                </c:pt>
                <c:pt idx="298">
                  <c:v>-17.090223730027702</c:v>
                </c:pt>
                <c:pt idx="299">
                  <c:v>12.395231413364428</c:v>
                </c:pt>
                <c:pt idx="300">
                  <c:v>28.708000364124757</c:v>
                </c:pt>
                <c:pt idx="301">
                  <c:v>26.635631857454769</c:v>
                </c:pt>
                <c:pt idx="302">
                  <c:v>28.132105702400224</c:v>
                </c:pt>
                <c:pt idx="303">
                  <c:v>24.656323972165552</c:v>
                </c:pt>
                <c:pt idx="304">
                  <c:v>26.08075772351026</c:v>
                </c:pt>
                <c:pt idx="305">
                  <c:v>16.222807817280312</c:v>
                </c:pt>
                <c:pt idx="306">
                  <c:v>24.382073920071122</c:v>
                </c:pt>
                <c:pt idx="307">
                  <c:v>28.088923665404337</c:v>
                </c:pt>
                <c:pt idx="308">
                  <c:v>30.634931794941423</c:v>
                </c:pt>
                <c:pt idx="309">
                  <c:v>29.336926254093669</c:v>
                </c:pt>
                <c:pt idx="310">
                  <c:v>34.982233948767202</c:v>
                </c:pt>
                <c:pt idx="311">
                  <c:v>34.630228953123094</c:v>
                </c:pt>
                <c:pt idx="312">
                  <c:v>41.020578057944789</c:v>
                </c:pt>
                <c:pt idx="313">
                  <c:v>29.961961006343387</c:v>
                </c:pt>
                <c:pt idx="314">
                  <c:v>22.465258935868746</c:v>
                </c:pt>
                <c:pt idx="315">
                  <c:v>16.209456141531462</c:v>
                </c:pt>
                <c:pt idx="316">
                  <c:v>11.712927770137782</c:v>
                </c:pt>
                <c:pt idx="317">
                  <c:v>13.118395520150642</c:v>
                </c:pt>
                <c:pt idx="318">
                  <c:v>12.646149718999851</c:v>
                </c:pt>
                <c:pt idx="319">
                  <c:v>20.319765870809562</c:v>
                </c:pt>
                <c:pt idx="320">
                  <c:v>24.149955846726868</c:v>
                </c:pt>
                <c:pt idx="321">
                  <c:v>35.292258563518516</c:v>
                </c:pt>
                <c:pt idx="322">
                  <c:v>50.5020101736784</c:v>
                </c:pt>
                <c:pt idx="323">
                  <c:v>32.299420844078043</c:v>
                </c:pt>
                <c:pt idx="324">
                  <c:v>23.535062882780977</c:v>
                </c:pt>
                <c:pt idx="325">
                  <c:v>21.304381322324332</c:v>
                </c:pt>
                <c:pt idx="326">
                  <c:v>16.838730245411398</c:v>
                </c:pt>
                <c:pt idx="327">
                  <c:v>-9.8143480889200987</c:v>
                </c:pt>
                <c:pt idx="328">
                  <c:v>-8.9450159967541367</c:v>
                </c:pt>
                <c:pt idx="329">
                  <c:v>-6.8810644282698945</c:v>
                </c:pt>
                <c:pt idx="330">
                  <c:v>0.16888271641732899</c:v>
                </c:pt>
                <c:pt idx="331">
                  <c:v>16.941073601007474</c:v>
                </c:pt>
                <c:pt idx="332">
                  <c:v>12.248763317644602</c:v>
                </c:pt>
                <c:pt idx="333">
                  <c:v>10.071963284850142</c:v>
                </c:pt>
                <c:pt idx="334">
                  <c:v>18.600508651137375</c:v>
                </c:pt>
                <c:pt idx="335">
                  <c:v>14.284285048902007</c:v>
                </c:pt>
                <c:pt idx="336">
                  <c:v>12.360709753155675</c:v>
                </c:pt>
                <c:pt idx="337">
                  <c:v>-5.1958579582571929</c:v>
                </c:pt>
                <c:pt idx="338">
                  <c:v>-27.53184832155705</c:v>
                </c:pt>
                <c:pt idx="339">
                  <c:v>-26.541000056743599</c:v>
                </c:pt>
                <c:pt idx="340">
                  <c:v>-18.627872918546188</c:v>
                </c:pt>
                <c:pt idx="341">
                  <c:v>2.4135981293320583</c:v>
                </c:pt>
                <c:pt idx="342">
                  <c:v>0.98559295195337882</c:v>
                </c:pt>
                <c:pt idx="343">
                  <c:v>3.3597029046416083</c:v>
                </c:pt>
                <c:pt idx="344">
                  <c:v>28.463624508142459</c:v>
                </c:pt>
                <c:pt idx="345">
                  <c:v>36.671909848809207</c:v>
                </c:pt>
                <c:pt idx="346">
                  <c:v>32.933729682445517</c:v>
                </c:pt>
                <c:pt idx="347">
                  <c:v>15.622143313884749</c:v>
                </c:pt>
                <c:pt idx="348">
                  <c:v>-0.20502724242209069</c:v>
                </c:pt>
                <c:pt idx="349">
                  <c:v>9.9293216629028507</c:v>
                </c:pt>
                <c:pt idx="350">
                  <c:v>20.683187294960021</c:v>
                </c:pt>
                <c:pt idx="351">
                  <c:v>27.941559126138657</c:v>
                </c:pt>
                <c:pt idx="352">
                  <c:v>30.939362128853759</c:v>
                </c:pt>
                <c:pt idx="353">
                  <c:v>20.791113575041265</c:v>
                </c:pt>
                <c:pt idx="354">
                  <c:v>27.592157365500952</c:v>
                </c:pt>
                <c:pt idx="355">
                  <c:v>36.284288945257629</c:v>
                </c:pt>
                <c:pt idx="356">
                  <c:v>40.694895487010513</c:v>
                </c:pt>
                <c:pt idx="357">
                  <c:v>20.253636786818504</c:v>
                </c:pt>
                <c:pt idx="358">
                  <c:v>6.1574159461260365</c:v>
                </c:pt>
                <c:pt idx="359">
                  <c:v>14.065071628570536</c:v>
                </c:pt>
                <c:pt idx="360">
                  <c:v>47.264516607821008</c:v>
                </c:pt>
                <c:pt idx="361">
                  <c:v>37.271349921226545</c:v>
                </c:pt>
                <c:pt idx="362">
                  <c:v>20.617422577381092</c:v>
                </c:pt>
                <c:pt idx="363">
                  <c:v>29.573567472934712</c:v>
                </c:pt>
                <c:pt idx="364">
                  <c:v>31.703646206259691</c:v>
                </c:pt>
                <c:pt idx="365">
                  <c:v>11.946308781623827</c:v>
                </c:pt>
                <c:pt idx="366">
                  <c:v>-0.32316210228202635</c:v>
                </c:pt>
                <c:pt idx="367">
                  <c:v>6.4906691676378045</c:v>
                </c:pt>
                <c:pt idx="368">
                  <c:v>10.329033795714338</c:v>
                </c:pt>
                <c:pt idx="369">
                  <c:v>2.6842995616793814</c:v>
                </c:pt>
                <c:pt idx="370">
                  <c:v>-8.6208983709215659</c:v>
                </c:pt>
                <c:pt idx="371">
                  <c:v>-2.5268104087710412</c:v>
                </c:pt>
                <c:pt idx="372">
                  <c:v>17.377720897018946</c:v>
                </c:pt>
                <c:pt idx="373">
                  <c:v>14.970228567779088</c:v>
                </c:pt>
                <c:pt idx="374">
                  <c:v>7.3230406442284561</c:v>
                </c:pt>
                <c:pt idx="375">
                  <c:v>20.152012359261505</c:v>
                </c:pt>
                <c:pt idx="376">
                  <c:v>2.8948998267650268</c:v>
                </c:pt>
                <c:pt idx="377">
                  <c:v>5.2399003808498037</c:v>
                </c:pt>
                <c:pt idx="378">
                  <c:v>10.515384935140617</c:v>
                </c:pt>
                <c:pt idx="379">
                  <c:v>12.451232481896909</c:v>
                </c:pt>
                <c:pt idx="380">
                  <c:v>16.845996844887736</c:v>
                </c:pt>
                <c:pt idx="381">
                  <c:v>4.674555190146009</c:v>
                </c:pt>
                <c:pt idx="382">
                  <c:v>5.0469603196978596</c:v>
                </c:pt>
                <c:pt idx="383">
                  <c:v>-19.283480244636507</c:v>
                </c:pt>
                <c:pt idx="384">
                  <c:v>-28.390000849962234</c:v>
                </c:pt>
                <c:pt idx="385">
                  <c:v>5.0715673977732649</c:v>
                </c:pt>
                <c:pt idx="386">
                  <c:v>26.67728979653117</c:v>
                </c:pt>
                <c:pt idx="387">
                  <c:v>18.551776766657838</c:v>
                </c:pt>
                <c:pt idx="388">
                  <c:v>12.157967859625785</c:v>
                </c:pt>
                <c:pt idx="389">
                  <c:v>8.7857582823633606</c:v>
                </c:pt>
                <c:pt idx="390">
                  <c:v>-3.7196525520086539</c:v>
                </c:pt>
                <c:pt idx="391">
                  <c:v>4.0467139200567885</c:v>
                </c:pt>
                <c:pt idx="392">
                  <c:v>5.2106745533943126</c:v>
                </c:pt>
                <c:pt idx="393">
                  <c:v>-0.9101892435550667</c:v>
                </c:pt>
                <c:pt idx="394">
                  <c:v>-6.039956022381773</c:v>
                </c:pt>
                <c:pt idx="395">
                  <c:v>-4.5752315712571203</c:v>
                </c:pt>
                <c:pt idx="396">
                  <c:v>16.349219174981101</c:v>
                </c:pt>
                <c:pt idx="397">
                  <c:v>6.7792441532016028</c:v>
                </c:pt>
                <c:pt idx="398">
                  <c:v>-29.475520174264886</c:v>
                </c:pt>
                <c:pt idx="399">
                  <c:v>-32.802897728025869</c:v>
                </c:pt>
                <c:pt idx="400">
                  <c:v>-46.013772987902144</c:v>
                </c:pt>
                <c:pt idx="401">
                  <c:v>-50.978786104202243</c:v>
                </c:pt>
                <c:pt idx="402">
                  <c:v>-50.195198982059992</c:v>
                </c:pt>
                <c:pt idx="403">
                  <c:v>-30.212920126438121</c:v>
                </c:pt>
                <c:pt idx="404">
                  <c:v>-1.7135830563902346</c:v>
                </c:pt>
                <c:pt idx="405">
                  <c:v>-13.753009205639387</c:v>
                </c:pt>
                <c:pt idx="406">
                  <c:v>0.842444838464246</c:v>
                </c:pt>
                <c:pt idx="407">
                  <c:v>4.0448310669660259</c:v>
                </c:pt>
                <c:pt idx="408">
                  <c:v>12.152633870184445</c:v>
                </c:pt>
                <c:pt idx="409">
                  <c:v>15.216848788797847</c:v>
                </c:pt>
                <c:pt idx="410">
                  <c:v>-9.4957181779146254</c:v>
                </c:pt>
                <c:pt idx="411">
                  <c:v>-9.3059598920941653</c:v>
                </c:pt>
                <c:pt idx="412">
                  <c:v>-12.652183693826203</c:v>
                </c:pt>
                <c:pt idx="413">
                  <c:v>-44.624530174434199</c:v>
                </c:pt>
                <c:pt idx="414">
                  <c:v>-27.024750314831749</c:v>
                </c:pt>
                <c:pt idx="415">
                  <c:v>-31.906557205021443</c:v>
                </c:pt>
                <c:pt idx="416">
                  <c:v>-28.942686032116455</c:v>
                </c:pt>
                <c:pt idx="417">
                  <c:v>-9.434237347126043</c:v>
                </c:pt>
                <c:pt idx="418">
                  <c:v>-3.702064756214611</c:v>
                </c:pt>
                <c:pt idx="419">
                  <c:v>-3.6970673537850303</c:v>
                </c:pt>
                <c:pt idx="420">
                  <c:v>5.1353356967568402</c:v>
                </c:pt>
                <c:pt idx="421">
                  <c:v>27.411263776421492</c:v>
                </c:pt>
                <c:pt idx="422">
                  <c:v>31.994604561090426</c:v>
                </c:pt>
                <c:pt idx="423">
                  <c:v>21.328582960665244</c:v>
                </c:pt>
                <c:pt idx="424">
                  <c:v>20.485651711583159</c:v>
                </c:pt>
                <c:pt idx="425">
                  <c:v>28.853270079731942</c:v>
                </c:pt>
                <c:pt idx="426">
                  <c:v>26.661083064854097</c:v>
                </c:pt>
                <c:pt idx="427">
                  <c:v>5.7782862014771013</c:v>
                </c:pt>
                <c:pt idx="428">
                  <c:v>-2.8123748400807358</c:v>
                </c:pt>
                <c:pt idx="429">
                  <c:v>-9.3532314250469426</c:v>
                </c:pt>
                <c:pt idx="430">
                  <c:v>-14.732903566062475</c:v>
                </c:pt>
                <c:pt idx="431">
                  <c:v>3.4497461943030316</c:v>
                </c:pt>
                <c:pt idx="432">
                  <c:v>-3.5341000447869533</c:v>
                </c:pt>
                <c:pt idx="433">
                  <c:v>-0.9147335727214454</c:v>
                </c:pt>
                <c:pt idx="434">
                  <c:v>7.9465963031053661</c:v>
                </c:pt>
                <c:pt idx="435">
                  <c:v>-6.08497234362369</c:v>
                </c:pt>
                <c:pt idx="436">
                  <c:v>-0.56645914089676808</c:v>
                </c:pt>
                <c:pt idx="437">
                  <c:v>11.190413330793376</c:v>
                </c:pt>
                <c:pt idx="438">
                  <c:v>0.12572955399753027</c:v>
                </c:pt>
                <c:pt idx="439">
                  <c:v>0.73738489073514302</c:v>
                </c:pt>
                <c:pt idx="440">
                  <c:v>-8.1410423844456545</c:v>
                </c:pt>
                <c:pt idx="441">
                  <c:v>-13.303558738827689</c:v>
                </c:pt>
                <c:pt idx="442">
                  <c:v>6.0602189133167599</c:v>
                </c:pt>
                <c:pt idx="443">
                  <c:v>-2.7135733622908447</c:v>
                </c:pt>
                <c:pt idx="444">
                  <c:v>-7.8971730644107083</c:v>
                </c:pt>
                <c:pt idx="445">
                  <c:v>-2.4676892548203568</c:v>
                </c:pt>
                <c:pt idx="446">
                  <c:v>11.558153832614437</c:v>
                </c:pt>
                <c:pt idx="447">
                  <c:v>4.2628755133152367</c:v>
                </c:pt>
                <c:pt idx="448">
                  <c:v>-2.0713665732145046</c:v>
                </c:pt>
                <c:pt idx="449">
                  <c:v>-9.6072762041092119</c:v>
                </c:pt>
                <c:pt idx="450">
                  <c:v>-12.175244776368118</c:v>
                </c:pt>
                <c:pt idx="451">
                  <c:v>-1.9460126722454447</c:v>
                </c:pt>
                <c:pt idx="452">
                  <c:v>-0.70246804177764943</c:v>
                </c:pt>
                <c:pt idx="453">
                  <c:v>-40.813909678757227</c:v>
                </c:pt>
                <c:pt idx="454">
                  <c:v>-39.560698811590669</c:v>
                </c:pt>
                <c:pt idx="455">
                  <c:v>-20.646641714215264</c:v>
                </c:pt>
                <c:pt idx="456">
                  <c:v>-22.473448586642746</c:v>
                </c:pt>
                <c:pt idx="457">
                  <c:v>-21.846347308695272</c:v>
                </c:pt>
                <c:pt idx="458">
                  <c:v>-24.793050132751489</c:v>
                </c:pt>
                <c:pt idx="459">
                  <c:v>-31.440756835401032</c:v>
                </c:pt>
                <c:pt idx="460">
                  <c:v>-30.810874181807037</c:v>
                </c:pt>
                <c:pt idx="461">
                  <c:v>-37.989120155811293</c:v>
                </c:pt>
                <c:pt idx="462">
                  <c:v>-38.438367982685577</c:v>
                </c:pt>
                <c:pt idx="463">
                  <c:v>-27.046763666153026</c:v>
                </c:pt>
                <c:pt idx="464">
                  <c:v>-27.973691954195488</c:v>
                </c:pt>
                <c:pt idx="465">
                  <c:v>-36.460459632813979</c:v>
                </c:pt>
                <c:pt idx="466">
                  <c:v>-37.854252081274979</c:v>
                </c:pt>
                <c:pt idx="467">
                  <c:v>-40.776262608885816</c:v>
                </c:pt>
                <c:pt idx="468">
                  <c:v>-37.86079485887285</c:v>
                </c:pt>
                <c:pt idx="469">
                  <c:v>-36.492496220171404</c:v>
                </c:pt>
                <c:pt idx="470">
                  <c:v>-32.326986350834375</c:v>
                </c:pt>
                <c:pt idx="471">
                  <c:v>-19.724966230928885</c:v>
                </c:pt>
                <c:pt idx="472">
                  <c:v>-13.456497935712321</c:v>
                </c:pt>
                <c:pt idx="473">
                  <c:v>-5.8163493521809642</c:v>
                </c:pt>
                <c:pt idx="474">
                  <c:v>-10.520891393959516</c:v>
                </c:pt>
                <c:pt idx="475">
                  <c:v>-4.4283962942957942</c:v>
                </c:pt>
                <c:pt idx="476">
                  <c:v>8.936156465709189</c:v>
                </c:pt>
                <c:pt idx="477">
                  <c:v>12.362748774111253</c:v>
                </c:pt>
                <c:pt idx="478">
                  <c:v>9.2827132949232691</c:v>
                </c:pt>
                <c:pt idx="479">
                  <c:v>4.5453991418481223</c:v>
                </c:pt>
                <c:pt idx="480">
                  <c:v>-1.4302456583976664</c:v>
                </c:pt>
                <c:pt idx="481">
                  <c:v>0.85136458021406725</c:v>
                </c:pt>
                <c:pt idx="482">
                  <c:v>1.0377911106943998</c:v>
                </c:pt>
                <c:pt idx="483">
                  <c:v>7.0724846704006268</c:v>
                </c:pt>
                <c:pt idx="484">
                  <c:v>4.4156308558583532</c:v>
                </c:pt>
                <c:pt idx="485">
                  <c:v>10.281559325635442</c:v>
                </c:pt>
                <c:pt idx="486">
                  <c:v>33.100156412422621</c:v>
                </c:pt>
                <c:pt idx="487">
                  <c:v>34.330444523513336</c:v>
                </c:pt>
                <c:pt idx="488">
                  <c:v>32.582697709500792</c:v>
                </c:pt>
                <c:pt idx="489">
                  <c:v>24.434938151538404</c:v>
                </c:pt>
                <c:pt idx="490">
                  <c:v>19.535803056657301</c:v>
                </c:pt>
                <c:pt idx="491">
                  <c:v>28.277436575710738</c:v>
                </c:pt>
                <c:pt idx="492">
                  <c:v>27.893436566829678</c:v>
                </c:pt>
                <c:pt idx="493">
                  <c:v>19.062342691481149</c:v>
                </c:pt>
                <c:pt idx="494">
                  <c:v>25.395622863650374</c:v>
                </c:pt>
                <c:pt idx="495">
                  <c:v>28.056800095617746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B-4185-A6BB-C5B5E2D65AEC}"/>
            </c:ext>
          </c:extLst>
        </c:ser>
        <c:ser>
          <c:idx val="1"/>
          <c:order val="1"/>
          <c:tx>
            <c:strRef>
              <c:f>mtrx!$B$299</c:f>
              <c:strCache>
                <c:ptCount val="1"/>
                <c:pt idx="0">
                  <c:v>TELEFO 2 5/8 PERP nc-23</c:v>
                </c:pt>
              </c:strCache>
            </c:strRef>
          </c:tx>
          <c:spPr>
            <a:ln w="28575" cap="rnd">
              <a:solidFill>
                <a:schemeClr val="accent1">
                  <a:shade val="6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61000"/>
                </a:schemeClr>
              </a:solidFill>
              <a:ln w="9525">
                <a:solidFill>
                  <a:schemeClr val="accent1">
                    <a:shade val="61000"/>
                  </a:schemeClr>
                </a:solidFill>
              </a:ln>
              <a:effectLst/>
            </c:spPr>
          </c:marker>
          <c:cat>
            <c:numRef>
              <c:f>mtrx!$N$244:$SO$244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mtrx!$N$299:$SO$299</c:f>
              <c:numCache>
                <c:formatCode>0</c:formatCode>
                <c:ptCount val="496"/>
                <c:pt idx="0">
                  <c:v>17.542856756687172</c:v>
                </c:pt>
                <c:pt idx="1">
                  <c:v>14.991936906814544</c:v>
                </c:pt>
                <c:pt idx="2">
                  <c:v>4.1091735110283025</c:v>
                </c:pt>
                <c:pt idx="3">
                  <c:v>18.401900208115592</c:v>
                </c:pt>
                <c:pt idx="4">
                  <c:v>17.539453187227252</c:v>
                </c:pt>
                <c:pt idx="5">
                  <c:v>15.778853021502528</c:v>
                </c:pt>
                <c:pt idx="6">
                  <c:v>29.335189724326142</c:v>
                </c:pt>
                <c:pt idx="7">
                  <c:v>40.720992456912995</c:v>
                </c:pt>
                <c:pt idx="8">
                  <c:v>54.218255919814169</c:v>
                </c:pt>
                <c:pt idx="9">
                  <c:v>43.783620800375957</c:v>
                </c:pt>
                <c:pt idx="10">
                  <c:v>46.585585578203222</c:v>
                </c:pt>
                <c:pt idx="11">
                  <c:v>21.589416354298578</c:v>
                </c:pt>
                <c:pt idx="12">
                  <c:v>39.097210991859413</c:v>
                </c:pt>
                <c:pt idx="13">
                  <c:v>30.680179750084847</c:v>
                </c:pt>
                <c:pt idx="14">
                  <c:v>31.761623461723332</c:v>
                </c:pt>
                <c:pt idx="15">
                  <c:v>22.365377420186974</c:v>
                </c:pt>
                <c:pt idx="16">
                  <c:v>18.267530944466614</c:v>
                </c:pt>
                <c:pt idx="17">
                  <c:v>51.212675434112555</c:v>
                </c:pt>
                <c:pt idx="18">
                  <c:v>42.020520701766031</c:v>
                </c:pt>
                <c:pt idx="19">
                  <c:v>50.064521641373631</c:v>
                </c:pt>
                <c:pt idx="20">
                  <c:v>3.929735075592987</c:v>
                </c:pt>
                <c:pt idx="21">
                  <c:v>12.989733534574498</c:v>
                </c:pt>
                <c:pt idx="22">
                  <c:v>-7.2531268957853854</c:v>
                </c:pt>
                <c:pt idx="23">
                  <c:v>-14.551847890734678</c:v>
                </c:pt>
                <c:pt idx="24">
                  <c:v>22.461287966966609</c:v>
                </c:pt>
                <c:pt idx="25">
                  <c:v>24.95087496018408</c:v>
                </c:pt>
                <c:pt idx="26">
                  <c:v>38.749372634410861</c:v>
                </c:pt>
                <c:pt idx="27">
                  <c:v>60.62417563545705</c:v>
                </c:pt>
                <c:pt idx="28">
                  <c:v>78.029526695609093</c:v>
                </c:pt>
                <c:pt idx="29">
                  <c:v>66.305899157524095</c:v>
                </c:pt>
                <c:pt idx="30">
                  <c:v>82.806245700359341</c:v>
                </c:pt>
                <c:pt idx="31">
                  <c:v>93.98832716953757</c:v>
                </c:pt>
                <c:pt idx="32">
                  <c:v>131.75700044095515</c:v>
                </c:pt>
                <c:pt idx="33">
                  <c:v>123.4196850056648</c:v>
                </c:pt>
                <c:pt idx="34">
                  <c:v>108.92608577954769</c:v>
                </c:pt>
                <c:pt idx="35">
                  <c:v>138.08941503524778</c:v>
                </c:pt>
                <c:pt idx="36">
                  <c:v>146.64713070750236</c:v>
                </c:pt>
                <c:pt idx="37">
                  <c:v>187.22828409755226</c:v>
                </c:pt>
                <c:pt idx="38">
                  <c:v>185.33121524071692</c:v>
                </c:pt>
                <c:pt idx="39">
                  <c:v>167.05822029495238</c:v>
                </c:pt>
                <c:pt idx="40">
                  <c:v>149.31679387044909</c:v>
                </c:pt>
                <c:pt idx="41">
                  <c:v>154.04891018235685</c:v>
                </c:pt>
                <c:pt idx="42">
                  <c:v>162.5617442909479</c:v>
                </c:pt>
                <c:pt idx="43">
                  <c:v>170.0176806225777</c:v>
                </c:pt>
                <c:pt idx="44">
                  <c:v>155.1929620205164</c:v>
                </c:pt>
                <c:pt idx="45">
                  <c:v>165.63274335134031</c:v>
                </c:pt>
                <c:pt idx="46">
                  <c:v>152.90810304343699</c:v>
                </c:pt>
                <c:pt idx="47">
                  <c:v>129.99300773060321</c:v>
                </c:pt>
                <c:pt idx="48">
                  <c:v>120.89694486761096</c:v>
                </c:pt>
                <c:pt idx="49">
                  <c:v>137.1058427788019</c:v>
                </c:pt>
                <c:pt idx="50">
                  <c:v>141.45472329187396</c:v>
                </c:pt>
                <c:pt idx="51">
                  <c:v>143.97953704929347</c:v>
                </c:pt>
                <c:pt idx="52">
                  <c:v>129.54072912824154</c:v>
                </c:pt>
                <c:pt idx="53">
                  <c:v>156.86557216048243</c:v>
                </c:pt>
                <c:pt idx="54">
                  <c:v>204.16152656137945</c:v>
                </c:pt>
                <c:pt idx="55">
                  <c:v>154.60383973801135</c:v>
                </c:pt>
                <c:pt idx="56">
                  <c:v>132.67564007771017</c:v>
                </c:pt>
                <c:pt idx="57">
                  <c:v>140.78268487143515</c:v>
                </c:pt>
                <c:pt idx="58">
                  <c:v>135.53856124663355</c:v>
                </c:pt>
                <c:pt idx="59">
                  <c:v>91.948138936758085</c:v>
                </c:pt>
                <c:pt idx="60">
                  <c:v>100.78019687974455</c:v>
                </c:pt>
                <c:pt idx="61">
                  <c:v>169.92122333574292</c:v>
                </c:pt>
                <c:pt idx="62">
                  <c:v>179.36877085793014</c:v>
                </c:pt>
                <c:pt idx="63">
                  <c:v>213.41308640420431</c:v>
                </c:pt>
                <c:pt idx="64">
                  <c:v>263.59997167980669</c:v>
                </c:pt>
                <c:pt idx="65">
                  <c:v>240.78956945264338</c:v>
                </c:pt>
                <c:pt idx="66">
                  <c:v>235.54539917814736</c:v>
                </c:pt>
                <c:pt idx="67">
                  <c:v>200.52556719398501</c:v>
                </c:pt>
                <c:pt idx="68">
                  <c:v>208.10280127108098</c:v>
                </c:pt>
                <c:pt idx="69">
                  <c:v>198.65828856837754</c:v>
                </c:pt>
                <c:pt idx="70">
                  <c:v>130.27864266932011</c:v>
                </c:pt>
                <c:pt idx="71">
                  <c:v>152.59497074019907</c:v>
                </c:pt>
                <c:pt idx="72">
                  <c:v>207.56795224499706</c:v>
                </c:pt>
                <c:pt idx="73">
                  <c:v>299.4112142313719</c:v>
                </c:pt>
                <c:pt idx="74">
                  <c:v>274.60533557426919</c:v>
                </c:pt>
                <c:pt idx="75">
                  <c:v>284.78019575941562</c:v>
                </c:pt>
                <c:pt idx="76">
                  <c:v>318.11101338624951</c:v>
                </c:pt>
                <c:pt idx="77">
                  <c:v>231.95462659025196</c:v>
                </c:pt>
                <c:pt idx="78">
                  <c:v>241.57109436500076</c:v>
                </c:pt>
                <c:pt idx="79">
                  <c:v>163.43635747170447</c:v>
                </c:pt>
                <c:pt idx="80">
                  <c:v>199.19130775797368</c:v>
                </c:pt>
                <c:pt idx="81">
                  <c:v>119.49773789441582</c:v>
                </c:pt>
                <c:pt idx="82">
                  <c:v>108.6999658899307</c:v>
                </c:pt>
                <c:pt idx="83">
                  <c:v>110.44510876882077</c:v>
                </c:pt>
                <c:pt idx="84">
                  <c:v>39.755608859181393</c:v>
                </c:pt>
                <c:pt idx="85">
                  <c:v>-6.3962273505925964</c:v>
                </c:pt>
                <c:pt idx="86">
                  <c:v>-18.723853254675873</c:v>
                </c:pt>
                <c:pt idx="87">
                  <c:v>-32.190989112377224</c:v>
                </c:pt>
                <c:pt idx="88">
                  <c:v>-39.621983590960497</c:v>
                </c:pt>
                <c:pt idx="89">
                  <c:v>-42.195941324353214</c:v>
                </c:pt>
                <c:pt idx="90">
                  <c:v>-56.370676898598674</c:v>
                </c:pt>
                <c:pt idx="91">
                  <c:v>-47.547491817593595</c:v>
                </c:pt>
                <c:pt idx="92">
                  <c:v>-37.81378488826752</c:v>
                </c:pt>
                <c:pt idx="93">
                  <c:v>-34.435040075421341</c:v>
                </c:pt>
                <c:pt idx="94">
                  <c:v>-25.563720053076764</c:v>
                </c:pt>
                <c:pt idx="95">
                  <c:v>-32.104251496195786</c:v>
                </c:pt>
                <c:pt idx="96">
                  <c:v>-44.389357722878458</c:v>
                </c:pt>
                <c:pt idx="97">
                  <c:v>-44.985152091979984</c:v>
                </c:pt>
                <c:pt idx="98">
                  <c:v>-47.727813130497935</c:v>
                </c:pt>
                <c:pt idx="99">
                  <c:v>-49.42820965552329</c:v>
                </c:pt>
                <c:pt idx="100">
                  <c:v>-52.741589430332169</c:v>
                </c:pt>
                <c:pt idx="101">
                  <c:v>-53.707314271450031</c:v>
                </c:pt>
                <c:pt idx="102">
                  <c:v>-59.231389122128462</c:v>
                </c:pt>
                <c:pt idx="103">
                  <c:v>-64.766395652890225</c:v>
                </c:pt>
                <c:pt idx="104">
                  <c:v>-55.69108618819709</c:v>
                </c:pt>
                <c:pt idx="105">
                  <c:v>-57.573893840789793</c:v>
                </c:pt>
                <c:pt idx="106">
                  <c:v>-60.773366267085066</c:v>
                </c:pt>
                <c:pt idx="107">
                  <c:v>-59.777146681547151</c:v>
                </c:pt>
                <c:pt idx="108">
                  <c:v>-60.648895609021196</c:v>
                </c:pt>
                <c:pt idx="109">
                  <c:v>-55.366515834212294</c:v>
                </c:pt>
                <c:pt idx="110">
                  <c:v>-57.666190961599398</c:v>
                </c:pt>
                <c:pt idx="111">
                  <c:v>-55.095957129716908</c:v>
                </c:pt>
                <c:pt idx="112">
                  <c:v>-65.123025338649796</c:v>
                </c:pt>
                <c:pt idx="113">
                  <c:v>-73.467043185949308</c:v>
                </c:pt>
                <c:pt idx="114">
                  <c:v>-59.044549848318127</c:v>
                </c:pt>
                <c:pt idx="115">
                  <c:v>-51.209791751980788</c:v>
                </c:pt>
                <c:pt idx="116">
                  <c:v>-42.677748522520034</c:v>
                </c:pt>
                <c:pt idx="117">
                  <c:v>-37.557204443812367</c:v>
                </c:pt>
                <c:pt idx="118">
                  <c:v>-38.124426556468023</c:v>
                </c:pt>
                <c:pt idx="119">
                  <c:v>-50.055687247037866</c:v>
                </c:pt>
                <c:pt idx="120">
                  <c:v>-59.167556601047494</c:v>
                </c:pt>
                <c:pt idx="121">
                  <c:v>-63.609327980876003</c:v>
                </c:pt>
                <c:pt idx="122">
                  <c:v>-63.5208424053192</c:v>
                </c:pt>
                <c:pt idx="123">
                  <c:v>-65.150790030240984</c:v>
                </c:pt>
                <c:pt idx="124">
                  <c:v>-69.974731550335861</c:v>
                </c:pt>
                <c:pt idx="125">
                  <c:v>-75.773696865081803</c:v>
                </c:pt>
                <c:pt idx="126">
                  <c:v>-81.051615932822244</c:v>
                </c:pt>
                <c:pt idx="127">
                  <c:v>-65.358961915493012</c:v>
                </c:pt>
                <c:pt idx="128">
                  <c:v>-56.866175641417499</c:v>
                </c:pt>
                <c:pt idx="129">
                  <c:v>-43.800956412076943</c:v>
                </c:pt>
                <c:pt idx="130">
                  <c:v>-43.967967302680023</c:v>
                </c:pt>
                <c:pt idx="131">
                  <c:v>-38.134371788501738</c:v>
                </c:pt>
                <c:pt idx="132">
                  <c:v>-38.426482777714739</c:v>
                </c:pt>
                <c:pt idx="133">
                  <c:v>-44.23558341324329</c:v>
                </c:pt>
                <c:pt idx="134">
                  <c:v>-39.290791839718821</c:v>
                </c:pt>
                <c:pt idx="135">
                  <c:v>-38.255386414289489</c:v>
                </c:pt>
                <c:pt idx="136">
                  <c:v>-46.98863393235203</c:v>
                </c:pt>
                <c:pt idx="137">
                  <c:v>-43.594799957990631</c:v>
                </c:pt>
                <c:pt idx="138">
                  <c:v>-42.244629280805583</c:v>
                </c:pt>
                <c:pt idx="139">
                  <c:v>-43.792696147441887</c:v>
                </c:pt>
                <c:pt idx="140">
                  <c:v>-41.903432281851764</c:v>
                </c:pt>
                <c:pt idx="141">
                  <c:v>-37.134136392354975</c:v>
                </c:pt>
                <c:pt idx="142">
                  <c:v>-44.126672241806943</c:v>
                </c:pt>
                <c:pt idx="143">
                  <c:v>-41.684451582431819</c:v>
                </c:pt>
                <c:pt idx="144">
                  <c:v>-37.445950575709332</c:v>
                </c:pt>
                <c:pt idx="145">
                  <c:v>-44.931542243719093</c:v>
                </c:pt>
                <c:pt idx="146">
                  <c:v>-57.814085137605701</c:v>
                </c:pt>
                <c:pt idx="147">
                  <c:v>-61.896162783861172</c:v>
                </c:pt>
                <c:pt idx="148">
                  <c:v>-79.552330040812507</c:v>
                </c:pt>
                <c:pt idx="149">
                  <c:v>-76.790131722807899</c:v>
                </c:pt>
                <c:pt idx="150">
                  <c:v>-66.755922467708587</c:v>
                </c:pt>
                <c:pt idx="151">
                  <c:v>-68.045132615923876</c:v>
                </c:pt>
                <c:pt idx="152">
                  <c:v>-77.675511742830281</c:v>
                </c:pt>
                <c:pt idx="153">
                  <c:v>-93.307268922805775</c:v>
                </c:pt>
                <c:pt idx="154">
                  <c:v>-97.511853680610614</c:v>
                </c:pt>
                <c:pt idx="155">
                  <c:v>-103.398566177845</c:v>
                </c:pt>
                <c:pt idx="156">
                  <c:v>-112.43041547238823</c:v>
                </c:pt>
                <c:pt idx="157">
                  <c:v>-110.45797920787336</c:v>
                </c:pt>
                <c:pt idx="158">
                  <c:v>-112.14925942099097</c:v>
                </c:pt>
                <c:pt idx="159">
                  <c:v>-109.66969899475575</c:v>
                </c:pt>
                <c:pt idx="160">
                  <c:v>-108.99789997410775</c:v>
                </c:pt>
                <c:pt idx="161">
                  <c:v>-108.9880850086212</c:v>
                </c:pt>
                <c:pt idx="162">
                  <c:v>-101.65356606686112</c:v>
                </c:pt>
                <c:pt idx="163">
                  <c:v>-105.34783603727817</c:v>
                </c:pt>
                <c:pt idx="164">
                  <c:v>-105.64815505027772</c:v>
                </c:pt>
                <c:pt idx="165">
                  <c:v>-106.32397719442847</c:v>
                </c:pt>
                <c:pt idx="166">
                  <c:v>-100.57973672080038</c:v>
                </c:pt>
                <c:pt idx="167">
                  <c:v>-85.37601570260523</c:v>
                </c:pt>
                <c:pt idx="168">
                  <c:v>-80.286019817233068</c:v>
                </c:pt>
                <c:pt idx="169">
                  <c:v>-84.618121369123457</c:v>
                </c:pt>
                <c:pt idx="170">
                  <c:v>-95.759035651087743</c:v>
                </c:pt>
                <c:pt idx="171">
                  <c:v>-98.74212539601325</c:v>
                </c:pt>
                <c:pt idx="172">
                  <c:v>-93.552080736517894</c:v>
                </c:pt>
                <c:pt idx="173">
                  <c:v>-91.196709996342662</c:v>
                </c:pt>
                <c:pt idx="174">
                  <c:v>-86.860456887125963</c:v>
                </c:pt>
                <c:pt idx="175">
                  <c:v>-79.436743316054304</c:v>
                </c:pt>
                <c:pt idx="176">
                  <c:v>-80.812698656559007</c:v>
                </c:pt>
                <c:pt idx="177">
                  <c:v>-79.993829594254493</c:v>
                </c:pt>
                <c:pt idx="178">
                  <c:v>-92.48052122664447</c:v>
                </c:pt>
                <c:pt idx="179">
                  <c:v>-103.9410610564947</c:v>
                </c:pt>
                <c:pt idx="180">
                  <c:v>-112.14039445006847</c:v>
                </c:pt>
                <c:pt idx="181">
                  <c:v>-107.83280041241647</c:v>
                </c:pt>
                <c:pt idx="182">
                  <c:v>-107.32125582003593</c:v>
                </c:pt>
                <c:pt idx="183">
                  <c:v>-111.808811057806</c:v>
                </c:pt>
                <c:pt idx="184">
                  <c:v>-116.90821782553198</c:v>
                </c:pt>
                <c:pt idx="185">
                  <c:v>-111.92359082436559</c:v>
                </c:pt>
                <c:pt idx="186">
                  <c:v>-119.43852038002015</c:v>
                </c:pt>
                <c:pt idx="187">
                  <c:v>-125.85975555419921</c:v>
                </c:pt>
                <c:pt idx="188">
                  <c:v>-121.49594763314727</c:v>
                </c:pt>
                <c:pt idx="189">
                  <c:v>-112.92204905080791</c:v>
                </c:pt>
                <c:pt idx="190">
                  <c:v>-113.42140793752674</c:v>
                </c:pt>
                <c:pt idx="191">
                  <c:v>-117.92582745182514</c:v>
                </c:pt>
                <c:pt idx="192">
                  <c:v>-115.91656984853742</c:v>
                </c:pt>
                <c:pt idx="193">
                  <c:v>-110.48459214341642</c:v>
                </c:pt>
                <c:pt idx="194">
                  <c:v>-103.74780466127399</c:v>
                </c:pt>
                <c:pt idx="195">
                  <c:v>-117.56125968945028</c:v>
                </c:pt>
                <c:pt idx="196">
                  <c:v>-120.53260211765766</c:v>
                </c:pt>
                <c:pt idx="197">
                  <c:v>-127.52463642346859</c:v>
                </c:pt>
                <c:pt idx="198">
                  <c:v>-133.30423234033583</c:v>
                </c:pt>
                <c:pt idx="199">
                  <c:v>-128.53583646321295</c:v>
                </c:pt>
                <c:pt idx="200">
                  <c:v>-129.00075803482531</c:v>
                </c:pt>
                <c:pt idx="201">
                  <c:v>-131.6081243686676</c:v>
                </c:pt>
                <c:pt idx="202">
                  <c:v>-124.70564109826088</c:v>
                </c:pt>
                <c:pt idx="203">
                  <c:v>-113.9837603167295</c:v>
                </c:pt>
                <c:pt idx="204">
                  <c:v>-96.015474489212039</c:v>
                </c:pt>
                <c:pt idx="205">
                  <c:v>-89.323649526238484</c:v>
                </c:pt>
                <c:pt idx="206">
                  <c:v>-83.651921866297698</c:v>
                </c:pt>
                <c:pt idx="207">
                  <c:v>-75.780139975309396</c:v>
                </c:pt>
                <c:pt idx="208">
                  <c:v>-135.57648759722713</c:v>
                </c:pt>
                <c:pt idx="209">
                  <c:v>-136.78834482932089</c:v>
                </c:pt>
                <c:pt idx="210">
                  <c:v>-136.90511166858676</c:v>
                </c:pt>
                <c:pt idx="211">
                  <c:v>-129.66476644480224</c:v>
                </c:pt>
                <c:pt idx="212">
                  <c:v>-114.10117397141457</c:v>
                </c:pt>
                <c:pt idx="213">
                  <c:v>-127.24536808705327</c:v>
                </c:pt>
                <c:pt idx="214">
                  <c:v>-124.40821735835073</c:v>
                </c:pt>
                <c:pt idx="215">
                  <c:v>-117.87162687516212</c:v>
                </c:pt>
                <c:pt idx="216">
                  <c:v>-115.47332526028157</c:v>
                </c:pt>
                <c:pt idx="217">
                  <c:v>-117.76119273507598</c:v>
                </c:pt>
                <c:pt idx="218">
                  <c:v>-99.963684147000322</c:v>
                </c:pt>
                <c:pt idx="219">
                  <c:v>-85.172688909530621</c:v>
                </c:pt>
                <c:pt idx="220">
                  <c:v>-71.199779950261131</c:v>
                </c:pt>
                <c:pt idx="221">
                  <c:v>-79.032568996667862</c:v>
                </c:pt>
                <c:pt idx="222">
                  <c:v>-78.97847422075273</c:v>
                </c:pt>
                <c:pt idx="223">
                  <c:v>-92.446472142815537</c:v>
                </c:pt>
                <c:pt idx="224">
                  <c:v>-118.25678257036208</c:v>
                </c:pt>
                <c:pt idx="225">
                  <c:v>-120.85771161234379</c:v>
                </c:pt>
                <c:pt idx="226">
                  <c:v>-127.92802575182913</c:v>
                </c:pt>
                <c:pt idx="227">
                  <c:v>-135.8847795993089</c:v>
                </c:pt>
                <c:pt idx="228">
                  <c:v>-126.96338023221494</c:v>
                </c:pt>
                <c:pt idx="229">
                  <c:v>-104.10334033524992</c:v>
                </c:pt>
                <c:pt idx="230">
                  <c:v>-96.521730708956738</c:v>
                </c:pt>
                <c:pt idx="231">
                  <c:v>-108.67200906610486</c:v>
                </c:pt>
                <c:pt idx="232">
                  <c:v>-107.32093278539179</c:v>
                </c:pt>
                <c:pt idx="233">
                  <c:v>-124.49947342061995</c:v>
                </c:pt>
                <c:pt idx="234">
                  <c:v>-131.57472042500967</c:v>
                </c:pt>
                <c:pt idx="235">
                  <c:v>-179.79320593607434</c:v>
                </c:pt>
                <c:pt idx="236">
                  <c:v>-171.04291876626016</c:v>
                </c:pt>
                <c:pt idx="237">
                  <c:v>-144.12057841598988</c:v>
                </c:pt>
                <c:pt idx="238">
                  <c:v>-121.88647934472561</c:v>
                </c:pt>
                <c:pt idx="239">
                  <c:v>-124.03780938255781</c:v>
                </c:pt>
                <c:pt idx="240">
                  <c:v>-107.60200380790235</c:v>
                </c:pt>
                <c:pt idx="241">
                  <c:v>-97.19082566034794</c:v>
                </c:pt>
                <c:pt idx="242">
                  <c:v>-85.836661467432975</c:v>
                </c:pt>
                <c:pt idx="243">
                  <c:v>-108.96796406841278</c:v>
                </c:pt>
                <c:pt idx="244">
                  <c:v>-117.85401235210895</c:v>
                </c:pt>
                <c:pt idx="245">
                  <c:v>-124.47577536845208</c:v>
                </c:pt>
                <c:pt idx="246">
                  <c:v>-120.6127510368824</c:v>
                </c:pt>
                <c:pt idx="247">
                  <c:v>-124.09405862236025</c:v>
                </c:pt>
                <c:pt idx="248">
                  <c:v>-109.47656423413756</c:v>
                </c:pt>
                <c:pt idx="249">
                  <c:v>-105.20055092740057</c:v>
                </c:pt>
                <c:pt idx="250">
                  <c:v>-101.69407212781906</c:v>
                </c:pt>
                <c:pt idx="251">
                  <c:v>-101.08687752175331</c:v>
                </c:pt>
                <c:pt idx="252">
                  <c:v>-102.5018638355732</c:v>
                </c:pt>
                <c:pt idx="253">
                  <c:v>-114.40019617855546</c:v>
                </c:pt>
                <c:pt idx="254">
                  <c:v>-117.23454046273233</c:v>
                </c:pt>
                <c:pt idx="255">
                  <c:v>-107.79771775841712</c:v>
                </c:pt>
                <c:pt idx="256">
                  <c:v>-94.964649257779115</c:v>
                </c:pt>
                <c:pt idx="257">
                  <c:v>-84.792772859334946</c:v>
                </c:pt>
                <c:pt idx="258">
                  <c:v>-77.437111552357635</c:v>
                </c:pt>
                <c:pt idx="259">
                  <c:v>-79.87570773768428</c:v>
                </c:pt>
                <c:pt idx="260">
                  <c:v>-78.7686496604681</c:v>
                </c:pt>
                <c:pt idx="261">
                  <c:v>-104.02300622403618</c:v>
                </c:pt>
                <c:pt idx="262">
                  <c:v>-120.64104947674275</c:v>
                </c:pt>
                <c:pt idx="263">
                  <c:v>-130.29218654251099</c:v>
                </c:pt>
                <c:pt idx="264">
                  <c:v>-123.5261552774906</c:v>
                </c:pt>
                <c:pt idx="265">
                  <c:v>-118.31355669927598</c:v>
                </c:pt>
                <c:pt idx="266">
                  <c:v>-121.84704972195627</c:v>
                </c:pt>
                <c:pt idx="267">
                  <c:v>-108.70123473322388</c:v>
                </c:pt>
                <c:pt idx="268">
                  <c:v>-114.61327024710181</c:v>
                </c:pt>
                <c:pt idx="269">
                  <c:v>-136.22420944404604</c:v>
                </c:pt>
                <c:pt idx="270">
                  <c:v>-166.77937726116181</c:v>
                </c:pt>
                <c:pt idx="271">
                  <c:v>-172.31959380590911</c:v>
                </c:pt>
                <c:pt idx="272">
                  <c:v>-176.17322015917301</c:v>
                </c:pt>
                <c:pt idx="273">
                  <c:v>-186.33393238794798</c:v>
                </c:pt>
                <c:pt idx="274">
                  <c:v>-166.39082613801958</c:v>
                </c:pt>
                <c:pt idx="275">
                  <c:v>-174.23956245315077</c:v>
                </c:pt>
                <c:pt idx="276">
                  <c:v>-183.24921423506737</c:v>
                </c:pt>
                <c:pt idx="277">
                  <c:v>-187.52961966049673</c:v>
                </c:pt>
                <c:pt idx="278">
                  <c:v>-208.98089513432978</c:v>
                </c:pt>
                <c:pt idx="279">
                  <c:v>-212.9210770170688</c:v>
                </c:pt>
                <c:pt idx="280">
                  <c:v>-222.61859412610534</c:v>
                </c:pt>
                <c:pt idx="281">
                  <c:v>-229.05223349440098</c:v>
                </c:pt>
                <c:pt idx="282">
                  <c:v>-213.45744921052454</c:v>
                </c:pt>
                <c:pt idx="283">
                  <c:v>-235.70745442223551</c:v>
                </c:pt>
                <c:pt idx="284">
                  <c:v>-232.84672092592717</c:v>
                </c:pt>
                <c:pt idx="285">
                  <c:v>-231.14852193677427</c:v>
                </c:pt>
                <c:pt idx="286">
                  <c:v>-244.95586355960364</c:v>
                </c:pt>
                <c:pt idx="287">
                  <c:v>-257.92558549416066</c:v>
                </c:pt>
                <c:pt idx="288">
                  <c:v>-236.13165524411198</c:v>
                </c:pt>
                <c:pt idx="289">
                  <c:v>-235.85079400837424</c:v>
                </c:pt>
                <c:pt idx="290">
                  <c:v>-239.58163489294054</c:v>
                </c:pt>
                <c:pt idx="291">
                  <c:v>-234.82995325803762</c:v>
                </c:pt>
                <c:pt idx="292">
                  <c:v>-230.71783374786378</c:v>
                </c:pt>
                <c:pt idx="293">
                  <c:v>-235.8291141184568</c:v>
                </c:pt>
                <c:pt idx="294">
                  <c:v>-248.51876864945893</c:v>
                </c:pt>
                <c:pt idx="295">
                  <c:v>-260.90978555715083</c:v>
                </c:pt>
                <c:pt idx="296">
                  <c:v>-262.73720969974994</c:v>
                </c:pt>
                <c:pt idx="297">
                  <c:v>-292.23657623755929</c:v>
                </c:pt>
                <c:pt idx="298">
                  <c:v>-295.82074662303933</c:v>
                </c:pt>
                <c:pt idx="299">
                  <c:v>-263.82158186995986</c:v>
                </c:pt>
                <c:pt idx="300">
                  <c:v>-247.13523541486262</c:v>
                </c:pt>
                <c:pt idx="301">
                  <c:v>-243.99504731631282</c:v>
                </c:pt>
                <c:pt idx="302">
                  <c:v>-237.39034651505946</c:v>
                </c:pt>
                <c:pt idx="303">
                  <c:v>-248.57998472177979</c:v>
                </c:pt>
                <c:pt idx="304">
                  <c:v>-257.76608019208902</c:v>
                </c:pt>
                <c:pt idx="305">
                  <c:v>-278.79896086263659</c:v>
                </c:pt>
                <c:pt idx="306">
                  <c:v>-261.34499617254727</c:v>
                </c:pt>
                <c:pt idx="307">
                  <c:v>-237.9243110244274</c:v>
                </c:pt>
                <c:pt idx="308">
                  <c:v>-228.0076764186621</c:v>
                </c:pt>
                <c:pt idx="309">
                  <c:v>-225.38015468132497</c:v>
                </c:pt>
                <c:pt idx="310">
                  <c:v>-217.79501522266861</c:v>
                </c:pt>
                <c:pt idx="311">
                  <c:v>-214.61084067606927</c:v>
                </c:pt>
                <c:pt idx="312">
                  <c:v>-199.80125365960592</c:v>
                </c:pt>
                <c:pt idx="313">
                  <c:v>-212.37664356613161</c:v>
                </c:pt>
                <c:pt idx="314">
                  <c:v>-225.51119697117804</c:v>
                </c:pt>
                <c:pt idx="315">
                  <c:v>-237.06743945825104</c:v>
                </c:pt>
                <c:pt idx="316">
                  <c:v>-243.15482799923424</c:v>
                </c:pt>
                <c:pt idx="317">
                  <c:v>-239.57109517407417</c:v>
                </c:pt>
                <c:pt idx="318">
                  <c:v>-236.49807468867306</c:v>
                </c:pt>
                <c:pt idx="319">
                  <c:v>-228.27249393451211</c:v>
                </c:pt>
                <c:pt idx="320">
                  <c:v>-222.36879579460623</c:v>
                </c:pt>
                <c:pt idx="321">
                  <c:v>-214.86764732456209</c:v>
                </c:pt>
                <c:pt idx="322">
                  <c:v>-201.22658750236036</c:v>
                </c:pt>
                <c:pt idx="323">
                  <c:v>-242.56784958171841</c:v>
                </c:pt>
                <c:pt idx="324">
                  <c:v>-258.63906149816518</c:v>
                </c:pt>
                <c:pt idx="325">
                  <c:v>-266.08607402276994</c:v>
                </c:pt>
                <c:pt idx="326">
                  <c:v>-271.22613397920134</c:v>
                </c:pt>
                <c:pt idx="327">
                  <c:v>-297.21743096578115</c:v>
                </c:pt>
                <c:pt idx="328">
                  <c:v>-294.59605968868726</c:v>
                </c:pt>
                <c:pt idx="329">
                  <c:v>-282.17811508131024</c:v>
                </c:pt>
                <c:pt idx="330">
                  <c:v>-263.37597029995914</c:v>
                </c:pt>
                <c:pt idx="331">
                  <c:v>-237.91004588627817</c:v>
                </c:pt>
                <c:pt idx="332">
                  <c:v>-241.1264995721578</c:v>
                </c:pt>
                <c:pt idx="333">
                  <c:v>-247.30966215431687</c:v>
                </c:pt>
                <c:pt idx="334">
                  <c:v>-235.83005666589736</c:v>
                </c:pt>
                <c:pt idx="335">
                  <c:v>-248.04680467700962</c:v>
                </c:pt>
                <c:pt idx="336">
                  <c:v>-254.80365356886381</c:v>
                </c:pt>
                <c:pt idx="337">
                  <c:v>-277.42377124631406</c:v>
                </c:pt>
                <c:pt idx="338">
                  <c:v>-311.3895688601732</c:v>
                </c:pt>
                <c:pt idx="339">
                  <c:v>-309.11663158893589</c:v>
                </c:pt>
                <c:pt idx="340">
                  <c:v>-295.42035879969592</c:v>
                </c:pt>
                <c:pt idx="341">
                  <c:v>-250.70934249341497</c:v>
                </c:pt>
                <c:pt idx="342">
                  <c:v>-249.75059278380877</c:v>
                </c:pt>
                <c:pt idx="343">
                  <c:v>-248.85794742166996</c:v>
                </c:pt>
                <c:pt idx="344">
                  <c:v>-219.15019965577125</c:v>
                </c:pt>
                <c:pt idx="345">
                  <c:v>-208.32952318608767</c:v>
                </c:pt>
                <c:pt idx="346">
                  <c:v>-222.36443364512928</c:v>
                </c:pt>
                <c:pt idx="347">
                  <c:v>-245.67582755529878</c:v>
                </c:pt>
                <c:pt idx="348">
                  <c:v>-271.99048213279247</c:v>
                </c:pt>
                <c:pt idx="349">
                  <c:v>-261.35040674519541</c:v>
                </c:pt>
                <c:pt idx="350">
                  <c:v>-248.25633826780319</c:v>
                </c:pt>
                <c:pt idx="351">
                  <c:v>-237.75778488600258</c:v>
                </c:pt>
                <c:pt idx="352">
                  <c:v>-233.91794227969649</c:v>
                </c:pt>
                <c:pt idx="353">
                  <c:v>-244.7496433494091</c:v>
                </c:pt>
                <c:pt idx="354">
                  <c:v>-239.33586280071728</c:v>
                </c:pt>
                <c:pt idx="355">
                  <c:v>-230.84503054809579</c:v>
                </c:pt>
                <c:pt idx="356">
                  <c:v>-231.13888460516927</c:v>
                </c:pt>
                <c:pt idx="357">
                  <c:v>-280.78243090128899</c:v>
                </c:pt>
                <c:pt idx="358">
                  <c:v>-297.28500329196459</c:v>
                </c:pt>
                <c:pt idx="359">
                  <c:v>-275.76888400375839</c:v>
                </c:pt>
                <c:pt idx="360">
                  <c:v>-229.39794679701328</c:v>
                </c:pt>
                <c:pt idx="361">
                  <c:v>-245.41549461090568</c:v>
                </c:pt>
                <c:pt idx="362">
                  <c:v>-271.7026258635521</c:v>
                </c:pt>
                <c:pt idx="363">
                  <c:v>-258.51945505213735</c:v>
                </c:pt>
                <c:pt idx="364">
                  <c:v>-248.46066958343982</c:v>
                </c:pt>
                <c:pt idx="365">
                  <c:v>-282.12941683566567</c:v>
                </c:pt>
                <c:pt idx="366">
                  <c:v>-308.20171489608288</c:v>
                </c:pt>
                <c:pt idx="367">
                  <c:v>-301.88456575489045</c:v>
                </c:pt>
                <c:pt idx="368">
                  <c:v>-299.92690272617335</c:v>
                </c:pt>
                <c:pt idx="369">
                  <c:v>-313.26192441964156</c:v>
                </c:pt>
                <c:pt idx="370">
                  <c:v>-319.70024528861046</c:v>
                </c:pt>
                <c:pt idx="371">
                  <c:v>-311.60702355539797</c:v>
                </c:pt>
                <c:pt idx="372">
                  <c:v>-282.86358299553393</c:v>
                </c:pt>
                <c:pt idx="373">
                  <c:v>-286.43462606751916</c:v>
                </c:pt>
                <c:pt idx="374">
                  <c:v>-297.55661148822315</c:v>
                </c:pt>
                <c:pt idx="375">
                  <c:v>-274.50477149677278</c:v>
                </c:pt>
                <c:pt idx="376">
                  <c:v>-297.48036969554425</c:v>
                </c:pt>
                <c:pt idx="377">
                  <c:v>-288.34173070669175</c:v>
                </c:pt>
                <c:pt idx="378">
                  <c:v>-277.61742428278927</c:v>
                </c:pt>
                <c:pt idx="379">
                  <c:v>-296.56887390053271</c:v>
                </c:pt>
                <c:pt idx="380">
                  <c:v>-289.55592466485501</c:v>
                </c:pt>
                <c:pt idx="381">
                  <c:v>-299.06574672126771</c:v>
                </c:pt>
                <c:pt idx="382">
                  <c:v>-307.09124059581751</c:v>
                </c:pt>
                <c:pt idx="383">
                  <c:v>-337.8612754617929</c:v>
                </c:pt>
                <c:pt idx="384">
                  <c:v>-350.03730232048031</c:v>
                </c:pt>
                <c:pt idx="385">
                  <c:v>-309.30634997427461</c:v>
                </c:pt>
                <c:pt idx="386">
                  <c:v>-277.18959397912022</c:v>
                </c:pt>
                <c:pt idx="387">
                  <c:v>-287.71269155061253</c:v>
                </c:pt>
                <c:pt idx="388">
                  <c:v>-291.75833331179626</c:v>
                </c:pt>
                <c:pt idx="389">
                  <c:v>-288.42487629342082</c:v>
                </c:pt>
                <c:pt idx="390">
                  <c:v>-305.38647619068627</c:v>
                </c:pt>
                <c:pt idx="391">
                  <c:v>-291.67544121372703</c:v>
                </c:pt>
                <c:pt idx="392">
                  <c:v>-288.21812284862995</c:v>
                </c:pt>
                <c:pt idx="393">
                  <c:v>-292.05390657234187</c:v>
                </c:pt>
                <c:pt idx="394">
                  <c:v>-294.27988834559915</c:v>
                </c:pt>
                <c:pt idx="395">
                  <c:v>-289.38993273663516</c:v>
                </c:pt>
                <c:pt idx="396">
                  <c:v>-264.95586294019222</c:v>
                </c:pt>
                <c:pt idx="397">
                  <c:v>-277.12522759878624</c:v>
                </c:pt>
                <c:pt idx="398">
                  <c:v>-331.49237696719172</c:v>
                </c:pt>
                <c:pt idx="399">
                  <c:v>-334.25394696497921</c:v>
                </c:pt>
                <c:pt idx="400">
                  <c:v>-345.66236048543448</c:v>
                </c:pt>
                <c:pt idx="401">
                  <c:v>-346.59272283887861</c:v>
                </c:pt>
                <c:pt idx="402">
                  <c:v>-334.1683438229561</c:v>
                </c:pt>
                <c:pt idx="403">
                  <c:v>-309.48153905367843</c:v>
                </c:pt>
                <c:pt idx="404">
                  <c:v>-276.30012761116029</c:v>
                </c:pt>
                <c:pt idx="405">
                  <c:v>-281.20927796041963</c:v>
                </c:pt>
                <c:pt idx="406">
                  <c:v>-260.70609952116013</c:v>
                </c:pt>
                <c:pt idx="407">
                  <c:v>-252.82150078547005</c:v>
                </c:pt>
                <c:pt idx="408">
                  <c:v>-242.2011842763423</c:v>
                </c:pt>
                <c:pt idx="409">
                  <c:v>-241.98165934073921</c:v>
                </c:pt>
                <c:pt idx="410">
                  <c:v>-268.48549029755588</c:v>
                </c:pt>
                <c:pt idx="411">
                  <c:v>-267.94506814515591</c:v>
                </c:pt>
                <c:pt idx="412">
                  <c:v>-273.25220386862753</c:v>
                </c:pt>
                <c:pt idx="413">
                  <c:v>-304.96106168413166</c:v>
                </c:pt>
                <c:pt idx="414">
                  <c:v>-281.252217017889</c:v>
                </c:pt>
                <c:pt idx="415">
                  <c:v>-282.25727335011965</c:v>
                </c:pt>
                <c:pt idx="416">
                  <c:v>-278.0983207819462</c:v>
                </c:pt>
                <c:pt idx="417">
                  <c:v>-241.59904515063761</c:v>
                </c:pt>
                <c:pt idx="418">
                  <c:v>-229.73015716719624</c:v>
                </c:pt>
                <c:pt idx="419">
                  <c:v>-229.71524820792678</c:v>
                </c:pt>
                <c:pt idx="420">
                  <c:v>-213.92609743273255</c:v>
                </c:pt>
                <c:pt idx="421">
                  <c:v>-187.72852859652045</c:v>
                </c:pt>
                <c:pt idx="422">
                  <c:v>-180.62205138444904</c:v>
                </c:pt>
                <c:pt idx="423">
                  <c:v>-199.61876710319513</c:v>
                </c:pt>
                <c:pt idx="424">
                  <c:v>-198.95448742699625</c:v>
                </c:pt>
                <c:pt idx="425">
                  <c:v>-192.33437856221201</c:v>
                </c:pt>
                <c:pt idx="426">
                  <c:v>-209.04167715954782</c:v>
                </c:pt>
                <c:pt idx="427">
                  <c:v>-237.82780402910709</c:v>
                </c:pt>
                <c:pt idx="428">
                  <c:v>-252.57431981909275</c:v>
                </c:pt>
                <c:pt idx="429">
                  <c:v>-259.61061186242102</c:v>
                </c:pt>
                <c:pt idx="430">
                  <c:v>-262.61550818610192</c:v>
                </c:pt>
                <c:pt idx="431">
                  <c:v>-239.2844820863009</c:v>
                </c:pt>
                <c:pt idx="432">
                  <c:v>-245.59208383953575</c:v>
                </c:pt>
                <c:pt idx="433">
                  <c:v>-240.06017275583741</c:v>
                </c:pt>
                <c:pt idx="434">
                  <c:v>-225.7707913702726</c:v>
                </c:pt>
                <c:pt idx="435">
                  <c:v>-242.23630979835991</c:v>
                </c:pt>
                <c:pt idx="436">
                  <c:v>-236.37950491809846</c:v>
                </c:pt>
                <c:pt idx="437">
                  <c:v>-219.95232478034495</c:v>
                </c:pt>
                <c:pt idx="438">
                  <c:v>-222.10455474281309</c:v>
                </c:pt>
                <c:pt idx="439">
                  <c:v>-219.51620900535585</c:v>
                </c:pt>
                <c:pt idx="440">
                  <c:v>-225.33891483759874</c:v>
                </c:pt>
                <c:pt idx="441">
                  <c:v>-231.6455052975416</c:v>
                </c:pt>
                <c:pt idx="442">
                  <c:v>-211.4106750118732</c:v>
                </c:pt>
                <c:pt idx="443">
                  <c:v>-218.93604906129838</c:v>
                </c:pt>
                <c:pt idx="444">
                  <c:v>-226.71365893280512</c:v>
                </c:pt>
                <c:pt idx="445">
                  <c:v>-218.80413916242117</c:v>
                </c:pt>
                <c:pt idx="446">
                  <c:v>-203.20374648356437</c:v>
                </c:pt>
                <c:pt idx="447">
                  <c:v>-197.61846199834349</c:v>
                </c:pt>
                <c:pt idx="448">
                  <c:v>-203.96305140769476</c:v>
                </c:pt>
                <c:pt idx="449">
                  <c:v>-206.90176334476473</c:v>
                </c:pt>
                <c:pt idx="450">
                  <c:v>-213.12574183201787</c:v>
                </c:pt>
                <c:pt idx="451">
                  <c:v>-199.06920571410654</c:v>
                </c:pt>
                <c:pt idx="452">
                  <c:v>-202.01216624307631</c:v>
                </c:pt>
                <c:pt idx="453">
                  <c:v>-247.26302795124053</c:v>
                </c:pt>
                <c:pt idx="454">
                  <c:v>-247.06652350103849</c:v>
                </c:pt>
                <c:pt idx="455">
                  <c:v>-225.08806196534636</c:v>
                </c:pt>
                <c:pt idx="456">
                  <c:v>-222.9237035923004</c:v>
                </c:pt>
                <c:pt idx="457">
                  <c:v>-225.19709560000894</c:v>
                </c:pt>
                <c:pt idx="458">
                  <c:v>-233.35550954639916</c:v>
                </c:pt>
                <c:pt idx="459">
                  <c:v>-245.95227468717093</c:v>
                </c:pt>
                <c:pt idx="460">
                  <c:v>-242.24148112344744</c:v>
                </c:pt>
                <c:pt idx="461">
                  <c:v>-258.67660251283644</c:v>
                </c:pt>
                <c:pt idx="462">
                  <c:v>-260.88892539525034</c:v>
                </c:pt>
                <c:pt idx="463">
                  <c:v>-244.08433544898031</c:v>
                </c:pt>
                <c:pt idx="464">
                  <c:v>-256.56991703176499</c:v>
                </c:pt>
                <c:pt idx="465">
                  <c:v>-275.39867275846007</c:v>
                </c:pt>
                <c:pt idx="466">
                  <c:v>-280.46957082712652</c:v>
                </c:pt>
                <c:pt idx="467">
                  <c:v>-285.58035417139536</c:v>
                </c:pt>
                <c:pt idx="468">
                  <c:v>-283.50579973900318</c:v>
                </c:pt>
                <c:pt idx="469">
                  <c:v>-280.30021949851516</c:v>
                </c:pt>
                <c:pt idx="470">
                  <c:v>-275.07190643286708</c:v>
                </c:pt>
                <c:pt idx="471">
                  <c:v>-257.13990200328823</c:v>
                </c:pt>
                <c:pt idx="472">
                  <c:v>-246.25752048349386</c:v>
                </c:pt>
                <c:pt idx="473">
                  <c:v>-238.30601057636738</c:v>
                </c:pt>
                <c:pt idx="474">
                  <c:v>-240.46332547473901</c:v>
                </c:pt>
                <c:pt idx="475">
                  <c:v>-236.68610521805289</c:v>
                </c:pt>
                <c:pt idx="476">
                  <c:v>-223.76648644614221</c:v>
                </c:pt>
                <c:pt idx="477">
                  <c:v>-220.67304765450956</c:v>
                </c:pt>
                <c:pt idx="478">
                  <c:v>-222.38548391902447</c:v>
                </c:pt>
                <c:pt idx="479">
                  <c:v>-231.91666088175771</c:v>
                </c:pt>
                <c:pt idx="480">
                  <c:v>-240.95144793796538</c:v>
                </c:pt>
                <c:pt idx="481">
                  <c:v>-237.57397378993033</c:v>
                </c:pt>
                <c:pt idx="482">
                  <c:v>-242.57778902387628</c:v>
                </c:pt>
                <c:pt idx="483">
                  <c:v>-229.75162507617478</c:v>
                </c:pt>
                <c:pt idx="484">
                  <c:v>-229.5547076191902</c:v>
                </c:pt>
                <c:pt idx="485">
                  <c:v>-212.95417083013058</c:v>
                </c:pt>
                <c:pt idx="486">
                  <c:v>-184.00694267714027</c:v>
                </c:pt>
                <c:pt idx="487">
                  <c:v>-181.02953631210335</c:v>
                </c:pt>
                <c:pt idx="488">
                  <c:v>-181.37987460243698</c:v>
                </c:pt>
                <c:pt idx="489">
                  <c:v>-190.81431406521796</c:v>
                </c:pt>
                <c:pt idx="490">
                  <c:v>-193.39830648386481</c:v>
                </c:pt>
                <c:pt idx="491">
                  <c:v>-183.58311359953876</c:v>
                </c:pt>
                <c:pt idx="492">
                  <c:v>-179.06187909650799</c:v>
                </c:pt>
                <c:pt idx="493">
                  <c:v>-184.99132732546326</c:v>
                </c:pt>
                <c:pt idx="494">
                  <c:v>-179.13373767089843</c:v>
                </c:pt>
                <c:pt idx="495">
                  <c:v>-176.35387750899793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4B-4185-A6BB-C5B5E2D65AEC}"/>
            </c:ext>
          </c:extLst>
        </c:ser>
        <c:ser>
          <c:idx val="2"/>
          <c:order val="2"/>
          <c:tx>
            <c:strRef>
              <c:f>mtrx!$B$300</c:f>
              <c:strCache>
                <c:ptCount val="1"/>
                <c:pt idx="0">
                  <c:v>TELEFO 3 PERP nc-23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76000"/>
                </a:schemeClr>
              </a:solidFill>
              <a:ln w="9525">
                <a:solidFill>
                  <a:schemeClr val="accent1">
                    <a:shade val="76000"/>
                  </a:schemeClr>
                </a:solidFill>
              </a:ln>
              <a:effectLst/>
            </c:spPr>
          </c:marker>
          <c:cat>
            <c:numRef>
              <c:f>mtrx!$N$244:$SO$244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mtrx!$N$300:$SO$300</c:f>
              <c:numCache>
                <c:formatCode>0</c:formatCode>
                <c:ptCount val="496"/>
                <c:pt idx="0">
                  <c:v>13.931012062072796</c:v>
                </c:pt>
                <c:pt idx="1">
                  <c:v>11.482831092834488</c:v>
                </c:pt>
                <c:pt idx="2">
                  <c:v>-18.122482887268063</c:v>
                </c:pt>
                <c:pt idx="3">
                  <c:v>-12.637551559448241</c:v>
                </c:pt>
                <c:pt idx="4">
                  <c:v>-28.817529747009303</c:v>
                </c:pt>
                <c:pt idx="5">
                  <c:v>-37.68965773010251</c:v>
                </c:pt>
                <c:pt idx="6">
                  <c:v>-28.148839912414587</c:v>
                </c:pt>
                <c:pt idx="7">
                  <c:v>-12.078028152465777</c:v>
                </c:pt>
                <c:pt idx="8">
                  <c:v>-1.2828659744262723</c:v>
                </c:pt>
                <c:pt idx="9">
                  <c:v>-8.3630656433105059</c:v>
                </c:pt>
                <c:pt idx="10">
                  <c:v>-1.9896625747680901</c:v>
                </c:pt>
                <c:pt idx="11">
                  <c:v>-32.301263412475635</c:v>
                </c:pt>
                <c:pt idx="12">
                  <c:v>3.3155990142822702</c:v>
                </c:pt>
                <c:pt idx="13">
                  <c:v>-5.0259982681274664</c:v>
                </c:pt>
                <c:pt idx="14">
                  <c:v>2.3261302337646157</c:v>
                </c:pt>
                <c:pt idx="15">
                  <c:v>3.3877498626708871</c:v>
                </c:pt>
                <c:pt idx="16">
                  <c:v>-34.195082267761222</c:v>
                </c:pt>
                <c:pt idx="17">
                  <c:v>12.274229629516583</c:v>
                </c:pt>
                <c:pt idx="18">
                  <c:v>2.3347878570556304</c:v>
                </c:pt>
                <c:pt idx="19">
                  <c:v>42.475434257507345</c:v>
                </c:pt>
                <c:pt idx="20">
                  <c:v>48.111954063415567</c:v>
                </c:pt>
                <c:pt idx="21">
                  <c:v>57.421480186462361</c:v>
                </c:pt>
                <c:pt idx="22">
                  <c:v>21.918155212402326</c:v>
                </c:pt>
                <c:pt idx="23">
                  <c:v>-19.177198348999013</c:v>
                </c:pt>
                <c:pt idx="24">
                  <c:v>4.6973552856445053</c:v>
                </c:pt>
                <c:pt idx="25">
                  <c:v>-12.164524978637701</c:v>
                </c:pt>
                <c:pt idx="26">
                  <c:v>-1.0548656158447898</c:v>
                </c:pt>
                <c:pt idx="27">
                  <c:v>26.020459869384808</c:v>
                </c:pt>
                <c:pt idx="28">
                  <c:v>64.11929476165767</c:v>
                </c:pt>
                <c:pt idx="29">
                  <c:v>58.767827194213851</c:v>
                </c:pt>
                <c:pt idx="30">
                  <c:v>56.860621971130399</c:v>
                </c:pt>
                <c:pt idx="31">
                  <c:v>40.4673127441406</c:v>
                </c:pt>
                <c:pt idx="32">
                  <c:v>82.621175506591783</c:v>
                </c:pt>
                <c:pt idx="33">
                  <c:v>76.074038871765083</c:v>
                </c:pt>
                <c:pt idx="34">
                  <c:v>56.035015403747593</c:v>
                </c:pt>
                <c:pt idx="35">
                  <c:v>66.705626266479499</c:v>
                </c:pt>
                <c:pt idx="36">
                  <c:v>54.280908874511738</c:v>
                </c:pt>
                <c:pt idx="37">
                  <c:v>85.27731478881833</c:v>
                </c:pt>
                <c:pt idx="38">
                  <c:v>87.202733268737745</c:v>
                </c:pt>
                <c:pt idx="39">
                  <c:v>87.37077475738522</c:v>
                </c:pt>
                <c:pt idx="40">
                  <c:v>86.194046653747534</c:v>
                </c:pt>
                <c:pt idx="41">
                  <c:v>97.24547050476076</c:v>
                </c:pt>
                <c:pt idx="42">
                  <c:v>99.523033493041908</c:v>
                </c:pt>
                <c:pt idx="43">
                  <c:v>113.56614788055418</c:v>
                </c:pt>
                <c:pt idx="44">
                  <c:v>72.089032699584948</c:v>
                </c:pt>
                <c:pt idx="45">
                  <c:v>75.479062911987342</c:v>
                </c:pt>
                <c:pt idx="46">
                  <c:v>57.017866699218757</c:v>
                </c:pt>
                <c:pt idx="47">
                  <c:v>72.599762298583926</c:v>
                </c:pt>
                <c:pt idx="48">
                  <c:v>70.272902145385785</c:v>
                </c:pt>
                <c:pt idx="49">
                  <c:v>102.62514581298831</c:v>
                </c:pt>
                <c:pt idx="50">
                  <c:v>112.77742922210695</c:v>
                </c:pt>
                <c:pt idx="51">
                  <c:v>107.78061944580077</c:v>
                </c:pt>
                <c:pt idx="52">
                  <c:v>81.908959121704072</c:v>
                </c:pt>
                <c:pt idx="53">
                  <c:v>79.74008379364011</c:v>
                </c:pt>
                <c:pt idx="54">
                  <c:v>126.37895988464356</c:v>
                </c:pt>
                <c:pt idx="55">
                  <c:v>96.289740745544464</c:v>
                </c:pt>
                <c:pt idx="56">
                  <c:v>101.47312010192871</c:v>
                </c:pt>
                <c:pt idx="57">
                  <c:v>110.22329665374758</c:v>
                </c:pt>
                <c:pt idx="58">
                  <c:v>139.98426818847656</c:v>
                </c:pt>
                <c:pt idx="59">
                  <c:v>117.31016663360595</c:v>
                </c:pt>
                <c:pt idx="60">
                  <c:v>70.967011947631818</c:v>
                </c:pt>
                <c:pt idx="61">
                  <c:v>84.788770072936984</c:v>
                </c:pt>
                <c:pt idx="62">
                  <c:v>55.314060981750458</c:v>
                </c:pt>
                <c:pt idx="63">
                  <c:v>47.830181304931557</c:v>
                </c:pt>
                <c:pt idx="64">
                  <c:v>87.073521324157696</c:v>
                </c:pt>
                <c:pt idx="65">
                  <c:v>70.607433357238733</c:v>
                </c:pt>
                <c:pt idx="66">
                  <c:v>62.109805076599173</c:v>
                </c:pt>
                <c:pt idx="67">
                  <c:v>28.018432403564475</c:v>
                </c:pt>
                <c:pt idx="68">
                  <c:v>39.540693466186553</c:v>
                </c:pt>
                <c:pt idx="69">
                  <c:v>37.438611816406251</c:v>
                </c:pt>
                <c:pt idx="70">
                  <c:v>-51.255497474670392</c:v>
                </c:pt>
                <c:pt idx="71">
                  <c:v>-65.693113220214968</c:v>
                </c:pt>
                <c:pt idx="72">
                  <c:v>-132.58139861297605</c:v>
                </c:pt>
                <c:pt idx="73">
                  <c:v>-71.889570686340335</c:v>
                </c:pt>
                <c:pt idx="74">
                  <c:v>-61.347823417663562</c:v>
                </c:pt>
                <c:pt idx="75">
                  <c:v>-102.84507125854498</c:v>
                </c:pt>
                <c:pt idx="76">
                  <c:v>-75.557190406799236</c:v>
                </c:pt>
                <c:pt idx="77">
                  <c:v>-37.391469650268505</c:v>
                </c:pt>
                <c:pt idx="78">
                  <c:v>48.09183960723874</c:v>
                </c:pt>
                <c:pt idx="79">
                  <c:v>53.40774243927001</c:v>
                </c:pt>
                <c:pt idx="80">
                  <c:v>108.37315140533451</c:v>
                </c:pt>
                <c:pt idx="81">
                  <c:v>134.48119095611571</c:v>
                </c:pt>
                <c:pt idx="82">
                  <c:v>124.02794098663327</c:v>
                </c:pt>
                <c:pt idx="83">
                  <c:v>116.77473974609376</c:v>
                </c:pt>
                <c:pt idx="84">
                  <c:v>98.816494918823253</c:v>
                </c:pt>
                <c:pt idx="85">
                  <c:v>79.042018539428682</c:v>
                </c:pt>
                <c:pt idx="86">
                  <c:v>63.634092323303236</c:v>
                </c:pt>
                <c:pt idx="87">
                  <c:v>48.967183670043937</c:v>
                </c:pt>
                <c:pt idx="88">
                  <c:v>38.208366088867194</c:v>
                </c:pt>
                <c:pt idx="89">
                  <c:v>32.019801361083978</c:v>
                </c:pt>
                <c:pt idx="90">
                  <c:v>32.758684402465832</c:v>
                </c:pt>
                <c:pt idx="91">
                  <c:v>38.137898979186986</c:v>
                </c:pt>
                <c:pt idx="92">
                  <c:v>38.821707450866683</c:v>
                </c:pt>
                <c:pt idx="93">
                  <c:v>39.437803916931159</c:v>
                </c:pt>
                <c:pt idx="94">
                  <c:v>38.501365798950189</c:v>
                </c:pt>
                <c:pt idx="95">
                  <c:v>31.390305618286163</c:v>
                </c:pt>
                <c:pt idx="96">
                  <c:v>26.225895538330093</c:v>
                </c:pt>
                <c:pt idx="97">
                  <c:v>23.137717857360855</c:v>
                </c:pt>
                <c:pt idx="98">
                  <c:v>21.70507884216309</c:v>
                </c:pt>
                <c:pt idx="99">
                  <c:v>22.931630058288562</c:v>
                </c:pt>
                <c:pt idx="100">
                  <c:v>20.845472640991233</c:v>
                </c:pt>
                <c:pt idx="101">
                  <c:v>24.873204223632825</c:v>
                </c:pt>
                <c:pt idx="102">
                  <c:v>21.028493682861324</c:v>
                </c:pt>
                <c:pt idx="103">
                  <c:v>18.527286994934087</c:v>
                </c:pt>
                <c:pt idx="104">
                  <c:v>25.101088798522937</c:v>
                </c:pt>
                <c:pt idx="105">
                  <c:v>22.304075637817391</c:v>
                </c:pt>
                <c:pt idx="106">
                  <c:v>19.189001083374023</c:v>
                </c:pt>
                <c:pt idx="107">
                  <c:v>16.340771881103507</c:v>
                </c:pt>
                <c:pt idx="108">
                  <c:v>16.377351318359388</c:v>
                </c:pt>
                <c:pt idx="109">
                  <c:v>17.102772132873554</c:v>
                </c:pt>
                <c:pt idx="110">
                  <c:v>15.033849716186495</c:v>
                </c:pt>
                <c:pt idx="111">
                  <c:v>16.746757591247558</c:v>
                </c:pt>
                <c:pt idx="112">
                  <c:v>8.6850679168701106</c:v>
                </c:pt>
                <c:pt idx="113">
                  <c:v>2.8184981613159152</c:v>
                </c:pt>
                <c:pt idx="114">
                  <c:v>13.55707424163819</c:v>
                </c:pt>
                <c:pt idx="115">
                  <c:v>18.937658020019541</c:v>
                </c:pt>
                <c:pt idx="116">
                  <c:v>27.048917358398455</c:v>
                </c:pt>
                <c:pt idx="117">
                  <c:v>30.502722366333018</c:v>
                </c:pt>
                <c:pt idx="118">
                  <c:v>30.076171844482417</c:v>
                </c:pt>
                <c:pt idx="119">
                  <c:v>20.99598108673095</c:v>
                </c:pt>
                <c:pt idx="120">
                  <c:v>12.681588752746592</c:v>
                </c:pt>
                <c:pt idx="121">
                  <c:v>10.276117713928215</c:v>
                </c:pt>
                <c:pt idx="122">
                  <c:v>12.299624511718775</c:v>
                </c:pt>
                <c:pt idx="123">
                  <c:v>9.9704479598999285</c:v>
                </c:pt>
                <c:pt idx="124">
                  <c:v>6.3447708435058416</c:v>
                </c:pt>
                <c:pt idx="125">
                  <c:v>2.9528933639526542</c:v>
                </c:pt>
                <c:pt idx="126">
                  <c:v>-0.34321781921386219</c:v>
                </c:pt>
                <c:pt idx="127">
                  <c:v>11.097602775573733</c:v>
                </c:pt>
                <c:pt idx="128">
                  <c:v>16.05949852752687</c:v>
                </c:pt>
                <c:pt idx="129">
                  <c:v>21.987612396240252</c:v>
                </c:pt>
                <c:pt idx="130">
                  <c:v>21.938212104797344</c:v>
                </c:pt>
                <c:pt idx="131">
                  <c:v>25.840760551452632</c:v>
                </c:pt>
                <c:pt idx="132">
                  <c:v>24.708812850952171</c:v>
                </c:pt>
                <c:pt idx="133">
                  <c:v>19.713865753173849</c:v>
                </c:pt>
                <c:pt idx="134">
                  <c:v>23.941213142395014</c:v>
                </c:pt>
                <c:pt idx="135">
                  <c:v>25.187792587280256</c:v>
                </c:pt>
                <c:pt idx="136">
                  <c:v>19.274926277160631</c:v>
                </c:pt>
                <c:pt idx="137">
                  <c:v>23.951582351684578</c:v>
                </c:pt>
                <c:pt idx="138">
                  <c:v>25.938574645996084</c:v>
                </c:pt>
                <c:pt idx="139">
                  <c:v>25.346129844665541</c:v>
                </c:pt>
                <c:pt idx="140">
                  <c:v>24.079791374206536</c:v>
                </c:pt>
                <c:pt idx="141">
                  <c:v>30.012324234008787</c:v>
                </c:pt>
                <c:pt idx="142">
                  <c:v>30.716435409545909</c:v>
                </c:pt>
                <c:pt idx="143">
                  <c:v>30.452328819274896</c:v>
                </c:pt>
                <c:pt idx="144">
                  <c:v>33.82908525085449</c:v>
                </c:pt>
                <c:pt idx="145">
                  <c:v>26.920119361877454</c:v>
                </c:pt>
                <c:pt idx="146">
                  <c:v>18.427764694213863</c:v>
                </c:pt>
                <c:pt idx="147">
                  <c:v>15.248875434875487</c:v>
                </c:pt>
                <c:pt idx="148">
                  <c:v>3.2001280899047799</c:v>
                </c:pt>
                <c:pt idx="149">
                  <c:v>6.0438896255492978</c:v>
                </c:pt>
                <c:pt idx="150">
                  <c:v>15.59678867340088</c:v>
                </c:pt>
                <c:pt idx="151">
                  <c:v>7.6178229598998826</c:v>
                </c:pt>
                <c:pt idx="152">
                  <c:v>4.7221629867553645</c:v>
                </c:pt>
                <c:pt idx="153">
                  <c:v>-2.8143148956298774</c:v>
                </c:pt>
                <c:pt idx="154">
                  <c:v>-0.82615393066407705</c:v>
                </c:pt>
                <c:pt idx="155">
                  <c:v>-8.4808514862060349</c:v>
                </c:pt>
                <c:pt idx="156">
                  <c:v>-24.622433715820307</c:v>
                </c:pt>
                <c:pt idx="157">
                  <c:v>-29.682949089050254</c:v>
                </c:pt>
                <c:pt idx="158">
                  <c:v>-29.49556325531006</c:v>
                </c:pt>
                <c:pt idx="159">
                  <c:v>-24.589254219055164</c:v>
                </c:pt>
                <c:pt idx="160">
                  <c:v>-23.789927955627434</c:v>
                </c:pt>
                <c:pt idx="161">
                  <c:v>-25.055959648132358</c:v>
                </c:pt>
                <c:pt idx="162">
                  <c:v>-16.828470947265657</c:v>
                </c:pt>
                <c:pt idx="163">
                  <c:v>-16.822029434204097</c:v>
                </c:pt>
                <c:pt idx="164">
                  <c:v>-13.079335083007834</c:v>
                </c:pt>
                <c:pt idx="165">
                  <c:v>-15.757594413757317</c:v>
                </c:pt>
                <c:pt idx="166">
                  <c:v>-9.2838008346557501</c:v>
                </c:pt>
                <c:pt idx="167">
                  <c:v>8.3164279403686692</c:v>
                </c:pt>
                <c:pt idx="168">
                  <c:v>12.718705108642553</c:v>
                </c:pt>
                <c:pt idx="169">
                  <c:v>9.3240348358154108</c:v>
                </c:pt>
                <c:pt idx="170">
                  <c:v>-2.9620767822265464</c:v>
                </c:pt>
                <c:pt idx="171">
                  <c:v>-5.7558415298461796</c:v>
                </c:pt>
                <c:pt idx="172">
                  <c:v>-0.20478819274902094</c:v>
                </c:pt>
                <c:pt idx="173">
                  <c:v>3.130250862121585</c:v>
                </c:pt>
                <c:pt idx="174">
                  <c:v>4.6549407958984261</c:v>
                </c:pt>
                <c:pt idx="175">
                  <c:v>7.8508898010254029</c:v>
                </c:pt>
                <c:pt idx="176">
                  <c:v>7.3083520050048492</c:v>
                </c:pt>
                <c:pt idx="177">
                  <c:v>8.3839731826782042</c:v>
                </c:pt>
                <c:pt idx="178">
                  <c:v>-4.3486095581054656</c:v>
                </c:pt>
                <c:pt idx="179">
                  <c:v>-11.006449546813968</c:v>
                </c:pt>
                <c:pt idx="180">
                  <c:v>-14.736286331176757</c:v>
                </c:pt>
                <c:pt idx="181">
                  <c:v>-11.938425827026379</c:v>
                </c:pt>
                <c:pt idx="182">
                  <c:v>-8.8379279479980255</c:v>
                </c:pt>
                <c:pt idx="183">
                  <c:v>-10.347024147033665</c:v>
                </c:pt>
                <c:pt idx="184">
                  <c:v>-13.5956198730469</c:v>
                </c:pt>
                <c:pt idx="185">
                  <c:v>-7.3636274948119933</c:v>
                </c:pt>
                <c:pt idx="186">
                  <c:v>-12.660776252746587</c:v>
                </c:pt>
                <c:pt idx="187">
                  <c:v>-14.848906486511197</c:v>
                </c:pt>
                <c:pt idx="188">
                  <c:v>-13.715817390441913</c:v>
                </c:pt>
                <c:pt idx="189">
                  <c:v>-5.4291000976562032</c:v>
                </c:pt>
                <c:pt idx="190">
                  <c:v>-5.8906229095458684</c:v>
                </c:pt>
                <c:pt idx="191">
                  <c:v>-8.3259128036499135</c:v>
                </c:pt>
                <c:pt idx="192">
                  <c:v>-8.3028903808593952</c:v>
                </c:pt>
                <c:pt idx="193">
                  <c:v>-8.4478467330932858</c:v>
                </c:pt>
                <c:pt idx="194">
                  <c:v>-4.849070121765152</c:v>
                </c:pt>
                <c:pt idx="195">
                  <c:v>-16.007569824218763</c:v>
                </c:pt>
                <c:pt idx="196">
                  <c:v>-18.299631217956545</c:v>
                </c:pt>
                <c:pt idx="197">
                  <c:v>-27.188189712524405</c:v>
                </c:pt>
                <c:pt idx="198">
                  <c:v>-33.817497795104998</c:v>
                </c:pt>
                <c:pt idx="199">
                  <c:v>-31.960838165283235</c:v>
                </c:pt>
                <c:pt idx="200">
                  <c:v>-32.842242095947256</c:v>
                </c:pt>
                <c:pt idx="201">
                  <c:v>-37.463126846313457</c:v>
                </c:pt>
                <c:pt idx="202">
                  <c:v>-22.043769508361805</c:v>
                </c:pt>
                <c:pt idx="203">
                  <c:v>-13.261673912048366</c:v>
                </c:pt>
                <c:pt idx="204">
                  <c:v>-1.6330718612670694</c:v>
                </c:pt>
                <c:pt idx="205">
                  <c:v>2.9209797515869127</c:v>
                </c:pt>
                <c:pt idx="206">
                  <c:v>5.449184883117681</c:v>
                </c:pt>
                <c:pt idx="207">
                  <c:v>17.013623718261698</c:v>
                </c:pt>
                <c:pt idx="208">
                  <c:v>-19.121566200256382</c:v>
                </c:pt>
                <c:pt idx="209">
                  <c:v>-19.912454933166515</c:v>
                </c:pt>
                <c:pt idx="210">
                  <c:v>-18.110128753662138</c:v>
                </c:pt>
                <c:pt idx="211">
                  <c:v>-17.50396908569337</c:v>
                </c:pt>
                <c:pt idx="212">
                  <c:v>-3.8277897567749051</c:v>
                </c:pt>
                <c:pt idx="213">
                  <c:v>-10.105788726806651</c:v>
                </c:pt>
                <c:pt idx="214">
                  <c:v>-6.4571707534790335</c:v>
                </c:pt>
                <c:pt idx="215">
                  <c:v>-2.0122830505370928</c:v>
                </c:pt>
                <c:pt idx="216">
                  <c:v>-1.8654779586792074</c:v>
                </c:pt>
                <c:pt idx="217">
                  <c:v>-3.3455379638671729</c:v>
                </c:pt>
                <c:pt idx="218">
                  <c:v>10.410940780639635</c:v>
                </c:pt>
                <c:pt idx="219">
                  <c:v>20.160392684936539</c:v>
                </c:pt>
                <c:pt idx="220">
                  <c:v>31.51561279296871</c:v>
                </c:pt>
                <c:pt idx="221">
                  <c:v>24.733532180786113</c:v>
                </c:pt>
                <c:pt idx="222">
                  <c:v>23.407371040344259</c:v>
                </c:pt>
                <c:pt idx="223">
                  <c:v>19.077039314270053</c:v>
                </c:pt>
                <c:pt idx="224">
                  <c:v>1.2488347854614403</c:v>
                </c:pt>
                <c:pt idx="225">
                  <c:v>2.1476893997192406</c:v>
                </c:pt>
                <c:pt idx="226">
                  <c:v>-3.4075269927977843</c:v>
                </c:pt>
                <c:pt idx="227">
                  <c:v>-7.9114229202270394</c:v>
                </c:pt>
                <c:pt idx="228">
                  <c:v>-7.586148078918427</c:v>
                </c:pt>
                <c:pt idx="229">
                  <c:v>12.207503669738742</c:v>
                </c:pt>
                <c:pt idx="230">
                  <c:v>14.603752441406243</c:v>
                </c:pt>
                <c:pt idx="231">
                  <c:v>2.0424386444091738</c:v>
                </c:pt>
                <c:pt idx="232">
                  <c:v>9.3801835556030255</c:v>
                </c:pt>
                <c:pt idx="233">
                  <c:v>-5.3030245208740325</c:v>
                </c:pt>
                <c:pt idx="234">
                  <c:v>-8.4857364501953043</c:v>
                </c:pt>
                <c:pt idx="235">
                  <c:v>-51.570287857055689</c:v>
                </c:pt>
                <c:pt idx="236">
                  <c:v>-50.776113372802712</c:v>
                </c:pt>
                <c:pt idx="237">
                  <c:v>-31.349452262878401</c:v>
                </c:pt>
                <c:pt idx="238">
                  <c:v>-15.832878265380828</c:v>
                </c:pt>
                <c:pt idx="239">
                  <c:v>-22.689625167846685</c:v>
                </c:pt>
                <c:pt idx="240">
                  <c:v>-6.6432494506835837</c:v>
                </c:pt>
                <c:pt idx="241">
                  <c:v>-3.7502664184570449</c:v>
                </c:pt>
                <c:pt idx="242">
                  <c:v>0.92458292388917585</c:v>
                </c:pt>
                <c:pt idx="243">
                  <c:v>-8.8650406036377092</c:v>
                </c:pt>
                <c:pt idx="244">
                  <c:v>-14.617369644165024</c:v>
                </c:pt>
                <c:pt idx="245">
                  <c:v>-17.504495460510242</c:v>
                </c:pt>
                <c:pt idx="246">
                  <c:v>-17.42349866485597</c:v>
                </c:pt>
                <c:pt idx="247">
                  <c:v>-24.640699722290037</c:v>
                </c:pt>
                <c:pt idx="248">
                  <c:v>-14.424471382141149</c:v>
                </c:pt>
                <c:pt idx="249">
                  <c:v>-8.0760118560790772</c:v>
                </c:pt>
                <c:pt idx="250">
                  <c:v>-5.3090954132079844</c:v>
                </c:pt>
                <c:pt idx="251">
                  <c:v>-5.4542429580688463</c:v>
                </c:pt>
                <c:pt idx="252">
                  <c:v>-8.0674794311523215</c:v>
                </c:pt>
                <c:pt idx="253">
                  <c:v>-19.023253532409683</c:v>
                </c:pt>
                <c:pt idx="254">
                  <c:v>-23.291465934753404</c:v>
                </c:pt>
                <c:pt idx="255">
                  <c:v>-12.27754359436031</c:v>
                </c:pt>
                <c:pt idx="256">
                  <c:v>-4.3179146118164056</c:v>
                </c:pt>
                <c:pt idx="257">
                  <c:v>2.34495187377928</c:v>
                </c:pt>
                <c:pt idx="258">
                  <c:v>9.0761718063354238</c:v>
                </c:pt>
                <c:pt idx="259">
                  <c:v>10.045171371459958</c:v>
                </c:pt>
                <c:pt idx="260">
                  <c:v>14.61804495239258</c:v>
                </c:pt>
                <c:pt idx="261">
                  <c:v>-6.9539860610962023</c:v>
                </c:pt>
                <c:pt idx="262">
                  <c:v>-12.035860084533681</c:v>
                </c:pt>
                <c:pt idx="263">
                  <c:v>-21.097617904663139</c:v>
                </c:pt>
                <c:pt idx="264">
                  <c:v>-14.67490380859374</c:v>
                </c:pt>
                <c:pt idx="265">
                  <c:v>-11.066371551513669</c:v>
                </c:pt>
                <c:pt idx="266">
                  <c:v>-10.394173263549845</c:v>
                </c:pt>
                <c:pt idx="267">
                  <c:v>-2.4470409545898519</c:v>
                </c:pt>
                <c:pt idx="268">
                  <c:v>2.1194881820678688</c:v>
                </c:pt>
                <c:pt idx="269">
                  <c:v>-13.518894035339372</c:v>
                </c:pt>
                <c:pt idx="270">
                  <c:v>-33.771722778320338</c:v>
                </c:pt>
                <c:pt idx="271">
                  <c:v>-37.842337898254357</c:v>
                </c:pt>
                <c:pt idx="272">
                  <c:v>-40.265313308715804</c:v>
                </c:pt>
                <c:pt idx="273">
                  <c:v>-48.019566146850593</c:v>
                </c:pt>
                <c:pt idx="274">
                  <c:v>-35.987175369262729</c:v>
                </c:pt>
                <c:pt idx="275">
                  <c:v>-37.224053375244125</c:v>
                </c:pt>
                <c:pt idx="276">
                  <c:v>-37.170159973144507</c:v>
                </c:pt>
                <c:pt idx="277">
                  <c:v>-47.118807739257818</c:v>
                </c:pt>
                <c:pt idx="278">
                  <c:v>-55.653411521911607</c:v>
                </c:pt>
                <c:pt idx="279">
                  <c:v>-54.182965171813976</c:v>
                </c:pt>
                <c:pt idx="280">
                  <c:v>-64.653020423889188</c:v>
                </c:pt>
                <c:pt idx="281">
                  <c:v>-70.596674331665042</c:v>
                </c:pt>
                <c:pt idx="282">
                  <c:v>-56.199985954284671</c:v>
                </c:pt>
                <c:pt idx="283">
                  <c:v>-73.689603935241678</c:v>
                </c:pt>
                <c:pt idx="284">
                  <c:v>-74.589448509216311</c:v>
                </c:pt>
                <c:pt idx="285">
                  <c:v>-79.677663337707486</c:v>
                </c:pt>
                <c:pt idx="286">
                  <c:v>-88.475452148437512</c:v>
                </c:pt>
                <c:pt idx="287">
                  <c:v>-98.761591903686508</c:v>
                </c:pt>
                <c:pt idx="288">
                  <c:v>-75.361416984558105</c:v>
                </c:pt>
                <c:pt idx="289">
                  <c:v>-69.294103790283145</c:v>
                </c:pt>
                <c:pt idx="290">
                  <c:v>-74.852701850891094</c:v>
                </c:pt>
                <c:pt idx="291">
                  <c:v>-65.168182411193811</c:v>
                </c:pt>
                <c:pt idx="292">
                  <c:v>-65.020902732849095</c:v>
                </c:pt>
                <c:pt idx="293">
                  <c:v>-65.029518463134764</c:v>
                </c:pt>
                <c:pt idx="294">
                  <c:v>-77.691206489563001</c:v>
                </c:pt>
                <c:pt idx="295">
                  <c:v>-85.043132202148399</c:v>
                </c:pt>
                <c:pt idx="296">
                  <c:v>-89.761745063781746</c:v>
                </c:pt>
                <c:pt idx="297">
                  <c:v>-106.0795867919922</c:v>
                </c:pt>
                <c:pt idx="298">
                  <c:v>-114.71636997222899</c:v>
                </c:pt>
                <c:pt idx="299">
                  <c:v>-96.116332817077648</c:v>
                </c:pt>
                <c:pt idx="300">
                  <c:v>-86.741773277282732</c:v>
                </c:pt>
                <c:pt idx="301">
                  <c:v>-86.357848434448215</c:v>
                </c:pt>
                <c:pt idx="302">
                  <c:v>-85.747354797363272</c:v>
                </c:pt>
                <c:pt idx="303">
                  <c:v>-93.594911476135223</c:v>
                </c:pt>
                <c:pt idx="304">
                  <c:v>-100.40620605468749</c:v>
                </c:pt>
                <c:pt idx="305">
                  <c:v>-113.20480342864988</c:v>
                </c:pt>
                <c:pt idx="306">
                  <c:v>-103.69759941864015</c:v>
                </c:pt>
                <c:pt idx="307">
                  <c:v>-91.381034080505373</c:v>
                </c:pt>
                <c:pt idx="308">
                  <c:v>-84.774114776611299</c:v>
                </c:pt>
                <c:pt idx="309">
                  <c:v>-82.759928092956528</c:v>
                </c:pt>
                <c:pt idx="310">
                  <c:v>-78.76627980804443</c:v>
                </c:pt>
                <c:pt idx="311">
                  <c:v>-76.596429946899406</c:v>
                </c:pt>
                <c:pt idx="312">
                  <c:v>-63.899218063354482</c:v>
                </c:pt>
                <c:pt idx="313">
                  <c:v>-67.426299980163577</c:v>
                </c:pt>
                <c:pt idx="314">
                  <c:v>-77.857791633605927</c:v>
                </c:pt>
                <c:pt idx="315">
                  <c:v>-82.673617164611812</c:v>
                </c:pt>
                <c:pt idx="316">
                  <c:v>-89.766202323913575</c:v>
                </c:pt>
                <c:pt idx="317">
                  <c:v>-87.812088287353504</c:v>
                </c:pt>
                <c:pt idx="318">
                  <c:v>-88.557047935485855</c:v>
                </c:pt>
                <c:pt idx="319">
                  <c:v>-81.595713188171374</c:v>
                </c:pt>
                <c:pt idx="320">
                  <c:v>-77.59044995880123</c:v>
                </c:pt>
                <c:pt idx="321">
                  <c:v>-67.150255050659212</c:v>
                </c:pt>
                <c:pt idx="322">
                  <c:v>-54.105383285522464</c:v>
                </c:pt>
                <c:pt idx="323">
                  <c:v>-76.305923171997051</c:v>
                </c:pt>
                <c:pt idx="324">
                  <c:v>-89.85080438232427</c:v>
                </c:pt>
                <c:pt idx="325">
                  <c:v>-95.052569824218722</c:v>
                </c:pt>
                <c:pt idx="326">
                  <c:v>-96.865093505859363</c:v>
                </c:pt>
                <c:pt idx="327">
                  <c:v>-120.27915525054931</c:v>
                </c:pt>
                <c:pt idx="328">
                  <c:v>-120.56909186553958</c:v>
                </c:pt>
                <c:pt idx="329">
                  <c:v>-111.57876213073729</c:v>
                </c:pt>
                <c:pt idx="330">
                  <c:v>-95.561010025024416</c:v>
                </c:pt>
                <c:pt idx="331">
                  <c:v>-76.534272201538101</c:v>
                </c:pt>
                <c:pt idx="332">
                  <c:v>-76.946882125854529</c:v>
                </c:pt>
                <c:pt idx="333">
                  <c:v>-76.22591684722903</c:v>
                </c:pt>
                <c:pt idx="334">
                  <c:v>-65.285295578002945</c:v>
                </c:pt>
                <c:pt idx="335">
                  <c:v>-74.189854164123574</c:v>
                </c:pt>
                <c:pt idx="336">
                  <c:v>-79.520244941711439</c:v>
                </c:pt>
                <c:pt idx="337">
                  <c:v>-99.475301406860297</c:v>
                </c:pt>
                <c:pt idx="338">
                  <c:v>-123.90519638824463</c:v>
                </c:pt>
                <c:pt idx="339">
                  <c:v>-123.71582899475095</c:v>
                </c:pt>
                <c:pt idx="340">
                  <c:v>-112.7534897384644</c:v>
                </c:pt>
                <c:pt idx="341">
                  <c:v>-80.800636138915991</c:v>
                </c:pt>
                <c:pt idx="342">
                  <c:v>-85.826993400573713</c:v>
                </c:pt>
                <c:pt idx="343">
                  <c:v>-87.060481407165582</c:v>
                </c:pt>
                <c:pt idx="344">
                  <c:v>-62.027144912719734</c:v>
                </c:pt>
                <c:pt idx="345">
                  <c:v>-59.841419570922881</c:v>
                </c:pt>
                <c:pt idx="346">
                  <c:v>-67.54304405212406</c:v>
                </c:pt>
                <c:pt idx="347">
                  <c:v>-87.999626800537101</c:v>
                </c:pt>
                <c:pt idx="348">
                  <c:v>-105.68180500793454</c:v>
                </c:pt>
                <c:pt idx="349">
                  <c:v>-97.746786041259782</c:v>
                </c:pt>
                <c:pt idx="350">
                  <c:v>-91.611367301940902</c:v>
                </c:pt>
                <c:pt idx="351">
                  <c:v>-82.025344093322758</c:v>
                </c:pt>
                <c:pt idx="352">
                  <c:v>-76.296013763427766</c:v>
                </c:pt>
                <c:pt idx="353">
                  <c:v>-88.352254310607918</c:v>
                </c:pt>
                <c:pt idx="354">
                  <c:v>-78.694545585632341</c:v>
                </c:pt>
                <c:pt idx="355">
                  <c:v>-69.448068832397439</c:v>
                </c:pt>
                <c:pt idx="356">
                  <c:v>-69.611563163757296</c:v>
                </c:pt>
                <c:pt idx="357">
                  <c:v>-94.05014660644531</c:v>
                </c:pt>
                <c:pt idx="358">
                  <c:v>-106.00980415344236</c:v>
                </c:pt>
                <c:pt idx="359">
                  <c:v>-93.238353713989227</c:v>
                </c:pt>
                <c:pt idx="360">
                  <c:v>-59.563505485534677</c:v>
                </c:pt>
                <c:pt idx="361">
                  <c:v>-71.287846992492689</c:v>
                </c:pt>
                <c:pt idx="362">
                  <c:v>-84.735875488281295</c:v>
                </c:pt>
                <c:pt idx="363">
                  <c:v>-69.447267814636234</c:v>
                </c:pt>
                <c:pt idx="364">
                  <c:v>-63.263508354187024</c:v>
                </c:pt>
                <c:pt idx="365">
                  <c:v>-87.515819480896027</c:v>
                </c:pt>
                <c:pt idx="366">
                  <c:v>-104.62924922180173</c:v>
                </c:pt>
                <c:pt idx="367">
                  <c:v>-96.989833168029747</c:v>
                </c:pt>
                <c:pt idx="368">
                  <c:v>-95.200046607971217</c:v>
                </c:pt>
                <c:pt idx="369">
                  <c:v>-106.75096704101566</c:v>
                </c:pt>
                <c:pt idx="370">
                  <c:v>-114.77414566802975</c:v>
                </c:pt>
                <c:pt idx="371">
                  <c:v>-107.34011553192141</c:v>
                </c:pt>
                <c:pt idx="372">
                  <c:v>-83.312877578735367</c:v>
                </c:pt>
                <c:pt idx="373">
                  <c:v>-85.547839134216304</c:v>
                </c:pt>
                <c:pt idx="374">
                  <c:v>-87.404070503234834</c:v>
                </c:pt>
                <c:pt idx="375">
                  <c:v>-75.960177955627444</c:v>
                </c:pt>
                <c:pt idx="376">
                  <c:v>-96.218451927185072</c:v>
                </c:pt>
                <c:pt idx="377">
                  <c:v>-91.502591331481938</c:v>
                </c:pt>
                <c:pt idx="378">
                  <c:v>-81.472830390930199</c:v>
                </c:pt>
                <c:pt idx="379">
                  <c:v>-77.251960189819329</c:v>
                </c:pt>
                <c:pt idx="380">
                  <c:v>-70.462673927307094</c:v>
                </c:pt>
                <c:pt idx="381">
                  <c:v>-84.51164389801022</c:v>
                </c:pt>
                <c:pt idx="382">
                  <c:v>-87.376999526977556</c:v>
                </c:pt>
                <c:pt idx="383">
                  <c:v>-111.6548993530273</c:v>
                </c:pt>
                <c:pt idx="384">
                  <c:v>-122.71238182067873</c:v>
                </c:pt>
                <c:pt idx="385">
                  <c:v>-91.558719238281242</c:v>
                </c:pt>
                <c:pt idx="386">
                  <c:v>-66.378982627868652</c:v>
                </c:pt>
                <c:pt idx="387">
                  <c:v>-73.099543540954585</c:v>
                </c:pt>
                <c:pt idx="388">
                  <c:v>-77.543747886657741</c:v>
                </c:pt>
                <c:pt idx="389">
                  <c:v>-78.447159347534182</c:v>
                </c:pt>
                <c:pt idx="390">
                  <c:v>-94.27318090820313</c:v>
                </c:pt>
                <c:pt idx="391">
                  <c:v>-86.272545700073238</c:v>
                </c:pt>
                <c:pt idx="392">
                  <c:v>-85.840527862548868</c:v>
                </c:pt>
                <c:pt idx="393">
                  <c:v>-91.498321090698255</c:v>
                </c:pt>
                <c:pt idx="394">
                  <c:v>-94.51563513946536</c:v>
                </c:pt>
                <c:pt idx="395">
                  <c:v>-92.809862258911153</c:v>
                </c:pt>
                <c:pt idx="396">
                  <c:v>-71.303494087219235</c:v>
                </c:pt>
                <c:pt idx="397">
                  <c:v>-85.273769104003861</c:v>
                </c:pt>
                <c:pt idx="398">
                  <c:v>-126.76134198760985</c:v>
                </c:pt>
                <c:pt idx="399">
                  <c:v>-128.53109790039065</c:v>
                </c:pt>
                <c:pt idx="400">
                  <c:v>-141.31162885284425</c:v>
                </c:pt>
                <c:pt idx="401">
                  <c:v>-139.52364331054684</c:v>
                </c:pt>
                <c:pt idx="402">
                  <c:v>-136.30346155548096</c:v>
                </c:pt>
                <c:pt idx="403">
                  <c:v>-116.94700904083254</c:v>
                </c:pt>
                <c:pt idx="404">
                  <c:v>-87.048732124328637</c:v>
                </c:pt>
                <c:pt idx="405">
                  <c:v>-85.643072845459017</c:v>
                </c:pt>
                <c:pt idx="406">
                  <c:v>-70.234394851684556</c:v>
                </c:pt>
                <c:pt idx="407">
                  <c:v>-66.357361419677773</c:v>
                </c:pt>
                <c:pt idx="408">
                  <c:v>-57.312039916992148</c:v>
                </c:pt>
                <c:pt idx="409">
                  <c:v>-58.71387635040287</c:v>
                </c:pt>
                <c:pt idx="410">
                  <c:v>-80.05937943267827</c:v>
                </c:pt>
                <c:pt idx="411">
                  <c:v>-76.561541961669889</c:v>
                </c:pt>
                <c:pt idx="412">
                  <c:v>-79.985688728332491</c:v>
                </c:pt>
                <c:pt idx="413">
                  <c:v>-107.78568588256837</c:v>
                </c:pt>
                <c:pt idx="414">
                  <c:v>-92.932066856384267</c:v>
                </c:pt>
                <c:pt idx="415">
                  <c:v>-98.014865707397462</c:v>
                </c:pt>
                <c:pt idx="416">
                  <c:v>-98.083499610900901</c:v>
                </c:pt>
                <c:pt idx="417">
                  <c:v>-73.475203552246114</c:v>
                </c:pt>
                <c:pt idx="418">
                  <c:v>-70.477171768188441</c:v>
                </c:pt>
                <c:pt idx="419">
                  <c:v>-68.76959370422361</c:v>
                </c:pt>
                <c:pt idx="420">
                  <c:v>-59.631747909545879</c:v>
                </c:pt>
                <c:pt idx="421">
                  <c:v>-37.181618362426775</c:v>
                </c:pt>
                <c:pt idx="422">
                  <c:v>-28.301884788513178</c:v>
                </c:pt>
                <c:pt idx="423">
                  <c:v>-38.896460258483899</c:v>
                </c:pt>
                <c:pt idx="424">
                  <c:v>-39.183614471435533</c:v>
                </c:pt>
                <c:pt idx="425">
                  <c:v>-30.331386138916002</c:v>
                </c:pt>
                <c:pt idx="426">
                  <c:v>-36.276390129089407</c:v>
                </c:pt>
                <c:pt idx="427">
                  <c:v>-63.4987379684448</c:v>
                </c:pt>
                <c:pt idx="428">
                  <c:v>-66.884285812377925</c:v>
                </c:pt>
                <c:pt idx="429">
                  <c:v>-72.873786895751948</c:v>
                </c:pt>
                <c:pt idx="430">
                  <c:v>-80.378494407653818</c:v>
                </c:pt>
                <c:pt idx="431">
                  <c:v>-65.44879520416265</c:v>
                </c:pt>
                <c:pt idx="432">
                  <c:v>-69.739392829894996</c:v>
                </c:pt>
                <c:pt idx="433">
                  <c:v>-66.542639602661154</c:v>
                </c:pt>
                <c:pt idx="434">
                  <c:v>-58.486974174499494</c:v>
                </c:pt>
                <c:pt idx="435">
                  <c:v>-72.127818840026862</c:v>
                </c:pt>
                <c:pt idx="436">
                  <c:v>-69.295988029479986</c:v>
                </c:pt>
                <c:pt idx="437">
                  <c:v>-55.11351759338379</c:v>
                </c:pt>
                <c:pt idx="438">
                  <c:v>-65.672809745788584</c:v>
                </c:pt>
                <c:pt idx="439">
                  <c:v>-65.503733551025334</c:v>
                </c:pt>
                <c:pt idx="440">
                  <c:v>-73.021593452453601</c:v>
                </c:pt>
                <c:pt idx="441">
                  <c:v>-79.398972534179677</c:v>
                </c:pt>
                <c:pt idx="442">
                  <c:v>-63.899144577026334</c:v>
                </c:pt>
                <c:pt idx="443">
                  <c:v>-73.839780563354509</c:v>
                </c:pt>
                <c:pt idx="444">
                  <c:v>-82.156325721740757</c:v>
                </c:pt>
                <c:pt idx="445">
                  <c:v>-74.322850692749</c:v>
                </c:pt>
                <c:pt idx="446">
                  <c:v>-59.845450134277314</c:v>
                </c:pt>
                <c:pt idx="447">
                  <c:v>-61.227113998413074</c:v>
                </c:pt>
                <c:pt idx="448">
                  <c:v>-68.297184486389142</c:v>
                </c:pt>
                <c:pt idx="449">
                  <c:v>-75.075190979003935</c:v>
                </c:pt>
                <c:pt idx="450">
                  <c:v>-81.970340522766094</c:v>
                </c:pt>
                <c:pt idx="451">
                  <c:v>-70.448423812866167</c:v>
                </c:pt>
                <c:pt idx="452">
                  <c:v>-75.565326492309623</c:v>
                </c:pt>
                <c:pt idx="453">
                  <c:v>-100.89360652923585</c:v>
                </c:pt>
                <c:pt idx="454">
                  <c:v>-100.61588049316407</c:v>
                </c:pt>
                <c:pt idx="455">
                  <c:v>-82.916553276062018</c:v>
                </c:pt>
                <c:pt idx="456">
                  <c:v>-82.150602890014682</c:v>
                </c:pt>
                <c:pt idx="457">
                  <c:v>-83.089808624267619</c:v>
                </c:pt>
                <c:pt idx="458">
                  <c:v>-87.102265289306615</c:v>
                </c:pt>
                <c:pt idx="459">
                  <c:v>-96.239962409973145</c:v>
                </c:pt>
                <c:pt idx="460">
                  <c:v>-91.922465744018552</c:v>
                </c:pt>
                <c:pt idx="461">
                  <c:v>-103.01170932006835</c:v>
                </c:pt>
                <c:pt idx="462">
                  <c:v>-104.0649976577759</c:v>
                </c:pt>
                <c:pt idx="463">
                  <c:v>-91.531836860656767</c:v>
                </c:pt>
                <c:pt idx="464">
                  <c:v>-90.712883186340321</c:v>
                </c:pt>
                <c:pt idx="465">
                  <c:v>-99.802647155761747</c:v>
                </c:pt>
                <c:pt idx="466">
                  <c:v>-103.23374838256831</c:v>
                </c:pt>
                <c:pt idx="467">
                  <c:v>-104.71209447479248</c:v>
                </c:pt>
                <c:pt idx="468">
                  <c:v>-103.38923578643795</c:v>
                </c:pt>
                <c:pt idx="469">
                  <c:v>-103.5305131225586</c:v>
                </c:pt>
                <c:pt idx="470">
                  <c:v>-100.67197402191164</c:v>
                </c:pt>
                <c:pt idx="471">
                  <c:v>-90.861297851562483</c:v>
                </c:pt>
                <c:pt idx="472">
                  <c:v>-80.075622894287108</c:v>
                </c:pt>
                <c:pt idx="473">
                  <c:v>-73.057132461547837</c:v>
                </c:pt>
                <c:pt idx="474">
                  <c:v>-75.440527473449663</c:v>
                </c:pt>
                <c:pt idx="475">
                  <c:v>-71.058805679321324</c:v>
                </c:pt>
                <c:pt idx="476">
                  <c:v>-57.401010284423819</c:v>
                </c:pt>
                <c:pt idx="477">
                  <c:v>-53.981793121337887</c:v>
                </c:pt>
                <c:pt idx="478">
                  <c:v>-54.882156616210921</c:v>
                </c:pt>
                <c:pt idx="479">
                  <c:v>-59.828661170959435</c:v>
                </c:pt>
                <c:pt idx="480">
                  <c:v>-67.304119392395023</c:v>
                </c:pt>
                <c:pt idx="481">
                  <c:v>-62.960734855651879</c:v>
                </c:pt>
                <c:pt idx="482">
                  <c:v>-68.965556053161663</c:v>
                </c:pt>
                <c:pt idx="483">
                  <c:v>-67.448009071350043</c:v>
                </c:pt>
                <c:pt idx="484">
                  <c:v>-68.963423652648942</c:v>
                </c:pt>
                <c:pt idx="485">
                  <c:v>-59.147840911865217</c:v>
                </c:pt>
                <c:pt idx="486">
                  <c:v>-34.129334274292034</c:v>
                </c:pt>
                <c:pt idx="487">
                  <c:v>-33.555717422485372</c:v>
                </c:pt>
                <c:pt idx="488">
                  <c:v>-36.242097541809073</c:v>
                </c:pt>
                <c:pt idx="489">
                  <c:v>-40.456088623046924</c:v>
                </c:pt>
                <c:pt idx="490">
                  <c:v>-43.447569442749057</c:v>
                </c:pt>
                <c:pt idx="491">
                  <c:v>-30.52893656921384</c:v>
                </c:pt>
                <c:pt idx="492">
                  <c:v>-28.982063674926735</c:v>
                </c:pt>
                <c:pt idx="493">
                  <c:v>-34.703235725402806</c:v>
                </c:pt>
                <c:pt idx="494">
                  <c:v>-28.414855087280273</c:v>
                </c:pt>
                <c:pt idx="495">
                  <c:v>-26.615789108276317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4B-4185-A6BB-C5B5E2D65AEC}"/>
            </c:ext>
          </c:extLst>
        </c:ser>
        <c:ser>
          <c:idx val="3"/>
          <c:order val="3"/>
          <c:tx>
            <c:strRef>
              <c:f>mtrx!$B$301</c:f>
              <c:strCache>
                <c:ptCount val="1"/>
                <c:pt idx="0">
                  <c:v>TELEFO 5 7/8 PERP nc-24</c:v>
                </c:pt>
              </c:strCache>
            </c:strRef>
          </c:tx>
          <c:spPr>
            <a:ln w="28575" cap="rnd">
              <a:solidFill>
                <a:schemeClr val="accent1">
                  <a:shade val="9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92000"/>
                </a:schemeClr>
              </a:solidFill>
              <a:ln w="9525">
                <a:solidFill>
                  <a:schemeClr val="accent1">
                    <a:shade val="92000"/>
                  </a:schemeClr>
                </a:solidFill>
              </a:ln>
              <a:effectLst/>
            </c:spPr>
          </c:marker>
          <c:cat>
            <c:numRef>
              <c:f>mtrx!$N$244:$SO$244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mtrx!$N$301:$SO$301</c:f>
              <c:numCache>
                <c:formatCode>0</c:formatCode>
                <c:ptCount val="496"/>
                <c:pt idx="0">
                  <c:v>18.158839317321792</c:v>
                </c:pt>
                <c:pt idx="1">
                  <c:v>17.280146950840958</c:v>
                </c:pt>
                <c:pt idx="2">
                  <c:v>-3.3200217549800755</c:v>
                </c:pt>
                <c:pt idx="3">
                  <c:v>8.8708945881128329</c:v>
                </c:pt>
                <c:pt idx="4">
                  <c:v>-5.5115945931673309</c:v>
                </c:pt>
                <c:pt idx="5">
                  <c:v>-16.697424188375464</c:v>
                </c:pt>
                <c:pt idx="6">
                  <c:v>-8.5651866055727055</c:v>
                </c:pt>
                <c:pt idx="7">
                  <c:v>4.5610745526552137</c:v>
                </c:pt>
                <c:pt idx="8">
                  <c:v>17.154625473499323</c:v>
                </c:pt>
                <c:pt idx="9">
                  <c:v>7.9162626987695717</c:v>
                </c:pt>
                <c:pt idx="10">
                  <c:v>13.423456638097775</c:v>
                </c:pt>
                <c:pt idx="11">
                  <c:v>-10.827420776605607</c:v>
                </c:pt>
                <c:pt idx="12">
                  <c:v>14.389798041462882</c:v>
                </c:pt>
                <c:pt idx="13">
                  <c:v>8.2773345031737904</c:v>
                </c:pt>
                <c:pt idx="14">
                  <c:v>17.24166692674163</c:v>
                </c:pt>
                <c:pt idx="15">
                  <c:v>20.197901821136497</c:v>
                </c:pt>
                <c:pt idx="16">
                  <c:v>-7.836553822398173</c:v>
                </c:pt>
                <c:pt idx="17">
                  <c:v>34.5157120987177</c:v>
                </c:pt>
                <c:pt idx="18">
                  <c:v>25.106451882123906</c:v>
                </c:pt>
                <c:pt idx="19">
                  <c:v>60.18284726679326</c:v>
                </c:pt>
                <c:pt idx="20">
                  <c:v>57.094683016896226</c:v>
                </c:pt>
                <c:pt idx="21">
                  <c:v>62.907111761927581</c:v>
                </c:pt>
                <c:pt idx="22">
                  <c:v>26.05178647577759</c:v>
                </c:pt>
                <c:pt idx="23">
                  <c:v>-5.1180566847323803</c:v>
                </c:pt>
                <c:pt idx="24">
                  <c:v>22.550011387109748</c:v>
                </c:pt>
                <c:pt idx="25">
                  <c:v>10.566500964045531</c:v>
                </c:pt>
                <c:pt idx="26">
                  <c:v>23.209834506630898</c:v>
                </c:pt>
                <c:pt idx="27">
                  <c:v>44.055264411568714</c:v>
                </c:pt>
                <c:pt idx="28">
                  <c:v>68.763882510423684</c:v>
                </c:pt>
                <c:pt idx="29">
                  <c:v>61.245348116278592</c:v>
                </c:pt>
                <c:pt idx="30">
                  <c:v>62.225381565332384</c:v>
                </c:pt>
                <c:pt idx="31">
                  <c:v>75.991041465282478</c:v>
                </c:pt>
                <c:pt idx="32">
                  <c:v>89.933453492403032</c:v>
                </c:pt>
                <c:pt idx="33">
                  <c:v>83.574394175171847</c:v>
                </c:pt>
                <c:pt idx="34">
                  <c:v>61.806643207907712</c:v>
                </c:pt>
                <c:pt idx="35">
                  <c:v>81.288946078538913</c:v>
                </c:pt>
                <c:pt idx="36">
                  <c:v>66.477317198395724</c:v>
                </c:pt>
                <c:pt idx="37">
                  <c:v>100.39962339210507</c:v>
                </c:pt>
                <c:pt idx="38">
                  <c:v>97.860378712773297</c:v>
                </c:pt>
                <c:pt idx="39">
                  <c:v>103.32430570757384</c:v>
                </c:pt>
                <c:pt idx="40">
                  <c:v>98.781178141117095</c:v>
                </c:pt>
                <c:pt idx="41">
                  <c:v>102.81590113174917</c:v>
                </c:pt>
                <c:pt idx="42">
                  <c:v>117.40552264237397</c:v>
                </c:pt>
                <c:pt idx="43">
                  <c:v>115.2269816429615</c:v>
                </c:pt>
                <c:pt idx="44">
                  <c:v>64.335991509675978</c:v>
                </c:pt>
                <c:pt idx="45">
                  <c:v>68.841422131061563</c:v>
                </c:pt>
                <c:pt idx="46">
                  <c:v>56.737692494273176</c:v>
                </c:pt>
                <c:pt idx="47">
                  <c:v>70.187318324327407</c:v>
                </c:pt>
                <c:pt idx="48">
                  <c:v>71.049389500975622</c:v>
                </c:pt>
                <c:pt idx="49">
                  <c:v>97.520301852345426</c:v>
                </c:pt>
                <c:pt idx="50">
                  <c:v>103.32565995979309</c:v>
                </c:pt>
                <c:pt idx="51">
                  <c:v>94.626184336900678</c:v>
                </c:pt>
                <c:pt idx="52">
                  <c:v>75.178310559153601</c:v>
                </c:pt>
                <c:pt idx="53">
                  <c:v>80.776250204682356</c:v>
                </c:pt>
                <c:pt idx="54">
                  <c:v>133.08488990008834</c:v>
                </c:pt>
                <c:pt idx="55">
                  <c:v>110.66865811741354</c:v>
                </c:pt>
                <c:pt idx="56">
                  <c:v>105.18456952714922</c:v>
                </c:pt>
                <c:pt idx="57">
                  <c:v>110.959270334363</c:v>
                </c:pt>
                <c:pt idx="58">
                  <c:v>134.23005642259119</c:v>
                </c:pt>
                <c:pt idx="59">
                  <c:v>102.30600218212606</c:v>
                </c:pt>
                <c:pt idx="60">
                  <c:v>67.572916266441325</c:v>
                </c:pt>
                <c:pt idx="61">
                  <c:v>81.995734390974008</c:v>
                </c:pt>
                <c:pt idx="62">
                  <c:v>55.857527015924404</c:v>
                </c:pt>
                <c:pt idx="63">
                  <c:v>58.836370155691952</c:v>
                </c:pt>
                <c:pt idx="64">
                  <c:v>104.77147643947592</c:v>
                </c:pt>
                <c:pt idx="65">
                  <c:v>80.262957759976302</c:v>
                </c:pt>
                <c:pt idx="66">
                  <c:v>71.353912990570052</c:v>
                </c:pt>
                <c:pt idx="67">
                  <c:v>32.728392782568903</c:v>
                </c:pt>
                <c:pt idx="68">
                  <c:v>31.430043115854232</c:v>
                </c:pt>
                <c:pt idx="69">
                  <c:v>32.720464716553693</c:v>
                </c:pt>
                <c:pt idx="70">
                  <c:v>-47.128042922496888</c:v>
                </c:pt>
                <c:pt idx="71">
                  <c:v>-53.28900781536106</c:v>
                </c:pt>
                <c:pt idx="72">
                  <c:v>-81.606880542635849</c:v>
                </c:pt>
                <c:pt idx="73">
                  <c:v>-14.132313286304452</c:v>
                </c:pt>
                <c:pt idx="74">
                  <c:v>-3.8633559812308249</c:v>
                </c:pt>
                <c:pt idx="75">
                  <c:v>-43.582715535402258</c:v>
                </c:pt>
                <c:pt idx="76">
                  <c:v>-2.3632872885465304</c:v>
                </c:pt>
                <c:pt idx="77">
                  <c:v>12.621194694280689</c:v>
                </c:pt>
                <c:pt idx="78">
                  <c:v>102.3744991210699</c:v>
                </c:pt>
                <c:pt idx="79">
                  <c:v>84.978494297146767</c:v>
                </c:pt>
                <c:pt idx="80">
                  <c:v>130.54850184404853</c:v>
                </c:pt>
                <c:pt idx="81">
                  <c:v>138.16899675059318</c:v>
                </c:pt>
                <c:pt idx="82">
                  <c:v>123.28655499315261</c:v>
                </c:pt>
                <c:pt idx="83">
                  <c:v>124.76046554303167</c:v>
                </c:pt>
                <c:pt idx="84">
                  <c:v>104.41478195190433</c:v>
                </c:pt>
                <c:pt idx="85">
                  <c:v>78.674607152819618</c:v>
                </c:pt>
                <c:pt idx="86">
                  <c:v>65.007564096212406</c:v>
                </c:pt>
                <c:pt idx="87">
                  <c:v>50.727655518293375</c:v>
                </c:pt>
                <c:pt idx="88">
                  <c:v>43.780862783908844</c:v>
                </c:pt>
                <c:pt idx="89">
                  <c:v>40.726973919272439</c:v>
                </c:pt>
                <c:pt idx="90">
                  <c:v>38.336831225037571</c:v>
                </c:pt>
                <c:pt idx="91">
                  <c:v>41.222676582694049</c:v>
                </c:pt>
                <c:pt idx="92">
                  <c:v>41.858578739643093</c:v>
                </c:pt>
                <c:pt idx="93">
                  <c:v>40.86908462500574</c:v>
                </c:pt>
                <c:pt idx="94">
                  <c:v>35.054006229162212</c:v>
                </c:pt>
                <c:pt idx="95">
                  <c:v>28.394190601825727</c:v>
                </c:pt>
                <c:pt idx="96">
                  <c:v>21.8066116156578</c:v>
                </c:pt>
                <c:pt idx="97">
                  <c:v>19.668104474782922</c:v>
                </c:pt>
                <c:pt idx="98">
                  <c:v>16.528034874439243</c:v>
                </c:pt>
                <c:pt idx="99">
                  <c:v>17.052915475726138</c:v>
                </c:pt>
                <c:pt idx="100">
                  <c:v>17.646427420377734</c:v>
                </c:pt>
                <c:pt idx="101">
                  <c:v>18.184582697391505</c:v>
                </c:pt>
                <c:pt idx="102">
                  <c:v>14.511770167946821</c:v>
                </c:pt>
                <c:pt idx="103">
                  <c:v>12.774768325567237</c:v>
                </c:pt>
                <c:pt idx="104">
                  <c:v>19.578061097383511</c:v>
                </c:pt>
                <c:pt idx="105">
                  <c:v>15.920985929012289</c:v>
                </c:pt>
                <c:pt idx="106">
                  <c:v>13.390489071249988</c:v>
                </c:pt>
                <c:pt idx="107">
                  <c:v>12.359317717909789</c:v>
                </c:pt>
                <c:pt idx="108">
                  <c:v>14.162234688758844</c:v>
                </c:pt>
                <c:pt idx="109">
                  <c:v>17.11352615725994</c:v>
                </c:pt>
                <c:pt idx="110">
                  <c:v>15.516109633326522</c:v>
                </c:pt>
                <c:pt idx="111">
                  <c:v>18.459476092815379</c:v>
                </c:pt>
                <c:pt idx="112">
                  <c:v>13.543065539479244</c:v>
                </c:pt>
                <c:pt idx="113">
                  <c:v>16.743850180983543</c:v>
                </c:pt>
                <c:pt idx="114">
                  <c:v>21.206044168114659</c:v>
                </c:pt>
                <c:pt idx="115">
                  <c:v>26.313153959274302</c:v>
                </c:pt>
                <c:pt idx="116">
                  <c:v>28.515412695169459</c:v>
                </c:pt>
                <c:pt idx="117">
                  <c:v>27.704699987649917</c:v>
                </c:pt>
                <c:pt idx="118">
                  <c:v>26.234947990059851</c:v>
                </c:pt>
                <c:pt idx="119">
                  <c:v>18.382370484590524</c:v>
                </c:pt>
                <c:pt idx="120">
                  <c:v>10.567519067645037</c:v>
                </c:pt>
                <c:pt idx="121">
                  <c:v>7.6771580874919891</c:v>
                </c:pt>
                <c:pt idx="122">
                  <c:v>9.3862003867626242</c:v>
                </c:pt>
                <c:pt idx="123">
                  <c:v>7.8115954028368151</c:v>
                </c:pt>
                <c:pt idx="124">
                  <c:v>4.5821747915744595</c:v>
                </c:pt>
                <c:pt idx="125">
                  <c:v>0.82574722027777625</c:v>
                </c:pt>
                <c:pt idx="126">
                  <c:v>-2.2566674203872878</c:v>
                </c:pt>
                <c:pt idx="127">
                  <c:v>6.8226838157177099</c:v>
                </c:pt>
                <c:pt idx="128">
                  <c:v>12.393692304253591</c:v>
                </c:pt>
                <c:pt idx="129">
                  <c:v>18.811331822276145</c:v>
                </c:pt>
                <c:pt idx="130">
                  <c:v>19.213501244544972</c:v>
                </c:pt>
                <c:pt idx="131">
                  <c:v>24.013356701016448</c:v>
                </c:pt>
                <c:pt idx="132">
                  <c:v>23.586116961956009</c:v>
                </c:pt>
                <c:pt idx="133">
                  <c:v>18.727785213947328</c:v>
                </c:pt>
                <c:pt idx="134">
                  <c:v>21.084734876513494</c:v>
                </c:pt>
                <c:pt idx="135">
                  <c:v>22.422975379824635</c:v>
                </c:pt>
                <c:pt idx="136">
                  <c:v>15.088786155581488</c:v>
                </c:pt>
                <c:pt idx="137">
                  <c:v>19.59117924058441</c:v>
                </c:pt>
                <c:pt idx="138">
                  <c:v>19.767430654764183</c:v>
                </c:pt>
                <c:pt idx="139">
                  <c:v>19.387055126786237</c:v>
                </c:pt>
                <c:pt idx="140">
                  <c:v>17.783676500916471</c:v>
                </c:pt>
                <c:pt idx="141">
                  <c:v>22.662534830093392</c:v>
                </c:pt>
                <c:pt idx="142">
                  <c:v>22.927274927377709</c:v>
                </c:pt>
                <c:pt idx="143">
                  <c:v>23.45417833983899</c:v>
                </c:pt>
                <c:pt idx="144">
                  <c:v>27.661875332713123</c:v>
                </c:pt>
                <c:pt idx="145">
                  <c:v>23.886918573617947</c:v>
                </c:pt>
                <c:pt idx="146">
                  <c:v>17.101868324875824</c:v>
                </c:pt>
                <c:pt idx="147">
                  <c:v>16.943851170420658</c:v>
                </c:pt>
                <c:pt idx="148">
                  <c:v>9.4123752814531372</c:v>
                </c:pt>
                <c:pt idx="149">
                  <c:v>13.407284575819972</c:v>
                </c:pt>
                <c:pt idx="150">
                  <c:v>23.015375554442414</c:v>
                </c:pt>
                <c:pt idx="151">
                  <c:v>16.804494188904755</c:v>
                </c:pt>
                <c:pt idx="152">
                  <c:v>14.703809410214404</c:v>
                </c:pt>
                <c:pt idx="153">
                  <c:v>2.3251282206773851</c:v>
                </c:pt>
                <c:pt idx="154">
                  <c:v>2.0341416903734171</c:v>
                </c:pt>
                <c:pt idx="155">
                  <c:v>-6.729782336115818</c:v>
                </c:pt>
                <c:pt idx="156">
                  <c:v>-15.008884989857677</c:v>
                </c:pt>
                <c:pt idx="157">
                  <c:v>-19.629242872118965</c:v>
                </c:pt>
                <c:pt idx="158">
                  <c:v>-19.387204434990878</c:v>
                </c:pt>
                <c:pt idx="159">
                  <c:v>-14.519000840306262</c:v>
                </c:pt>
                <c:pt idx="160">
                  <c:v>-14.527841073393802</c:v>
                </c:pt>
                <c:pt idx="161">
                  <c:v>-14.630421226382254</c:v>
                </c:pt>
                <c:pt idx="162">
                  <c:v>-6.801012829303744</c:v>
                </c:pt>
                <c:pt idx="163">
                  <c:v>-8.3460914094448242</c:v>
                </c:pt>
                <c:pt idx="164">
                  <c:v>-5.9504735357761547</c:v>
                </c:pt>
                <c:pt idx="165">
                  <c:v>-7.0666837288141267</c:v>
                </c:pt>
                <c:pt idx="166">
                  <c:v>-3.1622870955467306</c:v>
                </c:pt>
                <c:pt idx="167">
                  <c:v>10.772516051530857</c:v>
                </c:pt>
                <c:pt idx="168">
                  <c:v>13.668636303186418</c:v>
                </c:pt>
                <c:pt idx="169">
                  <c:v>8.544572809934607</c:v>
                </c:pt>
                <c:pt idx="170">
                  <c:v>0.68335412836074738</c:v>
                </c:pt>
                <c:pt idx="171">
                  <c:v>-1.5306871405839786</c:v>
                </c:pt>
                <c:pt idx="172">
                  <c:v>4.6771898237466871</c:v>
                </c:pt>
                <c:pt idx="173">
                  <c:v>7.9920953037738798</c:v>
                </c:pt>
                <c:pt idx="174">
                  <c:v>8.4753357183933247</c:v>
                </c:pt>
                <c:pt idx="175">
                  <c:v>8.3799825990200247</c:v>
                </c:pt>
                <c:pt idx="176">
                  <c:v>7.4097128635644935</c:v>
                </c:pt>
                <c:pt idx="177">
                  <c:v>7.3867059922218061</c:v>
                </c:pt>
                <c:pt idx="178">
                  <c:v>0.75552233600615182</c:v>
                </c:pt>
                <c:pt idx="179">
                  <c:v>-4.0297103543281878</c:v>
                </c:pt>
                <c:pt idx="180">
                  <c:v>-8.3188230181932568</c:v>
                </c:pt>
                <c:pt idx="181">
                  <c:v>-4.9587803163528292</c:v>
                </c:pt>
                <c:pt idx="182">
                  <c:v>-3.235750231265996</c:v>
                </c:pt>
                <c:pt idx="183">
                  <c:v>-7.3965700346231529</c:v>
                </c:pt>
                <c:pt idx="184">
                  <c:v>-9.5129296227693771</c:v>
                </c:pt>
                <c:pt idx="185">
                  <c:v>-3.2047174099683673</c:v>
                </c:pt>
                <c:pt idx="186">
                  <c:v>-8.9491152100563056</c:v>
                </c:pt>
                <c:pt idx="187">
                  <c:v>-11.299215482354185</c:v>
                </c:pt>
                <c:pt idx="188">
                  <c:v>-10.001085937023134</c:v>
                </c:pt>
                <c:pt idx="189">
                  <c:v>-4.4998164267539664</c:v>
                </c:pt>
                <c:pt idx="190">
                  <c:v>-4.1572027291059612</c:v>
                </c:pt>
                <c:pt idx="191">
                  <c:v>-8.1164393702745485</c:v>
                </c:pt>
                <c:pt idx="192">
                  <c:v>-5.1264535155296187</c:v>
                </c:pt>
                <c:pt idx="193">
                  <c:v>-8.4300503247976621</c:v>
                </c:pt>
                <c:pt idx="194">
                  <c:v>-8.7089502776861138</c:v>
                </c:pt>
                <c:pt idx="195">
                  <c:v>-18.055911977052716</c:v>
                </c:pt>
                <c:pt idx="196">
                  <c:v>-15.407207082509984</c:v>
                </c:pt>
                <c:pt idx="197">
                  <c:v>-20.878201425790792</c:v>
                </c:pt>
                <c:pt idx="198">
                  <c:v>-23.062089751362805</c:v>
                </c:pt>
                <c:pt idx="199">
                  <c:v>-19.998549065828314</c:v>
                </c:pt>
                <c:pt idx="200">
                  <c:v>-19.740003173947343</c:v>
                </c:pt>
                <c:pt idx="201">
                  <c:v>-19.027711882829664</c:v>
                </c:pt>
                <c:pt idx="202">
                  <c:v>-0.96350142371653646</c:v>
                </c:pt>
                <c:pt idx="203">
                  <c:v>5.885593144059186</c:v>
                </c:pt>
                <c:pt idx="204">
                  <c:v>15.02770958137512</c:v>
                </c:pt>
                <c:pt idx="205">
                  <c:v>20.252809539794924</c:v>
                </c:pt>
                <c:pt idx="206">
                  <c:v>19.075336707830445</c:v>
                </c:pt>
                <c:pt idx="207">
                  <c:v>22.330462124943722</c:v>
                </c:pt>
                <c:pt idx="208">
                  <c:v>-12.810878302812625</c:v>
                </c:pt>
                <c:pt idx="209">
                  <c:v>-13.487329940795888</c:v>
                </c:pt>
                <c:pt idx="210">
                  <c:v>-13.481383778691281</c:v>
                </c:pt>
                <c:pt idx="211">
                  <c:v>-12.102436988830561</c:v>
                </c:pt>
                <c:pt idx="212">
                  <c:v>-2.8848833726644614</c:v>
                </c:pt>
                <c:pt idx="213">
                  <c:v>-7.8296809517144936</c:v>
                </c:pt>
                <c:pt idx="214">
                  <c:v>-2.5522198835611221</c:v>
                </c:pt>
                <c:pt idx="215">
                  <c:v>1.3547612152099475</c:v>
                </c:pt>
                <c:pt idx="216">
                  <c:v>1.750348328232775</c:v>
                </c:pt>
                <c:pt idx="217">
                  <c:v>1.2070273137092329</c:v>
                </c:pt>
                <c:pt idx="218">
                  <c:v>15.393737148523343</c:v>
                </c:pt>
                <c:pt idx="219">
                  <c:v>25.174929381966592</c:v>
                </c:pt>
                <c:pt idx="220">
                  <c:v>38.910584300756426</c:v>
                </c:pt>
                <c:pt idx="221">
                  <c:v>28.690577115535717</c:v>
                </c:pt>
                <c:pt idx="222">
                  <c:v>26.926180168390289</c:v>
                </c:pt>
                <c:pt idx="223">
                  <c:v>25.168570196390192</c:v>
                </c:pt>
                <c:pt idx="224">
                  <c:v>4.3494937655925696</c:v>
                </c:pt>
                <c:pt idx="225">
                  <c:v>8.7674793951510992</c:v>
                </c:pt>
                <c:pt idx="226">
                  <c:v>4.6098241146802934</c:v>
                </c:pt>
                <c:pt idx="227">
                  <c:v>1.4259551407099025</c:v>
                </c:pt>
                <c:pt idx="228">
                  <c:v>1.1389560892582153</c:v>
                </c:pt>
                <c:pt idx="229">
                  <c:v>23.927560268044431</c:v>
                </c:pt>
                <c:pt idx="230">
                  <c:v>23.166334360361134</c:v>
                </c:pt>
                <c:pt idx="231">
                  <c:v>13.40397724235055</c:v>
                </c:pt>
                <c:pt idx="232">
                  <c:v>15.832567630648612</c:v>
                </c:pt>
                <c:pt idx="233">
                  <c:v>2.7799653829336535</c:v>
                </c:pt>
                <c:pt idx="234">
                  <c:v>1.6061994174718848</c:v>
                </c:pt>
                <c:pt idx="235">
                  <c:v>-32.149856133222613</c:v>
                </c:pt>
                <c:pt idx="236">
                  <c:v>-31.520184462547292</c:v>
                </c:pt>
                <c:pt idx="237">
                  <c:v>-13.737696625471131</c:v>
                </c:pt>
                <c:pt idx="238">
                  <c:v>-4.381753022193891</c:v>
                </c:pt>
                <c:pt idx="239">
                  <c:v>-10.254380905985812</c:v>
                </c:pt>
                <c:pt idx="240">
                  <c:v>-0.67998175477981704</c:v>
                </c:pt>
                <c:pt idx="241">
                  <c:v>5.1308306859731658</c:v>
                </c:pt>
                <c:pt idx="242">
                  <c:v>8.2101050478219975</c:v>
                </c:pt>
                <c:pt idx="243">
                  <c:v>2.03875901806353</c:v>
                </c:pt>
                <c:pt idx="244">
                  <c:v>1.1162079607248359</c:v>
                </c:pt>
                <c:pt idx="245">
                  <c:v>3.9368769769668575</c:v>
                </c:pt>
                <c:pt idx="246">
                  <c:v>5.4940891010761277</c:v>
                </c:pt>
                <c:pt idx="247">
                  <c:v>1.4902572155023108E-2</c:v>
                </c:pt>
                <c:pt idx="248">
                  <c:v>8.4022118706703282</c:v>
                </c:pt>
                <c:pt idx="249">
                  <c:v>13.548805227279672</c:v>
                </c:pt>
                <c:pt idx="250">
                  <c:v>15.578066385507583</c:v>
                </c:pt>
                <c:pt idx="251">
                  <c:v>15.318426062345509</c:v>
                </c:pt>
                <c:pt idx="252">
                  <c:v>14.562859290361416</c:v>
                </c:pt>
                <c:pt idx="253">
                  <c:v>5.4696020351648258</c:v>
                </c:pt>
                <c:pt idx="254">
                  <c:v>0.43297271156311012</c:v>
                </c:pt>
                <c:pt idx="255">
                  <c:v>8.4143571784496487</c:v>
                </c:pt>
                <c:pt idx="256">
                  <c:v>11.620287312030797</c:v>
                </c:pt>
                <c:pt idx="257">
                  <c:v>18.479355656862253</c:v>
                </c:pt>
                <c:pt idx="258">
                  <c:v>23.41865525221823</c:v>
                </c:pt>
                <c:pt idx="259">
                  <c:v>21.746403162479368</c:v>
                </c:pt>
                <c:pt idx="260">
                  <c:v>23.366029115200035</c:v>
                </c:pt>
                <c:pt idx="261">
                  <c:v>12.345081199407559</c:v>
                </c:pt>
                <c:pt idx="262">
                  <c:v>11.098303019762056</c:v>
                </c:pt>
                <c:pt idx="263">
                  <c:v>4.3937692055701518</c:v>
                </c:pt>
                <c:pt idx="264">
                  <c:v>6.8339663792848455</c:v>
                </c:pt>
                <c:pt idx="265">
                  <c:v>10.777772487759592</c:v>
                </c:pt>
                <c:pt idx="266">
                  <c:v>11.478700014710427</c:v>
                </c:pt>
                <c:pt idx="267">
                  <c:v>18.445492516994506</c:v>
                </c:pt>
                <c:pt idx="268">
                  <c:v>20.60598088622092</c:v>
                </c:pt>
                <c:pt idx="269">
                  <c:v>12.933458876728992</c:v>
                </c:pt>
                <c:pt idx="270">
                  <c:v>-1.7156075848341175</c:v>
                </c:pt>
                <c:pt idx="271">
                  <c:v>-4.8782175090312307</c:v>
                </c:pt>
                <c:pt idx="272">
                  <c:v>-8.8941951482295849</c:v>
                </c:pt>
                <c:pt idx="273">
                  <c:v>-14.439256082654026</c:v>
                </c:pt>
                <c:pt idx="274">
                  <c:v>-5.1258857610225732</c:v>
                </c:pt>
                <c:pt idx="275">
                  <c:v>-3.9506978878974905</c:v>
                </c:pt>
                <c:pt idx="276">
                  <c:v>-0.13991787278649781</c:v>
                </c:pt>
                <c:pt idx="277">
                  <c:v>-5.5300336345434289</c:v>
                </c:pt>
                <c:pt idx="278">
                  <c:v>-9.4948004529475725</c:v>
                </c:pt>
                <c:pt idx="279">
                  <c:v>-7.92127840948109</c:v>
                </c:pt>
                <c:pt idx="280">
                  <c:v>-14.519375044822709</c:v>
                </c:pt>
                <c:pt idx="281">
                  <c:v>-21.686140109539053</c:v>
                </c:pt>
                <c:pt idx="282">
                  <c:v>-10.078039209485098</c:v>
                </c:pt>
                <c:pt idx="283">
                  <c:v>-26.569151784658402</c:v>
                </c:pt>
                <c:pt idx="284">
                  <c:v>-27.611708901286079</c:v>
                </c:pt>
                <c:pt idx="285">
                  <c:v>-28.588582992911313</c:v>
                </c:pt>
                <c:pt idx="286">
                  <c:v>-39.356357801675813</c:v>
                </c:pt>
                <c:pt idx="287">
                  <c:v>-50.590971813201918</c:v>
                </c:pt>
                <c:pt idx="288">
                  <c:v>-34.609254656672476</c:v>
                </c:pt>
                <c:pt idx="289">
                  <c:v>-33.576896774411182</c:v>
                </c:pt>
                <c:pt idx="290">
                  <c:v>-41.383407013177873</c:v>
                </c:pt>
                <c:pt idx="291">
                  <c:v>-35.829296416878663</c:v>
                </c:pt>
                <c:pt idx="292">
                  <c:v>-34.482913389801979</c:v>
                </c:pt>
                <c:pt idx="293">
                  <c:v>-32.020806880831742</c:v>
                </c:pt>
                <c:pt idx="294">
                  <c:v>-43.437413481950784</c:v>
                </c:pt>
                <c:pt idx="295">
                  <c:v>-47.279375809073429</c:v>
                </c:pt>
                <c:pt idx="296">
                  <c:v>-48.985658652543975</c:v>
                </c:pt>
                <c:pt idx="297">
                  <c:v>-59.219497227549596</c:v>
                </c:pt>
                <c:pt idx="298">
                  <c:v>-67.728024122595826</c:v>
                </c:pt>
                <c:pt idx="299">
                  <c:v>-53.088554429411886</c:v>
                </c:pt>
                <c:pt idx="300">
                  <c:v>-41.287667086362831</c:v>
                </c:pt>
                <c:pt idx="301">
                  <c:v>-42.200657342314742</c:v>
                </c:pt>
                <c:pt idx="302">
                  <c:v>-42.580946340680129</c:v>
                </c:pt>
                <c:pt idx="303">
                  <c:v>-46.287611542582511</c:v>
                </c:pt>
                <c:pt idx="304">
                  <c:v>-47.89193377172947</c:v>
                </c:pt>
                <c:pt idx="305">
                  <c:v>-56.535661927819206</c:v>
                </c:pt>
                <c:pt idx="306">
                  <c:v>-54.437613384962049</c:v>
                </c:pt>
                <c:pt idx="307">
                  <c:v>-46.682630266427992</c:v>
                </c:pt>
                <c:pt idx="308">
                  <c:v>-40.300707229375831</c:v>
                </c:pt>
                <c:pt idx="309">
                  <c:v>-38.500140996456111</c:v>
                </c:pt>
                <c:pt idx="310">
                  <c:v>-36.533029724597895</c:v>
                </c:pt>
                <c:pt idx="311">
                  <c:v>-41.036152760267242</c:v>
                </c:pt>
                <c:pt idx="312">
                  <c:v>-32.997483518838891</c:v>
                </c:pt>
                <c:pt idx="313">
                  <c:v>-44.230343110442192</c:v>
                </c:pt>
                <c:pt idx="314">
                  <c:v>-54.408506473422051</c:v>
                </c:pt>
                <c:pt idx="315">
                  <c:v>-61.402006790757184</c:v>
                </c:pt>
                <c:pt idx="316">
                  <c:v>-66.046551379323006</c:v>
                </c:pt>
                <c:pt idx="317">
                  <c:v>-64.693209798574458</c:v>
                </c:pt>
                <c:pt idx="318">
                  <c:v>-68.309517432093628</c:v>
                </c:pt>
                <c:pt idx="319">
                  <c:v>-60.755749897241628</c:v>
                </c:pt>
                <c:pt idx="320">
                  <c:v>-59.286755240082698</c:v>
                </c:pt>
                <c:pt idx="321">
                  <c:v>-51.077579219460461</c:v>
                </c:pt>
                <c:pt idx="322">
                  <c:v>-38.51473543810846</c:v>
                </c:pt>
                <c:pt idx="323">
                  <c:v>-56.573453045010581</c:v>
                </c:pt>
                <c:pt idx="324">
                  <c:v>-65.912495705962215</c:v>
                </c:pt>
                <c:pt idx="325">
                  <c:v>-66.814418968200641</c:v>
                </c:pt>
                <c:pt idx="326">
                  <c:v>-67.319374737858766</c:v>
                </c:pt>
                <c:pt idx="327">
                  <c:v>-88.643039312005044</c:v>
                </c:pt>
                <c:pt idx="328">
                  <c:v>-90.232311381101567</c:v>
                </c:pt>
                <c:pt idx="329">
                  <c:v>-86.240828306913386</c:v>
                </c:pt>
                <c:pt idx="330">
                  <c:v>-74.376554484128917</c:v>
                </c:pt>
                <c:pt idx="331">
                  <c:v>-59.035847385525699</c:v>
                </c:pt>
                <c:pt idx="332">
                  <c:v>-62.048328617334391</c:v>
                </c:pt>
                <c:pt idx="333">
                  <c:v>-65.298310432553251</c:v>
                </c:pt>
                <c:pt idx="334">
                  <c:v>-57.226269839167571</c:v>
                </c:pt>
                <c:pt idx="335">
                  <c:v>-70.784593419432667</c:v>
                </c:pt>
                <c:pt idx="336">
                  <c:v>-70.854506398558669</c:v>
                </c:pt>
                <c:pt idx="337">
                  <c:v>-81.819958084344819</c:v>
                </c:pt>
                <c:pt idx="338">
                  <c:v>-105.78616365790367</c:v>
                </c:pt>
                <c:pt idx="339">
                  <c:v>-106.52885386812687</c:v>
                </c:pt>
                <c:pt idx="340">
                  <c:v>-97.297316191792504</c:v>
                </c:pt>
                <c:pt idx="341">
                  <c:v>-62.788071143865579</c:v>
                </c:pt>
                <c:pt idx="342">
                  <c:v>-59.683700194478035</c:v>
                </c:pt>
                <c:pt idx="343">
                  <c:v>-60.655222510933868</c:v>
                </c:pt>
                <c:pt idx="344">
                  <c:v>-39.807070686578754</c:v>
                </c:pt>
                <c:pt idx="345">
                  <c:v>-34.275721292853405</c:v>
                </c:pt>
                <c:pt idx="346">
                  <c:v>-38.398471229791653</c:v>
                </c:pt>
                <c:pt idx="347">
                  <c:v>-49.424284973859812</c:v>
                </c:pt>
                <c:pt idx="348">
                  <c:v>-65.370402400612818</c:v>
                </c:pt>
                <c:pt idx="349">
                  <c:v>-57.689430104255678</c:v>
                </c:pt>
                <c:pt idx="350">
                  <c:v>-49.761634278893439</c:v>
                </c:pt>
                <c:pt idx="351">
                  <c:v>-38.972912543773703</c:v>
                </c:pt>
                <c:pt idx="352">
                  <c:v>-35.55704577386382</c:v>
                </c:pt>
                <c:pt idx="353">
                  <c:v>-40.886996964931484</c:v>
                </c:pt>
                <c:pt idx="354">
                  <c:v>-38.534578284740405</c:v>
                </c:pt>
                <c:pt idx="355">
                  <c:v>-30.942471414089198</c:v>
                </c:pt>
                <c:pt idx="356">
                  <c:v>-29.961093552470231</c:v>
                </c:pt>
                <c:pt idx="357">
                  <c:v>-55.647717942714678</c:v>
                </c:pt>
                <c:pt idx="358">
                  <c:v>-73.773257011055932</c:v>
                </c:pt>
                <c:pt idx="359">
                  <c:v>-66.567257277131034</c:v>
                </c:pt>
                <c:pt idx="360">
                  <c:v>-37.952805093169218</c:v>
                </c:pt>
                <c:pt idx="361">
                  <c:v>-45.33225794577595</c:v>
                </c:pt>
                <c:pt idx="362">
                  <c:v>-55.806620454430629</c:v>
                </c:pt>
                <c:pt idx="363">
                  <c:v>-43.554553638100629</c:v>
                </c:pt>
                <c:pt idx="364">
                  <c:v>-37.439044477462744</c:v>
                </c:pt>
                <c:pt idx="365">
                  <c:v>-56.006197919011129</c:v>
                </c:pt>
                <c:pt idx="366">
                  <c:v>-76.087937572836836</c:v>
                </c:pt>
                <c:pt idx="367">
                  <c:v>-68.51076164090631</c:v>
                </c:pt>
                <c:pt idx="368">
                  <c:v>-69.413758454322817</c:v>
                </c:pt>
                <c:pt idx="369">
                  <c:v>-80.59651126396659</c:v>
                </c:pt>
                <c:pt idx="370">
                  <c:v>-93.032013778448061</c:v>
                </c:pt>
                <c:pt idx="371">
                  <c:v>-87.411102955579793</c:v>
                </c:pt>
                <c:pt idx="372">
                  <c:v>-70.813795813322088</c:v>
                </c:pt>
                <c:pt idx="373">
                  <c:v>-72.238153559088687</c:v>
                </c:pt>
                <c:pt idx="374">
                  <c:v>-74.358104572773016</c:v>
                </c:pt>
                <c:pt idx="375">
                  <c:v>-61.926354144573224</c:v>
                </c:pt>
                <c:pt idx="376">
                  <c:v>-79.49238674759863</c:v>
                </c:pt>
                <c:pt idx="377">
                  <c:v>-77.72087588107587</c:v>
                </c:pt>
                <c:pt idx="378">
                  <c:v>-71.166644221067429</c:v>
                </c:pt>
                <c:pt idx="379">
                  <c:v>-64.443524419784524</c:v>
                </c:pt>
                <c:pt idx="380">
                  <c:v>-59.282568513631816</c:v>
                </c:pt>
                <c:pt idx="381">
                  <c:v>-63.997754373908037</c:v>
                </c:pt>
                <c:pt idx="382">
                  <c:v>-57.803501301646179</c:v>
                </c:pt>
                <c:pt idx="383">
                  <c:v>-81.409892728567115</c:v>
                </c:pt>
                <c:pt idx="384">
                  <c:v>-92.264739832997293</c:v>
                </c:pt>
                <c:pt idx="385">
                  <c:v>-64.994147281527489</c:v>
                </c:pt>
                <c:pt idx="386">
                  <c:v>-42.865546514511095</c:v>
                </c:pt>
                <c:pt idx="387">
                  <c:v>-50.763589127659827</c:v>
                </c:pt>
                <c:pt idx="388">
                  <c:v>-57.495485266208618</c:v>
                </c:pt>
                <c:pt idx="389">
                  <c:v>-58.263640181541462</c:v>
                </c:pt>
                <c:pt idx="390">
                  <c:v>-74.667078349828728</c:v>
                </c:pt>
                <c:pt idx="391">
                  <c:v>-63.534840180158596</c:v>
                </c:pt>
                <c:pt idx="392">
                  <c:v>-61.456147588491433</c:v>
                </c:pt>
                <c:pt idx="393">
                  <c:v>-65.392020151615156</c:v>
                </c:pt>
                <c:pt idx="394">
                  <c:v>-69.079315120577803</c:v>
                </c:pt>
                <c:pt idx="395">
                  <c:v>-65.110019789934142</c:v>
                </c:pt>
                <c:pt idx="396">
                  <c:v>-42.454323875188834</c:v>
                </c:pt>
                <c:pt idx="397">
                  <c:v>-51.099066224336639</c:v>
                </c:pt>
                <c:pt idx="398">
                  <c:v>-84.731719621539185</c:v>
                </c:pt>
                <c:pt idx="399">
                  <c:v>-85.435535787940012</c:v>
                </c:pt>
                <c:pt idx="400">
                  <c:v>-100.79940664517881</c:v>
                </c:pt>
                <c:pt idx="401">
                  <c:v>-102.68237602102755</c:v>
                </c:pt>
                <c:pt idx="402">
                  <c:v>-96.111265868186933</c:v>
                </c:pt>
                <c:pt idx="403">
                  <c:v>-80.356903045654292</c:v>
                </c:pt>
                <c:pt idx="404">
                  <c:v>-52.664580680012705</c:v>
                </c:pt>
                <c:pt idx="405">
                  <c:v>-55.400926661968242</c:v>
                </c:pt>
                <c:pt idx="406">
                  <c:v>-47.383898009777056</c:v>
                </c:pt>
                <c:pt idx="407">
                  <c:v>-45.409551980018648</c:v>
                </c:pt>
                <c:pt idx="408">
                  <c:v>-38.431941516756979</c:v>
                </c:pt>
                <c:pt idx="409">
                  <c:v>-39.350165179491057</c:v>
                </c:pt>
                <c:pt idx="410">
                  <c:v>-56.437438913583776</c:v>
                </c:pt>
                <c:pt idx="411">
                  <c:v>-51.022511748313889</c:v>
                </c:pt>
                <c:pt idx="412">
                  <c:v>-54.760586602807052</c:v>
                </c:pt>
                <c:pt idx="413">
                  <c:v>-78.99016532289977</c:v>
                </c:pt>
                <c:pt idx="414">
                  <c:v>-66.798694640278825</c:v>
                </c:pt>
                <c:pt idx="415">
                  <c:v>-74.366886061668424</c:v>
                </c:pt>
                <c:pt idx="416">
                  <c:v>-75.336432130932792</c:v>
                </c:pt>
                <c:pt idx="417">
                  <c:v>-57.846472628712661</c:v>
                </c:pt>
                <c:pt idx="418">
                  <c:v>-56.292920493245106</c:v>
                </c:pt>
                <c:pt idx="419">
                  <c:v>-56.581173702001593</c:v>
                </c:pt>
                <c:pt idx="420">
                  <c:v>-48.905169478177982</c:v>
                </c:pt>
                <c:pt idx="421">
                  <c:v>-31.016192644119258</c:v>
                </c:pt>
                <c:pt idx="422">
                  <c:v>-28.011203780174299</c:v>
                </c:pt>
                <c:pt idx="423">
                  <c:v>-30.12836067438127</c:v>
                </c:pt>
                <c:pt idx="424">
                  <c:v>-28.628873785853386</c:v>
                </c:pt>
                <c:pt idx="425">
                  <c:v>-19.277798392295892</c:v>
                </c:pt>
                <c:pt idx="426">
                  <c:v>-21.094559642672607</c:v>
                </c:pt>
                <c:pt idx="427">
                  <c:v>-34.745731671571718</c:v>
                </c:pt>
                <c:pt idx="428">
                  <c:v>-40.663192473649985</c:v>
                </c:pt>
                <c:pt idx="429">
                  <c:v>-46.882711917400343</c:v>
                </c:pt>
                <c:pt idx="430">
                  <c:v>-50.706856597423553</c:v>
                </c:pt>
                <c:pt idx="431">
                  <c:v>-37.27813890182972</c:v>
                </c:pt>
                <c:pt idx="432">
                  <c:v>-42.528510881543127</c:v>
                </c:pt>
                <c:pt idx="433">
                  <c:v>-39.39629574823374</c:v>
                </c:pt>
                <c:pt idx="434">
                  <c:v>-29.728964314103166</c:v>
                </c:pt>
                <c:pt idx="435">
                  <c:v>-41.916326686263062</c:v>
                </c:pt>
                <c:pt idx="436">
                  <c:v>-42.071796645522113</c:v>
                </c:pt>
                <c:pt idx="437">
                  <c:v>-29.423736966609908</c:v>
                </c:pt>
                <c:pt idx="438">
                  <c:v>-32.874267546415297</c:v>
                </c:pt>
                <c:pt idx="439">
                  <c:v>-29.837417030215249</c:v>
                </c:pt>
                <c:pt idx="440">
                  <c:v>-35.893165390849106</c:v>
                </c:pt>
                <c:pt idx="441">
                  <c:v>-38.726406521916374</c:v>
                </c:pt>
                <c:pt idx="442">
                  <c:v>-22.451508404493325</c:v>
                </c:pt>
                <c:pt idx="443">
                  <c:v>-31.657423492074031</c:v>
                </c:pt>
                <c:pt idx="444">
                  <c:v>-37.618491925597255</c:v>
                </c:pt>
                <c:pt idx="445">
                  <c:v>-36.532043337702703</c:v>
                </c:pt>
                <c:pt idx="446">
                  <c:v>-25.371467135548585</c:v>
                </c:pt>
                <c:pt idx="447">
                  <c:v>-31.842386938214247</c:v>
                </c:pt>
                <c:pt idx="448">
                  <c:v>-41.290145854949969</c:v>
                </c:pt>
                <c:pt idx="449">
                  <c:v>-49.656982451081319</c:v>
                </c:pt>
                <c:pt idx="450">
                  <c:v>-55.331981106877322</c:v>
                </c:pt>
                <c:pt idx="451">
                  <c:v>-48.928861257791482</c:v>
                </c:pt>
                <c:pt idx="452">
                  <c:v>-49.764671630978626</c:v>
                </c:pt>
                <c:pt idx="453">
                  <c:v>-80.86301483583452</c:v>
                </c:pt>
                <c:pt idx="454">
                  <c:v>-80.821975545763962</c:v>
                </c:pt>
                <c:pt idx="455">
                  <c:v>-62.502348153233527</c:v>
                </c:pt>
                <c:pt idx="456">
                  <c:v>-62.070419998526575</c:v>
                </c:pt>
                <c:pt idx="457">
                  <c:v>-61.626825297713253</c:v>
                </c:pt>
                <c:pt idx="458">
                  <c:v>-66.632981652855847</c:v>
                </c:pt>
                <c:pt idx="459">
                  <c:v>-77.576001502633119</c:v>
                </c:pt>
                <c:pt idx="460">
                  <c:v>-79.496417535305056</c:v>
                </c:pt>
                <c:pt idx="461">
                  <c:v>-92.228261678338015</c:v>
                </c:pt>
                <c:pt idx="462">
                  <c:v>-93.707454000473092</c:v>
                </c:pt>
                <c:pt idx="463">
                  <c:v>-81.660122566342409</c:v>
                </c:pt>
                <c:pt idx="464">
                  <c:v>-82.462079325437514</c:v>
                </c:pt>
                <c:pt idx="465">
                  <c:v>-91.843618305087091</c:v>
                </c:pt>
                <c:pt idx="466">
                  <c:v>-94.145764827489813</c:v>
                </c:pt>
                <c:pt idx="467">
                  <c:v>-97.297961550831758</c:v>
                </c:pt>
                <c:pt idx="468">
                  <c:v>-93.308190153837188</c:v>
                </c:pt>
                <c:pt idx="469">
                  <c:v>-94.474963659286516</c:v>
                </c:pt>
                <c:pt idx="470">
                  <c:v>-92.751713589310668</c:v>
                </c:pt>
                <c:pt idx="471">
                  <c:v>-80.547651303768134</c:v>
                </c:pt>
                <c:pt idx="472">
                  <c:v>-72.925064907193189</c:v>
                </c:pt>
                <c:pt idx="473">
                  <c:v>-65.760668499112171</c:v>
                </c:pt>
                <c:pt idx="474">
                  <c:v>-64.688855969667429</c:v>
                </c:pt>
                <c:pt idx="475">
                  <c:v>-64.890537650466001</c:v>
                </c:pt>
                <c:pt idx="476">
                  <c:v>-49.259136302113518</c:v>
                </c:pt>
                <c:pt idx="477">
                  <c:v>-44.456059830427137</c:v>
                </c:pt>
                <c:pt idx="478">
                  <c:v>-48.101816993474927</c:v>
                </c:pt>
                <c:pt idx="479">
                  <c:v>-51.784899933934184</c:v>
                </c:pt>
                <c:pt idx="480">
                  <c:v>-60.688026292681684</c:v>
                </c:pt>
                <c:pt idx="481">
                  <c:v>-57.123638236641852</c:v>
                </c:pt>
                <c:pt idx="482">
                  <c:v>-63.183736755251914</c:v>
                </c:pt>
                <c:pt idx="483">
                  <c:v>-61.447929432153728</c:v>
                </c:pt>
                <c:pt idx="484">
                  <c:v>-62.528640747666373</c:v>
                </c:pt>
                <c:pt idx="485">
                  <c:v>-49.309706212878211</c:v>
                </c:pt>
                <c:pt idx="486">
                  <c:v>-26.172672709107417</c:v>
                </c:pt>
                <c:pt idx="487">
                  <c:v>-26.353530499219914</c:v>
                </c:pt>
                <c:pt idx="488">
                  <c:v>-28.201050570726409</c:v>
                </c:pt>
                <c:pt idx="489">
                  <c:v>-35.532211415767676</c:v>
                </c:pt>
                <c:pt idx="490">
                  <c:v>-40.040506521224984</c:v>
                </c:pt>
                <c:pt idx="491">
                  <c:v>-28.319096595644965</c:v>
                </c:pt>
                <c:pt idx="492">
                  <c:v>-28.917304407238987</c:v>
                </c:pt>
                <c:pt idx="493">
                  <c:v>-35.358311592459643</c:v>
                </c:pt>
                <c:pt idx="494">
                  <c:v>-30.414561525940883</c:v>
                </c:pt>
                <c:pt idx="495">
                  <c:v>-28.058795922160186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4B-4185-A6BB-C5B5E2D65AEC}"/>
            </c:ext>
          </c:extLst>
        </c:ser>
        <c:ser>
          <c:idx val="4"/>
          <c:order val="4"/>
          <c:tx>
            <c:strRef>
              <c:f>mtrx!$B$302</c:f>
              <c:strCache>
                <c:ptCount val="1"/>
                <c:pt idx="0">
                  <c:v>TELEFO 4 3/8 PERP nc-24</c:v>
                </c:pt>
              </c:strCache>
            </c:strRef>
          </c:tx>
          <c:spPr>
            <a:ln w="28575" cap="rnd">
              <a:solidFill>
                <a:schemeClr val="accent1">
                  <a:tint val="9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93000"/>
                </a:schemeClr>
              </a:solidFill>
              <a:ln w="9525">
                <a:solidFill>
                  <a:schemeClr val="accent1">
                    <a:tint val="93000"/>
                  </a:schemeClr>
                </a:solidFill>
              </a:ln>
              <a:effectLst/>
            </c:spPr>
          </c:marker>
          <c:cat>
            <c:numRef>
              <c:f>mtrx!$N$244:$SO$244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mtrx!$N$302:$SO$302</c:f>
              <c:numCache>
                <c:formatCode>0</c:formatCode>
                <c:ptCount val="496"/>
                <c:pt idx="0">
                  <c:v>5.3750564489364479</c:v>
                </c:pt>
                <c:pt idx="1">
                  <c:v>4.4911596794128172</c:v>
                </c:pt>
                <c:pt idx="2">
                  <c:v>-15.458131608009296</c:v>
                </c:pt>
                <c:pt idx="3">
                  <c:v>-5.2888815717697071</c:v>
                </c:pt>
                <c:pt idx="4">
                  <c:v>-16.341471748352035</c:v>
                </c:pt>
                <c:pt idx="5">
                  <c:v>-23.439002490997268</c:v>
                </c:pt>
                <c:pt idx="6">
                  <c:v>-14.122194004058827</c:v>
                </c:pt>
                <c:pt idx="7">
                  <c:v>-0.73039069271089829</c:v>
                </c:pt>
                <c:pt idx="8">
                  <c:v>12.164808064460772</c:v>
                </c:pt>
                <c:pt idx="9">
                  <c:v>6.0970021057128747</c:v>
                </c:pt>
                <c:pt idx="10">
                  <c:v>12.503952095031707</c:v>
                </c:pt>
                <c:pt idx="11">
                  <c:v>-10.375587160110513</c:v>
                </c:pt>
                <c:pt idx="12">
                  <c:v>19.943006685256989</c:v>
                </c:pt>
                <c:pt idx="13">
                  <c:v>13.87382597446441</c:v>
                </c:pt>
                <c:pt idx="14">
                  <c:v>20.618291996955861</c:v>
                </c:pt>
                <c:pt idx="15">
                  <c:v>19.97394654464722</c:v>
                </c:pt>
                <c:pt idx="16">
                  <c:v>-6.1932940340042251</c:v>
                </c:pt>
                <c:pt idx="17">
                  <c:v>30.938912307739258</c:v>
                </c:pt>
                <c:pt idx="18">
                  <c:v>18.360672171592682</c:v>
                </c:pt>
                <c:pt idx="19">
                  <c:v>57.76429657649993</c:v>
                </c:pt>
                <c:pt idx="20">
                  <c:v>56.232951456069941</c:v>
                </c:pt>
                <c:pt idx="21">
                  <c:v>56.841455290794386</c:v>
                </c:pt>
                <c:pt idx="22">
                  <c:v>20.840418636321999</c:v>
                </c:pt>
                <c:pt idx="23">
                  <c:v>-7.1405076541900598</c:v>
                </c:pt>
                <c:pt idx="24">
                  <c:v>16.807568225860564</c:v>
                </c:pt>
                <c:pt idx="25">
                  <c:v>0.36712670230866706</c:v>
                </c:pt>
                <c:pt idx="26">
                  <c:v>9.8310885410309083</c:v>
                </c:pt>
                <c:pt idx="27">
                  <c:v>32.599190852165236</c:v>
                </c:pt>
                <c:pt idx="28">
                  <c:v>57.473217513084421</c:v>
                </c:pt>
                <c:pt idx="29">
                  <c:v>48.571997713088933</c:v>
                </c:pt>
                <c:pt idx="30">
                  <c:v>49.042568481445301</c:v>
                </c:pt>
                <c:pt idx="31">
                  <c:v>64.020040607452415</c:v>
                </c:pt>
                <c:pt idx="32">
                  <c:v>83.678367672920217</c:v>
                </c:pt>
                <c:pt idx="33">
                  <c:v>70.368985795974709</c:v>
                </c:pt>
                <c:pt idx="34">
                  <c:v>52.585187890052794</c:v>
                </c:pt>
                <c:pt idx="35">
                  <c:v>72.333015581130951</c:v>
                </c:pt>
                <c:pt idx="36">
                  <c:v>62.16679201030729</c:v>
                </c:pt>
                <c:pt idx="37">
                  <c:v>97.523781097412098</c:v>
                </c:pt>
                <c:pt idx="38">
                  <c:v>98.005370703697224</c:v>
                </c:pt>
                <c:pt idx="39">
                  <c:v>98.999704400062512</c:v>
                </c:pt>
                <c:pt idx="40">
                  <c:v>91.772243416786182</c:v>
                </c:pt>
                <c:pt idx="41">
                  <c:v>95.720685306549058</c:v>
                </c:pt>
                <c:pt idx="42">
                  <c:v>101.89889901161189</c:v>
                </c:pt>
                <c:pt idx="43">
                  <c:v>110.6445693159103</c:v>
                </c:pt>
                <c:pt idx="44">
                  <c:v>65.104328056335476</c:v>
                </c:pt>
                <c:pt idx="45">
                  <c:v>71.501229431152353</c:v>
                </c:pt>
                <c:pt idx="46">
                  <c:v>58.018662127494792</c:v>
                </c:pt>
                <c:pt idx="47">
                  <c:v>63.623882012367233</c:v>
                </c:pt>
                <c:pt idx="48">
                  <c:v>63.458234912872342</c:v>
                </c:pt>
                <c:pt idx="49">
                  <c:v>93.870170294761635</c:v>
                </c:pt>
                <c:pt idx="50">
                  <c:v>97.026094074249272</c:v>
                </c:pt>
                <c:pt idx="51">
                  <c:v>84.129666230201678</c:v>
                </c:pt>
                <c:pt idx="52">
                  <c:v>63.305662212371772</c:v>
                </c:pt>
                <c:pt idx="53">
                  <c:v>69.025999160766617</c:v>
                </c:pt>
                <c:pt idx="54">
                  <c:v>120.87501789665225</c:v>
                </c:pt>
                <c:pt idx="55">
                  <c:v>91.402640590667716</c:v>
                </c:pt>
                <c:pt idx="56">
                  <c:v>80.0743000841141</c:v>
                </c:pt>
                <c:pt idx="57">
                  <c:v>90.244419981956469</c:v>
                </c:pt>
                <c:pt idx="58">
                  <c:v>112.11075424861906</c:v>
                </c:pt>
                <c:pt idx="59">
                  <c:v>76.037639747619608</c:v>
                </c:pt>
                <c:pt idx="60">
                  <c:v>49.771246294021637</c:v>
                </c:pt>
                <c:pt idx="61">
                  <c:v>75.883059761047321</c:v>
                </c:pt>
                <c:pt idx="62">
                  <c:v>58.481229116439806</c:v>
                </c:pt>
                <c:pt idx="63">
                  <c:v>64.774003953933629</c:v>
                </c:pt>
                <c:pt idx="64">
                  <c:v>111.41062978076934</c:v>
                </c:pt>
                <c:pt idx="65">
                  <c:v>88.688508384704505</c:v>
                </c:pt>
                <c:pt idx="66">
                  <c:v>85.207933717727656</c:v>
                </c:pt>
                <c:pt idx="67">
                  <c:v>50.804464928626999</c:v>
                </c:pt>
                <c:pt idx="68">
                  <c:v>56.759505167007433</c:v>
                </c:pt>
                <c:pt idx="69">
                  <c:v>55.227426188468939</c:v>
                </c:pt>
                <c:pt idx="70">
                  <c:v>-25.216523443222172</c:v>
                </c:pt>
                <c:pt idx="71">
                  <c:v>-26.635618263244623</c:v>
                </c:pt>
                <c:pt idx="72">
                  <c:v>-46.131174798011784</c:v>
                </c:pt>
                <c:pt idx="73">
                  <c:v>17.871105840682958</c:v>
                </c:pt>
                <c:pt idx="74">
                  <c:v>28.189508964538504</c:v>
                </c:pt>
                <c:pt idx="75">
                  <c:v>2.3295771579741995</c:v>
                </c:pt>
                <c:pt idx="76">
                  <c:v>43.555108130455096</c:v>
                </c:pt>
                <c:pt idx="77">
                  <c:v>40.395506937980713</c:v>
                </c:pt>
                <c:pt idx="78">
                  <c:v>117.85052468585968</c:v>
                </c:pt>
                <c:pt idx="79">
                  <c:v>100.57807984161371</c:v>
                </c:pt>
                <c:pt idx="80">
                  <c:v>135.43036355304719</c:v>
                </c:pt>
                <c:pt idx="81">
                  <c:v>146.06235473346709</c:v>
                </c:pt>
                <c:pt idx="82">
                  <c:v>130.7979123754501</c:v>
                </c:pt>
                <c:pt idx="83">
                  <c:v>128.02508459091189</c:v>
                </c:pt>
                <c:pt idx="84">
                  <c:v>109.30010165786746</c:v>
                </c:pt>
                <c:pt idx="85">
                  <c:v>77.775504781723015</c:v>
                </c:pt>
                <c:pt idx="86">
                  <c:v>58.290477754592899</c:v>
                </c:pt>
                <c:pt idx="87">
                  <c:v>45.404313140869135</c:v>
                </c:pt>
                <c:pt idx="88">
                  <c:v>38.47485369014737</c:v>
                </c:pt>
                <c:pt idx="89">
                  <c:v>33.790322828292801</c:v>
                </c:pt>
                <c:pt idx="90">
                  <c:v>26.432912528038031</c:v>
                </c:pt>
                <c:pt idx="91">
                  <c:v>27.858190936088562</c:v>
                </c:pt>
                <c:pt idx="92">
                  <c:v>28.190594655990566</c:v>
                </c:pt>
                <c:pt idx="93">
                  <c:v>29.824371170043946</c:v>
                </c:pt>
                <c:pt idx="94">
                  <c:v>25.828403568267788</c:v>
                </c:pt>
                <c:pt idx="95">
                  <c:v>20.147462542533873</c:v>
                </c:pt>
                <c:pt idx="96">
                  <c:v>15.61616055488588</c:v>
                </c:pt>
                <c:pt idx="97">
                  <c:v>11.785936166763292</c:v>
                </c:pt>
                <c:pt idx="98">
                  <c:v>9.2452627553939806</c:v>
                </c:pt>
                <c:pt idx="99">
                  <c:v>10.288610957145693</c:v>
                </c:pt>
                <c:pt idx="100">
                  <c:v>9.7973901271820125</c:v>
                </c:pt>
                <c:pt idx="101">
                  <c:v>8.0028459262847775</c:v>
                </c:pt>
                <c:pt idx="102">
                  <c:v>4.3035860157012849</c:v>
                </c:pt>
                <c:pt idx="103">
                  <c:v>1.961649476051349</c:v>
                </c:pt>
                <c:pt idx="104">
                  <c:v>9.0974157667160114</c:v>
                </c:pt>
                <c:pt idx="105">
                  <c:v>6.5128606443405204</c:v>
                </c:pt>
                <c:pt idx="106">
                  <c:v>4.577060669898998</c:v>
                </c:pt>
                <c:pt idx="107">
                  <c:v>2.0154162349700755</c:v>
                </c:pt>
                <c:pt idx="108">
                  <c:v>3.6384814233779821</c:v>
                </c:pt>
                <c:pt idx="109">
                  <c:v>7.9089153795242453</c:v>
                </c:pt>
                <c:pt idx="110">
                  <c:v>6.6413760051727309</c:v>
                </c:pt>
                <c:pt idx="111">
                  <c:v>8.1822125320434509</c:v>
                </c:pt>
                <c:pt idx="112">
                  <c:v>2.0493940515518148</c:v>
                </c:pt>
                <c:pt idx="113">
                  <c:v>-2.7151632413864206</c:v>
                </c:pt>
                <c:pt idx="114">
                  <c:v>2.1631764392853086</c:v>
                </c:pt>
                <c:pt idx="115">
                  <c:v>5.2613992185592622</c:v>
                </c:pt>
                <c:pt idx="116">
                  <c:v>4.4483459901809681</c:v>
                </c:pt>
                <c:pt idx="117">
                  <c:v>3.3259050197601425</c:v>
                </c:pt>
                <c:pt idx="118">
                  <c:v>2.8053941535949605</c:v>
                </c:pt>
                <c:pt idx="119">
                  <c:v>-4.1062203941345388</c:v>
                </c:pt>
                <c:pt idx="120">
                  <c:v>-11.545970128059423</c:v>
                </c:pt>
                <c:pt idx="121">
                  <c:v>-13.679135661125173</c:v>
                </c:pt>
                <c:pt idx="122">
                  <c:v>-10.601778955459594</c:v>
                </c:pt>
                <c:pt idx="123">
                  <c:v>-12.325931847572321</c:v>
                </c:pt>
                <c:pt idx="124">
                  <c:v>-15.541482713699367</c:v>
                </c:pt>
                <c:pt idx="125">
                  <c:v>-18.550563871383702</c:v>
                </c:pt>
                <c:pt idx="126">
                  <c:v>-22.968873784065266</c:v>
                </c:pt>
                <c:pt idx="127">
                  <c:v>-13.004560534477235</c:v>
                </c:pt>
                <c:pt idx="128">
                  <c:v>-3.8359096641540589</c:v>
                </c:pt>
                <c:pt idx="129">
                  <c:v>0.9541267690658799</c:v>
                </c:pt>
                <c:pt idx="130">
                  <c:v>3.2573416147232024</c:v>
                </c:pt>
                <c:pt idx="131">
                  <c:v>6.6289544429778857</c:v>
                </c:pt>
                <c:pt idx="132">
                  <c:v>7.0463902378082537</c:v>
                </c:pt>
                <c:pt idx="133">
                  <c:v>1.4801683778763106</c:v>
                </c:pt>
                <c:pt idx="134">
                  <c:v>6.4910660667419222</c:v>
                </c:pt>
                <c:pt idx="135">
                  <c:v>5.9309083480834772</c:v>
                </c:pt>
                <c:pt idx="136">
                  <c:v>0.73912527084351609</c:v>
                </c:pt>
                <c:pt idx="137">
                  <c:v>5.0310090503692777</c:v>
                </c:pt>
                <c:pt idx="138">
                  <c:v>5.8507485609054584</c:v>
                </c:pt>
                <c:pt idx="139">
                  <c:v>5.0727049942016436</c:v>
                </c:pt>
                <c:pt idx="140">
                  <c:v>2.4511313657760638</c:v>
                </c:pt>
                <c:pt idx="141">
                  <c:v>7.2915429086685322</c:v>
                </c:pt>
                <c:pt idx="142">
                  <c:v>8.9352210359573689</c:v>
                </c:pt>
                <c:pt idx="143">
                  <c:v>7.2870179119109935</c:v>
                </c:pt>
                <c:pt idx="144">
                  <c:v>11.82321402168273</c:v>
                </c:pt>
                <c:pt idx="145">
                  <c:v>8.403373238563546</c:v>
                </c:pt>
                <c:pt idx="146">
                  <c:v>2.4174886589050288</c:v>
                </c:pt>
                <c:pt idx="147">
                  <c:v>-2.3425635223388497</c:v>
                </c:pt>
                <c:pt idx="148">
                  <c:v>-14.613961257934591</c:v>
                </c:pt>
                <c:pt idx="149">
                  <c:v>-11.427086671829244</c:v>
                </c:pt>
                <c:pt idx="150">
                  <c:v>-6.0230461015701167</c:v>
                </c:pt>
                <c:pt idx="151">
                  <c:v>-15.353540291786203</c:v>
                </c:pt>
                <c:pt idx="152">
                  <c:v>-17.816888144493106</c:v>
                </c:pt>
                <c:pt idx="153">
                  <c:v>-29.466054588317888</c:v>
                </c:pt>
                <c:pt idx="154">
                  <c:v>-25.14219655895235</c:v>
                </c:pt>
                <c:pt idx="155">
                  <c:v>-27.574493371009822</c:v>
                </c:pt>
                <c:pt idx="156">
                  <c:v>-34.661246203422536</c:v>
                </c:pt>
                <c:pt idx="157">
                  <c:v>-37.008398516654978</c:v>
                </c:pt>
                <c:pt idx="158">
                  <c:v>-37.715117793083209</c:v>
                </c:pt>
                <c:pt idx="159">
                  <c:v>-34.116072736740108</c:v>
                </c:pt>
                <c:pt idx="160">
                  <c:v>-32.434466463088967</c:v>
                </c:pt>
                <c:pt idx="161">
                  <c:v>-32.032052392005909</c:v>
                </c:pt>
                <c:pt idx="162">
                  <c:v>-22.422786156654354</c:v>
                </c:pt>
                <c:pt idx="163">
                  <c:v>-22.276577746391297</c:v>
                </c:pt>
                <c:pt idx="164">
                  <c:v>-20.641014698982247</c:v>
                </c:pt>
                <c:pt idx="165">
                  <c:v>-22.253444288253803</c:v>
                </c:pt>
                <c:pt idx="166">
                  <c:v>-16.010102990150443</c:v>
                </c:pt>
                <c:pt idx="167">
                  <c:v>-0.16946362018583727</c:v>
                </c:pt>
                <c:pt idx="168">
                  <c:v>2.431849059104934</c:v>
                </c:pt>
                <c:pt idx="169">
                  <c:v>-1.9245230541229148</c:v>
                </c:pt>
                <c:pt idx="170">
                  <c:v>-11.870844347953778</c:v>
                </c:pt>
                <c:pt idx="171">
                  <c:v>-19.680613388061516</c:v>
                </c:pt>
                <c:pt idx="172">
                  <c:v>-14.444137584686274</c:v>
                </c:pt>
                <c:pt idx="173">
                  <c:v>-8.7218016920089667</c:v>
                </c:pt>
                <c:pt idx="174">
                  <c:v>-8.1960729923248437</c:v>
                </c:pt>
                <c:pt idx="175">
                  <c:v>-6.9099126348495474</c:v>
                </c:pt>
                <c:pt idx="176">
                  <c:v>-9.3506868591308603</c:v>
                </c:pt>
                <c:pt idx="177">
                  <c:v>-9.212554081916835</c:v>
                </c:pt>
                <c:pt idx="178">
                  <c:v>-18.833196448326106</c:v>
                </c:pt>
                <c:pt idx="179">
                  <c:v>-27.177290706634523</c:v>
                </c:pt>
                <c:pt idx="180">
                  <c:v>-30.640662240982067</c:v>
                </c:pt>
                <c:pt idx="181">
                  <c:v>-28.916225288391104</c:v>
                </c:pt>
                <c:pt idx="182">
                  <c:v>-28.277607284545894</c:v>
                </c:pt>
                <c:pt idx="183">
                  <c:v>-31.860653379440294</c:v>
                </c:pt>
                <c:pt idx="184">
                  <c:v>-34.795031349182153</c:v>
                </c:pt>
                <c:pt idx="185">
                  <c:v>-29.218159291267398</c:v>
                </c:pt>
                <c:pt idx="186">
                  <c:v>-35.082435758590719</c:v>
                </c:pt>
                <c:pt idx="187">
                  <c:v>-36.149654051780743</c:v>
                </c:pt>
                <c:pt idx="188">
                  <c:v>-36.530371140480014</c:v>
                </c:pt>
                <c:pt idx="189">
                  <c:v>-29.994786360740648</c:v>
                </c:pt>
                <c:pt idx="190">
                  <c:v>-29.253323785781845</c:v>
                </c:pt>
                <c:pt idx="191">
                  <c:v>-33.505908565521253</c:v>
                </c:pt>
                <c:pt idx="192">
                  <c:v>-29.911627382278454</c:v>
                </c:pt>
                <c:pt idx="193">
                  <c:v>-30.153684756279006</c:v>
                </c:pt>
                <c:pt idx="194">
                  <c:v>-28.895906054496749</c:v>
                </c:pt>
                <c:pt idx="195">
                  <c:v>-37.518767182350217</c:v>
                </c:pt>
                <c:pt idx="196">
                  <c:v>-35.364391391754197</c:v>
                </c:pt>
                <c:pt idx="197">
                  <c:v>-41.789677512168879</c:v>
                </c:pt>
                <c:pt idx="198">
                  <c:v>-43.791772349357643</c:v>
                </c:pt>
                <c:pt idx="199">
                  <c:v>-41.563668437957801</c:v>
                </c:pt>
                <c:pt idx="200">
                  <c:v>-41.081221032142651</c:v>
                </c:pt>
                <c:pt idx="201">
                  <c:v>-42.631724543571494</c:v>
                </c:pt>
                <c:pt idx="202">
                  <c:v>-25.369940878868107</c:v>
                </c:pt>
                <c:pt idx="203">
                  <c:v>-19.692843053817739</c:v>
                </c:pt>
                <c:pt idx="204">
                  <c:v>-5.0915161333084029</c:v>
                </c:pt>
                <c:pt idx="205">
                  <c:v>-1.7354122219085752</c:v>
                </c:pt>
                <c:pt idx="206">
                  <c:v>-2.5927612323760911</c:v>
                </c:pt>
                <c:pt idx="207">
                  <c:v>0.68800873565672305</c:v>
                </c:pt>
                <c:pt idx="208">
                  <c:v>-31.470770621299778</c:v>
                </c:pt>
                <c:pt idx="209">
                  <c:v>-34.971029272079448</c:v>
                </c:pt>
                <c:pt idx="210">
                  <c:v>-37.804752115249642</c:v>
                </c:pt>
                <c:pt idx="211">
                  <c:v>-35.98825297927857</c:v>
                </c:pt>
                <c:pt idx="212">
                  <c:v>-23.862659355163572</c:v>
                </c:pt>
                <c:pt idx="213">
                  <c:v>-30.674857065200825</c:v>
                </c:pt>
                <c:pt idx="214">
                  <c:v>-25.582875801086459</c:v>
                </c:pt>
                <c:pt idx="215">
                  <c:v>-24.495062266349748</c:v>
                </c:pt>
                <c:pt idx="216">
                  <c:v>-22.759886501312224</c:v>
                </c:pt>
                <c:pt idx="217">
                  <c:v>-25.014680959701565</c:v>
                </c:pt>
                <c:pt idx="218">
                  <c:v>-9.5913565587997596</c:v>
                </c:pt>
                <c:pt idx="219">
                  <c:v>1.5732094764709359</c:v>
                </c:pt>
                <c:pt idx="220">
                  <c:v>13.353909667968708</c:v>
                </c:pt>
                <c:pt idx="221">
                  <c:v>5.7975345668792784</c:v>
                </c:pt>
                <c:pt idx="222">
                  <c:v>3.533176941871659</c:v>
                </c:pt>
                <c:pt idx="223">
                  <c:v>-6.29778909682841E-2</c:v>
                </c:pt>
                <c:pt idx="224">
                  <c:v>-18.823461840629591</c:v>
                </c:pt>
                <c:pt idx="225">
                  <c:v>-16.420363547325167</c:v>
                </c:pt>
                <c:pt idx="226">
                  <c:v>-22.284201674461372</c:v>
                </c:pt>
                <c:pt idx="227">
                  <c:v>-24.135310071945185</c:v>
                </c:pt>
                <c:pt idx="228">
                  <c:v>-25.514338367462187</c:v>
                </c:pt>
                <c:pt idx="229">
                  <c:v>-3.0788326854706156</c:v>
                </c:pt>
                <c:pt idx="230">
                  <c:v>-3.732985926628146</c:v>
                </c:pt>
                <c:pt idx="231">
                  <c:v>-12.464276303291342</c:v>
                </c:pt>
                <c:pt idx="232">
                  <c:v>-9.6102454881668109</c:v>
                </c:pt>
                <c:pt idx="233">
                  <c:v>-23.616324338912932</c:v>
                </c:pt>
                <c:pt idx="234">
                  <c:v>-23.732914285659774</c:v>
                </c:pt>
                <c:pt idx="235">
                  <c:v>-56.805220512390179</c:v>
                </c:pt>
                <c:pt idx="236">
                  <c:v>-55.286614366531381</c:v>
                </c:pt>
                <c:pt idx="237">
                  <c:v>-42.867496205329871</c:v>
                </c:pt>
                <c:pt idx="238">
                  <c:v>-38.124334809303321</c:v>
                </c:pt>
                <c:pt idx="239">
                  <c:v>-46.231212613105782</c:v>
                </c:pt>
                <c:pt idx="240">
                  <c:v>-34.595463807106</c:v>
                </c:pt>
                <c:pt idx="241">
                  <c:v>-32.041306897163423</c:v>
                </c:pt>
                <c:pt idx="242">
                  <c:v>-26.736699593544017</c:v>
                </c:pt>
                <c:pt idx="243">
                  <c:v>-36.672174460411071</c:v>
                </c:pt>
                <c:pt idx="244">
                  <c:v>-42.133298716545085</c:v>
                </c:pt>
                <c:pt idx="245">
                  <c:v>-43.721185364723198</c:v>
                </c:pt>
                <c:pt idx="246">
                  <c:v>-42.098092596054073</c:v>
                </c:pt>
                <c:pt idx="247">
                  <c:v>-46.944259167671248</c:v>
                </c:pt>
                <c:pt idx="248">
                  <c:v>-40.211126977920543</c:v>
                </c:pt>
                <c:pt idx="249">
                  <c:v>-36.06927677154539</c:v>
                </c:pt>
                <c:pt idx="250">
                  <c:v>-32.822262862205463</c:v>
                </c:pt>
                <c:pt idx="251">
                  <c:v>-32.296298154830936</c:v>
                </c:pt>
                <c:pt idx="252">
                  <c:v>-33.457888910293605</c:v>
                </c:pt>
                <c:pt idx="253">
                  <c:v>-42.705491957664435</c:v>
                </c:pt>
                <c:pt idx="254">
                  <c:v>-47.282402287483222</c:v>
                </c:pt>
                <c:pt idx="255">
                  <c:v>-42.44709283447267</c:v>
                </c:pt>
                <c:pt idx="256">
                  <c:v>-38.907176877975473</c:v>
                </c:pt>
                <c:pt idx="257">
                  <c:v>-29.811530144691517</c:v>
                </c:pt>
                <c:pt idx="258">
                  <c:v>-23.065516695022552</c:v>
                </c:pt>
                <c:pt idx="259">
                  <c:v>-21.334146420478845</c:v>
                </c:pt>
                <c:pt idx="260">
                  <c:v>-16.676138486862158</c:v>
                </c:pt>
                <c:pt idx="261">
                  <c:v>-29.125321598052949</c:v>
                </c:pt>
                <c:pt idx="262">
                  <c:v>-32.168794285774197</c:v>
                </c:pt>
                <c:pt idx="263">
                  <c:v>-38.8736823129654</c:v>
                </c:pt>
                <c:pt idx="264">
                  <c:v>-35.975227441787752</c:v>
                </c:pt>
                <c:pt idx="265">
                  <c:v>-29.359788778305017</c:v>
                </c:pt>
                <c:pt idx="266">
                  <c:v>-30.578744751930202</c:v>
                </c:pt>
                <c:pt idx="267">
                  <c:v>-21.604091464042654</c:v>
                </c:pt>
                <c:pt idx="268">
                  <c:v>-17.98548415184024</c:v>
                </c:pt>
                <c:pt idx="269">
                  <c:v>-23.591360670089728</c:v>
                </c:pt>
                <c:pt idx="270">
                  <c:v>-44.180913817405724</c:v>
                </c:pt>
                <c:pt idx="271">
                  <c:v>-46.753332715034503</c:v>
                </c:pt>
                <c:pt idx="272">
                  <c:v>-49.827457439422631</c:v>
                </c:pt>
                <c:pt idx="273">
                  <c:v>-58.394041870117178</c:v>
                </c:pt>
                <c:pt idx="274">
                  <c:v>-43.909545390129097</c:v>
                </c:pt>
                <c:pt idx="275">
                  <c:v>-42.945573889732316</c:v>
                </c:pt>
                <c:pt idx="276">
                  <c:v>-45.17054076766965</c:v>
                </c:pt>
                <c:pt idx="277">
                  <c:v>-52.370279469490072</c:v>
                </c:pt>
                <c:pt idx="278">
                  <c:v>-61.656457524299583</c:v>
                </c:pt>
                <c:pt idx="279">
                  <c:v>-56.384420844078022</c:v>
                </c:pt>
                <c:pt idx="280">
                  <c:v>-66.780019865036024</c:v>
                </c:pt>
                <c:pt idx="281">
                  <c:v>-72.948987219810476</c:v>
                </c:pt>
                <c:pt idx="282">
                  <c:v>-62.680297030448912</c:v>
                </c:pt>
                <c:pt idx="283">
                  <c:v>-81.098972961425773</c:v>
                </c:pt>
                <c:pt idx="284">
                  <c:v>-83.506958592414833</c:v>
                </c:pt>
                <c:pt idx="285">
                  <c:v>-87.072104810714734</c:v>
                </c:pt>
                <c:pt idx="286">
                  <c:v>-96.774110905647262</c:v>
                </c:pt>
                <c:pt idx="287">
                  <c:v>-110.86366739845278</c:v>
                </c:pt>
                <c:pt idx="288">
                  <c:v>-92.193601197242742</c:v>
                </c:pt>
                <c:pt idx="289">
                  <c:v>-83.999460043907163</c:v>
                </c:pt>
                <c:pt idx="290">
                  <c:v>-87.419311637878366</c:v>
                </c:pt>
                <c:pt idx="291">
                  <c:v>-79.549430386543236</c:v>
                </c:pt>
                <c:pt idx="292">
                  <c:v>-78.013930790901213</c:v>
                </c:pt>
                <c:pt idx="293">
                  <c:v>-77.847138622283921</c:v>
                </c:pt>
                <c:pt idx="294">
                  <c:v>-87.291668224334785</c:v>
                </c:pt>
                <c:pt idx="295">
                  <c:v>-91.539212535858098</c:v>
                </c:pt>
                <c:pt idx="296">
                  <c:v>-91.137589603424033</c:v>
                </c:pt>
                <c:pt idx="297">
                  <c:v>-104.19385950756077</c:v>
                </c:pt>
                <c:pt idx="298">
                  <c:v>-113.2279578008652</c:v>
                </c:pt>
                <c:pt idx="299">
                  <c:v>-98.607734451293936</c:v>
                </c:pt>
                <c:pt idx="300">
                  <c:v>-87.786071748733548</c:v>
                </c:pt>
                <c:pt idx="301">
                  <c:v>-86.682299592971845</c:v>
                </c:pt>
                <c:pt idx="302">
                  <c:v>-85.283629288673382</c:v>
                </c:pt>
                <c:pt idx="303">
                  <c:v>-90.397549271583557</c:v>
                </c:pt>
                <c:pt idx="304">
                  <c:v>-92.67298517704009</c:v>
                </c:pt>
                <c:pt idx="305">
                  <c:v>-102.37748419380188</c:v>
                </c:pt>
                <c:pt idx="306">
                  <c:v>-99.790669509887721</c:v>
                </c:pt>
                <c:pt idx="307">
                  <c:v>-90.091590659141531</c:v>
                </c:pt>
                <c:pt idx="308">
                  <c:v>-83.656809309959414</c:v>
                </c:pt>
                <c:pt idx="309">
                  <c:v>-82.753120610237119</c:v>
                </c:pt>
                <c:pt idx="310">
                  <c:v>-73.910986122131362</c:v>
                </c:pt>
                <c:pt idx="311">
                  <c:v>-77.557063372612021</c:v>
                </c:pt>
                <c:pt idx="312">
                  <c:v>-72.594264428138757</c:v>
                </c:pt>
                <c:pt idx="313">
                  <c:v>-85.991497311592099</c:v>
                </c:pt>
                <c:pt idx="314">
                  <c:v>-98.435842508316057</c:v>
                </c:pt>
                <c:pt idx="315">
                  <c:v>-103.38076111221312</c:v>
                </c:pt>
                <c:pt idx="316">
                  <c:v>-112.43185962677003</c:v>
                </c:pt>
                <c:pt idx="317">
                  <c:v>-109.30911276149754</c:v>
                </c:pt>
                <c:pt idx="318">
                  <c:v>-110.21755867767331</c:v>
                </c:pt>
                <c:pt idx="319">
                  <c:v>-101.42858052062985</c:v>
                </c:pt>
                <c:pt idx="320">
                  <c:v>-96.205796873092652</c:v>
                </c:pt>
                <c:pt idx="321">
                  <c:v>-89.311069314002964</c:v>
                </c:pt>
                <c:pt idx="322">
                  <c:v>-75.376645130157499</c:v>
                </c:pt>
                <c:pt idx="323">
                  <c:v>-101.74397434043885</c:v>
                </c:pt>
                <c:pt idx="324">
                  <c:v>-114.12802157592773</c:v>
                </c:pt>
                <c:pt idx="325">
                  <c:v>-116.36382602787018</c:v>
                </c:pt>
                <c:pt idx="326">
                  <c:v>-120.90863899230953</c:v>
                </c:pt>
                <c:pt idx="327">
                  <c:v>-142.604083861351</c:v>
                </c:pt>
                <c:pt idx="328">
                  <c:v>-142.78066807079313</c:v>
                </c:pt>
                <c:pt idx="329">
                  <c:v>-140.84994638538359</c:v>
                </c:pt>
                <c:pt idx="330">
                  <c:v>-132.38060450839993</c:v>
                </c:pt>
                <c:pt idx="331">
                  <c:v>-116.24431885623932</c:v>
                </c:pt>
                <c:pt idx="332">
                  <c:v>-118.95035770702367</c:v>
                </c:pt>
                <c:pt idx="333">
                  <c:v>-125.20100053310392</c:v>
                </c:pt>
                <c:pt idx="334">
                  <c:v>-108.87999594497677</c:v>
                </c:pt>
                <c:pt idx="335">
                  <c:v>-119.3062379112244</c:v>
                </c:pt>
                <c:pt idx="336">
                  <c:v>-119.84079095649724</c:v>
                </c:pt>
                <c:pt idx="337">
                  <c:v>-131.31799235248565</c:v>
                </c:pt>
                <c:pt idx="338">
                  <c:v>-150.43793957519534</c:v>
                </c:pt>
                <c:pt idx="339">
                  <c:v>-152.57081898784634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4B-4185-A6BB-C5B5E2D65AEC}"/>
            </c:ext>
          </c:extLst>
        </c:ser>
        <c:ser>
          <c:idx val="5"/>
          <c:order val="5"/>
          <c:tx>
            <c:strRef>
              <c:f>mtrx!$B$303</c:f>
              <c:strCache>
                <c:ptCount val="1"/>
                <c:pt idx="0">
                  <c:v>TELEFO 3 7/8 PERP nc-26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numRef>
              <c:f>mtrx!$N$244:$SO$244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mtrx!$N$303:$SO$303</c:f>
              <c:numCache>
                <c:formatCode>0</c:formatCode>
                <c:ptCount val="496"/>
                <c:pt idx="0">
                  <c:v>-21.49531550073624</c:v>
                </c:pt>
                <c:pt idx="1">
                  <c:v>-23.896151725769073</c:v>
                </c:pt>
                <c:pt idx="2">
                  <c:v>-35.327175590038337</c:v>
                </c:pt>
                <c:pt idx="3">
                  <c:v>-21.434511312007942</c:v>
                </c:pt>
                <c:pt idx="4">
                  <c:v>-22.141060375213613</c:v>
                </c:pt>
                <c:pt idx="5">
                  <c:v>-26.056558691501607</c:v>
                </c:pt>
                <c:pt idx="6">
                  <c:v>-12.165363578319557</c:v>
                </c:pt>
                <c:pt idx="7">
                  <c:v>-0.17073011493681634</c:v>
                </c:pt>
                <c:pt idx="8">
                  <c:v>13.647122413158456</c:v>
                </c:pt>
                <c:pt idx="9">
                  <c:v>3.4983897762298852</c:v>
                </c:pt>
                <c:pt idx="10">
                  <c:v>7.4528095493316755</c:v>
                </c:pt>
                <c:pt idx="11">
                  <c:v>-16.738505455017162</c:v>
                </c:pt>
                <c:pt idx="12">
                  <c:v>2.6991022191047591</c:v>
                </c:pt>
                <c:pt idx="13">
                  <c:v>-5.8642081961631902</c:v>
                </c:pt>
                <c:pt idx="14">
                  <c:v>-3.0632830691337745</c:v>
                </c:pt>
                <c:pt idx="15">
                  <c:v>-12.422365590572383</c:v>
                </c:pt>
                <c:pt idx="16">
                  <c:v>-19.099515290260285</c:v>
                </c:pt>
                <c:pt idx="17">
                  <c:v>15.280598569393135</c:v>
                </c:pt>
                <c:pt idx="18">
                  <c:v>4.4014414830207897</c:v>
                </c:pt>
                <c:pt idx="19">
                  <c:v>15.782976994514456</c:v>
                </c:pt>
                <c:pt idx="20">
                  <c:v>-4.1350918469428848</c:v>
                </c:pt>
                <c:pt idx="21">
                  <c:v>-21.157920598030103</c:v>
                </c:pt>
                <c:pt idx="22">
                  <c:v>-39.485143553733849</c:v>
                </c:pt>
                <c:pt idx="23">
                  <c:v>-48.688290281295735</c:v>
                </c:pt>
                <c:pt idx="24">
                  <c:v>-14.999912117958104</c:v>
                </c:pt>
                <c:pt idx="25">
                  <c:v>-15.014002811431851</c:v>
                </c:pt>
                <c:pt idx="26">
                  <c:v>-0.16282985830309826</c:v>
                </c:pt>
                <c:pt idx="27">
                  <c:v>20.261680916309388</c:v>
                </c:pt>
                <c:pt idx="28">
                  <c:v>38.006635328292873</c:v>
                </c:pt>
                <c:pt idx="29">
                  <c:v>26.856973847866016</c:v>
                </c:pt>
                <c:pt idx="30">
                  <c:v>41.498015283107748</c:v>
                </c:pt>
                <c:pt idx="31">
                  <c:v>52.171660024166158</c:v>
                </c:pt>
                <c:pt idx="32">
                  <c:v>88.251171060562115</c:v>
                </c:pt>
                <c:pt idx="33">
                  <c:v>79.824738131046274</c:v>
                </c:pt>
                <c:pt idx="34">
                  <c:v>65.395914056301137</c:v>
                </c:pt>
                <c:pt idx="35">
                  <c:v>92.588869474411013</c:v>
                </c:pt>
                <c:pt idx="36">
                  <c:v>99.808625626564037</c:v>
                </c:pt>
                <c:pt idx="37">
                  <c:v>139.50965329456324</c:v>
                </c:pt>
                <c:pt idx="38">
                  <c:v>137.25244196557998</c:v>
                </c:pt>
                <c:pt idx="39">
                  <c:v>120.41124728870392</c:v>
                </c:pt>
                <c:pt idx="40">
                  <c:v>101.96034475803373</c:v>
                </c:pt>
                <c:pt idx="41">
                  <c:v>107.66148527956005</c:v>
                </c:pt>
                <c:pt idx="42">
                  <c:v>117.05503189420693</c:v>
                </c:pt>
                <c:pt idx="43">
                  <c:v>122.65306729793548</c:v>
                </c:pt>
                <c:pt idx="44">
                  <c:v>109.44157383251195</c:v>
                </c:pt>
                <c:pt idx="45">
                  <c:v>117.83542116069793</c:v>
                </c:pt>
                <c:pt idx="46">
                  <c:v>109.29772121715547</c:v>
                </c:pt>
                <c:pt idx="47">
                  <c:v>84.828415041923506</c:v>
                </c:pt>
                <c:pt idx="48">
                  <c:v>78.683677333354979</c:v>
                </c:pt>
                <c:pt idx="49">
                  <c:v>96.235325831890066</c:v>
                </c:pt>
                <c:pt idx="50">
                  <c:v>100.30873118066785</c:v>
                </c:pt>
                <c:pt idx="51">
                  <c:v>102.36959013557436</c:v>
                </c:pt>
                <c:pt idx="52">
                  <c:v>85.559077394962287</c:v>
                </c:pt>
                <c:pt idx="53">
                  <c:v>109.93467173814776</c:v>
                </c:pt>
                <c:pt idx="54">
                  <c:v>157.98709990406041</c:v>
                </c:pt>
                <c:pt idx="55">
                  <c:v>111.6795465135574</c:v>
                </c:pt>
                <c:pt idx="56">
                  <c:v>92.242261404991154</c:v>
                </c:pt>
                <c:pt idx="57">
                  <c:v>99.047134127140055</c:v>
                </c:pt>
                <c:pt idx="58">
                  <c:v>97.310156461715678</c:v>
                </c:pt>
                <c:pt idx="59">
                  <c:v>56.20461290645602</c:v>
                </c:pt>
                <c:pt idx="60">
                  <c:v>60.951597085952756</c:v>
                </c:pt>
                <c:pt idx="61">
                  <c:v>126.28444620561601</c:v>
                </c:pt>
                <c:pt idx="62">
                  <c:v>136.30277572155001</c:v>
                </c:pt>
                <c:pt idx="63">
                  <c:v>165.8611731190681</c:v>
                </c:pt>
                <c:pt idx="64">
                  <c:v>217.1544962544441</c:v>
                </c:pt>
                <c:pt idx="65">
                  <c:v>194.02092782878873</c:v>
                </c:pt>
                <c:pt idx="66">
                  <c:v>186.90292927122118</c:v>
                </c:pt>
                <c:pt idx="67">
                  <c:v>153.59248768711092</c:v>
                </c:pt>
                <c:pt idx="68">
                  <c:v>162.34858948373795</c:v>
                </c:pt>
                <c:pt idx="69">
                  <c:v>149.6323568263054</c:v>
                </c:pt>
                <c:pt idx="70">
                  <c:v>88.129766066074353</c:v>
                </c:pt>
                <c:pt idx="71">
                  <c:v>109.74906044006349</c:v>
                </c:pt>
                <c:pt idx="72">
                  <c:v>162.79931486749655</c:v>
                </c:pt>
                <c:pt idx="73">
                  <c:v>247.30243471765522</c:v>
                </c:pt>
                <c:pt idx="74">
                  <c:v>228.47307403802864</c:v>
                </c:pt>
                <c:pt idx="75">
                  <c:v>228.37280081796649</c:v>
                </c:pt>
                <c:pt idx="76">
                  <c:v>272.19545189332968</c:v>
                </c:pt>
                <c:pt idx="77">
                  <c:v>193.08528807210922</c:v>
                </c:pt>
                <c:pt idx="78">
                  <c:v>212.37488481760022</c:v>
                </c:pt>
                <c:pt idx="79">
                  <c:v>135.6965785498619</c:v>
                </c:pt>
                <c:pt idx="80">
                  <c:v>166.81094736051563</c:v>
                </c:pt>
                <c:pt idx="81">
                  <c:v>97.202357036590513</c:v>
                </c:pt>
                <c:pt idx="82">
                  <c:v>83.292443751811959</c:v>
                </c:pt>
                <c:pt idx="83">
                  <c:v>80.904822135925315</c:v>
                </c:pt>
                <c:pt idx="84">
                  <c:v>22.981743412971525</c:v>
                </c:pt>
                <c:pt idx="85">
                  <c:v>-10.89129981899265</c:v>
                </c:pt>
                <c:pt idx="86">
                  <c:v>-30.102149246692647</c:v>
                </c:pt>
                <c:pt idx="87">
                  <c:v>-44.454241295337681</c:v>
                </c:pt>
                <c:pt idx="88">
                  <c:v>-52.676194172382338</c:v>
                </c:pt>
                <c:pt idx="89">
                  <c:v>-52.983293084144577</c:v>
                </c:pt>
                <c:pt idx="90">
                  <c:v>-59.935473690986669</c:v>
                </c:pt>
                <c:pt idx="91">
                  <c:v>-55.570445196628555</c:v>
                </c:pt>
                <c:pt idx="92">
                  <c:v>-59.203337281227078</c:v>
                </c:pt>
                <c:pt idx="93">
                  <c:v>-59.844384968757652</c:v>
                </c:pt>
                <c:pt idx="94">
                  <c:v>-63.53499732446673</c:v>
                </c:pt>
                <c:pt idx="95">
                  <c:v>-71.487101174354564</c:v>
                </c:pt>
                <c:pt idx="96">
                  <c:v>-76.347514915943123</c:v>
                </c:pt>
                <c:pt idx="97">
                  <c:v>-78.427453286647761</c:v>
                </c:pt>
                <c:pt idx="98">
                  <c:v>-81.710404551982862</c:v>
                </c:pt>
                <c:pt idx="99">
                  <c:v>-81.01174884128568</c:v>
                </c:pt>
                <c:pt idx="100">
                  <c:v>-80.633287894725811</c:v>
                </c:pt>
                <c:pt idx="101">
                  <c:v>-81.932336542129548</c:v>
                </c:pt>
                <c:pt idx="102">
                  <c:v>-86.725066817760478</c:v>
                </c:pt>
                <c:pt idx="103">
                  <c:v>-94.712704562187156</c:v>
                </c:pt>
                <c:pt idx="104">
                  <c:v>-86.76051937150956</c:v>
                </c:pt>
                <c:pt idx="105">
                  <c:v>-88.40457676076889</c:v>
                </c:pt>
                <c:pt idx="106">
                  <c:v>-92.007241911411256</c:v>
                </c:pt>
                <c:pt idx="107">
                  <c:v>-95.083383043766048</c:v>
                </c:pt>
                <c:pt idx="108">
                  <c:v>-97.438799449443792</c:v>
                </c:pt>
                <c:pt idx="109">
                  <c:v>-94.672916106700882</c:v>
                </c:pt>
                <c:pt idx="110">
                  <c:v>-94.635655781269122</c:v>
                </c:pt>
                <c:pt idx="111">
                  <c:v>-89.791928041458164</c:v>
                </c:pt>
                <c:pt idx="112">
                  <c:v>-92.302634191036219</c:v>
                </c:pt>
                <c:pt idx="113">
                  <c:v>-99.550801240921032</c:v>
                </c:pt>
                <c:pt idx="114">
                  <c:v>-91.486552762985241</c:v>
                </c:pt>
                <c:pt idx="115">
                  <c:v>-87.10861413049696</c:v>
                </c:pt>
                <c:pt idx="116">
                  <c:v>-83.021437419891356</c:v>
                </c:pt>
                <c:pt idx="117">
                  <c:v>-82.621392925262455</c:v>
                </c:pt>
                <c:pt idx="118">
                  <c:v>-81.409268357753774</c:v>
                </c:pt>
                <c:pt idx="119">
                  <c:v>-92.004089152336149</c:v>
                </c:pt>
                <c:pt idx="120">
                  <c:v>-99.792883197784448</c:v>
                </c:pt>
                <c:pt idx="121">
                  <c:v>-103.31846862459184</c:v>
                </c:pt>
                <c:pt idx="122">
                  <c:v>-100.97558222246167</c:v>
                </c:pt>
                <c:pt idx="123">
                  <c:v>-103.81043304634093</c:v>
                </c:pt>
                <c:pt idx="124">
                  <c:v>-109.44317647838594</c:v>
                </c:pt>
                <c:pt idx="125">
                  <c:v>-112.08800225734714</c:v>
                </c:pt>
                <c:pt idx="126">
                  <c:v>-119.11304032516483</c:v>
                </c:pt>
                <c:pt idx="127">
                  <c:v>-110.73734868717196</c:v>
                </c:pt>
                <c:pt idx="128">
                  <c:v>-99.586201261520387</c:v>
                </c:pt>
                <c:pt idx="129">
                  <c:v>-94.798529817581169</c:v>
                </c:pt>
                <c:pt idx="130">
                  <c:v>-90.625155196189894</c:v>
                </c:pt>
                <c:pt idx="131">
                  <c:v>-83.269704172134396</c:v>
                </c:pt>
                <c:pt idx="132">
                  <c:v>-84.250664179325128</c:v>
                </c:pt>
                <c:pt idx="133">
                  <c:v>-90.398369322776773</c:v>
                </c:pt>
                <c:pt idx="134">
                  <c:v>-86.344873059749574</c:v>
                </c:pt>
                <c:pt idx="135">
                  <c:v>-85.422527328014382</c:v>
                </c:pt>
                <c:pt idx="136">
                  <c:v>-91.373692981719955</c:v>
                </c:pt>
                <c:pt idx="137">
                  <c:v>-87.365399044036849</c:v>
                </c:pt>
                <c:pt idx="138">
                  <c:v>-86.446725500583653</c:v>
                </c:pt>
                <c:pt idx="139">
                  <c:v>-89.089914931297301</c:v>
                </c:pt>
                <c:pt idx="140">
                  <c:v>-89.947343184471151</c:v>
                </c:pt>
                <c:pt idx="141">
                  <c:v>-85.442711163520784</c:v>
                </c:pt>
                <c:pt idx="142">
                  <c:v>-82.826711425304381</c:v>
                </c:pt>
                <c:pt idx="143">
                  <c:v>-84.361974635601058</c:v>
                </c:pt>
                <c:pt idx="144">
                  <c:v>-80.230213458061257</c:v>
                </c:pt>
                <c:pt idx="145">
                  <c:v>-84.693547737598408</c:v>
                </c:pt>
                <c:pt idx="146">
                  <c:v>-91.813710855484004</c:v>
                </c:pt>
                <c:pt idx="147">
                  <c:v>-97.146063404083208</c:v>
                </c:pt>
                <c:pt idx="148">
                  <c:v>-108.7937440261841</c:v>
                </c:pt>
                <c:pt idx="149">
                  <c:v>-108.98595443630219</c:v>
                </c:pt>
                <c:pt idx="150">
                  <c:v>-100.20863108539581</c:v>
                </c:pt>
                <c:pt idx="151">
                  <c:v>-110.56598914194109</c:v>
                </c:pt>
                <c:pt idx="152">
                  <c:v>-117.89868869018557</c:v>
                </c:pt>
                <c:pt idx="153">
                  <c:v>-128.45495133066177</c:v>
                </c:pt>
                <c:pt idx="154">
                  <c:v>-123.92316545724873</c:v>
                </c:pt>
                <c:pt idx="155">
                  <c:v>-127.59630335569381</c:v>
                </c:pt>
                <c:pt idx="156">
                  <c:v>-136.97862255382535</c:v>
                </c:pt>
                <c:pt idx="157">
                  <c:v>-134.68933141374592</c:v>
                </c:pt>
                <c:pt idx="158">
                  <c:v>-136.09093432426454</c:v>
                </c:pt>
                <c:pt idx="159">
                  <c:v>-135.9188882126808</c:v>
                </c:pt>
                <c:pt idx="160">
                  <c:v>-135.44756896829605</c:v>
                </c:pt>
                <c:pt idx="161">
                  <c:v>-134.68078021001818</c:v>
                </c:pt>
                <c:pt idx="162">
                  <c:v>-126.08453636217115</c:v>
                </c:pt>
                <c:pt idx="163">
                  <c:v>-123.9413200078011</c:v>
                </c:pt>
                <c:pt idx="164">
                  <c:v>-120.42193808698656</c:v>
                </c:pt>
                <c:pt idx="165">
                  <c:v>-121.60332507944108</c:v>
                </c:pt>
                <c:pt idx="166">
                  <c:v>-115.47561696386333</c:v>
                </c:pt>
                <c:pt idx="167">
                  <c:v>-98.64339379262924</c:v>
                </c:pt>
                <c:pt idx="168">
                  <c:v>-98.855055796623219</c:v>
                </c:pt>
                <c:pt idx="169">
                  <c:v>-101.07292690181731</c:v>
                </c:pt>
                <c:pt idx="170">
                  <c:v>-115.65696217203146</c:v>
                </c:pt>
                <c:pt idx="171">
                  <c:v>-121.60066657114027</c:v>
                </c:pt>
                <c:pt idx="172">
                  <c:v>-117.39932416057587</c:v>
                </c:pt>
                <c:pt idx="173">
                  <c:v>-110.44454029941554</c:v>
                </c:pt>
                <c:pt idx="174">
                  <c:v>-110.04678795099255</c:v>
                </c:pt>
                <c:pt idx="175">
                  <c:v>-107.06799984979628</c:v>
                </c:pt>
                <c:pt idx="176">
                  <c:v>-109.14768842840198</c:v>
                </c:pt>
                <c:pt idx="177">
                  <c:v>-110.86978795099256</c:v>
                </c:pt>
                <c:pt idx="178">
                  <c:v>-118.21881054735186</c:v>
                </c:pt>
                <c:pt idx="179">
                  <c:v>-122.08897314167027</c:v>
                </c:pt>
                <c:pt idx="180">
                  <c:v>-124.41912249231342</c:v>
                </c:pt>
                <c:pt idx="181">
                  <c:v>-120.03979197025302</c:v>
                </c:pt>
                <c:pt idx="182">
                  <c:v>-119.69732542848587</c:v>
                </c:pt>
                <c:pt idx="183">
                  <c:v>-120.52910382795329</c:v>
                </c:pt>
                <c:pt idx="184">
                  <c:v>-123.2882505555153</c:v>
                </c:pt>
                <c:pt idx="185">
                  <c:v>-117.59435729026796</c:v>
                </c:pt>
                <c:pt idx="186">
                  <c:v>-120.02579428529739</c:v>
                </c:pt>
                <c:pt idx="187">
                  <c:v>-119.3776590509415</c:v>
                </c:pt>
                <c:pt idx="188">
                  <c:v>-117.17596658134457</c:v>
                </c:pt>
                <c:pt idx="189">
                  <c:v>-116.14657867002484</c:v>
                </c:pt>
                <c:pt idx="190">
                  <c:v>-117.76648806381223</c:v>
                </c:pt>
                <c:pt idx="191">
                  <c:v>-122.64888253021238</c:v>
                </c:pt>
                <c:pt idx="192">
                  <c:v>-120.03390495204926</c:v>
                </c:pt>
                <c:pt idx="193">
                  <c:v>-122.60883309745788</c:v>
                </c:pt>
                <c:pt idx="194">
                  <c:v>-121.74652351379396</c:v>
                </c:pt>
                <c:pt idx="195">
                  <c:v>-130.04594949293138</c:v>
                </c:pt>
                <c:pt idx="196">
                  <c:v>-128.74393336439132</c:v>
                </c:pt>
                <c:pt idx="197">
                  <c:v>-135.73747600078585</c:v>
                </c:pt>
                <c:pt idx="198">
                  <c:v>-141.35001566505434</c:v>
                </c:pt>
                <c:pt idx="199">
                  <c:v>-140.4667770633697</c:v>
                </c:pt>
                <c:pt idx="200">
                  <c:v>-140.28831602954864</c:v>
                </c:pt>
                <c:pt idx="201">
                  <c:v>-138.88903302049633</c:v>
                </c:pt>
                <c:pt idx="202">
                  <c:v>-125.48603909301758</c:v>
                </c:pt>
                <c:pt idx="203">
                  <c:v>-118.51626322937011</c:v>
                </c:pt>
                <c:pt idx="204">
                  <c:v>-108.93435829639438</c:v>
                </c:pt>
                <c:pt idx="205">
                  <c:v>-105.38820077371597</c:v>
                </c:pt>
                <c:pt idx="206">
                  <c:v>-101.47622485876087</c:v>
                </c:pt>
                <c:pt idx="207">
                  <c:v>-100.615707529068</c:v>
                </c:pt>
                <c:pt idx="208">
                  <c:v>-131.2584092125893</c:v>
                </c:pt>
                <c:pt idx="209">
                  <c:v>-132.06101745653152</c:v>
                </c:pt>
                <c:pt idx="210">
                  <c:v>-132.92090630722049</c:v>
                </c:pt>
                <c:pt idx="211">
                  <c:v>-133.65578082084653</c:v>
                </c:pt>
                <c:pt idx="212">
                  <c:v>-118.36849313545227</c:v>
                </c:pt>
                <c:pt idx="213">
                  <c:v>-133.34806417894359</c:v>
                </c:pt>
                <c:pt idx="214">
                  <c:v>-129.15108515834811</c:v>
                </c:pt>
                <c:pt idx="215">
                  <c:v>-128.42391456651688</c:v>
                </c:pt>
                <c:pt idx="216">
                  <c:v>-127.70268251991274</c:v>
                </c:pt>
                <c:pt idx="217">
                  <c:v>-129.21080512142177</c:v>
                </c:pt>
                <c:pt idx="218">
                  <c:v>-117.05977251529691</c:v>
                </c:pt>
                <c:pt idx="219">
                  <c:v>-104.2463122258186</c:v>
                </c:pt>
                <c:pt idx="220">
                  <c:v>-90.138711851120036</c:v>
                </c:pt>
                <c:pt idx="221">
                  <c:v>-96.001673213481922</c:v>
                </c:pt>
                <c:pt idx="222">
                  <c:v>-99.276717882633193</c:v>
                </c:pt>
                <c:pt idx="223">
                  <c:v>-105.85903122377391</c:v>
                </c:pt>
                <c:pt idx="224">
                  <c:v>-130.38755624294282</c:v>
                </c:pt>
                <c:pt idx="225">
                  <c:v>-130.16836659145355</c:v>
                </c:pt>
                <c:pt idx="226">
                  <c:v>-139.8103597693443</c:v>
                </c:pt>
                <c:pt idx="227">
                  <c:v>-141.61041947364805</c:v>
                </c:pt>
                <c:pt idx="228">
                  <c:v>-140.29086202287675</c:v>
                </c:pt>
                <c:pt idx="229">
                  <c:v>-115.80453298950198</c:v>
                </c:pt>
                <c:pt idx="230">
                  <c:v>-115.34201089620592</c:v>
                </c:pt>
                <c:pt idx="231">
                  <c:v>-125.28444102811812</c:v>
                </c:pt>
                <c:pt idx="232">
                  <c:v>-119.83262171697618</c:v>
                </c:pt>
                <c:pt idx="233">
                  <c:v>-136.43271157884595</c:v>
                </c:pt>
                <c:pt idx="234">
                  <c:v>-135.38192334413532</c:v>
                </c:pt>
                <c:pt idx="235">
                  <c:v>-174.00901569557192</c:v>
                </c:pt>
                <c:pt idx="236">
                  <c:v>-168.34570336055756</c:v>
                </c:pt>
                <c:pt idx="237">
                  <c:v>-147.78807772541046</c:v>
                </c:pt>
                <c:pt idx="238">
                  <c:v>-139.73970642518992</c:v>
                </c:pt>
                <c:pt idx="239">
                  <c:v>-148.14414053535458</c:v>
                </c:pt>
                <c:pt idx="240">
                  <c:v>-127.6345884180069</c:v>
                </c:pt>
                <c:pt idx="241">
                  <c:v>-120.92871303176881</c:v>
                </c:pt>
                <c:pt idx="242">
                  <c:v>-113.25024076652522</c:v>
                </c:pt>
                <c:pt idx="243">
                  <c:v>-127.37559589195249</c:v>
                </c:pt>
                <c:pt idx="244">
                  <c:v>-134.12672277450565</c:v>
                </c:pt>
                <c:pt idx="245">
                  <c:v>-138.98679165697095</c:v>
                </c:pt>
                <c:pt idx="246">
                  <c:v>-137.72816829061509</c:v>
                </c:pt>
                <c:pt idx="247">
                  <c:v>-144.78435898923874</c:v>
                </c:pt>
                <c:pt idx="248">
                  <c:v>-140.77496535444257</c:v>
                </c:pt>
                <c:pt idx="249">
                  <c:v>-138.32898996305465</c:v>
                </c:pt>
                <c:pt idx="250">
                  <c:v>-137.78726200246811</c:v>
                </c:pt>
                <c:pt idx="251">
                  <c:v>-136.19593384170531</c:v>
                </c:pt>
                <c:pt idx="252">
                  <c:v>-137.04783654689794</c:v>
                </c:pt>
                <c:pt idx="253">
                  <c:v>-150.86632708120345</c:v>
                </c:pt>
                <c:pt idx="254">
                  <c:v>-158.50028507614135</c:v>
                </c:pt>
                <c:pt idx="255">
                  <c:v>-155.53391071653371</c:v>
                </c:pt>
                <c:pt idx="256">
                  <c:v>-150.31163610029222</c:v>
                </c:pt>
                <c:pt idx="257">
                  <c:v>-146.90202138853073</c:v>
                </c:pt>
                <c:pt idx="258">
                  <c:v>-141.85527856731414</c:v>
                </c:pt>
                <c:pt idx="259">
                  <c:v>-140.11327288484571</c:v>
                </c:pt>
                <c:pt idx="260">
                  <c:v>-136.55816387605665</c:v>
                </c:pt>
                <c:pt idx="261">
                  <c:v>-151.28730588102343</c:v>
                </c:pt>
                <c:pt idx="262">
                  <c:v>-154.27346799278257</c:v>
                </c:pt>
                <c:pt idx="263">
                  <c:v>-162.12775974369055</c:v>
                </c:pt>
                <c:pt idx="264">
                  <c:v>-162.02731448936458</c:v>
                </c:pt>
                <c:pt idx="265">
                  <c:v>-157.60241729211805</c:v>
                </c:pt>
                <c:pt idx="266">
                  <c:v>-157.25287780237196</c:v>
                </c:pt>
                <c:pt idx="267">
                  <c:v>-148.51206924533841</c:v>
                </c:pt>
                <c:pt idx="268">
                  <c:v>-151.34143044853215</c:v>
                </c:pt>
                <c:pt idx="269">
                  <c:v>-164.49300201559066</c:v>
                </c:pt>
                <c:pt idx="270">
                  <c:v>-182.07345434856416</c:v>
                </c:pt>
                <c:pt idx="271">
                  <c:v>-184.01800979232786</c:v>
                </c:pt>
                <c:pt idx="272">
                  <c:v>-188.38755378389362</c:v>
                </c:pt>
                <c:pt idx="273">
                  <c:v>-202.82000686120989</c:v>
                </c:pt>
                <c:pt idx="274">
                  <c:v>-191.52782105970385</c:v>
                </c:pt>
                <c:pt idx="275">
                  <c:v>-197.48973713684086</c:v>
                </c:pt>
                <c:pt idx="276">
                  <c:v>-199.17135315752029</c:v>
                </c:pt>
                <c:pt idx="277">
                  <c:v>-206.50148799657825</c:v>
                </c:pt>
                <c:pt idx="278">
                  <c:v>-212.21788622045517</c:v>
                </c:pt>
                <c:pt idx="279">
                  <c:v>-207.86404833221434</c:v>
                </c:pt>
                <c:pt idx="280">
                  <c:v>-219.94486532306678</c:v>
                </c:pt>
                <c:pt idx="281">
                  <c:v>-227.80058904361726</c:v>
                </c:pt>
                <c:pt idx="282">
                  <c:v>-214.65127063083656</c:v>
                </c:pt>
                <c:pt idx="283">
                  <c:v>-232.17394504690162</c:v>
                </c:pt>
                <c:pt idx="284">
                  <c:v>-232.04959761095046</c:v>
                </c:pt>
                <c:pt idx="285">
                  <c:v>-238.50559406900402</c:v>
                </c:pt>
                <c:pt idx="286">
                  <c:v>-245.28139410495754</c:v>
                </c:pt>
                <c:pt idx="287">
                  <c:v>-254.54774009847648</c:v>
                </c:pt>
                <c:pt idx="288">
                  <c:v>-232.20044432830804</c:v>
                </c:pt>
                <c:pt idx="289">
                  <c:v>-225.1049187393188</c:v>
                </c:pt>
                <c:pt idx="290">
                  <c:v>-229.61294081211088</c:v>
                </c:pt>
                <c:pt idx="291">
                  <c:v>-220.93871479701994</c:v>
                </c:pt>
                <c:pt idx="292">
                  <c:v>-218.32649437713627</c:v>
                </c:pt>
                <c:pt idx="293">
                  <c:v>-216.52910222578049</c:v>
                </c:pt>
                <c:pt idx="294">
                  <c:v>-226.80667532777784</c:v>
                </c:pt>
                <c:pt idx="295">
                  <c:v>-229.95897105693814</c:v>
                </c:pt>
                <c:pt idx="296">
                  <c:v>-229.55708784770968</c:v>
                </c:pt>
                <c:pt idx="297">
                  <c:v>-243.35248065090184</c:v>
                </c:pt>
                <c:pt idx="298">
                  <c:v>-253.78374010372161</c:v>
                </c:pt>
                <c:pt idx="299">
                  <c:v>-234.87502814340587</c:v>
                </c:pt>
                <c:pt idx="300">
                  <c:v>-216.56586743307116</c:v>
                </c:pt>
                <c:pt idx="301">
                  <c:v>-215.6311877708435</c:v>
                </c:pt>
                <c:pt idx="302">
                  <c:v>-215.7938656415939</c:v>
                </c:pt>
                <c:pt idx="303">
                  <c:v>-221.66970409440995</c:v>
                </c:pt>
                <c:pt idx="304">
                  <c:v>-225.14402547931675</c:v>
                </c:pt>
                <c:pt idx="305">
                  <c:v>-235.81877808952333</c:v>
                </c:pt>
                <c:pt idx="306">
                  <c:v>-233.30748778104783</c:v>
                </c:pt>
                <c:pt idx="307">
                  <c:v>-228.86633375406265</c:v>
                </c:pt>
                <c:pt idx="308">
                  <c:v>-222.96269220590594</c:v>
                </c:pt>
                <c:pt idx="309">
                  <c:v>-223.44553428792958</c:v>
                </c:pt>
                <c:pt idx="310">
                  <c:v>-218.65384085845949</c:v>
                </c:pt>
                <c:pt idx="311">
                  <c:v>-220.85716416835785</c:v>
                </c:pt>
                <c:pt idx="312">
                  <c:v>-212.46940036773677</c:v>
                </c:pt>
                <c:pt idx="313">
                  <c:v>-219.8128565044403</c:v>
                </c:pt>
                <c:pt idx="314">
                  <c:v>-236.04776698637005</c:v>
                </c:pt>
                <c:pt idx="315">
                  <c:v>-240.48343834304808</c:v>
                </c:pt>
                <c:pt idx="316">
                  <c:v>-247.12099522924424</c:v>
                </c:pt>
                <c:pt idx="317">
                  <c:v>-245.0230674791336</c:v>
                </c:pt>
                <c:pt idx="318">
                  <c:v>-249.07776912689206</c:v>
                </c:pt>
                <c:pt idx="319">
                  <c:v>-243.54979443359377</c:v>
                </c:pt>
                <c:pt idx="320">
                  <c:v>-242.71043681335448</c:v>
                </c:pt>
                <c:pt idx="321">
                  <c:v>-236.98711538219453</c:v>
                </c:pt>
                <c:pt idx="322">
                  <c:v>-222.76307368516922</c:v>
                </c:pt>
                <c:pt idx="323">
                  <c:v>-236.58836731481551</c:v>
                </c:pt>
                <c:pt idx="324">
                  <c:v>-247.96660329341893</c:v>
                </c:pt>
                <c:pt idx="325">
                  <c:v>-248.40180784654615</c:v>
                </c:pt>
                <c:pt idx="326">
                  <c:v>-248.11199963855745</c:v>
                </c:pt>
                <c:pt idx="327">
                  <c:v>-269.98111887264253</c:v>
                </c:pt>
                <c:pt idx="328">
                  <c:v>-268.43062191152575</c:v>
                </c:pt>
                <c:pt idx="329">
                  <c:v>-266.06079543447493</c:v>
                </c:pt>
                <c:pt idx="330">
                  <c:v>-252.23879915094381</c:v>
                </c:pt>
                <c:pt idx="331">
                  <c:v>-231.33607495307928</c:v>
                </c:pt>
                <c:pt idx="332">
                  <c:v>-233.61027330017089</c:v>
                </c:pt>
                <c:pt idx="333">
                  <c:v>-232.5056557908058</c:v>
                </c:pt>
                <c:pt idx="334">
                  <c:v>-220.34237448596951</c:v>
                </c:pt>
                <c:pt idx="335">
                  <c:v>-233.06009724140165</c:v>
                </c:pt>
                <c:pt idx="336">
                  <c:v>-245.3016398315429</c:v>
                </c:pt>
                <c:pt idx="337">
                  <c:v>-263.60890417623517</c:v>
                </c:pt>
                <c:pt idx="338">
                  <c:v>-285.0233503904343</c:v>
                </c:pt>
                <c:pt idx="339">
                  <c:v>-286.87353929758069</c:v>
                </c:pt>
                <c:pt idx="340">
                  <c:v>-275.50996073389058</c:v>
                </c:pt>
                <c:pt idx="341">
                  <c:v>-249.71596720695493</c:v>
                </c:pt>
                <c:pt idx="342">
                  <c:v>-272.30338728284835</c:v>
                </c:pt>
                <c:pt idx="343">
                  <c:v>-272.23592021751409</c:v>
                </c:pt>
                <c:pt idx="344">
                  <c:v>-244.61148475742345</c:v>
                </c:pt>
                <c:pt idx="345">
                  <c:v>-238.81725432777415</c:v>
                </c:pt>
                <c:pt idx="346">
                  <c:v>-238.17343401050567</c:v>
                </c:pt>
                <c:pt idx="347">
                  <c:v>-249.06691527938841</c:v>
                </c:pt>
                <c:pt idx="348">
                  <c:v>-265.26161688089365</c:v>
                </c:pt>
                <c:pt idx="349">
                  <c:v>-254.77342395448682</c:v>
                </c:pt>
                <c:pt idx="350">
                  <c:v>-245.54200680446621</c:v>
                </c:pt>
                <c:pt idx="351">
                  <c:v>-234.48017158555979</c:v>
                </c:pt>
                <c:pt idx="352">
                  <c:v>-229.11138903331766</c:v>
                </c:pt>
                <c:pt idx="353">
                  <c:v>-241.34611983251568</c:v>
                </c:pt>
                <c:pt idx="354">
                  <c:v>-230.39514391756057</c:v>
                </c:pt>
                <c:pt idx="355">
                  <c:v>-218.10952732706073</c:v>
                </c:pt>
                <c:pt idx="356">
                  <c:v>-219.62820148134227</c:v>
                </c:pt>
                <c:pt idx="357">
                  <c:v>-243.58748011684418</c:v>
                </c:pt>
                <c:pt idx="358">
                  <c:v>-259.33792231178279</c:v>
                </c:pt>
                <c:pt idx="359">
                  <c:v>-252.6413761796951</c:v>
                </c:pt>
                <c:pt idx="360">
                  <c:v>-214.10245429182049</c:v>
                </c:pt>
                <c:pt idx="361">
                  <c:v>-225.1207889204025</c:v>
                </c:pt>
                <c:pt idx="362">
                  <c:v>-238.3345258383751</c:v>
                </c:pt>
                <c:pt idx="363">
                  <c:v>-225.85596156549457</c:v>
                </c:pt>
                <c:pt idx="364">
                  <c:v>-223.68411253309256</c:v>
                </c:pt>
                <c:pt idx="365">
                  <c:v>-244.05498787307738</c:v>
                </c:pt>
                <c:pt idx="366">
                  <c:v>-263.40317529153822</c:v>
                </c:pt>
                <c:pt idx="367">
                  <c:v>-256.48566569757463</c:v>
                </c:pt>
                <c:pt idx="368">
                  <c:v>-256.79208123064041</c:v>
                </c:pt>
                <c:pt idx="369">
                  <c:v>-266.23710723543161</c:v>
                </c:pt>
                <c:pt idx="370">
                  <c:v>-275.10347018909459</c:v>
                </c:pt>
                <c:pt idx="371">
                  <c:v>-266.03125969171526</c:v>
                </c:pt>
                <c:pt idx="372">
                  <c:v>-244.10827892589572</c:v>
                </c:pt>
                <c:pt idx="373">
                  <c:v>-241.68230064964291</c:v>
                </c:pt>
                <c:pt idx="374">
                  <c:v>-239.5336809535026</c:v>
                </c:pt>
                <c:pt idx="375">
                  <c:v>-226.48955774116513</c:v>
                </c:pt>
                <c:pt idx="376">
                  <c:v>-244.45221467351917</c:v>
                </c:pt>
                <c:pt idx="377">
                  <c:v>-239.18200164031981</c:v>
                </c:pt>
                <c:pt idx="378">
                  <c:v>-231.6076888227463</c:v>
                </c:pt>
                <c:pt idx="379">
                  <c:v>-231.7102896337509</c:v>
                </c:pt>
                <c:pt idx="380">
                  <c:v>-226.38938369464876</c:v>
                </c:pt>
                <c:pt idx="381">
                  <c:v>-240.38711453485485</c:v>
                </c:pt>
                <c:pt idx="382">
                  <c:v>-236.99315150928504</c:v>
                </c:pt>
                <c:pt idx="383">
                  <c:v>-256.5068080925941</c:v>
                </c:pt>
                <c:pt idx="384">
                  <c:v>-268.94627821731569</c:v>
                </c:pt>
                <c:pt idx="385">
                  <c:v>-239.69731161403655</c:v>
                </c:pt>
                <c:pt idx="386">
                  <c:v>-214.26786837196357</c:v>
                </c:pt>
                <c:pt idx="387">
                  <c:v>-222.72674279832842</c:v>
                </c:pt>
                <c:pt idx="388">
                  <c:v>-228.68631148576742</c:v>
                </c:pt>
                <c:pt idx="389">
                  <c:v>-230.89983694648737</c:v>
                </c:pt>
                <c:pt idx="390">
                  <c:v>-245.83426970148082</c:v>
                </c:pt>
                <c:pt idx="391">
                  <c:v>-236.97416891098021</c:v>
                </c:pt>
                <c:pt idx="392">
                  <c:v>-232.44204137134545</c:v>
                </c:pt>
                <c:pt idx="393">
                  <c:v>-237.34349169731144</c:v>
                </c:pt>
                <c:pt idx="394">
                  <c:v>-240.98735812616349</c:v>
                </c:pt>
                <c:pt idx="395">
                  <c:v>-237.84294294214249</c:v>
                </c:pt>
                <c:pt idx="396">
                  <c:v>-214.26336201715469</c:v>
                </c:pt>
                <c:pt idx="397">
                  <c:v>-222.95825890636439</c:v>
                </c:pt>
                <c:pt idx="398">
                  <c:v>-260.37789092206958</c:v>
                </c:pt>
                <c:pt idx="399">
                  <c:v>-261.75606125211715</c:v>
                </c:pt>
                <c:pt idx="400">
                  <c:v>-274.56544636583322</c:v>
                </c:pt>
                <c:pt idx="401">
                  <c:v>-277.10401216840734</c:v>
                </c:pt>
                <c:pt idx="402">
                  <c:v>-274.83573186969761</c:v>
                </c:pt>
                <c:pt idx="403">
                  <c:v>-257.20998485469823</c:v>
                </c:pt>
                <c:pt idx="404">
                  <c:v>-225.31091077232361</c:v>
                </c:pt>
                <c:pt idx="405">
                  <c:v>-225.54576898288724</c:v>
                </c:pt>
                <c:pt idx="406">
                  <c:v>-221.33448597383494</c:v>
                </c:pt>
                <c:pt idx="407">
                  <c:v>-221.92919251871109</c:v>
                </c:pt>
                <c:pt idx="408">
                  <c:v>-213.21750818014146</c:v>
                </c:pt>
                <c:pt idx="409">
                  <c:v>-213.55545594978338</c:v>
                </c:pt>
                <c:pt idx="410">
                  <c:v>-229.35101209163668</c:v>
                </c:pt>
                <c:pt idx="411">
                  <c:v>-220.4227300424576</c:v>
                </c:pt>
                <c:pt idx="412">
                  <c:v>-224.36234763908391</c:v>
                </c:pt>
                <c:pt idx="413">
                  <c:v>-249.98285294675827</c:v>
                </c:pt>
                <c:pt idx="414">
                  <c:v>-237.49010099363323</c:v>
                </c:pt>
                <c:pt idx="415">
                  <c:v>-242.0096302580834</c:v>
                </c:pt>
                <c:pt idx="416">
                  <c:v>-242.77519392013551</c:v>
                </c:pt>
                <c:pt idx="417">
                  <c:v>-220.48921678352349</c:v>
                </c:pt>
                <c:pt idx="418">
                  <c:v>-219.36232526874539</c:v>
                </c:pt>
                <c:pt idx="419">
                  <c:v>-216.46332430887219</c:v>
                </c:pt>
                <c:pt idx="420">
                  <c:v>-209.91349035787579</c:v>
                </c:pt>
                <c:pt idx="421">
                  <c:v>-190.08503081274034</c:v>
                </c:pt>
                <c:pt idx="422">
                  <c:v>-186.53399234962461</c:v>
                </c:pt>
                <c:pt idx="423">
                  <c:v>-190.40390737962719</c:v>
                </c:pt>
                <c:pt idx="424">
                  <c:v>-190.78855443572996</c:v>
                </c:pt>
                <c:pt idx="425">
                  <c:v>-176.89443113613129</c:v>
                </c:pt>
                <c:pt idx="426">
                  <c:v>-188.71803850221636</c:v>
                </c:pt>
                <c:pt idx="427">
                  <c:v>-210.37940398645401</c:v>
                </c:pt>
                <c:pt idx="428">
                  <c:v>-220.6900553236008</c:v>
                </c:pt>
                <c:pt idx="429">
                  <c:v>-227.38779263687138</c:v>
                </c:pt>
                <c:pt idx="430">
                  <c:v>-236.21548777055739</c:v>
                </c:pt>
                <c:pt idx="431">
                  <c:v>-216.93516686820982</c:v>
                </c:pt>
                <c:pt idx="432">
                  <c:v>-222.18224497508999</c:v>
                </c:pt>
                <c:pt idx="433">
                  <c:v>-218.53151937580111</c:v>
                </c:pt>
                <c:pt idx="434">
                  <c:v>-207.50302529954911</c:v>
                </c:pt>
                <c:pt idx="435">
                  <c:v>-219.02162388277054</c:v>
                </c:pt>
                <c:pt idx="436">
                  <c:v>-214.58238842773437</c:v>
                </c:pt>
                <c:pt idx="437">
                  <c:v>-203.28895650434498</c:v>
                </c:pt>
                <c:pt idx="438">
                  <c:v>-210.9009379272461</c:v>
                </c:pt>
                <c:pt idx="439">
                  <c:v>-210.11096629333497</c:v>
                </c:pt>
                <c:pt idx="440">
                  <c:v>-217.02103124380113</c:v>
                </c:pt>
                <c:pt idx="441">
                  <c:v>-226.16463144397738</c:v>
                </c:pt>
                <c:pt idx="442">
                  <c:v>-209.26371886253355</c:v>
                </c:pt>
                <c:pt idx="443">
                  <c:v>-217.89504081726074</c:v>
                </c:pt>
                <c:pt idx="444">
                  <c:v>-225.28274281406408</c:v>
                </c:pt>
                <c:pt idx="445">
                  <c:v>-217.03419030141828</c:v>
                </c:pt>
                <c:pt idx="446">
                  <c:v>-203.52515131473541</c:v>
                </c:pt>
                <c:pt idx="447">
                  <c:v>-202.0431121535301</c:v>
                </c:pt>
                <c:pt idx="448">
                  <c:v>-208.3527880120277</c:v>
                </c:pt>
                <c:pt idx="449">
                  <c:v>-212.48999134349822</c:v>
                </c:pt>
                <c:pt idx="450">
                  <c:v>-219.94322146511081</c:v>
                </c:pt>
                <c:pt idx="451">
                  <c:v>-208.46224249076846</c:v>
                </c:pt>
                <c:pt idx="452">
                  <c:v>-207.77494116640094</c:v>
                </c:pt>
                <c:pt idx="453">
                  <c:v>-246.96950298547745</c:v>
                </c:pt>
                <c:pt idx="454">
                  <c:v>-246.38400825214393</c:v>
                </c:pt>
                <c:pt idx="455">
                  <c:v>-224.7339276556969</c:v>
                </c:pt>
                <c:pt idx="456">
                  <c:v>-223.6680973749161</c:v>
                </c:pt>
                <c:pt idx="457">
                  <c:v>-220.98762318468096</c:v>
                </c:pt>
                <c:pt idx="458">
                  <c:v>-225.21024392795562</c:v>
                </c:pt>
                <c:pt idx="459">
                  <c:v>-232.53365648889536</c:v>
                </c:pt>
                <c:pt idx="460">
                  <c:v>-230.10179412555692</c:v>
                </c:pt>
                <c:pt idx="461">
                  <c:v>-244.76030935573579</c:v>
                </c:pt>
                <c:pt idx="462">
                  <c:v>-247.20097288942338</c:v>
                </c:pt>
                <c:pt idx="463">
                  <c:v>-229.62679447460181</c:v>
                </c:pt>
                <c:pt idx="464">
                  <c:v>-230.6328037400246</c:v>
                </c:pt>
                <c:pt idx="465">
                  <c:v>-246.49303897428513</c:v>
                </c:pt>
                <c:pt idx="466">
                  <c:v>-250.41790850353243</c:v>
                </c:pt>
                <c:pt idx="467">
                  <c:v>-256.16177479887006</c:v>
                </c:pt>
                <c:pt idx="468">
                  <c:v>-253.41486929607385</c:v>
                </c:pt>
                <c:pt idx="469">
                  <c:v>-252.74103993415827</c:v>
                </c:pt>
                <c:pt idx="470">
                  <c:v>-247.40740498733521</c:v>
                </c:pt>
                <c:pt idx="471">
                  <c:v>-236.02724847078326</c:v>
                </c:pt>
                <c:pt idx="472">
                  <c:v>-227.16473647451403</c:v>
                </c:pt>
                <c:pt idx="473">
                  <c:v>-219.63294015502936</c:v>
                </c:pt>
                <c:pt idx="474">
                  <c:v>-220.10132832813264</c:v>
                </c:pt>
                <c:pt idx="475">
                  <c:v>-218.12957820749284</c:v>
                </c:pt>
                <c:pt idx="476">
                  <c:v>-205.35757956266406</c:v>
                </c:pt>
                <c:pt idx="477">
                  <c:v>-201.705314909935</c:v>
                </c:pt>
                <c:pt idx="478">
                  <c:v>-205.31110843181608</c:v>
                </c:pt>
                <c:pt idx="479">
                  <c:v>-206.79900165081028</c:v>
                </c:pt>
                <c:pt idx="480">
                  <c:v>-214.64663979053495</c:v>
                </c:pt>
                <c:pt idx="481">
                  <c:v>-210.84070168161389</c:v>
                </c:pt>
                <c:pt idx="482">
                  <c:v>-215.31655394792557</c:v>
                </c:pt>
                <c:pt idx="483">
                  <c:v>-207.89546194553373</c:v>
                </c:pt>
                <c:pt idx="484">
                  <c:v>-209.4876849884987</c:v>
                </c:pt>
                <c:pt idx="485">
                  <c:v>-201.86229721069333</c:v>
                </c:pt>
                <c:pt idx="486">
                  <c:v>-179.39046518468859</c:v>
                </c:pt>
                <c:pt idx="487">
                  <c:v>-179.02372192716598</c:v>
                </c:pt>
                <c:pt idx="488">
                  <c:v>-179.89967148828509</c:v>
                </c:pt>
                <c:pt idx="489">
                  <c:v>-185.65568490648275</c:v>
                </c:pt>
                <c:pt idx="490">
                  <c:v>-188.14852366733555</c:v>
                </c:pt>
                <c:pt idx="491">
                  <c:v>-176.73359395122526</c:v>
                </c:pt>
                <c:pt idx="492">
                  <c:v>-175.76729634332656</c:v>
                </c:pt>
                <c:pt idx="493">
                  <c:v>-182.59054919481281</c:v>
                </c:pt>
                <c:pt idx="494">
                  <c:v>-175.82490969991682</c:v>
                </c:pt>
                <c:pt idx="495">
                  <c:v>-175.84665151500701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4B-4185-A6BB-C5B5E2D65AEC}"/>
            </c:ext>
          </c:extLst>
        </c:ser>
        <c:ser>
          <c:idx val="6"/>
          <c:order val="6"/>
          <c:tx>
            <c:strRef>
              <c:f>mtrx!$B$304</c:f>
              <c:strCache>
                <c:ptCount val="1"/>
                <c:pt idx="0">
                  <c:v>TELEFO 2.502 PERP nc-27</c:v>
                </c:pt>
              </c:strCache>
            </c:strRef>
          </c:tx>
          <c:spPr>
            <a:ln w="28575" cap="rnd">
              <a:solidFill>
                <a:schemeClr val="accent1">
                  <a:tint val="6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62000"/>
                </a:schemeClr>
              </a:solidFill>
              <a:ln w="9525">
                <a:solidFill>
                  <a:schemeClr val="accent1">
                    <a:tint val="62000"/>
                  </a:schemeClr>
                </a:solidFill>
              </a:ln>
              <a:effectLst/>
            </c:spPr>
          </c:marker>
          <c:cat>
            <c:numRef>
              <c:f>mtrx!$N$244:$SO$244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mtrx!$N$304:$SO$304</c:f>
              <c:numCache>
                <c:formatCode>0</c:formatCode>
                <c:ptCount val="496"/>
                <c:pt idx="0">
                  <c:v>18.573235410094242</c:v>
                </c:pt>
                <c:pt idx="1">
                  <c:v>16.586171717405307</c:v>
                </c:pt>
                <c:pt idx="2">
                  <c:v>0.84974624741079197</c:v>
                </c:pt>
                <c:pt idx="3">
                  <c:v>15.042336932301566</c:v>
                </c:pt>
                <c:pt idx="4">
                  <c:v>5.6166731430888035</c:v>
                </c:pt>
                <c:pt idx="5">
                  <c:v>2.1419185391068822</c:v>
                </c:pt>
                <c:pt idx="6">
                  <c:v>13.159038587927796</c:v>
                </c:pt>
                <c:pt idx="7">
                  <c:v>26.996175162076952</c:v>
                </c:pt>
                <c:pt idx="8">
                  <c:v>40.975466577231941</c:v>
                </c:pt>
                <c:pt idx="9">
                  <c:v>34.461858292579677</c:v>
                </c:pt>
                <c:pt idx="10">
                  <c:v>39.932949404001249</c:v>
                </c:pt>
                <c:pt idx="11">
                  <c:v>18.723395733952486</c:v>
                </c:pt>
                <c:pt idx="12">
                  <c:v>40.473862368941298</c:v>
                </c:pt>
                <c:pt idx="13">
                  <c:v>35.542795823395238</c:v>
                </c:pt>
                <c:pt idx="14">
                  <c:v>41.18772146016363</c:v>
                </c:pt>
                <c:pt idx="15">
                  <c:v>35.902538348853625</c:v>
                </c:pt>
                <c:pt idx="16">
                  <c:v>12.345852957308296</c:v>
                </c:pt>
                <c:pt idx="17">
                  <c:v>50.698235150337212</c:v>
                </c:pt>
                <c:pt idx="18">
                  <c:v>44.441409739971164</c:v>
                </c:pt>
                <c:pt idx="19">
                  <c:v>75.855952147662606</c:v>
                </c:pt>
                <c:pt idx="20">
                  <c:v>66.586556654095659</c:v>
                </c:pt>
                <c:pt idx="21">
                  <c:v>64.26083947378396</c:v>
                </c:pt>
                <c:pt idx="22">
                  <c:v>32.259889975130534</c:v>
                </c:pt>
                <c:pt idx="23">
                  <c:v>2.9363679462671257</c:v>
                </c:pt>
                <c:pt idx="24">
                  <c:v>25.083335006296636</c:v>
                </c:pt>
                <c:pt idx="25">
                  <c:v>11.883568618953234</c:v>
                </c:pt>
                <c:pt idx="26">
                  <c:v>25.075855847060666</c:v>
                </c:pt>
                <c:pt idx="27">
                  <c:v>47.395550685644196</c:v>
                </c:pt>
                <c:pt idx="28">
                  <c:v>70.938114471316339</c:v>
                </c:pt>
                <c:pt idx="29">
                  <c:v>62.677324186682654</c:v>
                </c:pt>
                <c:pt idx="30">
                  <c:v>66.904150782167903</c:v>
                </c:pt>
                <c:pt idx="31">
                  <c:v>72.097050629556179</c:v>
                </c:pt>
                <c:pt idx="32">
                  <c:v>104.97758429121973</c:v>
                </c:pt>
                <c:pt idx="33">
                  <c:v>98.865874668836568</c:v>
                </c:pt>
                <c:pt idx="34">
                  <c:v>80.351751507401445</c:v>
                </c:pt>
                <c:pt idx="35">
                  <c:v>99.333332780659191</c:v>
                </c:pt>
                <c:pt idx="36">
                  <c:v>95.147207284390902</c:v>
                </c:pt>
                <c:pt idx="37">
                  <c:v>131.27637739032502</c:v>
                </c:pt>
                <c:pt idx="38">
                  <c:v>128.89615248382091</c:v>
                </c:pt>
                <c:pt idx="39">
                  <c:v>127.83002728569505</c:v>
                </c:pt>
                <c:pt idx="40">
                  <c:v>116.70000079381464</c:v>
                </c:pt>
                <c:pt idx="41">
                  <c:v>121.95400183135268</c:v>
                </c:pt>
                <c:pt idx="42">
                  <c:v>131.12458506900072</c:v>
                </c:pt>
                <c:pt idx="43">
                  <c:v>134.15570619225502</c:v>
                </c:pt>
                <c:pt idx="44">
                  <c:v>98.304406957924357</c:v>
                </c:pt>
                <c:pt idx="45">
                  <c:v>105.76560696500542</c:v>
                </c:pt>
                <c:pt idx="46">
                  <c:v>92.750396508753283</c:v>
                </c:pt>
                <c:pt idx="47">
                  <c:v>96.430336707949607</c:v>
                </c:pt>
                <c:pt idx="48">
                  <c:v>94.04304862827064</c:v>
                </c:pt>
                <c:pt idx="49">
                  <c:v>118.70370956462625</c:v>
                </c:pt>
                <c:pt idx="50">
                  <c:v>122.66662923592332</c:v>
                </c:pt>
                <c:pt idx="51">
                  <c:v>117.92323659372335</c:v>
                </c:pt>
                <c:pt idx="52">
                  <c:v>99.06691598141191</c:v>
                </c:pt>
                <c:pt idx="53">
                  <c:v>104.57655009084937</c:v>
                </c:pt>
                <c:pt idx="54">
                  <c:v>150.63825271022318</c:v>
                </c:pt>
                <c:pt idx="55">
                  <c:v>112.32212124997375</c:v>
                </c:pt>
                <c:pt idx="56">
                  <c:v>98.423402068376561</c:v>
                </c:pt>
                <c:pt idx="57">
                  <c:v>101.76848943698405</c:v>
                </c:pt>
                <c:pt idx="58">
                  <c:v>119.24876125258209</c:v>
                </c:pt>
                <c:pt idx="59">
                  <c:v>78.723223403871089</c:v>
                </c:pt>
                <c:pt idx="60">
                  <c:v>50.812245781004435</c:v>
                </c:pt>
                <c:pt idx="61">
                  <c:v>85.243457050442657</c:v>
                </c:pt>
                <c:pt idx="62">
                  <c:v>72.295823754191417</c:v>
                </c:pt>
                <c:pt idx="63">
                  <c:v>79.129330736517829</c:v>
                </c:pt>
                <c:pt idx="64">
                  <c:v>125.93383664590124</c:v>
                </c:pt>
                <c:pt idx="65">
                  <c:v>103.0948929282427</c:v>
                </c:pt>
                <c:pt idx="66">
                  <c:v>98.356448339819906</c:v>
                </c:pt>
                <c:pt idx="67">
                  <c:v>65.622572575688366</c:v>
                </c:pt>
                <c:pt idx="68">
                  <c:v>68.963213984787444</c:v>
                </c:pt>
                <c:pt idx="69">
                  <c:v>67.262480389833456</c:v>
                </c:pt>
                <c:pt idx="70">
                  <c:v>-2.7740538282395164</c:v>
                </c:pt>
                <c:pt idx="71">
                  <c:v>2.1398396832346407</c:v>
                </c:pt>
                <c:pt idx="72">
                  <c:v>-5.4290235242247036</c:v>
                </c:pt>
                <c:pt idx="73">
                  <c:v>61.887590020418202</c:v>
                </c:pt>
                <c:pt idx="74">
                  <c:v>84.677048505663834</c:v>
                </c:pt>
                <c:pt idx="75">
                  <c:v>44.223180668413647</c:v>
                </c:pt>
                <c:pt idx="76">
                  <c:v>81.525092262268117</c:v>
                </c:pt>
                <c:pt idx="77">
                  <c:v>85.177994190692971</c:v>
                </c:pt>
                <c:pt idx="78">
                  <c:v>151.45605006867646</c:v>
                </c:pt>
                <c:pt idx="79">
                  <c:v>126.5472205126286</c:v>
                </c:pt>
                <c:pt idx="80">
                  <c:v>161.6265394203067</c:v>
                </c:pt>
                <c:pt idx="81">
                  <c:v>154.64595600116252</c:v>
                </c:pt>
                <c:pt idx="82">
                  <c:v>133.05239595830437</c:v>
                </c:pt>
                <c:pt idx="83">
                  <c:v>125.60719343042376</c:v>
                </c:pt>
                <c:pt idx="84">
                  <c:v>95.568718276739105</c:v>
                </c:pt>
                <c:pt idx="85">
                  <c:v>62.600979125142089</c:v>
                </c:pt>
                <c:pt idx="86">
                  <c:v>42.087640358149997</c:v>
                </c:pt>
                <c:pt idx="87">
                  <c:v>24.023384920299065</c:v>
                </c:pt>
                <c:pt idx="88">
                  <c:v>22.196592892646777</c:v>
                </c:pt>
                <c:pt idx="89">
                  <c:v>16.814805201113245</c:v>
                </c:pt>
                <c:pt idx="90">
                  <c:v>6.092387476503859</c:v>
                </c:pt>
                <c:pt idx="91">
                  <c:v>6.1576724081635348</c:v>
                </c:pt>
                <c:pt idx="92">
                  <c:v>4.1279631193280295</c:v>
                </c:pt>
                <c:pt idx="93">
                  <c:v>1.7261383022666053</c:v>
                </c:pt>
                <c:pt idx="94">
                  <c:v>-3.7357848505973834</c:v>
                </c:pt>
                <c:pt idx="95">
                  <c:v>-9.9609762991070738</c:v>
                </c:pt>
                <c:pt idx="96">
                  <c:v>-13.478904492080204</c:v>
                </c:pt>
                <c:pt idx="97">
                  <c:v>-14.065221954882134</c:v>
                </c:pt>
                <c:pt idx="98">
                  <c:v>-15.72330117225647</c:v>
                </c:pt>
                <c:pt idx="99">
                  <c:v>-14.377928761303423</c:v>
                </c:pt>
                <c:pt idx="100">
                  <c:v>-15.902188867330551</c:v>
                </c:pt>
                <c:pt idx="101">
                  <c:v>-17.175855546295622</c:v>
                </c:pt>
                <c:pt idx="102">
                  <c:v>-20.958650981724247</c:v>
                </c:pt>
                <c:pt idx="103">
                  <c:v>-26.327061297476291</c:v>
                </c:pt>
                <c:pt idx="104">
                  <c:v>-19.486971594035623</c:v>
                </c:pt>
                <c:pt idx="105">
                  <c:v>-21.18339083880187</c:v>
                </c:pt>
                <c:pt idx="106">
                  <c:v>-23.375353490412238</c:v>
                </c:pt>
                <c:pt idx="107">
                  <c:v>-26.210126361250872</c:v>
                </c:pt>
                <c:pt idx="108">
                  <c:v>-27.535899528741851</c:v>
                </c:pt>
                <c:pt idx="109">
                  <c:v>-27.306340189874163</c:v>
                </c:pt>
                <c:pt idx="110">
                  <c:v>-30.286587290525461</c:v>
                </c:pt>
                <c:pt idx="111">
                  <c:v>-30.478752431631108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4B-4185-A6BB-C5B5E2D65AEC}"/>
            </c:ext>
          </c:extLst>
        </c:ser>
        <c:ser>
          <c:idx val="7"/>
          <c:order val="7"/>
          <c:tx>
            <c:strRef>
              <c:f>mtrx!$B$305</c:f>
              <c:strCache>
                <c:ptCount val="1"/>
                <c:pt idx="0">
                  <c:v>TELEFO 2 7/8 PERP nc-27</c:v>
                </c:pt>
              </c:strCache>
            </c:strRef>
          </c:tx>
          <c:spPr>
            <a:ln w="28575" cap="rnd">
              <a:solidFill>
                <a:schemeClr val="accent1">
                  <a:tint val="4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46000"/>
                </a:schemeClr>
              </a:solidFill>
              <a:ln w="9525">
                <a:solidFill>
                  <a:schemeClr val="accent1">
                    <a:tint val="46000"/>
                  </a:schemeClr>
                </a:solidFill>
              </a:ln>
              <a:effectLst/>
            </c:spPr>
          </c:marker>
          <c:cat>
            <c:numRef>
              <c:f>mtrx!$N$244:$SO$244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mtrx!$N$305:$SO$305</c:f>
              <c:numCache>
                <c:formatCode>0</c:formatCode>
                <c:ptCount val="496"/>
                <c:pt idx="0">
                  <c:v>-8.5570890254974188</c:v>
                </c:pt>
                <c:pt idx="1">
                  <c:v>-9.5414160499572631</c:v>
                </c:pt>
                <c:pt idx="2">
                  <c:v>-24.290061902999867</c:v>
                </c:pt>
                <c:pt idx="3">
                  <c:v>-9.8649575862884262</c:v>
                </c:pt>
                <c:pt idx="4">
                  <c:v>-18.115614538192744</c:v>
                </c:pt>
                <c:pt idx="5">
                  <c:v>-21.045238359451275</c:v>
                </c:pt>
                <c:pt idx="6">
                  <c:v>-10.061889945983921</c:v>
                </c:pt>
                <c:pt idx="7">
                  <c:v>4.772453340530376</c:v>
                </c:pt>
                <c:pt idx="8">
                  <c:v>18.456061506271396</c:v>
                </c:pt>
                <c:pt idx="9">
                  <c:v>14.517116502761894</c:v>
                </c:pt>
                <c:pt idx="10">
                  <c:v>20.826871633529663</c:v>
                </c:pt>
                <c:pt idx="11">
                  <c:v>-2.3038598117828428</c:v>
                </c:pt>
                <c:pt idx="12">
                  <c:v>25.698049945831315</c:v>
                </c:pt>
                <c:pt idx="13">
                  <c:v>20.386712024688677</c:v>
                </c:pt>
                <c:pt idx="14">
                  <c:v>30.640353191375709</c:v>
                </c:pt>
                <c:pt idx="15">
                  <c:v>29.65324398612978</c:v>
                </c:pt>
                <c:pt idx="16">
                  <c:v>3.9135770034790198</c:v>
                </c:pt>
                <c:pt idx="17">
                  <c:v>43.248959226608292</c:v>
                </c:pt>
                <c:pt idx="18">
                  <c:v>36.495494516372673</c:v>
                </c:pt>
                <c:pt idx="19">
                  <c:v>63.934733631134065</c:v>
                </c:pt>
                <c:pt idx="20">
                  <c:v>55.538574260711641</c:v>
                </c:pt>
                <c:pt idx="21">
                  <c:v>54.725010267257687</c:v>
                </c:pt>
                <c:pt idx="22">
                  <c:v>21.018022506713862</c:v>
                </c:pt>
                <c:pt idx="23">
                  <c:v>-9.9544129657745088</c:v>
                </c:pt>
                <c:pt idx="24">
                  <c:v>11.84961658287051</c:v>
                </c:pt>
                <c:pt idx="25">
                  <c:v>-2.6100458431243396</c:v>
                </c:pt>
                <c:pt idx="26">
                  <c:v>8.6018790206908875</c:v>
                </c:pt>
                <c:pt idx="27">
                  <c:v>29.839145315170299</c:v>
                </c:pt>
                <c:pt idx="28">
                  <c:v>57.032702304840086</c:v>
                </c:pt>
                <c:pt idx="29">
                  <c:v>46.407482940673844</c:v>
                </c:pt>
                <c:pt idx="30">
                  <c:v>44.617874261856059</c:v>
                </c:pt>
                <c:pt idx="31">
                  <c:v>55.705770074844338</c:v>
                </c:pt>
                <c:pt idx="32">
                  <c:v>77.396263893127468</c:v>
                </c:pt>
                <c:pt idx="33">
                  <c:v>69.357161396026584</c:v>
                </c:pt>
                <c:pt idx="34">
                  <c:v>50.344683290481612</c:v>
                </c:pt>
                <c:pt idx="35">
                  <c:v>68.141319957733174</c:v>
                </c:pt>
                <c:pt idx="36">
                  <c:v>63.483271907806397</c:v>
                </c:pt>
                <c:pt idx="37">
                  <c:v>99.543548658370923</c:v>
                </c:pt>
                <c:pt idx="38">
                  <c:v>97.315503786087049</c:v>
                </c:pt>
                <c:pt idx="39">
                  <c:v>90.862191680908154</c:v>
                </c:pt>
                <c:pt idx="40">
                  <c:v>81.57467765045169</c:v>
                </c:pt>
                <c:pt idx="41">
                  <c:v>86.828753190994291</c:v>
                </c:pt>
                <c:pt idx="42">
                  <c:v>98.967412200927697</c:v>
                </c:pt>
                <c:pt idx="43">
                  <c:v>97.494909160613986</c:v>
                </c:pt>
                <c:pt idx="44">
                  <c:v>59.443335597991961</c:v>
                </c:pt>
                <c:pt idx="45">
                  <c:v>64.902758670806861</c:v>
                </c:pt>
                <c:pt idx="46">
                  <c:v>50.111659646987903</c:v>
                </c:pt>
                <c:pt idx="47">
                  <c:v>53.487347209930419</c:v>
                </c:pt>
                <c:pt idx="48">
                  <c:v>53.901308216095003</c:v>
                </c:pt>
                <c:pt idx="49">
                  <c:v>78.291237268447844</c:v>
                </c:pt>
                <c:pt idx="50">
                  <c:v>82.516751205444336</c:v>
                </c:pt>
                <c:pt idx="51">
                  <c:v>75.331910171508753</c:v>
                </c:pt>
                <c:pt idx="52">
                  <c:v>56.228263711929344</c:v>
                </c:pt>
                <c:pt idx="53">
                  <c:v>57.994186611175564</c:v>
                </c:pt>
                <c:pt idx="54">
                  <c:v>105.0141219673157</c:v>
                </c:pt>
                <c:pt idx="55">
                  <c:v>67.944819747924839</c:v>
                </c:pt>
                <c:pt idx="56">
                  <c:v>55.371199710845985</c:v>
                </c:pt>
                <c:pt idx="57">
                  <c:v>62.911513137817394</c:v>
                </c:pt>
                <c:pt idx="58">
                  <c:v>78.996276609420761</c:v>
                </c:pt>
                <c:pt idx="59">
                  <c:v>42.894578973770194</c:v>
                </c:pt>
                <c:pt idx="60">
                  <c:v>18.529152873992928</c:v>
                </c:pt>
                <c:pt idx="61">
                  <c:v>48.583127281188979</c:v>
                </c:pt>
                <c:pt idx="62">
                  <c:v>39.125912696838384</c:v>
                </c:pt>
                <c:pt idx="63">
                  <c:v>50.677849691390975</c:v>
                </c:pt>
                <c:pt idx="64">
                  <c:v>98.478912204742414</c:v>
                </c:pt>
                <c:pt idx="65">
                  <c:v>75.098339263916046</c:v>
                </c:pt>
                <c:pt idx="66">
                  <c:v>67.246531064987153</c:v>
                </c:pt>
                <c:pt idx="67">
                  <c:v>33.414232650756844</c:v>
                </c:pt>
                <c:pt idx="68">
                  <c:v>35.613174144744789</c:v>
                </c:pt>
                <c:pt idx="69">
                  <c:v>34.987953971862794</c:v>
                </c:pt>
                <c:pt idx="70">
                  <c:v>-37.209589218139627</c:v>
                </c:pt>
                <c:pt idx="71">
                  <c:v>-31.49620363044744</c:v>
                </c:pt>
                <c:pt idx="72">
                  <c:v>-38.161299854278582</c:v>
                </c:pt>
                <c:pt idx="73">
                  <c:v>31.924332588195739</c:v>
                </c:pt>
                <c:pt idx="74">
                  <c:v>41.377212797164816</c:v>
                </c:pt>
                <c:pt idx="75">
                  <c:v>12.549588794708257</c:v>
                </c:pt>
                <c:pt idx="76">
                  <c:v>56.654518287658675</c:v>
                </c:pt>
                <c:pt idx="77">
                  <c:v>63.211256025314469</c:v>
                </c:pt>
                <c:pt idx="78">
                  <c:v>121.36829161262511</c:v>
                </c:pt>
                <c:pt idx="79">
                  <c:v>110.12246453285212</c:v>
                </c:pt>
                <c:pt idx="80">
                  <c:v>145.55866210365298</c:v>
                </c:pt>
                <c:pt idx="81">
                  <c:v>132.28634438896177</c:v>
                </c:pt>
                <c:pt idx="82">
                  <c:v>116.44391720008849</c:v>
                </c:pt>
                <c:pt idx="83">
                  <c:v>109.70699178695685</c:v>
                </c:pt>
                <c:pt idx="84">
                  <c:v>85.361476060867346</c:v>
                </c:pt>
                <c:pt idx="85">
                  <c:v>50.013456268310506</c:v>
                </c:pt>
                <c:pt idx="86">
                  <c:v>27.773606374740609</c:v>
                </c:pt>
                <c:pt idx="87">
                  <c:v>15.074358566284161</c:v>
                </c:pt>
                <c:pt idx="88">
                  <c:v>15.765611963272079</c:v>
                </c:pt>
                <c:pt idx="89">
                  <c:v>14.367799446105948</c:v>
                </c:pt>
                <c:pt idx="90">
                  <c:v>4.0397804622650142</c:v>
                </c:pt>
                <c:pt idx="91">
                  <c:v>3.3498984851837008</c:v>
                </c:pt>
                <c:pt idx="92">
                  <c:v>0.44869207572935466</c:v>
                </c:pt>
                <c:pt idx="93">
                  <c:v>-3.0950043106079193</c:v>
                </c:pt>
                <c:pt idx="94">
                  <c:v>-12.452800457000734</c:v>
                </c:pt>
                <c:pt idx="95">
                  <c:v>-20.57758871841429</c:v>
                </c:pt>
                <c:pt idx="96">
                  <c:v>-23.043547962188711</c:v>
                </c:pt>
                <c:pt idx="97">
                  <c:v>-24.11362495422361</c:v>
                </c:pt>
                <c:pt idx="98">
                  <c:v>-26.261773536682142</c:v>
                </c:pt>
                <c:pt idx="99">
                  <c:v>-26.578256162643441</c:v>
                </c:pt>
                <c:pt idx="100">
                  <c:v>-27.454426776885981</c:v>
                </c:pt>
                <c:pt idx="101">
                  <c:v>-28.134602315902697</c:v>
                </c:pt>
                <c:pt idx="102">
                  <c:v>-33.760420639038074</c:v>
                </c:pt>
                <c:pt idx="103">
                  <c:v>-41.967204214096057</c:v>
                </c:pt>
                <c:pt idx="104">
                  <c:v>-35.371220237731933</c:v>
                </c:pt>
                <c:pt idx="105">
                  <c:v>-36.744042200088501</c:v>
                </c:pt>
                <c:pt idx="106">
                  <c:v>-37.365317369461025</c:v>
                </c:pt>
                <c:pt idx="107">
                  <c:v>-41.348647130966185</c:v>
                </c:pt>
                <c:pt idx="108">
                  <c:v>-40.946128580093415</c:v>
                </c:pt>
                <c:pt idx="109">
                  <c:v>-38.184785091400101</c:v>
                </c:pt>
                <c:pt idx="110">
                  <c:v>-39.058851959228548</c:v>
                </c:pt>
                <c:pt idx="111">
                  <c:v>-37.752208366394029</c:v>
                </c:pt>
                <c:pt idx="112">
                  <c:v>-40.103708063125652</c:v>
                </c:pt>
                <c:pt idx="113">
                  <c:v>-42.245652366638183</c:v>
                </c:pt>
                <c:pt idx="114">
                  <c:v>-37.384298074722324</c:v>
                </c:pt>
                <c:pt idx="115">
                  <c:v>-33.668061769485462</c:v>
                </c:pt>
                <c:pt idx="116">
                  <c:v>-32.104157009124748</c:v>
                </c:pt>
                <c:pt idx="117">
                  <c:v>-32.479110078811658</c:v>
                </c:pt>
                <c:pt idx="118">
                  <c:v>-32.33550869369509</c:v>
                </c:pt>
                <c:pt idx="119">
                  <c:v>-39.716541051864624</c:v>
                </c:pt>
                <c:pt idx="120">
                  <c:v>-46.383414739608781</c:v>
                </c:pt>
                <c:pt idx="121">
                  <c:v>-49.145336975097678</c:v>
                </c:pt>
                <c:pt idx="122">
                  <c:v>-46.475734781265231</c:v>
                </c:pt>
                <c:pt idx="123">
                  <c:v>-49.439244970321653</c:v>
                </c:pt>
                <c:pt idx="124">
                  <c:v>-53.771155261993414</c:v>
                </c:pt>
                <c:pt idx="125">
                  <c:v>-56.025447299957278</c:v>
                </c:pt>
                <c:pt idx="126">
                  <c:v>-60.555281278610209</c:v>
                </c:pt>
                <c:pt idx="127">
                  <c:v>-54.361687114715608</c:v>
                </c:pt>
                <c:pt idx="128">
                  <c:v>-49.571899055480912</c:v>
                </c:pt>
                <c:pt idx="129">
                  <c:v>-47.049631879806526</c:v>
                </c:pt>
                <c:pt idx="130">
                  <c:v>-44.473221248626714</c:v>
                </c:pt>
                <c:pt idx="131">
                  <c:v>-37.965395740509024</c:v>
                </c:pt>
                <c:pt idx="132">
                  <c:v>-40.084220808029158</c:v>
                </c:pt>
                <c:pt idx="133">
                  <c:v>-45.727216728210436</c:v>
                </c:pt>
                <c:pt idx="134">
                  <c:v>-39.800215276718149</c:v>
                </c:pt>
                <c:pt idx="135">
                  <c:v>-40.416787004470848</c:v>
                </c:pt>
                <c:pt idx="136">
                  <c:v>-46.335588624954198</c:v>
                </c:pt>
                <c:pt idx="137">
                  <c:v>-41.585996316909757</c:v>
                </c:pt>
                <c:pt idx="138">
                  <c:v>-41.714516391754159</c:v>
                </c:pt>
                <c:pt idx="139">
                  <c:v>-44.295574659347551</c:v>
                </c:pt>
                <c:pt idx="140">
                  <c:v>-45.418126413345362</c:v>
                </c:pt>
                <c:pt idx="141">
                  <c:v>-42.217915281295774</c:v>
                </c:pt>
                <c:pt idx="142">
                  <c:v>-39.265486402511613</c:v>
                </c:pt>
                <c:pt idx="143">
                  <c:v>-40.24005340766908</c:v>
                </c:pt>
                <c:pt idx="144">
                  <c:v>-36.706987110137902</c:v>
                </c:pt>
                <c:pt idx="145">
                  <c:v>-38.758080970764127</c:v>
                </c:pt>
                <c:pt idx="146">
                  <c:v>-44.596272403717052</c:v>
                </c:pt>
                <c:pt idx="147">
                  <c:v>-44.931056549072281</c:v>
                </c:pt>
                <c:pt idx="148">
                  <c:v>-52.716442483902</c:v>
                </c:pt>
                <c:pt idx="149">
                  <c:v>-50.748957229614263</c:v>
                </c:pt>
                <c:pt idx="150">
                  <c:v>-44.857267919540419</c:v>
                </c:pt>
                <c:pt idx="151">
                  <c:v>-55.544901222228987</c:v>
                </c:pt>
                <c:pt idx="152">
                  <c:v>-57.364097579956081</c:v>
                </c:pt>
                <c:pt idx="153">
                  <c:v>-65.258244176864622</c:v>
                </c:pt>
                <c:pt idx="154">
                  <c:v>-61.231252408981334</c:v>
                </c:pt>
                <c:pt idx="155">
                  <c:v>-62.969915737152121</c:v>
                </c:pt>
                <c:pt idx="156">
                  <c:v>-68.985147356033337</c:v>
                </c:pt>
                <c:pt idx="157">
                  <c:v>-71.389411426544171</c:v>
                </c:pt>
                <c:pt idx="158">
                  <c:v>-71.91728733825687</c:v>
                </c:pt>
                <c:pt idx="159">
                  <c:v>-70.276604036331122</c:v>
                </c:pt>
                <c:pt idx="160">
                  <c:v>-70.890079643249493</c:v>
                </c:pt>
                <c:pt idx="161">
                  <c:v>-70.528935379028354</c:v>
                </c:pt>
                <c:pt idx="162">
                  <c:v>-62.963266721725461</c:v>
                </c:pt>
                <c:pt idx="163">
                  <c:v>-62.116233959198041</c:v>
                </c:pt>
                <c:pt idx="164">
                  <c:v>-60.015506189346326</c:v>
                </c:pt>
                <c:pt idx="165">
                  <c:v>-60.975140062332144</c:v>
                </c:pt>
                <c:pt idx="166">
                  <c:v>-55.702771638870217</c:v>
                </c:pt>
                <c:pt idx="167">
                  <c:v>-42.859961511611914</c:v>
                </c:pt>
                <c:pt idx="168">
                  <c:v>-42.578870149612385</c:v>
                </c:pt>
                <c:pt idx="169">
                  <c:v>-45.937085195541385</c:v>
                </c:pt>
                <c:pt idx="170">
                  <c:v>-56.495011785507188</c:v>
                </c:pt>
                <c:pt idx="171">
                  <c:v>-61.044503120422348</c:v>
                </c:pt>
                <c:pt idx="172">
                  <c:v>-56.529714086532579</c:v>
                </c:pt>
                <c:pt idx="173">
                  <c:v>-53.209700048446592</c:v>
                </c:pt>
                <c:pt idx="174">
                  <c:v>-54.01105132865905</c:v>
                </c:pt>
                <c:pt idx="175">
                  <c:v>-51.500823862075748</c:v>
                </c:pt>
                <c:pt idx="176">
                  <c:v>-52.296623828887959</c:v>
                </c:pt>
                <c:pt idx="177">
                  <c:v>-53.689411888122578</c:v>
                </c:pt>
                <c:pt idx="178">
                  <c:v>-60.163610101699788</c:v>
                </c:pt>
                <c:pt idx="179">
                  <c:v>-62.927684190750114</c:v>
                </c:pt>
                <c:pt idx="180">
                  <c:v>-64.291486417770386</c:v>
                </c:pt>
                <c:pt idx="181">
                  <c:v>-60.932544281005846</c:v>
                </c:pt>
                <c:pt idx="182">
                  <c:v>-60.415533182144173</c:v>
                </c:pt>
                <c:pt idx="183">
                  <c:v>-60.788161083221439</c:v>
                </c:pt>
                <c:pt idx="184">
                  <c:v>-63.084445329666124</c:v>
                </c:pt>
                <c:pt idx="185">
                  <c:v>-57.007736154556312</c:v>
                </c:pt>
                <c:pt idx="186">
                  <c:v>-61.253456464767481</c:v>
                </c:pt>
                <c:pt idx="187">
                  <c:v>-64.125296010971084</c:v>
                </c:pt>
                <c:pt idx="188">
                  <c:v>-64.287695102691629</c:v>
                </c:pt>
                <c:pt idx="189">
                  <c:v>-59.999315616607646</c:v>
                </c:pt>
                <c:pt idx="190">
                  <c:v>-60.851737678527797</c:v>
                </c:pt>
                <c:pt idx="191">
                  <c:v>-65.0735462818146</c:v>
                </c:pt>
                <c:pt idx="192">
                  <c:v>-60.804766086578383</c:v>
                </c:pt>
                <c:pt idx="193">
                  <c:v>-62.881453193664527</c:v>
                </c:pt>
                <c:pt idx="194">
                  <c:v>-63.395614492416399</c:v>
                </c:pt>
                <c:pt idx="195">
                  <c:v>-69.994909231185915</c:v>
                </c:pt>
                <c:pt idx="196">
                  <c:v>-68.967003293991098</c:v>
                </c:pt>
                <c:pt idx="197">
                  <c:v>-76.445457750320458</c:v>
                </c:pt>
                <c:pt idx="198">
                  <c:v>-79.621287981033333</c:v>
                </c:pt>
                <c:pt idx="199">
                  <c:v>-85.200376880645706</c:v>
                </c:pt>
                <c:pt idx="200">
                  <c:v>-85.057768512725829</c:v>
                </c:pt>
                <c:pt idx="201">
                  <c:v>-86.998140979766816</c:v>
                </c:pt>
                <c:pt idx="202">
                  <c:v>-65.342045335769654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4B-4185-A6BB-C5B5E2D65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625728"/>
        <c:axId val="785158496"/>
      </c:lineChart>
      <c:dateAx>
        <c:axId val="4496257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8496"/>
        <c:crosses val="autoZero"/>
        <c:auto val="1"/>
        <c:lblOffset val="100"/>
        <c:baseTimeUnit val="days"/>
      </c:dateAx>
      <c:valAx>
        <c:axId val="7851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mtrx!$C$327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shade val="58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mtrx!$C$328:$C$335</c:f>
              <c:numCache>
                <c:formatCode>0</c:formatCode>
                <c:ptCount val="8"/>
                <c:pt idx="0">
                  <c:v>333.83218204045295</c:v>
                </c:pt>
                <c:pt idx="1">
                  <c:v>347.71614324331284</c:v>
                </c:pt>
                <c:pt idx="2">
                  <c:v>351.32798793792722</c:v>
                </c:pt>
                <c:pt idx="3">
                  <c:v>347.10016068267822</c:v>
                </c:pt>
                <c:pt idx="4">
                  <c:v>359.88394355106357</c:v>
                </c:pt>
                <c:pt idx="5">
                  <c:v>386.75431550073625</c:v>
                </c:pt>
                <c:pt idx="6">
                  <c:v>346.68576458990577</c:v>
                </c:pt>
                <c:pt idx="7">
                  <c:v>373.81608902549743</c:v>
                </c:pt>
              </c:numCache>
            </c:numRef>
          </c:val>
          <c:smooth val="1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mtrx!#REF!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630C-4FED-862C-48CB7F572384}"/>
            </c:ext>
          </c:extLst>
        </c:ser>
        <c:ser>
          <c:idx val="1"/>
          <c:order val="1"/>
          <c:tx>
            <c:strRef>
              <c:f>mtrx!$D$327</c:f>
              <c:strCache>
                <c:ptCount val="1"/>
                <c:pt idx="0">
                  <c:v>60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5">
                    <a:shade val="86000"/>
                  </a:schemeClr>
                </a:solidFill>
              </a:ln>
              <a:effectLst/>
            </c:spPr>
          </c:marker>
          <c:val>
            <c:numRef>
              <c:f>mtrx!$D$328:$D$335</c:f>
              <c:numCache>
                <c:formatCode>0</c:formatCode>
                <c:ptCount val="8"/>
                <c:pt idx="0">
                  <c:v>340.78461411178114</c:v>
                </c:pt>
                <c:pt idx="1">
                  <c:v>363.44780312025546</c:v>
                </c:pt>
                <c:pt idx="2">
                  <c:v>393.26098805236819</c:v>
                </c:pt>
                <c:pt idx="3">
                  <c:v>396.65508373355868</c:v>
                </c:pt>
                <c:pt idx="4">
                  <c:v>414.45675370597837</c:v>
                </c:pt>
                <c:pt idx="5">
                  <c:v>403.27640291404725</c:v>
                </c:pt>
                <c:pt idx="6">
                  <c:v>413.41575421899557</c:v>
                </c:pt>
                <c:pt idx="7">
                  <c:v>445.69884712600708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C-4FED-862C-48CB7F572384}"/>
            </c:ext>
          </c:extLst>
        </c:ser>
        <c:ser>
          <c:idx val="2"/>
          <c:order val="2"/>
          <c:tx>
            <c:strRef>
              <c:f>mtrx!$E$327</c:f>
              <c:strCache>
                <c:ptCount val="1"/>
                <c:pt idx="0">
                  <c:v>120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solidFill>
                  <a:schemeClr val="accent5">
                    <a:tint val="86000"/>
                  </a:schemeClr>
                </a:solidFill>
              </a:ln>
              <a:effectLst/>
            </c:spPr>
          </c:marker>
          <c:val>
            <c:numRef>
              <c:f>mtrx!$E$328:$E$335</c:f>
              <c:numCache>
                <c:formatCode>0</c:formatCode>
                <c:ptCount val="8"/>
                <c:pt idx="0">
                  <c:v>143.30409512495996</c:v>
                </c:pt>
                <c:pt idx="1">
                  <c:v>266.67155660104748</c:v>
                </c:pt>
                <c:pt idx="2">
                  <c:v>194.8224112472534</c:v>
                </c:pt>
                <c:pt idx="3">
                  <c:v>196.93648093235495</c:v>
                </c:pt>
                <c:pt idx="4">
                  <c:v>219.04997012805941</c:v>
                </c:pt>
                <c:pt idx="5">
                  <c:v>307.29688319778444</c:v>
                </c:pt>
                <c:pt idx="6">
                  <c:v>0</c:v>
                </c:pt>
                <c:pt idx="7">
                  <c:v>253.88741473960877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0C-4FED-862C-48CB7F572384}"/>
            </c:ext>
          </c:extLst>
        </c:ser>
        <c:ser>
          <c:idx val="3"/>
          <c:order val="3"/>
          <c:tx>
            <c:strRef>
              <c:f>mtrx!$F$327</c:f>
              <c:strCache>
                <c:ptCount val="1"/>
                <c:pt idx="0">
                  <c:v>240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5">
                    <a:tint val="58000"/>
                  </a:schemeClr>
                </a:solidFill>
              </a:ln>
              <a:effectLst/>
            </c:spPr>
          </c:marker>
          <c:val>
            <c:numRef>
              <c:f>mtrx!$F$328:$F$335</c:f>
              <c:numCache>
                <c:formatCode>0</c:formatCode>
                <c:ptCount val="8"/>
                <c:pt idx="0">
                  <c:v>175.96838448154926</c:v>
                </c:pt>
                <c:pt idx="1">
                  <c:v>349.41200380790235</c:v>
                </c:pt>
                <c:pt idx="2">
                  <c:v>248.45324945068359</c:v>
                </c:pt>
                <c:pt idx="3">
                  <c:v>242.48998175477982</c:v>
                </c:pt>
                <c:pt idx="4">
                  <c:v>276.405463807106</c:v>
                </c:pt>
                <c:pt idx="5">
                  <c:v>369.4445884180069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0C-4FED-862C-48CB7F572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763136"/>
        <c:axId val="868397904"/>
      </c:lineChart>
      <c:catAx>
        <c:axId val="4767631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397904"/>
        <c:crosses val="autoZero"/>
        <c:auto val="1"/>
        <c:lblAlgn val="ctr"/>
        <c:lblOffset val="100"/>
        <c:noMultiLvlLbl val="0"/>
      </c:catAx>
      <c:valAx>
        <c:axId val="86839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mtrx!$B$271</c:f>
              <c:strCache>
                <c:ptCount val="1"/>
                <c:pt idx="0">
                  <c:v>TOTAL 2 1/4 PERP nc-21</c:v>
                </c:pt>
              </c:strCache>
            </c:strRef>
          </c:tx>
          <c:spPr>
            <a:ln w="28575" cap="rnd">
              <a:solidFill>
                <a:schemeClr val="accent1">
                  <a:shade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3000"/>
                </a:schemeClr>
              </a:solidFill>
              <a:ln w="9525">
                <a:solidFill>
                  <a:schemeClr val="accent1">
                    <a:shade val="53000"/>
                  </a:schemeClr>
                </a:solidFill>
              </a:ln>
              <a:effectLst/>
            </c:spPr>
          </c:marker>
          <c:cat>
            <c:numRef>
              <c:f>mtrx!$N$270:$SO$270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mtrx!$N$271:$SO$271</c:f>
              <c:numCache>
                <c:formatCode>0</c:formatCode>
                <c:ptCount val="496"/>
                <c:pt idx="0">
                  <c:v>-113.61888076341151</c:v>
                </c:pt>
                <c:pt idx="1">
                  <c:v>-100.106372872591</c:v>
                </c:pt>
                <c:pt idx="2">
                  <c:v>-110.46225547039509</c:v>
                </c:pt>
                <c:pt idx="3">
                  <c:v>-126.5970695602894</c:v>
                </c:pt>
                <c:pt idx="4">
                  <c:v>-133.83990576446058</c:v>
                </c:pt>
                <c:pt idx="5">
                  <c:v>-158.40507690572738</c:v>
                </c:pt>
                <c:pt idx="6">
                  <c:v>-172.95569463527204</c:v>
                </c:pt>
                <c:pt idx="7">
                  <c:v>-179.96069520592692</c:v>
                </c:pt>
                <c:pt idx="8">
                  <c:v>-186.8981027179957</c:v>
                </c:pt>
                <c:pt idx="9">
                  <c:v>-185.5419100331068</c:v>
                </c:pt>
                <c:pt idx="10">
                  <c:v>-175.51730248522759</c:v>
                </c:pt>
                <c:pt idx="11">
                  <c:v>-203.28314826691152</c:v>
                </c:pt>
                <c:pt idx="12">
                  <c:v>-187.21524774491786</c:v>
                </c:pt>
                <c:pt idx="13">
                  <c:v>-197.3507287942171</c:v>
                </c:pt>
                <c:pt idx="14">
                  <c:v>-161.77298562335966</c:v>
                </c:pt>
                <c:pt idx="15">
                  <c:v>-103.71827713155747</c:v>
                </c:pt>
                <c:pt idx="16">
                  <c:v>-163.72040696454047</c:v>
                </c:pt>
                <c:pt idx="17">
                  <c:v>-149.68500876140592</c:v>
                </c:pt>
                <c:pt idx="18">
                  <c:v>-140.44463574385642</c:v>
                </c:pt>
                <c:pt idx="19">
                  <c:v>-105.05669434416293</c:v>
                </c:pt>
                <c:pt idx="20">
                  <c:v>-64.30817254018784</c:v>
                </c:pt>
                <c:pt idx="21">
                  <c:v>-1.7143425511121819</c:v>
                </c:pt>
                <c:pt idx="22">
                  <c:v>3.8945654728412649</c:v>
                </c:pt>
                <c:pt idx="23">
                  <c:v>-57.613972084760668</c:v>
                </c:pt>
                <c:pt idx="24">
                  <c:v>-76.877265416979782</c:v>
                </c:pt>
                <c:pt idx="25">
                  <c:v>-104.91221799409391</c:v>
                </c:pt>
                <c:pt idx="26">
                  <c:v>-100.36897469747065</c:v>
                </c:pt>
                <c:pt idx="27">
                  <c:v>-91.422586435437182</c:v>
                </c:pt>
                <c:pt idx="28">
                  <c:v>-72.082095355510717</c:v>
                </c:pt>
                <c:pt idx="29">
                  <c:v>-42.984061649680129</c:v>
                </c:pt>
                <c:pt idx="30">
                  <c:v>-66.225943732857729</c:v>
                </c:pt>
                <c:pt idx="31">
                  <c:v>-72.63528529918193</c:v>
                </c:pt>
                <c:pt idx="32">
                  <c:v>-97.395486414790156</c:v>
                </c:pt>
                <c:pt idx="33">
                  <c:v>-103.86010881555082</c:v>
                </c:pt>
                <c:pt idx="34">
                  <c:v>-132.25201014876367</c:v>
                </c:pt>
                <c:pt idx="35">
                  <c:v>-168.8765431301594</c:v>
                </c:pt>
                <c:pt idx="36">
                  <c:v>-242.93376264560226</c:v>
                </c:pt>
                <c:pt idx="37">
                  <c:v>-264.13359279119965</c:v>
                </c:pt>
                <c:pt idx="38">
                  <c:v>-285.69661818385123</c:v>
                </c:pt>
                <c:pt idx="39">
                  <c:v>-251.57474327254295</c:v>
                </c:pt>
                <c:pt idx="40">
                  <c:v>-244.4623395869732</c:v>
                </c:pt>
                <c:pt idx="41">
                  <c:v>-251.2367212812901</c:v>
                </c:pt>
                <c:pt idx="42">
                  <c:v>-246.07868067216873</c:v>
                </c:pt>
                <c:pt idx="43">
                  <c:v>-269.59463315975665</c:v>
                </c:pt>
                <c:pt idx="44">
                  <c:v>-301.52362203836446</c:v>
                </c:pt>
                <c:pt idx="45">
                  <c:v>-334.74902632260319</c:v>
                </c:pt>
                <c:pt idx="46">
                  <c:v>-372.41705135166637</c:v>
                </c:pt>
                <c:pt idx="47">
                  <c:v>-321.16638738501069</c:v>
                </c:pt>
                <c:pt idx="48">
                  <c:v>-317.98217623329163</c:v>
                </c:pt>
                <c:pt idx="49">
                  <c:v>-243.85220064663889</c:v>
                </c:pt>
                <c:pt idx="50">
                  <c:v>-178.45880263352396</c:v>
                </c:pt>
                <c:pt idx="51">
                  <c:v>-237.40578195714949</c:v>
                </c:pt>
                <c:pt idx="52">
                  <c:v>-270.74689576792713</c:v>
                </c:pt>
                <c:pt idx="53">
                  <c:v>-437.26240086209771</c:v>
                </c:pt>
                <c:pt idx="54">
                  <c:v>-478.40589012956622</c:v>
                </c:pt>
                <c:pt idx="55">
                  <c:v>-226.7818161215782</c:v>
                </c:pt>
                <c:pt idx="56">
                  <c:v>-116.59254380130768</c:v>
                </c:pt>
                <c:pt idx="57">
                  <c:v>-111.90297538566588</c:v>
                </c:pt>
                <c:pt idx="58">
                  <c:v>-50.336495399117481</c:v>
                </c:pt>
                <c:pt idx="59">
                  <c:v>-41.369488322257979</c:v>
                </c:pt>
                <c:pt idx="60">
                  <c:v>-92.109481083393092</c:v>
                </c:pt>
                <c:pt idx="61">
                  <c:v>-130.94969867432121</c:v>
                </c:pt>
                <c:pt idx="62">
                  <c:v>-159.94693506765367</c:v>
                </c:pt>
                <c:pt idx="63">
                  <c:v>-200.19225207507611</c:v>
                </c:pt>
                <c:pt idx="64">
                  <c:v>-188.61965690743926</c:v>
                </c:pt>
                <c:pt idx="65">
                  <c:v>-192.41248033976558</c:v>
                </c:pt>
                <c:pt idx="66">
                  <c:v>-185.89305921113495</c:v>
                </c:pt>
                <c:pt idx="67">
                  <c:v>-187.38074542057512</c:v>
                </c:pt>
                <c:pt idx="68">
                  <c:v>-185.77546880424023</c:v>
                </c:pt>
                <c:pt idx="69">
                  <c:v>-167.22985466063025</c:v>
                </c:pt>
                <c:pt idx="70">
                  <c:v>-220.83224511575696</c:v>
                </c:pt>
                <c:pt idx="71">
                  <c:v>-271.33886175453665</c:v>
                </c:pt>
                <c:pt idx="72">
                  <c:v>-453.42336799001691</c:v>
                </c:pt>
                <c:pt idx="73">
                  <c:v>-479.73032098674781</c:v>
                </c:pt>
                <c:pt idx="74">
                  <c:v>-469.96584017801291</c:v>
                </c:pt>
                <c:pt idx="75">
                  <c:v>-555.91885287737841</c:v>
                </c:pt>
                <c:pt idx="76">
                  <c:v>-557.45047343766691</c:v>
                </c:pt>
                <c:pt idx="77">
                  <c:v>-464.6069367022514</c:v>
                </c:pt>
                <c:pt idx="78">
                  <c:v>-369.85337474775315</c:v>
                </c:pt>
                <c:pt idx="79">
                  <c:v>-193.05906541526315</c:v>
                </c:pt>
                <c:pt idx="80">
                  <c:v>-164.27721041417126</c:v>
                </c:pt>
                <c:pt idx="81">
                  <c:v>-77.505598211526859</c:v>
                </c:pt>
                <c:pt idx="82">
                  <c:v>-83.505883594155321</c:v>
                </c:pt>
                <c:pt idx="83">
                  <c:v>-119.45473434364794</c:v>
                </c:pt>
                <c:pt idx="84">
                  <c:v>-32.623008688330643</c:v>
                </c:pt>
                <c:pt idx="85">
                  <c:v>-8.5692323487997015</c:v>
                </c:pt>
                <c:pt idx="86">
                  <c:v>-3.0102228608131441</c:v>
                </c:pt>
                <c:pt idx="87">
                  <c:v>-4.2881068459749301</c:v>
                </c:pt>
                <c:pt idx="88">
                  <c:v>-22.725359418034557</c:v>
                </c:pt>
                <c:pt idx="89">
                  <c:v>-33.416321729183196</c:v>
                </c:pt>
                <c:pt idx="90">
                  <c:v>-26.465222346186636</c:v>
                </c:pt>
                <c:pt idx="91">
                  <c:v>-20.117867946505548</c:v>
                </c:pt>
                <c:pt idx="92">
                  <c:v>-15.12736327803136</c:v>
                </c:pt>
                <c:pt idx="93">
                  <c:v>-6.7011714378595357</c:v>
                </c:pt>
                <c:pt idx="94">
                  <c:v>-2.1938335469961174</c:v>
                </c:pt>
                <c:pt idx="95">
                  <c:v>-3.2556572198867855</c:v>
                </c:pt>
                <c:pt idx="96">
                  <c:v>-4.417399613022809</c:v>
                </c:pt>
                <c:pt idx="97">
                  <c:v>-7.8904782410860008</c:v>
                </c:pt>
                <c:pt idx="98">
                  <c:v>-7.2009591113328923</c:v>
                </c:pt>
                <c:pt idx="99">
                  <c:v>-7.1435337030887567</c:v>
                </c:pt>
                <c:pt idx="100">
                  <c:v>-27.435767416715613</c:v>
                </c:pt>
                <c:pt idx="101">
                  <c:v>-9.7345529531240444</c:v>
                </c:pt>
                <c:pt idx="102">
                  <c:v>-7.9719480849504549</c:v>
                </c:pt>
                <c:pt idx="103">
                  <c:v>-6.2558838566541723</c:v>
                </c:pt>
                <c:pt idx="104">
                  <c:v>-3.8048136032819713</c:v>
                </c:pt>
                <c:pt idx="105">
                  <c:v>-4.6492013841867461</c:v>
                </c:pt>
                <c:pt idx="106">
                  <c:v>-5.481777542352674</c:v>
                </c:pt>
                <c:pt idx="107">
                  <c:v>-5.9819234420061136</c:v>
                </c:pt>
                <c:pt idx="108">
                  <c:v>-12.836528248667712</c:v>
                </c:pt>
                <c:pt idx="109">
                  <c:v>-11.742038612127303</c:v>
                </c:pt>
                <c:pt idx="110">
                  <c:v>-13.170241148591039</c:v>
                </c:pt>
                <c:pt idx="111">
                  <c:v>-11.597624230265616</c:v>
                </c:pt>
                <c:pt idx="112">
                  <c:v>-18.909685264229765</c:v>
                </c:pt>
                <c:pt idx="113">
                  <c:v>-22.234722589492783</c:v>
                </c:pt>
                <c:pt idx="114">
                  <c:v>-15.56799965894222</c:v>
                </c:pt>
                <c:pt idx="115">
                  <c:v>-10.727675233602525</c:v>
                </c:pt>
                <c:pt idx="116">
                  <c:v>-9.2196753846406949</c:v>
                </c:pt>
                <c:pt idx="117">
                  <c:v>-10.10210720956325</c:v>
                </c:pt>
                <c:pt idx="118">
                  <c:v>-8.8891566464901004</c:v>
                </c:pt>
                <c:pt idx="119">
                  <c:v>-6.3845773555040353</c:v>
                </c:pt>
                <c:pt idx="120">
                  <c:v>-8.4887450058460274</c:v>
                </c:pt>
                <c:pt idx="121">
                  <c:v>-10.454456971526149</c:v>
                </c:pt>
                <c:pt idx="122">
                  <c:v>-9.8632790780067481</c:v>
                </c:pt>
                <c:pt idx="123">
                  <c:v>-10.845366382837291</c:v>
                </c:pt>
                <c:pt idx="124">
                  <c:v>-12.496613354921337</c:v>
                </c:pt>
                <c:pt idx="125">
                  <c:v>-13.522954591155049</c:v>
                </c:pt>
                <c:pt idx="126">
                  <c:v>-16.928339720368392</c:v>
                </c:pt>
                <c:pt idx="127">
                  <c:v>-10.144779198288916</c:v>
                </c:pt>
                <c:pt idx="128">
                  <c:v>-7.9225172837972622</c:v>
                </c:pt>
                <c:pt idx="129">
                  <c:v>-0.14015827441215123</c:v>
                </c:pt>
                <c:pt idx="130">
                  <c:v>-0.13496019661426573</c:v>
                </c:pt>
                <c:pt idx="131">
                  <c:v>1.2736107196807822</c:v>
                </c:pt>
                <c:pt idx="132">
                  <c:v>-1.8759394696950906</c:v>
                </c:pt>
                <c:pt idx="133">
                  <c:v>-2.017522978782651</c:v>
                </c:pt>
                <c:pt idx="134">
                  <c:v>-0.36450686156749867</c:v>
                </c:pt>
                <c:pt idx="135">
                  <c:v>-3.6349389270544066</c:v>
                </c:pt>
                <c:pt idx="136">
                  <c:v>-4.1076271840333973</c:v>
                </c:pt>
                <c:pt idx="137">
                  <c:v>-6.2509828200340323</c:v>
                </c:pt>
                <c:pt idx="138">
                  <c:v>-9.4461277854442542</c:v>
                </c:pt>
                <c:pt idx="139">
                  <c:v>-8.3370303884744601</c:v>
                </c:pt>
                <c:pt idx="140">
                  <c:v>-9.965750879883764</c:v>
                </c:pt>
                <c:pt idx="141">
                  <c:v>-10.349595911860462</c:v>
                </c:pt>
                <c:pt idx="142">
                  <c:v>-11.318546866536138</c:v>
                </c:pt>
                <c:pt idx="143">
                  <c:v>-13.746293175697325</c:v>
                </c:pt>
                <c:pt idx="144">
                  <c:v>-14.054949047207828</c:v>
                </c:pt>
                <c:pt idx="145">
                  <c:v>-15.704000291109082</c:v>
                </c:pt>
                <c:pt idx="146">
                  <c:v>-18.248989656329151</c:v>
                </c:pt>
                <c:pt idx="147">
                  <c:v>-20.529253920435906</c:v>
                </c:pt>
                <c:pt idx="148">
                  <c:v>-24.218791908621782</c:v>
                </c:pt>
                <c:pt idx="149">
                  <c:v>-20.660894306898115</c:v>
                </c:pt>
                <c:pt idx="150">
                  <c:v>-19.621837821125979</c:v>
                </c:pt>
                <c:pt idx="151">
                  <c:v>-20.862842671394354</c:v>
                </c:pt>
                <c:pt idx="152">
                  <c:v>-20.743995921969415</c:v>
                </c:pt>
                <c:pt idx="153">
                  <c:v>-20.19140114593506</c:v>
                </c:pt>
                <c:pt idx="154">
                  <c:v>-17.115859873890876</c:v>
                </c:pt>
                <c:pt idx="155">
                  <c:v>-20.831264404177666</c:v>
                </c:pt>
                <c:pt idx="156">
                  <c:v>-26.91829751133919</c:v>
                </c:pt>
                <c:pt idx="157">
                  <c:v>-27.782935548186302</c:v>
                </c:pt>
                <c:pt idx="158">
                  <c:v>-25.984291486263274</c:v>
                </c:pt>
                <c:pt idx="159">
                  <c:v>-19.278871381402027</c:v>
                </c:pt>
                <c:pt idx="160">
                  <c:v>-17.741015474081038</c:v>
                </c:pt>
                <c:pt idx="161">
                  <c:v>-16.595817787885672</c:v>
                </c:pt>
                <c:pt idx="162">
                  <c:v>-14.641094012618062</c:v>
                </c:pt>
                <c:pt idx="163">
                  <c:v>-13.646636369943622</c:v>
                </c:pt>
                <c:pt idx="164">
                  <c:v>-13.059403557062147</c:v>
                </c:pt>
                <c:pt idx="165">
                  <c:v>-13.544251872897149</c:v>
                </c:pt>
                <c:pt idx="166">
                  <c:v>-8.9953014608621586</c:v>
                </c:pt>
                <c:pt idx="167">
                  <c:v>-3.4148270688056925</c:v>
                </c:pt>
                <c:pt idx="168">
                  <c:v>-2.6637170790433871</c:v>
                </c:pt>
                <c:pt idx="169">
                  <c:v>-4.5626422159671804</c:v>
                </c:pt>
                <c:pt idx="170">
                  <c:v>-6.3120331296920753</c:v>
                </c:pt>
                <c:pt idx="171">
                  <c:v>-6.9796067872047445</c:v>
                </c:pt>
                <c:pt idx="172">
                  <c:v>-4.3023464391231485</c:v>
                </c:pt>
                <c:pt idx="173">
                  <c:v>-4.9254184099435818</c:v>
                </c:pt>
                <c:pt idx="174">
                  <c:v>-4.2678996717929891</c:v>
                </c:pt>
                <c:pt idx="175">
                  <c:v>-2.722048223137854</c:v>
                </c:pt>
                <c:pt idx="176">
                  <c:v>-3.8062470841407787</c:v>
                </c:pt>
                <c:pt idx="177">
                  <c:v>-6.0531712868213603</c:v>
                </c:pt>
                <c:pt idx="178">
                  <c:v>-8.0781028404235755</c:v>
                </c:pt>
                <c:pt idx="179">
                  <c:v>-9.6171860781908052</c:v>
                </c:pt>
                <c:pt idx="180">
                  <c:v>-12.722751993179322</c:v>
                </c:pt>
                <c:pt idx="181">
                  <c:v>-13.100622842907896</c:v>
                </c:pt>
                <c:pt idx="182">
                  <c:v>-14.735579039454457</c:v>
                </c:pt>
                <c:pt idx="183">
                  <c:v>-21.308914340138429</c:v>
                </c:pt>
                <c:pt idx="184">
                  <c:v>-24.672854268431649</c:v>
                </c:pt>
                <c:pt idx="185">
                  <c:v>-24.88400736796855</c:v>
                </c:pt>
                <c:pt idx="186">
                  <c:v>-27.101927654623985</c:v>
                </c:pt>
                <c:pt idx="187">
                  <c:v>-28.427082712173451</c:v>
                </c:pt>
                <c:pt idx="188">
                  <c:v>-29.128497877240179</c:v>
                </c:pt>
                <c:pt idx="189">
                  <c:v>-25.898447024941447</c:v>
                </c:pt>
                <c:pt idx="190">
                  <c:v>-22.22684480845929</c:v>
                </c:pt>
                <c:pt idx="191">
                  <c:v>-21.437828299641602</c:v>
                </c:pt>
                <c:pt idx="192">
                  <c:v>-21.173955189824099</c:v>
                </c:pt>
                <c:pt idx="193">
                  <c:v>-18.069663933157933</c:v>
                </c:pt>
                <c:pt idx="194">
                  <c:v>-15.399884214758863</c:v>
                </c:pt>
                <c:pt idx="195">
                  <c:v>-16.079421570777903</c:v>
                </c:pt>
                <c:pt idx="196">
                  <c:v>-15.588413436651223</c:v>
                </c:pt>
                <c:pt idx="197">
                  <c:v>-16.278662909388537</c:v>
                </c:pt>
                <c:pt idx="198">
                  <c:v>-17.796421028137203</c:v>
                </c:pt>
                <c:pt idx="199">
                  <c:v>-16.776523426413533</c:v>
                </c:pt>
                <c:pt idx="200">
                  <c:v>-16.614025655746453</c:v>
                </c:pt>
                <c:pt idx="201">
                  <c:v>-15.567285763263705</c:v>
                </c:pt>
                <c:pt idx="202">
                  <c:v>-26.604598921656617</c:v>
                </c:pt>
                <c:pt idx="203">
                  <c:v>-24.679591330170624</c:v>
                </c:pt>
                <c:pt idx="204">
                  <c:v>-19.305022282361982</c:v>
                </c:pt>
                <c:pt idx="205">
                  <c:v>-17.272436966300006</c:v>
                </c:pt>
                <c:pt idx="206">
                  <c:v>-16.344796188235279</c:v>
                </c:pt>
                <c:pt idx="207">
                  <c:v>-18.054109889268872</c:v>
                </c:pt>
                <c:pt idx="208">
                  <c:v>-31.957348604202274</c:v>
                </c:pt>
                <c:pt idx="209">
                  <c:v>-30.529422292470926</c:v>
                </c:pt>
                <c:pt idx="210">
                  <c:v>-23.021597897887226</c:v>
                </c:pt>
                <c:pt idx="211">
                  <c:v>-21.17047389996052</c:v>
                </c:pt>
                <c:pt idx="212">
                  <c:v>-15.630570424199099</c:v>
                </c:pt>
                <c:pt idx="213">
                  <c:v>-22.641780641674998</c:v>
                </c:pt>
                <c:pt idx="214">
                  <c:v>-21.272115852832798</c:v>
                </c:pt>
                <c:pt idx="215">
                  <c:v>-17.731428681135185</c:v>
                </c:pt>
                <c:pt idx="216">
                  <c:v>-13.841491645097733</c:v>
                </c:pt>
                <c:pt idx="217">
                  <c:v>-14.682945763349537</c:v>
                </c:pt>
                <c:pt idx="218">
                  <c:v>-12.692768653035166</c:v>
                </c:pt>
                <c:pt idx="219">
                  <c:v>-11.180619077920916</c:v>
                </c:pt>
                <c:pt idx="220">
                  <c:v>-7.425654747247691</c:v>
                </c:pt>
                <c:pt idx="221">
                  <c:v>-12.239228404760354</c:v>
                </c:pt>
                <c:pt idx="222">
                  <c:v>-11.79933721971512</c:v>
                </c:pt>
                <c:pt idx="223">
                  <c:v>-15.182041291832917</c:v>
                </c:pt>
                <c:pt idx="224">
                  <c:v>-29.747509988904</c:v>
                </c:pt>
                <c:pt idx="225">
                  <c:v>-33.016453050017361</c:v>
                </c:pt>
                <c:pt idx="226">
                  <c:v>-41.596086807250977</c:v>
                </c:pt>
                <c:pt idx="227">
                  <c:v>-43.465122957706448</c:v>
                </c:pt>
                <c:pt idx="228">
                  <c:v>-38.165851795792577</c:v>
                </c:pt>
                <c:pt idx="229">
                  <c:v>-31.485593948364269</c:v>
                </c:pt>
                <c:pt idx="230">
                  <c:v>-21.75208629810809</c:v>
                </c:pt>
                <c:pt idx="231">
                  <c:v>-25.771950731158263</c:v>
                </c:pt>
                <c:pt idx="232">
                  <c:v>-21.366689599871627</c:v>
                </c:pt>
                <c:pt idx="233">
                  <c:v>-28.707858665585519</c:v>
                </c:pt>
                <c:pt idx="234">
                  <c:v>-29.158297298789016</c:v>
                </c:pt>
                <c:pt idx="235">
                  <c:v>-42.32443304479122</c:v>
                </c:pt>
                <c:pt idx="236">
                  <c:v>-32.954855532765393</c:v>
                </c:pt>
                <c:pt idx="237">
                  <c:v>-24.069685051679613</c:v>
                </c:pt>
                <c:pt idx="238">
                  <c:v>-23.401173905015</c:v>
                </c:pt>
                <c:pt idx="239">
                  <c:v>-21.498855896353732</c:v>
                </c:pt>
                <c:pt idx="240">
                  <c:v>-13.915441576004028</c:v>
                </c:pt>
                <c:pt idx="241">
                  <c:v>-14.769072804570193</c:v>
                </c:pt>
                <c:pt idx="242">
                  <c:v>-14.239836316227915</c:v>
                </c:pt>
                <c:pt idx="243">
                  <c:v>-19.036925276994701</c:v>
                </c:pt>
                <c:pt idx="244">
                  <c:v>-24.844013454556467</c:v>
                </c:pt>
                <c:pt idx="245">
                  <c:v>-29.304827516436582</c:v>
                </c:pt>
                <c:pt idx="246">
                  <c:v>-31.139769553780567</c:v>
                </c:pt>
                <c:pt idx="247">
                  <c:v>-30.891377314209947</c:v>
                </c:pt>
                <c:pt idx="248">
                  <c:v>-27.42309247422218</c:v>
                </c:pt>
                <c:pt idx="249">
                  <c:v>-28.179962691783913</c:v>
                </c:pt>
                <c:pt idx="250">
                  <c:v>-26.917866078019152</c:v>
                </c:pt>
                <c:pt idx="251">
                  <c:v>-27.080779947996142</c:v>
                </c:pt>
                <c:pt idx="252">
                  <c:v>-27.935728944659246</c:v>
                </c:pt>
                <c:pt idx="253">
                  <c:v>-31.302369180083268</c:v>
                </c:pt>
                <c:pt idx="254">
                  <c:v>-32.705645645380024</c:v>
                </c:pt>
                <c:pt idx="255">
                  <c:v>-26.2745797611475</c:v>
                </c:pt>
                <c:pt idx="256">
                  <c:v>-20.94713657975197</c:v>
                </c:pt>
                <c:pt idx="257">
                  <c:v>-15.85298402285575</c:v>
                </c:pt>
                <c:pt idx="258">
                  <c:v>-15.940043400883681</c:v>
                </c:pt>
                <c:pt idx="259">
                  <c:v>-15.581695596933372</c:v>
                </c:pt>
                <c:pt idx="260">
                  <c:v>-13.529871532440197</c:v>
                </c:pt>
                <c:pt idx="261">
                  <c:v>-19.636157396197326</c:v>
                </c:pt>
                <c:pt idx="262">
                  <c:v>-20.371467421770099</c:v>
                </c:pt>
                <c:pt idx="263">
                  <c:v>-19.729194089293479</c:v>
                </c:pt>
                <c:pt idx="264">
                  <c:v>-14.423388553142559</c:v>
                </c:pt>
                <c:pt idx="265">
                  <c:v>-11.510440099120139</c:v>
                </c:pt>
                <c:pt idx="266">
                  <c:v>-9.4254988449811989</c:v>
                </c:pt>
                <c:pt idx="267">
                  <c:v>-6.9957686530351637</c:v>
                </c:pt>
                <c:pt idx="268">
                  <c:v>-3.9062584406137475</c:v>
                </c:pt>
                <c:pt idx="269">
                  <c:v>-2.4964167820215195</c:v>
                </c:pt>
                <c:pt idx="270">
                  <c:v>-5.7434533240795176</c:v>
                </c:pt>
                <c:pt idx="271">
                  <c:v>-8.4968793644905034</c:v>
                </c:pt>
                <c:pt idx="272">
                  <c:v>-8.781558704137808</c:v>
                </c:pt>
                <c:pt idx="273">
                  <c:v>-10.458818269014365</c:v>
                </c:pt>
                <c:pt idx="274">
                  <c:v>-5.0934882102012651</c:v>
                </c:pt>
                <c:pt idx="275">
                  <c:v>-9.6528687297105833</c:v>
                </c:pt>
                <c:pt idx="276">
                  <c:v>-8.1763126047849681</c:v>
                </c:pt>
                <c:pt idx="277">
                  <c:v>-9.3789696511030201</c:v>
                </c:pt>
                <c:pt idx="278">
                  <c:v>-11.08438559937477</c:v>
                </c:pt>
                <c:pt idx="279">
                  <c:v>-20.625386018991463</c:v>
                </c:pt>
                <c:pt idx="280">
                  <c:v>-28.42248859632015</c:v>
                </c:pt>
                <c:pt idx="281">
                  <c:v>-29.190117475271236</c:v>
                </c:pt>
                <c:pt idx="282">
                  <c:v>-24.940285427689545</c:v>
                </c:pt>
                <c:pt idx="283">
                  <c:v>-28.581292627573006</c:v>
                </c:pt>
                <c:pt idx="284">
                  <c:v>-26.729899755835532</c:v>
                </c:pt>
                <c:pt idx="285">
                  <c:v>-26.323930815458297</c:v>
                </c:pt>
                <c:pt idx="286">
                  <c:v>-27.861578703880312</c:v>
                </c:pt>
                <c:pt idx="287">
                  <c:v>-32.29032579624652</c:v>
                </c:pt>
                <c:pt idx="288">
                  <c:v>-16.752075120687479</c:v>
                </c:pt>
                <c:pt idx="289">
                  <c:v>-17.859366679430011</c:v>
                </c:pt>
                <c:pt idx="290">
                  <c:v>-18.773552315473552</c:v>
                </c:pt>
                <c:pt idx="291">
                  <c:v>-16.240040385603905</c:v>
                </c:pt>
                <c:pt idx="292">
                  <c:v>-16.517842699408533</c:v>
                </c:pt>
                <c:pt idx="293">
                  <c:v>-17.110978355884555</c:v>
                </c:pt>
                <c:pt idx="294">
                  <c:v>-17.943789195418347</c:v>
                </c:pt>
                <c:pt idx="295">
                  <c:v>-18.526647211790092</c:v>
                </c:pt>
                <c:pt idx="296">
                  <c:v>-19.9534467843771</c:v>
                </c:pt>
                <c:pt idx="297">
                  <c:v>-22.412000257611268</c:v>
                </c:pt>
                <c:pt idx="298">
                  <c:v>-18.372029420733455</c:v>
                </c:pt>
                <c:pt idx="299">
                  <c:v>-5.7283394182920375</c:v>
                </c:pt>
                <c:pt idx="300">
                  <c:v>1.8602803307771651</c:v>
                </c:pt>
                <c:pt idx="301">
                  <c:v>1.4330599596500377</c:v>
                </c:pt>
                <c:pt idx="302">
                  <c:v>1.9806353346109375</c:v>
                </c:pt>
                <c:pt idx="303">
                  <c:v>-0.61782583248616163</c:v>
                </c:pt>
                <c:pt idx="304">
                  <c:v>-4.4993609284162517</c:v>
                </c:pt>
                <c:pt idx="305">
                  <c:v>-13.277246418476096</c:v>
                </c:pt>
                <c:pt idx="306">
                  <c:v>-15.894253618359556</c:v>
                </c:pt>
                <c:pt idx="307">
                  <c:v>-15.551812484502797</c:v>
                </c:pt>
                <c:pt idx="308">
                  <c:v>-18.861183454513537</c:v>
                </c:pt>
                <c:pt idx="309">
                  <c:v>-20.694258166551592</c:v>
                </c:pt>
                <c:pt idx="310">
                  <c:v>-20.386989684343327</c:v>
                </c:pt>
                <c:pt idx="311">
                  <c:v>-19.33216733729838</c:v>
                </c:pt>
                <c:pt idx="312">
                  <c:v>-16.017524058580399</c:v>
                </c:pt>
                <c:pt idx="313">
                  <c:v>-20.270160618543628</c:v>
                </c:pt>
                <c:pt idx="314">
                  <c:v>-26.540130672216421</c:v>
                </c:pt>
                <c:pt idx="315">
                  <c:v>-25.656073252201089</c:v>
                </c:pt>
                <c:pt idx="316">
                  <c:v>-26.758049000859266</c:v>
                </c:pt>
                <c:pt idx="317">
                  <c:v>-16.189882978439329</c:v>
                </c:pt>
                <c:pt idx="318">
                  <c:v>-6.340763500690457</c:v>
                </c:pt>
                <c:pt idx="319">
                  <c:v>-1.5460932294130316</c:v>
                </c:pt>
                <c:pt idx="320">
                  <c:v>-1.4993601452112202</c:v>
                </c:pt>
                <c:pt idx="321">
                  <c:v>3.0128965274095449</c:v>
                </c:pt>
                <c:pt idx="322">
                  <c:v>6.9379886825084682</c:v>
                </c:pt>
                <c:pt idx="323">
                  <c:v>5.3153830311298407</c:v>
                </c:pt>
                <c:pt idx="324">
                  <c:v>2.1289234304428106</c:v>
                </c:pt>
                <c:pt idx="325">
                  <c:v>0.17384034371376345</c:v>
                </c:pt>
                <c:pt idx="326">
                  <c:v>-35.627741050839433</c:v>
                </c:pt>
                <c:pt idx="327">
                  <c:v>-46.704681851863867</c:v>
                </c:pt>
                <c:pt idx="328">
                  <c:v>-44.885092077136036</c:v>
                </c:pt>
                <c:pt idx="329">
                  <c:v>-52.540338808655747</c:v>
                </c:pt>
                <c:pt idx="330">
                  <c:v>-44.848877792596824</c:v>
                </c:pt>
                <c:pt idx="331">
                  <c:v>-23.826105005502704</c:v>
                </c:pt>
                <c:pt idx="332">
                  <c:v>-25.09394440400601</c:v>
                </c:pt>
                <c:pt idx="333">
                  <c:v>-29.133697521448134</c:v>
                </c:pt>
                <c:pt idx="334">
                  <c:v>-27.733587140083308</c:v>
                </c:pt>
                <c:pt idx="335">
                  <c:v>-35.75010174965859</c:v>
                </c:pt>
                <c:pt idx="336">
                  <c:v>-42.041261355400081</c:v>
                </c:pt>
                <c:pt idx="337">
                  <c:v>-50.112981153130526</c:v>
                </c:pt>
                <c:pt idx="338">
                  <c:v>-57.677059238553056</c:v>
                </c:pt>
                <c:pt idx="339">
                  <c:v>-55.731231258034704</c:v>
                </c:pt>
                <c:pt idx="340">
                  <c:v>-48.609057733654979</c:v>
                </c:pt>
                <c:pt idx="341">
                  <c:v>-45.656101928710932</c:v>
                </c:pt>
                <c:pt idx="342">
                  <c:v>-45.539730807662018</c:v>
                </c:pt>
                <c:pt idx="343">
                  <c:v>-45.605975038528449</c:v>
                </c:pt>
                <c:pt idx="344">
                  <c:v>-40.015393006324771</c:v>
                </c:pt>
                <c:pt idx="345">
                  <c:v>-42.118518962264062</c:v>
                </c:pt>
                <c:pt idx="346">
                  <c:v>-49.610020979046823</c:v>
                </c:pt>
                <c:pt idx="347">
                  <c:v>-57.639818772673593</c:v>
                </c:pt>
                <c:pt idx="348">
                  <c:v>-61.856562189578995</c:v>
                </c:pt>
                <c:pt idx="349">
                  <c:v>-60.773978288888941</c:v>
                </c:pt>
                <c:pt idx="350">
                  <c:v>-57.502931503653514</c:v>
                </c:pt>
                <c:pt idx="351">
                  <c:v>-53.399203812360753</c:v>
                </c:pt>
                <c:pt idx="352">
                  <c:v>-52.95282401454449</c:v>
                </c:pt>
                <c:pt idx="353">
                  <c:v>-60.735018506407741</c:v>
                </c:pt>
                <c:pt idx="354">
                  <c:v>-57.424330400466914</c:v>
                </c:pt>
                <c:pt idx="355">
                  <c:v>-54.105489827156077</c:v>
                </c:pt>
                <c:pt idx="356">
                  <c:v>-58.566188265800477</c:v>
                </c:pt>
                <c:pt idx="357">
                  <c:v>-71.433071887373927</c:v>
                </c:pt>
                <c:pt idx="358">
                  <c:v>-75.883897126674626</c:v>
                </c:pt>
                <c:pt idx="359">
                  <c:v>-66.508611022353179</c:v>
                </c:pt>
                <c:pt idx="360">
                  <c:v>-53.55980250442029</c:v>
                </c:pt>
                <c:pt idx="361">
                  <c:v>-59.567572130680091</c:v>
                </c:pt>
                <c:pt idx="362">
                  <c:v>-69.004176937341683</c:v>
                </c:pt>
                <c:pt idx="363">
                  <c:v>-68.672512389063826</c:v>
                </c:pt>
                <c:pt idx="364">
                  <c:v>-70.351828831315046</c:v>
                </c:pt>
                <c:pt idx="365">
                  <c:v>-87.138709650158901</c:v>
                </c:pt>
                <c:pt idx="366">
                  <c:v>-95.762974938035029</c:v>
                </c:pt>
                <c:pt idx="367">
                  <c:v>-94.861718505978601</c:v>
                </c:pt>
                <c:pt idx="368">
                  <c:v>-94.644141413569457</c:v>
                </c:pt>
                <c:pt idx="369">
                  <c:v>-97.701249143242819</c:v>
                </c:pt>
                <c:pt idx="370">
                  <c:v>-101.10279056632518</c:v>
                </c:pt>
                <c:pt idx="371">
                  <c:v>-96.482778275609036</c:v>
                </c:pt>
                <c:pt idx="372">
                  <c:v>-87.964078270554538</c:v>
                </c:pt>
                <c:pt idx="373">
                  <c:v>-90.083186934471129</c:v>
                </c:pt>
                <c:pt idx="374">
                  <c:v>-88.005824579715735</c:v>
                </c:pt>
                <c:pt idx="375">
                  <c:v>-82.191658255219465</c:v>
                </c:pt>
                <c:pt idx="376">
                  <c:v>-92.128616499304798</c:v>
                </c:pt>
                <c:pt idx="377">
                  <c:v>-83.384512204527852</c:v>
                </c:pt>
                <c:pt idx="378">
                  <c:v>-72.630253635406476</c:v>
                </c:pt>
                <c:pt idx="379">
                  <c:v>-74.981235107064251</c:v>
                </c:pt>
                <c:pt idx="380">
                  <c:v>-74.592919296979915</c:v>
                </c:pt>
                <c:pt idx="381">
                  <c:v>-93.941269417047494</c:v>
                </c:pt>
                <c:pt idx="382">
                  <c:v>-102.52960465621946</c:v>
                </c:pt>
                <c:pt idx="383">
                  <c:v>-117.1702036783695</c:v>
                </c:pt>
                <c:pt idx="384">
                  <c:v>-131.44070476090909</c:v>
                </c:pt>
                <c:pt idx="385">
                  <c:v>-115.61751268017291</c:v>
                </c:pt>
                <c:pt idx="386">
                  <c:v>-102.20958697259427</c:v>
                </c:pt>
                <c:pt idx="387">
                  <c:v>-100.60256639671324</c:v>
                </c:pt>
                <c:pt idx="388">
                  <c:v>-103.71440501201154</c:v>
                </c:pt>
                <c:pt idx="389">
                  <c:v>-99.060784328699114</c:v>
                </c:pt>
                <c:pt idx="390">
                  <c:v>-104.1495251554251</c:v>
                </c:pt>
                <c:pt idx="391">
                  <c:v>-97.184877328515043</c:v>
                </c:pt>
                <c:pt idx="392">
                  <c:v>-88.659243420243257</c:v>
                </c:pt>
                <c:pt idx="393">
                  <c:v>-85.451350428223606</c:v>
                </c:pt>
                <c:pt idx="394">
                  <c:v>-73.819370192885415</c:v>
                </c:pt>
                <c:pt idx="395">
                  <c:v>-68.791837054967857</c:v>
                </c:pt>
                <c:pt idx="396">
                  <c:v>-57.443175460457809</c:v>
                </c:pt>
                <c:pt idx="397">
                  <c:v>-65.168546519994734</c:v>
                </c:pt>
                <c:pt idx="398">
                  <c:v>-97.281194162368791</c:v>
                </c:pt>
                <c:pt idx="399">
                  <c:v>-105.49498171281815</c:v>
                </c:pt>
                <c:pt idx="400">
                  <c:v>-105.74010327160357</c:v>
                </c:pt>
                <c:pt idx="401">
                  <c:v>-120.03417159497738</c:v>
                </c:pt>
                <c:pt idx="402">
                  <c:v>-115.50186711335182</c:v>
                </c:pt>
                <c:pt idx="403">
                  <c:v>-103.66348439526557</c:v>
                </c:pt>
                <c:pt idx="404">
                  <c:v>-97.350930440902701</c:v>
                </c:pt>
                <c:pt idx="405">
                  <c:v>-122.23069964206219</c:v>
                </c:pt>
                <c:pt idx="406">
                  <c:v>-119.74482315886019</c:v>
                </c:pt>
                <c:pt idx="407">
                  <c:v>-117.75009914302825</c:v>
                </c:pt>
                <c:pt idx="408">
                  <c:v>-110.55108489429951</c:v>
                </c:pt>
                <c:pt idx="409">
                  <c:v>-106.83894242954253</c:v>
                </c:pt>
                <c:pt idx="410">
                  <c:v>-112.84774404966832</c:v>
                </c:pt>
                <c:pt idx="411">
                  <c:v>-102.93919048690796</c:v>
                </c:pt>
                <c:pt idx="412">
                  <c:v>-113.98299415457251</c:v>
                </c:pt>
                <c:pt idx="413">
                  <c:v>-140.43081803452969</c:v>
                </c:pt>
                <c:pt idx="414">
                  <c:v>-120.5983053549528</c:v>
                </c:pt>
                <c:pt idx="415">
                  <c:v>-116.08616225802896</c:v>
                </c:pt>
                <c:pt idx="416">
                  <c:v>-104.98950189983844</c:v>
                </c:pt>
                <c:pt idx="417">
                  <c:v>-92.218475511431706</c:v>
                </c:pt>
                <c:pt idx="418">
                  <c:v>-71.736425475835787</c:v>
                </c:pt>
                <c:pt idx="419">
                  <c:v>-63.76184257090091</c:v>
                </c:pt>
                <c:pt idx="420">
                  <c:v>-58.956004257678998</c:v>
                </c:pt>
                <c:pt idx="421">
                  <c:v>-51.377310669302943</c:v>
                </c:pt>
                <c:pt idx="422">
                  <c:v>-51.419564992308608</c:v>
                </c:pt>
                <c:pt idx="423">
                  <c:v>-55.111100479841227</c:v>
                </c:pt>
                <c:pt idx="424">
                  <c:v>-55.755724749088287</c:v>
                </c:pt>
                <c:pt idx="425">
                  <c:v>-52.950456266880039</c:v>
                </c:pt>
                <c:pt idx="426">
                  <c:v>-54.731506184935569</c:v>
                </c:pt>
                <c:pt idx="427">
                  <c:v>-59.382336906671512</c:v>
                </c:pt>
                <c:pt idx="428">
                  <c:v>-59.363167387843163</c:v>
                </c:pt>
                <c:pt idx="429">
                  <c:v>-64.095603128790884</c:v>
                </c:pt>
                <c:pt idx="430">
                  <c:v>-65.525338954210298</c:v>
                </c:pt>
                <c:pt idx="431">
                  <c:v>-55.902225109934818</c:v>
                </c:pt>
                <c:pt idx="432">
                  <c:v>-56.071088127613066</c:v>
                </c:pt>
                <c:pt idx="433">
                  <c:v>-49.692784429192542</c:v>
                </c:pt>
                <c:pt idx="434">
                  <c:v>-44.707458678007129</c:v>
                </c:pt>
                <c:pt idx="435">
                  <c:v>-51.036718875050539</c:v>
                </c:pt>
                <c:pt idx="436">
                  <c:v>-47.287266233682629</c:v>
                </c:pt>
                <c:pt idx="437">
                  <c:v>-44.295470095992101</c:v>
                </c:pt>
                <c:pt idx="438">
                  <c:v>-47.776752977967263</c:v>
                </c:pt>
                <c:pt idx="439">
                  <c:v>-46.7090243524313</c:v>
                </c:pt>
                <c:pt idx="440">
                  <c:v>-48.366017544150353</c:v>
                </c:pt>
                <c:pt idx="441">
                  <c:v>-48.467614037632941</c:v>
                </c:pt>
                <c:pt idx="442">
                  <c:v>-42.030748580813409</c:v>
                </c:pt>
                <c:pt idx="443">
                  <c:v>-44.266857787370682</c:v>
                </c:pt>
                <c:pt idx="444">
                  <c:v>-42.410483925104145</c:v>
                </c:pt>
                <c:pt idx="445">
                  <c:v>-38.920547672271738</c:v>
                </c:pt>
                <c:pt idx="446">
                  <c:v>-36.15717248415946</c:v>
                </c:pt>
                <c:pt idx="447">
                  <c:v>-38.605762409925475</c:v>
                </c:pt>
                <c:pt idx="448">
                  <c:v>-45.436557311296454</c:v>
                </c:pt>
                <c:pt idx="449">
                  <c:v>-47.479026763558394</c:v>
                </c:pt>
                <c:pt idx="450">
                  <c:v>-47.480626389861101</c:v>
                </c:pt>
                <c:pt idx="451">
                  <c:v>-44.548973019003867</c:v>
                </c:pt>
                <c:pt idx="452">
                  <c:v>-45.698215140819542</c:v>
                </c:pt>
                <c:pt idx="453">
                  <c:v>-47.496464221954341</c:v>
                </c:pt>
                <c:pt idx="454">
                  <c:v>-47.161678568005556</c:v>
                </c:pt>
                <c:pt idx="455">
                  <c:v>-53.862528209686282</c:v>
                </c:pt>
                <c:pt idx="456">
                  <c:v>-54.599021521687504</c:v>
                </c:pt>
                <c:pt idx="457">
                  <c:v>-53.483436837792404</c:v>
                </c:pt>
                <c:pt idx="458">
                  <c:v>-54.289069241166118</c:v>
                </c:pt>
                <c:pt idx="459">
                  <c:v>-53.677943525791179</c:v>
                </c:pt>
                <c:pt idx="460">
                  <c:v>-51.45066534304619</c:v>
                </c:pt>
                <c:pt idx="461">
                  <c:v>-53.822170705199234</c:v>
                </c:pt>
                <c:pt idx="462">
                  <c:v>-53.122207940936086</c:v>
                </c:pt>
                <c:pt idx="463">
                  <c:v>-48.432750298261638</c:v>
                </c:pt>
                <c:pt idx="464">
                  <c:v>-48.056966602325431</c:v>
                </c:pt>
                <c:pt idx="465">
                  <c:v>-63.027258429646494</c:v>
                </c:pt>
                <c:pt idx="466">
                  <c:v>-68.437942166447627</c:v>
                </c:pt>
                <c:pt idx="467">
                  <c:v>-68.583689409852013</c:v>
                </c:pt>
                <c:pt idx="468">
                  <c:v>-67.403257584929449</c:v>
                </c:pt>
                <c:pt idx="469">
                  <c:v>-66.11170739555358</c:v>
                </c:pt>
                <c:pt idx="470">
                  <c:v>-64.231619458556168</c:v>
                </c:pt>
                <c:pt idx="471">
                  <c:v>-60.855129189848896</c:v>
                </c:pt>
                <c:pt idx="472">
                  <c:v>-55.730570625782008</c:v>
                </c:pt>
                <c:pt idx="473">
                  <c:v>-53.744099998712528</c:v>
                </c:pt>
                <c:pt idx="474">
                  <c:v>-55.247437559485434</c:v>
                </c:pt>
                <c:pt idx="475">
                  <c:v>-53.175569842576976</c:v>
                </c:pt>
                <c:pt idx="476">
                  <c:v>-49.568305035829539</c:v>
                </c:pt>
                <c:pt idx="477">
                  <c:v>-50.450446085214622</c:v>
                </c:pt>
                <c:pt idx="478">
                  <c:v>-54.376394930839538</c:v>
                </c:pt>
                <c:pt idx="479">
                  <c:v>-60.24601522254946</c:v>
                </c:pt>
                <c:pt idx="480">
                  <c:v>-62.759009980678556</c:v>
                </c:pt>
                <c:pt idx="481">
                  <c:v>-61.409521127343169</c:v>
                </c:pt>
                <c:pt idx="482">
                  <c:v>-63.333703087925898</c:v>
                </c:pt>
                <c:pt idx="483">
                  <c:v>-60.171757285594936</c:v>
                </c:pt>
                <c:pt idx="484">
                  <c:v>-61.062820339083672</c:v>
                </c:pt>
                <c:pt idx="485">
                  <c:v>-56.966563817501083</c:v>
                </c:pt>
                <c:pt idx="486">
                  <c:v>-48.037841670155515</c:v>
                </c:pt>
                <c:pt idx="487">
                  <c:v>-48.325104127287858</c:v>
                </c:pt>
                <c:pt idx="488">
                  <c:v>-48.282360950946803</c:v>
                </c:pt>
                <c:pt idx="489">
                  <c:v>-50.102945243239404</c:v>
                </c:pt>
                <c:pt idx="490">
                  <c:v>-52.039592589020728</c:v>
                </c:pt>
                <c:pt idx="491">
                  <c:v>-48.843198783040044</c:v>
                </c:pt>
                <c:pt idx="492">
                  <c:v>-46.823986305475238</c:v>
                </c:pt>
                <c:pt idx="493">
                  <c:v>-48.754351401448247</c:v>
                </c:pt>
                <c:pt idx="494">
                  <c:v>-47.958752015709862</c:v>
                </c:pt>
                <c:pt idx="495">
                  <c:v>-46.258554329514496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80-44A7-BDBA-B2EBE41BF23E}"/>
            </c:ext>
          </c:extLst>
        </c:ser>
        <c:ser>
          <c:idx val="1"/>
          <c:order val="1"/>
          <c:tx>
            <c:strRef>
              <c:f>mtrx!$B$272</c:f>
              <c:strCache>
                <c:ptCount val="1"/>
                <c:pt idx="0">
                  <c:v>TOTAL 3 7/8 PERP nc-22</c:v>
                </c:pt>
              </c:strCache>
            </c:strRef>
          </c:tx>
          <c:spPr>
            <a:ln w="28575" cap="rnd">
              <a:solidFill>
                <a:schemeClr val="accent1">
                  <a:shade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76000"/>
                </a:schemeClr>
              </a:solidFill>
              <a:ln w="9525">
                <a:solidFill>
                  <a:schemeClr val="accent1">
                    <a:shade val="76000"/>
                  </a:schemeClr>
                </a:solidFill>
              </a:ln>
              <a:effectLst/>
            </c:spPr>
          </c:marker>
          <c:cat>
            <c:numRef>
              <c:f>mtrx!$N$270:$SO$270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mtrx!$N$272:$SO$272</c:f>
              <c:numCache>
                <c:formatCode>0</c:formatCode>
                <c:ptCount val="496"/>
                <c:pt idx="0">
                  <c:v>-129.36299578857424</c:v>
                </c:pt>
                <c:pt idx="1">
                  <c:v>-129.1959156088829</c:v>
                </c:pt>
                <c:pt idx="2">
                  <c:v>-137.80216886663436</c:v>
                </c:pt>
                <c:pt idx="3">
                  <c:v>-138.14348629426956</c:v>
                </c:pt>
                <c:pt idx="4">
                  <c:v>-148.0949037079811</c:v>
                </c:pt>
                <c:pt idx="5">
                  <c:v>-168.36236313962937</c:v>
                </c:pt>
                <c:pt idx="6">
                  <c:v>-182.13211905384065</c:v>
                </c:pt>
                <c:pt idx="7">
                  <c:v>-181.68260968732832</c:v>
                </c:pt>
                <c:pt idx="8">
                  <c:v>-189.06849552297598</c:v>
                </c:pt>
                <c:pt idx="9">
                  <c:v>-186.6575499472618</c:v>
                </c:pt>
                <c:pt idx="10">
                  <c:v>-183.43593572187424</c:v>
                </c:pt>
                <c:pt idx="11">
                  <c:v>-191.82355437707903</c:v>
                </c:pt>
                <c:pt idx="12">
                  <c:v>-175.15723037004472</c:v>
                </c:pt>
                <c:pt idx="13">
                  <c:v>-171.42420638656614</c:v>
                </c:pt>
                <c:pt idx="14">
                  <c:v>-141.74632226324081</c:v>
                </c:pt>
                <c:pt idx="15">
                  <c:v>-108.14430980300904</c:v>
                </c:pt>
                <c:pt idx="16">
                  <c:v>-138.01587833309173</c:v>
                </c:pt>
                <c:pt idx="17">
                  <c:v>-129.63363089656832</c:v>
                </c:pt>
                <c:pt idx="18">
                  <c:v>-124.60288795375823</c:v>
                </c:pt>
                <c:pt idx="19">
                  <c:v>-90.799756393909462</c:v>
                </c:pt>
                <c:pt idx="20">
                  <c:v>-69.192391697883622</c:v>
                </c:pt>
                <c:pt idx="21">
                  <c:v>-38.95325792312623</c:v>
                </c:pt>
                <c:pt idx="22">
                  <c:v>-56.052919672489161</c:v>
                </c:pt>
                <c:pt idx="23">
                  <c:v>-80.303418529510481</c:v>
                </c:pt>
                <c:pt idx="24">
                  <c:v>-93.225435612678524</c:v>
                </c:pt>
                <c:pt idx="25">
                  <c:v>-110.59661172628404</c:v>
                </c:pt>
                <c:pt idx="26">
                  <c:v>-110.4455690097809</c:v>
                </c:pt>
                <c:pt idx="27">
                  <c:v>-103.44393307828904</c:v>
                </c:pt>
                <c:pt idx="28">
                  <c:v>-83.325870368003848</c:v>
                </c:pt>
                <c:pt idx="29">
                  <c:v>-78.981821324825276</c:v>
                </c:pt>
                <c:pt idx="30">
                  <c:v>-98.648119954109205</c:v>
                </c:pt>
                <c:pt idx="31">
                  <c:v>-117.90374816179275</c:v>
                </c:pt>
                <c:pt idx="32">
                  <c:v>-115.81085453987123</c:v>
                </c:pt>
                <c:pt idx="33">
                  <c:v>-118.49760317897797</c:v>
                </c:pt>
                <c:pt idx="34">
                  <c:v>-135.64169487333297</c:v>
                </c:pt>
                <c:pt idx="35">
                  <c:v>-149.16737174654008</c:v>
                </c:pt>
                <c:pt idx="36">
                  <c:v>-182.16478175163269</c:v>
                </c:pt>
                <c:pt idx="37">
                  <c:v>-196.74606487655637</c:v>
                </c:pt>
                <c:pt idx="38">
                  <c:v>-204.09843508148191</c:v>
                </c:pt>
                <c:pt idx="39">
                  <c:v>-193.33065859985351</c:v>
                </c:pt>
                <c:pt idx="40">
                  <c:v>-191.47590325355526</c:v>
                </c:pt>
                <c:pt idx="41">
                  <c:v>-190.23057899093629</c:v>
                </c:pt>
                <c:pt idx="42">
                  <c:v>-193.91276333379744</c:v>
                </c:pt>
                <c:pt idx="43">
                  <c:v>-196.7361507525444</c:v>
                </c:pt>
                <c:pt idx="44">
                  <c:v>-212.43454475069043</c:v>
                </c:pt>
                <c:pt idx="45">
                  <c:v>-223.2203061709404</c:v>
                </c:pt>
                <c:pt idx="46">
                  <c:v>-239.97943792390819</c:v>
                </c:pt>
                <c:pt idx="47">
                  <c:v>-213.58328535366064</c:v>
                </c:pt>
                <c:pt idx="48">
                  <c:v>-208.93715967464445</c:v>
                </c:pt>
                <c:pt idx="49">
                  <c:v>-179.67173871994015</c:v>
                </c:pt>
                <c:pt idx="50">
                  <c:v>-143.20625359821321</c:v>
                </c:pt>
                <c:pt idx="51">
                  <c:v>-163.81381959819794</c:v>
                </c:pt>
                <c:pt idx="52">
                  <c:v>-180.81829554796218</c:v>
                </c:pt>
                <c:pt idx="53">
                  <c:v>-232.01333262205122</c:v>
                </c:pt>
                <c:pt idx="54">
                  <c:v>-243.01922389841081</c:v>
                </c:pt>
                <c:pt idx="55">
                  <c:v>-162.95665480899811</c:v>
                </c:pt>
                <c:pt idx="56">
                  <c:v>-131.86576132059099</c:v>
                </c:pt>
                <c:pt idx="57">
                  <c:v>-135.33844623279572</c:v>
                </c:pt>
                <c:pt idx="58">
                  <c:v>-105.42033796072006</c:v>
                </c:pt>
                <c:pt idx="59">
                  <c:v>-113.45232865810395</c:v>
                </c:pt>
                <c:pt idx="60">
                  <c:v>-167.95182314205172</c:v>
                </c:pt>
                <c:pt idx="61">
                  <c:v>-192.98752823543549</c:v>
                </c:pt>
                <c:pt idx="62">
                  <c:v>-215.64698924875256</c:v>
                </c:pt>
                <c:pt idx="63">
                  <c:v>-235.05599626827239</c:v>
                </c:pt>
                <c:pt idx="64">
                  <c:v>-238.0730026574135</c:v>
                </c:pt>
                <c:pt idx="65">
                  <c:v>-236.20444595718385</c:v>
                </c:pt>
                <c:pt idx="66">
                  <c:v>-248.88527642011641</c:v>
                </c:pt>
                <c:pt idx="67">
                  <c:v>-250.51633635044095</c:v>
                </c:pt>
                <c:pt idx="68">
                  <c:v>-249.11164289379121</c:v>
                </c:pt>
                <c:pt idx="69">
                  <c:v>-240.12015390729906</c:v>
                </c:pt>
                <c:pt idx="70">
                  <c:v>-284.50038494777681</c:v>
                </c:pt>
                <c:pt idx="71">
                  <c:v>-316.53548999118806</c:v>
                </c:pt>
                <c:pt idx="72">
                  <c:v>-468.24172100877763</c:v>
                </c:pt>
                <c:pt idx="73">
                  <c:v>-497.65691300153736</c:v>
                </c:pt>
                <c:pt idx="74">
                  <c:v>-478.14570214509962</c:v>
                </c:pt>
                <c:pt idx="75">
                  <c:v>-536.13230117273326</c:v>
                </c:pt>
                <c:pt idx="76">
                  <c:v>-527.40487476873398</c:v>
                </c:pt>
                <c:pt idx="77">
                  <c:v>-427.12836080503467</c:v>
                </c:pt>
                <c:pt idx="78">
                  <c:v>-325.23913199090958</c:v>
                </c:pt>
                <c:pt idx="79">
                  <c:v>-188.34029269409177</c:v>
                </c:pt>
                <c:pt idx="80">
                  <c:v>-173.86183838510513</c:v>
                </c:pt>
                <c:pt idx="81">
                  <c:v>-113.59526878738401</c:v>
                </c:pt>
                <c:pt idx="82">
                  <c:v>-106.49321746683121</c:v>
                </c:pt>
                <c:pt idx="83">
                  <c:v>-123.43318632745743</c:v>
                </c:pt>
                <c:pt idx="84">
                  <c:v>-56.049174636840831</c:v>
                </c:pt>
                <c:pt idx="85">
                  <c:v>-37.552217421531694</c:v>
                </c:pt>
                <c:pt idx="86">
                  <c:v>-29.748590667724613</c:v>
                </c:pt>
                <c:pt idx="87">
                  <c:v>-36.633786085128783</c:v>
                </c:pt>
                <c:pt idx="88">
                  <c:v>-55.692282536983498</c:v>
                </c:pt>
                <c:pt idx="89">
                  <c:v>-62.223073069095619</c:v>
                </c:pt>
                <c:pt idx="90">
                  <c:v>-53.781700524330148</c:v>
                </c:pt>
                <c:pt idx="91">
                  <c:v>-43.24311117124558</c:v>
                </c:pt>
                <c:pt idx="92">
                  <c:v>-34.911752231121064</c:v>
                </c:pt>
                <c:pt idx="93">
                  <c:v>-29.214197745800014</c:v>
                </c:pt>
                <c:pt idx="94">
                  <c:v>-18.326162753105166</c:v>
                </c:pt>
                <c:pt idx="95">
                  <c:v>-20.089645160198209</c:v>
                </c:pt>
                <c:pt idx="96">
                  <c:v>-22.373328238010409</c:v>
                </c:pt>
                <c:pt idx="97">
                  <c:v>-25.036636806011202</c:v>
                </c:pt>
                <c:pt idx="98">
                  <c:v>-24.442099469184868</c:v>
                </c:pt>
                <c:pt idx="99">
                  <c:v>-26.222017327308656</c:v>
                </c:pt>
                <c:pt idx="100">
                  <c:v>-40.42844897890091</c:v>
                </c:pt>
                <c:pt idx="101">
                  <c:v>-29.196377281188958</c:v>
                </c:pt>
                <c:pt idx="102">
                  <c:v>-29.900984166145321</c:v>
                </c:pt>
                <c:pt idx="103">
                  <c:v>-31.361898037433626</c:v>
                </c:pt>
                <c:pt idx="104">
                  <c:v>-31.184110225677486</c:v>
                </c:pt>
                <c:pt idx="105">
                  <c:v>-30.926676103591923</c:v>
                </c:pt>
                <c:pt idx="106">
                  <c:v>-32.338417654991154</c:v>
                </c:pt>
                <c:pt idx="107">
                  <c:v>-33.571315578937543</c:v>
                </c:pt>
                <c:pt idx="108">
                  <c:v>-40.176165090084076</c:v>
                </c:pt>
                <c:pt idx="109">
                  <c:v>-40.628461444854729</c:v>
                </c:pt>
                <c:pt idx="110">
                  <c:v>-40.697243497848504</c:v>
                </c:pt>
                <c:pt idx="111">
                  <c:v>-38.320798934459681</c:v>
                </c:pt>
                <c:pt idx="112">
                  <c:v>-42.009400313377384</c:v>
                </c:pt>
                <c:pt idx="113">
                  <c:v>-45.240453533649436</c:v>
                </c:pt>
                <c:pt idx="114">
                  <c:v>-30.35821875619888</c:v>
                </c:pt>
                <c:pt idx="115">
                  <c:v>-24.165520554542546</c:v>
                </c:pt>
                <c:pt idx="116">
                  <c:v>-18.102377156257631</c:v>
                </c:pt>
                <c:pt idx="117">
                  <c:v>-17.791141047000878</c:v>
                </c:pt>
                <c:pt idx="118">
                  <c:v>-17.578807481765743</c:v>
                </c:pt>
                <c:pt idx="119">
                  <c:v>-17.268532390117649</c:v>
                </c:pt>
                <c:pt idx="120">
                  <c:v>-18.47334260368347</c:v>
                </c:pt>
                <c:pt idx="121">
                  <c:v>-20.930491698265072</c:v>
                </c:pt>
                <c:pt idx="122">
                  <c:v>-20.409313619613648</c:v>
                </c:pt>
                <c:pt idx="123">
                  <c:v>-20.949404873847961</c:v>
                </c:pt>
                <c:pt idx="124">
                  <c:v>-22.050879307270044</c:v>
                </c:pt>
                <c:pt idx="125">
                  <c:v>-22.107820390701299</c:v>
                </c:pt>
                <c:pt idx="126">
                  <c:v>-26.618045044898984</c:v>
                </c:pt>
                <c:pt idx="127">
                  <c:v>-24.047410695075989</c:v>
                </c:pt>
                <c:pt idx="128">
                  <c:v>-21.39736038541794</c:v>
                </c:pt>
                <c:pt idx="129">
                  <c:v>-13.837931263923643</c:v>
                </c:pt>
                <c:pt idx="130">
                  <c:v>-14.764880764007565</c:v>
                </c:pt>
                <c:pt idx="131">
                  <c:v>-15.116286092281335</c:v>
                </c:pt>
                <c:pt idx="132">
                  <c:v>-15.962417214870456</c:v>
                </c:pt>
                <c:pt idx="133">
                  <c:v>-17.638042262077327</c:v>
                </c:pt>
                <c:pt idx="134">
                  <c:v>-18.77684981775284</c:v>
                </c:pt>
                <c:pt idx="135">
                  <c:v>-20.690763246059412</c:v>
                </c:pt>
                <c:pt idx="136">
                  <c:v>-22.385124719142915</c:v>
                </c:pt>
                <c:pt idx="137">
                  <c:v>-22.268668700695038</c:v>
                </c:pt>
                <c:pt idx="138">
                  <c:v>-23.438281344413753</c:v>
                </c:pt>
                <c:pt idx="139">
                  <c:v>-24.274728755950925</c:v>
                </c:pt>
                <c:pt idx="140">
                  <c:v>-25.562255461215976</c:v>
                </c:pt>
                <c:pt idx="141">
                  <c:v>-25.595811846256261</c:v>
                </c:pt>
                <c:pt idx="142">
                  <c:v>-27.604143892288199</c:v>
                </c:pt>
                <c:pt idx="143">
                  <c:v>-29.046846018314362</c:v>
                </c:pt>
                <c:pt idx="144">
                  <c:v>-28.204426071643823</c:v>
                </c:pt>
                <c:pt idx="145">
                  <c:v>-29.806230969429016</c:v>
                </c:pt>
                <c:pt idx="146">
                  <c:v>-35.448506566524507</c:v>
                </c:pt>
                <c:pt idx="147">
                  <c:v>-38.873445497512805</c:v>
                </c:pt>
                <c:pt idx="148">
                  <c:v>-43.171389301300053</c:v>
                </c:pt>
                <c:pt idx="149">
                  <c:v>-40.599129271030421</c:v>
                </c:pt>
                <c:pt idx="150">
                  <c:v>-35.34432563972473</c:v>
                </c:pt>
                <c:pt idx="151">
                  <c:v>-38.195054344654089</c:v>
                </c:pt>
                <c:pt idx="152">
                  <c:v>-39.11754959821701</c:v>
                </c:pt>
                <c:pt idx="153">
                  <c:v>-38.304075607776653</c:v>
                </c:pt>
                <c:pt idx="154">
                  <c:v>-36.557354433536538</c:v>
                </c:pt>
                <c:pt idx="155">
                  <c:v>-43.390534156322481</c:v>
                </c:pt>
                <c:pt idx="156">
                  <c:v>-58.283829179286954</c:v>
                </c:pt>
                <c:pt idx="157">
                  <c:v>-62.062526242256169</c:v>
                </c:pt>
                <c:pt idx="158">
                  <c:v>-62.487802662849433</c:v>
                </c:pt>
                <c:pt idx="159">
                  <c:v>-55.016204322338098</c:v>
                </c:pt>
                <c:pt idx="160">
                  <c:v>-50.167709449291237</c:v>
                </c:pt>
                <c:pt idx="161">
                  <c:v>-47.775789376258849</c:v>
                </c:pt>
                <c:pt idx="162">
                  <c:v>-45.995553709983817</c:v>
                </c:pt>
                <c:pt idx="163">
                  <c:v>-43.426103387832633</c:v>
                </c:pt>
                <c:pt idx="164">
                  <c:v>-40.971511311531074</c:v>
                </c:pt>
                <c:pt idx="165">
                  <c:v>-40.978646420955656</c:v>
                </c:pt>
                <c:pt idx="166">
                  <c:v>-36.386724323272695</c:v>
                </c:pt>
                <c:pt idx="167">
                  <c:v>-26.193183317661287</c:v>
                </c:pt>
                <c:pt idx="168">
                  <c:v>-25.574255966663358</c:v>
                </c:pt>
                <c:pt idx="169">
                  <c:v>-24.890523717880257</c:v>
                </c:pt>
                <c:pt idx="170">
                  <c:v>-27.847873926162727</c:v>
                </c:pt>
                <c:pt idx="171">
                  <c:v>-28.986122691631323</c:v>
                </c:pt>
                <c:pt idx="172">
                  <c:v>-27.482162117004393</c:v>
                </c:pt>
                <c:pt idx="173">
                  <c:v>-25.030849562168115</c:v>
                </c:pt>
                <c:pt idx="174">
                  <c:v>-22.134373990058897</c:v>
                </c:pt>
                <c:pt idx="175">
                  <c:v>-17.74000448083877</c:v>
                </c:pt>
                <c:pt idx="176">
                  <c:v>-17.902249892711644</c:v>
                </c:pt>
                <c:pt idx="177">
                  <c:v>-18.706958663463595</c:v>
                </c:pt>
                <c:pt idx="178">
                  <c:v>-21.978318617343895</c:v>
                </c:pt>
                <c:pt idx="179">
                  <c:v>-22.36827121829986</c:v>
                </c:pt>
                <c:pt idx="180">
                  <c:v>-23.613932147026055</c:v>
                </c:pt>
                <c:pt idx="181">
                  <c:v>-24.95953263998031</c:v>
                </c:pt>
                <c:pt idx="182">
                  <c:v>-24.930778937816619</c:v>
                </c:pt>
                <c:pt idx="183">
                  <c:v>-29.761424171924588</c:v>
                </c:pt>
                <c:pt idx="184">
                  <c:v>-34.208584593772883</c:v>
                </c:pt>
                <c:pt idx="185">
                  <c:v>-34.699869240760805</c:v>
                </c:pt>
                <c:pt idx="186">
                  <c:v>-35.964842661857595</c:v>
                </c:pt>
                <c:pt idx="187">
                  <c:v>-38.367956570625303</c:v>
                </c:pt>
                <c:pt idx="188">
                  <c:v>-41.6609991593361</c:v>
                </c:pt>
                <c:pt idx="189">
                  <c:v>-39.379688629150394</c:v>
                </c:pt>
                <c:pt idx="190">
                  <c:v>-36.325794882297515</c:v>
                </c:pt>
                <c:pt idx="191">
                  <c:v>-36.718794439315793</c:v>
                </c:pt>
                <c:pt idx="192">
                  <c:v>-35.233858671665189</c:v>
                </c:pt>
                <c:pt idx="193">
                  <c:v>-31.558427587985996</c:v>
                </c:pt>
                <c:pt idx="194">
                  <c:v>-26.64915483903885</c:v>
                </c:pt>
                <c:pt idx="195">
                  <c:v>-28.741137815475462</c:v>
                </c:pt>
                <c:pt idx="196">
                  <c:v>-28.323519222736365</c:v>
                </c:pt>
                <c:pt idx="197">
                  <c:v>-32.823368671417235</c:v>
                </c:pt>
                <c:pt idx="198">
                  <c:v>-34.122791718959803</c:v>
                </c:pt>
                <c:pt idx="199">
                  <c:v>-34.523724385738362</c:v>
                </c:pt>
                <c:pt idx="200">
                  <c:v>-35.562216538429261</c:v>
                </c:pt>
                <c:pt idx="201">
                  <c:v>-34.855625600814811</c:v>
                </c:pt>
                <c:pt idx="202">
                  <c:v>-50.575385629653923</c:v>
                </c:pt>
                <c:pt idx="203">
                  <c:v>-51.995184325695035</c:v>
                </c:pt>
                <c:pt idx="204">
                  <c:v>-38.72444195365906</c:v>
                </c:pt>
                <c:pt idx="205">
                  <c:v>-34.30683766412735</c:v>
                </c:pt>
                <c:pt idx="206">
                  <c:v>-31.905111807346344</c:v>
                </c:pt>
                <c:pt idx="207">
                  <c:v>-25.938368421554557</c:v>
                </c:pt>
                <c:pt idx="208">
                  <c:v>-54.523885375499724</c:v>
                </c:pt>
                <c:pt idx="209">
                  <c:v>-52.523935179710392</c:v>
                </c:pt>
                <c:pt idx="210">
                  <c:v>-46.045554343223564</c:v>
                </c:pt>
                <c:pt idx="211">
                  <c:v>-41.943492706298834</c:v>
                </c:pt>
                <c:pt idx="212">
                  <c:v>-35.802101933956145</c:v>
                </c:pt>
                <c:pt idx="213">
                  <c:v>-40.346424044132235</c:v>
                </c:pt>
                <c:pt idx="214">
                  <c:v>-41.346542129993438</c:v>
                </c:pt>
                <c:pt idx="215">
                  <c:v>-38.485960242271432</c:v>
                </c:pt>
                <c:pt idx="216">
                  <c:v>-36.217537384986876</c:v>
                </c:pt>
                <c:pt idx="217">
                  <c:v>-36.5632140083313</c:v>
                </c:pt>
                <c:pt idx="218">
                  <c:v>-36.16189885807038</c:v>
                </c:pt>
                <c:pt idx="219">
                  <c:v>-32.36758453130723</c:v>
                </c:pt>
                <c:pt idx="220">
                  <c:v>-29.438316084384915</c:v>
                </c:pt>
                <c:pt idx="221">
                  <c:v>-32.621634588241584</c:v>
                </c:pt>
                <c:pt idx="222">
                  <c:v>-31.108859813213343</c:v>
                </c:pt>
                <c:pt idx="223">
                  <c:v>-39.35651599407197</c:v>
                </c:pt>
                <c:pt idx="224">
                  <c:v>-50.821909929752351</c:v>
                </c:pt>
                <c:pt idx="225">
                  <c:v>-49.917504411220548</c:v>
                </c:pt>
                <c:pt idx="226">
                  <c:v>-58.208558832645416</c:v>
                </c:pt>
                <c:pt idx="227">
                  <c:v>-63.485877208709717</c:v>
                </c:pt>
                <c:pt idx="228">
                  <c:v>-56.150703625202169</c:v>
                </c:pt>
                <c:pt idx="229">
                  <c:v>-50.625179577827453</c:v>
                </c:pt>
                <c:pt idx="230">
                  <c:v>-47.737443089485161</c:v>
                </c:pt>
                <c:pt idx="231">
                  <c:v>-53.247878350257871</c:v>
                </c:pt>
                <c:pt idx="232">
                  <c:v>-51.469370945930486</c:v>
                </c:pt>
                <c:pt idx="233">
                  <c:v>-61.642340505123144</c:v>
                </c:pt>
                <c:pt idx="234">
                  <c:v>-60.363359110355383</c:v>
                </c:pt>
                <c:pt idx="235">
                  <c:v>-72.822967196464532</c:v>
                </c:pt>
                <c:pt idx="236">
                  <c:v>-59.29766021299362</c:v>
                </c:pt>
                <c:pt idx="237">
                  <c:v>-47.639209322929389</c:v>
                </c:pt>
                <c:pt idx="238">
                  <c:v>-44.992531560897831</c:v>
                </c:pt>
                <c:pt idx="239">
                  <c:v>-44.433423663616182</c:v>
                </c:pt>
                <c:pt idx="240">
                  <c:v>-34.394157053947445</c:v>
                </c:pt>
                <c:pt idx="241">
                  <c:v>-33.56232557725906</c:v>
                </c:pt>
                <c:pt idx="242">
                  <c:v>-31.685233184337619</c:v>
                </c:pt>
                <c:pt idx="243">
                  <c:v>-34.33729925107955</c:v>
                </c:pt>
                <c:pt idx="244">
                  <c:v>-42.18802960014343</c:v>
                </c:pt>
                <c:pt idx="245">
                  <c:v>-47.660965682983395</c:v>
                </c:pt>
                <c:pt idx="246">
                  <c:v>-47.789240331649779</c:v>
                </c:pt>
                <c:pt idx="247">
                  <c:v>-49.308048330307017</c:v>
                </c:pt>
                <c:pt idx="248">
                  <c:v>-42.663860633850099</c:v>
                </c:pt>
                <c:pt idx="249">
                  <c:v>-39.794109970092762</c:v>
                </c:pt>
                <c:pt idx="250">
                  <c:v>-39.366255711078644</c:v>
                </c:pt>
                <c:pt idx="251">
                  <c:v>-38.289705527782438</c:v>
                </c:pt>
                <c:pt idx="252">
                  <c:v>-38.947013843059537</c:v>
                </c:pt>
                <c:pt idx="253">
                  <c:v>-43.787770961284643</c:v>
                </c:pt>
                <c:pt idx="254">
                  <c:v>-48.654213119506842</c:v>
                </c:pt>
                <c:pt idx="255">
                  <c:v>-42.248002388000494</c:v>
                </c:pt>
                <c:pt idx="256">
                  <c:v>-31.780673317909248</c:v>
                </c:pt>
                <c:pt idx="257">
                  <c:v>-29.043525109291082</c:v>
                </c:pt>
                <c:pt idx="258">
                  <c:v>-28.297633196830759</c:v>
                </c:pt>
                <c:pt idx="259">
                  <c:v>-28.59328216505051</c:v>
                </c:pt>
                <c:pt idx="260">
                  <c:v>-26.713091239929199</c:v>
                </c:pt>
                <c:pt idx="261">
                  <c:v>-32.548164647102361</c:v>
                </c:pt>
                <c:pt idx="262">
                  <c:v>-34.899805451393128</c:v>
                </c:pt>
                <c:pt idx="263">
                  <c:v>-35.766326397895817</c:v>
                </c:pt>
                <c:pt idx="264">
                  <c:v>-32.393440624713904</c:v>
                </c:pt>
                <c:pt idx="265">
                  <c:v>-29.137861837863916</c:v>
                </c:pt>
                <c:pt idx="266">
                  <c:v>-24.796022577762614</c:v>
                </c:pt>
                <c:pt idx="267">
                  <c:v>-22.625427653312691</c:v>
                </c:pt>
                <c:pt idx="268">
                  <c:v>-24.890060483932501</c:v>
                </c:pt>
                <c:pt idx="269">
                  <c:v>-28.538572000026711</c:v>
                </c:pt>
                <c:pt idx="270">
                  <c:v>-32.657862658500669</c:v>
                </c:pt>
                <c:pt idx="271">
                  <c:v>-36.896732927322383</c:v>
                </c:pt>
                <c:pt idx="272">
                  <c:v>-38.979508145332332</c:v>
                </c:pt>
                <c:pt idx="273">
                  <c:v>-42.415576617240909</c:v>
                </c:pt>
                <c:pt idx="274">
                  <c:v>-30.766488529205326</c:v>
                </c:pt>
                <c:pt idx="275">
                  <c:v>-42.420571111202243</c:v>
                </c:pt>
                <c:pt idx="276">
                  <c:v>-44.189903852939608</c:v>
                </c:pt>
                <c:pt idx="277">
                  <c:v>-45.711420369625102</c:v>
                </c:pt>
                <c:pt idx="278">
                  <c:v>-46.786226596355434</c:v>
                </c:pt>
                <c:pt idx="279">
                  <c:v>-51.740113317966447</c:v>
                </c:pt>
                <c:pt idx="280">
                  <c:v>-56.562796015262592</c:v>
                </c:pt>
                <c:pt idx="281">
                  <c:v>-59.543119391918196</c:v>
                </c:pt>
                <c:pt idx="282">
                  <c:v>-54.772844490528101</c:v>
                </c:pt>
                <c:pt idx="283">
                  <c:v>-58.849624581336968</c:v>
                </c:pt>
                <c:pt idx="284">
                  <c:v>-58.669073069095617</c:v>
                </c:pt>
                <c:pt idx="285">
                  <c:v>-59.162042756080623</c:v>
                </c:pt>
                <c:pt idx="286">
                  <c:v>-62.84030278635025</c:v>
                </c:pt>
                <c:pt idx="287">
                  <c:v>-64.291312974929795</c:v>
                </c:pt>
                <c:pt idx="288">
                  <c:v>-53.239028455734243</c:v>
                </c:pt>
                <c:pt idx="289">
                  <c:v>-51.854850567340861</c:v>
                </c:pt>
                <c:pt idx="290">
                  <c:v>-52.600540923118587</c:v>
                </c:pt>
                <c:pt idx="291">
                  <c:v>-50.600785006046294</c:v>
                </c:pt>
                <c:pt idx="292">
                  <c:v>-51.118523203849804</c:v>
                </c:pt>
                <c:pt idx="293">
                  <c:v>-53.417851515769968</c:v>
                </c:pt>
                <c:pt idx="294">
                  <c:v>-54.887511748790743</c:v>
                </c:pt>
                <c:pt idx="295">
                  <c:v>-55.328827594757087</c:v>
                </c:pt>
                <c:pt idx="296">
                  <c:v>-55.031029531955731</c:v>
                </c:pt>
                <c:pt idx="297">
                  <c:v>-58.90144087171555</c:v>
                </c:pt>
                <c:pt idx="298">
                  <c:v>-57.4352015991211</c:v>
                </c:pt>
                <c:pt idx="299">
                  <c:v>-39.527973466396332</c:v>
                </c:pt>
                <c:pt idx="300">
                  <c:v>-33.000340130329128</c:v>
                </c:pt>
                <c:pt idx="301">
                  <c:v>-33.073250205039976</c:v>
                </c:pt>
                <c:pt idx="302">
                  <c:v>-32.820085858821869</c:v>
                </c:pt>
                <c:pt idx="303">
                  <c:v>-35.065539281845098</c:v>
                </c:pt>
                <c:pt idx="304">
                  <c:v>-37.889205336093909</c:v>
                </c:pt>
                <c:pt idx="305">
                  <c:v>-41.823628636360169</c:v>
                </c:pt>
                <c:pt idx="306">
                  <c:v>-43.079613131999963</c:v>
                </c:pt>
                <c:pt idx="307">
                  <c:v>-45.198473845481878</c:v>
                </c:pt>
                <c:pt idx="308">
                  <c:v>-47.20668052768707</c:v>
                </c:pt>
                <c:pt idx="309">
                  <c:v>-49.567629394531252</c:v>
                </c:pt>
                <c:pt idx="310">
                  <c:v>-47.956921066761019</c:v>
                </c:pt>
                <c:pt idx="311">
                  <c:v>-46.574763555526737</c:v>
                </c:pt>
                <c:pt idx="312">
                  <c:v>-43.435323231697076</c:v>
                </c:pt>
                <c:pt idx="313">
                  <c:v>-48.620110029697415</c:v>
                </c:pt>
                <c:pt idx="314">
                  <c:v>-56.013796080589302</c:v>
                </c:pt>
                <c:pt idx="315">
                  <c:v>-59.208601231098179</c:v>
                </c:pt>
                <c:pt idx="316">
                  <c:v>-58.317639074802393</c:v>
                </c:pt>
                <c:pt idx="317">
                  <c:v>-56.111039277553559</c:v>
                </c:pt>
                <c:pt idx="318">
                  <c:v>-55.056314559459679</c:v>
                </c:pt>
                <c:pt idx="319">
                  <c:v>-50.583192929744726</c:v>
                </c:pt>
                <c:pt idx="320">
                  <c:v>-46.373099841117856</c:v>
                </c:pt>
                <c:pt idx="321">
                  <c:v>-43.649141924381269</c:v>
                </c:pt>
                <c:pt idx="322">
                  <c:v>-38.966503587722784</c:v>
                </c:pt>
                <c:pt idx="323">
                  <c:v>-43.93466090869903</c:v>
                </c:pt>
                <c:pt idx="324">
                  <c:v>-44.569760136604302</c:v>
                </c:pt>
                <c:pt idx="325">
                  <c:v>-43.969216407775875</c:v>
                </c:pt>
                <c:pt idx="326">
                  <c:v>-56.911810823917392</c:v>
                </c:pt>
                <c:pt idx="327">
                  <c:v>-66.064177927970903</c:v>
                </c:pt>
                <c:pt idx="328">
                  <c:v>-64.571853855609888</c:v>
                </c:pt>
                <c:pt idx="329">
                  <c:v>-71.374972764968859</c:v>
                </c:pt>
                <c:pt idx="330">
                  <c:v>-59.595426443576812</c:v>
                </c:pt>
                <c:pt idx="331">
                  <c:v>-47.968848670482636</c:v>
                </c:pt>
                <c:pt idx="332">
                  <c:v>-47.379531495571143</c:v>
                </c:pt>
                <c:pt idx="333">
                  <c:v>-50.414716914653773</c:v>
                </c:pt>
                <c:pt idx="334">
                  <c:v>-49.09667217350006</c:v>
                </c:pt>
                <c:pt idx="335">
                  <c:v>-49.470421255588526</c:v>
                </c:pt>
                <c:pt idx="336">
                  <c:v>-54.028559338092805</c:v>
                </c:pt>
                <c:pt idx="337">
                  <c:v>-62.92576032400131</c:v>
                </c:pt>
                <c:pt idx="338">
                  <c:v>-68.970786079406736</c:v>
                </c:pt>
                <c:pt idx="339">
                  <c:v>-67.132614835739133</c:v>
                </c:pt>
                <c:pt idx="340">
                  <c:v>-58.787436884880066</c:v>
                </c:pt>
                <c:pt idx="341">
                  <c:v>-52.297983209133143</c:v>
                </c:pt>
                <c:pt idx="342">
                  <c:v>-52.406426381111153</c:v>
                </c:pt>
                <c:pt idx="343">
                  <c:v>-51.103871767997738</c:v>
                </c:pt>
                <c:pt idx="344">
                  <c:v>-46.501396195888518</c:v>
                </c:pt>
                <c:pt idx="345">
                  <c:v>-49.585371451377867</c:v>
                </c:pt>
                <c:pt idx="346">
                  <c:v>-56.888849553585061</c:v>
                </c:pt>
                <c:pt idx="347">
                  <c:v>-63.838557057857514</c:v>
                </c:pt>
                <c:pt idx="348">
                  <c:v>-68.97456243610381</c:v>
                </c:pt>
                <c:pt idx="349">
                  <c:v>-67.961552247524267</c:v>
                </c:pt>
                <c:pt idx="350">
                  <c:v>-69.480768232345596</c:v>
                </c:pt>
                <c:pt idx="351">
                  <c:v>-65.696644830703747</c:v>
                </c:pt>
                <c:pt idx="352">
                  <c:v>-69.007032059192653</c:v>
                </c:pt>
                <c:pt idx="353">
                  <c:v>-73.725756587028499</c:v>
                </c:pt>
                <c:pt idx="354">
                  <c:v>-69.578439159393298</c:v>
                </c:pt>
                <c:pt idx="355">
                  <c:v>-68.176497189998628</c:v>
                </c:pt>
                <c:pt idx="356">
                  <c:v>-72.426699695110344</c:v>
                </c:pt>
                <c:pt idx="357">
                  <c:v>-82.202771140098577</c:v>
                </c:pt>
                <c:pt idx="358">
                  <c:v>-87.128533954620352</c:v>
                </c:pt>
                <c:pt idx="359">
                  <c:v>-79.0646995048523</c:v>
                </c:pt>
                <c:pt idx="360">
                  <c:v>-67.697770256996151</c:v>
                </c:pt>
                <c:pt idx="361">
                  <c:v>-74.060081292629249</c:v>
                </c:pt>
                <c:pt idx="362">
                  <c:v>-81.00793941068649</c:v>
                </c:pt>
                <c:pt idx="363">
                  <c:v>-77.467809174060818</c:v>
                </c:pt>
                <c:pt idx="364">
                  <c:v>-78.603890492439277</c:v>
                </c:pt>
                <c:pt idx="365">
                  <c:v>-94.076556734085059</c:v>
                </c:pt>
                <c:pt idx="366">
                  <c:v>-99.516991108894359</c:v>
                </c:pt>
                <c:pt idx="367">
                  <c:v>-95.801216776847852</c:v>
                </c:pt>
                <c:pt idx="368">
                  <c:v>-93.801878781795494</c:v>
                </c:pt>
                <c:pt idx="369">
                  <c:v>-99.07662349653242</c:v>
                </c:pt>
                <c:pt idx="370">
                  <c:v>-101.35330853652954</c:v>
                </c:pt>
                <c:pt idx="371">
                  <c:v>-96.030172478675837</c:v>
                </c:pt>
                <c:pt idx="372">
                  <c:v>-84.217037244319911</c:v>
                </c:pt>
                <c:pt idx="373">
                  <c:v>-85.704584326744097</c:v>
                </c:pt>
                <c:pt idx="374">
                  <c:v>-88.046852836132032</c:v>
                </c:pt>
                <c:pt idx="375">
                  <c:v>-86.401649507522592</c:v>
                </c:pt>
                <c:pt idx="376">
                  <c:v>-95.115915168762228</c:v>
                </c:pt>
                <c:pt idx="377">
                  <c:v>-90.555513574600212</c:v>
                </c:pt>
                <c:pt idx="378">
                  <c:v>-79.394633244991283</c:v>
                </c:pt>
                <c:pt idx="379">
                  <c:v>-82.566471428871168</c:v>
                </c:pt>
                <c:pt idx="380">
                  <c:v>-84.176351190567004</c:v>
                </c:pt>
                <c:pt idx="381">
                  <c:v>-103.37779511785507</c:v>
                </c:pt>
                <c:pt idx="382">
                  <c:v>-111.79961279678345</c:v>
                </c:pt>
                <c:pt idx="383">
                  <c:v>-122.65681776952745</c:v>
                </c:pt>
                <c:pt idx="384">
                  <c:v>-131.09473258924484</c:v>
                </c:pt>
                <c:pt idx="385">
                  <c:v>-113.8861348195076</c:v>
                </c:pt>
                <c:pt idx="386">
                  <c:v>-102.96903502368927</c:v>
                </c:pt>
                <c:pt idx="387">
                  <c:v>-101.23462925243378</c:v>
                </c:pt>
                <c:pt idx="388">
                  <c:v>-105.20032207584383</c:v>
                </c:pt>
                <c:pt idx="389">
                  <c:v>-96.174218926429759</c:v>
                </c:pt>
                <c:pt idx="390">
                  <c:v>-105.30781543254852</c:v>
                </c:pt>
                <c:pt idx="391">
                  <c:v>-100.27088226032258</c:v>
                </c:pt>
                <c:pt idx="392">
                  <c:v>-94.921232786655423</c:v>
                </c:pt>
                <c:pt idx="393">
                  <c:v>-93.248010157108297</c:v>
                </c:pt>
                <c:pt idx="394">
                  <c:v>-78.025756774425517</c:v>
                </c:pt>
                <c:pt idx="395">
                  <c:v>-74.876930170536042</c:v>
                </c:pt>
                <c:pt idx="396">
                  <c:v>-65.932350497722609</c:v>
                </c:pt>
                <c:pt idx="397">
                  <c:v>-77.24807116365433</c:v>
                </c:pt>
                <c:pt idx="398">
                  <c:v>-107.74656679201127</c:v>
                </c:pt>
                <c:pt idx="399">
                  <c:v>-116.19485574102401</c:v>
                </c:pt>
                <c:pt idx="400">
                  <c:v>-122.64975100708008</c:v>
                </c:pt>
                <c:pt idx="401">
                  <c:v>-146.03291655158998</c:v>
                </c:pt>
                <c:pt idx="402">
                  <c:v>-145.90479979467392</c:v>
                </c:pt>
                <c:pt idx="403">
                  <c:v>-134.99757330608367</c:v>
                </c:pt>
                <c:pt idx="404">
                  <c:v>-129.85286092901231</c:v>
                </c:pt>
                <c:pt idx="405">
                  <c:v>-150.15318923807143</c:v>
                </c:pt>
                <c:pt idx="406">
                  <c:v>-146.29620379400254</c:v>
                </c:pt>
                <c:pt idx="407">
                  <c:v>-142.78999995994567</c:v>
                </c:pt>
                <c:pt idx="408">
                  <c:v>-136.51310754203797</c:v>
                </c:pt>
                <c:pt idx="409">
                  <c:v>-131.28537168693543</c:v>
                </c:pt>
                <c:pt idx="410">
                  <c:v>-133.45746249818802</c:v>
                </c:pt>
                <c:pt idx="411">
                  <c:v>-124.26464513444901</c:v>
                </c:pt>
                <c:pt idx="412">
                  <c:v>-129.76980644226074</c:v>
                </c:pt>
                <c:pt idx="413">
                  <c:v>-153.80742977714539</c:v>
                </c:pt>
                <c:pt idx="414">
                  <c:v>-128.64358931875228</c:v>
                </c:pt>
                <c:pt idx="415">
                  <c:v>-126.24614405965806</c:v>
                </c:pt>
                <c:pt idx="416">
                  <c:v>-121.2620174946785</c:v>
                </c:pt>
                <c:pt idx="417">
                  <c:v>-105.5944830713272</c:v>
                </c:pt>
                <c:pt idx="418">
                  <c:v>-88.318065089702614</c:v>
                </c:pt>
                <c:pt idx="419">
                  <c:v>-82.36550883245468</c:v>
                </c:pt>
                <c:pt idx="420">
                  <c:v>-79.475789620399482</c:v>
                </c:pt>
                <c:pt idx="421">
                  <c:v>-68.168859043598175</c:v>
                </c:pt>
                <c:pt idx="422">
                  <c:v>-68.552188621997828</c:v>
                </c:pt>
                <c:pt idx="423">
                  <c:v>-69.907383786678309</c:v>
                </c:pt>
                <c:pt idx="424">
                  <c:v>-70.870073952198027</c:v>
                </c:pt>
                <c:pt idx="425">
                  <c:v>-68.712229438781733</c:v>
                </c:pt>
                <c:pt idx="426">
                  <c:v>-68.748123375892646</c:v>
                </c:pt>
                <c:pt idx="427">
                  <c:v>-73.525064521789531</c:v>
                </c:pt>
                <c:pt idx="428">
                  <c:v>-71.436812022209182</c:v>
                </c:pt>
                <c:pt idx="429">
                  <c:v>-76.559229120731345</c:v>
                </c:pt>
                <c:pt idx="430">
                  <c:v>-79.002593947410588</c:v>
                </c:pt>
                <c:pt idx="431">
                  <c:v>-71.319040348052994</c:v>
                </c:pt>
                <c:pt idx="432">
                  <c:v>-72.490752409935013</c:v>
                </c:pt>
                <c:pt idx="433">
                  <c:v>-66.34697978734971</c:v>
                </c:pt>
                <c:pt idx="434">
                  <c:v>-59.103721466541288</c:v>
                </c:pt>
                <c:pt idx="435">
                  <c:v>-65.736462384700786</c:v>
                </c:pt>
                <c:pt idx="436">
                  <c:v>-64.43668362283708</c:v>
                </c:pt>
                <c:pt idx="437">
                  <c:v>-61.387201215744042</c:v>
                </c:pt>
                <c:pt idx="438">
                  <c:v>-65.531800379753108</c:v>
                </c:pt>
                <c:pt idx="439">
                  <c:v>-64.620540792465235</c:v>
                </c:pt>
                <c:pt idx="440">
                  <c:v>-67.297500481128694</c:v>
                </c:pt>
                <c:pt idx="441">
                  <c:v>-67.011941881179823</c:v>
                </c:pt>
                <c:pt idx="442">
                  <c:v>-58.045634579658497</c:v>
                </c:pt>
                <c:pt idx="443">
                  <c:v>-60.834674890995032</c:v>
                </c:pt>
                <c:pt idx="444">
                  <c:v>-57.41866153907776</c:v>
                </c:pt>
                <c:pt idx="445">
                  <c:v>-53.940716406345373</c:v>
                </c:pt>
                <c:pt idx="446">
                  <c:v>-50.038730329036696</c:v>
                </c:pt>
                <c:pt idx="447">
                  <c:v>-53.862681853771221</c:v>
                </c:pt>
                <c:pt idx="448">
                  <c:v>-60.126076422691355</c:v>
                </c:pt>
                <c:pt idx="449">
                  <c:v>-61.188776967048639</c:v>
                </c:pt>
                <c:pt idx="450">
                  <c:v>-62.287637237548807</c:v>
                </c:pt>
                <c:pt idx="451">
                  <c:v>-59.381003330707557</c:v>
                </c:pt>
                <c:pt idx="452">
                  <c:v>-61.612184319972982</c:v>
                </c:pt>
                <c:pt idx="453">
                  <c:v>-61.515412645816795</c:v>
                </c:pt>
                <c:pt idx="454">
                  <c:v>-61.356255830287949</c:v>
                </c:pt>
                <c:pt idx="455">
                  <c:v>-68.958160589218153</c:v>
                </c:pt>
                <c:pt idx="456">
                  <c:v>-68.189613063812246</c:v>
                </c:pt>
                <c:pt idx="457">
                  <c:v>-68.875179194450396</c:v>
                </c:pt>
                <c:pt idx="458">
                  <c:v>-70.385691724300401</c:v>
                </c:pt>
                <c:pt idx="459">
                  <c:v>-70.839844110012052</c:v>
                </c:pt>
                <c:pt idx="460">
                  <c:v>-70.946714569091796</c:v>
                </c:pt>
                <c:pt idx="461">
                  <c:v>-74.626015606403342</c:v>
                </c:pt>
                <c:pt idx="462">
                  <c:v>-73.624628883361822</c:v>
                </c:pt>
                <c:pt idx="463">
                  <c:v>-65.413316518783589</c:v>
                </c:pt>
                <c:pt idx="464">
                  <c:v>-66.402162170886982</c:v>
                </c:pt>
                <c:pt idx="465">
                  <c:v>-82.33555819368361</c:v>
                </c:pt>
                <c:pt idx="466">
                  <c:v>-89.54873063850404</c:v>
                </c:pt>
                <c:pt idx="467">
                  <c:v>-89.670922449588772</c:v>
                </c:pt>
                <c:pt idx="468">
                  <c:v>-88.653702287673966</c:v>
                </c:pt>
                <c:pt idx="469">
                  <c:v>-91.84453597927093</c:v>
                </c:pt>
                <c:pt idx="470">
                  <c:v>-90.982382897853853</c:v>
                </c:pt>
                <c:pt idx="471">
                  <c:v>-87.560657484054559</c:v>
                </c:pt>
                <c:pt idx="472">
                  <c:v>-82.148506364822396</c:v>
                </c:pt>
                <c:pt idx="473">
                  <c:v>-79.185654067993156</c:v>
                </c:pt>
                <c:pt idx="474">
                  <c:v>-80.135048764705658</c:v>
                </c:pt>
                <c:pt idx="475">
                  <c:v>-78.603877773761724</c:v>
                </c:pt>
                <c:pt idx="476">
                  <c:v>-73.834962573528287</c:v>
                </c:pt>
                <c:pt idx="477">
                  <c:v>-71.884265763282784</c:v>
                </c:pt>
                <c:pt idx="478">
                  <c:v>-78.598022438526144</c:v>
                </c:pt>
                <c:pt idx="479">
                  <c:v>-84.667182670116432</c:v>
                </c:pt>
                <c:pt idx="480">
                  <c:v>-86.858929284572596</c:v>
                </c:pt>
                <c:pt idx="481">
                  <c:v>-85.455707350730904</c:v>
                </c:pt>
                <c:pt idx="482">
                  <c:v>-84.740573317527776</c:v>
                </c:pt>
                <c:pt idx="483">
                  <c:v>-79.659614832878091</c:v>
                </c:pt>
                <c:pt idx="484">
                  <c:v>-79.885527565479279</c:v>
                </c:pt>
                <c:pt idx="485">
                  <c:v>-74.805215643882747</c:v>
                </c:pt>
                <c:pt idx="486">
                  <c:v>-64.203068006038663</c:v>
                </c:pt>
                <c:pt idx="487">
                  <c:v>-63.103283485412589</c:v>
                </c:pt>
                <c:pt idx="488">
                  <c:v>-62.838808609008787</c:v>
                </c:pt>
                <c:pt idx="489">
                  <c:v>-65.767435428142548</c:v>
                </c:pt>
                <c:pt idx="490">
                  <c:v>-65.294712038993836</c:v>
                </c:pt>
                <c:pt idx="491">
                  <c:v>-61.073903154373163</c:v>
                </c:pt>
                <c:pt idx="492">
                  <c:v>-54.70433936643601</c:v>
                </c:pt>
                <c:pt idx="493">
                  <c:v>-55.148035923957821</c:v>
                </c:pt>
                <c:pt idx="494">
                  <c:v>-53.911687993049625</c:v>
                </c:pt>
                <c:pt idx="495">
                  <c:v>-53.758004724979401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80-44A7-BDBA-B2EBE41BF23E}"/>
            </c:ext>
          </c:extLst>
        </c:ser>
        <c:ser>
          <c:idx val="2"/>
          <c:order val="2"/>
          <c:tx>
            <c:strRef>
              <c:f>mtrx!$B$273</c:f>
              <c:strCache>
                <c:ptCount val="1"/>
                <c:pt idx="0">
                  <c:v>TOTAL 2.708 PERP nc-23</c:v>
                </c:pt>
              </c:strCache>
            </c:strRef>
          </c:tx>
          <c:spPr>
            <a:ln w="28575" cap="rnd">
              <a:solidFill>
                <a:schemeClr val="accent1">
                  <a:shade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mtrx!$N$270:$SO$270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mtrx!$N$273:$SO$273</c:f>
              <c:numCache>
                <c:formatCode>0</c:formatCode>
                <c:ptCount val="496"/>
                <c:pt idx="0">
                  <c:v>-141.27997202205657</c:v>
                </c:pt>
                <c:pt idx="1">
                  <c:v>-141.47513727939128</c:v>
                </c:pt>
                <c:pt idx="2">
                  <c:v>-150.69640038490297</c:v>
                </c:pt>
                <c:pt idx="3">
                  <c:v>-150.17632869148252</c:v>
                </c:pt>
                <c:pt idx="4">
                  <c:v>-156.44406887304785</c:v>
                </c:pt>
                <c:pt idx="5">
                  <c:v>-169.85930589425564</c:v>
                </c:pt>
                <c:pt idx="6">
                  <c:v>-179.1381272928715</c:v>
                </c:pt>
                <c:pt idx="7">
                  <c:v>-176.28700744795802</c:v>
                </c:pt>
                <c:pt idx="8">
                  <c:v>-178.3851893364191</c:v>
                </c:pt>
                <c:pt idx="9">
                  <c:v>-175.61285155963895</c:v>
                </c:pt>
                <c:pt idx="10">
                  <c:v>-172.7038111898899</c:v>
                </c:pt>
                <c:pt idx="11">
                  <c:v>-180.96202777326107</c:v>
                </c:pt>
                <c:pt idx="12">
                  <c:v>-168.51284640443322</c:v>
                </c:pt>
                <c:pt idx="13">
                  <c:v>-166.05483981657028</c:v>
                </c:pt>
                <c:pt idx="14">
                  <c:v>-142.88423286604879</c:v>
                </c:pt>
                <c:pt idx="15">
                  <c:v>-115.15660384833814</c:v>
                </c:pt>
                <c:pt idx="16">
                  <c:v>-138.62171272325514</c:v>
                </c:pt>
                <c:pt idx="17">
                  <c:v>-131.76553492236138</c:v>
                </c:pt>
                <c:pt idx="18">
                  <c:v>-127.21732429468634</c:v>
                </c:pt>
                <c:pt idx="19">
                  <c:v>-103.34026607155798</c:v>
                </c:pt>
                <c:pt idx="20">
                  <c:v>-89.718137503504764</c:v>
                </c:pt>
                <c:pt idx="21">
                  <c:v>-70.326915610313421</c:v>
                </c:pt>
                <c:pt idx="22">
                  <c:v>-82.580158629298182</c:v>
                </c:pt>
                <c:pt idx="23">
                  <c:v>-107.24910911560056</c:v>
                </c:pt>
                <c:pt idx="24">
                  <c:v>-115.11201038277147</c:v>
                </c:pt>
                <c:pt idx="25">
                  <c:v>-128.18993788886073</c:v>
                </c:pt>
                <c:pt idx="26">
                  <c:v>-126.47548387718199</c:v>
                </c:pt>
                <c:pt idx="27">
                  <c:v>-121.67211890637873</c:v>
                </c:pt>
                <c:pt idx="28">
                  <c:v>-112.84280625879765</c:v>
                </c:pt>
                <c:pt idx="29">
                  <c:v>-113.05167799997331</c:v>
                </c:pt>
                <c:pt idx="30">
                  <c:v>-126.13683102297782</c:v>
                </c:pt>
                <c:pt idx="31">
                  <c:v>-144.84416613113882</c:v>
                </c:pt>
                <c:pt idx="32">
                  <c:v>-141.57343110477925</c:v>
                </c:pt>
                <c:pt idx="33">
                  <c:v>-144.92257762408258</c:v>
                </c:pt>
                <c:pt idx="34">
                  <c:v>-160.15144030547143</c:v>
                </c:pt>
                <c:pt idx="35">
                  <c:v>-169.56750682997705</c:v>
                </c:pt>
                <c:pt idx="36">
                  <c:v>-198.32438510322572</c:v>
                </c:pt>
                <c:pt idx="37">
                  <c:v>-211.4061415929794</c:v>
                </c:pt>
                <c:pt idx="38">
                  <c:v>-213.62139858818051</c:v>
                </c:pt>
                <c:pt idx="39">
                  <c:v>-207.80201222443577</c:v>
                </c:pt>
                <c:pt idx="40">
                  <c:v>-208.92104854869842</c:v>
                </c:pt>
                <c:pt idx="41">
                  <c:v>-209.18375614225863</c:v>
                </c:pt>
                <c:pt idx="42">
                  <c:v>-211.86634432637686</c:v>
                </c:pt>
                <c:pt idx="43">
                  <c:v>-212.72340891230101</c:v>
                </c:pt>
                <c:pt idx="44">
                  <c:v>-220.91573434221741</c:v>
                </c:pt>
                <c:pt idx="45">
                  <c:v>-231.70961095774177</c:v>
                </c:pt>
                <c:pt idx="46">
                  <c:v>-240.7732233159542</c:v>
                </c:pt>
                <c:pt idx="47">
                  <c:v>-213.06893418192868</c:v>
                </c:pt>
                <c:pt idx="48">
                  <c:v>-206.8320438289642</c:v>
                </c:pt>
                <c:pt idx="49">
                  <c:v>-182.30884110927582</c:v>
                </c:pt>
                <c:pt idx="50">
                  <c:v>-159.47731656968594</c:v>
                </c:pt>
                <c:pt idx="51">
                  <c:v>-183.03577556824683</c:v>
                </c:pt>
                <c:pt idx="52">
                  <c:v>-195.66912949860097</c:v>
                </c:pt>
                <c:pt idx="53">
                  <c:v>-237.08973258662223</c:v>
                </c:pt>
                <c:pt idx="54">
                  <c:v>-244.96012938702108</c:v>
                </c:pt>
                <c:pt idx="55">
                  <c:v>-182.83803760612014</c:v>
                </c:pt>
                <c:pt idx="56">
                  <c:v>-160.88669225800038</c:v>
                </c:pt>
                <c:pt idx="57">
                  <c:v>-159.61789836263657</c:v>
                </c:pt>
                <c:pt idx="58">
                  <c:v>-142.17727560985088</c:v>
                </c:pt>
                <c:pt idx="59">
                  <c:v>-151.35430093574524</c:v>
                </c:pt>
                <c:pt idx="60">
                  <c:v>-190.94121949458119</c:v>
                </c:pt>
                <c:pt idx="61">
                  <c:v>-200.16827358806131</c:v>
                </c:pt>
                <c:pt idx="62">
                  <c:v>-213.44426500582694</c:v>
                </c:pt>
                <c:pt idx="63">
                  <c:v>-228.4559897364378</c:v>
                </c:pt>
                <c:pt idx="64">
                  <c:v>-224.96843020737168</c:v>
                </c:pt>
                <c:pt idx="65">
                  <c:v>-228.24479613327981</c:v>
                </c:pt>
                <c:pt idx="66">
                  <c:v>-233.28071372234822</c:v>
                </c:pt>
                <c:pt idx="67">
                  <c:v>-241.36754572594168</c:v>
                </c:pt>
                <c:pt idx="68">
                  <c:v>-243.17310560631756</c:v>
                </c:pt>
                <c:pt idx="69">
                  <c:v>-238.72494202041631</c:v>
                </c:pt>
                <c:pt idx="70">
                  <c:v>-261.6827784628868</c:v>
                </c:pt>
                <c:pt idx="71">
                  <c:v>-287.58035817730428</c:v>
                </c:pt>
                <c:pt idx="72">
                  <c:v>-386.10759316301346</c:v>
                </c:pt>
                <c:pt idx="73">
                  <c:v>-397.92814139914509</c:v>
                </c:pt>
                <c:pt idx="74">
                  <c:v>-381.62020817613603</c:v>
                </c:pt>
                <c:pt idx="75">
                  <c:v>-420.18022447061543</c:v>
                </c:pt>
                <c:pt idx="76">
                  <c:v>-398.47386747825146</c:v>
                </c:pt>
                <c:pt idx="77">
                  <c:v>-328.88561588978769</c:v>
                </c:pt>
                <c:pt idx="78">
                  <c:v>-244.0030727237463</c:v>
                </c:pt>
                <c:pt idx="79">
                  <c:v>-170.73441868841644</c:v>
                </c:pt>
                <c:pt idx="80">
                  <c:v>-153.66806197690963</c:v>
                </c:pt>
                <c:pt idx="81">
                  <c:v>-119.43765455687046</c:v>
                </c:pt>
                <c:pt idx="82">
                  <c:v>-116.26182970285417</c:v>
                </c:pt>
                <c:pt idx="83">
                  <c:v>-132.3095528461933</c:v>
                </c:pt>
                <c:pt idx="84">
                  <c:v>-68.621435233473761</c:v>
                </c:pt>
                <c:pt idx="85">
                  <c:v>-53.10846378970146</c:v>
                </c:pt>
                <c:pt idx="86">
                  <c:v>-51.427457005143168</c:v>
                </c:pt>
                <c:pt idx="87">
                  <c:v>-57.766481614708901</c:v>
                </c:pt>
                <c:pt idx="88">
                  <c:v>-74.68715545475483</c:v>
                </c:pt>
                <c:pt idx="89">
                  <c:v>-82.015571751594521</c:v>
                </c:pt>
                <c:pt idx="90">
                  <c:v>-68.784013865590097</c:v>
                </c:pt>
                <c:pt idx="91">
                  <c:v>-63.710424136281013</c:v>
                </c:pt>
                <c:pt idx="92">
                  <c:v>-60.449069012045861</c:v>
                </c:pt>
                <c:pt idx="93">
                  <c:v>-54.820809558629982</c:v>
                </c:pt>
                <c:pt idx="94">
                  <c:v>-45.119399062871942</c:v>
                </c:pt>
                <c:pt idx="95">
                  <c:v>-46.254819966912279</c:v>
                </c:pt>
                <c:pt idx="96">
                  <c:v>-48.081810597896578</c:v>
                </c:pt>
                <c:pt idx="97">
                  <c:v>-49.787632993698111</c:v>
                </c:pt>
                <c:pt idx="98">
                  <c:v>-49.154490800738344</c:v>
                </c:pt>
                <c:pt idx="99">
                  <c:v>-49.544113483071335</c:v>
                </c:pt>
                <c:pt idx="100">
                  <c:v>-49.528390129327768</c:v>
                </c:pt>
                <c:pt idx="101">
                  <c:v>-49.090788446545602</c:v>
                </c:pt>
                <c:pt idx="102">
                  <c:v>-49.178475953578953</c:v>
                </c:pt>
                <c:pt idx="103">
                  <c:v>-49.632440106868735</c:v>
                </c:pt>
                <c:pt idx="104">
                  <c:v>-46.782439671397213</c:v>
                </c:pt>
                <c:pt idx="105">
                  <c:v>-45.619719534277927</c:v>
                </c:pt>
                <c:pt idx="106">
                  <c:v>-47.515688926935191</c:v>
                </c:pt>
                <c:pt idx="107">
                  <c:v>-49.576293784260756</c:v>
                </c:pt>
                <c:pt idx="108">
                  <c:v>-60.002710235714908</c:v>
                </c:pt>
                <c:pt idx="109">
                  <c:v>-59.666601585865017</c:v>
                </c:pt>
                <c:pt idx="110">
                  <c:v>-58.717223832726475</c:v>
                </c:pt>
                <c:pt idx="111">
                  <c:v>-57.140977793812745</c:v>
                </c:pt>
                <c:pt idx="112">
                  <c:v>-59.485050358176238</c:v>
                </c:pt>
                <c:pt idx="113">
                  <c:v>-61.797442242145529</c:v>
                </c:pt>
                <c:pt idx="114">
                  <c:v>-48.898346739649782</c:v>
                </c:pt>
                <c:pt idx="115">
                  <c:v>-44.038003484725955</c:v>
                </c:pt>
                <c:pt idx="116">
                  <c:v>-39.416843073368078</c:v>
                </c:pt>
                <c:pt idx="117">
                  <c:v>-38.725009482502934</c:v>
                </c:pt>
                <c:pt idx="118">
                  <c:v>-36.685655706763271</c:v>
                </c:pt>
                <c:pt idx="119">
                  <c:v>-38.85535119223595</c:v>
                </c:pt>
                <c:pt idx="120">
                  <c:v>-40.347282237887391</c:v>
                </c:pt>
                <c:pt idx="121">
                  <c:v>-44.022760859131807</c:v>
                </c:pt>
                <c:pt idx="122">
                  <c:v>-43.85071246886254</c:v>
                </c:pt>
                <c:pt idx="123">
                  <c:v>-43.408003962278364</c:v>
                </c:pt>
                <c:pt idx="124">
                  <c:v>-44.670127894759169</c:v>
                </c:pt>
                <c:pt idx="125">
                  <c:v>-46.292434432029715</c:v>
                </c:pt>
                <c:pt idx="126">
                  <c:v>-49.887182395339018</c:v>
                </c:pt>
                <c:pt idx="127">
                  <c:v>-47.258822902679448</c:v>
                </c:pt>
                <c:pt idx="128">
                  <c:v>-43.896008962869644</c:v>
                </c:pt>
                <c:pt idx="129">
                  <c:v>-40.784001461982726</c:v>
                </c:pt>
                <c:pt idx="130">
                  <c:v>-38.888322649717338</c:v>
                </c:pt>
                <c:pt idx="131">
                  <c:v>-36.018219042539592</c:v>
                </c:pt>
                <c:pt idx="132">
                  <c:v>-36.260938744187357</c:v>
                </c:pt>
                <c:pt idx="133">
                  <c:v>-38.953153740286822</c:v>
                </c:pt>
                <c:pt idx="134">
                  <c:v>-39.176982766032232</c:v>
                </c:pt>
                <c:pt idx="135">
                  <c:v>-40.061925919771205</c:v>
                </c:pt>
                <c:pt idx="136">
                  <c:v>-40.670680316329005</c:v>
                </c:pt>
                <c:pt idx="137">
                  <c:v>-39.992288390278809</c:v>
                </c:pt>
                <c:pt idx="138">
                  <c:v>-40.823241587281217</c:v>
                </c:pt>
                <c:pt idx="139">
                  <c:v>-41.522037744164457</c:v>
                </c:pt>
                <c:pt idx="140">
                  <c:v>-41.991376476049417</c:v>
                </c:pt>
                <c:pt idx="141">
                  <c:v>-40.995583732485777</c:v>
                </c:pt>
                <c:pt idx="142">
                  <c:v>-42.380759468555446</c:v>
                </c:pt>
                <c:pt idx="143">
                  <c:v>-44.318657645344722</c:v>
                </c:pt>
                <c:pt idx="144">
                  <c:v>-43.294626841306695</c:v>
                </c:pt>
                <c:pt idx="145">
                  <c:v>-44.933318674683569</c:v>
                </c:pt>
                <c:pt idx="146">
                  <c:v>-48.805391913294791</c:v>
                </c:pt>
                <c:pt idx="147">
                  <c:v>-51.947128007292747</c:v>
                </c:pt>
                <c:pt idx="148">
                  <c:v>-56.486352569103246</c:v>
                </c:pt>
                <c:pt idx="149">
                  <c:v>-54.159040314912787</c:v>
                </c:pt>
                <c:pt idx="150">
                  <c:v>-48.752125745773313</c:v>
                </c:pt>
                <c:pt idx="151">
                  <c:v>-52.263229352951051</c:v>
                </c:pt>
                <c:pt idx="152">
                  <c:v>-52.997077552199372</c:v>
                </c:pt>
                <c:pt idx="153">
                  <c:v>-52.110033965826034</c:v>
                </c:pt>
                <c:pt idx="154">
                  <c:v>-49.945166831851004</c:v>
                </c:pt>
                <c:pt idx="155">
                  <c:v>-55.756785581231121</c:v>
                </c:pt>
                <c:pt idx="156">
                  <c:v>-69.709956625938418</c:v>
                </c:pt>
                <c:pt idx="157">
                  <c:v>-72.388449181318279</c:v>
                </c:pt>
                <c:pt idx="158">
                  <c:v>-73.09627638101577</c:v>
                </c:pt>
                <c:pt idx="159">
                  <c:v>-64.398745085239412</c:v>
                </c:pt>
                <c:pt idx="160">
                  <c:v>-62.149976796627058</c:v>
                </c:pt>
                <c:pt idx="161">
                  <c:v>-60.129420090794575</c:v>
                </c:pt>
                <c:pt idx="162">
                  <c:v>-58.615177226424215</c:v>
                </c:pt>
                <c:pt idx="163">
                  <c:v>-56.022167899489396</c:v>
                </c:pt>
                <c:pt idx="164">
                  <c:v>-53.867161311626433</c:v>
                </c:pt>
                <c:pt idx="165">
                  <c:v>-53.5251211385727</c:v>
                </c:pt>
                <c:pt idx="166">
                  <c:v>-49.172379566431054</c:v>
                </c:pt>
                <c:pt idx="167">
                  <c:v>-43.693325065851219</c:v>
                </c:pt>
                <c:pt idx="168">
                  <c:v>-44.052366826176637</c:v>
                </c:pt>
                <c:pt idx="169">
                  <c:v>-42.553114396095282</c:v>
                </c:pt>
                <c:pt idx="170">
                  <c:v>-45.232642559409136</c:v>
                </c:pt>
                <c:pt idx="171">
                  <c:v>-46.793600757002835</c:v>
                </c:pt>
                <c:pt idx="172">
                  <c:v>-45.133539584398278</c:v>
                </c:pt>
                <c:pt idx="173">
                  <c:v>-41.250529583215709</c:v>
                </c:pt>
                <c:pt idx="174">
                  <c:v>-37.795980659127231</c:v>
                </c:pt>
                <c:pt idx="175">
                  <c:v>-35.399922028899191</c:v>
                </c:pt>
                <c:pt idx="176">
                  <c:v>-35.821664317369461</c:v>
                </c:pt>
                <c:pt idx="177">
                  <c:v>-37.956337651491168</c:v>
                </c:pt>
                <c:pt idx="178">
                  <c:v>-41.326229198336598</c:v>
                </c:pt>
                <c:pt idx="179">
                  <c:v>-40.77026869714259</c:v>
                </c:pt>
                <c:pt idx="180">
                  <c:v>-40.802523430824287</c:v>
                </c:pt>
                <c:pt idx="181">
                  <c:v>-41.397135592341414</c:v>
                </c:pt>
                <c:pt idx="182">
                  <c:v>-42.406590039491654</c:v>
                </c:pt>
                <c:pt idx="183">
                  <c:v>-46.027876251459119</c:v>
                </c:pt>
                <c:pt idx="184">
                  <c:v>-49.120091008782381</c:v>
                </c:pt>
                <c:pt idx="185">
                  <c:v>-49.855960643053066</c:v>
                </c:pt>
                <c:pt idx="186">
                  <c:v>-51.797523065805429</c:v>
                </c:pt>
                <c:pt idx="187">
                  <c:v>-54.047738497376436</c:v>
                </c:pt>
                <c:pt idx="188">
                  <c:v>-55.640395397067081</c:v>
                </c:pt>
                <c:pt idx="189">
                  <c:v>-55.608807845115663</c:v>
                </c:pt>
                <c:pt idx="190">
                  <c:v>-51.92933585381509</c:v>
                </c:pt>
                <c:pt idx="191">
                  <c:v>-52.168194335103045</c:v>
                </c:pt>
                <c:pt idx="192">
                  <c:v>-51.388970405459403</c:v>
                </c:pt>
                <c:pt idx="193">
                  <c:v>-44.503033488273623</c:v>
                </c:pt>
                <c:pt idx="194">
                  <c:v>-42.854265438437473</c:v>
                </c:pt>
                <c:pt idx="195">
                  <c:v>-44.291693407893185</c:v>
                </c:pt>
                <c:pt idx="196">
                  <c:v>-44.368930555343624</c:v>
                </c:pt>
                <c:pt idx="197">
                  <c:v>-47.691666888117787</c:v>
                </c:pt>
                <c:pt idx="198">
                  <c:v>-49.679166073441507</c:v>
                </c:pt>
                <c:pt idx="199">
                  <c:v>-48.500586542010296</c:v>
                </c:pt>
                <c:pt idx="200">
                  <c:v>-49.223312396049486</c:v>
                </c:pt>
                <c:pt idx="201">
                  <c:v>-46.776507586479177</c:v>
                </c:pt>
                <c:pt idx="202">
                  <c:v>-60.703618455767639</c:v>
                </c:pt>
                <c:pt idx="203">
                  <c:v>-62.052198900222777</c:v>
                </c:pt>
                <c:pt idx="204">
                  <c:v>-52.285565345764162</c:v>
                </c:pt>
                <c:pt idx="205">
                  <c:v>-50.265387109398837</c:v>
                </c:pt>
                <c:pt idx="206">
                  <c:v>-47.605596233963965</c:v>
                </c:pt>
                <c:pt idx="207">
                  <c:v>-46.133044093251229</c:v>
                </c:pt>
                <c:pt idx="208">
                  <c:v>-70.720303575038912</c:v>
                </c:pt>
                <c:pt idx="209">
                  <c:v>-68.898508569955823</c:v>
                </c:pt>
                <c:pt idx="210">
                  <c:v>-63.176233356356612</c:v>
                </c:pt>
                <c:pt idx="211">
                  <c:v>-60.540323549032216</c:v>
                </c:pt>
                <c:pt idx="212">
                  <c:v>-54.255267222404477</c:v>
                </c:pt>
                <c:pt idx="213">
                  <c:v>-64.706439222216616</c:v>
                </c:pt>
                <c:pt idx="214">
                  <c:v>-65.085175793766965</c:v>
                </c:pt>
                <c:pt idx="215">
                  <c:v>-60.602437199473371</c:v>
                </c:pt>
                <c:pt idx="216">
                  <c:v>-58.143332005023957</c:v>
                </c:pt>
                <c:pt idx="217">
                  <c:v>-59.073198703527453</c:v>
                </c:pt>
                <c:pt idx="218">
                  <c:v>-57.239302788257596</c:v>
                </c:pt>
                <c:pt idx="219">
                  <c:v>-52.139404175996788</c:v>
                </c:pt>
                <c:pt idx="220">
                  <c:v>-49.955531086325642</c:v>
                </c:pt>
                <c:pt idx="221">
                  <c:v>-50.990227288126952</c:v>
                </c:pt>
                <c:pt idx="222">
                  <c:v>-49.855976445317268</c:v>
                </c:pt>
                <c:pt idx="223">
                  <c:v>-57.109662042140968</c:v>
                </c:pt>
                <c:pt idx="224">
                  <c:v>-70.98291049718857</c:v>
                </c:pt>
                <c:pt idx="225">
                  <c:v>-70.151201513051987</c:v>
                </c:pt>
                <c:pt idx="226">
                  <c:v>-76.24160681152344</c:v>
                </c:pt>
                <c:pt idx="227">
                  <c:v>-82.501339211344714</c:v>
                </c:pt>
                <c:pt idx="228">
                  <c:v>-75.620095082640646</c:v>
                </c:pt>
                <c:pt idx="229">
                  <c:v>-65.610925541043287</c:v>
                </c:pt>
                <c:pt idx="230">
                  <c:v>-62.560199490308769</c:v>
                </c:pt>
                <c:pt idx="231">
                  <c:v>-67.486623568892497</c:v>
                </c:pt>
                <c:pt idx="232">
                  <c:v>-63.089249467849719</c:v>
                </c:pt>
                <c:pt idx="233">
                  <c:v>-72.12038566303255</c:v>
                </c:pt>
                <c:pt idx="234">
                  <c:v>-73.098482879042649</c:v>
                </c:pt>
                <c:pt idx="235">
                  <c:v>-84.392853047132505</c:v>
                </c:pt>
                <c:pt idx="236">
                  <c:v>-77.455809544920911</c:v>
                </c:pt>
                <c:pt idx="237">
                  <c:v>-67.156820149898522</c:v>
                </c:pt>
                <c:pt idx="238">
                  <c:v>-63.093131294369698</c:v>
                </c:pt>
                <c:pt idx="239">
                  <c:v>-63.732942537188521</c:v>
                </c:pt>
                <c:pt idx="240">
                  <c:v>-47.056037898778904</c:v>
                </c:pt>
                <c:pt idx="241">
                  <c:v>-45.331510648488987</c:v>
                </c:pt>
                <c:pt idx="242">
                  <c:v>-45.849444910764703</c:v>
                </c:pt>
                <c:pt idx="243">
                  <c:v>-49.020174374818801</c:v>
                </c:pt>
                <c:pt idx="244">
                  <c:v>-55.936006533026692</c:v>
                </c:pt>
                <c:pt idx="245">
                  <c:v>-64.010428265929221</c:v>
                </c:pt>
                <c:pt idx="246">
                  <c:v>-62.222245899915706</c:v>
                </c:pt>
                <c:pt idx="247">
                  <c:v>-62.590861278057105</c:v>
                </c:pt>
                <c:pt idx="248">
                  <c:v>-56.873139356970789</c:v>
                </c:pt>
                <c:pt idx="249">
                  <c:v>-48.320348762392996</c:v>
                </c:pt>
                <c:pt idx="250">
                  <c:v>-47.318125071525564</c:v>
                </c:pt>
                <c:pt idx="251">
                  <c:v>-46.207960965991028</c:v>
                </c:pt>
                <c:pt idx="252">
                  <c:v>-46.027832229614262</c:v>
                </c:pt>
                <c:pt idx="253">
                  <c:v>-55.363612542152403</c:v>
                </c:pt>
                <c:pt idx="254">
                  <c:v>-59.989424178361894</c:v>
                </c:pt>
                <c:pt idx="255">
                  <c:v>-55.322396155476561</c:v>
                </c:pt>
                <c:pt idx="256">
                  <c:v>-46.781174613595013</c:v>
                </c:pt>
                <c:pt idx="257">
                  <c:v>-45.293949335455892</c:v>
                </c:pt>
                <c:pt idx="258">
                  <c:v>-46.228705080509187</c:v>
                </c:pt>
                <c:pt idx="259">
                  <c:v>-47.914309937834744</c:v>
                </c:pt>
                <c:pt idx="260">
                  <c:v>-49.567139399051669</c:v>
                </c:pt>
                <c:pt idx="261">
                  <c:v>-59.196932493925097</c:v>
                </c:pt>
                <c:pt idx="262">
                  <c:v>-60.797627740621571</c:v>
                </c:pt>
                <c:pt idx="263">
                  <c:v>-62.177168925046921</c:v>
                </c:pt>
                <c:pt idx="264">
                  <c:v>-61.555793910980228</c:v>
                </c:pt>
                <c:pt idx="265">
                  <c:v>-58.6508612780571</c:v>
                </c:pt>
                <c:pt idx="266">
                  <c:v>-56.777323745727543</c:v>
                </c:pt>
                <c:pt idx="267">
                  <c:v>-56.016384005308147</c:v>
                </c:pt>
                <c:pt idx="268">
                  <c:v>-58.841258878946306</c:v>
                </c:pt>
                <c:pt idx="269">
                  <c:v>-63.805693394184111</c:v>
                </c:pt>
                <c:pt idx="270">
                  <c:v>-65.669354858994467</c:v>
                </c:pt>
                <c:pt idx="271">
                  <c:v>-69.54187365329264</c:v>
                </c:pt>
                <c:pt idx="272">
                  <c:v>-72.576338817954067</c:v>
                </c:pt>
                <c:pt idx="273">
                  <c:v>-76.980423012852697</c:v>
                </c:pt>
                <c:pt idx="274">
                  <c:v>-68.290640396714224</c:v>
                </c:pt>
                <c:pt idx="275">
                  <c:v>-79.44871879053116</c:v>
                </c:pt>
                <c:pt idx="276">
                  <c:v>-82.320530187964437</c:v>
                </c:pt>
                <c:pt idx="277">
                  <c:v>-85.314937832117081</c:v>
                </c:pt>
                <c:pt idx="278">
                  <c:v>-84.554925049781801</c:v>
                </c:pt>
                <c:pt idx="279">
                  <c:v>-86.509195937037447</c:v>
                </c:pt>
                <c:pt idx="280">
                  <c:v>-90.202692579984671</c:v>
                </c:pt>
                <c:pt idx="281">
                  <c:v>-90.487900313973427</c:v>
                </c:pt>
                <c:pt idx="282">
                  <c:v>-84.689335868477841</c:v>
                </c:pt>
                <c:pt idx="283">
                  <c:v>-88.811984789729124</c:v>
                </c:pt>
                <c:pt idx="284">
                  <c:v>-87.14649406039716</c:v>
                </c:pt>
                <c:pt idx="285">
                  <c:v>-85.286345237493506</c:v>
                </c:pt>
                <c:pt idx="286">
                  <c:v>-87.933940767884238</c:v>
                </c:pt>
                <c:pt idx="287">
                  <c:v>-91.421819771170632</c:v>
                </c:pt>
                <c:pt idx="288">
                  <c:v>-75.284354493975613</c:v>
                </c:pt>
                <c:pt idx="289">
                  <c:v>-74.03905458664893</c:v>
                </c:pt>
                <c:pt idx="290">
                  <c:v>-74.239919697880723</c:v>
                </c:pt>
                <c:pt idx="291">
                  <c:v>-71.314578226923942</c:v>
                </c:pt>
                <c:pt idx="292">
                  <c:v>-72.033222147583984</c:v>
                </c:pt>
                <c:pt idx="293">
                  <c:v>-73.8665937062502</c:v>
                </c:pt>
                <c:pt idx="294">
                  <c:v>-75.289851417779914</c:v>
                </c:pt>
                <c:pt idx="295">
                  <c:v>-74.627495338439928</c:v>
                </c:pt>
                <c:pt idx="296">
                  <c:v>-72.729331274986293</c:v>
                </c:pt>
                <c:pt idx="297">
                  <c:v>-76.828447425723084</c:v>
                </c:pt>
                <c:pt idx="298">
                  <c:v>-75.804237472295753</c:v>
                </c:pt>
                <c:pt idx="299">
                  <c:v>-60.743943604826924</c:v>
                </c:pt>
                <c:pt idx="300">
                  <c:v>-54.599808322668089</c:v>
                </c:pt>
                <c:pt idx="301">
                  <c:v>-54.841777279853822</c:v>
                </c:pt>
                <c:pt idx="302">
                  <c:v>-54.120011252760889</c:v>
                </c:pt>
                <c:pt idx="303">
                  <c:v>-54.965728650808337</c:v>
                </c:pt>
                <c:pt idx="304">
                  <c:v>-57.532926973700526</c:v>
                </c:pt>
                <c:pt idx="305">
                  <c:v>-61.297704392552376</c:v>
                </c:pt>
                <c:pt idx="306">
                  <c:v>-63.548579982519158</c:v>
                </c:pt>
                <c:pt idx="307">
                  <c:v>-63.579448507070545</c:v>
                </c:pt>
                <c:pt idx="308">
                  <c:v>-64.84825994658469</c:v>
                </c:pt>
                <c:pt idx="309">
                  <c:v>-65.166351248979566</c:v>
                </c:pt>
                <c:pt idx="310">
                  <c:v>-62.529956387162208</c:v>
                </c:pt>
                <c:pt idx="311">
                  <c:v>-62.305627937316892</c:v>
                </c:pt>
                <c:pt idx="312">
                  <c:v>-60.171637980580321</c:v>
                </c:pt>
                <c:pt idx="313">
                  <c:v>-65.471484072923658</c:v>
                </c:pt>
                <c:pt idx="314">
                  <c:v>-75.405394947886464</c:v>
                </c:pt>
                <c:pt idx="315">
                  <c:v>-79.144610379457475</c:v>
                </c:pt>
                <c:pt idx="316">
                  <c:v>-78.69603176105025</c:v>
                </c:pt>
                <c:pt idx="317">
                  <c:v>-76.792072172880182</c:v>
                </c:pt>
                <c:pt idx="318">
                  <c:v>-76.056870633363701</c:v>
                </c:pt>
                <c:pt idx="319">
                  <c:v>-73.116958522439006</c:v>
                </c:pt>
                <c:pt idx="320">
                  <c:v>-72.108567073941231</c:v>
                </c:pt>
                <c:pt idx="321">
                  <c:v>-70.816960348486901</c:v>
                </c:pt>
                <c:pt idx="322">
                  <c:v>-66.881326709866514</c:v>
                </c:pt>
                <c:pt idx="323">
                  <c:v>-71.665603314042073</c:v>
                </c:pt>
                <c:pt idx="324">
                  <c:v>-74.708003654003136</c:v>
                </c:pt>
                <c:pt idx="325">
                  <c:v>-78.445901114463823</c:v>
                </c:pt>
                <c:pt idx="326">
                  <c:v>-73.070716964483282</c:v>
                </c:pt>
                <c:pt idx="327">
                  <c:v>-80.026650032877924</c:v>
                </c:pt>
                <c:pt idx="328">
                  <c:v>-77.122634553551691</c:v>
                </c:pt>
                <c:pt idx="329">
                  <c:v>-81.743829069733621</c:v>
                </c:pt>
                <c:pt idx="330">
                  <c:v>-70.879297773957276</c:v>
                </c:pt>
                <c:pt idx="331">
                  <c:v>-59.476070753931999</c:v>
                </c:pt>
                <c:pt idx="332">
                  <c:v>-60.157576569199563</c:v>
                </c:pt>
                <c:pt idx="333">
                  <c:v>-64.1789182368517</c:v>
                </c:pt>
                <c:pt idx="334">
                  <c:v>-63.050999495983113</c:v>
                </c:pt>
                <c:pt idx="335">
                  <c:v>-70.337848762869811</c:v>
                </c:pt>
                <c:pt idx="336">
                  <c:v>-77.72189135205744</c:v>
                </c:pt>
                <c:pt idx="337">
                  <c:v>-86.251150131225586</c:v>
                </c:pt>
                <c:pt idx="338">
                  <c:v>-91.016155806064603</c:v>
                </c:pt>
                <c:pt idx="339">
                  <c:v>-89.317870507121057</c:v>
                </c:pt>
                <c:pt idx="340">
                  <c:v>-81.959223453998547</c:v>
                </c:pt>
                <c:pt idx="341">
                  <c:v>-77.021584140539176</c:v>
                </c:pt>
                <c:pt idx="342">
                  <c:v>-78.30450835955142</c:v>
                </c:pt>
                <c:pt idx="343">
                  <c:v>-77.892177844882013</c:v>
                </c:pt>
                <c:pt idx="344">
                  <c:v>-74.561297928571719</c:v>
                </c:pt>
                <c:pt idx="345">
                  <c:v>-77.204965545773504</c:v>
                </c:pt>
                <c:pt idx="346">
                  <c:v>-87.166615731358533</c:v>
                </c:pt>
                <c:pt idx="347">
                  <c:v>-94.806823381185524</c:v>
                </c:pt>
                <c:pt idx="348">
                  <c:v>-97.660873119950281</c:v>
                </c:pt>
                <c:pt idx="349">
                  <c:v>-95.613908966660503</c:v>
                </c:pt>
                <c:pt idx="350">
                  <c:v>-96.538871968150133</c:v>
                </c:pt>
                <c:pt idx="351">
                  <c:v>-92.677487149596203</c:v>
                </c:pt>
                <c:pt idx="352">
                  <c:v>-94.788310893893254</c:v>
                </c:pt>
                <c:pt idx="353">
                  <c:v>-99.005406045079255</c:v>
                </c:pt>
                <c:pt idx="354">
                  <c:v>-96.426122333407392</c:v>
                </c:pt>
                <c:pt idx="355">
                  <c:v>-96.039167745828649</c:v>
                </c:pt>
                <c:pt idx="356">
                  <c:v>-100.63602138113974</c:v>
                </c:pt>
                <c:pt idx="357">
                  <c:v>-111.53243100595475</c:v>
                </c:pt>
                <c:pt idx="358">
                  <c:v>-116.57310731792451</c:v>
                </c:pt>
                <c:pt idx="359">
                  <c:v>-106.11102022933962</c:v>
                </c:pt>
                <c:pt idx="360">
                  <c:v>-94.697883359909056</c:v>
                </c:pt>
                <c:pt idx="361">
                  <c:v>-95.106213200330743</c:v>
                </c:pt>
                <c:pt idx="362">
                  <c:v>-99.151453522324559</c:v>
                </c:pt>
                <c:pt idx="363">
                  <c:v>-97.665058618426343</c:v>
                </c:pt>
                <c:pt idx="364">
                  <c:v>-100.50283853757382</c:v>
                </c:pt>
                <c:pt idx="365">
                  <c:v>-111.59863937211038</c:v>
                </c:pt>
                <c:pt idx="366">
                  <c:v>-117.90738642239572</c:v>
                </c:pt>
                <c:pt idx="367">
                  <c:v>-114.4240031911135</c:v>
                </c:pt>
                <c:pt idx="368">
                  <c:v>-113.75451996266844</c:v>
                </c:pt>
                <c:pt idx="369">
                  <c:v>-117.4907710021734</c:v>
                </c:pt>
                <c:pt idx="370">
                  <c:v>-117.6692081439495</c:v>
                </c:pt>
                <c:pt idx="371">
                  <c:v>-111.4259682995081</c:v>
                </c:pt>
                <c:pt idx="372">
                  <c:v>-101.74038996195794</c:v>
                </c:pt>
                <c:pt idx="373">
                  <c:v>-104.43061408829688</c:v>
                </c:pt>
                <c:pt idx="374">
                  <c:v>-108.28166378498078</c:v>
                </c:pt>
                <c:pt idx="375">
                  <c:v>-105.73141933333875</c:v>
                </c:pt>
                <c:pt idx="376">
                  <c:v>-113.35615312373639</c:v>
                </c:pt>
                <c:pt idx="377">
                  <c:v>-109.24867882883547</c:v>
                </c:pt>
                <c:pt idx="378">
                  <c:v>-99.914290877819056</c:v>
                </c:pt>
                <c:pt idx="379">
                  <c:v>-103.9219002581835</c:v>
                </c:pt>
                <c:pt idx="380">
                  <c:v>-106.38749324619772</c:v>
                </c:pt>
                <c:pt idx="381">
                  <c:v>-122.14780989718437</c:v>
                </c:pt>
                <c:pt idx="382">
                  <c:v>-129.80309578621387</c:v>
                </c:pt>
                <c:pt idx="383">
                  <c:v>-141.10210141897204</c:v>
                </c:pt>
                <c:pt idx="384">
                  <c:v>-145.53845610773564</c:v>
                </c:pt>
                <c:pt idx="385">
                  <c:v>-130.05643888652321</c:v>
                </c:pt>
                <c:pt idx="386">
                  <c:v>-114.97819706141949</c:v>
                </c:pt>
                <c:pt idx="387">
                  <c:v>-114.33435592758654</c:v>
                </c:pt>
                <c:pt idx="388">
                  <c:v>-116.47211580228806</c:v>
                </c:pt>
                <c:pt idx="389">
                  <c:v>-116.6690158472061</c:v>
                </c:pt>
                <c:pt idx="390">
                  <c:v>-121.11803160738944</c:v>
                </c:pt>
                <c:pt idx="391">
                  <c:v>-117.34320032012461</c:v>
                </c:pt>
                <c:pt idx="392">
                  <c:v>-113.7033017078638</c:v>
                </c:pt>
                <c:pt idx="393">
                  <c:v>-113.36099699664115</c:v>
                </c:pt>
                <c:pt idx="394">
                  <c:v>-107.63972087001802</c:v>
                </c:pt>
                <c:pt idx="395">
                  <c:v>-105.54698132061958</c:v>
                </c:pt>
                <c:pt idx="396">
                  <c:v>-98.210193619728102</c:v>
                </c:pt>
                <c:pt idx="397">
                  <c:v>-111.57184515380858</c:v>
                </c:pt>
                <c:pt idx="398">
                  <c:v>-140.80743562781811</c:v>
                </c:pt>
                <c:pt idx="399">
                  <c:v>-145.99729906761647</c:v>
                </c:pt>
                <c:pt idx="400">
                  <c:v>-150.03593933618066</c:v>
                </c:pt>
                <c:pt idx="401">
                  <c:v>-163.26561965155602</c:v>
                </c:pt>
                <c:pt idx="402">
                  <c:v>-158.74331065607072</c:v>
                </c:pt>
                <c:pt idx="403">
                  <c:v>-150.62514774441718</c:v>
                </c:pt>
                <c:pt idx="404">
                  <c:v>-146.7186894484758</c:v>
                </c:pt>
                <c:pt idx="405">
                  <c:v>-161.38076371264458</c:v>
                </c:pt>
                <c:pt idx="406">
                  <c:v>-157.84596735906601</c:v>
                </c:pt>
                <c:pt idx="407">
                  <c:v>-153.1022983933687</c:v>
                </c:pt>
                <c:pt idx="408">
                  <c:v>-147.07662895011902</c:v>
                </c:pt>
                <c:pt idx="409">
                  <c:v>-143.87183807468415</c:v>
                </c:pt>
                <c:pt idx="410">
                  <c:v>-145.57259521031381</c:v>
                </c:pt>
                <c:pt idx="411">
                  <c:v>-135.90235560464859</c:v>
                </c:pt>
                <c:pt idx="412">
                  <c:v>-139.81135214924811</c:v>
                </c:pt>
                <c:pt idx="413">
                  <c:v>-161.35790503466131</c:v>
                </c:pt>
                <c:pt idx="414">
                  <c:v>-144.34594835388663</c:v>
                </c:pt>
                <c:pt idx="415">
                  <c:v>-141.25227573609351</c:v>
                </c:pt>
                <c:pt idx="416">
                  <c:v>-134.03880104780197</c:v>
                </c:pt>
                <c:pt idx="417">
                  <c:v>-119.00191462779046</c:v>
                </c:pt>
                <c:pt idx="418">
                  <c:v>-103.94960139012339</c:v>
                </c:pt>
                <c:pt idx="419">
                  <c:v>-100.25933872008324</c:v>
                </c:pt>
                <c:pt idx="420">
                  <c:v>-97.355784317851075</c:v>
                </c:pt>
                <c:pt idx="421">
                  <c:v>-87.275806075811388</c:v>
                </c:pt>
                <c:pt idx="422">
                  <c:v>-88.237012180447579</c:v>
                </c:pt>
                <c:pt idx="423">
                  <c:v>-88.971908531188944</c:v>
                </c:pt>
                <c:pt idx="424">
                  <c:v>-88.249793490171413</c:v>
                </c:pt>
                <c:pt idx="425">
                  <c:v>-85.852895748853697</c:v>
                </c:pt>
                <c:pt idx="426">
                  <c:v>-86.04087609779836</c:v>
                </c:pt>
                <c:pt idx="427">
                  <c:v>-90.569648712754244</c:v>
                </c:pt>
                <c:pt idx="428">
                  <c:v>-89.881405609607697</c:v>
                </c:pt>
                <c:pt idx="429">
                  <c:v>-93.13962449657916</c:v>
                </c:pt>
                <c:pt idx="430">
                  <c:v>-95.687531564831744</c:v>
                </c:pt>
                <c:pt idx="431">
                  <c:v>-87.521770861268067</c:v>
                </c:pt>
                <c:pt idx="432">
                  <c:v>-86.904545821905131</c:v>
                </c:pt>
                <c:pt idx="433">
                  <c:v>-82.265206219077101</c:v>
                </c:pt>
                <c:pt idx="434">
                  <c:v>-75.022554362058628</c:v>
                </c:pt>
                <c:pt idx="435">
                  <c:v>-79.625289107561088</c:v>
                </c:pt>
                <c:pt idx="436">
                  <c:v>-78.621955179572126</c:v>
                </c:pt>
                <c:pt idx="437">
                  <c:v>-74.855307171344762</c:v>
                </c:pt>
                <c:pt idx="438">
                  <c:v>-76.985764357566822</c:v>
                </c:pt>
                <c:pt idx="439">
                  <c:v>-75.020267911314974</c:v>
                </c:pt>
                <c:pt idx="440">
                  <c:v>-77.652143740057952</c:v>
                </c:pt>
                <c:pt idx="441">
                  <c:v>-79.084560078978527</c:v>
                </c:pt>
                <c:pt idx="442">
                  <c:v>-72.313749355793021</c:v>
                </c:pt>
                <c:pt idx="443">
                  <c:v>-74.908655314326282</c:v>
                </c:pt>
                <c:pt idx="444">
                  <c:v>-71.574582314491252</c:v>
                </c:pt>
                <c:pt idx="445">
                  <c:v>-65.08582867634297</c:v>
                </c:pt>
                <c:pt idx="446">
                  <c:v>-60.512184558987627</c:v>
                </c:pt>
                <c:pt idx="447">
                  <c:v>-64.69947624909878</c:v>
                </c:pt>
                <c:pt idx="448">
                  <c:v>-69.508142475724199</c:v>
                </c:pt>
                <c:pt idx="449">
                  <c:v>-70.708651268839859</c:v>
                </c:pt>
                <c:pt idx="450">
                  <c:v>-72.388953915238375</c:v>
                </c:pt>
                <c:pt idx="451">
                  <c:v>-69.792931328415875</c:v>
                </c:pt>
                <c:pt idx="452">
                  <c:v>-71.801160932898512</c:v>
                </c:pt>
                <c:pt idx="453">
                  <c:v>-74.78137799382209</c:v>
                </c:pt>
                <c:pt idx="454">
                  <c:v>-73.23378841912745</c:v>
                </c:pt>
                <c:pt idx="455">
                  <c:v>-81.635321625113477</c:v>
                </c:pt>
                <c:pt idx="456">
                  <c:v>-81.371654204607012</c:v>
                </c:pt>
                <c:pt idx="457">
                  <c:v>-79.893847091436413</c:v>
                </c:pt>
                <c:pt idx="458">
                  <c:v>-81.874331668376911</c:v>
                </c:pt>
                <c:pt idx="459">
                  <c:v>-82.560857570171379</c:v>
                </c:pt>
                <c:pt idx="460">
                  <c:v>-81.10422460579872</c:v>
                </c:pt>
                <c:pt idx="461">
                  <c:v>-85.446509665966062</c:v>
                </c:pt>
                <c:pt idx="462">
                  <c:v>-85.059273192763328</c:v>
                </c:pt>
                <c:pt idx="463">
                  <c:v>-80.254616967320445</c:v>
                </c:pt>
                <c:pt idx="464">
                  <c:v>-84.140001308321956</c:v>
                </c:pt>
                <c:pt idx="465">
                  <c:v>-95.834371195554738</c:v>
                </c:pt>
                <c:pt idx="466">
                  <c:v>-100.98608648669718</c:v>
                </c:pt>
                <c:pt idx="467">
                  <c:v>-99.905384371280689</c:v>
                </c:pt>
                <c:pt idx="468">
                  <c:v>-98.911952510952958</c:v>
                </c:pt>
                <c:pt idx="469">
                  <c:v>-102.47100590181348</c:v>
                </c:pt>
                <c:pt idx="470">
                  <c:v>-100.76185779523851</c:v>
                </c:pt>
                <c:pt idx="471">
                  <c:v>-97.601541692256944</c:v>
                </c:pt>
                <c:pt idx="472">
                  <c:v>-88.609844900369637</c:v>
                </c:pt>
                <c:pt idx="473">
                  <c:v>-86.758102611899389</c:v>
                </c:pt>
                <c:pt idx="474">
                  <c:v>-87.468697903513913</c:v>
                </c:pt>
                <c:pt idx="475">
                  <c:v>-86.404771858453728</c:v>
                </c:pt>
                <c:pt idx="476">
                  <c:v>-82.878019526720038</c:v>
                </c:pt>
                <c:pt idx="477">
                  <c:v>-82.579090742588036</c:v>
                </c:pt>
                <c:pt idx="478">
                  <c:v>-87.933529865026472</c:v>
                </c:pt>
                <c:pt idx="479">
                  <c:v>-93.119234438657742</c:v>
                </c:pt>
                <c:pt idx="480">
                  <c:v>-95.656027182221393</c:v>
                </c:pt>
                <c:pt idx="481">
                  <c:v>-94.540832708120348</c:v>
                </c:pt>
                <c:pt idx="482">
                  <c:v>-95.750252024888994</c:v>
                </c:pt>
                <c:pt idx="483">
                  <c:v>-93.726886183142639</c:v>
                </c:pt>
                <c:pt idx="484">
                  <c:v>-94.498203915476793</c:v>
                </c:pt>
                <c:pt idx="485">
                  <c:v>-88.428538601875289</c:v>
                </c:pt>
                <c:pt idx="486">
                  <c:v>-78.21434786403178</c:v>
                </c:pt>
                <c:pt idx="487">
                  <c:v>-76.775422296524042</c:v>
                </c:pt>
                <c:pt idx="488">
                  <c:v>-76.295247234702117</c:v>
                </c:pt>
                <c:pt idx="489">
                  <c:v>-79.254566554307942</c:v>
                </c:pt>
                <c:pt idx="490">
                  <c:v>-78.106460208058351</c:v>
                </c:pt>
                <c:pt idx="491">
                  <c:v>-73.634564770340944</c:v>
                </c:pt>
                <c:pt idx="492">
                  <c:v>-70.327016085028674</c:v>
                </c:pt>
                <c:pt idx="493">
                  <c:v>-72.628085236072536</c:v>
                </c:pt>
                <c:pt idx="494">
                  <c:v>-72.249210755825061</c:v>
                </c:pt>
                <c:pt idx="495">
                  <c:v>-72.62634747064115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80-44A7-BDBA-B2EBE41BF23E}"/>
            </c:ext>
          </c:extLst>
        </c:ser>
        <c:ser>
          <c:idx val="3"/>
          <c:order val="3"/>
          <c:tx>
            <c:strRef>
              <c:f>mtrx!$B$274</c:f>
              <c:strCache>
                <c:ptCount val="1"/>
                <c:pt idx="0">
                  <c:v>TOTAL 1 3/4 PERP nc-24</c:v>
                </c:pt>
              </c:strCache>
            </c:strRef>
          </c:tx>
          <c:spPr>
            <a:ln w="28575" cap="rnd">
              <a:solidFill>
                <a:schemeClr val="accent1">
                  <a:tint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numRef>
              <c:f>mtrx!$N$270:$SO$270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mtrx!$N$274:$SO$274</c:f>
              <c:numCache>
                <c:formatCode>0</c:formatCode>
                <c:ptCount val="496"/>
                <c:pt idx="0">
                  <c:v>-155.24374914467333</c:v>
                </c:pt>
                <c:pt idx="1">
                  <c:v>-154.78277505147457</c:v>
                </c:pt>
                <c:pt idx="2">
                  <c:v>-162.50302600705623</c:v>
                </c:pt>
                <c:pt idx="3">
                  <c:v>-161.45427709448336</c:v>
                </c:pt>
                <c:pt idx="4">
                  <c:v>-165.26414176678659</c:v>
                </c:pt>
                <c:pt idx="5">
                  <c:v>-177.71191780829429</c:v>
                </c:pt>
                <c:pt idx="6">
                  <c:v>-183.19321067368986</c:v>
                </c:pt>
                <c:pt idx="7">
                  <c:v>-179.54756003201007</c:v>
                </c:pt>
                <c:pt idx="8">
                  <c:v>-180.58654147064686</c:v>
                </c:pt>
                <c:pt idx="9">
                  <c:v>-179.07838168013095</c:v>
                </c:pt>
                <c:pt idx="10">
                  <c:v>-175.97113968765734</c:v>
                </c:pt>
                <c:pt idx="11">
                  <c:v>-182.85154571259022</c:v>
                </c:pt>
                <c:pt idx="12">
                  <c:v>-165.36657612502574</c:v>
                </c:pt>
                <c:pt idx="13">
                  <c:v>-163.62829259419442</c:v>
                </c:pt>
                <c:pt idx="14">
                  <c:v>-144.36197004151344</c:v>
                </c:pt>
                <c:pt idx="15">
                  <c:v>-124.27652593541146</c:v>
                </c:pt>
                <c:pt idx="16">
                  <c:v>-142.88928085720539</c:v>
                </c:pt>
                <c:pt idx="17">
                  <c:v>-135.17487277722358</c:v>
                </c:pt>
                <c:pt idx="18">
                  <c:v>-133.69044128286839</c:v>
                </c:pt>
                <c:pt idx="19">
                  <c:v>-111.27333949518203</c:v>
                </c:pt>
                <c:pt idx="20">
                  <c:v>-99.571015630364414</c:v>
                </c:pt>
                <c:pt idx="21">
                  <c:v>-84.818312827706336</c:v>
                </c:pt>
                <c:pt idx="22">
                  <c:v>-94.664660807967181</c:v>
                </c:pt>
                <c:pt idx="23">
                  <c:v>-120.88369346690178</c:v>
                </c:pt>
                <c:pt idx="24">
                  <c:v>-127.92476506400109</c:v>
                </c:pt>
                <c:pt idx="25">
                  <c:v>-144.7765689355135</c:v>
                </c:pt>
                <c:pt idx="26">
                  <c:v>-143.49969385612013</c:v>
                </c:pt>
                <c:pt idx="27">
                  <c:v>-139.53835190916061</c:v>
                </c:pt>
                <c:pt idx="28">
                  <c:v>-131.02881530177592</c:v>
                </c:pt>
                <c:pt idx="29">
                  <c:v>-130.9945317709446</c:v>
                </c:pt>
                <c:pt idx="30">
                  <c:v>-149.2867819595337</c:v>
                </c:pt>
                <c:pt idx="31">
                  <c:v>-172.93939407634736</c:v>
                </c:pt>
                <c:pt idx="32">
                  <c:v>-166.58541132557392</c:v>
                </c:pt>
                <c:pt idx="33">
                  <c:v>-168.16160119891168</c:v>
                </c:pt>
                <c:pt idx="34">
                  <c:v>-178.70090221858024</c:v>
                </c:pt>
                <c:pt idx="35">
                  <c:v>-189.99989235663412</c:v>
                </c:pt>
                <c:pt idx="36">
                  <c:v>-217.44588129031661</c:v>
                </c:pt>
                <c:pt idx="37">
                  <c:v>-233.01991357779502</c:v>
                </c:pt>
                <c:pt idx="38">
                  <c:v>-234.80009560239313</c:v>
                </c:pt>
                <c:pt idx="39">
                  <c:v>-225.68673380601405</c:v>
                </c:pt>
                <c:pt idx="40">
                  <c:v>-223.29487044584755</c:v>
                </c:pt>
                <c:pt idx="41">
                  <c:v>-223.47930075991155</c:v>
                </c:pt>
                <c:pt idx="42">
                  <c:v>-226.42891552507876</c:v>
                </c:pt>
                <c:pt idx="43">
                  <c:v>-226.82636638963226</c:v>
                </c:pt>
                <c:pt idx="44">
                  <c:v>-232.56655862355231</c:v>
                </c:pt>
                <c:pt idx="45">
                  <c:v>-239.92120694649222</c:v>
                </c:pt>
                <c:pt idx="46">
                  <c:v>-247.65108967685697</c:v>
                </c:pt>
                <c:pt idx="47">
                  <c:v>-226.35763617026805</c:v>
                </c:pt>
                <c:pt idx="48">
                  <c:v>-218.30817940425877</c:v>
                </c:pt>
                <c:pt idx="49">
                  <c:v>-192.38714014279839</c:v>
                </c:pt>
                <c:pt idx="50">
                  <c:v>-175.12015953707694</c:v>
                </c:pt>
                <c:pt idx="51">
                  <c:v>-201.96288498711584</c:v>
                </c:pt>
                <c:pt idx="52">
                  <c:v>-220.16032598972322</c:v>
                </c:pt>
                <c:pt idx="53">
                  <c:v>-261.76398733770844</c:v>
                </c:pt>
                <c:pt idx="54">
                  <c:v>-275.16444795012478</c:v>
                </c:pt>
                <c:pt idx="55">
                  <c:v>-210.37112354648113</c:v>
                </c:pt>
                <c:pt idx="56">
                  <c:v>-189.87186358594892</c:v>
                </c:pt>
                <c:pt idx="57">
                  <c:v>-191.66786059021953</c:v>
                </c:pt>
                <c:pt idx="58">
                  <c:v>-174.839993383646</c:v>
                </c:pt>
                <c:pt idx="59">
                  <c:v>-182.39396996927263</c:v>
                </c:pt>
                <c:pt idx="60">
                  <c:v>-223.24606331491472</c:v>
                </c:pt>
                <c:pt idx="61">
                  <c:v>-241.92803692257399</c:v>
                </c:pt>
                <c:pt idx="62">
                  <c:v>-250.3092064191103</c:v>
                </c:pt>
                <c:pt idx="63">
                  <c:v>-265.98215687608717</c:v>
                </c:pt>
                <c:pt idx="64">
                  <c:v>-258.67279879426957</c:v>
                </c:pt>
                <c:pt idx="65">
                  <c:v>-259.98885646748539</c:v>
                </c:pt>
                <c:pt idx="66">
                  <c:v>-264.01184208214283</c:v>
                </c:pt>
                <c:pt idx="67">
                  <c:v>-269.59533044087885</c:v>
                </c:pt>
                <c:pt idx="68">
                  <c:v>-267.72379282689093</c:v>
                </c:pt>
                <c:pt idx="69">
                  <c:v>-262.80271742522723</c:v>
                </c:pt>
                <c:pt idx="70">
                  <c:v>-283.61492839419844</c:v>
                </c:pt>
                <c:pt idx="71">
                  <c:v>-298.87211282122132</c:v>
                </c:pt>
                <c:pt idx="72">
                  <c:v>-390.88260494780548</c:v>
                </c:pt>
                <c:pt idx="73">
                  <c:v>-404.93462015974529</c:v>
                </c:pt>
                <c:pt idx="74">
                  <c:v>-381.74267330956457</c:v>
                </c:pt>
                <c:pt idx="75">
                  <c:v>-424.77256569778916</c:v>
                </c:pt>
                <c:pt idx="76">
                  <c:v>-402.55170793354512</c:v>
                </c:pt>
                <c:pt idx="77">
                  <c:v>-291.67210400772092</c:v>
                </c:pt>
                <c:pt idx="78">
                  <c:v>-236.79529732048508</c:v>
                </c:pt>
                <c:pt idx="79">
                  <c:v>-174.46063888454432</c:v>
                </c:pt>
                <c:pt idx="80">
                  <c:v>-157.76235050070287</c:v>
                </c:pt>
                <c:pt idx="81">
                  <c:v>-126.73884004604815</c:v>
                </c:pt>
                <c:pt idx="82">
                  <c:v>-123.6065854177475</c:v>
                </c:pt>
                <c:pt idx="83">
                  <c:v>-143.24328839409353</c:v>
                </c:pt>
                <c:pt idx="84">
                  <c:v>-90.423204191565532</c:v>
                </c:pt>
                <c:pt idx="85">
                  <c:v>-79.04579172003271</c:v>
                </c:pt>
                <c:pt idx="86">
                  <c:v>-75.995478741526611</c:v>
                </c:pt>
                <c:pt idx="87">
                  <c:v>-81.471757724881201</c:v>
                </c:pt>
                <c:pt idx="88">
                  <c:v>-95.259564460277559</c:v>
                </c:pt>
                <c:pt idx="89">
                  <c:v>-97.929940534234035</c:v>
                </c:pt>
                <c:pt idx="90">
                  <c:v>-89.011815637707727</c:v>
                </c:pt>
                <c:pt idx="91">
                  <c:v>-78.864097574949255</c:v>
                </c:pt>
                <c:pt idx="92">
                  <c:v>-75.477048385620122</c:v>
                </c:pt>
                <c:pt idx="93">
                  <c:v>-69.47095243346692</c:v>
                </c:pt>
                <c:pt idx="94">
                  <c:v>-58.628462109684939</c:v>
                </c:pt>
                <c:pt idx="95">
                  <c:v>-60.018931469678876</c:v>
                </c:pt>
                <c:pt idx="96">
                  <c:v>-61.997469455122939</c:v>
                </c:pt>
                <c:pt idx="97">
                  <c:v>-63.61939459860325</c:v>
                </c:pt>
                <c:pt idx="98">
                  <c:v>-63.130121714472764</c:v>
                </c:pt>
                <c:pt idx="99">
                  <c:v>-63.675841790437694</c:v>
                </c:pt>
                <c:pt idx="100">
                  <c:v>-63.900957682013505</c:v>
                </c:pt>
                <c:pt idx="101">
                  <c:v>-63.980665865063656</c:v>
                </c:pt>
                <c:pt idx="102">
                  <c:v>-63.823709829926486</c:v>
                </c:pt>
                <c:pt idx="103">
                  <c:v>-64.705755412459382</c:v>
                </c:pt>
                <c:pt idx="104">
                  <c:v>-63.136885317921625</c:v>
                </c:pt>
                <c:pt idx="105">
                  <c:v>-60.996011988043797</c:v>
                </c:pt>
                <c:pt idx="106">
                  <c:v>-62.205030854940411</c:v>
                </c:pt>
                <c:pt idx="107">
                  <c:v>-65.013420810937887</c:v>
                </c:pt>
                <c:pt idx="108">
                  <c:v>-75.904039859890929</c:v>
                </c:pt>
                <c:pt idx="109">
                  <c:v>-74.805231416821471</c:v>
                </c:pt>
                <c:pt idx="110">
                  <c:v>-73.568544659018514</c:v>
                </c:pt>
                <c:pt idx="111">
                  <c:v>-70.325075802326211</c:v>
                </c:pt>
                <c:pt idx="112">
                  <c:v>-74.560614530682571</c:v>
                </c:pt>
                <c:pt idx="113">
                  <c:v>-76.959417551517475</c:v>
                </c:pt>
                <c:pt idx="114">
                  <c:v>-63.324466459393491</c:v>
                </c:pt>
                <c:pt idx="115">
                  <c:v>-58.315396719574942</c:v>
                </c:pt>
                <c:pt idx="116">
                  <c:v>-52.635623781561854</c:v>
                </c:pt>
                <c:pt idx="117">
                  <c:v>-51.766385833263392</c:v>
                </c:pt>
                <c:pt idx="118">
                  <c:v>-50.564812103152278</c:v>
                </c:pt>
                <c:pt idx="119">
                  <c:v>-51.986089097380635</c:v>
                </c:pt>
                <c:pt idx="120">
                  <c:v>-54.781102979421625</c:v>
                </c:pt>
                <c:pt idx="121">
                  <c:v>-59.500063801646235</c:v>
                </c:pt>
                <c:pt idx="122">
                  <c:v>-58.823921194434163</c:v>
                </c:pt>
                <c:pt idx="123">
                  <c:v>-59.20100956153869</c:v>
                </c:pt>
                <c:pt idx="124">
                  <c:v>-61.693058816790575</c:v>
                </c:pt>
                <c:pt idx="125">
                  <c:v>-65.015482899785042</c:v>
                </c:pt>
                <c:pt idx="126">
                  <c:v>-70.342461780071261</c:v>
                </c:pt>
                <c:pt idx="127">
                  <c:v>-67.525017518043512</c:v>
                </c:pt>
                <c:pt idx="128">
                  <c:v>-65.383195127010339</c:v>
                </c:pt>
                <c:pt idx="129">
                  <c:v>-61.723309904217714</c:v>
                </c:pt>
                <c:pt idx="130">
                  <c:v>-58.696968460559845</c:v>
                </c:pt>
                <c:pt idx="131">
                  <c:v>-56.703035905718799</c:v>
                </c:pt>
                <c:pt idx="132">
                  <c:v>-55.974413663268081</c:v>
                </c:pt>
                <c:pt idx="133">
                  <c:v>-58.569193707108496</c:v>
                </c:pt>
                <c:pt idx="134">
                  <c:v>-58.52751304852962</c:v>
                </c:pt>
                <c:pt idx="135">
                  <c:v>-58.954694701671606</c:v>
                </c:pt>
                <c:pt idx="136">
                  <c:v>-60.052144757390018</c:v>
                </c:pt>
                <c:pt idx="137">
                  <c:v>-59.347457933664323</c:v>
                </c:pt>
                <c:pt idx="138">
                  <c:v>-58.96310857534408</c:v>
                </c:pt>
                <c:pt idx="139">
                  <c:v>-59.982556138634685</c:v>
                </c:pt>
                <c:pt idx="140">
                  <c:v>-60.098593129515656</c:v>
                </c:pt>
                <c:pt idx="141">
                  <c:v>-60.950849135875707</c:v>
                </c:pt>
                <c:pt idx="142">
                  <c:v>-62.445966207742693</c:v>
                </c:pt>
                <c:pt idx="143">
                  <c:v>-65.453427281618133</c:v>
                </c:pt>
                <c:pt idx="144">
                  <c:v>-64.240722837209702</c:v>
                </c:pt>
                <c:pt idx="145">
                  <c:v>-65.455657447099696</c:v>
                </c:pt>
                <c:pt idx="146">
                  <c:v>-71.32265812408923</c:v>
                </c:pt>
                <c:pt idx="147">
                  <c:v>-74.529190687298765</c:v>
                </c:pt>
                <c:pt idx="148">
                  <c:v>-79.367301528096192</c:v>
                </c:pt>
                <c:pt idx="149">
                  <c:v>-77.986540722608567</c:v>
                </c:pt>
                <c:pt idx="150">
                  <c:v>-71.497023048043246</c:v>
                </c:pt>
                <c:pt idx="151">
                  <c:v>-76.208213664293282</c:v>
                </c:pt>
                <c:pt idx="152">
                  <c:v>-76.247696600794782</c:v>
                </c:pt>
                <c:pt idx="153">
                  <c:v>-75.436505918622018</c:v>
                </c:pt>
                <c:pt idx="154">
                  <c:v>-71.847387229084973</c:v>
                </c:pt>
                <c:pt idx="155">
                  <c:v>-75.832273260712611</c:v>
                </c:pt>
                <c:pt idx="156">
                  <c:v>-86.682770252943058</c:v>
                </c:pt>
                <c:pt idx="157">
                  <c:v>-88.812248204588897</c:v>
                </c:pt>
                <c:pt idx="158">
                  <c:v>-89.155359986066827</c:v>
                </c:pt>
                <c:pt idx="159">
                  <c:v>-84.533538098335271</c:v>
                </c:pt>
                <c:pt idx="160">
                  <c:v>-80.914504103183759</c:v>
                </c:pt>
                <c:pt idx="161">
                  <c:v>-77.624400607824327</c:v>
                </c:pt>
                <c:pt idx="162">
                  <c:v>-75.88739774394034</c:v>
                </c:pt>
                <c:pt idx="163">
                  <c:v>-72.068117142915725</c:v>
                </c:pt>
                <c:pt idx="164">
                  <c:v>-68.025486374735834</c:v>
                </c:pt>
                <c:pt idx="165">
                  <c:v>-67.572167842149739</c:v>
                </c:pt>
                <c:pt idx="166">
                  <c:v>-64.048456052303322</c:v>
                </c:pt>
                <c:pt idx="167">
                  <c:v>-56.996867259860032</c:v>
                </c:pt>
                <c:pt idx="168">
                  <c:v>-56.258959737062455</c:v>
                </c:pt>
                <c:pt idx="169">
                  <c:v>-56.035512173771849</c:v>
                </c:pt>
                <c:pt idx="170">
                  <c:v>-61.118124446511267</c:v>
                </c:pt>
                <c:pt idx="171">
                  <c:v>-63.809092680096626</c:v>
                </c:pt>
                <c:pt idx="172">
                  <c:v>-63.071847691893581</c:v>
                </c:pt>
                <c:pt idx="173">
                  <c:v>-59.380224706530583</c:v>
                </c:pt>
                <c:pt idx="174">
                  <c:v>-57.939375599861144</c:v>
                </c:pt>
                <c:pt idx="175">
                  <c:v>-53.916162006616595</c:v>
                </c:pt>
                <c:pt idx="176">
                  <c:v>-54.891967148423184</c:v>
                </c:pt>
                <c:pt idx="177">
                  <c:v>-58.050076371550574</c:v>
                </c:pt>
                <c:pt idx="178">
                  <c:v>-59.630908228993412</c:v>
                </c:pt>
                <c:pt idx="179">
                  <c:v>-58.510591380000115</c:v>
                </c:pt>
                <c:pt idx="180">
                  <c:v>-60.671529662609096</c:v>
                </c:pt>
                <c:pt idx="181">
                  <c:v>-62.322569014072414</c:v>
                </c:pt>
                <c:pt idx="182">
                  <c:v>-62.966088504076005</c:v>
                </c:pt>
                <c:pt idx="183">
                  <c:v>-64.865697607398033</c:v>
                </c:pt>
                <c:pt idx="184">
                  <c:v>-67.973958095312113</c:v>
                </c:pt>
                <c:pt idx="185">
                  <c:v>-69.308637813210481</c:v>
                </c:pt>
                <c:pt idx="186">
                  <c:v>-71.467347613930713</c:v>
                </c:pt>
                <c:pt idx="187">
                  <c:v>-73.988380362868327</c:v>
                </c:pt>
                <c:pt idx="188">
                  <c:v>-75.9030140608549</c:v>
                </c:pt>
                <c:pt idx="189">
                  <c:v>-74.612607969999331</c:v>
                </c:pt>
                <c:pt idx="190">
                  <c:v>-72.358476950168608</c:v>
                </c:pt>
                <c:pt idx="191">
                  <c:v>-73.419845612764362</c:v>
                </c:pt>
                <c:pt idx="192">
                  <c:v>-73.332008333086961</c:v>
                </c:pt>
                <c:pt idx="193">
                  <c:v>-65.564355900049208</c:v>
                </c:pt>
                <c:pt idx="194">
                  <c:v>-63.3376992250681</c:v>
                </c:pt>
                <c:pt idx="195">
                  <c:v>-64.530407779574404</c:v>
                </c:pt>
                <c:pt idx="196">
                  <c:v>-64.869726683616634</c:v>
                </c:pt>
                <c:pt idx="197">
                  <c:v>-71.218083692908294</c:v>
                </c:pt>
                <c:pt idx="198">
                  <c:v>-74.342786453723903</c:v>
                </c:pt>
                <c:pt idx="199">
                  <c:v>-73.226362742185586</c:v>
                </c:pt>
                <c:pt idx="200">
                  <c:v>-74.322760984301567</c:v>
                </c:pt>
                <c:pt idx="201">
                  <c:v>-72.212144535541512</c:v>
                </c:pt>
                <c:pt idx="202">
                  <c:v>-87.11889237558843</c:v>
                </c:pt>
                <c:pt idx="203">
                  <c:v>-87.011459569096559</c:v>
                </c:pt>
                <c:pt idx="204">
                  <c:v>-77.348261301875112</c:v>
                </c:pt>
                <c:pt idx="205">
                  <c:v>-72.295897318601618</c:v>
                </c:pt>
                <c:pt idx="206">
                  <c:v>-67.577151905059822</c:v>
                </c:pt>
                <c:pt idx="207">
                  <c:v>-72.250266047120093</c:v>
                </c:pt>
                <c:pt idx="208">
                  <c:v>-99.217184234380738</c:v>
                </c:pt>
                <c:pt idx="209">
                  <c:v>-97.156659016609183</c:v>
                </c:pt>
                <c:pt idx="210">
                  <c:v>-88.091695462346081</c:v>
                </c:pt>
                <c:pt idx="211">
                  <c:v>-85.247726791381837</c:v>
                </c:pt>
                <c:pt idx="212">
                  <c:v>-78.484378002285951</c:v>
                </c:pt>
                <c:pt idx="213">
                  <c:v>-86.496244597792611</c:v>
                </c:pt>
                <c:pt idx="214">
                  <c:v>-90.097758228182784</c:v>
                </c:pt>
                <c:pt idx="215">
                  <c:v>-83.489746095657338</c:v>
                </c:pt>
                <c:pt idx="216">
                  <c:v>-80.261186816811573</c:v>
                </c:pt>
                <c:pt idx="217">
                  <c:v>-80.629735952258102</c:v>
                </c:pt>
                <c:pt idx="218">
                  <c:v>-78.565497566580774</c:v>
                </c:pt>
                <c:pt idx="219">
                  <c:v>-72.080892705202103</c:v>
                </c:pt>
                <c:pt idx="220">
                  <c:v>-69.205760373234739</c:v>
                </c:pt>
                <c:pt idx="221">
                  <c:v>-71.031451307058319</c:v>
                </c:pt>
                <c:pt idx="222">
                  <c:v>-70.701288149356841</c:v>
                </c:pt>
                <c:pt idx="223">
                  <c:v>-80.182383598208403</c:v>
                </c:pt>
                <c:pt idx="224">
                  <c:v>-94.791181436419507</c:v>
                </c:pt>
                <c:pt idx="225">
                  <c:v>-97.126579175233843</c:v>
                </c:pt>
                <c:pt idx="226">
                  <c:v>-104.83379219925405</c:v>
                </c:pt>
                <c:pt idx="227">
                  <c:v>-108.28140939092637</c:v>
                </c:pt>
                <c:pt idx="228">
                  <c:v>-93.144446909189227</c:v>
                </c:pt>
                <c:pt idx="229">
                  <c:v>-76.952143900394447</c:v>
                </c:pt>
                <c:pt idx="230">
                  <c:v>-72.568032250761974</c:v>
                </c:pt>
                <c:pt idx="231">
                  <c:v>-80.14591990005971</c:v>
                </c:pt>
                <c:pt idx="232">
                  <c:v>-76.186729217886921</c:v>
                </c:pt>
                <c:pt idx="233">
                  <c:v>-86.05649306094648</c:v>
                </c:pt>
                <c:pt idx="234">
                  <c:v>-87.461082794070251</c:v>
                </c:pt>
                <c:pt idx="235">
                  <c:v>-103.64944128918647</c:v>
                </c:pt>
                <c:pt idx="236">
                  <c:v>-92.18783008897303</c:v>
                </c:pt>
                <c:pt idx="237">
                  <c:v>-76.434184827685357</c:v>
                </c:pt>
                <c:pt idx="238">
                  <c:v>-73.135708931088445</c:v>
                </c:pt>
                <c:pt idx="239">
                  <c:v>-73.153761182069786</c:v>
                </c:pt>
                <c:pt idx="240">
                  <c:v>-58.227345277428633</c:v>
                </c:pt>
                <c:pt idx="241">
                  <c:v>-55.668953266382218</c:v>
                </c:pt>
                <c:pt idx="242">
                  <c:v>-56.216866954326619</c:v>
                </c:pt>
                <c:pt idx="243">
                  <c:v>-62.692277328968053</c:v>
                </c:pt>
                <c:pt idx="244">
                  <c:v>-74.508688009142872</c:v>
                </c:pt>
                <c:pt idx="245">
                  <c:v>-82.28701493561266</c:v>
                </c:pt>
                <c:pt idx="246">
                  <c:v>-81.402209356427178</c:v>
                </c:pt>
                <c:pt idx="247">
                  <c:v>-82.63235974645616</c:v>
                </c:pt>
                <c:pt idx="248">
                  <c:v>-75.114804272174837</c:v>
                </c:pt>
                <c:pt idx="249">
                  <c:v>-68.4879906705618</c:v>
                </c:pt>
                <c:pt idx="250">
                  <c:v>-66.116679986715326</c:v>
                </c:pt>
                <c:pt idx="251">
                  <c:v>-66.030162114381795</c:v>
                </c:pt>
                <c:pt idx="252">
                  <c:v>-67.266778191685688</c:v>
                </c:pt>
                <c:pt idx="253">
                  <c:v>-74.56859546601774</c:v>
                </c:pt>
                <c:pt idx="254">
                  <c:v>-78.914839884996411</c:v>
                </c:pt>
                <c:pt idx="255">
                  <c:v>-71.684278245568294</c:v>
                </c:pt>
                <c:pt idx="256">
                  <c:v>-62.192596670389179</c:v>
                </c:pt>
                <c:pt idx="257">
                  <c:v>-58.974291780233386</c:v>
                </c:pt>
                <c:pt idx="258">
                  <c:v>-62.448447023272522</c:v>
                </c:pt>
                <c:pt idx="259">
                  <c:v>-66.052237276434894</c:v>
                </c:pt>
                <c:pt idx="260">
                  <c:v>-72.203824822664274</c:v>
                </c:pt>
                <c:pt idx="261">
                  <c:v>-81.834844672083847</c:v>
                </c:pt>
                <c:pt idx="262">
                  <c:v>-87.165553903579735</c:v>
                </c:pt>
                <c:pt idx="263">
                  <c:v>-89.463903195977224</c:v>
                </c:pt>
                <c:pt idx="264">
                  <c:v>-88.104297831296947</c:v>
                </c:pt>
                <c:pt idx="265">
                  <c:v>-85.808954704046243</c:v>
                </c:pt>
                <c:pt idx="266">
                  <c:v>-84.13791323161125</c:v>
                </c:pt>
                <c:pt idx="267">
                  <c:v>-84.013353820919974</c:v>
                </c:pt>
                <c:pt idx="268">
                  <c:v>-87.888218864679331</c:v>
                </c:pt>
                <c:pt idx="269">
                  <c:v>-95.013613541841522</c:v>
                </c:pt>
                <c:pt idx="270">
                  <c:v>-103.10336586344243</c:v>
                </c:pt>
                <c:pt idx="271">
                  <c:v>-107.79195061171055</c:v>
                </c:pt>
                <c:pt idx="272">
                  <c:v>-108.51675619089603</c:v>
                </c:pt>
                <c:pt idx="273">
                  <c:v>-110.22816800951958</c:v>
                </c:pt>
                <c:pt idx="274">
                  <c:v>-101.58777202022074</c:v>
                </c:pt>
                <c:pt idx="275">
                  <c:v>-105.08421453273297</c:v>
                </c:pt>
                <c:pt idx="276">
                  <c:v>-108.50240053558349</c:v>
                </c:pt>
                <c:pt idx="277">
                  <c:v>-106.80719590544702</c:v>
                </c:pt>
                <c:pt idx="278">
                  <c:v>-106.95402695405484</c:v>
                </c:pt>
                <c:pt idx="279">
                  <c:v>-110.83382617032527</c:v>
                </c:pt>
                <c:pt idx="280">
                  <c:v>-116.81462663280965</c:v>
                </c:pt>
                <c:pt idx="281">
                  <c:v>-116.66871301078797</c:v>
                </c:pt>
                <c:pt idx="282">
                  <c:v>-110.65826470458508</c:v>
                </c:pt>
                <c:pt idx="283">
                  <c:v>-116.20589429247381</c:v>
                </c:pt>
                <c:pt idx="284">
                  <c:v>-114.76876283526418</c:v>
                </c:pt>
                <c:pt idx="285">
                  <c:v>-111.435406940341</c:v>
                </c:pt>
                <c:pt idx="286">
                  <c:v>-114.52340077519416</c:v>
                </c:pt>
                <c:pt idx="287">
                  <c:v>-120.31735462343691</c:v>
                </c:pt>
                <c:pt idx="288">
                  <c:v>-107.89269565379617</c:v>
                </c:pt>
                <c:pt idx="289">
                  <c:v>-104.93200690686704</c:v>
                </c:pt>
                <c:pt idx="290">
                  <c:v>-104.61339002072809</c:v>
                </c:pt>
                <c:pt idx="291">
                  <c:v>-101.30784256887435</c:v>
                </c:pt>
                <c:pt idx="292">
                  <c:v>-102.65933989071846</c:v>
                </c:pt>
                <c:pt idx="293">
                  <c:v>-104.12341087675097</c:v>
                </c:pt>
                <c:pt idx="294">
                  <c:v>-108.18014284563066</c:v>
                </c:pt>
                <c:pt idx="295">
                  <c:v>-109.69580905294418</c:v>
                </c:pt>
                <c:pt idx="296">
                  <c:v>-106.48951618754865</c:v>
                </c:pt>
                <c:pt idx="297">
                  <c:v>-110.46226291322708</c:v>
                </c:pt>
                <c:pt idx="298">
                  <c:v>-107.33348175501821</c:v>
                </c:pt>
                <c:pt idx="299">
                  <c:v>-94.486380949854848</c:v>
                </c:pt>
                <c:pt idx="300">
                  <c:v>-88.251152228355437</c:v>
                </c:pt>
                <c:pt idx="301">
                  <c:v>-87.690436262488362</c:v>
                </c:pt>
                <c:pt idx="302">
                  <c:v>-86.73623736011983</c:v>
                </c:pt>
                <c:pt idx="303">
                  <c:v>-88.864729259729387</c:v>
                </c:pt>
                <c:pt idx="304">
                  <c:v>-92.710542118430155</c:v>
                </c:pt>
                <c:pt idx="305">
                  <c:v>-96.96879849624635</c:v>
                </c:pt>
                <c:pt idx="306">
                  <c:v>-98.165605321645714</c:v>
                </c:pt>
                <c:pt idx="307">
                  <c:v>-98.734412955880146</c:v>
                </c:pt>
                <c:pt idx="308">
                  <c:v>-98.839098096013075</c:v>
                </c:pt>
                <c:pt idx="309">
                  <c:v>-98.990962462782875</c:v>
                </c:pt>
                <c:pt idx="310">
                  <c:v>-95.296408102869975</c:v>
                </c:pt>
                <c:pt idx="311">
                  <c:v>-92.506159136414539</c:v>
                </c:pt>
                <c:pt idx="312">
                  <c:v>-89.788985703468313</c:v>
                </c:pt>
                <c:pt idx="313">
                  <c:v>-94.357629610776925</c:v>
                </c:pt>
                <c:pt idx="314">
                  <c:v>-103.75080278003216</c:v>
                </c:pt>
                <c:pt idx="315">
                  <c:v>-108.85107142221929</c:v>
                </c:pt>
                <c:pt idx="316">
                  <c:v>-108.17605791163444</c:v>
                </c:pt>
                <c:pt idx="317">
                  <c:v>-107.28698187482357</c:v>
                </c:pt>
                <c:pt idx="318">
                  <c:v>-107.41805710279942</c:v>
                </c:pt>
                <c:pt idx="319">
                  <c:v>-105.79671060836316</c:v>
                </c:pt>
                <c:pt idx="320">
                  <c:v>-102.70631243216991</c:v>
                </c:pt>
                <c:pt idx="321">
                  <c:v>-100.25105841493607</c:v>
                </c:pt>
                <c:pt idx="322">
                  <c:v>-92.79641693413258</c:v>
                </c:pt>
                <c:pt idx="323">
                  <c:v>-97.970831922173488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80-44A7-BDBA-B2EBE41BF23E}"/>
            </c:ext>
          </c:extLst>
        </c:ser>
        <c:ser>
          <c:idx val="4"/>
          <c:order val="4"/>
          <c:tx>
            <c:strRef>
              <c:f>mtrx!$B$275</c:f>
              <c:strCache>
                <c:ptCount val="1"/>
                <c:pt idx="0">
                  <c:v>TOTAL 2 5/8 PERP nc-25</c:v>
                </c:pt>
              </c:strCache>
            </c:strRef>
          </c:tx>
          <c:spPr>
            <a:ln w="28575" cap="rnd">
              <a:solidFill>
                <a:schemeClr val="accent1">
                  <a:tint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4000"/>
                </a:schemeClr>
              </a:solidFill>
              <a:ln w="9525">
                <a:solidFill>
                  <a:schemeClr val="accent1">
                    <a:tint val="54000"/>
                  </a:schemeClr>
                </a:solidFill>
              </a:ln>
              <a:effectLst/>
            </c:spPr>
          </c:marker>
          <c:cat>
            <c:numRef>
              <c:f>mtrx!$N$270:$SO$270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mtrx!$N$275:$SO$275</c:f>
              <c:numCache>
                <c:formatCode>0</c:formatCode>
                <c:ptCount val="496"/>
                <c:pt idx="0">
                  <c:v>-162.09972301363948</c:v>
                </c:pt>
                <c:pt idx="1">
                  <c:v>-161.99675647366047</c:v>
                </c:pt>
                <c:pt idx="2">
                  <c:v>-168.27532055258752</c:v>
                </c:pt>
                <c:pt idx="3">
                  <c:v>-167.36482751774787</c:v>
                </c:pt>
                <c:pt idx="4">
                  <c:v>-169.44622495138645</c:v>
                </c:pt>
                <c:pt idx="5">
                  <c:v>-178.02545720708369</c:v>
                </c:pt>
                <c:pt idx="6">
                  <c:v>-182.82665808749198</c:v>
                </c:pt>
                <c:pt idx="7">
                  <c:v>-181.11305666506291</c:v>
                </c:pt>
                <c:pt idx="8">
                  <c:v>-181.55453274404999</c:v>
                </c:pt>
                <c:pt idx="9">
                  <c:v>-180.86029860675333</c:v>
                </c:pt>
                <c:pt idx="10">
                  <c:v>-178.02323148357868</c:v>
                </c:pt>
                <c:pt idx="11">
                  <c:v>-186.75808640730384</c:v>
                </c:pt>
                <c:pt idx="12">
                  <c:v>-173.41422163987158</c:v>
                </c:pt>
                <c:pt idx="13">
                  <c:v>-173.11154794657227</c:v>
                </c:pt>
                <c:pt idx="14">
                  <c:v>-160.1190987125635</c:v>
                </c:pt>
                <c:pt idx="15">
                  <c:v>-142.36391046082974</c:v>
                </c:pt>
                <c:pt idx="16">
                  <c:v>-161.63017821586135</c:v>
                </c:pt>
                <c:pt idx="17">
                  <c:v>-154.54161405408382</c:v>
                </c:pt>
                <c:pt idx="18">
                  <c:v>-152.48653491961957</c:v>
                </c:pt>
                <c:pt idx="19">
                  <c:v>-133.8743191306591</c:v>
                </c:pt>
                <c:pt idx="20">
                  <c:v>-124.05728857588768</c:v>
                </c:pt>
                <c:pt idx="21">
                  <c:v>-112.94394858741759</c:v>
                </c:pt>
                <c:pt idx="22">
                  <c:v>-123.63012544524668</c:v>
                </c:pt>
                <c:pt idx="23">
                  <c:v>-138.78559040832519</c:v>
                </c:pt>
                <c:pt idx="24">
                  <c:v>-146.3629398342371</c:v>
                </c:pt>
                <c:pt idx="25">
                  <c:v>-158.81006619334221</c:v>
                </c:pt>
                <c:pt idx="26">
                  <c:v>-158.34553741061688</c:v>
                </c:pt>
                <c:pt idx="27">
                  <c:v>-154.57067125070094</c:v>
                </c:pt>
                <c:pt idx="28">
                  <c:v>-146.20951698553563</c:v>
                </c:pt>
                <c:pt idx="29">
                  <c:v>-149.92518124139309</c:v>
                </c:pt>
                <c:pt idx="30">
                  <c:v>-162.05832876324655</c:v>
                </c:pt>
                <c:pt idx="31">
                  <c:v>-175.55775503575802</c:v>
                </c:pt>
                <c:pt idx="32">
                  <c:v>-174.18718756246568</c:v>
                </c:pt>
                <c:pt idx="33">
                  <c:v>-178.94511140811443</c:v>
                </c:pt>
                <c:pt idx="34">
                  <c:v>-189.92029447472092</c:v>
                </c:pt>
                <c:pt idx="35">
                  <c:v>-198.0008924199343</c:v>
                </c:pt>
                <c:pt idx="36">
                  <c:v>-211.62947741305828</c:v>
                </c:pt>
                <c:pt idx="37">
                  <c:v>-221.55781102705004</c:v>
                </c:pt>
                <c:pt idx="38">
                  <c:v>-225.74054040420049</c:v>
                </c:pt>
                <c:pt idx="39">
                  <c:v>-221.42042789256573</c:v>
                </c:pt>
                <c:pt idx="40">
                  <c:v>-221.18274541664124</c:v>
                </c:pt>
                <c:pt idx="41">
                  <c:v>-221.0486370290518</c:v>
                </c:pt>
                <c:pt idx="42">
                  <c:v>-223.62854114186763</c:v>
                </c:pt>
                <c:pt idx="43">
                  <c:v>-224.42322513055802</c:v>
                </c:pt>
                <c:pt idx="44">
                  <c:v>-230.817755749464</c:v>
                </c:pt>
                <c:pt idx="45">
                  <c:v>-235.96364691019059</c:v>
                </c:pt>
                <c:pt idx="46">
                  <c:v>-244.45704998064045</c:v>
                </c:pt>
                <c:pt idx="47">
                  <c:v>-249.24562643969062</c:v>
                </c:pt>
                <c:pt idx="48">
                  <c:v>-222.02510355031492</c:v>
                </c:pt>
                <c:pt idx="49">
                  <c:v>-206.15065145647526</c:v>
                </c:pt>
                <c:pt idx="50">
                  <c:v>-189.27769705605508</c:v>
                </c:pt>
                <c:pt idx="51">
                  <c:v>-213.52283023333553</c:v>
                </c:pt>
                <c:pt idx="52">
                  <c:v>-224.18046200740338</c:v>
                </c:pt>
                <c:pt idx="53">
                  <c:v>-254.63286641693117</c:v>
                </c:pt>
                <c:pt idx="54">
                  <c:v>-266.37255828487878</c:v>
                </c:pt>
                <c:pt idx="55">
                  <c:v>-213.05082651555537</c:v>
                </c:pt>
                <c:pt idx="56">
                  <c:v>-199.86832560145854</c:v>
                </c:pt>
                <c:pt idx="57">
                  <c:v>-198.49897613012794</c:v>
                </c:pt>
                <c:pt idx="58">
                  <c:v>-184.07301306736474</c:v>
                </c:pt>
                <c:pt idx="59">
                  <c:v>-189.56374604201318</c:v>
                </c:pt>
                <c:pt idx="60">
                  <c:v>-230.33320282387731</c:v>
                </c:pt>
                <c:pt idx="61">
                  <c:v>-248.92460780537124</c:v>
                </c:pt>
                <c:pt idx="62">
                  <c:v>-262.9563174871206</c:v>
                </c:pt>
                <c:pt idx="63">
                  <c:v>-282.73445466816429</c:v>
                </c:pt>
                <c:pt idx="64">
                  <c:v>-278.61561551094059</c:v>
                </c:pt>
                <c:pt idx="65">
                  <c:v>-279.35416754114624</c:v>
                </c:pt>
                <c:pt idx="66">
                  <c:v>-285.07968251383306</c:v>
                </c:pt>
                <c:pt idx="67">
                  <c:v>-291.76613579702376</c:v>
                </c:pt>
                <c:pt idx="68">
                  <c:v>-292.6652787057161</c:v>
                </c:pt>
                <c:pt idx="69">
                  <c:v>-294.12483522880075</c:v>
                </c:pt>
                <c:pt idx="70">
                  <c:v>-317.49300591528419</c:v>
                </c:pt>
                <c:pt idx="71">
                  <c:v>-330.80695659792423</c:v>
                </c:pt>
                <c:pt idx="72">
                  <c:v>-418.50224855470651</c:v>
                </c:pt>
                <c:pt idx="73">
                  <c:v>-427.83194912242897</c:v>
                </c:pt>
                <c:pt idx="74">
                  <c:v>-396.13809277677541</c:v>
                </c:pt>
                <c:pt idx="75">
                  <c:v>-434.14327031886575</c:v>
                </c:pt>
                <c:pt idx="76">
                  <c:v>-401.86540640938279</c:v>
                </c:pt>
                <c:pt idx="77">
                  <c:v>-284.3429129707813</c:v>
                </c:pt>
                <c:pt idx="78">
                  <c:v>-224.77973326909546</c:v>
                </c:pt>
                <c:pt idx="79">
                  <c:v>-169.79648211705683</c:v>
                </c:pt>
                <c:pt idx="80">
                  <c:v>-162.86226354312899</c:v>
                </c:pt>
                <c:pt idx="81">
                  <c:v>-125.49839976990222</c:v>
                </c:pt>
                <c:pt idx="82">
                  <c:v>-123.86010022532939</c:v>
                </c:pt>
                <c:pt idx="83">
                  <c:v>-133.75967377913</c:v>
                </c:pt>
                <c:pt idx="84">
                  <c:v>-88.610808990240088</c:v>
                </c:pt>
                <c:pt idx="85">
                  <c:v>-79.542482894659045</c:v>
                </c:pt>
                <c:pt idx="86">
                  <c:v>-77.399498789429671</c:v>
                </c:pt>
                <c:pt idx="87">
                  <c:v>-81.985738074421903</c:v>
                </c:pt>
                <c:pt idx="88">
                  <c:v>-93.624079409956934</c:v>
                </c:pt>
                <c:pt idx="89">
                  <c:v>-95.061379692196837</c:v>
                </c:pt>
                <c:pt idx="90">
                  <c:v>-89.327368298292171</c:v>
                </c:pt>
                <c:pt idx="91">
                  <c:v>-83.520271884560572</c:v>
                </c:pt>
                <c:pt idx="92">
                  <c:v>-80.006709807515165</c:v>
                </c:pt>
                <c:pt idx="93">
                  <c:v>-77.419116558313362</c:v>
                </c:pt>
                <c:pt idx="94">
                  <c:v>-68.825005356311806</c:v>
                </c:pt>
                <c:pt idx="95">
                  <c:v>-70.894606123924262</c:v>
                </c:pt>
                <c:pt idx="96">
                  <c:v>-71.730578955531129</c:v>
                </c:pt>
                <c:pt idx="97">
                  <c:v>-73.701931489825242</c:v>
                </c:pt>
                <c:pt idx="98">
                  <c:v>-73.510163422107695</c:v>
                </c:pt>
                <c:pt idx="99">
                  <c:v>-74.34883968925476</c:v>
                </c:pt>
                <c:pt idx="100">
                  <c:v>-74.154803941369039</c:v>
                </c:pt>
                <c:pt idx="101">
                  <c:v>-73.83195980215072</c:v>
                </c:pt>
                <c:pt idx="102">
                  <c:v>-74.022714714646341</c:v>
                </c:pt>
                <c:pt idx="103">
                  <c:v>-74.804318628072735</c:v>
                </c:pt>
                <c:pt idx="104">
                  <c:v>-71.355117378830897</c:v>
                </c:pt>
                <c:pt idx="105">
                  <c:v>-69.506852927327174</c:v>
                </c:pt>
                <c:pt idx="106">
                  <c:v>-70.115603550076486</c:v>
                </c:pt>
                <c:pt idx="107">
                  <c:v>-74.043252565979955</c:v>
                </c:pt>
                <c:pt idx="108">
                  <c:v>-82.071358417153363</c:v>
                </c:pt>
                <c:pt idx="109">
                  <c:v>-80.641705314636226</c:v>
                </c:pt>
                <c:pt idx="110">
                  <c:v>-79.033325897932059</c:v>
                </c:pt>
                <c:pt idx="111">
                  <c:v>-77.287078891396504</c:v>
                </c:pt>
                <c:pt idx="112">
                  <c:v>-80.686127139687528</c:v>
                </c:pt>
                <c:pt idx="113">
                  <c:v>-82.69614993548393</c:v>
                </c:pt>
                <c:pt idx="114">
                  <c:v>-73.064322059869767</c:v>
                </c:pt>
                <c:pt idx="115">
                  <c:v>-68.874492302656165</c:v>
                </c:pt>
                <c:pt idx="116">
                  <c:v>-64.395070071339603</c:v>
                </c:pt>
                <c:pt idx="117">
                  <c:v>-63.546376359224304</c:v>
                </c:pt>
                <c:pt idx="118">
                  <c:v>-62.92370924353601</c:v>
                </c:pt>
                <c:pt idx="119">
                  <c:v>-65.159158726096166</c:v>
                </c:pt>
                <c:pt idx="120">
                  <c:v>-67.627273894429209</c:v>
                </c:pt>
                <c:pt idx="121">
                  <c:v>-71.05825293481351</c:v>
                </c:pt>
                <c:pt idx="122">
                  <c:v>-69.676614131450663</c:v>
                </c:pt>
                <c:pt idx="123">
                  <c:v>-70.095589822888371</c:v>
                </c:pt>
                <c:pt idx="124">
                  <c:v>-72.748839403271688</c:v>
                </c:pt>
                <c:pt idx="125">
                  <c:v>-74.085511380672443</c:v>
                </c:pt>
                <c:pt idx="126">
                  <c:v>-77.879279079556483</c:v>
                </c:pt>
                <c:pt idx="127">
                  <c:v>-77.595034850001326</c:v>
                </c:pt>
                <c:pt idx="128">
                  <c:v>-74.554825021266936</c:v>
                </c:pt>
                <c:pt idx="129">
                  <c:v>-71.359791930079467</c:v>
                </c:pt>
                <c:pt idx="130">
                  <c:v>-68.131013363838193</c:v>
                </c:pt>
                <c:pt idx="131">
                  <c:v>-66.602289337515828</c:v>
                </c:pt>
                <c:pt idx="132">
                  <c:v>-64.879939377069476</c:v>
                </c:pt>
                <c:pt idx="133">
                  <c:v>-69.339739106059071</c:v>
                </c:pt>
                <c:pt idx="134">
                  <c:v>-68.908666466355328</c:v>
                </c:pt>
                <c:pt idx="135">
                  <c:v>-69.300511749506001</c:v>
                </c:pt>
                <c:pt idx="136">
                  <c:v>-70.665372475743283</c:v>
                </c:pt>
                <c:pt idx="137">
                  <c:v>-69.863217186927812</c:v>
                </c:pt>
                <c:pt idx="138">
                  <c:v>-70.940847696781162</c:v>
                </c:pt>
                <c:pt idx="139">
                  <c:v>-72.812262575387962</c:v>
                </c:pt>
                <c:pt idx="140">
                  <c:v>-73.659048374056795</c:v>
                </c:pt>
                <c:pt idx="141">
                  <c:v>-74.274522451162341</c:v>
                </c:pt>
                <c:pt idx="142">
                  <c:v>-74.48317669761181</c:v>
                </c:pt>
                <c:pt idx="143">
                  <c:v>-77.429293009877199</c:v>
                </c:pt>
                <c:pt idx="144">
                  <c:v>-76.486593006134044</c:v>
                </c:pt>
                <c:pt idx="145">
                  <c:v>-77.483246108651173</c:v>
                </c:pt>
                <c:pt idx="146">
                  <c:v>-80.673477386116986</c:v>
                </c:pt>
                <c:pt idx="147">
                  <c:v>-83.235471583604806</c:v>
                </c:pt>
                <c:pt idx="148">
                  <c:v>-87.248297337055206</c:v>
                </c:pt>
                <c:pt idx="149">
                  <c:v>-86.17303709244726</c:v>
                </c:pt>
                <c:pt idx="150">
                  <c:v>-78.971405318379396</c:v>
                </c:pt>
                <c:pt idx="151">
                  <c:v>-83.717392366290085</c:v>
                </c:pt>
                <c:pt idx="152">
                  <c:v>-84.036245085000999</c:v>
                </c:pt>
                <c:pt idx="153">
                  <c:v>-83.616438695549974</c:v>
                </c:pt>
                <c:pt idx="154">
                  <c:v>-80.607265758633616</c:v>
                </c:pt>
                <c:pt idx="155">
                  <c:v>-82.942498180031805</c:v>
                </c:pt>
                <c:pt idx="156">
                  <c:v>-91.351640065073966</c:v>
                </c:pt>
                <c:pt idx="157">
                  <c:v>-92.147396979451187</c:v>
                </c:pt>
                <c:pt idx="158">
                  <c:v>-92.654195075392721</c:v>
                </c:pt>
                <c:pt idx="159">
                  <c:v>-88.061696200609219</c:v>
                </c:pt>
                <c:pt idx="160">
                  <c:v>-84.741870733141894</c:v>
                </c:pt>
                <c:pt idx="161">
                  <c:v>-83.070259098172187</c:v>
                </c:pt>
                <c:pt idx="162">
                  <c:v>-81.559334311723688</c:v>
                </c:pt>
                <c:pt idx="163">
                  <c:v>-78.623376148104654</c:v>
                </c:pt>
                <c:pt idx="164">
                  <c:v>-75.984457450151439</c:v>
                </c:pt>
                <c:pt idx="165">
                  <c:v>-75.338556972265238</c:v>
                </c:pt>
                <c:pt idx="166">
                  <c:v>-71.858480697631819</c:v>
                </c:pt>
                <c:pt idx="167">
                  <c:v>-67.546731873631472</c:v>
                </c:pt>
                <c:pt idx="168">
                  <c:v>-67.473528825640685</c:v>
                </c:pt>
                <c:pt idx="169">
                  <c:v>-67.638759042024603</c:v>
                </c:pt>
                <c:pt idx="170">
                  <c:v>-71.765552193403238</c:v>
                </c:pt>
                <c:pt idx="171">
                  <c:v>-74.496289864063257</c:v>
                </c:pt>
                <c:pt idx="172">
                  <c:v>-71.921570699453341</c:v>
                </c:pt>
                <c:pt idx="173">
                  <c:v>-69.428430650591864</c:v>
                </c:pt>
                <c:pt idx="174">
                  <c:v>-68.426841894268989</c:v>
                </c:pt>
                <c:pt idx="175">
                  <c:v>-65.457964949846257</c:v>
                </c:pt>
                <c:pt idx="176">
                  <c:v>-66.92943187737464</c:v>
                </c:pt>
                <c:pt idx="177">
                  <c:v>-68.861651429533964</c:v>
                </c:pt>
                <c:pt idx="178">
                  <c:v>-71.488957062602026</c:v>
                </c:pt>
                <c:pt idx="179">
                  <c:v>-70.320433510422703</c:v>
                </c:pt>
                <c:pt idx="180">
                  <c:v>-69.757523881077759</c:v>
                </c:pt>
                <c:pt idx="181">
                  <c:v>-72.585065939307214</c:v>
                </c:pt>
                <c:pt idx="182">
                  <c:v>-73.79555231368542</c:v>
                </c:pt>
                <c:pt idx="183">
                  <c:v>-75.255453649520874</c:v>
                </c:pt>
                <c:pt idx="184">
                  <c:v>-79.226194180011746</c:v>
                </c:pt>
                <c:pt idx="185">
                  <c:v>-79.719363685131057</c:v>
                </c:pt>
                <c:pt idx="186">
                  <c:v>-81.059359395384803</c:v>
                </c:pt>
                <c:pt idx="187">
                  <c:v>-84.141799357652644</c:v>
                </c:pt>
                <c:pt idx="188">
                  <c:v>-87.028595940828325</c:v>
                </c:pt>
                <c:pt idx="189">
                  <c:v>-85.540569630384439</c:v>
                </c:pt>
                <c:pt idx="190">
                  <c:v>-83.170597453594212</c:v>
                </c:pt>
                <c:pt idx="191">
                  <c:v>-83.874508798837695</c:v>
                </c:pt>
                <c:pt idx="192">
                  <c:v>-83.344194217443473</c:v>
                </c:pt>
                <c:pt idx="193">
                  <c:v>-78.205183515787127</c:v>
                </c:pt>
                <c:pt idx="194">
                  <c:v>-76.694325732231135</c:v>
                </c:pt>
                <c:pt idx="195">
                  <c:v>-77.728993133902549</c:v>
                </c:pt>
                <c:pt idx="196">
                  <c:v>-76.885868445277225</c:v>
                </c:pt>
                <c:pt idx="197">
                  <c:v>-80.145028512954696</c:v>
                </c:pt>
                <c:pt idx="198">
                  <c:v>-81.829645009636891</c:v>
                </c:pt>
                <c:pt idx="199">
                  <c:v>-81.373933566570287</c:v>
                </c:pt>
                <c:pt idx="200">
                  <c:v>-81.259945291876761</c:v>
                </c:pt>
                <c:pt idx="201">
                  <c:v>-78.250985698342333</c:v>
                </c:pt>
                <c:pt idx="202">
                  <c:v>-90.820457690715799</c:v>
                </c:pt>
                <c:pt idx="203">
                  <c:v>-89.473733092427267</c:v>
                </c:pt>
                <c:pt idx="204">
                  <c:v>-80.861110469818101</c:v>
                </c:pt>
                <c:pt idx="205">
                  <c:v>-74.774270500063892</c:v>
                </c:pt>
                <c:pt idx="206">
                  <c:v>-70.727855990290635</c:v>
                </c:pt>
                <c:pt idx="207">
                  <c:v>-74.195929405093196</c:v>
                </c:pt>
                <c:pt idx="208">
                  <c:v>-98.24384866702556</c:v>
                </c:pt>
                <c:pt idx="209">
                  <c:v>-96.841291654825227</c:v>
                </c:pt>
                <c:pt idx="210">
                  <c:v>-93.105691256046299</c:v>
                </c:pt>
                <c:pt idx="211">
                  <c:v>-89.914762548685076</c:v>
                </c:pt>
                <c:pt idx="212">
                  <c:v>-84.83800257134439</c:v>
                </c:pt>
                <c:pt idx="213">
                  <c:v>-93.569304606914528</c:v>
                </c:pt>
                <c:pt idx="214">
                  <c:v>-95.524309099793442</c:v>
                </c:pt>
                <c:pt idx="215">
                  <c:v>-90.413974665284158</c:v>
                </c:pt>
                <c:pt idx="216">
                  <c:v>-89.16660182619097</c:v>
                </c:pt>
                <c:pt idx="217">
                  <c:v>-90.665480855345749</c:v>
                </c:pt>
                <c:pt idx="218">
                  <c:v>-90.722907173275956</c:v>
                </c:pt>
                <c:pt idx="219">
                  <c:v>-88.619272659659373</c:v>
                </c:pt>
                <c:pt idx="220">
                  <c:v>-84.618752539277068</c:v>
                </c:pt>
                <c:pt idx="221">
                  <c:v>-85.928082849740974</c:v>
                </c:pt>
                <c:pt idx="222">
                  <c:v>-85.4832778902054</c:v>
                </c:pt>
                <c:pt idx="223">
                  <c:v>-94.772971639752413</c:v>
                </c:pt>
                <c:pt idx="224">
                  <c:v>-108.48948893773557</c:v>
                </c:pt>
                <c:pt idx="225">
                  <c:v>-110.90615482664109</c:v>
                </c:pt>
                <c:pt idx="226">
                  <c:v>-118.51008594214917</c:v>
                </c:pt>
                <c:pt idx="227">
                  <c:v>-119.10528147172928</c:v>
                </c:pt>
                <c:pt idx="228">
                  <c:v>-107.91372707879542</c:v>
                </c:pt>
                <c:pt idx="229">
                  <c:v>-96.437767854094517</c:v>
                </c:pt>
                <c:pt idx="230">
                  <c:v>-91.864371933221804</c:v>
                </c:pt>
                <c:pt idx="231">
                  <c:v>-95.60994953620434</c:v>
                </c:pt>
                <c:pt idx="232">
                  <c:v>-93.510723037600513</c:v>
                </c:pt>
                <c:pt idx="233">
                  <c:v>-99.500355180501941</c:v>
                </c:pt>
                <c:pt idx="234">
                  <c:v>-99.641936787247658</c:v>
                </c:pt>
                <c:pt idx="235">
                  <c:v>-107.62688579940796</c:v>
                </c:pt>
                <c:pt idx="236">
                  <c:v>-100.8806672708988</c:v>
                </c:pt>
                <c:pt idx="237">
                  <c:v>-92.413276008605976</c:v>
                </c:pt>
                <c:pt idx="238">
                  <c:v>-89.340835677504558</c:v>
                </c:pt>
                <c:pt idx="239">
                  <c:v>-87.455930706739423</c:v>
                </c:pt>
                <c:pt idx="240">
                  <c:v>-74.860064592242253</c:v>
                </c:pt>
                <c:pt idx="241">
                  <c:v>-72.459050661921495</c:v>
                </c:pt>
                <c:pt idx="242">
                  <c:v>-72.529199373126033</c:v>
                </c:pt>
                <c:pt idx="243">
                  <c:v>-79.286690157532689</c:v>
                </c:pt>
                <c:pt idx="244">
                  <c:v>-87.227254439592343</c:v>
                </c:pt>
                <c:pt idx="245">
                  <c:v>-91.79961518454553</c:v>
                </c:pt>
                <c:pt idx="246">
                  <c:v>-90.989706127166741</c:v>
                </c:pt>
                <c:pt idx="247">
                  <c:v>-91.21055541408063</c:v>
                </c:pt>
                <c:pt idx="248">
                  <c:v>-85.42936797487738</c:v>
                </c:pt>
                <c:pt idx="249">
                  <c:v>-82.731449848890307</c:v>
                </c:pt>
                <c:pt idx="250">
                  <c:v>-81.325635451912888</c:v>
                </c:pt>
                <c:pt idx="251">
                  <c:v>-80.43093887996676</c:v>
                </c:pt>
                <c:pt idx="252">
                  <c:v>-81.013760998487484</c:v>
                </c:pt>
                <c:pt idx="253">
                  <c:v>-89.219017276763907</c:v>
                </c:pt>
                <c:pt idx="254">
                  <c:v>-92.460904230594622</c:v>
                </c:pt>
                <c:pt idx="255">
                  <c:v>-87.261633284330344</c:v>
                </c:pt>
                <c:pt idx="256">
                  <c:v>-80.561998364448527</c:v>
                </c:pt>
                <c:pt idx="257">
                  <c:v>-82.889291414260867</c:v>
                </c:pt>
                <c:pt idx="258">
                  <c:v>-88.321454258918763</c:v>
                </c:pt>
                <c:pt idx="259">
                  <c:v>-90.123604031205161</c:v>
                </c:pt>
                <c:pt idx="260">
                  <c:v>-92.163605950236317</c:v>
                </c:pt>
                <c:pt idx="261">
                  <c:v>-99.909073855996127</c:v>
                </c:pt>
                <c:pt idx="262">
                  <c:v>-102.56292734980585</c:v>
                </c:pt>
                <c:pt idx="263">
                  <c:v>-102.7227929377556</c:v>
                </c:pt>
                <c:pt idx="264">
                  <c:v>-101.01653449189664</c:v>
                </c:pt>
                <c:pt idx="265">
                  <c:v>-96.309969555020331</c:v>
                </c:pt>
                <c:pt idx="266">
                  <c:v>-94.806345908761031</c:v>
                </c:pt>
                <c:pt idx="267">
                  <c:v>-93.764407395124437</c:v>
                </c:pt>
                <c:pt idx="268">
                  <c:v>-96.641177381873135</c:v>
                </c:pt>
                <c:pt idx="269">
                  <c:v>-103.38202413237096</c:v>
                </c:pt>
                <c:pt idx="270">
                  <c:v>-112.81402445578576</c:v>
                </c:pt>
                <c:pt idx="271">
                  <c:v>-115.91914048206806</c:v>
                </c:pt>
                <c:pt idx="272">
                  <c:v>-117.19087165796758</c:v>
                </c:pt>
                <c:pt idx="273">
                  <c:v>-116.94123571443561</c:v>
                </c:pt>
                <c:pt idx="274">
                  <c:v>-111.49274913692474</c:v>
                </c:pt>
                <c:pt idx="275">
                  <c:v>-116.53271150743961</c:v>
                </c:pt>
                <c:pt idx="276">
                  <c:v>-118.94502048945427</c:v>
                </c:pt>
                <c:pt idx="277">
                  <c:v>-119.15306252896785</c:v>
                </c:pt>
                <c:pt idx="278">
                  <c:v>-120.11857292592525</c:v>
                </c:pt>
                <c:pt idx="279">
                  <c:v>-123.6244760979414</c:v>
                </c:pt>
                <c:pt idx="280">
                  <c:v>-126.52229355788231</c:v>
                </c:pt>
                <c:pt idx="281">
                  <c:v>-125.90611347138884</c:v>
                </c:pt>
                <c:pt idx="282">
                  <c:v>-120.48312384963036</c:v>
                </c:pt>
                <c:pt idx="283">
                  <c:v>-124.55262194931505</c:v>
                </c:pt>
                <c:pt idx="284">
                  <c:v>-122.99737151098252</c:v>
                </c:pt>
                <c:pt idx="285">
                  <c:v>-120.08671869444846</c:v>
                </c:pt>
                <c:pt idx="286">
                  <c:v>-122.06903584969045</c:v>
                </c:pt>
                <c:pt idx="287">
                  <c:v>-126.26024539244177</c:v>
                </c:pt>
                <c:pt idx="288">
                  <c:v>-114.73114983665944</c:v>
                </c:pt>
                <c:pt idx="289">
                  <c:v>-113.53285764479638</c:v>
                </c:pt>
                <c:pt idx="290">
                  <c:v>-115.03084248769285</c:v>
                </c:pt>
                <c:pt idx="291">
                  <c:v>-111.66307613587378</c:v>
                </c:pt>
                <c:pt idx="292">
                  <c:v>-112.25522398912906</c:v>
                </c:pt>
                <c:pt idx="293">
                  <c:v>-113.04315212452411</c:v>
                </c:pt>
                <c:pt idx="294">
                  <c:v>-116.41082867765425</c:v>
                </c:pt>
                <c:pt idx="295">
                  <c:v>-116.27079092788696</c:v>
                </c:pt>
                <c:pt idx="296">
                  <c:v>-115.48809129297734</c:v>
                </c:pt>
                <c:pt idx="297">
                  <c:v>-119.25920789122583</c:v>
                </c:pt>
                <c:pt idx="298">
                  <c:v>-117.94861006629468</c:v>
                </c:pt>
                <c:pt idx="299">
                  <c:v>-106.28349420571327</c:v>
                </c:pt>
                <c:pt idx="300">
                  <c:v>-100.8225364109278</c:v>
                </c:pt>
                <c:pt idx="301">
                  <c:v>-100.0648321174383</c:v>
                </c:pt>
                <c:pt idx="302">
                  <c:v>-99.620992839932441</c:v>
                </c:pt>
                <c:pt idx="303">
                  <c:v>-101.5511440421343</c:v>
                </c:pt>
                <c:pt idx="304">
                  <c:v>-103.98717856323721</c:v>
                </c:pt>
                <c:pt idx="305">
                  <c:v>-106.67461574852466</c:v>
                </c:pt>
                <c:pt idx="306">
                  <c:v>-107.17184281909466</c:v>
                </c:pt>
                <c:pt idx="307">
                  <c:v>-107.6417584540844</c:v>
                </c:pt>
                <c:pt idx="308">
                  <c:v>-105.6651187927723</c:v>
                </c:pt>
                <c:pt idx="309">
                  <c:v>-107.94152995359897</c:v>
                </c:pt>
                <c:pt idx="310">
                  <c:v>-103.12890353035928</c:v>
                </c:pt>
                <c:pt idx="311">
                  <c:v>-100.59698025667666</c:v>
                </c:pt>
                <c:pt idx="312">
                  <c:v>-97.736185020565983</c:v>
                </c:pt>
                <c:pt idx="313">
                  <c:v>-103.20530325186253</c:v>
                </c:pt>
                <c:pt idx="314">
                  <c:v>-115.03965153384209</c:v>
                </c:pt>
                <c:pt idx="315">
                  <c:v>-119.25919216215613</c:v>
                </c:pt>
                <c:pt idx="316">
                  <c:v>-117.80397518384459</c:v>
                </c:pt>
                <c:pt idx="317">
                  <c:v>-115.66234410202503</c:v>
                </c:pt>
                <c:pt idx="318">
                  <c:v>-114.37187974834441</c:v>
                </c:pt>
                <c:pt idx="319">
                  <c:v>-110.81134332692622</c:v>
                </c:pt>
                <c:pt idx="320">
                  <c:v>-104.49729744935036</c:v>
                </c:pt>
                <c:pt idx="321">
                  <c:v>-103.23685160171985</c:v>
                </c:pt>
                <c:pt idx="322">
                  <c:v>-97.845466751337071</c:v>
                </c:pt>
                <c:pt idx="323">
                  <c:v>-104.51858526861665</c:v>
                </c:pt>
                <c:pt idx="324">
                  <c:v>-107.61781626009943</c:v>
                </c:pt>
                <c:pt idx="325">
                  <c:v>-114.51137768232823</c:v>
                </c:pt>
                <c:pt idx="326">
                  <c:v>-109.24497232401372</c:v>
                </c:pt>
                <c:pt idx="327">
                  <c:v>-117.5700336446762</c:v>
                </c:pt>
                <c:pt idx="328">
                  <c:v>-114.12544754505159</c:v>
                </c:pt>
                <c:pt idx="329">
                  <c:v>-119.27548966741561</c:v>
                </c:pt>
                <c:pt idx="330">
                  <c:v>-108.31819163560867</c:v>
                </c:pt>
                <c:pt idx="331">
                  <c:v>-95.319541641473762</c:v>
                </c:pt>
                <c:pt idx="332">
                  <c:v>-97.222033735513705</c:v>
                </c:pt>
                <c:pt idx="333">
                  <c:v>-103.0364728398323</c:v>
                </c:pt>
                <c:pt idx="334">
                  <c:v>-102.23735329890252</c:v>
                </c:pt>
                <c:pt idx="335">
                  <c:v>-109.18398907673358</c:v>
                </c:pt>
                <c:pt idx="336">
                  <c:v>-115.49346070027349</c:v>
                </c:pt>
                <c:pt idx="337">
                  <c:v>-128.47122537362577</c:v>
                </c:pt>
                <c:pt idx="338">
                  <c:v>-132.5324841054678</c:v>
                </c:pt>
                <c:pt idx="339">
                  <c:v>-130.38233004343508</c:v>
                </c:pt>
                <c:pt idx="340">
                  <c:v>-122.48125613951684</c:v>
                </c:pt>
                <c:pt idx="341">
                  <c:v>-116.35773667395114</c:v>
                </c:pt>
                <c:pt idx="342">
                  <c:v>-117.31985221111773</c:v>
                </c:pt>
                <c:pt idx="343">
                  <c:v>-114.8445460060835</c:v>
                </c:pt>
                <c:pt idx="344">
                  <c:v>-111.59911110866071</c:v>
                </c:pt>
                <c:pt idx="345">
                  <c:v>-113.88306383860113</c:v>
                </c:pt>
                <c:pt idx="346">
                  <c:v>-120.96523403596878</c:v>
                </c:pt>
                <c:pt idx="347">
                  <c:v>-127.55758705937862</c:v>
                </c:pt>
                <c:pt idx="348">
                  <c:v>-132.31340022957326</c:v>
                </c:pt>
                <c:pt idx="349">
                  <c:v>-130.27470022583009</c:v>
                </c:pt>
                <c:pt idx="350">
                  <c:v>-131.10611138665678</c:v>
                </c:pt>
                <c:pt idx="351">
                  <c:v>-126.91795274889469</c:v>
                </c:pt>
                <c:pt idx="352">
                  <c:v>-129.19770529067515</c:v>
                </c:pt>
                <c:pt idx="353">
                  <c:v>-134.55040978729727</c:v>
                </c:pt>
                <c:pt idx="354">
                  <c:v>-129.39954799997807</c:v>
                </c:pt>
                <c:pt idx="355">
                  <c:v>-128.22644504606723</c:v>
                </c:pt>
                <c:pt idx="356">
                  <c:v>-131.77722218239307</c:v>
                </c:pt>
                <c:pt idx="357">
                  <c:v>-142.11643070149421</c:v>
                </c:pt>
                <c:pt idx="358">
                  <c:v>-147.38084100437163</c:v>
                </c:pt>
                <c:pt idx="359">
                  <c:v>-139.77618692362307</c:v>
                </c:pt>
                <c:pt idx="360">
                  <c:v>-127.94485829162598</c:v>
                </c:pt>
                <c:pt idx="361">
                  <c:v>-131.24424142611025</c:v>
                </c:pt>
                <c:pt idx="362">
                  <c:v>-136.92275803184509</c:v>
                </c:pt>
                <c:pt idx="363">
                  <c:v>-136.78786805248262</c:v>
                </c:pt>
                <c:pt idx="364">
                  <c:v>-140.54242040610313</c:v>
                </c:pt>
                <c:pt idx="365">
                  <c:v>-146.74311995816231</c:v>
                </c:pt>
                <c:pt idx="366">
                  <c:v>-151.40741529583931</c:v>
                </c:pt>
                <c:pt idx="367">
                  <c:v>-147.40999612748624</c:v>
                </c:pt>
                <c:pt idx="368">
                  <c:v>-146.35394465053082</c:v>
                </c:pt>
                <c:pt idx="369">
                  <c:v>-148.66801835131645</c:v>
                </c:pt>
                <c:pt idx="370">
                  <c:v>-148.4879246317148</c:v>
                </c:pt>
                <c:pt idx="371">
                  <c:v>-143.37224530160427</c:v>
                </c:pt>
                <c:pt idx="372">
                  <c:v>-137.57519590938091</c:v>
                </c:pt>
                <c:pt idx="373">
                  <c:v>-138.87689562714098</c:v>
                </c:pt>
                <c:pt idx="374">
                  <c:v>-140.14773653769493</c:v>
                </c:pt>
                <c:pt idx="375">
                  <c:v>-137.17824673151972</c:v>
                </c:pt>
                <c:pt idx="376">
                  <c:v>-144.59950681042673</c:v>
                </c:pt>
                <c:pt idx="377">
                  <c:v>-141.0681179562807</c:v>
                </c:pt>
                <c:pt idx="378">
                  <c:v>-135.46468113982678</c:v>
                </c:pt>
                <c:pt idx="379">
                  <c:v>-137.27323749721052</c:v>
                </c:pt>
                <c:pt idx="380">
                  <c:v>-136.85524922251702</c:v>
                </c:pt>
                <c:pt idx="381">
                  <c:v>-147.76052114701272</c:v>
                </c:pt>
                <c:pt idx="382">
                  <c:v>-151.76502623057365</c:v>
                </c:pt>
                <c:pt idx="383">
                  <c:v>-161.71921395575998</c:v>
                </c:pt>
                <c:pt idx="384">
                  <c:v>-167.61705744016172</c:v>
                </c:pt>
                <c:pt idx="385">
                  <c:v>-155.82277113366126</c:v>
                </c:pt>
                <c:pt idx="386">
                  <c:v>-145.44926433420181</c:v>
                </c:pt>
                <c:pt idx="387">
                  <c:v>-144.41832524859905</c:v>
                </c:pt>
                <c:pt idx="388">
                  <c:v>-146.59638902282717</c:v>
                </c:pt>
                <c:pt idx="389">
                  <c:v>-146.14023438882828</c:v>
                </c:pt>
                <c:pt idx="390">
                  <c:v>-151.20536679899695</c:v>
                </c:pt>
                <c:pt idx="391">
                  <c:v>-149.53665221011636</c:v>
                </c:pt>
                <c:pt idx="392">
                  <c:v>-147.02255277085303</c:v>
                </c:pt>
                <c:pt idx="393">
                  <c:v>-147.35077011799811</c:v>
                </c:pt>
                <c:pt idx="394">
                  <c:v>-143.78212253201008</c:v>
                </c:pt>
                <c:pt idx="395">
                  <c:v>-142.44413854706289</c:v>
                </c:pt>
                <c:pt idx="396">
                  <c:v>-135.22466561388967</c:v>
                </c:pt>
                <c:pt idx="397">
                  <c:v>-145.13937051677703</c:v>
                </c:pt>
                <c:pt idx="398">
                  <c:v>-170.2168483865261</c:v>
                </c:pt>
                <c:pt idx="399">
                  <c:v>-176.95556652748587</c:v>
                </c:pt>
                <c:pt idx="400">
                  <c:v>-181.0746563261747</c:v>
                </c:pt>
                <c:pt idx="401">
                  <c:v>-189.11947656309604</c:v>
                </c:pt>
                <c:pt idx="402">
                  <c:v>-184.1255899780989</c:v>
                </c:pt>
                <c:pt idx="403">
                  <c:v>-176.41740539872643</c:v>
                </c:pt>
                <c:pt idx="404">
                  <c:v>-173.58849528026582</c:v>
                </c:pt>
                <c:pt idx="405">
                  <c:v>-184.00129713141916</c:v>
                </c:pt>
                <c:pt idx="406">
                  <c:v>-179.16685945701596</c:v>
                </c:pt>
                <c:pt idx="407">
                  <c:v>-172.36822510910034</c:v>
                </c:pt>
                <c:pt idx="408">
                  <c:v>-165.73255035471919</c:v>
                </c:pt>
                <c:pt idx="409">
                  <c:v>-156.95533325612544</c:v>
                </c:pt>
                <c:pt idx="410">
                  <c:v>-156.54601303792003</c:v>
                </c:pt>
                <c:pt idx="411">
                  <c:v>-142.99507992053032</c:v>
                </c:pt>
                <c:pt idx="412">
                  <c:v>-146.76617964577673</c:v>
                </c:pt>
                <c:pt idx="413">
                  <c:v>-159.01933354210854</c:v>
                </c:pt>
                <c:pt idx="414">
                  <c:v>-148.8836841199398</c:v>
                </c:pt>
                <c:pt idx="415">
                  <c:v>-148.50868534672261</c:v>
                </c:pt>
                <c:pt idx="416">
                  <c:v>-143.92758999407292</c:v>
                </c:pt>
                <c:pt idx="417">
                  <c:v>-131.11299548065662</c:v>
                </c:pt>
                <c:pt idx="418">
                  <c:v>-122.1290617913008</c:v>
                </c:pt>
                <c:pt idx="419">
                  <c:v>-120.28718341696262</c:v>
                </c:pt>
                <c:pt idx="420">
                  <c:v>-117.81517463433742</c:v>
                </c:pt>
                <c:pt idx="421">
                  <c:v>-109.54584506154059</c:v>
                </c:pt>
                <c:pt idx="422">
                  <c:v>-110.00660998344421</c:v>
                </c:pt>
                <c:pt idx="423">
                  <c:v>-111.10091247069835</c:v>
                </c:pt>
                <c:pt idx="424">
                  <c:v>-110.77983382534981</c:v>
                </c:pt>
                <c:pt idx="425">
                  <c:v>-109.04161333239078</c:v>
                </c:pt>
                <c:pt idx="426">
                  <c:v>-109.83281972932815</c:v>
                </c:pt>
                <c:pt idx="427">
                  <c:v>-113.27794662296769</c:v>
                </c:pt>
                <c:pt idx="428">
                  <c:v>-113.94732089197637</c:v>
                </c:pt>
                <c:pt idx="429">
                  <c:v>-117.51485016381739</c:v>
                </c:pt>
                <c:pt idx="430">
                  <c:v>-118.21046837639807</c:v>
                </c:pt>
                <c:pt idx="431">
                  <c:v>-110.67872077918054</c:v>
                </c:pt>
                <c:pt idx="432">
                  <c:v>-110.94116691279409</c:v>
                </c:pt>
                <c:pt idx="433">
                  <c:v>-106.24654363536834</c:v>
                </c:pt>
                <c:pt idx="434">
                  <c:v>-98.758072786927215</c:v>
                </c:pt>
                <c:pt idx="435">
                  <c:v>-103.11060034286976</c:v>
                </c:pt>
                <c:pt idx="436">
                  <c:v>-100.57445714819431</c:v>
                </c:pt>
                <c:pt idx="437">
                  <c:v>-97.082895274281512</c:v>
                </c:pt>
                <c:pt idx="438">
                  <c:v>-98.628605573415726</c:v>
                </c:pt>
                <c:pt idx="439">
                  <c:v>-97.517830356121053</c:v>
                </c:pt>
                <c:pt idx="440">
                  <c:v>-100.80368221688271</c:v>
                </c:pt>
                <c:pt idx="441">
                  <c:v>-101.05988812470436</c:v>
                </c:pt>
                <c:pt idx="442">
                  <c:v>-94.189425283789632</c:v>
                </c:pt>
                <c:pt idx="443">
                  <c:v>-97.407276572585104</c:v>
                </c:pt>
                <c:pt idx="444">
                  <c:v>-95.643104779601103</c:v>
                </c:pt>
                <c:pt idx="445">
                  <c:v>-91.035684550166138</c:v>
                </c:pt>
                <c:pt idx="446">
                  <c:v>-88.515926205873484</c:v>
                </c:pt>
                <c:pt idx="447">
                  <c:v>-92.432285031795516</c:v>
                </c:pt>
                <c:pt idx="448">
                  <c:v>-96.801633765459073</c:v>
                </c:pt>
                <c:pt idx="449">
                  <c:v>-95.954373603701569</c:v>
                </c:pt>
                <c:pt idx="450">
                  <c:v>-96.717913742899867</c:v>
                </c:pt>
                <c:pt idx="451">
                  <c:v>-92.590672456026084</c:v>
                </c:pt>
                <c:pt idx="452">
                  <c:v>-94.075123082518559</c:v>
                </c:pt>
                <c:pt idx="453">
                  <c:v>-96.752827947974211</c:v>
                </c:pt>
                <c:pt idx="454">
                  <c:v>-97.596642344951647</c:v>
                </c:pt>
                <c:pt idx="455">
                  <c:v>-106.32938038444519</c:v>
                </c:pt>
                <c:pt idx="456">
                  <c:v>-105.52274501287937</c:v>
                </c:pt>
                <c:pt idx="457">
                  <c:v>-104.49886827158929</c:v>
                </c:pt>
                <c:pt idx="458">
                  <c:v>-107.05923682093622</c:v>
                </c:pt>
                <c:pt idx="459">
                  <c:v>-108.04998486983777</c:v>
                </c:pt>
                <c:pt idx="460">
                  <c:v>-106.85379526305198</c:v>
                </c:pt>
                <c:pt idx="461">
                  <c:v>-111.41670194971562</c:v>
                </c:pt>
                <c:pt idx="462">
                  <c:v>-111.77156381988524</c:v>
                </c:pt>
                <c:pt idx="463">
                  <c:v>-106.16131366753577</c:v>
                </c:pt>
                <c:pt idx="464">
                  <c:v>-109.16719032597541</c:v>
                </c:pt>
                <c:pt idx="465">
                  <c:v>-118.51029732108115</c:v>
                </c:pt>
                <c:pt idx="466">
                  <c:v>-123.88212842535971</c:v>
                </c:pt>
                <c:pt idx="467">
                  <c:v>-122.96130287504195</c:v>
                </c:pt>
                <c:pt idx="468">
                  <c:v>-123.72593538677692</c:v>
                </c:pt>
                <c:pt idx="469">
                  <c:v>-126.35455760312082</c:v>
                </c:pt>
                <c:pt idx="470">
                  <c:v>-126.60998285996914</c:v>
                </c:pt>
                <c:pt idx="471">
                  <c:v>-122.98015710651873</c:v>
                </c:pt>
                <c:pt idx="472">
                  <c:v>-117.51456214141845</c:v>
                </c:pt>
                <c:pt idx="473">
                  <c:v>-116.58952982532979</c:v>
                </c:pt>
                <c:pt idx="474">
                  <c:v>-116.91145432579518</c:v>
                </c:pt>
                <c:pt idx="475">
                  <c:v>-115.96639712917806</c:v>
                </c:pt>
                <c:pt idx="476">
                  <c:v>-112.21069855535032</c:v>
                </c:pt>
                <c:pt idx="477">
                  <c:v>-111.41281895422934</c:v>
                </c:pt>
                <c:pt idx="478">
                  <c:v>-115.59476224672797</c:v>
                </c:pt>
                <c:pt idx="479">
                  <c:v>-119.69628342819215</c:v>
                </c:pt>
                <c:pt idx="480">
                  <c:v>-121.30761316668988</c:v>
                </c:pt>
                <c:pt idx="481">
                  <c:v>-120.170680372715</c:v>
                </c:pt>
                <c:pt idx="482">
                  <c:v>-121.92870553922654</c:v>
                </c:pt>
                <c:pt idx="483">
                  <c:v>-120.79113488268852</c:v>
                </c:pt>
                <c:pt idx="484">
                  <c:v>-121.53804222416876</c:v>
                </c:pt>
                <c:pt idx="485">
                  <c:v>-116.65647900319098</c:v>
                </c:pt>
                <c:pt idx="486">
                  <c:v>-107.8926327418089</c:v>
                </c:pt>
                <c:pt idx="487">
                  <c:v>-107.20602139282228</c:v>
                </c:pt>
                <c:pt idx="488">
                  <c:v>-107.22324760544302</c:v>
                </c:pt>
                <c:pt idx="489">
                  <c:v>-110.0728652460575</c:v>
                </c:pt>
                <c:pt idx="490">
                  <c:v>-109.07448296952249</c:v>
                </c:pt>
                <c:pt idx="491">
                  <c:v>-103.79730774474143</c:v>
                </c:pt>
                <c:pt idx="492">
                  <c:v>-101.50144481348991</c:v>
                </c:pt>
                <c:pt idx="493">
                  <c:v>-104.97977275323868</c:v>
                </c:pt>
                <c:pt idx="494">
                  <c:v>-103.3024776186943</c:v>
                </c:pt>
                <c:pt idx="495">
                  <c:v>-103.78809011161326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80-44A7-BDBA-B2EBE41BF23E}"/>
            </c:ext>
          </c:extLst>
        </c:ser>
        <c:ser>
          <c:idx val="5"/>
          <c:order val="5"/>
          <c:tx>
            <c:strRef>
              <c:f>mtrx!$B$276</c:f>
              <c:strCache>
                <c:ptCount val="1"/>
                <c:pt idx="0">
                  <c:v>TOTAL 3.369 PERP nc-26</c:v>
                </c:pt>
              </c:strCache>
            </c:strRef>
          </c:tx>
          <c:spPr>
            <a:ln w="28575" cap="rnd">
              <a:solidFill>
                <a:schemeClr val="accent1">
                  <a:tint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0000"/>
                </a:schemeClr>
              </a:solidFill>
              <a:ln w="9525">
                <a:solidFill>
                  <a:schemeClr val="accent1">
                    <a:tint val="50000"/>
                  </a:schemeClr>
                </a:solidFill>
              </a:ln>
              <a:effectLst/>
            </c:spPr>
          </c:marker>
          <c:cat>
            <c:numRef>
              <c:f>mtrx!$N$270:$SO$270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mtrx!$N$276:$SO$276</c:f>
              <c:numCache>
                <c:formatCode>0</c:formatCode>
                <c:ptCount val="496"/>
                <c:pt idx="0">
                  <c:v>-164.9841589884758</c:v>
                </c:pt>
                <c:pt idx="1">
                  <c:v>-165.90024285936357</c:v>
                </c:pt>
                <c:pt idx="2">
                  <c:v>-174.3579121527672</c:v>
                </c:pt>
                <c:pt idx="3">
                  <c:v>-173.31305990314485</c:v>
                </c:pt>
                <c:pt idx="4">
                  <c:v>-176.90639631652834</c:v>
                </c:pt>
                <c:pt idx="5">
                  <c:v>-185.32928133106233</c:v>
                </c:pt>
                <c:pt idx="6">
                  <c:v>-191.4289867949486</c:v>
                </c:pt>
                <c:pt idx="7">
                  <c:v>-189.53116513681414</c:v>
                </c:pt>
                <c:pt idx="8">
                  <c:v>-188.55820391082761</c:v>
                </c:pt>
                <c:pt idx="9">
                  <c:v>-185.65374950170516</c:v>
                </c:pt>
                <c:pt idx="10">
                  <c:v>-180.87126543092728</c:v>
                </c:pt>
                <c:pt idx="11">
                  <c:v>-186.64936269140244</c:v>
                </c:pt>
                <c:pt idx="12">
                  <c:v>-174.74047711896895</c:v>
                </c:pt>
                <c:pt idx="13">
                  <c:v>-174.18134722137449</c:v>
                </c:pt>
                <c:pt idx="14">
                  <c:v>-159.67705261564257</c:v>
                </c:pt>
                <c:pt idx="15">
                  <c:v>-146.51459073305131</c:v>
                </c:pt>
                <c:pt idx="16">
                  <c:v>-161.17002509260175</c:v>
                </c:pt>
                <c:pt idx="17">
                  <c:v>-153.30381113815309</c:v>
                </c:pt>
                <c:pt idx="18">
                  <c:v>-152.99967463874819</c:v>
                </c:pt>
                <c:pt idx="19">
                  <c:v>-136.97836059951783</c:v>
                </c:pt>
                <c:pt idx="20">
                  <c:v>-130.94242202663423</c:v>
                </c:pt>
                <c:pt idx="21">
                  <c:v>-124.18763771295548</c:v>
                </c:pt>
                <c:pt idx="22">
                  <c:v>-131.84994911384581</c:v>
                </c:pt>
                <c:pt idx="23">
                  <c:v>-144.34185040044784</c:v>
                </c:pt>
                <c:pt idx="24">
                  <c:v>-147.97166986179352</c:v>
                </c:pt>
                <c:pt idx="25">
                  <c:v>-157.95970020914078</c:v>
                </c:pt>
                <c:pt idx="26">
                  <c:v>-156.34276492547986</c:v>
                </c:pt>
                <c:pt idx="27">
                  <c:v>-154.11486525440216</c:v>
                </c:pt>
                <c:pt idx="28">
                  <c:v>-147.72744887542723</c:v>
                </c:pt>
                <c:pt idx="29">
                  <c:v>-154.83487334394454</c:v>
                </c:pt>
                <c:pt idx="30">
                  <c:v>-163.29578402185439</c:v>
                </c:pt>
                <c:pt idx="31">
                  <c:v>-174.04501484107971</c:v>
                </c:pt>
                <c:pt idx="32">
                  <c:v>-170.31530494880676</c:v>
                </c:pt>
                <c:pt idx="33">
                  <c:v>-172.91745427989957</c:v>
                </c:pt>
                <c:pt idx="34">
                  <c:v>-180.36504184103009</c:v>
                </c:pt>
                <c:pt idx="35">
                  <c:v>-183.66270285892489</c:v>
                </c:pt>
                <c:pt idx="36">
                  <c:v>-196.13603038072586</c:v>
                </c:pt>
                <c:pt idx="37">
                  <c:v>-201.57312944269182</c:v>
                </c:pt>
                <c:pt idx="38">
                  <c:v>-203.61934376907345</c:v>
                </c:pt>
                <c:pt idx="39">
                  <c:v>-200.50384231042858</c:v>
                </c:pt>
                <c:pt idx="40">
                  <c:v>-202.84465383338926</c:v>
                </c:pt>
                <c:pt idx="41">
                  <c:v>-202.4106611790657</c:v>
                </c:pt>
                <c:pt idx="42">
                  <c:v>-204.04592952871326</c:v>
                </c:pt>
                <c:pt idx="43">
                  <c:v>-203.83593882703781</c:v>
                </c:pt>
                <c:pt idx="44">
                  <c:v>-208.25123237514495</c:v>
                </c:pt>
                <c:pt idx="45">
                  <c:v>-213.23990315628052</c:v>
                </c:pt>
                <c:pt idx="46">
                  <c:v>-218.27810093164439</c:v>
                </c:pt>
                <c:pt idx="47">
                  <c:v>-208.05684305429463</c:v>
                </c:pt>
                <c:pt idx="48">
                  <c:v>-202.3730902619362</c:v>
                </c:pt>
                <c:pt idx="49">
                  <c:v>-191.24837875413897</c:v>
                </c:pt>
                <c:pt idx="50">
                  <c:v>-182.78252051877976</c:v>
                </c:pt>
                <c:pt idx="51">
                  <c:v>-198.97532867097851</c:v>
                </c:pt>
                <c:pt idx="52">
                  <c:v>-204.8596545772553</c:v>
                </c:pt>
                <c:pt idx="53">
                  <c:v>-225.24583735895158</c:v>
                </c:pt>
                <c:pt idx="54">
                  <c:v>-233.02519435644149</c:v>
                </c:pt>
                <c:pt idx="55">
                  <c:v>-197.55524173164369</c:v>
                </c:pt>
                <c:pt idx="56">
                  <c:v>-189.76828112173081</c:v>
                </c:pt>
                <c:pt idx="57">
                  <c:v>-187.70933058881761</c:v>
                </c:pt>
                <c:pt idx="58">
                  <c:v>-173.18800966882702</c:v>
                </c:pt>
                <c:pt idx="59">
                  <c:v>-178.99980129337308</c:v>
                </c:pt>
                <c:pt idx="60">
                  <c:v>-202.67328850221637</c:v>
                </c:pt>
                <c:pt idx="61">
                  <c:v>-205.01289599657059</c:v>
                </c:pt>
                <c:pt idx="62">
                  <c:v>-209.8544359502792</c:v>
                </c:pt>
                <c:pt idx="63">
                  <c:v>-221.08419668102266</c:v>
                </c:pt>
                <c:pt idx="64">
                  <c:v>-214.74558804750444</c:v>
                </c:pt>
                <c:pt idx="65">
                  <c:v>-219.03141342496872</c:v>
                </c:pt>
                <c:pt idx="66">
                  <c:v>-223.56346010255814</c:v>
                </c:pt>
                <c:pt idx="67">
                  <c:v>-231.66444429540633</c:v>
                </c:pt>
                <c:pt idx="68">
                  <c:v>-232.54772138547895</c:v>
                </c:pt>
                <c:pt idx="69">
                  <c:v>-233.35147953605653</c:v>
                </c:pt>
                <c:pt idx="70">
                  <c:v>-246.05973300838468</c:v>
                </c:pt>
                <c:pt idx="71">
                  <c:v>-251.04960017013553</c:v>
                </c:pt>
                <c:pt idx="72">
                  <c:v>-305.11247866392137</c:v>
                </c:pt>
                <c:pt idx="73">
                  <c:v>-311.31456027984621</c:v>
                </c:pt>
                <c:pt idx="74">
                  <c:v>-294.18726781272886</c:v>
                </c:pt>
                <c:pt idx="75">
                  <c:v>-315.50423366451264</c:v>
                </c:pt>
                <c:pt idx="76">
                  <c:v>-293.55417462015146</c:v>
                </c:pt>
                <c:pt idx="77">
                  <c:v>-251.13531723356249</c:v>
                </c:pt>
                <c:pt idx="78">
                  <c:v>-185.25458807086943</c:v>
                </c:pt>
                <c:pt idx="79">
                  <c:v>-146.13664452362065</c:v>
                </c:pt>
                <c:pt idx="80">
                  <c:v>-137.35686898517608</c:v>
                </c:pt>
                <c:pt idx="81">
                  <c:v>-114.61030856370925</c:v>
                </c:pt>
                <c:pt idx="82">
                  <c:v>-115.02994723081589</c:v>
                </c:pt>
                <c:pt idx="83">
                  <c:v>-124.5063465356827</c:v>
                </c:pt>
                <c:pt idx="84">
                  <c:v>-89.076705986022944</c:v>
                </c:pt>
                <c:pt idx="85">
                  <c:v>-85.288352800846113</c:v>
                </c:pt>
                <c:pt idx="86">
                  <c:v>-83.799758451938644</c:v>
                </c:pt>
                <c:pt idx="87">
                  <c:v>-87.461919777870179</c:v>
                </c:pt>
                <c:pt idx="88">
                  <c:v>-98.035334889888773</c:v>
                </c:pt>
                <c:pt idx="89">
                  <c:v>-100.71535283565522</c:v>
                </c:pt>
                <c:pt idx="90">
                  <c:v>-94.464008390903487</c:v>
                </c:pt>
                <c:pt idx="91">
                  <c:v>-89.341128304481515</c:v>
                </c:pt>
                <c:pt idx="92">
                  <c:v>-88.364896869182587</c:v>
                </c:pt>
                <c:pt idx="93">
                  <c:v>-85.486412612438187</c:v>
                </c:pt>
                <c:pt idx="94">
                  <c:v>-77.893241767406465</c:v>
                </c:pt>
                <c:pt idx="95">
                  <c:v>-79.62333995771408</c:v>
                </c:pt>
                <c:pt idx="96">
                  <c:v>-81.108409137248984</c:v>
                </c:pt>
                <c:pt idx="97">
                  <c:v>-82.355552238464355</c:v>
                </c:pt>
                <c:pt idx="98">
                  <c:v>-81.817444656848906</c:v>
                </c:pt>
                <c:pt idx="99">
                  <c:v>-82.856568510532384</c:v>
                </c:pt>
                <c:pt idx="100">
                  <c:v>-82.850597614288318</c:v>
                </c:pt>
                <c:pt idx="101">
                  <c:v>-81.854484360694883</c:v>
                </c:pt>
                <c:pt idx="102">
                  <c:v>-82.527608865261087</c:v>
                </c:pt>
                <c:pt idx="103">
                  <c:v>-84.122813242435456</c:v>
                </c:pt>
                <c:pt idx="104">
                  <c:v>-79.915483151912682</c:v>
                </c:pt>
                <c:pt idx="105">
                  <c:v>-77.835222519874577</c:v>
                </c:pt>
                <c:pt idx="106">
                  <c:v>-78.071268918514249</c:v>
                </c:pt>
                <c:pt idx="107">
                  <c:v>-81.986706869602216</c:v>
                </c:pt>
                <c:pt idx="108">
                  <c:v>-88.985551808357258</c:v>
                </c:pt>
                <c:pt idx="109">
                  <c:v>-89.134585840225213</c:v>
                </c:pt>
                <c:pt idx="110">
                  <c:v>-88.021430186271658</c:v>
                </c:pt>
                <c:pt idx="111">
                  <c:v>-86.908244312763202</c:v>
                </c:pt>
                <c:pt idx="112">
                  <c:v>-89.093440786361697</c:v>
                </c:pt>
                <c:pt idx="113">
                  <c:v>-92.218862093448621</c:v>
                </c:pt>
                <c:pt idx="114">
                  <c:v>-83.254893208026886</c:v>
                </c:pt>
                <c:pt idx="115">
                  <c:v>-79.046511139869693</c:v>
                </c:pt>
                <c:pt idx="116">
                  <c:v>-74.61600289344787</c:v>
                </c:pt>
                <c:pt idx="117">
                  <c:v>-74.190942733287812</c:v>
                </c:pt>
                <c:pt idx="118">
                  <c:v>-72.561740959644325</c:v>
                </c:pt>
                <c:pt idx="119">
                  <c:v>-74.596901262760156</c:v>
                </c:pt>
                <c:pt idx="120">
                  <c:v>-76.912174633502957</c:v>
                </c:pt>
                <c:pt idx="121">
                  <c:v>-79.950469948291783</c:v>
                </c:pt>
                <c:pt idx="122">
                  <c:v>-77.876288166046152</c:v>
                </c:pt>
                <c:pt idx="123">
                  <c:v>-77.453217777729037</c:v>
                </c:pt>
                <c:pt idx="124">
                  <c:v>-80.3424836168289</c:v>
                </c:pt>
                <c:pt idx="125">
                  <c:v>-80.683497657299057</c:v>
                </c:pt>
                <c:pt idx="126">
                  <c:v>-84.538903901100156</c:v>
                </c:pt>
                <c:pt idx="127">
                  <c:v>-84.33399065446855</c:v>
                </c:pt>
                <c:pt idx="128">
                  <c:v>-81.724773910522458</c:v>
                </c:pt>
                <c:pt idx="129">
                  <c:v>-77.973407928466798</c:v>
                </c:pt>
                <c:pt idx="130">
                  <c:v>-74.20096040010452</c:v>
                </c:pt>
                <c:pt idx="131">
                  <c:v>-70.191640072822565</c:v>
                </c:pt>
                <c:pt idx="132">
                  <c:v>-70.429611062049858</c:v>
                </c:pt>
                <c:pt idx="133">
                  <c:v>-74.587973138809204</c:v>
                </c:pt>
                <c:pt idx="134">
                  <c:v>-73.998982065200806</c:v>
                </c:pt>
                <c:pt idx="135">
                  <c:v>-73.92598913192748</c:v>
                </c:pt>
                <c:pt idx="136">
                  <c:v>-75.903091320514676</c:v>
                </c:pt>
                <c:pt idx="137">
                  <c:v>-74.499085834503177</c:v>
                </c:pt>
                <c:pt idx="138">
                  <c:v>-75.784225216388705</c:v>
                </c:pt>
                <c:pt idx="139">
                  <c:v>-78.180464183330542</c:v>
                </c:pt>
                <c:pt idx="140">
                  <c:v>-78.061444005966166</c:v>
                </c:pt>
                <c:pt idx="141">
                  <c:v>-78.470595754623417</c:v>
                </c:pt>
                <c:pt idx="142">
                  <c:v>-78.840723141670225</c:v>
                </c:pt>
                <c:pt idx="143">
                  <c:v>-81.723004415988925</c:v>
                </c:pt>
                <c:pt idx="144">
                  <c:v>-79.984832954883572</c:v>
                </c:pt>
                <c:pt idx="145">
                  <c:v>-80.912939327716799</c:v>
                </c:pt>
                <c:pt idx="146">
                  <c:v>-83.920172157764455</c:v>
                </c:pt>
                <c:pt idx="147">
                  <c:v>-85.199379789352406</c:v>
                </c:pt>
                <c:pt idx="148">
                  <c:v>-89.781814393043518</c:v>
                </c:pt>
                <c:pt idx="149">
                  <c:v>-107.42163900327682</c:v>
                </c:pt>
                <c:pt idx="150">
                  <c:v>-83.094277042865741</c:v>
                </c:pt>
                <c:pt idx="151">
                  <c:v>-88.16763670206069</c:v>
                </c:pt>
                <c:pt idx="152">
                  <c:v>-88.902723269462584</c:v>
                </c:pt>
                <c:pt idx="153">
                  <c:v>-89.992800724506381</c:v>
                </c:pt>
                <c:pt idx="154">
                  <c:v>-87.996626101970662</c:v>
                </c:pt>
                <c:pt idx="155">
                  <c:v>-90.94993303966524</c:v>
                </c:pt>
                <c:pt idx="156">
                  <c:v>-97.166658123016376</c:v>
                </c:pt>
                <c:pt idx="157">
                  <c:v>-96.827631622791287</c:v>
                </c:pt>
                <c:pt idx="158">
                  <c:v>-98.082766820430749</c:v>
                </c:pt>
                <c:pt idx="159">
                  <c:v>-93.709299300670608</c:v>
                </c:pt>
                <c:pt idx="160">
                  <c:v>-91.606030672073359</c:v>
                </c:pt>
                <c:pt idx="161">
                  <c:v>-90.259934713363663</c:v>
                </c:pt>
                <c:pt idx="162">
                  <c:v>-88.366874739170072</c:v>
                </c:pt>
                <c:pt idx="163">
                  <c:v>-86.169604808807378</c:v>
                </c:pt>
                <c:pt idx="164">
                  <c:v>-83.622261886596704</c:v>
                </c:pt>
                <c:pt idx="165">
                  <c:v>-83.001231853008278</c:v>
                </c:pt>
                <c:pt idx="166">
                  <c:v>-79.824959877014152</c:v>
                </c:pt>
                <c:pt idx="167">
                  <c:v>-75.501552145481099</c:v>
                </c:pt>
                <c:pt idx="168">
                  <c:v>-77.10477400350571</c:v>
                </c:pt>
                <c:pt idx="169">
                  <c:v>-75.761558933258058</c:v>
                </c:pt>
                <c:pt idx="170">
                  <c:v>-80.300989538669597</c:v>
                </c:pt>
                <c:pt idx="171">
                  <c:v>-82.654364726066589</c:v>
                </c:pt>
                <c:pt idx="172">
                  <c:v>-81.4804036860466</c:v>
                </c:pt>
                <c:pt idx="173">
                  <c:v>-78.825109115123752</c:v>
                </c:pt>
                <c:pt idx="174">
                  <c:v>-77.19091663980484</c:v>
                </c:pt>
                <c:pt idx="175">
                  <c:v>-74.48857641410828</c:v>
                </c:pt>
                <c:pt idx="176">
                  <c:v>-76.583807663440695</c:v>
                </c:pt>
                <c:pt idx="177">
                  <c:v>-79.078113578319531</c:v>
                </c:pt>
                <c:pt idx="178">
                  <c:v>-80.668242825031285</c:v>
                </c:pt>
                <c:pt idx="179">
                  <c:v>-78.707014272212973</c:v>
                </c:pt>
                <c:pt idx="180">
                  <c:v>-78.109981728076946</c:v>
                </c:pt>
                <c:pt idx="181">
                  <c:v>-80.307396991252887</c:v>
                </c:pt>
                <c:pt idx="182">
                  <c:v>-82.289635679244981</c:v>
                </c:pt>
                <c:pt idx="183">
                  <c:v>-83.265622754573798</c:v>
                </c:pt>
                <c:pt idx="184">
                  <c:v>-87.059015608787533</c:v>
                </c:pt>
                <c:pt idx="185">
                  <c:v>-87.206253366947166</c:v>
                </c:pt>
                <c:pt idx="186">
                  <c:v>-88.222224635124206</c:v>
                </c:pt>
                <c:pt idx="187">
                  <c:v>-89.844595917224865</c:v>
                </c:pt>
                <c:pt idx="188">
                  <c:v>-93.504058880805985</c:v>
                </c:pt>
                <c:pt idx="189">
                  <c:v>-93.433199192523958</c:v>
                </c:pt>
                <c:pt idx="190">
                  <c:v>-90.90985087728501</c:v>
                </c:pt>
                <c:pt idx="191">
                  <c:v>-92.782988399505626</c:v>
                </c:pt>
                <c:pt idx="192">
                  <c:v>-91.929060554504403</c:v>
                </c:pt>
                <c:pt idx="193">
                  <c:v>-87.770505165576935</c:v>
                </c:pt>
                <c:pt idx="194">
                  <c:v>-88.154310086727151</c:v>
                </c:pt>
                <c:pt idx="195">
                  <c:v>-87.911299393653877</c:v>
                </c:pt>
                <c:pt idx="196">
                  <c:v>-87.492379359245291</c:v>
                </c:pt>
                <c:pt idx="197">
                  <c:v>-92.276794157505037</c:v>
                </c:pt>
                <c:pt idx="198">
                  <c:v>-94.666984401226046</c:v>
                </c:pt>
                <c:pt idx="199">
                  <c:v>-96.020058787822734</c:v>
                </c:pt>
                <c:pt idx="200">
                  <c:v>-96.099072921276075</c:v>
                </c:pt>
                <c:pt idx="201">
                  <c:v>-91.84561907005309</c:v>
                </c:pt>
                <c:pt idx="202">
                  <c:v>-102.48493623590467</c:v>
                </c:pt>
                <c:pt idx="203">
                  <c:v>-102.37896208524705</c:v>
                </c:pt>
                <c:pt idx="204">
                  <c:v>-93.375153038024905</c:v>
                </c:pt>
                <c:pt idx="205">
                  <c:v>-89.046614479064942</c:v>
                </c:pt>
                <c:pt idx="206">
                  <c:v>-83.897996698379515</c:v>
                </c:pt>
                <c:pt idx="207">
                  <c:v>-89.412488114833849</c:v>
                </c:pt>
                <c:pt idx="208">
                  <c:v>-108.35263956117632</c:v>
                </c:pt>
                <c:pt idx="209">
                  <c:v>-106.22042774534225</c:v>
                </c:pt>
                <c:pt idx="210">
                  <c:v>-104.51316144132613</c:v>
                </c:pt>
                <c:pt idx="211">
                  <c:v>-104.61311922693255</c:v>
                </c:pt>
                <c:pt idx="212">
                  <c:v>-98.412611724376688</c:v>
                </c:pt>
                <c:pt idx="213">
                  <c:v>-106.20840161705016</c:v>
                </c:pt>
                <c:pt idx="214">
                  <c:v>-108.98880190992355</c:v>
                </c:pt>
                <c:pt idx="215">
                  <c:v>-106.38949404239652</c:v>
                </c:pt>
                <c:pt idx="216">
                  <c:v>-107.10847302818297</c:v>
                </c:pt>
                <c:pt idx="217">
                  <c:v>-108.62751421976088</c:v>
                </c:pt>
                <c:pt idx="218">
                  <c:v>-109.37276462364198</c:v>
                </c:pt>
                <c:pt idx="219">
                  <c:v>-105.42847470188138</c:v>
                </c:pt>
                <c:pt idx="220">
                  <c:v>-99.32212294626234</c:v>
                </c:pt>
                <c:pt idx="221">
                  <c:v>-101.15506427383423</c:v>
                </c:pt>
                <c:pt idx="222">
                  <c:v>-101.93311457777024</c:v>
                </c:pt>
                <c:pt idx="223">
                  <c:v>-108.75495970249175</c:v>
                </c:pt>
                <c:pt idx="224">
                  <c:v>-120.6519224510193</c:v>
                </c:pt>
                <c:pt idx="225">
                  <c:v>-119.89606108903885</c:v>
                </c:pt>
                <c:pt idx="226">
                  <c:v>-128.70617065811157</c:v>
                </c:pt>
                <c:pt idx="227">
                  <c:v>-129.27342952346802</c:v>
                </c:pt>
                <c:pt idx="228">
                  <c:v>-120.52821209383011</c:v>
                </c:pt>
                <c:pt idx="229">
                  <c:v>-107.25138138151169</c:v>
                </c:pt>
                <c:pt idx="230">
                  <c:v>-103.12190130901337</c:v>
                </c:pt>
                <c:pt idx="231">
                  <c:v>-107.30707946491242</c:v>
                </c:pt>
                <c:pt idx="232">
                  <c:v>-105.16314892339707</c:v>
                </c:pt>
                <c:pt idx="233">
                  <c:v>-112.51672030544282</c:v>
                </c:pt>
                <c:pt idx="234">
                  <c:v>-111.76377311992644</c:v>
                </c:pt>
                <c:pt idx="235">
                  <c:v>-118.85103124141692</c:v>
                </c:pt>
                <c:pt idx="236">
                  <c:v>-114.17431964063645</c:v>
                </c:pt>
                <c:pt idx="237">
                  <c:v>-106.36353281641004</c:v>
                </c:pt>
                <c:pt idx="238">
                  <c:v>-102.49027646160128</c:v>
                </c:pt>
                <c:pt idx="239">
                  <c:v>-101.18297426605227</c:v>
                </c:pt>
                <c:pt idx="240">
                  <c:v>-93.841119192123415</c:v>
                </c:pt>
                <c:pt idx="241">
                  <c:v>-90.755735078334808</c:v>
                </c:pt>
                <c:pt idx="242">
                  <c:v>-90.614667107582093</c:v>
                </c:pt>
                <c:pt idx="243">
                  <c:v>-97.782520786762234</c:v>
                </c:pt>
                <c:pt idx="244">
                  <c:v>-104.70421769618989</c:v>
                </c:pt>
                <c:pt idx="245">
                  <c:v>-109.99381715917588</c:v>
                </c:pt>
                <c:pt idx="246">
                  <c:v>-107.63964402437212</c:v>
                </c:pt>
                <c:pt idx="247">
                  <c:v>-107.92969944238661</c:v>
                </c:pt>
                <c:pt idx="248">
                  <c:v>-101.98509514427187</c:v>
                </c:pt>
                <c:pt idx="249">
                  <c:v>-99.333747851848599</c:v>
                </c:pt>
                <c:pt idx="250">
                  <c:v>-98.04469838476183</c:v>
                </c:pt>
                <c:pt idx="251">
                  <c:v>-95.883482012748715</c:v>
                </c:pt>
                <c:pt idx="252">
                  <c:v>-97.601645384311681</c:v>
                </c:pt>
                <c:pt idx="253">
                  <c:v>-104.97345963859559</c:v>
                </c:pt>
                <c:pt idx="254">
                  <c:v>-108.57985528230668</c:v>
                </c:pt>
                <c:pt idx="255">
                  <c:v>-106.54058711862561</c:v>
                </c:pt>
                <c:pt idx="256">
                  <c:v>-100.73890192508696</c:v>
                </c:pt>
                <c:pt idx="257">
                  <c:v>-100.93693372535705</c:v>
                </c:pt>
                <c:pt idx="258">
                  <c:v>-104.56136275005342</c:v>
                </c:pt>
                <c:pt idx="259">
                  <c:v>-109.30791283893586</c:v>
                </c:pt>
                <c:pt idx="260">
                  <c:v>-110.40814985322955</c:v>
                </c:pt>
                <c:pt idx="261">
                  <c:v>-115.44172067737577</c:v>
                </c:pt>
                <c:pt idx="262">
                  <c:v>-118.81316002321242</c:v>
                </c:pt>
                <c:pt idx="263">
                  <c:v>-118.68517694616318</c:v>
                </c:pt>
                <c:pt idx="264">
                  <c:v>-119.25514756345748</c:v>
                </c:pt>
                <c:pt idx="265">
                  <c:v>-113.11354772853852</c:v>
                </c:pt>
                <c:pt idx="266">
                  <c:v>-111.74543800830843</c:v>
                </c:pt>
                <c:pt idx="267">
                  <c:v>-110.36038612365724</c:v>
                </c:pt>
                <c:pt idx="268">
                  <c:v>-110.79655897951126</c:v>
                </c:pt>
                <c:pt idx="269">
                  <c:v>-118.50067338371278</c:v>
                </c:pt>
                <c:pt idx="270">
                  <c:v>-126.19248652219773</c:v>
                </c:pt>
                <c:pt idx="271">
                  <c:v>-129.02474845600125</c:v>
                </c:pt>
                <c:pt idx="272">
                  <c:v>-129.90479941081998</c:v>
                </c:pt>
                <c:pt idx="273">
                  <c:v>-130.43975403499604</c:v>
                </c:pt>
                <c:pt idx="274">
                  <c:v>-125.02626540803908</c:v>
                </c:pt>
                <c:pt idx="275">
                  <c:v>-129.39886561489106</c:v>
                </c:pt>
                <c:pt idx="276">
                  <c:v>-133.35955917692186</c:v>
                </c:pt>
                <c:pt idx="277">
                  <c:v>-133.74356187343597</c:v>
                </c:pt>
                <c:pt idx="278">
                  <c:v>-134.82873212575913</c:v>
                </c:pt>
                <c:pt idx="279">
                  <c:v>-135.26512823438645</c:v>
                </c:pt>
                <c:pt idx="280">
                  <c:v>-137.10941462278367</c:v>
                </c:pt>
                <c:pt idx="281">
                  <c:v>-137.45823786163331</c:v>
                </c:pt>
                <c:pt idx="282">
                  <c:v>-131.97390377283097</c:v>
                </c:pt>
                <c:pt idx="283">
                  <c:v>-136.28908973932266</c:v>
                </c:pt>
                <c:pt idx="284">
                  <c:v>-135.43091093254088</c:v>
                </c:pt>
                <c:pt idx="285">
                  <c:v>-133.3878787603378</c:v>
                </c:pt>
                <c:pt idx="286">
                  <c:v>-134.64870860099791</c:v>
                </c:pt>
                <c:pt idx="287">
                  <c:v>-138.70595305395125</c:v>
                </c:pt>
                <c:pt idx="288">
                  <c:v>-127.04699700021742</c:v>
                </c:pt>
                <c:pt idx="289">
                  <c:v>-125.65274873495103</c:v>
                </c:pt>
                <c:pt idx="290">
                  <c:v>-127.00173980855941</c:v>
                </c:pt>
                <c:pt idx="291">
                  <c:v>-125.026793366909</c:v>
                </c:pt>
                <c:pt idx="292">
                  <c:v>-125.13069991874696</c:v>
                </c:pt>
                <c:pt idx="293">
                  <c:v>-125.92304869890214</c:v>
                </c:pt>
                <c:pt idx="294">
                  <c:v>-127.36697496318817</c:v>
                </c:pt>
                <c:pt idx="295">
                  <c:v>-127.18198305273057</c:v>
                </c:pt>
                <c:pt idx="296">
                  <c:v>-126.75159317398072</c:v>
                </c:pt>
                <c:pt idx="297">
                  <c:v>-131.02492698383332</c:v>
                </c:pt>
                <c:pt idx="298">
                  <c:v>-128.23833402967455</c:v>
                </c:pt>
                <c:pt idx="299">
                  <c:v>-118.09153781414032</c:v>
                </c:pt>
                <c:pt idx="300">
                  <c:v>-111.06472848796844</c:v>
                </c:pt>
                <c:pt idx="301">
                  <c:v>-110.00960472726823</c:v>
                </c:pt>
                <c:pt idx="302">
                  <c:v>-110.21561290979385</c:v>
                </c:pt>
                <c:pt idx="303">
                  <c:v>-112.13188748931887</c:v>
                </c:pt>
                <c:pt idx="304">
                  <c:v>-113.88013733530043</c:v>
                </c:pt>
                <c:pt idx="305">
                  <c:v>-117.02336263370513</c:v>
                </c:pt>
                <c:pt idx="306">
                  <c:v>-118.29536086702349</c:v>
                </c:pt>
                <c:pt idx="307">
                  <c:v>-118.75238708829878</c:v>
                </c:pt>
                <c:pt idx="308">
                  <c:v>-114.96910200166703</c:v>
                </c:pt>
                <c:pt idx="309">
                  <c:v>-117.00527104520799</c:v>
                </c:pt>
                <c:pt idx="310">
                  <c:v>-112.62986526632309</c:v>
                </c:pt>
                <c:pt idx="311">
                  <c:v>-111.10460891151428</c:v>
                </c:pt>
                <c:pt idx="312">
                  <c:v>-109.18562992572782</c:v>
                </c:pt>
                <c:pt idx="313">
                  <c:v>-112.83807261896133</c:v>
                </c:pt>
                <c:pt idx="314">
                  <c:v>-122.05401602697373</c:v>
                </c:pt>
                <c:pt idx="315">
                  <c:v>-125.06837828969955</c:v>
                </c:pt>
                <c:pt idx="316">
                  <c:v>-124.14217298269273</c:v>
                </c:pt>
                <c:pt idx="317">
                  <c:v>-121.79403387975694</c:v>
                </c:pt>
                <c:pt idx="318">
                  <c:v>-121.2239267630577</c:v>
                </c:pt>
                <c:pt idx="319">
                  <c:v>-118.81288296794889</c:v>
                </c:pt>
                <c:pt idx="320">
                  <c:v>-114.96347700309752</c:v>
                </c:pt>
                <c:pt idx="321">
                  <c:v>-114.3666836118698</c:v>
                </c:pt>
                <c:pt idx="322">
                  <c:v>-108.19641126394275</c:v>
                </c:pt>
                <c:pt idx="323">
                  <c:v>-116.69519250917435</c:v>
                </c:pt>
                <c:pt idx="324">
                  <c:v>-120.39749851703644</c:v>
                </c:pt>
                <c:pt idx="325">
                  <c:v>-126.46121393012999</c:v>
                </c:pt>
                <c:pt idx="326">
                  <c:v>-123.20288235187532</c:v>
                </c:pt>
                <c:pt idx="327">
                  <c:v>-130.75544062328339</c:v>
                </c:pt>
                <c:pt idx="328">
                  <c:v>-129.18415525770183</c:v>
                </c:pt>
                <c:pt idx="329">
                  <c:v>-132.85167871856686</c:v>
                </c:pt>
                <c:pt idx="330">
                  <c:v>-124.53704624652862</c:v>
                </c:pt>
                <c:pt idx="331">
                  <c:v>-113.30412162113191</c:v>
                </c:pt>
                <c:pt idx="332">
                  <c:v>-118.3235764951706</c:v>
                </c:pt>
                <c:pt idx="333">
                  <c:v>-125.14917781782151</c:v>
                </c:pt>
                <c:pt idx="334">
                  <c:v>-123.91117586517333</c:v>
                </c:pt>
                <c:pt idx="335">
                  <c:v>-132.0830581831932</c:v>
                </c:pt>
                <c:pt idx="336">
                  <c:v>-137.68181385803223</c:v>
                </c:pt>
                <c:pt idx="337">
                  <c:v>-148.22863936328889</c:v>
                </c:pt>
                <c:pt idx="338">
                  <c:v>-156.24224775266649</c:v>
                </c:pt>
                <c:pt idx="339">
                  <c:v>-154.31099316453933</c:v>
                </c:pt>
                <c:pt idx="340">
                  <c:v>-146.07233577299121</c:v>
                </c:pt>
                <c:pt idx="341">
                  <c:v>-139.54281683349609</c:v>
                </c:pt>
                <c:pt idx="342">
                  <c:v>-141.03982901430129</c:v>
                </c:pt>
                <c:pt idx="343">
                  <c:v>-137.86053806972504</c:v>
                </c:pt>
                <c:pt idx="344">
                  <c:v>-135.16340538263321</c:v>
                </c:pt>
                <c:pt idx="345">
                  <c:v>-138.82787411117556</c:v>
                </c:pt>
                <c:pt idx="346">
                  <c:v>-143.49356916093825</c:v>
                </c:pt>
                <c:pt idx="347">
                  <c:v>-148.9840019979477</c:v>
                </c:pt>
                <c:pt idx="348">
                  <c:v>-153.28334529209138</c:v>
                </c:pt>
                <c:pt idx="349">
                  <c:v>-149.58509349346161</c:v>
                </c:pt>
                <c:pt idx="350">
                  <c:v>-150.49929257059097</c:v>
                </c:pt>
                <c:pt idx="351">
                  <c:v>-147.4491249217987</c:v>
                </c:pt>
                <c:pt idx="352">
                  <c:v>-147.11128699159622</c:v>
                </c:pt>
                <c:pt idx="353">
                  <c:v>-150.55153023576736</c:v>
                </c:pt>
                <c:pt idx="354">
                  <c:v>-147.29833673763275</c:v>
                </c:pt>
                <c:pt idx="355">
                  <c:v>-145.5413159093857</c:v>
                </c:pt>
                <c:pt idx="356">
                  <c:v>-148.73468012475968</c:v>
                </c:pt>
                <c:pt idx="357">
                  <c:v>-157.21341441345214</c:v>
                </c:pt>
                <c:pt idx="358">
                  <c:v>-162.98465319442749</c:v>
                </c:pt>
                <c:pt idx="359">
                  <c:v>-156.87903011369707</c:v>
                </c:pt>
                <c:pt idx="360">
                  <c:v>-145.77122915601728</c:v>
                </c:pt>
                <c:pt idx="361">
                  <c:v>-148.41136835193635</c:v>
                </c:pt>
                <c:pt idx="362">
                  <c:v>-154.7509119319916</c:v>
                </c:pt>
                <c:pt idx="363">
                  <c:v>-153.10606079816819</c:v>
                </c:pt>
                <c:pt idx="364">
                  <c:v>-155.38639423608777</c:v>
                </c:pt>
                <c:pt idx="365">
                  <c:v>-161.25011057901384</c:v>
                </c:pt>
                <c:pt idx="366">
                  <c:v>-164.89524484682084</c:v>
                </c:pt>
                <c:pt idx="367">
                  <c:v>-160.64903293800353</c:v>
                </c:pt>
                <c:pt idx="368">
                  <c:v>-159.42103368186952</c:v>
                </c:pt>
                <c:pt idx="369">
                  <c:v>-160.81624931001662</c:v>
                </c:pt>
                <c:pt idx="370">
                  <c:v>-160.82397221994398</c:v>
                </c:pt>
                <c:pt idx="371">
                  <c:v>-155.9645668129921</c:v>
                </c:pt>
                <c:pt idx="372">
                  <c:v>-148.44409761953352</c:v>
                </c:pt>
                <c:pt idx="373">
                  <c:v>-149.59518121147158</c:v>
                </c:pt>
                <c:pt idx="374">
                  <c:v>-152.23468518066409</c:v>
                </c:pt>
                <c:pt idx="375">
                  <c:v>-148.18341878366471</c:v>
                </c:pt>
                <c:pt idx="376">
                  <c:v>-155.48097277784348</c:v>
                </c:pt>
                <c:pt idx="377">
                  <c:v>-152.69984390306473</c:v>
                </c:pt>
                <c:pt idx="378">
                  <c:v>-147.94441469240189</c:v>
                </c:pt>
                <c:pt idx="379">
                  <c:v>-148.88680336236951</c:v>
                </c:pt>
                <c:pt idx="380">
                  <c:v>-148.93384278726577</c:v>
                </c:pt>
                <c:pt idx="381">
                  <c:v>-159.01797811269762</c:v>
                </c:pt>
                <c:pt idx="382">
                  <c:v>-161.66766302728649</c:v>
                </c:pt>
                <c:pt idx="383">
                  <c:v>-170.37013566112518</c:v>
                </c:pt>
                <c:pt idx="384">
                  <c:v>-176.73655510854721</c:v>
                </c:pt>
                <c:pt idx="385">
                  <c:v>-166.48481654262537</c:v>
                </c:pt>
                <c:pt idx="386">
                  <c:v>-155.07390977001188</c:v>
                </c:pt>
                <c:pt idx="387">
                  <c:v>-153.51684105539323</c:v>
                </c:pt>
                <c:pt idx="388">
                  <c:v>-155.08576369333269</c:v>
                </c:pt>
                <c:pt idx="389">
                  <c:v>-155.67558618831634</c:v>
                </c:pt>
                <c:pt idx="390">
                  <c:v>-161.40660506391526</c:v>
                </c:pt>
                <c:pt idx="391">
                  <c:v>-160.67659957790374</c:v>
                </c:pt>
                <c:pt idx="392">
                  <c:v>-159.25940886926651</c:v>
                </c:pt>
                <c:pt idx="393">
                  <c:v>-159.21130324029923</c:v>
                </c:pt>
                <c:pt idx="394">
                  <c:v>-155.10781396245955</c:v>
                </c:pt>
                <c:pt idx="395">
                  <c:v>-154.15384446096419</c:v>
                </c:pt>
                <c:pt idx="396">
                  <c:v>-146.27061144495011</c:v>
                </c:pt>
                <c:pt idx="397">
                  <c:v>-153.37142077112196</c:v>
                </c:pt>
                <c:pt idx="398">
                  <c:v>-170.27478055810928</c:v>
                </c:pt>
                <c:pt idx="399">
                  <c:v>-178.22263460922238</c:v>
                </c:pt>
                <c:pt idx="400">
                  <c:v>-181.76055138921737</c:v>
                </c:pt>
                <c:pt idx="401">
                  <c:v>-188.95718097877506</c:v>
                </c:pt>
                <c:pt idx="402">
                  <c:v>-185.91567561483384</c:v>
                </c:pt>
                <c:pt idx="403">
                  <c:v>-179.12517090177533</c:v>
                </c:pt>
                <c:pt idx="404">
                  <c:v>-176.76386015176774</c:v>
                </c:pt>
                <c:pt idx="405">
                  <c:v>-185.55074842071537</c:v>
                </c:pt>
                <c:pt idx="406">
                  <c:v>-183.34348490619664</c:v>
                </c:pt>
                <c:pt idx="407">
                  <c:v>-177.88784090423582</c:v>
                </c:pt>
                <c:pt idx="408">
                  <c:v>-172.82155609655376</c:v>
                </c:pt>
                <c:pt idx="409">
                  <c:v>-165.41877940750123</c:v>
                </c:pt>
                <c:pt idx="410">
                  <c:v>-166.45669302606586</c:v>
                </c:pt>
                <c:pt idx="411">
                  <c:v>-154.89588128232955</c:v>
                </c:pt>
                <c:pt idx="412">
                  <c:v>-157.70608454370497</c:v>
                </c:pt>
                <c:pt idx="413">
                  <c:v>-166.51868967866898</c:v>
                </c:pt>
                <c:pt idx="414">
                  <c:v>-157.78673120737076</c:v>
                </c:pt>
                <c:pt idx="415">
                  <c:v>-156.82335109186172</c:v>
                </c:pt>
                <c:pt idx="416">
                  <c:v>-152.76278045368193</c:v>
                </c:pt>
                <c:pt idx="417">
                  <c:v>-141.7028367667198</c:v>
                </c:pt>
                <c:pt idx="418">
                  <c:v>-134.40199666309354</c:v>
                </c:pt>
                <c:pt idx="419">
                  <c:v>-131.81356271028517</c:v>
                </c:pt>
                <c:pt idx="420">
                  <c:v>-129.29323606014253</c:v>
                </c:pt>
                <c:pt idx="421">
                  <c:v>-120.64265770435331</c:v>
                </c:pt>
                <c:pt idx="422">
                  <c:v>-121.54477514219283</c:v>
                </c:pt>
                <c:pt idx="423">
                  <c:v>-123.53008468341827</c:v>
                </c:pt>
                <c:pt idx="424">
                  <c:v>-124.13819663524629</c:v>
                </c:pt>
                <c:pt idx="425">
                  <c:v>-121.73820677042006</c:v>
                </c:pt>
                <c:pt idx="426">
                  <c:v>-122.32144536542893</c:v>
                </c:pt>
                <c:pt idx="427">
                  <c:v>-125.97174821186066</c:v>
                </c:pt>
                <c:pt idx="428">
                  <c:v>-127.57603850555421</c:v>
                </c:pt>
                <c:pt idx="429">
                  <c:v>-130.67414785385131</c:v>
                </c:pt>
                <c:pt idx="430">
                  <c:v>-132.04433465719222</c:v>
                </c:pt>
                <c:pt idx="431">
                  <c:v>-124.59261003875733</c:v>
                </c:pt>
                <c:pt idx="432">
                  <c:v>-124.53143495130537</c:v>
                </c:pt>
                <c:pt idx="433">
                  <c:v>-120.69606738853454</c:v>
                </c:pt>
                <c:pt idx="434">
                  <c:v>-113.54860210037231</c:v>
                </c:pt>
                <c:pt idx="435">
                  <c:v>-117.40170921707153</c:v>
                </c:pt>
                <c:pt idx="436">
                  <c:v>-114.96043956565859</c:v>
                </c:pt>
                <c:pt idx="437">
                  <c:v>-111.86733421564104</c:v>
                </c:pt>
                <c:pt idx="438">
                  <c:v>-113.44443129014969</c:v>
                </c:pt>
                <c:pt idx="439">
                  <c:v>-112.99041929531099</c:v>
                </c:pt>
                <c:pt idx="440">
                  <c:v>-115.85842859363557</c:v>
                </c:pt>
                <c:pt idx="441">
                  <c:v>-117.21046355533601</c:v>
                </c:pt>
                <c:pt idx="442">
                  <c:v>-111.45906800460816</c:v>
                </c:pt>
                <c:pt idx="443">
                  <c:v>-114.45809599256513</c:v>
                </c:pt>
                <c:pt idx="444">
                  <c:v>-113.82793224906921</c:v>
                </c:pt>
                <c:pt idx="445">
                  <c:v>-109.6034544081688</c:v>
                </c:pt>
                <c:pt idx="446">
                  <c:v>-109.33258495664597</c:v>
                </c:pt>
                <c:pt idx="447">
                  <c:v>-115.00795688962938</c:v>
                </c:pt>
                <c:pt idx="448">
                  <c:v>-120.1385643491745</c:v>
                </c:pt>
                <c:pt idx="449">
                  <c:v>-119.18131366634368</c:v>
                </c:pt>
                <c:pt idx="450">
                  <c:v>-120.88855086660382</c:v>
                </c:pt>
                <c:pt idx="451">
                  <c:v>-117.64138610029221</c:v>
                </c:pt>
                <c:pt idx="452">
                  <c:v>-118.56751274347303</c:v>
                </c:pt>
                <c:pt idx="453">
                  <c:v>-119.43444030952453</c:v>
                </c:pt>
                <c:pt idx="454">
                  <c:v>-119.88046364831925</c:v>
                </c:pt>
                <c:pt idx="455">
                  <c:v>-127.26542347955706</c:v>
                </c:pt>
                <c:pt idx="456">
                  <c:v>-125.91025397109985</c:v>
                </c:pt>
                <c:pt idx="457">
                  <c:v>-124.62418953371048</c:v>
                </c:pt>
                <c:pt idx="458">
                  <c:v>-127.03938126516341</c:v>
                </c:pt>
                <c:pt idx="459">
                  <c:v>-128.52650930309298</c:v>
                </c:pt>
                <c:pt idx="460">
                  <c:v>-127.39557699489592</c:v>
                </c:pt>
                <c:pt idx="461">
                  <c:v>-131.53289276599887</c:v>
                </c:pt>
                <c:pt idx="462">
                  <c:v>-131.72392242765426</c:v>
                </c:pt>
                <c:pt idx="463">
                  <c:v>-126.81974436473847</c:v>
                </c:pt>
                <c:pt idx="464">
                  <c:v>-130.07613275575636</c:v>
                </c:pt>
                <c:pt idx="465">
                  <c:v>-137.84092627477645</c:v>
                </c:pt>
                <c:pt idx="466">
                  <c:v>-141.58948026895519</c:v>
                </c:pt>
                <c:pt idx="467">
                  <c:v>-141.1464679951668</c:v>
                </c:pt>
                <c:pt idx="468">
                  <c:v>-141.50254944849019</c:v>
                </c:pt>
                <c:pt idx="469">
                  <c:v>-143.45860970163346</c:v>
                </c:pt>
                <c:pt idx="470">
                  <c:v>-142.6913764066696</c:v>
                </c:pt>
                <c:pt idx="471">
                  <c:v>-140.09009039020538</c:v>
                </c:pt>
                <c:pt idx="472">
                  <c:v>-134.11558642101286</c:v>
                </c:pt>
                <c:pt idx="473">
                  <c:v>-133.79365299701692</c:v>
                </c:pt>
                <c:pt idx="474">
                  <c:v>-134.70173203277588</c:v>
                </c:pt>
                <c:pt idx="475">
                  <c:v>-133.07768749380111</c:v>
                </c:pt>
                <c:pt idx="476">
                  <c:v>-129.82463626003263</c:v>
                </c:pt>
                <c:pt idx="477">
                  <c:v>-128.73857033491134</c:v>
                </c:pt>
                <c:pt idx="478">
                  <c:v>-131.90981980895998</c:v>
                </c:pt>
                <c:pt idx="479">
                  <c:v>-135.67826947593687</c:v>
                </c:pt>
                <c:pt idx="480">
                  <c:v>-137.13614803981784</c:v>
                </c:pt>
                <c:pt idx="481">
                  <c:v>-135.22305403375626</c:v>
                </c:pt>
                <c:pt idx="482">
                  <c:v>-137.32407774448396</c:v>
                </c:pt>
                <c:pt idx="483">
                  <c:v>-136.30962463712689</c:v>
                </c:pt>
                <c:pt idx="484">
                  <c:v>-137.72171659755708</c:v>
                </c:pt>
                <c:pt idx="485">
                  <c:v>-133.53031379413605</c:v>
                </c:pt>
                <c:pt idx="486">
                  <c:v>-125.08564347791672</c:v>
                </c:pt>
                <c:pt idx="487">
                  <c:v>-123.82746402025221</c:v>
                </c:pt>
                <c:pt idx="488">
                  <c:v>-123.28533849287032</c:v>
                </c:pt>
                <c:pt idx="489">
                  <c:v>-127.52959243011473</c:v>
                </c:pt>
                <c:pt idx="490">
                  <c:v>-126.55039344596862</c:v>
                </c:pt>
                <c:pt idx="491">
                  <c:v>-121.57715364217759</c:v>
                </c:pt>
                <c:pt idx="492">
                  <c:v>-119.93684503078461</c:v>
                </c:pt>
                <c:pt idx="493">
                  <c:v>-124.52116628789901</c:v>
                </c:pt>
                <c:pt idx="494">
                  <c:v>-122.61524095344541</c:v>
                </c:pt>
                <c:pt idx="495">
                  <c:v>-122.97535522985459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80-44A7-BDBA-B2EBE41BF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625728"/>
        <c:axId val="785158496"/>
      </c:lineChart>
      <c:dateAx>
        <c:axId val="4496257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8496"/>
        <c:crosses val="autoZero"/>
        <c:auto val="1"/>
        <c:lblOffset val="100"/>
        <c:baseTimeUnit val="days"/>
      </c:dateAx>
      <c:valAx>
        <c:axId val="7851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stat!$C$60</c:f>
              <c:strCache>
                <c:ptCount val="1"/>
                <c:pt idx="0">
                  <c:v>TOTAL 3 7/8 PERP nc-22</c:v>
                </c:pt>
              </c:strCache>
            </c:strRef>
          </c:tx>
          <c:spPr>
            <a:ln w="28575" cap="rnd">
              <a:solidFill>
                <a:schemeClr val="accent1">
                  <a:shade val="5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3000"/>
                </a:schemeClr>
              </a:solidFill>
              <a:ln w="9525">
                <a:solidFill>
                  <a:schemeClr val="accent1">
                    <a:shade val="53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stat!$Q$60:$SR$60</c:f>
              <c:numCache>
                <c:formatCode>0</c:formatCode>
                <c:ptCount val="496"/>
                <c:pt idx="0">
                  <c:v>32.736727225065238</c:v>
                </c:pt>
                <c:pt idx="1">
                  <c:v>32.800840864777541</c:v>
                </c:pt>
                <c:pt idx="2">
                  <c:v>30.473151685953155</c:v>
                </c:pt>
                <c:pt idx="3">
                  <c:v>29.221341223478333</c:v>
                </c:pt>
                <c:pt idx="4">
                  <c:v>21.351321243405351</c:v>
                </c:pt>
                <c:pt idx="5">
                  <c:v>9.663094067454324</c:v>
                </c:pt>
                <c:pt idx="6">
                  <c:v>0.69453903365132419</c:v>
                </c:pt>
                <c:pt idx="7">
                  <c:v>-0.56955302226540994</c:v>
                </c:pt>
                <c:pt idx="8">
                  <c:v>-7.5139627789259578</c:v>
                </c:pt>
                <c:pt idx="9">
                  <c:v>-5.7972513405084669</c:v>
                </c:pt>
                <c:pt idx="10">
                  <c:v>-5.4127042382955608</c:v>
                </c:pt>
                <c:pt idx="11">
                  <c:v>-5.0654679697751988</c:v>
                </c:pt>
                <c:pt idx="12">
                  <c:v>-1.7430087301731021</c:v>
                </c:pt>
                <c:pt idx="13">
                  <c:v>1.6873415600061321</c:v>
                </c:pt>
                <c:pt idx="14">
                  <c:v>18.372776449322686</c:v>
                </c:pt>
                <c:pt idx="15">
                  <c:v>34.219600657820706</c:v>
                </c:pt>
                <c:pt idx="16">
                  <c:v>23.614299882769586</c:v>
                </c:pt>
                <c:pt idx="17">
                  <c:v>24.907983157515531</c:v>
                </c:pt>
                <c:pt idx="18">
                  <c:v>27.883646965861345</c:v>
                </c:pt>
                <c:pt idx="19">
                  <c:v>43.074562736749641</c:v>
                </c:pt>
                <c:pt idx="20">
                  <c:v>54.86489687800406</c:v>
                </c:pt>
                <c:pt idx="21">
                  <c:v>73.990690664291364</c:v>
                </c:pt>
                <c:pt idx="22">
                  <c:v>67.577205772757523</c:v>
                </c:pt>
                <c:pt idx="23">
                  <c:v>58.482171878814711</c:v>
                </c:pt>
                <c:pt idx="24">
                  <c:v>53.137504221558572</c:v>
                </c:pt>
                <c:pt idx="25">
                  <c:v>48.21345446705817</c:v>
                </c:pt>
                <c:pt idx="26">
                  <c:v>47.899968400836002</c:v>
                </c:pt>
                <c:pt idx="27">
                  <c:v>51.126738172411905</c:v>
                </c:pt>
                <c:pt idx="28">
                  <c:v>62.883646617531781</c:v>
                </c:pt>
                <c:pt idx="29">
                  <c:v>70.9433599165678</c:v>
                </c:pt>
                <c:pt idx="30">
                  <c:v>63.410208809137345</c:v>
                </c:pt>
                <c:pt idx="31">
                  <c:v>57.654006873965272</c:v>
                </c:pt>
                <c:pt idx="32">
                  <c:v>58.376333022594451</c:v>
                </c:pt>
                <c:pt idx="33">
                  <c:v>60.447508229136474</c:v>
                </c:pt>
                <c:pt idx="34">
                  <c:v>54.278599601387953</c:v>
                </c:pt>
                <c:pt idx="35">
                  <c:v>48.833520673394219</c:v>
                </c:pt>
                <c:pt idx="36">
                  <c:v>29.464695661425594</c:v>
                </c:pt>
                <c:pt idx="37">
                  <c:v>24.811746150493661</c:v>
                </c:pt>
                <c:pt idx="38">
                  <c:v>21.642105322718578</c:v>
                </c:pt>
                <c:pt idx="39">
                  <c:v>28.089769292712219</c:v>
                </c:pt>
                <c:pt idx="40">
                  <c:v>29.70684216308598</c:v>
                </c:pt>
                <c:pt idx="41">
                  <c:v>30.81805803811551</c:v>
                </c:pt>
                <c:pt idx="42">
                  <c:v>29.715777808070186</c:v>
                </c:pt>
                <c:pt idx="43">
                  <c:v>27.687074378013619</c:v>
                </c:pt>
                <c:pt idx="44">
                  <c:v>18.383210998773563</c:v>
                </c:pt>
                <c:pt idx="45">
                  <c:v>12.743340739250186</c:v>
                </c:pt>
                <c:pt idx="46">
                  <c:v>4.477612056732255</c:v>
                </c:pt>
                <c:pt idx="47">
                  <c:v>35.662341086029983</c:v>
                </c:pt>
                <c:pt idx="48">
                  <c:v>13.087943875670476</c:v>
                </c:pt>
                <c:pt idx="49">
                  <c:v>26.478912736535108</c:v>
                </c:pt>
                <c:pt idx="50">
                  <c:v>46.071443457841866</c:v>
                </c:pt>
                <c:pt idx="51">
                  <c:v>49.709010635137616</c:v>
                </c:pt>
                <c:pt idx="52">
                  <c:v>43.362166459441198</c:v>
                </c:pt>
                <c:pt idx="53">
                  <c:v>22.619533794879942</c:v>
                </c:pt>
                <c:pt idx="54">
                  <c:v>23.353334386467964</c:v>
                </c:pt>
                <c:pt idx="55">
                  <c:v>50.094171706557262</c:v>
                </c:pt>
                <c:pt idx="56">
                  <c:v>68.002564280867574</c:v>
                </c:pt>
                <c:pt idx="57">
                  <c:v>63.160529897332225</c:v>
                </c:pt>
                <c:pt idx="58">
                  <c:v>78.652675106644665</c:v>
                </c:pt>
                <c:pt idx="59">
                  <c:v>76.111417383909213</c:v>
                </c:pt>
                <c:pt idx="60">
                  <c:v>62.381379681825592</c:v>
                </c:pt>
                <c:pt idx="61">
                  <c:v>55.937079569935747</c:v>
                </c:pt>
                <c:pt idx="62">
                  <c:v>47.309328238368039</c:v>
                </c:pt>
                <c:pt idx="63">
                  <c:v>47.678458399891895</c:v>
                </c:pt>
                <c:pt idx="64">
                  <c:v>40.542612853527089</c:v>
                </c:pt>
                <c:pt idx="65">
                  <c:v>43.149721583962389</c:v>
                </c:pt>
                <c:pt idx="66">
                  <c:v>36.194406093716623</c:v>
                </c:pt>
                <c:pt idx="67">
                  <c:v>41.249799446582813</c:v>
                </c:pt>
                <c:pt idx="68">
                  <c:v>43.553635811924892</c:v>
                </c:pt>
                <c:pt idx="69">
                  <c:v>54.004681321501721</c:v>
                </c:pt>
                <c:pt idx="70">
                  <c:v>32.992620967507378</c:v>
                </c:pt>
                <c:pt idx="71">
                  <c:v>14.271466606736169</c:v>
                </c:pt>
                <c:pt idx="72">
                  <c:v>-49.73947245407112</c:v>
                </c:pt>
                <c:pt idx="73">
                  <c:v>-69.824963879108395</c:v>
                </c:pt>
                <c:pt idx="74">
                  <c:v>-82.007609368324211</c:v>
                </c:pt>
                <c:pt idx="75">
                  <c:v>-101.98903085386758</c:v>
                </c:pt>
                <c:pt idx="76">
                  <c:v>-125.53946835935119</c:v>
                </c:pt>
                <c:pt idx="77">
                  <c:v>-142.78544783425338</c:v>
                </c:pt>
                <c:pt idx="78">
                  <c:v>-100.45939872181413</c:v>
                </c:pt>
                <c:pt idx="79">
                  <c:v>-18.543810577034947</c:v>
                </c:pt>
                <c:pt idx="80">
                  <c:v>-10.999574841976141</c:v>
                </c:pt>
                <c:pt idx="81">
                  <c:v>11.903130982518206</c:v>
                </c:pt>
                <c:pt idx="82">
                  <c:v>17.366882758498178</c:v>
                </c:pt>
                <c:pt idx="83">
                  <c:v>10.326487451672563</c:v>
                </c:pt>
                <c:pt idx="84">
                  <c:v>32.561634353399256</c:v>
                </c:pt>
                <c:pt idx="85">
                  <c:v>41.990265473127351</c:v>
                </c:pt>
                <c:pt idx="86">
                  <c:v>47.650908121705058</c:v>
                </c:pt>
                <c:pt idx="87">
                  <c:v>45.351951989293113</c:v>
                </c:pt>
                <c:pt idx="88">
                  <c:v>37.931796872973436</c:v>
                </c:pt>
                <c:pt idx="89">
                  <c:v>32.838306623101218</c:v>
                </c:pt>
                <c:pt idx="90">
                  <c:v>35.545667773962023</c:v>
                </c:pt>
                <c:pt idx="91">
                  <c:v>40.277160713314984</c:v>
                </c:pt>
                <c:pt idx="92">
                  <c:v>45.094957576394094</c:v>
                </c:pt>
                <c:pt idx="93">
                  <c:v>48.204918812513355</c:v>
                </c:pt>
                <c:pt idx="94">
                  <c:v>50.498842603206633</c:v>
                </c:pt>
                <c:pt idx="95">
                  <c:v>50.804960963726053</c:v>
                </c:pt>
                <c:pt idx="96">
                  <c:v>49.357250717520721</c:v>
                </c:pt>
                <c:pt idx="97">
                  <c:v>48.665294683814039</c:v>
                </c:pt>
                <c:pt idx="98">
                  <c:v>49.068063952922827</c:v>
                </c:pt>
                <c:pt idx="99">
                  <c:v>48.126822361946097</c:v>
                </c:pt>
                <c:pt idx="100">
                  <c:v>33.726354962468136</c:v>
                </c:pt>
                <c:pt idx="101">
                  <c:v>44.635582520961762</c:v>
                </c:pt>
                <c:pt idx="102">
                  <c:v>44.12173054850102</c:v>
                </c:pt>
                <c:pt idx="103">
                  <c:v>43.442420590639117</c:v>
                </c:pt>
                <c:pt idx="104">
                  <c:v>40.171007153153411</c:v>
                </c:pt>
                <c:pt idx="105">
                  <c:v>38.580176823735243</c:v>
                </c:pt>
                <c:pt idx="106">
                  <c:v>37.777185895085339</c:v>
                </c:pt>
                <c:pt idx="107">
                  <c:v>40.471936987042412</c:v>
                </c:pt>
                <c:pt idx="108">
                  <c:v>41.895193327069279</c:v>
                </c:pt>
                <c:pt idx="109">
                  <c:v>40.013243869781505</c:v>
                </c:pt>
                <c:pt idx="110">
                  <c:v>38.336082400083555</c:v>
                </c:pt>
                <c:pt idx="111">
                  <c:v>38.96627995693683</c:v>
                </c:pt>
                <c:pt idx="112">
                  <c:v>38.676726826310144</c:v>
                </c:pt>
                <c:pt idx="113">
                  <c:v>37.455696401834501</c:v>
                </c:pt>
                <c:pt idx="114">
                  <c:v>42.706103303670886</c:v>
                </c:pt>
                <c:pt idx="115">
                  <c:v>44.708971748113626</c:v>
                </c:pt>
                <c:pt idx="116">
                  <c:v>46.292692915081979</c:v>
                </c:pt>
                <c:pt idx="117">
                  <c:v>45.755235312223427</c:v>
                </c:pt>
                <c:pt idx="118">
                  <c:v>45.344901761770267</c:v>
                </c:pt>
                <c:pt idx="119">
                  <c:v>47.89062633597851</c:v>
                </c:pt>
                <c:pt idx="120">
                  <c:v>49.153931290745732</c:v>
                </c:pt>
                <c:pt idx="121">
                  <c:v>50.127761236548437</c:v>
                </c:pt>
                <c:pt idx="122">
                  <c:v>49.267300511837014</c:v>
                </c:pt>
                <c:pt idx="123">
                  <c:v>49.146184949040403</c:v>
                </c:pt>
                <c:pt idx="124">
                  <c:v>50.697960096001637</c:v>
                </c:pt>
                <c:pt idx="125">
                  <c:v>51.977690989971151</c:v>
                </c:pt>
                <c:pt idx="126">
                  <c:v>51.261234034657491</c:v>
                </c:pt>
                <c:pt idx="127">
                  <c:v>53.547624154925344</c:v>
                </c:pt>
                <c:pt idx="128">
                  <c:v>53.157464635848996</c:v>
                </c:pt>
                <c:pt idx="129">
                  <c:v>57.521860666155824</c:v>
                </c:pt>
                <c:pt idx="130">
                  <c:v>53.366132599830628</c:v>
                </c:pt>
                <c:pt idx="131">
                  <c:v>51.486003245234485</c:v>
                </c:pt>
                <c:pt idx="132">
                  <c:v>48.91752216219902</c:v>
                </c:pt>
                <c:pt idx="133">
                  <c:v>51.701696843981743</c:v>
                </c:pt>
                <c:pt idx="134">
                  <c:v>50.131816648602495</c:v>
                </c:pt>
                <c:pt idx="135">
                  <c:v>48.609748503446596</c:v>
                </c:pt>
                <c:pt idx="136">
                  <c:v>48.280247756600374</c:v>
                </c:pt>
                <c:pt idx="137">
                  <c:v>47.594548486232767</c:v>
                </c:pt>
                <c:pt idx="138">
                  <c:v>47.50256635236741</c:v>
                </c:pt>
                <c:pt idx="139">
                  <c:v>48.53753381943703</c:v>
                </c:pt>
                <c:pt idx="140">
                  <c:v>48.096792912840826</c:v>
                </c:pt>
                <c:pt idx="141">
                  <c:v>48.678710604906087</c:v>
                </c:pt>
                <c:pt idx="142">
                  <c:v>46.879032805323604</c:v>
                </c:pt>
                <c:pt idx="143">
                  <c:v>48.382446991562844</c:v>
                </c:pt>
                <c:pt idx="144">
                  <c:v>48.28216693449022</c:v>
                </c:pt>
                <c:pt idx="145">
                  <c:v>47.677015139222149</c:v>
                </c:pt>
                <c:pt idx="146">
                  <c:v>45.224970819592471</c:v>
                </c:pt>
                <c:pt idx="147">
                  <c:v>44.362026086092001</c:v>
                </c:pt>
                <c:pt idx="148">
                  <c:v>44.076908035755153</c:v>
                </c:pt>
                <c:pt idx="149">
                  <c:v>45.573907821416839</c:v>
                </c:pt>
                <c:pt idx="150">
                  <c:v>43.627079678654667</c:v>
                </c:pt>
                <c:pt idx="151">
                  <c:v>45.522338021635989</c:v>
                </c:pt>
                <c:pt idx="152">
                  <c:v>44.918695486783989</c:v>
                </c:pt>
                <c:pt idx="153">
                  <c:v>45.312363087773321</c:v>
                </c:pt>
                <c:pt idx="154">
                  <c:v>44.049911325097085</c:v>
                </c:pt>
                <c:pt idx="155">
                  <c:v>39.551964023709317</c:v>
                </c:pt>
                <c:pt idx="156">
                  <c:v>33.067810885787011</c:v>
                </c:pt>
                <c:pt idx="157">
                  <c:v>30.084870737195018</c:v>
                </c:pt>
                <c:pt idx="158">
                  <c:v>30.166392412543289</c:v>
                </c:pt>
                <c:pt idx="159">
                  <c:v>33.045491878271122</c:v>
                </c:pt>
                <c:pt idx="160">
                  <c:v>34.574161283850657</c:v>
                </c:pt>
                <c:pt idx="161">
                  <c:v>35.29446972191333</c:v>
                </c:pt>
                <c:pt idx="162">
                  <c:v>35.563780601739879</c:v>
                </c:pt>
                <c:pt idx="163">
                  <c:v>35.197272760272014</c:v>
                </c:pt>
                <c:pt idx="164">
                  <c:v>35.012946138620364</c:v>
                </c:pt>
                <c:pt idx="165">
                  <c:v>34.359910551309582</c:v>
                </c:pt>
                <c:pt idx="166">
                  <c:v>35.471756374359131</c:v>
                </c:pt>
                <c:pt idx="167">
                  <c:v>41.353548555970178</c:v>
                </c:pt>
                <c:pt idx="168">
                  <c:v>41.899272858977326</c:v>
                </c:pt>
                <c:pt idx="169">
                  <c:v>42.748235324144346</c:v>
                </c:pt>
                <c:pt idx="170">
                  <c:v>43.917678267240504</c:v>
                </c:pt>
                <c:pt idx="171">
                  <c:v>45.510167172431935</c:v>
                </c:pt>
                <c:pt idx="172">
                  <c:v>44.439408582448948</c:v>
                </c:pt>
                <c:pt idx="173">
                  <c:v>44.397581088423749</c:v>
                </c:pt>
                <c:pt idx="174">
                  <c:v>46.292467904210099</c:v>
                </c:pt>
                <c:pt idx="175">
                  <c:v>47.717960469007494</c:v>
                </c:pt>
                <c:pt idx="176">
                  <c:v>49.027181984663002</c:v>
                </c:pt>
                <c:pt idx="177">
                  <c:v>50.154692766070369</c:v>
                </c:pt>
                <c:pt idx="178">
                  <c:v>49.510638445258138</c:v>
                </c:pt>
                <c:pt idx="179">
                  <c:v>47.95216229212285</c:v>
                </c:pt>
                <c:pt idx="180">
                  <c:v>46.143591734051711</c:v>
                </c:pt>
                <c:pt idx="181">
                  <c:v>47.625533299326904</c:v>
                </c:pt>
                <c:pt idx="182">
                  <c:v>48.864773375868793</c:v>
                </c:pt>
                <c:pt idx="183">
                  <c:v>45.494029477596285</c:v>
                </c:pt>
                <c:pt idx="184">
                  <c:v>45.017609586238862</c:v>
                </c:pt>
                <c:pt idx="185">
                  <c:v>45.019494444370252</c:v>
                </c:pt>
                <c:pt idx="186">
                  <c:v>45.0945167335272</c:v>
                </c:pt>
                <c:pt idx="187">
                  <c:v>45.773842787027348</c:v>
                </c:pt>
                <c:pt idx="188">
                  <c:v>45.367596781492225</c:v>
                </c:pt>
                <c:pt idx="189">
                  <c:v>46.160881001234046</c:v>
                </c:pt>
                <c:pt idx="190">
                  <c:v>46.844802571296697</c:v>
                </c:pt>
                <c:pt idx="191">
                  <c:v>47.155714359521895</c:v>
                </c:pt>
                <c:pt idx="192">
                  <c:v>48.110335545778284</c:v>
                </c:pt>
                <c:pt idx="193">
                  <c:v>46.646755927801124</c:v>
                </c:pt>
                <c:pt idx="194">
                  <c:v>50.045170893192278</c:v>
                </c:pt>
                <c:pt idx="195">
                  <c:v>48.987855318427094</c:v>
                </c:pt>
                <c:pt idx="196">
                  <c:v>48.56234922254086</c:v>
                </c:pt>
                <c:pt idx="197">
                  <c:v>47.321659841537453</c:v>
                </c:pt>
                <c:pt idx="198">
                  <c:v>47.706853290677088</c:v>
                </c:pt>
                <c:pt idx="199">
                  <c:v>46.850209180831925</c:v>
                </c:pt>
                <c:pt idx="200">
                  <c:v>45.697728753447507</c:v>
                </c:pt>
                <c:pt idx="201">
                  <c:v>43.395360097527515</c:v>
                </c:pt>
                <c:pt idx="202">
                  <c:v>40.245072061061876</c:v>
                </c:pt>
                <c:pt idx="203">
                  <c:v>37.478548766732231</c:v>
                </c:pt>
                <c:pt idx="204">
                  <c:v>42.136668516159034</c:v>
                </c:pt>
                <c:pt idx="205">
                  <c:v>40.467432835936535</c:v>
                </c:pt>
                <c:pt idx="206">
                  <c:v>38.822744182944291</c:v>
                </c:pt>
                <c:pt idx="207">
                  <c:v>48.257560983538639</c:v>
                </c:pt>
                <c:pt idx="208">
                  <c:v>43.719963291525829</c:v>
                </c:pt>
                <c:pt idx="209">
                  <c:v>44.317356475114835</c:v>
                </c:pt>
                <c:pt idx="210">
                  <c:v>47.060136912822728</c:v>
                </c:pt>
                <c:pt idx="211">
                  <c:v>47.971269842386235</c:v>
                </c:pt>
                <c:pt idx="212">
                  <c:v>49.035900637388252</c:v>
                </c:pt>
                <c:pt idx="213">
                  <c:v>53.222880562782294</c:v>
                </c:pt>
                <c:pt idx="214">
                  <c:v>54.177766969800004</c:v>
                </c:pt>
                <c:pt idx="215">
                  <c:v>51.928014423012726</c:v>
                </c:pt>
                <c:pt idx="216">
                  <c:v>52.949064441204087</c:v>
                </c:pt>
                <c:pt idx="217">
                  <c:v>54.102266847014448</c:v>
                </c:pt>
                <c:pt idx="218">
                  <c:v>54.561008315205584</c:v>
                </c:pt>
                <c:pt idx="219">
                  <c:v>56.251688128352143</c:v>
                </c:pt>
                <c:pt idx="220">
                  <c:v>55.18043645489216</c:v>
                </c:pt>
                <c:pt idx="221">
                  <c:v>53.306448261499398</c:v>
                </c:pt>
                <c:pt idx="222">
                  <c:v>54.374418076992058</c:v>
                </c:pt>
                <c:pt idx="223">
                  <c:v>55.416455645680443</c:v>
                </c:pt>
                <c:pt idx="224">
                  <c:v>57.667579007983221</c:v>
                </c:pt>
                <c:pt idx="225">
                  <c:v>60.988650415420537</c:v>
                </c:pt>
                <c:pt idx="226">
                  <c:v>60.301527109503752</c:v>
                </c:pt>
                <c:pt idx="227">
                  <c:v>55.619404263019575</c:v>
                </c:pt>
                <c:pt idx="228">
                  <c:v>51.763023453593249</c:v>
                </c:pt>
                <c:pt idx="229">
                  <c:v>45.812588276267064</c:v>
                </c:pt>
                <c:pt idx="230">
                  <c:v>44.12692884373665</c:v>
                </c:pt>
                <c:pt idx="231">
                  <c:v>42.362071185946476</c:v>
                </c:pt>
                <c:pt idx="232">
                  <c:v>42.041352091670021</c:v>
                </c:pt>
                <c:pt idx="233">
                  <c:v>37.858014675378797</c:v>
                </c:pt>
                <c:pt idx="234">
                  <c:v>39.278577676892269</c:v>
                </c:pt>
                <c:pt idx="235">
                  <c:v>34.803918602943426</c:v>
                </c:pt>
                <c:pt idx="236">
                  <c:v>41.583007057905178</c:v>
                </c:pt>
                <c:pt idx="237">
                  <c:v>44.774066685676587</c:v>
                </c:pt>
                <c:pt idx="238">
                  <c:v>44.348304116606727</c:v>
                </c:pt>
                <c:pt idx="239">
                  <c:v>43.022507043123241</c:v>
                </c:pt>
                <c:pt idx="240">
                  <c:v>40.4659075382948</c:v>
                </c:pt>
                <c:pt idx="241">
                  <c:v>38.896725084662435</c:v>
                </c:pt>
                <c:pt idx="242">
                  <c:v>40.843966188788414</c:v>
                </c:pt>
                <c:pt idx="243">
                  <c:v>44.949390906453146</c:v>
                </c:pt>
                <c:pt idx="244">
                  <c:v>45.03922483944892</c:v>
                </c:pt>
                <c:pt idx="245">
                  <c:v>44.138649501562128</c:v>
                </c:pt>
                <c:pt idx="246">
                  <c:v>43.200465795516962</c:v>
                </c:pt>
                <c:pt idx="247">
                  <c:v>41.902507083773614</c:v>
                </c:pt>
                <c:pt idx="248">
                  <c:v>42.765507341027273</c:v>
                </c:pt>
                <c:pt idx="249">
                  <c:v>42.937339878797545</c:v>
                </c:pt>
                <c:pt idx="250">
                  <c:v>41.959379740834237</c:v>
                </c:pt>
                <c:pt idx="251">
                  <c:v>42.141233352184315</c:v>
                </c:pt>
                <c:pt idx="252">
                  <c:v>42.066747155427947</c:v>
                </c:pt>
                <c:pt idx="253">
                  <c:v>45.431246315479271</c:v>
                </c:pt>
                <c:pt idx="254">
                  <c:v>43.806691111087787</c:v>
                </c:pt>
                <c:pt idx="255">
                  <c:v>45.013630896329857</c:v>
                </c:pt>
                <c:pt idx="256">
                  <c:v>48.78132504653928</c:v>
                </c:pt>
                <c:pt idx="257">
                  <c:v>53.845766304969786</c:v>
                </c:pt>
                <c:pt idx="258">
                  <c:v>60.023821062088004</c:v>
                </c:pt>
                <c:pt idx="259">
                  <c:v>61.530321866154651</c:v>
                </c:pt>
                <c:pt idx="260">
                  <c:v>65.450514710307118</c:v>
                </c:pt>
                <c:pt idx="261">
                  <c:v>67.360909208893773</c:v>
                </c:pt>
                <c:pt idx="262">
                  <c:v>67.663121898412712</c:v>
                </c:pt>
                <c:pt idx="263">
                  <c:v>66.956466539859775</c:v>
                </c:pt>
                <c:pt idx="264">
                  <c:v>68.623093867182732</c:v>
                </c:pt>
                <c:pt idx="265">
                  <c:v>67.172107717156408</c:v>
                </c:pt>
                <c:pt idx="266">
                  <c:v>70.010323330998418</c:v>
                </c:pt>
                <c:pt idx="267">
                  <c:v>71.138979741811752</c:v>
                </c:pt>
                <c:pt idx="268">
                  <c:v>71.751116897940634</c:v>
                </c:pt>
                <c:pt idx="269">
                  <c:v>74.84345213234424</c:v>
                </c:pt>
                <c:pt idx="270">
                  <c:v>80.15616179728508</c:v>
                </c:pt>
                <c:pt idx="271">
                  <c:v>79.022407554745683</c:v>
                </c:pt>
                <c:pt idx="272">
                  <c:v>78.211363512635245</c:v>
                </c:pt>
                <c:pt idx="273">
                  <c:v>74.525659097194691</c:v>
                </c:pt>
                <c:pt idx="274">
                  <c:v>80.726260607719425</c:v>
                </c:pt>
                <c:pt idx="275">
                  <c:v>74.112140396237379</c:v>
                </c:pt>
                <c:pt idx="276">
                  <c:v>74.755116636514657</c:v>
                </c:pt>
                <c:pt idx="277">
                  <c:v>73.441642159342749</c:v>
                </c:pt>
                <c:pt idx="278">
                  <c:v>73.332346329569816</c:v>
                </c:pt>
                <c:pt idx="279">
                  <c:v>71.88436277997495</c:v>
                </c:pt>
                <c:pt idx="280">
                  <c:v>69.959497542619715</c:v>
                </c:pt>
                <c:pt idx="281">
                  <c:v>66.362994079470639</c:v>
                </c:pt>
                <c:pt idx="282">
                  <c:v>65.710279359102259</c:v>
                </c:pt>
                <c:pt idx="283">
                  <c:v>65.702997367978085</c:v>
                </c:pt>
                <c:pt idx="284">
                  <c:v>64.328298441886901</c:v>
                </c:pt>
                <c:pt idx="285">
                  <c:v>60.924675938367841</c:v>
                </c:pt>
                <c:pt idx="286">
                  <c:v>59.228733063340201</c:v>
                </c:pt>
                <c:pt idx="287">
                  <c:v>61.968932417511979</c:v>
                </c:pt>
                <c:pt idx="288">
                  <c:v>61.492121380925198</c:v>
                </c:pt>
                <c:pt idx="289">
                  <c:v>61.678007077455518</c:v>
                </c:pt>
                <c:pt idx="290">
                  <c:v>62.430301564574265</c:v>
                </c:pt>
                <c:pt idx="291">
                  <c:v>61.062291129827486</c:v>
                </c:pt>
                <c:pt idx="292">
                  <c:v>61.13670078527926</c:v>
                </c:pt>
                <c:pt idx="293">
                  <c:v>59.625300608754145</c:v>
                </c:pt>
                <c:pt idx="294">
                  <c:v>61.523316928863508</c:v>
                </c:pt>
                <c:pt idx="295">
                  <c:v>60.941963333129877</c:v>
                </c:pt>
                <c:pt idx="296">
                  <c:v>60.457061761021606</c:v>
                </c:pt>
                <c:pt idx="297">
                  <c:v>60.357767019510277</c:v>
                </c:pt>
                <c:pt idx="298">
                  <c:v>60.513408467173576</c:v>
                </c:pt>
                <c:pt idx="299">
                  <c:v>66.755520739316935</c:v>
                </c:pt>
                <c:pt idx="300">
                  <c:v>67.822196280598661</c:v>
                </c:pt>
                <c:pt idx="301">
                  <c:v>66.991581912398331</c:v>
                </c:pt>
                <c:pt idx="302">
                  <c:v>66.800906981110572</c:v>
                </c:pt>
                <c:pt idx="303">
                  <c:v>66.485604760289192</c:v>
                </c:pt>
                <c:pt idx="304">
                  <c:v>66.097973227143299</c:v>
                </c:pt>
                <c:pt idx="305">
                  <c:v>64.850987112164489</c:v>
                </c:pt>
                <c:pt idx="306">
                  <c:v>64.092229687094701</c:v>
                </c:pt>
                <c:pt idx="307">
                  <c:v>62.443284608602525</c:v>
                </c:pt>
                <c:pt idx="308">
                  <c:v>58.458438265085235</c:v>
                </c:pt>
                <c:pt idx="309">
                  <c:v>58.373900559067721</c:v>
                </c:pt>
                <c:pt idx="310">
                  <c:v>55.171982463598255</c:v>
                </c:pt>
                <c:pt idx="311">
                  <c:v>54.022216701149915</c:v>
                </c:pt>
                <c:pt idx="312">
                  <c:v>54.300861788868914</c:v>
                </c:pt>
                <c:pt idx="313">
                  <c:v>54.585193222165117</c:v>
                </c:pt>
                <c:pt idx="314">
                  <c:v>59.025855453252788</c:v>
                </c:pt>
                <c:pt idx="315">
                  <c:v>60.050590931057954</c:v>
                </c:pt>
                <c:pt idx="316">
                  <c:v>59.486336109042185</c:v>
                </c:pt>
                <c:pt idx="317">
                  <c:v>59.551304824471472</c:v>
                </c:pt>
                <c:pt idx="318">
                  <c:v>59.315565188884733</c:v>
                </c:pt>
                <c:pt idx="319">
                  <c:v>60.228150397181494</c:v>
                </c:pt>
                <c:pt idx="320">
                  <c:v>58.124197608232507</c:v>
                </c:pt>
                <c:pt idx="321">
                  <c:v>59.58770967733858</c:v>
                </c:pt>
                <c:pt idx="322">
                  <c:v>58.878963163614287</c:v>
                </c:pt>
                <c:pt idx="323">
                  <c:v>60.583924359917617</c:v>
                </c:pt>
                <c:pt idx="324">
                  <c:v>63.04805612349513</c:v>
                </c:pt>
                <c:pt idx="325">
                  <c:v>70.542161274552356</c:v>
                </c:pt>
                <c:pt idx="326">
                  <c:v>52.333161500096324</c:v>
                </c:pt>
                <c:pt idx="327">
                  <c:v>51.505855716705298</c:v>
                </c:pt>
                <c:pt idx="328">
                  <c:v>49.553593689441698</c:v>
                </c:pt>
                <c:pt idx="329">
                  <c:v>47.900516902446753</c:v>
                </c:pt>
                <c:pt idx="330">
                  <c:v>48.722765192031858</c:v>
                </c:pt>
                <c:pt idx="331">
                  <c:v>47.350692970991119</c:v>
                </c:pt>
                <c:pt idx="332">
                  <c:v>49.842502239942561</c:v>
                </c:pt>
                <c:pt idx="333">
                  <c:v>52.621755925178533</c:v>
                </c:pt>
                <c:pt idx="334">
                  <c:v>53.140681125402452</c:v>
                </c:pt>
                <c:pt idx="335">
                  <c:v>59.713567821145062</c:v>
                </c:pt>
                <c:pt idx="336">
                  <c:v>61.464901362180683</c:v>
                </c:pt>
                <c:pt idx="337">
                  <c:v>65.545465049624454</c:v>
                </c:pt>
                <c:pt idx="338">
                  <c:v>63.561698026061066</c:v>
                </c:pt>
                <c:pt idx="339">
                  <c:v>63.249715207695942</c:v>
                </c:pt>
                <c:pt idx="340">
                  <c:v>63.693819254636779</c:v>
                </c:pt>
                <c:pt idx="341">
                  <c:v>64.059753464817987</c:v>
                </c:pt>
                <c:pt idx="342">
                  <c:v>64.913425830006588</c:v>
                </c:pt>
                <c:pt idx="343">
                  <c:v>63.740674238085759</c:v>
                </c:pt>
                <c:pt idx="344">
                  <c:v>65.09771491277219</c:v>
                </c:pt>
                <c:pt idx="345">
                  <c:v>64.297692387223265</c:v>
                </c:pt>
                <c:pt idx="346">
                  <c:v>64.076384482383716</c:v>
                </c:pt>
                <c:pt idx="347">
                  <c:v>63.719030001521105</c:v>
                </c:pt>
                <c:pt idx="348">
                  <c:v>63.338837793469452</c:v>
                </c:pt>
                <c:pt idx="349">
                  <c:v>62.313147978305807</c:v>
                </c:pt>
                <c:pt idx="350">
                  <c:v>61.625343154311167</c:v>
                </c:pt>
                <c:pt idx="351">
                  <c:v>61.221307918190945</c:v>
                </c:pt>
                <c:pt idx="352">
                  <c:v>60.190673231482492</c:v>
                </c:pt>
                <c:pt idx="353">
                  <c:v>60.824653200268756</c:v>
                </c:pt>
                <c:pt idx="354">
                  <c:v>59.82110884058477</c:v>
                </c:pt>
                <c:pt idx="355">
                  <c:v>60.049947856068599</c:v>
                </c:pt>
                <c:pt idx="356">
                  <c:v>59.350522487282717</c:v>
                </c:pt>
                <c:pt idx="357">
                  <c:v>59.913659561395633</c:v>
                </c:pt>
                <c:pt idx="358">
                  <c:v>60.252307049751295</c:v>
                </c:pt>
                <c:pt idx="359">
                  <c:v>60.711487418770787</c:v>
                </c:pt>
                <c:pt idx="360">
                  <c:v>60.247088034629826</c:v>
                </c:pt>
                <c:pt idx="361">
                  <c:v>57.184160133481015</c:v>
                </c:pt>
                <c:pt idx="362">
                  <c:v>55.914818621158588</c:v>
                </c:pt>
                <c:pt idx="363">
                  <c:v>59.320058878421804</c:v>
                </c:pt>
                <c:pt idx="364">
                  <c:v>61.938529913663871</c:v>
                </c:pt>
                <c:pt idx="365">
                  <c:v>52.666563224077237</c:v>
                </c:pt>
                <c:pt idx="366">
                  <c:v>51.890424186944955</c:v>
                </c:pt>
                <c:pt idx="367">
                  <c:v>51.608779350638372</c:v>
                </c:pt>
                <c:pt idx="368">
                  <c:v>52.552065868735326</c:v>
                </c:pt>
                <c:pt idx="369">
                  <c:v>49.591394854784028</c:v>
                </c:pt>
                <c:pt idx="370">
                  <c:v>47.134616095185265</c:v>
                </c:pt>
                <c:pt idx="371">
                  <c:v>47.342072822928429</c:v>
                </c:pt>
                <c:pt idx="372">
                  <c:v>53.358158665060984</c:v>
                </c:pt>
                <c:pt idx="373">
                  <c:v>53.172311300396899</c:v>
                </c:pt>
                <c:pt idx="374">
                  <c:v>52.100883701562907</c:v>
                </c:pt>
                <c:pt idx="375">
                  <c:v>50.776597223997129</c:v>
                </c:pt>
                <c:pt idx="376">
                  <c:v>49.483591641664503</c:v>
                </c:pt>
                <c:pt idx="377">
                  <c:v>50.512604381680489</c:v>
                </c:pt>
                <c:pt idx="378">
                  <c:v>56.070047894835483</c:v>
                </c:pt>
                <c:pt idx="379">
                  <c:v>54.706766068339334</c:v>
                </c:pt>
                <c:pt idx="380">
                  <c:v>52.678898031950013</c:v>
                </c:pt>
                <c:pt idx="381">
                  <c:v>44.382726029157652</c:v>
                </c:pt>
                <c:pt idx="382">
                  <c:v>39.965413433790189</c:v>
                </c:pt>
                <c:pt idx="383">
                  <c:v>39.062396186232547</c:v>
                </c:pt>
                <c:pt idx="384">
                  <c:v>36.522324850916874</c:v>
                </c:pt>
                <c:pt idx="385">
                  <c:v>41.936636314153645</c:v>
                </c:pt>
                <c:pt idx="386">
                  <c:v>42.480229310512556</c:v>
                </c:pt>
                <c:pt idx="387">
                  <c:v>43.183695996165284</c:v>
                </c:pt>
                <c:pt idx="388">
                  <c:v>41.396066946983325</c:v>
                </c:pt>
                <c:pt idx="389">
                  <c:v>49.966015462398531</c:v>
                </c:pt>
                <c:pt idx="390">
                  <c:v>45.897551366448425</c:v>
                </c:pt>
                <c:pt idx="391">
                  <c:v>49.265769949793793</c:v>
                </c:pt>
                <c:pt idx="392">
                  <c:v>52.101319984197602</c:v>
                </c:pt>
                <c:pt idx="393">
                  <c:v>54.102759960889813</c:v>
                </c:pt>
                <c:pt idx="394">
                  <c:v>65.756365757584547</c:v>
                </c:pt>
                <c:pt idx="395">
                  <c:v>67.56720837652685</c:v>
                </c:pt>
                <c:pt idx="396">
                  <c:v>69.29231511616706</c:v>
                </c:pt>
                <c:pt idx="397">
                  <c:v>67.891299353122719</c:v>
                </c:pt>
                <c:pt idx="398">
                  <c:v>62.47028159451483</c:v>
                </c:pt>
                <c:pt idx="399">
                  <c:v>60.760710786461857</c:v>
                </c:pt>
                <c:pt idx="400">
                  <c:v>58.42490531909462</c:v>
                </c:pt>
                <c:pt idx="401">
                  <c:v>43.086560011506066</c:v>
                </c:pt>
                <c:pt idx="402">
                  <c:v>38.220790183424981</c:v>
                </c:pt>
                <c:pt idx="403">
                  <c:v>41.419832092642764</c:v>
                </c:pt>
                <c:pt idx="404">
                  <c:v>43.735634351253509</c:v>
                </c:pt>
                <c:pt idx="405">
                  <c:v>33.848107893347731</c:v>
                </c:pt>
                <c:pt idx="406">
                  <c:v>32.870655663013423</c:v>
                </c:pt>
                <c:pt idx="407">
                  <c:v>29.578225149154662</c:v>
                </c:pt>
                <c:pt idx="408">
                  <c:v>29.219442812681223</c:v>
                </c:pt>
                <c:pt idx="409">
                  <c:v>25.669961569190008</c:v>
                </c:pt>
                <c:pt idx="410">
                  <c:v>23.088550539731983</c:v>
                </c:pt>
                <c:pt idx="411">
                  <c:v>18.730434786081304</c:v>
                </c:pt>
                <c:pt idx="412">
                  <c:v>16.996373203515986</c:v>
                </c:pt>
                <c:pt idx="413">
                  <c:v>5.2119037649631537</c:v>
                </c:pt>
                <c:pt idx="414">
                  <c:v>20.240094801187524</c:v>
                </c:pt>
                <c:pt idx="415">
                  <c:v>22.26254128706455</c:v>
                </c:pt>
                <c:pt idx="416">
                  <c:v>22.665572499394415</c:v>
                </c:pt>
                <c:pt idx="417">
                  <c:v>25.518512409329418</c:v>
                </c:pt>
                <c:pt idx="418">
                  <c:v>33.810996701598185</c:v>
                </c:pt>
                <c:pt idx="419">
                  <c:v>37.92167458450794</c:v>
                </c:pt>
                <c:pt idx="420">
                  <c:v>38.339385013937942</c:v>
                </c:pt>
                <c:pt idx="421">
                  <c:v>41.376986017942414</c:v>
                </c:pt>
                <c:pt idx="422">
                  <c:v>41.454421361446379</c:v>
                </c:pt>
                <c:pt idx="423">
                  <c:v>41.193528684020038</c:v>
                </c:pt>
                <c:pt idx="424">
                  <c:v>39.909759873151785</c:v>
                </c:pt>
                <c:pt idx="425">
                  <c:v>40.329383893609048</c:v>
                </c:pt>
                <c:pt idx="426">
                  <c:v>41.084696353435504</c:v>
                </c:pt>
                <c:pt idx="427">
                  <c:v>39.752882101178159</c:v>
                </c:pt>
                <c:pt idx="428">
                  <c:v>42.510508869767193</c:v>
                </c:pt>
                <c:pt idx="429">
                  <c:v>40.95562104308604</c:v>
                </c:pt>
                <c:pt idx="430">
                  <c:v>39.207874428987481</c:v>
                </c:pt>
                <c:pt idx="431">
                  <c:v>39.359680431127543</c:v>
                </c:pt>
                <c:pt idx="432">
                  <c:v>38.450414502859076</c:v>
                </c:pt>
                <c:pt idx="433">
                  <c:v>39.89956384801863</c:v>
                </c:pt>
                <c:pt idx="434">
                  <c:v>39.654351320385928</c:v>
                </c:pt>
                <c:pt idx="435">
                  <c:v>37.374137958168973</c:v>
                </c:pt>
                <c:pt idx="436">
                  <c:v>36.137773525357233</c:v>
                </c:pt>
                <c:pt idx="437">
                  <c:v>35.69569405853747</c:v>
                </c:pt>
                <c:pt idx="438">
                  <c:v>33.096805193662618</c:v>
                </c:pt>
                <c:pt idx="439">
                  <c:v>32.897289563655818</c:v>
                </c:pt>
                <c:pt idx="440">
                  <c:v>33.506181735754012</c:v>
                </c:pt>
                <c:pt idx="441">
                  <c:v>34.047946243524535</c:v>
                </c:pt>
                <c:pt idx="442">
                  <c:v>36.143790704131135</c:v>
                </c:pt>
                <c:pt idx="443">
                  <c:v>36.572601681590072</c:v>
                </c:pt>
                <c:pt idx="444">
                  <c:v>38.224443240523343</c:v>
                </c:pt>
                <c:pt idx="445">
                  <c:v>37.094968143820765</c:v>
                </c:pt>
                <c:pt idx="446">
                  <c:v>38.477195876836788</c:v>
                </c:pt>
                <c:pt idx="447">
                  <c:v>38.569603178024295</c:v>
                </c:pt>
                <c:pt idx="448">
                  <c:v>36.675557342767718</c:v>
                </c:pt>
                <c:pt idx="449">
                  <c:v>34.76559663665293</c:v>
                </c:pt>
                <c:pt idx="450">
                  <c:v>34.43027650535106</c:v>
                </c:pt>
                <c:pt idx="451">
                  <c:v>33.209669125318527</c:v>
                </c:pt>
                <c:pt idx="452">
                  <c:v>32.462938762545576</c:v>
                </c:pt>
                <c:pt idx="453">
                  <c:v>35.237415302157416</c:v>
                </c:pt>
                <c:pt idx="454">
                  <c:v>36.240386514663697</c:v>
                </c:pt>
                <c:pt idx="455">
                  <c:v>37.371219795227034</c:v>
                </c:pt>
                <c:pt idx="456">
                  <c:v>37.333131949067123</c:v>
                </c:pt>
                <c:pt idx="457">
                  <c:v>35.623689077138891</c:v>
                </c:pt>
                <c:pt idx="458">
                  <c:v>36.67354509663582</c:v>
                </c:pt>
                <c:pt idx="459">
                  <c:v>37.21014075982572</c:v>
                </c:pt>
                <c:pt idx="460">
                  <c:v>35.907080693960182</c:v>
                </c:pt>
                <c:pt idx="461">
                  <c:v>36.790686343312274</c:v>
                </c:pt>
                <c:pt idx="462">
                  <c:v>38.146934936523422</c:v>
                </c:pt>
                <c:pt idx="463">
                  <c:v>40.747997148752177</c:v>
                </c:pt>
                <c:pt idx="464">
                  <c:v>42.76502815508843</c:v>
                </c:pt>
                <c:pt idx="465">
                  <c:v>36.174739127397544</c:v>
                </c:pt>
                <c:pt idx="466">
                  <c:v>34.33339778685567</c:v>
                </c:pt>
                <c:pt idx="467">
                  <c:v>33.290380425453179</c:v>
                </c:pt>
                <c:pt idx="468">
                  <c:v>35.072233099102959</c:v>
                </c:pt>
                <c:pt idx="469">
                  <c:v>34.510021623849894</c:v>
                </c:pt>
                <c:pt idx="470">
                  <c:v>35.627599962115283</c:v>
                </c:pt>
                <c:pt idx="471">
                  <c:v>35.419499622464173</c:v>
                </c:pt>
                <c:pt idx="472">
                  <c:v>35.366055776596056</c:v>
                </c:pt>
                <c:pt idx="473">
                  <c:v>37.403875757336635</c:v>
                </c:pt>
                <c:pt idx="474">
                  <c:v>36.776405561089518</c:v>
                </c:pt>
                <c:pt idx="475">
                  <c:v>37.362519355416339</c:v>
                </c:pt>
                <c:pt idx="476">
                  <c:v>38.375735981822032</c:v>
                </c:pt>
                <c:pt idx="477">
                  <c:v>39.528553190946553</c:v>
                </c:pt>
                <c:pt idx="478">
                  <c:v>36.996739808201824</c:v>
                </c:pt>
                <c:pt idx="479">
                  <c:v>35.029100758075714</c:v>
                </c:pt>
                <c:pt idx="480">
                  <c:v>34.44868388211728</c:v>
                </c:pt>
                <c:pt idx="481">
                  <c:v>34.714973021984093</c:v>
                </c:pt>
                <c:pt idx="482">
                  <c:v>37.188132221698766</c:v>
                </c:pt>
                <c:pt idx="483">
                  <c:v>41.131520049810433</c:v>
                </c:pt>
                <c:pt idx="484">
                  <c:v>41.652514658689483</c:v>
                </c:pt>
                <c:pt idx="485">
                  <c:v>41.851263359308234</c:v>
                </c:pt>
                <c:pt idx="486">
                  <c:v>43.689564735770233</c:v>
                </c:pt>
                <c:pt idx="487">
                  <c:v>44.10273790740969</c:v>
                </c:pt>
                <c:pt idx="488">
                  <c:v>44.384438996434227</c:v>
                </c:pt>
                <c:pt idx="489">
                  <c:v>44.305429817914955</c:v>
                </c:pt>
                <c:pt idx="490">
                  <c:v>43.779770930528656</c:v>
                </c:pt>
                <c:pt idx="491">
                  <c:v>42.723404590368261</c:v>
                </c:pt>
                <c:pt idx="492">
                  <c:v>46.797105447053895</c:v>
                </c:pt>
                <c:pt idx="493">
                  <c:v>49.831736829280857</c:v>
                </c:pt>
                <c:pt idx="494" formatCode="General">
                  <c:v>49.390789625644672</c:v>
                </c:pt>
                <c:pt idx="495" formatCode="General">
                  <c:v>50.030085386633857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8-4B03-8120-0E5B85DA34F0}"/>
            </c:ext>
          </c:extLst>
        </c:ser>
        <c:ser>
          <c:idx val="1"/>
          <c:order val="1"/>
          <c:tx>
            <c:strRef>
              <c:f>stat!$C$61</c:f>
              <c:strCache>
                <c:ptCount val="1"/>
                <c:pt idx="0">
                  <c:v>TOTAL 2.708 PERP nc-23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76000"/>
                </a:schemeClr>
              </a:solidFill>
              <a:ln w="9525">
                <a:solidFill>
                  <a:schemeClr val="accent1">
                    <a:shade val="76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stat!$Q$61:$SR$61</c:f>
              <c:numCache>
                <c:formatCode>0</c:formatCode>
                <c:ptCount val="496"/>
                <c:pt idx="0">
                  <c:v>20.819750991582907</c:v>
                </c:pt>
                <c:pt idx="1">
                  <c:v>20.521619194269164</c:v>
                </c:pt>
                <c:pt idx="2">
                  <c:v>17.578920167684544</c:v>
                </c:pt>
                <c:pt idx="3">
                  <c:v>17.188498826265345</c:v>
                </c:pt>
                <c:pt idx="4">
                  <c:v>13.002156078338601</c:v>
                </c:pt>
                <c:pt idx="5">
                  <c:v>8.166151312828049</c:v>
                </c:pt>
                <c:pt idx="6">
                  <c:v>3.6885307946204762</c:v>
                </c:pt>
                <c:pt idx="7">
                  <c:v>4.8260492171048952</c:v>
                </c:pt>
                <c:pt idx="8">
                  <c:v>3.1693434076309188</c:v>
                </c:pt>
                <c:pt idx="9">
                  <c:v>5.2474470471143775</c:v>
                </c:pt>
                <c:pt idx="10">
                  <c:v>5.3194202936887791</c:v>
                </c:pt>
                <c:pt idx="11">
                  <c:v>5.7960586340427653</c:v>
                </c:pt>
                <c:pt idx="12">
                  <c:v>4.9013752354383655</c:v>
                </c:pt>
                <c:pt idx="13">
                  <c:v>7.0567081300019936</c:v>
                </c:pt>
                <c:pt idx="14">
                  <c:v>17.234865846514708</c:v>
                </c:pt>
                <c:pt idx="15">
                  <c:v>27.207306612491607</c:v>
                </c:pt>
                <c:pt idx="16">
                  <c:v>23.008465492606177</c:v>
                </c:pt>
                <c:pt idx="17">
                  <c:v>22.776079131722469</c:v>
                </c:pt>
                <c:pt idx="18">
                  <c:v>25.269210624933237</c:v>
                </c:pt>
                <c:pt idx="19">
                  <c:v>30.534053059101126</c:v>
                </c:pt>
                <c:pt idx="20">
                  <c:v>34.339151072382919</c:v>
                </c:pt>
                <c:pt idx="21">
                  <c:v>42.617032977104174</c:v>
                </c:pt>
                <c:pt idx="22">
                  <c:v>41.049966815948494</c:v>
                </c:pt>
                <c:pt idx="23">
                  <c:v>31.536481292724631</c:v>
                </c:pt>
                <c:pt idx="24">
                  <c:v>31.250929451465623</c:v>
                </c:pt>
                <c:pt idx="25">
                  <c:v>30.620128304481483</c:v>
                </c:pt>
                <c:pt idx="26">
                  <c:v>31.870053533434913</c:v>
                </c:pt>
                <c:pt idx="27">
                  <c:v>32.898552344322212</c:v>
                </c:pt>
                <c:pt idx="28">
                  <c:v>33.366710726737978</c:v>
                </c:pt>
                <c:pt idx="29">
                  <c:v>36.873503241419769</c:v>
                </c:pt>
                <c:pt idx="30">
                  <c:v>35.921497740268734</c:v>
                </c:pt>
                <c:pt idx="31">
                  <c:v>30.713588904619201</c:v>
                </c:pt>
                <c:pt idx="32">
                  <c:v>32.613756457686435</c:v>
                </c:pt>
                <c:pt idx="33">
                  <c:v>34.022533784031879</c:v>
                </c:pt>
                <c:pt idx="34">
                  <c:v>29.768854169249494</c:v>
                </c:pt>
                <c:pt idx="35">
                  <c:v>28.433385589957254</c:v>
                </c:pt>
                <c:pt idx="36">
                  <c:v>13.30509230983256</c:v>
                </c:pt>
                <c:pt idx="37">
                  <c:v>10.151669434070641</c:v>
                </c:pt>
                <c:pt idx="38">
                  <c:v>12.119141816019976</c:v>
                </c:pt>
                <c:pt idx="39">
                  <c:v>13.618415668129956</c:v>
                </c:pt>
                <c:pt idx="40">
                  <c:v>12.261696867942817</c:v>
                </c:pt>
                <c:pt idx="41">
                  <c:v>11.864880886793173</c:v>
                </c:pt>
                <c:pt idx="42">
                  <c:v>11.762196815490768</c:v>
                </c:pt>
                <c:pt idx="43">
                  <c:v>11.699816218257013</c:v>
                </c:pt>
                <c:pt idx="44">
                  <c:v>9.9020214072465933</c:v>
                </c:pt>
                <c:pt idx="45">
                  <c:v>4.2540359524488167</c:v>
                </c:pt>
                <c:pt idx="46">
                  <c:v>3.6838266646862508</c:v>
                </c:pt>
                <c:pt idx="47">
                  <c:v>36.176692257761943</c:v>
                </c:pt>
                <c:pt idx="48">
                  <c:v>15.193059721350721</c:v>
                </c:pt>
                <c:pt idx="49">
                  <c:v>23.841810347199441</c:v>
                </c:pt>
                <c:pt idx="50">
                  <c:v>29.800380486369136</c:v>
                </c:pt>
                <c:pt idx="51">
                  <c:v>30.487054665088692</c:v>
                </c:pt>
                <c:pt idx="52">
                  <c:v>28.511332508802411</c:v>
                </c:pt>
                <c:pt idx="53">
                  <c:v>17.543133830308932</c:v>
                </c:pt>
                <c:pt idx="54">
                  <c:v>21.412428897857694</c:v>
                </c:pt>
                <c:pt idx="55">
                  <c:v>30.212788909435233</c:v>
                </c:pt>
                <c:pt idx="56">
                  <c:v>38.981633343458185</c:v>
                </c:pt>
                <c:pt idx="57">
                  <c:v>38.881077767491377</c:v>
                </c:pt>
                <c:pt idx="58">
                  <c:v>41.89573745751386</c:v>
                </c:pt>
                <c:pt idx="59">
                  <c:v>38.209445106267935</c:v>
                </c:pt>
                <c:pt idx="60">
                  <c:v>39.391983329296124</c:v>
                </c:pt>
                <c:pt idx="61">
                  <c:v>48.756334217309927</c:v>
                </c:pt>
                <c:pt idx="62">
                  <c:v>49.512052481293665</c:v>
                </c:pt>
                <c:pt idx="63">
                  <c:v>54.278464931726489</c:v>
                </c:pt>
                <c:pt idx="64">
                  <c:v>53.647185303568904</c:v>
                </c:pt>
                <c:pt idx="65">
                  <c:v>51.109371407866433</c:v>
                </c:pt>
                <c:pt idx="66">
                  <c:v>51.79896879148481</c:v>
                </c:pt>
                <c:pt idx="67">
                  <c:v>50.398590071082083</c:v>
                </c:pt>
                <c:pt idx="68">
                  <c:v>49.492173099398542</c:v>
                </c:pt>
                <c:pt idx="69">
                  <c:v>55.399893208384469</c:v>
                </c:pt>
                <c:pt idx="70">
                  <c:v>55.810227452397385</c:v>
                </c:pt>
                <c:pt idx="71">
                  <c:v>43.226598420619951</c:v>
                </c:pt>
                <c:pt idx="72">
                  <c:v>32.39465539169305</c:v>
                </c:pt>
                <c:pt idx="73">
                  <c:v>29.903807723283876</c:v>
                </c:pt>
                <c:pt idx="74">
                  <c:v>14.517884600639377</c:v>
                </c:pt>
                <c:pt idx="75">
                  <c:v>13.963045848250317</c:v>
                </c:pt>
                <c:pt idx="76">
                  <c:v>3.391538931131322</c:v>
                </c:pt>
                <c:pt idx="77">
                  <c:v>-44.542702919006388</c:v>
                </c:pt>
                <c:pt idx="78">
                  <c:v>-19.223339454650841</c:v>
                </c:pt>
                <c:pt idx="79">
                  <c:v>-0.93793657135961439</c:v>
                </c:pt>
                <c:pt idx="80">
                  <c:v>9.1942015662193626</c:v>
                </c:pt>
                <c:pt idx="81">
                  <c:v>6.0607452130317654</c:v>
                </c:pt>
                <c:pt idx="82">
                  <c:v>7.5982705224752181</c:v>
                </c:pt>
                <c:pt idx="83">
                  <c:v>1.4501209329366986</c:v>
                </c:pt>
                <c:pt idx="84">
                  <c:v>19.989373756766327</c:v>
                </c:pt>
                <c:pt idx="85">
                  <c:v>26.434019104957585</c:v>
                </c:pt>
                <c:pt idx="86">
                  <c:v>25.972041784286503</c:v>
                </c:pt>
                <c:pt idx="87">
                  <c:v>24.219256459712994</c:v>
                </c:pt>
                <c:pt idx="88">
                  <c:v>18.936923955202104</c:v>
                </c:pt>
                <c:pt idx="89">
                  <c:v>13.045807940602316</c:v>
                </c:pt>
                <c:pt idx="90">
                  <c:v>20.543354432702074</c:v>
                </c:pt>
                <c:pt idx="91">
                  <c:v>19.809847748279552</c:v>
                </c:pt>
                <c:pt idx="92">
                  <c:v>19.557640795469297</c:v>
                </c:pt>
                <c:pt idx="93">
                  <c:v>22.598306999683388</c:v>
                </c:pt>
                <c:pt idx="94">
                  <c:v>23.705606293439857</c:v>
                </c:pt>
                <c:pt idx="95">
                  <c:v>24.639786157011983</c:v>
                </c:pt>
                <c:pt idx="96">
                  <c:v>23.648768357634552</c:v>
                </c:pt>
                <c:pt idx="97">
                  <c:v>23.914298496127131</c:v>
                </c:pt>
                <c:pt idx="98">
                  <c:v>24.355672621369351</c:v>
                </c:pt>
                <c:pt idx="99">
                  <c:v>24.804726206183418</c:v>
                </c:pt>
                <c:pt idx="100">
                  <c:v>24.626413812041278</c:v>
                </c:pt>
                <c:pt idx="101">
                  <c:v>24.741171355605118</c:v>
                </c:pt>
                <c:pt idx="102">
                  <c:v>24.844238761067388</c:v>
                </c:pt>
                <c:pt idx="103">
                  <c:v>25.171878521204007</c:v>
                </c:pt>
                <c:pt idx="104">
                  <c:v>24.572677707433684</c:v>
                </c:pt>
                <c:pt idx="105">
                  <c:v>23.88713339304924</c:v>
                </c:pt>
                <c:pt idx="106">
                  <c:v>22.599914623141302</c:v>
                </c:pt>
                <c:pt idx="107">
                  <c:v>24.4669587817192</c:v>
                </c:pt>
                <c:pt idx="108">
                  <c:v>22.068648181438448</c:v>
                </c:pt>
                <c:pt idx="109">
                  <c:v>20.975103728771217</c:v>
                </c:pt>
                <c:pt idx="110">
                  <c:v>20.316102065205584</c:v>
                </c:pt>
                <c:pt idx="111">
                  <c:v>20.146101097583767</c:v>
                </c:pt>
                <c:pt idx="112">
                  <c:v>21.20107678151129</c:v>
                </c:pt>
                <c:pt idx="113">
                  <c:v>20.898707693338409</c:v>
                </c:pt>
                <c:pt idx="114">
                  <c:v>24.165975320219985</c:v>
                </c:pt>
                <c:pt idx="115">
                  <c:v>24.836488817930217</c:v>
                </c:pt>
                <c:pt idx="116">
                  <c:v>24.978226997971532</c:v>
                </c:pt>
                <c:pt idx="117">
                  <c:v>24.82136687672137</c:v>
                </c:pt>
                <c:pt idx="118">
                  <c:v>26.238053536772739</c:v>
                </c:pt>
                <c:pt idx="119">
                  <c:v>26.303807533860208</c:v>
                </c:pt>
                <c:pt idx="120">
                  <c:v>27.27999165654181</c:v>
                </c:pt>
                <c:pt idx="121">
                  <c:v>27.035492075681702</c:v>
                </c:pt>
                <c:pt idx="122">
                  <c:v>25.825901662588123</c:v>
                </c:pt>
                <c:pt idx="123">
                  <c:v>26.68758586061</c:v>
                </c:pt>
                <c:pt idx="124">
                  <c:v>28.078711508512512</c:v>
                </c:pt>
                <c:pt idx="125">
                  <c:v>27.793076948642735</c:v>
                </c:pt>
                <c:pt idx="126">
                  <c:v>27.992096684217458</c:v>
                </c:pt>
                <c:pt idx="127">
                  <c:v>30.336211947321885</c:v>
                </c:pt>
                <c:pt idx="128">
                  <c:v>30.658816058397292</c:v>
                </c:pt>
                <c:pt idx="129">
                  <c:v>30.575790468096741</c:v>
                </c:pt>
                <c:pt idx="130">
                  <c:v>29.242690714120855</c:v>
                </c:pt>
                <c:pt idx="131">
                  <c:v>30.584070294976229</c:v>
                </c:pt>
                <c:pt idx="132">
                  <c:v>28.61900063288212</c:v>
                </c:pt>
                <c:pt idx="133">
                  <c:v>30.386585365772248</c:v>
                </c:pt>
                <c:pt idx="134">
                  <c:v>29.731683700323103</c:v>
                </c:pt>
                <c:pt idx="135">
                  <c:v>29.238585829734802</c:v>
                </c:pt>
                <c:pt idx="136">
                  <c:v>29.994692159414285</c:v>
                </c:pt>
                <c:pt idx="137">
                  <c:v>29.870928796648997</c:v>
                </c:pt>
                <c:pt idx="138">
                  <c:v>30.117606109499945</c:v>
                </c:pt>
                <c:pt idx="139">
                  <c:v>31.290224831223497</c:v>
                </c:pt>
                <c:pt idx="140">
                  <c:v>31.667671898007384</c:v>
                </c:pt>
                <c:pt idx="141">
                  <c:v>33.278938718676571</c:v>
                </c:pt>
                <c:pt idx="142">
                  <c:v>32.102417229056357</c:v>
                </c:pt>
                <c:pt idx="143">
                  <c:v>33.110635364532484</c:v>
                </c:pt>
                <c:pt idx="144">
                  <c:v>33.191966164827349</c:v>
                </c:pt>
                <c:pt idx="145">
                  <c:v>32.549927433967596</c:v>
                </c:pt>
                <c:pt idx="146">
                  <c:v>31.868085472822187</c:v>
                </c:pt>
                <c:pt idx="147">
                  <c:v>31.288343576312059</c:v>
                </c:pt>
                <c:pt idx="148">
                  <c:v>30.76194476795196</c:v>
                </c:pt>
                <c:pt idx="149">
                  <c:v>32.013996777534473</c:v>
                </c:pt>
                <c:pt idx="150">
                  <c:v>30.219279572606084</c:v>
                </c:pt>
                <c:pt idx="151">
                  <c:v>31.454163013339027</c:v>
                </c:pt>
                <c:pt idx="152">
                  <c:v>31.039167532801628</c:v>
                </c:pt>
                <c:pt idx="153">
                  <c:v>31.50640472972394</c:v>
                </c:pt>
                <c:pt idx="154">
                  <c:v>30.662098926782619</c:v>
                </c:pt>
                <c:pt idx="155">
                  <c:v>27.185712598800677</c:v>
                </c:pt>
                <c:pt idx="156">
                  <c:v>21.641683439135548</c:v>
                </c:pt>
                <c:pt idx="157">
                  <c:v>19.758947798132908</c:v>
                </c:pt>
                <c:pt idx="158">
                  <c:v>19.557918694376951</c:v>
                </c:pt>
                <c:pt idx="159">
                  <c:v>23.662951115369808</c:v>
                </c:pt>
                <c:pt idx="160">
                  <c:v>22.591893936514836</c:v>
                </c:pt>
                <c:pt idx="161">
                  <c:v>22.940839007377605</c:v>
                </c:pt>
                <c:pt idx="162">
                  <c:v>22.94415708529948</c:v>
                </c:pt>
                <c:pt idx="163">
                  <c:v>22.601208248615251</c:v>
                </c:pt>
                <c:pt idx="164">
                  <c:v>22.117296138525006</c:v>
                </c:pt>
                <c:pt idx="165">
                  <c:v>21.813435833692537</c:v>
                </c:pt>
                <c:pt idx="166">
                  <c:v>22.686101131200772</c:v>
                </c:pt>
                <c:pt idx="167">
                  <c:v>23.853406807780246</c:v>
                </c:pt>
                <c:pt idx="168">
                  <c:v>23.421161999464047</c:v>
                </c:pt>
                <c:pt idx="169">
                  <c:v>25.085644645929321</c:v>
                </c:pt>
                <c:pt idx="170">
                  <c:v>26.532909633994095</c:v>
                </c:pt>
                <c:pt idx="171">
                  <c:v>27.702689107060422</c:v>
                </c:pt>
                <c:pt idx="172">
                  <c:v>26.788031115055063</c:v>
                </c:pt>
                <c:pt idx="173">
                  <c:v>28.177901067376155</c:v>
                </c:pt>
                <c:pt idx="174">
                  <c:v>30.630861235141765</c:v>
                </c:pt>
                <c:pt idx="175">
                  <c:v>30.058042920947074</c:v>
                </c:pt>
                <c:pt idx="176">
                  <c:v>31.107767560005186</c:v>
                </c:pt>
                <c:pt idx="177">
                  <c:v>30.905313778042796</c:v>
                </c:pt>
                <c:pt idx="178">
                  <c:v>30.162727864265435</c:v>
                </c:pt>
                <c:pt idx="179">
                  <c:v>29.550164813280119</c:v>
                </c:pt>
                <c:pt idx="180">
                  <c:v>28.955000450253479</c:v>
                </c:pt>
                <c:pt idx="181">
                  <c:v>31.1879303469658</c:v>
                </c:pt>
                <c:pt idx="182">
                  <c:v>31.388962274193759</c:v>
                </c:pt>
                <c:pt idx="183">
                  <c:v>29.227577398061754</c:v>
                </c:pt>
                <c:pt idx="184">
                  <c:v>30.106103171229364</c:v>
                </c:pt>
                <c:pt idx="185">
                  <c:v>29.863403042077991</c:v>
                </c:pt>
                <c:pt idx="186">
                  <c:v>29.261836329579367</c:v>
                </c:pt>
                <c:pt idx="187">
                  <c:v>30.094060860276215</c:v>
                </c:pt>
                <c:pt idx="188">
                  <c:v>31.388200543761243</c:v>
                </c:pt>
                <c:pt idx="189">
                  <c:v>29.931761785268776</c:v>
                </c:pt>
                <c:pt idx="190">
                  <c:v>31.241261599779122</c:v>
                </c:pt>
                <c:pt idx="191">
                  <c:v>31.706314463734643</c:v>
                </c:pt>
                <c:pt idx="192">
                  <c:v>31.955223811984069</c:v>
                </c:pt>
                <c:pt idx="193">
                  <c:v>33.702150027513497</c:v>
                </c:pt>
                <c:pt idx="194">
                  <c:v>33.840060293793655</c:v>
                </c:pt>
                <c:pt idx="195">
                  <c:v>33.437299726009371</c:v>
                </c:pt>
                <c:pt idx="196">
                  <c:v>32.516937889933601</c:v>
                </c:pt>
                <c:pt idx="197">
                  <c:v>32.453361624836901</c:v>
                </c:pt>
                <c:pt idx="198">
                  <c:v>32.150478936195384</c:v>
                </c:pt>
                <c:pt idx="199">
                  <c:v>32.87334702455999</c:v>
                </c:pt>
                <c:pt idx="200">
                  <c:v>32.036632895827282</c:v>
                </c:pt>
                <c:pt idx="201">
                  <c:v>31.474478111863149</c:v>
                </c:pt>
                <c:pt idx="202">
                  <c:v>30.116839234948159</c:v>
                </c:pt>
                <c:pt idx="203">
                  <c:v>27.42153419220449</c:v>
                </c:pt>
                <c:pt idx="204">
                  <c:v>28.575545124053932</c:v>
                </c:pt>
                <c:pt idx="205">
                  <c:v>24.508883390665048</c:v>
                </c:pt>
                <c:pt idx="206">
                  <c:v>23.12225975632667</c:v>
                </c:pt>
                <c:pt idx="207">
                  <c:v>28.062885311841967</c:v>
                </c:pt>
                <c:pt idx="208">
                  <c:v>27.523545091986648</c:v>
                </c:pt>
                <c:pt idx="209">
                  <c:v>27.942783084869404</c:v>
                </c:pt>
                <c:pt idx="210">
                  <c:v>29.92945789968968</c:v>
                </c:pt>
                <c:pt idx="211">
                  <c:v>29.374438999652853</c:v>
                </c:pt>
                <c:pt idx="212">
                  <c:v>30.58273534893992</c:v>
                </c:pt>
                <c:pt idx="213">
                  <c:v>28.862865384697912</c:v>
                </c:pt>
                <c:pt idx="214">
                  <c:v>30.439133306026477</c:v>
                </c:pt>
                <c:pt idx="215">
                  <c:v>29.811537465810787</c:v>
                </c:pt>
                <c:pt idx="216">
                  <c:v>31.023269821167005</c:v>
                </c:pt>
                <c:pt idx="217">
                  <c:v>31.592282151818296</c:v>
                </c:pt>
                <c:pt idx="218">
                  <c:v>33.483604385018367</c:v>
                </c:pt>
                <c:pt idx="219">
                  <c:v>36.479868483662585</c:v>
                </c:pt>
                <c:pt idx="220">
                  <c:v>34.663221452951433</c:v>
                </c:pt>
                <c:pt idx="221">
                  <c:v>34.937855561614029</c:v>
                </c:pt>
                <c:pt idx="222">
                  <c:v>35.627301444888133</c:v>
                </c:pt>
                <c:pt idx="223">
                  <c:v>37.663309597611445</c:v>
                </c:pt>
                <c:pt idx="224">
                  <c:v>37.506578440547003</c:v>
                </c:pt>
                <c:pt idx="225">
                  <c:v>40.754953313589098</c:v>
                </c:pt>
                <c:pt idx="226">
                  <c:v>42.268479130625735</c:v>
                </c:pt>
                <c:pt idx="227">
                  <c:v>36.603942260384571</c:v>
                </c:pt>
                <c:pt idx="228">
                  <c:v>32.293631996154772</c:v>
                </c:pt>
                <c:pt idx="229">
                  <c:v>30.82684231305123</c:v>
                </c:pt>
                <c:pt idx="230">
                  <c:v>29.304172442913043</c:v>
                </c:pt>
                <c:pt idx="231">
                  <c:v>28.123325967311857</c:v>
                </c:pt>
                <c:pt idx="232">
                  <c:v>30.421473569750788</c:v>
                </c:pt>
                <c:pt idx="233">
                  <c:v>27.379969517469391</c:v>
                </c:pt>
                <c:pt idx="234">
                  <c:v>26.543453908205009</c:v>
                </c:pt>
                <c:pt idx="235">
                  <c:v>23.234032752275454</c:v>
                </c:pt>
                <c:pt idx="236">
                  <c:v>23.424857725977887</c:v>
                </c:pt>
                <c:pt idx="237">
                  <c:v>25.256455858707454</c:v>
                </c:pt>
                <c:pt idx="238">
                  <c:v>26.24770438313486</c:v>
                </c:pt>
                <c:pt idx="239">
                  <c:v>23.722988169550902</c:v>
                </c:pt>
                <c:pt idx="240">
                  <c:v>27.804026693463342</c:v>
                </c:pt>
                <c:pt idx="241">
                  <c:v>27.127540013432508</c:v>
                </c:pt>
                <c:pt idx="242">
                  <c:v>26.679754462361331</c:v>
                </c:pt>
                <c:pt idx="243">
                  <c:v>30.266515782713896</c:v>
                </c:pt>
                <c:pt idx="244">
                  <c:v>31.291247906565658</c:v>
                </c:pt>
                <c:pt idx="245">
                  <c:v>27.789186918616295</c:v>
                </c:pt>
                <c:pt idx="246">
                  <c:v>28.767460227251036</c:v>
                </c:pt>
                <c:pt idx="247">
                  <c:v>28.619694136023526</c:v>
                </c:pt>
                <c:pt idx="248">
                  <c:v>28.556228617906584</c:v>
                </c:pt>
                <c:pt idx="249">
                  <c:v>34.411101086497311</c:v>
                </c:pt>
                <c:pt idx="250">
                  <c:v>34.007510380387316</c:v>
                </c:pt>
                <c:pt idx="251">
                  <c:v>34.222977913975726</c:v>
                </c:pt>
                <c:pt idx="252">
                  <c:v>34.985928768873222</c:v>
                </c:pt>
                <c:pt idx="253">
                  <c:v>33.855404734611511</c:v>
                </c:pt>
                <c:pt idx="254">
                  <c:v>32.471480052232735</c:v>
                </c:pt>
                <c:pt idx="255">
                  <c:v>31.93923712885379</c:v>
                </c:pt>
                <c:pt idx="256">
                  <c:v>33.780823750853514</c:v>
                </c:pt>
                <c:pt idx="257">
                  <c:v>37.595342078804975</c:v>
                </c:pt>
                <c:pt idx="258">
                  <c:v>42.092749178409576</c:v>
                </c:pt>
                <c:pt idx="259">
                  <c:v>42.209294093370417</c:v>
                </c:pt>
                <c:pt idx="260">
                  <c:v>42.596466551184648</c:v>
                </c:pt>
                <c:pt idx="261">
                  <c:v>40.712141362071037</c:v>
                </c:pt>
                <c:pt idx="262">
                  <c:v>41.765299609184268</c:v>
                </c:pt>
                <c:pt idx="263">
                  <c:v>40.545624012708672</c:v>
                </c:pt>
                <c:pt idx="264">
                  <c:v>39.460740580916408</c:v>
                </c:pt>
                <c:pt idx="265">
                  <c:v>37.659108276963224</c:v>
                </c:pt>
                <c:pt idx="266">
                  <c:v>38.029022163033488</c:v>
                </c:pt>
                <c:pt idx="267">
                  <c:v>37.748023389816296</c:v>
                </c:pt>
                <c:pt idx="268">
                  <c:v>37.799918502926829</c:v>
                </c:pt>
                <c:pt idx="269">
                  <c:v>39.57633073818684</c:v>
                </c:pt>
                <c:pt idx="270">
                  <c:v>47.144669596791275</c:v>
                </c:pt>
                <c:pt idx="271">
                  <c:v>46.377266828775419</c:v>
                </c:pt>
                <c:pt idx="272">
                  <c:v>44.61453284001351</c:v>
                </c:pt>
                <c:pt idx="273">
                  <c:v>39.96081270158291</c:v>
                </c:pt>
                <c:pt idx="274">
                  <c:v>43.202108740210519</c:v>
                </c:pt>
                <c:pt idx="275">
                  <c:v>37.083992716908455</c:v>
                </c:pt>
                <c:pt idx="276">
                  <c:v>36.624490301489828</c:v>
                </c:pt>
                <c:pt idx="277">
                  <c:v>33.83812469685077</c:v>
                </c:pt>
                <c:pt idx="278">
                  <c:v>35.563647876143449</c:v>
                </c:pt>
                <c:pt idx="279">
                  <c:v>37.11528016090395</c:v>
                </c:pt>
                <c:pt idx="280">
                  <c:v>36.319600977897636</c:v>
                </c:pt>
                <c:pt idx="281">
                  <c:v>35.418213157415408</c:v>
                </c:pt>
                <c:pt idx="282">
                  <c:v>35.793787981152519</c:v>
                </c:pt>
                <c:pt idx="283">
                  <c:v>35.74063715958593</c:v>
                </c:pt>
                <c:pt idx="284">
                  <c:v>35.850877450585358</c:v>
                </c:pt>
                <c:pt idx="285">
                  <c:v>34.800373456954958</c:v>
                </c:pt>
                <c:pt idx="286">
                  <c:v>34.135095081806213</c:v>
                </c:pt>
                <c:pt idx="287">
                  <c:v>34.838425621271142</c:v>
                </c:pt>
                <c:pt idx="288">
                  <c:v>39.446795342683828</c:v>
                </c:pt>
                <c:pt idx="289">
                  <c:v>39.493803058147449</c:v>
                </c:pt>
                <c:pt idx="290">
                  <c:v>40.790922789812129</c:v>
                </c:pt>
                <c:pt idx="291">
                  <c:v>40.348497908949838</c:v>
                </c:pt>
                <c:pt idx="292">
                  <c:v>40.22200184154508</c:v>
                </c:pt>
                <c:pt idx="293">
                  <c:v>39.176558418273913</c:v>
                </c:pt>
                <c:pt idx="294">
                  <c:v>41.120977259874337</c:v>
                </c:pt>
                <c:pt idx="295">
                  <c:v>41.643295589447035</c:v>
                </c:pt>
                <c:pt idx="296">
                  <c:v>42.758760017991051</c:v>
                </c:pt>
                <c:pt idx="297">
                  <c:v>42.430760465502743</c:v>
                </c:pt>
                <c:pt idx="298">
                  <c:v>42.144372593998924</c:v>
                </c:pt>
                <c:pt idx="299">
                  <c:v>45.539550600886344</c:v>
                </c:pt>
                <c:pt idx="300">
                  <c:v>46.2227280882597</c:v>
                </c:pt>
                <c:pt idx="301">
                  <c:v>45.223054837584485</c:v>
                </c:pt>
                <c:pt idx="302">
                  <c:v>45.500981587171552</c:v>
                </c:pt>
                <c:pt idx="303">
                  <c:v>46.585415391325952</c:v>
                </c:pt>
                <c:pt idx="304">
                  <c:v>46.454251589536682</c:v>
                </c:pt>
                <c:pt idx="305">
                  <c:v>45.376911355972283</c:v>
                </c:pt>
                <c:pt idx="306">
                  <c:v>43.623262836575506</c:v>
                </c:pt>
                <c:pt idx="307">
                  <c:v>44.062309947013858</c:v>
                </c:pt>
                <c:pt idx="308">
                  <c:v>40.816858846187614</c:v>
                </c:pt>
                <c:pt idx="309">
                  <c:v>42.775178704619407</c:v>
                </c:pt>
                <c:pt idx="310">
                  <c:v>40.598947143197066</c:v>
                </c:pt>
                <c:pt idx="311">
                  <c:v>38.29135231935976</c:v>
                </c:pt>
                <c:pt idx="312">
                  <c:v>37.564547039985669</c:v>
                </c:pt>
                <c:pt idx="313">
                  <c:v>37.733819178938873</c:v>
                </c:pt>
                <c:pt idx="314">
                  <c:v>39.634256585955626</c:v>
                </c:pt>
                <c:pt idx="315">
                  <c:v>40.11458178269865</c:v>
                </c:pt>
                <c:pt idx="316">
                  <c:v>39.107943422794335</c:v>
                </c:pt>
                <c:pt idx="317">
                  <c:v>38.870271929144849</c:v>
                </c:pt>
                <c:pt idx="318">
                  <c:v>38.315009114980711</c:v>
                </c:pt>
                <c:pt idx="319">
                  <c:v>37.694384804487214</c:v>
                </c:pt>
                <c:pt idx="320">
                  <c:v>32.388730375409125</c:v>
                </c:pt>
                <c:pt idx="321">
                  <c:v>32.419891253232947</c:v>
                </c:pt>
                <c:pt idx="322">
                  <c:v>30.964140041470557</c:v>
                </c:pt>
                <c:pt idx="323">
                  <c:v>32.852981954574574</c:v>
                </c:pt>
                <c:pt idx="324">
                  <c:v>32.909812606096295</c:v>
                </c:pt>
                <c:pt idx="325">
                  <c:v>36.065476567864408</c:v>
                </c:pt>
                <c:pt idx="326">
                  <c:v>36.174255359530434</c:v>
                </c:pt>
                <c:pt idx="327">
                  <c:v>37.543383611798276</c:v>
                </c:pt>
                <c:pt idx="328">
                  <c:v>37.002812991499894</c:v>
                </c:pt>
                <c:pt idx="329">
                  <c:v>37.531660597681991</c:v>
                </c:pt>
                <c:pt idx="330">
                  <c:v>37.438893861651394</c:v>
                </c:pt>
                <c:pt idx="331">
                  <c:v>35.843470887541756</c:v>
                </c:pt>
                <c:pt idx="332">
                  <c:v>37.064457166314142</c:v>
                </c:pt>
                <c:pt idx="333">
                  <c:v>38.857554602980613</c:v>
                </c:pt>
                <c:pt idx="334">
                  <c:v>39.186353802919399</c:v>
                </c:pt>
                <c:pt idx="335">
                  <c:v>38.846140313863771</c:v>
                </c:pt>
                <c:pt idx="336">
                  <c:v>37.771569348216048</c:v>
                </c:pt>
                <c:pt idx="337">
                  <c:v>42.220075242400185</c:v>
                </c:pt>
                <c:pt idx="338">
                  <c:v>41.516328299403199</c:v>
                </c:pt>
                <c:pt idx="339">
                  <c:v>41.064459536314018</c:v>
                </c:pt>
                <c:pt idx="340">
                  <c:v>40.522032685518298</c:v>
                </c:pt>
                <c:pt idx="341">
                  <c:v>39.336152533411962</c:v>
                </c:pt>
                <c:pt idx="342">
                  <c:v>39.015343851566314</c:v>
                </c:pt>
                <c:pt idx="343">
                  <c:v>36.952368161201491</c:v>
                </c:pt>
                <c:pt idx="344">
                  <c:v>37.037813180088989</c:v>
                </c:pt>
                <c:pt idx="345">
                  <c:v>36.678098292827627</c:v>
                </c:pt>
                <c:pt idx="346">
                  <c:v>33.798618304610244</c:v>
                </c:pt>
                <c:pt idx="347">
                  <c:v>32.750763678193096</c:v>
                </c:pt>
                <c:pt idx="348">
                  <c:v>34.65252710962298</c:v>
                </c:pt>
                <c:pt idx="349">
                  <c:v>34.660791259169571</c:v>
                </c:pt>
                <c:pt idx="350">
                  <c:v>34.567239418506631</c:v>
                </c:pt>
                <c:pt idx="351">
                  <c:v>34.240465599298489</c:v>
                </c:pt>
                <c:pt idx="352">
                  <c:v>34.409394396781892</c:v>
                </c:pt>
                <c:pt idx="353">
                  <c:v>35.545003742218</c:v>
                </c:pt>
                <c:pt idx="354">
                  <c:v>32.973425666570677</c:v>
                </c:pt>
                <c:pt idx="355">
                  <c:v>32.187277300238577</c:v>
                </c:pt>
                <c:pt idx="356">
                  <c:v>31.141200801253319</c:v>
                </c:pt>
                <c:pt idx="357">
                  <c:v>30.583999695539461</c:v>
                </c:pt>
                <c:pt idx="358">
                  <c:v>30.807733686447136</c:v>
                </c:pt>
                <c:pt idx="359">
                  <c:v>33.665166694283471</c:v>
                </c:pt>
                <c:pt idx="360">
                  <c:v>33.24697493171692</c:v>
                </c:pt>
                <c:pt idx="361">
                  <c:v>36.138028225779522</c:v>
                </c:pt>
                <c:pt idx="362">
                  <c:v>37.771304509520519</c:v>
                </c:pt>
                <c:pt idx="363">
                  <c:v>39.122809434056279</c:v>
                </c:pt>
                <c:pt idx="364">
                  <c:v>40.039581868529325</c:v>
                </c:pt>
                <c:pt idx="365">
                  <c:v>35.144480586051912</c:v>
                </c:pt>
                <c:pt idx="366">
                  <c:v>33.500028873443597</c:v>
                </c:pt>
                <c:pt idx="367">
                  <c:v>32.985992936372725</c:v>
                </c:pt>
                <c:pt idx="368">
                  <c:v>32.599424687862381</c:v>
                </c:pt>
                <c:pt idx="369">
                  <c:v>31.177247349143045</c:v>
                </c:pt>
                <c:pt idx="370">
                  <c:v>30.8187164877653</c:v>
                </c:pt>
                <c:pt idx="371">
                  <c:v>31.946277002096167</c:v>
                </c:pt>
                <c:pt idx="372">
                  <c:v>35.83480594742295</c:v>
                </c:pt>
                <c:pt idx="373">
                  <c:v>34.446281538844119</c:v>
                </c:pt>
                <c:pt idx="374">
                  <c:v>31.86607275271416</c:v>
                </c:pt>
                <c:pt idx="375">
                  <c:v>31.446827398180972</c:v>
                </c:pt>
                <c:pt idx="376">
                  <c:v>31.243353686690341</c:v>
                </c:pt>
                <c:pt idx="377">
                  <c:v>31.819439127445236</c:v>
                </c:pt>
                <c:pt idx="378">
                  <c:v>35.55039026200771</c:v>
                </c:pt>
                <c:pt idx="379">
                  <c:v>33.351337239027004</c:v>
                </c:pt>
                <c:pt idx="380">
                  <c:v>30.467755976319296</c:v>
                </c:pt>
                <c:pt idx="381">
                  <c:v>25.612711249828351</c:v>
                </c:pt>
                <c:pt idx="382">
                  <c:v>21.961930444359751</c:v>
                </c:pt>
                <c:pt idx="383">
                  <c:v>20.617112536787971</c:v>
                </c:pt>
                <c:pt idx="384">
                  <c:v>22.078601332426075</c:v>
                </c:pt>
                <c:pt idx="385">
                  <c:v>25.766332247138024</c:v>
                </c:pt>
                <c:pt idx="386">
                  <c:v>30.471067272782335</c:v>
                </c:pt>
                <c:pt idx="387">
                  <c:v>30.083969321012518</c:v>
                </c:pt>
                <c:pt idx="388">
                  <c:v>30.124273220539095</c:v>
                </c:pt>
                <c:pt idx="389">
                  <c:v>29.471218541622193</c:v>
                </c:pt>
                <c:pt idx="390">
                  <c:v>30.087335191607508</c:v>
                </c:pt>
                <c:pt idx="391">
                  <c:v>32.193451889991763</c:v>
                </c:pt>
                <c:pt idx="392">
                  <c:v>33.319251062989224</c:v>
                </c:pt>
                <c:pt idx="393">
                  <c:v>33.989773121356961</c:v>
                </c:pt>
                <c:pt idx="394">
                  <c:v>36.142401661992039</c:v>
                </c:pt>
                <c:pt idx="395">
                  <c:v>36.897157226443312</c:v>
                </c:pt>
                <c:pt idx="396">
                  <c:v>37.014471994161568</c:v>
                </c:pt>
                <c:pt idx="397">
                  <c:v>33.567525362968468</c:v>
                </c:pt>
                <c:pt idx="398">
                  <c:v>29.409412758707987</c:v>
                </c:pt>
                <c:pt idx="399">
                  <c:v>30.958267459869404</c:v>
                </c:pt>
                <c:pt idx="400">
                  <c:v>31.038716989994043</c:v>
                </c:pt>
                <c:pt idx="401">
                  <c:v>25.853856911540021</c:v>
                </c:pt>
                <c:pt idx="402">
                  <c:v>25.382279322028182</c:v>
                </c:pt>
                <c:pt idx="403">
                  <c:v>25.792257654309253</c:v>
                </c:pt>
                <c:pt idx="404">
                  <c:v>26.869805831789989</c:v>
                </c:pt>
                <c:pt idx="405">
                  <c:v>22.620533418774585</c:v>
                </c:pt>
                <c:pt idx="406">
                  <c:v>21.320892097949951</c:v>
                </c:pt>
                <c:pt idx="407">
                  <c:v>19.265926715731638</c:v>
                </c:pt>
                <c:pt idx="408">
                  <c:v>18.655921404600178</c:v>
                </c:pt>
                <c:pt idx="409">
                  <c:v>13.083495181441293</c:v>
                </c:pt>
                <c:pt idx="410">
                  <c:v>10.973417827606198</c:v>
                </c:pt>
                <c:pt idx="411">
                  <c:v>7.0927243158817248</c:v>
                </c:pt>
                <c:pt idx="412">
                  <c:v>6.9548274965286225</c:v>
                </c:pt>
                <c:pt idx="413">
                  <c:v>-2.3385714925527736</c:v>
                </c:pt>
                <c:pt idx="414">
                  <c:v>4.5377357660531743</c:v>
                </c:pt>
                <c:pt idx="415">
                  <c:v>7.2564096106291061</c:v>
                </c:pt>
                <c:pt idx="416">
                  <c:v>9.8887889462709495</c:v>
                </c:pt>
                <c:pt idx="417">
                  <c:v>12.111080852866166</c:v>
                </c:pt>
                <c:pt idx="418">
                  <c:v>18.179460401177408</c:v>
                </c:pt>
                <c:pt idx="419">
                  <c:v>20.027844696879384</c:v>
                </c:pt>
                <c:pt idx="420">
                  <c:v>20.459390316486349</c:v>
                </c:pt>
                <c:pt idx="421">
                  <c:v>22.270038985729201</c:v>
                </c:pt>
                <c:pt idx="422">
                  <c:v>21.769597802996628</c:v>
                </c:pt>
                <c:pt idx="423">
                  <c:v>22.129003939509403</c:v>
                </c:pt>
                <c:pt idx="424">
                  <c:v>22.530040335178398</c:v>
                </c:pt>
                <c:pt idx="425">
                  <c:v>23.188717583537084</c:v>
                </c:pt>
                <c:pt idx="426">
                  <c:v>23.79194363152979</c:v>
                </c:pt>
                <c:pt idx="427">
                  <c:v>22.708297910213446</c:v>
                </c:pt>
                <c:pt idx="428">
                  <c:v>24.065915282368678</c:v>
                </c:pt>
                <c:pt idx="429">
                  <c:v>24.375225667238226</c:v>
                </c:pt>
                <c:pt idx="430">
                  <c:v>22.522936811566325</c:v>
                </c:pt>
                <c:pt idx="431">
                  <c:v>23.15694991791247</c:v>
                </c:pt>
                <c:pt idx="432">
                  <c:v>24.036621090888957</c:v>
                </c:pt>
                <c:pt idx="433">
                  <c:v>23.98133741629124</c:v>
                </c:pt>
                <c:pt idx="434">
                  <c:v>23.735518424868587</c:v>
                </c:pt>
                <c:pt idx="435">
                  <c:v>23.485311235308671</c:v>
                </c:pt>
                <c:pt idx="436">
                  <c:v>21.952501968622187</c:v>
                </c:pt>
                <c:pt idx="437">
                  <c:v>22.22758810293675</c:v>
                </c:pt>
                <c:pt idx="438">
                  <c:v>21.642841215848904</c:v>
                </c:pt>
                <c:pt idx="439">
                  <c:v>22.497562444806078</c:v>
                </c:pt>
                <c:pt idx="440">
                  <c:v>23.151538476824754</c:v>
                </c:pt>
                <c:pt idx="441">
                  <c:v>21.975328045725831</c:v>
                </c:pt>
                <c:pt idx="442">
                  <c:v>21.87567592799661</c:v>
                </c:pt>
                <c:pt idx="443">
                  <c:v>22.498621258258822</c:v>
                </c:pt>
                <c:pt idx="444">
                  <c:v>24.068522465109851</c:v>
                </c:pt>
                <c:pt idx="445">
                  <c:v>25.949855873823168</c:v>
                </c:pt>
                <c:pt idx="446">
                  <c:v>28.003741646885857</c:v>
                </c:pt>
                <c:pt idx="447">
                  <c:v>27.732808782696736</c:v>
                </c:pt>
                <c:pt idx="448">
                  <c:v>27.293491289734874</c:v>
                </c:pt>
                <c:pt idx="449">
                  <c:v>25.245722334861711</c:v>
                </c:pt>
                <c:pt idx="450">
                  <c:v>24.328959827661492</c:v>
                </c:pt>
                <c:pt idx="451">
                  <c:v>22.797741127610209</c:v>
                </c:pt>
                <c:pt idx="452">
                  <c:v>22.273962149620047</c:v>
                </c:pt>
                <c:pt idx="453">
                  <c:v>21.971449954152121</c:v>
                </c:pt>
                <c:pt idx="454">
                  <c:v>24.362853925824197</c:v>
                </c:pt>
                <c:pt idx="455">
                  <c:v>24.69405875933171</c:v>
                </c:pt>
                <c:pt idx="456">
                  <c:v>24.151090808272357</c:v>
                </c:pt>
                <c:pt idx="457">
                  <c:v>24.605021180152875</c:v>
                </c:pt>
                <c:pt idx="458">
                  <c:v>25.18490515255931</c:v>
                </c:pt>
                <c:pt idx="459">
                  <c:v>25.489127299666393</c:v>
                </c:pt>
                <c:pt idx="460">
                  <c:v>25.749570657253258</c:v>
                </c:pt>
                <c:pt idx="461">
                  <c:v>25.970192283749554</c:v>
                </c:pt>
                <c:pt idx="462">
                  <c:v>26.712290627121916</c:v>
                </c:pt>
                <c:pt idx="463">
                  <c:v>25.906696700215321</c:v>
                </c:pt>
                <c:pt idx="464">
                  <c:v>25.027189017653455</c:v>
                </c:pt>
                <c:pt idx="465">
                  <c:v>22.675926125526416</c:v>
                </c:pt>
                <c:pt idx="466">
                  <c:v>22.896041938662535</c:v>
                </c:pt>
                <c:pt idx="467">
                  <c:v>23.055918503761262</c:v>
                </c:pt>
                <c:pt idx="468">
                  <c:v>24.813982875823967</c:v>
                </c:pt>
                <c:pt idx="469">
                  <c:v>23.88355170130734</c:v>
                </c:pt>
                <c:pt idx="470">
                  <c:v>25.848125064730624</c:v>
                </c:pt>
                <c:pt idx="471">
                  <c:v>25.378615414261787</c:v>
                </c:pt>
                <c:pt idx="472">
                  <c:v>28.904717241048814</c:v>
                </c:pt>
                <c:pt idx="473">
                  <c:v>29.831427213430402</c:v>
                </c:pt>
                <c:pt idx="474">
                  <c:v>29.442756422281263</c:v>
                </c:pt>
                <c:pt idx="475">
                  <c:v>29.561625270724335</c:v>
                </c:pt>
                <c:pt idx="476">
                  <c:v>29.332679028630281</c:v>
                </c:pt>
                <c:pt idx="477">
                  <c:v>28.833728211641301</c:v>
                </c:pt>
                <c:pt idx="478">
                  <c:v>27.661232381701495</c:v>
                </c:pt>
                <c:pt idx="479">
                  <c:v>26.577048989534404</c:v>
                </c:pt>
                <c:pt idx="480">
                  <c:v>25.651585984468483</c:v>
                </c:pt>
                <c:pt idx="481">
                  <c:v>25.629847664594649</c:v>
                </c:pt>
                <c:pt idx="482">
                  <c:v>26.178453514337548</c:v>
                </c:pt>
                <c:pt idx="483">
                  <c:v>27.064248699545885</c:v>
                </c:pt>
                <c:pt idx="484">
                  <c:v>27.039838308691969</c:v>
                </c:pt>
                <c:pt idx="485">
                  <c:v>28.227940401315692</c:v>
                </c:pt>
                <c:pt idx="486">
                  <c:v>29.678284877777116</c:v>
                </c:pt>
                <c:pt idx="487">
                  <c:v>30.430599096298238</c:v>
                </c:pt>
                <c:pt idx="488">
                  <c:v>30.928000370740904</c:v>
                </c:pt>
                <c:pt idx="489">
                  <c:v>30.818298691749561</c:v>
                </c:pt>
                <c:pt idx="490">
                  <c:v>30.968022761464141</c:v>
                </c:pt>
                <c:pt idx="491">
                  <c:v>30.162742974400487</c:v>
                </c:pt>
                <c:pt idx="492">
                  <c:v>31.174428728461237</c:v>
                </c:pt>
                <c:pt idx="493">
                  <c:v>32.351687517166141</c:v>
                </c:pt>
                <c:pt idx="494" formatCode="General">
                  <c:v>31.053266862869236</c:v>
                </c:pt>
                <c:pt idx="495" formatCode="General">
                  <c:v>31.161742640972108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8-4B03-8120-0E5B85DA34F0}"/>
            </c:ext>
          </c:extLst>
        </c:ser>
        <c:ser>
          <c:idx val="2"/>
          <c:order val="2"/>
          <c:tx>
            <c:strRef>
              <c:f>stat!$C$62</c:f>
              <c:strCache>
                <c:ptCount val="1"/>
                <c:pt idx="0">
                  <c:v>TOTAL 1 3/4 PERP nc-24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stat!$Q$62:$SR$62</c:f>
              <c:numCache>
                <c:formatCode>0</c:formatCode>
                <c:ptCount val="496"/>
                <c:pt idx="0">
                  <c:v>6.8559738689661458</c:v>
                </c:pt>
                <c:pt idx="1">
                  <c:v>7.2139814221858671</c:v>
                </c:pt>
                <c:pt idx="2">
                  <c:v>5.7722945455312811</c:v>
                </c:pt>
                <c:pt idx="3">
                  <c:v>5.9105504232645103</c:v>
                </c:pt>
                <c:pt idx="4">
                  <c:v>4.1820831845998612</c:v>
                </c:pt>
                <c:pt idx="5">
                  <c:v>0.31353939878940196</c:v>
                </c:pt>
                <c:pt idx="6">
                  <c:v>-0.36655258619788356</c:v>
                </c:pt>
                <c:pt idx="7">
                  <c:v>1.5654966330528453</c:v>
                </c:pt>
                <c:pt idx="8">
                  <c:v>0.96799127340315749</c:v>
                </c:pt>
                <c:pt idx="9">
                  <c:v>1.7819169266223867</c:v>
                </c:pt>
                <c:pt idx="10">
                  <c:v>2.0520917959213421</c:v>
                </c:pt>
                <c:pt idx="11">
                  <c:v>3.9065406947136125</c:v>
                </c:pt>
                <c:pt idx="12">
                  <c:v>8.0476455148458399</c:v>
                </c:pt>
                <c:pt idx="13">
                  <c:v>9.4832553523778813</c:v>
                </c:pt>
                <c:pt idx="14">
                  <c:v>15.757128671050054</c:v>
                </c:pt>
                <c:pt idx="15">
                  <c:v>18.087384525418287</c:v>
                </c:pt>
                <c:pt idx="16">
                  <c:v>18.740897358655928</c:v>
                </c:pt>
                <c:pt idx="17">
                  <c:v>19.366741276860239</c:v>
                </c:pt>
                <c:pt idx="18">
                  <c:v>18.796093636751181</c:v>
                </c:pt>
                <c:pt idx="19">
                  <c:v>22.600979635477074</c:v>
                </c:pt>
                <c:pt idx="20">
                  <c:v>24.486272945523268</c:v>
                </c:pt>
                <c:pt idx="21">
                  <c:v>28.125635759711258</c:v>
                </c:pt>
                <c:pt idx="22">
                  <c:v>28.965464637279496</c:v>
                </c:pt>
                <c:pt idx="23">
                  <c:v>17.901896941423416</c:v>
                </c:pt>
                <c:pt idx="24">
                  <c:v>18.438174770236003</c:v>
                </c:pt>
                <c:pt idx="25">
                  <c:v>14.033497257828714</c:v>
                </c:pt>
                <c:pt idx="26">
                  <c:v>14.845843554496781</c:v>
                </c:pt>
                <c:pt idx="27">
                  <c:v>15.03231934154033</c:v>
                </c:pt>
                <c:pt idx="28">
                  <c:v>15.180701683759708</c:v>
                </c:pt>
                <c:pt idx="29">
                  <c:v>18.930649470448486</c:v>
                </c:pt>
                <c:pt idx="30">
                  <c:v>12.771546803712852</c:v>
                </c:pt>
                <c:pt idx="31">
                  <c:v>2.6183609594106656</c:v>
                </c:pt>
                <c:pt idx="32">
                  <c:v>7.6017762368917658</c:v>
                </c:pt>
                <c:pt idx="33">
                  <c:v>10.783510209202774</c:v>
                </c:pt>
                <c:pt idx="34">
                  <c:v>11.219392256140679</c:v>
                </c:pt>
                <c:pt idx="35">
                  <c:v>8.0010000633001823</c:v>
                </c:pt>
                <c:pt idx="36">
                  <c:v>-5.816403877258324</c:v>
                </c:pt>
                <c:pt idx="37">
                  <c:v>-11.462102550744987</c:v>
                </c:pt>
                <c:pt idx="38">
                  <c:v>-9.0595551981926405</c:v>
                </c:pt>
                <c:pt idx="39">
                  <c:v>-4.2663059134483206</c:v>
                </c:pt>
                <c:pt idx="40">
                  <c:v>-2.112125029206311</c:v>
                </c:pt>
                <c:pt idx="41">
                  <c:v>-2.4306637308597487</c:v>
                </c:pt>
                <c:pt idx="42">
                  <c:v>-2.8003743832111354</c:v>
                </c:pt>
                <c:pt idx="43">
                  <c:v>-2.403141259074232</c:v>
                </c:pt>
                <c:pt idx="44">
                  <c:v>-1.7488028740883124</c:v>
                </c:pt>
                <c:pt idx="45">
                  <c:v>-3.9575600363016292</c:v>
                </c:pt>
                <c:pt idx="46">
                  <c:v>-3.194039696216521</c:v>
                </c:pt>
                <c:pt idx="47">
                  <c:v>22.887990269422573</c:v>
                </c:pt>
                <c:pt idx="48">
                  <c:v>3.716924146056158</c:v>
                </c:pt>
                <c:pt idx="49">
                  <c:v>13.763511313676872</c:v>
                </c:pt>
                <c:pt idx="50">
                  <c:v>14.157537518978131</c:v>
                </c:pt>
                <c:pt idx="51">
                  <c:v>11.559945246219684</c:v>
                </c:pt>
                <c:pt idx="52">
                  <c:v>4.0201360176801586</c:v>
                </c:pt>
                <c:pt idx="53">
                  <c:v>-7.1311209207772777</c:v>
                </c:pt>
                <c:pt idx="54">
                  <c:v>-8.7918896652460035</c:v>
                </c:pt>
                <c:pt idx="55">
                  <c:v>2.679702969074242</c:v>
                </c:pt>
                <c:pt idx="56">
                  <c:v>9.9964620155096213</c:v>
                </c:pt>
                <c:pt idx="57">
                  <c:v>6.83111553990841</c:v>
                </c:pt>
                <c:pt idx="58">
                  <c:v>9.2330196837187373</c:v>
                </c:pt>
                <c:pt idx="59">
                  <c:v>7.1697760727405466</c:v>
                </c:pt>
                <c:pt idx="60">
                  <c:v>7.0871395089625935</c:v>
                </c:pt>
                <c:pt idx="61">
                  <c:v>6.9965708827972435</c:v>
                </c:pt>
                <c:pt idx="62">
                  <c:v>12.647111068010304</c:v>
                </c:pt>
                <c:pt idx="63">
                  <c:v>16.752297792077115</c:v>
                </c:pt>
                <c:pt idx="64">
                  <c:v>19.942816716671018</c:v>
                </c:pt>
                <c:pt idx="65">
                  <c:v>19.365311073660848</c:v>
                </c:pt>
                <c:pt idx="66">
                  <c:v>21.067840431690229</c:v>
                </c:pt>
                <c:pt idx="67">
                  <c:v>22.170805356144911</c:v>
                </c:pt>
                <c:pt idx="68">
                  <c:v>24.941485878825176</c:v>
                </c:pt>
                <c:pt idx="69">
                  <c:v>31.322117803573576</c:v>
                </c:pt>
                <c:pt idx="70">
                  <c:v>33.878077521085743</c:v>
                </c:pt>
                <c:pt idx="71">
                  <c:v>31.934843776702905</c:v>
                </c:pt>
                <c:pt idx="72">
                  <c:v>27.619643606901093</c:v>
                </c:pt>
                <c:pt idx="73">
                  <c:v>22.897328962683673</c:v>
                </c:pt>
                <c:pt idx="74">
                  <c:v>14.395419467210843</c:v>
                </c:pt>
                <c:pt idx="75">
                  <c:v>9.3707046210765839</c:v>
                </c:pt>
                <c:pt idx="76">
                  <c:v>-0.68630152416233159</c:v>
                </c:pt>
                <c:pt idx="77">
                  <c:v>-7.3291910369396192</c:v>
                </c:pt>
                <c:pt idx="78">
                  <c:v>-12.015564051389617</c:v>
                </c:pt>
                <c:pt idx="79">
                  <c:v>-4.6641567674874977</c:v>
                </c:pt>
                <c:pt idx="80">
                  <c:v>5.0999130424261239</c:v>
                </c:pt>
                <c:pt idx="81">
                  <c:v>-1.2404402761459323</c:v>
                </c:pt>
                <c:pt idx="82">
                  <c:v>0.25351480758189382</c:v>
                </c:pt>
                <c:pt idx="83">
                  <c:v>-9.4836146149635283</c:v>
                </c:pt>
                <c:pt idx="84">
                  <c:v>-1.8123952013254438</c:v>
                </c:pt>
                <c:pt idx="85">
                  <c:v>0.49669117462633494</c:v>
                </c:pt>
                <c:pt idx="86">
                  <c:v>1.4040200479030602</c:v>
                </c:pt>
                <c:pt idx="87">
                  <c:v>0.51398034954070226</c:v>
                </c:pt>
                <c:pt idx="88">
                  <c:v>-1.6354850503206251</c:v>
                </c:pt>
                <c:pt idx="89">
                  <c:v>-2.8685608420371977</c:v>
                </c:pt>
                <c:pt idx="90">
                  <c:v>0.31555266058444431</c:v>
                </c:pt>
                <c:pt idx="91">
                  <c:v>4.6561743096113162</c:v>
                </c:pt>
                <c:pt idx="92">
                  <c:v>4.5296614218950424</c:v>
                </c:pt>
                <c:pt idx="93">
                  <c:v>7.948164124846457</c:v>
                </c:pt>
                <c:pt idx="94">
                  <c:v>10.19654324662686</c:v>
                </c:pt>
                <c:pt idx="95">
                  <c:v>10.875674654245387</c:v>
                </c:pt>
                <c:pt idx="96">
                  <c:v>9.7331095004081902</c:v>
                </c:pt>
                <c:pt idx="97">
                  <c:v>10.082536891221991</c:v>
                </c:pt>
                <c:pt idx="98">
                  <c:v>10.380041707634931</c:v>
                </c:pt>
                <c:pt idx="99">
                  <c:v>10.672997898817059</c:v>
                </c:pt>
                <c:pt idx="100">
                  <c:v>10.253846259355541</c:v>
                </c:pt>
                <c:pt idx="101">
                  <c:v>9.851293937087064</c:v>
                </c:pt>
                <c:pt idx="102">
                  <c:v>10.199004884719855</c:v>
                </c:pt>
                <c:pt idx="103">
                  <c:v>10.098563215613368</c:v>
                </c:pt>
                <c:pt idx="104">
                  <c:v>8.2182320609092727</c:v>
                </c:pt>
                <c:pt idx="105">
                  <c:v>8.5108409392833693</c:v>
                </c:pt>
                <c:pt idx="106">
                  <c:v>7.9105726951360822</c:v>
                </c:pt>
                <c:pt idx="107">
                  <c:v>9.0298317550420677</c:v>
                </c:pt>
                <c:pt idx="108">
                  <c:v>6.1673185572624192</c:v>
                </c:pt>
                <c:pt idx="109">
                  <c:v>5.8364738978147557</c:v>
                </c:pt>
                <c:pt idx="110">
                  <c:v>5.4647812389135453</c:v>
                </c:pt>
                <c:pt idx="111">
                  <c:v>6.9620030890703077</c:v>
                </c:pt>
                <c:pt idx="112">
                  <c:v>6.1255126090049572</c:v>
                </c:pt>
                <c:pt idx="113">
                  <c:v>5.736732383966455</c:v>
                </c:pt>
                <c:pt idx="114">
                  <c:v>9.7398556004762753</c:v>
                </c:pt>
                <c:pt idx="115">
                  <c:v>10.559095583081231</c:v>
                </c:pt>
                <c:pt idx="116">
                  <c:v>11.759446289777756</c:v>
                </c:pt>
                <c:pt idx="117">
                  <c:v>11.779990525960912</c:v>
                </c:pt>
                <c:pt idx="118">
                  <c:v>12.358897140383732</c:v>
                </c:pt>
                <c:pt idx="119">
                  <c:v>13.173069628715524</c:v>
                </c:pt>
                <c:pt idx="120">
                  <c:v>12.846170915007576</c:v>
                </c:pt>
                <c:pt idx="121">
                  <c:v>11.558189133167275</c:v>
                </c:pt>
                <c:pt idx="122">
                  <c:v>10.852692937016499</c:v>
                </c:pt>
                <c:pt idx="123">
                  <c:v>10.894580261349674</c:v>
                </c:pt>
                <c:pt idx="124">
                  <c:v>11.055780586481106</c:v>
                </c:pt>
                <c:pt idx="125">
                  <c:v>9.0700284808874017</c:v>
                </c:pt>
                <c:pt idx="126">
                  <c:v>7.5368172994852216</c:v>
                </c:pt>
                <c:pt idx="127">
                  <c:v>10.070017331957814</c:v>
                </c:pt>
                <c:pt idx="128">
                  <c:v>9.171629894256597</c:v>
                </c:pt>
                <c:pt idx="129">
                  <c:v>9.6364820258617527</c:v>
                </c:pt>
                <c:pt idx="130">
                  <c:v>9.4340449032783482</c:v>
                </c:pt>
                <c:pt idx="131">
                  <c:v>9.8992534317970211</c:v>
                </c:pt>
                <c:pt idx="132">
                  <c:v>8.9055257138013957</c:v>
                </c:pt>
                <c:pt idx="133">
                  <c:v>10.770545398950574</c:v>
                </c:pt>
                <c:pt idx="134">
                  <c:v>10.381153417825715</c:v>
                </c:pt>
                <c:pt idx="135">
                  <c:v>10.345817047834402</c:v>
                </c:pt>
                <c:pt idx="136">
                  <c:v>10.613227718353272</c:v>
                </c:pt>
                <c:pt idx="137">
                  <c:v>10.515759253263482</c:v>
                </c:pt>
                <c:pt idx="138">
                  <c:v>11.977739121437082</c:v>
                </c:pt>
                <c:pt idx="139">
                  <c:v>12.82970643675327</c:v>
                </c:pt>
                <c:pt idx="140">
                  <c:v>13.560455244541146</c:v>
                </c:pt>
                <c:pt idx="141">
                  <c:v>13.323673315286641</c:v>
                </c:pt>
                <c:pt idx="142">
                  <c:v>12.037210489869111</c:v>
                </c:pt>
                <c:pt idx="143">
                  <c:v>11.97586572825908</c:v>
                </c:pt>
                <c:pt idx="144">
                  <c:v>12.245870168924341</c:v>
                </c:pt>
                <c:pt idx="145">
                  <c:v>12.027588661551476</c:v>
                </c:pt>
                <c:pt idx="146">
                  <c:v>9.3508192620277413</c:v>
                </c:pt>
                <c:pt idx="147">
                  <c:v>8.7062808963060405</c:v>
                </c:pt>
                <c:pt idx="148">
                  <c:v>7.880995808959014</c:v>
                </c:pt>
                <c:pt idx="149">
                  <c:v>8.186496369838693</c:v>
                </c:pt>
                <c:pt idx="150">
                  <c:v>7.4743822703361502</c:v>
                </c:pt>
                <c:pt idx="151">
                  <c:v>7.5091787019967882</c:v>
                </c:pt>
                <c:pt idx="152">
                  <c:v>7.7885484842062169</c:v>
                </c:pt>
                <c:pt idx="153">
                  <c:v>8.1799327769279557</c:v>
                </c:pt>
                <c:pt idx="154">
                  <c:v>8.7598785295486579</c:v>
                </c:pt>
                <c:pt idx="155">
                  <c:v>7.1102249193191795</c:v>
                </c:pt>
                <c:pt idx="156">
                  <c:v>4.6688698121309073</c:v>
                </c:pt>
                <c:pt idx="157">
                  <c:v>3.3351487748622901</c:v>
                </c:pt>
                <c:pt idx="158">
                  <c:v>3.4988350893258939</c:v>
                </c:pt>
                <c:pt idx="159">
                  <c:v>3.5281581022739488</c:v>
                </c:pt>
                <c:pt idx="160">
                  <c:v>3.827366629958135</c:v>
                </c:pt>
                <c:pt idx="161">
                  <c:v>5.4458584903478453</c:v>
                </c:pt>
                <c:pt idx="162">
                  <c:v>5.671936567783348</c:v>
                </c:pt>
                <c:pt idx="163">
                  <c:v>6.5552590051889297</c:v>
                </c:pt>
                <c:pt idx="164">
                  <c:v>7.9589710754156044</c:v>
                </c:pt>
                <c:pt idx="165">
                  <c:v>7.766389130115499</c:v>
                </c:pt>
                <c:pt idx="166">
                  <c:v>7.8100246453285109</c:v>
                </c:pt>
                <c:pt idx="167">
                  <c:v>10.549864613771433</c:v>
                </c:pt>
                <c:pt idx="168">
                  <c:v>11.21456908857823</c:v>
                </c:pt>
                <c:pt idx="169">
                  <c:v>11.603246868252754</c:v>
                </c:pt>
                <c:pt idx="170">
                  <c:v>10.647427746891964</c:v>
                </c:pt>
                <c:pt idx="171">
                  <c:v>10.687197183966632</c:v>
                </c:pt>
                <c:pt idx="172">
                  <c:v>8.8497230075597599</c:v>
                </c:pt>
                <c:pt idx="173">
                  <c:v>10.04820594406128</c:v>
                </c:pt>
                <c:pt idx="174">
                  <c:v>10.487466294407852</c:v>
                </c:pt>
                <c:pt idx="175">
                  <c:v>11.541802943229669</c:v>
                </c:pt>
                <c:pt idx="176">
                  <c:v>12.037464728951463</c:v>
                </c:pt>
                <c:pt idx="177">
                  <c:v>10.81157505798339</c:v>
                </c:pt>
                <c:pt idx="178">
                  <c:v>11.85804883360862</c:v>
                </c:pt>
                <c:pt idx="179">
                  <c:v>11.809842130422595</c:v>
                </c:pt>
                <c:pt idx="180">
                  <c:v>9.0859942184686702</c:v>
                </c:pt>
                <c:pt idx="181">
                  <c:v>10.2624969252348</c:v>
                </c:pt>
                <c:pt idx="182">
                  <c:v>10.829463809609408</c:v>
                </c:pt>
                <c:pt idx="183">
                  <c:v>10.389756042122841</c:v>
                </c:pt>
                <c:pt idx="184">
                  <c:v>11.252236084699632</c:v>
                </c:pt>
                <c:pt idx="185">
                  <c:v>10.410725871920576</c:v>
                </c:pt>
                <c:pt idx="186">
                  <c:v>9.5920117814540902</c:v>
                </c:pt>
                <c:pt idx="187">
                  <c:v>10.153418994784317</c:v>
                </c:pt>
                <c:pt idx="188">
                  <c:v>11.125581879973424</c:v>
                </c:pt>
                <c:pt idx="189">
                  <c:v>10.927961660385108</c:v>
                </c:pt>
                <c:pt idx="190">
                  <c:v>10.812120503425604</c:v>
                </c:pt>
                <c:pt idx="191">
                  <c:v>10.454663186073333</c:v>
                </c:pt>
                <c:pt idx="192">
                  <c:v>10.012185884356512</c:v>
                </c:pt>
                <c:pt idx="193">
                  <c:v>12.640827615737905</c:v>
                </c:pt>
                <c:pt idx="194">
                  <c:v>13.356626507163028</c:v>
                </c:pt>
                <c:pt idx="195">
                  <c:v>13.198585354328159</c:v>
                </c:pt>
                <c:pt idx="196">
                  <c:v>12.016141761660592</c:v>
                </c:pt>
                <c:pt idx="197">
                  <c:v>8.9269448200464012</c:v>
                </c:pt>
                <c:pt idx="198">
                  <c:v>7.4868585559129883</c:v>
                </c:pt>
                <c:pt idx="199">
                  <c:v>8.1475708243847009</c:v>
                </c:pt>
                <c:pt idx="200">
                  <c:v>6.937184307575194</c:v>
                </c:pt>
                <c:pt idx="201">
                  <c:v>6.0388411628008072</c:v>
                </c:pt>
                <c:pt idx="202">
                  <c:v>3.7015653151273682</c:v>
                </c:pt>
                <c:pt idx="203">
                  <c:v>2.4622735233307083</c:v>
                </c:pt>
                <c:pt idx="204">
                  <c:v>3.5128491679429743</c:v>
                </c:pt>
                <c:pt idx="205">
                  <c:v>2.478373181462274</c:v>
                </c:pt>
                <c:pt idx="206">
                  <c:v>3.1507040852308137</c:v>
                </c:pt>
                <c:pt idx="207">
                  <c:v>1.9456633579731033</c:v>
                </c:pt>
                <c:pt idx="208">
                  <c:v>-0.97333556735517845</c:v>
                </c:pt>
                <c:pt idx="209">
                  <c:v>-0.31536736178395586</c:v>
                </c:pt>
                <c:pt idx="210">
                  <c:v>5.013995793700218</c:v>
                </c:pt>
                <c:pt idx="211">
                  <c:v>4.6670357573032391</c:v>
                </c:pt>
                <c:pt idx="212">
                  <c:v>6.3536245690584394</c:v>
                </c:pt>
                <c:pt idx="213">
                  <c:v>7.0730600091219173</c:v>
                </c:pt>
                <c:pt idx="214">
                  <c:v>5.4265508716106581</c:v>
                </c:pt>
                <c:pt idx="215">
                  <c:v>6.9242285696268198</c:v>
                </c:pt>
                <c:pt idx="216">
                  <c:v>8.9054150093793965</c:v>
                </c:pt>
                <c:pt idx="217">
                  <c:v>10.035744903087647</c:v>
                </c:pt>
                <c:pt idx="218">
                  <c:v>12.157409606695182</c:v>
                </c:pt>
                <c:pt idx="219">
                  <c:v>16.53837995445727</c:v>
                </c:pt>
                <c:pt idx="220">
                  <c:v>15.412992166042329</c:v>
                </c:pt>
                <c:pt idx="221">
                  <c:v>14.896631542682655</c:v>
                </c:pt>
                <c:pt idx="222">
                  <c:v>14.781989740848559</c:v>
                </c:pt>
                <c:pt idx="223">
                  <c:v>14.590588041544009</c:v>
                </c:pt>
                <c:pt idx="224">
                  <c:v>13.698307501316066</c:v>
                </c:pt>
                <c:pt idx="225">
                  <c:v>13.779575651407242</c:v>
                </c:pt>
                <c:pt idx="226">
                  <c:v>13.676293742895126</c:v>
                </c:pt>
                <c:pt idx="227">
                  <c:v>10.823872080802914</c:v>
                </c:pt>
                <c:pt idx="228">
                  <c:v>14.769280169606191</c:v>
                </c:pt>
                <c:pt idx="229">
                  <c:v>19.48562395370007</c:v>
                </c:pt>
                <c:pt idx="230">
                  <c:v>19.296339682459831</c:v>
                </c:pt>
                <c:pt idx="231">
                  <c:v>15.46402963614463</c:v>
                </c:pt>
                <c:pt idx="232">
                  <c:v>17.323993819713593</c:v>
                </c:pt>
                <c:pt idx="233">
                  <c:v>13.443862119555462</c:v>
                </c:pt>
                <c:pt idx="234">
                  <c:v>12.180853993177408</c:v>
                </c:pt>
                <c:pt idx="235">
                  <c:v>3.9774445102214884</c:v>
                </c:pt>
                <c:pt idx="236">
                  <c:v>8.6928371819257677</c:v>
                </c:pt>
                <c:pt idx="237">
                  <c:v>15.979091180920619</c:v>
                </c:pt>
                <c:pt idx="238">
                  <c:v>16.205126746416113</c:v>
                </c:pt>
                <c:pt idx="239">
                  <c:v>14.302169524669637</c:v>
                </c:pt>
                <c:pt idx="240">
                  <c:v>16.632719314813613</c:v>
                </c:pt>
                <c:pt idx="241">
                  <c:v>16.790097395539277</c:v>
                </c:pt>
                <c:pt idx="242">
                  <c:v>16.312332418799414</c:v>
                </c:pt>
                <c:pt idx="243">
                  <c:v>16.594412828564643</c:v>
                </c:pt>
                <c:pt idx="244">
                  <c:v>12.718566430449471</c:v>
                </c:pt>
                <c:pt idx="245">
                  <c:v>9.5126002489328698</c:v>
                </c:pt>
                <c:pt idx="246">
                  <c:v>9.5874967707395626</c:v>
                </c:pt>
                <c:pt idx="247">
                  <c:v>8.5781956676244704</c:v>
                </c:pt>
                <c:pt idx="248">
                  <c:v>10.314563702702529</c:v>
                </c:pt>
                <c:pt idx="249">
                  <c:v>14.243459178328507</c:v>
                </c:pt>
                <c:pt idx="250">
                  <c:v>15.208955465197562</c:v>
                </c:pt>
                <c:pt idx="251">
                  <c:v>14.400776765584965</c:v>
                </c:pt>
                <c:pt idx="252">
                  <c:v>13.746982806801796</c:v>
                </c:pt>
                <c:pt idx="253">
                  <c:v>14.650421810746181</c:v>
                </c:pt>
                <c:pt idx="254">
                  <c:v>13.546064345598211</c:v>
                </c:pt>
                <c:pt idx="255">
                  <c:v>15.577355038762065</c:v>
                </c:pt>
                <c:pt idx="256">
                  <c:v>18.369401694059349</c:v>
                </c:pt>
                <c:pt idx="257">
                  <c:v>23.914999634027481</c:v>
                </c:pt>
                <c:pt idx="258">
                  <c:v>25.873007235646241</c:v>
                </c:pt>
                <c:pt idx="259">
                  <c:v>24.071366754770267</c:v>
                </c:pt>
                <c:pt idx="260">
                  <c:v>19.959781127572043</c:v>
                </c:pt>
                <c:pt idx="261">
                  <c:v>18.07422918391228</c:v>
                </c:pt>
                <c:pt idx="262">
                  <c:v>15.397373446226112</c:v>
                </c:pt>
                <c:pt idx="263">
                  <c:v>13.258889741778376</c:v>
                </c:pt>
                <c:pt idx="264">
                  <c:v>12.912236660599689</c:v>
                </c:pt>
                <c:pt idx="265">
                  <c:v>10.501014850974087</c:v>
                </c:pt>
                <c:pt idx="266">
                  <c:v>10.668432677149781</c:v>
                </c:pt>
                <c:pt idx="267">
                  <c:v>9.7510535742044624</c:v>
                </c:pt>
                <c:pt idx="268">
                  <c:v>8.7529585171938038</c:v>
                </c:pt>
                <c:pt idx="269">
                  <c:v>8.3684105905294359</c:v>
                </c:pt>
                <c:pt idx="270">
                  <c:v>9.7106585923433215</c:v>
                </c:pt>
                <c:pt idx="271">
                  <c:v>8.1271898703575118</c:v>
                </c:pt>
                <c:pt idx="272">
                  <c:v>8.6741154670715446</c:v>
                </c:pt>
                <c:pt idx="273">
                  <c:v>6.7130677049160283</c:v>
                </c:pt>
                <c:pt idx="274">
                  <c:v>9.9049771167040035</c:v>
                </c:pt>
                <c:pt idx="275">
                  <c:v>11.448496974706643</c:v>
                </c:pt>
                <c:pt idx="276">
                  <c:v>10.442619953870775</c:v>
                </c:pt>
                <c:pt idx="277">
                  <c:v>12.345866623520834</c:v>
                </c:pt>
                <c:pt idx="278">
                  <c:v>13.16454597187041</c:v>
                </c:pt>
                <c:pt idx="279">
                  <c:v>12.79064992761613</c:v>
                </c:pt>
                <c:pt idx="280">
                  <c:v>9.7076669250726582</c:v>
                </c:pt>
                <c:pt idx="281">
                  <c:v>9.2374004606008668</c:v>
                </c:pt>
                <c:pt idx="282">
                  <c:v>9.8248591450452807</c:v>
                </c:pt>
                <c:pt idx="283">
                  <c:v>8.3467276568412387</c:v>
                </c:pt>
                <c:pt idx="284">
                  <c:v>8.2286086757183341</c:v>
                </c:pt>
                <c:pt idx="285">
                  <c:v>8.6513117541074678</c:v>
                </c:pt>
                <c:pt idx="286">
                  <c:v>7.545635074496289</c:v>
                </c:pt>
                <c:pt idx="287">
                  <c:v>5.9428907690048618</c:v>
                </c:pt>
                <c:pt idx="288">
                  <c:v>6.8384541828632734</c:v>
                </c:pt>
                <c:pt idx="289">
                  <c:v>8.6008507379293349</c:v>
                </c:pt>
                <c:pt idx="290">
                  <c:v>10.417452466964761</c:v>
                </c:pt>
                <c:pt idx="291">
                  <c:v>10.355233566999431</c:v>
                </c:pt>
                <c:pt idx="292">
                  <c:v>9.5958840984106075</c:v>
                </c:pt>
                <c:pt idx="293">
                  <c:v>8.9197412477731461</c:v>
                </c:pt>
                <c:pt idx="294">
                  <c:v>8.230685832023596</c:v>
                </c:pt>
                <c:pt idx="295">
                  <c:v>6.5749818749427789</c:v>
                </c:pt>
                <c:pt idx="296">
                  <c:v>8.9985751054286993</c:v>
                </c:pt>
                <c:pt idx="297">
                  <c:v>8.7969449779987485</c:v>
                </c:pt>
                <c:pt idx="298">
                  <c:v>10.615128311276465</c:v>
                </c:pt>
                <c:pt idx="299">
                  <c:v>11.79711325585842</c:v>
                </c:pt>
                <c:pt idx="300">
                  <c:v>12.571384182572359</c:v>
                </c:pt>
                <c:pt idx="301">
                  <c:v>12.374395854949938</c:v>
                </c:pt>
                <c:pt idx="302">
                  <c:v>12.884755479812611</c:v>
                </c:pt>
                <c:pt idx="303">
                  <c:v>12.68641478240491</c:v>
                </c:pt>
                <c:pt idx="304">
                  <c:v>11.276636444807053</c:v>
                </c:pt>
                <c:pt idx="305">
                  <c:v>9.7058172522783082</c:v>
                </c:pt>
                <c:pt idx="306">
                  <c:v>9.0062374974489501</c:v>
                </c:pt>
                <c:pt idx="307">
                  <c:v>8.9073454982042506</c:v>
                </c:pt>
                <c:pt idx="308">
                  <c:v>6.8260206967592296</c:v>
                </c:pt>
                <c:pt idx="309">
                  <c:v>8.9505674908160984</c:v>
                </c:pt>
                <c:pt idx="310">
                  <c:v>7.8324954274893059</c:v>
                </c:pt>
                <c:pt idx="311">
                  <c:v>8.0908211202621203</c:v>
                </c:pt>
                <c:pt idx="312">
                  <c:v>7.9471993170976702</c:v>
                </c:pt>
                <c:pt idx="313">
                  <c:v>8.8476736410856063</c:v>
                </c:pt>
                <c:pt idx="314">
                  <c:v>11.28884875380993</c:v>
                </c:pt>
                <c:pt idx="315">
                  <c:v>10.408120739936834</c:v>
                </c:pt>
                <c:pt idx="316">
                  <c:v>9.6279172722101407</c:v>
                </c:pt>
                <c:pt idx="317">
                  <c:v>8.3753622272014638</c:v>
                </c:pt>
                <c:pt idx="318">
                  <c:v>6.9538226455449887</c:v>
                </c:pt>
                <c:pt idx="319">
                  <c:v>5.0146327185630639</c:v>
                </c:pt>
                <c:pt idx="320">
                  <c:v>1.7909850171804464</c:v>
                </c:pt>
                <c:pt idx="321">
                  <c:v>2.9857931867837806</c:v>
                </c:pt>
                <c:pt idx="322">
                  <c:v>5.0490498172044909</c:v>
                </c:pt>
                <c:pt idx="323">
                  <c:v>6.5477533464431588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B8-4B03-8120-0E5B85DA34F0}"/>
            </c:ext>
          </c:extLst>
        </c:ser>
        <c:ser>
          <c:idx val="3"/>
          <c:order val="3"/>
          <c:tx>
            <c:strRef>
              <c:f>stat!$C$63</c:f>
              <c:strCache>
                <c:ptCount val="1"/>
                <c:pt idx="0">
                  <c:v>TOTAL 2 5/8 PERP nc-25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stat!$Q$63:$SR$63</c:f>
              <c:numCache>
                <c:formatCode>0</c:formatCode>
                <c:ptCount val="4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 formatCode="General">
                  <c:v>0</c:v>
                </c:pt>
                <c:pt idx="495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B8-4B03-8120-0E5B85DA34F0}"/>
            </c:ext>
          </c:extLst>
        </c:ser>
        <c:ser>
          <c:idx val="4"/>
          <c:order val="4"/>
          <c:tx>
            <c:strRef>
              <c:f>stat!$C$64</c:f>
              <c:strCache>
                <c:ptCount val="1"/>
                <c:pt idx="0">
                  <c:v>TOTAL 3.369 PERP nc-26</c:v>
                </c:pt>
              </c:strCache>
            </c:strRef>
          </c:tx>
          <c:spPr>
            <a:ln w="28575" cap="rnd">
              <a:solidFill>
                <a:schemeClr val="accent1">
                  <a:tint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4000"/>
                </a:schemeClr>
              </a:solidFill>
              <a:ln w="9525">
                <a:solidFill>
                  <a:schemeClr val="accent1">
                    <a:tint val="54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stat!$Q$64:$SR$64</c:f>
              <c:numCache>
                <c:formatCode>0</c:formatCode>
                <c:ptCount val="496"/>
                <c:pt idx="0">
                  <c:v>-2.8844359748363217</c:v>
                </c:pt>
                <c:pt idx="1">
                  <c:v>-3.9034863857031041</c:v>
                </c:pt>
                <c:pt idx="2">
                  <c:v>-6.0825916001796827</c:v>
                </c:pt>
                <c:pt idx="3">
                  <c:v>-5.9482323853969774</c:v>
                </c:pt>
                <c:pt idx="4">
                  <c:v>-7.4601713651418891</c:v>
                </c:pt>
                <c:pt idx="5">
                  <c:v>-7.303824123978643</c:v>
                </c:pt>
                <c:pt idx="6">
                  <c:v>-8.6023287074566213</c:v>
                </c:pt>
                <c:pt idx="7">
                  <c:v>-8.4181084717512249</c:v>
                </c:pt>
                <c:pt idx="8">
                  <c:v>-7.0036711667775933</c:v>
                </c:pt>
                <c:pt idx="9">
                  <c:v>-4.7934508949518317</c:v>
                </c:pt>
                <c:pt idx="10">
                  <c:v>-2.8480339473485969</c:v>
                </c:pt>
                <c:pt idx="11">
                  <c:v>0.10872371590139096</c:v>
                </c:pt>
                <c:pt idx="12">
                  <c:v>-1.3262554790973695</c:v>
                </c:pt>
                <c:pt idx="13">
                  <c:v>-1.0697992748022216</c:v>
                </c:pt>
                <c:pt idx="14">
                  <c:v>0.442046096920933</c:v>
                </c:pt>
                <c:pt idx="15">
                  <c:v>-4.1506802722215639</c:v>
                </c:pt>
                <c:pt idx="16">
                  <c:v>0.46015312325957325</c:v>
                </c:pt>
                <c:pt idx="17">
                  <c:v>1.2378029159307573</c:v>
                </c:pt>
                <c:pt idx="18">
                  <c:v>-0.51313971912861689</c:v>
                </c:pt>
                <c:pt idx="19">
                  <c:v>-3.1040414688587248</c:v>
                </c:pt>
                <c:pt idx="20">
                  <c:v>-6.8851334507465651</c:v>
                </c:pt>
                <c:pt idx="21">
                  <c:v>-11.243689125537884</c:v>
                </c:pt>
                <c:pt idx="22">
                  <c:v>-8.2198236685991333</c:v>
                </c:pt>
                <c:pt idx="23">
                  <c:v>-5.5562599921226479</c:v>
                </c:pt>
                <c:pt idx="24">
                  <c:v>-1.6087300275564189</c:v>
                </c:pt>
                <c:pt idx="25">
                  <c:v>0.8503659842014315</c:v>
                </c:pt>
                <c:pt idx="26">
                  <c:v>2.0027724851370294</c:v>
                </c:pt>
                <c:pt idx="27">
                  <c:v>0.45580599629877838</c:v>
                </c:pt>
                <c:pt idx="28">
                  <c:v>-1.5179318898915994</c:v>
                </c:pt>
                <c:pt idx="29">
                  <c:v>-4.9096921025514746</c:v>
                </c:pt>
                <c:pt idx="30">
                  <c:v>-1.237455258607838</c:v>
                </c:pt>
                <c:pt idx="31">
                  <c:v>1.5127401946783152</c:v>
                </c:pt>
                <c:pt idx="32">
                  <c:v>3.8718826136589257</c:v>
                </c:pt>
                <c:pt idx="33">
                  <c:v>6.0276571282148552</c:v>
                </c:pt>
                <c:pt idx="34">
                  <c:v>9.5552526336908272</c:v>
                </c:pt>
                <c:pt idx="35">
                  <c:v>14.338189561009415</c:v>
                </c:pt>
                <c:pt idx="36">
                  <c:v>15.493447032332426</c:v>
                </c:pt>
                <c:pt idx="37">
                  <c:v>19.984681584358214</c:v>
                </c:pt>
                <c:pt idx="38">
                  <c:v>22.121196635127035</c:v>
                </c:pt>
                <c:pt idx="39">
                  <c:v>20.916585582137145</c:v>
                </c:pt>
                <c:pt idx="40">
                  <c:v>18.33809158325198</c:v>
                </c:pt>
                <c:pt idx="41">
                  <c:v>18.637975849986105</c:v>
                </c:pt>
                <c:pt idx="42">
                  <c:v>19.58261161315437</c:v>
                </c:pt>
                <c:pt idx="43">
                  <c:v>20.587286303520216</c:v>
                </c:pt>
                <c:pt idx="44">
                  <c:v>22.566523374319047</c:v>
                </c:pt>
                <c:pt idx="45">
                  <c:v>22.723743753910071</c:v>
                </c:pt>
                <c:pt idx="46">
                  <c:v>26.17894904899606</c:v>
                </c:pt>
                <c:pt idx="47">
                  <c:v>41.188783385395993</c:v>
                </c:pt>
                <c:pt idx="48">
                  <c:v>19.652013288378726</c:v>
                </c:pt>
                <c:pt idx="49">
                  <c:v>14.90227270233629</c:v>
                </c:pt>
                <c:pt idx="50">
                  <c:v>6.495176537275313</c:v>
                </c:pt>
                <c:pt idx="51">
                  <c:v>14.547501562357013</c:v>
                </c:pt>
                <c:pt idx="52">
                  <c:v>19.320807430148079</c:v>
                </c:pt>
                <c:pt idx="53">
                  <c:v>29.387029057979589</c:v>
                </c:pt>
                <c:pt idx="54">
                  <c:v>33.347363928437289</c:v>
                </c:pt>
                <c:pt idx="55">
                  <c:v>15.495584783911681</c:v>
                </c:pt>
                <c:pt idx="56">
                  <c:v>10.100044479727728</c:v>
                </c:pt>
                <c:pt idx="57">
                  <c:v>10.789645541310335</c:v>
                </c:pt>
                <c:pt idx="58">
                  <c:v>10.885003398537719</c:v>
                </c:pt>
                <c:pt idx="59">
                  <c:v>10.563944748640068</c:v>
                </c:pt>
                <c:pt idx="60">
                  <c:v>27.659914321660949</c:v>
                </c:pt>
                <c:pt idx="61">
                  <c:v>43.911711808800646</c:v>
                </c:pt>
                <c:pt idx="62">
                  <c:v>53.101881536841404</c:v>
                </c:pt>
                <c:pt idx="63">
                  <c:v>61.650257987141629</c:v>
                </c:pt>
                <c:pt idx="64">
                  <c:v>63.870027463436145</c:v>
                </c:pt>
                <c:pt idx="65">
                  <c:v>60.322754116177521</c:v>
                </c:pt>
                <c:pt idx="66">
                  <c:v>61.516222411274896</c:v>
                </c:pt>
                <c:pt idx="67">
                  <c:v>60.101691501617438</c:v>
                </c:pt>
                <c:pt idx="68">
                  <c:v>60.117557320237154</c:v>
                </c:pt>
                <c:pt idx="69">
                  <c:v>60.773355692744246</c:v>
                </c:pt>
                <c:pt idx="70">
                  <c:v>71.433272906899504</c:v>
                </c:pt>
                <c:pt idx="71">
                  <c:v>79.757356427788693</c:v>
                </c:pt>
                <c:pt idx="72">
                  <c:v>113.38976989078515</c:v>
                </c:pt>
                <c:pt idx="73">
                  <c:v>116.51738884258276</c:v>
                </c:pt>
                <c:pt idx="74">
                  <c:v>101.95082496404655</c:v>
                </c:pt>
                <c:pt idx="75">
                  <c:v>118.63903665435311</c:v>
                </c:pt>
                <c:pt idx="76">
                  <c:v>108.31123178923127</c:v>
                </c:pt>
                <c:pt idx="77">
                  <c:v>33.20759573721881</c:v>
                </c:pt>
                <c:pt idx="78">
                  <c:v>39.525145198226028</c:v>
                </c:pt>
                <c:pt idx="79">
                  <c:v>23.659837593436208</c:v>
                </c:pt>
                <c:pt idx="80">
                  <c:v>25.505394557952911</c:v>
                </c:pt>
                <c:pt idx="81">
                  <c:v>10.888091206192968</c:v>
                </c:pt>
                <c:pt idx="82">
                  <c:v>8.8301529945134973</c:v>
                </c:pt>
                <c:pt idx="83">
                  <c:v>9.253327243447302</c:v>
                </c:pt>
                <c:pt idx="84">
                  <c:v>-0.46589699578285604</c:v>
                </c:pt>
                <c:pt idx="85">
                  <c:v>-5.7458699061870675</c:v>
                </c:pt>
                <c:pt idx="86">
                  <c:v>-6.4002596625089723</c:v>
                </c:pt>
                <c:pt idx="87">
                  <c:v>-5.476181703448276</c:v>
                </c:pt>
                <c:pt idx="88">
                  <c:v>-4.4112554799318389</c:v>
                </c:pt>
                <c:pt idx="89">
                  <c:v>-5.6539731434583871</c:v>
                </c:pt>
                <c:pt idx="90">
                  <c:v>-5.1366400926113158</c:v>
                </c:pt>
                <c:pt idx="91">
                  <c:v>-5.8208564199209434</c:v>
                </c:pt>
                <c:pt idx="92">
                  <c:v>-8.3581870616674223</c:v>
                </c:pt>
                <c:pt idx="93">
                  <c:v>-8.0672960541248244</c:v>
                </c:pt>
                <c:pt idx="94">
                  <c:v>-9.0682364110946594</c:v>
                </c:pt>
                <c:pt idx="95">
                  <c:v>-8.7287338337898177</c:v>
                </c:pt>
                <c:pt idx="96">
                  <c:v>-9.3778301817178544</c:v>
                </c:pt>
                <c:pt idx="97">
                  <c:v>-8.6536207486391135</c:v>
                </c:pt>
                <c:pt idx="98">
                  <c:v>-8.3072812347412111</c:v>
                </c:pt>
                <c:pt idx="99">
                  <c:v>-8.5077288212776381</c:v>
                </c:pt>
                <c:pt idx="100">
                  <c:v>-8.6957936729192795</c:v>
                </c:pt>
                <c:pt idx="101">
                  <c:v>-8.0225245585441627</c:v>
                </c:pt>
                <c:pt idx="102">
                  <c:v>-8.5048941506147457</c:v>
                </c:pt>
                <c:pt idx="103">
                  <c:v>-9.3184946143627059</c:v>
                </c:pt>
                <c:pt idx="104">
                  <c:v>-8.5603657730817844</c:v>
                </c:pt>
                <c:pt idx="105">
                  <c:v>-8.3283695925474177</c:v>
                </c:pt>
                <c:pt idx="106">
                  <c:v>-7.9556653684377494</c:v>
                </c:pt>
                <c:pt idx="107">
                  <c:v>-7.9434543036222607</c:v>
                </c:pt>
                <c:pt idx="108">
                  <c:v>-6.9141933912038951</c:v>
                </c:pt>
                <c:pt idx="109">
                  <c:v>-8.492880525588987</c:v>
                </c:pt>
                <c:pt idx="110">
                  <c:v>-8.9881042883395992</c:v>
                </c:pt>
                <c:pt idx="111">
                  <c:v>-9.6211654213666975</c:v>
                </c:pt>
                <c:pt idx="112">
                  <c:v>-8.4073136466741687</c:v>
                </c:pt>
                <c:pt idx="113">
                  <c:v>-9.5227121579646905</c:v>
                </c:pt>
                <c:pt idx="114">
                  <c:v>-10.190571148157119</c:v>
                </c:pt>
                <c:pt idx="115">
                  <c:v>-10.172018837213528</c:v>
                </c:pt>
                <c:pt idx="116">
                  <c:v>-10.220932822108267</c:v>
                </c:pt>
                <c:pt idx="117">
                  <c:v>-10.644566374063501</c:v>
                </c:pt>
                <c:pt idx="118">
                  <c:v>-9.6380317161083155</c:v>
                </c:pt>
                <c:pt idx="119">
                  <c:v>-9.437742536664004</c:v>
                </c:pt>
                <c:pt idx="120">
                  <c:v>-9.2849007390737626</c:v>
                </c:pt>
                <c:pt idx="121">
                  <c:v>-8.8922170134782732</c:v>
                </c:pt>
                <c:pt idx="122">
                  <c:v>-8.199674034595489</c:v>
                </c:pt>
                <c:pt idx="123">
                  <c:v>-7.357627954840666</c:v>
                </c:pt>
                <c:pt idx="124">
                  <c:v>-7.5936442135572264</c:v>
                </c:pt>
                <c:pt idx="125">
                  <c:v>-6.5979862766265995</c:v>
                </c:pt>
                <c:pt idx="126">
                  <c:v>-6.6596248215436873</c:v>
                </c:pt>
                <c:pt idx="127">
                  <c:v>-6.7389558044672242</c:v>
                </c:pt>
                <c:pt idx="128">
                  <c:v>-7.1699488892555223</c:v>
                </c:pt>
                <c:pt idx="129">
                  <c:v>-6.6136159983873313</c:v>
                </c:pt>
                <c:pt idx="130">
                  <c:v>-6.0699470362663277</c:v>
                </c:pt>
                <c:pt idx="131">
                  <c:v>-3.589350735306752</c:v>
                </c:pt>
                <c:pt idx="132">
                  <c:v>-5.5496716849803818</c:v>
                </c:pt>
                <c:pt idx="133">
                  <c:v>-5.2482340327501333</c:v>
                </c:pt>
                <c:pt idx="134">
                  <c:v>-5.0903155988454785</c:v>
                </c:pt>
                <c:pt idx="135">
                  <c:v>-4.6254773824214794</c:v>
                </c:pt>
                <c:pt idx="136">
                  <c:v>-5.2377188447713934</c:v>
                </c:pt>
                <c:pt idx="137">
                  <c:v>-4.6358686475753785</c:v>
                </c:pt>
                <c:pt idx="138">
                  <c:v>-4.843377519607543</c:v>
                </c:pt>
                <c:pt idx="139">
                  <c:v>-5.3682016079425807</c:v>
                </c:pt>
                <c:pt idx="140">
                  <c:v>-4.4023956319093713</c:v>
                </c:pt>
                <c:pt idx="141">
                  <c:v>-4.1960733034610627</c:v>
                </c:pt>
                <c:pt idx="142">
                  <c:v>-4.3575464440584284</c:v>
                </c:pt>
                <c:pt idx="143">
                  <c:v>-4.2937114061117114</c:v>
                </c:pt>
                <c:pt idx="144">
                  <c:v>-3.4982399487495286</c:v>
                </c:pt>
                <c:pt idx="145">
                  <c:v>-3.4296932190656406</c:v>
                </c:pt>
                <c:pt idx="146">
                  <c:v>-3.2466947716474692</c:v>
                </c:pt>
                <c:pt idx="147">
                  <c:v>-1.9639082057476003</c:v>
                </c:pt>
                <c:pt idx="148">
                  <c:v>-2.5335170559883124</c:v>
                </c:pt>
                <c:pt idx="149">
                  <c:v>-21.248601910829564</c:v>
                </c:pt>
                <c:pt idx="150">
                  <c:v>-4.1228717244863446</c:v>
                </c:pt>
                <c:pt idx="151">
                  <c:v>-4.4502443357706056</c:v>
                </c:pt>
                <c:pt idx="152">
                  <c:v>-4.8664781844615845</c:v>
                </c:pt>
                <c:pt idx="153">
                  <c:v>-6.3763620289564074</c:v>
                </c:pt>
                <c:pt idx="154">
                  <c:v>-7.3893603433370458</c:v>
                </c:pt>
                <c:pt idx="155">
                  <c:v>-8.0074348596334346</c:v>
                </c:pt>
                <c:pt idx="156">
                  <c:v>-5.8150180579424102</c:v>
                </c:pt>
                <c:pt idx="157">
                  <c:v>-4.6802346433400999</c:v>
                </c:pt>
                <c:pt idx="158">
                  <c:v>-5.4285717450380275</c:v>
                </c:pt>
                <c:pt idx="159">
                  <c:v>-5.6476031000613887</c:v>
                </c:pt>
                <c:pt idx="160">
                  <c:v>-6.8641599389314649</c:v>
                </c:pt>
                <c:pt idx="161">
                  <c:v>-7.1896756151914758</c:v>
                </c:pt>
                <c:pt idx="162">
                  <c:v>-6.8075404274463835</c:v>
                </c:pt>
                <c:pt idx="163">
                  <c:v>-7.5462286607027238</c:v>
                </c:pt>
                <c:pt idx="164">
                  <c:v>-7.6378044364452649</c:v>
                </c:pt>
                <c:pt idx="165">
                  <c:v>-7.6626748807430403</c:v>
                </c:pt>
                <c:pt idx="166">
                  <c:v>-7.9664791793823326</c:v>
                </c:pt>
                <c:pt idx="167">
                  <c:v>-7.9548202718496412</c:v>
                </c:pt>
                <c:pt idx="168">
                  <c:v>-9.6312451778650257</c:v>
                </c:pt>
                <c:pt idx="169">
                  <c:v>-8.1227998912334556</c:v>
                </c:pt>
                <c:pt idx="170">
                  <c:v>-8.5354373452663594</c:v>
                </c:pt>
                <c:pt idx="171">
                  <c:v>-8.1580748620033319</c:v>
                </c:pt>
                <c:pt idx="172">
                  <c:v>-9.5588329865932593</c:v>
                </c:pt>
                <c:pt idx="173">
                  <c:v>-9.3966784645318882</c:v>
                </c:pt>
                <c:pt idx="174">
                  <c:v>-8.7640747455358365</c:v>
                </c:pt>
                <c:pt idx="175">
                  <c:v>-9.0306114642620088</c:v>
                </c:pt>
                <c:pt idx="176">
                  <c:v>-9.6543757860660548</c:v>
                </c:pt>
                <c:pt idx="177">
                  <c:v>-10.216462148785567</c:v>
                </c:pt>
                <c:pt idx="178">
                  <c:v>-9.1792857624292452</c:v>
                </c:pt>
                <c:pt idx="179">
                  <c:v>-8.3865807617902703</c:v>
                </c:pt>
                <c:pt idx="180">
                  <c:v>-8.3524578469991724</c:v>
                </c:pt>
                <c:pt idx="181">
                  <c:v>-7.7223310519456732</c:v>
                </c:pt>
                <c:pt idx="182">
                  <c:v>-8.4940833655595753</c:v>
                </c:pt>
                <c:pt idx="183">
                  <c:v>-8.010169105052924</c:v>
                </c:pt>
                <c:pt idx="184">
                  <c:v>-7.8328214287757874</c:v>
                </c:pt>
                <c:pt idx="185">
                  <c:v>-7.486889681816109</c:v>
                </c:pt>
                <c:pt idx="186">
                  <c:v>-7.1628652397394035</c:v>
                </c:pt>
                <c:pt idx="187">
                  <c:v>-5.7027965595722208</c:v>
                </c:pt>
                <c:pt idx="188">
                  <c:v>-6.4754629399776604</c:v>
                </c:pt>
                <c:pt idx="189">
                  <c:v>-7.8926295621395184</c:v>
                </c:pt>
                <c:pt idx="190">
                  <c:v>-7.7392534236907977</c:v>
                </c:pt>
                <c:pt idx="191">
                  <c:v>-8.9084796006679312</c:v>
                </c:pt>
                <c:pt idx="192">
                  <c:v>-8.5848663370609302</c:v>
                </c:pt>
                <c:pt idx="193">
                  <c:v>-9.5653216497898086</c:v>
                </c:pt>
                <c:pt idx="194">
                  <c:v>-11.459984354496015</c:v>
                </c:pt>
                <c:pt idx="195">
                  <c:v>-10.182306259751329</c:v>
                </c:pt>
                <c:pt idx="196">
                  <c:v>-10.606510913968066</c:v>
                </c:pt>
                <c:pt idx="197">
                  <c:v>-12.131765644550342</c:v>
                </c:pt>
                <c:pt idx="198">
                  <c:v>-12.837339391589154</c:v>
                </c:pt>
                <c:pt idx="199">
                  <c:v>-14.646125221252447</c:v>
                </c:pt>
                <c:pt idx="200">
                  <c:v>-14.839127629399314</c:v>
                </c:pt>
                <c:pt idx="201">
                  <c:v>-13.594633371710756</c:v>
                </c:pt>
                <c:pt idx="202">
                  <c:v>-11.664478545188871</c:v>
                </c:pt>
                <c:pt idx="203">
                  <c:v>-12.905228992819787</c:v>
                </c:pt>
                <c:pt idx="204">
                  <c:v>-12.514042568206804</c:v>
                </c:pt>
                <c:pt idx="205">
                  <c:v>-14.27234397900105</c:v>
                </c:pt>
                <c:pt idx="206">
                  <c:v>-13.17014070808888</c:v>
                </c:pt>
                <c:pt idx="207">
                  <c:v>-15.216558709740653</c:v>
                </c:pt>
                <c:pt idx="208">
                  <c:v>-10.108790894150758</c:v>
                </c:pt>
                <c:pt idx="209">
                  <c:v>-9.3791360905170222</c:v>
                </c:pt>
                <c:pt idx="210">
                  <c:v>-11.407470185279834</c:v>
                </c:pt>
                <c:pt idx="211">
                  <c:v>-14.698356678247478</c:v>
                </c:pt>
                <c:pt idx="212">
                  <c:v>-13.574609153032299</c:v>
                </c:pt>
                <c:pt idx="213">
                  <c:v>-12.639097010135629</c:v>
                </c:pt>
                <c:pt idx="214">
                  <c:v>-13.46449281013011</c:v>
                </c:pt>
                <c:pt idx="215">
                  <c:v>-15.975519377112363</c:v>
                </c:pt>
                <c:pt idx="216">
                  <c:v>-17.941871201992001</c:v>
                </c:pt>
                <c:pt idx="217">
                  <c:v>-17.962033364415134</c:v>
                </c:pt>
                <c:pt idx="218">
                  <c:v>-18.649857450366028</c:v>
                </c:pt>
                <c:pt idx="219">
                  <c:v>-16.809202042222012</c:v>
                </c:pt>
                <c:pt idx="220">
                  <c:v>-14.703370406985272</c:v>
                </c:pt>
                <c:pt idx="221">
                  <c:v>-15.226981424093253</c:v>
                </c:pt>
                <c:pt idx="222">
                  <c:v>-16.44983668756484</c:v>
                </c:pt>
                <c:pt idx="223">
                  <c:v>-13.981988062739333</c:v>
                </c:pt>
                <c:pt idx="224">
                  <c:v>-12.16243351328373</c:v>
                </c:pt>
                <c:pt idx="225">
                  <c:v>-8.989906262397767</c:v>
                </c:pt>
                <c:pt idx="226">
                  <c:v>-10.1960847159624</c:v>
                </c:pt>
                <c:pt idx="227">
                  <c:v>-10.16814805173874</c:v>
                </c:pt>
                <c:pt idx="228">
                  <c:v>-12.614485015034688</c:v>
                </c:pt>
                <c:pt idx="229">
                  <c:v>-10.813613527417175</c:v>
                </c:pt>
                <c:pt idx="230">
                  <c:v>-11.257529375791563</c:v>
                </c:pt>
                <c:pt idx="231">
                  <c:v>-11.69712992870808</c:v>
                </c:pt>
                <c:pt idx="232">
                  <c:v>-11.652425885796561</c:v>
                </c:pt>
                <c:pt idx="233">
                  <c:v>-13.016365124940876</c:v>
                </c:pt>
                <c:pt idx="234">
                  <c:v>-12.121836332678782</c:v>
                </c:pt>
                <c:pt idx="235">
                  <c:v>-11.224145442008961</c:v>
                </c:pt>
                <c:pt idx="236">
                  <c:v>-13.293652369737657</c:v>
                </c:pt>
                <c:pt idx="237">
                  <c:v>-13.950256807804067</c:v>
                </c:pt>
                <c:pt idx="238">
                  <c:v>-13.149440784096726</c:v>
                </c:pt>
                <c:pt idx="239">
                  <c:v>-13.727043559312847</c:v>
                </c:pt>
                <c:pt idx="240">
                  <c:v>-18.981054599881176</c:v>
                </c:pt>
                <c:pt idx="241">
                  <c:v>-18.296684416413314</c:v>
                </c:pt>
                <c:pt idx="242">
                  <c:v>-18.08546773445606</c:v>
                </c:pt>
                <c:pt idx="243">
                  <c:v>-18.49583062922953</c:v>
                </c:pt>
                <c:pt idx="244">
                  <c:v>-17.476963256597543</c:v>
                </c:pt>
                <c:pt idx="245">
                  <c:v>-18.194201974630346</c:v>
                </c:pt>
                <c:pt idx="246">
                  <c:v>-16.649937897205376</c:v>
                </c:pt>
                <c:pt idx="247">
                  <c:v>-16.719144028305976</c:v>
                </c:pt>
                <c:pt idx="248">
                  <c:v>-16.555727169394487</c:v>
                </c:pt>
                <c:pt idx="249">
                  <c:v>-16.602298002958292</c:v>
                </c:pt>
                <c:pt idx="250">
                  <c:v>-16.719062932848942</c:v>
                </c:pt>
                <c:pt idx="251">
                  <c:v>-15.452543132781955</c:v>
                </c:pt>
                <c:pt idx="252">
                  <c:v>-16.587884385824196</c:v>
                </c:pt>
                <c:pt idx="253">
                  <c:v>-15.754442361831678</c:v>
                </c:pt>
                <c:pt idx="254">
                  <c:v>-16.11895105171206</c:v>
                </c:pt>
                <c:pt idx="255">
                  <c:v>-19.278953834295265</c:v>
                </c:pt>
                <c:pt idx="256">
                  <c:v>-20.176903560638436</c:v>
                </c:pt>
                <c:pt idx="257">
                  <c:v>-18.047642311096183</c:v>
                </c:pt>
                <c:pt idx="258">
                  <c:v>-16.239908491134656</c:v>
                </c:pt>
                <c:pt idx="259">
                  <c:v>-19.184308807730702</c:v>
                </c:pt>
                <c:pt idx="260">
                  <c:v>-18.244543902993229</c:v>
                </c:pt>
                <c:pt idx="261">
                  <c:v>-15.532646821379643</c:v>
                </c:pt>
                <c:pt idx="262">
                  <c:v>-16.250232673406572</c:v>
                </c:pt>
                <c:pt idx="263">
                  <c:v>-15.962384008407582</c:v>
                </c:pt>
                <c:pt idx="264">
                  <c:v>-18.238613071560849</c:v>
                </c:pt>
                <c:pt idx="265">
                  <c:v>-16.80357817351819</c:v>
                </c:pt>
                <c:pt idx="266">
                  <c:v>-16.939092099547395</c:v>
                </c:pt>
                <c:pt idx="267">
                  <c:v>-16.595978728532799</c:v>
                </c:pt>
                <c:pt idx="268">
                  <c:v>-14.155381597638126</c:v>
                </c:pt>
                <c:pt idx="269">
                  <c:v>-15.118649251341822</c:v>
                </c:pt>
                <c:pt idx="270">
                  <c:v>-13.37846206641197</c:v>
                </c:pt>
                <c:pt idx="271">
                  <c:v>-13.105607973933189</c:v>
                </c:pt>
                <c:pt idx="272">
                  <c:v>-12.713927752852413</c:v>
                </c:pt>
                <c:pt idx="273">
                  <c:v>-13.498518320560436</c:v>
                </c:pt>
                <c:pt idx="274">
                  <c:v>-13.533516271114337</c:v>
                </c:pt>
                <c:pt idx="275">
                  <c:v>-12.86615410745145</c:v>
                </c:pt>
                <c:pt idx="276">
                  <c:v>-14.414538687467598</c:v>
                </c:pt>
                <c:pt idx="277">
                  <c:v>-14.590499344468128</c:v>
                </c:pt>
                <c:pt idx="278">
                  <c:v>-14.710159199833868</c:v>
                </c:pt>
                <c:pt idx="279">
                  <c:v>-11.640652136445055</c:v>
                </c:pt>
                <c:pt idx="280">
                  <c:v>-10.587121064901368</c:v>
                </c:pt>
                <c:pt idx="281">
                  <c:v>-11.552124390244472</c:v>
                </c:pt>
                <c:pt idx="282">
                  <c:v>-11.490779923200591</c:v>
                </c:pt>
                <c:pt idx="283">
                  <c:v>-11.736467790007595</c:v>
                </c:pt>
                <c:pt idx="284">
                  <c:v>-12.433539421558379</c:v>
                </c:pt>
                <c:pt idx="285">
                  <c:v>-13.301160065889349</c:v>
                </c:pt>
                <c:pt idx="286">
                  <c:v>-12.57967275130747</c:v>
                </c:pt>
                <c:pt idx="287">
                  <c:v>-12.445707661509488</c:v>
                </c:pt>
                <c:pt idx="288">
                  <c:v>-12.315847163557976</c:v>
                </c:pt>
                <c:pt idx="289">
                  <c:v>-12.119891090154653</c:v>
                </c:pt>
                <c:pt idx="290">
                  <c:v>-11.970897320866555</c:v>
                </c:pt>
                <c:pt idx="291">
                  <c:v>-13.363717231035224</c:v>
                </c:pt>
                <c:pt idx="292">
                  <c:v>-12.875475929617892</c:v>
                </c:pt>
                <c:pt idx="293">
                  <c:v>-12.879896574378023</c:v>
                </c:pt>
                <c:pt idx="294">
                  <c:v>-10.956146285533919</c:v>
                </c:pt>
                <c:pt idx="295">
                  <c:v>-10.911192124843609</c:v>
                </c:pt>
                <c:pt idx="296">
                  <c:v>-11.263501881003378</c:v>
                </c:pt>
                <c:pt idx="297">
                  <c:v>-11.765719092607497</c:v>
                </c:pt>
                <c:pt idx="298">
                  <c:v>-10.289723963379856</c:v>
                </c:pt>
                <c:pt idx="299">
                  <c:v>-11.808043608427056</c:v>
                </c:pt>
                <c:pt idx="300">
                  <c:v>-10.242192077040642</c:v>
                </c:pt>
                <c:pt idx="301">
                  <c:v>-9.9447726098299256</c:v>
                </c:pt>
                <c:pt idx="302">
                  <c:v>-10.594620069861406</c:v>
                </c:pt>
                <c:pt idx="303">
                  <c:v>-10.580743447184574</c:v>
                </c:pt>
                <c:pt idx="304">
                  <c:v>-9.8929587720632242</c:v>
                </c:pt>
                <c:pt idx="305">
                  <c:v>-10.348746885180475</c:v>
                </c:pt>
                <c:pt idx="306">
                  <c:v>-11.123518047928826</c:v>
                </c:pt>
                <c:pt idx="307">
                  <c:v>-11.110628634214379</c:v>
                </c:pt>
                <c:pt idx="308">
                  <c:v>-9.3039832088947207</c:v>
                </c:pt>
                <c:pt idx="309">
                  <c:v>-9.0637410916090175</c:v>
                </c:pt>
                <c:pt idx="310">
                  <c:v>-9.5009617359638128</c:v>
                </c:pt>
                <c:pt idx="311">
                  <c:v>-10.507628654837617</c:v>
                </c:pt>
                <c:pt idx="312">
                  <c:v>-11.44944490516184</c:v>
                </c:pt>
                <c:pt idx="313">
                  <c:v>-9.6327693670988026</c:v>
                </c:pt>
                <c:pt idx="314">
                  <c:v>-7.0143644931316373</c:v>
                </c:pt>
                <c:pt idx="315">
                  <c:v>-5.8091861275434269</c:v>
                </c:pt>
                <c:pt idx="316">
                  <c:v>-6.3381977988481424</c:v>
                </c:pt>
                <c:pt idx="317">
                  <c:v>-6.131689777731907</c:v>
                </c:pt>
                <c:pt idx="318">
                  <c:v>-6.8520470147132926</c:v>
                </c:pt>
                <c:pt idx="319">
                  <c:v>-8.0015396410226742</c:v>
                </c:pt>
                <c:pt idx="320">
                  <c:v>-10.466179553747168</c:v>
                </c:pt>
                <c:pt idx="321">
                  <c:v>-11.129832010149954</c:v>
                </c:pt>
                <c:pt idx="322">
                  <c:v>-10.350944512605679</c:v>
                </c:pt>
                <c:pt idx="323">
                  <c:v>-12.176607240557701</c:v>
                </c:pt>
                <c:pt idx="324">
                  <c:v>-12.779682256937008</c:v>
                </c:pt>
                <c:pt idx="325">
                  <c:v>-11.949836247801755</c:v>
                </c:pt>
                <c:pt idx="326">
                  <c:v>-13.957910027861601</c:v>
                </c:pt>
                <c:pt idx="327">
                  <c:v>-13.185406978607205</c:v>
                </c:pt>
                <c:pt idx="328">
                  <c:v>-15.058707712650261</c:v>
                </c:pt>
                <c:pt idx="329">
                  <c:v>-13.57618905115126</c:v>
                </c:pt>
                <c:pt idx="330">
                  <c:v>-16.218854610919948</c:v>
                </c:pt>
                <c:pt idx="331">
                  <c:v>-17.98457997965815</c:v>
                </c:pt>
                <c:pt idx="332">
                  <c:v>-21.101542759656894</c:v>
                </c:pt>
                <c:pt idx="333">
                  <c:v>-22.11270497798921</c:v>
                </c:pt>
                <c:pt idx="334">
                  <c:v>-21.673822566270815</c:v>
                </c:pt>
                <c:pt idx="335">
                  <c:v>-22.899069106459621</c:v>
                </c:pt>
                <c:pt idx="336">
                  <c:v>-22.188353157758741</c:v>
                </c:pt>
                <c:pt idx="337">
                  <c:v>-19.757413989663121</c:v>
                </c:pt>
                <c:pt idx="338">
                  <c:v>-23.709763647198685</c:v>
                </c:pt>
                <c:pt idx="339">
                  <c:v>-23.92866312110425</c:v>
                </c:pt>
                <c:pt idx="340">
                  <c:v>-23.591079633474351</c:v>
                </c:pt>
                <c:pt idx="341">
                  <c:v>-23.185080159544952</c:v>
                </c:pt>
                <c:pt idx="342">
                  <c:v>-23.719976803183556</c:v>
                </c:pt>
                <c:pt idx="343">
                  <c:v>-23.015992063641534</c:v>
                </c:pt>
                <c:pt idx="344">
                  <c:v>-23.564294273972507</c:v>
                </c:pt>
                <c:pt idx="345">
                  <c:v>-24.944810272574415</c:v>
                </c:pt>
                <c:pt idx="346">
                  <c:v>-22.528335124969487</c:v>
                </c:pt>
                <c:pt idx="347">
                  <c:v>-21.426414938569081</c:v>
                </c:pt>
                <c:pt idx="348">
                  <c:v>-20.969945062518121</c:v>
                </c:pt>
                <c:pt idx="349">
                  <c:v>-19.310393267631554</c:v>
                </c:pt>
                <c:pt idx="350">
                  <c:v>-19.393181183934217</c:v>
                </c:pt>
                <c:pt idx="351">
                  <c:v>-20.531172172904007</c:v>
                </c:pt>
                <c:pt idx="352">
                  <c:v>-17.913581700921071</c:v>
                </c:pt>
                <c:pt idx="353">
                  <c:v>-16.00112044847009</c:v>
                </c:pt>
                <c:pt idx="354">
                  <c:v>-17.898788737654684</c:v>
                </c:pt>
                <c:pt idx="355">
                  <c:v>-17.314870863318475</c:v>
                </c:pt>
                <c:pt idx="356">
                  <c:v>-16.957457942366631</c:v>
                </c:pt>
                <c:pt idx="357">
                  <c:v>-15.096983711957932</c:v>
                </c:pt>
                <c:pt idx="358">
                  <c:v>-15.603812190055862</c:v>
                </c:pt>
                <c:pt idx="359">
                  <c:v>-17.102843190073969</c:v>
                </c:pt>
                <c:pt idx="360">
                  <c:v>-17.826370864391322</c:v>
                </c:pt>
                <c:pt idx="361">
                  <c:v>-17.167126925826068</c:v>
                </c:pt>
                <c:pt idx="362">
                  <c:v>-17.828153900146503</c:v>
                </c:pt>
                <c:pt idx="363">
                  <c:v>-16.318192745685565</c:v>
                </c:pt>
                <c:pt idx="364">
                  <c:v>-14.843973829984634</c:v>
                </c:pt>
                <c:pt idx="365">
                  <c:v>-14.506990620851525</c:v>
                </c:pt>
                <c:pt idx="366">
                  <c:v>-13.48782955098153</c:v>
                </c:pt>
                <c:pt idx="367">
                  <c:v>-13.23903681051732</c:v>
                </c:pt>
                <c:pt idx="368">
                  <c:v>-13.067089031338696</c:v>
                </c:pt>
                <c:pt idx="369">
                  <c:v>-12.148230958700168</c:v>
                </c:pt>
                <c:pt idx="370">
                  <c:v>-12.336047588229178</c:v>
                </c:pt>
                <c:pt idx="371">
                  <c:v>-12.592321511387837</c:v>
                </c:pt>
                <c:pt idx="372">
                  <c:v>-10.868901710152642</c:v>
                </c:pt>
                <c:pt idx="373">
                  <c:v>-10.718285584330573</c:v>
                </c:pt>
                <c:pt idx="374">
                  <c:v>-12.086948642969134</c:v>
                </c:pt>
                <c:pt idx="375">
                  <c:v>-11.005172052144985</c:v>
                </c:pt>
                <c:pt idx="376">
                  <c:v>-10.881465967416744</c:v>
                </c:pt>
                <c:pt idx="377">
                  <c:v>-11.63172594678403</c:v>
                </c:pt>
                <c:pt idx="378">
                  <c:v>-12.479733552575112</c:v>
                </c:pt>
                <c:pt idx="379">
                  <c:v>-11.613565865159018</c:v>
                </c:pt>
                <c:pt idx="380">
                  <c:v>-12.078593564748758</c:v>
                </c:pt>
                <c:pt idx="381">
                  <c:v>-11.257456965684895</c:v>
                </c:pt>
                <c:pt idx="382">
                  <c:v>-9.9026367967128692</c:v>
                </c:pt>
                <c:pt idx="383">
                  <c:v>-8.6509217053651639</c:v>
                </c:pt>
                <c:pt idx="384">
                  <c:v>-9.1194976683854918</c:v>
                </c:pt>
                <c:pt idx="385">
                  <c:v>-10.662045408964133</c:v>
                </c:pt>
                <c:pt idx="386">
                  <c:v>-9.6246454358100664</c:v>
                </c:pt>
                <c:pt idx="387">
                  <c:v>-9.0985158067941541</c:v>
                </c:pt>
                <c:pt idx="388">
                  <c:v>-8.4893746705055264</c:v>
                </c:pt>
                <c:pt idx="389">
                  <c:v>-9.535351799488069</c:v>
                </c:pt>
                <c:pt idx="390">
                  <c:v>-10.201238264918317</c:v>
                </c:pt>
                <c:pt idx="391">
                  <c:v>-11.139947367787386</c:v>
                </c:pt>
                <c:pt idx="392">
                  <c:v>-12.236856098413483</c:v>
                </c:pt>
                <c:pt idx="393">
                  <c:v>-11.860533122301121</c:v>
                </c:pt>
                <c:pt idx="394">
                  <c:v>-11.325691430449496</c:v>
                </c:pt>
                <c:pt idx="395">
                  <c:v>-11.709705913901303</c:v>
                </c:pt>
                <c:pt idx="396">
                  <c:v>-11.045945831060436</c:v>
                </c:pt>
                <c:pt idx="397">
                  <c:v>-8.2320502543449265</c:v>
                </c:pt>
                <c:pt idx="398">
                  <c:v>-5.7932171583189529E-2</c:v>
                </c:pt>
                <c:pt idx="399">
                  <c:v>-1.267068081736511</c:v>
                </c:pt>
                <c:pt idx="400">
                  <c:v>-0.68589506304266479</c:v>
                </c:pt>
                <c:pt idx="401">
                  <c:v>0.16229558432098656</c:v>
                </c:pt>
                <c:pt idx="402">
                  <c:v>-1.7900856367349434</c:v>
                </c:pt>
                <c:pt idx="403">
                  <c:v>-2.7077655030489041</c:v>
                </c:pt>
                <c:pt idx="404">
                  <c:v>-3.1753648715019551</c:v>
                </c:pt>
                <c:pt idx="405">
                  <c:v>-1.5494512892962007</c:v>
                </c:pt>
                <c:pt idx="406">
                  <c:v>-4.1766254491806762</c:v>
                </c:pt>
                <c:pt idx="407">
                  <c:v>-5.5196157951354792</c:v>
                </c:pt>
                <c:pt idx="408">
                  <c:v>-7.0890057418345975</c:v>
                </c:pt>
                <c:pt idx="409">
                  <c:v>-8.4634461513757913</c:v>
                </c:pt>
                <c:pt idx="410">
                  <c:v>-9.9106799881458301</c:v>
                </c:pt>
                <c:pt idx="411">
                  <c:v>-11.900801361799239</c:v>
                </c:pt>
                <c:pt idx="412">
                  <c:v>-10.939904897928244</c:v>
                </c:pt>
                <c:pt idx="413">
                  <c:v>-7.4993561365604364</c:v>
                </c:pt>
                <c:pt idx="414">
                  <c:v>-8.9030470874309628</c:v>
                </c:pt>
                <c:pt idx="415">
                  <c:v>-8.3146657451391093</c:v>
                </c:pt>
                <c:pt idx="416">
                  <c:v>-8.8351904596090094</c:v>
                </c:pt>
                <c:pt idx="417">
                  <c:v>-10.589841286063177</c:v>
                </c:pt>
                <c:pt idx="418">
                  <c:v>-12.272934871792756</c:v>
                </c:pt>
                <c:pt idx="419">
                  <c:v>-11.526379293322549</c:v>
                </c:pt>
                <c:pt idx="420">
                  <c:v>-11.478061425805123</c:v>
                </c:pt>
                <c:pt idx="421">
                  <c:v>-11.096812642812722</c:v>
                </c:pt>
                <c:pt idx="422">
                  <c:v>-11.538165158748626</c:v>
                </c:pt>
                <c:pt idx="423">
                  <c:v>-12.429172212719919</c:v>
                </c:pt>
                <c:pt idx="424">
                  <c:v>-13.358362809896477</c:v>
                </c:pt>
                <c:pt idx="425">
                  <c:v>-12.696593438029282</c:v>
                </c:pt>
                <c:pt idx="426">
                  <c:v>-12.488625636100778</c:v>
                </c:pt>
                <c:pt idx="427">
                  <c:v>-12.693801588892967</c:v>
                </c:pt>
                <c:pt idx="428">
                  <c:v>-13.628717613577834</c:v>
                </c:pt>
                <c:pt idx="429">
                  <c:v>-13.159297690033924</c:v>
                </c:pt>
                <c:pt idx="430">
                  <c:v>-13.833866280794155</c:v>
                </c:pt>
                <c:pt idx="431">
                  <c:v>-13.913889259576791</c:v>
                </c:pt>
                <c:pt idx="432">
                  <c:v>-13.590268038511283</c:v>
                </c:pt>
                <c:pt idx="433">
                  <c:v>-14.449523753166204</c:v>
                </c:pt>
                <c:pt idx="434">
                  <c:v>-14.790529313445091</c:v>
                </c:pt>
                <c:pt idx="435">
                  <c:v>-14.291108874201768</c:v>
                </c:pt>
                <c:pt idx="436">
                  <c:v>-14.385982417464277</c:v>
                </c:pt>
                <c:pt idx="437">
                  <c:v>-14.784438941359525</c:v>
                </c:pt>
                <c:pt idx="438">
                  <c:v>-14.815825716733968</c:v>
                </c:pt>
                <c:pt idx="439">
                  <c:v>-15.472588939189933</c:v>
                </c:pt>
                <c:pt idx="440">
                  <c:v>-15.05474637675286</c:v>
                </c:pt>
                <c:pt idx="441">
                  <c:v>-16.150575430631648</c:v>
                </c:pt>
                <c:pt idx="442">
                  <c:v>-17.269642720818524</c:v>
                </c:pt>
                <c:pt idx="443">
                  <c:v>-17.05081941998003</c:v>
                </c:pt>
                <c:pt idx="444">
                  <c:v>-18.184827469468104</c:v>
                </c:pt>
                <c:pt idx="445">
                  <c:v>-18.567769858002663</c:v>
                </c:pt>
                <c:pt idx="446">
                  <c:v>-20.81665875077249</c:v>
                </c:pt>
                <c:pt idx="447">
                  <c:v>-22.575671857833868</c:v>
                </c:pt>
                <c:pt idx="448">
                  <c:v>-23.336930583715429</c:v>
                </c:pt>
                <c:pt idx="449">
                  <c:v>-23.226940062642115</c:v>
                </c:pt>
                <c:pt idx="450">
                  <c:v>-24.170637123703955</c:v>
                </c:pt>
                <c:pt idx="451">
                  <c:v>-25.050713644266125</c:v>
                </c:pt>
                <c:pt idx="452">
                  <c:v>-24.492389660954473</c:v>
                </c:pt>
                <c:pt idx="453">
                  <c:v>-22.681612361550322</c:v>
                </c:pt>
                <c:pt idx="454">
                  <c:v>-22.283821303367603</c:v>
                </c:pt>
                <c:pt idx="455">
                  <c:v>-20.93604309511187</c:v>
                </c:pt>
                <c:pt idx="456">
                  <c:v>-20.387508958220479</c:v>
                </c:pt>
                <c:pt idx="457">
                  <c:v>-20.12532126212119</c:v>
                </c:pt>
                <c:pt idx="458">
                  <c:v>-19.980144444227193</c:v>
                </c:pt>
                <c:pt idx="459">
                  <c:v>-20.476524433255207</c:v>
                </c:pt>
                <c:pt idx="460">
                  <c:v>-20.54178173184394</c:v>
                </c:pt>
                <c:pt idx="461">
                  <c:v>-20.11619081628325</c:v>
                </c:pt>
                <c:pt idx="462">
                  <c:v>-19.952358607769014</c:v>
                </c:pt>
                <c:pt idx="463">
                  <c:v>-20.658430697202704</c:v>
                </c:pt>
                <c:pt idx="464">
                  <c:v>-20.90894242978095</c:v>
                </c:pt>
                <c:pt idx="465">
                  <c:v>-19.330628953695282</c:v>
                </c:pt>
                <c:pt idx="466">
                  <c:v>-17.70735184359549</c:v>
                </c:pt>
                <c:pt idx="467">
                  <c:v>-18.18516512012485</c:v>
                </c:pt>
                <c:pt idx="468">
                  <c:v>-17.776614061713246</c:v>
                </c:pt>
                <c:pt idx="469">
                  <c:v>-17.104052098512625</c:v>
                </c:pt>
                <c:pt idx="470">
                  <c:v>-16.081393546700468</c:v>
                </c:pt>
                <c:pt idx="471">
                  <c:v>-17.109933283686644</c:v>
                </c:pt>
                <c:pt idx="472">
                  <c:v>-16.601024279594412</c:v>
                </c:pt>
                <c:pt idx="473">
                  <c:v>-17.204123171687115</c:v>
                </c:pt>
                <c:pt idx="474">
                  <c:v>-17.790277706980703</c:v>
                </c:pt>
                <c:pt idx="475">
                  <c:v>-17.111290364623045</c:v>
                </c:pt>
                <c:pt idx="476">
                  <c:v>-17.613937704682314</c:v>
                </c:pt>
                <c:pt idx="477">
                  <c:v>-17.325751380682021</c:v>
                </c:pt>
                <c:pt idx="478">
                  <c:v>-16.315057562231999</c:v>
                </c:pt>
                <c:pt idx="479">
                  <c:v>-15.981986047744726</c:v>
                </c:pt>
                <c:pt idx="480">
                  <c:v>-15.82853487312795</c:v>
                </c:pt>
                <c:pt idx="481">
                  <c:v>-15.052373661041258</c:v>
                </c:pt>
                <c:pt idx="482">
                  <c:v>-15.395372205257416</c:v>
                </c:pt>
                <c:pt idx="483">
                  <c:v>-15.518489754438377</c:v>
                </c:pt>
                <c:pt idx="484">
                  <c:v>-16.1836743733883</c:v>
                </c:pt>
                <c:pt idx="485">
                  <c:v>-16.873834790945068</c:v>
                </c:pt>
                <c:pt idx="486">
                  <c:v>-17.193010736107823</c:v>
                </c:pt>
                <c:pt idx="487">
                  <c:v>-16.621442627429929</c:v>
                </c:pt>
                <c:pt idx="488">
                  <c:v>-16.062090887427303</c:v>
                </c:pt>
                <c:pt idx="489">
                  <c:v>-17.456727184057229</c:v>
                </c:pt>
                <c:pt idx="490">
                  <c:v>-17.475910476446131</c:v>
                </c:pt>
                <c:pt idx="491">
                  <c:v>-17.779845897436161</c:v>
                </c:pt>
                <c:pt idx="492">
                  <c:v>-18.435400217294699</c:v>
                </c:pt>
                <c:pt idx="493">
                  <c:v>-19.54139353466033</c:v>
                </c:pt>
                <c:pt idx="494" formatCode="General">
                  <c:v>-19.312763334751111</c:v>
                </c:pt>
                <c:pt idx="495" formatCode="General">
                  <c:v>-19.187265118241328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B8-4B03-8120-0E5B85DA3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625728"/>
        <c:axId val="785158496"/>
      </c:lineChart>
      <c:dateAx>
        <c:axId val="4496257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8496"/>
        <c:crosses val="autoZero"/>
        <c:auto val="1"/>
        <c:lblOffset val="100"/>
        <c:baseTimeUnit val="days"/>
      </c:dateAx>
      <c:valAx>
        <c:axId val="7851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stat!$C$113</c:f>
              <c:strCache>
                <c:ptCount val="1"/>
                <c:pt idx="0">
                  <c:v>TELEFO 3 3/4 PERP nc-22</c:v>
                </c:pt>
              </c:strCache>
            </c:strRef>
          </c:tx>
          <c:spPr>
            <a:ln w="28575" cap="rnd">
              <a:solidFill>
                <a:schemeClr val="accent1">
                  <a:shade val="4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45000"/>
                </a:schemeClr>
              </a:solidFill>
              <a:ln w="9525">
                <a:solidFill>
                  <a:schemeClr val="accent1">
                    <a:shade val="45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stat!$Q$113:$SR$113</c:f>
              <c:numCache>
                <c:formatCode>0</c:formatCode>
                <c:ptCount val="496"/>
                <c:pt idx="0">
                  <c:v>31.426817959547066</c:v>
                </c:pt>
                <c:pt idx="1">
                  <c:v>32.468610970973998</c:v>
                </c:pt>
                <c:pt idx="2">
                  <c:v>9.559593621492354</c:v>
                </c:pt>
                <c:pt idx="3">
                  <c:v>20.703070808708674</c:v>
                </c:pt>
                <c:pt idx="4">
                  <c:v>5.1893302980065528</c:v>
                </c:pt>
                <c:pt idx="5">
                  <c:v>-6.3932806586623201</c:v>
                </c:pt>
                <c:pt idx="6">
                  <c:v>-2.6037081066966152</c:v>
                </c:pt>
                <c:pt idx="7">
                  <c:v>9.3473344027399889</c:v>
                </c:pt>
                <c:pt idx="8">
                  <c:v>22.594161049366051</c:v>
                </c:pt>
                <c:pt idx="9">
                  <c:v>18.66281729477646</c:v>
                </c:pt>
                <c:pt idx="10">
                  <c:v>23.161575744569291</c:v>
                </c:pt>
                <c:pt idx="11">
                  <c:v>-3.3706661602258805</c:v>
                </c:pt>
                <c:pt idx="12">
                  <c:v>14.860403135895751</c:v>
                </c:pt>
                <c:pt idx="13">
                  <c:v>6.4976624256968307</c:v>
                </c:pt>
                <c:pt idx="14">
                  <c:v>19.653620080232656</c:v>
                </c:pt>
                <c:pt idx="15">
                  <c:v>16.988301640689372</c:v>
                </c:pt>
                <c:pt idx="16">
                  <c:v>-24.620578907251343</c:v>
                </c:pt>
                <c:pt idx="17">
                  <c:v>20.160586662292474</c:v>
                </c:pt>
                <c:pt idx="18">
                  <c:v>7.9764018637537788</c:v>
                </c:pt>
                <c:pt idx="19">
                  <c:v>56.131222526133058</c:v>
                </c:pt>
                <c:pt idx="20">
                  <c:v>65.729027864754187</c:v>
                </c:pt>
                <c:pt idx="21">
                  <c:v>84.045764270722827</c:v>
                </c:pt>
                <c:pt idx="22">
                  <c:v>42.172458264946897</c:v>
                </c:pt>
                <c:pt idx="23">
                  <c:v>6.2282106730938267</c:v>
                </c:pt>
                <c:pt idx="24">
                  <c:v>29.977078920483564</c:v>
                </c:pt>
                <c:pt idx="25">
                  <c:v>12.974138650953762</c:v>
                </c:pt>
                <c:pt idx="26">
                  <c:v>23.436288905620586</c:v>
                </c:pt>
                <c:pt idx="27">
                  <c:v>48.926741868197951</c:v>
                </c:pt>
                <c:pt idx="28">
                  <c:v>86.050909454584144</c:v>
                </c:pt>
                <c:pt idx="29">
                  <c:v>76.024457591295231</c:v>
                </c:pt>
                <c:pt idx="30">
                  <c:v>78.265830184936533</c:v>
                </c:pt>
                <c:pt idx="31">
                  <c:v>114.1854699628949</c:v>
                </c:pt>
                <c:pt idx="32">
                  <c:v>107.98253841251136</c:v>
                </c:pt>
                <c:pt idx="33">
                  <c:v>103.68889693677426</c:v>
                </c:pt>
                <c:pt idx="34">
                  <c:v>85.197649482250256</c:v>
                </c:pt>
                <c:pt idx="35">
                  <c:v>103.97360089564319</c:v>
                </c:pt>
                <c:pt idx="36">
                  <c:v>87.560457525014897</c:v>
                </c:pt>
                <c:pt idx="37">
                  <c:v>121.06456546974181</c:v>
                </c:pt>
                <c:pt idx="38">
                  <c:v>127.33112893909214</c:v>
                </c:pt>
                <c:pt idx="39">
                  <c:v>127.7181586601734</c:v>
                </c:pt>
                <c:pt idx="40">
                  <c:v>133.35276590222122</c:v>
                </c:pt>
                <c:pt idx="41">
                  <c:v>140.07582651472097</c:v>
                </c:pt>
                <c:pt idx="42">
                  <c:v>168.64331751853223</c:v>
                </c:pt>
                <c:pt idx="43">
                  <c:v>149.44816823470592</c:v>
                </c:pt>
                <c:pt idx="44">
                  <c:v>75.803104577124145</c:v>
                </c:pt>
                <c:pt idx="45">
                  <c:v>79.547833478689199</c:v>
                </c:pt>
                <c:pt idx="46">
                  <c:v>58.25605933278797</c:v>
                </c:pt>
                <c:pt idx="47">
                  <c:v>93.684848558545127</c:v>
                </c:pt>
                <c:pt idx="48">
                  <c:v>90.065992137551348</c:v>
                </c:pt>
                <c:pt idx="49">
                  <c:v>120.68761972564459</c:v>
                </c:pt>
                <c:pt idx="50">
                  <c:v>123.92515732586384</c:v>
                </c:pt>
                <c:pt idx="51">
                  <c:v>113.69549075233937</c:v>
                </c:pt>
                <c:pt idx="52">
                  <c:v>93.014663188159489</c:v>
                </c:pt>
                <c:pt idx="53">
                  <c:v>104.13659352856871</c:v>
                </c:pt>
                <c:pt idx="54">
                  <c:v>156.65394669371847</c:v>
                </c:pt>
                <c:pt idx="55">
                  <c:v>135.48158977842331</c:v>
                </c:pt>
                <c:pt idx="56">
                  <c:v>140.78936685872077</c:v>
                </c:pt>
                <c:pt idx="57">
                  <c:v>145.42415285766128</c:v>
                </c:pt>
                <c:pt idx="58">
                  <c:v>187.2845000385642</c:v>
                </c:pt>
                <c:pt idx="59">
                  <c:v>168.36449741435052</c:v>
                </c:pt>
                <c:pt idx="60">
                  <c:v>123.44338588821887</c:v>
                </c:pt>
                <c:pt idx="61">
                  <c:v>107.16430618882174</c:v>
                </c:pt>
                <c:pt idx="62">
                  <c:v>77.177889694035002</c:v>
                </c:pt>
                <c:pt idx="63">
                  <c:v>65.83347008311739</c:v>
                </c:pt>
                <c:pt idx="64">
                  <c:v>112.24609715265035</c:v>
                </c:pt>
                <c:pt idx="65">
                  <c:v>91.986322980105797</c:v>
                </c:pt>
                <c:pt idx="66">
                  <c:v>79.710813101887766</c:v>
                </c:pt>
                <c:pt idx="67">
                  <c:v>45.579557881295614</c:v>
                </c:pt>
                <c:pt idx="68">
                  <c:v>43.823973720192839</c:v>
                </c:pt>
                <c:pt idx="69">
                  <c:v>44.491802946627104</c:v>
                </c:pt>
                <c:pt idx="70">
                  <c:v>-70.564371980190344</c:v>
                </c:pt>
                <c:pt idx="71">
                  <c:v>-78.681503152072537</c:v>
                </c:pt>
                <c:pt idx="72">
                  <c:v>-121.34544143551591</c:v>
                </c:pt>
                <c:pt idx="73">
                  <c:v>-71.275892846524698</c:v>
                </c:pt>
                <c:pt idx="74">
                  <c:v>-41.008753762364449</c:v>
                </c:pt>
                <c:pt idx="75">
                  <c:v>-116.71872425377364</c:v>
                </c:pt>
                <c:pt idx="76">
                  <c:v>-81.393347617566519</c:v>
                </c:pt>
                <c:pt idx="77">
                  <c:v>-6.5785003638862918</c:v>
                </c:pt>
                <c:pt idx="78">
                  <c:v>121.95161309027668</c:v>
                </c:pt>
                <c:pt idx="79">
                  <c:v>138.01969754141572</c:v>
                </c:pt>
                <c:pt idx="80">
                  <c:v>185.37262341362242</c:v>
                </c:pt>
                <c:pt idx="81">
                  <c:v>178.35269833463428</c:v>
                </c:pt>
                <c:pt idx="82">
                  <c:v>162.89537934100628</c:v>
                </c:pt>
                <c:pt idx="83">
                  <c:v>153.37425684386494</c:v>
                </c:pt>
                <c:pt idx="84">
                  <c:v>156.56881611967086</c:v>
                </c:pt>
                <c:pt idx="85">
                  <c:v>134.24186392605301</c:v>
                </c:pt>
                <c:pt idx="86">
                  <c:v>116.94020709103347</c:v>
                </c:pt>
                <c:pt idx="87">
                  <c:v>101.6412263200283</c:v>
                </c:pt>
                <c:pt idx="88">
                  <c:v>101.52206353867052</c:v>
                </c:pt>
                <c:pt idx="89">
                  <c:v>98.337470676183699</c:v>
                </c:pt>
                <c:pt idx="90">
                  <c:v>107.31454453343153</c:v>
                </c:pt>
                <c:pt idx="91">
                  <c:v>101.23164672005174</c:v>
                </c:pt>
                <c:pt idx="92">
                  <c:v>101.69489546447991</c:v>
                </c:pt>
                <c:pt idx="93">
                  <c:v>101.15000910514593</c:v>
                </c:pt>
                <c:pt idx="94">
                  <c:v>92.780478309035303</c:v>
                </c:pt>
                <c:pt idx="95">
                  <c:v>86.628519710302356</c:v>
                </c:pt>
                <c:pt idx="96">
                  <c:v>80.86087399250269</c:v>
                </c:pt>
                <c:pt idx="97">
                  <c:v>79.225470560729519</c:v>
                </c:pt>
                <c:pt idx="98">
                  <c:v>75.40551214373113</c:v>
                </c:pt>
                <c:pt idx="99">
                  <c:v>75.085107231438144</c:v>
                </c:pt>
                <c:pt idx="100">
                  <c:v>73.609941090047357</c:v>
                </c:pt>
                <c:pt idx="101">
                  <c:v>72.532424917399908</c:v>
                </c:pt>
                <c:pt idx="102">
                  <c:v>71.840464284062392</c:v>
                </c:pt>
                <c:pt idx="103">
                  <c:v>70.465492196679122</c:v>
                </c:pt>
                <c:pt idx="104">
                  <c:v>79.173527485251441</c:v>
                </c:pt>
                <c:pt idx="105">
                  <c:v>76.579136243343356</c:v>
                </c:pt>
                <c:pt idx="106">
                  <c:v>73.974093742787858</c:v>
                </c:pt>
                <c:pt idx="107">
                  <c:v>75.990495521187768</c:v>
                </c:pt>
                <c:pt idx="108">
                  <c:v>81.710858123540874</c:v>
                </c:pt>
                <c:pt idx="109">
                  <c:v>84.550940917193884</c:v>
                </c:pt>
                <c:pt idx="110">
                  <c:v>82.308684216082071</c:v>
                </c:pt>
                <c:pt idx="111">
                  <c:v>82.701168960988497</c:v>
                </c:pt>
                <c:pt idx="112">
                  <c:v>78.243848876953109</c:v>
                </c:pt>
                <c:pt idx="113">
                  <c:v>76.143941852509982</c:v>
                </c:pt>
                <c:pt idx="114">
                  <c:v>76.447880295813093</c:v>
                </c:pt>
                <c:pt idx="115">
                  <c:v>78.16698156487945</c:v>
                </c:pt>
                <c:pt idx="116">
                  <c:v>77.734959565460713</c:v>
                </c:pt>
                <c:pt idx="117">
                  <c:v>76.257709149897096</c:v>
                </c:pt>
                <c:pt idx="118">
                  <c:v>74.385122009992585</c:v>
                </c:pt>
                <c:pt idx="119">
                  <c:v>67.893189289271817</c:v>
                </c:pt>
                <c:pt idx="120">
                  <c:v>64.199904875040033</c:v>
                </c:pt>
                <c:pt idx="121">
                  <c:v>63.23912036550044</c:v>
                </c:pt>
                <c:pt idx="122">
                  <c:v>61.952268031477928</c:v>
                </c:pt>
                <c:pt idx="123">
                  <c:v>62.206876971304439</c:v>
                </c:pt>
                <c:pt idx="124">
                  <c:v>59.530142728388284</c:v>
                </c:pt>
                <c:pt idx="125">
                  <c:v>56.286576661467535</c:v>
                </c:pt>
                <c:pt idx="126">
                  <c:v>54.430854807913306</c:v>
                </c:pt>
                <c:pt idx="127">
                  <c:v>66.367493495464316</c:v>
                </c:pt>
                <c:pt idx="128">
                  <c:v>66.635417723178875</c:v>
                </c:pt>
                <c:pt idx="129">
                  <c:v>70.247685869455324</c:v>
                </c:pt>
                <c:pt idx="130">
                  <c:v>67.283281320631517</c:v>
                </c:pt>
                <c:pt idx="131">
                  <c:v>69.706862729072583</c:v>
                </c:pt>
                <c:pt idx="132">
                  <c:v>67.014043657898924</c:v>
                </c:pt>
                <c:pt idx="133">
                  <c:v>62.221359872221939</c:v>
                </c:pt>
                <c:pt idx="134">
                  <c:v>66.407743720412242</c:v>
                </c:pt>
                <c:pt idx="135">
                  <c:v>66.350387594223008</c:v>
                </c:pt>
                <c:pt idx="136">
                  <c:v>61.364711565732961</c:v>
                </c:pt>
                <c:pt idx="137">
                  <c:v>66.407002637863172</c:v>
                </c:pt>
                <c:pt idx="138">
                  <c:v>65.243804341793066</c:v>
                </c:pt>
                <c:pt idx="139">
                  <c:v>63.99363062494993</c:v>
                </c:pt>
                <c:pt idx="140">
                  <c:v>65.535134962320313</c:v>
                </c:pt>
                <c:pt idx="141">
                  <c:v>71.706331968486325</c:v>
                </c:pt>
                <c:pt idx="142">
                  <c:v>73.577919480741031</c:v>
                </c:pt>
                <c:pt idx="143">
                  <c:v>75.044511607408509</c:v>
                </c:pt>
                <c:pt idx="144">
                  <c:v>79.4138991435766</c:v>
                </c:pt>
                <c:pt idx="145">
                  <c:v>76.672377802431612</c:v>
                </c:pt>
                <c:pt idx="146">
                  <c:v>70.060079345464686</c:v>
                </c:pt>
                <c:pt idx="147">
                  <c:v>74.362267295658597</c:v>
                </c:pt>
                <c:pt idx="148">
                  <c:v>65.124494439661476</c:v>
                </c:pt>
                <c:pt idx="149">
                  <c:v>69.181272672533964</c:v>
                </c:pt>
                <c:pt idx="150">
                  <c:v>74.542283191263664</c:v>
                </c:pt>
                <c:pt idx="151">
                  <c:v>73.168268031477908</c:v>
                </c:pt>
                <c:pt idx="152">
                  <c:v>72.412720076501358</c:v>
                </c:pt>
                <c:pt idx="153">
                  <c:v>68.160932614803301</c:v>
                </c:pt>
                <c:pt idx="154">
                  <c:v>70.002465237140655</c:v>
                </c:pt>
                <c:pt idx="155">
                  <c:v>68.37078422188759</c:v>
                </c:pt>
                <c:pt idx="156">
                  <c:v>62.896162174642086</c:v>
                </c:pt>
                <c:pt idx="157">
                  <c:v>59.840079571604747</c:v>
                </c:pt>
                <c:pt idx="158">
                  <c:v>59.03174784290789</c:v>
                </c:pt>
                <c:pt idx="159">
                  <c:v>61.704950199306012</c:v>
                </c:pt>
                <c:pt idx="160">
                  <c:v>61.087514603972437</c:v>
                </c:pt>
                <c:pt idx="161">
                  <c:v>62.581722882449611</c:v>
                </c:pt>
                <c:pt idx="162">
                  <c:v>68.372516638576997</c:v>
                </c:pt>
                <c:pt idx="163">
                  <c:v>66.342729903817201</c:v>
                </c:pt>
                <c:pt idx="164">
                  <c:v>66.44430908703805</c:v>
                </c:pt>
                <c:pt idx="165">
                  <c:v>64.323431801438346</c:v>
                </c:pt>
                <c:pt idx="166">
                  <c:v>70.379100245594969</c:v>
                </c:pt>
                <c:pt idx="167">
                  <c:v>78.392127032279973</c:v>
                </c:pt>
                <c:pt idx="168">
                  <c:v>81.622466154694536</c:v>
                </c:pt>
                <c:pt idx="169">
                  <c:v>76.849089327871781</c:v>
                </c:pt>
                <c:pt idx="170">
                  <c:v>70.674896209180361</c:v>
                </c:pt>
                <c:pt idx="171">
                  <c:v>70.11134881716967</c:v>
                </c:pt>
                <c:pt idx="172">
                  <c:v>75.349070497870429</c:v>
                </c:pt>
                <c:pt idx="173">
                  <c:v>60.372349579632299</c:v>
                </c:pt>
                <c:pt idx="174">
                  <c:v>75.861484457254392</c:v>
                </c:pt>
                <c:pt idx="175">
                  <c:v>77.517025381982336</c:v>
                </c:pt>
                <c:pt idx="176">
                  <c:v>77.467572601139523</c:v>
                </c:pt>
                <c:pt idx="177">
                  <c:v>79.600458206892</c:v>
                </c:pt>
                <c:pt idx="178">
                  <c:v>73.121406096279628</c:v>
                </c:pt>
                <c:pt idx="179">
                  <c:v>67.456239773154238</c:v>
                </c:pt>
                <c:pt idx="180">
                  <c:v>65.138649127006516</c:v>
                </c:pt>
                <c:pt idx="181">
                  <c:v>70.262065320491786</c:v>
                </c:pt>
                <c:pt idx="182">
                  <c:v>71.097916736960428</c:v>
                </c:pt>
                <c:pt idx="183">
                  <c:v>68.103762794315799</c:v>
                </c:pt>
                <c:pt idx="184">
                  <c:v>65.676799208819858</c:v>
                </c:pt>
                <c:pt idx="185">
                  <c:v>72.583499453067787</c:v>
                </c:pt>
                <c:pt idx="186">
                  <c:v>64.956140374720093</c:v>
                </c:pt>
                <c:pt idx="187">
                  <c:v>63.521401708006863</c:v>
                </c:pt>
                <c:pt idx="188">
                  <c:v>63.577167378664001</c:v>
                </c:pt>
                <c:pt idx="189">
                  <c:v>69.733402270972761</c:v>
                </c:pt>
                <c:pt idx="190">
                  <c:v>70.189343675315371</c:v>
                </c:pt>
                <c:pt idx="191">
                  <c:v>65.045244804322721</c:v>
                </c:pt>
                <c:pt idx="192">
                  <c:v>69.412935066163527</c:v>
                </c:pt>
                <c:pt idx="193">
                  <c:v>68.19171290892362</c:v>
                </c:pt>
                <c:pt idx="194">
                  <c:v>73.083457298219173</c:v>
                </c:pt>
                <c:pt idx="195">
                  <c:v>64.64836065244674</c:v>
                </c:pt>
                <c:pt idx="196">
                  <c:v>65.999602938473203</c:v>
                </c:pt>
                <c:pt idx="197">
                  <c:v>61.221595181286347</c:v>
                </c:pt>
                <c:pt idx="198">
                  <c:v>57.545115977227681</c:v>
                </c:pt>
                <c:pt idx="199">
                  <c:v>60.53286277347803</c:v>
                </c:pt>
                <c:pt idx="200">
                  <c:v>59.934499807655811</c:v>
                </c:pt>
                <c:pt idx="201">
                  <c:v>56.135190987050521</c:v>
                </c:pt>
                <c:pt idx="202">
                  <c:v>69.720500751852967</c:v>
                </c:pt>
                <c:pt idx="203">
                  <c:v>75.191165135681644</c:v>
                </c:pt>
                <c:pt idx="204">
                  <c:v>84.047384305238722</c:v>
                </c:pt>
                <c:pt idx="205">
                  <c:v>93.402832626760016</c:v>
                </c:pt>
                <c:pt idx="206">
                  <c:v>94.130215539634236</c:v>
                </c:pt>
                <c:pt idx="207">
                  <c:v>97.548154173553002</c:v>
                </c:pt>
                <c:pt idx="208">
                  <c:v>59.552361796140644</c:v>
                </c:pt>
                <c:pt idx="209">
                  <c:v>58.261907162427917</c:v>
                </c:pt>
                <c:pt idx="210">
                  <c:v>56.407918616473665</c:v>
                </c:pt>
                <c:pt idx="211">
                  <c:v>58.300327779710273</c:v>
                </c:pt>
                <c:pt idx="212">
                  <c:v>69.257599622845646</c:v>
                </c:pt>
                <c:pt idx="213">
                  <c:v>65.278521097898476</c:v>
                </c:pt>
                <c:pt idx="214">
                  <c:v>68.617405413746837</c:v>
                </c:pt>
                <c:pt idx="215">
                  <c:v>75.783114133238797</c:v>
                </c:pt>
                <c:pt idx="216">
                  <c:v>76.875854289352901</c:v>
                </c:pt>
                <c:pt idx="217">
                  <c:v>77.011998067855814</c:v>
                </c:pt>
                <c:pt idx="218">
                  <c:v>95.852667801916596</c:v>
                </c:pt>
                <c:pt idx="219">
                  <c:v>106.24766039931777</c:v>
                </c:pt>
                <c:pt idx="220">
                  <c:v>119.06120760959385</c:v>
                </c:pt>
                <c:pt idx="221">
                  <c:v>110.21494111669065</c:v>
                </c:pt>
                <c:pt idx="222">
                  <c:v>109.60339112710952</c:v>
                </c:pt>
                <c:pt idx="223">
                  <c:v>102.32236602044108</c:v>
                </c:pt>
                <c:pt idx="224">
                  <c:v>85.267591692805297</c:v>
                </c:pt>
                <c:pt idx="225">
                  <c:v>83.435500969111899</c:v>
                </c:pt>
                <c:pt idx="226">
                  <c:v>77.463266657531278</c:v>
                </c:pt>
                <c:pt idx="227">
                  <c:v>72.903003134548669</c:v>
                </c:pt>
                <c:pt idx="228">
                  <c:v>78.374609822511701</c:v>
                </c:pt>
                <c:pt idx="229">
                  <c:v>94.017176997601979</c:v>
                </c:pt>
                <c:pt idx="230">
                  <c:v>79.186081096529932</c:v>
                </c:pt>
                <c:pt idx="231">
                  <c:v>83.883882037997239</c:v>
                </c:pt>
                <c:pt idx="232">
                  <c:v>90.901407638967044</c:v>
                </c:pt>
                <c:pt idx="233">
                  <c:v>75.67537993472817</c:v>
                </c:pt>
                <c:pt idx="234">
                  <c:v>76.934083140015616</c:v>
                </c:pt>
                <c:pt idx="235">
                  <c:v>45.756108481705155</c:v>
                </c:pt>
                <c:pt idx="236">
                  <c:v>41.473948789834992</c:v>
                </c:pt>
                <c:pt idx="237">
                  <c:v>53.976610567212106</c:v>
                </c:pt>
                <c:pt idx="238">
                  <c:v>64.69367006266117</c:v>
                </c:pt>
                <c:pt idx="239">
                  <c:v>57.183085139095795</c:v>
                </c:pt>
                <c:pt idx="240">
                  <c:v>65.841615518450737</c:v>
                </c:pt>
                <c:pt idx="241">
                  <c:v>65.67671715986728</c:v>
                </c:pt>
                <c:pt idx="242">
                  <c:v>67.501017097353952</c:v>
                </c:pt>
                <c:pt idx="243">
                  <c:v>58.282414460837828</c:v>
                </c:pt>
                <c:pt idx="244">
                  <c:v>48.063030085206066</c:v>
                </c:pt>
                <c:pt idx="245">
                  <c:v>47.20955069941283</c:v>
                </c:pt>
                <c:pt idx="246">
                  <c:v>46.086761384844777</c:v>
                </c:pt>
                <c:pt idx="247">
                  <c:v>42.495997567057628</c:v>
                </c:pt>
                <c:pt idx="248">
                  <c:v>52.573488952100291</c:v>
                </c:pt>
                <c:pt idx="249">
                  <c:v>53.453045590698736</c:v>
                </c:pt>
                <c:pt idx="250">
                  <c:v>54.510107874333869</c:v>
                </c:pt>
                <c:pt idx="251">
                  <c:v>54.217051322162149</c:v>
                </c:pt>
                <c:pt idx="252">
                  <c:v>54.18001011151074</c:v>
                </c:pt>
                <c:pt idx="253">
                  <c:v>49.717715351402774</c:v>
                </c:pt>
                <c:pt idx="254">
                  <c:v>49.948811451971523</c:v>
                </c:pt>
                <c:pt idx="255">
                  <c:v>53.963874090194707</c:v>
                </c:pt>
                <c:pt idx="256">
                  <c:v>54.933473965167991</c:v>
                </c:pt>
                <c:pt idx="257">
                  <c:v>62.563279720544813</c:v>
                </c:pt>
                <c:pt idx="258">
                  <c:v>70.003171421229837</c:v>
                </c:pt>
                <c:pt idx="259">
                  <c:v>72.121705151736705</c:v>
                </c:pt>
                <c:pt idx="260">
                  <c:v>78.951499643683434</c:v>
                </c:pt>
                <c:pt idx="261">
                  <c:v>73.831074039638025</c:v>
                </c:pt>
                <c:pt idx="262">
                  <c:v>73.421365311264992</c:v>
                </c:pt>
                <c:pt idx="263">
                  <c:v>66.063842498481279</c:v>
                </c:pt>
                <c:pt idx="264">
                  <c:v>69.502141873002046</c:v>
                </c:pt>
                <c:pt idx="265">
                  <c:v>71.428962788164625</c:v>
                </c:pt>
                <c:pt idx="266">
                  <c:v>67.900812170028701</c:v>
                </c:pt>
                <c:pt idx="267">
                  <c:v>76.364547330498709</c:v>
                </c:pt>
                <c:pt idx="268">
                  <c:v>81.516188061535331</c:v>
                </c:pt>
                <c:pt idx="269">
                  <c:v>78.884417067289348</c:v>
                </c:pt>
                <c:pt idx="270">
                  <c:v>66.437826992988562</c:v>
                </c:pt>
                <c:pt idx="271">
                  <c:v>60.809012917459029</c:v>
                </c:pt>
                <c:pt idx="272">
                  <c:v>59.411765090584765</c:v>
                </c:pt>
                <c:pt idx="273">
                  <c:v>52.620498415946969</c:v>
                </c:pt>
                <c:pt idx="274">
                  <c:v>64.5560921871066</c:v>
                </c:pt>
                <c:pt idx="275">
                  <c:v>70.003145605385328</c:v>
                </c:pt>
                <c:pt idx="276">
                  <c:v>67.180439846932899</c:v>
                </c:pt>
                <c:pt idx="277">
                  <c:v>61.497842179417574</c:v>
                </c:pt>
                <c:pt idx="278">
                  <c:v>56.421191665470616</c:v>
                </c:pt>
                <c:pt idx="279">
                  <c:v>61.811916316092038</c:v>
                </c:pt>
                <c:pt idx="280">
                  <c:v>54.184045515537264</c:v>
                </c:pt>
                <c:pt idx="281">
                  <c:v>45.155918922543492</c:v>
                </c:pt>
                <c:pt idx="282">
                  <c:v>58.608190947413448</c:v>
                </c:pt>
                <c:pt idx="283">
                  <c:v>35.98006899547579</c:v>
                </c:pt>
                <c:pt idx="284">
                  <c:v>33.03241015249489</c:v>
                </c:pt>
                <c:pt idx="285">
                  <c:v>32.751341592192659</c:v>
                </c:pt>
                <c:pt idx="286">
                  <c:v>18.874206869661805</c:v>
                </c:pt>
                <c:pt idx="287">
                  <c:v>8.2558145284652369</c:v>
                </c:pt>
                <c:pt idx="288">
                  <c:v>21.735957371652148</c:v>
                </c:pt>
                <c:pt idx="289">
                  <c:v>16.817220540046719</c:v>
                </c:pt>
                <c:pt idx="290">
                  <c:v>9.8562257174253887</c:v>
                </c:pt>
                <c:pt idx="291">
                  <c:v>17.37099711066486</c:v>
                </c:pt>
                <c:pt idx="292">
                  <c:v>20.165938705623148</c:v>
                </c:pt>
                <c:pt idx="293">
                  <c:v>21.861183589220047</c:v>
                </c:pt>
                <c:pt idx="294">
                  <c:v>11.02520650619266</c:v>
                </c:pt>
                <c:pt idx="295">
                  <c:v>6.1814922280907467</c:v>
                </c:pt>
                <c:pt idx="296">
                  <c:v>4.1730159584283797</c:v>
                </c:pt>
                <c:pt idx="297">
                  <c:v>-8.3105345674753153</c:v>
                </c:pt>
                <c:pt idx="298">
                  <c:v>-17.090223730027702</c:v>
                </c:pt>
                <c:pt idx="299">
                  <c:v>12.395231413364428</c:v>
                </c:pt>
                <c:pt idx="300">
                  <c:v>28.708000364124757</c:v>
                </c:pt>
                <c:pt idx="301">
                  <c:v>26.635631857454769</c:v>
                </c:pt>
                <c:pt idx="302">
                  <c:v>28.132105702400224</c:v>
                </c:pt>
                <c:pt idx="303">
                  <c:v>24.656323972165552</c:v>
                </c:pt>
                <c:pt idx="304">
                  <c:v>26.08075772351026</c:v>
                </c:pt>
                <c:pt idx="305">
                  <c:v>16.222807817280312</c:v>
                </c:pt>
                <c:pt idx="306">
                  <c:v>24.382073920071122</c:v>
                </c:pt>
                <c:pt idx="307">
                  <c:v>28.088923665404337</c:v>
                </c:pt>
                <c:pt idx="308">
                  <c:v>30.634931794941423</c:v>
                </c:pt>
                <c:pt idx="309">
                  <c:v>29.336926254093669</c:v>
                </c:pt>
                <c:pt idx="310">
                  <c:v>34.982233948767202</c:v>
                </c:pt>
                <c:pt idx="311">
                  <c:v>34.630228953123094</c:v>
                </c:pt>
                <c:pt idx="312">
                  <c:v>41.020578057944789</c:v>
                </c:pt>
                <c:pt idx="313">
                  <c:v>29.961961006343387</c:v>
                </c:pt>
                <c:pt idx="314">
                  <c:v>22.465258935868746</c:v>
                </c:pt>
                <c:pt idx="315">
                  <c:v>16.209456141531462</c:v>
                </c:pt>
                <c:pt idx="316">
                  <c:v>11.712927770137782</c:v>
                </c:pt>
                <c:pt idx="317">
                  <c:v>13.118395520150642</c:v>
                </c:pt>
                <c:pt idx="318">
                  <c:v>12.646149718999851</c:v>
                </c:pt>
                <c:pt idx="319">
                  <c:v>20.319765870809562</c:v>
                </c:pt>
                <c:pt idx="320">
                  <c:v>24.149955846726868</c:v>
                </c:pt>
                <c:pt idx="321">
                  <c:v>35.292258563518516</c:v>
                </c:pt>
                <c:pt idx="322">
                  <c:v>50.5020101736784</c:v>
                </c:pt>
                <c:pt idx="323">
                  <c:v>32.299420844078043</c:v>
                </c:pt>
                <c:pt idx="324">
                  <c:v>23.535062882780977</c:v>
                </c:pt>
                <c:pt idx="325">
                  <c:v>21.304381322324332</c:v>
                </c:pt>
                <c:pt idx="326">
                  <c:v>16.838730245411398</c:v>
                </c:pt>
                <c:pt idx="327">
                  <c:v>-9.8143480889200987</c:v>
                </c:pt>
                <c:pt idx="328">
                  <c:v>-8.9450159967541367</c:v>
                </c:pt>
                <c:pt idx="329">
                  <c:v>-6.8810644282698945</c:v>
                </c:pt>
                <c:pt idx="330">
                  <c:v>0.16888271641732899</c:v>
                </c:pt>
                <c:pt idx="331">
                  <c:v>16.941073601007474</c:v>
                </c:pt>
                <c:pt idx="332">
                  <c:v>12.248763317644602</c:v>
                </c:pt>
                <c:pt idx="333">
                  <c:v>10.071963284850142</c:v>
                </c:pt>
                <c:pt idx="334">
                  <c:v>18.600508651137375</c:v>
                </c:pt>
                <c:pt idx="335">
                  <c:v>14.284285048902007</c:v>
                </c:pt>
                <c:pt idx="336">
                  <c:v>12.360709753155675</c:v>
                </c:pt>
                <c:pt idx="337">
                  <c:v>-5.1958579582571929</c:v>
                </c:pt>
                <c:pt idx="338">
                  <c:v>-27.53184832155705</c:v>
                </c:pt>
                <c:pt idx="339">
                  <c:v>-26.541000056743599</c:v>
                </c:pt>
                <c:pt idx="340">
                  <c:v>-18.627872918546188</c:v>
                </c:pt>
                <c:pt idx="341">
                  <c:v>2.4135981293320583</c:v>
                </c:pt>
                <c:pt idx="342">
                  <c:v>0.98559295195337882</c:v>
                </c:pt>
                <c:pt idx="343">
                  <c:v>3.3597029046416083</c:v>
                </c:pt>
                <c:pt idx="344">
                  <c:v>28.463624508142459</c:v>
                </c:pt>
                <c:pt idx="345">
                  <c:v>36.671909848809207</c:v>
                </c:pt>
                <c:pt idx="346">
                  <c:v>32.933729682445517</c:v>
                </c:pt>
                <c:pt idx="347">
                  <c:v>15.622143313884749</c:v>
                </c:pt>
                <c:pt idx="348">
                  <c:v>-0.20502724242209069</c:v>
                </c:pt>
                <c:pt idx="349">
                  <c:v>9.9293216629028507</c:v>
                </c:pt>
                <c:pt idx="350">
                  <c:v>20.683187294960021</c:v>
                </c:pt>
                <c:pt idx="351">
                  <c:v>27.941559126138657</c:v>
                </c:pt>
                <c:pt idx="352">
                  <c:v>30.939362128853759</c:v>
                </c:pt>
                <c:pt idx="353">
                  <c:v>20.791113575041265</c:v>
                </c:pt>
                <c:pt idx="354">
                  <c:v>27.592157365500952</c:v>
                </c:pt>
                <c:pt idx="355">
                  <c:v>36.284288945257629</c:v>
                </c:pt>
                <c:pt idx="356">
                  <c:v>40.694895487010513</c:v>
                </c:pt>
                <c:pt idx="357">
                  <c:v>20.253636786818504</c:v>
                </c:pt>
                <c:pt idx="358">
                  <c:v>6.1574159461260365</c:v>
                </c:pt>
                <c:pt idx="359">
                  <c:v>14.065071628570536</c:v>
                </c:pt>
                <c:pt idx="360">
                  <c:v>47.264516607821008</c:v>
                </c:pt>
                <c:pt idx="361">
                  <c:v>37.271349921226545</c:v>
                </c:pt>
                <c:pt idx="362">
                  <c:v>20.617422577381092</c:v>
                </c:pt>
                <c:pt idx="363">
                  <c:v>29.573567472934712</c:v>
                </c:pt>
                <c:pt idx="364">
                  <c:v>31.703646206259691</c:v>
                </c:pt>
                <c:pt idx="365">
                  <c:v>11.946308781623827</c:v>
                </c:pt>
                <c:pt idx="366">
                  <c:v>-0.32316210228202635</c:v>
                </c:pt>
                <c:pt idx="367">
                  <c:v>6.4906691676378045</c:v>
                </c:pt>
                <c:pt idx="368">
                  <c:v>10.329033795714338</c:v>
                </c:pt>
                <c:pt idx="369">
                  <c:v>2.6842995616793814</c:v>
                </c:pt>
                <c:pt idx="370">
                  <c:v>-8.6208983709215659</c:v>
                </c:pt>
                <c:pt idx="371">
                  <c:v>-2.5268104087710412</c:v>
                </c:pt>
                <c:pt idx="372">
                  <c:v>17.377720897018946</c:v>
                </c:pt>
                <c:pt idx="373">
                  <c:v>14.970228567779088</c:v>
                </c:pt>
                <c:pt idx="374">
                  <c:v>7.3230406442284561</c:v>
                </c:pt>
                <c:pt idx="375">
                  <c:v>20.152012359261505</c:v>
                </c:pt>
                <c:pt idx="376">
                  <c:v>2.8948998267650268</c:v>
                </c:pt>
                <c:pt idx="377">
                  <c:v>5.2399003808498037</c:v>
                </c:pt>
                <c:pt idx="378">
                  <c:v>10.515384935140617</c:v>
                </c:pt>
                <c:pt idx="379">
                  <c:v>12.451232481896909</c:v>
                </c:pt>
                <c:pt idx="380">
                  <c:v>16.845996844887736</c:v>
                </c:pt>
                <c:pt idx="381">
                  <c:v>4.674555190146009</c:v>
                </c:pt>
                <c:pt idx="382">
                  <c:v>5.0469603196978596</c:v>
                </c:pt>
                <c:pt idx="383">
                  <c:v>-19.283480244636507</c:v>
                </c:pt>
                <c:pt idx="384">
                  <c:v>-28.390000849962234</c:v>
                </c:pt>
                <c:pt idx="385">
                  <c:v>5.0715673977732649</c:v>
                </c:pt>
                <c:pt idx="386">
                  <c:v>26.67728979653117</c:v>
                </c:pt>
                <c:pt idx="387">
                  <c:v>18.551776766657838</c:v>
                </c:pt>
                <c:pt idx="388">
                  <c:v>12.157967859625785</c:v>
                </c:pt>
                <c:pt idx="389">
                  <c:v>8.7857582823633606</c:v>
                </c:pt>
                <c:pt idx="390">
                  <c:v>-3.7196525520086539</c:v>
                </c:pt>
                <c:pt idx="391">
                  <c:v>4.0467139200567885</c:v>
                </c:pt>
                <c:pt idx="392">
                  <c:v>5.2106745533943126</c:v>
                </c:pt>
                <c:pt idx="393">
                  <c:v>-0.9101892435550667</c:v>
                </c:pt>
                <c:pt idx="394">
                  <c:v>-6.039956022381773</c:v>
                </c:pt>
                <c:pt idx="395">
                  <c:v>-4.5752315712571203</c:v>
                </c:pt>
                <c:pt idx="396">
                  <c:v>16.349219174981101</c:v>
                </c:pt>
                <c:pt idx="397">
                  <c:v>6.7792441532016028</c:v>
                </c:pt>
                <c:pt idx="398">
                  <c:v>-29.475520174264886</c:v>
                </c:pt>
                <c:pt idx="399">
                  <c:v>-32.802897728025869</c:v>
                </c:pt>
                <c:pt idx="400">
                  <c:v>-46.013772987902144</c:v>
                </c:pt>
                <c:pt idx="401">
                  <c:v>-50.978786104202243</c:v>
                </c:pt>
                <c:pt idx="402">
                  <c:v>-50.195198982059992</c:v>
                </c:pt>
                <c:pt idx="403">
                  <c:v>-30.212920126438121</c:v>
                </c:pt>
                <c:pt idx="404">
                  <c:v>-1.7135830563902346</c:v>
                </c:pt>
                <c:pt idx="405">
                  <c:v>-13.753009205639387</c:v>
                </c:pt>
                <c:pt idx="406">
                  <c:v>0.842444838464246</c:v>
                </c:pt>
                <c:pt idx="407">
                  <c:v>4.0448310669660259</c:v>
                </c:pt>
                <c:pt idx="408">
                  <c:v>12.152633870184445</c:v>
                </c:pt>
                <c:pt idx="409">
                  <c:v>15.216848788797847</c:v>
                </c:pt>
                <c:pt idx="410">
                  <c:v>-9.4957181779146254</c:v>
                </c:pt>
                <c:pt idx="411">
                  <c:v>-9.3059598920941653</c:v>
                </c:pt>
                <c:pt idx="412">
                  <c:v>-12.652183693826203</c:v>
                </c:pt>
                <c:pt idx="413">
                  <c:v>-44.624530174434199</c:v>
                </c:pt>
                <c:pt idx="414">
                  <c:v>-27.024750314831749</c:v>
                </c:pt>
                <c:pt idx="415">
                  <c:v>-31.906557205021443</c:v>
                </c:pt>
                <c:pt idx="416">
                  <c:v>-28.942686032116455</c:v>
                </c:pt>
                <c:pt idx="417">
                  <c:v>-9.434237347126043</c:v>
                </c:pt>
                <c:pt idx="418">
                  <c:v>-3.702064756214611</c:v>
                </c:pt>
                <c:pt idx="419">
                  <c:v>-3.6970673537850303</c:v>
                </c:pt>
                <c:pt idx="420">
                  <c:v>5.1353356967568402</c:v>
                </c:pt>
                <c:pt idx="421">
                  <c:v>27.411263776421492</c:v>
                </c:pt>
                <c:pt idx="422">
                  <c:v>31.994604561090426</c:v>
                </c:pt>
                <c:pt idx="423">
                  <c:v>21.328582960665244</c:v>
                </c:pt>
                <c:pt idx="424">
                  <c:v>20.485651711583159</c:v>
                </c:pt>
                <c:pt idx="425">
                  <c:v>28.853270079731942</c:v>
                </c:pt>
                <c:pt idx="426">
                  <c:v>26.661083064854097</c:v>
                </c:pt>
                <c:pt idx="427">
                  <c:v>5.7782862014771013</c:v>
                </c:pt>
                <c:pt idx="428">
                  <c:v>-2.8123748400807358</c:v>
                </c:pt>
                <c:pt idx="429">
                  <c:v>-9.3532314250469426</c:v>
                </c:pt>
                <c:pt idx="430">
                  <c:v>-14.732903566062475</c:v>
                </c:pt>
                <c:pt idx="431">
                  <c:v>3.4497461943030316</c:v>
                </c:pt>
                <c:pt idx="432">
                  <c:v>-3.5341000447869533</c:v>
                </c:pt>
                <c:pt idx="433">
                  <c:v>-0.9147335727214454</c:v>
                </c:pt>
                <c:pt idx="434">
                  <c:v>7.9465963031053661</c:v>
                </c:pt>
                <c:pt idx="435">
                  <c:v>-6.08497234362369</c:v>
                </c:pt>
                <c:pt idx="436">
                  <c:v>-0.56645914089676808</c:v>
                </c:pt>
                <c:pt idx="437">
                  <c:v>11.190413330793376</c:v>
                </c:pt>
                <c:pt idx="438">
                  <c:v>0.12572955399753027</c:v>
                </c:pt>
                <c:pt idx="439">
                  <c:v>0.73738489073514302</c:v>
                </c:pt>
                <c:pt idx="440">
                  <c:v>-8.1410423844456545</c:v>
                </c:pt>
                <c:pt idx="441">
                  <c:v>-13.303558738827689</c:v>
                </c:pt>
                <c:pt idx="442">
                  <c:v>6.0602189133167599</c:v>
                </c:pt>
                <c:pt idx="443">
                  <c:v>-2.7135733622908447</c:v>
                </c:pt>
                <c:pt idx="444">
                  <c:v>-7.8971730644107083</c:v>
                </c:pt>
                <c:pt idx="445">
                  <c:v>-2.4676892548203568</c:v>
                </c:pt>
                <c:pt idx="446">
                  <c:v>11.558153832614437</c:v>
                </c:pt>
                <c:pt idx="447">
                  <c:v>4.2628755133152367</c:v>
                </c:pt>
                <c:pt idx="448">
                  <c:v>-2.0713665732145046</c:v>
                </c:pt>
                <c:pt idx="449">
                  <c:v>-9.6072762041092119</c:v>
                </c:pt>
                <c:pt idx="450">
                  <c:v>-12.175244776368118</c:v>
                </c:pt>
                <c:pt idx="451">
                  <c:v>-1.9460126722454447</c:v>
                </c:pt>
                <c:pt idx="452">
                  <c:v>-0.70246804177764943</c:v>
                </c:pt>
                <c:pt idx="453">
                  <c:v>-40.813909678757227</c:v>
                </c:pt>
                <c:pt idx="454">
                  <c:v>-39.560698811590669</c:v>
                </c:pt>
                <c:pt idx="455">
                  <c:v>-20.646641714215264</c:v>
                </c:pt>
                <c:pt idx="456">
                  <c:v>-22.473448586642746</c:v>
                </c:pt>
                <c:pt idx="457">
                  <c:v>-21.846347308695272</c:v>
                </c:pt>
                <c:pt idx="458">
                  <c:v>-24.793050132751489</c:v>
                </c:pt>
                <c:pt idx="459">
                  <c:v>-31.440756835401032</c:v>
                </c:pt>
                <c:pt idx="460">
                  <c:v>-30.810874181807037</c:v>
                </c:pt>
                <c:pt idx="461">
                  <c:v>-37.989120155811293</c:v>
                </c:pt>
                <c:pt idx="462">
                  <c:v>-38.438367982685577</c:v>
                </c:pt>
                <c:pt idx="463">
                  <c:v>-27.046763666153026</c:v>
                </c:pt>
                <c:pt idx="464">
                  <c:v>-27.973691954195488</c:v>
                </c:pt>
                <c:pt idx="465">
                  <c:v>-36.460459632813979</c:v>
                </c:pt>
                <c:pt idx="466">
                  <c:v>-37.854252081274979</c:v>
                </c:pt>
                <c:pt idx="467">
                  <c:v>-40.776262608885816</c:v>
                </c:pt>
                <c:pt idx="468">
                  <c:v>-37.86079485887285</c:v>
                </c:pt>
                <c:pt idx="469">
                  <c:v>-36.492496220171404</c:v>
                </c:pt>
                <c:pt idx="470">
                  <c:v>-32.326986350834375</c:v>
                </c:pt>
                <c:pt idx="471">
                  <c:v>-19.724966230928885</c:v>
                </c:pt>
                <c:pt idx="472">
                  <c:v>-13.456497935712321</c:v>
                </c:pt>
                <c:pt idx="473">
                  <c:v>-5.8163493521809642</c:v>
                </c:pt>
                <c:pt idx="474">
                  <c:v>-10.520891393959516</c:v>
                </c:pt>
                <c:pt idx="475">
                  <c:v>-4.4283962942957942</c:v>
                </c:pt>
                <c:pt idx="476">
                  <c:v>8.936156465709189</c:v>
                </c:pt>
                <c:pt idx="477">
                  <c:v>12.362748774111253</c:v>
                </c:pt>
                <c:pt idx="478">
                  <c:v>9.2827132949232691</c:v>
                </c:pt>
                <c:pt idx="479">
                  <c:v>4.5453991418481223</c:v>
                </c:pt>
                <c:pt idx="480">
                  <c:v>-1.4302456583976664</c:v>
                </c:pt>
                <c:pt idx="481">
                  <c:v>0.85136458021406725</c:v>
                </c:pt>
                <c:pt idx="482">
                  <c:v>1.0377911106943998</c:v>
                </c:pt>
                <c:pt idx="483">
                  <c:v>7.0724846704006268</c:v>
                </c:pt>
                <c:pt idx="484">
                  <c:v>4.4156308558583532</c:v>
                </c:pt>
                <c:pt idx="485">
                  <c:v>10.281559325635442</c:v>
                </c:pt>
                <c:pt idx="486">
                  <c:v>33.100156412422621</c:v>
                </c:pt>
                <c:pt idx="487">
                  <c:v>34.330444523513336</c:v>
                </c:pt>
                <c:pt idx="488">
                  <c:v>32.582697709500792</c:v>
                </c:pt>
                <c:pt idx="489">
                  <c:v>24.434938151538404</c:v>
                </c:pt>
                <c:pt idx="490">
                  <c:v>19.535803056657301</c:v>
                </c:pt>
                <c:pt idx="491">
                  <c:v>28.277436575710738</c:v>
                </c:pt>
                <c:pt idx="492">
                  <c:v>27.893436566829678</c:v>
                </c:pt>
                <c:pt idx="493">
                  <c:v>19.062342691481149</c:v>
                </c:pt>
                <c:pt idx="494">
                  <c:v>25.395622863650374</c:v>
                </c:pt>
                <c:pt idx="495">
                  <c:v>28.056800095617746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A-4A12-B6FC-8102756A2356}"/>
            </c:ext>
          </c:extLst>
        </c:ser>
        <c:ser>
          <c:idx val="1"/>
          <c:order val="1"/>
          <c:tx>
            <c:strRef>
              <c:f>stat!$C$114</c:f>
              <c:strCache>
                <c:ptCount val="1"/>
                <c:pt idx="0">
                  <c:v>TELEFO 2 5/8 PERP nc-23</c:v>
                </c:pt>
              </c:strCache>
            </c:strRef>
          </c:tx>
          <c:spPr>
            <a:ln w="28575" cap="rnd">
              <a:solidFill>
                <a:schemeClr val="accent1">
                  <a:shade val="6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61000"/>
                </a:schemeClr>
              </a:solidFill>
              <a:ln w="9525">
                <a:solidFill>
                  <a:schemeClr val="accent1">
                    <a:shade val="61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stat!$Q$114:$SR$114</c:f>
              <c:numCache>
                <c:formatCode>0</c:formatCode>
                <c:ptCount val="496"/>
                <c:pt idx="0">
                  <c:v>17.542856756687172</c:v>
                </c:pt>
                <c:pt idx="1">
                  <c:v>14.991936906814544</c:v>
                </c:pt>
                <c:pt idx="2">
                  <c:v>4.1091735110283025</c:v>
                </c:pt>
                <c:pt idx="3">
                  <c:v>18.401900208115592</c:v>
                </c:pt>
                <c:pt idx="4">
                  <c:v>17.539453187227252</c:v>
                </c:pt>
                <c:pt idx="5">
                  <c:v>15.778853021502528</c:v>
                </c:pt>
                <c:pt idx="6">
                  <c:v>29.335189724326142</c:v>
                </c:pt>
                <c:pt idx="7">
                  <c:v>40.720992456912995</c:v>
                </c:pt>
                <c:pt idx="8">
                  <c:v>54.218255919814169</c:v>
                </c:pt>
                <c:pt idx="9">
                  <c:v>43.783620800375957</c:v>
                </c:pt>
                <c:pt idx="10">
                  <c:v>46.585585578203222</c:v>
                </c:pt>
                <c:pt idx="11">
                  <c:v>21.589416354298578</c:v>
                </c:pt>
                <c:pt idx="12">
                  <c:v>39.097210991859413</c:v>
                </c:pt>
                <c:pt idx="13">
                  <c:v>30.680179750084847</c:v>
                </c:pt>
                <c:pt idx="14">
                  <c:v>31.761623461723332</c:v>
                </c:pt>
                <c:pt idx="15">
                  <c:v>22.365377420186974</c:v>
                </c:pt>
                <c:pt idx="16">
                  <c:v>18.267530944466614</c:v>
                </c:pt>
                <c:pt idx="17">
                  <c:v>51.212675434112555</c:v>
                </c:pt>
                <c:pt idx="18">
                  <c:v>42.020520701766031</c:v>
                </c:pt>
                <c:pt idx="19">
                  <c:v>50.064521641373631</c:v>
                </c:pt>
                <c:pt idx="20">
                  <c:v>3.929735075592987</c:v>
                </c:pt>
                <c:pt idx="21">
                  <c:v>12.989733534574498</c:v>
                </c:pt>
                <c:pt idx="22">
                  <c:v>-7.2531268957853854</c:v>
                </c:pt>
                <c:pt idx="23">
                  <c:v>-14.551847890734678</c:v>
                </c:pt>
                <c:pt idx="24">
                  <c:v>22.461287966966609</c:v>
                </c:pt>
                <c:pt idx="25">
                  <c:v>24.95087496018408</c:v>
                </c:pt>
                <c:pt idx="26">
                  <c:v>38.749372634410861</c:v>
                </c:pt>
                <c:pt idx="27">
                  <c:v>60.62417563545705</c:v>
                </c:pt>
                <c:pt idx="28">
                  <c:v>78.029526695609093</c:v>
                </c:pt>
                <c:pt idx="29">
                  <c:v>66.305899157524095</c:v>
                </c:pt>
                <c:pt idx="30">
                  <c:v>82.806245700359341</c:v>
                </c:pt>
                <c:pt idx="31">
                  <c:v>93.98832716953757</c:v>
                </c:pt>
                <c:pt idx="32">
                  <c:v>131.75700044095515</c:v>
                </c:pt>
                <c:pt idx="33">
                  <c:v>123.4196850056648</c:v>
                </c:pt>
                <c:pt idx="34">
                  <c:v>108.92608577954769</c:v>
                </c:pt>
                <c:pt idx="35">
                  <c:v>138.08941503524778</c:v>
                </c:pt>
                <c:pt idx="36">
                  <c:v>146.64713070750236</c:v>
                </c:pt>
                <c:pt idx="37">
                  <c:v>187.22828409755226</c:v>
                </c:pt>
                <c:pt idx="38">
                  <c:v>185.33121524071692</c:v>
                </c:pt>
                <c:pt idx="39">
                  <c:v>167.05822029495238</c:v>
                </c:pt>
                <c:pt idx="40">
                  <c:v>149.31679387044909</c:v>
                </c:pt>
                <c:pt idx="41">
                  <c:v>154.04891018235685</c:v>
                </c:pt>
                <c:pt idx="42">
                  <c:v>162.5617442909479</c:v>
                </c:pt>
                <c:pt idx="43">
                  <c:v>170.0176806225777</c:v>
                </c:pt>
                <c:pt idx="44">
                  <c:v>155.1929620205164</c:v>
                </c:pt>
                <c:pt idx="45">
                  <c:v>165.63274335134031</c:v>
                </c:pt>
                <c:pt idx="46">
                  <c:v>152.90810304343699</c:v>
                </c:pt>
                <c:pt idx="47">
                  <c:v>129.99300773060321</c:v>
                </c:pt>
                <c:pt idx="48">
                  <c:v>120.89694486761096</c:v>
                </c:pt>
                <c:pt idx="49">
                  <c:v>137.1058427788019</c:v>
                </c:pt>
                <c:pt idx="50">
                  <c:v>141.45472329187396</c:v>
                </c:pt>
                <c:pt idx="51">
                  <c:v>143.97953704929347</c:v>
                </c:pt>
                <c:pt idx="52">
                  <c:v>129.54072912824154</c:v>
                </c:pt>
                <c:pt idx="53">
                  <c:v>156.86557216048243</c:v>
                </c:pt>
                <c:pt idx="54">
                  <c:v>204.16152656137945</c:v>
                </c:pt>
                <c:pt idx="55">
                  <c:v>154.60383973801135</c:v>
                </c:pt>
                <c:pt idx="56">
                  <c:v>132.67564007771017</c:v>
                </c:pt>
                <c:pt idx="57">
                  <c:v>140.78268487143515</c:v>
                </c:pt>
                <c:pt idx="58">
                  <c:v>135.53856124663355</c:v>
                </c:pt>
                <c:pt idx="59">
                  <c:v>91.948138936758085</c:v>
                </c:pt>
                <c:pt idx="60">
                  <c:v>100.78019687974455</c:v>
                </c:pt>
                <c:pt idx="61">
                  <c:v>169.92122333574292</c:v>
                </c:pt>
                <c:pt idx="62">
                  <c:v>179.36877085793014</c:v>
                </c:pt>
                <c:pt idx="63">
                  <c:v>213.41308640420431</c:v>
                </c:pt>
                <c:pt idx="64">
                  <c:v>263.59997167980669</c:v>
                </c:pt>
                <c:pt idx="65">
                  <c:v>240.78956945264338</c:v>
                </c:pt>
                <c:pt idx="66">
                  <c:v>235.54539917814736</c:v>
                </c:pt>
                <c:pt idx="67">
                  <c:v>200.52556719398501</c:v>
                </c:pt>
                <c:pt idx="68">
                  <c:v>208.10280127108098</c:v>
                </c:pt>
                <c:pt idx="69">
                  <c:v>198.65828856837754</c:v>
                </c:pt>
                <c:pt idx="70">
                  <c:v>130.27864266932011</c:v>
                </c:pt>
                <c:pt idx="71">
                  <c:v>152.59497074019907</c:v>
                </c:pt>
                <c:pt idx="72">
                  <c:v>207.56795224499706</c:v>
                </c:pt>
                <c:pt idx="73">
                  <c:v>299.4112142313719</c:v>
                </c:pt>
                <c:pt idx="74">
                  <c:v>274.60533557426919</c:v>
                </c:pt>
                <c:pt idx="75">
                  <c:v>284.78019575941562</c:v>
                </c:pt>
                <c:pt idx="76">
                  <c:v>318.11101338624951</c:v>
                </c:pt>
                <c:pt idx="77">
                  <c:v>231.95462659025196</c:v>
                </c:pt>
                <c:pt idx="78">
                  <c:v>241.57109436500076</c:v>
                </c:pt>
                <c:pt idx="79">
                  <c:v>163.43635747170447</c:v>
                </c:pt>
                <c:pt idx="80">
                  <c:v>199.19130775797368</c:v>
                </c:pt>
                <c:pt idx="81">
                  <c:v>119.49773789441582</c:v>
                </c:pt>
                <c:pt idx="82">
                  <c:v>108.6999658899307</c:v>
                </c:pt>
                <c:pt idx="83">
                  <c:v>110.44510876882077</c:v>
                </c:pt>
                <c:pt idx="84">
                  <c:v>39.755608859181393</c:v>
                </c:pt>
                <c:pt idx="85">
                  <c:v>-6.3962273505925964</c:v>
                </c:pt>
                <c:pt idx="86">
                  <c:v>-18.723853254675873</c:v>
                </c:pt>
                <c:pt idx="87">
                  <c:v>-32.190989112377224</c:v>
                </c:pt>
                <c:pt idx="88">
                  <c:v>-39.621983590960497</c:v>
                </c:pt>
                <c:pt idx="89">
                  <c:v>-42.195941324353214</c:v>
                </c:pt>
                <c:pt idx="90">
                  <c:v>-56.370676898598674</c:v>
                </c:pt>
                <c:pt idx="91">
                  <c:v>-47.547491817593595</c:v>
                </c:pt>
                <c:pt idx="92">
                  <c:v>-37.81378488826752</c:v>
                </c:pt>
                <c:pt idx="93">
                  <c:v>-34.435040075421341</c:v>
                </c:pt>
                <c:pt idx="94">
                  <c:v>-25.563720053076764</c:v>
                </c:pt>
                <c:pt idx="95">
                  <c:v>-32.104251496195786</c:v>
                </c:pt>
                <c:pt idx="96">
                  <c:v>-44.389357722878458</c:v>
                </c:pt>
                <c:pt idx="97">
                  <c:v>-44.985152091979984</c:v>
                </c:pt>
                <c:pt idx="98">
                  <c:v>-47.727813130497935</c:v>
                </c:pt>
                <c:pt idx="99">
                  <c:v>-49.42820965552329</c:v>
                </c:pt>
                <c:pt idx="100">
                  <c:v>-52.741589430332169</c:v>
                </c:pt>
                <c:pt idx="101">
                  <c:v>-53.707314271450031</c:v>
                </c:pt>
                <c:pt idx="102">
                  <c:v>-59.231389122128462</c:v>
                </c:pt>
                <c:pt idx="103">
                  <c:v>-64.766395652890225</c:v>
                </c:pt>
                <c:pt idx="104">
                  <c:v>-55.69108618819709</c:v>
                </c:pt>
                <c:pt idx="105">
                  <c:v>-57.573893840789793</c:v>
                </c:pt>
                <c:pt idx="106">
                  <c:v>-60.773366267085066</c:v>
                </c:pt>
                <c:pt idx="107">
                  <c:v>-59.777146681547151</c:v>
                </c:pt>
                <c:pt idx="108">
                  <c:v>-60.648895609021196</c:v>
                </c:pt>
                <c:pt idx="109">
                  <c:v>-55.366515834212294</c:v>
                </c:pt>
                <c:pt idx="110">
                  <c:v>-57.666190961599398</c:v>
                </c:pt>
                <c:pt idx="111">
                  <c:v>-55.095957129716908</c:v>
                </c:pt>
                <c:pt idx="112">
                  <c:v>-65.123025338649796</c:v>
                </c:pt>
                <c:pt idx="113">
                  <c:v>-73.467043185949308</c:v>
                </c:pt>
                <c:pt idx="114">
                  <c:v>-59.044549848318127</c:v>
                </c:pt>
                <c:pt idx="115">
                  <c:v>-51.209791751980788</c:v>
                </c:pt>
                <c:pt idx="116">
                  <c:v>-42.677748522520034</c:v>
                </c:pt>
                <c:pt idx="117">
                  <c:v>-37.557204443812367</c:v>
                </c:pt>
                <c:pt idx="118">
                  <c:v>-38.124426556468023</c:v>
                </c:pt>
                <c:pt idx="119">
                  <c:v>-50.055687247037866</c:v>
                </c:pt>
                <c:pt idx="120">
                  <c:v>-59.167556601047494</c:v>
                </c:pt>
                <c:pt idx="121">
                  <c:v>-63.609327980876003</c:v>
                </c:pt>
                <c:pt idx="122">
                  <c:v>-63.5208424053192</c:v>
                </c:pt>
                <c:pt idx="123">
                  <c:v>-65.150790030240984</c:v>
                </c:pt>
                <c:pt idx="124">
                  <c:v>-69.974731550335861</c:v>
                </c:pt>
                <c:pt idx="125">
                  <c:v>-75.773696865081803</c:v>
                </c:pt>
                <c:pt idx="126">
                  <c:v>-81.051615932822244</c:v>
                </c:pt>
                <c:pt idx="127">
                  <c:v>-65.358961915493012</c:v>
                </c:pt>
                <c:pt idx="128">
                  <c:v>-56.866175641417499</c:v>
                </c:pt>
                <c:pt idx="129">
                  <c:v>-43.800956412076943</c:v>
                </c:pt>
                <c:pt idx="130">
                  <c:v>-43.967967302680023</c:v>
                </c:pt>
                <c:pt idx="131">
                  <c:v>-38.134371788501738</c:v>
                </c:pt>
                <c:pt idx="132">
                  <c:v>-38.426482777714739</c:v>
                </c:pt>
                <c:pt idx="133">
                  <c:v>-44.23558341324329</c:v>
                </c:pt>
                <c:pt idx="134">
                  <c:v>-39.290791839718821</c:v>
                </c:pt>
                <c:pt idx="135">
                  <c:v>-38.255386414289489</c:v>
                </c:pt>
                <c:pt idx="136">
                  <c:v>-46.98863393235203</c:v>
                </c:pt>
                <c:pt idx="137">
                  <c:v>-43.594799957990631</c:v>
                </c:pt>
                <c:pt idx="138">
                  <c:v>-42.244629280805583</c:v>
                </c:pt>
                <c:pt idx="139">
                  <c:v>-43.792696147441887</c:v>
                </c:pt>
                <c:pt idx="140">
                  <c:v>-41.903432281851764</c:v>
                </c:pt>
                <c:pt idx="141">
                  <c:v>-37.134136392354975</c:v>
                </c:pt>
                <c:pt idx="142">
                  <c:v>-44.126672241806943</c:v>
                </c:pt>
                <c:pt idx="143">
                  <c:v>-41.684451582431819</c:v>
                </c:pt>
                <c:pt idx="144">
                  <c:v>-37.445950575709332</c:v>
                </c:pt>
                <c:pt idx="145">
                  <c:v>-44.931542243719093</c:v>
                </c:pt>
                <c:pt idx="146">
                  <c:v>-57.814085137605701</c:v>
                </c:pt>
                <c:pt idx="147">
                  <c:v>-61.896162783861172</c:v>
                </c:pt>
                <c:pt idx="148">
                  <c:v>-79.552330040812507</c:v>
                </c:pt>
                <c:pt idx="149">
                  <c:v>-76.790131722807899</c:v>
                </c:pt>
                <c:pt idx="150">
                  <c:v>-66.755922467708587</c:v>
                </c:pt>
                <c:pt idx="151">
                  <c:v>-68.045132615923876</c:v>
                </c:pt>
                <c:pt idx="152">
                  <c:v>-77.675511742830281</c:v>
                </c:pt>
                <c:pt idx="153">
                  <c:v>-93.307268922805775</c:v>
                </c:pt>
                <c:pt idx="154">
                  <c:v>-97.511853680610614</c:v>
                </c:pt>
                <c:pt idx="155">
                  <c:v>-103.398566177845</c:v>
                </c:pt>
                <c:pt idx="156">
                  <c:v>-112.43041547238823</c:v>
                </c:pt>
                <c:pt idx="157">
                  <c:v>-110.45797920787336</c:v>
                </c:pt>
                <c:pt idx="158">
                  <c:v>-112.14925942099097</c:v>
                </c:pt>
                <c:pt idx="159">
                  <c:v>-109.66969899475575</c:v>
                </c:pt>
                <c:pt idx="160">
                  <c:v>-108.99789997410775</c:v>
                </c:pt>
                <c:pt idx="161">
                  <c:v>-108.9880850086212</c:v>
                </c:pt>
                <c:pt idx="162">
                  <c:v>-101.65356606686112</c:v>
                </c:pt>
                <c:pt idx="163">
                  <c:v>-105.34783603727817</c:v>
                </c:pt>
                <c:pt idx="164">
                  <c:v>-105.64815505027772</c:v>
                </c:pt>
                <c:pt idx="165">
                  <c:v>-106.32397719442847</c:v>
                </c:pt>
                <c:pt idx="166">
                  <c:v>-100.57973672080038</c:v>
                </c:pt>
                <c:pt idx="167">
                  <c:v>-85.37601570260523</c:v>
                </c:pt>
                <c:pt idx="168">
                  <c:v>-80.286019817233068</c:v>
                </c:pt>
                <c:pt idx="169">
                  <c:v>-84.618121369123457</c:v>
                </c:pt>
                <c:pt idx="170">
                  <c:v>-95.759035651087743</c:v>
                </c:pt>
                <c:pt idx="171">
                  <c:v>-98.74212539601325</c:v>
                </c:pt>
                <c:pt idx="172">
                  <c:v>-93.552080736517894</c:v>
                </c:pt>
                <c:pt idx="173">
                  <c:v>-91.196709996342662</c:v>
                </c:pt>
                <c:pt idx="174">
                  <c:v>-86.860456887125963</c:v>
                </c:pt>
                <c:pt idx="175">
                  <c:v>-79.436743316054304</c:v>
                </c:pt>
                <c:pt idx="176">
                  <c:v>-80.812698656559007</c:v>
                </c:pt>
                <c:pt idx="177">
                  <c:v>-79.993829594254493</c:v>
                </c:pt>
                <c:pt idx="178">
                  <c:v>-92.48052122664447</c:v>
                </c:pt>
                <c:pt idx="179">
                  <c:v>-103.9410610564947</c:v>
                </c:pt>
                <c:pt idx="180">
                  <c:v>-112.14039445006847</c:v>
                </c:pt>
                <c:pt idx="181">
                  <c:v>-107.83280041241647</c:v>
                </c:pt>
                <c:pt idx="182">
                  <c:v>-107.32125582003593</c:v>
                </c:pt>
                <c:pt idx="183">
                  <c:v>-111.808811057806</c:v>
                </c:pt>
                <c:pt idx="184">
                  <c:v>-116.90821782553198</c:v>
                </c:pt>
                <c:pt idx="185">
                  <c:v>-111.92359082436559</c:v>
                </c:pt>
                <c:pt idx="186">
                  <c:v>-119.43852038002015</c:v>
                </c:pt>
                <c:pt idx="187">
                  <c:v>-125.85975555419921</c:v>
                </c:pt>
                <c:pt idx="188">
                  <c:v>-121.49594763314727</c:v>
                </c:pt>
                <c:pt idx="189">
                  <c:v>-112.92204905080791</c:v>
                </c:pt>
                <c:pt idx="190">
                  <c:v>-113.42140793752674</c:v>
                </c:pt>
                <c:pt idx="191">
                  <c:v>-117.92582745182514</c:v>
                </c:pt>
                <c:pt idx="192">
                  <c:v>-115.91656984853742</c:v>
                </c:pt>
                <c:pt idx="193">
                  <c:v>-110.48459214341642</c:v>
                </c:pt>
                <c:pt idx="194">
                  <c:v>-103.74780466127399</c:v>
                </c:pt>
                <c:pt idx="195">
                  <c:v>-117.56125968945028</c:v>
                </c:pt>
                <c:pt idx="196">
                  <c:v>-120.53260211765766</c:v>
                </c:pt>
                <c:pt idx="197">
                  <c:v>-127.52463642346859</c:v>
                </c:pt>
                <c:pt idx="198">
                  <c:v>-133.30423234033583</c:v>
                </c:pt>
                <c:pt idx="199">
                  <c:v>-128.53583646321295</c:v>
                </c:pt>
                <c:pt idx="200">
                  <c:v>-129.00075803482531</c:v>
                </c:pt>
                <c:pt idx="201">
                  <c:v>-131.6081243686676</c:v>
                </c:pt>
                <c:pt idx="202">
                  <c:v>-124.70564109826088</c:v>
                </c:pt>
                <c:pt idx="203">
                  <c:v>-113.9837603167295</c:v>
                </c:pt>
                <c:pt idx="204">
                  <c:v>-96.015474489212039</c:v>
                </c:pt>
                <c:pt idx="205">
                  <c:v>-89.323649526238484</c:v>
                </c:pt>
                <c:pt idx="206">
                  <c:v>-83.651921866297698</c:v>
                </c:pt>
                <c:pt idx="207">
                  <c:v>-75.780139975309396</c:v>
                </c:pt>
                <c:pt idx="208">
                  <c:v>-135.57648759722713</c:v>
                </c:pt>
                <c:pt idx="209">
                  <c:v>-136.78834482932089</c:v>
                </c:pt>
                <c:pt idx="210">
                  <c:v>-136.90511166858676</c:v>
                </c:pt>
                <c:pt idx="211">
                  <c:v>-129.66476644480224</c:v>
                </c:pt>
                <c:pt idx="212">
                  <c:v>-114.10117397141457</c:v>
                </c:pt>
                <c:pt idx="213">
                  <c:v>-127.24536808705327</c:v>
                </c:pt>
                <c:pt idx="214">
                  <c:v>-124.40821735835073</c:v>
                </c:pt>
                <c:pt idx="215">
                  <c:v>-117.87162687516212</c:v>
                </c:pt>
                <c:pt idx="216">
                  <c:v>-115.47332526028157</c:v>
                </c:pt>
                <c:pt idx="217">
                  <c:v>-117.76119273507598</c:v>
                </c:pt>
                <c:pt idx="218">
                  <c:v>-99.963684147000322</c:v>
                </c:pt>
                <c:pt idx="219">
                  <c:v>-85.172688909530621</c:v>
                </c:pt>
                <c:pt idx="220">
                  <c:v>-71.199779950261131</c:v>
                </c:pt>
                <c:pt idx="221">
                  <c:v>-79.032568996667862</c:v>
                </c:pt>
                <c:pt idx="222">
                  <c:v>-78.97847422075273</c:v>
                </c:pt>
                <c:pt idx="223">
                  <c:v>-92.446472142815537</c:v>
                </c:pt>
                <c:pt idx="224">
                  <c:v>-118.25678257036208</c:v>
                </c:pt>
                <c:pt idx="225">
                  <c:v>-120.85771161234379</c:v>
                </c:pt>
                <c:pt idx="226">
                  <c:v>-127.92802575182913</c:v>
                </c:pt>
                <c:pt idx="227">
                  <c:v>-135.8847795993089</c:v>
                </c:pt>
                <c:pt idx="228">
                  <c:v>-126.96338023221494</c:v>
                </c:pt>
                <c:pt idx="229">
                  <c:v>-104.10334033524992</c:v>
                </c:pt>
                <c:pt idx="230">
                  <c:v>-96.521730708956738</c:v>
                </c:pt>
                <c:pt idx="231">
                  <c:v>-108.67200906610486</c:v>
                </c:pt>
                <c:pt idx="232">
                  <c:v>-107.32093278539179</c:v>
                </c:pt>
                <c:pt idx="233">
                  <c:v>-124.49947342061995</c:v>
                </c:pt>
                <c:pt idx="234">
                  <c:v>-131.57472042500967</c:v>
                </c:pt>
                <c:pt idx="235">
                  <c:v>-179.79320593607434</c:v>
                </c:pt>
                <c:pt idx="236">
                  <c:v>-171.04291876626016</c:v>
                </c:pt>
                <c:pt idx="237">
                  <c:v>-144.12057841598988</c:v>
                </c:pt>
                <c:pt idx="238">
                  <c:v>-121.88647934472561</c:v>
                </c:pt>
                <c:pt idx="239">
                  <c:v>-124.03780938255781</c:v>
                </c:pt>
                <c:pt idx="240">
                  <c:v>-107.60200380790235</c:v>
                </c:pt>
                <c:pt idx="241">
                  <c:v>-97.19082566034794</c:v>
                </c:pt>
                <c:pt idx="242">
                  <c:v>-85.836661467432975</c:v>
                </c:pt>
                <c:pt idx="243">
                  <c:v>-108.96796406841278</c:v>
                </c:pt>
                <c:pt idx="244">
                  <c:v>-117.85401235210895</c:v>
                </c:pt>
                <c:pt idx="245">
                  <c:v>-124.47577536845208</c:v>
                </c:pt>
                <c:pt idx="246">
                  <c:v>-120.6127510368824</c:v>
                </c:pt>
                <c:pt idx="247">
                  <c:v>-124.09405862236025</c:v>
                </c:pt>
                <c:pt idx="248">
                  <c:v>-109.47656423413756</c:v>
                </c:pt>
                <c:pt idx="249">
                  <c:v>-105.20055092740057</c:v>
                </c:pt>
                <c:pt idx="250">
                  <c:v>-101.69407212781906</c:v>
                </c:pt>
                <c:pt idx="251">
                  <c:v>-101.08687752175331</c:v>
                </c:pt>
                <c:pt idx="252">
                  <c:v>-102.5018638355732</c:v>
                </c:pt>
                <c:pt idx="253">
                  <c:v>-114.40019617855546</c:v>
                </c:pt>
                <c:pt idx="254">
                  <c:v>-117.23454046273233</c:v>
                </c:pt>
                <c:pt idx="255">
                  <c:v>-107.79771775841712</c:v>
                </c:pt>
                <c:pt idx="256">
                  <c:v>-94.964649257779115</c:v>
                </c:pt>
                <c:pt idx="257">
                  <c:v>-84.792772859334946</c:v>
                </c:pt>
                <c:pt idx="258">
                  <c:v>-77.437111552357635</c:v>
                </c:pt>
                <c:pt idx="259">
                  <c:v>-79.87570773768428</c:v>
                </c:pt>
                <c:pt idx="260">
                  <c:v>-78.7686496604681</c:v>
                </c:pt>
                <c:pt idx="261">
                  <c:v>-104.02300622403618</c:v>
                </c:pt>
                <c:pt idx="262">
                  <c:v>-120.64104947674275</c:v>
                </c:pt>
                <c:pt idx="263">
                  <c:v>-130.29218654251099</c:v>
                </c:pt>
                <c:pt idx="264">
                  <c:v>-123.5261552774906</c:v>
                </c:pt>
                <c:pt idx="265">
                  <c:v>-118.31355669927598</c:v>
                </c:pt>
                <c:pt idx="266">
                  <c:v>-121.84704972195627</c:v>
                </c:pt>
                <c:pt idx="267">
                  <c:v>-108.70123473322388</c:v>
                </c:pt>
                <c:pt idx="268">
                  <c:v>-114.61327024710181</c:v>
                </c:pt>
                <c:pt idx="269">
                  <c:v>-136.22420944404604</c:v>
                </c:pt>
                <c:pt idx="270">
                  <c:v>-166.77937726116181</c:v>
                </c:pt>
                <c:pt idx="271">
                  <c:v>-172.31959380590911</c:v>
                </c:pt>
                <c:pt idx="272">
                  <c:v>-176.17322015917301</c:v>
                </c:pt>
                <c:pt idx="273">
                  <c:v>-186.33393238794798</c:v>
                </c:pt>
                <c:pt idx="274">
                  <c:v>-166.39082613801958</c:v>
                </c:pt>
                <c:pt idx="275">
                  <c:v>-174.23956245315077</c:v>
                </c:pt>
                <c:pt idx="276">
                  <c:v>-183.24921423506737</c:v>
                </c:pt>
                <c:pt idx="277">
                  <c:v>-187.52961966049673</c:v>
                </c:pt>
                <c:pt idx="278">
                  <c:v>-208.98089513432978</c:v>
                </c:pt>
                <c:pt idx="279">
                  <c:v>-212.9210770170688</c:v>
                </c:pt>
                <c:pt idx="280">
                  <c:v>-222.61859412610534</c:v>
                </c:pt>
                <c:pt idx="281">
                  <c:v>-229.05223349440098</c:v>
                </c:pt>
                <c:pt idx="282">
                  <c:v>-213.45744921052454</c:v>
                </c:pt>
                <c:pt idx="283">
                  <c:v>-235.70745442223551</c:v>
                </c:pt>
                <c:pt idx="284">
                  <c:v>-232.84672092592717</c:v>
                </c:pt>
                <c:pt idx="285">
                  <c:v>-231.14852193677427</c:v>
                </c:pt>
                <c:pt idx="286">
                  <c:v>-244.95586355960364</c:v>
                </c:pt>
                <c:pt idx="287">
                  <c:v>-257.92558549416066</c:v>
                </c:pt>
                <c:pt idx="288">
                  <c:v>-236.13165524411198</c:v>
                </c:pt>
                <c:pt idx="289">
                  <c:v>-235.85079400837424</c:v>
                </c:pt>
                <c:pt idx="290">
                  <c:v>-239.58163489294054</c:v>
                </c:pt>
                <c:pt idx="291">
                  <c:v>-234.82995325803762</c:v>
                </c:pt>
                <c:pt idx="292">
                  <c:v>-230.71783374786378</c:v>
                </c:pt>
                <c:pt idx="293">
                  <c:v>-235.8291141184568</c:v>
                </c:pt>
                <c:pt idx="294">
                  <c:v>-248.51876864945893</c:v>
                </c:pt>
                <c:pt idx="295">
                  <c:v>-260.90978555715083</c:v>
                </c:pt>
                <c:pt idx="296">
                  <c:v>-262.73720969974994</c:v>
                </c:pt>
                <c:pt idx="297">
                  <c:v>-292.23657623755929</c:v>
                </c:pt>
                <c:pt idx="298">
                  <c:v>-295.82074662303933</c:v>
                </c:pt>
                <c:pt idx="299">
                  <c:v>-263.82158186995986</c:v>
                </c:pt>
                <c:pt idx="300">
                  <c:v>-247.13523541486262</c:v>
                </c:pt>
                <c:pt idx="301">
                  <c:v>-243.99504731631282</c:v>
                </c:pt>
                <c:pt idx="302">
                  <c:v>-237.39034651505946</c:v>
                </c:pt>
                <c:pt idx="303">
                  <c:v>-248.57998472177979</c:v>
                </c:pt>
                <c:pt idx="304">
                  <c:v>-257.76608019208902</c:v>
                </c:pt>
                <c:pt idx="305">
                  <c:v>-278.79896086263659</c:v>
                </c:pt>
                <c:pt idx="306">
                  <c:v>-261.34499617254727</c:v>
                </c:pt>
                <c:pt idx="307">
                  <c:v>-237.9243110244274</c:v>
                </c:pt>
                <c:pt idx="308">
                  <c:v>-228.0076764186621</c:v>
                </c:pt>
                <c:pt idx="309">
                  <c:v>-225.38015468132497</c:v>
                </c:pt>
                <c:pt idx="310">
                  <c:v>-217.79501522266861</c:v>
                </c:pt>
                <c:pt idx="311">
                  <c:v>-214.61084067606927</c:v>
                </c:pt>
                <c:pt idx="312">
                  <c:v>-199.80125365960592</c:v>
                </c:pt>
                <c:pt idx="313">
                  <c:v>-212.37664356613161</c:v>
                </c:pt>
                <c:pt idx="314">
                  <c:v>-225.51119697117804</c:v>
                </c:pt>
                <c:pt idx="315">
                  <c:v>-237.06743945825104</c:v>
                </c:pt>
                <c:pt idx="316">
                  <c:v>-243.15482799923424</c:v>
                </c:pt>
                <c:pt idx="317">
                  <c:v>-239.57109517407417</c:v>
                </c:pt>
                <c:pt idx="318">
                  <c:v>-236.49807468867306</c:v>
                </c:pt>
                <c:pt idx="319">
                  <c:v>-228.27249393451211</c:v>
                </c:pt>
                <c:pt idx="320">
                  <c:v>-222.36879579460623</c:v>
                </c:pt>
                <c:pt idx="321">
                  <c:v>-214.86764732456209</c:v>
                </c:pt>
                <c:pt idx="322">
                  <c:v>-201.22658750236036</c:v>
                </c:pt>
                <c:pt idx="323">
                  <c:v>-242.56784958171841</c:v>
                </c:pt>
                <c:pt idx="324">
                  <c:v>-258.63906149816518</c:v>
                </c:pt>
                <c:pt idx="325">
                  <c:v>-266.08607402276994</c:v>
                </c:pt>
                <c:pt idx="326">
                  <c:v>-271.22613397920134</c:v>
                </c:pt>
                <c:pt idx="327">
                  <c:v>-297.21743096578115</c:v>
                </c:pt>
                <c:pt idx="328">
                  <c:v>-294.59605968868726</c:v>
                </c:pt>
                <c:pt idx="329">
                  <c:v>-282.17811508131024</c:v>
                </c:pt>
                <c:pt idx="330">
                  <c:v>-263.37597029995914</c:v>
                </c:pt>
                <c:pt idx="331">
                  <c:v>-237.91004588627817</c:v>
                </c:pt>
                <c:pt idx="332">
                  <c:v>-241.1264995721578</c:v>
                </c:pt>
                <c:pt idx="333">
                  <c:v>-247.30966215431687</c:v>
                </c:pt>
                <c:pt idx="334">
                  <c:v>-235.83005666589736</c:v>
                </c:pt>
                <c:pt idx="335">
                  <c:v>-248.04680467700962</c:v>
                </c:pt>
                <c:pt idx="336">
                  <c:v>-254.80365356886381</c:v>
                </c:pt>
                <c:pt idx="337">
                  <c:v>-277.42377124631406</c:v>
                </c:pt>
                <c:pt idx="338">
                  <c:v>-311.3895688601732</c:v>
                </c:pt>
                <c:pt idx="339">
                  <c:v>-309.11663158893589</c:v>
                </c:pt>
                <c:pt idx="340">
                  <c:v>-295.42035879969592</c:v>
                </c:pt>
                <c:pt idx="341">
                  <c:v>-250.70934249341497</c:v>
                </c:pt>
                <c:pt idx="342">
                  <c:v>-249.75059278380877</c:v>
                </c:pt>
                <c:pt idx="343">
                  <c:v>-248.85794742166996</c:v>
                </c:pt>
                <c:pt idx="344">
                  <c:v>-219.15019965577125</c:v>
                </c:pt>
                <c:pt idx="345">
                  <c:v>-208.32952318608767</c:v>
                </c:pt>
                <c:pt idx="346">
                  <c:v>-222.36443364512928</c:v>
                </c:pt>
                <c:pt idx="347">
                  <c:v>-245.67582755529878</c:v>
                </c:pt>
                <c:pt idx="348">
                  <c:v>-271.99048213279247</c:v>
                </c:pt>
                <c:pt idx="349">
                  <c:v>-261.35040674519541</c:v>
                </c:pt>
                <c:pt idx="350">
                  <c:v>-248.25633826780319</c:v>
                </c:pt>
                <c:pt idx="351">
                  <c:v>-237.75778488600258</c:v>
                </c:pt>
                <c:pt idx="352">
                  <c:v>-233.91794227969649</c:v>
                </c:pt>
                <c:pt idx="353">
                  <c:v>-244.7496433494091</c:v>
                </c:pt>
                <c:pt idx="354">
                  <c:v>-239.33586280071728</c:v>
                </c:pt>
                <c:pt idx="355">
                  <c:v>-230.84503054809579</c:v>
                </c:pt>
                <c:pt idx="356">
                  <c:v>-231.13888460516927</c:v>
                </c:pt>
                <c:pt idx="357">
                  <c:v>-280.78243090128899</c:v>
                </c:pt>
                <c:pt idx="358">
                  <c:v>-297.28500329196459</c:v>
                </c:pt>
                <c:pt idx="359">
                  <c:v>-275.76888400375839</c:v>
                </c:pt>
                <c:pt idx="360">
                  <c:v>-229.39794679701328</c:v>
                </c:pt>
                <c:pt idx="361">
                  <c:v>-245.41549461090568</c:v>
                </c:pt>
                <c:pt idx="362">
                  <c:v>-271.7026258635521</c:v>
                </c:pt>
                <c:pt idx="363">
                  <c:v>-258.51945505213735</c:v>
                </c:pt>
                <c:pt idx="364">
                  <c:v>-248.46066958343982</c:v>
                </c:pt>
                <c:pt idx="365">
                  <c:v>-282.12941683566567</c:v>
                </c:pt>
                <c:pt idx="366">
                  <c:v>-308.20171489608288</c:v>
                </c:pt>
                <c:pt idx="367">
                  <c:v>-301.88456575489045</c:v>
                </c:pt>
                <c:pt idx="368">
                  <c:v>-299.92690272617335</c:v>
                </c:pt>
                <c:pt idx="369">
                  <c:v>-313.26192441964156</c:v>
                </c:pt>
                <c:pt idx="370">
                  <c:v>-319.70024528861046</c:v>
                </c:pt>
                <c:pt idx="371">
                  <c:v>-311.60702355539797</c:v>
                </c:pt>
                <c:pt idx="372">
                  <c:v>-282.86358299553393</c:v>
                </c:pt>
                <c:pt idx="373">
                  <c:v>-286.43462606751916</c:v>
                </c:pt>
                <c:pt idx="374">
                  <c:v>-297.55661148822315</c:v>
                </c:pt>
                <c:pt idx="375">
                  <c:v>-274.50477149677278</c:v>
                </c:pt>
                <c:pt idx="376">
                  <c:v>-297.48036969554425</c:v>
                </c:pt>
                <c:pt idx="377">
                  <c:v>-288.34173070669175</c:v>
                </c:pt>
                <c:pt idx="378">
                  <c:v>-277.61742428278927</c:v>
                </c:pt>
                <c:pt idx="379">
                  <c:v>-296.56887390053271</c:v>
                </c:pt>
                <c:pt idx="380">
                  <c:v>-289.55592466485501</c:v>
                </c:pt>
                <c:pt idx="381">
                  <c:v>-299.06574672126771</c:v>
                </c:pt>
                <c:pt idx="382">
                  <c:v>-307.09124059581751</c:v>
                </c:pt>
                <c:pt idx="383">
                  <c:v>-337.8612754617929</c:v>
                </c:pt>
                <c:pt idx="384">
                  <c:v>-350.03730232048031</c:v>
                </c:pt>
                <c:pt idx="385">
                  <c:v>-309.30634997427461</c:v>
                </c:pt>
                <c:pt idx="386">
                  <c:v>-277.18959397912022</c:v>
                </c:pt>
                <c:pt idx="387">
                  <c:v>-287.71269155061253</c:v>
                </c:pt>
                <c:pt idx="388">
                  <c:v>-291.75833331179626</c:v>
                </c:pt>
                <c:pt idx="389">
                  <c:v>-288.42487629342082</c:v>
                </c:pt>
                <c:pt idx="390">
                  <c:v>-305.38647619068627</c:v>
                </c:pt>
                <c:pt idx="391">
                  <c:v>-291.67544121372703</c:v>
                </c:pt>
                <c:pt idx="392">
                  <c:v>-288.21812284862995</c:v>
                </c:pt>
                <c:pt idx="393">
                  <c:v>-292.05390657234187</c:v>
                </c:pt>
                <c:pt idx="394">
                  <c:v>-294.27988834559915</c:v>
                </c:pt>
                <c:pt idx="395">
                  <c:v>-289.38993273663516</c:v>
                </c:pt>
                <c:pt idx="396">
                  <c:v>-264.95586294019222</c:v>
                </c:pt>
                <c:pt idx="397">
                  <c:v>-277.12522759878624</c:v>
                </c:pt>
                <c:pt idx="398">
                  <c:v>-331.49237696719172</c:v>
                </c:pt>
                <c:pt idx="399">
                  <c:v>-334.25394696497921</c:v>
                </c:pt>
                <c:pt idx="400">
                  <c:v>-345.66236048543448</c:v>
                </c:pt>
                <c:pt idx="401">
                  <c:v>-346.59272283887861</c:v>
                </c:pt>
                <c:pt idx="402">
                  <c:v>-334.1683438229561</c:v>
                </c:pt>
                <c:pt idx="403">
                  <c:v>-309.48153905367843</c:v>
                </c:pt>
                <c:pt idx="404">
                  <c:v>-276.30012761116029</c:v>
                </c:pt>
                <c:pt idx="405">
                  <c:v>-281.20927796041963</c:v>
                </c:pt>
                <c:pt idx="406">
                  <c:v>-260.70609952116013</c:v>
                </c:pt>
                <c:pt idx="407">
                  <c:v>-252.82150078547005</c:v>
                </c:pt>
                <c:pt idx="408">
                  <c:v>-242.2011842763423</c:v>
                </c:pt>
                <c:pt idx="409">
                  <c:v>-241.98165934073921</c:v>
                </c:pt>
                <c:pt idx="410">
                  <c:v>-268.48549029755588</c:v>
                </c:pt>
                <c:pt idx="411">
                  <c:v>-267.94506814515591</c:v>
                </c:pt>
                <c:pt idx="412">
                  <c:v>-273.25220386862753</c:v>
                </c:pt>
                <c:pt idx="413">
                  <c:v>-304.96106168413166</c:v>
                </c:pt>
                <c:pt idx="414">
                  <c:v>-281.252217017889</c:v>
                </c:pt>
                <c:pt idx="415">
                  <c:v>-282.25727335011965</c:v>
                </c:pt>
                <c:pt idx="416">
                  <c:v>-278.0983207819462</c:v>
                </c:pt>
                <c:pt idx="417">
                  <c:v>-241.59904515063761</c:v>
                </c:pt>
                <c:pt idx="418">
                  <c:v>-229.73015716719624</c:v>
                </c:pt>
                <c:pt idx="419">
                  <c:v>-229.71524820792678</c:v>
                </c:pt>
                <c:pt idx="420">
                  <c:v>-213.92609743273255</c:v>
                </c:pt>
                <c:pt idx="421">
                  <c:v>-187.72852859652045</c:v>
                </c:pt>
                <c:pt idx="422">
                  <c:v>-180.62205138444904</c:v>
                </c:pt>
                <c:pt idx="423">
                  <c:v>-199.61876710319513</c:v>
                </c:pt>
                <c:pt idx="424">
                  <c:v>-198.95448742699625</c:v>
                </c:pt>
                <c:pt idx="425">
                  <c:v>-192.33437856221201</c:v>
                </c:pt>
                <c:pt idx="426">
                  <c:v>-209.04167715954782</c:v>
                </c:pt>
                <c:pt idx="427">
                  <c:v>-237.82780402910709</c:v>
                </c:pt>
                <c:pt idx="428">
                  <c:v>-252.57431981909275</c:v>
                </c:pt>
                <c:pt idx="429">
                  <c:v>-259.61061186242102</c:v>
                </c:pt>
                <c:pt idx="430">
                  <c:v>-262.61550818610192</c:v>
                </c:pt>
                <c:pt idx="431">
                  <c:v>-239.2844820863009</c:v>
                </c:pt>
                <c:pt idx="432">
                  <c:v>-245.59208383953575</c:v>
                </c:pt>
                <c:pt idx="433">
                  <c:v>-240.06017275583741</c:v>
                </c:pt>
                <c:pt idx="434">
                  <c:v>-225.7707913702726</c:v>
                </c:pt>
                <c:pt idx="435">
                  <c:v>-242.23630979835991</c:v>
                </c:pt>
                <c:pt idx="436">
                  <c:v>-236.37950491809846</c:v>
                </c:pt>
                <c:pt idx="437">
                  <c:v>-219.95232478034495</c:v>
                </c:pt>
                <c:pt idx="438">
                  <c:v>-222.10455474281309</c:v>
                </c:pt>
                <c:pt idx="439">
                  <c:v>-219.51620900535585</c:v>
                </c:pt>
                <c:pt idx="440">
                  <c:v>-225.33891483759874</c:v>
                </c:pt>
                <c:pt idx="441">
                  <c:v>-231.6455052975416</c:v>
                </c:pt>
                <c:pt idx="442">
                  <c:v>-211.4106750118732</c:v>
                </c:pt>
                <c:pt idx="443">
                  <c:v>-218.93604906129838</c:v>
                </c:pt>
                <c:pt idx="444">
                  <c:v>-226.71365893280512</c:v>
                </c:pt>
                <c:pt idx="445">
                  <c:v>-218.80413916242117</c:v>
                </c:pt>
                <c:pt idx="446">
                  <c:v>-203.20374648356437</c:v>
                </c:pt>
                <c:pt idx="447">
                  <c:v>-197.61846199834349</c:v>
                </c:pt>
                <c:pt idx="448">
                  <c:v>-203.96305140769476</c:v>
                </c:pt>
                <c:pt idx="449">
                  <c:v>-206.90176334476473</c:v>
                </c:pt>
                <c:pt idx="450">
                  <c:v>-213.12574183201787</c:v>
                </c:pt>
                <c:pt idx="451">
                  <c:v>-199.06920571410654</c:v>
                </c:pt>
                <c:pt idx="452">
                  <c:v>-202.01216624307631</c:v>
                </c:pt>
                <c:pt idx="453">
                  <c:v>-247.26302795124053</c:v>
                </c:pt>
                <c:pt idx="454">
                  <c:v>-247.06652350103849</c:v>
                </c:pt>
                <c:pt idx="455">
                  <c:v>-225.08806196534636</c:v>
                </c:pt>
                <c:pt idx="456">
                  <c:v>-222.9237035923004</c:v>
                </c:pt>
                <c:pt idx="457">
                  <c:v>-225.19709560000894</c:v>
                </c:pt>
                <c:pt idx="458">
                  <c:v>-233.35550954639916</c:v>
                </c:pt>
                <c:pt idx="459">
                  <c:v>-245.95227468717093</c:v>
                </c:pt>
                <c:pt idx="460">
                  <c:v>-242.24148112344744</c:v>
                </c:pt>
                <c:pt idx="461">
                  <c:v>-258.67660251283644</c:v>
                </c:pt>
                <c:pt idx="462">
                  <c:v>-260.88892539525034</c:v>
                </c:pt>
                <c:pt idx="463">
                  <c:v>-244.08433544898031</c:v>
                </c:pt>
                <c:pt idx="464">
                  <c:v>-256.56991703176499</c:v>
                </c:pt>
                <c:pt idx="465">
                  <c:v>-275.39867275846007</c:v>
                </c:pt>
                <c:pt idx="466">
                  <c:v>-280.46957082712652</c:v>
                </c:pt>
                <c:pt idx="467">
                  <c:v>-285.58035417139536</c:v>
                </c:pt>
                <c:pt idx="468">
                  <c:v>-283.50579973900318</c:v>
                </c:pt>
                <c:pt idx="469">
                  <c:v>-280.30021949851516</c:v>
                </c:pt>
                <c:pt idx="470">
                  <c:v>-275.07190643286708</c:v>
                </c:pt>
                <c:pt idx="471">
                  <c:v>-257.13990200328823</c:v>
                </c:pt>
                <c:pt idx="472">
                  <c:v>-246.25752048349386</c:v>
                </c:pt>
                <c:pt idx="473">
                  <c:v>-238.30601057636738</c:v>
                </c:pt>
                <c:pt idx="474">
                  <c:v>-240.46332547473901</c:v>
                </c:pt>
                <c:pt idx="475">
                  <c:v>-236.68610521805289</c:v>
                </c:pt>
                <c:pt idx="476">
                  <c:v>-223.76648644614221</c:v>
                </c:pt>
                <c:pt idx="477">
                  <c:v>-220.67304765450956</c:v>
                </c:pt>
                <c:pt idx="478">
                  <c:v>-222.38548391902447</c:v>
                </c:pt>
                <c:pt idx="479">
                  <c:v>-231.91666088175771</c:v>
                </c:pt>
                <c:pt idx="480">
                  <c:v>-240.95144793796538</c:v>
                </c:pt>
                <c:pt idx="481">
                  <c:v>-237.57397378993033</c:v>
                </c:pt>
                <c:pt idx="482">
                  <c:v>-242.57778902387628</c:v>
                </c:pt>
                <c:pt idx="483">
                  <c:v>-229.75162507617478</c:v>
                </c:pt>
                <c:pt idx="484">
                  <c:v>-229.5547076191902</c:v>
                </c:pt>
                <c:pt idx="485">
                  <c:v>-212.95417083013058</c:v>
                </c:pt>
                <c:pt idx="486">
                  <c:v>-184.00694267714027</c:v>
                </c:pt>
                <c:pt idx="487">
                  <c:v>-181.02953631210335</c:v>
                </c:pt>
                <c:pt idx="488">
                  <c:v>-181.37987460243698</c:v>
                </c:pt>
                <c:pt idx="489">
                  <c:v>-190.81431406521796</c:v>
                </c:pt>
                <c:pt idx="490">
                  <c:v>-193.39830648386481</c:v>
                </c:pt>
                <c:pt idx="491">
                  <c:v>-183.58311359953876</c:v>
                </c:pt>
                <c:pt idx="492">
                  <c:v>-179.06187909650799</c:v>
                </c:pt>
                <c:pt idx="493">
                  <c:v>-184.99132732546326</c:v>
                </c:pt>
                <c:pt idx="494">
                  <c:v>-179.13373767089843</c:v>
                </c:pt>
                <c:pt idx="495">
                  <c:v>-176.35387750899793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A-4A12-B6FC-8102756A2356}"/>
            </c:ext>
          </c:extLst>
        </c:ser>
        <c:ser>
          <c:idx val="2"/>
          <c:order val="2"/>
          <c:tx>
            <c:strRef>
              <c:f>stat!$C$115</c:f>
              <c:strCache>
                <c:ptCount val="1"/>
                <c:pt idx="0">
                  <c:v>TELEFO 3 PERP nc-23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76000"/>
                </a:schemeClr>
              </a:solidFill>
              <a:ln w="9525">
                <a:solidFill>
                  <a:schemeClr val="accent1">
                    <a:shade val="76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stat!$Q$115:$SR$115</c:f>
              <c:numCache>
                <c:formatCode>0</c:formatCode>
                <c:ptCount val="496"/>
                <c:pt idx="0">
                  <c:v>13.931012062072796</c:v>
                </c:pt>
                <c:pt idx="1">
                  <c:v>11.482831092834488</c:v>
                </c:pt>
                <c:pt idx="2">
                  <c:v>-18.122482887268063</c:v>
                </c:pt>
                <c:pt idx="3">
                  <c:v>-12.637551559448241</c:v>
                </c:pt>
                <c:pt idx="4">
                  <c:v>-28.817529747009303</c:v>
                </c:pt>
                <c:pt idx="5">
                  <c:v>-37.68965773010251</c:v>
                </c:pt>
                <c:pt idx="6">
                  <c:v>-28.148839912414587</c:v>
                </c:pt>
                <c:pt idx="7">
                  <c:v>-12.078028152465777</c:v>
                </c:pt>
                <c:pt idx="8">
                  <c:v>-1.2828659744262723</c:v>
                </c:pt>
                <c:pt idx="9">
                  <c:v>-8.3630656433105059</c:v>
                </c:pt>
                <c:pt idx="10">
                  <c:v>-1.9896625747680901</c:v>
                </c:pt>
                <c:pt idx="11">
                  <c:v>-32.301263412475635</c:v>
                </c:pt>
                <c:pt idx="12">
                  <c:v>3.3155990142822702</c:v>
                </c:pt>
                <c:pt idx="13">
                  <c:v>-5.0259982681274664</c:v>
                </c:pt>
                <c:pt idx="14">
                  <c:v>2.3261302337646157</c:v>
                </c:pt>
                <c:pt idx="15">
                  <c:v>3.3877498626708871</c:v>
                </c:pt>
                <c:pt idx="16">
                  <c:v>-34.195082267761222</c:v>
                </c:pt>
                <c:pt idx="17">
                  <c:v>12.274229629516583</c:v>
                </c:pt>
                <c:pt idx="18">
                  <c:v>2.3347878570556304</c:v>
                </c:pt>
                <c:pt idx="19">
                  <c:v>42.475434257507345</c:v>
                </c:pt>
                <c:pt idx="20">
                  <c:v>48.111954063415567</c:v>
                </c:pt>
                <c:pt idx="21">
                  <c:v>57.421480186462361</c:v>
                </c:pt>
                <c:pt idx="22">
                  <c:v>21.918155212402326</c:v>
                </c:pt>
                <c:pt idx="23">
                  <c:v>-19.177198348999013</c:v>
                </c:pt>
                <c:pt idx="24">
                  <c:v>4.6973552856445053</c:v>
                </c:pt>
                <c:pt idx="25">
                  <c:v>-12.164524978637701</c:v>
                </c:pt>
                <c:pt idx="26">
                  <c:v>-1.0548656158447898</c:v>
                </c:pt>
                <c:pt idx="27">
                  <c:v>26.020459869384808</c:v>
                </c:pt>
                <c:pt idx="28">
                  <c:v>64.11929476165767</c:v>
                </c:pt>
                <c:pt idx="29">
                  <c:v>58.767827194213851</c:v>
                </c:pt>
                <c:pt idx="30">
                  <c:v>56.860621971130399</c:v>
                </c:pt>
                <c:pt idx="31">
                  <c:v>40.4673127441406</c:v>
                </c:pt>
                <c:pt idx="32">
                  <c:v>82.621175506591783</c:v>
                </c:pt>
                <c:pt idx="33">
                  <c:v>76.074038871765083</c:v>
                </c:pt>
                <c:pt idx="34">
                  <c:v>56.035015403747593</c:v>
                </c:pt>
                <c:pt idx="35">
                  <c:v>66.705626266479499</c:v>
                </c:pt>
                <c:pt idx="36">
                  <c:v>54.280908874511738</c:v>
                </c:pt>
                <c:pt idx="37">
                  <c:v>85.27731478881833</c:v>
                </c:pt>
                <c:pt idx="38">
                  <c:v>87.202733268737745</c:v>
                </c:pt>
                <c:pt idx="39">
                  <c:v>87.37077475738522</c:v>
                </c:pt>
                <c:pt idx="40">
                  <c:v>86.194046653747534</c:v>
                </c:pt>
                <c:pt idx="41">
                  <c:v>97.24547050476076</c:v>
                </c:pt>
                <c:pt idx="42">
                  <c:v>99.523033493041908</c:v>
                </c:pt>
                <c:pt idx="43">
                  <c:v>113.56614788055418</c:v>
                </c:pt>
                <c:pt idx="44">
                  <c:v>72.089032699584948</c:v>
                </c:pt>
                <c:pt idx="45">
                  <c:v>75.479062911987342</c:v>
                </c:pt>
                <c:pt idx="46">
                  <c:v>57.017866699218757</c:v>
                </c:pt>
                <c:pt idx="47">
                  <c:v>72.599762298583926</c:v>
                </c:pt>
                <c:pt idx="48">
                  <c:v>70.272902145385785</c:v>
                </c:pt>
                <c:pt idx="49">
                  <c:v>102.62514581298831</c:v>
                </c:pt>
                <c:pt idx="50">
                  <c:v>112.77742922210695</c:v>
                </c:pt>
                <c:pt idx="51">
                  <c:v>107.78061944580077</c:v>
                </c:pt>
                <c:pt idx="52">
                  <c:v>81.908959121704072</c:v>
                </c:pt>
                <c:pt idx="53">
                  <c:v>79.74008379364011</c:v>
                </c:pt>
                <c:pt idx="54">
                  <c:v>126.37895988464356</c:v>
                </c:pt>
                <c:pt idx="55">
                  <c:v>96.289740745544464</c:v>
                </c:pt>
                <c:pt idx="56">
                  <c:v>101.47312010192871</c:v>
                </c:pt>
                <c:pt idx="57">
                  <c:v>110.22329665374758</c:v>
                </c:pt>
                <c:pt idx="58">
                  <c:v>139.98426818847656</c:v>
                </c:pt>
                <c:pt idx="59">
                  <c:v>117.31016663360595</c:v>
                </c:pt>
                <c:pt idx="60">
                  <c:v>70.967011947631818</c:v>
                </c:pt>
                <c:pt idx="61">
                  <c:v>84.788770072936984</c:v>
                </c:pt>
                <c:pt idx="62">
                  <c:v>55.314060981750458</c:v>
                </c:pt>
                <c:pt idx="63">
                  <c:v>47.830181304931557</c:v>
                </c:pt>
                <c:pt idx="64">
                  <c:v>87.073521324157696</c:v>
                </c:pt>
                <c:pt idx="65">
                  <c:v>70.607433357238733</c:v>
                </c:pt>
                <c:pt idx="66">
                  <c:v>62.109805076599173</c:v>
                </c:pt>
                <c:pt idx="67">
                  <c:v>28.018432403564475</c:v>
                </c:pt>
                <c:pt idx="68">
                  <c:v>39.540693466186553</c:v>
                </c:pt>
                <c:pt idx="69">
                  <c:v>37.438611816406251</c:v>
                </c:pt>
                <c:pt idx="70">
                  <c:v>-51.255497474670392</c:v>
                </c:pt>
                <c:pt idx="71">
                  <c:v>-65.693113220214968</c:v>
                </c:pt>
                <c:pt idx="72">
                  <c:v>-132.58139861297605</c:v>
                </c:pt>
                <c:pt idx="73">
                  <c:v>-71.889570686340335</c:v>
                </c:pt>
                <c:pt idx="74">
                  <c:v>-61.347823417663562</c:v>
                </c:pt>
                <c:pt idx="75">
                  <c:v>-102.84507125854498</c:v>
                </c:pt>
                <c:pt idx="76">
                  <c:v>-75.557190406799236</c:v>
                </c:pt>
                <c:pt idx="77">
                  <c:v>-37.391469650268505</c:v>
                </c:pt>
                <c:pt idx="78">
                  <c:v>48.09183960723874</c:v>
                </c:pt>
                <c:pt idx="79">
                  <c:v>53.40774243927001</c:v>
                </c:pt>
                <c:pt idx="80">
                  <c:v>108.37315140533451</c:v>
                </c:pt>
                <c:pt idx="81">
                  <c:v>134.48119095611571</c:v>
                </c:pt>
                <c:pt idx="82">
                  <c:v>124.02794098663327</c:v>
                </c:pt>
                <c:pt idx="83">
                  <c:v>116.77473974609376</c:v>
                </c:pt>
                <c:pt idx="84">
                  <c:v>98.816494918823253</c:v>
                </c:pt>
                <c:pt idx="85">
                  <c:v>79.042018539428682</c:v>
                </c:pt>
                <c:pt idx="86">
                  <c:v>63.634092323303236</c:v>
                </c:pt>
                <c:pt idx="87">
                  <c:v>48.967183670043937</c:v>
                </c:pt>
                <c:pt idx="88">
                  <c:v>38.208366088867194</c:v>
                </c:pt>
                <c:pt idx="89">
                  <c:v>32.019801361083978</c:v>
                </c:pt>
                <c:pt idx="90">
                  <c:v>32.758684402465832</c:v>
                </c:pt>
                <c:pt idx="91">
                  <c:v>38.137898979186986</c:v>
                </c:pt>
                <c:pt idx="92">
                  <c:v>38.821707450866683</c:v>
                </c:pt>
                <c:pt idx="93">
                  <c:v>39.437803916931159</c:v>
                </c:pt>
                <c:pt idx="94">
                  <c:v>38.501365798950189</c:v>
                </c:pt>
                <c:pt idx="95">
                  <c:v>31.390305618286163</c:v>
                </c:pt>
                <c:pt idx="96">
                  <c:v>26.225895538330093</c:v>
                </c:pt>
                <c:pt idx="97">
                  <c:v>23.137717857360855</c:v>
                </c:pt>
                <c:pt idx="98">
                  <c:v>21.70507884216309</c:v>
                </c:pt>
                <c:pt idx="99">
                  <c:v>22.931630058288562</c:v>
                </c:pt>
                <c:pt idx="100">
                  <c:v>20.845472640991233</c:v>
                </c:pt>
                <c:pt idx="101">
                  <c:v>24.873204223632825</c:v>
                </c:pt>
                <c:pt idx="102">
                  <c:v>21.028493682861324</c:v>
                </c:pt>
                <c:pt idx="103">
                  <c:v>18.527286994934087</c:v>
                </c:pt>
                <c:pt idx="104">
                  <c:v>25.101088798522937</c:v>
                </c:pt>
                <c:pt idx="105">
                  <c:v>22.304075637817391</c:v>
                </c:pt>
                <c:pt idx="106">
                  <c:v>19.189001083374023</c:v>
                </c:pt>
                <c:pt idx="107">
                  <c:v>16.340771881103507</c:v>
                </c:pt>
                <c:pt idx="108">
                  <c:v>16.377351318359388</c:v>
                </c:pt>
                <c:pt idx="109">
                  <c:v>17.102772132873554</c:v>
                </c:pt>
                <c:pt idx="110">
                  <c:v>15.033849716186495</c:v>
                </c:pt>
                <c:pt idx="111">
                  <c:v>16.746757591247558</c:v>
                </c:pt>
                <c:pt idx="112">
                  <c:v>8.6850679168701106</c:v>
                </c:pt>
                <c:pt idx="113">
                  <c:v>2.8184981613159152</c:v>
                </c:pt>
                <c:pt idx="114">
                  <c:v>13.55707424163819</c:v>
                </c:pt>
                <c:pt idx="115">
                  <c:v>18.937658020019541</c:v>
                </c:pt>
                <c:pt idx="116">
                  <c:v>27.048917358398455</c:v>
                </c:pt>
                <c:pt idx="117">
                  <c:v>30.502722366333018</c:v>
                </c:pt>
                <c:pt idx="118">
                  <c:v>30.076171844482417</c:v>
                </c:pt>
                <c:pt idx="119">
                  <c:v>20.99598108673095</c:v>
                </c:pt>
                <c:pt idx="120">
                  <c:v>12.681588752746592</c:v>
                </c:pt>
                <c:pt idx="121">
                  <c:v>10.276117713928215</c:v>
                </c:pt>
                <c:pt idx="122">
                  <c:v>12.299624511718775</c:v>
                </c:pt>
                <c:pt idx="123">
                  <c:v>9.9704479598999285</c:v>
                </c:pt>
                <c:pt idx="124">
                  <c:v>6.3447708435058416</c:v>
                </c:pt>
                <c:pt idx="125">
                  <c:v>2.9528933639526542</c:v>
                </c:pt>
                <c:pt idx="126">
                  <c:v>-0.34321781921386219</c:v>
                </c:pt>
                <c:pt idx="127">
                  <c:v>11.097602775573733</c:v>
                </c:pt>
                <c:pt idx="128">
                  <c:v>16.05949852752687</c:v>
                </c:pt>
                <c:pt idx="129">
                  <c:v>21.987612396240252</c:v>
                </c:pt>
                <c:pt idx="130">
                  <c:v>21.938212104797344</c:v>
                </c:pt>
                <c:pt idx="131">
                  <c:v>25.840760551452632</c:v>
                </c:pt>
                <c:pt idx="132">
                  <c:v>24.708812850952171</c:v>
                </c:pt>
                <c:pt idx="133">
                  <c:v>19.713865753173849</c:v>
                </c:pt>
                <c:pt idx="134">
                  <c:v>23.941213142395014</c:v>
                </c:pt>
                <c:pt idx="135">
                  <c:v>25.187792587280256</c:v>
                </c:pt>
                <c:pt idx="136">
                  <c:v>19.274926277160631</c:v>
                </c:pt>
                <c:pt idx="137">
                  <c:v>23.951582351684578</c:v>
                </c:pt>
                <c:pt idx="138">
                  <c:v>25.938574645996084</c:v>
                </c:pt>
                <c:pt idx="139">
                  <c:v>25.346129844665541</c:v>
                </c:pt>
                <c:pt idx="140">
                  <c:v>24.079791374206536</c:v>
                </c:pt>
                <c:pt idx="141">
                  <c:v>30.012324234008787</c:v>
                </c:pt>
                <c:pt idx="142">
                  <c:v>30.716435409545909</c:v>
                </c:pt>
                <c:pt idx="143">
                  <c:v>30.452328819274896</c:v>
                </c:pt>
                <c:pt idx="144">
                  <c:v>33.82908525085449</c:v>
                </c:pt>
                <c:pt idx="145">
                  <c:v>26.920119361877454</c:v>
                </c:pt>
                <c:pt idx="146">
                  <c:v>18.427764694213863</c:v>
                </c:pt>
                <c:pt idx="147">
                  <c:v>15.248875434875487</c:v>
                </c:pt>
                <c:pt idx="148">
                  <c:v>3.2001280899047799</c:v>
                </c:pt>
                <c:pt idx="149">
                  <c:v>6.0438896255492978</c:v>
                </c:pt>
                <c:pt idx="150">
                  <c:v>15.59678867340088</c:v>
                </c:pt>
                <c:pt idx="151">
                  <c:v>7.6178229598998826</c:v>
                </c:pt>
                <c:pt idx="152">
                  <c:v>4.7221629867553645</c:v>
                </c:pt>
                <c:pt idx="153">
                  <c:v>-2.8143148956298774</c:v>
                </c:pt>
                <c:pt idx="154">
                  <c:v>-0.82615393066407705</c:v>
                </c:pt>
                <c:pt idx="155">
                  <c:v>-8.4808514862060349</c:v>
                </c:pt>
                <c:pt idx="156">
                  <c:v>-24.622433715820307</c:v>
                </c:pt>
                <c:pt idx="157">
                  <c:v>-29.682949089050254</c:v>
                </c:pt>
                <c:pt idx="158">
                  <c:v>-29.49556325531006</c:v>
                </c:pt>
                <c:pt idx="159">
                  <c:v>-24.589254219055164</c:v>
                </c:pt>
                <c:pt idx="160">
                  <c:v>-23.789927955627434</c:v>
                </c:pt>
                <c:pt idx="161">
                  <c:v>-25.055959648132358</c:v>
                </c:pt>
                <c:pt idx="162">
                  <c:v>-16.828470947265657</c:v>
                </c:pt>
                <c:pt idx="163">
                  <c:v>-16.822029434204097</c:v>
                </c:pt>
                <c:pt idx="164">
                  <c:v>-13.079335083007834</c:v>
                </c:pt>
                <c:pt idx="165">
                  <c:v>-15.757594413757317</c:v>
                </c:pt>
                <c:pt idx="166">
                  <c:v>-9.2838008346557501</c:v>
                </c:pt>
                <c:pt idx="167">
                  <c:v>8.3164279403686692</c:v>
                </c:pt>
                <c:pt idx="168">
                  <c:v>12.718705108642553</c:v>
                </c:pt>
                <c:pt idx="169">
                  <c:v>9.3240348358154108</c:v>
                </c:pt>
                <c:pt idx="170">
                  <c:v>-2.9620767822265464</c:v>
                </c:pt>
                <c:pt idx="171">
                  <c:v>-5.7558415298461796</c:v>
                </c:pt>
                <c:pt idx="172">
                  <c:v>-0.20478819274902094</c:v>
                </c:pt>
                <c:pt idx="173">
                  <c:v>3.130250862121585</c:v>
                </c:pt>
                <c:pt idx="174">
                  <c:v>4.6549407958984261</c:v>
                </c:pt>
                <c:pt idx="175">
                  <c:v>7.8508898010254029</c:v>
                </c:pt>
                <c:pt idx="176">
                  <c:v>7.3083520050048492</c:v>
                </c:pt>
                <c:pt idx="177">
                  <c:v>8.3839731826782042</c:v>
                </c:pt>
                <c:pt idx="178">
                  <c:v>-4.3486095581054656</c:v>
                </c:pt>
                <c:pt idx="179">
                  <c:v>-11.006449546813968</c:v>
                </c:pt>
                <c:pt idx="180">
                  <c:v>-14.736286331176757</c:v>
                </c:pt>
                <c:pt idx="181">
                  <c:v>-11.938425827026379</c:v>
                </c:pt>
                <c:pt idx="182">
                  <c:v>-8.8379279479980255</c:v>
                </c:pt>
                <c:pt idx="183">
                  <c:v>-10.347024147033665</c:v>
                </c:pt>
                <c:pt idx="184">
                  <c:v>-13.5956198730469</c:v>
                </c:pt>
                <c:pt idx="185">
                  <c:v>-7.3636274948119933</c:v>
                </c:pt>
                <c:pt idx="186">
                  <c:v>-12.660776252746587</c:v>
                </c:pt>
                <c:pt idx="187">
                  <c:v>-14.848906486511197</c:v>
                </c:pt>
                <c:pt idx="188">
                  <c:v>-13.715817390441913</c:v>
                </c:pt>
                <c:pt idx="189">
                  <c:v>-5.4291000976562032</c:v>
                </c:pt>
                <c:pt idx="190">
                  <c:v>-5.8906229095458684</c:v>
                </c:pt>
                <c:pt idx="191">
                  <c:v>-8.3259128036499135</c:v>
                </c:pt>
                <c:pt idx="192">
                  <c:v>-8.3028903808593952</c:v>
                </c:pt>
                <c:pt idx="193">
                  <c:v>-8.4478467330932858</c:v>
                </c:pt>
                <c:pt idx="194">
                  <c:v>-4.849070121765152</c:v>
                </c:pt>
                <c:pt idx="195">
                  <c:v>-16.007569824218763</c:v>
                </c:pt>
                <c:pt idx="196">
                  <c:v>-18.299631217956545</c:v>
                </c:pt>
                <c:pt idx="197">
                  <c:v>-27.188189712524405</c:v>
                </c:pt>
                <c:pt idx="198">
                  <c:v>-33.817497795104998</c:v>
                </c:pt>
                <c:pt idx="199">
                  <c:v>-31.960838165283235</c:v>
                </c:pt>
                <c:pt idx="200">
                  <c:v>-32.842242095947256</c:v>
                </c:pt>
                <c:pt idx="201">
                  <c:v>-37.463126846313457</c:v>
                </c:pt>
                <c:pt idx="202">
                  <c:v>-22.043769508361805</c:v>
                </c:pt>
                <c:pt idx="203">
                  <c:v>-13.261673912048366</c:v>
                </c:pt>
                <c:pt idx="204">
                  <c:v>-1.6330718612670694</c:v>
                </c:pt>
                <c:pt idx="205">
                  <c:v>2.9209797515869127</c:v>
                </c:pt>
                <c:pt idx="206">
                  <c:v>5.449184883117681</c:v>
                </c:pt>
                <c:pt idx="207">
                  <c:v>17.013623718261698</c:v>
                </c:pt>
                <c:pt idx="208">
                  <c:v>-19.121566200256382</c:v>
                </c:pt>
                <c:pt idx="209">
                  <c:v>-19.912454933166515</c:v>
                </c:pt>
                <c:pt idx="210">
                  <c:v>-18.110128753662138</c:v>
                </c:pt>
                <c:pt idx="211">
                  <c:v>-17.50396908569337</c:v>
                </c:pt>
                <c:pt idx="212">
                  <c:v>-3.8277897567749051</c:v>
                </c:pt>
                <c:pt idx="213">
                  <c:v>-10.105788726806651</c:v>
                </c:pt>
                <c:pt idx="214">
                  <c:v>-6.4571707534790335</c:v>
                </c:pt>
                <c:pt idx="215">
                  <c:v>-2.0122830505370928</c:v>
                </c:pt>
                <c:pt idx="216">
                  <c:v>-1.8654779586792074</c:v>
                </c:pt>
                <c:pt idx="217">
                  <c:v>-3.3455379638671729</c:v>
                </c:pt>
                <c:pt idx="218">
                  <c:v>10.410940780639635</c:v>
                </c:pt>
                <c:pt idx="219">
                  <c:v>20.160392684936539</c:v>
                </c:pt>
                <c:pt idx="220">
                  <c:v>31.51561279296871</c:v>
                </c:pt>
                <c:pt idx="221">
                  <c:v>24.733532180786113</c:v>
                </c:pt>
                <c:pt idx="222">
                  <c:v>23.407371040344259</c:v>
                </c:pt>
                <c:pt idx="223">
                  <c:v>19.077039314270053</c:v>
                </c:pt>
                <c:pt idx="224">
                  <c:v>1.2488347854614403</c:v>
                </c:pt>
                <c:pt idx="225">
                  <c:v>2.1476893997192406</c:v>
                </c:pt>
                <c:pt idx="226">
                  <c:v>-3.4075269927977843</c:v>
                </c:pt>
                <c:pt idx="227">
                  <c:v>-7.9114229202270394</c:v>
                </c:pt>
                <c:pt idx="228">
                  <c:v>-7.586148078918427</c:v>
                </c:pt>
                <c:pt idx="229">
                  <c:v>12.207503669738742</c:v>
                </c:pt>
                <c:pt idx="230">
                  <c:v>14.603752441406243</c:v>
                </c:pt>
                <c:pt idx="231">
                  <c:v>2.0424386444091738</c:v>
                </c:pt>
                <c:pt idx="232">
                  <c:v>9.3801835556030255</c:v>
                </c:pt>
                <c:pt idx="233">
                  <c:v>-5.3030245208740325</c:v>
                </c:pt>
                <c:pt idx="234">
                  <c:v>-8.4857364501953043</c:v>
                </c:pt>
                <c:pt idx="235">
                  <c:v>-51.570287857055689</c:v>
                </c:pt>
                <c:pt idx="236">
                  <c:v>-50.776113372802712</c:v>
                </c:pt>
                <c:pt idx="237">
                  <c:v>-31.349452262878401</c:v>
                </c:pt>
                <c:pt idx="238">
                  <c:v>-15.832878265380828</c:v>
                </c:pt>
                <c:pt idx="239">
                  <c:v>-22.689625167846685</c:v>
                </c:pt>
                <c:pt idx="240">
                  <c:v>-6.6432494506835837</c:v>
                </c:pt>
                <c:pt idx="241">
                  <c:v>-3.7502664184570449</c:v>
                </c:pt>
                <c:pt idx="242">
                  <c:v>0.92458292388917585</c:v>
                </c:pt>
                <c:pt idx="243">
                  <c:v>-8.8650406036377092</c:v>
                </c:pt>
                <c:pt idx="244">
                  <c:v>-14.617369644165024</c:v>
                </c:pt>
                <c:pt idx="245">
                  <c:v>-17.504495460510242</c:v>
                </c:pt>
                <c:pt idx="246">
                  <c:v>-17.42349866485597</c:v>
                </c:pt>
                <c:pt idx="247">
                  <c:v>-24.640699722290037</c:v>
                </c:pt>
                <c:pt idx="248">
                  <c:v>-14.424471382141149</c:v>
                </c:pt>
                <c:pt idx="249">
                  <c:v>-8.0760118560790772</c:v>
                </c:pt>
                <c:pt idx="250">
                  <c:v>-5.3090954132079844</c:v>
                </c:pt>
                <c:pt idx="251">
                  <c:v>-5.4542429580688463</c:v>
                </c:pt>
                <c:pt idx="252">
                  <c:v>-8.0674794311523215</c:v>
                </c:pt>
                <c:pt idx="253">
                  <c:v>-19.023253532409683</c:v>
                </c:pt>
                <c:pt idx="254">
                  <c:v>-23.291465934753404</c:v>
                </c:pt>
                <c:pt idx="255">
                  <c:v>-12.27754359436031</c:v>
                </c:pt>
                <c:pt idx="256">
                  <c:v>-4.3179146118164056</c:v>
                </c:pt>
                <c:pt idx="257">
                  <c:v>2.34495187377928</c:v>
                </c:pt>
                <c:pt idx="258">
                  <c:v>9.0761718063354238</c:v>
                </c:pt>
                <c:pt idx="259">
                  <c:v>10.045171371459958</c:v>
                </c:pt>
                <c:pt idx="260">
                  <c:v>14.61804495239258</c:v>
                </c:pt>
                <c:pt idx="261">
                  <c:v>-6.9539860610962023</c:v>
                </c:pt>
                <c:pt idx="262">
                  <c:v>-12.035860084533681</c:v>
                </c:pt>
                <c:pt idx="263">
                  <c:v>-21.097617904663139</c:v>
                </c:pt>
                <c:pt idx="264">
                  <c:v>-14.67490380859374</c:v>
                </c:pt>
                <c:pt idx="265">
                  <c:v>-11.066371551513669</c:v>
                </c:pt>
                <c:pt idx="266">
                  <c:v>-10.394173263549845</c:v>
                </c:pt>
                <c:pt idx="267">
                  <c:v>-2.4470409545898519</c:v>
                </c:pt>
                <c:pt idx="268">
                  <c:v>2.1194881820678688</c:v>
                </c:pt>
                <c:pt idx="269">
                  <c:v>-13.518894035339372</c:v>
                </c:pt>
                <c:pt idx="270">
                  <c:v>-33.771722778320338</c:v>
                </c:pt>
                <c:pt idx="271">
                  <c:v>-37.842337898254357</c:v>
                </c:pt>
                <c:pt idx="272">
                  <c:v>-40.265313308715804</c:v>
                </c:pt>
                <c:pt idx="273">
                  <c:v>-48.019566146850593</c:v>
                </c:pt>
                <c:pt idx="274">
                  <c:v>-35.987175369262729</c:v>
                </c:pt>
                <c:pt idx="275">
                  <c:v>-37.224053375244125</c:v>
                </c:pt>
                <c:pt idx="276">
                  <c:v>-37.170159973144507</c:v>
                </c:pt>
                <c:pt idx="277">
                  <c:v>-47.118807739257818</c:v>
                </c:pt>
                <c:pt idx="278">
                  <c:v>-55.653411521911607</c:v>
                </c:pt>
                <c:pt idx="279">
                  <c:v>-54.182965171813976</c:v>
                </c:pt>
                <c:pt idx="280">
                  <c:v>-64.653020423889188</c:v>
                </c:pt>
                <c:pt idx="281">
                  <c:v>-70.596674331665042</c:v>
                </c:pt>
                <c:pt idx="282">
                  <c:v>-56.199985954284671</c:v>
                </c:pt>
                <c:pt idx="283">
                  <c:v>-73.689603935241678</c:v>
                </c:pt>
                <c:pt idx="284">
                  <c:v>-74.589448509216311</c:v>
                </c:pt>
                <c:pt idx="285">
                  <c:v>-79.677663337707486</c:v>
                </c:pt>
                <c:pt idx="286">
                  <c:v>-88.475452148437512</c:v>
                </c:pt>
                <c:pt idx="287">
                  <c:v>-98.761591903686508</c:v>
                </c:pt>
                <c:pt idx="288">
                  <c:v>-75.361416984558105</c:v>
                </c:pt>
                <c:pt idx="289">
                  <c:v>-69.294103790283145</c:v>
                </c:pt>
                <c:pt idx="290">
                  <c:v>-74.852701850891094</c:v>
                </c:pt>
                <c:pt idx="291">
                  <c:v>-65.168182411193811</c:v>
                </c:pt>
                <c:pt idx="292">
                  <c:v>-65.020902732849095</c:v>
                </c:pt>
                <c:pt idx="293">
                  <c:v>-65.029518463134764</c:v>
                </c:pt>
                <c:pt idx="294">
                  <c:v>-77.691206489563001</c:v>
                </c:pt>
                <c:pt idx="295">
                  <c:v>-85.043132202148399</c:v>
                </c:pt>
                <c:pt idx="296">
                  <c:v>-89.761745063781746</c:v>
                </c:pt>
                <c:pt idx="297">
                  <c:v>-106.0795867919922</c:v>
                </c:pt>
                <c:pt idx="298">
                  <c:v>-114.71636997222899</c:v>
                </c:pt>
                <c:pt idx="299">
                  <c:v>-96.116332817077648</c:v>
                </c:pt>
                <c:pt idx="300">
                  <c:v>-86.741773277282732</c:v>
                </c:pt>
                <c:pt idx="301">
                  <c:v>-86.357848434448215</c:v>
                </c:pt>
                <c:pt idx="302">
                  <c:v>-85.747354797363272</c:v>
                </c:pt>
                <c:pt idx="303">
                  <c:v>-93.594911476135223</c:v>
                </c:pt>
                <c:pt idx="304">
                  <c:v>-100.40620605468749</c:v>
                </c:pt>
                <c:pt idx="305">
                  <c:v>-113.20480342864988</c:v>
                </c:pt>
                <c:pt idx="306">
                  <c:v>-103.69759941864015</c:v>
                </c:pt>
                <c:pt idx="307">
                  <c:v>-91.381034080505373</c:v>
                </c:pt>
                <c:pt idx="308">
                  <c:v>-84.774114776611299</c:v>
                </c:pt>
                <c:pt idx="309">
                  <c:v>-82.759928092956528</c:v>
                </c:pt>
                <c:pt idx="310">
                  <c:v>-78.76627980804443</c:v>
                </c:pt>
                <c:pt idx="311">
                  <c:v>-76.596429946899406</c:v>
                </c:pt>
                <c:pt idx="312">
                  <c:v>-63.899218063354482</c:v>
                </c:pt>
                <c:pt idx="313">
                  <c:v>-67.426299980163577</c:v>
                </c:pt>
                <c:pt idx="314">
                  <c:v>-77.857791633605927</c:v>
                </c:pt>
                <c:pt idx="315">
                  <c:v>-82.673617164611812</c:v>
                </c:pt>
                <c:pt idx="316">
                  <c:v>-89.766202323913575</c:v>
                </c:pt>
                <c:pt idx="317">
                  <c:v>-87.812088287353504</c:v>
                </c:pt>
                <c:pt idx="318">
                  <c:v>-88.557047935485855</c:v>
                </c:pt>
                <c:pt idx="319">
                  <c:v>-81.595713188171374</c:v>
                </c:pt>
                <c:pt idx="320">
                  <c:v>-77.59044995880123</c:v>
                </c:pt>
                <c:pt idx="321">
                  <c:v>-67.150255050659212</c:v>
                </c:pt>
                <c:pt idx="322">
                  <c:v>-54.105383285522464</c:v>
                </c:pt>
                <c:pt idx="323">
                  <c:v>-76.305923171997051</c:v>
                </c:pt>
                <c:pt idx="324">
                  <c:v>-89.85080438232427</c:v>
                </c:pt>
                <c:pt idx="325">
                  <c:v>-95.052569824218722</c:v>
                </c:pt>
                <c:pt idx="326">
                  <c:v>-96.865093505859363</c:v>
                </c:pt>
                <c:pt idx="327">
                  <c:v>-120.27915525054931</c:v>
                </c:pt>
                <c:pt idx="328">
                  <c:v>-120.56909186553958</c:v>
                </c:pt>
                <c:pt idx="329">
                  <c:v>-111.57876213073729</c:v>
                </c:pt>
                <c:pt idx="330">
                  <c:v>-95.561010025024416</c:v>
                </c:pt>
                <c:pt idx="331">
                  <c:v>-76.534272201538101</c:v>
                </c:pt>
                <c:pt idx="332">
                  <c:v>-76.946882125854529</c:v>
                </c:pt>
                <c:pt idx="333">
                  <c:v>-76.22591684722903</c:v>
                </c:pt>
                <c:pt idx="334">
                  <c:v>-65.285295578002945</c:v>
                </c:pt>
                <c:pt idx="335">
                  <c:v>-74.189854164123574</c:v>
                </c:pt>
                <c:pt idx="336">
                  <c:v>-79.520244941711439</c:v>
                </c:pt>
                <c:pt idx="337">
                  <c:v>-99.475301406860297</c:v>
                </c:pt>
                <c:pt idx="338">
                  <c:v>-123.90519638824463</c:v>
                </c:pt>
                <c:pt idx="339">
                  <c:v>-123.71582899475095</c:v>
                </c:pt>
                <c:pt idx="340">
                  <c:v>-112.7534897384644</c:v>
                </c:pt>
                <c:pt idx="341">
                  <c:v>-80.800636138915991</c:v>
                </c:pt>
                <c:pt idx="342">
                  <c:v>-85.826993400573713</c:v>
                </c:pt>
                <c:pt idx="343">
                  <c:v>-87.060481407165582</c:v>
                </c:pt>
                <c:pt idx="344">
                  <c:v>-62.027144912719734</c:v>
                </c:pt>
                <c:pt idx="345">
                  <c:v>-59.841419570922881</c:v>
                </c:pt>
                <c:pt idx="346">
                  <c:v>-67.54304405212406</c:v>
                </c:pt>
                <c:pt idx="347">
                  <c:v>-87.999626800537101</c:v>
                </c:pt>
                <c:pt idx="348">
                  <c:v>-105.68180500793454</c:v>
                </c:pt>
                <c:pt idx="349">
                  <c:v>-97.746786041259782</c:v>
                </c:pt>
                <c:pt idx="350">
                  <c:v>-91.611367301940902</c:v>
                </c:pt>
                <c:pt idx="351">
                  <c:v>-82.025344093322758</c:v>
                </c:pt>
                <c:pt idx="352">
                  <c:v>-76.296013763427766</c:v>
                </c:pt>
                <c:pt idx="353">
                  <c:v>-88.352254310607918</c:v>
                </c:pt>
                <c:pt idx="354">
                  <c:v>-78.694545585632341</c:v>
                </c:pt>
                <c:pt idx="355">
                  <c:v>-69.448068832397439</c:v>
                </c:pt>
                <c:pt idx="356">
                  <c:v>-69.611563163757296</c:v>
                </c:pt>
                <c:pt idx="357">
                  <c:v>-94.05014660644531</c:v>
                </c:pt>
                <c:pt idx="358">
                  <c:v>-106.00980415344236</c:v>
                </c:pt>
                <c:pt idx="359">
                  <c:v>-93.238353713989227</c:v>
                </c:pt>
                <c:pt idx="360">
                  <c:v>-59.563505485534677</c:v>
                </c:pt>
                <c:pt idx="361">
                  <c:v>-71.287846992492689</c:v>
                </c:pt>
                <c:pt idx="362">
                  <c:v>-84.735875488281295</c:v>
                </c:pt>
                <c:pt idx="363">
                  <c:v>-69.447267814636234</c:v>
                </c:pt>
                <c:pt idx="364">
                  <c:v>-63.263508354187024</c:v>
                </c:pt>
                <c:pt idx="365">
                  <c:v>-87.515819480896027</c:v>
                </c:pt>
                <c:pt idx="366">
                  <c:v>-104.62924922180173</c:v>
                </c:pt>
                <c:pt idx="367">
                  <c:v>-96.989833168029747</c:v>
                </c:pt>
                <c:pt idx="368">
                  <c:v>-95.200046607971217</c:v>
                </c:pt>
                <c:pt idx="369">
                  <c:v>-106.75096704101566</c:v>
                </c:pt>
                <c:pt idx="370">
                  <c:v>-114.77414566802975</c:v>
                </c:pt>
                <c:pt idx="371">
                  <c:v>-107.34011553192141</c:v>
                </c:pt>
                <c:pt idx="372">
                  <c:v>-83.312877578735367</c:v>
                </c:pt>
                <c:pt idx="373">
                  <c:v>-85.547839134216304</c:v>
                </c:pt>
                <c:pt idx="374">
                  <c:v>-87.404070503234834</c:v>
                </c:pt>
                <c:pt idx="375">
                  <c:v>-75.960177955627444</c:v>
                </c:pt>
                <c:pt idx="376">
                  <c:v>-96.218451927185072</c:v>
                </c:pt>
                <c:pt idx="377">
                  <c:v>-91.502591331481938</c:v>
                </c:pt>
                <c:pt idx="378">
                  <c:v>-81.472830390930199</c:v>
                </c:pt>
                <c:pt idx="379">
                  <c:v>-77.251960189819329</c:v>
                </c:pt>
                <c:pt idx="380">
                  <c:v>-70.462673927307094</c:v>
                </c:pt>
                <c:pt idx="381">
                  <c:v>-84.51164389801022</c:v>
                </c:pt>
                <c:pt idx="382">
                  <c:v>-87.376999526977556</c:v>
                </c:pt>
                <c:pt idx="383">
                  <c:v>-111.6548993530273</c:v>
                </c:pt>
                <c:pt idx="384">
                  <c:v>-122.71238182067873</c:v>
                </c:pt>
                <c:pt idx="385">
                  <c:v>-91.558719238281242</c:v>
                </c:pt>
                <c:pt idx="386">
                  <c:v>-66.378982627868652</c:v>
                </c:pt>
                <c:pt idx="387">
                  <c:v>-73.099543540954585</c:v>
                </c:pt>
                <c:pt idx="388">
                  <c:v>-77.543747886657741</c:v>
                </c:pt>
                <c:pt idx="389">
                  <c:v>-78.447159347534182</c:v>
                </c:pt>
                <c:pt idx="390">
                  <c:v>-94.27318090820313</c:v>
                </c:pt>
                <c:pt idx="391">
                  <c:v>-86.272545700073238</c:v>
                </c:pt>
                <c:pt idx="392">
                  <c:v>-85.840527862548868</c:v>
                </c:pt>
                <c:pt idx="393">
                  <c:v>-91.498321090698255</c:v>
                </c:pt>
                <c:pt idx="394">
                  <c:v>-94.51563513946536</c:v>
                </c:pt>
                <c:pt idx="395">
                  <c:v>-92.809862258911153</c:v>
                </c:pt>
                <c:pt idx="396">
                  <c:v>-71.303494087219235</c:v>
                </c:pt>
                <c:pt idx="397">
                  <c:v>-85.273769104003861</c:v>
                </c:pt>
                <c:pt idx="398">
                  <c:v>-126.76134198760985</c:v>
                </c:pt>
                <c:pt idx="399">
                  <c:v>-128.53109790039065</c:v>
                </c:pt>
                <c:pt idx="400">
                  <c:v>-141.31162885284425</c:v>
                </c:pt>
                <c:pt idx="401">
                  <c:v>-139.52364331054684</c:v>
                </c:pt>
                <c:pt idx="402">
                  <c:v>-136.30346155548096</c:v>
                </c:pt>
                <c:pt idx="403">
                  <c:v>-116.94700904083254</c:v>
                </c:pt>
                <c:pt idx="404">
                  <c:v>-87.048732124328637</c:v>
                </c:pt>
                <c:pt idx="405">
                  <c:v>-85.643072845459017</c:v>
                </c:pt>
                <c:pt idx="406">
                  <c:v>-70.234394851684556</c:v>
                </c:pt>
                <c:pt idx="407">
                  <c:v>-66.357361419677773</c:v>
                </c:pt>
                <c:pt idx="408">
                  <c:v>-57.312039916992148</c:v>
                </c:pt>
                <c:pt idx="409">
                  <c:v>-58.71387635040287</c:v>
                </c:pt>
                <c:pt idx="410">
                  <c:v>-80.05937943267827</c:v>
                </c:pt>
                <c:pt idx="411">
                  <c:v>-76.561541961669889</c:v>
                </c:pt>
                <c:pt idx="412">
                  <c:v>-79.985688728332491</c:v>
                </c:pt>
                <c:pt idx="413">
                  <c:v>-107.78568588256837</c:v>
                </c:pt>
                <c:pt idx="414">
                  <c:v>-92.932066856384267</c:v>
                </c:pt>
                <c:pt idx="415">
                  <c:v>-98.014865707397462</c:v>
                </c:pt>
                <c:pt idx="416">
                  <c:v>-98.083499610900901</c:v>
                </c:pt>
                <c:pt idx="417">
                  <c:v>-73.475203552246114</c:v>
                </c:pt>
                <c:pt idx="418">
                  <c:v>-70.477171768188441</c:v>
                </c:pt>
                <c:pt idx="419">
                  <c:v>-68.76959370422361</c:v>
                </c:pt>
                <c:pt idx="420">
                  <c:v>-59.631747909545879</c:v>
                </c:pt>
                <c:pt idx="421">
                  <c:v>-37.181618362426775</c:v>
                </c:pt>
                <c:pt idx="422">
                  <c:v>-28.301884788513178</c:v>
                </c:pt>
                <c:pt idx="423">
                  <c:v>-38.896460258483899</c:v>
                </c:pt>
                <c:pt idx="424">
                  <c:v>-39.183614471435533</c:v>
                </c:pt>
                <c:pt idx="425">
                  <c:v>-30.331386138916002</c:v>
                </c:pt>
                <c:pt idx="426">
                  <c:v>-36.276390129089407</c:v>
                </c:pt>
                <c:pt idx="427">
                  <c:v>-63.4987379684448</c:v>
                </c:pt>
                <c:pt idx="428">
                  <c:v>-66.884285812377925</c:v>
                </c:pt>
                <c:pt idx="429">
                  <c:v>-72.873786895751948</c:v>
                </c:pt>
                <c:pt idx="430">
                  <c:v>-80.378494407653818</c:v>
                </c:pt>
                <c:pt idx="431">
                  <c:v>-65.44879520416265</c:v>
                </c:pt>
                <c:pt idx="432">
                  <c:v>-69.739392829894996</c:v>
                </c:pt>
                <c:pt idx="433">
                  <c:v>-66.542639602661154</c:v>
                </c:pt>
                <c:pt idx="434">
                  <c:v>-58.486974174499494</c:v>
                </c:pt>
                <c:pt idx="435">
                  <c:v>-72.127818840026862</c:v>
                </c:pt>
                <c:pt idx="436">
                  <c:v>-69.295988029479986</c:v>
                </c:pt>
                <c:pt idx="437">
                  <c:v>-55.11351759338379</c:v>
                </c:pt>
                <c:pt idx="438">
                  <c:v>-65.672809745788584</c:v>
                </c:pt>
                <c:pt idx="439">
                  <c:v>-65.503733551025334</c:v>
                </c:pt>
                <c:pt idx="440">
                  <c:v>-73.021593452453601</c:v>
                </c:pt>
                <c:pt idx="441">
                  <c:v>-79.398972534179677</c:v>
                </c:pt>
                <c:pt idx="442">
                  <c:v>-63.899144577026334</c:v>
                </c:pt>
                <c:pt idx="443">
                  <c:v>-73.839780563354509</c:v>
                </c:pt>
                <c:pt idx="444">
                  <c:v>-82.156325721740757</c:v>
                </c:pt>
                <c:pt idx="445">
                  <c:v>-74.322850692749</c:v>
                </c:pt>
                <c:pt idx="446">
                  <c:v>-59.845450134277314</c:v>
                </c:pt>
                <c:pt idx="447">
                  <c:v>-61.227113998413074</c:v>
                </c:pt>
                <c:pt idx="448">
                  <c:v>-68.297184486389142</c:v>
                </c:pt>
                <c:pt idx="449">
                  <c:v>-75.075190979003935</c:v>
                </c:pt>
                <c:pt idx="450">
                  <c:v>-81.970340522766094</c:v>
                </c:pt>
                <c:pt idx="451">
                  <c:v>-70.448423812866167</c:v>
                </c:pt>
                <c:pt idx="452">
                  <c:v>-75.565326492309623</c:v>
                </c:pt>
                <c:pt idx="453">
                  <c:v>-100.89360652923585</c:v>
                </c:pt>
                <c:pt idx="454">
                  <c:v>-100.61588049316407</c:v>
                </c:pt>
                <c:pt idx="455">
                  <c:v>-82.916553276062018</c:v>
                </c:pt>
                <c:pt idx="456">
                  <c:v>-82.150602890014682</c:v>
                </c:pt>
                <c:pt idx="457">
                  <c:v>-83.089808624267619</c:v>
                </c:pt>
                <c:pt idx="458">
                  <c:v>-87.102265289306615</c:v>
                </c:pt>
                <c:pt idx="459">
                  <c:v>-96.239962409973145</c:v>
                </c:pt>
                <c:pt idx="460">
                  <c:v>-91.922465744018552</c:v>
                </c:pt>
                <c:pt idx="461">
                  <c:v>-103.01170932006835</c:v>
                </c:pt>
                <c:pt idx="462">
                  <c:v>-104.0649976577759</c:v>
                </c:pt>
                <c:pt idx="463">
                  <c:v>-91.531836860656767</c:v>
                </c:pt>
                <c:pt idx="464">
                  <c:v>-90.712883186340321</c:v>
                </c:pt>
                <c:pt idx="465">
                  <c:v>-99.802647155761747</c:v>
                </c:pt>
                <c:pt idx="466">
                  <c:v>-103.23374838256831</c:v>
                </c:pt>
                <c:pt idx="467">
                  <c:v>-104.71209447479248</c:v>
                </c:pt>
                <c:pt idx="468">
                  <c:v>-103.38923578643795</c:v>
                </c:pt>
                <c:pt idx="469">
                  <c:v>-103.5305131225586</c:v>
                </c:pt>
                <c:pt idx="470">
                  <c:v>-100.67197402191164</c:v>
                </c:pt>
                <c:pt idx="471">
                  <c:v>-90.861297851562483</c:v>
                </c:pt>
                <c:pt idx="472">
                  <c:v>-80.075622894287108</c:v>
                </c:pt>
                <c:pt idx="473">
                  <c:v>-73.057132461547837</c:v>
                </c:pt>
                <c:pt idx="474">
                  <c:v>-75.440527473449663</c:v>
                </c:pt>
                <c:pt idx="475">
                  <c:v>-71.058805679321324</c:v>
                </c:pt>
                <c:pt idx="476">
                  <c:v>-57.401010284423819</c:v>
                </c:pt>
                <c:pt idx="477">
                  <c:v>-53.981793121337887</c:v>
                </c:pt>
                <c:pt idx="478">
                  <c:v>-54.882156616210921</c:v>
                </c:pt>
                <c:pt idx="479">
                  <c:v>-59.828661170959435</c:v>
                </c:pt>
                <c:pt idx="480">
                  <c:v>-67.304119392395023</c:v>
                </c:pt>
                <c:pt idx="481">
                  <c:v>-62.960734855651879</c:v>
                </c:pt>
                <c:pt idx="482">
                  <c:v>-68.965556053161663</c:v>
                </c:pt>
                <c:pt idx="483">
                  <c:v>-67.448009071350043</c:v>
                </c:pt>
                <c:pt idx="484">
                  <c:v>-68.963423652648942</c:v>
                </c:pt>
                <c:pt idx="485">
                  <c:v>-59.147840911865217</c:v>
                </c:pt>
                <c:pt idx="486">
                  <c:v>-34.129334274292034</c:v>
                </c:pt>
                <c:pt idx="487">
                  <c:v>-33.555717422485372</c:v>
                </c:pt>
                <c:pt idx="488">
                  <c:v>-36.242097541809073</c:v>
                </c:pt>
                <c:pt idx="489">
                  <c:v>-40.456088623046924</c:v>
                </c:pt>
                <c:pt idx="490">
                  <c:v>-43.447569442749057</c:v>
                </c:pt>
                <c:pt idx="491">
                  <c:v>-30.52893656921384</c:v>
                </c:pt>
                <c:pt idx="492">
                  <c:v>-28.982063674926735</c:v>
                </c:pt>
                <c:pt idx="493">
                  <c:v>-34.703235725402806</c:v>
                </c:pt>
                <c:pt idx="494">
                  <c:v>-28.414855087280273</c:v>
                </c:pt>
                <c:pt idx="495">
                  <c:v>-26.615789108276317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3A-4A12-B6FC-8102756A2356}"/>
            </c:ext>
          </c:extLst>
        </c:ser>
        <c:ser>
          <c:idx val="3"/>
          <c:order val="3"/>
          <c:tx>
            <c:strRef>
              <c:f>stat!$C$116</c:f>
              <c:strCache>
                <c:ptCount val="1"/>
                <c:pt idx="0">
                  <c:v>TELEFO 5 7/8 PERP nc-24</c:v>
                </c:pt>
              </c:strCache>
            </c:strRef>
          </c:tx>
          <c:spPr>
            <a:ln w="28575" cap="rnd">
              <a:solidFill>
                <a:schemeClr val="accent1">
                  <a:shade val="9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92000"/>
                </a:schemeClr>
              </a:solidFill>
              <a:ln w="9525">
                <a:solidFill>
                  <a:schemeClr val="accent1">
                    <a:shade val="92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stat!$Q$116:$SR$116</c:f>
              <c:numCache>
                <c:formatCode>0</c:formatCode>
                <c:ptCount val="496"/>
                <c:pt idx="0">
                  <c:v>18.158839317321792</c:v>
                </c:pt>
                <c:pt idx="1">
                  <c:v>17.280146950840958</c:v>
                </c:pt>
                <c:pt idx="2">
                  <c:v>-3.3200217549800755</c:v>
                </c:pt>
                <c:pt idx="3">
                  <c:v>8.8708945881128329</c:v>
                </c:pt>
                <c:pt idx="4">
                  <c:v>-5.5115945931673309</c:v>
                </c:pt>
                <c:pt idx="5">
                  <c:v>-16.697424188375464</c:v>
                </c:pt>
                <c:pt idx="6">
                  <c:v>-8.5651866055727055</c:v>
                </c:pt>
                <c:pt idx="7">
                  <c:v>4.5610745526552137</c:v>
                </c:pt>
                <c:pt idx="8">
                  <c:v>17.154625473499323</c:v>
                </c:pt>
                <c:pt idx="9">
                  <c:v>7.9162626987695717</c:v>
                </c:pt>
                <c:pt idx="10">
                  <c:v>13.423456638097775</c:v>
                </c:pt>
                <c:pt idx="11">
                  <c:v>-10.827420776605607</c:v>
                </c:pt>
                <c:pt idx="12">
                  <c:v>14.389798041462882</c:v>
                </c:pt>
                <c:pt idx="13">
                  <c:v>8.2773345031737904</c:v>
                </c:pt>
                <c:pt idx="14">
                  <c:v>17.24166692674163</c:v>
                </c:pt>
                <c:pt idx="15">
                  <c:v>20.197901821136497</c:v>
                </c:pt>
                <c:pt idx="16">
                  <c:v>-7.836553822398173</c:v>
                </c:pt>
                <c:pt idx="17">
                  <c:v>34.5157120987177</c:v>
                </c:pt>
                <c:pt idx="18">
                  <c:v>25.106451882123906</c:v>
                </c:pt>
                <c:pt idx="19">
                  <c:v>60.18284726679326</c:v>
                </c:pt>
                <c:pt idx="20">
                  <c:v>57.094683016896226</c:v>
                </c:pt>
                <c:pt idx="21">
                  <c:v>62.907111761927581</c:v>
                </c:pt>
                <c:pt idx="22">
                  <c:v>26.05178647577759</c:v>
                </c:pt>
                <c:pt idx="23">
                  <c:v>-5.1180566847323803</c:v>
                </c:pt>
                <c:pt idx="24">
                  <c:v>22.550011387109748</c:v>
                </c:pt>
                <c:pt idx="25">
                  <c:v>10.566500964045531</c:v>
                </c:pt>
                <c:pt idx="26">
                  <c:v>23.209834506630898</c:v>
                </c:pt>
                <c:pt idx="27">
                  <c:v>44.055264411568714</c:v>
                </c:pt>
                <c:pt idx="28">
                  <c:v>68.763882510423684</c:v>
                </c:pt>
                <c:pt idx="29">
                  <c:v>61.245348116278592</c:v>
                </c:pt>
                <c:pt idx="30">
                  <c:v>62.225381565332384</c:v>
                </c:pt>
                <c:pt idx="31">
                  <c:v>75.991041465282478</c:v>
                </c:pt>
                <c:pt idx="32">
                  <c:v>89.933453492403032</c:v>
                </c:pt>
                <c:pt idx="33">
                  <c:v>83.574394175171847</c:v>
                </c:pt>
                <c:pt idx="34">
                  <c:v>61.806643207907712</c:v>
                </c:pt>
                <c:pt idx="35">
                  <c:v>81.288946078538913</c:v>
                </c:pt>
                <c:pt idx="36">
                  <c:v>66.477317198395724</c:v>
                </c:pt>
                <c:pt idx="37">
                  <c:v>100.39962339210507</c:v>
                </c:pt>
                <c:pt idx="38">
                  <c:v>97.860378712773297</c:v>
                </c:pt>
                <c:pt idx="39">
                  <c:v>103.32430570757384</c:v>
                </c:pt>
                <c:pt idx="40">
                  <c:v>98.781178141117095</c:v>
                </c:pt>
                <c:pt idx="41">
                  <c:v>102.81590113174917</c:v>
                </c:pt>
                <c:pt idx="42">
                  <c:v>117.40552264237397</c:v>
                </c:pt>
                <c:pt idx="43">
                  <c:v>115.2269816429615</c:v>
                </c:pt>
                <c:pt idx="44">
                  <c:v>64.335991509675978</c:v>
                </c:pt>
                <c:pt idx="45">
                  <c:v>68.841422131061563</c:v>
                </c:pt>
                <c:pt idx="46">
                  <c:v>56.737692494273176</c:v>
                </c:pt>
                <c:pt idx="47">
                  <c:v>70.187318324327407</c:v>
                </c:pt>
                <c:pt idx="48">
                  <c:v>71.049389500975622</c:v>
                </c:pt>
                <c:pt idx="49">
                  <c:v>97.520301852345426</c:v>
                </c:pt>
                <c:pt idx="50">
                  <c:v>103.32565995979309</c:v>
                </c:pt>
                <c:pt idx="51">
                  <c:v>94.626184336900678</c:v>
                </c:pt>
                <c:pt idx="52">
                  <c:v>75.178310559153601</c:v>
                </c:pt>
                <c:pt idx="53">
                  <c:v>80.776250204682356</c:v>
                </c:pt>
                <c:pt idx="54">
                  <c:v>133.08488990008834</c:v>
                </c:pt>
                <c:pt idx="55">
                  <c:v>110.66865811741354</c:v>
                </c:pt>
                <c:pt idx="56">
                  <c:v>105.18456952714922</c:v>
                </c:pt>
                <c:pt idx="57">
                  <c:v>110.959270334363</c:v>
                </c:pt>
                <c:pt idx="58">
                  <c:v>134.23005642259119</c:v>
                </c:pt>
                <c:pt idx="59">
                  <c:v>102.30600218212606</c:v>
                </c:pt>
                <c:pt idx="60">
                  <c:v>67.572916266441325</c:v>
                </c:pt>
                <c:pt idx="61">
                  <c:v>81.995734390974008</c:v>
                </c:pt>
                <c:pt idx="62">
                  <c:v>55.857527015924404</c:v>
                </c:pt>
                <c:pt idx="63">
                  <c:v>58.836370155691952</c:v>
                </c:pt>
                <c:pt idx="64">
                  <c:v>104.77147643947592</c:v>
                </c:pt>
                <c:pt idx="65">
                  <c:v>80.262957759976302</c:v>
                </c:pt>
                <c:pt idx="66">
                  <c:v>71.353912990570052</c:v>
                </c:pt>
                <c:pt idx="67">
                  <c:v>32.728392782568903</c:v>
                </c:pt>
                <c:pt idx="68">
                  <c:v>31.430043115854232</c:v>
                </c:pt>
                <c:pt idx="69">
                  <c:v>32.720464716553693</c:v>
                </c:pt>
                <c:pt idx="70">
                  <c:v>-47.128042922496888</c:v>
                </c:pt>
                <c:pt idx="71">
                  <c:v>-53.28900781536106</c:v>
                </c:pt>
                <c:pt idx="72">
                  <c:v>-81.606880542635849</c:v>
                </c:pt>
                <c:pt idx="73">
                  <c:v>-14.132313286304452</c:v>
                </c:pt>
                <c:pt idx="74">
                  <c:v>-3.8633559812308249</c:v>
                </c:pt>
                <c:pt idx="75">
                  <c:v>-43.582715535402258</c:v>
                </c:pt>
                <c:pt idx="76">
                  <c:v>-2.3632872885465304</c:v>
                </c:pt>
                <c:pt idx="77">
                  <c:v>12.621194694280689</c:v>
                </c:pt>
                <c:pt idx="78">
                  <c:v>102.3744991210699</c:v>
                </c:pt>
                <c:pt idx="79">
                  <c:v>84.978494297146767</c:v>
                </c:pt>
                <c:pt idx="80">
                  <c:v>130.54850184404853</c:v>
                </c:pt>
                <c:pt idx="81">
                  <c:v>138.16899675059318</c:v>
                </c:pt>
                <c:pt idx="82">
                  <c:v>123.28655499315261</c:v>
                </c:pt>
                <c:pt idx="83">
                  <c:v>124.76046554303167</c:v>
                </c:pt>
                <c:pt idx="84">
                  <c:v>104.41478195190433</c:v>
                </c:pt>
                <c:pt idx="85">
                  <c:v>78.674607152819618</c:v>
                </c:pt>
                <c:pt idx="86">
                  <c:v>65.007564096212406</c:v>
                </c:pt>
                <c:pt idx="87">
                  <c:v>50.727655518293375</c:v>
                </c:pt>
                <c:pt idx="88">
                  <c:v>43.780862783908844</c:v>
                </c:pt>
                <c:pt idx="89">
                  <c:v>40.726973919272439</c:v>
                </c:pt>
                <c:pt idx="90">
                  <c:v>38.336831225037571</c:v>
                </c:pt>
                <c:pt idx="91">
                  <c:v>41.222676582694049</c:v>
                </c:pt>
                <c:pt idx="92">
                  <c:v>41.858578739643093</c:v>
                </c:pt>
                <c:pt idx="93">
                  <c:v>40.86908462500574</c:v>
                </c:pt>
                <c:pt idx="94">
                  <c:v>35.054006229162212</c:v>
                </c:pt>
                <c:pt idx="95">
                  <c:v>28.394190601825727</c:v>
                </c:pt>
                <c:pt idx="96">
                  <c:v>21.8066116156578</c:v>
                </c:pt>
                <c:pt idx="97">
                  <c:v>19.668104474782922</c:v>
                </c:pt>
                <c:pt idx="98">
                  <c:v>16.528034874439243</c:v>
                </c:pt>
                <c:pt idx="99">
                  <c:v>17.052915475726138</c:v>
                </c:pt>
                <c:pt idx="100">
                  <c:v>17.646427420377734</c:v>
                </c:pt>
                <c:pt idx="101">
                  <c:v>18.184582697391505</c:v>
                </c:pt>
                <c:pt idx="102">
                  <c:v>14.511770167946821</c:v>
                </c:pt>
                <c:pt idx="103">
                  <c:v>12.774768325567237</c:v>
                </c:pt>
                <c:pt idx="104">
                  <c:v>19.578061097383511</c:v>
                </c:pt>
                <c:pt idx="105">
                  <c:v>15.920985929012289</c:v>
                </c:pt>
                <c:pt idx="106">
                  <c:v>13.390489071249988</c:v>
                </c:pt>
                <c:pt idx="107">
                  <c:v>12.359317717909789</c:v>
                </c:pt>
                <c:pt idx="108">
                  <c:v>14.162234688758844</c:v>
                </c:pt>
                <c:pt idx="109">
                  <c:v>17.11352615725994</c:v>
                </c:pt>
                <c:pt idx="110">
                  <c:v>15.516109633326522</c:v>
                </c:pt>
                <c:pt idx="111">
                  <c:v>18.459476092815379</c:v>
                </c:pt>
                <c:pt idx="112">
                  <c:v>13.543065539479244</c:v>
                </c:pt>
                <c:pt idx="113">
                  <c:v>16.743850180983543</c:v>
                </c:pt>
                <c:pt idx="114">
                  <c:v>21.206044168114659</c:v>
                </c:pt>
                <c:pt idx="115">
                  <c:v>26.313153959274302</c:v>
                </c:pt>
                <c:pt idx="116">
                  <c:v>28.515412695169459</c:v>
                </c:pt>
                <c:pt idx="117">
                  <c:v>27.704699987649917</c:v>
                </c:pt>
                <c:pt idx="118">
                  <c:v>26.234947990059851</c:v>
                </c:pt>
                <c:pt idx="119">
                  <c:v>18.382370484590524</c:v>
                </c:pt>
                <c:pt idx="120">
                  <c:v>10.567519067645037</c:v>
                </c:pt>
                <c:pt idx="121">
                  <c:v>7.6771580874919891</c:v>
                </c:pt>
                <c:pt idx="122">
                  <c:v>9.3862003867626242</c:v>
                </c:pt>
                <c:pt idx="123">
                  <c:v>7.8115954028368151</c:v>
                </c:pt>
                <c:pt idx="124">
                  <c:v>4.5821747915744595</c:v>
                </c:pt>
                <c:pt idx="125">
                  <c:v>0.82574722027777625</c:v>
                </c:pt>
                <c:pt idx="126">
                  <c:v>-2.2566674203872878</c:v>
                </c:pt>
                <c:pt idx="127">
                  <c:v>6.8226838157177099</c:v>
                </c:pt>
                <c:pt idx="128">
                  <c:v>12.393692304253591</c:v>
                </c:pt>
                <c:pt idx="129">
                  <c:v>18.811331822276145</c:v>
                </c:pt>
                <c:pt idx="130">
                  <c:v>19.213501244544972</c:v>
                </c:pt>
                <c:pt idx="131">
                  <c:v>24.013356701016448</c:v>
                </c:pt>
                <c:pt idx="132">
                  <c:v>23.586116961956009</c:v>
                </c:pt>
                <c:pt idx="133">
                  <c:v>18.727785213947328</c:v>
                </c:pt>
                <c:pt idx="134">
                  <c:v>21.084734876513494</c:v>
                </c:pt>
                <c:pt idx="135">
                  <c:v>22.422975379824635</c:v>
                </c:pt>
                <c:pt idx="136">
                  <c:v>15.088786155581488</c:v>
                </c:pt>
                <c:pt idx="137">
                  <c:v>19.59117924058441</c:v>
                </c:pt>
                <c:pt idx="138">
                  <c:v>19.767430654764183</c:v>
                </c:pt>
                <c:pt idx="139">
                  <c:v>19.387055126786237</c:v>
                </c:pt>
                <c:pt idx="140">
                  <c:v>17.783676500916471</c:v>
                </c:pt>
                <c:pt idx="141">
                  <c:v>22.662534830093392</c:v>
                </c:pt>
                <c:pt idx="142">
                  <c:v>22.927274927377709</c:v>
                </c:pt>
                <c:pt idx="143">
                  <c:v>23.45417833983899</c:v>
                </c:pt>
                <c:pt idx="144">
                  <c:v>27.661875332713123</c:v>
                </c:pt>
                <c:pt idx="145">
                  <c:v>23.886918573617947</c:v>
                </c:pt>
                <c:pt idx="146">
                  <c:v>17.101868324875824</c:v>
                </c:pt>
                <c:pt idx="147">
                  <c:v>16.943851170420658</c:v>
                </c:pt>
                <c:pt idx="148">
                  <c:v>9.4123752814531372</c:v>
                </c:pt>
                <c:pt idx="149">
                  <c:v>13.407284575819972</c:v>
                </c:pt>
                <c:pt idx="150">
                  <c:v>23.015375554442414</c:v>
                </c:pt>
                <c:pt idx="151">
                  <c:v>16.804494188904755</c:v>
                </c:pt>
                <c:pt idx="152">
                  <c:v>14.703809410214404</c:v>
                </c:pt>
                <c:pt idx="153">
                  <c:v>2.3251282206773851</c:v>
                </c:pt>
                <c:pt idx="154">
                  <c:v>2.0341416903734171</c:v>
                </c:pt>
                <c:pt idx="155">
                  <c:v>-6.729782336115818</c:v>
                </c:pt>
                <c:pt idx="156">
                  <c:v>-15.008884989857677</c:v>
                </c:pt>
                <c:pt idx="157">
                  <c:v>-19.629242872118965</c:v>
                </c:pt>
                <c:pt idx="158">
                  <c:v>-19.387204434990878</c:v>
                </c:pt>
                <c:pt idx="159">
                  <c:v>-14.519000840306262</c:v>
                </c:pt>
                <c:pt idx="160">
                  <c:v>-14.527841073393802</c:v>
                </c:pt>
                <c:pt idx="161">
                  <c:v>-14.630421226382254</c:v>
                </c:pt>
                <c:pt idx="162">
                  <c:v>-6.801012829303744</c:v>
                </c:pt>
                <c:pt idx="163">
                  <c:v>-8.3460914094448242</c:v>
                </c:pt>
                <c:pt idx="164">
                  <c:v>-5.9504735357761547</c:v>
                </c:pt>
                <c:pt idx="165">
                  <c:v>-7.0666837288141267</c:v>
                </c:pt>
                <c:pt idx="166">
                  <c:v>-3.1622870955467306</c:v>
                </c:pt>
                <c:pt idx="167">
                  <c:v>10.772516051530857</c:v>
                </c:pt>
                <c:pt idx="168">
                  <c:v>13.668636303186418</c:v>
                </c:pt>
                <c:pt idx="169">
                  <c:v>8.544572809934607</c:v>
                </c:pt>
                <c:pt idx="170">
                  <c:v>0.68335412836074738</c:v>
                </c:pt>
                <c:pt idx="171">
                  <c:v>-1.5306871405839786</c:v>
                </c:pt>
                <c:pt idx="172">
                  <c:v>4.6771898237466871</c:v>
                </c:pt>
                <c:pt idx="173">
                  <c:v>7.9920953037738798</c:v>
                </c:pt>
                <c:pt idx="174">
                  <c:v>8.4753357183933247</c:v>
                </c:pt>
                <c:pt idx="175">
                  <c:v>8.3799825990200247</c:v>
                </c:pt>
                <c:pt idx="176">
                  <c:v>7.4097128635644935</c:v>
                </c:pt>
                <c:pt idx="177">
                  <c:v>7.3867059922218061</c:v>
                </c:pt>
                <c:pt idx="178">
                  <c:v>0.75552233600615182</c:v>
                </c:pt>
                <c:pt idx="179">
                  <c:v>-4.0297103543281878</c:v>
                </c:pt>
                <c:pt idx="180">
                  <c:v>-8.3188230181932568</c:v>
                </c:pt>
                <c:pt idx="181">
                  <c:v>-4.9587803163528292</c:v>
                </c:pt>
                <c:pt idx="182">
                  <c:v>-3.235750231265996</c:v>
                </c:pt>
                <c:pt idx="183">
                  <c:v>-7.3965700346231529</c:v>
                </c:pt>
                <c:pt idx="184">
                  <c:v>-9.5129296227693771</c:v>
                </c:pt>
                <c:pt idx="185">
                  <c:v>-3.2047174099683673</c:v>
                </c:pt>
                <c:pt idx="186">
                  <c:v>-8.9491152100563056</c:v>
                </c:pt>
                <c:pt idx="187">
                  <c:v>-11.299215482354185</c:v>
                </c:pt>
                <c:pt idx="188">
                  <c:v>-10.001085937023134</c:v>
                </c:pt>
                <c:pt idx="189">
                  <c:v>-4.4998164267539664</c:v>
                </c:pt>
                <c:pt idx="190">
                  <c:v>-4.1572027291059612</c:v>
                </c:pt>
                <c:pt idx="191">
                  <c:v>-8.1164393702745485</c:v>
                </c:pt>
                <c:pt idx="192">
                  <c:v>-5.1264535155296187</c:v>
                </c:pt>
                <c:pt idx="193">
                  <c:v>-8.4300503247976621</c:v>
                </c:pt>
                <c:pt idx="194">
                  <c:v>-8.7089502776861138</c:v>
                </c:pt>
                <c:pt idx="195">
                  <c:v>-18.055911977052716</c:v>
                </c:pt>
                <c:pt idx="196">
                  <c:v>-15.407207082509984</c:v>
                </c:pt>
                <c:pt idx="197">
                  <c:v>-20.878201425790792</c:v>
                </c:pt>
                <c:pt idx="198">
                  <c:v>-23.062089751362805</c:v>
                </c:pt>
                <c:pt idx="199">
                  <c:v>-19.998549065828314</c:v>
                </c:pt>
                <c:pt idx="200">
                  <c:v>-19.740003173947343</c:v>
                </c:pt>
                <c:pt idx="201">
                  <c:v>-19.027711882829664</c:v>
                </c:pt>
                <c:pt idx="202">
                  <c:v>-0.96350142371653646</c:v>
                </c:pt>
                <c:pt idx="203">
                  <c:v>5.885593144059186</c:v>
                </c:pt>
                <c:pt idx="204">
                  <c:v>15.02770958137512</c:v>
                </c:pt>
                <c:pt idx="205">
                  <c:v>20.252809539794924</c:v>
                </c:pt>
                <c:pt idx="206">
                  <c:v>19.075336707830445</c:v>
                </c:pt>
                <c:pt idx="207">
                  <c:v>22.330462124943722</c:v>
                </c:pt>
                <c:pt idx="208">
                  <c:v>-12.810878302812625</c:v>
                </c:pt>
                <c:pt idx="209">
                  <c:v>-13.487329940795888</c:v>
                </c:pt>
                <c:pt idx="210">
                  <c:v>-13.481383778691281</c:v>
                </c:pt>
                <c:pt idx="211">
                  <c:v>-12.102436988830561</c:v>
                </c:pt>
                <c:pt idx="212">
                  <c:v>-2.8848833726644614</c:v>
                </c:pt>
                <c:pt idx="213">
                  <c:v>-7.8296809517144936</c:v>
                </c:pt>
                <c:pt idx="214">
                  <c:v>-2.5522198835611221</c:v>
                </c:pt>
                <c:pt idx="215">
                  <c:v>1.3547612152099475</c:v>
                </c:pt>
                <c:pt idx="216">
                  <c:v>1.750348328232775</c:v>
                </c:pt>
                <c:pt idx="217">
                  <c:v>1.2070273137092329</c:v>
                </c:pt>
                <c:pt idx="218">
                  <c:v>15.393737148523343</c:v>
                </c:pt>
                <c:pt idx="219">
                  <c:v>25.174929381966592</c:v>
                </c:pt>
                <c:pt idx="220">
                  <c:v>38.910584300756426</c:v>
                </c:pt>
                <c:pt idx="221">
                  <c:v>28.690577115535717</c:v>
                </c:pt>
                <c:pt idx="222">
                  <c:v>26.926180168390289</c:v>
                </c:pt>
                <c:pt idx="223">
                  <c:v>25.168570196390192</c:v>
                </c:pt>
                <c:pt idx="224">
                  <c:v>4.3494937655925696</c:v>
                </c:pt>
                <c:pt idx="225">
                  <c:v>8.7674793951510992</c:v>
                </c:pt>
                <c:pt idx="226">
                  <c:v>4.6098241146802934</c:v>
                </c:pt>
                <c:pt idx="227">
                  <c:v>1.4259551407099025</c:v>
                </c:pt>
                <c:pt idx="228">
                  <c:v>1.1389560892582153</c:v>
                </c:pt>
                <c:pt idx="229">
                  <c:v>23.927560268044431</c:v>
                </c:pt>
                <c:pt idx="230">
                  <c:v>23.166334360361134</c:v>
                </c:pt>
                <c:pt idx="231">
                  <c:v>13.40397724235055</c:v>
                </c:pt>
                <c:pt idx="232">
                  <c:v>15.832567630648612</c:v>
                </c:pt>
                <c:pt idx="233">
                  <c:v>2.7799653829336535</c:v>
                </c:pt>
                <c:pt idx="234">
                  <c:v>1.6061994174718848</c:v>
                </c:pt>
                <c:pt idx="235">
                  <c:v>-32.149856133222613</c:v>
                </c:pt>
                <c:pt idx="236">
                  <c:v>-31.520184462547292</c:v>
                </c:pt>
                <c:pt idx="237">
                  <c:v>-13.737696625471131</c:v>
                </c:pt>
                <c:pt idx="238">
                  <c:v>-4.381753022193891</c:v>
                </c:pt>
                <c:pt idx="239">
                  <c:v>-10.254380905985812</c:v>
                </c:pt>
                <c:pt idx="240">
                  <c:v>-0.67998175477981704</c:v>
                </c:pt>
                <c:pt idx="241">
                  <c:v>5.1308306859731658</c:v>
                </c:pt>
                <c:pt idx="242">
                  <c:v>8.2101050478219975</c:v>
                </c:pt>
                <c:pt idx="243">
                  <c:v>2.03875901806353</c:v>
                </c:pt>
                <c:pt idx="244">
                  <c:v>1.1162079607248359</c:v>
                </c:pt>
                <c:pt idx="245">
                  <c:v>3.9368769769668575</c:v>
                </c:pt>
                <c:pt idx="246">
                  <c:v>5.4940891010761277</c:v>
                </c:pt>
                <c:pt idx="247">
                  <c:v>1.4902572155023108E-2</c:v>
                </c:pt>
                <c:pt idx="248">
                  <c:v>8.4022118706703282</c:v>
                </c:pt>
                <c:pt idx="249">
                  <c:v>13.548805227279672</c:v>
                </c:pt>
                <c:pt idx="250">
                  <c:v>15.578066385507583</c:v>
                </c:pt>
                <c:pt idx="251">
                  <c:v>15.318426062345509</c:v>
                </c:pt>
                <c:pt idx="252">
                  <c:v>14.562859290361416</c:v>
                </c:pt>
                <c:pt idx="253">
                  <c:v>5.4696020351648258</c:v>
                </c:pt>
                <c:pt idx="254">
                  <c:v>0.43297271156311012</c:v>
                </c:pt>
                <c:pt idx="255">
                  <c:v>8.4143571784496487</c:v>
                </c:pt>
                <c:pt idx="256">
                  <c:v>11.620287312030797</c:v>
                </c:pt>
                <c:pt idx="257">
                  <c:v>18.479355656862253</c:v>
                </c:pt>
                <c:pt idx="258">
                  <c:v>23.41865525221823</c:v>
                </c:pt>
                <c:pt idx="259">
                  <c:v>21.746403162479368</c:v>
                </c:pt>
                <c:pt idx="260">
                  <c:v>23.366029115200035</c:v>
                </c:pt>
                <c:pt idx="261">
                  <c:v>12.345081199407559</c:v>
                </c:pt>
                <c:pt idx="262">
                  <c:v>11.098303019762056</c:v>
                </c:pt>
                <c:pt idx="263">
                  <c:v>4.3937692055701518</c:v>
                </c:pt>
                <c:pt idx="264">
                  <c:v>6.8339663792848455</c:v>
                </c:pt>
                <c:pt idx="265">
                  <c:v>10.777772487759592</c:v>
                </c:pt>
                <c:pt idx="266">
                  <c:v>11.478700014710427</c:v>
                </c:pt>
                <c:pt idx="267">
                  <c:v>18.445492516994506</c:v>
                </c:pt>
                <c:pt idx="268">
                  <c:v>20.60598088622092</c:v>
                </c:pt>
                <c:pt idx="269">
                  <c:v>12.933458876728992</c:v>
                </c:pt>
                <c:pt idx="270">
                  <c:v>-1.7156075848341175</c:v>
                </c:pt>
                <c:pt idx="271">
                  <c:v>-4.8782175090312307</c:v>
                </c:pt>
                <c:pt idx="272">
                  <c:v>-8.8941951482295849</c:v>
                </c:pt>
                <c:pt idx="273">
                  <c:v>-14.439256082654026</c:v>
                </c:pt>
                <c:pt idx="274">
                  <c:v>-5.1258857610225732</c:v>
                </c:pt>
                <c:pt idx="275">
                  <c:v>-3.9506978878974905</c:v>
                </c:pt>
                <c:pt idx="276">
                  <c:v>-0.13991787278649781</c:v>
                </c:pt>
                <c:pt idx="277">
                  <c:v>-5.5300336345434289</c:v>
                </c:pt>
                <c:pt idx="278">
                  <c:v>-9.4948004529475725</c:v>
                </c:pt>
                <c:pt idx="279">
                  <c:v>-7.92127840948109</c:v>
                </c:pt>
                <c:pt idx="280">
                  <c:v>-14.519375044822709</c:v>
                </c:pt>
                <c:pt idx="281">
                  <c:v>-21.686140109539053</c:v>
                </c:pt>
                <c:pt idx="282">
                  <c:v>-10.078039209485098</c:v>
                </c:pt>
                <c:pt idx="283">
                  <c:v>-26.569151784658402</c:v>
                </c:pt>
                <c:pt idx="284">
                  <c:v>-27.611708901286079</c:v>
                </c:pt>
                <c:pt idx="285">
                  <c:v>-28.588582992911313</c:v>
                </c:pt>
                <c:pt idx="286">
                  <c:v>-39.356357801675813</c:v>
                </c:pt>
                <c:pt idx="287">
                  <c:v>-50.590971813201918</c:v>
                </c:pt>
                <c:pt idx="288">
                  <c:v>-34.609254656672476</c:v>
                </c:pt>
                <c:pt idx="289">
                  <c:v>-33.576896774411182</c:v>
                </c:pt>
                <c:pt idx="290">
                  <c:v>-41.383407013177873</c:v>
                </c:pt>
                <c:pt idx="291">
                  <c:v>-35.829296416878663</c:v>
                </c:pt>
                <c:pt idx="292">
                  <c:v>-34.482913389801979</c:v>
                </c:pt>
                <c:pt idx="293">
                  <c:v>-32.020806880831742</c:v>
                </c:pt>
                <c:pt idx="294">
                  <c:v>-43.437413481950784</c:v>
                </c:pt>
                <c:pt idx="295">
                  <c:v>-47.279375809073429</c:v>
                </c:pt>
                <c:pt idx="296">
                  <c:v>-48.985658652543975</c:v>
                </c:pt>
                <c:pt idx="297">
                  <c:v>-59.219497227549596</c:v>
                </c:pt>
                <c:pt idx="298">
                  <c:v>-67.728024122595826</c:v>
                </c:pt>
                <c:pt idx="299">
                  <c:v>-53.088554429411886</c:v>
                </c:pt>
                <c:pt idx="300">
                  <c:v>-41.287667086362831</c:v>
                </c:pt>
                <c:pt idx="301">
                  <c:v>-42.200657342314742</c:v>
                </c:pt>
                <c:pt idx="302">
                  <c:v>-42.580946340680129</c:v>
                </c:pt>
                <c:pt idx="303">
                  <c:v>-46.287611542582511</c:v>
                </c:pt>
                <c:pt idx="304">
                  <c:v>-47.89193377172947</c:v>
                </c:pt>
                <c:pt idx="305">
                  <c:v>-56.535661927819206</c:v>
                </c:pt>
                <c:pt idx="306">
                  <c:v>-54.437613384962049</c:v>
                </c:pt>
                <c:pt idx="307">
                  <c:v>-46.682630266427992</c:v>
                </c:pt>
                <c:pt idx="308">
                  <c:v>-40.300707229375831</c:v>
                </c:pt>
                <c:pt idx="309">
                  <c:v>-38.500140996456111</c:v>
                </c:pt>
                <c:pt idx="310">
                  <c:v>-36.533029724597895</c:v>
                </c:pt>
                <c:pt idx="311">
                  <c:v>-41.036152760267242</c:v>
                </c:pt>
                <c:pt idx="312">
                  <c:v>-32.997483518838891</c:v>
                </c:pt>
                <c:pt idx="313">
                  <c:v>-44.230343110442192</c:v>
                </c:pt>
                <c:pt idx="314">
                  <c:v>-54.408506473422051</c:v>
                </c:pt>
                <c:pt idx="315">
                  <c:v>-61.402006790757184</c:v>
                </c:pt>
                <c:pt idx="316">
                  <c:v>-66.046551379323006</c:v>
                </c:pt>
                <c:pt idx="317">
                  <c:v>-64.693209798574458</c:v>
                </c:pt>
                <c:pt idx="318">
                  <c:v>-68.309517432093628</c:v>
                </c:pt>
                <c:pt idx="319">
                  <c:v>-60.755749897241628</c:v>
                </c:pt>
                <c:pt idx="320">
                  <c:v>-59.286755240082698</c:v>
                </c:pt>
                <c:pt idx="321">
                  <c:v>-51.077579219460461</c:v>
                </c:pt>
                <c:pt idx="322">
                  <c:v>-38.51473543810846</c:v>
                </c:pt>
                <c:pt idx="323">
                  <c:v>-56.573453045010581</c:v>
                </c:pt>
                <c:pt idx="324">
                  <c:v>-65.912495705962215</c:v>
                </c:pt>
                <c:pt idx="325">
                  <c:v>-66.814418968200641</c:v>
                </c:pt>
                <c:pt idx="326">
                  <c:v>-67.319374737858766</c:v>
                </c:pt>
                <c:pt idx="327">
                  <c:v>-88.643039312005044</c:v>
                </c:pt>
                <c:pt idx="328">
                  <c:v>-90.232311381101567</c:v>
                </c:pt>
                <c:pt idx="329">
                  <c:v>-86.240828306913386</c:v>
                </c:pt>
                <c:pt idx="330">
                  <c:v>-74.376554484128917</c:v>
                </c:pt>
                <c:pt idx="331">
                  <c:v>-59.035847385525699</c:v>
                </c:pt>
                <c:pt idx="332">
                  <c:v>-62.048328617334391</c:v>
                </c:pt>
                <c:pt idx="333">
                  <c:v>-65.298310432553251</c:v>
                </c:pt>
                <c:pt idx="334">
                  <c:v>-57.226269839167571</c:v>
                </c:pt>
                <c:pt idx="335">
                  <c:v>-70.784593419432667</c:v>
                </c:pt>
                <c:pt idx="336">
                  <c:v>-70.854506398558669</c:v>
                </c:pt>
                <c:pt idx="337">
                  <c:v>-81.819958084344819</c:v>
                </c:pt>
                <c:pt idx="338">
                  <c:v>-105.78616365790367</c:v>
                </c:pt>
                <c:pt idx="339">
                  <c:v>-106.52885386812687</c:v>
                </c:pt>
                <c:pt idx="340">
                  <c:v>-97.297316191792504</c:v>
                </c:pt>
                <c:pt idx="341">
                  <c:v>-62.788071143865579</c:v>
                </c:pt>
                <c:pt idx="342">
                  <c:v>-59.683700194478035</c:v>
                </c:pt>
                <c:pt idx="343">
                  <c:v>-60.655222510933868</c:v>
                </c:pt>
                <c:pt idx="344">
                  <c:v>-39.807070686578754</c:v>
                </c:pt>
                <c:pt idx="345">
                  <c:v>-34.275721292853405</c:v>
                </c:pt>
                <c:pt idx="346">
                  <c:v>-38.398471229791653</c:v>
                </c:pt>
                <c:pt idx="347">
                  <c:v>-49.424284973859812</c:v>
                </c:pt>
                <c:pt idx="348">
                  <c:v>-65.370402400612818</c:v>
                </c:pt>
                <c:pt idx="349">
                  <c:v>-57.689430104255678</c:v>
                </c:pt>
                <c:pt idx="350">
                  <c:v>-49.761634278893439</c:v>
                </c:pt>
                <c:pt idx="351">
                  <c:v>-38.972912543773703</c:v>
                </c:pt>
                <c:pt idx="352">
                  <c:v>-35.55704577386382</c:v>
                </c:pt>
                <c:pt idx="353">
                  <c:v>-40.886996964931484</c:v>
                </c:pt>
                <c:pt idx="354">
                  <c:v>-38.534578284740405</c:v>
                </c:pt>
                <c:pt idx="355">
                  <c:v>-30.942471414089198</c:v>
                </c:pt>
                <c:pt idx="356">
                  <c:v>-29.961093552470231</c:v>
                </c:pt>
                <c:pt idx="357">
                  <c:v>-55.647717942714678</c:v>
                </c:pt>
                <c:pt idx="358">
                  <c:v>-73.773257011055932</c:v>
                </c:pt>
                <c:pt idx="359">
                  <c:v>-66.567257277131034</c:v>
                </c:pt>
                <c:pt idx="360">
                  <c:v>-37.952805093169218</c:v>
                </c:pt>
                <c:pt idx="361">
                  <c:v>-45.33225794577595</c:v>
                </c:pt>
                <c:pt idx="362">
                  <c:v>-55.806620454430629</c:v>
                </c:pt>
                <c:pt idx="363">
                  <c:v>-43.554553638100629</c:v>
                </c:pt>
                <c:pt idx="364">
                  <c:v>-37.439044477462744</c:v>
                </c:pt>
                <c:pt idx="365">
                  <c:v>-56.006197919011129</c:v>
                </c:pt>
                <c:pt idx="366">
                  <c:v>-76.087937572836836</c:v>
                </c:pt>
                <c:pt idx="367">
                  <c:v>-68.51076164090631</c:v>
                </c:pt>
                <c:pt idx="368">
                  <c:v>-69.413758454322817</c:v>
                </c:pt>
                <c:pt idx="369">
                  <c:v>-80.59651126396659</c:v>
                </c:pt>
                <c:pt idx="370">
                  <c:v>-93.032013778448061</c:v>
                </c:pt>
                <c:pt idx="371">
                  <c:v>-87.411102955579793</c:v>
                </c:pt>
                <c:pt idx="372">
                  <c:v>-70.813795813322088</c:v>
                </c:pt>
                <c:pt idx="373">
                  <c:v>-72.238153559088687</c:v>
                </c:pt>
                <c:pt idx="374">
                  <c:v>-74.358104572773016</c:v>
                </c:pt>
                <c:pt idx="375">
                  <c:v>-61.926354144573224</c:v>
                </c:pt>
                <c:pt idx="376">
                  <c:v>-79.49238674759863</c:v>
                </c:pt>
                <c:pt idx="377">
                  <c:v>-77.72087588107587</c:v>
                </c:pt>
                <c:pt idx="378">
                  <c:v>-71.166644221067429</c:v>
                </c:pt>
                <c:pt idx="379">
                  <c:v>-64.443524419784524</c:v>
                </c:pt>
                <c:pt idx="380">
                  <c:v>-59.282568513631816</c:v>
                </c:pt>
                <c:pt idx="381">
                  <c:v>-63.997754373908037</c:v>
                </c:pt>
                <c:pt idx="382">
                  <c:v>-57.803501301646179</c:v>
                </c:pt>
                <c:pt idx="383">
                  <c:v>-81.409892728567115</c:v>
                </c:pt>
                <c:pt idx="384">
                  <c:v>-92.264739832997293</c:v>
                </c:pt>
                <c:pt idx="385">
                  <c:v>-64.994147281527489</c:v>
                </c:pt>
                <c:pt idx="386">
                  <c:v>-42.865546514511095</c:v>
                </c:pt>
                <c:pt idx="387">
                  <c:v>-50.763589127659827</c:v>
                </c:pt>
                <c:pt idx="388">
                  <c:v>-57.495485266208618</c:v>
                </c:pt>
                <c:pt idx="389">
                  <c:v>-58.263640181541462</c:v>
                </c:pt>
                <c:pt idx="390">
                  <c:v>-74.667078349828728</c:v>
                </c:pt>
                <c:pt idx="391">
                  <c:v>-63.534840180158596</c:v>
                </c:pt>
                <c:pt idx="392">
                  <c:v>-61.456147588491433</c:v>
                </c:pt>
                <c:pt idx="393">
                  <c:v>-65.392020151615156</c:v>
                </c:pt>
                <c:pt idx="394">
                  <c:v>-69.079315120577803</c:v>
                </c:pt>
                <c:pt idx="395">
                  <c:v>-65.110019789934142</c:v>
                </c:pt>
                <c:pt idx="396">
                  <c:v>-42.454323875188834</c:v>
                </c:pt>
                <c:pt idx="397">
                  <c:v>-51.099066224336639</c:v>
                </c:pt>
                <c:pt idx="398">
                  <c:v>-84.731719621539185</c:v>
                </c:pt>
                <c:pt idx="399">
                  <c:v>-85.435535787940012</c:v>
                </c:pt>
                <c:pt idx="400">
                  <c:v>-100.79940664517881</c:v>
                </c:pt>
                <c:pt idx="401">
                  <c:v>-102.68237602102755</c:v>
                </c:pt>
                <c:pt idx="402">
                  <c:v>-96.111265868186933</c:v>
                </c:pt>
                <c:pt idx="403">
                  <c:v>-80.356903045654292</c:v>
                </c:pt>
                <c:pt idx="404">
                  <c:v>-52.664580680012705</c:v>
                </c:pt>
                <c:pt idx="405">
                  <c:v>-55.400926661968242</c:v>
                </c:pt>
                <c:pt idx="406">
                  <c:v>-47.383898009777056</c:v>
                </c:pt>
                <c:pt idx="407">
                  <c:v>-45.409551980018648</c:v>
                </c:pt>
                <c:pt idx="408">
                  <c:v>-38.431941516756979</c:v>
                </c:pt>
                <c:pt idx="409">
                  <c:v>-39.350165179491057</c:v>
                </c:pt>
                <c:pt idx="410">
                  <c:v>-56.437438913583776</c:v>
                </c:pt>
                <c:pt idx="411">
                  <c:v>-51.022511748313889</c:v>
                </c:pt>
                <c:pt idx="412">
                  <c:v>-54.760586602807052</c:v>
                </c:pt>
                <c:pt idx="413">
                  <c:v>-78.99016532289977</c:v>
                </c:pt>
                <c:pt idx="414">
                  <c:v>-66.798694640278825</c:v>
                </c:pt>
                <c:pt idx="415">
                  <c:v>-74.366886061668424</c:v>
                </c:pt>
                <c:pt idx="416">
                  <c:v>-75.336432130932792</c:v>
                </c:pt>
                <c:pt idx="417">
                  <c:v>-57.846472628712661</c:v>
                </c:pt>
                <c:pt idx="418">
                  <c:v>-56.292920493245106</c:v>
                </c:pt>
                <c:pt idx="419">
                  <c:v>-56.581173702001593</c:v>
                </c:pt>
                <c:pt idx="420">
                  <c:v>-48.905169478177982</c:v>
                </c:pt>
                <c:pt idx="421">
                  <c:v>-31.016192644119258</c:v>
                </c:pt>
                <c:pt idx="422">
                  <c:v>-28.011203780174299</c:v>
                </c:pt>
                <c:pt idx="423">
                  <c:v>-30.12836067438127</c:v>
                </c:pt>
                <c:pt idx="424">
                  <c:v>-28.628873785853386</c:v>
                </c:pt>
                <c:pt idx="425">
                  <c:v>-19.277798392295892</c:v>
                </c:pt>
                <c:pt idx="426">
                  <c:v>-21.094559642672607</c:v>
                </c:pt>
                <c:pt idx="427">
                  <c:v>-34.745731671571718</c:v>
                </c:pt>
                <c:pt idx="428">
                  <c:v>-40.663192473649985</c:v>
                </c:pt>
                <c:pt idx="429">
                  <c:v>-46.882711917400343</c:v>
                </c:pt>
                <c:pt idx="430">
                  <c:v>-50.706856597423553</c:v>
                </c:pt>
                <c:pt idx="431">
                  <c:v>-37.27813890182972</c:v>
                </c:pt>
                <c:pt idx="432">
                  <c:v>-42.528510881543127</c:v>
                </c:pt>
                <c:pt idx="433">
                  <c:v>-39.39629574823374</c:v>
                </c:pt>
                <c:pt idx="434">
                  <c:v>-29.728964314103166</c:v>
                </c:pt>
                <c:pt idx="435">
                  <c:v>-41.916326686263062</c:v>
                </c:pt>
                <c:pt idx="436">
                  <c:v>-42.071796645522113</c:v>
                </c:pt>
                <c:pt idx="437">
                  <c:v>-29.423736966609908</c:v>
                </c:pt>
                <c:pt idx="438">
                  <c:v>-32.874267546415297</c:v>
                </c:pt>
                <c:pt idx="439">
                  <c:v>-29.837417030215249</c:v>
                </c:pt>
                <c:pt idx="440">
                  <c:v>-35.893165390849106</c:v>
                </c:pt>
                <c:pt idx="441">
                  <c:v>-38.726406521916374</c:v>
                </c:pt>
                <c:pt idx="442">
                  <c:v>-22.451508404493325</c:v>
                </c:pt>
                <c:pt idx="443">
                  <c:v>-31.657423492074031</c:v>
                </c:pt>
                <c:pt idx="444">
                  <c:v>-37.618491925597255</c:v>
                </c:pt>
                <c:pt idx="445">
                  <c:v>-36.532043337702703</c:v>
                </c:pt>
                <c:pt idx="446">
                  <c:v>-25.371467135548585</c:v>
                </c:pt>
                <c:pt idx="447">
                  <c:v>-31.842386938214247</c:v>
                </c:pt>
                <c:pt idx="448">
                  <c:v>-41.290145854949969</c:v>
                </c:pt>
                <c:pt idx="449">
                  <c:v>-49.656982451081319</c:v>
                </c:pt>
                <c:pt idx="450">
                  <c:v>-55.331981106877322</c:v>
                </c:pt>
                <c:pt idx="451">
                  <c:v>-48.928861257791482</c:v>
                </c:pt>
                <c:pt idx="452">
                  <c:v>-49.764671630978626</c:v>
                </c:pt>
                <c:pt idx="453">
                  <c:v>-80.86301483583452</c:v>
                </c:pt>
                <c:pt idx="454">
                  <c:v>-80.821975545763962</c:v>
                </c:pt>
                <c:pt idx="455">
                  <c:v>-62.502348153233527</c:v>
                </c:pt>
                <c:pt idx="456">
                  <c:v>-62.070419998526575</c:v>
                </c:pt>
                <c:pt idx="457">
                  <c:v>-61.626825297713253</c:v>
                </c:pt>
                <c:pt idx="458">
                  <c:v>-66.632981652855847</c:v>
                </c:pt>
                <c:pt idx="459">
                  <c:v>-77.576001502633119</c:v>
                </c:pt>
                <c:pt idx="460">
                  <c:v>-79.496417535305056</c:v>
                </c:pt>
                <c:pt idx="461">
                  <c:v>-92.228261678338015</c:v>
                </c:pt>
                <c:pt idx="462">
                  <c:v>-93.707454000473092</c:v>
                </c:pt>
                <c:pt idx="463">
                  <c:v>-81.660122566342409</c:v>
                </c:pt>
                <c:pt idx="464">
                  <c:v>-82.462079325437514</c:v>
                </c:pt>
                <c:pt idx="465">
                  <c:v>-91.843618305087091</c:v>
                </c:pt>
                <c:pt idx="466">
                  <c:v>-94.145764827489813</c:v>
                </c:pt>
                <c:pt idx="467">
                  <c:v>-97.297961550831758</c:v>
                </c:pt>
                <c:pt idx="468">
                  <c:v>-93.308190153837188</c:v>
                </c:pt>
                <c:pt idx="469">
                  <c:v>-94.474963659286516</c:v>
                </c:pt>
                <c:pt idx="470">
                  <c:v>-92.751713589310668</c:v>
                </c:pt>
                <c:pt idx="471">
                  <c:v>-80.547651303768134</c:v>
                </c:pt>
                <c:pt idx="472">
                  <c:v>-72.925064907193189</c:v>
                </c:pt>
                <c:pt idx="473">
                  <c:v>-65.760668499112171</c:v>
                </c:pt>
                <c:pt idx="474">
                  <c:v>-64.688855969667429</c:v>
                </c:pt>
                <c:pt idx="475">
                  <c:v>-64.890537650466001</c:v>
                </c:pt>
                <c:pt idx="476">
                  <c:v>-49.259136302113518</c:v>
                </c:pt>
                <c:pt idx="477">
                  <c:v>-44.456059830427137</c:v>
                </c:pt>
                <c:pt idx="478">
                  <c:v>-48.101816993474927</c:v>
                </c:pt>
                <c:pt idx="479">
                  <c:v>-51.784899933934184</c:v>
                </c:pt>
                <c:pt idx="480">
                  <c:v>-60.688026292681684</c:v>
                </c:pt>
                <c:pt idx="481">
                  <c:v>-57.123638236641852</c:v>
                </c:pt>
                <c:pt idx="482">
                  <c:v>-63.183736755251914</c:v>
                </c:pt>
                <c:pt idx="483">
                  <c:v>-61.447929432153728</c:v>
                </c:pt>
                <c:pt idx="484">
                  <c:v>-62.528640747666373</c:v>
                </c:pt>
                <c:pt idx="485">
                  <c:v>-49.309706212878211</c:v>
                </c:pt>
                <c:pt idx="486">
                  <c:v>-26.172672709107417</c:v>
                </c:pt>
                <c:pt idx="487">
                  <c:v>-26.353530499219914</c:v>
                </c:pt>
                <c:pt idx="488">
                  <c:v>-28.201050570726409</c:v>
                </c:pt>
                <c:pt idx="489">
                  <c:v>-35.532211415767676</c:v>
                </c:pt>
                <c:pt idx="490">
                  <c:v>-40.040506521224984</c:v>
                </c:pt>
                <c:pt idx="491">
                  <c:v>-28.319096595644965</c:v>
                </c:pt>
                <c:pt idx="492">
                  <c:v>-28.917304407238987</c:v>
                </c:pt>
                <c:pt idx="493">
                  <c:v>-35.358311592459643</c:v>
                </c:pt>
                <c:pt idx="494">
                  <c:v>-30.414561525940883</c:v>
                </c:pt>
                <c:pt idx="495">
                  <c:v>-28.058795922160186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3A-4A12-B6FC-8102756A2356}"/>
            </c:ext>
          </c:extLst>
        </c:ser>
        <c:ser>
          <c:idx val="4"/>
          <c:order val="4"/>
          <c:tx>
            <c:strRef>
              <c:f>stat!$C$117</c:f>
              <c:strCache>
                <c:ptCount val="1"/>
                <c:pt idx="0">
                  <c:v>TELEFO 4 3/8 PERP nc-24</c:v>
                </c:pt>
              </c:strCache>
            </c:strRef>
          </c:tx>
          <c:spPr>
            <a:ln w="28575" cap="rnd">
              <a:solidFill>
                <a:schemeClr val="accent1">
                  <a:tint val="9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93000"/>
                </a:schemeClr>
              </a:solidFill>
              <a:ln w="9525">
                <a:solidFill>
                  <a:schemeClr val="accent1">
                    <a:tint val="93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stat!$Q$117:$SR$117</c:f>
              <c:numCache>
                <c:formatCode>0</c:formatCode>
                <c:ptCount val="496"/>
                <c:pt idx="0">
                  <c:v>5.3750564489364479</c:v>
                </c:pt>
                <c:pt idx="1">
                  <c:v>4.4911596794128172</c:v>
                </c:pt>
                <c:pt idx="2">
                  <c:v>-15.458131608009296</c:v>
                </c:pt>
                <c:pt idx="3">
                  <c:v>-5.2888815717697071</c:v>
                </c:pt>
                <c:pt idx="4">
                  <c:v>-16.341471748352035</c:v>
                </c:pt>
                <c:pt idx="5">
                  <c:v>-23.439002490997268</c:v>
                </c:pt>
                <c:pt idx="6">
                  <c:v>-14.122194004058827</c:v>
                </c:pt>
                <c:pt idx="7">
                  <c:v>-0.73039069271089829</c:v>
                </c:pt>
                <c:pt idx="8">
                  <c:v>12.164808064460772</c:v>
                </c:pt>
                <c:pt idx="9">
                  <c:v>6.0970021057128747</c:v>
                </c:pt>
                <c:pt idx="10">
                  <c:v>12.503952095031707</c:v>
                </c:pt>
                <c:pt idx="11">
                  <c:v>-10.375587160110513</c:v>
                </c:pt>
                <c:pt idx="12">
                  <c:v>19.943006685256989</c:v>
                </c:pt>
                <c:pt idx="13">
                  <c:v>13.87382597446441</c:v>
                </c:pt>
                <c:pt idx="14">
                  <c:v>20.618291996955861</c:v>
                </c:pt>
                <c:pt idx="15">
                  <c:v>19.97394654464722</c:v>
                </c:pt>
                <c:pt idx="16">
                  <c:v>-6.1932940340042251</c:v>
                </c:pt>
                <c:pt idx="17">
                  <c:v>30.938912307739258</c:v>
                </c:pt>
                <c:pt idx="18">
                  <c:v>18.360672171592682</c:v>
                </c:pt>
                <c:pt idx="19">
                  <c:v>57.76429657649993</c:v>
                </c:pt>
                <c:pt idx="20">
                  <c:v>56.232951456069941</c:v>
                </c:pt>
                <c:pt idx="21">
                  <c:v>56.841455290794386</c:v>
                </c:pt>
                <c:pt idx="22">
                  <c:v>20.840418636321999</c:v>
                </c:pt>
                <c:pt idx="23">
                  <c:v>-7.1405076541900598</c:v>
                </c:pt>
                <c:pt idx="24">
                  <c:v>16.807568225860564</c:v>
                </c:pt>
                <c:pt idx="25">
                  <c:v>0.36712670230866706</c:v>
                </c:pt>
                <c:pt idx="26">
                  <c:v>9.8310885410309083</c:v>
                </c:pt>
                <c:pt idx="27">
                  <c:v>32.599190852165236</c:v>
                </c:pt>
                <c:pt idx="28">
                  <c:v>57.473217513084421</c:v>
                </c:pt>
                <c:pt idx="29">
                  <c:v>48.571997713088933</c:v>
                </c:pt>
                <c:pt idx="30">
                  <c:v>49.042568481445301</c:v>
                </c:pt>
                <c:pt idx="31">
                  <c:v>64.020040607452415</c:v>
                </c:pt>
                <c:pt idx="32">
                  <c:v>83.678367672920217</c:v>
                </c:pt>
                <c:pt idx="33">
                  <c:v>70.368985795974709</c:v>
                </c:pt>
                <c:pt idx="34">
                  <c:v>52.585187890052794</c:v>
                </c:pt>
                <c:pt idx="35">
                  <c:v>72.333015581130951</c:v>
                </c:pt>
                <c:pt idx="36">
                  <c:v>62.16679201030729</c:v>
                </c:pt>
                <c:pt idx="37">
                  <c:v>97.523781097412098</c:v>
                </c:pt>
                <c:pt idx="38">
                  <c:v>98.005370703697224</c:v>
                </c:pt>
                <c:pt idx="39">
                  <c:v>98.999704400062512</c:v>
                </c:pt>
                <c:pt idx="40">
                  <c:v>91.772243416786182</c:v>
                </c:pt>
                <c:pt idx="41">
                  <c:v>95.720685306549058</c:v>
                </c:pt>
                <c:pt idx="42">
                  <c:v>101.89889901161189</c:v>
                </c:pt>
                <c:pt idx="43">
                  <c:v>110.6445693159103</c:v>
                </c:pt>
                <c:pt idx="44">
                  <c:v>65.104328056335476</c:v>
                </c:pt>
                <c:pt idx="45">
                  <c:v>71.501229431152353</c:v>
                </c:pt>
                <c:pt idx="46">
                  <c:v>58.018662127494792</c:v>
                </c:pt>
                <c:pt idx="47">
                  <c:v>63.623882012367233</c:v>
                </c:pt>
                <c:pt idx="48">
                  <c:v>63.458234912872342</c:v>
                </c:pt>
                <c:pt idx="49">
                  <c:v>93.870170294761635</c:v>
                </c:pt>
                <c:pt idx="50">
                  <c:v>97.026094074249272</c:v>
                </c:pt>
                <c:pt idx="51">
                  <c:v>84.129666230201678</c:v>
                </c:pt>
                <c:pt idx="52">
                  <c:v>63.305662212371772</c:v>
                </c:pt>
                <c:pt idx="53">
                  <c:v>69.025999160766617</c:v>
                </c:pt>
                <c:pt idx="54">
                  <c:v>120.87501789665225</c:v>
                </c:pt>
                <c:pt idx="55">
                  <c:v>91.402640590667716</c:v>
                </c:pt>
                <c:pt idx="56">
                  <c:v>80.0743000841141</c:v>
                </c:pt>
                <c:pt idx="57">
                  <c:v>90.244419981956469</c:v>
                </c:pt>
                <c:pt idx="58">
                  <c:v>112.11075424861906</c:v>
                </c:pt>
                <c:pt idx="59">
                  <c:v>76.037639747619608</c:v>
                </c:pt>
                <c:pt idx="60">
                  <c:v>49.771246294021637</c:v>
                </c:pt>
                <c:pt idx="61">
                  <c:v>75.883059761047321</c:v>
                </c:pt>
                <c:pt idx="62">
                  <c:v>58.481229116439806</c:v>
                </c:pt>
                <c:pt idx="63">
                  <c:v>64.774003953933629</c:v>
                </c:pt>
                <c:pt idx="64">
                  <c:v>111.41062978076934</c:v>
                </c:pt>
                <c:pt idx="65">
                  <c:v>88.688508384704505</c:v>
                </c:pt>
                <c:pt idx="66">
                  <c:v>85.207933717727656</c:v>
                </c:pt>
                <c:pt idx="67">
                  <c:v>50.804464928626999</c:v>
                </c:pt>
                <c:pt idx="68">
                  <c:v>56.759505167007433</c:v>
                </c:pt>
                <c:pt idx="69">
                  <c:v>55.227426188468939</c:v>
                </c:pt>
                <c:pt idx="70">
                  <c:v>-25.216523443222172</c:v>
                </c:pt>
                <c:pt idx="71">
                  <c:v>-26.635618263244623</c:v>
                </c:pt>
                <c:pt idx="72">
                  <c:v>-46.131174798011784</c:v>
                </c:pt>
                <c:pt idx="73">
                  <c:v>17.871105840682958</c:v>
                </c:pt>
                <c:pt idx="74">
                  <c:v>28.189508964538504</c:v>
                </c:pt>
                <c:pt idx="75">
                  <c:v>2.3295771579741995</c:v>
                </c:pt>
                <c:pt idx="76">
                  <c:v>43.555108130455096</c:v>
                </c:pt>
                <c:pt idx="77">
                  <c:v>40.395506937980713</c:v>
                </c:pt>
                <c:pt idx="78">
                  <c:v>117.85052468585968</c:v>
                </c:pt>
                <c:pt idx="79">
                  <c:v>100.57807984161371</c:v>
                </c:pt>
                <c:pt idx="80">
                  <c:v>135.43036355304719</c:v>
                </c:pt>
                <c:pt idx="81">
                  <c:v>146.06235473346709</c:v>
                </c:pt>
                <c:pt idx="82">
                  <c:v>130.7979123754501</c:v>
                </c:pt>
                <c:pt idx="83">
                  <c:v>128.02508459091189</c:v>
                </c:pt>
                <c:pt idx="84">
                  <c:v>109.30010165786746</c:v>
                </c:pt>
                <c:pt idx="85">
                  <c:v>77.775504781723015</c:v>
                </c:pt>
                <c:pt idx="86">
                  <c:v>58.290477754592899</c:v>
                </c:pt>
                <c:pt idx="87">
                  <c:v>45.404313140869135</c:v>
                </c:pt>
                <c:pt idx="88">
                  <c:v>38.47485369014737</c:v>
                </c:pt>
                <c:pt idx="89">
                  <c:v>33.790322828292801</c:v>
                </c:pt>
                <c:pt idx="90">
                  <c:v>26.432912528038031</c:v>
                </c:pt>
                <c:pt idx="91">
                  <c:v>27.858190936088562</c:v>
                </c:pt>
                <c:pt idx="92">
                  <c:v>28.190594655990566</c:v>
                </c:pt>
                <c:pt idx="93">
                  <c:v>29.824371170043946</c:v>
                </c:pt>
                <c:pt idx="94">
                  <c:v>25.828403568267788</c:v>
                </c:pt>
                <c:pt idx="95">
                  <c:v>20.147462542533873</c:v>
                </c:pt>
                <c:pt idx="96">
                  <c:v>15.61616055488588</c:v>
                </c:pt>
                <c:pt idx="97">
                  <c:v>11.785936166763292</c:v>
                </c:pt>
                <c:pt idx="98">
                  <c:v>9.2452627553939806</c:v>
                </c:pt>
                <c:pt idx="99">
                  <c:v>10.288610957145693</c:v>
                </c:pt>
                <c:pt idx="100">
                  <c:v>9.7973901271820125</c:v>
                </c:pt>
                <c:pt idx="101">
                  <c:v>8.0028459262847775</c:v>
                </c:pt>
                <c:pt idx="102">
                  <c:v>4.3035860157012849</c:v>
                </c:pt>
                <c:pt idx="103">
                  <c:v>1.961649476051349</c:v>
                </c:pt>
                <c:pt idx="104">
                  <c:v>9.0974157667160114</c:v>
                </c:pt>
                <c:pt idx="105">
                  <c:v>6.5128606443405204</c:v>
                </c:pt>
                <c:pt idx="106">
                  <c:v>4.577060669898998</c:v>
                </c:pt>
                <c:pt idx="107">
                  <c:v>2.0154162349700755</c:v>
                </c:pt>
                <c:pt idx="108">
                  <c:v>3.6384814233779821</c:v>
                </c:pt>
                <c:pt idx="109">
                  <c:v>7.9089153795242453</c:v>
                </c:pt>
                <c:pt idx="110">
                  <c:v>6.6413760051727309</c:v>
                </c:pt>
                <c:pt idx="111">
                  <c:v>8.1822125320434509</c:v>
                </c:pt>
                <c:pt idx="112">
                  <c:v>2.0493940515518148</c:v>
                </c:pt>
                <c:pt idx="113">
                  <c:v>-2.7151632413864206</c:v>
                </c:pt>
                <c:pt idx="114">
                  <c:v>2.1631764392853086</c:v>
                </c:pt>
                <c:pt idx="115">
                  <c:v>5.2613992185592622</c:v>
                </c:pt>
                <c:pt idx="116">
                  <c:v>4.4483459901809681</c:v>
                </c:pt>
                <c:pt idx="117">
                  <c:v>3.3259050197601425</c:v>
                </c:pt>
                <c:pt idx="118">
                  <c:v>2.8053941535949605</c:v>
                </c:pt>
                <c:pt idx="119">
                  <c:v>-4.1062203941345388</c:v>
                </c:pt>
                <c:pt idx="120">
                  <c:v>-11.545970128059423</c:v>
                </c:pt>
                <c:pt idx="121">
                  <c:v>-13.679135661125173</c:v>
                </c:pt>
                <c:pt idx="122">
                  <c:v>-10.601778955459594</c:v>
                </c:pt>
                <c:pt idx="123">
                  <c:v>-12.325931847572321</c:v>
                </c:pt>
                <c:pt idx="124">
                  <c:v>-15.541482713699367</c:v>
                </c:pt>
                <c:pt idx="125">
                  <c:v>-18.550563871383702</c:v>
                </c:pt>
                <c:pt idx="126">
                  <c:v>-22.968873784065266</c:v>
                </c:pt>
                <c:pt idx="127">
                  <c:v>-13.004560534477235</c:v>
                </c:pt>
                <c:pt idx="128">
                  <c:v>-3.8359096641540589</c:v>
                </c:pt>
                <c:pt idx="129">
                  <c:v>0.9541267690658799</c:v>
                </c:pt>
                <c:pt idx="130">
                  <c:v>3.2573416147232024</c:v>
                </c:pt>
                <c:pt idx="131">
                  <c:v>6.6289544429778857</c:v>
                </c:pt>
                <c:pt idx="132">
                  <c:v>7.0463902378082537</c:v>
                </c:pt>
                <c:pt idx="133">
                  <c:v>1.4801683778763106</c:v>
                </c:pt>
                <c:pt idx="134">
                  <c:v>6.4910660667419222</c:v>
                </c:pt>
                <c:pt idx="135">
                  <c:v>5.9309083480834772</c:v>
                </c:pt>
                <c:pt idx="136">
                  <c:v>0.73912527084351609</c:v>
                </c:pt>
                <c:pt idx="137">
                  <c:v>5.0310090503692777</c:v>
                </c:pt>
                <c:pt idx="138">
                  <c:v>5.8507485609054584</c:v>
                </c:pt>
                <c:pt idx="139">
                  <c:v>5.0727049942016436</c:v>
                </c:pt>
                <c:pt idx="140">
                  <c:v>2.4511313657760638</c:v>
                </c:pt>
                <c:pt idx="141">
                  <c:v>7.2915429086685322</c:v>
                </c:pt>
                <c:pt idx="142">
                  <c:v>8.9352210359573689</c:v>
                </c:pt>
                <c:pt idx="143">
                  <c:v>7.2870179119109935</c:v>
                </c:pt>
                <c:pt idx="144">
                  <c:v>11.82321402168273</c:v>
                </c:pt>
                <c:pt idx="145">
                  <c:v>8.403373238563546</c:v>
                </c:pt>
                <c:pt idx="146">
                  <c:v>2.4174886589050288</c:v>
                </c:pt>
                <c:pt idx="147">
                  <c:v>-2.3425635223388497</c:v>
                </c:pt>
                <c:pt idx="148">
                  <c:v>-14.613961257934591</c:v>
                </c:pt>
                <c:pt idx="149">
                  <c:v>-11.427086671829244</c:v>
                </c:pt>
                <c:pt idx="150">
                  <c:v>-6.0230461015701167</c:v>
                </c:pt>
                <c:pt idx="151">
                  <c:v>-15.353540291786203</c:v>
                </c:pt>
                <c:pt idx="152">
                  <c:v>-17.816888144493106</c:v>
                </c:pt>
                <c:pt idx="153">
                  <c:v>-29.466054588317888</c:v>
                </c:pt>
                <c:pt idx="154">
                  <c:v>-25.14219655895235</c:v>
                </c:pt>
                <c:pt idx="155">
                  <c:v>-27.574493371009822</c:v>
                </c:pt>
                <c:pt idx="156">
                  <c:v>-34.661246203422536</c:v>
                </c:pt>
                <c:pt idx="157">
                  <c:v>-37.008398516654978</c:v>
                </c:pt>
                <c:pt idx="158">
                  <c:v>-37.715117793083209</c:v>
                </c:pt>
                <c:pt idx="159">
                  <c:v>-34.116072736740108</c:v>
                </c:pt>
                <c:pt idx="160">
                  <c:v>-32.434466463088967</c:v>
                </c:pt>
                <c:pt idx="161">
                  <c:v>-32.032052392005909</c:v>
                </c:pt>
                <c:pt idx="162">
                  <c:v>-22.422786156654354</c:v>
                </c:pt>
                <c:pt idx="163">
                  <c:v>-22.276577746391297</c:v>
                </c:pt>
                <c:pt idx="164">
                  <c:v>-20.641014698982247</c:v>
                </c:pt>
                <c:pt idx="165">
                  <c:v>-22.253444288253803</c:v>
                </c:pt>
                <c:pt idx="166">
                  <c:v>-16.010102990150443</c:v>
                </c:pt>
                <c:pt idx="167">
                  <c:v>-0.16946362018583727</c:v>
                </c:pt>
                <c:pt idx="168">
                  <c:v>2.431849059104934</c:v>
                </c:pt>
                <c:pt idx="169">
                  <c:v>-1.9245230541229148</c:v>
                </c:pt>
                <c:pt idx="170">
                  <c:v>-11.870844347953778</c:v>
                </c:pt>
                <c:pt idx="171">
                  <c:v>-19.680613388061516</c:v>
                </c:pt>
                <c:pt idx="172">
                  <c:v>-14.444137584686274</c:v>
                </c:pt>
                <c:pt idx="173">
                  <c:v>-8.7218016920089667</c:v>
                </c:pt>
                <c:pt idx="174">
                  <c:v>-8.1960729923248437</c:v>
                </c:pt>
                <c:pt idx="175">
                  <c:v>-6.9099126348495474</c:v>
                </c:pt>
                <c:pt idx="176">
                  <c:v>-9.3506868591308603</c:v>
                </c:pt>
                <c:pt idx="177">
                  <c:v>-9.212554081916835</c:v>
                </c:pt>
                <c:pt idx="178">
                  <c:v>-18.833196448326106</c:v>
                </c:pt>
                <c:pt idx="179">
                  <c:v>-27.177290706634523</c:v>
                </c:pt>
                <c:pt idx="180">
                  <c:v>-30.640662240982067</c:v>
                </c:pt>
                <c:pt idx="181">
                  <c:v>-28.916225288391104</c:v>
                </c:pt>
                <c:pt idx="182">
                  <c:v>-28.277607284545894</c:v>
                </c:pt>
                <c:pt idx="183">
                  <c:v>-31.860653379440294</c:v>
                </c:pt>
                <c:pt idx="184">
                  <c:v>-34.795031349182153</c:v>
                </c:pt>
                <c:pt idx="185">
                  <c:v>-29.218159291267398</c:v>
                </c:pt>
                <c:pt idx="186">
                  <c:v>-35.082435758590719</c:v>
                </c:pt>
                <c:pt idx="187">
                  <c:v>-36.149654051780743</c:v>
                </c:pt>
                <c:pt idx="188">
                  <c:v>-36.530371140480014</c:v>
                </c:pt>
                <c:pt idx="189">
                  <c:v>-29.994786360740648</c:v>
                </c:pt>
                <c:pt idx="190">
                  <c:v>-29.253323785781845</c:v>
                </c:pt>
                <c:pt idx="191">
                  <c:v>-33.505908565521253</c:v>
                </c:pt>
                <c:pt idx="192">
                  <c:v>-29.911627382278454</c:v>
                </c:pt>
                <c:pt idx="193">
                  <c:v>-30.153684756279006</c:v>
                </c:pt>
                <c:pt idx="194">
                  <c:v>-28.895906054496749</c:v>
                </c:pt>
                <c:pt idx="195">
                  <c:v>-37.518767182350217</c:v>
                </c:pt>
                <c:pt idx="196">
                  <c:v>-35.364391391754197</c:v>
                </c:pt>
                <c:pt idx="197">
                  <c:v>-41.789677512168879</c:v>
                </c:pt>
                <c:pt idx="198">
                  <c:v>-43.791772349357643</c:v>
                </c:pt>
                <c:pt idx="199">
                  <c:v>-41.563668437957801</c:v>
                </c:pt>
                <c:pt idx="200">
                  <c:v>-41.081221032142651</c:v>
                </c:pt>
                <c:pt idx="201">
                  <c:v>-42.631724543571494</c:v>
                </c:pt>
                <c:pt idx="202">
                  <c:v>-25.369940878868107</c:v>
                </c:pt>
                <c:pt idx="203">
                  <c:v>-19.692843053817739</c:v>
                </c:pt>
                <c:pt idx="204">
                  <c:v>-5.0915161333084029</c:v>
                </c:pt>
                <c:pt idx="205">
                  <c:v>-1.7354122219085752</c:v>
                </c:pt>
                <c:pt idx="206">
                  <c:v>-2.5927612323760911</c:v>
                </c:pt>
                <c:pt idx="207">
                  <c:v>0.68800873565672305</c:v>
                </c:pt>
                <c:pt idx="208">
                  <c:v>-31.470770621299778</c:v>
                </c:pt>
                <c:pt idx="209">
                  <c:v>-34.971029272079448</c:v>
                </c:pt>
                <c:pt idx="210">
                  <c:v>-37.804752115249642</c:v>
                </c:pt>
                <c:pt idx="211">
                  <c:v>-35.98825297927857</c:v>
                </c:pt>
                <c:pt idx="212">
                  <c:v>-23.862659355163572</c:v>
                </c:pt>
                <c:pt idx="213">
                  <c:v>-30.674857065200825</c:v>
                </c:pt>
                <c:pt idx="214">
                  <c:v>-25.582875801086459</c:v>
                </c:pt>
                <c:pt idx="215">
                  <c:v>-24.495062266349748</c:v>
                </c:pt>
                <c:pt idx="216">
                  <c:v>-22.759886501312224</c:v>
                </c:pt>
                <c:pt idx="217">
                  <c:v>-25.014680959701565</c:v>
                </c:pt>
                <c:pt idx="218">
                  <c:v>-9.5913565587997596</c:v>
                </c:pt>
                <c:pt idx="219">
                  <c:v>1.5732094764709359</c:v>
                </c:pt>
                <c:pt idx="220">
                  <c:v>13.353909667968708</c:v>
                </c:pt>
                <c:pt idx="221">
                  <c:v>5.7975345668792784</c:v>
                </c:pt>
                <c:pt idx="222">
                  <c:v>3.533176941871659</c:v>
                </c:pt>
                <c:pt idx="223">
                  <c:v>-6.29778909682841E-2</c:v>
                </c:pt>
                <c:pt idx="224">
                  <c:v>-18.823461840629591</c:v>
                </c:pt>
                <c:pt idx="225">
                  <c:v>-16.420363547325167</c:v>
                </c:pt>
                <c:pt idx="226">
                  <c:v>-22.284201674461372</c:v>
                </c:pt>
                <c:pt idx="227">
                  <c:v>-24.135310071945185</c:v>
                </c:pt>
                <c:pt idx="228">
                  <c:v>-25.514338367462187</c:v>
                </c:pt>
                <c:pt idx="229">
                  <c:v>-3.0788326854706156</c:v>
                </c:pt>
                <c:pt idx="230">
                  <c:v>-3.732985926628146</c:v>
                </c:pt>
                <c:pt idx="231">
                  <c:v>-12.464276303291342</c:v>
                </c:pt>
                <c:pt idx="232">
                  <c:v>-9.6102454881668109</c:v>
                </c:pt>
                <c:pt idx="233">
                  <c:v>-23.616324338912932</c:v>
                </c:pt>
                <c:pt idx="234">
                  <c:v>-23.732914285659774</c:v>
                </c:pt>
                <c:pt idx="235">
                  <c:v>-56.805220512390179</c:v>
                </c:pt>
                <c:pt idx="236">
                  <c:v>-55.286614366531381</c:v>
                </c:pt>
                <c:pt idx="237">
                  <c:v>-42.867496205329871</c:v>
                </c:pt>
                <c:pt idx="238">
                  <c:v>-38.124334809303321</c:v>
                </c:pt>
                <c:pt idx="239">
                  <c:v>-46.231212613105782</c:v>
                </c:pt>
                <c:pt idx="240">
                  <c:v>-34.595463807106</c:v>
                </c:pt>
                <c:pt idx="241">
                  <c:v>-32.041306897163423</c:v>
                </c:pt>
                <c:pt idx="242">
                  <c:v>-26.736699593544017</c:v>
                </c:pt>
                <c:pt idx="243">
                  <c:v>-36.672174460411071</c:v>
                </c:pt>
                <c:pt idx="244">
                  <c:v>-42.133298716545085</c:v>
                </c:pt>
                <c:pt idx="245">
                  <c:v>-43.721185364723198</c:v>
                </c:pt>
                <c:pt idx="246">
                  <c:v>-42.098092596054073</c:v>
                </c:pt>
                <c:pt idx="247">
                  <c:v>-46.944259167671248</c:v>
                </c:pt>
                <c:pt idx="248">
                  <c:v>-40.211126977920543</c:v>
                </c:pt>
                <c:pt idx="249">
                  <c:v>-36.06927677154539</c:v>
                </c:pt>
                <c:pt idx="250">
                  <c:v>-32.822262862205463</c:v>
                </c:pt>
                <c:pt idx="251">
                  <c:v>-32.296298154830936</c:v>
                </c:pt>
                <c:pt idx="252">
                  <c:v>-33.457888910293605</c:v>
                </c:pt>
                <c:pt idx="253">
                  <c:v>-42.705491957664435</c:v>
                </c:pt>
                <c:pt idx="254">
                  <c:v>-47.282402287483222</c:v>
                </c:pt>
                <c:pt idx="255">
                  <c:v>-42.44709283447267</c:v>
                </c:pt>
                <c:pt idx="256">
                  <c:v>-38.907176877975473</c:v>
                </c:pt>
                <c:pt idx="257">
                  <c:v>-29.811530144691517</c:v>
                </c:pt>
                <c:pt idx="258">
                  <c:v>-23.065516695022552</c:v>
                </c:pt>
                <c:pt idx="259">
                  <c:v>-21.334146420478845</c:v>
                </c:pt>
                <c:pt idx="260">
                  <c:v>-16.676138486862158</c:v>
                </c:pt>
                <c:pt idx="261">
                  <c:v>-29.125321598052949</c:v>
                </c:pt>
                <c:pt idx="262">
                  <c:v>-32.168794285774197</c:v>
                </c:pt>
                <c:pt idx="263">
                  <c:v>-38.8736823129654</c:v>
                </c:pt>
                <c:pt idx="264">
                  <c:v>-35.975227441787752</c:v>
                </c:pt>
                <c:pt idx="265">
                  <c:v>-29.359788778305017</c:v>
                </c:pt>
                <c:pt idx="266">
                  <c:v>-30.578744751930202</c:v>
                </c:pt>
                <c:pt idx="267">
                  <c:v>-21.604091464042654</c:v>
                </c:pt>
                <c:pt idx="268">
                  <c:v>-17.98548415184024</c:v>
                </c:pt>
                <c:pt idx="269">
                  <c:v>-23.591360670089728</c:v>
                </c:pt>
                <c:pt idx="270">
                  <c:v>-44.180913817405724</c:v>
                </c:pt>
                <c:pt idx="271">
                  <c:v>-46.753332715034503</c:v>
                </c:pt>
                <c:pt idx="272">
                  <c:v>-49.827457439422631</c:v>
                </c:pt>
                <c:pt idx="273">
                  <c:v>-58.394041870117178</c:v>
                </c:pt>
                <c:pt idx="274">
                  <c:v>-43.909545390129097</c:v>
                </c:pt>
                <c:pt idx="275">
                  <c:v>-42.945573889732316</c:v>
                </c:pt>
                <c:pt idx="276">
                  <c:v>-45.17054076766965</c:v>
                </c:pt>
                <c:pt idx="277">
                  <c:v>-52.370279469490072</c:v>
                </c:pt>
                <c:pt idx="278">
                  <c:v>-61.656457524299583</c:v>
                </c:pt>
                <c:pt idx="279">
                  <c:v>-56.384420844078022</c:v>
                </c:pt>
                <c:pt idx="280">
                  <c:v>-66.780019865036024</c:v>
                </c:pt>
                <c:pt idx="281">
                  <c:v>-72.948987219810476</c:v>
                </c:pt>
                <c:pt idx="282">
                  <c:v>-62.680297030448912</c:v>
                </c:pt>
                <c:pt idx="283">
                  <c:v>-81.098972961425773</c:v>
                </c:pt>
                <c:pt idx="284">
                  <c:v>-83.506958592414833</c:v>
                </c:pt>
                <c:pt idx="285">
                  <c:v>-87.072104810714734</c:v>
                </c:pt>
                <c:pt idx="286">
                  <c:v>-96.774110905647262</c:v>
                </c:pt>
                <c:pt idx="287">
                  <c:v>-110.86366739845278</c:v>
                </c:pt>
                <c:pt idx="288">
                  <c:v>-92.193601197242742</c:v>
                </c:pt>
                <c:pt idx="289">
                  <c:v>-83.999460043907163</c:v>
                </c:pt>
                <c:pt idx="290">
                  <c:v>-87.419311637878366</c:v>
                </c:pt>
                <c:pt idx="291">
                  <c:v>-79.549430386543236</c:v>
                </c:pt>
                <c:pt idx="292">
                  <c:v>-78.013930790901213</c:v>
                </c:pt>
                <c:pt idx="293">
                  <c:v>-77.847138622283921</c:v>
                </c:pt>
                <c:pt idx="294">
                  <c:v>-87.291668224334785</c:v>
                </c:pt>
                <c:pt idx="295">
                  <c:v>-91.539212535858098</c:v>
                </c:pt>
                <c:pt idx="296">
                  <c:v>-91.137589603424033</c:v>
                </c:pt>
                <c:pt idx="297">
                  <c:v>-104.19385950756077</c:v>
                </c:pt>
                <c:pt idx="298">
                  <c:v>-113.2279578008652</c:v>
                </c:pt>
                <c:pt idx="299">
                  <c:v>-98.607734451293936</c:v>
                </c:pt>
                <c:pt idx="300">
                  <c:v>-87.786071748733548</c:v>
                </c:pt>
                <c:pt idx="301">
                  <c:v>-86.682299592971845</c:v>
                </c:pt>
                <c:pt idx="302">
                  <c:v>-85.283629288673382</c:v>
                </c:pt>
                <c:pt idx="303">
                  <c:v>-90.397549271583557</c:v>
                </c:pt>
                <c:pt idx="304">
                  <c:v>-92.67298517704009</c:v>
                </c:pt>
                <c:pt idx="305">
                  <c:v>-102.37748419380188</c:v>
                </c:pt>
                <c:pt idx="306">
                  <c:v>-99.790669509887721</c:v>
                </c:pt>
                <c:pt idx="307">
                  <c:v>-90.091590659141531</c:v>
                </c:pt>
                <c:pt idx="308">
                  <c:v>-83.656809309959414</c:v>
                </c:pt>
                <c:pt idx="309">
                  <c:v>-82.753120610237119</c:v>
                </c:pt>
                <c:pt idx="310">
                  <c:v>-73.910986122131362</c:v>
                </c:pt>
                <c:pt idx="311">
                  <c:v>-77.557063372612021</c:v>
                </c:pt>
                <c:pt idx="312">
                  <c:v>-72.594264428138757</c:v>
                </c:pt>
                <c:pt idx="313">
                  <c:v>-85.991497311592099</c:v>
                </c:pt>
                <c:pt idx="314">
                  <c:v>-98.435842508316057</c:v>
                </c:pt>
                <c:pt idx="315">
                  <c:v>-103.38076111221312</c:v>
                </c:pt>
                <c:pt idx="316">
                  <c:v>-112.43185962677003</c:v>
                </c:pt>
                <c:pt idx="317">
                  <c:v>-109.30911276149754</c:v>
                </c:pt>
                <c:pt idx="318">
                  <c:v>-110.21755867767331</c:v>
                </c:pt>
                <c:pt idx="319">
                  <c:v>-101.42858052062985</c:v>
                </c:pt>
                <c:pt idx="320">
                  <c:v>-96.205796873092652</c:v>
                </c:pt>
                <c:pt idx="321">
                  <c:v>-89.311069314002964</c:v>
                </c:pt>
                <c:pt idx="322">
                  <c:v>-75.376645130157499</c:v>
                </c:pt>
                <c:pt idx="323">
                  <c:v>-101.74397434043885</c:v>
                </c:pt>
                <c:pt idx="324">
                  <c:v>-114.12802157592773</c:v>
                </c:pt>
                <c:pt idx="325">
                  <c:v>-116.36382602787018</c:v>
                </c:pt>
                <c:pt idx="326">
                  <c:v>-120.90863899230953</c:v>
                </c:pt>
                <c:pt idx="327">
                  <c:v>-142.604083861351</c:v>
                </c:pt>
                <c:pt idx="328">
                  <c:v>-142.78066807079313</c:v>
                </c:pt>
                <c:pt idx="329">
                  <c:v>-140.84994638538359</c:v>
                </c:pt>
                <c:pt idx="330">
                  <c:v>-132.38060450839993</c:v>
                </c:pt>
                <c:pt idx="331">
                  <c:v>-116.24431885623932</c:v>
                </c:pt>
                <c:pt idx="332">
                  <c:v>-118.95035770702367</c:v>
                </c:pt>
                <c:pt idx="333">
                  <c:v>-125.20100053310392</c:v>
                </c:pt>
                <c:pt idx="334">
                  <c:v>-108.87999594497677</c:v>
                </c:pt>
                <c:pt idx="335">
                  <c:v>-119.3062379112244</c:v>
                </c:pt>
                <c:pt idx="336">
                  <c:v>-119.84079095649724</c:v>
                </c:pt>
                <c:pt idx="337">
                  <c:v>-131.31799235248565</c:v>
                </c:pt>
                <c:pt idx="338">
                  <c:v>-150.43793957519534</c:v>
                </c:pt>
                <c:pt idx="339">
                  <c:v>-152.57081898784634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3A-4A12-B6FC-8102756A2356}"/>
            </c:ext>
          </c:extLst>
        </c:ser>
        <c:ser>
          <c:idx val="5"/>
          <c:order val="5"/>
          <c:tx>
            <c:strRef>
              <c:f>stat!$C$118</c:f>
              <c:strCache>
                <c:ptCount val="1"/>
                <c:pt idx="0">
                  <c:v>TELEFO 3 7/8 PERP nc-26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stat!$Q$118:$SR$118</c:f>
              <c:numCache>
                <c:formatCode>0</c:formatCode>
                <c:ptCount val="496"/>
                <c:pt idx="0">
                  <c:v>-21.49531550073624</c:v>
                </c:pt>
                <c:pt idx="1">
                  <c:v>-23.896151725769073</c:v>
                </c:pt>
                <c:pt idx="2">
                  <c:v>-35.327175590038337</c:v>
                </c:pt>
                <c:pt idx="3">
                  <c:v>-21.434511312007942</c:v>
                </c:pt>
                <c:pt idx="4">
                  <c:v>-22.141060375213613</c:v>
                </c:pt>
                <c:pt idx="5">
                  <c:v>-26.056558691501607</c:v>
                </c:pt>
                <c:pt idx="6">
                  <c:v>-12.165363578319557</c:v>
                </c:pt>
                <c:pt idx="7">
                  <c:v>-0.17073011493681634</c:v>
                </c:pt>
                <c:pt idx="8">
                  <c:v>13.647122413158456</c:v>
                </c:pt>
                <c:pt idx="9">
                  <c:v>3.4983897762298852</c:v>
                </c:pt>
                <c:pt idx="10">
                  <c:v>7.4528095493316755</c:v>
                </c:pt>
                <c:pt idx="11">
                  <c:v>-16.738505455017162</c:v>
                </c:pt>
                <c:pt idx="12">
                  <c:v>2.6991022191047591</c:v>
                </c:pt>
                <c:pt idx="13">
                  <c:v>-5.8642081961631902</c:v>
                </c:pt>
                <c:pt idx="14">
                  <c:v>-3.0632830691337745</c:v>
                </c:pt>
                <c:pt idx="15">
                  <c:v>-12.422365590572383</c:v>
                </c:pt>
                <c:pt idx="16">
                  <c:v>-19.099515290260285</c:v>
                </c:pt>
                <c:pt idx="17">
                  <c:v>15.280598569393135</c:v>
                </c:pt>
                <c:pt idx="18">
                  <c:v>4.4014414830207897</c:v>
                </c:pt>
                <c:pt idx="19">
                  <c:v>15.782976994514456</c:v>
                </c:pt>
                <c:pt idx="20">
                  <c:v>-4.1350918469428848</c:v>
                </c:pt>
                <c:pt idx="21">
                  <c:v>-21.157920598030103</c:v>
                </c:pt>
                <c:pt idx="22">
                  <c:v>-39.485143553733849</c:v>
                </c:pt>
                <c:pt idx="23">
                  <c:v>-48.688290281295735</c:v>
                </c:pt>
                <c:pt idx="24">
                  <c:v>-14.999912117958104</c:v>
                </c:pt>
                <c:pt idx="25">
                  <c:v>-15.014002811431851</c:v>
                </c:pt>
                <c:pt idx="26">
                  <c:v>-0.16282985830309826</c:v>
                </c:pt>
                <c:pt idx="27">
                  <c:v>20.261680916309388</c:v>
                </c:pt>
                <c:pt idx="28">
                  <c:v>38.006635328292873</c:v>
                </c:pt>
                <c:pt idx="29">
                  <c:v>26.856973847866016</c:v>
                </c:pt>
                <c:pt idx="30">
                  <c:v>41.498015283107748</c:v>
                </c:pt>
                <c:pt idx="31">
                  <c:v>52.171660024166158</c:v>
                </c:pt>
                <c:pt idx="32">
                  <c:v>88.251171060562115</c:v>
                </c:pt>
                <c:pt idx="33">
                  <c:v>79.824738131046274</c:v>
                </c:pt>
                <c:pt idx="34">
                  <c:v>65.395914056301137</c:v>
                </c:pt>
                <c:pt idx="35">
                  <c:v>92.588869474411013</c:v>
                </c:pt>
                <c:pt idx="36">
                  <c:v>99.808625626564037</c:v>
                </c:pt>
                <c:pt idx="37">
                  <c:v>139.50965329456324</c:v>
                </c:pt>
                <c:pt idx="38">
                  <c:v>137.25244196557998</c:v>
                </c:pt>
                <c:pt idx="39">
                  <c:v>120.41124728870392</c:v>
                </c:pt>
                <c:pt idx="40">
                  <c:v>101.96034475803373</c:v>
                </c:pt>
                <c:pt idx="41">
                  <c:v>107.66148527956005</c:v>
                </c:pt>
                <c:pt idx="42">
                  <c:v>117.05503189420693</c:v>
                </c:pt>
                <c:pt idx="43">
                  <c:v>122.65306729793548</c:v>
                </c:pt>
                <c:pt idx="44">
                  <c:v>109.44157383251195</c:v>
                </c:pt>
                <c:pt idx="45">
                  <c:v>117.83542116069793</c:v>
                </c:pt>
                <c:pt idx="46">
                  <c:v>109.29772121715547</c:v>
                </c:pt>
                <c:pt idx="47">
                  <c:v>84.828415041923506</c:v>
                </c:pt>
                <c:pt idx="48">
                  <c:v>78.683677333354979</c:v>
                </c:pt>
                <c:pt idx="49">
                  <c:v>96.235325831890066</c:v>
                </c:pt>
                <c:pt idx="50">
                  <c:v>100.30873118066785</c:v>
                </c:pt>
                <c:pt idx="51">
                  <c:v>102.36959013557436</c:v>
                </c:pt>
                <c:pt idx="52">
                  <c:v>85.559077394962287</c:v>
                </c:pt>
                <c:pt idx="53">
                  <c:v>109.93467173814776</c:v>
                </c:pt>
                <c:pt idx="54">
                  <c:v>157.98709990406041</c:v>
                </c:pt>
                <c:pt idx="55">
                  <c:v>111.6795465135574</c:v>
                </c:pt>
                <c:pt idx="56">
                  <c:v>92.242261404991154</c:v>
                </c:pt>
                <c:pt idx="57">
                  <c:v>99.047134127140055</c:v>
                </c:pt>
                <c:pt idx="58">
                  <c:v>97.310156461715678</c:v>
                </c:pt>
                <c:pt idx="59">
                  <c:v>56.20461290645602</c:v>
                </c:pt>
                <c:pt idx="60">
                  <c:v>60.951597085952756</c:v>
                </c:pt>
                <c:pt idx="61">
                  <c:v>126.28444620561601</c:v>
                </c:pt>
                <c:pt idx="62">
                  <c:v>136.30277572155001</c:v>
                </c:pt>
                <c:pt idx="63">
                  <c:v>165.8611731190681</c:v>
                </c:pt>
                <c:pt idx="64">
                  <c:v>217.1544962544441</c:v>
                </c:pt>
                <c:pt idx="65">
                  <c:v>194.02092782878873</c:v>
                </c:pt>
                <c:pt idx="66">
                  <c:v>186.90292927122118</c:v>
                </c:pt>
                <c:pt idx="67">
                  <c:v>153.59248768711092</c:v>
                </c:pt>
                <c:pt idx="68">
                  <c:v>162.34858948373795</c:v>
                </c:pt>
                <c:pt idx="69">
                  <c:v>149.6323568263054</c:v>
                </c:pt>
                <c:pt idx="70">
                  <c:v>88.129766066074353</c:v>
                </c:pt>
                <c:pt idx="71">
                  <c:v>109.74906044006349</c:v>
                </c:pt>
                <c:pt idx="72">
                  <c:v>162.79931486749655</c:v>
                </c:pt>
                <c:pt idx="73">
                  <c:v>247.30243471765522</c:v>
                </c:pt>
                <c:pt idx="74">
                  <c:v>228.47307403802864</c:v>
                </c:pt>
                <c:pt idx="75">
                  <c:v>228.37280081796649</c:v>
                </c:pt>
                <c:pt idx="76">
                  <c:v>272.19545189332968</c:v>
                </c:pt>
                <c:pt idx="77">
                  <c:v>193.08528807210922</c:v>
                </c:pt>
                <c:pt idx="78">
                  <c:v>212.37488481760022</c:v>
                </c:pt>
                <c:pt idx="79">
                  <c:v>135.6965785498619</c:v>
                </c:pt>
                <c:pt idx="80">
                  <c:v>166.81094736051563</c:v>
                </c:pt>
                <c:pt idx="81">
                  <c:v>97.202357036590513</c:v>
                </c:pt>
                <c:pt idx="82">
                  <c:v>83.292443751811959</c:v>
                </c:pt>
                <c:pt idx="83">
                  <c:v>80.904822135925315</c:v>
                </c:pt>
                <c:pt idx="84">
                  <c:v>22.981743412971525</c:v>
                </c:pt>
                <c:pt idx="85">
                  <c:v>-10.89129981899265</c:v>
                </c:pt>
                <c:pt idx="86">
                  <c:v>-30.102149246692647</c:v>
                </c:pt>
                <c:pt idx="87">
                  <c:v>-44.454241295337681</c:v>
                </c:pt>
                <c:pt idx="88">
                  <c:v>-52.676194172382338</c:v>
                </c:pt>
                <c:pt idx="89">
                  <c:v>-52.983293084144577</c:v>
                </c:pt>
                <c:pt idx="90">
                  <c:v>-59.935473690986669</c:v>
                </c:pt>
                <c:pt idx="91">
                  <c:v>-55.570445196628555</c:v>
                </c:pt>
                <c:pt idx="92">
                  <c:v>-59.203337281227078</c:v>
                </c:pt>
                <c:pt idx="93">
                  <c:v>-59.844384968757652</c:v>
                </c:pt>
                <c:pt idx="94">
                  <c:v>-63.53499732446673</c:v>
                </c:pt>
                <c:pt idx="95">
                  <c:v>-71.487101174354564</c:v>
                </c:pt>
                <c:pt idx="96">
                  <c:v>-76.347514915943123</c:v>
                </c:pt>
                <c:pt idx="97">
                  <c:v>-78.427453286647761</c:v>
                </c:pt>
                <c:pt idx="98">
                  <c:v>-81.710404551982862</c:v>
                </c:pt>
                <c:pt idx="99">
                  <c:v>-81.01174884128568</c:v>
                </c:pt>
                <c:pt idx="100">
                  <c:v>-80.633287894725811</c:v>
                </c:pt>
                <c:pt idx="101">
                  <c:v>-81.932336542129548</c:v>
                </c:pt>
                <c:pt idx="102">
                  <c:v>-86.725066817760478</c:v>
                </c:pt>
                <c:pt idx="103">
                  <c:v>-94.712704562187156</c:v>
                </c:pt>
                <c:pt idx="104">
                  <c:v>-86.76051937150956</c:v>
                </c:pt>
                <c:pt idx="105">
                  <c:v>-88.40457676076889</c:v>
                </c:pt>
                <c:pt idx="106">
                  <c:v>-92.007241911411256</c:v>
                </c:pt>
                <c:pt idx="107">
                  <c:v>-95.083383043766048</c:v>
                </c:pt>
                <c:pt idx="108">
                  <c:v>-97.438799449443792</c:v>
                </c:pt>
                <c:pt idx="109">
                  <c:v>-94.672916106700882</c:v>
                </c:pt>
                <c:pt idx="110">
                  <c:v>-94.635655781269122</c:v>
                </c:pt>
                <c:pt idx="111">
                  <c:v>-89.791928041458164</c:v>
                </c:pt>
                <c:pt idx="112">
                  <c:v>-92.302634191036219</c:v>
                </c:pt>
                <c:pt idx="113">
                  <c:v>-99.550801240921032</c:v>
                </c:pt>
                <c:pt idx="114">
                  <c:v>-91.486552762985241</c:v>
                </c:pt>
                <c:pt idx="115">
                  <c:v>-87.10861413049696</c:v>
                </c:pt>
                <c:pt idx="116">
                  <c:v>-83.021437419891356</c:v>
                </c:pt>
                <c:pt idx="117">
                  <c:v>-82.621392925262455</c:v>
                </c:pt>
                <c:pt idx="118">
                  <c:v>-81.409268357753774</c:v>
                </c:pt>
                <c:pt idx="119">
                  <c:v>-92.004089152336149</c:v>
                </c:pt>
                <c:pt idx="120">
                  <c:v>-99.792883197784448</c:v>
                </c:pt>
                <c:pt idx="121">
                  <c:v>-103.31846862459184</c:v>
                </c:pt>
                <c:pt idx="122">
                  <c:v>-100.97558222246167</c:v>
                </c:pt>
                <c:pt idx="123">
                  <c:v>-103.81043304634093</c:v>
                </c:pt>
                <c:pt idx="124">
                  <c:v>-109.44317647838594</c:v>
                </c:pt>
                <c:pt idx="125">
                  <c:v>-112.08800225734714</c:v>
                </c:pt>
                <c:pt idx="126">
                  <c:v>-119.11304032516483</c:v>
                </c:pt>
                <c:pt idx="127">
                  <c:v>-110.73734868717196</c:v>
                </c:pt>
                <c:pt idx="128">
                  <c:v>-99.586201261520387</c:v>
                </c:pt>
                <c:pt idx="129">
                  <c:v>-94.798529817581169</c:v>
                </c:pt>
                <c:pt idx="130">
                  <c:v>-90.625155196189894</c:v>
                </c:pt>
                <c:pt idx="131">
                  <c:v>-83.269704172134396</c:v>
                </c:pt>
                <c:pt idx="132">
                  <c:v>-84.250664179325128</c:v>
                </c:pt>
                <c:pt idx="133">
                  <c:v>-90.398369322776773</c:v>
                </c:pt>
                <c:pt idx="134">
                  <c:v>-86.344873059749574</c:v>
                </c:pt>
                <c:pt idx="135">
                  <c:v>-85.422527328014382</c:v>
                </c:pt>
                <c:pt idx="136">
                  <c:v>-91.373692981719955</c:v>
                </c:pt>
                <c:pt idx="137">
                  <c:v>-87.365399044036849</c:v>
                </c:pt>
                <c:pt idx="138">
                  <c:v>-86.446725500583653</c:v>
                </c:pt>
                <c:pt idx="139">
                  <c:v>-89.089914931297301</c:v>
                </c:pt>
                <c:pt idx="140">
                  <c:v>-89.947343184471151</c:v>
                </c:pt>
                <c:pt idx="141">
                  <c:v>-85.442711163520784</c:v>
                </c:pt>
                <c:pt idx="142">
                  <c:v>-82.826711425304381</c:v>
                </c:pt>
                <c:pt idx="143">
                  <c:v>-84.361974635601058</c:v>
                </c:pt>
                <c:pt idx="144">
                  <c:v>-80.230213458061257</c:v>
                </c:pt>
                <c:pt idx="145">
                  <c:v>-84.693547737598408</c:v>
                </c:pt>
                <c:pt idx="146">
                  <c:v>-91.813710855484004</c:v>
                </c:pt>
                <c:pt idx="147">
                  <c:v>-97.146063404083208</c:v>
                </c:pt>
                <c:pt idx="148">
                  <c:v>-108.7937440261841</c:v>
                </c:pt>
                <c:pt idx="149">
                  <c:v>-108.98595443630219</c:v>
                </c:pt>
                <c:pt idx="150">
                  <c:v>-100.20863108539581</c:v>
                </c:pt>
                <c:pt idx="151">
                  <c:v>-110.56598914194109</c:v>
                </c:pt>
                <c:pt idx="152">
                  <c:v>-117.89868869018557</c:v>
                </c:pt>
                <c:pt idx="153">
                  <c:v>-128.45495133066177</c:v>
                </c:pt>
                <c:pt idx="154">
                  <c:v>-123.92316545724873</c:v>
                </c:pt>
                <c:pt idx="155">
                  <c:v>-127.59630335569381</c:v>
                </c:pt>
                <c:pt idx="156">
                  <c:v>-136.97862255382535</c:v>
                </c:pt>
                <c:pt idx="157">
                  <c:v>-134.68933141374592</c:v>
                </c:pt>
                <c:pt idx="158">
                  <c:v>-136.09093432426454</c:v>
                </c:pt>
                <c:pt idx="159">
                  <c:v>-135.9188882126808</c:v>
                </c:pt>
                <c:pt idx="160">
                  <c:v>-135.44756896829605</c:v>
                </c:pt>
                <c:pt idx="161">
                  <c:v>-134.68078021001818</c:v>
                </c:pt>
                <c:pt idx="162">
                  <c:v>-126.08453636217115</c:v>
                </c:pt>
                <c:pt idx="163">
                  <c:v>-123.9413200078011</c:v>
                </c:pt>
                <c:pt idx="164">
                  <c:v>-120.42193808698656</c:v>
                </c:pt>
                <c:pt idx="165">
                  <c:v>-121.60332507944108</c:v>
                </c:pt>
                <c:pt idx="166">
                  <c:v>-115.47561696386333</c:v>
                </c:pt>
                <c:pt idx="167">
                  <c:v>-98.64339379262924</c:v>
                </c:pt>
                <c:pt idx="168">
                  <c:v>-98.855055796623219</c:v>
                </c:pt>
                <c:pt idx="169">
                  <c:v>-101.07292690181731</c:v>
                </c:pt>
                <c:pt idx="170">
                  <c:v>-115.65696217203146</c:v>
                </c:pt>
                <c:pt idx="171">
                  <c:v>-121.60066657114027</c:v>
                </c:pt>
                <c:pt idx="172">
                  <c:v>-117.39932416057587</c:v>
                </c:pt>
                <c:pt idx="173">
                  <c:v>-110.44454029941554</c:v>
                </c:pt>
                <c:pt idx="174">
                  <c:v>-110.04678795099255</c:v>
                </c:pt>
                <c:pt idx="175">
                  <c:v>-107.06799984979628</c:v>
                </c:pt>
                <c:pt idx="176">
                  <c:v>-109.14768842840198</c:v>
                </c:pt>
                <c:pt idx="177">
                  <c:v>-110.86978795099256</c:v>
                </c:pt>
                <c:pt idx="178">
                  <c:v>-118.21881054735186</c:v>
                </c:pt>
                <c:pt idx="179">
                  <c:v>-122.08897314167027</c:v>
                </c:pt>
                <c:pt idx="180">
                  <c:v>-124.41912249231342</c:v>
                </c:pt>
                <c:pt idx="181">
                  <c:v>-120.03979197025302</c:v>
                </c:pt>
                <c:pt idx="182">
                  <c:v>-119.69732542848587</c:v>
                </c:pt>
                <c:pt idx="183">
                  <c:v>-120.52910382795329</c:v>
                </c:pt>
                <c:pt idx="184">
                  <c:v>-123.2882505555153</c:v>
                </c:pt>
                <c:pt idx="185">
                  <c:v>-117.59435729026796</c:v>
                </c:pt>
                <c:pt idx="186">
                  <c:v>-120.02579428529739</c:v>
                </c:pt>
                <c:pt idx="187">
                  <c:v>-119.3776590509415</c:v>
                </c:pt>
                <c:pt idx="188">
                  <c:v>-117.17596658134457</c:v>
                </c:pt>
                <c:pt idx="189">
                  <c:v>-116.14657867002484</c:v>
                </c:pt>
                <c:pt idx="190">
                  <c:v>-117.76648806381223</c:v>
                </c:pt>
                <c:pt idx="191">
                  <c:v>-122.64888253021238</c:v>
                </c:pt>
                <c:pt idx="192">
                  <c:v>-120.03390495204926</c:v>
                </c:pt>
                <c:pt idx="193">
                  <c:v>-122.60883309745788</c:v>
                </c:pt>
                <c:pt idx="194">
                  <c:v>-121.74652351379396</c:v>
                </c:pt>
                <c:pt idx="195">
                  <c:v>-130.04594949293138</c:v>
                </c:pt>
                <c:pt idx="196">
                  <c:v>-128.74393336439132</c:v>
                </c:pt>
                <c:pt idx="197">
                  <c:v>-135.73747600078585</c:v>
                </c:pt>
                <c:pt idx="198">
                  <c:v>-141.35001566505434</c:v>
                </c:pt>
                <c:pt idx="199">
                  <c:v>-140.4667770633697</c:v>
                </c:pt>
                <c:pt idx="200">
                  <c:v>-140.28831602954864</c:v>
                </c:pt>
                <c:pt idx="201">
                  <c:v>-138.88903302049633</c:v>
                </c:pt>
                <c:pt idx="202">
                  <c:v>-125.48603909301758</c:v>
                </c:pt>
                <c:pt idx="203">
                  <c:v>-118.51626322937011</c:v>
                </c:pt>
                <c:pt idx="204">
                  <c:v>-108.93435829639438</c:v>
                </c:pt>
                <c:pt idx="205">
                  <c:v>-105.38820077371597</c:v>
                </c:pt>
                <c:pt idx="206">
                  <c:v>-101.47622485876087</c:v>
                </c:pt>
                <c:pt idx="207">
                  <c:v>-100.615707529068</c:v>
                </c:pt>
                <c:pt idx="208">
                  <c:v>-131.2584092125893</c:v>
                </c:pt>
                <c:pt idx="209">
                  <c:v>-132.06101745653152</c:v>
                </c:pt>
                <c:pt idx="210">
                  <c:v>-132.92090630722049</c:v>
                </c:pt>
                <c:pt idx="211">
                  <c:v>-133.65578082084653</c:v>
                </c:pt>
                <c:pt idx="212">
                  <c:v>-118.36849313545227</c:v>
                </c:pt>
                <c:pt idx="213">
                  <c:v>-133.34806417894359</c:v>
                </c:pt>
                <c:pt idx="214">
                  <c:v>-129.15108515834811</c:v>
                </c:pt>
                <c:pt idx="215">
                  <c:v>-128.42391456651688</c:v>
                </c:pt>
                <c:pt idx="216">
                  <c:v>-127.70268251991274</c:v>
                </c:pt>
                <c:pt idx="217">
                  <c:v>-129.21080512142177</c:v>
                </c:pt>
                <c:pt idx="218">
                  <c:v>-117.05977251529691</c:v>
                </c:pt>
                <c:pt idx="219">
                  <c:v>-104.2463122258186</c:v>
                </c:pt>
                <c:pt idx="220">
                  <c:v>-90.138711851120036</c:v>
                </c:pt>
                <c:pt idx="221">
                  <c:v>-96.001673213481922</c:v>
                </c:pt>
                <c:pt idx="222">
                  <c:v>-99.276717882633193</c:v>
                </c:pt>
                <c:pt idx="223">
                  <c:v>-105.85903122377391</c:v>
                </c:pt>
                <c:pt idx="224">
                  <c:v>-130.38755624294282</c:v>
                </c:pt>
                <c:pt idx="225">
                  <c:v>-130.16836659145355</c:v>
                </c:pt>
                <c:pt idx="226">
                  <c:v>-139.8103597693443</c:v>
                </c:pt>
                <c:pt idx="227">
                  <c:v>-141.61041947364805</c:v>
                </c:pt>
                <c:pt idx="228">
                  <c:v>-140.29086202287675</c:v>
                </c:pt>
                <c:pt idx="229">
                  <c:v>-115.80453298950198</c:v>
                </c:pt>
                <c:pt idx="230">
                  <c:v>-115.34201089620592</c:v>
                </c:pt>
                <c:pt idx="231">
                  <c:v>-125.28444102811812</c:v>
                </c:pt>
                <c:pt idx="232">
                  <c:v>-119.83262171697618</c:v>
                </c:pt>
                <c:pt idx="233">
                  <c:v>-136.43271157884595</c:v>
                </c:pt>
                <c:pt idx="234">
                  <c:v>-135.38192334413532</c:v>
                </c:pt>
                <c:pt idx="235">
                  <c:v>-174.00901569557192</c:v>
                </c:pt>
                <c:pt idx="236">
                  <c:v>-168.34570336055756</c:v>
                </c:pt>
                <c:pt idx="237">
                  <c:v>-147.78807772541046</c:v>
                </c:pt>
                <c:pt idx="238">
                  <c:v>-139.73970642518992</c:v>
                </c:pt>
                <c:pt idx="239">
                  <c:v>-148.14414053535458</c:v>
                </c:pt>
                <c:pt idx="240">
                  <c:v>-127.6345884180069</c:v>
                </c:pt>
                <c:pt idx="241">
                  <c:v>-120.92871303176881</c:v>
                </c:pt>
                <c:pt idx="242">
                  <c:v>-113.25024076652522</c:v>
                </c:pt>
                <c:pt idx="243">
                  <c:v>-127.37559589195249</c:v>
                </c:pt>
                <c:pt idx="244">
                  <c:v>-134.12672277450565</c:v>
                </c:pt>
                <c:pt idx="245">
                  <c:v>-138.98679165697095</c:v>
                </c:pt>
                <c:pt idx="246">
                  <c:v>-137.72816829061509</c:v>
                </c:pt>
                <c:pt idx="247">
                  <c:v>-144.78435898923874</c:v>
                </c:pt>
                <c:pt idx="248">
                  <c:v>-140.77496535444257</c:v>
                </c:pt>
                <c:pt idx="249">
                  <c:v>-138.32898996305465</c:v>
                </c:pt>
                <c:pt idx="250">
                  <c:v>-137.78726200246811</c:v>
                </c:pt>
                <c:pt idx="251">
                  <c:v>-136.19593384170531</c:v>
                </c:pt>
                <c:pt idx="252">
                  <c:v>-137.04783654689794</c:v>
                </c:pt>
                <c:pt idx="253">
                  <c:v>-150.86632708120345</c:v>
                </c:pt>
                <c:pt idx="254">
                  <c:v>-158.50028507614135</c:v>
                </c:pt>
                <c:pt idx="255">
                  <c:v>-155.53391071653371</c:v>
                </c:pt>
                <c:pt idx="256">
                  <c:v>-150.31163610029222</c:v>
                </c:pt>
                <c:pt idx="257">
                  <c:v>-146.90202138853073</c:v>
                </c:pt>
                <c:pt idx="258">
                  <c:v>-141.85527856731414</c:v>
                </c:pt>
                <c:pt idx="259">
                  <c:v>-140.11327288484571</c:v>
                </c:pt>
                <c:pt idx="260">
                  <c:v>-136.55816387605665</c:v>
                </c:pt>
                <c:pt idx="261">
                  <c:v>-151.28730588102343</c:v>
                </c:pt>
                <c:pt idx="262">
                  <c:v>-154.27346799278257</c:v>
                </c:pt>
                <c:pt idx="263">
                  <c:v>-162.12775974369055</c:v>
                </c:pt>
                <c:pt idx="264">
                  <c:v>-162.02731448936458</c:v>
                </c:pt>
                <c:pt idx="265">
                  <c:v>-157.60241729211805</c:v>
                </c:pt>
                <c:pt idx="266">
                  <c:v>-157.25287780237196</c:v>
                </c:pt>
                <c:pt idx="267">
                  <c:v>-148.51206924533841</c:v>
                </c:pt>
                <c:pt idx="268">
                  <c:v>-151.34143044853215</c:v>
                </c:pt>
                <c:pt idx="269">
                  <c:v>-164.49300201559066</c:v>
                </c:pt>
                <c:pt idx="270">
                  <c:v>-182.07345434856416</c:v>
                </c:pt>
                <c:pt idx="271">
                  <c:v>-184.01800979232786</c:v>
                </c:pt>
                <c:pt idx="272">
                  <c:v>-188.38755378389362</c:v>
                </c:pt>
                <c:pt idx="273">
                  <c:v>-202.82000686120989</c:v>
                </c:pt>
                <c:pt idx="274">
                  <c:v>-191.52782105970385</c:v>
                </c:pt>
                <c:pt idx="275">
                  <c:v>-197.48973713684086</c:v>
                </c:pt>
                <c:pt idx="276">
                  <c:v>-199.17135315752029</c:v>
                </c:pt>
                <c:pt idx="277">
                  <c:v>-206.50148799657825</c:v>
                </c:pt>
                <c:pt idx="278">
                  <c:v>-212.21788622045517</c:v>
                </c:pt>
                <c:pt idx="279">
                  <c:v>-207.86404833221434</c:v>
                </c:pt>
                <c:pt idx="280">
                  <c:v>-219.94486532306678</c:v>
                </c:pt>
                <c:pt idx="281">
                  <c:v>-227.80058904361726</c:v>
                </c:pt>
                <c:pt idx="282">
                  <c:v>-214.65127063083656</c:v>
                </c:pt>
                <c:pt idx="283">
                  <c:v>-232.17394504690162</c:v>
                </c:pt>
                <c:pt idx="284">
                  <c:v>-232.04959761095046</c:v>
                </c:pt>
                <c:pt idx="285">
                  <c:v>-238.50559406900402</c:v>
                </c:pt>
                <c:pt idx="286">
                  <c:v>-245.28139410495754</c:v>
                </c:pt>
                <c:pt idx="287">
                  <c:v>-254.54774009847648</c:v>
                </c:pt>
                <c:pt idx="288">
                  <c:v>-232.20044432830804</c:v>
                </c:pt>
                <c:pt idx="289">
                  <c:v>-225.1049187393188</c:v>
                </c:pt>
                <c:pt idx="290">
                  <c:v>-229.61294081211088</c:v>
                </c:pt>
                <c:pt idx="291">
                  <c:v>-220.93871479701994</c:v>
                </c:pt>
                <c:pt idx="292">
                  <c:v>-218.32649437713627</c:v>
                </c:pt>
                <c:pt idx="293">
                  <c:v>-216.52910222578049</c:v>
                </c:pt>
                <c:pt idx="294">
                  <c:v>-226.80667532777784</c:v>
                </c:pt>
                <c:pt idx="295">
                  <c:v>-229.95897105693814</c:v>
                </c:pt>
                <c:pt idx="296">
                  <c:v>-229.55708784770968</c:v>
                </c:pt>
                <c:pt idx="297">
                  <c:v>-243.35248065090184</c:v>
                </c:pt>
                <c:pt idx="298">
                  <c:v>-253.78374010372161</c:v>
                </c:pt>
                <c:pt idx="299">
                  <c:v>-234.87502814340587</c:v>
                </c:pt>
                <c:pt idx="300">
                  <c:v>-216.56586743307116</c:v>
                </c:pt>
                <c:pt idx="301">
                  <c:v>-215.6311877708435</c:v>
                </c:pt>
                <c:pt idx="302">
                  <c:v>-215.7938656415939</c:v>
                </c:pt>
                <c:pt idx="303">
                  <c:v>-221.66970409440995</c:v>
                </c:pt>
                <c:pt idx="304">
                  <c:v>-225.14402547931675</c:v>
                </c:pt>
                <c:pt idx="305">
                  <c:v>-235.81877808952333</c:v>
                </c:pt>
                <c:pt idx="306">
                  <c:v>-233.30748778104783</c:v>
                </c:pt>
                <c:pt idx="307">
                  <c:v>-228.86633375406265</c:v>
                </c:pt>
                <c:pt idx="308">
                  <c:v>-222.96269220590594</c:v>
                </c:pt>
                <c:pt idx="309">
                  <c:v>-223.44553428792958</c:v>
                </c:pt>
                <c:pt idx="310">
                  <c:v>-218.65384085845949</c:v>
                </c:pt>
                <c:pt idx="311">
                  <c:v>-220.85716416835785</c:v>
                </c:pt>
                <c:pt idx="312">
                  <c:v>-212.46940036773677</c:v>
                </c:pt>
                <c:pt idx="313">
                  <c:v>-219.8128565044403</c:v>
                </c:pt>
                <c:pt idx="314">
                  <c:v>-236.04776698637005</c:v>
                </c:pt>
                <c:pt idx="315">
                  <c:v>-240.48343834304808</c:v>
                </c:pt>
                <c:pt idx="316">
                  <c:v>-247.12099522924424</c:v>
                </c:pt>
                <c:pt idx="317">
                  <c:v>-245.0230674791336</c:v>
                </c:pt>
                <c:pt idx="318">
                  <c:v>-249.07776912689206</c:v>
                </c:pt>
                <c:pt idx="319">
                  <c:v>-243.54979443359377</c:v>
                </c:pt>
                <c:pt idx="320">
                  <c:v>-242.71043681335448</c:v>
                </c:pt>
                <c:pt idx="321">
                  <c:v>-236.98711538219453</c:v>
                </c:pt>
                <c:pt idx="322">
                  <c:v>-222.76307368516922</c:v>
                </c:pt>
                <c:pt idx="323">
                  <c:v>-236.58836731481551</c:v>
                </c:pt>
                <c:pt idx="324">
                  <c:v>-247.96660329341893</c:v>
                </c:pt>
                <c:pt idx="325">
                  <c:v>-248.40180784654615</c:v>
                </c:pt>
                <c:pt idx="326">
                  <c:v>-248.11199963855745</c:v>
                </c:pt>
                <c:pt idx="327">
                  <c:v>-269.98111887264253</c:v>
                </c:pt>
                <c:pt idx="328">
                  <c:v>-268.43062191152575</c:v>
                </c:pt>
                <c:pt idx="329">
                  <c:v>-266.06079543447493</c:v>
                </c:pt>
                <c:pt idx="330">
                  <c:v>-252.23879915094381</c:v>
                </c:pt>
                <c:pt idx="331">
                  <c:v>-231.33607495307928</c:v>
                </c:pt>
                <c:pt idx="332">
                  <c:v>-233.61027330017089</c:v>
                </c:pt>
                <c:pt idx="333">
                  <c:v>-232.5056557908058</c:v>
                </c:pt>
                <c:pt idx="334">
                  <c:v>-220.34237448596951</c:v>
                </c:pt>
                <c:pt idx="335">
                  <c:v>-233.06009724140165</c:v>
                </c:pt>
                <c:pt idx="336">
                  <c:v>-245.3016398315429</c:v>
                </c:pt>
                <c:pt idx="337">
                  <c:v>-263.60890417623517</c:v>
                </c:pt>
                <c:pt idx="338">
                  <c:v>-285.0233503904343</c:v>
                </c:pt>
                <c:pt idx="339">
                  <c:v>-286.87353929758069</c:v>
                </c:pt>
                <c:pt idx="340">
                  <c:v>-275.50996073389058</c:v>
                </c:pt>
                <c:pt idx="341">
                  <c:v>-249.71596720695493</c:v>
                </c:pt>
                <c:pt idx="342">
                  <c:v>-272.30338728284835</c:v>
                </c:pt>
                <c:pt idx="343">
                  <c:v>-272.23592021751409</c:v>
                </c:pt>
                <c:pt idx="344">
                  <c:v>-244.61148475742345</c:v>
                </c:pt>
                <c:pt idx="345">
                  <c:v>-238.81725432777415</c:v>
                </c:pt>
                <c:pt idx="346">
                  <c:v>-238.17343401050567</c:v>
                </c:pt>
                <c:pt idx="347">
                  <c:v>-249.06691527938841</c:v>
                </c:pt>
                <c:pt idx="348">
                  <c:v>-265.26161688089365</c:v>
                </c:pt>
                <c:pt idx="349">
                  <c:v>-254.77342395448682</c:v>
                </c:pt>
                <c:pt idx="350">
                  <c:v>-245.54200680446621</c:v>
                </c:pt>
                <c:pt idx="351">
                  <c:v>-234.48017158555979</c:v>
                </c:pt>
                <c:pt idx="352">
                  <c:v>-229.11138903331766</c:v>
                </c:pt>
                <c:pt idx="353">
                  <c:v>-241.34611983251568</c:v>
                </c:pt>
                <c:pt idx="354">
                  <c:v>-230.39514391756057</c:v>
                </c:pt>
                <c:pt idx="355">
                  <c:v>-218.10952732706073</c:v>
                </c:pt>
                <c:pt idx="356">
                  <c:v>-219.62820148134227</c:v>
                </c:pt>
                <c:pt idx="357">
                  <c:v>-243.58748011684418</c:v>
                </c:pt>
                <c:pt idx="358">
                  <c:v>-259.33792231178279</c:v>
                </c:pt>
                <c:pt idx="359">
                  <c:v>-252.6413761796951</c:v>
                </c:pt>
                <c:pt idx="360">
                  <c:v>-214.10245429182049</c:v>
                </c:pt>
                <c:pt idx="361">
                  <c:v>-225.1207889204025</c:v>
                </c:pt>
                <c:pt idx="362">
                  <c:v>-238.3345258383751</c:v>
                </c:pt>
                <c:pt idx="363">
                  <c:v>-225.85596156549457</c:v>
                </c:pt>
                <c:pt idx="364">
                  <c:v>-223.68411253309256</c:v>
                </c:pt>
                <c:pt idx="365">
                  <c:v>-244.05498787307738</c:v>
                </c:pt>
                <c:pt idx="366">
                  <c:v>-263.40317529153822</c:v>
                </c:pt>
                <c:pt idx="367">
                  <c:v>-256.48566569757463</c:v>
                </c:pt>
                <c:pt idx="368">
                  <c:v>-256.79208123064041</c:v>
                </c:pt>
                <c:pt idx="369">
                  <c:v>-266.23710723543161</c:v>
                </c:pt>
                <c:pt idx="370">
                  <c:v>-275.10347018909459</c:v>
                </c:pt>
                <c:pt idx="371">
                  <c:v>-266.03125969171526</c:v>
                </c:pt>
                <c:pt idx="372">
                  <c:v>-244.10827892589572</c:v>
                </c:pt>
                <c:pt idx="373">
                  <c:v>-241.68230064964291</c:v>
                </c:pt>
                <c:pt idx="374">
                  <c:v>-239.5336809535026</c:v>
                </c:pt>
                <c:pt idx="375">
                  <c:v>-226.48955774116513</c:v>
                </c:pt>
                <c:pt idx="376">
                  <c:v>-244.45221467351917</c:v>
                </c:pt>
                <c:pt idx="377">
                  <c:v>-239.18200164031981</c:v>
                </c:pt>
                <c:pt idx="378">
                  <c:v>-231.6076888227463</c:v>
                </c:pt>
                <c:pt idx="379">
                  <c:v>-231.7102896337509</c:v>
                </c:pt>
                <c:pt idx="380">
                  <c:v>-226.38938369464876</c:v>
                </c:pt>
                <c:pt idx="381">
                  <c:v>-240.38711453485485</c:v>
                </c:pt>
                <c:pt idx="382">
                  <c:v>-236.99315150928504</c:v>
                </c:pt>
                <c:pt idx="383">
                  <c:v>-256.5068080925941</c:v>
                </c:pt>
                <c:pt idx="384">
                  <c:v>-268.94627821731569</c:v>
                </c:pt>
                <c:pt idx="385">
                  <c:v>-239.69731161403655</c:v>
                </c:pt>
                <c:pt idx="386">
                  <c:v>-214.26786837196357</c:v>
                </c:pt>
                <c:pt idx="387">
                  <c:v>-222.72674279832842</c:v>
                </c:pt>
                <c:pt idx="388">
                  <c:v>-228.68631148576742</c:v>
                </c:pt>
                <c:pt idx="389">
                  <c:v>-230.89983694648737</c:v>
                </c:pt>
                <c:pt idx="390">
                  <c:v>-245.83426970148082</c:v>
                </c:pt>
                <c:pt idx="391">
                  <c:v>-236.97416891098021</c:v>
                </c:pt>
                <c:pt idx="392">
                  <c:v>-232.44204137134545</c:v>
                </c:pt>
                <c:pt idx="393">
                  <c:v>-237.34349169731144</c:v>
                </c:pt>
                <c:pt idx="394">
                  <c:v>-240.98735812616349</c:v>
                </c:pt>
                <c:pt idx="395">
                  <c:v>-237.84294294214249</c:v>
                </c:pt>
                <c:pt idx="396">
                  <c:v>-214.26336201715469</c:v>
                </c:pt>
                <c:pt idx="397">
                  <c:v>-222.95825890636439</c:v>
                </c:pt>
                <c:pt idx="398">
                  <c:v>-260.37789092206958</c:v>
                </c:pt>
                <c:pt idx="399">
                  <c:v>-261.75606125211715</c:v>
                </c:pt>
                <c:pt idx="400">
                  <c:v>-274.56544636583322</c:v>
                </c:pt>
                <c:pt idx="401">
                  <c:v>-277.10401216840734</c:v>
                </c:pt>
                <c:pt idx="402">
                  <c:v>-274.83573186969761</c:v>
                </c:pt>
                <c:pt idx="403">
                  <c:v>-257.20998485469823</c:v>
                </c:pt>
                <c:pt idx="404">
                  <c:v>-225.31091077232361</c:v>
                </c:pt>
                <c:pt idx="405">
                  <c:v>-225.54576898288724</c:v>
                </c:pt>
                <c:pt idx="406">
                  <c:v>-221.33448597383494</c:v>
                </c:pt>
                <c:pt idx="407">
                  <c:v>-221.92919251871109</c:v>
                </c:pt>
                <c:pt idx="408">
                  <c:v>-213.21750818014146</c:v>
                </c:pt>
                <c:pt idx="409">
                  <c:v>-213.55545594978338</c:v>
                </c:pt>
                <c:pt idx="410">
                  <c:v>-229.35101209163668</c:v>
                </c:pt>
                <c:pt idx="411">
                  <c:v>-220.4227300424576</c:v>
                </c:pt>
                <c:pt idx="412">
                  <c:v>-224.36234763908391</c:v>
                </c:pt>
                <c:pt idx="413">
                  <c:v>-249.98285294675827</c:v>
                </c:pt>
                <c:pt idx="414">
                  <c:v>-237.49010099363323</c:v>
                </c:pt>
                <c:pt idx="415">
                  <c:v>-242.0096302580834</c:v>
                </c:pt>
                <c:pt idx="416">
                  <c:v>-242.77519392013551</c:v>
                </c:pt>
                <c:pt idx="417">
                  <c:v>-220.48921678352349</c:v>
                </c:pt>
                <c:pt idx="418">
                  <c:v>-219.36232526874539</c:v>
                </c:pt>
                <c:pt idx="419">
                  <c:v>-216.46332430887219</c:v>
                </c:pt>
                <c:pt idx="420">
                  <c:v>-209.91349035787579</c:v>
                </c:pt>
                <c:pt idx="421">
                  <c:v>-190.08503081274034</c:v>
                </c:pt>
                <c:pt idx="422">
                  <c:v>-186.53399234962461</c:v>
                </c:pt>
                <c:pt idx="423">
                  <c:v>-190.40390737962719</c:v>
                </c:pt>
                <c:pt idx="424">
                  <c:v>-190.78855443572996</c:v>
                </c:pt>
                <c:pt idx="425">
                  <c:v>-176.89443113613129</c:v>
                </c:pt>
                <c:pt idx="426">
                  <c:v>-188.71803850221636</c:v>
                </c:pt>
                <c:pt idx="427">
                  <c:v>-210.37940398645401</c:v>
                </c:pt>
                <c:pt idx="428">
                  <c:v>-220.6900553236008</c:v>
                </c:pt>
                <c:pt idx="429">
                  <c:v>-227.38779263687138</c:v>
                </c:pt>
                <c:pt idx="430">
                  <c:v>-236.21548777055739</c:v>
                </c:pt>
                <c:pt idx="431">
                  <c:v>-216.93516686820982</c:v>
                </c:pt>
                <c:pt idx="432">
                  <c:v>-222.18224497508999</c:v>
                </c:pt>
                <c:pt idx="433">
                  <c:v>-218.53151937580111</c:v>
                </c:pt>
                <c:pt idx="434">
                  <c:v>-207.50302529954911</c:v>
                </c:pt>
                <c:pt idx="435">
                  <c:v>-219.02162388277054</c:v>
                </c:pt>
                <c:pt idx="436">
                  <c:v>-214.58238842773437</c:v>
                </c:pt>
                <c:pt idx="437">
                  <c:v>-203.28895650434498</c:v>
                </c:pt>
                <c:pt idx="438">
                  <c:v>-210.9009379272461</c:v>
                </c:pt>
                <c:pt idx="439">
                  <c:v>-210.11096629333497</c:v>
                </c:pt>
                <c:pt idx="440">
                  <c:v>-217.02103124380113</c:v>
                </c:pt>
                <c:pt idx="441">
                  <c:v>-226.16463144397738</c:v>
                </c:pt>
                <c:pt idx="442">
                  <c:v>-209.26371886253355</c:v>
                </c:pt>
                <c:pt idx="443">
                  <c:v>-217.89504081726074</c:v>
                </c:pt>
                <c:pt idx="444">
                  <c:v>-225.28274281406408</c:v>
                </c:pt>
                <c:pt idx="445">
                  <c:v>-217.03419030141828</c:v>
                </c:pt>
                <c:pt idx="446">
                  <c:v>-203.52515131473541</c:v>
                </c:pt>
                <c:pt idx="447">
                  <c:v>-202.0431121535301</c:v>
                </c:pt>
                <c:pt idx="448">
                  <c:v>-208.3527880120277</c:v>
                </c:pt>
                <c:pt idx="449">
                  <c:v>-212.48999134349822</c:v>
                </c:pt>
                <c:pt idx="450">
                  <c:v>-219.94322146511081</c:v>
                </c:pt>
                <c:pt idx="451">
                  <c:v>-208.46224249076846</c:v>
                </c:pt>
                <c:pt idx="452">
                  <c:v>-207.77494116640094</c:v>
                </c:pt>
                <c:pt idx="453">
                  <c:v>-246.96950298547745</c:v>
                </c:pt>
                <c:pt idx="454">
                  <c:v>-246.38400825214393</c:v>
                </c:pt>
                <c:pt idx="455">
                  <c:v>-224.7339276556969</c:v>
                </c:pt>
                <c:pt idx="456">
                  <c:v>-223.6680973749161</c:v>
                </c:pt>
                <c:pt idx="457">
                  <c:v>-220.98762318468096</c:v>
                </c:pt>
                <c:pt idx="458">
                  <c:v>-225.21024392795562</c:v>
                </c:pt>
                <c:pt idx="459">
                  <c:v>-232.53365648889536</c:v>
                </c:pt>
                <c:pt idx="460">
                  <c:v>-230.10179412555692</c:v>
                </c:pt>
                <c:pt idx="461">
                  <c:v>-244.76030935573579</c:v>
                </c:pt>
                <c:pt idx="462">
                  <c:v>-247.20097288942338</c:v>
                </c:pt>
                <c:pt idx="463">
                  <c:v>-229.62679447460181</c:v>
                </c:pt>
                <c:pt idx="464">
                  <c:v>-230.6328037400246</c:v>
                </c:pt>
                <c:pt idx="465">
                  <c:v>-246.49303897428513</c:v>
                </c:pt>
                <c:pt idx="466">
                  <c:v>-250.41790850353243</c:v>
                </c:pt>
                <c:pt idx="467">
                  <c:v>-256.16177479887006</c:v>
                </c:pt>
                <c:pt idx="468">
                  <c:v>-253.41486929607385</c:v>
                </c:pt>
                <c:pt idx="469">
                  <c:v>-252.74103993415827</c:v>
                </c:pt>
                <c:pt idx="470">
                  <c:v>-247.40740498733521</c:v>
                </c:pt>
                <c:pt idx="471">
                  <c:v>-236.02724847078326</c:v>
                </c:pt>
                <c:pt idx="472">
                  <c:v>-227.16473647451403</c:v>
                </c:pt>
                <c:pt idx="473">
                  <c:v>-219.63294015502936</c:v>
                </c:pt>
                <c:pt idx="474">
                  <c:v>-220.10132832813264</c:v>
                </c:pt>
                <c:pt idx="475">
                  <c:v>-218.12957820749284</c:v>
                </c:pt>
                <c:pt idx="476">
                  <c:v>-205.35757956266406</c:v>
                </c:pt>
                <c:pt idx="477">
                  <c:v>-201.705314909935</c:v>
                </c:pt>
                <c:pt idx="478">
                  <c:v>-205.31110843181608</c:v>
                </c:pt>
                <c:pt idx="479">
                  <c:v>-206.79900165081028</c:v>
                </c:pt>
                <c:pt idx="480">
                  <c:v>-214.64663979053495</c:v>
                </c:pt>
                <c:pt idx="481">
                  <c:v>-210.84070168161389</c:v>
                </c:pt>
                <c:pt idx="482">
                  <c:v>-215.31655394792557</c:v>
                </c:pt>
                <c:pt idx="483">
                  <c:v>-207.89546194553373</c:v>
                </c:pt>
                <c:pt idx="484">
                  <c:v>-209.4876849884987</c:v>
                </c:pt>
                <c:pt idx="485">
                  <c:v>-201.86229721069333</c:v>
                </c:pt>
                <c:pt idx="486">
                  <c:v>-179.39046518468859</c:v>
                </c:pt>
                <c:pt idx="487">
                  <c:v>-179.02372192716598</c:v>
                </c:pt>
                <c:pt idx="488">
                  <c:v>-179.89967148828509</c:v>
                </c:pt>
                <c:pt idx="489">
                  <c:v>-185.65568490648275</c:v>
                </c:pt>
                <c:pt idx="490">
                  <c:v>-188.14852366733555</c:v>
                </c:pt>
                <c:pt idx="491">
                  <c:v>-176.73359395122526</c:v>
                </c:pt>
                <c:pt idx="492">
                  <c:v>-175.76729634332656</c:v>
                </c:pt>
                <c:pt idx="493">
                  <c:v>-182.59054919481281</c:v>
                </c:pt>
                <c:pt idx="494">
                  <c:v>-175.82490969991682</c:v>
                </c:pt>
                <c:pt idx="495">
                  <c:v>-175.84665151500701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3A-4A12-B6FC-8102756A2356}"/>
            </c:ext>
          </c:extLst>
        </c:ser>
        <c:ser>
          <c:idx val="6"/>
          <c:order val="6"/>
          <c:tx>
            <c:strRef>
              <c:f>stat!$C$119</c:f>
              <c:strCache>
                <c:ptCount val="1"/>
                <c:pt idx="0">
                  <c:v>TELEFO 2.502 PERP nc-27</c:v>
                </c:pt>
              </c:strCache>
            </c:strRef>
          </c:tx>
          <c:spPr>
            <a:ln w="28575" cap="rnd">
              <a:solidFill>
                <a:schemeClr val="accent1">
                  <a:tint val="6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62000"/>
                </a:schemeClr>
              </a:solidFill>
              <a:ln w="9525">
                <a:solidFill>
                  <a:schemeClr val="accent1">
                    <a:tint val="62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stat!$Q$119:$SR$119</c:f>
              <c:numCache>
                <c:formatCode>0</c:formatCode>
                <c:ptCount val="496"/>
                <c:pt idx="0">
                  <c:v>18.573235410094242</c:v>
                </c:pt>
                <c:pt idx="1">
                  <c:v>16.586171717405307</c:v>
                </c:pt>
                <c:pt idx="2">
                  <c:v>0.84974624741079197</c:v>
                </c:pt>
                <c:pt idx="3">
                  <c:v>15.042336932301566</c:v>
                </c:pt>
                <c:pt idx="4">
                  <c:v>5.6166731430888035</c:v>
                </c:pt>
                <c:pt idx="5">
                  <c:v>2.1419185391068822</c:v>
                </c:pt>
                <c:pt idx="6">
                  <c:v>13.159038587927796</c:v>
                </c:pt>
                <c:pt idx="7">
                  <c:v>26.996175162076952</c:v>
                </c:pt>
                <c:pt idx="8">
                  <c:v>40.975466577231941</c:v>
                </c:pt>
                <c:pt idx="9">
                  <c:v>34.461858292579677</c:v>
                </c:pt>
                <c:pt idx="10">
                  <c:v>39.932949404001249</c:v>
                </c:pt>
                <c:pt idx="11">
                  <c:v>18.723395733952486</c:v>
                </c:pt>
                <c:pt idx="12">
                  <c:v>40.473862368941298</c:v>
                </c:pt>
                <c:pt idx="13">
                  <c:v>35.542795823395238</c:v>
                </c:pt>
                <c:pt idx="14">
                  <c:v>41.18772146016363</c:v>
                </c:pt>
                <c:pt idx="15">
                  <c:v>35.902538348853625</c:v>
                </c:pt>
                <c:pt idx="16">
                  <c:v>12.345852957308296</c:v>
                </c:pt>
                <c:pt idx="17">
                  <c:v>50.698235150337212</c:v>
                </c:pt>
                <c:pt idx="18">
                  <c:v>44.441409739971164</c:v>
                </c:pt>
                <c:pt idx="19">
                  <c:v>75.855952147662606</c:v>
                </c:pt>
                <c:pt idx="20">
                  <c:v>66.586556654095659</c:v>
                </c:pt>
                <c:pt idx="21">
                  <c:v>64.26083947378396</c:v>
                </c:pt>
                <c:pt idx="22">
                  <c:v>32.259889975130534</c:v>
                </c:pt>
                <c:pt idx="23">
                  <c:v>2.9363679462671257</c:v>
                </c:pt>
                <c:pt idx="24">
                  <c:v>25.083335006296636</c:v>
                </c:pt>
                <c:pt idx="25">
                  <c:v>11.883568618953234</c:v>
                </c:pt>
                <c:pt idx="26">
                  <c:v>25.075855847060666</c:v>
                </c:pt>
                <c:pt idx="27">
                  <c:v>47.395550685644196</c:v>
                </c:pt>
                <c:pt idx="28">
                  <c:v>70.938114471316339</c:v>
                </c:pt>
                <c:pt idx="29">
                  <c:v>62.677324186682654</c:v>
                </c:pt>
                <c:pt idx="30">
                  <c:v>66.904150782167903</c:v>
                </c:pt>
                <c:pt idx="31">
                  <c:v>72.097050629556179</c:v>
                </c:pt>
                <c:pt idx="32">
                  <c:v>104.97758429121973</c:v>
                </c:pt>
                <c:pt idx="33">
                  <c:v>98.865874668836568</c:v>
                </c:pt>
                <c:pt idx="34">
                  <c:v>80.351751507401445</c:v>
                </c:pt>
                <c:pt idx="35">
                  <c:v>99.333332780659191</c:v>
                </c:pt>
                <c:pt idx="36">
                  <c:v>95.147207284390902</c:v>
                </c:pt>
                <c:pt idx="37">
                  <c:v>131.27637739032502</c:v>
                </c:pt>
                <c:pt idx="38">
                  <c:v>128.89615248382091</c:v>
                </c:pt>
                <c:pt idx="39">
                  <c:v>127.83002728569505</c:v>
                </c:pt>
                <c:pt idx="40">
                  <c:v>116.70000079381464</c:v>
                </c:pt>
                <c:pt idx="41">
                  <c:v>121.95400183135268</c:v>
                </c:pt>
                <c:pt idx="42">
                  <c:v>131.12458506900072</c:v>
                </c:pt>
                <c:pt idx="43">
                  <c:v>134.15570619225502</c:v>
                </c:pt>
                <c:pt idx="44">
                  <c:v>98.304406957924357</c:v>
                </c:pt>
                <c:pt idx="45">
                  <c:v>105.76560696500542</c:v>
                </c:pt>
                <c:pt idx="46">
                  <c:v>92.750396508753283</c:v>
                </c:pt>
                <c:pt idx="47">
                  <c:v>96.430336707949607</c:v>
                </c:pt>
                <c:pt idx="48">
                  <c:v>94.04304862827064</c:v>
                </c:pt>
                <c:pt idx="49">
                  <c:v>118.70370956462625</c:v>
                </c:pt>
                <c:pt idx="50">
                  <c:v>122.66662923592332</c:v>
                </c:pt>
                <c:pt idx="51">
                  <c:v>117.92323659372335</c:v>
                </c:pt>
                <c:pt idx="52">
                  <c:v>99.06691598141191</c:v>
                </c:pt>
                <c:pt idx="53">
                  <c:v>104.57655009084937</c:v>
                </c:pt>
                <c:pt idx="54">
                  <c:v>150.63825271022318</c:v>
                </c:pt>
                <c:pt idx="55">
                  <c:v>112.32212124997375</c:v>
                </c:pt>
                <c:pt idx="56">
                  <c:v>98.423402068376561</c:v>
                </c:pt>
                <c:pt idx="57">
                  <c:v>101.76848943698405</c:v>
                </c:pt>
                <c:pt idx="58">
                  <c:v>119.24876125258209</c:v>
                </c:pt>
                <c:pt idx="59">
                  <c:v>78.723223403871089</c:v>
                </c:pt>
                <c:pt idx="60">
                  <c:v>50.812245781004435</c:v>
                </c:pt>
                <c:pt idx="61">
                  <c:v>85.243457050442657</c:v>
                </c:pt>
                <c:pt idx="62">
                  <c:v>72.295823754191417</c:v>
                </c:pt>
                <c:pt idx="63">
                  <c:v>79.129330736517829</c:v>
                </c:pt>
                <c:pt idx="64">
                  <c:v>125.93383664590124</c:v>
                </c:pt>
                <c:pt idx="65">
                  <c:v>103.0948929282427</c:v>
                </c:pt>
                <c:pt idx="66">
                  <c:v>98.356448339819906</c:v>
                </c:pt>
                <c:pt idx="67">
                  <c:v>65.622572575688366</c:v>
                </c:pt>
                <c:pt idx="68">
                  <c:v>68.963213984787444</c:v>
                </c:pt>
                <c:pt idx="69">
                  <c:v>67.262480389833456</c:v>
                </c:pt>
                <c:pt idx="70">
                  <c:v>-2.7740538282395164</c:v>
                </c:pt>
                <c:pt idx="71">
                  <c:v>2.1398396832346407</c:v>
                </c:pt>
                <c:pt idx="72">
                  <c:v>-5.4290235242247036</c:v>
                </c:pt>
                <c:pt idx="73">
                  <c:v>61.887590020418202</c:v>
                </c:pt>
                <c:pt idx="74">
                  <c:v>84.677048505663834</c:v>
                </c:pt>
                <c:pt idx="75">
                  <c:v>44.223180668413647</c:v>
                </c:pt>
                <c:pt idx="76">
                  <c:v>81.525092262268117</c:v>
                </c:pt>
                <c:pt idx="77">
                  <c:v>85.177994190692971</c:v>
                </c:pt>
                <c:pt idx="78">
                  <c:v>151.45605006867646</c:v>
                </c:pt>
                <c:pt idx="79">
                  <c:v>126.5472205126286</c:v>
                </c:pt>
                <c:pt idx="80">
                  <c:v>161.6265394203067</c:v>
                </c:pt>
                <c:pt idx="81">
                  <c:v>154.64595600116252</c:v>
                </c:pt>
                <c:pt idx="82">
                  <c:v>133.05239595830437</c:v>
                </c:pt>
                <c:pt idx="83">
                  <c:v>125.60719343042376</c:v>
                </c:pt>
                <c:pt idx="84">
                  <c:v>95.568718276739105</c:v>
                </c:pt>
                <c:pt idx="85">
                  <c:v>62.600979125142089</c:v>
                </c:pt>
                <c:pt idx="86">
                  <c:v>42.087640358149997</c:v>
                </c:pt>
                <c:pt idx="87">
                  <c:v>24.023384920299065</c:v>
                </c:pt>
                <c:pt idx="88">
                  <c:v>22.196592892646777</c:v>
                </c:pt>
                <c:pt idx="89">
                  <c:v>16.814805201113245</c:v>
                </c:pt>
                <c:pt idx="90">
                  <c:v>6.092387476503859</c:v>
                </c:pt>
                <c:pt idx="91">
                  <c:v>6.1576724081635348</c:v>
                </c:pt>
                <c:pt idx="92">
                  <c:v>4.1279631193280295</c:v>
                </c:pt>
                <c:pt idx="93">
                  <c:v>1.7261383022666053</c:v>
                </c:pt>
                <c:pt idx="94">
                  <c:v>-3.7357848505973834</c:v>
                </c:pt>
                <c:pt idx="95">
                  <c:v>-9.9609762991070738</c:v>
                </c:pt>
                <c:pt idx="96">
                  <c:v>-13.478904492080204</c:v>
                </c:pt>
                <c:pt idx="97">
                  <c:v>-14.065221954882134</c:v>
                </c:pt>
                <c:pt idx="98">
                  <c:v>-15.72330117225647</c:v>
                </c:pt>
                <c:pt idx="99">
                  <c:v>-14.377928761303423</c:v>
                </c:pt>
                <c:pt idx="100">
                  <c:v>-15.902188867330551</c:v>
                </c:pt>
                <c:pt idx="101">
                  <c:v>-17.175855546295622</c:v>
                </c:pt>
                <c:pt idx="102">
                  <c:v>-20.958650981724247</c:v>
                </c:pt>
                <c:pt idx="103">
                  <c:v>-26.327061297476291</c:v>
                </c:pt>
                <c:pt idx="104">
                  <c:v>-19.486971594035623</c:v>
                </c:pt>
                <c:pt idx="105">
                  <c:v>-21.18339083880187</c:v>
                </c:pt>
                <c:pt idx="106">
                  <c:v>-23.375353490412238</c:v>
                </c:pt>
                <c:pt idx="107">
                  <c:v>-26.210126361250872</c:v>
                </c:pt>
                <c:pt idx="108">
                  <c:v>-27.535899528741851</c:v>
                </c:pt>
                <c:pt idx="109">
                  <c:v>-27.306340189874163</c:v>
                </c:pt>
                <c:pt idx="110">
                  <c:v>-30.286587290525461</c:v>
                </c:pt>
                <c:pt idx="111">
                  <c:v>-30.478752431631108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3A-4A12-B6FC-8102756A2356}"/>
            </c:ext>
          </c:extLst>
        </c:ser>
        <c:ser>
          <c:idx val="7"/>
          <c:order val="7"/>
          <c:tx>
            <c:strRef>
              <c:f>stat!$C$120</c:f>
              <c:strCache>
                <c:ptCount val="1"/>
                <c:pt idx="0">
                  <c:v>TELEFO 2 7/8 PERP nc-27</c:v>
                </c:pt>
              </c:strCache>
            </c:strRef>
          </c:tx>
          <c:spPr>
            <a:ln w="28575" cap="rnd">
              <a:solidFill>
                <a:schemeClr val="accent1">
                  <a:tint val="4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46000"/>
                </a:schemeClr>
              </a:solidFill>
              <a:ln w="9525">
                <a:solidFill>
                  <a:schemeClr val="accent1">
                    <a:tint val="46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stat!$Q$120:$SR$120</c:f>
              <c:numCache>
                <c:formatCode>0</c:formatCode>
                <c:ptCount val="496"/>
                <c:pt idx="0">
                  <c:v>-8.5570890254974188</c:v>
                </c:pt>
                <c:pt idx="1">
                  <c:v>-9.5414160499572631</c:v>
                </c:pt>
                <c:pt idx="2">
                  <c:v>-24.290061902999867</c:v>
                </c:pt>
                <c:pt idx="3">
                  <c:v>-9.8649575862884262</c:v>
                </c:pt>
                <c:pt idx="4">
                  <c:v>-18.115614538192744</c:v>
                </c:pt>
                <c:pt idx="5">
                  <c:v>-21.045238359451275</c:v>
                </c:pt>
                <c:pt idx="6">
                  <c:v>-10.061889945983921</c:v>
                </c:pt>
                <c:pt idx="7">
                  <c:v>4.772453340530376</c:v>
                </c:pt>
                <c:pt idx="8">
                  <c:v>18.456061506271396</c:v>
                </c:pt>
                <c:pt idx="9">
                  <c:v>14.517116502761894</c:v>
                </c:pt>
                <c:pt idx="10">
                  <c:v>20.826871633529663</c:v>
                </c:pt>
                <c:pt idx="11">
                  <c:v>-2.3038598117828428</c:v>
                </c:pt>
                <c:pt idx="12">
                  <c:v>25.698049945831315</c:v>
                </c:pt>
                <c:pt idx="13">
                  <c:v>20.386712024688677</c:v>
                </c:pt>
                <c:pt idx="14">
                  <c:v>30.640353191375709</c:v>
                </c:pt>
                <c:pt idx="15">
                  <c:v>29.65324398612978</c:v>
                </c:pt>
                <c:pt idx="16">
                  <c:v>3.9135770034790198</c:v>
                </c:pt>
                <c:pt idx="17">
                  <c:v>43.248959226608292</c:v>
                </c:pt>
                <c:pt idx="18">
                  <c:v>36.495494516372673</c:v>
                </c:pt>
                <c:pt idx="19">
                  <c:v>63.934733631134065</c:v>
                </c:pt>
                <c:pt idx="20">
                  <c:v>55.538574260711641</c:v>
                </c:pt>
                <c:pt idx="21">
                  <c:v>54.725010267257687</c:v>
                </c:pt>
                <c:pt idx="22">
                  <c:v>21.018022506713862</c:v>
                </c:pt>
                <c:pt idx="23">
                  <c:v>-9.9544129657745088</c:v>
                </c:pt>
                <c:pt idx="24">
                  <c:v>11.84961658287051</c:v>
                </c:pt>
                <c:pt idx="25">
                  <c:v>-2.6100458431243396</c:v>
                </c:pt>
                <c:pt idx="26">
                  <c:v>8.6018790206908875</c:v>
                </c:pt>
                <c:pt idx="27">
                  <c:v>29.839145315170299</c:v>
                </c:pt>
                <c:pt idx="28">
                  <c:v>57.032702304840086</c:v>
                </c:pt>
                <c:pt idx="29">
                  <c:v>46.407482940673844</c:v>
                </c:pt>
                <c:pt idx="30">
                  <c:v>44.617874261856059</c:v>
                </c:pt>
                <c:pt idx="31">
                  <c:v>55.705770074844338</c:v>
                </c:pt>
                <c:pt idx="32">
                  <c:v>77.396263893127468</c:v>
                </c:pt>
                <c:pt idx="33">
                  <c:v>69.357161396026584</c:v>
                </c:pt>
                <c:pt idx="34">
                  <c:v>50.344683290481612</c:v>
                </c:pt>
                <c:pt idx="35">
                  <c:v>68.141319957733174</c:v>
                </c:pt>
                <c:pt idx="36">
                  <c:v>63.483271907806397</c:v>
                </c:pt>
                <c:pt idx="37">
                  <c:v>99.543548658370923</c:v>
                </c:pt>
                <c:pt idx="38">
                  <c:v>97.315503786087049</c:v>
                </c:pt>
                <c:pt idx="39">
                  <c:v>90.862191680908154</c:v>
                </c:pt>
                <c:pt idx="40">
                  <c:v>81.57467765045169</c:v>
                </c:pt>
                <c:pt idx="41">
                  <c:v>86.828753190994291</c:v>
                </c:pt>
                <c:pt idx="42">
                  <c:v>98.967412200927697</c:v>
                </c:pt>
                <c:pt idx="43">
                  <c:v>97.494909160613986</c:v>
                </c:pt>
                <c:pt idx="44">
                  <c:v>59.443335597991961</c:v>
                </c:pt>
                <c:pt idx="45">
                  <c:v>64.902758670806861</c:v>
                </c:pt>
                <c:pt idx="46">
                  <c:v>50.111659646987903</c:v>
                </c:pt>
                <c:pt idx="47">
                  <c:v>53.487347209930419</c:v>
                </c:pt>
                <c:pt idx="48">
                  <c:v>53.901308216095003</c:v>
                </c:pt>
                <c:pt idx="49">
                  <c:v>78.291237268447844</c:v>
                </c:pt>
                <c:pt idx="50">
                  <c:v>82.516751205444336</c:v>
                </c:pt>
                <c:pt idx="51">
                  <c:v>75.331910171508753</c:v>
                </c:pt>
                <c:pt idx="52">
                  <c:v>56.228263711929344</c:v>
                </c:pt>
                <c:pt idx="53">
                  <c:v>57.994186611175564</c:v>
                </c:pt>
                <c:pt idx="54">
                  <c:v>105.0141219673157</c:v>
                </c:pt>
                <c:pt idx="55">
                  <c:v>67.944819747924839</c:v>
                </c:pt>
                <c:pt idx="56">
                  <c:v>55.371199710845985</c:v>
                </c:pt>
                <c:pt idx="57">
                  <c:v>62.911513137817394</c:v>
                </c:pt>
                <c:pt idx="58">
                  <c:v>78.996276609420761</c:v>
                </c:pt>
                <c:pt idx="59">
                  <c:v>42.894578973770194</c:v>
                </c:pt>
                <c:pt idx="60">
                  <c:v>18.529152873992928</c:v>
                </c:pt>
                <c:pt idx="61">
                  <c:v>48.583127281188979</c:v>
                </c:pt>
                <c:pt idx="62">
                  <c:v>39.125912696838384</c:v>
                </c:pt>
                <c:pt idx="63">
                  <c:v>50.677849691390975</c:v>
                </c:pt>
                <c:pt idx="64">
                  <c:v>98.478912204742414</c:v>
                </c:pt>
                <c:pt idx="65">
                  <c:v>75.098339263916046</c:v>
                </c:pt>
                <c:pt idx="66">
                  <c:v>67.246531064987153</c:v>
                </c:pt>
                <c:pt idx="67">
                  <c:v>33.414232650756844</c:v>
                </c:pt>
                <c:pt idx="68">
                  <c:v>35.613174144744789</c:v>
                </c:pt>
                <c:pt idx="69">
                  <c:v>34.987953971862794</c:v>
                </c:pt>
                <c:pt idx="70">
                  <c:v>-37.209589218139627</c:v>
                </c:pt>
                <c:pt idx="71">
                  <c:v>-31.49620363044744</c:v>
                </c:pt>
                <c:pt idx="72">
                  <c:v>-38.161299854278582</c:v>
                </c:pt>
                <c:pt idx="73">
                  <c:v>31.924332588195739</c:v>
                </c:pt>
                <c:pt idx="74">
                  <c:v>41.377212797164816</c:v>
                </c:pt>
                <c:pt idx="75">
                  <c:v>12.549588794708257</c:v>
                </c:pt>
                <c:pt idx="76">
                  <c:v>56.654518287658675</c:v>
                </c:pt>
                <c:pt idx="77">
                  <c:v>63.211256025314469</c:v>
                </c:pt>
                <c:pt idx="78">
                  <c:v>121.36829161262511</c:v>
                </c:pt>
                <c:pt idx="79">
                  <c:v>110.12246453285212</c:v>
                </c:pt>
                <c:pt idx="80">
                  <c:v>145.55866210365298</c:v>
                </c:pt>
                <c:pt idx="81">
                  <c:v>132.28634438896177</c:v>
                </c:pt>
                <c:pt idx="82">
                  <c:v>116.44391720008849</c:v>
                </c:pt>
                <c:pt idx="83">
                  <c:v>109.70699178695685</c:v>
                </c:pt>
                <c:pt idx="84">
                  <c:v>85.361476060867346</c:v>
                </c:pt>
                <c:pt idx="85">
                  <c:v>50.013456268310506</c:v>
                </c:pt>
                <c:pt idx="86">
                  <c:v>27.773606374740609</c:v>
                </c:pt>
                <c:pt idx="87">
                  <c:v>15.074358566284161</c:v>
                </c:pt>
                <c:pt idx="88">
                  <c:v>15.765611963272079</c:v>
                </c:pt>
                <c:pt idx="89">
                  <c:v>14.367799446105948</c:v>
                </c:pt>
                <c:pt idx="90">
                  <c:v>4.0397804622650142</c:v>
                </c:pt>
                <c:pt idx="91">
                  <c:v>3.3498984851837008</c:v>
                </c:pt>
                <c:pt idx="92">
                  <c:v>0.44869207572935466</c:v>
                </c:pt>
                <c:pt idx="93">
                  <c:v>-3.0950043106079193</c:v>
                </c:pt>
                <c:pt idx="94">
                  <c:v>-12.452800457000734</c:v>
                </c:pt>
                <c:pt idx="95">
                  <c:v>-20.57758871841429</c:v>
                </c:pt>
                <c:pt idx="96">
                  <c:v>-23.043547962188711</c:v>
                </c:pt>
                <c:pt idx="97">
                  <c:v>-24.11362495422361</c:v>
                </c:pt>
                <c:pt idx="98">
                  <c:v>-26.261773536682142</c:v>
                </c:pt>
                <c:pt idx="99">
                  <c:v>-26.578256162643441</c:v>
                </c:pt>
                <c:pt idx="100">
                  <c:v>-27.454426776885981</c:v>
                </c:pt>
                <c:pt idx="101">
                  <c:v>-28.134602315902697</c:v>
                </c:pt>
                <c:pt idx="102">
                  <c:v>-33.760420639038074</c:v>
                </c:pt>
                <c:pt idx="103">
                  <c:v>-41.967204214096057</c:v>
                </c:pt>
                <c:pt idx="104">
                  <c:v>-35.371220237731933</c:v>
                </c:pt>
                <c:pt idx="105">
                  <c:v>-36.744042200088501</c:v>
                </c:pt>
                <c:pt idx="106">
                  <c:v>-37.365317369461025</c:v>
                </c:pt>
                <c:pt idx="107">
                  <c:v>-41.348647130966185</c:v>
                </c:pt>
                <c:pt idx="108">
                  <c:v>-40.946128580093415</c:v>
                </c:pt>
                <c:pt idx="109">
                  <c:v>-38.184785091400101</c:v>
                </c:pt>
                <c:pt idx="110">
                  <c:v>-39.058851959228548</c:v>
                </c:pt>
                <c:pt idx="111">
                  <c:v>-37.752208366394029</c:v>
                </c:pt>
                <c:pt idx="112">
                  <c:v>-40.103708063125652</c:v>
                </c:pt>
                <c:pt idx="113">
                  <c:v>-42.245652366638183</c:v>
                </c:pt>
                <c:pt idx="114">
                  <c:v>-37.384298074722324</c:v>
                </c:pt>
                <c:pt idx="115">
                  <c:v>-33.668061769485462</c:v>
                </c:pt>
                <c:pt idx="116">
                  <c:v>-32.104157009124748</c:v>
                </c:pt>
                <c:pt idx="117">
                  <c:v>-32.479110078811658</c:v>
                </c:pt>
                <c:pt idx="118">
                  <c:v>-32.33550869369509</c:v>
                </c:pt>
                <c:pt idx="119">
                  <c:v>-39.716541051864624</c:v>
                </c:pt>
                <c:pt idx="120">
                  <c:v>-46.383414739608781</c:v>
                </c:pt>
                <c:pt idx="121">
                  <c:v>-49.145336975097678</c:v>
                </c:pt>
                <c:pt idx="122">
                  <c:v>-46.475734781265231</c:v>
                </c:pt>
                <c:pt idx="123">
                  <c:v>-49.439244970321653</c:v>
                </c:pt>
                <c:pt idx="124">
                  <c:v>-53.771155261993414</c:v>
                </c:pt>
                <c:pt idx="125">
                  <c:v>-56.025447299957278</c:v>
                </c:pt>
                <c:pt idx="126">
                  <c:v>-60.555281278610209</c:v>
                </c:pt>
                <c:pt idx="127">
                  <c:v>-54.361687114715608</c:v>
                </c:pt>
                <c:pt idx="128">
                  <c:v>-49.571899055480912</c:v>
                </c:pt>
                <c:pt idx="129">
                  <c:v>-47.049631879806526</c:v>
                </c:pt>
                <c:pt idx="130">
                  <c:v>-44.473221248626714</c:v>
                </c:pt>
                <c:pt idx="131">
                  <c:v>-37.965395740509024</c:v>
                </c:pt>
                <c:pt idx="132">
                  <c:v>-40.084220808029158</c:v>
                </c:pt>
                <c:pt idx="133">
                  <c:v>-45.727216728210436</c:v>
                </c:pt>
                <c:pt idx="134">
                  <c:v>-39.800215276718149</c:v>
                </c:pt>
                <c:pt idx="135">
                  <c:v>-40.416787004470848</c:v>
                </c:pt>
                <c:pt idx="136">
                  <c:v>-46.335588624954198</c:v>
                </c:pt>
                <c:pt idx="137">
                  <c:v>-41.585996316909757</c:v>
                </c:pt>
                <c:pt idx="138">
                  <c:v>-41.714516391754159</c:v>
                </c:pt>
                <c:pt idx="139">
                  <c:v>-44.295574659347551</c:v>
                </c:pt>
                <c:pt idx="140">
                  <c:v>-45.418126413345362</c:v>
                </c:pt>
                <c:pt idx="141">
                  <c:v>-42.217915281295774</c:v>
                </c:pt>
                <c:pt idx="142">
                  <c:v>-39.265486402511613</c:v>
                </c:pt>
                <c:pt idx="143">
                  <c:v>-40.24005340766908</c:v>
                </c:pt>
                <c:pt idx="144">
                  <c:v>-36.706987110137902</c:v>
                </c:pt>
                <c:pt idx="145">
                  <c:v>-38.758080970764127</c:v>
                </c:pt>
                <c:pt idx="146">
                  <c:v>-44.596272403717052</c:v>
                </c:pt>
                <c:pt idx="147">
                  <c:v>-44.931056549072281</c:v>
                </c:pt>
                <c:pt idx="148">
                  <c:v>-52.716442483902</c:v>
                </c:pt>
                <c:pt idx="149">
                  <c:v>-50.748957229614263</c:v>
                </c:pt>
                <c:pt idx="150">
                  <c:v>-44.857267919540419</c:v>
                </c:pt>
                <c:pt idx="151">
                  <c:v>-55.544901222228987</c:v>
                </c:pt>
                <c:pt idx="152">
                  <c:v>-57.364097579956081</c:v>
                </c:pt>
                <c:pt idx="153">
                  <c:v>-65.258244176864622</c:v>
                </c:pt>
                <c:pt idx="154">
                  <c:v>-61.231252408981334</c:v>
                </c:pt>
                <c:pt idx="155">
                  <c:v>-62.969915737152121</c:v>
                </c:pt>
                <c:pt idx="156">
                  <c:v>-68.985147356033337</c:v>
                </c:pt>
                <c:pt idx="157">
                  <c:v>-71.389411426544171</c:v>
                </c:pt>
                <c:pt idx="158">
                  <c:v>-71.91728733825687</c:v>
                </c:pt>
                <c:pt idx="159">
                  <c:v>-70.276604036331122</c:v>
                </c:pt>
                <c:pt idx="160">
                  <c:v>-70.890079643249493</c:v>
                </c:pt>
                <c:pt idx="161">
                  <c:v>-70.528935379028354</c:v>
                </c:pt>
                <c:pt idx="162">
                  <c:v>-62.963266721725461</c:v>
                </c:pt>
                <c:pt idx="163">
                  <c:v>-62.116233959198041</c:v>
                </c:pt>
                <c:pt idx="164">
                  <c:v>-60.015506189346326</c:v>
                </c:pt>
                <c:pt idx="165">
                  <c:v>-60.975140062332144</c:v>
                </c:pt>
                <c:pt idx="166">
                  <c:v>-55.702771638870217</c:v>
                </c:pt>
                <c:pt idx="167">
                  <c:v>-42.859961511611914</c:v>
                </c:pt>
                <c:pt idx="168">
                  <c:v>-42.578870149612385</c:v>
                </c:pt>
                <c:pt idx="169">
                  <c:v>-45.937085195541385</c:v>
                </c:pt>
                <c:pt idx="170">
                  <c:v>-56.495011785507188</c:v>
                </c:pt>
                <c:pt idx="171">
                  <c:v>-61.044503120422348</c:v>
                </c:pt>
                <c:pt idx="172">
                  <c:v>-56.529714086532579</c:v>
                </c:pt>
                <c:pt idx="173">
                  <c:v>-53.209700048446592</c:v>
                </c:pt>
                <c:pt idx="174">
                  <c:v>-54.01105132865905</c:v>
                </c:pt>
                <c:pt idx="175">
                  <c:v>-51.500823862075748</c:v>
                </c:pt>
                <c:pt idx="176">
                  <c:v>-52.296623828887959</c:v>
                </c:pt>
                <c:pt idx="177">
                  <c:v>-53.689411888122578</c:v>
                </c:pt>
                <c:pt idx="178">
                  <c:v>-60.163610101699788</c:v>
                </c:pt>
                <c:pt idx="179">
                  <c:v>-62.927684190750114</c:v>
                </c:pt>
                <c:pt idx="180">
                  <c:v>-64.291486417770386</c:v>
                </c:pt>
                <c:pt idx="181">
                  <c:v>-60.932544281005846</c:v>
                </c:pt>
                <c:pt idx="182">
                  <c:v>-60.415533182144173</c:v>
                </c:pt>
                <c:pt idx="183">
                  <c:v>-60.788161083221439</c:v>
                </c:pt>
                <c:pt idx="184">
                  <c:v>-63.084445329666124</c:v>
                </c:pt>
                <c:pt idx="185">
                  <c:v>-57.007736154556312</c:v>
                </c:pt>
                <c:pt idx="186">
                  <c:v>-61.253456464767481</c:v>
                </c:pt>
                <c:pt idx="187">
                  <c:v>-64.125296010971084</c:v>
                </c:pt>
                <c:pt idx="188">
                  <c:v>-64.287695102691629</c:v>
                </c:pt>
                <c:pt idx="189">
                  <c:v>-59.999315616607646</c:v>
                </c:pt>
                <c:pt idx="190">
                  <c:v>-60.851737678527797</c:v>
                </c:pt>
                <c:pt idx="191">
                  <c:v>-65.0735462818146</c:v>
                </c:pt>
                <c:pt idx="192">
                  <c:v>-60.804766086578383</c:v>
                </c:pt>
                <c:pt idx="193">
                  <c:v>-62.881453193664527</c:v>
                </c:pt>
                <c:pt idx="194">
                  <c:v>-63.395614492416399</c:v>
                </c:pt>
                <c:pt idx="195">
                  <c:v>-69.994909231185915</c:v>
                </c:pt>
                <c:pt idx="196">
                  <c:v>-68.967003293991098</c:v>
                </c:pt>
                <c:pt idx="197">
                  <c:v>-76.445457750320458</c:v>
                </c:pt>
                <c:pt idx="198">
                  <c:v>-79.621287981033333</c:v>
                </c:pt>
                <c:pt idx="199">
                  <c:v>-85.200376880645706</c:v>
                </c:pt>
                <c:pt idx="200">
                  <c:v>-85.057768512725829</c:v>
                </c:pt>
                <c:pt idx="201">
                  <c:v>-86.998140979766816</c:v>
                </c:pt>
                <c:pt idx="202">
                  <c:v>-65.342045335769654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3A-4A12-B6FC-8102756A2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625728"/>
        <c:axId val="785158496"/>
      </c:lineChart>
      <c:dateAx>
        <c:axId val="4496257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8496"/>
        <c:crosses val="autoZero"/>
        <c:auto val="1"/>
        <c:lblOffset val="100"/>
        <c:baseTimeUnit val="days"/>
      </c:dateAx>
      <c:valAx>
        <c:axId val="7851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stat!$F$142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shade val="58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 w="9525">
                <a:solidFill>
                  <a:schemeClr val="accent6">
                    <a:lumMod val="40000"/>
                    <a:lumOff val="60000"/>
                  </a:schemeClr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stat!$E$143:$E$150</c:f>
              <c:numCache>
                <c:formatCode>m/d/yyyy</c:formatCode>
                <c:ptCount val="8"/>
                <c:pt idx="0">
                  <c:v>44635</c:v>
                </c:pt>
                <c:pt idx="1">
                  <c:v>44992</c:v>
                </c:pt>
                <c:pt idx="2">
                  <c:v>45173</c:v>
                </c:pt>
                <c:pt idx="3">
                  <c:v>45382</c:v>
                </c:pt>
                <c:pt idx="4">
                  <c:v>45640</c:v>
                </c:pt>
                <c:pt idx="5">
                  <c:v>46195</c:v>
                </c:pt>
                <c:pt idx="6">
                  <c:v>46423</c:v>
                </c:pt>
                <c:pt idx="7">
                  <c:v>46562</c:v>
                </c:pt>
              </c:numCache>
            </c:numRef>
          </c:cat>
          <c:val>
            <c:numRef>
              <c:f>stat!$F$143:$F$150</c:f>
              <c:numCache>
                <c:formatCode>0</c:formatCode>
                <c:ptCount val="8"/>
                <c:pt idx="0">
                  <c:v>333.83218204045295</c:v>
                </c:pt>
                <c:pt idx="1">
                  <c:v>347.71614324331284</c:v>
                </c:pt>
                <c:pt idx="2">
                  <c:v>351.32798793792722</c:v>
                </c:pt>
                <c:pt idx="3">
                  <c:v>347.10016068267822</c:v>
                </c:pt>
                <c:pt idx="4">
                  <c:v>359.88394355106357</c:v>
                </c:pt>
                <c:pt idx="5">
                  <c:v>386.75431550073625</c:v>
                </c:pt>
                <c:pt idx="6">
                  <c:v>346.68576458990577</c:v>
                </c:pt>
                <c:pt idx="7">
                  <c:v>373.81608902549743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566-4B24-B4E9-626D0677768C}"/>
            </c:ext>
          </c:extLst>
        </c:ser>
        <c:ser>
          <c:idx val="1"/>
          <c:order val="1"/>
          <c:tx>
            <c:strRef>
              <c:f>stat!$G$142</c:f>
              <c:strCache>
                <c:ptCount val="1"/>
                <c:pt idx="0">
                  <c:v>60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5">
                    <a:shade val="86000"/>
                  </a:schemeClr>
                </a:solidFill>
              </a:ln>
              <a:effectLst/>
            </c:spPr>
          </c:marker>
          <c:val>
            <c:numRef>
              <c:f>stat!$G$143:$G$150</c:f>
              <c:numCache>
                <c:formatCode>0</c:formatCode>
                <c:ptCount val="8"/>
                <c:pt idx="0">
                  <c:v>340.78461411178114</c:v>
                </c:pt>
                <c:pt idx="1">
                  <c:v>363.44780312025546</c:v>
                </c:pt>
                <c:pt idx="2">
                  <c:v>393.26098805236819</c:v>
                </c:pt>
                <c:pt idx="3">
                  <c:v>396.65508373355868</c:v>
                </c:pt>
                <c:pt idx="4">
                  <c:v>414.45675370597837</c:v>
                </c:pt>
                <c:pt idx="5">
                  <c:v>403.27640291404725</c:v>
                </c:pt>
                <c:pt idx="6">
                  <c:v>413.41575421899557</c:v>
                </c:pt>
                <c:pt idx="7">
                  <c:v>445.69884712600708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6-4B24-B4E9-626D0677768C}"/>
            </c:ext>
          </c:extLst>
        </c:ser>
        <c:ser>
          <c:idx val="2"/>
          <c:order val="2"/>
          <c:tx>
            <c:strRef>
              <c:f>stat!$H$142</c:f>
              <c:strCache>
                <c:ptCount val="1"/>
                <c:pt idx="0">
                  <c:v>120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solidFill>
                  <a:schemeClr val="accent5">
                    <a:tint val="86000"/>
                  </a:schemeClr>
                </a:solidFill>
              </a:ln>
              <a:effectLst/>
            </c:spPr>
          </c:marker>
          <c:val>
            <c:numRef>
              <c:f>stat!$H$143:$H$150</c:f>
              <c:numCache>
                <c:formatCode>0</c:formatCode>
                <c:ptCount val="8"/>
                <c:pt idx="0">
                  <c:v>143.30409512495996</c:v>
                </c:pt>
                <c:pt idx="1">
                  <c:v>266.67155660104748</c:v>
                </c:pt>
                <c:pt idx="2">
                  <c:v>194.8224112472534</c:v>
                </c:pt>
                <c:pt idx="3">
                  <c:v>196.93648093235495</c:v>
                </c:pt>
                <c:pt idx="4">
                  <c:v>219.04997012805941</c:v>
                </c:pt>
                <c:pt idx="5">
                  <c:v>307.29688319778444</c:v>
                </c:pt>
                <c:pt idx="6">
                  <c:v>0</c:v>
                </c:pt>
                <c:pt idx="7">
                  <c:v>253.88741473960877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6-4B24-B4E9-626D0677768C}"/>
            </c:ext>
          </c:extLst>
        </c:ser>
        <c:ser>
          <c:idx val="3"/>
          <c:order val="3"/>
          <c:tx>
            <c:strRef>
              <c:f>stat!$I$142</c:f>
              <c:strCache>
                <c:ptCount val="1"/>
                <c:pt idx="0">
                  <c:v>240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5">
                    <a:tint val="58000"/>
                  </a:schemeClr>
                </a:solidFill>
              </a:ln>
              <a:effectLst/>
            </c:spPr>
          </c:marker>
          <c:val>
            <c:numRef>
              <c:f>stat!$I$143:$I$150</c:f>
              <c:numCache>
                <c:formatCode>0</c:formatCode>
                <c:ptCount val="8"/>
                <c:pt idx="0">
                  <c:v>175.96838448154926</c:v>
                </c:pt>
                <c:pt idx="1">
                  <c:v>349.41200380790235</c:v>
                </c:pt>
                <c:pt idx="2">
                  <c:v>248.45324945068359</c:v>
                </c:pt>
                <c:pt idx="3">
                  <c:v>242.48998175477982</c:v>
                </c:pt>
                <c:pt idx="4">
                  <c:v>276.405463807106</c:v>
                </c:pt>
                <c:pt idx="5">
                  <c:v>369.4445884180069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66-4B24-B4E9-626D06777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763136"/>
        <c:axId val="868397904"/>
      </c:lineChart>
      <c:dateAx>
        <c:axId val="47676313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397904"/>
        <c:crosses val="autoZero"/>
        <c:auto val="1"/>
        <c:lblOffset val="100"/>
        <c:baseTimeUnit val="months"/>
      </c:dateAx>
      <c:valAx>
        <c:axId val="86839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7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stat!$C$86</c:f>
              <c:strCache>
                <c:ptCount val="1"/>
                <c:pt idx="0">
                  <c:v>TOTAL 2 1/4 PERP nc-21</c:v>
                </c:pt>
              </c:strCache>
            </c:strRef>
          </c:tx>
          <c:spPr>
            <a:ln w="28575" cap="rnd">
              <a:solidFill>
                <a:schemeClr val="accent1">
                  <a:shade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53000"/>
                </a:schemeClr>
              </a:solidFill>
              <a:ln w="9525">
                <a:solidFill>
                  <a:schemeClr val="accent1">
                    <a:shade val="53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stat!$Q$86:$SR$86</c:f>
              <c:numCache>
                <c:formatCode>0</c:formatCode>
                <c:ptCount val="496"/>
                <c:pt idx="0">
                  <c:v>-113.61888076341151</c:v>
                </c:pt>
                <c:pt idx="1">
                  <c:v>-100.106372872591</c:v>
                </c:pt>
                <c:pt idx="2">
                  <c:v>-110.46225547039509</c:v>
                </c:pt>
                <c:pt idx="3">
                  <c:v>-126.5970695602894</c:v>
                </c:pt>
                <c:pt idx="4">
                  <c:v>-133.83990576446058</c:v>
                </c:pt>
                <c:pt idx="5">
                  <c:v>-158.40507690572738</c:v>
                </c:pt>
                <c:pt idx="6">
                  <c:v>-172.95569463527204</c:v>
                </c:pt>
                <c:pt idx="7">
                  <c:v>-179.96069520592692</c:v>
                </c:pt>
                <c:pt idx="8">
                  <c:v>-186.8981027179957</c:v>
                </c:pt>
                <c:pt idx="9">
                  <c:v>-185.5419100331068</c:v>
                </c:pt>
                <c:pt idx="10">
                  <c:v>-175.51730248522759</c:v>
                </c:pt>
                <c:pt idx="11">
                  <c:v>-203.28314826691152</c:v>
                </c:pt>
                <c:pt idx="12">
                  <c:v>-187.21524774491786</c:v>
                </c:pt>
                <c:pt idx="13">
                  <c:v>-197.3507287942171</c:v>
                </c:pt>
                <c:pt idx="14">
                  <c:v>-161.77298562335966</c:v>
                </c:pt>
                <c:pt idx="15">
                  <c:v>-103.71827713155747</c:v>
                </c:pt>
                <c:pt idx="16">
                  <c:v>-163.72040696454047</c:v>
                </c:pt>
                <c:pt idx="17">
                  <c:v>-149.68500876140592</c:v>
                </c:pt>
                <c:pt idx="18">
                  <c:v>-140.44463574385642</c:v>
                </c:pt>
                <c:pt idx="19">
                  <c:v>-105.05669434416293</c:v>
                </c:pt>
                <c:pt idx="20">
                  <c:v>-64.30817254018784</c:v>
                </c:pt>
                <c:pt idx="21">
                  <c:v>-1.7143425511121819</c:v>
                </c:pt>
                <c:pt idx="22">
                  <c:v>3.8945654728412649</c:v>
                </c:pt>
                <c:pt idx="23">
                  <c:v>-57.613972084760668</c:v>
                </c:pt>
                <c:pt idx="24">
                  <c:v>-76.877265416979782</c:v>
                </c:pt>
                <c:pt idx="25">
                  <c:v>-104.91221799409391</c:v>
                </c:pt>
                <c:pt idx="26">
                  <c:v>-100.36897469747065</c:v>
                </c:pt>
                <c:pt idx="27">
                  <c:v>-91.422586435437182</c:v>
                </c:pt>
                <c:pt idx="28">
                  <c:v>-72.082095355510717</c:v>
                </c:pt>
                <c:pt idx="29">
                  <c:v>-42.984061649680129</c:v>
                </c:pt>
                <c:pt idx="30">
                  <c:v>-66.225943732857729</c:v>
                </c:pt>
                <c:pt idx="31">
                  <c:v>-72.63528529918193</c:v>
                </c:pt>
                <c:pt idx="32">
                  <c:v>-97.395486414790156</c:v>
                </c:pt>
                <c:pt idx="33">
                  <c:v>-103.86010881555082</c:v>
                </c:pt>
                <c:pt idx="34">
                  <c:v>-132.25201014876367</c:v>
                </c:pt>
                <c:pt idx="35">
                  <c:v>-168.8765431301594</c:v>
                </c:pt>
                <c:pt idx="36">
                  <c:v>-242.93376264560226</c:v>
                </c:pt>
                <c:pt idx="37">
                  <c:v>-264.13359279119965</c:v>
                </c:pt>
                <c:pt idx="38">
                  <c:v>-285.69661818385123</c:v>
                </c:pt>
                <c:pt idx="39">
                  <c:v>-251.57474327254295</c:v>
                </c:pt>
                <c:pt idx="40">
                  <c:v>-244.4623395869732</c:v>
                </c:pt>
                <c:pt idx="41">
                  <c:v>-251.2367212812901</c:v>
                </c:pt>
                <c:pt idx="42">
                  <c:v>-246.07868067216873</c:v>
                </c:pt>
                <c:pt idx="43">
                  <c:v>-269.59463315975665</c:v>
                </c:pt>
                <c:pt idx="44">
                  <c:v>-301.52362203836446</c:v>
                </c:pt>
                <c:pt idx="45">
                  <c:v>-334.74902632260319</c:v>
                </c:pt>
                <c:pt idx="46">
                  <c:v>-372.41705135166637</c:v>
                </c:pt>
                <c:pt idx="47">
                  <c:v>-321.16638738501069</c:v>
                </c:pt>
                <c:pt idx="48">
                  <c:v>-317.98217623329163</c:v>
                </c:pt>
                <c:pt idx="49">
                  <c:v>-243.85220064663889</c:v>
                </c:pt>
                <c:pt idx="50">
                  <c:v>-178.45880263352396</c:v>
                </c:pt>
                <c:pt idx="51">
                  <c:v>-237.40578195714949</c:v>
                </c:pt>
                <c:pt idx="52">
                  <c:v>-270.74689576792713</c:v>
                </c:pt>
                <c:pt idx="53">
                  <c:v>-437.26240086209771</c:v>
                </c:pt>
                <c:pt idx="54">
                  <c:v>-478.40589012956622</c:v>
                </c:pt>
                <c:pt idx="55">
                  <c:v>-226.7818161215782</c:v>
                </c:pt>
                <c:pt idx="56">
                  <c:v>-116.59254380130768</c:v>
                </c:pt>
                <c:pt idx="57">
                  <c:v>-111.90297538566588</c:v>
                </c:pt>
                <c:pt idx="58">
                  <c:v>-50.336495399117481</c:v>
                </c:pt>
                <c:pt idx="59">
                  <c:v>-41.369488322257979</c:v>
                </c:pt>
                <c:pt idx="60">
                  <c:v>-92.109481083393092</c:v>
                </c:pt>
                <c:pt idx="61">
                  <c:v>-130.94969867432121</c:v>
                </c:pt>
                <c:pt idx="62">
                  <c:v>-159.94693506765367</c:v>
                </c:pt>
                <c:pt idx="63">
                  <c:v>-200.19225207507611</c:v>
                </c:pt>
                <c:pt idx="64">
                  <c:v>-188.61965690743926</c:v>
                </c:pt>
                <c:pt idx="65">
                  <c:v>-192.41248033976558</c:v>
                </c:pt>
                <c:pt idx="66">
                  <c:v>-185.89305921113495</c:v>
                </c:pt>
                <c:pt idx="67">
                  <c:v>-187.38074542057512</c:v>
                </c:pt>
                <c:pt idx="68">
                  <c:v>-185.77546880424023</c:v>
                </c:pt>
                <c:pt idx="69">
                  <c:v>-167.22985466063025</c:v>
                </c:pt>
                <c:pt idx="70">
                  <c:v>-220.83224511575696</c:v>
                </c:pt>
                <c:pt idx="71">
                  <c:v>-271.33886175453665</c:v>
                </c:pt>
                <c:pt idx="72">
                  <c:v>-453.42336799001691</c:v>
                </c:pt>
                <c:pt idx="73">
                  <c:v>-479.73032098674781</c:v>
                </c:pt>
                <c:pt idx="74">
                  <c:v>-469.96584017801291</c:v>
                </c:pt>
                <c:pt idx="75">
                  <c:v>-555.91885287737841</c:v>
                </c:pt>
                <c:pt idx="76">
                  <c:v>-557.45047343766691</c:v>
                </c:pt>
                <c:pt idx="77">
                  <c:v>-464.6069367022514</c:v>
                </c:pt>
                <c:pt idx="78">
                  <c:v>-369.85337474775315</c:v>
                </c:pt>
                <c:pt idx="79">
                  <c:v>-193.05906541526315</c:v>
                </c:pt>
                <c:pt idx="80">
                  <c:v>-164.27721041417126</c:v>
                </c:pt>
                <c:pt idx="81">
                  <c:v>-77.505598211526859</c:v>
                </c:pt>
                <c:pt idx="82">
                  <c:v>-83.505883594155321</c:v>
                </c:pt>
                <c:pt idx="83">
                  <c:v>-119.45473434364794</c:v>
                </c:pt>
                <c:pt idx="84">
                  <c:v>-32.623008688330643</c:v>
                </c:pt>
                <c:pt idx="85">
                  <c:v>-8.5692323487997015</c:v>
                </c:pt>
                <c:pt idx="86">
                  <c:v>-3.0102228608131441</c:v>
                </c:pt>
                <c:pt idx="87">
                  <c:v>-4.2881068459749301</c:v>
                </c:pt>
                <c:pt idx="88">
                  <c:v>-22.725359418034557</c:v>
                </c:pt>
                <c:pt idx="89">
                  <c:v>-33.416321729183196</c:v>
                </c:pt>
                <c:pt idx="90">
                  <c:v>-26.465222346186636</c:v>
                </c:pt>
                <c:pt idx="91">
                  <c:v>-20.117867946505548</c:v>
                </c:pt>
                <c:pt idx="92">
                  <c:v>-15.12736327803136</c:v>
                </c:pt>
                <c:pt idx="93">
                  <c:v>-6.7011714378595357</c:v>
                </c:pt>
                <c:pt idx="94">
                  <c:v>-2.1938335469961174</c:v>
                </c:pt>
                <c:pt idx="95">
                  <c:v>-3.2556572198867855</c:v>
                </c:pt>
                <c:pt idx="96">
                  <c:v>-4.417399613022809</c:v>
                </c:pt>
                <c:pt idx="97">
                  <c:v>-7.8904782410860008</c:v>
                </c:pt>
                <c:pt idx="98">
                  <c:v>-7.2009591113328923</c:v>
                </c:pt>
                <c:pt idx="99">
                  <c:v>-7.1435337030887567</c:v>
                </c:pt>
                <c:pt idx="100">
                  <c:v>-27.435767416715613</c:v>
                </c:pt>
                <c:pt idx="101">
                  <c:v>-9.7345529531240444</c:v>
                </c:pt>
                <c:pt idx="102">
                  <c:v>-7.9719480849504549</c:v>
                </c:pt>
                <c:pt idx="103">
                  <c:v>-6.2558838566541723</c:v>
                </c:pt>
                <c:pt idx="104">
                  <c:v>-3.8048136032819713</c:v>
                </c:pt>
                <c:pt idx="105">
                  <c:v>-4.6492013841867461</c:v>
                </c:pt>
                <c:pt idx="106">
                  <c:v>-5.481777542352674</c:v>
                </c:pt>
                <c:pt idx="107">
                  <c:v>-5.9819234420061136</c:v>
                </c:pt>
                <c:pt idx="108">
                  <c:v>-12.836528248667712</c:v>
                </c:pt>
                <c:pt idx="109">
                  <c:v>-11.742038612127303</c:v>
                </c:pt>
                <c:pt idx="110">
                  <c:v>-13.170241148591039</c:v>
                </c:pt>
                <c:pt idx="111">
                  <c:v>-11.597624230265616</c:v>
                </c:pt>
                <c:pt idx="112">
                  <c:v>-18.909685264229765</c:v>
                </c:pt>
                <c:pt idx="113">
                  <c:v>-22.234722589492783</c:v>
                </c:pt>
                <c:pt idx="114">
                  <c:v>-15.56799965894222</c:v>
                </c:pt>
                <c:pt idx="115">
                  <c:v>-10.727675233602525</c:v>
                </c:pt>
                <c:pt idx="116">
                  <c:v>-9.2196753846406949</c:v>
                </c:pt>
                <c:pt idx="117">
                  <c:v>-10.10210720956325</c:v>
                </c:pt>
                <c:pt idx="118">
                  <c:v>-8.8891566464901004</c:v>
                </c:pt>
                <c:pt idx="119">
                  <c:v>-6.3845773555040353</c:v>
                </c:pt>
                <c:pt idx="120">
                  <c:v>-8.4887450058460274</c:v>
                </c:pt>
                <c:pt idx="121">
                  <c:v>-10.454456971526149</c:v>
                </c:pt>
                <c:pt idx="122">
                  <c:v>-9.8632790780067481</c:v>
                </c:pt>
                <c:pt idx="123">
                  <c:v>-10.845366382837291</c:v>
                </c:pt>
                <c:pt idx="124">
                  <c:v>-12.496613354921337</c:v>
                </c:pt>
                <c:pt idx="125">
                  <c:v>-13.522954591155049</c:v>
                </c:pt>
                <c:pt idx="126">
                  <c:v>-16.928339720368392</c:v>
                </c:pt>
                <c:pt idx="127">
                  <c:v>-10.144779198288916</c:v>
                </c:pt>
                <c:pt idx="128">
                  <c:v>-7.9225172837972622</c:v>
                </c:pt>
                <c:pt idx="129">
                  <c:v>-0.14015827441215123</c:v>
                </c:pt>
                <c:pt idx="130">
                  <c:v>-0.13496019661426573</c:v>
                </c:pt>
                <c:pt idx="131">
                  <c:v>1.2736107196807822</c:v>
                </c:pt>
                <c:pt idx="132">
                  <c:v>-1.8759394696950906</c:v>
                </c:pt>
                <c:pt idx="133">
                  <c:v>-2.017522978782651</c:v>
                </c:pt>
                <c:pt idx="134">
                  <c:v>-0.36450686156749867</c:v>
                </c:pt>
                <c:pt idx="135">
                  <c:v>-3.6349389270544066</c:v>
                </c:pt>
                <c:pt idx="136">
                  <c:v>-4.1076271840333973</c:v>
                </c:pt>
                <c:pt idx="137">
                  <c:v>-6.2509828200340323</c:v>
                </c:pt>
                <c:pt idx="138">
                  <c:v>-9.4461277854442542</c:v>
                </c:pt>
                <c:pt idx="139">
                  <c:v>-8.3370303884744601</c:v>
                </c:pt>
                <c:pt idx="140">
                  <c:v>-9.965750879883764</c:v>
                </c:pt>
                <c:pt idx="141">
                  <c:v>-10.349595911860462</c:v>
                </c:pt>
                <c:pt idx="142">
                  <c:v>-11.318546866536138</c:v>
                </c:pt>
                <c:pt idx="143">
                  <c:v>-13.746293175697325</c:v>
                </c:pt>
                <c:pt idx="144">
                  <c:v>-14.054949047207828</c:v>
                </c:pt>
                <c:pt idx="145">
                  <c:v>-15.704000291109082</c:v>
                </c:pt>
                <c:pt idx="146">
                  <c:v>-18.248989656329151</c:v>
                </c:pt>
                <c:pt idx="147">
                  <c:v>-20.529253920435906</c:v>
                </c:pt>
                <c:pt idx="148">
                  <c:v>-24.218791908621782</c:v>
                </c:pt>
                <c:pt idx="149">
                  <c:v>-20.660894306898115</c:v>
                </c:pt>
                <c:pt idx="150">
                  <c:v>-19.621837821125979</c:v>
                </c:pt>
                <c:pt idx="151">
                  <c:v>-20.862842671394354</c:v>
                </c:pt>
                <c:pt idx="152">
                  <c:v>-20.743995921969415</c:v>
                </c:pt>
                <c:pt idx="153">
                  <c:v>-20.19140114593506</c:v>
                </c:pt>
                <c:pt idx="154">
                  <c:v>-17.115859873890876</c:v>
                </c:pt>
                <c:pt idx="155">
                  <c:v>-20.831264404177666</c:v>
                </c:pt>
                <c:pt idx="156">
                  <c:v>-26.91829751133919</c:v>
                </c:pt>
                <c:pt idx="157">
                  <c:v>-27.782935548186302</c:v>
                </c:pt>
                <c:pt idx="158">
                  <c:v>-25.984291486263274</c:v>
                </c:pt>
                <c:pt idx="159">
                  <c:v>-19.278871381402027</c:v>
                </c:pt>
                <c:pt idx="160">
                  <c:v>-17.741015474081038</c:v>
                </c:pt>
                <c:pt idx="161">
                  <c:v>-16.595817787885672</c:v>
                </c:pt>
                <c:pt idx="162">
                  <c:v>-14.641094012618062</c:v>
                </c:pt>
                <c:pt idx="163">
                  <c:v>-13.646636369943622</c:v>
                </c:pt>
                <c:pt idx="164">
                  <c:v>-13.059403557062147</c:v>
                </c:pt>
                <c:pt idx="165">
                  <c:v>-13.544251872897149</c:v>
                </c:pt>
                <c:pt idx="166">
                  <c:v>-8.9953014608621586</c:v>
                </c:pt>
                <c:pt idx="167">
                  <c:v>-3.4148270688056925</c:v>
                </c:pt>
                <c:pt idx="168">
                  <c:v>-2.6637170790433871</c:v>
                </c:pt>
                <c:pt idx="169">
                  <c:v>-4.5626422159671804</c:v>
                </c:pt>
                <c:pt idx="170">
                  <c:v>-6.3120331296920753</c:v>
                </c:pt>
                <c:pt idx="171">
                  <c:v>-6.9796067872047445</c:v>
                </c:pt>
                <c:pt idx="172">
                  <c:v>-4.3023464391231485</c:v>
                </c:pt>
                <c:pt idx="173">
                  <c:v>-4.9254184099435818</c:v>
                </c:pt>
                <c:pt idx="174">
                  <c:v>-4.2678996717929891</c:v>
                </c:pt>
                <c:pt idx="175">
                  <c:v>-2.722048223137854</c:v>
                </c:pt>
                <c:pt idx="176">
                  <c:v>-3.8062470841407787</c:v>
                </c:pt>
                <c:pt idx="177">
                  <c:v>-6.0531712868213603</c:v>
                </c:pt>
                <c:pt idx="178">
                  <c:v>-8.0781028404235755</c:v>
                </c:pt>
                <c:pt idx="179">
                  <c:v>-9.6171860781908052</c:v>
                </c:pt>
                <c:pt idx="180">
                  <c:v>-12.722751993179322</c:v>
                </c:pt>
                <c:pt idx="181">
                  <c:v>-13.100622842907896</c:v>
                </c:pt>
                <c:pt idx="182">
                  <c:v>-14.735579039454457</c:v>
                </c:pt>
                <c:pt idx="183">
                  <c:v>-21.308914340138429</c:v>
                </c:pt>
                <c:pt idx="184">
                  <c:v>-24.672854268431649</c:v>
                </c:pt>
                <c:pt idx="185">
                  <c:v>-24.88400736796855</c:v>
                </c:pt>
                <c:pt idx="186">
                  <c:v>-27.101927654623985</c:v>
                </c:pt>
                <c:pt idx="187">
                  <c:v>-28.427082712173451</c:v>
                </c:pt>
                <c:pt idx="188">
                  <c:v>-29.128497877240179</c:v>
                </c:pt>
                <c:pt idx="189">
                  <c:v>-25.898447024941447</c:v>
                </c:pt>
                <c:pt idx="190">
                  <c:v>-22.22684480845929</c:v>
                </c:pt>
                <c:pt idx="191">
                  <c:v>-21.437828299641602</c:v>
                </c:pt>
                <c:pt idx="192">
                  <c:v>-21.173955189824099</c:v>
                </c:pt>
                <c:pt idx="193">
                  <c:v>-18.069663933157933</c:v>
                </c:pt>
                <c:pt idx="194">
                  <c:v>-15.399884214758863</c:v>
                </c:pt>
                <c:pt idx="195">
                  <c:v>-16.079421570777903</c:v>
                </c:pt>
                <c:pt idx="196">
                  <c:v>-15.588413436651223</c:v>
                </c:pt>
                <c:pt idx="197">
                  <c:v>-16.278662909388537</c:v>
                </c:pt>
                <c:pt idx="198">
                  <c:v>-17.796421028137203</c:v>
                </c:pt>
                <c:pt idx="199">
                  <c:v>-16.776523426413533</c:v>
                </c:pt>
                <c:pt idx="200">
                  <c:v>-16.614025655746453</c:v>
                </c:pt>
                <c:pt idx="201">
                  <c:v>-15.567285763263705</c:v>
                </c:pt>
                <c:pt idx="202">
                  <c:v>-26.604598921656617</c:v>
                </c:pt>
                <c:pt idx="203">
                  <c:v>-24.679591330170624</c:v>
                </c:pt>
                <c:pt idx="204">
                  <c:v>-19.305022282361982</c:v>
                </c:pt>
                <c:pt idx="205">
                  <c:v>-17.272436966300006</c:v>
                </c:pt>
                <c:pt idx="206">
                  <c:v>-16.344796188235279</c:v>
                </c:pt>
                <c:pt idx="207">
                  <c:v>-18.054109889268872</c:v>
                </c:pt>
                <c:pt idx="208">
                  <c:v>-31.957348604202274</c:v>
                </c:pt>
                <c:pt idx="209">
                  <c:v>-30.529422292470926</c:v>
                </c:pt>
                <c:pt idx="210">
                  <c:v>-23.021597897887226</c:v>
                </c:pt>
                <c:pt idx="211">
                  <c:v>-21.17047389996052</c:v>
                </c:pt>
                <c:pt idx="212">
                  <c:v>-15.630570424199099</c:v>
                </c:pt>
                <c:pt idx="213">
                  <c:v>-22.641780641674998</c:v>
                </c:pt>
                <c:pt idx="214">
                  <c:v>-21.272115852832798</c:v>
                </c:pt>
                <c:pt idx="215">
                  <c:v>-17.731428681135185</c:v>
                </c:pt>
                <c:pt idx="216">
                  <c:v>-13.841491645097733</c:v>
                </c:pt>
                <c:pt idx="217">
                  <c:v>-14.682945763349537</c:v>
                </c:pt>
                <c:pt idx="218">
                  <c:v>-12.692768653035166</c:v>
                </c:pt>
                <c:pt idx="219">
                  <c:v>-11.180619077920916</c:v>
                </c:pt>
                <c:pt idx="220">
                  <c:v>-7.425654747247691</c:v>
                </c:pt>
                <c:pt idx="221">
                  <c:v>-12.239228404760354</c:v>
                </c:pt>
                <c:pt idx="222">
                  <c:v>-11.79933721971512</c:v>
                </c:pt>
                <c:pt idx="223">
                  <c:v>-15.182041291832917</c:v>
                </c:pt>
                <c:pt idx="224">
                  <c:v>-29.747509988904</c:v>
                </c:pt>
                <c:pt idx="225">
                  <c:v>-33.016453050017361</c:v>
                </c:pt>
                <c:pt idx="226">
                  <c:v>-41.596086807250977</c:v>
                </c:pt>
                <c:pt idx="227">
                  <c:v>-43.465122957706448</c:v>
                </c:pt>
                <c:pt idx="228">
                  <c:v>-38.165851795792577</c:v>
                </c:pt>
                <c:pt idx="229">
                  <c:v>-31.485593948364269</c:v>
                </c:pt>
                <c:pt idx="230">
                  <c:v>-21.75208629810809</c:v>
                </c:pt>
                <c:pt idx="231">
                  <c:v>-25.771950731158263</c:v>
                </c:pt>
                <c:pt idx="232">
                  <c:v>-21.366689599871627</c:v>
                </c:pt>
                <c:pt idx="233">
                  <c:v>-28.707858665585519</c:v>
                </c:pt>
                <c:pt idx="234">
                  <c:v>-29.158297298789016</c:v>
                </c:pt>
                <c:pt idx="235">
                  <c:v>-42.32443304479122</c:v>
                </c:pt>
                <c:pt idx="236">
                  <c:v>-32.954855532765393</c:v>
                </c:pt>
                <c:pt idx="237">
                  <c:v>-24.069685051679613</c:v>
                </c:pt>
                <c:pt idx="238">
                  <c:v>-23.401173905015</c:v>
                </c:pt>
                <c:pt idx="239">
                  <c:v>-21.498855896353732</c:v>
                </c:pt>
                <c:pt idx="240">
                  <c:v>-13.915441576004028</c:v>
                </c:pt>
                <c:pt idx="241">
                  <c:v>-14.769072804570193</c:v>
                </c:pt>
                <c:pt idx="242">
                  <c:v>-14.239836316227915</c:v>
                </c:pt>
                <c:pt idx="243">
                  <c:v>-19.036925276994701</c:v>
                </c:pt>
                <c:pt idx="244">
                  <c:v>-24.844013454556467</c:v>
                </c:pt>
                <c:pt idx="245">
                  <c:v>-29.304827516436582</c:v>
                </c:pt>
                <c:pt idx="246">
                  <c:v>-31.139769553780567</c:v>
                </c:pt>
                <c:pt idx="247">
                  <c:v>-30.891377314209947</c:v>
                </c:pt>
                <c:pt idx="248">
                  <c:v>-27.42309247422218</c:v>
                </c:pt>
                <c:pt idx="249">
                  <c:v>-28.179962691783913</c:v>
                </c:pt>
                <c:pt idx="250">
                  <c:v>-26.917866078019152</c:v>
                </c:pt>
                <c:pt idx="251">
                  <c:v>-27.080779947996142</c:v>
                </c:pt>
                <c:pt idx="252">
                  <c:v>-27.935728944659246</c:v>
                </c:pt>
                <c:pt idx="253">
                  <c:v>-31.302369180083268</c:v>
                </c:pt>
                <c:pt idx="254">
                  <c:v>-32.705645645380024</c:v>
                </c:pt>
                <c:pt idx="255">
                  <c:v>-26.2745797611475</c:v>
                </c:pt>
                <c:pt idx="256">
                  <c:v>-20.94713657975197</c:v>
                </c:pt>
                <c:pt idx="257">
                  <c:v>-15.85298402285575</c:v>
                </c:pt>
                <c:pt idx="258">
                  <c:v>-15.940043400883681</c:v>
                </c:pt>
                <c:pt idx="259">
                  <c:v>-15.581695596933372</c:v>
                </c:pt>
                <c:pt idx="260">
                  <c:v>-13.529871532440197</c:v>
                </c:pt>
                <c:pt idx="261">
                  <c:v>-19.636157396197326</c:v>
                </c:pt>
                <c:pt idx="262">
                  <c:v>-20.371467421770099</c:v>
                </c:pt>
                <c:pt idx="263">
                  <c:v>-19.729194089293479</c:v>
                </c:pt>
                <c:pt idx="264">
                  <c:v>-14.423388553142559</c:v>
                </c:pt>
                <c:pt idx="265">
                  <c:v>-11.510440099120139</c:v>
                </c:pt>
                <c:pt idx="266">
                  <c:v>-9.4254988449811989</c:v>
                </c:pt>
                <c:pt idx="267">
                  <c:v>-6.9957686530351637</c:v>
                </c:pt>
                <c:pt idx="268">
                  <c:v>-3.9062584406137475</c:v>
                </c:pt>
                <c:pt idx="269">
                  <c:v>-2.4964167820215195</c:v>
                </c:pt>
                <c:pt idx="270">
                  <c:v>-5.7434533240795176</c:v>
                </c:pt>
                <c:pt idx="271">
                  <c:v>-8.4968793644905034</c:v>
                </c:pt>
                <c:pt idx="272">
                  <c:v>-8.781558704137808</c:v>
                </c:pt>
                <c:pt idx="273">
                  <c:v>-10.458818269014365</c:v>
                </c:pt>
                <c:pt idx="274">
                  <c:v>-5.0934882102012651</c:v>
                </c:pt>
                <c:pt idx="275">
                  <c:v>-9.6528687297105833</c:v>
                </c:pt>
                <c:pt idx="276">
                  <c:v>-8.1763126047849681</c:v>
                </c:pt>
                <c:pt idx="277">
                  <c:v>-9.3789696511030201</c:v>
                </c:pt>
                <c:pt idx="278">
                  <c:v>-11.08438559937477</c:v>
                </c:pt>
                <c:pt idx="279">
                  <c:v>-20.625386018991463</c:v>
                </c:pt>
                <c:pt idx="280">
                  <c:v>-28.42248859632015</c:v>
                </c:pt>
                <c:pt idx="281">
                  <c:v>-29.190117475271236</c:v>
                </c:pt>
                <c:pt idx="282">
                  <c:v>-24.940285427689545</c:v>
                </c:pt>
                <c:pt idx="283">
                  <c:v>-28.581292627573006</c:v>
                </c:pt>
                <c:pt idx="284">
                  <c:v>-26.729899755835532</c:v>
                </c:pt>
                <c:pt idx="285">
                  <c:v>-26.323930815458297</c:v>
                </c:pt>
                <c:pt idx="286">
                  <c:v>-27.861578703880312</c:v>
                </c:pt>
                <c:pt idx="287">
                  <c:v>-32.29032579624652</c:v>
                </c:pt>
                <c:pt idx="288">
                  <c:v>-16.752075120687479</c:v>
                </c:pt>
                <c:pt idx="289">
                  <c:v>-17.859366679430011</c:v>
                </c:pt>
                <c:pt idx="290">
                  <c:v>-18.773552315473552</c:v>
                </c:pt>
                <c:pt idx="291">
                  <c:v>-16.240040385603905</c:v>
                </c:pt>
                <c:pt idx="292">
                  <c:v>-16.517842699408533</c:v>
                </c:pt>
                <c:pt idx="293">
                  <c:v>-17.110978355884555</c:v>
                </c:pt>
                <c:pt idx="294">
                  <c:v>-17.943789195418347</c:v>
                </c:pt>
                <c:pt idx="295">
                  <c:v>-18.526647211790092</c:v>
                </c:pt>
                <c:pt idx="296">
                  <c:v>-19.9534467843771</c:v>
                </c:pt>
                <c:pt idx="297">
                  <c:v>-22.412000257611268</c:v>
                </c:pt>
                <c:pt idx="298">
                  <c:v>-18.372029420733455</c:v>
                </c:pt>
                <c:pt idx="299">
                  <c:v>-5.7283394182920375</c:v>
                </c:pt>
                <c:pt idx="300">
                  <c:v>1.8602803307771651</c:v>
                </c:pt>
                <c:pt idx="301">
                  <c:v>1.4330599596500377</c:v>
                </c:pt>
                <c:pt idx="302">
                  <c:v>1.9806353346109375</c:v>
                </c:pt>
                <c:pt idx="303">
                  <c:v>-0.61782583248616163</c:v>
                </c:pt>
                <c:pt idx="304">
                  <c:v>-4.4993609284162517</c:v>
                </c:pt>
                <c:pt idx="305">
                  <c:v>-13.277246418476096</c:v>
                </c:pt>
                <c:pt idx="306">
                  <c:v>-15.894253618359556</c:v>
                </c:pt>
                <c:pt idx="307">
                  <c:v>-15.551812484502797</c:v>
                </c:pt>
                <c:pt idx="308">
                  <c:v>-18.861183454513537</c:v>
                </c:pt>
                <c:pt idx="309">
                  <c:v>-20.694258166551592</c:v>
                </c:pt>
                <c:pt idx="310">
                  <c:v>-20.386989684343327</c:v>
                </c:pt>
                <c:pt idx="311">
                  <c:v>-19.33216733729838</c:v>
                </c:pt>
                <c:pt idx="312">
                  <c:v>-16.017524058580399</c:v>
                </c:pt>
                <c:pt idx="313">
                  <c:v>-20.270160618543628</c:v>
                </c:pt>
                <c:pt idx="314">
                  <c:v>-26.540130672216421</c:v>
                </c:pt>
                <c:pt idx="315">
                  <c:v>-25.656073252201089</c:v>
                </c:pt>
                <c:pt idx="316">
                  <c:v>-26.758049000859266</c:v>
                </c:pt>
                <c:pt idx="317">
                  <c:v>-16.189882978439329</c:v>
                </c:pt>
                <c:pt idx="318">
                  <c:v>-6.340763500690457</c:v>
                </c:pt>
                <c:pt idx="319">
                  <c:v>-1.5460932294130316</c:v>
                </c:pt>
                <c:pt idx="320">
                  <c:v>-1.4993601452112202</c:v>
                </c:pt>
                <c:pt idx="321">
                  <c:v>3.0128965274095449</c:v>
                </c:pt>
                <c:pt idx="322">
                  <c:v>6.9379886825084682</c:v>
                </c:pt>
                <c:pt idx="323">
                  <c:v>5.3153830311298407</c:v>
                </c:pt>
                <c:pt idx="324">
                  <c:v>2.1289234304428106</c:v>
                </c:pt>
                <c:pt idx="325">
                  <c:v>0.17384034371376345</c:v>
                </c:pt>
                <c:pt idx="326">
                  <c:v>-35.627741050839433</c:v>
                </c:pt>
                <c:pt idx="327">
                  <c:v>-46.704681851863867</c:v>
                </c:pt>
                <c:pt idx="328">
                  <c:v>-44.885092077136036</c:v>
                </c:pt>
                <c:pt idx="329">
                  <c:v>-52.540338808655747</c:v>
                </c:pt>
                <c:pt idx="330">
                  <c:v>-44.848877792596824</c:v>
                </c:pt>
                <c:pt idx="331">
                  <c:v>-23.826105005502704</c:v>
                </c:pt>
                <c:pt idx="332">
                  <c:v>-25.09394440400601</c:v>
                </c:pt>
                <c:pt idx="333">
                  <c:v>-29.133697521448134</c:v>
                </c:pt>
                <c:pt idx="334">
                  <c:v>-27.733587140083308</c:v>
                </c:pt>
                <c:pt idx="335">
                  <c:v>-35.75010174965859</c:v>
                </c:pt>
                <c:pt idx="336">
                  <c:v>-42.041261355400081</c:v>
                </c:pt>
                <c:pt idx="337">
                  <c:v>-50.112981153130526</c:v>
                </c:pt>
                <c:pt idx="338">
                  <c:v>-57.677059238553056</c:v>
                </c:pt>
                <c:pt idx="339">
                  <c:v>-55.731231258034704</c:v>
                </c:pt>
                <c:pt idx="340">
                  <c:v>-48.609057733654979</c:v>
                </c:pt>
                <c:pt idx="341">
                  <c:v>-45.656101928710932</c:v>
                </c:pt>
                <c:pt idx="342">
                  <c:v>-45.539730807662018</c:v>
                </c:pt>
                <c:pt idx="343">
                  <c:v>-45.605975038528449</c:v>
                </c:pt>
                <c:pt idx="344">
                  <c:v>-40.015393006324771</c:v>
                </c:pt>
                <c:pt idx="345">
                  <c:v>-42.118518962264062</c:v>
                </c:pt>
                <c:pt idx="346">
                  <c:v>-49.610020979046823</c:v>
                </c:pt>
                <c:pt idx="347">
                  <c:v>-57.639818772673593</c:v>
                </c:pt>
                <c:pt idx="348">
                  <c:v>-61.856562189578995</c:v>
                </c:pt>
                <c:pt idx="349">
                  <c:v>-60.773978288888941</c:v>
                </c:pt>
                <c:pt idx="350">
                  <c:v>-57.502931503653514</c:v>
                </c:pt>
                <c:pt idx="351">
                  <c:v>-53.399203812360753</c:v>
                </c:pt>
                <c:pt idx="352">
                  <c:v>-52.95282401454449</c:v>
                </c:pt>
                <c:pt idx="353">
                  <c:v>-60.735018506407741</c:v>
                </c:pt>
                <c:pt idx="354">
                  <c:v>-57.424330400466914</c:v>
                </c:pt>
                <c:pt idx="355">
                  <c:v>-54.105489827156077</c:v>
                </c:pt>
                <c:pt idx="356">
                  <c:v>-58.566188265800477</c:v>
                </c:pt>
                <c:pt idx="357">
                  <c:v>-71.433071887373927</c:v>
                </c:pt>
                <c:pt idx="358">
                  <c:v>-75.883897126674626</c:v>
                </c:pt>
                <c:pt idx="359">
                  <c:v>-66.508611022353179</c:v>
                </c:pt>
                <c:pt idx="360">
                  <c:v>-53.55980250442029</c:v>
                </c:pt>
                <c:pt idx="361">
                  <c:v>-59.567572130680091</c:v>
                </c:pt>
                <c:pt idx="362">
                  <c:v>-69.004176937341683</c:v>
                </c:pt>
                <c:pt idx="363">
                  <c:v>-68.672512389063826</c:v>
                </c:pt>
                <c:pt idx="364">
                  <c:v>-70.351828831315046</c:v>
                </c:pt>
                <c:pt idx="365">
                  <c:v>-87.138709650158901</c:v>
                </c:pt>
                <c:pt idx="366">
                  <c:v>-95.762974938035029</c:v>
                </c:pt>
                <c:pt idx="367">
                  <c:v>-94.861718505978601</c:v>
                </c:pt>
                <c:pt idx="368">
                  <c:v>-94.644141413569457</c:v>
                </c:pt>
                <c:pt idx="369">
                  <c:v>-97.701249143242819</c:v>
                </c:pt>
                <c:pt idx="370">
                  <c:v>-101.10279056632518</c:v>
                </c:pt>
                <c:pt idx="371">
                  <c:v>-96.482778275609036</c:v>
                </c:pt>
                <c:pt idx="372">
                  <c:v>-87.964078270554538</c:v>
                </c:pt>
                <c:pt idx="373">
                  <c:v>-90.083186934471129</c:v>
                </c:pt>
                <c:pt idx="374">
                  <c:v>-88.005824579715735</c:v>
                </c:pt>
                <c:pt idx="375">
                  <c:v>-82.191658255219465</c:v>
                </c:pt>
                <c:pt idx="376">
                  <c:v>-92.128616499304798</c:v>
                </c:pt>
                <c:pt idx="377">
                  <c:v>-83.384512204527852</c:v>
                </c:pt>
                <c:pt idx="378">
                  <c:v>-72.630253635406476</c:v>
                </c:pt>
                <c:pt idx="379">
                  <c:v>-74.981235107064251</c:v>
                </c:pt>
                <c:pt idx="380">
                  <c:v>-74.592919296979915</c:v>
                </c:pt>
                <c:pt idx="381">
                  <c:v>-93.941269417047494</c:v>
                </c:pt>
                <c:pt idx="382">
                  <c:v>-102.52960465621946</c:v>
                </c:pt>
                <c:pt idx="383">
                  <c:v>-117.1702036783695</c:v>
                </c:pt>
                <c:pt idx="384">
                  <c:v>-131.44070476090909</c:v>
                </c:pt>
                <c:pt idx="385">
                  <c:v>-115.61751268017291</c:v>
                </c:pt>
                <c:pt idx="386">
                  <c:v>-102.20958697259427</c:v>
                </c:pt>
                <c:pt idx="387">
                  <c:v>-100.60256639671324</c:v>
                </c:pt>
                <c:pt idx="388">
                  <c:v>-103.71440501201154</c:v>
                </c:pt>
                <c:pt idx="389">
                  <c:v>-99.060784328699114</c:v>
                </c:pt>
                <c:pt idx="390">
                  <c:v>-104.1495251554251</c:v>
                </c:pt>
                <c:pt idx="391">
                  <c:v>-97.184877328515043</c:v>
                </c:pt>
                <c:pt idx="392">
                  <c:v>-88.659243420243257</c:v>
                </c:pt>
                <c:pt idx="393">
                  <c:v>-85.451350428223606</c:v>
                </c:pt>
                <c:pt idx="394">
                  <c:v>-73.819370192885415</c:v>
                </c:pt>
                <c:pt idx="395">
                  <c:v>-68.791837054967857</c:v>
                </c:pt>
                <c:pt idx="396">
                  <c:v>-57.443175460457809</c:v>
                </c:pt>
                <c:pt idx="397">
                  <c:v>-65.168546519994734</c:v>
                </c:pt>
                <c:pt idx="398">
                  <c:v>-97.281194162368791</c:v>
                </c:pt>
                <c:pt idx="399">
                  <c:v>-105.49498171281815</c:v>
                </c:pt>
                <c:pt idx="400">
                  <c:v>-105.74010327160357</c:v>
                </c:pt>
                <c:pt idx="401">
                  <c:v>-120.03417159497738</c:v>
                </c:pt>
                <c:pt idx="402">
                  <c:v>-115.50186711335182</c:v>
                </c:pt>
                <c:pt idx="403">
                  <c:v>-103.66348439526557</c:v>
                </c:pt>
                <c:pt idx="404">
                  <c:v>-97.350930440902701</c:v>
                </c:pt>
                <c:pt idx="405">
                  <c:v>-122.23069964206219</c:v>
                </c:pt>
                <c:pt idx="406">
                  <c:v>-119.74482315886019</c:v>
                </c:pt>
                <c:pt idx="407">
                  <c:v>-117.75009914302825</c:v>
                </c:pt>
                <c:pt idx="408">
                  <c:v>-110.55108489429951</c:v>
                </c:pt>
                <c:pt idx="409">
                  <c:v>-106.83894242954253</c:v>
                </c:pt>
                <c:pt idx="410">
                  <c:v>-112.84774404966832</c:v>
                </c:pt>
                <c:pt idx="411">
                  <c:v>-102.93919048690796</c:v>
                </c:pt>
                <c:pt idx="412">
                  <c:v>-113.98299415457251</c:v>
                </c:pt>
                <c:pt idx="413">
                  <c:v>-140.43081803452969</c:v>
                </c:pt>
                <c:pt idx="414">
                  <c:v>-120.5983053549528</c:v>
                </c:pt>
                <c:pt idx="415">
                  <c:v>-116.08616225802896</c:v>
                </c:pt>
                <c:pt idx="416">
                  <c:v>-104.98950189983844</c:v>
                </c:pt>
                <c:pt idx="417">
                  <c:v>-92.218475511431706</c:v>
                </c:pt>
                <c:pt idx="418">
                  <c:v>-71.736425475835787</c:v>
                </c:pt>
                <c:pt idx="419">
                  <c:v>-63.76184257090091</c:v>
                </c:pt>
                <c:pt idx="420">
                  <c:v>-58.956004257678998</c:v>
                </c:pt>
                <c:pt idx="421">
                  <c:v>-51.377310669302943</c:v>
                </c:pt>
                <c:pt idx="422">
                  <c:v>-51.419564992308608</c:v>
                </c:pt>
                <c:pt idx="423">
                  <c:v>-55.111100479841227</c:v>
                </c:pt>
                <c:pt idx="424">
                  <c:v>-55.755724749088287</c:v>
                </c:pt>
                <c:pt idx="425">
                  <c:v>-52.950456266880039</c:v>
                </c:pt>
                <c:pt idx="426">
                  <c:v>-54.731506184935569</c:v>
                </c:pt>
                <c:pt idx="427">
                  <c:v>-59.382336906671512</c:v>
                </c:pt>
                <c:pt idx="428">
                  <c:v>-59.363167387843163</c:v>
                </c:pt>
                <c:pt idx="429">
                  <c:v>-64.095603128790884</c:v>
                </c:pt>
                <c:pt idx="430">
                  <c:v>-65.525338954210298</c:v>
                </c:pt>
                <c:pt idx="431">
                  <c:v>-55.902225109934818</c:v>
                </c:pt>
                <c:pt idx="432">
                  <c:v>-56.071088127613066</c:v>
                </c:pt>
                <c:pt idx="433">
                  <c:v>-49.692784429192542</c:v>
                </c:pt>
                <c:pt idx="434">
                  <c:v>-44.707458678007129</c:v>
                </c:pt>
                <c:pt idx="435">
                  <c:v>-51.036718875050539</c:v>
                </c:pt>
                <c:pt idx="436">
                  <c:v>-47.287266233682629</c:v>
                </c:pt>
                <c:pt idx="437">
                  <c:v>-44.295470095992101</c:v>
                </c:pt>
                <c:pt idx="438">
                  <c:v>-47.776752977967263</c:v>
                </c:pt>
                <c:pt idx="439">
                  <c:v>-46.7090243524313</c:v>
                </c:pt>
                <c:pt idx="440">
                  <c:v>-48.366017544150353</c:v>
                </c:pt>
                <c:pt idx="441">
                  <c:v>-48.467614037632941</c:v>
                </c:pt>
                <c:pt idx="442">
                  <c:v>-42.030748580813409</c:v>
                </c:pt>
                <c:pt idx="443">
                  <c:v>-44.266857787370682</c:v>
                </c:pt>
                <c:pt idx="444">
                  <c:v>-42.410483925104145</c:v>
                </c:pt>
                <c:pt idx="445">
                  <c:v>-38.920547672271738</c:v>
                </c:pt>
                <c:pt idx="446">
                  <c:v>-36.15717248415946</c:v>
                </c:pt>
                <c:pt idx="447">
                  <c:v>-38.605762409925475</c:v>
                </c:pt>
                <c:pt idx="448">
                  <c:v>-45.436557311296454</c:v>
                </c:pt>
                <c:pt idx="449">
                  <c:v>-47.479026763558394</c:v>
                </c:pt>
                <c:pt idx="450">
                  <c:v>-47.480626389861101</c:v>
                </c:pt>
                <c:pt idx="451">
                  <c:v>-44.548973019003867</c:v>
                </c:pt>
                <c:pt idx="452">
                  <c:v>-45.698215140819542</c:v>
                </c:pt>
                <c:pt idx="453">
                  <c:v>-47.496464221954341</c:v>
                </c:pt>
                <c:pt idx="454">
                  <c:v>-47.161678568005556</c:v>
                </c:pt>
                <c:pt idx="455">
                  <c:v>-53.862528209686282</c:v>
                </c:pt>
                <c:pt idx="456">
                  <c:v>-54.599021521687504</c:v>
                </c:pt>
                <c:pt idx="457">
                  <c:v>-53.483436837792404</c:v>
                </c:pt>
                <c:pt idx="458">
                  <c:v>-54.289069241166118</c:v>
                </c:pt>
                <c:pt idx="459">
                  <c:v>-53.677943525791179</c:v>
                </c:pt>
                <c:pt idx="460">
                  <c:v>-51.45066534304619</c:v>
                </c:pt>
                <c:pt idx="461">
                  <c:v>-53.822170705199234</c:v>
                </c:pt>
                <c:pt idx="462">
                  <c:v>-53.122207940936086</c:v>
                </c:pt>
                <c:pt idx="463">
                  <c:v>-48.432750298261638</c:v>
                </c:pt>
                <c:pt idx="464">
                  <c:v>-48.056966602325431</c:v>
                </c:pt>
                <c:pt idx="465">
                  <c:v>-63.027258429646494</c:v>
                </c:pt>
                <c:pt idx="466">
                  <c:v>-68.437942166447627</c:v>
                </c:pt>
                <c:pt idx="467">
                  <c:v>-68.583689409852013</c:v>
                </c:pt>
                <c:pt idx="468">
                  <c:v>-67.403257584929449</c:v>
                </c:pt>
                <c:pt idx="469">
                  <c:v>-66.11170739555358</c:v>
                </c:pt>
                <c:pt idx="470">
                  <c:v>-64.231619458556168</c:v>
                </c:pt>
                <c:pt idx="471">
                  <c:v>-60.855129189848896</c:v>
                </c:pt>
                <c:pt idx="472">
                  <c:v>-55.730570625782008</c:v>
                </c:pt>
                <c:pt idx="473">
                  <c:v>-53.744099998712528</c:v>
                </c:pt>
                <c:pt idx="474">
                  <c:v>-55.247437559485434</c:v>
                </c:pt>
                <c:pt idx="475">
                  <c:v>-53.175569842576976</c:v>
                </c:pt>
                <c:pt idx="476">
                  <c:v>-49.568305035829539</c:v>
                </c:pt>
                <c:pt idx="477">
                  <c:v>-50.450446085214622</c:v>
                </c:pt>
                <c:pt idx="478">
                  <c:v>-54.376394930839538</c:v>
                </c:pt>
                <c:pt idx="479">
                  <c:v>-60.24601522254946</c:v>
                </c:pt>
                <c:pt idx="480">
                  <c:v>-62.759009980678556</c:v>
                </c:pt>
                <c:pt idx="481">
                  <c:v>-61.409521127343169</c:v>
                </c:pt>
                <c:pt idx="482">
                  <c:v>-63.333703087925898</c:v>
                </c:pt>
                <c:pt idx="483">
                  <c:v>-60.171757285594936</c:v>
                </c:pt>
                <c:pt idx="484">
                  <c:v>-61.062820339083672</c:v>
                </c:pt>
                <c:pt idx="485">
                  <c:v>-56.966563817501083</c:v>
                </c:pt>
                <c:pt idx="486">
                  <c:v>-48.037841670155515</c:v>
                </c:pt>
                <c:pt idx="487">
                  <c:v>-48.325104127287858</c:v>
                </c:pt>
                <c:pt idx="488">
                  <c:v>-48.282360950946803</c:v>
                </c:pt>
                <c:pt idx="489">
                  <c:v>-50.102945243239404</c:v>
                </c:pt>
                <c:pt idx="490">
                  <c:v>-52.039592589020728</c:v>
                </c:pt>
                <c:pt idx="491">
                  <c:v>-48.843198783040044</c:v>
                </c:pt>
                <c:pt idx="492">
                  <c:v>-46.823986305475238</c:v>
                </c:pt>
                <c:pt idx="493">
                  <c:v>-48.754351401448247</c:v>
                </c:pt>
                <c:pt idx="494">
                  <c:v>-47.958752015709862</c:v>
                </c:pt>
                <c:pt idx="495">
                  <c:v>-46.258554329514496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4-4C90-BE32-EE2933E4EC7A}"/>
            </c:ext>
          </c:extLst>
        </c:ser>
        <c:ser>
          <c:idx val="1"/>
          <c:order val="1"/>
          <c:tx>
            <c:strRef>
              <c:f>stat!$C$87</c:f>
              <c:strCache>
                <c:ptCount val="1"/>
                <c:pt idx="0">
                  <c:v>TOTAL 3 7/8 PERP nc-22</c:v>
                </c:pt>
              </c:strCache>
            </c:strRef>
          </c:tx>
          <c:spPr>
            <a:ln w="28575" cap="rnd">
              <a:solidFill>
                <a:schemeClr val="accent1">
                  <a:shade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shade val="76000"/>
                </a:schemeClr>
              </a:solidFill>
              <a:ln w="9525">
                <a:solidFill>
                  <a:schemeClr val="accent1">
                    <a:shade val="76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stat!$Q$87:$SR$87</c:f>
              <c:numCache>
                <c:formatCode>0</c:formatCode>
                <c:ptCount val="496"/>
                <c:pt idx="0">
                  <c:v>-129.36299578857424</c:v>
                </c:pt>
                <c:pt idx="1">
                  <c:v>-129.1959156088829</c:v>
                </c:pt>
                <c:pt idx="2">
                  <c:v>-137.80216886663436</c:v>
                </c:pt>
                <c:pt idx="3">
                  <c:v>-138.14348629426956</c:v>
                </c:pt>
                <c:pt idx="4">
                  <c:v>-148.0949037079811</c:v>
                </c:pt>
                <c:pt idx="5">
                  <c:v>-168.36236313962937</c:v>
                </c:pt>
                <c:pt idx="6">
                  <c:v>-182.13211905384065</c:v>
                </c:pt>
                <c:pt idx="7">
                  <c:v>-181.68260968732832</c:v>
                </c:pt>
                <c:pt idx="8">
                  <c:v>-189.06849552297598</c:v>
                </c:pt>
                <c:pt idx="9">
                  <c:v>-186.6575499472618</c:v>
                </c:pt>
                <c:pt idx="10">
                  <c:v>-183.43593572187424</c:v>
                </c:pt>
                <c:pt idx="11">
                  <c:v>-191.82355437707903</c:v>
                </c:pt>
                <c:pt idx="12">
                  <c:v>-175.15723037004472</c:v>
                </c:pt>
                <c:pt idx="13">
                  <c:v>-171.42420638656614</c:v>
                </c:pt>
                <c:pt idx="14">
                  <c:v>-141.74632226324081</c:v>
                </c:pt>
                <c:pt idx="15">
                  <c:v>-108.14430980300904</c:v>
                </c:pt>
                <c:pt idx="16">
                  <c:v>-138.01587833309173</c:v>
                </c:pt>
                <c:pt idx="17">
                  <c:v>-129.63363089656832</c:v>
                </c:pt>
                <c:pt idx="18">
                  <c:v>-124.60288795375823</c:v>
                </c:pt>
                <c:pt idx="19">
                  <c:v>-90.799756393909462</c:v>
                </c:pt>
                <c:pt idx="20">
                  <c:v>-69.192391697883622</c:v>
                </c:pt>
                <c:pt idx="21">
                  <c:v>-38.95325792312623</c:v>
                </c:pt>
                <c:pt idx="22">
                  <c:v>-56.052919672489161</c:v>
                </c:pt>
                <c:pt idx="23">
                  <c:v>-80.303418529510481</c:v>
                </c:pt>
                <c:pt idx="24">
                  <c:v>-93.225435612678524</c:v>
                </c:pt>
                <c:pt idx="25">
                  <c:v>-110.59661172628404</c:v>
                </c:pt>
                <c:pt idx="26">
                  <c:v>-110.4455690097809</c:v>
                </c:pt>
                <c:pt idx="27">
                  <c:v>-103.44393307828904</c:v>
                </c:pt>
                <c:pt idx="28">
                  <c:v>-83.325870368003848</c:v>
                </c:pt>
                <c:pt idx="29">
                  <c:v>-78.981821324825276</c:v>
                </c:pt>
                <c:pt idx="30">
                  <c:v>-98.648119954109205</c:v>
                </c:pt>
                <c:pt idx="31">
                  <c:v>-117.90374816179275</c:v>
                </c:pt>
                <c:pt idx="32">
                  <c:v>-115.81085453987123</c:v>
                </c:pt>
                <c:pt idx="33">
                  <c:v>-118.49760317897797</c:v>
                </c:pt>
                <c:pt idx="34">
                  <c:v>-135.64169487333297</c:v>
                </c:pt>
                <c:pt idx="35">
                  <c:v>-149.16737174654008</c:v>
                </c:pt>
                <c:pt idx="36">
                  <c:v>-182.16478175163269</c:v>
                </c:pt>
                <c:pt idx="37">
                  <c:v>-196.74606487655637</c:v>
                </c:pt>
                <c:pt idx="38">
                  <c:v>-204.09843508148191</c:v>
                </c:pt>
                <c:pt idx="39">
                  <c:v>-193.33065859985351</c:v>
                </c:pt>
                <c:pt idx="40">
                  <c:v>-191.47590325355526</c:v>
                </c:pt>
                <c:pt idx="41">
                  <c:v>-190.23057899093629</c:v>
                </c:pt>
                <c:pt idx="42">
                  <c:v>-193.91276333379744</c:v>
                </c:pt>
                <c:pt idx="43">
                  <c:v>-196.7361507525444</c:v>
                </c:pt>
                <c:pt idx="44">
                  <c:v>-212.43454475069043</c:v>
                </c:pt>
                <c:pt idx="45">
                  <c:v>-223.2203061709404</c:v>
                </c:pt>
                <c:pt idx="46">
                  <c:v>-239.97943792390819</c:v>
                </c:pt>
                <c:pt idx="47">
                  <c:v>-213.58328535366064</c:v>
                </c:pt>
                <c:pt idx="48">
                  <c:v>-208.93715967464445</c:v>
                </c:pt>
                <c:pt idx="49">
                  <c:v>-179.67173871994015</c:v>
                </c:pt>
                <c:pt idx="50">
                  <c:v>-143.20625359821321</c:v>
                </c:pt>
                <c:pt idx="51">
                  <c:v>-163.81381959819794</c:v>
                </c:pt>
                <c:pt idx="52">
                  <c:v>-180.81829554796218</c:v>
                </c:pt>
                <c:pt idx="53">
                  <c:v>-232.01333262205122</c:v>
                </c:pt>
                <c:pt idx="54">
                  <c:v>-243.01922389841081</c:v>
                </c:pt>
                <c:pt idx="55">
                  <c:v>-162.95665480899811</c:v>
                </c:pt>
                <c:pt idx="56">
                  <c:v>-131.86576132059099</c:v>
                </c:pt>
                <c:pt idx="57">
                  <c:v>-135.33844623279572</c:v>
                </c:pt>
                <c:pt idx="58">
                  <c:v>-105.42033796072006</c:v>
                </c:pt>
                <c:pt idx="59">
                  <c:v>-113.45232865810395</c:v>
                </c:pt>
                <c:pt idx="60">
                  <c:v>-167.95182314205172</c:v>
                </c:pt>
                <c:pt idx="61">
                  <c:v>-192.98752823543549</c:v>
                </c:pt>
                <c:pt idx="62">
                  <c:v>-215.64698924875256</c:v>
                </c:pt>
                <c:pt idx="63">
                  <c:v>-235.05599626827239</c:v>
                </c:pt>
                <c:pt idx="64">
                  <c:v>-238.0730026574135</c:v>
                </c:pt>
                <c:pt idx="65">
                  <c:v>-236.20444595718385</c:v>
                </c:pt>
                <c:pt idx="66">
                  <c:v>-248.88527642011641</c:v>
                </c:pt>
                <c:pt idx="67">
                  <c:v>-250.51633635044095</c:v>
                </c:pt>
                <c:pt idx="68">
                  <c:v>-249.11164289379121</c:v>
                </c:pt>
                <c:pt idx="69">
                  <c:v>-240.12015390729906</c:v>
                </c:pt>
                <c:pt idx="70">
                  <c:v>-284.50038494777681</c:v>
                </c:pt>
                <c:pt idx="71">
                  <c:v>-316.53548999118806</c:v>
                </c:pt>
                <c:pt idx="72">
                  <c:v>-468.24172100877763</c:v>
                </c:pt>
                <c:pt idx="73">
                  <c:v>-497.65691300153736</c:v>
                </c:pt>
                <c:pt idx="74">
                  <c:v>-478.14570214509962</c:v>
                </c:pt>
                <c:pt idx="75">
                  <c:v>-536.13230117273326</c:v>
                </c:pt>
                <c:pt idx="76">
                  <c:v>-527.40487476873398</c:v>
                </c:pt>
                <c:pt idx="77">
                  <c:v>-427.12836080503467</c:v>
                </c:pt>
                <c:pt idx="78">
                  <c:v>-325.23913199090958</c:v>
                </c:pt>
                <c:pt idx="79">
                  <c:v>-188.34029269409177</c:v>
                </c:pt>
                <c:pt idx="80">
                  <c:v>-173.86183838510513</c:v>
                </c:pt>
                <c:pt idx="81">
                  <c:v>-113.59526878738401</c:v>
                </c:pt>
                <c:pt idx="82">
                  <c:v>-106.49321746683121</c:v>
                </c:pt>
                <c:pt idx="83">
                  <c:v>-123.43318632745743</c:v>
                </c:pt>
                <c:pt idx="84">
                  <c:v>-56.049174636840831</c:v>
                </c:pt>
                <c:pt idx="85">
                  <c:v>-37.552217421531694</c:v>
                </c:pt>
                <c:pt idx="86">
                  <c:v>-29.748590667724613</c:v>
                </c:pt>
                <c:pt idx="87">
                  <c:v>-36.633786085128783</c:v>
                </c:pt>
                <c:pt idx="88">
                  <c:v>-55.692282536983498</c:v>
                </c:pt>
                <c:pt idx="89">
                  <c:v>-62.223073069095619</c:v>
                </c:pt>
                <c:pt idx="90">
                  <c:v>-53.781700524330148</c:v>
                </c:pt>
                <c:pt idx="91">
                  <c:v>-43.24311117124558</c:v>
                </c:pt>
                <c:pt idx="92">
                  <c:v>-34.911752231121064</c:v>
                </c:pt>
                <c:pt idx="93">
                  <c:v>-29.214197745800014</c:v>
                </c:pt>
                <c:pt idx="94">
                  <c:v>-18.326162753105166</c:v>
                </c:pt>
                <c:pt idx="95">
                  <c:v>-20.089645160198209</c:v>
                </c:pt>
                <c:pt idx="96">
                  <c:v>-22.373328238010409</c:v>
                </c:pt>
                <c:pt idx="97">
                  <c:v>-25.036636806011202</c:v>
                </c:pt>
                <c:pt idx="98">
                  <c:v>-24.442099469184868</c:v>
                </c:pt>
                <c:pt idx="99">
                  <c:v>-26.222017327308656</c:v>
                </c:pt>
                <c:pt idx="100">
                  <c:v>-40.42844897890091</c:v>
                </c:pt>
                <c:pt idx="101">
                  <c:v>-29.196377281188958</c:v>
                </c:pt>
                <c:pt idx="102">
                  <c:v>-29.900984166145321</c:v>
                </c:pt>
                <c:pt idx="103">
                  <c:v>-31.361898037433626</c:v>
                </c:pt>
                <c:pt idx="104">
                  <c:v>-31.184110225677486</c:v>
                </c:pt>
                <c:pt idx="105">
                  <c:v>-30.926676103591923</c:v>
                </c:pt>
                <c:pt idx="106">
                  <c:v>-32.338417654991154</c:v>
                </c:pt>
                <c:pt idx="107">
                  <c:v>-33.571315578937543</c:v>
                </c:pt>
                <c:pt idx="108">
                  <c:v>-40.176165090084076</c:v>
                </c:pt>
                <c:pt idx="109">
                  <c:v>-40.628461444854729</c:v>
                </c:pt>
                <c:pt idx="110">
                  <c:v>-40.697243497848504</c:v>
                </c:pt>
                <c:pt idx="111">
                  <c:v>-38.320798934459681</c:v>
                </c:pt>
                <c:pt idx="112">
                  <c:v>-42.009400313377384</c:v>
                </c:pt>
                <c:pt idx="113">
                  <c:v>-45.240453533649436</c:v>
                </c:pt>
                <c:pt idx="114">
                  <c:v>-30.35821875619888</c:v>
                </c:pt>
                <c:pt idx="115">
                  <c:v>-24.165520554542546</c:v>
                </c:pt>
                <c:pt idx="116">
                  <c:v>-18.102377156257631</c:v>
                </c:pt>
                <c:pt idx="117">
                  <c:v>-17.791141047000878</c:v>
                </c:pt>
                <c:pt idx="118">
                  <c:v>-17.578807481765743</c:v>
                </c:pt>
                <c:pt idx="119">
                  <c:v>-17.268532390117649</c:v>
                </c:pt>
                <c:pt idx="120">
                  <c:v>-18.47334260368347</c:v>
                </c:pt>
                <c:pt idx="121">
                  <c:v>-20.930491698265072</c:v>
                </c:pt>
                <c:pt idx="122">
                  <c:v>-20.409313619613648</c:v>
                </c:pt>
                <c:pt idx="123">
                  <c:v>-20.949404873847961</c:v>
                </c:pt>
                <c:pt idx="124">
                  <c:v>-22.050879307270044</c:v>
                </c:pt>
                <c:pt idx="125">
                  <c:v>-22.107820390701299</c:v>
                </c:pt>
                <c:pt idx="126">
                  <c:v>-26.618045044898984</c:v>
                </c:pt>
                <c:pt idx="127">
                  <c:v>-24.047410695075989</c:v>
                </c:pt>
                <c:pt idx="128">
                  <c:v>-21.39736038541794</c:v>
                </c:pt>
                <c:pt idx="129">
                  <c:v>-13.837931263923643</c:v>
                </c:pt>
                <c:pt idx="130">
                  <c:v>-14.764880764007565</c:v>
                </c:pt>
                <c:pt idx="131">
                  <c:v>-15.116286092281335</c:v>
                </c:pt>
                <c:pt idx="132">
                  <c:v>-15.962417214870456</c:v>
                </c:pt>
                <c:pt idx="133">
                  <c:v>-17.638042262077327</c:v>
                </c:pt>
                <c:pt idx="134">
                  <c:v>-18.77684981775284</c:v>
                </c:pt>
                <c:pt idx="135">
                  <c:v>-20.690763246059412</c:v>
                </c:pt>
                <c:pt idx="136">
                  <c:v>-22.385124719142915</c:v>
                </c:pt>
                <c:pt idx="137">
                  <c:v>-22.268668700695038</c:v>
                </c:pt>
                <c:pt idx="138">
                  <c:v>-23.438281344413753</c:v>
                </c:pt>
                <c:pt idx="139">
                  <c:v>-24.274728755950925</c:v>
                </c:pt>
                <c:pt idx="140">
                  <c:v>-25.562255461215976</c:v>
                </c:pt>
                <c:pt idx="141">
                  <c:v>-25.595811846256261</c:v>
                </c:pt>
                <c:pt idx="142">
                  <c:v>-27.604143892288199</c:v>
                </c:pt>
                <c:pt idx="143">
                  <c:v>-29.046846018314362</c:v>
                </c:pt>
                <c:pt idx="144">
                  <c:v>-28.204426071643823</c:v>
                </c:pt>
                <c:pt idx="145">
                  <c:v>-29.806230969429016</c:v>
                </c:pt>
                <c:pt idx="146">
                  <c:v>-35.448506566524507</c:v>
                </c:pt>
                <c:pt idx="147">
                  <c:v>-38.873445497512805</c:v>
                </c:pt>
                <c:pt idx="148">
                  <c:v>-43.171389301300053</c:v>
                </c:pt>
                <c:pt idx="149">
                  <c:v>-40.599129271030421</c:v>
                </c:pt>
                <c:pt idx="150">
                  <c:v>-35.34432563972473</c:v>
                </c:pt>
                <c:pt idx="151">
                  <c:v>-38.195054344654089</c:v>
                </c:pt>
                <c:pt idx="152">
                  <c:v>-39.11754959821701</c:v>
                </c:pt>
                <c:pt idx="153">
                  <c:v>-38.304075607776653</c:v>
                </c:pt>
                <c:pt idx="154">
                  <c:v>-36.557354433536538</c:v>
                </c:pt>
                <c:pt idx="155">
                  <c:v>-43.390534156322481</c:v>
                </c:pt>
                <c:pt idx="156">
                  <c:v>-58.283829179286954</c:v>
                </c:pt>
                <c:pt idx="157">
                  <c:v>-62.062526242256169</c:v>
                </c:pt>
                <c:pt idx="158">
                  <c:v>-62.487802662849433</c:v>
                </c:pt>
                <c:pt idx="159">
                  <c:v>-55.016204322338098</c:v>
                </c:pt>
                <c:pt idx="160">
                  <c:v>-50.167709449291237</c:v>
                </c:pt>
                <c:pt idx="161">
                  <c:v>-47.775789376258849</c:v>
                </c:pt>
                <c:pt idx="162">
                  <c:v>-45.995553709983817</c:v>
                </c:pt>
                <c:pt idx="163">
                  <c:v>-43.426103387832633</c:v>
                </c:pt>
                <c:pt idx="164">
                  <c:v>-40.971511311531074</c:v>
                </c:pt>
                <c:pt idx="165">
                  <c:v>-40.978646420955656</c:v>
                </c:pt>
                <c:pt idx="166">
                  <c:v>-36.386724323272695</c:v>
                </c:pt>
                <c:pt idx="167">
                  <c:v>-26.193183317661287</c:v>
                </c:pt>
                <c:pt idx="168">
                  <c:v>-25.574255966663358</c:v>
                </c:pt>
                <c:pt idx="169">
                  <c:v>-24.890523717880257</c:v>
                </c:pt>
                <c:pt idx="170">
                  <c:v>-27.847873926162727</c:v>
                </c:pt>
                <c:pt idx="171">
                  <c:v>-28.986122691631323</c:v>
                </c:pt>
                <c:pt idx="172">
                  <c:v>-27.482162117004393</c:v>
                </c:pt>
                <c:pt idx="173">
                  <c:v>-25.030849562168115</c:v>
                </c:pt>
                <c:pt idx="174">
                  <c:v>-22.134373990058897</c:v>
                </c:pt>
                <c:pt idx="175">
                  <c:v>-17.74000448083877</c:v>
                </c:pt>
                <c:pt idx="176">
                  <c:v>-17.902249892711644</c:v>
                </c:pt>
                <c:pt idx="177">
                  <c:v>-18.706958663463595</c:v>
                </c:pt>
                <c:pt idx="178">
                  <c:v>-21.978318617343895</c:v>
                </c:pt>
                <c:pt idx="179">
                  <c:v>-22.36827121829986</c:v>
                </c:pt>
                <c:pt idx="180">
                  <c:v>-23.613932147026055</c:v>
                </c:pt>
                <c:pt idx="181">
                  <c:v>-24.95953263998031</c:v>
                </c:pt>
                <c:pt idx="182">
                  <c:v>-24.930778937816619</c:v>
                </c:pt>
                <c:pt idx="183">
                  <c:v>-29.761424171924588</c:v>
                </c:pt>
                <c:pt idx="184">
                  <c:v>-34.208584593772883</c:v>
                </c:pt>
                <c:pt idx="185">
                  <c:v>-34.699869240760805</c:v>
                </c:pt>
                <c:pt idx="186">
                  <c:v>-35.964842661857595</c:v>
                </c:pt>
                <c:pt idx="187">
                  <c:v>-38.367956570625303</c:v>
                </c:pt>
                <c:pt idx="188">
                  <c:v>-41.6609991593361</c:v>
                </c:pt>
                <c:pt idx="189">
                  <c:v>-39.379688629150394</c:v>
                </c:pt>
                <c:pt idx="190">
                  <c:v>-36.325794882297515</c:v>
                </c:pt>
                <c:pt idx="191">
                  <c:v>-36.718794439315793</c:v>
                </c:pt>
                <c:pt idx="192">
                  <c:v>-35.233858671665189</c:v>
                </c:pt>
                <c:pt idx="193">
                  <c:v>-31.558427587985996</c:v>
                </c:pt>
                <c:pt idx="194">
                  <c:v>-26.64915483903885</c:v>
                </c:pt>
                <c:pt idx="195">
                  <c:v>-28.741137815475462</c:v>
                </c:pt>
                <c:pt idx="196">
                  <c:v>-28.323519222736365</c:v>
                </c:pt>
                <c:pt idx="197">
                  <c:v>-32.823368671417235</c:v>
                </c:pt>
                <c:pt idx="198">
                  <c:v>-34.122791718959803</c:v>
                </c:pt>
                <c:pt idx="199">
                  <c:v>-34.523724385738362</c:v>
                </c:pt>
                <c:pt idx="200">
                  <c:v>-35.562216538429261</c:v>
                </c:pt>
                <c:pt idx="201">
                  <c:v>-34.855625600814811</c:v>
                </c:pt>
                <c:pt idx="202">
                  <c:v>-50.575385629653923</c:v>
                </c:pt>
                <c:pt idx="203">
                  <c:v>-51.995184325695035</c:v>
                </c:pt>
                <c:pt idx="204">
                  <c:v>-38.72444195365906</c:v>
                </c:pt>
                <c:pt idx="205">
                  <c:v>-34.30683766412735</c:v>
                </c:pt>
                <c:pt idx="206">
                  <c:v>-31.905111807346344</c:v>
                </c:pt>
                <c:pt idx="207">
                  <c:v>-25.938368421554557</c:v>
                </c:pt>
                <c:pt idx="208">
                  <c:v>-54.523885375499724</c:v>
                </c:pt>
                <c:pt idx="209">
                  <c:v>-52.523935179710392</c:v>
                </c:pt>
                <c:pt idx="210">
                  <c:v>-46.045554343223564</c:v>
                </c:pt>
                <c:pt idx="211">
                  <c:v>-41.943492706298834</c:v>
                </c:pt>
                <c:pt idx="212">
                  <c:v>-35.802101933956145</c:v>
                </c:pt>
                <c:pt idx="213">
                  <c:v>-40.346424044132235</c:v>
                </c:pt>
                <c:pt idx="214">
                  <c:v>-41.346542129993438</c:v>
                </c:pt>
                <c:pt idx="215">
                  <c:v>-38.485960242271432</c:v>
                </c:pt>
                <c:pt idx="216">
                  <c:v>-36.217537384986876</c:v>
                </c:pt>
                <c:pt idx="217">
                  <c:v>-36.5632140083313</c:v>
                </c:pt>
                <c:pt idx="218">
                  <c:v>-36.16189885807038</c:v>
                </c:pt>
                <c:pt idx="219">
                  <c:v>-32.36758453130723</c:v>
                </c:pt>
                <c:pt idx="220">
                  <c:v>-29.438316084384915</c:v>
                </c:pt>
                <c:pt idx="221">
                  <c:v>-32.621634588241584</c:v>
                </c:pt>
                <c:pt idx="222">
                  <c:v>-31.108859813213343</c:v>
                </c:pt>
                <c:pt idx="223">
                  <c:v>-39.35651599407197</c:v>
                </c:pt>
                <c:pt idx="224">
                  <c:v>-50.821909929752351</c:v>
                </c:pt>
                <c:pt idx="225">
                  <c:v>-49.917504411220548</c:v>
                </c:pt>
                <c:pt idx="226">
                  <c:v>-58.208558832645416</c:v>
                </c:pt>
                <c:pt idx="227">
                  <c:v>-63.485877208709717</c:v>
                </c:pt>
                <c:pt idx="228">
                  <c:v>-56.150703625202169</c:v>
                </c:pt>
                <c:pt idx="229">
                  <c:v>-50.625179577827453</c:v>
                </c:pt>
                <c:pt idx="230">
                  <c:v>-47.737443089485161</c:v>
                </c:pt>
                <c:pt idx="231">
                  <c:v>-53.247878350257871</c:v>
                </c:pt>
                <c:pt idx="232">
                  <c:v>-51.469370945930486</c:v>
                </c:pt>
                <c:pt idx="233">
                  <c:v>-61.642340505123144</c:v>
                </c:pt>
                <c:pt idx="234">
                  <c:v>-60.363359110355383</c:v>
                </c:pt>
                <c:pt idx="235">
                  <c:v>-72.822967196464532</c:v>
                </c:pt>
                <c:pt idx="236">
                  <c:v>-59.29766021299362</c:v>
                </c:pt>
                <c:pt idx="237">
                  <c:v>-47.639209322929389</c:v>
                </c:pt>
                <c:pt idx="238">
                  <c:v>-44.992531560897831</c:v>
                </c:pt>
                <c:pt idx="239">
                  <c:v>-44.433423663616182</c:v>
                </c:pt>
                <c:pt idx="240">
                  <c:v>-34.394157053947445</c:v>
                </c:pt>
                <c:pt idx="241">
                  <c:v>-33.56232557725906</c:v>
                </c:pt>
                <c:pt idx="242">
                  <c:v>-31.685233184337619</c:v>
                </c:pt>
                <c:pt idx="243">
                  <c:v>-34.33729925107955</c:v>
                </c:pt>
                <c:pt idx="244">
                  <c:v>-42.18802960014343</c:v>
                </c:pt>
                <c:pt idx="245">
                  <c:v>-47.660965682983395</c:v>
                </c:pt>
                <c:pt idx="246">
                  <c:v>-47.789240331649779</c:v>
                </c:pt>
                <c:pt idx="247">
                  <c:v>-49.308048330307017</c:v>
                </c:pt>
                <c:pt idx="248">
                  <c:v>-42.663860633850099</c:v>
                </c:pt>
                <c:pt idx="249">
                  <c:v>-39.794109970092762</c:v>
                </c:pt>
                <c:pt idx="250">
                  <c:v>-39.366255711078644</c:v>
                </c:pt>
                <c:pt idx="251">
                  <c:v>-38.289705527782438</c:v>
                </c:pt>
                <c:pt idx="252">
                  <c:v>-38.947013843059537</c:v>
                </c:pt>
                <c:pt idx="253">
                  <c:v>-43.787770961284643</c:v>
                </c:pt>
                <c:pt idx="254">
                  <c:v>-48.654213119506842</c:v>
                </c:pt>
                <c:pt idx="255">
                  <c:v>-42.248002388000494</c:v>
                </c:pt>
                <c:pt idx="256">
                  <c:v>-31.780673317909248</c:v>
                </c:pt>
                <c:pt idx="257">
                  <c:v>-29.043525109291082</c:v>
                </c:pt>
                <c:pt idx="258">
                  <c:v>-28.297633196830759</c:v>
                </c:pt>
                <c:pt idx="259">
                  <c:v>-28.59328216505051</c:v>
                </c:pt>
                <c:pt idx="260">
                  <c:v>-26.713091239929199</c:v>
                </c:pt>
                <c:pt idx="261">
                  <c:v>-32.548164647102361</c:v>
                </c:pt>
                <c:pt idx="262">
                  <c:v>-34.899805451393128</c:v>
                </c:pt>
                <c:pt idx="263">
                  <c:v>-35.766326397895817</c:v>
                </c:pt>
                <c:pt idx="264">
                  <c:v>-32.393440624713904</c:v>
                </c:pt>
                <c:pt idx="265">
                  <c:v>-29.137861837863916</c:v>
                </c:pt>
                <c:pt idx="266">
                  <c:v>-24.796022577762614</c:v>
                </c:pt>
                <c:pt idx="267">
                  <c:v>-22.625427653312691</c:v>
                </c:pt>
                <c:pt idx="268">
                  <c:v>-24.890060483932501</c:v>
                </c:pt>
                <c:pt idx="269">
                  <c:v>-28.538572000026711</c:v>
                </c:pt>
                <c:pt idx="270">
                  <c:v>-32.657862658500669</c:v>
                </c:pt>
                <c:pt idx="271">
                  <c:v>-36.896732927322383</c:v>
                </c:pt>
                <c:pt idx="272">
                  <c:v>-38.979508145332332</c:v>
                </c:pt>
                <c:pt idx="273">
                  <c:v>-42.415576617240909</c:v>
                </c:pt>
                <c:pt idx="274">
                  <c:v>-30.766488529205326</c:v>
                </c:pt>
                <c:pt idx="275">
                  <c:v>-42.420571111202243</c:v>
                </c:pt>
                <c:pt idx="276">
                  <c:v>-44.189903852939608</c:v>
                </c:pt>
                <c:pt idx="277">
                  <c:v>-45.711420369625102</c:v>
                </c:pt>
                <c:pt idx="278">
                  <c:v>-46.786226596355434</c:v>
                </c:pt>
                <c:pt idx="279">
                  <c:v>-51.740113317966447</c:v>
                </c:pt>
                <c:pt idx="280">
                  <c:v>-56.562796015262592</c:v>
                </c:pt>
                <c:pt idx="281">
                  <c:v>-59.543119391918196</c:v>
                </c:pt>
                <c:pt idx="282">
                  <c:v>-54.772844490528101</c:v>
                </c:pt>
                <c:pt idx="283">
                  <c:v>-58.849624581336968</c:v>
                </c:pt>
                <c:pt idx="284">
                  <c:v>-58.669073069095617</c:v>
                </c:pt>
                <c:pt idx="285">
                  <c:v>-59.162042756080623</c:v>
                </c:pt>
                <c:pt idx="286">
                  <c:v>-62.84030278635025</c:v>
                </c:pt>
                <c:pt idx="287">
                  <c:v>-64.291312974929795</c:v>
                </c:pt>
                <c:pt idx="288">
                  <c:v>-53.239028455734243</c:v>
                </c:pt>
                <c:pt idx="289">
                  <c:v>-51.854850567340861</c:v>
                </c:pt>
                <c:pt idx="290">
                  <c:v>-52.600540923118587</c:v>
                </c:pt>
                <c:pt idx="291">
                  <c:v>-50.600785006046294</c:v>
                </c:pt>
                <c:pt idx="292">
                  <c:v>-51.118523203849804</c:v>
                </c:pt>
                <c:pt idx="293">
                  <c:v>-53.417851515769968</c:v>
                </c:pt>
                <c:pt idx="294">
                  <c:v>-54.887511748790743</c:v>
                </c:pt>
                <c:pt idx="295">
                  <c:v>-55.328827594757087</c:v>
                </c:pt>
                <c:pt idx="296">
                  <c:v>-55.031029531955731</c:v>
                </c:pt>
                <c:pt idx="297">
                  <c:v>-58.90144087171555</c:v>
                </c:pt>
                <c:pt idx="298">
                  <c:v>-57.4352015991211</c:v>
                </c:pt>
                <c:pt idx="299">
                  <c:v>-39.527973466396332</c:v>
                </c:pt>
                <c:pt idx="300">
                  <c:v>-33.000340130329128</c:v>
                </c:pt>
                <c:pt idx="301">
                  <c:v>-33.073250205039976</c:v>
                </c:pt>
                <c:pt idx="302">
                  <c:v>-32.820085858821869</c:v>
                </c:pt>
                <c:pt idx="303">
                  <c:v>-35.065539281845098</c:v>
                </c:pt>
                <c:pt idx="304">
                  <c:v>-37.889205336093909</c:v>
                </c:pt>
                <c:pt idx="305">
                  <c:v>-41.823628636360169</c:v>
                </c:pt>
                <c:pt idx="306">
                  <c:v>-43.079613131999963</c:v>
                </c:pt>
                <c:pt idx="307">
                  <c:v>-45.198473845481878</c:v>
                </c:pt>
                <c:pt idx="308">
                  <c:v>-47.20668052768707</c:v>
                </c:pt>
                <c:pt idx="309">
                  <c:v>-49.567629394531252</c:v>
                </c:pt>
                <c:pt idx="310">
                  <c:v>-47.956921066761019</c:v>
                </c:pt>
                <c:pt idx="311">
                  <c:v>-46.574763555526737</c:v>
                </c:pt>
                <c:pt idx="312">
                  <c:v>-43.435323231697076</c:v>
                </c:pt>
                <c:pt idx="313">
                  <c:v>-48.620110029697415</c:v>
                </c:pt>
                <c:pt idx="314">
                  <c:v>-56.013796080589302</c:v>
                </c:pt>
                <c:pt idx="315">
                  <c:v>-59.208601231098179</c:v>
                </c:pt>
                <c:pt idx="316">
                  <c:v>-58.317639074802393</c:v>
                </c:pt>
                <c:pt idx="317">
                  <c:v>-56.111039277553559</c:v>
                </c:pt>
                <c:pt idx="318">
                  <c:v>-55.056314559459679</c:v>
                </c:pt>
                <c:pt idx="319">
                  <c:v>-50.583192929744726</c:v>
                </c:pt>
                <c:pt idx="320">
                  <c:v>-46.373099841117856</c:v>
                </c:pt>
                <c:pt idx="321">
                  <c:v>-43.649141924381269</c:v>
                </c:pt>
                <c:pt idx="322">
                  <c:v>-38.966503587722784</c:v>
                </c:pt>
                <c:pt idx="323">
                  <c:v>-43.93466090869903</c:v>
                </c:pt>
                <c:pt idx="324">
                  <c:v>-44.569760136604302</c:v>
                </c:pt>
                <c:pt idx="325">
                  <c:v>-43.969216407775875</c:v>
                </c:pt>
                <c:pt idx="326">
                  <c:v>-56.911810823917392</c:v>
                </c:pt>
                <c:pt idx="327">
                  <c:v>-66.064177927970903</c:v>
                </c:pt>
                <c:pt idx="328">
                  <c:v>-64.571853855609888</c:v>
                </c:pt>
                <c:pt idx="329">
                  <c:v>-71.374972764968859</c:v>
                </c:pt>
                <c:pt idx="330">
                  <c:v>-59.595426443576812</c:v>
                </c:pt>
                <c:pt idx="331">
                  <c:v>-47.968848670482636</c:v>
                </c:pt>
                <c:pt idx="332">
                  <c:v>-47.379531495571143</c:v>
                </c:pt>
                <c:pt idx="333">
                  <c:v>-50.414716914653773</c:v>
                </c:pt>
                <c:pt idx="334">
                  <c:v>-49.09667217350006</c:v>
                </c:pt>
                <c:pt idx="335">
                  <c:v>-49.470421255588526</c:v>
                </c:pt>
                <c:pt idx="336">
                  <c:v>-54.028559338092805</c:v>
                </c:pt>
                <c:pt idx="337">
                  <c:v>-62.92576032400131</c:v>
                </c:pt>
                <c:pt idx="338">
                  <c:v>-68.970786079406736</c:v>
                </c:pt>
                <c:pt idx="339">
                  <c:v>-67.132614835739133</c:v>
                </c:pt>
                <c:pt idx="340">
                  <c:v>-58.787436884880066</c:v>
                </c:pt>
                <c:pt idx="341">
                  <c:v>-52.297983209133143</c:v>
                </c:pt>
                <c:pt idx="342">
                  <c:v>-52.406426381111153</c:v>
                </c:pt>
                <c:pt idx="343">
                  <c:v>-51.103871767997738</c:v>
                </c:pt>
                <c:pt idx="344">
                  <c:v>-46.501396195888518</c:v>
                </c:pt>
                <c:pt idx="345">
                  <c:v>-49.585371451377867</c:v>
                </c:pt>
                <c:pt idx="346">
                  <c:v>-56.888849553585061</c:v>
                </c:pt>
                <c:pt idx="347">
                  <c:v>-63.838557057857514</c:v>
                </c:pt>
                <c:pt idx="348">
                  <c:v>-68.97456243610381</c:v>
                </c:pt>
                <c:pt idx="349">
                  <c:v>-67.961552247524267</c:v>
                </c:pt>
                <c:pt idx="350">
                  <c:v>-69.480768232345596</c:v>
                </c:pt>
                <c:pt idx="351">
                  <c:v>-65.696644830703747</c:v>
                </c:pt>
                <c:pt idx="352">
                  <c:v>-69.007032059192653</c:v>
                </c:pt>
                <c:pt idx="353">
                  <c:v>-73.725756587028499</c:v>
                </c:pt>
                <c:pt idx="354">
                  <c:v>-69.578439159393298</c:v>
                </c:pt>
                <c:pt idx="355">
                  <c:v>-68.176497189998628</c:v>
                </c:pt>
                <c:pt idx="356">
                  <c:v>-72.426699695110344</c:v>
                </c:pt>
                <c:pt idx="357">
                  <c:v>-82.202771140098577</c:v>
                </c:pt>
                <c:pt idx="358">
                  <c:v>-87.128533954620352</c:v>
                </c:pt>
                <c:pt idx="359">
                  <c:v>-79.0646995048523</c:v>
                </c:pt>
                <c:pt idx="360">
                  <c:v>-67.697770256996151</c:v>
                </c:pt>
                <c:pt idx="361">
                  <c:v>-74.060081292629249</c:v>
                </c:pt>
                <c:pt idx="362">
                  <c:v>-81.00793941068649</c:v>
                </c:pt>
                <c:pt idx="363">
                  <c:v>-77.467809174060818</c:v>
                </c:pt>
                <c:pt idx="364">
                  <c:v>-78.603890492439277</c:v>
                </c:pt>
                <c:pt idx="365">
                  <c:v>-94.076556734085059</c:v>
                </c:pt>
                <c:pt idx="366">
                  <c:v>-99.516991108894359</c:v>
                </c:pt>
                <c:pt idx="367">
                  <c:v>-95.801216776847852</c:v>
                </c:pt>
                <c:pt idx="368">
                  <c:v>-93.801878781795494</c:v>
                </c:pt>
                <c:pt idx="369">
                  <c:v>-99.07662349653242</c:v>
                </c:pt>
                <c:pt idx="370">
                  <c:v>-101.35330853652954</c:v>
                </c:pt>
                <c:pt idx="371">
                  <c:v>-96.030172478675837</c:v>
                </c:pt>
                <c:pt idx="372">
                  <c:v>-84.217037244319911</c:v>
                </c:pt>
                <c:pt idx="373">
                  <c:v>-85.704584326744097</c:v>
                </c:pt>
                <c:pt idx="374">
                  <c:v>-88.046852836132032</c:v>
                </c:pt>
                <c:pt idx="375">
                  <c:v>-86.401649507522592</c:v>
                </c:pt>
                <c:pt idx="376">
                  <c:v>-95.115915168762228</c:v>
                </c:pt>
                <c:pt idx="377">
                  <c:v>-90.555513574600212</c:v>
                </c:pt>
                <c:pt idx="378">
                  <c:v>-79.394633244991283</c:v>
                </c:pt>
                <c:pt idx="379">
                  <c:v>-82.566471428871168</c:v>
                </c:pt>
                <c:pt idx="380">
                  <c:v>-84.176351190567004</c:v>
                </c:pt>
                <c:pt idx="381">
                  <c:v>-103.37779511785507</c:v>
                </c:pt>
                <c:pt idx="382">
                  <c:v>-111.79961279678345</c:v>
                </c:pt>
                <c:pt idx="383">
                  <c:v>-122.65681776952745</c:v>
                </c:pt>
                <c:pt idx="384">
                  <c:v>-131.09473258924484</c:v>
                </c:pt>
                <c:pt idx="385">
                  <c:v>-113.8861348195076</c:v>
                </c:pt>
                <c:pt idx="386">
                  <c:v>-102.96903502368927</c:v>
                </c:pt>
                <c:pt idx="387">
                  <c:v>-101.23462925243378</c:v>
                </c:pt>
                <c:pt idx="388">
                  <c:v>-105.20032207584383</c:v>
                </c:pt>
                <c:pt idx="389">
                  <c:v>-96.174218926429759</c:v>
                </c:pt>
                <c:pt idx="390">
                  <c:v>-105.30781543254852</c:v>
                </c:pt>
                <c:pt idx="391">
                  <c:v>-100.27088226032258</c:v>
                </c:pt>
                <c:pt idx="392">
                  <c:v>-94.921232786655423</c:v>
                </c:pt>
                <c:pt idx="393">
                  <c:v>-93.248010157108297</c:v>
                </c:pt>
                <c:pt idx="394">
                  <c:v>-78.025756774425517</c:v>
                </c:pt>
                <c:pt idx="395">
                  <c:v>-74.876930170536042</c:v>
                </c:pt>
                <c:pt idx="396">
                  <c:v>-65.932350497722609</c:v>
                </c:pt>
                <c:pt idx="397">
                  <c:v>-77.24807116365433</c:v>
                </c:pt>
                <c:pt idx="398">
                  <c:v>-107.74656679201127</c:v>
                </c:pt>
                <c:pt idx="399">
                  <c:v>-116.19485574102401</c:v>
                </c:pt>
                <c:pt idx="400">
                  <c:v>-122.64975100708008</c:v>
                </c:pt>
                <c:pt idx="401">
                  <c:v>-146.03291655158998</c:v>
                </c:pt>
                <c:pt idx="402">
                  <c:v>-145.90479979467392</c:v>
                </c:pt>
                <c:pt idx="403">
                  <c:v>-134.99757330608367</c:v>
                </c:pt>
                <c:pt idx="404">
                  <c:v>-129.85286092901231</c:v>
                </c:pt>
                <c:pt idx="405">
                  <c:v>-150.15318923807143</c:v>
                </c:pt>
                <c:pt idx="406">
                  <c:v>-146.29620379400254</c:v>
                </c:pt>
                <c:pt idx="407">
                  <c:v>-142.78999995994567</c:v>
                </c:pt>
                <c:pt idx="408">
                  <c:v>-136.51310754203797</c:v>
                </c:pt>
                <c:pt idx="409">
                  <c:v>-131.28537168693543</c:v>
                </c:pt>
                <c:pt idx="410">
                  <c:v>-133.45746249818802</c:v>
                </c:pt>
                <c:pt idx="411">
                  <c:v>-124.26464513444901</c:v>
                </c:pt>
                <c:pt idx="412">
                  <c:v>-129.76980644226074</c:v>
                </c:pt>
                <c:pt idx="413">
                  <c:v>-153.80742977714539</c:v>
                </c:pt>
                <c:pt idx="414">
                  <c:v>-128.64358931875228</c:v>
                </c:pt>
                <c:pt idx="415">
                  <c:v>-126.24614405965806</c:v>
                </c:pt>
                <c:pt idx="416">
                  <c:v>-121.2620174946785</c:v>
                </c:pt>
                <c:pt idx="417">
                  <c:v>-105.5944830713272</c:v>
                </c:pt>
                <c:pt idx="418">
                  <c:v>-88.318065089702614</c:v>
                </c:pt>
                <c:pt idx="419">
                  <c:v>-82.36550883245468</c:v>
                </c:pt>
                <c:pt idx="420">
                  <c:v>-79.475789620399482</c:v>
                </c:pt>
                <c:pt idx="421">
                  <c:v>-68.168859043598175</c:v>
                </c:pt>
                <c:pt idx="422">
                  <c:v>-68.552188621997828</c:v>
                </c:pt>
                <c:pt idx="423">
                  <c:v>-69.907383786678309</c:v>
                </c:pt>
                <c:pt idx="424">
                  <c:v>-70.870073952198027</c:v>
                </c:pt>
                <c:pt idx="425">
                  <c:v>-68.712229438781733</c:v>
                </c:pt>
                <c:pt idx="426">
                  <c:v>-68.748123375892646</c:v>
                </c:pt>
                <c:pt idx="427">
                  <c:v>-73.525064521789531</c:v>
                </c:pt>
                <c:pt idx="428">
                  <c:v>-71.436812022209182</c:v>
                </c:pt>
                <c:pt idx="429">
                  <c:v>-76.559229120731345</c:v>
                </c:pt>
                <c:pt idx="430">
                  <c:v>-79.002593947410588</c:v>
                </c:pt>
                <c:pt idx="431">
                  <c:v>-71.319040348052994</c:v>
                </c:pt>
                <c:pt idx="432">
                  <c:v>-72.490752409935013</c:v>
                </c:pt>
                <c:pt idx="433">
                  <c:v>-66.34697978734971</c:v>
                </c:pt>
                <c:pt idx="434">
                  <c:v>-59.103721466541288</c:v>
                </c:pt>
                <c:pt idx="435">
                  <c:v>-65.736462384700786</c:v>
                </c:pt>
                <c:pt idx="436">
                  <c:v>-64.43668362283708</c:v>
                </c:pt>
                <c:pt idx="437">
                  <c:v>-61.387201215744042</c:v>
                </c:pt>
                <c:pt idx="438">
                  <c:v>-65.531800379753108</c:v>
                </c:pt>
                <c:pt idx="439">
                  <c:v>-64.620540792465235</c:v>
                </c:pt>
                <c:pt idx="440">
                  <c:v>-67.297500481128694</c:v>
                </c:pt>
                <c:pt idx="441">
                  <c:v>-67.011941881179823</c:v>
                </c:pt>
                <c:pt idx="442">
                  <c:v>-58.045634579658497</c:v>
                </c:pt>
                <c:pt idx="443">
                  <c:v>-60.834674890995032</c:v>
                </c:pt>
                <c:pt idx="444">
                  <c:v>-57.41866153907776</c:v>
                </c:pt>
                <c:pt idx="445">
                  <c:v>-53.940716406345373</c:v>
                </c:pt>
                <c:pt idx="446">
                  <c:v>-50.038730329036696</c:v>
                </c:pt>
                <c:pt idx="447">
                  <c:v>-53.862681853771221</c:v>
                </c:pt>
                <c:pt idx="448">
                  <c:v>-60.126076422691355</c:v>
                </c:pt>
                <c:pt idx="449">
                  <c:v>-61.188776967048639</c:v>
                </c:pt>
                <c:pt idx="450">
                  <c:v>-62.287637237548807</c:v>
                </c:pt>
                <c:pt idx="451">
                  <c:v>-59.381003330707557</c:v>
                </c:pt>
                <c:pt idx="452">
                  <c:v>-61.612184319972982</c:v>
                </c:pt>
                <c:pt idx="453">
                  <c:v>-61.515412645816795</c:v>
                </c:pt>
                <c:pt idx="454">
                  <c:v>-61.356255830287949</c:v>
                </c:pt>
                <c:pt idx="455">
                  <c:v>-68.958160589218153</c:v>
                </c:pt>
                <c:pt idx="456">
                  <c:v>-68.189613063812246</c:v>
                </c:pt>
                <c:pt idx="457">
                  <c:v>-68.875179194450396</c:v>
                </c:pt>
                <c:pt idx="458">
                  <c:v>-70.385691724300401</c:v>
                </c:pt>
                <c:pt idx="459">
                  <c:v>-70.839844110012052</c:v>
                </c:pt>
                <c:pt idx="460">
                  <c:v>-70.946714569091796</c:v>
                </c:pt>
                <c:pt idx="461">
                  <c:v>-74.626015606403342</c:v>
                </c:pt>
                <c:pt idx="462">
                  <c:v>-73.624628883361822</c:v>
                </c:pt>
                <c:pt idx="463">
                  <c:v>-65.413316518783589</c:v>
                </c:pt>
                <c:pt idx="464">
                  <c:v>-66.402162170886982</c:v>
                </c:pt>
                <c:pt idx="465">
                  <c:v>-82.33555819368361</c:v>
                </c:pt>
                <c:pt idx="466">
                  <c:v>-89.54873063850404</c:v>
                </c:pt>
                <c:pt idx="467">
                  <c:v>-89.670922449588772</c:v>
                </c:pt>
                <c:pt idx="468">
                  <c:v>-88.653702287673966</c:v>
                </c:pt>
                <c:pt idx="469">
                  <c:v>-91.84453597927093</c:v>
                </c:pt>
                <c:pt idx="470">
                  <c:v>-90.982382897853853</c:v>
                </c:pt>
                <c:pt idx="471">
                  <c:v>-87.560657484054559</c:v>
                </c:pt>
                <c:pt idx="472">
                  <c:v>-82.148506364822396</c:v>
                </c:pt>
                <c:pt idx="473">
                  <c:v>-79.185654067993156</c:v>
                </c:pt>
                <c:pt idx="474">
                  <c:v>-80.135048764705658</c:v>
                </c:pt>
                <c:pt idx="475">
                  <c:v>-78.603877773761724</c:v>
                </c:pt>
                <c:pt idx="476">
                  <c:v>-73.834962573528287</c:v>
                </c:pt>
                <c:pt idx="477">
                  <c:v>-71.884265763282784</c:v>
                </c:pt>
                <c:pt idx="478">
                  <c:v>-78.598022438526144</c:v>
                </c:pt>
                <c:pt idx="479">
                  <c:v>-84.667182670116432</c:v>
                </c:pt>
                <c:pt idx="480">
                  <c:v>-86.858929284572596</c:v>
                </c:pt>
                <c:pt idx="481">
                  <c:v>-85.455707350730904</c:v>
                </c:pt>
                <c:pt idx="482">
                  <c:v>-84.740573317527776</c:v>
                </c:pt>
                <c:pt idx="483">
                  <c:v>-79.659614832878091</c:v>
                </c:pt>
                <c:pt idx="484">
                  <c:v>-79.885527565479279</c:v>
                </c:pt>
                <c:pt idx="485">
                  <c:v>-74.805215643882747</c:v>
                </c:pt>
                <c:pt idx="486">
                  <c:v>-64.203068006038663</c:v>
                </c:pt>
                <c:pt idx="487">
                  <c:v>-63.103283485412589</c:v>
                </c:pt>
                <c:pt idx="488">
                  <c:v>-62.838808609008787</c:v>
                </c:pt>
                <c:pt idx="489">
                  <c:v>-65.767435428142548</c:v>
                </c:pt>
                <c:pt idx="490">
                  <c:v>-65.294712038993836</c:v>
                </c:pt>
                <c:pt idx="491">
                  <c:v>-61.073903154373163</c:v>
                </c:pt>
                <c:pt idx="492">
                  <c:v>-54.70433936643601</c:v>
                </c:pt>
                <c:pt idx="493">
                  <c:v>-55.148035923957821</c:v>
                </c:pt>
                <c:pt idx="494">
                  <c:v>-53.911687993049625</c:v>
                </c:pt>
                <c:pt idx="495">
                  <c:v>-53.758004724979401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4-4C90-BE32-EE2933E4EC7A}"/>
            </c:ext>
          </c:extLst>
        </c:ser>
        <c:ser>
          <c:idx val="2"/>
          <c:order val="2"/>
          <c:tx>
            <c:strRef>
              <c:f>stat!$C$88</c:f>
              <c:strCache>
                <c:ptCount val="1"/>
                <c:pt idx="0">
                  <c:v>TOTAL 2.708 PERP nc-23</c:v>
                </c:pt>
              </c:strCache>
            </c:strRef>
          </c:tx>
          <c:spPr>
            <a:ln w="28575" cap="rnd">
              <a:solidFill>
                <a:schemeClr val="accent1">
                  <a:shade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stat!$Q$88:$SR$88</c:f>
              <c:numCache>
                <c:formatCode>0</c:formatCode>
                <c:ptCount val="496"/>
                <c:pt idx="0">
                  <c:v>-141.27997202205657</c:v>
                </c:pt>
                <c:pt idx="1">
                  <c:v>-141.47513727939128</c:v>
                </c:pt>
                <c:pt idx="2">
                  <c:v>-150.69640038490297</c:v>
                </c:pt>
                <c:pt idx="3">
                  <c:v>-150.17632869148252</c:v>
                </c:pt>
                <c:pt idx="4">
                  <c:v>-156.44406887304785</c:v>
                </c:pt>
                <c:pt idx="5">
                  <c:v>-169.85930589425564</c:v>
                </c:pt>
                <c:pt idx="6">
                  <c:v>-179.1381272928715</c:v>
                </c:pt>
                <c:pt idx="7">
                  <c:v>-176.28700744795802</c:v>
                </c:pt>
                <c:pt idx="8">
                  <c:v>-178.3851893364191</c:v>
                </c:pt>
                <c:pt idx="9">
                  <c:v>-175.61285155963895</c:v>
                </c:pt>
                <c:pt idx="10">
                  <c:v>-172.7038111898899</c:v>
                </c:pt>
                <c:pt idx="11">
                  <c:v>-180.96202777326107</c:v>
                </c:pt>
                <c:pt idx="12">
                  <c:v>-168.51284640443322</c:v>
                </c:pt>
                <c:pt idx="13">
                  <c:v>-166.05483981657028</c:v>
                </c:pt>
                <c:pt idx="14">
                  <c:v>-142.88423286604879</c:v>
                </c:pt>
                <c:pt idx="15">
                  <c:v>-115.15660384833814</c:v>
                </c:pt>
                <c:pt idx="16">
                  <c:v>-138.62171272325514</c:v>
                </c:pt>
                <c:pt idx="17">
                  <c:v>-131.76553492236138</c:v>
                </c:pt>
                <c:pt idx="18">
                  <c:v>-127.21732429468634</c:v>
                </c:pt>
                <c:pt idx="19">
                  <c:v>-103.34026607155798</c:v>
                </c:pt>
                <c:pt idx="20">
                  <c:v>-89.718137503504764</c:v>
                </c:pt>
                <c:pt idx="21">
                  <c:v>-70.326915610313421</c:v>
                </c:pt>
                <c:pt idx="22">
                  <c:v>-82.580158629298182</c:v>
                </c:pt>
                <c:pt idx="23">
                  <c:v>-107.24910911560056</c:v>
                </c:pt>
                <c:pt idx="24">
                  <c:v>-115.11201038277147</c:v>
                </c:pt>
                <c:pt idx="25">
                  <c:v>-128.18993788886073</c:v>
                </c:pt>
                <c:pt idx="26">
                  <c:v>-126.47548387718199</c:v>
                </c:pt>
                <c:pt idx="27">
                  <c:v>-121.67211890637873</c:v>
                </c:pt>
                <c:pt idx="28">
                  <c:v>-112.84280625879765</c:v>
                </c:pt>
                <c:pt idx="29">
                  <c:v>-113.05167799997331</c:v>
                </c:pt>
                <c:pt idx="30">
                  <c:v>-126.13683102297782</c:v>
                </c:pt>
                <c:pt idx="31">
                  <c:v>-144.84416613113882</c:v>
                </c:pt>
                <c:pt idx="32">
                  <c:v>-141.57343110477925</c:v>
                </c:pt>
                <c:pt idx="33">
                  <c:v>-144.92257762408258</c:v>
                </c:pt>
                <c:pt idx="34">
                  <c:v>-160.15144030547143</c:v>
                </c:pt>
                <c:pt idx="35">
                  <c:v>-169.56750682997705</c:v>
                </c:pt>
                <c:pt idx="36">
                  <c:v>-198.32438510322572</c:v>
                </c:pt>
                <c:pt idx="37">
                  <c:v>-211.4061415929794</c:v>
                </c:pt>
                <c:pt idx="38">
                  <c:v>-213.62139858818051</c:v>
                </c:pt>
                <c:pt idx="39">
                  <c:v>-207.80201222443577</c:v>
                </c:pt>
                <c:pt idx="40">
                  <c:v>-208.92104854869842</c:v>
                </c:pt>
                <c:pt idx="41">
                  <c:v>-209.18375614225863</c:v>
                </c:pt>
                <c:pt idx="42">
                  <c:v>-211.86634432637686</c:v>
                </c:pt>
                <c:pt idx="43">
                  <c:v>-212.72340891230101</c:v>
                </c:pt>
                <c:pt idx="44">
                  <c:v>-220.91573434221741</c:v>
                </c:pt>
                <c:pt idx="45">
                  <c:v>-231.70961095774177</c:v>
                </c:pt>
                <c:pt idx="46">
                  <c:v>-240.7732233159542</c:v>
                </c:pt>
                <c:pt idx="47">
                  <c:v>-213.06893418192868</c:v>
                </c:pt>
                <c:pt idx="48">
                  <c:v>-206.8320438289642</c:v>
                </c:pt>
                <c:pt idx="49">
                  <c:v>-182.30884110927582</c:v>
                </c:pt>
                <c:pt idx="50">
                  <c:v>-159.47731656968594</c:v>
                </c:pt>
                <c:pt idx="51">
                  <c:v>-183.03577556824683</c:v>
                </c:pt>
                <c:pt idx="52">
                  <c:v>-195.66912949860097</c:v>
                </c:pt>
                <c:pt idx="53">
                  <c:v>-237.08973258662223</c:v>
                </c:pt>
                <c:pt idx="54">
                  <c:v>-244.96012938702108</c:v>
                </c:pt>
                <c:pt idx="55">
                  <c:v>-182.83803760612014</c:v>
                </c:pt>
                <c:pt idx="56">
                  <c:v>-160.88669225800038</c:v>
                </c:pt>
                <c:pt idx="57">
                  <c:v>-159.61789836263657</c:v>
                </c:pt>
                <c:pt idx="58">
                  <c:v>-142.17727560985088</c:v>
                </c:pt>
                <c:pt idx="59">
                  <c:v>-151.35430093574524</c:v>
                </c:pt>
                <c:pt idx="60">
                  <c:v>-190.94121949458119</c:v>
                </c:pt>
                <c:pt idx="61">
                  <c:v>-200.16827358806131</c:v>
                </c:pt>
                <c:pt idx="62">
                  <c:v>-213.44426500582694</c:v>
                </c:pt>
                <c:pt idx="63">
                  <c:v>-228.4559897364378</c:v>
                </c:pt>
                <c:pt idx="64">
                  <c:v>-224.96843020737168</c:v>
                </c:pt>
                <c:pt idx="65">
                  <c:v>-228.24479613327981</c:v>
                </c:pt>
                <c:pt idx="66">
                  <c:v>-233.28071372234822</c:v>
                </c:pt>
                <c:pt idx="67">
                  <c:v>-241.36754572594168</c:v>
                </c:pt>
                <c:pt idx="68">
                  <c:v>-243.17310560631756</c:v>
                </c:pt>
                <c:pt idx="69">
                  <c:v>-238.72494202041631</c:v>
                </c:pt>
                <c:pt idx="70">
                  <c:v>-261.6827784628868</c:v>
                </c:pt>
                <c:pt idx="71">
                  <c:v>-287.58035817730428</c:v>
                </c:pt>
                <c:pt idx="72">
                  <c:v>-386.10759316301346</c:v>
                </c:pt>
                <c:pt idx="73">
                  <c:v>-397.92814139914509</c:v>
                </c:pt>
                <c:pt idx="74">
                  <c:v>-381.62020817613603</c:v>
                </c:pt>
                <c:pt idx="75">
                  <c:v>-420.18022447061543</c:v>
                </c:pt>
                <c:pt idx="76">
                  <c:v>-398.47386747825146</c:v>
                </c:pt>
                <c:pt idx="77">
                  <c:v>-328.88561588978769</c:v>
                </c:pt>
                <c:pt idx="78">
                  <c:v>-244.0030727237463</c:v>
                </c:pt>
                <c:pt idx="79">
                  <c:v>-170.73441868841644</c:v>
                </c:pt>
                <c:pt idx="80">
                  <c:v>-153.66806197690963</c:v>
                </c:pt>
                <c:pt idx="81">
                  <c:v>-119.43765455687046</c:v>
                </c:pt>
                <c:pt idx="82">
                  <c:v>-116.26182970285417</c:v>
                </c:pt>
                <c:pt idx="83">
                  <c:v>-132.3095528461933</c:v>
                </c:pt>
                <c:pt idx="84">
                  <c:v>-68.621435233473761</c:v>
                </c:pt>
                <c:pt idx="85">
                  <c:v>-53.10846378970146</c:v>
                </c:pt>
                <c:pt idx="86">
                  <c:v>-51.427457005143168</c:v>
                </c:pt>
                <c:pt idx="87">
                  <c:v>-57.766481614708901</c:v>
                </c:pt>
                <c:pt idx="88">
                  <c:v>-74.68715545475483</c:v>
                </c:pt>
                <c:pt idx="89">
                  <c:v>-82.015571751594521</c:v>
                </c:pt>
                <c:pt idx="90">
                  <c:v>-68.784013865590097</c:v>
                </c:pt>
                <c:pt idx="91">
                  <c:v>-63.710424136281013</c:v>
                </c:pt>
                <c:pt idx="92">
                  <c:v>-60.449069012045861</c:v>
                </c:pt>
                <c:pt idx="93">
                  <c:v>-54.820809558629982</c:v>
                </c:pt>
                <c:pt idx="94">
                  <c:v>-45.119399062871942</c:v>
                </c:pt>
                <c:pt idx="95">
                  <c:v>-46.254819966912279</c:v>
                </c:pt>
                <c:pt idx="96">
                  <c:v>-48.081810597896578</c:v>
                </c:pt>
                <c:pt idx="97">
                  <c:v>-49.787632993698111</c:v>
                </c:pt>
                <c:pt idx="98">
                  <c:v>-49.154490800738344</c:v>
                </c:pt>
                <c:pt idx="99">
                  <c:v>-49.544113483071335</c:v>
                </c:pt>
                <c:pt idx="100">
                  <c:v>-49.528390129327768</c:v>
                </c:pt>
                <c:pt idx="101">
                  <c:v>-49.090788446545602</c:v>
                </c:pt>
                <c:pt idx="102">
                  <c:v>-49.178475953578953</c:v>
                </c:pt>
                <c:pt idx="103">
                  <c:v>-49.632440106868735</c:v>
                </c:pt>
                <c:pt idx="104">
                  <c:v>-46.782439671397213</c:v>
                </c:pt>
                <c:pt idx="105">
                  <c:v>-45.619719534277927</c:v>
                </c:pt>
                <c:pt idx="106">
                  <c:v>-47.515688926935191</c:v>
                </c:pt>
                <c:pt idx="107">
                  <c:v>-49.576293784260756</c:v>
                </c:pt>
                <c:pt idx="108">
                  <c:v>-60.002710235714908</c:v>
                </c:pt>
                <c:pt idx="109">
                  <c:v>-59.666601585865017</c:v>
                </c:pt>
                <c:pt idx="110">
                  <c:v>-58.717223832726475</c:v>
                </c:pt>
                <c:pt idx="111">
                  <c:v>-57.140977793812745</c:v>
                </c:pt>
                <c:pt idx="112">
                  <c:v>-59.485050358176238</c:v>
                </c:pt>
                <c:pt idx="113">
                  <c:v>-61.797442242145529</c:v>
                </c:pt>
                <c:pt idx="114">
                  <c:v>-48.898346739649782</c:v>
                </c:pt>
                <c:pt idx="115">
                  <c:v>-44.038003484725955</c:v>
                </c:pt>
                <c:pt idx="116">
                  <c:v>-39.416843073368078</c:v>
                </c:pt>
                <c:pt idx="117">
                  <c:v>-38.725009482502934</c:v>
                </c:pt>
                <c:pt idx="118">
                  <c:v>-36.685655706763271</c:v>
                </c:pt>
                <c:pt idx="119">
                  <c:v>-38.85535119223595</c:v>
                </c:pt>
                <c:pt idx="120">
                  <c:v>-40.347282237887391</c:v>
                </c:pt>
                <c:pt idx="121">
                  <c:v>-44.022760859131807</c:v>
                </c:pt>
                <c:pt idx="122">
                  <c:v>-43.85071246886254</c:v>
                </c:pt>
                <c:pt idx="123">
                  <c:v>-43.408003962278364</c:v>
                </c:pt>
                <c:pt idx="124">
                  <c:v>-44.670127894759169</c:v>
                </c:pt>
                <c:pt idx="125">
                  <c:v>-46.292434432029715</c:v>
                </c:pt>
                <c:pt idx="126">
                  <c:v>-49.887182395339018</c:v>
                </c:pt>
                <c:pt idx="127">
                  <c:v>-47.258822902679448</c:v>
                </c:pt>
                <c:pt idx="128">
                  <c:v>-43.896008962869644</c:v>
                </c:pt>
                <c:pt idx="129">
                  <c:v>-40.784001461982726</c:v>
                </c:pt>
                <c:pt idx="130">
                  <c:v>-38.888322649717338</c:v>
                </c:pt>
                <c:pt idx="131">
                  <c:v>-36.018219042539592</c:v>
                </c:pt>
                <c:pt idx="132">
                  <c:v>-36.260938744187357</c:v>
                </c:pt>
                <c:pt idx="133">
                  <c:v>-38.953153740286822</c:v>
                </c:pt>
                <c:pt idx="134">
                  <c:v>-39.176982766032232</c:v>
                </c:pt>
                <c:pt idx="135">
                  <c:v>-40.061925919771205</c:v>
                </c:pt>
                <c:pt idx="136">
                  <c:v>-40.670680316329005</c:v>
                </c:pt>
                <c:pt idx="137">
                  <c:v>-39.992288390278809</c:v>
                </c:pt>
                <c:pt idx="138">
                  <c:v>-40.823241587281217</c:v>
                </c:pt>
                <c:pt idx="139">
                  <c:v>-41.522037744164457</c:v>
                </c:pt>
                <c:pt idx="140">
                  <c:v>-41.991376476049417</c:v>
                </c:pt>
                <c:pt idx="141">
                  <c:v>-40.995583732485777</c:v>
                </c:pt>
                <c:pt idx="142">
                  <c:v>-42.380759468555446</c:v>
                </c:pt>
                <c:pt idx="143">
                  <c:v>-44.318657645344722</c:v>
                </c:pt>
                <c:pt idx="144">
                  <c:v>-43.294626841306695</c:v>
                </c:pt>
                <c:pt idx="145">
                  <c:v>-44.933318674683569</c:v>
                </c:pt>
                <c:pt idx="146">
                  <c:v>-48.805391913294791</c:v>
                </c:pt>
                <c:pt idx="147">
                  <c:v>-51.947128007292747</c:v>
                </c:pt>
                <c:pt idx="148">
                  <c:v>-56.486352569103246</c:v>
                </c:pt>
                <c:pt idx="149">
                  <c:v>-54.159040314912787</c:v>
                </c:pt>
                <c:pt idx="150">
                  <c:v>-48.752125745773313</c:v>
                </c:pt>
                <c:pt idx="151">
                  <c:v>-52.263229352951051</c:v>
                </c:pt>
                <c:pt idx="152">
                  <c:v>-52.997077552199372</c:v>
                </c:pt>
                <c:pt idx="153">
                  <c:v>-52.110033965826034</c:v>
                </c:pt>
                <c:pt idx="154">
                  <c:v>-49.945166831851004</c:v>
                </c:pt>
                <c:pt idx="155">
                  <c:v>-55.756785581231121</c:v>
                </c:pt>
                <c:pt idx="156">
                  <c:v>-69.709956625938418</c:v>
                </c:pt>
                <c:pt idx="157">
                  <c:v>-72.388449181318279</c:v>
                </c:pt>
                <c:pt idx="158">
                  <c:v>-73.09627638101577</c:v>
                </c:pt>
                <c:pt idx="159">
                  <c:v>-64.398745085239412</c:v>
                </c:pt>
                <c:pt idx="160">
                  <c:v>-62.149976796627058</c:v>
                </c:pt>
                <c:pt idx="161">
                  <c:v>-60.129420090794575</c:v>
                </c:pt>
                <c:pt idx="162">
                  <c:v>-58.615177226424215</c:v>
                </c:pt>
                <c:pt idx="163">
                  <c:v>-56.022167899489396</c:v>
                </c:pt>
                <c:pt idx="164">
                  <c:v>-53.867161311626433</c:v>
                </c:pt>
                <c:pt idx="165">
                  <c:v>-53.5251211385727</c:v>
                </c:pt>
                <c:pt idx="166">
                  <c:v>-49.172379566431054</c:v>
                </c:pt>
                <c:pt idx="167">
                  <c:v>-43.693325065851219</c:v>
                </c:pt>
                <c:pt idx="168">
                  <c:v>-44.052366826176637</c:v>
                </c:pt>
                <c:pt idx="169">
                  <c:v>-42.553114396095282</c:v>
                </c:pt>
                <c:pt idx="170">
                  <c:v>-45.232642559409136</c:v>
                </c:pt>
                <c:pt idx="171">
                  <c:v>-46.793600757002835</c:v>
                </c:pt>
                <c:pt idx="172">
                  <c:v>-45.133539584398278</c:v>
                </c:pt>
                <c:pt idx="173">
                  <c:v>-41.250529583215709</c:v>
                </c:pt>
                <c:pt idx="174">
                  <c:v>-37.795980659127231</c:v>
                </c:pt>
                <c:pt idx="175">
                  <c:v>-35.399922028899191</c:v>
                </c:pt>
                <c:pt idx="176">
                  <c:v>-35.821664317369461</c:v>
                </c:pt>
                <c:pt idx="177">
                  <c:v>-37.956337651491168</c:v>
                </c:pt>
                <c:pt idx="178">
                  <c:v>-41.326229198336598</c:v>
                </c:pt>
                <c:pt idx="179">
                  <c:v>-40.77026869714259</c:v>
                </c:pt>
                <c:pt idx="180">
                  <c:v>-40.802523430824287</c:v>
                </c:pt>
                <c:pt idx="181">
                  <c:v>-41.397135592341414</c:v>
                </c:pt>
                <c:pt idx="182">
                  <c:v>-42.406590039491654</c:v>
                </c:pt>
                <c:pt idx="183">
                  <c:v>-46.027876251459119</c:v>
                </c:pt>
                <c:pt idx="184">
                  <c:v>-49.120091008782381</c:v>
                </c:pt>
                <c:pt idx="185">
                  <c:v>-49.855960643053066</c:v>
                </c:pt>
                <c:pt idx="186">
                  <c:v>-51.797523065805429</c:v>
                </c:pt>
                <c:pt idx="187">
                  <c:v>-54.047738497376436</c:v>
                </c:pt>
                <c:pt idx="188">
                  <c:v>-55.640395397067081</c:v>
                </c:pt>
                <c:pt idx="189">
                  <c:v>-55.608807845115663</c:v>
                </c:pt>
                <c:pt idx="190">
                  <c:v>-51.92933585381509</c:v>
                </c:pt>
                <c:pt idx="191">
                  <c:v>-52.168194335103045</c:v>
                </c:pt>
                <c:pt idx="192">
                  <c:v>-51.388970405459403</c:v>
                </c:pt>
                <c:pt idx="193">
                  <c:v>-44.503033488273623</c:v>
                </c:pt>
                <c:pt idx="194">
                  <c:v>-42.854265438437473</c:v>
                </c:pt>
                <c:pt idx="195">
                  <c:v>-44.291693407893185</c:v>
                </c:pt>
                <c:pt idx="196">
                  <c:v>-44.368930555343624</c:v>
                </c:pt>
                <c:pt idx="197">
                  <c:v>-47.691666888117787</c:v>
                </c:pt>
                <c:pt idx="198">
                  <c:v>-49.679166073441507</c:v>
                </c:pt>
                <c:pt idx="199">
                  <c:v>-48.500586542010296</c:v>
                </c:pt>
                <c:pt idx="200">
                  <c:v>-49.223312396049486</c:v>
                </c:pt>
                <c:pt idx="201">
                  <c:v>-46.776507586479177</c:v>
                </c:pt>
                <c:pt idx="202">
                  <c:v>-60.703618455767639</c:v>
                </c:pt>
                <c:pt idx="203">
                  <c:v>-62.052198900222777</c:v>
                </c:pt>
                <c:pt idx="204">
                  <c:v>-52.285565345764162</c:v>
                </c:pt>
                <c:pt idx="205">
                  <c:v>-50.265387109398837</c:v>
                </c:pt>
                <c:pt idx="206">
                  <c:v>-47.605596233963965</c:v>
                </c:pt>
                <c:pt idx="207">
                  <c:v>-46.133044093251229</c:v>
                </c:pt>
                <c:pt idx="208">
                  <c:v>-70.720303575038912</c:v>
                </c:pt>
                <c:pt idx="209">
                  <c:v>-68.898508569955823</c:v>
                </c:pt>
                <c:pt idx="210">
                  <c:v>-63.176233356356612</c:v>
                </c:pt>
                <c:pt idx="211">
                  <c:v>-60.540323549032216</c:v>
                </c:pt>
                <c:pt idx="212">
                  <c:v>-54.255267222404477</c:v>
                </c:pt>
                <c:pt idx="213">
                  <c:v>-64.706439222216616</c:v>
                </c:pt>
                <c:pt idx="214">
                  <c:v>-65.085175793766965</c:v>
                </c:pt>
                <c:pt idx="215">
                  <c:v>-60.602437199473371</c:v>
                </c:pt>
                <c:pt idx="216">
                  <c:v>-58.143332005023957</c:v>
                </c:pt>
                <c:pt idx="217">
                  <c:v>-59.073198703527453</c:v>
                </c:pt>
                <c:pt idx="218">
                  <c:v>-57.239302788257596</c:v>
                </c:pt>
                <c:pt idx="219">
                  <c:v>-52.139404175996788</c:v>
                </c:pt>
                <c:pt idx="220">
                  <c:v>-49.955531086325642</c:v>
                </c:pt>
                <c:pt idx="221">
                  <c:v>-50.990227288126952</c:v>
                </c:pt>
                <c:pt idx="222">
                  <c:v>-49.855976445317268</c:v>
                </c:pt>
                <c:pt idx="223">
                  <c:v>-57.109662042140968</c:v>
                </c:pt>
                <c:pt idx="224">
                  <c:v>-70.98291049718857</c:v>
                </c:pt>
                <c:pt idx="225">
                  <c:v>-70.151201513051987</c:v>
                </c:pt>
                <c:pt idx="226">
                  <c:v>-76.24160681152344</c:v>
                </c:pt>
                <c:pt idx="227">
                  <c:v>-82.501339211344714</c:v>
                </c:pt>
                <c:pt idx="228">
                  <c:v>-75.620095082640646</c:v>
                </c:pt>
                <c:pt idx="229">
                  <c:v>-65.610925541043287</c:v>
                </c:pt>
                <c:pt idx="230">
                  <c:v>-62.560199490308769</c:v>
                </c:pt>
                <c:pt idx="231">
                  <c:v>-67.486623568892497</c:v>
                </c:pt>
                <c:pt idx="232">
                  <c:v>-63.089249467849719</c:v>
                </c:pt>
                <c:pt idx="233">
                  <c:v>-72.12038566303255</c:v>
                </c:pt>
                <c:pt idx="234">
                  <c:v>-73.098482879042649</c:v>
                </c:pt>
                <c:pt idx="235">
                  <c:v>-84.392853047132505</c:v>
                </c:pt>
                <c:pt idx="236">
                  <c:v>-77.455809544920911</c:v>
                </c:pt>
                <c:pt idx="237">
                  <c:v>-67.156820149898522</c:v>
                </c:pt>
                <c:pt idx="238">
                  <c:v>-63.093131294369698</c:v>
                </c:pt>
                <c:pt idx="239">
                  <c:v>-63.732942537188521</c:v>
                </c:pt>
                <c:pt idx="240">
                  <c:v>-47.056037898778904</c:v>
                </c:pt>
                <c:pt idx="241">
                  <c:v>-45.331510648488987</c:v>
                </c:pt>
                <c:pt idx="242">
                  <c:v>-45.849444910764703</c:v>
                </c:pt>
                <c:pt idx="243">
                  <c:v>-49.020174374818801</c:v>
                </c:pt>
                <c:pt idx="244">
                  <c:v>-55.936006533026692</c:v>
                </c:pt>
                <c:pt idx="245">
                  <c:v>-64.010428265929221</c:v>
                </c:pt>
                <c:pt idx="246">
                  <c:v>-62.222245899915706</c:v>
                </c:pt>
                <c:pt idx="247">
                  <c:v>-62.590861278057105</c:v>
                </c:pt>
                <c:pt idx="248">
                  <c:v>-56.873139356970789</c:v>
                </c:pt>
                <c:pt idx="249">
                  <c:v>-48.320348762392996</c:v>
                </c:pt>
                <c:pt idx="250">
                  <c:v>-47.318125071525564</c:v>
                </c:pt>
                <c:pt idx="251">
                  <c:v>-46.207960965991028</c:v>
                </c:pt>
                <c:pt idx="252">
                  <c:v>-46.027832229614262</c:v>
                </c:pt>
                <c:pt idx="253">
                  <c:v>-55.363612542152403</c:v>
                </c:pt>
                <c:pt idx="254">
                  <c:v>-59.989424178361894</c:v>
                </c:pt>
                <c:pt idx="255">
                  <c:v>-55.322396155476561</c:v>
                </c:pt>
                <c:pt idx="256">
                  <c:v>-46.781174613595013</c:v>
                </c:pt>
                <c:pt idx="257">
                  <c:v>-45.293949335455892</c:v>
                </c:pt>
                <c:pt idx="258">
                  <c:v>-46.228705080509187</c:v>
                </c:pt>
                <c:pt idx="259">
                  <c:v>-47.914309937834744</c:v>
                </c:pt>
                <c:pt idx="260">
                  <c:v>-49.567139399051669</c:v>
                </c:pt>
                <c:pt idx="261">
                  <c:v>-59.196932493925097</c:v>
                </c:pt>
                <c:pt idx="262">
                  <c:v>-60.797627740621571</c:v>
                </c:pt>
                <c:pt idx="263">
                  <c:v>-62.177168925046921</c:v>
                </c:pt>
                <c:pt idx="264">
                  <c:v>-61.555793910980228</c:v>
                </c:pt>
                <c:pt idx="265">
                  <c:v>-58.6508612780571</c:v>
                </c:pt>
                <c:pt idx="266">
                  <c:v>-56.777323745727543</c:v>
                </c:pt>
                <c:pt idx="267">
                  <c:v>-56.016384005308147</c:v>
                </c:pt>
                <c:pt idx="268">
                  <c:v>-58.841258878946306</c:v>
                </c:pt>
                <c:pt idx="269">
                  <c:v>-63.805693394184111</c:v>
                </c:pt>
                <c:pt idx="270">
                  <c:v>-65.669354858994467</c:v>
                </c:pt>
                <c:pt idx="271">
                  <c:v>-69.54187365329264</c:v>
                </c:pt>
                <c:pt idx="272">
                  <c:v>-72.576338817954067</c:v>
                </c:pt>
                <c:pt idx="273">
                  <c:v>-76.980423012852697</c:v>
                </c:pt>
                <c:pt idx="274">
                  <c:v>-68.290640396714224</c:v>
                </c:pt>
                <c:pt idx="275">
                  <c:v>-79.44871879053116</c:v>
                </c:pt>
                <c:pt idx="276">
                  <c:v>-82.320530187964437</c:v>
                </c:pt>
                <c:pt idx="277">
                  <c:v>-85.314937832117081</c:v>
                </c:pt>
                <c:pt idx="278">
                  <c:v>-84.554925049781801</c:v>
                </c:pt>
                <c:pt idx="279">
                  <c:v>-86.509195937037447</c:v>
                </c:pt>
                <c:pt idx="280">
                  <c:v>-90.202692579984671</c:v>
                </c:pt>
                <c:pt idx="281">
                  <c:v>-90.487900313973427</c:v>
                </c:pt>
                <c:pt idx="282">
                  <c:v>-84.689335868477841</c:v>
                </c:pt>
                <c:pt idx="283">
                  <c:v>-88.811984789729124</c:v>
                </c:pt>
                <c:pt idx="284">
                  <c:v>-87.14649406039716</c:v>
                </c:pt>
                <c:pt idx="285">
                  <c:v>-85.286345237493506</c:v>
                </c:pt>
                <c:pt idx="286">
                  <c:v>-87.933940767884238</c:v>
                </c:pt>
                <c:pt idx="287">
                  <c:v>-91.421819771170632</c:v>
                </c:pt>
                <c:pt idx="288">
                  <c:v>-75.284354493975613</c:v>
                </c:pt>
                <c:pt idx="289">
                  <c:v>-74.03905458664893</c:v>
                </c:pt>
                <c:pt idx="290">
                  <c:v>-74.239919697880723</c:v>
                </c:pt>
                <c:pt idx="291">
                  <c:v>-71.314578226923942</c:v>
                </c:pt>
                <c:pt idx="292">
                  <c:v>-72.033222147583984</c:v>
                </c:pt>
                <c:pt idx="293">
                  <c:v>-73.8665937062502</c:v>
                </c:pt>
                <c:pt idx="294">
                  <c:v>-75.289851417779914</c:v>
                </c:pt>
                <c:pt idx="295">
                  <c:v>-74.627495338439928</c:v>
                </c:pt>
                <c:pt idx="296">
                  <c:v>-72.729331274986293</c:v>
                </c:pt>
                <c:pt idx="297">
                  <c:v>-76.828447425723084</c:v>
                </c:pt>
                <c:pt idx="298">
                  <c:v>-75.804237472295753</c:v>
                </c:pt>
                <c:pt idx="299">
                  <c:v>-60.743943604826924</c:v>
                </c:pt>
                <c:pt idx="300">
                  <c:v>-54.599808322668089</c:v>
                </c:pt>
                <c:pt idx="301">
                  <c:v>-54.841777279853822</c:v>
                </c:pt>
                <c:pt idx="302">
                  <c:v>-54.120011252760889</c:v>
                </c:pt>
                <c:pt idx="303">
                  <c:v>-54.965728650808337</c:v>
                </c:pt>
                <c:pt idx="304">
                  <c:v>-57.532926973700526</c:v>
                </c:pt>
                <c:pt idx="305">
                  <c:v>-61.297704392552376</c:v>
                </c:pt>
                <c:pt idx="306">
                  <c:v>-63.548579982519158</c:v>
                </c:pt>
                <c:pt idx="307">
                  <c:v>-63.579448507070545</c:v>
                </c:pt>
                <c:pt idx="308">
                  <c:v>-64.84825994658469</c:v>
                </c:pt>
                <c:pt idx="309">
                  <c:v>-65.166351248979566</c:v>
                </c:pt>
                <c:pt idx="310">
                  <c:v>-62.529956387162208</c:v>
                </c:pt>
                <c:pt idx="311">
                  <c:v>-62.305627937316892</c:v>
                </c:pt>
                <c:pt idx="312">
                  <c:v>-60.171637980580321</c:v>
                </c:pt>
                <c:pt idx="313">
                  <c:v>-65.471484072923658</c:v>
                </c:pt>
                <c:pt idx="314">
                  <c:v>-75.405394947886464</c:v>
                </c:pt>
                <c:pt idx="315">
                  <c:v>-79.144610379457475</c:v>
                </c:pt>
                <c:pt idx="316">
                  <c:v>-78.69603176105025</c:v>
                </c:pt>
                <c:pt idx="317">
                  <c:v>-76.792072172880182</c:v>
                </c:pt>
                <c:pt idx="318">
                  <c:v>-76.056870633363701</c:v>
                </c:pt>
                <c:pt idx="319">
                  <c:v>-73.116958522439006</c:v>
                </c:pt>
                <c:pt idx="320">
                  <c:v>-72.108567073941231</c:v>
                </c:pt>
                <c:pt idx="321">
                  <c:v>-70.816960348486901</c:v>
                </c:pt>
                <c:pt idx="322">
                  <c:v>-66.881326709866514</c:v>
                </c:pt>
                <c:pt idx="323">
                  <c:v>-71.665603314042073</c:v>
                </c:pt>
                <c:pt idx="324">
                  <c:v>-74.708003654003136</c:v>
                </c:pt>
                <c:pt idx="325">
                  <c:v>-78.445901114463823</c:v>
                </c:pt>
                <c:pt idx="326">
                  <c:v>-73.070716964483282</c:v>
                </c:pt>
                <c:pt idx="327">
                  <c:v>-80.026650032877924</c:v>
                </c:pt>
                <c:pt idx="328">
                  <c:v>-77.122634553551691</c:v>
                </c:pt>
                <c:pt idx="329">
                  <c:v>-81.743829069733621</c:v>
                </c:pt>
                <c:pt idx="330">
                  <c:v>-70.879297773957276</c:v>
                </c:pt>
                <c:pt idx="331">
                  <c:v>-59.476070753931999</c:v>
                </c:pt>
                <c:pt idx="332">
                  <c:v>-60.157576569199563</c:v>
                </c:pt>
                <c:pt idx="333">
                  <c:v>-64.1789182368517</c:v>
                </c:pt>
                <c:pt idx="334">
                  <c:v>-63.050999495983113</c:v>
                </c:pt>
                <c:pt idx="335">
                  <c:v>-70.337848762869811</c:v>
                </c:pt>
                <c:pt idx="336">
                  <c:v>-77.72189135205744</c:v>
                </c:pt>
                <c:pt idx="337">
                  <c:v>-86.251150131225586</c:v>
                </c:pt>
                <c:pt idx="338">
                  <c:v>-91.016155806064603</c:v>
                </c:pt>
                <c:pt idx="339">
                  <c:v>-89.317870507121057</c:v>
                </c:pt>
                <c:pt idx="340">
                  <c:v>-81.959223453998547</c:v>
                </c:pt>
                <c:pt idx="341">
                  <c:v>-77.021584140539176</c:v>
                </c:pt>
                <c:pt idx="342">
                  <c:v>-78.30450835955142</c:v>
                </c:pt>
                <c:pt idx="343">
                  <c:v>-77.892177844882013</c:v>
                </c:pt>
                <c:pt idx="344">
                  <c:v>-74.561297928571719</c:v>
                </c:pt>
                <c:pt idx="345">
                  <c:v>-77.204965545773504</c:v>
                </c:pt>
                <c:pt idx="346">
                  <c:v>-87.166615731358533</c:v>
                </c:pt>
                <c:pt idx="347">
                  <c:v>-94.806823381185524</c:v>
                </c:pt>
                <c:pt idx="348">
                  <c:v>-97.660873119950281</c:v>
                </c:pt>
                <c:pt idx="349">
                  <c:v>-95.613908966660503</c:v>
                </c:pt>
                <c:pt idx="350">
                  <c:v>-96.538871968150133</c:v>
                </c:pt>
                <c:pt idx="351">
                  <c:v>-92.677487149596203</c:v>
                </c:pt>
                <c:pt idx="352">
                  <c:v>-94.788310893893254</c:v>
                </c:pt>
                <c:pt idx="353">
                  <c:v>-99.005406045079255</c:v>
                </c:pt>
                <c:pt idx="354">
                  <c:v>-96.426122333407392</c:v>
                </c:pt>
                <c:pt idx="355">
                  <c:v>-96.039167745828649</c:v>
                </c:pt>
                <c:pt idx="356">
                  <c:v>-100.63602138113974</c:v>
                </c:pt>
                <c:pt idx="357">
                  <c:v>-111.53243100595475</c:v>
                </c:pt>
                <c:pt idx="358">
                  <c:v>-116.57310731792451</c:v>
                </c:pt>
                <c:pt idx="359">
                  <c:v>-106.11102022933962</c:v>
                </c:pt>
                <c:pt idx="360">
                  <c:v>-94.697883359909056</c:v>
                </c:pt>
                <c:pt idx="361">
                  <c:v>-95.106213200330743</c:v>
                </c:pt>
                <c:pt idx="362">
                  <c:v>-99.151453522324559</c:v>
                </c:pt>
                <c:pt idx="363">
                  <c:v>-97.665058618426343</c:v>
                </c:pt>
                <c:pt idx="364">
                  <c:v>-100.50283853757382</c:v>
                </c:pt>
                <c:pt idx="365">
                  <c:v>-111.59863937211038</c:v>
                </c:pt>
                <c:pt idx="366">
                  <c:v>-117.90738642239572</c:v>
                </c:pt>
                <c:pt idx="367">
                  <c:v>-114.4240031911135</c:v>
                </c:pt>
                <c:pt idx="368">
                  <c:v>-113.75451996266844</c:v>
                </c:pt>
                <c:pt idx="369">
                  <c:v>-117.4907710021734</c:v>
                </c:pt>
                <c:pt idx="370">
                  <c:v>-117.6692081439495</c:v>
                </c:pt>
                <c:pt idx="371">
                  <c:v>-111.4259682995081</c:v>
                </c:pt>
                <c:pt idx="372">
                  <c:v>-101.74038996195794</c:v>
                </c:pt>
                <c:pt idx="373">
                  <c:v>-104.43061408829688</c:v>
                </c:pt>
                <c:pt idx="374">
                  <c:v>-108.28166378498078</c:v>
                </c:pt>
                <c:pt idx="375">
                  <c:v>-105.73141933333875</c:v>
                </c:pt>
                <c:pt idx="376">
                  <c:v>-113.35615312373639</c:v>
                </c:pt>
                <c:pt idx="377">
                  <c:v>-109.24867882883547</c:v>
                </c:pt>
                <c:pt idx="378">
                  <c:v>-99.914290877819056</c:v>
                </c:pt>
                <c:pt idx="379">
                  <c:v>-103.9219002581835</c:v>
                </c:pt>
                <c:pt idx="380">
                  <c:v>-106.38749324619772</c:v>
                </c:pt>
                <c:pt idx="381">
                  <c:v>-122.14780989718437</c:v>
                </c:pt>
                <c:pt idx="382">
                  <c:v>-129.80309578621387</c:v>
                </c:pt>
                <c:pt idx="383">
                  <c:v>-141.10210141897204</c:v>
                </c:pt>
                <c:pt idx="384">
                  <c:v>-145.53845610773564</c:v>
                </c:pt>
                <c:pt idx="385">
                  <c:v>-130.05643888652321</c:v>
                </c:pt>
                <c:pt idx="386">
                  <c:v>-114.97819706141949</c:v>
                </c:pt>
                <c:pt idx="387">
                  <c:v>-114.33435592758654</c:v>
                </c:pt>
                <c:pt idx="388">
                  <c:v>-116.47211580228806</c:v>
                </c:pt>
                <c:pt idx="389">
                  <c:v>-116.6690158472061</c:v>
                </c:pt>
                <c:pt idx="390">
                  <c:v>-121.11803160738944</c:v>
                </c:pt>
                <c:pt idx="391">
                  <c:v>-117.34320032012461</c:v>
                </c:pt>
                <c:pt idx="392">
                  <c:v>-113.7033017078638</c:v>
                </c:pt>
                <c:pt idx="393">
                  <c:v>-113.36099699664115</c:v>
                </c:pt>
                <c:pt idx="394">
                  <c:v>-107.63972087001802</c:v>
                </c:pt>
                <c:pt idx="395">
                  <c:v>-105.54698132061958</c:v>
                </c:pt>
                <c:pt idx="396">
                  <c:v>-98.210193619728102</c:v>
                </c:pt>
                <c:pt idx="397">
                  <c:v>-111.57184515380858</c:v>
                </c:pt>
                <c:pt idx="398">
                  <c:v>-140.80743562781811</c:v>
                </c:pt>
                <c:pt idx="399">
                  <c:v>-145.99729906761647</c:v>
                </c:pt>
                <c:pt idx="400">
                  <c:v>-150.03593933618066</c:v>
                </c:pt>
                <c:pt idx="401">
                  <c:v>-163.26561965155602</c:v>
                </c:pt>
                <c:pt idx="402">
                  <c:v>-158.74331065607072</c:v>
                </c:pt>
                <c:pt idx="403">
                  <c:v>-150.62514774441718</c:v>
                </c:pt>
                <c:pt idx="404">
                  <c:v>-146.7186894484758</c:v>
                </c:pt>
                <c:pt idx="405">
                  <c:v>-161.38076371264458</c:v>
                </c:pt>
                <c:pt idx="406">
                  <c:v>-157.84596735906601</c:v>
                </c:pt>
                <c:pt idx="407">
                  <c:v>-153.1022983933687</c:v>
                </c:pt>
                <c:pt idx="408">
                  <c:v>-147.07662895011902</c:v>
                </c:pt>
                <c:pt idx="409">
                  <c:v>-143.87183807468415</c:v>
                </c:pt>
                <c:pt idx="410">
                  <c:v>-145.57259521031381</c:v>
                </c:pt>
                <c:pt idx="411">
                  <c:v>-135.90235560464859</c:v>
                </c:pt>
                <c:pt idx="412">
                  <c:v>-139.81135214924811</c:v>
                </c:pt>
                <c:pt idx="413">
                  <c:v>-161.35790503466131</c:v>
                </c:pt>
                <c:pt idx="414">
                  <c:v>-144.34594835388663</c:v>
                </c:pt>
                <c:pt idx="415">
                  <c:v>-141.25227573609351</c:v>
                </c:pt>
                <c:pt idx="416">
                  <c:v>-134.03880104780197</c:v>
                </c:pt>
                <c:pt idx="417">
                  <c:v>-119.00191462779046</c:v>
                </c:pt>
                <c:pt idx="418">
                  <c:v>-103.94960139012339</c:v>
                </c:pt>
                <c:pt idx="419">
                  <c:v>-100.25933872008324</c:v>
                </c:pt>
                <c:pt idx="420">
                  <c:v>-97.355784317851075</c:v>
                </c:pt>
                <c:pt idx="421">
                  <c:v>-87.275806075811388</c:v>
                </c:pt>
                <c:pt idx="422">
                  <c:v>-88.237012180447579</c:v>
                </c:pt>
                <c:pt idx="423">
                  <c:v>-88.971908531188944</c:v>
                </c:pt>
                <c:pt idx="424">
                  <c:v>-88.249793490171413</c:v>
                </c:pt>
                <c:pt idx="425">
                  <c:v>-85.852895748853697</c:v>
                </c:pt>
                <c:pt idx="426">
                  <c:v>-86.04087609779836</c:v>
                </c:pt>
                <c:pt idx="427">
                  <c:v>-90.569648712754244</c:v>
                </c:pt>
                <c:pt idx="428">
                  <c:v>-89.881405609607697</c:v>
                </c:pt>
                <c:pt idx="429">
                  <c:v>-93.13962449657916</c:v>
                </c:pt>
                <c:pt idx="430">
                  <c:v>-95.687531564831744</c:v>
                </c:pt>
                <c:pt idx="431">
                  <c:v>-87.521770861268067</c:v>
                </c:pt>
                <c:pt idx="432">
                  <c:v>-86.904545821905131</c:v>
                </c:pt>
                <c:pt idx="433">
                  <c:v>-82.265206219077101</c:v>
                </c:pt>
                <c:pt idx="434">
                  <c:v>-75.022554362058628</c:v>
                </c:pt>
                <c:pt idx="435">
                  <c:v>-79.625289107561088</c:v>
                </c:pt>
                <c:pt idx="436">
                  <c:v>-78.621955179572126</c:v>
                </c:pt>
                <c:pt idx="437">
                  <c:v>-74.855307171344762</c:v>
                </c:pt>
                <c:pt idx="438">
                  <c:v>-76.985764357566822</c:v>
                </c:pt>
                <c:pt idx="439">
                  <c:v>-75.020267911314974</c:v>
                </c:pt>
                <c:pt idx="440">
                  <c:v>-77.652143740057952</c:v>
                </c:pt>
                <c:pt idx="441">
                  <c:v>-79.084560078978527</c:v>
                </c:pt>
                <c:pt idx="442">
                  <c:v>-72.313749355793021</c:v>
                </c:pt>
                <c:pt idx="443">
                  <c:v>-74.908655314326282</c:v>
                </c:pt>
                <c:pt idx="444">
                  <c:v>-71.574582314491252</c:v>
                </c:pt>
                <c:pt idx="445">
                  <c:v>-65.08582867634297</c:v>
                </c:pt>
                <c:pt idx="446">
                  <c:v>-60.512184558987627</c:v>
                </c:pt>
                <c:pt idx="447">
                  <c:v>-64.69947624909878</c:v>
                </c:pt>
                <c:pt idx="448">
                  <c:v>-69.508142475724199</c:v>
                </c:pt>
                <c:pt idx="449">
                  <c:v>-70.708651268839859</c:v>
                </c:pt>
                <c:pt idx="450">
                  <c:v>-72.388953915238375</c:v>
                </c:pt>
                <c:pt idx="451">
                  <c:v>-69.792931328415875</c:v>
                </c:pt>
                <c:pt idx="452">
                  <c:v>-71.801160932898512</c:v>
                </c:pt>
                <c:pt idx="453">
                  <c:v>-74.78137799382209</c:v>
                </c:pt>
                <c:pt idx="454">
                  <c:v>-73.23378841912745</c:v>
                </c:pt>
                <c:pt idx="455">
                  <c:v>-81.635321625113477</c:v>
                </c:pt>
                <c:pt idx="456">
                  <c:v>-81.371654204607012</c:v>
                </c:pt>
                <c:pt idx="457">
                  <c:v>-79.893847091436413</c:v>
                </c:pt>
                <c:pt idx="458">
                  <c:v>-81.874331668376911</c:v>
                </c:pt>
                <c:pt idx="459">
                  <c:v>-82.560857570171379</c:v>
                </c:pt>
                <c:pt idx="460">
                  <c:v>-81.10422460579872</c:v>
                </c:pt>
                <c:pt idx="461">
                  <c:v>-85.446509665966062</c:v>
                </c:pt>
                <c:pt idx="462">
                  <c:v>-85.059273192763328</c:v>
                </c:pt>
                <c:pt idx="463">
                  <c:v>-80.254616967320445</c:v>
                </c:pt>
                <c:pt idx="464">
                  <c:v>-84.140001308321956</c:v>
                </c:pt>
                <c:pt idx="465">
                  <c:v>-95.834371195554738</c:v>
                </c:pt>
                <c:pt idx="466">
                  <c:v>-100.98608648669718</c:v>
                </c:pt>
                <c:pt idx="467">
                  <c:v>-99.905384371280689</c:v>
                </c:pt>
                <c:pt idx="468">
                  <c:v>-98.911952510952958</c:v>
                </c:pt>
                <c:pt idx="469">
                  <c:v>-102.47100590181348</c:v>
                </c:pt>
                <c:pt idx="470">
                  <c:v>-100.76185779523851</c:v>
                </c:pt>
                <c:pt idx="471">
                  <c:v>-97.601541692256944</c:v>
                </c:pt>
                <c:pt idx="472">
                  <c:v>-88.609844900369637</c:v>
                </c:pt>
                <c:pt idx="473">
                  <c:v>-86.758102611899389</c:v>
                </c:pt>
                <c:pt idx="474">
                  <c:v>-87.468697903513913</c:v>
                </c:pt>
                <c:pt idx="475">
                  <c:v>-86.404771858453728</c:v>
                </c:pt>
                <c:pt idx="476">
                  <c:v>-82.878019526720038</c:v>
                </c:pt>
                <c:pt idx="477">
                  <c:v>-82.579090742588036</c:v>
                </c:pt>
                <c:pt idx="478">
                  <c:v>-87.933529865026472</c:v>
                </c:pt>
                <c:pt idx="479">
                  <c:v>-93.119234438657742</c:v>
                </c:pt>
                <c:pt idx="480">
                  <c:v>-95.656027182221393</c:v>
                </c:pt>
                <c:pt idx="481">
                  <c:v>-94.540832708120348</c:v>
                </c:pt>
                <c:pt idx="482">
                  <c:v>-95.750252024888994</c:v>
                </c:pt>
                <c:pt idx="483">
                  <c:v>-93.726886183142639</c:v>
                </c:pt>
                <c:pt idx="484">
                  <c:v>-94.498203915476793</c:v>
                </c:pt>
                <c:pt idx="485">
                  <c:v>-88.428538601875289</c:v>
                </c:pt>
                <c:pt idx="486">
                  <c:v>-78.21434786403178</c:v>
                </c:pt>
                <c:pt idx="487">
                  <c:v>-76.775422296524042</c:v>
                </c:pt>
                <c:pt idx="488">
                  <c:v>-76.295247234702117</c:v>
                </c:pt>
                <c:pt idx="489">
                  <c:v>-79.254566554307942</c:v>
                </c:pt>
                <c:pt idx="490">
                  <c:v>-78.106460208058351</c:v>
                </c:pt>
                <c:pt idx="491">
                  <c:v>-73.634564770340944</c:v>
                </c:pt>
                <c:pt idx="492">
                  <c:v>-70.327016085028674</c:v>
                </c:pt>
                <c:pt idx="493">
                  <c:v>-72.628085236072536</c:v>
                </c:pt>
                <c:pt idx="494">
                  <c:v>-72.249210755825061</c:v>
                </c:pt>
                <c:pt idx="495">
                  <c:v>-72.62634747064115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54-4C90-BE32-EE2933E4EC7A}"/>
            </c:ext>
          </c:extLst>
        </c:ser>
        <c:ser>
          <c:idx val="3"/>
          <c:order val="3"/>
          <c:tx>
            <c:strRef>
              <c:f>stat!$C$89</c:f>
              <c:strCache>
                <c:ptCount val="1"/>
                <c:pt idx="0">
                  <c:v>TOTAL 1 3/4 PERP nc-24</c:v>
                </c:pt>
              </c:strCache>
            </c:strRef>
          </c:tx>
          <c:spPr>
            <a:ln w="28575" cap="rnd">
              <a:solidFill>
                <a:schemeClr val="accent1">
                  <a:tint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stat!$Q$89:$SR$89</c:f>
              <c:numCache>
                <c:formatCode>0</c:formatCode>
                <c:ptCount val="496"/>
                <c:pt idx="0">
                  <c:v>-155.24374914467333</c:v>
                </c:pt>
                <c:pt idx="1">
                  <c:v>-154.78277505147457</c:v>
                </c:pt>
                <c:pt idx="2">
                  <c:v>-162.50302600705623</c:v>
                </c:pt>
                <c:pt idx="3">
                  <c:v>-161.45427709448336</c:v>
                </c:pt>
                <c:pt idx="4">
                  <c:v>-165.26414176678659</c:v>
                </c:pt>
                <c:pt idx="5">
                  <c:v>-177.71191780829429</c:v>
                </c:pt>
                <c:pt idx="6">
                  <c:v>-183.19321067368986</c:v>
                </c:pt>
                <c:pt idx="7">
                  <c:v>-179.54756003201007</c:v>
                </c:pt>
                <c:pt idx="8">
                  <c:v>-180.58654147064686</c:v>
                </c:pt>
                <c:pt idx="9">
                  <c:v>-179.07838168013095</c:v>
                </c:pt>
                <c:pt idx="10">
                  <c:v>-175.97113968765734</c:v>
                </c:pt>
                <c:pt idx="11">
                  <c:v>-182.85154571259022</c:v>
                </c:pt>
                <c:pt idx="12">
                  <c:v>-165.36657612502574</c:v>
                </c:pt>
                <c:pt idx="13">
                  <c:v>-163.62829259419442</c:v>
                </c:pt>
                <c:pt idx="14">
                  <c:v>-144.36197004151344</c:v>
                </c:pt>
                <c:pt idx="15">
                  <c:v>-124.27652593541146</c:v>
                </c:pt>
                <c:pt idx="16">
                  <c:v>-142.88928085720539</c:v>
                </c:pt>
                <c:pt idx="17">
                  <c:v>-135.17487277722358</c:v>
                </c:pt>
                <c:pt idx="18">
                  <c:v>-133.69044128286839</c:v>
                </c:pt>
                <c:pt idx="19">
                  <c:v>-111.27333949518203</c:v>
                </c:pt>
                <c:pt idx="20">
                  <c:v>-99.571015630364414</c:v>
                </c:pt>
                <c:pt idx="21">
                  <c:v>-84.818312827706336</c:v>
                </c:pt>
                <c:pt idx="22">
                  <c:v>-94.664660807967181</c:v>
                </c:pt>
                <c:pt idx="23">
                  <c:v>-120.88369346690178</c:v>
                </c:pt>
                <c:pt idx="24">
                  <c:v>-127.92476506400109</c:v>
                </c:pt>
                <c:pt idx="25">
                  <c:v>-144.7765689355135</c:v>
                </c:pt>
                <c:pt idx="26">
                  <c:v>-143.49969385612013</c:v>
                </c:pt>
                <c:pt idx="27">
                  <c:v>-139.53835190916061</c:v>
                </c:pt>
                <c:pt idx="28">
                  <c:v>-131.02881530177592</c:v>
                </c:pt>
                <c:pt idx="29">
                  <c:v>-130.9945317709446</c:v>
                </c:pt>
                <c:pt idx="30">
                  <c:v>-149.2867819595337</c:v>
                </c:pt>
                <c:pt idx="31">
                  <c:v>-172.93939407634736</c:v>
                </c:pt>
                <c:pt idx="32">
                  <c:v>-166.58541132557392</c:v>
                </c:pt>
                <c:pt idx="33">
                  <c:v>-168.16160119891168</c:v>
                </c:pt>
                <c:pt idx="34">
                  <c:v>-178.70090221858024</c:v>
                </c:pt>
                <c:pt idx="35">
                  <c:v>-189.99989235663412</c:v>
                </c:pt>
                <c:pt idx="36">
                  <c:v>-217.44588129031661</c:v>
                </c:pt>
                <c:pt idx="37">
                  <c:v>-233.01991357779502</c:v>
                </c:pt>
                <c:pt idx="38">
                  <c:v>-234.80009560239313</c:v>
                </c:pt>
                <c:pt idx="39">
                  <c:v>-225.68673380601405</c:v>
                </c:pt>
                <c:pt idx="40">
                  <c:v>-223.29487044584755</c:v>
                </c:pt>
                <c:pt idx="41">
                  <c:v>-223.47930075991155</c:v>
                </c:pt>
                <c:pt idx="42">
                  <c:v>-226.42891552507876</c:v>
                </c:pt>
                <c:pt idx="43">
                  <c:v>-226.82636638963226</c:v>
                </c:pt>
                <c:pt idx="44">
                  <c:v>-232.56655862355231</c:v>
                </c:pt>
                <c:pt idx="45">
                  <c:v>-239.92120694649222</c:v>
                </c:pt>
                <c:pt idx="46">
                  <c:v>-247.65108967685697</c:v>
                </c:pt>
                <c:pt idx="47">
                  <c:v>-226.35763617026805</c:v>
                </c:pt>
                <c:pt idx="48">
                  <c:v>-218.30817940425877</c:v>
                </c:pt>
                <c:pt idx="49">
                  <c:v>-192.38714014279839</c:v>
                </c:pt>
                <c:pt idx="50">
                  <c:v>-175.12015953707694</c:v>
                </c:pt>
                <c:pt idx="51">
                  <c:v>-201.96288498711584</c:v>
                </c:pt>
                <c:pt idx="52">
                  <c:v>-220.16032598972322</c:v>
                </c:pt>
                <c:pt idx="53">
                  <c:v>-261.76398733770844</c:v>
                </c:pt>
                <c:pt idx="54">
                  <c:v>-275.16444795012478</c:v>
                </c:pt>
                <c:pt idx="55">
                  <c:v>-210.37112354648113</c:v>
                </c:pt>
                <c:pt idx="56">
                  <c:v>-189.87186358594892</c:v>
                </c:pt>
                <c:pt idx="57">
                  <c:v>-191.66786059021953</c:v>
                </c:pt>
                <c:pt idx="58">
                  <c:v>-174.839993383646</c:v>
                </c:pt>
                <c:pt idx="59">
                  <c:v>-182.39396996927263</c:v>
                </c:pt>
                <c:pt idx="60">
                  <c:v>-223.24606331491472</c:v>
                </c:pt>
                <c:pt idx="61">
                  <c:v>-241.92803692257399</c:v>
                </c:pt>
                <c:pt idx="62">
                  <c:v>-250.3092064191103</c:v>
                </c:pt>
                <c:pt idx="63">
                  <c:v>-265.98215687608717</c:v>
                </c:pt>
                <c:pt idx="64">
                  <c:v>-258.67279879426957</c:v>
                </c:pt>
                <c:pt idx="65">
                  <c:v>-259.98885646748539</c:v>
                </c:pt>
                <c:pt idx="66">
                  <c:v>-264.01184208214283</c:v>
                </c:pt>
                <c:pt idx="67">
                  <c:v>-269.59533044087885</c:v>
                </c:pt>
                <c:pt idx="68">
                  <c:v>-267.72379282689093</c:v>
                </c:pt>
                <c:pt idx="69">
                  <c:v>-262.80271742522723</c:v>
                </c:pt>
                <c:pt idx="70">
                  <c:v>-283.61492839419844</c:v>
                </c:pt>
                <c:pt idx="71">
                  <c:v>-298.87211282122132</c:v>
                </c:pt>
                <c:pt idx="72">
                  <c:v>-390.88260494780548</c:v>
                </c:pt>
                <c:pt idx="73">
                  <c:v>-404.93462015974529</c:v>
                </c:pt>
                <c:pt idx="74">
                  <c:v>-381.74267330956457</c:v>
                </c:pt>
                <c:pt idx="75">
                  <c:v>-424.77256569778916</c:v>
                </c:pt>
                <c:pt idx="76">
                  <c:v>-402.55170793354512</c:v>
                </c:pt>
                <c:pt idx="77">
                  <c:v>-291.67210400772092</c:v>
                </c:pt>
                <c:pt idx="78">
                  <c:v>-236.79529732048508</c:v>
                </c:pt>
                <c:pt idx="79">
                  <c:v>-174.46063888454432</c:v>
                </c:pt>
                <c:pt idx="80">
                  <c:v>-157.76235050070287</c:v>
                </c:pt>
                <c:pt idx="81">
                  <c:v>-126.73884004604815</c:v>
                </c:pt>
                <c:pt idx="82">
                  <c:v>-123.6065854177475</c:v>
                </c:pt>
                <c:pt idx="83">
                  <c:v>-143.24328839409353</c:v>
                </c:pt>
                <c:pt idx="84">
                  <c:v>-90.423204191565532</c:v>
                </c:pt>
                <c:pt idx="85">
                  <c:v>-79.04579172003271</c:v>
                </c:pt>
                <c:pt idx="86">
                  <c:v>-75.995478741526611</c:v>
                </c:pt>
                <c:pt idx="87">
                  <c:v>-81.471757724881201</c:v>
                </c:pt>
                <c:pt idx="88">
                  <c:v>-95.259564460277559</c:v>
                </c:pt>
                <c:pt idx="89">
                  <c:v>-97.929940534234035</c:v>
                </c:pt>
                <c:pt idx="90">
                  <c:v>-89.011815637707727</c:v>
                </c:pt>
                <c:pt idx="91">
                  <c:v>-78.864097574949255</c:v>
                </c:pt>
                <c:pt idx="92">
                  <c:v>-75.477048385620122</c:v>
                </c:pt>
                <c:pt idx="93">
                  <c:v>-69.47095243346692</c:v>
                </c:pt>
                <c:pt idx="94">
                  <c:v>-58.628462109684939</c:v>
                </c:pt>
                <c:pt idx="95">
                  <c:v>-60.018931469678876</c:v>
                </c:pt>
                <c:pt idx="96">
                  <c:v>-61.997469455122939</c:v>
                </c:pt>
                <c:pt idx="97">
                  <c:v>-63.61939459860325</c:v>
                </c:pt>
                <c:pt idx="98">
                  <c:v>-63.130121714472764</c:v>
                </c:pt>
                <c:pt idx="99">
                  <c:v>-63.675841790437694</c:v>
                </c:pt>
                <c:pt idx="100">
                  <c:v>-63.900957682013505</c:v>
                </c:pt>
                <c:pt idx="101">
                  <c:v>-63.980665865063656</c:v>
                </c:pt>
                <c:pt idx="102">
                  <c:v>-63.823709829926486</c:v>
                </c:pt>
                <c:pt idx="103">
                  <c:v>-64.705755412459382</c:v>
                </c:pt>
                <c:pt idx="104">
                  <c:v>-63.136885317921625</c:v>
                </c:pt>
                <c:pt idx="105">
                  <c:v>-60.996011988043797</c:v>
                </c:pt>
                <c:pt idx="106">
                  <c:v>-62.205030854940411</c:v>
                </c:pt>
                <c:pt idx="107">
                  <c:v>-65.013420810937887</c:v>
                </c:pt>
                <c:pt idx="108">
                  <c:v>-75.904039859890929</c:v>
                </c:pt>
                <c:pt idx="109">
                  <c:v>-74.805231416821471</c:v>
                </c:pt>
                <c:pt idx="110">
                  <c:v>-73.568544659018514</c:v>
                </c:pt>
                <c:pt idx="111">
                  <c:v>-70.325075802326211</c:v>
                </c:pt>
                <c:pt idx="112">
                  <c:v>-74.560614530682571</c:v>
                </c:pt>
                <c:pt idx="113">
                  <c:v>-76.959417551517475</c:v>
                </c:pt>
                <c:pt idx="114">
                  <c:v>-63.324466459393491</c:v>
                </c:pt>
                <c:pt idx="115">
                  <c:v>-58.315396719574942</c:v>
                </c:pt>
                <c:pt idx="116">
                  <c:v>-52.635623781561854</c:v>
                </c:pt>
                <c:pt idx="117">
                  <c:v>-51.766385833263392</c:v>
                </c:pt>
                <c:pt idx="118">
                  <c:v>-50.564812103152278</c:v>
                </c:pt>
                <c:pt idx="119">
                  <c:v>-51.986089097380635</c:v>
                </c:pt>
                <c:pt idx="120">
                  <c:v>-54.781102979421625</c:v>
                </c:pt>
                <c:pt idx="121">
                  <c:v>-59.500063801646235</c:v>
                </c:pt>
                <c:pt idx="122">
                  <c:v>-58.823921194434163</c:v>
                </c:pt>
                <c:pt idx="123">
                  <c:v>-59.20100956153869</c:v>
                </c:pt>
                <c:pt idx="124">
                  <c:v>-61.693058816790575</c:v>
                </c:pt>
                <c:pt idx="125">
                  <c:v>-65.015482899785042</c:v>
                </c:pt>
                <c:pt idx="126">
                  <c:v>-70.342461780071261</c:v>
                </c:pt>
                <c:pt idx="127">
                  <c:v>-67.525017518043512</c:v>
                </c:pt>
                <c:pt idx="128">
                  <c:v>-65.383195127010339</c:v>
                </c:pt>
                <c:pt idx="129">
                  <c:v>-61.723309904217714</c:v>
                </c:pt>
                <c:pt idx="130">
                  <c:v>-58.696968460559845</c:v>
                </c:pt>
                <c:pt idx="131">
                  <c:v>-56.703035905718799</c:v>
                </c:pt>
                <c:pt idx="132">
                  <c:v>-55.974413663268081</c:v>
                </c:pt>
                <c:pt idx="133">
                  <c:v>-58.569193707108496</c:v>
                </c:pt>
                <c:pt idx="134">
                  <c:v>-58.52751304852962</c:v>
                </c:pt>
                <c:pt idx="135">
                  <c:v>-58.954694701671606</c:v>
                </c:pt>
                <c:pt idx="136">
                  <c:v>-60.052144757390018</c:v>
                </c:pt>
                <c:pt idx="137">
                  <c:v>-59.347457933664323</c:v>
                </c:pt>
                <c:pt idx="138">
                  <c:v>-58.96310857534408</c:v>
                </c:pt>
                <c:pt idx="139">
                  <c:v>-59.982556138634685</c:v>
                </c:pt>
                <c:pt idx="140">
                  <c:v>-60.098593129515656</c:v>
                </c:pt>
                <c:pt idx="141">
                  <c:v>-60.950849135875707</c:v>
                </c:pt>
                <c:pt idx="142">
                  <c:v>-62.445966207742693</c:v>
                </c:pt>
                <c:pt idx="143">
                  <c:v>-65.453427281618133</c:v>
                </c:pt>
                <c:pt idx="144">
                  <c:v>-64.240722837209702</c:v>
                </c:pt>
                <c:pt idx="145">
                  <c:v>-65.455657447099696</c:v>
                </c:pt>
                <c:pt idx="146">
                  <c:v>-71.32265812408923</c:v>
                </c:pt>
                <c:pt idx="147">
                  <c:v>-74.529190687298765</c:v>
                </c:pt>
                <c:pt idx="148">
                  <c:v>-79.367301528096192</c:v>
                </c:pt>
                <c:pt idx="149">
                  <c:v>-77.986540722608567</c:v>
                </c:pt>
                <c:pt idx="150">
                  <c:v>-71.497023048043246</c:v>
                </c:pt>
                <c:pt idx="151">
                  <c:v>-76.208213664293282</c:v>
                </c:pt>
                <c:pt idx="152">
                  <c:v>-76.247696600794782</c:v>
                </c:pt>
                <c:pt idx="153">
                  <c:v>-75.436505918622018</c:v>
                </c:pt>
                <c:pt idx="154">
                  <c:v>-71.847387229084973</c:v>
                </c:pt>
                <c:pt idx="155">
                  <c:v>-75.832273260712611</c:v>
                </c:pt>
                <c:pt idx="156">
                  <c:v>-86.682770252943058</c:v>
                </c:pt>
                <c:pt idx="157">
                  <c:v>-88.812248204588897</c:v>
                </c:pt>
                <c:pt idx="158">
                  <c:v>-89.155359986066827</c:v>
                </c:pt>
                <c:pt idx="159">
                  <c:v>-84.533538098335271</c:v>
                </c:pt>
                <c:pt idx="160">
                  <c:v>-80.914504103183759</c:v>
                </c:pt>
                <c:pt idx="161">
                  <c:v>-77.624400607824327</c:v>
                </c:pt>
                <c:pt idx="162">
                  <c:v>-75.88739774394034</c:v>
                </c:pt>
                <c:pt idx="163">
                  <c:v>-72.068117142915725</c:v>
                </c:pt>
                <c:pt idx="164">
                  <c:v>-68.025486374735834</c:v>
                </c:pt>
                <c:pt idx="165">
                  <c:v>-67.572167842149739</c:v>
                </c:pt>
                <c:pt idx="166">
                  <c:v>-64.048456052303322</c:v>
                </c:pt>
                <c:pt idx="167">
                  <c:v>-56.996867259860032</c:v>
                </c:pt>
                <c:pt idx="168">
                  <c:v>-56.258959737062455</c:v>
                </c:pt>
                <c:pt idx="169">
                  <c:v>-56.035512173771849</c:v>
                </c:pt>
                <c:pt idx="170">
                  <c:v>-61.118124446511267</c:v>
                </c:pt>
                <c:pt idx="171">
                  <c:v>-63.809092680096626</c:v>
                </c:pt>
                <c:pt idx="172">
                  <c:v>-63.071847691893581</c:v>
                </c:pt>
                <c:pt idx="173">
                  <c:v>-59.380224706530583</c:v>
                </c:pt>
                <c:pt idx="174">
                  <c:v>-57.939375599861144</c:v>
                </c:pt>
                <c:pt idx="175">
                  <c:v>-53.916162006616595</c:v>
                </c:pt>
                <c:pt idx="176">
                  <c:v>-54.891967148423184</c:v>
                </c:pt>
                <c:pt idx="177">
                  <c:v>-58.050076371550574</c:v>
                </c:pt>
                <c:pt idx="178">
                  <c:v>-59.630908228993412</c:v>
                </c:pt>
                <c:pt idx="179">
                  <c:v>-58.510591380000115</c:v>
                </c:pt>
                <c:pt idx="180">
                  <c:v>-60.671529662609096</c:v>
                </c:pt>
                <c:pt idx="181">
                  <c:v>-62.322569014072414</c:v>
                </c:pt>
                <c:pt idx="182">
                  <c:v>-62.966088504076005</c:v>
                </c:pt>
                <c:pt idx="183">
                  <c:v>-64.865697607398033</c:v>
                </c:pt>
                <c:pt idx="184">
                  <c:v>-67.973958095312113</c:v>
                </c:pt>
                <c:pt idx="185">
                  <c:v>-69.308637813210481</c:v>
                </c:pt>
                <c:pt idx="186">
                  <c:v>-71.467347613930713</c:v>
                </c:pt>
                <c:pt idx="187">
                  <c:v>-73.988380362868327</c:v>
                </c:pt>
                <c:pt idx="188">
                  <c:v>-75.9030140608549</c:v>
                </c:pt>
                <c:pt idx="189">
                  <c:v>-74.612607969999331</c:v>
                </c:pt>
                <c:pt idx="190">
                  <c:v>-72.358476950168608</c:v>
                </c:pt>
                <c:pt idx="191">
                  <c:v>-73.419845612764362</c:v>
                </c:pt>
                <c:pt idx="192">
                  <c:v>-73.332008333086961</c:v>
                </c:pt>
                <c:pt idx="193">
                  <c:v>-65.564355900049208</c:v>
                </c:pt>
                <c:pt idx="194">
                  <c:v>-63.3376992250681</c:v>
                </c:pt>
                <c:pt idx="195">
                  <c:v>-64.530407779574404</c:v>
                </c:pt>
                <c:pt idx="196">
                  <c:v>-64.869726683616634</c:v>
                </c:pt>
                <c:pt idx="197">
                  <c:v>-71.218083692908294</c:v>
                </c:pt>
                <c:pt idx="198">
                  <c:v>-74.342786453723903</c:v>
                </c:pt>
                <c:pt idx="199">
                  <c:v>-73.226362742185586</c:v>
                </c:pt>
                <c:pt idx="200">
                  <c:v>-74.322760984301567</c:v>
                </c:pt>
                <c:pt idx="201">
                  <c:v>-72.212144535541512</c:v>
                </c:pt>
                <c:pt idx="202">
                  <c:v>-87.11889237558843</c:v>
                </c:pt>
                <c:pt idx="203">
                  <c:v>-87.011459569096559</c:v>
                </c:pt>
                <c:pt idx="204">
                  <c:v>-77.348261301875112</c:v>
                </c:pt>
                <c:pt idx="205">
                  <c:v>-72.295897318601618</c:v>
                </c:pt>
                <c:pt idx="206">
                  <c:v>-67.577151905059822</c:v>
                </c:pt>
                <c:pt idx="207">
                  <c:v>-72.250266047120093</c:v>
                </c:pt>
                <c:pt idx="208">
                  <c:v>-99.217184234380738</c:v>
                </c:pt>
                <c:pt idx="209">
                  <c:v>-97.156659016609183</c:v>
                </c:pt>
                <c:pt idx="210">
                  <c:v>-88.091695462346081</c:v>
                </c:pt>
                <c:pt idx="211">
                  <c:v>-85.247726791381837</c:v>
                </c:pt>
                <c:pt idx="212">
                  <c:v>-78.484378002285951</c:v>
                </c:pt>
                <c:pt idx="213">
                  <c:v>-86.496244597792611</c:v>
                </c:pt>
                <c:pt idx="214">
                  <c:v>-90.097758228182784</c:v>
                </c:pt>
                <c:pt idx="215">
                  <c:v>-83.489746095657338</c:v>
                </c:pt>
                <c:pt idx="216">
                  <c:v>-80.261186816811573</c:v>
                </c:pt>
                <c:pt idx="217">
                  <c:v>-80.629735952258102</c:v>
                </c:pt>
                <c:pt idx="218">
                  <c:v>-78.565497566580774</c:v>
                </c:pt>
                <c:pt idx="219">
                  <c:v>-72.080892705202103</c:v>
                </c:pt>
                <c:pt idx="220">
                  <c:v>-69.205760373234739</c:v>
                </c:pt>
                <c:pt idx="221">
                  <c:v>-71.031451307058319</c:v>
                </c:pt>
                <c:pt idx="222">
                  <c:v>-70.701288149356841</c:v>
                </c:pt>
                <c:pt idx="223">
                  <c:v>-80.182383598208403</c:v>
                </c:pt>
                <c:pt idx="224">
                  <c:v>-94.791181436419507</c:v>
                </c:pt>
                <c:pt idx="225">
                  <c:v>-97.126579175233843</c:v>
                </c:pt>
                <c:pt idx="226">
                  <c:v>-104.83379219925405</c:v>
                </c:pt>
                <c:pt idx="227">
                  <c:v>-108.28140939092637</c:v>
                </c:pt>
                <c:pt idx="228">
                  <c:v>-93.144446909189227</c:v>
                </c:pt>
                <c:pt idx="229">
                  <c:v>-76.952143900394447</c:v>
                </c:pt>
                <c:pt idx="230">
                  <c:v>-72.568032250761974</c:v>
                </c:pt>
                <c:pt idx="231">
                  <c:v>-80.14591990005971</c:v>
                </c:pt>
                <c:pt idx="232">
                  <c:v>-76.186729217886921</c:v>
                </c:pt>
                <c:pt idx="233">
                  <c:v>-86.05649306094648</c:v>
                </c:pt>
                <c:pt idx="234">
                  <c:v>-87.461082794070251</c:v>
                </c:pt>
                <c:pt idx="235">
                  <c:v>-103.64944128918647</c:v>
                </c:pt>
                <c:pt idx="236">
                  <c:v>-92.18783008897303</c:v>
                </c:pt>
                <c:pt idx="237">
                  <c:v>-76.434184827685357</c:v>
                </c:pt>
                <c:pt idx="238">
                  <c:v>-73.135708931088445</c:v>
                </c:pt>
                <c:pt idx="239">
                  <c:v>-73.153761182069786</c:v>
                </c:pt>
                <c:pt idx="240">
                  <c:v>-58.227345277428633</c:v>
                </c:pt>
                <c:pt idx="241">
                  <c:v>-55.668953266382218</c:v>
                </c:pt>
                <c:pt idx="242">
                  <c:v>-56.216866954326619</c:v>
                </c:pt>
                <c:pt idx="243">
                  <c:v>-62.692277328968053</c:v>
                </c:pt>
                <c:pt idx="244">
                  <c:v>-74.508688009142872</c:v>
                </c:pt>
                <c:pt idx="245">
                  <c:v>-82.28701493561266</c:v>
                </c:pt>
                <c:pt idx="246">
                  <c:v>-81.402209356427178</c:v>
                </c:pt>
                <c:pt idx="247">
                  <c:v>-82.63235974645616</c:v>
                </c:pt>
                <c:pt idx="248">
                  <c:v>-75.114804272174837</c:v>
                </c:pt>
                <c:pt idx="249">
                  <c:v>-68.4879906705618</c:v>
                </c:pt>
                <c:pt idx="250">
                  <c:v>-66.116679986715326</c:v>
                </c:pt>
                <c:pt idx="251">
                  <c:v>-66.030162114381795</c:v>
                </c:pt>
                <c:pt idx="252">
                  <c:v>-67.266778191685688</c:v>
                </c:pt>
                <c:pt idx="253">
                  <c:v>-74.56859546601774</c:v>
                </c:pt>
                <c:pt idx="254">
                  <c:v>-78.914839884996411</c:v>
                </c:pt>
                <c:pt idx="255">
                  <c:v>-71.684278245568294</c:v>
                </c:pt>
                <c:pt idx="256">
                  <c:v>-62.192596670389179</c:v>
                </c:pt>
                <c:pt idx="257">
                  <c:v>-58.974291780233386</c:v>
                </c:pt>
                <c:pt idx="258">
                  <c:v>-62.448447023272522</c:v>
                </c:pt>
                <c:pt idx="259">
                  <c:v>-66.052237276434894</c:v>
                </c:pt>
                <c:pt idx="260">
                  <c:v>-72.203824822664274</c:v>
                </c:pt>
                <c:pt idx="261">
                  <c:v>-81.834844672083847</c:v>
                </c:pt>
                <c:pt idx="262">
                  <c:v>-87.165553903579735</c:v>
                </c:pt>
                <c:pt idx="263">
                  <c:v>-89.463903195977224</c:v>
                </c:pt>
                <c:pt idx="264">
                  <c:v>-88.104297831296947</c:v>
                </c:pt>
                <c:pt idx="265">
                  <c:v>-85.808954704046243</c:v>
                </c:pt>
                <c:pt idx="266">
                  <c:v>-84.13791323161125</c:v>
                </c:pt>
                <c:pt idx="267">
                  <c:v>-84.013353820919974</c:v>
                </c:pt>
                <c:pt idx="268">
                  <c:v>-87.888218864679331</c:v>
                </c:pt>
                <c:pt idx="269">
                  <c:v>-95.013613541841522</c:v>
                </c:pt>
                <c:pt idx="270">
                  <c:v>-103.10336586344243</c:v>
                </c:pt>
                <c:pt idx="271">
                  <c:v>-107.79195061171055</c:v>
                </c:pt>
                <c:pt idx="272">
                  <c:v>-108.51675619089603</c:v>
                </c:pt>
                <c:pt idx="273">
                  <c:v>-110.22816800951958</c:v>
                </c:pt>
                <c:pt idx="274">
                  <c:v>-101.58777202022074</c:v>
                </c:pt>
                <c:pt idx="275">
                  <c:v>-105.08421453273297</c:v>
                </c:pt>
                <c:pt idx="276">
                  <c:v>-108.50240053558349</c:v>
                </c:pt>
                <c:pt idx="277">
                  <c:v>-106.80719590544702</c:v>
                </c:pt>
                <c:pt idx="278">
                  <c:v>-106.95402695405484</c:v>
                </c:pt>
                <c:pt idx="279">
                  <c:v>-110.83382617032527</c:v>
                </c:pt>
                <c:pt idx="280">
                  <c:v>-116.81462663280965</c:v>
                </c:pt>
                <c:pt idx="281">
                  <c:v>-116.66871301078797</c:v>
                </c:pt>
                <c:pt idx="282">
                  <c:v>-110.65826470458508</c:v>
                </c:pt>
                <c:pt idx="283">
                  <c:v>-116.20589429247381</c:v>
                </c:pt>
                <c:pt idx="284">
                  <c:v>-114.76876283526418</c:v>
                </c:pt>
                <c:pt idx="285">
                  <c:v>-111.435406940341</c:v>
                </c:pt>
                <c:pt idx="286">
                  <c:v>-114.52340077519416</c:v>
                </c:pt>
                <c:pt idx="287">
                  <c:v>-120.31735462343691</c:v>
                </c:pt>
                <c:pt idx="288">
                  <c:v>-107.89269565379617</c:v>
                </c:pt>
                <c:pt idx="289">
                  <c:v>-104.93200690686704</c:v>
                </c:pt>
                <c:pt idx="290">
                  <c:v>-104.61339002072809</c:v>
                </c:pt>
                <c:pt idx="291">
                  <c:v>-101.30784256887435</c:v>
                </c:pt>
                <c:pt idx="292">
                  <c:v>-102.65933989071846</c:v>
                </c:pt>
                <c:pt idx="293">
                  <c:v>-104.12341087675097</c:v>
                </c:pt>
                <c:pt idx="294">
                  <c:v>-108.18014284563066</c:v>
                </c:pt>
                <c:pt idx="295">
                  <c:v>-109.69580905294418</c:v>
                </c:pt>
                <c:pt idx="296">
                  <c:v>-106.48951618754865</c:v>
                </c:pt>
                <c:pt idx="297">
                  <c:v>-110.46226291322708</c:v>
                </c:pt>
                <c:pt idx="298">
                  <c:v>-107.33348175501821</c:v>
                </c:pt>
                <c:pt idx="299">
                  <c:v>-94.486380949854848</c:v>
                </c:pt>
                <c:pt idx="300">
                  <c:v>-88.251152228355437</c:v>
                </c:pt>
                <c:pt idx="301">
                  <c:v>-87.690436262488362</c:v>
                </c:pt>
                <c:pt idx="302">
                  <c:v>-86.73623736011983</c:v>
                </c:pt>
                <c:pt idx="303">
                  <c:v>-88.864729259729387</c:v>
                </c:pt>
                <c:pt idx="304">
                  <c:v>-92.710542118430155</c:v>
                </c:pt>
                <c:pt idx="305">
                  <c:v>-96.96879849624635</c:v>
                </c:pt>
                <c:pt idx="306">
                  <c:v>-98.165605321645714</c:v>
                </c:pt>
                <c:pt idx="307">
                  <c:v>-98.734412955880146</c:v>
                </c:pt>
                <c:pt idx="308">
                  <c:v>-98.839098096013075</c:v>
                </c:pt>
                <c:pt idx="309">
                  <c:v>-98.990962462782875</c:v>
                </c:pt>
                <c:pt idx="310">
                  <c:v>-95.296408102869975</c:v>
                </c:pt>
                <c:pt idx="311">
                  <c:v>-92.506159136414539</c:v>
                </c:pt>
                <c:pt idx="312">
                  <c:v>-89.788985703468313</c:v>
                </c:pt>
                <c:pt idx="313">
                  <c:v>-94.357629610776925</c:v>
                </c:pt>
                <c:pt idx="314">
                  <c:v>-103.75080278003216</c:v>
                </c:pt>
                <c:pt idx="315">
                  <c:v>-108.85107142221929</c:v>
                </c:pt>
                <c:pt idx="316">
                  <c:v>-108.17605791163444</c:v>
                </c:pt>
                <c:pt idx="317">
                  <c:v>-107.28698187482357</c:v>
                </c:pt>
                <c:pt idx="318">
                  <c:v>-107.41805710279942</c:v>
                </c:pt>
                <c:pt idx="319">
                  <c:v>-105.79671060836316</c:v>
                </c:pt>
                <c:pt idx="320">
                  <c:v>-102.70631243216991</c:v>
                </c:pt>
                <c:pt idx="321">
                  <c:v>-100.25105841493607</c:v>
                </c:pt>
                <c:pt idx="322">
                  <c:v>-92.79641693413258</c:v>
                </c:pt>
                <c:pt idx="323">
                  <c:v>-97.970831922173488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54-4C90-BE32-EE2933E4EC7A}"/>
            </c:ext>
          </c:extLst>
        </c:ser>
        <c:ser>
          <c:idx val="4"/>
          <c:order val="4"/>
          <c:tx>
            <c:strRef>
              <c:f>stat!$C$90</c:f>
              <c:strCache>
                <c:ptCount val="1"/>
                <c:pt idx="0">
                  <c:v>TOTAL 2 5/8 PERP nc-25</c:v>
                </c:pt>
              </c:strCache>
            </c:strRef>
          </c:tx>
          <c:spPr>
            <a:ln w="28575" cap="rnd">
              <a:solidFill>
                <a:schemeClr val="accent1">
                  <a:tint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4000"/>
                </a:schemeClr>
              </a:solidFill>
              <a:ln w="9525">
                <a:solidFill>
                  <a:schemeClr val="accent1">
                    <a:tint val="54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stat!$Q$90:$SR$90</c:f>
              <c:numCache>
                <c:formatCode>0</c:formatCode>
                <c:ptCount val="496"/>
                <c:pt idx="0">
                  <c:v>-162.09972301363948</c:v>
                </c:pt>
                <c:pt idx="1">
                  <c:v>-161.99675647366047</c:v>
                </c:pt>
                <c:pt idx="2">
                  <c:v>-168.27532055258752</c:v>
                </c:pt>
                <c:pt idx="3">
                  <c:v>-167.36482751774787</c:v>
                </c:pt>
                <c:pt idx="4">
                  <c:v>-169.44622495138645</c:v>
                </c:pt>
                <c:pt idx="5">
                  <c:v>-178.02545720708369</c:v>
                </c:pt>
                <c:pt idx="6">
                  <c:v>-182.82665808749198</c:v>
                </c:pt>
                <c:pt idx="7">
                  <c:v>-181.11305666506291</c:v>
                </c:pt>
                <c:pt idx="8">
                  <c:v>-181.55453274404999</c:v>
                </c:pt>
                <c:pt idx="9">
                  <c:v>-180.86029860675333</c:v>
                </c:pt>
                <c:pt idx="10">
                  <c:v>-178.02323148357868</c:v>
                </c:pt>
                <c:pt idx="11">
                  <c:v>-186.75808640730384</c:v>
                </c:pt>
                <c:pt idx="12">
                  <c:v>-173.41422163987158</c:v>
                </c:pt>
                <c:pt idx="13">
                  <c:v>-173.11154794657227</c:v>
                </c:pt>
                <c:pt idx="14">
                  <c:v>-160.1190987125635</c:v>
                </c:pt>
                <c:pt idx="15">
                  <c:v>-142.36391046082974</c:v>
                </c:pt>
                <c:pt idx="16">
                  <c:v>-161.63017821586135</c:v>
                </c:pt>
                <c:pt idx="17">
                  <c:v>-154.54161405408382</c:v>
                </c:pt>
                <c:pt idx="18">
                  <c:v>-152.48653491961957</c:v>
                </c:pt>
                <c:pt idx="19">
                  <c:v>-133.8743191306591</c:v>
                </c:pt>
                <c:pt idx="20">
                  <c:v>-124.05728857588768</c:v>
                </c:pt>
                <c:pt idx="21">
                  <c:v>-112.94394858741759</c:v>
                </c:pt>
                <c:pt idx="22">
                  <c:v>-123.63012544524668</c:v>
                </c:pt>
                <c:pt idx="23">
                  <c:v>-138.78559040832519</c:v>
                </c:pt>
                <c:pt idx="24">
                  <c:v>-146.3629398342371</c:v>
                </c:pt>
                <c:pt idx="25">
                  <c:v>-158.81006619334221</c:v>
                </c:pt>
                <c:pt idx="26">
                  <c:v>-158.34553741061688</c:v>
                </c:pt>
                <c:pt idx="27">
                  <c:v>-154.57067125070094</c:v>
                </c:pt>
                <c:pt idx="28">
                  <c:v>-146.20951698553563</c:v>
                </c:pt>
                <c:pt idx="29">
                  <c:v>-149.92518124139309</c:v>
                </c:pt>
                <c:pt idx="30">
                  <c:v>-162.05832876324655</c:v>
                </c:pt>
                <c:pt idx="31">
                  <c:v>-175.55775503575802</c:v>
                </c:pt>
                <c:pt idx="32">
                  <c:v>-174.18718756246568</c:v>
                </c:pt>
                <c:pt idx="33">
                  <c:v>-178.94511140811443</c:v>
                </c:pt>
                <c:pt idx="34">
                  <c:v>-189.92029447472092</c:v>
                </c:pt>
                <c:pt idx="35">
                  <c:v>-198.0008924199343</c:v>
                </c:pt>
                <c:pt idx="36">
                  <c:v>-211.62947741305828</c:v>
                </c:pt>
                <c:pt idx="37">
                  <c:v>-221.55781102705004</c:v>
                </c:pt>
                <c:pt idx="38">
                  <c:v>-225.74054040420049</c:v>
                </c:pt>
                <c:pt idx="39">
                  <c:v>-221.42042789256573</c:v>
                </c:pt>
                <c:pt idx="40">
                  <c:v>-221.18274541664124</c:v>
                </c:pt>
                <c:pt idx="41">
                  <c:v>-221.0486370290518</c:v>
                </c:pt>
                <c:pt idx="42">
                  <c:v>-223.62854114186763</c:v>
                </c:pt>
                <c:pt idx="43">
                  <c:v>-224.42322513055802</c:v>
                </c:pt>
                <c:pt idx="44">
                  <c:v>-230.817755749464</c:v>
                </c:pt>
                <c:pt idx="45">
                  <c:v>-235.96364691019059</c:v>
                </c:pt>
                <c:pt idx="46">
                  <c:v>-244.45704998064045</c:v>
                </c:pt>
                <c:pt idx="47">
                  <c:v>-249.24562643969062</c:v>
                </c:pt>
                <c:pt idx="48">
                  <c:v>-222.02510355031492</c:v>
                </c:pt>
                <c:pt idx="49">
                  <c:v>-206.15065145647526</c:v>
                </c:pt>
                <c:pt idx="50">
                  <c:v>-189.27769705605508</c:v>
                </c:pt>
                <c:pt idx="51">
                  <c:v>-213.52283023333553</c:v>
                </c:pt>
                <c:pt idx="52">
                  <c:v>-224.18046200740338</c:v>
                </c:pt>
                <c:pt idx="53">
                  <c:v>-254.63286641693117</c:v>
                </c:pt>
                <c:pt idx="54">
                  <c:v>-266.37255828487878</c:v>
                </c:pt>
                <c:pt idx="55">
                  <c:v>-213.05082651555537</c:v>
                </c:pt>
                <c:pt idx="56">
                  <c:v>-199.86832560145854</c:v>
                </c:pt>
                <c:pt idx="57">
                  <c:v>-198.49897613012794</c:v>
                </c:pt>
                <c:pt idx="58">
                  <c:v>-184.07301306736474</c:v>
                </c:pt>
                <c:pt idx="59">
                  <c:v>-189.56374604201318</c:v>
                </c:pt>
                <c:pt idx="60">
                  <c:v>-230.33320282387731</c:v>
                </c:pt>
                <c:pt idx="61">
                  <c:v>-248.92460780537124</c:v>
                </c:pt>
                <c:pt idx="62">
                  <c:v>-262.9563174871206</c:v>
                </c:pt>
                <c:pt idx="63">
                  <c:v>-282.73445466816429</c:v>
                </c:pt>
                <c:pt idx="64">
                  <c:v>-278.61561551094059</c:v>
                </c:pt>
                <c:pt idx="65">
                  <c:v>-279.35416754114624</c:v>
                </c:pt>
                <c:pt idx="66">
                  <c:v>-285.07968251383306</c:v>
                </c:pt>
                <c:pt idx="67">
                  <c:v>-291.76613579702376</c:v>
                </c:pt>
                <c:pt idx="68">
                  <c:v>-292.6652787057161</c:v>
                </c:pt>
                <c:pt idx="69">
                  <c:v>-294.12483522880075</c:v>
                </c:pt>
                <c:pt idx="70">
                  <c:v>-317.49300591528419</c:v>
                </c:pt>
                <c:pt idx="71">
                  <c:v>-330.80695659792423</c:v>
                </c:pt>
                <c:pt idx="72">
                  <c:v>-418.50224855470651</c:v>
                </c:pt>
                <c:pt idx="73">
                  <c:v>-427.83194912242897</c:v>
                </c:pt>
                <c:pt idx="74">
                  <c:v>-396.13809277677541</c:v>
                </c:pt>
                <c:pt idx="75">
                  <c:v>-434.14327031886575</c:v>
                </c:pt>
                <c:pt idx="76">
                  <c:v>-401.86540640938279</c:v>
                </c:pt>
                <c:pt idx="77">
                  <c:v>-284.3429129707813</c:v>
                </c:pt>
                <c:pt idx="78">
                  <c:v>-224.77973326909546</c:v>
                </c:pt>
                <c:pt idx="79">
                  <c:v>-169.79648211705683</c:v>
                </c:pt>
                <c:pt idx="80">
                  <c:v>-162.86226354312899</c:v>
                </c:pt>
                <c:pt idx="81">
                  <c:v>-125.49839976990222</c:v>
                </c:pt>
                <c:pt idx="82">
                  <c:v>-123.86010022532939</c:v>
                </c:pt>
                <c:pt idx="83">
                  <c:v>-133.75967377913</c:v>
                </c:pt>
                <c:pt idx="84">
                  <c:v>-88.610808990240088</c:v>
                </c:pt>
                <c:pt idx="85">
                  <c:v>-79.542482894659045</c:v>
                </c:pt>
                <c:pt idx="86">
                  <c:v>-77.399498789429671</c:v>
                </c:pt>
                <c:pt idx="87">
                  <c:v>-81.985738074421903</c:v>
                </c:pt>
                <c:pt idx="88">
                  <c:v>-93.624079409956934</c:v>
                </c:pt>
                <c:pt idx="89">
                  <c:v>-95.061379692196837</c:v>
                </c:pt>
                <c:pt idx="90">
                  <c:v>-89.327368298292171</c:v>
                </c:pt>
                <c:pt idx="91">
                  <c:v>-83.520271884560572</c:v>
                </c:pt>
                <c:pt idx="92">
                  <c:v>-80.006709807515165</c:v>
                </c:pt>
                <c:pt idx="93">
                  <c:v>-77.419116558313362</c:v>
                </c:pt>
                <c:pt idx="94">
                  <c:v>-68.825005356311806</c:v>
                </c:pt>
                <c:pt idx="95">
                  <c:v>-70.894606123924262</c:v>
                </c:pt>
                <c:pt idx="96">
                  <c:v>-71.730578955531129</c:v>
                </c:pt>
                <c:pt idx="97">
                  <c:v>-73.701931489825242</c:v>
                </c:pt>
                <c:pt idx="98">
                  <c:v>-73.510163422107695</c:v>
                </c:pt>
                <c:pt idx="99">
                  <c:v>-74.34883968925476</c:v>
                </c:pt>
                <c:pt idx="100">
                  <c:v>-74.154803941369039</c:v>
                </c:pt>
                <c:pt idx="101">
                  <c:v>-73.83195980215072</c:v>
                </c:pt>
                <c:pt idx="102">
                  <c:v>-74.022714714646341</c:v>
                </c:pt>
                <c:pt idx="103">
                  <c:v>-74.804318628072735</c:v>
                </c:pt>
                <c:pt idx="104">
                  <c:v>-71.355117378830897</c:v>
                </c:pt>
                <c:pt idx="105">
                  <c:v>-69.506852927327174</c:v>
                </c:pt>
                <c:pt idx="106">
                  <c:v>-70.115603550076486</c:v>
                </c:pt>
                <c:pt idx="107">
                  <c:v>-74.043252565979955</c:v>
                </c:pt>
                <c:pt idx="108">
                  <c:v>-82.071358417153363</c:v>
                </c:pt>
                <c:pt idx="109">
                  <c:v>-80.641705314636226</c:v>
                </c:pt>
                <c:pt idx="110">
                  <c:v>-79.033325897932059</c:v>
                </c:pt>
                <c:pt idx="111">
                  <c:v>-77.287078891396504</c:v>
                </c:pt>
                <c:pt idx="112">
                  <c:v>-80.686127139687528</c:v>
                </c:pt>
                <c:pt idx="113">
                  <c:v>-82.69614993548393</c:v>
                </c:pt>
                <c:pt idx="114">
                  <c:v>-73.064322059869767</c:v>
                </c:pt>
                <c:pt idx="115">
                  <c:v>-68.874492302656165</c:v>
                </c:pt>
                <c:pt idx="116">
                  <c:v>-64.395070071339603</c:v>
                </c:pt>
                <c:pt idx="117">
                  <c:v>-63.546376359224304</c:v>
                </c:pt>
                <c:pt idx="118">
                  <c:v>-62.92370924353601</c:v>
                </c:pt>
                <c:pt idx="119">
                  <c:v>-65.159158726096166</c:v>
                </c:pt>
                <c:pt idx="120">
                  <c:v>-67.627273894429209</c:v>
                </c:pt>
                <c:pt idx="121">
                  <c:v>-71.05825293481351</c:v>
                </c:pt>
                <c:pt idx="122">
                  <c:v>-69.676614131450663</c:v>
                </c:pt>
                <c:pt idx="123">
                  <c:v>-70.095589822888371</c:v>
                </c:pt>
                <c:pt idx="124">
                  <c:v>-72.748839403271688</c:v>
                </c:pt>
                <c:pt idx="125">
                  <c:v>-74.085511380672443</c:v>
                </c:pt>
                <c:pt idx="126">
                  <c:v>-77.879279079556483</c:v>
                </c:pt>
                <c:pt idx="127">
                  <c:v>-77.595034850001326</c:v>
                </c:pt>
                <c:pt idx="128">
                  <c:v>-74.554825021266936</c:v>
                </c:pt>
                <c:pt idx="129">
                  <c:v>-71.359791930079467</c:v>
                </c:pt>
                <c:pt idx="130">
                  <c:v>-68.131013363838193</c:v>
                </c:pt>
                <c:pt idx="131">
                  <c:v>-66.602289337515828</c:v>
                </c:pt>
                <c:pt idx="132">
                  <c:v>-64.879939377069476</c:v>
                </c:pt>
                <c:pt idx="133">
                  <c:v>-69.339739106059071</c:v>
                </c:pt>
                <c:pt idx="134">
                  <c:v>-68.908666466355328</c:v>
                </c:pt>
                <c:pt idx="135">
                  <c:v>-69.300511749506001</c:v>
                </c:pt>
                <c:pt idx="136">
                  <c:v>-70.665372475743283</c:v>
                </c:pt>
                <c:pt idx="137">
                  <c:v>-69.863217186927812</c:v>
                </c:pt>
                <c:pt idx="138">
                  <c:v>-70.940847696781162</c:v>
                </c:pt>
                <c:pt idx="139">
                  <c:v>-72.812262575387962</c:v>
                </c:pt>
                <c:pt idx="140">
                  <c:v>-73.659048374056795</c:v>
                </c:pt>
                <c:pt idx="141">
                  <c:v>-74.274522451162341</c:v>
                </c:pt>
                <c:pt idx="142">
                  <c:v>-74.48317669761181</c:v>
                </c:pt>
                <c:pt idx="143">
                  <c:v>-77.429293009877199</c:v>
                </c:pt>
                <c:pt idx="144">
                  <c:v>-76.486593006134044</c:v>
                </c:pt>
                <c:pt idx="145">
                  <c:v>-77.483246108651173</c:v>
                </c:pt>
                <c:pt idx="146">
                  <c:v>-80.673477386116986</c:v>
                </c:pt>
                <c:pt idx="147">
                  <c:v>-83.235471583604806</c:v>
                </c:pt>
                <c:pt idx="148">
                  <c:v>-87.248297337055206</c:v>
                </c:pt>
                <c:pt idx="149">
                  <c:v>-86.17303709244726</c:v>
                </c:pt>
                <c:pt idx="150">
                  <c:v>-78.971405318379396</c:v>
                </c:pt>
                <c:pt idx="151">
                  <c:v>-83.717392366290085</c:v>
                </c:pt>
                <c:pt idx="152">
                  <c:v>-84.036245085000999</c:v>
                </c:pt>
                <c:pt idx="153">
                  <c:v>-83.616438695549974</c:v>
                </c:pt>
                <c:pt idx="154">
                  <c:v>-80.607265758633616</c:v>
                </c:pt>
                <c:pt idx="155">
                  <c:v>-82.942498180031805</c:v>
                </c:pt>
                <c:pt idx="156">
                  <c:v>-91.351640065073966</c:v>
                </c:pt>
                <c:pt idx="157">
                  <c:v>-92.147396979451187</c:v>
                </c:pt>
                <c:pt idx="158">
                  <c:v>-92.654195075392721</c:v>
                </c:pt>
                <c:pt idx="159">
                  <c:v>-88.061696200609219</c:v>
                </c:pt>
                <c:pt idx="160">
                  <c:v>-84.741870733141894</c:v>
                </c:pt>
                <c:pt idx="161">
                  <c:v>-83.070259098172187</c:v>
                </c:pt>
                <c:pt idx="162">
                  <c:v>-81.559334311723688</c:v>
                </c:pt>
                <c:pt idx="163">
                  <c:v>-78.623376148104654</c:v>
                </c:pt>
                <c:pt idx="164">
                  <c:v>-75.984457450151439</c:v>
                </c:pt>
                <c:pt idx="165">
                  <c:v>-75.338556972265238</c:v>
                </c:pt>
                <c:pt idx="166">
                  <c:v>-71.858480697631819</c:v>
                </c:pt>
                <c:pt idx="167">
                  <c:v>-67.546731873631472</c:v>
                </c:pt>
                <c:pt idx="168">
                  <c:v>-67.473528825640685</c:v>
                </c:pt>
                <c:pt idx="169">
                  <c:v>-67.638759042024603</c:v>
                </c:pt>
                <c:pt idx="170">
                  <c:v>-71.765552193403238</c:v>
                </c:pt>
                <c:pt idx="171">
                  <c:v>-74.496289864063257</c:v>
                </c:pt>
                <c:pt idx="172">
                  <c:v>-71.921570699453341</c:v>
                </c:pt>
                <c:pt idx="173">
                  <c:v>-69.428430650591864</c:v>
                </c:pt>
                <c:pt idx="174">
                  <c:v>-68.426841894268989</c:v>
                </c:pt>
                <c:pt idx="175">
                  <c:v>-65.457964949846257</c:v>
                </c:pt>
                <c:pt idx="176">
                  <c:v>-66.92943187737464</c:v>
                </c:pt>
                <c:pt idx="177">
                  <c:v>-68.861651429533964</c:v>
                </c:pt>
                <c:pt idx="178">
                  <c:v>-71.488957062602026</c:v>
                </c:pt>
                <c:pt idx="179">
                  <c:v>-70.320433510422703</c:v>
                </c:pt>
                <c:pt idx="180">
                  <c:v>-69.757523881077759</c:v>
                </c:pt>
                <c:pt idx="181">
                  <c:v>-72.585065939307214</c:v>
                </c:pt>
                <c:pt idx="182">
                  <c:v>-73.79555231368542</c:v>
                </c:pt>
                <c:pt idx="183">
                  <c:v>-75.255453649520874</c:v>
                </c:pt>
                <c:pt idx="184">
                  <c:v>-79.226194180011746</c:v>
                </c:pt>
                <c:pt idx="185">
                  <c:v>-79.719363685131057</c:v>
                </c:pt>
                <c:pt idx="186">
                  <c:v>-81.059359395384803</c:v>
                </c:pt>
                <c:pt idx="187">
                  <c:v>-84.141799357652644</c:v>
                </c:pt>
                <c:pt idx="188">
                  <c:v>-87.028595940828325</c:v>
                </c:pt>
                <c:pt idx="189">
                  <c:v>-85.540569630384439</c:v>
                </c:pt>
                <c:pt idx="190">
                  <c:v>-83.170597453594212</c:v>
                </c:pt>
                <c:pt idx="191">
                  <c:v>-83.874508798837695</c:v>
                </c:pt>
                <c:pt idx="192">
                  <c:v>-83.344194217443473</c:v>
                </c:pt>
                <c:pt idx="193">
                  <c:v>-78.205183515787127</c:v>
                </c:pt>
                <c:pt idx="194">
                  <c:v>-76.694325732231135</c:v>
                </c:pt>
                <c:pt idx="195">
                  <c:v>-77.728993133902549</c:v>
                </c:pt>
                <c:pt idx="196">
                  <c:v>-76.885868445277225</c:v>
                </c:pt>
                <c:pt idx="197">
                  <c:v>-80.145028512954696</c:v>
                </c:pt>
                <c:pt idx="198">
                  <c:v>-81.829645009636891</c:v>
                </c:pt>
                <c:pt idx="199">
                  <c:v>-81.373933566570287</c:v>
                </c:pt>
                <c:pt idx="200">
                  <c:v>-81.259945291876761</c:v>
                </c:pt>
                <c:pt idx="201">
                  <c:v>-78.250985698342333</c:v>
                </c:pt>
                <c:pt idx="202">
                  <c:v>-90.820457690715799</c:v>
                </c:pt>
                <c:pt idx="203">
                  <c:v>-89.473733092427267</c:v>
                </c:pt>
                <c:pt idx="204">
                  <c:v>-80.861110469818101</c:v>
                </c:pt>
                <c:pt idx="205">
                  <c:v>-74.774270500063892</c:v>
                </c:pt>
                <c:pt idx="206">
                  <c:v>-70.727855990290635</c:v>
                </c:pt>
                <c:pt idx="207">
                  <c:v>-74.195929405093196</c:v>
                </c:pt>
                <c:pt idx="208">
                  <c:v>-98.24384866702556</c:v>
                </c:pt>
                <c:pt idx="209">
                  <c:v>-96.841291654825227</c:v>
                </c:pt>
                <c:pt idx="210">
                  <c:v>-93.105691256046299</c:v>
                </c:pt>
                <c:pt idx="211">
                  <c:v>-89.914762548685076</c:v>
                </c:pt>
                <c:pt idx="212">
                  <c:v>-84.83800257134439</c:v>
                </c:pt>
                <c:pt idx="213">
                  <c:v>-93.569304606914528</c:v>
                </c:pt>
                <c:pt idx="214">
                  <c:v>-95.524309099793442</c:v>
                </c:pt>
                <c:pt idx="215">
                  <c:v>-90.413974665284158</c:v>
                </c:pt>
                <c:pt idx="216">
                  <c:v>-89.16660182619097</c:v>
                </c:pt>
                <c:pt idx="217">
                  <c:v>-90.665480855345749</c:v>
                </c:pt>
                <c:pt idx="218">
                  <c:v>-90.722907173275956</c:v>
                </c:pt>
                <c:pt idx="219">
                  <c:v>-88.619272659659373</c:v>
                </c:pt>
                <c:pt idx="220">
                  <c:v>-84.618752539277068</c:v>
                </c:pt>
                <c:pt idx="221">
                  <c:v>-85.928082849740974</c:v>
                </c:pt>
                <c:pt idx="222">
                  <c:v>-85.4832778902054</c:v>
                </c:pt>
                <c:pt idx="223">
                  <c:v>-94.772971639752413</c:v>
                </c:pt>
                <c:pt idx="224">
                  <c:v>-108.48948893773557</c:v>
                </c:pt>
                <c:pt idx="225">
                  <c:v>-110.90615482664109</c:v>
                </c:pt>
                <c:pt idx="226">
                  <c:v>-118.51008594214917</c:v>
                </c:pt>
                <c:pt idx="227">
                  <c:v>-119.10528147172928</c:v>
                </c:pt>
                <c:pt idx="228">
                  <c:v>-107.91372707879542</c:v>
                </c:pt>
                <c:pt idx="229">
                  <c:v>-96.437767854094517</c:v>
                </c:pt>
                <c:pt idx="230">
                  <c:v>-91.864371933221804</c:v>
                </c:pt>
                <c:pt idx="231">
                  <c:v>-95.60994953620434</c:v>
                </c:pt>
                <c:pt idx="232">
                  <c:v>-93.510723037600513</c:v>
                </c:pt>
                <c:pt idx="233">
                  <c:v>-99.500355180501941</c:v>
                </c:pt>
                <c:pt idx="234">
                  <c:v>-99.641936787247658</c:v>
                </c:pt>
                <c:pt idx="235">
                  <c:v>-107.62688579940796</c:v>
                </c:pt>
                <c:pt idx="236">
                  <c:v>-100.8806672708988</c:v>
                </c:pt>
                <c:pt idx="237">
                  <c:v>-92.413276008605976</c:v>
                </c:pt>
                <c:pt idx="238">
                  <c:v>-89.340835677504558</c:v>
                </c:pt>
                <c:pt idx="239">
                  <c:v>-87.455930706739423</c:v>
                </c:pt>
                <c:pt idx="240">
                  <c:v>-74.860064592242253</c:v>
                </c:pt>
                <c:pt idx="241">
                  <c:v>-72.459050661921495</c:v>
                </c:pt>
                <c:pt idx="242">
                  <c:v>-72.529199373126033</c:v>
                </c:pt>
                <c:pt idx="243">
                  <c:v>-79.286690157532689</c:v>
                </c:pt>
                <c:pt idx="244">
                  <c:v>-87.227254439592343</c:v>
                </c:pt>
                <c:pt idx="245">
                  <c:v>-91.79961518454553</c:v>
                </c:pt>
                <c:pt idx="246">
                  <c:v>-90.989706127166741</c:v>
                </c:pt>
                <c:pt idx="247">
                  <c:v>-91.21055541408063</c:v>
                </c:pt>
                <c:pt idx="248">
                  <c:v>-85.42936797487738</c:v>
                </c:pt>
                <c:pt idx="249">
                  <c:v>-82.731449848890307</c:v>
                </c:pt>
                <c:pt idx="250">
                  <c:v>-81.325635451912888</c:v>
                </c:pt>
                <c:pt idx="251">
                  <c:v>-80.43093887996676</c:v>
                </c:pt>
                <c:pt idx="252">
                  <c:v>-81.013760998487484</c:v>
                </c:pt>
                <c:pt idx="253">
                  <c:v>-89.219017276763907</c:v>
                </c:pt>
                <c:pt idx="254">
                  <c:v>-92.460904230594622</c:v>
                </c:pt>
                <c:pt idx="255">
                  <c:v>-87.261633284330344</c:v>
                </c:pt>
                <c:pt idx="256">
                  <c:v>-80.561998364448527</c:v>
                </c:pt>
                <c:pt idx="257">
                  <c:v>-82.889291414260867</c:v>
                </c:pt>
                <c:pt idx="258">
                  <c:v>-88.321454258918763</c:v>
                </c:pt>
                <c:pt idx="259">
                  <c:v>-90.123604031205161</c:v>
                </c:pt>
                <c:pt idx="260">
                  <c:v>-92.163605950236317</c:v>
                </c:pt>
                <c:pt idx="261">
                  <c:v>-99.909073855996127</c:v>
                </c:pt>
                <c:pt idx="262">
                  <c:v>-102.56292734980585</c:v>
                </c:pt>
                <c:pt idx="263">
                  <c:v>-102.7227929377556</c:v>
                </c:pt>
                <c:pt idx="264">
                  <c:v>-101.01653449189664</c:v>
                </c:pt>
                <c:pt idx="265">
                  <c:v>-96.309969555020331</c:v>
                </c:pt>
                <c:pt idx="266">
                  <c:v>-94.806345908761031</c:v>
                </c:pt>
                <c:pt idx="267">
                  <c:v>-93.764407395124437</c:v>
                </c:pt>
                <c:pt idx="268">
                  <c:v>-96.641177381873135</c:v>
                </c:pt>
                <c:pt idx="269">
                  <c:v>-103.38202413237096</c:v>
                </c:pt>
                <c:pt idx="270">
                  <c:v>-112.81402445578576</c:v>
                </c:pt>
                <c:pt idx="271">
                  <c:v>-115.91914048206806</c:v>
                </c:pt>
                <c:pt idx="272">
                  <c:v>-117.19087165796758</c:v>
                </c:pt>
                <c:pt idx="273">
                  <c:v>-116.94123571443561</c:v>
                </c:pt>
                <c:pt idx="274">
                  <c:v>-111.49274913692474</c:v>
                </c:pt>
                <c:pt idx="275">
                  <c:v>-116.53271150743961</c:v>
                </c:pt>
                <c:pt idx="276">
                  <c:v>-118.94502048945427</c:v>
                </c:pt>
                <c:pt idx="277">
                  <c:v>-119.15306252896785</c:v>
                </c:pt>
                <c:pt idx="278">
                  <c:v>-120.11857292592525</c:v>
                </c:pt>
                <c:pt idx="279">
                  <c:v>-123.6244760979414</c:v>
                </c:pt>
                <c:pt idx="280">
                  <c:v>-126.52229355788231</c:v>
                </c:pt>
                <c:pt idx="281">
                  <c:v>-125.90611347138884</c:v>
                </c:pt>
                <c:pt idx="282">
                  <c:v>-120.48312384963036</c:v>
                </c:pt>
                <c:pt idx="283">
                  <c:v>-124.55262194931505</c:v>
                </c:pt>
                <c:pt idx="284">
                  <c:v>-122.99737151098252</c:v>
                </c:pt>
                <c:pt idx="285">
                  <c:v>-120.08671869444846</c:v>
                </c:pt>
                <c:pt idx="286">
                  <c:v>-122.06903584969045</c:v>
                </c:pt>
                <c:pt idx="287">
                  <c:v>-126.26024539244177</c:v>
                </c:pt>
                <c:pt idx="288">
                  <c:v>-114.73114983665944</c:v>
                </c:pt>
                <c:pt idx="289">
                  <c:v>-113.53285764479638</c:v>
                </c:pt>
                <c:pt idx="290">
                  <c:v>-115.03084248769285</c:v>
                </c:pt>
                <c:pt idx="291">
                  <c:v>-111.66307613587378</c:v>
                </c:pt>
                <c:pt idx="292">
                  <c:v>-112.25522398912906</c:v>
                </c:pt>
                <c:pt idx="293">
                  <c:v>-113.04315212452411</c:v>
                </c:pt>
                <c:pt idx="294">
                  <c:v>-116.41082867765425</c:v>
                </c:pt>
                <c:pt idx="295">
                  <c:v>-116.27079092788696</c:v>
                </c:pt>
                <c:pt idx="296">
                  <c:v>-115.48809129297734</c:v>
                </c:pt>
                <c:pt idx="297">
                  <c:v>-119.25920789122583</c:v>
                </c:pt>
                <c:pt idx="298">
                  <c:v>-117.94861006629468</c:v>
                </c:pt>
                <c:pt idx="299">
                  <c:v>-106.28349420571327</c:v>
                </c:pt>
                <c:pt idx="300">
                  <c:v>-100.8225364109278</c:v>
                </c:pt>
                <c:pt idx="301">
                  <c:v>-100.0648321174383</c:v>
                </c:pt>
                <c:pt idx="302">
                  <c:v>-99.620992839932441</c:v>
                </c:pt>
                <c:pt idx="303">
                  <c:v>-101.5511440421343</c:v>
                </c:pt>
                <c:pt idx="304">
                  <c:v>-103.98717856323721</c:v>
                </c:pt>
                <c:pt idx="305">
                  <c:v>-106.67461574852466</c:v>
                </c:pt>
                <c:pt idx="306">
                  <c:v>-107.17184281909466</c:v>
                </c:pt>
                <c:pt idx="307">
                  <c:v>-107.6417584540844</c:v>
                </c:pt>
                <c:pt idx="308">
                  <c:v>-105.6651187927723</c:v>
                </c:pt>
                <c:pt idx="309">
                  <c:v>-107.94152995359897</c:v>
                </c:pt>
                <c:pt idx="310">
                  <c:v>-103.12890353035928</c:v>
                </c:pt>
                <c:pt idx="311">
                  <c:v>-100.59698025667666</c:v>
                </c:pt>
                <c:pt idx="312">
                  <c:v>-97.736185020565983</c:v>
                </c:pt>
                <c:pt idx="313">
                  <c:v>-103.20530325186253</c:v>
                </c:pt>
                <c:pt idx="314">
                  <c:v>-115.03965153384209</c:v>
                </c:pt>
                <c:pt idx="315">
                  <c:v>-119.25919216215613</c:v>
                </c:pt>
                <c:pt idx="316">
                  <c:v>-117.80397518384459</c:v>
                </c:pt>
                <c:pt idx="317">
                  <c:v>-115.66234410202503</c:v>
                </c:pt>
                <c:pt idx="318">
                  <c:v>-114.37187974834441</c:v>
                </c:pt>
                <c:pt idx="319">
                  <c:v>-110.81134332692622</c:v>
                </c:pt>
                <c:pt idx="320">
                  <c:v>-104.49729744935036</c:v>
                </c:pt>
                <c:pt idx="321">
                  <c:v>-103.23685160171985</c:v>
                </c:pt>
                <c:pt idx="322">
                  <c:v>-97.845466751337071</c:v>
                </c:pt>
                <c:pt idx="323">
                  <c:v>-104.51858526861665</c:v>
                </c:pt>
                <c:pt idx="324">
                  <c:v>-107.61781626009943</c:v>
                </c:pt>
                <c:pt idx="325">
                  <c:v>-114.51137768232823</c:v>
                </c:pt>
                <c:pt idx="326">
                  <c:v>-109.24497232401372</c:v>
                </c:pt>
                <c:pt idx="327">
                  <c:v>-117.5700336446762</c:v>
                </c:pt>
                <c:pt idx="328">
                  <c:v>-114.12544754505159</c:v>
                </c:pt>
                <c:pt idx="329">
                  <c:v>-119.27548966741561</c:v>
                </c:pt>
                <c:pt idx="330">
                  <c:v>-108.31819163560867</c:v>
                </c:pt>
                <c:pt idx="331">
                  <c:v>-95.319541641473762</c:v>
                </c:pt>
                <c:pt idx="332">
                  <c:v>-97.222033735513705</c:v>
                </c:pt>
                <c:pt idx="333">
                  <c:v>-103.0364728398323</c:v>
                </c:pt>
                <c:pt idx="334">
                  <c:v>-102.23735329890252</c:v>
                </c:pt>
                <c:pt idx="335">
                  <c:v>-109.18398907673358</c:v>
                </c:pt>
                <c:pt idx="336">
                  <c:v>-115.49346070027349</c:v>
                </c:pt>
                <c:pt idx="337">
                  <c:v>-128.47122537362577</c:v>
                </c:pt>
                <c:pt idx="338">
                  <c:v>-132.5324841054678</c:v>
                </c:pt>
                <c:pt idx="339">
                  <c:v>-130.38233004343508</c:v>
                </c:pt>
                <c:pt idx="340">
                  <c:v>-122.48125613951684</c:v>
                </c:pt>
                <c:pt idx="341">
                  <c:v>-116.35773667395114</c:v>
                </c:pt>
                <c:pt idx="342">
                  <c:v>-117.31985221111773</c:v>
                </c:pt>
                <c:pt idx="343">
                  <c:v>-114.8445460060835</c:v>
                </c:pt>
                <c:pt idx="344">
                  <c:v>-111.59911110866071</c:v>
                </c:pt>
                <c:pt idx="345">
                  <c:v>-113.88306383860113</c:v>
                </c:pt>
                <c:pt idx="346">
                  <c:v>-120.96523403596878</c:v>
                </c:pt>
                <c:pt idx="347">
                  <c:v>-127.55758705937862</c:v>
                </c:pt>
                <c:pt idx="348">
                  <c:v>-132.31340022957326</c:v>
                </c:pt>
                <c:pt idx="349">
                  <c:v>-130.27470022583009</c:v>
                </c:pt>
                <c:pt idx="350">
                  <c:v>-131.10611138665678</c:v>
                </c:pt>
                <c:pt idx="351">
                  <c:v>-126.91795274889469</c:v>
                </c:pt>
                <c:pt idx="352">
                  <c:v>-129.19770529067515</c:v>
                </c:pt>
                <c:pt idx="353">
                  <c:v>-134.55040978729727</c:v>
                </c:pt>
                <c:pt idx="354">
                  <c:v>-129.39954799997807</c:v>
                </c:pt>
                <c:pt idx="355">
                  <c:v>-128.22644504606723</c:v>
                </c:pt>
                <c:pt idx="356">
                  <c:v>-131.77722218239307</c:v>
                </c:pt>
                <c:pt idx="357">
                  <c:v>-142.11643070149421</c:v>
                </c:pt>
                <c:pt idx="358">
                  <c:v>-147.38084100437163</c:v>
                </c:pt>
                <c:pt idx="359">
                  <c:v>-139.77618692362307</c:v>
                </c:pt>
                <c:pt idx="360">
                  <c:v>-127.94485829162598</c:v>
                </c:pt>
                <c:pt idx="361">
                  <c:v>-131.24424142611025</c:v>
                </c:pt>
                <c:pt idx="362">
                  <c:v>-136.92275803184509</c:v>
                </c:pt>
                <c:pt idx="363">
                  <c:v>-136.78786805248262</c:v>
                </c:pt>
                <c:pt idx="364">
                  <c:v>-140.54242040610313</c:v>
                </c:pt>
                <c:pt idx="365">
                  <c:v>-146.74311995816231</c:v>
                </c:pt>
                <c:pt idx="366">
                  <c:v>-151.40741529583931</c:v>
                </c:pt>
                <c:pt idx="367">
                  <c:v>-147.40999612748624</c:v>
                </c:pt>
                <c:pt idx="368">
                  <c:v>-146.35394465053082</c:v>
                </c:pt>
                <c:pt idx="369">
                  <c:v>-148.66801835131645</c:v>
                </c:pt>
                <c:pt idx="370">
                  <c:v>-148.4879246317148</c:v>
                </c:pt>
                <c:pt idx="371">
                  <c:v>-143.37224530160427</c:v>
                </c:pt>
                <c:pt idx="372">
                  <c:v>-137.57519590938091</c:v>
                </c:pt>
                <c:pt idx="373">
                  <c:v>-138.87689562714098</c:v>
                </c:pt>
                <c:pt idx="374">
                  <c:v>-140.14773653769493</c:v>
                </c:pt>
                <c:pt idx="375">
                  <c:v>-137.17824673151972</c:v>
                </c:pt>
                <c:pt idx="376">
                  <c:v>-144.59950681042673</c:v>
                </c:pt>
                <c:pt idx="377">
                  <c:v>-141.0681179562807</c:v>
                </c:pt>
                <c:pt idx="378">
                  <c:v>-135.46468113982678</c:v>
                </c:pt>
                <c:pt idx="379">
                  <c:v>-137.27323749721052</c:v>
                </c:pt>
                <c:pt idx="380">
                  <c:v>-136.85524922251702</c:v>
                </c:pt>
                <c:pt idx="381">
                  <c:v>-147.76052114701272</c:v>
                </c:pt>
                <c:pt idx="382">
                  <c:v>-151.76502623057365</c:v>
                </c:pt>
                <c:pt idx="383">
                  <c:v>-161.71921395575998</c:v>
                </c:pt>
                <c:pt idx="384">
                  <c:v>-167.61705744016172</c:v>
                </c:pt>
                <c:pt idx="385">
                  <c:v>-155.82277113366126</c:v>
                </c:pt>
                <c:pt idx="386">
                  <c:v>-145.44926433420181</c:v>
                </c:pt>
                <c:pt idx="387">
                  <c:v>-144.41832524859905</c:v>
                </c:pt>
                <c:pt idx="388">
                  <c:v>-146.59638902282717</c:v>
                </c:pt>
                <c:pt idx="389">
                  <c:v>-146.14023438882828</c:v>
                </c:pt>
                <c:pt idx="390">
                  <c:v>-151.20536679899695</c:v>
                </c:pt>
                <c:pt idx="391">
                  <c:v>-149.53665221011636</c:v>
                </c:pt>
                <c:pt idx="392">
                  <c:v>-147.02255277085303</c:v>
                </c:pt>
                <c:pt idx="393">
                  <c:v>-147.35077011799811</c:v>
                </c:pt>
                <c:pt idx="394">
                  <c:v>-143.78212253201008</c:v>
                </c:pt>
                <c:pt idx="395">
                  <c:v>-142.44413854706289</c:v>
                </c:pt>
                <c:pt idx="396">
                  <c:v>-135.22466561388967</c:v>
                </c:pt>
                <c:pt idx="397">
                  <c:v>-145.13937051677703</c:v>
                </c:pt>
                <c:pt idx="398">
                  <c:v>-170.2168483865261</c:v>
                </c:pt>
                <c:pt idx="399">
                  <c:v>-176.95556652748587</c:v>
                </c:pt>
                <c:pt idx="400">
                  <c:v>-181.0746563261747</c:v>
                </c:pt>
                <c:pt idx="401">
                  <c:v>-189.11947656309604</c:v>
                </c:pt>
                <c:pt idx="402">
                  <c:v>-184.1255899780989</c:v>
                </c:pt>
                <c:pt idx="403">
                  <c:v>-176.41740539872643</c:v>
                </c:pt>
                <c:pt idx="404">
                  <c:v>-173.58849528026582</c:v>
                </c:pt>
                <c:pt idx="405">
                  <c:v>-184.00129713141916</c:v>
                </c:pt>
                <c:pt idx="406">
                  <c:v>-179.16685945701596</c:v>
                </c:pt>
                <c:pt idx="407">
                  <c:v>-172.36822510910034</c:v>
                </c:pt>
                <c:pt idx="408">
                  <c:v>-165.73255035471919</c:v>
                </c:pt>
                <c:pt idx="409">
                  <c:v>-156.95533325612544</c:v>
                </c:pt>
                <c:pt idx="410">
                  <c:v>-156.54601303792003</c:v>
                </c:pt>
                <c:pt idx="411">
                  <c:v>-142.99507992053032</c:v>
                </c:pt>
                <c:pt idx="412">
                  <c:v>-146.76617964577673</c:v>
                </c:pt>
                <c:pt idx="413">
                  <c:v>-159.01933354210854</c:v>
                </c:pt>
                <c:pt idx="414">
                  <c:v>-148.8836841199398</c:v>
                </c:pt>
                <c:pt idx="415">
                  <c:v>-148.50868534672261</c:v>
                </c:pt>
                <c:pt idx="416">
                  <c:v>-143.92758999407292</c:v>
                </c:pt>
                <c:pt idx="417">
                  <c:v>-131.11299548065662</c:v>
                </c:pt>
                <c:pt idx="418">
                  <c:v>-122.1290617913008</c:v>
                </c:pt>
                <c:pt idx="419">
                  <c:v>-120.28718341696262</c:v>
                </c:pt>
                <c:pt idx="420">
                  <c:v>-117.81517463433742</c:v>
                </c:pt>
                <c:pt idx="421">
                  <c:v>-109.54584506154059</c:v>
                </c:pt>
                <c:pt idx="422">
                  <c:v>-110.00660998344421</c:v>
                </c:pt>
                <c:pt idx="423">
                  <c:v>-111.10091247069835</c:v>
                </c:pt>
                <c:pt idx="424">
                  <c:v>-110.77983382534981</c:v>
                </c:pt>
                <c:pt idx="425">
                  <c:v>-109.04161333239078</c:v>
                </c:pt>
                <c:pt idx="426">
                  <c:v>-109.83281972932815</c:v>
                </c:pt>
                <c:pt idx="427">
                  <c:v>-113.27794662296769</c:v>
                </c:pt>
                <c:pt idx="428">
                  <c:v>-113.94732089197637</c:v>
                </c:pt>
                <c:pt idx="429">
                  <c:v>-117.51485016381739</c:v>
                </c:pt>
                <c:pt idx="430">
                  <c:v>-118.21046837639807</c:v>
                </c:pt>
                <c:pt idx="431">
                  <c:v>-110.67872077918054</c:v>
                </c:pt>
                <c:pt idx="432">
                  <c:v>-110.94116691279409</c:v>
                </c:pt>
                <c:pt idx="433">
                  <c:v>-106.24654363536834</c:v>
                </c:pt>
                <c:pt idx="434">
                  <c:v>-98.758072786927215</c:v>
                </c:pt>
                <c:pt idx="435">
                  <c:v>-103.11060034286976</c:v>
                </c:pt>
                <c:pt idx="436">
                  <c:v>-100.57445714819431</c:v>
                </c:pt>
                <c:pt idx="437">
                  <c:v>-97.082895274281512</c:v>
                </c:pt>
                <c:pt idx="438">
                  <c:v>-98.628605573415726</c:v>
                </c:pt>
                <c:pt idx="439">
                  <c:v>-97.517830356121053</c:v>
                </c:pt>
                <c:pt idx="440">
                  <c:v>-100.80368221688271</c:v>
                </c:pt>
                <c:pt idx="441">
                  <c:v>-101.05988812470436</c:v>
                </c:pt>
                <c:pt idx="442">
                  <c:v>-94.189425283789632</c:v>
                </c:pt>
                <c:pt idx="443">
                  <c:v>-97.407276572585104</c:v>
                </c:pt>
                <c:pt idx="444">
                  <c:v>-95.643104779601103</c:v>
                </c:pt>
                <c:pt idx="445">
                  <c:v>-91.035684550166138</c:v>
                </c:pt>
                <c:pt idx="446">
                  <c:v>-88.515926205873484</c:v>
                </c:pt>
                <c:pt idx="447">
                  <c:v>-92.432285031795516</c:v>
                </c:pt>
                <c:pt idx="448">
                  <c:v>-96.801633765459073</c:v>
                </c:pt>
                <c:pt idx="449">
                  <c:v>-95.954373603701569</c:v>
                </c:pt>
                <c:pt idx="450">
                  <c:v>-96.717913742899867</c:v>
                </c:pt>
                <c:pt idx="451">
                  <c:v>-92.590672456026084</c:v>
                </c:pt>
                <c:pt idx="452">
                  <c:v>-94.075123082518559</c:v>
                </c:pt>
                <c:pt idx="453">
                  <c:v>-96.752827947974211</c:v>
                </c:pt>
                <c:pt idx="454">
                  <c:v>-97.596642344951647</c:v>
                </c:pt>
                <c:pt idx="455">
                  <c:v>-106.32938038444519</c:v>
                </c:pt>
                <c:pt idx="456">
                  <c:v>-105.52274501287937</c:v>
                </c:pt>
                <c:pt idx="457">
                  <c:v>-104.49886827158929</c:v>
                </c:pt>
                <c:pt idx="458">
                  <c:v>-107.05923682093622</c:v>
                </c:pt>
                <c:pt idx="459">
                  <c:v>-108.04998486983777</c:v>
                </c:pt>
                <c:pt idx="460">
                  <c:v>-106.85379526305198</c:v>
                </c:pt>
                <c:pt idx="461">
                  <c:v>-111.41670194971562</c:v>
                </c:pt>
                <c:pt idx="462">
                  <c:v>-111.77156381988524</c:v>
                </c:pt>
                <c:pt idx="463">
                  <c:v>-106.16131366753577</c:v>
                </c:pt>
                <c:pt idx="464">
                  <c:v>-109.16719032597541</c:v>
                </c:pt>
                <c:pt idx="465">
                  <c:v>-118.51029732108115</c:v>
                </c:pt>
                <c:pt idx="466">
                  <c:v>-123.88212842535971</c:v>
                </c:pt>
                <c:pt idx="467">
                  <c:v>-122.96130287504195</c:v>
                </c:pt>
                <c:pt idx="468">
                  <c:v>-123.72593538677692</c:v>
                </c:pt>
                <c:pt idx="469">
                  <c:v>-126.35455760312082</c:v>
                </c:pt>
                <c:pt idx="470">
                  <c:v>-126.60998285996914</c:v>
                </c:pt>
                <c:pt idx="471">
                  <c:v>-122.98015710651873</c:v>
                </c:pt>
                <c:pt idx="472">
                  <c:v>-117.51456214141845</c:v>
                </c:pt>
                <c:pt idx="473">
                  <c:v>-116.58952982532979</c:v>
                </c:pt>
                <c:pt idx="474">
                  <c:v>-116.91145432579518</c:v>
                </c:pt>
                <c:pt idx="475">
                  <c:v>-115.96639712917806</c:v>
                </c:pt>
                <c:pt idx="476">
                  <c:v>-112.21069855535032</c:v>
                </c:pt>
                <c:pt idx="477">
                  <c:v>-111.41281895422934</c:v>
                </c:pt>
                <c:pt idx="478">
                  <c:v>-115.59476224672797</c:v>
                </c:pt>
                <c:pt idx="479">
                  <c:v>-119.69628342819215</c:v>
                </c:pt>
                <c:pt idx="480">
                  <c:v>-121.30761316668988</c:v>
                </c:pt>
                <c:pt idx="481">
                  <c:v>-120.170680372715</c:v>
                </c:pt>
                <c:pt idx="482">
                  <c:v>-121.92870553922654</c:v>
                </c:pt>
                <c:pt idx="483">
                  <c:v>-120.79113488268852</c:v>
                </c:pt>
                <c:pt idx="484">
                  <c:v>-121.53804222416876</c:v>
                </c:pt>
                <c:pt idx="485">
                  <c:v>-116.65647900319098</c:v>
                </c:pt>
                <c:pt idx="486">
                  <c:v>-107.8926327418089</c:v>
                </c:pt>
                <c:pt idx="487">
                  <c:v>-107.20602139282228</c:v>
                </c:pt>
                <c:pt idx="488">
                  <c:v>-107.22324760544302</c:v>
                </c:pt>
                <c:pt idx="489">
                  <c:v>-110.0728652460575</c:v>
                </c:pt>
                <c:pt idx="490">
                  <c:v>-109.07448296952249</c:v>
                </c:pt>
                <c:pt idx="491">
                  <c:v>-103.79730774474143</c:v>
                </c:pt>
                <c:pt idx="492">
                  <c:v>-101.50144481348991</c:v>
                </c:pt>
                <c:pt idx="493">
                  <c:v>-104.97977275323868</c:v>
                </c:pt>
                <c:pt idx="494">
                  <c:v>-103.3024776186943</c:v>
                </c:pt>
                <c:pt idx="495">
                  <c:v>-103.78809011161326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54-4C90-BE32-EE2933E4EC7A}"/>
            </c:ext>
          </c:extLst>
        </c:ser>
        <c:ser>
          <c:idx val="5"/>
          <c:order val="5"/>
          <c:tx>
            <c:strRef>
              <c:f>stat!$C$91</c:f>
              <c:strCache>
                <c:ptCount val="1"/>
                <c:pt idx="0">
                  <c:v>TOTAL 3.369 PERP nc-26</c:v>
                </c:pt>
              </c:strCache>
            </c:strRef>
          </c:tx>
          <c:spPr>
            <a:ln w="28575" cap="rnd">
              <a:solidFill>
                <a:schemeClr val="accent1">
                  <a:tint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50000"/>
                </a:schemeClr>
              </a:solidFill>
              <a:ln w="9525">
                <a:solidFill>
                  <a:schemeClr val="accent1">
                    <a:tint val="50000"/>
                  </a:schemeClr>
                </a:solidFill>
              </a:ln>
              <a:effectLst/>
            </c:spPr>
          </c:marker>
          <c:cat>
            <c:numRef>
              <c:f>stat!$Q$59:$SR$59</c:f>
              <c:numCache>
                <c:formatCode>m/d/yyyy</c:formatCode>
                <c:ptCount val="496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</c:numCache>
            </c:numRef>
          </c:cat>
          <c:val>
            <c:numRef>
              <c:f>stat!$Q$91:$SR$91</c:f>
              <c:numCache>
                <c:formatCode>0</c:formatCode>
                <c:ptCount val="496"/>
                <c:pt idx="0">
                  <c:v>-164.9841589884758</c:v>
                </c:pt>
                <c:pt idx="1">
                  <c:v>-165.90024285936357</c:v>
                </c:pt>
                <c:pt idx="2">
                  <c:v>-174.3579121527672</c:v>
                </c:pt>
                <c:pt idx="3">
                  <c:v>-173.31305990314485</c:v>
                </c:pt>
                <c:pt idx="4">
                  <c:v>-176.90639631652834</c:v>
                </c:pt>
                <c:pt idx="5">
                  <c:v>-185.32928133106233</c:v>
                </c:pt>
                <c:pt idx="6">
                  <c:v>-191.4289867949486</c:v>
                </c:pt>
                <c:pt idx="7">
                  <c:v>-189.53116513681414</c:v>
                </c:pt>
                <c:pt idx="8">
                  <c:v>-188.55820391082761</c:v>
                </c:pt>
                <c:pt idx="9">
                  <c:v>-185.65374950170516</c:v>
                </c:pt>
                <c:pt idx="10">
                  <c:v>-180.87126543092728</c:v>
                </c:pt>
                <c:pt idx="11">
                  <c:v>-186.64936269140244</c:v>
                </c:pt>
                <c:pt idx="12">
                  <c:v>-174.74047711896895</c:v>
                </c:pt>
                <c:pt idx="13">
                  <c:v>-174.18134722137449</c:v>
                </c:pt>
                <c:pt idx="14">
                  <c:v>-159.67705261564257</c:v>
                </c:pt>
                <c:pt idx="15">
                  <c:v>-146.51459073305131</c:v>
                </c:pt>
                <c:pt idx="16">
                  <c:v>-161.17002509260175</c:v>
                </c:pt>
                <c:pt idx="17">
                  <c:v>-153.30381113815309</c:v>
                </c:pt>
                <c:pt idx="18">
                  <c:v>-152.99967463874819</c:v>
                </c:pt>
                <c:pt idx="19">
                  <c:v>-136.97836059951783</c:v>
                </c:pt>
                <c:pt idx="20">
                  <c:v>-130.94242202663423</c:v>
                </c:pt>
                <c:pt idx="21">
                  <c:v>-124.18763771295548</c:v>
                </c:pt>
                <c:pt idx="22">
                  <c:v>-131.84994911384581</c:v>
                </c:pt>
                <c:pt idx="23">
                  <c:v>-144.34185040044784</c:v>
                </c:pt>
                <c:pt idx="24">
                  <c:v>-147.97166986179352</c:v>
                </c:pt>
                <c:pt idx="25">
                  <c:v>-157.95970020914078</c:v>
                </c:pt>
                <c:pt idx="26">
                  <c:v>-156.34276492547986</c:v>
                </c:pt>
                <c:pt idx="27">
                  <c:v>-154.11486525440216</c:v>
                </c:pt>
                <c:pt idx="28">
                  <c:v>-147.72744887542723</c:v>
                </c:pt>
                <c:pt idx="29">
                  <c:v>-154.83487334394454</c:v>
                </c:pt>
                <c:pt idx="30">
                  <c:v>-163.29578402185439</c:v>
                </c:pt>
                <c:pt idx="31">
                  <c:v>-174.04501484107971</c:v>
                </c:pt>
                <c:pt idx="32">
                  <c:v>-170.31530494880676</c:v>
                </c:pt>
                <c:pt idx="33">
                  <c:v>-172.91745427989957</c:v>
                </c:pt>
                <c:pt idx="34">
                  <c:v>-180.36504184103009</c:v>
                </c:pt>
                <c:pt idx="35">
                  <c:v>-183.66270285892489</c:v>
                </c:pt>
                <c:pt idx="36">
                  <c:v>-196.13603038072586</c:v>
                </c:pt>
                <c:pt idx="37">
                  <c:v>-201.57312944269182</c:v>
                </c:pt>
                <c:pt idx="38">
                  <c:v>-203.61934376907345</c:v>
                </c:pt>
                <c:pt idx="39">
                  <c:v>-200.50384231042858</c:v>
                </c:pt>
                <c:pt idx="40">
                  <c:v>-202.84465383338926</c:v>
                </c:pt>
                <c:pt idx="41">
                  <c:v>-202.4106611790657</c:v>
                </c:pt>
                <c:pt idx="42">
                  <c:v>-204.04592952871326</c:v>
                </c:pt>
                <c:pt idx="43">
                  <c:v>-203.83593882703781</c:v>
                </c:pt>
                <c:pt idx="44">
                  <c:v>-208.25123237514495</c:v>
                </c:pt>
                <c:pt idx="45">
                  <c:v>-213.23990315628052</c:v>
                </c:pt>
                <c:pt idx="46">
                  <c:v>-218.27810093164439</c:v>
                </c:pt>
                <c:pt idx="47">
                  <c:v>-208.05684305429463</c:v>
                </c:pt>
                <c:pt idx="48">
                  <c:v>-202.3730902619362</c:v>
                </c:pt>
                <c:pt idx="49">
                  <c:v>-191.24837875413897</c:v>
                </c:pt>
                <c:pt idx="50">
                  <c:v>-182.78252051877976</c:v>
                </c:pt>
                <c:pt idx="51">
                  <c:v>-198.97532867097851</c:v>
                </c:pt>
                <c:pt idx="52">
                  <c:v>-204.8596545772553</c:v>
                </c:pt>
                <c:pt idx="53">
                  <c:v>-225.24583735895158</c:v>
                </c:pt>
                <c:pt idx="54">
                  <c:v>-233.02519435644149</c:v>
                </c:pt>
                <c:pt idx="55">
                  <c:v>-197.55524173164369</c:v>
                </c:pt>
                <c:pt idx="56">
                  <c:v>-189.76828112173081</c:v>
                </c:pt>
                <c:pt idx="57">
                  <c:v>-187.70933058881761</c:v>
                </c:pt>
                <c:pt idx="58">
                  <c:v>-173.18800966882702</c:v>
                </c:pt>
                <c:pt idx="59">
                  <c:v>-178.99980129337308</c:v>
                </c:pt>
                <c:pt idx="60">
                  <c:v>-202.67328850221637</c:v>
                </c:pt>
                <c:pt idx="61">
                  <c:v>-205.01289599657059</c:v>
                </c:pt>
                <c:pt idx="62">
                  <c:v>-209.8544359502792</c:v>
                </c:pt>
                <c:pt idx="63">
                  <c:v>-221.08419668102266</c:v>
                </c:pt>
                <c:pt idx="64">
                  <c:v>-214.74558804750444</c:v>
                </c:pt>
                <c:pt idx="65">
                  <c:v>-219.03141342496872</c:v>
                </c:pt>
                <c:pt idx="66">
                  <c:v>-223.56346010255814</c:v>
                </c:pt>
                <c:pt idx="67">
                  <c:v>-231.66444429540633</c:v>
                </c:pt>
                <c:pt idx="68">
                  <c:v>-232.54772138547895</c:v>
                </c:pt>
                <c:pt idx="69">
                  <c:v>-233.35147953605653</c:v>
                </c:pt>
                <c:pt idx="70">
                  <c:v>-246.05973300838468</c:v>
                </c:pt>
                <c:pt idx="71">
                  <c:v>-251.04960017013553</c:v>
                </c:pt>
                <c:pt idx="72">
                  <c:v>-305.11247866392137</c:v>
                </c:pt>
                <c:pt idx="73">
                  <c:v>-311.31456027984621</c:v>
                </c:pt>
                <c:pt idx="74">
                  <c:v>-294.18726781272886</c:v>
                </c:pt>
                <c:pt idx="75">
                  <c:v>-315.50423366451264</c:v>
                </c:pt>
                <c:pt idx="76">
                  <c:v>-293.55417462015146</c:v>
                </c:pt>
                <c:pt idx="77">
                  <c:v>-251.13531723356249</c:v>
                </c:pt>
                <c:pt idx="78">
                  <c:v>-185.25458807086943</c:v>
                </c:pt>
                <c:pt idx="79">
                  <c:v>-146.13664452362065</c:v>
                </c:pt>
                <c:pt idx="80">
                  <c:v>-137.35686898517608</c:v>
                </c:pt>
                <c:pt idx="81">
                  <c:v>-114.61030856370925</c:v>
                </c:pt>
                <c:pt idx="82">
                  <c:v>-115.02994723081589</c:v>
                </c:pt>
                <c:pt idx="83">
                  <c:v>-124.5063465356827</c:v>
                </c:pt>
                <c:pt idx="84">
                  <c:v>-89.076705986022944</c:v>
                </c:pt>
                <c:pt idx="85">
                  <c:v>-85.288352800846113</c:v>
                </c:pt>
                <c:pt idx="86">
                  <c:v>-83.799758451938644</c:v>
                </c:pt>
                <c:pt idx="87">
                  <c:v>-87.461919777870179</c:v>
                </c:pt>
                <c:pt idx="88">
                  <c:v>-98.035334889888773</c:v>
                </c:pt>
                <c:pt idx="89">
                  <c:v>-100.71535283565522</c:v>
                </c:pt>
                <c:pt idx="90">
                  <c:v>-94.464008390903487</c:v>
                </c:pt>
                <c:pt idx="91">
                  <c:v>-89.341128304481515</c:v>
                </c:pt>
                <c:pt idx="92">
                  <c:v>-88.364896869182587</c:v>
                </c:pt>
                <c:pt idx="93">
                  <c:v>-85.486412612438187</c:v>
                </c:pt>
                <c:pt idx="94">
                  <c:v>-77.893241767406465</c:v>
                </c:pt>
                <c:pt idx="95">
                  <c:v>-79.62333995771408</c:v>
                </c:pt>
                <c:pt idx="96">
                  <c:v>-81.108409137248984</c:v>
                </c:pt>
                <c:pt idx="97">
                  <c:v>-82.355552238464355</c:v>
                </c:pt>
                <c:pt idx="98">
                  <c:v>-81.817444656848906</c:v>
                </c:pt>
                <c:pt idx="99">
                  <c:v>-82.856568510532384</c:v>
                </c:pt>
                <c:pt idx="100">
                  <c:v>-82.850597614288318</c:v>
                </c:pt>
                <c:pt idx="101">
                  <c:v>-81.854484360694883</c:v>
                </c:pt>
                <c:pt idx="102">
                  <c:v>-82.527608865261087</c:v>
                </c:pt>
                <c:pt idx="103">
                  <c:v>-84.122813242435456</c:v>
                </c:pt>
                <c:pt idx="104">
                  <c:v>-79.915483151912682</c:v>
                </c:pt>
                <c:pt idx="105">
                  <c:v>-77.835222519874577</c:v>
                </c:pt>
                <c:pt idx="106">
                  <c:v>-78.071268918514249</c:v>
                </c:pt>
                <c:pt idx="107">
                  <c:v>-81.986706869602216</c:v>
                </c:pt>
                <c:pt idx="108">
                  <c:v>-88.985551808357258</c:v>
                </c:pt>
                <c:pt idx="109">
                  <c:v>-89.134585840225213</c:v>
                </c:pt>
                <c:pt idx="110">
                  <c:v>-88.021430186271658</c:v>
                </c:pt>
                <c:pt idx="111">
                  <c:v>-86.908244312763202</c:v>
                </c:pt>
                <c:pt idx="112">
                  <c:v>-89.093440786361697</c:v>
                </c:pt>
                <c:pt idx="113">
                  <c:v>-92.218862093448621</c:v>
                </c:pt>
                <c:pt idx="114">
                  <c:v>-83.254893208026886</c:v>
                </c:pt>
                <c:pt idx="115">
                  <c:v>-79.046511139869693</c:v>
                </c:pt>
                <c:pt idx="116">
                  <c:v>-74.61600289344787</c:v>
                </c:pt>
                <c:pt idx="117">
                  <c:v>-74.190942733287812</c:v>
                </c:pt>
                <c:pt idx="118">
                  <c:v>-72.561740959644325</c:v>
                </c:pt>
                <c:pt idx="119">
                  <c:v>-74.596901262760156</c:v>
                </c:pt>
                <c:pt idx="120">
                  <c:v>-76.912174633502957</c:v>
                </c:pt>
                <c:pt idx="121">
                  <c:v>-79.950469948291783</c:v>
                </c:pt>
                <c:pt idx="122">
                  <c:v>-77.876288166046152</c:v>
                </c:pt>
                <c:pt idx="123">
                  <c:v>-77.453217777729037</c:v>
                </c:pt>
                <c:pt idx="124">
                  <c:v>-80.3424836168289</c:v>
                </c:pt>
                <c:pt idx="125">
                  <c:v>-80.683497657299057</c:v>
                </c:pt>
                <c:pt idx="126">
                  <c:v>-84.538903901100156</c:v>
                </c:pt>
                <c:pt idx="127">
                  <c:v>-84.33399065446855</c:v>
                </c:pt>
                <c:pt idx="128">
                  <c:v>-81.724773910522458</c:v>
                </c:pt>
                <c:pt idx="129">
                  <c:v>-77.973407928466798</c:v>
                </c:pt>
                <c:pt idx="130">
                  <c:v>-74.20096040010452</c:v>
                </c:pt>
                <c:pt idx="131">
                  <c:v>-70.191640072822565</c:v>
                </c:pt>
                <c:pt idx="132">
                  <c:v>-70.429611062049858</c:v>
                </c:pt>
                <c:pt idx="133">
                  <c:v>-74.587973138809204</c:v>
                </c:pt>
                <c:pt idx="134">
                  <c:v>-73.998982065200806</c:v>
                </c:pt>
                <c:pt idx="135">
                  <c:v>-73.92598913192748</c:v>
                </c:pt>
                <c:pt idx="136">
                  <c:v>-75.903091320514676</c:v>
                </c:pt>
                <c:pt idx="137">
                  <c:v>-74.499085834503177</c:v>
                </c:pt>
                <c:pt idx="138">
                  <c:v>-75.784225216388705</c:v>
                </c:pt>
                <c:pt idx="139">
                  <c:v>-78.180464183330542</c:v>
                </c:pt>
                <c:pt idx="140">
                  <c:v>-78.061444005966166</c:v>
                </c:pt>
                <c:pt idx="141">
                  <c:v>-78.470595754623417</c:v>
                </c:pt>
                <c:pt idx="142">
                  <c:v>-78.840723141670225</c:v>
                </c:pt>
                <c:pt idx="143">
                  <c:v>-81.723004415988925</c:v>
                </c:pt>
                <c:pt idx="144">
                  <c:v>-79.984832954883572</c:v>
                </c:pt>
                <c:pt idx="145">
                  <c:v>-80.912939327716799</c:v>
                </c:pt>
                <c:pt idx="146">
                  <c:v>-83.920172157764455</c:v>
                </c:pt>
                <c:pt idx="147">
                  <c:v>-85.199379789352406</c:v>
                </c:pt>
                <c:pt idx="148">
                  <c:v>-89.781814393043518</c:v>
                </c:pt>
                <c:pt idx="149">
                  <c:v>-107.42163900327682</c:v>
                </c:pt>
                <c:pt idx="150">
                  <c:v>-83.094277042865741</c:v>
                </c:pt>
                <c:pt idx="151">
                  <c:v>-88.16763670206069</c:v>
                </c:pt>
                <c:pt idx="152">
                  <c:v>-88.902723269462584</c:v>
                </c:pt>
                <c:pt idx="153">
                  <c:v>-89.992800724506381</c:v>
                </c:pt>
                <c:pt idx="154">
                  <c:v>-87.996626101970662</c:v>
                </c:pt>
                <c:pt idx="155">
                  <c:v>-90.94993303966524</c:v>
                </c:pt>
                <c:pt idx="156">
                  <c:v>-97.166658123016376</c:v>
                </c:pt>
                <c:pt idx="157">
                  <c:v>-96.827631622791287</c:v>
                </c:pt>
                <c:pt idx="158">
                  <c:v>-98.082766820430749</c:v>
                </c:pt>
                <c:pt idx="159">
                  <c:v>-93.709299300670608</c:v>
                </c:pt>
                <c:pt idx="160">
                  <c:v>-91.606030672073359</c:v>
                </c:pt>
                <c:pt idx="161">
                  <c:v>-90.259934713363663</c:v>
                </c:pt>
                <c:pt idx="162">
                  <c:v>-88.366874739170072</c:v>
                </c:pt>
                <c:pt idx="163">
                  <c:v>-86.169604808807378</c:v>
                </c:pt>
                <c:pt idx="164">
                  <c:v>-83.622261886596704</c:v>
                </c:pt>
                <c:pt idx="165">
                  <c:v>-83.001231853008278</c:v>
                </c:pt>
                <c:pt idx="166">
                  <c:v>-79.824959877014152</c:v>
                </c:pt>
                <c:pt idx="167">
                  <c:v>-75.501552145481099</c:v>
                </c:pt>
                <c:pt idx="168">
                  <c:v>-77.10477400350571</c:v>
                </c:pt>
                <c:pt idx="169">
                  <c:v>-75.761558933258058</c:v>
                </c:pt>
                <c:pt idx="170">
                  <c:v>-80.300989538669597</c:v>
                </c:pt>
                <c:pt idx="171">
                  <c:v>-82.654364726066589</c:v>
                </c:pt>
                <c:pt idx="172">
                  <c:v>-81.4804036860466</c:v>
                </c:pt>
                <c:pt idx="173">
                  <c:v>-78.825109115123752</c:v>
                </c:pt>
                <c:pt idx="174">
                  <c:v>-77.19091663980484</c:v>
                </c:pt>
                <c:pt idx="175">
                  <c:v>-74.48857641410828</c:v>
                </c:pt>
                <c:pt idx="176">
                  <c:v>-76.583807663440695</c:v>
                </c:pt>
                <c:pt idx="177">
                  <c:v>-79.078113578319531</c:v>
                </c:pt>
                <c:pt idx="178">
                  <c:v>-80.668242825031285</c:v>
                </c:pt>
                <c:pt idx="179">
                  <c:v>-78.707014272212973</c:v>
                </c:pt>
                <c:pt idx="180">
                  <c:v>-78.109981728076946</c:v>
                </c:pt>
                <c:pt idx="181">
                  <c:v>-80.307396991252887</c:v>
                </c:pt>
                <c:pt idx="182">
                  <c:v>-82.289635679244981</c:v>
                </c:pt>
                <c:pt idx="183">
                  <c:v>-83.265622754573798</c:v>
                </c:pt>
                <c:pt idx="184">
                  <c:v>-87.059015608787533</c:v>
                </c:pt>
                <c:pt idx="185">
                  <c:v>-87.206253366947166</c:v>
                </c:pt>
                <c:pt idx="186">
                  <c:v>-88.222224635124206</c:v>
                </c:pt>
                <c:pt idx="187">
                  <c:v>-89.844595917224865</c:v>
                </c:pt>
                <c:pt idx="188">
                  <c:v>-93.504058880805985</c:v>
                </c:pt>
                <c:pt idx="189">
                  <c:v>-93.433199192523958</c:v>
                </c:pt>
                <c:pt idx="190">
                  <c:v>-90.90985087728501</c:v>
                </c:pt>
                <c:pt idx="191">
                  <c:v>-92.782988399505626</c:v>
                </c:pt>
                <c:pt idx="192">
                  <c:v>-91.929060554504403</c:v>
                </c:pt>
                <c:pt idx="193">
                  <c:v>-87.770505165576935</c:v>
                </c:pt>
                <c:pt idx="194">
                  <c:v>-88.154310086727151</c:v>
                </c:pt>
                <c:pt idx="195">
                  <c:v>-87.911299393653877</c:v>
                </c:pt>
                <c:pt idx="196">
                  <c:v>-87.492379359245291</c:v>
                </c:pt>
                <c:pt idx="197">
                  <c:v>-92.276794157505037</c:v>
                </c:pt>
                <c:pt idx="198">
                  <c:v>-94.666984401226046</c:v>
                </c:pt>
                <c:pt idx="199">
                  <c:v>-96.020058787822734</c:v>
                </c:pt>
                <c:pt idx="200">
                  <c:v>-96.099072921276075</c:v>
                </c:pt>
                <c:pt idx="201">
                  <c:v>-91.84561907005309</c:v>
                </c:pt>
                <c:pt idx="202">
                  <c:v>-102.48493623590467</c:v>
                </c:pt>
                <c:pt idx="203">
                  <c:v>-102.37896208524705</c:v>
                </c:pt>
                <c:pt idx="204">
                  <c:v>-93.375153038024905</c:v>
                </c:pt>
                <c:pt idx="205">
                  <c:v>-89.046614479064942</c:v>
                </c:pt>
                <c:pt idx="206">
                  <c:v>-83.897996698379515</c:v>
                </c:pt>
                <c:pt idx="207">
                  <c:v>-89.412488114833849</c:v>
                </c:pt>
                <c:pt idx="208">
                  <c:v>-108.35263956117632</c:v>
                </c:pt>
                <c:pt idx="209">
                  <c:v>-106.22042774534225</c:v>
                </c:pt>
                <c:pt idx="210">
                  <c:v>-104.51316144132613</c:v>
                </c:pt>
                <c:pt idx="211">
                  <c:v>-104.61311922693255</c:v>
                </c:pt>
                <c:pt idx="212">
                  <c:v>-98.412611724376688</c:v>
                </c:pt>
                <c:pt idx="213">
                  <c:v>-106.20840161705016</c:v>
                </c:pt>
                <c:pt idx="214">
                  <c:v>-108.98880190992355</c:v>
                </c:pt>
                <c:pt idx="215">
                  <c:v>-106.38949404239652</c:v>
                </c:pt>
                <c:pt idx="216">
                  <c:v>-107.10847302818297</c:v>
                </c:pt>
                <c:pt idx="217">
                  <c:v>-108.62751421976088</c:v>
                </c:pt>
                <c:pt idx="218">
                  <c:v>-109.37276462364198</c:v>
                </c:pt>
                <c:pt idx="219">
                  <c:v>-105.42847470188138</c:v>
                </c:pt>
                <c:pt idx="220">
                  <c:v>-99.32212294626234</c:v>
                </c:pt>
                <c:pt idx="221">
                  <c:v>-101.15506427383423</c:v>
                </c:pt>
                <c:pt idx="222">
                  <c:v>-101.93311457777024</c:v>
                </c:pt>
                <c:pt idx="223">
                  <c:v>-108.75495970249175</c:v>
                </c:pt>
                <c:pt idx="224">
                  <c:v>-120.6519224510193</c:v>
                </c:pt>
                <c:pt idx="225">
                  <c:v>-119.89606108903885</c:v>
                </c:pt>
                <c:pt idx="226">
                  <c:v>-128.70617065811157</c:v>
                </c:pt>
                <c:pt idx="227">
                  <c:v>-129.27342952346802</c:v>
                </c:pt>
                <c:pt idx="228">
                  <c:v>-120.52821209383011</c:v>
                </c:pt>
                <c:pt idx="229">
                  <c:v>-107.25138138151169</c:v>
                </c:pt>
                <c:pt idx="230">
                  <c:v>-103.12190130901337</c:v>
                </c:pt>
                <c:pt idx="231">
                  <c:v>-107.30707946491242</c:v>
                </c:pt>
                <c:pt idx="232">
                  <c:v>-105.16314892339707</c:v>
                </c:pt>
                <c:pt idx="233">
                  <c:v>-112.51672030544282</c:v>
                </c:pt>
                <c:pt idx="234">
                  <c:v>-111.76377311992644</c:v>
                </c:pt>
                <c:pt idx="235">
                  <c:v>-118.85103124141692</c:v>
                </c:pt>
                <c:pt idx="236">
                  <c:v>-114.17431964063645</c:v>
                </c:pt>
                <c:pt idx="237">
                  <c:v>-106.36353281641004</c:v>
                </c:pt>
                <c:pt idx="238">
                  <c:v>-102.49027646160128</c:v>
                </c:pt>
                <c:pt idx="239">
                  <c:v>-101.18297426605227</c:v>
                </c:pt>
                <c:pt idx="240">
                  <c:v>-93.841119192123415</c:v>
                </c:pt>
                <c:pt idx="241">
                  <c:v>-90.755735078334808</c:v>
                </c:pt>
                <c:pt idx="242">
                  <c:v>-90.614667107582093</c:v>
                </c:pt>
                <c:pt idx="243">
                  <c:v>-97.782520786762234</c:v>
                </c:pt>
                <c:pt idx="244">
                  <c:v>-104.70421769618989</c:v>
                </c:pt>
                <c:pt idx="245">
                  <c:v>-109.99381715917588</c:v>
                </c:pt>
                <c:pt idx="246">
                  <c:v>-107.63964402437212</c:v>
                </c:pt>
                <c:pt idx="247">
                  <c:v>-107.92969944238661</c:v>
                </c:pt>
                <c:pt idx="248">
                  <c:v>-101.98509514427187</c:v>
                </c:pt>
                <c:pt idx="249">
                  <c:v>-99.333747851848599</c:v>
                </c:pt>
                <c:pt idx="250">
                  <c:v>-98.04469838476183</c:v>
                </c:pt>
                <c:pt idx="251">
                  <c:v>-95.883482012748715</c:v>
                </c:pt>
                <c:pt idx="252">
                  <c:v>-97.601645384311681</c:v>
                </c:pt>
                <c:pt idx="253">
                  <c:v>-104.97345963859559</c:v>
                </c:pt>
                <c:pt idx="254">
                  <c:v>-108.57985528230668</c:v>
                </c:pt>
                <c:pt idx="255">
                  <c:v>-106.54058711862561</c:v>
                </c:pt>
                <c:pt idx="256">
                  <c:v>-100.73890192508696</c:v>
                </c:pt>
                <c:pt idx="257">
                  <c:v>-100.93693372535705</c:v>
                </c:pt>
                <c:pt idx="258">
                  <c:v>-104.56136275005342</c:v>
                </c:pt>
                <c:pt idx="259">
                  <c:v>-109.30791283893586</c:v>
                </c:pt>
                <c:pt idx="260">
                  <c:v>-110.40814985322955</c:v>
                </c:pt>
                <c:pt idx="261">
                  <c:v>-115.44172067737577</c:v>
                </c:pt>
                <c:pt idx="262">
                  <c:v>-118.81316002321242</c:v>
                </c:pt>
                <c:pt idx="263">
                  <c:v>-118.68517694616318</c:v>
                </c:pt>
                <c:pt idx="264">
                  <c:v>-119.25514756345748</c:v>
                </c:pt>
                <c:pt idx="265">
                  <c:v>-113.11354772853852</c:v>
                </c:pt>
                <c:pt idx="266">
                  <c:v>-111.74543800830843</c:v>
                </c:pt>
                <c:pt idx="267">
                  <c:v>-110.36038612365724</c:v>
                </c:pt>
                <c:pt idx="268">
                  <c:v>-110.79655897951126</c:v>
                </c:pt>
                <c:pt idx="269">
                  <c:v>-118.50067338371278</c:v>
                </c:pt>
                <c:pt idx="270">
                  <c:v>-126.19248652219773</c:v>
                </c:pt>
                <c:pt idx="271">
                  <c:v>-129.02474845600125</c:v>
                </c:pt>
                <c:pt idx="272">
                  <c:v>-129.90479941081998</c:v>
                </c:pt>
                <c:pt idx="273">
                  <c:v>-130.43975403499604</c:v>
                </c:pt>
                <c:pt idx="274">
                  <c:v>-125.02626540803908</c:v>
                </c:pt>
                <c:pt idx="275">
                  <c:v>-129.39886561489106</c:v>
                </c:pt>
                <c:pt idx="276">
                  <c:v>-133.35955917692186</c:v>
                </c:pt>
                <c:pt idx="277">
                  <c:v>-133.74356187343597</c:v>
                </c:pt>
                <c:pt idx="278">
                  <c:v>-134.82873212575913</c:v>
                </c:pt>
                <c:pt idx="279">
                  <c:v>-135.26512823438645</c:v>
                </c:pt>
                <c:pt idx="280">
                  <c:v>-137.10941462278367</c:v>
                </c:pt>
                <c:pt idx="281">
                  <c:v>-137.45823786163331</c:v>
                </c:pt>
                <c:pt idx="282">
                  <c:v>-131.97390377283097</c:v>
                </c:pt>
                <c:pt idx="283">
                  <c:v>-136.28908973932266</c:v>
                </c:pt>
                <c:pt idx="284">
                  <c:v>-135.43091093254088</c:v>
                </c:pt>
                <c:pt idx="285">
                  <c:v>-133.3878787603378</c:v>
                </c:pt>
                <c:pt idx="286">
                  <c:v>-134.64870860099791</c:v>
                </c:pt>
                <c:pt idx="287">
                  <c:v>-138.70595305395125</c:v>
                </c:pt>
                <c:pt idx="288">
                  <c:v>-127.04699700021742</c:v>
                </c:pt>
                <c:pt idx="289">
                  <c:v>-125.65274873495103</c:v>
                </c:pt>
                <c:pt idx="290">
                  <c:v>-127.00173980855941</c:v>
                </c:pt>
                <c:pt idx="291">
                  <c:v>-125.026793366909</c:v>
                </c:pt>
                <c:pt idx="292">
                  <c:v>-125.13069991874696</c:v>
                </c:pt>
                <c:pt idx="293">
                  <c:v>-125.92304869890214</c:v>
                </c:pt>
                <c:pt idx="294">
                  <c:v>-127.36697496318817</c:v>
                </c:pt>
                <c:pt idx="295">
                  <c:v>-127.18198305273057</c:v>
                </c:pt>
                <c:pt idx="296">
                  <c:v>-126.75159317398072</c:v>
                </c:pt>
                <c:pt idx="297">
                  <c:v>-131.02492698383332</c:v>
                </c:pt>
                <c:pt idx="298">
                  <c:v>-128.23833402967455</c:v>
                </c:pt>
                <c:pt idx="299">
                  <c:v>-118.09153781414032</c:v>
                </c:pt>
                <c:pt idx="300">
                  <c:v>-111.06472848796844</c:v>
                </c:pt>
                <c:pt idx="301">
                  <c:v>-110.00960472726823</c:v>
                </c:pt>
                <c:pt idx="302">
                  <c:v>-110.21561290979385</c:v>
                </c:pt>
                <c:pt idx="303">
                  <c:v>-112.13188748931887</c:v>
                </c:pt>
                <c:pt idx="304">
                  <c:v>-113.88013733530043</c:v>
                </c:pt>
                <c:pt idx="305">
                  <c:v>-117.02336263370513</c:v>
                </c:pt>
                <c:pt idx="306">
                  <c:v>-118.29536086702349</c:v>
                </c:pt>
                <c:pt idx="307">
                  <c:v>-118.75238708829878</c:v>
                </c:pt>
                <c:pt idx="308">
                  <c:v>-114.96910200166703</c:v>
                </c:pt>
                <c:pt idx="309">
                  <c:v>-117.00527104520799</c:v>
                </c:pt>
                <c:pt idx="310">
                  <c:v>-112.62986526632309</c:v>
                </c:pt>
                <c:pt idx="311">
                  <c:v>-111.10460891151428</c:v>
                </c:pt>
                <c:pt idx="312">
                  <c:v>-109.18562992572782</c:v>
                </c:pt>
                <c:pt idx="313">
                  <c:v>-112.83807261896133</c:v>
                </c:pt>
                <c:pt idx="314">
                  <c:v>-122.05401602697373</c:v>
                </c:pt>
                <c:pt idx="315">
                  <c:v>-125.06837828969955</c:v>
                </c:pt>
                <c:pt idx="316">
                  <c:v>-124.14217298269273</c:v>
                </c:pt>
                <c:pt idx="317">
                  <c:v>-121.79403387975694</c:v>
                </c:pt>
                <c:pt idx="318">
                  <c:v>-121.2239267630577</c:v>
                </c:pt>
                <c:pt idx="319">
                  <c:v>-118.81288296794889</c:v>
                </c:pt>
                <c:pt idx="320">
                  <c:v>-114.96347700309752</c:v>
                </c:pt>
                <c:pt idx="321">
                  <c:v>-114.3666836118698</c:v>
                </c:pt>
                <c:pt idx="322">
                  <c:v>-108.19641126394275</c:v>
                </c:pt>
                <c:pt idx="323">
                  <c:v>-116.69519250917435</c:v>
                </c:pt>
                <c:pt idx="324">
                  <c:v>-120.39749851703644</c:v>
                </c:pt>
                <c:pt idx="325">
                  <c:v>-126.46121393012999</c:v>
                </c:pt>
                <c:pt idx="326">
                  <c:v>-123.20288235187532</c:v>
                </c:pt>
                <c:pt idx="327">
                  <c:v>-130.75544062328339</c:v>
                </c:pt>
                <c:pt idx="328">
                  <c:v>-129.18415525770183</c:v>
                </c:pt>
                <c:pt idx="329">
                  <c:v>-132.85167871856686</c:v>
                </c:pt>
                <c:pt idx="330">
                  <c:v>-124.53704624652862</c:v>
                </c:pt>
                <c:pt idx="331">
                  <c:v>-113.30412162113191</c:v>
                </c:pt>
                <c:pt idx="332">
                  <c:v>-118.3235764951706</c:v>
                </c:pt>
                <c:pt idx="333">
                  <c:v>-125.14917781782151</c:v>
                </c:pt>
                <c:pt idx="334">
                  <c:v>-123.91117586517333</c:v>
                </c:pt>
                <c:pt idx="335">
                  <c:v>-132.0830581831932</c:v>
                </c:pt>
                <c:pt idx="336">
                  <c:v>-137.68181385803223</c:v>
                </c:pt>
                <c:pt idx="337">
                  <c:v>-148.22863936328889</c:v>
                </c:pt>
                <c:pt idx="338">
                  <c:v>-156.24224775266649</c:v>
                </c:pt>
                <c:pt idx="339">
                  <c:v>-154.31099316453933</c:v>
                </c:pt>
                <c:pt idx="340">
                  <c:v>-146.07233577299121</c:v>
                </c:pt>
                <c:pt idx="341">
                  <c:v>-139.54281683349609</c:v>
                </c:pt>
                <c:pt idx="342">
                  <c:v>-141.03982901430129</c:v>
                </c:pt>
                <c:pt idx="343">
                  <c:v>-137.86053806972504</c:v>
                </c:pt>
                <c:pt idx="344">
                  <c:v>-135.16340538263321</c:v>
                </c:pt>
                <c:pt idx="345">
                  <c:v>-138.82787411117556</c:v>
                </c:pt>
                <c:pt idx="346">
                  <c:v>-143.49356916093825</c:v>
                </c:pt>
                <c:pt idx="347">
                  <c:v>-148.9840019979477</c:v>
                </c:pt>
                <c:pt idx="348">
                  <c:v>-153.28334529209138</c:v>
                </c:pt>
                <c:pt idx="349">
                  <c:v>-149.58509349346161</c:v>
                </c:pt>
                <c:pt idx="350">
                  <c:v>-150.49929257059097</c:v>
                </c:pt>
                <c:pt idx="351">
                  <c:v>-147.4491249217987</c:v>
                </c:pt>
                <c:pt idx="352">
                  <c:v>-147.11128699159622</c:v>
                </c:pt>
                <c:pt idx="353">
                  <c:v>-150.55153023576736</c:v>
                </c:pt>
                <c:pt idx="354">
                  <c:v>-147.29833673763275</c:v>
                </c:pt>
                <c:pt idx="355">
                  <c:v>-145.5413159093857</c:v>
                </c:pt>
                <c:pt idx="356">
                  <c:v>-148.73468012475968</c:v>
                </c:pt>
                <c:pt idx="357">
                  <c:v>-157.21341441345214</c:v>
                </c:pt>
                <c:pt idx="358">
                  <c:v>-162.98465319442749</c:v>
                </c:pt>
                <c:pt idx="359">
                  <c:v>-156.87903011369707</c:v>
                </c:pt>
                <c:pt idx="360">
                  <c:v>-145.77122915601728</c:v>
                </c:pt>
                <c:pt idx="361">
                  <c:v>-148.41136835193635</c:v>
                </c:pt>
                <c:pt idx="362">
                  <c:v>-154.7509119319916</c:v>
                </c:pt>
                <c:pt idx="363">
                  <c:v>-153.10606079816819</c:v>
                </c:pt>
                <c:pt idx="364">
                  <c:v>-155.38639423608777</c:v>
                </c:pt>
                <c:pt idx="365">
                  <c:v>-161.25011057901384</c:v>
                </c:pt>
                <c:pt idx="366">
                  <c:v>-164.89524484682084</c:v>
                </c:pt>
                <c:pt idx="367">
                  <c:v>-160.64903293800353</c:v>
                </c:pt>
                <c:pt idx="368">
                  <c:v>-159.42103368186952</c:v>
                </c:pt>
                <c:pt idx="369">
                  <c:v>-160.81624931001662</c:v>
                </c:pt>
                <c:pt idx="370">
                  <c:v>-160.82397221994398</c:v>
                </c:pt>
                <c:pt idx="371">
                  <c:v>-155.9645668129921</c:v>
                </c:pt>
                <c:pt idx="372">
                  <c:v>-148.44409761953352</c:v>
                </c:pt>
                <c:pt idx="373">
                  <c:v>-149.59518121147158</c:v>
                </c:pt>
                <c:pt idx="374">
                  <c:v>-152.23468518066409</c:v>
                </c:pt>
                <c:pt idx="375">
                  <c:v>-148.18341878366471</c:v>
                </c:pt>
                <c:pt idx="376">
                  <c:v>-155.48097277784348</c:v>
                </c:pt>
                <c:pt idx="377">
                  <c:v>-152.69984390306473</c:v>
                </c:pt>
                <c:pt idx="378">
                  <c:v>-147.94441469240189</c:v>
                </c:pt>
                <c:pt idx="379">
                  <c:v>-148.88680336236951</c:v>
                </c:pt>
                <c:pt idx="380">
                  <c:v>-148.93384278726577</c:v>
                </c:pt>
                <c:pt idx="381">
                  <c:v>-159.01797811269762</c:v>
                </c:pt>
                <c:pt idx="382">
                  <c:v>-161.66766302728649</c:v>
                </c:pt>
                <c:pt idx="383">
                  <c:v>-170.37013566112518</c:v>
                </c:pt>
                <c:pt idx="384">
                  <c:v>-176.73655510854721</c:v>
                </c:pt>
                <c:pt idx="385">
                  <c:v>-166.48481654262537</c:v>
                </c:pt>
                <c:pt idx="386">
                  <c:v>-155.07390977001188</c:v>
                </c:pt>
                <c:pt idx="387">
                  <c:v>-153.51684105539323</c:v>
                </c:pt>
                <c:pt idx="388">
                  <c:v>-155.08576369333269</c:v>
                </c:pt>
                <c:pt idx="389">
                  <c:v>-155.67558618831634</c:v>
                </c:pt>
                <c:pt idx="390">
                  <c:v>-161.40660506391526</c:v>
                </c:pt>
                <c:pt idx="391">
                  <c:v>-160.67659957790374</c:v>
                </c:pt>
                <c:pt idx="392">
                  <c:v>-159.25940886926651</c:v>
                </c:pt>
                <c:pt idx="393">
                  <c:v>-159.21130324029923</c:v>
                </c:pt>
                <c:pt idx="394">
                  <c:v>-155.10781396245955</c:v>
                </c:pt>
                <c:pt idx="395">
                  <c:v>-154.15384446096419</c:v>
                </c:pt>
                <c:pt idx="396">
                  <c:v>-146.27061144495011</c:v>
                </c:pt>
                <c:pt idx="397">
                  <c:v>-153.37142077112196</c:v>
                </c:pt>
                <c:pt idx="398">
                  <c:v>-170.27478055810928</c:v>
                </c:pt>
                <c:pt idx="399">
                  <c:v>-178.22263460922238</c:v>
                </c:pt>
                <c:pt idx="400">
                  <c:v>-181.76055138921737</c:v>
                </c:pt>
                <c:pt idx="401">
                  <c:v>-188.95718097877506</c:v>
                </c:pt>
                <c:pt idx="402">
                  <c:v>-185.91567561483384</c:v>
                </c:pt>
                <c:pt idx="403">
                  <c:v>-179.12517090177533</c:v>
                </c:pt>
                <c:pt idx="404">
                  <c:v>-176.76386015176774</c:v>
                </c:pt>
                <c:pt idx="405">
                  <c:v>-185.55074842071537</c:v>
                </c:pt>
                <c:pt idx="406">
                  <c:v>-183.34348490619664</c:v>
                </c:pt>
                <c:pt idx="407">
                  <c:v>-177.88784090423582</c:v>
                </c:pt>
                <c:pt idx="408">
                  <c:v>-172.82155609655376</c:v>
                </c:pt>
                <c:pt idx="409">
                  <c:v>-165.41877940750123</c:v>
                </c:pt>
                <c:pt idx="410">
                  <c:v>-166.45669302606586</c:v>
                </c:pt>
                <c:pt idx="411">
                  <c:v>-154.89588128232955</c:v>
                </c:pt>
                <c:pt idx="412">
                  <c:v>-157.70608454370497</c:v>
                </c:pt>
                <c:pt idx="413">
                  <c:v>-166.51868967866898</c:v>
                </c:pt>
                <c:pt idx="414">
                  <c:v>-157.78673120737076</c:v>
                </c:pt>
                <c:pt idx="415">
                  <c:v>-156.82335109186172</c:v>
                </c:pt>
                <c:pt idx="416">
                  <c:v>-152.76278045368193</c:v>
                </c:pt>
                <c:pt idx="417">
                  <c:v>-141.7028367667198</c:v>
                </c:pt>
                <c:pt idx="418">
                  <c:v>-134.40199666309354</c:v>
                </c:pt>
                <c:pt idx="419">
                  <c:v>-131.81356271028517</c:v>
                </c:pt>
                <c:pt idx="420">
                  <c:v>-129.29323606014253</c:v>
                </c:pt>
                <c:pt idx="421">
                  <c:v>-120.64265770435331</c:v>
                </c:pt>
                <c:pt idx="422">
                  <c:v>-121.54477514219283</c:v>
                </c:pt>
                <c:pt idx="423">
                  <c:v>-123.53008468341827</c:v>
                </c:pt>
                <c:pt idx="424">
                  <c:v>-124.13819663524629</c:v>
                </c:pt>
                <c:pt idx="425">
                  <c:v>-121.73820677042006</c:v>
                </c:pt>
                <c:pt idx="426">
                  <c:v>-122.32144536542893</c:v>
                </c:pt>
                <c:pt idx="427">
                  <c:v>-125.97174821186066</c:v>
                </c:pt>
                <c:pt idx="428">
                  <c:v>-127.57603850555421</c:v>
                </c:pt>
                <c:pt idx="429">
                  <c:v>-130.67414785385131</c:v>
                </c:pt>
                <c:pt idx="430">
                  <c:v>-132.04433465719222</c:v>
                </c:pt>
                <c:pt idx="431">
                  <c:v>-124.59261003875733</c:v>
                </c:pt>
                <c:pt idx="432">
                  <c:v>-124.53143495130537</c:v>
                </c:pt>
                <c:pt idx="433">
                  <c:v>-120.69606738853454</c:v>
                </c:pt>
                <c:pt idx="434">
                  <c:v>-113.54860210037231</c:v>
                </c:pt>
                <c:pt idx="435">
                  <c:v>-117.40170921707153</c:v>
                </c:pt>
                <c:pt idx="436">
                  <c:v>-114.96043956565859</c:v>
                </c:pt>
                <c:pt idx="437">
                  <c:v>-111.86733421564104</c:v>
                </c:pt>
                <c:pt idx="438">
                  <c:v>-113.44443129014969</c:v>
                </c:pt>
                <c:pt idx="439">
                  <c:v>-112.99041929531099</c:v>
                </c:pt>
                <c:pt idx="440">
                  <c:v>-115.85842859363557</c:v>
                </c:pt>
                <c:pt idx="441">
                  <c:v>-117.21046355533601</c:v>
                </c:pt>
                <c:pt idx="442">
                  <c:v>-111.45906800460816</c:v>
                </c:pt>
                <c:pt idx="443">
                  <c:v>-114.45809599256513</c:v>
                </c:pt>
                <c:pt idx="444">
                  <c:v>-113.82793224906921</c:v>
                </c:pt>
                <c:pt idx="445">
                  <c:v>-109.6034544081688</c:v>
                </c:pt>
                <c:pt idx="446">
                  <c:v>-109.33258495664597</c:v>
                </c:pt>
                <c:pt idx="447">
                  <c:v>-115.00795688962938</c:v>
                </c:pt>
                <c:pt idx="448">
                  <c:v>-120.1385643491745</c:v>
                </c:pt>
                <c:pt idx="449">
                  <c:v>-119.18131366634368</c:v>
                </c:pt>
                <c:pt idx="450">
                  <c:v>-120.88855086660382</c:v>
                </c:pt>
                <c:pt idx="451">
                  <c:v>-117.64138610029221</c:v>
                </c:pt>
                <c:pt idx="452">
                  <c:v>-118.56751274347303</c:v>
                </c:pt>
                <c:pt idx="453">
                  <c:v>-119.43444030952453</c:v>
                </c:pt>
                <c:pt idx="454">
                  <c:v>-119.88046364831925</c:v>
                </c:pt>
                <c:pt idx="455">
                  <c:v>-127.26542347955706</c:v>
                </c:pt>
                <c:pt idx="456">
                  <c:v>-125.91025397109985</c:v>
                </c:pt>
                <c:pt idx="457">
                  <c:v>-124.62418953371048</c:v>
                </c:pt>
                <c:pt idx="458">
                  <c:v>-127.03938126516341</c:v>
                </c:pt>
                <c:pt idx="459">
                  <c:v>-128.52650930309298</c:v>
                </c:pt>
                <c:pt idx="460">
                  <c:v>-127.39557699489592</c:v>
                </c:pt>
                <c:pt idx="461">
                  <c:v>-131.53289276599887</c:v>
                </c:pt>
                <c:pt idx="462">
                  <c:v>-131.72392242765426</c:v>
                </c:pt>
                <c:pt idx="463">
                  <c:v>-126.81974436473847</c:v>
                </c:pt>
                <c:pt idx="464">
                  <c:v>-130.07613275575636</c:v>
                </c:pt>
                <c:pt idx="465">
                  <c:v>-137.84092627477645</c:v>
                </c:pt>
                <c:pt idx="466">
                  <c:v>-141.58948026895519</c:v>
                </c:pt>
                <c:pt idx="467">
                  <c:v>-141.1464679951668</c:v>
                </c:pt>
                <c:pt idx="468">
                  <c:v>-141.50254944849019</c:v>
                </c:pt>
                <c:pt idx="469">
                  <c:v>-143.45860970163346</c:v>
                </c:pt>
                <c:pt idx="470">
                  <c:v>-142.6913764066696</c:v>
                </c:pt>
                <c:pt idx="471">
                  <c:v>-140.09009039020538</c:v>
                </c:pt>
                <c:pt idx="472">
                  <c:v>-134.11558642101286</c:v>
                </c:pt>
                <c:pt idx="473">
                  <c:v>-133.79365299701692</c:v>
                </c:pt>
                <c:pt idx="474">
                  <c:v>-134.70173203277588</c:v>
                </c:pt>
                <c:pt idx="475">
                  <c:v>-133.07768749380111</c:v>
                </c:pt>
                <c:pt idx="476">
                  <c:v>-129.82463626003263</c:v>
                </c:pt>
                <c:pt idx="477">
                  <c:v>-128.73857033491134</c:v>
                </c:pt>
                <c:pt idx="478">
                  <c:v>-131.90981980895998</c:v>
                </c:pt>
                <c:pt idx="479">
                  <c:v>-135.67826947593687</c:v>
                </c:pt>
                <c:pt idx="480">
                  <c:v>-137.13614803981784</c:v>
                </c:pt>
                <c:pt idx="481">
                  <c:v>-135.22305403375626</c:v>
                </c:pt>
                <c:pt idx="482">
                  <c:v>-137.32407774448396</c:v>
                </c:pt>
                <c:pt idx="483">
                  <c:v>-136.30962463712689</c:v>
                </c:pt>
                <c:pt idx="484">
                  <c:v>-137.72171659755708</c:v>
                </c:pt>
                <c:pt idx="485">
                  <c:v>-133.53031379413605</c:v>
                </c:pt>
                <c:pt idx="486">
                  <c:v>-125.08564347791672</c:v>
                </c:pt>
                <c:pt idx="487">
                  <c:v>-123.82746402025221</c:v>
                </c:pt>
                <c:pt idx="488">
                  <c:v>-123.28533849287032</c:v>
                </c:pt>
                <c:pt idx="489">
                  <c:v>-127.52959243011473</c:v>
                </c:pt>
                <c:pt idx="490">
                  <c:v>-126.55039344596862</c:v>
                </c:pt>
                <c:pt idx="491">
                  <c:v>-121.57715364217759</c:v>
                </c:pt>
                <c:pt idx="492">
                  <c:v>-119.93684503078461</c:v>
                </c:pt>
                <c:pt idx="493">
                  <c:v>-124.52116628789901</c:v>
                </c:pt>
                <c:pt idx="494">
                  <c:v>-122.61524095344541</c:v>
                </c:pt>
                <c:pt idx="495">
                  <c:v>-122.97535522985459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54-4C90-BE32-EE2933E4E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625728"/>
        <c:axId val="785158496"/>
      </c:lineChart>
      <c:dateAx>
        <c:axId val="4496257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8496"/>
        <c:crosses val="autoZero"/>
        <c:auto val="1"/>
        <c:lblOffset val="100"/>
        <c:baseTimeUnit val="days"/>
      </c:dateAx>
      <c:valAx>
        <c:axId val="7851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telefo!$B$32</c:f>
              <c:strCache>
                <c:ptCount val="1"/>
                <c:pt idx="0">
                  <c:v>TELEFO 3 3/4 PERP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telefo!$F$31:$IU$31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telefo!$F$32:$IU$32</c:f>
              <c:numCache>
                <c:formatCode>0</c:formatCode>
                <c:ptCount val="250"/>
                <c:pt idx="0">
                  <c:v>335.44400000000002</c:v>
                </c:pt>
                <c:pt idx="1">
                  <c:v>333.73599999999999</c:v>
                </c:pt>
                <c:pt idx="2">
                  <c:v>347.46800000000002</c:v>
                </c:pt>
                <c:pt idx="3">
                  <c:v>354.22699999999998</c:v>
                </c:pt>
                <c:pt idx="4">
                  <c:v>365.10300000000001</c:v>
                </c:pt>
                <c:pt idx="5">
                  <c:v>377.87900000000002</c:v>
                </c:pt>
                <c:pt idx="6">
                  <c:v>386.73899999999998</c:v>
                </c:pt>
                <c:pt idx="7">
                  <c:v>388.82900000000001</c:v>
                </c:pt>
                <c:pt idx="8">
                  <c:v>387.12799999999999</c:v>
                </c:pt>
                <c:pt idx="9">
                  <c:v>380.81299999999999</c:v>
                </c:pt>
                <c:pt idx="10">
                  <c:v>377.64100000000002</c:v>
                </c:pt>
                <c:pt idx="11">
                  <c:v>383.62599999999998</c:v>
                </c:pt>
                <c:pt idx="12">
                  <c:v>379.27</c:v>
                </c:pt>
                <c:pt idx="13">
                  <c:v>381.197</c:v>
                </c:pt>
                <c:pt idx="14">
                  <c:v>366.41199999999998</c:v>
                </c:pt>
                <c:pt idx="15">
                  <c:v>357.81299999999999</c:v>
                </c:pt>
                <c:pt idx="16">
                  <c:v>397.79599999999999</c:v>
                </c:pt>
                <c:pt idx="17">
                  <c:v>386.17599999999999</c:v>
                </c:pt>
                <c:pt idx="18">
                  <c:v>392.38099999999997</c:v>
                </c:pt>
                <c:pt idx="19">
                  <c:v>347.80700000000002</c:v>
                </c:pt>
                <c:pt idx="20">
                  <c:v>312.59500000000003</c:v>
                </c:pt>
                <c:pt idx="21">
                  <c:v>277.99299999999999</c:v>
                </c:pt>
                <c:pt idx="22">
                  <c:v>300.822</c:v>
                </c:pt>
                <c:pt idx="23">
                  <c:v>332.404</c:v>
                </c:pt>
                <c:pt idx="24">
                  <c:v>342.15800000000002</c:v>
                </c:pt>
                <c:pt idx="25">
                  <c:v>364.85500000000002</c:v>
                </c:pt>
                <c:pt idx="26">
                  <c:v>368.00799999999998</c:v>
                </c:pt>
                <c:pt idx="27">
                  <c:v>365.81299999999999</c:v>
                </c:pt>
                <c:pt idx="28">
                  <c:v>344.41199999999998</c:v>
                </c:pt>
                <c:pt idx="29">
                  <c:v>340.78</c:v>
                </c:pt>
                <c:pt idx="30">
                  <c:v>352.512</c:v>
                </c:pt>
                <c:pt idx="31">
                  <c:v>334.33100000000002</c:v>
                </c:pt>
                <c:pt idx="32">
                  <c:v>377.21699999999998</c:v>
                </c:pt>
                <c:pt idx="33">
                  <c:v>374.37799999999999</c:v>
                </c:pt>
                <c:pt idx="34">
                  <c:v>377.03199999999998</c:v>
                </c:pt>
                <c:pt idx="35">
                  <c:v>388.05200000000002</c:v>
                </c:pt>
                <c:pt idx="36">
                  <c:v>412.99599999999998</c:v>
                </c:pt>
                <c:pt idx="37">
                  <c:v>423.00799999999998</c:v>
                </c:pt>
                <c:pt idx="38">
                  <c:v>415.42500000000001</c:v>
                </c:pt>
                <c:pt idx="39">
                  <c:v>395.24400000000003</c:v>
                </c:pt>
                <c:pt idx="40">
                  <c:v>371.22899999999998</c:v>
                </c:pt>
                <c:pt idx="41">
                  <c:v>368.32799999999997</c:v>
                </c:pt>
                <c:pt idx="42">
                  <c:v>348.24299999999999</c:v>
                </c:pt>
                <c:pt idx="43">
                  <c:v>373.60199999999998</c:v>
                </c:pt>
                <c:pt idx="44">
                  <c:v>435.399</c:v>
                </c:pt>
                <c:pt idx="45">
                  <c:v>445.12400000000002</c:v>
                </c:pt>
                <c:pt idx="46">
                  <c:v>455.99299999999999</c:v>
                </c:pt>
                <c:pt idx="47">
                  <c:v>399.75799999999998</c:v>
                </c:pt>
                <c:pt idx="48">
                  <c:v>389.17399999999998</c:v>
                </c:pt>
                <c:pt idx="49">
                  <c:v>375.56900000000002</c:v>
                </c:pt>
                <c:pt idx="50">
                  <c:v>370.47800000000001</c:v>
                </c:pt>
                <c:pt idx="51">
                  <c:v>389.69400000000002</c:v>
                </c:pt>
                <c:pt idx="52">
                  <c:v>395.34899999999999</c:v>
                </c:pt>
                <c:pt idx="53">
                  <c:v>403.45100000000002</c:v>
                </c:pt>
                <c:pt idx="54">
                  <c:v>400.81900000000002</c:v>
                </c:pt>
                <c:pt idx="55">
                  <c:v>370.56799999999998</c:v>
                </c:pt>
                <c:pt idx="56">
                  <c:v>345.964</c:v>
                </c:pt>
                <c:pt idx="57">
                  <c:v>350.49799999999999</c:v>
                </c:pt>
                <c:pt idx="58">
                  <c:v>304.99299999999999</c:v>
                </c:pt>
                <c:pt idx="59">
                  <c:v>282.51600000000002</c:v>
                </c:pt>
                <c:pt idx="60">
                  <c:v>342.43</c:v>
                </c:pt>
                <c:pt idx="61">
                  <c:v>426.49200000000002</c:v>
                </c:pt>
                <c:pt idx="62">
                  <c:v>465.53100000000001</c:v>
                </c:pt>
                <c:pt idx="63">
                  <c:v>520.178</c:v>
                </c:pt>
                <c:pt idx="64">
                  <c:v>528.42499999999995</c:v>
                </c:pt>
                <c:pt idx="65">
                  <c:v>523.06100000000004</c:v>
                </c:pt>
                <c:pt idx="66">
                  <c:v>528.57399999999996</c:v>
                </c:pt>
                <c:pt idx="67">
                  <c:v>528.72900000000004</c:v>
                </c:pt>
                <c:pt idx="68">
                  <c:v>540.47</c:v>
                </c:pt>
                <c:pt idx="69">
                  <c:v>534.19100000000003</c:v>
                </c:pt>
                <c:pt idx="70">
                  <c:v>587.22400000000005</c:v>
                </c:pt>
                <c:pt idx="71">
                  <c:v>613.00300000000004</c:v>
                </c:pt>
                <c:pt idx="72">
                  <c:v>719.779</c:v>
                </c:pt>
                <c:pt idx="73">
                  <c:v>766.51099999999997</c:v>
                </c:pt>
                <c:pt idx="74">
                  <c:v>719.71400000000006</c:v>
                </c:pt>
                <c:pt idx="75">
                  <c:v>795.26599999999996</c:v>
                </c:pt>
                <c:pt idx="76">
                  <c:v>792.84699999999998</c:v>
                </c:pt>
                <c:pt idx="77">
                  <c:v>622.78499999999997</c:v>
                </c:pt>
                <c:pt idx="78">
                  <c:v>498.98</c:v>
                </c:pt>
                <c:pt idx="79">
                  <c:v>382.45299999999997</c:v>
                </c:pt>
                <c:pt idx="80">
                  <c:v>370.57499999999999</c:v>
                </c:pt>
                <c:pt idx="81">
                  <c:v>302.745</c:v>
                </c:pt>
                <c:pt idx="82">
                  <c:v>294.35399999999998</c:v>
                </c:pt>
                <c:pt idx="83">
                  <c:v>313.267</c:v>
                </c:pt>
                <c:pt idx="84">
                  <c:v>227.84800000000001</c:v>
                </c:pt>
                <c:pt idx="85">
                  <c:v>191.85400000000001</c:v>
                </c:pt>
                <c:pt idx="86">
                  <c:v>176.733</c:v>
                </c:pt>
                <c:pt idx="87">
                  <c:v>182.148</c:v>
                </c:pt>
                <c:pt idx="88">
                  <c:v>203.55</c:v>
                </c:pt>
                <c:pt idx="89">
                  <c:v>205.92400000000001</c:v>
                </c:pt>
                <c:pt idx="90">
                  <c:v>165.565</c:v>
                </c:pt>
                <c:pt idx="91">
                  <c:v>157.886</c:v>
                </c:pt>
                <c:pt idx="92">
                  <c:v>152.94300000000001</c:v>
                </c:pt>
                <c:pt idx="93">
                  <c:v>142.76900000000001</c:v>
                </c:pt>
                <c:pt idx="94">
                  <c:v>127.258</c:v>
                </c:pt>
                <c:pt idx="95">
                  <c:v>129.76400000000001</c:v>
                </c:pt>
                <c:pt idx="96">
                  <c:v>132.12700000000001</c:v>
                </c:pt>
                <c:pt idx="97">
                  <c:v>135.58099999999999</c:v>
                </c:pt>
                <c:pt idx="98">
                  <c:v>136.214</c:v>
                </c:pt>
                <c:pt idx="99">
                  <c:v>138.41900000000001</c:v>
                </c:pt>
                <c:pt idx="100">
                  <c:v>139.42500000000001</c:v>
                </c:pt>
                <c:pt idx="101">
                  <c:v>138.27699999999999</c:v>
                </c:pt>
                <c:pt idx="102">
                  <c:v>139.74199999999999</c:v>
                </c:pt>
                <c:pt idx="103">
                  <c:v>143.702</c:v>
                </c:pt>
                <c:pt idx="104">
                  <c:v>137.67400000000001</c:v>
                </c:pt>
                <c:pt idx="105">
                  <c:v>136.55199999999999</c:v>
                </c:pt>
                <c:pt idx="106">
                  <c:v>139.87299999999999</c:v>
                </c:pt>
                <c:pt idx="107">
                  <c:v>142.45400000000001</c:v>
                </c:pt>
                <c:pt idx="108">
                  <c:v>147.108</c:v>
                </c:pt>
                <c:pt idx="109">
                  <c:v>146.709</c:v>
                </c:pt>
                <c:pt idx="110">
                  <c:v>145.61500000000001</c:v>
                </c:pt>
                <c:pt idx="111">
                  <c:v>140.51300000000001</c:v>
                </c:pt>
                <c:pt idx="112">
                  <c:v>143.36000000000001</c:v>
                </c:pt>
                <c:pt idx="113">
                  <c:v>153.577</c:v>
                </c:pt>
                <c:pt idx="114">
                  <c:v>144.19900000000001</c:v>
                </c:pt>
                <c:pt idx="115">
                  <c:v>140.47399999999999</c:v>
                </c:pt>
                <c:pt idx="116">
                  <c:v>136.09899999999999</c:v>
                </c:pt>
                <c:pt idx="117">
                  <c:v>136.255</c:v>
                </c:pt>
                <c:pt idx="118">
                  <c:v>134.67599999999999</c:v>
                </c:pt>
                <c:pt idx="119">
                  <c:v>140.101</c:v>
                </c:pt>
                <c:pt idx="120">
                  <c:v>143.99600000000001</c:v>
                </c:pt>
                <c:pt idx="121">
                  <c:v>146.12200000000001</c:v>
                </c:pt>
                <c:pt idx="122">
                  <c:v>148.44200000000001</c:v>
                </c:pt>
                <c:pt idx="123">
                  <c:v>145.447</c:v>
                </c:pt>
                <c:pt idx="124">
                  <c:v>146.751</c:v>
                </c:pt>
                <c:pt idx="125">
                  <c:v>148.09</c:v>
                </c:pt>
                <c:pt idx="126">
                  <c:v>153.767</c:v>
                </c:pt>
                <c:pt idx="127">
                  <c:v>146.82400000000001</c:v>
                </c:pt>
                <c:pt idx="128">
                  <c:v>146.392</c:v>
                </c:pt>
                <c:pt idx="129">
                  <c:v>139.58000000000001</c:v>
                </c:pt>
                <c:pt idx="130">
                  <c:v>138.03899999999999</c:v>
                </c:pt>
                <c:pt idx="131">
                  <c:v>138.16</c:v>
                </c:pt>
                <c:pt idx="132">
                  <c:v>138.822</c:v>
                </c:pt>
                <c:pt idx="133">
                  <c:v>142.84200000000001</c:v>
                </c:pt>
                <c:pt idx="134">
                  <c:v>143.13</c:v>
                </c:pt>
                <c:pt idx="135">
                  <c:v>143.26400000000001</c:v>
                </c:pt>
                <c:pt idx="136">
                  <c:v>144.37200000000001</c:v>
                </c:pt>
                <c:pt idx="137">
                  <c:v>143.392</c:v>
                </c:pt>
                <c:pt idx="138">
                  <c:v>145.63999999999999</c:v>
                </c:pt>
                <c:pt idx="139">
                  <c:v>147.685</c:v>
                </c:pt>
                <c:pt idx="140">
                  <c:v>144.25200000000001</c:v>
                </c:pt>
                <c:pt idx="141">
                  <c:v>144.29300000000001</c:v>
                </c:pt>
                <c:pt idx="142">
                  <c:v>147.53700000000001</c:v>
                </c:pt>
                <c:pt idx="143">
                  <c:v>147.244</c:v>
                </c:pt>
                <c:pt idx="144">
                  <c:v>142.53800000000001</c:v>
                </c:pt>
                <c:pt idx="145">
                  <c:v>145.13499999999999</c:v>
                </c:pt>
                <c:pt idx="146">
                  <c:v>150.69200000000001</c:v>
                </c:pt>
                <c:pt idx="147">
                  <c:v>150.523</c:v>
                </c:pt>
                <c:pt idx="148">
                  <c:v>159.10300000000001</c:v>
                </c:pt>
                <c:pt idx="149">
                  <c:v>161.13800000000001</c:v>
                </c:pt>
                <c:pt idx="150">
                  <c:v>151.77500000000001</c:v>
                </c:pt>
                <c:pt idx="151">
                  <c:v>148.44200000000001</c:v>
                </c:pt>
                <c:pt idx="152">
                  <c:v>150.20099999999999</c:v>
                </c:pt>
                <c:pt idx="153">
                  <c:v>155.24</c:v>
                </c:pt>
                <c:pt idx="154">
                  <c:v>157.43199999999999</c:v>
                </c:pt>
                <c:pt idx="155">
                  <c:v>160.41200000000001</c:v>
                </c:pt>
                <c:pt idx="156">
                  <c:v>171.93700000000001</c:v>
                </c:pt>
                <c:pt idx="157">
                  <c:v>175.874</c:v>
                </c:pt>
                <c:pt idx="158">
                  <c:v>177.678</c:v>
                </c:pt>
                <c:pt idx="159">
                  <c:v>172.101</c:v>
                </c:pt>
                <c:pt idx="160">
                  <c:v>171.386</c:v>
                </c:pt>
                <c:pt idx="161">
                  <c:v>170.80500000000001</c:v>
                </c:pt>
                <c:pt idx="162">
                  <c:v>172.42699999999999</c:v>
                </c:pt>
                <c:pt idx="163">
                  <c:v>169.97399999999999</c:v>
                </c:pt>
                <c:pt idx="164">
                  <c:v>165.51599999999999</c:v>
                </c:pt>
                <c:pt idx="165">
                  <c:v>166.374</c:v>
                </c:pt>
                <c:pt idx="166">
                  <c:v>160.89400000000001</c:v>
                </c:pt>
                <c:pt idx="167">
                  <c:v>154.44800000000001</c:v>
                </c:pt>
                <c:pt idx="168">
                  <c:v>153.47800000000001</c:v>
                </c:pt>
                <c:pt idx="169">
                  <c:v>152.35900000000001</c:v>
                </c:pt>
                <c:pt idx="170">
                  <c:v>156.273</c:v>
                </c:pt>
                <c:pt idx="171">
                  <c:v>163.23500000000001</c:v>
                </c:pt>
                <c:pt idx="172">
                  <c:v>164.84200000000001</c:v>
                </c:pt>
                <c:pt idx="173">
                  <c:v>177.387</c:v>
                </c:pt>
                <c:pt idx="174">
                  <c:v>157.43600000000001</c:v>
                </c:pt>
                <c:pt idx="175">
                  <c:v>151.09700000000001</c:v>
                </c:pt>
                <c:pt idx="176">
                  <c:v>151.41900000000001</c:v>
                </c:pt>
                <c:pt idx="177">
                  <c:v>152.852</c:v>
                </c:pt>
                <c:pt idx="178">
                  <c:v>156.17099999999999</c:v>
                </c:pt>
                <c:pt idx="179">
                  <c:v>159.05000000000001</c:v>
                </c:pt>
                <c:pt idx="180">
                  <c:v>160.59200000000001</c:v>
                </c:pt>
                <c:pt idx="181">
                  <c:v>163.17599999999999</c:v>
                </c:pt>
                <c:pt idx="182">
                  <c:v>164.81</c:v>
                </c:pt>
                <c:pt idx="183">
                  <c:v>166.65100000000001</c:v>
                </c:pt>
                <c:pt idx="184">
                  <c:v>171.029</c:v>
                </c:pt>
                <c:pt idx="185">
                  <c:v>173.464</c:v>
                </c:pt>
                <c:pt idx="186">
                  <c:v>176.511</c:v>
                </c:pt>
                <c:pt idx="187">
                  <c:v>184.89</c:v>
                </c:pt>
                <c:pt idx="188">
                  <c:v>189.83600000000001</c:v>
                </c:pt>
                <c:pt idx="189">
                  <c:v>190.09299999999999</c:v>
                </c:pt>
                <c:pt idx="190">
                  <c:v>183.21299999999999</c:v>
                </c:pt>
                <c:pt idx="191">
                  <c:v>184.233</c:v>
                </c:pt>
                <c:pt idx="192">
                  <c:v>185.001</c:v>
                </c:pt>
                <c:pt idx="193">
                  <c:v>174.54900000000001</c:v>
                </c:pt>
                <c:pt idx="194">
                  <c:v>162.21700000000001</c:v>
                </c:pt>
                <c:pt idx="195">
                  <c:v>167.816</c:v>
                </c:pt>
                <c:pt idx="196">
                  <c:v>168.90700000000001</c:v>
                </c:pt>
                <c:pt idx="197">
                  <c:v>171.81899999999999</c:v>
                </c:pt>
                <c:pt idx="198">
                  <c:v>174.84100000000001</c:v>
                </c:pt>
                <c:pt idx="199">
                  <c:v>165.215</c:v>
                </c:pt>
                <c:pt idx="200">
                  <c:v>164.30699999999999</c:v>
                </c:pt>
                <c:pt idx="201">
                  <c:v>161.12100000000001</c:v>
                </c:pt>
                <c:pt idx="202">
                  <c:v>176.58600000000001</c:v>
                </c:pt>
                <c:pt idx="203">
                  <c:v>174.435</c:v>
                </c:pt>
                <c:pt idx="204">
                  <c:v>166.15600000000001</c:v>
                </c:pt>
                <c:pt idx="205">
                  <c:v>151.26499999999999</c:v>
                </c:pt>
                <c:pt idx="206">
                  <c:v>144.685</c:v>
                </c:pt>
                <c:pt idx="207">
                  <c:v>138.845</c:v>
                </c:pt>
                <c:pt idx="208">
                  <c:v>189.04400000000001</c:v>
                </c:pt>
                <c:pt idx="209">
                  <c:v>186.452</c:v>
                </c:pt>
                <c:pt idx="210">
                  <c:v>183.95699999999999</c:v>
                </c:pt>
                <c:pt idx="211">
                  <c:v>181.96100000000001</c:v>
                </c:pt>
                <c:pt idx="212">
                  <c:v>175.566</c:v>
                </c:pt>
                <c:pt idx="213">
                  <c:v>186.99600000000001</c:v>
                </c:pt>
                <c:pt idx="214">
                  <c:v>190.71799999999999</c:v>
                </c:pt>
                <c:pt idx="215">
                  <c:v>177.33799999999999</c:v>
                </c:pt>
                <c:pt idx="216">
                  <c:v>175.619</c:v>
                </c:pt>
                <c:pt idx="217">
                  <c:v>173.98400000000001</c:v>
                </c:pt>
                <c:pt idx="218">
                  <c:v>166.215</c:v>
                </c:pt>
                <c:pt idx="219">
                  <c:v>159.97</c:v>
                </c:pt>
                <c:pt idx="220">
                  <c:v>154.881</c:v>
                </c:pt>
                <c:pt idx="221">
                  <c:v>155.65799999999999</c:v>
                </c:pt>
                <c:pt idx="222">
                  <c:v>156.376</c:v>
                </c:pt>
                <c:pt idx="223">
                  <c:v>173.02</c:v>
                </c:pt>
                <c:pt idx="224">
                  <c:v>185.762</c:v>
                </c:pt>
                <c:pt idx="225">
                  <c:v>196.357</c:v>
                </c:pt>
                <c:pt idx="226">
                  <c:v>212.125</c:v>
                </c:pt>
                <c:pt idx="227">
                  <c:v>220.81100000000001</c:v>
                </c:pt>
                <c:pt idx="228">
                  <c:v>197.00399999999999</c:v>
                </c:pt>
                <c:pt idx="229">
                  <c:v>195.249</c:v>
                </c:pt>
                <c:pt idx="230">
                  <c:v>204.178</c:v>
                </c:pt>
                <c:pt idx="231">
                  <c:v>192.274</c:v>
                </c:pt>
                <c:pt idx="232">
                  <c:v>195.297</c:v>
                </c:pt>
                <c:pt idx="233">
                  <c:v>205.697</c:v>
                </c:pt>
                <c:pt idx="234">
                  <c:v>210.63</c:v>
                </c:pt>
                <c:pt idx="235">
                  <c:v>224.57900000000001</c:v>
                </c:pt>
                <c:pt idx="236">
                  <c:v>214.14</c:v>
                </c:pt>
                <c:pt idx="237">
                  <c:v>200.334</c:v>
                </c:pt>
                <c:pt idx="238">
                  <c:v>192.43799999999999</c:v>
                </c:pt>
                <c:pt idx="239">
                  <c:v>190.02699999999999</c:v>
                </c:pt>
                <c:pt idx="240">
                  <c:v>176.81800000000001</c:v>
                </c:pt>
                <c:pt idx="241">
                  <c:v>174.75800000000001</c:v>
                </c:pt>
                <c:pt idx="242">
                  <c:v>170.45</c:v>
                </c:pt>
                <c:pt idx="243">
                  <c:v>185.517</c:v>
                </c:pt>
                <c:pt idx="244">
                  <c:v>201.67</c:v>
                </c:pt>
                <c:pt idx="245">
                  <c:v>206.565</c:v>
                </c:pt>
                <c:pt idx="246">
                  <c:v>208.69</c:v>
                </c:pt>
                <c:pt idx="247">
                  <c:v>206.65799999999999</c:v>
                </c:pt>
                <c:pt idx="248">
                  <c:v>193.649</c:v>
                </c:pt>
                <c:pt idx="249">
                  <c:v>190.435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2-4403-B741-2E8DE2A9C94B}"/>
            </c:ext>
          </c:extLst>
        </c:ser>
        <c:ser>
          <c:idx val="1"/>
          <c:order val="1"/>
          <c:tx>
            <c:strRef>
              <c:f>telefo!$B$33</c:f>
              <c:strCache>
                <c:ptCount val="1"/>
                <c:pt idx="0">
                  <c:v>TELEFO 2 5/8 PERP nc-23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telefo!$F$33:$IU$33</c:f>
              <c:numCache>
                <c:formatCode>0</c:formatCode>
                <c:ptCount val="250"/>
                <c:pt idx="0">
                  <c:v>241.74</c:v>
                </c:pt>
                <c:pt idx="1">
                  <c:v>243.05600000000001</c:v>
                </c:pt>
                <c:pt idx="2">
                  <c:v>244.196</c:v>
                </c:pt>
                <c:pt idx="3">
                  <c:v>246.68299999999999</c:v>
                </c:pt>
                <c:pt idx="4">
                  <c:v>244.02199999999999</c:v>
                </c:pt>
                <c:pt idx="5">
                  <c:v>246.03299999999999</c:v>
                </c:pt>
                <c:pt idx="6">
                  <c:v>245.37299999999999</c:v>
                </c:pt>
                <c:pt idx="7">
                  <c:v>247.21199999999999</c:v>
                </c:pt>
                <c:pt idx="8">
                  <c:v>245.86099999999999</c:v>
                </c:pt>
                <c:pt idx="9">
                  <c:v>246.01300000000001</c:v>
                </c:pt>
                <c:pt idx="10">
                  <c:v>244.99799999999999</c:v>
                </c:pt>
                <c:pt idx="11">
                  <c:v>248.071</c:v>
                </c:pt>
                <c:pt idx="12">
                  <c:v>245.56</c:v>
                </c:pt>
                <c:pt idx="13">
                  <c:v>246.93100000000001</c:v>
                </c:pt>
                <c:pt idx="14">
                  <c:v>245.096</c:v>
                </c:pt>
                <c:pt idx="15">
                  <c:v>243.82599999999999</c:v>
                </c:pt>
                <c:pt idx="16">
                  <c:v>245.411</c:v>
                </c:pt>
                <c:pt idx="17">
                  <c:v>245.6</c:v>
                </c:pt>
                <c:pt idx="18">
                  <c:v>247.81299999999999</c:v>
                </c:pt>
                <c:pt idx="19">
                  <c:v>244.85900000000001</c:v>
                </c:pt>
                <c:pt idx="20">
                  <c:v>259.24299999999999</c:v>
                </c:pt>
                <c:pt idx="21">
                  <c:v>241.738</c:v>
                </c:pt>
                <c:pt idx="22">
                  <c:v>242.495</c:v>
                </c:pt>
                <c:pt idx="23">
                  <c:v>244.43100000000001</c:v>
                </c:pt>
                <c:pt idx="24">
                  <c:v>241.958</c:v>
                </c:pt>
                <c:pt idx="25">
                  <c:v>244.11</c:v>
                </c:pt>
                <c:pt idx="26">
                  <c:v>243.97200000000001</c:v>
                </c:pt>
                <c:pt idx="27">
                  <c:v>244.96700000000001</c:v>
                </c:pt>
                <c:pt idx="28">
                  <c:v>243.869</c:v>
                </c:pt>
                <c:pt idx="29">
                  <c:v>242.536</c:v>
                </c:pt>
                <c:pt idx="30">
                  <c:v>240.74</c:v>
                </c:pt>
                <c:pt idx="31">
                  <c:v>245.35900000000001</c:v>
                </c:pt>
                <c:pt idx="32">
                  <c:v>244.46100000000001</c:v>
                </c:pt>
                <c:pt idx="33">
                  <c:v>245.30799999999999</c:v>
                </c:pt>
                <c:pt idx="34">
                  <c:v>244.36500000000001</c:v>
                </c:pt>
                <c:pt idx="35">
                  <c:v>244.768</c:v>
                </c:pt>
                <c:pt idx="36">
                  <c:v>244.666</c:v>
                </c:pt>
                <c:pt idx="37">
                  <c:v>246.673</c:v>
                </c:pt>
                <c:pt idx="38">
                  <c:v>247.102</c:v>
                </c:pt>
                <c:pt idx="39">
                  <c:v>246.11199999999999</c:v>
                </c:pt>
                <c:pt idx="40">
                  <c:v>245.74799999999999</c:v>
                </c:pt>
                <c:pt idx="41">
                  <c:v>245.125</c:v>
                </c:pt>
                <c:pt idx="42">
                  <c:v>245.17099999999999</c:v>
                </c:pt>
                <c:pt idx="43">
                  <c:v>244.18799999999999</c:v>
                </c:pt>
                <c:pt idx="44">
                  <c:v>246.05099999999999</c:v>
                </c:pt>
                <c:pt idx="45">
                  <c:v>248.125</c:v>
                </c:pt>
                <c:pt idx="46">
                  <c:v>249.68899999999999</c:v>
                </c:pt>
                <c:pt idx="47">
                  <c:v>251.34299999999999</c:v>
                </c:pt>
                <c:pt idx="48">
                  <c:v>247.828</c:v>
                </c:pt>
                <c:pt idx="49">
                  <c:v>248.435</c:v>
                </c:pt>
                <c:pt idx="50">
                  <c:v>244.14</c:v>
                </c:pt>
                <c:pt idx="51">
                  <c:v>248.56800000000001</c:v>
                </c:pt>
                <c:pt idx="52">
                  <c:v>248.14099999999999</c:v>
                </c:pt>
                <c:pt idx="53">
                  <c:v>242.482</c:v>
                </c:pt>
                <c:pt idx="54">
                  <c:v>244.291</c:v>
                </c:pt>
                <c:pt idx="55">
                  <c:v>243.095</c:v>
                </c:pt>
                <c:pt idx="56">
                  <c:v>245.00700000000001</c:v>
                </c:pt>
                <c:pt idx="57">
                  <c:v>245.73</c:v>
                </c:pt>
                <c:pt idx="58">
                  <c:v>246.994</c:v>
                </c:pt>
                <c:pt idx="59">
                  <c:v>248.59399999999999</c:v>
                </c:pt>
                <c:pt idx="60">
                  <c:v>252.67699999999999</c:v>
                </c:pt>
                <c:pt idx="61">
                  <c:v>251.452</c:v>
                </c:pt>
                <c:pt idx="62">
                  <c:v>251.047</c:v>
                </c:pt>
                <c:pt idx="63">
                  <c:v>257.30099999999999</c:v>
                </c:pt>
                <c:pt idx="64">
                  <c:v>260.38299999999998</c:v>
                </c:pt>
                <c:pt idx="65">
                  <c:v>258.44499999999999</c:v>
                </c:pt>
                <c:pt idx="66">
                  <c:v>257.37099999999998</c:v>
                </c:pt>
                <c:pt idx="67">
                  <c:v>258.096</c:v>
                </c:pt>
                <c:pt idx="68">
                  <c:v>259.73099999999999</c:v>
                </c:pt>
                <c:pt idx="69">
                  <c:v>262.41699999999997</c:v>
                </c:pt>
                <c:pt idx="70">
                  <c:v>266.65899999999999</c:v>
                </c:pt>
                <c:pt idx="71">
                  <c:v>263.33699999999999</c:v>
                </c:pt>
                <c:pt idx="72">
                  <c:v>269.334</c:v>
                </c:pt>
                <c:pt idx="73">
                  <c:v>272.625</c:v>
                </c:pt>
                <c:pt idx="74">
                  <c:v>278.53500000000003</c:v>
                </c:pt>
                <c:pt idx="75">
                  <c:v>271.09899999999999</c:v>
                </c:pt>
                <c:pt idx="76">
                  <c:v>270.81200000000001</c:v>
                </c:pt>
                <c:pt idx="77">
                  <c:v>265.06</c:v>
                </c:pt>
                <c:pt idx="78">
                  <c:v>262.07299999999998</c:v>
                </c:pt>
                <c:pt idx="79">
                  <c:v>246.94200000000001</c:v>
                </c:pt>
                <c:pt idx="80">
                  <c:v>246.78700000000001</c:v>
                </c:pt>
                <c:pt idx="81">
                  <c:v>250.381</c:v>
                </c:pt>
                <c:pt idx="82">
                  <c:v>241.33600000000001</c:v>
                </c:pt>
                <c:pt idx="83">
                  <c:v>246.589</c:v>
                </c:pt>
                <c:pt idx="84">
                  <c:v>238.85499999999999</c:v>
                </c:pt>
                <c:pt idx="85">
                  <c:v>230.51499999999999</c:v>
                </c:pt>
                <c:pt idx="86">
                  <c:v>216.595</c:v>
                </c:pt>
                <c:pt idx="87">
                  <c:v>219.06800000000001</c:v>
                </c:pt>
                <c:pt idx="88">
                  <c:v>238.959</c:v>
                </c:pt>
                <c:pt idx="89">
                  <c:v>240.17699999999999</c:v>
                </c:pt>
                <c:pt idx="90">
                  <c:v>228.34899999999999</c:v>
                </c:pt>
                <c:pt idx="91">
                  <c:v>212.673</c:v>
                </c:pt>
                <c:pt idx="92">
                  <c:v>202.80799999999999</c:v>
                </c:pt>
                <c:pt idx="93">
                  <c:v>193.041</c:v>
                </c:pt>
                <c:pt idx="94">
                  <c:v>170.32300000000001</c:v>
                </c:pt>
                <c:pt idx="95">
                  <c:v>172.327</c:v>
                </c:pt>
                <c:pt idx="96">
                  <c:v>178.49299999999999</c:v>
                </c:pt>
                <c:pt idx="97">
                  <c:v>180.16</c:v>
                </c:pt>
                <c:pt idx="98">
                  <c:v>179.84899999999999</c:v>
                </c:pt>
                <c:pt idx="99">
                  <c:v>182.334</c:v>
                </c:pt>
                <c:pt idx="100">
                  <c:v>184.30799999999999</c:v>
                </c:pt>
                <c:pt idx="101">
                  <c:v>183.43600000000001</c:v>
                </c:pt>
                <c:pt idx="102">
                  <c:v>187.809</c:v>
                </c:pt>
                <c:pt idx="103">
                  <c:v>193.441</c:v>
                </c:pt>
                <c:pt idx="104">
                  <c:v>189.01499999999999</c:v>
                </c:pt>
                <c:pt idx="105">
                  <c:v>187.744</c:v>
                </c:pt>
                <c:pt idx="106">
                  <c:v>190.45500000000001</c:v>
                </c:pt>
                <c:pt idx="107">
                  <c:v>192.95</c:v>
                </c:pt>
                <c:pt idx="108">
                  <c:v>200.75299999999999</c:v>
                </c:pt>
                <c:pt idx="109">
                  <c:v>198.779</c:v>
                </c:pt>
                <c:pt idx="110">
                  <c:v>198.06200000000001</c:v>
                </c:pt>
                <c:pt idx="111">
                  <c:v>193.018</c:v>
                </c:pt>
                <c:pt idx="112">
                  <c:v>198.86</c:v>
                </c:pt>
                <c:pt idx="113">
                  <c:v>210.27</c:v>
                </c:pt>
                <c:pt idx="114">
                  <c:v>193.96600000000001</c:v>
                </c:pt>
                <c:pt idx="115">
                  <c:v>187.137</c:v>
                </c:pt>
                <c:pt idx="116">
                  <c:v>177.87799999999999</c:v>
                </c:pt>
                <c:pt idx="117">
                  <c:v>173.399</c:v>
                </c:pt>
                <c:pt idx="118">
                  <c:v>171.399</c:v>
                </c:pt>
                <c:pt idx="119">
                  <c:v>178.934</c:v>
                </c:pt>
                <c:pt idx="120">
                  <c:v>185.39599999999999</c:v>
                </c:pt>
                <c:pt idx="121">
                  <c:v>189.28700000000001</c:v>
                </c:pt>
                <c:pt idx="122">
                  <c:v>189.93600000000001</c:v>
                </c:pt>
                <c:pt idx="123">
                  <c:v>189.17400000000001</c:v>
                </c:pt>
                <c:pt idx="124">
                  <c:v>191.56899999999999</c:v>
                </c:pt>
                <c:pt idx="125">
                  <c:v>194.27199999999999</c:v>
                </c:pt>
                <c:pt idx="126">
                  <c:v>200.57900000000001</c:v>
                </c:pt>
                <c:pt idx="127">
                  <c:v>193.16399999999999</c:v>
                </c:pt>
                <c:pt idx="128">
                  <c:v>187.14699999999999</c:v>
                </c:pt>
                <c:pt idx="129">
                  <c:v>175.86199999999999</c:v>
                </c:pt>
                <c:pt idx="130">
                  <c:v>172.851</c:v>
                </c:pt>
                <c:pt idx="131">
                  <c:v>170.56399999999999</c:v>
                </c:pt>
                <c:pt idx="132">
                  <c:v>169.35300000000001</c:v>
                </c:pt>
                <c:pt idx="133">
                  <c:v>172.84100000000001</c:v>
                </c:pt>
                <c:pt idx="134">
                  <c:v>172.51300000000001</c:v>
                </c:pt>
                <c:pt idx="135">
                  <c:v>171.846</c:v>
                </c:pt>
                <c:pt idx="136">
                  <c:v>175.21799999999999</c:v>
                </c:pt>
                <c:pt idx="137">
                  <c:v>175.68600000000001</c:v>
                </c:pt>
                <c:pt idx="138">
                  <c:v>175.494</c:v>
                </c:pt>
                <c:pt idx="139">
                  <c:v>177.11600000000001</c:v>
                </c:pt>
                <c:pt idx="140">
                  <c:v>174.499</c:v>
                </c:pt>
                <c:pt idx="141">
                  <c:v>175.50200000000001</c:v>
                </c:pt>
                <c:pt idx="142">
                  <c:v>183.90899999999999</c:v>
                </c:pt>
                <c:pt idx="143">
                  <c:v>183.02799999999999</c:v>
                </c:pt>
                <c:pt idx="144">
                  <c:v>179.863</c:v>
                </c:pt>
                <c:pt idx="145">
                  <c:v>184.958</c:v>
                </c:pt>
                <c:pt idx="146">
                  <c:v>193.16200000000001</c:v>
                </c:pt>
                <c:pt idx="147">
                  <c:v>198.874</c:v>
                </c:pt>
                <c:pt idx="148">
                  <c:v>210.66300000000001</c:v>
                </c:pt>
                <c:pt idx="149">
                  <c:v>212.971</c:v>
                </c:pt>
                <c:pt idx="150">
                  <c:v>203.244</c:v>
                </c:pt>
                <c:pt idx="151">
                  <c:v>200.87899999999999</c:v>
                </c:pt>
                <c:pt idx="152">
                  <c:v>208.26599999999999</c:v>
                </c:pt>
                <c:pt idx="153">
                  <c:v>219.66399999999999</c:v>
                </c:pt>
                <c:pt idx="154">
                  <c:v>225.38399999999999</c:v>
                </c:pt>
                <c:pt idx="155">
                  <c:v>230.404</c:v>
                </c:pt>
                <c:pt idx="156">
                  <c:v>240.851</c:v>
                </c:pt>
                <c:pt idx="157">
                  <c:v>240.07900000000001</c:v>
                </c:pt>
                <c:pt idx="158">
                  <c:v>241.941</c:v>
                </c:pt>
                <c:pt idx="159">
                  <c:v>238.21700000000001</c:v>
                </c:pt>
                <c:pt idx="160">
                  <c:v>236.82599999999999</c:v>
                </c:pt>
                <c:pt idx="161">
                  <c:v>237.45599999999999</c:v>
                </c:pt>
                <c:pt idx="162">
                  <c:v>237.505</c:v>
                </c:pt>
                <c:pt idx="163">
                  <c:v>236.965</c:v>
                </c:pt>
                <c:pt idx="164">
                  <c:v>234.16</c:v>
                </c:pt>
                <c:pt idx="165">
                  <c:v>233.749</c:v>
                </c:pt>
                <c:pt idx="166">
                  <c:v>230.17400000000001</c:v>
                </c:pt>
                <c:pt idx="167">
                  <c:v>220.715</c:v>
                </c:pt>
                <c:pt idx="168">
                  <c:v>218.751</c:v>
                </c:pt>
                <c:pt idx="169">
                  <c:v>217.67</c:v>
                </c:pt>
                <c:pt idx="170">
                  <c:v>223.83099999999999</c:v>
                </c:pt>
                <c:pt idx="171">
                  <c:v>230.33</c:v>
                </c:pt>
                <c:pt idx="172">
                  <c:v>231.47499999999999</c:v>
                </c:pt>
                <c:pt idx="173">
                  <c:v>228.10499999999999</c:v>
                </c:pt>
                <c:pt idx="174">
                  <c:v>222.05500000000001</c:v>
                </c:pt>
                <c:pt idx="175">
                  <c:v>213.65899999999999</c:v>
                </c:pt>
                <c:pt idx="176">
                  <c:v>214.804</c:v>
                </c:pt>
                <c:pt idx="177">
                  <c:v>216.709</c:v>
                </c:pt>
                <c:pt idx="178">
                  <c:v>223.18199999999999</c:v>
                </c:pt>
                <c:pt idx="179">
                  <c:v>229.203</c:v>
                </c:pt>
                <c:pt idx="180">
                  <c:v>234.35900000000001</c:v>
                </c:pt>
                <c:pt idx="181">
                  <c:v>236.714</c:v>
                </c:pt>
                <c:pt idx="182">
                  <c:v>238.07</c:v>
                </c:pt>
                <c:pt idx="183">
                  <c:v>240.38200000000001</c:v>
                </c:pt>
                <c:pt idx="184">
                  <c:v>245.26900000000001</c:v>
                </c:pt>
                <c:pt idx="185">
                  <c:v>248.29</c:v>
                </c:pt>
                <c:pt idx="186">
                  <c:v>250.32</c:v>
                </c:pt>
                <c:pt idx="187">
                  <c:v>259.584</c:v>
                </c:pt>
                <c:pt idx="188">
                  <c:v>260.01100000000002</c:v>
                </c:pt>
                <c:pt idx="189">
                  <c:v>258.50799999999998</c:v>
                </c:pt>
                <c:pt idx="190">
                  <c:v>254.41200000000001</c:v>
                </c:pt>
                <c:pt idx="191">
                  <c:v>254.673</c:v>
                </c:pt>
                <c:pt idx="192">
                  <c:v>256.84399999999999</c:v>
                </c:pt>
                <c:pt idx="193">
                  <c:v>244.98699999999999</c:v>
                </c:pt>
                <c:pt idx="194">
                  <c:v>235.172</c:v>
                </c:pt>
                <c:pt idx="195">
                  <c:v>242.785</c:v>
                </c:pt>
                <c:pt idx="196">
                  <c:v>246.54499999999999</c:v>
                </c:pt>
                <c:pt idx="197">
                  <c:v>250.09899999999999</c:v>
                </c:pt>
                <c:pt idx="198">
                  <c:v>253.65199999999999</c:v>
                </c:pt>
                <c:pt idx="199">
                  <c:v>245.75399999999999</c:v>
                </c:pt>
                <c:pt idx="200">
                  <c:v>245.03299999999999</c:v>
                </c:pt>
                <c:pt idx="201">
                  <c:v>242</c:v>
                </c:pt>
                <c:pt idx="202">
                  <c:v>257.346</c:v>
                </c:pt>
                <c:pt idx="203">
                  <c:v>252.20699999999999</c:v>
                </c:pt>
                <c:pt idx="204">
                  <c:v>240.14400000000001</c:v>
                </c:pt>
                <c:pt idx="205">
                  <c:v>231.69300000000001</c:v>
                </c:pt>
                <c:pt idx="206">
                  <c:v>223.703</c:v>
                </c:pt>
                <c:pt idx="207">
                  <c:v>216.566</c:v>
                </c:pt>
                <c:pt idx="208">
                  <c:v>266.45400000000001</c:v>
                </c:pt>
                <c:pt idx="209">
                  <c:v>264.60599999999999</c:v>
                </c:pt>
                <c:pt idx="210">
                  <c:v>261.67200000000003</c:v>
                </c:pt>
                <c:pt idx="211">
                  <c:v>256.57299999999998</c:v>
                </c:pt>
                <c:pt idx="212">
                  <c:v>248.946</c:v>
                </c:pt>
                <c:pt idx="213">
                  <c:v>263.226</c:v>
                </c:pt>
                <c:pt idx="214">
                  <c:v>266.14999999999998</c:v>
                </c:pt>
                <c:pt idx="215">
                  <c:v>257.33</c:v>
                </c:pt>
                <c:pt idx="216">
                  <c:v>255.233</c:v>
                </c:pt>
                <c:pt idx="217">
                  <c:v>255.78700000000001</c:v>
                </c:pt>
                <c:pt idx="218">
                  <c:v>251.137</c:v>
                </c:pt>
                <c:pt idx="219">
                  <c:v>243.76</c:v>
                </c:pt>
                <c:pt idx="220">
                  <c:v>239.43299999999999</c:v>
                </c:pt>
                <c:pt idx="221">
                  <c:v>239.26599999999999</c:v>
                </c:pt>
                <c:pt idx="222">
                  <c:v>239.3</c:v>
                </c:pt>
                <c:pt idx="223">
                  <c:v>255.11699999999999</c:v>
                </c:pt>
                <c:pt idx="224">
                  <c:v>270.02</c:v>
                </c:pt>
                <c:pt idx="225">
                  <c:v>277.88499999999999</c:v>
                </c:pt>
                <c:pt idx="226">
                  <c:v>289.55799999999999</c:v>
                </c:pt>
                <c:pt idx="227">
                  <c:v>297.92899999999997</c:v>
                </c:pt>
                <c:pt idx="228">
                  <c:v>279.05900000000003</c:v>
                </c:pt>
                <c:pt idx="229">
                  <c:v>272.827</c:v>
                </c:pt>
                <c:pt idx="230">
                  <c:v>263.423</c:v>
                </c:pt>
                <c:pt idx="231">
                  <c:v>266.89999999999998</c:v>
                </c:pt>
                <c:pt idx="232">
                  <c:v>272.93099999999998</c:v>
                </c:pt>
                <c:pt idx="233">
                  <c:v>281.48399999999998</c:v>
                </c:pt>
                <c:pt idx="234">
                  <c:v>290.69099999999997</c:v>
                </c:pt>
                <c:pt idx="235">
                  <c:v>312.18900000000002</c:v>
                </c:pt>
                <c:pt idx="236">
                  <c:v>295.90600000000001</c:v>
                </c:pt>
                <c:pt idx="237">
                  <c:v>276.32900000000001</c:v>
                </c:pt>
                <c:pt idx="238">
                  <c:v>262.85899999999998</c:v>
                </c:pt>
                <c:pt idx="239">
                  <c:v>257.46499999999997</c:v>
                </c:pt>
                <c:pt idx="240">
                  <c:v>242.91900000000001</c:v>
                </c:pt>
                <c:pt idx="241">
                  <c:v>234.14099999999999</c:v>
                </c:pt>
                <c:pt idx="242">
                  <c:v>224.535</c:v>
                </c:pt>
                <c:pt idx="243">
                  <c:v>244.63200000000001</c:v>
                </c:pt>
                <c:pt idx="244">
                  <c:v>254.881</c:v>
                </c:pt>
                <c:pt idx="245">
                  <c:v>262.27800000000002</c:v>
                </c:pt>
                <c:pt idx="246">
                  <c:v>260.28199999999998</c:v>
                </c:pt>
                <c:pt idx="247">
                  <c:v>258.8</c:v>
                </c:pt>
                <c:pt idx="248">
                  <c:v>246.643</c:v>
                </c:pt>
                <c:pt idx="249">
                  <c:v>242.05799999999999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2-4403-B741-2E8DE2A9C94B}"/>
            </c:ext>
          </c:extLst>
        </c:ser>
        <c:ser>
          <c:idx val="2"/>
          <c:order val="2"/>
          <c:tx>
            <c:strRef>
              <c:f>telefo!$B$34</c:f>
              <c:strCache>
                <c:ptCount val="1"/>
                <c:pt idx="0">
                  <c:v>TELEFO 3 PERP nc-23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telefo!$F$34:$IT$34</c:f>
              <c:numCache>
                <c:formatCode>0</c:formatCode>
                <c:ptCount val="249"/>
                <c:pt idx="0">
                  <c:v>353.255</c:v>
                </c:pt>
                <c:pt idx="1">
                  <c:v>355.05500000000001</c:v>
                </c:pt>
                <c:pt idx="2">
                  <c:v>375.529</c:v>
                </c:pt>
                <c:pt idx="3">
                  <c:v>387.98200000000003</c:v>
                </c:pt>
                <c:pt idx="4">
                  <c:v>399.53500000000003</c:v>
                </c:pt>
                <c:pt idx="5">
                  <c:v>409.59399999999999</c:v>
                </c:pt>
                <c:pt idx="6">
                  <c:v>412.67700000000002</c:v>
                </c:pt>
                <c:pt idx="7">
                  <c:v>410.62599999999998</c:v>
                </c:pt>
                <c:pt idx="8">
                  <c:v>411.38900000000001</c:v>
                </c:pt>
                <c:pt idx="9">
                  <c:v>408.23599999999999</c:v>
                </c:pt>
                <c:pt idx="10">
                  <c:v>403.17700000000002</c:v>
                </c:pt>
                <c:pt idx="11">
                  <c:v>412.96600000000001</c:v>
                </c:pt>
                <c:pt idx="12">
                  <c:v>391.12599999999998</c:v>
                </c:pt>
                <c:pt idx="13">
                  <c:v>393.03300000000002</c:v>
                </c:pt>
                <c:pt idx="14">
                  <c:v>384.07400000000001</c:v>
                </c:pt>
                <c:pt idx="15">
                  <c:v>371.72199999999998</c:v>
                </c:pt>
                <c:pt idx="16">
                  <c:v>407.68299999999999</c:v>
                </c:pt>
                <c:pt idx="17">
                  <c:v>394.358</c:v>
                </c:pt>
                <c:pt idx="18">
                  <c:v>398.31</c:v>
                </c:pt>
                <c:pt idx="19">
                  <c:v>361.76499999999999</c:v>
                </c:pt>
                <c:pt idx="20">
                  <c:v>330.51299999999998</c:v>
                </c:pt>
                <c:pt idx="21">
                  <c:v>304.94499999999999</c:v>
                </c:pt>
                <c:pt idx="22">
                  <c:v>321.38400000000001</c:v>
                </c:pt>
                <c:pt idx="23">
                  <c:v>358.166</c:v>
                </c:pt>
                <c:pt idx="24">
                  <c:v>367.8</c:v>
                </c:pt>
                <c:pt idx="25">
                  <c:v>390.37</c:v>
                </c:pt>
                <c:pt idx="26">
                  <c:v>392.87400000000002</c:v>
                </c:pt>
                <c:pt idx="27">
                  <c:v>389.084</c:v>
                </c:pt>
                <c:pt idx="28">
                  <c:v>366.68900000000002</c:v>
                </c:pt>
                <c:pt idx="29">
                  <c:v>358.35399999999998</c:v>
                </c:pt>
                <c:pt idx="30">
                  <c:v>374.26499999999999</c:v>
                </c:pt>
                <c:pt idx="31">
                  <c:v>408.67200000000003</c:v>
                </c:pt>
                <c:pt idx="32">
                  <c:v>402.964</c:v>
                </c:pt>
                <c:pt idx="33">
                  <c:v>402.38900000000001</c:v>
                </c:pt>
                <c:pt idx="34">
                  <c:v>406.601</c:v>
                </c:pt>
                <c:pt idx="35">
                  <c:v>425.77800000000002</c:v>
                </c:pt>
                <c:pt idx="36">
                  <c:v>446.72800000000001</c:v>
                </c:pt>
                <c:pt idx="37">
                  <c:v>459.26799999999997</c:v>
                </c:pt>
                <c:pt idx="38">
                  <c:v>456.04500000000002</c:v>
                </c:pt>
                <c:pt idx="39">
                  <c:v>436.07100000000003</c:v>
                </c:pt>
                <c:pt idx="40">
                  <c:v>418.88900000000001</c:v>
                </c:pt>
                <c:pt idx="41">
                  <c:v>411.63400000000001</c:v>
                </c:pt>
                <c:pt idx="42">
                  <c:v>417.97</c:v>
                </c:pt>
                <c:pt idx="43">
                  <c:v>409.92500000000001</c:v>
                </c:pt>
                <c:pt idx="44">
                  <c:v>439.41800000000001</c:v>
                </c:pt>
                <c:pt idx="45">
                  <c:v>449.50599999999997</c:v>
                </c:pt>
                <c:pt idx="46">
                  <c:v>457.536</c:v>
                </c:pt>
                <c:pt idx="47">
                  <c:v>421.22</c:v>
                </c:pt>
                <c:pt idx="48">
                  <c:v>409.33</c:v>
                </c:pt>
                <c:pt idx="49">
                  <c:v>393.976</c:v>
                </c:pt>
                <c:pt idx="50">
                  <c:v>381.92899999999997</c:v>
                </c:pt>
                <c:pt idx="51">
                  <c:v>395.89600000000002</c:v>
                </c:pt>
                <c:pt idx="52">
                  <c:v>406.774</c:v>
                </c:pt>
                <c:pt idx="53">
                  <c:v>428.245</c:v>
                </c:pt>
                <c:pt idx="54">
                  <c:v>431.52199999999999</c:v>
                </c:pt>
                <c:pt idx="55">
                  <c:v>410.21699999999998</c:v>
                </c:pt>
                <c:pt idx="56">
                  <c:v>385.72199999999998</c:v>
                </c:pt>
                <c:pt idx="57">
                  <c:v>386.12099999999998</c:v>
                </c:pt>
                <c:pt idx="58">
                  <c:v>352.75200000000001</c:v>
                </c:pt>
                <c:pt idx="59">
                  <c:v>334.03500000000003</c:v>
                </c:pt>
                <c:pt idx="60">
                  <c:v>395.41800000000001</c:v>
                </c:pt>
                <c:pt idx="61">
                  <c:v>449.26900000000001</c:v>
                </c:pt>
                <c:pt idx="62">
                  <c:v>487.81900000000002</c:v>
                </c:pt>
                <c:pt idx="63">
                  <c:v>538.62</c:v>
                </c:pt>
                <c:pt idx="64">
                  <c:v>554.08100000000002</c:v>
                </c:pt>
                <c:pt idx="65">
                  <c:v>544.899</c:v>
                </c:pt>
                <c:pt idx="66">
                  <c:v>546.61699999999996</c:v>
                </c:pt>
                <c:pt idx="67">
                  <c:v>546.73199999999997</c:v>
                </c:pt>
                <c:pt idx="68">
                  <c:v>545.13</c:v>
                </c:pt>
                <c:pt idx="69">
                  <c:v>541.63199999999995</c:v>
                </c:pt>
                <c:pt idx="70">
                  <c:v>568.19299999999998</c:v>
                </c:pt>
                <c:pt idx="71">
                  <c:v>600.34400000000005</c:v>
                </c:pt>
                <c:pt idx="72">
                  <c:v>731.54700000000003</c:v>
                </c:pt>
                <c:pt idx="73">
                  <c:v>767.62900000000002</c:v>
                </c:pt>
                <c:pt idx="74">
                  <c:v>740.63499999999999</c:v>
                </c:pt>
                <c:pt idx="75">
                  <c:v>781.83600000000001</c:v>
                </c:pt>
                <c:pt idx="76">
                  <c:v>787.49699999999996</c:v>
                </c:pt>
                <c:pt idx="77">
                  <c:v>654.17399999999998</c:v>
                </c:pt>
                <c:pt idx="78">
                  <c:v>573.57100000000003</c:v>
                </c:pt>
                <c:pt idx="79">
                  <c:v>467.779</c:v>
                </c:pt>
                <c:pt idx="80">
                  <c:v>448.23899999999998</c:v>
                </c:pt>
                <c:pt idx="81">
                  <c:v>347.05500000000001</c:v>
                </c:pt>
                <c:pt idx="82">
                  <c:v>333.62700000000001</c:v>
                </c:pt>
                <c:pt idx="83">
                  <c:v>350.27199999999999</c:v>
                </c:pt>
                <c:pt idx="84">
                  <c:v>286.06599999999997</c:v>
                </c:pt>
                <c:pt idx="85">
                  <c:v>247.482</c:v>
                </c:pt>
                <c:pt idx="86">
                  <c:v>230.447</c:v>
                </c:pt>
                <c:pt idx="87">
                  <c:v>235.23</c:v>
                </c:pt>
                <c:pt idx="88">
                  <c:v>267.34399999999999</c:v>
                </c:pt>
                <c:pt idx="89">
                  <c:v>272.74</c:v>
                </c:pt>
                <c:pt idx="90">
                  <c:v>240.63800000000001</c:v>
                </c:pt>
                <c:pt idx="91">
                  <c:v>221.429</c:v>
                </c:pt>
                <c:pt idx="92">
                  <c:v>216.261</c:v>
                </c:pt>
                <c:pt idx="93">
                  <c:v>204.91300000000001</c:v>
                </c:pt>
                <c:pt idx="94">
                  <c:v>181.91800000000001</c:v>
                </c:pt>
                <c:pt idx="95">
                  <c:v>185.39</c:v>
                </c:pt>
                <c:pt idx="96">
                  <c:v>187.148</c:v>
                </c:pt>
                <c:pt idx="97">
                  <c:v>192.065</c:v>
                </c:pt>
                <c:pt idx="98">
                  <c:v>190.298</c:v>
                </c:pt>
                <c:pt idx="99">
                  <c:v>190.94900000000001</c:v>
                </c:pt>
                <c:pt idx="100">
                  <c:v>192.57</c:v>
                </c:pt>
                <c:pt idx="101">
                  <c:v>186.28800000000001</c:v>
                </c:pt>
                <c:pt idx="102">
                  <c:v>190.92400000000001</c:v>
                </c:pt>
                <c:pt idx="103">
                  <c:v>196.01900000000001</c:v>
                </c:pt>
                <c:pt idx="104">
                  <c:v>192.13300000000001</c:v>
                </c:pt>
                <c:pt idx="105">
                  <c:v>191.214</c:v>
                </c:pt>
                <c:pt idx="106">
                  <c:v>195.05</c:v>
                </c:pt>
                <c:pt idx="107">
                  <c:v>202.524</c:v>
                </c:pt>
                <c:pt idx="108">
                  <c:v>212.89599999999999</c:v>
                </c:pt>
                <c:pt idx="109">
                  <c:v>214.62299999999999</c:v>
                </c:pt>
                <c:pt idx="110">
                  <c:v>213.35400000000001</c:v>
                </c:pt>
                <c:pt idx="111">
                  <c:v>206.92099999999999</c:v>
                </c:pt>
                <c:pt idx="112">
                  <c:v>213.39400000000001</c:v>
                </c:pt>
                <c:pt idx="113">
                  <c:v>227.405</c:v>
                </c:pt>
                <c:pt idx="114">
                  <c:v>207.529</c:v>
                </c:pt>
                <c:pt idx="115">
                  <c:v>200.12</c:v>
                </c:pt>
                <c:pt idx="116">
                  <c:v>187.15199999999999</c:v>
                </c:pt>
                <c:pt idx="117">
                  <c:v>182.35</c:v>
                </c:pt>
                <c:pt idx="118">
                  <c:v>179.316</c:v>
                </c:pt>
                <c:pt idx="119">
                  <c:v>187.34700000000001</c:v>
                </c:pt>
                <c:pt idx="120">
                  <c:v>195.89099999999999</c:v>
                </c:pt>
                <c:pt idx="121">
                  <c:v>199.471</c:v>
                </c:pt>
                <c:pt idx="122">
                  <c:v>198.464</c:v>
                </c:pt>
                <c:pt idx="123">
                  <c:v>198.065</c:v>
                </c:pt>
                <c:pt idx="124">
                  <c:v>200.32400000000001</c:v>
                </c:pt>
                <c:pt idx="125">
                  <c:v>201.81299999999999</c:v>
                </c:pt>
                <c:pt idx="126">
                  <c:v>208.94200000000001</c:v>
                </c:pt>
                <c:pt idx="127">
                  <c:v>202.49299999999999</c:v>
                </c:pt>
                <c:pt idx="128">
                  <c:v>197.34100000000001</c:v>
                </c:pt>
                <c:pt idx="129">
                  <c:v>188.196</c:v>
                </c:pt>
                <c:pt idx="130">
                  <c:v>183.72300000000001</c:v>
                </c:pt>
                <c:pt idx="131">
                  <c:v>182.357</c:v>
                </c:pt>
                <c:pt idx="132">
                  <c:v>181.45</c:v>
                </c:pt>
                <c:pt idx="133">
                  <c:v>185.67599999999999</c:v>
                </c:pt>
                <c:pt idx="134">
                  <c:v>185.923</c:v>
                </c:pt>
                <c:pt idx="135">
                  <c:v>184.74600000000001</c:v>
                </c:pt>
                <c:pt idx="136">
                  <c:v>186.78700000000001</c:v>
                </c:pt>
                <c:pt idx="137">
                  <c:v>186.17400000000001</c:v>
                </c:pt>
                <c:pt idx="138">
                  <c:v>185.256</c:v>
                </c:pt>
                <c:pt idx="139">
                  <c:v>186.64099999999999</c:v>
                </c:pt>
                <c:pt idx="140">
                  <c:v>186.029</c:v>
                </c:pt>
                <c:pt idx="141">
                  <c:v>186.31</c:v>
                </c:pt>
                <c:pt idx="142">
                  <c:v>190.73</c:v>
                </c:pt>
                <c:pt idx="143">
                  <c:v>192.17699999999999</c:v>
                </c:pt>
                <c:pt idx="144">
                  <c:v>188.46600000000001</c:v>
                </c:pt>
                <c:pt idx="145">
                  <c:v>195.255</c:v>
                </c:pt>
                <c:pt idx="146">
                  <c:v>202.70599999999999</c:v>
                </c:pt>
                <c:pt idx="147">
                  <c:v>210.059</c:v>
                </c:pt>
                <c:pt idx="148">
                  <c:v>221.471</c:v>
                </c:pt>
                <c:pt idx="149">
                  <c:v>224.727</c:v>
                </c:pt>
                <c:pt idx="150">
                  <c:v>211.143</c:v>
                </c:pt>
                <c:pt idx="151">
                  <c:v>214.44900000000001</c:v>
                </c:pt>
                <c:pt idx="152">
                  <c:v>218.36099999999999</c:v>
                </c:pt>
                <c:pt idx="153">
                  <c:v>226.70599999999999</c:v>
                </c:pt>
                <c:pt idx="154">
                  <c:v>228.75200000000001</c:v>
                </c:pt>
                <c:pt idx="155">
                  <c:v>237.79</c:v>
                </c:pt>
                <c:pt idx="156">
                  <c:v>260.048</c:v>
                </c:pt>
                <c:pt idx="157">
                  <c:v>266.00299999999999</c:v>
                </c:pt>
                <c:pt idx="158">
                  <c:v>266.80700000000002</c:v>
                </c:pt>
                <c:pt idx="159">
                  <c:v>258.98099999999999</c:v>
                </c:pt>
                <c:pt idx="160">
                  <c:v>256.84100000000001</c:v>
                </c:pt>
                <c:pt idx="161">
                  <c:v>259.03500000000003</c:v>
                </c:pt>
                <c:pt idx="162">
                  <c:v>258.20800000000003</c:v>
                </c:pt>
                <c:pt idx="163">
                  <c:v>253.70599999999999</c:v>
                </c:pt>
                <c:pt idx="164">
                  <c:v>245.584</c:v>
                </c:pt>
                <c:pt idx="165">
                  <c:v>247.00299999999999</c:v>
                </c:pt>
                <c:pt idx="166">
                  <c:v>241.09899999999999</c:v>
                </c:pt>
                <c:pt idx="167">
                  <c:v>225.00899999999999</c:v>
                </c:pt>
                <c:pt idx="168">
                  <c:v>222.86</c:v>
                </c:pt>
                <c:pt idx="169">
                  <c:v>220.35400000000001</c:v>
                </c:pt>
                <c:pt idx="170">
                  <c:v>230.416</c:v>
                </c:pt>
                <c:pt idx="171">
                  <c:v>239.625</c:v>
                </c:pt>
                <c:pt idx="172">
                  <c:v>240.91800000000001</c:v>
                </c:pt>
                <c:pt idx="173">
                  <c:v>235.059</c:v>
                </c:pt>
                <c:pt idx="174">
                  <c:v>229.136</c:v>
                </c:pt>
                <c:pt idx="175">
                  <c:v>221.244</c:v>
                </c:pt>
                <c:pt idx="176">
                  <c:v>222.06200000000001</c:v>
                </c:pt>
                <c:pt idx="177">
                  <c:v>224.559</c:v>
                </c:pt>
                <c:pt idx="178">
                  <c:v>234.16800000000001</c:v>
                </c:pt>
                <c:pt idx="179">
                  <c:v>238.047</c:v>
                </c:pt>
                <c:pt idx="180">
                  <c:v>241.01</c:v>
                </c:pt>
                <c:pt idx="181">
                  <c:v>245.934</c:v>
                </c:pt>
                <c:pt idx="182">
                  <c:v>245.292</c:v>
                </c:pt>
                <c:pt idx="183">
                  <c:v>245.64099999999999</c:v>
                </c:pt>
                <c:pt idx="184">
                  <c:v>250.84800000000001</c:v>
                </c:pt>
                <c:pt idx="185">
                  <c:v>253.96299999999999</c:v>
                </c:pt>
                <c:pt idx="186">
                  <c:v>254.66900000000001</c:v>
                </c:pt>
                <c:pt idx="187">
                  <c:v>263.81099999999998</c:v>
                </c:pt>
                <c:pt idx="188">
                  <c:v>267.67700000000002</c:v>
                </c:pt>
                <c:pt idx="189">
                  <c:v>265.79199999999997</c:v>
                </c:pt>
                <c:pt idx="190">
                  <c:v>259.83</c:v>
                </c:pt>
                <c:pt idx="191">
                  <c:v>258.12700000000001</c:v>
                </c:pt>
                <c:pt idx="192">
                  <c:v>263.26400000000001</c:v>
                </c:pt>
                <c:pt idx="193">
                  <c:v>251.72300000000001</c:v>
                </c:pt>
                <c:pt idx="194">
                  <c:v>240.68299999999999</c:v>
                </c:pt>
                <c:pt idx="195">
                  <c:v>249.024</c:v>
                </c:pt>
                <c:pt idx="196">
                  <c:v>253.779</c:v>
                </c:pt>
                <c:pt idx="197">
                  <c:v>260.82600000000002</c:v>
                </c:pt>
                <c:pt idx="198">
                  <c:v>266.81900000000002</c:v>
                </c:pt>
                <c:pt idx="199">
                  <c:v>258.32400000000001</c:v>
                </c:pt>
                <c:pt idx="200">
                  <c:v>257.7</c:v>
                </c:pt>
                <c:pt idx="201">
                  <c:v>255.33799999999999</c:v>
                </c:pt>
                <c:pt idx="202">
                  <c:v>268.96899999999999</c:v>
                </c:pt>
                <c:pt idx="203">
                  <c:v>263.48700000000002</c:v>
                </c:pt>
                <c:pt idx="204">
                  <c:v>252.41499999999999</c:v>
                </c:pt>
                <c:pt idx="205">
                  <c:v>242.34200000000001</c:v>
                </c:pt>
                <c:pt idx="206">
                  <c:v>233.947</c:v>
                </c:pt>
                <c:pt idx="207">
                  <c:v>219.91200000000001</c:v>
                </c:pt>
                <c:pt idx="208">
                  <c:v>268.27300000000002</c:v>
                </c:pt>
                <c:pt idx="209">
                  <c:v>265.17700000000002</c:v>
                </c:pt>
                <c:pt idx="210">
                  <c:v>259.00400000000002</c:v>
                </c:pt>
                <c:pt idx="211">
                  <c:v>258.3</c:v>
                </c:pt>
                <c:pt idx="212">
                  <c:v>249.167</c:v>
                </c:pt>
                <c:pt idx="213">
                  <c:v>262.916</c:v>
                </c:pt>
                <c:pt idx="214">
                  <c:v>266.32900000000001</c:v>
                </c:pt>
                <c:pt idx="215">
                  <c:v>255.67599999999999</c:v>
                </c:pt>
                <c:pt idx="216">
                  <c:v>254.90700000000001</c:v>
                </c:pt>
                <c:pt idx="217">
                  <c:v>254.89599999999999</c:v>
                </c:pt>
                <c:pt idx="218">
                  <c:v>252.23400000000001</c:v>
                </c:pt>
                <c:pt idx="219">
                  <c:v>246.63399999999999</c:v>
                </c:pt>
                <c:pt idx="220">
                  <c:v>243.00800000000001</c:v>
                </c:pt>
                <c:pt idx="221">
                  <c:v>241.71</c:v>
                </c:pt>
                <c:pt idx="222">
                  <c:v>243.14699999999999</c:v>
                </c:pt>
                <c:pt idx="223">
                  <c:v>256.83499999999998</c:v>
                </c:pt>
                <c:pt idx="224">
                  <c:v>270.363</c:v>
                </c:pt>
                <c:pt idx="225">
                  <c:v>278.21899999999999</c:v>
                </c:pt>
                <c:pt idx="226">
                  <c:v>293.57799999999997</c:v>
                </c:pt>
                <c:pt idx="227">
                  <c:v>302.21300000000002</c:v>
                </c:pt>
                <c:pt idx="228">
                  <c:v>283.565</c:v>
                </c:pt>
                <c:pt idx="229">
                  <c:v>277.63499999999999</c:v>
                </c:pt>
                <c:pt idx="230">
                  <c:v>269.24799999999999</c:v>
                </c:pt>
                <c:pt idx="231">
                  <c:v>274.69</c:v>
                </c:pt>
                <c:pt idx="232">
                  <c:v>277.39299999999997</c:v>
                </c:pt>
                <c:pt idx="233">
                  <c:v>287.25400000000002</c:v>
                </c:pt>
                <c:pt idx="234">
                  <c:v>296.65600000000001</c:v>
                </c:pt>
                <c:pt idx="235">
                  <c:v>322.58600000000001</c:v>
                </c:pt>
                <c:pt idx="236">
                  <c:v>307.036</c:v>
                </c:pt>
                <c:pt idx="237">
                  <c:v>286.25900000000001</c:v>
                </c:pt>
                <c:pt idx="238">
                  <c:v>273.53199999999998</c:v>
                </c:pt>
                <c:pt idx="239">
                  <c:v>270.46199999999999</c:v>
                </c:pt>
                <c:pt idx="240">
                  <c:v>249.816</c:v>
                </c:pt>
                <c:pt idx="241">
                  <c:v>244.68</c:v>
                </c:pt>
                <c:pt idx="242">
                  <c:v>237.50299999999999</c:v>
                </c:pt>
                <c:pt idx="243">
                  <c:v>253.154</c:v>
                </c:pt>
                <c:pt idx="244">
                  <c:v>264.82600000000002</c:v>
                </c:pt>
                <c:pt idx="245">
                  <c:v>271.76900000000001</c:v>
                </c:pt>
                <c:pt idx="246">
                  <c:v>272.685</c:v>
                </c:pt>
                <c:pt idx="247">
                  <c:v>274.298</c:v>
                </c:pt>
                <c:pt idx="248">
                  <c:v>261.14100000000002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2-4403-B741-2E8DE2A9C94B}"/>
            </c:ext>
          </c:extLst>
        </c:ser>
        <c:ser>
          <c:idx val="3"/>
          <c:order val="3"/>
          <c:tx>
            <c:strRef>
              <c:f>telefo!$B$35</c:f>
              <c:strCache>
                <c:ptCount val="1"/>
                <c:pt idx="0">
                  <c:v>TELEFO 5 7/8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telefo!$F$35:$ST$35</c:f>
              <c:numCache>
                <c:formatCode>0</c:formatCode>
                <c:ptCount val="509"/>
                <c:pt idx="0">
                  <c:v>347.584</c:v>
                </c:pt>
                <c:pt idx="1">
                  <c:v>347.80500000000001</c:v>
                </c:pt>
                <c:pt idx="2">
                  <c:v>359.178</c:v>
                </c:pt>
                <c:pt idx="3">
                  <c:v>364.86500000000001</c:v>
                </c:pt>
                <c:pt idx="4">
                  <c:v>374.57100000000003</c:v>
                </c:pt>
                <c:pt idx="5">
                  <c:v>386.90600000000001</c:v>
                </c:pt>
                <c:pt idx="6">
                  <c:v>391.387</c:v>
                </c:pt>
                <c:pt idx="7">
                  <c:v>392.29300000000001</c:v>
                </c:pt>
                <c:pt idx="8">
                  <c:v>391.25200000000001</c:v>
                </c:pt>
                <c:pt idx="9">
                  <c:v>390.27300000000002</c:v>
                </c:pt>
                <c:pt idx="10">
                  <c:v>386.10199999999998</c:v>
                </c:pt>
                <c:pt idx="11">
                  <c:v>389.78199999999998</c:v>
                </c:pt>
                <c:pt idx="12">
                  <c:v>378.44499999999999</c:v>
                </c:pt>
                <c:pt idx="13">
                  <c:v>378.11200000000002</c:v>
                </c:pt>
                <c:pt idx="14">
                  <c:v>367.57499999999999</c:v>
                </c:pt>
                <c:pt idx="15">
                  <c:v>353.37599999999998</c:v>
                </c:pt>
                <c:pt idx="16">
                  <c:v>379.62900000000002</c:v>
                </c:pt>
                <c:pt idx="17">
                  <c:v>370.48099999999999</c:v>
                </c:pt>
                <c:pt idx="18">
                  <c:v>373.88600000000002</c:v>
                </c:pt>
                <c:pt idx="19">
                  <c:v>342.56099999999998</c:v>
                </c:pt>
                <c:pt idx="20">
                  <c:v>320.173</c:v>
                </c:pt>
                <c:pt idx="21">
                  <c:v>298.21100000000001</c:v>
                </c:pt>
                <c:pt idx="22">
                  <c:v>315.93700000000001</c:v>
                </c:pt>
                <c:pt idx="23">
                  <c:v>342.63</c:v>
                </c:pt>
                <c:pt idx="24">
                  <c:v>348.42599999999999</c:v>
                </c:pt>
                <c:pt idx="25">
                  <c:v>366.01900000000001</c:v>
                </c:pt>
                <c:pt idx="26">
                  <c:v>366.97699999999998</c:v>
                </c:pt>
                <c:pt idx="27">
                  <c:v>369.44099999999997</c:v>
                </c:pt>
                <c:pt idx="28">
                  <c:v>360.54599999999999</c:v>
                </c:pt>
                <c:pt idx="29">
                  <c:v>354.41500000000002</c:v>
                </c:pt>
                <c:pt idx="30">
                  <c:v>367.37</c:v>
                </c:pt>
                <c:pt idx="31">
                  <c:v>371.43599999999998</c:v>
                </c:pt>
                <c:pt idx="32">
                  <c:v>394.00200000000001</c:v>
                </c:pt>
                <c:pt idx="33">
                  <c:v>393.24099999999999</c:v>
                </c:pt>
                <c:pt idx="34">
                  <c:v>399.16699999999997</c:v>
                </c:pt>
                <c:pt idx="35">
                  <c:v>409.44200000000001</c:v>
                </c:pt>
                <c:pt idx="36">
                  <c:v>432.697</c:v>
                </c:pt>
                <c:pt idx="37">
                  <c:v>442.25599999999997</c:v>
                </c:pt>
                <c:pt idx="38">
                  <c:v>443.517</c:v>
                </c:pt>
                <c:pt idx="39">
                  <c:v>418.32100000000003</c:v>
                </c:pt>
                <c:pt idx="40">
                  <c:v>404.58</c:v>
                </c:pt>
                <c:pt idx="41">
                  <c:v>404.38099999999997</c:v>
                </c:pt>
                <c:pt idx="42">
                  <c:v>398.36200000000002</c:v>
                </c:pt>
                <c:pt idx="43">
                  <c:v>406.59399999999999</c:v>
                </c:pt>
                <c:pt idx="44">
                  <c:v>445.39400000000001</c:v>
                </c:pt>
                <c:pt idx="45">
                  <c:v>454.32400000000001</c:v>
                </c:pt>
                <c:pt idx="46">
                  <c:v>455.95499999999998</c:v>
                </c:pt>
                <c:pt idx="47">
                  <c:v>421.92200000000003</c:v>
                </c:pt>
                <c:pt idx="48">
                  <c:v>406.887</c:v>
                </c:pt>
                <c:pt idx="49">
                  <c:v>397.48500000000001</c:v>
                </c:pt>
                <c:pt idx="50">
                  <c:v>389.84</c:v>
                </c:pt>
                <c:pt idx="51">
                  <c:v>407.45800000000003</c:v>
                </c:pt>
                <c:pt idx="52">
                  <c:v>411.85899999999998</c:v>
                </c:pt>
                <c:pt idx="53">
                  <c:v>425.46499999999997</c:v>
                </c:pt>
                <c:pt idx="54">
                  <c:v>423.05099999999999</c:v>
                </c:pt>
                <c:pt idx="55">
                  <c:v>394.149</c:v>
                </c:pt>
                <c:pt idx="56">
                  <c:v>380.43599999999998</c:v>
                </c:pt>
                <c:pt idx="57">
                  <c:v>383.81299999999999</c:v>
                </c:pt>
                <c:pt idx="58">
                  <c:v>357.07900000000001</c:v>
                </c:pt>
                <c:pt idx="59">
                  <c:v>347.70100000000002</c:v>
                </c:pt>
                <c:pt idx="60">
                  <c:v>397.20800000000003</c:v>
                </c:pt>
                <c:pt idx="61">
                  <c:v>450.238</c:v>
                </c:pt>
                <c:pt idx="62">
                  <c:v>485.29</c:v>
                </c:pt>
                <c:pt idx="63">
                  <c:v>525.40700000000004</c:v>
                </c:pt>
                <c:pt idx="64">
                  <c:v>534.10400000000004</c:v>
                </c:pt>
                <c:pt idx="65">
                  <c:v>533.01300000000003</c:v>
                </c:pt>
                <c:pt idx="66">
                  <c:v>535.13599999999997</c:v>
                </c:pt>
                <c:pt idx="67">
                  <c:v>539.79100000000005</c:v>
                </c:pt>
                <c:pt idx="68">
                  <c:v>551.03399999999999</c:v>
                </c:pt>
                <c:pt idx="69">
                  <c:v>544.15300000000002</c:v>
                </c:pt>
                <c:pt idx="70">
                  <c:v>561.74800000000005</c:v>
                </c:pt>
                <c:pt idx="71">
                  <c:v>585.48</c:v>
                </c:pt>
                <c:pt idx="72">
                  <c:v>677.52499999999998</c:v>
                </c:pt>
                <c:pt idx="73">
                  <c:v>706.66800000000001</c:v>
                </c:pt>
                <c:pt idx="74">
                  <c:v>680.05700000000002</c:v>
                </c:pt>
                <c:pt idx="75">
                  <c:v>719.31</c:v>
                </c:pt>
                <c:pt idx="76">
                  <c:v>710.99699999999996</c:v>
                </c:pt>
                <c:pt idx="77">
                  <c:v>601.42999999999995</c:v>
                </c:pt>
                <c:pt idx="78">
                  <c:v>516.87900000000002</c:v>
                </c:pt>
                <c:pt idx="79">
                  <c:v>434.26100000000002</c:v>
                </c:pt>
                <c:pt idx="80">
                  <c:v>424.209</c:v>
                </c:pt>
                <c:pt idx="81">
                  <c:v>341.95</c:v>
                </c:pt>
                <c:pt idx="82">
                  <c:v>333.012</c:v>
                </c:pt>
                <c:pt idx="83">
                  <c:v>340.85</c:v>
                </c:pt>
                <c:pt idx="84">
                  <c:v>279.29599999999999</c:v>
                </c:pt>
                <c:pt idx="85">
                  <c:v>246.84299999999999</c:v>
                </c:pt>
                <c:pt idx="86">
                  <c:v>228.13399999999999</c:v>
                </c:pt>
                <c:pt idx="87">
                  <c:v>232.51</c:v>
                </c:pt>
                <c:pt idx="88">
                  <c:v>260.67599999999999</c:v>
                </c:pt>
                <c:pt idx="89">
                  <c:v>262.911</c:v>
                </c:pt>
                <c:pt idx="90">
                  <c:v>234.07300000000001</c:v>
                </c:pt>
                <c:pt idx="91">
                  <c:v>217.43899999999999</c:v>
                </c:pt>
                <c:pt idx="92">
                  <c:v>212.34</c:v>
                </c:pt>
                <c:pt idx="93">
                  <c:v>202.64599999999999</c:v>
                </c:pt>
                <c:pt idx="94">
                  <c:v>184.63</c:v>
                </c:pt>
                <c:pt idx="95">
                  <c:v>187.636</c:v>
                </c:pt>
                <c:pt idx="96">
                  <c:v>190.81200000000001</c:v>
                </c:pt>
                <c:pt idx="97">
                  <c:v>194.75800000000001</c:v>
                </c:pt>
                <c:pt idx="98">
                  <c:v>194.708</c:v>
                </c:pt>
                <c:pt idx="99">
                  <c:v>196.059</c:v>
                </c:pt>
                <c:pt idx="100">
                  <c:v>194.99</c:v>
                </c:pt>
                <c:pt idx="101">
                  <c:v>192.22800000000001</c:v>
                </c:pt>
                <c:pt idx="102">
                  <c:v>196.673</c:v>
                </c:pt>
                <c:pt idx="103">
                  <c:v>200.982</c:v>
                </c:pt>
                <c:pt idx="104">
                  <c:v>196.88200000000001</c:v>
                </c:pt>
                <c:pt idx="105">
                  <c:v>196.828</c:v>
                </c:pt>
                <c:pt idx="106">
                  <c:v>200.06299999999999</c:v>
                </c:pt>
                <c:pt idx="107">
                  <c:v>205.68700000000001</c:v>
                </c:pt>
                <c:pt idx="108">
                  <c:v>214.24799999999999</c:v>
                </c:pt>
                <c:pt idx="109">
                  <c:v>213.739</c:v>
                </c:pt>
                <c:pt idx="110">
                  <c:v>212.00299999999999</c:v>
                </c:pt>
                <c:pt idx="111">
                  <c:v>204.364</c:v>
                </c:pt>
                <c:pt idx="112">
                  <c:v>207.661</c:v>
                </c:pt>
                <c:pt idx="113">
                  <c:v>212.535</c:v>
                </c:pt>
                <c:pt idx="114">
                  <c:v>199.02500000000001</c:v>
                </c:pt>
                <c:pt idx="115">
                  <c:v>191.92</c:v>
                </c:pt>
                <c:pt idx="116">
                  <c:v>184.922</c:v>
                </c:pt>
                <c:pt idx="117">
                  <c:v>184.41</c:v>
                </c:pt>
                <c:pt idx="118">
                  <c:v>182.43299999999999</c:v>
                </c:pt>
                <c:pt idx="119">
                  <c:v>189.202</c:v>
                </c:pt>
                <c:pt idx="120">
                  <c:v>197.21100000000001</c:v>
                </c:pt>
                <c:pt idx="121">
                  <c:v>201.262</c:v>
                </c:pt>
                <c:pt idx="122">
                  <c:v>200.57400000000001</c:v>
                </c:pt>
                <c:pt idx="123">
                  <c:v>199.42099999999999</c:v>
                </c:pt>
                <c:pt idx="124">
                  <c:v>201.274</c:v>
                </c:pt>
                <c:pt idx="125">
                  <c:v>203.12200000000001</c:v>
                </c:pt>
                <c:pt idx="126">
                  <c:v>210.00800000000001</c:v>
                </c:pt>
                <c:pt idx="127">
                  <c:v>205.95</c:v>
                </c:pt>
                <c:pt idx="128">
                  <c:v>200.209</c:v>
                </c:pt>
                <c:pt idx="129">
                  <c:v>190.61099999999999</c:v>
                </c:pt>
                <c:pt idx="130">
                  <c:v>185.70400000000001</c:v>
                </c:pt>
                <c:pt idx="131">
                  <c:v>183.44499999999999</c:v>
                </c:pt>
                <c:pt idx="132">
                  <c:v>181.83600000000001</c:v>
                </c:pt>
                <c:pt idx="133">
                  <c:v>185.90799999999999</c:v>
                </c:pt>
                <c:pt idx="134">
                  <c:v>188.02699999999999</c:v>
                </c:pt>
                <c:pt idx="135">
                  <c:v>186.76300000000001</c:v>
                </c:pt>
                <c:pt idx="136">
                  <c:v>190.21899999999999</c:v>
                </c:pt>
                <c:pt idx="137">
                  <c:v>189.78299999999999</c:v>
                </c:pt>
                <c:pt idx="138">
                  <c:v>190.68199999999999</c:v>
                </c:pt>
                <c:pt idx="139">
                  <c:v>191.84899999999999</c:v>
                </c:pt>
                <c:pt idx="140">
                  <c:v>191.577</c:v>
                </c:pt>
                <c:pt idx="141">
                  <c:v>192.91200000000001</c:v>
                </c:pt>
                <c:pt idx="142">
                  <c:v>197.75399999999999</c:v>
                </c:pt>
                <c:pt idx="143">
                  <c:v>198.40299999999999</c:v>
                </c:pt>
                <c:pt idx="144">
                  <c:v>193.875</c:v>
                </c:pt>
                <c:pt idx="145">
                  <c:v>197.49799999999999</c:v>
                </c:pt>
                <c:pt idx="146">
                  <c:v>203.209</c:v>
                </c:pt>
                <c:pt idx="147">
                  <c:v>207.50700000000001</c:v>
                </c:pt>
                <c:pt idx="148">
                  <c:v>214.34899999999999</c:v>
                </c:pt>
                <c:pt idx="149">
                  <c:v>216.43899999999999</c:v>
                </c:pt>
                <c:pt idx="150">
                  <c:v>202.85499999999999</c:v>
                </c:pt>
                <c:pt idx="151">
                  <c:v>204.37700000000001</c:v>
                </c:pt>
                <c:pt idx="152">
                  <c:v>207.477</c:v>
                </c:pt>
                <c:pt idx="153">
                  <c:v>220.637</c:v>
                </c:pt>
                <c:pt idx="154">
                  <c:v>224.95699999999999</c:v>
                </c:pt>
                <c:pt idx="155">
                  <c:v>235.06899999999999</c:v>
                </c:pt>
                <c:pt idx="156">
                  <c:v>249.363</c:v>
                </c:pt>
                <c:pt idx="157">
                  <c:v>254.85300000000001</c:v>
                </c:pt>
                <c:pt idx="158">
                  <c:v>255.59899999999999</c:v>
                </c:pt>
                <c:pt idx="159">
                  <c:v>247.84299999999999</c:v>
                </c:pt>
                <c:pt idx="160">
                  <c:v>246.52099999999999</c:v>
                </c:pt>
                <c:pt idx="161">
                  <c:v>247.541</c:v>
                </c:pt>
                <c:pt idx="162">
                  <c:v>247.11600000000001</c:v>
                </c:pt>
                <c:pt idx="163">
                  <c:v>244.18600000000001</c:v>
                </c:pt>
                <c:pt idx="164">
                  <c:v>237.446</c:v>
                </c:pt>
                <c:pt idx="165">
                  <c:v>237.29499999999999</c:v>
                </c:pt>
                <c:pt idx="166">
                  <c:v>233.988</c:v>
                </c:pt>
                <c:pt idx="167">
                  <c:v>221.63399999999999</c:v>
                </c:pt>
                <c:pt idx="168">
                  <c:v>221.00200000000001</c:v>
                </c:pt>
                <c:pt idx="169">
                  <c:v>220.238</c:v>
                </c:pt>
                <c:pt idx="170">
                  <c:v>225.828</c:v>
                </c:pt>
                <c:pt idx="171">
                  <c:v>234.41900000000001</c:v>
                </c:pt>
                <c:pt idx="172">
                  <c:v>235.04900000000001</c:v>
                </c:pt>
                <c:pt idx="173">
                  <c:v>229.23400000000001</c:v>
                </c:pt>
                <c:pt idx="174">
                  <c:v>224.37799999999999</c:v>
                </c:pt>
                <c:pt idx="175">
                  <c:v>219.81399999999999</c:v>
                </c:pt>
                <c:pt idx="176">
                  <c:v>221.05699999999999</c:v>
                </c:pt>
                <c:pt idx="177">
                  <c:v>224.64400000000001</c:v>
                </c:pt>
                <c:pt idx="178">
                  <c:v>228.10400000000001</c:v>
                </c:pt>
                <c:pt idx="179">
                  <c:v>230.09200000000001</c:v>
                </c:pt>
                <c:pt idx="180">
                  <c:v>233.60300000000001</c:v>
                </c:pt>
                <c:pt idx="181">
                  <c:v>237.94399999999999</c:v>
                </c:pt>
                <c:pt idx="182">
                  <c:v>238.684</c:v>
                </c:pt>
                <c:pt idx="183">
                  <c:v>241.68700000000001</c:v>
                </c:pt>
                <c:pt idx="184">
                  <c:v>245.739</c:v>
                </c:pt>
                <c:pt idx="185">
                  <c:v>248.76499999999999</c:v>
                </c:pt>
                <c:pt idx="186">
                  <c:v>249.916</c:v>
                </c:pt>
                <c:pt idx="187">
                  <c:v>259.18299999999999</c:v>
                </c:pt>
                <c:pt idx="188">
                  <c:v>262.86799999999999</c:v>
                </c:pt>
                <c:pt idx="189">
                  <c:v>263.77999999999997</c:v>
                </c:pt>
                <c:pt idx="190">
                  <c:v>257.03699999999998</c:v>
                </c:pt>
                <c:pt idx="191">
                  <c:v>256.86700000000002</c:v>
                </c:pt>
                <c:pt idx="192">
                  <c:v>259.012</c:v>
                </c:pt>
                <c:pt idx="193">
                  <c:v>250.68100000000001</c:v>
                </c:pt>
                <c:pt idx="194">
                  <c:v>243.56899999999999</c:v>
                </c:pt>
                <c:pt idx="195">
                  <c:v>250.06200000000001</c:v>
                </c:pt>
                <c:pt idx="196">
                  <c:v>249.85</c:v>
                </c:pt>
                <c:pt idx="197">
                  <c:v>253.446</c:v>
                </c:pt>
                <c:pt idx="198">
                  <c:v>254.96299999999999</c:v>
                </c:pt>
                <c:pt idx="199">
                  <c:v>245.29400000000001</c:v>
                </c:pt>
                <c:pt idx="200">
                  <c:v>243.53100000000001</c:v>
                </c:pt>
                <c:pt idx="201">
                  <c:v>235.83799999999999</c:v>
                </c:pt>
                <c:pt idx="202">
                  <c:v>246.76499999999999</c:v>
                </c:pt>
                <c:pt idx="203">
                  <c:v>243.24100000000001</c:v>
                </c:pt>
                <c:pt idx="204">
                  <c:v>234.70400000000001</c:v>
                </c:pt>
                <c:pt idx="205">
                  <c:v>224</c:v>
                </c:pt>
                <c:pt idx="206">
                  <c:v>219.35</c:v>
                </c:pt>
                <c:pt idx="207">
                  <c:v>213.69300000000001</c:v>
                </c:pt>
                <c:pt idx="208">
                  <c:v>260.86200000000002</c:v>
                </c:pt>
                <c:pt idx="209">
                  <c:v>257.66399999999999</c:v>
                </c:pt>
                <c:pt idx="210">
                  <c:v>253.315</c:v>
                </c:pt>
                <c:pt idx="211">
                  <c:v>251.84</c:v>
                </c:pt>
                <c:pt idx="212">
                  <c:v>247.209</c:v>
                </c:pt>
                <c:pt idx="213">
                  <c:v>259.56700000000001</c:v>
                </c:pt>
                <c:pt idx="214">
                  <c:v>261.33499999999998</c:v>
                </c:pt>
                <c:pt idx="215">
                  <c:v>251.26400000000001</c:v>
                </c:pt>
                <c:pt idx="216">
                  <c:v>250.249</c:v>
                </c:pt>
                <c:pt idx="217">
                  <c:v>249.3</c:v>
                </c:pt>
                <c:pt idx="218">
                  <c:v>246.21799999999999</c:v>
                </c:pt>
                <c:pt idx="219">
                  <c:v>240.60900000000001</c:v>
                </c:pt>
                <c:pt idx="220">
                  <c:v>234.614</c:v>
                </c:pt>
                <c:pt idx="221">
                  <c:v>236.76400000000001</c:v>
                </c:pt>
                <c:pt idx="222">
                  <c:v>238.63399999999999</c:v>
                </c:pt>
                <c:pt idx="223">
                  <c:v>249.69</c:v>
                </c:pt>
                <c:pt idx="224">
                  <c:v>266.15800000000002</c:v>
                </c:pt>
                <c:pt idx="225">
                  <c:v>270.45800000000003</c:v>
                </c:pt>
                <c:pt idx="226">
                  <c:v>284.35500000000002</c:v>
                </c:pt>
                <c:pt idx="227">
                  <c:v>291.63299999999998</c:v>
                </c:pt>
                <c:pt idx="228">
                  <c:v>273.67399999999998</c:v>
                </c:pt>
                <c:pt idx="229">
                  <c:v>264.76900000000001</c:v>
                </c:pt>
                <c:pt idx="230">
                  <c:v>259.57799999999997</c:v>
                </c:pt>
                <c:pt idx="231">
                  <c:v>262.19499999999999</c:v>
                </c:pt>
                <c:pt idx="232">
                  <c:v>269.803</c:v>
                </c:pt>
                <c:pt idx="233">
                  <c:v>277.99099999999999</c:v>
                </c:pt>
                <c:pt idx="234">
                  <c:v>285.34300000000002</c:v>
                </c:pt>
                <c:pt idx="235">
                  <c:v>301.82600000000002</c:v>
                </c:pt>
                <c:pt idx="236">
                  <c:v>286.50400000000002</c:v>
                </c:pt>
                <c:pt idx="237">
                  <c:v>267.45800000000003</c:v>
                </c:pt>
                <c:pt idx="238">
                  <c:v>260.952</c:v>
                </c:pt>
                <c:pt idx="239">
                  <c:v>256.90899999999999</c:v>
                </c:pt>
                <c:pt idx="240">
                  <c:v>242.828</c:v>
                </c:pt>
                <c:pt idx="241">
                  <c:v>234.791</c:v>
                </c:pt>
                <c:pt idx="242">
                  <c:v>229.24100000000001</c:v>
                </c:pt>
                <c:pt idx="243">
                  <c:v>241.20500000000001</c:v>
                </c:pt>
                <c:pt idx="244">
                  <c:v>247.99299999999999</c:v>
                </c:pt>
                <c:pt idx="245">
                  <c:v>249.19200000000001</c:v>
                </c:pt>
                <c:pt idx="246">
                  <c:v>248.626</c:v>
                </c:pt>
                <c:pt idx="247">
                  <c:v>248.49199999999999</c:v>
                </c:pt>
                <c:pt idx="248">
                  <c:v>237.22</c:v>
                </c:pt>
                <c:pt idx="249">
                  <c:v>229.744</c:v>
                </c:pt>
                <c:pt idx="250">
                  <c:v>230.65</c:v>
                </c:pt>
                <c:pt idx="251">
                  <c:v>230.19</c:v>
                </c:pt>
                <c:pt idx="252">
                  <c:v>231.93799999999999</c:v>
                </c:pt>
                <c:pt idx="253">
                  <c:v>242.529</c:v>
                </c:pt>
                <c:pt idx="254">
                  <c:v>247.82400000000001</c:v>
                </c:pt>
                <c:pt idx="255">
                  <c:v>236.60599999999999</c:v>
                </c:pt>
                <c:pt idx="256">
                  <c:v>225.78</c:v>
                </c:pt>
                <c:pt idx="257">
                  <c:v>220.08199999999999</c:v>
                </c:pt>
                <c:pt idx="258">
                  <c:v>221.73400000000001</c:v>
                </c:pt>
                <c:pt idx="259">
                  <c:v>227.3</c:v>
                </c:pt>
                <c:pt idx="260">
                  <c:v>232.06</c:v>
                </c:pt>
                <c:pt idx="261">
                  <c:v>244.31</c:v>
                </c:pt>
                <c:pt idx="262">
                  <c:v>253.09</c:v>
                </c:pt>
                <c:pt idx="263">
                  <c:v>259.17200000000003</c:v>
                </c:pt>
                <c:pt idx="264">
                  <c:v>250.69300000000001</c:v>
                </c:pt>
                <c:pt idx="265">
                  <c:v>245.52500000000001</c:v>
                </c:pt>
                <c:pt idx="266">
                  <c:v>241.881</c:v>
                </c:pt>
                <c:pt idx="267">
                  <c:v>238.14</c:v>
                </c:pt>
                <c:pt idx="268">
                  <c:v>240.64599999999999</c:v>
                </c:pt>
                <c:pt idx="269">
                  <c:v>262.541</c:v>
                </c:pt>
                <c:pt idx="270">
                  <c:v>276.86099999999999</c:v>
                </c:pt>
                <c:pt idx="271">
                  <c:v>278.57799999999997</c:v>
                </c:pt>
                <c:pt idx="272">
                  <c:v>282.18599999999998</c:v>
                </c:pt>
                <c:pt idx="273">
                  <c:v>283.57900000000001</c:v>
                </c:pt>
                <c:pt idx="274">
                  <c:v>274.50599999999997</c:v>
                </c:pt>
                <c:pt idx="275">
                  <c:v>283.98</c:v>
                </c:pt>
                <c:pt idx="276">
                  <c:v>293.161</c:v>
                </c:pt>
                <c:pt idx="277">
                  <c:v>295.233</c:v>
                </c:pt>
                <c:pt idx="278">
                  <c:v>301.86599999999999</c:v>
                </c:pt>
                <c:pt idx="279">
                  <c:v>315.17200000000003</c:v>
                </c:pt>
                <c:pt idx="280">
                  <c:v>325.16000000000003</c:v>
                </c:pt>
                <c:pt idx="281">
                  <c:v>323.892</c:v>
                </c:pt>
                <c:pt idx="282">
                  <c:v>317.49900000000002</c:v>
                </c:pt>
                <c:pt idx="283">
                  <c:v>324.60199999999998</c:v>
                </c:pt>
                <c:pt idx="284">
                  <c:v>322.76499999999999</c:v>
                </c:pt>
                <c:pt idx="285">
                  <c:v>325.72899999999998</c:v>
                </c:pt>
                <c:pt idx="286">
                  <c:v>324.45400000000001</c:v>
                </c:pt>
                <c:pt idx="287">
                  <c:v>329.76</c:v>
                </c:pt>
                <c:pt idx="288">
                  <c:v>318.78100000000001</c:v>
                </c:pt>
                <c:pt idx="289">
                  <c:v>313.291</c:v>
                </c:pt>
                <c:pt idx="290">
                  <c:v>315.798</c:v>
                </c:pt>
                <c:pt idx="291">
                  <c:v>318.75099999999998</c:v>
                </c:pt>
                <c:pt idx="292">
                  <c:v>316.87099999999998</c:v>
                </c:pt>
                <c:pt idx="293">
                  <c:v>323.41300000000001</c:v>
                </c:pt>
                <c:pt idx="294">
                  <c:v>324.41399999999999</c:v>
                </c:pt>
                <c:pt idx="295">
                  <c:v>328.03300000000002</c:v>
                </c:pt>
                <c:pt idx="296">
                  <c:v>317.05399999999997</c:v>
                </c:pt>
                <c:pt idx="297">
                  <c:v>326.50900000000001</c:v>
                </c:pt>
                <c:pt idx="298">
                  <c:v>319.66500000000002</c:v>
                </c:pt>
                <c:pt idx="299">
                  <c:v>309.94499999999999</c:v>
                </c:pt>
                <c:pt idx="300">
                  <c:v>291.18599999999998</c:v>
                </c:pt>
                <c:pt idx="301">
                  <c:v>291.19299999999998</c:v>
                </c:pt>
                <c:pt idx="302">
                  <c:v>290.267</c:v>
                </c:pt>
                <c:pt idx="303">
                  <c:v>296.97300000000001</c:v>
                </c:pt>
                <c:pt idx="304">
                  <c:v>303.20699999999999</c:v>
                </c:pt>
                <c:pt idx="305">
                  <c:v>308.43099999999998</c:v>
                </c:pt>
                <c:pt idx="306">
                  <c:v>301.28199999999998</c:v>
                </c:pt>
                <c:pt idx="307">
                  <c:v>294.08600000000001</c:v>
                </c:pt>
                <c:pt idx="308">
                  <c:v>289.00200000000001</c:v>
                </c:pt>
                <c:pt idx="309">
                  <c:v>287.97199999999998</c:v>
                </c:pt>
                <c:pt idx="310">
                  <c:v>284.45999999999998</c:v>
                </c:pt>
                <c:pt idx="311">
                  <c:v>285.08999999999997</c:v>
                </c:pt>
                <c:pt idx="312">
                  <c:v>284.13400000000001</c:v>
                </c:pt>
                <c:pt idx="313">
                  <c:v>299.32100000000003</c:v>
                </c:pt>
                <c:pt idx="314">
                  <c:v>312.85300000000001</c:v>
                </c:pt>
                <c:pt idx="315">
                  <c:v>322.55099999999999</c:v>
                </c:pt>
                <c:pt idx="316">
                  <c:v>320.72300000000001</c:v>
                </c:pt>
                <c:pt idx="317">
                  <c:v>320.25</c:v>
                </c:pt>
                <c:pt idx="318">
                  <c:v>320.029</c:v>
                </c:pt>
                <c:pt idx="319">
                  <c:v>319.86200000000002</c:v>
                </c:pt>
                <c:pt idx="320">
                  <c:v>317.70299999999997</c:v>
                </c:pt>
                <c:pt idx="321">
                  <c:v>320.70299999999997</c:v>
                </c:pt>
                <c:pt idx="322">
                  <c:v>319.154</c:v>
                </c:pt>
                <c:pt idx="323">
                  <c:v>334.44299999999998</c:v>
                </c:pt>
                <c:pt idx="324">
                  <c:v>343.03300000000002</c:v>
                </c:pt>
                <c:pt idx="325">
                  <c:v>350.27199999999999</c:v>
                </c:pt>
                <c:pt idx="326">
                  <c:v>348.86700000000002</c:v>
                </c:pt>
                <c:pt idx="327">
                  <c:v>358.447</c:v>
                </c:pt>
                <c:pt idx="328">
                  <c:v>355.37799999999999</c:v>
                </c:pt>
                <c:pt idx="329">
                  <c:v>346.38600000000002</c:v>
                </c:pt>
                <c:pt idx="330">
                  <c:v>341.55399999999997</c:v>
                </c:pt>
                <c:pt idx="331">
                  <c:v>329.13099999999997</c:v>
                </c:pt>
                <c:pt idx="332">
                  <c:v>333.81400000000002</c:v>
                </c:pt>
                <c:pt idx="333">
                  <c:v>337.41899999999998</c:v>
                </c:pt>
                <c:pt idx="334">
                  <c:v>335.29300000000001</c:v>
                </c:pt>
                <c:pt idx="335">
                  <c:v>354.45699999999999</c:v>
                </c:pt>
                <c:pt idx="336">
                  <c:v>360.98500000000001</c:v>
                </c:pt>
                <c:pt idx="337">
                  <c:v>367.12599999999998</c:v>
                </c:pt>
                <c:pt idx="338">
                  <c:v>384.93799999999999</c:v>
                </c:pt>
                <c:pt idx="339">
                  <c:v>382.28699999999998</c:v>
                </c:pt>
                <c:pt idx="340">
                  <c:v>374.77100000000002</c:v>
                </c:pt>
                <c:pt idx="341">
                  <c:v>343.33800000000002</c:v>
                </c:pt>
                <c:pt idx="342">
                  <c:v>337.13900000000001</c:v>
                </c:pt>
                <c:pt idx="343">
                  <c:v>335.327</c:v>
                </c:pt>
                <c:pt idx="344">
                  <c:v>316.75799999999998</c:v>
                </c:pt>
                <c:pt idx="345">
                  <c:v>317.00900000000001</c:v>
                </c:pt>
                <c:pt idx="346">
                  <c:v>330.83800000000002</c:v>
                </c:pt>
                <c:pt idx="347">
                  <c:v>342.46600000000001</c:v>
                </c:pt>
                <c:pt idx="348">
                  <c:v>356.03100000000001</c:v>
                </c:pt>
                <c:pt idx="349">
                  <c:v>350.26400000000001</c:v>
                </c:pt>
                <c:pt idx="350">
                  <c:v>345.80700000000002</c:v>
                </c:pt>
                <c:pt idx="351">
                  <c:v>339.86</c:v>
                </c:pt>
                <c:pt idx="352">
                  <c:v>344.79300000000001</c:v>
                </c:pt>
                <c:pt idx="353">
                  <c:v>348.42</c:v>
                </c:pt>
                <c:pt idx="354">
                  <c:v>347.28399999999999</c:v>
                </c:pt>
                <c:pt idx="355">
                  <c:v>345.92399999999998</c:v>
                </c:pt>
                <c:pt idx="356">
                  <c:v>349.06900000000002</c:v>
                </c:pt>
                <c:pt idx="357">
                  <c:v>373.76400000000001</c:v>
                </c:pt>
                <c:pt idx="358">
                  <c:v>381.279</c:v>
                </c:pt>
                <c:pt idx="359">
                  <c:v>370.50299999999999</c:v>
                </c:pt>
                <c:pt idx="360">
                  <c:v>350.71300000000002</c:v>
                </c:pt>
                <c:pt idx="361">
                  <c:v>354.69799999999998</c:v>
                </c:pt>
                <c:pt idx="362">
                  <c:v>364.495</c:v>
                </c:pt>
                <c:pt idx="363">
                  <c:v>364.54300000000001</c:v>
                </c:pt>
                <c:pt idx="364">
                  <c:v>363.47199999999998</c:v>
                </c:pt>
                <c:pt idx="365">
                  <c:v>384.19499999999999</c:v>
                </c:pt>
                <c:pt idx="366">
                  <c:v>397.31299999999999</c:v>
                </c:pt>
                <c:pt idx="367">
                  <c:v>396.721</c:v>
                </c:pt>
                <c:pt idx="368">
                  <c:v>401.75200000000001</c:v>
                </c:pt>
                <c:pt idx="369">
                  <c:v>411.98700000000002</c:v>
                </c:pt>
                <c:pt idx="370">
                  <c:v>411.62599999999998</c:v>
                </c:pt>
                <c:pt idx="371">
                  <c:v>407.97</c:v>
                </c:pt>
                <c:pt idx="372">
                  <c:v>399.57</c:v>
                </c:pt>
                <c:pt idx="373">
                  <c:v>399.31299999999999</c:v>
                </c:pt>
                <c:pt idx="374">
                  <c:v>410.12400000000002</c:v>
                </c:pt>
                <c:pt idx="375">
                  <c:v>404.916</c:v>
                </c:pt>
                <c:pt idx="376">
                  <c:v>414.95</c:v>
                </c:pt>
                <c:pt idx="377">
                  <c:v>415.31700000000001</c:v>
                </c:pt>
                <c:pt idx="378">
                  <c:v>405.42599999999999</c:v>
                </c:pt>
                <c:pt idx="379">
                  <c:v>409.10399999999998</c:v>
                </c:pt>
                <c:pt idx="380">
                  <c:v>404.762</c:v>
                </c:pt>
                <c:pt idx="381">
                  <c:v>420.43299999999999</c:v>
                </c:pt>
                <c:pt idx="382">
                  <c:v>432.10899999999998</c:v>
                </c:pt>
                <c:pt idx="383">
                  <c:v>443.322</c:v>
                </c:pt>
                <c:pt idx="384">
                  <c:v>445.58699999999999</c:v>
                </c:pt>
                <c:pt idx="385">
                  <c:v>428.053</c:v>
                </c:pt>
                <c:pt idx="386">
                  <c:v>416.27199999999999</c:v>
                </c:pt>
                <c:pt idx="387">
                  <c:v>415.52300000000002</c:v>
                </c:pt>
                <c:pt idx="388">
                  <c:v>416.31599999999997</c:v>
                </c:pt>
                <c:pt idx="389">
                  <c:v>411.17599999999999</c:v>
                </c:pt>
                <c:pt idx="390">
                  <c:v>412.298</c:v>
                </c:pt>
                <c:pt idx="391">
                  <c:v>406.72199999999998</c:v>
                </c:pt>
                <c:pt idx="392">
                  <c:v>404.346</c:v>
                </c:pt>
                <c:pt idx="393">
                  <c:v>401.56400000000002</c:v>
                </c:pt>
                <c:pt idx="394">
                  <c:v>395.60500000000002</c:v>
                </c:pt>
                <c:pt idx="395">
                  <c:v>393.66199999999998</c:v>
                </c:pt>
                <c:pt idx="396">
                  <c:v>390.57</c:v>
                </c:pt>
                <c:pt idx="397">
                  <c:v>407.27800000000002</c:v>
                </c:pt>
                <c:pt idx="398">
                  <c:v>429.79700000000003</c:v>
                </c:pt>
                <c:pt idx="399">
                  <c:v>433.52100000000002</c:v>
                </c:pt>
                <c:pt idx="400">
                  <c:v>432.17700000000002</c:v>
                </c:pt>
                <c:pt idx="401">
                  <c:v>432.19900000000001</c:v>
                </c:pt>
                <c:pt idx="402">
                  <c:v>417.19200000000001</c:v>
                </c:pt>
                <c:pt idx="403">
                  <c:v>408.83199999999999</c:v>
                </c:pt>
                <c:pt idx="404">
                  <c:v>396.851</c:v>
                </c:pt>
                <c:pt idx="405">
                  <c:v>399.476</c:v>
                </c:pt>
                <c:pt idx="406">
                  <c:v>387.28399999999999</c:v>
                </c:pt>
                <c:pt idx="407">
                  <c:v>375.32</c:v>
                </c:pt>
                <c:pt idx="408">
                  <c:v>372.88499999999999</c:v>
                </c:pt>
                <c:pt idx="409">
                  <c:v>368.41399999999999</c:v>
                </c:pt>
                <c:pt idx="410">
                  <c:v>376.83800000000002</c:v>
                </c:pt>
                <c:pt idx="411">
                  <c:v>381.096</c:v>
                </c:pt>
                <c:pt idx="412">
                  <c:v>382.47899999999998</c:v>
                </c:pt>
                <c:pt idx="413">
                  <c:v>396.43099999999998</c:v>
                </c:pt>
                <c:pt idx="414">
                  <c:v>381.68299999999999</c:v>
                </c:pt>
                <c:pt idx="415">
                  <c:v>375.08</c:v>
                </c:pt>
                <c:pt idx="416">
                  <c:v>369.65899999999999</c:v>
                </c:pt>
                <c:pt idx="417">
                  <c:v>353.10700000000003</c:v>
                </c:pt>
                <c:pt idx="418">
                  <c:v>344.88299999999998</c:v>
                </c:pt>
                <c:pt idx="419">
                  <c:v>338.95400000000001</c:v>
                </c:pt>
                <c:pt idx="420">
                  <c:v>329.61799999999999</c:v>
                </c:pt>
                <c:pt idx="421">
                  <c:v>315.952</c:v>
                </c:pt>
                <c:pt idx="422">
                  <c:v>315.94400000000002</c:v>
                </c:pt>
                <c:pt idx="423">
                  <c:v>320.86</c:v>
                </c:pt>
                <c:pt idx="424">
                  <c:v>319.77300000000002</c:v>
                </c:pt>
                <c:pt idx="425">
                  <c:v>317.67200000000003</c:v>
                </c:pt>
                <c:pt idx="426">
                  <c:v>324.30900000000003</c:v>
                </c:pt>
                <c:pt idx="427">
                  <c:v>336.39800000000002</c:v>
                </c:pt>
                <c:pt idx="428">
                  <c:v>345.40600000000001</c:v>
                </c:pt>
                <c:pt idx="429">
                  <c:v>347.18799999999999</c:v>
                </c:pt>
                <c:pt idx="430">
                  <c:v>350.67599999999999</c:v>
                </c:pt>
                <c:pt idx="431">
                  <c:v>338.97899999999998</c:v>
                </c:pt>
                <c:pt idx="432">
                  <c:v>337.27499999999998</c:v>
                </c:pt>
                <c:pt idx="433">
                  <c:v>334.55599999999998</c:v>
                </c:pt>
                <c:pt idx="434">
                  <c:v>329.04700000000003</c:v>
                </c:pt>
                <c:pt idx="435">
                  <c:v>333.09699999999998</c:v>
                </c:pt>
                <c:pt idx="436">
                  <c:v>332.041</c:v>
                </c:pt>
                <c:pt idx="437">
                  <c:v>324.89999999999998</c:v>
                </c:pt>
                <c:pt idx="438">
                  <c:v>326.67399999999998</c:v>
                </c:pt>
                <c:pt idx="439">
                  <c:v>327.28500000000003</c:v>
                </c:pt>
                <c:pt idx="440">
                  <c:v>326.029</c:v>
                </c:pt>
                <c:pt idx="441">
                  <c:v>324.41899999999998</c:v>
                </c:pt>
                <c:pt idx="442">
                  <c:v>313.57</c:v>
                </c:pt>
                <c:pt idx="443">
                  <c:v>313.63099999999997</c:v>
                </c:pt>
                <c:pt idx="444">
                  <c:v>315.73700000000002</c:v>
                </c:pt>
                <c:pt idx="445">
                  <c:v>308.15699999999998</c:v>
                </c:pt>
                <c:pt idx="446">
                  <c:v>304.97899999999998</c:v>
                </c:pt>
                <c:pt idx="447">
                  <c:v>305.755</c:v>
                </c:pt>
                <c:pt idx="448">
                  <c:v>316.70400000000001</c:v>
                </c:pt>
                <c:pt idx="449">
                  <c:v>316.10300000000001</c:v>
                </c:pt>
                <c:pt idx="450">
                  <c:v>325.44299999999998</c:v>
                </c:pt>
                <c:pt idx="451">
                  <c:v>319.78199999999998</c:v>
                </c:pt>
                <c:pt idx="452">
                  <c:v>321.35500000000002</c:v>
                </c:pt>
                <c:pt idx="453">
                  <c:v>346.25200000000001</c:v>
                </c:pt>
                <c:pt idx="454">
                  <c:v>347.71699999999998</c:v>
                </c:pt>
                <c:pt idx="455">
                  <c:v>343.13900000000001</c:v>
                </c:pt>
                <c:pt idx="456">
                  <c:v>342.36900000000003</c:v>
                </c:pt>
                <c:pt idx="457">
                  <c:v>344.233</c:v>
                </c:pt>
                <c:pt idx="458">
                  <c:v>348.43099999999998</c:v>
                </c:pt>
                <c:pt idx="459">
                  <c:v>356.31900000000002</c:v>
                </c:pt>
                <c:pt idx="460">
                  <c:v>363.20400000000001</c:v>
                </c:pt>
                <c:pt idx="461">
                  <c:v>372.65499999999997</c:v>
                </c:pt>
                <c:pt idx="462">
                  <c:v>374.67200000000003</c:v>
                </c:pt>
                <c:pt idx="463">
                  <c:v>369.16300000000001</c:v>
                </c:pt>
                <c:pt idx="464">
                  <c:v>372.786</c:v>
                </c:pt>
                <c:pt idx="465">
                  <c:v>383.89299999999997</c:v>
                </c:pt>
                <c:pt idx="466">
                  <c:v>391.69</c:v>
                </c:pt>
                <c:pt idx="467">
                  <c:v>395.85899999999998</c:v>
                </c:pt>
                <c:pt idx="468">
                  <c:v>394.25799999999998</c:v>
                </c:pt>
                <c:pt idx="469">
                  <c:v>389.392</c:v>
                </c:pt>
                <c:pt idx="470">
                  <c:v>380.95100000000002</c:v>
                </c:pt>
                <c:pt idx="471">
                  <c:v>366.62799999999999</c:v>
                </c:pt>
                <c:pt idx="472">
                  <c:v>359.14699999999999</c:v>
                </c:pt>
                <c:pt idx="473">
                  <c:v>357.995</c:v>
                </c:pt>
                <c:pt idx="474">
                  <c:v>353.55</c:v>
                </c:pt>
                <c:pt idx="475">
                  <c:v>358.089</c:v>
                </c:pt>
                <c:pt idx="476">
                  <c:v>354.06700000000001</c:v>
                </c:pt>
                <c:pt idx="477">
                  <c:v>350.53</c:v>
                </c:pt>
                <c:pt idx="478">
                  <c:v>353.57799999999997</c:v>
                </c:pt>
                <c:pt idx="479">
                  <c:v>365.73099999999999</c:v>
                </c:pt>
                <c:pt idx="480">
                  <c:v>367.077</c:v>
                </c:pt>
                <c:pt idx="481">
                  <c:v>365.91899999999998</c:v>
                </c:pt>
                <c:pt idx="482">
                  <c:v>367.28500000000003</c:v>
                </c:pt>
                <c:pt idx="483">
                  <c:v>354.93400000000003</c:v>
                </c:pt>
                <c:pt idx="484">
                  <c:v>354.423</c:v>
                </c:pt>
                <c:pt idx="485">
                  <c:v>341.44499999999999</c:v>
                </c:pt>
                <c:pt idx="486">
                  <c:v>322.791</c:v>
                </c:pt>
                <c:pt idx="487">
                  <c:v>320.738</c:v>
                </c:pt>
                <c:pt idx="488">
                  <c:v>319.64600000000002</c:v>
                </c:pt>
                <c:pt idx="489">
                  <c:v>322.404</c:v>
                </c:pt>
                <c:pt idx="490">
                  <c:v>322.19200000000001</c:v>
                </c:pt>
                <c:pt idx="491">
                  <c:v>316.02100000000002</c:v>
                </c:pt>
                <c:pt idx="492">
                  <c:v>310.84300000000002</c:v>
                </c:pt>
                <c:pt idx="493">
                  <c:v>312.99299999999999</c:v>
                </c:pt>
                <c:pt idx="494">
                  <c:v>315.68700000000001</c:v>
                </c:pt>
                <c:pt idx="495">
                  <c:v>316.23700000000002</c:v>
                </c:pt>
                <c:pt idx="496">
                  <c:v>317.25</c:v>
                </c:pt>
                <c:pt idx="497">
                  <c:v>327.358</c:v>
                </c:pt>
                <c:pt idx="498">
                  <c:v>327.37099999999998</c:v>
                </c:pt>
                <c:pt idx="499">
                  <c:v>329.71100000000001</c:v>
                </c:pt>
                <c:pt idx="500">
                  <c:v>331.87700000000001</c:v>
                </c:pt>
                <c:pt idx="501">
                  <c:v>330.47199999999998</c:v>
                </c:pt>
                <c:pt idx="502">
                  <c:v>329.476</c:v>
                </c:pt>
                <c:pt idx="503">
                  <c:v>329.29300000000001</c:v>
                </c:pt>
                <c:pt idx="504">
                  <c:v>327.44900000000001</c:v>
                </c:pt>
                <c:pt idx="505">
                  <c:v>330.19499999999999</c:v>
                </c:pt>
                <c:pt idx="506">
                  <c:v>328.74900000000002</c:v>
                </c:pt>
                <c:pt idx="507">
                  <c:v>330.24200000000002</c:v>
                </c:pt>
                <c:pt idx="508">
                  <c:v>319.89999999999998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52-4403-B741-2E8DE2A9C94B}"/>
            </c:ext>
          </c:extLst>
        </c:ser>
        <c:ser>
          <c:idx val="4"/>
          <c:order val="4"/>
          <c:tx>
            <c:strRef>
              <c:f>telefo!$B$36</c:f>
              <c:strCache>
                <c:ptCount val="1"/>
                <c:pt idx="0">
                  <c:v>TELEFO 4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telefo!$F$36:$SL$36</c:f>
              <c:numCache>
                <c:formatCode>0</c:formatCode>
                <c:ptCount val="501"/>
                <c:pt idx="0">
                  <c:v>355.26900000000001</c:v>
                </c:pt>
                <c:pt idx="1">
                  <c:v>355.49200000000002</c:v>
                </c:pt>
                <c:pt idx="2">
                  <c:v>366.06099999999998</c:v>
                </c:pt>
                <c:pt idx="3">
                  <c:v>373.66300000000001</c:v>
                </c:pt>
                <c:pt idx="4">
                  <c:v>379.94400000000002</c:v>
                </c:pt>
                <c:pt idx="5">
                  <c:v>388.06799999999998</c:v>
                </c:pt>
                <c:pt idx="6">
                  <c:v>391.31599999999997</c:v>
                </c:pt>
                <c:pt idx="7">
                  <c:v>391.947</c:v>
                </c:pt>
                <c:pt idx="8">
                  <c:v>390.62299999999999</c:v>
                </c:pt>
                <c:pt idx="9">
                  <c:v>386.52800000000002</c:v>
                </c:pt>
                <c:pt idx="10">
                  <c:v>381.52800000000002</c:v>
                </c:pt>
                <c:pt idx="11">
                  <c:v>383.80200000000002</c:v>
                </c:pt>
                <c:pt idx="12">
                  <c:v>367.59</c:v>
                </c:pt>
                <c:pt idx="13">
                  <c:v>367.21899999999999</c:v>
                </c:pt>
                <c:pt idx="14">
                  <c:v>359.02300000000002</c:v>
                </c:pt>
                <c:pt idx="15">
                  <c:v>348.58</c:v>
                </c:pt>
                <c:pt idx="16">
                  <c:v>372.61700000000002</c:v>
                </c:pt>
                <c:pt idx="17">
                  <c:v>368.75200000000001</c:v>
                </c:pt>
                <c:pt idx="18">
                  <c:v>375.23700000000002</c:v>
                </c:pt>
                <c:pt idx="19">
                  <c:v>340.08499999999998</c:v>
                </c:pt>
                <c:pt idx="20">
                  <c:v>316.47800000000001</c:v>
                </c:pt>
                <c:pt idx="21">
                  <c:v>299.96499999999997</c:v>
                </c:pt>
                <c:pt idx="22">
                  <c:v>316.596</c:v>
                </c:pt>
                <c:pt idx="23">
                  <c:v>339.762</c:v>
                </c:pt>
                <c:pt idx="24">
                  <c:v>349.14800000000002</c:v>
                </c:pt>
                <c:pt idx="25">
                  <c:v>370.89100000000002</c:v>
                </c:pt>
                <c:pt idx="26">
                  <c:v>374.97399999999999</c:v>
                </c:pt>
                <c:pt idx="27">
                  <c:v>375.505</c:v>
                </c:pt>
                <c:pt idx="28">
                  <c:v>366.57299999999998</c:v>
                </c:pt>
                <c:pt idx="29">
                  <c:v>361.89400000000001</c:v>
                </c:pt>
                <c:pt idx="30">
                  <c:v>375.16800000000001</c:v>
                </c:pt>
                <c:pt idx="31">
                  <c:v>377.98</c:v>
                </c:pt>
                <c:pt idx="32">
                  <c:v>394.58300000000003</c:v>
                </c:pt>
                <c:pt idx="33">
                  <c:v>400.69400000000002</c:v>
                </c:pt>
                <c:pt idx="34">
                  <c:v>402.60300000000001</c:v>
                </c:pt>
                <c:pt idx="35">
                  <c:v>412.47</c:v>
                </c:pt>
                <c:pt idx="36">
                  <c:v>430.80900000000003</c:v>
                </c:pt>
                <c:pt idx="37">
                  <c:v>438.81599999999997</c:v>
                </c:pt>
                <c:pt idx="38">
                  <c:v>437.077</c:v>
                </c:pt>
                <c:pt idx="39">
                  <c:v>416.65100000000001</c:v>
                </c:pt>
                <c:pt idx="40">
                  <c:v>405.755</c:v>
                </c:pt>
                <c:pt idx="41">
                  <c:v>405.64400000000001</c:v>
                </c:pt>
                <c:pt idx="42">
                  <c:v>408.01400000000001</c:v>
                </c:pt>
                <c:pt idx="43">
                  <c:v>405.34500000000003</c:v>
                </c:pt>
                <c:pt idx="44">
                  <c:v>438.31200000000001</c:v>
                </c:pt>
                <c:pt idx="45">
                  <c:v>445.24799999999999</c:v>
                </c:pt>
                <c:pt idx="46">
                  <c:v>448.21699999999998</c:v>
                </c:pt>
                <c:pt idx="47">
                  <c:v>422.411</c:v>
                </c:pt>
                <c:pt idx="48">
                  <c:v>408.60399999999998</c:v>
                </c:pt>
                <c:pt idx="49">
                  <c:v>395.44499999999999</c:v>
                </c:pt>
                <c:pt idx="50">
                  <c:v>390.524</c:v>
                </c:pt>
                <c:pt idx="51">
                  <c:v>412.03500000000003</c:v>
                </c:pt>
                <c:pt idx="52">
                  <c:v>417.73200000000003</c:v>
                </c:pt>
                <c:pt idx="53">
                  <c:v>431.024</c:v>
                </c:pt>
                <c:pt idx="54">
                  <c:v>429.09800000000001</c:v>
                </c:pt>
                <c:pt idx="55">
                  <c:v>407.572</c:v>
                </c:pt>
                <c:pt idx="56">
                  <c:v>399.82299999999998</c:v>
                </c:pt>
                <c:pt idx="57">
                  <c:v>398.81299999999999</c:v>
                </c:pt>
                <c:pt idx="58">
                  <c:v>373.84500000000003</c:v>
                </c:pt>
                <c:pt idx="59">
                  <c:v>368.69600000000003</c:v>
                </c:pt>
                <c:pt idx="60">
                  <c:v>409.142</c:v>
                </c:pt>
                <c:pt idx="61">
                  <c:v>449.88</c:v>
                </c:pt>
                <c:pt idx="62">
                  <c:v>475.81</c:v>
                </c:pt>
                <c:pt idx="63">
                  <c:v>512.08600000000001</c:v>
                </c:pt>
                <c:pt idx="64">
                  <c:v>519.96699999999998</c:v>
                </c:pt>
                <c:pt idx="65">
                  <c:v>517.12800000000004</c:v>
                </c:pt>
                <c:pt idx="66">
                  <c:v>513.86199999999997</c:v>
                </c:pt>
                <c:pt idx="67">
                  <c:v>514.28300000000002</c:v>
                </c:pt>
                <c:pt idx="68">
                  <c:v>518.20600000000002</c:v>
                </c:pt>
                <c:pt idx="69">
                  <c:v>514.20899999999995</c:v>
                </c:pt>
                <c:pt idx="70">
                  <c:v>532.14200000000005</c:v>
                </c:pt>
                <c:pt idx="71">
                  <c:v>550.85599999999999</c:v>
                </c:pt>
                <c:pt idx="72">
                  <c:v>632.88499999999999</c:v>
                </c:pt>
                <c:pt idx="73">
                  <c:v>665.04200000000003</c:v>
                </c:pt>
                <c:pt idx="74">
                  <c:v>638.76</c:v>
                </c:pt>
                <c:pt idx="75">
                  <c:v>663.774</c:v>
                </c:pt>
                <c:pt idx="76">
                  <c:v>655.57299999999998</c:v>
                </c:pt>
                <c:pt idx="77">
                  <c:v>565.47299999999996</c:v>
                </c:pt>
                <c:pt idx="78">
                  <c:v>494.26299999999998</c:v>
                </c:pt>
                <c:pt idx="79">
                  <c:v>412.69600000000003</c:v>
                </c:pt>
                <c:pt idx="80">
                  <c:v>413.36700000000002</c:v>
                </c:pt>
                <c:pt idx="81">
                  <c:v>329.303</c:v>
                </c:pt>
                <c:pt idx="82">
                  <c:v>320.86900000000003</c:v>
                </c:pt>
                <c:pt idx="83">
                  <c:v>332.78800000000001</c:v>
                </c:pt>
                <c:pt idx="84">
                  <c:v>270.50799999999998</c:v>
                </c:pt>
                <c:pt idx="85">
                  <c:v>244.226</c:v>
                </c:pt>
                <c:pt idx="86">
                  <c:v>231.52600000000001</c:v>
                </c:pt>
                <c:pt idx="87">
                  <c:v>234.464</c:v>
                </c:pt>
                <c:pt idx="88">
                  <c:v>262.21300000000002</c:v>
                </c:pt>
                <c:pt idx="89">
                  <c:v>266.02600000000001</c:v>
                </c:pt>
                <c:pt idx="90">
                  <c:v>242.501</c:v>
                </c:pt>
                <c:pt idx="91">
                  <c:v>227.54499999999999</c:v>
                </c:pt>
                <c:pt idx="92">
                  <c:v>222.81800000000001</c:v>
                </c:pt>
                <c:pt idx="93">
                  <c:v>210.672</c:v>
                </c:pt>
                <c:pt idx="94">
                  <c:v>191.11600000000001</c:v>
                </c:pt>
                <c:pt idx="95">
                  <c:v>193.113</c:v>
                </c:pt>
                <c:pt idx="96">
                  <c:v>194.214</c:v>
                </c:pt>
                <c:pt idx="97">
                  <c:v>199.774</c:v>
                </c:pt>
                <c:pt idx="98">
                  <c:v>199.13300000000001</c:v>
                </c:pt>
                <c:pt idx="99">
                  <c:v>199.953</c:v>
                </c:pt>
                <c:pt idx="100">
                  <c:v>199.97</c:v>
                </c:pt>
                <c:pt idx="101">
                  <c:v>199.55</c:v>
                </c:pt>
                <c:pt idx="102">
                  <c:v>203.958</c:v>
                </c:pt>
                <c:pt idx="103">
                  <c:v>208.803</c:v>
                </c:pt>
                <c:pt idx="104">
                  <c:v>204.43299999999999</c:v>
                </c:pt>
                <c:pt idx="105">
                  <c:v>203.321</c:v>
                </c:pt>
                <c:pt idx="106">
                  <c:v>205.923</c:v>
                </c:pt>
                <c:pt idx="107">
                  <c:v>212.97800000000001</c:v>
                </c:pt>
                <c:pt idx="108">
                  <c:v>221.595</c:v>
                </c:pt>
                <c:pt idx="109">
                  <c:v>219.791</c:v>
                </c:pt>
                <c:pt idx="110">
                  <c:v>217.75399999999999</c:v>
                </c:pt>
                <c:pt idx="111">
                  <c:v>211.608</c:v>
                </c:pt>
                <c:pt idx="112">
                  <c:v>216.059</c:v>
                </c:pt>
                <c:pt idx="113">
                  <c:v>228.727</c:v>
                </c:pt>
                <c:pt idx="114">
                  <c:v>214.99799999999999</c:v>
                </c:pt>
                <c:pt idx="115">
                  <c:v>209.977</c:v>
                </c:pt>
                <c:pt idx="116">
                  <c:v>206.05500000000001</c:v>
                </c:pt>
                <c:pt idx="117">
                  <c:v>205.858</c:v>
                </c:pt>
                <c:pt idx="118">
                  <c:v>202.97200000000001</c:v>
                </c:pt>
                <c:pt idx="119">
                  <c:v>208.71600000000001</c:v>
                </c:pt>
                <c:pt idx="120">
                  <c:v>216.24100000000001</c:v>
                </c:pt>
                <c:pt idx="121">
                  <c:v>219.48699999999999</c:v>
                </c:pt>
                <c:pt idx="122">
                  <c:v>217.458</c:v>
                </c:pt>
                <c:pt idx="123">
                  <c:v>216.46899999999999</c:v>
                </c:pt>
                <c:pt idx="124">
                  <c:v>218.28200000000001</c:v>
                </c:pt>
                <c:pt idx="125">
                  <c:v>219.36600000000001</c:v>
                </c:pt>
                <c:pt idx="126">
                  <c:v>227.47300000000001</c:v>
                </c:pt>
                <c:pt idx="127">
                  <c:v>222.59899999999999</c:v>
                </c:pt>
                <c:pt idx="128">
                  <c:v>213.38800000000001</c:v>
                </c:pt>
                <c:pt idx="129">
                  <c:v>205.53299999999999</c:v>
                </c:pt>
                <c:pt idx="130">
                  <c:v>198.81899999999999</c:v>
                </c:pt>
                <c:pt idx="131">
                  <c:v>198.00200000000001</c:v>
                </c:pt>
                <c:pt idx="132">
                  <c:v>195.58199999999999</c:v>
                </c:pt>
                <c:pt idx="133">
                  <c:v>200.29499999999999</c:v>
                </c:pt>
                <c:pt idx="134">
                  <c:v>199.76400000000001</c:v>
                </c:pt>
                <c:pt idx="135">
                  <c:v>200.392</c:v>
                </c:pt>
                <c:pt idx="136">
                  <c:v>201.684</c:v>
                </c:pt>
                <c:pt idx="137">
                  <c:v>201.46199999999999</c:v>
                </c:pt>
                <c:pt idx="138">
                  <c:v>201.71299999999999</c:v>
                </c:pt>
                <c:pt idx="139">
                  <c:v>203.256</c:v>
                </c:pt>
                <c:pt idx="140">
                  <c:v>203.99299999999999</c:v>
                </c:pt>
                <c:pt idx="141">
                  <c:v>205.34700000000001</c:v>
                </c:pt>
                <c:pt idx="142">
                  <c:v>208.75899999999999</c:v>
                </c:pt>
                <c:pt idx="143">
                  <c:v>211.54599999999999</c:v>
                </c:pt>
                <c:pt idx="144">
                  <c:v>206.75800000000001</c:v>
                </c:pt>
                <c:pt idx="145">
                  <c:v>209.97900000000001</c:v>
                </c:pt>
                <c:pt idx="146">
                  <c:v>214.82</c:v>
                </c:pt>
                <c:pt idx="147">
                  <c:v>223.6</c:v>
                </c:pt>
                <c:pt idx="148">
                  <c:v>235.024</c:v>
                </c:pt>
                <c:pt idx="149">
                  <c:v>237.88200000000001</c:v>
                </c:pt>
                <c:pt idx="150">
                  <c:v>228.64099999999999</c:v>
                </c:pt>
                <c:pt idx="151">
                  <c:v>233.221</c:v>
                </c:pt>
                <c:pt idx="152">
                  <c:v>236.63499999999999</c:v>
                </c:pt>
                <c:pt idx="153">
                  <c:v>248.88800000000001</c:v>
                </c:pt>
                <c:pt idx="154">
                  <c:v>248.59100000000001</c:v>
                </c:pt>
                <c:pt idx="155">
                  <c:v>252.309</c:v>
                </c:pt>
                <c:pt idx="156">
                  <c:v>265.22300000000001</c:v>
                </c:pt>
                <c:pt idx="157">
                  <c:v>268.39100000000002</c:v>
                </c:pt>
                <c:pt idx="158">
                  <c:v>270.06299999999999</c:v>
                </c:pt>
                <c:pt idx="159">
                  <c:v>263.67</c:v>
                </c:pt>
                <c:pt idx="160">
                  <c:v>260.69799999999998</c:v>
                </c:pt>
                <c:pt idx="161">
                  <c:v>261.20499999999998</c:v>
                </c:pt>
                <c:pt idx="162">
                  <c:v>259.029</c:v>
                </c:pt>
                <c:pt idx="163">
                  <c:v>254.471</c:v>
                </c:pt>
                <c:pt idx="164">
                  <c:v>248.577</c:v>
                </c:pt>
                <c:pt idx="165">
                  <c:v>248.91800000000001</c:v>
                </c:pt>
                <c:pt idx="166">
                  <c:v>243.34899999999999</c:v>
                </c:pt>
                <c:pt idx="167">
                  <c:v>229.28899999999999</c:v>
                </c:pt>
                <c:pt idx="168">
                  <c:v>228.95699999999999</c:v>
                </c:pt>
                <c:pt idx="169">
                  <c:v>227.446</c:v>
                </c:pt>
                <c:pt idx="170">
                  <c:v>235.01499999999999</c:v>
                </c:pt>
                <c:pt idx="171">
                  <c:v>249.00800000000001</c:v>
                </c:pt>
                <c:pt idx="172">
                  <c:v>250.58799999999999</c:v>
                </c:pt>
                <c:pt idx="173">
                  <c:v>242.47900000000001</c:v>
                </c:pt>
                <c:pt idx="174">
                  <c:v>237.65</c:v>
                </c:pt>
                <c:pt idx="175">
                  <c:v>231.78700000000001</c:v>
                </c:pt>
                <c:pt idx="176">
                  <c:v>234.464</c:v>
                </c:pt>
                <c:pt idx="177">
                  <c:v>237.84100000000001</c:v>
                </c:pt>
                <c:pt idx="178">
                  <c:v>244.203</c:v>
                </c:pt>
                <c:pt idx="179">
                  <c:v>249.67599999999999</c:v>
                </c:pt>
                <c:pt idx="180">
                  <c:v>252.322</c:v>
                </c:pt>
                <c:pt idx="181">
                  <c:v>258.21600000000001</c:v>
                </c:pt>
                <c:pt idx="182">
                  <c:v>260.01600000000002</c:v>
                </c:pt>
                <c:pt idx="183">
                  <c:v>262.40600000000001</c:v>
                </c:pt>
                <c:pt idx="184">
                  <c:v>267.20800000000003</c:v>
                </c:pt>
                <c:pt idx="185">
                  <c:v>270.91300000000001</c:v>
                </c:pt>
                <c:pt idx="186">
                  <c:v>272.166</c:v>
                </c:pt>
                <c:pt idx="187">
                  <c:v>280.03500000000003</c:v>
                </c:pt>
                <c:pt idx="188">
                  <c:v>285.32499999999999</c:v>
                </c:pt>
                <c:pt idx="189">
                  <c:v>285.20299999999997</c:v>
                </c:pt>
                <c:pt idx="190">
                  <c:v>278.16199999999998</c:v>
                </c:pt>
                <c:pt idx="191">
                  <c:v>278.28399999999999</c:v>
                </c:pt>
                <c:pt idx="192">
                  <c:v>279.80200000000002</c:v>
                </c:pt>
                <c:pt idx="193">
                  <c:v>268.56700000000001</c:v>
                </c:pt>
                <c:pt idx="194">
                  <c:v>260.03899999999999</c:v>
                </c:pt>
                <c:pt idx="195">
                  <c:v>265.72500000000002</c:v>
                </c:pt>
                <c:pt idx="196">
                  <c:v>266.00400000000002</c:v>
                </c:pt>
                <c:pt idx="197">
                  <c:v>270.49099999999999</c:v>
                </c:pt>
                <c:pt idx="198">
                  <c:v>271.80700000000002</c:v>
                </c:pt>
                <c:pt idx="199">
                  <c:v>263.10000000000002</c:v>
                </c:pt>
                <c:pt idx="200">
                  <c:v>261.14100000000002</c:v>
                </c:pt>
                <c:pt idx="201">
                  <c:v>255.791</c:v>
                </c:pt>
                <c:pt idx="202">
                  <c:v>267.35500000000002</c:v>
                </c:pt>
                <c:pt idx="203">
                  <c:v>265.03800000000001</c:v>
                </c:pt>
                <c:pt idx="204">
                  <c:v>251.233</c:v>
                </c:pt>
                <c:pt idx="205">
                  <c:v>242.52600000000001</c:v>
                </c:pt>
                <c:pt idx="206">
                  <c:v>237.626</c:v>
                </c:pt>
                <c:pt idx="207">
                  <c:v>232.024</c:v>
                </c:pt>
                <c:pt idx="208">
                  <c:v>275.57900000000001</c:v>
                </c:pt>
                <c:pt idx="209">
                  <c:v>275.214</c:v>
                </c:pt>
                <c:pt idx="210">
                  <c:v>273.73</c:v>
                </c:pt>
                <c:pt idx="211">
                  <c:v>271.84399999999999</c:v>
                </c:pt>
                <c:pt idx="212">
                  <c:v>264.40800000000002</c:v>
                </c:pt>
                <c:pt idx="213">
                  <c:v>278.43400000000003</c:v>
                </c:pt>
                <c:pt idx="214">
                  <c:v>280.36</c:v>
                </c:pt>
                <c:pt idx="215">
                  <c:v>273.21499999999997</c:v>
                </c:pt>
                <c:pt idx="216">
                  <c:v>270.892</c:v>
                </c:pt>
                <c:pt idx="217">
                  <c:v>271.64600000000002</c:v>
                </c:pt>
                <c:pt idx="218">
                  <c:v>267.387</c:v>
                </c:pt>
                <c:pt idx="219">
                  <c:v>260.49200000000002</c:v>
                </c:pt>
                <c:pt idx="220">
                  <c:v>256.512</c:v>
                </c:pt>
                <c:pt idx="221">
                  <c:v>256.00200000000001</c:v>
                </c:pt>
                <c:pt idx="222">
                  <c:v>258.339</c:v>
                </c:pt>
                <c:pt idx="223">
                  <c:v>271.053</c:v>
                </c:pt>
                <c:pt idx="224">
                  <c:v>285.255</c:v>
                </c:pt>
                <c:pt idx="225">
                  <c:v>291.483</c:v>
                </c:pt>
                <c:pt idx="226">
                  <c:v>306.86700000000002</c:v>
                </c:pt>
                <c:pt idx="227">
                  <c:v>312.726</c:v>
                </c:pt>
                <c:pt idx="228">
                  <c:v>296.10000000000002</c:v>
                </c:pt>
                <c:pt idx="229">
                  <c:v>287.67</c:v>
                </c:pt>
                <c:pt idx="230">
                  <c:v>282.447</c:v>
                </c:pt>
                <c:pt idx="231">
                  <c:v>284.00900000000001</c:v>
                </c:pt>
                <c:pt idx="232">
                  <c:v>291.089</c:v>
                </c:pt>
                <c:pt idx="233">
                  <c:v>300.10199999999998</c:v>
                </c:pt>
                <c:pt idx="234">
                  <c:v>306.30599999999998</c:v>
                </c:pt>
                <c:pt idx="235">
                  <c:v>321.88</c:v>
                </c:pt>
                <c:pt idx="236">
                  <c:v>305.89800000000002</c:v>
                </c:pt>
                <c:pt idx="237">
                  <c:v>292.41699999999997</c:v>
                </c:pt>
                <c:pt idx="238">
                  <c:v>290.55700000000002</c:v>
                </c:pt>
                <c:pt idx="239">
                  <c:v>288.77699999999999</c:v>
                </c:pt>
                <c:pt idx="240">
                  <c:v>272.86099999999999</c:v>
                </c:pt>
                <c:pt idx="241">
                  <c:v>268.15300000000002</c:v>
                </c:pt>
                <c:pt idx="242">
                  <c:v>260.48500000000001</c:v>
                </c:pt>
                <c:pt idx="243">
                  <c:v>275.995</c:v>
                </c:pt>
                <c:pt idx="244">
                  <c:v>287.16699999999997</c:v>
                </c:pt>
                <c:pt idx="245">
                  <c:v>292.70100000000002</c:v>
                </c:pt>
                <c:pt idx="246">
                  <c:v>292.07799999999997</c:v>
                </c:pt>
                <c:pt idx="247">
                  <c:v>291.32100000000003</c:v>
                </c:pt>
                <c:pt idx="248">
                  <c:v>281.84199999999998</c:v>
                </c:pt>
                <c:pt idx="249">
                  <c:v>275.464</c:v>
                </c:pt>
                <c:pt idx="250">
                  <c:v>275.15499999999997</c:v>
                </c:pt>
                <c:pt idx="251">
                  <c:v>273.92599999999999</c:v>
                </c:pt>
                <c:pt idx="252">
                  <c:v>276.05</c:v>
                </c:pt>
                <c:pt idx="253">
                  <c:v>286.64299999999997</c:v>
                </c:pt>
                <c:pt idx="254">
                  <c:v>291.40899999999999</c:v>
                </c:pt>
                <c:pt idx="255">
                  <c:v>283.45600000000002</c:v>
                </c:pt>
                <c:pt idx="256">
                  <c:v>272.45400000000001</c:v>
                </c:pt>
                <c:pt idx="257">
                  <c:v>264.62900000000002</c:v>
                </c:pt>
                <c:pt idx="258">
                  <c:v>264.47399999999999</c:v>
                </c:pt>
                <c:pt idx="259">
                  <c:v>266.601</c:v>
                </c:pt>
                <c:pt idx="260">
                  <c:v>268.29399999999998</c:v>
                </c:pt>
                <c:pt idx="261">
                  <c:v>281.77999999999997</c:v>
                </c:pt>
                <c:pt idx="262">
                  <c:v>292.209</c:v>
                </c:pt>
                <c:pt idx="263">
                  <c:v>298.20499999999998</c:v>
                </c:pt>
                <c:pt idx="264">
                  <c:v>289.39400000000001</c:v>
                </c:pt>
                <c:pt idx="265">
                  <c:v>281.66199999999998</c:v>
                </c:pt>
                <c:pt idx="266">
                  <c:v>279.96499999999997</c:v>
                </c:pt>
                <c:pt idx="267">
                  <c:v>274.29500000000002</c:v>
                </c:pt>
                <c:pt idx="268">
                  <c:v>275.32600000000002</c:v>
                </c:pt>
                <c:pt idx="269">
                  <c:v>294.87</c:v>
                </c:pt>
                <c:pt idx="270">
                  <c:v>314.851</c:v>
                </c:pt>
                <c:pt idx="271">
                  <c:v>315.96100000000001</c:v>
                </c:pt>
                <c:pt idx="272">
                  <c:v>318.58800000000002</c:v>
                </c:pt>
                <c:pt idx="273">
                  <c:v>322.94400000000002</c:v>
                </c:pt>
                <c:pt idx="274">
                  <c:v>308.89499999999998</c:v>
                </c:pt>
                <c:pt idx="275">
                  <c:v>318.44299999999998</c:v>
                </c:pt>
                <c:pt idx="276">
                  <c:v>333.452</c:v>
                </c:pt>
                <c:pt idx="277">
                  <c:v>337.28100000000001</c:v>
                </c:pt>
                <c:pt idx="278">
                  <c:v>349.07299999999998</c:v>
                </c:pt>
                <c:pt idx="279">
                  <c:v>358.53899999999999</c:v>
                </c:pt>
                <c:pt idx="280">
                  <c:v>372.13400000000001</c:v>
                </c:pt>
                <c:pt idx="281">
                  <c:v>369.899</c:v>
                </c:pt>
                <c:pt idx="282">
                  <c:v>364.91899999999998</c:v>
                </c:pt>
                <c:pt idx="283">
                  <c:v>373.82400000000001</c:v>
                </c:pt>
                <c:pt idx="284">
                  <c:v>373.36099999999999</c:v>
                </c:pt>
                <c:pt idx="285">
                  <c:v>378.83800000000002</c:v>
                </c:pt>
                <c:pt idx="286">
                  <c:v>376.529</c:v>
                </c:pt>
                <c:pt idx="287">
                  <c:v>384.57799999999997</c:v>
                </c:pt>
                <c:pt idx="288">
                  <c:v>371.101</c:v>
                </c:pt>
                <c:pt idx="289">
                  <c:v>358.61900000000003</c:v>
                </c:pt>
                <c:pt idx="290">
                  <c:v>356.76</c:v>
                </c:pt>
                <c:pt idx="291">
                  <c:v>357.38499999999999</c:v>
                </c:pt>
                <c:pt idx="292">
                  <c:v>355.34500000000003</c:v>
                </c:pt>
                <c:pt idx="293">
                  <c:v>364.06</c:v>
                </c:pt>
                <c:pt idx="294">
                  <c:v>363.1</c:v>
                </c:pt>
                <c:pt idx="295">
                  <c:v>367.06799999999998</c:v>
                </c:pt>
                <c:pt idx="296">
                  <c:v>354.16399999999999</c:v>
                </c:pt>
                <c:pt idx="297">
                  <c:v>366.27100000000002</c:v>
                </c:pt>
                <c:pt idx="298">
                  <c:v>360.04300000000001</c:v>
                </c:pt>
                <c:pt idx="299">
                  <c:v>350.48</c:v>
                </c:pt>
                <c:pt idx="300">
                  <c:v>332.95400000000001</c:v>
                </c:pt>
                <c:pt idx="301">
                  <c:v>330.97</c:v>
                </c:pt>
                <c:pt idx="302">
                  <c:v>328.30099999999999</c:v>
                </c:pt>
                <c:pt idx="303">
                  <c:v>336.30099999999999</c:v>
                </c:pt>
                <c:pt idx="304">
                  <c:v>343.10899999999998</c:v>
                </c:pt>
                <c:pt idx="305">
                  <c:v>349.30599999999998</c:v>
                </c:pt>
                <c:pt idx="306">
                  <c:v>341.77600000000001</c:v>
                </c:pt>
                <c:pt idx="307">
                  <c:v>332.76299999999998</c:v>
                </c:pt>
                <c:pt idx="308">
                  <c:v>327.69900000000001</c:v>
                </c:pt>
                <c:pt idx="309">
                  <c:v>327.56900000000002</c:v>
                </c:pt>
                <c:pt idx="310">
                  <c:v>317.32</c:v>
                </c:pt>
                <c:pt idx="311">
                  <c:v>317.09500000000003</c:v>
                </c:pt>
                <c:pt idx="312">
                  <c:v>319.18900000000002</c:v>
                </c:pt>
                <c:pt idx="313">
                  <c:v>336.29700000000003</c:v>
                </c:pt>
                <c:pt idx="314">
                  <c:v>351.87400000000002</c:v>
                </c:pt>
                <c:pt idx="315">
                  <c:v>359.41199999999998</c:v>
                </c:pt>
                <c:pt idx="316">
                  <c:v>361.96</c:v>
                </c:pt>
                <c:pt idx="317">
                  <c:v>359.74700000000001</c:v>
                </c:pt>
                <c:pt idx="318">
                  <c:v>356.85599999999999</c:v>
                </c:pt>
                <c:pt idx="319">
                  <c:v>355.47199999999998</c:v>
                </c:pt>
                <c:pt idx="320">
                  <c:v>349.63799999999998</c:v>
                </c:pt>
                <c:pt idx="321">
                  <c:v>353.89299999999997</c:v>
                </c:pt>
                <c:pt idx="322">
                  <c:v>351.012</c:v>
                </c:pt>
                <c:pt idx="323">
                  <c:v>374.286</c:v>
                </c:pt>
                <c:pt idx="324">
                  <c:v>385.76</c:v>
                </c:pt>
                <c:pt idx="325">
                  <c:v>394.21300000000002</c:v>
                </c:pt>
                <c:pt idx="326">
                  <c:v>396.81599999999997</c:v>
                </c:pt>
                <c:pt idx="327">
                  <c:v>406.62700000000001</c:v>
                </c:pt>
                <c:pt idx="328">
                  <c:v>402.20699999999999</c:v>
                </c:pt>
                <c:pt idx="329">
                  <c:v>395.37700000000001</c:v>
                </c:pt>
                <c:pt idx="330">
                  <c:v>393.96499999999997</c:v>
                </c:pt>
                <c:pt idx="331">
                  <c:v>380.93299999999999</c:v>
                </c:pt>
                <c:pt idx="332">
                  <c:v>385.24700000000001</c:v>
                </c:pt>
                <c:pt idx="333">
                  <c:v>391.76299999999998</c:v>
                </c:pt>
                <c:pt idx="334">
                  <c:v>381.524</c:v>
                </c:pt>
                <c:pt idx="335">
                  <c:v>397.32400000000001</c:v>
                </c:pt>
                <c:pt idx="336">
                  <c:v>404.21800000000002</c:v>
                </c:pt>
                <c:pt idx="337">
                  <c:v>410.77699999999999</c:v>
                </c:pt>
                <c:pt idx="338">
                  <c:v>423.55200000000002</c:v>
                </c:pt>
                <c:pt idx="339">
                  <c:v>422.31099999999998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52-4403-B741-2E8DE2A9C94B}"/>
            </c:ext>
          </c:extLst>
        </c:ser>
        <c:ser>
          <c:idx val="5"/>
          <c:order val="5"/>
          <c:tx>
            <c:strRef>
              <c:f>telefo!$B$37</c:f>
              <c:strCache>
                <c:ptCount val="1"/>
                <c:pt idx="0">
                  <c:v>TELEFO 3 7/8 PERP nc-26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telefo!$F$37:$SU$37</c:f>
              <c:numCache>
                <c:formatCode>0</c:formatCode>
                <c:ptCount val="510"/>
                <c:pt idx="0">
                  <c:v>316.22300000000001</c:v>
                </c:pt>
                <c:pt idx="1">
                  <c:v>317.64800000000002</c:v>
                </c:pt>
                <c:pt idx="2">
                  <c:v>319.43700000000001</c:v>
                </c:pt>
                <c:pt idx="3">
                  <c:v>322.68900000000002</c:v>
                </c:pt>
                <c:pt idx="4">
                  <c:v>319.43200000000002</c:v>
                </c:pt>
                <c:pt idx="5">
                  <c:v>323.55900000000003</c:v>
                </c:pt>
                <c:pt idx="6">
                  <c:v>322.50900000000001</c:v>
                </c:pt>
                <c:pt idx="7">
                  <c:v>324.17399999999998</c:v>
                </c:pt>
                <c:pt idx="8">
                  <c:v>322.32299999999998</c:v>
                </c:pt>
                <c:pt idx="9">
                  <c:v>322.26799999999997</c:v>
                </c:pt>
                <c:pt idx="10">
                  <c:v>320.13200000000001</c:v>
                </c:pt>
                <c:pt idx="11">
                  <c:v>323.08800000000002</c:v>
                </c:pt>
                <c:pt idx="12">
                  <c:v>318.55700000000002</c:v>
                </c:pt>
                <c:pt idx="13">
                  <c:v>320.28899999999999</c:v>
                </c:pt>
                <c:pt idx="14">
                  <c:v>316.72500000000002</c:v>
                </c:pt>
                <c:pt idx="15">
                  <c:v>315.20100000000002</c:v>
                </c:pt>
                <c:pt idx="16">
                  <c:v>319.17399999999998</c:v>
                </c:pt>
                <c:pt idx="17">
                  <c:v>318.22300000000001</c:v>
                </c:pt>
                <c:pt idx="18">
                  <c:v>322.20499999999998</c:v>
                </c:pt>
                <c:pt idx="19">
                  <c:v>316.00200000000001</c:v>
                </c:pt>
                <c:pt idx="20">
                  <c:v>311.483</c:v>
                </c:pt>
                <c:pt idx="21">
                  <c:v>312.22199999999998</c:v>
                </c:pt>
                <c:pt idx="22">
                  <c:v>311.54599999999999</c:v>
                </c:pt>
                <c:pt idx="23">
                  <c:v>315.38</c:v>
                </c:pt>
                <c:pt idx="24">
                  <c:v>315.19</c:v>
                </c:pt>
                <c:pt idx="25">
                  <c:v>319.76799999999997</c:v>
                </c:pt>
                <c:pt idx="26">
                  <c:v>318.745</c:v>
                </c:pt>
                <c:pt idx="27">
                  <c:v>321.101</c:v>
                </c:pt>
                <c:pt idx="28">
                  <c:v>319.53199999999998</c:v>
                </c:pt>
                <c:pt idx="29">
                  <c:v>317.495</c:v>
                </c:pt>
                <c:pt idx="30">
                  <c:v>316.90300000000002</c:v>
                </c:pt>
                <c:pt idx="31">
                  <c:v>322.75099999999998</c:v>
                </c:pt>
                <c:pt idx="32">
                  <c:v>323.07600000000002</c:v>
                </c:pt>
                <c:pt idx="33">
                  <c:v>324.14499999999998</c:v>
                </c:pt>
                <c:pt idx="34">
                  <c:v>322.983</c:v>
                </c:pt>
                <c:pt idx="35">
                  <c:v>325.06799999999998</c:v>
                </c:pt>
                <c:pt idx="36">
                  <c:v>326.04199999999997</c:v>
                </c:pt>
                <c:pt idx="37">
                  <c:v>329.12200000000001</c:v>
                </c:pt>
                <c:pt idx="38">
                  <c:v>329.92099999999999</c:v>
                </c:pt>
                <c:pt idx="39">
                  <c:v>327.58600000000001</c:v>
                </c:pt>
                <c:pt idx="40">
                  <c:v>327.738</c:v>
                </c:pt>
                <c:pt idx="41">
                  <c:v>326.21300000000002</c:v>
                </c:pt>
                <c:pt idx="42">
                  <c:v>325.54700000000003</c:v>
                </c:pt>
                <c:pt idx="43">
                  <c:v>325.91000000000003</c:v>
                </c:pt>
                <c:pt idx="44">
                  <c:v>326.78199999999998</c:v>
                </c:pt>
                <c:pt idx="45">
                  <c:v>330.89400000000001</c:v>
                </c:pt>
                <c:pt idx="46">
                  <c:v>329.31</c:v>
                </c:pt>
                <c:pt idx="47">
                  <c:v>332.52600000000001</c:v>
                </c:pt>
                <c:pt idx="48">
                  <c:v>325.97899999999998</c:v>
                </c:pt>
                <c:pt idx="49">
                  <c:v>325.59500000000003</c:v>
                </c:pt>
                <c:pt idx="50">
                  <c:v>320.76900000000001</c:v>
                </c:pt>
                <c:pt idx="51">
                  <c:v>326.35599999999999</c:v>
                </c:pt>
                <c:pt idx="52">
                  <c:v>327.79300000000001</c:v>
                </c:pt>
                <c:pt idx="53">
                  <c:v>323.54899999999998</c:v>
                </c:pt>
                <c:pt idx="54">
                  <c:v>325.05799999999999</c:v>
                </c:pt>
                <c:pt idx="55">
                  <c:v>320.99400000000003</c:v>
                </c:pt>
                <c:pt idx="56">
                  <c:v>321.20600000000002</c:v>
                </c:pt>
                <c:pt idx="57">
                  <c:v>323.12099999999998</c:v>
                </c:pt>
                <c:pt idx="58">
                  <c:v>321.74</c:v>
                </c:pt>
                <c:pt idx="59">
                  <c:v>321.58999999999997</c:v>
                </c:pt>
                <c:pt idx="60">
                  <c:v>329.73200000000003</c:v>
                </c:pt>
                <c:pt idx="61">
                  <c:v>331.40499999999997</c:v>
                </c:pt>
                <c:pt idx="62">
                  <c:v>330.46199999999999</c:v>
                </c:pt>
                <c:pt idx="63">
                  <c:v>341.48500000000001</c:v>
                </c:pt>
                <c:pt idx="64">
                  <c:v>344.20499999999998</c:v>
                </c:pt>
                <c:pt idx="65">
                  <c:v>342.19</c:v>
                </c:pt>
                <c:pt idx="66">
                  <c:v>342.459</c:v>
                </c:pt>
                <c:pt idx="67">
                  <c:v>341.91399999999999</c:v>
                </c:pt>
                <c:pt idx="68">
                  <c:v>342.87299999999999</c:v>
                </c:pt>
                <c:pt idx="69">
                  <c:v>348.70699999999999</c:v>
                </c:pt>
                <c:pt idx="70">
                  <c:v>348.07299999999998</c:v>
                </c:pt>
                <c:pt idx="71">
                  <c:v>344.73599999999999</c:v>
                </c:pt>
                <c:pt idx="72">
                  <c:v>353.36099999999999</c:v>
                </c:pt>
                <c:pt idx="73">
                  <c:v>363.233</c:v>
                </c:pt>
                <c:pt idx="74">
                  <c:v>365.29700000000003</c:v>
                </c:pt>
                <c:pt idx="75">
                  <c:v>364.95299999999997</c:v>
                </c:pt>
                <c:pt idx="76">
                  <c:v>356.03699999999998</c:v>
                </c:pt>
                <c:pt idx="77">
                  <c:v>343.51100000000002</c:v>
                </c:pt>
                <c:pt idx="78">
                  <c:v>332.089</c:v>
                </c:pt>
                <c:pt idx="79">
                  <c:v>313.10300000000001</c:v>
                </c:pt>
                <c:pt idx="80">
                  <c:v>316.71499999999997</c:v>
                </c:pt>
                <c:pt idx="81">
                  <c:v>312.69600000000003</c:v>
                </c:pt>
                <c:pt idx="82">
                  <c:v>304.60300000000001</c:v>
                </c:pt>
                <c:pt idx="83">
                  <c:v>314.16000000000003</c:v>
                </c:pt>
                <c:pt idx="84">
                  <c:v>294.62599999999998</c:v>
                </c:pt>
                <c:pt idx="85">
                  <c:v>274.77800000000002</c:v>
                </c:pt>
                <c:pt idx="86">
                  <c:v>264.03500000000003</c:v>
                </c:pt>
                <c:pt idx="87">
                  <c:v>267.66699999999997</c:v>
                </c:pt>
                <c:pt idx="88">
                  <c:v>291.70699999999999</c:v>
                </c:pt>
                <c:pt idx="89">
                  <c:v>291.286</c:v>
                </c:pt>
                <c:pt idx="90">
                  <c:v>271.47000000000003</c:v>
                </c:pt>
                <c:pt idx="91">
                  <c:v>256.67899999999997</c:v>
                </c:pt>
                <c:pt idx="92">
                  <c:v>256.00599999999997</c:v>
                </c:pt>
                <c:pt idx="93">
                  <c:v>247.80600000000001</c:v>
                </c:pt>
                <c:pt idx="94">
                  <c:v>231.35900000000001</c:v>
                </c:pt>
                <c:pt idx="95">
                  <c:v>234.87</c:v>
                </c:pt>
                <c:pt idx="96">
                  <c:v>236.05099999999999</c:v>
                </c:pt>
                <c:pt idx="97">
                  <c:v>239.22499999999999</c:v>
                </c:pt>
                <c:pt idx="98">
                  <c:v>239.30099999999999</c:v>
                </c:pt>
                <c:pt idx="99">
                  <c:v>240.262</c:v>
                </c:pt>
                <c:pt idx="100">
                  <c:v>239.565</c:v>
                </c:pt>
                <c:pt idx="101">
                  <c:v>238.81200000000001</c:v>
                </c:pt>
                <c:pt idx="102">
                  <c:v>243.357</c:v>
                </c:pt>
                <c:pt idx="103">
                  <c:v>251.98599999999999</c:v>
                </c:pt>
                <c:pt idx="104">
                  <c:v>247.69900000000001</c:v>
                </c:pt>
                <c:pt idx="105">
                  <c:v>246.00899999999999</c:v>
                </c:pt>
                <c:pt idx="106">
                  <c:v>249.52699999999999</c:v>
                </c:pt>
                <c:pt idx="107">
                  <c:v>255.791</c:v>
                </c:pt>
                <c:pt idx="108">
                  <c:v>266.18099999999998</c:v>
                </c:pt>
                <c:pt idx="109">
                  <c:v>265.91699999999997</c:v>
                </c:pt>
                <c:pt idx="110">
                  <c:v>263.16300000000001</c:v>
                </c:pt>
                <c:pt idx="111">
                  <c:v>255.37200000000001</c:v>
                </c:pt>
                <c:pt idx="112">
                  <c:v>256.09699999999998</c:v>
                </c:pt>
                <c:pt idx="113">
                  <c:v>268.62</c:v>
                </c:pt>
                <c:pt idx="114">
                  <c:v>254.64400000000001</c:v>
                </c:pt>
                <c:pt idx="115">
                  <c:v>249.43899999999999</c:v>
                </c:pt>
                <c:pt idx="116">
                  <c:v>242.184</c:v>
                </c:pt>
                <c:pt idx="117">
                  <c:v>240.77600000000001</c:v>
                </c:pt>
                <c:pt idx="118">
                  <c:v>236.96899999999999</c:v>
                </c:pt>
                <c:pt idx="119">
                  <c:v>244.738</c:v>
                </c:pt>
                <c:pt idx="120">
                  <c:v>251.256</c:v>
                </c:pt>
                <c:pt idx="121">
                  <c:v>255.083</c:v>
                </c:pt>
                <c:pt idx="122">
                  <c:v>254.00299999999999</c:v>
                </c:pt>
                <c:pt idx="123">
                  <c:v>254.09200000000001</c:v>
                </c:pt>
                <c:pt idx="124">
                  <c:v>257.57</c:v>
                </c:pt>
                <c:pt idx="125">
                  <c:v>258.17</c:v>
                </c:pt>
                <c:pt idx="126">
                  <c:v>267.01600000000002</c:v>
                </c:pt>
                <c:pt idx="127">
                  <c:v>264.27800000000002</c:v>
                </c:pt>
                <c:pt idx="128">
                  <c:v>255.02799999999999</c:v>
                </c:pt>
                <c:pt idx="129">
                  <c:v>248.524</c:v>
                </c:pt>
                <c:pt idx="130">
                  <c:v>241.434</c:v>
                </c:pt>
                <c:pt idx="131">
                  <c:v>237.5</c:v>
                </c:pt>
                <c:pt idx="132">
                  <c:v>236.63900000000001</c:v>
                </c:pt>
                <c:pt idx="133">
                  <c:v>241.018</c:v>
                </c:pt>
                <c:pt idx="134">
                  <c:v>241.36099999999999</c:v>
                </c:pt>
                <c:pt idx="135">
                  <c:v>240.66900000000001</c:v>
                </c:pt>
                <c:pt idx="136">
                  <c:v>242.36</c:v>
                </c:pt>
                <c:pt idx="137">
                  <c:v>242.40799999999999</c:v>
                </c:pt>
                <c:pt idx="138">
                  <c:v>242.535</c:v>
                </c:pt>
                <c:pt idx="139">
                  <c:v>245.33799999999999</c:v>
                </c:pt>
                <c:pt idx="140">
                  <c:v>244.506</c:v>
                </c:pt>
                <c:pt idx="141">
                  <c:v>245.90199999999999</c:v>
                </c:pt>
                <c:pt idx="142">
                  <c:v>247.93299999999999</c:v>
                </c:pt>
                <c:pt idx="143">
                  <c:v>250.149</c:v>
                </c:pt>
                <c:pt idx="144">
                  <c:v>246.51400000000001</c:v>
                </c:pt>
                <c:pt idx="145">
                  <c:v>250.035</c:v>
                </c:pt>
                <c:pt idx="146">
                  <c:v>254.97200000000001</c:v>
                </c:pt>
                <c:pt idx="147">
                  <c:v>262.71199999999999</c:v>
                </c:pt>
                <c:pt idx="148">
                  <c:v>271.66399999999999</c:v>
                </c:pt>
                <c:pt idx="149">
                  <c:v>276.79399999999998</c:v>
                </c:pt>
                <c:pt idx="150">
                  <c:v>266.38200000000001</c:v>
                </c:pt>
                <c:pt idx="151">
                  <c:v>271.01499999999999</c:v>
                </c:pt>
                <c:pt idx="152">
                  <c:v>277.82400000000001</c:v>
                </c:pt>
                <c:pt idx="153">
                  <c:v>287.07900000000001</c:v>
                </c:pt>
                <c:pt idx="154">
                  <c:v>286.66300000000001</c:v>
                </c:pt>
                <c:pt idx="155">
                  <c:v>290.75700000000001</c:v>
                </c:pt>
                <c:pt idx="156">
                  <c:v>303.33</c:v>
                </c:pt>
                <c:pt idx="157">
                  <c:v>302.16300000000001</c:v>
                </c:pt>
                <c:pt idx="158">
                  <c:v>304.11599999999999</c:v>
                </c:pt>
                <c:pt idx="159">
                  <c:v>301.62299999999999</c:v>
                </c:pt>
                <c:pt idx="160">
                  <c:v>300.15100000000001</c:v>
                </c:pt>
                <c:pt idx="161">
                  <c:v>300.27300000000002</c:v>
                </c:pt>
                <c:pt idx="162">
                  <c:v>299.29899999999998</c:v>
                </c:pt>
                <c:pt idx="163">
                  <c:v>293.89100000000002</c:v>
                </c:pt>
                <c:pt idx="164">
                  <c:v>287.46899999999999</c:v>
                </c:pt>
                <c:pt idx="165">
                  <c:v>287.399</c:v>
                </c:pt>
                <c:pt idx="166">
                  <c:v>282.88099999999997</c:v>
                </c:pt>
                <c:pt idx="167">
                  <c:v>270.42500000000001</c:v>
                </c:pt>
                <c:pt idx="168">
                  <c:v>272.45</c:v>
                </c:pt>
                <c:pt idx="169">
                  <c:v>269.45</c:v>
                </c:pt>
                <c:pt idx="170">
                  <c:v>279.51100000000002</c:v>
                </c:pt>
                <c:pt idx="171">
                  <c:v>289.57499999999999</c:v>
                </c:pt>
                <c:pt idx="172">
                  <c:v>291.73</c:v>
                </c:pt>
                <c:pt idx="173">
                  <c:v>284.00599999999997</c:v>
                </c:pt>
                <c:pt idx="174">
                  <c:v>280.11099999999999</c:v>
                </c:pt>
                <c:pt idx="175">
                  <c:v>273.87099999999998</c:v>
                </c:pt>
                <c:pt idx="176">
                  <c:v>275.79300000000001</c:v>
                </c:pt>
                <c:pt idx="177">
                  <c:v>280.11099999999999</c:v>
                </c:pt>
                <c:pt idx="178">
                  <c:v>283.52300000000002</c:v>
                </c:pt>
                <c:pt idx="179">
                  <c:v>284.39800000000002</c:v>
                </c:pt>
                <c:pt idx="180">
                  <c:v>285.66300000000001</c:v>
                </c:pt>
                <c:pt idx="181">
                  <c:v>288.37400000000002</c:v>
                </c:pt>
                <c:pt idx="182">
                  <c:v>290.10700000000003</c:v>
                </c:pt>
                <c:pt idx="183">
                  <c:v>289.83699999999999</c:v>
                </c:pt>
                <c:pt idx="184">
                  <c:v>293.67099999999999</c:v>
                </c:pt>
                <c:pt idx="185">
                  <c:v>296.64400000000001</c:v>
                </c:pt>
                <c:pt idx="186">
                  <c:v>294.875</c:v>
                </c:pt>
                <c:pt idx="187">
                  <c:v>299.99</c:v>
                </c:pt>
                <c:pt idx="188">
                  <c:v>302.26</c:v>
                </c:pt>
                <c:pt idx="189">
                  <c:v>306.661</c:v>
                </c:pt>
                <c:pt idx="190">
                  <c:v>302.76</c:v>
                </c:pt>
                <c:pt idx="191">
                  <c:v>303.37599999999998</c:v>
                </c:pt>
                <c:pt idx="192">
                  <c:v>305.43400000000003</c:v>
                </c:pt>
                <c:pt idx="193">
                  <c:v>298.036</c:v>
                </c:pt>
                <c:pt idx="194">
                  <c:v>291.29599999999999</c:v>
                </c:pt>
                <c:pt idx="195">
                  <c:v>295.74099999999999</c:v>
                </c:pt>
                <c:pt idx="196">
                  <c:v>296.66899999999998</c:v>
                </c:pt>
                <c:pt idx="197">
                  <c:v>300.85000000000002</c:v>
                </c:pt>
                <c:pt idx="198">
                  <c:v>304.892</c:v>
                </c:pt>
                <c:pt idx="199">
                  <c:v>298.77999999999997</c:v>
                </c:pt>
                <c:pt idx="200">
                  <c:v>297.40600000000001</c:v>
                </c:pt>
                <c:pt idx="201">
                  <c:v>290.56299999999999</c:v>
                </c:pt>
                <c:pt idx="202">
                  <c:v>303.29599999999999</c:v>
                </c:pt>
                <c:pt idx="203">
                  <c:v>300.32</c:v>
                </c:pt>
                <c:pt idx="204">
                  <c:v>292.99</c:v>
                </c:pt>
                <c:pt idx="205">
                  <c:v>285.62299999999999</c:v>
                </c:pt>
                <c:pt idx="206">
                  <c:v>277.66500000000002</c:v>
                </c:pt>
                <c:pt idx="207">
                  <c:v>275.00400000000002</c:v>
                </c:pt>
                <c:pt idx="208">
                  <c:v>309.839</c:v>
                </c:pt>
                <c:pt idx="209">
                  <c:v>307.33100000000002</c:v>
                </c:pt>
                <c:pt idx="210">
                  <c:v>304.488</c:v>
                </c:pt>
                <c:pt idx="211">
                  <c:v>305.012</c:v>
                </c:pt>
                <c:pt idx="212">
                  <c:v>296.26799999999997</c:v>
                </c:pt>
                <c:pt idx="213">
                  <c:v>314.56299999999999</c:v>
                </c:pt>
                <c:pt idx="214">
                  <c:v>316.89</c:v>
                </c:pt>
                <c:pt idx="215">
                  <c:v>311.267</c:v>
                </c:pt>
                <c:pt idx="216">
                  <c:v>310.17200000000003</c:v>
                </c:pt>
                <c:pt idx="217">
                  <c:v>310.18599999999998</c:v>
                </c:pt>
                <c:pt idx="218">
                  <c:v>309.334</c:v>
                </c:pt>
                <c:pt idx="219">
                  <c:v>302.27499999999998</c:v>
                </c:pt>
                <c:pt idx="220">
                  <c:v>297.07600000000002</c:v>
                </c:pt>
                <c:pt idx="221">
                  <c:v>295.26900000000001</c:v>
                </c:pt>
                <c:pt idx="222">
                  <c:v>298.03100000000001</c:v>
                </c:pt>
                <c:pt idx="223">
                  <c:v>311.00299999999999</c:v>
                </c:pt>
                <c:pt idx="224">
                  <c:v>327.48200000000003</c:v>
                </c:pt>
                <c:pt idx="225">
                  <c:v>334.42599999999999</c:v>
                </c:pt>
                <c:pt idx="226">
                  <c:v>350.25700000000001</c:v>
                </c:pt>
                <c:pt idx="227">
                  <c:v>355.06799999999998</c:v>
                </c:pt>
                <c:pt idx="228">
                  <c:v>339.09100000000001</c:v>
                </c:pt>
                <c:pt idx="229">
                  <c:v>330.43200000000002</c:v>
                </c:pt>
                <c:pt idx="230">
                  <c:v>325.19299999999998</c:v>
                </c:pt>
                <c:pt idx="231">
                  <c:v>327.47699999999998</c:v>
                </c:pt>
                <c:pt idx="232">
                  <c:v>331.21699999999998</c:v>
                </c:pt>
                <c:pt idx="233">
                  <c:v>340.803</c:v>
                </c:pt>
                <c:pt idx="234">
                  <c:v>344.98700000000002</c:v>
                </c:pt>
                <c:pt idx="235">
                  <c:v>362.428</c:v>
                </c:pt>
                <c:pt idx="236">
                  <c:v>345.80200000000002</c:v>
                </c:pt>
                <c:pt idx="237">
                  <c:v>327.98200000000003</c:v>
                </c:pt>
                <c:pt idx="238">
                  <c:v>323.73899999999998</c:v>
                </c:pt>
                <c:pt idx="239">
                  <c:v>322.50799999999998</c:v>
                </c:pt>
                <c:pt idx="240">
                  <c:v>302.07</c:v>
                </c:pt>
                <c:pt idx="241">
                  <c:v>294.77600000000001</c:v>
                </c:pt>
                <c:pt idx="242">
                  <c:v>286.48399999999998</c:v>
                </c:pt>
                <c:pt idx="243">
                  <c:v>302.75599999999997</c:v>
                </c:pt>
                <c:pt idx="244">
                  <c:v>313.06400000000002</c:v>
                </c:pt>
                <c:pt idx="245">
                  <c:v>320.32299999999998</c:v>
                </c:pt>
                <c:pt idx="246">
                  <c:v>320.10500000000002</c:v>
                </c:pt>
                <c:pt idx="247">
                  <c:v>321.28500000000003</c:v>
                </c:pt>
                <c:pt idx="248">
                  <c:v>315.661</c:v>
                </c:pt>
                <c:pt idx="249">
                  <c:v>311.76499999999999</c:v>
                </c:pt>
                <c:pt idx="250">
                  <c:v>313.721</c:v>
                </c:pt>
                <c:pt idx="251">
                  <c:v>311.83199999999999</c:v>
                </c:pt>
                <c:pt idx="252">
                  <c:v>313.33800000000002</c:v>
                </c:pt>
                <c:pt idx="253">
                  <c:v>325.84899999999999</c:v>
                </c:pt>
                <c:pt idx="254">
                  <c:v>332.29599999999999</c:v>
                </c:pt>
                <c:pt idx="255">
                  <c:v>327.23700000000002</c:v>
                </c:pt>
                <c:pt idx="256">
                  <c:v>316.74900000000002</c:v>
                </c:pt>
                <c:pt idx="257">
                  <c:v>314.91699999999997</c:v>
                </c:pt>
                <c:pt idx="258">
                  <c:v>316.178</c:v>
                </c:pt>
                <c:pt idx="259">
                  <c:v>317.93099999999998</c:v>
                </c:pt>
                <c:pt idx="260">
                  <c:v>320.23500000000001</c:v>
                </c:pt>
                <c:pt idx="261">
                  <c:v>333.26900000000001</c:v>
                </c:pt>
                <c:pt idx="262">
                  <c:v>341.86</c:v>
                </c:pt>
                <c:pt idx="263">
                  <c:v>347.76600000000002</c:v>
                </c:pt>
                <c:pt idx="264">
                  <c:v>342.75599999999997</c:v>
                </c:pt>
                <c:pt idx="265">
                  <c:v>338.14299999999997</c:v>
                </c:pt>
                <c:pt idx="266">
                  <c:v>335.45499999999998</c:v>
                </c:pt>
                <c:pt idx="267">
                  <c:v>330.95</c:v>
                </c:pt>
                <c:pt idx="268">
                  <c:v>337.07600000000002</c:v>
                </c:pt>
                <c:pt idx="269">
                  <c:v>359.43299999999999</c:v>
                </c:pt>
                <c:pt idx="270">
                  <c:v>373.52199999999999</c:v>
                </c:pt>
                <c:pt idx="271">
                  <c:v>373.928</c:v>
                </c:pt>
                <c:pt idx="272">
                  <c:v>377.16300000000001</c:v>
                </c:pt>
                <c:pt idx="273">
                  <c:v>385.56700000000001</c:v>
                </c:pt>
                <c:pt idx="274">
                  <c:v>376.541</c:v>
                </c:pt>
                <c:pt idx="275">
                  <c:v>390.11200000000002</c:v>
                </c:pt>
                <c:pt idx="276">
                  <c:v>402.09899999999999</c:v>
                </c:pt>
                <c:pt idx="277">
                  <c:v>405.37700000000001</c:v>
                </c:pt>
                <c:pt idx="278">
                  <c:v>412.22500000000002</c:v>
                </c:pt>
                <c:pt idx="279">
                  <c:v>420.81599999999997</c:v>
                </c:pt>
                <c:pt idx="280">
                  <c:v>433.45400000000001</c:v>
                </c:pt>
                <c:pt idx="281">
                  <c:v>432.98200000000003</c:v>
                </c:pt>
                <c:pt idx="282">
                  <c:v>426.50200000000001</c:v>
                </c:pt>
                <c:pt idx="283">
                  <c:v>433.14499999999998</c:v>
                </c:pt>
                <c:pt idx="284">
                  <c:v>430.69099999999997</c:v>
                </c:pt>
                <c:pt idx="285">
                  <c:v>437.59100000000001</c:v>
                </c:pt>
                <c:pt idx="286">
                  <c:v>433.286</c:v>
                </c:pt>
                <c:pt idx="287">
                  <c:v>436.00900000000001</c:v>
                </c:pt>
                <c:pt idx="288">
                  <c:v>421.84</c:v>
                </c:pt>
                <c:pt idx="289">
                  <c:v>412.4</c:v>
                </c:pt>
                <c:pt idx="290">
                  <c:v>411.75</c:v>
                </c:pt>
                <c:pt idx="291">
                  <c:v>411.61</c:v>
                </c:pt>
                <c:pt idx="292">
                  <c:v>409.04</c:v>
                </c:pt>
                <c:pt idx="293">
                  <c:v>414.92500000000001</c:v>
                </c:pt>
                <c:pt idx="294">
                  <c:v>414.81099999999998</c:v>
                </c:pt>
                <c:pt idx="295">
                  <c:v>417.202</c:v>
                </c:pt>
                <c:pt idx="296">
                  <c:v>406.51400000000001</c:v>
                </c:pt>
                <c:pt idx="297">
                  <c:v>417.14600000000002</c:v>
                </c:pt>
                <c:pt idx="298">
                  <c:v>413.13</c:v>
                </c:pt>
                <c:pt idx="299">
                  <c:v>401.70299999999997</c:v>
                </c:pt>
                <c:pt idx="300">
                  <c:v>381.065</c:v>
                </c:pt>
                <c:pt idx="301">
                  <c:v>379.56</c:v>
                </c:pt>
                <c:pt idx="302">
                  <c:v>378.62599999999998</c:v>
                </c:pt>
                <c:pt idx="303">
                  <c:v>385.875</c:v>
                </c:pt>
                <c:pt idx="304">
                  <c:v>392.49400000000003</c:v>
                </c:pt>
                <c:pt idx="305">
                  <c:v>398.42</c:v>
                </c:pt>
                <c:pt idx="306">
                  <c:v>392.245</c:v>
                </c:pt>
                <c:pt idx="307">
                  <c:v>389.07900000000001</c:v>
                </c:pt>
                <c:pt idx="308">
                  <c:v>385.31900000000002</c:v>
                </c:pt>
                <c:pt idx="309">
                  <c:v>386.34500000000003</c:v>
                </c:pt>
                <c:pt idx="310">
                  <c:v>381.16800000000001</c:v>
                </c:pt>
                <c:pt idx="311">
                  <c:v>379.80200000000002</c:v>
                </c:pt>
                <c:pt idx="312">
                  <c:v>378.73599999999999</c:v>
                </c:pt>
                <c:pt idx="313">
                  <c:v>387.95600000000002</c:v>
                </c:pt>
                <c:pt idx="314">
                  <c:v>403.95699999999999</c:v>
                </c:pt>
                <c:pt idx="315">
                  <c:v>409.78399999999999</c:v>
                </c:pt>
                <c:pt idx="316">
                  <c:v>409.92099999999999</c:v>
                </c:pt>
                <c:pt idx="317">
                  <c:v>408.92599999999999</c:v>
                </c:pt>
                <c:pt idx="318">
                  <c:v>409.10399999999998</c:v>
                </c:pt>
                <c:pt idx="319">
                  <c:v>410.62400000000002</c:v>
                </c:pt>
                <c:pt idx="320">
                  <c:v>409.37599999999998</c:v>
                </c:pt>
                <c:pt idx="321">
                  <c:v>413.858</c:v>
                </c:pt>
                <c:pt idx="322">
                  <c:v>411.23500000000001</c:v>
                </c:pt>
                <c:pt idx="323">
                  <c:v>420.25700000000001</c:v>
                </c:pt>
                <c:pt idx="324">
                  <c:v>428.93799999999999</c:v>
                </c:pt>
                <c:pt idx="325">
                  <c:v>434.46699999999998</c:v>
                </c:pt>
                <c:pt idx="326">
                  <c:v>432.67</c:v>
                </c:pt>
                <c:pt idx="327">
                  <c:v>440.93799999999999</c:v>
                </c:pt>
                <c:pt idx="328">
                  <c:v>435.86500000000001</c:v>
                </c:pt>
                <c:pt idx="329">
                  <c:v>429.84899999999999</c:v>
                </c:pt>
                <c:pt idx="330">
                  <c:v>424.303</c:v>
                </c:pt>
                <c:pt idx="331">
                  <c:v>409.61200000000002</c:v>
                </c:pt>
                <c:pt idx="332">
                  <c:v>412.83199999999999</c:v>
                </c:pt>
                <c:pt idx="333">
                  <c:v>412.21499999999997</c:v>
                </c:pt>
                <c:pt idx="334">
                  <c:v>407.13400000000001</c:v>
                </c:pt>
                <c:pt idx="335">
                  <c:v>422.09399999999999</c:v>
                </c:pt>
                <c:pt idx="336">
                  <c:v>437.37599999999998</c:v>
                </c:pt>
                <c:pt idx="337">
                  <c:v>448.39299999999997</c:v>
                </c:pt>
                <c:pt idx="338">
                  <c:v>460.85</c:v>
                </c:pt>
                <c:pt idx="339">
                  <c:v>459.59100000000001</c:v>
                </c:pt>
                <c:pt idx="340">
                  <c:v>451.71100000000001</c:v>
                </c:pt>
                <c:pt idx="341">
                  <c:v>433.17200000000003</c:v>
                </c:pt>
                <c:pt idx="342">
                  <c:v>449.11700000000002</c:v>
                </c:pt>
                <c:pt idx="343">
                  <c:v>446.78800000000001</c:v>
                </c:pt>
                <c:pt idx="344">
                  <c:v>426.08600000000001</c:v>
                </c:pt>
                <c:pt idx="345">
                  <c:v>426.07600000000002</c:v>
                </c:pt>
                <c:pt idx="346">
                  <c:v>433.47</c:v>
                </c:pt>
                <c:pt idx="347">
                  <c:v>442.85599999999999</c:v>
                </c:pt>
                <c:pt idx="348">
                  <c:v>454.13499999999999</c:v>
                </c:pt>
                <c:pt idx="349">
                  <c:v>447.13099999999997</c:v>
                </c:pt>
                <c:pt idx="350">
                  <c:v>442.42599999999999</c:v>
                </c:pt>
                <c:pt idx="351">
                  <c:v>437.34699999999998</c:v>
                </c:pt>
                <c:pt idx="352">
                  <c:v>439.77800000000002</c:v>
                </c:pt>
                <c:pt idx="353">
                  <c:v>448.38499999999999</c:v>
                </c:pt>
                <c:pt idx="354">
                  <c:v>440.42700000000002</c:v>
                </c:pt>
                <c:pt idx="355">
                  <c:v>435.47899999999998</c:v>
                </c:pt>
                <c:pt idx="356">
                  <c:v>440.09100000000001</c:v>
                </c:pt>
                <c:pt idx="357">
                  <c:v>458.84199999999998</c:v>
                </c:pt>
                <c:pt idx="358">
                  <c:v>463.036</c:v>
                </c:pt>
                <c:pt idx="359">
                  <c:v>454.654</c:v>
                </c:pt>
                <c:pt idx="360">
                  <c:v>430.38099999999997</c:v>
                </c:pt>
                <c:pt idx="361">
                  <c:v>436.61</c:v>
                </c:pt>
                <c:pt idx="362">
                  <c:v>446.84899999999999</c:v>
                </c:pt>
                <c:pt idx="363">
                  <c:v>446.70299999999997</c:v>
                </c:pt>
                <c:pt idx="364">
                  <c:v>449.053</c:v>
                </c:pt>
                <c:pt idx="365">
                  <c:v>467.44799999999998</c:v>
                </c:pt>
                <c:pt idx="366">
                  <c:v>477.55900000000003</c:v>
                </c:pt>
                <c:pt idx="367">
                  <c:v>477.61500000000001</c:v>
                </c:pt>
                <c:pt idx="368">
                  <c:v>481.23500000000001</c:v>
                </c:pt>
                <c:pt idx="369">
                  <c:v>488.17099999999999</c:v>
                </c:pt>
                <c:pt idx="370">
                  <c:v>484.95800000000003</c:v>
                </c:pt>
                <c:pt idx="371">
                  <c:v>479.15100000000001</c:v>
                </c:pt>
                <c:pt idx="372">
                  <c:v>467.93799999999999</c:v>
                </c:pt>
                <c:pt idx="373">
                  <c:v>464.58</c:v>
                </c:pt>
                <c:pt idx="374">
                  <c:v>469.91699999999997</c:v>
                </c:pt>
                <c:pt idx="375">
                  <c:v>465.16399999999999</c:v>
                </c:pt>
                <c:pt idx="376">
                  <c:v>473.68099999999998</c:v>
                </c:pt>
                <c:pt idx="377">
                  <c:v>471.12</c:v>
                </c:pt>
                <c:pt idx="378">
                  <c:v>462.21</c:v>
                </c:pt>
                <c:pt idx="379">
                  <c:v>470.79399999999998</c:v>
                </c:pt>
                <c:pt idx="380">
                  <c:v>467.11799999999999</c:v>
                </c:pt>
                <c:pt idx="381">
                  <c:v>487.50299999999999</c:v>
                </c:pt>
                <c:pt idx="382">
                  <c:v>499.32600000000002</c:v>
                </c:pt>
                <c:pt idx="383">
                  <c:v>505.13499999999999</c:v>
                </c:pt>
                <c:pt idx="384">
                  <c:v>508.28</c:v>
                </c:pt>
                <c:pt idx="385">
                  <c:v>492.346</c:v>
                </c:pt>
                <c:pt idx="386">
                  <c:v>480.02800000000002</c:v>
                </c:pt>
                <c:pt idx="387">
                  <c:v>479.875</c:v>
                </c:pt>
                <c:pt idx="388">
                  <c:v>479.89100000000002</c:v>
                </c:pt>
                <c:pt idx="389">
                  <c:v>476.87599999999998</c:v>
                </c:pt>
                <c:pt idx="390">
                  <c:v>476.59100000000001</c:v>
                </c:pt>
                <c:pt idx="391">
                  <c:v>473.89600000000002</c:v>
                </c:pt>
                <c:pt idx="392">
                  <c:v>469.95</c:v>
                </c:pt>
                <c:pt idx="393">
                  <c:v>468.46800000000002</c:v>
                </c:pt>
                <c:pt idx="394">
                  <c:v>463.56700000000001</c:v>
                </c:pt>
                <c:pt idx="395">
                  <c:v>462.65499999999997</c:v>
                </c:pt>
                <c:pt idx="396">
                  <c:v>459.375</c:v>
                </c:pt>
                <c:pt idx="397">
                  <c:v>473.05799999999999</c:v>
                </c:pt>
                <c:pt idx="398">
                  <c:v>494.541</c:v>
                </c:pt>
                <c:pt idx="399">
                  <c:v>498.13299999999998</c:v>
                </c:pt>
                <c:pt idx="400">
                  <c:v>494.947</c:v>
                </c:pt>
                <c:pt idx="401">
                  <c:v>495.50099999999998</c:v>
                </c:pt>
                <c:pt idx="402">
                  <c:v>486.76600000000002</c:v>
                </c:pt>
                <c:pt idx="403">
                  <c:v>478.41</c:v>
                </c:pt>
                <c:pt idx="404">
                  <c:v>465.18799999999999</c:v>
                </c:pt>
                <c:pt idx="405">
                  <c:v>465.286</c:v>
                </c:pt>
                <c:pt idx="406">
                  <c:v>458.44299999999998</c:v>
                </c:pt>
                <c:pt idx="407">
                  <c:v>450.77499999999998</c:v>
                </c:pt>
                <c:pt idx="408">
                  <c:v>447.36900000000003</c:v>
                </c:pt>
                <c:pt idx="409">
                  <c:v>443.24400000000003</c:v>
                </c:pt>
                <c:pt idx="410">
                  <c:v>449.06599999999997</c:v>
                </c:pt>
                <c:pt idx="411">
                  <c:v>449.67</c:v>
                </c:pt>
                <c:pt idx="412">
                  <c:v>450.964</c:v>
                </c:pt>
                <c:pt idx="413">
                  <c:v>463.49299999999999</c:v>
                </c:pt>
                <c:pt idx="414">
                  <c:v>451.20499999999998</c:v>
                </c:pt>
                <c:pt idx="415">
                  <c:v>443.32100000000003</c:v>
                </c:pt>
                <c:pt idx="416">
                  <c:v>438.72800000000001</c:v>
                </c:pt>
                <c:pt idx="417">
                  <c:v>421.29199999999997</c:v>
                </c:pt>
                <c:pt idx="418">
                  <c:v>414.92599999999999</c:v>
                </c:pt>
                <c:pt idx="419">
                  <c:v>407.47899999999998</c:v>
                </c:pt>
                <c:pt idx="420">
                  <c:v>400.77699999999999</c:v>
                </c:pt>
                <c:pt idx="421">
                  <c:v>388.03300000000002</c:v>
                </c:pt>
                <c:pt idx="422">
                  <c:v>387.58</c:v>
                </c:pt>
                <c:pt idx="423">
                  <c:v>393.02699999999999</c:v>
                </c:pt>
                <c:pt idx="424">
                  <c:v>393.68</c:v>
                </c:pt>
                <c:pt idx="425">
                  <c:v>388.25</c:v>
                </c:pt>
                <c:pt idx="426">
                  <c:v>401.851</c:v>
                </c:pt>
                <c:pt idx="427">
                  <c:v>418.27100000000002</c:v>
                </c:pt>
                <c:pt idx="428">
                  <c:v>429.21800000000002</c:v>
                </c:pt>
                <c:pt idx="429">
                  <c:v>431.06400000000002</c:v>
                </c:pt>
                <c:pt idx="430">
                  <c:v>438.00299999999999</c:v>
                </c:pt>
                <c:pt idx="431">
                  <c:v>423.66800000000001</c:v>
                </c:pt>
                <c:pt idx="432">
                  <c:v>422.274</c:v>
                </c:pt>
                <c:pt idx="433">
                  <c:v>419.63</c:v>
                </c:pt>
                <c:pt idx="434">
                  <c:v>414.01900000000001</c:v>
                </c:pt>
                <c:pt idx="435">
                  <c:v>416.779</c:v>
                </c:pt>
                <c:pt idx="436">
                  <c:v>412.16</c:v>
                </c:pt>
                <c:pt idx="437">
                  <c:v>407.43700000000001</c:v>
                </c:pt>
                <c:pt idx="438">
                  <c:v>412.28800000000001</c:v>
                </c:pt>
                <c:pt idx="439">
                  <c:v>414.62400000000002</c:v>
                </c:pt>
                <c:pt idx="440">
                  <c:v>414.29700000000003</c:v>
                </c:pt>
                <c:pt idx="441">
                  <c:v>418.142</c:v>
                </c:pt>
                <c:pt idx="442">
                  <c:v>408.77199999999999</c:v>
                </c:pt>
                <c:pt idx="443">
                  <c:v>408.35199999999998</c:v>
                </c:pt>
                <c:pt idx="444">
                  <c:v>411.238</c:v>
                </c:pt>
                <c:pt idx="445">
                  <c:v>399.19299999999998</c:v>
                </c:pt>
                <c:pt idx="446">
                  <c:v>394.678</c:v>
                </c:pt>
                <c:pt idx="447">
                  <c:v>388.80900000000003</c:v>
                </c:pt>
                <c:pt idx="448">
                  <c:v>395.18299999999999</c:v>
                </c:pt>
                <c:pt idx="449">
                  <c:v>391.23399999999998</c:v>
                </c:pt>
                <c:pt idx="450">
                  <c:v>400.31400000000002</c:v>
                </c:pt>
                <c:pt idx="451">
                  <c:v>391.54</c:v>
                </c:pt>
                <c:pt idx="452">
                  <c:v>391.57900000000001</c:v>
                </c:pt>
                <c:pt idx="453">
                  <c:v>418.52699999999999</c:v>
                </c:pt>
                <c:pt idx="454">
                  <c:v>419.27800000000002</c:v>
                </c:pt>
                <c:pt idx="455">
                  <c:v>412.81700000000001</c:v>
                </c:pt>
                <c:pt idx="456">
                  <c:v>411.67</c:v>
                </c:pt>
                <c:pt idx="457">
                  <c:v>411.363</c:v>
                </c:pt>
                <c:pt idx="458">
                  <c:v>414.15</c:v>
                </c:pt>
                <c:pt idx="459">
                  <c:v>417.63099999999997</c:v>
                </c:pt>
                <c:pt idx="460">
                  <c:v>419.69400000000002</c:v>
                </c:pt>
                <c:pt idx="461">
                  <c:v>428.98599999999999</c:v>
                </c:pt>
                <c:pt idx="462">
                  <c:v>431.41899999999998</c:v>
                </c:pt>
                <c:pt idx="463">
                  <c:v>422.40199999999999</c:v>
                </c:pt>
                <c:pt idx="464">
                  <c:v>425.52699999999999</c:v>
                </c:pt>
                <c:pt idx="465">
                  <c:v>439.89299999999997</c:v>
                </c:pt>
                <c:pt idx="466">
                  <c:v>447.58600000000001</c:v>
                </c:pt>
                <c:pt idx="467">
                  <c:v>453.10899999999998</c:v>
                </c:pt>
                <c:pt idx="468">
                  <c:v>452.81799999999998</c:v>
                </c:pt>
                <c:pt idx="469">
                  <c:v>447.34</c:v>
                </c:pt>
                <c:pt idx="470">
                  <c:v>437.49599999999998</c:v>
                </c:pt>
                <c:pt idx="471">
                  <c:v>426.47500000000002</c:v>
                </c:pt>
                <c:pt idx="472">
                  <c:v>419.35300000000001</c:v>
                </c:pt>
                <c:pt idx="473">
                  <c:v>418.11200000000002</c:v>
                </c:pt>
                <c:pt idx="474">
                  <c:v>415.74200000000002</c:v>
                </c:pt>
                <c:pt idx="475">
                  <c:v>417.67099999999999</c:v>
                </c:pt>
                <c:pt idx="476">
                  <c:v>416.72500000000002</c:v>
                </c:pt>
                <c:pt idx="477">
                  <c:v>414.77800000000002</c:v>
                </c:pt>
                <c:pt idx="478">
                  <c:v>417.23399999999998</c:v>
                </c:pt>
                <c:pt idx="479">
                  <c:v>425.36200000000002</c:v>
                </c:pt>
                <c:pt idx="480">
                  <c:v>425.59800000000001</c:v>
                </c:pt>
                <c:pt idx="481">
                  <c:v>424.45499999999998</c:v>
                </c:pt>
                <c:pt idx="482">
                  <c:v>424.27499999999998</c:v>
                </c:pt>
                <c:pt idx="483">
                  <c:v>409.54199999999997</c:v>
                </c:pt>
                <c:pt idx="484">
                  <c:v>409.54300000000001</c:v>
                </c:pt>
                <c:pt idx="485">
                  <c:v>403.52</c:v>
                </c:pt>
                <c:pt idx="486">
                  <c:v>388.83300000000003</c:v>
                </c:pt>
                <c:pt idx="487">
                  <c:v>386.709</c:v>
                </c:pt>
                <c:pt idx="488">
                  <c:v>385.02300000000002</c:v>
                </c:pt>
                <c:pt idx="489">
                  <c:v>385.98700000000002</c:v>
                </c:pt>
                <c:pt idx="490">
                  <c:v>384.166</c:v>
                </c:pt>
                <c:pt idx="491">
                  <c:v>379.37799999999999</c:v>
                </c:pt>
                <c:pt idx="492">
                  <c:v>373.87099999999998</c:v>
                </c:pt>
                <c:pt idx="493">
                  <c:v>375.93900000000002</c:v>
                </c:pt>
                <c:pt idx="494">
                  <c:v>376.649</c:v>
                </c:pt>
                <c:pt idx="495">
                  <c:v>379.04199999999997</c:v>
                </c:pt>
                <c:pt idx="496">
                  <c:v>379.88499999999999</c:v>
                </c:pt>
                <c:pt idx="497">
                  <c:v>390.44200000000001</c:v>
                </c:pt>
                <c:pt idx="498">
                  <c:v>390.17700000000002</c:v>
                </c:pt>
                <c:pt idx="499">
                  <c:v>392.214</c:v>
                </c:pt>
                <c:pt idx="500">
                  <c:v>392.05599999999998</c:v>
                </c:pt>
                <c:pt idx="501">
                  <c:v>391.05399999999997</c:v>
                </c:pt>
                <c:pt idx="502">
                  <c:v>390.24299999999999</c:v>
                </c:pt>
                <c:pt idx="503">
                  <c:v>389.59100000000001</c:v>
                </c:pt>
                <c:pt idx="504">
                  <c:v>387.96600000000001</c:v>
                </c:pt>
                <c:pt idx="505">
                  <c:v>389.80700000000002</c:v>
                </c:pt>
                <c:pt idx="506">
                  <c:v>390.78399999999999</c:v>
                </c:pt>
                <c:pt idx="507">
                  <c:v>390.13400000000001</c:v>
                </c:pt>
                <c:pt idx="508">
                  <c:v>383.72500000000002</c:v>
                </c:pt>
                <c:pt idx="509" formatCode="General">
                  <c:v>392.35399999999998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52-4403-B741-2E8DE2A9C94B}"/>
            </c:ext>
          </c:extLst>
        </c:ser>
        <c:ser>
          <c:idx val="6"/>
          <c:order val="6"/>
          <c:tx>
            <c:strRef>
              <c:f>telefo!$B$38</c:f>
              <c:strCache>
                <c:ptCount val="1"/>
                <c:pt idx="0">
                  <c:v>TELEFO 2.502 PERP nc-27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telefo!$F$38:$SU$38</c:f>
              <c:numCache>
                <c:formatCode>0</c:formatCode>
                <c:ptCount val="510"/>
                <c:pt idx="0">
                  <c:v>346.93</c:v>
                </c:pt>
                <c:pt idx="1">
                  <c:v>348.26</c:v>
                </c:pt>
                <c:pt idx="2">
                  <c:v>354.75799999999998</c:v>
                </c:pt>
                <c:pt idx="3">
                  <c:v>358.43799999999999</c:v>
                </c:pt>
                <c:pt idx="4">
                  <c:v>363.17700000000002</c:v>
                </c:pt>
                <c:pt idx="5">
                  <c:v>367.78699999999998</c:v>
                </c:pt>
                <c:pt idx="6">
                  <c:v>369.37799999999999</c:v>
                </c:pt>
                <c:pt idx="7">
                  <c:v>369.572</c:v>
                </c:pt>
                <c:pt idx="8">
                  <c:v>367.14499999999998</c:v>
                </c:pt>
                <c:pt idx="9">
                  <c:v>363.44</c:v>
                </c:pt>
                <c:pt idx="10">
                  <c:v>359.30799999999999</c:v>
                </c:pt>
                <c:pt idx="11">
                  <c:v>359.94200000000001</c:v>
                </c:pt>
                <c:pt idx="12">
                  <c:v>352.08199999999999</c:v>
                </c:pt>
                <c:pt idx="13">
                  <c:v>350.56700000000001</c:v>
                </c:pt>
                <c:pt idx="14">
                  <c:v>343.35899999999998</c:v>
                </c:pt>
                <c:pt idx="15">
                  <c:v>337.41699999999997</c:v>
                </c:pt>
                <c:pt idx="16">
                  <c:v>359.17099999999999</c:v>
                </c:pt>
                <c:pt idx="17">
                  <c:v>354.03199999999998</c:v>
                </c:pt>
                <c:pt idx="18">
                  <c:v>354.28</c:v>
                </c:pt>
                <c:pt idx="19">
                  <c:v>326.64100000000002</c:v>
                </c:pt>
                <c:pt idx="20">
                  <c:v>310.45400000000001</c:v>
                </c:pt>
                <c:pt idx="21">
                  <c:v>296.65100000000001</c:v>
                </c:pt>
                <c:pt idx="22">
                  <c:v>309.50700000000001</c:v>
                </c:pt>
                <c:pt idx="23">
                  <c:v>334.334</c:v>
                </c:pt>
                <c:pt idx="24">
                  <c:v>345.65100000000001</c:v>
                </c:pt>
                <c:pt idx="25">
                  <c:v>364.44900000000001</c:v>
                </c:pt>
                <c:pt idx="26">
                  <c:v>364.85700000000003</c:v>
                </c:pt>
                <c:pt idx="27">
                  <c:v>365.84399999999999</c:v>
                </c:pt>
                <c:pt idx="28">
                  <c:v>358.12200000000001</c:v>
                </c:pt>
                <c:pt idx="29">
                  <c:v>352.738</c:v>
                </c:pt>
                <c:pt idx="30">
                  <c:v>362.435</c:v>
                </c:pt>
                <c:pt idx="31">
                  <c:v>375.077</c:v>
                </c:pt>
                <c:pt idx="32">
                  <c:v>378.67599999999999</c:v>
                </c:pt>
                <c:pt idx="33">
                  <c:v>377.66800000000001</c:v>
                </c:pt>
                <c:pt idx="34">
                  <c:v>380.334</c:v>
                </c:pt>
                <c:pt idx="35">
                  <c:v>391.10300000000001</c:v>
                </c:pt>
                <c:pt idx="36">
                  <c:v>403.709</c:v>
                </c:pt>
                <c:pt idx="37">
                  <c:v>411.053</c:v>
                </c:pt>
                <c:pt idx="38">
                  <c:v>412.154</c:v>
                </c:pt>
                <c:pt idx="39">
                  <c:v>393.51</c:v>
                </c:pt>
                <c:pt idx="40">
                  <c:v>386.37</c:v>
                </c:pt>
                <c:pt idx="41">
                  <c:v>384.95100000000002</c:v>
                </c:pt>
                <c:pt idx="42">
                  <c:v>384.35899999999998</c:v>
                </c:pt>
                <c:pt idx="43">
                  <c:v>387.37200000000001</c:v>
                </c:pt>
                <c:pt idx="44">
                  <c:v>411.09500000000003</c:v>
                </c:pt>
                <c:pt idx="45">
                  <c:v>417.06099999999998</c:v>
                </c:pt>
                <c:pt idx="46">
                  <c:v>419.60300000000001</c:v>
                </c:pt>
                <c:pt idx="47">
                  <c:v>395.37</c:v>
                </c:pt>
                <c:pt idx="48">
                  <c:v>383.59699999999998</c:v>
                </c:pt>
                <c:pt idx="49">
                  <c:v>376.01299999999998</c:v>
                </c:pt>
                <c:pt idx="50">
                  <c:v>370.21699999999998</c:v>
                </c:pt>
                <c:pt idx="51">
                  <c:v>383.86399999999998</c:v>
                </c:pt>
                <c:pt idx="52">
                  <c:v>387.67</c:v>
                </c:pt>
                <c:pt idx="53">
                  <c:v>401.35500000000002</c:v>
                </c:pt>
                <c:pt idx="54">
                  <c:v>405.19400000000002</c:v>
                </c:pt>
                <c:pt idx="55">
                  <c:v>392.22300000000001</c:v>
                </c:pt>
                <c:pt idx="56">
                  <c:v>386.94</c:v>
                </c:pt>
                <c:pt idx="57">
                  <c:v>392.74599999999998</c:v>
                </c:pt>
                <c:pt idx="58">
                  <c:v>371.82499999999999</c:v>
                </c:pt>
                <c:pt idx="59">
                  <c:v>371.06099999999998</c:v>
                </c:pt>
                <c:pt idx="60">
                  <c:v>413.70699999999999</c:v>
                </c:pt>
                <c:pt idx="61">
                  <c:v>446.678</c:v>
                </c:pt>
                <c:pt idx="62">
                  <c:v>468.50599999999997</c:v>
                </c:pt>
                <c:pt idx="63">
                  <c:v>504.738</c:v>
                </c:pt>
                <c:pt idx="64">
                  <c:v>512.55899999999997</c:v>
                </c:pt>
                <c:pt idx="65">
                  <c:v>509.798</c:v>
                </c:pt>
                <c:pt idx="66">
                  <c:v>507.74599999999998</c:v>
                </c:pt>
                <c:pt idx="67">
                  <c:v>506.50200000000001</c:v>
                </c:pt>
                <c:pt idx="68">
                  <c:v>513.09500000000003</c:v>
                </c:pt>
                <c:pt idx="69">
                  <c:v>509.21199999999999</c:v>
                </c:pt>
                <c:pt idx="70">
                  <c:v>516.976</c:v>
                </c:pt>
                <c:pt idx="71">
                  <c:v>529.60900000000004</c:v>
                </c:pt>
                <c:pt idx="72">
                  <c:v>600.827</c:v>
                </c:pt>
                <c:pt idx="73">
                  <c:v>630.10799999999995</c:v>
                </c:pt>
                <c:pt idx="74">
                  <c:v>590.98599999999999</c:v>
                </c:pt>
                <c:pt idx="75">
                  <c:v>630.947</c:v>
                </c:pt>
                <c:pt idx="76">
                  <c:v>626.55999999999995</c:v>
                </c:pt>
                <c:pt idx="77">
                  <c:v>528.40800000000002</c:v>
                </c:pt>
                <c:pt idx="78">
                  <c:v>467.40699999999998</c:v>
                </c:pt>
                <c:pt idx="79">
                  <c:v>392.36399999999998</c:v>
                </c:pt>
                <c:pt idx="80">
                  <c:v>392.81700000000001</c:v>
                </c:pt>
                <c:pt idx="81">
                  <c:v>325.226</c:v>
                </c:pt>
                <c:pt idx="82">
                  <c:v>323.01</c:v>
                </c:pt>
                <c:pt idx="83">
                  <c:v>339.76799999999997</c:v>
                </c:pt>
                <c:pt idx="84">
                  <c:v>287.95600000000002</c:v>
                </c:pt>
                <c:pt idx="85">
                  <c:v>262.75799999999998</c:v>
                </c:pt>
                <c:pt idx="86">
                  <c:v>250.91300000000001</c:v>
                </c:pt>
                <c:pt idx="87">
                  <c:v>259.07299999999998</c:v>
                </c:pt>
                <c:pt idx="88">
                  <c:v>282.096</c:v>
                </c:pt>
                <c:pt idx="89">
                  <c:v>286.65899999999999</c:v>
                </c:pt>
                <c:pt idx="90">
                  <c:v>266.17899999999997</c:v>
                </c:pt>
                <c:pt idx="91">
                  <c:v>252.37899999999999</c:v>
                </c:pt>
                <c:pt idx="92">
                  <c:v>249.95099999999999</c:v>
                </c:pt>
                <c:pt idx="93">
                  <c:v>241.67699999999999</c:v>
                </c:pt>
                <c:pt idx="94">
                  <c:v>223.32</c:v>
                </c:pt>
                <c:pt idx="95">
                  <c:v>225.88900000000001</c:v>
                </c:pt>
                <c:pt idx="96">
                  <c:v>225.99100000000001</c:v>
                </c:pt>
                <c:pt idx="97">
                  <c:v>228.381</c:v>
                </c:pt>
                <c:pt idx="98">
                  <c:v>226.84800000000001</c:v>
                </c:pt>
                <c:pt idx="99">
                  <c:v>227.37700000000001</c:v>
                </c:pt>
                <c:pt idx="100">
                  <c:v>228.428</c:v>
                </c:pt>
                <c:pt idx="101">
                  <c:v>227.48099999999999</c:v>
                </c:pt>
                <c:pt idx="102">
                  <c:v>232.03299999999999</c:v>
                </c:pt>
                <c:pt idx="103">
                  <c:v>239.97300000000001</c:v>
                </c:pt>
                <c:pt idx="104">
                  <c:v>235.839</c:v>
                </c:pt>
                <c:pt idx="105">
                  <c:v>233.82300000000001</c:v>
                </c:pt>
                <c:pt idx="106">
                  <c:v>236.71700000000001</c:v>
                </c:pt>
                <c:pt idx="107">
                  <c:v>244.142</c:v>
                </c:pt>
                <c:pt idx="108">
                  <c:v>255.828</c:v>
                </c:pt>
                <c:pt idx="109">
                  <c:v>258.04300000000001</c:v>
                </c:pt>
                <c:pt idx="110">
                  <c:v>257.69200000000001</c:v>
                </c:pt>
                <c:pt idx="111">
                  <c:v>253.196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52-4403-B741-2E8DE2A9C94B}"/>
            </c:ext>
          </c:extLst>
        </c:ser>
        <c:ser>
          <c:idx val="7"/>
          <c:order val="7"/>
          <c:tx>
            <c:strRef>
              <c:f>telefo!$B$39</c:f>
              <c:strCache>
                <c:ptCount val="1"/>
                <c:pt idx="0">
                  <c:v>TELEFO 2 7/8 PERP nc-27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telefo!$F$39:$SU$39</c:f>
              <c:numCache>
                <c:formatCode>0</c:formatCode>
                <c:ptCount val="510"/>
                <c:pt idx="0">
                  <c:v>374.58699999999999</c:v>
                </c:pt>
                <c:pt idx="1">
                  <c:v>374.91399999999999</c:v>
                </c:pt>
                <c:pt idx="2">
                  <c:v>380.43099999999998</c:v>
                </c:pt>
                <c:pt idx="3">
                  <c:v>383.88299999999998</c:v>
                </c:pt>
                <c:pt idx="4">
                  <c:v>387.45100000000002</c:v>
                </c:pt>
                <c:pt idx="5">
                  <c:v>391.52100000000002</c:v>
                </c:pt>
                <c:pt idx="6">
                  <c:v>393.14800000000002</c:v>
                </c:pt>
                <c:pt idx="7">
                  <c:v>392.34300000000002</c:v>
                </c:pt>
                <c:pt idx="8">
                  <c:v>390.209</c:v>
                </c:pt>
                <c:pt idx="9">
                  <c:v>383.91899999999998</c:v>
                </c:pt>
                <c:pt idx="10">
                  <c:v>378.94099999999997</c:v>
                </c:pt>
                <c:pt idx="11">
                  <c:v>381.50099999999998</c:v>
                </c:pt>
                <c:pt idx="12">
                  <c:v>367.36599999999999</c:v>
                </c:pt>
                <c:pt idx="13">
                  <c:v>366.23</c:v>
                </c:pt>
                <c:pt idx="14">
                  <c:v>354.39400000000001</c:v>
                </c:pt>
                <c:pt idx="15">
                  <c:v>344.137</c:v>
                </c:pt>
                <c:pt idx="16">
                  <c:v>368.108</c:v>
                </c:pt>
                <c:pt idx="17">
                  <c:v>361.97699999999998</c:v>
                </c:pt>
                <c:pt idx="18">
                  <c:v>362.72300000000001</c:v>
                </c:pt>
                <c:pt idx="19">
                  <c:v>339.03</c:v>
                </c:pt>
                <c:pt idx="20">
                  <c:v>321.94600000000003</c:v>
                </c:pt>
                <c:pt idx="21">
                  <c:v>306.60899999999998</c:v>
                </c:pt>
                <c:pt idx="22">
                  <c:v>321.19200000000001</c:v>
                </c:pt>
                <c:pt idx="23">
                  <c:v>347.70499999999998</c:v>
                </c:pt>
                <c:pt idx="24">
                  <c:v>359.38099999999997</c:v>
                </c:pt>
                <c:pt idx="25">
                  <c:v>379.46699999999998</c:v>
                </c:pt>
                <c:pt idx="26">
                  <c:v>381.86</c:v>
                </c:pt>
                <c:pt idx="27">
                  <c:v>383.93299999999999</c:v>
                </c:pt>
                <c:pt idx="28">
                  <c:v>372.54199999999997</c:v>
                </c:pt>
                <c:pt idx="29">
                  <c:v>369.52</c:v>
                </c:pt>
                <c:pt idx="30">
                  <c:v>385.25900000000001</c:v>
                </c:pt>
                <c:pt idx="31">
                  <c:v>392.01100000000002</c:v>
                </c:pt>
                <c:pt idx="32">
                  <c:v>406.82799999999997</c:v>
                </c:pt>
                <c:pt idx="33">
                  <c:v>407.75</c:v>
                </c:pt>
                <c:pt idx="34">
                  <c:v>410.91899999999998</c:v>
                </c:pt>
                <c:pt idx="35">
                  <c:v>422.89</c:v>
                </c:pt>
                <c:pt idx="36">
                  <c:v>435.98599999999999</c:v>
                </c:pt>
                <c:pt idx="37">
                  <c:v>443.40899999999999</c:v>
                </c:pt>
                <c:pt idx="38">
                  <c:v>444.35899999999998</c:v>
                </c:pt>
                <c:pt idx="39">
                  <c:v>431.08800000000002</c:v>
                </c:pt>
                <c:pt idx="40">
                  <c:v>422.09199999999998</c:v>
                </c:pt>
                <c:pt idx="41">
                  <c:v>420.67099999999999</c:v>
                </c:pt>
                <c:pt idx="42">
                  <c:v>417.10399999999998</c:v>
                </c:pt>
                <c:pt idx="43">
                  <c:v>424.63400000000001</c:v>
                </c:pt>
                <c:pt idx="44">
                  <c:v>450.59399999999999</c:v>
                </c:pt>
                <c:pt idx="45">
                  <c:v>458.57400000000001</c:v>
                </c:pt>
                <c:pt idx="46">
                  <c:v>462.899</c:v>
                </c:pt>
                <c:pt idx="47">
                  <c:v>438.93799999999999</c:v>
                </c:pt>
                <c:pt idx="48">
                  <c:v>424.34199999999998</c:v>
                </c:pt>
                <c:pt idx="49">
                  <c:v>417.01900000000001</c:v>
                </c:pt>
                <c:pt idx="50">
                  <c:v>410.952</c:v>
                </c:pt>
                <c:pt idx="51">
                  <c:v>427.06400000000002</c:v>
                </c:pt>
                <c:pt idx="52">
                  <c:v>431.12299999999999</c:v>
                </c:pt>
                <c:pt idx="53">
                  <c:v>448.57799999999997</c:v>
                </c:pt>
                <c:pt idx="54">
                  <c:v>451.46199999999999</c:v>
                </c:pt>
                <c:pt idx="55">
                  <c:v>437.22399999999999</c:v>
                </c:pt>
                <c:pt idx="56">
                  <c:v>430.60599999999999</c:v>
                </c:pt>
                <c:pt idx="57">
                  <c:v>432.21600000000001</c:v>
                </c:pt>
                <c:pt idx="58">
                  <c:v>412.66500000000002</c:v>
                </c:pt>
                <c:pt idx="59">
                  <c:v>407.46699999999998</c:v>
                </c:pt>
                <c:pt idx="60">
                  <c:v>446.61799999999999</c:v>
                </c:pt>
                <c:pt idx="61">
                  <c:v>484.02</c:v>
                </c:pt>
                <c:pt idx="62">
                  <c:v>502.38</c:v>
                </c:pt>
                <c:pt idx="63">
                  <c:v>533.93299999999999</c:v>
                </c:pt>
                <c:pt idx="64">
                  <c:v>540.76599999999996</c:v>
                </c:pt>
                <c:pt idx="65">
                  <c:v>538.54399999999998</c:v>
                </c:pt>
                <c:pt idx="66">
                  <c:v>539.60900000000004</c:v>
                </c:pt>
                <c:pt idx="67">
                  <c:v>539.46400000000006</c:v>
                </c:pt>
                <c:pt idx="68">
                  <c:v>547.21</c:v>
                </c:pt>
                <c:pt idx="69">
                  <c:v>542.24400000000003</c:v>
                </c:pt>
                <c:pt idx="70">
                  <c:v>552.18399999999997</c:v>
                </c:pt>
                <c:pt idx="71">
                  <c:v>564.03300000000002</c:v>
                </c:pt>
                <c:pt idx="72">
                  <c:v>634.44200000000001</c:v>
                </c:pt>
                <c:pt idx="73">
                  <c:v>660.98800000000006</c:v>
                </c:pt>
                <c:pt idx="74">
                  <c:v>635.17700000000002</c:v>
                </c:pt>
                <c:pt idx="75">
                  <c:v>663.54200000000003</c:v>
                </c:pt>
                <c:pt idx="76">
                  <c:v>652.33199999999999</c:v>
                </c:pt>
                <c:pt idx="77">
                  <c:v>551.13699999999994</c:v>
                </c:pt>
                <c:pt idx="78">
                  <c:v>498.19099999999997</c:v>
                </c:pt>
                <c:pt idx="79">
                  <c:v>409.35500000000002</c:v>
                </c:pt>
                <c:pt idx="80">
                  <c:v>409.45100000000002</c:v>
                </c:pt>
                <c:pt idx="81">
                  <c:v>348.07299999999998</c:v>
                </c:pt>
                <c:pt idx="82">
                  <c:v>340.09100000000001</c:v>
                </c:pt>
                <c:pt idx="83">
                  <c:v>356.16199999999998</c:v>
                </c:pt>
                <c:pt idx="84">
                  <c:v>298.57499999999999</c:v>
                </c:pt>
                <c:pt idx="85">
                  <c:v>275.72800000000001</c:v>
                </c:pt>
                <c:pt idx="86">
                  <c:v>265.59699999999998</c:v>
                </c:pt>
                <c:pt idx="87">
                  <c:v>268.392</c:v>
                </c:pt>
                <c:pt idx="88">
                  <c:v>288.923</c:v>
                </c:pt>
                <c:pt idx="89">
                  <c:v>289.5</c:v>
                </c:pt>
                <c:pt idx="90">
                  <c:v>268.59699999999998</c:v>
                </c:pt>
                <c:pt idx="91">
                  <c:v>255.535</c:v>
                </c:pt>
                <c:pt idx="92">
                  <c:v>253.977</c:v>
                </c:pt>
                <c:pt idx="93">
                  <c:v>246.83600000000001</c:v>
                </c:pt>
                <c:pt idx="94">
                  <c:v>232.358</c:v>
                </c:pt>
                <c:pt idx="95">
                  <c:v>236.834</c:v>
                </c:pt>
                <c:pt idx="96">
                  <c:v>235.88200000000001</c:v>
                </c:pt>
                <c:pt idx="97">
                  <c:v>238.76</c:v>
                </c:pt>
                <c:pt idx="98">
                  <c:v>237.71600000000001</c:v>
                </c:pt>
                <c:pt idx="99">
                  <c:v>239.911</c:v>
                </c:pt>
                <c:pt idx="100">
                  <c:v>240.31399999999999</c:v>
                </c:pt>
                <c:pt idx="101">
                  <c:v>238.77099999999999</c:v>
                </c:pt>
                <c:pt idx="102">
                  <c:v>245.17599999999999</c:v>
                </c:pt>
                <c:pt idx="103">
                  <c:v>255.971</c:v>
                </c:pt>
                <c:pt idx="104">
                  <c:v>252.07599999999999</c:v>
                </c:pt>
                <c:pt idx="105">
                  <c:v>249.733</c:v>
                </c:pt>
                <c:pt idx="106">
                  <c:v>251.05699999999999</c:v>
                </c:pt>
                <c:pt idx="107">
                  <c:v>259.64299999999997</c:v>
                </c:pt>
                <c:pt idx="108">
                  <c:v>269.613</c:v>
                </c:pt>
                <c:pt idx="109">
                  <c:v>269.29399999999998</c:v>
                </c:pt>
                <c:pt idx="110">
                  <c:v>266.83199999999999</c:v>
                </c:pt>
                <c:pt idx="111">
                  <c:v>260.82799999999997</c:v>
                </c:pt>
                <c:pt idx="112">
                  <c:v>261.55700000000002</c:v>
                </c:pt>
                <c:pt idx="113">
                  <c:v>271.78800000000001</c:v>
                </c:pt>
                <c:pt idx="114">
                  <c:v>257.86900000000003</c:v>
                </c:pt>
                <c:pt idx="115">
                  <c:v>252.15299999999999</c:v>
                </c:pt>
                <c:pt idx="116">
                  <c:v>245.79</c:v>
                </c:pt>
                <c:pt idx="117">
                  <c:v>244.84100000000001</c:v>
                </c:pt>
                <c:pt idx="118">
                  <c:v>241.24600000000001</c:v>
                </c:pt>
                <c:pt idx="119">
                  <c:v>247.547</c:v>
                </c:pt>
                <c:pt idx="120">
                  <c:v>254.411</c:v>
                </c:pt>
                <c:pt idx="121">
                  <c:v>258.33600000000001</c:v>
                </c:pt>
                <c:pt idx="122">
                  <c:v>256.685</c:v>
                </c:pt>
                <c:pt idx="123">
                  <c:v>256.923</c:v>
                </c:pt>
                <c:pt idx="124">
                  <c:v>259.88200000000001</c:v>
                </c:pt>
                <c:pt idx="125">
                  <c:v>260.226</c:v>
                </c:pt>
                <c:pt idx="126">
                  <c:v>268.56700000000001</c:v>
                </c:pt>
                <c:pt idx="127">
                  <c:v>267.39800000000002</c:v>
                </c:pt>
                <c:pt idx="128">
                  <c:v>262.43599999999998</c:v>
                </c:pt>
                <c:pt idx="129">
                  <c:v>256.73500000000001</c:v>
                </c:pt>
                <c:pt idx="130">
                  <c:v>249.64599999999999</c:v>
                </c:pt>
                <c:pt idx="131">
                  <c:v>245.67400000000001</c:v>
                </c:pt>
                <c:pt idx="132">
                  <c:v>245.75899999999999</c:v>
                </c:pt>
                <c:pt idx="133">
                  <c:v>250.62</c:v>
                </c:pt>
                <c:pt idx="134">
                  <c:v>249.16300000000001</c:v>
                </c:pt>
                <c:pt idx="135">
                  <c:v>249.857</c:v>
                </c:pt>
                <c:pt idx="136">
                  <c:v>251.89699999999999</c:v>
                </c:pt>
                <c:pt idx="137">
                  <c:v>251.21299999999999</c:v>
                </c:pt>
                <c:pt idx="138">
                  <c:v>252.41800000000001</c:v>
                </c:pt>
                <c:pt idx="139">
                  <c:v>255.791</c:v>
                </c:pt>
                <c:pt idx="140">
                  <c:v>255.03700000000001</c:v>
                </c:pt>
                <c:pt idx="141">
                  <c:v>258.05500000000001</c:v>
                </c:pt>
                <c:pt idx="142">
                  <c:v>260.20699999999999</c:v>
                </c:pt>
                <c:pt idx="143">
                  <c:v>262.36099999999999</c:v>
                </c:pt>
                <c:pt idx="144">
                  <c:v>258.50599999999997</c:v>
                </c:pt>
                <c:pt idx="145">
                  <c:v>260.404</c:v>
                </c:pt>
                <c:pt idx="146">
                  <c:v>265.17</c:v>
                </c:pt>
                <c:pt idx="147">
                  <c:v>269.64800000000002</c:v>
                </c:pt>
                <c:pt idx="148">
                  <c:v>276.74900000000002</c:v>
                </c:pt>
                <c:pt idx="149">
                  <c:v>280.87200000000001</c:v>
                </c:pt>
                <c:pt idx="150">
                  <c:v>271.00299999999999</c:v>
                </c:pt>
                <c:pt idx="151">
                  <c:v>277.012</c:v>
                </c:pt>
                <c:pt idx="152">
                  <c:v>279.83199999999999</c:v>
                </c:pt>
                <c:pt idx="153">
                  <c:v>288.50700000000001</c:v>
                </c:pt>
                <c:pt idx="154">
                  <c:v>288.50299999999999</c:v>
                </c:pt>
                <c:pt idx="155">
                  <c:v>291.58199999999999</c:v>
                </c:pt>
                <c:pt idx="156">
                  <c:v>303.61700000000002</c:v>
                </c:pt>
                <c:pt idx="157">
                  <c:v>306.89</c:v>
                </c:pt>
                <c:pt idx="158">
                  <c:v>308.40800000000002</c:v>
                </c:pt>
                <c:pt idx="159">
                  <c:v>303.88099999999997</c:v>
                </c:pt>
                <c:pt idx="160">
                  <c:v>303.16399999999999</c:v>
                </c:pt>
                <c:pt idx="161">
                  <c:v>303.72000000000003</c:v>
                </c:pt>
                <c:pt idx="162">
                  <c:v>303.55900000000003</c:v>
                </c:pt>
                <c:pt idx="163">
                  <c:v>298.23</c:v>
                </c:pt>
                <c:pt idx="164">
                  <c:v>291.78100000000001</c:v>
                </c:pt>
                <c:pt idx="165">
                  <c:v>291.47300000000001</c:v>
                </c:pt>
                <c:pt idx="166">
                  <c:v>286.79300000000001</c:v>
                </c:pt>
                <c:pt idx="167">
                  <c:v>275.52499999999998</c:v>
                </c:pt>
                <c:pt idx="168">
                  <c:v>277.51299999999998</c:v>
                </c:pt>
                <c:pt idx="169">
                  <c:v>274.97899999999998</c:v>
                </c:pt>
                <c:pt idx="170">
                  <c:v>283.27499999999998</c:v>
                </c:pt>
                <c:pt idx="171">
                  <c:v>294.21199999999999</c:v>
                </c:pt>
                <c:pt idx="172">
                  <c:v>296.53899999999999</c:v>
                </c:pt>
                <c:pt idx="173">
                  <c:v>290.71499999999997</c:v>
                </c:pt>
                <c:pt idx="174">
                  <c:v>287.14299999999997</c:v>
                </c:pt>
                <c:pt idx="175">
                  <c:v>279.96499999999997</c:v>
                </c:pt>
                <c:pt idx="176">
                  <c:v>281.03399999999999</c:v>
                </c:pt>
                <c:pt idx="177">
                  <c:v>285.99599999999998</c:v>
                </c:pt>
                <c:pt idx="178">
                  <c:v>289.30099999999999</c:v>
                </c:pt>
                <c:pt idx="179">
                  <c:v>289.26499999999999</c:v>
                </c:pt>
                <c:pt idx="180">
                  <c:v>289.84699999999998</c:v>
                </c:pt>
                <c:pt idx="181">
                  <c:v>294.19200000000001</c:v>
                </c:pt>
                <c:pt idx="182">
                  <c:v>296.14100000000002</c:v>
                </c:pt>
                <c:pt idx="183">
                  <c:v>295.35000000000002</c:v>
                </c:pt>
                <c:pt idx="184">
                  <c:v>299.58499999999998</c:v>
                </c:pt>
                <c:pt idx="185">
                  <c:v>302.84500000000003</c:v>
                </c:pt>
                <c:pt idx="186">
                  <c:v>302.495</c:v>
                </c:pt>
                <c:pt idx="187">
                  <c:v>312.291</c:v>
                </c:pt>
                <c:pt idx="188">
                  <c:v>317.44200000000001</c:v>
                </c:pt>
                <c:pt idx="189">
                  <c:v>319.57</c:v>
                </c:pt>
                <c:pt idx="190">
                  <c:v>314.02</c:v>
                </c:pt>
                <c:pt idx="191">
                  <c:v>314.113</c:v>
                </c:pt>
                <c:pt idx="192">
                  <c:v>314.97800000000001</c:v>
                </c:pt>
                <c:pt idx="193">
                  <c:v>305.41199999999998</c:v>
                </c:pt>
                <c:pt idx="194">
                  <c:v>298.53100000000001</c:v>
                </c:pt>
                <c:pt idx="195">
                  <c:v>302.27499999999998</c:v>
                </c:pt>
                <c:pt idx="196">
                  <c:v>303.68700000000001</c:v>
                </c:pt>
                <c:pt idx="197">
                  <c:v>309.29700000000003</c:v>
                </c:pt>
                <c:pt idx="198">
                  <c:v>311.80900000000003</c:v>
                </c:pt>
                <c:pt idx="199">
                  <c:v>310.79399999999998</c:v>
                </c:pt>
                <c:pt idx="200">
                  <c:v>309.14600000000002</c:v>
                </c:pt>
                <c:pt idx="201">
                  <c:v>304.10599999999999</c:v>
                </c:pt>
                <c:pt idx="202">
                  <c:v>311.44099999999997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52-4403-B741-2E8DE2A9C94B}"/>
            </c:ext>
          </c:extLst>
        </c:ser>
        <c:ser>
          <c:idx val="8"/>
          <c:order val="8"/>
          <c:tx>
            <c:strRef>
              <c:f>telefo!#REF!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telefo!#REF!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52-4403-B741-2E8DE2A9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telefo!$B$32</c:f>
              <c:strCache>
                <c:ptCount val="1"/>
                <c:pt idx="0">
                  <c:v>TELEFO 3 3/4 PERP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telefo!$F$31:$IU$31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telefo!$F$44:$IU$44</c:f>
              <c:numCache>
                <c:formatCode>0</c:formatCode>
                <c:ptCount val="250"/>
                <c:pt idx="0" formatCode="0.000">
                  <c:v>39.142999999999972</c:v>
                </c:pt>
                <c:pt idx="1">
                  <c:v>41.177999999999997</c:v>
                </c:pt>
                <c:pt idx="2">
                  <c:v>32.962999999999965</c:v>
                </c:pt>
                <c:pt idx="3">
                  <c:v>29.656000000000006</c:v>
                </c:pt>
                <c:pt idx="4">
                  <c:v>22.348000000000013</c:v>
                </c:pt>
                <c:pt idx="5">
                  <c:v>13.641999999999996</c:v>
                </c:pt>
                <c:pt idx="6">
                  <c:v>6.4090000000000487</c:v>
                </c:pt>
                <c:pt idx="7">
                  <c:v>3.51400000000001</c:v>
                </c:pt>
                <c:pt idx="8">
                  <c:v>3.0810000000000173</c:v>
                </c:pt>
                <c:pt idx="9">
                  <c:v>3.1059999999999945</c:v>
                </c:pt>
                <c:pt idx="10">
                  <c:v>1.2999999999999545</c:v>
                </c:pt>
                <c:pt idx="11">
                  <c:v>-2.125</c:v>
                </c:pt>
                <c:pt idx="12">
                  <c:v>-11.903999999999996</c:v>
                </c:pt>
                <c:pt idx="13">
                  <c:v>-14.966999999999985</c:v>
                </c:pt>
                <c:pt idx="14">
                  <c:v>-12.017999999999972</c:v>
                </c:pt>
                <c:pt idx="15">
                  <c:v>-13.675999999999988</c:v>
                </c:pt>
                <c:pt idx="16">
                  <c:v>-29.687999999999988</c:v>
                </c:pt>
                <c:pt idx="17">
                  <c:v>-24.199000000000012</c:v>
                </c:pt>
                <c:pt idx="18">
                  <c:v>-29.657999999999959</c:v>
                </c:pt>
                <c:pt idx="19">
                  <c:v>-8.7770000000000437</c:v>
                </c:pt>
                <c:pt idx="20">
                  <c:v>9.3509999999999991</c:v>
                </c:pt>
                <c:pt idx="21">
                  <c:v>28.615999999999985</c:v>
                </c:pt>
                <c:pt idx="22">
                  <c:v>20.370000000000005</c:v>
                </c:pt>
                <c:pt idx="23">
                  <c:v>15.300999999999988</c:v>
                </c:pt>
                <c:pt idx="24">
                  <c:v>17.222999999999956</c:v>
                </c:pt>
                <c:pt idx="25">
                  <c:v>14.611999999999966</c:v>
                </c:pt>
                <c:pt idx="26">
                  <c:v>13.852000000000032</c:v>
                </c:pt>
                <c:pt idx="27">
                  <c:v>18.120000000000005</c:v>
                </c:pt>
                <c:pt idx="28">
                  <c:v>28.129999999999995</c:v>
                </c:pt>
                <c:pt idx="29">
                  <c:v>28.740000000000009</c:v>
                </c:pt>
                <c:pt idx="30">
                  <c:v>32.747000000000014</c:v>
                </c:pt>
                <c:pt idx="31">
                  <c:v>57.680000000000007</c:v>
                </c:pt>
                <c:pt idx="32">
                  <c:v>29.61099999999999</c:v>
                </c:pt>
                <c:pt idx="33">
                  <c:v>33.372000000000014</c:v>
                </c:pt>
                <c:pt idx="34">
                  <c:v>33.887</c:v>
                </c:pt>
                <c:pt idx="35">
                  <c:v>34.837999999999965</c:v>
                </c:pt>
                <c:pt idx="36">
                  <c:v>22.990000000000009</c:v>
                </c:pt>
                <c:pt idx="37">
                  <c:v>20.40100000000001</c:v>
                </c:pt>
                <c:pt idx="38">
                  <c:v>28.933999999999969</c:v>
                </c:pt>
                <c:pt idx="39">
                  <c:v>35.843999999999994</c:v>
                </c:pt>
                <c:pt idx="40">
                  <c:v>50.863</c:v>
                </c:pt>
                <c:pt idx="41">
                  <c:v>52.343000000000018</c:v>
                </c:pt>
                <c:pt idx="42">
                  <c:v>68.86099999999999</c:v>
                </c:pt>
                <c:pt idx="43">
                  <c:v>51.032000000000039</c:v>
                </c:pt>
                <c:pt idx="44">
                  <c:v>15.194999999999993</c:v>
                </c:pt>
                <c:pt idx="45">
                  <c:v>13.449999999999989</c:v>
                </c:pt>
                <c:pt idx="46">
                  <c:v>6.9060000000000059</c:v>
                </c:pt>
                <c:pt idx="47">
                  <c:v>39.180000000000007</c:v>
                </c:pt>
                <c:pt idx="48">
                  <c:v>35.168000000000006</c:v>
                </c:pt>
                <c:pt idx="49">
                  <c:v>41.449999999999989</c:v>
                </c:pt>
                <c:pt idx="50">
                  <c:v>40.47399999999999</c:v>
                </c:pt>
                <c:pt idx="51">
                  <c:v>37.370000000000005</c:v>
                </c:pt>
                <c:pt idx="52">
                  <c:v>35.774000000000001</c:v>
                </c:pt>
                <c:pt idx="53">
                  <c:v>45.126999999999953</c:v>
                </c:pt>
                <c:pt idx="54">
                  <c:v>50.642999999999972</c:v>
                </c:pt>
                <c:pt idx="55">
                  <c:v>66.656000000000006</c:v>
                </c:pt>
                <c:pt idx="56">
                  <c:v>84.641999999999996</c:v>
                </c:pt>
                <c:pt idx="57">
                  <c:v>81.718000000000018</c:v>
                </c:pt>
                <c:pt idx="58">
                  <c:v>107.67200000000003</c:v>
                </c:pt>
                <c:pt idx="59">
                  <c:v>124.95099999999996</c:v>
                </c:pt>
                <c:pt idx="60">
                  <c:v>104.18799999999999</c:v>
                </c:pt>
                <c:pt idx="61">
                  <c:v>57.527999999999963</c:v>
                </c:pt>
                <c:pt idx="62">
                  <c:v>36.84899999999999</c:v>
                </c:pt>
                <c:pt idx="63">
                  <c:v>13.754999999999995</c:v>
                </c:pt>
                <c:pt idx="64">
                  <c:v>12.341000000000008</c:v>
                </c:pt>
                <c:pt idx="65">
                  <c:v>15.482999999999947</c:v>
                </c:pt>
                <c:pt idx="66">
                  <c:v>11.035000000000082</c:v>
                </c:pt>
                <c:pt idx="67">
                  <c:v>10.735000000000014</c:v>
                </c:pt>
                <c:pt idx="68">
                  <c:v>6.7400000000000091</c:v>
                </c:pt>
                <c:pt idx="69">
                  <c:v>8.0529999999999973</c:v>
                </c:pt>
                <c:pt idx="70">
                  <c:v>-35.040000000000077</c:v>
                </c:pt>
                <c:pt idx="71">
                  <c:v>-48.970000000000027</c:v>
                </c:pt>
                <c:pt idx="72">
                  <c:v>-85.336999999999989</c:v>
                </c:pt>
                <c:pt idx="73">
                  <c:v>-105.52299999999991</c:v>
                </c:pt>
                <c:pt idx="74">
                  <c:v>-84.537000000000035</c:v>
                </c:pt>
                <c:pt idx="75">
                  <c:v>-131.72399999999993</c:v>
                </c:pt>
                <c:pt idx="76">
                  <c:v>-140.51499999999999</c:v>
                </c:pt>
                <c:pt idx="77">
                  <c:v>-71.648000000000025</c:v>
                </c:pt>
                <c:pt idx="78">
                  <c:v>-0.78900000000004411</c:v>
                </c:pt>
                <c:pt idx="79">
                  <c:v>26.902000000000044</c:v>
                </c:pt>
                <c:pt idx="80">
                  <c:v>38.876000000000033</c:v>
                </c:pt>
                <c:pt idx="81">
                  <c:v>45.327999999999975</c:v>
                </c:pt>
                <c:pt idx="82">
                  <c:v>45.737000000000023</c:v>
                </c:pt>
                <c:pt idx="83">
                  <c:v>42.894999999999982</c:v>
                </c:pt>
                <c:pt idx="84">
                  <c:v>70.726999999999975</c:v>
                </c:pt>
                <c:pt idx="85">
                  <c:v>83.873999999999995</c:v>
                </c:pt>
                <c:pt idx="86">
                  <c:v>88.863999999999976</c:v>
                </c:pt>
                <c:pt idx="87">
                  <c:v>86.244</c:v>
                </c:pt>
                <c:pt idx="88">
                  <c:v>85.37299999999999</c:v>
                </c:pt>
                <c:pt idx="89">
                  <c:v>83.575999999999993</c:v>
                </c:pt>
                <c:pt idx="90">
                  <c:v>103.03199999999998</c:v>
                </c:pt>
                <c:pt idx="91">
                  <c:v>97.649000000000001</c:v>
                </c:pt>
                <c:pt idx="92">
                  <c:v>101.03399999999999</c:v>
                </c:pt>
                <c:pt idx="93">
                  <c:v>104.06700000000001</c:v>
                </c:pt>
                <c:pt idx="94">
                  <c:v>105.10000000000001</c:v>
                </c:pt>
                <c:pt idx="95">
                  <c:v>107.07</c:v>
                </c:pt>
                <c:pt idx="96">
                  <c:v>103.755</c:v>
                </c:pt>
                <c:pt idx="97">
                  <c:v>103.179</c:v>
                </c:pt>
                <c:pt idx="98">
                  <c:v>101.50200000000001</c:v>
                </c:pt>
                <c:pt idx="99">
                  <c:v>101.49199999999999</c:v>
                </c:pt>
                <c:pt idx="100">
                  <c:v>100.88899999999998</c:v>
                </c:pt>
                <c:pt idx="101">
                  <c:v>100.494</c:v>
                </c:pt>
                <c:pt idx="102">
                  <c:v>105.434</c:v>
                </c:pt>
                <c:pt idx="103">
                  <c:v>112.26900000000001</c:v>
                </c:pt>
                <c:pt idx="104">
                  <c:v>114.40199999999999</c:v>
                </c:pt>
                <c:pt idx="105">
                  <c:v>113.18100000000001</c:v>
                </c:pt>
                <c:pt idx="106">
                  <c:v>111.184</c:v>
                </c:pt>
                <c:pt idx="107">
                  <c:v>117.18899999999996</c:v>
                </c:pt>
                <c:pt idx="108">
                  <c:v>122.505</c:v>
                </c:pt>
                <c:pt idx="109">
                  <c:v>122.58499999999998</c:v>
                </c:pt>
                <c:pt idx="110">
                  <c:v>121.21699999999998</c:v>
                </c:pt>
                <c:pt idx="111">
                  <c:v>120.31499999999997</c:v>
                </c:pt>
                <c:pt idx="112">
                  <c:v>118.197</c:v>
                </c:pt>
                <c:pt idx="113">
                  <c:v>118.21100000000001</c:v>
                </c:pt>
                <c:pt idx="114">
                  <c:v>113.67000000000002</c:v>
                </c:pt>
                <c:pt idx="115">
                  <c:v>111.679</c:v>
                </c:pt>
                <c:pt idx="116">
                  <c:v>109.691</c:v>
                </c:pt>
                <c:pt idx="117">
                  <c:v>108.58600000000001</c:v>
                </c:pt>
                <c:pt idx="118">
                  <c:v>106.57000000000002</c:v>
                </c:pt>
                <c:pt idx="119">
                  <c:v>107.446</c:v>
                </c:pt>
                <c:pt idx="120">
                  <c:v>110.41499999999999</c:v>
                </c:pt>
                <c:pt idx="121">
                  <c:v>112.214</c:v>
                </c:pt>
                <c:pt idx="122">
                  <c:v>108.24299999999999</c:v>
                </c:pt>
                <c:pt idx="123">
                  <c:v>111.476</c:v>
                </c:pt>
                <c:pt idx="124">
                  <c:v>113.131</c:v>
                </c:pt>
                <c:pt idx="125">
                  <c:v>112.136</c:v>
                </c:pt>
                <c:pt idx="126">
                  <c:v>114.80000000000001</c:v>
                </c:pt>
                <c:pt idx="127">
                  <c:v>120.57400000000001</c:v>
                </c:pt>
                <c:pt idx="128">
                  <c:v>116.04399999999998</c:v>
                </c:pt>
                <c:pt idx="129">
                  <c:v>117.155</c:v>
                </c:pt>
                <c:pt idx="130">
                  <c:v>111.607</c:v>
                </c:pt>
                <c:pt idx="131">
                  <c:v>107.51400000000001</c:v>
                </c:pt>
                <c:pt idx="132">
                  <c:v>106.93699999999998</c:v>
                </c:pt>
                <c:pt idx="133">
                  <c:v>107.77799999999999</c:v>
                </c:pt>
                <c:pt idx="134">
                  <c:v>106.03300000000002</c:v>
                </c:pt>
                <c:pt idx="135">
                  <c:v>106.59299999999999</c:v>
                </c:pt>
                <c:pt idx="136">
                  <c:v>107.52499999999998</c:v>
                </c:pt>
                <c:pt idx="137">
                  <c:v>107.821</c:v>
                </c:pt>
                <c:pt idx="138">
                  <c:v>106.77800000000002</c:v>
                </c:pt>
                <c:pt idx="139">
                  <c:v>108.10599999999999</c:v>
                </c:pt>
                <c:pt idx="140">
                  <c:v>110.785</c:v>
                </c:pt>
                <c:pt idx="141">
                  <c:v>113.762</c:v>
                </c:pt>
                <c:pt idx="142">
                  <c:v>112.66999999999999</c:v>
                </c:pt>
                <c:pt idx="143">
                  <c:v>115.11699999999999</c:v>
                </c:pt>
                <c:pt idx="144">
                  <c:v>115.96799999999996</c:v>
                </c:pt>
                <c:pt idx="145">
                  <c:v>115.26900000000001</c:v>
                </c:pt>
                <c:pt idx="146">
                  <c:v>114.47800000000001</c:v>
                </c:pt>
                <c:pt idx="147">
                  <c:v>119.12500000000003</c:v>
                </c:pt>
                <c:pt idx="148">
                  <c:v>117.64600000000002</c:v>
                </c:pt>
                <c:pt idx="149">
                  <c:v>119.73400000000001</c:v>
                </c:pt>
                <c:pt idx="150">
                  <c:v>119.22799999999998</c:v>
                </c:pt>
                <c:pt idx="151">
                  <c:v>128.57</c:v>
                </c:pt>
                <c:pt idx="152">
                  <c:v>129.631</c:v>
                </c:pt>
                <c:pt idx="153">
                  <c:v>133.267</c:v>
                </c:pt>
                <c:pt idx="154">
                  <c:v>131.071</c:v>
                </c:pt>
                <c:pt idx="155">
                  <c:v>131.16999999999999</c:v>
                </c:pt>
                <c:pt idx="156">
                  <c:v>131.68</c:v>
                </c:pt>
                <c:pt idx="157">
                  <c:v>131.01599999999999</c:v>
                </c:pt>
                <c:pt idx="158">
                  <c:v>130.73000000000002</c:v>
                </c:pt>
                <c:pt idx="159">
                  <c:v>131.77999999999997</c:v>
                </c:pt>
                <c:pt idx="160">
                  <c:v>131.77799999999999</c:v>
                </c:pt>
                <c:pt idx="161">
                  <c:v>132.91500000000002</c:v>
                </c:pt>
                <c:pt idx="162">
                  <c:v>131.13200000000003</c:v>
                </c:pt>
                <c:pt idx="163">
                  <c:v>128.25600000000003</c:v>
                </c:pt>
                <c:pt idx="164">
                  <c:v>126.26500000000001</c:v>
                </c:pt>
                <c:pt idx="165">
                  <c:v>125.09900000000002</c:v>
                </c:pt>
                <c:pt idx="166">
                  <c:v>125.899</c:v>
                </c:pt>
                <c:pt idx="167">
                  <c:v>121.07699999999997</c:v>
                </c:pt>
                <c:pt idx="168">
                  <c:v>124.03499999999997</c:v>
                </c:pt>
                <c:pt idx="169">
                  <c:v>122.61999999999998</c:v>
                </c:pt>
                <c:pt idx="170">
                  <c:v>127.00199999999998</c:v>
                </c:pt>
                <c:pt idx="171">
                  <c:v>130.97699999999998</c:v>
                </c:pt>
                <c:pt idx="172">
                  <c:v>131.69699999999997</c:v>
                </c:pt>
                <c:pt idx="173">
                  <c:v>113.32799999999997</c:v>
                </c:pt>
                <c:pt idx="174">
                  <c:v>129.70699999999997</c:v>
                </c:pt>
                <c:pt idx="175">
                  <c:v>128.86799999999997</c:v>
                </c:pt>
                <c:pt idx="176">
                  <c:v>129.61499999999998</c:v>
                </c:pt>
                <c:pt idx="177">
                  <c:v>133.14399999999998</c:v>
                </c:pt>
                <c:pt idx="178">
                  <c:v>133.13</c:v>
                </c:pt>
                <c:pt idx="179">
                  <c:v>130.21499999999997</c:v>
                </c:pt>
                <c:pt idx="180">
                  <c:v>129.25499999999997</c:v>
                </c:pt>
                <c:pt idx="181">
                  <c:v>131.01600000000002</c:v>
                </c:pt>
                <c:pt idx="182">
                  <c:v>131.33100000000002</c:v>
                </c:pt>
                <c:pt idx="183">
                  <c:v>128.69900000000001</c:v>
                </c:pt>
                <c:pt idx="184">
                  <c:v>128.55599999999998</c:v>
                </c:pt>
                <c:pt idx="185">
                  <c:v>129.38100000000003</c:v>
                </c:pt>
                <c:pt idx="186">
                  <c:v>125.98400000000001</c:v>
                </c:pt>
                <c:pt idx="187">
                  <c:v>127.40100000000001</c:v>
                </c:pt>
                <c:pt idx="188">
                  <c:v>127.60599999999999</c:v>
                </c:pt>
                <c:pt idx="189">
                  <c:v>129.477</c:v>
                </c:pt>
                <c:pt idx="190">
                  <c:v>130.80699999999999</c:v>
                </c:pt>
                <c:pt idx="191">
                  <c:v>129.88</c:v>
                </c:pt>
                <c:pt idx="192">
                  <c:v>129.977</c:v>
                </c:pt>
                <c:pt idx="193">
                  <c:v>130.86299999999997</c:v>
                </c:pt>
                <c:pt idx="194">
                  <c:v>136.31399999999999</c:v>
                </c:pt>
                <c:pt idx="195">
                  <c:v>134.45899999999997</c:v>
                </c:pt>
                <c:pt idx="196">
                  <c:v>134.78</c:v>
                </c:pt>
                <c:pt idx="197">
                  <c:v>137.47800000000004</c:v>
                </c:pt>
                <c:pt idx="198">
                  <c:v>136.96800000000002</c:v>
                </c:pt>
                <c:pt idx="199">
                  <c:v>145.57899999999998</c:v>
                </c:pt>
                <c:pt idx="200">
                  <c:v>144.83900000000003</c:v>
                </c:pt>
                <c:pt idx="201">
                  <c:v>142.98499999999999</c:v>
                </c:pt>
                <c:pt idx="202">
                  <c:v>134.85499999999996</c:v>
                </c:pt>
                <c:pt idx="203">
                  <c:v>-174.435</c:v>
                </c:pt>
                <c:pt idx="204">
                  <c:v>-166.15600000000001</c:v>
                </c:pt>
                <c:pt idx="205">
                  <c:v>-151.26499999999999</c:v>
                </c:pt>
                <c:pt idx="206">
                  <c:v>-144.685</c:v>
                </c:pt>
                <c:pt idx="207">
                  <c:v>-138.845</c:v>
                </c:pt>
                <c:pt idx="208">
                  <c:v>-189.04400000000001</c:v>
                </c:pt>
                <c:pt idx="209">
                  <c:v>-186.452</c:v>
                </c:pt>
                <c:pt idx="210">
                  <c:v>-183.95699999999999</c:v>
                </c:pt>
                <c:pt idx="211">
                  <c:v>-181.96100000000001</c:v>
                </c:pt>
                <c:pt idx="212">
                  <c:v>-175.566</c:v>
                </c:pt>
                <c:pt idx="213">
                  <c:v>-186.99600000000001</c:v>
                </c:pt>
                <c:pt idx="214">
                  <c:v>-190.71799999999999</c:v>
                </c:pt>
                <c:pt idx="215">
                  <c:v>-177.33799999999999</c:v>
                </c:pt>
                <c:pt idx="216">
                  <c:v>-175.619</c:v>
                </c:pt>
                <c:pt idx="217">
                  <c:v>-173.98400000000001</c:v>
                </c:pt>
                <c:pt idx="218">
                  <c:v>-166.215</c:v>
                </c:pt>
                <c:pt idx="219">
                  <c:v>-159.97</c:v>
                </c:pt>
                <c:pt idx="220">
                  <c:v>-154.881</c:v>
                </c:pt>
                <c:pt idx="221">
                  <c:v>-155.65799999999999</c:v>
                </c:pt>
                <c:pt idx="222">
                  <c:v>-156.376</c:v>
                </c:pt>
                <c:pt idx="223">
                  <c:v>-173.02</c:v>
                </c:pt>
                <c:pt idx="224">
                  <c:v>-185.762</c:v>
                </c:pt>
                <c:pt idx="225">
                  <c:v>-196.357</c:v>
                </c:pt>
                <c:pt idx="226">
                  <c:v>-212.125</c:v>
                </c:pt>
                <c:pt idx="227">
                  <c:v>-220.81100000000001</c:v>
                </c:pt>
                <c:pt idx="228">
                  <c:v>-197.00399999999999</c:v>
                </c:pt>
                <c:pt idx="229">
                  <c:v>-195.249</c:v>
                </c:pt>
                <c:pt idx="230">
                  <c:v>-204.178</c:v>
                </c:pt>
                <c:pt idx="231">
                  <c:v>-192.274</c:v>
                </c:pt>
                <c:pt idx="232">
                  <c:v>-195.297</c:v>
                </c:pt>
                <c:pt idx="233">
                  <c:v>-205.697</c:v>
                </c:pt>
                <c:pt idx="234">
                  <c:v>-210.63</c:v>
                </c:pt>
                <c:pt idx="235">
                  <c:v>-224.57900000000001</c:v>
                </c:pt>
                <c:pt idx="236">
                  <c:v>-214.14</c:v>
                </c:pt>
                <c:pt idx="237">
                  <c:v>-200.334</c:v>
                </c:pt>
                <c:pt idx="238">
                  <c:v>-192.43799999999999</c:v>
                </c:pt>
                <c:pt idx="239">
                  <c:v>-190.02699999999999</c:v>
                </c:pt>
                <c:pt idx="240">
                  <c:v>-176.81800000000001</c:v>
                </c:pt>
                <c:pt idx="241">
                  <c:v>-174.75800000000001</c:v>
                </c:pt>
                <c:pt idx="242">
                  <c:v>-170.45</c:v>
                </c:pt>
                <c:pt idx="243">
                  <c:v>-185.517</c:v>
                </c:pt>
                <c:pt idx="244">
                  <c:v>-201.67</c:v>
                </c:pt>
                <c:pt idx="245">
                  <c:v>-206.565</c:v>
                </c:pt>
                <c:pt idx="246">
                  <c:v>-208.69</c:v>
                </c:pt>
                <c:pt idx="247">
                  <c:v>-206.65799999999999</c:v>
                </c:pt>
                <c:pt idx="248">
                  <c:v>-193.649</c:v>
                </c:pt>
                <c:pt idx="249">
                  <c:v>-190.435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9-4BF6-9483-08086B5EF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telefo!$C$50</c:f>
              <c:strCache>
                <c:ptCount val="1"/>
                <c:pt idx="0">
                  <c:v>TELEFO 3 3/4 PERP nc-22-TELEFO 2 5/8 PERP nc-23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telefo!$F$31:$IU$31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telefo!$F$50:$IU$50</c:f>
              <c:numCache>
                <c:formatCode>0</c:formatCode>
                <c:ptCount val="250"/>
                <c:pt idx="0">
                  <c:v>93.704000000000008</c:v>
                </c:pt>
                <c:pt idx="1">
                  <c:v>90.679999999999978</c:v>
                </c:pt>
                <c:pt idx="2">
                  <c:v>103.27200000000002</c:v>
                </c:pt>
                <c:pt idx="3">
                  <c:v>107.54399999999998</c:v>
                </c:pt>
                <c:pt idx="4">
                  <c:v>121.08100000000002</c:v>
                </c:pt>
                <c:pt idx="5">
                  <c:v>131.84600000000003</c:v>
                </c:pt>
                <c:pt idx="6">
                  <c:v>141.36599999999999</c:v>
                </c:pt>
                <c:pt idx="7">
                  <c:v>141.61700000000002</c:v>
                </c:pt>
                <c:pt idx="8">
                  <c:v>141.267</c:v>
                </c:pt>
                <c:pt idx="9">
                  <c:v>134.79999999999998</c:v>
                </c:pt>
                <c:pt idx="10">
                  <c:v>132.64300000000003</c:v>
                </c:pt>
                <c:pt idx="11">
                  <c:v>135.55499999999998</c:v>
                </c:pt>
                <c:pt idx="12">
                  <c:v>133.70999999999998</c:v>
                </c:pt>
                <c:pt idx="13">
                  <c:v>134.26599999999999</c:v>
                </c:pt>
                <c:pt idx="14">
                  <c:v>121.31599999999997</c:v>
                </c:pt>
                <c:pt idx="15">
                  <c:v>113.98699999999999</c:v>
                </c:pt>
                <c:pt idx="16">
                  <c:v>152.38499999999999</c:v>
                </c:pt>
                <c:pt idx="17">
                  <c:v>140.57599999999999</c:v>
                </c:pt>
                <c:pt idx="18">
                  <c:v>144.56799999999998</c:v>
                </c:pt>
                <c:pt idx="19">
                  <c:v>102.94800000000001</c:v>
                </c:pt>
                <c:pt idx="20">
                  <c:v>53.352000000000032</c:v>
                </c:pt>
                <c:pt idx="21">
                  <c:v>36.254999999999995</c:v>
                </c:pt>
                <c:pt idx="22">
                  <c:v>58.326999999999998</c:v>
                </c:pt>
                <c:pt idx="23">
                  <c:v>87.972999999999985</c:v>
                </c:pt>
                <c:pt idx="24">
                  <c:v>100.20000000000002</c:v>
                </c:pt>
                <c:pt idx="25">
                  <c:v>120.745</c:v>
                </c:pt>
                <c:pt idx="26">
                  <c:v>124.03599999999997</c:v>
                </c:pt>
                <c:pt idx="27">
                  <c:v>120.84599999999998</c:v>
                </c:pt>
                <c:pt idx="28">
                  <c:v>100.54299999999998</c:v>
                </c:pt>
                <c:pt idx="29">
                  <c:v>98.243999999999971</c:v>
                </c:pt>
                <c:pt idx="30">
                  <c:v>111.77199999999999</c:v>
                </c:pt>
                <c:pt idx="31">
                  <c:v>88.972000000000008</c:v>
                </c:pt>
                <c:pt idx="32">
                  <c:v>132.75599999999997</c:v>
                </c:pt>
                <c:pt idx="33">
                  <c:v>129.07</c:v>
                </c:pt>
                <c:pt idx="34">
                  <c:v>132.66699999999997</c:v>
                </c:pt>
                <c:pt idx="35">
                  <c:v>143.28400000000002</c:v>
                </c:pt>
                <c:pt idx="36">
                  <c:v>168.32999999999998</c:v>
                </c:pt>
                <c:pt idx="37">
                  <c:v>176.33499999999998</c:v>
                </c:pt>
                <c:pt idx="38">
                  <c:v>168.32300000000001</c:v>
                </c:pt>
                <c:pt idx="39">
                  <c:v>149.13200000000003</c:v>
                </c:pt>
                <c:pt idx="40">
                  <c:v>125.48099999999999</c:v>
                </c:pt>
                <c:pt idx="41">
                  <c:v>123.20299999999997</c:v>
                </c:pt>
                <c:pt idx="42">
                  <c:v>103.072</c:v>
                </c:pt>
                <c:pt idx="43">
                  <c:v>129.41399999999999</c:v>
                </c:pt>
                <c:pt idx="44">
                  <c:v>189.34800000000001</c:v>
                </c:pt>
                <c:pt idx="45">
                  <c:v>196.99900000000002</c:v>
                </c:pt>
                <c:pt idx="46">
                  <c:v>206.304</c:v>
                </c:pt>
                <c:pt idx="47">
                  <c:v>148.41499999999999</c:v>
                </c:pt>
                <c:pt idx="48">
                  <c:v>141.34599999999998</c:v>
                </c:pt>
                <c:pt idx="49">
                  <c:v>127.13400000000001</c:v>
                </c:pt>
                <c:pt idx="50">
                  <c:v>126.33800000000002</c:v>
                </c:pt>
                <c:pt idx="51">
                  <c:v>141.126</c:v>
                </c:pt>
                <c:pt idx="52">
                  <c:v>147.208</c:v>
                </c:pt>
                <c:pt idx="53">
                  <c:v>160.96900000000002</c:v>
                </c:pt>
                <c:pt idx="54">
                  <c:v>156.52800000000002</c:v>
                </c:pt>
                <c:pt idx="55">
                  <c:v>127.47299999999998</c:v>
                </c:pt>
                <c:pt idx="56">
                  <c:v>100.95699999999999</c:v>
                </c:pt>
                <c:pt idx="57">
                  <c:v>104.768</c:v>
                </c:pt>
                <c:pt idx="58">
                  <c:v>57.998999999999995</c:v>
                </c:pt>
                <c:pt idx="59">
                  <c:v>33.922000000000025</c:v>
                </c:pt>
                <c:pt idx="60">
                  <c:v>89.753000000000014</c:v>
                </c:pt>
                <c:pt idx="61">
                  <c:v>175.04000000000002</c:v>
                </c:pt>
                <c:pt idx="62">
                  <c:v>214.48400000000001</c:v>
                </c:pt>
                <c:pt idx="63">
                  <c:v>262.87700000000001</c:v>
                </c:pt>
                <c:pt idx="64">
                  <c:v>268.04199999999997</c:v>
                </c:pt>
                <c:pt idx="65">
                  <c:v>264.61600000000004</c:v>
                </c:pt>
                <c:pt idx="66">
                  <c:v>271.20299999999997</c:v>
                </c:pt>
                <c:pt idx="67">
                  <c:v>270.63300000000004</c:v>
                </c:pt>
                <c:pt idx="68">
                  <c:v>280.73900000000003</c:v>
                </c:pt>
                <c:pt idx="69">
                  <c:v>271.77400000000006</c:v>
                </c:pt>
                <c:pt idx="70">
                  <c:v>320.56500000000005</c:v>
                </c:pt>
                <c:pt idx="71">
                  <c:v>349.66600000000005</c:v>
                </c:pt>
                <c:pt idx="72">
                  <c:v>450.44499999999999</c:v>
                </c:pt>
                <c:pt idx="73">
                  <c:v>493.88599999999997</c:v>
                </c:pt>
                <c:pt idx="74">
                  <c:v>441.17900000000003</c:v>
                </c:pt>
                <c:pt idx="75">
                  <c:v>524.16699999999992</c:v>
                </c:pt>
                <c:pt idx="76">
                  <c:v>522.03499999999997</c:v>
                </c:pt>
                <c:pt idx="77">
                  <c:v>357.72499999999997</c:v>
                </c:pt>
                <c:pt idx="78">
                  <c:v>236.90700000000004</c:v>
                </c:pt>
                <c:pt idx="79">
                  <c:v>135.51099999999997</c:v>
                </c:pt>
                <c:pt idx="80">
                  <c:v>123.78799999999998</c:v>
                </c:pt>
                <c:pt idx="81">
                  <c:v>52.364000000000004</c:v>
                </c:pt>
                <c:pt idx="82">
                  <c:v>53.017999999999972</c:v>
                </c:pt>
                <c:pt idx="83">
                  <c:v>66.677999999999997</c:v>
                </c:pt>
                <c:pt idx="84">
                  <c:v>-11.006999999999977</c:v>
                </c:pt>
                <c:pt idx="85">
                  <c:v>-38.660999999999973</c:v>
                </c:pt>
                <c:pt idx="86">
                  <c:v>-39.861999999999995</c:v>
                </c:pt>
                <c:pt idx="87">
                  <c:v>-36.920000000000016</c:v>
                </c:pt>
                <c:pt idx="88">
                  <c:v>-35.408999999999992</c:v>
                </c:pt>
                <c:pt idx="89">
                  <c:v>-34.252999999999986</c:v>
                </c:pt>
                <c:pt idx="90">
                  <c:v>-62.783999999999992</c:v>
                </c:pt>
                <c:pt idx="91">
                  <c:v>-54.787000000000006</c:v>
                </c:pt>
                <c:pt idx="92">
                  <c:v>-49.864999999999981</c:v>
                </c:pt>
                <c:pt idx="93">
                  <c:v>-50.271999999999991</c:v>
                </c:pt>
                <c:pt idx="94">
                  <c:v>-43.065000000000012</c:v>
                </c:pt>
                <c:pt idx="95">
                  <c:v>-42.562999999999988</c:v>
                </c:pt>
                <c:pt idx="96">
                  <c:v>-46.365999999999985</c:v>
                </c:pt>
                <c:pt idx="97">
                  <c:v>-44.579000000000008</c:v>
                </c:pt>
                <c:pt idx="98">
                  <c:v>-43.634999999999991</c:v>
                </c:pt>
                <c:pt idx="99">
                  <c:v>-43.914999999999992</c:v>
                </c:pt>
                <c:pt idx="100">
                  <c:v>-44.882999999999981</c:v>
                </c:pt>
                <c:pt idx="101">
                  <c:v>-45.15900000000002</c:v>
                </c:pt>
                <c:pt idx="102">
                  <c:v>-48.067000000000007</c:v>
                </c:pt>
                <c:pt idx="103">
                  <c:v>-49.739000000000004</c:v>
                </c:pt>
                <c:pt idx="104">
                  <c:v>-51.34099999999998</c:v>
                </c:pt>
                <c:pt idx="105">
                  <c:v>-51.192000000000007</c:v>
                </c:pt>
                <c:pt idx="106">
                  <c:v>-50.582000000000022</c:v>
                </c:pt>
                <c:pt idx="107">
                  <c:v>-50.495999999999981</c:v>
                </c:pt>
                <c:pt idx="108">
                  <c:v>-53.644999999999982</c:v>
                </c:pt>
                <c:pt idx="109">
                  <c:v>-52.069999999999993</c:v>
                </c:pt>
                <c:pt idx="110">
                  <c:v>-52.447000000000003</c:v>
                </c:pt>
                <c:pt idx="111">
                  <c:v>-52.504999999999995</c:v>
                </c:pt>
                <c:pt idx="112">
                  <c:v>-55.5</c:v>
                </c:pt>
                <c:pt idx="113">
                  <c:v>-56.693000000000012</c:v>
                </c:pt>
                <c:pt idx="114">
                  <c:v>-49.766999999999996</c:v>
                </c:pt>
                <c:pt idx="115">
                  <c:v>-46.663000000000011</c:v>
                </c:pt>
                <c:pt idx="116">
                  <c:v>-41.778999999999996</c:v>
                </c:pt>
                <c:pt idx="117">
                  <c:v>-37.144000000000005</c:v>
                </c:pt>
                <c:pt idx="118">
                  <c:v>-36.723000000000013</c:v>
                </c:pt>
                <c:pt idx="119">
                  <c:v>-38.832999999999998</c:v>
                </c:pt>
                <c:pt idx="120">
                  <c:v>-41.399999999999977</c:v>
                </c:pt>
                <c:pt idx="121">
                  <c:v>-43.164999999999992</c:v>
                </c:pt>
                <c:pt idx="122">
                  <c:v>-41.494</c:v>
                </c:pt>
                <c:pt idx="123">
                  <c:v>-43.727000000000004</c:v>
                </c:pt>
                <c:pt idx="124">
                  <c:v>-44.817999999999984</c:v>
                </c:pt>
                <c:pt idx="125">
                  <c:v>-46.181999999999988</c:v>
                </c:pt>
                <c:pt idx="126">
                  <c:v>-46.812000000000012</c:v>
                </c:pt>
                <c:pt idx="127">
                  <c:v>-46.339999999999975</c:v>
                </c:pt>
                <c:pt idx="128">
                  <c:v>-40.754999999999995</c:v>
                </c:pt>
                <c:pt idx="129">
                  <c:v>-36.281999999999982</c:v>
                </c:pt>
                <c:pt idx="130">
                  <c:v>-34.812000000000012</c:v>
                </c:pt>
                <c:pt idx="131">
                  <c:v>-32.403999999999996</c:v>
                </c:pt>
                <c:pt idx="132">
                  <c:v>-30.531000000000006</c:v>
                </c:pt>
                <c:pt idx="133">
                  <c:v>-29.998999999999995</c:v>
                </c:pt>
                <c:pt idx="134">
                  <c:v>-29.38300000000001</c:v>
                </c:pt>
                <c:pt idx="135">
                  <c:v>-28.581999999999994</c:v>
                </c:pt>
                <c:pt idx="136">
                  <c:v>-30.845999999999975</c:v>
                </c:pt>
                <c:pt idx="137">
                  <c:v>-32.294000000000011</c:v>
                </c:pt>
                <c:pt idx="138">
                  <c:v>-29.854000000000013</c:v>
                </c:pt>
                <c:pt idx="139">
                  <c:v>-29.431000000000012</c:v>
                </c:pt>
                <c:pt idx="140">
                  <c:v>-30.246999999999986</c:v>
                </c:pt>
                <c:pt idx="141">
                  <c:v>-31.209000000000003</c:v>
                </c:pt>
                <c:pt idx="142">
                  <c:v>-36.371999999999986</c:v>
                </c:pt>
                <c:pt idx="143">
                  <c:v>-35.783999999999992</c:v>
                </c:pt>
                <c:pt idx="144">
                  <c:v>-37.324999999999989</c:v>
                </c:pt>
                <c:pt idx="145">
                  <c:v>-39.823000000000008</c:v>
                </c:pt>
                <c:pt idx="146">
                  <c:v>-42.47</c:v>
                </c:pt>
                <c:pt idx="147">
                  <c:v>-48.350999999999999</c:v>
                </c:pt>
                <c:pt idx="148">
                  <c:v>-51.56</c:v>
                </c:pt>
                <c:pt idx="149">
                  <c:v>-51.832999999999998</c:v>
                </c:pt>
                <c:pt idx="150">
                  <c:v>-51.468999999999994</c:v>
                </c:pt>
                <c:pt idx="151">
                  <c:v>-52.436999999999983</c:v>
                </c:pt>
                <c:pt idx="152">
                  <c:v>-58.064999999999998</c:v>
                </c:pt>
                <c:pt idx="153">
                  <c:v>-64.423999999999978</c:v>
                </c:pt>
                <c:pt idx="154">
                  <c:v>-67.951999999999998</c:v>
                </c:pt>
                <c:pt idx="155">
                  <c:v>-69.99199999999999</c:v>
                </c:pt>
                <c:pt idx="156">
                  <c:v>-68.913999999999987</c:v>
                </c:pt>
                <c:pt idx="157">
                  <c:v>-64.205000000000013</c:v>
                </c:pt>
                <c:pt idx="158">
                  <c:v>-64.263000000000005</c:v>
                </c:pt>
                <c:pt idx="159">
                  <c:v>-66.116000000000014</c:v>
                </c:pt>
                <c:pt idx="160">
                  <c:v>-65.44</c:v>
                </c:pt>
                <c:pt idx="161">
                  <c:v>-66.650999999999982</c:v>
                </c:pt>
                <c:pt idx="162">
                  <c:v>-65.078000000000003</c:v>
                </c:pt>
                <c:pt idx="163">
                  <c:v>-66.991000000000014</c:v>
                </c:pt>
                <c:pt idx="164">
                  <c:v>-68.644000000000005</c:v>
                </c:pt>
                <c:pt idx="165">
                  <c:v>-67.375</c:v>
                </c:pt>
                <c:pt idx="166">
                  <c:v>-69.28</c:v>
                </c:pt>
                <c:pt idx="167">
                  <c:v>-66.266999999999996</c:v>
                </c:pt>
                <c:pt idx="168">
                  <c:v>-65.272999999999996</c:v>
                </c:pt>
                <c:pt idx="169">
                  <c:v>-65.310999999999979</c:v>
                </c:pt>
                <c:pt idx="170">
                  <c:v>-67.557999999999993</c:v>
                </c:pt>
                <c:pt idx="171">
                  <c:v>-67.094999999999999</c:v>
                </c:pt>
                <c:pt idx="172">
                  <c:v>-66.632999999999981</c:v>
                </c:pt>
                <c:pt idx="173">
                  <c:v>-50.717999999999989</c:v>
                </c:pt>
                <c:pt idx="174">
                  <c:v>-64.619</c:v>
                </c:pt>
                <c:pt idx="175">
                  <c:v>-62.561999999999983</c:v>
                </c:pt>
                <c:pt idx="176">
                  <c:v>-63.384999999999991</c:v>
                </c:pt>
                <c:pt idx="177">
                  <c:v>-63.856999999999999</c:v>
                </c:pt>
                <c:pt idx="178">
                  <c:v>-67.010999999999996</c:v>
                </c:pt>
                <c:pt idx="179">
                  <c:v>-70.152999999999992</c:v>
                </c:pt>
                <c:pt idx="180">
                  <c:v>-73.766999999999996</c:v>
                </c:pt>
                <c:pt idx="181">
                  <c:v>-73.538000000000011</c:v>
                </c:pt>
                <c:pt idx="182">
                  <c:v>-73.259999999999991</c:v>
                </c:pt>
                <c:pt idx="183">
                  <c:v>-73.730999999999995</c:v>
                </c:pt>
                <c:pt idx="184">
                  <c:v>-74.240000000000009</c:v>
                </c:pt>
                <c:pt idx="185">
                  <c:v>-74.825999999999993</c:v>
                </c:pt>
                <c:pt idx="186">
                  <c:v>-73.808999999999997</c:v>
                </c:pt>
                <c:pt idx="187">
                  <c:v>-74.694000000000017</c:v>
                </c:pt>
                <c:pt idx="188">
                  <c:v>-70.175000000000011</c:v>
                </c:pt>
                <c:pt idx="189">
                  <c:v>-68.414999999999992</c:v>
                </c:pt>
                <c:pt idx="190">
                  <c:v>-71.199000000000012</c:v>
                </c:pt>
                <c:pt idx="191">
                  <c:v>-70.44</c:v>
                </c:pt>
                <c:pt idx="192">
                  <c:v>-71.842999999999989</c:v>
                </c:pt>
                <c:pt idx="193">
                  <c:v>-70.437999999999988</c:v>
                </c:pt>
                <c:pt idx="194">
                  <c:v>-72.954999999999984</c:v>
                </c:pt>
                <c:pt idx="195">
                  <c:v>-74.968999999999994</c:v>
                </c:pt>
                <c:pt idx="196">
                  <c:v>-77.637999999999977</c:v>
                </c:pt>
                <c:pt idx="197">
                  <c:v>-78.28</c:v>
                </c:pt>
                <c:pt idx="198">
                  <c:v>-78.810999999999979</c:v>
                </c:pt>
                <c:pt idx="199">
                  <c:v>-80.538999999999987</c:v>
                </c:pt>
                <c:pt idx="200">
                  <c:v>-80.725999999999999</c:v>
                </c:pt>
                <c:pt idx="201">
                  <c:v>-80.878999999999991</c:v>
                </c:pt>
                <c:pt idx="202">
                  <c:v>-80.759999999999991</c:v>
                </c:pt>
                <c:pt idx="203">
                  <c:v>-77.771999999999991</c:v>
                </c:pt>
                <c:pt idx="204">
                  <c:v>-73.988</c:v>
                </c:pt>
                <c:pt idx="205">
                  <c:v>-80.428000000000026</c:v>
                </c:pt>
                <c:pt idx="206">
                  <c:v>-79.018000000000001</c:v>
                </c:pt>
                <c:pt idx="207">
                  <c:v>-77.721000000000004</c:v>
                </c:pt>
                <c:pt idx="208">
                  <c:v>-77.41</c:v>
                </c:pt>
                <c:pt idx="209">
                  <c:v>-78.153999999999996</c:v>
                </c:pt>
                <c:pt idx="210">
                  <c:v>-77.715000000000032</c:v>
                </c:pt>
                <c:pt idx="211">
                  <c:v>-74.611999999999966</c:v>
                </c:pt>
                <c:pt idx="212">
                  <c:v>-73.38</c:v>
                </c:pt>
                <c:pt idx="213">
                  <c:v>-76.22999999999999</c:v>
                </c:pt>
                <c:pt idx="214">
                  <c:v>-75.431999999999988</c:v>
                </c:pt>
                <c:pt idx="215">
                  <c:v>-79.99199999999999</c:v>
                </c:pt>
                <c:pt idx="216">
                  <c:v>-79.614000000000004</c:v>
                </c:pt>
                <c:pt idx="217">
                  <c:v>-81.802999999999997</c:v>
                </c:pt>
                <c:pt idx="218">
                  <c:v>-84.921999999999997</c:v>
                </c:pt>
                <c:pt idx="219">
                  <c:v>-83.789999999999992</c:v>
                </c:pt>
                <c:pt idx="220">
                  <c:v>-84.551999999999992</c:v>
                </c:pt>
                <c:pt idx="221">
                  <c:v>-83.608000000000004</c:v>
                </c:pt>
                <c:pt idx="222">
                  <c:v>-82.924000000000007</c:v>
                </c:pt>
                <c:pt idx="223">
                  <c:v>-82.09699999999998</c:v>
                </c:pt>
                <c:pt idx="224">
                  <c:v>-84.257999999999981</c:v>
                </c:pt>
                <c:pt idx="225">
                  <c:v>-81.527999999999992</c:v>
                </c:pt>
                <c:pt idx="226">
                  <c:v>-77.432999999999993</c:v>
                </c:pt>
                <c:pt idx="227">
                  <c:v>-77.117999999999967</c:v>
                </c:pt>
                <c:pt idx="228">
                  <c:v>-82.055000000000035</c:v>
                </c:pt>
                <c:pt idx="229">
                  <c:v>-77.578000000000003</c:v>
                </c:pt>
                <c:pt idx="230">
                  <c:v>-59.245000000000005</c:v>
                </c:pt>
                <c:pt idx="231">
                  <c:v>-74.625999999999976</c:v>
                </c:pt>
                <c:pt idx="232">
                  <c:v>-77.633999999999986</c:v>
                </c:pt>
                <c:pt idx="233">
                  <c:v>-75.786999999999978</c:v>
                </c:pt>
                <c:pt idx="234">
                  <c:v>-80.060999999999979</c:v>
                </c:pt>
                <c:pt idx="235">
                  <c:v>-87.610000000000014</c:v>
                </c:pt>
                <c:pt idx="236">
                  <c:v>-81.76600000000002</c:v>
                </c:pt>
                <c:pt idx="237">
                  <c:v>-75.995000000000005</c:v>
                </c:pt>
                <c:pt idx="238">
                  <c:v>-70.420999999999992</c:v>
                </c:pt>
                <c:pt idx="239">
                  <c:v>-67.437999999999988</c:v>
                </c:pt>
                <c:pt idx="240">
                  <c:v>-66.100999999999999</c:v>
                </c:pt>
                <c:pt idx="241">
                  <c:v>-59.382999999999981</c:v>
                </c:pt>
                <c:pt idx="242">
                  <c:v>-54.085000000000008</c:v>
                </c:pt>
                <c:pt idx="243">
                  <c:v>-59.115000000000009</c:v>
                </c:pt>
                <c:pt idx="244">
                  <c:v>-53.211000000000013</c:v>
                </c:pt>
                <c:pt idx="245">
                  <c:v>-55.713000000000022</c:v>
                </c:pt>
                <c:pt idx="246">
                  <c:v>-51.591999999999985</c:v>
                </c:pt>
                <c:pt idx="247">
                  <c:v>-52.142000000000024</c:v>
                </c:pt>
                <c:pt idx="248">
                  <c:v>-52.994</c:v>
                </c:pt>
                <c:pt idx="249">
                  <c:v>-51.62299999999999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B-468C-84C5-FD258F54E7F5}"/>
            </c:ext>
          </c:extLst>
        </c:ser>
        <c:ser>
          <c:idx val="1"/>
          <c:order val="1"/>
          <c:tx>
            <c:strRef>
              <c:f>telefo!$C$51</c:f>
              <c:strCache>
                <c:ptCount val="1"/>
                <c:pt idx="0">
                  <c:v>TELEFO 3 3/4 PERP nc-22-TELEFO 3 PERP nc-23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telefo!$F$51:$SQ$51</c:f>
              <c:numCache>
                <c:formatCode>0</c:formatCode>
                <c:ptCount val="506"/>
                <c:pt idx="0">
                  <c:v>-17.810999999999979</c:v>
                </c:pt>
                <c:pt idx="1">
                  <c:v>-21.319000000000017</c:v>
                </c:pt>
                <c:pt idx="2">
                  <c:v>-28.060999999999979</c:v>
                </c:pt>
                <c:pt idx="3">
                  <c:v>-33.755000000000052</c:v>
                </c:pt>
                <c:pt idx="4">
                  <c:v>-34.432000000000016</c:v>
                </c:pt>
                <c:pt idx="5">
                  <c:v>-31.714999999999975</c:v>
                </c:pt>
                <c:pt idx="6">
                  <c:v>-25.938000000000045</c:v>
                </c:pt>
                <c:pt idx="7">
                  <c:v>-21.796999999999969</c:v>
                </c:pt>
                <c:pt idx="8">
                  <c:v>-24.261000000000024</c:v>
                </c:pt>
                <c:pt idx="9">
                  <c:v>-27.423000000000002</c:v>
                </c:pt>
                <c:pt idx="10">
                  <c:v>-25.536000000000001</c:v>
                </c:pt>
                <c:pt idx="11">
                  <c:v>-29.340000000000032</c:v>
                </c:pt>
                <c:pt idx="12">
                  <c:v>-11.855999999999995</c:v>
                </c:pt>
                <c:pt idx="13">
                  <c:v>-11.836000000000013</c:v>
                </c:pt>
                <c:pt idx="14">
                  <c:v>-17.662000000000035</c:v>
                </c:pt>
                <c:pt idx="15">
                  <c:v>-13.908999999999992</c:v>
                </c:pt>
                <c:pt idx="16">
                  <c:v>-9.8870000000000005</c:v>
                </c:pt>
                <c:pt idx="17">
                  <c:v>-8.1820000000000164</c:v>
                </c:pt>
                <c:pt idx="18">
                  <c:v>-5.9290000000000305</c:v>
                </c:pt>
                <c:pt idx="19">
                  <c:v>-13.95799999999997</c:v>
                </c:pt>
                <c:pt idx="20">
                  <c:v>-17.91799999999995</c:v>
                </c:pt>
                <c:pt idx="21">
                  <c:v>-26.951999999999998</c:v>
                </c:pt>
                <c:pt idx="22">
                  <c:v>-20.562000000000012</c:v>
                </c:pt>
                <c:pt idx="23">
                  <c:v>-25.762</c:v>
                </c:pt>
                <c:pt idx="24">
                  <c:v>-25.641999999999996</c:v>
                </c:pt>
                <c:pt idx="25">
                  <c:v>-25.514999999999986</c:v>
                </c:pt>
                <c:pt idx="26">
                  <c:v>-24.866000000000042</c:v>
                </c:pt>
                <c:pt idx="27">
                  <c:v>-23.271000000000015</c:v>
                </c:pt>
                <c:pt idx="28">
                  <c:v>-22.277000000000044</c:v>
                </c:pt>
                <c:pt idx="29">
                  <c:v>-17.574000000000012</c:v>
                </c:pt>
                <c:pt idx="30">
                  <c:v>-21.752999999999986</c:v>
                </c:pt>
                <c:pt idx="31">
                  <c:v>-74.341000000000008</c:v>
                </c:pt>
                <c:pt idx="32">
                  <c:v>-25.747000000000014</c:v>
                </c:pt>
                <c:pt idx="33">
                  <c:v>-28.011000000000024</c:v>
                </c:pt>
                <c:pt idx="34">
                  <c:v>-29.569000000000017</c:v>
                </c:pt>
                <c:pt idx="35">
                  <c:v>-37.725999999999999</c:v>
                </c:pt>
                <c:pt idx="36">
                  <c:v>-33.732000000000028</c:v>
                </c:pt>
                <c:pt idx="37">
                  <c:v>-36.259999999999991</c:v>
                </c:pt>
                <c:pt idx="38">
                  <c:v>-40.620000000000005</c:v>
                </c:pt>
                <c:pt idx="39">
                  <c:v>-40.826999999999998</c:v>
                </c:pt>
                <c:pt idx="40">
                  <c:v>-47.660000000000025</c:v>
                </c:pt>
                <c:pt idx="41">
                  <c:v>-43.30600000000004</c:v>
                </c:pt>
                <c:pt idx="42">
                  <c:v>-69.727000000000032</c:v>
                </c:pt>
                <c:pt idx="43">
                  <c:v>-36.323000000000036</c:v>
                </c:pt>
                <c:pt idx="44">
                  <c:v>-4.0190000000000055</c:v>
                </c:pt>
                <c:pt idx="45">
                  <c:v>-4.3819999999999482</c:v>
                </c:pt>
                <c:pt idx="46">
                  <c:v>-1.5430000000000064</c:v>
                </c:pt>
                <c:pt idx="47">
                  <c:v>-21.462000000000046</c:v>
                </c:pt>
                <c:pt idx="48">
                  <c:v>-20.156000000000006</c:v>
                </c:pt>
                <c:pt idx="49">
                  <c:v>-18.406999999999982</c:v>
                </c:pt>
                <c:pt idx="50">
                  <c:v>-11.450999999999965</c:v>
                </c:pt>
                <c:pt idx="51">
                  <c:v>-6.2019999999999982</c:v>
                </c:pt>
                <c:pt idx="52">
                  <c:v>-11.425000000000011</c:v>
                </c:pt>
                <c:pt idx="53">
                  <c:v>-24.793999999999983</c:v>
                </c:pt>
                <c:pt idx="54">
                  <c:v>-30.702999999999975</c:v>
                </c:pt>
                <c:pt idx="55">
                  <c:v>-39.649000000000001</c:v>
                </c:pt>
                <c:pt idx="56">
                  <c:v>-39.757999999999981</c:v>
                </c:pt>
                <c:pt idx="57">
                  <c:v>-35.62299999999999</c:v>
                </c:pt>
                <c:pt idx="58">
                  <c:v>-47.759000000000015</c:v>
                </c:pt>
                <c:pt idx="59">
                  <c:v>-51.519000000000005</c:v>
                </c:pt>
                <c:pt idx="60">
                  <c:v>-52.988</c:v>
                </c:pt>
                <c:pt idx="61">
                  <c:v>-22.776999999999987</c:v>
                </c:pt>
                <c:pt idx="62">
                  <c:v>-22.288000000000011</c:v>
                </c:pt>
                <c:pt idx="63">
                  <c:v>-18.442000000000007</c:v>
                </c:pt>
                <c:pt idx="64">
                  <c:v>-25.656000000000063</c:v>
                </c:pt>
                <c:pt idx="65">
                  <c:v>-21.837999999999965</c:v>
                </c:pt>
                <c:pt idx="66">
                  <c:v>-18.043000000000006</c:v>
                </c:pt>
                <c:pt idx="67">
                  <c:v>-18.002999999999929</c:v>
                </c:pt>
                <c:pt idx="68">
                  <c:v>-4.6599999999999682</c:v>
                </c:pt>
                <c:pt idx="69">
                  <c:v>-7.4409999999999172</c:v>
                </c:pt>
                <c:pt idx="70">
                  <c:v>19.031000000000063</c:v>
                </c:pt>
                <c:pt idx="71">
                  <c:v>12.658999999999992</c:v>
                </c:pt>
                <c:pt idx="72">
                  <c:v>-11.768000000000029</c:v>
                </c:pt>
                <c:pt idx="73">
                  <c:v>-1.1180000000000518</c:v>
                </c:pt>
                <c:pt idx="74">
                  <c:v>-20.920999999999935</c:v>
                </c:pt>
                <c:pt idx="75">
                  <c:v>13.42999999999995</c:v>
                </c:pt>
                <c:pt idx="76">
                  <c:v>5.3500000000000227</c:v>
                </c:pt>
                <c:pt idx="77">
                  <c:v>-31.38900000000001</c:v>
                </c:pt>
                <c:pt idx="78">
                  <c:v>-74.591000000000008</c:v>
                </c:pt>
                <c:pt idx="79">
                  <c:v>-85.326000000000022</c:v>
                </c:pt>
                <c:pt idx="80">
                  <c:v>-77.663999999999987</c:v>
                </c:pt>
                <c:pt idx="81">
                  <c:v>-44.31</c:v>
                </c:pt>
                <c:pt idx="82">
                  <c:v>-39.273000000000025</c:v>
                </c:pt>
                <c:pt idx="83">
                  <c:v>-37.004999999999995</c:v>
                </c:pt>
                <c:pt idx="84">
                  <c:v>-58.217999999999961</c:v>
                </c:pt>
                <c:pt idx="85">
                  <c:v>-55.627999999999986</c:v>
                </c:pt>
                <c:pt idx="86">
                  <c:v>-53.713999999999999</c:v>
                </c:pt>
                <c:pt idx="87">
                  <c:v>-53.081999999999994</c:v>
                </c:pt>
                <c:pt idx="88">
                  <c:v>-63.793999999999983</c:v>
                </c:pt>
                <c:pt idx="89">
                  <c:v>-66.816000000000003</c:v>
                </c:pt>
                <c:pt idx="90">
                  <c:v>-75.073000000000008</c:v>
                </c:pt>
                <c:pt idx="91">
                  <c:v>-63.543000000000006</c:v>
                </c:pt>
                <c:pt idx="92">
                  <c:v>-63.317999999999984</c:v>
                </c:pt>
                <c:pt idx="93">
                  <c:v>-62.144000000000005</c:v>
                </c:pt>
                <c:pt idx="94">
                  <c:v>-54.660000000000011</c:v>
                </c:pt>
                <c:pt idx="95">
                  <c:v>-55.625999999999976</c:v>
                </c:pt>
                <c:pt idx="96">
                  <c:v>-55.020999999999987</c:v>
                </c:pt>
                <c:pt idx="97">
                  <c:v>-56.484000000000009</c:v>
                </c:pt>
                <c:pt idx="98">
                  <c:v>-54.084000000000003</c:v>
                </c:pt>
                <c:pt idx="99">
                  <c:v>-52.53</c:v>
                </c:pt>
                <c:pt idx="100">
                  <c:v>-53.144999999999982</c:v>
                </c:pt>
                <c:pt idx="101">
                  <c:v>-48.011000000000024</c:v>
                </c:pt>
                <c:pt idx="102">
                  <c:v>-51.182000000000016</c:v>
                </c:pt>
                <c:pt idx="103">
                  <c:v>-52.317000000000007</c:v>
                </c:pt>
                <c:pt idx="104">
                  <c:v>-54.459000000000003</c:v>
                </c:pt>
                <c:pt idx="105">
                  <c:v>-54.662000000000006</c:v>
                </c:pt>
                <c:pt idx="106">
                  <c:v>-55.177000000000021</c:v>
                </c:pt>
                <c:pt idx="107">
                  <c:v>-60.069999999999993</c:v>
                </c:pt>
                <c:pt idx="108">
                  <c:v>-65.787999999999982</c:v>
                </c:pt>
                <c:pt idx="109">
                  <c:v>-67.913999999999987</c:v>
                </c:pt>
                <c:pt idx="110">
                  <c:v>-67.739000000000004</c:v>
                </c:pt>
                <c:pt idx="111">
                  <c:v>-66.407999999999987</c:v>
                </c:pt>
                <c:pt idx="112">
                  <c:v>-70.033999999999992</c:v>
                </c:pt>
                <c:pt idx="113">
                  <c:v>-73.828000000000003</c:v>
                </c:pt>
                <c:pt idx="114">
                  <c:v>-63.329999999999984</c:v>
                </c:pt>
                <c:pt idx="115">
                  <c:v>-59.646000000000015</c:v>
                </c:pt>
                <c:pt idx="116">
                  <c:v>-51.052999999999997</c:v>
                </c:pt>
                <c:pt idx="117">
                  <c:v>-46.094999999999999</c:v>
                </c:pt>
                <c:pt idx="118">
                  <c:v>-44.640000000000015</c:v>
                </c:pt>
                <c:pt idx="119">
                  <c:v>-47.246000000000009</c:v>
                </c:pt>
                <c:pt idx="120">
                  <c:v>-51.894999999999982</c:v>
                </c:pt>
                <c:pt idx="121">
                  <c:v>-53.34899999999999</c:v>
                </c:pt>
                <c:pt idx="122">
                  <c:v>-50.021999999999991</c:v>
                </c:pt>
                <c:pt idx="123">
                  <c:v>-52.617999999999995</c:v>
                </c:pt>
                <c:pt idx="124">
                  <c:v>-53.573000000000008</c:v>
                </c:pt>
                <c:pt idx="125">
                  <c:v>-53.722999999999985</c:v>
                </c:pt>
                <c:pt idx="126">
                  <c:v>-55.175000000000011</c:v>
                </c:pt>
                <c:pt idx="127">
                  <c:v>-55.668999999999983</c:v>
                </c:pt>
                <c:pt idx="128">
                  <c:v>-50.949000000000012</c:v>
                </c:pt>
                <c:pt idx="129">
                  <c:v>-48.615999999999985</c:v>
                </c:pt>
                <c:pt idx="130">
                  <c:v>-45.684000000000026</c:v>
                </c:pt>
                <c:pt idx="131">
                  <c:v>-44.197000000000003</c:v>
                </c:pt>
                <c:pt idx="132">
                  <c:v>-42.627999999999986</c:v>
                </c:pt>
                <c:pt idx="133">
                  <c:v>-42.833999999999975</c:v>
                </c:pt>
                <c:pt idx="134">
                  <c:v>-42.793000000000006</c:v>
                </c:pt>
                <c:pt idx="135">
                  <c:v>-41.481999999999999</c:v>
                </c:pt>
                <c:pt idx="136">
                  <c:v>-42.414999999999992</c:v>
                </c:pt>
                <c:pt idx="137">
                  <c:v>-42.782000000000011</c:v>
                </c:pt>
                <c:pt idx="138">
                  <c:v>-39.616000000000014</c:v>
                </c:pt>
                <c:pt idx="139">
                  <c:v>-38.955999999999989</c:v>
                </c:pt>
                <c:pt idx="140">
                  <c:v>-41.776999999999987</c:v>
                </c:pt>
                <c:pt idx="141">
                  <c:v>-42.016999999999996</c:v>
                </c:pt>
                <c:pt idx="142">
                  <c:v>-43.192999999999984</c:v>
                </c:pt>
                <c:pt idx="143">
                  <c:v>-44.932999999999993</c:v>
                </c:pt>
                <c:pt idx="144">
                  <c:v>-45.927999999999997</c:v>
                </c:pt>
                <c:pt idx="145">
                  <c:v>-50.120000000000005</c:v>
                </c:pt>
                <c:pt idx="146">
                  <c:v>-52.013999999999982</c:v>
                </c:pt>
                <c:pt idx="147">
                  <c:v>-59.536000000000001</c:v>
                </c:pt>
                <c:pt idx="148">
                  <c:v>-62.367999999999995</c:v>
                </c:pt>
                <c:pt idx="149">
                  <c:v>-63.588999999999999</c:v>
                </c:pt>
                <c:pt idx="150">
                  <c:v>-59.367999999999995</c:v>
                </c:pt>
                <c:pt idx="151">
                  <c:v>-66.007000000000005</c:v>
                </c:pt>
                <c:pt idx="152">
                  <c:v>-68.16</c:v>
                </c:pt>
                <c:pt idx="153">
                  <c:v>-71.46599999999998</c:v>
                </c:pt>
                <c:pt idx="154">
                  <c:v>-71.320000000000022</c:v>
                </c:pt>
                <c:pt idx="155">
                  <c:v>-77.377999999999986</c:v>
                </c:pt>
                <c:pt idx="156">
                  <c:v>-88.11099999999999</c:v>
                </c:pt>
                <c:pt idx="157">
                  <c:v>-90.128999999999991</c:v>
                </c:pt>
                <c:pt idx="158">
                  <c:v>-89.129000000000019</c:v>
                </c:pt>
                <c:pt idx="159">
                  <c:v>-86.88</c:v>
                </c:pt>
                <c:pt idx="160">
                  <c:v>-85.455000000000013</c:v>
                </c:pt>
                <c:pt idx="161">
                  <c:v>-88.230000000000018</c:v>
                </c:pt>
                <c:pt idx="162">
                  <c:v>-85.781000000000034</c:v>
                </c:pt>
                <c:pt idx="163">
                  <c:v>-83.731999999999999</c:v>
                </c:pt>
                <c:pt idx="164">
                  <c:v>-80.068000000000012</c:v>
                </c:pt>
                <c:pt idx="165">
                  <c:v>-80.628999999999991</c:v>
                </c:pt>
                <c:pt idx="166">
                  <c:v>-80.204999999999984</c:v>
                </c:pt>
                <c:pt idx="167">
                  <c:v>-70.560999999999979</c:v>
                </c:pt>
                <c:pt idx="168">
                  <c:v>-69.382000000000005</c:v>
                </c:pt>
                <c:pt idx="169">
                  <c:v>-67.995000000000005</c:v>
                </c:pt>
                <c:pt idx="170">
                  <c:v>-74.143000000000001</c:v>
                </c:pt>
                <c:pt idx="171">
                  <c:v>-76.389999999999986</c:v>
                </c:pt>
                <c:pt idx="172">
                  <c:v>-76.075999999999993</c:v>
                </c:pt>
                <c:pt idx="173">
                  <c:v>-57.671999999999997</c:v>
                </c:pt>
                <c:pt idx="174">
                  <c:v>-71.699999999999989</c:v>
                </c:pt>
                <c:pt idx="175">
                  <c:v>-70.146999999999991</c:v>
                </c:pt>
                <c:pt idx="176">
                  <c:v>-70.643000000000001</c:v>
                </c:pt>
                <c:pt idx="177">
                  <c:v>-71.706999999999994</c:v>
                </c:pt>
                <c:pt idx="178">
                  <c:v>-77.997000000000014</c:v>
                </c:pt>
                <c:pt idx="179">
                  <c:v>-78.996999999999986</c:v>
                </c:pt>
                <c:pt idx="180">
                  <c:v>-80.417999999999978</c:v>
                </c:pt>
                <c:pt idx="181">
                  <c:v>-82.75800000000001</c:v>
                </c:pt>
                <c:pt idx="182">
                  <c:v>-80.481999999999999</c:v>
                </c:pt>
                <c:pt idx="183">
                  <c:v>-78.989999999999981</c:v>
                </c:pt>
                <c:pt idx="184">
                  <c:v>-79.819000000000017</c:v>
                </c:pt>
                <c:pt idx="185">
                  <c:v>-80.498999999999995</c:v>
                </c:pt>
                <c:pt idx="186">
                  <c:v>-78.158000000000015</c:v>
                </c:pt>
                <c:pt idx="187">
                  <c:v>-78.920999999999992</c:v>
                </c:pt>
                <c:pt idx="188">
                  <c:v>-77.841000000000008</c:v>
                </c:pt>
                <c:pt idx="189">
                  <c:v>-75.698999999999984</c:v>
                </c:pt>
                <c:pt idx="190">
                  <c:v>-76.61699999999999</c:v>
                </c:pt>
                <c:pt idx="191">
                  <c:v>-73.894000000000005</c:v>
                </c:pt>
                <c:pt idx="192">
                  <c:v>-78.263000000000005</c:v>
                </c:pt>
                <c:pt idx="193">
                  <c:v>-77.174000000000007</c:v>
                </c:pt>
                <c:pt idx="194">
                  <c:v>-78.46599999999998</c:v>
                </c:pt>
                <c:pt idx="195">
                  <c:v>-81.207999999999998</c:v>
                </c:pt>
                <c:pt idx="196">
                  <c:v>-84.871999999999986</c:v>
                </c:pt>
                <c:pt idx="197">
                  <c:v>-89.007000000000033</c:v>
                </c:pt>
                <c:pt idx="198">
                  <c:v>-91.978000000000009</c:v>
                </c:pt>
                <c:pt idx="199">
                  <c:v>-93.109000000000009</c:v>
                </c:pt>
                <c:pt idx="200">
                  <c:v>-93.393000000000001</c:v>
                </c:pt>
                <c:pt idx="201">
                  <c:v>-94.216999999999985</c:v>
                </c:pt>
                <c:pt idx="202">
                  <c:v>-92.382999999999981</c:v>
                </c:pt>
                <c:pt idx="203">
                  <c:v>-89.052000000000021</c:v>
                </c:pt>
                <c:pt idx="204">
                  <c:v>-86.258999999999986</c:v>
                </c:pt>
                <c:pt idx="205">
                  <c:v>-91.077000000000027</c:v>
                </c:pt>
                <c:pt idx="206">
                  <c:v>-89.262</c:v>
                </c:pt>
                <c:pt idx="207">
                  <c:v>-81.067000000000007</c:v>
                </c:pt>
                <c:pt idx="208">
                  <c:v>-79.229000000000013</c:v>
                </c:pt>
                <c:pt idx="209">
                  <c:v>-78.725000000000023</c:v>
                </c:pt>
                <c:pt idx="210">
                  <c:v>-75.047000000000025</c:v>
                </c:pt>
                <c:pt idx="211">
                  <c:v>-76.338999999999999</c:v>
                </c:pt>
                <c:pt idx="212">
                  <c:v>-73.600999999999999</c:v>
                </c:pt>
                <c:pt idx="213">
                  <c:v>-75.919999999999987</c:v>
                </c:pt>
                <c:pt idx="214">
                  <c:v>-75.611000000000018</c:v>
                </c:pt>
                <c:pt idx="215">
                  <c:v>-78.337999999999994</c:v>
                </c:pt>
                <c:pt idx="216">
                  <c:v>-79.288000000000011</c:v>
                </c:pt>
                <c:pt idx="217">
                  <c:v>-80.911999999999978</c:v>
                </c:pt>
                <c:pt idx="218">
                  <c:v>-86.019000000000005</c:v>
                </c:pt>
                <c:pt idx="219">
                  <c:v>-86.663999999999987</c:v>
                </c:pt>
                <c:pt idx="220">
                  <c:v>-88.12700000000001</c:v>
                </c:pt>
                <c:pt idx="221">
                  <c:v>-86.052000000000021</c:v>
                </c:pt>
                <c:pt idx="222">
                  <c:v>-86.770999999999987</c:v>
                </c:pt>
                <c:pt idx="223">
                  <c:v>-83.814999999999969</c:v>
                </c:pt>
                <c:pt idx="224">
                  <c:v>-84.600999999999999</c:v>
                </c:pt>
                <c:pt idx="225">
                  <c:v>-81.861999999999995</c:v>
                </c:pt>
                <c:pt idx="226">
                  <c:v>-81.452999999999975</c:v>
                </c:pt>
                <c:pt idx="227">
                  <c:v>-81.402000000000015</c:v>
                </c:pt>
                <c:pt idx="228">
                  <c:v>-86.561000000000007</c:v>
                </c:pt>
                <c:pt idx="229">
                  <c:v>-82.385999999999996</c:v>
                </c:pt>
                <c:pt idx="230">
                  <c:v>-65.069999999999993</c:v>
                </c:pt>
                <c:pt idx="231">
                  <c:v>-82.415999999999997</c:v>
                </c:pt>
                <c:pt idx="232">
                  <c:v>-82.095999999999975</c:v>
                </c:pt>
                <c:pt idx="233">
                  <c:v>-81.557000000000016</c:v>
                </c:pt>
                <c:pt idx="234">
                  <c:v>-86.02600000000001</c:v>
                </c:pt>
                <c:pt idx="235">
                  <c:v>-98.007000000000005</c:v>
                </c:pt>
                <c:pt idx="236">
                  <c:v>-92.896000000000015</c:v>
                </c:pt>
                <c:pt idx="237">
                  <c:v>-85.925000000000011</c:v>
                </c:pt>
                <c:pt idx="238">
                  <c:v>-81.093999999999994</c:v>
                </c:pt>
                <c:pt idx="239">
                  <c:v>-80.435000000000002</c:v>
                </c:pt>
                <c:pt idx="240">
                  <c:v>-72.99799999999999</c:v>
                </c:pt>
                <c:pt idx="241">
                  <c:v>-69.921999999999997</c:v>
                </c:pt>
                <c:pt idx="242">
                  <c:v>-67.052999999999997</c:v>
                </c:pt>
                <c:pt idx="243">
                  <c:v>-67.637</c:v>
                </c:pt>
                <c:pt idx="244">
                  <c:v>-63.156000000000034</c:v>
                </c:pt>
                <c:pt idx="245">
                  <c:v>-65.204000000000008</c:v>
                </c:pt>
                <c:pt idx="246">
                  <c:v>-63.995000000000005</c:v>
                </c:pt>
                <c:pt idx="247">
                  <c:v>-67.640000000000015</c:v>
                </c:pt>
                <c:pt idx="248">
                  <c:v>-67.492000000000019</c:v>
                </c:pt>
                <c:pt idx="249">
                  <c:v>-61.990999999999985</c:v>
                </c:pt>
                <c:pt idx="250">
                  <c:v>-60.272999999999996</c:v>
                </c:pt>
                <c:pt idx="251">
                  <c:v>-60.123999999999995</c:v>
                </c:pt>
                <c:pt idx="252">
                  <c:v>-62.714999999999975</c:v>
                </c:pt>
                <c:pt idx="253">
                  <c:v>-69.24799999999999</c:v>
                </c:pt>
                <c:pt idx="254">
                  <c:v>-73.771999999999963</c:v>
                </c:pt>
                <c:pt idx="255">
                  <c:v>-66.72999999999999</c:v>
                </c:pt>
                <c:pt idx="256">
                  <c:v>-59.695999999999998</c:v>
                </c:pt>
                <c:pt idx="257">
                  <c:v>-60.664000000000016</c:v>
                </c:pt>
                <c:pt idx="258">
                  <c:v>-61.376000000000005</c:v>
                </c:pt>
                <c:pt idx="259">
                  <c:v>-62.532999999999987</c:v>
                </c:pt>
                <c:pt idx="260">
                  <c:v>-64.801999999999992</c:v>
                </c:pt>
                <c:pt idx="261">
                  <c:v>-81.348000000000013</c:v>
                </c:pt>
                <c:pt idx="262">
                  <c:v>-86.050999999999988</c:v>
                </c:pt>
                <c:pt idx="263">
                  <c:v>-87.769000000000034</c:v>
                </c:pt>
                <c:pt idx="264">
                  <c:v>-84.762</c:v>
                </c:pt>
                <c:pt idx="265">
                  <c:v>-83.069000000000017</c:v>
                </c:pt>
                <c:pt idx="266">
                  <c:v>-78.846000000000032</c:v>
                </c:pt>
                <c:pt idx="267">
                  <c:v>-79.361999999999995</c:v>
                </c:pt>
                <c:pt idx="268">
                  <c:v>-79.949999999999989</c:v>
                </c:pt>
                <c:pt idx="269">
                  <c:v>-93.039000000000016</c:v>
                </c:pt>
                <c:pt idx="270">
                  <c:v>-100.89599999999999</c:v>
                </c:pt>
                <c:pt idx="271">
                  <c:v>-99.331999999999994</c:v>
                </c:pt>
                <c:pt idx="272">
                  <c:v>-100.364</c:v>
                </c:pt>
                <c:pt idx="273">
                  <c:v>-101.334</c:v>
                </c:pt>
                <c:pt idx="274">
                  <c:v>-101.22900000000001</c:v>
                </c:pt>
                <c:pt idx="275">
                  <c:v>-107.953</c:v>
                </c:pt>
                <c:pt idx="276">
                  <c:v>-105.071</c:v>
                </c:pt>
                <c:pt idx="277">
                  <c:v>-109.36199999999997</c:v>
                </c:pt>
                <c:pt idx="278">
                  <c:v>-112.84400000000002</c:v>
                </c:pt>
                <c:pt idx="279">
                  <c:v>-116.79200000000003</c:v>
                </c:pt>
                <c:pt idx="280">
                  <c:v>-119.65699999999998</c:v>
                </c:pt>
                <c:pt idx="281">
                  <c:v>-116.55599999999998</c:v>
                </c:pt>
                <c:pt idx="282">
                  <c:v>-115.601</c:v>
                </c:pt>
                <c:pt idx="283">
                  <c:v>-110.44300000000004</c:v>
                </c:pt>
                <c:pt idx="284">
                  <c:v>-108.38400000000001</c:v>
                </c:pt>
                <c:pt idx="285">
                  <c:v>-113.21899999999999</c:v>
                </c:pt>
                <c:pt idx="286">
                  <c:v>-108.113</c:v>
                </c:pt>
                <c:pt idx="287">
                  <c:v>-107.78199999999998</c:v>
                </c:pt>
                <c:pt idx="288">
                  <c:v>-97.802000000000021</c:v>
                </c:pt>
                <c:pt idx="289">
                  <c:v>-86.755999999999972</c:v>
                </c:pt>
                <c:pt idx="290">
                  <c:v>-85.34699999999998</c:v>
                </c:pt>
                <c:pt idx="291">
                  <c:v>-83.165999999999997</c:v>
                </c:pt>
                <c:pt idx="292">
                  <c:v>-85.825999999999965</c:v>
                </c:pt>
                <c:pt idx="293">
                  <c:v>-87.543999999999983</c:v>
                </c:pt>
                <c:pt idx="294">
                  <c:v>-89.38</c:v>
                </c:pt>
                <c:pt idx="295">
                  <c:v>-91.904999999999973</c:v>
                </c:pt>
                <c:pt idx="296">
                  <c:v>-94.62299999999999</c:v>
                </c:pt>
                <c:pt idx="297">
                  <c:v>-98.48599999999999</c:v>
                </c:pt>
                <c:pt idx="298">
                  <c:v>-98.337999999999965</c:v>
                </c:pt>
                <c:pt idx="299">
                  <c:v>-109.26700000000002</c:v>
                </c:pt>
                <c:pt idx="300">
                  <c:v>-116.22800000000001</c:v>
                </c:pt>
                <c:pt idx="301">
                  <c:v>-113.75899999999999</c:v>
                </c:pt>
                <c:pt idx="302">
                  <c:v>-114.648</c:v>
                </c:pt>
                <c:pt idx="303">
                  <c:v>-119.04799999999997</c:v>
                </c:pt>
                <c:pt idx="304">
                  <c:v>-127.33099999999999</c:v>
                </c:pt>
                <c:pt idx="305">
                  <c:v>-130.292</c:v>
                </c:pt>
                <c:pt idx="306">
                  <c:v>-128.928</c:v>
                </c:pt>
                <c:pt idx="307">
                  <c:v>-120.26900000000001</c:v>
                </c:pt>
                <c:pt idx="308">
                  <c:v>-116.18499999999997</c:v>
                </c:pt>
                <c:pt idx="309">
                  <c:v>-112.85600000000002</c:v>
                </c:pt>
                <c:pt idx="310">
                  <c:v>-114.512</c:v>
                </c:pt>
                <c:pt idx="311">
                  <c:v>-111.97399999999999</c:v>
                </c:pt>
                <c:pt idx="312">
                  <c:v>-105.63299999999998</c:v>
                </c:pt>
                <c:pt idx="313">
                  <c:v>-98.070000000000022</c:v>
                </c:pt>
                <c:pt idx="314">
                  <c:v>-101.02799999999999</c:v>
                </c:pt>
                <c:pt idx="315">
                  <c:v>-99.586000000000013</c:v>
                </c:pt>
                <c:pt idx="316">
                  <c:v>-102.19499999999999</c:v>
                </c:pt>
                <c:pt idx="317">
                  <c:v>-101.64299999999997</c:v>
                </c:pt>
                <c:pt idx="318">
                  <c:v>-101.91499999999999</c:v>
                </c:pt>
                <c:pt idx="319">
                  <c:v>-102.631</c:v>
                </c:pt>
                <c:pt idx="320">
                  <c:v>-102.45199999999997</c:v>
                </c:pt>
                <c:pt idx="321">
                  <c:v>-103.15799999999999</c:v>
                </c:pt>
                <c:pt idx="322">
                  <c:v>-105.33200000000002</c:v>
                </c:pt>
                <c:pt idx="323">
                  <c:v>-109.36199999999997</c:v>
                </c:pt>
                <c:pt idx="324">
                  <c:v>-114.17400000000001</c:v>
                </c:pt>
                <c:pt idx="325">
                  <c:v>-117.16700000000003</c:v>
                </c:pt>
                <c:pt idx="326">
                  <c:v>-114.50099999999998</c:v>
                </c:pt>
                <c:pt idx="327">
                  <c:v>-111.25400000000002</c:v>
                </c:pt>
                <c:pt idx="328">
                  <c:v>-112.41600000000005</c:v>
                </c:pt>
                <c:pt idx="329">
                  <c:v>-105.447</c:v>
                </c:pt>
                <c:pt idx="330">
                  <c:v>-96.43</c:v>
                </c:pt>
                <c:pt idx="331">
                  <c:v>-94.153999999999996</c:v>
                </c:pt>
                <c:pt idx="332">
                  <c:v>-89.855000000000018</c:v>
                </c:pt>
                <c:pt idx="333">
                  <c:v>-86.94300000000004</c:v>
                </c:pt>
                <c:pt idx="334">
                  <c:v>-84.51600000000002</c:v>
                </c:pt>
                <c:pt idx="335">
                  <c:v>-89.136000000000024</c:v>
                </c:pt>
                <c:pt idx="336">
                  <c:v>-92.567000000000007</c:v>
                </c:pt>
                <c:pt idx="337">
                  <c:v>-94.986999999999966</c:v>
                </c:pt>
                <c:pt idx="338">
                  <c:v>-97.103000000000009</c:v>
                </c:pt>
                <c:pt idx="339">
                  <c:v>-97.906000000000006</c:v>
                </c:pt>
                <c:pt idx="340">
                  <c:v>-94.836000000000013</c:v>
                </c:pt>
                <c:pt idx="341">
                  <c:v>-83.852999999999952</c:v>
                </c:pt>
                <c:pt idx="342">
                  <c:v>-87.46999999999997</c:v>
                </c:pt>
                <c:pt idx="343">
                  <c:v>-91.093999999999994</c:v>
                </c:pt>
                <c:pt idx="344">
                  <c:v>-91.15</c:v>
                </c:pt>
                <c:pt idx="345">
                  <c:v>-97.203999999999979</c:v>
                </c:pt>
                <c:pt idx="346">
                  <c:v>-101.19800000000004</c:v>
                </c:pt>
                <c:pt idx="347">
                  <c:v>-104.37200000000001</c:v>
                </c:pt>
                <c:pt idx="348">
                  <c:v>-106.24599999999998</c:v>
                </c:pt>
                <c:pt idx="349">
                  <c:v>-108.452</c:v>
                </c:pt>
                <c:pt idx="350">
                  <c:v>-113.09099999999995</c:v>
                </c:pt>
                <c:pt idx="351">
                  <c:v>-110.74899999999997</c:v>
                </c:pt>
                <c:pt idx="352">
                  <c:v>-108.00599999999997</c:v>
                </c:pt>
                <c:pt idx="353">
                  <c:v>-109.93</c:v>
                </c:pt>
                <c:pt idx="354">
                  <c:v>-107.05400000000003</c:v>
                </c:pt>
                <c:pt idx="355">
                  <c:v>-106.49499999999995</c:v>
                </c:pt>
                <c:pt idx="356">
                  <c:v>-111.09399999999999</c:v>
                </c:pt>
                <c:pt idx="357">
                  <c:v>-115.12599999999998</c:v>
                </c:pt>
                <c:pt idx="358">
                  <c:v>-112.98000000000002</c:v>
                </c:pt>
                <c:pt idx="359">
                  <c:v>-108.08199999999999</c:v>
                </c:pt>
                <c:pt idx="360">
                  <c:v>-107.58800000000002</c:v>
                </c:pt>
                <c:pt idx="361">
                  <c:v>-109.33300000000003</c:v>
                </c:pt>
                <c:pt idx="362">
                  <c:v>-106.12</c:v>
                </c:pt>
                <c:pt idx="363">
                  <c:v>-99.754999999999995</c:v>
                </c:pt>
                <c:pt idx="364">
                  <c:v>-95.680999999999983</c:v>
                </c:pt>
                <c:pt idx="365">
                  <c:v>-100.21499999999997</c:v>
                </c:pt>
                <c:pt idx="366">
                  <c:v>-105.089</c:v>
                </c:pt>
                <c:pt idx="367">
                  <c:v>-104.25899999999996</c:v>
                </c:pt>
                <c:pt idx="368">
                  <c:v>-106.31900000000002</c:v>
                </c:pt>
                <c:pt idx="369">
                  <c:v>-110.25100000000003</c:v>
                </c:pt>
                <c:pt idx="370">
                  <c:v>-106.94999999999999</c:v>
                </c:pt>
                <c:pt idx="371">
                  <c:v>-105.60000000000002</c:v>
                </c:pt>
                <c:pt idx="372">
                  <c:v>-101.447</c:v>
                </c:pt>
                <c:pt idx="373">
                  <c:v>-101.274</c:v>
                </c:pt>
                <c:pt idx="374">
                  <c:v>-95.461999999999989</c:v>
                </c:pt>
                <c:pt idx="375">
                  <c:v>-96.850999999999999</c:v>
                </c:pt>
                <c:pt idx="376">
                  <c:v>-99.875</c:v>
                </c:pt>
                <c:pt idx="377">
                  <c:v>-97.490999999999985</c:v>
                </c:pt>
                <c:pt idx="378">
                  <c:v>-92.704999999999984</c:v>
                </c:pt>
                <c:pt idx="379">
                  <c:v>-90.413000000000011</c:v>
                </c:pt>
                <c:pt idx="380">
                  <c:v>-88.002999999999986</c:v>
                </c:pt>
                <c:pt idx="381">
                  <c:v>-89.906000000000006</c:v>
                </c:pt>
                <c:pt idx="382">
                  <c:v>-93.173000000000002</c:v>
                </c:pt>
                <c:pt idx="383">
                  <c:v>-93.127999999999986</c:v>
                </c:pt>
                <c:pt idx="384">
                  <c:v>-95.089999999999975</c:v>
                </c:pt>
                <c:pt idx="385">
                  <c:v>-97.394999999999982</c:v>
                </c:pt>
                <c:pt idx="386">
                  <c:v>-93.793999999999983</c:v>
                </c:pt>
                <c:pt idx="387">
                  <c:v>-92.380999999999972</c:v>
                </c:pt>
                <c:pt idx="388">
                  <c:v>-90.420999999999992</c:v>
                </c:pt>
                <c:pt idx="389">
                  <c:v>-87.936999999999955</c:v>
                </c:pt>
                <c:pt idx="390">
                  <c:v>-91.274000000000001</c:v>
                </c:pt>
                <c:pt idx="391">
                  <c:v>-91.036999999999978</c:v>
                </c:pt>
                <c:pt idx="392">
                  <c:v>-91.771999999999991</c:v>
                </c:pt>
                <c:pt idx="393">
                  <c:v>-91.305999999999983</c:v>
                </c:pt>
                <c:pt idx="394">
                  <c:v>-89.17900000000003</c:v>
                </c:pt>
                <c:pt idx="395">
                  <c:v>-88.937000000000012</c:v>
                </c:pt>
                <c:pt idx="396">
                  <c:v>-88.350999999999999</c:v>
                </c:pt>
                <c:pt idx="397">
                  <c:v>-92.786999999999978</c:v>
                </c:pt>
                <c:pt idx="398">
                  <c:v>-98.064999999999998</c:v>
                </c:pt>
                <c:pt idx="399">
                  <c:v>-96.503000000000043</c:v>
                </c:pt>
                <c:pt idx="400">
                  <c:v>-96.06800000000004</c:v>
                </c:pt>
                <c:pt idx="401">
                  <c:v>-89.279999999999973</c:v>
                </c:pt>
                <c:pt idx="402">
                  <c:v>-86.824000000000012</c:v>
                </c:pt>
                <c:pt idx="403">
                  <c:v>-87.444999999999993</c:v>
                </c:pt>
                <c:pt idx="404">
                  <c:v>-86.03000000000003</c:v>
                </c:pt>
                <c:pt idx="405">
                  <c:v>-72.519000000000005</c:v>
                </c:pt>
                <c:pt idx="406">
                  <c:v>-71.688999999999965</c:v>
                </c:pt>
                <c:pt idx="407">
                  <c:v>-71.00200000000001</c:v>
                </c:pt>
                <c:pt idx="408">
                  <c:v>-70.057000000000016</c:v>
                </c:pt>
                <c:pt idx="409">
                  <c:v>-74.54200000000003</c:v>
                </c:pt>
                <c:pt idx="410">
                  <c:v>-71.16700000000003</c:v>
                </c:pt>
                <c:pt idx="411">
                  <c:v>-67.84699999999998</c:v>
                </c:pt>
                <c:pt idx="412">
                  <c:v>-67.925999999999988</c:v>
                </c:pt>
                <c:pt idx="413">
                  <c:v>-63.745000000000005</c:v>
                </c:pt>
                <c:pt idx="414">
                  <c:v>-66.492999999999995</c:v>
                </c:pt>
                <c:pt idx="415">
                  <c:v>-66.688999999999965</c:v>
                </c:pt>
                <c:pt idx="416">
                  <c:v>-69.731999999999971</c:v>
                </c:pt>
                <c:pt idx="417">
                  <c:v>-64.591999999999985</c:v>
                </c:pt>
                <c:pt idx="418">
                  <c:v>-67.33299999999997</c:v>
                </c:pt>
                <c:pt idx="419">
                  <c:v>-65.617000000000019</c:v>
                </c:pt>
                <c:pt idx="420">
                  <c:v>-65.302999999999997</c:v>
                </c:pt>
                <c:pt idx="421">
                  <c:v>-65.115999999999985</c:v>
                </c:pt>
                <c:pt idx="422">
                  <c:v>-60.794999999999959</c:v>
                </c:pt>
                <c:pt idx="423">
                  <c:v>-60.732000000000028</c:v>
                </c:pt>
                <c:pt idx="424">
                  <c:v>-60.174000000000035</c:v>
                </c:pt>
                <c:pt idx="425">
                  <c:v>-59.685999999999979</c:v>
                </c:pt>
                <c:pt idx="426">
                  <c:v>-63.463999999999999</c:v>
                </c:pt>
                <c:pt idx="427">
                  <c:v>-69.850999999999999</c:v>
                </c:pt>
                <c:pt idx="428">
                  <c:v>-64.625</c:v>
                </c:pt>
                <c:pt idx="429">
                  <c:v>-64.072000000000003</c:v>
                </c:pt>
                <c:pt idx="430">
                  <c:v>-66.211999999999989</c:v>
                </c:pt>
                <c:pt idx="431">
                  <c:v>-69.472000000000037</c:v>
                </c:pt>
                <c:pt idx="432">
                  <c:v>-66.763999999999953</c:v>
                </c:pt>
                <c:pt idx="433">
                  <c:v>-66.182000000000016</c:v>
                </c:pt>
                <c:pt idx="434">
                  <c:v>-66.989000000000033</c:v>
                </c:pt>
                <c:pt idx="435">
                  <c:v>-66.599999999999966</c:v>
                </c:pt>
                <c:pt idx="436">
                  <c:v>-69.297000000000025</c:v>
                </c:pt>
                <c:pt idx="437">
                  <c:v>-66.853999999999985</c:v>
                </c:pt>
                <c:pt idx="438">
                  <c:v>-66.352000000000032</c:v>
                </c:pt>
                <c:pt idx="439">
                  <c:v>-66.798999999999978</c:v>
                </c:pt>
                <c:pt idx="440">
                  <c:v>-65.43199999999996</c:v>
                </c:pt>
                <c:pt idx="441">
                  <c:v>-66.653999999999996</c:v>
                </c:pt>
                <c:pt idx="442">
                  <c:v>-70.53000000000003</c:v>
                </c:pt>
                <c:pt idx="443">
                  <c:v>-71.703000000000031</c:v>
                </c:pt>
                <c:pt idx="444">
                  <c:v>-74.854000000000042</c:v>
                </c:pt>
                <c:pt idx="445">
                  <c:v>-72.428999999999974</c:v>
                </c:pt>
                <c:pt idx="446">
                  <c:v>-71.971000000000004</c:v>
                </c:pt>
                <c:pt idx="447">
                  <c:v>-66.02600000000001</c:v>
                </c:pt>
                <c:pt idx="448">
                  <c:v>-66.771000000000015</c:v>
                </c:pt>
                <c:pt idx="449">
                  <c:v>-66.007999999999981</c:v>
                </c:pt>
                <c:pt idx="450">
                  <c:v>-70.363</c:v>
                </c:pt>
                <c:pt idx="451">
                  <c:v>-69.057000000000016</c:v>
                </c:pt>
                <c:pt idx="452">
                  <c:v>-75.451999999999998</c:v>
                </c:pt>
                <c:pt idx="453">
                  <c:v>-60.610000000000014</c:v>
                </c:pt>
                <c:pt idx="454">
                  <c:v>-61.591000000000008</c:v>
                </c:pt>
                <c:pt idx="455">
                  <c:v>-62.809000000000026</c:v>
                </c:pt>
                <c:pt idx="456">
                  <c:v>-60.203000000000031</c:v>
                </c:pt>
                <c:pt idx="457">
                  <c:v>-61.779000000000053</c:v>
                </c:pt>
                <c:pt idx="458">
                  <c:v>-62.851999999999975</c:v>
                </c:pt>
                <c:pt idx="459">
                  <c:v>-65.358000000000004</c:v>
                </c:pt>
                <c:pt idx="460">
                  <c:v>-61.65300000000002</c:v>
                </c:pt>
                <c:pt idx="461">
                  <c:v>-65.587999999999965</c:v>
                </c:pt>
                <c:pt idx="462">
                  <c:v>-66.196000000000026</c:v>
                </c:pt>
                <c:pt idx="463">
                  <c:v>-65.044999999999959</c:v>
                </c:pt>
                <c:pt idx="464">
                  <c:v>-63.29200000000003</c:v>
                </c:pt>
                <c:pt idx="465">
                  <c:v>-63.904999999999973</c:v>
                </c:pt>
                <c:pt idx="466">
                  <c:v>-65.95799999999997</c:v>
                </c:pt>
                <c:pt idx="467">
                  <c:v>-64.508999999999958</c:v>
                </c:pt>
                <c:pt idx="468">
                  <c:v>-66.110000000000014</c:v>
                </c:pt>
                <c:pt idx="469">
                  <c:v>-67.623000000000047</c:v>
                </c:pt>
                <c:pt idx="470">
                  <c:v>-68.930000000000007</c:v>
                </c:pt>
                <c:pt idx="471">
                  <c:v>-71.726999999999975</c:v>
                </c:pt>
                <c:pt idx="472">
                  <c:v>-67.180999999999983</c:v>
                </c:pt>
                <c:pt idx="473">
                  <c:v>-67.805000000000007</c:v>
                </c:pt>
                <c:pt idx="474">
                  <c:v>-65.47199999999998</c:v>
                </c:pt>
                <c:pt idx="475">
                  <c:v>-67.191000000000031</c:v>
                </c:pt>
                <c:pt idx="476">
                  <c:v>-66.894999999999982</c:v>
                </c:pt>
                <c:pt idx="477">
                  <c:v>-66.90100000000001</c:v>
                </c:pt>
                <c:pt idx="478">
                  <c:v>-64.710999999999956</c:v>
                </c:pt>
                <c:pt idx="479">
                  <c:v>-64.930000000000007</c:v>
                </c:pt>
                <c:pt idx="480">
                  <c:v>-66.437000000000012</c:v>
                </c:pt>
                <c:pt idx="481">
                  <c:v>-64.364000000000033</c:v>
                </c:pt>
                <c:pt idx="482">
                  <c:v>-70.586000000000013</c:v>
                </c:pt>
                <c:pt idx="483">
                  <c:v>-75.116999999999962</c:v>
                </c:pt>
                <c:pt idx="484">
                  <c:v>-73.970000000000027</c:v>
                </c:pt>
                <c:pt idx="485">
                  <c:v>-69.995000000000005</c:v>
                </c:pt>
                <c:pt idx="486">
                  <c:v>-67.771000000000015</c:v>
                </c:pt>
                <c:pt idx="487">
                  <c:v>-68.42900000000003</c:v>
                </c:pt>
                <c:pt idx="488">
                  <c:v>-69.371999999999957</c:v>
                </c:pt>
                <c:pt idx="489">
                  <c:v>-65.41900000000004</c:v>
                </c:pt>
                <c:pt idx="490">
                  <c:v>-63.501000000000033</c:v>
                </c:pt>
                <c:pt idx="491">
                  <c:v>-59.298999999999978</c:v>
                </c:pt>
                <c:pt idx="492">
                  <c:v>-57.353999999999985</c:v>
                </c:pt>
                <c:pt idx="493">
                  <c:v>-54.230000000000018</c:v>
                </c:pt>
                <c:pt idx="494">
                  <c:v>-54.27600000000001</c:v>
                </c:pt>
                <c:pt idx="495">
                  <c:v>-55.142999999999972</c:v>
                </c:pt>
                <c:pt idx="496">
                  <c:v>-51.635999999999967</c:v>
                </c:pt>
                <c:pt idx="497">
                  <c:v>-47.5</c:v>
                </c:pt>
                <c:pt idx="498">
                  <c:v>-44.664999999999964</c:v>
                </c:pt>
                <c:pt idx="499">
                  <c:v>-41.204999999999984</c:v>
                </c:pt>
                <c:pt idx="500">
                  <c:v>-38.959000000000003</c:v>
                </c:pt>
                <c:pt idx="501">
                  <c:v>-40.644000000000005</c:v>
                </c:pt>
                <c:pt idx="502">
                  <c:v>-39.882000000000005</c:v>
                </c:pt>
                <c:pt idx="503">
                  <c:v>-37.664000000000044</c:v>
                </c:pt>
                <c:pt idx="504">
                  <c:v>-34.867999999999995</c:v>
                </c:pt>
                <c:pt idx="505">
                  <c:v>-36.423999999999978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B-468C-84C5-FD258F54E7F5}"/>
            </c:ext>
          </c:extLst>
        </c:ser>
        <c:ser>
          <c:idx val="2"/>
          <c:order val="2"/>
          <c:tx>
            <c:strRef>
              <c:f>telefo!$C$52</c:f>
              <c:strCache>
                <c:ptCount val="1"/>
                <c:pt idx="0">
                  <c:v>TELEFO 3 3/4 PERP nc-22-TELEFO 5 7/8 PERP nc-24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telefo!$F$52:$SQ$52</c:f>
              <c:numCache>
                <c:formatCode>0</c:formatCode>
                <c:ptCount val="506"/>
                <c:pt idx="0">
                  <c:v>-12.139999999999986</c:v>
                </c:pt>
                <c:pt idx="1">
                  <c:v>-14.069000000000017</c:v>
                </c:pt>
                <c:pt idx="2">
                  <c:v>-11.70999999999998</c:v>
                </c:pt>
                <c:pt idx="3">
                  <c:v>-10.638000000000034</c:v>
                </c:pt>
                <c:pt idx="4">
                  <c:v>-9.4680000000000177</c:v>
                </c:pt>
                <c:pt idx="5">
                  <c:v>-9.0269999999999868</c:v>
                </c:pt>
                <c:pt idx="6">
                  <c:v>-4.6480000000000246</c:v>
                </c:pt>
                <c:pt idx="7">
                  <c:v>-3.4639999999999986</c:v>
                </c:pt>
                <c:pt idx="8">
                  <c:v>-4.1240000000000236</c:v>
                </c:pt>
                <c:pt idx="9">
                  <c:v>-9.4600000000000364</c:v>
                </c:pt>
                <c:pt idx="10">
                  <c:v>-8.4609999999999559</c:v>
                </c:pt>
                <c:pt idx="11">
                  <c:v>-6.1560000000000059</c:v>
                </c:pt>
                <c:pt idx="12">
                  <c:v>0.82499999999998863</c:v>
                </c:pt>
                <c:pt idx="13">
                  <c:v>3.0849999999999795</c:v>
                </c:pt>
                <c:pt idx="14">
                  <c:v>-1.1630000000000109</c:v>
                </c:pt>
                <c:pt idx="15">
                  <c:v>4.4370000000000118</c:v>
                </c:pt>
                <c:pt idx="16">
                  <c:v>18.166999999999973</c:v>
                </c:pt>
                <c:pt idx="17">
                  <c:v>15.694999999999993</c:v>
                </c:pt>
                <c:pt idx="18">
                  <c:v>18.494999999999948</c:v>
                </c:pt>
                <c:pt idx="19">
                  <c:v>5.2460000000000377</c:v>
                </c:pt>
                <c:pt idx="20">
                  <c:v>-7.5779999999999745</c:v>
                </c:pt>
                <c:pt idx="21">
                  <c:v>-20.218000000000018</c:v>
                </c:pt>
                <c:pt idx="22">
                  <c:v>-15.115000000000009</c:v>
                </c:pt>
                <c:pt idx="23">
                  <c:v>-10.225999999999999</c:v>
                </c:pt>
                <c:pt idx="24">
                  <c:v>-6.2679999999999723</c:v>
                </c:pt>
                <c:pt idx="25">
                  <c:v>-1.1639999999999873</c:v>
                </c:pt>
                <c:pt idx="26">
                  <c:v>1.0310000000000059</c:v>
                </c:pt>
                <c:pt idx="27">
                  <c:v>-3.6279999999999859</c:v>
                </c:pt>
                <c:pt idx="28">
                  <c:v>-16.134000000000015</c:v>
                </c:pt>
                <c:pt idx="29">
                  <c:v>-13.635000000000048</c:v>
                </c:pt>
                <c:pt idx="30">
                  <c:v>-14.858000000000004</c:v>
                </c:pt>
                <c:pt idx="31">
                  <c:v>-37.104999999999961</c:v>
                </c:pt>
                <c:pt idx="32">
                  <c:v>-16.785000000000025</c:v>
                </c:pt>
                <c:pt idx="33">
                  <c:v>-18.863</c:v>
                </c:pt>
                <c:pt idx="34">
                  <c:v>-22.134999999999991</c:v>
                </c:pt>
                <c:pt idx="35">
                  <c:v>-21.389999999999986</c:v>
                </c:pt>
                <c:pt idx="36">
                  <c:v>-19.701000000000022</c:v>
                </c:pt>
                <c:pt idx="37">
                  <c:v>-19.24799999999999</c:v>
                </c:pt>
                <c:pt idx="38">
                  <c:v>-28.091999999999985</c:v>
                </c:pt>
                <c:pt idx="39">
                  <c:v>-23.076999999999998</c:v>
                </c:pt>
                <c:pt idx="40">
                  <c:v>-33.350999999999999</c:v>
                </c:pt>
                <c:pt idx="41">
                  <c:v>-36.052999999999997</c:v>
                </c:pt>
                <c:pt idx="42">
                  <c:v>-50.119000000000028</c:v>
                </c:pt>
                <c:pt idx="43">
                  <c:v>-32.992000000000019</c:v>
                </c:pt>
                <c:pt idx="44">
                  <c:v>-9.9950000000000045</c:v>
                </c:pt>
                <c:pt idx="45">
                  <c:v>-9.1999999999999886</c:v>
                </c:pt>
                <c:pt idx="46">
                  <c:v>3.8000000000010914E-2</c:v>
                </c:pt>
                <c:pt idx="47">
                  <c:v>-22.164000000000044</c:v>
                </c:pt>
                <c:pt idx="48">
                  <c:v>-17.713000000000022</c:v>
                </c:pt>
                <c:pt idx="49">
                  <c:v>-21.915999999999997</c:v>
                </c:pt>
                <c:pt idx="50">
                  <c:v>-19.361999999999966</c:v>
                </c:pt>
                <c:pt idx="51">
                  <c:v>-17.76400000000001</c:v>
                </c:pt>
                <c:pt idx="52">
                  <c:v>-16.509999999999991</c:v>
                </c:pt>
                <c:pt idx="53">
                  <c:v>-22.013999999999953</c:v>
                </c:pt>
                <c:pt idx="54">
                  <c:v>-22.231999999999971</c:v>
                </c:pt>
                <c:pt idx="55">
                  <c:v>-23.581000000000017</c:v>
                </c:pt>
                <c:pt idx="56">
                  <c:v>-34.47199999999998</c:v>
                </c:pt>
                <c:pt idx="57">
                  <c:v>-33.314999999999998</c:v>
                </c:pt>
                <c:pt idx="58">
                  <c:v>-52.086000000000013</c:v>
                </c:pt>
                <c:pt idx="59">
                  <c:v>-65.185000000000002</c:v>
                </c:pt>
                <c:pt idx="60">
                  <c:v>-54.77800000000002</c:v>
                </c:pt>
                <c:pt idx="61">
                  <c:v>-23.745999999999981</c:v>
                </c:pt>
                <c:pt idx="62">
                  <c:v>-19.759000000000015</c:v>
                </c:pt>
                <c:pt idx="63">
                  <c:v>-5.2290000000000418</c:v>
                </c:pt>
                <c:pt idx="64">
                  <c:v>-5.6790000000000873</c:v>
                </c:pt>
                <c:pt idx="65">
                  <c:v>-9.9519999999999982</c:v>
                </c:pt>
                <c:pt idx="66">
                  <c:v>-6.5620000000000118</c:v>
                </c:pt>
                <c:pt idx="67">
                  <c:v>-11.062000000000012</c:v>
                </c:pt>
                <c:pt idx="68">
                  <c:v>-10.563999999999965</c:v>
                </c:pt>
                <c:pt idx="69">
                  <c:v>-9.9619999999999891</c:v>
                </c:pt>
                <c:pt idx="70">
                  <c:v>25.475999999999999</c:v>
                </c:pt>
                <c:pt idx="71">
                  <c:v>27.523000000000025</c:v>
                </c:pt>
                <c:pt idx="72">
                  <c:v>42.254000000000019</c:v>
                </c:pt>
                <c:pt idx="73">
                  <c:v>59.842999999999961</c:v>
                </c:pt>
                <c:pt idx="74">
                  <c:v>39.657000000000039</c:v>
                </c:pt>
                <c:pt idx="75">
                  <c:v>75.956000000000017</c:v>
                </c:pt>
                <c:pt idx="76">
                  <c:v>81.850000000000023</c:v>
                </c:pt>
                <c:pt idx="77">
                  <c:v>21.355000000000018</c:v>
                </c:pt>
                <c:pt idx="78">
                  <c:v>-17.899000000000001</c:v>
                </c:pt>
                <c:pt idx="79">
                  <c:v>-51.80800000000005</c:v>
                </c:pt>
                <c:pt idx="80">
                  <c:v>-53.634000000000015</c:v>
                </c:pt>
                <c:pt idx="81">
                  <c:v>-39.204999999999984</c:v>
                </c:pt>
                <c:pt idx="82">
                  <c:v>-38.658000000000015</c:v>
                </c:pt>
                <c:pt idx="83">
                  <c:v>-27.583000000000027</c:v>
                </c:pt>
                <c:pt idx="84">
                  <c:v>-51.447999999999979</c:v>
                </c:pt>
                <c:pt idx="85">
                  <c:v>-54.988999999999976</c:v>
                </c:pt>
                <c:pt idx="86">
                  <c:v>-51.400999999999982</c:v>
                </c:pt>
                <c:pt idx="87">
                  <c:v>-50.361999999999995</c:v>
                </c:pt>
                <c:pt idx="88">
                  <c:v>-57.125999999999976</c:v>
                </c:pt>
                <c:pt idx="89">
                  <c:v>-56.986999999999995</c:v>
                </c:pt>
                <c:pt idx="90">
                  <c:v>-68.50800000000001</c:v>
                </c:pt>
                <c:pt idx="91">
                  <c:v>-59.552999999999997</c:v>
                </c:pt>
                <c:pt idx="92">
                  <c:v>-59.396999999999991</c:v>
                </c:pt>
                <c:pt idx="93">
                  <c:v>-59.876999999999981</c:v>
                </c:pt>
                <c:pt idx="94">
                  <c:v>-57.372</c:v>
                </c:pt>
                <c:pt idx="95">
                  <c:v>-57.871999999999986</c:v>
                </c:pt>
                <c:pt idx="96">
                  <c:v>-58.685000000000002</c:v>
                </c:pt>
                <c:pt idx="97">
                  <c:v>-59.177000000000021</c:v>
                </c:pt>
                <c:pt idx="98">
                  <c:v>-58.494</c:v>
                </c:pt>
                <c:pt idx="99">
                  <c:v>-57.639999999999986</c:v>
                </c:pt>
                <c:pt idx="100">
                  <c:v>-55.564999999999998</c:v>
                </c:pt>
                <c:pt idx="101">
                  <c:v>-53.951000000000022</c:v>
                </c:pt>
                <c:pt idx="102">
                  <c:v>-56.931000000000012</c:v>
                </c:pt>
                <c:pt idx="103">
                  <c:v>-57.28</c:v>
                </c:pt>
                <c:pt idx="104">
                  <c:v>-59.207999999999998</c:v>
                </c:pt>
                <c:pt idx="105">
                  <c:v>-60.27600000000001</c:v>
                </c:pt>
                <c:pt idx="106">
                  <c:v>-60.19</c:v>
                </c:pt>
                <c:pt idx="107">
                  <c:v>-63.233000000000004</c:v>
                </c:pt>
                <c:pt idx="108">
                  <c:v>-67.139999999999986</c:v>
                </c:pt>
                <c:pt idx="109">
                  <c:v>-67.03</c:v>
                </c:pt>
                <c:pt idx="110">
                  <c:v>-66.387999999999977</c:v>
                </c:pt>
                <c:pt idx="111">
                  <c:v>-63.850999999999999</c:v>
                </c:pt>
                <c:pt idx="112">
                  <c:v>-64.300999999999988</c:v>
                </c:pt>
                <c:pt idx="113">
                  <c:v>-58.957999999999998</c:v>
                </c:pt>
                <c:pt idx="114">
                  <c:v>-54.825999999999993</c:v>
                </c:pt>
                <c:pt idx="115">
                  <c:v>-51.445999999999998</c:v>
                </c:pt>
                <c:pt idx="116">
                  <c:v>-48.823000000000008</c:v>
                </c:pt>
                <c:pt idx="117">
                  <c:v>-48.155000000000001</c:v>
                </c:pt>
                <c:pt idx="118">
                  <c:v>-47.757000000000005</c:v>
                </c:pt>
                <c:pt idx="119">
                  <c:v>-49.100999999999999</c:v>
                </c:pt>
                <c:pt idx="120">
                  <c:v>-53.215000000000003</c:v>
                </c:pt>
                <c:pt idx="121">
                  <c:v>-55.139999999999986</c:v>
                </c:pt>
                <c:pt idx="122">
                  <c:v>-52.132000000000005</c:v>
                </c:pt>
                <c:pt idx="123">
                  <c:v>-53.97399999999999</c:v>
                </c:pt>
                <c:pt idx="124">
                  <c:v>-54.522999999999996</c:v>
                </c:pt>
                <c:pt idx="125">
                  <c:v>-55.032000000000011</c:v>
                </c:pt>
                <c:pt idx="126">
                  <c:v>-56.241000000000014</c:v>
                </c:pt>
                <c:pt idx="127">
                  <c:v>-59.125999999999976</c:v>
                </c:pt>
                <c:pt idx="128">
                  <c:v>-53.817000000000007</c:v>
                </c:pt>
                <c:pt idx="129">
                  <c:v>-51.030999999999977</c:v>
                </c:pt>
                <c:pt idx="130">
                  <c:v>-47.66500000000002</c:v>
                </c:pt>
                <c:pt idx="131">
                  <c:v>-45.284999999999997</c:v>
                </c:pt>
                <c:pt idx="132">
                  <c:v>-43.01400000000001</c:v>
                </c:pt>
                <c:pt idx="133">
                  <c:v>-43.065999999999974</c:v>
                </c:pt>
                <c:pt idx="134">
                  <c:v>-44.896999999999991</c:v>
                </c:pt>
                <c:pt idx="135">
                  <c:v>-43.498999999999995</c:v>
                </c:pt>
                <c:pt idx="136">
                  <c:v>-45.84699999999998</c:v>
                </c:pt>
                <c:pt idx="137">
                  <c:v>-46.390999999999991</c:v>
                </c:pt>
                <c:pt idx="138">
                  <c:v>-45.042000000000002</c:v>
                </c:pt>
                <c:pt idx="139">
                  <c:v>-44.163999999999987</c:v>
                </c:pt>
                <c:pt idx="140">
                  <c:v>-47.324999999999989</c:v>
                </c:pt>
                <c:pt idx="141">
                  <c:v>-48.619</c:v>
                </c:pt>
                <c:pt idx="142">
                  <c:v>-50.216999999999985</c:v>
                </c:pt>
                <c:pt idx="143">
                  <c:v>-51.158999999999992</c:v>
                </c:pt>
                <c:pt idx="144">
                  <c:v>-51.336999999999989</c:v>
                </c:pt>
                <c:pt idx="145">
                  <c:v>-52.363</c:v>
                </c:pt>
                <c:pt idx="146">
                  <c:v>-52.516999999999996</c:v>
                </c:pt>
                <c:pt idx="147">
                  <c:v>-56.984000000000009</c:v>
                </c:pt>
                <c:pt idx="148">
                  <c:v>-55.245999999999981</c:v>
                </c:pt>
                <c:pt idx="149">
                  <c:v>-55.300999999999988</c:v>
                </c:pt>
                <c:pt idx="150">
                  <c:v>-51.079999999999984</c:v>
                </c:pt>
                <c:pt idx="151">
                  <c:v>-55.935000000000002</c:v>
                </c:pt>
                <c:pt idx="152">
                  <c:v>-57.27600000000001</c:v>
                </c:pt>
                <c:pt idx="153">
                  <c:v>-65.396999999999991</c:v>
                </c:pt>
                <c:pt idx="154">
                  <c:v>-67.525000000000006</c:v>
                </c:pt>
                <c:pt idx="155">
                  <c:v>-74.656999999999982</c:v>
                </c:pt>
                <c:pt idx="156">
                  <c:v>-77.425999999999988</c:v>
                </c:pt>
                <c:pt idx="157">
                  <c:v>-78.979000000000013</c:v>
                </c:pt>
                <c:pt idx="158">
                  <c:v>-77.920999999999992</c:v>
                </c:pt>
                <c:pt idx="159">
                  <c:v>-75.74199999999999</c:v>
                </c:pt>
                <c:pt idx="160">
                  <c:v>-75.134999999999991</c:v>
                </c:pt>
                <c:pt idx="161">
                  <c:v>-76.73599999999999</c:v>
                </c:pt>
                <c:pt idx="162">
                  <c:v>-74.689000000000021</c:v>
                </c:pt>
                <c:pt idx="163">
                  <c:v>-74.212000000000018</c:v>
                </c:pt>
                <c:pt idx="164">
                  <c:v>-71.930000000000007</c:v>
                </c:pt>
                <c:pt idx="165">
                  <c:v>-70.920999999999992</c:v>
                </c:pt>
                <c:pt idx="166">
                  <c:v>-73.093999999999994</c:v>
                </c:pt>
                <c:pt idx="167">
                  <c:v>-67.185999999999979</c:v>
                </c:pt>
                <c:pt idx="168">
                  <c:v>-67.524000000000001</c:v>
                </c:pt>
                <c:pt idx="169">
                  <c:v>-67.878999999999991</c:v>
                </c:pt>
                <c:pt idx="170">
                  <c:v>-69.555000000000007</c:v>
                </c:pt>
                <c:pt idx="171">
                  <c:v>-71.183999999999997</c:v>
                </c:pt>
                <c:pt idx="172">
                  <c:v>-70.206999999999994</c:v>
                </c:pt>
                <c:pt idx="173">
                  <c:v>-51.847000000000008</c:v>
                </c:pt>
                <c:pt idx="174">
                  <c:v>-66.941999999999979</c:v>
                </c:pt>
                <c:pt idx="175">
                  <c:v>-68.716999999999985</c:v>
                </c:pt>
                <c:pt idx="176">
                  <c:v>-69.637999999999977</c:v>
                </c:pt>
                <c:pt idx="177">
                  <c:v>-71.792000000000002</c:v>
                </c:pt>
                <c:pt idx="178">
                  <c:v>-71.933000000000021</c:v>
                </c:pt>
                <c:pt idx="179">
                  <c:v>-71.042000000000002</c:v>
                </c:pt>
                <c:pt idx="180">
                  <c:v>-73.010999999999996</c:v>
                </c:pt>
                <c:pt idx="181">
                  <c:v>-74.768000000000001</c:v>
                </c:pt>
                <c:pt idx="182">
                  <c:v>-73.873999999999995</c:v>
                </c:pt>
                <c:pt idx="183">
                  <c:v>-75.036000000000001</c:v>
                </c:pt>
                <c:pt idx="184">
                  <c:v>-74.710000000000008</c:v>
                </c:pt>
                <c:pt idx="185">
                  <c:v>-75.300999999999988</c:v>
                </c:pt>
                <c:pt idx="186">
                  <c:v>-73.405000000000001</c:v>
                </c:pt>
                <c:pt idx="187">
                  <c:v>-74.293000000000006</c:v>
                </c:pt>
                <c:pt idx="188">
                  <c:v>-73.031999999999982</c:v>
                </c:pt>
                <c:pt idx="189">
                  <c:v>-73.686999999999983</c:v>
                </c:pt>
                <c:pt idx="190">
                  <c:v>-73.823999999999984</c:v>
                </c:pt>
                <c:pt idx="191">
                  <c:v>-72.634000000000015</c:v>
                </c:pt>
                <c:pt idx="192">
                  <c:v>-74.010999999999996</c:v>
                </c:pt>
                <c:pt idx="193">
                  <c:v>-76.132000000000005</c:v>
                </c:pt>
                <c:pt idx="194">
                  <c:v>-81.351999999999975</c:v>
                </c:pt>
                <c:pt idx="195">
                  <c:v>-82.246000000000009</c:v>
                </c:pt>
                <c:pt idx="196">
                  <c:v>-80.942999999999984</c:v>
                </c:pt>
                <c:pt idx="197">
                  <c:v>-81.62700000000001</c:v>
                </c:pt>
                <c:pt idx="198">
                  <c:v>-80.121999999999986</c:v>
                </c:pt>
                <c:pt idx="199">
                  <c:v>-80.079000000000008</c:v>
                </c:pt>
                <c:pt idx="200">
                  <c:v>-79.224000000000018</c:v>
                </c:pt>
                <c:pt idx="201">
                  <c:v>-74.716999999999985</c:v>
                </c:pt>
                <c:pt idx="202">
                  <c:v>-70.178999999999974</c:v>
                </c:pt>
                <c:pt idx="203">
                  <c:v>-68.806000000000012</c:v>
                </c:pt>
                <c:pt idx="204">
                  <c:v>-68.548000000000002</c:v>
                </c:pt>
                <c:pt idx="205">
                  <c:v>-72.735000000000014</c:v>
                </c:pt>
                <c:pt idx="206">
                  <c:v>-74.664999999999992</c:v>
                </c:pt>
                <c:pt idx="207">
                  <c:v>-74.848000000000013</c:v>
                </c:pt>
                <c:pt idx="208">
                  <c:v>-71.818000000000012</c:v>
                </c:pt>
                <c:pt idx="209">
                  <c:v>-71.211999999999989</c:v>
                </c:pt>
                <c:pt idx="210">
                  <c:v>-69.358000000000004</c:v>
                </c:pt>
                <c:pt idx="211">
                  <c:v>-69.878999999999991</c:v>
                </c:pt>
                <c:pt idx="212">
                  <c:v>-71.643000000000001</c:v>
                </c:pt>
                <c:pt idx="213">
                  <c:v>-72.570999999999998</c:v>
                </c:pt>
                <c:pt idx="214">
                  <c:v>-70.61699999999999</c:v>
                </c:pt>
                <c:pt idx="215">
                  <c:v>-73.926000000000016</c:v>
                </c:pt>
                <c:pt idx="216">
                  <c:v>-74.63</c:v>
                </c:pt>
                <c:pt idx="217">
                  <c:v>-75.316000000000003</c:v>
                </c:pt>
                <c:pt idx="218">
                  <c:v>-80.002999999999986</c:v>
                </c:pt>
                <c:pt idx="219">
                  <c:v>-80.63900000000001</c:v>
                </c:pt>
                <c:pt idx="220">
                  <c:v>-79.733000000000004</c:v>
                </c:pt>
                <c:pt idx="221">
                  <c:v>-81.106000000000023</c:v>
                </c:pt>
                <c:pt idx="222">
                  <c:v>-82.257999999999981</c:v>
                </c:pt>
                <c:pt idx="223">
                  <c:v>-76.669999999999987</c:v>
                </c:pt>
                <c:pt idx="224">
                  <c:v>-80.396000000000015</c:v>
                </c:pt>
                <c:pt idx="225">
                  <c:v>-74.101000000000028</c:v>
                </c:pt>
                <c:pt idx="226">
                  <c:v>-72.230000000000018</c:v>
                </c:pt>
                <c:pt idx="227">
                  <c:v>-70.821999999999974</c:v>
                </c:pt>
                <c:pt idx="228">
                  <c:v>-76.669999999999987</c:v>
                </c:pt>
                <c:pt idx="229">
                  <c:v>-69.52000000000001</c:v>
                </c:pt>
                <c:pt idx="230">
                  <c:v>-55.399999999999977</c:v>
                </c:pt>
                <c:pt idx="231">
                  <c:v>-69.920999999999992</c:v>
                </c:pt>
                <c:pt idx="232">
                  <c:v>-74.506</c:v>
                </c:pt>
                <c:pt idx="233">
                  <c:v>-72.293999999999983</c:v>
                </c:pt>
                <c:pt idx="234">
                  <c:v>-74.713000000000022</c:v>
                </c:pt>
                <c:pt idx="235">
                  <c:v>-77.247000000000014</c:v>
                </c:pt>
                <c:pt idx="236">
                  <c:v>-72.364000000000033</c:v>
                </c:pt>
                <c:pt idx="237">
                  <c:v>-67.124000000000024</c:v>
                </c:pt>
                <c:pt idx="238">
                  <c:v>-68.51400000000001</c:v>
                </c:pt>
                <c:pt idx="239">
                  <c:v>-66.882000000000005</c:v>
                </c:pt>
                <c:pt idx="240">
                  <c:v>-66.009999999999991</c:v>
                </c:pt>
                <c:pt idx="241">
                  <c:v>-60.032999999999987</c:v>
                </c:pt>
                <c:pt idx="242">
                  <c:v>-58.791000000000025</c:v>
                </c:pt>
                <c:pt idx="243">
                  <c:v>-55.688000000000017</c:v>
                </c:pt>
                <c:pt idx="244">
                  <c:v>-46.323000000000008</c:v>
                </c:pt>
                <c:pt idx="245">
                  <c:v>-42.62700000000001</c:v>
                </c:pt>
                <c:pt idx="246">
                  <c:v>-39.936000000000007</c:v>
                </c:pt>
                <c:pt idx="247">
                  <c:v>-41.834000000000003</c:v>
                </c:pt>
                <c:pt idx="248">
                  <c:v>-43.570999999999998</c:v>
                </c:pt>
                <c:pt idx="249">
                  <c:v>-39.308999999999997</c:v>
                </c:pt>
                <c:pt idx="250">
                  <c:v>-38.329000000000008</c:v>
                </c:pt>
                <c:pt idx="251">
                  <c:v>-38.296999999999997</c:v>
                </c:pt>
                <c:pt idx="252">
                  <c:v>-39.012999999999977</c:v>
                </c:pt>
                <c:pt idx="253">
                  <c:v>-43.629999999999995</c:v>
                </c:pt>
                <c:pt idx="254">
                  <c:v>-48.905000000000001</c:v>
                </c:pt>
                <c:pt idx="255">
                  <c:v>-44.957999999999998</c:v>
                </c:pt>
                <c:pt idx="256">
                  <c:v>-42.74799999999999</c:v>
                </c:pt>
                <c:pt idx="257">
                  <c:v>-43.542000000000002</c:v>
                </c:pt>
                <c:pt idx="258">
                  <c:v>-46.049000000000007</c:v>
                </c:pt>
                <c:pt idx="259">
                  <c:v>-49.838999999999999</c:v>
                </c:pt>
                <c:pt idx="260">
                  <c:v>-55.057999999999993</c:v>
                </c:pt>
                <c:pt idx="261">
                  <c:v>-60.944999999999993</c:v>
                </c:pt>
                <c:pt idx="262">
                  <c:v>-61.756</c:v>
                </c:pt>
                <c:pt idx="263">
                  <c:v>-61.079000000000036</c:v>
                </c:pt>
                <c:pt idx="264">
                  <c:v>-62.111000000000018</c:v>
                </c:pt>
                <c:pt idx="265">
                  <c:v>-60.102000000000004</c:v>
                </c:pt>
                <c:pt idx="266">
                  <c:v>-55.865000000000009</c:v>
                </c:pt>
                <c:pt idx="267">
                  <c:v>-57.381999999999977</c:v>
                </c:pt>
                <c:pt idx="268">
                  <c:v>-60.378999999999991</c:v>
                </c:pt>
                <c:pt idx="269">
                  <c:v>-65.369</c:v>
                </c:pt>
                <c:pt idx="270">
                  <c:v>-67.532999999999987</c:v>
                </c:pt>
                <c:pt idx="271">
                  <c:v>-65.048999999999978</c:v>
                </c:pt>
                <c:pt idx="272">
                  <c:v>-67.667999999999978</c:v>
                </c:pt>
                <c:pt idx="273">
                  <c:v>-66.411000000000001</c:v>
                </c:pt>
                <c:pt idx="274">
                  <c:v>-69.07699999999997</c:v>
                </c:pt>
                <c:pt idx="275">
                  <c:v>-73.337000000000018</c:v>
                </c:pt>
                <c:pt idx="276">
                  <c:v>-66.640000000000015</c:v>
                </c:pt>
                <c:pt idx="277">
                  <c:v>-66.338999999999999</c:v>
                </c:pt>
                <c:pt idx="278">
                  <c:v>-65.198999999999984</c:v>
                </c:pt>
                <c:pt idx="279">
                  <c:v>-68.989000000000033</c:v>
                </c:pt>
                <c:pt idx="280">
                  <c:v>-67.920000000000016</c:v>
                </c:pt>
                <c:pt idx="281">
                  <c:v>-66.053999999999974</c:v>
                </c:pt>
                <c:pt idx="282">
                  <c:v>-67.92900000000003</c:v>
                </c:pt>
                <c:pt idx="283">
                  <c:v>-61.738</c:v>
                </c:pt>
                <c:pt idx="284">
                  <c:v>-59.829999999999984</c:v>
                </c:pt>
                <c:pt idx="285">
                  <c:v>-60.519000000000005</c:v>
                </c:pt>
                <c:pt idx="286">
                  <c:v>-57.399000000000001</c:v>
                </c:pt>
                <c:pt idx="287">
                  <c:v>-58</c:v>
                </c:pt>
                <c:pt idx="288">
                  <c:v>-55.524000000000001</c:v>
                </c:pt>
                <c:pt idx="289">
                  <c:v>-49.562999999999988</c:v>
                </c:pt>
                <c:pt idx="290">
                  <c:v>-50.403999999999996</c:v>
                </c:pt>
                <c:pt idx="291">
                  <c:v>-52.363999999999976</c:v>
                </c:pt>
                <c:pt idx="292">
                  <c:v>-53.825999999999965</c:v>
                </c:pt>
                <c:pt idx="293">
                  <c:v>-53.033000000000015</c:v>
                </c:pt>
                <c:pt idx="294">
                  <c:v>-53.613</c:v>
                </c:pt>
                <c:pt idx="295">
                  <c:v>-52.593999999999994</c:v>
                </c:pt>
                <c:pt idx="296">
                  <c:v>-52.327999999999975</c:v>
                </c:pt>
                <c:pt idx="297">
                  <c:v>-50.035000000000025</c:v>
                </c:pt>
                <c:pt idx="298">
                  <c:v>-49.786000000000001</c:v>
                </c:pt>
                <c:pt idx="299">
                  <c:v>-64.736999999999995</c:v>
                </c:pt>
                <c:pt idx="300">
                  <c:v>-69.33499999999998</c:v>
                </c:pt>
                <c:pt idx="301">
                  <c:v>-68.169999999999987</c:v>
                </c:pt>
                <c:pt idx="302">
                  <c:v>-70.058999999999997</c:v>
                </c:pt>
                <c:pt idx="303">
                  <c:v>-70.268000000000001</c:v>
                </c:pt>
                <c:pt idx="304">
                  <c:v>-73.289999999999992</c:v>
                </c:pt>
                <c:pt idx="305">
                  <c:v>-72.051999999999992</c:v>
                </c:pt>
                <c:pt idx="306">
                  <c:v>-78.166999999999973</c:v>
                </c:pt>
                <c:pt idx="307">
                  <c:v>-74.124000000000024</c:v>
                </c:pt>
                <c:pt idx="308">
                  <c:v>-70.287000000000006</c:v>
                </c:pt>
                <c:pt idx="309">
                  <c:v>-67.176999999999992</c:v>
                </c:pt>
                <c:pt idx="310">
                  <c:v>-70.884999999999991</c:v>
                </c:pt>
                <c:pt idx="311">
                  <c:v>-75.053999999999974</c:v>
                </c:pt>
                <c:pt idx="312">
                  <c:v>-73.40100000000001</c:v>
                </c:pt>
                <c:pt idx="313">
                  <c:v>-73.524000000000029</c:v>
                </c:pt>
                <c:pt idx="314">
                  <c:v>-76.171999999999997</c:v>
                </c:pt>
                <c:pt idx="315">
                  <c:v>-76.88</c:v>
                </c:pt>
                <c:pt idx="316">
                  <c:v>-77.035000000000025</c:v>
                </c:pt>
                <c:pt idx="317">
                  <c:v>-77.088999999999999</c:v>
                </c:pt>
                <c:pt idx="318">
                  <c:v>-80.248999999999995</c:v>
                </c:pt>
                <c:pt idx="319">
                  <c:v>-80.370000000000033</c:v>
                </c:pt>
                <c:pt idx="320">
                  <c:v>-82.749999999999972</c:v>
                </c:pt>
                <c:pt idx="321">
                  <c:v>-85.686999999999983</c:v>
                </c:pt>
                <c:pt idx="322">
                  <c:v>-88.352000000000004</c:v>
                </c:pt>
                <c:pt idx="323">
                  <c:v>-88.154999999999973</c:v>
                </c:pt>
                <c:pt idx="324">
                  <c:v>-88.703000000000003</c:v>
                </c:pt>
                <c:pt idx="325">
                  <c:v>-87.343000000000018</c:v>
                </c:pt>
                <c:pt idx="326">
                  <c:v>-83.367999999999995</c:v>
                </c:pt>
                <c:pt idx="327">
                  <c:v>-77.980000000000018</c:v>
                </c:pt>
                <c:pt idx="328">
                  <c:v>-80.461000000000013</c:v>
                </c:pt>
                <c:pt idx="329">
                  <c:v>-78.555000000000007</c:v>
                </c:pt>
                <c:pt idx="330">
                  <c:v>-73.73399999999998</c:v>
                </c:pt>
                <c:pt idx="331">
                  <c:v>-75.214999999999975</c:v>
                </c:pt>
                <c:pt idx="332">
                  <c:v>-73.511000000000024</c:v>
                </c:pt>
                <c:pt idx="333">
                  <c:v>-74.576999999999998</c:v>
                </c:pt>
                <c:pt idx="334">
                  <c:v>-75.043000000000006</c:v>
                </c:pt>
                <c:pt idx="335">
                  <c:v>-84.26400000000001</c:v>
                </c:pt>
                <c:pt idx="336">
                  <c:v>-82.379000000000019</c:v>
                </c:pt>
                <c:pt idx="337">
                  <c:v>-75.734999999999957</c:v>
                </c:pt>
                <c:pt idx="338">
                  <c:v>-77.312000000000012</c:v>
                </c:pt>
                <c:pt idx="339">
                  <c:v>-79.062999999999988</c:v>
                </c:pt>
                <c:pt idx="340">
                  <c:v>-77.76400000000001</c:v>
                </c:pt>
                <c:pt idx="341">
                  <c:v>-64.338999999999999</c:v>
                </c:pt>
                <c:pt idx="342">
                  <c:v>-59.805999999999983</c:v>
                </c:pt>
                <c:pt idx="343">
                  <c:v>-63.173999999999978</c:v>
                </c:pt>
                <c:pt idx="344">
                  <c:v>-67.513999999999982</c:v>
                </c:pt>
                <c:pt idx="345">
                  <c:v>-70.203000000000003</c:v>
                </c:pt>
                <c:pt idx="346">
                  <c:v>-70.54200000000003</c:v>
                </c:pt>
                <c:pt idx="347">
                  <c:v>-64.186000000000035</c:v>
                </c:pt>
                <c:pt idx="348">
                  <c:v>-64.259000000000015</c:v>
                </c:pt>
                <c:pt idx="349">
                  <c:v>-66.744000000000028</c:v>
                </c:pt>
                <c:pt idx="350">
                  <c:v>-69.59899999999999</c:v>
                </c:pt>
                <c:pt idx="351">
                  <c:v>-66.072000000000003</c:v>
                </c:pt>
                <c:pt idx="352">
                  <c:v>-65.634999999999991</c:v>
                </c:pt>
                <c:pt idx="353">
                  <c:v>-60.781000000000006</c:v>
                </c:pt>
                <c:pt idx="354">
                  <c:v>-65.254999999999995</c:v>
                </c:pt>
                <c:pt idx="355">
                  <c:v>-66.364999999999952</c:v>
                </c:pt>
                <c:pt idx="356">
                  <c:v>-69.800000000000011</c:v>
                </c:pt>
                <c:pt idx="357">
                  <c:v>-74.98599999999999</c:v>
                </c:pt>
                <c:pt idx="358">
                  <c:v>-79.009000000000015</c:v>
                </c:pt>
                <c:pt idx="359">
                  <c:v>-79.750999999999976</c:v>
                </c:pt>
                <c:pt idx="360">
                  <c:v>-84.426000000000045</c:v>
                </c:pt>
                <c:pt idx="361">
                  <c:v>-81.786000000000001</c:v>
                </c:pt>
                <c:pt idx="362">
                  <c:v>-75.543000000000006</c:v>
                </c:pt>
                <c:pt idx="363">
                  <c:v>-72.230999999999995</c:v>
                </c:pt>
                <c:pt idx="364">
                  <c:v>-68.229999999999961</c:v>
                </c:pt>
                <c:pt idx="365">
                  <c:v>-66.962999999999965</c:v>
                </c:pt>
                <c:pt idx="366">
                  <c:v>-74.767999999999972</c:v>
                </c:pt>
                <c:pt idx="367">
                  <c:v>-74.002999999999986</c:v>
                </c:pt>
                <c:pt idx="368">
                  <c:v>-78.75</c:v>
                </c:pt>
                <c:pt idx="369">
                  <c:v>-82.270000000000039</c:v>
                </c:pt>
                <c:pt idx="370">
                  <c:v>-83.406999999999982</c:v>
                </c:pt>
                <c:pt idx="371">
                  <c:v>-83.895000000000039</c:v>
                </c:pt>
                <c:pt idx="372">
                  <c:v>-87.247000000000014</c:v>
                </c:pt>
                <c:pt idx="373">
                  <c:v>-86.259999999999991</c:v>
                </c:pt>
                <c:pt idx="374">
                  <c:v>-80.66900000000004</c:v>
                </c:pt>
                <c:pt idx="375">
                  <c:v>-81.086000000000013</c:v>
                </c:pt>
                <c:pt idx="376">
                  <c:v>-81.361999999999966</c:v>
                </c:pt>
                <c:pt idx="377">
                  <c:v>-81.937000000000012</c:v>
                </c:pt>
                <c:pt idx="378">
                  <c:v>-80.685999999999979</c:v>
                </c:pt>
                <c:pt idx="379">
                  <c:v>-75.863</c:v>
                </c:pt>
                <c:pt idx="380">
                  <c:v>-75.108000000000004</c:v>
                </c:pt>
                <c:pt idx="381">
                  <c:v>-67.562000000000012</c:v>
                </c:pt>
                <c:pt idx="382">
                  <c:v>-61.671999999999969</c:v>
                </c:pt>
                <c:pt idx="383">
                  <c:v>-60.906000000000006</c:v>
                </c:pt>
                <c:pt idx="384">
                  <c:v>-62.654999999999973</c:v>
                </c:pt>
                <c:pt idx="385">
                  <c:v>-68.935999999999979</c:v>
                </c:pt>
                <c:pt idx="386">
                  <c:v>-68.450999999999965</c:v>
                </c:pt>
                <c:pt idx="387">
                  <c:v>-68.225000000000023</c:v>
                </c:pt>
                <c:pt idx="388">
                  <c:v>-68.561999999999955</c:v>
                </c:pt>
                <c:pt idx="389">
                  <c:v>-65.962999999999965</c:v>
                </c:pt>
                <c:pt idx="390">
                  <c:v>-69.875999999999976</c:v>
                </c:pt>
                <c:pt idx="391">
                  <c:v>-66.512999999999977</c:v>
                </c:pt>
                <c:pt idx="392">
                  <c:v>-65.601999999999975</c:v>
                </c:pt>
                <c:pt idx="393">
                  <c:v>-63.415999999999997</c:v>
                </c:pt>
                <c:pt idx="394">
                  <c:v>-61.987000000000023</c:v>
                </c:pt>
                <c:pt idx="395">
                  <c:v>-59.476999999999975</c:v>
                </c:pt>
                <c:pt idx="396">
                  <c:v>-57.74799999999999</c:v>
                </c:pt>
                <c:pt idx="397">
                  <c:v>-56.761000000000024</c:v>
                </c:pt>
                <c:pt idx="398">
                  <c:v>-54.049000000000035</c:v>
                </c:pt>
                <c:pt idx="399">
                  <c:v>-51.400000000000034</c:v>
                </c:pt>
                <c:pt idx="400">
                  <c:v>-53.56800000000004</c:v>
                </c:pt>
                <c:pt idx="401">
                  <c:v>-50.471000000000004</c:v>
                </c:pt>
                <c:pt idx="402">
                  <c:v>-44.706999999999994</c:v>
                </c:pt>
                <c:pt idx="403">
                  <c:v>-48.98399999999998</c:v>
                </c:pt>
                <c:pt idx="404">
                  <c:v>-49.836000000000013</c:v>
                </c:pt>
                <c:pt idx="405">
                  <c:v>-40.478999999999985</c:v>
                </c:pt>
                <c:pt idx="406">
                  <c:v>-47.130999999999972</c:v>
                </c:pt>
                <c:pt idx="407">
                  <c:v>-48.406000000000006</c:v>
                </c:pt>
                <c:pt idx="408">
                  <c:v>-49.550000000000011</c:v>
                </c:pt>
                <c:pt idx="409">
                  <c:v>-53.567000000000007</c:v>
                </c:pt>
                <c:pt idx="410">
                  <c:v>-45.876000000000033</c:v>
                </c:pt>
                <c:pt idx="411">
                  <c:v>-40.61099999999999</c:v>
                </c:pt>
                <c:pt idx="412">
                  <c:v>-41</c:v>
                </c:pt>
                <c:pt idx="413">
                  <c:v>-33.171999999999969</c:v>
                </c:pt>
                <c:pt idx="414">
                  <c:v>-38.656999999999982</c:v>
                </c:pt>
                <c:pt idx="415">
                  <c:v>-41.378999999999962</c:v>
                </c:pt>
                <c:pt idx="416">
                  <c:v>-45.349999999999966</c:v>
                </c:pt>
                <c:pt idx="417">
                  <c:v>-47.435000000000002</c:v>
                </c:pt>
                <c:pt idx="418">
                  <c:v>-51.661999999999978</c:v>
                </c:pt>
                <c:pt idx="419">
                  <c:v>-51.977000000000032</c:v>
                </c:pt>
                <c:pt idx="420">
                  <c:v>-53.170999999999992</c:v>
                </c:pt>
                <c:pt idx="421">
                  <c:v>-57.625999999999976</c:v>
                </c:pt>
                <c:pt idx="422">
                  <c:v>-59.211999999999989</c:v>
                </c:pt>
                <c:pt idx="423">
                  <c:v>-50.605000000000018</c:v>
                </c:pt>
                <c:pt idx="424">
                  <c:v>-48.255000000000052</c:v>
                </c:pt>
                <c:pt idx="425">
                  <c:v>-47.274000000000001</c:v>
                </c:pt>
                <c:pt idx="426">
                  <c:v>-46.874000000000024</c:v>
                </c:pt>
                <c:pt idx="427">
                  <c:v>-39.566000000000031</c:v>
                </c:pt>
                <c:pt idx="428">
                  <c:v>-36.84899999999999</c:v>
                </c:pt>
                <c:pt idx="429">
                  <c:v>-36.519999999999982</c:v>
                </c:pt>
                <c:pt idx="430">
                  <c:v>-34.944999999999993</c:v>
                </c:pt>
                <c:pt idx="431">
                  <c:v>-39.762</c:v>
                </c:pt>
                <c:pt idx="432">
                  <c:v>-38.025999999999954</c:v>
                </c:pt>
                <c:pt idx="433">
                  <c:v>-37.519999999999982</c:v>
                </c:pt>
                <c:pt idx="434">
                  <c:v>-36.729000000000042</c:v>
                </c:pt>
                <c:pt idx="435">
                  <c:v>-34.861999999999966</c:v>
                </c:pt>
                <c:pt idx="436">
                  <c:v>-40.567000000000007</c:v>
                </c:pt>
                <c:pt idx="437">
                  <c:v>-39.69599999999997</c:v>
                </c:pt>
                <c:pt idx="438">
                  <c:v>-32.038999999999987</c:v>
                </c:pt>
                <c:pt idx="439">
                  <c:v>-29.600000000000023</c:v>
                </c:pt>
                <c:pt idx="440">
                  <c:v>-26.767999999999972</c:v>
                </c:pt>
                <c:pt idx="441">
                  <c:v>-24.432999999999993</c:v>
                </c:pt>
                <c:pt idx="442">
                  <c:v>-27.574000000000012</c:v>
                </c:pt>
                <c:pt idx="443">
                  <c:v>-28.007999999999981</c:v>
                </c:pt>
                <c:pt idx="444">
                  <c:v>-28.782000000000039</c:v>
                </c:pt>
                <c:pt idx="445">
                  <c:v>-33.171999999999969</c:v>
                </c:pt>
                <c:pt idx="446">
                  <c:v>-36.062000000000012</c:v>
                </c:pt>
                <c:pt idx="447">
                  <c:v>-35.230999999999995</c:v>
                </c:pt>
                <c:pt idx="448">
                  <c:v>-38.322000000000003</c:v>
                </c:pt>
                <c:pt idx="449">
                  <c:v>-39.158999999999992</c:v>
                </c:pt>
                <c:pt idx="450">
                  <c:v>-42.248999999999967</c:v>
                </c:pt>
                <c:pt idx="451">
                  <c:v>-46.113</c:v>
                </c:pt>
                <c:pt idx="452">
                  <c:v>-48.197000000000003</c:v>
                </c:pt>
                <c:pt idx="453">
                  <c:v>-39.055000000000007</c:v>
                </c:pt>
                <c:pt idx="454">
                  <c:v>-40.267999999999972</c:v>
                </c:pt>
                <c:pt idx="455">
                  <c:v>-40.881000000000029</c:v>
                </c:pt>
                <c:pt idx="456">
                  <c:v>-38.614000000000033</c:v>
                </c:pt>
                <c:pt idx="457">
                  <c:v>-38.79200000000003</c:v>
                </c:pt>
                <c:pt idx="458">
                  <c:v>-40.84699999999998</c:v>
                </c:pt>
                <c:pt idx="459">
                  <c:v>-45.136000000000024</c:v>
                </c:pt>
                <c:pt idx="460">
                  <c:v>-47.675000000000011</c:v>
                </c:pt>
                <c:pt idx="461">
                  <c:v>-53.222999999999956</c:v>
                </c:pt>
                <c:pt idx="462">
                  <c:v>-54.251000000000033</c:v>
                </c:pt>
                <c:pt idx="463">
                  <c:v>-53.61099999999999</c:v>
                </c:pt>
                <c:pt idx="464">
                  <c:v>-53.473000000000013</c:v>
                </c:pt>
                <c:pt idx="465">
                  <c:v>-54.333999999999946</c:v>
                </c:pt>
                <c:pt idx="466">
                  <c:v>-55.21999999999997</c:v>
                </c:pt>
                <c:pt idx="467">
                  <c:v>-55.436999999999955</c:v>
                </c:pt>
                <c:pt idx="468">
                  <c:v>-54.363</c:v>
                </c:pt>
                <c:pt idx="469">
                  <c:v>-56.927000000000021</c:v>
                </c:pt>
                <c:pt idx="470">
                  <c:v>-59.410000000000025</c:v>
                </c:pt>
                <c:pt idx="471">
                  <c:v>-59.85899999999998</c:v>
                </c:pt>
                <c:pt idx="472">
                  <c:v>-58.524000000000001</c:v>
                </c:pt>
                <c:pt idx="473">
                  <c:v>-59.006000000000029</c:v>
                </c:pt>
                <c:pt idx="474">
                  <c:v>-53.216999999999985</c:v>
                </c:pt>
                <c:pt idx="475">
                  <c:v>-59.52600000000001</c:v>
                </c:pt>
                <c:pt idx="476">
                  <c:v>-57.262</c:v>
                </c:pt>
                <c:pt idx="477">
                  <c:v>-55.890999999999963</c:v>
                </c:pt>
                <c:pt idx="478">
                  <c:v>-56.448999999999955</c:v>
                </c:pt>
                <c:pt idx="479">
                  <c:v>-55.348000000000013</c:v>
                </c:pt>
                <c:pt idx="480">
                  <c:v>-58.285000000000025</c:v>
                </c:pt>
                <c:pt idx="481">
                  <c:v>-57</c:v>
                </c:pt>
                <c:pt idx="482">
                  <c:v>-63.272000000000048</c:v>
                </c:pt>
                <c:pt idx="483">
                  <c:v>-67.634000000000015</c:v>
                </c:pt>
                <c:pt idx="484">
                  <c:v>-66.052000000000021</c:v>
                </c:pt>
                <c:pt idx="485">
                  <c:v>-58.70799999999997</c:v>
                </c:pt>
                <c:pt idx="486">
                  <c:v>-58.451999999999998</c:v>
                </c:pt>
                <c:pt idx="487">
                  <c:v>-59.87700000000001</c:v>
                </c:pt>
                <c:pt idx="488">
                  <c:v>-59.980999999999995</c:v>
                </c:pt>
                <c:pt idx="489">
                  <c:v>-59.15100000000001</c:v>
                </c:pt>
                <c:pt idx="490">
                  <c:v>-58.759000000000015</c:v>
                </c:pt>
                <c:pt idx="491">
                  <c:v>-55.786000000000001</c:v>
                </c:pt>
                <c:pt idx="492">
                  <c:v>-56.019000000000005</c:v>
                </c:pt>
                <c:pt idx="493">
                  <c:v>-53.610000000000014</c:v>
                </c:pt>
                <c:pt idx="494">
                  <c:v>-54.997000000000014</c:v>
                </c:pt>
                <c:pt idx="495">
                  <c:v>-55.302000000000021</c:v>
                </c:pt>
                <c:pt idx="496">
                  <c:v>-52.548999999999978</c:v>
                </c:pt>
                <c:pt idx="497">
                  <c:v>-41.74799999999999</c:v>
                </c:pt>
                <c:pt idx="498">
                  <c:v>-38.926999999999964</c:v>
                </c:pt>
                <c:pt idx="499">
                  <c:v>-35.269000000000005</c:v>
                </c:pt>
                <c:pt idx="500">
                  <c:v>-34.234000000000037</c:v>
                </c:pt>
                <c:pt idx="501">
                  <c:v>-35.842999999999961</c:v>
                </c:pt>
                <c:pt idx="502">
                  <c:v>-35.12299999999999</c:v>
                </c:pt>
                <c:pt idx="503">
                  <c:v>-34.013000000000034</c:v>
                </c:pt>
                <c:pt idx="504">
                  <c:v>-31.509999999999991</c:v>
                </c:pt>
                <c:pt idx="505">
                  <c:v>-32.19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B-468C-84C5-FD258F54E7F5}"/>
            </c:ext>
          </c:extLst>
        </c:ser>
        <c:ser>
          <c:idx val="3"/>
          <c:order val="3"/>
          <c:tx>
            <c:strRef>
              <c:f>telefo!$C$53</c:f>
              <c:strCache>
                <c:ptCount val="1"/>
                <c:pt idx="0">
                  <c:v>TELEFO 3 3/4 PERP nc-22-TELEFO 4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telefo!$F$53:$SQ$53</c:f>
              <c:numCache>
                <c:formatCode>0</c:formatCode>
                <c:ptCount val="506"/>
                <c:pt idx="0">
                  <c:v>-19.824999999999989</c:v>
                </c:pt>
                <c:pt idx="1">
                  <c:v>-21.756000000000029</c:v>
                </c:pt>
                <c:pt idx="2">
                  <c:v>-18.592999999999961</c:v>
                </c:pt>
                <c:pt idx="3">
                  <c:v>-19.436000000000035</c:v>
                </c:pt>
                <c:pt idx="4">
                  <c:v>-14.841000000000008</c:v>
                </c:pt>
                <c:pt idx="5">
                  <c:v>-10.188999999999965</c:v>
                </c:pt>
                <c:pt idx="6">
                  <c:v>-4.5769999999999982</c:v>
                </c:pt>
                <c:pt idx="7">
                  <c:v>-3.117999999999995</c:v>
                </c:pt>
                <c:pt idx="8">
                  <c:v>-3.4950000000000045</c:v>
                </c:pt>
                <c:pt idx="9">
                  <c:v>-5.7150000000000318</c:v>
                </c:pt>
                <c:pt idx="10">
                  <c:v>-3.8870000000000005</c:v>
                </c:pt>
                <c:pt idx="11">
                  <c:v>-0.17600000000004457</c:v>
                </c:pt>
                <c:pt idx="12">
                  <c:v>11.680000000000007</c:v>
                </c:pt>
                <c:pt idx="13">
                  <c:v>13.978000000000009</c:v>
                </c:pt>
                <c:pt idx="14">
                  <c:v>7.3889999999999532</c:v>
                </c:pt>
                <c:pt idx="15">
                  <c:v>9.2330000000000041</c:v>
                </c:pt>
                <c:pt idx="16">
                  <c:v>25.178999999999974</c:v>
                </c:pt>
                <c:pt idx="17">
                  <c:v>17.423999999999978</c:v>
                </c:pt>
                <c:pt idx="18">
                  <c:v>17.143999999999949</c:v>
                </c:pt>
                <c:pt idx="19">
                  <c:v>7.7220000000000368</c:v>
                </c:pt>
                <c:pt idx="20">
                  <c:v>-3.8829999999999814</c:v>
                </c:pt>
                <c:pt idx="21">
                  <c:v>-21.97199999999998</c:v>
                </c:pt>
                <c:pt idx="22">
                  <c:v>-15.774000000000001</c:v>
                </c:pt>
                <c:pt idx="23">
                  <c:v>-7.3580000000000041</c:v>
                </c:pt>
                <c:pt idx="24">
                  <c:v>-6.9900000000000091</c:v>
                </c:pt>
                <c:pt idx="25">
                  <c:v>-6.0360000000000014</c:v>
                </c:pt>
                <c:pt idx="26">
                  <c:v>-6.9660000000000082</c:v>
                </c:pt>
                <c:pt idx="27">
                  <c:v>-9.6920000000000073</c:v>
                </c:pt>
                <c:pt idx="28">
                  <c:v>-22.161000000000001</c:v>
                </c:pt>
                <c:pt idx="29">
                  <c:v>-21.114000000000033</c:v>
                </c:pt>
                <c:pt idx="30">
                  <c:v>-22.656000000000006</c:v>
                </c:pt>
                <c:pt idx="31">
                  <c:v>-43.649000000000001</c:v>
                </c:pt>
                <c:pt idx="32">
                  <c:v>-17.366000000000042</c:v>
                </c:pt>
                <c:pt idx="33">
                  <c:v>-26.316000000000031</c:v>
                </c:pt>
                <c:pt idx="34">
                  <c:v>-25.571000000000026</c:v>
                </c:pt>
                <c:pt idx="35">
                  <c:v>-24.418000000000006</c:v>
                </c:pt>
                <c:pt idx="36">
                  <c:v>-17.813000000000045</c:v>
                </c:pt>
                <c:pt idx="37">
                  <c:v>-15.807999999999993</c:v>
                </c:pt>
                <c:pt idx="38">
                  <c:v>-21.651999999999987</c:v>
                </c:pt>
                <c:pt idx="39">
                  <c:v>-21.406999999999982</c:v>
                </c:pt>
                <c:pt idx="40">
                  <c:v>-34.52600000000001</c:v>
                </c:pt>
                <c:pt idx="41">
                  <c:v>-37.316000000000031</c:v>
                </c:pt>
                <c:pt idx="42">
                  <c:v>-59.771000000000015</c:v>
                </c:pt>
                <c:pt idx="43">
                  <c:v>-31.743000000000052</c:v>
                </c:pt>
                <c:pt idx="44">
                  <c:v>-2.9130000000000109</c:v>
                </c:pt>
                <c:pt idx="45">
                  <c:v>-0.1239999999999668</c:v>
                </c:pt>
                <c:pt idx="46">
                  <c:v>7.7760000000000105</c:v>
                </c:pt>
                <c:pt idx="47">
                  <c:v>-22.65300000000002</c:v>
                </c:pt>
                <c:pt idx="48">
                  <c:v>-19.430000000000007</c:v>
                </c:pt>
                <c:pt idx="49">
                  <c:v>-19.875999999999976</c:v>
                </c:pt>
                <c:pt idx="50">
                  <c:v>-20.045999999999992</c:v>
                </c:pt>
                <c:pt idx="51">
                  <c:v>-22.341000000000008</c:v>
                </c:pt>
                <c:pt idx="52">
                  <c:v>-22.383000000000038</c:v>
                </c:pt>
                <c:pt idx="53">
                  <c:v>-27.572999999999979</c:v>
                </c:pt>
                <c:pt idx="54">
                  <c:v>-28.278999999999996</c:v>
                </c:pt>
                <c:pt idx="55">
                  <c:v>-37.004000000000019</c:v>
                </c:pt>
                <c:pt idx="56">
                  <c:v>-53.85899999999998</c:v>
                </c:pt>
                <c:pt idx="57">
                  <c:v>-48.314999999999998</c:v>
                </c:pt>
                <c:pt idx="58">
                  <c:v>-68.852000000000032</c:v>
                </c:pt>
                <c:pt idx="59">
                  <c:v>-86.18</c:v>
                </c:pt>
                <c:pt idx="60">
                  <c:v>-66.711999999999989</c:v>
                </c:pt>
                <c:pt idx="61">
                  <c:v>-23.387999999999977</c:v>
                </c:pt>
                <c:pt idx="62">
                  <c:v>-10.278999999999996</c:v>
                </c:pt>
                <c:pt idx="63">
                  <c:v>8.0919999999999845</c:v>
                </c:pt>
                <c:pt idx="64">
                  <c:v>8.45799999999997</c:v>
                </c:pt>
                <c:pt idx="65">
                  <c:v>5.9329999999999927</c:v>
                </c:pt>
                <c:pt idx="66">
                  <c:v>14.711999999999989</c:v>
                </c:pt>
                <c:pt idx="67">
                  <c:v>14.446000000000026</c:v>
                </c:pt>
                <c:pt idx="68">
                  <c:v>22.26400000000001</c:v>
                </c:pt>
                <c:pt idx="69">
                  <c:v>19.982000000000085</c:v>
                </c:pt>
                <c:pt idx="70">
                  <c:v>55.081999999999994</c:v>
                </c:pt>
                <c:pt idx="71">
                  <c:v>62.147000000000048</c:v>
                </c:pt>
                <c:pt idx="72">
                  <c:v>86.894000000000005</c:v>
                </c:pt>
                <c:pt idx="73">
                  <c:v>101.46899999999994</c:v>
                </c:pt>
                <c:pt idx="74">
                  <c:v>80.954000000000065</c:v>
                </c:pt>
                <c:pt idx="75">
                  <c:v>131.49199999999996</c:v>
                </c:pt>
                <c:pt idx="76">
                  <c:v>137.274</c:v>
                </c:pt>
                <c:pt idx="77">
                  <c:v>57.312000000000012</c:v>
                </c:pt>
                <c:pt idx="78">
                  <c:v>4.7170000000000414</c:v>
                </c:pt>
                <c:pt idx="79">
                  <c:v>-30.243000000000052</c:v>
                </c:pt>
                <c:pt idx="80">
                  <c:v>-42.79200000000003</c:v>
                </c:pt>
                <c:pt idx="81">
                  <c:v>-26.557999999999993</c:v>
                </c:pt>
                <c:pt idx="82">
                  <c:v>-26.515000000000043</c:v>
                </c:pt>
                <c:pt idx="83">
                  <c:v>-19.521000000000015</c:v>
                </c:pt>
                <c:pt idx="84">
                  <c:v>-42.659999999999968</c:v>
                </c:pt>
                <c:pt idx="85">
                  <c:v>-52.371999999999986</c:v>
                </c:pt>
                <c:pt idx="86">
                  <c:v>-54.793000000000006</c:v>
                </c:pt>
                <c:pt idx="87">
                  <c:v>-52.316000000000003</c:v>
                </c:pt>
                <c:pt idx="88">
                  <c:v>-58.663000000000011</c:v>
                </c:pt>
                <c:pt idx="89">
                  <c:v>-60.102000000000004</c:v>
                </c:pt>
                <c:pt idx="90">
                  <c:v>-76.936000000000007</c:v>
                </c:pt>
                <c:pt idx="91">
                  <c:v>-69.658999999999992</c:v>
                </c:pt>
                <c:pt idx="92">
                  <c:v>-69.875</c:v>
                </c:pt>
                <c:pt idx="93">
                  <c:v>-67.902999999999992</c:v>
                </c:pt>
                <c:pt idx="94">
                  <c:v>-63.858000000000018</c:v>
                </c:pt>
                <c:pt idx="95">
                  <c:v>-63.34899999999999</c:v>
                </c:pt>
                <c:pt idx="96">
                  <c:v>-62.086999999999989</c:v>
                </c:pt>
                <c:pt idx="97">
                  <c:v>-64.193000000000012</c:v>
                </c:pt>
                <c:pt idx="98">
                  <c:v>-62.919000000000011</c:v>
                </c:pt>
                <c:pt idx="99">
                  <c:v>-61.533999999999992</c:v>
                </c:pt>
                <c:pt idx="100">
                  <c:v>-60.544999999999987</c:v>
                </c:pt>
                <c:pt idx="101">
                  <c:v>-61.273000000000025</c:v>
                </c:pt>
                <c:pt idx="102">
                  <c:v>-64.216000000000008</c:v>
                </c:pt>
                <c:pt idx="103">
                  <c:v>-65.100999999999999</c:v>
                </c:pt>
                <c:pt idx="104">
                  <c:v>-66.758999999999986</c:v>
                </c:pt>
                <c:pt idx="105">
                  <c:v>-66.769000000000005</c:v>
                </c:pt>
                <c:pt idx="106">
                  <c:v>-66.050000000000011</c:v>
                </c:pt>
                <c:pt idx="107">
                  <c:v>-70.524000000000001</c:v>
                </c:pt>
                <c:pt idx="108">
                  <c:v>-74.486999999999995</c:v>
                </c:pt>
                <c:pt idx="109">
                  <c:v>-73.081999999999994</c:v>
                </c:pt>
                <c:pt idx="110">
                  <c:v>-72.138999999999982</c:v>
                </c:pt>
                <c:pt idx="111">
                  <c:v>-71.094999999999999</c:v>
                </c:pt>
                <c:pt idx="112">
                  <c:v>-72.698999999999984</c:v>
                </c:pt>
                <c:pt idx="113">
                  <c:v>-75.150000000000006</c:v>
                </c:pt>
                <c:pt idx="114">
                  <c:v>-70.798999999999978</c:v>
                </c:pt>
                <c:pt idx="115">
                  <c:v>-69.503000000000014</c:v>
                </c:pt>
                <c:pt idx="116">
                  <c:v>-69.956000000000017</c:v>
                </c:pt>
                <c:pt idx="117">
                  <c:v>-69.603000000000009</c:v>
                </c:pt>
                <c:pt idx="118">
                  <c:v>-68.296000000000021</c:v>
                </c:pt>
                <c:pt idx="119">
                  <c:v>-68.615000000000009</c:v>
                </c:pt>
                <c:pt idx="120">
                  <c:v>-72.245000000000005</c:v>
                </c:pt>
                <c:pt idx="121">
                  <c:v>-73.364999999999981</c:v>
                </c:pt>
                <c:pt idx="122">
                  <c:v>-69.015999999999991</c:v>
                </c:pt>
                <c:pt idx="123">
                  <c:v>-71.021999999999991</c:v>
                </c:pt>
                <c:pt idx="124">
                  <c:v>-71.531000000000006</c:v>
                </c:pt>
                <c:pt idx="125">
                  <c:v>-71.27600000000001</c:v>
                </c:pt>
                <c:pt idx="126">
                  <c:v>-73.706000000000017</c:v>
                </c:pt>
                <c:pt idx="127">
                  <c:v>-75.774999999999977</c:v>
                </c:pt>
                <c:pt idx="128">
                  <c:v>-66.996000000000009</c:v>
                </c:pt>
                <c:pt idx="129">
                  <c:v>-65.952999999999975</c:v>
                </c:pt>
                <c:pt idx="130">
                  <c:v>-60.78</c:v>
                </c:pt>
                <c:pt idx="131">
                  <c:v>-59.842000000000013</c:v>
                </c:pt>
                <c:pt idx="132">
                  <c:v>-56.759999999999991</c:v>
                </c:pt>
                <c:pt idx="133">
                  <c:v>-57.452999999999975</c:v>
                </c:pt>
                <c:pt idx="134">
                  <c:v>-56.634000000000015</c:v>
                </c:pt>
                <c:pt idx="135">
                  <c:v>-57.127999999999986</c:v>
                </c:pt>
                <c:pt idx="136">
                  <c:v>-57.311999999999983</c:v>
                </c:pt>
                <c:pt idx="137">
                  <c:v>-58.069999999999993</c:v>
                </c:pt>
                <c:pt idx="138">
                  <c:v>-56.073000000000008</c:v>
                </c:pt>
                <c:pt idx="139">
                  <c:v>-55.570999999999998</c:v>
                </c:pt>
                <c:pt idx="140">
                  <c:v>-59.740999999999985</c:v>
                </c:pt>
                <c:pt idx="141">
                  <c:v>-61.054000000000002</c:v>
                </c:pt>
                <c:pt idx="142">
                  <c:v>-61.22199999999998</c:v>
                </c:pt>
                <c:pt idx="143">
                  <c:v>-64.301999999999992</c:v>
                </c:pt>
                <c:pt idx="144">
                  <c:v>-64.22</c:v>
                </c:pt>
                <c:pt idx="145">
                  <c:v>-64.844000000000023</c:v>
                </c:pt>
                <c:pt idx="146">
                  <c:v>-64.127999999999986</c:v>
                </c:pt>
                <c:pt idx="147">
                  <c:v>-73.076999999999998</c:v>
                </c:pt>
                <c:pt idx="148">
                  <c:v>-75.920999999999992</c:v>
                </c:pt>
                <c:pt idx="149">
                  <c:v>-76.744</c:v>
                </c:pt>
                <c:pt idx="150">
                  <c:v>-76.865999999999985</c:v>
                </c:pt>
                <c:pt idx="151">
                  <c:v>-84.778999999999996</c:v>
                </c:pt>
                <c:pt idx="152">
                  <c:v>-86.433999999999997</c:v>
                </c:pt>
                <c:pt idx="153">
                  <c:v>-93.647999999999996</c:v>
                </c:pt>
                <c:pt idx="154">
                  <c:v>-91.15900000000002</c:v>
                </c:pt>
                <c:pt idx="155">
                  <c:v>-91.896999999999991</c:v>
                </c:pt>
                <c:pt idx="156">
                  <c:v>-93.286000000000001</c:v>
                </c:pt>
                <c:pt idx="157">
                  <c:v>-92.517000000000024</c:v>
                </c:pt>
                <c:pt idx="158">
                  <c:v>-92.384999999999991</c:v>
                </c:pt>
                <c:pt idx="159">
                  <c:v>-91.569000000000017</c:v>
                </c:pt>
                <c:pt idx="160">
                  <c:v>-89.311999999999983</c:v>
                </c:pt>
                <c:pt idx="161">
                  <c:v>-90.399999999999977</c:v>
                </c:pt>
                <c:pt idx="162">
                  <c:v>-86.602000000000004</c:v>
                </c:pt>
                <c:pt idx="163">
                  <c:v>-84.497000000000014</c:v>
                </c:pt>
                <c:pt idx="164">
                  <c:v>-83.061000000000007</c:v>
                </c:pt>
                <c:pt idx="165">
                  <c:v>-82.544000000000011</c:v>
                </c:pt>
                <c:pt idx="166">
                  <c:v>-82.454999999999984</c:v>
                </c:pt>
                <c:pt idx="167">
                  <c:v>-74.84099999999998</c:v>
                </c:pt>
                <c:pt idx="168">
                  <c:v>-75.478999999999985</c:v>
                </c:pt>
                <c:pt idx="169">
                  <c:v>-75.086999999999989</c:v>
                </c:pt>
                <c:pt idx="170">
                  <c:v>-78.74199999999999</c:v>
                </c:pt>
                <c:pt idx="171">
                  <c:v>-85.772999999999996</c:v>
                </c:pt>
                <c:pt idx="172">
                  <c:v>-85.745999999999981</c:v>
                </c:pt>
                <c:pt idx="173">
                  <c:v>-65.092000000000013</c:v>
                </c:pt>
                <c:pt idx="174">
                  <c:v>-80.213999999999999</c:v>
                </c:pt>
                <c:pt idx="175">
                  <c:v>-80.69</c:v>
                </c:pt>
                <c:pt idx="176">
                  <c:v>-83.044999999999987</c:v>
                </c:pt>
                <c:pt idx="177">
                  <c:v>-84.989000000000004</c:v>
                </c:pt>
                <c:pt idx="178">
                  <c:v>-88.032000000000011</c:v>
                </c:pt>
                <c:pt idx="179">
                  <c:v>-90.625999999999976</c:v>
                </c:pt>
                <c:pt idx="180">
                  <c:v>-91.72999999999999</c:v>
                </c:pt>
                <c:pt idx="181">
                  <c:v>-95.04000000000002</c:v>
                </c:pt>
                <c:pt idx="182">
                  <c:v>-95.206000000000017</c:v>
                </c:pt>
                <c:pt idx="183">
                  <c:v>-95.754999999999995</c:v>
                </c:pt>
                <c:pt idx="184">
                  <c:v>-96.17900000000003</c:v>
                </c:pt>
                <c:pt idx="185">
                  <c:v>-97.449000000000012</c:v>
                </c:pt>
                <c:pt idx="186">
                  <c:v>-95.655000000000001</c:v>
                </c:pt>
                <c:pt idx="187">
                  <c:v>-95.145000000000039</c:v>
                </c:pt>
                <c:pt idx="188">
                  <c:v>-95.488999999999976</c:v>
                </c:pt>
                <c:pt idx="189">
                  <c:v>-95.109999999999985</c:v>
                </c:pt>
                <c:pt idx="190">
                  <c:v>-94.948999999999984</c:v>
                </c:pt>
                <c:pt idx="191">
                  <c:v>-94.050999999999988</c:v>
                </c:pt>
                <c:pt idx="192">
                  <c:v>-94.801000000000016</c:v>
                </c:pt>
                <c:pt idx="193">
                  <c:v>-94.018000000000001</c:v>
                </c:pt>
                <c:pt idx="194">
                  <c:v>-97.821999999999974</c:v>
                </c:pt>
                <c:pt idx="195">
                  <c:v>-97.90900000000002</c:v>
                </c:pt>
                <c:pt idx="196">
                  <c:v>-97.097000000000008</c:v>
                </c:pt>
                <c:pt idx="197">
                  <c:v>-98.671999999999997</c:v>
                </c:pt>
                <c:pt idx="198">
                  <c:v>-96.966000000000008</c:v>
                </c:pt>
                <c:pt idx="199">
                  <c:v>-97.885000000000019</c:v>
                </c:pt>
                <c:pt idx="200">
                  <c:v>-96.834000000000032</c:v>
                </c:pt>
                <c:pt idx="201">
                  <c:v>-94.669999999999987</c:v>
                </c:pt>
                <c:pt idx="202">
                  <c:v>-90.769000000000005</c:v>
                </c:pt>
                <c:pt idx="203">
                  <c:v>-90.603000000000009</c:v>
                </c:pt>
                <c:pt idx="204">
                  <c:v>-85.076999999999998</c:v>
                </c:pt>
                <c:pt idx="205">
                  <c:v>-91.261000000000024</c:v>
                </c:pt>
                <c:pt idx="206">
                  <c:v>-92.941000000000003</c:v>
                </c:pt>
                <c:pt idx="207">
                  <c:v>-93.179000000000002</c:v>
                </c:pt>
                <c:pt idx="208">
                  <c:v>-86.534999999999997</c:v>
                </c:pt>
                <c:pt idx="209">
                  <c:v>-88.762</c:v>
                </c:pt>
                <c:pt idx="210">
                  <c:v>-89.773000000000025</c:v>
                </c:pt>
                <c:pt idx="211">
                  <c:v>-89.882999999999981</c:v>
                </c:pt>
                <c:pt idx="212">
                  <c:v>-88.842000000000013</c:v>
                </c:pt>
                <c:pt idx="213">
                  <c:v>-91.438000000000017</c:v>
                </c:pt>
                <c:pt idx="214">
                  <c:v>-89.642000000000024</c:v>
                </c:pt>
                <c:pt idx="215">
                  <c:v>-95.876999999999981</c:v>
                </c:pt>
                <c:pt idx="216">
                  <c:v>-95.272999999999996</c:v>
                </c:pt>
                <c:pt idx="217">
                  <c:v>-97.662000000000006</c:v>
                </c:pt>
                <c:pt idx="218">
                  <c:v>-101.172</c:v>
                </c:pt>
                <c:pt idx="219">
                  <c:v>-100.52200000000002</c:v>
                </c:pt>
                <c:pt idx="220">
                  <c:v>-101.631</c:v>
                </c:pt>
                <c:pt idx="221">
                  <c:v>-100.34400000000002</c:v>
                </c:pt>
                <c:pt idx="222">
                  <c:v>-101.96299999999999</c:v>
                </c:pt>
                <c:pt idx="223">
                  <c:v>-98.032999999999987</c:v>
                </c:pt>
                <c:pt idx="224">
                  <c:v>-99.492999999999995</c:v>
                </c:pt>
                <c:pt idx="225">
                  <c:v>-95.126000000000005</c:v>
                </c:pt>
                <c:pt idx="226">
                  <c:v>-94.742000000000019</c:v>
                </c:pt>
                <c:pt idx="227">
                  <c:v>-91.914999999999992</c:v>
                </c:pt>
                <c:pt idx="228">
                  <c:v>-99.096000000000032</c:v>
                </c:pt>
                <c:pt idx="229">
                  <c:v>-92.421000000000021</c:v>
                </c:pt>
                <c:pt idx="230">
                  <c:v>-78.269000000000005</c:v>
                </c:pt>
                <c:pt idx="231">
                  <c:v>-91.735000000000014</c:v>
                </c:pt>
                <c:pt idx="232">
                  <c:v>-95.792000000000002</c:v>
                </c:pt>
                <c:pt idx="233">
                  <c:v>-94.404999999999973</c:v>
                </c:pt>
                <c:pt idx="234">
                  <c:v>-95.675999999999988</c:v>
                </c:pt>
                <c:pt idx="235">
                  <c:v>-97.300999999999988</c:v>
                </c:pt>
                <c:pt idx="236">
                  <c:v>-91.758000000000038</c:v>
                </c:pt>
                <c:pt idx="237">
                  <c:v>-92.08299999999997</c:v>
                </c:pt>
                <c:pt idx="238">
                  <c:v>-98.119000000000028</c:v>
                </c:pt>
                <c:pt idx="239">
                  <c:v>-98.75</c:v>
                </c:pt>
                <c:pt idx="240">
                  <c:v>-96.042999999999978</c:v>
                </c:pt>
                <c:pt idx="241">
                  <c:v>-93.39500000000001</c:v>
                </c:pt>
                <c:pt idx="242">
                  <c:v>-90.035000000000025</c:v>
                </c:pt>
                <c:pt idx="243">
                  <c:v>-90.478000000000009</c:v>
                </c:pt>
                <c:pt idx="244">
                  <c:v>-85.496999999999986</c:v>
                </c:pt>
                <c:pt idx="245">
                  <c:v>-86.136000000000024</c:v>
                </c:pt>
                <c:pt idx="246">
                  <c:v>-83.387999999999977</c:v>
                </c:pt>
                <c:pt idx="247">
                  <c:v>-84.663000000000039</c:v>
                </c:pt>
                <c:pt idx="248">
                  <c:v>-88.192999999999984</c:v>
                </c:pt>
                <c:pt idx="249">
                  <c:v>-85.028999999999996</c:v>
                </c:pt>
                <c:pt idx="250">
                  <c:v>-82.833999999999975</c:v>
                </c:pt>
                <c:pt idx="251">
                  <c:v>-82.032999999999987</c:v>
                </c:pt>
                <c:pt idx="252">
                  <c:v>-83.125</c:v>
                </c:pt>
                <c:pt idx="253">
                  <c:v>-87.743999999999971</c:v>
                </c:pt>
                <c:pt idx="254">
                  <c:v>-92.489999999999981</c:v>
                </c:pt>
                <c:pt idx="255">
                  <c:v>-91.808000000000021</c:v>
                </c:pt>
                <c:pt idx="256">
                  <c:v>-89.421999999999997</c:v>
                </c:pt>
                <c:pt idx="257">
                  <c:v>-88.089000000000027</c:v>
                </c:pt>
                <c:pt idx="258">
                  <c:v>-88.788999999999987</c:v>
                </c:pt>
                <c:pt idx="259">
                  <c:v>-89.139999999999986</c:v>
                </c:pt>
                <c:pt idx="260">
                  <c:v>-91.291999999999973</c:v>
                </c:pt>
                <c:pt idx="261">
                  <c:v>-98.414999999999964</c:v>
                </c:pt>
                <c:pt idx="262">
                  <c:v>-100.875</c:v>
                </c:pt>
                <c:pt idx="263">
                  <c:v>-100.11199999999999</c:v>
                </c:pt>
                <c:pt idx="264">
                  <c:v>-100.81200000000001</c:v>
                </c:pt>
                <c:pt idx="265">
                  <c:v>-96.238999999999976</c:v>
                </c:pt>
                <c:pt idx="266">
                  <c:v>-93.948999999999984</c:v>
                </c:pt>
                <c:pt idx="267">
                  <c:v>-93.537000000000006</c:v>
                </c:pt>
                <c:pt idx="268">
                  <c:v>-95.059000000000026</c:v>
                </c:pt>
                <c:pt idx="269">
                  <c:v>-97.698000000000008</c:v>
                </c:pt>
                <c:pt idx="270">
                  <c:v>-105.523</c:v>
                </c:pt>
                <c:pt idx="271">
                  <c:v>-102.43200000000002</c:v>
                </c:pt>
                <c:pt idx="272">
                  <c:v>-104.07000000000002</c:v>
                </c:pt>
                <c:pt idx="273">
                  <c:v>-105.77600000000001</c:v>
                </c:pt>
                <c:pt idx="274">
                  <c:v>-103.46599999999998</c:v>
                </c:pt>
                <c:pt idx="275">
                  <c:v>-107.79999999999998</c:v>
                </c:pt>
                <c:pt idx="276">
                  <c:v>-106.93100000000001</c:v>
                </c:pt>
                <c:pt idx="277">
                  <c:v>-108.387</c:v>
                </c:pt>
                <c:pt idx="278">
                  <c:v>-112.40599999999998</c:v>
                </c:pt>
                <c:pt idx="279">
                  <c:v>-112.35599999999999</c:v>
                </c:pt>
                <c:pt idx="280">
                  <c:v>-114.89400000000001</c:v>
                </c:pt>
                <c:pt idx="281">
                  <c:v>-112.06099999999998</c:v>
                </c:pt>
                <c:pt idx="282">
                  <c:v>-115.34899999999999</c:v>
                </c:pt>
                <c:pt idx="283">
                  <c:v>-110.96000000000004</c:v>
                </c:pt>
                <c:pt idx="284">
                  <c:v>-110.42599999999999</c:v>
                </c:pt>
                <c:pt idx="285">
                  <c:v>-113.62800000000004</c:v>
                </c:pt>
                <c:pt idx="286">
                  <c:v>-109.47399999999999</c:v>
                </c:pt>
                <c:pt idx="287">
                  <c:v>-112.81799999999998</c:v>
                </c:pt>
                <c:pt idx="288">
                  <c:v>-107.84399999999999</c:v>
                </c:pt>
                <c:pt idx="289">
                  <c:v>-94.89100000000002</c:v>
                </c:pt>
                <c:pt idx="290">
                  <c:v>-91.365999999999985</c:v>
                </c:pt>
                <c:pt idx="291">
                  <c:v>-90.99799999999999</c:v>
                </c:pt>
                <c:pt idx="292">
                  <c:v>-92.300000000000011</c:v>
                </c:pt>
                <c:pt idx="293">
                  <c:v>-93.68</c:v>
                </c:pt>
                <c:pt idx="294">
                  <c:v>-92.299000000000035</c:v>
                </c:pt>
                <c:pt idx="295">
                  <c:v>-91.628999999999962</c:v>
                </c:pt>
                <c:pt idx="296">
                  <c:v>-89.437999999999988</c:v>
                </c:pt>
                <c:pt idx="297">
                  <c:v>-89.797000000000025</c:v>
                </c:pt>
                <c:pt idx="298">
                  <c:v>-90.163999999999987</c:v>
                </c:pt>
                <c:pt idx="299">
                  <c:v>-105.27200000000002</c:v>
                </c:pt>
                <c:pt idx="300">
                  <c:v>-111.10300000000001</c:v>
                </c:pt>
                <c:pt idx="301">
                  <c:v>-107.94700000000003</c:v>
                </c:pt>
                <c:pt idx="302">
                  <c:v>-108.09299999999999</c:v>
                </c:pt>
                <c:pt idx="303">
                  <c:v>-109.59599999999998</c:v>
                </c:pt>
                <c:pt idx="304">
                  <c:v>-113.19199999999998</c:v>
                </c:pt>
                <c:pt idx="305">
                  <c:v>-112.92699999999999</c:v>
                </c:pt>
                <c:pt idx="306">
                  <c:v>-118.661</c:v>
                </c:pt>
                <c:pt idx="307">
                  <c:v>-112.80099999999999</c:v>
                </c:pt>
                <c:pt idx="308">
                  <c:v>-108.98400000000001</c:v>
                </c:pt>
                <c:pt idx="309">
                  <c:v>-106.77400000000003</c:v>
                </c:pt>
                <c:pt idx="310">
                  <c:v>-103.745</c:v>
                </c:pt>
                <c:pt idx="311">
                  <c:v>-107.05900000000003</c:v>
                </c:pt>
                <c:pt idx="312">
                  <c:v>-108.45600000000002</c:v>
                </c:pt>
                <c:pt idx="313">
                  <c:v>-110.50000000000003</c:v>
                </c:pt>
                <c:pt idx="314">
                  <c:v>-115.19300000000001</c:v>
                </c:pt>
                <c:pt idx="315">
                  <c:v>-113.74099999999999</c:v>
                </c:pt>
                <c:pt idx="316">
                  <c:v>-118.27199999999999</c:v>
                </c:pt>
                <c:pt idx="317">
                  <c:v>-116.58600000000001</c:v>
                </c:pt>
                <c:pt idx="318">
                  <c:v>-117.07599999999999</c:v>
                </c:pt>
                <c:pt idx="319">
                  <c:v>-115.97999999999999</c:v>
                </c:pt>
                <c:pt idx="320">
                  <c:v>-114.68499999999997</c:v>
                </c:pt>
                <c:pt idx="321">
                  <c:v>-118.87699999999998</c:v>
                </c:pt>
                <c:pt idx="322">
                  <c:v>-120.21000000000001</c:v>
                </c:pt>
                <c:pt idx="323">
                  <c:v>-127.99799999999999</c:v>
                </c:pt>
                <c:pt idx="324">
                  <c:v>-131.42999999999998</c:v>
                </c:pt>
                <c:pt idx="325">
                  <c:v>-131.28400000000005</c:v>
                </c:pt>
                <c:pt idx="326">
                  <c:v>-131.31699999999995</c:v>
                </c:pt>
                <c:pt idx="327">
                  <c:v>-126.16000000000003</c:v>
                </c:pt>
                <c:pt idx="328">
                  <c:v>-127.29000000000002</c:v>
                </c:pt>
                <c:pt idx="329">
                  <c:v>-127.54599999999999</c:v>
                </c:pt>
                <c:pt idx="330">
                  <c:v>-126.14499999999998</c:v>
                </c:pt>
                <c:pt idx="331">
                  <c:v>-127.017</c:v>
                </c:pt>
                <c:pt idx="332">
                  <c:v>-124.94400000000002</c:v>
                </c:pt>
                <c:pt idx="333">
                  <c:v>-128.92099999999999</c:v>
                </c:pt>
                <c:pt idx="334">
                  <c:v>-121.274</c:v>
                </c:pt>
                <c:pt idx="335">
                  <c:v>-127.13100000000003</c:v>
                </c:pt>
                <c:pt idx="336">
                  <c:v>-125.61200000000002</c:v>
                </c:pt>
                <c:pt idx="337">
                  <c:v>-119.38599999999997</c:v>
                </c:pt>
                <c:pt idx="338">
                  <c:v>-115.92600000000004</c:v>
                </c:pt>
                <c:pt idx="339">
                  <c:v>-119.08699999999999</c:v>
                </c:pt>
                <c:pt idx="340">
                  <c:v>297.00700000000001</c:v>
                </c:pt>
                <c:pt idx="341">
                  <c:v>278.99900000000002</c:v>
                </c:pt>
                <c:pt idx="342">
                  <c:v>277.33300000000003</c:v>
                </c:pt>
                <c:pt idx="343">
                  <c:v>272.15300000000002</c:v>
                </c:pt>
                <c:pt idx="344">
                  <c:v>249.244</c:v>
                </c:pt>
                <c:pt idx="345">
                  <c:v>246.80600000000001</c:v>
                </c:pt>
                <c:pt idx="346">
                  <c:v>260.29599999999999</c:v>
                </c:pt>
                <c:pt idx="347">
                  <c:v>278.27999999999997</c:v>
                </c:pt>
                <c:pt idx="348">
                  <c:v>291.77199999999999</c:v>
                </c:pt>
                <c:pt idx="349">
                  <c:v>283.52</c:v>
                </c:pt>
                <c:pt idx="350">
                  <c:v>276.20800000000003</c:v>
                </c:pt>
                <c:pt idx="351">
                  <c:v>273.78800000000001</c:v>
                </c:pt>
                <c:pt idx="352">
                  <c:v>279.15800000000002</c:v>
                </c:pt>
                <c:pt idx="353">
                  <c:v>287.63900000000001</c:v>
                </c:pt>
                <c:pt idx="354">
                  <c:v>282.029</c:v>
                </c:pt>
                <c:pt idx="355">
                  <c:v>279.55900000000003</c:v>
                </c:pt>
                <c:pt idx="356">
                  <c:v>279.26900000000001</c:v>
                </c:pt>
                <c:pt idx="357">
                  <c:v>298.77800000000002</c:v>
                </c:pt>
                <c:pt idx="358">
                  <c:v>302.27</c:v>
                </c:pt>
                <c:pt idx="359">
                  <c:v>290.75200000000001</c:v>
                </c:pt>
                <c:pt idx="360">
                  <c:v>266.28699999999998</c:v>
                </c:pt>
                <c:pt idx="361">
                  <c:v>272.91199999999998</c:v>
                </c:pt>
                <c:pt idx="362">
                  <c:v>288.952</c:v>
                </c:pt>
                <c:pt idx="363">
                  <c:v>292.31200000000001</c:v>
                </c:pt>
                <c:pt idx="364">
                  <c:v>295.24200000000002</c:v>
                </c:pt>
                <c:pt idx="365">
                  <c:v>317.23200000000003</c:v>
                </c:pt>
                <c:pt idx="366">
                  <c:v>322.54500000000002</c:v>
                </c:pt>
                <c:pt idx="367">
                  <c:v>322.71800000000002</c:v>
                </c:pt>
                <c:pt idx="368">
                  <c:v>323.00200000000001</c:v>
                </c:pt>
                <c:pt idx="369">
                  <c:v>329.71699999999998</c:v>
                </c:pt>
                <c:pt idx="370">
                  <c:v>328.21899999999999</c:v>
                </c:pt>
                <c:pt idx="371">
                  <c:v>324.07499999999999</c:v>
                </c:pt>
                <c:pt idx="372">
                  <c:v>312.32299999999998</c:v>
                </c:pt>
                <c:pt idx="373">
                  <c:v>313.053</c:v>
                </c:pt>
                <c:pt idx="374">
                  <c:v>329.45499999999998</c:v>
                </c:pt>
                <c:pt idx="375">
                  <c:v>323.83</c:v>
                </c:pt>
                <c:pt idx="376">
                  <c:v>333.58800000000002</c:v>
                </c:pt>
                <c:pt idx="377">
                  <c:v>333.38</c:v>
                </c:pt>
                <c:pt idx="378">
                  <c:v>324.74</c:v>
                </c:pt>
                <c:pt idx="379">
                  <c:v>333.24099999999999</c:v>
                </c:pt>
                <c:pt idx="380">
                  <c:v>329.654</c:v>
                </c:pt>
                <c:pt idx="381">
                  <c:v>352.87099999999998</c:v>
                </c:pt>
                <c:pt idx="382">
                  <c:v>370.43700000000001</c:v>
                </c:pt>
                <c:pt idx="383">
                  <c:v>382.416</c:v>
                </c:pt>
                <c:pt idx="384">
                  <c:v>382.93200000000002</c:v>
                </c:pt>
                <c:pt idx="385">
                  <c:v>359.11700000000002</c:v>
                </c:pt>
                <c:pt idx="386">
                  <c:v>347.82100000000003</c:v>
                </c:pt>
                <c:pt idx="387">
                  <c:v>347.298</c:v>
                </c:pt>
                <c:pt idx="388">
                  <c:v>347.75400000000002</c:v>
                </c:pt>
                <c:pt idx="389">
                  <c:v>345.21300000000002</c:v>
                </c:pt>
                <c:pt idx="390">
                  <c:v>342.42200000000003</c:v>
                </c:pt>
                <c:pt idx="391">
                  <c:v>340.209</c:v>
                </c:pt>
                <c:pt idx="392">
                  <c:v>338.74400000000003</c:v>
                </c:pt>
                <c:pt idx="393">
                  <c:v>338.14800000000002</c:v>
                </c:pt>
                <c:pt idx="394">
                  <c:v>333.61799999999999</c:v>
                </c:pt>
                <c:pt idx="395">
                  <c:v>334.185</c:v>
                </c:pt>
                <c:pt idx="396">
                  <c:v>332.822</c:v>
                </c:pt>
                <c:pt idx="397">
                  <c:v>350.517</c:v>
                </c:pt>
                <c:pt idx="398">
                  <c:v>375.74799999999999</c:v>
                </c:pt>
                <c:pt idx="399">
                  <c:v>382.12099999999998</c:v>
                </c:pt>
                <c:pt idx="400">
                  <c:v>378.60899999999998</c:v>
                </c:pt>
                <c:pt idx="401">
                  <c:v>381.72800000000001</c:v>
                </c:pt>
                <c:pt idx="402">
                  <c:v>372.48500000000001</c:v>
                </c:pt>
                <c:pt idx="403">
                  <c:v>359.84800000000001</c:v>
                </c:pt>
                <c:pt idx="404">
                  <c:v>347.01499999999999</c:v>
                </c:pt>
                <c:pt idx="405">
                  <c:v>358.99700000000001</c:v>
                </c:pt>
                <c:pt idx="406">
                  <c:v>340.15300000000002</c:v>
                </c:pt>
                <c:pt idx="407">
                  <c:v>326.91399999999999</c:v>
                </c:pt>
                <c:pt idx="408">
                  <c:v>323.33499999999998</c:v>
                </c:pt>
                <c:pt idx="409">
                  <c:v>314.84699999999998</c:v>
                </c:pt>
                <c:pt idx="410">
                  <c:v>330.96199999999999</c:v>
                </c:pt>
                <c:pt idx="411">
                  <c:v>340.48500000000001</c:v>
                </c:pt>
                <c:pt idx="412">
                  <c:v>341.47899999999998</c:v>
                </c:pt>
                <c:pt idx="413">
                  <c:v>363.25900000000001</c:v>
                </c:pt>
                <c:pt idx="414">
                  <c:v>343.02600000000001</c:v>
                </c:pt>
                <c:pt idx="415">
                  <c:v>333.70100000000002</c:v>
                </c:pt>
                <c:pt idx="416">
                  <c:v>324.30900000000003</c:v>
                </c:pt>
                <c:pt idx="417">
                  <c:v>305.67200000000003</c:v>
                </c:pt>
                <c:pt idx="418">
                  <c:v>293.221</c:v>
                </c:pt>
                <c:pt idx="419">
                  <c:v>286.97699999999998</c:v>
                </c:pt>
                <c:pt idx="420">
                  <c:v>276.447</c:v>
                </c:pt>
                <c:pt idx="421">
                  <c:v>258.32600000000002</c:v>
                </c:pt>
                <c:pt idx="422">
                  <c:v>256.73200000000003</c:v>
                </c:pt>
                <c:pt idx="423">
                  <c:v>270.255</c:v>
                </c:pt>
                <c:pt idx="424">
                  <c:v>271.51799999999997</c:v>
                </c:pt>
                <c:pt idx="425">
                  <c:v>270.39800000000002</c:v>
                </c:pt>
                <c:pt idx="426">
                  <c:v>277.435</c:v>
                </c:pt>
                <c:pt idx="427">
                  <c:v>296.83199999999999</c:v>
                </c:pt>
                <c:pt idx="428">
                  <c:v>308.55700000000002</c:v>
                </c:pt>
                <c:pt idx="429">
                  <c:v>310.66800000000001</c:v>
                </c:pt>
                <c:pt idx="430">
                  <c:v>315.73099999999999</c:v>
                </c:pt>
                <c:pt idx="431">
                  <c:v>299.21699999999998</c:v>
                </c:pt>
                <c:pt idx="432">
                  <c:v>299.24900000000002</c:v>
                </c:pt>
                <c:pt idx="433">
                  <c:v>297.036</c:v>
                </c:pt>
                <c:pt idx="434">
                  <c:v>292.31799999999998</c:v>
                </c:pt>
                <c:pt idx="435">
                  <c:v>298.23500000000001</c:v>
                </c:pt>
                <c:pt idx="436">
                  <c:v>291.47399999999999</c:v>
                </c:pt>
                <c:pt idx="437">
                  <c:v>285.20400000000001</c:v>
                </c:pt>
                <c:pt idx="438">
                  <c:v>294.63499999999999</c:v>
                </c:pt>
                <c:pt idx="439">
                  <c:v>297.685</c:v>
                </c:pt>
                <c:pt idx="440">
                  <c:v>299.26100000000002</c:v>
                </c:pt>
                <c:pt idx="441">
                  <c:v>299.98599999999999</c:v>
                </c:pt>
                <c:pt idx="442">
                  <c:v>285.99599999999998</c:v>
                </c:pt>
                <c:pt idx="443">
                  <c:v>285.62299999999999</c:v>
                </c:pt>
                <c:pt idx="444">
                  <c:v>286.95499999999998</c:v>
                </c:pt>
                <c:pt idx="445">
                  <c:v>274.98500000000001</c:v>
                </c:pt>
                <c:pt idx="446">
                  <c:v>268.91699999999997</c:v>
                </c:pt>
                <c:pt idx="447">
                  <c:v>270.524</c:v>
                </c:pt>
                <c:pt idx="448">
                  <c:v>278.38200000000001</c:v>
                </c:pt>
                <c:pt idx="449">
                  <c:v>276.94400000000002</c:v>
                </c:pt>
                <c:pt idx="450">
                  <c:v>283.19400000000002</c:v>
                </c:pt>
                <c:pt idx="451">
                  <c:v>273.66899999999998</c:v>
                </c:pt>
                <c:pt idx="452">
                  <c:v>273.15800000000002</c:v>
                </c:pt>
                <c:pt idx="453">
                  <c:v>307.197</c:v>
                </c:pt>
                <c:pt idx="454">
                  <c:v>307.44900000000001</c:v>
                </c:pt>
                <c:pt idx="455">
                  <c:v>302.25799999999998</c:v>
                </c:pt>
                <c:pt idx="456">
                  <c:v>303.755</c:v>
                </c:pt>
                <c:pt idx="457">
                  <c:v>305.44099999999997</c:v>
                </c:pt>
                <c:pt idx="458">
                  <c:v>307.584</c:v>
                </c:pt>
                <c:pt idx="459">
                  <c:v>311.18299999999999</c:v>
                </c:pt>
                <c:pt idx="460">
                  <c:v>315.529</c:v>
                </c:pt>
                <c:pt idx="461">
                  <c:v>319.43200000000002</c:v>
                </c:pt>
                <c:pt idx="462">
                  <c:v>320.42099999999999</c:v>
                </c:pt>
                <c:pt idx="463">
                  <c:v>315.55200000000002</c:v>
                </c:pt>
                <c:pt idx="464">
                  <c:v>319.31299999999999</c:v>
                </c:pt>
                <c:pt idx="465">
                  <c:v>329.55900000000003</c:v>
                </c:pt>
                <c:pt idx="466">
                  <c:v>336.47</c:v>
                </c:pt>
                <c:pt idx="467">
                  <c:v>340.42200000000003</c:v>
                </c:pt>
                <c:pt idx="468">
                  <c:v>339.89499999999998</c:v>
                </c:pt>
                <c:pt idx="469">
                  <c:v>332.46499999999997</c:v>
                </c:pt>
                <c:pt idx="470">
                  <c:v>321.541</c:v>
                </c:pt>
                <c:pt idx="471">
                  <c:v>306.76900000000001</c:v>
                </c:pt>
                <c:pt idx="472">
                  <c:v>300.62299999999999</c:v>
                </c:pt>
                <c:pt idx="473">
                  <c:v>298.98899999999998</c:v>
                </c:pt>
                <c:pt idx="474">
                  <c:v>300.33300000000003</c:v>
                </c:pt>
                <c:pt idx="475">
                  <c:v>298.56299999999999</c:v>
                </c:pt>
                <c:pt idx="476">
                  <c:v>296.80500000000001</c:v>
                </c:pt>
                <c:pt idx="477">
                  <c:v>294.63900000000001</c:v>
                </c:pt>
                <c:pt idx="478">
                  <c:v>297.12900000000002</c:v>
                </c:pt>
                <c:pt idx="479">
                  <c:v>310.38299999999998</c:v>
                </c:pt>
                <c:pt idx="480">
                  <c:v>308.79199999999997</c:v>
                </c:pt>
                <c:pt idx="481">
                  <c:v>308.91899999999998</c:v>
                </c:pt>
                <c:pt idx="482">
                  <c:v>304.01299999999998</c:v>
                </c:pt>
                <c:pt idx="483">
                  <c:v>287.3</c:v>
                </c:pt>
                <c:pt idx="484">
                  <c:v>288.37099999999998</c:v>
                </c:pt>
                <c:pt idx="485">
                  <c:v>282.73700000000002</c:v>
                </c:pt>
                <c:pt idx="486">
                  <c:v>264.339</c:v>
                </c:pt>
                <c:pt idx="487">
                  <c:v>260.86099999999999</c:v>
                </c:pt>
                <c:pt idx="488">
                  <c:v>259.66500000000002</c:v>
                </c:pt>
                <c:pt idx="489">
                  <c:v>263.25299999999999</c:v>
                </c:pt>
                <c:pt idx="490">
                  <c:v>263.43299999999999</c:v>
                </c:pt>
                <c:pt idx="491">
                  <c:v>260.23500000000001</c:v>
                </c:pt>
                <c:pt idx="492">
                  <c:v>254.82400000000001</c:v>
                </c:pt>
                <c:pt idx="493">
                  <c:v>259.38299999999998</c:v>
                </c:pt>
                <c:pt idx="494">
                  <c:v>260.69</c:v>
                </c:pt>
                <c:pt idx="495">
                  <c:v>260.935</c:v>
                </c:pt>
                <c:pt idx="496">
                  <c:v>264.70100000000002</c:v>
                </c:pt>
                <c:pt idx="497">
                  <c:v>285.61</c:v>
                </c:pt>
                <c:pt idx="498">
                  <c:v>288.44400000000002</c:v>
                </c:pt>
                <c:pt idx="499">
                  <c:v>294.44200000000001</c:v>
                </c:pt>
                <c:pt idx="500">
                  <c:v>297.64299999999997</c:v>
                </c:pt>
                <c:pt idx="501">
                  <c:v>294.62900000000002</c:v>
                </c:pt>
                <c:pt idx="502">
                  <c:v>294.35300000000001</c:v>
                </c:pt>
                <c:pt idx="503">
                  <c:v>295.27999999999997</c:v>
                </c:pt>
                <c:pt idx="504">
                  <c:v>295.93900000000002</c:v>
                </c:pt>
                <c:pt idx="505">
                  <c:v>298.005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7B-468C-84C5-FD258F54E7F5}"/>
            </c:ext>
          </c:extLst>
        </c:ser>
        <c:ser>
          <c:idx val="4"/>
          <c:order val="4"/>
          <c:tx>
            <c:strRef>
              <c:f>telefo!$C$54</c:f>
              <c:strCache>
                <c:ptCount val="1"/>
                <c:pt idx="0">
                  <c:v>TELEFO 3 3/4 PERP nc-22-TELEFO 3 7/8 PERP nc-26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telefo!$F$54:$SQ$54</c:f>
              <c:numCache>
                <c:formatCode>0</c:formatCode>
                <c:ptCount val="506"/>
                <c:pt idx="0">
                  <c:v>19.221000000000004</c:v>
                </c:pt>
                <c:pt idx="1">
                  <c:v>16.087999999999965</c:v>
                </c:pt>
                <c:pt idx="2">
                  <c:v>28.031000000000006</c:v>
                </c:pt>
                <c:pt idx="3">
                  <c:v>31.537999999999954</c:v>
                </c:pt>
                <c:pt idx="4">
                  <c:v>45.670999999999992</c:v>
                </c:pt>
                <c:pt idx="5">
                  <c:v>54.319999999999993</c:v>
                </c:pt>
                <c:pt idx="6">
                  <c:v>64.229999999999961</c:v>
                </c:pt>
                <c:pt idx="7">
                  <c:v>64.65500000000003</c:v>
                </c:pt>
                <c:pt idx="8">
                  <c:v>64.805000000000007</c:v>
                </c:pt>
                <c:pt idx="9">
                  <c:v>58.545000000000016</c:v>
                </c:pt>
                <c:pt idx="10">
                  <c:v>57.509000000000015</c:v>
                </c:pt>
                <c:pt idx="11">
                  <c:v>60.537999999999954</c:v>
                </c:pt>
                <c:pt idx="12">
                  <c:v>60.712999999999965</c:v>
                </c:pt>
                <c:pt idx="13">
                  <c:v>60.908000000000015</c:v>
                </c:pt>
                <c:pt idx="14">
                  <c:v>49.686999999999955</c:v>
                </c:pt>
                <c:pt idx="15">
                  <c:v>42.611999999999966</c:v>
                </c:pt>
                <c:pt idx="16">
                  <c:v>78.622000000000014</c:v>
                </c:pt>
                <c:pt idx="17">
                  <c:v>67.952999999999975</c:v>
                </c:pt>
                <c:pt idx="18">
                  <c:v>70.175999999999988</c:v>
                </c:pt>
                <c:pt idx="19">
                  <c:v>31.805000000000007</c:v>
                </c:pt>
                <c:pt idx="20">
                  <c:v>1.1120000000000232</c:v>
                </c:pt>
                <c:pt idx="21">
                  <c:v>-34.228999999999985</c:v>
                </c:pt>
                <c:pt idx="22">
                  <c:v>-10.72399999999999</c:v>
                </c:pt>
                <c:pt idx="23">
                  <c:v>17.024000000000001</c:v>
                </c:pt>
                <c:pt idx="24">
                  <c:v>26.968000000000018</c:v>
                </c:pt>
                <c:pt idx="25">
                  <c:v>45.087000000000046</c:v>
                </c:pt>
                <c:pt idx="26">
                  <c:v>49.262999999999977</c:v>
                </c:pt>
                <c:pt idx="27">
                  <c:v>44.711999999999989</c:v>
                </c:pt>
                <c:pt idx="28">
                  <c:v>24.879999999999995</c:v>
                </c:pt>
                <c:pt idx="29">
                  <c:v>23.284999999999968</c:v>
                </c:pt>
                <c:pt idx="30">
                  <c:v>35.60899999999998</c:v>
                </c:pt>
                <c:pt idx="31">
                  <c:v>11.580000000000041</c:v>
                </c:pt>
                <c:pt idx="32">
                  <c:v>54.140999999999963</c:v>
                </c:pt>
                <c:pt idx="33">
                  <c:v>50.233000000000004</c:v>
                </c:pt>
                <c:pt idx="34">
                  <c:v>54.048999999999978</c:v>
                </c:pt>
                <c:pt idx="35">
                  <c:v>62.984000000000037</c:v>
                </c:pt>
                <c:pt idx="36">
                  <c:v>86.954000000000008</c:v>
                </c:pt>
                <c:pt idx="37">
                  <c:v>93.885999999999967</c:v>
                </c:pt>
                <c:pt idx="38">
                  <c:v>85.504000000000019</c:v>
                </c:pt>
                <c:pt idx="39">
                  <c:v>67.658000000000015</c:v>
                </c:pt>
                <c:pt idx="40">
                  <c:v>43.490999999999985</c:v>
                </c:pt>
                <c:pt idx="41">
                  <c:v>42.114999999999952</c:v>
                </c:pt>
                <c:pt idx="42">
                  <c:v>22.69599999999997</c:v>
                </c:pt>
                <c:pt idx="43">
                  <c:v>47.69199999999995</c:v>
                </c:pt>
                <c:pt idx="44">
                  <c:v>108.61700000000002</c:v>
                </c:pt>
                <c:pt idx="45">
                  <c:v>114.23000000000002</c:v>
                </c:pt>
                <c:pt idx="46">
                  <c:v>126.68299999999999</c:v>
                </c:pt>
                <c:pt idx="47">
                  <c:v>67.231999999999971</c:v>
                </c:pt>
                <c:pt idx="48">
                  <c:v>63.194999999999993</c:v>
                </c:pt>
                <c:pt idx="49">
                  <c:v>49.97399999999999</c:v>
                </c:pt>
                <c:pt idx="50">
                  <c:v>49.709000000000003</c:v>
                </c:pt>
                <c:pt idx="51">
                  <c:v>63.338000000000022</c:v>
                </c:pt>
                <c:pt idx="52">
                  <c:v>67.555999999999983</c:v>
                </c:pt>
                <c:pt idx="53">
                  <c:v>79.902000000000044</c:v>
                </c:pt>
                <c:pt idx="54">
                  <c:v>75.761000000000024</c:v>
                </c:pt>
                <c:pt idx="55">
                  <c:v>49.573999999999955</c:v>
                </c:pt>
                <c:pt idx="56">
                  <c:v>24.757999999999981</c:v>
                </c:pt>
                <c:pt idx="57">
                  <c:v>27.37700000000001</c:v>
                </c:pt>
                <c:pt idx="58">
                  <c:v>-16.747000000000014</c:v>
                </c:pt>
                <c:pt idx="59">
                  <c:v>-39.073999999999955</c:v>
                </c:pt>
                <c:pt idx="60">
                  <c:v>12.697999999999979</c:v>
                </c:pt>
                <c:pt idx="61">
                  <c:v>95.087000000000046</c:v>
                </c:pt>
                <c:pt idx="62">
                  <c:v>135.06900000000002</c:v>
                </c:pt>
                <c:pt idx="63">
                  <c:v>178.69299999999998</c:v>
                </c:pt>
                <c:pt idx="64">
                  <c:v>184.21999999999997</c:v>
                </c:pt>
                <c:pt idx="65">
                  <c:v>180.87100000000004</c:v>
                </c:pt>
                <c:pt idx="66">
                  <c:v>186.11499999999995</c:v>
                </c:pt>
                <c:pt idx="67">
                  <c:v>186.81500000000005</c:v>
                </c:pt>
                <c:pt idx="68">
                  <c:v>197.59700000000004</c:v>
                </c:pt>
                <c:pt idx="69">
                  <c:v>185.48400000000004</c:v>
                </c:pt>
                <c:pt idx="70">
                  <c:v>239.15100000000007</c:v>
                </c:pt>
                <c:pt idx="71">
                  <c:v>268.26700000000005</c:v>
                </c:pt>
                <c:pt idx="72">
                  <c:v>366.41800000000001</c:v>
                </c:pt>
                <c:pt idx="73">
                  <c:v>403.27799999999996</c:v>
                </c:pt>
                <c:pt idx="74">
                  <c:v>354.41700000000003</c:v>
                </c:pt>
                <c:pt idx="75">
                  <c:v>430.31299999999999</c:v>
                </c:pt>
                <c:pt idx="76">
                  <c:v>436.81</c:v>
                </c:pt>
                <c:pt idx="77">
                  <c:v>279.27399999999994</c:v>
                </c:pt>
                <c:pt idx="78">
                  <c:v>166.89100000000002</c:v>
                </c:pt>
                <c:pt idx="79">
                  <c:v>69.349999999999966</c:v>
                </c:pt>
                <c:pt idx="80">
                  <c:v>53.860000000000014</c:v>
                </c:pt>
                <c:pt idx="81">
                  <c:v>-9.9510000000000218</c:v>
                </c:pt>
                <c:pt idx="82">
                  <c:v>-10.249000000000024</c:v>
                </c:pt>
                <c:pt idx="83">
                  <c:v>-0.8930000000000291</c:v>
                </c:pt>
                <c:pt idx="84">
                  <c:v>-66.777999999999963</c:v>
                </c:pt>
                <c:pt idx="85">
                  <c:v>-82.924000000000007</c:v>
                </c:pt>
                <c:pt idx="86">
                  <c:v>-87.302000000000021</c:v>
                </c:pt>
                <c:pt idx="87">
                  <c:v>-85.518999999999977</c:v>
                </c:pt>
                <c:pt idx="88">
                  <c:v>-88.156999999999982</c:v>
                </c:pt>
                <c:pt idx="89">
                  <c:v>-85.361999999999995</c:v>
                </c:pt>
                <c:pt idx="90">
                  <c:v>-105.90500000000003</c:v>
                </c:pt>
                <c:pt idx="91">
                  <c:v>-98.792999999999978</c:v>
                </c:pt>
                <c:pt idx="92">
                  <c:v>-103.06299999999996</c:v>
                </c:pt>
                <c:pt idx="93">
                  <c:v>-105.03700000000001</c:v>
                </c:pt>
                <c:pt idx="94">
                  <c:v>-104.10100000000001</c:v>
                </c:pt>
                <c:pt idx="95">
                  <c:v>-105.10599999999999</c:v>
                </c:pt>
                <c:pt idx="96">
                  <c:v>-103.92399999999998</c:v>
                </c:pt>
                <c:pt idx="97">
                  <c:v>-103.64400000000001</c:v>
                </c:pt>
                <c:pt idx="98">
                  <c:v>-103.08699999999999</c:v>
                </c:pt>
                <c:pt idx="99">
                  <c:v>-101.84299999999999</c:v>
                </c:pt>
                <c:pt idx="100">
                  <c:v>-100.13999999999999</c:v>
                </c:pt>
                <c:pt idx="101">
                  <c:v>-100.53500000000003</c:v>
                </c:pt>
                <c:pt idx="102">
                  <c:v>-103.61500000000001</c:v>
                </c:pt>
                <c:pt idx="103">
                  <c:v>-108.28399999999999</c:v>
                </c:pt>
                <c:pt idx="104">
                  <c:v>-110.02500000000001</c:v>
                </c:pt>
                <c:pt idx="105">
                  <c:v>-109.45699999999999</c:v>
                </c:pt>
                <c:pt idx="106">
                  <c:v>-109.654</c:v>
                </c:pt>
                <c:pt idx="107">
                  <c:v>-113.33699999999999</c:v>
                </c:pt>
                <c:pt idx="108">
                  <c:v>-119.07299999999998</c:v>
                </c:pt>
                <c:pt idx="109">
                  <c:v>-119.20799999999997</c:v>
                </c:pt>
                <c:pt idx="110">
                  <c:v>-117.548</c:v>
                </c:pt>
                <c:pt idx="111">
                  <c:v>-114.85900000000001</c:v>
                </c:pt>
                <c:pt idx="112">
                  <c:v>-112.73699999999997</c:v>
                </c:pt>
                <c:pt idx="113">
                  <c:v>-115.04300000000001</c:v>
                </c:pt>
                <c:pt idx="114">
                  <c:v>-110.44499999999999</c:v>
                </c:pt>
                <c:pt idx="115">
                  <c:v>-108.965</c:v>
                </c:pt>
                <c:pt idx="116">
                  <c:v>-106.08500000000001</c:v>
                </c:pt>
                <c:pt idx="117">
                  <c:v>-104.52100000000002</c:v>
                </c:pt>
                <c:pt idx="118">
                  <c:v>-102.29300000000001</c:v>
                </c:pt>
                <c:pt idx="119">
                  <c:v>-104.637</c:v>
                </c:pt>
                <c:pt idx="120">
                  <c:v>-107.25999999999999</c:v>
                </c:pt>
                <c:pt idx="121">
                  <c:v>-108.96099999999998</c:v>
                </c:pt>
                <c:pt idx="122">
                  <c:v>-105.56099999999998</c:v>
                </c:pt>
                <c:pt idx="123">
                  <c:v>-108.64500000000001</c:v>
                </c:pt>
                <c:pt idx="124">
                  <c:v>-110.81899999999999</c:v>
                </c:pt>
                <c:pt idx="125">
                  <c:v>-110.08000000000001</c:v>
                </c:pt>
                <c:pt idx="126">
                  <c:v>-113.24900000000002</c:v>
                </c:pt>
                <c:pt idx="127">
                  <c:v>-117.45400000000001</c:v>
                </c:pt>
                <c:pt idx="128">
                  <c:v>-108.636</c:v>
                </c:pt>
                <c:pt idx="129">
                  <c:v>-108.94399999999999</c:v>
                </c:pt>
                <c:pt idx="130">
                  <c:v>-103.39500000000001</c:v>
                </c:pt>
                <c:pt idx="131">
                  <c:v>-99.34</c:v>
                </c:pt>
                <c:pt idx="132">
                  <c:v>-97.817000000000007</c:v>
                </c:pt>
                <c:pt idx="133">
                  <c:v>-98.175999999999988</c:v>
                </c:pt>
                <c:pt idx="134">
                  <c:v>-98.230999999999995</c:v>
                </c:pt>
                <c:pt idx="135">
                  <c:v>-97.405000000000001</c:v>
                </c:pt>
                <c:pt idx="136">
                  <c:v>-97.988</c:v>
                </c:pt>
                <c:pt idx="137">
                  <c:v>-99.015999999999991</c:v>
                </c:pt>
                <c:pt idx="138">
                  <c:v>-96.89500000000001</c:v>
                </c:pt>
                <c:pt idx="139">
                  <c:v>-97.652999999999992</c:v>
                </c:pt>
                <c:pt idx="140">
                  <c:v>-100.25399999999999</c:v>
                </c:pt>
                <c:pt idx="141">
                  <c:v>-101.60899999999998</c:v>
                </c:pt>
                <c:pt idx="142">
                  <c:v>-100.39599999999999</c:v>
                </c:pt>
                <c:pt idx="143">
                  <c:v>-102.905</c:v>
                </c:pt>
                <c:pt idx="144">
                  <c:v>-103.976</c:v>
                </c:pt>
                <c:pt idx="145">
                  <c:v>-104.9</c:v>
                </c:pt>
                <c:pt idx="146">
                  <c:v>-104.28</c:v>
                </c:pt>
                <c:pt idx="147">
                  <c:v>-112.18899999999999</c:v>
                </c:pt>
                <c:pt idx="148">
                  <c:v>-112.56099999999998</c:v>
                </c:pt>
                <c:pt idx="149">
                  <c:v>-115.65599999999998</c:v>
                </c:pt>
                <c:pt idx="150">
                  <c:v>-114.607</c:v>
                </c:pt>
                <c:pt idx="151">
                  <c:v>-122.57299999999998</c:v>
                </c:pt>
                <c:pt idx="152">
                  <c:v>-127.62300000000002</c:v>
                </c:pt>
                <c:pt idx="153">
                  <c:v>-131.839</c:v>
                </c:pt>
                <c:pt idx="154">
                  <c:v>-129.23100000000002</c:v>
                </c:pt>
                <c:pt idx="155">
                  <c:v>-130.345</c:v>
                </c:pt>
                <c:pt idx="156">
                  <c:v>-131.39299999999997</c:v>
                </c:pt>
                <c:pt idx="157">
                  <c:v>-126.28900000000002</c:v>
                </c:pt>
                <c:pt idx="158">
                  <c:v>-126.43799999999999</c:v>
                </c:pt>
                <c:pt idx="159">
                  <c:v>-129.52199999999999</c:v>
                </c:pt>
                <c:pt idx="160">
                  <c:v>-128.76500000000001</c:v>
                </c:pt>
                <c:pt idx="161">
                  <c:v>-129.46800000000002</c:v>
                </c:pt>
                <c:pt idx="162">
                  <c:v>-126.87199999999999</c:v>
                </c:pt>
                <c:pt idx="163">
                  <c:v>-123.91700000000003</c:v>
                </c:pt>
                <c:pt idx="164">
                  <c:v>-121.953</c:v>
                </c:pt>
                <c:pt idx="165">
                  <c:v>-121.02500000000001</c:v>
                </c:pt>
                <c:pt idx="166">
                  <c:v>-121.98699999999997</c:v>
                </c:pt>
                <c:pt idx="167">
                  <c:v>-115.977</c:v>
                </c:pt>
                <c:pt idx="168">
                  <c:v>-118.97199999999998</c:v>
                </c:pt>
                <c:pt idx="169">
                  <c:v>-117.09099999999998</c:v>
                </c:pt>
                <c:pt idx="170">
                  <c:v>-123.23800000000003</c:v>
                </c:pt>
                <c:pt idx="171">
                  <c:v>-126.33999999999997</c:v>
                </c:pt>
                <c:pt idx="172">
                  <c:v>-126.88800000000001</c:v>
                </c:pt>
                <c:pt idx="173">
                  <c:v>-106.61899999999997</c:v>
                </c:pt>
                <c:pt idx="174">
                  <c:v>-122.67499999999998</c:v>
                </c:pt>
                <c:pt idx="175">
                  <c:v>-122.77399999999997</c:v>
                </c:pt>
                <c:pt idx="176">
                  <c:v>-124.374</c:v>
                </c:pt>
                <c:pt idx="177">
                  <c:v>-127.25899999999999</c:v>
                </c:pt>
                <c:pt idx="178">
                  <c:v>-127.35200000000003</c:v>
                </c:pt>
                <c:pt idx="179">
                  <c:v>-125.34800000000001</c:v>
                </c:pt>
                <c:pt idx="180">
                  <c:v>-125.071</c:v>
                </c:pt>
                <c:pt idx="181">
                  <c:v>-125.19800000000004</c:v>
                </c:pt>
                <c:pt idx="182">
                  <c:v>-125.29700000000003</c:v>
                </c:pt>
                <c:pt idx="183">
                  <c:v>-123.18599999999998</c:v>
                </c:pt>
                <c:pt idx="184">
                  <c:v>-122.642</c:v>
                </c:pt>
                <c:pt idx="185">
                  <c:v>-123.18</c:v>
                </c:pt>
                <c:pt idx="186">
                  <c:v>-118.364</c:v>
                </c:pt>
                <c:pt idx="187">
                  <c:v>-115.10000000000002</c:v>
                </c:pt>
                <c:pt idx="188">
                  <c:v>-112.42399999999998</c:v>
                </c:pt>
                <c:pt idx="189">
                  <c:v>-116.56800000000001</c:v>
                </c:pt>
                <c:pt idx="190">
                  <c:v>-119.547</c:v>
                </c:pt>
                <c:pt idx="191">
                  <c:v>-119.14299999999997</c:v>
                </c:pt>
                <c:pt idx="192">
                  <c:v>-120.43300000000002</c:v>
                </c:pt>
                <c:pt idx="193">
                  <c:v>-123.48699999999999</c:v>
                </c:pt>
                <c:pt idx="194">
                  <c:v>-129.07899999999998</c:v>
                </c:pt>
                <c:pt idx="195">
                  <c:v>-127.92499999999998</c:v>
                </c:pt>
                <c:pt idx="196">
                  <c:v>-127.76199999999997</c:v>
                </c:pt>
                <c:pt idx="197">
                  <c:v>-129.03100000000003</c:v>
                </c:pt>
                <c:pt idx="198">
                  <c:v>-130.05099999999999</c:v>
                </c:pt>
                <c:pt idx="199">
                  <c:v>-133.56499999999997</c:v>
                </c:pt>
                <c:pt idx="200">
                  <c:v>-133.09900000000002</c:v>
                </c:pt>
                <c:pt idx="201">
                  <c:v>-129.44199999999998</c:v>
                </c:pt>
                <c:pt idx="202">
                  <c:v>-126.70999999999998</c:v>
                </c:pt>
                <c:pt idx="203">
                  <c:v>-125.88499999999999</c:v>
                </c:pt>
                <c:pt idx="204">
                  <c:v>-126.834</c:v>
                </c:pt>
                <c:pt idx="205">
                  <c:v>-134.358</c:v>
                </c:pt>
                <c:pt idx="206">
                  <c:v>-132.98000000000002</c:v>
                </c:pt>
                <c:pt idx="207">
                  <c:v>-136.15900000000002</c:v>
                </c:pt>
                <c:pt idx="208">
                  <c:v>-120.79499999999999</c:v>
                </c:pt>
                <c:pt idx="209">
                  <c:v>-120.87900000000002</c:v>
                </c:pt>
                <c:pt idx="210">
                  <c:v>-120.53100000000001</c:v>
                </c:pt>
                <c:pt idx="211">
                  <c:v>-123.05099999999999</c:v>
                </c:pt>
                <c:pt idx="212">
                  <c:v>-120.70199999999997</c:v>
                </c:pt>
                <c:pt idx="213">
                  <c:v>-127.56699999999998</c:v>
                </c:pt>
                <c:pt idx="214">
                  <c:v>-126.172</c:v>
                </c:pt>
                <c:pt idx="215">
                  <c:v>-133.929</c:v>
                </c:pt>
                <c:pt idx="216">
                  <c:v>-134.55300000000003</c:v>
                </c:pt>
                <c:pt idx="217">
                  <c:v>-136.20199999999997</c:v>
                </c:pt>
                <c:pt idx="218">
                  <c:v>-143.119</c:v>
                </c:pt>
                <c:pt idx="219">
                  <c:v>-142.30499999999998</c:v>
                </c:pt>
                <c:pt idx="220">
                  <c:v>-142.19500000000002</c:v>
                </c:pt>
                <c:pt idx="221">
                  <c:v>-139.61100000000002</c:v>
                </c:pt>
                <c:pt idx="222">
                  <c:v>-141.655</c:v>
                </c:pt>
                <c:pt idx="223">
                  <c:v>-137.98299999999998</c:v>
                </c:pt>
                <c:pt idx="224">
                  <c:v>-141.72000000000003</c:v>
                </c:pt>
                <c:pt idx="225">
                  <c:v>-138.06899999999999</c:v>
                </c:pt>
                <c:pt idx="226">
                  <c:v>-138.13200000000001</c:v>
                </c:pt>
                <c:pt idx="227">
                  <c:v>-134.25699999999998</c:v>
                </c:pt>
                <c:pt idx="228">
                  <c:v>-142.08700000000002</c:v>
                </c:pt>
                <c:pt idx="229">
                  <c:v>-135.18300000000002</c:v>
                </c:pt>
                <c:pt idx="230">
                  <c:v>-121.01499999999999</c:v>
                </c:pt>
                <c:pt idx="231">
                  <c:v>-135.20299999999997</c:v>
                </c:pt>
                <c:pt idx="232">
                  <c:v>-135.91999999999999</c:v>
                </c:pt>
                <c:pt idx="233">
                  <c:v>-135.10599999999999</c:v>
                </c:pt>
                <c:pt idx="234">
                  <c:v>-134.35700000000003</c:v>
                </c:pt>
                <c:pt idx="235">
                  <c:v>-137.84899999999999</c:v>
                </c:pt>
                <c:pt idx="236">
                  <c:v>-131.66200000000003</c:v>
                </c:pt>
                <c:pt idx="237">
                  <c:v>-127.64800000000002</c:v>
                </c:pt>
                <c:pt idx="238">
                  <c:v>-131.30099999999999</c:v>
                </c:pt>
                <c:pt idx="239">
                  <c:v>-132.48099999999999</c:v>
                </c:pt>
                <c:pt idx="240">
                  <c:v>-125.25199999999998</c:v>
                </c:pt>
                <c:pt idx="241">
                  <c:v>-120.018</c:v>
                </c:pt>
                <c:pt idx="242">
                  <c:v>-116.03399999999999</c:v>
                </c:pt>
                <c:pt idx="243">
                  <c:v>-117.23899999999998</c:v>
                </c:pt>
                <c:pt idx="244">
                  <c:v>-111.39400000000003</c:v>
                </c:pt>
                <c:pt idx="245">
                  <c:v>-113.75799999999998</c:v>
                </c:pt>
                <c:pt idx="246">
                  <c:v>-111.41500000000002</c:v>
                </c:pt>
                <c:pt idx="247">
                  <c:v>-114.62700000000004</c:v>
                </c:pt>
                <c:pt idx="248">
                  <c:v>-122.012</c:v>
                </c:pt>
                <c:pt idx="249">
                  <c:v>-121.32999999999998</c:v>
                </c:pt>
                <c:pt idx="250">
                  <c:v>-121.4</c:v>
                </c:pt>
                <c:pt idx="251">
                  <c:v>-119.93899999999999</c:v>
                </c:pt>
                <c:pt idx="252">
                  <c:v>-120.41300000000001</c:v>
                </c:pt>
                <c:pt idx="253">
                  <c:v>-126.94999999999999</c:v>
                </c:pt>
                <c:pt idx="254">
                  <c:v>-133.37699999999998</c:v>
                </c:pt>
                <c:pt idx="255">
                  <c:v>-135.58900000000003</c:v>
                </c:pt>
                <c:pt idx="256">
                  <c:v>-133.71700000000001</c:v>
                </c:pt>
                <c:pt idx="257">
                  <c:v>-138.37699999999998</c:v>
                </c:pt>
                <c:pt idx="258">
                  <c:v>-140.49299999999999</c:v>
                </c:pt>
                <c:pt idx="259">
                  <c:v>-140.46999999999997</c:v>
                </c:pt>
                <c:pt idx="260">
                  <c:v>-143.233</c:v>
                </c:pt>
                <c:pt idx="261">
                  <c:v>-149.904</c:v>
                </c:pt>
                <c:pt idx="262">
                  <c:v>-150.52600000000001</c:v>
                </c:pt>
                <c:pt idx="263">
                  <c:v>-149.67300000000003</c:v>
                </c:pt>
                <c:pt idx="264">
                  <c:v>-154.17399999999998</c:v>
                </c:pt>
                <c:pt idx="265">
                  <c:v>-152.71999999999997</c:v>
                </c:pt>
                <c:pt idx="266">
                  <c:v>-149.43899999999999</c:v>
                </c:pt>
                <c:pt idx="267">
                  <c:v>-150.19199999999998</c:v>
                </c:pt>
                <c:pt idx="268">
                  <c:v>-156.80900000000003</c:v>
                </c:pt>
                <c:pt idx="269">
                  <c:v>-162.261</c:v>
                </c:pt>
                <c:pt idx="270">
                  <c:v>-164.19399999999999</c:v>
                </c:pt>
                <c:pt idx="271">
                  <c:v>-160.399</c:v>
                </c:pt>
                <c:pt idx="272">
                  <c:v>-162.64500000000001</c:v>
                </c:pt>
                <c:pt idx="273">
                  <c:v>-168.399</c:v>
                </c:pt>
                <c:pt idx="274">
                  <c:v>-171.11199999999999</c:v>
                </c:pt>
                <c:pt idx="275">
                  <c:v>-179.46900000000002</c:v>
                </c:pt>
                <c:pt idx="276">
                  <c:v>-175.578</c:v>
                </c:pt>
                <c:pt idx="277">
                  <c:v>-176.483</c:v>
                </c:pt>
                <c:pt idx="278">
                  <c:v>-175.55800000000002</c:v>
                </c:pt>
                <c:pt idx="279">
                  <c:v>-174.63299999999998</c:v>
                </c:pt>
                <c:pt idx="280">
                  <c:v>-176.214</c:v>
                </c:pt>
                <c:pt idx="281">
                  <c:v>-175.14400000000001</c:v>
                </c:pt>
                <c:pt idx="282">
                  <c:v>-176.93200000000002</c:v>
                </c:pt>
                <c:pt idx="283">
                  <c:v>-170.28100000000001</c:v>
                </c:pt>
                <c:pt idx="284">
                  <c:v>-167.75599999999997</c:v>
                </c:pt>
                <c:pt idx="285">
                  <c:v>-172.38100000000003</c:v>
                </c:pt>
                <c:pt idx="286">
                  <c:v>-166.23099999999999</c:v>
                </c:pt>
                <c:pt idx="287">
                  <c:v>-164.24900000000002</c:v>
                </c:pt>
                <c:pt idx="288">
                  <c:v>-158.58299999999997</c:v>
                </c:pt>
                <c:pt idx="289">
                  <c:v>-148.67199999999997</c:v>
                </c:pt>
                <c:pt idx="290">
                  <c:v>-146.35599999999999</c:v>
                </c:pt>
                <c:pt idx="291">
                  <c:v>-145.22300000000001</c:v>
                </c:pt>
                <c:pt idx="292">
                  <c:v>-145.995</c:v>
                </c:pt>
                <c:pt idx="293">
                  <c:v>-144.54500000000002</c:v>
                </c:pt>
                <c:pt idx="294">
                  <c:v>-144.01</c:v>
                </c:pt>
                <c:pt idx="295">
                  <c:v>-141.76299999999998</c:v>
                </c:pt>
                <c:pt idx="296">
                  <c:v>-141.78800000000001</c:v>
                </c:pt>
                <c:pt idx="297">
                  <c:v>-140.67200000000003</c:v>
                </c:pt>
                <c:pt idx="298">
                  <c:v>-143.25099999999998</c:v>
                </c:pt>
                <c:pt idx="299">
                  <c:v>-156.49499999999998</c:v>
                </c:pt>
                <c:pt idx="300">
                  <c:v>-159.214</c:v>
                </c:pt>
                <c:pt idx="301">
                  <c:v>-156.53700000000001</c:v>
                </c:pt>
                <c:pt idx="302">
                  <c:v>-158.41799999999998</c:v>
                </c:pt>
                <c:pt idx="303">
                  <c:v>-159.16999999999999</c:v>
                </c:pt>
                <c:pt idx="304">
                  <c:v>-162.57700000000003</c:v>
                </c:pt>
                <c:pt idx="305">
                  <c:v>-162.04100000000003</c:v>
                </c:pt>
                <c:pt idx="306">
                  <c:v>-169.13</c:v>
                </c:pt>
                <c:pt idx="307">
                  <c:v>-169.11700000000002</c:v>
                </c:pt>
                <c:pt idx="308">
                  <c:v>-166.60400000000001</c:v>
                </c:pt>
                <c:pt idx="309">
                  <c:v>-165.55000000000004</c:v>
                </c:pt>
                <c:pt idx="310">
                  <c:v>-167.59300000000002</c:v>
                </c:pt>
                <c:pt idx="311">
                  <c:v>-169.76600000000002</c:v>
                </c:pt>
                <c:pt idx="312">
                  <c:v>-168.00299999999999</c:v>
                </c:pt>
                <c:pt idx="313">
                  <c:v>-162.15900000000002</c:v>
                </c:pt>
                <c:pt idx="314">
                  <c:v>-167.27599999999998</c:v>
                </c:pt>
                <c:pt idx="315">
                  <c:v>-164.113</c:v>
                </c:pt>
                <c:pt idx="316">
                  <c:v>-166.233</c:v>
                </c:pt>
                <c:pt idx="317">
                  <c:v>-165.76499999999999</c:v>
                </c:pt>
                <c:pt idx="318">
                  <c:v>-169.32399999999998</c:v>
                </c:pt>
                <c:pt idx="319">
                  <c:v>-171.13200000000003</c:v>
                </c:pt>
                <c:pt idx="320">
                  <c:v>-174.42299999999997</c:v>
                </c:pt>
                <c:pt idx="321">
                  <c:v>-178.84200000000001</c:v>
                </c:pt>
                <c:pt idx="322">
                  <c:v>-180.43300000000002</c:v>
                </c:pt>
                <c:pt idx="323">
                  <c:v>-173.96899999999999</c:v>
                </c:pt>
                <c:pt idx="324">
                  <c:v>-174.60799999999998</c:v>
                </c:pt>
                <c:pt idx="325">
                  <c:v>-171.53800000000001</c:v>
                </c:pt>
                <c:pt idx="326">
                  <c:v>-167.17099999999999</c:v>
                </c:pt>
                <c:pt idx="327">
                  <c:v>-160.471</c:v>
                </c:pt>
                <c:pt idx="328">
                  <c:v>-160.94800000000004</c:v>
                </c:pt>
                <c:pt idx="329">
                  <c:v>-162.01799999999997</c:v>
                </c:pt>
                <c:pt idx="330">
                  <c:v>-156.483</c:v>
                </c:pt>
                <c:pt idx="331">
                  <c:v>-155.69600000000003</c:v>
                </c:pt>
                <c:pt idx="332">
                  <c:v>-152.529</c:v>
                </c:pt>
                <c:pt idx="333">
                  <c:v>-149.37299999999999</c:v>
                </c:pt>
                <c:pt idx="334">
                  <c:v>-146.88400000000001</c:v>
                </c:pt>
                <c:pt idx="335">
                  <c:v>-151.90100000000001</c:v>
                </c:pt>
                <c:pt idx="336">
                  <c:v>-158.76999999999998</c:v>
                </c:pt>
                <c:pt idx="337">
                  <c:v>-157.00199999999995</c:v>
                </c:pt>
                <c:pt idx="338">
                  <c:v>-153.22400000000005</c:v>
                </c:pt>
                <c:pt idx="339">
                  <c:v>-156.36700000000002</c:v>
                </c:pt>
                <c:pt idx="340">
                  <c:v>-154.70400000000001</c:v>
                </c:pt>
                <c:pt idx="341">
                  <c:v>-154.173</c:v>
                </c:pt>
                <c:pt idx="342">
                  <c:v>-171.78399999999999</c:v>
                </c:pt>
                <c:pt idx="343">
                  <c:v>-174.63499999999999</c:v>
                </c:pt>
                <c:pt idx="344">
                  <c:v>-176.84200000000001</c:v>
                </c:pt>
                <c:pt idx="345">
                  <c:v>-179.27</c:v>
                </c:pt>
                <c:pt idx="346">
                  <c:v>-173.17400000000004</c:v>
                </c:pt>
                <c:pt idx="347">
                  <c:v>-164.57600000000002</c:v>
                </c:pt>
                <c:pt idx="348">
                  <c:v>-162.363</c:v>
                </c:pt>
                <c:pt idx="349">
                  <c:v>-163.61099999999999</c:v>
                </c:pt>
                <c:pt idx="350">
                  <c:v>-166.21799999999996</c:v>
                </c:pt>
                <c:pt idx="351">
                  <c:v>-163.55899999999997</c:v>
                </c:pt>
                <c:pt idx="352">
                  <c:v>-160.62</c:v>
                </c:pt>
                <c:pt idx="353">
                  <c:v>-160.74599999999998</c:v>
                </c:pt>
                <c:pt idx="354">
                  <c:v>-158.39800000000002</c:v>
                </c:pt>
                <c:pt idx="355">
                  <c:v>-155.91999999999996</c:v>
                </c:pt>
                <c:pt idx="356">
                  <c:v>-160.822</c:v>
                </c:pt>
                <c:pt idx="357">
                  <c:v>-160.06399999999996</c:v>
                </c:pt>
                <c:pt idx="358">
                  <c:v>-160.76600000000002</c:v>
                </c:pt>
                <c:pt idx="359">
                  <c:v>-163.90199999999999</c:v>
                </c:pt>
                <c:pt idx="360">
                  <c:v>-164.09399999999999</c:v>
                </c:pt>
                <c:pt idx="361">
                  <c:v>-163.69800000000004</c:v>
                </c:pt>
                <c:pt idx="362">
                  <c:v>-157.89699999999999</c:v>
                </c:pt>
                <c:pt idx="363">
                  <c:v>-154.39099999999996</c:v>
                </c:pt>
                <c:pt idx="364">
                  <c:v>-153.81099999999998</c:v>
                </c:pt>
                <c:pt idx="365">
                  <c:v>-150.21599999999995</c:v>
                </c:pt>
                <c:pt idx="366">
                  <c:v>-155.01400000000001</c:v>
                </c:pt>
                <c:pt idx="367">
                  <c:v>-154.89699999999999</c:v>
                </c:pt>
                <c:pt idx="368">
                  <c:v>-158.233</c:v>
                </c:pt>
                <c:pt idx="369">
                  <c:v>-158.45400000000001</c:v>
                </c:pt>
                <c:pt idx="370">
                  <c:v>-156.73900000000003</c:v>
                </c:pt>
                <c:pt idx="371">
                  <c:v>-155.07600000000002</c:v>
                </c:pt>
                <c:pt idx="372">
                  <c:v>-155.61500000000001</c:v>
                </c:pt>
                <c:pt idx="373">
                  <c:v>-151.52699999999999</c:v>
                </c:pt>
                <c:pt idx="374">
                  <c:v>-140.46199999999999</c:v>
                </c:pt>
                <c:pt idx="375">
                  <c:v>-141.334</c:v>
                </c:pt>
                <c:pt idx="376">
                  <c:v>-140.09299999999996</c:v>
                </c:pt>
                <c:pt idx="377">
                  <c:v>-137.74</c:v>
                </c:pt>
                <c:pt idx="378">
                  <c:v>-137.46999999999997</c:v>
                </c:pt>
                <c:pt idx="379">
                  <c:v>-137.553</c:v>
                </c:pt>
                <c:pt idx="380">
                  <c:v>-137.464</c:v>
                </c:pt>
                <c:pt idx="381">
                  <c:v>-134.63200000000001</c:v>
                </c:pt>
                <c:pt idx="382">
                  <c:v>-128.88900000000001</c:v>
                </c:pt>
                <c:pt idx="383">
                  <c:v>-122.71899999999999</c:v>
                </c:pt>
                <c:pt idx="384">
                  <c:v>-125.34799999999996</c:v>
                </c:pt>
                <c:pt idx="385">
                  <c:v>-133.22899999999998</c:v>
                </c:pt>
                <c:pt idx="386">
                  <c:v>-132.20699999999999</c:v>
                </c:pt>
                <c:pt idx="387">
                  <c:v>-132.577</c:v>
                </c:pt>
                <c:pt idx="388">
                  <c:v>-132.137</c:v>
                </c:pt>
                <c:pt idx="389">
                  <c:v>-131.66299999999995</c:v>
                </c:pt>
                <c:pt idx="390">
                  <c:v>-134.16899999999998</c:v>
                </c:pt>
                <c:pt idx="391">
                  <c:v>-133.68700000000001</c:v>
                </c:pt>
                <c:pt idx="392">
                  <c:v>-131.20599999999996</c:v>
                </c:pt>
                <c:pt idx="393">
                  <c:v>-130.32</c:v>
                </c:pt>
                <c:pt idx="394">
                  <c:v>-129.94900000000001</c:v>
                </c:pt>
                <c:pt idx="395">
                  <c:v>-128.46999999999997</c:v>
                </c:pt>
                <c:pt idx="396">
                  <c:v>-126.553</c:v>
                </c:pt>
                <c:pt idx="397">
                  <c:v>-122.541</c:v>
                </c:pt>
                <c:pt idx="398">
                  <c:v>-118.79300000000001</c:v>
                </c:pt>
                <c:pt idx="399">
                  <c:v>-116.012</c:v>
                </c:pt>
                <c:pt idx="400">
                  <c:v>-116.33800000000002</c:v>
                </c:pt>
                <c:pt idx="401">
                  <c:v>-113.77299999999997</c:v>
                </c:pt>
                <c:pt idx="402">
                  <c:v>-114.28100000000001</c:v>
                </c:pt>
                <c:pt idx="403">
                  <c:v>-118.56200000000001</c:v>
                </c:pt>
                <c:pt idx="404">
                  <c:v>-118.173</c:v>
                </c:pt>
                <c:pt idx="405">
                  <c:v>-106.28899999999999</c:v>
                </c:pt>
                <c:pt idx="406">
                  <c:v>-118.28999999999996</c:v>
                </c:pt>
                <c:pt idx="407">
                  <c:v>-123.86099999999999</c:v>
                </c:pt>
                <c:pt idx="408">
                  <c:v>-124.03400000000005</c:v>
                </c:pt>
                <c:pt idx="409">
                  <c:v>-128.39700000000005</c:v>
                </c:pt>
                <c:pt idx="410">
                  <c:v>-118.10399999999998</c:v>
                </c:pt>
                <c:pt idx="411">
                  <c:v>-109.185</c:v>
                </c:pt>
                <c:pt idx="412">
                  <c:v>-109.48500000000001</c:v>
                </c:pt>
                <c:pt idx="413">
                  <c:v>-100.23399999999998</c:v>
                </c:pt>
                <c:pt idx="414">
                  <c:v>-108.17899999999997</c:v>
                </c:pt>
                <c:pt idx="415">
                  <c:v>-109.62</c:v>
                </c:pt>
                <c:pt idx="416">
                  <c:v>-114.41899999999998</c:v>
                </c:pt>
                <c:pt idx="417">
                  <c:v>-115.61999999999995</c:v>
                </c:pt>
                <c:pt idx="418">
                  <c:v>-121.70499999999998</c:v>
                </c:pt>
                <c:pt idx="419">
                  <c:v>-120.50200000000001</c:v>
                </c:pt>
                <c:pt idx="420">
                  <c:v>-124.32999999999998</c:v>
                </c:pt>
                <c:pt idx="421">
                  <c:v>-129.70699999999999</c:v>
                </c:pt>
                <c:pt idx="422">
                  <c:v>-130.84799999999996</c:v>
                </c:pt>
                <c:pt idx="423">
                  <c:v>-122.77199999999999</c:v>
                </c:pt>
                <c:pt idx="424">
                  <c:v>-122.16200000000003</c:v>
                </c:pt>
                <c:pt idx="425">
                  <c:v>-117.85199999999998</c:v>
                </c:pt>
                <c:pt idx="426">
                  <c:v>-124.416</c:v>
                </c:pt>
                <c:pt idx="427">
                  <c:v>-121.43900000000002</c:v>
                </c:pt>
                <c:pt idx="428">
                  <c:v>-120.661</c:v>
                </c:pt>
                <c:pt idx="429">
                  <c:v>-120.39600000000002</c:v>
                </c:pt>
                <c:pt idx="430">
                  <c:v>-122.27199999999999</c:v>
                </c:pt>
                <c:pt idx="431">
                  <c:v>-124.45100000000002</c:v>
                </c:pt>
                <c:pt idx="432">
                  <c:v>-123.02499999999998</c:v>
                </c:pt>
                <c:pt idx="433">
                  <c:v>-122.59399999999999</c:v>
                </c:pt>
                <c:pt idx="434">
                  <c:v>-121.70100000000002</c:v>
                </c:pt>
                <c:pt idx="435">
                  <c:v>-118.54399999999998</c:v>
                </c:pt>
                <c:pt idx="436">
                  <c:v>-120.68600000000004</c:v>
                </c:pt>
                <c:pt idx="437">
                  <c:v>-122.233</c:v>
                </c:pt>
                <c:pt idx="438">
                  <c:v>-117.65300000000002</c:v>
                </c:pt>
                <c:pt idx="439">
                  <c:v>-116.93900000000002</c:v>
                </c:pt>
                <c:pt idx="440">
                  <c:v>-115.036</c:v>
                </c:pt>
                <c:pt idx="441">
                  <c:v>-118.15600000000001</c:v>
                </c:pt>
                <c:pt idx="442">
                  <c:v>-122.77600000000001</c:v>
                </c:pt>
                <c:pt idx="443">
                  <c:v>-122.72899999999998</c:v>
                </c:pt>
                <c:pt idx="444">
                  <c:v>-124.28300000000002</c:v>
                </c:pt>
                <c:pt idx="445">
                  <c:v>-124.20799999999997</c:v>
                </c:pt>
                <c:pt idx="446">
                  <c:v>-125.76100000000002</c:v>
                </c:pt>
                <c:pt idx="447">
                  <c:v>-118.28500000000003</c:v>
                </c:pt>
                <c:pt idx="448">
                  <c:v>-116.80099999999999</c:v>
                </c:pt>
                <c:pt idx="449">
                  <c:v>-114.28999999999996</c:v>
                </c:pt>
                <c:pt idx="450">
                  <c:v>-117.12</c:v>
                </c:pt>
                <c:pt idx="451">
                  <c:v>-117.87100000000004</c:v>
                </c:pt>
                <c:pt idx="452">
                  <c:v>-118.42099999999999</c:v>
                </c:pt>
                <c:pt idx="453">
                  <c:v>-111.32999999999998</c:v>
                </c:pt>
                <c:pt idx="454">
                  <c:v>-111.82900000000001</c:v>
                </c:pt>
                <c:pt idx="455">
                  <c:v>-110.55900000000003</c:v>
                </c:pt>
                <c:pt idx="456">
                  <c:v>-107.91500000000002</c:v>
                </c:pt>
                <c:pt idx="457">
                  <c:v>-105.92200000000003</c:v>
                </c:pt>
                <c:pt idx="458">
                  <c:v>-106.56599999999997</c:v>
                </c:pt>
                <c:pt idx="459">
                  <c:v>-106.44799999999998</c:v>
                </c:pt>
                <c:pt idx="460">
                  <c:v>-104.16500000000002</c:v>
                </c:pt>
                <c:pt idx="461">
                  <c:v>-109.55399999999997</c:v>
                </c:pt>
                <c:pt idx="462">
                  <c:v>-110.99799999999999</c:v>
                </c:pt>
                <c:pt idx="463">
                  <c:v>-106.84999999999997</c:v>
                </c:pt>
                <c:pt idx="464">
                  <c:v>-106.214</c:v>
                </c:pt>
                <c:pt idx="465">
                  <c:v>-110.33399999999995</c:v>
                </c:pt>
                <c:pt idx="466">
                  <c:v>-111.11599999999999</c:v>
                </c:pt>
                <c:pt idx="467">
                  <c:v>-112.68699999999995</c:v>
                </c:pt>
                <c:pt idx="468">
                  <c:v>-112.923</c:v>
                </c:pt>
                <c:pt idx="469">
                  <c:v>-114.875</c:v>
                </c:pt>
                <c:pt idx="470">
                  <c:v>-115.95499999999998</c:v>
                </c:pt>
                <c:pt idx="471">
                  <c:v>-119.70600000000002</c:v>
                </c:pt>
                <c:pt idx="472">
                  <c:v>-118.73000000000002</c:v>
                </c:pt>
                <c:pt idx="473">
                  <c:v>-119.12300000000005</c:v>
                </c:pt>
                <c:pt idx="474">
                  <c:v>-115.40899999999999</c:v>
                </c:pt>
                <c:pt idx="475">
                  <c:v>-119.108</c:v>
                </c:pt>
                <c:pt idx="476">
                  <c:v>-119.92000000000002</c:v>
                </c:pt>
                <c:pt idx="477">
                  <c:v>-120.13900000000001</c:v>
                </c:pt>
                <c:pt idx="478">
                  <c:v>-120.10499999999996</c:v>
                </c:pt>
                <c:pt idx="479">
                  <c:v>-114.97900000000004</c:v>
                </c:pt>
                <c:pt idx="480">
                  <c:v>-116.80600000000004</c:v>
                </c:pt>
                <c:pt idx="481">
                  <c:v>-115.536</c:v>
                </c:pt>
                <c:pt idx="482">
                  <c:v>-120.262</c:v>
                </c:pt>
                <c:pt idx="483">
                  <c:v>-122.24199999999996</c:v>
                </c:pt>
                <c:pt idx="484">
                  <c:v>-121.17200000000003</c:v>
                </c:pt>
                <c:pt idx="485">
                  <c:v>-120.78299999999996</c:v>
                </c:pt>
                <c:pt idx="486">
                  <c:v>-124.49400000000003</c:v>
                </c:pt>
                <c:pt idx="487">
                  <c:v>-125.84800000000001</c:v>
                </c:pt>
                <c:pt idx="488">
                  <c:v>-125.358</c:v>
                </c:pt>
                <c:pt idx="489">
                  <c:v>-122.73400000000004</c:v>
                </c:pt>
                <c:pt idx="490">
                  <c:v>-120.733</c:v>
                </c:pt>
                <c:pt idx="491">
                  <c:v>-119.14299999999997</c:v>
                </c:pt>
                <c:pt idx="492">
                  <c:v>-119.04699999999997</c:v>
                </c:pt>
                <c:pt idx="493">
                  <c:v>-116.55600000000004</c:v>
                </c:pt>
                <c:pt idx="494">
                  <c:v>-115.959</c:v>
                </c:pt>
                <c:pt idx="495">
                  <c:v>-118.10699999999997</c:v>
                </c:pt>
                <c:pt idx="496">
                  <c:v>-115.18399999999997</c:v>
                </c:pt>
                <c:pt idx="497">
                  <c:v>-104.83199999999999</c:v>
                </c:pt>
                <c:pt idx="498">
                  <c:v>-101.733</c:v>
                </c:pt>
                <c:pt idx="499">
                  <c:v>-97.771999999999991</c:v>
                </c:pt>
                <c:pt idx="500">
                  <c:v>-94.413000000000011</c:v>
                </c:pt>
                <c:pt idx="501">
                  <c:v>-96.424999999999955</c:v>
                </c:pt>
                <c:pt idx="502">
                  <c:v>-95.889999999999986</c:v>
                </c:pt>
                <c:pt idx="503">
                  <c:v>-94.311000000000035</c:v>
                </c:pt>
                <c:pt idx="504">
                  <c:v>-92.026999999999987</c:v>
                </c:pt>
                <c:pt idx="505">
                  <c:v>-91.802000000000021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7B-468C-84C5-FD258F54E7F5}"/>
            </c:ext>
          </c:extLst>
        </c:ser>
        <c:ser>
          <c:idx val="5"/>
          <c:order val="5"/>
          <c:tx>
            <c:strRef>
              <c:f>telefo!$C$55</c:f>
              <c:strCache>
                <c:ptCount val="1"/>
                <c:pt idx="0">
                  <c:v>TELEFO 3 3/4 PERP nc-22-TELEFO 2.502 PERP nc-27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telefo!$F$55:$SQ$55</c:f>
              <c:numCache>
                <c:formatCode>0</c:formatCode>
                <c:ptCount val="506"/>
                <c:pt idx="0">
                  <c:v>-11.48599999999999</c:v>
                </c:pt>
                <c:pt idx="1">
                  <c:v>-14.524000000000001</c:v>
                </c:pt>
                <c:pt idx="2">
                  <c:v>-7.2899999999999636</c:v>
                </c:pt>
                <c:pt idx="3">
                  <c:v>-4.2110000000000127</c:v>
                </c:pt>
                <c:pt idx="4">
                  <c:v>1.9259999999999877</c:v>
                </c:pt>
                <c:pt idx="5">
                  <c:v>10.092000000000041</c:v>
                </c:pt>
                <c:pt idx="6">
                  <c:v>17.36099999999999</c:v>
                </c:pt>
                <c:pt idx="7">
                  <c:v>19.257000000000005</c:v>
                </c:pt>
                <c:pt idx="8">
                  <c:v>19.983000000000004</c:v>
                </c:pt>
                <c:pt idx="9">
                  <c:v>17.37299999999999</c:v>
                </c:pt>
                <c:pt idx="10">
                  <c:v>18.333000000000027</c:v>
                </c:pt>
                <c:pt idx="11">
                  <c:v>23.683999999999969</c:v>
                </c:pt>
                <c:pt idx="12">
                  <c:v>27.187999999999988</c:v>
                </c:pt>
                <c:pt idx="13">
                  <c:v>30.629999999999995</c:v>
                </c:pt>
                <c:pt idx="14">
                  <c:v>23.052999999999997</c:v>
                </c:pt>
                <c:pt idx="15">
                  <c:v>20.396000000000015</c:v>
                </c:pt>
                <c:pt idx="16">
                  <c:v>38.625</c:v>
                </c:pt>
                <c:pt idx="17">
                  <c:v>32.144000000000005</c:v>
                </c:pt>
                <c:pt idx="18">
                  <c:v>38.100999999999999</c:v>
                </c:pt>
                <c:pt idx="19">
                  <c:v>21.165999999999997</c:v>
                </c:pt>
                <c:pt idx="20">
                  <c:v>2.1410000000000196</c:v>
                </c:pt>
                <c:pt idx="21">
                  <c:v>-18.658000000000015</c:v>
                </c:pt>
                <c:pt idx="22">
                  <c:v>-8.6850000000000023</c:v>
                </c:pt>
                <c:pt idx="23">
                  <c:v>-1.9300000000000068</c:v>
                </c:pt>
                <c:pt idx="24">
                  <c:v>-3.492999999999995</c:v>
                </c:pt>
                <c:pt idx="25">
                  <c:v>0.40600000000000591</c:v>
                </c:pt>
                <c:pt idx="26">
                  <c:v>3.1509999999999536</c:v>
                </c:pt>
                <c:pt idx="27">
                  <c:v>-3.1000000000005912E-2</c:v>
                </c:pt>
                <c:pt idx="28">
                  <c:v>-13.710000000000036</c:v>
                </c:pt>
                <c:pt idx="29">
                  <c:v>-11.958000000000027</c:v>
                </c:pt>
                <c:pt idx="30">
                  <c:v>-9.9230000000000018</c:v>
                </c:pt>
                <c:pt idx="31">
                  <c:v>-40.745999999999981</c:v>
                </c:pt>
                <c:pt idx="32">
                  <c:v>-1.4590000000000032</c:v>
                </c:pt>
                <c:pt idx="33">
                  <c:v>-3.2900000000000205</c:v>
                </c:pt>
                <c:pt idx="34">
                  <c:v>-3.3020000000000209</c:v>
                </c:pt>
                <c:pt idx="35">
                  <c:v>-3.0509999999999877</c:v>
                </c:pt>
                <c:pt idx="36">
                  <c:v>9.2869999999999777</c:v>
                </c:pt>
                <c:pt idx="37">
                  <c:v>11.954999999999984</c:v>
                </c:pt>
                <c:pt idx="38">
                  <c:v>3.271000000000015</c:v>
                </c:pt>
                <c:pt idx="39">
                  <c:v>1.7340000000000373</c:v>
                </c:pt>
                <c:pt idx="40">
                  <c:v>-15.14100000000002</c:v>
                </c:pt>
                <c:pt idx="41">
                  <c:v>-16.623000000000047</c:v>
                </c:pt>
                <c:pt idx="42">
                  <c:v>-36.115999999999985</c:v>
                </c:pt>
                <c:pt idx="43">
                  <c:v>-13.770000000000039</c:v>
                </c:pt>
                <c:pt idx="44">
                  <c:v>24.303999999999974</c:v>
                </c:pt>
                <c:pt idx="45">
                  <c:v>28.063000000000045</c:v>
                </c:pt>
                <c:pt idx="46">
                  <c:v>36.389999999999986</c:v>
                </c:pt>
                <c:pt idx="47">
                  <c:v>4.3879999999999768</c:v>
                </c:pt>
                <c:pt idx="48">
                  <c:v>5.5769999999999982</c:v>
                </c:pt>
                <c:pt idx="49">
                  <c:v>-0.44399999999995998</c:v>
                </c:pt>
                <c:pt idx="50">
                  <c:v>0.2610000000000241</c:v>
                </c:pt>
                <c:pt idx="51">
                  <c:v>5.8300000000000409</c:v>
                </c:pt>
                <c:pt idx="52">
                  <c:v>7.6789999999999736</c:v>
                </c:pt>
                <c:pt idx="53">
                  <c:v>2.0960000000000036</c:v>
                </c:pt>
                <c:pt idx="54">
                  <c:v>-4.375</c:v>
                </c:pt>
                <c:pt idx="55">
                  <c:v>-21.65500000000003</c:v>
                </c:pt>
                <c:pt idx="56">
                  <c:v>-40.975999999999999</c:v>
                </c:pt>
                <c:pt idx="57">
                  <c:v>-42.24799999999999</c:v>
                </c:pt>
                <c:pt idx="58">
                  <c:v>-66.831999999999994</c:v>
                </c:pt>
                <c:pt idx="59">
                  <c:v>-88.544999999999959</c:v>
                </c:pt>
                <c:pt idx="60">
                  <c:v>-71.276999999999987</c:v>
                </c:pt>
                <c:pt idx="61">
                  <c:v>-20.185999999999979</c:v>
                </c:pt>
                <c:pt idx="62">
                  <c:v>-2.9749999999999659</c:v>
                </c:pt>
                <c:pt idx="63">
                  <c:v>15.439999999999998</c:v>
                </c:pt>
                <c:pt idx="64">
                  <c:v>15.865999999999985</c:v>
                </c:pt>
                <c:pt idx="65">
                  <c:v>13.263000000000034</c:v>
                </c:pt>
                <c:pt idx="66">
                  <c:v>20.827999999999975</c:v>
                </c:pt>
                <c:pt idx="67">
                  <c:v>22.227000000000032</c:v>
                </c:pt>
                <c:pt idx="68">
                  <c:v>27.375</c:v>
                </c:pt>
                <c:pt idx="69">
                  <c:v>24.979000000000042</c:v>
                </c:pt>
                <c:pt idx="70">
                  <c:v>70.248000000000047</c:v>
                </c:pt>
                <c:pt idx="71">
                  <c:v>83.394000000000005</c:v>
                </c:pt>
                <c:pt idx="72">
                  <c:v>118.952</c:v>
                </c:pt>
                <c:pt idx="73">
                  <c:v>136.40300000000002</c:v>
                </c:pt>
                <c:pt idx="74">
                  <c:v>128.72800000000007</c:v>
                </c:pt>
                <c:pt idx="75">
                  <c:v>164.31899999999996</c:v>
                </c:pt>
                <c:pt idx="76">
                  <c:v>166.28700000000003</c:v>
                </c:pt>
                <c:pt idx="77">
                  <c:v>94.376999999999953</c:v>
                </c:pt>
                <c:pt idx="78">
                  <c:v>31.573000000000036</c:v>
                </c:pt>
                <c:pt idx="79">
                  <c:v>-9.9110000000000014</c:v>
                </c:pt>
                <c:pt idx="80">
                  <c:v>-22.242000000000019</c:v>
                </c:pt>
                <c:pt idx="81">
                  <c:v>-22.480999999999995</c:v>
                </c:pt>
                <c:pt idx="82">
                  <c:v>-28.656000000000006</c:v>
                </c:pt>
                <c:pt idx="83">
                  <c:v>-26.500999999999976</c:v>
                </c:pt>
                <c:pt idx="84">
                  <c:v>-60.108000000000004</c:v>
                </c:pt>
                <c:pt idx="85">
                  <c:v>-70.903999999999968</c:v>
                </c:pt>
                <c:pt idx="86">
                  <c:v>-74.180000000000007</c:v>
                </c:pt>
                <c:pt idx="87">
                  <c:v>-76.924999999999983</c:v>
                </c:pt>
                <c:pt idx="88">
                  <c:v>-78.545999999999992</c:v>
                </c:pt>
                <c:pt idx="89">
                  <c:v>-80.734999999999985</c:v>
                </c:pt>
                <c:pt idx="90">
                  <c:v>-100.61399999999998</c:v>
                </c:pt>
                <c:pt idx="91">
                  <c:v>-94.492999999999995</c:v>
                </c:pt>
                <c:pt idx="92">
                  <c:v>-97.007999999999981</c:v>
                </c:pt>
                <c:pt idx="93">
                  <c:v>-98.907999999999987</c:v>
                </c:pt>
                <c:pt idx="94">
                  <c:v>-96.061999999999998</c:v>
                </c:pt>
                <c:pt idx="95">
                  <c:v>-96.125</c:v>
                </c:pt>
                <c:pt idx="96">
                  <c:v>-93.864000000000004</c:v>
                </c:pt>
                <c:pt idx="97">
                  <c:v>-92.800000000000011</c:v>
                </c:pt>
                <c:pt idx="98">
                  <c:v>-90.634000000000015</c:v>
                </c:pt>
                <c:pt idx="99">
                  <c:v>-88.957999999999998</c:v>
                </c:pt>
                <c:pt idx="100">
                  <c:v>-89.002999999999986</c:v>
                </c:pt>
                <c:pt idx="101">
                  <c:v>-89.204000000000008</c:v>
                </c:pt>
                <c:pt idx="102">
                  <c:v>-92.290999999999997</c:v>
                </c:pt>
                <c:pt idx="103">
                  <c:v>-96.271000000000015</c:v>
                </c:pt>
                <c:pt idx="104">
                  <c:v>-98.164999999999992</c:v>
                </c:pt>
                <c:pt idx="105">
                  <c:v>-97.271000000000015</c:v>
                </c:pt>
                <c:pt idx="106">
                  <c:v>-96.844000000000023</c:v>
                </c:pt>
                <c:pt idx="107">
                  <c:v>-101.68799999999999</c:v>
                </c:pt>
                <c:pt idx="108">
                  <c:v>-108.72</c:v>
                </c:pt>
                <c:pt idx="109">
                  <c:v>-111.334</c:v>
                </c:pt>
                <c:pt idx="110">
                  <c:v>-112.077</c:v>
                </c:pt>
                <c:pt idx="111">
                  <c:v>-112.68299999999999</c:v>
                </c:pt>
                <c:pt idx="112">
                  <c:v>143.36000000000001</c:v>
                </c:pt>
                <c:pt idx="113">
                  <c:v>153.577</c:v>
                </c:pt>
                <c:pt idx="114">
                  <c:v>144.19900000000001</c:v>
                </c:pt>
                <c:pt idx="115">
                  <c:v>140.47399999999999</c:v>
                </c:pt>
                <c:pt idx="116">
                  <c:v>136.09899999999999</c:v>
                </c:pt>
                <c:pt idx="117">
                  <c:v>136.255</c:v>
                </c:pt>
                <c:pt idx="118">
                  <c:v>134.67599999999999</c:v>
                </c:pt>
                <c:pt idx="119">
                  <c:v>140.101</c:v>
                </c:pt>
                <c:pt idx="120">
                  <c:v>143.99600000000001</c:v>
                </c:pt>
                <c:pt idx="121">
                  <c:v>146.12200000000001</c:v>
                </c:pt>
                <c:pt idx="122">
                  <c:v>148.44200000000001</c:v>
                </c:pt>
                <c:pt idx="123">
                  <c:v>145.447</c:v>
                </c:pt>
                <c:pt idx="124">
                  <c:v>146.751</c:v>
                </c:pt>
                <c:pt idx="125">
                  <c:v>148.09</c:v>
                </c:pt>
                <c:pt idx="126">
                  <c:v>153.767</c:v>
                </c:pt>
                <c:pt idx="127">
                  <c:v>146.82400000000001</c:v>
                </c:pt>
                <c:pt idx="128">
                  <c:v>146.392</c:v>
                </c:pt>
                <c:pt idx="129">
                  <c:v>139.58000000000001</c:v>
                </c:pt>
                <c:pt idx="130">
                  <c:v>138.03899999999999</c:v>
                </c:pt>
                <c:pt idx="131">
                  <c:v>138.16</c:v>
                </c:pt>
                <c:pt idx="132">
                  <c:v>138.822</c:v>
                </c:pt>
                <c:pt idx="133">
                  <c:v>142.84200000000001</c:v>
                </c:pt>
                <c:pt idx="134">
                  <c:v>143.13</c:v>
                </c:pt>
                <c:pt idx="135">
                  <c:v>143.26400000000001</c:v>
                </c:pt>
                <c:pt idx="136">
                  <c:v>144.37200000000001</c:v>
                </c:pt>
                <c:pt idx="137">
                  <c:v>143.392</c:v>
                </c:pt>
                <c:pt idx="138">
                  <c:v>145.63999999999999</c:v>
                </c:pt>
                <c:pt idx="139">
                  <c:v>147.685</c:v>
                </c:pt>
                <c:pt idx="140">
                  <c:v>144.25200000000001</c:v>
                </c:pt>
                <c:pt idx="141">
                  <c:v>144.29300000000001</c:v>
                </c:pt>
                <c:pt idx="142">
                  <c:v>147.53700000000001</c:v>
                </c:pt>
                <c:pt idx="143">
                  <c:v>147.244</c:v>
                </c:pt>
                <c:pt idx="144">
                  <c:v>142.53800000000001</c:v>
                </c:pt>
                <c:pt idx="145">
                  <c:v>145.13499999999999</c:v>
                </c:pt>
                <c:pt idx="146">
                  <c:v>150.69200000000001</c:v>
                </c:pt>
                <c:pt idx="147">
                  <c:v>150.523</c:v>
                </c:pt>
                <c:pt idx="148">
                  <c:v>159.10300000000001</c:v>
                </c:pt>
                <c:pt idx="149">
                  <c:v>161.13800000000001</c:v>
                </c:pt>
                <c:pt idx="150">
                  <c:v>151.77500000000001</c:v>
                </c:pt>
                <c:pt idx="151">
                  <c:v>148.44200000000001</c:v>
                </c:pt>
                <c:pt idx="152">
                  <c:v>150.20099999999999</c:v>
                </c:pt>
                <c:pt idx="153">
                  <c:v>155.24</c:v>
                </c:pt>
                <c:pt idx="154">
                  <c:v>157.43199999999999</c:v>
                </c:pt>
                <c:pt idx="155">
                  <c:v>160.41200000000001</c:v>
                </c:pt>
                <c:pt idx="156">
                  <c:v>171.93700000000001</c:v>
                </c:pt>
                <c:pt idx="157">
                  <c:v>175.874</c:v>
                </c:pt>
                <c:pt idx="158">
                  <c:v>177.678</c:v>
                </c:pt>
                <c:pt idx="159">
                  <c:v>172.101</c:v>
                </c:pt>
                <c:pt idx="160">
                  <c:v>171.386</c:v>
                </c:pt>
                <c:pt idx="161">
                  <c:v>170.80500000000001</c:v>
                </c:pt>
                <c:pt idx="162">
                  <c:v>172.42699999999999</c:v>
                </c:pt>
                <c:pt idx="163">
                  <c:v>169.97399999999999</c:v>
                </c:pt>
                <c:pt idx="164">
                  <c:v>165.51599999999999</c:v>
                </c:pt>
                <c:pt idx="165">
                  <c:v>166.374</c:v>
                </c:pt>
                <c:pt idx="166">
                  <c:v>160.89400000000001</c:v>
                </c:pt>
                <c:pt idx="167">
                  <c:v>154.44800000000001</c:v>
                </c:pt>
                <c:pt idx="168">
                  <c:v>153.47800000000001</c:v>
                </c:pt>
                <c:pt idx="169">
                  <c:v>152.35900000000001</c:v>
                </c:pt>
                <c:pt idx="170">
                  <c:v>156.273</c:v>
                </c:pt>
                <c:pt idx="171">
                  <c:v>163.23500000000001</c:v>
                </c:pt>
                <c:pt idx="172">
                  <c:v>164.84200000000001</c:v>
                </c:pt>
                <c:pt idx="173">
                  <c:v>177.387</c:v>
                </c:pt>
                <c:pt idx="174">
                  <c:v>157.43600000000001</c:v>
                </c:pt>
                <c:pt idx="175">
                  <c:v>151.09700000000001</c:v>
                </c:pt>
                <c:pt idx="176">
                  <c:v>151.41900000000001</c:v>
                </c:pt>
                <c:pt idx="177">
                  <c:v>152.852</c:v>
                </c:pt>
                <c:pt idx="178">
                  <c:v>156.17099999999999</c:v>
                </c:pt>
                <c:pt idx="179">
                  <c:v>159.05000000000001</c:v>
                </c:pt>
                <c:pt idx="180">
                  <c:v>160.59200000000001</c:v>
                </c:pt>
                <c:pt idx="181">
                  <c:v>163.17599999999999</c:v>
                </c:pt>
                <c:pt idx="182">
                  <c:v>164.81</c:v>
                </c:pt>
                <c:pt idx="183">
                  <c:v>166.65100000000001</c:v>
                </c:pt>
                <c:pt idx="184">
                  <c:v>171.029</c:v>
                </c:pt>
                <c:pt idx="185">
                  <c:v>173.464</c:v>
                </c:pt>
                <c:pt idx="186">
                  <c:v>176.511</c:v>
                </c:pt>
                <c:pt idx="187">
                  <c:v>184.89</c:v>
                </c:pt>
                <c:pt idx="188">
                  <c:v>189.83600000000001</c:v>
                </c:pt>
                <c:pt idx="189">
                  <c:v>190.09299999999999</c:v>
                </c:pt>
                <c:pt idx="190">
                  <c:v>183.21299999999999</c:v>
                </c:pt>
                <c:pt idx="191">
                  <c:v>184.233</c:v>
                </c:pt>
                <c:pt idx="192">
                  <c:v>185.001</c:v>
                </c:pt>
                <c:pt idx="193">
                  <c:v>174.54900000000001</c:v>
                </c:pt>
                <c:pt idx="194">
                  <c:v>162.21700000000001</c:v>
                </c:pt>
                <c:pt idx="195">
                  <c:v>167.816</c:v>
                </c:pt>
                <c:pt idx="196">
                  <c:v>168.90700000000001</c:v>
                </c:pt>
                <c:pt idx="197">
                  <c:v>171.81899999999999</c:v>
                </c:pt>
                <c:pt idx="198">
                  <c:v>174.84100000000001</c:v>
                </c:pt>
                <c:pt idx="199">
                  <c:v>165.215</c:v>
                </c:pt>
                <c:pt idx="200">
                  <c:v>164.30699999999999</c:v>
                </c:pt>
                <c:pt idx="201">
                  <c:v>161.12100000000001</c:v>
                </c:pt>
                <c:pt idx="202">
                  <c:v>176.58600000000001</c:v>
                </c:pt>
                <c:pt idx="203">
                  <c:v>174.435</c:v>
                </c:pt>
                <c:pt idx="204">
                  <c:v>166.15600000000001</c:v>
                </c:pt>
                <c:pt idx="205">
                  <c:v>151.26499999999999</c:v>
                </c:pt>
                <c:pt idx="206">
                  <c:v>144.685</c:v>
                </c:pt>
                <c:pt idx="207">
                  <c:v>138.845</c:v>
                </c:pt>
                <c:pt idx="208">
                  <c:v>189.04400000000001</c:v>
                </c:pt>
                <c:pt idx="209">
                  <c:v>186.452</c:v>
                </c:pt>
                <c:pt idx="210">
                  <c:v>183.95699999999999</c:v>
                </c:pt>
                <c:pt idx="211">
                  <c:v>181.96100000000001</c:v>
                </c:pt>
                <c:pt idx="212">
                  <c:v>175.566</c:v>
                </c:pt>
                <c:pt idx="213">
                  <c:v>186.99600000000001</c:v>
                </c:pt>
                <c:pt idx="214">
                  <c:v>190.71799999999999</c:v>
                </c:pt>
                <c:pt idx="215">
                  <c:v>177.33799999999999</c:v>
                </c:pt>
                <c:pt idx="216">
                  <c:v>175.619</c:v>
                </c:pt>
                <c:pt idx="217">
                  <c:v>173.98400000000001</c:v>
                </c:pt>
                <c:pt idx="218">
                  <c:v>166.215</c:v>
                </c:pt>
                <c:pt idx="219">
                  <c:v>159.97</c:v>
                </c:pt>
                <c:pt idx="220">
                  <c:v>154.881</c:v>
                </c:pt>
                <c:pt idx="221">
                  <c:v>155.65799999999999</c:v>
                </c:pt>
                <c:pt idx="222">
                  <c:v>156.376</c:v>
                </c:pt>
                <c:pt idx="223">
                  <c:v>173.02</c:v>
                </c:pt>
                <c:pt idx="224">
                  <c:v>185.762</c:v>
                </c:pt>
                <c:pt idx="225">
                  <c:v>196.357</c:v>
                </c:pt>
                <c:pt idx="226">
                  <c:v>212.125</c:v>
                </c:pt>
                <c:pt idx="227">
                  <c:v>220.81100000000001</c:v>
                </c:pt>
                <c:pt idx="228">
                  <c:v>197.00399999999999</c:v>
                </c:pt>
                <c:pt idx="229">
                  <c:v>195.249</c:v>
                </c:pt>
                <c:pt idx="230">
                  <c:v>204.178</c:v>
                </c:pt>
                <c:pt idx="231">
                  <c:v>192.274</c:v>
                </c:pt>
                <c:pt idx="232">
                  <c:v>195.297</c:v>
                </c:pt>
                <c:pt idx="233">
                  <c:v>205.697</c:v>
                </c:pt>
                <c:pt idx="234">
                  <c:v>210.63</c:v>
                </c:pt>
                <c:pt idx="235">
                  <c:v>224.57900000000001</c:v>
                </c:pt>
                <c:pt idx="236">
                  <c:v>214.14</c:v>
                </c:pt>
                <c:pt idx="237">
                  <c:v>200.334</c:v>
                </c:pt>
                <c:pt idx="238">
                  <c:v>192.43799999999999</c:v>
                </c:pt>
                <c:pt idx="239">
                  <c:v>190.02699999999999</c:v>
                </c:pt>
                <c:pt idx="240">
                  <c:v>176.81800000000001</c:v>
                </c:pt>
                <c:pt idx="241">
                  <c:v>174.75800000000001</c:v>
                </c:pt>
                <c:pt idx="242">
                  <c:v>170.45</c:v>
                </c:pt>
                <c:pt idx="243">
                  <c:v>185.517</c:v>
                </c:pt>
                <c:pt idx="244">
                  <c:v>201.67</c:v>
                </c:pt>
                <c:pt idx="245">
                  <c:v>206.565</c:v>
                </c:pt>
                <c:pt idx="246">
                  <c:v>208.69</c:v>
                </c:pt>
                <c:pt idx="247">
                  <c:v>206.65799999999999</c:v>
                </c:pt>
                <c:pt idx="248">
                  <c:v>193.649</c:v>
                </c:pt>
                <c:pt idx="249">
                  <c:v>190.435</c:v>
                </c:pt>
                <c:pt idx="250">
                  <c:v>192.321</c:v>
                </c:pt>
                <c:pt idx="251">
                  <c:v>191.893</c:v>
                </c:pt>
                <c:pt idx="252">
                  <c:v>192.92500000000001</c:v>
                </c:pt>
                <c:pt idx="253">
                  <c:v>198.899</c:v>
                </c:pt>
                <c:pt idx="254">
                  <c:v>198.91900000000001</c:v>
                </c:pt>
                <c:pt idx="255">
                  <c:v>191.648</c:v>
                </c:pt>
                <c:pt idx="256">
                  <c:v>183.03200000000001</c:v>
                </c:pt>
                <c:pt idx="257">
                  <c:v>176.54</c:v>
                </c:pt>
                <c:pt idx="258">
                  <c:v>175.685</c:v>
                </c:pt>
                <c:pt idx="259">
                  <c:v>177.46100000000001</c:v>
                </c:pt>
                <c:pt idx="260">
                  <c:v>177.00200000000001</c:v>
                </c:pt>
                <c:pt idx="261">
                  <c:v>183.36500000000001</c:v>
                </c:pt>
                <c:pt idx="262">
                  <c:v>191.334</c:v>
                </c:pt>
                <c:pt idx="263">
                  <c:v>198.09299999999999</c:v>
                </c:pt>
                <c:pt idx="264">
                  <c:v>188.58199999999999</c:v>
                </c:pt>
                <c:pt idx="265">
                  <c:v>185.423</c:v>
                </c:pt>
                <c:pt idx="266">
                  <c:v>186.01599999999999</c:v>
                </c:pt>
                <c:pt idx="267">
                  <c:v>180.75800000000001</c:v>
                </c:pt>
                <c:pt idx="268">
                  <c:v>180.267</c:v>
                </c:pt>
                <c:pt idx="269">
                  <c:v>197.172</c:v>
                </c:pt>
                <c:pt idx="270">
                  <c:v>209.328</c:v>
                </c:pt>
                <c:pt idx="271">
                  <c:v>213.529</c:v>
                </c:pt>
                <c:pt idx="272">
                  <c:v>214.518</c:v>
                </c:pt>
                <c:pt idx="273">
                  <c:v>217.16800000000001</c:v>
                </c:pt>
                <c:pt idx="274">
                  <c:v>205.429</c:v>
                </c:pt>
                <c:pt idx="275">
                  <c:v>210.643</c:v>
                </c:pt>
                <c:pt idx="276">
                  <c:v>226.52099999999999</c:v>
                </c:pt>
                <c:pt idx="277">
                  <c:v>228.89400000000001</c:v>
                </c:pt>
                <c:pt idx="278">
                  <c:v>236.667</c:v>
                </c:pt>
                <c:pt idx="279">
                  <c:v>246.18299999999999</c:v>
                </c:pt>
                <c:pt idx="280">
                  <c:v>257.24</c:v>
                </c:pt>
                <c:pt idx="281">
                  <c:v>257.83800000000002</c:v>
                </c:pt>
                <c:pt idx="282">
                  <c:v>249.57</c:v>
                </c:pt>
                <c:pt idx="283">
                  <c:v>262.86399999999998</c:v>
                </c:pt>
                <c:pt idx="284">
                  <c:v>262.935</c:v>
                </c:pt>
                <c:pt idx="285">
                  <c:v>265.20999999999998</c:v>
                </c:pt>
                <c:pt idx="286">
                  <c:v>267.05500000000001</c:v>
                </c:pt>
                <c:pt idx="287">
                  <c:v>271.76</c:v>
                </c:pt>
                <c:pt idx="288">
                  <c:v>263.25700000000001</c:v>
                </c:pt>
                <c:pt idx="289">
                  <c:v>263.72800000000001</c:v>
                </c:pt>
                <c:pt idx="290">
                  <c:v>265.39400000000001</c:v>
                </c:pt>
                <c:pt idx="291">
                  <c:v>266.387</c:v>
                </c:pt>
                <c:pt idx="292">
                  <c:v>263.04500000000002</c:v>
                </c:pt>
                <c:pt idx="293">
                  <c:v>270.38</c:v>
                </c:pt>
                <c:pt idx="294">
                  <c:v>270.80099999999999</c:v>
                </c:pt>
                <c:pt idx="295">
                  <c:v>275.43900000000002</c:v>
                </c:pt>
                <c:pt idx="296">
                  <c:v>264.726</c:v>
                </c:pt>
                <c:pt idx="297">
                  <c:v>276.47399999999999</c:v>
                </c:pt>
                <c:pt idx="298">
                  <c:v>269.87900000000002</c:v>
                </c:pt>
                <c:pt idx="299">
                  <c:v>245.208</c:v>
                </c:pt>
                <c:pt idx="300">
                  <c:v>221.851</c:v>
                </c:pt>
                <c:pt idx="301">
                  <c:v>223.023</c:v>
                </c:pt>
                <c:pt idx="302">
                  <c:v>220.208</c:v>
                </c:pt>
                <c:pt idx="303">
                  <c:v>226.70500000000001</c:v>
                </c:pt>
                <c:pt idx="304">
                  <c:v>229.917</c:v>
                </c:pt>
                <c:pt idx="305">
                  <c:v>236.37899999999999</c:v>
                </c:pt>
                <c:pt idx="306">
                  <c:v>223.11500000000001</c:v>
                </c:pt>
                <c:pt idx="307">
                  <c:v>219.96199999999999</c:v>
                </c:pt>
                <c:pt idx="308">
                  <c:v>218.715</c:v>
                </c:pt>
                <c:pt idx="309">
                  <c:v>220.79499999999999</c:v>
                </c:pt>
                <c:pt idx="310">
                  <c:v>213.57499999999999</c:v>
                </c:pt>
                <c:pt idx="311">
                  <c:v>210.036</c:v>
                </c:pt>
                <c:pt idx="312">
                  <c:v>210.733</c:v>
                </c:pt>
                <c:pt idx="313">
                  <c:v>225.797</c:v>
                </c:pt>
                <c:pt idx="314">
                  <c:v>236.68100000000001</c:v>
                </c:pt>
                <c:pt idx="315">
                  <c:v>245.67099999999999</c:v>
                </c:pt>
                <c:pt idx="316">
                  <c:v>243.68799999999999</c:v>
                </c:pt>
                <c:pt idx="317">
                  <c:v>243.161</c:v>
                </c:pt>
                <c:pt idx="318">
                  <c:v>239.78</c:v>
                </c:pt>
                <c:pt idx="319">
                  <c:v>239.49199999999999</c:v>
                </c:pt>
                <c:pt idx="320">
                  <c:v>234.953</c:v>
                </c:pt>
                <c:pt idx="321">
                  <c:v>235.01599999999999</c:v>
                </c:pt>
                <c:pt idx="322">
                  <c:v>230.80199999999999</c:v>
                </c:pt>
                <c:pt idx="323">
                  <c:v>246.28800000000001</c:v>
                </c:pt>
                <c:pt idx="324">
                  <c:v>254.33</c:v>
                </c:pt>
                <c:pt idx="325">
                  <c:v>262.92899999999997</c:v>
                </c:pt>
                <c:pt idx="326">
                  <c:v>265.49900000000002</c:v>
                </c:pt>
                <c:pt idx="327">
                  <c:v>280.46699999999998</c:v>
                </c:pt>
                <c:pt idx="328">
                  <c:v>274.91699999999997</c:v>
                </c:pt>
                <c:pt idx="329">
                  <c:v>267.83100000000002</c:v>
                </c:pt>
                <c:pt idx="330">
                  <c:v>267.82</c:v>
                </c:pt>
                <c:pt idx="331">
                  <c:v>253.916</c:v>
                </c:pt>
                <c:pt idx="332">
                  <c:v>260.303</c:v>
                </c:pt>
                <c:pt idx="333">
                  <c:v>262.84199999999998</c:v>
                </c:pt>
                <c:pt idx="334">
                  <c:v>260.25</c:v>
                </c:pt>
                <c:pt idx="335">
                  <c:v>270.19299999999998</c:v>
                </c:pt>
                <c:pt idx="336">
                  <c:v>278.60599999999999</c:v>
                </c:pt>
                <c:pt idx="337">
                  <c:v>291.39100000000002</c:v>
                </c:pt>
                <c:pt idx="338">
                  <c:v>307.62599999999998</c:v>
                </c:pt>
                <c:pt idx="339">
                  <c:v>303.22399999999999</c:v>
                </c:pt>
                <c:pt idx="340">
                  <c:v>297.00700000000001</c:v>
                </c:pt>
                <c:pt idx="341">
                  <c:v>278.99900000000002</c:v>
                </c:pt>
                <c:pt idx="342">
                  <c:v>277.33300000000003</c:v>
                </c:pt>
                <c:pt idx="343">
                  <c:v>272.15300000000002</c:v>
                </c:pt>
                <c:pt idx="344">
                  <c:v>249.244</c:v>
                </c:pt>
                <c:pt idx="345">
                  <c:v>246.80600000000001</c:v>
                </c:pt>
                <c:pt idx="346">
                  <c:v>260.29599999999999</c:v>
                </c:pt>
                <c:pt idx="347">
                  <c:v>278.27999999999997</c:v>
                </c:pt>
                <c:pt idx="348">
                  <c:v>291.77199999999999</c:v>
                </c:pt>
                <c:pt idx="349">
                  <c:v>283.52</c:v>
                </c:pt>
                <c:pt idx="350">
                  <c:v>276.20800000000003</c:v>
                </c:pt>
                <c:pt idx="351">
                  <c:v>273.78800000000001</c:v>
                </c:pt>
                <c:pt idx="352">
                  <c:v>279.15800000000002</c:v>
                </c:pt>
                <c:pt idx="353">
                  <c:v>287.63900000000001</c:v>
                </c:pt>
                <c:pt idx="354">
                  <c:v>282.029</c:v>
                </c:pt>
                <c:pt idx="355">
                  <c:v>279.55900000000003</c:v>
                </c:pt>
                <c:pt idx="356">
                  <c:v>279.26900000000001</c:v>
                </c:pt>
                <c:pt idx="357">
                  <c:v>298.77800000000002</c:v>
                </c:pt>
                <c:pt idx="358">
                  <c:v>302.27</c:v>
                </c:pt>
                <c:pt idx="359">
                  <c:v>290.75200000000001</c:v>
                </c:pt>
                <c:pt idx="360">
                  <c:v>266.28699999999998</c:v>
                </c:pt>
                <c:pt idx="361">
                  <c:v>272.91199999999998</c:v>
                </c:pt>
                <c:pt idx="362">
                  <c:v>288.952</c:v>
                </c:pt>
                <c:pt idx="363">
                  <c:v>292.31200000000001</c:v>
                </c:pt>
                <c:pt idx="364">
                  <c:v>295.24200000000002</c:v>
                </c:pt>
                <c:pt idx="365">
                  <c:v>317.23200000000003</c:v>
                </c:pt>
                <c:pt idx="366">
                  <c:v>322.54500000000002</c:v>
                </c:pt>
                <c:pt idx="367">
                  <c:v>322.71800000000002</c:v>
                </c:pt>
                <c:pt idx="368">
                  <c:v>323.00200000000001</c:v>
                </c:pt>
                <c:pt idx="369">
                  <c:v>329.71699999999998</c:v>
                </c:pt>
                <c:pt idx="370">
                  <c:v>328.21899999999999</c:v>
                </c:pt>
                <c:pt idx="371">
                  <c:v>324.07499999999999</c:v>
                </c:pt>
                <c:pt idx="372">
                  <c:v>312.32299999999998</c:v>
                </c:pt>
                <c:pt idx="373">
                  <c:v>313.053</c:v>
                </c:pt>
                <c:pt idx="374">
                  <c:v>329.45499999999998</c:v>
                </c:pt>
                <c:pt idx="375">
                  <c:v>323.83</c:v>
                </c:pt>
                <c:pt idx="376">
                  <c:v>333.58800000000002</c:v>
                </c:pt>
                <c:pt idx="377">
                  <c:v>333.38</c:v>
                </c:pt>
                <c:pt idx="378">
                  <c:v>324.74</c:v>
                </c:pt>
                <c:pt idx="379">
                  <c:v>333.24099999999999</c:v>
                </c:pt>
                <c:pt idx="380">
                  <c:v>329.654</c:v>
                </c:pt>
                <c:pt idx="381">
                  <c:v>352.87099999999998</c:v>
                </c:pt>
                <c:pt idx="382">
                  <c:v>370.43700000000001</c:v>
                </c:pt>
                <c:pt idx="383">
                  <c:v>382.416</c:v>
                </c:pt>
                <c:pt idx="384">
                  <c:v>382.93200000000002</c:v>
                </c:pt>
                <c:pt idx="385">
                  <c:v>359.11700000000002</c:v>
                </c:pt>
                <c:pt idx="386">
                  <c:v>347.82100000000003</c:v>
                </c:pt>
                <c:pt idx="387">
                  <c:v>347.298</c:v>
                </c:pt>
                <c:pt idx="388">
                  <c:v>347.75400000000002</c:v>
                </c:pt>
                <c:pt idx="389">
                  <c:v>345.21300000000002</c:v>
                </c:pt>
                <c:pt idx="390">
                  <c:v>342.42200000000003</c:v>
                </c:pt>
                <c:pt idx="391">
                  <c:v>340.209</c:v>
                </c:pt>
                <c:pt idx="392">
                  <c:v>338.74400000000003</c:v>
                </c:pt>
                <c:pt idx="393">
                  <c:v>338.14800000000002</c:v>
                </c:pt>
                <c:pt idx="394">
                  <c:v>333.61799999999999</c:v>
                </c:pt>
                <c:pt idx="395">
                  <c:v>334.185</c:v>
                </c:pt>
                <c:pt idx="396">
                  <c:v>332.822</c:v>
                </c:pt>
                <c:pt idx="397">
                  <c:v>350.517</c:v>
                </c:pt>
                <c:pt idx="398">
                  <c:v>375.74799999999999</c:v>
                </c:pt>
                <c:pt idx="399">
                  <c:v>382.12099999999998</c:v>
                </c:pt>
                <c:pt idx="400">
                  <c:v>378.60899999999998</c:v>
                </c:pt>
                <c:pt idx="401">
                  <c:v>381.72800000000001</c:v>
                </c:pt>
                <c:pt idx="402">
                  <c:v>372.48500000000001</c:v>
                </c:pt>
                <c:pt idx="403">
                  <c:v>359.84800000000001</c:v>
                </c:pt>
                <c:pt idx="404">
                  <c:v>347.01499999999999</c:v>
                </c:pt>
                <c:pt idx="405">
                  <c:v>358.99700000000001</c:v>
                </c:pt>
                <c:pt idx="406">
                  <c:v>340.15300000000002</c:v>
                </c:pt>
                <c:pt idx="407">
                  <c:v>326.91399999999999</c:v>
                </c:pt>
                <c:pt idx="408">
                  <c:v>323.33499999999998</c:v>
                </c:pt>
                <c:pt idx="409">
                  <c:v>314.84699999999998</c:v>
                </c:pt>
                <c:pt idx="410">
                  <c:v>330.96199999999999</c:v>
                </c:pt>
                <c:pt idx="411">
                  <c:v>340.48500000000001</c:v>
                </c:pt>
                <c:pt idx="412">
                  <c:v>341.47899999999998</c:v>
                </c:pt>
                <c:pt idx="413">
                  <c:v>363.25900000000001</c:v>
                </c:pt>
                <c:pt idx="414">
                  <c:v>343.02600000000001</c:v>
                </c:pt>
                <c:pt idx="415">
                  <c:v>333.70100000000002</c:v>
                </c:pt>
                <c:pt idx="416">
                  <c:v>324.30900000000003</c:v>
                </c:pt>
                <c:pt idx="417">
                  <c:v>305.67200000000003</c:v>
                </c:pt>
                <c:pt idx="418">
                  <c:v>293.221</c:v>
                </c:pt>
                <c:pt idx="419">
                  <c:v>286.97699999999998</c:v>
                </c:pt>
                <c:pt idx="420">
                  <c:v>276.447</c:v>
                </c:pt>
                <c:pt idx="421">
                  <c:v>258.32600000000002</c:v>
                </c:pt>
                <c:pt idx="422">
                  <c:v>256.73200000000003</c:v>
                </c:pt>
                <c:pt idx="423">
                  <c:v>270.255</c:v>
                </c:pt>
                <c:pt idx="424">
                  <c:v>271.51799999999997</c:v>
                </c:pt>
                <c:pt idx="425">
                  <c:v>270.39800000000002</c:v>
                </c:pt>
                <c:pt idx="426">
                  <c:v>277.435</c:v>
                </c:pt>
                <c:pt idx="427">
                  <c:v>296.83199999999999</c:v>
                </c:pt>
                <c:pt idx="428">
                  <c:v>308.55700000000002</c:v>
                </c:pt>
                <c:pt idx="429">
                  <c:v>310.66800000000001</c:v>
                </c:pt>
                <c:pt idx="430">
                  <c:v>315.73099999999999</c:v>
                </c:pt>
                <c:pt idx="431">
                  <c:v>299.21699999999998</c:v>
                </c:pt>
                <c:pt idx="432">
                  <c:v>299.24900000000002</c:v>
                </c:pt>
                <c:pt idx="433">
                  <c:v>297.036</c:v>
                </c:pt>
                <c:pt idx="434">
                  <c:v>292.31799999999998</c:v>
                </c:pt>
                <c:pt idx="435">
                  <c:v>298.23500000000001</c:v>
                </c:pt>
                <c:pt idx="436">
                  <c:v>291.47399999999999</c:v>
                </c:pt>
                <c:pt idx="437">
                  <c:v>285.20400000000001</c:v>
                </c:pt>
                <c:pt idx="438">
                  <c:v>294.63499999999999</c:v>
                </c:pt>
                <c:pt idx="439">
                  <c:v>297.685</c:v>
                </c:pt>
                <c:pt idx="440">
                  <c:v>299.26100000000002</c:v>
                </c:pt>
                <c:pt idx="441">
                  <c:v>299.98599999999999</c:v>
                </c:pt>
                <c:pt idx="442">
                  <c:v>285.99599999999998</c:v>
                </c:pt>
                <c:pt idx="443">
                  <c:v>285.62299999999999</c:v>
                </c:pt>
                <c:pt idx="444">
                  <c:v>286.95499999999998</c:v>
                </c:pt>
                <c:pt idx="445">
                  <c:v>274.98500000000001</c:v>
                </c:pt>
                <c:pt idx="446">
                  <c:v>268.91699999999997</c:v>
                </c:pt>
                <c:pt idx="447">
                  <c:v>270.524</c:v>
                </c:pt>
                <c:pt idx="448">
                  <c:v>278.38200000000001</c:v>
                </c:pt>
                <c:pt idx="449">
                  <c:v>276.94400000000002</c:v>
                </c:pt>
                <c:pt idx="450">
                  <c:v>283.19400000000002</c:v>
                </c:pt>
                <c:pt idx="451">
                  <c:v>273.66899999999998</c:v>
                </c:pt>
                <c:pt idx="452">
                  <c:v>273.15800000000002</c:v>
                </c:pt>
                <c:pt idx="453">
                  <c:v>307.197</c:v>
                </c:pt>
                <c:pt idx="454">
                  <c:v>307.44900000000001</c:v>
                </c:pt>
                <c:pt idx="455">
                  <c:v>302.25799999999998</c:v>
                </c:pt>
                <c:pt idx="456">
                  <c:v>303.755</c:v>
                </c:pt>
                <c:pt idx="457">
                  <c:v>305.44099999999997</c:v>
                </c:pt>
                <c:pt idx="458">
                  <c:v>307.584</c:v>
                </c:pt>
                <c:pt idx="459">
                  <c:v>311.18299999999999</c:v>
                </c:pt>
                <c:pt idx="460">
                  <c:v>315.529</c:v>
                </c:pt>
                <c:pt idx="461">
                  <c:v>319.43200000000002</c:v>
                </c:pt>
                <c:pt idx="462">
                  <c:v>320.42099999999999</c:v>
                </c:pt>
                <c:pt idx="463">
                  <c:v>315.55200000000002</c:v>
                </c:pt>
                <c:pt idx="464">
                  <c:v>319.31299999999999</c:v>
                </c:pt>
                <c:pt idx="465">
                  <c:v>329.55900000000003</c:v>
                </c:pt>
                <c:pt idx="466">
                  <c:v>336.47</c:v>
                </c:pt>
                <c:pt idx="467">
                  <c:v>340.42200000000003</c:v>
                </c:pt>
                <c:pt idx="468">
                  <c:v>339.89499999999998</c:v>
                </c:pt>
                <c:pt idx="469">
                  <c:v>332.46499999999997</c:v>
                </c:pt>
                <c:pt idx="470">
                  <c:v>321.541</c:v>
                </c:pt>
                <c:pt idx="471">
                  <c:v>306.76900000000001</c:v>
                </c:pt>
                <c:pt idx="472">
                  <c:v>300.62299999999999</c:v>
                </c:pt>
                <c:pt idx="473">
                  <c:v>298.98899999999998</c:v>
                </c:pt>
                <c:pt idx="474">
                  <c:v>300.33300000000003</c:v>
                </c:pt>
                <c:pt idx="475">
                  <c:v>298.56299999999999</c:v>
                </c:pt>
                <c:pt idx="476">
                  <c:v>296.80500000000001</c:v>
                </c:pt>
                <c:pt idx="477">
                  <c:v>294.63900000000001</c:v>
                </c:pt>
                <c:pt idx="478">
                  <c:v>297.12900000000002</c:v>
                </c:pt>
                <c:pt idx="479">
                  <c:v>310.38299999999998</c:v>
                </c:pt>
                <c:pt idx="480">
                  <c:v>308.79199999999997</c:v>
                </c:pt>
                <c:pt idx="481">
                  <c:v>308.91899999999998</c:v>
                </c:pt>
                <c:pt idx="482">
                  <c:v>304.01299999999998</c:v>
                </c:pt>
                <c:pt idx="483">
                  <c:v>287.3</c:v>
                </c:pt>
                <c:pt idx="484">
                  <c:v>288.37099999999998</c:v>
                </c:pt>
                <c:pt idx="485">
                  <c:v>282.73700000000002</c:v>
                </c:pt>
                <c:pt idx="486">
                  <c:v>264.339</c:v>
                </c:pt>
                <c:pt idx="487">
                  <c:v>260.86099999999999</c:v>
                </c:pt>
                <c:pt idx="488">
                  <c:v>259.66500000000002</c:v>
                </c:pt>
                <c:pt idx="489">
                  <c:v>263.25299999999999</c:v>
                </c:pt>
                <c:pt idx="490">
                  <c:v>263.43299999999999</c:v>
                </c:pt>
                <c:pt idx="491">
                  <c:v>260.23500000000001</c:v>
                </c:pt>
                <c:pt idx="492">
                  <c:v>254.82400000000001</c:v>
                </c:pt>
                <c:pt idx="493">
                  <c:v>259.38299999999998</c:v>
                </c:pt>
                <c:pt idx="494">
                  <c:v>260.69</c:v>
                </c:pt>
                <c:pt idx="495">
                  <c:v>260.935</c:v>
                </c:pt>
                <c:pt idx="496">
                  <c:v>264.70100000000002</c:v>
                </c:pt>
                <c:pt idx="497">
                  <c:v>285.61</c:v>
                </c:pt>
                <c:pt idx="498">
                  <c:v>288.44400000000002</c:v>
                </c:pt>
                <c:pt idx="499">
                  <c:v>294.44200000000001</c:v>
                </c:pt>
                <c:pt idx="500">
                  <c:v>297.64299999999997</c:v>
                </c:pt>
                <c:pt idx="501">
                  <c:v>294.62900000000002</c:v>
                </c:pt>
                <c:pt idx="502">
                  <c:v>294.35300000000001</c:v>
                </c:pt>
                <c:pt idx="503">
                  <c:v>295.27999999999997</c:v>
                </c:pt>
                <c:pt idx="504">
                  <c:v>295.93900000000002</c:v>
                </c:pt>
                <c:pt idx="505">
                  <c:v>298.005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7B-468C-84C5-FD258F54E7F5}"/>
            </c:ext>
          </c:extLst>
        </c:ser>
        <c:ser>
          <c:idx val="6"/>
          <c:order val="6"/>
          <c:tx>
            <c:strRef>
              <c:f>telefo!$C$56</c:f>
              <c:strCache>
                <c:ptCount val="1"/>
                <c:pt idx="0">
                  <c:v>TELEFO 3 3/4 PERP nc-22-TELEFO 2 7/8 PERP nc-27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telefo!$F$56:$SQ$56</c:f>
              <c:numCache>
                <c:formatCode>0</c:formatCode>
                <c:ptCount val="506"/>
                <c:pt idx="0">
                  <c:v>-39.142999999999972</c:v>
                </c:pt>
                <c:pt idx="1">
                  <c:v>-41.177999999999997</c:v>
                </c:pt>
                <c:pt idx="2">
                  <c:v>-32.962999999999965</c:v>
                </c:pt>
                <c:pt idx="3">
                  <c:v>-29.656000000000006</c:v>
                </c:pt>
                <c:pt idx="4">
                  <c:v>-22.348000000000013</c:v>
                </c:pt>
                <c:pt idx="5">
                  <c:v>-13.641999999999996</c:v>
                </c:pt>
                <c:pt idx="6">
                  <c:v>-6.4090000000000487</c:v>
                </c:pt>
                <c:pt idx="7">
                  <c:v>-3.51400000000001</c:v>
                </c:pt>
                <c:pt idx="8">
                  <c:v>-3.0810000000000173</c:v>
                </c:pt>
                <c:pt idx="9">
                  <c:v>-3.1059999999999945</c:v>
                </c:pt>
                <c:pt idx="10">
                  <c:v>-1.2999999999999545</c:v>
                </c:pt>
                <c:pt idx="11">
                  <c:v>2.125</c:v>
                </c:pt>
                <c:pt idx="12">
                  <c:v>11.903999999999996</c:v>
                </c:pt>
                <c:pt idx="13">
                  <c:v>14.966999999999985</c:v>
                </c:pt>
                <c:pt idx="14">
                  <c:v>12.017999999999972</c:v>
                </c:pt>
                <c:pt idx="15">
                  <c:v>13.675999999999988</c:v>
                </c:pt>
                <c:pt idx="16">
                  <c:v>29.687999999999988</c:v>
                </c:pt>
                <c:pt idx="17">
                  <c:v>24.199000000000012</c:v>
                </c:pt>
                <c:pt idx="18">
                  <c:v>29.657999999999959</c:v>
                </c:pt>
                <c:pt idx="19">
                  <c:v>8.7770000000000437</c:v>
                </c:pt>
                <c:pt idx="20">
                  <c:v>-9.3509999999999991</c:v>
                </c:pt>
                <c:pt idx="21">
                  <c:v>-28.615999999999985</c:v>
                </c:pt>
                <c:pt idx="22">
                  <c:v>-20.370000000000005</c:v>
                </c:pt>
                <c:pt idx="23">
                  <c:v>-15.300999999999988</c:v>
                </c:pt>
                <c:pt idx="24">
                  <c:v>-17.222999999999956</c:v>
                </c:pt>
                <c:pt idx="25">
                  <c:v>-14.611999999999966</c:v>
                </c:pt>
                <c:pt idx="26">
                  <c:v>-13.852000000000032</c:v>
                </c:pt>
                <c:pt idx="27">
                  <c:v>-18.120000000000005</c:v>
                </c:pt>
                <c:pt idx="28">
                  <c:v>-28.129999999999995</c:v>
                </c:pt>
                <c:pt idx="29">
                  <c:v>-28.740000000000009</c:v>
                </c:pt>
                <c:pt idx="30">
                  <c:v>-32.747000000000014</c:v>
                </c:pt>
                <c:pt idx="31">
                  <c:v>-57.680000000000007</c:v>
                </c:pt>
                <c:pt idx="32">
                  <c:v>-29.61099999999999</c:v>
                </c:pt>
                <c:pt idx="33">
                  <c:v>-33.372000000000014</c:v>
                </c:pt>
                <c:pt idx="34">
                  <c:v>-33.887</c:v>
                </c:pt>
                <c:pt idx="35">
                  <c:v>-34.837999999999965</c:v>
                </c:pt>
                <c:pt idx="36">
                  <c:v>-22.990000000000009</c:v>
                </c:pt>
                <c:pt idx="37">
                  <c:v>-20.40100000000001</c:v>
                </c:pt>
                <c:pt idx="38">
                  <c:v>-28.933999999999969</c:v>
                </c:pt>
                <c:pt idx="39">
                  <c:v>-35.843999999999994</c:v>
                </c:pt>
                <c:pt idx="40">
                  <c:v>-50.863</c:v>
                </c:pt>
                <c:pt idx="41">
                  <c:v>-52.343000000000018</c:v>
                </c:pt>
                <c:pt idx="42">
                  <c:v>-68.86099999999999</c:v>
                </c:pt>
                <c:pt idx="43">
                  <c:v>-51.032000000000039</c:v>
                </c:pt>
                <c:pt idx="44">
                  <c:v>-15.194999999999993</c:v>
                </c:pt>
                <c:pt idx="45">
                  <c:v>-13.449999999999989</c:v>
                </c:pt>
                <c:pt idx="46">
                  <c:v>-6.9060000000000059</c:v>
                </c:pt>
                <c:pt idx="47">
                  <c:v>-39.180000000000007</c:v>
                </c:pt>
                <c:pt idx="48">
                  <c:v>-35.168000000000006</c:v>
                </c:pt>
                <c:pt idx="49">
                  <c:v>-41.449999999999989</c:v>
                </c:pt>
                <c:pt idx="50">
                  <c:v>-40.47399999999999</c:v>
                </c:pt>
                <c:pt idx="51">
                  <c:v>-37.370000000000005</c:v>
                </c:pt>
                <c:pt idx="52">
                  <c:v>-35.774000000000001</c:v>
                </c:pt>
                <c:pt idx="53">
                  <c:v>-45.126999999999953</c:v>
                </c:pt>
                <c:pt idx="54">
                  <c:v>-50.642999999999972</c:v>
                </c:pt>
                <c:pt idx="55">
                  <c:v>-66.656000000000006</c:v>
                </c:pt>
                <c:pt idx="56">
                  <c:v>-84.641999999999996</c:v>
                </c:pt>
                <c:pt idx="57">
                  <c:v>-81.718000000000018</c:v>
                </c:pt>
                <c:pt idx="58">
                  <c:v>-107.67200000000003</c:v>
                </c:pt>
                <c:pt idx="59">
                  <c:v>-124.95099999999996</c:v>
                </c:pt>
                <c:pt idx="60">
                  <c:v>-104.18799999999999</c:v>
                </c:pt>
                <c:pt idx="61">
                  <c:v>-57.527999999999963</c:v>
                </c:pt>
                <c:pt idx="62">
                  <c:v>-36.84899999999999</c:v>
                </c:pt>
                <c:pt idx="63">
                  <c:v>-13.754999999999995</c:v>
                </c:pt>
                <c:pt idx="64">
                  <c:v>-12.341000000000008</c:v>
                </c:pt>
                <c:pt idx="65">
                  <c:v>-15.482999999999947</c:v>
                </c:pt>
                <c:pt idx="66">
                  <c:v>-11.035000000000082</c:v>
                </c:pt>
                <c:pt idx="67">
                  <c:v>-10.735000000000014</c:v>
                </c:pt>
                <c:pt idx="68">
                  <c:v>-6.7400000000000091</c:v>
                </c:pt>
                <c:pt idx="69">
                  <c:v>-8.0529999999999973</c:v>
                </c:pt>
                <c:pt idx="70">
                  <c:v>35.040000000000077</c:v>
                </c:pt>
                <c:pt idx="71">
                  <c:v>48.970000000000027</c:v>
                </c:pt>
                <c:pt idx="72">
                  <c:v>85.336999999999989</c:v>
                </c:pt>
                <c:pt idx="73">
                  <c:v>105.52299999999991</c:v>
                </c:pt>
                <c:pt idx="74">
                  <c:v>84.537000000000035</c:v>
                </c:pt>
                <c:pt idx="75">
                  <c:v>131.72399999999993</c:v>
                </c:pt>
                <c:pt idx="76">
                  <c:v>140.51499999999999</c:v>
                </c:pt>
                <c:pt idx="77">
                  <c:v>71.648000000000025</c:v>
                </c:pt>
                <c:pt idx="78">
                  <c:v>0.78900000000004411</c:v>
                </c:pt>
                <c:pt idx="79">
                  <c:v>-26.902000000000044</c:v>
                </c:pt>
                <c:pt idx="80">
                  <c:v>-38.876000000000033</c:v>
                </c:pt>
                <c:pt idx="81">
                  <c:v>-45.327999999999975</c:v>
                </c:pt>
                <c:pt idx="82">
                  <c:v>-45.737000000000023</c:v>
                </c:pt>
                <c:pt idx="83">
                  <c:v>-42.894999999999982</c:v>
                </c:pt>
                <c:pt idx="84">
                  <c:v>-70.726999999999975</c:v>
                </c:pt>
                <c:pt idx="85">
                  <c:v>-83.873999999999995</c:v>
                </c:pt>
                <c:pt idx="86">
                  <c:v>-88.863999999999976</c:v>
                </c:pt>
                <c:pt idx="87">
                  <c:v>-86.244</c:v>
                </c:pt>
                <c:pt idx="88">
                  <c:v>-85.37299999999999</c:v>
                </c:pt>
                <c:pt idx="89">
                  <c:v>-83.575999999999993</c:v>
                </c:pt>
                <c:pt idx="90">
                  <c:v>-103.03199999999998</c:v>
                </c:pt>
                <c:pt idx="91">
                  <c:v>-97.649000000000001</c:v>
                </c:pt>
                <c:pt idx="92">
                  <c:v>-101.03399999999999</c:v>
                </c:pt>
                <c:pt idx="93">
                  <c:v>-104.06700000000001</c:v>
                </c:pt>
                <c:pt idx="94">
                  <c:v>-105.10000000000001</c:v>
                </c:pt>
                <c:pt idx="95">
                  <c:v>-107.07</c:v>
                </c:pt>
                <c:pt idx="96">
                  <c:v>-103.755</c:v>
                </c:pt>
                <c:pt idx="97">
                  <c:v>-103.179</c:v>
                </c:pt>
                <c:pt idx="98">
                  <c:v>-101.50200000000001</c:v>
                </c:pt>
                <c:pt idx="99">
                  <c:v>-101.49199999999999</c:v>
                </c:pt>
                <c:pt idx="100">
                  <c:v>-100.88899999999998</c:v>
                </c:pt>
                <c:pt idx="101">
                  <c:v>-100.494</c:v>
                </c:pt>
                <c:pt idx="102">
                  <c:v>-105.434</c:v>
                </c:pt>
                <c:pt idx="103">
                  <c:v>-112.26900000000001</c:v>
                </c:pt>
                <c:pt idx="104">
                  <c:v>-114.40199999999999</c:v>
                </c:pt>
                <c:pt idx="105">
                  <c:v>-113.18100000000001</c:v>
                </c:pt>
                <c:pt idx="106">
                  <c:v>-111.184</c:v>
                </c:pt>
                <c:pt idx="107">
                  <c:v>-117.18899999999996</c:v>
                </c:pt>
                <c:pt idx="108">
                  <c:v>-122.505</c:v>
                </c:pt>
                <c:pt idx="109">
                  <c:v>-122.58499999999998</c:v>
                </c:pt>
                <c:pt idx="110">
                  <c:v>-121.21699999999998</c:v>
                </c:pt>
                <c:pt idx="111">
                  <c:v>-120.31499999999997</c:v>
                </c:pt>
                <c:pt idx="112">
                  <c:v>-118.197</c:v>
                </c:pt>
                <c:pt idx="113">
                  <c:v>-118.21100000000001</c:v>
                </c:pt>
                <c:pt idx="114">
                  <c:v>-113.67000000000002</c:v>
                </c:pt>
                <c:pt idx="115">
                  <c:v>-111.679</c:v>
                </c:pt>
                <c:pt idx="116">
                  <c:v>-109.691</c:v>
                </c:pt>
                <c:pt idx="117">
                  <c:v>-108.58600000000001</c:v>
                </c:pt>
                <c:pt idx="118">
                  <c:v>-106.57000000000002</c:v>
                </c:pt>
                <c:pt idx="119">
                  <c:v>-107.446</c:v>
                </c:pt>
                <c:pt idx="120">
                  <c:v>-110.41499999999999</c:v>
                </c:pt>
                <c:pt idx="121">
                  <c:v>-112.214</c:v>
                </c:pt>
                <c:pt idx="122">
                  <c:v>-108.24299999999999</c:v>
                </c:pt>
                <c:pt idx="123">
                  <c:v>-111.476</c:v>
                </c:pt>
                <c:pt idx="124">
                  <c:v>-113.131</c:v>
                </c:pt>
                <c:pt idx="125">
                  <c:v>-112.136</c:v>
                </c:pt>
                <c:pt idx="126">
                  <c:v>-114.80000000000001</c:v>
                </c:pt>
                <c:pt idx="127">
                  <c:v>-120.57400000000001</c:v>
                </c:pt>
                <c:pt idx="128">
                  <c:v>-116.04399999999998</c:v>
                </c:pt>
                <c:pt idx="129">
                  <c:v>-117.155</c:v>
                </c:pt>
                <c:pt idx="130">
                  <c:v>-111.607</c:v>
                </c:pt>
                <c:pt idx="131">
                  <c:v>-107.51400000000001</c:v>
                </c:pt>
                <c:pt idx="132">
                  <c:v>-106.93699999999998</c:v>
                </c:pt>
                <c:pt idx="133">
                  <c:v>-107.77799999999999</c:v>
                </c:pt>
                <c:pt idx="134">
                  <c:v>-106.03300000000002</c:v>
                </c:pt>
                <c:pt idx="135">
                  <c:v>-106.59299999999999</c:v>
                </c:pt>
                <c:pt idx="136">
                  <c:v>-107.52499999999998</c:v>
                </c:pt>
                <c:pt idx="137">
                  <c:v>-107.821</c:v>
                </c:pt>
                <c:pt idx="138">
                  <c:v>-106.77800000000002</c:v>
                </c:pt>
                <c:pt idx="139">
                  <c:v>-108.10599999999999</c:v>
                </c:pt>
                <c:pt idx="140">
                  <c:v>-110.785</c:v>
                </c:pt>
                <c:pt idx="141">
                  <c:v>-113.762</c:v>
                </c:pt>
                <c:pt idx="142">
                  <c:v>-112.66999999999999</c:v>
                </c:pt>
                <c:pt idx="143">
                  <c:v>-115.11699999999999</c:v>
                </c:pt>
                <c:pt idx="144">
                  <c:v>-115.96799999999996</c:v>
                </c:pt>
                <c:pt idx="145">
                  <c:v>-115.26900000000001</c:v>
                </c:pt>
                <c:pt idx="146">
                  <c:v>-114.47800000000001</c:v>
                </c:pt>
                <c:pt idx="147">
                  <c:v>-119.12500000000003</c:v>
                </c:pt>
                <c:pt idx="148">
                  <c:v>-117.64600000000002</c:v>
                </c:pt>
                <c:pt idx="149">
                  <c:v>-119.73400000000001</c:v>
                </c:pt>
                <c:pt idx="150">
                  <c:v>-119.22799999999998</c:v>
                </c:pt>
                <c:pt idx="151">
                  <c:v>-128.57</c:v>
                </c:pt>
                <c:pt idx="152">
                  <c:v>-129.631</c:v>
                </c:pt>
                <c:pt idx="153">
                  <c:v>-133.267</c:v>
                </c:pt>
                <c:pt idx="154">
                  <c:v>-131.071</c:v>
                </c:pt>
                <c:pt idx="155">
                  <c:v>-131.16999999999999</c:v>
                </c:pt>
                <c:pt idx="156">
                  <c:v>-131.68</c:v>
                </c:pt>
                <c:pt idx="157">
                  <c:v>-131.01599999999999</c:v>
                </c:pt>
                <c:pt idx="158">
                  <c:v>-130.73000000000002</c:v>
                </c:pt>
                <c:pt idx="159">
                  <c:v>-131.77999999999997</c:v>
                </c:pt>
                <c:pt idx="160">
                  <c:v>-131.77799999999999</c:v>
                </c:pt>
                <c:pt idx="161">
                  <c:v>-132.91500000000002</c:v>
                </c:pt>
                <c:pt idx="162">
                  <c:v>-131.13200000000003</c:v>
                </c:pt>
                <c:pt idx="163">
                  <c:v>-128.25600000000003</c:v>
                </c:pt>
                <c:pt idx="164">
                  <c:v>-126.26500000000001</c:v>
                </c:pt>
                <c:pt idx="165">
                  <c:v>-125.09900000000002</c:v>
                </c:pt>
                <c:pt idx="166">
                  <c:v>-125.899</c:v>
                </c:pt>
                <c:pt idx="167">
                  <c:v>-121.07699999999997</c:v>
                </c:pt>
                <c:pt idx="168">
                  <c:v>-124.03499999999997</c:v>
                </c:pt>
                <c:pt idx="169">
                  <c:v>-122.61999999999998</c:v>
                </c:pt>
                <c:pt idx="170">
                  <c:v>-127.00199999999998</c:v>
                </c:pt>
                <c:pt idx="171">
                  <c:v>-130.97699999999998</c:v>
                </c:pt>
                <c:pt idx="172">
                  <c:v>-131.69699999999997</c:v>
                </c:pt>
                <c:pt idx="173">
                  <c:v>-113.32799999999997</c:v>
                </c:pt>
                <c:pt idx="174">
                  <c:v>-129.70699999999997</c:v>
                </c:pt>
                <c:pt idx="175">
                  <c:v>-128.86799999999997</c:v>
                </c:pt>
                <c:pt idx="176">
                  <c:v>-129.61499999999998</c:v>
                </c:pt>
                <c:pt idx="177">
                  <c:v>-133.14399999999998</c:v>
                </c:pt>
                <c:pt idx="178">
                  <c:v>-133.13</c:v>
                </c:pt>
                <c:pt idx="179">
                  <c:v>-130.21499999999997</c:v>
                </c:pt>
                <c:pt idx="180">
                  <c:v>-129.25499999999997</c:v>
                </c:pt>
                <c:pt idx="181">
                  <c:v>-131.01600000000002</c:v>
                </c:pt>
                <c:pt idx="182">
                  <c:v>-131.33100000000002</c:v>
                </c:pt>
                <c:pt idx="183">
                  <c:v>-128.69900000000001</c:v>
                </c:pt>
                <c:pt idx="184">
                  <c:v>-128.55599999999998</c:v>
                </c:pt>
                <c:pt idx="185">
                  <c:v>-129.38100000000003</c:v>
                </c:pt>
                <c:pt idx="186">
                  <c:v>-125.98400000000001</c:v>
                </c:pt>
                <c:pt idx="187">
                  <c:v>-127.40100000000001</c:v>
                </c:pt>
                <c:pt idx="188">
                  <c:v>-127.60599999999999</c:v>
                </c:pt>
                <c:pt idx="189">
                  <c:v>-129.477</c:v>
                </c:pt>
                <c:pt idx="190">
                  <c:v>-130.80699999999999</c:v>
                </c:pt>
                <c:pt idx="191">
                  <c:v>-129.88</c:v>
                </c:pt>
                <c:pt idx="192">
                  <c:v>-129.977</c:v>
                </c:pt>
                <c:pt idx="193">
                  <c:v>-130.86299999999997</c:v>
                </c:pt>
                <c:pt idx="194">
                  <c:v>-136.31399999999999</c:v>
                </c:pt>
                <c:pt idx="195">
                  <c:v>-134.45899999999997</c:v>
                </c:pt>
                <c:pt idx="196">
                  <c:v>-134.78</c:v>
                </c:pt>
                <c:pt idx="197">
                  <c:v>-137.47800000000004</c:v>
                </c:pt>
                <c:pt idx="198">
                  <c:v>-136.96800000000002</c:v>
                </c:pt>
                <c:pt idx="199">
                  <c:v>-145.57899999999998</c:v>
                </c:pt>
                <c:pt idx="200">
                  <c:v>-144.83900000000003</c:v>
                </c:pt>
                <c:pt idx="201">
                  <c:v>-142.98499999999999</c:v>
                </c:pt>
                <c:pt idx="202">
                  <c:v>-134.85499999999996</c:v>
                </c:pt>
                <c:pt idx="203">
                  <c:v>174.435</c:v>
                </c:pt>
                <c:pt idx="204">
                  <c:v>166.15600000000001</c:v>
                </c:pt>
                <c:pt idx="205">
                  <c:v>151.26499999999999</c:v>
                </c:pt>
                <c:pt idx="206">
                  <c:v>144.685</c:v>
                </c:pt>
                <c:pt idx="207">
                  <c:v>138.845</c:v>
                </c:pt>
                <c:pt idx="208">
                  <c:v>189.04400000000001</c:v>
                </c:pt>
                <c:pt idx="209">
                  <c:v>186.452</c:v>
                </c:pt>
                <c:pt idx="210">
                  <c:v>183.95699999999999</c:v>
                </c:pt>
                <c:pt idx="211">
                  <c:v>181.96100000000001</c:v>
                </c:pt>
                <c:pt idx="212">
                  <c:v>175.566</c:v>
                </c:pt>
                <c:pt idx="213">
                  <c:v>186.99600000000001</c:v>
                </c:pt>
                <c:pt idx="214">
                  <c:v>190.71799999999999</c:v>
                </c:pt>
                <c:pt idx="215">
                  <c:v>177.33799999999999</c:v>
                </c:pt>
                <c:pt idx="216">
                  <c:v>175.619</c:v>
                </c:pt>
                <c:pt idx="217">
                  <c:v>173.98400000000001</c:v>
                </c:pt>
                <c:pt idx="218">
                  <c:v>166.215</c:v>
                </c:pt>
                <c:pt idx="219">
                  <c:v>159.97</c:v>
                </c:pt>
                <c:pt idx="220">
                  <c:v>154.881</c:v>
                </c:pt>
                <c:pt idx="221">
                  <c:v>155.65799999999999</c:v>
                </c:pt>
                <c:pt idx="222">
                  <c:v>156.376</c:v>
                </c:pt>
                <c:pt idx="223">
                  <c:v>173.02</c:v>
                </c:pt>
                <c:pt idx="224">
                  <c:v>185.762</c:v>
                </c:pt>
                <c:pt idx="225">
                  <c:v>196.357</c:v>
                </c:pt>
                <c:pt idx="226">
                  <c:v>212.125</c:v>
                </c:pt>
                <c:pt idx="227">
                  <c:v>220.81100000000001</c:v>
                </c:pt>
                <c:pt idx="228">
                  <c:v>197.00399999999999</c:v>
                </c:pt>
                <c:pt idx="229">
                  <c:v>195.249</c:v>
                </c:pt>
                <c:pt idx="230">
                  <c:v>204.178</c:v>
                </c:pt>
                <c:pt idx="231">
                  <c:v>192.274</c:v>
                </c:pt>
                <c:pt idx="232">
                  <c:v>195.297</c:v>
                </c:pt>
                <c:pt idx="233">
                  <c:v>205.697</c:v>
                </c:pt>
                <c:pt idx="234">
                  <c:v>210.63</c:v>
                </c:pt>
                <c:pt idx="235">
                  <c:v>224.57900000000001</c:v>
                </c:pt>
                <c:pt idx="236">
                  <c:v>214.14</c:v>
                </c:pt>
                <c:pt idx="237">
                  <c:v>200.334</c:v>
                </c:pt>
                <c:pt idx="238">
                  <c:v>192.43799999999999</c:v>
                </c:pt>
                <c:pt idx="239">
                  <c:v>190.02699999999999</c:v>
                </c:pt>
                <c:pt idx="240">
                  <c:v>176.81800000000001</c:v>
                </c:pt>
                <c:pt idx="241">
                  <c:v>174.75800000000001</c:v>
                </c:pt>
                <c:pt idx="242">
                  <c:v>170.45</c:v>
                </c:pt>
                <c:pt idx="243">
                  <c:v>185.517</c:v>
                </c:pt>
                <c:pt idx="244">
                  <c:v>201.67</c:v>
                </c:pt>
                <c:pt idx="245">
                  <c:v>206.565</c:v>
                </c:pt>
                <c:pt idx="246">
                  <c:v>208.69</c:v>
                </c:pt>
                <c:pt idx="247">
                  <c:v>206.65799999999999</c:v>
                </c:pt>
                <c:pt idx="248">
                  <c:v>193.649</c:v>
                </c:pt>
                <c:pt idx="249">
                  <c:v>190.435</c:v>
                </c:pt>
                <c:pt idx="250">
                  <c:v>192.321</c:v>
                </c:pt>
                <c:pt idx="251">
                  <c:v>191.893</c:v>
                </c:pt>
                <c:pt idx="252">
                  <c:v>192.92500000000001</c:v>
                </c:pt>
                <c:pt idx="253">
                  <c:v>198.899</c:v>
                </c:pt>
                <c:pt idx="254">
                  <c:v>198.91900000000001</c:v>
                </c:pt>
                <c:pt idx="255">
                  <c:v>191.648</c:v>
                </c:pt>
                <c:pt idx="256">
                  <c:v>183.03200000000001</c:v>
                </c:pt>
                <c:pt idx="257">
                  <c:v>176.54</c:v>
                </c:pt>
                <c:pt idx="258">
                  <c:v>175.685</c:v>
                </c:pt>
                <c:pt idx="259">
                  <c:v>177.46100000000001</c:v>
                </c:pt>
                <c:pt idx="260">
                  <c:v>177.00200000000001</c:v>
                </c:pt>
                <c:pt idx="261">
                  <c:v>183.36500000000001</c:v>
                </c:pt>
                <c:pt idx="262">
                  <c:v>191.334</c:v>
                </c:pt>
                <c:pt idx="263">
                  <c:v>198.09299999999999</c:v>
                </c:pt>
                <c:pt idx="264">
                  <c:v>188.58199999999999</c:v>
                </c:pt>
                <c:pt idx="265">
                  <c:v>185.423</c:v>
                </c:pt>
                <c:pt idx="266">
                  <c:v>186.01599999999999</c:v>
                </c:pt>
                <c:pt idx="267">
                  <c:v>180.75800000000001</c:v>
                </c:pt>
                <c:pt idx="268">
                  <c:v>180.267</c:v>
                </c:pt>
                <c:pt idx="269">
                  <c:v>197.172</c:v>
                </c:pt>
                <c:pt idx="270">
                  <c:v>209.328</c:v>
                </c:pt>
                <c:pt idx="271">
                  <c:v>213.529</c:v>
                </c:pt>
                <c:pt idx="272">
                  <c:v>214.518</c:v>
                </c:pt>
                <c:pt idx="273">
                  <c:v>217.16800000000001</c:v>
                </c:pt>
                <c:pt idx="274">
                  <c:v>205.429</c:v>
                </c:pt>
                <c:pt idx="275">
                  <c:v>210.643</c:v>
                </c:pt>
                <c:pt idx="276">
                  <c:v>226.52099999999999</c:v>
                </c:pt>
                <c:pt idx="277">
                  <c:v>228.89400000000001</c:v>
                </c:pt>
                <c:pt idx="278">
                  <c:v>236.667</c:v>
                </c:pt>
                <c:pt idx="279">
                  <c:v>246.18299999999999</c:v>
                </c:pt>
                <c:pt idx="280">
                  <c:v>257.24</c:v>
                </c:pt>
                <c:pt idx="281">
                  <c:v>257.83800000000002</c:v>
                </c:pt>
                <c:pt idx="282">
                  <c:v>249.57</c:v>
                </c:pt>
                <c:pt idx="283">
                  <c:v>262.86399999999998</c:v>
                </c:pt>
                <c:pt idx="284">
                  <c:v>262.935</c:v>
                </c:pt>
                <c:pt idx="285">
                  <c:v>265.20999999999998</c:v>
                </c:pt>
                <c:pt idx="286">
                  <c:v>267.05500000000001</c:v>
                </c:pt>
                <c:pt idx="287">
                  <c:v>271.76</c:v>
                </c:pt>
                <c:pt idx="288">
                  <c:v>263.25700000000001</c:v>
                </c:pt>
                <c:pt idx="289">
                  <c:v>263.72800000000001</c:v>
                </c:pt>
                <c:pt idx="290">
                  <c:v>265.39400000000001</c:v>
                </c:pt>
                <c:pt idx="291">
                  <c:v>266.387</c:v>
                </c:pt>
                <c:pt idx="292">
                  <c:v>263.04500000000002</c:v>
                </c:pt>
                <c:pt idx="293">
                  <c:v>270.38</c:v>
                </c:pt>
                <c:pt idx="294">
                  <c:v>270.80099999999999</c:v>
                </c:pt>
                <c:pt idx="295">
                  <c:v>275.43900000000002</c:v>
                </c:pt>
                <c:pt idx="296">
                  <c:v>264.726</c:v>
                </c:pt>
                <c:pt idx="297">
                  <c:v>276.47399999999999</c:v>
                </c:pt>
                <c:pt idx="298">
                  <c:v>269.87900000000002</c:v>
                </c:pt>
                <c:pt idx="299">
                  <c:v>245.208</c:v>
                </c:pt>
                <c:pt idx="300">
                  <c:v>221.851</c:v>
                </c:pt>
                <c:pt idx="301">
                  <c:v>223.023</c:v>
                </c:pt>
                <c:pt idx="302">
                  <c:v>220.208</c:v>
                </c:pt>
                <c:pt idx="303">
                  <c:v>226.70500000000001</c:v>
                </c:pt>
                <c:pt idx="304">
                  <c:v>229.917</c:v>
                </c:pt>
                <c:pt idx="305">
                  <c:v>236.37899999999999</c:v>
                </c:pt>
                <c:pt idx="306">
                  <c:v>223.11500000000001</c:v>
                </c:pt>
                <c:pt idx="307">
                  <c:v>219.96199999999999</c:v>
                </c:pt>
                <c:pt idx="308">
                  <c:v>218.715</c:v>
                </c:pt>
                <c:pt idx="309">
                  <c:v>220.79499999999999</c:v>
                </c:pt>
                <c:pt idx="310">
                  <c:v>213.57499999999999</c:v>
                </c:pt>
                <c:pt idx="311">
                  <c:v>210.036</c:v>
                </c:pt>
                <c:pt idx="312">
                  <c:v>210.733</c:v>
                </c:pt>
                <c:pt idx="313">
                  <c:v>225.797</c:v>
                </c:pt>
                <c:pt idx="314">
                  <c:v>236.68100000000001</c:v>
                </c:pt>
                <c:pt idx="315">
                  <c:v>245.67099999999999</c:v>
                </c:pt>
                <c:pt idx="316">
                  <c:v>243.68799999999999</c:v>
                </c:pt>
                <c:pt idx="317">
                  <c:v>243.161</c:v>
                </c:pt>
                <c:pt idx="318">
                  <c:v>239.78</c:v>
                </c:pt>
                <c:pt idx="319">
                  <c:v>239.49199999999999</c:v>
                </c:pt>
                <c:pt idx="320">
                  <c:v>234.953</c:v>
                </c:pt>
                <c:pt idx="321">
                  <c:v>235.01599999999999</c:v>
                </c:pt>
                <c:pt idx="322">
                  <c:v>230.80199999999999</c:v>
                </c:pt>
                <c:pt idx="323">
                  <c:v>246.28800000000001</c:v>
                </c:pt>
                <c:pt idx="324">
                  <c:v>254.33</c:v>
                </c:pt>
                <c:pt idx="325">
                  <c:v>262.92899999999997</c:v>
                </c:pt>
                <c:pt idx="326">
                  <c:v>265.49900000000002</c:v>
                </c:pt>
                <c:pt idx="327">
                  <c:v>280.46699999999998</c:v>
                </c:pt>
                <c:pt idx="328">
                  <c:v>274.91699999999997</c:v>
                </c:pt>
                <c:pt idx="329">
                  <c:v>267.83100000000002</c:v>
                </c:pt>
                <c:pt idx="330">
                  <c:v>267.82</c:v>
                </c:pt>
                <c:pt idx="331">
                  <c:v>253.916</c:v>
                </c:pt>
                <c:pt idx="332">
                  <c:v>260.303</c:v>
                </c:pt>
                <c:pt idx="333">
                  <c:v>262.84199999999998</c:v>
                </c:pt>
                <c:pt idx="334">
                  <c:v>260.25</c:v>
                </c:pt>
                <c:pt idx="335">
                  <c:v>270.19299999999998</c:v>
                </c:pt>
                <c:pt idx="336">
                  <c:v>278.60599999999999</c:v>
                </c:pt>
                <c:pt idx="337">
                  <c:v>291.39100000000002</c:v>
                </c:pt>
                <c:pt idx="338">
                  <c:v>307.62599999999998</c:v>
                </c:pt>
                <c:pt idx="339">
                  <c:v>303.22399999999999</c:v>
                </c:pt>
                <c:pt idx="340">
                  <c:v>297.00700000000001</c:v>
                </c:pt>
                <c:pt idx="341">
                  <c:v>278.99900000000002</c:v>
                </c:pt>
                <c:pt idx="342">
                  <c:v>277.33300000000003</c:v>
                </c:pt>
                <c:pt idx="343">
                  <c:v>272.15300000000002</c:v>
                </c:pt>
                <c:pt idx="344">
                  <c:v>249.244</c:v>
                </c:pt>
                <c:pt idx="345">
                  <c:v>246.80600000000001</c:v>
                </c:pt>
                <c:pt idx="346">
                  <c:v>260.29599999999999</c:v>
                </c:pt>
                <c:pt idx="347">
                  <c:v>278.27999999999997</c:v>
                </c:pt>
                <c:pt idx="348">
                  <c:v>291.77199999999999</c:v>
                </c:pt>
                <c:pt idx="349">
                  <c:v>283.52</c:v>
                </c:pt>
                <c:pt idx="350">
                  <c:v>276.20800000000003</c:v>
                </c:pt>
                <c:pt idx="351">
                  <c:v>273.78800000000001</c:v>
                </c:pt>
                <c:pt idx="352">
                  <c:v>279.15800000000002</c:v>
                </c:pt>
                <c:pt idx="353">
                  <c:v>287.63900000000001</c:v>
                </c:pt>
                <c:pt idx="354">
                  <c:v>282.029</c:v>
                </c:pt>
                <c:pt idx="355">
                  <c:v>279.55900000000003</c:v>
                </c:pt>
                <c:pt idx="356">
                  <c:v>279.26900000000001</c:v>
                </c:pt>
                <c:pt idx="357">
                  <c:v>298.77800000000002</c:v>
                </c:pt>
                <c:pt idx="358">
                  <c:v>302.27</c:v>
                </c:pt>
                <c:pt idx="359">
                  <c:v>290.75200000000001</c:v>
                </c:pt>
                <c:pt idx="360">
                  <c:v>266.28699999999998</c:v>
                </c:pt>
                <c:pt idx="361">
                  <c:v>272.91199999999998</c:v>
                </c:pt>
                <c:pt idx="362">
                  <c:v>288.952</c:v>
                </c:pt>
                <c:pt idx="363">
                  <c:v>292.31200000000001</c:v>
                </c:pt>
                <c:pt idx="364">
                  <c:v>295.24200000000002</c:v>
                </c:pt>
                <c:pt idx="365">
                  <c:v>317.23200000000003</c:v>
                </c:pt>
                <c:pt idx="366">
                  <c:v>322.54500000000002</c:v>
                </c:pt>
                <c:pt idx="367">
                  <c:v>322.71800000000002</c:v>
                </c:pt>
                <c:pt idx="368">
                  <c:v>323.00200000000001</c:v>
                </c:pt>
                <c:pt idx="369">
                  <c:v>329.71699999999998</c:v>
                </c:pt>
                <c:pt idx="370">
                  <c:v>328.21899999999999</c:v>
                </c:pt>
                <c:pt idx="371">
                  <c:v>324.07499999999999</c:v>
                </c:pt>
                <c:pt idx="372">
                  <c:v>312.32299999999998</c:v>
                </c:pt>
                <c:pt idx="373">
                  <c:v>313.053</c:v>
                </c:pt>
                <c:pt idx="374">
                  <c:v>329.45499999999998</c:v>
                </c:pt>
                <c:pt idx="375">
                  <c:v>323.83</c:v>
                </c:pt>
                <c:pt idx="376">
                  <c:v>333.58800000000002</c:v>
                </c:pt>
                <c:pt idx="377">
                  <c:v>333.38</c:v>
                </c:pt>
                <c:pt idx="378">
                  <c:v>324.74</c:v>
                </c:pt>
                <c:pt idx="379">
                  <c:v>333.24099999999999</c:v>
                </c:pt>
                <c:pt idx="380">
                  <c:v>329.654</c:v>
                </c:pt>
                <c:pt idx="381">
                  <c:v>352.87099999999998</c:v>
                </c:pt>
                <c:pt idx="382">
                  <c:v>370.43700000000001</c:v>
                </c:pt>
                <c:pt idx="383">
                  <c:v>382.416</c:v>
                </c:pt>
                <c:pt idx="384">
                  <c:v>382.93200000000002</c:v>
                </c:pt>
                <c:pt idx="385">
                  <c:v>359.11700000000002</c:v>
                </c:pt>
                <c:pt idx="386">
                  <c:v>347.82100000000003</c:v>
                </c:pt>
                <c:pt idx="387">
                  <c:v>347.298</c:v>
                </c:pt>
                <c:pt idx="388">
                  <c:v>347.75400000000002</c:v>
                </c:pt>
                <c:pt idx="389">
                  <c:v>345.21300000000002</c:v>
                </c:pt>
                <c:pt idx="390">
                  <c:v>342.42200000000003</c:v>
                </c:pt>
                <c:pt idx="391">
                  <c:v>340.209</c:v>
                </c:pt>
                <c:pt idx="392">
                  <c:v>338.74400000000003</c:v>
                </c:pt>
                <c:pt idx="393">
                  <c:v>338.14800000000002</c:v>
                </c:pt>
                <c:pt idx="394">
                  <c:v>333.61799999999999</c:v>
                </c:pt>
                <c:pt idx="395">
                  <c:v>334.185</c:v>
                </c:pt>
                <c:pt idx="396">
                  <c:v>332.822</c:v>
                </c:pt>
                <c:pt idx="397">
                  <c:v>350.517</c:v>
                </c:pt>
                <c:pt idx="398">
                  <c:v>375.74799999999999</c:v>
                </c:pt>
                <c:pt idx="399">
                  <c:v>382.12099999999998</c:v>
                </c:pt>
                <c:pt idx="400">
                  <c:v>378.60899999999998</c:v>
                </c:pt>
                <c:pt idx="401">
                  <c:v>381.72800000000001</c:v>
                </c:pt>
                <c:pt idx="402">
                  <c:v>372.48500000000001</c:v>
                </c:pt>
                <c:pt idx="403">
                  <c:v>359.84800000000001</c:v>
                </c:pt>
                <c:pt idx="404">
                  <c:v>347.01499999999999</c:v>
                </c:pt>
                <c:pt idx="405">
                  <c:v>358.99700000000001</c:v>
                </c:pt>
                <c:pt idx="406">
                  <c:v>340.15300000000002</c:v>
                </c:pt>
                <c:pt idx="407">
                  <c:v>326.91399999999999</c:v>
                </c:pt>
                <c:pt idx="408">
                  <c:v>323.33499999999998</c:v>
                </c:pt>
                <c:pt idx="409">
                  <c:v>314.84699999999998</c:v>
                </c:pt>
                <c:pt idx="410">
                  <c:v>330.96199999999999</c:v>
                </c:pt>
                <c:pt idx="411">
                  <c:v>340.48500000000001</c:v>
                </c:pt>
                <c:pt idx="412">
                  <c:v>341.47899999999998</c:v>
                </c:pt>
                <c:pt idx="413">
                  <c:v>363.25900000000001</c:v>
                </c:pt>
                <c:pt idx="414">
                  <c:v>343.02600000000001</c:v>
                </c:pt>
                <c:pt idx="415">
                  <c:v>333.70100000000002</c:v>
                </c:pt>
                <c:pt idx="416">
                  <c:v>324.30900000000003</c:v>
                </c:pt>
                <c:pt idx="417">
                  <c:v>305.67200000000003</c:v>
                </c:pt>
                <c:pt idx="418">
                  <c:v>293.221</c:v>
                </c:pt>
                <c:pt idx="419">
                  <c:v>286.97699999999998</c:v>
                </c:pt>
                <c:pt idx="420">
                  <c:v>276.447</c:v>
                </c:pt>
                <c:pt idx="421">
                  <c:v>258.32600000000002</c:v>
                </c:pt>
                <c:pt idx="422">
                  <c:v>256.73200000000003</c:v>
                </c:pt>
                <c:pt idx="423">
                  <c:v>270.255</c:v>
                </c:pt>
                <c:pt idx="424">
                  <c:v>271.51799999999997</c:v>
                </c:pt>
                <c:pt idx="425">
                  <c:v>270.39800000000002</c:v>
                </c:pt>
                <c:pt idx="426">
                  <c:v>277.435</c:v>
                </c:pt>
                <c:pt idx="427">
                  <c:v>296.83199999999999</c:v>
                </c:pt>
                <c:pt idx="428">
                  <c:v>308.55700000000002</c:v>
                </c:pt>
                <c:pt idx="429">
                  <c:v>310.66800000000001</c:v>
                </c:pt>
                <c:pt idx="430">
                  <c:v>315.73099999999999</c:v>
                </c:pt>
                <c:pt idx="431">
                  <c:v>299.21699999999998</c:v>
                </c:pt>
                <c:pt idx="432">
                  <c:v>299.24900000000002</c:v>
                </c:pt>
                <c:pt idx="433">
                  <c:v>297.036</c:v>
                </c:pt>
                <c:pt idx="434">
                  <c:v>292.31799999999998</c:v>
                </c:pt>
                <c:pt idx="435">
                  <c:v>298.23500000000001</c:v>
                </c:pt>
                <c:pt idx="436">
                  <c:v>291.47399999999999</c:v>
                </c:pt>
                <c:pt idx="437">
                  <c:v>285.20400000000001</c:v>
                </c:pt>
                <c:pt idx="438">
                  <c:v>294.63499999999999</c:v>
                </c:pt>
                <c:pt idx="439">
                  <c:v>297.685</c:v>
                </c:pt>
                <c:pt idx="440">
                  <c:v>299.26100000000002</c:v>
                </c:pt>
                <c:pt idx="441">
                  <c:v>299.98599999999999</c:v>
                </c:pt>
                <c:pt idx="442">
                  <c:v>285.99599999999998</c:v>
                </c:pt>
                <c:pt idx="443">
                  <c:v>285.62299999999999</c:v>
                </c:pt>
                <c:pt idx="444">
                  <c:v>286.95499999999998</c:v>
                </c:pt>
                <c:pt idx="445">
                  <c:v>274.98500000000001</c:v>
                </c:pt>
                <c:pt idx="446">
                  <c:v>268.91699999999997</c:v>
                </c:pt>
                <c:pt idx="447">
                  <c:v>270.524</c:v>
                </c:pt>
                <c:pt idx="448">
                  <c:v>278.38200000000001</c:v>
                </c:pt>
                <c:pt idx="449">
                  <c:v>276.94400000000002</c:v>
                </c:pt>
                <c:pt idx="450">
                  <c:v>283.19400000000002</c:v>
                </c:pt>
                <c:pt idx="451">
                  <c:v>273.66899999999998</c:v>
                </c:pt>
                <c:pt idx="452">
                  <c:v>273.15800000000002</c:v>
                </c:pt>
                <c:pt idx="453">
                  <c:v>307.197</c:v>
                </c:pt>
                <c:pt idx="454">
                  <c:v>307.44900000000001</c:v>
                </c:pt>
                <c:pt idx="455">
                  <c:v>302.25799999999998</c:v>
                </c:pt>
                <c:pt idx="456">
                  <c:v>303.755</c:v>
                </c:pt>
                <c:pt idx="457">
                  <c:v>305.44099999999997</c:v>
                </c:pt>
                <c:pt idx="458">
                  <c:v>307.584</c:v>
                </c:pt>
                <c:pt idx="459">
                  <c:v>311.18299999999999</c:v>
                </c:pt>
                <c:pt idx="460">
                  <c:v>315.529</c:v>
                </c:pt>
                <c:pt idx="461">
                  <c:v>319.43200000000002</c:v>
                </c:pt>
                <c:pt idx="462">
                  <c:v>320.42099999999999</c:v>
                </c:pt>
                <c:pt idx="463">
                  <c:v>315.55200000000002</c:v>
                </c:pt>
                <c:pt idx="464">
                  <c:v>319.31299999999999</c:v>
                </c:pt>
                <c:pt idx="465">
                  <c:v>329.55900000000003</c:v>
                </c:pt>
                <c:pt idx="466">
                  <c:v>336.47</c:v>
                </c:pt>
                <c:pt idx="467">
                  <c:v>340.42200000000003</c:v>
                </c:pt>
                <c:pt idx="468">
                  <c:v>339.89499999999998</c:v>
                </c:pt>
                <c:pt idx="469">
                  <c:v>332.46499999999997</c:v>
                </c:pt>
                <c:pt idx="470">
                  <c:v>321.541</c:v>
                </c:pt>
                <c:pt idx="471">
                  <c:v>306.76900000000001</c:v>
                </c:pt>
                <c:pt idx="472">
                  <c:v>300.62299999999999</c:v>
                </c:pt>
                <c:pt idx="473">
                  <c:v>298.98899999999998</c:v>
                </c:pt>
                <c:pt idx="474">
                  <c:v>300.33300000000003</c:v>
                </c:pt>
                <c:pt idx="475">
                  <c:v>298.56299999999999</c:v>
                </c:pt>
                <c:pt idx="476">
                  <c:v>296.80500000000001</c:v>
                </c:pt>
                <c:pt idx="477">
                  <c:v>294.63900000000001</c:v>
                </c:pt>
                <c:pt idx="478">
                  <c:v>297.12900000000002</c:v>
                </c:pt>
                <c:pt idx="479">
                  <c:v>310.38299999999998</c:v>
                </c:pt>
                <c:pt idx="480">
                  <c:v>308.79199999999997</c:v>
                </c:pt>
                <c:pt idx="481">
                  <c:v>308.91899999999998</c:v>
                </c:pt>
                <c:pt idx="482">
                  <c:v>304.01299999999998</c:v>
                </c:pt>
                <c:pt idx="483">
                  <c:v>287.3</c:v>
                </c:pt>
                <c:pt idx="484">
                  <c:v>288.37099999999998</c:v>
                </c:pt>
                <c:pt idx="485">
                  <c:v>282.73700000000002</c:v>
                </c:pt>
                <c:pt idx="486">
                  <c:v>264.339</c:v>
                </c:pt>
                <c:pt idx="487">
                  <c:v>260.86099999999999</c:v>
                </c:pt>
                <c:pt idx="488">
                  <c:v>259.66500000000002</c:v>
                </c:pt>
                <c:pt idx="489">
                  <c:v>263.25299999999999</c:v>
                </c:pt>
                <c:pt idx="490">
                  <c:v>263.43299999999999</c:v>
                </c:pt>
                <c:pt idx="491">
                  <c:v>260.23500000000001</c:v>
                </c:pt>
                <c:pt idx="492">
                  <c:v>254.82400000000001</c:v>
                </c:pt>
                <c:pt idx="493">
                  <c:v>259.38299999999998</c:v>
                </c:pt>
                <c:pt idx="494">
                  <c:v>260.69</c:v>
                </c:pt>
                <c:pt idx="495">
                  <c:v>260.935</c:v>
                </c:pt>
                <c:pt idx="496">
                  <c:v>264.70100000000002</c:v>
                </c:pt>
                <c:pt idx="497">
                  <c:v>285.61</c:v>
                </c:pt>
                <c:pt idx="498">
                  <c:v>288.44400000000002</c:v>
                </c:pt>
                <c:pt idx="499">
                  <c:v>294.44200000000001</c:v>
                </c:pt>
                <c:pt idx="500">
                  <c:v>297.64299999999997</c:v>
                </c:pt>
                <c:pt idx="501">
                  <c:v>294.62900000000002</c:v>
                </c:pt>
                <c:pt idx="502">
                  <c:v>294.35300000000001</c:v>
                </c:pt>
                <c:pt idx="503">
                  <c:v>295.27999999999997</c:v>
                </c:pt>
                <c:pt idx="504">
                  <c:v>295.93900000000002</c:v>
                </c:pt>
                <c:pt idx="505">
                  <c:v>298.005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7B-468C-84C5-FD258F54E7F5}"/>
            </c:ext>
          </c:extLst>
        </c:ser>
        <c:ser>
          <c:idx val="7"/>
          <c:order val="7"/>
          <c:tx>
            <c:strRef>
              <c:f>telefo!#REF!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telefo!#REF!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7B-468C-84C5-FD258F54E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998083054130899E-2"/>
          <c:y val="0.11834319526627218"/>
          <c:w val="0.90236301613006831"/>
          <c:h val="0.8032180296989504"/>
        </c:manualLayout>
      </c:layout>
      <c:scatterChart>
        <c:scatterStyle val="lineMarker"/>
        <c:varyColors val="0"/>
        <c:ser>
          <c:idx val="0"/>
          <c:order val="0"/>
          <c:tx>
            <c:strRef>
              <c:f>telefo!$F$31</c:f>
              <c:strCache>
                <c:ptCount val="1"/>
                <c:pt idx="0">
                  <c:v>06/07/2020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telefo!$E$32:$E$39</c:f>
              <c:numCache>
                <c:formatCode>dd\ mmm\ yy</c:formatCode>
                <c:ptCount val="8"/>
                <c:pt idx="0">
                  <c:v>44635</c:v>
                </c:pt>
                <c:pt idx="1">
                  <c:v>44992</c:v>
                </c:pt>
                <c:pt idx="2">
                  <c:v>45173</c:v>
                </c:pt>
                <c:pt idx="3">
                  <c:v>45382</c:v>
                </c:pt>
                <c:pt idx="4">
                  <c:v>45640</c:v>
                </c:pt>
                <c:pt idx="5">
                  <c:v>46195</c:v>
                </c:pt>
                <c:pt idx="6">
                  <c:v>46423</c:v>
                </c:pt>
                <c:pt idx="7">
                  <c:v>46562</c:v>
                </c:pt>
              </c:numCache>
            </c:numRef>
          </c:xVal>
          <c:yVal>
            <c:numRef>
              <c:f>telefo!$F$32:$F$39</c:f>
              <c:numCache>
                <c:formatCode>0</c:formatCode>
                <c:ptCount val="8"/>
                <c:pt idx="0">
                  <c:v>335.44400000000002</c:v>
                </c:pt>
                <c:pt idx="1">
                  <c:v>241.74</c:v>
                </c:pt>
                <c:pt idx="2">
                  <c:v>353.255</c:v>
                </c:pt>
                <c:pt idx="3">
                  <c:v>347.584</c:v>
                </c:pt>
                <c:pt idx="4">
                  <c:v>355.26900000000001</c:v>
                </c:pt>
                <c:pt idx="5">
                  <c:v>316.22300000000001</c:v>
                </c:pt>
                <c:pt idx="6">
                  <c:v>346.93</c:v>
                </c:pt>
                <c:pt idx="7">
                  <c:v>374.58699999999999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87-4A46-87B5-B33B44B4CA47}"/>
            </c:ext>
          </c:extLst>
        </c:ser>
        <c:ser>
          <c:idx val="1"/>
          <c:order val="1"/>
          <c:tx>
            <c:strRef>
              <c:f>telefo!$S$31</c:f>
              <c:strCache>
                <c:ptCount val="1"/>
                <c:pt idx="0">
                  <c:v>04/06/2020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telefo!$E$32:$E$39</c:f>
              <c:numCache>
                <c:formatCode>dd\ mmm\ yy</c:formatCode>
                <c:ptCount val="8"/>
                <c:pt idx="0">
                  <c:v>44635</c:v>
                </c:pt>
                <c:pt idx="1">
                  <c:v>44992</c:v>
                </c:pt>
                <c:pt idx="2">
                  <c:v>45173</c:v>
                </c:pt>
                <c:pt idx="3">
                  <c:v>45382</c:v>
                </c:pt>
                <c:pt idx="4">
                  <c:v>45640</c:v>
                </c:pt>
                <c:pt idx="5">
                  <c:v>46195</c:v>
                </c:pt>
                <c:pt idx="6">
                  <c:v>46423</c:v>
                </c:pt>
                <c:pt idx="7">
                  <c:v>46562</c:v>
                </c:pt>
              </c:numCache>
            </c:numRef>
          </c:xVal>
          <c:yVal>
            <c:numRef>
              <c:f>telefo!$S$32:$S$39</c:f>
              <c:numCache>
                <c:formatCode>0</c:formatCode>
                <c:ptCount val="8"/>
                <c:pt idx="0">
                  <c:v>381.197</c:v>
                </c:pt>
                <c:pt idx="1">
                  <c:v>246.93100000000001</c:v>
                </c:pt>
                <c:pt idx="2">
                  <c:v>393.03300000000002</c:v>
                </c:pt>
                <c:pt idx="3">
                  <c:v>378.11200000000002</c:v>
                </c:pt>
                <c:pt idx="4">
                  <c:v>367.21899999999999</c:v>
                </c:pt>
                <c:pt idx="5">
                  <c:v>320.28899999999999</c:v>
                </c:pt>
                <c:pt idx="6">
                  <c:v>350.56700000000001</c:v>
                </c:pt>
                <c:pt idx="7">
                  <c:v>366.23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87-4A46-87B5-B33B44B4CA47}"/>
            </c:ext>
          </c:extLst>
        </c:ser>
        <c:ser>
          <c:idx val="2"/>
          <c:order val="2"/>
          <c:tx>
            <c:strRef>
              <c:f>telefo!$AI$31</c:f>
              <c:strCache>
                <c:ptCount val="1"/>
                <c:pt idx="0">
                  <c:v>12/05/2020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telefo!$E$32:$E$39</c:f>
              <c:numCache>
                <c:formatCode>dd\ mmm\ yy</c:formatCode>
                <c:ptCount val="8"/>
                <c:pt idx="0">
                  <c:v>44635</c:v>
                </c:pt>
                <c:pt idx="1">
                  <c:v>44992</c:v>
                </c:pt>
                <c:pt idx="2">
                  <c:v>45173</c:v>
                </c:pt>
                <c:pt idx="3">
                  <c:v>45382</c:v>
                </c:pt>
                <c:pt idx="4">
                  <c:v>45640</c:v>
                </c:pt>
                <c:pt idx="5">
                  <c:v>46195</c:v>
                </c:pt>
                <c:pt idx="6">
                  <c:v>46423</c:v>
                </c:pt>
                <c:pt idx="7">
                  <c:v>46562</c:v>
                </c:pt>
              </c:numCache>
            </c:numRef>
          </c:xVal>
          <c:yVal>
            <c:numRef>
              <c:f>telefo!$AI$32:$AI$39</c:f>
              <c:numCache>
                <c:formatCode>0</c:formatCode>
                <c:ptCount val="8"/>
                <c:pt idx="0">
                  <c:v>340.78</c:v>
                </c:pt>
                <c:pt idx="1">
                  <c:v>242.536</c:v>
                </c:pt>
                <c:pt idx="2">
                  <c:v>358.35399999999998</c:v>
                </c:pt>
                <c:pt idx="3">
                  <c:v>354.41500000000002</c:v>
                </c:pt>
                <c:pt idx="4">
                  <c:v>361.89400000000001</c:v>
                </c:pt>
                <c:pt idx="5">
                  <c:v>317.495</c:v>
                </c:pt>
                <c:pt idx="6">
                  <c:v>352.738</c:v>
                </c:pt>
                <c:pt idx="7">
                  <c:v>369.52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87-4A46-87B5-B33B44B4C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vw!$B$32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vw!$F$31:$IU$31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vw!$F$32:$IU$32</c:f>
              <c:numCache>
                <c:formatCode>0</c:formatCode>
                <c:ptCount val="250"/>
                <c:pt idx="0">
                  <c:v>397.714</c:v>
                </c:pt>
                <c:pt idx="1">
                  <c:v>395.50200000000001</c:v>
                </c:pt>
                <c:pt idx="2">
                  <c:v>398.96</c:v>
                </c:pt>
                <c:pt idx="3">
                  <c:v>399.262</c:v>
                </c:pt>
                <c:pt idx="4">
                  <c:v>395.69400000000002</c:v>
                </c:pt>
                <c:pt idx="5">
                  <c:v>391.036</c:v>
                </c:pt>
                <c:pt idx="6">
                  <c:v>383.27800000000002</c:v>
                </c:pt>
                <c:pt idx="7">
                  <c:v>376.75099999999998</c:v>
                </c:pt>
                <c:pt idx="8">
                  <c:v>382.75700000000001</c:v>
                </c:pt>
                <c:pt idx="9">
                  <c:v>375.298</c:v>
                </c:pt>
                <c:pt idx="10">
                  <c:v>377.03300000000002</c:v>
                </c:pt>
                <c:pt idx="11">
                  <c:v>368.38600000000002</c:v>
                </c:pt>
                <c:pt idx="12">
                  <c:v>362.89800000000002</c:v>
                </c:pt>
                <c:pt idx="13">
                  <c:v>377.46600000000001</c:v>
                </c:pt>
                <c:pt idx="14">
                  <c:v>373.32400000000001</c:v>
                </c:pt>
                <c:pt idx="15">
                  <c:v>379.69499999999999</c:v>
                </c:pt>
                <c:pt idx="16">
                  <c:v>359.755</c:v>
                </c:pt>
                <c:pt idx="17">
                  <c:v>339.05099999999999</c:v>
                </c:pt>
                <c:pt idx="18">
                  <c:v>319.91500000000002</c:v>
                </c:pt>
                <c:pt idx="19">
                  <c:v>329.17399999999998</c:v>
                </c:pt>
                <c:pt idx="20">
                  <c:v>360.839</c:v>
                </c:pt>
                <c:pt idx="21">
                  <c:v>370.80599999999998</c:v>
                </c:pt>
                <c:pt idx="22">
                  <c:v>389.19</c:v>
                </c:pt>
                <c:pt idx="23">
                  <c:v>394.23399999999998</c:v>
                </c:pt>
                <c:pt idx="24">
                  <c:v>393.34500000000003</c:v>
                </c:pt>
                <c:pt idx="25">
                  <c:v>387.20100000000002</c:v>
                </c:pt>
                <c:pt idx="26">
                  <c:v>383.12200000000001</c:v>
                </c:pt>
                <c:pt idx="27">
                  <c:v>392.42099999999999</c:v>
                </c:pt>
                <c:pt idx="28">
                  <c:v>400.65100000000001</c:v>
                </c:pt>
                <c:pt idx="29">
                  <c:v>402.81</c:v>
                </c:pt>
                <c:pt idx="30">
                  <c:v>402.25400000000002</c:v>
                </c:pt>
                <c:pt idx="31">
                  <c:v>405.55700000000002</c:v>
                </c:pt>
                <c:pt idx="32">
                  <c:v>412.12299999999999</c:v>
                </c:pt>
                <c:pt idx="33">
                  <c:v>427.98599999999999</c:v>
                </c:pt>
                <c:pt idx="34">
                  <c:v>437.59199999999998</c:v>
                </c:pt>
                <c:pt idx="35">
                  <c:v>439.339</c:v>
                </c:pt>
                <c:pt idx="36">
                  <c:v>432.65800000000002</c:v>
                </c:pt>
                <c:pt idx="37">
                  <c:v>429.49700000000001</c:v>
                </c:pt>
                <c:pt idx="38">
                  <c:v>430.00400000000002</c:v>
                </c:pt>
                <c:pt idx="39">
                  <c:v>431.46899999999999</c:v>
                </c:pt>
                <c:pt idx="40">
                  <c:v>439.12599999999998</c:v>
                </c:pt>
                <c:pt idx="41">
                  <c:v>439.81200000000001</c:v>
                </c:pt>
                <c:pt idx="42">
                  <c:v>445.27800000000002</c:v>
                </c:pt>
                <c:pt idx="43">
                  <c:v>447.39499999999998</c:v>
                </c:pt>
                <c:pt idx="44">
                  <c:v>427.67500000000001</c:v>
                </c:pt>
                <c:pt idx="45">
                  <c:v>418.57499999999999</c:v>
                </c:pt>
                <c:pt idx="46">
                  <c:v>412.39299999999997</c:v>
                </c:pt>
                <c:pt idx="47">
                  <c:v>405.18</c:v>
                </c:pt>
                <c:pt idx="48">
                  <c:v>423.755</c:v>
                </c:pt>
                <c:pt idx="49">
                  <c:v>427.45600000000002</c:v>
                </c:pt>
                <c:pt idx="50">
                  <c:v>460.20499999999998</c:v>
                </c:pt>
                <c:pt idx="51">
                  <c:v>470.58499999999998</c:v>
                </c:pt>
                <c:pt idx="52">
                  <c:v>462.48599999999999</c:v>
                </c:pt>
                <c:pt idx="53">
                  <c:v>463.08699999999999</c:v>
                </c:pt>
                <c:pt idx="54">
                  <c:v>465.46899999999999</c:v>
                </c:pt>
                <c:pt idx="55">
                  <c:v>443.56700000000001</c:v>
                </c:pt>
                <c:pt idx="56">
                  <c:v>429.37599999999998</c:v>
                </c:pt>
                <c:pt idx="57">
                  <c:v>459.59399999999999</c:v>
                </c:pt>
                <c:pt idx="58">
                  <c:v>517.95399999999995</c:v>
                </c:pt>
                <c:pt idx="59">
                  <c:v>534.18100000000004</c:v>
                </c:pt>
                <c:pt idx="60">
                  <c:v>570.66099999999994</c:v>
                </c:pt>
                <c:pt idx="61">
                  <c:v>576.45000000000005</c:v>
                </c:pt>
                <c:pt idx="62">
                  <c:v>571.72299999999996</c:v>
                </c:pt>
                <c:pt idx="63">
                  <c:v>561.84100000000001</c:v>
                </c:pt>
                <c:pt idx="64">
                  <c:v>561.27700000000004</c:v>
                </c:pt>
                <c:pt idx="65">
                  <c:v>562.13300000000004</c:v>
                </c:pt>
                <c:pt idx="66">
                  <c:v>524.91999999999996</c:v>
                </c:pt>
                <c:pt idx="67">
                  <c:v>486.512</c:v>
                </c:pt>
                <c:pt idx="68">
                  <c:v>495.03899999999999</c:v>
                </c:pt>
                <c:pt idx="69">
                  <c:v>603.98500000000001</c:v>
                </c:pt>
                <c:pt idx="70">
                  <c:v>662.53700000000003</c:v>
                </c:pt>
                <c:pt idx="71">
                  <c:v>650.17700000000002</c:v>
                </c:pt>
                <c:pt idx="72">
                  <c:v>721.96500000000003</c:v>
                </c:pt>
                <c:pt idx="73">
                  <c:v>730.03499999999997</c:v>
                </c:pt>
                <c:pt idx="74">
                  <c:v>669.01099999999997</c:v>
                </c:pt>
                <c:pt idx="75">
                  <c:v>554.24900000000002</c:v>
                </c:pt>
                <c:pt idx="76">
                  <c:v>472.64400000000001</c:v>
                </c:pt>
                <c:pt idx="77">
                  <c:v>466.20400000000001</c:v>
                </c:pt>
                <c:pt idx="78">
                  <c:v>395.97399999999999</c:v>
                </c:pt>
                <c:pt idx="79">
                  <c:v>393.52699999999999</c:v>
                </c:pt>
                <c:pt idx="80">
                  <c:v>407.16699999999997</c:v>
                </c:pt>
                <c:pt idx="81">
                  <c:v>360.464</c:v>
                </c:pt>
                <c:pt idx="82">
                  <c:v>331.03300000000002</c:v>
                </c:pt>
                <c:pt idx="83">
                  <c:v>318.10899999999998</c:v>
                </c:pt>
                <c:pt idx="84">
                  <c:v>323.93099999999998</c:v>
                </c:pt>
                <c:pt idx="85">
                  <c:v>345.88</c:v>
                </c:pt>
                <c:pt idx="86">
                  <c:v>349.94600000000003</c:v>
                </c:pt>
                <c:pt idx="87">
                  <c:v>322.37700000000001</c:v>
                </c:pt>
                <c:pt idx="88">
                  <c:v>304.24599999999998</c:v>
                </c:pt>
                <c:pt idx="89">
                  <c:v>302.04000000000002</c:v>
                </c:pt>
                <c:pt idx="90">
                  <c:v>296.90300000000002</c:v>
                </c:pt>
                <c:pt idx="91">
                  <c:v>278.51600000000002</c:v>
                </c:pt>
                <c:pt idx="92">
                  <c:v>279.15499999999997</c:v>
                </c:pt>
                <c:pt idx="93">
                  <c:v>277.99799999999999</c:v>
                </c:pt>
                <c:pt idx="94">
                  <c:v>279.654</c:v>
                </c:pt>
                <c:pt idx="95">
                  <c:v>277.55399999999997</c:v>
                </c:pt>
                <c:pt idx="96">
                  <c:v>278.32</c:v>
                </c:pt>
                <c:pt idx="97">
                  <c:v>277.95100000000002</c:v>
                </c:pt>
                <c:pt idx="98">
                  <c:v>275.93799999999999</c:v>
                </c:pt>
                <c:pt idx="99">
                  <c:v>278.36</c:v>
                </c:pt>
                <c:pt idx="100">
                  <c:v>280.32799999999997</c:v>
                </c:pt>
                <c:pt idx="101">
                  <c:v>275.37700000000001</c:v>
                </c:pt>
                <c:pt idx="102">
                  <c:v>271.36900000000003</c:v>
                </c:pt>
                <c:pt idx="103">
                  <c:v>272.68400000000003</c:v>
                </c:pt>
                <c:pt idx="104">
                  <c:v>280.435</c:v>
                </c:pt>
                <c:pt idx="105">
                  <c:v>287.63</c:v>
                </c:pt>
                <c:pt idx="106">
                  <c:v>286.92099999999999</c:v>
                </c:pt>
                <c:pt idx="107">
                  <c:v>284.08999999999997</c:v>
                </c:pt>
                <c:pt idx="108">
                  <c:v>277.875</c:v>
                </c:pt>
                <c:pt idx="109">
                  <c:v>278.30200000000002</c:v>
                </c:pt>
                <c:pt idx="110">
                  <c:v>283.161</c:v>
                </c:pt>
                <c:pt idx="111">
                  <c:v>273.30799999999999</c:v>
                </c:pt>
                <c:pt idx="112">
                  <c:v>270.16699999999997</c:v>
                </c:pt>
                <c:pt idx="113">
                  <c:v>264.93599999999998</c:v>
                </c:pt>
                <c:pt idx="114">
                  <c:v>265.18799999999999</c:v>
                </c:pt>
                <c:pt idx="115">
                  <c:v>263.10000000000002</c:v>
                </c:pt>
                <c:pt idx="116">
                  <c:v>263.93400000000003</c:v>
                </c:pt>
                <c:pt idx="117">
                  <c:v>268.31099999999998</c:v>
                </c:pt>
                <c:pt idx="118">
                  <c:v>269.65800000000002</c:v>
                </c:pt>
                <c:pt idx="119">
                  <c:v>267.11399999999998</c:v>
                </c:pt>
                <c:pt idx="120">
                  <c:v>266.24599999999998</c:v>
                </c:pt>
                <c:pt idx="121">
                  <c:v>270.49700000000001</c:v>
                </c:pt>
                <c:pt idx="122">
                  <c:v>270.04700000000003</c:v>
                </c:pt>
                <c:pt idx="123">
                  <c:v>275.02699999999999</c:v>
                </c:pt>
                <c:pt idx="124">
                  <c:v>276.15100000000001</c:v>
                </c:pt>
                <c:pt idx="125">
                  <c:v>273.11900000000003</c:v>
                </c:pt>
                <c:pt idx="126">
                  <c:v>269.84500000000003</c:v>
                </c:pt>
                <c:pt idx="127">
                  <c:v>263.39299999999997</c:v>
                </c:pt>
                <c:pt idx="128">
                  <c:v>258.86200000000002</c:v>
                </c:pt>
                <c:pt idx="129">
                  <c:v>259.08199999999999</c:v>
                </c:pt>
                <c:pt idx="130">
                  <c:v>262.91899999999998</c:v>
                </c:pt>
                <c:pt idx="131">
                  <c:v>262.45</c:v>
                </c:pt>
                <c:pt idx="132">
                  <c:v>262.68099999999998</c:v>
                </c:pt>
                <c:pt idx="133">
                  <c:v>264.13</c:v>
                </c:pt>
                <c:pt idx="134">
                  <c:v>263.839</c:v>
                </c:pt>
                <c:pt idx="135">
                  <c:v>265.05099999999999</c:v>
                </c:pt>
                <c:pt idx="136">
                  <c:v>268.846</c:v>
                </c:pt>
                <c:pt idx="137">
                  <c:v>267.983</c:v>
                </c:pt>
                <c:pt idx="138">
                  <c:v>269.50900000000001</c:v>
                </c:pt>
                <c:pt idx="139">
                  <c:v>268.88799999999998</c:v>
                </c:pt>
                <c:pt idx="140">
                  <c:v>272.209</c:v>
                </c:pt>
                <c:pt idx="141">
                  <c:v>269.14100000000002</c:v>
                </c:pt>
                <c:pt idx="142">
                  <c:v>271.40699999999998</c:v>
                </c:pt>
                <c:pt idx="143">
                  <c:v>275.93900000000002</c:v>
                </c:pt>
                <c:pt idx="144">
                  <c:v>281.495</c:v>
                </c:pt>
                <c:pt idx="145">
                  <c:v>289.471</c:v>
                </c:pt>
                <c:pt idx="146">
                  <c:v>293.90899999999999</c:v>
                </c:pt>
                <c:pt idx="147">
                  <c:v>285.73200000000003</c:v>
                </c:pt>
                <c:pt idx="148">
                  <c:v>290.42</c:v>
                </c:pt>
                <c:pt idx="149">
                  <c:v>290.91899999999998</c:v>
                </c:pt>
                <c:pt idx="150">
                  <c:v>290.64600000000002</c:v>
                </c:pt>
                <c:pt idx="151">
                  <c:v>291.28100000000001</c:v>
                </c:pt>
                <c:pt idx="152">
                  <c:v>294.48700000000002</c:v>
                </c:pt>
                <c:pt idx="153">
                  <c:v>304.46199999999999</c:v>
                </c:pt>
                <c:pt idx="154">
                  <c:v>306.26499999999999</c:v>
                </c:pt>
                <c:pt idx="155">
                  <c:v>307.79000000000002</c:v>
                </c:pt>
                <c:pt idx="156">
                  <c:v>304.476</c:v>
                </c:pt>
                <c:pt idx="157">
                  <c:v>304.33100000000002</c:v>
                </c:pt>
                <c:pt idx="158">
                  <c:v>304.53500000000003</c:v>
                </c:pt>
                <c:pt idx="159">
                  <c:v>306.38400000000001</c:v>
                </c:pt>
                <c:pt idx="160">
                  <c:v>303.51600000000002</c:v>
                </c:pt>
                <c:pt idx="161">
                  <c:v>298.726</c:v>
                </c:pt>
                <c:pt idx="162">
                  <c:v>300.03800000000001</c:v>
                </c:pt>
                <c:pt idx="163">
                  <c:v>299.85000000000002</c:v>
                </c:pt>
                <c:pt idx="164">
                  <c:v>294.387</c:v>
                </c:pt>
                <c:pt idx="165">
                  <c:v>292.47899999999998</c:v>
                </c:pt>
                <c:pt idx="166">
                  <c:v>288.74299999999999</c:v>
                </c:pt>
                <c:pt idx="167">
                  <c:v>301.50799999999998</c:v>
                </c:pt>
                <c:pt idx="168">
                  <c:v>313.13</c:v>
                </c:pt>
                <c:pt idx="169">
                  <c:v>314.75099999999998</c:v>
                </c:pt>
                <c:pt idx="170">
                  <c:v>310.96899999999999</c:v>
                </c:pt>
                <c:pt idx="171">
                  <c:v>308.10000000000002</c:v>
                </c:pt>
                <c:pt idx="172">
                  <c:v>302.67700000000002</c:v>
                </c:pt>
                <c:pt idx="173">
                  <c:v>307.05599999999998</c:v>
                </c:pt>
                <c:pt idx="174">
                  <c:v>312.69200000000001</c:v>
                </c:pt>
                <c:pt idx="175">
                  <c:v>314.71800000000002</c:v>
                </c:pt>
                <c:pt idx="176">
                  <c:v>312.76400000000001</c:v>
                </c:pt>
                <c:pt idx="177">
                  <c:v>312.12</c:v>
                </c:pt>
                <c:pt idx="178">
                  <c:v>318.39</c:v>
                </c:pt>
                <c:pt idx="179">
                  <c:v>320.74700000000001</c:v>
                </c:pt>
                <c:pt idx="180">
                  <c:v>320.673</c:v>
                </c:pt>
                <c:pt idx="181">
                  <c:v>325.91300000000001</c:v>
                </c:pt>
                <c:pt idx="182">
                  <c:v>330.38900000000001</c:v>
                </c:pt>
                <c:pt idx="183">
                  <c:v>329.334</c:v>
                </c:pt>
                <c:pt idx="184">
                  <c:v>338.38600000000002</c:v>
                </c:pt>
                <c:pt idx="185">
                  <c:v>342.62400000000002</c:v>
                </c:pt>
                <c:pt idx="186">
                  <c:v>345.28</c:v>
                </c:pt>
                <c:pt idx="187">
                  <c:v>338.15800000000002</c:v>
                </c:pt>
                <c:pt idx="188">
                  <c:v>337.13</c:v>
                </c:pt>
                <c:pt idx="189">
                  <c:v>339.73200000000003</c:v>
                </c:pt>
                <c:pt idx="190">
                  <c:v>333.15600000000001</c:v>
                </c:pt>
                <c:pt idx="191">
                  <c:v>328.03</c:v>
                </c:pt>
                <c:pt idx="192">
                  <c:v>330.08</c:v>
                </c:pt>
                <c:pt idx="193">
                  <c:v>330.81200000000001</c:v>
                </c:pt>
                <c:pt idx="194">
                  <c:v>334.21100000000001</c:v>
                </c:pt>
                <c:pt idx="195">
                  <c:v>334.84</c:v>
                </c:pt>
                <c:pt idx="196">
                  <c:v>334.17599999999999</c:v>
                </c:pt>
                <c:pt idx="197">
                  <c:v>331.78899999999999</c:v>
                </c:pt>
                <c:pt idx="198">
                  <c:v>325.52300000000002</c:v>
                </c:pt>
                <c:pt idx="199">
                  <c:v>330.13799999999998</c:v>
                </c:pt>
                <c:pt idx="200">
                  <c:v>327.23</c:v>
                </c:pt>
                <c:pt idx="201">
                  <c:v>317.42700000000002</c:v>
                </c:pt>
                <c:pt idx="202">
                  <c:v>310.72199999999998</c:v>
                </c:pt>
                <c:pt idx="203">
                  <c:v>303.69600000000003</c:v>
                </c:pt>
                <c:pt idx="204">
                  <c:v>309.52600000000001</c:v>
                </c:pt>
                <c:pt idx="205">
                  <c:v>330.49700000000001</c:v>
                </c:pt>
                <c:pt idx="206">
                  <c:v>327.73500000000001</c:v>
                </c:pt>
                <c:pt idx="207">
                  <c:v>324.846</c:v>
                </c:pt>
                <c:pt idx="208">
                  <c:v>325.15800000000002</c:v>
                </c:pt>
                <c:pt idx="209">
                  <c:v>316.76600000000002</c:v>
                </c:pt>
                <c:pt idx="210">
                  <c:v>328.36399999999998</c:v>
                </c:pt>
                <c:pt idx="211">
                  <c:v>332.91300000000001</c:v>
                </c:pt>
                <c:pt idx="212">
                  <c:v>327.26900000000001</c:v>
                </c:pt>
                <c:pt idx="213">
                  <c:v>328.279</c:v>
                </c:pt>
                <c:pt idx="214">
                  <c:v>330.64400000000001</c:v>
                </c:pt>
                <c:pt idx="215">
                  <c:v>336.35300000000001</c:v>
                </c:pt>
                <c:pt idx="216">
                  <c:v>330.32100000000003</c:v>
                </c:pt>
                <c:pt idx="217">
                  <c:v>325.96499999999997</c:v>
                </c:pt>
                <c:pt idx="218">
                  <c:v>325.73</c:v>
                </c:pt>
                <c:pt idx="219">
                  <c:v>323.94400000000002</c:v>
                </c:pt>
                <c:pt idx="220">
                  <c:v>336.37299999999999</c:v>
                </c:pt>
                <c:pt idx="221">
                  <c:v>346.56799999999998</c:v>
                </c:pt>
                <c:pt idx="222">
                  <c:v>349.45400000000001</c:v>
                </c:pt>
                <c:pt idx="223">
                  <c:v>364.97399999999999</c:v>
                </c:pt>
                <c:pt idx="224">
                  <c:v>367.31700000000001</c:v>
                </c:pt>
                <c:pt idx="225">
                  <c:v>351.96100000000001</c:v>
                </c:pt>
                <c:pt idx="226">
                  <c:v>337.76600000000002</c:v>
                </c:pt>
                <c:pt idx="227">
                  <c:v>333.25599999999997</c:v>
                </c:pt>
                <c:pt idx="228">
                  <c:v>340.78800000000001</c:v>
                </c:pt>
                <c:pt idx="229">
                  <c:v>343.3</c:v>
                </c:pt>
                <c:pt idx="230">
                  <c:v>355.721</c:v>
                </c:pt>
                <c:pt idx="231">
                  <c:v>360.88099999999997</c:v>
                </c:pt>
                <c:pt idx="232">
                  <c:v>373.488</c:v>
                </c:pt>
                <c:pt idx="233">
                  <c:v>360.084</c:v>
                </c:pt>
                <c:pt idx="234">
                  <c:v>345.41</c:v>
                </c:pt>
                <c:pt idx="235">
                  <c:v>341.41899999999998</c:v>
                </c:pt>
                <c:pt idx="236">
                  <c:v>340.41500000000002</c:v>
                </c:pt>
                <c:pt idx="237">
                  <c:v>328.678</c:v>
                </c:pt>
                <c:pt idx="238">
                  <c:v>326.34399999999999</c:v>
                </c:pt>
                <c:pt idx="239">
                  <c:v>322.29599999999999</c:v>
                </c:pt>
                <c:pt idx="240">
                  <c:v>334.476</c:v>
                </c:pt>
                <c:pt idx="241">
                  <c:v>341.13299999999998</c:v>
                </c:pt>
                <c:pt idx="242">
                  <c:v>345.714</c:v>
                </c:pt>
                <c:pt idx="243">
                  <c:v>343.51799999999997</c:v>
                </c:pt>
                <c:pt idx="244">
                  <c:v>346.78199999999998</c:v>
                </c:pt>
                <c:pt idx="245">
                  <c:v>337.911</c:v>
                </c:pt>
                <c:pt idx="246">
                  <c:v>328.49</c:v>
                </c:pt>
                <c:pt idx="247">
                  <c:v>327.63400000000001</c:v>
                </c:pt>
                <c:pt idx="248">
                  <c:v>325.43599999999998</c:v>
                </c:pt>
                <c:pt idx="249">
                  <c:v>329.166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F-45BC-A043-78E2335CB187}"/>
            </c:ext>
          </c:extLst>
        </c:ser>
        <c:ser>
          <c:idx val="1"/>
          <c:order val="1"/>
          <c:tx>
            <c:strRef>
              <c:f>vw!$B$33</c:f>
              <c:strCache>
                <c:ptCount val="1"/>
                <c:pt idx="0">
                  <c:v>VW 4 5/8 PERP nc-28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vw!$F$33:$IU$33</c:f>
              <c:numCache>
                <c:formatCode>0</c:formatCode>
                <c:ptCount val="250"/>
                <c:pt idx="0">
                  <c:v>415.07799999999997</c:v>
                </c:pt>
                <c:pt idx="1">
                  <c:v>420.536</c:v>
                </c:pt>
                <c:pt idx="2">
                  <c:v>420.214</c:v>
                </c:pt>
                <c:pt idx="3">
                  <c:v>426.08800000000002</c:v>
                </c:pt>
                <c:pt idx="4">
                  <c:v>429.09399999999999</c:v>
                </c:pt>
                <c:pt idx="5">
                  <c:v>427.57900000000001</c:v>
                </c:pt>
                <c:pt idx="6">
                  <c:v>424.52600000000001</c:v>
                </c:pt>
                <c:pt idx="7">
                  <c:v>419.65100000000001</c:v>
                </c:pt>
                <c:pt idx="8">
                  <c:v>413.03199999999998</c:v>
                </c:pt>
                <c:pt idx="9">
                  <c:v>419.65199999999999</c:v>
                </c:pt>
                <c:pt idx="10">
                  <c:v>409.40899999999999</c:v>
                </c:pt>
                <c:pt idx="11">
                  <c:v>406.21499999999997</c:v>
                </c:pt>
                <c:pt idx="12">
                  <c:v>394.48599999999999</c:v>
                </c:pt>
                <c:pt idx="13">
                  <c:v>387.685</c:v>
                </c:pt>
                <c:pt idx="14">
                  <c:v>402.72699999999998</c:v>
                </c:pt>
                <c:pt idx="15">
                  <c:v>399.93799999999999</c:v>
                </c:pt>
                <c:pt idx="16">
                  <c:v>409.86200000000002</c:v>
                </c:pt>
                <c:pt idx="17">
                  <c:v>383.334</c:v>
                </c:pt>
                <c:pt idx="18">
                  <c:v>363.71699999999998</c:v>
                </c:pt>
                <c:pt idx="19">
                  <c:v>348.66</c:v>
                </c:pt>
                <c:pt idx="20">
                  <c:v>359.79199999999997</c:v>
                </c:pt>
                <c:pt idx="21">
                  <c:v>398.44799999999998</c:v>
                </c:pt>
                <c:pt idx="22">
                  <c:v>408.83100000000002</c:v>
                </c:pt>
                <c:pt idx="23">
                  <c:v>431.43200000000002</c:v>
                </c:pt>
                <c:pt idx="24">
                  <c:v>437.863</c:v>
                </c:pt>
                <c:pt idx="25">
                  <c:v>437.42500000000001</c:v>
                </c:pt>
                <c:pt idx="26">
                  <c:v>428.46800000000002</c:v>
                </c:pt>
                <c:pt idx="27">
                  <c:v>427.267</c:v>
                </c:pt>
                <c:pt idx="28">
                  <c:v>438.97300000000001</c:v>
                </c:pt>
                <c:pt idx="29">
                  <c:v>450.30500000000001</c:v>
                </c:pt>
                <c:pt idx="30">
                  <c:v>452.94200000000001</c:v>
                </c:pt>
                <c:pt idx="31">
                  <c:v>452.255</c:v>
                </c:pt>
                <c:pt idx="32">
                  <c:v>456.678</c:v>
                </c:pt>
                <c:pt idx="33">
                  <c:v>465.69900000000001</c:v>
                </c:pt>
                <c:pt idx="34">
                  <c:v>485.74299999999999</c:v>
                </c:pt>
                <c:pt idx="35">
                  <c:v>497.69</c:v>
                </c:pt>
                <c:pt idx="36">
                  <c:v>498.416</c:v>
                </c:pt>
                <c:pt idx="37">
                  <c:v>491.34899999999999</c:v>
                </c:pt>
                <c:pt idx="38">
                  <c:v>487.87799999999999</c:v>
                </c:pt>
                <c:pt idx="39">
                  <c:v>488.80799999999999</c:v>
                </c:pt>
                <c:pt idx="40">
                  <c:v>494.85599999999999</c:v>
                </c:pt>
                <c:pt idx="41">
                  <c:v>498.05099999999999</c:v>
                </c:pt>
                <c:pt idx="42">
                  <c:v>498.69900000000001</c:v>
                </c:pt>
                <c:pt idx="43">
                  <c:v>504.64600000000002</c:v>
                </c:pt>
                <c:pt idx="44">
                  <c:v>507.49700000000001</c:v>
                </c:pt>
                <c:pt idx="45">
                  <c:v>480.565</c:v>
                </c:pt>
                <c:pt idx="46">
                  <c:v>468.69200000000001</c:v>
                </c:pt>
                <c:pt idx="47">
                  <c:v>457.86599999999999</c:v>
                </c:pt>
                <c:pt idx="48">
                  <c:v>447.762</c:v>
                </c:pt>
                <c:pt idx="49">
                  <c:v>465.25900000000001</c:v>
                </c:pt>
                <c:pt idx="50">
                  <c:v>466.41199999999998</c:v>
                </c:pt>
                <c:pt idx="51">
                  <c:v>507.52100000000002</c:v>
                </c:pt>
                <c:pt idx="52">
                  <c:v>515.49300000000005</c:v>
                </c:pt>
                <c:pt idx="53">
                  <c:v>498.36</c:v>
                </c:pt>
                <c:pt idx="54">
                  <c:v>488.24599999999998</c:v>
                </c:pt>
                <c:pt idx="55">
                  <c:v>480.29599999999999</c:v>
                </c:pt>
                <c:pt idx="56">
                  <c:v>457.01</c:v>
                </c:pt>
                <c:pt idx="57">
                  <c:v>443.98</c:v>
                </c:pt>
                <c:pt idx="58">
                  <c:v>490.25900000000001</c:v>
                </c:pt>
                <c:pt idx="59">
                  <c:v>543.15300000000002</c:v>
                </c:pt>
                <c:pt idx="60">
                  <c:v>568.46600000000001</c:v>
                </c:pt>
                <c:pt idx="61">
                  <c:v>624.38300000000004</c:v>
                </c:pt>
                <c:pt idx="62">
                  <c:v>630.14400000000001</c:v>
                </c:pt>
                <c:pt idx="63">
                  <c:v>619.11</c:v>
                </c:pt>
                <c:pt idx="64">
                  <c:v>598.81200000000001</c:v>
                </c:pt>
                <c:pt idx="65">
                  <c:v>587.66700000000003</c:v>
                </c:pt>
                <c:pt idx="66">
                  <c:v>565.346</c:v>
                </c:pt>
                <c:pt idx="67">
                  <c:v>533.05999999999995</c:v>
                </c:pt>
                <c:pt idx="68">
                  <c:v>500.85500000000002</c:v>
                </c:pt>
                <c:pt idx="69">
                  <c:v>495.23</c:v>
                </c:pt>
                <c:pt idx="70">
                  <c:v>605.17899999999997</c:v>
                </c:pt>
                <c:pt idx="71">
                  <c:v>655.45799999999997</c:v>
                </c:pt>
                <c:pt idx="72">
                  <c:v>637.42499999999995</c:v>
                </c:pt>
                <c:pt idx="73">
                  <c:v>716.38800000000003</c:v>
                </c:pt>
                <c:pt idx="74">
                  <c:v>699.35900000000004</c:v>
                </c:pt>
                <c:pt idx="75">
                  <c:v>654.52200000000005</c:v>
                </c:pt>
                <c:pt idx="76">
                  <c:v>561.59500000000003</c:v>
                </c:pt>
                <c:pt idx="77">
                  <c:v>484.63400000000001</c:v>
                </c:pt>
                <c:pt idx="78">
                  <c:v>479.63200000000001</c:v>
                </c:pt>
                <c:pt idx="79">
                  <c:v>399.78800000000001</c:v>
                </c:pt>
                <c:pt idx="80">
                  <c:v>394.86700000000002</c:v>
                </c:pt>
                <c:pt idx="81">
                  <c:v>409.089</c:v>
                </c:pt>
                <c:pt idx="82">
                  <c:v>359.01600000000002</c:v>
                </c:pt>
                <c:pt idx="83">
                  <c:v>326.803</c:v>
                </c:pt>
                <c:pt idx="84">
                  <c:v>311.75200000000001</c:v>
                </c:pt>
                <c:pt idx="85">
                  <c:v>317.74099999999999</c:v>
                </c:pt>
                <c:pt idx="86">
                  <c:v>344.64</c:v>
                </c:pt>
                <c:pt idx="87">
                  <c:v>347.06599999999997</c:v>
                </c:pt>
                <c:pt idx="88">
                  <c:v>323.61200000000002</c:v>
                </c:pt>
                <c:pt idx="89">
                  <c:v>304.69400000000002</c:v>
                </c:pt>
                <c:pt idx="90">
                  <c:v>301.22000000000003</c:v>
                </c:pt>
                <c:pt idx="91">
                  <c:v>294.99599999999998</c:v>
                </c:pt>
                <c:pt idx="92">
                  <c:v>277.983</c:v>
                </c:pt>
                <c:pt idx="93">
                  <c:v>278.53199999999998</c:v>
                </c:pt>
                <c:pt idx="94">
                  <c:v>277.79700000000003</c:v>
                </c:pt>
                <c:pt idx="95">
                  <c:v>279.036</c:v>
                </c:pt>
                <c:pt idx="96">
                  <c:v>276.49099999999999</c:v>
                </c:pt>
                <c:pt idx="97">
                  <c:v>276.27100000000002</c:v>
                </c:pt>
                <c:pt idx="98">
                  <c:v>275.36599999999999</c:v>
                </c:pt>
                <c:pt idx="99">
                  <c:v>272.56</c:v>
                </c:pt>
                <c:pt idx="100">
                  <c:v>276.32799999999997</c:v>
                </c:pt>
                <c:pt idx="101">
                  <c:v>278.202</c:v>
                </c:pt>
                <c:pt idx="102">
                  <c:v>273.25599999999997</c:v>
                </c:pt>
                <c:pt idx="103">
                  <c:v>268.95800000000003</c:v>
                </c:pt>
                <c:pt idx="104">
                  <c:v>271.94299999999998</c:v>
                </c:pt>
                <c:pt idx="105">
                  <c:v>281.88299999999998</c:v>
                </c:pt>
                <c:pt idx="106">
                  <c:v>289.01600000000002</c:v>
                </c:pt>
                <c:pt idx="107">
                  <c:v>288.13799999999998</c:v>
                </c:pt>
                <c:pt idx="108">
                  <c:v>285.62400000000002</c:v>
                </c:pt>
                <c:pt idx="109">
                  <c:v>280.68299999999999</c:v>
                </c:pt>
                <c:pt idx="110">
                  <c:v>284.38299999999998</c:v>
                </c:pt>
                <c:pt idx="111">
                  <c:v>289.54399999999998</c:v>
                </c:pt>
                <c:pt idx="112">
                  <c:v>278.34800000000001</c:v>
                </c:pt>
                <c:pt idx="113">
                  <c:v>275.42</c:v>
                </c:pt>
                <c:pt idx="114">
                  <c:v>269.44099999999997</c:v>
                </c:pt>
                <c:pt idx="115">
                  <c:v>270.53100000000001</c:v>
                </c:pt>
                <c:pt idx="116">
                  <c:v>269.471</c:v>
                </c:pt>
                <c:pt idx="117">
                  <c:v>272.60000000000002</c:v>
                </c:pt>
                <c:pt idx="118">
                  <c:v>279.15699999999998</c:v>
                </c:pt>
                <c:pt idx="119">
                  <c:v>281.65800000000002</c:v>
                </c:pt>
                <c:pt idx="120">
                  <c:v>279.42500000000001</c:v>
                </c:pt>
                <c:pt idx="121">
                  <c:v>279.36599999999999</c:v>
                </c:pt>
                <c:pt idx="122">
                  <c:v>283.34199999999998</c:v>
                </c:pt>
                <c:pt idx="123">
                  <c:v>284.02100000000002</c:v>
                </c:pt>
                <c:pt idx="124">
                  <c:v>290.69099999999997</c:v>
                </c:pt>
                <c:pt idx="125">
                  <c:v>289.80700000000002</c:v>
                </c:pt>
                <c:pt idx="126">
                  <c:v>286.37599999999998</c:v>
                </c:pt>
                <c:pt idx="127">
                  <c:v>282.68599999999998</c:v>
                </c:pt>
                <c:pt idx="128">
                  <c:v>275.08</c:v>
                </c:pt>
                <c:pt idx="129">
                  <c:v>271.60399999999998</c:v>
                </c:pt>
                <c:pt idx="130">
                  <c:v>271.94</c:v>
                </c:pt>
                <c:pt idx="131">
                  <c:v>276.67</c:v>
                </c:pt>
                <c:pt idx="132">
                  <c:v>276.654</c:v>
                </c:pt>
                <c:pt idx="133">
                  <c:v>277.00799999999998</c:v>
                </c:pt>
                <c:pt idx="134">
                  <c:v>278.40199999999999</c:v>
                </c:pt>
                <c:pt idx="135">
                  <c:v>277.99200000000002</c:v>
                </c:pt>
                <c:pt idx="136">
                  <c:v>280.47899999999998</c:v>
                </c:pt>
                <c:pt idx="137">
                  <c:v>284.58600000000001</c:v>
                </c:pt>
                <c:pt idx="138">
                  <c:v>284.26799999999997</c:v>
                </c:pt>
                <c:pt idx="139">
                  <c:v>285.14</c:v>
                </c:pt>
                <c:pt idx="140">
                  <c:v>285.98599999999999</c:v>
                </c:pt>
                <c:pt idx="141">
                  <c:v>287.464</c:v>
                </c:pt>
                <c:pt idx="142">
                  <c:v>283.64499999999998</c:v>
                </c:pt>
                <c:pt idx="143">
                  <c:v>285.64800000000002</c:v>
                </c:pt>
                <c:pt idx="144">
                  <c:v>293.2</c:v>
                </c:pt>
                <c:pt idx="145">
                  <c:v>298.096</c:v>
                </c:pt>
                <c:pt idx="146">
                  <c:v>306.108</c:v>
                </c:pt>
                <c:pt idx="147">
                  <c:v>308.21100000000001</c:v>
                </c:pt>
                <c:pt idx="148">
                  <c:v>299.98200000000003</c:v>
                </c:pt>
                <c:pt idx="149">
                  <c:v>304.50299999999999</c:v>
                </c:pt>
                <c:pt idx="150">
                  <c:v>305.13499999999999</c:v>
                </c:pt>
                <c:pt idx="151">
                  <c:v>304.28100000000001</c:v>
                </c:pt>
                <c:pt idx="152">
                  <c:v>304.31700000000001</c:v>
                </c:pt>
                <c:pt idx="153">
                  <c:v>307.24400000000003</c:v>
                </c:pt>
                <c:pt idx="154">
                  <c:v>316.91899999999998</c:v>
                </c:pt>
                <c:pt idx="155">
                  <c:v>319.38499999999999</c:v>
                </c:pt>
                <c:pt idx="156">
                  <c:v>320.72300000000001</c:v>
                </c:pt>
                <c:pt idx="157">
                  <c:v>316.31400000000002</c:v>
                </c:pt>
                <c:pt idx="158">
                  <c:v>316.12700000000001</c:v>
                </c:pt>
                <c:pt idx="159">
                  <c:v>316.42599999999999</c:v>
                </c:pt>
                <c:pt idx="160">
                  <c:v>318.47300000000001</c:v>
                </c:pt>
                <c:pt idx="161">
                  <c:v>316.40300000000002</c:v>
                </c:pt>
                <c:pt idx="162">
                  <c:v>311.48399999999998</c:v>
                </c:pt>
                <c:pt idx="163">
                  <c:v>311.99</c:v>
                </c:pt>
                <c:pt idx="164">
                  <c:v>309.67399999999998</c:v>
                </c:pt>
                <c:pt idx="165">
                  <c:v>303.10300000000001</c:v>
                </c:pt>
                <c:pt idx="166">
                  <c:v>301.66000000000003</c:v>
                </c:pt>
                <c:pt idx="167">
                  <c:v>296.745</c:v>
                </c:pt>
                <c:pt idx="168">
                  <c:v>308.34699999999998</c:v>
                </c:pt>
                <c:pt idx="169">
                  <c:v>323.65699999999998</c:v>
                </c:pt>
                <c:pt idx="170">
                  <c:v>325.94400000000002</c:v>
                </c:pt>
                <c:pt idx="171">
                  <c:v>321.95</c:v>
                </c:pt>
                <c:pt idx="172">
                  <c:v>316.58800000000002</c:v>
                </c:pt>
                <c:pt idx="173">
                  <c:v>310.93599999999998</c:v>
                </c:pt>
                <c:pt idx="174">
                  <c:v>315.11900000000003</c:v>
                </c:pt>
                <c:pt idx="175">
                  <c:v>320.483</c:v>
                </c:pt>
                <c:pt idx="176">
                  <c:v>323.06599999999997</c:v>
                </c:pt>
                <c:pt idx="177">
                  <c:v>320.96899999999999</c:v>
                </c:pt>
                <c:pt idx="178">
                  <c:v>321.11099999999999</c:v>
                </c:pt>
                <c:pt idx="179">
                  <c:v>327.78</c:v>
                </c:pt>
                <c:pt idx="180">
                  <c:v>329.78800000000001</c:v>
                </c:pt>
                <c:pt idx="181">
                  <c:v>332.01799999999997</c:v>
                </c:pt>
                <c:pt idx="182">
                  <c:v>337.70699999999999</c:v>
                </c:pt>
                <c:pt idx="183">
                  <c:v>341.88299999999998</c:v>
                </c:pt>
                <c:pt idx="184">
                  <c:v>341.24</c:v>
                </c:pt>
                <c:pt idx="185">
                  <c:v>350.28300000000002</c:v>
                </c:pt>
                <c:pt idx="186">
                  <c:v>353.62200000000001</c:v>
                </c:pt>
                <c:pt idx="187">
                  <c:v>354.44600000000003</c:v>
                </c:pt>
                <c:pt idx="188">
                  <c:v>345.39100000000002</c:v>
                </c:pt>
                <c:pt idx="189">
                  <c:v>344.27</c:v>
                </c:pt>
                <c:pt idx="190">
                  <c:v>346.298</c:v>
                </c:pt>
                <c:pt idx="191">
                  <c:v>339.733</c:v>
                </c:pt>
                <c:pt idx="192">
                  <c:v>333.92700000000002</c:v>
                </c:pt>
                <c:pt idx="193">
                  <c:v>337.62599999999998</c:v>
                </c:pt>
                <c:pt idx="194">
                  <c:v>339.06299999999999</c:v>
                </c:pt>
                <c:pt idx="195">
                  <c:v>341.38600000000002</c:v>
                </c:pt>
                <c:pt idx="196">
                  <c:v>342.79599999999999</c:v>
                </c:pt>
                <c:pt idx="197">
                  <c:v>343.50099999999998</c:v>
                </c:pt>
                <c:pt idx="198">
                  <c:v>342.47</c:v>
                </c:pt>
                <c:pt idx="199">
                  <c:v>338.63099999999997</c:v>
                </c:pt>
                <c:pt idx="200">
                  <c:v>345.096</c:v>
                </c:pt>
                <c:pt idx="201">
                  <c:v>342.24799999999999</c:v>
                </c:pt>
                <c:pt idx="202">
                  <c:v>333.637</c:v>
                </c:pt>
                <c:pt idx="203">
                  <c:v>328.33499999999998</c:v>
                </c:pt>
                <c:pt idx="204">
                  <c:v>323.78899999999999</c:v>
                </c:pt>
                <c:pt idx="205">
                  <c:v>329.88799999999998</c:v>
                </c:pt>
                <c:pt idx="206">
                  <c:v>356.54500000000002</c:v>
                </c:pt>
                <c:pt idx="207">
                  <c:v>354.596</c:v>
                </c:pt>
                <c:pt idx="208">
                  <c:v>352.79700000000003</c:v>
                </c:pt>
                <c:pt idx="209">
                  <c:v>353.23599999999999</c:v>
                </c:pt>
                <c:pt idx="210">
                  <c:v>347.76600000000002</c:v>
                </c:pt>
                <c:pt idx="211">
                  <c:v>359.53300000000002</c:v>
                </c:pt>
                <c:pt idx="212">
                  <c:v>363.77800000000002</c:v>
                </c:pt>
                <c:pt idx="213">
                  <c:v>361.012</c:v>
                </c:pt>
                <c:pt idx="214">
                  <c:v>361.55700000000002</c:v>
                </c:pt>
                <c:pt idx="215">
                  <c:v>364.113</c:v>
                </c:pt>
                <c:pt idx="216">
                  <c:v>369.10599999999999</c:v>
                </c:pt>
                <c:pt idx="217">
                  <c:v>363.613</c:v>
                </c:pt>
                <c:pt idx="218">
                  <c:v>359.096</c:v>
                </c:pt>
                <c:pt idx="219">
                  <c:v>358.197</c:v>
                </c:pt>
                <c:pt idx="220">
                  <c:v>355.62900000000002</c:v>
                </c:pt>
                <c:pt idx="221">
                  <c:v>363.65100000000001</c:v>
                </c:pt>
                <c:pt idx="222">
                  <c:v>374.61099999999999</c:v>
                </c:pt>
                <c:pt idx="223">
                  <c:v>378.86799999999999</c:v>
                </c:pt>
                <c:pt idx="224">
                  <c:v>393.80900000000003</c:v>
                </c:pt>
                <c:pt idx="225">
                  <c:v>396.52100000000002</c:v>
                </c:pt>
                <c:pt idx="226">
                  <c:v>380.10599999999999</c:v>
                </c:pt>
                <c:pt idx="227">
                  <c:v>366.02100000000002</c:v>
                </c:pt>
                <c:pt idx="228">
                  <c:v>358.11799999999999</c:v>
                </c:pt>
                <c:pt idx="229">
                  <c:v>359.40800000000002</c:v>
                </c:pt>
                <c:pt idx="230">
                  <c:v>360.52</c:v>
                </c:pt>
                <c:pt idx="231">
                  <c:v>370.03500000000003</c:v>
                </c:pt>
                <c:pt idx="232">
                  <c:v>373.61700000000002</c:v>
                </c:pt>
                <c:pt idx="233">
                  <c:v>387.19400000000002</c:v>
                </c:pt>
                <c:pt idx="234">
                  <c:v>372.37</c:v>
                </c:pt>
                <c:pt idx="235">
                  <c:v>355.93599999999998</c:v>
                </c:pt>
                <c:pt idx="236">
                  <c:v>351.96800000000002</c:v>
                </c:pt>
                <c:pt idx="237">
                  <c:v>347.96300000000002</c:v>
                </c:pt>
                <c:pt idx="238">
                  <c:v>336.87400000000002</c:v>
                </c:pt>
                <c:pt idx="239">
                  <c:v>333.63799999999998</c:v>
                </c:pt>
                <c:pt idx="240">
                  <c:v>330.548</c:v>
                </c:pt>
                <c:pt idx="241">
                  <c:v>348.84800000000001</c:v>
                </c:pt>
                <c:pt idx="242">
                  <c:v>354.678</c:v>
                </c:pt>
                <c:pt idx="243">
                  <c:v>358.53300000000002</c:v>
                </c:pt>
                <c:pt idx="244">
                  <c:v>356.15499999999997</c:v>
                </c:pt>
                <c:pt idx="245">
                  <c:v>355.31200000000001</c:v>
                </c:pt>
                <c:pt idx="246">
                  <c:v>344.45499999999998</c:v>
                </c:pt>
                <c:pt idx="247">
                  <c:v>334.23</c:v>
                </c:pt>
                <c:pt idx="248">
                  <c:v>334.40100000000001</c:v>
                </c:pt>
                <c:pt idx="249">
                  <c:v>333.52600000000001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F-45BC-A043-78E2335CB187}"/>
            </c:ext>
          </c:extLst>
        </c:ser>
        <c:ser>
          <c:idx val="2"/>
          <c:order val="2"/>
          <c:tx>
            <c:strRef>
              <c:f>vw!$B$34</c:f>
              <c:strCache>
                <c:ptCount val="1"/>
                <c:pt idx="0">
                  <c:v>VW 3 7/8 PERP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vw!$F$34:$IT$34</c:f>
              <c:numCache>
                <c:formatCode>0</c:formatCode>
                <c:ptCount val="249"/>
                <c:pt idx="0">
                  <c:v>403.10899999999998</c:v>
                </c:pt>
                <c:pt idx="1">
                  <c:v>409.697</c:v>
                </c:pt>
                <c:pt idx="2">
                  <c:v>410.34</c:v>
                </c:pt>
                <c:pt idx="3">
                  <c:v>418.03399999999999</c:v>
                </c:pt>
                <c:pt idx="4">
                  <c:v>423.32299999999998</c:v>
                </c:pt>
                <c:pt idx="5">
                  <c:v>422.39499999999998</c:v>
                </c:pt>
                <c:pt idx="6">
                  <c:v>421.16199999999998</c:v>
                </c:pt>
                <c:pt idx="7">
                  <c:v>416.298</c:v>
                </c:pt>
                <c:pt idx="8">
                  <c:v>412.25700000000001</c:v>
                </c:pt>
                <c:pt idx="9">
                  <c:v>420.08800000000002</c:v>
                </c:pt>
                <c:pt idx="10">
                  <c:v>409.10199999999998</c:v>
                </c:pt>
                <c:pt idx="11">
                  <c:v>406.57299999999998</c:v>
                </c:pt>
                <c:pt idx="12">
                  <c:v>394.358</c:v>
                </c:pt>
                <c:pt idx="13">
                  <c:v>383.82299999999998</c:v>
                </c:pt>
                <c:pt idx="14">
                  <c:v>401.92399999999998</c:v>
                </c:pt>
                <c:pt idx="15">
                  <c:v>397.39299999999997</c:v>
                </c:pt>
                <c:pt idx="16">
                  <c:v>404.19900000000001</c:v>
                </c:pt>
                <c:pt idx="17">
                  <c:v>373.98200000000003</c:v>
                </c:pt>
                <c:pt idx="18">
                  <c:v>350.51</c:v>
                </c:pt>
                <c:pt idx="19">
                  <c:v>332.053</c:v>
                </c:pt>
                <c:pt idx="20">
                  <c:v>345.66800000000001</c:v>
                </c:pt>
                <c:pt idx="21">
                  <c:v>386.71300000000002</c:v>
                </c:pt>
                <c:pt idx="22">
                  <c:v>401.87200000000001</c:v>
                </c:pt>
                <c:pt idx="23">
                  <c:v>426.75700000000001</c:v>
                </c:pt>
                <c:pt idx="24">
                  <c:v>433.44900000000001</c:v>
                </c:pt>
                <c:pt idx="25">
                  <c:v>433.899</c:v>
                </c:pt>
                <c:pt idx="26">
                  <c:v>425.04899999999998</c:v>
                </c:pt>
                <c:pt idx="27">
                  <c:v>423.51900000000001</c:v>
                </c:pt>
                <c:pt idx="28">
                  <c:v>438.49299999999999</c:v>
                </c:pt>
                <c:pt idx="29">
                  <c:v>452.33100000000002</c:v>
                </c:pt>
                <c:pt idx="30">
                  <c:v>453.08600000000001</c:v>
                </c:pt>
                <c:pt idx="31">
                  <c:v>452.48</c:v>
                </c:pt>
                <c:pt idx="32">
                  <c:v>457.87400000000002</c:v>
                </c:pt>
                <c:pt idx="33">
                  <c:v>467.596</c:v>
                </c:pt>
                <c:pt idx="34">
                  <c:v>491.08</c:v>
                </c:pt>
                <c:pt idx="35">
                  <c:v>504.21499999999997</c:v>
                </c:pt>
                <c:pt idx="36">
                  <c:v>503.745</c:v>
                </c:pt>
                <c:pt idx="37">
                  <c:v>496.39600000000002</c:v>
                </c:pt>
                <c:pt idx="38">
                  <c:v>493.983</c:v>
                </c:pt>
                <c:pt idx="39">
                  <c:v>496.30599999999998</c:v>
                </c:pt>
                <c:pt idx="40">
                  <c:v>503.92099999999999</c:v>
                </c:pt>
                <c:pt idx="41">
                  <c:v>507.88900000000001</c:v>
                </c:pt>
                <c:pt idx="42">
                  <c:v>510.60700000000003</c:v>
                </c:pt>
                <c:pt idx="43">
                  <c:v>517.221</c:v>
                </c:pt>
                <c:pt idx="44">
                  <c:v>520.66200000000003</c:v>
                </c:pt>
                <c:pt idx="45">
                  <c:v>492.505</c:v>
                </c:pt>
                <c:pt idx="46">
                  <c:v>478.67700000000002</c:v>
                </c:pt>
                <c:pt idx="47">
                  <c:v>464.73700000000002</c:v>
                </c:pt>
                <c:pt idx="48">
                  <c:v>455.91399999999999</c:v>
                </c:pt>
                <c:pt idx="49">
                  <c:v>477.029</c:v>
                </c:pt>
                <c:pt idx="50">
                  <c:v>484.48500000000001</c:v>
                </c:pt>
                <c:pt idx="51">
                  <c:v>523.32799999999997</c:v>
                </c:pt>
                <c:pt idx="52">
                  <c:v>529.60799999999995</c:v>
                </c:pt>
                <c:pt idx="53">
                  <c:v>515.47299999999996</c:v>
                </c:pt>
                <c:pt idx="54">
                  <c:v>503.815</c:v>
                </c:pt>
                <c:pt idx="55">
                  <c:v>497.26900000000001</c:v>
                </c:pt>
                <c:pt idx="56">
                  <c:v>473.108</c:v>
                </c:pt>
                <c:pt idx="57">
                  <c:v>462.80099999999999</c:v>
                </c:pt>
                <c:pt idx="58">
                  <c:v>513.81399999999996</c:v>
                </c:pt>
                <c:pt idx="59">
                  <c:v>580.17999999999995</c:v>
                </c:pt>
                <c:pt idx="60">
                  <c:v>605.59900000000005</c:v>
                </c:pt>
                <c:pt idx="61">
                  <c:v>668.20699999999999</c:v>
                </c:pt>
                <c:pt idx="62">
                  <c:v>671.06200000000001</c:v>
                </c:pt>
                <c:pt idx="63">
                  <c:v>655.40300000000002</c:v>
                </c:pt>
                <c:pt idx="64">
                  <c:v>639.37199999999996</c:v>
                </c:pt>
                <c:pt idx="65">
                  <c:v>630.82000000000005</c:v>
                </c:pt>
                <c:pt idx="66">
                  <c:v>618.20699999999999</c:v>
                </c:pt>
                <c:pt idx="67">
                  <c:v>573.60400000000004</c:v>
                </c:pt>
                <c:pt idx="68">
                  <c:v>534.54600000000005</c:v>
                </c:pt>
                <c:pt idx="69">
                  <c:v>531.52300000000002</c:v>
                </c:pt>
                <c:pt idx="70">
                  <c:v>636.01400000000001</c:v>
                </c:pt>
                <c:pt idx="71">
                  <c:v>688.54399999999998</c:v>
                </c:pt>
                <c:pt idx="72">
                  <c:v>648.28599999999994</c:v>
                </c:pt>
                <c:pt idx="73">
                  <c:v>732.77700000000004</c:v>
                </c:pt>
                <c:pt idx="74">
                  <c:v>744.702</c:v>
                </c:pt>
                <c:pt idx="75">
                  <c:v>672.58900000000006</c:v>
                </c:pt>
                <c:pt idx="76">
                  <c:v>576.23</c:v>
                </c:pt>
                <c:pt idx="77">
                  <c:v>487.12900000000002</c:v>
                </c:pt>
                <c:pt idx="78">
                  <c:v>478.649</c:v>
                </c:pt>
                <c:pt idx="79">
                  <c:v>401.99799999999999</c:v>
                </c:pt>
                <c:pt idx="80">
                  <c:v>395.209</c:v>
                </c:pt>
                <c:pt idx="81">
                  <c:v>410.76100000000002</c:v>
                </c:pt>
                <c:pt idx="82">
                  <c:v>356.63900000000001</c:v>
                </c:pt>
                <c:pt idx="83">
                  <c:v>321.18700000000001</c:v>
                </c:pt>
                <c:pt idx="84">
                  <c:v>303.096</c:v>
                </c:pt>
                <c:pt idx="85">
                  <c:v>312.02699999999999</c:v>
                </c:pt>
                <c:pt idx="86">
                  <c:v>342.69600000000003</c:v>
                </c:pt>
                <c:pt idx="87">
                  <c:v>346.73399999999998</c:v>
                </c:pt>
                <c:pt idx="88">
                  <c:v>321.19600000000003</c:v>
                </c:pt>
                <c:pt idx="89">
                  <c:v>300.596</c:v>
                </c:pt>
                <c:pt idx="90">
                  <c:v>296.053</c:v>
                </c:pt>
                <c:pt idx="91">
                  <c:v>289.33600000000001</c:v>
                </c:pt>
                <c:pt idx="92">
                  <c:v>266.94600000000003</c:v>
                </c:pt>
                <c:pt idx="93">
                  <c:v>267.08</c:v>
                </c:pt>
                <c:pt idx="94">
                  <c:v>267.29700000000003</c:v>
                </c:pt>
                <c:pt idx="95">
                  <c:v>268.33300000000003</c:v>
                </c:pt>
                <c:pt idx="96">
                  <c:v>266.63299999999998</c:v>
                </c:pt>
                <c:pt idx="97">
                  <c:v>267.00400000000002</c:v>
                </c:pt>
                <c:pt idx="98">
                  <c:v>266.84199999999998</c:v>
                </c:pt>
                <c:pt idx="99">
                  <c:v>265.24400000000003</c:v>
                </c:pt>
                <c:pt idx="100">
                  <c:v>270.959</c:v>
                </c:pt>
                <c:pt idx="101">
                  <c:v>272.47399999999999</c:v>
                </c:pt>
                <c:pt idx="102">
                  <c:v>267.95800000000003</c:v>
                </c:pt>
                <c:pt idx="103">
                  <c:v>262.86700000000002</c:v>
                </c:pt>
                <c:pt idx="104">
                  <c:v>266.42399999999998</c:v>
                </c:pt>
                <c:pt idx="105">
                  <c:v>275.19200000000001</c:v>
                </c:pt>
                <c:pt idx="106">
                  <c:v>282.85300000000001</c:v>
                </c:pt>
                <c:pt idx="107">
                  <c:v>282.57600000000002</c:v>
                </c:pt>
                <c:pt idx="108">
                  <c:v>279.68599999999998</c:v>
                </c:pt>
                <c:pt idx="109">
                  <c:v>274.04899999999998</c:v>
                </c:pt>
                <c:pt idx="110">
                  <c:v>276.62299999999999</c:v>
                </c:pt>
                <c:pt idx="111">
                  <c:v>281.529</c:v>
                </c:pt>
                <c:pt idx="112">
                  <c:v>269.27999999999997</c:v>
                </c:pt>
                <c:pt idx="113">
                  <c:v>265.37099999999998</c:v>
                </c:pt>
                <c:pt idx="114">
                  <c:v>258.447</c:v>
                </c:pt>
                <c:pt idx="115">
                  <c:v>258.58999999999997</c:v>
                </c:pt>
                <c:pt idx="116">
                  <c:v>255.667</c:v>
                </c:pt>
                <c:pt idx="117">
                  <c:v>258.68799999999999</c:v>
                </c:pt>
                <c:pt idx="118">
                  <c:v>264.81299999999999</c:v>
                </c:pt>
                <c:pt idx="119">
                  <c:v>268.63499999999999</c:v>
                </c:pt>
                <c:pt idx="120">
                  <c:v>266.01499999999999</c:v>
                </c:pt>
                <c:pt idx="121">
                  <c:v>264.84699999999998</c:v>
                </c:pt>
                <c:pt idx="122">
                  <c:v>268.42899999999997</c:v>
                </c:pt>
                <c:pt idx="123">
                  <c:v>269.58699999999999</c:v>
                </c:pt>
                <c:pt idx="124">
                  <c:v>276.46600000000001</c:v>
                </c:pt>
                <c:pt idx="125">
                  <c:v>275.61799999999999</c:v>
                </c:pt>
                <c:pt idx="126">
                  <c:v>270.92599999999999</c:v>
                </c:pt>
                <c:pt idx="127">
                  <c:v>265.85500000000002</c:v>
                </c:pt>
                <c:pt idx="128">
                  <c:v>257.65199999999999</c:v>
                </c:pt>
                <c:pt idx="129">
                  <c:v>254.86199999999999</c:v>
                </c:pt>
                <c:pt idx="130">
                  <c:v>254.274</c:v>
                </c:pt>
                <c:pt idx="131">
                  <c:v>258.26400000000001</c:v>
                </c:pt>
                <c:pt idx="132">
                  <c:v>258.43299999999999</c:v>
                </c:pt>
                <c:pt idx="133">
                  <c:v>258.08499999999998</c:v>
                </c:pt>
                <c:pt idx="134">
                  <c:v>258.79300000000001</c:v>
                </c:pt>
                <c:pt idx="135">
                  <c:v>258.15499999999997</c:v>
                </c:pt>
                <c:pt idx="136">
                  <c:v>259.58</c:v>
                </c:pt>
                <c:pt idx="137">
                  <c:v>262.625</c:v>
                </c:pt>
                <c:pt idx="138">
                  <c:v>261.80700000000002</c:v>
                </c:pt>
                <c:pt idx="139">
                  <c:v>262.58499999999998</c:v>
                </c:pt>
                <c:pt idx="140">
                  <c:v>263.40600000000001</c:v>
                </c:pt>
                <c:pt idx="141">
                  <c:v>265.50400000000002</c:v>
                </c:pt>
                <c:pt idx="142">
                  <c:v>261.57299999999998</c:v>
                </c:pt>
                <c:pt idx="143">
                  <c:v>263.82400000000001</c:v>
                </c:pt>
                <c:pt idx="144">
                  <c:v>270.25099999999998</c:v>
                </c:pt>
                <c:pt idx="145">
                  <c:v>275.80500000000001</c:v>
                </c:pt>
                <c:pt idx="146">
                  <c:v>283.55200000000002</c:v>
                </c:pt>
                <c:pt idx="147">
                  <c:v>285.79000000000002</c:v>
                </c:pt>
                <c:pt idx="148">
                  <c:v>275.089</c:v>
                </c:pt>
                <c:pt idx="149">
                  <c:v>279.50599999999997</c:v>
                </c:pt>
                <c:pt idx="150">
                  <c:v>279.05399999999997</c:v>
                </c:pt>
                <c:pt idx="151">
                  <c:v>276.89100000000002</c:v>
                </c:pt>
                <c:pt idx="152">
                  <c:v>277.04399999999998</c:v>
                </c:pt>
                <c:pt idx="153">
                  <c:v>280.40699999999998</c:v>
                </c:pt>
                <c:pt idx="154">
                  <c:v>293.11</c:v>
                </c:pt>
                <c:pt idx="155">
                  <c:v>297.04599999999999</c:v>
                </c:pt>
                <c:pt idx="156">
                  <c:v>297.65300000000002</c:v>
                </c:pt>
                <c:pt idx="157">
                  <c:v>292.66199999999998</c:v>
                </c:pt>
                <c:pt idx="158">
                  <c:v>292.27600000000001</c:v>
                </c:pt>
                <c:pt idx="159">
                  <c:v>292.08499999999998</c:v>
                </c:pt>
                <c:pt idx="160">
                  <c:v>294.13900000000001</c:v>
                </c:pt>
                <c:pt idx="161">
                  <c:v>291.733</c:v>
                </c:pt>
                <c:pt idx="162">
                  <c:v>287.286</c:v>
                </c:pt>
                <c:pt idx="163">
                  <c:v>287.64999999999998</c:v>
                </c:pt>
                <c:pt idx="164">
                  <c:v>284.31599999999997</c:v>
                </c:pt>
                <c:pt idx="165">
                  <c:v>277.81099999999998</c:v>
                </c:pt>
                <c:pt idx="166">
                  <c:v>277.41000000000003</c:v>
                </c:pt>
                <c:pt idx="167">
                  <c:v>271.81700000000001</c:v>
                </c:pt>
                <c:pt idx="168">
                  <c:v>286.77100000000002</c:v>
                </c:pt>
                <c:pt idx="169">
                  <c:v>300.39800000000002</c:v>
                </c:pt>
                <c:pt idx="170">
                  <c:v>301.74200000000002</c:v>
                </c:pt>
                <c:pt idx="171">
                  <c:v>298.11599999999999</c:v>
                </c:pt>
                <c:pt idx="172">
                  <c:v>293.51900000000001</c:v>
                </c:pt>
                <c:pt idx="173">
                  <c:v>288.97199999999998</c:v>
                </c:pt>
                <c:pt idx="174">
                  <c:v>293.58300000000003</c:v>
                </c:pt>
                <c:pt idx="175">
                  <c:v>299.28699999999998</c:v>
                </c:pt>
                <c:pt idx="176">
                  <c:v>301.60599999999999</c:v>
                </c:pt>
                <c:pt idx="177">
                  <c:v>300.59500000000003</c:v>
                </c:pt>
                <c:pt idx="178">
                  <c:v>302.24299999999999</c:v>
                </c:pt>
                <c:pt idx="179">
                  <c:v>310.16899999999998</c:v>
                </c:pt>
                <c:pt idx="180">
                  <c:v>310.464</c:v>
                </c:pt>
                <c:pt idx="181">
                  <c:v>314.49900000000002</c:v>
                </c:pt>
                <c:pt idx="182">
                  <c:v>321.59100000000001</c:v>
                </c:pt>
                <c:pt idx="183">
                  <c:v>325.47000000000003</c:v>
                </c:pt>
                <c:pt idx="184">
                  <c:v>326.02</c:v>
                </c:pt>
                <c:pt idx="185">
                  <c:v>334.46199999999999</c:v>
                </c:pt>
                <c:pt idx="186">
                  <c:v>338.59199999999998</c:v>
                </c:pt>
                <c:pt idx="187">
                  <c:v>339.93700000000001</c:v>
                </c:pt>
                <c:pt idx="188">
                  <c:v>331.27300000000002</c:v>
                </c:pt>
                <c:pt idx="189">
                  <c:v>330.351</c:v>
                </c:pt>
                <c:pt idx="190">
                  <c:v>332.39299999999997</c:v>
                </c:pt>
                <c:pt idx="191">
                  <c:v>324.89499999999998</c:v>
                </c:pt>
                <c:pt idx="192">
                  <c:v>318.14800000000002</c:v>
                </c:pt>
                <c:pt idx="193">
                  <c:v>320.82600000000002</c:v>
                </c:pt>
                <c:pt idx="194">
                  <c:v>321.36799999999999</c:v>
                </c:pt>
                <c:pt idx="195">
                  <c:v>324.15100000000001</c:v>
                </c:pt>
                <c:pt idx="196">
                  <c:v>326.125</c:v>
                </c:pt>
                <c:pt idx="197">
                  <c:v>326.65100000000001</c:v>
                </c:pt>
                <c:pt idx="198">
                  <c:v>326.351</c:v>
                </c:pt>
                <c:pt idx="199">
                  <c:v>322.64699999999999</c:v>
                </c:pt>
                <c:pt idx="200">
                  <c:v>331.18599999999998</c:v>
                </c:pt>
                <c:pt idx="201">
                  <c:v>329.29700000000003</c:v>
                </c:pt>
                <c:pt idx="202">
                  <c:v>321.46600000000001</c:v>
                </c:pt>
                <c:pt idx="203">
                  <c:v>316.90899999999999</c:v>
                </c:pt>
                <c:pt idx="204">
                  <c:v>310.94200000000001</c:v>
                </c:pt>
                <c:pt idx="205">
                  <c:v>317.04399999999998</c:v>
                </c:pt>
                <c:pt idx="206">
                  <c:v>345.78100000000001</c:v>
                </c:pt>
                <c:pt idx="207">
                  <c:v>343.084</c:v>
                </c:pt>
                <c:pt idx="208">
                  <c:v>339.64699999999999</c:v>
                </c:pt>
                <c:pt idx="209">
                  <c:v>337.80399999999997</c:v>
                </c:pt>
                <c:pt idx="210">
                  <c:v>332.02</c:v>
                </c:pt>
                <c:pt idx="211">
                  <c:v>343.54599999999999</c:v>
                </c:pt>
                <c:pt idx="212">
                  <c:v>348.29300000000001</c:v>
                </c:pt>
                <c:pt idx="213">
                  <c:v>344.577</c:v>
                </c:pt>
                <c:pt idx="214">
                  <c:v>344.65199999999999</c:v>
                </c:pt>
                <c:pt idx="215">
                  <c:v>347.495</c:v>
                </c:pt>
                <c:pt idx="216">
                  <c:v>351.37099999999998</c:v>
                </c:pt>
                <c:pt idx="217">
                  <c:v>346.20600000000002</c:v>
                </c:pt>
                <c:pt idx="218">
                  <c:v>341.86900000000003</c:v>
                </c:pt>
                <c:pt idx="219">
                  <c:v>341.55900000000003</c:v>
                </c:pt>
                <c:pt idx="220">
                  <c:v>337.28800000000001</c:v>
                </c:pt>
                <c:pt idx="221">
                  <c:v>344.81200000000001</c:v>
                </c:pt>
                <c:pt idx="222">
                  <c:v>357.108</c:v>
                </c:pt>
                <c:pt idx="223">
                  <c:v>360.84199999999998</c:v>
                </c:pt>
                <c:pt idx="224">
                  <c:v>375.11500000000001</c:v>
                </c:pt>
                <c:pt idx="225">
                  <c:v>376.06700000000001</c:v>
                </c:pt>
                <c:pt idx="226">
                  <c:v>358.23399999999998</c:v>
                </c:pt>
                <c:pt idx="227">
                  <c:v>346.82499999999999</c:v>
                </c:pt>
                <c:pt idx="228">
                  <c:v>338.50599999999997</c:v>
                </c:pt>
                <c:pt idx="229">
                  <c:v>341.21499999999997</c:v>
                </c:pt>
                <c:pt idx="230">
                  <c:v>341.60599999999999</c:v>
                </c:pt>
                <c:pt idx="231">
                  <c:v>350.92700000000002</c:v>
                </c:pt>
                <c:pt idx="232">
                  <c:v>355.01299999999998</c:v>
                </c:pt>
                <c:pt idx="233">
                  <c:v>366.87599999999998</c:v>
                </c:pt>
                <c:pt idx="234">
                  <c:v>352.23200000000003</c:v>
                </c:pt>
                <c:pt idx="235">
                  <c:v>336.62400000000002</c:v>
                </c:pt>
                <c:pt idx="236">
                  <c:v>333.779</c:v>
                </c:pt>
                <c:pt idx="237">
                  <c:v>331.68700000000001</c:v>
                </c:pt>
                <c:pt idx="238">
                  <c:v>319.09399999999999</c:v>
                </c:pt>
                <c:pt idx="239">
                  <c:v>317.13</c:v>
                </c:pt>
                <c:pt idx="240">
                  <c:v>313.44</c:v>
                </c:pt>
                <c:pt idx="241">
                  <c:v>332.69200000000001</c:v>
                </c:pt>
                <c:pt idx="242">
                  <c:v>340.755</c:v>
                </c:pt>
                <c:pt idx="243">
                  <c:v>345.173</c:v>
                </c:pt>
                <c:pt idx="244">
                  <c:v>342.80599999999998</c:v>
                </c:pt>
                <c:pt idx="245">
                  <c:v>344.75900000000001</c:v>
                </c:pt>
                <c:pt idx="246">
                  <c:v>334.214</c:v>
                </c:pt>
                <c:pt idx="247">
                  <c:v>324.63400000000001</c:v>
                </c:pt>
                <c:pt idx="248">
                  <c:v>325.685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DF-45BC-A043-78E2335CB187}"/>
            </c:ext>
          </c:extLst>
        </c:ser>
        <c:ser>
          <c:idx val="3"/>
          <c:order val="3"/>
          <c:tx>
            <c:strRef>
              <c:f>vw!$B$35</c:f>
              <c:strCache>
                <c:ptCount val="1"/>
                <c:pt idx="0">
                  <c:v>VW 4 5/8 PERP nc-26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vw!$F$35:$ST$35</c:f>
              <c:numCache>
                <c:formatCode>0</c:formatCode>
                <c:ptCount val="509"/>
                <c:pt idx="0">
                  <c:v>394.00900000000001</c:v>
                </c:pt>
                <c:pt idx="1">
                  <c:v>399.31099999999998</c:v>
                </c:pt>
                <c:pt idx="2">
                  <c:v>405.49799999999999</c:v>
                </c:pt>
                <c:pt idx="3">
                  <c:v>410.18299999999999</c:v>
                </c:pt>
                <c:pt idx="4">
                  <c:v>410.97</c:v>
                </c:pt>
                <c:pt idx="5">
                  <c:v>409.6</c:v>
                </c:pt>
                <c:pt idx="6">
                  <c:v>405.14100000000002</c:v>
                </c:pt>
                <c:pt idx="7">
                  <c:v>399.54899999999998</c:v>
                </c:pt>
                <c:pt idx="8">
                  <c:v>408.15899999999999</c:v>
                </c:pt>
                <c:pt idx="9">
                  <c:v>396.26900000000001</c:v>
                </c:pt>
                <c:pt idx="10">
                  <c:v>394.86500000000001</c:v>
                </c:pt>
                <c:pt idx="11">
                  <c:v>379.37799999999999</c:v>
                </c:pt>
                <c:pt idx="12">
                  <c:v>366.19400000000002</c:v>
                </c:pt>
                <c:pt idx="13">
                  <c:v>383.5</c:v>
                </c:pt>
                <c:pt idx="14">
                  <c:v>376.154</c:v>
                </c:pt>
                <c:pt idx="15">
                  <c:v>386.49900000000002</c:v>
                </c:pt>
                <c:pt idx="16">
                  <c:v>353.07900000000001</c:v>
                </c:pt>
                <c:pt idx="17">
                  <c:v>332.05200000000002</c:v>
                </c:pt>
                <c:pt idx="18">
                  <c:v>306.81900000000002</c:v>
                </c:pt>
                <c:pt idx="19">
                  <c:v>321.88499999999999</c:v>
                </c:pt>
                <c:pt idx="20">
                  <c:v>361.7</c:v>
                </c:pt>
                <c:pt idx="21">
                  <c:v>375.274</c:v>
                </c:pt>
                <c:pt idx="22">
                  <c:v>400.57299999999998</c:v>
                </c:pt>
                <c:pt idx="23">
                  <c:v>406.29899999999998</c:v>
                </c:pt>
                <c:pt idx="24">
                  <c:v>404.68099999999998</c:v>
                </c:pt>
                <c:pt idx="25">
                  <c:v>396.82900000000001</c:v>
                </c:pt>
                <c:pt idx="26">
                  <c:v>395.87799999999999</c:v>
                </c:pt>
                <c:pt idx="27">
                  <c:v>408.774</c:v>
                </c:pt>
                <c:pt idx="28">
                  <c:v>427.00599999999997</c:v>
                </c:pt>
                <c:pt idx="29">
                  <c:v>426.57299999999998</c:v>
                </c:pt>
                <c:pt idx="30">
                  <c:v>425.56599999999997</c:v>
                </c:pt>
                <c:pt idx="31">
                  <c:v>429.488</c:v>
                </c:pt>
                <c:pt idx="32">
                  <c:v>439.93900000000002</c:v>
                </c:pt>
                <c:pt idx="33">
                  <c:v>460.59300000000002</c:v>
                </c:pt>
                <c:pt idx="34">
                  <c:v>473.07100000000003</c:v>
                </c:pt>
                <c:pt idx="35">
                  <c:v>475.01</c:v>
                </c:pt>
                <c:pt idx="36">
                  <c:v>467.82499999999999</c:v>
                </c:pt>
                <c:pt idx="37">
                  <c:v>465.245</c:v>
                </c:pt>
                <c:pt idx="38">
                  <c:v>467.89</c:v>
                </c:pt>
                <c:pt idx="39">
                  <c:v>475.10700000000003</c:v>
                </c:pt>
                <c:pt idx="40">
                  <c:v>479.15699999999998</c:v>
                </c:pt>
                <c:pt idx="41">
                  <c:v>479.96800000000002</c:v>
                </c:pt>
                <c:pt idx="42">
                  <c:v>485.92</c:v>
                </c:pt>
                <c:pt idx="43">
                  <c:v>490.471</c:v>
                </c:pt>
                <c:pt idx="44">
                  <c:v>459.56900000000002</c:v>
                </c:pt>
                <c:pt idx="45">
                  <c:v>445.67599999999999</c:v>
                </c:pt>
                <c:pt idx="46">
                  <c:v>432.40899999999999</c:v>
                </c:pt>
                <c:pt idx="47">
                  <c:v>421.57100000000003</c:v>
                </c:pt>
                <c:pt idx="48">
                  <c:v>444.84800000000001</c:v>
                </c:pt>
                <c:pt idx="49">
                  <c:v>455.6</c:v>
                </c:pt>
                <c:pt idx="50">
                  <c:v>499.10399999999998</c:v>
                </c:pt>
                <c:pt idx="51">
                  <c:v>508.315</c:v>
                </c:pt>
                <c:pt idx="52">
                  <c:v>490.39</c:v>
                </c:pt>
                <c:pt idx="53">
                  <c:v>480.71699999999998</c:v>
                </c:pt>
                <c:pt idx="54">
                  <c:v>473.01799999999997</c:v>
                </c:pt>
                <c:pt idx="55">
                  <c:v>440.50400000000002</c:v>
                </c:pt>
                <c:pt idx="56">
                  <c:v>419.9</c:v>
                </c:pt>
                <c:pt idx="57">
                  <c:v>473.81299999999999</c:v>
                </c:pt>
                <c:pt idx="58">
                  <c:v>528.87900000000002</c:v>
                </c:pt>
                <c:pt idx="59">
                  <c:v>554.18299999999999</c:v>
                </c:pt>
                <c:pt idx="60">
                  <c:v>616.01700000000005</c:v>
                </c:pt>
                <c:pt idx="61">
                  <c:v>621.42100000000005</c:v>
                </c:pt>
                <c:pt idx="62">
                  <c:v>613.98599999999999</c:v>
                </c:pt>
                <c:pt idx="63">
                  <c:v>594.83000000000004</c:v>
                </c:pt>
                <c:pt idx="64">
                  <c:v>586.673</c:v>
                </c:pt>
                <c:pt idx="65">
                  <c:v>582.84900000000005</c:v>
                </c:pt>
                <c:pt idx="66">
                  <c:v>537.12099999999998</c:v>
                </c:pt>
                <c:pt idx="67">
                  <c:v>493.00400000000002</c:v>
                </c:pt>
                <c:pt idx="68">
                  <c:v>487.56700000000001</c:v>
                </c:pt>
                <c:pt idx="69">
                  <c:v>615.75300000000004</c:v>
                </c:pt>
                <c:pt idx="70">
                  <c:v>661.47799999999995</c:v>
                </c:pt>
                <c:pt idx="71">
                  <c:v>644.16300000000001</c:v>
                </c:pt>
                <c:pt idx="72">
                  <c:v>736.48</c:v>
                </c:pt>
                <c:pt idx="73">
                  <c:v>740.32</c:v>
                </c:pt>
                <c:pt idx="74">
                  <c:v>663.37</c:v>
                </c:pt>
                <c:pt idx="75">
                  <c:v>563.53899999999999</c:v>
                </c:pt>
                <c:pt idx="76">
                  <c:v>474.57100000000003</c:v>
                </c:pt>
                <c:pt idx="77">
                  <c:v>463.416</c:v>
                </c:pt>
                <c:pt idx="78">
                  <c:v>378.38499999999999</c:v>
                </c:pt>
                <c:pt idx="79">
                  <c:v>369.33100000000002</c:v>
                </c:pt>
                <c:pt idx="80">
                  <c:v>385.8</c:v>
                </c:pt>
                <c:pt idx="81">
                  <c:v>330.85199999999998</c:v>
                </c:pt>
                <c:pt idx="82">
                  <c:v>296.83699999999999</c:v>
                </c:pt>
                <c:pt idx="83">
                  <c:v>282.923</c:v>
                </c:pt>
                <c:pt idx="84">
                  <c:v>289.89499999999998</c:v>
                </c:pt>
                <c:pt idx="85">
                  <c:v>317.565</c:v>
                </c:pt>
                <c:pt idx="86">
                  <c:v>320.30700000000002</c:v>
                </c:pt>
                <c:pt idx="87">
                  <c:v>290.17099999999999</c:v>
                </c:pt>
                <c:pt idx="88">
                  <c:v>271.44499999999999</c:v>
                </c:pt>
                <c:pt idx="89">
                  <c:v>266.154</c:v>
                </c:pt>
                <c:pt idx="90">
                  <c:v>261.79599999999999</c:v>
                </c:pt>
                <c:pt idx="91">
                  <c:v>240.77699999999999</c:v>
                </c:pt>
                <c:pt idx="92">
                  <c:v>242.24799999999999</c:v>
                </c:pt>
                <c:pt idx="93">
                  <c:v>243.08099999999999</c:v>
                </c:pt>
                <c:pt idx="94">
                  <c:v>245.11099999999999</c:v>
                </c:pt>
                <c:pt idx="95">
                  <c:v>243.54499999999999</c:v>
                </c:pt>
                <c:pt idx="96">
                  <c:v>244.47399999999999</c:v>
                </c:pt>
                <c:pt idx="97">
                  <c:v>244.5</c:v>
                </c:pt>
                <c:pt idx="98">
                  <c:v>244.25299999999999</c:v>
                </c:pt>
                <c:pt idx="99">
                  <c:v>247.077</c:v>
                </c:pt>
                <c:pt idx="100">
                  <c:v>248.03299999999999</c:v>
                </c:pt>
                <c:pt idx="101">
                  <c:v>243.58</c:v>
                </c:pt>
                <c:pt idx="102">
                  <c:v>240.05</c:v>
                </c:pt>
                <c:pt idx="103">
                  <c:v>242.476</c:v>
                </c:pt>
                <c:pt idx="104">
                  <c:v>252.31200000000001</c:v>
                </c:pt>
                <c:pt idx="105">
                  <c:v>260.029</c:v>
                </c:pt>
                <c:pt idx="106">
                  <c:v>257.827</c:v>
                </c:pt>
                <c:pt idx="107">
                  <c:v>254.50200000000001</c:v>
                </c:pt>
                <c:pt idx="108">
                  <c:v>248.48500000000001</c:v>
                </c:pt>
                <c:pt idx="109">
                  <c:v>250.56399999999999</c:v>
                </c:pt>
                <c:pt idx="110">
                  <c:v>253.12299999999999</c:v>
                </c:pt>
                <c:pt idx="111">
                  <c:v>241.482</c:v>
                </c:pt>
                <c:pt idx="112">
                  <c:v>237.45599999999999</c:v>
                </c:pt>
                <c:pt idx="113">
                  <c:v>230.363</c:v>
                </c:pt>
                <c:pt idx="114">
                  <c:v>229.953</c:v>
                </c:pt>
                <c:pt idx="115">
                  <c:v>226.89500000000001</c:v>
                </c:pt>
                <c:pt idx="116">
                  <c:v>228.75299999999999</c:v>
                </c:pt>
                <c:pt idx="117">
                  <c:v>234.22300000000001</c:v>
                </c:pt>
                <c:pt idx="118">
                  <c:v>236.97800000000001</c:v>
                </c:pt>
                <c:pt idx="119">
                  <c:v>234.833</c:v>
                </c:pt>
                <c:pt idx="120">
                  <c:v>232.809</c:v>
                </c:pt>
                <c:pt idx="121">
                  <c:v>234.84100000000001</c:v>
                </c:pt>
                <c:pt idx="122">
                  <c:v>234.4</c:v>
                </c:pt>
                <c:pt idx="123">
                  <c:v>241.583</c:v>
                </c:pt>
                <c:pt idx="124">
                  <c:v>237.881</c:v>
                </c:pt>
                <c:pt idx="125">
                  <c:v>232.59399999999999</c:v>
                </c:pt>
                <c:pt idx="126">
                  <c:v>228.714</c:v>
                </c:pt>
                <c:pt idx="127">
                  <c:v>221.82599999999999</c:v>
                </c:pt>
                <c:pt idx="128">
                  <c:v>220.102</c:v>
                </c:pt>
                <c:pt idx="129">
                  <c:v>218.12899999999999</c:v>
                </c:pt>
                <c:pt idx="130">
                  <c:v>222.54</c:v>
                </c:pt>
                <c:pt idx="131">
                  <c:v>222.339</c:v>
                </c:pt>
                <c:pt idx="132">
                  <c:v>222.92</c:v>
                </c:pt>
                <c:pt idx="133">
                  <c:v>224.03700000000001</c:v>
                </c:pt>
                <c:pt idx="134">
                  <c:v>223.96899999999999</c:v>
                </c:pt>
                <c:pt idx="135">
                  <c:v>225.90600000000001</c:v>
                </c:pt>
                <c:pt idx="136">
                  <c:v>228.77199999999999</c:v>
                </c:pt>
                <c:pt idx="137">
                  <c:v>229.648</c:v>
                </c:pt>
                <c:pt idx="138">
                  <c:v>231.02199999999999</c:v>
                </c:pt>
                <c:pt idx="139">
                  <c:v>232.87899999999999</c:v>
                </c:pt>
                <c:pt idx="140">
                  <c:v>235.19499999999999</c:v>
                </c:pt>
                <c:pt idx="141">
                  <c:v>232.32499999999999</c:v>
                </c:pt>
                <c:pt idx="142">
                  <c:v>234.98</c:v>
                </c:pt>
                <c:pt idx="143">
                  <c:v>241.46899999999999</c:v>
                </c:pt>
                <c:pt idx="144">
                  <c:v>247.11600000000001</c:v>
                </c:pt>
                <c:pt idx="145">
                  <c:v>255.68700000000001</c:v>
                </c:pt>
                <c:pt idx="146">
                  <c:v>257.75799999999998</c:v>
                </c:pt>
                <c:pt idx="147">
                  <c:v>250.16200000000001</c:v>
                </c:pt>
                <c:pt idx="148">
                  <c:v>255.34899999999999</c:v>
                </c:pt>
                <c:pt idx="149">
                  <c:v>255.73</c:v>
                </c:pt>
                <c:pt idx="150">
                  <c:v>254.37899999999999</c:v>
                </c:pt>
                <c:pt idx="151">
                  <c:v>254.619</c:v>
                </c:pt>
                <c:pt idx="152">
                  <c:v>259.036</c:v>
                </c:pt>
                <c:pt idx="153">
                  <c:v>271.36099999999999</c:v>
                </c:pt>
                <c:pt idx="154">
                  <c:v>274.02800000000002</c:v>
                </c:pt>
                <c:pt idx="155">
                  <c:v>275.07400000000001</c:v>
                </c:pt>
                <c:pt idx="156">
                  <c:v>270.44299999999998</c:v>
                </c:pt>
                <c:pt idx="157">
                  <c:v>269.81700000000001</c:v>
                </c:pt>
                <c:pt idx="158">
                  <c:v>269.964</c:v>
                </c:pt>
                <c:pt idx="159">
                  <c:v>271.70999999999998</c:v>
                </c:pt>
                <c:pt idx="160">
                  <c:v>269.98599999999999</c:v>
                </c:pt>
                <c:pt idx="161">
                  <c:v>266.42500000000001</c:v>
                </c:pt>
                <c:pt idx="162">
                  <c:v>266.50900000000001</c:v>
                </c:pt>
                <c:pt idx="163">
                  <c:v>262.31599999999997</c:v>
                </c:pt>
                <c:pt idx="164">
                  <c:v>257.55099999999999</c:v>
                </c:pt>
                <c:pt idx="165">
                  <c:v>257.26900000000001</c:v>
                </c:pt>
                <c:pt idx="166">
                  <c:v>253.75</c:v>
                </c:pt>
                <c:pt idx="167">
                  <c:v>263.06299999999999</c:v>
                </c:pt>
                <c:pt idx="168">
                  <c:v>275.971</c:v>
                </c:pt>
                <c:pt idx="169">
                  <c:v>277.31200000000001</c:v>
                </c:pt>
                <c:pt idx="170">
                  <c:v>273.798</c:v>
                </c:pt>
                <c:pt idx="171">
                  <c:v>269.19</c:v>
                </c:pt>
                <c:pt idx="172">
                  <c:v>264.43900000000002</c:v>
                </c:pt>
                <c:pt idx="173">
                  <c:v>267.92</c:v>
                </c:pt>
                <c:pt idx="174">
                  <c:v>272.43700000000001</c:v>
                </c:pt>
                <c:pt idx="175">
                  <c:v>275.66199999999998</c:v>
                </c:pt>
                <c:pt idx="176">
                  <c:v>276.13400000000001</c:v>
                </c:pt>
                <c:pt idx="177">
                  <c:v>276.887</c:v>
                </c:pt>
                <c:pt idx="178">
                  <c:v>286.05</c:v>
                </c:pt>
                <c:pt idx="179">
                  <c:v>287.05099999999999</c:v>
                </c:pt>
                <c:pt idx="180">
                  <c:v>289.80099999999999</c:v>
                </c:pt>
                <c:pt idx="181">
                  <c:v>294.68</c:v>
                </c:pt>
                <c:pt idx="182">
                  <c:v>299.72800000000001</c:v>
                </c:pt>
                <c:pt idx="183">
                  <c:v>300.84500000000003</c:v>
                </c:pt>
                <c:pt idx="184">
                  <c:v>309.43900000000002</c:v>
                </c:pt>
                <c:pt idx="185">
                  <c:v>313.709</c:v>
                </c:pt>
                <c:pt idx="186">
                  <c:v>315.36200000000002</c:v>
                </c:pt>
                <c:pt idx="187">
                  <c:v>306.23599999999999</c:v>
                </c:pt>
                <c:pt idx="188">
                  <c:v>306.14100000000002</c:v>
                </c:pt>
                <c:pt idx="189">
                  <c:v>311.88099999999997</c:v>
                </c:pt>
                <c:pt idx="190">
                  <c:v>308.26400000000001</c:v>
                </c:pt>
                <c:pt idx="191">
                  <c:v>302.32100000000003</c:v>
                </c:pt>
                <c:pt idx="192">
                  <c:v>306.37</c:v>
                </c:pt>
                <c:pt idx="193">
                  <c:v>307.8</c:v>
                </c:pt>
                <c:pt idx="194">
                  <c:v>310.89400000000001</c:v>
                </c:pt>
                <c:pt idx="195">
                  <c:v>312.89600000000002</c:v>
                </c:pt>
                <c:pt idx="196">
                  <c:v>313.16199999999998</c:v>
                </c:pt>
                <c:pt idx="197">
                  <c:v>312.63900000000001</c:v>
                </c:pt>
                <c:pt idx="198">
                  <c:v>309.553</c:v>
                </c:pt>
                <c:pt idx="199">
                  <c:v>316.452</c:v>
                </c:pt>
                <c:pt idx="200">
                  <c:v>313.73899999999998</c:v>
                </c:pt>
                <c:pt idx="201">
                  <c:v>306.41199999999998</c:v>
                </c:pt>
                <c:pt idx="202">
                  <c:v>299.95400000000001</c:v>
                </c:pt>
                <c:pt idx="203">
                  <c:v>295.07600000000002</c:v>
                </c:pt>
                <c:pt idx="204">
                  <c:v>300.52</c:v>
                </c:pt>
                <c:pt idx="205">
                  <c:v>332.08199999999999</c:v>
                </c:pt>
                <c:pt idx="206">
                  <c:v>329.81599999999997</c:v>
                </c:pt>
                <c:pt idx="207">
                  <c:v>324.596</c:v>
                </c:pt>
                <c:pt idx="208">
                  <c:v>323.29599999999999</c:v>
                </c:pt>
                <c:pt idx="209">
                  <c:v>316.59399999999999</c:v>
                </c:pt>
                <c:pt idx="210">
                  <c:v>327.9</c:v>
                </c:pt>
                <c:pt idx="211">
                  <c:v>331.25799999999998</c:v>
                </c:pt>
                <c:pt idx="212">
                  <c:v>328.38900000000001</c:v>
                </c:pt>
                <c:pt idx="213">
                  <c:v>328.476</c:v>
                </c:pt>
                <c:pt idx="214">
                  <c:v>331.83199999999999</c:v>
                </c:pt>
                <c:pt idx="215">
                  <c:v>335.81599999999997</c:v>
                </c:pt>
                <c:pt idx="216">
                  <c:v>331.32400000000001</c:v>
                </c:pt>
                <c:pt idx="217">
                  <c:v>327.36599999999999</c:v>
                </c:pt>
                <c:pt idx="218">
                  <c:v>327.79700000000003</c:v>
                </c:pt>
                <c:pt idx="219">
                  <c:v>324.14400000000001</c:v>
                </c:pt>
                <c:pt idx="220">
                  <c:v>332.745</c:v>
                </c:pt>
                <c:pt idx="221">
                  <c:v>343.91500000000002</c:v>
                </c:pt>
                <c:pt idx="222">
                  <c:v>348.18</c:v>
                </c:pt>
                <c:pt idx="223">
                  <c:v>361.31700000000001</c:v>
                </c:pt>
                <c:pt idx="224">
                  <c:v>364.613</c:v>
                </c:pt>
                <c:pt idx="225">
                  <c:v>346.17399999999998</c:v>
                </c:pt>
                <c:pt idx="226">
                  <c:v>333.28800000000001</c:v>
                </c:pt>
                <c:pt idx="227">
                  <c:v>325.20800000000003</c:v>
                </c:pt>
                <c:pt idx="228">
                  <c:v>327.79399999999998</c:v>
                </c:pt>
                <c:pt idx="229">
                  <c:v>328.42899999999997</c:v>
                </c:pt>
                <c:pt idx="230">
                  <c:v>338.30900000000003</c:v>
                </c:pt>
                <c:pt idx="231">
                  <c:v>341.327</c:v>
                </c:pt>
                <c:pt idx="232">
                  <c:v>353.541</c:v>
                </c:pt>
                <c:pt idx="233">
                  <c:v>338.26400000000001</c:v>
                </c:pt>
                <c:pt idx="234">
                  <c:v>321.87099999999998</c:v>
                </c:pt>
                <c:pt idx="235">
                  <c:v>317.10399999999998</c:v>
                </c:pt>
                <c:pt idx="236">
                  <c:v>315.077</c:v>
                </c:pt>
                <c:pt idx="237">
                  <c:v>298.90199999999999</c:v>
                </c:pt>
                <c:pt idx="238">
                  <c:v>294.238</c:v>
                </c:pt>
                <c:pt idx="239">
                  <c:v>289.22300000000001</c:v>
                </c:pt>
                <c:pt idx="240">
                  <c:v>308.05</c:v>
                </c:pt>
                <c:pt idx="241">
                  <c:v>317.92700000000002</c:v>
                </c:pt>
                <c:pt idx="242">
                  <c:v>322.25799999999998</c:v>
                </c:pt>
                <c:pt idx="243">
                  <c:v>320.36799999999999</c:v>
                </c:pt>
                <c:pt idx="244">
                  <c:v>320.80399999999997</c:v>
                </c:pt>
                <c:pt idx="245">
                  <c:v>309.64800000000002</c:v>
                </c:pt>
                <c:pt idx="246">
                  <c:v>299.22399999999999</c:v>
                </c:pt>
                <c:pt idx="247">
                  <c:v>299.38200000000001</c:v>
                </c:pt>
                <c:pt idx="248">
                  <c:v>298.62900000000002</c:v>
                </c:pt>
                <c:pt idx="249">
                  <c:v>298.70499999999998</c:v>
                </c:pt>
                <c:pt idx="250">
                  <c:v>310.94799999999998</c:v>
                </c:pt>
                <c:pt idx="251">
                  <c:v>315.88</c:v>
                </c:pt>
                <c:pt idx="252">
                  <c:v>306.988</c:v>
                </c:pt>
                <c:pt idx="253">
                  <c:v>288.28899999999999</c:v>
                </c:pt>
                <c:pt idx="254">
                  <c:v>284.72300000000001</c:v>
                </c:pt>
                <c:pt idx="255">
                  <c:v>290.76799999999997</c:v>
                </c:pt>
                <c:pt idx="256">
                  <c:v>294.02100000000002</c:v>
                </c:pt>
                <c:pt idx="257">
                  <c:v>295.19099999999997</c:v>
                </c:pt>
                <c:pt idx="258">
                  <c:v>307.59800000000001</c:v>
                </c:pt>
                <c:pt idx="259">
                  <c:v>313.75700000000001</c:v>
                </c:pt>
                <c:pt idx="260">
                  <c:v>313.83699999999999</c:v>
                </c:pt>
                <c:pt idx="261">
                  <c:v>313.75200000000001</c:v>
                </c:pt>
                <c:pt idx="262">
                  <c:v>307.67</c:v>
                </c:pt>
                <c:pt idx="263">
                  <c:v>300.44</c:v>
                </c:pt>
                <c:pt idx="264">
                  <c:v>293.15300000000002</c:v>
                </c:pt>
                <c:pt idx="265">
                  <c:v>295.98399999999998</c:v>
                </c:pt>
                <c:pt idx="266">
                  <c:v>312.36500000000001</c:v>
                </c:pt>
                <c:pt idx="267">
                  <c:v>331.48</c:v>
                </c:pt>
                <c:pt idx="268">
                  <c:v>334.291</c:v>
                </c:pt>
                <c:pt idx="269">
                  <c:v>333.81400000000002</c:v>
                </c:pt>
                <c:pt idx="270">
                  <c:v>335.036</c:v>
                </c:pt>
                <c:pt idx="271">
                  <c:v>324.90300000000002</c:v>
                </c:pt>
                <c:pt idx="272">
                  <c:v>333.65499999999997</c:v>
                </c:pt>
                <c:pt idx="273">
                  <c:v>341.87700000000001</c:v>
                </c:pt>
                <c:pt idx="274">
                  <c:v>340.43099999999998</c:v>
                </c:pt>
                <c:pt idx="275">
                  <c:v>345.78699999999998</c:v>
                </c:pt>
                <c:pt idx="276">
                  <c:v>352.63</c:v>
                </c:pt>
                <c:pt idx="277">
                  <c:v>364.43099999999998</c:v>
                </c:pt>
                <c:pt idx="278">
                  <c:v>362.339</c:v>
                </c:pt>
                <c:pt idx="279">
                  <c:v>356.81</c:v>
                </c:pt>
                <c:pt idx="280">
                  <c:v>359.47500000000002</c:v>
                </c:pt>
                <c:pt idx="281">
                  <c:v>356.113</c:v>
                </c:pt>
                <c:pt idx="282">
                  <c:v>357.05200000000002</c:v>
                </c:pt>
                <c:pt idx="283">
                  <c:v>356.45100000000002</c:v>
                </c:pt>
                <c:pt idx="284">
                  <c:v>357.18799999999999</c:v>
                </c:pt>
                <c:pt idx="285">
                  <c:v>344.43</c:v>
                </c:pt>
                <c:pt idx="286">
                  <c:v>333.35899999999998</c:v>
                </c:pt>
                <c:pt idx="287">
                  <c:v>328.61799999999999</c:v>
                </c:pt>
                <c:pt idx="288">
                  <c:v>328.35899999999998</c:v>
                </c:pt>
                <c:pt idx="289">
                  <c:v>326.13099999999997</c:v>
                </c:pt>
                <c:pt idx="290">
                  <c:v>336.01499999999999</c:v>
                </c:pt>
                <c:pt idx="291">
                  <c:v>339.49299999999999</c:v>
                </c:pt>
                <c:pt idx="292">
                  <c:v>340.48500000000001</c:v>
                </c:pt>
                <c:pt idx="293">
                  <c:v>333.54500000000002</c:v>
                </c:pt>
                <c:pt idx="294">
                  <c:v>340.01600000000002</c:v>
                </c:pt>
                <c:pt idx="295">
                  <c:v>333.67500000000001</c:v>
                </c:pt>
                <c:pt idx="296">
                  <c:v>321.11799999999999</c:v>
                </c:pt>
                <c:pt idx="297">
                  <c:v>305.54500000000002</c:v>
                </c:pt>
                <c:pt idx="298">
                  <c:v>304.70499999999998</c:v>
                </c:pt>
                <c:pt idx="299">
                  <c:v>305.274</c:v>
                </c:pt>
                <c:pt idx="300">
                  <c:v>316.47500000000002</c:v>
                </c:pt>
                <c:pt idx="301">
                  <c:v>318.77199999999999</c:v>
                </c:pt>
                <c:pt idx="302">
                  <c:v>319.11399999999998</c:v>
                </c:pt>
                <c:pt idx="303">
                  <c:v>315.41000000000003</c:v>
                </c:pt>
                <c:pt idx="304">
                  <c:v>312.51900000000001</c:v>
                </c:pt>
                <c:pt idx="305">
                  <c:v>311.572</c:v>
                </c:pt>
                <c:pt idx="306">
                  <c:v>313.13600000000002</c:v>
                </c:pt>
                <c:pt idx="307">
                  <c:v>308.50299999999999</c:v>
                </c:pt>
                <c:pt idx="308">
                  <c:v>309.21199999999999</c:v>
                </c:pt>
                <c:pt idx="309">
                  <c:v>313.24700000000001</c:v>
                </c:pt>
                <c:pt idx="310">
                  <c:v>319.58600000000001</c:v>
                </c:pt>
                <c:pt idx="311">
                  <c:v>335.39600000000002</c:v>
                </c:pt>
                <c:pt idx="312">
                  <c:v>347.452</c:v>
                </c:pt>
                <c:pt idx="313">
                  <c:v>348.988</c:v>
                </c:pt>
                <c:pt idx="314">
                  <c:v>348.46800000000002</c:v>
                </c:pt>
                <c:pt idx="315">
                  <c:v>341.03100000000001</c:v>
                </c:pt>
                <c:pt idx="316">
                  <c:v>340.41</c:v>
                </c:pt>
                <c:pt idx="317">
                  <c:v>339.185</c:v>
                </c:pt>
                <c:pt idx="318">
                  <c:v>345.13299999999998</c:v>
                </c:pt>
                <c:pt idx="319">
                  <c:v>345.483</c:v>
                </c:pt>
                <c:pt idx="320">
                  <c:v>362.49799999999999</c:v>
                </c:pt>
                <c:pt idx="321">
                  <c:v>370.041</c:v>
                </c:pt>
                <c:pt idx="322">
                  <c:v>375.21600000000001</c:v>
                </c:pt>
                <c:pt idx="323">
                  <c:v>375.274</c:v>
                </c:pt>
                <c:pt idx="324">
                  <c:v>386.57100000000003</c:v>
                </c:pt>
                <c:pt idx="325">
                  <c:v>379.83800000000002</c:v>
                </c:pt>
                <c:pt idx="326">
                  <c:v>377.59899999999999</c:v>
                </c:pt>
                <c:pt idx="327">
                  <c:v>366.96300000000002</c:v>
                </c:pt>
                <c:pt idx="328">
                  <c:v>355.13900000000001</c:v>
                </c:pt>
                <c:pt idx="329">
                  <c:v>361.09899999999999</c:v>
                </c:pt>
                <c:pt idx="330">
                  <c:v>362.76299999999998</c:v>
                </c:pt>
                <c:pt idx="331">
                  <c:v>356.10899999999998</c:v>
                </c:pt>
                <c:pt idx="332">
                  <c:v>367.06700000000001</c:v>
                </c:pt>
                <c:pt idx="333">
                  <c:v>377.54500000000002</c:v>
                </c:pt>
                <c:pt idx="334">
                  <c:v>393.43599999999998</c:v>
                </c:pt>
                <c:pt idx="335">
                  <c:v>399.18299999999999</c:v>
                </c:pt>
                <c:pt idx="336">
                  <c:v>393.16399999999999</c:v>
                </c:pt>
                <c:pt idx="337">
                  <c:v>381.20499999999998</c:v>
                </c:pt>
                <c:pt idx="338">
                  <c:v>374.14</c:v>
                </c:pt>
                <c:pt idx="339">
                  <c:v>374.71800000000002</c:v>
                </c:pt>
                <c:pt idx="340">
                  <c:v>373.625</c:v>
                </c:pt>
                <c:pt idx="341">
                  <c:v>368.51</c:v>
                </c:pt>
                <c:pt idx="342">
                  <c:v>371.78</c:v>
                </c:pt>
                <c:pt idx="343">
                  <c:v>380.89100000000002</c:v>
                </c:pt>
                <c:pt idx="344">
                  <c:v>391.23500000000001</c:v>
                </c:pt>
                <c:pt idx="345">
                  <c:v>403.76400000000001</c:v>
                </c:pt>
                <c:pt idx="346">
                  <c:v>400.28699999999998</c:v>
                </c:pt>
                <c:pt idx="347">
                  <c:v>393.733</c:v>
                </c:pt>
                <c:pt idx="348">
                  <c:v>390.30399999999997</c:v>
                </c:pt>
                <c:pt idx="349">
                  <c:v>391.721</c:v>
                </c:pt>
                <c:pt idx="350">
                  <c:v>393.577</c:v>
                </c:pt>
                <c:pt idx="351">
                  <c:v>387.42599999999999</c:v>
                </c:pt>
                <c:pt idx="352">
                  <c:v>385.37299999999999</c:v>
                </c:pt>
                <c:pt idx="353">
                  <c:v>393.47</c:v>
                </c:pt>
                <c:pt idx="354">
                  <c:v>409.57</c:v>
                </c:pt>
                <c:pt idx="355">
                  <c:v>412.85599999999999</c:v>
                </c:pt>
                <c:pt idx="356">
                  <c:v>396.98500000000001</c:v>
                </c:pt>
                <c:pt idx="357">
                  <c:v>379.40499999999997</c:v>
                </c:pt>
                <c:pt idx="358">
                  <c:v>379.678</c:v>
                </c:pt>
                <c:pt idx="359">
                  <c:v>388.63600000000002</c:v>
                </c:pt>
                <c:pt idx="360">
                  <c:v>386.863</c:v>
                </c:pt>
                <c:pt idx="361">
                  <c:v>388.21300000000002</c:v>
                </c:pt>
                <c:pt idx="362">
                  <c:v>400.99900000000002</c:v>
                </c:pt>
                <c:pt idx="363">
                  <c:v>401.19299999999998</c:v>
                </c:pt>
                <c:pt idx="364">
                  <c:v>391.11900000000003</c:v>
                </c:pt>
                <c:pt idx="365">
                  <c:v>388.346</c:v>
                </c:pt>
                <c:pt idx="366">
                  <c:v>395.697</c:v>
                </c:pt>
                <c:pt idx="367">
                  <c:v>391.64</c:v>
                </c:pt>
                <c:pt idx="368">
                  <c:v>387.22899999999998</c:v>
                </c:pt>
                <c:pt idx="369">
                  <c:v>380.50400000000002</c:v>
                </c:pt>
                <c:pt idx="370">
                  <c:v>387.04199999999997</c:v>
                </c:pt>
                <c:pt idx="371">
                  <c:v>404.77100000000002</c:v>
                </c:pt>
                <c:pt idx="372">
                  <c:v>400.14600000000002</c:v>
                </c:pt>
                <c:pt idx="373">
                  <c:v>417.65199999999999</c:v>
                </c:pt>
                <c:pt idx="374">
                  <c:v>419.22399999999999</c:v>
                </c:pt>
                <c:pt idx="375">
                  <c:v>408.24299999999999</c:v>
                </c:pt>
                <c:pt idx="376">
                  <c:v>415.51</c:v>
                </c:pt>
                <c:pt idx="377">
                  <c:v>411.91199999999998</c:v>
                </c:pt>
                <c:pt idx="378">
                  <c:v>436.952</c:v>
                </c:pt>
                <c:pt idx="379">
                  <c:v>452.37900000000002</c:v>
                </c:pt>
                <c:pt idx="380">
                  <c:v>455.94600000000003</c:v>
                </c:pt>
                <c:pt idx="381">
                  <c:v>459.37900000000002</c:v>
                </c:pt>
                <c:pt idx="382">
                  <c:v>443.24099999999999</c:v>
                </c:pt>
                <c:pt idx="383">
                  <c:v>431.46699999999998</c:v>
                </c:pt>
                <c:pt idx="384">
                  <c:v>429.15499999999997</c:v>
                </c:pt>
                <c:pt idx="385">
                  <c:v>428.32799999999997</c:v>
                </c:pt>
                <c:pt idx="386">
                  <c:v>424.84699999999998</c:v>
                </c:pt>
                <c:pt idx="387">
                  <c:v>425.46899999999999</c:v>
                </c:pt>
                <c:pt idx="388">
                  <c:v>422.62700000000001</c:v>
                </c:pt>
                <c:pt idx="389">
                  <c:v>417.64299999999997</c:v>
                </c:pt>
                <c:pt idx="390">
                  <c:v>416.30200000000002</c:v>
                </c:pt>
                <c:pt idx="391">
                  <c:v>410.87700000000001</c:v>
                </c:pt>
                <c:pt idx="392">
                  <c:v>410.12700000000001</c:v>
                </c:pt>
                <c:pt idx="393">
                  <c:v>411.44299999999998</c:v>
                </c:pt>
                <c:pt idx="394">
                  <c:v>423.00200000000001</c:v>
                </c:pt>
                <c:pt idx="395">
                  <c:v>446.46600000000001</c:v>
                </c:pt>
                <c:pt idx="396">
                  <c:v>450.983</c:v>
                </c:pt>
                <c:pt idx="397">
                  <c:v>448.613</c:v>
                </c:pt>
                <c:pt idx="398">
                  <c:v>450.512</c:v>
                </c:pt>
                <c:pt idx="399">
                  <c:v>442.072</c:v>
                </c:pt>
                <c:pt idx="400">
                  <c:v>432.99700000000001</c:v>
                </c:pt>
                <c:pt idx="401">
                  <c:v>417.46499999999997</c:v>
                </c:pt>
                <c:pt idx="402">
                  <c:v>427.24900000000002</c:v>
                </c:pt>
                <c:pt idx="403">
                  <c:v>421.76900000000001</c:v>
                </c:pt>
                <c:pt idx="404">
                  <c:v>414.678</c:v>
                </c:pt>
                <c:pt idx="405">
                  <c:v>409.18799999999999</c:v>
                </c:pt>
                <c:pt idx="406">
                  <c:v>406.33</c:v>
                </c:pt>
                <c:pt idx="407">
                  <c:v>412.81799999999998</c:v>
                </c:pt>
                <c:pt idx="408">
                  <c:v>411.108</c:v>
                </c:pt>
                <c:pt idx="409">
                  <c:v>412.154</c:v>
                </c:pt>
                <c:pt idx="410">
                  <c:v>430.00900000000001</c:v>
                </c:pt>
                <c:pt idx="411">
                  <c:v>409.66899999999998</c:v>
                </c:pt>
                <c:pt idx="412">
                  <c:v>402.87799999999999</c:v>
                </c:pt>
                <c:pt idx="413">
                  <c:v>399.548</c:v>
                </c:pt>
                <c:pt idx="414">
                  <c:v>389.56799999999998</c:v>
                </c:pt>
                <c:pt idx="415">
                  <c:v>384.63299999999998</c:v>
                </c:pt>
                <c:pt idx="416">
                  <c:v>378.91800000000001</c:v>
                </c:pt>
                <c:pt idx="417">
                  <c:v>358.71499999999997</c:v>
                </c:pt>
                <c:pt idx="418">
                  <c:v>346.786</c:v>
                </c:pt>
                <c:pt idx="419">
                  <c:v>351.41699999999997</c:v>
                </c:pt>
                <c:pt idx="420">
                  <c:v>356.48899999999998</c:v>
                </c:pt>
                <c:pt idx="421">
                  <c:v>356.04500000000002</c:v>
                </c:pt>
                <c:pt idx="422">
                  <c:v>356.233</c:v>
                </c:pt>
                <c:pt idx="423">
                  <c:v>360.77100000000002</c:v>
                </c:pt>
                <c:pt idx="424">
                  <c:v>371.25299999999999</c:v>
                </c:pt>
                <c:pt idx="425">
                  <c:v>376.1</c:v>
                </c:pt>
                <c:pt idx="426">
                  <c:v>380.45499999999998</c:v>
                </c:pt>
                <c:pt idx="427">
                  <c:v>400.98500000000001</c:v>
                </c:pt>
                <c:pt idx="428">
                  <c:v>387.65600000000001</c:v>
                </c:pt>
                <c:pt idx="429">
                  <c:v>383.88299999999998</c:v>
                </c:pt>
                <c:pt idx="430">
                  <c:v>371.30900000000003</c:v>
                </c:pt>
                <c:pt idx="431">
                  <c:v>364.10899999999998</c:v>
                </c:pt>
                <c:pt idx="432">
                  <c:v>368.50599999999997</c:v>
                </c:pt>
                <c:pt idx="433">
                  <c:v>361.55399999999997</c:v>
                </c:pt>
                <c:pt idx="434">
                  <c:v>358.22199999999998</c:v>
                </c:pt>
                <c:pt idx="435">
                  <c:v>358.839</c:v>
                </c:pt>
                <c:pt idx="436">
                  <c:v>352.71899999999999</c:v>
                </c:pt>
                <c:pt idx="437">
                  <c:v>350.66500000000002</c:v>
                </c:pt>
                <c:pt idx="438">
                  <c:v>349.58100000000002</c:v>
                </c:pt>
                <c:pt idx="439">
                  <c:v>336.03899999999999</c:v>
                </c:pt>
                <c:pt idx="440">
                  <c:v>335.63</c:v>
                </c:pt>
                <c:pt idx="441">
                  <c:v>333.09199999999998</c:v>
                </c:pt>
                <c:pt idx="442">
                  <c:v>326.17700000000002</c:v>
                </c:pt>
                <c:pt idx="443">
                  <c:v>324.899</c:v>
                </c:pt>
                <c:pt idx="444">
                  <c:v>324.88499999999999</c:v>
                </c:pt>
                <c:pt idx="445">
                  <c:v>330.36799999999999</c:v>
                </c:pt>
                <c:pt idx="446">
                  <c:v>327.25200000000001</c:v>
                </c:pt>
                <c:pt idx="447">
                  <c:v>328.56599999999997</c:v>
                </c:pt>
                <c:pt idx="448">
                  <c:v>322.42700000000002</c:v>
                </c:pt>
                <c:pt idx="449">
                  <c:v>324.52</c:v>
                </c:pt>
                <c:pt idx="450">
                  <c:v>328.47300000000001</c:v>
                </c:pt>
                <c:pt idx="451">
                  <c:v>314.48399999999998</c:v>
                </c:pt>
                <c:pt idx="452">
                  <c:v>313.06</c:v>
                </c:pt>
                <c:pt idx="453">
                  <c:v>311.25599999999997</c:v>
                </c:pt>
                <c:pt idx="454">
                  <c:v>310.37200000000001</c:v>
                </c:pt>
                <c:pt idx="455">
                  <c:v>308.94799999999998</c:v>
                </c:pt>
                <c:pt idx="456">
                  <c:v>308.74400000000003</c:v>
                </c:pt>
                <c:pt idx="457">
                  <c:v>307.57</c:v>
                </c:pt>
                <c:pt idx="458">
                  <c:v>313.35599999999999</c:v>
                </c:pt>
                <c:pt idx="459">
                  <c:v>316.23700000000002</c:v>
                </c:pt>
                <c:pt idx="460">
                  <c:v>313.89699999999999</c:v>
                </c:pt>
                <c:pt idx="461">
                  <c:v>319.399</c:v>
                </c:pt>
                <c:pt idx="462">
                  <c:v>327.85300000000001</c:v>
                </c:pt>
                <c:pt idx="463">
                  <c:v>336.24400000000003</c:v>
                </c:pt>
                <c:pt idx="464">
                  <c:v>335.84899999999999</c:v>
                </c:pt>
                <c:pt idx="465">
                  <c:v>336.78399999999999</c:v>
                </c:pt>
                <c:pt idx="466">
                  <c:v>339.08199999999999</c:v>
                </c:pt>
                <c:pt idx="467">
                  <c:v>337.02</c:v>
                </c:pt>
                <c:pt idx="468">
                  <c:v>331.32299999999998</c:v>
                </c:pt>
                <c:pt idx="469">
                  <c:v>325.46899999999999</c:v>
                </c:pt>
                <c:pt idx="470">
                  <c:v>325.476</c:v>
                </c:pt>
                <c:pt idx="471">
                  <c:v>326.46699999999998</c:v>
                </c:pt>
                <c:pt idx="472">
                  <c:v>327.54500000000002</c:v>
                </c:pt>
                <c:pt idx="473">
                  <c:v>324.48399999999998</c:v>
                </c:pt>
                <c:pt idx="474">
                  <c:v>320.89299999999997</c:v>
                </c:pt>
                <c:pt idx="475">
                  <c:v>323.19200000000001</c:v>
                </c:pt>
                <c:pt idx="476">
                  <c:v>330.649</c:v>
                </c:pt>
                <c:pt idx="477">
                  <c:v>329.572</c:v>
                </c:pt>
                <c:pt idx="478">
                  <c:v>329.08800000000002</c:v>
                </c:pt>
                <c:pt idx="479">
                  <c:v>329.23899999999998</c:v>
                </c:pt>
                <c:pt idx="480">
                  <c:v>322.69799999999998</c:v>
                </c:pt>
                <c:pt idx="481">
                  <c:v>321.62799999999999</c:v>
                </c:pt>
                <c:pt idx="482">
                  <c:v>313.97399999999999</c:v>
                </c:pt>
                <c:pt idx="483">
                  <c:v>305.34300000000002</c:v>
                </c:pt>
                <c:pt idx="484">
                  <c:v>303.12900000000002</c:v>
                </c:pt>
                <c:pt idx="485">
                  <c:v>301.26400000000001</c:v>
                </c:pt>
                <c:pt idx="486">
                  <c:v>304.39100000000002</c:v>
                </c:pt>
                <c:pt idx="487">
                  <c:v>302.97800000000001</c:v>
                </c:pt>
                <c:pt idx="488">
                  <c:v>298.98</c:v>
                </c:pt>
                <c:pt idx="489">
                  <c:v>292.76299999999998</c:v>
                </c:pt>
                <c:pt idx="490">
                  <c:v>296.41899999999998</c:v>
                </c:pt>
                <c:pt idx="491">
                  <c:v>297.66800000000001</c:v>
                </c:pt>
                <c:pt idx="492">
                  <c:v>297.21600000000001</c:v>
                </c:pt>
                <c:pt idx="493">
                  <c:v>298.20499999999998</c:v>
                </c:pt>
                <c:pt idx="494">
                  <c:v>314.33800000000002</c:v>
                </c:pt>
                <c:pt idx="495">
                  <c:v>315.94299999999998</c:v>
                </c:pt>
                <c:pt idx="496">
                  <c:v>317.91199999999998</c:v>
                </c:pt>
                <c:pt idx="497">
                  <c:v>319.78800000000001</c:v>
                </c:pt>
                <c:pt idx="498">
                  <c:v>318.46899999999999</c:v>
                </c:pt>
                <c:pt idx="499">
                  <c:v>317.82600000000002</c:v>
                </c:pt>
                <c:pt idx="500">
                  <c:v>317.637</c:v>
                </c:pt>
                <c:pt idx="501">
                  <c:v>314.83499999999998</c:v>
                </c:pt>
                <c:pt idx="502">
                  <c:v>316.19099999999997</c:v>
                </c:pt>
                <c:pt idx="503">
                  <c:v>318.01499999999999</c:v>
                </c:pt>
                <c:pt idx="504">
                  <c:v>319.30700000000002</c:v>
                </c:pt>
                <c:pt idx="505">
                  <c:v>308.21300000000002</c:v>
                </c:pt>
                <c:pt idx="506">
                  <c:v>315.12299999999999</c:v>
                </c:pt>
                <c:pt idx="507">
                  <c:v>319.18099999999998</c:v>
                </c:pt>
                <c:pt idx="508">
                  <c:v>326.93299999999999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8DF-45BC-A043-78E2335CB187}"/>
            </c:ext>
          </c:extLst>
        </c:ser>
        <c:ser>
          <c:idx val="4"/>
          <c:order val="4"/>
          <c:tx>
            <c:strRef>
              <c:f>vw!$B$36</c:f>
              <c:strCache>
                <c:ptCount val="1"/>
                <c:pt idx="0">
                  <c:v>VW 3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vw!$F$36:$SL$36</c:f>
              <c:numCache>
                <c:formatCode>0</c:formatCode>
                <c:ptCount val="501"/>
                <c:pt idx="0">
                  <c:v>384.43599999999998</c:v>
                </c:pt>
                <c:pt idx="1">
                  <c:v>387.50700000000001</c:v>
                </c:pt>
                <c:pt idx="2">
                  <c:v>393.61799999999999</c:v>
                </c:pt>
                <c:pt idx="3">
                  <c:v>397.08100000000002</c:v>
                </c:pt>
                <c:pt idx="4">
                  <c:v>400.702</c:v>
                </c:pt>
                <c:pt idx="5">
                  <c:v>400.22699999999998</c:v>
                </c:pt>
                <c:pt idx="6">
                  <c:v>394.01299999999998</c:v>
                </c:pt>
                <c:pt idx="7">
                  <c:v>389.64400000000001</c:v>
                </c:pt>
                <c:pt idx="8">
                  <c:v>397.26900000000001</c:v>
                </c:pt>
                <c:pt idx="9">
                  <c:v>386.19299999999998</c:v>
                </c:pt>
                <c:pt idx="10">
                  <c:v>383.98200000000003</c:v>
                </c:pt>
                <c:pt idx="11">
                  <c:v>365.76400000000001</c:v>
                </c:pt>
                <c:pt idx="12">
                  <c:v>350.31400000000002</c:v>
                </c:pt>
                <c:pt idx="13">
                  <c:v>368.339</c:v>
                </c:pt>
                <c:pt idx="14">
                  <c:v>364.16300000000001</c:v>
                </c:pt>
                <c:pt idx="15">
                  <c:v>375.05599999999998</c:v>
                </c:pt>
                <c:pt idx="16">
                  <c:v>342.23200000000003</c:v>
                </c:pt>
                <c:pt idx="17">
                  <c:v>311.90100000000001</c:v>
                </c:pt>
                <c:pt idx="18">
                  <c:v>282.30399999999997</c:v>
                </c:pt>
                <c:pt idx="19">
                  <c:v>299.88799999999998</c:v>
                </c:pt>
                <c:pt idx="20">
                  <c:v>358.21600000000001</c:v>
                </c:pt>
                <c:pt idx="21">
                  <c:v>375.92099999999999</c:v>
                </c:pt>
                <c:pt idx="22">
                  <c:v>403.24799999999999</c:v>
                </c:pt>
                <c:pt idx="23">
                  <c:v>412.89100000000002</c:v>
                </c:pt>
                <c:pt idx="24">
                  <c:v>408.19</c:v>
                </c:pt>
                <c:pt idx="25">
                  <c:v>395.15100000000001</c:v>
                </c:pt>
                <c:pt idx="26">
                  <c:v>391.97</c:v>
                </c:pt>
                <c:pt idx="27">
                  <c:v>408.21</c:v>
                </c:pt>
                <c:pt idx="28">
                  <c:v>430.93700000000001</c:v>
                </c:pt>
                <c:pt idx="29">
                  <c:v>429.14800000000002</c:v>
                </c:pt>
                <c:pt idx="30">
                  <c:v>426.17599999999999</c:v>
                </c:pt>
                <c:pt idx="31">
                  <c:v>431.673</c:v>
                </c:pt>
                <c:pt idx="32">
                  <c:v>441.03199999999998</c:v>
                </c:pt>
                <c:pt idx="33">
                  <c:v>469.02100000000002</c:v>
                </c:pt>
                <c:pt idx="34">
                  <c:v>483.57299999999998</c:v>
                </c:pt>
                <c:pt idx="35">
                  <c:v>483.375</c:v>
                </c:pt>
                <c:pt idx="36">
                  <c:v>465.97199999999998</c:v>
                </c:pt>
                <c:pt idx="37">
                  <c:v>464.36399999999998</c:v>
                </c:pt>
                <c:pt idx="38">
                  <c:v>466.78</c:v>
                </c:pt>
                <c:pt idx="39">
                  <c:v>476.43700000000001</c:v>
                </c:pt>
                <c:pt idx="40">
                  <c:v>479.81299999999999</c:v>
                </c:pt>
                <c:pt idx="41">
                  <c:v>481.113</c:v>
                </c:pt>
                <c:pt idx="42">
                  <c:v>490.74</c:v>
                </c:pt>
                <c:pt idx="43">
                  <c:v>494.45499999999998</c:v>
                </c:pt>
                <c:pt idx="44">
                  <c:v>450.82</c:v>
                </c:pt>
                <c:pt idx="45">
                  <c:v>437.89299999999997</c:v>
                </c:pt>
                <c:pt idx="46">
                  <c:v>418.58</c:v>
                </c:pt>
                <c:pt idx="47">
                  <c:v>403.822</c:v>
                </c:pt>
                <c:pt idx="48">
                  <c:v>427.58</c:v>
                </c:pt>
                <c:pt idx="49">
                  <c:v>439.12400000000002</c:v>
                </c:pt>
                <c:pt idx="50">
                  <c:v>504.59800000000001</c:v>
                </c:pt>
                <c:pt idx="51">
                  <c:v>515.28</c:v>
                </c:pt>
                <c:pt idx="52">
                  <c:v>498.46800000000002</c:v>
                </c:pt>
                <c:pt idx="53">
                  <c:v>476.846</c:v>
                </c:pt>
                <c:pt idx="54">
                  <c:v>458.12200000000001</c:v>
                </c:pt>
                <c:pt idx="55">
                  <c:v>421.86200000000002</c:v>
                </c:pt>
                <c:pt idx="56">
                  <c:v>393.25900000000001</c:v>
                </c:pt>
                <c:pt idx="57">
                  <c:v>462.60199999999998</c:v>
                </c:pt>
                <c:pt idx="58">
                  <c:v>547.15499999999997</c:v>
                </c:pt>
                <c:pt idx="59">
                  <c:v>575.75699999999995</c:v>
                </c:pt>
                <c:pt idx="60">
                  <c:v>645.03899999999999</c:v>
                </c:pt>
                <c:pt idx="61">
                  <c:v>645.34199999999998</c:v>
                </c:pt>
                <c:pt idx="62">
                  <c:v>626.79</c:v>
                </c:pt>
                <c:pt idx="63">
                  <c:v>600.95699999999999</c:v>
                </c:pt>
                <c:pt idx="64">
                  <c:v>589.76499999999999</c:v>
                </c:pt>
                <c:pt idx="65">
                  <c:v>578.61300000000006</c:v>
                </c:pt>
                <c:pt idx="66">
                  <c:v>528.19200000000001</c:v>
                </c:pt>
                <c:pt idx="67">
                  <c:v>472.74299999999999</c:v>
                </c:pt>
                <c:pt idx="68">
                  <c:v>461.38</c:v>
                </c:pt>
                <c:pt idx="69">
                  <c:v>612.51400000000001</c:v>
                </c:pt>
                <c:pt idx="70">
                  <c:v>660.2</c:v>
                </c:pt>
                <c:pt idx="71">
                  <c:v>639.77</c:v>
                </c:pt>
                <c:pt idx="72">
                  <c:v>751.56500000000005</c:v>
                </c:pt>
                <c:pt idx="73">
                  <c:v>768.71</c:v>
                </c:pt>
                <c:pt idx="74">
                  <c:v>653.38199999999995</c:v>
                </c:pt>
                <c:pt idx="75">
                  <c:v>549.33000000000004</c:v>
                </c:pt>
                <c:pt idx="76">
                  <c:v>454.733</c:v>
                </c:pt>
                <c:pt idx="77">
                  <c:v>448.02100000000002</c:v>
                </c:pt>
                <c:pt idx="78">
                  <c:v>359.54199999999997</c:v>
                </c:pt>
                <c:pt idx="79">
                  <c:v>347.99</c:v>
                </c:pt>
                <c:pt idx="80">
                  <c:v>365.82499999999999</c:v>
                </c:pt>
                <c:pt idx="81">
                  <c:v>304.00299999999999</c:v>
                </c:pt>
                <c:pt idx="82">
                  <c:v>266.29899999999998</c:v>
                </c:pt>
                <c:pt idx="83">
                  <c:v>250.667</c:v>
                </c:pt>
                <c:pt idx="84">
                  <c:v>259.89600000000002</c:v>
                </c:pt>
                <c:pt idx="85">
                  <c:v>294.642</c:v>
                </c:pt>
                <c:pt idx="86">
                  <c:v>296.70600000000002</c:v>
                </c:pt>
                <c:pt idx="87">
                  <c:v>266.87</c:v>
                </c:pt>
                <c:pt idx="88">
                  <c:v>241.59800000000001</c:v>
                </c:pt>
                <c:pt idx="89">
                  <c:v>234.636</c:v>
                </c:pt>
                <c:pt idx="90">
                  <c:v>226.24</c:v>
                </c:pt>
                <c:pt idx="91">
                  <c:v>200.607</c:v>
                </c:pt>
                <c:pt idx="92">
                  <c:v>201.52799999999999</c:v>
                </c:pt>
                <c:pt idx="93">
                  <c:v>203.571</c:v>
                </c:pt>
                <c:pt idx="94">
                  <c:v>204.51400000000001</c:v>
                </c:pt>
                <c:pt idx="95">
                  <c:v>202.88900000000001</c:v>
                </c:pt>
                <c:pt idx="96">
                  <c:v>203.01300000000001</c:v>
                </c:pt>
                <c:pt idx="97">
                  <c:v>202.715</c:v>
                </c:pt>
                <c:pt idx="98">
                  <c:v>200.51499999999999</c:v>
                </c:pt>
                <c:pt idx="99">
                  <c:v>202.65600000000001</c:v>
                </c:pt>
                <c:pt idx="100">
                  <c:v>202.18899999999999</c:v>
                </c:pt>
                <c:pt idx="101">
                  <c:v>197.88900000000001</c:v>
                </c:pt>
                <c:pt idx="102">
                  <c:v>193.642</c:v>
                </c:pt>
                <c:pt idx="103">
                  <c:v>199.774</c:v>
                </c:pt>
                <c:pt idx="104">
                  <c:v>208.38</c:v>
                </c:pt>
                <c:pt idx="105">
                  <c:v>217.56200000000001</c:v>
                </c:pt>
                <c:pt idx="106">
                  <c:v>216.029</c:v>
                </c:pt>
                <c:pt idx="107">
                  <c:v>212.499</c:v>
                </c:pt>
                <c:pt idx="108">
                  <c:v>206.17</c:v>
                </c:pt>
                <c:pt idx="109">
                  <c:v>208.66499999999999</c:v>
                </c:pt>
                <c:pt idx="110">
                  <c:v>212.53899999999999</c:v>
                </c:pt>
                <c:pt idx="111">
                  <c:v>198.70599999999999</c:v>
                </c:pt>
                <c:pt idx="112">
                  <c:v>193.58500000000001</c:v>
                </c:pt>
                <c:pt idx="113">
                  <c:v>187.95599999999999</c:v>
                </c:pt>
                <c:pt idx="114">
                  <c:v>186.916</c:v>
                </c:pt>
                <c:pt idx="115">
                  <c:v>185.697</c:v>
                </c:pt>
                <c:pt idx="116">
                  <c:v>188.33099999999999</c:v>
                </c:pt>
                <c:pt idx="117">
                  <c:v>196.297</c:v>
                </c:pt>
                <c:pt idx="118">
                  <c:v>201.858</c:v>
                </c:pt>
                <c:pt idx="119">
                  <c:v>199.89400000000001</c:v>
                </c:pt>
                <c:pt idx="120">
                  <c:v>199.67</c:v>
                </c:pt>
                <c:pt idx="121">
                  <c:v>201.471</c:v>
                </c:pt>
                <c:pt idx="122">
                  <c:v>204.84800000000001</c:v>
                </c:pt>
                <c:pt idx="123">
                  <c:v>214.30600000000001</c:v>
                </c:pt>
                <c:pt idx="124">
                  <c:v>210.37799999999999</c:v>
                </c:pt>
                <c:pt idx="125">
                  <c:v>204.69200000000001</c:v>
                </c:pt>
                <c:pt idx="126">
                  <c:v>198.64</c:v>
                </c:pt>
                <c:pt idx="127">
                  <c:v>191.72499999999999</c:v>
                </c:pt>
                <c:pt idx="128">
                  <c:v>189.262</c:v>
                </c:pt>
                <c:pt idx="129">
                  <c:v>187.96299999999999</c:v>
                </c:pt>
                <c:pt idx="130">
                  <c:v>190.84899999999999</c:v>
                </c:pt>
                <c:pt idx="131">
                  <c:v>191.68600000000001</c:v>
                </c:pt>
                <c:pt idx="132">
                  <c:v>192.494</c:v>
                </c:pt>
                <c:pt idx="133">
                  <c:v>192.626</c:v>
                </c:pt>
                <c:pt idx="134">
                  <c:v>193.54400000000001</c:v>
                </c:pt>
                <c:pt idx="135">
                  <c:v>195.101</c:v>
                </c:pt>
                <c:pt idx="136">
                  <c:v>197.19200000000001</c:v>
                </c:pt>
                <c:pt idx="137">
                  <c:v>196.48400000000001</c:v>
                </c:pt>
                <c:pt idx="138">
                  <c:v>198.428</c:v>
                </c:pt>
                <c:pt idx="139">
                  <c:v>200.524</c:v>
                </c:pt>
                <c:pt idx="140">
                  <c:v>200.60400000000001</c:v>
                </c:pt>
                <c:pt idx="141">
                  <c:v>196.815</c:v>
                </c:pt>
                <c:pt idx="142">
                  <c:v>196.149</c:v>
                </c:pt>
                <c:pt idx="143">
                  <c:v>206.14500000000001</c:v>
                </c:pt>
                <c:pt idx="144">
                  <c:v>215.70400000000001</c:v>
                </c:pt>
                <c:pt idx="145">
                  <c:v>227.71</c:v>
                </c:pt>
                <c:pt idx="146">
                  <c:v>229.101</c:v>
                </c:pt>
                <c:pt idx="147">
                  <c:v>221.67500000000001</c:v>
                </c:pt>
                <c:pt idx="148">
                  <c:v>225.55799999999999</c:v>
                </c:pt>
                <c:pt idx="149">
                  <c:v>224.72499999999999</c:v>
                </c:pt>
                <c:pt idx="150">
                  <c:v>222.30099999999999</c:v>
                </c:pt>
                <c:pt idx="151">
                  <c:v>220.76900000000001</c:v>
                </c:pt>
                <c:pt idx="152">
                  <c:v>225.999</c:v>
                </c:pt>
                <c:pt idx="153">
                  <c:v>239.26</c:v>
                </c:pt>
                <c:pt idx="154">
                  <c:v>243.12799999999999</c:v>
                </c:pt>
                <c:pt idx="155">
                  <c:v>243.578</c:v>
                </c:pt>
                <c:pt idx="156">
                  <c:v>236.65</c:v>
                </c:pt>
                <c:pt idx="157">
                  <c:v>234.96700000000001</c:v>
                </c:pt>
                <c:pt idx="158">
                  <c:v>235.32599999999999</c:v>
                </c:pt>
                <c:pt idx="159">
                  <c:v>238.13300000000001</c:v>
                </c:pt>
                <c:pt idx="160">
                  <c:v>238.08699999999999</c:v>
                </c:pt>
                <c:pt idx="161">
                  <c:v>235.25200000000001</c:v>
                </c:pt>
                <c:pt idx="162">
                  <c:v>235.309</c:v>
                </c:pt>
                <c:pt idx="163">
                  <c:v>230.84100000000001</c:v>
                </c:pt>
                <c:pt idx="164">
                  <c:v>226.678</c:v>
                </c:pt>
                <c:pt idx="165">
                  <c:v>225.55500000000001</c:v>
                </c:pt>
                <c:pt idx="166">
                  <c:v>223.381</c:v>
                </c:pt>
                <c:pt idx="167">
                  <c:v>236.65700000000001</c:v>
                </c:pt>
                <c:pt idx="168">
                  <c:v>250.09399999999999</c:v>
                </c:pt>
                <c:pt idx="169">
                  <c:v>251.708</c:v>
                </c:pt>
                <c:pt idx="170">
                  <c:v>247.80699999999999</c:v>
                </c:pt>
                <c:pt idx="171">
                  <c:v>233.791</c:v>
                </c:pt>
                <c:pt idx="172">
                  <c:v>225.35300000000001</c:v>
                </c:pt>
                <c:pt idx="173">
                  <c:v>227.101</c:v>
                </c:pt>
                <c:pt idx="174">
                  <c:v>231.96899999999999</c:v>
                </c:pt>
                <c:pt idx="175">
                  <c:v>234.399</c:v>
                </c:pt>
                <c:pt idx="176">
                  <c:v>233.923</c:v>
                </c:pt>
                <c:pt idx="177">
                  <c:v>235.887</c:v>
                </c:pt>
                <c:pt idx="178">
                  <c:v>242.68700000000001</c:v>
                </c:pt>
                <c:pt idx="179">
                  <c:v>244.25399999999999</c:v>
                </c:pt>
                <c:pt idx="180">
                  <c:v>250.36699999999999</c:v>
                </c:pt>
                <c:pt idx="181">
                  <c:v>256.79000000000002</c:v>
                </c:pt>
                <c:pt idx="182">
                  <c:v>262.548</c:v>
                </c:pt>
                <c:pt idx="183">
                  <c:v>265.11500000000001</c:v>
                </c:pt>
                <c:pt idx="184">
                  <c:v>272.245</c:v>
                </c:pt>
                <c:pt idx="185">
                  <c:v>278.09800000000001</c:v>
                </c:pt>
                <c:pt idx="186">
                  <c:v>279.13799999999998</c:v>
                </c:pt>
                <c:pt idx="187">
                  <c:v>271.22800000000001</c:v>
                </c:pt>
                <c:pt idx="188">
                  <c:v>270.50599999999997</c:v>
                </c:pt>
                <c:pt idx="189">
                  <c:v>271.95800000000003</c:v>
                </c:pt>
                <c:pt idx="190">
                  <c:v>265.97199999999998</c:v>
                </c:pt>
                <c:pt idx="191">
                  <c:v>257.666</c:v>
                </c:pt>
                <c:pt idx="192">
                  <c:v>262.07600000000002</c:v>
                </c:pt>
                <c:pt idx="193">
                  <c:v>264.62</c:v>
                </c:pt>
                <c:pt idx="194">
                  <c:v>267.55900000000003</c:v>
                </c:pt>
                <c:pt idx="195">
                  <c:v>270.73</c:v>
                </c:pt>
                <c:pt idx="196">
                  <c:v>270.68799999999999</c:v>
                </c:pt>
                <c:pt idx="197">
                  <c:v>270.73599999999999</c:v>
                </c:pt>
                <c:pt idx="198">
                  <c:v>267.49200000000002</c:v>
                </c:pt>
                <c:pt idx="199">
                  <c:v>276.43900000000002</c:v>
                </c:pt>
                <c:pt idx="200">
                  <c:v>272.041</c:v>
                </c:pt>
                <c:pt idx="201">
                  <c:v>259.43299999999999</c:v>
                </c:pt>
                <c:pt idx="202">
                  <c:v>250.55600000000001</c:v>
                </c:pt>
                <c:pt idx="203">
                  <c:v>244.79</c:v>
                </c:pt>
                <c:pt idx="204">
                  <c:v>245.64500000000001</c:v>
                </c:pt>
                <c:pt idx="205">
                  <c:v>280.19200000000001</c:v>
                </c:pt>
                <c:pt idx="206">
                  <c:v>276.77600000000001</c:v>
                </c:pt>
                <c:pt idx="207">
                  <c:v>270.49599999999998</c:v>
                </c:pt>
                <c:pt idx="208">
                  <c:v>268.66000000000003</c:v>
                </c:pt>
                <c:pt idx="209">
                  <c:v>266.10599999999999</c:v>
                </c:pt>
                <c:pt idx="210">
                  <c:v>274.678</c:v>
                </c:pt>
                <c:pt idx="211">
                  <c:v>277.714</c:v>
                </c:pt>
                <c:pt idx="212">
                  <c:v>273.70299999999997</c:v>
                </c:pt>
                <c:pt idx="213">
                  <c:v>273.59500000000003</c:v>
                </c:pt>
                <c:pt idx="214">
                  <c:v>279.78100000000001</c:v>
                </c:pt>
                <c:pt idx="215">
                  <c:v>283.17</c:v>
                </c:pt>
                <c:pt idx="216">
                  <c:v>277.029</c:v>
                </c:pt>
                <c:pt idx="217">
                  <c:v>273.78899999999999</c:v>
                </c:pt>
                <c:pt idx="218">
                  <c:v>274.04399999999998</c:v>
                </c:pt>
                <c:pt idx="219">
                  <c:v>270.49799999999999</c:v>
                </c:pt>
                <c:pt idx="220">
                  <c:v>277.58800000000002</c:v>
                </c:pt>
                <c:pt idx="221">
                  <c:v>289.69400000000002</c:v>
                </c:pt>
                <c:pt idx="222">
                  <c:v>293.83600000000001</c:v>
                </c:pt>
                <c:pt idx="223">
                  <c:v>307.75099999999998</c:v>
                </c:pt>
                <c:pt idx="224">
                  <c:v>311.05599999999998</c:v>
                </c:pt>
                <c:pt idx="225">
                  <c:v>293.56299999999999</c:v>
                </c:pt>
                <c:pt idx="226">
                  <c:v>285.22000000000003</c:v>
                </c:pt>
                <c:pt idx="227">
                  <c:v>275.64999999999998</c:v>
                </c:pt>
                <c:pt idx="228">
                  <c:v>279.536</c:v>
                </c:pt>
                <c:pt idx="229">
                  <c:v>280.74799999999999</c:v>
                </c:pt>
                <c:pt idx="230">
                  <c:v>288.08</c:v>
                </c:pt>
                <c:pt idx="231">
                  <c:v>291.23700000000002</c:v>
                </c:pt>
                <c:pt idx="232">
                  <c:v>304.95400000000001</c:v>
                </c:pt>
                <c:pt idx="233">
                  <c:v>293.351</c:v>
                </c:pt>
                <c:pt idx="234">
                  <c:v>278.19400000000002</c:v>
                </c:pt>
                <c:pt idx="235">
                  <c:v>276.30500000000001</c:v>
                </c:pt>
                <c:pt idx="236">
                  <c:v>274.88</c:v>
                </c:pt>
                <c:pt idx="237">
                  <c:v>260.31700000000001</c:v>
                </c:pt>
                <c:pt idx="238">
                  <c:v>257.97699999999998</c:v>
                </c:pt>
                <c:pt idx="239">
                  <c:v>254.93</c:v>
                </c:pt>
                <c:pt idx="240">
                  <c:v>274.05599999999998</c:v>
                </c:pt>
                <c:pt idx="241">
                  <c:v>282.315</c:v>
                </c:pt>
                <c:pt idx="242">
                  <c:v>286.84399999999999</c:v>
                </c:pt>
                <c:pt idx="243">
                  <c:v>287.8</c:v>
                </c:pt>
                <c:pt idx="244">
                  <c:v>288.26900000000001</c:v>
                </c:pt>
                <c:pt idx="245">
                  <c:v>276.233</c:v>
                </c:pt>
                <c:pt idx="246">
                  <c:v>265.053</c:v>
                </c:pt>
                <c:pt idx="247">
                  <c:v>265.53800000000001</c:v>
                </c:pt>
                <c:pt idx="248">
                  <c:v>264.87099999999998</c:v>
                </c:pt>
                <c:pt idx="249">
                  <c:v>265.99700000000001</c:v>
                </c:pt>
                <c:pt idx="250">
                  <c:v>277.60500000000002</c:v>
                </c:pt>
                <c:pt idx="251">
                  <c:v>285.315</c:v>
                </c:pt>
                <c:pt idx="252">
                  <c:v>276.52100000000002</c:v>
                </c:pt>
                <c:pt idx="253">
                  <c:v>262.565</c:v>
                </c:pt>
                <c:pt idx="254">
                  <c:v>260.971</c:v>
                </c:pt>
                <c:pt idx="255">
                  <c:v>271.46800000000002</c:v>
                </c:pt>
                <c:pt idx="256">
                  <c:v>275.92500000000001</c:v>
                </c:pt>
                <c:pt idx="257">
                  <c:v>276.62599999999998</c:v>
                </c:pt>
                <c:pt idx="258">
                  <c:v>290.85000000000002</c:v>
                </c:pt>
                <c:pt idx="259">
                  <c:v>296.40600000000001</c:v>
                </c:pt>
                <c:pt idx="260">
                  <c:v>299.65199999999999</c:v>
                </c:pt>
                <c:pt idx="261">
                  <c:v>297.96199999999999</c:v>
                </c:pt>
                <c:pt idx="262">
                  <c:v>291.471</c:v>
                </c:pt>
                <c:pt idx="263">
                  <c:v>285.351</c:v>
                </c:pt>
                <c:pt idx="264">
                  <c:v>280.81900000000002</c:v>
                </c:pt>
                <c:pt idx="265">
                  <c:v>287.31799999999998</c:v>
                </c:pt>
                <c:pt idx="266">
                  <c:v>309.5</c:v>
                </c:pt>
                <c:pt idx="267">
                  <c:v>334.00799999999998</c:v>
                </c:pt>
                <c:pt idx="268">
                  <c:v>337.14400000000001</c:v>
                </c:pt>
                <c:pt idx="269">
                  <c:v>337.92500000000001</c:v>
                </c:pt>
                <c:pt idx="270">
                  <c:v>341.21600000000001</c:v>
                </c:pt>
                <c:pt idx="271">
                  <c:v>324.99400000000003</c:v>
                </c:pt>
                <c:pt idx="272">
                  <c:v>338.48399999999998</c:v>
                </c:pt>
                <c:pt idx="273">
                  <c:v>345.43</c:v>
                </c:pt>
                <c:pt idx="274">
                  <c:v>344.18400000000003</c:v>
                </c:pt>
                <c:pt idx="275">
                  <c:v>349.96699999999998</c:v>
                </c:pt>
                <c:pt idx="276">
                  <c:v>360.52199999999999</c:v>
                </c:pt>
                <c:pt idx="277">
                  <c:v>375.32499999999999</c:v>
                </c:pt>
                <c:pt idx="278">
                  <c:v>371.28899999999999</c:v>
                </c:pt>
                <c:pt idx="279">
                  <c:v>364.72500000000002</c:v>
                </c:pt>
                <c:pt idx="280">
                  <c:v>368.10700000000003</c:v>
                </c:pt>
                <c:pt idx="281">
                  <c:v>362.41</c:v>
                </c:pt>
                <c:pt idx="282">
                  <c:v>367.81700000000001</c:v>
                </c:pt>
                <c:pt idx="283">
                  <c:v>367.24799999999999</c:v>
                </c:pt>
                <c:pt idx="284">
                  <c:v>368.28199999999998</c:v>
                </c:pt>
                <c:pt idx="285">
                  <c:v>347.65499999999997</c:v>
                </c:pt>
                <c:pt idx="286">
                  <c:v>337.31900000000002</c:v>
                </c:pt>
                <c:pt idx="287">
                  <c:v>329.91899999999998</c:v>
                </c:pt>
                <c:pt idx="288">
                  <c:v>328.786</c:v>
                </c:pt>
                <c:pt idx="289">
                  <c:v>326.59899999999999</c:v>
                </c:pt>
                <c:pt idx="290">
                  <c:v>343.01799999999997</c:v>
                </c:pt>
                <c:pt idx="291">
                  <c:v>346.851</c:v>
                </c:pt>
                <c:pt idx="292">
                  <c:v>348.50099999999998</c:v>
                </c:pt>
                <c:pt idx="293">
                  <c:v>340.88799999999998</c:v>
                </c:pt>
                <c:pt idx="294">
                  <c:v>351.15899999999999</c:v>
                </c:pt>
                <c:pt idx="295">
                  <c:v>345.82299999999998</c:v>
                </c:pt>
                <c:pt idx="296">
                  <c:v>336.24099999999999</c:v>
                </c:pt>
                <c:pt idx="297">
                  <c:v>317.08999999999997</c:v>
                </c:pt>
                <c:pt idx="298">
                  <c:v>316.221</c:v>
                </c:pt>
                <c:pt idx="299">
                  <c:v>316.459</c:v>
                </c:pt>
                <c:pt idx="300">
                  <c:v>330.68400000000003</c:v>
                </c:pt>
                <c:pt idx="301">
                  <c:v>331.49099999999999</c:v>
                </c:pt>
                <c:pt idx="302">
                  <c:v>334.24700000000001</c:v>
                </c:pt>
                <c:pt idx="303">
                  <c:v>327.935</c:v>
                </c:pt>
                <c:pt idx="304">
                  <c:v>323.24299999999999</c:v>
                </c:pt>
                <c:pt idx="305">
                  <c:v>323.964</c:v>
                </c:pt>
                <c:pt idx="306">
                  <c:v>324.416</c:v>
                </c:pt>
                <c:pt idx="307">
                  <c:v>321.82499999999999</c:v>
                </c:pt>
                <c:pt idx="308">
                  <c:v>319.11399999999998</c:v>
                </c:pt>
                <c:pt idx="309">
                  <c:v>320.94099999999997</c:v>
                </c:pt>
                <c:pt idx="310">
                  <c:v>326.36</c:v>
                </c:pt>
                <c:pt idx="311">
                  <c:v>339.63499999999999</c:v>
                </c:pt>
                <c:pt idx="312">
                  <c:v>349.42099999999999</c:v>
                </c:pt>
                <c:pt idx="313">
                  <c:v>349.08300000000003</c:v>
                </c:pt>
                <c:pt idx="314">
                  <c:v>351.85300000000001</c:v>
                </c:pt>
                <c:pt idx="315">
                  <c:v>343.49900000000002</c:v>
                </c:pt>
                <c:pt idx="316">
                  <c:v>343.24900000000002</c:v>
                </c:pt>
                <c:pt idx="317">
                  <c:v>338.87299999999999</c:v>
                </c:pt>
                <c:pt idx="318">
                  <c:v>344.60399999999998</c:v>
                </c:pt>
                <c:pt idx="319">
                  <c:v>344.327</c:v>
                </c:pt>
                <c:pt idx="320">
                  <c:v>359.76499999999999</c:v>
                </c:pt>
                <c:pt idx="321">
                  <c:v>364.21199999999999</c:v>
                </c:pt>
                <c:pt idx="322">
                  <c:v>370.41300000000001</c:v>
                </c:pt>
                <c:pt idx="323">
                  <c:v>368.88400000000001</c:v>
                </c:pt>
                <c:pt idx="324">
                  <c:v>382.178</c:v>
                </c:pt>
                <c:pt idx="325">
                  <c:v>375.49400000000003</c:v>
                </c:pt>
                <c:pt idx="326">
                  <c:v>373.77800000000002</c:v>
                </c:pt>
                <c:pt idx="327">
                  <c:v>368.11</c:v>
                </c:pt>
                <c:pt idx="328">
                  <c:v>356.17099999999999</c:v>
                </c:pt>
                <c:pt idx="329">
                  <c:v>361.61799999999999</c:v>
                </c:pt>
                <c:pt idx="330">
                  <c:v>363.791</c:v>
                </c:pt>
                <c:pt idx="331">
                  <c:v>353.00400000000002</c:v>
                </c:pt>
                <c:pt idx="332">
                  <c:v>363.47</c:v>
                </c:pt>
                <c:pt idx="333">
                  <c:v>374.81099999999998</c:v>
                </c:pt>
                <c:pt idx="334">
                  <c:v>387.12099999999998</c:v>
                </c:pt>
                <c:pt idx="335">
                  <c:v>390.50200000000001</c:v>
                </c:pt>
                <c:pt idx="336">
                  <c:v>384.24700000000001</c:v>
                </c:pt>
                <c:pt idx="337">
                  <c:v>373.31799999999998</c:v>
                </c:pt>
                <c:pt idx="338">
                  <c:v>365.39400000000001</c:v>
                </c:pt>
                <c:pt idx="339">
                  <c:v>367.04700000000003</c:v>
                </c:pt>
                <c:pt idx="340">
                  <c:v>367.75799999999998</c:v>
                </c:pt>
                <c:pt idx="341">
                  <c:v>363.79399999999998</c:v>
                </c:pt>
                <c:pt idx="342">
                  <c:v>369.20699999999999</c:v>
                </c:pt>
                <c:pt idx="343">
                  <c:v>382.80700000000002</c:v>
                </c:pt>
                <c:pt idx="344">
                  <c:v>394.67</c:v>
                </c:pt>
                <c:pt idx="345">
                  <c:v>408.73099999999999</c:v>
                </c:pt>
                <c:pt idx="346">
                  <c:v>404.45600000000002</c:v>
                </c:pt>
                <c:pt idx="347">
                  <c:v>398.15499999999997</c:v>
                </c:pt>
                <c:pt idx="348">
                  <c:v>394.39400000000001</c:v>
                </c:pt>
                <c:pt idx="349">
                  <c:v>397.39600000000002</c:v>
                </c:pt>
                <c:pt idx="350">
                  <c:v>398.483</c:v>
                </c:pt>
                <c:pt idx="351">
                  <c:v>390.49200000000002</c:v>
                </c:pt>
                <c:pt idx="352">
                  <c:v>387.31900000000002</c:v>
                </c:pt>
                <c:pt idx="353">
                  <c:v>395.72500000000002</c:v>
                </c:pt>
                <c:pt idx="354">
                  <c:v>415.97899999999998</c:v>
                </c:pt>
                <c:pt idx="355">
                  <c:v>418.58100000000002</c:v>
                </c:pt>
                <c:pt idx="356">
                  <c:v>401.36</c:v>
                </c:pt>
                <c:pt idx="357">
                  <c:v>380.69499999999999</c:v>
                </c:pt>
                <c:pt idx="358">
                  <c:v>381.988</c:v>
                </c:pt>
                <c:pt idx="359">
                  <c:v>391.99799999999999</c:v>
                </c:pt>
                <c:pt idx="360">
                  <c:v>390.47300000000001</c:v>
                </c:pt>
                <c:pt idx="361">
                  <c:v>392.05900000000003</c:v>
                </c:pt>
                <c:pt idx="362">
                  <c:v>407.97899999999998</c:v>
                </c:pt>
                <c:pt idx="363">
                  <c:v>408.55799999999999</c:v>
                </c:pt>
                <c:pt idx="364">
                  <c:v>404.12200000000001</c:v>
                </c:pt>
                <c:pt idx="365">
                  <c:v>402.67899999999997</c:v>
                </c:pt>
                <c:pt idx="366">
                  <c:v>407.822</c:v>
                </c:pt>
                <c:pt idx="367">
                  <c:v>405.14</c:v>
                </c:pt>
                <c:pt idx="368">
                  <c:v>402.58600000000001</c:v>
                </c:pt>
                <c:pt idx="369">
                  <c:v>395.625</c:v>
                </c:pt>
                <c:pt idx="370">
                  <c:v>402.673</c:v>
                </c:pt>
                <c:pt idx="371">
                  <c:v>422.90100000000001</c:v>
                </c:pt>
                <c:pt idx="372">
                  <c:v>414.17</c:v>
                </c:pt>
                <c:pt idx="373">
                  <c:v>431.99700000000001</c:v>
                </c:pt>
                <c:pt idx="374">
                  <c:v>432.26400000000001</c:v>
                </c:pt>
                <c:pt idx="375">
                  <c:v>419.51</c:v>
                </c:pt>
                <c:pt idx="376">
                  <c:v>429.13900000000001</c:v>
                </c:pt>
                <c:pt idx="377">
                  <c:v>422.27600000000001</c:v>
                </c:pt>
                <c:pt idx="378">
                  <c:v>453.04300000000001</c:v>
                </c:pt>
                <c:pt idx="379">
                  <c:v>467.08699999999999</c:v>
                </c:pt>
                <c:pt idx="380">
                  <c:v>471.79899999999998</c:v>
                </c:pt>
                <c:pt idx="381">
                  <c:v>473.48700000000002</c:v>
                </c:pt>
                <c:pt idx="382">
                  <c:v>454.95800000000003</c:v>
                </c:pt>
                <c:pt idx="383">
                  <c:v>441.11500000000001</c:v>
                </c:pt>
                <c:pt idx="384">
                  <c:v>438.55399999999997</c:v>
                </c:pt>
                <c:pt idx="385">
                  <c:v>437.315</c:v>
                </c:pt>
                <c:pt idx="386">
                  <c:v>433.71699999999998</c:v>
                </c:pt>
                <c:pt idx="387">
                  <c:v>433.2</c:v>
                </c:pt>
                <c:pt idx="388">
                  <c:v>432.64400000000001</c:v>
                </c:pt>
                <c:pt idx="389">
                  <c:v>426.16</c:v>
                </c:pt>
                <c:pt idx="390">
                  <c:v>425.01400000000001</c:v>
                </c:pt>
                <c:pt idx="391">
                  <c:v>421.053</c:v>
                </c:pt>
                <c:pt idx="392">
                  <c:v>422.108</c:v>
                </c:pt>
                <c:pt idx="393">
                  <c:v>421.661</c:v>
                </c:pt>
                <c:pt idx="394">
                  <c:v>440.07100000000003</c:v>
                </c:pt>
                <c:pt idx="395">
                  <c:v>465.584</c:v>
                </c:pt>
                <c:pt idx="396">
                  <c:v>470.94299999999998</c:v>
                </c:pt>
                <c:pt idx="397">
                  <c:v>467.76799999999997</c:v>
                </c:pt>
                <c:pt idx="398">
                  <c:v>470.279</c:v>
                </c:pt>
                <c:pt idx="399">
                  <c:v>463.08300000000003</c:v>
                </c:pt>
                <c:pt idx="400">
                  <c:v>451.55500000000001</c:v>
                </c:pt>
                <c:pt idx="401">
                  <c:v>436.779</c:v>
                </c:pt>
                <c:pt idx="402">
                  <c:v>450.26</c:v>
                </c:pt>
                <c:pt idx="403">
                  <c:v>444.149</c:v>
                </c:pt>
                <c:pt idx="404">
                  <c:v>435.35899999999998</c:v>
                </c:pt>
                <c:pt idx="405">
                  <c:v>429.24599999999998</c:v>
                </c:pt>
                <c:pt idx="406">
                  <c:v>422.62</c:v>
                </c:pt>
                <c:pt idx="407">
                  <c:v>427.745</c:v>
                </c:pt>
                <c:pt idx="408">
                  <c:v>425.66699999999997</c:v>
                </c:pt>
                <c:pt idx="409">
                  <c:v>425.10199999999998</c:v>
                </c:pt>
                <c:pt idx="410">
                  <c:v>434.74099999999999</c:v>
                </c:pt>
                <c:pt idx="411">
                  <c:v>408.976</c:v>
                </c:pt>
                <c:pt idx="412">
                  <c:v>404.089</c:v>
                </c:pt>
                <c:pt idx="413">
                  <c:v>400.875</c:v>
                </c:pt>
                <c:pt idx="414">
                  <c:v>389.96600000000001</c:v>
                </c:pt>
                <c:pt idx="415">
                  <c:v>382.25200000000001</c:v>
                </c:pt>
                <c:pt idx="416">
                  <c:v>372.97300000000001</c:v>
                </c:pt>
                <c:pt idx="417">
                  <c:v>342.99299999999999</c:v>
                </c:pt>
                <c:pt idx="418">
                  <c:v>328.85399999999998</c:v>
                </c:pt>
                <c:pt idx="419">
                  <c:v>331.29700000000003</c:v>
                </c:pt>
                <c:pt idx="420">
                  <c:v>336.28</c:v>
                </c:pt>
                <c:pt idx="421">
                  <c:v>332.42399999999998</c:v>
                </c:pt>
                <c:pt idx="422">
                  <c:v>330.74799999999999</c:v>
                </c:pt>
                <c:pt idx="423">
                  <c:v>333.47899999999998</c:v>
                </c:pt>
                <c:pt idx="424">
                  <c:v>348.32400000000001</c:v>
                </c:pt>
                <c:pt idx="425">
                  <c:v>349.34100000000001</c:v>
                </c:pt>
                <c:pt idx="426">
                  <c:v>362.803</c:v>
                </c:pt>
                <c:pt idx="427">
                  <c:v>389.11399999999998</c:v>
                </c:pt>
                <c:pt idx="428">
                  <c:v>377.416</c:v>
                </c:pt>
                <c:pt idx="429">
                  <c:v>372.71300000000002</c:v>
                </c:pt>
                <c:pt idx="430">
                  <c:v>358.887</c:v>
                </c:pt>
                <c:pt idx="431">
                  <c:v>352.404</c:v>
                </c:pt>
                <c:pt idx="432">
                  <c:v>357.565</c:v>
                </c:pt>
                <c:pt idx="433">
                  <c:v>347.70699999999999</c:v>
                </c:pt>
                <c:pt idx="434">
                  <c:v>344.90800000000002</c:v>
                </c:pt>
                <c:pt idx="435">
                  <c:v>348.60500000000002</c:v>
                </c:pt>
                <c:pt idx="436">
                  <c:v>342.774</c:v>
                </c:pt>
                <c:pt idx="437">
                  <c:v>339.52100000000002</c:v>
                </c:pt>
                <c:pt idx="438">
                  <c:v>338.04500000000002</c:v>
                </c:pt>
                <c:pt idx="439">
                  <c:v>322.113</c:v>
                </c:pt>
                <c:pt idx="440">
                  <c:v>321.553</c:v>
                </c:pt>
                <c:pt idx="441">
                  <c:v>319.31799999999998</c:v>
                </c:pt>
                <c:pt idx="442">
                  <c:v>313.41899999999998</c:v>
                </c:pt>
                <c:pt idx="443">
                  <c:v>311.67899999999997</c:v>
                </c:pt>
                <c:pt idx="444">
                  <c:v>313.36500000000001</c:v>
                </c:pt>
                <c:pt idx="445">
                  <c:v>317.78300000000002</c:v>
                </c:pt>
                <c:pt idx="446">
                  <c:v>314.95400000000001</c:v>
                </c:pt>
                <c:pt idx="447">
                  <c:v>316.24</c:v>
                </c:pt>
                <c:pt idx="448">
                  <c:v>308.71600000000001</c:v>
                </c:pt>
                <c:pt idx="449">
                  <c:v>308.97300000000001</c:v>
                </c:pt>
                <c:pt idx="450">
                  <c:v>312.221</c:v>
                </c:pt>
                <c:pt idx="451">
                  <c:v>306.35000000000002</c:v>
                </c:pt>
                <c:pt idx="452">
                  <c:v>303.28300000000002</c:v>
                </c:pt>
                <c:pt idx="453">
                  <c:v>302.44900000000001</c:v>
                </c:pt>
                <c:pt idx="454">
                  <c:v>301.20600000000002</c:v>
                </c:pt>
                <c:pt idx="455">
                  <c:v>301.04700000000003</c:v>
                </c:pt>
                <c:pt idx="456">
                  <c:v>300.64299999999997</c:v>
                </c:pt>
                <c:pt idx="457">
                  <c:v>300.33</c:v>
                </c:pt>
                <c:pt idx="458">
                  <c:v>306.81299999999999</c:v>
                </c:pt>
                <c:pt idx="459">
                  <c:v>309.05399999999997</c:v>
                </c:pt>
                <c:pt idx="460">
                  <c:v>304.96899999999999</c:v>
                </c:pt>
                <c:pt idx="461">
                  <c:v>310.88499999999999</c:v>
                </c:pt>
                <c:pt idx="462">
                  <c:v>319.43</c:v>
                </c:pt>
                <c:pt idx="463">
                  <c:v>328.62200000000001</c:v>
                </c:pt>
                <c:pt idx="464">
                  <c:v>330.03699999999998</c:v>
                </c:pt>
                <c:pt idx="465">
                  <c:v>333.66199999999998</c:v>
                </c:pt>
                <c:pt idx="466">
                  <c:v>336.084</c:v>
                </c:pt>
                <c:pt idx="467">
                  <c:v>333.11099999999999</c:v>
                </c:pt>
                <c:pt idx="468">
                  <c:v>327.63299999999998</c:v>
                </c:pt>
                <c:pt idx="469">
                  <c:v>322.678</c:v>
                </c:pt>
                <c:pt idx="470">
                  <c:v>323.363</c:v>
                </c:pt>
                <c:pt idx="471">
                  <c:v>324.83199999999999</c:v>
                </c:pt>
                <c:pt idx="472">
                  <c:v>325.45400000000001</c:v>
                </c:pt>
                <c:pt idx="473">
                  <c:v>324.423</c:v>
                </c:pt>
                <c:pt idx="474">
                  <c:v>320.06599999999997</c:v>
                </c:pt>
                <c:pt idx="475">
                  <c:v>321.95400000000001</c:v>
                </c:pt>
                <c:pt idx="476">
                  <c:v>328.09199999999998</c:v>
                </c:pt>
                <c:pt idx="477">
                  <c:v>327.66800000000001</c:v>
                </c:pt>
                <c:pt idx="478">
                  <c:v>327.69499999999999</c:v>
                </c:pt>
                <c:pt idx="479">
                  <c:v>327.75200000000001</c:v>
                </c:pt>
                <c:pt idx="480">
                  <c:v>322.22300000000001</c:v>
                </c:pt>
                <c:pt idx="481">
                  <c:v>322.69299999999998</c:v>
                </c:pt>
                <c:pt idx="482">
                  <c:v>317.15800000000002</c:v>
                </c:pt>
                <c:pt idx="483">
                  <c:v>308.12400000000002</c:v>
                </c:pt>
                <c:pt idx="484">
                  <c:v>304.35199999999998</c:v>
                </c:pt>
                <c:pt idx="485">
                  <c:v>302.52800000000002</c:v>
                </c:pt>
                <c:pt idx="486">
                  <c:v>307.68700000000001</c:v>
                </c:pt>
                <c:pt idx="487">
                  <c:v>306.75299999999999</c:v>
                </c:pt>
                <c:pt idx="488">
                  <c:v>301.06700000000001</c:v>
                </c:pt>
                <c:pt idx="489">
                  <c:v>291.81799999999998</c:v>
                </c:pt>
                <c:pt idx="490">
                  <c:v>294.923</c:v>
                </c:pt>
                <c:pt idx="491">
                  <c:v>296.68700000000001</c:v>
                </c:pt>
                <c:pt idx="492">
                  <c:v>293.06200000000001</c:v>
                </c:pt>
                <c:pt idx="493">
                  <c:v>291.94</c:v>
                </c:pt>
                <c:pt idx="494">
                  <c:v>311.745</c:v>
                </c:pt>
                <c:pt idx="495">
                  <c:v>312.33600000000001</c:v>
                </c:pt>
                <c:pt idx="496">
                  <c:v>313.65600000000001</c:v>
                </c:pt>
                <c:pt idx="497">
                  <c:v>315.84199999999998</c:v>
                </c:pt>
                <c:pt idx="498">
                  <c:v>311.85000000000002</c:v>
                </c:pt>
                <c:pt idx="499">
                  <c:v>309.26100000000002</c:v>
                </c:pt>
                <c:pt idx="500">
                  <c:v>307.565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8DF-45BC-A043-78E2335CB187}"/>
            </c:ext>
          </c:extLst>
        </c:ser>
        <c:ser>
          <c:idx val="5"/>
          <c:order val="5"/>
          <c:tx>
            <c:strRef>
              <c:f>vw!$B$37</c:f>
              <c:strCache>
                <c:ptCount val="1"/>
                <c:pt idx="0">
                  <c:v>VW 5 1/8 PERP nc-23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vw!$F$37:$SU$37</c:f>
              <c:numCache>
                <c:formatCode>0</c:formatCode>
                <c:ptCount val="510"/>
                <c:pt idx="0">
                  <c:v>347.54599999999999</c:v>
                </c:pt>
                <c:pt idx="1">
                  <c:v>351.25</c:v>
                </c:pt>
                <c:pt idx="2">
                  <c:v>351.59300000000002</c:v>
                </c:pt>
                <c:pt idx="3">
                  <c:v>355.21300000000002</c:v>
                </c:pt>
                <c:pt idx="4">
                  <c:v>357.69900000000001</c:v>
                </c:pt>
                <c:pt idx="5">
                  <c:v>355.41800000000001</c:v>
                </c:pt>
                <c:pt idx="6">
                  <c:v>355.11399999999998</c:v>
                </c:pt>
                <c:pt idx="7">
                  <c:v>349.89800000000002</c:v>
                </c:pt>
                <c:pt idx="8">
                  <c:v>344.87599999999998</c:v>
                </c:pt>
                <c:pt idx="9">
                  <c:v>351.06</c:v>
                </c:pt>
                <c:pt idx="10">
                  <c:v>340.14100000000002</c:v>
                </c:pt>
                <c:pt idx="11">
                  <c:v>339.53</c:v>
                </c:pt>
                <c:pt idx="12">
                  <c:v>322.75099999999998</c:v>
                </c:pt>
                <c:pt idx="13">
                  <c:v>307.74900000000002</c:v>
                </c:pt>
                <c:pt idx="14">
                  <c:v>330.92399999999998</c:v>
                </c:pt>
                <c:pt idx="15">
                  <c:v>324.608</c:v>
                </c:pt>
                <c:pt idx="16">
                  <c:v>329.77699999999999</c:v>
                </c:pt>
                <c:pt idx="17">
                  <c:v>307.77</c:v>
                </c:pt>
                <c:pt idx="18">
                  <c:v>275.69799999999998</c:v>
                </c:pt>
                <c:pt idx="19">
                  <c:v>246.36500000000001</c:v>
                </c:pt>
                <c:pt idx="20">
                  <c:v>261.88</c:v>
                </c:pt>
                <c:pt idx="21">
                  <c:v>321.24400000000003</c:v>
                </c:pt>
                <c:pt idx="22">
                  <c:v>335.85500000000002</c:v>
                </c:pt>
                <c:pt idx="23">
                  <c:v>363.31200000000001</c:v>
                </c:pt>
                <c:pt idx="24">
                  <c:v>367.91899999999998</c:v>
                </c:pt>
                <c:pt idx="25">
                  <c:v>361.24</c:v>
                </c:pt>
                <c:pt idx="26">
                  <c:v>349.75599999999997</c:v>
                </c:pt>
                <c:pt idx="27">
                  <c:v>348.09800000000001</c:v>
                </c:pt>
                <c:pt idx="28">
                  <c:v>369.63600000000002</c:v>
                </c:pt>
                <c:pt idx="29">
                  <c:v>386.84399999999999</c:v>
                </c:pt>
                <c:pt idx="30">
                  <c:v>388.35599999999999</c:v>
                </c:pt>
                <c:pt idx="31">
                  <c:v>389.089</c:v>
                </c:pt>
                <c:pt idx="32">
                  <c:v>398.54599999999999</c:v>
                </c:pt>
                <c:pt idx="33">
                  <c:v>408.59800000000001</c:v>
                </c:pt>
                <c:pt idx="34">
                  <c:v>439.57600000000002</c:v>
                </c:pt>
                <c:pt idx="35">
                  <c:v>458.33499999999998</c:v>
                </c:pt>
                <c:pt idx="36">
                  <c:v>456.05900000000003</c:v>
                </c:pt>
                <c:pt idx="37">
                  <c:v>444.33600000000001</c:v>
                </c:pt>
                <c:pt idx="38">
                  <c:v>446.16</c:v>
                </c:pt>
                <c:pt idx="39">
                  <c:v>448.06400000000002</c:v>
                </c:pt>
                <c:pt idx="40">
                  <c:v>456.13600000000002</c:v>
                </c:pt>
                <c:pt idx="41">
                  <c:v>462.839</c:v>
                </c:pt>
                <c:pt idx="42">
                  <c:v>477.95400000000001</c:v>
                </c:pt>
                <c:pt idx="43">
                  <c:v>487.774</c:v>
                </c:pt>
                <c:pt idx="44">
                  <c:v>493.91899999999998</c:v>
                </c:pt>
                <c:pt idx="45">
                  <c:v>451.36500000000001</c:v>
                </c:pt>
                <c:pt idx="46">
                  <c:v>436.14400000000001</c:v>
                </c:pt>
                <c:pt idx="47">
                  <c:v>415.24700000000001</c:v>
                </c:pt>
                <c:pt idx="48">
                  <c:v>397.84500000000003</c:v>
                </c:pt>
                <c:pt idx="49">
                  <c:v>424.88799999999998</c:v>
                </c:pt>
                <c:pt idx="50">
                  <c:v>435.84899999999999</c:v>
                </c:pt>
                <c:pt idx="51">
                  <c:v>496.83199999999999</c:v>
                </c:pt>
                <c:pt idx="52">
                  <c:v>505.43700000000001</c:v>
                </c:pt>
                <c:pt idx="53">
                  <c:v>489.48</c:v>
                </c:pt>
                <c:pt idx="54">
                  <c:v>469.85199999999998</c:v>
                </c:pt>
                <c:pt idx="55">
                  <c:v>455.99900000000002</c:v>
                </c:pt>
                <c:pt idx="56">
                  <c:v>410.18299999999999</c:v>
                </c:pt>
                <c:pt idx="57">
                  <c:v>383.43400000000003</c:v>
                </c:pt>
                <c:pt idx="58">
                  <c:v>444.99099999999999</c:v>
                </c:pt>
                <c:pt idx="59">
                  <c:v>512.62099999999998</c:v>
                </c:pt>
                <c:pt idx="60">
                  <c:v>530.42600000000004</c:v>
                </c:pt>
                <c:pt idx="61">
                  <c:v>582.51400000000001</c:v>
                </c:pt>
                <c:pt idx="62">
                  <c:v>589.95899999999995</c:v>
                </c:pt>
                <c:pt idx="63">
                  <c:v>579.13099999999997</c:v>
                </c:pt>
                <c:pt idx="64">
                  <c:v>569.64400000000001</c:v>
                </c:pt>
                <c:pt idx="65">
                  <c:v>566.02700000000004</c:v>
                </c:pt>
                <c:pt idx="66">
                  <c:v>570.15899999999999</c:v>
                </c:pt>
                <c:pt idx="67">
                  <c:v>520.62699999999995</c:v>
                </c:pt>
                <c:pt idx="68">
                  <c:v>486.48899999999998</c:v>
                </c:pt>
                <c:pt idx="69">
                  <c:v>486.791</c:v>
                </c:pt>
                <c:pt idx="70">
                  <c:v>616.89200000000005</c:v>
                </c:pt>
                <c:pt idx="71">
                  <c:v>669.81100000000004</c:v>
                </c:pt>
                <c:pt idx="72">
                  <c:v>641.18100000000004</c:v>
                </c:pt>
                <c:pt idx="73">
                  <c:v>740.18600000000004</c:v>
                </c:pt>
                <c:pt idx="74">
                  <c:v>754.99599999999998</c:v>
                </c:pt>
                <c:pt idx="75">
                  <c:v>642.34500000000003</c:v>
                </c:pt>
                <c:pt idx="76">
                  <c:v>525.779</c:v>
                </c:pt>
                <c:pt idx="77">
                  <c:v>435.154</c:v>
                </c:pt>
                <c:pt idx="78">
                  <c:v>416.62799999999999</c:v>
                </c:pt>
                <c:pt idx="79">
                  <c:v>321.851</c:v>
                </c:pt>
                <c:pt idx="80">
                  <c:v>308.89100000000002</c:v>
                </c:pt>
                <c:pt idx="81">
                  <c:v>323.60500000000002</c:v>
                </c:pt>
                <c:pt idx="82">
                  <c:v>273.40300000000002</c:v>
                </c:pt>
                <c:pt idx="83">
                  <c:v>241.86500000000001</c:v>
                </c:pt>
                <c:pt idx="84">
                  <c:v>227.154</c:v>
                </c:pt>
                <c:pt idx="85">
                  <c:v>236.887</c:v>
                </c:pt>
                <c:pt idx="86">
                  <c:v>271.63400000000001</c:v>
                </c:pt>
                <c:pt idx="87">
                  <c:v>268.56799999999998</c:v>
                </c:pt>
                <c:pt idx="88">
                  <c:v>234.36099999999999</c:v>
                </c:pt>
                <c:pt idx="89">
                  <c:v>213.816</c:v>
                </c:pt>
                <c:pt idx="90">
                  <c:v>206.124</c:v>
                </c:pt>
                <c:pt idx="91">
                  <c:v>196.161</c:v>
                </c:pt>
                <c:pt idx="92">
                  <c:v>171.87899999999999</c:v>
                </c:pt>
                <c:pt idx="93">
                  <c:v>172.91499999999999</c:v>
                </c:pt>
                <c:pt idx="94">
                  <c:v>174.97200000000001</c:v>
                </c:pt>
                <c:pt idx="95">
                  <c:v>178.048</c:v>
                </c:pt>
                <c:pt idx="96">
                  <c:v>177.40700000000001</c:v>
                </c:pt>
                <c:pt idx="97">
                  <c:v>179.60599999999999</c:v>
                </c:pt>
                <c:pt idx="98">
                  <c:v>179.73</c:v>
                </c:pt>
                <c:pt idx="99">
                  <c:v>179.55099999999999</c:v>
                </c:pt>
                <c:pt idx="100">
                  <c:v>181.40899999999999</c:v>
                </c:pt>
                <c:pt idx="101">
                  <c:v>181.595</c:v>
                </c:pt>
                <c:pt idx="102">
                  <c:v>177.74700000000001</c:v>
                </c:pt>
                <c:pt idx="103">
                  <c:v>176.375</c:v>
                </c:pt>
                <c:pt idx="104">
                  <c:v>181.05699999999999</c:v>
                </c:pt>
                <c:pt idx="105">
                  <c:v>187.80500000000001</c:v>
                </c:pt>
                <c:pt idx="106">
                  <c:v>195.57400000000001</c:v>
                </c:pt>
                <c:pt idx="107">
                  <c:v>195.42099999999999</c:v>
                </c:pt>
                <c:pt idx="108">
                  <c:v>193.578</c:v>
                </c:pt>
                <c:pt idx="109">
                  <c:v>186.21700000000001</c:v>
                </c:pt>
                <c:pt idx="110">
                  <c:v>187.17599999999999</c:v>
                </c:pt>
                <c:pt idx="111">
                  <c:v>191.167</c:v>
                </c:pt>
                <c:pt idx="112">
                  <c:v>176.995</c:v>
                </c:pt>
                <c:pt idx="113">
                  <c:v>173.32499999999999</c:v>
                </c:pt>
                <c:pt idx="114">
                  <c:v>168.827</c:v>
                </c:pt>
                <c:pt idx="115">
                  <c:v>168.179</c:v>
                </c:pt>
                <c:pt idx="116">
                  <c:v>165.607</c:v>
                </c:pt>
                <c:pt idx="117">
                  <c:v>167.37200000000001</c:v>
                </c:pt>
                <c:pt idx="118">
                  <c:v>172.40799999999999</c:v>
                </c:pt>
                <c:pt idx="119">
                  <c:v>175.88499999999999</c:v>
                </c:pt>
                <c:pt idx="120">
                  <c:v>172.66200000000001</c:v>
                </c:pt>
                <c:pt idx="121">
                  <c:v>171.779</c:v>
                </c:pt>
                <c:pt idx="122">
                  <c:v>171.83099999999999</c:v>
                </c:pt>
                <c:pt idx="123">
                  <c:v>172.66399999999999</c:v>
                </c:pt>
                <c:pt idx="124">
                  <c:v>178.03899999999999</c:v>
                </c:pt>
                <c:pt idx="125">
                  <c:v>166.673</c:v>
                </c:pt>
                <c:pt idx="126">
                  <c:v>159.405</c:v>
                </c:pt>
                <c:pt idx="127">
                  <c:v>154.97800000000001</c:v>
                </c:pt>
                <c:pt idx="128">
                  <c:v>146.78899999999999</c:v>
                </c:pt>
                <c:pt idx="129">
                  <c:v>144.78700000000001</c:v>
                </c:pt>
                <c:pt idx="130">
                  <c:v>144.40199999999999</c:v>
                </c:pt>
                <c:pt idx="131">
                  <c:v>147.59200000000001</c:v>
                </c:pt>
                <c:pt idx="132">
                  <c:v>147.84700000000001</c:v>
                </c:pt>
                <c:pt idx="133">
                  <c:v>149.20400000000001</c:v>
                </c:pt>
                <c:pt idx="134">
                  <c:v>149.86600000000001</c:v>
                </c:pt>
                <c:pt idx="135">
                  <c:v>150.441</c:v>
                </c:pt>
                <c:pt idx="136">
                  <c:v>152.167</c:v>
                </c:pt>
                <c:pt idx="137">
                  <c:v>153.89699999999999</c:v>
                </c:pt>
                <c:pt idx="138">
                  <c:v>154.041</c:v>
                </c:pt>
                <c:pt idx="139">
                  <c:v>154.62700000000001</c:v>
                </c:pt>
                <c:pt idx="140">
                  <c:v>159.69999999999999</c:v>
                </c:pt>
                <c:pt idx="141">
                  <c:v>158.715</c:v>
                </c:pt>
                <c:pt idx="142">
                  <c:v>156.56299999999999</c:v>
                </c:pt>
                <c:pt idx="143">
                  <c:v>158.16999999999999</c:v>
                </c:pt>
                <c:pt idx="144">
                  <c:v>169.31200000000001</c:v>
                </c:pt>
                <c:pt idx="145">
                  <c:v>174.303</c:v>
                </c:pt>
                <c:pt idx="146">
                  <c:v>182.51300000000001</c:v>
                </c:pt>
                <c:pt idx="147">
                  <c:v>183.94499999999999</c:v>
                </c:pt>
                <c:pt idx="148">
                  <c:v>175.62200000000001</c:v>
                </c:pt>
                <c:pt idx="149">
                  <c:v>177.953</c:v>
                </c:pt>
                <c:pt idx="150">
                  <c:v>179.18700000000001</c:v>
                </c:pt>
                <c:pt idx="151">
                  <c:v>177.93899999999999</c:v>
                </c:pt>
                <c:pt idx="152">
                  <c:v>177.93899999999999</c:v>
                </c:pt>
                <c:pt idx="153">
                  <c:v>185.64099999999999</c:v>
                </c:pt>
                <c:pt idx="154">
                  <c:v>199.55099999999999</c:v>
                </c:pt>
                <c:pt idx="155">
                  <c:v>203.10900000000001</c:v>
                </c:pt>
                <c:pt idx="156">
                  <c:v>204.03100000000001</c:v>
                </c:pt>
                <c:pt idx="157">
                  <c:v>200.16499999999999</c:v>
                </c:pt>
                <c:pt idx="158">
                  <c:v>199.90700000000001</c:v>
                </c:pt>
                <c:pt idx="159">
                  <c:v>199.666</c:v>
                </c:pt>
                <c:pt idx="160">
                  <c:v>202.203</c:v>
                </c:pt>
                <c:pt idx="161">
                  <c:v>201.477</c:v>
                </c:pt>
                <c:pt idx="162">
                  <c:v>198.077</c:v>
                </c:pt>
                <c:pt idx="163">
                  <c:v>198.54900000000001</c:v>
                </c:pt>
                <c:pt idx="164">
                  <c:v>192.22300000000001</c:v>
                </c:pt>
                <c:pt idx="165">
                  <c:v>189.32</c:v>
                </c:pt>
                <c:pt idx="166">
                  <c:v>187.43199999999999</c:v>
                </c:pt>
                <c:pt idx="167">
                  <c:v>185.87200000000001</c:v>
                </c:pt>
                <c:pt idx="168">
                  <c:v>195.39</c:v>
                </c:pt>
                <c:pt idx="169">
                  <c:v>205.40299999999999</c:v>
                </c:pt>
                <c:pt idx="170">
                  <c:v>206.78399999999999</c:v>
                </c:pt>
                <c:pt idx="171">
                  <c:v>203.58</c:v>
                </c:pt>
                <c:pt idx="172">
                  <c:v>196.23</c:v>
                </c:pt>
                <c:pt idx="173">
                  <c:v>191.48</c:v>
                </c:pt>
                <c:pt idx="174">
                  <c:v>194.02</c:v>
                </c:pt>
                <c:pt idx="175">
                  <c:v>198.37</c:v>
                </c:pt>
                <c:pt idx="176">
                  <c:v>201.405</c:v>
                </c:pt>
                <c:pt idx="177">
                  <c:v>202.154</c:v>
                </c:pt>
                <c:pt idx="178">
                  <c:v>205.32</c:v>
                </c:pt>
                <c:pt idx="179">
                  <c:v>212.59299999999999</c:v>
                </c:pt>
                <c:pt idx="180">
                  <c:v>213.40299999999999</c:v>
                </c:pt>
                <c:pt idx="181">
                  <c:v>218.35900000000001</c:v>
                </c:pt>
                <c:pt idx="182">
                  <c:v>222.929</c:v>
                </c:pt>
                <c:pt idx="183">
                  <c:v>226.31899999999999</c:v>
                </c:pt>
                <c:pt idx="184">
                  <c:v>227.02199999999999</c:v>
                </c:pt>
                <c:pt idx="185">
                  <c:v>234.56899999999999</c:v>
                </c:pt>
                <c:pt idx="186">
                  <c:v>238.39699999999999</c:v>
                </c:pt>
                <c:pt idx="187">
                  <c:v>237.399</c:v>
                </c:pt>
                <c:pt idx="188">
                  <c:v>228.69300000000001</c:v>
                </c:pt>
                <c:pt idx="189">
                  <c:v>228.44900000000001</c:v>
                </c:pt>
                <c:pt idx="190">
                  <c:v>228.00700000000001</c:v>
                </c:pt>
                <c:pt idx="191">
                  <c:v>222.821</c:v>
                </c:pt>
                <c:pt idx="192">
                  <c:v>214.93299999999999</c:v>
                </c:pt>
                <c:pt idx="193">
                  <c:v>218.149</c:v>
                </c:pt>
                <c:pt idx="194">
                  <c:v>219.114</c:v>
                </c:pt>
                <c:pt idx="195">
                  <c:v>222.46</c:v>
                </c:pt>
                <c:pt idx="196">
                  <c:v>225.239</c:v>
                </c:pt>
                <c:pt idx="197">
                  <c:v>221.33199999999999</c:v>
                </c:pt>
                <c:pt idx="198">
                  <c:v>221.51499999999999</c:v>
                </c:pt>
                <c:pt idx="199">
                  <c:v>217.38499999999999</c:v>
                </c:pt>
                <c:pt idx="200">
                  <c:v>225.994</c:v>
                </c:pt>
                <c:pt idx="201">
                  <c:v>224.434</c:v>
                </c:pt>
                <c:pt idx="202">
                  <c:v>214.42500000000001</c:v>
                </c:pt>
                <c:pt idx="203">
                  <c:v>208.43600000000001</c:v>
                </c:pt>
                <c:pt idx="204">
                  <c:v>203.441</c:v>
                </c:pt>
                <c:pt idx="205">
                  <c:v>203.52600000000001</c:v>
                </c:pt>
                <c:pt idx="206">
                  <c:v>236.83500000000001</c:v>
                </c:pt>
                <c:pt idx="207">
                  <c:v>233.55500000000001</c:v>
                </c:pt>
                <c:pt idx="208">
                  <c:v>226.12299999999999</c:v>
                </c:pt>
                <c:pt idx="209">
                  <c:v>223.624</c:v>
                </c:pt>
                <c:pt idx="210">
                  <c:v>219.93100000000001</c:v>
                </c:pt>
                <c:pt idx="211">
                  <c:v>229.607</c:v>
                </c:pt>
                <c:pt idx="212">
                  <c:v>233.02799999999999</c:v>
                </c:pt>
                <c:pt idx="213">
                  <c:v>229.02799999999999</c:v>
                </c:pt>
                <c:pt idx="214">
                  <c:v>228.76</c:v>
                </c:pt>
                <c:pt idx="215">
                  <c:v>231.54300000000001</c:v>
                </c:pt>
                <c:pt idx="216">
                  <c:v>234.911</c:v>
                </c:pt>
                <c:pt idx="217">
                  <c:v>229.971</c:v>
                </c:pt>
                <c:pt idx="218">
                  <c:v>229.304</c:v>
                </c:pt>
                <c:pt idx="219">
                  <c:v>228.5</c:v>
                </c:pt>
                <c:pt idx="220">
                  <c:v>225.82</c:v>
                </c:pt>
                <c:pt idx="221">
                  <c:v>237.077</c:v>
                </c:pt>
                <c:pt idx="222">
                  <c:v>247.649</c:v>
                </c:pt>
                <c:pt idx="223">
                  <c:v>253.85599999999999</c:v>
                </c:pt>
                <c:pt idx="224">
                  <c:v>271.08100000000002</c:v>
                </c:pt>
                <c:pt idx="225">
                  <c:v>278.245</c:v>
                </c:pt>
                <c:pt idx="226">
                  <c:v>259.77199999999999</c:v>
                </c:pt>
                <c:pt idx="227">
                  <c:v>248.16499999999999</c:v>
                </c:pt>
                <c:pt idx="228">
                  <c:v>241.191</c:v>
                </c:pt>
                <c:pt idx="229">
                  <c:v>247.01400000000001</c:v>
                </c:pt>
                <c:pt idx="230">
                  <c:v>249.58500000000001</c:v>
                </c:pt>
                <c:pt idx="231">
                  <c:v>258.334</c:v>
                </c:pt>
                <c:pt idx="232">
                  <c:v>263.012</c:v>
                </c:pt>
                <c:pt idx="233">
                  <c:v>277.19299999999998</c:v>
                </c:pt>
                <c:pt idx="234">
                  <c:v>262.10700000000003</c:v>
                </c:pt>
                <c:pt idx="235">
                  <c:v>248.982</c:v>
                </c:pt>
                <c:pt idx="236">
                  <c:v>247.36799999999999</c:v>
                </c:pt>
                <c:pt idx="237">
                  <c:v>245.792</c:v>
                </c:pt>
                <c:pt idx="238">
                  <c:v>225.84200000000001</c:v>
                </c:pt>
                <c:pt idx="239">
                  <c:v>222.797</c:v>
                </c:pt>
                <c:pt idx="240">
                  <c:v>221.09299999999999</c:v>
                </c:pt>
                <c:pt idx="241">
                  <c:v>234.572</c:v>
                </c:pt>
                <c:pt idx="242">
                  <c:v>244.83099999999999</c:v>
                </c:pt>
                <c:pt idx="243">
                  <c:v>251.53399999999999</c:v>
                </c:pt>
                <c:pt idx="244">
                  <c:v>251.40600000000001</c:v>
                </c:pt>
                <c:pt idx="245">
                  <c:v>252.28800000000001</c:v>
                </c:pt>
                <c:pt idx="246">
                  <c:v>236.69</c:v>
                </c:pt>
                <c:pt idx="247">
                  <c:v>222.91399999999999</c:v>
                </c:pt>
                <c:pt idx="248">
                  <c:v>223.41900000000001</c:v>
                </c:pt>
                <c:pt idx="249">
                  <c:v>222.59299999999999</c:v>
                </c:pt>
                <c:pt idx="250">
                  <c:v>223.03200000000001</c:v>
                </c:pt>
                <c:pt idx="251">
                  <c:v>234.595</c:v>
                </c:pt>
                <c:pt idx="252">
                  <c:v>241.16900000000001</c:v>
                </c:pt>
                <c:pt idx="253">
                  <c:v>230.87700000000001</c:v>
                </c:pt>
                <c:pt idx="254">
                  <c:v>214.72200000000001</c:v>
                </c:pt>
                <c:pt idx="255">
                  <c:v>212.703</c:v>
                </c:pt>
                <c:pt idx="256">
                  <c:v>218.24799999999999</c:v>
                </c:pt>
                <c:pt idx="257">
                  <c:v>220.75899999999999</c:v>
                </c:pt>
                <c:pt idx="258">
                  <c:v>221.24100000000001</c:v>
                </c:pt>
                <c:pt idx="259">
                  <c:v>233.58199999999999</c:v>
                </c:pt>
                <c:pt idx="260">
                  <c:v>239.33799999999999</c:v>
                </c:pt>
                <c:pt idx="261">
                  <c:v>240.86</c:v>
                </c:pt>
                <c:pt idx="262">
                  <c:v>240.50800000000001</c:v>
                </c:pt>
                <c:pt idx="263">
                  <c:v>233.76300000000001</c:v>
                </c:pt>
                <c:pt idx="264">
                  <c:v>229.04599999999999</c:v>
                </c:pt>
                <c:pt idx="265">
                  <c:v>220.83500000000001</c:v>
                </c:pt>
                <c:pt idx="266">
                  <c:v>227.214</c:v>
                </c:pt>
                <c:pt idx="267">
                  <c:v>243.31</c:v>
                </c:pt>
                <c:pt idx="268">
                  <c:v>262.23599999999999</c:v>
                </c:pt>
                <c:pt idx="269">
                  <c:v>264.55700000000002</c:v>
                </c:pt>
                <c:pt idx="270">
                  <c:v>264.31700000000001</c:v>
                </c:pt>
                <c:pt idx="271">
                  <c:v>263.43200000000002</c:v>
                </c:pt>
                <c:pt idx="272">
                  <c:v>249.03700000000001</c:v>
                </c:pt>
                <c:pt idx="273">
                  <c:v>257.44799999999998</c:v>
                </c:pt>
                <c:pt idx="274">
                  <c:v>264.26299999999998</c:v>
                </c:pt>
                <c:pt idx="275">
                  <c:v>264.34500000000003</c:v>
                </c:pt>
                <c:pt idx="276">
                  <c:v>272.24599999999998</c:v>
                </c:pt>
                <c:pt idx="277">
                  <c:v>278.59500000000003</c:v>
                </c:pt>
                <c:pt idx="278">
                  <c:v>295.31099999999998</c:v>
                </c:pt>
                <c:pt idx="279">
                  <c:v>292.65600000000001</c:v>
                </c:pt>
                <c:pt idx="280">
                  <c:v>283.89299999999997</c:v>
                </c:pt>
                <c:pt idx="281">
                  <c:v>287.51400000000001</c:v>
                </c:pt>
                <c:pt idx="282">
                  <c:v>283.78800000000001</c:v>
                </c:pt>
                <c:pt idx="283">
                  <c:v>287.62</c:v>
                </c:pt>
                <c:pt idx="284">
                  <c:v>285.60000000000002</c:v>
                </c:pt>
                <c:pt idx="285">
                  <c:v>286.45400000000001</c:v>
                </c:pt>
                <c:pt idx="286">
                  <c:v>270.02499999999998</c:v>
                </c:pt>
                <c:pt idx="287">
                  <c:v>261.65100000000001</c:v>
                </c:pt>
                <c:pt idx="288">
                  <c:v>255.06100000000001</c:v>
                </c:pt>
                <c:pt idx="289">
                  <c:v>253.52699999999999</c:v>
                </c:pt>
                <c:pt idx="290">
                  <c:v>251.59800000000001</c:v>
                </c:pt>
                <c:pt idx="291">
                  <c:v>261.77499999999998</c:v>
                </c:pt>
                <c:pt idx="292">
                  <c:v>265.68200000000002</c:v>
                </c:pt>
                <c:pt idx="293">
                  <c:v>266.51400000000001</c:v>
                </c:pt>
                <c:pt idx="294">
                  <c:v>259.58300000000003</c:v>
                </c:pt>
                <c:pt idx="295">
                  <c:v>265.94799999999998</c:v>
                </c:pt>
                <c:pt idx="296">
                  <c:v>259.96199999999999</c:v>
                </c:pt>
                <c:pt idx="297">
                  <c:v>247.72200000000001</c:v>
                </c:pt>
                <c:pt idx="298">
                  <c:v>231.92500000000001</c:v>
                </c:pt>
                <c:pt idx="299">
                  <c:v>230.976</c:v>
                </c:pt>
                <c:pt idx="300">
                  <c:v>229.81299999999999</c:v>
                </c:pt>
                <c:pt idx="301">
                  <c:v>239.41300000000001</c:v>
                </c:pt>
                <c:pt idx="302">
                  <c:v>240.32400000000001</c:v>
                </c:pt>
                <c:pt idx="303">
                  <c:v>241.71199999999999</c:v>
                </c:pt>
                <c:pt idx="304">
                  <c:v>256.185</c:v>
                </c:pt>
                <c:pt idx="305">
                  <c:v>235.23599999999999</c:v>
                </c:pt>
                <c:pt idx="306">
                  <c:v>235.292</c:v>
                </c:pt>
                <c:pt idx="307">
                  <c:v>236.42500000000001</c:v>
                </c:pt>
                <c:pt idx="308">
                  <c:v>235.29900000000001</c:v>
                </c:pt>
                <c:pt idx="309">
                  <c:v>234.523</c:v>
                </c:pt>
                <c:pt idx="310">
                  <c:v>235.761</c:v>
                </c:pt>
                <c:pt idx="311">
                  <c:v>240.923</c:v>
                </c:pt>
                <c:pt idx="312">
                  <c:v>254.738</c:v>
                </c:pt>
                <c:pt idx="313">
                  <c:v>262.76400000000001</c:v>
                </c:pt>
                <c:pt idx="314">
                  <c:v>262.49900000000002</c:v>
                </c:pt>
                <c:pt idx="315">
                  <c:v>263.05700000000002</c:v>
                </c:pt>
                <c:pt idx="316">
                  <c:v>253.29599999999999</c:v>
                </c:pt>
                <c:pt idx="317">
                  <c:v>250.92699999999999</c:v>
                </c:pt>
                <c:pt idx="318">
                  <c:v>248.37100000000001</c:v>
                </c:pt>
                <c:pt idx="319">
                  <c:v>254.02099999999999</c:v>
                </c:pt>
                <c:pt idx="320">
                  <c:v>258.29599999999999</c:v>
                </c:pt>
                <c:pt idx="321">
                  <c:v>273.81700000000001</c:v>
                </c:pt>
                <c:pt idx="322">
                  <c:v>278.18299999999999</c:v>
                </c:pt>
                <c:pt idx="323">
                  <c:v>282.7</c:v>
                </c:pt>
                <c:pt idx="324">
                  <c:v>285.28899999999999</c:v>
                </c:pt>
                <c:pt idx="325">
                  <c:v>295.57400000000001</c:v>
                </c:pt>
                <c:pt idx="326">
                  <c:v>289.63499999999999</c:v>
                </c:pt>
                <c:pt idx="327">
                  <c:v>287.50099999999998</c:v>
                </c:pt>
                <c:pt idx="328">
                  <c:v>280.93799999999999</c:v>
                </c:pt>
                <c:pt idx="329">
                  <c:v>270.39299999999997</c:v>
                </c:pt>
                <c:pt idx="330">
                  <c:v>280.05</c:v>
                </c:pt>
                <c:pt idx="331">
                  <c:v>282.27699999999999</c:v>
                </c:pt>
                <c:pt idx="332">
                  <c:v>274.10500000000002</c:v>
                </c:pt>
                <c:pt idx="333">
                  <c:v>286.44799999999998</c:v>
                </c:pt>
                <c:pt idx="334">
                  <c:v>296.82799999999997</c:v>
                </c:pt>
                <c:pt idx="335">
                  <c:v>310.577</c:v>
                </c:pt>
                <c:pt idx="336">
                  <c:v>313.40499999999997</c:v>
                </c:pt>
                <c:pt idx="337">
                  <c:v>309.642</c:v>
                </c:pt>
                <c:pt idx="338">
                  <c:v>299.59300000000002</c:v>
                </c:pt>
                <c:pt idx="339">
                  <c:v>293.26900000000001</c:v>
                </c:pt>
                <c:pt idx="340">
                  <c:v>297.92099999999999</c:v>
                </c:pt>
                <c:pt idx="341">
                  <c:v>298.58999999999997</c:v>
                </c:pt>
                <c:pt idx="342">
                  <c:v>295.18</c:v>
                </c:pt>
                <c:pt idx="343">
                  <c:v>298.988</c:v>
                </c:pt>
                <c:pt idx="344">
                  <c:v>307.36599999999999</c:v>
                </c:pt>
                <c:pt idx="345">
                  <c:v>316.85599999999999</c:v>
                </c:pt>
                <c:pt idx="346">
                  <c:v>330.96899999999999</c:v>
                </c:pt>
                <c:pt idx="347">
                  <c:v>327.488</c:v>
                </c:pt>
                <c:pt idx="348">
                  <c:v>322.00599999999997</c:v>
                </c:pt>
                <c:pt idx="349">
                  <c:v>321.15499999999997</c:v>
                </c:pt>
                <c:pt idx="350">
                  <c:v>325.34800000000001</c:v>
                </c:pt>
                <c:pt idx="351">
                  <c:v>328.18599999999998</c:v>
                </c:pt>
                <c:pt idx="352">
                  <c:v>318.858</c:v>
                </c:pt>
                <c:pt idx="353">
                  <c:v>315.63299999999998</c:v>
                </c:pt>
                <c:pt idx="354">
                  <c:v>326.48599999999999</c:v>
                </c:pt>
                <c:pt idx="355">
                  <c:v>344.49900000000002</c:v>
                </c:pt>
                <c:pt idx="356">
                  <c:v>345.64299999999997</c:v>
                </c:pt>
                <c:pt idx="357">
                  <c:v>328.15899999999999</c:v>
                </c:pt>
                <c:pt idx="358">
                  <c:v>308.32900000000001</c:v>
                </c:pt>
                <c:pt idx="359">
                  <c:v>309.315</c:v>
                </c:pt>
                <c:pt idx="360">
                  <c:v>319.19400000000002</c:v>
                </c:pt>
                <c:pt idx="361">
                  <c:v>319.62400000000002</c:v>
                </c:pt>
                <c:pt idx="362">
                  <c:v>320.92500000000001</c:v>
                </c:pt>
                <c:pt idx="363">
                  <c:v>335.91</c:v>
                </c:pt>
                <c:pt idx="364">
                  <c:v>335.42500000000001</c:v>
                </c:pt>
                <c:pt idx="365">
                  <c:v>331.72699999999998</c:v>
                </c:pt>
                <c:pt idx="366">
                  <c:v>331.28</c:v>
                </c:pt>
                <c:pt idx="367">
                  <c:v>336.59800000000001</c:v>
                </c:pt>
                <c:pt idx="368">
                  <c:v>334.66500000000002</c:v>
                </c:pt>
                <c:pt idx="369">
                  <c:v>332.95499999999998</c:v>
                </c:pt>
                <c:pt idx="370">
                  <c:v>325.67500000000001</c:v>
                </c:pt>
                <c:pt idx="371">
                  <c:v>334.505</c:v>
                </c:pt>
                <c:pt idx="372">
                  <c:v>363.11900000000003</c:v>
                </c:pt>
                <c:pt idx="373">
                  <c:v>361.13</c:v>
                </c:pt>
                <c:pt idx="374">
                  <c:v>393.13499999999999</c:v>
                </c:pt>
                <c:pt idx="375">
                  <c:v>396.41899999999998</c:v>
                </c:pt>
                <c:pt idx="376">
                  <c:v>382.83</c:v>
                </c:pt>
                <c:pt idx="377">
                  <c:v>391.72399999999999</c:v>
                </c:pt>
                <c:pt idx="378">
                  <c:v>386.35</c:v>
                </c:pt>
                <c:pt idx="379">
                  <c:v>420.298</c:v>
                </c:pt>
                <c:pt idx="380">
                  <c:v>433.54199999999997</c:v>
                </c:pt>
                <c:pt idx="381">
                  <c:v>436.57299999999998</c:v>
                </c:pt>
                <c:pt idx="382">
                  <c:v>438.88200000000001</c:v>
                </c:pt>
                <c:pt idx="383">
                  <c:v>422.22699999999998</c:v>
                </c:pt>
                <c:pt idx="384">
                  <c:v>408.82</c:v>
                </c:pt>
                <c:pt idx="385">
                  <c:v>406.76</c:v>
                </c:pt>
                <c:pt idx="386">
                  <c:v>405.77499999999998</c:v>
                </c:pt>
                <c:pt idx="387">
                  <c:v>403.39800000000002</c:v>
                </c:pt>
                <c:pt idx="388">
                  <c:v>403.30399999999997</c:v>
                </c:pt>
                <c:pt idx="389">
                  <c:v>400.93599999999998</c:v>
                </c:pt>
                <c:pt idx="390">
                  <c:v>396.99099999999999</c:v>
                </c:pt>
                <c:pt idx="391">
                  <c:v>396.25200000000001</c:v>
                </c:pt>
                <c:pt idx="392">
                  <c:v>390.375</c:v>
                </c:pt>
                <c:pt idx="393">
                  <c:v>389.35899999999998</c:v>
                </c:pt>
                <c:pt idx="394">
                  <c:v>387.22500000000002</c:v>
                </c:pt>
                <c:pt idx="395">
                  <c:v>406.76100000000002</c:v>
                </c:pt>
                <c:pt idx="396">
                  <c:v>426.73500000000001</c:v>
                </c:pt>
                <c:pt idx="397">
                  <c:v>430.58600000000001</c:v>
                </c:pt>
                <c:pt idx="398">
                  <c:v>426.44799999999998</c:v>
                </c:pt>
                <c:pt idx="399">
                  <c:v>422.35899999999998</c:v>
                </c:pt>
                <c:pt idx="400">
                  <c:v>411.53899999999999</c:v>
                </c:pt>
                <c:pt idx="401">
                  <c:v>403.36500000000001</c:v>
                </c:pt>
                <c:pt idx="402">
                  <c:v>387.15600000000001</c:v>
                </c:pt>
                <c:pt idx="403">
                  <c:v>402.58199999999999</c:v>
                </c:pt>
                <c:pt idx="404">
                  <c:v>395.298</c:v>
                </c:pt>
                <c:pt idx="405">
                  <c:v>383.61700000000002</c:v>
                </c:pt>
                <c:pt idx="406">
                  <c:v>371.10399999999998</c:v>
                </c:pt>
                <c:pt idx="407">
                  <c:v>364.31799999999998</c:v>
                </c:pt>
                <c:pt idx="408">
                  <c:v>369.85300000000001</c:v>
                </c:pt>
                <c:pt idx="409">
                  <c:v>366.279</c:v>
                </c:pt>
                <c:pt idx="410">
                  <c:v>366.13600000000002</c:v>
                </c:pt>
                <c:pt idx="411">
                  <c:v>375.94</c:v>
                </c:pt>
                <c:pt idx="412">
                  <c:v>354.214</c:v>
                </c:pt>
                <c:pt idx="413">
                  <c:v>345.79700000000003</c:v>
                </c:pt>
                <c:pt idx="414">
                  <c:v>340.81900000000002</c:v>
                </c:pt>
                <c:pt idx="415">
                  <c:v>324.38499999999999</c:v>
                </c:pt>
                <c:pt idx="416">
                  <c:v>317.26</c:v>
                </c:pt>
                <c:pt idx="417">
                  <c:v>312.14</c:v>
                </c:pt>
                <c:pt idx="418">
                  <c:v>292.70999999999998</c:v>
                </c:pt>
                <c:pt idx="419">
                  <c:v>280.78500000000003</c:v>
                </c:pt>
                <c:pt idx="420">
                  <c:v>281.41000000000003</c:v>
                </c:pt>
                <c:pt idx="421">
                  <c:v>283.96199999999999</c:v>
                </c:pt>
                <c:pt idx="422">
                  <c:v>283.63</c:v>
                </c:pt>
                <c:pt idx="423">
                  <c:v>279.88</c:v>
                </c:pt>
                <c:pt idx="424">
                  <c:v>282.87700000000001</c:v>
                </c:pt>
                <c:pt idx="425">
                  <c:v>292.81900000000002</c:v>
                </c:pt>
                <c:pt idx="426">
                  <c:v>290.71499999999997</c:v>
                </c:pt>
                <c:pt idx="427">
                  <c:v>303.32900000000001</c:v>
                </c:pt>
                <c:pt idx="428">
                  <c:v>328.31799999999998</c:v>
                </c:pt>
                <c:pt idx="429">
                  <c:v>310.423</c:v>
                </c:pt>
                <c:pt idx="430">
                  <c:v>307.34800000000001</c:v>
                </c:pt>
                <c:pt idx="431">
                  <c:v>292.56799999999998</c:v>
                </c:pt>
                <c:pt idx="432">
                  <c:v>285.589</c:v>
                </c:pt>
                <c:pt idx="433">
                  <c:v>288.52699999999999</c:v>
                </c:pt>
                <c:pt idx="434">
                  <c:v>279.45999999999998</c:v>
                </c:pt>
                <c:pt idx="435">
                  <c:v>276.39400000000001</c:v>
                </c:pt>
                <c:pt idx="436">
                  <c:v>276.86500000000001</c:v>
                </c:pt>
                <c:pt idx="437">
                  <c:v>269.99299999999999</c:v>
                </c:pt>
                <c:pt idx="438">
                  <c:v>267.78500000000003</c:v>
                </c:pt>
                <c:pt idx="439">
                  <c:v>266.19499999999999</c:v>
                </c:pt>
                <c:pt idx="440">
                  <c:v>256.04300000000001</c:v>
                </c:pt>
                <c:pt idx="441">
                  <c:v>255.77099999999999</c:v>
                </c:pt>
                <c:pt idx="442">
                  <c:v>253.17599999999999</c:v>
                </c:pt>
                <c:pt idx="443">
                  <c:v>246.77799999999999</c:v>
                </c:pt>
                <c:pt idx="444">
                  <c:v>246.05500000000001</c:v>
                </c:pt>
                <c:pt idx="445">
                  <c:v>247.83199999999999</c:v>
                </c:pt>
                <c:pt idx="446">
                  <c:v>254.02</c:v>
                </c:pt>
                <c:pt idx="447">
                  <c:v>251.85599999999999</c:v>
                </c:pt>
                <c:pt idx="448">
                  <c:v>254.08099999999999</c:v>
                </c:pt>
                <c:pt idx="449">
                  <c:v>249.065</c:v>
                </c:pt>
                <c:pt idx="450">
                  <c:v>250.74299999999999</c:v>
                </c:pt>
                <c:pt idx="451">
                  <c:v>254.65600000000001</c:v>
                </c:pt>
                <c:pt idx="452">
                  <c:v>246.46899999999999</c:v>
                </c:pt>
                <c:pt idx="453">
                  <c:v>244.613</c:v>
                </c:pt>
                <c:pt idx="454">
                  <c:v>242.75299999999999</c:v>
                </c:pt>
                <c:pt idx="455">
                  <c:v>241.56</c:v>
                </c:pt>
                <c:pt idx="456">
                  <c:v>242.86</c:v>
                </c:pt>
                <c:pt idx="457">
                  <c:v>243.49700000000001</c:v>
                </c:pt>
                <c:pt idx="458">
                  <c:v>243.99</c:v>
                </c:pt>
                <c:pt idx="459">
                  <c:v>251.50800000000001</c:v>
                </c:pt>
                <c:pt idx="460">
                  <c:v>253.566</c:v>
                </c:pt>
                <c:pt idx="461">
                  <c:v>252.464</c:v>
                </c:pt>
                <c:pt idx="462">
                  <c:v>259.45699999999999</c:v>
                </c:pt>
                <c:pt idx="463">
                  <c:v>271.50400000000002</c:v>
                </c:pt>
                <c:pt idx="464">
                  <c:v>285.13600000000002</c:v>
                </c:pt>
                <c:pt idx="465">
                  <c:v>285.70499999999998</c:v>
                </c:pt>
                <c:pt idx="466">
                  <c:v>287.00599999999997</c:v>
                </c:pt>
                <c:pt idx="467">
                  <c:v>288.88099999999997</c:v>
                </c:pt>
                <c:pt idx="468">
                  <c:v>285.95400000000001</c:v>
                </c:pt>
                <c:pt idx="469">
                  <c:v>280.37299999999999</c:v>
                </c:pt>
                <c:pt idx="470">
                  <c:v>274.15600000000001</c:v>
                </c:pt>
                <c:pt idx="471">
                  <c:v>274.74700000000001</c:v>
                </c:pt>
                <c:pt idx="472">
                  <c:v>275.89400000000001</c:v>
                </c:pt>
                <c:pt idx="473">
                  <c:v>277.51400000000001</c:v>
                </c:pt>
                <c:pt idx="474">
                  <c:v>272.166</c:v>
                </c:pt>
                <c:pt idx="475">
                  <c:v>269.87400000000002</c:v>
                </c:pt>
                <c:pt idx="476">
                  <c:v>273.07299999999998</c:v>
                </c:pt>
                <c:pt idx="477">
                  <c:v>280.09500000000003</c:v>
                </c:pt>
                <c:pt idx="478">
                  <c:v>279.517</c:v>
                </c:pt>
                <c:pt idx="479">
                  <c:v>279.291</c:v>
                </c:pt>
                <c:pt idx="480">
                  <c:v>280.49400000000003</c:v>
                </c:pt>
                <c:pt idx="481">
                  <c:v>275.87200000000001</c:v>
                </c:pt>
                <c:pt idx="482">
                  <c:v>276.13</c:v>
                </c:pt>
                <c:pt idx="483">
                  <c:v>270.02999999999997</c:v>
                </c:pt>
                <c:pt idx="484">
                  <c:v>262.464</c:v>
                </c:pt>
                <c:pt idx="485">
                  <c:v>260.15699999999998</c:v>
                </c:pt>
                <c:pt idx="486">
                  <c:v>258.495</c:v>
                </c:pt>
                <c:pt idx="487">
                  <c:v>259.83</c:v>
                </c:pt>
                <c:pt idx="488">
                  <c:v>258.37599999999998</c:v>
                </c:pt>
                <c:pt idx="489">
                  <c:v>252.23699999999999</c:v>
                </c:pt>
                <c:pt idx="490">
                  <c:v>240.24299999999999</c:v>
                </c:pt>
                <c:pt idx="491">
                  <c:v>243.40799999999999</c:v>
                </c:pt>
                <c:pt idx="492">
                  <c:v>244.994</c:v>
                </c:pt>
                <c:pt idx="493">
                  <c:v>245.05699999999999</c:v>
                </c:pt>
                <c:pt idx="494">
                  <c:v>245.36</c:v>
                </c:pt>
                <c:pt idx="495">
                  <c:v>260.42200000000003</c:v>
                </c:pt>
                <c:pt idx="496">
                  <c:v>261.68599999999998</c:v>
                </c:pt>
                <c:pt idx="497">
                  <c:v>264.12299999999999</c:v>
                </c:pt>
                <c:pt idx="498">
                  <c:v>265.83800000000002</c:v>
                </c:pt>
                <c:pt idx="499">
                  <c:v>263.48</c:v>
                </c:pt>
                <c:pt idx="500">
                  <c:v>262.04300000000001</c:v>
                </c:pt>
                <c:pt idx="501">
                  <c:v>261.47899999999998</c:v>
                </c:pt>
                <c:pt idx="502">
                  <c:v>260.21600000000001</c:v>
                </c:pt>
                <c:pt idx="503">
                  <c:v>261.351</c:v>
                </c:pt>
                <c:pt idx="504">
                  <c:v>261.23599999999999</c:v>
                </c:pt>
                <c:pt idx="505">
                  <c:v>262.75099999999998</c:v>
                </c:pt>
                <c:pt idx="506">
                  <c:v>255.91</c:v>
                </c:pt>
                <c:pt idx="507">
                  <c:v>263.87299999999999</c:v>
                </c:pt>
                <c:pt idx="508">
                  <c:v>271.63200000000001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DF-45BC-A043-78E2335CB187}"/>
            </c:ext>
          </c:extLst>
        </c:ser>
        <c:ser>
          <c:idx val="6"/>
          <c:order val="6"/>
          <c:tx>
            <c:strRef>
              <c:f>vw!$B$38</c:f>
              <c:strCache>
                <c:ptCount val="1"/>
                <c:pt idx="0">
                  <c:v>VW 2.7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vw!$F$38:$SU$38</c:f>
              <c:numCache>
                <c:formatCode>0</c:formatCode>
                <c:ptCount val="510"/>
                <c:pt idx="0">
                  <c:v>363.68200000000002</c:v>
                </c:pt>
                <c:pt idx="1">
                  <c:v>380.435</c:v>
                </c:pt>
                <c:pt idx="2">
                  <c:v>382.31700000000001</c:v>
                </c:pt>
                <c:pt idx="3">
                  <c:v>387.97</c:v>
                </c:pt>
                <c:pt idx="4">
                  <c:v>393.38</c:v>
                </c:pt>
                <c:pt idx="5">
                  <c:v>391.95499999999998</c:v>
                </c:pt>
                <c:pt idx="6">
                  <c:v>390.36200000000002</c:v>
                </c:pt>
                <c:pt idx="7">
                  <c:v>384.67200000000003</c:v>
                </c:pt>
                <c:pt idx="8">
                  <c:v>377.83699999999999</c:v>
                </c:pt>
                <c:pt idx="9">
                  <c:v>390.01900000000001</c:v>
                </c:pt>
                <c:pt idx="10">
                  <c:v>376.089</c:v>
                </c:pt>
                <c:pt idx="11">
                  <c:v>372.14400000000001</c:v>
                </c:pt>
                <c:pt idx="12">
                  <c:v>340.83800000000002</c:v>
                </c:pt>
                <c:pt idx="13">
                  <c:v>319.601</c:v>
                </c:pt>
                <c:pt idx="14">
                  <c:v>341.84800000000001</c:v>
                </c:pt>
                <c:pt idx="15">
                  <c:v>334.58</c:v>
                </c:pt>
                <c:pt idx="16">
                  <c:v>344.47300000000001</c:v>
                </c:pt>
                <c:pt idx="17">
                  <c:v>317.24599999999998</c:v>
                </c:pt>
                <c:pt idx="18">
                  <c:v>272.27600000000001</c:v>
                </c:pt>
                <c:pt idx="19">
                  <c:v>223.173</c:v>
                </c:pt>
                <c:pt idx="20">
                  <c:v>231.852</c:v>
                </c:pt>
                <c:pt idx="21">
                  <c:v>303.88900000000001</c:v>
                </c:pt>
                <c:pt idx="22">
                  <c:v>324.52499999999998</c:v>
                </c:pt>
                <c:pt idx="23">
                  <c:v>361.66199999999998</c:v>
                </c:pt>
                <c:pt idx="24">
                  <c:v>367.02100000000002</c:v>
                </c:pt>
                <c:pt idx="25">
                  <c:v>365.14400000000001</c:v>
                </c:pt>
                <c:pt idx="26">
                  <c:v>347.45499999999998</c:v>
                </c:pt>
                <c:pt idx="27">
                  <c:v>350.14</c:v>
                </c:pt>
                <c:pt idx="28">
                  <c:v>375.62299999999999</c:v>
                </c:pt>
                <c:pt idx="29">
                  <c:v>407.52499999999998</c:v>
                </c:pt>
                <c:pt idx="30">
                  <c:v>408.09</c:v>
                </c:pt>
                <c:pt idx="31">
                  <c:v>405.62400000000002</c:v>
                </c:pt>
                <c:pt idx="32">
                  <c:v>412.18900000000002</c:v>
                </c:pt>
                <c:pt idx="33">
                  <c:v>431.35199999999998</c:v>
                </c:pt>
                <c:pt idx="34">
                  <c:v>468.08499999999998</c:v>
                </c:pt>
                <c:pt idx="35">
                  <c:v>486.87799999999999</c:v>
                </c:pt>
                <c:pt idx="36">
                  <c:v>488.08100000000002</c:v>
                </c:pt>
                <c:pt idx="37">
                  <c:v>466.88099999999997</c:v>
                </c:pt>
                <c:pt idx="38">
                  <c:v>463.59</c:v>
                </c:pt>
                <c:pt idx="39">
                  <c:v>465.76799999999997</c:v>
                </c:pt>
                <c:pt idx="40">
                  <c:v>482.495</c:v>
                </c:pt>
                <c:pt idx="41">
                  <c:v>488.00900000000001</c:v>
                </c:pt>
                <c:pt idx="42">
                  <c:v>501.78100000000001</c:v>
                </c:pt>
                <c:pt idx="43">
                  <c:v>510.358</c:v>
                </c:pt>
                <c:pt idx="44">
                  <c:v>516.697</c:v>
                </c:pt>
                <c:pt idx="45">
                  <c:v>459.63299999999998</c:v>
                </c:pt>
                <c:pt idx="46">
                  <c:v>445.59699999999998</c:v>
                </c:pt>
                <c:pt idx="47">
                  <c:v>424.83199999999999</c:v>
                </c:pt>
                <c:pt idx="48">
                  <c:v>405.75599999999997</c:v>
                </c:pt>
                <c:pt idx="49">
                  <c:v>441.32900000000001</c:v>
                </c:pt>
                <c:pt idx="50">
                  <c:v>453.61</c:v>
                </c:pt>
                <c:pt idx="51">
                  <c:v>510.29500000000002</c:v>
                </c:pt>
                <c:pt idx="52">
                  <c:v>514.05799999999999</c:v>
                </c:pt>
                <c:pt idx="53">
                  <c:v>492.565</c:v>
                </c:pt>
                <c:pt idx="54">
                  <c:v>465.62200000000001</c:v>
                </c:pt>
                <c:pt idx="55">
                  <c:v>449.77800000000002</c:v>
                </c:pt>
                <c:pt idx="56">
                  <c:v>401.851</c:v>
                </c:pt>
                <c:pt idx="57">
                  <c:v>368.84800000000001</c:v>
                </c:pt>
                <c:pt idx="58">
                  <c:v>453.762</c:v>
                </c:pt>
                <c:pt idx="59">
                  <c:v>537.59100000000001</c:v>
                </c:pt>
                <c:pt idx="60">
                  <c:v>570.44100000000003</c:v>
                </c:pt>
                <c:pt idx="61">
                  <c:v>620.577</c:v>
                </c:pt>
                <c:pt idx="62">
                  <c:v>610.89700000000005</c:v>
                </c:pt>
                <c:pt idx="63">
                  <c:v>599.81399999999996</c:v>
                </c:pt>
                <c:pt idx="64">
                  <c:v>584.72699999999998</c:v>
                </c:pt>
                <c:pt idx="65">
                  <c:v>576.029</c:v>
                </c:pt>
                <c:pt idx="66">
                  <c:v>576.53499999999997</c:v>
                </c:pt>
                <c:pt idx="67">
                  <c:v>532.74699999999996</c:v>
                </c:pt>
                <c:pt idx="68">
                  <c:v>494.03</c:v>
                </c:pt>
                <c:pt idx="69">
                  <c:v>494.80200000000002</c:v>
                </c:pt>
                <c:pt idx="70">
                  <c:v>639.85599999999999</c:v>
                </c:pt>
                <c:pt idx="71">
                  <c:v>696.41200000000003</c:v>
                </c:pt>
                <c:pt idx="72">
                  <c:v>654.68499999999995</c:v>
                </c:pt>
                <c:pt idx="73">
                  <c:v>776.88599999999997</c:v>
                </c:pt>
                <c:pt idx="74">
                  <c:v>793.13</c:v>
                </c:pt>
                <c:pt idx="75">
                  <c:v>687.26199999999994</c:v>
                </c:pt>
                <c:pt idx="76">
                  <c:v>576.53399999999999</c:v>
                </c:pt>
                <c:pt idx="77">
                  <c:v>472.28899999999999</c:v>
                </c:pt>
                <c:pt idx="78">
                  <c:v>435.19600000000003</c:v>
                </c:pt>
                <c:pt idx="79">
                  <c:v>332.03199999999998</c:v>
                </c:pt>
                <c:pt idx="80">
                  <c:v>309.30700000000002</c:v>
                </c:pt>
                <c:pt idx="81">
                  <c:v>335.59800000000001</c:v>
                </c:pt>
                <c:pt idx="82">
                  <c:v>264.41899999999998</c:v>
                </c:pt>
                <c:pt idx="83">
                  <c:v>229.94499999999999</c:v>
                </c:pt>
                <c:pt idx="84">
                  <c:v>206.453</c:v>
                </c:pt>
                <c:pt idx="85">
                  <c:v>215.80799999999999</c:v>
                </c:pt>
                <c:pt idx="86">
                  <c:v>256.31299999999999</c:v>
                </c:pt>
                <c:pt idx="87">
                  <c:v>255.744</c:v>
                </c:pt>
                <c:pt idx="88">
                  <c:v>214.053</c:v>
                </c:pt>
                <c:pt idx="89">
                  <c:v>188.11</c:v>
                </c:pt>
                <c:pt idx="90">
                  <c:v>179.8</c:v>
                </c:pt>
                <c:pt idx="91">
                  <c:v>171.327</c:v>
                </c:pt>
                <c:pt idx="92">
                  <c:v>148.172</c:v>
                </c:pt>
                <c:pt idx="93">
                  <c:v>148.459</c:v>
                </c:pt>
                <c:pt idx="94">
                  <c:v>151.50200000000001</c:v>
                </c:pt>
                <c:pt idx="95">
                  <c:v>152.50299999999999</c:v>
                </c:pt>
                <c:pt idx="96">
                  <c:v>150.577</c:v>
                </c:pt>
                <c:pt idx="97">
                  <c:v>150.511</c:v>
                </c:pt>
                <c:pt idx="98">
                  <c:v>150.46100000000001</c:v>
                </c:pt>
                <c:pt idx="99">
                  <c:v>150.06700000000001</c:v>
                </c:pt>
                <c:pt idx="100">
                  <c:v>151.68299999999999</c:v>
                </c:pt>
                <c:pt idx="101">
                  <c:v>152.91499999999999</c:v>
                </c:pt>
                <c:pt idx="102">
                  <c:v>149.29400000000001</c:v>
                </c:pt>
                <c:pt idx="103">
                  <c:v>146.37100000000001</c:v>
                </c:pt>
                <c:pt idx="104">
                  <c:v>150.98699999999999</c:v>
                </c:pt>
                <c:pt idx="105">
                  <c:v>158.32</c:v>
                </c:pt>
                <c:pt idx="106">
                  <c:v>169.57599999999999</c:v>
                </c:pt>
                <c:pt idx="107">
                  <c:v>166.65899999999999</c:v>
                </c:pt>
                <c:pt idx="108">
                  <c:v>165.09</c:v>
                </c:pt>
                <c:pt idx="109">
                  <c:v>160.87799999999999</c:v>
                </c:pt>
                <c:pt idx="110">
                  <c:v>162.255</c:v>
                </c:pt>
                <c:pt idx="111">
                  <c:v>164.73099999999999</c:v>
                </c:pt>
                <c:pt idx="112">
                  <c:v>151.529</c:v>
                </c:pt>
                <c:pt idx="113">
                  <c:v>148.56</c:v>
                </c:pt>
                <c:pt idx="114">
                  <c:v>144.86500000000001</c:v>
                </c:pt>
                <c:pt idx="115">
                  <c:v>143.97399999999999</c:v>
                </c:pt>
                <c:pt idx="116">
                  <c:v>143.04499999999999</c:v>
                </c:pt>
                <c:pt idx="117">
                  <c:v>146.31100000000001</c:v>
                </c:pt>
                <c:pt idx="118">
                  <c:v>154.059</c:v>
                </c:pt>
                <c:pt idx="119">
                  <c:v>160.93799999999999</c:v>
                </c:pt>
                <c:pt idx="120">
                  <c:v>160.81899999999999</c:v>
                </c:pt>
                <c:pt idx="121">
                  <c:v>160.68799999999999</c:v>
                </c:pt>
                <c:pt idx="122">
                  <c:v>163.30699999999999</c:v>
                </c:pt>
                <c:pt idx="123">
                  <c:v>165.50800000000001</c:v>
                </c:pt>
                <c:pt idx="124">
                  <c:v>172.667</c:v>
                </c:pt>
                <c:pt idx="125">
                  <c:v>168.56299999999999</c:v>
                </c:pt>
                <c:pt idx="126">
                  <c:v>165.13800000000001</c:v>
                </c:pt>
                <c:pt idx="127">
                  <c:v>161.77000000000001</c:v>
                </c:pt>
                <c:pt idx="128">
                  <c:v>156.32</c:v>
                </c:pt>
                <c:pt idx="129">
                  <c:v>154.74700000000001</c:v>
                </c:pt>
                <c:pt idx="130">
                  <c:v>154.67500000000001</c:v>
                </c:pt>
                <c:pt idx="131">
                  <c:v>157.33000000000001</c:v>
                </c:pt>
                <c:pt idx="132">
                  <c:v>157.22200000000001</c:v>
                </c:pt>
                <c:pt idx="133">
                  <c:v>159.02199999999999</c:v>
                </c:pt>
                <c:pt idx="134">
                  <c:v>159.221</c:v>
                </c:pt>
                <c:pt idx="135">
                  <c:v>160.05000000000001</c:v>
                </c:pt>
                <c:pt idx="136">
                  <c:v>162.64599999999999</c:v>
                </c:pt>
                <c:pt idx="137">
                  <c:v>164.17099999999999</c:v>
                </c:pt>
                <c:pt idx="138">
                  <c:v>164.32900000000001</c:v>
                </c:pt>
                <c:pt idx="139">
                  <c:v>164.06100000000001</c:v>
                </c:pt>
                <c:pt idx="140">
                  <c:v>168.62899999999999</c:v>
                </c:pt>
                <c:pt idx="141">
                  <c:v>167.81</c:v>
                </c:pt>
                <c:pt idx="142">
                  <c:v>166.15600000000001</c:v>
                </c:pt>
                <c:pt idx="143">
                  <c:v>167.471</c:v>
                </c:pt>
                <c:pt idx="144">
                  <c:v>177.73699999999999</c:v>
                </c:pt>
                <c:pt idx="145">
                  <c:v>182.69399999999999</c:v>
                </c:pt>
                <c:pt idx="146">
                  <c:v>192.10900000000001</c:v>
                </c:pt>
                <c:pt idx="147">
                  <c:v>192.1</c:v>
                </c:pt>
                <c:pt idx="148">
                  <c:v>184.654</c:v>
                </c:pt>
                <c:pt idx="149">
                  <c:v>185.61799999999999</c:v>
                </c:pt>
                <c:pt idx="150">
                  <c:v>185.91</c:v>
                </c:pt>
                <c:pt idx="151">
                  <c:v>183.928</c:v>
                </c:pt>
                <c:pt idx="152">
                  <c:v>181.93199999999999</c:v>
                </c:pt>
                <c:pt idx="153">
                  <c:v>187.904</c:v>
                </c:pt>
                <c:pt idx="154">
                  <c:v>199.46299999999999</c:v>
                </c:pt>
                <c:pt idx="155">
                  <c:v>203.226</c:v>
                </c:pt>
                <c:pt idx="156">
                  <c:v>202.47399999999999</c:v>
                </c:pt>
                <c:pt idx="157">
                  <c:v>195.751</c:v>
                </c:pt>
                <c:pt idx="158">
                  <c:v>193.869</c:v>
                </c:pt>
                <c:pt idx="159">
                  <c:v>194.16800000000001</c:v>
                </c:pt>
                <c:pt idx="160">
                  <c:v>194.982</c:v>
                </c:pt>
                <c:pt idx="161">
                  <c:v>193.41499999999999</c:v>
                </c:pt>
                <c:pt idx="162">
                  <c:v>187.166</c:v>
                </c:pt>
                <c:pt idx="163">
                  <c:v>189.27699999999999</c:v>
                </c:pt>
                <c:pt idx="164">
                  <c:v>183.54599999999999</c:v>
                </c:pt>
                <c:pt idx="165">
                  <c:v>175.69800000000001</c:v>
                </c:pt>
                <c:pt idx="166">
                  <c:v>170.47200000000001</c:v>
                </c:pt>
                <c:pt idx="167">
                  <c:v>166.839</c:v>
                </c:pt>
                <c:pt idx="168">
                  <c:v>177.35300000000001</c:v>
                </c:pt>
                <c:pt idx="169">
                  <c:v>191.31700000000001</c:v>
                </c:pt>
                <c:pt idx="170">
                  <c:v>195.61500000000001</c:v>
                </c:pt>
                <c:pt idx="171">
                  <c:v>192.91200000000001</c:v>
                </c:pt>
                <c:pt idx="172">
                  <c:v>180.16399999999999</c:v>
                </c:pt>
                <c:pt idx="173">
                  <c:v>174.57300000000001</c:v>
                </c:pt>
                <c:pt idx="174">
                  <c:v>175.71199999999999</c:v>
                </c:pt>
                <c:pt idx="175">
                  <c:v>179.21600000000001</c:v>
                </c:pt>
                <c:pt idx="176">
                  <c:v>181.405</c:v>
                </c:pt>
                <c:pt idx="177">
                  <c:v>181.68700000000001</c:v>
                </c:pt>
                <c:pt idx="178">
                  <c:v>186.70599999999999</c:v>
                </c:pt>
                <c:pt idx="179">
                  <c:v>193.333</c:v>
                </c:pt>
                <c:pt idx="180">
                  <c:v>194.595</c:v>
                </c:pt>
                <c:pt idx="181">
                  <c:v>201.56899999999999</c:v>
                </c:pt>
                <c:pt idx="182">
                  <c:v>207.001</c:v>
                </c:pt>
                <c:pt idx="183">
                  <c:v>210.95500000000001</c:v>
                </c:pt>
                <c:pt idx="184">
                  <c:v>211.74</c:v>
                </c:pt>
                <c:pt idx="185">
                  <c:v>220.214</c:v>
                </c:pt>
                <c:pt idx="186">
                  <c:v>223.601</c:v>
                </c:pt>
                <c:pt idx="187">
                  <c:v>222.83600000000001</c:v>
                </c:pt>
                <c:pt idx="188">
                  <c:v>216.65100000000001</c:v>
                </c:pt>
                <c:pt idx="189">
                  <c:v>215.364</c:v>
                </c:pt>
                <c:pt idx="190">
                  <c:v>216.44</c:v>
                </c:pt>
                <c:pt idx="191">
                  <c:v>211.74700000000001</c:v>
                </c:pt>
                <c:pt idx="192">
                  <c:v>200.798</c:v>
                </c:pt>
                <c:pt idx="193">
                  <c:v>205.15899999999999</c:v>
                </c:pt>
                <c:pt idx="194">
                  <c:v>206.69</c:v>
                </c:pt>
                <c:pt idx="195">
                  <c:v>209.72499999999999</c:v>
                </c:pt>
                <c:pt idx="196">
                  <c:v>215.66900000000001</c:v>
                </c:pt>
                <c:pt idx="197">
                  <c:v>211.214</c:v>
                </c:pt>
                <c:pt idx="198">
                  <c:v>212.87299999999999</c:v>
                </c:pt>
                <c:pt idx="199">
                  <c:v>210.62799999999999</c:v>
                </c:pt>
                <c:pt idx="200">
                  <c:v>221.48599999999999</c:v>
                </c:pt>
                <c:pt idx="201">
                  <c:v>220.40799999999999</c:v>
                </c:pt>
                <c:pt idx="202">
                  <c:v>209.93</c:v>
                </c:pt>
                <c:pt idx="203">
                  <c:v>202.24199999999999</c:v>
                </c:pt>
                <c:pt idx="204">
                  <c:v>197.99600000000001</c:v>
                </c:pt>
                <c:pt idx="205">
                  <c:v>195.917</c:v>
                </c:pt>
                <c:pt idx="206">
                  <c:v>238.649</c:v>
                </c:pt>
                <c:pt idx="207">
                  <c:v>231.02</c:v>
                </c:pt>
                <c:pt idx="208">
                  <c:v>221.881</c:v>
                </c:pt>
                <c:pt idx="209">
                  <c:v>219.06399999999999</c:v>
                </c:pt>
                <c:pt idx="210">
                  <c:v>214.64</c:v>
                </c:pt>
                <c:pt idx="211">
                  <c:v>222.55099999999999</c:v>
                </c:pt>
                <c:pt idx="212">
                  <c:v>223.94800000000001</c:v>
                </c:pt>
                <c:pt idx="213">
                  <c:v>220.179</c:v>
                </c:pt>
                <c:pt idx="214">
                  <c:v>218.946</c:v>
                </c:pt>
                <c:pt idx="215">
                  <c:v>221.36099999999999</c:v>
                </c:pt>
                <c:pt idx="216">
                  <c:v>223.26400000000001</c:v>
                </c:pt>
                <c:pt idx="217">
                  <c:v>218.18100000000001</c:v>
                </c:pt>
                <c:pt idx="218">
                  <c:v>217.869</c:v>
                </c:pt>
                <c:pt idx="219">
                  <c:v>216.459</c:v>
                </c:pt>
                <c:pt idx="220">
                  <c:v>214.72</c:v>
                </c:pt>
                <c:pt idx="221">
                  <c:v>226.61</c:v>
                </c:pt>
                <c:pt idx="222">
                  <c:v>239.328</c:v>
                </c:pt>
                <c:pt idx="223">
                  <c:v>249.33</c:v>
                </c:pt>
                <c:pt idx="224">
                  <c:v>266.09699999999998</c:v>
                </c:pt>
                <c:pt idx="225">
                  <c:v>272.387</c:v>
                </c:pt>
                <c:pt idx="226">
                  <c:v>249.893</c:v>
                </c:pt>
                <c:pt idx="227">
                  <c:v>242.82400000000001</c:v>
                </c:pt>
                <c:pt idx="228">
                  <c:v>237.17</c:v>
                </c:pt>
                <c:pt idx="229">
                  <c:v>241.143</c:v>
                </c:pt>
                <c:pt idx="230">
                  <c:v>242.82499999999999</c:v>
                </c:pt>
                <c:pt idx="231">
                  <c:v>251.28299999999999</c:v>
                </c:pt>
                <c:pt idx="232">
                  <c:v>260.73500000000001</c:v>
                </c:pt>
                <c:pt idx="233">
                  <c:v>277.97699999999998</c:v>
                </c:pt>
                <c:pt idx="234">
                  <c:v>260.84199999999998</c:v>
                </c:pt>
                <c:pt idx="235">
                  <c:v>239.28</c:v>
                </c:pt>
                <c:pt idx="236">
                  <c:v>237.756</c:v>
                </c:pt>
                <c:pt idx="237">
                  <c:v>236.93600000000001</c:v>
                </c:pt>
                <c:pt idx="238">
                  <c:v>209.148</c:v>
                </c:pt>
                <c:pt idx="239">
                  <c:v>208.45</c:v>
                </c:pt>
                <c:pt idx="240">
                  <c:v>205.03399999999999</c:v>
                </c:pt>
                <c:pt idx="241">
                  <c:v>225.08500000000001</c:v>
                </c:pt>
                <c:pt idx="242">
                  <c:v>240.94200000000001</c:v>
                </c:pt>
                <c:pt idx="243">
                  <c:v>251.24600000000001</c:v>
                </c:pt>
                <c:pt idx="244">
                  <c:v>250.23099999999999</c:v>
                </c:pt>
                <c:pt idx="245">
                  <c:v>253.292</c:v>
                </c:pt>
                <c:pt idx="246">
                  <c:v>233.386</c:v>
                </c:pt>
                <c:pt idx="247">
                  <c:v>218.26300000000001</c:v>
                </c:pt>
                <c:pt idx="248">
                  <c:v>219.39599999999999</c:v>
                </c:pt>
                <c:pt idx="249">
                  <c:v>219.77500000000001</c:v>
                </c:pt>
                <c:pt idx="250">
                  <c:v>221.47800000000001</c:v>
                </c:pt>
                <c:pt idx="251">
                  <c:v>233.62200000000001</c:v>
                </c:pt>
                <c:pt idx="252">
                  <c:v>244.05799999999999</c:v>
                </c:pt>
                <c:pt idx="253">
                  <c:v>237.41900000000001</c:v>
                </c:pt>
                <c:pt idx="254">
                  <c:v>224.505</c:v>
                </c:pt>
                <c:pt idx="255">
                  <c:v>222.846</c:v>
                </c:pt>
                <c:pt idx="256">
                  <c:v>230.71899999999999</c:v>
                </c:pt>
                <c:pt idx="257">
                  <c:v>236.399</c:v>
                </c:pt>
                <c:pt idx="258">
                  <c:v>234.863</c:v>
                </c:pt>
                <c:pt idx="259">
                  <c:v>250.86600000000001</c:v>
                </c:pt>
                <c:pt idx="260">
                  <c:v>260.483</c:v>
                </c:pt>
                <c:pt idx="261">
                  <c:v>262.37599999999998</c:v>
                </c:pt>
                <c:pt idx="262">
                  <c:v>261.12200000000001</c:v>
                </c:pt>
                <c:pt idx="263">
                  <c:v>253.523</c:v>
                </c:pt>
                <c:pt idx="264">
                  <c:v>245.185</c:v>
                </c:pt>
                <c:pt idx="265">
                  <c:v>236.14</c:v>
                </c:pt>
                <c:pt idx="266">
                  <c:v>242.31</c:v>
                </c:pt>
                <c:pt idx="267">
                  <c:v>263.26299999999998</c:v>
                </c:pt>
                <c:pt idx="268">
                  <c:v>283.87</c:v>
                </c:pt>
                <c:pt idx="269">
                  <c:v>283.86599999999999</c:v>
                </c:pt>
                <c:pt idx="270">
                  <c:v>282.11599999999999</c:v>
                </c:pt>
                <c:pt idx="271">
                  <c:v>283.00200000000001</c:v>
                </c:pt>
                <c:pt idx="272">
                  <c:v>267.79899999999998</c:v>
                </c:pt>
                <c:pt idx="273">
                  <c:v>280.20800000000003</c:v>
                </c:pt>
                <c:pt idx="274">
                  <c:v>288.56599999999997</c:v>
                </c:pt>
                <c:pt idx="275">
                  <c:v>288.45499999999998</c:v>
                </c:pt>
                <c:pt idx="276">
                  <c:v>296.33699999999999</c:v>
                </c:pt>
                <c:pt idx="277">
                  <c:v>309.09699999999998</c:v>
                </c:pt>
                <c:pt idx="278">
                  <c:v>325.57799999999997</c:v>
                </c:pt>
                <c:pt idx="279">
                  <c:v>321.51299999999998</c:v>
                </c:pt>
                <c:pt idx="280">
                  <c:v>313.82299999999998</c:v>
                </c:pt>
                <c:pt idx="281">
                  <c:v>317.45999999999998</c:v>
                </c:pt>
                <c:pt idx="282">
                  <c:v>310.31900000000002</c:v>
                </c:pt>
                <c:pt idx="283">
                  <c:v>318.31900000000002</c:v>
                </c:pt>
                <c:pt idx="284">
                  <c:v>316.52100000000002</c:v>
                </c:pt>
                <c:pt idx="285">
                  <c:v>317.70400000000001</c:v>
                </c:pt>
                <c:pt idx="286">
                  <c:v>298.40600000000001</c:v>
                </c:pt>
                <c:pt idx="287">
                  <c:v>283.209</c:v>
                </c:pt>
                <c:pt idx="288">
                  <c:v>276.988</c:v>
                </c:pt>
                <c:pt idx="289">
                  <c:v>275.07600000000002</c:v>
                </c:pt>
                <c:pt idx="290">
                  <c:v>271.99700000000001</c:v>
                </c:pt>
                <c:pt idx="291">
                  <c:v>283.09800000000001</c:v>
                </c:pt>
                <c:pt idx="292">
                  <c:v>291.46800000000002</c:v>
                </c:pt>
                <c:pt idx="293">
                  <c:v>295.79300000000001</c:v>
                </c:pt>
                <c:pt idx="294">
                  <c:v>285.92500000000001</c:v>
                </c:pt>
                <c:pt idx="295">
                  <c:v>298.55399999999997</c:v>
                </c:pt>
                <c:pt idx="296">
                  <c:v>290.42099999999999</c:v>
                </c:pt>
                <c:pt idx="297">
                  <c:v>277.5</c:v>
                </c:pt>
                <c:pt idx="298">
                  <c:v>259.40300000000002</c:v>
                </c:pt>
                <c:pt idx="299">
                  <c:v>258.54599999999999</c:v>
                </c:pt>
                <c:pt idx="300">
                  <c:v>258.38400000000001</c:v>
                </c:pt>
                <c:pt idx="301">
                  <c:v>273.54399999999998</c:v>
                </c:pt>
                <c:pt idx="302">
                  <c:v>274.976</c:v>
                </c:pt>
                <c:pt idx="303">
                  <c:v>277.78300000000002</c:v>
                </c:pt>
                <c:pt idx="304">
                  <c:v>273.45100000000002</c:v>
                </c:pt>
                <c:pt idx="305">
                  <c:v>266.83100000000002</c:v>
                </c:pt>
                <c:pt idx="306">
                  <c:v>269.85000000000002</c:v>
                </c:pt>
                <c:pt idx="307">
                  <c:v>270.411</c:v>
                </c:pt>
                <c:pt idx="308">
                  <c:v>267.68200000000002</c:v>
                </c:pt>
                <c:pt idx="309">
                  <c:v>262.00099999999998</c:v>
                </c:pt>
                <c:pt idx="310">
                  <c:v>262.93299999999999</c:v>
                </c:pt>
                <c:pt idx="311">
                  <c:v>271.37700000000001</c:v>
                </c:pt>
                <c:pt idx="312">
                  <c:v>289.54899999999998</c:v>
                </c:pt>
                <c:pt idx="313">
                  <c:v>316.21100000000001</c:v>
                </c:pt>
                <c:pt idx="314">
                  <c:v>300.173</c:v>
                </c:pt>
                <c:pt idx="315">
                  <c:v>300.31700000000001</c:v>
                </c:pt>
                <c:pt idx="316">
                  <c:v>286.839</c:v>
                </c:pt>
                <c:pt idx="317">
                  <c:v>284.76799999999997</c:v>
                </c:pt>
                <c:pt idx="318">
                  <c:v>277.32400000000001</c:v>
                </c:pt>
                <c:pt idx="319">
                  <c:v>281.61200000000002</c:v>
                </c:pt>
                <c:pt idx="320">
                  <c:v>275.471</c:v>
                </c:pt>
                <c:pt idx="321">
                  <c:v>291.81</c:v>
                </c:pt>
                <c:pt idx="322">
                  <c:v>295.721</c:v>
                </c:pt>
                <c:pt idx="323">
                  <c:v>297.41000000000003</c:v>
                </c:pt>
                <c:pt idx="324">
                  <c:v>301.99700000000001</c:v>
                </c:pt>
                <c:pt idx="325">
                  <c:v>313.149</c:v>
                </c:pt>
                <c:pt idx="326">
                  <c:v>302.75900000000001</c:v>
                </c:pt>
                <c:pt idx="327">
                  <c:v>299.577</c:v>
                </c:pt>
                <c:pt idx="328">
                  <c:v>292.53500000000003</c:v>
                </c:pt>
                <c:pt idx="329">
                  <c:v>269.983</c:v>
                </c:pt>
                <c:pt idx="330">
                  <c:v>275.02600000000001</c:v>
                </c:pt>
                <c:pt idx="331">
                  <c:v>281.62099999999998</c:v>
                </c:pt>
                <c:pt idx="332">
                  <c:v>269.44499999999999</c:v>
                </c:pt>
                <c:pt idx="333">
                  <c:v>286.25700000000001</c:v>
                </c:pt>
                <c:pt idx="334">
                  <c:v>310.23399999999998</c:v>
                </c:pt>
                <c:pt idx="335">
                  <c:v>327.56099999999998</c:v>
                </c:pt>
                <c:pt idx="336">
                  <c:v>333.89499999999998</c:v>
                </c:pt>
                <c:pt idx="337">
                  <c:v>330.47699999999998</c:v>
                </c:pt>
                <c:pt idx="338">
                  <c:v>321.75</c:v>
                </c:pt>
                <c:pt idx="339">
                  <c:v>315.14</c:v>
                </c:pt>
                <c:pt idx="340">
                  <c:v>314.77499999999998</c:v>
                </c:pt>
                <c:pt idx="341">
                  <c:v>316.09699999999998</c:v>
                </c:pt>
                <c:pt idx="342">
                  <c:v>311.71699999999998</c:v>
                </c:pt>
                <c:pt idx="343">
                  <c:v>317.94</c:v>
                </c:pt>
                <c:pt idx="344">
                  <c:v>330.27800000000002</c:v>
                </c:pt>
                <c:pt idx="345">
                  <c:v>345.67200000000003</c:v>
                </c:pt>
                <c:pt idx="346">
                  <c:v>361.762</c:v>
                </c:pt>
                <c:pt idx="347">
                  <c:v>358.35599999999999</c:v>
                </c:pt>
                <c:pt idx="348">
                  <c:v>347.51299999999998</c:v>
                </c:pt>
                <c:pt idx="349">
                  <c:v>345.95499999999998</c:v>
                </c:pt>
                <c:pt idx="350">
                  <c:v>346.32400000000001</c:v>
                </c:pt>
                <c:pt idx="351">
                  <c:v>350.40199999999999</c:v>
                </c:pt>
                <c:pt idx="352">
                  <c:v>333.38900000000001</c:v>
                </c:pt>
                <c:pt idx="353">
                  <c:v>331.37900000000002</c:v>
                </c:pt>
                <c:pt idx="354">
                  <c:v>340.47399999999999</c:v>
                </c:pt>
                <c:pt idx="355">
                  <c:v>364.09500000000003</c:v>
                </c:pt>
                <c:pt idx="356">
                  <c:v>369.428</c:v>
                </c:pt>
                <c:pt idx="357">
                  <c:v>346.57400000000001</c:v>
                </c:pt>
                <c:pt idx="358">
                  <c:v>324.24200000000002</c:v>
                </c:pt>
                <c:pt idx="359">
                  <c:v>324.66500000000002</c:v>
                </c:pt>
                <c:pt idx="360">
                  <c:v>335.78199999999998</c:v>
                </c:pt>
                <c:pt idx="361">
                  <c:v>335.38400000000001</c:v>
                </c:pt>
                <c:pt idx="362">
                  <c:v>340.346</c:v>
                </c:pt>
                <c:pt idx="363">
                  <c:v>356.048</c:v>
                </c:pt>
                <c:pt idx="364">
                  <c:v>358.75900000000001</c:v>
                </c:pt>
                <c:pt idx="365">
                  <c:v>356.04199999999997</c:v>
                </c:pt>
                <c:pt idx="366">
                  <c:v>354.12799999999999</c:v>
                </c:pt>
                <c:pt idx="367">
                  <c:v>361.387</c:v>
                </c:pt>
                <c:pt idx="368">
                  <c:v>360.75599999999997</c:v>
                </c:pt>
                <c:pt idx="369">
                  <c:v>356.79599999999999</c:v>
                </c:pt>
                <c:pt idx="370">
                  <c:v>349.12700000000001</c:v>
                </c:pt>
                <c:pt idx="371">
                  <c:v>353.33699999999999</c:v>
                </c:pt>
                <c:pt idx="372">
                  <c:v>369.60500000000002</c:v>
                </c:pt>
                <c:pt idx="373">
                  <c:v>365.15300000000002</c:v>
                </c:pt>
                <c:pt idx="374">
                  <c:v>384.08100000000002</c:v>
                </c:pt>
                <c:pt idx="375">
                  <c:v>385.77</c:v>
                </c:pt>
                <c:pt idx="376">
                  <c:v>372.084</c:v>
                </c:pt>
                <c:pt idx="377">
                  <c:v>386.14699999999999</c:v>
                </c:pt>
                <c:pt idx="378">
                  <c:v>381.56</c:v>
                </c:pt>
                <c:pt idx="379">
                  <c:v>425.19900000000001</c:v>
                </c:pt>
                <c:pt idx="380">
                  <c:v>441.91800000000001</c:v>
                </c:pt>
                <c:pt idx="381">
                  <c:v>448.983</c:v>
                </c:pt>
                <c:pt idx="382">
                  <c:v>451.25599999999997</c:v>
                </c:pt>
                <c:pt idx="383">
                  <c:v>428.76100000000002</c:v>
                </c:pt>
                <c:pt idx="384">
                  <c:v>414.13099999999997</c:v>
                </c:pt>
                <c:pt idx="385">
                  <c:v>410.80799999999999</c:v>
                </c:pt>
                <c:pt idx="386">
                  <c:v>409.89400000000001</c:v>
                </c:pt>
                <c:pt idx="387">
                  <c:v>404.59100000000001</c:v>
                </c:pt>
                <c:pt idx="388">
                  <c:v>404.54899999999998</c:v>
                </c:pt>
                <c:pt idx="389">
                  <c:v>399.577</c:v>
                </c:pt>
                <c:pt idx="390">
                  <c:v>391.85</c:v>
                </c:pt>
                <c:pt idx="391">
                  <c:v>389.37599999999998</c:v>
                </c:pt>
                <c:pt idx="392">
                  <c:v>384.34399999999999</c:v>
                </c:pt>
                <c:pt idx="393">
                  <c:v>382.66300000000001</c:v>
                </c:pt>
                <c:pt idx="394">
                  <c:v>382.964</c:v>
                </c:pt>
                <c:pt idx="395">
                  <c:v>403.25400000000002</c:v>
                </c:pt>
                <c:pt idx="396">
                  <c:v>423.69400000000002</c:v>
                </c:pt>
                <c:pt idx="397">
                  <c:v>428.31299999999999</c:v>
                </c:pt>
                <c:pt idx="398">
                  <c:v>422.07100000000003</c:v>
                </c:pt>
                <c:pt idx="399">
                  <c:v>421.38200000000001</c:v>
                </c:pt>
                <c:pt idx="400">
                  <c:v>411.45</c:v>
                </c:pt>
                <c:pt idx="401">
                  <c:v>401.18200000000002</c:v>
                </c:pt>
                <c:pt idx="402">
                  <c:v>378.78300000000002</c:v>
                </c:pt>
                <c:pt idx="403">
                  <c:v>394.774</c:v>
                </c:pt>
                <c:pt idx="404">
                  <c:v>383.00200000000001</c:v>
                </c:pt>
                <c:pt idx="405">
                  <c:v>373.61799999999999</c:v>
                </c:pt>
                <c:pt idx="406">
                  <c:v>365.16199999999998</c:v>
                </c:pt>
                <c:pt idx="407">
                  <c:v>359.214</c:v>
                </c:pt>
                <c:pt idx="408">
                  <c:v>362.96800000000002</c:v>
                </c:pt>
                <c:pt idx="409">
                  <c:v>360.06900000000002</c:v>
                </c:pt>
                <c:pt idx="410">
                  <c:v>358.15699999999998</c:v>
                </c:pt>
                <c:pt idx="411">
                  <c:v>369.05799999999999</c:v>
                </c:pt>
                <c:pt idx="412">
                  <c:v>347.363</c:v>
                </c:pt>
                <c:pt idx="413">
                  <c:v>337.85899999999998</c:v>
                </c:pt>
                <c:pt idx="414">
                  <c:v>335.63200000000001</c:v>
                </c:pt>
                <c:pt idx="415">
                  <c:v>323.68700000000001</c:v>
                </c:pt>
                <c:pt idx="416">
                  <c:v>319.53300000000002</c:v>
                </c:pt>
                <c:pt idx="417">
                  <c:v>317.54599999999999</c:v>
                </c:pt>
                <c:pt idx="418">
                  <c:v>296.57799999999997</c:v>
                </c:pt>
                <c:pt idx="419">
                  <c:v>281.41300000000001</c:v>
                </c:pt>
                <c:pt idx="420">
                  <c:v>280.10199999999998</c:v>
                </c:pt>
                <c:pt idx="421">
                  <c:v>285.78100000000001</c:v>
                </c:pt>
                <c:pt idx="422">
                  <c:v>283.47899999999998</c:v>
                </c:pt>
                <c:pt idx="423">
                  <c:v>280.935</c:v>
                </c:pt>
                <c:pt idx="424">
                  <c:v>284.524</c:v>
                </c:pt>
                <c:pt idx="425">
                  <c:v>296.76600000000002</c:v>
                </c:pt>
                <c:pt idx="426">
                  <c:v>301.21899999999999</c:v>
                </c:pt>
                <c:pt idx="427">
                  <c:v>315.25299999999999</c:v>
                </c:pt>
                <c:pt idx="428">
                  <c:v>342.52499999999998</c:v>
                </c:pt>
                <c:pt idx="429">
                  <c:v>327.399</c:v>
                </c:pt>
                <c:pt idx="430">
                  <c:v>322.404</c:v>
                </c:pt>
                <c:pt idx="431">
                  <c:v>307.661</c:v>
                </c:pt>
                <c:pt idx="432">
                  <c:v>298.60399999999998</c:v>
                </c:pt>
                <c:pt idx="433">
                  <c:v>302.85399999999998</c:v>
                </c:pt>
                <c:pt idx="434">
                  <c:v>290.08</c:v>
                </c:pt>
                <c:pt idx="435">
                  <c:v>285.21499999999997</c:v>
                </c:pt>
                <c:pt idx="436">
                  <c:v>284.20800000000003</c:v>
                </c:pt>
                <c:pt idx="437">
                  <c:v>276.86099999999999</c:v>
                </c:pt>
                <c:pt idx="438">
                  <c:v>274.26799999999997</c:v>
                </c:pt>
                <c:pt idx="439">
                  <c:v>272.42599999999999</c:v>
                </c:pt>
                <c:pt idx="440">
                  <c:v>259.80099999999999</c:v>
                </c:pt>
                <c:pt idx="441">
                  <c:v>258.29399999999998</c:v>
                </c:pt>
                <c:pt idx="442">
                  <c:v>255.46600000000001</c:v>
                </c:pt>
                <c:pt idx="443">
                  <c:v>249.31399999999999</c:v>
                </c:pt>
                <c:pt idx="444">
                  <c:v>247.20500000000001</c:v>
                </c:pt>
                <c:pt idx="445">
                  <c:v>248.483</c:v>
                </c:pt>
                <c:pt idx="446">
                  <c:v>251.14</c:v>
                </c:pt>
                <c:pt idx="447">
                  <c:v>248.934</c:v>
                </c:pt>
                <c:pt idx="448">
                  <c:v>250.56299999999999</c:v>
                </c:pt>
                <c:pt idx="449">
                  <c:v>243.69900000000001</c:v>
                </c:pt>
                <c:pt idx="450">
                  <c:v>244.73099999999999</c:v>
                </c:pt>
                <c:pt idx="451">
                  <c:v>250.55500000000001</c:v>
                </c:pt>
                <c:pt idx="452">
                  <c:v>244.78200000000001</c:v>
                </c:pt>
                <c:pt idx="453">
                  <c:v>238.03100000000001</c:v>
                </c:pt>
                <c:pt idx="454">
                  <c:v>236.17</c:v>
                </c:pt>
                <c:pt idx="455">
                  <c:v>234.34899999999999</c:v>
                </c:pt>
                <c:pt idx="456">
                  <c:v>233.929</c:v>
                </c:pt>
                <c:pt idx="457">
                  <c:v>234.46</c:v>
                </c:pt>
                <c:pt idx="458">
                  <c:v>234.31800000000001</c:v>
                </c:pt>
                <c:pt idx="459">
                  <c:v>241.21100000000001</c:v>
                </c:pt>
                <c:pt idx="460">
                  <c:v>243.184</c:v>
                </c:pt>
                <c:pt idx="461">
                  <c:v>238.03200000000001</c:v>
                </c:pt>
                <c:pt idx="462">
                  <c:v>241.56800000000001</c:v>
                </c:pt>
                <c:pt idx="463">
                  <c:v>253.887</c:v>
                </c:pt>
                <c:pt idx="464">
                  <c:v>267.86500000000001</c:v>
                </c:pt>
                <c:pt idx="465">
                  <c:v>270.41399999999999</c:v>
                </c:pt>
                <c:pt idx="466">
                  <c:v>274.238</c:v>
                </c:pt>
                <c:pt idx="467">
                  <c:v>276.57100000000003</c:v>
                </c:pt>
                <c:pt idx="468">
                  <c:v>274.13799999999998</c:v>
                </c:pt>
                <c:pt idx="469">
                  <c:v>270.71199999999999</c:v>
                </c:pt>
                <c:pt idx="470">
                  <c:v>265.88400000000001</c:v>
                </c:pt>
                <c:pt idx="471">
                  <c:v>267.01799999999997</c:v>
                </c:pt>
                <c:pt idx="472">
                  <c:v>267.93099999999998</c:v>
                </c:pt>
                <c:pt idx="473">
                  <c:v>270.67599999999999</c:v>
                </c:pt>
                <c:pt idx="474">
                  <c:v>269.49700000000001</c:v>
                </c:pt>
                <c:pt idx="475">
                  <c:v>265.78100000000001</c:v>
                </c:pt>
                <c:pt idx="476">
                  <c:v>268.76400000000001</c:v>
                </c:pt>
                <c:pt idx="477">
                  <c:v>276.11900000000003</c:v>
                </c:pt>
                <c:pt idx="478">
                  <c:v>275.87900000000002</c:v>
                </c:pt>
                <c:pt idx="479">
                  <c:v>276.11</c:v>
                </c:pt>
                <c:pt idx="480">
                  <c:v>274.286</c:v>
                </c:pt>
                <c:pt idx="481">
                  <c:v>269.40199999999999</c:v>
                </c:pt>
                <c:pt idx="482">
                  <c:v>270.57299999999998</c:v>
                </c:pt>
                <c:pt idx="483">
                  <c:v>264.81799999999998</c:v>
                </c:pt>
                <c:pt idx="484">
                  <c:v>255.857</c:v>
                </c:pt>
                <c:pt idx="485">
                  <c:v>252.75700000000001</c:v>
                </c:pt>
                <c:pt idx="486">
                  <c:v>250.143</c:v>
                </c:pt>
                <c:pt idx="487">
                  <c:v>253.00299999999999</c:v>
                </c:pt>
                <c:pt idx="488">
                  <c:v>251.05699999999999</c:v>
                </c:pt>
                <c:pt idx="489">
                  <c:v>244.96299999999999</c:v>
                </c:pt>
                <c:pt idx="490">
                  <c:v>239.67699999999999</c:v>
                </c:pt>
                <c:pt idx="491">
                  <c:v>242.173</c:v>
                </c:pt>
                <c:pt idx="492">
                  <c:v>245.86600000000001</c:v>
                </c:pt>
                <c:pt idx="493">
                  <c:v>243.791</c:v>
                </c:pt>
                <c:pt idx="494">
                  <c:v>243.46299999999999</c:v>
                </c:pt>
                <c:pt idx="495">
                  <c:v>259.75700000000001</c:v>
                </c:pt>
                <c:pt idx="496">
                  <c:v>261.07</c:v>
                </c:pt>
                <c:pt idx="497">
                  <c:v>261.90199999999999</c:v>
                </c:pt>
                <c:pt idx="498">
                  <c:v>262.43099999999998</c:v>
                </c:pt>
                <c:pt idx="499">
                  <c:v>257.447</c:v>
                </c:pt>
                <c:pt idx="500">
                  <c:v>255.26499999999999</c:v>
                </c:pt>
                <c:pt idx="501">
                  <c:v>254.65799999999999</c:v>
                </c:pt>
                <c:pt idx="502">
                  <c:v>252.035</c:v>
                </c:pt>
                <c:pt idx="503">
                  <c:v>253.30099999999999</c:v>
                </c:pt>
                <c:pt idx="504">
                  <c:v>255.375</c:v>
                </c:pt>
                <c:pt idx="505">
                  <c:v>257.31299999999999</c:v>
                </c:pt>
                <c:pt idx="506">
                  <c:v>245.303</c:v>
                </c:pt>
                <c:pt idx="507">
                  <c:v>251.40700000000001</c:v>
                </c:pt>
                <c:pt idx="508">
                  <c:v>257.46499999999997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8DF-45BC-A043-78E2335CB187}"/>
            </c:ext>
          </c:extLst>
        </c:ser>
        <c:ser>
          <c:idx val="7"/>
          <c:order val="7"/>
          <c:tx>
            <c:strRef>
              <c:f>vw!$B$39</c:f>
              <c:strCache>
                <c:ptCount val="1"/>
                <c:pt idx="0">
                  <c:v>VW 2 1/2 PERP nc-22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vw!$F$39:$SU$39</c:f>
              <c:numCache>
                <c:formatCode>0</c:formatCode>
                <c:ptCount val="510"/>
                <c:pt idx="0">
                  <c:v>359.93099999999998</c:v>
                </c:pt>
                <c:pt idx="1">
                  <c:v>376.38400000000001</c:v>
                </c:pt>
                <c:pt idx="2">
                  <c:v>382.34399999999999</c:v>
                </c:pt>
                <c:pt idx="3">
                  <c:v>385.90499999999997</c:v>
                </c:pt>
                <c:pt idx="4">
                  <c:v>397.01</c:v>
                </c:pt>
                <c:pt idx="5">
                  <c:v>399.197</c:v>
                </c:pt>
                <c:pt idx="6">
                  <c:v>395.68700000000001</c:v>
                </c:pt>
                <c:pt idx="7">
                  <c:v>379.03100000000001</c:v>
                </c:pt>
                <c:pt idx="8">
                  <c:v>369.846</c:v>
                </c:pt>
                <c:pt idx="9">
                  <c:v>379.78500000000003</c:v>
                </c:pt>
                <c:pt idx="10">
                  <c:v>362.17899999999997</c:v>
                </c:pt>
                <c:pt idx="11">
                  <c:v>359.54500000000002</c:v>
                </c:pt>
                <c:pt idx="12">
                  <c:v>325.702</c:v>
                </c:pt>
                <c:pt idx="13">
                  <c:v>301.75200000000001</c:v>
                </c:pt>
                <c:pt idx="14">
                  <c:v>328.64</c:v>
                </c:pt>
                <c:pt idx="15">
                  <c:v>320.49799999999999</c:v>
                </c:pt>
                <c:pt idx="16">
                  <c:v>339.983</c:v>
                </c:pt>
                <c:pt idx="17">
                  <c:v>300.19600000000003</c:v>
                </c:pt>
                <c:pt idx="18">
                  <c:v>259.541</c:v>
                </c:pt>
                <c:pt idx="19">
                  <c:v>190.495</c:v>
                </c:pt>
                <c:pt idx="20">
                  <c:v>215.75700000000001</c:v>
                </c:pt>
                <c:pt idx="21">
                  <c:v>282.90199999999999</c:v>
                </c:pt>
                <c:pt idx="22">
                  <c:v>306.55900000000003</c:v>
                </c:pt>
                <c:pt idx="23">
                  <c:v>351.63200000000001</c:v>
                </c:pt>
                <c:pt idx="24">
                  <c:v>361.54899999999998</c:v>
                </c:pt>
                <c:pt idx="25">
                  <c:v>353.47800000000001</c:v>
                </c:pt>
                <c:pt idx="26">
                  <c:v>329.863</c:v>
                </c:pt>
                <c:pt idx="27">
                  <c:v>322.233</c:v>
                </c:pt>
                <c:pt idx="28">
                  <c:v>352.17</c:v>
                </c:pt>
                <c:pt idx="29">
                  <c:v>388.851</c:v>
                </c:pt>
                <c:pt idx="30">
                  <c:v>383.48599999999999</c:v>
                </c:pt>
                <c:pt idx="31">
                  <c:v>376.81299999999999</c:v>
                </c:pt>
                <c:pt idx="32">
                  <c:v>386.44400000000002</c:v>
                </c:pt>
                <c:pt idx="33">
                  <c:v>407.66399999999999</c:v>
                </c:pt>
                <c:pt idx="34">
                  <c:v>459.40699999999998</c:v>
                </c:pt>
                <c:pt idx="35">
                  <c:v>485.39499999999998</c:v>
                </c:pt>
                <c:pt idx="36">
                  <c:v>485.49099999999999</c:v>
                </c:pt>
                <c:pt idx="37">
                  <c:v>462.404</c:v>
                </c:pt>
                <c:pt idx="38">
                  <c:v>448.483</c:v>
                </c:pt>
                <c:pt idx="39">
                  <c:v>455.21600000000001</c:v>
                </c:pt>
                <c:pt idx="40">
                  <c:v>468.90800000000002</c:v>
                </c:pt>
                <c:pt idx="41">
                  <c:v>474.16899999999998</c:v>
                </c:pt>
                <c:pt idx="42">
                  <c:v>484.88600000000002</c:v>
                </c:pt>
                <c:pt idx="43">
                  <c:v>495.86799999999999</c:v>
                </c:pt>
                <c:pt idx="44">
                  <c:v>522.94000000000005</c:v>
                </c:pt>
                <c:pt idx="45">
                  <c:v>461.30399999999997</c:v>
                </c:pt>
                <c:pt idx="46">
                  <c:v>433.52</c:v>
                </c:pt>
                <c:pt idx="47">
                  <c:v>410.86</c:v>
                </c:pt>
                <c:pt idx="48">
                  <c:v>387.54500000000002</c:v>
                </c:pt>
                <c:pt idx="49">
                  <c:v>417.08699999999999</c:v>
                </c:pt>
                <c:pt idx="50">
                  <c:v>439.56799999999998</c:v>
                </c:pt>
                <c:pt idx="51">
                  <c:v>520.66600000000005</c:v>
                </c:pt>
                <c:pt idx="52">
                  <c:v>518.64400000000001</c:v>
                </c:pt>
                <c:pt idx="53">
                  <c:v>485.65499999999997</c:v>
                </c:pt>
                <c:pt idx="54">
                  <c:v>455.45499999999998</c:v>
                </c:pt>
                <c:pt idx="55">
                  <c:v>440.26600000000002</c:v>
                </c:pt>
                <c:pt idx="56">
                  <c:v>376.41199999999998</c:v>
                </c:pt>
                <c:pt idx="57">
                  <c:v>334.43</c:v>
                </c:pt>
                <c:pt idx="58">
                  <c:v>443.42</c:v>
                </c:pt>
                <c:pt idx="59">
                  <c:v>558.774</c:v>
                </c:pt>
                <c:pt idx="60">
                  <c:v>582.07399999999996</c:v>
                </c:pt>
                <c:pt idx="61">
                  <c:v>649.65599999999995</c:v>
                </c:pt>
                <c:pt idx="62">
                  <c:v>657.548</c:v>
                </c:pt>
                <c:pt idx="63">
                  <c:v>623.61400000000003</c:v>
                </c:pt>
                <c:pt idx="64">
                  <c:v>595.245</c:v>
                </c:pt>
                <c:pt idx="65">
                  <c:v>587.14499999999998</c:v>
                </c:pt>
                <c:pt idx="66">
                  <c:v>584.76099999999997</c:v>
                </c:pt>
                <c:pt idx="67">
                  <c:v>507.536</c:v>
                </c:pt>
                <c:pt idx="68">
                  <c:v>475.59</c:v>
                </c:pt>
                <c:pt idx="69">
                  <c:v>467.49200000000002</c:v>
                </c:pt>
                <c:pt idx="70">
                  <c:v>648.56899999999996</c:v>
                </c:pt>
                <c:pt idx="71">
                  <c:v>719.15</c:v>
                </c:pt>
                <c:pt idx="72">
                  <c:v>677.79200000000003</c:v>
                </c:pt>
                <c:pt idx="73">
                  <c:v>835.79100000000005</c:v>
                </c:pt>
                <c:pt idx="74">
                  <c:v>870.351</c:v>
                </c:pt>
                <c:pt idx="75">
                  <c:v>709.58799999999997</c:v>
                </c:pt>
                <c:pt idx="76">
                  <c:v>592.97400000000005</c:v>
                </c:pt>
                <c:pt idx="77">
                  <c:v>445.029</c:v>
                </c:pt>
                <c:pt idx="78">
                  <c:v>412.89400000000001</c:v>
                </c:pt>
                <c:pt idx="79">
                  <c:v>315.36</c:v>
                </c:pt>
                <c:pt idx="80">
                  <c:v>296.137</c:v>
                </c:pt>
                <c:pt idx="81">
                  <c:v>327.77699999999999</c:v>
                </c:pt>
                <c:pt idx="82">
                  <c:v>236.57</c:v>
                </c:pt>
                <c:pt idx="83">
                  <c:v>202.76400000000001</c:v>
                </c:pt>
                <c:pt idx="84">
                  <c:v>184.791</c:v>
                </c:pt>
                <c:pt idx="85">
                  <c:v>197.88399999999999</c:v>
                </c:pt>
                <c:pt idx="86">
                  <c:v>245.399</c:v>
                </c:pt>
                <c:pt idx="87">
                  <c:v>249.226</c:v>
                </c:pt>
                <c:pt idx="88">
                  <c:v>207.26</c:v>
                </c:pt>
                <c:pt idx="89">
                  <c:v>180.54599999999999</c:v>
                </c:pt>
                <c:pt idx="90">
                  <c:v>166.215</c:v>
                </c:pt>
                <c:pt idx="91">
                  <c:v>159.21700000000001</c:v>
                </c:pt>
                <c:pt idx="92">
                  <c:v>133.559</c:v>
                </c:pt>
                <c:pt idx="93">
                  <c:v>134.18</c:v>
                </c:pt>
                <c:pt idx="94">
                  <c:v>136.02799999999999</c:v>
                </c:pt>
                <c:pt idx="95">
                  <c:v>136.94900000000001</c:v>
                </c:pt>
                <c:pt idx="96">
                  <c:v>135.33799999999999</c:v>
                </c:pt>
                <c:pt idx="97">
                  <c:v>134.303</c:v>
                </c:pt>
                <c:pt idx="98">
                  <c:v>134.27099999999999</c:v>
                </c:pt>
                <c:pt idx="99">
                  <c:v>133.40100000000001</c:v>
                </c:pt>
                <c:pt idx="100">
                  <c:v>135.03899999999999</c:v>
                </c:pt>
                <c:pt idx="101">
                  <c:v>135.78700000000001</c:v>
                </c:pt>
                <c:pt idx="102">
                  <c:v>132.529</c:v>
                </c:pt>
                <c:pt idx="103">
                  <c:v>130.80500000000001</c:v>
                </c:pt>
                <c:pt idx="104">
                  <c:v>135.21100000000001</c:v>
                </c:pt>
                <c:pt idx="105">
                  <c:v>143.73099999999999</c:v>
                </c:pt>
                <c:pt idx="106">
                  <c:v>152.39400000000001</c:v>
                </c:pt>
                <c:pt idx="107">
                  <c:v>150.244</c:v>
                </c:pt>
                <c:pt idx="108">
                  <c:v>149.245</c:v>
                </c:pt>
                <c:pt idx="109">
                  <c:v>144.91200000000001</c:v>
                </c:pt>
                <c:pt idx="110">
                  <c:v>148.852</c:v>
                </c:pt>
                <c:pt idx="111">
                  <c:v>149.92400000000001</c:v>
                </c:pt>
                <c:pt idx="112">
                  <c:v>136.97900000000001</c:v>
                </c:pt>
                <c:pt idx="113">
                  <c:v>133.47999999999999</c:v>
                </c:pt>
                <c:pt idx="114">
                  <c:v>130.06399999999999</c:v>
                </c:pt>
                <c:pt idx="115">
                  <c:v>130.70400000000001</c:v>
                </c:pt>
                <c:pt idx="116">
                  <c:v>128.81200000000001</c:v>
                </c:pt>
                <c:pt idx="117">
                  <c:v>132.82400000000001</c:v>
                </c:pt>
                <c:pt idx="118">
                  <c:v>139.69300000000001</c:v>
                </c:pt>
                <c:pt idx="119">
                  <c:v>144.29599999999999</c:v>
                </c:pt>
                <c:pt idx="120">
                  <c:v>145.76300000000001</c:v>
                </c:pt>
                <c:pt idx="121">
                  <c:v>146.43</c:v>
                </c:pt>
                <c:pt idx="122">
                  <c:v>148.31100000000001</c:v>
                </c:pt>
                <c:pt idx="123">
                  <c:v>150.251</c:v>
                </c:pt>
                <c:pt idx="124">
                  <c:v>154.00800000000001</c:v>
                </c:pt>
                <c:pt idx="125">
                  <c:v>151.52699999999999</c:v>
                </c:pt>
                <c:pt idx="126">
                  <c:v>148.49700000000001</c:v>
                </c:pt>
                <c:pt idx="127">
                  <c:v>142.679</c:v>
                </c:pt>
                <c:pt idx="128">
                  <c:v>141.773</c:v>
                </c:pt>
                <c:pt idx="129">
                  <c:v>139.82599999999999</c:v>
                </c:pt>
                <c:pt idx="130">
                  <c:v>140.792</c:v>
                </c:pt>
                <c:pt idx="131">
                  <c:v>142.797</c:v>
                </c:pt>
                <c:pt idx="132">
                  <c:v>145.13999999999999</c:v>
                </c:pt>
                <c:pt idx="133">
                  <c:v>145.5</c:v>
                </c:pt>
                <c:pt idx="134">
                  <c:v>145.57599999999999</c:v>
                </c:pt>
                <c:pt idx="135">
                  <c:v>146.22800000000001</c:v>
                </c:pt>
                <c:pt idx="136">
                  <c:v>150.13300000000001</c:v>
                </c:pt>
                <c:pt idx="137">
                  <c:v>150.81899999999999</c:v>
                </c:pt>
                <c:pt idx="138">
                  <c:v>150.828</c:v>
                </c:pt>
                <c:pt idx="139">
                  <c:v>151.964</c:v>
                </c:pt>
                <c:pt idx="140">
                  <c:v>155.667</c:v>
                </c:pt>
                <c:pt idx="141">
                  <c:v>153.14699999999999</c:v>
                </c:pt>
                <c:pt idx="142">
                  <c:v>149.738</c:v>
                </c:pt>
                <c:pt idx="143">
                  <c:v>147.821</c:v>
                </c:pt>
                <c:pt idx="144">
                  <c:v>153.58500000000001</c:v>
                </c:pt>
                <c:pt idx="145">
                  <c:v>155.19</c:v>
                </c:pt>
                <c:pt idx="146">
                  <c:v>166.01</c:v>
                </c:pt>
                <c:pt idx="147">
                  <c:v>164.608</c:v>
                </c:pt>
                <c:pt idx="148">
                  <c:v>157.464</c:v>
                </c:pt>
                <c:pt idx="149">
                  <c:v>160.96</c:v>
                </c:pt>
                <c:pt idx="150">
                  <c:v>159.126</c:v>
                </c:pt>
                <c:pt idx="151">
                  <c:v>161.852</c:v>
                </c:pt>
                <c:pt idx="152">
                  <c:v>159.43199999999999</c:v>
                </c:pt>
                <c:pt idx="153">
                  <c:v>166.78800000000001</c:v>
                </c:pt>
                <c:pt idx="154">
                  <c:v>183.31299999999999</c:v>
                </c:pt>
                <c:pt idx="155">
                  <c:v>187.73599999999999</c:v>
                </c:pt>
                <c:pt idx="156">
                  <c:v>186.27199999999999</c:v>
                </c:pt>
                <c:pt idx="157">
                  <c:v>179.16300000000001</c:v>
                </c:pt>
                <c:pt idx="158">
                  <c:v>178.084</c:v>
                </c:pt>
                <c:pt idx="159">
                  <c:v>178.15600000000001</c:v>
                </c:pt>
                <c:pt idx="160">
                  <c:v>178.75200000000001</c:v>
                </c:pt>
                <c:pt idx="161">
                  <c:v>179.27099999999999</c:v>
                </c:pt>
                <c:pt idx="162">
                  <c:v>175.422</c:v>
                </c:pt>
                <c:pt idx="163">
                  <c:v>176.65199999999999</c:v>
                </c:pt>
                <c:pt idx="164">
                  <c:v>169.38</c:v>
                </c:pt>
                <c:pt idx="165">
                  <c:v>162.80500000000001</c:v>
                </c:pt>
                <c:pt idx="166">
                  <c:v>156.893</c:v>
                </c:pt>
                <c:pt idx="167">
                  <c:v>154.59700000000001</c:v>
                </c:pt>
                <c:pt idx="168">
                  <c:v>160.1</c:v>
                </c:pt>
                <c:pt idx="169">
                  <c:v>172.631</c:v>
                </c:pt>
                <c:pt idx="170">
                  <c:v>172.53899999999999</c:v>
                </c:pt>
                <c:pt idx="171">
                  <c:v>168.899</c:v>
                </c:pt>
                <c:pt idx="172">
                  <c:v>164.14699999999999</c:v>
                </c:pt>
                <c:pt idx="173">
                  <c:v>156.89699999999999</c:v>
                </c:pt>
                <c:pt idx="174">
                  <c:v>159.416</c:v>
                </c:pt>
                <c:pt idx="175">
                  <c:v>164.06399999999999</c:v>
                </c:pt>
                <c:pt idx="176">
                  <c:v>168.95</c:v>
                </c:pt>
                <c:pt idx="177">
                  <c:v>169.86799999999999</c:v>
                </c:pt>
                <c:pt idx="178">
                  <c:v>175.87299999999999</c:v>
                </c:pt>
                <c:pt idx="179">
                  <c:v>181.43899999999999</c:v>
                </c:pt>
                <c:pt idx="180">
                  <c:v>182.10599999999999</c:v>
                </c:pt>
                <c:pt idx="181">
                  <c:v>189.37</c:v>
                </c:pt>
                <c:pt idx="182">
                  <c:v>193.249</c:v>
                </c:pt>
                <c:pt idx="183">
                  <c:v>198.613</c:v>
                </c:pt>
                <c:pt idx="184">
                  <c:v>200.99600000000001</c:v>
                </c:pt>
                <c:pt idx="185">
                  <c:v>206.19900000000001</c:v>
                </c:pt>
                <c:pt idx="186">
                  <c:v>211.18299999999999</c:v>
                </c:pt>
                <c:pt idx="187">
                  <c:v>208.77099999999999</c:v>
                </c:pt>
                <c:pt idx="188">
                  <c:v>201.78</c:v>
                </c:pt>
                <c:pt idx="189">
                  <c:v>198.77099999999999</c:v>
                </c:pt>
                <c:pt idx="190">
                  <c:v>201.16399999999999</c:v>
                </c:pt>
                <c:pt idx="191">
                  <c:v>191.90199999999999</c:v>
                </c:pt>
                <c:pt idx="192">
                  <c:v>183.31399999999999</c:v>
                </c:pt>
                <c:pt idx="193">
                  <c:v>188.685</c:v>
                </c:pt>
                <c:pt idx="194">
                  <c:v>189.726</c:v>
                </c:pt>
                <c:pt idx="195">
                  <c:v>192.453</c:v>
                </c:pt>
                <c:pt idx="196">
                  <c:v>201.47499999999999</c:v>
                </c:pt>
                <c:pt idx="197">
                  <c:v>196.94499999999999</c:v>
                </c:pt>
                <c:pt idx="198">
                  <c:v>197.839</c:v>
                </c:pt>
                <c:pt idx="199">
                  <c:v>195.62700000000001</c:v>
                </c:pt>
                <c:pt idx="200">
                  <c:v>205.31200000000001</c:v>
                </c:pt>
                <c:pt idx="201">
                  <c:v>203.72300000000001</c:v>
                </c:pt>
                <c:pt idx="202">
                  <c:v>189.994</c:v>
                </c:pt>
                <c:pt idx="203">
                  <c:v>181.57499999999999</c:v>
                </c:pt>
                <c:pt idx="204">
                  <c:v>179.76400000000001</c:v>
                </c:pt>
                <c:pt idx="205">
                  <c:v>176.815</c:v>
                </c:pt>
                <c:pt idx="206">
                  <c:v>213.477</c:v>
                </c:pt>
                <c:pt idx="207">
                  <c:v>207.10599999999999</c:v>
                </c:pt>
                <c:pt idx="208">
                  <c:v>197.03</c:v>
                </c:pt>
                <c:pt idx="209">
                  <c:v>189.65700000000001</c:v>
                </c:pt>
                <c:pt idx="210">
                  <c:v>185.02099999999999</c:v>
                </c:pt>
                <c:pt idx="211">
                  <c:v>192.529</c:v>
                </c:pt>
                <c:pt idx="212">
                  <c:v>194.85400000000001</c:v>
                </c:pt>
                <c:pt idx="213">
                  <c:v>189.55500000000001</c:v>
                </c:pt>
                <c:pt idx="214">
                  <c:v>188.221</c:v>
                </c:pt>
                <c:pt idx="215">
                  <c:v>190.59299999999999</c:v>
                </c:pt>
                <c:pt idx="216">
                  <c:v>190.83</c:v>
                </c:pt>
                <c:pt idx="217">
                  <c:v>188.489</c:v>
                </c:pt>
                <c:pt idx="218">
                  <c:v>191.41300000000001</c:v>
                </c:pt>
                <c:pt idx="219">
                  <c:v>190.614</c:v>
                </c:pt>
                <c:pt idx="220">
                  <c:v>187.054</c:v>
                </c:pt>
                <c:pt idx="221">
                  <c:v>199.38200000000001</c:v>
                </c:pt>
                <c:pt idx="222">
                  <c:v>211.27099999999999</c:v>
                </c:pt>
                <c:pt idx="223">
                  <c:v>222.24100000000001</c:v>
                </c:pt>
                <c:pt idx="224">
                  <c:v>234.06399999999999</c:v>
                </c:pt>
                <c:pt idx="225">
                  <c:v>237.31299999999999</c:v>
                </c:pt>
                <c:pt idx="226">
                  <c:v>215.12</c:v>
                </c:pt>
                <c:pt idx="227">
                  <c:v>209.36699999999999</c:v>
                </c:pt>
                <c:pt idx="228">
                  <c:v>197.37299999999999</c:v>
                </c:pt>
                <c:pt idx="229">
                  <c:v>205.755</c:v>
                </c:pt>
                <c:pt idx="230">
                  <c:v>206.73599999999999</c:v>
                </c:pt>
                <c:pt idx="231">
                  <c:v>221.19800000000001</c:v>
                </c:pt>
                <c:pt idx="232">
                  <c:v>233.98099999999999</c:v>
                </c:pt>
                <c:pt idx="233">
                  <c:v>249.53100000000001</c:v>
                </c:pt>
                <c:pt idx="234">
                  <c:v>230.72300000000001</c:v>
                </c:pt>
                <c:pt idx="235">
                  <c:v>204.114</c:v>
                </c:pt>
                <c:pt idx="236">
                  <c:v>205.75</c:v>
                </c:pt>
                <c:pt idx="237">
                  <c:v>207.89099999999999</c:v>
                </c:pt>
                <c:pt idx="238">
                  <c:v>184.08600000000001</c:v>
                </c:pt>
                <c:pt idx="239">
                  <c:v>182.43199999999999</c:v>
                </c:pt>
                <c:pt idx="240">
                  <c:v>178.19399999999999</c:v>
                </c:pt>
                <c:pt idx="241">
                  <c:v>203.58199999999999</c:v>
                </c:pt>
                <c:pt idx="242">
                  <c:v>222.28100000000001</c:v>
                </c:pt>
                <c:pt idx="243">
                  <c:v>228.62100000000001</c:v>
                </c:pt>
                <c:pt idx="244">
                  <c:v>227.399</c:v>
                </c:pt>
                <c:pt idx="245">
                  <c:v>234.53800000000001</c:v>
                </c:pt>
                <c:pt idx="246">
                  <c:v>216.92599999999999</c:v>
                </c:pt>
                <c:pt idx="247">
                  <c:v>198.84899999999999</c:v>
                </c:pt>
                <c:pt idx="248">
                  <c:v>198.964</c:v>
                </c:pt>
                <c:pt idx="249">
                  <c:v>197.54499999999999</c:v>
                </c:pt>
                <c:pt idx="250">
                  <c:v>197.12799999999999</c:v>
                </c:pt>
                <c:pt idx="251">
                  <c:v>208.98699999999999</c:v>
                </c:pt>
                <c:pt idx="252">
                  <c:v>218.48400000000001</c:v>
                </c:pt>
                <c:pt idx="253">
                  <c:v>209.04499999999999</c:v>
                </c:pt>
                <c:pt idx="254">
                  <c:v>191.631</c:v>
                </c:pt>
                <c:pt idx="255">
                  <c:v>189.51</c:v>
                </c:pt>
                <c:pt idx="256">
                  <c:v>197.98099999999999</c:v>
                </c:pt>
                <c:pt idx="257">
                  <c:v>202.43299999999999</c:v>
                </c:pt>
                <c:pt idx="258">
                  <c:v>200.56399999999999</c:v>
                </c:pt>
                <c:pt idx="259">
                  <c:v>219.37200000000001</c:v>
                </c:pt>
                <c:pt idx="260">
                  <c:v>226.93600000000001</c:v>
                </c:pt>
                <c:pt idx="261">
                  <c:v>231.601</c:v>
                </c:pt>
                <c:pt idx="262">
                  <c:v>228.88399999999999</c:v>
                </c:pt>
                <c:pt idx="263">
                  <c:v>218.322</c:v>
                </c:pt>
                <c:pt idx="264">
                  <c:v>207.934</c:v>
                </c:pt>
                <c:pt idx="265">
                  <c:v>200.74700000000001</c:v>
                </c:pt>
                <c:pt idx="266">
                  <c:v>207.928</c:v>
                </c:pt>
                <c:pt idx="267">
                  <c:v>231.565</c:v>
                </c:pt>
                <c:pt idx="268">
                  <c:v>254.43299999999999</c:v>
                </c:pt>
                <c:pt idx="269">
                  <c:v>255.00399999999999</c:v>
                </c:pt>
                <c:pt idx="270">
                  <c:v>253.61500000000001</c:v>
                </c:pt>
                <c:pt idx="271">
                  <c:v>257.23</c:v>
                </c:pt>
                <c:pt idx="272">
                  <c:v>239.352</c:v>
                </c:pt>
                <c:pt idx="273">
                  <c:v>256.666</c:v>
                </c:pt>
                <c:pt idx="274">
                  <c:v>270.03899999999999</c:v>
                </c:pt>
                <c:pt idx="275">
                  <c:v>270.63799999999998</c:v>
                </c:pt>
                <c:pt idx="276">
                  <c:v>278.04300000000001</c:v>
                </c:pt>
                <c:pt idx="277">
                  <c:v>297.87099999999998</c:v>
                </c:pt>
                <c:pt idx="278">
                  <c:v>321.33800000000002</c:v>
                </c:pt>
                <c:pt idx="279">
                  <c:v>315.01100000000002</c:v>
                </c:pt>
                <c:pt idx="280">
                  <c:v>306.07299999999998</c:v>
                </c:pt>
                <c:pt idx="281">
                  <c:v>312.08600000000001</c:v>
                </c:pt>
                <c:pt idx="282">
                  <c:v>303.96499999999997</c:v>
                </c:pt>
                <c:pt idx="283">
                  <c:v>316.26100000000002</c:v>
                </c:pt>
                <c:pt idx="284">
                  <c:v>312.041</c:v>
                </c:pt>
                <c:pt idx="285">
                  <c:v>314.01600000000002</c:v>
                </c:pt>
                <c:pt idx="286">
                  <c:v>287.79199999999997</c:v>
                </c:pt>
                <c:pt idx="287">
                  <c:v>268.29899999999998</c:v>
                </c:pt>
                <c:pt idx="288">
                  <c:v>257.99</c:v>
                </c:pt>
                <c:pt idx="289">
                  <c:v>251.809</c:v>
                </c:pt>
                <c:pt idx="290">
                  <c:v>250.90600000000001</c:v>
                </c:pt>
                <c:pt idx="291">
                  <c:v>264.27800000000002</c:v>
                </c:pt>
                <c:pt idx="292">
                  <c:v>274.476</c:v>
                </c:pt>
                <c:pt idx="293">
                  <c:v>277.51299999999998</c:v>
                </c:pt>
                <c:pt idx="294">
                  <c:v>262.61599999999999</c:v>
                </c:pt>
                <c:pt idx="295">
                  <c:v>274.935</c:v>
                </c:pt>
                <c:pt idx="296">
                  <c:v>262.26299999999998</c:v>
                </c:pt>
                <c:pt idx="297">
                  <c:v>247.18799999999999</c:v>
                </c:pt>
                <c:pt idx="298">
                  <c:v>228.06299999999999</c:v>
                </c:pt>
                <c:pt idx="299">
                  <c:v>221.108</c:v>
                </c:pt>
                <c:pt idx="300">
                  <c:v>218.77500000000001</c:v>
                </c:pt>
                <c:pt idx="301">
                  <c:v>231.202</c:v>
                </c:pt>
                <c:pt idx="302">
                  <c:v>233.464</c:v>
                </c:pt>
                <c:pt idx="303">
                  <c:v>237.47300000000001</c:v>
                </c:pt>
                <c:pt idx="304">
                  <c:v>229.37</c:v>
                </c:pt>
                <c:pt idx="305">
                  <c:v>222.416</c:v>
                </c:pt>
                <c:pt idx="306">
                  <c:v>223.99199999999999</c:v>
                </c:pt>
                <c:pt idx="307">
                  <c:v>227.95</c:v>
                </c:pt>
                <c:pt idx="308">
                  <c:v>225.96100000000001</c:v>
                </c:pt>
                <c:pt idx="309">
                  <c:v>216.923</c:v>
                </c:pt>
                <c:pt idx="310">
                  <c:v>221.78399999999999</c:v>
                </c:pt>
                <c:pt idx="311">
                  <c:v>230.80799999999999</c:v>
                </c:pt>
                <c:pt idx="312">
                  <c:v>251.303</c:v>
                </c:pt>
                <c:pt idx="313">
                  <c:v>264.99</c:v>
                </c:pt>
                <c:pt idx="314">
                  <c:v>268.72300000000001</c:v>
                </c:pt>
                <c:pt idx="315">
                  <c:v>268.32499999999999</c:v>
                </c:pt>
                <c:pt idx="316">
                  <c:v>253.15700000000001</c:v>
                </c:pt>
                <c:pt idx="317">
                  <c:v>250.41800000000001</c:v>
                </c:pt>
                <c:pt idx="318">
                  <c:v>243.61600000000001</c:v>
                </c:pt>
                <c:pt idx="319">
                  <c:v>246.11</c:v>
                </c:pt>
                <c:pt idx="320">
                  <c:v>243.53899999999999</c:v>
                </c:pt>
                <c:pt idx="321">
                  <c:v>265.70400000000001</c:v>
                </c:pt>
                <c:pt idx="322">
                  <c:v>273.03399999999999</c:v>
                </c:pt>
                <c:pt idx="323">
                  <c:v>277.77499999999998</c:v>
                </c:pt>
                <c:pt idx="324">
                  <c:v>287.01799999999997</c:v>
                </c:pt>
                <c:pt idx="325">
                  <c:v>298.90499999999997</c:v>
                </c:pt>
                <c:pt idx="326">
                  <c:v>285.245</c:v>
                </c:pt>
                <c:pt idx="327">
                  <c:v>283.745</c:v>
                </c:pt>
                <c:pt idx="328">
                  <c:v>267.613</c:v>
                </c:pt>
                <c:pt idx="329">
                  <c:v>242.92099999999999</c:v>
                </c:pt>
                <c:pt idx="330">
                  <c:v>252.81100000000001</c:v>
                </c:pt>
                <c:pt idx="331">
                  <c:v>261.80900000000003</c:v>
                </c:pt>
                <c:pt idx="332">
                  <c:v>251.465</c:v>
                </c:pt>
                <c:pt idx="333">
                  <c:v>265.37</c:v>
                </c:pt>
                <c:pt idx="334">
                  <c:v>279.73399999999998</c:v>
                </c:pt>
                <c:pt idx="335">
                  <c:v>298.25</c:v>
                </c:pt>
                <c:pt idx="336">
                  <c:v>304.60300000000001</c:v>
                </c:pt>
                <c:pt idx="337">
                  <c:v>300.31</c:v>
                </c:pt>
                <c:pt idx="338">
                  <c:v>296.447</c:v>
                </c:pt>
                <c:pt idx="339">
                  <c:v>290.33999999999997</c:v>
                </c:pt>
                <c:pt idx="340">
                  <c:v>291.91300000000001</c:v>
                </c:pt>
                <c:pt idx="341">
                  <c:v>293.565</c:v>
                </c:pt>
                <c:pt idx="342">
                  <c:v>291.10599999999999</c:v>
                </c:pt>
                <c:pt idx="343">
                  <c:v>292.69499999999999</c:v>
                </c:pt>
                <c:pt idx="344">
                  <c:v>308.697</c:v>
                </c:pt>
                <c:pt idx="345">
                  <c:v>329.20100000000002</c:v>
                </c:pt>
                <c:pt idx="346">
                  <c:v>350.654</c:v>
                </c:pt>
                <c:pt idx="347">
                  <c:v>345.28199999999998</c:v>
                </c:pt>
                <c:pt idx="348">
                  <c:v>336.21699999999998</c:v>
                </c:pt>
                <c:pt idx="349">
                  <c:v>333.74799999999999</c:v>
                </c:pt>
                <c:pt idx="350">
                  <c:v>336.00099999999998</c:v>
                </c:pt>
                <c:pt idx="351">
                  <c:v>342.52699999999999</c:v>
                </c:pt>
                <c:pt idx="352">
                  <c:v>325.49200000000002</c:v>
                </c:pt>
                <c:pt idx="353">
                  <c:v>321.72899999999998</c:v>
                </c:pt>
                <c:pt idx="354">
                  <c:v>328.81400000000002</c:v>
                </c:pt>
                <c:pt idx="355">
                  <c:v>351.18599999999998</c:v>
                </c:pt>
                <c:pt idx="356">
                  <c:v>348.56799999999998</c:v>
                </c:pt>
                <c:pt idx="357">
                  <c:v>327.43400000000003</c:v>
                </c:pt>
                <c:pt idx="358">
                  <c:v>302.99799999999999</c:v>
                </c:pt>
                <c:pt idx="359">
                  <c:v>303.815</c:v>
                </c:pt>
                <c:pt idx="360">
                  <c:v>310.95800000000003</c:v>
                </c:pt>
                <c:pt idx="361">
                  <c:v>308.01799999999997</c:v>
                </c:pt>
                <c:pt idx="362">
                  <c:v>303.5</c:v>
                </c:pt>
                <c:pt idx="363">
                  <c:v>324.137</c:v>
                </c:pt>
                <c:pt idx="364">
                  <c:v>323.488</c:v>
                </c:pt>
                <c:pt idx="365">
                  <c:v>316.98099999999999</c:v>
                </c:pt>
                <c:pt idx="366">
                  <c:v>310.83499999999998</c:v>
                </c:pt>
                <c:pt idx="367">
                  <c:v>316.67899999999997</c:v>
                </c:pt>
                <c:pt idx="368">
                  <c:v>314.86</c:v>
                </c:pt>
                <c:pt idx="369">
                  <c:v>310.90300000000002</c:v>
                </c:pt>
                <c:pt idx="370">
                  <c:v>301.00099999999998</c:v>
                </c:pt>
                <c:pt idx="371">
                  <c:v>307.88400000000001</c:v>
                </c:pt>
                <c:pt idx="372">
                  <c:v>328.03199999999998</c:v>
                </c:pt>
                <c:pt idx="373">
                  <c:v>327.32499999999999</c:v>
                </c:pt>
                <c:pt idx="374">
                  <c:v>345.27499999999998</c:v>
                </c:pt>
                <c:pt idx="375">
                  <c:v>345.32600000000002</c:v>
                </c:pt>
                <c:pt idx="376">
                  <c:v>321.27999999999997</c:v>
                </c:pt>
                <c:pt idx="377">
                  <c:v>331.971</c:v>
                </c:pt>
                <c:pt idx="378">
                  <c:v>328.87900000000002</c:v>
                </c:pt>
                <c:pt idx="379">
                  <c:v>385.05900000000003</c:v>
                </c:pt>
                <c:pt idx="380">
                  <c:v>406.70400000000001</c:v>
                </c:pt>
                <c:pt idx="381">
                  <c:v>415.49900000000002</c:v>
                </c:pt>
                <c:pt idx="382">
                  <c:v>416.27100000000002</c:v>
                </c:pt>
                <c:pt idx="383">
                  <c:v>394.83100000000002</c:v>
                </c:pt>
                <c:pt idx="384">
                  <c:v>380.81700000000001</c:v>
                </c:pt>
                <c:pt idx="385">
                  <c:v>376.29300000000001</c:v>
                </c:pt>
                <c:pt idx="386">
                  <c:v>376.77800000000002</c:v>
                </c:pt>
                <c:pt idx="387">
                  <c:v>372.899</c:v>
                </c:pt>
                <c:pt idx="388">
                  <c:v>375.62200000000001</c:v>
                </c:pt>
                <c:pt idx="389">
                  <c:v>366.62799999999999</c:v>
                </c:pt>
                <c:pt idx="390">
                  <c:v>362.72699999999998</c:v>
                </c:pt>
                <c:pt idx="391">
                  <c:v>360.08800000000002</c:v>
                </c:pt>
                <c:pt idx="392">
                  <c:v>353.46300000000002</c:v>
                </c:pt>
                <c:pt idx="393">
                  <c:v>352.084</c:v>
                </c:pt>
                <c:pt idx="394">
                  <c:v>353.84699999999998</c:v>
                </c:pt>
                <c:pt idx="395">
                  <c:v>376.43700000000001</c:v>
                </c:pt>
                <c:pt idx="396">
                  <c:v>407.11099999999999</c:v>
                </c:pt>
                <c:pt idx="397">
                  <c:v>412.40699999999998</c:v>
                </c:pt>
                <c:pt idx="398">
                  <c:v>408.077</c:v>
                </c:pt>
                <c:pt idx="399">
                  <c:v>410.87799999999999</c:v>
                </c:pt>
                <c:pt idx="400">
                  <c:v>400.82</c:v>
                </c:pt>
                <c:pt idx="401">
                  <c:v>387.375</c:v>
                </c:pt>
                <c:pt idx="402">
                  <c:v>368.26299999999998</c:v>
                </c:pt>
                <c:pt idx="403">
                  <c:v>389.89</c:v>
                </c:pt>
                <c:pt idx="404">
                  <c:v>377.29500000000002</c:v>
                </c:pt>
                <c:pt idx="405">
                  <c:v>368.74599999999998</c:v>
                </c:pt>
                <c:pt idx="406">
                  <c:v>357.69499999999999</c:v>
                </c:pt>
                <c:pt idx="407">
                  <c:v>352.87599999999998</c:v>
                </c:pt>
                <c:pt idx="408">
                  <c:v>361.03100000000001</c:v>
                </c:pt>
                <c:pt idx="409">
                  <c:v>359.97500000000002</c:v>
                </c:pt>
                <c:pt idx="410">
                  <c:v>360.30200000000002</c:v>
                </c:pt>
                <c:pt idx="411">
                  <c:v>377.18099999999998</c:v>
                </c:pt>
                <c:pt idx="412">
                  <c:v>350.07600000000002</c:v>
                </c:pt>
                <c:pt idx="413">
                  <c:v>340.452</c:v>
                </c:pt>
                <c:pt idx="414">
                  <c:v>337.50099999999998</c:v>
                </c:pt>
                <c:pt idx="415">
                  <c:v>324.94499999999999</c:v>
                </c:pt>
                <c:pt idx="416">
                  <c:v>319.75200000000001</c:v>
                </c:pt>
                <c:pt idx="417">
                  <c:v>318.76</c:v>
                </c:pt>
                <c:pt idx="418">
                  <c:v>291.04199999999997</c:v>
                </c:pt>
                <c:pt idx="419">
                  <c:v>275.54000000000002</c:v>
                </c:pt>
                <c:pt idx="420">
                  <c:v>277.24</c:v>
                </c:pt>
                <c:pt idx="421">
                  <c:v>283.77199999999999</c:v>
                </c:pt>
                <c:pt idx="422">
                  <c:v>282.21600000000001</c:v>
                </c:pt>
                <c:pt idx="423">
                  <c:v>280.67899999999997</c:v>
                </c:pt>
                <c:pt idx="424">
                  <c:v>284.87099999999998</c:v>
                </c:pt>
                <c:pt idx="425">
                  <c:v>297.25299999999999</c:v>
                </c:pt>
                <c:pt idx="426">
                  <c:v>298.97899999999998</c:v>
                </c:pt>
                <c:pt idx="427">
                  <c:v>306.892</c:v>
                </c:pt>
                <c:pt idx="428">
                  <c:v>338.30799999999999</c:v>
                </c:pt>
                <c:pt idx="429">
                  <c:v>321.38299999999998</c:v>
                </c:pt>
                <c:pt idx="430">
                  <c:v>316.81700000000001</c:v>
                </c:pt>
                <c:pt idx="431">
                  <c:v>298.48599999999999</c:v>
                </c:pt>
                <c:pt idx="432">
                  <c:v>291.02999999999997</c:v>
                </c:pt>
                <c:pt idx="433">
                  <c:v>295.18900000000002</c:v>
                </c:pt>
                <c:pt idx="434">
                  <c:v>279.27999999999997</c:v>
                </c:pt>
                <c:pt idx="435">
                  <c:v>274.59399999999999</c:v>
                </c:pt>
                <c:pt idx="436">
                  <c:v>276.245</c:v>
                </c:pt>
                <c:pt idx="437">
                  <c:v>271.41800000000001</c:v>
                </c:pt>
                <c:pt idx="438">
                  <c:v>268.04599999999999</c:v>
                </c:pt>
                <c:pt idx="439">
                  <c:v>267.85500000000002</c:v>
                </c:pt>
                <c:pt idx="440">
                  <c:v>252.92099999999999</c:v>
                </c:pt>
                <c:pt idx="441">
                  <c:v>253.04499999999999</c:v>
                </c:pt>
                <c:pt idx="442">
                  <c:v>249.21299999999999</c:v>
                </c:pt>
                <c:pt idx="443">
                  <c:v>243.154</c:v>
                </c:pt>
                <c:pt idx="444">
                  <c:v>239.76499999999999</c:v>
                </c:pt>
                <c:pt idx="445">
                  <c:v>238.7</c:v>
                </c:pt>
                <c:pt idx="446">
                  <c:v>242.316</c:v>
                </c:pt>
                <c:pt idx="447">
                  <c:v>238.23699999999999</c:v>
                </c:pt>
                <c:pt idx="448">
                  <c:v>241.33199999999999</c:v>
                </c:pt>
                <c:pt idx="449">
                  <c:v>234.52199999999999</c:v>
                </c:pt>
                <c:pt idx="450">
                  <c:v>236.59100000000001</c:v>
                </c:pt>
                <c:pt idx="451">
                  <c:v>237.42</c:v>
                </c:pt>
                <c:pt idx="452">
                  <c:v>227.398</c:v>
                </c:pt>
                <c:pt idx="453">
                  <c:v>221.85300000000001</c:v>
                </c:pt>
                <c:pt idx="454">
                  <c:v>220.78700000000001</c:v>
                </c:pt>
                <c:pt idx="455">
                  <c:v>219.953</c:v>
                </c:pt>
                <c:pt idx="456">
                  <c:v>218.07400000000001</c:v>
                </c:pt>
                <c:pt idx="457">
                  <c:v>218.49199999999999</c:v>
                </c:pt>
                <c:pt idx="458">
                  <c:v>220.44300000000001</c:v>
                </c:pt>
                <c:pt idx="459">
                  <c:v>224.13</c:v>
                </c:pt>
                <c:pt idx="460">
                  <c:v>224.25299999999999</c:v>
                </c:pt>
                <c:pt idx="461">
                  <c:v>222.01900000000001</c:v>
                </c:pt>
                <c:pt idx="462">
                  <c:v>226.82599999999999</c:v>
                </c:pt>
                <c:pt idx="463">
                  <c:v>243.251</c:v>
                </c:pt>
                <c:pt idx="464">
                  <c:v>261.779</c:v>
                </c:pt>
                <c:pt idx="465">
                  <c:v>263.351</c:v>
                </c:pt>
                <c:pt idx="466">
                  <c:v>264.45699999999999</c:v>
                </c:pt>
                <c:pt idx="467">
                  <c:v>266.19900000000001</c:v>
                </c:pt>
                <c:pt idx="468">
                  <c:v>263.95999999999998</c:v>
                </c:pt>
                <c:pt idx="469">
                  <c:v>258.52699999999999</c:v>
                </c:pt>
                <c:pt idx="470">
                  <c:v>253.79900000000001</c:v>
                </c:pt>
                <c:pt idx="471">
                  <c:v>254.13900000000001</c:v>
                </c:pt>
                <c:pt idx="472">
                  <c:v>254.714</c:v>
                </c:pt>
                <c:pt idx="473">
                  <c:v>255.79400000000001</c:v>
                </c:pt>
                <c:pt idx="474">
                  <c:v>256.24</c:v>
                </c:pt>
                <c:pt idx="475">
                  <c:v>253.04400000000001</c:v>
                </c:pt>
                <c:pt idx="476">
                  <c:v>255.904</c:v>
                </c:pt>
                <c:pt idx="477">
                  <c:v>266.012</c:v>
                </c:pt>
                <c:pt idx="478">
                  <c:v>265.858</c:v>
                </c:pt>
                <c:pt idx="479">
                  <c:v>264.56799999999998</c:v>
                </c:pt>
                <c:pt idx="480">
                  <c:v>264.25799999999998</c:v>
                </c:pt>
                <c:pt idx="481">
                  <c:v>257.48599999999999</c:v>
                </c:pt>
                <c:pt idx="482">
                  <c:v>257.964</c:v>
                </c:pt>
                <c:pt idx="483">
                  <c:v>251.90199999999999</c:v>
                </c:pt>
                <c:pt idx="484">
                  <c:v>244.18299999999999</c:v>
                </c:pt>
                <c:pt idx="485">
                  <c:v>241.87899999999999</c:v>
                </c:pt>
                <c:pt idx="486">
                  <c:v>239.065</c:v>
                </c:pt>
                <c:pt idx="487">
                  <c:v>241.21899999999999</c:v>
                </c:pt>
                <c:pt idx="488">
                  <c:v>239.88</c:v>
                </c:pt>
                <c:pt idx="489">
                  <c:v>235.94900000000001</c:v>
                </c:pt>
                <c:pt idx="490">
                  <c:v>228.17599999999999</c:v>
                </c:pt>
                <c:pt idx="491">
                  <c:v>229.29400000000001</c:v>
                </c:pt>
                <c:pt idx="492">
                  <c:v>233.57</c:v>
                </c:pt>
                <c:pt idx="493">
                  <c:v>227.94800000000001</c:v>
                </c:pt>
                <c:pt idx="494">
                  <c:v>224.55099999999999</c:v>
                </c:pt>
                <c:pt idx="495">
                  <c:v>247.577</c:v>
                </c:pt>
                <c:pt idx="496">
                  <c:v>249.77799999999999</c:v>
                </c:pt>
                <c:pt idx="497">
                  <c:v>253.29</c:v>
                </c:pt>
                <c:pt idx="498">
                  <c:v>253.416</c:v>
                </c:pt>
                <c:pt idx="499">
                  <c:v>249.488</c:v>
                </c:pt>
                <c:pt idx="500">
                  <c:v>247.91800000000001</c:v>
                </c:pt>
                <c:pt idx="501">
                  <c:v>248.214</c:v>
                </c:pt>
                <c:pt idx="502">
                  <c:v>245.976</c:v>
                </c:pt>
                <c:pt idx="503">
                  <c:v>246.84100000000001</c:v>
                </c:pt>
                <c:pt idx="504">
                  <c:v>247.05199999999999</c:v>
                </c:pt>
                <c:pt idx="505">
                  <c:v>250.929</c:v>
                </c:pt>
                <c:pt idx="506">
                  <c:v>236.27799999999999</c:v>
                </c:pt>
                <c:pt idx="507">
                  <c:v>239.541</c:v>
                </c:pt>
                <c:pt idx="508">
                  <c:v>247.41200000000001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8DF-45BC-A043-78E2335CB187}"/>
            </c:ext>
          </c:extLst>
        </c:ser>
        <c:ser>
          <c:idx val="8"/>
          <c:order val="8"/>
          <c:tx>
            <c:strRef>
              <c:f>vw!$B$40</c:f>
              <c:strCache>
                <c:ptCount val="1"/>
                <c:pt idx="0">
                  <c:v>VW 3 3/4 PERP nc-21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vw!$F$40:$SU$40</c:f>
              <c:numCache>
                <c:formatCode>0</c:formatCode>
                <c:ptCount val="510"/>
                <c:pt idx="0">
                  <c:v>215.30099999999999</c:v>
                </c:pt>
                <c:pt idx="1">
                  <c:v>226.06700000000001</c:v>
                </c:pt>
                <c:pt idx="2">
                  <c:v>247.73400000000001</c:v>
                </c:pt>
                <c:pt idx="3">
                  <c:v>258.58300000000003</c:v>
                </c:pt>
                <c:pt idx="4">
                  <c:v>275.79899999999998</c:v>
                </c:pt>
                <c:pt idx="5">
                  <c:v>275.93099999999998</c:v>
                </c:pt>
                <c:pt idx="6">
                  <c:v>274.08100000000002</c:v>
                </c:pt>
                <c:pt idx="7">
                  <c:v>272.387</c:v>
                </c:pt>
                <c:pt idx="8">
                  <c:v>258.73</c:v>
                </c:pt>
                <c:pt idx="9">
                  <c:v>276</c:v>
                </c:pt>
                <c:pt idx="10">
                  <c:v>250.03</c:v>
                </c:pt>
                <c:pt idx="11">
                  <c:v>244.75399999999999</c:v>
                </c:pt>
                <c:pt idx="12">
                  <c:v>228.03100000000001</c:v>
                </c:pt>
                <c:pt idx="13">
                  <c:v>217.30500000000001</c:v>
                </c:pt>
                <c:pt idx="14">
                  <c:v>239.792</c:v>
                </c:pt>
                <c:pt idx="15">
                  <c:v>236.851</c:v>
                </c:pt>
                <c:pt idx="16">
                  <c:v>258.44200000000001</c:v>
                </c:pt>
                <c:pt idx="17">
                  <c:v>226.79599999999999</c:v>
                </c:pt>
                <c:pt idx="18">
                  <c:v>321.06700000000001</c:v>
                </c:pt>
                <c:pt idx="19">
                  <c:v>210.542</c:v>
                </c:pt>
                <c:pt idx="20">
                  <c:v>233.041</c:v>
                </c:pt>
                <c:pt idx="21">
                  <c:v>334.70299999999997</c:v>
                </c:pt>
                <c:pt idx="22">
                  <c:v>392.30599999999998</c:v>
                </c:pt>
                <c:pt idx="23">
                  <c:v>467.58300000000003</c:v>
                </c:pt>
                <c:pt idx="24">
                  <c:v>471.428</c:v>
                </c:pt>
                <c:pt idx="25">
                  <c:v>465.40800000000002</c:v>
                </c:pt>
                <c:pt idx="26">
                  <c:v>448.46199999999999</c:v>
                </c:pt>
                <c:pt idx="27">
                  <c:v>436.13799999999998</c:v>
                </c:pt>
                <c:pt idx="28">
                  <c:v>457.30399999999997</c:v>
                </c:pt>
                <c:pt idx="29">
                  <c:v>523.58100000000002</c:v>
                </c:pt>
                <c:pt idx="30">
                  <c:v>513.52300000000002</c:v>
                </c:pt>
                <c:pt idx="31">
                  <c:v>513.57299999999998</c:v>
                </c:pt>
                <c:pt idx="32">
                  <c:v>527.91999999999996</c:v>
                </c:pt>
                <c:pt idx="33">
                  <c:v>562.25800000000004</c:v>
                </c:pt>
                <c:pt idx="34">
                  <c:v>611.84699999999998</c:v>
                </c:pt>
                <c:pt idx="35">
                  <c:v>648.86900000000003</c:v>
                </c:pt>
                <c:pt idx="36">
                  <c:v>642.779</c:v>
                </c:pt>
                <c:pt idx="37">
                  <c:v>618.74699999999996</c:v>
                </c:pt>
                <c:pt idx="38">
                  <c:v>584.02099999999996</c:v>
                </c:pt>
                <c:pt idx="39">
                  <c:v>585.20299999999997</c:v>
                </c:pt>
                <c:pt idx="40">
                  <c:v>627.26099999999997</c:v>
                </c:pt>
                <c:pt idx="41">
                  <c:v>604.745</c:v>
                </c:pt>
                <c:pt idx="42">
                  <c:v>609.572</c:v>
                </c:pt>
                <c:pt idx="43">
                  <c:v>624.65300000000002</c:v>
                </c:pt>
                <c:pt idx="44">
                  <c:v>631.66300000000001</c:v>
                </c:pt>
                <c:pt idx="45">
                  <c:v>539.25699999999995</c:v>
                </c:pt>
                <c:pt idx="46">
                  <c:v>510.06400000000002</c:v>
                </c:pt>
                <c:pt idx="47">
                  <c:v>457.79500000000002</c:v>
                </c:pt>
                <c:pt idx="48">
                  <c:v>435.05399999999997</c:v>
                </c:pt>
                <c:pt idx="49">
                  <c:v>486.17099999999999</c:v>
                </c:pt>
                <c:pt idx="50">
                  <c:v>533.67999999999995</c:v>
                </c:pt>
                <c:pt idx="51">
                  <c:v>627.76099999999997</c:v>
                </c:pt>
                <c:pt idx="52">
                  <c:v>629.49</c:v>
                </c:pt>
                <c:pt idx="53">
                  <c:v>580.327</c:v>
                </c:pt>
                <c:pt idx="54">
                  <c:v>503.46199999999999</c:v>
                </c:pt>
                <c:pt idx="55">
                  <c:v>479.14800000000002</c:v>
                </c:pt>
                <c:pt idx="56">
                  <c:v>391.19200000000001</c:v>
                </c:pt>
                <c:pt idx="57">
                  <c:v>336.38799999999998</c:v>
                </c:pt>
                <c:pt idx="58">
                  <c:v>464.01499999999999</c:v>
                </c:pt>
                <c:pt idx="59">
                  <c:v>647.21900000000005</c:v>
                </c:pt>
                <c:pt idx="60">
                  <c:v>716.54700000000003</c:v>
                </c:pt>
                <c:pt idx="61">
                  <c:v>804.66300000000001</c:v>
                </c:pt>
                <c:pt idx="62">
                  <c:v>814.322</c:v>
                </c:pt>
                <c:pt idx="63">
                  <c:v>783.08900000000006</c:v>
                </c:pt>
                <c:pt idx="64">
                  <c:v>753.06500000000005</c:v>
                </c:pt>
                <c:pt idx="65">
                  <c:v>723.41099999999994</c:v>
                </c:pt>
                <c:pt idx="66">
                  <c:v>738.822</c:v>
                </c:pt>
                <c:pt idx="67">
                  <c:v>563.13499999999999</c:v>
                </c:pt>
                <c:pt idx="68">
                  <c:v>510.83</c:v>
                </c:pt>
                <c:pt idx="69">
                  <c:v>483.03500000000003</c:v>
                </c:pt>
                <c:pt idx="70">
                  <c:v>727.94200000000001</c:v>
                </c:pt>
                <c:pt idx="71">
                  <c:v>757.35299999999995</c:v>
                </c:pt>
                <c:pt idx="72">
                  <c:v>677.63499999999999</c:v>
                </c:pt>
                <c:pt idx="73">
                  <c:v>855.64099999999996</c:v>
                </c:pt>
                <c:pt idx="74">
                  <c:v>860.31600000000003</c:v>
                </c:pt>
                <c:pt idx="75">
                  <c:v>642.22400000000005</c:v>
                </c:pt>
                <c:pt idx="76">
                  <c:v>491.702</c:v>
                </c:pt>
                <c:pt idx="77">
                  <c:v>396.83300000000003</c:v>
                </c:pt>
                <c:pt idx="78">
                  <c:v>388.34699999999998</c:v>
                </c:pt>
                <c:pt idx="79">
                  <c:v>234.21899999999999</c:v>
                </c:pt>
                <c:pt idx="80">
                  <c:v>221.67099999999999</c:v>
                </c:pt>
                <c:pt idx="81">
                  <c:v>230.44800000000001</c:v>
                </c:pt>
                <c:pt idx="82">
                  <c:v>136.92099999999999</c:v>
                </c:pt>
                <c:pt idx="83">
                  <c:v>109.85</c:v>
                </c:pt>
                <c:pt idx="84">
                  <c:v>91.311999999999998</c:v>
                </c:pt>
                <c:pt idx="85">
                  <c:v>98.301000000000002</c:v>
                </c:pt>
                <c:pt idx="86">
                  <c:v>152.06899999999999</c:v>
                </c:pt>
                <c:pt idx="87">
                  <c:v>163.21299999999999</c:v>
                </c:pt>
                <c:pt idx="88">
                  <c:v>97.269000000000005</c:v>
                </c:pt>
                <c:pt idx="89">
                  <c:v>86.843000000000004</c:v>
                </c:pt>
                <c:pt idx="90">
                  <c:v>81.850999999999999</c:v>
                </c:pt>
                <c:pt idx="91">
                  <c:v>70.028000000000006</c:v>
                </c:pt>
                <c:pt idx="92">
                  <c:v>64.052999999999997</c:v>
                </c:pt>
                <c:pt idx="93">
                  <c:v>67.19</c:v>
                </c:pt>
                <c:pt idx="94">
                  <c:v>65.998999999999995</c:v>
                </c:pt>
                <c:pt idx="95">
                  <c:v>69.111999999999995</c:v>
                </c:pt>
                <c:pt idx="96">
                  <c:v>69.36</c:v>
                </c:pt>
                <c:pt idx="97">
                  <c:v>70.231999999999999</c:v>
                </c:pt>
                <c:pt idx="98">
                  <c:v>70.116</c:v>
                </c:pt>
                <c:pt idx="99">
                  <c:v>70.460999999999999</c:v>
                </c:pt>
                <c:pt idx="100">
                  <c:v>70.873000000000005</c:v>
                </c:pt>
                <c:pt idx="101">
                  <c:v>73.63</c:v>
                </c:pt>
                <c:pt idx="102">
                  <c:v>70.649000000000001</c:v>
                </c:pt>
                <c:pt idx="103">
                  <c:v>68.566000000000003</c:v>
                </c:pt>
                <c:pt idx="104">
                  <c:v>71.555000000000007</c:v>
                </c:pt>
                <c:pt idx="105">
                  <c:v>75.685000000000002</c:v>
                </c:pt>
                <c:pt idx="106">
                  <c:v>85.635999999999996</c:v>
                </c:pt>
                <c:pt idx="107">
                  <c:v>83.853999999999999</c:v>
                </c:pt>
                <c:pt idx="108">
                  <c:v>85.664000000000001</c:v>
                </c:pt>
                <c:pt idx="109">
                  <c:v>80.17</c:v>
                </c:pt>
                <c:pt idx="110">
                  <c:v>85.593000000000004</c:v>
                </c:pt>
                <c:pt idx="111">
                  <c:v>86.114999999999995</c:v>
                </c:pt>
                <c:pt idx="112">
                  <c:v>74.224000000000004</c:v>
                </c:pt>
                <c:pt idx="113">
                  <c:v>72.774000000000001</c:v>
                </c:pt>
                <c:pt idx="114">
                  <c:v>70.498000000000005</c:v>
                </c:pt>
                <c:pt idx="115">
                  <c:v>70.11</c:v>
                </c:pt>
                <c:pt idx="116">
                  <c:v>70.486999999999995</c:v>
                </c:pt>
                <c:pt idx="117">
                  <c:v>72.058999999999997</c:v>
                </c:pt>
                <c:pt idx="118">
                  <c:v>77.447999999999993</c:v>
                </c:pt>
                <c:pt idx="119">
                  <c:v>82.650999999999996</c:v>
                </c:pt>
                <c:pt idx="120">
                  <c:v>80.869</c:v>
                </c:pt>
                <c:pt idx="121">
                  <c:v>80.647999999999996</c:v>
                </c:pt>
                <c:pt idx="122">
                  <c:v>82.167000000000002</c:v>
                </c:pt>
                <c:pt idx="123">
                  <c:v>84.46</c:v>
                </c:pt>
                <c:pt idx="124">
                  <c:v>85.807000000000002</c:v>
                </c:pt>
                <c:pt idx="125">
                  <c:v>81.644000000000005</c:v>
                </c:pt>
                <c:pt idx="126">
                  <c:v>79.138000000000005</c:v>
                </c:pt>
                <c:pt idx="127">
                  <c:v>73.245000000000005</c:v>
                </c:pt>
                <c:pt idx="128">
                  <c:v>69.08</c:v>
                </c:pt>
                <c:pt idx="129">
                  <c:v>71.655000000000001</c:v>
                </c:pt>
                <c:pt idx="130">
                  <c:v>72.391000000000005</c:v>
                </c:pt>
                <c:pt idx="131">
                  <c:v>74.659000000000006</c:v>
                </c:pt>
                <c:pt idx="132">
                  <c:v>74.06</c:v>
                </c:pt>
                <c:pt idx="133">
                  <c:v>76.477000000000004</c:v>
                </c:pt>
                <c:pt idx="134">
                  <c:v>77.396000000000001</c:v>
                </c:pt>
                <c:pt idx="135">
                  <c:v>78.114000000000004</c:v>
                </c:pt>
                <c:pt idx="136">
                  <c:v>80.855999999999995</c:v>
                </c:pt>
                <c:pt idx="137">
                  <c:v>81.997</c:v>
                </c:pt>
                <c:pt idx="138">
                  <c:v>81.451999999999998</c:v>
                </c:pt>
                <c:pt idx="139">
                  <c:v>82.015000000000001</c:v>
                </c:pt>
                <c:pt idx="140">
                  <c:v>84.045000000000002</c:v>
                </c:pt>
                <c:pt idx="141">
                  <c:v>83.12</c:v>
                </c:pt>
                <c:pt idx="142">
                  <c:v>82.135000000000005</c:v>
                </c:pt>
                <c:pt idx="143">
                  <c:v>82.134</c:v>
                </c:pt>
                <c:pt idx="144">
                  <c:v>85.906999999999996</c:v>
                </c:pt>
                <c:pt idx="145">
                  <c:v>93.241</c:v>
                </c:pt>
                <c:pt idx="146">
                  <c:v>100.96599999999999</c:v>
                </c:pt>
                <c:pt idx="147">
                  <c:v>99.236999999999995</c:v>
                </c:pt>
                <c:pt idx="148">
                  <c:v>95.426000000000002</c:v>
                </c:pt>
                <c:pt idx="149">
                  <c:v>95.171999999999997</c:v>
                </c:pt>
                <c:pt idx="150">
                  <c:v>97.56</c:v>
                </c:pt>
                <c:pt idx="151">
                  <c:v>97.85</c:v>
                </c:pt>
                <c:pt idx="152">
                  <c:v>95.495999999999995</c:v>
                </c:pt>
                <c:pt idx="153">
                  <c:v>100.086</c:v>
                </c:pt>
                <c:pt idx="154">
                  <c:v>106.30200000000001</c:v>
                </c:pt>
                <c:pt idx="155">
                  <c:v>110.01300000000001</c:v>
                </c:pt>
                <c:pt idx="156">
                  <c:v>109.648</c:v>
                </c:pt>
                <c:pt idx="157">
                  <c:v>105.884</c:v>
                </c:pt>
                <c:pt idx="158">
                  <c:v>105.955</c:v>
                </c:pt>
                <c:pt idx="159">
                  <c:v>105.354</c:v>
                </c:pt>
                <c:pt idx="160">
                  <c:v>106.45099999999999</c:v>
                </c:pt>
                <c:pt idx="161">
                  <c:v>110.221</c:v>
                </c:pt>
                <c:pt idx="162">
                  <c:v>107.273</c:v>
                </c:pt>
                <c:pt idx="163">
                  <c:v>107.02500000000001</c:v>
                </c:pt>
                <c:pt idx="164">
                  <c:v>101.589</c:v>
                </c:pt>
                <c:pt idx="165">
                  <c:v>101.16</c:v>
                </c:pt>
                <c:pt idx="166">
                  <c:v>100.241</c:v>
                </c:pt>
                <c:pt idx="167">
                  <c:v>98.353999999999999</c:v>
                </c:pt>
                <c:pt idx="168">
                  <c:v>103.869</c:v>
                </c:pt>
                <c:pt idx="169">
                  <c:v>111</c:v>
                </c:pt>
                <c:pt idx="170">
                  <c:v>108.631</c:v>
                </c:pt>
                <c:pt idx="171">
                  <c:v>107.145</c:v>
                </c:pt>
                <c:pt idx="172">
                  <c:v>103.327</c:v>
                </c:pt>
                <c:pt idx="173">
                  <c:v>97.066000000000003</c:v>
                </c:pt>
                <c:pt idx="174">
                  <c:v>97.918000000000006</c:v>
                </c:pt>
                <c:pt idx="175">
                  <c:v>99.688999999999993</c:v>
                </c:pt>
                <c:pt idx="176">
                  <c:v>100.226</c:v>
                </c:pt>
                <c:pt idx="177">
                  <c:v>101.681</c:v>
                </c:pt>
                <c:pt idx="178">
                  <c:v>101.574</c:v>
                </c:pt>
                <c:pt idx="179">
                  <c:v>109.09099999999999</c:v>
                </c:pt>
                <c:pt idx="180">
                  <c:v>109.76</c:v>
                </c:pt>
                <c:pt idx="181">
                  <c:v>117.471</c:v>
                </c:pt>
                <c:pt idx="182">
                  <c:v>121.78400000000001</c:v>
                </c:pt>
                <c:pt idx="183">
                  <c:v>126.251</c:v>
                </c:pt>
                <c:pt idx="184">
                  <c:v>128.107</c:v>
                </c:pt>
                <c:pt idx="185">
                  <c:v>136.953</c:v>
                </c:pt>
                <c:pt idx="186">
                  <c:v>139.01400000000001</c:v>
                </c:pt>
                <c:pt idx="187">
                  <c:v>137.79</c:v>
                </c:pt>
                <c:pt idx="188">
                  <c:v>133.18899999999999</c:v>
                </c:pt>
                <c:pt idx="189">
                  <c:v>134.56800000000001</c:v>
                </c:pt>
                <c:pt idx="190">
                  <c:v>134.15700000000001</c:v>
                </c:pt>
                <c:pt idx="191">
                  <c:v>128.99700000000001</c:v>
                </c:pt>
                <c:pt idx="192">
                  <c:v>120.40600000000001</c:v>
                </c:pt>
                <c:pt idx="193">
                  <c:v>124.47499999999999</c:v>
                </c:pt>
                <c:pt idx="194">
                  <c:v>125.607</c:v>
                </c:pt>
                <c:pt idx="195">
                  <c:v>130.898</c:v>
                </c:pt>
                <c:pt idx="196">
                  <c:v>133.43299999999999</c:v>
                </c:pt>
                <c:pt idx="197">
                  <c:v>125.586</c:v>
                </c:pt>
                <c:pt idx="198">
                  <c:v>125.292</c:v>
                </c:pt>
                <c:pt idx="199">
                  <c:v>119.797</c:v>
                </c:pt>
                <c:pt idx="200">
                  <c:v>131.352</c:v>
                </c:pt>
                <c:pt idx="201">
                  <c:v>124.655</c:v>
                </c:pt>
                <c:pt idx="202">
                  <c:v>107.158</c:v>
                </c:pt>
                <c:pt idx="203">
                  <c:v>94.685000000000002</c:v>
                </c:pt>
                <c:pt idx="204">
                  <c:v>93.393000000000001</c:v>
                </c:pt>
                <c:pt idx="205">
                  <c:v>82.852999999999994</c:v>
                </c:pt>
                <c:pt idx="206">
                  <c:v>124.123</c:v>
                </c:pt>
                <c:pt idx="207">
                  <c:v>115.78</c:v>
                </c:pt>
                <c:pt idx="208">
                  <c:v>109.373</c:v>
                </c:pt>
                <c:pt idx="209">
                  <c:v>107.417</c:v>
                </c:pt>
                <c:pt idx="210">
                  <c:v>101.358</c:v>
                </c:pt>
                <c:pt idx="211">
                  <c:v>110.32299999999999</c:v>
                </c:pt>
                <c:pt idx="212">
                  <c:v>112.738</c:v>
                </c:pt>
                <c:pt idx="213">
                  <c:v>106.77200000000001</c:v>
                </c:pt>
                <c:pt idx="214">
                  <c:v>108.575</c:v>
                </c:pt>
                <c:pt idx="215">
                  <c:v>108.22</c:v>
                </c:pt>
                <c:pt idx="216">
                  <c:v>110.456</c:v>
                </c:pt>
                <c:pt idx="217">
                  <c:v>108.639</c:v>
                </c:pt>
                <c:pt idx="218">
                  <c:v>107.825</c:v>
                </c:pt>
                <c:pt idx="219">
                  <c:v>104.562</c:v>
                </c:pt>
                <c:pt idx="220">
                  <c:v>103.791</c:v>
                </c:pt>
                <c:pt idx="221">
                  <c:v>116.39</c:v>
                </c:pt>
                <c:pt idx="222">
                  <c:v>123.6</c:v>
                </c:pt>
                <c:pt idx="223">
                  <c:v>129.054</c:v>
                </c:pt>
                <c:pt idx="224">
                  <c:v>142.166</c:v>
                </c:pt>
                <c:pt idx="225">
                  <c:v>141.83099999999999</c:v>
                </c:pt>
                <c:pt idx="226">
                  <c:v>125.087</c:v>
                </c:pt>
                <c:pt idx="227">
                  <c:v>122.09099999999999</c:v>
                </c:pt>
                <c:pt idx="228">
                  <c:v>119.953</c:v>
                </c:pt>
                <c:pt idx="229">
                  <c:v>122.758</c:v>
                </c:pt>
                <c:pt idx="230">
                  <c:v>119.908</c:v>
                </c:pt>
                <c:pt idx="231">
                  <c:v>134.74299999999999</c:v>
                </c:pt>
                <c:pt idx="232">
                  <c:v>146.68899999999999</c:v>
                </c:pt>
                <c:pt idx="233">
                  <c:v>163.642</c:v>
                </c:pt>
                <c:pt idx="234">
                  <c:v>140.37700000000001</c:v>
                </c:pt>
                <c:pt idx="235">
                  <c:v>130.07499999999999</c:v>
                </c:pt>
                <c:pt idx="236">
                  <c:v>130.179</c:v>
                </c:pt>
                <c:pt idx="237">
                  <c:v>132.053</c:v>
                </c:pt>
                <c:pt idx="238">
                  <c:v>111.113</c:v>
                </c:pt>
                <c:pt idx="239">
                  <c:v>108.744</c:v>
                </c:pt>
                <c:pt idx="240">
                  <c:v>109.53700000000001</c:v>
                </c:pt>
                <c:pt idx="241">
                  <c:v>122.69</c:v>
                </c:pt>
                <c:pt idx="242">
                  <c:v>140.34899999999999</c:v>
                </c:pt>
                <c:pt idx="243">
                  <c:v>148.697</c:v>
                </c:pt>
                <c:pt idx="244">
                  <c:v>150.18100000000001</c:v>
                </c:pt>
                <c:pt idx="245">
                  <c:v>160.75</c:v>
                </c:pt>
                <c:pt idx="246">
                  <c:v>147.52600000000001</c:v>
                </c:pt>
                <c:pt idx="247">
                  <c:v>134.99299999999999</c:v>
                </c:pt>
                <c:pt idx="248">
                  <c:v>136.501</c:v>
                </c:pt>
                <c:pt idx="249">
                  <c:v>139.684</c:v>
                </c:pt>
                <c:pt idx="250">
                  <c:v>140.708</c:v>
                </c:pt>
                <c:pt idx="251">
                  <c:v>153.46600000000001</c:v>
                </c:pt>
                <c:pt idx="252">
                  <c:v>166.477</c:v>
                </c:pt>
                <c:pt idx="253">
                  <c:v>163.76599999999999</c:v>
                </c:pt>
                <c:pt idx="254">
                  <c:v>147.495</c:v>
                </c:pt>
                <c:pt idx="255">
                  <c:v>141.572</c:v>
                </c:pt>
                <c:pt idx="256">
                  <c:v>147.268</c:v>
                </c:pt>
                <c:pt idx="257">
                  <c:v>151.29599999999999</c:v>
                </c:pt>
                <c:pt idx="258">
                  <c:v>150.369</c:v>
                </c:pt>
                <c:pt idx="259">
                  <c:v>161.125</c:v>
                </c:pt>
                <c:pt idx="260">
                  <c:v>164.31</c:v>
                </c:pt>
                <c:pt idx="261">
                  <c:v>167.011</c:v>
                </c:pt>
                <c:pt idx="262">
                  <c:v>162.18199999999999</c:v>
                </c:pt>
                <c:pt idx="263">
                  <c:v>152.209</c:v>
                </c:pt>
                <c:pt idx="264">
                  <c:v>143.31299999999999</c:v>
                </c:pt>
                <c:pt idx="265">
                  <c:v>134.90799999999999</c:v>
                </c:pt>
                <c:pt idx="266">
                  <c:v>142.53899999999999</c:v>
                </c:pt>
                <c:pt idx="267">
                  <c:v>159.00800000000001</c:v>
                </c:pt>
                <c:pt idx="268">
                  <c:v>172.37200000000001</c:v>
                </c:pt>
                <c:pt idx="269">
                  <c:v>176.80500000000001</c:v>
                </c:pt>
                <c:pt idx="270">
                  <c:v>177.45099999999999</c:v>
                </c:pt>
                <c:pt idx="271">
                  <c:v>172.35400000000001</c:v>
                </c:pt>
                <c:pt idx="272">
                  <c:v>150.85599999999999</c:v>
                </c:pt>
                <c:pt idx="273">
                  <c:v>155.40199999999999</c:v>
                </c:pt>
                <c:pt idx="274">
                  <c:v>162.91499999999999</c:v>
                </c:pt>
                <c:pt idx="275">
                  <c:v>163.626</c:v>
                </c:pt>
                <c:pt idx="276">
                  <c:v>175.02799999999999</c:v>
                </c:pt>
                <c:pt idx="277">
                  <c:v>189.62299999999999</c:v>
                </c:pt>
                <c:pt idx="278">
                  <c:v>208.87899999999999</c:v>
                </c:pt>
                <c:pt idx="279">
                  <c:v>206.477</c:v>
                </c:pt>
                <c:pt idx="280">
                  <c:v>197.172</c:v>
                </c:pt>
                <c:pt idx="281">
                  <c:v>204.00399999999999</c:v>
                </c:pt>
                <c:pt idx="282">
                  <c:v>199.90299999999999</c:v>
                </c:pt>
                <c:pt idx="283">
                  <c:v>208.83699999999999</c:v>
                </c:pt>
                <c:pt idx="284">
                  <c:v>207.80099999999999</c:v>
                </c:pt>
                <c:pt idx="285">
                  <c:v>207.19499999999999</c:v>
                </c:pt>
                <c:pt idx="286">
                  <c:v>189.13499999999999</c:v>
                </c:pt>
                <c:pt idx="287">
                  <c:v>177.363</c:v>
                </c:pt>
                <c:pt idx="288">
                  <c:v>169.59299999999999</c:v>
                </c:pt>
                <c:pt idx="289">
                  <c:v>169.892</c:v>
                </c:pt>
                <c:pt idx="290">
                  <c:v>168.90600000000001</c:v>
                </c:pt>
                <c:pt idx="291">
                  <c:v>182.55</c:v>
                </c:pt>
                <c:pt idx="292">
                  <c:v>196.899</c:v>
                </c:pt>
                <c:pt idx="293">
                  <c:v>200.30600000000001</c:v>
                </c:pt>
                <c:pt idx="294">
                  <c:v>189.59899999999999</c:v>
                </c:pt>
                <c:pt idx="295">
                  <c:v>199.49600000000001</c:v>
                </c:pt>
                <c:pt idx="296">
                  <c:v>189.602</c:v>
                </c:pt>
                <c:pt idx="297">
                  <c:v>164.828</c:v>
                </c:pt>
                <c:pt idx="298">
                  <c:v>144.16</c:v>
                </c:pt>
                <c:pt idx="299">
                  <c:v>143.255</c:v>
                </c:pt>
                <c:pt idx="300">
                  <c:v>140.31299999999999</c:v>
                </c:pt>
                <c:pt idx="301">
                  <c:v>151.14599999999999</c:v>
                </c:pt>
                <c:pt idx="302">
                  <c:v>153.374</c:v>
                </c:pt>
                <c:pt idx="303">
                  <c:v>153.41300000000001</c:v>
                </c:pt>
                <c:pt idx="304">
                  <c:v>163.619</c:v>
                </c:pt>
                <c:pt idx="305">
                  <c:v>144.25800000000001</c:v>
                </c:pt>
                <c:pt idx="306">
                  <c:v>145.864</c:v>
                </c:pt>
                <c:pt idx="307">
                  <c:v>147.75</c:v>
                </c:pt>
                <c:pt idx="308">
                  <c:v>146.65</c:v>
                </c:pt>
                <c:pt idx="309">
                  <c:v>139.71700000000001</c:v>
                </c:pt>
                <c:pt idx="310">
                  <c:v>139.72300000000001</c:v>
                </c:pt>
                <c:pt idx="311">
                  <c:v>148.88300000000001</c:v>
                </c:pt>
                <c:pt idx="312">
                  <c:v>173.72900000000001</c:v>
                </c:pt>
                <c:pt idx="313">
                  <c:v>184.815</c:v>
                </c:pt>
                <c:pt idx="314">
                  <c:v>189.91200000000001</c:v>
                </c:pt>
                <c:pt idx="315">
                  <c:v>189.214</c:v>
                </c:pt>
                <c:pt idx="316">
                  <c:v>175.309</c:v>
                </c:pt>
                <c:pt idx="317">
                  <c:v>173.16200000000001</c:v>
                </c:pt>
                <c:pt idx="318">
                  <c:v>170.066</c:v>
                </c:pt>
                <c:pt idx="319">
                  <c:v>171.27799999999999</c:v>
                </c:pt>
                <c:pt idx="320">
                  <c:v>170.404</c:v>
                </c:pt>
                <c:pt idx="321">
                  <c:v>194.001</c:v>
                </c:pt>
                <c:pt idx="322">
                  <c:v>202.428</c:v>
                </c:pt>
                <c:pt idx="323">
                  <c:v>205.75</c:v>
                </c:pt>
                <c:pt idx="324">
                  <c:v>214.804</c:v>
                </c:pt>
                <c:pt idx="325">
                  <c:v>226.26599999999999</c:v>
                </c:pt>
                <c:pt idx="326">
                  <c:v>215.328</c:v>
                </c:pt>
                <c:pt idx="327">
                  <c:v>213.387</c:v>
                </c:pt>
                <c:pt idx="328">
                  <c:v>207.16900000000001</c:v>
                </c:pt>
                <c:pt idx="329">
                  <c:v>184.852</c:v>
                </c:pt>
                <c:pt idx="330">
                  <c:v>192.018</c:v>
                </c:pt>
                <c:pt idx="331">
                  <c:v>200.22499999999999</c:v>
                </c:pt>
                <c:pt idx="332">
                  <c:v>190.345</c:v>
                </c:pt>
                <c:pt idx="333">
                  <c:v>201.56200000000001</c:v>
                </c:pt>
                <c:pt idx="334">
                  <c:v>214.32400000000001</c:v>
                </c:pt>
                <c:pt idx="335">
                  <c:v>230.55500000000001</c:v>
                </c:pt>
                <c:pt idx="336">
                  <c:v>236.941</c:v>
                </c:pt>
                <c:pt idx="337">
                  <c:v>234.11600000000001</c:v>
                </c:pt>
                <c:pt idx="338">
                  <c:v>229.88800000000001</c:v>
                </c:pt>
                <c:pt idx="339">
                  <c:v>225.92599999999999</c:v>
                </c:pt>
                <c:pt idx="340">
                  <c:v>227.38</c:v>
                </c:pt>
                <c:pt idx="341">
                  <c:v>228.881</c:v>
                </c:pt>
                <c:pt idx="342">
                  <c:v>220.26499999999999</c:v>
                </c:pt>
                <c:pt idx="343">
                  <c:v>219.57300000000001</c:v>
                </c:pt>
                <c:pt idx="344">
                  <c:v>238.84800000000001</c:v>
                </c:pt>
                <c:pt idx="345">
                  <c:v>260.99400000000003</c:v>
                </c:pt>
                <c:pt idx="346">
                  <c:v>273.98599999999999</c:v>
                </c:pt>
                <c:pt idx="347">
                  <c:v>272.21600000000001</c:v>
                </c:pt>
                <c:pt idx="348">
                  <c:v>260.40199999999999</c:v>
                </c:pt>
                <c:pt idx="349">
                  <c:v>257.78500000000003</c:v>
                </c:pt>
                <c:pt idx="350">
                  <c:v>259.32299999999998</c:v>
                </c:pt>
                <c:pt idx="351">
                  <c:v>263.35500000000002</c:v>
                </c:pt>
                <c:pt idx="352">
                  <c:v>256.488</c:v>
                </c:pt>
                <c:pt idx="353">
                  <c:v>253.964</c:v>
                </c:pt>
                <c:pt idx="354">
                  <c:v>272.37299999999999</c:v>
                </c:pt>
                <c:pt idx="355">
                  <c:v>296.89499999999998</c:v>
                </c:pt>
                <c:pt idx="356">
                  <c:v>293.94</c:v>
                </c:pt>
                <c:pt idx="357">
                  <c:v>279.875</c:v>
                </c:pt>
                <c:pt idx="358">
                  <c:v>265.09500000000003</c:v>
                </c:pt>
                <c:pt idx="359">
                  <c:v>268.32799999999997</c:v>
                </c:pt>
                <c:pt idx="360">
                  <c:v>272.517</c:v>
                </c:pt>
                <c:pt idx="361">
                  <c:v>270.39</c:v>
                </c:pt>
                <c:pt idx="362">
                  <c:v>269.71300000000002</c:v>
                </c:pt>
                <c:pt idx="363">
                  <c:v>285.77800000000002</c:v>
                </c:pt>
                <c:pt idx="364">
                  <c:v>285.73200000000003</c:v>
                </c:pt>
                <c:pt idx="365">
                  <c:v>281.86799999999999</c:v>
                </c:pt>
                <c:pt idx="366">
                  <c:v>279.12700000000001</c:v>
                </c:pt>
                <c:pt idx="367">
                  <c:v>282.11200000000002</c:v>
                </c:pt>
                <c:pt idx="368">
                  <c:v>279.70699999999999</c:v>
                </c:pt>
                <c:pt idx="369">
                  <c:v>275.149</c:v>
                </c:pt>
                <c:pt idx="370">
                  <c:v>267.63099999999997</c:v>
                </c:pt>
                <c:pt idx="371">
                  <c:v>274.77699999999999</c:v>
                </c:pt>
                <c:pt idx="372">
                  <c:v>289.17</c:v>
                </c:pt>
                <c:pt idx="373">
                  <c:v>283.25599999999997</c:v>
                </c:pt>
                <c:pt idx="374">
                  <c:v>296.75700000000001</c:v>
                </c:pt>
                <c:pt idx="375">
                  <c:v>301.93599999999998</c:v>
                </c:pt>
                <c:pt idx="376">
                  <c:v>283.64499999999998</c:v>
                </c:pt>
                <c:pt idx="377">
                  <c:v>297.32799999999997</c:v>
                </c:pt>
                <c:pt idx="378">
                  <c:v>292.44099999999997</c:v>
                </c:pt>
                <c:pt idx="379">
                  <c:v>335.98599999999999</c:v>
                </c:pt>
                <c:pt idx="380">
                  <c:v>353.42</c:v>
                </c:pt>
                <c:pt idx="381">
                  <c:v>362.52</c:v>
                </c:pt>
                <c:pt idx="382">
                  <c:v>366.18099999999998</c:v>
                </c:pt>
                <c:pt idx="383">
                  <c:v>341.56900000000002</c:v>
                </c:pt>
                <c:pt idx="384">
                  <c:v>321.47399999999999</c:v>
                </c:pt>
                <c:pt idx="385">
                  <c:v>322.49599999999998</c:v>
                </c:pt>
                <c:pt idx="386">
                  <c:v>321.54700000000003</c:v>
                </c:pt>
                <c:pt idx="387">
                  <c:v>316.113</c:v>
                </c:pt>
                <c:pt idx="388">
                  <c:v>316.83999999999997</c:v>
                </c:pt>
                <c:pt idx="389">
                  <c:v>309.83699999999999</c:v>
                </c:pt>
                <c:pt idx="390">
                  <c:v>305.185</c:v>
                </c:pt>
                <c:pt idx="391">
                  <c:v>299.83699999999999</c:v>
                </c:pt>
                <c:pt idx="392">
                  <c:v>294.19499999999999</c:v>
                </c:pt>
                <c:pt idx="393">
                  <c:v>292.18599999999998</c:v>
                </c:pt>
                <c:pt idx="394">
                  <c:v>287.22300000000001</c:v>
                </c:pt>
                <c:pt idx="395">
                  <c:v>314.29399999999998</c:v>
                </c:pt>
                <c:pt idx="396">
                  <c:v>342.32600000000002</c:v>
                </c:pt>
                <c:pt idx="397">
                  <c:v>350.19600000000003</c:v>
                </c:pt>
                <c:pt idx="398">
                  <c:v>342.12799999999999</c:v>
                </c:pt>
                <c:pt idx="399">
                  <c:v>340.76799999999997</c:v>
                </c:pt>
                <c:pt idx="400">
                  <c:v>328.23</c:v>
                </c:pt>
                <c:pt idx="401">
                  <c:v>304.642</c:v>
                </c:pt>
                <c:pt idx="402">
                  <c:v>284.47699999999998</c:v>
                </c:pt>
                <c:pt idx="403">
                  <c:v>306.815</c:v>
                </c:pt>
                <c:pt idx="404">
                  <c:v>293.59899999999999</c:v>
                </c:pt>
                <c:pt idx="405">
                  <c:v>283.39800000000002</c:v>
                </c:pt>
                <c:pt idx="406">
                  <c:v>279.15600000000001</c:v>
                </c:pt>
                <c:pt idx="407">
                  <c:v>274.95100000000002</c:v>
                </c:pt>
                <c:pt idx="408">
                  <c:v>279.16199999999998</c:v>
                </c:pt>
                <c:pt idx="409">
                  <c:v>279.14800000000002</c:v>
                </c:pt>
                <c:pt idx="410">
                  <c:v>280.98</c:v>
                </c:pt>
                <c:pt idx="411">
                  <c:v>292.47699999999998</c:v>
                </c:pt>
                <c:pt idx="412">
                  <c:v>268.66899999999998</c:v>
                </c:pt>
                <c:pt idx="413">
                  <c:v>262.50200000000001</c:v>
                </c:pt>
                <c:pt idx="414">
                  <c:v>258.28800000000001</c:v>
                </c:pt>
                <c:pt idx="415">
                  <c:v>252.852</c:v>
                </c:pt>
                <c:pt idx="416">
                  <c:v>249.51599999999999</c:v>
                </c:pt>
                <c:pt idx="417">
                  <c:v>250.79300000000001</c:v>
                </c:pt>
                <c:pt idx="418">
                  <c:v>223.82599999999999</c:v>
                </c:pt>
                <c:pt idx="419">
                  <c:v>210.44</c:v>
                </c:pt>
                <c:pt idx="420">
                  <c:v>217.41499999999999</c:v>
                </c:pt>
                <c:pt idx="421">
                  <c:v>221.39500000000001</c:v>
                </c:pt>
                <c:pt idx="422">
                  <c:v>220.952</c:v>
                </c:pt>
                <c:pt idx="423">
                  <c:v>217.511</c:v>
                </c:pt>
                <c:pt idx="424">
                  <c:v>219.363</c:v>
                </c:pt>
                <c:pt idx="425">
                  <c:v>230.327</c:v>
                </c:pt>
                <c:pt idx="426">
                  <c:v>231.08600000000001</c:v>
                </c:pt>
                <c:pt idx="427">
                  <c:v>251.43799999999999</c:v>
                </c:pt>
                <c:pt idx="428">
                  <c:v>272.61200000000002</c:v>
                </c:pt>
                <c:pt idx="429">
                  <c:v>255.17</c:v>
                </c:pt>
                <c:pt idx="430">
                  <c:v>250.55199999999999</c:v>
                </c:pt>
                <c:pt idx="431">
                  <c:v>233.374</c:v>
                </c:pt>
                <c:pt idx="432">
                  <c:v>228.417</c:v>
                </c:pt>
                <c:pt idx="433">
                  <c:v>232.642</c:v>
                </c:pt>
                <c:pt idx="434">
                  <c:v>221.601</c:v>
                </c:pt>
                <c:pt idx="435">
                  <c:v>220.411</c:v>
                </c:pt>
                <c:pt idx="436">
                  <c:v>223.91900000000001</c:v>
                </c:pt>
                <c:pt idx="437">
                  <c:v>218.864</c:v>
                </c:pt>
                <c:pt idx="438">
                  <c:v>215.53800000000001</c:v>
                </c:pt>
                <c:pt idx="439">
                  <c:v>216.149</c:v>
                </c:pt>
                <c:pt idx="440">
                  <c:v>194.99</c:v>
                </c:pt>
                <c:pt idx="441">
                  <c:v>193.066</c:v>
                </c:pt>
                <c:pt idx="442">
                  <c:v>190.61</c:v>
                </c:pt>
                <c:pt idx="443">
                  <c:v>187.86699999999999</c:v>
                </c:pt>
                <c:pt idx="444">
                  <c:v>186.21600000000001</c:v>
                </c:pt>
                <c:pt idx="445">
                  <c:v>186.01499999999999</c:v>
                </c:pt>
                <c:pt idx="446">
                  <c:v>188.49299999999999</c:v>
                </c:pt>
                <c:pt idx="447">
                  <c:v>185.58600000000001</c:v>
                </c:pt>
                <c:pt idx="448">
                  <c:v>187.39099999999999</c:v>
                </c:pt>
                <c:pt idx="449">
                  <c:v>182.00399999999999</c:v>
                </c:pt>
                <c:pt idx="450">
                  <c:v>183.85300000000001</c:v>
                </c:pt>
                <c:pt idx="451">
                  <c:v>188.87899999999999</c:v>
                </c:pt>
                <c:pt idx="452">
                  <c:v>181.98099999999999</c:v>
                </c:pt>
                <c:pt idx="453">
                  <c:v>175.84</c:v>
                </c:pt>
                <c:pt idx="454">
                  <c:v>175.52600000000001</c:v>
                </c:pt>
                <c:pt idx="455">
                  <c:v>174.10599999999999</c:v>
                </c:pt>
                <c:pt idx="456">
                  <c:v>173.07400000000001</c:v>
                </c:pt>
                <c:pt idx="457">
                  <c:v>171.69300000000001</c:v>
                </c:pt>
                <c:pt idx="458">
                  <c:v>167.80500000000001</c:v>
                </c:pt>
                <c:pt idx="459">
                  <c:v>171.67599999999999</c:v>
                </c:pt>
                <c:pt idx="460">
                  <c:v>175.45699999999999</c:v>
                </c:pt>
                <c:pt idx="461">
                  <c:v>172.74600000000001</c:v>
                </c:pt>
                <c:pt idx="462">
                  <c:v>179.72499999999999</c:v>
                </c:pt>
                <c:pt idx="463">
                  <c:v>194.886</c:v>
                </c:pt>
                <c:pt idx="464">
                  <c:v>211.34200000000001</c:v>
                </c:pt>
                <c:pt idx="465">
                  <c:v>213.494</c:v>
                </c:pt>
                <c:pt idx="466">
                  <c:v>214.63800000000001</c:v>
                </c:pt>
                <c:pt idx="467">
                  <c:v>213.92699999999999</c:v>
                </c:pt>
                <c:pt idx="468">
                  <c:v>209.99</c:v>
                </c:pt>
                <c:pt idx="469">
                  <c:v>202.50800000000001</c:v>
                </c:pt>
                <c:pt idx="470">
                  <c:v>193.55600000000001</c:v>
                </c:pt>
                <c:pt idx="471">
                  <c:v>194.249</c:v>
                </c:pt>
                <c:pt idx="472">
                  <c:v>197.07499999999999</c:v>
                </c:pt>
                <c:pt idx="473">
                  <c:v>196.191</c:v>
                </c:pt>
                <c:pt idx="474">
                  <c:v>194.726</c:v>
                </c:pt>
                <c:pt idx="475">
                  <c:v>193.125</c:v>
                </c:pt>
                <c:pt idx="476">
                  <c:v>195.72399999999999</c:v>
                </c:pt>
                <c:pt idx="477">
                  <c:v>205.21100000000001</c:v>
                </c:pt>
                <c:pt idx="478">
                  <c:v>204.81800000000001</c:v>
                </c:pt>
                <c:pt idx="479">
                  <c:v>204.94300000000001</c:v>
                </c:pt>
                <c:pt idx="480">
                  <c:v>204.26300000000001</c:v>
                </c:pt>
                <c:pt idx="481">
                  <c:v>192.99</c:v>
                </c:pt>
                <c:pt idx="482">
                  <c:v>192.834</c:v>
                </c:pt>
                <c:pt idx="483">
                  <c:v>187.059</c:v>
                </c:pt>
                <c:pt idx="484">
                  <c:v>177.999</c:v>
                </c:pt>
                <c:pt idx="485">
                  <c:v>176.93799999999999</c:v>
                </c:pt>
                <c:pt idx="486">
                  <c:v>172.86199999999999</c:v>
                </c:pt>
                <c:pt idx="487">
                  <c:v>175.14699999999999</c:v>
                </c:pt>
                <c:pt idx="488">
                  <c:v>174.43600000000001</c:v>
                </c:pt>
                <c:pt idx="489">
                  <c:v>173.22200000000001</c:v>
                </c:pt>
                <c:pt idx="490">
                  <c:v>160.42599999999999</c:v>
                </c:pt>
                <c:pt idx="491">
                  <c:v>162.61099999999999</c:v>
                </c:pt>
                <c:pt idx="492">
                  <c:v>163.42400000000001</c:v>
                </c:pt>
                <c:pt idx="493">
                  <c:v>161.03899999999999</c:v>
                </c:pt>
                <c:pt idx="494">
                  <c:v>159.65</c:v>
                </c:pt>
                <c:pt idx="495">
                  <c:v>188.131</c:v>
                </c:pt>
                <c:pt idx="496">
                  <c:v>190.613</c:v>
                </c:pt>
                <c:pt idx="497">
                  <c:v>194.381</c:v>
                </c:pt>
                <c:pt idx="498">
                  <c:v>194.59100000000001</c:v>
                </c:pt>
                <c:pt idx="499">
                  <c:v>189.61699999999999</c:v>
                </c:pt>
                <c:pt idx="500">
                  <c:v>189.24700000000001</c:v>
                </c:pt>
                <c:pt idx="501">
                  <c:v>188.947</c:v>
                </c:pt>
                <c:pt idx="502">
                  <c:v>187.83199999999999</c:v>
                </c:pt>
                <c:pt idx="503">
                  <c:v>189.10599999999999</c:v>
                </c:pt>
                <c:pt idx="504">
                  <c:v>192.357</c:v>
                </c:pt>
                <c:pt idx="505">
                  <c:v>193.696</c:v>
                </c:pt>
                <c:pt idx="506">
                  <c:v>177.27099999999999</c:v>
                </c:pt>
                <c:pt idx="507">
                  <c:v>183.29</c:v>
                </c:pt>
                <c:pt idx="508">
                  <c:v>196.755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8DF-45BC-A043-78E2335CB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vw!$B$32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vw!$F$31:$IU$31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vw!$F$45:$IU$45</c:f>
              <c:numCache>
                <c:formatCode>0</c:formatCode>
                <c:ptCount val="250"/>
                <c:pt idx="0">
                  <c:v>34.031999999999982</c:v>
                </c:pt>
                <c:pt idx="1">
                  <c:v>15.067000000000007</c:v>
                </c:pt>
                <c:pt idx="2">
                  <c:v>16.642999999999972</c:v>
                </c:pt>
                <c:pt idx="3">
                  <c:v>11.291999999999973</c:v>
                </c:pt>
                <c:pt idx="4">
                  <c:v>2.3140000000000214</c:v>
                </c:pt>
                <c:pt idx="5">
                  <c:v>-0.91899999999998272</c:v>
                </c:pt>
                <c:pt idx="6">
                  <c:v>-7.0840000000000032</c:v>
                </c:pt>
                <c:pt idx="7">
                  <c:v>-7.9210000000000491</c:v>
                </c:pt>
                <c:pt idx="8">
                  <c:v>4.9200000000000159</c:v>
                </c:pt>
                <c:pt idx="9">
                  <c:v>-14.721000000000004</c:v>
                </c:pt>
                <c:pt idx="10">
                  <c:v>0.94400000000001683</c:v>
                </c:pt>
                <c:pt idx="11">
                  <c:v>-3.7579999999999814</c:v>
                </c:pt>
                <c:pt idx="12">
                  <c:v>22.060000000000002</c:v>
                </c:pt>
                <c:pt idx="13">
                  <c:v>57.865000000000009</c:v>
                </c:pt>
                <c:pt idx="14">
                  <c:v>31.475999999999999</c:v>
                </c:pt>
                <c:pt idx="15">
                  <c:v>45.115000000000009</c:v>
                </c:pt>
                <c:pt idx="16">
                  <c:v>15.281999999999982</c:v>
                </c:pt>
                <c:pt idx="17">
                  <c:v>21.805000000000007</c:v>
                </c:pt>
                <c:pt idx="18">
                  <c:v>47.63900000000001</c:v>
                </c:pt>
                <c:pt idx="19">
                  <c:v>106.00099999999998</c:v>
                </c:pt>
                <c:pt idx="20">
                  <c:v>128.98699999999999</c:v>
                </c:pt>
                <c:pt idx="21">
                  <c:v>66.916999999999973</c:v>
                </c:pt>
                <c:pt idx="22">
                  <c:v>64.66500000000002</c:v>
                </c:pt>
                <c:pt idx="23">
                  <c:v>32.572000000000003</c:v>
                </c:pt>
                <c:pt idx="24">
                  <c:v>26.324000000000012</c:v>
                </c:pt>
                <c:pt idx="25">
                  <c:v>22.057000000000016</c:v>
                </c:pt>
                <c:pt idx="26">
                  <c:v>35.66700000000003</c:v>
                </c:pt>
                <c:pt idx="27">
                  <c:v>42.281000000000006</c:v>
                </c:pt>
                <c:pt idx="28">
                  <c:v>25.02800000000002</c:v>
                </c:pt>
                <c:pt idx="29">
                  <c:v>-4.714999999999975</c:v>
                </c:pt>
                <c:pt idx="30">
                  <c:v>-5.8359999999999559</c:v>
                </c:pt>
                <c:pt idx="31">
                  <c:v>-6.7000000000007276E-2</c:v>
                </c:pt>
                <c:pt idx="32">
                  <c:v>-6.6000000000030923E-2</c:v>
                </c:pt>
                <c:pt idx="33">
                  <c:v>-3.3659999999999854</c:v>
                </c:pt>
                <c:pt idx="34">
                  <c:v>-30.492999999999995</c:v>
                </c:pt>
                <c:pt idx="35">
                  <c:v>-47.538999999999987</c:v>
                </c:pt>
                <c:pt idx="36">
                  <c:v>-55.423000000000002</c:v>
                </c:pt>
                <c:pt idx="37">
                  <c:v>-37.383999999999958</c:v>
                </c:pt>
                <c:pt idx="38">
                  <c:v>-33.585999999999956</c:v>
                </c:pt>
                <c:pt idx="39">
                  <c:v>-34.298999999999978</c:v>
                </c:pt>
                <c:pt idx="40">
                  <c:v>-43.369000000000028</c:v>
                </c:pt>
                <c:pt idx="41">
                  <c:v>-48.197000000000003</c:v>
                </c:pt>
                <c:pt idx="42">
                  <c:v>-56.502999999999986</c:v>
                </c:pt>
                <c:pt idx="43">
                  <c:v>-62.963000000000022</c:v>
                </c:pt>
                <c:pt idx="44">
                  <c:v>-89.021999999999991</c:v>
                </c:pt>
                <c:pt idx="45">
                  <c:v>-41.057999999999993</c:v>
                </c:pt>
                <c:pt idx="46">
                  <c:v>-33.204000000000008</c:v>
                </c:pt>
                <c:pt idx="47">
                  <c:v>-19.651999999999987</c:v>
                </c:pt>
                <c:pt idx="48">
                  <c:v>17.999000000000024</c:v>
                </c:pt>
                <c:pt idx="49">
                  <c:v>-13.87299999999999</c:v>
                </c:pt>
                <c:pt idx="50">
                  <c:v>6.5949999999999704</c:v>
                </c:pt>
                <c:pt idx="51">
                  <c:v>-39.710000000000036</c:v>
                </c:pt>
                <c:pt idx="52">
                  <c:v>-51.572000000000003</c:v>
                </c:pt>
                <c:pt idx="53">
                  <c:v>-29.478000000000009</c:v>
                </c:pt>
                <c:pt idx="54">
                  <c:v>-0.15300000000002001</c:v>
                </c:pt>
                <c:pt idx="55">
                  <c:v>-6.2110000000000127</c:v>
                </c:pt>
                <c:pt idx="56">
                  <c:v>27.524999999999977</c:v>
                </c:pt>
                <c:pt idx="57">
                  <c:v>90.745999999999981</c:v>
                </c:pt>
                <c:pt idx="58">
                  <c:v>64.19199999999995</c:v>
                </c:pt>
                <c:pt idx="59">
                  <c:v>-3.4099999999999682</c:v>
                </c:pt>
                <c:pt idx="60">
                  <c:v>0.2199999999999136</c:v>
                </c:pt>
                <c:pt idx="61">
                  <c:v>-44.126999999999953</c:v>
                </c:pt>
                <c:pt idx="62">
                  <c:v>-39.174000000000092</c:v>
                </c:pt>
                <c:pt idx="63">
                  <c:v>-37.972999999999956</c:v>
                </c:pt>
                <c:pt idx="64">
                  <c:v>-23.449999999999932</c:v>
                </c:pt>
                <c:pt idx="65">
                  <c:v>-13.895999999999958</c:v>
                </c:pt>
                <c:pt idx="66">
                  <c:v>-51.615000000000009</c:v>
                </c:pt>
                <c:pt idx="67">
                  <c:v>-46.234999999999957</c:v>
                </c:pt>
                <c:pt idx="68">
                  <c:v>1.0090000000000146</c:v>
                </c:pt>
                <c:pt idx="69">
                  <c:v>109.18299999999999</c:v>
                </c:pt>
                <c:pt idx="70">
                  <c:v>22.68100000000004</c:v>
                </c:pt>
                <c:pt idx="71">
                  <c:v>-46.235000000000014</c:v>
                </c:pt>
                <c:pt idx="72">
                  <c:v>67.280000000000086</c:v>
                </c:pt>
                <c:pt idx="73">
                  <c:v>-46.850999999999999</c:v>
                </c:pt>
                <c:pt idx="74">
                  <c:v>-124.11900000000003</c:v>
                </c:pt>
                <c:pt idx="75">
                  <c:v>-133.01299999999992</c:v>
                </c:pt>
                <c:pt idx="76">
                  <c:v>-103.88999999999999</c:v>
                </c:pt>
                <c:pt idx="77">
                  <c:v>-6.0849999999999795</c:v>
                </c:pt>
                <c:pt idx="78">
                  <c:v>-39.222000000000037</c:v>
                </c:pt>
                <c:pt idx="79">
                  <c:v>61.495000000000005</c:v>
                </c:pt>
                <c:pt idx="80">
                  <c:v>97.859999999999957</c:v>
                </c:pt>
                <c:pt idx="81">
                  <c:v>24.865999999999985</c:v>
                </c:pt>
                <c:pt idx="82">
                  <c:v>66.614000000000033</c:v>
                </c:pt>
                <c:pt idx="83">
                  <c:v>88.163999999999987</c:v>
                </c:pt>
                <c:pt idx="84">
                  <c:v>117.47799999999998</c:v>
                </c:pt>
                <c:pt idx="85">
                  <c:v>130.072</c:v>
                </c:pt>
                <c:pt idx="86">
                  <c:v>93.633000000000038</c:v>
                </c:pt>
                <c:pt idx="87">
                  <c:v>66.63300000000001</c:v>
                </c:pt>
                <c:pt idx="88">
                  <c:v>90.192999999999984</c:v>
                </c:pt>
                <c:pt idx="89">
                  <c:v>113.93</c:v>
                </c:pt>
                <c:pt idx="90">
                  <c:v>117.10300000000001</c:v>
                </c:pt>
                <c:pt idx="91">
                  <c:v>107.18900000000002</c:v>
                </c:pt>
                <c:pt idx="92">
                  <c:v>130.98299999999998</c:v>
                </c:pt>
                <c:pt idx="93">
                  <c:v>129.53899999999999</c:v>
                </c:pt>
                <c:pt idx="94">
                  <c:v>128.15199999999999</c:v>
                </c:pt>
                <c:pt idx="95">
                  <c:v>125.05099999999999</c:v>
                </c:pt>
                <c:pt idx="96">
                  <c:v>127.74299999999999</c:v>
                </c:pt>
                <c:pt idx="97">
                  <c:v>127.44000000000003</c:v>
                </c:pt>
                <c:pt idx="98">
                  <c:v>125.47699999999998</c:v>
                </c:pt>
                <c:pt idx="99">
                  <c:v>128.29300000000001</c:v>
                </c:pt>
                <c:pt idx="100">
                  <c:v>128.64499999999998</c:v>
                </c:pt>
                <c:pt idx="101">
                  <c:v>122.46200000000002</c:v>
                </c:pt>
                <c:pt idx="102">
                  <c:v>122.07500000000002</c:v>
                </c:pt>
                <c:pt idx="103">
                  <c:v>126.31300000000002</c:v>
                </c:pt>
                <c:pt idx="104">
                  <c:v>129.44800000000001</c:v>
                </c:pt>
                <c:pt idx="105">
                  <c:v>129.31</c:v>
                </c:pt>
                <c:pt idx="106">
                  <c:v>117.345</c:v>
                </c:pt>
                <c:pt idx="107">
                  <c:v>117.43099999999998</c:v>
                </c:pt>
                <c:pt idx="108">
                  <c:v>112.785</c:v>
                </c:pt>
                <c:pt idx="109">
                  <c:v>117.42400000000004</c:v>
                </c:pt>
                <c:pt idx="110">
                  <c:v>120.90600000000001</c:v>
                </c:pt>
                <c:pt idx="111">
                  <c:v>108.577</c:v>
                </c:pt>
                <c:pt idx="112">
                  <c:v>118.63799999999998</c:v>
                </c:pt>
                <c:pt idx="113">
                  <c:v>116.37599999999998</c:v>
                </c:pt>
                <c:pt idx="114">
                  <c:v>120.32299999999998</c:v>
                </c:pt>
                <c:pt idx="115">
                  <c:v>119.12600000000003</c:v>
                </c:pt>
                <c:pt idx="116">
                  <c:v>120.88900000000004</c:v>
                </c:pt>
                <c:pt idx="117">
                  <c:v>121.99999999999997</c:v>
                </c:pt>
                <c:pt idx="118">
                  <c:v>115.59900000000002</c:v>
                </c:pt>
                <c:pt idx="119">
                  <c:v>106.17599999999999</c:v>
                </c:pt>
                <c:pt idx="120">
                  <c:v>105.42699999999999</c:v>
                </c:pt>
                <c:pt idx="121">
                  <c:v>109.80900000000003</c:v>
                </c:pt>
                <c:pt idx="122">
                  <c:v>106.74000000000004</c:v>
                </c:pt>
                <c:pt idx="123">
                  <c:v>109.51899999999998</c:v>
                </c:pt>
                <c:pt idx="124">
                  <c:v>103.48400000000001</c:v>
                </c:pt>
                <c:pt idx="125">
                  <c:v>104.55600000000004</c:v>
                </c:pt>
                <c:pt idx="126">
                  <c:v>104.70700000000002</c:v>
                </c:pt>
                <c:pt idx="127">
                  <c:v>101.62299999999996</c:v>
                </c:pt>
                <c:pt idx="128">
                  <c:v>102.54200000000003</c:v>
                </c:pt>
                <c:pt idx="129">
                  <c:v>104.33499999999998</c:v>
                </c:pt>
                <c:pt idx="130">
                  <c:v>108.24399999999997</c:v>
                </c:pt>
                <c:pt idx="131">
                  <c:v>105.11999999999998</c:v>
                </c:pt>
                <c:pt idx="132">
                  <c:v>105.45899999999997</c:v>
                </c:pt>
                <c:pt idx="133">
                  <c:v>105.108</c:v>
                </c:pt>
                <c:pt idx="134">
                  <c:v>104.61799999999999</c:v>
                </c:pt>
                <c:pt idx="135">
                  <c:v>105.00099999999998</c:v>
                </c:pt>
                <c:pt idx="136">
                  <c:v>106.20000000000002</c:v>
                </c:pt>
                <c:pt idx="137">
                  <c:v>103.81200000000001</c:v>
                </c:pt>
                <c:pt idx="138">
                  <c:v>105.18</c:v>
                </c:pt>
                <c:pt idx="139">
                  <c:v>104.82699999999997</c:v>
                </c:pt>
                <c:pt idx="140">
                  <c:v>103.58000000000001</c:v>
                </c:pt>
                <c:pt idx="141">
                  <c:v>101.33100000000002</c:v>
                </c:pt>
                <c:pt idx="142">
                  <c:v>105.25099999999998</c:v>
                </c:pt>
                <c:pt idx="143">
                  <c:v>108.46800000000002</c:v>
                </c:pt>
                <c:pt idx="144">
                  <c:v>103.75800000000001</c:v>
                </c:pt>
                <c:pt idx="145">
                  <c:v>106.77700000000002</c:v>
                </c:pt>
                <c:pt idx="146">
                  <c:v>101.79999999999998</c:v>
                </c:pt>
                <c:pt idx="147">
                  <c:v>93.632000000000033</c:v>
                </c:pt>
                <c:pt idx="148">
                  <c:v>105.76600000000002</c:v>
                </c:pt>
                <c:pt idx="149">
                  <c:v>105.30099999999999</c:v>
                </c:pt>
                <c:pt idx="150">
                  <c:v>104.73600000000002</c:v>
                </c:pt>
                <c:pt idx="151">
                  <c:v>107.35300000000001</c:v>
                </c:pt>
                <c:pt idx="152">
                  <c:v>112.55500000000004</c:v>
                </c:pt>
                <c:pt idx="153">
                  <c:v>116.55799999999999</c:v>
                </c:pt>
                <c:pt idx="154">
                  <c:v>106.80199999999999</c:v>
                </c:pt>
                <c:pt idx="155">
                  <c:v>104.56400000000002</c:v>
                </c:pt>
                <c:pt idx="156">
                  <c:v>102.00200000000001</c:v>
                </c:pt>
                <c:pt idx="157">
                  <c:v>108.58000000000001</c:v>
                </c:pt>
                <c:pt idx="158">
                  <c:v>110.66600000000003</c:v>
                </c:pt>
                <c:pt idx="159">
                  <c:v>112.21600000000001</c:v>
                </c:pt>
                <c:pt idx="160">
                  <c:v>108.53400000000002</c:v>
                </c:pt>
                <c:pt idx="161">
                  <c:v>105.31100000000001</c:v>
                </c:pt>
                <c:pt idx="162">
                  <c:v>112.87200000000001</c:v>
                </c:pt>
                <c:pt idx="163">
                  <c:v>110.57300000000004</c:v>
                </c:pt>
                <c:pt idx="164">
                  <c:v>110.84100000000001</c:v>
                </c:pt>
                <c:pt idx="165">
                  <c:v>116.78099999999998</c:v>
                </c:pt>
                <c:pt idx="166">
                  <c:v>118.27099999999999</c:v>
                </c:pt>
                <c:pt idx="167">
                  <c:v>134.66899999999998</c:v>
                </c:pt>
                <c:pt idx="168">
                  <c:v>135.77699999999999</c:v>
                </c:pt>
                <c:pt idx="169">
                  <c:v>123.43399999999997</c:v>
                </c:pt>
                <c:pt idx="170">
                  <c:v>115.35399999999998</c:v>
                </c:pt>
                <c:pt idx="171">
                  <c:v>115.18800000000002</c:v>
                </c:pt>
                <c:pt idx="172">
                  <c:v>122.51300000000003</c:v>
                </c:pt>
                <c:pt idx="173">
                  <c:v>132.48299999999998</c:v>
                </c:pt>
                <c:pt idx="174">
                  <c:v>136.98000000000002</c:v>
                </c:pt>
                <c:pt idx="175">
                  <c:v>135.50200000000001</c:v>
                </c:pt>
                <c:pt idx="176">
                  <c:v>131.35900000000001</c:v>
                </c:pt>
                <c:pt idx="177">
                  <c:v>130.43299999999999</c:v>
                </c:pt>
                <c:pt idx="178">
                  <c:v>131.684</c:v>
                </c:pt>
                <c:pt idx="179">
                  <c:v>127.41400000000002</c:v>
                </c:pt>
                <c:pt idx="180">
                  <c:v>126.078</c:v>
                </c:pt>
                <c:pt idx="181">
                  <c:v>124.34400000000002</c:v>
                </c:pt>
                <c:pt idx="182">
                  <c:v>123.38800000000001</c:v>
                </c:pt>
                <c:pt idx="183">
                  <c:v>118.37899999999999</c:v>
                </c:pt>
                <c:pt idx="184">
                  <c:v>126.64600000000002</c:v>
                </c:pt>
                <c:pt idx="185">
                  <c:v>122.41000000000003</c:v>
                </c:pt>
                <c:pt idx="186">
                  <c:v>121.67899999999997</c:v>
                </c:pt>
                <c:pt idx="187">
                  <c:v>115.322</c:v>
                </c:pt>
                <c:pt idx="188">
                  <c:v>120.47899999999998</c:v>
                </c:pt>
                <c:pt idx="189">
                  <c:v>124.36800000000002</c:v>
                </c:pt>
                <c:pt idx="190">
                  <c:v>116.71600000000001</c:v>
                </c:pt>
                <c:pt idx="191">
                  <c:v>116.28299999999996</c:v>
                </c:pt>
                <c:pt idx="192">
                  <c:v>129.28199999999998</c:v>
                </c:pt>
                <c:pt idx="193">
                  <c:v>125.65300000000002</c:v>
                </c:pt>
                <c:pt idx="194">
                  <c:v>127.52100000000002</c:v>
                </c:pt>
                <c:pt idx="195">
                  <c:v>125.11499999999998</c:v>
                </c:pt>
                <c:pt idx="196">
                  <c:v>118.50699999999998</c:v>
                </c:pt>
                <c:pt idx="197">
                  <c:v>120.57499999999999</c:v>
                </c:pt>
                <c:pt idx="198">
                  <c:v>112.65000000000003</c:v>
                </c:pt>
                <c:pt idx="199">
                  <c:v>119.50999999999999</c:v>
                </c:pt>
                <c:pt idx="200">
                  <c:v>105.74400000000003</c:v>
                </c:pt>
                <c:pt idx="201">
                  <c:v>97.019000000000034</c:v>
                </c:pt>
                <c:pt idx="202">
                  <c:v>100.79199999999997</c:v>
                </c:pt>
                <c:pt idx="203">
                  <c:v>101.45400000000004</c:v>
                </c:pt>
                <c:pt idx="204">
                  <c:v>111.53</c:v>
                </c:pt>
                <c:pt idx="205">
                  <c:v>134.58000000000001</c:v>
                </c:pt>
                <c:pt idx="206">
                  <c:v>89.086000000000013</c:v>
                </c:pt>
                <c:pt idx="207">
                  <c:v>93.825999999999993</c:v>
                </c:pt>
                <c:pt idx="208">
                  <c:v>103.27700000000002</c:v>
                </c:pt>
                <c:pt idx="209">
                  <c:v>97.702000000000027</c:v>
                </c:pt>
                <c:pt idx="210">
                  <c:v>113.72399999999999</c:v>
                </c:pt>
                <c:pt idx="211">
                  <c:v>110.36200000000002</c:v>
                </c:pt>
                <c:pt idx="212">
                  <c:v>103.321</c:v>
                </c:pt>
                <c:pt idx="213">
                  <c:v>108.1</c:v>
                </c:pt>
                <c:pt idx="214">
                  <c:v>111.69800000000001</c:v>
                </c:pt>
                <c:pt idx="215">
                  <c:v>114.99200000000002</c:v>
                </c:pt>
                <c:pt idx="216">
                  <c:v>107.05700000000002</c:v>
                </c:pt>
                <c:pt idx="217">
                  <c:v>107.78399999999996</c:v>
                </c:pt>
                <c:pt idx="218">
                  <c:v>107.86100000000002</c:v>
                </c:pt>
                <c:pt idx="219">
                  <c:v>107.48500000000001</c:v>
                </c:pt>
                <c:pt idx="220">
                  <c:v>121.65299999999999</c:v>
                </c:pt>
                <c:pt idx="221">
                  <c:v>119.95799999999997</c:v>
                </c:pt>
                <c:pt idx="222">
                  <c:v>110.126</c:v>
                </c:pt>
                <c:pt idx="223">
                  <c:v>115.64399999999998</c:v>
                </c:pt>
                <c:pt idx="224">
                  <c:v>101.22000000000003</c:v>
                </c:pt>
                <c:pt idx="225">
                  <c:v>79.574000000000012</c:v>
                </c:pt>
                <c:pt idx="226">
                  <c:v>87.873000000000019</c:v>
                </c:pt>
                <c:pt idx="227">
                  <c:v>90.43199999999996</c:v>
                </c:pt>
                <c:pt idx="228">
                  <c:v>103.61800000000002</c:v>
                </c:pt>
                <c:pt idx="229">
                  <c:v>102.15700000000001</c:v>
                </c:pt>
                <c:pt idx="230">
                  <c:v>112.89600000000002</c:v>
                </c:pt>
                <c:pt idx="231">
                  <c:v>109.59799999999998</c:v>
                </c:pt>
                <c:pt idx="232">
                  <c:v>112.75299999999999</c:v>
                </c:pt>
                <c:pt idx="233">
                  <c:v>82.107000000000028</c:v>
                </c:pt>
                <c:pt idx="234">
                  <c:v>84.56800000000004</c:v>
                </c:pt>
                <c:pt idx="235">
                  <c:v>102.13899999999998</c:v>
                </c:pt>
                <c:pt idx="236">
                  <c:v>102.65900000000002</c:v>
                </c:pt>
                <c:pt idx="237">
                  <c:v>91.74199999999999</c:v>
                </c:pt>
                <c:pt idx="238">
                  <c:v>117.196</c:v>
                </c:pt>
                <c:pt idx="239">
                  <c:v>113.846</c:v>
                </c:pt>
                <c:pt idx="240">
                  <c:v>129.44200000000001</c:v>
                </c:pt>
                <c:pt idx="241">
                  <c:v>116.04799999999997</c:v>
                </c:pt>
                <c:pt idx="242">
                  <c:v>104.77199999999999</c:v>
                </c:pt>
                <c:pt idx="243">
                  <c:v>92.271999999999963</c:v>
                </c:pt>
                <c:pt idx="244">
                  <c:v>96.550999999999988</c:v>
                </c:pt>
                <c:pt idx="245">
                  <c:v>84.619</c:v>
                </c:pt>
                <c:pt idx="246">
                  <c:v>95.104000000000013</c:v>
                </c:pt>
                <c:pt idx="247">
                  <c:v>109.37100000000001</c:v>
                </c:pt>
                <c:pt idx="248">
                  <c:v>106.03999999999999</c:v>
                </c:pt>
                <c:pt idx="249">
                  <c:v>109.39099999999999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5-41EB-8091-31BB5DD45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vw!$C$51</c:f>
              <c:strCache>
                <c:ptCount val="1"/>
                <c:pt idx="0">
                  <c:v>VW 3 1/2 PERP nc-30-VW 4 5/8 PERP nc-28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vw!$F$31:$IU$31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44004</c:v>
                </c:pt>
                <c:pt idx="2">
                  <c:v>44001</c:v>
                </c:pt>
                <c:pt idx="3">
                  <c:v>44000</c:v>
                </c:pt>
                <c:pt idx="4">
                  <c:v>43999</c:v>
                </c:pt>
                <c:pt idx="5">
                  <c:v>43998</c:v>
                </c:pt>
                <c:pt idx="6">
                  <c:v>43997</c:v>
                </c:pt>
                <c:pt idx="7">
                  <c:v>43994</c:v>
                </c:pt>
                <c:pt idx="8">
                  <c:v>43993</c:v>
                </c:pt>
                <c:pt idx="9">
                  <c:v>43992</c:v>
                </c:pt>
                <c:pt idx="10">
                  <c:v>43991</c:v>
                </c:pt>
                <c:pt idx="11">
                  <c:v>43990</c:v>
                </c:pt>
                <c:pt idx="12">
                  <c:v>43987</c:v>
                </c:pt>
                <c:pt idx="13">
                  <c:v>43986</c:v>
                </c:pt>
                <c:pt idx="14">
                  <c:v>43985</c:v>
                </c:pt>
                <c:pt idx="15">
                  <c:v>43984</c:v>
                </c:pt>
                <c:pt idx="16">
                  <c:v>43983</c:v>
                </c:pt>
                <c:pt idx="17">
                  <c:v>43980</c:v>
                </c:pt>
                <c:pt idx="18">
                  <c:v>43979</c:v>
                </c:pt>
                <c:pt idx="19">
                  <c:v>43978</c:v>
                </c:pt>
                <c:pt idx="20">
                  <c:v>43977</c:v>
                </c:pt>
                <c:pt idx="21">
                  <c:v>43973</c:v>
                </c:pt>
                <c:pt idx="22">
                  <c:v>43972</c:v>
                </c:pt>
                <c:pt idx="23">
                  <c:v>43971</c:v>
                </c:pt>
                <c:pt idx="24">
                  <c:v>43970</c:v>
                </c:pt>
                <c:pt idx="25">
                  <c:v>43969</c:v>
                </c:pt>
                <c:pt idx="26">
                  <c:v>43966</c:v>
                </c:pt>
                <c:pt idx="27">
                  <c:v>43965</c:v>
                </c:pt>
                <c:pt idx="28">
                  <c:v>43964</c:v>
                </c:pt>
                <c:pt idx="29">
                  <c:v>43963</c:v>
                </c:pt>
                <c:pt idx="30">
                  <c:v>43962</c:v>
                </c:pt>
                <c:pt idx="31">
                  <c:v>43958</c:v>
                </c:pt>
                <c:pt idx="32">
                  <c:v>43957</c:v>
                </c:pt>
                <c:pt idx="33">
                  <c:v>43956</c:v>
                </c:pt>
                <c:pt idx="34">
                  <c:v>43955</c:v>
                </c:pt>
                <c:pt idx="35">
                  <c:v>43952</c:v>
                </c:pt>
                <c:pt idx="36">
                  <c:v>43951</c:v>
                </c:pt>
                <c:pt idx="37">
                  <c:v>43950</c:v>
                </c:pt>
                <c:pt idx="38">
                  <c:v>43949</c:v>
                </c:pt>
                <c:pt idx="39">
                  <c:v>43948</c:v>
                </c:pt>
                <c:pt idx="40">
                  <c:v>43945</c:v>
                </c:pt>
                <c:pt idx="41">
                  <c:v>43944</c:v>
                </c:pt>
                <c:pt idx="42">
                  <c:v>43943</c:v>
                </c:pt>
                <c:pt idx="43">
                  <c:v>43942</c:v>
                </c:pt>
                <c:pt idx="44">
                  <c:v>43941</c:v>
                </c:pt>
                <c:pt idx="45">
                  <c:v>43938</c:v>
                </c:pt>
                <c:pt idx="46">
                  <c:v>43937</c:v>
                </c:pt>
                <c:pt idx="47">
                  <c:v>43936</c:v>
                </c:pt>
                <c:pt idx="48">
                  <c:v>43935</c:v>
                </c:pt>
                <c:pt idx="49">
                  <c:v>43930</c:v>
                </c:pt>
                <c:pt idx="50">
                  <c:v>43929</c:v>
                </c:pt>
                <c:pt idx="51">
                  <c:v>43928</c:v>
                </c:pt>
                <c:pt idx="52">
                  <c:v>43927</c:v>
                </c:pt>
                <c:pt idx="53">
                  <c:v>43924</c:v>
                </c:pt>
                <c:pt idx="54">
                  <c:v>43923</c:v>
                </c:pt>
                <c:pt idx="55">
                  <c:v>43922</c:v>
                </c:pt>
                <c:pt idx="56">
                  <c:v>43921</c:v>
                </c:pt>
                <c:pt idx="57">
                  <c:v>43920</c:v>
                </c:pt>
                <c:pt idx="58">
                  <c:v>43917</c:v>
                </c:pt>
                <c:pt idx="59">
                  <c:v>43916</c:v>
                </c:pt>
                <c:pt idx="60">
                  <c:v>43915</c:v>
                </c:pt>
                <c:pt idx="61">
                  <c:v>43914</c:v>
                </c:pt>
                <c:pt idx="62">
                  <c:v>43913</c:v>
                </c:pt>
                <c:pt idx="63">
                  <c:v>43910</c:v>
                </c:pt>
                <c:pt idx="64">
                  <c:v>43909</c:v>
                </c:pt>
                <c:pt idx="65">
                  <c:v>43908</c:v>
                </c:pt>
                <c:pt idx="66">
                  <c:v>43907</c:v>
                </c:pt>
                <c:pt idx="67">
                  <c:v>43906</c:v>
                </c:pt>
                <c:pt idx="68">
                  <c:v>43903</c:v>
                </c:pt>
                <c:pt idx="69">
                  <c:v>43902</c:v>
                </c:pt>
                <c:pt idx="70">
                  <c:v>43901</c:v>
                </c:pt>
                <c:pt idx="71">
                  <c:v>43900</c:v>
                </c:pt>
                <c:pt idx="72">
                  <c:v>43899</c:v>
                </c:pt>
                <c:pt idx="73">
                  <c:v>43896</c:v>
                </c:pt>
                <c:pt idx="74">
                  <c:v>43895</c:v>
                </c:pt>
                <c:pt idx="75">
                  <c:v>43894</c:v>
                </c:pt>
                <c:pt idx="76">
                  <c:v>43893</c:v>
                </c:pt>
                <c:pt idx="77">
                  <c:v>43892</c:v>
                </c:pt>
                <c:pt idx="78">
                  <c:v>43889</c:v>
                </c:pt>
                <c:pt idx="79">
                  <c:v>43888</c:v>
                </c:pt>
                <c:pt idx="80">
                  <c:v>43887</c:v>
                </c:pt>
                <c:pt idx="81">
                  <c:v>43886</c:v>
                </c:pt>
                <c:pt idx="82">
                  <c:v>43885</c:v>
                </c:pt>
                <c:pt idx="83">
                  <c:v>43882</c:v>
                </c:pt>
                <c:pt idx="84">
                  <c:v>43881</c:v>
                </c:pt>
                <c:pt idx="85">
                  <c:v>43880</c:v>
                </c:pt>
                <c:pt idx="86">
                  <c:v>43879</c:v>
                </c:pt>
                <c:pt idx="87">
                  <c:v>43878</c:v>
                </c:pt>
                <c:pt idx="88">
                  <c:v>43875</c:v>
                </c:pt>
                <c:pt idx="89">
                  <c:v>43874</c:v>
                </c:pt>
                <c:pt idx="90">
                  <c:v>43873</c:v>
                </c:pt>
                <c:pt idx="91">
                  <c:v>43872</c:v>
                </c:pt>
                <c:pt idx="92">
                  <c:v>43871</c:v>
                </c:pt>
                <c:pt idx="93">
                  <c:v>43868</c:v>
                </c:pt>
                <c:pt idx="94">
                  <c:v>43867</c:v>
                </c:pt>
                <c:pt idx="95">
                  <c:v>43866</c:v>
                </c:pt>
                <c:pt idx="96">
                  <c:v>43865</c:v>
                </c:pt>
                <c:pt idx="97">
                  <c:v>43864</c:v>
                </c:pt>
                <c:pt idx="98">
                  <c:v>43861</c:v>
                </c:pt>
                <c:pt idx="99">
                  <c:v>43860</c:v>
                </c:pt>
                <c:pt idx="100">
                  <c:v>43859</c:v>
                </c:pt>
                <c:pt idx="101">
                  <c:v>43858</c:v>
                </c:pt>
                <c:pt idx="102">
                  <c:v>43857</c:v>
                </c:pt>
                <c:pt idx="103">
                  <c:v>43854</c:v>
                </c:pt>
                <c:pt idx="104">
                  <c:v>43853</c:v>
                </c:pt>
                <c:pt idx="105">
                  <c:v>43852</c:v>
                </c:pt>
                <c:pt idx="106">
                  <c:v>43851</c:v>
                </c:pt>
                <c:pt idx="107">
                  <c:v>43850</c:v>
                </c:pt>
                <c:pt idx="108">
                  <c:v>43847</c:v>
                </c:pt>
                <c:pt idx="109">
                  <c:v>43846</c:v>
                </c:pt>
                <c:pt idx="110">
                  <c:v>43845</c:v>
                </c:pt>
                <c:pt idx="111">
                  <c:v>43844</c:v>
                </c:pt>
                <c:pt idx="112">
                  <c:v>43843</c:v>
                </c:pt>
                <c:pt idx="113">
                  <c:v>43840</c:v>
                </c:pt>
                <c:pt idx="114">
                  <c:v>43839</c:v>
                </c:pt>
                <c:pt idx="115">
                  <c:v>43838</c:v>
                </c:pt>
                <c:pt idx="116">
                  <c:v>43837</c:v>
                </c:pt>
                <c:pt idx="117">
                  <c:v>43836</c:v>
                </c:pt>
                <c:pt idx="118">
                  <c:v>43833</c:v>
                </c:pt>
                <c:pt idx="119">
                  <c:v>43832</c:v>
                </c:pt>
                <c:pt idx="120">
                  <c:v>43830</c:v>
                </c:pt>
                <c:pt idx="121">
                  <c:v>43829</c:v>
                </c:pt>
                <c:pt idx="122">
                  <c:v>43826</c:v>
                </c:pt>
                <c:pt idx="123">
                  <c:v>43823</c:v>
                </c:pt>
                <c:pt idx="124">
                  <c:v>43822</c:v>
                </c:pt>
                <c:pt idx="125">
                  <c:v>43819</c:v>
                </c:pt>
                <c:pt idx="126">
                  <c:v>43818</c:v>
                </c:pt>
                <c:pt idx="127">
                  <c:v>43817</c:v>
                </c:pt>
                <c:pt idx="128">
                  <c:v>43816</c:v>
                </c:pt>
                <c:pt idx="129">
                  <c:v>43815</c:v>
                </c:pt>
                <c:pt idx="130">
                  <c:v>43812</c:v>
                </c:pt>
                <c:pt idx="131">
                  <c:v>43811</c:v>
                </c:pt>
                <c:pt idx="132">
                  <c:v>43810</c:v>
                </c:pt>
                <c:pt idx="133">
                  <c:v>43809</c:v>
                </c:pt>
                <c:pt idx="134">
                  <c:v>43808</c:v>
                </c:pt>
                <c:pt idx="135">
                  <c:v>43805</c:v>
                </c:pt>
                <c:pt idx="136">
                  <c:v>43804</c:v>
                </c:pt>
                <c:pt idx="137">
                  <c:v>43803</c:v>
                </c:pt>
                <c:pt idx="138">
                  <c:v>43802</c:v>
                </c:pt>
                <c:pt idx="139">
                  <c:v>43801</c:v>
                </c:pt>
                <c:pt idx="140">
                  <c:v>43798</c:v>
                </c:pt>
                <c:pt idx="141">
                  <c:v>43797</c:v>
                </c:pt>
                <c:pt idx="142">
                  <c:v>43796</c:v>
                </c:pt>
                <c:pt idx="143">
                  <c:v>43795</c:v>
                </c:pt>
                <c:pt idx="144">
                  <c:v>43794</c:v>
                </c:pt>
                <c:pt idx="145">
                  <c:v>43791</c:v>
                </c:pt>
                <c:pt idx="146">
                  <c:v>43790</c:v>
                </c:pt>
                <c:pt idx="147">
                  <c:v>43789</c:v>
                </c:pt>
                <c:pt idx="148">
                  <c:v>43788</c:v>
                </c:pt>
                <c:pt idx="149">
                  <c:v>43787</c:v>
                </c:pt>
                <c:pt idx="150">
                  <c:v>43784</c:v>
                </c:pt>
                <c:pt idx="151">
                  <c:v>43783</c:v>
                </c:pt>
                <c:pt idx="152">
                  <c:v>43782</c:v>
                </c:pt>
                <c:pt idx="153">
                  <c:v>43781</c:v>
                </c:pt>
                <c:pt idx="154">
                  <c:v>43780</c:v>
                </c:pt>
                <c:pt idx="155">
                  <c:v>43777</c:v>
                </c:pt>
                <c:pt idx="156">
                  <c:v>43776</c:v>
                </c:pt>
                <c:pt idx="157">
                  <c:v>43775</c:v>
                </c:pt>
                <c:pt idx="158">
                  <c:v>43774</c:v>
                </c:pt>
                <c:pt idx="159">
                  <c:v>43773</c:v>
                </c:pt>
                <c:pt idx="160">
                  <c:v>43770</c:v>
                </c:pt>
                <c:pt idx="161">
                  <c:v>43769</c:v>
                </c:pt>
                <c:pt idx="162">
                  <c:v>43768</c:v>
                </c:pt>
                <c:pt idx="163">
                  <c:v>43767</c:v>
                </c:pt>
                <c:pt idx="164">
                  <c:v>43766</c:v>
                </c:pt>
                <c:pt idx="165">
                  <c:v>43763</c:v>
                </c:pt>
                <c:pt idx="166">
                  <c:v>43762</c:v>
                </c:pt>
                <c:pt idx="167">
                  <c:v>43761</c:v>
                </c:pt>
                <c:pt idx="168">
                  <c:v>43760</c:v>
                </c:pt>
                <c:pt idx="169">
                  <c:v>43759</c:v>
                </c:pt>
                <c:pt idx="170">
                  <c:v>43756</c:v>
                </c:pt>
                <c:pt idx="171">
                  <c:v>43755</c:v>
                </c:pt>
                <c:pt idx="172">
                  <c:v>43754</c:v>
                </c:pt>
                <c:pt idx="173">
                  <c:v>43753</c:v>
                </c:pt>
                <c:pt idx="174">
                  <c:v>43752</c:v>
                </c:pt>
                <c:pt idx="175">
                  <c:v>43749</c:v>
                </c:pt>
                <c:pt idx="176">
                  <c:v>43748</c:v>
                </c:pt>
                <c:pt idx="177">
                  <c:v>43747</c:v>
                </c:pt>
                <c:pt idx="178">
                  <c:v>43746</c:v>
                </c:pt>
                <c:pt idx="179">
                  <c:v>43745</c:v>
                </c:pt>
                <c:pt idx="180">
                  <c:v>43742</c:v>
                </c:pt>
                <c:pt idx="181">
                  <c:v>43741</c:v>
                </c:pt>
                <c:pt idx="182">
                  <c:v>43740</c:v>
                </c:pt>
                <c:pt idx="183">
                  <c:v>43739</c:v>
                </c:pt>
                <c:pt idx="184">
                  <c:v>43738</c:v>
                </c:pt>
                <c:pt idx="185">
                  <c:v>43735</c:v>
                </c:pt>
                <c:pt idx="186">
                  <c:v>43734</c:v>
                </c:pt>
                <c:pt idx="187">
                  <c:v>43733</c:v>
                </c:pt>
                <c:pt idx="188">
                  <c:v>43732</c:v>
                </c:pt>
                <c:pt idx="189">
                  <c:v>43731</c:v>
                </c:pt>
                <c:pt idx="190">
                  <c:v>43728</c:v>
                </c:pt>
                <c:pt idx="191">
                  <c:v>43727</c:v>
                </c:pt>
                <c:pt idx="192">
                  <c:v>43726</c:v>
                </c:pt>
                <c:pt idx="193">
                  <c:v>43725</c:v>
                </c:pt>
                <c:pt idx="194">
                  <c:v>43724</c:v>
                </c:pt>
                <c:pt idx="195">
                  <c:v>43721</c:v>
                </c:pt>
                <c:pt idx="196">
                  <c:v>43720</c:v>
                </c:pt>
                <c:pt idx="197">
                  <c:v>43719</c:v>
                </c:pt>
                <c:pt idx="198">
                  <c:v>43718</c:v>
                </c:pt>
                <c:pt idx="199">
                  <c:v>43717</c:v>
                </c:pt>
                <c:pt idx="200">
                  <c:v>43714</c:v>
                </c:pt>
                <c:pt idx="201">
                  <c:v>43713</c:v>
                </c:pt>
                <c:pt idx="202">
                  <c:v>43712</c:v>
                </c:pt>
                <c:pt idx="203">
                  <c:v>43711</c:v>
                </c:pt>
                <c:pt idx="204">
                  <c:v>43710</c:v>
                </c:pt>
                <c:pt idx="205">
                  <c:v>43707</c:v>
                </c:pt>
                <c:pt idx="206">
                  <c:v>43706</c:v>
                </c:pt>
                <c:pt idx="207">
                  <c:v>43705</c:v>
                </c:pt>
                <c:pt idx="208">
                  <c:v>43704</c:v>
                </c:pt>
                <c:pt idx="209">
                  <c:v>43700</c:v>
                </c:pt>
                <c:pt idx="210">
                  <c:v>43699</c:v>
                </c:pt>
                <c:pt idx="211">
                  <c:v>43698</c:v>
                </c:pt>
                <c:pt idx="212">
                  <c:v>43697</c:v>
                </c:pt>
                <c:pt idx="213">
                  <c:v>43696</c:v>
                </c:pt>
                <c:pt idx="214">
                  <c:v>43693</c:v>
                </c:pt>
                <c:pt idx="215">
                  <c:v>43692</c:v>
                </c:pt>
                <c:pt idx="216">
                  <c:v>43691</c:v>
                </c:pt>
                <c:pt idx="217">
                  <c:v>43690</c:v>
                </c:pt>
                <c:pt idx="218">
                  <c:v>43689</c:v>
                </c:pt>
                <c:pt idx="219">
                  <c:v>43686</c:v>
                </c:pt>
                <c:pt idx="220">
                  <c:v>43685</c:v>
                </c:pt>
                <c:pt idx="221">
                  <c:v>43684</c:v>
                </c:pt>
                <c:pt idx="222">
                  <c:v>43683</c:v>
                </c:pt>
                <c:pt idx="223">
                  <c:v>43682</c:v>
                </c:pt>
                <c:pt idx="224">
                  <c:v>43679</c:v>
                </c:pt>
                <c:pt idx="225">
                  <c:v>43678</c:v>
                </c:pt>
                <c:pt idx="226">
                  <c:v>43677</c:v>
                </c:pt>
                <c:pt idx="227">
                  <c:v>43676</c:v>
                </c:pt>
                <c:pt idx="228">
                  <c:v>43675</c:v>
                </c:pt>
                <c:pt idx="229">
                  <c:v>43672</c:v>
                </c:pt>
                <c:pt idx="230">
                  <c:v>43671</c:v>
                </c:pt>
                <c:pt idx="231">
                  <c:v>43670</c:v>
                </c:pt>
                <c:pt idx="232">
                  <c:v>43669</c:v>
                </c:pt>
                <c:pt idx="233">
                  <c:v>43668</c:v>
                </c:pt>
                <c:pt idx="234">
                  <c:v>43665</c:v>
                </c:pt>
                <c:pt idx="235">
                  <c:v>43664</c:v>
                </c:pt>
                <c:pt idx="236">
                  <c:v>43663</c:v>
                </c:pt>
                <c:pt idx="237">
                  <c:v>43662</c:v>
                </c:pt>
                <c:pt idx="238">
                  <c:v>43661</c:v>
                </c:pt>
                <c:pt idx="239">
                  <c:v>43658</c:v>
                </c:pt>
                <c:pt idx="240">
                  <c:v>43657</c:v>
                </c:pt>
                <c:pt idx="241">
                  <c:v>43656</c:v>
                </c:pt>
                <c:pt idx="242">
                  <c:v>43655</c:v>
                </c:pt>
                <c:pt idx="243">
                  <c:v>43654</c:v>
                </c:pt>
                <c:pt idx="244">
                  <c:v>43651</c:v>
                </c:pt>
                <c:pt idx="245">
                  <c:v>43650</c:v>
                </c:pt>
                <c:pt idx="246">
                  <c:v>43649</c:v>
                </c:pt>
                <c:pt idx="247">
                  <c:v>43648</c:v>
                </c:pt>
                <c:pt idx="248">
                  <c:v>43647</c:v>
                </c:pt>
                <c:pt idx="249">
                  <c:v>43644</c:v>
                </c:pt>
              </c:numCache>
            </c:numRef>
          </c:cat>
          <c:val>
            <c:numRef>
              <c:f>vw!$F$51:$IU$51</c:f>
              <c:numCache>
                <c:formatCode>0</c:formatCode>
                <c:ptCount val="250"/>
                <c:pt idx="0">
                  <c:v>-17.363999999999976</c:v>
                </c:pt>
                <c:pt idx="1">
                  <c:v>-25.033999999999992</c:v>
                </c:pt>
                <c:pt idx="2">
                  <c:v>-21.254000000000019</c:v>
                </c:pt>
                <c:pt idx="3">
                  <c:v>-26.826000000000022</c:v>
                </c:pt>
                <c:pt idx="4">
                  <c:v>-33.399999999999977</c:v>
                </c:pt>
                <c:pt idx="5">
                  <c:v>-36.543000000000006</c:v>
                </c:pt>
                <c:pt idx="6">
                  <c:v>-41.24799999999999</c:v>
                </c:pt>
                <c:pt idx="7">
                  <c:v>-42.900000000000034</c:v>
                </c:pt>
                <c:pt idx="8">
                  <c:v>-30.274999999999977</c:v>
                </c:pt>
                <c:pt idx="9">
                  <c:v>-44.353999999999985</c:v>
                </c:pt>
                <c:pt idx="10">
                  <c:v>-32.375999999999976</c:v>
                </c:pt>
                <c:pt idx="11">
                  <c:v>-37.828999999999951</c:v>
                </c:pt>
                <c:pt idx="12">
                  <c:v>-31.587999999999965</c:v>
                </c:pt>
                <c:pt idx="13">
                  <c:v>-10.218999999999994</c:v>
                </c:pt>
                <c:pt idx="14">
                  <c:v>-29.402999999999963</c:v>
                </c:pt>
                <c:pt idx="15">
                  <c:v>-20.242999999999995</c:v>
                </c:pt>
                <c:pt idx="16">
                  <c:v>-50.107000000000028</c:v>
                </c:pt>
                <c:pt idx="17">
                  <c:v>-44.283000000000015</c:v>
                </c:pt>
                <c:pt idx="18">
                  <c:v>-43.801999999999964</c:v>
                </c:pt>
                <c:pt idx="19">
                  <c:v>-19.486000000000047</c:v>
                </c:pt>
                <c:pt idx="20">
                  <c:v>1.0470000000000255</c:v>
                </c:pt>
                <c:pt idx="21">
                  <c:v>-27.641999999999996</c:v>
                </c:pt>
                <c:pt idx="22">
                  <c:v>-19.64100000000002</c:v>
                </c:pt>
                <c:pt idx="23">
                  <c:v>-37.198000000000036</c:v>
                </c:pt>
                <c:pt idx="24">
                  <c:v>-44.517999999999972</c:v>
                </c:pt>
                <c:pt idx="25">
                  <c:v>-50.22399999999999</c:v>
                </c:pt>
                <c:pt idx="26">
                  <c:v>-45.346000000000004</c:v>
                </c:pt>
                <c:pt idx="27">
                  <c:v>-34.846000000000004</c:v>
                </c:pt>
                <c:pt idx="28">
                  <c:v>-38.322000000000003</c:v>
                </c:pt>
                <c:pt idx="29">
                  <c:v>-47.495000000000005</c:v>
                </c:pt>
                <c:pt idx="30">
                  <c:v>-50.687999999999988</c:v>
                </c:pt>
                <c:pt idx="31">
                  <c:v>-46.697999999999979</c:v>
                </c:pt>
                <c:pt idx="32">
                  <c:v>-44.555000000000007</c:v>
                </c:pt>
                <c:pt idx="33">
                  <c:v>-37.713000000000022</c:v>
                </c:pt>
                <c:pt idx="34">
                  <c:v>-48.15100000000001</c:v>
                </c:pt>
                <c:pt idx="35">
                  <c:v>-58.350999999999999</c:v>
                </c:pt>
                <c:pt idx="36">
                  <c:v>-65.757999999999981</c:v>
                </c:pt>
                <c:pt idx="37">
                  <c:v>-61.851999999999975</c:v>
                </c:pt>
                <c:pt idx="38">
                  <c:v>-57.873999999999967</c:v>
                </c:pt>
                <c:pt idx="39">
                  <c:v>-57.338999999999999</c:v>
                </c:pt>
                <c:pt idx="40">
                  <c:v>-55.730000000000018</c:v>
                </c:pt>
                <c:pt idx="41">
                  <c:v>-58.238999999999976</c:v>
                </c:pt>
                <c:pt idx="42">
                  <c:v>-53.420999999999992</c:v>
                </c:pt>
                <c:pt idx="43">
                  <c:v>-57.251000000000033</c:v>
                </c:pt>
                <c:pt idx="44">
                  <c:v>-79.822000000000003</c:v>
                </c:pt>
                <c:pt idx="45">
                  <c:v>-61.990000000000009</c:v>
                </c:pt>
                <c:pt idx="46">
                  <c:v>-56.299000000000035</c:v>
                </c:pt>
                <c:pt idx="47">
                  <c:v>-52.685999999999979</c:v>
                </c:pt>
                <c:pt idx="48">
                  <c:v>-24.007000000000005</c:v>
                </c:pt>
                <c:pt idx="49">
                  <c:v>-37.802999999999997</c:v>
                </c:pt>
                <c:pt idx="50">
                  <c:v>-6.2069999999999936</c:v>
                </c:pt>
                <c:pt idx="51">
                  <c:v>-36.936000000000035</c:v>
                </c:pt>
                <c:pt idx="52">
                  <c:v>-53.007000000000062</c:v>
                </c:pt>
                <c:pt idx="53">
                  <c:v>-35.273000000000025</c:v>
                </c:pt>
                <c:pt idx="54">
                  <c:v>-22.776999999999987</c:v>
                </c:pt>
                <c:pt idx="55">
                  <c:v>-36.728999999999985</c:v>
                </c:pt>
                <c:pt idx="56">
                  <c:v>-27.634000000000015</c:v>
                </c:pt>
                <c:pt idx="57">
                  <c:v>15.613999999999976</c:v>
                </c:pt>
                <c:pt idx="58">
                  <c:v>27.694999999999936</c:v>
                </c:pt>
                <c:pt idx="59">
                  <c:v>-8.97199999999998</c:v>
                </c:pt>
                <c:pt idx="60">
                  <c:v>2.1949999999999363</c:v>
                </c:pt>
                <c:pt idx="61">
                  <c:v>-47.932999999999993</c:v>
                </c:pt>
                <c:pt idx="62">
                  <c:v>-58.421000000000049</c:v>
                </c:pt>
                <c:pt idx="63">
                  <c:v>-57.269000000000005</c:v>
                </c:pt>
                <c:pt idx="64">
                  <c:v>-37.534999999999968</c:v>
                </c:pt>
                <c:pt idx="65">
                  <c:v>-25.533999999999992</c:v>
                </c:pt>
                <c:pt idx="66">
                  <c:v>-40.426000000000045</c:v>
                </c:pt>
                <c:pt idx="67">
                  <c:v>-46.547999999999945</c:v>
                </c:pt>
                <c:pt idx="68">
                  <c:v>-5.8160000000000309</c:v>
                </c:pt>
                <c:pt idx="69">
                  <c:v>108.755</c:v>
                </c:pt>
                <c:pt idx="70">
                  <c:v>57.358000000000061</c:v>
                </c:pt>
                <c:pt idx="71">
                  <c:v>-5.2809999999999491</c:v>
                </c:pt>
                <c:pt idx="72">
                  <c:v>84.540000000000077</c:v>
                </c:pt>
                <c:pt idx="73">
                  <c:v>13.646999999999935</c:v>
                </c:pt>
                <c:pt idx="74">
                  <c:v>-30.34800000000007</c:v>
                </c:pt>
                <c:pt idx="75">
                  <c:v>-100.27300000000002</c:v>
                </c:pt>
                <c:pt idx="76">
                  <c:v>-88.951000000000022</c:v>
                </c:pt>
                <c:pt idx="77">
                  <c:v>-18.430000000000007</c:v>
                </c:pt>
                <c:pt idx="78">
                  <c:v>-83.658000000000015</c:v>
                </c:pt>
                <c:pt idx="79">
                  <c:v>-6.2610000000000241</c:v>
                </c:pt>
                <c:pt idx="80">
                  <c:v>12.299999999999955</c:v>
                </c:pt>
                <c:pt idx="81">
                  <c:v>-48.625</c:v>
                </c:pt>
                <c:pt idx="82">
                  <c:v>-27.983000000000004</c:v>
                </c:pt>
                <c:pt idx="83">
                  <c:v>-8.6940000000000168</c:v>
                </c:pt>
                <c:pt idx="84">
                  <c:v>12.178999999999974</c:v>
                </c:pt>
                <c:pt idx="85">
                  <c:v>28.13900000000001</c:v>
                </c:pt>
                <c:pt idx="86">
                  <c:v>5.30600000000004</c:v>
                </c:pt>
                <c:pt idx="87">
                  <c:v>-24.688999999999965</c:v>
                </c:pt>
                <c:pt idx="88">
                  <c:v>-19.366000000000042</c:v>
                </c:pt>
                <c:pt idx="89">
                  <c:v>-2.6539999999999964</c:v>
                </c:pt>
                <c:pt idx="90">
                  <c:v>-4.3170000000000073</c:v>
                </c:pt>
                <c:pt idx="91">
                  <c:v>-16.479999999999961</c:v>
                </c:pt>
                <c:pt idx="92">
                  <c:v>1.1719999999999686</c:v>
                </c:pt>
                <c:pt idx="93">
                  <c:v>-0.53399999999999181</c:v>
                </c:pt>
                <c:pt idx="94">
                  <c:v>1.8569999999999709</c:v>
                </c:pt>
                <c:pt idx="95">
                  <c:v>-1.4820000000000277</c:v>
                </c:pt>
                <c:pt idx="96">
                  <c:v>1.8290000000000077</c:v>
                </c:pt>
                <c:pt idx="97">
                  <c:v>1.6800000000000068</c:v>
                </c:pt>
                <c:pt idx="98">
                  <c:v>0.57200000000000273</c:v>
                </c:pt>
                <c:pt idx="99">
                  <c:v>5.8000000000000114</c:v>
                </c:pt>
                <c:pt idx="100">
                  <c:v>4</c:v>
                </c:pt>
                <c:pt idx="101">
                  <c:v>-2.8249999999999886</c:v>
                </c:pt>
                <c:pt idx="102">
                  <c:v>-1.8869999999999436</c:v>
                </c:pt>
                <c:pt idx="103">
                  <c:v>3.7259999999999991</c:v>
                </c:pt>
                <c:pt idx="104">
                  <c:v>8.4920000000000186</c:v>
                </c:pt>
                <c:pt idx="105">
                  <c:v>5.7470000000000141</c:v>
                </c:pt>
                <c:pt idx="106">
                  <c:v>-2.0950000000000273</c:v>
                </c:pt>
                <c:pt idx="107">
                  <c:v>-4.0480000000000018</c:v>
                </c:pt>
                <c:pt idx="108">
                  <c:v>-7.7490000000000236</c:v>
                </c:pt>
                <c:pt idx="109">
                  <c:v>-2.3809999999999718</c:v>
                </c:pt>
                <c:pt idx="110">
                  <c:v>-1.22199999999998</c:v>
                </c:pt>
                <c:pt idx="111">
                  <c:v>-16.23599999999999</c:v>
                </c:pt>
                <c:pt idx="112">
                  <c:v>-8.18100000000004</c:v>
                </c:pt>
                <c:pt idx="113">
                  <c:v>-10.484000000000037</c:v>
                </c:pt>
                <c:pt idx="114">
                  <c:v>-4.2529999999999859</c:v>
                </c:pt>
                <c:pt idx="115">
                  <c:v>-7.4309999999999832</c:v>
                </c:pt>
                <c:pt idx="116">
                  <c:v>-5.5369999999999777</c:v>
                </c:pt>
                <c:pt idx="117">
                  <c:v>-4.2890000000000441</c:v>
                </c:pt>
                <c:pt idx="118">
                  <c:v>-9.4989999999999668</c:v>
                </c:pt>
                <c:pt idx="119">
                  <c:v>-14.54400000000004</c:v>
                </c:pt>
                <c:pt idx="120">
                  <c:v>-13.17900000000003</c:v>
                </c:pt>
                <c:pt idx="121">
                  <c:v>-8.8689999999999714</c:v>
                </c:pt>
                <c:pt idx="122">
                  <c:v>-13.294999999999959</c:v>
                </c:pt>
                <c:pt idx="123">
                  <c:v>-8.9940000000000282</c:v>
                </c:pt>
                <c:pt idx="124">
                  <c:v>-14.539999999999964</c:v>
                </c:pt>
                <c:pt idx="125">
                  <c:v>-16.687999999999988</c:v>
                </c:pt>
                <c:pt idx="126">
                  <c:v>-16.530999999999949</c:v>
                </c:pt>
                <c:pt idx="127">
                  <c:v>-19.293000000000006</c:v>
                </c:pt>
                <c:pt idx="128">
                  <c:v>-16.217999999999961</c:v>
                </c:pt>
                <c:pt idx="129">
                  <c:v>-12.521999999999991</c:v>
                </c:pt>
                <c:pt idx="130">
                  <c:v>-9.021000000000015</c:v>
                </c:pt>
                <c:pt idx="131">
                  <c:v>-14.220000000000027</c:v>
                </c:pt>
                <c:pt idx="132">
                  <c:v>-13.973000000000013</c:v>
                </c:pt>
                <c:pt idx="133">
                  <c:v>-12.877999999999986</c:v>
                </c:pt>
                <c:pt idx="134">
                  <c:v>-14.562999999999988</c:v>
                </c:pt>
                <c:pt idx="135">
                  <c:v>-12.941000000000031</c:v>
                </c:pt>
                <c:pt idx="136">
                  <c:v>-11.632999999999981</c:v>
                </c:pt>
                <c:pt idx="137">
                  <c:v>-16.603000000000009</c:v>
                </c:pt>
                <c:pt idx="138">
                  <c:v>-14.758999999999958</c:v>
                </c:pt>
                <c:pt idx="139">
                  <c:v>-16.25200000000001</c:v>
                </c:pt>
                <c:pt idx="140">
                  <c:v>-13.776999999999987</c:v>
                </c:pt>
                <c:pt idx="141">
                  <c:v>-18.322999999999979</c:v>
                </c:pt>
                <c:pt idx="142">
                  <c:v>-12.238</c:v>
                </c:pt>
                <c:pt idx="143">
                  <c:v>-9.7090000000000032</c:v>
                </c:pt>
                <c:pt idx="144">
                  <c:v>-11.704999999999984</c:v>
                </c:pt>
                <c:pt idx="145">
                  <c:v>-8.625</c:v>
                </c:pt>
                <c:pt idx="146">
                  <c:v>-12.199000000000012</c:v>
                </c:pt>
                <c:pt idx="147">
                  <c:v>-22.478999999999985</c:v>
                </c:pt>
                <c:pt idx="148">
                  <c:v>-9.5620000000000118</c:v>
                </c:pt>
                <c:pt idx="149">
                  <c:v>-13.584000000000003</c:v>
                </c:pt>
                <c:pt idx="150">
                  <c:v>-14.488999999999976</c:v>
                </c:pt>
                <c:pt idx="151">
                  <c:v>-13</c:v>
                </c:pt>
                <c:pt idx="152">
                  <c:v>-9.8299999999999841</c:v>
                </c:pt>
                <c:pt idx="153">
                  <c:v>-2.7820000000000391</c:v>
                </c:pt>
                <c:pt idx="154">
                  <c:v>-10.653999999999996</c:v>
                </c:pt>
                <c:pt idx="155">
                  <c:v>-11.59499999999997</c:v>
                </c:pt>
                <c:pt idx="156">
                  <c:v>-16.247000000000014</c:v>
                </c:pt>
                <c:pt idx="157">
                  <c:v>-11.983000000000004</c:v>
                </c:pt>
                <c:pt idx="158">
                  <c:v>-11.591999999999985</c:v>
                </c:pt>
                <c:pt idx="159">
                  <c:v>-10.041999999999973</c:v>
                </c:pt>
                <c:pt idx="160">
                  <c:v>-14.956999999999994</c:v>
                </c:pt>
                <c:pt idx="161">
                  <c:v>-17.677000000000021</c:v>
                </c:pt>
                <c:pt idx="162">
                  <c:v>-11.44599999999997</c:v>
                </c:pt>
                <c:pt idx="163">
                  <c:v>-12.139999999999986</c:v>
                </c:pt>
                <c:pt idx="164">
                  <c:v>-15.286999999999978</c:v>
                </c:pt>
                <c:pt idx="165">
                  <c:v>-10.624000000000024</c:v>
                </c:pt>
                <c:pt idx="166">
                  <c:v>-12.91700000000003</c:v>
                </c:pt>
                <c:pt idx="167">
                  <c:v>4.7629999999999768</c:v>
                </c:pt>
                <c:pt idx="168">
                  <c:v>4.7830000000000155</c:v>
                </c:pt>
                <c:pt idx="169">
                  <c:v>-8.9060000000000059</c:v>
                </c:pt>
                <c:pt idx="170">
                  <c:v>-14.975000000000023</c:v>
                </c:pt>
                <c:pt idx="171">
                  <c:v>-13.849999999999966</c:v>
                </c:pt>
                <c:pt idx="172">
                  <c:v>-13.911000000000001</c:v>
                </c:pt>
                <c:pt idx="173">
                  <c:v>-3.8799999999999955</c:v>
                </c:pt>
                <c:pt idx="174">
                  <c:v>-2.4270000000000209</c:v>
                </c:pt>
                <c:pt idx="175">
                  <c:v>-5.7649999999999864</c:v>
                </c:pt>
                <c:pt idx="176">
                  <c:v>-10.301999999999964</c:v>
                </c:pt>
                <c:pt idx="177">
                  <c:v>-8.8489999999999895</c:v>
                </c:pt>
                <c:pt idx="178">
                  <c:v>-2.7210000000000036</c:v>
                </c:pt>
                <c:pt idx="179">
                  <c:v>-7.0329999999999586</c:v>
                </c:pt>
                <c:pt idx="180">
                  <c:v>-9.1150000000000091</c:v>
                </c:pt>
                <c:pt idx="181">
                  <c:v>-6.1049999999999613</c:v>
                </c:pt>
                <c:pt idx="182">
                  <c:v>-7.3179999999999836</c:v>
                </c:pt>
                <c:pt idx="183">
                  <c:v>-12.548999999999978</c:v>
                </c:pt>
                <c:pt idx="184">
                  <c:v>-2.853999999999985</c:v>
                </c:pt>
                <c:pt idx="185">
                  <c:v>-7.6589999999999918</c:v>
                </c:pt>
                <c:pt idx="186">
                  <c:v>-8.3420000000000414</c:v>
                </c:pt>
                <c:pt idx="187">
                  <c:v>-16.288000000000011</c:v>
                </c:pt>
                <c:pt idx="188">
                  <c:v>-8.2610000000000241</c:v>
                </c:pt>
                <c:pt idx="189">
                  <c:v>-4.5379999999999541</c:v>
                </c:pt>
                <c:pt idx="190">
                  <c:v>-13.141999999999996</c:v>
                </c:pt>
                <c:pt idx="191">
                  <c:v>-11.703000000000031</c:v>
                </c:pt>
                <c:pt idx="192">
                  <c:v>-3.8470000000000368</c:v>
                </c:pt>
                <c:pt idx="193">
                  <c:v>-6.8139999999999645</c:v>
                </c:pt>
                <c:pt idx="194">
                  <c:v>-4.8519999999999754</c:v>
                </c:pt>
                <c:pt idx="195">
                  <c:v>-6.5460000000000491</c:v>
                </c:pt>
                <c:pt idx="196">
                  <c:v>-8.6200000000000045</c:v>
                </c:pt>
                <c:pt idx="197">
                  <c:v>-11.711999999999989</c:v>
                </c:pt>
                <c:pt idx="198">
                  <c:v>-16.947000000000003</c:v>
                </c:pt>
                <c:pt idx="199">
                  <c:v>-8.492999999999995</c:v>
                </c:pt>
                <c:pt idx="200">
                  <c:v>-17.865999999999985</c:v>
                </c:pt>
                <c:pt idx="201">
                  <c:v>-24.82099999999997</c:v>
                </c:pt>
                <c:pt idx="202">
                  <c:v>-22.91500000000002</c:v>
                </c:pt>
                <c:pt idx="203">
                  <c:v>-24.638999999999953</c:v>
                </c:pt>
                <c:pt idx="204">
                  <c:v>-14.262999999999977</c:v>
                </c:pt>
                <c:pt idx="205">
                  <c:v>0.60900000000003729</c:v>
                </c:pt>
                <c:pt idx="206">
                  <c:v>-28.810000000000002</c:v>
                </c:pt>
                <c:pt idx="207">
                  <c:v>-29.75</c:v>
                </c:pt>
                <c:pt idx="208">
                  <c:v>-27.63900000000001</c:v>
                </c:pt>
                <c:pt idx="209">
                  <c:v>-36.46999999999997</c:v>
                </c:pt>
                <c:pt idx="210">
                  <c:v>-19.402000000000044</c:v>
                </c:pt>
                <c:pt idx="211">
                  <c:v>-26.620000000000005</c:v>
                </c:pt>
                <c:pt idx="212">
                  <c:v>-36.509000000000015</c:v>
                </c:pt>
                <c:pt idx="213">
                  <c:v>-32.733000000000004</c:v>
                </c:pt>
                <c:pt idx="214">
                  <c:v>-30.913000000000011</c:v>
                </c:pt>
                <c:pt idx="215">
                  <c:v>-27.759999999999991</c:v>
                </c:pt>
                <c:pt idx="216">
                  <c:v>-38.784999999999968</c:v>
                </c:pt>
                <c:pt idx="217">
                  <c:v>-37.648000000000025</c:v>
                </c:pt>
                <c:pt idx="218">
                  <c:v>-33.365999999999985</c:v>
                </c:pt>
                <c:pt idx="219">
                  <c:v>-34.252999999999986</c:v>
                </c:pt>
                <c:pt idx="220">
                  <c:v>-19.256000000000029</c:v>
                </c:pt>
                <c:pt idx="221">
                  <c:v>-17.083000000000027</c:v>
                </c:pt>
                <c:pt idx="222">
                  <c:v>-25.156999999999982</c:v>
                </c:pt>
                <c:pt idx="223">
                  <c:v>-13.894000000000005</c:v>
                </c:pt>
                <c:pt idx="224">
                  <c:v>-26.492000000000019</c:v>
                </c:pt>
                <c:pt idx="225">
                  <c:v>-44.56</c:v>
                </c:pt>
                <c:pt idx="226">
                  <c:v>-42.339999999999975</c:v>
                </c:pt>
                <c:pt idx="227">
                  <c:v>-32.765000000000043</c:v>
                </c:pt>
                <c:pt idx="228">
                  <c:v>-17.329999999999984</c:v>
                </c:pt>
                <c:pt idx="229">
                  <c:v>-16.108000000000004</c:v>
                </c:pt>
                <c:pt idx="230">
                  <c:v>-4.7989999999999782</c:v>
                </c:pt>
                <c:pt idx="231">
                  <c:v>-9.1540000000000532</c:v>
                </c:pt>
                <c:pt idx="232">
                  <c:v>-0.1290000000000191</c:v>
                </c:pt>
                <c:pt idx="233">
                  <c:v>-27.110000000000014</c:v>
                </c:pt>
                <c:pt idx="234">
                  <c:v>-26.95999999999998</c:v>
                </c:pt>
                <c:pt idx="235">
                  <c:v>-14.516999999999996</c:v>
                </c:pt>
                <c:pt idx="236">
                  <c:v>-11.552999999999997</c:v>
                </c:pt>
                <c:pt idx="237">
                  <c:v>-19.285000000000025</c:v>
                </c:pt>
                <c:pt idx="238">
                  <c:v>-10.53000000000003</c:v>
                </c:pt>
                <c:pt idx="239">
                  <c:v>-11.341999999999985</c:v>
                </c:pt>
                <c:pt idx="240">
                  <c:v>3.9279999999999973</c:v>
                </c:pt>
                <c:pt idx="241">
                  <c:v>-7.7150000000000318</c:v>
                </c:pt>
                <c:pt idx="242">
                  <c:v>-8.9639999999999986</c:v>
                </c:pt>
                <c:pt idx="243">
                  <c:v>-15.015000000000043</c:v>
                </c:pt>
                <c:pt idx="244">
                  <c:v>-9.3729999999999905</c:v>
                </c:pt>
                <c:pt idx="245">
                  <c:v>-17.40100000000001</c:v>
                </c:pt>
                <c:pt idx="246">
                  <c:v>-15.964999999999975</c:v>
                </c:pt>
                <c:pt idx="247">
                  <c:v>-6.5960000000000036</c:v>
                </c:pt>
                <c:pt idx="248">
                  <c:v>-8.9650000000000318</c:v>
                </c:pt>
                <c:pt idx="249">
                  <c:v>-4.3600000000000136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5-4B1B-94F7-2491877F4C8D}"/>
            </c:ext>
          </c:extLst>
        </c:ser>
        <c:ser>
          <c:idx val="1"/>
          <c:order val="1"/>
          <c:tx>
            <c:strRef>
              <c:f>vw!$C$52</c:f>
              <c:strCache>
                <c:ptCount val="1"/>
                <c:pt idx="0">
                  <c:v>VW 3 1/2 PERP nc-30-VW 3 7/8 PERP nc-27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vw!$F$52:$SQ$52</c:f>
              <c:numCache>
                <c:formatCode>0</c:formatCode>
                <c:ptCount val="506"/>
                <c:pt idx="0">
                  <c:v>-5.3949999999999818</c:v>
                </c:pt>
                <c:pt idx="1">
                  <c:v>-14.194999999999993</c:v>
                </c:pt>
                <c:pt idx="2">
                  <c:v>-11.379999999999995</c:v>
                </c:pt>
                <c:pt idx="3">
                  <c:v>-18.771999999999991</c:v>
                </c:pt>
                <c:pt idx="4">
                  <c:v>-27.628999999999962</c:v>
                </c:pt>
                <c:pt idx="5">
                  <c:v>-31.35899999999998</c:v>
                </c:pt>
                <c:pt idx="6">
                  <c:v>-37.883999999999958</c:v>
                </c:pt>
                <c:pt idx="7">
                  <c:v>-39.547000000000025</c:v>
                </c:pt>
                <c:pt idx="8">
                  <c:v>-29.5</c:v>
                </c:pt>
                <c:pt idx="9">
                  <c:v>-44.79000000000002</c:v>
                </c:pt>
                <c:pt idx="10">
                  <c:v>-32.06899999999996</c:v>
                </c:pt>
                <c:pt idx="11">
                  <c:v>-38.186999999999955</c:v>
                </c:pt>
                <c:pt idx="12">
                  <c:v>-31.45999999999998</c:v>
                </c:pt>
                <c:pt idx="13">
                  <c:v>-6.3569999999999709</c:v>
                </c:pt>
                <c:pt idx="14">
                  <c:v>-28.599999999999966</c:v>
                </c:pt>
                <c:pt idx="15">
                  <c:v>-17.697999999999979</c:v>
                </c:pt>
                <c:pt idx="16">
                  <c:v>-44.444000000000017</c:v>
                </c:pt>
                <c:pt idx="17">
                  <c:v>-34.93100000000004</c:v>
                </c:pt>
                <c:pt idx="18">
                  <c:v>-30.59499999999997</c:v>
                </c:pt>
                <c:pt idx="19">
                  <c:v>-2.8790000000000191</c:v>
                </c:pt>
                <c:pt idx="20">
                  <c:v>15.170999999999992</c:v>
                </c:pt>
                <c:pt idx="21">
                  <c:v>-15.907000000000039</c:v>
                </c:pt>
                <c:pt idx="22">
                  <c:v>-12.682000000000016</c:v>
                </c:pt>
                <c:pt idx="23">
                  <c:v>-32.523000000000025</c:v>
                </c:pt>
                <c:pt idx="24">
                  <c:v>-40.103999999999985</c:v>
                </c:pt>
                <c:pt idx="25">
                  <c:v>-46.697999999999979</c:v>
                </c:pt>
                <c:pt idx="26">
                  <c:v>-41.926999999999964</c:v>
                </c:pt>
                <c:pt idx="27">
                  <c:v>-31.098000000000013</c:v>
                </c:pt>
                <c:pt idx="28">
                  <c:v>-37.841999999999985</c:v>
                </c:pt>
                <c:pt idx="29">
                  <c:v>-49.521000000000015</c:v>
                </c:pt>
                <c:pt idx="30">
                  <c:v>-50.831999999999994</c:v>
                </c:pt>
                <c:pt idx="31">
                  <c:v>-46.923000000000002</c:v>
                </c:pt>
                <c:pt idx="32">
                  <c:v>-45.751000000000033</c:v>
                </c:pt>
                <c:pt idx="33">
                  <c:v>-39.610000000000014</c:v>
                </c:pt>
                <c:pt idx="34">
                  <c:v>-53.488</c:v>
                </c:pt>
                <c:pt idx="35">
                  <c:v>-64.875999999999976</c:v>
                </c:pt>
                <c:pt idx="36">
                  <c:v>-71.086999999999989</c:v>
                </c:pt>
                <c:pt idx="37">
                  <c:v>-66.899000000000001</c:v>
                </c:pt>
                <c:pt idx="38">
                  <c:v>-63.978999999999985</c:v>
                </c:pt>
                <c:pt idx="39">
                  <c:v>-64.836999999999989</c:v>
                </c:pt>
                <c:pt idx="40">
                  <c:v>-64.795000000000016</c:v>
                </c:pt>
                <c:pt idx="41">
                  <c:v>-68.076999999999998</c:v>
                </c:pt>
                <c:pt idx="42">
                  <c:v>-65.329000000000008</c:v>
                </c:pt>
                <c:pt idx="43">
                  <c:v>-69.826000000000022</c:v>
                </c:pt>
                <c:pt idx="44">
                  <c:v>-92.987000000000023</c:v>
                </c:pt>
                <c:pt idx="45">
                  <c:v>-73.930000000000007</c:v>
                </c:pt>
                <c:pt idx="46">
                  <c:v>-66.284000000000049</c:v>
                </c:pt>
                <c:pt idx="47">
                  <c:v>-59.557000000000016</c:v>
                </c:pt>
                <c:pt idx="48">
                  <c:v>-32.158999999999992</c:v>
                </c:pt>
                <c:pt idx="49">
                  <c:v>-49.572999999999979</c:v>
                </c:pt>
                <c:pt idx="50">
                  <c:v>-24.28000000000003</c:v>
                </c:pt>
                <c:pt idx="51">
                  <c:v>-52.742999999999995</c:v>
                </c:pt>
                <c:pt idx="52">
                  <c:v>-67.121999999999957</c:v>
                </c:pt>
                <c:pt idx="53">
                  <c:v>-52.385999999999967</c:v>
                </c:pt>
                <c:pt idx="54">
                  <c:v>-38.346000000000004</c:v>
                </c:pt>
                <c:pt idx="55">
                  <c:v>-53.701999999999998</c:v>
                </c:pt>
                <c:pt idx="56">
                  <c:v>-43.732000000000028</c:v>
                </c:pt>
                <c:pt idx="57">
                  <c:v>-3.2069999999999936</c:v>
                </c:pt>
                <c:pt idx="58">
                  <c:v>4.1399999999999864</c:v>
                </c:pt>
                <c:pt idx="59">
                  <c:v>-45.99899999999991</c:v>
                </c:pt>
                <c:pt idx="60">
                  <c:v>-34.938000000000102</c:v>
                </c:pt>
                <c:pt idx="61">
                  <c:v>-91.756999999999948</c:v>
                </c:pt>
                <c:pt idx="62">
                  <c:v>-99.339000000000055</c:v>
                </c:pt>
                <c:pt idx="63">
                  <c:v>-93.562000000000012</c:v>
                </c:pt>
                <c:pt idx="64">
                  <c:v>-78.094999999999914</c:v>
                </c:pt>
                <c:pt idx="65">
                  <c:v>-68.687000000000012</c:v>
                </c:pt>
                <c:pt idx="66">
                  <c:v>-93.287000000000035</c:v>
                </c:pt>
                <c:pt idx="67">
                  <c:v>-87.092000000000041</c:v>
                </c:pt>
                <c:pt idx="68">
                  <c:v>-39.507000000000062</c:v>
                </c:pt>
                <c:pt idx="69">
                  <c:v>72.461999999999989</c:v>
                </c:pt>
                <c:pt idx="70">
                  <c:v>26.523000000000025</c:v>
                </c:pt>
                <c:pt idx="71">
                  <c:v>-38.366999999999962</c:v>
                </c:pt>
                <c:pt idx="72">
                  <c:v>73.679000000000087</c:v>
                </c:pt>
                <c:pt idx="73">
                  <c:v>-2.7420000000000755</c:v>
                </c:pt>
                <c:pt idx="74">
                  <c:v>-75.691000000000031</c:v>
                </c:pt>
                <c:pt idx="75">
                  <c:v>-118.34000000000003</c:v>
                </c:pt>
                <c:pt idx="76">
                  <c:v>-103.58600000000001</c:v>
                </c:pt>
                <c:pt idx="77">
                  <c:v>-20.925000000000011</c:v>
                </c:pt>
                <c:pt idx="78">
                  <c:v>-82.675000000000011</c:v>
                </c:pt>
                <c:pt idx="79">
                  <c:v>-8.4710000000000036</c:v>
                </c:pt>
                <c:pt idx="80">
                  <c:v>11.95799999999997</c:v>
                </c:pt>
                <c:pt idx="81">
                  <c:v>-50.297000000000025</c:v>
                </c:pt>
                <c:pt idx="82">
                  <c:v>-25.605999999999995</c:v>
                </c:pt>
                <c:pt idx="83">
                  <c:v>-3.0780000000000314</c:v>
                </c:pt>
                <c:pt idx="84">
                  <c:v>20.83499999999998</c:v>
                </c:pt>
                <c:pt idx="85">
                  <c:v>33.853000000000009</c:v>
                </c:pt>
                <c:pt idx="86">
                  <c:v>7.25</c:v>
                </c:pt>
                <c:pt idx="87">
                  <c:v>-24.356999999999971</c:v>
                </c:pt>
                <c:pt idx="88">
                  <c:v>-16.950000000000045</c:v>
                </c:pt>
                <c:pt idx="89">
                  <c:v>1.4440000000000168</c:v>
                </c:pt>
                <c:pt idx="90">
                  <c:v>0.85000000000002274</c:v>
                </c:pt>
                <c:pt idx="91">
                  <c:v>-10.819999999999993</c:v>
                </c:pt>
                <c:pt idx="92">
                  <c:v>12.208999999999946</c:v>
                </c:pt>
                <c:pt idx="93">
                  <c:v>10.918000000000006</c:v>
                </c:pt>
                <c:pt idx="94">
                  <c:v>12.356999999999971</c:v>
                </c:pt>
                <c:pt idx="95">
                  <c:v>9.2209999999999468</c:v>
                </c:pt>
                <c:pt idx="96">
                  <c:v>11.687000000000012</c:v>
                </c:pt>
                <c:pt idx="97">
                  <c:v>10.947000000000003</c:v>
                </c:pt>
                <c:pt idx="98">
                  <c:v>9.0960000000000036</c:v>
                </c:pt>
                <c:pt idx="99">
                  <c:v>13.115999999999985</c:v>
                </c:pt>
                <c:pt idx="100">
                  <c:v>9.3689999999999714</c:v>
                </c:pt>
                <c:pt idx="101">
                  <c:v>2.90300000000002</c:v>
                </c:pt>
                <c:pt idx="102">
                  <c:v>3.4110000000000014</c:v>
                </c:pt>
                <c:pt idx="103">
                  <c:v>9.8170000000000073</c:v>
                </c:pt>
                <c:pt idx="104">
                  <c:v>14.011000000000024</c:v>
                </c:pt>
                <c:pt idx="105">
                  <c:v>12.437999999999988</c:v>
                </c:pt>
                <c:pt idx="106">
                  <c:v>4.0679999999999836</c:v>
                </c:pt>
                <c:pt idx="107">
                  <c:v>1.5139999999999532</c:v>
                </c:pt>
                <c:pt idx="108">
                  <c:v>-1.8109999999999786</c:v>
                </c:pt>
                <c:pt idx="109">
                  <c:v>4.2530000000000427</c:v>
                </c:pt>
                <c:pt idx="110">
                  <c:v>6.5380000000000109</c:v>
                </c:pt>
                <c:pt idx="111">
                  <c:v>-8.2210000000000036</c:v>
                </c:pt>
                <c:pt idx="112">
                  <c:v>0.88700000000000045</c:v>
                </c:pt>
                <c:pt idx="113">
                  <c:v>-0.43500000000000227</c:v>
                </c:pt>
                <c:pt idx="114">
                  <c:v>6.7409999999999854</c:v>
                </c:pt>
                <c:pt idx="115">
                  <c:v>4.5100000000000477</c:v>
                </c:pt>
                <c:pt idx="116">
                  <c:v>8.2670000000000243</c:v>
                </c:pt>
                <c:pt idx="117">
                  <c:v>9.6229999999999905</c:v>
                </c:pt>
                <c:pt idx="118">
                  <c:v>4.8450000000000273</c:v>
                </c:pt>
                <c:pt idx="119">
                  <c:v>-1.521000000000015</c:v>
                </c:pt>
                <c:pt idx="120">
                  <c:v>0.23099999999999454</c:v>
                </c:pt>
                <c:pt idx="121">
                  <c:v>5.6500000000000341</c:v>
                </c:pt>
                <c:pt idx="122">
                  <c:v>1.6180000000000518</c:v>
                </c:pt>
                <c:pt idx="123">
                  <c:v>5.4399999999999977</c:v>
                </c:pt>
                <c:pt idx="124">
                  <c:v>-0.31499999999999773</c:v>
                </c:pt>
                <c:pt idx="125">
                  <c:v>-2.4989999999999668</c:v>
                </c:pt>
                <c:pt idx="126">
                  <c:v>-1.0809999999999604</c:v>
                </c:pt>
                <c:pt idx="127">
                  <c:v>-2.4620000000000459</c:v>
                </c:pt>
                <c:pt idx="128">
                  <c:v>1.2100000000000364</c:v>
                </c:pt>
                <c:pt idx="129">
                  <c:v>4.2199999999999989</c:v>
                </c:pt>
                <c:pt idx="130">
                  <c:v>8.6449999999999818</c:v>
                </c:pt>
                <c:pt idx="131">
                  <c:v>4.1859999999999786</c:v>
                </c:pt>
                <c:pt idx="132">
                  <c:v>4.2479999999999905</c:v>
                </c:pt>
                <c:pt idx="133">
                  <c:v>6.0450000000000159</c:v>
                </c:pt>
                <c:pt idx="134">
                  <c:v>5.0459999999999923</c:v>
                </c:pt>
                <c:pt idx="135">
                  <c:v>6.896000000000015</c:v>
                </c:pt>
                <c:pt idx="136">
                  <c:v>9.2660000000000196</c:v>
                </c:pt>
                <c:pt idx="137">
                  <c:v>5.3580000000000041</c:v>
                </c:pt>
                <c:pt idx="138">
                  <c:v>7.7019999999999982</c:v>
                </c:pt>
                <c:pt idx="139">
                  <c:v>6.3029999999999973</c:v>
                </c:pt>
                <c:pt idx="140">
                  <c:v>8.8029999999999973</c:v>
                </c:pt>
                <c:pt idx="141">
                  <c:v>3.6370000000000005</c:v>
                </c:pt>
                <c:pt idx="142">
                  <c:v>9.8340000000000032</c:v>
                </c:pt>
                <c:pt idx="143">
                  <c:v>12.115000000000009</c:v>
                </c:pt>
                <c:pt idx="144">
                  <c:v>11.244000000000028</c:v>
                </c:pt>
                <c:pt idx="145">
                  <c:v>13.665999999999997</c:v>
                </c:pt>
                <c:pt idx="146">
                  <c:v>10.356999999999971</c:v>
                </c:pt>
                <c:pt idx="147">
                  <c:v>-5.7999999999992724E-2</c:v>
                </c:pt>
                <c:pt idx="148">
                  <c:v>15.331000000000017</c:v>
                </c:pt>
                <c:pt idx="149">
                  <c:v>11.413000000000011</c:v>
                </c:pt>
                <c:pt idx="150">
                  <c:v>11.592000000000041</c:v>
                </c:pt>
                <c:pt idx="151">
                  <c:v>14.389999999999986</c:v>
                </c:pt>
                <c:pt idx="152">
                  <c:v>17.44300000000004</c:v>
                </c:pt>
                <c:pt idx="153">
                  <c:v>24.055000000000007</c:v>
                </c:pt>
                <c:pt idx="154">
                  <c:v>13.154999999999973</c:v>
                </c:pt>
                <c:pt idx="155">
                  <c:v>10.744000000000028</c:v>
                </c:pt>
                <c:pt idx="156">
                  <c:v>6.8229999999999791</c:v>
                </c:pt>
                <c:pt idx="157">
                  <c:v>11.66900000000004</c:v>
                </c:pt>
                <c:pt idx="158">
                  <c:v>12.259000000000015</c:v>
                </c:pt>
                <c:pt idx="159">
                  <c:v>14.299000000000035</c:v>
                </c:pt>
                <c:pt idx="160">
                  <c:v>9.3770000000000095</c:v>
                </c:pt>
                <c:pt idx="161">
                  <c:v>6.992999999999995</c:v>
                </c:pt>
                <c:pt idx="162">
                  <c:v>12.75200000000001</c:v>
                </c:pt>
                <c:pt idx="163">
                  <c:v>12.200000000000045</c:v>
                </c:pt>
                <c:pt idx="164">
                  <c:v>10.071000000000026</c:v>
                </c:pt>
                <c:pt idx="165">
                  <c:v>14.668000000000006</c:v>
                </c:pt>
                <c:pt idx="166">
                  <c:v>11.33299999999997</c:v>
                </c:pt>
                <c:pt idx="167">
                  <c:v>29.690999999999974</c:v>
                </c:pt>
                <c:pt idx="168">
                  <c:v>26.35899999999998</c:v>
                </c:pt>
                <c:pt idx="169">
                  <c:v>14.352999999999952</c:v>
                </c:pt>
                <c:pt idx="170">
                  <c:v>9.2269999999999754</c:v>
                </c:pt>
                <c:pt idx="171">
                  <c:v>9.9840000000000373</c:v>
                </c:pt>
                <c:pt idx="172">
                  <c:v>9.1580000000000155</c:v>
                </c:pt>
                <c:pt idx="173">
                  <c:v>18.084000000000003</c:v>
                </c:pt>
                <c:pt idx="174">
                  <c:v>19.10899999999998</c:v>
                </c:pt>
                <c:pt idx="175">
                  <c:v>15.43100000000004</c:v>
                </c:pt>
                <c:pt idx="176">
                  <c:v>11.158000000000015</c:v>
                </c:pt>
                <c:pt idx="177">
                  <c:v>11.524999999999977</c:v>
                </c:pt>
                <c:pt idx="178">
                  <c:v>16.146999999999991</c:v>
                </c:pt>
                <c:pt idx="179">
                  <c:v>10.578000000000031</c:v>
                </c:pt>
                <c:pt idx="180">
                  <c:v>10.209000000000003</c:v>
                </c:pt>
                <c:pt idx="181">
                  <c:v>11.413999999999987</c:v>
                </c:pt>
                <c:pt idx="182">
                  <c:v>8.7980000000000018</c:v>
                </c:pt>
                <c:pt idx="183">
                  <c:v>3.8639999999999759</c:v>
                </c:pt>
                <c:pt idx="184">
                  <c:v>12.366000000000042</c:v>
                </c:pt>
                <c:pt idx="185">
                  <c:v>8.1620000000000346</c:v>
                </c:pt>
                <c:pt idx="186">
                  <c:v>6.6879999999999882</c:v>
                </c:pt>
                <c:pt idx="187">
                  <c:v>-1.7789999999999964</c:v>
                </c:pt>
                <c:pt idx="188">
                  <c:v>5.8569999999999709</c:v>
                </c:pt>
                <c:pt idx="189">
                  <c:v>9.3810000000000286</c:v>
                </c:pt>
                <c:pt idx="190">
                  <c:v>0.76300000000003365</c:v>
                </c:pt>
                <c:pt idx="191">
                  <c:v>3.1349999999999909</c:v>
                </c:pt>
                <c:pt idx="192">
                  <c:v>11.93199999999996</c:v>
                </c:pt>
                <c:pt idx="193">
                  <c:v>9.98599999999999</c:v>
                </c:pt>
                <c:pt idx="194">
                  <c:v>12.843000000000018</c:v>
                </c:pt>
                <c:pt idx="195">
                  <c:v>10.688999999999965</c:v>
                </c:pt>
                <c:pt idx="196">
                  <c:v>8.0509999999999877</c:v>
                </c:pt>
                <c:pt idx="197">
                  <c:v>5.1379999999999768</c:v>
                </c:pt>
                <c:pt idx="198">
                  <c:v>-0.82799999999997453</c:v>
                </c:pt>
                <c:pt idx="199">
                  <c:v>7.4909999999999854</c:v>
                </c:pt>
                <c:pt idx="200">
                  <c:v>-3.9559999999999604</c:v>
                </c:pt>
                <c:pt idx="201">
                  <c:v>-11.870000000000005</c:v>
                </c:pt>
                <c:pt idx="202">
                  <c:v>-10.744000000000028</c:v>
                </c:pt>
                <c:pt idx="203">
                  <c:v>-13.212999999999965</c:v>
                </c:pt>
                <c:pt idx="204">
                  <c:v>-1.4159999999999968</c:v>
                </c:pt>
                <c:pt idx="205">
                  <c:v>13.453000000000031</c:v>
                </c:pt>
                <c:pt idx="206">
                  <c:v>-18.045999999999992</c:v>
                </c:pt>
                <c:pt idx="207">
                  <c:v>-18.238</c:v>
                </c:pt>
                <c:pt idx="208">
                  <c:v>-14.488999999999976</c:v>
                </c:pt>
                <c:pt idx="209">
                  <c:v>-21.037999999999954</c:v>
                </c:pt>
                <c:pt idx="210">
                  <c:v>-3.6560000000000059</c:v>
                </c:pt>
                <c:pt idx="211">
                  <c:v>-10.632999999999981</c:v>
                </c:pt>
                <c:pt idx="212">
                  <c:v>-21.024000000000001</c:v>
                </c:pt>
                <c:pt idx="213">
                  <c:v>-16.298000000000002</c:v>
                </c:pt>
                <c:pt idx="214">
                  <c:v>-14.007999999999981</c:v>
                </c:pt>
                <c:pt idx="215">
                  <c:v>-11.141999999999996</c:v>
                </c:pt>
                <c:pt idx="216">
                  <c:v>-21.049999999999955</c:v>
                </c:pt>
                <c:pt idx="217">
                  <c:v>-20.241000000000042</c:v>
                </c:pt>
                <c:pt idx="218">
                  <c:v>-16.13900000000001</c:v>
                </c:pt>
                <c:pt idx="219">
                  <c:v>-17.615000000000009</c:v>
                </c:pt>
                <c:pt idx="220">
                  <c:v>-0.91500000000002046</c:v>
                </c:pt>
                <c:pt idx="221">
                  <c:v>1.7559999999999718</c:v>
                </c:pt>
                <c:pt idx="222">
                  <c:v>-7.6539999999999964</c:v>
                </c:pt>
                <c:pt idx="223">
                  <c:v>4.132000000000005</c:v>
                </c:pt>
                <c:pt idx="224">
                  <c:v>-7.7980000000000018</c:v>
                </c:pt>
                <c:pt idx="225">
                  <c:v>-24.105999999999995</c:v>
                </c:pt>
                <c:pt idx="226">
                  <c:v>-20.467999999999961</c:v>
                </c:pt>
                <c:pt idx="227">
                  <c:v>-13.569000000000017</c:v>
                </c:pt>
                <c:pt idx="228">
                  <c:v>2.2820000000000391</c:v>
                </c:pt>
                <c:pt idx="229">
                  <c:v>2.0850000000000364</c:v>
                </c:pt>
                <c:pt idx="230">
                  <c:v>14.115000000000009</c:v>
                </c:pt>
                <c:pt idx="231">
                  <c:v>9.9539999999999509</c:v>
                </c:pt>
                <c:pt idx="232">
                  <c:v>18.475000000000023</c:v>
                </c:pt>
                <c:pt idx="233">
                  <c:v>-6.7919999999999732</c:v>
                </c:pt>
                <c:pt idx="234">
                  <c:v>-6.8220000000000027</c:v>
                </c:pt>
                <c:pt idx="235">
                  <c:v>4.7949999999999591</c:v>
                </c:pt>
                <c:pt idx="236">
                  <c:v>6.6360000000000241</c:v>
                </c:pt>
                <c:pt idx="237">
                  <c:v>-3.0090000000000146</c:v>
                </c:pt>
                <c:pt idx="238">
                  <c:v>7.25</c:v>
                </c:pt>
                <c:pt idx="239">
                  <c:v>5.1659999999999968</c:v>
                </c:pt>
                <c:pt idx="240">
                  <c:v>21.036000000000001</c:v>
                </c:pt>
                <c:pt idx="241">
                  <c:v>8.4409999999999741</c:v>
                </c:pt>
                <c:pt idx="242">
                  <c:v>4.9590000000000032</c:v>
                </c:pt>
                <c:pt idx="243">
                  <c:v>-1.6550000000000296</c:v>
                </c:pt>
                <c:pt idx="244">
                  <c:v>3.9759999999999991</c:v>
                </c:pt>
                <c:pt idx="245">
                  <c:v>-6.8480000000000132</c:v>
                </c:pt>
                <c:pt idx="246">
                  <c:v>-5.7239999999999895</c:v>
                </c:pt>
                <c:pt idx="247">
                  <c:v>3</c:v>
                </c:pt>
                <c:pt idx="248">
                  <c:v>-0.24900000000002365</c:v>
                </c:pt>
                <c:pt idx="249">
                  <c:v>3.535000000000025</c:v>
                </c:pt>
                <c:pt idx="250">
                  <c:v>12.01400000000001</c:v>
                </c:pt>
                <c:pt idx="251">
                  <c:v>6.5500000000000114</c:v>
                </c:pt>
                <c:pt idx="252">
                  <c:v>-1.1040000000000418</c:v>
                </c:pt>
                <c:pt idx="253">
                  <c:v>-6.1059999999999945</c:v>
                </c:pt>
                <c:pt idx="254">
                  <c:v>3.117999999999995</c:v>
                </c:pt>
                <c:pt idx="255">
                  <c:v>3.7179999999999609</c:v>
                </c:pt>
                <c:pt idx="256">
                  <c:v>-6.0510000000000446</c:v>
                </c:pt>
                <c:pt idx="257">
                  <c:v>-7.13900000000001</c:v>
                </c:pt>
                <c:pt idx="258">
                  <c:v>5.7909999999999968</c:v>
                </c:pt>
                <c:pt idx="259">
                  <c:v>-3.2019999999999982</c:v>
                </c:pt>
                <c:pt idx="260">
                  <c:v>-8.22199999999998</c:v>
                </c:pt>
                <c:pt idx="261">
                  <c:v>-7.8999999999999773</c:v>
                </c:pt>
                <c:pt idx="262">
                  <c:v>-14.454000000000008</c:v>
                </c:pt>
                <c:pt idx="263">
                  <c:v>-17.801999999999964</c:v>
                </c:pt>
                <c:pt idx="264">
                  <c:v>-18.626000000000033</c:v>
                </c:pt>
                <c:pt idx="265">
                  <c:v>-9.2150000000000318</c:v>
                </c:pt>
                <c:pt idx="266">
                  <c:v>3.5600000000000023</c:v>
                </c:pt>
                <c:pt idx="267">
                  <c:v>3.3629999999999995</c:v>
                </c:pt>
                <c:pt idx="268">
                  <c:v>-17.687999999999988</c:v>
                </c:pt>
                <c:pt idx="269">
                  <c:v>-19.446000000000026</c:v>
                </c:pt>
                <c:pt idx="270">
                  <c:v>-19.74799999999999</c:v>
                </c:pt>
                <c:pt idx="271">
                  <c:v>-32.218999999999994</c:v>
                </c:pt>
                <c:pt idx="272">
                  <c:v>-14.629999999999995</c:v>
                </c:pt>
                <c:pt idx="273">
                  <c:v>-13.908999999999992</c:v>
                </c:pt>
                <c:pt idx="274">
                  <c:v>-22.555000000000007</c:v>
                </c:pt>
                <c:pt idx="275">
                  <c:v>-16.290999999999997</c:v>
                </c:pt>
                <c:pt idx="276">
                  <c:v>-15.879999999999995</c:v>
                </c:pt>
                <c:pt idx="277">
                  <c:v>-15.450999999999965</c:v>
                </c:pt>
                <c:pt idx="278">
                  <c:v>-32.055999999999983</c:v>
                </c:pt>
                <c:pt idx="279">
                  <c:v>-34.282999999999959</c:v>
                </c:pt>
                <c:pt idx="280">
                  <c:v>-27.180999999999983</c:v>
                </c:pt>
                <c:pt idx="281">
                  <c:v>-32.889999999999986</c:v>
                </c:pt>
                <c:pt idx="282">
                  <c:v>-31.275999999999954</c:v>
                </c:pt>
                <c:pt idx="283">
                  <c:v>-35.495999999999981</c:v>
                </c:pt>
                <c:pt idx="284">
                  <c:v>-33.45700000000005</c:v>
                </c:pt>
                <c:pt idx="285">
                  <c:v>-46.064000000000021</c:v>
                </c:pt>
                <c:pt idx="286">
                  <c:v>-41.525000000000034</c:v>
                </c:pt>
                <c:pt idx="287">
                  <c:v>-37.44</c:v>
                </c:pt>
                <c:pt idx="288">
                  <c:v>-31.161000000000001</c:v>
                </c:pt>
                <c:pt idx="289">
                  <c:v>-32.86099999999999</c:v>
                </c:pt>
                <c:pt idx="290">
                  <c:v>-24.603999999999985</c:v>
                </c:pt>
                <c:pt idx="291">
                  <c:v>-35.826000000000022</c:v>
                </c:pt>
                <c:pt idx="292">
                  <c:v>-37.368999999999971</c:v>
                </c:pt>
                <c:pt idx="293">
                  <c:v>-48.566000000000031</c:v>
                </c:pt>
                <c:pt idx="294">
                  <c:v>-39.717999999999961</c:v>
                </c:pt>
                <c:pt idx="295">
                  <c:v>-54.783000000000015</c:v>
                </c:pt>
                <c:pt idx="296">
                  <c:v>-60.399999999999977</c:v>
                </c:pt>
                <c:pt idx="297">
                  <c:v>-64.393000000000029</c:v>
                </c:pt>
                <c:pt idx="298">
                  <c:v>-51.720000000000027</c:v>
                </c:pt>
                <c:pt idx="299">
                  <c:v>-49.95599999999996</c:v>
                </c:pt>
                <c:pt idx="300">
                  <c:v>-43.979999999999961</c:v>
                </c:pt>
                <c:pt idx="301">
                  <c:v>-54.980999999999995</c:v>
                </c:pt>
                <c:pt idx="302">
                  <c:v>-56.955000000000041</c:v>
                </c:pt>
                <c:pt idx="303">
                  <c:v>-62.338999999999999</c:v>
                </c:pt>
                <c:pt idx="304">
                  <c:v>-63.926000000000045</c:v>
                </c:pt>
                <c:pt idx="305">
                  <c:v>-62.493999999999971</c:v>
                </c:pt>
                <c:pt idx="306">
                  <c:v>-63.798000000000002</c:v>
                </c:pt>
                <c:pt idx="307">
                  <c:v>-69.920000000000016</c:v>
                </c:pt>
                <c:pt idx="308">
                  <c:v>-66.91500000000002</c:v>
                </c:pt>
                <c:pt idx="309">
                  <c:v>-62.612000000000023</c:v>
                </c:pt>
                <c:pt idx="310">
                  <c:v>-61.605999999999995</c:v>
                </c:pt>
                <c:pt idx="311">
                  <c:v>-53.490000000000009</c:v>
                </c:pt>
                <c:pt idx="312">
                  <c:v>-59.394000000000005</c:v>
                </c:pt>
                <c:pt idx="313">
                  <c:v>-66.944000000000017</c:v>
                </c:pt>
                <c:pt idx="314">
                  <c:v>-71.112000000000023</c:v>
                </c:pt>
                <c:pt idx="315">
                  <c:v>-79.93199999999996</c:v>
                </c:pt>
                <c:pt idx="316">
                  <c:v>-70.956999999999994</c:v>
                </c:pt>
                <c:pt idx="317">
                  <c:v>-73.197000000000003</c:v>
                </c:pt>
                <c:pt idx="318">
                  <c:v>-64.75</c:v>
                </c:pt>
                <c:pt idx="319">
                  <c:v>-68.30800000000005</c:v>
                </c:pt>
                <c:pt idx="320">
                  <c:v>-46.968999999999994</c:v>
                </c:pt>
                <c:pt idx="321">
                  <c:v>-55.069000000000017</c:v>
                </c:pt>
                <c:pt idx="322">
                  <c:v>-53.911000000000001</c:v>
                </c:pt>
                <c:pt idx="323">
                  <c:v>-59.298000000000002</c:v>
                </c:pt>
                <c:pt idx="324">
                  <c:v>-48.928999999999974</c:v>
                </c:pt>
                <c:pt idx="325">
                  <c:v>-63.40100000000001</c:v>
                </c:pt>
                <c:pt idx="326">
                  <c:v>-62.486999999999966</c:v>
                </c:pt>
                <c:pt idx="327">
                  <c:v>-64.45999999999998</c:v>
                </c:pt>
                <c:pt idx="328">
                  <c:v>-63.122000000000014</c:v>
                </c:pt>
                <c:pt idx="329">
                  <c:v>-41.79200000000003</c:v>
                </c:pt>
                <c:pt idx="330">
                  <c:v>-48.802000000000021</c:v>
                </c:pt>
                <c:pt idx="331">
                  <c:v>-56.609000000000037</c:v>
                </c:pt>
                <c:pt idx="332">
                  <c:v>-40.831999999999994</c:v>
                </c:pt>
                <c:pt idx="333">
                  <c:v>-49.649000000000001</c:v>
                </c:pt>
                <c:pt idx="334">
                  <c:v>-47.52600000000001</c:v>
                </c:pt>
                <c:pt idx="335">
                  <c:v>-59.025000000000034</c:v>
                </c:pt>
                <c:pt idx="336">
                  <c:v>-69.745000000000005</c:v>
                </c:pt>
                <c:pt idx="337">
                  <c:v>-73.100999999999999</c:v>
                </c:pt>
                <c:pt idx="338">
                  <c:v>-66.841000000000008</c:v>
                </c:pt>
                <c:pt idx="339">
                  <c:v>-58.194000000000017</c:v>
                </c:pt>
                <c:pt idx="340">
                  <c:v>-60.786999999999978</c:v>
                </c:pt>
                <c:pt idx="341">
                  <c:v>-62.489000000000033</c:v>
                </c:pt>
                <c:pt idx="342">
                  <c:v>-51.723000000000013</c:v>
                </c:pt>
                <c:pt idx="343">
                  <c:v>-48.41900000000004</c:v>
                </c:pt>
                <c:pt idx="344">
                  <c:v>-53.379000000000019</c:v>
                </c:pt>
                <c:pt idx="345">
                  <c:v>-57.838000000000022</c:v>
                </c:pt>
                <c:pt idx="346">
                  <c:v>-73.140999999999963</c:v>
                </c:pt>
                <c:pt idx="347">
                  <c:v>-76.156000000000006</c:v>
                </c:pt>
                <c:pt idx="348">
                  <c:v>-73.495000000000005</c:v>
                </c:pt>
                <c:pt idx="349">
                  <c:v>-67.888000000000034</c:v>
                </c:pt>
                <c:pt idx="350">
                  <c:v>-69.141999999999996</c:v>
                </c:pt>
                <c:pt idx="351">
                  <c:v>-78.490999999999985</c:v>
                </c:pt>
                <c:pt idx="352">
                  <c:v>-74.201999999999998</c:v>
                </c:pt>
                <c:pt idx="353">
                  <c:v>-64.920999999999992</c:v>
                </c:pt>
                <c:pt idx="354">
                  <c:v>-58.819999999999993</c:v>
                </c:pt>
                <c:pt idx="355">
                  <c:v>-78.539000000000044</c:v>
                </c:pt>
                <c:pt idx="356">
                  <c:v>-97.008999999999958</c:v>
                </c:pt>
                <c:pt idx="357">
                  <c:v>-92.850999999999999</c:v>
                </c:pt>
                <c:pt idx="358">
                  <c:v>-72.98399999999998</c:v>
                </c:pt>
                <c:pt idx="359">
                  <c:v>-66.197999999999979</c:v>
                </c:pt>
                <c:pt idx="360">
                  <c:v>-76.350999999999999</c:v>
                </c:pt>
                <c:pt idx="361">
                  <c:v>-71.985000000000014</c:v>
                </c:pt>
                <c:pt idx="362">
                  <c:v>-62.214999999999975</c:v>
                </c:pt>
                <c:pt idx="363">
                  <c:v>-71.626999999999953</c:v>
                </c:pt>
                <c:pt idx="364">
                  <c:v>-74.44599999999997</c:v>
                </c:pt>
                <c:pt idx="365">
                  <c:v>-68.536000000000001</c:v>
                </c:pt>
                <c:pt idx="366">
                  <c:v>-61.77800000000002</c:v>
                </c:pt>
                <c:pt idx="367">
                  <c:v>-70.312999999999988</c:v>
                </c:pt>
                <c:pt idx="368">
                  <c:v>-70.259999999999991</c:v>
                </c:pt>
                <c:pt idx="369">
                  <c:v>-72.185999999999979</c:v>
                </c:pt>
                <c:pt idx="370">
                  <c:v>-58.335999999999956</c:v>
                </c:pt>
                <c:pt idx="371">
                  <c:v>-50.810999999999979</c:v>
                </c:pt>
                <c:pt idx="372">
                  <c:v>-74.842999999999961</c:v>
                </c:pt>
                <c:pt idx="373">
                  <c:v>-54.548999999999978</c:v>
                </c:pt>
                <c:pt idx="374">
                  <c:v>-70.845000000000027</c:v>
                </c:pt>
                <c:pt idx="375">
                  <c:v>-82.096000000000004</c:v>
                </c:pt>
                <c:pt idx="376">
                  <c:v>-65.20799999999997</c:v>
                </c:pt>
                <c:pt idx="377">
                  <c:v>-74.047000000000025</c:v>
                </c:pt>
                <c:pt idx="378">
                  <c:v>-48.370999999999981</c:v>
                </c:pt>
                <c:pt idx="379">
                  <c:v>-57.870000000000005</c:v>
                </c:pt>
                <c:pt idx="380">
                  <c:v>-68.313999999999965</c:v>
                </c:pt>
                <c:pt idx="381">
                  <c:v>-69.739000000000033</c:v>
                </c:pt>
                <c:pt idx="382">
                  <c:v>-83.574000000000012</c:v>
                </c:pt>
                <c:pt idx="383">
                  <c:v>-80.947000000000003</c:v>
                </c:pt>
                <c:pt idx="384">
                  <c:v>-67.687000000000012</c:v>
                </c:pt>
                <c:pt idx="385">
                  <c:v>-69.29400000000004</c:v>
                </c:pt>
                <c:pt idx="386">
                  <c:v>-71.475999999999999</c:v>
                </c:pt>
                <c:pt idx="387">
                  <c:v>-68.668000000000006</c:v>
                </c:pt>
                <c:pt idx="388">
                  <c:v>-69.112000000000023</c:v>
                </c:pt>
                <c:pt idx="389">
                  <c:v>-70.23599999999999</c:v>
                </c:pt>
                <c:pt idx="390">
                  <c:v>-66.890999999999963</c:v>
                </c:pt>
                <c:pt idx="391">
                  <c:v>-70.600000000000023</c:v>
                </c:pt>
                <c:pt idx="392">
                  <c:v>-65.004999999999995</c:v>
                </c:pt>
                <c:pt idx="393">
                  <c:v>-63.953000000000031</c:v>
                </c:pt>
                <c:pt idx="394">
                  <c:v>-51.259999999999991</c:v>
                </c:pt>
                <c:pt idx="395">
                  <c:v>-47.942000000000007</c:v>
                </c:pt>
                <c:pt idx="396">
                  <c:v>-59.680000000000007</c:v>
                </c:pt>
                <c:pt idx="397">
                  <c:v>-66.992999999999995</c:v>
                </c:pt>
                <c:pt idx="398">
                  <c:v>-61.04400000000004</c:v>
                </c:pt>
                <c:pt idx="399">
                  <c:v>-67.269999999999982</c:v>
                </c:pt>
                <c:pt idx="400">
                  <c:v>-65.447000000000003</c:v>
                </c:pt>
                <c:pt idx="401">
                  <c:v>-68.336000000000013</c:v>
                </c:pt>
                <c:pt idx="402">
                  <c:v>-45.03000000000003</c:v>
                </c:pt>
                <c:pt idx="403">
                  <c:v>-62.38900000000001</c:v>
                </c:pt>
                <c:pt idx="404">
                  <c:v>-62.394999999999982</c:v>
                </c:pt>
                <c:pt idx="405">
                  <c:v>-62.268000000000029</c:v>
                </c:pt>
                <c:pt idx="406">
                  <c:v>-57.899000000000001</c:v>
                </c:pt>
                <c:pt idx="407">
                  <c:v>-49.400999999999954</c:v>
                </c:pt>
                <c:pt idx="408">
                  <c:v>-57.093000000000018</c:v>
                </c:pt>
                <c:pt idx="409">
                  <c:v>-56.838000000000022</c:v>
                </c:pt>
                <c:pt idx="410">
                  <c:v>-44.34699999999998</c:v>
                </c:pt>
                <c:pt idx="411">
                  <c:v>-69.326000000000022</c:v>
                </c:pt>
                <c:pt idx="412">
                  <c:v>-57.489000000000033</c:v>
                </c:pt>
                <c:pt idx="413">
                  <c:v>-52.531000000000006</c:v>
                </c:pt>
                <c:pt idx="414">
                  <c:v>-59.177000000000021</c:v>
                </c:pt>
                <c:pt idx="415">
                  <c:v>-51.105999999999995</c:v>
                </c:pt>
                <c:pt idx="416">
                  <c:v>-47.198000000000036</c:v>
                </c:pt>
                <c:pt idx="417">
                  <c:v>-60.887</c:v>
                </c:pt>
                <c:pt idx="418">
                  <c:v>-49.716999999999985</c:v>
                </c:pt>
                <c:pt idx="419">
                  <c:v>-34.468999999999994</c:v>
                </c:pt>
                <c:pt idx="420">
                  <c:v>-33.810999999999979</c:v>
                </c:pt>
                <c:pt idx="421">
                  <c:v>-40.774000000000001</c:v>
                </c:pt>
                <c:pt idx="422">
                  <c:v>-39.711000000000013</c:v>
                </c:pt>
                <c:pt idx="423">
                  <c:v>-35.663999999999987</c:v>
                </c:pt>
                <c:pt idx="424">
                  <c:v>-29.938999999999965</c:v>
                </c:pt>
                <c:pt idx="425">
                  <c:v>-40.651999999999987</c:v>
                </c:pt>
                <c:pt idx="426">
                  <c:v>-31.92900000000003</c:v>
                </c:pt>
                <c:pt idx="427">
                  <c:v>-27.875</c:v>
                </c:pt>
                <c:pt idx="428">
                  <c:v>-55.394000000000005</c:v>
                </c:pt>
                <c:pt idx="429">
                  <c:v>-48.567999999999984</c:v>
                </c:pt>
                <c:pt idx="430">
                  <c:v>-54.665999999999997</c:v>
                </c:pt>
                <c:pt idx="431">
                  <c:v>-51.540999999999997</c:v>
                </c:pt>
                <c:pt idx="432">
                  <c:v>-42.33299999999997</c:v>
                </c:pt>
                <c:pt idx="433">
                  <c:v>-52.259999999999991</c:v>
                </c:pt>
                <c:pt idx="434">
                  <c:v>-49.215000000000032</c:v>
                </c:pt>
                <c:pt idx="435">
                  <c:v>-44.086000000000013</c:v>
                </c:pt>
                <c:pt idx="436">
                  <c:v>-47.729000000000042</c:v>
                </c:pt>
                <c:pt idx="437">
                  <c:v>-42.409999999999968</c:v>
                </c:pt>
                <c:pt idx="438">
                  <c:v>-40.185999999999979</c:v>
                </c:pt>
                <c:pt idx="439">
                  <c:v>-49.42900000000003</c:v>
                </c:pt>
                <c:pt idx="440">
                  <c:v>-38.397999999999968</c:v>
                </c:pt>
                <c:pt idx="441">
                  <c:v>-41.622000000000014</c:v>
                </c:pt>
                <c:pt idx="442">
                  <c:v>-44.213999999999999</c:v>
                </c:pt>
                <c:pt idx="443">
                  <c:v>-36.687000000000012</c:v>
                </c:pt>
                <c:pt idx="444">
                  <c:v>-33.831999999999994</c:v>
                </c:pt>
                <c:pt idx="445">
                  <c:v>-29.627999999999986</c:v>
                </c:pt>
                <c:pt idx="446">
                  <c:v>-35.956000000000017</c:v>
                </c:pt>
                <c:pt idx="447">
                  <c:v>-26.675999999999988</c:v>
                </c:pt>
                <c:pt idx="448">
                  <c:v>-35.023000000000025</c:v>
                </c:pt>
                <c:pt idx="449">
                  <c:v>-27.152000000000044</c:v>
                </c:pt>
                <c:pt idx="450">
                  <c:v>-25.860000000000014</c:v>
                </c:pt>
                <c:pt idx="451">
                  <c:v>-33.204999999999984</c:v>
                </c:pt>
                <c:pt idx="452">
                  <c:v>-30.271999999999991</c:v>
                </c:pt>
                <c:pt idx="453">
                  <c:v>-26.129000000000019</c:v>
                </c:pt>
                <c:pt idx="454">
                  <c:v>-27.408999999999992</c:v>
                </c:pt>
                <c:pt idx="455">
                  <c:v>-25.247000000000014</c:v>
                </c:pt>
                <c:pt idx="456">
                  <c:v>-24.682999999999993</c:v>
                </c:pt>
                <c:pt idx="457">
                  <c:v>-25.852000000000032</c:v>
                </c:pt>
                <c:pt idx="458">
                  <c:v>-19.561000000000035</c:v>
                </c:pt>
                <c:pt idx="459">
                  <c:v>-23.665999999999997</c:v>
                </c:pt>
                <c:pt idx="460">
                  <c:v>-31.887</c:v>
                </c:pt>
                <c:pt idx="461">
                  <c:v>-22.938999999999965</c:v>
                </c:pt>
                <c:pt idx="462">
                  <c:v>-19.232000000000028</c:v>
                </c:pt>
                <c:pt idx="463">
                  <c:v>-24.87700000000001</c:v>
                </c:pt>
                <c:pt idx="464">
                  <c:v>-30.963000000000022</c:v>
                </c:pt>
                <c:pt idx="465">
                  <c:v>-30.603000000000009</c:v>
                </c:pt>
                <c:pt idx="466">
                  <c:v>-31.212999999999965</c:v>
                </c:pt>
                <c:pt idx="467">
                  <c:v>-36.007000000000005</c:v>
                </c:pt>
                <c:pt idx="468">
                  <c:v>-37.54000000000002</c:v>
                </c:pt>
                <c:pt idx="469">
                  <c:v>-37.463999999999999</c:v>
                </c:pt>
                <c:pt idx="470">
                  <c:v>-32.744000000000028</c:v>
                </c:pt>
                <c:pt idx="471">
                  <c:v>-31.901999999999987</c:v>
                </c:pt>
                <c:pt idx="472">
                  <c:v>-31.402999999999963</c:v>
                </c:pt>
                <c:pt idx="473">
                  <c:v>-33.125</c:v>
                </c:pt>
                <c:pt idx="474">
                  <c:v>-33.90100000000001</c:v>
                </c:pt>
                <c:pt idx="475">
                  <c:v>-29.256000000000029</c:v>
                </c:pt>
                <c:pt idx="476">
                  <c:v>-21.086999999999989</c:v>
                </c:pt>
                <c:pt idx="477">
                  <c:v>-26.933999999999969</c:v>
                </c:pt>
                <c:pt idx="478">
                  <c:v>-28.024000000000001</c:v>
                </c:pt>
                <c:pt idx="479">
                  <c:v>-27.627999999999986</c:v>
                </c:pt>
                <c:pt idx="480">
                  <c:v>-30.395000000000039</c:v>
                </c:pt>
                <c:pt idx="481">
                  <c:v>-23.725000000000023</c:v>
                </c:pt>
                <c:pt idx="482">
                  <c:v>-26.835999999999956</c:v>
                </c:pt>
                <c:pt idx="483">
                  <c:v>-29.069000000000017</c:v>
                </c:pt>
                <c:pt idx="484">
                  <c:v>-22.953000000000031</c:v>
                </c:pt>
                <c:pt idx="485">
                  <c:v>-21.531999999999982</c:v>
                </c:pt>
                <c:pt idx="486">
                  <c:v>-16.77600000000001</c:v>
                </c:pt>
                <c:pt idx="487">
                  <c:v>-20.925999999999988</c:v>
                </c:pt>
                <c:pt idx="488">
                  <c:v>-21.180999999999983</c:v>
                </c:pt>
                <c:pt idx="489">
                  <c:v>-22.137999999999977</c:v>
                </c:pt>
                <c:pt idx="490">
                  <c:v>-13.62700000000001</c:v>
                </c:pt>
                <c:pt idx="491">
                  <c:v>-15.903999999999996</c:v>
                </c:pt>
                <c:pt idx="492">
                  <c:v>-18.423999999999978</c:v>
                </c:pt>
                <c:pt idx="493">
                  <c:v>-17.543999999999983</c:v>
                </c:pt>
                <c:pt idx="494">
                  <c:v>1.1809999999999832</c:v>
                </c:pt>
                <c:pt idx="495">
                  <c:v>-17.252999999999986</c:v>
                </c:pt>
                <c:pt idx="496">
                  <c:v>-15.55699999999996</c:v>
                </c:pt>
                <c:pt idx="497">
                  <c:v>-13.956999999999994</c:v>
                </c:pt>
                <c:pt idx="498">
                  <c:v>-16.845999999999947</c:v>
                </c:pt>
                <c:pt idx="499">
                  <c:v>-15.740000000000009</c:v>
                </c:pt>
                <c:pt idx="500">
                  <c:v>-14.331999999999994</c:v>
                </c:pt>
                <c:pt idx="501">
                  <c:v>-17.75</c:v>
                </c:pt>
                <c:pt idx="502">
                  <c:v>-13.357000000000028</c:v>
                </c:pt>
                <c:pt idx="503">
                  <c:v>-12.672000000000025</c:v>
                </c:pt>
                <c:pt idx="504">
                  <c:v>-11.560000000000002</c:v>
                </c:pt>
                <c:pt idx="505">
                  <c:v>-25.529999999999973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05-4B1B-94F7-2491877F4C8D}"/>
            </c:ext>
          </c:extLst>
        </c:ser>
        <c:ser>
          <c:idx val="2"/>
          <c:order val="2"/>
          <c:tx>
            <c:strRef>
              <c:f>vw!$C$53</c:f>
              <c:strCache>
                <c:ptCount val="1"/>
                <c:pt idx="0">
                  <c:v>VW 3 1/2 PERP nc-30-VW 4 5/8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vw!$F$53:$SQ$53</c:f>
              <c:numCache>
                <c:formatCode>0</c:formatCode>
                <c:ptCount val="506"/>
                <c:pt idx="0">
                  <c:v>3.7049999999999841</c:v>
                </c:pt>
                <c:pt idx="1">
                  <c:v>-3.8089999999999691</c:v>
                </c:pt>
                <c:pt idx="2">
                  <c:v>-6.5380000000000109</c:v>
                </c:pt>
                <c:pt idx="3">
                  <c:v>-10.920999999999992</c:v>
                </c:pt>
                <c:pt idx="4">
                  <c:v>-15.27600000000001</c:v>
                </c:pt>
                <c:pt idx="5">
                  <c:v>-18.564000000000021</c:v>
                </c:pt>
                <c:pt idx="6">
                  <c:v>-21.863</c:v>
                </c:pt>
                <c:pt idx="7">
                  <c:v>-22.798000000000002</c:v>
                </c:pt>
                <c:pt idx="8">
                  <c:v>-25.401999999999987</c:v>
                </c:pt>
                <c:pt idx="9">
                  <c:v>-20.971000000000004</c:v>
                </c:pt>
                <c:pt idx="10">
                  <c:v>-17.831999999999994</c:v>
                </c:pt>
                <c:pt idx="11">
                  <c:v>-10.991999999999962</c:v>
                </c:pt>
                <c:pt idx="12">
                  <c:v>-3.2959999999999923</c:v>
                </c:pt>
                <c:pt idx="13">
                  <c:v>-6.0339999999999918</c:v>
                </c:pt>
                <c:pt idx="14">
                  <c:v>-2.8299999999999841</c:v>
                </c:pt>
                <c:pt idx="15">
                  <c:v>-6.8040000000000305</c:v>
                </c:pt>
                <c:pt idx="16">
                  <c:v>6.6759999999999877</c:v>
                </c:pt>
                <c:pt idx="17">
                  <c:v>6.9989999999999668</c:v>
                </c:pt>
                <c:pt idx="18">
                  <c:v>13.096000000000004</c:v>
                </c:pt>
                <c:pt idx="19">
                  <c:v>7.2889999999999873</c:v>
                </c:pt>
                <c:pt idx="20">
                  <c:v>-0.86099999999999</c:v>
                </c:pt>
                <c:pt idx="21">
                  <c:v>-4.4680000000000177</c:v>
                </c:pt>
                <c:pt idx="22">
                  <c:v>-11.382999999999981</c:v>
                </c:pt>
                <c:pt idx="23">
                  <c:v>-12.064999999999998</c:v>
                </c:pt>
                <c:pt idx="24">
                  <c:v>-11.335999999999956</c:v>
                </c:pt>
                <c:pt idx="25">
                  <c:v>-9.6279999999999859</c:v>
                </c:pt>
                <c:pt idx="26">
                  <c:v>-12.755999999999972</c:v>
                </c:pt>
                <c:pt idx="27">
                  <c:v>-16.353000000000009</c:v>
                </c:pt>
                <c:pt idx="28">
                  <c:v>-26.354999999999961</c:v>
                </c:pt>
                <c:pt idx="29">
                  <c:v>-23.762999999999977</c:v>
                </c:pt>
                <c:pt idx="30">
                  <c:v>-23.311999999999955</c:v>
                </c:pt>
                <c:pt idx="31">
                  <c:v>-23.930999999999983</c:v>
                </c:pt>
                <c:pt idx="32">
                  <c:v>-27.816000000000031</c:v>
                </c:pt>
                <c:pt idx="33">
                  <c:v>-32.607000000000028</c:v>
                </c:pt>
                <c:pt idx="34">
                  <c:v>-35.479000000000042</c:v>
                </c:pt>
                <c:pt idx="35">
                  <c:v>-35.670999999999992</c:v>
                </c:pt>
                <c:pt idx="36">
                  <c:v>-35.166999999999973</c:v>
                </c:pt>
                <c:pt idx="37">
                  <c:v>-35.74799999999999</c:v>
                </c:pt>
                <c:pt idx="38">
                  <c:v>-37.885999999999967</c:v>
                </c:pt>
                <c:pt idx="39">
                  <c:v>-43.638000000000034</c:v>
                </c:pt>
                <c:pt idx="40">
                  <c:v>-40.031000000000006</c:v>
                </c:pt>
                <c:pt idx="41">
                  <c:v>-40.156000000000006</c:v>
                </c:pt>
                <c:pt idx="42">
                  <c:v>-40.641999999999996</c:v>
                </c:pt>
                <c:pt idx="43">
                  <c:v>-43.076000000000022</c:v>
                </c:pt>
                <c:pt idx="44">
                  <c:v>-31.894000000000005</c:v>
                </c:pt>
                <c:pt idx="45">
                  <c:v>-27.100999999999999</c:v>
                </c:pt>
                <c:pt idx="46">
                  <c:v>-20.01600000000002</c:v>
                </c:pt>
                <c:pt idx="47">
                  <c:v>-16.39100000000002</c:v>
                </c:pt>
                <c:pt idx="48">
                  <c:v>-21.093000000000018</c:v>
                </c:pt>
                <c:pt idx="49">
                  <c:v>-28.144000000000005</c:v>
                </c:pt>
                <c:pt idx="50">
                  <c:v>-38.899000000000001</c:v>
                </c:pt>
                <c:pt idx="51">
                  <c:v>-37.730000000000018</c:v>
                </c:pt>
                <c:pt idx="52">
                  <c:v>-27.903999999999996</c:v>
                </c:pt>
                <c:pt idx="53">
                  <c:v>-17.629999999999995</c:v>
                </c:pt>
                <c:pt idx="54">
                  <c:v>-7.5489999999999782</c:v>
                </c:pt>
                <c:pt idx="55">
                  <c:v>3.0629999999999882</c:v>
                </c:pt>
                <c:pt idx="56">
                  <c:v>9.4759999999999991</c:v>
                </c:pt>
                <c:pt idx="57">
                  <c:v>-14.218999999999994</c:v>
                </c:pt>
                <c:pt idx="58">
                  <c:v>-10.925000000000068</c:v>
                </c:pt>
                <c:pt idx="59">
                  <c:v>-20.001999999999953</c:v>
                </c:pt>
                <c:pt idx="60">
                  <c:v>-45.356000000000108</c:v>
                </c:pt>
                <c:pt idx="61">
                  <c:v>-44.971000000000004</c:v>
                </c:pt>
                <c:pt idx="62">
                  <c:v>-42.263000000000034</c:v>
                </c:pt>
                <c:pt idx="63">
                  <c:v>-32.989000000000033</c:v>
                </c:pt>
                <c:pt idx="64">
                  <c:v>-25.395999999999958</c:v>
                </c:pt>
                <c:pt idx="65">
                  <c:v>-20.716000000000008</c:v>
                </c:pt>
                <c:pt idx="66">
                  <c:v>-12.201000000000022</c:v>
                </c:pt>
                <c:pt idx="67">
                  <c:v>-6.4920000000000186</c:v>
                </c:pt>
                <c:pt idx="68">
                  <c:v>7.47199999999998</c:v>
                </c:pt>
                <c:pt idx="69">
                  <c:v>-11.768000000000029</c:v>
                </c:pt>
                <c:pt idx="70">
                  <c:v>1.0590000000000828</c:v>
                </c:pt>
                <c:pt idx="71">
                  <c:v>6.01400000000001</c:v>
                </c:pt>
                <c:pt idx="72">
                  <c:v>-14.514999999999986</c:v>
                </c:pt>
                <c:pt idx="73">
                  <c:v>-10.285000000000082</c:v>
                </c:pt>
                <c:pt idx="74">
                  <c:v>5.6409999999999627</c:v>
                </c:pt>
                <c:pt idx="75">
                  <c:v>-9.2899999999999636</c:v>
                </c:pt>
                <c:pt idx="76">
                  <c:v>-1.9270000000000209</c:v>
                </c:pt>
                <c:pt idx="77">
                  <c:v>2.7880000000000109</c:v>
                </c:pt>
                <c:pt idx="78">
                  <c:v>17.588999999999999</c:v>
                </c:pt>
                <c:pt idx="79">
                  <c:v>24.19599999999997</c:v>
                </c:pt>
                <c:pt idx="80">
                  <c:v>21.366999999999962</c:v>
                </c:pt>
                <c:pt idx="81">
                  <c:v>29.612000000000023</c:v>
                </c:pt>
                <c:pt idx="82">
                  <c:v>34.196000000000026</c:v>
                </c:pt>
                <c:pt idx="83">
                  <c:v>35.185999999999979</c:v>
                </c:pt>
                <c:pt idx="84">
                  <c:v>34.036000000000001</c:v>
                </c:pt>
                <c:pt idx="85">
                  <c:v>28.314999999999998</c:v>
                </c:pt>
                <c:pt idx="86">
                  <c:v>29.63900000000001</c:v>
                </c:pt>
                <c:pt idx="87">
                  <c:v>32.206000000000017</c:v>
                </c:pt>
                <c:pt idx="88">
                  <c:v>32.800999999999988</c:v>
                </c:pt>
                <c:pt idx="89">
                  <c:v>35.886000000000024</c:v>
                </c:pt>
                <c:pt idx="90">
                  <c:v>35.107000000000028</c:v>
                </c:pt>
                <c:pt idx="91">
                  <c:v>37.739000000000033</c:v>
                </c:pt>
                <c:pt idx="92">
                  <c:v>36.906999999999982</c:v>
                </c:pt>
                <c:pt idx="93">
                  <c:v>34.917000000000002</c:v>
                </c:pt>
                <c:pt idx="94">
                  <c:v>34.543000000000006</c:v>
                </c:pt>
                <c:pt idx="95">
                  <c:v>34.008999999999986</c:v>
                </c:pt>
                <c:pt idx="96">
                  <c:v>33.846000000000004</c:v>
                </c:pt>
                <c:pt idx="97">
                  <c:v>33.451000000000022</c:v>
                </c:pt>
                <c:pt idx="98">
                  <c:v>31.685000000000002</c:v>
                </c:pt>
                <c:pt idx="99">
                  <c:v>31.283000000000015</c:v>
                </c:pt>
                <c:pt idx="100">
                  <c:v>32.294999999999987</c:v>
                </c:pt>
                <c:pt idx="101">
                  <c:v>31.796999999999997</c:v>
                </c:pt>
                <c:pt idx="102">
                  <c:v>31.319000000000017</c:v>
                </c:pt>
                <c:pt idx="103">
                  <c:v>30.208000000000027</c:v>
                </c:pt>
                <c:pt idx="104">
                  <c:v>28.12299999999999</c:v>
                </c:pt>
                <c:pt idx="105">
                  <c:v>27.600999999999999</c:v>
                </c:pt>
                <c:pt idx="106">
                  <c:v>29.093999999999994</c:v>
                </c:pt>
                <c:pt idx="107">
                  <c:v>29.587999999999965</c:v>
                </c:pt>
                <c:pt idx="108">
                  <c:v>29.389999999999986</c:v>
                </c:pt>
                <c:pt idx="109">
                  <c:v>27.738000000000028</c:v>
                </c:pt>
                <c:pt idx="110">
                  <c:v>30.038000000000011</c:v>
                </c:pt>
                <c:pt idx="111">
                  <c:v>31.825999999999993</c:v>
                </c:pt>
                <c:pt idx="112">
                  <c:v>32.710999999999984</c:v>
                </c:pt>
                <c:pt idx="113">
                  <c:v>34.572999999999979</c:v>
                </c:pt>
                <c:pt idx="114">
                  <c:v>35.234999999999985</c:v>
                </c:pt>
                <c:pt idx="115">
                  <c:v>36.205000000000013</c:v>
                </c:pt>
                <c:pt idx="116">
                  <c:v>35.18100000000004</c:v>
                </c:pt>
                <c:pt idx="117">
                  <c:v>34.087999999999965</c:v>
                </c:pt>
                <c:pt idx="118">
                  <c:v>32.680000000000007</c:v>
                </c:pt>
                <c:pt idx="119">
                  <c:v>32.280999999999977</c:v>
                </c:pt>
                <c:pt idx="120">
                  <c:v>33.436999999999983</c:v>
                </c:pt>
                <c:pt idx="121">
                  <c:v>35.656000000000006</c:v>
                </c:pt>
                <c:pt idx="122">
                  <c:v>35.64700000000002</c:v>
                </c:pt>
                <c:pt idx="123">
                  <c:v>33.443999999999988</c:v>
                </c:pt>
                <c:pt idx="124">
                  <c:v>38.27000000000001</c:v>
                </c:pt>
                <c:pt idx="125">
                  <c:v>40.525000000000034</c:v>
                </c:pt>
                <c:pt idx="126">
                  <c:v>41.131000000000029</c:v>
                </c:pt>
                <c:pt idx="127">
                  <c:v>41.566999999999979</c:v>
                </c:pt>
                <c:pt idx="128">
                  <c:v>38.760000000000019</c:v>
                </c:pt>
                <c:pt idx="129">
                  <c:v>40.953000000000003</c:v>
                </c:pt>
                <c:pt idx="130">
                  <c:v>40.378999999999991</c:v>
                </c:pt>
                <c:pt idx="131">
                  <c:v>40.11099999999999</c:v>
                </c:pt>
                <c:pt idx="132">
                  <c:v>39.760999999999996</c:v>
                </c:pt>
                <c:pt idx="133">
                  <c:v>40.092999999999989</c:v>
                </c:pt>
                <c:pt idx="134">
                  <c:v>39.870000000000005</c:v>
                </c:pt>
                <c:pt idx="135">
                  <c:v>39.144999999999982</c:v>
                </c:pt>
                <c:pt idx="136">
                  <c:v>40.074000000000012</c:v>
                </c:pt>
                <c:pt idx="137">
                  <c:v>38.335000000000008</c:v>
                </c:pt>
                <c:pt idx="138">
                  <c:v>38.487000000000023</c:v>
                </c:pt>
                <c:pt idx="139">
                  <c:v>36.008999999999986</c:v>
                </c:pt>
                <c:pt idx="140">
                  <c:v>37.01400000000001</c:v>
                </c:pt>
                <c:pt idx="141">
                  <c:v>36.816000000000031</c:v>
                </c:pt>
                <c:pt idx="142">
                  <c:v>36.426999999999992</c:v>
                </c:pt>
                <c:pt idx="143">
                  <c:v>34.470000000000027</c:v>
                </c:pt>
                <c:pt idx="144">
                  <c:v>34.378999999999991</c:v>
                </c:pt>
                <c:pt idx="145">
                  <c:v>33.783999999999992</c:v>
                </c:pt>
                <c:pt idx="146">
                  <c:v>36.15100000000001</c:v>
                </c:pt>
                <c:pt idx="147">
                  <c:v>35.570000000000022</c:v>
                </c:pt>
                <c:pt idx="148">
                  <c:v>35.071000000000026</c:v>
                </c:pt>
                <c:pt idx="149">
                  <c:v>35.188999999999993</c:v>
                </c:pt>
                <c:pt idx="150">
                  <c:v>36.267000000000024</c:v>
                </c:pt>
                <c:pt idx="151">
                  <c:v>36.662000000000006</c:v>
                </c:pt>
                <c:pt idx="152">
                  <c:v>35.451000000000022</c:v>
                </c:pt>
                <c:pt idx="153">
                  <c:v>33.100999999999999</c:v>
                </c:pt>
                <c:pt idx="154">
                  <c:v>32.236999999999966</c:v>
                </c:pt>
                <c:pt idx="155">
                  <c:v>32.716000000000008</c:v>
                </c:pt>
                <c:pt idx="156">
                  <c:v>34.033000000000015</c:v>
                </c:pt>
                <c:pt idx="157">
                  <c:v>34.51400000000001</c:v>
                </c:pt>
                <c:pt idx="158">
                  <c:v>34.571000000000026</c:v>
                </c:pt>
                <c:pt idx="159">
                  <c:v>34.674000000000035</c:v>
                </c:pt>
                <c:pt idx="160">
                  <c:v>33.53000000000003</c:v>
                </c:pt>
                <c:pt idx="161">
                  <c:v>32.300999999999988</c:v>
                </c:pt>
                <c:pt idx="162">
                  <c:v>33.528999999999996</c:v>
                </c:pt>
                <c:pt idx="163">
                  <c:v>37.534000000000049</c:v>
                </c:pt>
                <c:pt idx="164">
                  <c:v>36.836000000000013</c:v>
                </c:pt>
                <c:pt idx="165">
                  <c:v>35.20999999999998</c:v>
                </c:pt>
                <c:pt idx="166">
                  <c:v>34.992999999999995</c:v>
                </c:pt>
                <c:pt idx="167">
                  <c:v>38.444999999999993</c:v>
                </c:pt>
                <c:pt idx="168">
                  <c:v>37.158999999999992</c:v>
                </c:pt>
                <c:pt idx="169">
                  <c:v>37.438999999999965</c:v>
                </c:pt>
                <c:pt idx="170">
                  <c:v>37.170999999999992</c:v>
                </c:pt>
                <c:pt idx="171">
                  <c:v>38.910000000000025</c:v>
                </c:pt>
                <c:pt idx="172">
                  <c:v>38.238</c:v>
                </c:pt>
                <c:pt idx="173">
                  <c:v>39.135999999999967</c:v>
                </c:pt>
                <c:pt idx="174">
                  <c:v>40.254999999999995</c:v>
                </c:pt>
                <c:pt idx="175">
                  <c:v>39.05600000000004</c:v>
                </c:pt>
                <c:pt idx="176">
                  <c:v>36.629999999999995</c:v>
                </c:pt>
                <c:pt idx="177">
                  <c:v>35.233000000000004</c:v>
                </c:pt>
                <c:pt idx="178">
                  <c:v>32.339999999999975</c:v>
                </c:pt>
                <c:pt idx="179">
                  <c:v>33.696000000000026</c:v>
                </c:pt>
                <c:pt idx="180">
                  <c:v>30.872000000000014</c:v>
                </c:pt>
                <c:pt idx="181">
                  <c:v>31.233000000000004</c:v>
                </c:pt>
                <c:pt idx="182">
                  <c:v>30.661000000000001</c:v>
                </c:pt>
                <c:pt idx="183">
                  <c:v>28.488999999999976</c:v>
                </c:pt>
                <c:pt idx="184">
                  <c:v>28.947000000000003</c:v>
                </c:pt>
                <c:pt idx="185">
                  <c:v>28.91500000000002</c:v>
                </c:pt>
                <c:pt idx="186">
                  <c:v>29.91799999999995</c:v>
                </c:pt>
                <c:pt idx="187">
                  <c:v>31.922000000000025</c:v>
                </c:pt>
                <c:pt idx="188">
                  <c:v>30.988999999999976</c:v>
                </c:pt>
                <c:pt idx="189">
                  <c:v>27.851000000000056</c:v>
                </c:pt>
                <c:pt idx="190">
                  <c:v>24.891999999999996</c:v>
                </c:pt>
                <c:pt idx="191">
                  <c:v>25.708999999999946</c:v>
                </c:pt>
                <c:pt idx="192">
                  <c:v>23.70999999999998</c:v>
                </c:pt>
                <c:pt idx="193">
                  <c:v>23.012</c:v>
                </c:pt>
                <c:pt idx="194">
                  <c:v>23.317000000000007</c:v>
                </c:pt>
                <c:pt idx="195">
                  <c:v>21.94399999999996</c:v>
                </c:pt>
                <c:pt idx="196">
                  <c:v>21.01400000000001</c:v>
                </c:pt>
                <c:pt idx="197">
                  <c:v>19.149999999999977</c:v>
                </c:pt>
                <c:pt idx="198">
                  <c:v>15.970000000000027</c:v>
                </c:pt>
                <c:pt idx="199">
                  <c:v>13.685999999999979</c:v>
                </c:pt>
                <c:pt idx="200">
                  <c:v>13.491000000000042</c:v>
                </c:pt>
                <c:pt idx="201">
                  <c:v>11.015000000000043</c:v>
                </c:pt>
                <c:pt idx="202">
                  <c:v>10.767999999999972</c:v>
                </c:pt>
                <c:pt idx="203">
                  <c:v>8.6200000000000045</c:v>
                </c:pt>
                <c:pt idx="204">
                  <c:v>9.0060000000000286</c:v>
                </c:pt>
                <c:pt idx="205">
                  <c:v>-1.5849999999999795</c:v>
                </c:pt>
                <c:pt idx="206">
                  <c:v>-2.0809999999999604</c:v>
                </c:pt>
                <c:pt idx="207">
                  <c:v>0.25</c:v>
                </c:pt>
                <c:pt idx="208">
                  <c:v>1.8620000000000232</c:v>
                </c:pt>
                <c:pt idx="209">
                  <c:v>0.17200000000002547</c:v>
                </c:pt>
                <c:pt idx="210">
                  <c:v>0.46399999999999864</c:v>
                </c:pt>
                <c:pt idx="211">
                  <c:v>1.6550000000000296</c:v>
                </c:pt>
                <c:pt idx="212">
                  <c:v>-1.1200000000000045</c:v>
                </c:pt>
                <c:pt idx="213">
                  <c:v>-0.19700000000000273</c:v>
                </c:pt>
                <c:pt idx="214">
                  <c:v>-1.1879999999999882</c:v>
                </c:pt>
                <c:pt idx="215">
                  <c:v>0.53700000000003456</c:v>
                </c:pt>
                <c:pt idx="216">
                  <c:v>-1.0029999999999859</c:v>
                </c:pt>
                <c:pt idx="217">
                  <c:v>-1.4010000000000105</c:v>
                </c:pt>
                <c:pt idx="218">
                  <c:v>-2.0670000000000073</c:v>
                </c:pt>
                <c:pt idx="219">
                  <c:v>-0.19999999999998863</c:v>
                </c:pt>
                <c:pt idx="220">
                  <c:v>3.6279999999999859</c:v>
                </c:pt>
                <c:pt idx="221">
                  <c:v>2.6529999999999632</c:v>
                </c:pt>
                <c:pt idx="222">
                  <c:v>1.2740000000000009</c:v>
                </c:pt>
                <c:pt idx="223">
                  <c:v>3.6569999999999823</c:v>
                </c:pt>
                <c:pt idx="224">
                  <c:v>2.7040000000000077</c:v>
                </c:pt>
                <c:pt idx="225">
                  <c:v>5.7870000000000346</c:v>
                </c:pt>
                <c:pt idx="226">
                  <c:v>4.4780000000000086</c:v>
                </c:pt>
                <c:pt idx="227">
                  <c:v>8.047999999999945</c:v>
                </c:pt>
                <c:pt idx="228">
                  <c:v>12.994000000000028</c:v>
                </c:pt>
                <c:pt idx="229">
                  <c:v>14.871000000000038</c:v>
                </c:pt>
                <c:pt idx="230">
                  <c:v>17.411999999999978</c:v>
                </c:pt>
                <c:pt idx="231">
                  <c:v>19.553999999999974</c:v>
                </c:pt>
                <c:pt idx="232">
                  <c:v>19.947000000000003</c:v>
                </c:pt>
                <c:pt idx="233">
                  <c:v>21.819999999999993</c:v>
                </c:pt>
                <c:pt idx="234">
                  <c:v>23.539000000000044</c:v>
                </c:pt>
                <c:pt idx="235">
                  <c:v>24.314999999999998</c:v>
                </c:pt>
                <c:pt idx="236">
                  <c:v>25.338000000000022</c:v>
                </c:pt>
                <c:pt idx="237">
                  <c:v>29.77600000000001</c:v>
                </c:pt>
                <c:pt idx="238">
                  <c:v>32.105999999999995</c:v>
                </c:pt>
                <c:pt idx="239">
                  <c:v>33.072999999999979</c:v>
                </c:pt>
                <c:pt idx="240">
                  <c:v>26.425999999999988</c:v>
                </c:pt>
                <c:pt idx="241">
                  <c:v>23.20599999999996</c:v>
                </c:pt>
                <c:pt idx="242">
                  <c:v>23.456000000000017</c:v>
                </c:pt>
                <c:pt idx="243">
                  <c:v>23.149999999999977</c:v>
                </c:pt>
                <c:pt idx="244">
                  <c:v>25.978000000000009</c:v>
                </c:pt>
                <c:pt idx="245">
                  <c:v>28.262999999999977</c:v>
                </c:pt>
                <c:pt idx="246">
                  <c:v>29.26600000000002</c:v>
                </c:pt>
                <c:pt idx="247">
                  <c:v>28.25200000000001</c:v>
                </c:pt>
                <c:pt idx="248">
                  <c:v>26.80699999999996</c:v>
                </c:pt>
                <c:pt idx="249">
                  <c:v>30.461000000000013</c:v>
                </c:pt>
                <c:pt idx="250">
                  <c:v>30.061000000000035</c:v>
                </c:pt>
                <c:pt idx="251">
                  <c:v>31.574000000000012</c:v>
                </c:pt>
                <c:pt idx="252">
                  <c:v>38.406999999999982</c:v>
                </c:pt>
                <c:pt idx="253">
                  <c:v>46.706999999999994</c:v>
                </c:pt>
                <c:pt idx="254">
                  <c:v>50.411000000000001</c:v>
                </c:pt>
                <c:pt idx="255">
                  <c:v>45.521000000000015</c:v>
                </c:pt>
                <c:pt idx="256">
                  <c:v>41.109999999999957</c:v>
                </c:pt>
                <c:pt idx="257">
                  <c:v>38.584000000000003</c:v>
                </c:pt>
                <c:pt idx="258">
                  <c:v>38.140999999999963</c:v>
                </c:pt>
                <c:pt idx="259">
                  <c:v>39.666999999999973</c:v>
                </c:pt>
                <c:pt idx="260">
                  <c:v>41.660000000000025</c:v>
                </c:pt>
                <c:pt idx="261">
                  <c:v>43.783000000000015</c:v>
                </c:pt>
                <c:pt idx="262">
                  <c:v>41.600999999999999</c:v>
                </c:pt>
                <c:pt idx="263">
                  <c:v>38.809000000000026</c:v>
                </c:pt>
                <c:pt idx="264">
                  <c:v>36.56899999999996</c:v>
                </c:pt>
                <c:pt idx="265">
                  <c:v>33.521999999999991</c:v>
                </c:pt>
                <c:pt idx="266">
                  <c:v>30.617000000000019</c:v>
                </c:pt>
                <c:pt idx="267">
                  <c:v>29.74799999999999</c:v>
                </c:pt>
                <c:pt idx="268">
                  <c:v>30.49799999999999</c:v>
                </c:pt>
                <c:pt idx="269">
                  <c:v>31.842999999999961</c:v>
                </c:pt>
                <c:pt idx="270">
                  <c:v>31.492000000000019</c:v>
                </c:pt>
                <c:pt idx="271">
                  <c:v>32.47399999999999</c:v>
                </c:pt>
                <c:pt idx="272">
                  <c:v>30.275000000000034</c:v>
                </c:pt>
                <c:pt idx="273">
                  <c:v>29.34899999999999</c:v>
                </c:pt>
                <c:pt idx="274">
                  <c:v>29.86099999999999</c:v>
                </c:pt>
                <c:pt idx="275">
                  <c:v>30.248000000000047</c:v>
                </c:pt>
                <c:pt idx="276">
                  <c:v>30.220000000000027</c:v>
                </c:pt>
                <c:pt idx="277">
                  <c:v>26.309000000000026</c:v>
                </c:pt>
                <c:pt idx="278">
                  <c:v>25.468000000000018</c:v>
                </c:pt>
                <c:pt idx="279">
                  <c:v>26.547000000000025</c:v>
                </c:pt>
                <c:pt idx="280">
                  <c:v>25.776999999999987</c:v>
                </c:pt>
                <c:pt idx="281">
                  <c:v>25.586000000000013</c:v>
                </c:pt>
                <c:pt idx="282">
                  <c:v>23.543000000000006</c:v>
                </c:pt>
                <c:pt idx="283">
                  <c:v>22.040999999999997</c:v>
                </c:pt>
                <c:pt idx="284">
                  <c:v>22.312999999999988</c:v>
                </c:pt>
                <c:pt idx="285">
                  <c:v>23.337999999999965</c:v>
                </c:pt>
                <c:pt idx="286">
                  <c:v>25.233000000000004</c:v>
                </c:pt>
                <c:pt idx="287">
                  <c:v>23.896999999999991</c:v>
                </c:pt>
                <c:pt idx="288">
                  <c:v>22.824000000000012</c:v>
                </c:pt>
                <c:pt idx="289">
                  <c:v>23.033000000000015</c:v>
                </c:pt>
                <c:pt idx="290">
                  <c:v>20.717000000000041</c:v>
                </c:pt>
                <c:pt idx="291">
                  <c:v>15.519999999999982</c:v>
                </c:pt>
                <c:pt idx="292">
                  <c:v>15.608000000000004</c:v>
                </c:pt>
                <c:pt idx="293">
                  <c:v>13.585999999999956</c:v>
                </c:pt>
                <c:pt idx="294">
                  <c:v>10.762</c:v>
                </c:pt>
                <c:pt idx="295">
                  <c:v>8.5219999999999914</c:v>
                </c:pt>
                <c:pt idx="296">
                  <c:v>11.870000000000005</c:v>
                </c:pt>
                <c:pt idx="297">
                  <c:v>11.750999999999976</c:v>
                </c:pt>
                <c:pt idx="298">
                  <c:v>11.009000000000015</c:v>
                </c:pt>
                <c:pt idx="299">
                  <c:v>11.559000000000026</c:v>
                </c:pt>
                <c:pt idx="300">
                  <c:v>8.5480000000000018</c:v>
                </c:pt>
                <c:pt idx="301">
                  <c:v>8.0310000000000059</c:v>
                </c:pt>
                <c:pt idx="302">
                  <c:v>7.6779999999999973</c:v>
                </c:pt>
                <c:pt idx="303">
                  <c:v>7.8089999999999691</c:v>
                </c:pt>
                <c:pt idx="304">
                  <c:v>5.2629999999999768</c:v>
                </c:pt>
                <c:pt idx="305">
                  <c:v>4.02800000000002</c:v>
                </c:pt>
                <c:pt idx="306">
                  <c:v>4.42999999999995</c:v>
                </c:pt>
                <c:pt idx="307">
                  <c:v>4.02800000000002</c:v>
                </c:pt>
                <c:pt idx="308">
                  <c:v>2.1779999999999973</c:v>
                </c:pt>
                <c:pt idx="309">
                  <c:v>1.6549999999999727</c:v>
                </c:pt>
                <c:pt idx="310">
                  <c:v>0.24099999999998545</c:v>
                </c:pt>
                <c:pt idx="311">
                  <c:v>-0.54200000000003001</c:v>
                </c:pt>
                <c:pt idx="312">
                  <c:v>-3.3020000000000209</c:v>
                </c:pt>
                <c:pt idx="313">
                  <c:v>-3.8269999999999982</c:v>
                </c:pt>
                <c:pt idx="314">
                  <c:v>-4.7830000000000155</c:v>
                </c:pt>
                <c:pt idx="315">
                  <c:v>-6.2239999999999895</c:v>
                </c:pt>
                <c:pt idx="316">
                  <c:v>-6.3810000000000286</c:v>
                </c:pt>
                <c:pt idx="317">
                  <c:v>-9.3299999999999841</c:v>
                </c:pt>
                <c:pt idx="318">
                  <c:v>-10.710999999999956</c:v>
                </c:pt>
                <c:pt idx="319">
                  <c:v>-10.816000000000031</c:v>
                </c:pt>
                <c:pt idx="320">
                  <c:v>-7.5949999999999704</c:v>
                </c:pt>
                <c:pt idx="321">
                  <c:v>-7.7690000000000055</c:v>
                </c:pt>
                <c:pt idx="322">
                  <c:v>-6.1290000000000191</c:v>
                </c:pt>
                <c:pt idx="323">
                  <c:v>-8.7970000000000255</c:v>
                </c:pt>
                <c:pt idx="324">
                  <c:v>-13.713000000000022</c:v>
                </c:pt>
                <c:pt idx="325">
                  <c:v>-13.120000000000005</c:v>
                </c:pt>
                <c:pt idx="326">
                  <c:v>-16.668999999999983</c:v>
                </c:pt>
                <c:pt idx="327">
                  <c:v>-12.593999999999994</c:v>
                </c:pt>
                <c:pt idx="328">
                  <c:v>-10.25200000000001</c:v>
                </c:pt>
                <c:pt idx="329">
                  <c:v>-9.0579999999999927</c:v>
                </c:pt>
                <c:pt idx="330">
                  <c:v>-11.041999999999973</c:v>
                </c:pt>
                <c:pt idx="331">
                  <c:v>-9.2309999999999945</c:v>
                </c:pt>
                <c:pt idx="332">
                  <c:v>-12.067000000000007</c:v>
                </c:pt>
                <c:pt idx="333">
                  <c:v>-17.704000000000008</c:v>
                </c:pt>
                <c:pt idx="334">
                  <c:v>-21.435000000000002</c:v>
                </c:pt>
                <c:pt idx="335">
                  <c:v>-24.269000000000005</c:v>
                </c:pt>
                <c:pt idx="336">
                  <c:v>-24.634000000000015</c:v>
                </c:pt>
                <c:pt idx="337">
                  <c:v>-22.731999999999971</c:v>
                </c:pt>
                <c:pt idx="338">
                  <c:v>-21.622000000000014</c:v>
                </c:pt>
                <c:pt idx="339">
                  <c:v>-21.249000000000024</c:v>
                </c:pt>
                <c:pt idx="340">
                  <c:v>-20.678999999999974</c:v>
                </c:pt>
                <c:pt idx="341">
                  <c:v>-17.834000000000003</c:v>
                </c:pt>
                <c:pt idx="342">
                  <c:v>-14.48399999999998</c:v>
                </c:pt>
                <c:pt idx="343">
                  <c:v>-17.373000000000047</c:v>
                </c:pt>
                <c:pt idx="344">
                  <c:v>-18.55600000000004</c:v>
                </c:pt>
                <c:pt idx="345">
                  <c:v>-23.353000000000009</c:v>
                </c:pt>
                <c:pt idx="346">
                  <c:v>-24.501999999999953</c:v>
                </c:pt>
                <c:pt idx="347">
                  <c:v>-25.004999999999995</c:v>
                </c:pt>
                <c:pt idx="348">
                  <c:v>-24.965999999999951</c:v>
                </c:pt>
                <c:pt idx="349">
                  <c:v>-26.247000000000014</c:v>
                </c:pt>
                <c:pt idx="350">
                  <c:v>-25.322999999999979</c:v>
                </c:pt>
                <c:pt idx="351">
                  <c:v>-25.09699999999998</c:v>
                </c:pt>
                <c:pt idx="352">
                  <c:v>-26.825999999999965</c:v>
                </c:pt>
                <c:pt idx="353">
                  <c:v>-29.217000000000041</c:v>
                </c:pt>
                <c:pt idx="354">
                  <c:v>-30</c:v>
                </c:pt>
                <c:pt idx="355">
                  <c:v>-29.824000000000012</c:v>
                </c:pt>
                <c:pt idx="356">
                  <c:v>-26.319999999999993</c:v>
                </c:pt>
                <c:pt idx="357">
                  <c:v>-22.312999999999988</c:v>
                </c:pt>
                <c:pt idx="358">
                  <c:v>-22.137</c:v>
                </c:pt>
                <c:pt idx="359">
                  <c:v>-25.180000000000007</c:v>
                </c:pt>
                <c:pt idx="360">
                  <c:v>-27.543000000000006</c:v>
                </c:pt>
                <c:pt idx="361">
                  <c:v>-26.27800000000002</c:v>
                </c:pt>
                <c:pt idx="362">
                  <c:v>-29.434000000000026</c:v>
                </c:pt>
                <c:pt idx="363">
                  <c:v>-27.532999999999959</c:v>
                </c:pt>
                <c:pt idx="364">
                  <c:v>-22.305000000000007</c:v>
                </c:pt>
                <c:pt idx="365">
                  <c:v>-20.067000000000007</c:v>
                </c:pt>
                <c:pt idx="366">
                  <c:v>-23.605999999999995</c:v>
                </c:pt>
                <c:pt idx="367">
                  <c:v>-22.750999999999976</c:v>
                </c:pt>
                <c:pt idx="368">
                  <c:v>-22.032999999999959</c:v>
                </c:pt>
                <c:pt idx="369">
                  <c:v>-21.951999999999998</c:v>
                </c:pt>
                <c:pt idx="370">
                  <c:v>-23.114999999999952</c:v>
                </c:pt>
                <c:pt idx="371">
                  <c:v>-26.757000000000005</c:v>
                </c:pt>
                <c:pt idx="372">
                  <c:v>-26.218999999999994</c:v>
                </c:pt>
                <c:pt idx="373">
                  <c:v>-28.954999999999984</c:v>
                </c:pt>
                <c:pt idx="374">
                  <c:v>-29.021999999999991</c:v>
                </c:pt>
                <c:pt idx="375">
                  <c:v>-27.978999999999985</c:v>
                </c:pt>
                <c:pt idx="376">
                  <c:v>-28.789999999999964</c:v>
                </c:pt>
                <c:pt idx="377">
                  <c:v>-27.394999999999982</c:v>
                </c:pt>
                <c:pt idx="378">
                  <c:v>-29.97199999999998</c:v>
                </c:pt>
                <c:pt idx="379">
                  <c:v>-30.503000000000043</c:v>
                </c:pt>
                <c:pt idx="380">
                  <c:v>-31.663000000000011</c:v>
                </c:pt>
                <c:pt idx="381">
                  <c:v>-32.571000000000026</c:v>
                </c:pt>
                <c:pt idx="382">
                  <c:v>-29.132999999999981</c:v>
                </c:pt>
                <c:pt idx="383">
                  <c:v>-28.882999999999981</c:v>
                </c:pt>
                <c:pt idx="384">
                  <c:v>-27.190999999999974</c:v>
                </c:pt>
                <c:pt idx="385">
                  <c:v>-28.302999999999997</c:v>
                </c:pt>
                <c:pt idx="386">
                  <c:v>-28.433999999999969</c:v>
                </c:pt>
                <c:pt idx="387">
                  <c:v>-29.033000000000015</c:v>
                </c:pt>
                <c:pt idx="388">
                  <c:v>-27.434000000000026</c:v>
                </c:pt>
                <c:pt idx="389">
                  <c:v>-28.282999999999959</c:v>
                </c:pt>
                <c:pt idx="390">
                  <c:v>-29.156000000000006</c:v>
                </c:pt>
                <c:pt idx="391">
                  <c:v>-29.425000000000011</c:v>
                </c:pt>
                <c:pt idx="392">
                  <c:v>-29.069000000000017</c:v>
                </c:pt>
                <c:pt idx="393">
                  <c:v>-30.646999999999991</c:v>
                </c:pt>
                <c:pt idx="394">
                  <c:v>-30.913000000000011</c:v>
                </c:pt>
                <c:pt idx="395">
                  <c:v>-38.201000000000022</c:v>
                </c:pt>
                <c:pt idx="396">
                  <c:v>-38.24799999999999</c:v>
                </c:pt>
                <c:pt idx="397">
                  <c:v>-38.60899999999998</c:v>
                </c:pt>
                <c:pt idx="398">
                  <c:v>-38.105000000000018</c:v>
                </c:pt>
                <c:pt idx="399">
                  <c:v>-35.641999999999996</c:v>
                </c:pt>
                <c:pt idx="400">
                  <c:v>-32.867999999999995</c:v>
                </c:pt>
                <c:pt idx="401">
                  <c:v>-27.825999999999965</c:v>
                </c:pt>
                <c:pt idx="402">
                  <c:v>-27.881000000000029</c:v>
                </c:pt>
                <c:pt idx="403">
                  <c:v>-29.081999999999994</c:v>
                </c:pt>
                <c:pt idx="404">
                  <c:v>-29.658999999999992</c:v>
                </c:pt>
                <c:pt idx="405">
                  <c:v>-30.913000000000011</c:v>
                </c:pt>
                <c:pt idx="406">
                  <c:v>-31.599999999999966</c:v>
                </c:pt>
                <c:pt idx="407">
                  <c:v>-34.472999999999956</c:v>
                </c:pt>
                <c:pt idx="408">
                  <c:v>-35.963999999999999</c:v>
                </c:pt>
                <c:pt idx="409">
                  <c:v>-38.283999999999992</c:v>
                </c:pt>
                <c:pt idx="410">
                  <c:v>-44.677000000000021</c:v>
                </c:pt>
                <c:pt idx="411">
                  <c:v>-39.370999999999981</c:v>
                </c:pt>
                <c:pt idx="412">
                  <c:v>-39.613</c:v>
                </c:pt>
                <c:pt idx="413">
                  <c:v>-38.365000000000009</c:v>
                </c:pt>
                <c:pt idx="414">
                  <c:v>-37.502999999999986</c:v>
                </c:pt>
                <c:pt idx="415">
                  <c:v>-35.960999999999956</c:v>
                </c:pt>
                <c:pt idx="416">
                  <c:v>-31.177000000000021</c:v>
                </c:pt>
                <c:pt idx="417">
                  <c:v>-26.22199999999998</c:v>
                </c:pt>
                <c:pt idx="418">
                  <c:v>-24.293000000000006</c:v>
                </c:pt>
                <c:pt idx="419">
                  <c:v>-26.940999999999974</c:v>
                </c:pt>
                <c:pt idx="420">
                  <c:v>-27.890999999999963</c:v>
                </c:pt>
                <c:pt idx="421">
                  <c:v>-27.824999999999989</c:v>
                </c:pt>
                <c:pt idx="422">
                  <c:v>-26.524000000000001</c:v>
                </c:pt>
                <c:pt idx="423">
                  <c:v>-28.021999999999991</c:v>
                </c:pt>
                <c:pt idx="424">
                  <c:v>-28.885999999999967</c:v>
                </c:pt>
                <c:pt idx="425">
                  <c:v>-33.326000000000022</c:v>
                </c:pt>
                <c:pt idx="426">
                  <c:v>-28.581999999999994</c:v>
                </c:pt>
                <c:pt idx="427">
                  <c:v>-25.531000000000006</c:v>
                </c:pt>
                <c:pt idx="428">
                  <c:v>-25.314000000000021</c:v>
                </c:pt>
                <c:pt idx="429">
                  <c:v>-25.710999999999956</c:v>
                </c:pt>
                <c:pt idx="430">
                  <c:v>-21.236000000000047</c:v>
                </c:pt>
                <c:pt idx="431">
                  <c:v>-19.949999999999989</c:v>
                </c:pt>
                <c:pt idx="432">
                  <c:v>-19.780999999999949</c:v>
                </c:pt>
                <c:pt idx="433">
                  <c:v>-20.244999999999948</c:v>
                </c:pt>
                <c:pt idx="434">
                  <c:v>-19.317999999999984</c:v>
                </c:pt>
                <c:pt idx="435">
                  <c:v>-18.814000000000021</c:v>
                </c:pt>
                <c:pt idx="436">
                  <c:v>-15.134000000000015</c:v>
                </c:pt>
                <c:pt idx="437">
                  <c:v>-14.697000000000003</c:v>
                </c:pt>
                <c:pt idx="438">
                  <c:v>-13.100999999999999</c:v>
                </c:pt>
                <c:pt idx="439">
                  <c:v>-10.218999999999994</c:v>
                </c:pt>
                <c:pt idx="440">
                  <c:v>-10.053999999999974</c:v>
                </c:pt>
                <c:pt idx="441">
                  <c:v>-10.12700000000001</c:v>
                </c:pt>
                <c:pt idx="442">
                  <c:v>-9.6539999999999964</c:v>
                </c:pt>
                <c:pt idx="443">
                  <c:v>-8.242999999999995</c:v>
                </c:pt>
                <c:pt idx="444">
                  <c:v>-7.8159999999999741</c:v>
                </c:pt>
                <c:pt idx="445">
                  <c:v>-9.507000000000005</c:v>
                </c:pt>
                <c:pt idx="446">
                  <c:v>-8.6800000000000068</c:v>
                </c:pt>
                <c:pt idx="447">
                  <c:v>-5.5229999999999677</c:v>
                </c:pt>
                <c:pt idx="448">
                  <c:v>-5.5470000000000255</c:v>
                </c:pt>
                <c:pt idx="449">
                  <c:v>-6.7690000000000055</c:v>
                </c:pt>
                <c:pt idx="450">
                  <c:v>-9.021000000000015</c:v>
                </c:pt>
                <c:pt idx="451">
                  <c:v>-0.53399999999999181</c:v>
                </c:pt>
                <c:pt idx="452">
                  <c:v>-4.0769999999999982</c:v>
                </c:pt>
                <c:pt idx="453">
                  <c:v>-3.5159999999999627</c:v>
                </c:pt>
                <c:pt idx="454">
                  <c:v>-5.4220000000000255</c:v>
                </c:pt>
                <c:pt idx="455">
                  <c:v>-3.4479999999999791</c:v>
                </c:pt>
                <c:pt idx="456">
                  <c:v>-2.8460000000000036</c:v>
                </c:pt>
                <c:pt idx="457">
                  <c:v>-3.7330000000000041</c:v>
                </c:pt>
                <c:pt idx="458">
                  <c:v>-6.0840000000000032</c:v>
                </c:pt>
                <c:pt idx="459">
                  <c:v>-7.7019999999999982</c:v>
                </c:pt>
                <c:pt idx="460">
                  <c:v>-9.0269999999999868</c:v>
                </c:pt>
                <c:pt idx="461">
                  <c:v>-8.3519999999999754</c:v>
                </c:pt>
                <c:pt idx="462">
                  <c:v>-7.0910000000000082</c:v>
                </c:pt>
                <c:pt idx="463">
                  <c:v>-5.2120000000000459</c:v>
                </c:pt>
                <c:pt idx="464">
                  <c:v>-2.7669999999999959</c:v>
                </c:pt>
                <c:pt idx="465">
                  <c:v>-1.9139999999999873</c:v>
                </c:pt>
                <c:pt idx="466">
                  <c:v>-1.728999999999985</c:v>
                </c:pt>
                <c:pt idx="467">
                  <c:v>-1.3709999999999809</c:v>
                </c:pt>
                <c:pt idx="468">
                  <c:v>0.54800000000000182</c:v>
                </c:pt>
                <c:pt idx="469">
                  <c:v>2.2880000000000109</c:v>
                </c:pt>
                <c:pt idx="470">
                  <c:v>3.714999999999975</c:v>
                </c:pt>
                <c:pt idx="471">
                  <c:v>4.7530000000000427</c:v>
                </c:pt>
                <c:pt idx="472">
                  <c:v>6.6779999999999973</c:v>
                </c:pt>
                <c:pt idx="473">
                  <c:v>8.9620000000000459</c:v>
                </c:pt>
                <c:pt idx="474">
                  <c:v>9.6270000000000095</c:v>
                </c:pt>
                <c:pt idx="475">
                  <c:v>8.4189999999999827</c:v>
                </c:pt>
                <c:pt idx="476">
                  <c:v>10.379999999999995</c:v>
                </c:pt>
                <c:pt idx="477">
                  <c:v>12.76600000000002</c:v>
                </c:pt>
                <c:pt idx="478">
                  <c:v>12.617999999999995</c:v>
                </c:pt>
                <c:pt idx="479">
                  <c:v>12.90300000000002</c:v>
                </c:pt>
                <c:pt idx="480">
                  <c:v>14.50200000000001</c:v>
                </c:pt>
                <c:pt idx="481">
                  <c:v>17.740000000000009</c:v>
                </c:pt>
                <c:pt idx="482">
                  <c:v>22.15500000000003</c:v>
                </c:pt>
                <c:pt idx="483">
                  <c:v>20.589999999999975</c:v>
                </c:pt>
                <c:pt idx="484">
                  <c:v>20.258999999999958</c:v>
                </c:pt>
                <c:pt idx="485">
                  <c:v>20.807000000000016</c:v>
                </c:pt>
                <c:pt idx="486">
                  <c:v>20.873999999999967</c:v>
                </c:pt>
                <c:pt idx="487">
                  <c:v>20.278999999999996</c:v>
                </c:pt>
                <c:pt idx="488">
                  <c:v>22.387</c:v>
                </c:pt>
                <c:pt idx="489">
                  <c:v>21.19300000000004</c:v>
                </c:pt>
                <c:pt idx="490">
                  <c:v>20.461999999999989</c:v>
                </c:pt>
                <c:pt idx="491">
                  <c:v>19.170999999999992</c:v>
                </c:pt>
                <c:pt idx="492">
                  <c:v>18.817000000000007</c:v>
                </c:pt>
                <c:pt idx="493">
                  <c:v>17.564000000000021</c:v>
                </c:pt>
                <c:pt idx="494">
                  <c:v>20.222999999999956</c:v>
                </c:pt>
                <c:pt idx="495">
                  <c:v>20.283000000000015</c:v>
                </c:pt>
                <c:pt idx="496">
                  <c:v>20.409000000000049</c:v>
                </c:pt>
                <c:pt idx="497">
                  <c:v>20.824000000000012</c:v>
                </c:pt>
                <c:pt idx="498">
                  <c:v>21.953000000000031</c:v>
                </c:pt>
                <c:pt idx="499">
                  <c:v>21.154999999999973</c:v>
                </c:pt>
                <c:pt idx="500">
                  <c:v>21.889999999999986</c:v>
                </c:pt>
                <c:pt idx="501">
                  <c:v>20.439999999999998</c:v>
                </c:pt>
                <c:pt idx="502">
                  <c:v>20.363</c:v>
                </c:pt>
                <c:pt idx="503">
                  <c:v>20.038000000000011</c:v>
                </c:pt>
                <c:pt idx="504">
                  <c:v>20.851999999999975</c:v>
                </c:pt>
                <c:pt idx="505">
                  <c:v>18.451999999999998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05-4B1B-94F7-2491877F4C8D}"/>
            </c:ext>
          </c:extLst>
        </c:ser>
        <c:ser>
          <c:idx val="3"/>
          <c:order val="3"/>
          <c:tx>
            <c:strRef>
              <c:f>vw!$C$54</c:f>
              <c:strCache>
                <c:ptCount val="1"/>
                <c:pt idx="0">
                  <c:v>VW 3 1/2 PERP nc-30-VW 3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vw!$F$54:$SQ$54</c:f>
              <c:numCache>
                <c:formatCode>0</c:formatCode>
                <c:ptCount val="506"/>
                <c:pt idx="0">
                  <c:v>13.27800000000002</c:v>
                </c:pt>
                <c:pt idx="1">
                  <c:v>7.9950000000000045</c:v>
                </c:pt>
                <c:pt idx="2">
                  <c:v>5.3419999999999845</c:v>
                </c:pt>
                <c:pt idx="3">
                  <c:v>2.1809999999999832</c:v>
                </c:pt>
                <c:pt idx="4">
                  <c:v>-5.0079999999999814</c:v>
                </c:pt>
                <c:pt idx="5">
                  <c:v>-9.1909999999999741</c:v>
                </c:pt>
                <c:pt idx="6">
                  <c:v>-10.734999999999957</c:v>
                </c:pt>
                <c:pt idx="7">
                  <c:v>-12.893000000000029</c:v>
                </c:pt>
                <c:pt idx="8">
                  <c:v>-14.512</c:v>
                </c:pt>
                <c:pt idx="9">
                  <c:v>-10.894999999999982</c:v>
                </c:pt>
                <c:pt idx="10">
                  <c:v>-6.9490000000000123</c:v>
                </c:pt>
                <c:pt idx="11">
                  <c:v>2.6220000000000141</c:v>
                </c:pt>
                <c:pt idx="12">
                  <c:v>12.584000000000003</c:v>
                </c:pt>
                <c:pt idx="13">
                  <c:v>9.1270000000000095</c:v>
                </c:pt>
                <c:pt idx="14">
                  <c:v>9.1610000000000014</c:v>
                </c:pt>
                <c:pt idx="15">
                  <c:v>4.63900000000001</c:v>
                </c:pt>
                <c:pt idx="16">
                  <c:v>17.522999999999968</c:v>
                </c:pt>
                <c:pt idx="17">
                  <c:v>27.149999999999977</c:v>
                </c:pt>
                <c:pt idx="18">
                  <c:v>37.611000000000047</c:v>
                </c:pt>
                <c:pt idx="19">
                  <c:v>29.286000000000001</c:v>
                </c:pt>
                <c:pt idx="20">
                  <c:v>2.6229999999999905</c:v>
                </c:pt>
                <c:pt idx="21">
                  <c:v>-5.1150000000000091</c:v>
                </c:pt>
                <c:pt idx="22">
                  <c:v>-14.057999999999993</c:v>
                </c:pt>
                <c:pt idx="23">
                  <c:v>-18.657000000000039</c:v>
                </c:pt>
                <c:pt idx="24">
                  <c:v>-14.84499999999997</c:v>
                </c:pt>
                <c:pt idx="25">
                  <c:v>-7.9499999999999886</c:v>
                </c:pt>
                <c:pt idx="26">
                  <c:v>-8.8480000000000132</c:v>
                </c:pt>
                <c:pt idx="27">
                  <c:v>-15.788999999999987</c:v>
                </c:pt>
                <c:pt idx="28">
                  <c:v>-30.286000000000001</c:v>
                </c:pt>
                <c:pt idx="29">
                  <c:v>-26.338000000000022</c:v>
                </c:pt>
                <c:pt idx="30">
                  <c:v>-23.921999999999969</c:v>
                </c:pt>
                <c:pt idx="31">
                  <c:v>-26.115999999999985</c:v>
                </c:pt>
                <c:pt idx="32">
                  <c:v>-28.908999999999992</c:v>
                </c:pt>
                <c:pt idx="33">
                  <c:v>-41.035000000000025</c:v>
                </c:pt>
                <c:pt idx="34">
                  <c:v>-45.980999999999995</c:v>
                </c:pt>
                <c:pt idx="35">
                  <c:v>-44.036000000000001</c:v>
                </c:pt>
                <c:pt idx="36">
                  <c:v>-33.313999999999965</c:v>
                </c:pt>
                <c:pt idx="37">
                  <c:v>-34.866999999999962</c:v>
                </c:pt>
                <c:pt idx="38">
                  <c:v>-36.775999999999954</c:v>
                </c:pt>
                <c:pt idx="39">
                  <c:v>-44.968000000000018</c:v>
                </c:pt>
                <c:pt idx="40">
                  <c:v>-40.687000000000012</c:v>
                </c:pt>
                <c:pt idx="41">
                  <c:v>-41.300999999999988</c:v>
                </c:pt>
                <c:pt idx="42">
                  <c:v>-45.461999999999989</c:v>
                </c:pt>
                <c:pt idx="43">
                  <c:v>-47.06</c:v>
                </c:pt>
                <c:pt idx="44">
                  <c:v>-23.144999999999982</c:v>
                </c:pt>
                <c:pt idx="45">
                  <c:v>-19.317999999999984</c:v>
                </c:pt>
                <c:pt idx="46">
                  <c:v>-6.1870000000000118</c:v>
                </c:pt>
                <c:pt idx="47">
                  <c:v>1.3580000000000041</c:v>
                </c:pt>
                <c:pt idx="48">
                  <c:v>-3.8249999999999886</c:v>
                </c:pt>
                <c:pt idx="49">
                  <c:v>-11.668000000000006</c:v>
                </c:pt>
                <c:pt idx="50">
                  <c:v>-44.393000000000029</c:v>
                </c:pt>
                <c:pt idx="51">
                  <c:v>-44.694999999999993</c:v>
                </c:pt>
                <c:pt idx="52">
                  <c:v>-35.982000000000028</c:v>
                </c:pt>
                <c:pt idx="53">
                  <c:v>-13.759000000000015</c:v>
                </c:pt>
                <c:pt idx="54">
                  <c:v>7.34699999999998</c:v>
                </c:pt>
                <c:pt idx="55">
                  <c:v>21.704999999999984</c:v>
                </c:pt>
                <c:pt idx="56">
                  <c:v>36.116999999999962</c:v>
                </c:pt>
                <c:pt idx="57">
                  <c:v>-3.0079999999999814</c:v>
                </c:pt>
                <c:pt idx="58">
                  <c:v>-29.201000000000022</c:v>
                </c:pt>
                <c:pt idx="59">
                  <c:v>-41.575999999999908</c:v>
                </c:pt>
                <c:pt idx="60">
                  <c:v>-74.378000000000043</c:v>
                </c:pt>
                <c:pt idx="61">
                  <c:v>-68.891999999999939</c:v>
                </c:pt>
                <c:pt idx="62">
                  <c:v>-55.067000000000007</c:v>
                </c:pt>
                <c:pt idx="63">
                  <c:v>-39.115999999999985</c:v>
                </c:pt>
                <c:pt idx="64">
                  <c:v>-28.487999999999943</c:v>
                </c:pt>
                <c:pt idx="65">
                  <c:v>-16.480000000000018</c:v>
                </c:pt>
                <c:pt idx="66">
                  <c:v>-3.2720000000000482</c:v>
                </c:pt>
                <c:pt idx="67">
                  <c:v>13.769000000000005</c:v>
                </c:pt>
                <c:pt idx="68">
                  <c:v>33.658999999999992</c:v>
                </c:pt>
                <c:pt idx="69">
                  <c:v>-8.5289999999999964</c:v>
                </c:pt>
                <c:pt idx="70">
                  <c:v>2.3369999999999891</c:v>
                </c:pt>
                <c:pt idx="71">
                  <c:v>10.407000000000039</c:v>
                </c:pt>
                <c:pt idx="72">
                  <c:v>-29.600000000000023</c:v>
                </c:pt>
                <c:pt idx="73">
                  <c:v>-38.675000000000068</c:v>
                </c:pt>
                <c:pt idx="74">
                  <c:v>15.629000000000019</c:v>
                </c:pt>
                <c:pt idx="75">
                  <c:v>4.9189999999999827</c:v>
                </c:pt>
                <c:pt idx="76">
                  <c:v>17.911000000000001</c:v>
                </c:pt>
                <c:pt idx="77">
                  <c:v>18.182999999999993</c:v>
                </c:pt>
                <c:pt idx="78">
                  <c:v>36.432000000000016</c:v>
                </c:pt>
                <c:pt idx="79">
                  <c:v>45.536999999999978</c:v>
                </c:pt>
                <c:pt idx="80">
                  <c:v>41.341999999999985</c:v>
                </c:pt>
                <c:pt idx="81">
                  <c:v>56.461000000000013</c:v>
                </c:pt>
                <c:pt idx="82">
                  <c:v>64.734000000000037</c:v>
                </c:pt>
                <c:pt idx="83">
                  <c:v>67.441999999999979</c:v>
                </c:pt>
                <c:pt idx="84">
                  <c:v>64.034999999999968</c:v>
                </c:pt>
                <c:pt idx="85">
                  <c:v>51.238</c:v>
                </c:pt>
                <c:pt idx="86">
                  <c:v>53.240000000000009</c:v>
                </c:pt>
                <c:pt idx="87">
                  <c:v>55.507000000000005</c:v>
                </c:pt>
                <c:pt idx="88">
                  <c:v>62.647999999999968</c:v>
                </c:pt>
                <c:pt idx="89">
                  <c:v>67.404000000000025</c:v>
                </c:pt>
                <c:pt idx="90">
                  <c:v>70.663000000000011</c:v>
                </c:pt>
                <c:pt idx="91">
                  <c:v>77.90900000000002</c:v>
                </c:pt>
                <c:pt idx="92">
                  <c:v>77.626999999999981</c:v>
                </c:pt>
                <c:pt idx="93">
                  <c:v>74.426999999999992</c:v>
                </c:pt>
                <c:pt idx="94">
                  <c:v>75.139999999999986</c:v>
                </c:pt>
                <c:pt idx="95">
                  <c:v>74.664999999999964</c:v>
                </c:pt>
                <c:pt idx="96">
                  <c:v>75.306999999999988</c:v>
                </c:pt>
                <c:pt idx="97">
                  <c:v>75.236000000000018</c:v>
                </c:pt>
                <c:pt idx="98">
                  <c:v>75.423000000000002</c:v>
                </c:pt>
                <c:pt idx="99">
                  <c:v>75.704000000000008</c:v>
                </c:pt>
                <c:pt idx="100">
                  <c:v>78.138999999999982</c:v>
                </c:pt>
                <c:pt idx="101">
                  <c:v>77.488</c:v>
                </c:pt>
                <c:pt idx="102">
                  <c:v>77.727000000000032</c:v>
                </c:pt>
                <c:pt idx="103">
                  <c:v>72.910000000000025</c:v>
                </c:pt>
                <c:pt idx="104">
                  <c:v>72.055000000000007</c:v>
                </c:pt>
                <c:pt idx="105">
                  <c:v>70.067999999999984</c:v>
                </c:pt>
                <c:pt idx="106">
                  <c:v>70.891999999999996</c:v>
                </c:pt>
                <c:pt idx="107">
                  <c:v>71.59099999999998</c:v>
                </c:pt>
                <c:pt idx="108">
                  <c:v>71.705000000000013</c:v>
                </c:pt>
                <c:pt idx="109">
                  <c:v>69.637000000000029</c:v>
                </c:pt>
                <c:pt idx="110">
                  <c:v>70.622000000000014</c:v>
                </c:pt>
                <c:pt idx="111">
                  <c:v>74.602000000000004</c:v>
                </c:pt>
                <c:pt idx="112">
                  <c:v>76.581999999999965</c:v>
                </c:pt>
                <c:pt idx="113">
                  <c:v>76.97999999999999</c:v>
                </c:pt>
                <c:pt idx="114">
                  <c:v>78.271999999999991</c:v>
                </c:pt>
                <c:pt idx="115">
                  <c:v>77.40300000000002</c:v>
                </c:pt>
                <c:pt idx="116">
                  <c:v>75.603000000000037</c:v>
                </c:pt>
                <c:pt idx="117">
                  <c:v>72.013999999999982</c:v>
                </c:pt>
                <c:pt idx="118">
                  <c:v>67.800000000000011</c:v>
                </c:pt>
                <c:pt idx="119">
                  <c:v>67.21999999999997</c:v>
                </c:pt>
                <c:pt idx="120">
                  <c:v>66.575999999999993</c:v>
                </c:pt>
                <c:pt idx="121">
                  <c:v>69.02600000000001</c:v>
                </c:pt>
                <c:pt idx="122">
                  <c:v>65.199000000000012</c:v>
                </c:pt>
                <c:pt idx="123">
                  <c:v>60.720999999999975</c:v>
                </c:pt>
                <c:pt idx="124">
                  <c:v>65.773000000000025</c:v>
                </c:pt>
                <c:pt idx="125">
                  <c:v>68.427000000000021</c:v>
                </c:pt>
                <c:pt idx="126">
                  <c:v>71.205000000000041</c:v>
                </c:pt>
                <c:pt idx="127">
                  <c:v>71.667999999999978</c:v>
                </c:pt>
                <c:pt idx="128">
                  <c:v>69.600000000000023</c:v>
                </c:pt>
                <c:pt idx="129">
                  <c:v>71.119</c:v>
                </c:pt>
                <c:pt idx="130">
                  <c:v>72.069999999999993</c:v>
                </c:pt>
                <c:pt idx="131">
                  <c:v>70.763999999999982</c:v>
                </c:pt>
                <c:pt idx="132">
                  <c:v>70.186999999999983</c:v>
                </c:pt>
                <c:pt idx="133">
                  <c:v>71.503999999999991</c:v>
                </c:pt>
                <c:pt idx="134">
                  <c:v>70.294999999999987</c:v>
                </c:pt>
                <c:pt idx="135">
                  <c:v>69.949999999999989</c:v>
                </c:pt>
                <c:pt idx="136">
                  <c:v>71.653999999999996</c:v>
                </c:pt>
                <c:pt idx="137">
                  <c:v>71.498999999999995</c:v>
                </c:pt>
                <c:pt idx="138">
                  <c:v>71.081000000000017</c:v>
                </c:pt>
                <c:pt idx="139">
                  <c:v>68.363999999999976</c:v>
                </c:pt>
                <c:pt idx="140">
                  <c:v>71.60499999999999</c:v>
                </c:pt>
                <c:pt idx="141">
                  <c:v>72.326000000000022</c:v>
                </c:pt>
                <c:pt idx="142">
                  <c:v>75.257999999999981</c:v>
                </c:pt>
                <c:pt idx="143">
                  <c:v>69.794000000000011</c:v>
                </c:pt>
                <c:pt idx="144">
                  <c:v>65.790999999999997</c:v>
                </c:pt>
                <c:pt idx="145">
                  <c:v>61.760999999999996</c:v>
                </c:pt>
                <c:pt idx="146">
                  <c:v>64.807999999999993</c:v>
                </c:pt>
                <c:pt idx="147">
                  <c:v>64.057000000000016</c:v>
                </c:pt>
                <c:pt idx="148">
                  <c:v>64.862000000000023</c:v>
                </c:pt>
                <c:pt idx="149">
                  <c:v>66.193999999999988</c:v>
                </c:pt>
                <c:pt idx="150">
                  <c:v>68.345000000000027</c:v>
                </c:pt>
                <c:pt idx="151">
                  <c:v>70.512</c:v>
                </c:pt>
                <c:pt idx="152">
                  <c:v>68.488000000000028</c:v>
                </c:pt>
                <c:pt idx="153">
                  <c:v>65.201999999999998</c:v>
                </c:pt>
                <c:pt idx="154">
                  <c:v>63.137</c:v>
                </c:pt>
                <c:pt idx="155">
                  <c:v>64.212000000000018</c:v>
                </c:pt>
                <c:pt idx="156">
                  <c:v>67.825999999999993</c:v>
                </c:pt>
                <c:pt idx="157">
                  <c:v>69.364000000000004</c:v>
                </c:pt>
                <c:pt idx="158">
                  <c:v>69.209000000000032</c:v>
                </c:pt>
                <c:pt idx="159">
                  <c:v>68.251000000000005</c:v>
                </c:pt>
                <c:pt idx="160">
                  <c:v>65.42900000000003</c:v>
                </c:pt>
                <c:pt idx="161">
                  <c:v>63.47399999999999</c:v>
                </c:pt>
                <c:pt idx="162">
                  <c:v>64.729000000000013</c:v>
                </c:pt>
                <c:pt idx="163">
                  <c:v>69.009000000000015</c:v>
                </c:pt>
                <c:pt idx="164">
                  <c:v>67.709000000000003</c:v>
                </c:pt>
                <c:pt idx="165">
                  <c:v>66.923999999999978</c:v>
                </c:pt>
                <c:pt idx="166">
                  <c:v>65.361999999999995</c:v>
                </c:pt>
                <c:pt idx="167">
                  <c:v>64.850999999999971</c:v>
                </c:pt>
                <c:pt idx="168">
                  <c:v>63.036000000000001</c:v>
                </c:pt>
                <c:pt idx="169">
                  <c:v>63.042999999999978</c:v>
                </c:pt>
                <c:pt idx="170">
                  <c:v>63.162000000000006</c:v>
                </c:pt>
                <c:pt idx="171">
                  <c:v>74.309000000000026</c:v>
                </c:pt>
                <c:pt idx="172">
                  <c:v>77.324000000000012</c:v>
                </c:pt>
                <c:pt idx="173">
                  <c:v>79.954999999999984</c:v>
                </c:pt>
                <c:pt idx="174">
                  <c:v>80.723000000000013</c:v>
                </c:pt>
                <c:pt idx="175">
                  <c:v>80.319000000000017</c:v>
                </c:pt>
                <c:pt idx="176">
                  <c:v>78.841000000000008</c:v>
                </c:pt>
                <c:pt idx="177">
                  <c:v>76.233000000000004</c:v>
                </c:pt>
                <c:pt idx="178">
                  <c:v>75.702999999999975</c:v>
                </c:pt>
                <c:pt idx="179">
                  <c:v>76.493000000000023</c:v>
                </c:pt>
                <c:pt idx="180">
                  <c:v>70.306000000000012</c:v>
                </c:pt>
                <c:pt idx="181">
                  <c:v>69.12299999999999</c:v>
                </c:pt>
                <c:pt idx="182">
                  <c:v>67.841000000000008</c:v>
                </c:pt>
                <c:pt idx="183">
                  <c:v>64.218999999999994</c:v>
                </c:pt>
                <c:pt idx="184">
                  <c:v>66.14100000000002</c:v>
                </c:pt>
                <c:pt idx="185">
                  <c:v>64.52600000000001</c:v>
                </c:pt>
                <c:pt idx="186">
                  <c:v>66.141999999999996</c:v>
                </c:pt>
                <c:pt idx="187">
                  <c:v>66.930000000000007</c:v>
                </c:pt>
                <c:pt idx="188">
                  <c:v>66.624000000000024</c:v>
                </c:pt>
                <c:pt idx="189">
                  <c:v>67.774000000000001</c:v>
                </c:pt>
                <c:pt idx="190">
                  <c:v>67.184000000000026</c:v>
                </c:pt>
                <c:pt idx="191">
                  <c:v>70.363999999999976</c:v>
                </c:pt>
                <c:pt idx="192">
                  <c:v>68.003999999999962</c:v>
                </c:pt>
                <c:pt idx="193">
                  <c:v>66.192000000000007</c:v>
                </c:pt>
                <c:pt idx="194">
                  <c:v>66.651999999999987</c:v>
                </c:pt>
                <c:pt idx="195">
                  <c:v>64.109999999999957</c:v>
                </c:pt>
                <c:pt idx="196">
                  <c:v>63.488</c:v>
                </c:pt>
                <c:pt idx="197">
                  <c:v>61.052999999999997</c:v>
                </c:pt>
                <c:pt idx="198">
                  <c:v>58.031000000000006</c:v>
                </c:pt>
                <c:pt idx="199">
                  <c:v>53.698999999999955</c:v>
                </c:pt>
                <c:pt idx="200">
                  <c:v>55.189000000000021</c:v>
                </c:pt>
                <c:pt idx="201">
                  <c:v>57.994000000000028</c:v>
                </c:pt>
                <c:pt idx="202">
                  <c:v>60.165999999999968</c:v>
                </c:pt>
                <c:pt idx="203">
                  <c:v>58.906000000000034</c:v>
                </c:pt>
                <c:pt idx="204">
                  <c:v>63.881</c:v>
                </c:pt>
                <c:pt idx="205">
                  <c:v>50.305000000000007</c:v>
                </c:pt>
                <c:pt idx="206">
                  <c:v>50.959000000000003</c:v>
                </c:pt>
                <c:pt idx="207">
                  <c:v>54.350000000000023</c:v>
                </c:pt>
                <c:pt idx="208">
                  <c:v>56.49799999999999</c:v>
                </c:pt>
                <c:pt idx="209">
                  <c:v>50.660000000000025</c:v>
                </c:pt>
                <c:pt idx="210">
                  <c:v>53.685999999999979</c:v>
                </c:pt>
                <c:pt idx="211">
                  <c:v>55.199000000000012</c:v>
                </c:pt>
                <c:pt idx="212">
                  <c:v>53.566000000000031</c:v>
                </c:pt>
                <c:pt idx="213">
                  <c:v>54.683999999999969</c:v>
                </c:pt>
                <c:pt idx="214">
                  <c:v>50.863</c:v>
                </c:pt>
                <c:pt idx="215">
                  <c:v>53.182999999999993</c:v>
                </c:pt>
                <c:pt idx="216">
                  <c:v>53.29200000000003</c:v>
                </c:pt>
                <c:pt idx="217">
                  <c:v>52.175999999999988</c:v>
                </c:pt>
                <c:pt idx="218">
                  <c:v>51.686000000000035</c:v>
                </c:pt>
                <c:pt idx="219">
                  <c:v>53.446000000000026</c:v>
                </c:pt>
                <c:pt idx="220">
                  <c:v>58.784999999999968</c:v>
                </c:pt>
                <c:pt idx="221">
                  <c:v>56.873999999999967</c:v>
                </c:pt>
                <c:pt idx="222">
                  <c:v>55.617999999999995</c:v>
                </c:pt>
                <c:pt idx="223">
                  <c:v>57.223000000000013</c:v>
                </c:pt>
                <c:pt idx="224">
                  <c:v>56.261000000000024</c:v>
                </c:pt>
                <c:pt idx="225">
                  <c:v>58.398000000000025</c:v>
                </c:pt>
                <c:pt idx="226">
                  <c:v>52.545999999999992</c:v>
                </c:pt>
                <c:pt idx="227">
                  <c:v>57.605999999999995</c:v>
                </c:pt>
                <c:pt idx="228">
                  <c:v>61.25200000000001</c:v>
                </c:pt>
                <c:pt idx="229">
                  <c:v>62.552000000000021</c:v>
                </c:pt>
                <c:pt idx="230">
                  <c:v>67.64100000000002</c:v>
                </c:pt>
                <c:pt idx="231">
                  <c:v>69.643999999999949</c:v>
                </c:pt>
                <c:pt idx="232">
                  <c:v>68.533999999999992</c:v>
                </c:pt>
                <c:pt idx="233">
                  <c:v>66.733000000000004</c:v>
                </c:pt>
                <c:pt idx="234">
                  <c:v>67.216000000000008</c:v>
                </c:pt>
                <c:pt idx="235">
                  <c:v>65.113999999999976</c:v>
                </c:pt>
                <c:pt idx="236">
                  <c:v>65.535000000000025</c:v>
                </c:pt>
                <c:pt idx="237">
                  <c:v>68.36099999999999</c:v>
                </c:pt>
                <c:pt idx="238">
                  <c:v>68.367000000000019</c:v>
                </c:pt>
                <c:pt idx="239">
                  <c:v>67.365999999999985</c:v>
                </c:pt>
                <c:pt idx="240">
                  <c:v>60.420000000000016</c:v>
                </c:pt>
                <c:pt idx="241">
                  <c:v>58.817999999999984</c:v>
                </c:pt>
                <c:pt idx="242">
                  <c:v>58.870000000000005</c:v>
                </c:pt>
                <c:pt idx="243">
                  <c:v>55.717999999999961</c:v>
                </c:pt>
                <c:pt idx="244">
                  <c:v>58.512999999999977</c:v>
                </c:pt>
                <c:pt idx="245">
                  <c:v>61.677999999999997</c:v>
                </c:pt>
                <c:pt idx="246">
                  <c:v>63.437000000000012</c:v>
                </c:pt>
                <c:pt idx="247">
                  <c:v>62.096000000000004</c:v>
                </c:pt>
                <c:pt idx="248">
                  <c:v>60.564999999999998</c:v>
                </c:pt>
                <c:pt idx="249">
                  <c:v>63.168999999999983</c:v>
                </c:pt>
                <c:pt idx="250">
                  <c:v>63.403999999999996</c:v>
                </c:pt>
                <c:pt idx="251">
                  <c:v>62.13900000000001</c:v>
                </c:pt>
                <c:pt idx="252">
                  <c:v>68.873999999999967</c:v>
                </c:pt>
                <c:pt idx="253">
                  <c:v>72.430999999999983</c:v>
                </c:pt>
                <c:pt idx="254">
                  <c:v>74.163000000000011</c:v>
                </c:pt>
                <c:pt idx="255">
                  <c:v>64.82099999999997</c:v>
                </c:pt>
                <c:pt idx="256">
                  <c:v>59.20599999999996</c:v>
                </c:pt>
                <c:pt idx="257">
                  <c:v>57.149000000000001</c:v>
                </c:pt>
                <c:pt idx="258">
                  <c:v>54.888999999999953</c:v>
                </c:pt>
                <c:pt idx="259">
                  <c:v>57.017999999999972</c:v>
                </c:pt>
                <c:pt idx="260">
                  <c:v>55.845000000000027</c:v>
                </c:pt>
                <c:pt idx="261">
                  <c:v>59.573000000000036</c:v>
                </c:pt>
                <c:pt idx="262">
                  <c:v>57.800000000000011</c:v>
                </c:pt>
                <c:pt idx="263">
                  <c:v>53.898000000000025</c:v>
                </c:pt>
                <c:pt idx="264">
                  <c:v>48.902999999999963</c:v>
                </c:pt>
                <c:pt idx="265">
                  <c:v>42.187999999999988</c:v>
                </c:pt>
                <c:pt idx="266">
                  <c:v>33.482000000000028</c:v>
                </c:pt>
                <c:pt idx="267">
                  <c:v>27.220000000000027</c:v>
                </c:pt>
                <c:pt idx="268">
                  <c:v>27.644999999999982</c:v>
                </c:pt>
                <c:pt idx="269">
                  <c:v>27.731999999999971</c:v>
                </c:pt>
                <c:pt idx="270">
                  <c:v>25.312000000000012</c:v>
                </c:pt>
                <c:pt idx="271">
                  <c:v>32.382999999999981</c:v>
                </c:pt>
                <c:pt idx="272">
                  <c:v>25.446000000000026</c:v>
                </c:pt>
                <c:pt idx="273">
                  <c:v>25.795999999999992</c:v>
                </c:pt>
                <c:pt idx="274">
                  <c:v>26.107999999999947</c:v>
                </c:pt>
                <c:pt idx="275">
                  <c:v>26.06800000000004</c:v>
                </c:pt>
                <c:pt idx="276">
                  <c:v>22.328000000000031</c:v>
                </c:pt>
                <c:pt idx="277">
                  <c:v>15.41500000000002</c:v>
                </c:pt>
                <c:pt idx="278">
                  <c:v>16.518000000000029</c:v>
                </c:pt>
                <c:pt idx="279">
                  <c:v>18.632000000000005</c:v>
                </c:pt>
                <c:pt idx="280">
                  <c:v>17.144999999999982</c:v>
                </c:pt>
                <c:pt idx="281">
                  <c:v>19.288999999999987</c:v>
                </c:pt>
                <c:pt idx="282">
                  <c:v>12.77800000000002</c:v>
                </c:pt>
                <c:pt idx="283">
                  <c:v>11.244000000000028</c:v>
                </c:pt>
                <c:pt idx="284">
                  <c:v>11.218999999999994</c:v>
                </c:pt>
                <c:pt idx="285">
                  <c:v>20.113</c:v>
                </c:pt>
                <c:pt idx="286">
                  <c:v>21.272999999999968</c:v>
                </c:pt>
                <c:pt idx="287">
                  <c:v>22.596000000000004</c:v>
                </c:pt>
                <c:pt idx="288">
                  <c:v>22.396999999999991</c:v>
                </c:pt>
                <c:pt idx="289">
                  <c:v>22.564999999999998</c:v>
                </c:pt>
                <c:pt idx="290">
                  <c:v>13.714000000000055</c:v>
                </c:pt>
                <c:pt idx="291">
                  <c:v>8.1619999999999777</c:v>
                </c:pt>
                <c:pt idx="292">
                  <c:v>7.5920000000000414</c:v>
                </c:pt>
                <c:pt idx="293">
                  <c:v>6.242999999999995</c:v>
                </c:pt>
                <c:pt idx="294">
                  <c:v>-0.38099999999997181</c:v>
                </c:pt>
                <c:pt idx="295">
                  <c:v>-3.6259999999999764</c:v>
                </c:pt>
                <c:pt idx="296">
                  <c:v>-3.2529999999999859</c:v>
                </c:pt>
                <c:pt idx="297">
                  <c:v>0.20600000000001728</c:v>
                </c:pt>
                <c:pt idx="298">
                  <c:v>-0.507000000000005</c:v>
                </c:pt>
                <c:pt idx="299">
                  <c:v>0.37400000000002365</c:v>
                </c:pt>
                <c:pt idx="300">
                  <c:v>-5.6610000000000014</c:v>
                </c:pt>
                <c:pt idx="301">
                  <c:v>-4.6879999999999882</c:v>
                </c:pt>
                <c:pt idx="302">
                  <c:v>-7.4550000000000409</c:v>
                </c:pt>
                <c:pt idx="303">
                  <c:v>-4.7160000000000082</c:v>
                </c:pt>
                <c:pt idx="304">
                  <c:v>-5.4610000000000127</c:v>
                </c:pt>
                <c:pt idx="305">
                  <c:v>-8.3639999999999759</c:v>
                </c:pt>
                <c:pt idx="306">
                  <c:v>-6.8500000000000227</c:v>
                </c:pt>
                <c:pt idx="307">
                  <c:v>-9.2939999999999827</c:v>
                </c:pt>
                <c:pt idx="308">
                  <c:v>-7.7239999999999895</c:v>
                </c:pt>
                <c:pt idx="309">
                  <c:v>-6.0389999999999873</c:v>
                </c:pt>
                <c:pt idx="310">
                  <c:v>-6.5330000000000155</c:v>
                </c:pt>
                <c:pt idx="311">
                  <c:v>-4.7810000000000059</c:v>
                </c:pt>
                <c:pt idx="312">
                  <c:v>-5.271000000000015</c:v>
                </c:pt>
                <c:pt idx="313">
                  <c:v>-3.9220000000000255</c:v>
                </c:pt>
                <c:pt idx="314">
                  <c:v>-8.1680000000000064</c:v>
                </c:pt>
                <c:pt idx="315">
                  <c:v>-8.6920000000000073</c:v>
                </c:pt>
                <c:pt idx="316">
                  <c:v>-9.2200000000000273</c:v>
                </c:pt>
                <c:pt idx="317">
                  <c:v>-9.0179999999999723</c:v>
                </c:pt>
                <c:pt idx="318">
                  <c:v>-10.18199999999996</c:v>
                </c:pt>
                <c:pt idx="319">
                  <c:v>-9.660000000000025</c:v>
                </c:pt>
                <c:pt idx="320">
                  <c:v>-4.8619999999999663</c:v>
                </c:pt>
                <c:pt idx="321">
                  <c:v>-1.9399999999999977</c:v>
                </c:pt>
                <c:pt idx="322">
                  <c:v>-1.3260000000000218</c:v>
                </c:pt>
                <c:pt idx="323">
                  <c:v>-2.4070000000000391</c:v>
                </c:pt>
                <c:pt idx="324">
                  <c:v>-9.3199999999999932</c:v>
                </c:pt>
                <c:pt idx="325">
                  <c:v>-8.7760000000000105</c:v>
                </c:pt>
                <c:pt idx="326">
                  <c:v>-12.848000000000013</c:v>
                </c:pt>
                <c:pt idx="327">
                  <c:v>-13.740999999999985</c:v>
                </c:pt>
                <c:pt idx="328">
                  <c:v>-11.283999999999992</c:v>
                </c:pt>
                <c:pt idx="329">
                  <c:v>-9.5769999999999982</c:v>
                </c:pt>
                <c:pt idx="330">
                  <c:v>-12.069999999999993</c:v>
                </c:pt>
                <c:pt idx="331">
                  <c:v>-6.1260000000000332</c:v>
                </c:pt>
                <c:pt idx="332">
                  <c:v>-8.4700000000000273</c:v>
                </c:pt>
                <c:pt idx="333">
                  <c:v>-14.96999999999997</c:v>
                </c:pt>
                <c:pt idx="334">
                  <c:v>-15.120000000000005</c:v>
                </c:pt>
                <c:pt idx="335">
                  <c:v>-15.588000000000022</c:v>
                </c:pt>
                <c:pt idx="336">
                  <c:v>-15.717000000000041</c:v>
                </c:pt>
                <c:pt idx="337">
                  <c:v>-14.84499999999997</c:v>
                </c:pt>
                <c:pt idx="338">
                  <c:v>-12.876000000000033</c:v>
                </c:pt>
                <c:pt idx="339">
                  <c:v>-13.578000000000031</c:v>
                </c:pt>
                <c:pt idx="340">
                  <c:v>-14.811999999999955</c:v>
                </c:pt>
                <c:pt idx="341">
                  <c:v>-13.117999999999995</c:v>
                </c:pt>
                <c:pt idx="342">
                  <c:v>-11.911000000000001</c:v>
                </c:pt>
                <c:pt idx="343">
                  <c:v>-19.289000000000044</c:v>
                </c:pt>
                <c:pt idx="344">
                  <c:v>-21.991000000000042</c:v>
                </c:pt>
                <c:pt idx="345">
                  <c:v>-28.319999999999993</c:v>
                </c:pt>
                <c:pt idx="346">
                  <c:v>-28.670999999999992</c:v>
                </c:pt>
                <c:pt idx="347">
                  <c:v>-29.426999999999964</c:v>
                </c:pt>
                <c:pt idx="348">
                  <c:v>-29.055999999999983</c:v>
                </c:pt>
                <c:pt idx="349">
                  <c:v>-31.922000000000025</c:v>
                </c:pt>
                <c:pt idx="350">
                  <c:v>-30.228999999999985</c:v>
                </c:pt>
                <c:pt idx="351">
                  <c:v>-28.163000000000011</c:v>
                </c:pt>
                <c:pt idx="352">
                  <c:v>-28.771999999999991</c:v>
                </c:pt>
                <c:pt idx="353">
                  <c:v>-31.472000000000037</c:v>
                </c:pt>
                <c:pt idx="354">
                  <c:v>-36.408999999999992</c:v>
                </c:pt>
                <c:pt idx="355">
                  <c:v>-35.549000000000035</c:v>
                </c:pt>
                <c:pt idx="356">
                  <c:v>-30.694999999999993</c:v>
                </c:pt>
                <c:pt idx="357">
                  <c:v>-23.603000000000009</c:v>
                </c:pt>
                <c:pt idx="358">
                  <c:v>-24.447000000000003</c:v>
                </c:pt>
                <c:pt idx="359">
                  <c:v>-28.541999999999973</c:v>
                </c:pt>
                <c:pt idx="360">
                  <c:v>-31.15300000000002</c:v>
                </c:pt>
                <c:pt idx="361">
                  <c:v>-30.124000000000024</c:v>
                </c:pt>
                <c:pt idx="362">
                  <c:v>-36.413999999999987</c:v>
                </c:pt>
                <c:pt idx="363">
                  <c:v>-34.897999999999968</c:v>
                </c:pt>
                <c:pt idx="364">
                  <c:v>-35.307999999999993</c:v>
                </c:pt>
                <c:pt idx="365">
                  <c:v>-34.399999999999977</c:v>
                </c:pt>
                <c:pt idx="366">
                  <c:v>-35.730999999999995</c:v>
                </c:pt>
                <c:pt idx="367">
                  <c:v>-36.250999999999976</c:v>
                </c:pt>
                <c:pt idx="368">
                  <c:v>-37.389999999999986</c:v>
                </c:pt>
                <c:pt idx="369">
                  <c:v>-37.072999999999979</c:v>
                </c:pt>
                <c:pt idx="370">
                  <c:v>-38.745999999999981</c:v>
                </c:pt>
                <c:pt idx="371">
                  <c:v>-44.887</c:v>
                </c:pt>
                <c:pt idx="372">
                  <c:v>-40.242999999999995</c:v>
                </c:pt>
                <c:pt idx="373">
                  <c:v>-43.300000000000011</c:v>
                </c:pt>
                <c:pt idx="374">
                  <c:v>-42.062000000000012</c:v>
                </c:pt>
                <c:pt idx="375">
                  <c:v>-39.245999999999981</c:v>
                </c:pt>
                <c:pt idx="376">
                  <c:v>-42.418999999999983</c:v>
                </c:pt>
                <c:pt idx="377">
                  <c:v>-37.759000000000015</c:v>
                </c:pt>
                <c:pt idx="378">
                  <c:v>-46.062999999999988</c:v>
                </c:pt>
                <c:pt idx="379">
                  <c:v>-45.211000000000013</c:v>
                </c:pt>
                <c:pt idx="380">
                  <c:v>-47.515999999999963</c:v>
                </c:pt>
                <c:pt idx="381">
                  <c:v>-46.67900000000003</c:v>
                </c:pt>
                <c:pt idx="382">
                  <c:v>-40.850000000000023</c:v>
                </c:pt>
                <c:pt idx="383">
                  <c:v>-38.531000000000006</c:v>
                </c:pt>
                <c:pt idx="384">
                  <c:v>-36.589999999999975</c:v>
                </c:pt>
                <c:pt idx="385">
                  <c:v>-37.29000000000002</c:v>
                </c:pt>
                <c:pt idx="386">
                  <c:v>-37.303999999999974</c:v>
                </c:pt>
                <c:pt idx="387">
                  <c:v>-36.76400000000001</c:v>
                </c:pt>
                <c:pt idx="388">
                  <c:v>-37.451000000000022</c:v>
                </c:pt>
                <c:pt idx="389">
                  <c:v>-36.800000000000011</c:v>
                </c:pt>
                <c:pt idx="390">
                  <c:v>-37.867999999999995</c:v>
                </c:pt>
                <c:pt idx="391">
                  <c:v>-39.600999999999999</c:v>
                </c:pt>
                <c:pt idx="392">
                  <c:v>-41.050000000000011</c:v>
                </c:pt>
                <c:pt idx="393">
                  <c:v>-40.865000000000009</c:v>
                </c:pt>
                <c:pt idx="394">
                  <c:v>-47.982000000000028</c:v>
                </c:pt>
                <c:pt idx="395">
                  <c:v>-57.319000000000017</c:v>
                </c:pt>
                <c:pt idx="396">
                  <c:v>-58.20799999999997</c:v>
                </c:pt>
                <c:pt idx="397">
                  <c:v>-57.763999999999953</c:v>
                </c:pt>
                <c:pt idx="398">
                  <c:v>-57.872000000000014</c:v>
                </c:pt>
                <c:pt idx="399">
                  <c:v>-56.65300000000002</c:v>
                </c:pt>
                <c:pt idx="400">
                  <c:v>-51.425999999999988</c:v>
                </c:pt>
                <c:pt idx="401">
                  <c:v>-47.139999999999986</c:v>
                </c:pt>
                <c:pt idx="402">
                  <c:v>-50.891999999999996</c:v>
                </c:pt>
                <c:pt idx="403">
                  <c:v>-51.461999999999989</c:v>
                </c:pt>
                <c:pt idx="404">
                  <c:v>-50.339999999999975</c:v>
                </c:pt>
                <c:pt idx="405">
                  <c:v>-50.971000000000004</c:v>
                </c:pt>
                <c:pt idx="406">
                  <c:v>-47.889999999999986</c:v>
                </c:pt>
                <c:pt idx="407">
                  <c:v>-49.399999999999977</c:v>
                </c:pt>
                <c:pt idx="408">
                  <c:v>-50.522999999999968</c:v>
                </c:pt>
                <c:pt idx="409">
                  <c:v>-51.231999999999971</c:v>
                </c:pt>
                <c:pt idx="410">
                  <c:v>-49.408999999999992</c:v>
                </c:pt>
                <c:pt idx="411">
                  <c:v>-38.677999999999997</c:v>
                </c:pt>
                <c:pt idx="412">
                  <c:v>-40.824000000000012</c:v>
                </c:pt>
                <c:pt idx="413">
                  <c:v>-39.692000000000007</c:v>
                </c:pt>
                <c:pt idx="414">
                  <c:v>-37.90100000000001</c:v>
                </c:pt>
                <c:pt idx="415">
                  <c:v>-33.579999999999984</c:v>
                </c:pt>
                <c:pt idx="416">
                  <c:v>-25.232000000000028</c:v>
                </c:pt>
                <c:pt idx="417">
                  <c:v>-10.5</c:v>
                </c:pt>
                <c:pt idx="418">
                  <c:v>-6.36099999999999</c:v>
                </c:pt>
                <c:pt idx="419">
                  <c:v>-6.8210000000000264</c:v>
                </c:pt>
                <c:pt idx="420">
                  <c:v>-7.6819999999999595</c:v>
                </c:pt>
                <c:pt idx="421">
                  <c:v>-4.2039999999999509</c:v>
                </c:pt>
                <c:pt idx="422">
                  <c:v>-1.0389999999999873</c:v>
                </c:pt>
                <c:pt idx="423">
                  <c:v>-0.72999999999996135</c:v>
                </c:pt>
                <c:pt idx="424">
                  <c:v>-5.9569999999999936</c:v>
                </c:pt>
                <c:pt idx="425">
                  <c:v>-6.5670000000000073</c:v>
                </c:pt>
                <c:pt idx="426">
                  <c:v>-10.930000000000007</c:v>
                </c:pt>
                <c:pt idx="427">
                  <c:v>-13.659999999999968</c:v>
                </c:pt>
                <c:pt idx="428">
                  <c:v>-15.074000000000012</c:v>
                </c:pt>
                <c:pt idx="429">
                  <c:v>-14.540999999999997</c:v>
                </c:pt>
                <c:pt idx="430">
                  <c:v>-8.8140000000000214</c:v>
                </c:pt>
                <c:pt idx="431">
                  <c:v>-8.2450000000000045</c:v>
                </c:pt>
                <c:pt idx="432">
                  <c:v>-8.839999999999975</c:v>
                </c:pt>
                <c:pt idx="433">
                  <c:v>-6.3979999999999677</c:v>
                </c:pt>
                <c:pt idx="434">
                  <c:v>-6.0040000000000191</c:v>
                </c:pt>
                <c:pt idx="435">
                  <c:v>-8.5800000000000409</c:v>
                </c:pt>
                <c:pt idx="436">
                  <c:v>-5.1890000000000214</c:v>
                </c:pt>
                <c:pt idx="437">
                  <c:v>-3.5529999999999973</c:v>
                </c:pt>
                <c:pt idx="438">
                  <c:v>-1.5649999999999977</c:v>
                </c:pt>
                <c:pt idx="439">
                  <c:v>3.7069999999999936</c:v>
                </c:pt>
                <c:pt idx="440">
                  <c:v>4.0230000000000246</c:v>
                </c:pt>
                <c:pt idx="441">
                  <c:v>3.6469999999999914</c:v>
                </c:pt>
                <c:pt idx="442">
                  <c:v>3.1040000000000418</c:v>
                </c:pt>
                <c:pt idx="443">
                  <c:v>4.9770000000000323</c:v>
                </c:pt>
                <c:pt idx="444">
                  <c:v>3.7040000000000077</c:v>
                </c:pt>
                <c:pt idx="445">
                  <c:v>3.0779999999999745</c:v>
                </c:pt>
                <c:pt idx="446">
                  <c:v>3.617999999999995</c:v>
                </c:pt>
                <c:pt idx="447">
                  <c:v>6.8029999999999973</c:v>
                </c:pt>
                <c:pt idx="448">
                  <c:v>8.1639999999999873</c:v>
                </c:pt>
                <c:pt idx="449">
                  <c:v>8.7779999999999632</c:v>
                </c:pt>
                <c:pt idx="450">
                  <c:v>7.2309999999999945</c:v>
                </c:pt>
                <c:pt idx="451">
                  <c:v>7.5999999999999659</c:v>
                </c:pt>
                <c:pt idx="452">
                  <c:v>5.6999999999999886</c:v>
                </c:pt>
                <c:pt idx="453">
                  <c:v>5.2909999999999968</c:v>
                </c:pt>
                <c:pt idx="454">
                  <c:v>3.7439999999999714</c:v>
                </c:pt>
                <c:pt idx="455">
                  <c:v>4.4529999999999745</c:v>
                </c:pt>
                <c:pt idx="456">
                  <c:v>5.2550000000000523</c:v>
                </c:pt>
                <c:pt idx="457">
                  <c:v>3.507000000000005</c:v>
                </c:pt>
                <c:pt idx="458">
                  <c:v>0.45900000000000318</c:v>
                </c:pt>
                <c:pt idx="459">
                  <c:v>-0.51899999999994861</c:v>
                </c:pt>
                <c:pt idx="460">
                  <c:v>-9.8999999999989541E-2</c:v>
                </c:pt>
                <c:pt idx="461">
                  <c:v>0.16200000000003456</c:v>
                </c:pt>
                <c:pt idx="462">
                  <c:v>1.3319999999999936</c:v>
                </c:pt>
                <c:pt idx="463">
                  <c:v>2.4099999999999682</c:v>
                </c:pt>
                <c:pt idx="464">
                  <c:v>3.0450000000000159</c:v>
                </c:pt>
                <c:pt idx="465">
                  <c:v>1.2080000000000268</c:v>
                </c:pt>
                <c:pt idx="466">
                  <c:v>1.2690000000000055</c:v>
                </c:pt>
                <c:pt idx="467">
                  <c:v>2.5380000000000109</c:v>
                </c:pt>
                <c:pt idx="468">
                  <c:v>4.2379999999999995</c:v>
                </c:pt>
                <c:pt idx="469">
                  <c:v>5.0790000000000077</c:v>
                </c:pt>
                <c:pt idx="470">
                  <c:v>5.8279999999999745</c:v>
                </c:pt>
                <c:pt idx="471">
                  <c:v>6.3880000000000337</c:v>
                </c:pt>
                <c:pt idx="472">
                  <c:v>8.7690000000000055</c:v>
                </c:pt>
                <c:pt idx="473">
                  <c:v>9.0230000000000246</c:v>
                </c:pt>
                <c:pt idx="474">
                  <c:v>10.454000000000008</c:v>
                </c:pt>
                <c:pt idx="475">
                  <c:v>9.6569999999999823</c:v>
                </c:pt>
                <c:pt idx="476">
                  <c:v>12.937000000000012</c:v>
                </c:pt>
                <c:pt idx="477">
                  <c:v>14.670000000000016</c:v>
                </c:pt>
                <c:pt idx="478">
                  <c:v>14.011000000000024</c:v>
                </c:pt>
                <c:pt idx="479">
                  <c:v>14.389999999999986</c:v>
                </c:pt>
                <c:pt idx="480">
                  <c:v>14.976999999999975</c:v>
                </c:pt>
                <c:pt idx="481">
                  <c:v>16.675000000000011</c:v>
                </c:pt>
                <c:pt idx="482">
                  <c:v>18.971000000000004</c:v>
                </c:pt>
                <c:pt idx="483">
                  <c:v>17.808999999999969</c:v>
                </c:pt>
                <c:pt idx="484">
                  <c:v>19.036000000000001</c:v>
                </c:pt>
                <c:pt idx="485">
                  <c:v>19.543000000000006</c:v>
                </c:pt>
                <c:pt idx="486">
                  <c:v>17.577999999999975</c:v>
                </c:pt>
                <c:pt idx="487">
                  <c:v>16.504000000000019</c:v>
                </c:pt>
                <c:pt idx="488">
                  <c:v>20.300000000000011</c:v>
                </c:pt>
                <c:pt idx="489">
                  <c:v>22.138000000000034</c:v>
                </c:pt>
                <c:pt idx="490">
                  <c:v>21.95799999999997</c:v>
                </c:pt>
                <c:pt idx="491">
                  <c:v>20.151999999999987</c:v>
                </c:pt>
                <c:pt idx="492">
                  <c:v>22.971000000000004</c:v>
                </c:pt>
                <c:pt idx="493">
                  <c:v>23.829000000000008</c:v>
                </c:pt>
                <c:pt idx="494">
                  <c:v>22.815999999999974</c:v>
                </c:pt>
                <c:pt idx="495">
                  <c:v>23.889999999999986</c:v>
                </c:pt>
                <c:pt idx="496">
                  <c:v>24.66500000000002</c:v>
                </c:pt>
                <c:pt idx="497">
                  <c:v>24.770000000000039</c:v>
                </c:pt>
                <c:pt idx="498">
                  <c:v>28.572000000000003</c:v>
                </c:pt>
                <c:pt idx="499">
                  <c:v>29.71999999999997</c:v>
                </c:pt>
                <c:pt idx="500">
                  <c:v>31.961999999999989</c:v>
                </c:pt>
                <c:pt idx="501">
                  <c:v>31.979999999999961</c:v>
                </c:pt>
                <c:pt idx="502">
                  <c:v>31.817999999999984</c:v>
                </c:pt>
                <c:pt idx="503">
                  <c:v>32.528999999999996</c:v>
                </c:pt>
                <c:pt idx="504">
                  <c:v>32.557000000000016</c:v>
                </c:pt>
                <c:pt idx="505">
                  <c:v>28.670999999999992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05-4B1B-94F7-2491877F4C8D}"/>
            </c:ext>
          </c:extLst>
        </c:ser>
        <c:ser>
          <c:idx val="4"/>
          <c:order val="4"/>
          <c:tx>
            <c:strRef>
              <c:f>vw!$C$55</c:f>
              <c:strCache>
                <c:ptCount val="1"/>
                <c:pt idx="0">
                  <c:v>VW 3 1/2 PERP nc-30-VW 5 1/8 PERP nc-23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vw!$F$55:$SQ$55</c:f>
              <c:numCache>
                <c:formatCode>0</c:formatCode>
                <c:ptCount val="506"/>
                <c:pt idx="0">
                  <c:v>50.168000000000006</c:v>
                </c:pt>
                <c:pt idx="1">
                  <c:v>44.25200000000001</c:v>
                </c:pt>
                <c:pt idx="2">
                  <c:v>47.366999999999962</c:v>
                </c:pt>
                <c:pt idx="3">
                  <c:v>44.048999999999978</c:v>
                </c:pt>
                <c:pt idx="4">
                  <c:v>37.995000000000005</c:v>
                </c:pt>
                <c:pt idx="5">
                  <c:v>35.617999999999995</c:v>
                </c:pt>
                <c:pt idx="6">
                  <c:v>28.164000000000044</c:v>
                </c:pt>
                <c:pt idx="7">
                  <c:v>26.852999999999952</c:v>
                </c:pt>
                <c:pt idx="8">
                  <c:v>37.881000000000029</c:v>
                </c:pt>
                <c:pt idx="9">
                  <c:v>24.238</c:v>
                </c:pt>
                <c:pt idx="10">
                  <c:v>36.891999999999996</c:v>
                </c:pt>
                <c:pt idx="11">
                  <c:v>28.856000000000051</c:v>
                </c:pt>
                <c:pt idx="12">
                  <c:v>40.147000000000048</c:v>
                </c:pt>
                <c:pt idx="13">
                  <c:v>69.716999999999985</c:v>
                </c:pt>
                <c:pt idx="14">
                  <c:v>42.400000000000034</c:v>
                </c:pt>
                <c:pt idx="15">
                  <c:v>55.086999999999989</c:v>
                </c:pt>
                <c:pt idx="16">
                  <c:v>29.978000000000009</c:v>
                </c:pt>
                <c:pt idx="17">
                  <c:v>31.281000000000006</c:v>
                </c:pt>
                <c:pt idx="18">
                  <c:v>44.217000000000041</c:v>
                </c:pt>
                <c:pt idx="19">
                  <c:v>82.808999999999969</c:v>
                </c:pt>
                <c:pt idx="20">
                  <c:v>98.959000000000003</c:v>
                </c:pt>
                <c:pt idx="21">
                  <c:v>49.561999999999955</c:v>
                </c:pt>
                <c:pt idx="22">
                  <c:v>53.33499999999998</c:v>
                </c:pt>
                <c:pt idx="23">
                  <c:v>30.921999999999969</c:v>
                </c:pt>
                <c:pt idx="24">
                  <c:v>25.426000000000045</c:v>
                </c:pt>
                <c:pt idx="25">
                  <c:v>25.961000000000013</c:v>
                </c:pt>
                <c:pt idx="26">
                  <c:v>33.366000000000042</c:v>
                </c:pt>
                <c:pt idx="27">
                  <c:v>44.322999999999979</c:v>
                </c:pt>
                <c:pt idx="28">
                  <c:v>31.014999999999986</c:v>
                </c:pt>
                <c:pt idx="29">
                  <c:v>15.966000000000008</c:v>
                </c:pt>
                <c:pt idx="30">
                  <c:v>13.898000000000025</c:v>
                </c:pt>
                <c:pt idx="31">
                  <c:v>16.468000000000018</c:v>
                </c:pt>
                <c:pt idx="32">
                  <c:v>13.576999999999998</c:v>
                </c:pt>
                <c:pt idx="33">
                  <c:v>19.387999999999977</c:v>
                </c:pt>
                <c:pt idx="34">
                  <c:v>-1.9840000000000373</c:v>
                </c:pt>
                <c:pt idx="35">
                  <c:v>-18.995999999999981</c:v>
                </c:pt>
                <c:pt idx="36">
                  <c:v>-23.40100000000001</c:v>
                </c:pt>
                <c:pt idx="37">
                  <c:v>-14.838999999999999</c:v>
                </c:pt>
                <c:pt idx="38">
                  <c:v>-16.156000000000006</c:v>
                </c:pt>
                <c:pt idx="39">
                  <c:v>-16.595000000000027</c:v>
                </c:pt>
                <c:pt idx="40">
                  <c:v>-17.010000000000048</c:v>
                </c:pt>
                <c:pt idx="41">
                  <c:v>-23.026999999999987</c:v>
                </c:pt>
                <c:pt idx="42">
                  <c:v>-32.675999999999988</c:v>
                </c:pt>
                <c:pt idx="43">
                  <c:v>-40.379000000000019</c:v>
                </c:pt>
                <c:pt idx="44">
                  <c:v>-66.243999999999971</c:v>
                </c:pt>
                <c:pt idx="45">
                  <c:v>-32.79000000000002</c:v>
                </c:pt>
                <c:pt idx="46">
                  <c:v>-23.751000000000033</c:v>
                </c:pt>
                <c:pt idx="47">
                  <c:v>-10.067000000000007</c:v>
                </c:pt>
                <c:pt idx="48">
                  <c:v>25.909999999999968</c:v>
                </c:pt>
                <c:pt idx="49">
                  <c:v>2.5680000000000405</c:v>
                </c:pt>
                <c:pt idx="50">
                  <c:v>24.355999999999995</c:v>
                </c:pt>
                <c:pt idx="51">
                  <c:v>-26.247000000000014</c:v>
                </c:pt>
                <c:pt idx="52">
                  <c:v>-42.951000000000022</c:v>
                </c:pt>
                <c:pt idx="53">
                  <c:v>-26.393000000000029</c:v>
                </c:pt>
                <c:pt idx="54">
                  <c:v>-4.3829999999999814</c:v>
                </c:pt>
                <c:pt idx="55">
                  <c:v>-12.432000000000016</c:v>
                </c:pt>
                <c:pt idx="56">
                  <c:v>19.192999999999984</c:v>
                </c:pt>
                <c:pt idx="57">
                  <c:v>76.159999999999968</c:v>
                </c:pt>
                <c:pt idx="58">
                  <c:v>72.962999999999965</c:v>
                </c:pt>
                <c:pt idx="59">
                  <c:v>21.560000000000059</c:v>
                </c:pt>
                <c:pt idx="60">
                  <c:v>40.2349999999999</c:v>
                </c:pt>
                <c:pt idx="61">
                  <c:v>-6.0639999999999645</c:v>
                </c:pt>
                <c:pt idx="62">
                  <c:v>-18.23599999999999</c:v>
                </c:pt>
                <c:pt idx="63">
                  <c:v>-17.289999999999964</c:v>
                </c:pt>
                <c:pt idx="64">
                  <c:v>-8.3669999999999618</c:v>
                </c:pt>
                <c:pt idx="65">
                  <c:v>-3.8940000000000055</c:v>
                </c:pt>
                <c:pt idx="66">
                  <c:v>-45.239000000000033</c:v>
                </c:pt>
                <c:pt idx="67">
                  <c:v>-34.114999999999952</c:v>
                </c:pt>
                <c:pt idx="68">
                  <c:v>8.5500000000000114</c:v>
                </c:pt>
                <c:pt idx="69">
                  <c:v>117.19400000000002</c:v>
                </c:pt>
                <c:pt idx="70">
                  <c:v>45.644999999999982</c:v>
                </c:pt>
                <c:pt idx="71">
                  <c:v>-19.634000000000015</c:v>
                </c:pt>
                <c:pt idx="72">
                  <c:v>80.783999999999992</c:v>
                </c:pt>
                <c:pt idx="73">
                  <c:v>-10.151000000000067</c:v>
                </c:pt>
                <c:pt idx="74">
                  <c:v>-85.985000000000014</c:v>
                </c:pt>
                <c:pt idx="75">
                  <c:v>-88.096000000000004</c:v>
                </c:pt>
                <c:pt idx="76">
                  <c:v>-53.134999999999991</c:v>
                </c:pt>
                <c:pt idx="77">
                  <c:v>31.050000000000011</c:v>
                </c:pt>
                <c:pt idx="78">
                  <c:v>-20.653999999999996</c:v>
                </c:pt>
                <c:pt idx="79">
                  <c:v>71.675999999999988</c:v>
                </c:pt>
                <c:pt idx="80">
                  <c:v>98.275999999999954</c:v>
                </c:pt>
                <c:pt idx="81">
                  <c:v>36.85899999999998</c:v>
                </c:pt>
                <c:pt idx="82">
                  <c:v>57.629999999999995</c:v>
                </c:pt>
                <c:pt idx="83">
                  <c:v>76.243999999999971</c:v>
                </c:pt>
                <c:pt idx="84">
                  <c:v>96.776999999999987</c:v>
                </c:pt>
                <c:pt idx="85">
                  <c:v>108.99299999999999</c:v>
                </c:pt>
                <c:pt idx="86">
                  <c:v>78.312000000000012</c:v>
                </c:pt>
                <c:pt idx="87">
                  <c:v>53.809000000000026</c:v>
                </c:pt>
                <c:pt idx="88">
                  <c:v>69.884999999999991</c:v>
                </c:pt>
                <c:pt idx="89">
                  <c:v>88.224000000000018</c:v>
                </c:pt>
                <c:pt idx="90">
                  <c:v>90.779000000000025</c:v>
                </c:pt>
                <c:pt idx="91">
                  <c:v>82.355000000000018</c:v>
                </c:pt>
                <c:pt idx="92">
                  <c:v>107.27599999999998</c:v>
                </c:pt>
                <c:pt idx="93">
                  <c:v>105.083</c:v>
                </c:pt>
                <c:pt idx="94">
                  <c:v>104.68199999999999</c:v>
                </c:pt>
                <c:pt idx="95">
                  <c:v>99.505999999999972</c:v>
                </c:pt>
                <c:pt idx="96">
                  <c:v>100.91299999999998</c:v>
                </c:pt>
                <c:pt idx="97">
                  <c:v>98.345000000000027</c:v>
                </c:pt>
                <c:pt idx="98">
                  <c:v>96.207999999999998</c:v>
                </c:pt>
                <c:pt idx="99">
                  <c:v>98.809000000000026</c:v>
                </c:pt>
                <c:pt idx="100">
                  <c:v>98.918999999999983</c:v>
                </c:pt>
                <c:pt idx="101">
                  <c:v>93.782000000000011</c:v>
                </c:pt>
                <c:pt idx="102">
                  <c:v>93.622000000000014</c:v>
                </c:pt>
                <c:pt idx="103">
                  <c:v>96.309000000000026</c:v>
                </c:pt>
                <c:pt idx="104">
                  <c:v>99.378000000000014</c:v>
                </c:pt>
                <c:pt idx="105">
                  <c:v>99.824999999999989</c:v>
                </c:pt>
                <c:pt idx="106">
                  <c:v>91.34699999999998</c:v>
                </c:pt>
                <c:pt idx="107">
                  <c:v>88.668999999999983</c:v>
                </c:pt>
                <c:pt idx="108">
                  <c:v>84.296999999999997</c:v>
                </c:pt>
                <c:pt idx="109">
                  <c:v>92.085000000000008</c:v>
                </c:pt>
                <c:pt idx="110">
                  <c:v>95.985000000000014</c:v>
                </c:pt>
                <c:pt idx="111">
                  <c:v>82.140999999999991</c:v>
                </c:pt>
                <c:pt idx="112">
                  <c:v>93.171999999999969</c:v>
                </c:pt>
                <c:pt idx="113">
                  <c:v>91.61099999999999</c:v>
                </c:pt>
                <c:pt idx="114">
                  <c:v>96.36099999999999</c:v>
                </c:pt>
                <c:pt idx="115">
                  <c:v>94.921000000000021</c:v>
                </c:pt>
                <c:pt idx="116">
                  <c:v>98.327000000000027</c:v>
                </c:pt>
                <c:pt idx="117">
                  <c:v>100.93899999999996</c:v>
                </c:pt>
                <c:pt idx="118">
                  <c:v>97.250000000000028</c:v>
                </c:pt>
                <c:pt idx="119">
                  <c:v>91.228999999999985</c:v>
                </c:pt>
                <c:pt idx="120">
                  <c:v>93.583999999999975</c:v>
                </c:pt>
                <c:pt idx="121">
                  <c:v>98.718000000000018</c:v>
                </c:pt>
                <c:pt idx="122">
                  <c:v>98.216000000000037</c:v>
                </c:pt>
                <c:pt idx="123">
                  <c:v>102.363</c:v>
                </c:pt>
                <c:pt idx="124">
                  <c:v>98.112000000000023</c:v>
                </c:pt>
                <c:pt idx="125">
                  <c:v>106.44600000000003</c:v>
                </c:pt>
                <c:pt idx="126">
                  <c:v>110.44000000000003</c:v>
                </c:pt>
                <c:pt idx="127">
                  <c:v>108.41499999999996</c:v>
                </c:pt>
                <c:pt idx="128">
                  <c:v>112.07300000000004</c:v>
                </c:pt>
                <c:pt idx="129">
                  <c:v>114.29499999999999</c:v>
                </c:pt>
                <c:pt idx="130">
                  <c:v>118.517</c:v>
                </c:pt>
                <c:pt idx="131">
                  <c:v>114.85799999999998</c:v>
                </c:pt>
                <c:pt idx="132">
                  <c:v>114.83399999999997</c:v>
                </c:pt>
                <c:pt idx="133">
                  <c:v>114.92599999999999</c:v>
                </c:pt>
                <c:pt idx="134">
                  <c:v>113.97299999999998</c:v>
                </c:pt>
                <c:pt idx="135">
                  <c:v>114.60999999999999</c:v>
                </c:pt>
                <c:pt idx="136">
                  <c:v>116.679</c:v>
                </c:pt>
                <c:pt idx="137">
                  <c:v>114.08600000000001</c:v>
                </c:pt>
                <c:pt idx="138">
                  <c:v>115.46800000000002</c:v>
                </c:pt>
                <c:pt idx="139">
                  <c:v>114.26099999999997</c:v>
                </c:pt>
                <c:pt idx="140">
                  <c:v>112.50900000000001</c:v>
                </c:pt>
                <c:pt idx="141">
                  <c:v>110.42600000000002</c:v>
                </c:pt>
                <c:pt idx="142">
                  <c:v>114.84399999999999</c:v>
                </c:pt>
                <c:pt idx="143">
                  <c:v>117.76900000000003</c:v>
                </c:pt>
                <c:pt idx="144">
                  <c:v>112.18299999999999</c:v>
                </c:pt>
                <c:pt idx="145">
                  <c:v>115.16800000000001</c:v>
                </c:pt>
                <c:pt idx="146">
                  <c:v>111.39599999999999</c:v>
                </c:pt>
                <c:pt idx="147">
                  <c:v>101.78700000000003</c:v>
                </c:pt>
                <c:pt idx="148">
                  <c:v>114.798</c:v>
                </c:pt>
                <c:pt idx="149">
                  <c:v>112.96599999999998</c:v>
                </c:pt>
                <c:pt idx="150">
                  <c:v>111.459</c:v>
                </c:pt>
                <c:pt idx="151">
                  <c:v>113.34200000000001</c:v>
                </c:pt>
                <c:pt idx="152">
                  <c:v>116.54800000000003</c:v>
                </c:pt>
                <c:pt idx="153">
                  <c:v>118.821</c:v>
                </c:pt>
                <c:pt idx="154">
                  <c:v>106.714</c:v>
                </c:pt>
                <c:pt idx="155">
                  <c:v>104.68100000000001</c:v>
                </c:pt>
                <c:pt idx="156">
                  <c:v>100.44499999999999</c:v>
                </c:pt>
                <c:pt idx="157">
                  <c:v>104.16600000000003</c:v>
                </c:pt>
                <c:pt idx="158">
                  <c:v>104.62800000000001</c:v>
                </c:pt>
                <c:pt idx="159">
                  <c:v>106.71800000000002</c:v>
                </c:pt>
                <c:pt idx="160">
                  <c:v>101.31300000000002</c:v>
                </c:pt>
                <c:pt idx="161">
                  <c:v>97.248999999999995</c:v>
                </c:pt>
                <c:pt idx="162">
                  <c:v>101.96100000000001</c:v>
                </c:pt>
                <c:pt idx="163">
                  <c:v>101.30100000000002</c:v>
                </c:pt>
                <c:pt idx="164">
                  <c:v>102.16399999999999</c:v>
                </c:pt>
                <c:pt idx="165">
                  <c:v>103.15899999999999</c:v>
                </c:pt>
                <c:pt idx="166">
                  <c:v>101.31100000000001</c:v>
                </c:pt>
                <c:pt idx="167">
                  <c:v>115.63599999999997</c:v>
                </c:pt>
                <c:pt idx="168">
                  <c:v>117.74000000000001</c:v>
                </c:pt>
                <c:pt idx="169">
                  <c:v>109.34799999999998</c:v>
                </c:pt>
                <c:pt idx="170">
                  <c:v>104.185</c:v>
                </c:pt>
                <c:pt idx="171">
                  <c:v>104.52000000000001</c:v>
                </c:pt>
                <c:pt idx="172">
                  <c:v>106.44700000000003</c:v>
                </c:pt>
                <c:pt idx="173">
                  <c:v>115.57599999999999</c:v>
                </c:pt>
                <c:pt idx="174">
                  <c:v>118.672</c:v>
                </c:pt>
                <c:pt idx="175">
                  <c:v>116.34800000000001</c:v>
                </c:pt>
                <c:pt idx="176">
                  <c:v>111.35900000000001</c:v>
                </c:pt>
                <c:pt idx="177">
                  <c:v>109.96600000000001</c:v>
                </c:pt>
                <c:pt idx="178">
                  <c:v>113.07</c:v>
                </c:pt>
                <c:pt idx="179">
                  <c:v>108.15400000000002</c:v>
                </c:pt>
                <c:pt idx="180">
                  <c:v>107.27000000000001</c:v>
                </c:pt>
                <c:pt idx="181">
                  <c:v>107.554</c:v>
                </c:pt>
                <c:pt idx="182">
                  <c:v>107.46000000000001</c:v>
                </c:pt>
                <c:pt idx="183">
                  <c:v>103.01500000000001</c:v>
                </c:pt>
                <c:pt idx="184">
                  <c:v>111.36400000000003</c:v>
                </c:pt>
                <c:pt idx="185">
                  <c:v>108.05500000000004</c:v>
                </c:pt>
                <c:pt idx="186">
                  <c:v>106.88299999999998</c:v>
                </c:pt>
                <c:pt idx="187">
                  <c:v>100.75900000000001</c:v>
                </c:pt>
                <c:pt idx="188">
                  <c:v>108.43699999999998</c:v>
                </c:pt>
                <c:pt idx="189">
                  <c:v>111.28300000000002</c:v>
                </c:pt>
                <c:pt idx="190">
                  <c:v>105.149</c:v>
                </c:pt>
                <c:pt idx="191">
                  <c:v>105.20899999999997</c:v>
                </c:pt>
                <c:pt idx="192">
                  <c:v>115.14699999999999</c:v>
                </c:pt>
                <c:pt idx="193">
                  <c:v>112.66300000000001</c:v>
                </c:pt>
                <c:pt idx="194">
                  <c:v>115.09700000000001</c:v>
                </c:pt>
                <c:pt idx="195">
                  <c:v>112.37999999999997</c:v>
                </c:pt>
                <c:pt idx="196">
                  <c:v>108.93699999999998</c:v>
                </c:pt>
                <c:pt idx="197">
                  <c:v>110.45699999999999</c:v>
                </c:pt>
                <c:pt idx="198">
                  <c:v>104.00800000000004</c:v>
                </c:pt>
                <c:pt idx="199">
                  <c:v>112.75299999999999</c:v>
                </c:pt>
                <c:pt idx="200">
                  <c:v>101.23600000000002</c:v>
                </c:pt>
                <c:pt idx="201">
                  <c:v>92.993000000000023</c:v>
                </c:pt>
                <c:pt idx="202">
                  <c:v>96.296999999999969</c:v>
                </c:pt>
                <c:pt idx="203">
                  <c:v>95.260000000000019</c:v>
                </c:pt>
                <c:pt idx="204">
                  <c:v>106.08500000000001</c:v>
                </c:pt>
                <c:pt idx="205">
                  <c:v>126.971</c:v>
                </c:pt>
                <c:pt idx="206">
                  <c:v>90.9</c:v>
                </c:pt>
                <c:pt idx="207">
                  <c:v>91.290999999999997</c:v>
                </c:pt>
                <c:pt idx="208">
                  <c:v>99.035000000000025</c:v>
                </c:pt>
                <c:pt idx="209">
                  <c:v>93.142000000000024</c:v>
                </c:pt>
                <c:pt idx="210">
                  <c:v>108.43299999999996</c:v>
                </c:pt>
                <c:pt idx="211">
                  <c:v>103.30600000000001</c:v>
                </c:pt>
                <c:pt idx="212">
                  <c:v>94.241000000000014</c:v>
                </c:pt>
                <c:pt idx="213">
                  <c:v>99.251000000000005</c:v>
                </c:pt>
                <c:pt idx="214">
                  <c:v>101.88400000000001</c:v>
                </c:pt>
                <c:pt idx="215">
                  <c:v>104.81</c:v>
                </c:pt>
                <c:pt idx="216">
                  <c:v>95.410000000000025</c:v>
                </c:pt>
                <c:pt idx="217">
                  <c:v>95.993999999999971</c:v>
                </c:pt>
                <c:pt idx="218">
                  <c:v>96.426000000000016</c:v>
                </c:pt>
                <c:pt idx="219">
                  <c:v>95.444000000000017</c:v>
                </c:pt>
                <c:pt idx="220">
                  <c:v>110.553</c:v>
                </c:pt>
                <c:pt idx="221">
                  <c:v>109.49099999999999</c:v>
                </c:pt>
                <c:pt idx="222">
                  <c:v>101.80500000000001</c:v>
                </c:pt>
                <c:pt idx="223">
                  <c:v>111.11799999999999</c:v>
                </c:pt>
                <c:pt idx="224">
                  <c:v>96.23599999999999</c:v>
                </c:pt>
                <c:pt idx="225">
                  <c:v>73.716000000000008</c:v>
                </c:pt>
                <c:pt idx="226">
                  <c:v>77.994000000000028</c:v>
                </c:pt>
                <c:pt idx="227">
                  <c:v>85.09099999999998</c:v>
                </c:pt>
                <c:pt idx="228">
                  <c:v>99.597000000000008</c:v>
                </c:pt>
                <c:pt idx="229">
                  <c:v>96.286000000000001</c:v>
                </c:pt>
                <c:pt idx="230">
                  <c:v>106.136</c:v>
                </c:pt>
                <c:pt idx="231">
                  <c:v>102.54699999999997</c:v>
                </c:pt>
                <c:pt idx="232">
                  <c:v>110.476</c:v>
                </c:pt>
                <c:pt idx="233">
                  <c:v>82.89100000000002</c:v>
                </c:pt>
                <c:pt idx="234">
                  <c:v>83.302999999999997</c:v>
                </c:pt>
                <c:pt idx="235">
                  <c:v>92.436999999999983</c:v>
                </c:pt>
                <c:pt idx="236">
                  <c:v>93.047000000000025</c:v>
                </c:pt>
                <c:pt idx="237">
                  <c:v>82.885999999999996</c:v>
                </c:pt>
                <c:pt idx="238">
                  <c:v>100.50199999999998</c:v>
                </c:pt>
                <c:pt idx="239">
                  <c:v>99.498999999999995</c:v>
                </c:pt>
                <c:pt idx="240">
                  <c:v>113.38300000000001</c:v>
                </c:pt>
                <c:pt idx="241">
                  <c:v>106.56099999999998</c:v>
                </c:pt>
                <c:pt idx="242">
                  <c:v>100.88300000000001</c:v>
                </c:pt>
                <c:pt idx="243">
                  <c:v>91.98399999999998</c:v>
                </c:pt>
                <c:pt idx="244">
                  <c:v>95.375999999999976</c:v>
                </c:pt>
                <c:pt idx="245">
                  <c:v>85.62299999999999</c:v>
                </c:pt>
                <c:pt idx="246">
                  <c:v>91.800000000000011</c:v>
                </c:pt>
                <c:pt idx="247">
                  <c:v>104.72000000000003</c:v>
                </c:pt>
                <c:pt idx="248">
                  <c:v>102.01699999999997</c:v>
                </c:pt>
                <c:pt idx="249">
                  <c:v>106.57300000000001</c:v>
                </c:pt>
                <c:pt idx="250">
                  <c:v>117.977</c:v>
                </c:pt>
                <c:pt idx="251">
                  <c:v>112.85900000000001</c:v>
                </c:pt>
                <c:pt idx="252">
                  <c:v>104.22599999999997</c:v>
                </c:pt>
                <c:pt idx="253">
                  <c:v>104.11899999999997</c:v>
                </c:pt>
                <c:pt idx="254">
                  <c:v>120.41200000000001</c:v>
                </c:pt>
                <c:pt idx="255">
                  <c:v>123.58599999999998</c:v>
                </c:pt>
                <c:pt idx="256">
                  <c:v>116.88299999999998</c:v>
                </c:pt>
                <c:pt idx="257">
                  <c:v>113.01599999999999</c:v>
                </c:pt>
                <c:pt idx="258">
                  <c:v>124.49799999999996</c:v>
                </c:pt>
                <c:pt idx="259">
                  <c:v>119.84199999999998</c:v>
                </c:pt>
                <c:pt idx="260">
                  <c:v>116.15900000000002</c:v>
                </c:pt>
                <c:pt idx="261">
                  <c:v>116.67500000000001</c:v>
                </c:pt>
                <c:pt idx="262">
                  <c:v>108.76300000000001</c:v>
                </c:pt>
                <c:pt idx="263">
                  <c:v>105.48600000000002</c:v>
                </c:pt>
                <c:pt idx="264">
                  <c:v>100.67599999999999</c:v>
                </c:pt>
                <c:pt idx="265">
                  <c:v>108.67099999999996</c:v>
                </c:pt>
                <c:pt idx="266">
                  <c:v>115.76800000000003</c:v>
                </c:pt>
                <c:pt idx="267">
                  <c:v>117.91800000000001</c:v>
                </c:pt>
                <c:pt idx="268">
                  <c:v>102.553</c:v>
                </c:pt>
                <c:pt idx="269">
                  <c:v>101.09999999999997</c:v>
                </c:pt>
                <c:pt idx="270">
                  <c:v>102.21100000000001</c:v>
                </c:pt>
                <c:pt idx="271">
                  <c:v>93.944999999999993</c:v>
                </c:pt>
                <c:pt idx="272">
                  <c:v>114.893</c:v>
                </c:pt>
                <c:pt idx="273">
                  <c:v>113.77800000000002</c:v>
                </c:pt>
                <c:pt idx="274">
                  <c:v>106.029</c:v>
                </c:pt>
                <c:pt idx="275">
                  <c:v>111.69</c:v>
                </c:pt>
                <c:pt idx="276">
                  <c:v>110.60400000000004</c:v>
                </c:pt>
                <c:pt idx="277">
                  <c:v>112.14499999999998</c:v>
                </c:pt>
                <c:pt idx="278">
                  <c:v>92.496000000000038</c:v>
                </c:pt>
                <c:pt idx="279">
                  <c:v>90.701000000000022</c:v>
                </c:pt>
                <c:pt idx="280">
                  <c:v>101.35900000000004</c:v>
                </c:pt>
                <c:pt idx="281">
                  <c:v>94.185000000000002</c:v>
                </c:pt>
                <c:pt idx="282">
                  <c:v>96.807000000000016</c:v>
                </c:pt>
                <c:pt idx="283">
                  <c:v>90.872000000000014</c:v>
                </c:pt>
                <c:pt idx="284">
                  <c:v>93.900999999999954</c:v>
                </c:pt>
                <c:pt idx="285">
                  <c:v>81.313999999999965</c:v>
                </c:pt>
                <c:pt idx="286">
                  <c:v>88.567000000000007</c:v>
                </c:pt>
                <c:pt idx="287">
                  <c:v>90.863999999999976</c:v>
                </c:pt>
                <c:pt idx="288">
                  <c:v>96.121999999999986</c:v>
                </c:pt>
                <c:pt idx="289">
                  <c:v>95.637</c:v>
                </c:pt>
                <c:pt idx="290">
                  <c:v>105.13400000000001</c:v>
                </c:pt>
                <c:pt idx="291">
                  <c:v>93.238</c:v>
                </c:pt>
                <c:pt idx="292">
                  <c:v>90.411000000000001</c:v>
                </c:pt>
                <c:pt idx="293">
                  <c:v>80.616999999999962</c:v>
                </c:pt>
                <c:pt idx="294">
                  <c:v>91.194999999999993</c:v>
                </c:pt>
                <c:pt idx="295">
                  <c:v>76.249000000000024</c:v>
                </c:pt>
                <c:pt idx="296">
                  <c:v>73.02600000000001</c:v>
                </c:pt>
                <c:pt idx="297">
                  <c:v>69.573999999999984</c:v>
                </c:pt>
                <c:pt idx="298">
                  <c:v>83.788999999999987</c:v>
                </c:pt>
                <c:pt idx="299">
                  <c:v>85.857000000000028</c:v>
                </c:pt>
                <c:pt idx="300">
                  <c:v>95.210000000000036</c:v>
                </c:pt>
                <c:pt idx="301">
                  <c:v>87.389999999999986</c:v>
                </c:pt>
                <c:pt idx="302">
                  <c:v>86.467999999999961</c:v>
                </c:pt>
                <c:pt idx="303">
                  <c:v>81.507000000000005</c:v>
                </c:pt>
                <c:pt idx="304">
                  <c:v>61.59699999999998</c:v>
                </c:pt>
                <c:pt idx="305">
                  <c:v>80.364000000000033</c:v>
                </c:pt>
                <c:pt idx="306">
                  <c:v>82.273999999999972</c:v>
                </c:pt>
                <c:pt idx="307">
                  <c:v>76.105999999999995</c:v>
                </c:pt>
                <c:pt idx="308">
                  <c:v>76.09099999999998</c:v>
                </c:pt>
                <c:pt idx="309">
                  <c:v>80.378999999999991</c:v>
                </c:pt>
                <c:pt idx="310">
                  <c:v>84.066000000000003</c:v>
                </c:pt>
                <c:pt idx="311">
                  <c:v>93.930999999999983</c:v>
                </c:pt>
                <c:pt idx="312">
                  <c:v>89.411999999999978</c:v>
                </c:pt>
                <c:pt idx="313">
                  <c:v>82.396999999999991</c:v>
                </c:pt>
                <c:pt idx="314">
                  <c:v>81.185999999999979</c:v>
                </c:pt>
                <c:pt idx="315">
                  <c:v>71.75</c:v>
                </c:pt>
                <c:pt idx="316">
                  <c:v>80.733000000000004</c:v>
                </c:pt>
                <c:pt idx="317">
                  <c:v>78.928000000000026</c:v>
                </c:pt>
                <c:pt idx="318">
                  <c:v>86.051000000000016</c:v>
                </c:pt>
                <c:pt idx="319">
                  <c:v>80.645999999999987</c:v>
                </c:pt>
                <c:pt idx="320">
                  <c:v>96.607000000000028</c:v>
                </c:pt>
                <c:pt idx="321">
                  <c:v>88.454999999999984</c:v>
                </c:pt>
                <c:pt idx="322">
                  <c:v>90.903999999999996</c:v>
                </c:pt>
                <c:pt idx="323">
                  <c:v>83.776999999999987</c:v>
                </c:pt>
                <c:pt idx="324">
                  <c:v>87.569000000000017</c:v>
                </c:pt>
                <c:pt idx="325">
                  <c:v>71.144000000000005</c:v>
                </c:pt>
                <c:pt idx="326">
                  <c:v>71.295000000000016</c:v>
                </c:pt>
                <c:pt idx="327">
                  <c:v>66.868000000000052</c:v>
                </c:pt>
                <c:pt idx="328">
                  <c:v>63.949000000000012</c:v>
                </c:pt>
                <c:pt idx="329">
                  <c:v>81.648000000000025</c:v>
                </c:pt>
                <c:pt idx="330">
                  <c:v>71.670999999999992</c:v>
                </c:pt>
                <c:pt idx="331">
                  <c:v>64.600999999999999</c:v>
                </c:pt>
                <c:pt idx="332">
                  <c:v>80.894999999999982</c:v>
                </c:pt>
                <c:pt idx="333">
                  <c:v>73.393000000000029</c:v>
                </c:pt>
                <c:pt idx="334">
                  <c:v>75.173000000000002</c:v>
                </c:pt>
                <c:pt idx="335">
                  <c:v>64.336999999999989</c:v>
                </c:pt>
                <c:pt idx="336">
                  <c:v>55.125</c:v>
                </c:pt>
                <c:pt idx="337">
                  <c:v>48.831000000000017</c:v>
                </c:pt>
                <c:pt idx="338">
                  <c:v>52.924999999999955</c:v>
                </c:pt>
                <c:pt idx="339">
                  <c:v>60.199999999999989</c:v>
                </c:pt>
                <c:pt idx="340">
                  <c:v>55.025000000000034</c:v>
                </c:pt>
                <c:pt idx="341">
                  <c:v>52.086000000000013</c:v>
                </c:pt>
                <c:pt idx="342">
                  <c:v>62.115999999999985</c:v>
                </c:pt>
                <c:pt idx="343">
                  <c:v>64.529999999999973</c:v>
                </c:pt>
                <c:pt idx="344">
                  <c:v>65.312999999999988</c:v>
                </c:pt>
                <c:pt idx="345">
                  <c:v>63.555000000000007</c:v>
                </c:pt>
                <c:pt idx="346">
                  <c:v>44.816000000000031</c:v>
                </c:pt>
                <c:pt idx="347">
                  <c:v>41.240000000000009</c:v>
                </c:pt>
                <c:pt idx="348">
                  <c:v>43.33200000000005</c:v>
                </c:pt>
                <c:pt idx="349">
                  <c:v>44.319000000000017</c:v>
                </c:pt>
                <c:pt idx="350">
                  <c:v>42.906000000000006</c:v>
                </c:pt>
                <c:pt idx="351">
                  <c:v>34.143000000000029</c:v>
                </c:pt>
                <c:pt idx="352">
                  <c:v>39.689000000000021</c:v>
                </c:pt>
                <c:pt idx="353">
                  <c:v>48.620000000000005</c:v>
                </c:pt>
                <c:pt idx="354">
                  <c:v>53.084000000000003</c:v>
                </c:pt>
                <c:pt idx="355">
                  <c:v>38.532999999999959</c:v>
                </c:pt>
                <c:pt idx="356">
                  <c:v>25.022000000000048</c:v>
                </c:pt>
                <c:pt idx="357">
                  <c:v>28.932999999999993</c:v>
                </c:pt>
                <c:pt idx="358">
                  <c:v>49.211999999999989</c:v>
                </c:pt>
                <c:pt idx="359">
                  <c:v>54.14100000000002</c:v>
                </c:pt>
                <c:pt idx="360">
                  <c:v>40.125999999999976</c:v>
                </c:pt>
                <c:pt idx="361">
                  <c:v>42.310999999999979</c:v>
                </c:pt>
                <c:pt idx="362">
                  <c:v>50.639999999999986</c:v>
                </c:pt>
                <c:pt idx="363">
                  <c:v>37.75</c:v>
                </c:pt>
                <c:pt idx="364">
                  <c:v>33.38900000000001</c:v>
                </c:pt>
                <c:pt idx="365">
                  <c:v>36.552000000000021</c:v>
                </c:pt>
                <c:pt idx="366">
                  <c:v>40.811000000000035</c:v>
                </c:pt>
                <c:pt idx="367">
                  <c:v>32.290999999999997</c:v>
                </c:pt>
                <c:pt idx="368">
                  <c:v>30.531000000000006</c:v>
                </c:pt>
                <c:pt idx="369">
                  <c:v>25.597000000000037</c:v>
                </c:pt>
                <c:pt idx="370">
                  <c:v>38.25200000000001</c:v>
                </c:pt>
                <c:pt idx="371">
                  <c:v>43.509000000000015</c:v>
                </c:pt>
                <c:pt idx="372">
                  <c:v>10.807999999999993</c:v>
                </c:pt>
                <c:pt idx="373">
                  <c:v>27.567000000000007</c:v>
                </c:pt>
                <c:pt idx="374">
                  <c:v>-2.9329999999999927</c:v>
                </c:pt>
                <c:pt idx="375">
                  <c:v>-16.154999999999973</c:v>
                </c:pt>
                <c:pt idx="376">
                  <c:v>3.8900000000000432</c:v>
                </c:pt>
                <c:pt idx="377">
                  <c:v>-7.2069999999999936</c:v>
                </c:pt>
                <c:pt idx="378">
                  <c:v>20.629999999999995</c:v>
                </c:pt>
                <c:pt idx="379">
                  <c:v>1.5779999999999745</c:v>
                </c:pt>
                <c:pt idx="380">
                  <c:v>-9.2589999999999577</c:v>
                </c:pt>
                <c:pt idx="381">
                  <c:v>-9.7649999999999864</c:v>
                </c:pt>
                <c:pt idx="382">
                  <c:v>-24.774000000000001</c:v>
                </c:pt>
                <c:pt idx="383">
                  <c:v>-19.642999999999972</c:v>
                </c:pt>
                <c:pt idx="384">
                  <c:v>-6.8559999999999945</c:v>
                </c:pt>
                <c:pt idx="385">
                  <c:v>-6.7350000000000136</c:v>
                </c:pt>
                <c:pt idx="386">
                  <c:v>-9.3619999999999663</c:v>
                </c:pt>
                <c:pt idx="387">
                  <c:v>-6.9620000000000459</c:v>
                </c:pt>
                <c:pt idx="388">
                  <c:v>-8.11099999999999</c:v>
                </c:pt>
                <c:pt idx="389">
                  <c:v>-11.575999999999965</c:v>
                </c:pt>
                <c:pt idx="390">
                  <c:v>-9.8449999999999704</c:v>
                </c:pt>
                <c:pt idx="391">
                  <c:v>-14.800000000000011</c:v>
                </c:pt>
                <c:pt idx="392">
                  <c:v>-9.3170000000000073</c:v>
                </c:pt>
                <c:pt idx="393">
                  <c:v>-8.5629999999999882</c:v>
                </c:pt>
                <c:pt idx="394">
                  <c:v>4.8639999999999759</c:v>
                </c:pt>
                <c:pt idx="395">
                  <c:v>1.5039999999999623</c:v>
                </c:pt>
                <c:pt idx="396">
                  <c:v>-14</c:v>
                </c:pt>
                <c:pt idx="397">
                  <c:v>-20.581999999999994</c:v>
                </c:pt>
                <c:pt idx="398">
                  <c:v>-14.040999999999997</c:v>
                </c:pt>
                <c:pt idx="399">
                  <c:v>-15.928999999999974</c:v>
                </c:pt>
                <c:pt idx="400">
                  <c:v>-11.409999999999968</c:v>
                </c:pt>
                <c:pt idx="401">
                  <c:v>-13.725999999999999</c:v>
                </c:pt>
                <c:pt idx="402">
                  <c:v>12.211999999999989</c:v>
                </c:pt>
                <c:pt idx="403">
                  <c:v>-9.8949999999999818</c:v>
                </c:pt>
                <c:pt idx="404">
                  <c:v>-10.278999999999996</c:v>
                </c:pt>
                <c:pt idx="405">
                  <c:v>-5.3420000000000414</c:v>
                </c:pt>
                <c:pt idx="406">
                  <c:v>3.6260000000000332</c:v>
                </c:pt>
                <c:pt idx="407">
                  <c:v>14.027000000000044</c:v>
                </c:pt>
                <c:pt idx="408">
                  <c:v>5.2909999999999968</c:v>
                </c:pt>
                <c:pt idx="409">
                  <c:v>7.5910000000000082</c:v>
                </c:pt>
                <c:pt idx="410">
                  <c:v>19.19599999999997</c:v>
                </c:pt>
                <c:pt idx="411">
                  <c:v>-5.6419999999999959</c:v>
                </c:pt>
                <c:pt idx="412">
                  <c:v>9.0509999999999877</c:v>
                </c:pt>
                <c:pt idx="413">
                  <c:v>15.385999999999967</c:v>
                </c:pt>
                <c:pt idx="414">
                  <c:v>11.245999999999981</c:v>
                </c:pt>
                <c:pt idx="415">
                  <c:v>24.287000000000035</c:v>
                </c:pt>
                <c:pt idx="416">
                  <c:v>30.480999999999995</c:v>
                </c:pt>
                <c:pt idx="417">
                  <c:v>20.353000000000009</c:v>
                </c:pt>
                <c:pt idx="418">
                  <c:v>29.783000000000015</c:v>
                </c:pt>
                <c:pt idx="419">
                  <c:v>43.690999999999974</c:v>
                </c:pt>
                <c:pt idx="420">
                  <c:v>47.187999999999988</c:v>
                </c:pt>
                <c:pt idx="421">
                  <c:v>44.258000000000038</c:v>
                </c:pt>
                <c:pt idx="422">
                  <c:v>46.079000000000008</c:v>
                </c:pt>
                <c:pt idx="423">
                  <c:v>52.869000000000028</c:v>
                </c:pt>
                <c:pt idx="424">
                  <c:v>59.490000000000009</c:v>
                </c:pt>
                <c:pt idx="425">
                  <c:v>49.954999999999984</c:v>
                </c:pt>
                <c:pt idx="426">
                  <c:v>61.158000000000015</c:v>
                </c:pt>
                <c:pt idx="427">
                  <c:v>72.125</c:v>
                </c:pt>
                <c:pt idx="428">
                  <c:v>34.024000000000001</c:v>
                </c:pt>
                <c:pt idx="429">
                  <c:v>47.749000000000024</c:v>
                </c:pt>
                <c:pt idx="430">
                  <c:v>42.724999999999966</c:v>
                </c:pt>
                <c:pt idx="431">
                  <c:v>51.591000000000008</c:v>
                </c:pt>
                <c:pt idx="432">
                  <c:v>63.136000000000024</c:v>
                </c:pt>
                <c:pt idx="433">
                  <c:v>52.782000000000039</c:v>
                </c:pt>
                <c:pt idx="434">
                  <c:v>59.444000000000017</c:v>
                </c:pt>
                <c:pt idx="435">
                  <c:v>63.630999999999972</c:v>
                </c:pt>
                <c:pt idx="436">
                  <c:v>60.71999999999997</c:v>
                </c:pt>
                <c:pt idx="437">
                  <c:v>65.975000000000023</c:v>
                </c:pt>
                <c:pt idx="438">
                  <c:v>68.694999999999993</c:v>
                </c:pt>
                <c:pt idx="439">
                  <c:v>59.625</c:v>
                </c:pt>
                <c:pt idx="440">
                  <c:v>69.533000000000015</c:v>
                </c:pt>
                <c:pt idx="441">
                  <c:v>67.193999999999988</c:v>
                </c:pt>
                <c:pt idx="442">
                  <c:v>63.347000000000037</c:v>
                </c:pt>
                <c:pt idx="443">
                  <c:v>69.878000000000014</c:v>
                </c:pt>
                <c:pt idx="444">
                  <c:v>71.01400000000001</c:v>
                </c:pt>
                <c:pt idx="445">
                  <c:v>73.028999999999996</c:v>
                </c:pt>
                <c:pt idx="446">
                  <c:v>64.551999999999992</c:v>
                </c:pt>
                <c:pt idx="447">
                  <c:v>71.187000000000012</c:v>
                </c:pt>
                <c:pt idx="448">
                  <c:v>62.799000000000007</c:v>
                </c:pt>
                <c:pt idx="449">
                  <c:v>68.685999999999979</c:v>
                </c:pt>
                <c:pt idx="450">
                  <c:v>68.709000000000003</c:v>
                </c:pt>
                <c:pt idx="451">
                  <c:v>59.293999999999983</c:v>
                </c:pt>
                <c:pt idx="452">
                  <c:v>62.51400000000001</c:v>
                </c:pt>
                <c:pt idx="453">
                  <c:v>63.12700000000001</c:v>
                </c:pt>
                <c:pt idx="454">
                  <c:v>62.197000000000003</c:v>
                </c:pt>
                <c:pt idx="455">
                  <c:v>63.94</c:v>
                </c:pt>
                <c:pt idx="456">
                  <c:v>63.038000000000011</c:v>
                </c:pt>
                <c:pt idx="457">
                  <c:v>60.339999999999975</c:v>
                </c:pt>
                <c:pt idx="458">
                  <c:v>63.281999999999982</c:v>
                </c:pt>
                <c:pt idx="459">
                  <c:v>57.027000000000015</c:v>
                </c:pt>
                <c:pt idx="460">
                  <c:v>51.304000000000002</c:v>
                </c:pt>
                <c:pt idx="461">
                  <c:v>58.583000000000027</c:v>
                </c:pt>
                <c:pt idx="462">
                  <c:v>61.305000000000007</c:v>
                </c:pt>
                <c:pt idx="463">
                  <c:v>59.527999999999963</c:v>
                </c:pt>
                <c:pt idx="464">
                  <c:v>47.94599999999997</c:v>
                </c:pt>
                <c:pt idx="465">
                  <c:v>49.16500000000002</c:v>
                </c:pt>
                <c:pt idx="466">
                  <c:v>50.347000000000037</c:v>
                </c:pt>
                <c:pt idx="467">
                  <c:v>46.768000000000029</c:v>
                </c:pt>
                <c:pt idx="468">
                  <c:v>45.916999999999973</c:v>
                </c:pt>
                <c:pt idx="469">
                  <c:v>47.384000000000015</c:v>
                </c:pt>
                <c:pt idx="470">
                  <c:v>55.034999999999968</c:v>
                </c:pt>
                <c:pt idx="471">
                  <c:v>56.473000000000013</c:v>
                </c:pt>
                <c:pt idx="472">
                  <c:v>58.329000000000008</c:v>
                </c:pt>
                <c:pt idx="473">
                  <c:v>55.932000000000016</c:v>
                </c:pt>
                <c:pt idx="474">
                  <c:v>58.353999999999985</c:v>
                </c:pt>
                <c:pt idx="475">
                  <c:v>61.736999999999966</c:v>
                </c:pt>
                <c:pt idx="476">
                  <c:v>67.956000000000017</c:v>
                </c:pt>
                <c:pt idx="477">
                  <c:v>62.242999999999995</c:v>
                </c:pt>
                <c:pt idx="478">
                  <c:v>62.189000000000021</c:v>
                </c:pt>
                <c:pt idx="479">
                  <c:v>62.850999999999999</c:v>
                </c:pt>
                <c:pt idx="480">
                  <c:v>56.70599999999996</c:v>
                </c:pt>
                <c:pt idx="481">
                  <c:v>63.495999999999981</c:v>
                </c:pt>
                <c:pt idx="482">
                  <c:v>59.999000000000024</c:v>
                </c:pt>
                <c:pt idx="483">
                  <c:v>55.90300000000002</c:v>
                </c:pt>
                <c:pt idx="484">
                  <c:v>60.923999999999978</c:v>
                </c:pt>
                <c:pt idx="485">
                  <c:v>61.914000000000044</c:v>
                </c:pt>
                <c:pt idx="486">
                  <c:v>66.769999999999982</c:v>
                </c:pt>
                <c:pt idx="487">
                  <c:v>63.427000000000021</c:v>
                </c:pt>
                <c:pt idx="488">
                  <c:v>62.991000000000042</c:v>
                </c:pt>
                <c:pt idx="489">
                  <c:v>61.719000000000023</c:v>
                </c:pt>
                <c:pt idx="490">
                  <c:v>76.637999999999977</c:v>
                </c:pt>
                <c:pt idx="491">
                  <c:v>73.431000000000012</c:v>
                </c:pt>
                <c:pt idx="492">
                  <c:v>71.039000000000016</c:v>
                </c:pt>
                <c:pt idx="493">
                  <c:v>70.712000000000018</c:v>
                </c:pt>
                <c:pt idx="494">
                  <c:v>89.200999999999965</c:v>
                </c:pt>
                <c:pt idx="495">
                  <c:v>75.803999999999974</c:v>
                </c:pt>
                <c:pt idx="496">
                  <c:v>76.635000000000048</c:v>
                </c:pt>
                <c:pt idx="497">
                  <c:v>76.489000000000033</c:v>
                </c:pt>
                <c:pt idx="498">
                  <c:v>74.584000000000003</c:v>
                </c:pt>
                <c:pt idx="499">
                  <c:v>75.500999999999976</c:v>
                </c:pt>
                <c:pt idx="500">
                  <c:v>77.48399999999998</c:v>
                </c:pt>
                <c:pt idx="501">
                  <c:v>73.795999999999992</c:v>
                </c:pt>
                <c:pt idx="502">
                  <c:v>76.337999999999965</c:v>
                </c:pt>
                <c:pt idx="503">
                  <c:v>76.701999999999998</c:v>
                </c:pt>
                <c:pt idx="504">
                  <c:v>78.923000000000002</c:v>
                </c:pt>
                <c:pt idx="505">
                  <c:v>63.914000000000044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05-4B1B-94F7-2491877F4C8D}"/>
            </c:ext>
          </c:extLst>
        </c:ser>
        <c:ser>
          <c:idx val="5"/>
          <c:order val="5"/>
          <c:tx>
            <c:strRef>
              <c:f>vw!$C$56</c:f>
              <c:strCache>
                <c:ptCount val="1"/>
                <c:pt idx="0">
                  <c:v>VW 3 1/2 PERP nc-30-VW 2.7 PERP nc-22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vw!$F$56:$SQ$56</c:f>
              <c:numCache>
                <c:formatCode>0</c:formatCode>
                <c:ptCount val="506"/>
                <c:pt idx="0">
                  <c:v>34.031999999999982</c:v>
                </c:pt>
                <c:pt idx="1">
                  <c:v>15.067000000000007</c:v>
                </c:pt>
                <c:pt idx="2">
                  <c:v>16.642999999999972</c:v>
                </c:pt>
                <c:pt idx="3">
                  <c:v>11.291999999999973</c:v>
                </c:pt>
                <c:pt idx="4">
                  <c:v>2.3140000000000214</c:v>
                </c:pt>
                <c:pt idx="5">
                  <c:v>-0.91899999999998272</c:v>
                </c:pt>
                <c:pt idx="6">
                  <c:v>-7.0840000000000032</c:v>
                </c:pt>
                <c:pt idx="7">
                  <c:v>-7.9210000000000491</c:v>
                </c:pt>
                <c:pt idx="8">
                  <c:v>4.9200000000000159</c:v>
                </c:pt>
                <c:pt idx="9">
                  <c:v>-14.721000000000004</c:v>
                </c:pt>
                <c:pt idx="10">
                  <c:v>0.94400000000001683</c:v>
                </c:pt>
                <c:pt idx="11">
                  <c:v>-3.7579999999999814</c:v>
                </c:pt>
                <c:pt idx="12">
                  <c:v>22.060000000000002</c:v>
                </c:pt>
                <c:pt idx="13">
                  <c:v>57.865000000000009</c:v>
                </c:pt>
                <c:pt idx="14">
                  <c:v>31.475999999999999</c:v>
                </c:pt>
                <c:pt idx="15">
                  <c:v>45.115000000000009</c:v>
                </c:pt>
                <c:pt idx="16">
                  <c:v>15.281999999999982</c:v>
                </c:pt>
                <c:pt idx="17">
                  <c:v>21.805000000000007</c:v>
                </c:pt>
                <c:pt idx="18">
                  <c:v>47.63900000000001</c:v>
                </c:pt>
                <c:pt idx="19">
                  <c:v>106.00099999999998</c:v>
                </c:pt>
                <c:pt idx="20">
                  <c:v>128.98699999999999</c:v>
                </c:pt>
                <c:pt idx="21">
                  <c:v>66.916999999999973</c:v>
                </c:pt>
                <c:pt idx="22">
                  <c:v>64.66500000000002</c:v>
                </c:pt>
                <c:pt idx="23">
                  <c:v>32.572000000000003</c:v>
                </c:pt>
                <c:pt idx="24">
                  <c:v>26.324000000000012</c:v>
                </c:pt>
                <c:pt idx="25">
                  <c:v>22.057000000000016</c:v>
                </c:pt>
                <c:pt idx="26">
                  <c:v>35.66700000000003</c:v>
                </c:pt>
                <c:pt idx="27">
                  <c:v>42.281000000000006</c:v>
                </c:pt>
                <c:pt idx="28">
                  <c:v>25.02800000000002</c:v>
                </c:pt>
                <c:pt idx="29">
                  <c:v>-4.714999999999975</c:v>
                </c:pt>
                <c:pt idx="30">
                  <c:v>-5.8359999999999559</c:v>
                </c:pt>
                <c:pt idx="31">
                  <c:v>-6.7000000000007276E-2</c:v>
                </c:pt>
                <c:pt idx="32">
                  <c:v>-6.6000000000030923E-2</c:v>
                </c:pt>
                <c:pt idx="33">
                  <c:v>-3.3659999999999854</c:v>
                </c:pt>
                <c:pt idx="34">
                  <c:v>-30.492999999999995</c:v>
                </c:pt>
                <c:pt idx="35">
                  <c:v>-47.538999999999987</c:v>
                </c:pt>
                <c:pt idx="36">
                  <c:v>-55.423000000000002</c:v>
                </c:pt>
                <c:pt idx="37">
                  <c:v>-37.383999999999958</c:v>
                </c:pt>
                <c:pt idx="38">
                  <c:v>-33.585999999999956</c:v>
                </c:pt>
                <c:pt idx="39">
                  <c:v>-34.298999999999978</c:v>
                </c:pt>
                <c:pt idx="40">
                  <c:v>-43.369000000000028</c:v>
                </c:pt>
                <c:pt idx="41">
                  <c:v>-48.197000000000003</c:v>
                </c:pt>
                <c:pt idx="42">
                  <c:v>-56.502999999999986</c:v>
                </c:pt>
                <c:pt idx="43">
                  <c:v>-62.963000000000022</c:v>
                </c:pt>
                <c:pt idx="44">
                  <c:v>-89.021999999999991</c:v>
                </c:pt>
                <c:pt idx="45">
                  <c:v>-41.057999999999993</c:v>
                </c:pt>
                <c:pt idx="46">
                  <c:v>-33.204000000000008</c:v>
                </c:pt>
                <c:pt idx="47">
                  <c:v>-19.651999999999987</c:v>
                </c:pt>
                <c:pt idx="48">
                  <c:v>17.999000000000024</c:v>
                </c:pt>
                <c:pt idx="49">
                  <c:v>-13.87299999999999</c:v>
                </c:pt>
                <c:pt idx="50">
                  <c:v>6.5949999999999704</c:v>
                </c:pt>
                <c:pt idx="51">
                  <c:v>-39.710000000000036</c:v>
                </c:pt>
                <c:pt idx="52">
                  <c:v>-51.572000000000003</c:v>
                </c:pt>
                <c:pt idx="53">
                  <c:v>-29.478000000000009</c:v>
                </c:pt>
                <c:pt idx="54">
                  <c:v>-0.15300000000002001</c:v>
                </c:pt>
                <c:pt idx="55">
                  <c:v>-6.2110000000000127</c:v>
                </c:pt>
                <c:pt idx="56">
                  <c:v>27.524999999999977</c:v>
                </c:pt>
                <c:pt idx="57">
                  <c:v>90.745999999999981</c:v>
                </c:pt>
                <c:pt idx="58">
                  <c:v>64.19199999999995</c:v>
                </c:pt>
                <c:pt idx="59">
                  <c:v>-3.4099999999999682</c:v>
                </c:pt>
                <c:pt idx="60">
                  <c:v>0.2199999999999136</c:v>
                </c:pt>
                <c:pt idx="61">
                  <c:v>-44.126999999999953</c:v>
                </c:pt>
                <c:pt idx="62">
                  <c:v>-39.174000000000092</c:v>
                </c:pt>
                <c:pt idx="63">
                  <c:v>-37.972999999999956</c:v>
                </c:pt>
                <c:pt idx="64">
                  <c:v>-23.449999999999932</c:v>
                </c:pt>
                <c:pt idx="65">
                  <c:v>-13.895999999999958</c:v>
                </c:pt>
                <c:pt idx="66">
                  <c:v>-51.615000000000009</c:v>
                </c:pt>
                <c:pt idx="67">
                  <c:v>-46.234999999999957</c:v>
                </c:pt>
                <c:pt idx="68">
                  <c:v>1.0090000000000146</c:v>
                </c:pt>
                <c:pt idx="69">
                  <c:v>109.18299999999999</c:v>
                </c:pt>
                <c:pt idx="70">
                  <c:v>22.68100000000004</c:v>
                </c:pt>
                <c:pt idx="71">
                  <c:v>-46.235000000000014</c:v>
                </c:pt>
                <c:pt idx="72">
                  <c:v>67.280000000000086</c:v>
                </c:pt>
                <c:pt idx="73">
                  <c:v>-46.850999999999999</c:v>
                </c:pt>
                <c:pt idx="74">
                  <c:v>-124.11900000000003</c:v>
                </c:pt>
                <c:pt idx="75">
                  <c:v>-133.01299999999992</c:v>
                </c:pt>
                <c:pt idx="76">
                  <c:v>-103.88999999999999</c:v>
                </c:pt>
                <c:pt idx="77">
                  <c:v>-6.0849999999999795</c:v>
                </c:pt>
                <c:pt idx="78">
                  <c:v>-39.222000000000037</c:v>
                </c:pt>
                <c:pt idx="79">
                  <c:v>61.495000000000005</c:v>
                </c:pt>
                <c:pt idx="80">
                  <c:v>97.859999999999957</c:v>
                </c:pt>
                <c:pt idx="81">
                  <c:v>24.865999999999985</c:v>
                </c:pt>
                <c:pt idx="82">
                  <c:v>66.614000000000033</c:v>
                </c:pt>
                <c:pt idx="83">
                  <c:v>88.163999999999987</c:v>
                </c:pt>
                <c:pt idx="84">
                  <c:v>117.47799999999998</c:v>
                </c:pt>
                <c:pt idx="85">
                  <c:v>130.072</c:v>
                </c:pt>
                <c:pt idx="86">
                  <c:v>93.633000000000038</c:v>
                </c:pt>
                <c:pt idx="87">
                  <c:v>66.63300000000001</c:v>
                </c:pt>
                <c:pt idx="88">
                  <c:v>90.192999999999984</c:v>
                </c:pt>
                <c:pt idx="89">
                  <c:v>113.93</c:v>
                </c:pt>
                <c:pt idx="90">
                  <c:v>117.10300000000001</c:v>
                </c:pt>
                <c:pt idx="91">
                  <c:v>107.18900000000002</c:v>
                </c:pt>
                <c:pt idx="92">
                  <c:v>130.98299999999998</c:v>
                </c:pt>
                <c:pt idx="93">
                  <c:v>129.53899999999999</c:v>
                </c:pt>
                <c:pt idx="94">
                  <c:v>128.15199999999999</c:v>
                </c:pt>
                <c:pt idx="95">
                  <c:v>125.05099999999999</c:v>
                </c:pt>
                <c:pt idx="96">
                  <c:v>127.74299999999999</c:v>
                </c:pt>
                <c:pt idx="97">
                  <c:v>127.44000000000003</c:v>
                </c:pt>
                <c:pt idx="98">
                  <c:v>125.47699999999998</c:v>
                </c:pt>
                <c:pt idx="99">
                  <c:v>128.29300000000001</c:v>
                </c:pt>
                <c:pt idx="100">
                  <c:v>128.64499999999998</c:v>
                </c:pt>
                <c:pt idx="101">
                  <c:v>122.46200000000002</c:v>
                </c:pt>
                <c:pt idx="102">
                  <c:v>122.07500000000002</c:v>
                </c:pt>
                <c:pt idx="103">
                  <c:v>126.31300000000002</c:v>
                </c:pt>
                <c:pt idx="104">
                  <c:v>129.44800000000001</c:v>
                </c:pt>
                <c:pt idx="105">
                  <c:v>129.31</c:v>
                </c:pt>
                <c:pt idx="106">
                  <c:v>117.345</c:v>
                </c:pt>
                <c:pt idx="107">
                  <c:v>117.43099999999998</c:v>
                </c:pt>
                <c:pt idx="108">
                  <c:v>112.785</c:v>
                </c:pt>
                <c:pt idx="109">
                  <c:v>117.42400000000004</c:v>
                </c:pt>
                <c:pt idx="110">
                  <c:v>120.90600000000001</c:v>
                </c:pt>
                <c:pt idx="111">
                  <c:v>108.577</c:v>
                </c:pt>
                <c:pt idx="112">
                  <c:v>118.63799999999998</c:v>
                </c:pt>
                <c:pt idx="113">
                  <c:v>116.37599999999998</c:v>
                </c:pt>
                <c:pt idx="114">
                  <c:v>120.32299999999998</c:v>
                </c:pt>
                <c:pt idx="115">
                  <c:v>119.12600000000003</c:v>
                </c:pt>
                <c:pt idx="116">
                  <c:v>120.88900000000004</c:v>
                </c:pt>
                <c:pt idx="117">
                  <c:v>121.99999999999997</c:v>
                </c:pt>
                <c:pt idx="118">
                  <c:v>115.59900000000002</c:v>
                </c:pt>
                <c:pt idx="119">
                  <c:v>106.17599999999999</c:v>
                </c:pt>
                <c:pt idx="120">
                  <c:v>105.42699999999999</c:v>
                </c:pt>
                <c:pt idx="121">
                  <c:v>109.80900000000003</c:v>
                </c:pt>
                <c:pt idx="122">
                  <c:v>106.74000000000004</c:v>
                </c:pt>
                <c:pt idx="123">
                  <c:v>109.51899999999998</c:v>
                </c:pt>
                <c:pt idx="124">
                  <c:v>103.48400000000001</c:v>
                </c:pt>
                <c:pt idx="125">
                  <c:v>104.55600000000004</c:v>
                </c:pt>
                <c:pt idx="126">
                  <c:v>104.70700000000002</c:v>
                </c:pt>
                <c:pt idx="127">
                  <c:v>101.62299999999996</c:v>
                </c:pt>
                <c:pt idx="128">
                  <c:v>102.54200000000003</c:v>
                </c:pt>
                <c:pt idx="129">
                  <c:v>104.33499999999998</c:v>
                </c:pt>
                <c:pt idx="130">
                  <c:v>108.24399999999997</c:v>
                </c:pt>
                <c:pt idx="131">
                  <c:v>105.11999999999998</c:v>
                </c:pt>
                <c:pt idx="132">
                  <c:v>105.45899999999997</c:v>
                </c:pt>
                <c:pt idx="133">
                  <c:v>105.108</c:v>
                </c:pt>
                <c:pt idx="134">
                  <c:v>104.61799999999999</c:v>
                </c:pt>
                <c:pt idx="135">
                  <c:v>105.00099999999998</c:v>
                </c:pt>
                <c:pt idx="136">
                  <c:v>106.20000000000002</c:v>
                </c:pt>
                <c:pt idx="137">
                  <c:v>103.81200000000001</c:v>
                </c:pt>
                <c:pt idx="138">
                  <c:v>105.18</c:v>
                </c:pt>
                <c:pt idx="139">
                  <c:v>104.82699999999997</c:v>
                </c:pt>
                <c:pt idx="140">
                  <c:v>103.58000000000001</c:v>
                </c:pt>
                <c:pt idx="141">
                  <c:v>101.33100000000002</c:v>
                </c:pt>
                <c:pt idx="142">
                  <c:v>105.25099999999998</c:v>
                </c:pt>
                <c:pt idx="143">
                  <c:v>108.46800000000002</c:v>
                </c:pt>
                <c:pt idx="144">
                  <c:v>103.75800000000001</c:v>
                </c:pt>
                <c:pt idx="145">
                  <c:v>106.77700000000002</c:v>
                </c:pt>
                <c:pt idx="146">
                  <c:v>101.79999999999998</c:v>
                </c:pt>
                <c:pt idx="147">
                  <c:v>93.632000000000033</c:v>
                </c:pt>
                <c:pt idx="148">
                  <c:v>105.76600000000002</c:v>
                </c:pt>
                <c:pt idx="149">
                  <c:v>105.30099999999999</c:v>
                </c:pt>
                <c:pt idx="150">
                  <c:v>104.73600000000002</c:v>
                </c:pt>
                <c:pt idx="151">
                  <c:v>107.35300000000001</c:v>
                </c:pt>
                <c:pt idx="152">
                  <c:v>112.55500000000004</c:v>
                </c:pt>
                <c:pt idx="153">
                  <c:v>116.55799999999999</c:v>
                </c:pt>
                <c:pt idx="154">
                  <c:v>106.80199999999999</c:v>
                </c:pt>
                <c:pt idx="155">
                  <c:v>104.56400000000002</c:v>
                </c:pt>
                <c:pt idx="156">
                  <c:v>102.00200000000001</c:v>
                </c:pt>
                <c:pt idx="157">
                  <c:v>108.58000000000001</c:v>
                </c:pt>
                <c:pt idx="158">
                  <c:v>110.66600000000003</c:v>
                </c:pt>
                <c:pt idx="159">
                  <c:v>112.21600000000001</c:v>
                </c:pt>
                <c:pt idx="160">
                  <c:v>108.53400000000002</c:v>
                </c:pt>
                <c:pt idx="161">
                  <c:v>105.31100000000001</c:v>
                </c:pt>
                <c:pt idx="162">
                  <c:v>112.87200000000001</c:v>
                </c:pt>
                <c:pt idx="163">
                  <c:v>110.57300000000004</c:v>
                </c:pt>
                <c:pt idx="164">
                  <c:v>110.84100000000001</c:v>
                </c:pt>
                <c:pt idx="165">
                  <c:v>116.78099999999998</c:v>
                </c:pt>
                <c:pt idx="166">
                  <c:v>118.27099999999999</c:v>
                </c:pt>
                <c:pt idx="167">
                  <c:v>134.66899999999998</c:v>
                </c:pt>
                <c:pt idx="168">
                  <c:v>135.77699999999999</c:v>
                </c:pt>
                <c:pt idx="169">
                  <c:v>123.43399999999997</c:v>
                </c:pt>
                <c:pt idx="170">
                  <c:v>115.35399999999998</c:v>
                </c:pt>
                <c:pt idx="171">
                  <c:v>115.18800000000002</c:v>
                </c:pt>
                <c:pt idx="172">
                  <c:v>122.51300000000003</c:v>
                </c:pt>
                <c:pt idx="173">
                  <c:v>132.48299999999998</c:v>
                </c:pt>
                <c:pt idx="174">
                  <c:v>136.98000000000002</c:v>
                </c:pt>
                <c:pt idx="175">
                  <c:v>135.50200000000001</c:v>
                </c:pt>
                <c:pt idx="176">
                  <c:v>131.35900000000001</c:v>
                </c:pt>
                <c:pt idx="177">
                  <c:v>130.43299999999999</c:v>
                </c:pt>
                <c:pt idx="178">
                  <c:v>131.684</c:v>
                </c:pt>
                <c:pt idx="179">
                  <c:v>127.41400000000002</c:v>
                </c:pt>
                <c:pt idx="180">
                  <c:v>126.078</c:v>
                </c:pt>
                <c:pt idx="181">
                  <c:v>124.34400000000002</c:v>
                </c:pt>
                <c:pt idx="182">
                  <c:v>123.38800000000001</c:v>
                </c:pt>
                <c:pt idx="183">
                  <c:v>118.37899999999999</c:v>
                </c:pt>
                <c:pt idx="184">
                  <c:v>126.64600000000002</c:v>
                </c:pt>
                <c:pt idx="185">
                  <c:v>122.41000000000003</c:v>
                </c:pt>
                <c:pt idx="186">
                  <c:v>121.67899999999997</c:v>
                </c:pt>
                <c:pt idx="187">
                  <c:v>115.322</c:v>
                </c:pt>
                <c:pt idx="188">
                  <c:v>120.47899999999998</c:v>
                </c:pt>
                <c:pt idx="189">
                  <c:v>124.36800000000002</c:v>
                </c:pt>
                <c:pt idx="190">
                  <c:v>116.71600000000001</c:v>
                </c:pt>
                <c:pt idx="191">
                  <c:v>116.28299999999996</c:v>
                </c:pt>
                <c:pt idx="192">
                  <c:v>129.28199999999998</c:v>
                </c:pt>
                <c:pt idx="193">
                  <c:v>125.65300000000002</c:v>
                </c:pt>
                <c:pt idx="194">
                  <c:v>127.52100000000002</c:v>
                </c:pt>
                <c:pt idx="195">
                  <c:v>125.11499999999998</c:v>
                </c:pt>
                <c:pt idx="196">
                  <c:v>118.50699999999998</c:v>
                </c:pt>
                <c:pt idx="197">
                  <c:v>120.57499999999999</c:v>
                </c:pt>
                <c:pt idx="198">
                  <c:v>112.65000000000003</c:v>
                </c:pt>
                <c:pt idx="199">
                  <c:v>119.50999999999999</c:v>
                </c:pt>
                <c:pt idx="200">
                  <c:v>105.74400000000003</c:v>
                </c:pt>
                <c:pt idx="201">
                  <c:v>97.019000000000034</c:v>
                </c:pt>
                <c:pt idx="202">
                  <c:v>100.79199999999997</c:v>
                </c:pt>
                <c:pt idx="203">
                  <c:v>101.45400000000004</c:v>
                </c:pt>
                <c:pt idx="204">
                  <c:v>111.53</c:v>
                </c:pt>
                <c:pt idx="205">
                  <c:v>134.58000000000001</c:v>
                </c:pt>
                <c:pt idx="206">
                  <c:v>89.086000000000013</c:v>
                </c:pt>
                <c:pt idx="207">
                  <c:v>93.825999999999993</c:v>
                </c:pt>
                <c:pt idx="208">
                  <c:v>103.27700000000002</c:v>
                </c:pt>
                <c:pt idx="209">
                  <c:v>97.702000000000027</c:v>
                </c:pt>
                <c:pt idx="210">
                  <c:v>113.72399999999999</c:v>
                </c:pt>
                <c:pt idx="211">
                  <c:v>110.36200000000002</c:v>
                </c:pt>
                <c:pt idx="212">
                  <c:v>103.321</c:v>
                </c:pt>
                <c:pt idx="213">
                  <c:v>108.1</c:v>
                </c:pt>
                <c:pt idx="214">
                  <c:v>111.69800000000001</c:v>
                </c:pt>
                <c:pt idx="215">
                  <c:v>114.99200000000002</c:v>
                </c:pt>
                <c:pt idx="216">
                  <c:v>107.05700000000002</c:v>
                </c:pt>
                <c:pt idx="217">
                  <c:v>107.78399999999996</c:v>
                </c:pt>
                <c:pt idx="218">
                  <c:v>107.86100000000002</c:v>
                </c:pt>
                <c:pt idx="219">
                  <c:v>107.48500000000001</c:v>
                </c:pt>
                <c:pt idx="220">
                  <c:v>121.65299999999999</c:v>
                </c:pt>
                <c:pt idx="221">
                  <c:v>119.95799999999997</c:v>
                </c:pt>
                <c:pt idx="222">
                  <c:v>110.126</c:v>
                </c:pt>
                <c:pt idx="223">
                  <c:v>115.64399999999998</c:v>
                </c:pt>
                <c:pt idx="224">
                  <c:v>101.22000000000003</c:v>
                </c:pt>
                <c:pt idx="225">
                  <c:v>79.574000000000012</c:v>
                </c:pt>
                <c:pt idx="226">
                  <c:v>87.873000000000019</c:v>
                </c:pt>
                <c:pt idx="227">
                  <c:v>90.43199999999996</c:v>
                </c:pt>
                <c:pt idx="228">
                  <c:v>103.61800000000002</c:v>
                </c:pt>
                <c:pt idx="229">
                  <c:v>102.15700000000001</c:v>
                </c:pt>
                <c:pt idx="230">
                  <c:v>112.89600000000002</c:v>
                </c:pt>
                <c:pt idx="231">
                  <c:v>109.59799999999998</c:v>
                </c:pt>
                <c:pt idx="232">
                  <c:v>112.75299999999999</c:v>
                </c:pt>
                <c:pt idx="233">
                  <c:v>82.107000000000028</c:v>
                </c:pt>
                <c:pt idx="234">
                  <c:v>84.56800000000004</c:v>
                </c:pt>
                <c:pt idx="235">
                  <c:v>102.13899999999998</c:v>
                </c:pt>
                <c:pt idx="236">
                  <c:v>102.65900000000002</c:v>
                </c:pt>
                <c:pt idx="237">
                  <c:v>91.74199999999999</c:v>
                </c:pt>
                <c:pt idx="238">
                  <c:v>117.196</c:v>
                </c:pt>
                <c:pt idx="239">
                  <c:v>113.846</c:v>
                </c:pt>
                <c:pt idx="240">
                  <c:v>129.44200000000001</c:v>
                </c:pt>
                <c:pt idx="241">
                  <c:v>116.04799999999997</c:v>
                </c:pt>
                <c:pt idx="242">
                  <c:v>104.77199999999999</c:v>
                </c:pt>
                <c:pt idx="243">
                  <c:v>92.271999999999963</c:v>
                </c:pt>
                <c:pt idx="244">
                  <c:v>96.550999999999988</c:v>
                </c:pt>
                <c:pt idx="245">
                  <c:v>84.619</c:v>
                </c:pt>
                <c:pt idx="246">
                  <c:v>95.104000000000013</c:v>
                </c:pt>
                <c:pt idx="247">
                  <c:v>109.37100000000001</c:v>
                </c:pt>
                <c:pt idx="248">
                  <c:v>106.03999999999999</c:v>
                </c:pt>
                <c:pt idx="249">
                  <c:v>109.39099999999999</c:v>
                </c:pt>
                <c:pt idx="250">
                  <c:v>119.53100000000001</c:v>
                </c:pt>
                <c:pt idx="251">
                  <c:v>113.83199999999999</c:v>
                </c:pt>
                <c:pt idx="252">
                  <c:v>101.33699999999999</c:v>
                </c:pt>
                <c:pt idx="253">
                  <c:v>97.57699999999997</c:v>
                </c:pt>
                <c:pt idx="254">
                  <c:v>110.62900000000002</c:v>
                </c:pt>
                <c:pt idx="255">
                  <c:v>113.44299999999998</c:v>
                </c:pt>
                <c:pt idx="256">
                  <c:v>104.41199999999998</c:v>
                </c:pt>
                <c:pt idx="257">
                  <c:v>97.375999999999976</c:v>
                </c:pt>
                <c:pt idx="258">
                  <c:v>110.87599999999998</c:v>
                </c:pt>
                <c:pt idx="259">
                  <c:v>102.55799999999996</c:v>
                </c:pt>
                <c:pt idx="260">
                  <c:v>95.01400000000001</c:v>
                </c:pt>
                <c:pt idx="261">
                  <c:v>95.159000000000049</c:v>
                </c:pt>
                <c:pt idx="262">
                  <c:v>88.149000000000001</c:v>
                </c:pt>
                <c:pt idx="263">
                  <c:v>85.726000000000028</c:v>
                </c:pt>
                <c:pt idx="264">
                  <c:v>84.536999999999978</c:v>
                </c:pt>
                <c:pt idx="265">
                  <c:v>93.365999999999985</c:v>
                </c:pt>
                <c:pt idx="266">
                  <c:v>100.67200000000003</c:v>
                </c:pt>
                <c:pt idx="267">
                  <c:v>97.965000000000032</c:v>
                </c:pt>
                <c:pt idx="268">
                  <c:v>80.918999999999983</c:v>
                </c:pt>
                <c:pt idx="269">
                  <c:v>81.790999999999997</c:v>
                </c:pt>
                <c:pt idx="270">
                  <c:v>84.412000000000035</c:v>
                </c:pt>
                <c:pt idx="271">
                  <c:v>74.375</c:v>
                </c:pt>
                <c:pt idx="272">
                  <c:v>96.131000000000029</c:v>
                </c:pt>
                <c:pt idx="273">
                  <c:v>91.017999999999972</c:v>
                </c:pt>
                <c:pt idx="274">
                  <c:v>81.725999999999999</c:v>
                </c:pt>
                <c:pt idx="275">
                  <c:v>87.580000000000041</c:v>
                </c:pt>
                <c:pt idx="276">
                  <c:v>86.513000000000034</c:v>
                </c:pt>
                <c:pt idx="277">
                  <c:v>81.643000000000029</c:v>
                </c:pt>
                <c:pt idx="278">
                  <c:v>62.229000000000042</c:v>
                </c:pt>
                <c:pt idx="279">
                  <c:v>61.844000000000051</c:v>
                </c:pt>
                <c:pt idx="280">
                  <c:v>71.42900000000003</c:v>
                </c:pt>
                <c:pt idx="281">
                  <c:v>64.239000000000033</c:v>
                </c:pt>
                <c:pt idx="282">
                  <c:v>70.27600000000001</c:v>
                </c:pt>
                <c:pt idx="283">
                  <c:v>60.173000000000002</c:v>
                </c:pt>
                <c:pt idx="284">
                  <c:v>62.979999999999961</c:v>
                </c:pt>
                <c:pt idx="285">
                  <c:v>50.063999999999965</c:v>
                </c:pt>
                <c:pt idx="286">
                  <c:v>60.185999999999979</c:v>
                </c:pt>
                <c:pt idx="287">
                  <c:v>69.305999999999983</c:v>
                </c:pt>
                <c:pt idx="288">
                  <c:v>74.194999999999993</c:v>
                </c:pt>
                <c:pt idx="289">
                  <c:v>74.087999999999965</c:v>
                </c:pt>
                <c:pt idx="290">
                  <c:v>84.735000000000014</c:v>
                </c:pt>
                <c:pt idx="291">
                  <c:v>71.914999999999964</c:v>
                </c:pt>
                <c:pt idx="292">
                  <c:v>64.625</c:v>
                </c:pt>
                <c:pt idx="293">
                  <c:v>51.337999999999965</c:v>
                </c:pt>
                <c:pt idx="294">
                  <c:v>64.853000000000009</c:v>
                </c:pt>
                <c:pt idx="295">
                  <c:v>43.643000000000029</c:v>
                </c:pt>
                <c:pt idx="296">
                  <c:v>42.567000000000007</c:v>
                </c:pt>
                <c:pt idx="297">
                  <c:v>39.795999999999992</c:v>
                </c:pt>
                <c:pt idx="298">
                  <c:v>56.310999999999979</c:v>
                </c:pt>
                <c:pt idx="299">
                  <c:v>58.287000000000035</c:v>
                </c:pt>
                <c:pt idx="300">
                  <c:v>66.63900000000001</c:v>
                </c:pt>
                <c:pt idx="301">
                  <c:v>53.259000000000015</c:v>
                </c:pt>
                <c:pt idx="302">
                  <c:v>51.815999999999974</c:v>
                </c:pt>
                <c:pt idx="303">
                  <c:v>45.435999999999979</c:v>
                </c:pt>
                <c:pt idx="304">
                  <c:v>44.33099999999996</c:v>
                </c:pt>
                <c:pt idx="305">
                  <c:v>48.769000000000005</c:v>
                </c:pt>
                <c:pt idx="306">
                  <c:v>47.715999999999951</c:v>
                </c:pt>
                <c:pt idx="307">
                  <c:v>42.120000000000005</c:v>
                </c:pt>
                <c:pt idx="308">
                  <c:v>43.70799999999997</c:v>
                </c:pt>
                <c:pt idx="309">
                  <c:v>52.90100000000001</c:v>
                </c:pt>
                <c:pt idx="310">
                  <c:v>56.894000000000005</c:v>
                </c:pt>
                <c:pt idx="311">
                  <c:v>63.476999999999975</c:v>
                </c:pt>
                <c:pt idx="312">
                  <c:v>54.600999999999999</c:v>
                </c:pt>
                <c:pt idx="313">
                  <c:v>28.949999999999989</c:v>
                </c:pt>
                <c:pt idx="314">
                  <c:v>43.512</c:v>
                </c:pt>
                <c:pt idx="315">
                  <c:v>34.490000000000009</c:v>
                </c:pt>
                <c:pt idx="316">
                  <c:v>47.19</c:v>
                </c:pt>
                <c:pt idx="317">
                  <c:v>45.087000000000046</c:v>
                </c:pt>
                <c:pt idx="318">
                  <c:v>57.098000000000013</c:v>
                </c:pt>
                <c:pt idx="319">
                  <c:v>53.05499999999995</c:v>
                </c:pt>
                <c:pt idx="320">
                  <c:v>79.432000000000016</c:v>
                </c:pt>
                <c:pt idx="321">
                  <c:v>70.461999999999989</c:v>
                </c:pt>
                <c:pt idx="322">
                  <c:v>73.365999999999985</c:v>
                </c:pt>
                <c:pt idx="323">
                  <c:v>69.06699999999995</c:v>
                </c:pt>
                <c:pt idx="324">
                  <c:v>70.86099999999999</c:v>
                </c:pt>
                <c:pt idx="325">
                  <c:v>53.569000000000017</c:v>
                </c:pt>
                <c:pt idx="326">
                  <c:v>58.170999999999992</c:v>
                </c:pt>
                <c:pt idx="327">
                  <c:v>54.79200000000003</c:v>
                </c:pt>
                <c:pt idx="328">
                  <c:v>52.351999999999975</c:v>
                </c:pt>
                <c:pt idx="329">
                  <c:v>82.057999999999993</c:v>
                </c:pt>
                <c:pt idx="330">
                  <c:v>76.694999999999993</c:v>
                </c:pt>
                <c:pt idx="331">
                  <c:v>65.257000000000005</c:v>
                </c:pt>
                <c:pt idx="332">
                  <c:v>85.555000000000007</c:v>
                </c:pt>
                <c:pt idx="333">
                  <c:v>73.584000000000003</c:v>
                </c:pt>
                <c:pt idx="334">
                  <c:v>61.766999999999996</c:v>
                </c:pt>
                <c:pt idx="335">
                  <c:v>47.353000000000009</c:v>
                </c:pt>
                <c:pt idx="336">
                  <c:v>34.634999999999991</c:v>
                </c:pt>
                <c:pt idx="337">
                  <c:v>27.996000000000038</c:v>
                </c:pt>
                <c:pt idx="338">
                  <c:v>30.767999999999972</c:v>
                </c:pt>
                <c:pt idx="339">
                  <c:v>38.329000000000008</c:v>
                </c:pt>
                <c:pt idx="340">
                  <c:v>38.171000000000049</c:v>
                </c:pt>
                <c:pt idx="341">
                  <c:v>34.579000000000008</c:v>
                </c:pt>
                <c:pt idx="342">
                  <c:v>45.579000000000008</c:v>
                </c:pt>
                <c:pt idx="343">
                  <c:v>45.577999999999975</c:v>
                </c:pt>
                <c:pt idx="344">
                  <c:v>42.400999999999954</c:v>
                </c:pt>
                <c:pt idx="345">
                  <c:v>34.738999999999976</c:v>
                </c:pt>
                <c:pt idx="346">
                  <c:v>14.023000000000025</c:v>
                </c:pt>
                <c:pt idx="347">
                  <c:v>10.372000000000014</c:v>
                </c:pt>
                <c:pt idx="348">
                  <c:v>17.825000000000045</c:v>
                </c:pt>
                <c:pt idx="349">
                  <c:v>19.519000000000005</c:v>
                </c:pt>
                <c:pt idx="350">
                  <c:v>21.930000000000007</c:v>
                </c:pt>
                <c:pt idx="351">
                  <c:v>11.927000000000021</c:v>
                </c:pt>
                <c:pt idx="352">
                  <c:v>25.158000000000015</c:v>
                </c:pt>
                <c:pt idx="353">
                  <c:v>32.873999999999967</c:v>
                </c:pt>
                <c:pt idx="354">
                  <c:v>39.096000000000004</c:v>
                </c:pt>
                <c:pt idx="355">
                  <c:v>18.936999999999955</c:v>
                </c:pt>
                <c:pt idx="356">
                  <c:v>1.2370000000000232</c:v>
                </c:pt>
                <c:pt idx="357">
                  <c:v>10.517999999999972</c:v>
                </c:pt>
                <c:pt idx="358">
                  <c:v>33.298999999999978</c:v>
                </c:pt>
                <c:pt idx="359">
                  <c:v>38.790999999999997</c:v>
                </c:pt>
                <c:pt idx="360">
                  <c:v>23.538000000000011</c:v>
                </c:pt>
                <c:pt idx="361">
                  <c:v>26.550999999999988</c:v>
                </c:pt>
                <c:pt idx="362">
                  <c:v>31.218999999999994</c:v>
                </c:pt>
                <c:pt idx="363">
                  <c:v>17.612000000000023</c:v>
                </c:pt>
                <c:pt idx="364">
                  <c:v>10.055000000000007</c:v>
                </c:pt>
                <c:pt idx="365">
                  <c:v>12.237000000000023</c:v>
                </c:pt>
                <c:pt idx="366">
                  <c:v>17.963000000000022</c:v>
                </c:pt>
                <c:pt idx="367">
                  <c:v>7.5020000000000095</c:v>
                </c:pt>
                <c:pt idx="368">
                  <c:v>4.4400000000000546</c:v>
                </c:pt>
                <c:pt idx="369">
                  <c:v>1.7560000000000286</c:v>
                </c:pt>
                <c:pt idx="370">
                  <c:v>14.800000000000011</c:v>
                </c:pt>
                <c:pt idx="371">
                  <c:v>24.677000000000021</c:v>
                </c:pt>
                <c:pt idx="372">
                  <c:v>4.3220000000000027</c:v>
                </c:pt>
                <c:pt idx="373">
                  <c:v>23.543999999999983</c:v>
                </c:pt>
                <c:pt idx="374">
                  <c:v>6.1209999999999809</c:v>
                </c:pt>
                <c:pt idx="375">
                  <c:v>-5.5059999999999718</c:v>
                </c:pt>
                <c:pt idx="376">
                  <c:v>14.636000000000024</c:v>
                </c:pt>
                <c:pt idx="377">
                  <c:v>-1.6299999999999955</c:v>
                </c:pt>
                <c:pt idx="378">
                  <c:v>25.420000000000016</c:v>
                </c:pt>
                <c:pt idx="379">
                  <c:v>-3.3230000000000359</c:v>
                </c:pt>
                <c:pt idx="380">
                  <c:v>-17.634999999999991</c:v>
                </c:pt>
                <c:pt idx="381">
                  <c:v>-22.175000000000011</c:v>
                </c:pt>
                <c:pt idx="382">
                  <c:v>-37.147999999999968</c:v>
                </c:pt>
                <c:pt idx="383">
                  <c:v>-26.177000000000021</c:v>
                </c:pt>
                <c:pt idx="384">
                  <c:v>-12.166999999999973</c:v>
                </c:pt>
                <c:pt idx="385">
                  <c:v>-10.783000000000015</c:v>
                </c:pt>
                <c:pt idx="386">
                  <c:v>-13.480999999999995</c:v>
                </c:pt>
                <c:pt idx="387">
                  <c:v>-8.1550000000000296</c:v>
                </c:pt>
                <c:pt idx="388">
                  <c:v>-9.3559999999999945</c:v>
                </c:pt>
                <c:pt idx="389">
                  <c:v>-10.216999999999985</c:v>
                </c:pt>
                <c:pt idx="390">
                  <c:v>-4.7040000000000077</c:v>
                </c:pt>
                <c:pt idx="391">
                  <c:v>-7.9239999999999782</c:v>
                </c:pt>
                <c:pt idx="392">
                  <c:v>-3.2860000000000014</c:v>
                </c:pt>
                <c:pt idx="393">
                  <c:v>-1.8670000000000186</c:v>
                </c:pt>
                <c:pt idx="394">
                  <c:v>9.125</c:v>
                </c:pt>
                <c:pt idx="395">
                  <c:v>5.0109999999999673</c:v>
                </c:pt>
                <c:pt idx="396">
                  <c:v>-10.959000000000003</c:v>
                </c:pt>
                <c:pt idx="397">
                  <c:v>-18.308999999999969</c:v>
                </c:pt>
                <c:pt idx="398">
                  <c:v>-9.6640000000000441</c:v>
                </c:pt>
                <c:pt idx="399">
                  <c:v>-14.951999999999998</c:v>
                </c:pt>
                <c:pt idx="400">
                  <c:v>-11.32099999999997</c:v>
                </c:pt>
                <c:pt idx="401">
                  <c:v>-11.543000000000006</c:v>
                </c:pt>
                <c:pt idx="402">
                  <c:v>20.58499999999998</c:v>
                </c:pt>
                <c:pt idx="403">
                  <c:v>-2.0869999999999891</c:v>
                </c:pt>
                <c:pt idx="404">
                  <c:v>2.0169999999999959</c:v>
                </c:pt>
                <c:pt idx="405">
                  <c:v>4.6569999999999823</c:v>
                </c:pt>
                <c:pt idx="406">
                  <c:v>9.5680000000000405</c:v>
                </c:pt>
                <c:pt idx="407">
                  <c:v>19.131000000000029</c:v>
                </c:pt>
                <c:pt idx="408">
                  <c:v>12.175999999999988</c:v>
                </c:pt>
                <c:pt idx="409">
                  <c:v>13.800999999999988</c:v>
                </c:pt>
                <c:pt idx="410">
                  <c:v>27.175000000000011</c:v>
                </c:pt>
                <c:pt idx="411">
                  <c:v>1.2400000000000091</c:v>
                </c:pt>
                <c:pt idx="412">
                  <c:v>15.901999999999987</c:v>
                </c:pt>
                <c:pt idx="413">
                  <c:v>23.324000000000012</c:v>
                </c:pt>
                <c:pt idx="414">
                  <c:v>16.432999999999993</c:v>
                </c:pt>
                <c:pt idx="415">
                  <c:v>24.985000000000014</c:v>
                </c:pt>
                <c:pt idx="416">
                  <c:v>28.20799999999997</c:v>
                </c:pt>
                <c:pt idx="417">
                  <c:v>14.947000000000003</c:v>
                </c:pt>
                <c:pt idx="418">
                  <c:v>25.91500000000002</c:v>
                </c:pt>
                <c:pt idx="419">
                  <c:v>43.062999999999988</c:v>
                </c:pt>
                <c:pt idx="420">
                  <c:v>48.496000000000038</c:v>
                </c:pt>
                <c:pt idx="421">
                  <c:v>42.439000000000021</c:v>
                </c:pt>
                <c:pt idx="422">
                  <c:v>46.230000000000018</c:v>
                </c:pt>
                <c:pt idx="423">
                  <c:v>51.814000000000021</c:v>
                </c:pt>
                <c:pt idx="424">
                  <c:v>57.843000000000018</c:v>
                </c:pt>
                <c:pt idx="425">
                  <c:v>46.007999999999981</c:v>
                </c:pt>
                <c:pt idx="426">
                  <c:v>50.653999999999996</c:v>
                </c:pt>
                <c:pt idx="427">
                  <c:v>60.201000000000022</c:v>
                </c:pt>
                <c:pt idx="428">
                  <c:v>19.817000000000007</c:v>
                </c:pt>
                <c:pt idx="429">
                  <c:v>30.773000000000025</c:v>
                </c:pt>
                <c:pt idx="430">
                  <c:v>27.668999999999983</c:v>
                </c:pt>
                <c:pt idx="431">
                  <c:v>36.49799999999999</c:v>
                </c:pt>
                <c:pt idx="432">
                  <c:v>50.121000000000038</c:v>
                </c:pt>
                <c:pt idx="433">
                  <c:v>38.455000000000041</c:v>
                </c:pt>
                <c:pt idx="434">
                  <c:v>48.824000000000012</c:v>
                </c:pt>
                <c:pt idx="435">
                  <c:v>54.81</c:v>
                </c:pt>
                <c:pt idx="436">
                  <c:v>53.376999999999953</c:v>
                </c:pt>
                <c:pt idx="437">
                  <c:v>59.107000000000028</c:v>
                </c:pt>
                <c:pt idx="438">
                  <c:v>62.212000000000046</c:v>
                </c:pt>
                <c:pt idx="439">
                  <c:v>53.394000000000005</c:v>
                </c:pt>
                <c:pt idx="440">
                  <c:v>65.775000000000034</c:v>
                </c:pt>
                <c:pt idx="441">
                  <c:v>64.670999999999992</c:v>
                </c:pt>
                <c:pt idx="442">
                  <c:v>61.057000000000016</c:v>
                </c:pt>
                <c:pt idx="443">
                  <c:v>67.342000000000013</c:v>
                </c:pt>
                <c:pt idx="444">
                  <c:v>69.864000000000004</c:v>
                </c:pt>
                <c:pt idx="445">
                  <c:v>72.377999999999986</c:v>
                </c:pt>
                <c:pt idx="446">
                  <c:v>67.432000000000016</c:v>
                </c:pt>
                <c:pt idx="447">
                  <c:v>74.109000000000009</c:v>
                </c:pt>
                <c:pt idx="448">
                  <c:v>66.317000000000007</c:v>
                </c:pt>
                <c:pt idx="449">
                  <c:v>74.051999999999964</c:v>
                </c:pt>
                <c:pt idx="450">
                  <c:v>74.721000000000004</c:v>
                </c:pt>
                <c:pt idx="451">
                  <c:v>63.394999999999982</c:v>
                </c:pt>
                <c:pt idx="452">
                  <c:v>64.200999999999993</c:v>
                </c:pt>
                <c:pt idx="453">
                  <c:v>69.709000000000003</c:v>
                </c:pt>
                <c:pt idx="454">
                  <c:v>68.78</c:v>
                </c:pt>
                <c:pt idx="455">
                  <c:v>71.15100000000001</c:v>
                </c:pt>
                <c:pt idx="456">
                  <c:v>71.969000000000023</c:v>
                </c:pt>
                <c:pt idx="457">
                  <c:v>69.376999999999981</c:v>
                </c:pt>
                <c:pt idx="458">
                  <c:v>72.953999999999979</c:v>
                </c:pt>
                <c:pt idx="459">
                  <c:v>67.324000000000012</c:v>
                </c:pt>
                <c:pt idx="460">
                  <c:v>61.686000000000007</c:v>
                </c:pt>
                <c:pt idx="461">
                  <c:v>73.015000000000015</c:v>
                </c:pt>
                <c:pt idx="462">
                  <c:v>79.193999999999988</c:v>
                </c:pt>
                <c:pt idx="463">
                  <c:v>77.144999999999982</c:v>
                </c:pt>
                <c:pt idx="464">
                  <c:v>65.216999999999985</c:v>
                </c:pt>
                <c:pt idx="465">
                  <c:v>64.456000000000017</c:v>
                </c:pt>
                <c:pt idx="466">
                  <c:v>63.115000000000009</c:v>
                </c:pt>
                <c:pt idx="467">
                  <c:v>59.077999999999975</c:v>
                </c:pt>
                <c:pt idx="468">
                  <c:v>57.733000000000004</c:v>
                </c:pt>
                <c:pt idx="469">
                  <c:v>57.045000000000016</c:v>
                </c:pt>
                <c:pt idx="470">
                  <c:v>63.30699999999996</c:v>
                </c:pt>
                <c:pt idx="471">
                  <c:v>64.202000000000055</c:v>
                </c:pt>
                <c:pt idx="472">
                  <c:v>66.29200000000003</c:v>
                </c:pt>
                <c:pt idx="473">
                  <c:v>62.770000000000039</c:v>
                </c:pt>
                <c:pt idx="474">
                  <c:v>61.022999999999968</c:v>
                </c:pt>
                <c:pt idx="475">
                  <c:v>65.829999999999984</c:v>
                </c:pt>
                <c:pt idx="476">
                  <c:v>72.264999999999986</c:v>
                </c:pt>
                <c:pt idx="477">
                  <c:v>66.218999999999994</c:v>
                </c:pt>
                <c:pt idx="478">
                  <c:v>65.826999999999998</c:v>
                </c:pt>
                <c:pt idx="479">
                  <c:v>66.031999999999982</c:v>
                </c:pt>
                <c:pt idx="480">
                  <c:v>62.913999999999987</c:v>
                </c:pt>
                <c:pt idx="481">
                  <c:v>69.966000000000008</c:v>
                </c:pt>
                <c:pt idx="482">
                  <c:v>65.55600000000004</c:v>
                </c:pt>
                <c:pt idx="483">
                  <c:v>61.115000000000009</c:v>
                </c:pt>
                <c:pt idx="484">
                  <c:v>67.530999999999977</c:v>
                </c:pt>
                <c:pt idx="485">
                  <c:v>69.314000000000021</c:v>
                </c:pt>
                <c:pt idx="486">
                  <c:v>75.121999999999986</c:v>
                </c:pt>
                <c:pt idx="487">
                  <c:v>70.254000000000019</c:v>
                </c:pt>
                <c:pt idx="488">
                  <c:v>70.310000000000031</c:v>
                </c:pt>
                <c:pt idx="489">
                  <c:v>68.993000000000023</c:v>
                </c:pt>
                <c:pt idx="490">
                  <c:v>77.203999999999979</c:v>
                </c:pt>
                <c:pt idx="491">
                  <c:v>74.665999999999997</c:v>
                </c:pt>
                <c:pt idx="492">
                  <c:v>70.167000000000002</c:v>
                </c:pt>
                <c:pt idx="493">
                  <c:v>71.978000000000009</c:v>
                </c:pt>
                <c:pt idx="494">
                  <c:v>91.097999999999985</c:v>
                </c:pt>
                <c:pt idx="495">
                  <c:v>76.468999999999994</c:v>
                </c:pt>
                <c:pt idx="496">
                  <c:v>77.251000000000033</c:v>
                </c:pt>
                <c:pt idx="497">
                  <c:v>78.710000000000036</c:v>
                </c:pt>
                <c:pt idx="498">
                  <c:v>77.991000000000042</c:v>
                </c:pt>
                <c:pt idx="499">
                  <c:v>81.533999999999992</c:v>
                </c:pt>
                <c:pt idx="500">
                  <c:v>84.262</c:v>
                </c:pt>
                <c:pt idx="501">
                  <c:v>80.61699999999999</c:v>
                </c:pt>
                <c:pt idx="502">
                  <c:v>84.518999999999977</c:v>
                </c:pt>
                <c:pt idx="503">
                  <c:v>84.75200000000001</c:v>
                </c:pt>
                <c:pt idx="504">
                  <c:v>84.783999999999992</c:v>
                </c:pt>
                <c:pt idx="505">
                  <c:v>69.352000000000032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05-4B1B-94F7-2491877F4C8D}"/>
            </c:ext>
          </c:extLst>
        </c:ser>
        <c:ser>
          <c:idx val="6"/>
          <c:order val="6"/>
          <c:tx>
            <c:strRef>
              <c:f>vw!$C$57</c:f>
              <c:strCache>
                <c:ptCount val="1"/>
                <c:pt idx="0">
                  <c:v>VW 3 1/2 PERP nc-30-VW 2 1/2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vw!$F$57:$SQ$57</c:f>
              <c:numCache>
                <c:formatCode>0</c:formatCode>
                <c:ptCount val="506"/>
                <c:pt idx="0">
                  <c:v>37.783000000000015</c:v>
                </c:pt>
                <c:pt idx="1">
                  <c:v>19.117999999999995</c:v>
                </c:pt>
                <c:pt idx="2">
                  <c:v>16.615999999999985</c:v>
                </c:pt>
                <c:pt idx="3">
                  <c:v>13.357000000000028</c:v>
                </c:pt>
                <c:pt idx="4">
                  <c:v>-1.3159999999999741</c:v>
                </c:pt>
                <c:pt idx="5">
                  <c:v>-8.1610000000000014</c:v>
                </c:pt>
                <c:pt idx="6">
                  <c:v>-12.408999999999992</c:v>
                </c:pt>
                <c:pt idx="7">
                  <c:v>-2.2800000000000296</c:v>
                </c:pt>
                <c:pt idx="8">
                  <c:v>12.911000000000001</c:v>
                </c:pt>
                <c:pt idx="9">
                  <c:v>-4.4870000000000232</c:v>
                </c:pt>
                <c:pt idx="10">
                  <c:v>14.854000000000042</c:v>
                </c:pt>
                <c:pt idx="11">
                  <c:v>8.8410000000000082</c:v>
                </c:pt>
                <c:pt idx="12">
                  <c:v>37.196000000000026</c:v>
                </c:pt>
                <c:pt idx="13">
                  <c:v>75.713999999999999</c:v>
                </c:pt>
                <c:pt idx="14">
                  <c:v>44.684000000000026</c:v>
                </c:pt>
                <c:pt idx="15">
                  <c:v>59.197000000000003</c:v>
                </c:pt>
                <c:pt idx="16">
                  <c:v>19.771999999999991</c:v>
                </c:pt>
                <c:pt idx="17">
                  <c:v>38.854999999999961</c:v>
                </c:pt>
                <c:pt idx="18">
                  <c:v>60.374000000000024</c:v>
                </c:pt>
                <c:pt idx="19">
                  <c:v>138.67899999999997</c:v>
                </c:pt>
                <c:pt idx="20">
                  <c:v>145.08199999999999</c:v>
                </c:pt>
                <c:pt idx="21">
                  <c:v>87.903999999999996</c:v>
                </c:pt>
                <c:pt idx="22">
                  <c:v>82.630999999999972</c:v>
                </c:pt>
                <c:pt idx="23">
                  <c:v>42.601999999999975</c:v>
                </c:pt>
                <c:pt idx="24">
                  <c:v>31.796000000000049</c:v>
                </c:pt>
                <c:pt idx="25">
                  <c:v>33.723000000000013</c:v>
                </c:pt>
                <c:pt idx="26">
                  <c:v>53.259000000000015</c:v>
                </c:pt>
                <c:pt idx="27">
                  <c:v>70.187999999999988</c:v>
                </c:pt>
                <c:pt idx="28">
                  <c:v>48.480999999999995</c:v>
                </c:pt>
                <c:pt idx="29">
                  <c:v>13.959000000000003</c:v>
                </c:pt>
                <c:pt idx="30">
                  <c:v>18.768000000000029</c:v>
                </c:pt>
                <c:pt idx="31">
                  <c:v>28.744000000000028</c:v>
                </c:pt>
                <c:pt idx="32">
                  <c:v>25.678999999999974</c:v>
                </c:pt>
                <c:pt idx="33">
                  <c:v>20.322000000000003</c:v>
                </c:pt>
                <c:pt idx="34">
                  <c:v>-21.814999999999998</c:v>
                </c:pt>
                <c:pt idx="35">
                  <c:v>-46.055999999999983</c:v>
                </c:pt>
                <c:pt idx="36">
                  <c:v>-52.83299999999997</c:v>
                </c:pt>
                <c:pt idx="37">
                  <c:v>-32.906999999999982</c:v>
                </c:pt>
                <c:pt idx="38">
                  <c:v>-18.478999999999985</c:v>
                </c:pt>
                <c:pt idx="39">
                  <c:v>-23.747000000000014</c:v>
                </c:pt>
                <c:pt idx="40">
                  <c:v>-29.782000000000039</c:v>
                </c:pt>
                <c:pt idx="41">
                  <c:v>-34.356999999999971</c:v>
                </c:pt>
                <c:pt idx="42">
                  <c:v>-39.608000000000004</c:v>
                </c:pt>
                <c:pt idx="43">
                  <c:v>-48.473000000000013</c:v>
                </c:pt>
                <c:pt idx="44">
                  <c:v>-95.265000000000043</c:v>
                </c:pt>
                <c:pt idx="45">
                  <c:v>-42.728999999999985</c:v>
                </c:pt>
                <c:pt idx="46">
                  <c:v>-21.12700000000001</c:v>
                </c:pt>
                <c:pt idx="47">
                  <c:v>-5.6800000000000068</c:v>
                </c:pt>
                <c:pt idx="48">
                  <c:v>36.20999999999998</c:v>
                </c:pt>
                <c:pt idx="49">
                  <c:v>10.369000000000028</c:v>
                </c:pt>
                <c:pt idx="50">
                  <c:v>20.637</c:v>
                </c:pt>
                <c:pt idx="51">
                  <c:v>-50.081000000000074</c:v>
                </c:pt>
                <c:pt idx="52">
                  <c:v>-56.158000000000015</c:v>
                </c:pt>
                <c:pt idx="53">
                  <c:v>-22.567999999999984</c:v>
                </c:pt>
                <c:pt idx="54">
                  <c:v>10.01400000000001</c:v>
                </c:pt>
                <c:pt idx="55">
                  <c:v>3.3009999999999877</c:v>
                </c:pt>
                <c:pt idx="56">
                  <c:v>52.963999999999999</c:v>
                </c:pt>
                <c:pt idx="57">
                  <c:v>125.16399999999999</c:v>
                </c:pt>
                <c:pt idx="58">
                  <c:v>74.533999999999935</c:v>
                </c:pt>
                <c:pt idx="59">
                  <c:v>-24.592999999999961</c:v>
                </c:pt>
                <c:pt idx="60">
                  <c:v>-11.413000000000011</c:v>
                </c:pt>
                <c:pt idx="61">
                  <c:v>-73.205999999999904</c:v>
                </c:pt>
                <c:pt idx="62">
                  <c:v>-85.825000000000045</c:v>
                </c:pt>
                <c:pt idx="63">
                  <c:v>-61.773000000000025</c:v>
                </c:pt>
                <c:pt idx="64">
                  <c:v>-33.967999999999961</c:v>
                </c:pt>
                <c:pt idx="65">
                  <c:v>-25.011999999999944</c:v>
                </c:pt>
                <c:pt idx="66">
                  <c:v>-59.841000000000008</c:v>
                </c:pt>
                <c:pt idx="67">
                  <c:v>-21.024000000000001</c:v>
                </c:pt>
                <c:pt idx="68">
                  <c:v>19.449000000000012</c:v>
                </c:pt>
                <c:pt idx="69">
                  <c:v>136.49299999999999</c:v>
                </c:pt>
                <c:pt idx="70">
                  <c:v>13.968000000000075</c:v>
                </c:pt>
                <c:pt idx="71">
                  <c:v>-68.972999999999956</c:v>
                </c:pt>
                <c:pt idx="72">
                  <c:v>44.173000000000002</c:v>
                </c:pt>
                <c:pt idx="73">
                  <c:v>-105.75600000000009</c:v>
                </c:pt>
                <c:pt idx="74">
                  <c:v>-201.34000000000003</c:v>
                </c:pt>
                <c:pt idx="75">
                  <c:v>-155.33899999999994</c:v>
                </c:pt>
                <c:pt idx="76">
                  <c:v>-120.33000000000004</c:v>
                </c:pt>
                <c:pt idx="77">
                  <c:v>21.175000000000011</c:v>
                </c:pt>
                <c:pt idx="78">
                  <c:v>-16.920000000000016</c:v>
                </c:pt>
                <c:pt idx="79">
                  <c:v>78.166999999999973</c:v>
                </c:pt>
                <c:pt idx="80">
                  <c:v>111.02999999999997</c:v>
                </c:pt>
                <c:pt idx="81">
                  <c:v>32.687000000000012</c:v>
                </c:pt>
                <c:pt idx="82">
                  <c:v>94.463000000000022</c:v>
                </c:pt>
                <c:pt idx="83">
                  <c:v>115.34499999999997</c:v>
                </c:pt>
                <c:pt idx="84">
                  <c:v>139.13999999999999</c:v>
                </c:pt>
                <c:pt idx="85">
                  <c:v>147.99600000000001</c:v>
                </c:pt>
                <c:pt idx="86">
                  <c:v>104.54700000000003</c:v>
                </c:pt>
                <c:pt idx="87">
                  <c:v>73.15100000000001</c:v>
                </c:pt>
                <c:pt idx="88">
                  <c:v>96.98599999999999</c:v>
                </c:pt>
                <c:pt idx="89">
                  <c:v>121.49400000000003</c:v>
                </c:pt>
                <c:pt idx="90">
                  <c:v>130.68800000000002</c:v>
                </c:pt>
                <c:pt idx="91">
                  <c:v>119.29900000000001</c:v>
                </c:pt>
                <c:pt idx="92">
                  <c:v>145.59599999999998</c:v>
                </c:pt>
                <c:pt idx="93">
                  <c:v>143.81799999999998</c:v>
                </c:pt>
                <c:pt idx="94">
                  <c:v>143.626</c:v>
                </c:pt>
                <c:pt idx="95">
                  <c:v>140.60499999999996</c:v>
                </c:pt>
                <c:pt idx="96">
                  <c:v>142.982</c:v>
                </c:pt>
                <c:pt idx="97">
                  <c:v>143.64800000000002</c:v>
                </c:pt>
                <c:pt idx="98">
                  <c:v>141.667</c:v>
                </c:pt>
                <c:pt idx="99">
                  <c:v>144.959</c:v>
                </c:pt>
                <c:pt idx="100">
                  <c:v>145.28899999999999</c:v>
                </c:pt>
                <c:pt idx="101">
                  <c:v>139.59</c:v>
                </c:pt>
                <c:pt idx="102">
                  <c:v>138.84000000000003</c:v>
                </c:pt>
                <c:pt idx="103">
                  <c:v>141.87900000000002</c:v>
                </c:pt>
                <c:pt idx="104">
                  <c:v>145.22399999999999</c:v>
                </c:pt>
                <c:pt idx="105">
                  <c:v>143.899</c:v>
                </c:pt>
                <c:pt idx="106">
                  <c:v>134.52699999999999</c:v>
                </c:pt>
                <c:pt idx="107">
                  <c:v>133.84599999999998</c:v>
                </c:pt>
                <c:pt idx="108">
                  <c:v>128.63</c:v>
                </c:pt>
                <c:pt idx="109">
                  <c:v>133.39000000000001</c:v>
                </c:pt>
                <c:pt idx="110">
                  <c:v>134.309</c:v>
                </c:pt>
                <c:pt idx="111">
                  <c:v>123.38399999999999</c:v>
                </c:pt>
                <c:pt idx="112">
                  <c:v>133.18799999999996</c:v>
                </c:pt>
                <c:pt idx="113">
                  <c:v>131.45599999999999</c:v>
                </c:pt>
                <c:pt idx="114">
                  <c:v>135.124</c:v>
                </c:pt>
                <c:pt idx="115">
                  <c:v>132.39600000000002</c:v>
                </c:pt>
                <c:pt idx="116">
                  <c:v>135.12200000000001</c:v>
                </c:pt>
                <c:pt idx="117">
                  <c:v>135.48699999999997</c:v>
                </c:pt>
                <c:pt idx="118">
                  <c:v>129.965</c:v>
                </c:pt>
                <c:pt idx="119">
                  <c:v>122.81799999999998</c:v>
                </c:pt>
                <c:pt idx="120">
                  <c:v>120.48299999999998</c:v>
                </c:pt>
                <c:pt idx="121">
                  <c:v>124.06700000000001</c:v>
                </c:pt>
                <c:pt idx="122">
                  <c:v>121.73600000000002</c:v>
                </c:pt>
                <c:pt idx="123">
                  <c:v>124.77599999999998</c:v>
                </c:pt>
                <c:pt idx="124">
                  <c:v>122.143</c:v>
                </c:pt>
                <c:pt idx="125">
                  <c:v>121.59200000000004</c:v>
                </c:pt>
                <c:pt idx="126">
                  <c:v>121.34800000000001</c:v>
                </c:pt>
                <c:pt idx="127">
                  <c:v>120.71399999999997</c:v>
                </c:pt>
                <c:pt idx="128">
                  <c:v>117.08900000000003</c:v>
                </c:pt>
                <c:pt idx="129">
                  <c:v>119.256</c:v>
                </c:pt>
                <c:pt idx="130">
                  <c:v>122.12699999999998</c:v>
                </c:pt>
                <c:pt idx="131">
                  <c:v>119.65299999999999</c:v>
                </c:pt>
                <c:pt idx="132">
                  <c:v>117.541</c:v>
                </c:pt>
                <c:pt idx="133">
                  <c:v>118.63</c:v>
                </c:pt>
                <c:pt idx="134">
                  <c:v>118.26300000000001</c:v>
                </c:pt>
                <c:pt idx="135">
                  <c:v>118.82299999999998</c:v>
                </c:pt>
                <c:pt idx="136">
                  <c:v>118.71299999999999</c:v>
                </c:pt>
                <c:pt idx="137">
                  <c:v>117.16400000000002</c:v>
                </c:pt>
                <c:pt idx="138">
                  <c:v>118.68100000000001</c:v>
                </c:pt>
                <c:pt idx="139">
                  <c:v>116.92399999999998</c:v>
                </c:pt>
                <c:pt idx="140">
                  <c:v>116.542</c:v>
                </c:pt>
                <c:pt idx="141">
                  <c:v>115.99400000000003</c:v>
                </c:pt>
                <c:pt idx="142">
                  <c:v>121.66899999999998</c:v>
                </c:pt>
                <c:pt idx="143">
                  <c:v>128.11800000000002</c:v>
                </c:pt>
                <c:pt idx="144">
                  <c:v>127.91</c:v>
                </c:pt>
                <c:pt idx="145">
                  <c:v>134.28100000000001</c:v>
                </c:pt>
                <c:pt idx="146">
                  <c:v>127.899</c:v>
                </c:pt>
                <c:pt idx="147">
                  <c:v>121.12400000000002</c:v>
                </c:pt>
                <c:pt idx="148">
                  <c:v>132.95600000000002</c:v>
                </c:pt>
                <c:pt idx="149">
                  <c:v>129.95899999999997</c:v>
                </c:pt>
                <c:pt idx="150">
                  <c:v>131.52000000000001</c:v>
                </c:pt>
                <c:pt idx="151">
                  <c:v>129.429</c:v>
                </c:pt>
                <c:pt idx="152">
                  <c:v>135.05500000000004</c:v>
                </c:pt>
                <c:pt idx="153">
                  <c:v>137.67399999999998</c:v>
                </c:pt>
                <c:pt idx="154">
                  <c:v>122.952</c:v>
                </c:pt>
                <c:pt idx="155">
                  <c:v>120.05400000000003</c:v>
                </c:pt>
                <c:pt idx="156">
                  <c:v>118.20400000000001</c:v>
                </c:pt>
                <c:pt idx="157">
                  <c:v>125.16800000000001</c:v>
                </c:pt>
                <c:pt idx="158">
                  <c:v>126.45100000000002</c:v>
                </c:pt>
                <c:pt idx="159">
                  <c:v>128.22800000000001</c:v>
                </c:pt>
                <c:pt idx="160">
                  <c:v>124.76400000000001</c:v>
                </c:pt>
                <c:pt idx="161">
                  <c:v>119.45500000000001</c:v>
                </c:pt>
                <c:pt idx="162">
                  <c:v>124.61600000000001</c:v>
                </c:pt>
                <c:pt idx="163">
                  <c:v>123.19800000000004</c:v>
                </c:pt>
                <c:pt idx="164">
                  <c:v>125.00700000000001</c:v>
                </c:pt>
                <c:pt idx="165">
                  <c:v>129.67399999999998</c:v>
                </c:pt>
                <c:pt idx="166">
                  <c:v>131.85</c:v>
                </c:pt>
                <c:pt idx="167">
                  <c:v>146.91099999999997</c:v>
                </c:pt>
                <c:pt idx="168">
                  <c:v>153.03</c:v>
                </c:pt>
                <c:pt idx="169">
                  <c:v>142.11999999999998</c:v>
                </c:pt>
                <c:pt idx="170">
                  <c:v>138.43</c:v>
                </c:pt>
                <c:pt idx="171">
                  <c:v>139.20100000000002</c:v>
                </c:pt>
                <c:pt idx="172">
                  <c:v>138.53000000000003</c:v>
                </c:pt>
                <c:pt idx="173">
                  <c:v>150.15899999999999</c:v>
                </c:pt>
                <c:pt idx="174">
                  <c:v>153.27600000000001</c:v>
                </c:pt>
                <c:pt idx="175">
                  <c:v>150.65400000000002</c:v>
                </c:pt>
                <c:pt idx="176">
                  <c:v>143.81400000000002</c:v>
                </c:pt>
                <c:pt idx="177">
                  <c:v>142.25200000000001</c:v>
                </c:pt>
                <c:pt idx="178">
                  <c:v>142.517</c:v>
                </c:pt>
                <c:pt idx="179">
                  <c:v>139.30800000000002</c:v>
                </c:pt>
                <c:pt idx="180">
                  <c:v>138.56700000000001</c:v>
                </c:pt>
                <c:pt idx="181">
                  <c:v>136.54300000000001</c:v>
                </c:pt>
                <c:pt idx="182">
                  <c:v>137.14000000000001</c:v>
                </c:pt>
                <c:pt idx="183">
                  <c:v>130.721</c:v>
                </c:pt>
                <c:pt idx="184">
                  <c:v>137.39000000000001</c:v>
                </c:pt>
                <c:pt idx="185">
                  <c:v>136.42500000000001</c:v>
                </c:pt>
                <c:pt idx="186">
                  <c:v>134.09699999999998</c:v>
                </c:pt>
                <c:pt idx="187">
                  <c:v>129.38700000000003</c:v>
                </c:pt>
                <c:pt idx="188">
                  <c:v>135.35</c:v>
                </c:pt>
                <c:pt idx="189">
                  <c:v>140.96100000000004</c:v>
                </c:pt>
                <c:pt idx="190">
                  <c:v>131.99200000000002</c:v>
                </c:pt>
                <c:pt idx="191">
                  <c:v>136.12799999999999</c:v>
                </c:pt>
                <c:pt idx="192">
                  <c:v>146.76599999999999</c:v>
                </c:pt>
                <c:pt idx="193">
                  <c:v>142.12700000000001</c:v>
                </c:pt>
                <c:pt idx="194">
                  <c:v>144.48500000000001</c:v>
                </c:pt>
                <c:pt idx="195">
                  <c:v>142.38699999999997</c:v>
                </c:pt>
                <c:pt idx="196">
                  <c:v>132.70099999999999</c:v>
                </c:pt>
                <c:pt idx="197">
                  <c:v>134.84399999999999</c:v>
                </c:pt>
                <c:pt idx="198">
                  <c:v>127.68400000000003</c:v>
                </c:pt>
                <c:pt idx="199">
                  <c:v>134.51099999999997</c:v>
                </c:pt>
                <c:pt idx="200">
                  <c:v>121.91800000000001</c:v>
                </c:pt>
                <c:pt idx="201">
                  <c:v>113.70400000000001</c:v>
                </c:pt>
                <c:pt idx="202">
                  <c:v>120.72799999999998</c:v>
                </c:pt>
                <c:pt idx="203">
                  <c:v>122.12100000000004</c:v>
                </c:pt>
                <c:pt idx="204">
                  <c:v>129.762</c:v>
                </c:pt>
                <c:pt idx="205">
                  <c:v>153.68200000000002</c:v>
                </c:pt>
                <c:pt idx="206">
                  <c:v>114.25800000000001</c:v>
                </c:pt>
                <c:pt idx="207">
                  <c:v>117.74000000000001</c:v>
                </c:pt>
                <c:pt idx="208">
                  <c:v>128.12800000000001</c:v>
                </c:pt>
                <c:pt idx="209">
                  <c:v>127.10900000000001</c:v>
                </c:pt>
                <c:pt idx="210">
                  <c:v>143.34299999999999</c:v>
                </c:pt>
                <c:pt idx="211">
                  <c:v>140.38400000000001</c:v>
                </c:pt>
                <c:pt idx="212">
                  <c:v>132.41499999999999</c:v>
                </c:pt>
                <c:pt idx="213">
                  <c:v>138.72399999999999</c:v>
                </c:pt>
                <c:pt idx="214">
                  <c:v>142.423</c:v>
                </c:pt>
                <c:pt idx="215">
                  <c:v>145.76000000000002</c:v>
                </c:pt>
                <c:pt idx="216">
                  <c:v>139.49100000000001</c:v>
                </c:pt>
                <c:pt idx="217">
                  <c:v>137.47599999999997</c:v>
                </c:pt>
                <c:pt idx="218">
                  <c:v>134.31700000000001</c:v>
                </c:pt>
                <c:pt idx="219">
                  <c:v>133.33000000000001</c:v>
                </c:pt>
                <c:pt idx="220">
                  <c:v>149.31899999999999</c:v>
                </c:pt>
                <c:pt idx="221">
                  <c:v>147.18599999999998</c:v>
                </c:pt>
                <c:pt idx="222">
                  <c:v>138.18300000000002</c:v>
                </c:pt>
                <c:pt idx="223">
                  <c:v>142.73299999999998</c:v>
                </c:pt>
                <c:pt idx="224">
                  <c:v>133.25300000000001</c:v>
                </c:pt>
                <c:pt idx="225">
                  <c:v>114.64800000000002</c:v>
                </c:pt>
                <c:pt idx="226">
                  <c:v>122.64600000000002</c:v>
                </c:pt>
                <c:pt idx="227">
                  <c:v>123.88899999999998</c:v>
                </c:pt>
                <c:pt idx="228">
                  <c:v>143.41500000000002</c:v>
                </c:pt>
                <c:pt idx="229">
                  <c:v>137.54500000000002</c:v>
                </c:pt>
                <c:pt idx="230">
                  <c:v>148.98500000000001</c:v>
                </c:pt>
                <c:pt idx="231">
                  <c:v>139.68299999999996</c:v>
                </c:pt>
                <c:pt idx="232">
                  <c:v>139.50700000000001</c:v>
                </c:pt>
                <c:pt idx="233">
                  <c:v>110.553</c:v>
                </c:pt>
                <c:pt idx="234">
                  <c:v>114.68700000000001</c:v>
                </c:pt>
                <c:pt idx="235">
                  <c:v>137.30499999999998</c:v>
                </c:pt>
                <c:pt idx="236">
                  <c:v>134.66500000000002</c:v>
                </c:pt>
                <c:pt idx="237">
                  <c:v>120.78700000000001</c:v>
                </c:pt>
                <c:pt idx="238">
                  <c:v>142.25799999999998</c:v>
                </c:pt>
                <c:pt idx="239">
                  <c:v>139.864</c:v>
                </c:pt>
                <c:pt idx="240">
                  <c:v>156.28200000000001</c:v>
                </c:pt>
                <c:pt idx="241">
                  <c:v>137.55099999999999</c:v>
                </c:pt>
                <c:pt idx="242">
                  <c:v>123.43299999999999</c:v>
                </c:pt>
                <c:pt idx="243">
                  <c:v>114.89699999999996</c:v>
                </c:pt>
                <c:pt idx="244">
                  <c:v>119.38299999999998</c:v>
                </c:pt>
                <c:pt idx="245">
                  <c:v>103.37299999999999</c:v>
                </c:pt>
                <c:pt idx="246">
                  <c:v>111.56400000000002</c:v>
                </c:pt>
                <c:pt idx="247">
                  <c:v>128.78500000000003</c:v>
                </c:pt>
                <c:pt idx="248">
                  <c:v>126.47199999999998</c:v>
                </c:pt>
                <c:pt idx="249">
                  <c:v>131.62100000000001</c:v>
                </c:pt>
                <c:pt idx="250">
                  <c:v>143.88100000000003</c:v>
                </c:pt>
                <c:pt idx="251">
                  <c:v>138.46700000000001</c:v>
                </c:pt>
                <c:pt idx="252">
                  <c:v>126.91099999999997</c:v>
                </c:pt>
                <c:pt idx="253">
                  <c:v>125.95099999999999</c:v>
                </c:pt>
                <c:pt idx="254">
                  <c:v>143.50300000000001</c:v>
                </c:pt>
                <c:pt idx="255">
                  <c:v>146.779</c:v>
                </c:pt>
                <c:pt idx="256">
                  <c:v>137.14999999999998</c:v>
                </c:pt>
                <c:pt idx="257">
                  <c:v>131.34199999999998</c:v>
                </c:pt>
                <c:pt idx="258">
                  <c:v>145.17499999999998</c:v>
                </c:pt>
                <c:pt idx="259">
                  <c:v>134.05199999999996</c:v>
                </c:pt>
                <c:pt idx="260">
                  <c:v>128.56100000000001</c:v>
                </c:pt>
                <c:pt idx="261">
                  <c:v>125.93400000000003</c:v>
                </c:pt>
                <c:pt idx="262">
                  <c:v>120.38700000000003</c:v>
                </c:pt>
                <c:pt idx="263">
                  <c:v>120.92700000000002</c:v>
                </c:pt>
                <c:pt idx="264">
                  <c:v>121.78799999999998</c:v>
                </c:pt>
                <c:pt idx="265">
                  <c:v>128.75899999999996</c:v>
                </c:pt>
                <c:pt idx="266">
                  <c:v>135.05400000000003</c:v>
                </c:pt>
                <c:pt idx="267">
                  <c:v>129.66300000000001</c:v>
                </c:pt>
                <c:pt idx="268">
                  <c:v>110.35599999999999</c:v>
                </c:pt>
                <c:pt idx="269">
                  <c:v>110.65299999999999</c:v>
                </c:pt>
                <c:pt idx="270">
                  <c:v>112.91300000000001</c:v>
                </c:pt>
                <c:pt idx="271">
                  <c:v>100.14699999999999</c:v>
                </c:pt>
                <c:pt idx="272">
                  <c:v>124.578</c:v>
                </c:pt>
                <c:pt idx="273">
                  <c:v>114.56</c:v>
                </c:pt>
                <c:pt idx="274">
                  <c:v>100.25299999999999</c:v>
                </c:pt>
                <c:pt idx="275">
                  <c:v>105.39700000000005</c:v>
                </c:pt>
                <c:pt idx="276">
                  <c:v>104.80700000000002</c:v>
                </c:pt>
                <c:pt idx="277">
                  <c:v>92.869000000000028</c:v>
                </c:pt>
                <c:pt idx="278">
                  <c:v>66.468999999999994</c:v>
                </c:pt>
                <c:pt idx="279">
                  <c:v>68.346000000000004</c:v>
                </c:pt>
                <c:pt idx="280">
                  <c:v>79.17900000000003</c:v>
                </c:pt>
                <c:pt idx="281">
                  <c:v>69.613</c:v>
                </c:pt>
                <c:pt idx="282">
                  <c:v>76.630000000000052</c:v>
                </c:pt>
                <c:pt idx="283">
                  <c:v>62.230999999999995</c:v>
                </c:pt>
                <c:pt idx="284">
                  <c:v>67.45999999999998</c:v>
                </c:pt>
                <c:pt idx="285">
                  <c:v>53.751999999999953</c:v>
                </c:pt>
                <c:pt idx="286">
                  <c:v>70.800000000000011</c:v>
                </c:pt>
                <c:pt idx="287">
                  <c:v>84.216000000000008</c:v>
                </c:pt>
                <c:pt idx="288">
                  <c:v>93.192999999999984</c:v>
                </c:pt>
                <c:pt idx="289">
                  <c:v>97.35499999999999</c:v>
                </c:pt>
                <c:pt idx="290">
                  <c:v>105.82600000000002</c:v>
                </c:pt>
                <c:pt idx="291">
                  <c:v>90.734999999999957</c:v>
                </c:pt>
                <c:pt idx="292">
                  <c:v>81.617000000000019</c:v>
                </c:pt>
                <c:pt idx="293">
                  <c:v>69.617999999999995</c:v>
                </c:pt>
                <c:pt idx="294">
                  <c:v>88.162000000000035</c:v>
                </c:pt>
                <c:pt idx="295">
                  <c:v>67.262</c:v>
                </c:pt>
                <c:pt idx="296">
                  <c:v>70.725000000000023</c:v>
                </c:pt>
                <c:pt idx="297">
                  <c:v>70.108000000000004</c:v>
                </c:pt>
                <c:pt idx="298">
                  <c:v>87.65100000000001</c:v>
                </c:pt>
                <c:pt idx="299">
                  <c:v>95.725000000000023</c:v>
                </c:pt>
                <c:pt idx="300">
                  <c:v>106.24800000000002</c:v>
                </c:pt>
                <c:pt idx="301">
                  <c:v>95.600999999999999</c:v>
                </c:pt>
                <c:pt idx="302">
                  <c:v>93.327999999999975</c:v>
                </c:pt>
                <c:pt idx="303">
                  <c:v>85.745999999999981</c:v>
                </c:pt>
                <c:pt idx="304">
                  <c:v>88.411999999999978</c:v>
                </c:pt>
                <c:pt idx="305">
                  <c:v>93.184000000000026</c:v>
                </c:pt>
                <c:pt idx="306">
                  <c:v>93.573999999999984</c:v>
                </c:pt>
                <c:pt idx="307">
                  <c:v>84.581000000000017</c:v>
                </c:pt>
                <c:pt idx="308">
                  <c:v>85.428999999999974</c:v>
                </c:pt>
                <c:pt idx="309">
                  <c:v>97.978999999999985</c:v>
                </c:pt>
                <c:pt idx="310">
                  <c:v>98.043000000000006</c:v>
                </c:pt>
                <c:pt idx="311">
                  <c:v>104.04599999999999</c:v>
                </c:pt>
                <c:pt idx="312">
                  <c:v>92.84699999999998</c:v>
                </c:pt>
                <c:pt idx="313">
                  <c:v>80.170999999999992</c:v>
                </c:pt>
                <c:pt idx="314">
                  <c:v>74.961999999999989</c:v>
                </c:pt>
                <c:pt idx="315">
                  <c:v>66.482000000000028</c:v>
                </c:pt>
                <c:pt idx="316">
                  <c:v>80.871999999999986</c:v>
                </c:pt>
                <c:pt idx="317">
                  <c:v>79.437000000000012</c:v>
                </c:pt>
                <c:pt idx="318">
                  <c:v>90.806000000000012</c:v>
                </c:pt>
                <c:pt idx="319">
                  <c:v>88.55699999999996</c:v>
                </c:pt>
                <c:pt idx="320">
                  <c:v>111.36400000000003</c:v>
                </c:pt>
                <c:pt idx="321">
                  <c:v>96.567999999999984</c:v>
                </c:pt>
                <c:pt idx="322">
                  <c:v>96.052999999999997</c:v>
                </c:pt>
                <c:pt idx="323">
                  <c:v>88.701999999999998</c:v>
                </c:pt>
                <c:pt idx="324">
                  <c:v>85.840000000000032</c:v>
                </c:pt>
                <c:pt idx="325">
                  <c:v>67.813000000000045</c:v>
                </c:pt>
                <c:pt idx="326">
                  <c:v>75.685000000000002</c:v>
                </c:pt>
                <c:pt idx="327">
                  <c:v>70.624000000000024</c:v>
                </c:pt>
                <c:pt idx="328">
                  <c:v>77.274000000000001</c:v>
                </c:pt>
                <c:pt idx="329">
                  <c:v>109.12</c:v>
                </c:pt>
                <c:pt idx="330">
                  <c:v>98.91</c:v>
                </c:pt>
                <c:pt idx="331">
                  <c:v>85.06899999999996</c:v>
                </c:pt>
                <c:pt idx="332">
                  <c:v>103.535</c:v>
                </c:pt>
                <c:pt idx="333">
                  <c:v>94.471000000000004</c:v>
                </c:pt>
                <c:pt idx="334">
                  <c:v>92.266999999999996</c:v>
                </c:pt>
                <c:pt idx="335">
                  <c:v>76.663999999999987</c:v>
                </c:pt>
                <c:pt idx="336">
                  <c:v>63.926999999999964</c:v>
                </c:pt>
                <c:pt idx="337">
                  <c:v>58.163000000000011</c:v>
                </c:pt>
                <c:pt idx="338">
                  <c:v>56.07099999999997</c:v>
                </c:pt>
                <c:pt idx="339">
                  <c:v>63.129000000000019</c:v>
                </c:pt>
                <c:pt idx="340">
                  <c:v>61.033000000000015</c:v>
                </c:pt>
                <c:pt idx="341">
                  <c:v>57.11099999999999</c:v>
                </c:pt>
                <c:pt idx="342">
                  <c:v>66.19</c:v>
                </c:pt>
                <c:pt idx="343">
                  <c:v>70.822999999999979</c:v>
                </c:pt>
                <c:pt idx="344">
                  <c:v>63.981999999999971</c:v>
                </c:pt>
                <c:pt idx="345">
                  <c:v>51.20999999999998</c:v>
                </c:pt>
                <c:pt idx="346">
                  <c:v>25.131000000000029</c:v>
                </c:pt>
                <c:pt idx="347">
                  <c:v>23.446000000000026</c:v>
                </c:pt>
                <c:pt idx="348">
                  <c:v>29.121000000000038</c:v>
                </c:pt>
                <c:pt idx="349">
                  <c:v>31.725999999999999</c:v>
                </c:pt>
                <c:pt idx="350">
                  <c:v>32.253000000000043</c:v>
                </c:pt>
                <c:pt idx="351">
                  <c:v>19.802000000000021</c:v>
                </c:pt>
                <c:pt idx="352">
                  <c:v>33.055000000000007</c:v>
                </c:pt>
                <c:pt idx="353">
                  <c:v>42.524000000000001</c:v>
                </c:pt>
                <c:pt idx="354">
                  <c:v>50.755999999999972</c:v>
                </c:pt>
                <c:pt idx="355">
                  <c:v>31.846000000000004</c:v>
                </c:pt>
                <c:pt idx="356">
                  <c:v>22.097000000000037</c:v>
                </c:pt>
                <c:pt idx="357">
                  <c:v>29.657999999999959</c:v>
                </c:pt>
                <c:pt idx="358">
                  <c:v>54.543000000000006</c:v>
                </c:pt>
                <c:pt idx="359">
                  <c:v>59.64100000000002</c:v>
                </c:pt>
                <c:pt idx="360">
                  <c:v>48.361999999999966</c:v>
                </c:pt>
                <c:pt idx="361">
                  <c:v>53.91700000000003</c:v>
                </c:pt>
                <c:pt idx="362">
                  <c:v>68.064999999999998</c:v>
                </c:pt>
                <c:pt idx="363">
                  <c:v>49.523000000000025</c:v>
                </c:pt>
                <c:pt idx="364">
                  <c:v>45.326000000000022</c:v>
                </c:pt>
                <c:pt idx="365">
                  <c:v>51.298000000000002</c:v>
                </c:pt>
                <c:pt idx="366">
                  <c:v>61.256000000000029</c:v>
                </c:pt>
                <c:pt idx="367">
                  <c:v>52.210000000000036</c:v>
                </c:pt>
                <c:pt idx="368">
                  <c:v>50.336000000000013</c:v>
                </c:pt>
                <c:pt idx="369">
                  <c:v>47.649000000000001</c:v>
                </c:pt>
                <c:pt idx="370">
                  <c:v>62.926000000000045</c:v>
                </c:pt>
                <c:pt idx="371">
                  <c:v>70.13</c:v>
                </c:pt>
                <c:pt idx="372">
                  <c:v>45.895000000000039</c:v>
                </c:pt>
                <c:pt idx="373">
                  <c:v>61.372000000000014</c:v>
                </c:pt>
                <c:pt idx="374">
                  <c:v>44.927000000000021</c:v>
                </c:pt>
                <c:pt idx="375">
                  <c:v>34.937999999999988</c:v>
                </c:pt>
                <c:pt idx="376">
                  <c:v>65.440000000000055</c:v>
                </c:pt>
                <c:pt idx="377">
                  <c:v>52.545999999999992</c:v>
                </c:pt>
                <c:pt idx="378">
                  <c:v>78.100999999999999</c:v>
                </c:pt>
                <c:pt idx="379">
                  <c:v>36.81699999999995</c:v>
                </c:pt>
                <c:pt idx="380">
                  <c:v>17.579000000000008</c:v>
                </c:pt>
                <c:pt idx="381">
                  <c:v>11.308999999999969</c:v>
                </c:pt>
                <c:pt idx="382">
                  <c:v>-2.1630000000000109</c:v>
                </c:pt>
                <c:pt idx="383">
                  <c:v>7.7529999999999859</c:v>
                </c:pt>
                <c:pt idx="384">
                  <c:v>21.146999999999991</c:v>
                </c:pt>
                <c:pt idx="385">
                  <c:v>23.731999999999971</c:v>
                </c:pt>
                <c:pt idx="386">
                  <c:v>19.634999999999991</c:v>
                </c:pt>
                <c:pt idx="387">
                  <c:v>23.536999999999978</c:v>
                </c:pt>
                <c:pt idx="388">
                  <c:v>19.57099999999997</c:v>
                </c:pt>
                <c:pt idx="389">
                  <c:v>22.732000000000028</c:v>
                </c:pt>
                <c:pt idx="390">
                  <c:v>24.41900000000004</c:v>
                </c:pt>
                <c:pt idx="391">
                  <c:v>21.363999999999976</c:v>
                </c:pt>
                <c:pt idx="392">
                  <c:v>27.59499999999997</c:v>
                </c:pt>
                <c:pt idx="393">
                  <c:v>28.711999999999989</c:v>
                </c:pt>
                <c:pt idx="394">
                  <c:v>38.242000000000019</c:v>
                </c:pt>
                <c:pt idx="395">
                  <c:v>31.827999999999975</c:v>
                </c:pt>
                <c:pt idx="396">
                  <c:v>5.6240000000000236</c:v>
                </c:pt>
                <c:pt idx="397">
                  <c:v>-2.4029999999999632</c:v>
                </c:pt>
                <c:pt idx="398">
                  <c:v>4.3299999999999841</c:v>
                </c:pt>
                <c:pt idx="399">
                  <c:v>-4.4479999999999791</c:v>
                </c:pt>
                <c:pt idx="400">
                  <c:v>-0.69099999999997408</c:v>
                </c:pt>
                <c:pt idx="401">
                  <c:v>2.26400000000001</c:v>
                </c:pt>
                <c:pt idx="402">
                  <c:v>31.105000000000018</c:v>
                </c:pt>
                <c:pt idx="403">
                  <c:v>2.7970000000000255</c:v>
                </c:pt>
                <c:pt idx="404">
                  <c:v>7.7239999999999895</c:v>
                </c:pt>
                <c:pt idx="405">
                  <c:v>9.5289999999999964</c:v>
                </c:pt>
                <c:pt idx="406">
                  <c:v>17.035000000000025</c:v>
                </c:pt>
                <c:pt idx="407">
                  <c:v>25.469000000000051</c:v>
                </c:pt>
                <c:pt idx="408">
                  <c:v>14.113</c:v>
                </c:pt>
                <c:pt idx="409">
                  <c:v>13.894999999999982</c:v>
                </c:pt>
                <c:pt idx="410">
                  <c:v>25.029999999999973</c:v>
                </c:pt>
                <c:pt idx="411">
                  <c:v>-6.8829999999999814</c:v>
                </c:pt>
                <c:pt idx="412">
                  <c:v>13.188999999999965</c:v>
                </c:pt>
                <c:pt idx="413">
                  <c:v>20.730999999999995</c:v>
                </c:pt>
                <c:pt idx="414">
                  <c:v>14.564000000000021</c:v>
                </c:pt>
                <c:pt idx="415">
                  <c:v>23.727000000000032</c:v>
                </c:pt>
                <c:pt idx="416">
                  <c:v>27.988999999999976</c:v>
                </c:pt>
                <c:pt idx="417">
                  <c:v>13.733000000000004</c:v>
                </c:pt>
                <c:pt idx="418">
                  <c:v>31.451000000000022</c:v>
                </c:pt>
                <c:pt idx="419">
                  <c:v>48.935999999999979</c:v>
                </c:pt>
                <c:pt idx="420">
                  <c:v>51.358000000000004</c:v>
                </c:pt>
                <c:pt idx="421">
                  <c:v>44.448000000000036</c:v>
                </c:pt>
                <c:pt idx="422">
                  <c:v>47.492999999999995</c:v>
                </c:pt>
                <c:pt idx="423">
                  <c:v>52.07000000000005</c:v>
                </c:pt>
                <c:pt idx="424">
                  <c:v>57.496000000000038</c:v>
                </c:pt>
                <c:pt idx="425">
                  <c:v>45.521000000000015</c:v>
                </c:pt>
                <c:pt idx="426">
                  <c:v>52.894000000000005</c:v>
                </c:pt>
                <c:pt idx="427">
                  <c:v>68.562000000000012</c:v>
                </c:pt>
                <c:pt idx="428">
                  <c:v>24.033999999999992</c:v>
                </c:pt>
                <c:pt idx="429">
                  <c:v>36.789000000000044</c:v>
                </c:pt>
                <c:pt idx="430">
                  <c:v>33.255999999999972</c:v>
                </c:pt>
                <c:pt idx="431">
                  <c:v>45.673000000000002</c:v>
                </c:pt>
                <c:pt idx="432">
                  <c:v>57.69500000000005</c:v>
                </c:pt>
                <c:pt idx="433">
                  <c:v>46.120000000000005</c:v>
                </c:pt>
                <c:pt idx="434">
                  <c:v>59.624000000000024</c:v>
                </c:pt>
                <c:pt idx="435">
                  <c:v>65.430999999999983</c:v>
                </c:pt>
                <c:pt idx="436">
                  <c:v>61.339999999999975</c:v>
                </c:pt>
                <c:pt idx="437">
                  <c:v>64.550000000000011</c:v>
                </c:pt>
                <c:pt idx="438">
                  <c:v>68.434000000000026</c:v>
                </c:pt>
                <c:pt idx="439">
                  <c:v>57.964999999999975</c:v>
                </c:pt>
                <c:pt idx="440">
                  <c:v>72.65500000000003</c:v>
                </c:pt>
                <c:pt idx="441">
                  <c:v>69.919999999999987</c:v>
                </c:pt>
                <c:pt idx="442">
                  <c:v>67.310000000000031</c:v>
                </c:pt>
                <c:pt idx="443">
                  <c:v>73.50200000000001</c:v>
                </c:pt>
                <c:pt idx="444">
                  <c:v>77.30400000000003</c:v>
                </c:pt>
                <c:pt idx="445">
                  <c:v>82.161000000000001</c:v>
                </c:pt>
                <c:pt idx="446">
                  <c:v>76.256</c:v>
                </c:pt>
                <c:pt idx="447">
                  <c:v>84.806000000000012</c:v>
                </c:pt>
                <c:pt idx="448">
                  <c:v>75.548000000000002</c:v>
                </c:pt>
                <c:pt idx="449">
                  <c:v>83.228999999999985</c:v>
                </c:pt>
                <c:pt idx="450">
                  <c:v>82.86099999999999</c:v>
                </c:pt>
                <c:pt idx="451">
                  <c:v>76.53</c:v>
                </c:pt>
                <c:pt idx="452">
                  <c:v>81.585000000000008</c:v>
                </c:pt>
                <c:pt idx="453">
                  <c:v>85.887</c:v>
                </c:pt>
                <c:pt idx="454">
                  <c:v>84.162999999999982</c:v>
                </c:pt>
                <c:pt idx="455">
                  <c:v>85.546999999999997</c:v>
                </c:pt>
                <c:pt idx="456">
                  <c:v>87.824000000000012</c:v>
                </c:pt>
                <c:pt idx="457">
                  <c:v>85.344999999999999</c:v>
                </c:pt>
                <c:pt idx="458">
                  <c:v>86.828999999999979</c:v>
                </c:pt>
                <c:pt idx="459">
                  <c:v>84.40500000000003</c:v>
                </c:pt>
                <c:pt idx="460">
                  <c:v>80.617000000000019</c:v>
                </c:pt>
                <c:pt idx="461">
                  <c:v>89.02800000000002</c:v>
                </c:pt>
                <c:pt idx="462">
                  <c:v>93.936000000000007</c:v>
                </c:pt>
                <c:pt idx="463">
                  <c:v>87.780999999999977</c:v>
                </c:pt>
                <c:pt idx="464">
                  <c:v>71.302999999999997</c:v>
                </c:pt>
                <c:pt idx="465">
                  <c:v>71.519000000000005</c:v>
                </c:pt>
                <c:pt idx="466">
                  <c:v>72.896000000000015</c:v>
                </c:pt>
                <c:pt idx="467">
                  <c:v>69.449999999999989</c:v>
                </c:pt>
                <c:pt idx="468">
                  <c:v>67.911000000000001</c:v>
                </c:pt>
                <c:pt idx="469">
                  <c:v>69.230000000000018</c:v>
                </c:pt>
                <c:pt idx="470">
                  <c:v>75.391999999999967</c:v>
                </c:pt>
                <c:pt idx="471">
                  <c:v>77.081000000000017</c:v>
                </c:pt>
                <c:pt idx="472">
                  <c:v>79.509000000000015</c:v>
                </c:pt>
                <c:pt idx="473">
                  <c:v>77.652000000000015</c:v>
                </c:pt>
                <c:pt idx="474">
                  <c:v>74.279999999999973</c:v>
                </c:pt>
                <c:pt idx="475">
                  <c:v>78.566999999999979</c:v>
                </c:pt>
                <c:pt idx="476">
                  <c:v>85.125</c:v>
                </c:pt>
                <c:pt idx="477">
                  <c:v>76.326000000000022</c:v>
                </c:pt>
                <c:pt idx="478">
                  <c:v>75.848000000000013</c:v>
                </c:pt>
                <c:pt idx="479">
                  <c:v>77.574000000000012</c:v>
                </c:pt>
                <c:pt idx="480">
                  <c:v>72.942000000000007</c:v>
                </c:pt>
                <c:pt idx="481">
                  <c:v>81.882000000000005</c:v>
                </c:pt>
                <c:pt idx="482">
                  <c:v>78.16500000000002</c:v>
                </c:pt>
                <c:pt idx="483">
                  <c:v>74.031000000000006</c:v>
                </c:pt>
                <c:pt idx="484">
                  <c:v>79.204999999999984</c:v>
                </c:pt>
                <c:pt idx="485">
                  <c:v>80.192000000000036</c:v>
                </c:pt>
                <c:pt idx="486">
                  <c:v>86.199999999999989</c:v>
                </c:pt>
                <c:pt idx="487">
                  <c:v>82.038000000000011</c:v>
                </c:pt>
                <c:pt idx="488">
                  <c:v>81.487000000000023</c:v>
                </c:pt>
                <c:pt idx="489">
                  <c:v>78.007000000000005</c:v>
                </c:pt>
                <c:pt idx="490">
                  <c:v>88.704999999999984</c:v>
                </c:pt>
                <c:pt idx="491">
                  <c:v>87.544999999999987</c:v>
                </c:pt>
                <c:pt idx="492">
                  <c:v>82.463000000000022</c:v>
                </c:pt>
                <c:pt idx="493">
                  <c:v>87.820999999999998</c:v>
                </c:pt>
                <c:pt idx="494">
                  <c:v>110.00999999999999</c:v>
                </c:pt>
                <c:pt idx="495">
                  <c:v>88.649000000000001</c:v>
                </c:pt>
                <c:pt idx="496">
                  <c:v>88.543000000000035</c:v>
                </c:pt>
                <c:pt idx="497">
                  <c:v>87.322000000000031</c:v>
                </c:pt>
                <c:pt idx="498">
                  <c:v>87.006000000000029</c:v>
                </c:pt>
                <c:pt idx="499">
                  <c:v>89.492999999999995</c:v>
                </c:pt>
                <c:pt idx="500">
                  <c:v>91.60899999999998</c:v>
                </c:pt>
                <c:pt idx="501">
                  <c:v>87.060999999999979</c:v>
                </c:pt>
                <c:pt idx="502">
                  <c:v>90.577999999999975</c:v>
                </c:pt>
                <c:pt idx="503">
                  <c:v>91.211999999999989</c:v>
                </c:pt>
                <c:pt idx="504">
                  <c:v>93.106999999999999</c:v>
                </c:pt>
                <c:pt idx="505">
                  <c:v>75.736000000000018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705-4B1B-94F7-2491877F4C8D}"/>
            </c:ext>
          </c:extLst>
        </c:ser>
        <c:ser>
          <c:idx val="7"/>
          <c:order val="7"/>
          <c:tx>
            <c:strRef>
              <c:f>vw!$C$58</c:f>
              <c:strCache>
                <c:ptCount val="1"/>
                <c:pt idx="0">
                  <c:v>VW 3 1/2 PERP nc-30-VW 3 3/4 PERP nc-21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vw!$F$58:$SQ$58</c:f>
              <c:numCache>
                <c:formatCode>0</c:formatCode>
                <c:ptCount val="506"/>
                <c:pt idx="0">
                  <c:v>182.41300000000001</c:v>
                </c:pt>
                <c:pt idx="1">
                  <c:v>169.435</c:v>
                </c:pt>
                <c:pt idx="2">
                  <c:v>151.22599999999997</c:v>
                </c:pt>
                <c:pt idx="3">
                  <c:v>140.67899999999997</c:v>
                </c:pt>
                <c:pt idx="4">
                  <c:v>119.89500000000004</c:v>
                </c:pt>
                <c:pt idx="5">
                  <c:v>115.10500000000002</c:v>
                </c:pt>
                <c:pt idx="6">
                  <c:v>109.197</c:v>
                </c:pt>
                <c:pt idx="7">
                  <c:v>104.36399999999998</c:v>
                </c:pt>
                <c:pt idx="8">
                  <c:v>124.02699999999999</c:v>
                </c:pt>
                <c:pt idx="9">
                  <c:v>99.298000000000002</c:v>
                </c:pt>
                <c:pt idx="10">
                  <c:v>127.00300000000001</c:v>
                </c:pt>
                <c:pt idx="11">
                  <c:v>123.63200000000003</c:v>
                </c:pt>
                <c:pt idx="12">
                  <c:v>134.86700000000002</c:v>
                </c:pt>
                <c:pt idx="13">
                  <c:v>160.161</c:v>
                </c:pt>
                <c:pt idx="14">
                  <c:v>133.53200000000001</c:v>
                </c:pt>
                <c:pt idx="15">
                  <c:v>142.84399999999999</c:v>
                </c:pt>
                <c:pt idx="16">
                  <c:v>101.31299999999999</c:v>
                </c:pt>
                <c:pt idx="17">
                  <c:v>112.255</c:v>
                </c:pt>
                <c:pt idx="18">
                  <c:v>-1.1519999999999868</c:v>
                </c:pt>
                <c:pt idx="19">
                  <c:v>118.63199999999998</c:v>
                </c:pt>
                <c:pt idx="20">
                  <c:v>127.798</c:v>
                </c:pt>
                <c:pt idx="21">
                  <c:v>36.103000000000009</c:v>
                </c:pt>
                <c:pt idx="22">
                  <c:v>-3.1159999999999854</c:v>
                </c:pt>
                <c:pt idx="23">
                  <c:v>-73.349000000000046</c:v>
                </c:pt>
                <c:pt idx="24">
                  <c:v>-78.08299999999997</c:v>
                </c:pt>
                <c:pt idx="25">
                  <c:v>-78.206999999999994</c:v>
                </c:pt>
                <c:pt idx="26">
                  <c:v>-65.339999999999975</c:v>
                </c:pt>
                <c:pt idx="27">
                  <c:v>-43.716999999999985</c:v>
                </c:pt>
                <c:pt idx="28">
                  <c:v>-56.652999999999963</c:v>
                </c:pt>
                <c:pt idx="29">
                  <c:v>-120.77100000000002</c:v>
                </c:pt>
                <c:pt idx="30">
                  <c:v>-111.26900000000001</c:v>
                </c:pt>
                <c:pt idx="31">
                  <c:v>-108.01599999999996</c:v>
                </c:pt>
                <c:pt idx="32">
                  <c:v>-115.79699999999997</c:v>
                </c:pt>
                <c:pt idx="33">
                  <c:v>-134.27200000000005</c:v>
                </c:pt>
                <c:pt idx="34">
                  <c:v>-174.255</c:v>
                </c:pt>
                <c:pt idx="35">
                  <c:v>-209.53000000000003</c:v>
                </c:pt>
                <c:pt idx="36">
                  <c:v>-210.12099999999998</c:v>
                </c:pt>
                <c:pt idx="37">
                  <c:v>-189.24999999999994</c:v>
                </c:pt>
                <c:pt idx="38">
                  <c:v>-154.01699999999994</c:v>
                </c:pt>
                <c:pt idx="39">
                  <c:v>-153.73399999999998</c:v>
                </c:pt>
                <c:pt idx="40">
                  <c:v>-188.13499999999999</c:v>
                </c:pt>
                <c:pt idx="41">
                  <c:v>-164.93299999999999</c:v>
                </c:pt>
                <c:pt idx="42">
                  <c:v>-164.29399999999998</c:v>
                </c:pt>
                <c:pt idx="43">
                  <c:v>-177.25800000000004</c:v>
                </c:pt>
                <c:pt idx="44">
                  <c:v>-203.988</c:v>
                </c:pt>
                <c:pt idx="45">
                  <c:v>-120.68199999999996</c:v>
                </c:pt>
                <c:pt idx="46">
                  <c:v>-97.671000000000049</c:v>
                </c:pt>
                <c:pt idx="47">
                  <c:v>-52.615000000000009</c:v>
                </c:pt>
                <c:pt idx="48">
                  <c:v>-11.298999999999978</c:v>
                </c:pt>
                <c:pt idx="49">
                  <c:v>-58.714999999999975</c:v>
                </c:pt>
                <c:pt idx="50">
                  <c:v>-73.474999999999966</c:v>
                </c:pt>
                <c:pt idx="51">
                  <c:v>-157.17599999999999</c:v>
                </c:pt>
                <c:pt idx="52">
                  <c:v>-167.00400000000002</c:v>
                </c:pt>
                <c:pt idx="53">
                  <c:v>-117.24000000000001</c:v>
                </c:pt>
                <c:pt idx="54">
                  <c:v>-37.992999999999995</c:v>
                </c:pt>
                <c:pt idx="55">
                  <c:v>-35.581000000000017</c:v>
                </c:pt>
                <c:pt idx="56">
                  <c:v>38.183999999999969</c:v>
                </c:pt>
                <c:pt idx="57">
                  <c:v>123.20600000000002</c:v>
                </c:pt>
                <c:pt idx="58">
                  <c:v>53.938999999999965</c:v>
                </c:pt>
                <c:pt idx="59">
                  <c:v>-113.03800000000001</c:v>
                </c:pt>
                <c:pt idx="60">
                  <c:v>-145.88600000000008</c:v>
                </c:pt>
                <c:pt idx="61">
                  <c:v>-228.21299999999997</c:v>
                </c:pt>
                <c:pt idx="62">
                  <c:v>-242.59900000000005</c:v>
                </c:pt>
                <c:pt idx="63">
                  <c:v>-221.24800000000005</c:v>
                </c:pt>
                <c:pt idx="64">
                  <c:v>-191.78800000000001</c:v>
                </c:pt>
                <c:pt idx="65">
                  <c:v>-161.27799999999991</c:v>
                </c:pt>
                <c:pt idx="66">
                  <c:v>-213.90200000000004</c:v>
                </c:pt>
                <c:pt idx="67">
                  <c:v>-76.62299999999999</c:v>
                </c:pt>
                <c:pt idx="68">
                  <c:v>-15.790999999999997</c:v>
                </c:pt>
                <c:pt idx="69">
                  <c:v>120.94999999999999</c:v>
                </c:pt>
                <c:pt idx="70">
                  <c:v>-65.404999999999973</c:v>
                </c:pt>
                <c:pt idx="71">
                  <c:v>-107.17599999999993</c:v>
                </c:pt>
                <c:pt idx="72">
                  <c:v>44.330000000000041</c:v>
                </c:pt>
                <c:pt idx="73">
                  <c:v>-125.60599999999999</c:v>
                </c:pt>
                <c:pt idx="74">
                  <c:v>-191.30500000000006</c:v>
                </c:pt>
                <c:pt idx="75">
                  <c:v>-87.975000000000023</c:v>
                </c:pt>
                <c:pt idx="76">
                  <c:v>-19.057999999999993</c:v>
                </c:pt>
                <c:pt idx="77">
                  <c:v>69.370999999999981</c:v>
                </c:pt>
                <c:pt idx="78">
                  <c:v>7.6270000000000095</c:v>
                </c:pt>
                <c:pt idx="79">
                  <c:v>159.30799999999999</c:v>
                </c:pt>
                <c:pt idx="80">
                  <c:v>185.49599999999998</c:v>
                </c:pt>
                <c:pt idx="81">
                  <c:v>130.01599999999999</c:v>
                </c:pt>
                <c:pt idx="82">
                  <c:v>194.11200000000002</c:v>
                </c:pt>
                <c:pt idx="83">
                  <c:v>208.25899999999999</c:v>
                </c:pt>
                <c:pt idx="84">
                  <c:v>232.61899999999997</c:v>
                </c:pt>
                <c:pt idx="85">
                  <c:v>247.57900000000001</c:v>
                </c:pt>
                <c:pt idx="86">
                  <c:v>197.87700000000004</c:v>
                </c:pt>
                <c:pt idx="87">
                  <c:v>159.16400000000002</c:v>
                </c:pt>
                <c:pt idx="88">
                  <c:v>206.97699999999998</c:v>
                </c:pt>
                <c:pt idx="89">
                  <c:v>215.197</c:v>
                </c:pt>
                <c:pt idx="90">
                  <c:v>215.05200000000002</c:v>
                </c:pt>
                <c:pt idx="91">
                  <c:v>208.488</c:v>
                </c:pt>
                <c:pt idx="92">
                  <c:v>215.10199999999998</c:v>
                </c:pt>
                <c:pt idx="93">
                  <c:v>210.80799999999999</c:v>
                </c:pt>
                <c:pt idx="94">
                  <c:v>213.655</c:v>
                </c:pt>
                <c:pt idx="95">
                  <c:v>208.44199999999998</c:v>
                </c:pt>
                <c:pt idx="96">
                  <c:v>208.95999999999998</c:v>
                </c:pt>
                <c:pt idx="97">
                  <c:v>207.71900000000002</c:v>
                </c:pt>
                <c:pt idx="98">
                  <c:v>205.822</c:v>
                </c:pt>
                <c:pt idx="99">
                  <c:v>207.899</c:v>
                </c:pt>
                <c:pt idx="100">
                  <c:v>209.45499999999998</c:v>
                </c:pt>
                <c:pt idx="101">
                  <c:v>201.74700000000001</c:v>
                </c:pt>
                <c:pt idx="102">
                  <c:v>200.72000000000003</c:v>
                </c:pt>
                <c:pt idx="103">
                  <c:v>204.11800000000002</c:v>
                </c:pt>
                <c:pt idx="104">
                  <c:v>208.88</c:v>
                </c:pt>
                <c:pt idx="105">
                  <c:v>211.94499999999999</c:v>
                </c:pt>
                <c:pt idx="106">
                  <c:v>201.285</c:v>
                </c:pt>
                <c:pt idx="107">
                  <c:v>200.23599999999999</c:v>
                </c:pt>
                <c:pt idx="108">
                  <c:v>192.21100000000001</c:v>
                </c:pt>
                <c:pt idx="109">
                  <c:v>198.13200000000001</c:v>
                </c:pt>
                <c:pt idx="110">
                  <c:v>197.56799999999998</c:v>
                </c:pt>
                <c:pt idx="111">
                  <c:v>187.19299999999998</c:v>
                </c:pt>
                <c:pt idx="112">
                  <c:v>195.94299999999998</c:v>
                </c:pt>
                <c:pt idx="113">
                  <c:v>192.16199999999998</c:v>
                </c:pt>
                <c:pt idx="114">
                  <c:v>194.69</c:v>
                </c:pt>
                <c:pt idx="115">
                  <c:v>192.99</c:v>
                </c:pt>
                <c:pt idx="116">
                  <c:v>193.44700000000003</c:v>
                </c:pt>
                <c:pt idx="117">
                  <c:v>196.25199999999998</c:v>
                </c:pt>
                <c:pt idx="118">
                  <c:v>192.21000000000004</c:v>
                </c:pt>
                <c:pt idx="119">
                  <c:v>184.46299999999997</c:v>
                </c:pt>
                <c:pt idx="120">
                  <c:v>185.37699999999998</c:v>
                </c:pt>
                <c:pt idx="121">
                  <c:v>189.84900000000002</c:v>
                </c:pt>
                <c:pt idx="122">
                  <c:v>187.88000000000002</c:v>
                </c:pt>
                <c:pt idx="123">
                  <c:v>190.56700000000001</c:v>
                </c:pt>
                <c:pt idx="124">
                  <c:v>190.34399999999999</c:v>
                </c:pt>
                <c:pt idx="125">
                  <c:v>191.47500000000002</c:v>
                </c:pt>
                <c:pt idx="126">
                  <c:v>190.70700000000002</c:v>
                </c:pt>
                <c:pt idx="127">
                  <c:v>190.14799999999997</c:v>
                </c:pt>
                <c:pt idx="128">
                  <c:v>189.78200000000004</c:v>
                </c:pt>
                <c:pt idx="129">
                  <c:v>187.42699999999999</c:v>
                </c:pt>
                <c:pt idx="130">
                  <c:v>190.52799999999996</c:v>
                </c:pt>
                <c:pt idx="131">
                  <c:v>187.791</c:v>
                </c:pt>
                <c:pt idx="132">
                  <c:v>188.62099999999998</c:v>
                </c:pt>
                <c:pt idx="133">
                  <c:v>187.65299999999999</c:v>
                </c:pt>
                <c:pt idx="134">
                  <c:v>186.44299999999998</c:v>
                </c:pt>
                <c:pt idx="135">
                  <c:v>186.93699999999998</c:v>
                </c:pt>
                <c:pt idx="136">
                  <c:v>187.99</c:v>
                </c:pt>
                <c:pt idx="137">
                  <c:v>185.98599999999999</c:v>
                </c:pt>
                <c:pt idx="138">
                  <c:v>188.05700000000002</c:v>
                </c:pt>
                <c:pt idx="139">
                  <c:v>186.87299999999999</c:v>
                </c:pt>
                <c:pt idx="140">
                  <c:v>188.16399999999999</c:v>
                </c:pt>
                <c:pt idx="141">
                  <c:v>186.02100000000002</c:v>
                </c:pt>
                <c:pt idx="142">
                  <c:v>189.27199999999999</c:v>
                </c:pt>
                <c:pt idx="143">
                  <c:v>193.80500000000001</c:v>
                </c:pt>
                <c:pt idx="144">
                  <c:v>195.58800000000002</c:v>
                </c:pt>
                <c:pt idx="145">
                  <c:v>196.23000000000002</c:v>
                </c:pt>
                <c:pt idx="146">
                  <c:v>192.94299999999998</c:v>
                </c:pt>
                <c:pt idx="147">
                  <c:v>186.49500000000003</c:v>
                </c:pt>
                <c:pt idx="148">
                  <c:v>194.99400000000003</c:v>
                </c:pt>
                <c:pt idx="149">
                  <c:v>195.74699999999999</c:v>
                </c:pt>
                <c:pt idx="150">
                  <c:v>193.08600000000001</c:v>
                </c:pt>
                <c:pt idx="151">
                  <c:v>193.43100000000001</c:v>
                </c:pt>
                <c:pt idx="152">
                  <c:v>198.99100000000004</c:v>
                </c:pt>
                <c:pt idx="153">
                  <c:v>204.37599999999998</c:v>
                </c:pt>
                <c:pt idx="154">
                  <c:v>199.96299999999997</c:v>
                </c:pt>
                <c:pt idx="155">
                  <c:v>197.77700000000002</c:v>
                </c:pt>
                <c:pt idx="156">
                  <c:v>194.828</c:v>
                </c:pt>
                <c:pt idx="157">
                  <c:v>198.447</c:v>
                </c:pt>
                <c:pt idx="158">
                  <c:v>198.58000000000004</c:v>
                </c:pt>
                <c:pt idx="159">
                  <c:v>201.03000000000003</c:v>
                </c:pt>
                <c:pt idx="160">
                  <c:v>197.06500000000003</c:v>
                </c:pt>
                <c:pt idx="161">
                  <c:v>188.505</c:v>
                </c:pt>
                <c:pt idx="162">
                  <c:v>192.76500000000001</c:v>
                </c:pt>
                <c:pt idx="163">
                  <c:v>192.82500000000002</c:v>
                </c:pt>
                <c:pt idx="164">
                  <c:v>192.798</c:v>
                </c:pt>
                <c:pt idx="165">
                  <c:v>191.31899999999999</c:v>
                </c:pt>
                <c:pt idx="166">
                  <c:v>188.50200000000001</c:v>
                </c:pt>
                <c:pt idx="167">
                  <c:v>203.154</c:v>
                </c:pt>
                <c:pt idx="168">
                  <c:v>209.261</c:v>
                </c:pt>
                <c:pt idx="169">
                  <c:v>203.75099999999998</c:v>
                </c:pt>
                <c:pt idx="170">
                  <c:v>202.33799999999999</c:v>
                </c:pt>
                <c:pt idx="171">
                  <c:v>200.95500000000004</c:v>
                </c:pt>
                <c:pt idx="172">
                  <c:v>199.35000000000002</c:v>
                </c:pt>
                <c:pt idx="173">
                  <c:v>209.98999999999998</c:v>
                </c:pt>
                <c:pt idx="174">
                  <c:v>214.774</c:v>
                </c:pt>
                <c:pt idx="175">
                  <c:v>215.02900000000002</c:v>
                </c:pt>
                <c:pt idx="176">
                  <c:v>212.53800000000001</c:v>
                </c:pt>
                <c:pt idx="177">
                  <c:v>210.43900000000002</c:v>
                </c:pt>
                <c:pt idx="178">
                  <c:v>216.81599999999997</c:v>
                </c:pt>
                <c:pt idx="179">
                  <c:v>211.65600000000001</c:v>
                </c:pt>
                <c:pt idx="180">
                  <c:v>210.91300000000001</c:v>
                </c:pt>
                <c:pt idx="181">
                  <c:v>208.44200000000001</c:v>
                </c:pt>
                <c:pt idx="182">
                  <c:v>208.60500000000002</c:v>
                </c:pt>
                <c:pt idx="183">
                  <c:v>203.083</c:v>
                </c:pt>
                <c:pt idx="184">
                  <c:v>210.27900000000002</c:v>
                </c:pt>
                <c:pt idx="185">
                  <c:v>205.67100000000002</c:v>
                </c:pt>
                <c:pt idx="186">
                  <c:v>206.26599999999996</c:v>
                </c:pt>
                <c:pt idx="187">
                  <c:v>200.36800000000002</c:v>
                </c:pt>
                <c:pt idx="188">
                  <c:v>203.941</c:v>
                </c:pt>
                <c:pt idx="189">
                  <c:v>205.16400000000002</c:v>
                </c:pt>
                <c:pt idx="190">
                  <c:v>198.999</c:v>
                </c:pt>
                <c:pt idx="191">
                  <c:v>199.03299999999996</c:v>
                </c:pt>
                <c:pt idx="192">
                  <c:v>209.67399999999998</c:v>
                </c:pt>
                <c:pt idx="193">
                  <c:v>206.33700000000002</c:v>
                </c:pt>
                <c:pt idx="194">
                  <c:v>208.60400000000001</c:v>
                </c:pt>
                <c:pt idx="195">
                  <c:v>203.94199999999998</c:v>
                </c:pt>
                <c:pt idx="196">
                  <c:v>200.74299999999999</c:v>
                </c:pt>
                <c:pt idx="197">
                  <c:v>206.20299999999997</c:v>
                </c:pt>
                <c:pt idx="198">
                  <c:v>200.23100000000002</c:v>
                </c:pt>
                <c:pt idx="199">
                  <c:v>210.34099999999998</c:v>
                </c:pt>
                <c:pt idx="200">
                  <c:v>195.87800000000001</c:v>
                </c:pt>
                <c:pt idx="201">
                  <c:v>192.77200000000002</c:v>
                </c:pt>
                <c:pt idx="202">
                  <c:v>203.56399999999996</c:v>
                </c:pt>
                <c:pt idx="203">
                  <c:v>209.01100000000002</c:v>
                </c:pt>
                <c:pt idx="204">
                  <c:v>216.13300000000001</c:v>
                </c:pt>
                <c:pt idx="205">
                  <c:v>247.64400000000001</c:v>
                </c:pt>
                <c:pt idx="206">
                  <c:v>203.61200000000002</c:v>
                </c:pt>
                <c:pt idx="207">
                  <c:v>209.066</c:v>
                </c:pt>
                <c:pt idx="208">
                  <c:v>215.78500000000003</c:v>
                </c:pt>
                <c:pt idx="209">
                  <c:v>209.34900000000002</c:v>
                </c:pt>
                <c:pt idx="210">
                  <c:v>227.00599999999997</c:v>
                </c:pt>
                <c:pt idx="211">
                  <c:v>222.59000000000003</c:v>
                </c:pt>
                <c:pt idx="212">
                  <c:v>214.53100000000001</c:v>
                </c:pt>
                <c:pt idx="213">
                  <c:v>221.50700000000001</c:v>
                </c:pt>
                <c:pt idx="214">
                  <c:v>222.06900000000002</c:v>
                </c:pt>
                <c:pt idx="215">
                  <c:v>228.13300000000001</c:v>
                </c:pt>
                <c:pt idx="216">
                  <c:v>219.86500000000001</c:v>
                </c:pt>
                <c:pt idx="217">
                  <c:v>217.32599999999996</c:v>
                </c:pt>
                <c:pt idx="218">
                  <c:v>217.90500000000003</c:v>
                </c:pt>
                <c:pt idx="219">
                  <c:v>219.38200000000001</c:v>
                </c:pt>
                <c:pt idx="220">
                  <c:v>232.58199999999999</c:v>
                </c:pt>
                <c:pt idx="221">
                  <c:v>230.178</c:v>
                </c:pt>
                <c:pt idx="222">
                  <c:v>225.85400000000001</c:v>
                </c:pt>
                <c:pt idx="223">
                  <c:v>235.92</c:v>
                </c:pt>
                <c:pt idx="224">
                  <c:v>225.15100000000001</c:v>
                </c:pt>
                <c:pt idx="225">
                  <c:v>210.13000000000002</c:v>
                </c:pt>
                <c:pt idx="226">
                  <c:v>212.67900000000003</c:v>
                </c:pt>
                <c:pt idx="227">
                  <c:v>211.16499999999996</c:v>
                </c:pt>
                <c:pt idx="228">
                  <c:v>220.83500000000001</c:v>
                </c:pt>
                <c:pt idx="229">
                  <c:v>220.54200000000003</c:v>
                </c:pt>
                <c:pt idx="230">
                  <c:v>235.81299999999999</c:v>
                </c:pt>
                <c:pt idx="231">
                  <c:v>226.13799999999998</c:v>
                </c:pt>
                <c:pt idx="232">
                  <c:v>226.79900000000001</c:v>
                </c:pt>
                <c:pt idx="233">
                  <c:v>196.44200000000001</c:v>
                </c:pt>
                <c:pt idx="234">
                  <c:v>205.03300000000002</c:v>
                </c:pt>
                <c:pt idx="235">
                  <c:v>211.34399999999999</c:v>
                </c:pt>
                <c:pt idx="236">
                  <c:v>210.23600000000002</c:v>
                </c:pt>
                <c:pt idx="237">
                  <c:v>196.625</c:v>
                </c:pt>
                <c:pt idx="238">
                  <c:v>215.23099999999999</c:v>
                </c:pt>
                <c:pt idx="239">
                  <c:v>213.55199999999999</c:v>
                </c:pt>
                <c:pt idx="240">
                  <c:v>224.93899999999999</c:v>
                </c:pt>
                <c:pt idx="241">
                  <c:v>218.44299999999998</c:v>
                </c:pt>
                <c:pt idx="242">
                  <c:v>205.36500000000001</c:v>
                </c:pt>
                <c:pt idx="243">
                  <c:v>194.82099999999997</c:v>
                </c:pt>
                <c:pt idx="244">
                  <c:v>196.60099999999997</c:v>
                </c:pt>
                <c:pt idx="245">
                  <c:v>177.161</c:v>
                </c:pt>
                <c:pt idx="246">
                  <c:v>180.964</c:v>
                </c:pt>
                <c:pt idx="247">
                  <c:v>192.64100000000002</c:v>
                </c:pt>
                <c:pt idx="248">
                  <c:v>188.93499999999997</c:v>
                </c:pt>
                <c:pt idx="249">
                  <c:v>189.482</c:v>
                </c:pt>
                <c:pt idx="250">
                  <c:v>200.30100000000002</c:v>
                </c:pt>
                <c:pt idx="251">
                  <c:v>193.988</c:v>
                </c:pt>
                <c:pt idx="252">
                  <c:v>178.91799999999998</c:v>
                </c:pt>
                <c:pt idx="253">
                  <c:v>171.23</c:v>
                </c:pt>
                <c:pt idx="254">
                  <c:v>187.63900000000001</c:v>
                </c:pt>
                <c:pt idx="255">
                  <c:v>194.71699999999998</c:v>
                </c:pt>
                <c:pt idx="256">
                  <c:v>187.86299999999997</c:v>
                </c:pt>
                <c:pt idx="257">
                  <c:v>182.47899999999998</c:v>
                </c:pt>
                <c:pt idx="258">
                  <c:v>195.36999999999998</c:v>
                </c:pt>
                <c:pt idx="259">
                  <c:v>192.29899999999998</c:v>
                </c:pt>
                <c:pt idx="260">
                  <c:v>191.18700000000001</c:v>
                </c:pt>
                <c:pt idx="261">
                  <c:v>190.52400000000003</c:v>
                </c:pt>
                <c:pt idx="262">
                  <c:v>187.08900000000003</c:v>
                </c:pt>
                <c:pt idx="263">
                  <c:v>187.04000000000002</c:v>
                </c:pt>
                <c:pt idx="264">
                  <c:v>186.40899999999999</c:v>
                </c:pt>
                <c:pt idx="265">
                  <c:v>194.59799999999998</c:v>
                </c:pt>
                <c:pt idx="266">
                  <c:v>200.44300000000004</c:v>
                </c:pt>
                <c:pt idx="267">
                  <c:v>202.22</c:v>
                </c:pt>
                <c:pt idx="268">
                  <c:v>192.41699999999997</c:v>
                </c:pt>
                <c:pt idx="269">
                  <c:v>188.85199999999998</c:v>
                </c:pt>
                <c:pt idx="270">
                  <c:v>189.07700000000003</c:v>
                </c:pt>
                <c:pt idx="271">
                  <c:v>185.023</c:v>
                </c:pt>
                <c:pt idx="272">
                  <c:v>213.07400000000001</c:v>
                </c:pt>
                <c:pt idx="273">
                  <c:v>215.82400000000001</c:v>
                </c:pt>
                <c:pt idx="274">
                  <c:v>207.37699999999998</c:v>
                </c:pt>
                <c:pt idx="275">
                  <c:v>212.40900000000002</c:v>
                </c:pt>
                <c:pt idx="276">
                  <c:v>207.82200000000003</c:v>
                </c:pt>
                <c:pt idx="277">
                  <c:v>201.11700000000002</c:v>
                </c:pt>
                <c:pt idx="278">
                  <c:v>178.92800000000003</c:v>
                </c:pt>
                <c:pt idx="279">
                  <c:v>176.88000000000002</c:v>
                </c:pt>
                <c:pt idx="280">
                  <c:v>188.08</c:v>
                </c:pt>
                <c:pt idx="281">
                  <c:v>177.69500000000002</c:v>
                </c:pt>
                <c:pt idx="282">
                  <c:v>180.69200000000004</c:v>
                </c:pt>
                <c:pt idx="283">
                  <c:v>169.65500000000003</c:v>
                </c:pt>
                <c:pt idx="284">
                  <c:v>171.7</c:v>
                </c:pt>
                <c:pt idx="285">
                  <c:v>160.57299999999998</c:v>
                </c:pt>
                <c:pt idx="286">
                  <c:v>169.45699999999999</c:v>
                </c:pt>
                <c:pt idx="287">
                  <c:v>175.15199999999999</c:v>
                </c:pt>
                <c:pt idx="288">
                  <c:v>181.59</c:v>
                </c:pt>
                <c:pt idx="289">
                  <c:v>179.27199999999999</c:v>
                </c:pt>
                <c:pt idx="290">
                  <c:v>187.82600000000002</c:v>
                </c:pt>
                <c:pt idx="291">
                  <c:v>172.46299999999997</c:v>
                </c:pt>
                <c:pt idx="292">
                  <c:v>159.19400000000002</c:v>
                </c:pt>
                <c:pt idx="293">
                  <c:v>146.82499999999996</c:v>
                </c:pt>
                <c:pt idx="294">
                  <c:v>161.17900000000003</c:v>
                </c:pt>
                <c:pt idx="295">
                  <c:v>142.70099999999999</c:v>
                </c:pt>
                <c:pt idx="296">
                  <c:v>143.386</c:v>
                </c:pt>
                <c:pt idx="297">
                  <c:v>152.46799999999999</c:v>
                </c:pt>
                <c:pt idx="298">
                  <c:v>171.554</c:v>
                </c:pt>
                <c:pt idx="299">
                  <c:v>173.57800000000003</c:v>
                </c:pt>
                <c:pt idx="300">
                  <c:v>184.71000000000004</c:v>
                </c:pt>
                <c:pt idx="301">
                  <c:v>175.65700000000001</c:v>
                </c:pt>
                <c:pt idx="302">
                  <c:v>173.41799999999998</c:v>
                </c:pt>
                <c:pt idx="303">
                  <c:v>169.80599999999998</c:v>
                </c:pt>
                <c:pt idx="304">
                  <c:v>154.16299999999998</c:v>
                </c:pt>
                <c:pt idx="305">
                  <c:v>171.34200000000001</c:v>
                </c:pt>
                <c:pt idx="306">
                  <c:v>171.70199999999997</c:v>
                </c:pt>
                <c:pt idx="307">
                  <c:v>164.78100000000001</c:v>
                </c:pt>
                <c:pt idx="308">
                  <c:v>164.73999999999998</c:v>
                </c:pt>
                <c:pt idx="309">
                  <c:v>175.18499999999997</c:v>
                </c:pt>
                <c:pt idx="310">
                  <c:v>180.10399999999998</c:v>
                </c:pt>
                <c:pt idx="311">
                  <c:v>185.97099999999998</c:v>
                </c:pt>
                <c:pt idx="312">
                  <c:v>170.42099999999996</c:v>
                </c:pt>
                <c:pt idx="313">
                  <c:v>160.346</c:v>
                </c:pt>
                <c:pt idx="314">
                  <c:v>153.773</c:v>
                </c:pt>
                <c:pt idx="315">
                  <c:v>145.59300000000002</c:v>
                </c:pt>
                <c:pt idx="316">
                  <c:v>158.72</c:v>
                </c:pt>
                <c:pt idx="317">
                  <c:v>156.69300000000001</c:v>
                </c:pt>
                <c:pt idx="318">
                  <c:v>164.35600000000002</c:v>
                </c:pt>
                <c:pt idx="319">
                  <c:v>163.38899999999998</c:v>
                </c:pt>
                <c:pt idx="320">
                  <c:v>184.49900000000002</c:v>
                </c:pt>
                <c:pt idx="321">
                  <c:v>168.27099999999999</c:v>
                </c:pt>
                <c:pt idx="322">
                  <c:v>166.65899999999999</c:v>
                </c:pt>
                <c:pt idx="323">
                  <c:v>160.72699999999998</c:v>
                </c:pt>
                <c:pt idx="324">
                  <c:v>158.054</c:v>
                </c:pt>
                <c:pt idx="325">
                  <c:v>140.45200000000003</c:v>
                </c:pt>
                <c:pt idx="326">
                  <c:v>145.602</c:v>
                </c:pt>
                <c:pt idx="327">
                  <c:v>140.98200000000003</c:v>
                </c:pt>
                <c:pt idx="328">
                  <c:v>137.71799999999999</c:v>
                </c:pt>
                <c:pt idx="329">
                  <c:v>167.18899999999999</c:v>
                </c:pt>
                <c:pt idx="330">
                  <c:v>159.703</c:v>
                </c:pt>
                <c:pt idx="331">
                  <c:v>146.65299999999999</c:v>
                </c:pt>
                <c:pt idx="332">
                  <c:v>164.655</c:v>
                </c:pt>
                <c:pt idx="333">
                  <c:v>158.279</c:v>
                </c:pt>
                <c:pt idx="334">
                  <c:v>157.67699999999996</c:v>
                </c:pt>
                <c:pt idx="335">
                  <c:v>144.35899999999998</c:v>
                </c:pt>
                <c:pt idx="336">
                  <c:v>131.58899999999997</c:v>
                </c:pt>
                <c:pt idx="337">
                  <c:v>124.357</c:v>
                </c:pt>
                <c:pt idx="338">
                  <c:v>122.62999999999997</c:v>
                </c:pt>
                <c:pt idx="339">
                  <c:v>127.54300000000001</c:v>
                </c:pt>
                <c:pt idx="340">
                  <c:v>125.56600000000003</c:v>
                </c:pt>
                <c:pt idx="341">
                  <c:v>121.79499999999999</c:v>
                </c:pt>
                <c:pt idx="342">
                  <c:v>137.03100000000001</c:v>
                </c:pt>
                <c:pt idx="343">
                  <c:v>143.94499999999996</c:v>
                </c:pt>
                <c:pt idx="344">
                  <c:v>133.83099999999996</c:v>
                </c:pt>
                <c:pt idx="345">
                  <c:v>119.41699999999997</c:v>
                </c:pt>
                <c:pt idx="346">
                  <c:v>101.79900000000004</c:v>
                </c:pt>
                <c:pt idx="347">
                  <c:v>96.512</c:v>
                </c:pt>
                <c:pt idx="348">
                  <c:v>104.93600000000004</c:v>
                </c:pt>
                <c:pt idx="349">
                  <c:v>107.68899999999996</c:v>
                </c:pt>
                <c:pt idx="350">
                  <c:v>108.93100000000004</c:v>
                </c:pt>
                <c:pt idx="351">
                  <c:v>98.97399999999999</c:v>
                </c:pt>
                <c:pt idx="352">
                  <c:v>102.05900000000003</c:v>
                </c:pt>
                <c:pt idx="353">
                  <c:v>110.28899999999999</c:v>
                </c:pt>
                <c:pt idx="354">
                  <c:v>107.197</c:v>
                </c:pt>
                <c:pt idx="355">
                  <c:v>86.137</c:v>
                </c:pt>
                <c:pt idx="356">
                  <c:v>76.725000000000023</c:v>
                </c:pt>
                <c:pt idx="357">
                  <c:v>77.216999999999985</c:v>
                </c:pt>
                <c:pt idx="358">
                  <c:v>92.44599999999997</c:v>
                </c:pt>
                <c:pt idx="359">
                  <c:v>95.128000000000043</c:v>
                </c:pt>
                <c:pt idx="360">
                  <c:v>86.802999999999997</c:v>
                </c:pt>
                <c:pt idx="361">
                  <c:v>91.545000000000016</c:v>
                </c:pt>
                <c:pt idx="362">
                  <c:v>101.85199999999998</c:v>
                </c:pt>
                <c:pt idx="363">
                  <c:v>87.882000000000005</c:v>
                </c:pt>
                <c:pt idx="364">
                  <c:v>83.081999999999994</c:v>
                </c:pt>
                <c:pt idx="365">
                  <c:v>86.411000000000001</c:v>
                </c:pt>
                <c:pt idx="366">
                  <c:v>92.963999999999999</c:v>
                </c:pt>
                <c:pt idx="367">
                  <c:v>86.776999999999987</c:v>
                </c:pt>
                <c:pt idx="368">
                  <c:v>85.489000000000033</c:v>
                </c:pt>
                <c:pt idx="369">
                  <c:v>83.40300000000002</c:v>
                </c:pt>
                <c:pt idx="370">
                  <c:v>96.296000000000049</c:v>
                </c:pt>
                <c:pt idx="371">
                  <c:v>103.23700000000002</c:v>
                </c:pt>
                <c:pt idx="372">
                  <c:v>84.757000000000005</c:v>
                </c:pt>
                <c:pt idx="373">
                  <c:v>105.44100000000003</c:v>
                </c:pt>
                <c:pt idx="374">
                  <c:v>93.444999999999993</c:v>
                </c:pt>
                <c:pt idx="375">
                  <c:v>78.328000000000031</c:v>
                </c:pt>
                <c:pt idx="376">
                  <c:v>103.07500000000005</c:v>
                </c:pt>
                <c:pt idx="377">
                  <c:v>87.189000000000021</c:v>
                </c:pt>
                <c:pt idx="378">
                  <c:v>114.53900000000004</c:v>
                </c:pt>
                <c:pt idx="379">
                  <c:v>85.889999999999986</c:v>
                </c:pt>
                <c:pt idx="380">
                  <c:v>70.863</c:v>
                </c:pt>
                <c:pt idx="381">
                  <c:v>64.288000000000011</c:v>
                </c:pt>
                <c:pt idx="382">
                  <c:v>47.927000000000021</c:v>
                </c:pt>
                <c:pt idx="383">
                  <c:v>61.014999999999986</c:v>
                </c:pt>
                <c:pt idx="384">
                  <c:v>80.490000000000009</c:v>
                </c:pt>
                <c:pt idx="385">
                  <c:v>77.528999999999996</c:v>
                </c:pt>
                <c:pt idx="386">
                  <c:v>74.865999999999985</c:v>
                </c:pt>
                <c:pt idx="387">
                  <c:v>80.322999999999979</c:v>
                </c:pt>
                <c:pt idx="388">
                  <c:v>78.353000000000009</c:v>
                </c:pt>
                <c:pt idx="389">
                  <c:v>79.523000000000025</c:v>
                </c:pt>
                <c:pt idx="390">
                  <c:v>81.961000000000013</c:v>
                </c:pt>
                <c:pt idx="391">
                  <c:v>81.615000000000009</c:v>
                </c:pt>
                <c:pt idx="392">
                  <c:v>86.863</c:v>
                </c:pt>
                <c:pt idx="393">
                  <c:v>88.610000000000014</c:v>
                </c:pt>
                <c:pt idx="394">
                  <c:v>104.86599999999999</c:v>
                </c:pt>
                <c:pt idx="395">
                  <c:v>93.971000000000004</c:v>
                </c:pt>
                <c:pt idx="396">
                  <c:v>70.408999999999992</c:v>
                </c:pt>
                <c:pt idx="397">
                  <c:v>59.807999999999993</c:v>
                </c:pt>
                <c:pt idx="398">
                  <c:v>70.278999999999996</c:v>
                </c:pt>
                <c:pt idx="399">
                  <c:v>65.662000000000035</c:v>
                </c:pt>
                <c:pt idx="400">
                  <c:v>71.899000000000001</c:v>
                </c:pt>
                <c:pt idx="401">
                  <c:v>84.997000000000014</c:v>
                </c:pt>
                <c:pt idx="402">
                  <c:v>114.89100000000002</c:v>
                </c:pt>
                <c:pt idx="403">
                  <c:v>85.872000000000014</c:v>
                </c:pt>
                <c:pt idx="404">
                  <c:v>91.420000000000016</c:v>
                </c:pt>
                <c:pt idx="405">
                  <c:v>94.876999999999953</c:v>
                </c:pt>
                <c:pt idx="406">
                  <c:v>95.574000000000012</c:v>
                </c:pt>
                <c:pt idx="407">
                  <c:v>103.39400000000001</c:v>
                </c:pt>
                <c:pt idx="408">
                  <c:v>95.982000000000028</c:v>
                </c:pt>
                <c:pt idx="409">
                  <c:v>94.72199999999998</c:v>
                </c:pt>
                <c:pt idx="410">
                  <c:v>104.35199999999998</c:v>
                </c:pt>
                <c:pt idx="411">
                  <c:v>77.821000000000026</c:v>
                </c:pt>
                <c:pt idx="412">
                  <c:v>94.596000000000004</c:v>
                </c:pt>
                <c:pt idx="413">
                  <c:v>98.680999999999983</c:v>
                </c:pt>
                <c:pt idx="414">
                  <c:v>93.776999999999987</c:v>
                </c:pt>
                <c:pt idx="415">
                  <c:v>95.820000000000022</c:v>
                </c:pt>
                <c:pt idx="416">
                  <c:v>98.224999999999994</c:v>
                </c:pt>
                <c:pt idx="417">
                  <c:v>81.699999999999989</c:v>
                </c:pt>
                <c:pt idx="418">
                  <c:v>98.667000000000002</c:v>
                </c:pt>
                <c:pt idx="419">
                  <c:v>114.036</c:v>
                </c:pt>
                <c:pt idx="420">
                  <c:v>111.18300000000002</c:v>
                </c:pt>
                <c:pt idx="421">
                  <c:v>106.82500000000002</c:v>
                </c:pt>
                <c:pt idx="422">
                  <c:v>108.75700000000001</c:v>
                </c:pt>
                <c:pt idx="423">
                  <c:v>115.23800000000003</c:v>
                </c:pt>
                <c:pt idx="424">
                  <c:v>123.00400000000002</c:v>
                </c:pt>
                <c:pt idx="425">
                  <c:v>112.447</c:v>
                </c:pt>
                <c:pt idx="426">
                  <c:v>120.78699999999998</c:v>
                </c:pt>
                <c:pt idx="427">
                  <c:v>124.01600000000002</c:v>
                </c:pt>
                <c:pt idx="428">
                  <c:v>89.729999999999961</c:v>
                </c:pt>
                <c:pt idx="429">
                  <c:v>103.00200000000004</c:v>
                </c:pt>
                <c:pt idx="430">
                  <c:v>99.520999999999987</c:v>
                </c:pt>
                <c:pt idx="431">
                  <c:v>110.785</c:v>
                </c:pt>
                <c:pt idx="432">
                  <c:v>120.30800000000002</c:v>
                </c:pt>
                <c:pt idx="433">
                  <c:v>108.66700000000003</c:v>
                </c:pt>
                <c:pt idx="434">
                  <c:v>117.303</c:v>
                </c:pt>
                <c:pt idx="435">
                  <c:v>119.61399999999998</c:v>
                </c:pt>
                <c:pt idx="436">
                  <c:v>113.66599999999997</c:v>
                </c:pt>
                <c:pt idx="437">
                  <c:v>117.10400000000001</c:v>
                </c:pt>
                <c:pt idx="438">
                  <c:v>120.94200000000001</c:v>
                </c:pt>
                <c:pt idx="439">
                  <c:v>109.67099999999999</c:v>
                </c:pt>
                <c:pt idx="440">
                  <c:v>130.58600000000001</c:v>
                </c:pt>
                <c:pt idx="441">
                  <c:v>129.89899999999997</c:v>
                </c:pt>
                <c:pt idx="442">
                  <c:v>125.91300000000001</c:v>
                </c:pt>
                <c:pt idx="443">
                  <c:v>128.78900000000002</c:v>
                </c:pt>
                <c:pt idx="444">
                  <c:v>130.85300000000001</c:v>
                </c:pt>
                <c:pt idx="445">
                  <c:v>134.846</c:v>
                </c:pt>
                <c:pt idx="446">
                  <c:v>130.07900000000001</c:v>
                </c:pt>
                <c:pt idx="447">
                  <c:v>137.45699999999999</c:v>
                </c:pt>
                <c:pt idx="448">
                  <c:v>129.489</c:v>
                </c:pt>
                <c:pt idx="449">
                  <c:v>135.74699999999999</c:v>
                </c:pt>
                <c:pt idx="450">
                  <c:v>135.59899999999999</c:v>
                </c:pt>
                <c:pt idx="451">
                  <c:v>125.071</c:v>
                </c:pt>
                <c:pt idx="452">
                  <c:v>127.00200000000001</c:v>
                </c:pt>
                <c:pt idx="453">
                  <c:v>131.9</c:v>
                </c:pt>
                <c:pt idx="454">
                  <c:v>129.42399999999998</c:v>
                </c:pt>
                <c:pt idx="455">
                  <c:v>131.39400000000001</c:v>
                </c:pt>
                <c:pt idx="456">
                  <c:v>132.82400000000001</c:v>
                </c:pt>
                <c:pt idx="457">
                  <c:v>132.14399999999998</c:v>
                </c:pt>
                <c:pt idx="458">
                  <c:v>139.46699999999998</c:v>
                </c:pt>
                <c:pt idx="459">
                  <c:v>136.85900000000004</c:v>
                </c:pt>
                <c:pt idx="460">
                  <c:v>129.41300000000001</c:v>
                </c:pt>
                <c:pt idx="461">
                  <c:v>138.30100000000002</c:v>
                </c:pt>
                <c:pt idx="462">
                  <c:v>141.03700000000001</c:v>
                </c:pt>
                <c:pt idx="463">
                  <c:v>136.14599999999999</c:v>
                </c:pt>
                <c:pt idx="464">
                  <c:v>121.73999999999998</c:v>
                </c:pt>
                <c:pt idx="465">
                  <c:v>121.376</c:v>
                </c:pt>
                <c:pt idx="466">
                  <c:v>122.715</c:v>
                </c:pt>
                <c:pt idx="467">
                  <c:v>121.72200000000001</c:v>
                </c:pt>
                <c:pt idx="468">
                  <c:v>121.88099999999997</c:v>
                </c:pt>
                <c:pt idx="469">
                  <c:v>125.249</c:v>
                </c:pt>
                <c:pt idx="470">
                  <c:v>135.63499999999996</c:v>
                </c:pt>
                <c:pt idx="471">
                  <c:v>136.97100000000003</c:v>
                </c:pt>
                <c:pt idx="472">
                  <c:v>137.14800000000002</c:v>
                </c:pt>
                <c:pt idx="473">
                  <c:v>137.25500000000002</c:v>
                </c:pt>
                <c:pt idx="474">
                  <c:v>135.79399999999998</c:v>
                </c:pt>
                <c:pt idx="475">
                  <c:v>138.48599999999999</c:v>
                </c:pt>
                <c:pt idx="476">
                  <c:v>145.30500000000001</c:v>
                </c:pt>
                <c:pt idx="477">
                  <c:v>137.12700000000001</c:v>
                </c:pt>
                <c:pt idx="478">
                  <c:v>136.88800000000001</c:v>
                </c:pt>
                <c:pt idx="479">
                  <c:v>137.19899999999998</c:v>
                </c:pt>
                <c:pt idx="480">
                  <c:v>132.93699999999998</c:v>
                </c:pt>
                <c:pt idx="481">
                  <c:v>146.37799999999999</c:v>
                </c:pt>
                <c:pt idx="482">
                  <c:v>143.29500000000002</c:v>
                </c:pt>
                <c:pt idx="483">
                  <c:v>138.874</c:v>
                </c:pt>
                <c:pt idx="484">
                  <c:v>145.38899999999998</c:v>
                </c:pt>
                <c:pt idx="485">
                  <c:v>145.13300000000004</c:v>
                </c:pt>
                <c:pt idx="486">
                  <c:v>152.40299999999999</c:v>
                </c:pt>
                <c:pt idx="487">
                  <c:v>148.11000000000001</c:v>
                </c:pt>
                <c:pt idx="488">
                  <c:v>146.93100000000001</c:v>
                </c:pt>
                <c:pt idx="489">
                  <c:v>140.73400000000001</c:v>
                </c:pt>
                <c:pt idx="490">
                  <c:v>156.45499999999998</c:v>
                </c:pt>
                <c:pt idx="491">
                  <c:v>154.22800000000001</c:v>
                </c:pt>
                <c:pt idx="492">
                  <c:v>152.60900000000001</c:v>
                </c:pt>
                <c:pt idx="493">
                  <c:v>154.73000000000002</c:v>
                </c:pt>
                <c:pt idx="494">
                  <c:v>174.91099999999997</c:v>
                </c:pt>
                <c:pt idx="495">
                  <c:v>148.095</c:v>
                </c:pt>
                <c:pt idx="496">
                  <c:v>147.70800000000003</c:v>
                </c:pt>
                <c:pt idx="497">
                  <c:v>146.23100000000002</c:v>
                </c:pt>
                <c:pt idx="498">
                  <c:v>145.83100000000002</c:v>
                </c:pt>
                <c:pt idx="499">
                  <c:v>149.364</c:v>
                </c:pt>
                <c:pt idx="500">
                  <c:v>150.27999999999997</c:v>
                </c:pt>
                <c:pt idx="501">
                  <c:v>146.32799999999997</c:v>
                </c:pt>
                <c:pt idx="502">
                  <c:v>148.72199999999998</c:v>
                </c:pt>
                <c:pt idx="503">
                  <c:v>148.947</c:v>
                </c:pt>
                <c:pt idx="504">
                  <c:v>147.80199999999999</c:v>
                </c:pt>
                <c:pt idx="505">
                  <c:v>132.96900000000002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705-4B1B-94F7-2491877F4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998083054130899E-2"/>
          <c:y val="0.11834319526627218"/>
          <c:w val="0.90236301613006831"/>
          <c:h val="0.8032180296989504"/>
        </c:manualLayout>
      </c:layout>
      <c:scatterChart>
        <c:scatterStyle val="lineMarker"/>
        <c:varyColors val="0"/>
        <c:ser>
          <c:idx val="0"/>
          <c:order val="0"/>
          <c:tx>
            <c:strRef>
              <c:f>vw!$F$31</c:f>
              <c:strCache>
                <c:ptCount val="1"/>
                <c:pt idx="0">
                  <c:v>06/07/2020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vw!$F$32:$F$40</c:f>
              <c:numCache>
                <c:formatCode>0</c:formatCode>
                <c:ptCount val="9"/>
                <c:pt idx="0">
                  <c:v>397.714</c:v>
                </c:pt>
                <c:pt idx="1">
                  <c:v>415.07799999999997</c:v>
                </c:pt>
                <c:pt idx="2">
                  <c:v>403.10899999999998</c:v>
                </c:pt>
                <c:pt idx="3">
                  <c:v>394.00900000000001</c:v>
                </c:pt>
                <c:pt idx="4">
                  <c:v>384.43599999999998</c:v>
                </c:pt>
                <c:pt idx="5">
                  <c:v>347.54599999999999</c:v>
                </c:pt>
                <c:pt idx="6">
                  <c:v>363.68200000000002</c:v>
                </c:pt>
                <c:pt idx="7">
                  <c:v>359.93099999999998</c:v>
                </c:pt>
                <c:pt idx="8">
                  <c:v>215.30099999999999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4-49BC-9114-8EC67C2F02D3}"/>
            </c:ext>
          </c:extLst>
        </c:ser>
        <c:ser>
          <c:idx val="1"/>
          <c:order val="1"/>
          <c:tx>
            <c:strRef>
              <c:f>vw!$S$31</c:f>
              <c:strCache>
                <c:ptCount val="1"/>
                <c:pt idx="0">
                  <c:v>04/06/2020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vw!$S$32:$S$40</c:f>
              <c:numCache>
                <c:formatCode>0</c:formatCode>
                <c:ptCount val="9"/>
                <c:pt idx="0">
                  <c:v>377.46600000000001</c:v>
                </c:pt>
                <c:pt idx="1">
                  <c:v>387.685</c:v>
                </c:pt>
                <c:pt idx="2">
                  <c:v>383.82299999999998</c:v>
                </c:pt>
                <c:pt idx="3">
                  <c:v>383.5</c:v>
                </c:pt>
                <c:pt idx="4">
                  <c:v>368.339</c:v>
                </c:pt>
                <c:pt idx="5">
                  <c:v>307.74900000000002</c:v>
                </c:pt>
                <c:pt idx="6">
                  <c:v>319.601</c:v>
                </c:pt>
                <c:pt idx="7">
                  <c:v>301.75200000000001</c:v>
                </c:pt>
                <c:pt idx="8">
                  <c:v>217.30500000000001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74-49BC-9114-8EC67C2F02D3}"/>
            </c:ext>
          </c:extLst>
        </c:ser>
        <c:ser>
          <c:idx val="2"/>
          <c:order val="2"/>
          <c:tx>
            <c:strRef>
              <c:f>vw!$AI$31</c:f>
              <c:strCache>
                <c:ptCount val="1"/>
                <c:pt idx="0">
                  <c:v>12/05/2020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vw!$AI$32:$AI$40</c:f>
              <c:numCache>
                <c:formatCode>0</c:formatCode>
                <c:ptCount val="9"/>
                <c:pt idx="0">
                  <c:v>402.81</c:v>
                </c:pt>
                <c:pt idx="1">
                  <c:v>450.30500000000001</c:v>
                </c:pt>
                <c:pt idx="2">
                  <c:v>452.33100000000002</c:v>
                </c:pt>
                <c:pt idx="3">
                  <c:v>426.57299999999998</c:v>
                </c:pt>
                <c:pt idx="4">
                  <c:v>429.14800000000002</c:v>
                </c:pt>
                <c:pt idx="5">
                  <c:v>386.84399999999999</c:v>
                </c:pt>
                <c:pt idx="6">
                  <c:v>407.52499999999998</c:v>
                </c:pt>
                <c:pt idx="7">
                  <c:v>388.851</c:v>
                </c:pt>
                <c:pt idx="8">
                  <c:v>523.58100000000002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74-49BC-9114-8EC67C2F0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(tkr)'!$B$32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44015</c:v>
                </c:pt>
                <c:pt idx="2">
                  <c:v>44014</c:v>
                </c:pt>
                <c:pt idx="3">
                  <c:v>44013</c:v>
                </c:pt>
                <c:pt idx="4">
                  <c:v>44012</c:v>
                </c:pt>
                <c:pt idx="5">
                  <c:v>44011</c:v>
                </c:pt>
                <c:pt idx="6">
                  <c:v>44008</c:v>
                </c:pt>
                <c:pt idx="7">
                  <c:v>44007</c:v>
                </c:pt>
                <c:pt idx="8">
                  <c:v>44006</c:v>
                </c:pt>
                <c:pt idx="9">
                  <c:v>44005</c:v>
                </c:pt>
                <c:pt idx="10">
                  <c:v>44004</c:v>
                </c:pt>
                <c:pt idx="11">
                  <c:v>44001</c:v>
                </c:pt>
                <c:pt idx="12">
                  <c:v>44000</c:v>
                </c:pt>
                <c:pt idx="13">
                  <c:v>43999</c:v>
                </c:pt>
                <c:pt idx="14">
                  <c:v>43998</c:v>
                </c:pt>
                <c:pt idx="15">
                  <c:v>43997</c:v>
                </c:pt>
                <c:pt idx="16">
                  <c:v>43994</c:v>
                </c:pt>
                <c:pt idx="17">
                  <c:v>43993</c:v>
                </c:pt>
                <c:pt idx="18">
                  <c:v>43992</c:v>
                </c:pt>
                <c:pt idx="19">
                  <c:v>43991</c:v>
                </c:pt>
                <c:pt idx="20">
                  <c:v>43990</c:v>
                </c:pt>
                <c:pt idx="21">
                  <c:v>43987</c:v>
                </c:pt>
                <c:pt idx="22">
                  <c:v>43986</c:v>
                </c:pt>
                <c:pt idx="23">
                  <c:v>43985</c:v>
                </c:pt>
                <c:pt idx="24">
                  <c:v>43984</c:v>
                </c:pt>
                <c:pt idx="25">
                  <c:v>43983</c:v>
                </c:pt>
                <c:pt idx="26">
                  <c:v>43980</c:v>
                </c:pt>
                <c:pt idx="27">
                  <c:v>43979</c:v>
                </c:pt>
                <c:pt idx="28">
                  <c:v>43978</c:v>
                </c:pt>
                <c:pt idx="29">
                  <c:v>43977</c:v>
                </c:pt>
                <c:pt idx="30">
                  <c:v>43973</c:v>
                </c:pt>
                <c:pt idx="31">
                  <c:v>43972</c:v>
                </c:pt>
                <c:pt idx="32">
                  <c:v>43971</c:v>
                </c:pt>
                <c:pt idx="33">
                  <c:v>43970</c:v>
                </c:pt>
                <c:pt idx="34">
                  <c:v>43969</c:v>
                </c:pt>
                <c:pt idx="35">
                  <c:v>43966</c:v>
                </c:pt>
                <c:pt idx="36">
                  <c:v>43965</c:v>
                </c:pt>
                <c:pt idx="37">
                  <c:v>43964</c:v>
                </c:pt>
                <c:pt idx="38">
                  <c:v>43963</c:v>
                </c:pt>
                <c:pt idx="39">
                  <c:v>43962</c:v>
                </c:pt>
                <c:pt idx="40">
                  <c:v>43958</c:v>
                </c:pt>
                <c:pt idx="41">
                  <c:v>43957</c:v>
                </c:pt>
                <c:pt idx="42">
                  <c:v>43956</c:v>
                </c:pt>
                <c:pt idx="43">
                  <c:v>43955</c:v>
                </c:pt>
                <c:pt idx="44">
                  <c:v>43952</c:v>
                </c:pt>
                <c:pt idx="45">
                  <c:v>43951</c:v>
                </c:pt>
                <c:pt idx="46">
                  <c:v>43950</c:v>
                </c:pt>
                <c:pt idx="47">
                  <c:v>43949</c:v>
                </c:pt>
                <c:pt idx="48">
                  <c:v>43948</c:v>
                </c:pt>
                <c:pt idx="49">
                  <c:v>43945</c:v>
                </c:pt>
                <c:pt idx="50">
                  <c:v>43944</c:v>
                </c:pt>
                <c:pt idx="51">
                  <c:v>43943</c:v>
                </c:pt>
                <c:pt idx="52">
                  <c:v>43942</c:v>
                </c:pt>
                <c:pt idx="53">
                  <c:v>43941</c:v>
                </c:pt>
                <c:pt idx="54">
                  <c:v>43938</c:v>
                </c:pt>
                <c:pt idx="55">
                  <c:v>43937</c:v>
                </c:pt>
                <c:pt idx="56">
                  <c:v>43936</c:v>
                </c:pt>
                <c:pt idx="57">
                  <c:v>43935</c:v>
                </c:pt>
                <c:pt idx="58">
                  <c:v>43930</c:v>
                </c:pt>
                <c:pt idx="59">
                  <c:v>43929</c:v>
                </c:pt>
                <c:pt idx="60">
                  <c:v>43928</c:v>
                </c:pt>
                <c:pt idx="61">
                  <c:v>43927</c:v>
                </c:pt>
                <c:pt idx="62">
                  <c:v>43924</c:v>
                </c:pt>
                <c:pt idx="63">
                  <c:v>43923</c:v>
                </c:pt>
                <c:pt idx="64">
                  <c:v>43922</c:v>
                </c:pt>
                <c:pt idx="65">
                  <c:v>43921</c:v>
                </c:pt>
                <c:pt idx="66">
                  <c:v>43920</c:v>
                </c:pt>
                <c:pt idx="67">
                  <c:v>43917</c:v>
                </c:pt>
                <c:pt idx="68">
                  <c:v>43916</c:v>
                </c:pt>
                <c:pt idx="69">
                  <c:v>43915</c:v>
                </c:pt>
                <c:pt idx="70">
                  <c:v>43914</c:v>
                </c:pt>
                <c:pt idx="71">
                  <c:v>43913</c:v>
                </c:pt>
                <c:pt idx="72">
                  <c:v>43910</c:v>
                </c:pt>
                <c:pt idx="73">
                  <c:v>43909</c:v>
                </c:pt>
                <c:pt idx="74">
                  <c:v>43908</c:v>
                </c:pt>
                <c:pt idx="75">
                  <c:v>43907</c:v>
                </c:pt>
                <c:pt idx="76">
                  <c:v>43906</c:v>
                </c:pt>
                <c:pt idx="77">
                  <c:v>43903</c:v>
                </c:pt>
                <c:pt idx="78">
                  <c:v>43902</c:v>
                </c:pt>
                <c:pt idx="79">
                  <c:v>43901</c:v>
                </c:pt>
                <c:pt idx="80">
                  <c:v>43900</c:v>
                </c:pt>
                <c:pt idx="81">
                  <c:v>43899</c:v>
                </c:pt>
                <c:pt idx="82">
                  <c:v>43896</c:v>
                </c:pt>
                <c:pt idx="83">
                  <c:v>43895</c:v>
                </c:pt>
                <c:pt idx="84">
                  <c:v>43894</c:v>
                </c:pt>
                <c:pt idx="85">
                  <c:v>43893</c:v>
                </c:pt>
                <c:pt idx="86">
                  <c:v>43892</c:v>
                </c:pt>
                <c:pt idx="87">
                  <c:v>43889</c:v>
                </c:pt>
                <c:pt idx="88">
                  <c:v>43888</c:v>
                </c:pt>
                <c:pt idx="89">
                  <c:v>43887</c:v>
                </c:pt>
                <c:pt idx="90">
                  <c:v>43886</c:v>
                </c:pt>
                <c:pt idx="91">
                  <c:v>43885</c:v>
                </c:pt>
                <c:pt idx="92">
                  <c:v>43882</c:v>
                </c:pt>
                <c:pt idx="93">
                  <c:v>43881</c:v>
                </c:pt>
                <c:pt idx="94">
                  <c:v>43880</c:v>
                </c:pt>
                <c:pt idx="95">
                  <c:v>43879</c:v>
                </c:pt>
                <c:pt idx="96">
                  <c:v>43878</c:v>
                </c:pt>
                <c:pt idx="97">
                  <c:v>43875</c:v>
                </c:pt>
                <c:pt idx="98">
                  <c:v>43874</c:v>
                </c:pt>
                <c:pt idx="99">
                  <c:v>43873</c:v>
                </c:pt>
                <c:pt idx="100">
                  <c:v>43872</c:v>
                </c:pt>
                <c:pt idx="101">
                  <c:v>43871</c:v>
                </c:pt>
                <c:pt idx="102">
                  <c:v>43868</c:v>
                </c:pt>
                <c:pt idx="103">
                  <c:v>43867</c:v>
                </c:pt>
                <c:pt idx="104">
                  <c:v>43866</c:v>
                </c:pt>
                <c:pt idx="105">
                  <c:v>43865</c:v>
                </c:pt>
                <c:pt idx="106">
                  <c:v>43864</c:v>
                </c:pt>
                <c:pt idx="107">
                  <c:v>43861</c:v>
                </c:pt>
                <c:pt idx="108">
                  <c:v>43860</c:v>
                </c:pt>
                <c:pt idx="109">
                  <c:v>43859</c:v>
                </c:pt>
                <c:pt idx="110">
                  <c:v>43858</c:v>
                </c:pt>
                <c:pt idx="111">
                  <c:v>43857</c:v>
                </c:pt>
                <c:pt idx="112">
                  <c:v>43854</c:v>
                </c:pt>
                <c:pt idx="113">
                  <c:v>43853</c:v>
                </c:pt>
                <c:pt idx="114">
                  <c:v>43852</c:v>
                </c:pt>
                <c:pt idx="115">
                  <c:v>43851</c:v>
                </c:pt>
                <c:pt idx="116">
                  <c:v>43850</c:v>
                </c:pt>
                <c:pt idx="117">
                  <c:v>43847</c:v>
                </c:pt>
                <c:pt idx="118">
                  <c:v>43846</c:v>
                </c:pt>
                <c:pt idx="119">
                  <c:v>43845</c:v>
                </c:pt>
                <c:pt idx="120">
                  <c:v>43844</c:v>
                </c:pt>
                <c:pt idx="121">
                  <c:v>43843</c:v>
                </c:pt>
                <c:pt idx="122">
                  <c:v>43840</c:v>
                </c:pt>
                <c:pt idx="123">
                  <c:v>43839</c:v>
                </c:pt>
                <c:pt idx="124">
                  <c:v>43838</c:v>
                </c:pt>
                <c:pt idx="125">
                  <c:v>43837</c:v>
                </c:pt>
                <c:pt idx="126">
                  <c:v>43836</c:v>
                </c:pt>
                <c:pt idx="127">
                  <c:v>43833</c:v>
                </c:pt>
                <c:pt idx="128">
                  <c:v>43832</c:v>
                </c:pt>
                <c:pt idx="129">
                  <c:v>43830</c:v>
                </c:pt>
                <c:pt idx="130">
                  <c:v>43829</c:v>
                </c:pt>
                <c:pt idx="131">
                  <c:v>43826</c:v>
                </c:pt>
                <c:pt idx="132">
                  <c:v>43823</c:v>
                </c:pt>
                <c:pt idx="133">
                  <c:v>43822</c:v>
                </c:pt>
                <c:pt idx="134">
                  <c:v>43819</c:v>
                </c:pt>
                <c:pt idx="135">
                  <c:v>43818</c:v>
                </c:pt>
                <c:pt idx="136">
                  <c:v>43817</c:v>
                </c:pt>
                <c:pt idx="137">
                  <c:v>43816</c:v>
                </c:pt>
                <c:pt idx="138">
                  <c:v>43815</c:v>
                </c:pt>
                <c:pt idx="139">
                  <c:v>43812</c:v>
                </c:pt>
                <c:pt idx="140">
                  <c:v>43811</c:v>
                </c:pt>
                <c:pt idx="141">
                  <c:v>43810</c:v>
                </c:pt>
                <c:pt idx="142">
                  <c:v>43809</c:v>
                </c:pt>
                <c:pt idx="143">
                  <c:v>43808</c:v>
                </c:pt>
                <c:pt idx="144">
                  <c:v>43805</c:v>
                </c:pt>
                <c:pt idx="145">
                  <c:v>43804</c:v>
                </c:pt>
                <c:pt idx="146">
                  <c:v>43803</c:v>
                </c:pt>
                <c:pt idx="147">
                  <c:v>43802</c:v>
                </c:pt>
                <c:pt idx="148">
                  <c:v>43801</c:v>
                </c:pt>
                <c:pt idx="149">
                  <c:v>43798</c:v>
                </c:pt>
                <c:pt idx="150">
                  <c:v>43797</c:v>
                </c:pt>
                <c:pt idx="151">
                  <c:v>43796</c:v>
                </c:pt>
                <c:pt idx="152">
                  <c:v>43795</c:v>
                </c:pt>
                <c:pt idx="153">
                  <c:v>43794</c:v>
                </c:pt>
                <c:pt idx="154">
                  <c:v>43791</c:v>
                </c:pt>
                <c:pt idx="155">
                  <c:v>43790</c:v>
                </c:pt>
                <c:pt idx="156">
                  <c:v>43789</c:v>
                </c:pt>
                <c:pt idx="157">
                  <c:v>43788</c:v>
                </c:pt>
                <c:pt idx="158">
                  <c:v>43787</c:v>
                </c:pt>
                <c:pt idx="159">
                  <c:v>43784</c:v>
                </c:pt>
                <c:pt idx="160">
                  <c:v>43783</c:v>
                </c:pt>
                <c:pt idx="161">
                  <c:v>43782</c:v>
                </c:pt>
                <c:pt idx="162">
                  <c:v>43781</c:v>
                </c:pt>
                <c:pt idx="163">
                  <c:v>43780</c:v>
                </c:pt>
                <c:pt idx="164">
                  <c:v>43777</c:v>
                </c:pt>
                <c:pt idx="165">
                  <c:v>43776</c:v>
                </c:pt>
                <c:pt idx="166">
                  <c:v>43775</c:v>
                </c:pt>
                <c:pt idx="167">
                  <c:v>43774</c:v>
                </c:pt>
                <c:pt idx="168">
                  <c:v>43773</c:v>
                </c:pt>
                <c:pt idx="169">
                  <c:v>43770</c:v>
                </c:pt>
                <c:pt idx="170">
                  <c:v>43769</c:v>
                </c:pt>
                <c:pt idx="171">
                  <c:v>43768</c:v>
                </c:pt>
                <c:pt idx="172">
                  <c:v>43767</c:v>
                </c:pt>
                <c:pt idx="173">
                  <c:v>43766</c:v>
                </c:pt>
                <c:pt idx="174">
                  <c:v>43763</c:v>
                </c:pt>
                <c:pt idx="175">
                  <c:v>43762</c:v>
                </c:pt>
                <c:pt idx="176">
                  <c:v>43761</c:v>
                </c:pt>
                <c:pt idx="177">
                  <c:v>43760</c:v>
                </c:pt>
                <c:pt idx="178">
                  <c:v>43759</c:v>
                </c:pt>
                <c:pt idx="179">
                  <c:v>43756</c:v>
                </c:pt>
                <c:pt idx="180">
                  <c:v>43755</c:v>
                </c:pt>
                <c:pt idx="181">
                  <c:v>43754</c:v>
                </c:pt>
                <c:pt idx="182">
                  <c:v>43753</c:v>
                </c:pt>
                <c:pt idx="183">
                  <c:v>43752</c:v>
                </c:pt>
                <c:pt idx="184">
                  <c:v>43749</c:v>
                </c:pt>
                <c:pt idx="185">
                  <c:v>43748</c:v>
                </c:pt>
                <c:pt idx="186">
                  <c:v>43747</c:v>
                </c:pt>
                <c:pt idx="187">
                  <c:v>43746</c:v>
                </c:pt>
                <c:pt idx="188">
                  <c:v>43745</c:v>
                </c:pt>
                <c:pt idx="189">
                  <c:v>43742</c:v>
                </c:pt>
                <c:pt idx="190">
                  <c:v>43741</c:v>
                </c:pt>
                <c:pt idx="191">
                  <c:v>43740</c:v>
                </c:pt>
                <c:pt idx="192">
                  <c:v>43739</c:v>
                </c:pt>
                <c:pt idx="193">
                  <c:v>43738</c:v>
                </c:pt>
                <c:pt idx="194">
                  <c:v>43735</c:v>
                </c:pt>
                <c:pt idx="195">
                  <c:v>43734</c:v>
                </c:pt>
                <c:pt idx="196">
                  <c:v>43733</c:v>
                </c:pt>
                <c:pt idx="197">
                  <c:v>43732</c:v>
                </c:pt>
                <c:pt idx="198">
                  <c:v>43731</c:v>
                </c:pt>
                <c:pt idx="199">
                  <c:v>43728</c:v>
                </c:pt>
                <c:pt idx="200">
                  <c:v>43727</c:v>
                </c:pt>
                <c:pt idx="201">
                  <c:v>43726</c:v>
                </c:pt>
                <c:pt idx="202">
                  <c:v>43725</c:v>
                </c:pt>
                <c:pt idx="203">
                  <c:v>43724</c:v>
                </c:pt>
                <c:pt idx="204">
                  <c:v>43721</c:v>
                </c:pt>
                <c:pt idx="205">
                  <c:v>43720</c:v>
                </c:pt>
                <c:pt idx="206">
                  <c:v>43719</c:v>
                </c:pt>
                <c:pt idx="207">
                  <c:v>43718</c:v>
                </c:pt>
                <c:pt idx="208">
                  <c:v>43717</c:v>
                </c:pt>
                <c:pt idx="209">
                  <c:v>43714</c:v>
                </c:pt>
                <c:pt idx="210">
                  <c:v>43713</c:v>
                </c:pt>
                <c:pt idx="211">
                  <c:v>43712</c:v>
                </c:pt>
                <c:pt idx="212">
                  <c:v>43711</c:v>
                </c:pt>
                <c:pt idx="213">
                  <c:v>43710</c:v>
                </c:pt>
                <c:pt idx="214">
                  <c:v>43707</c:v>
                </c:pt>
                <c:pt idx="215">
                  <c:v>43706</c:v>
                </c:pt>
                <c:pt idx="216">
                  <c:v>43705</c:v>
                </c:pt>
                <c:pt idx="217">
                  <c:v>43704</c:v>
                </c:pt>
                <c:pt idx="218">
                  <c:v>43700</c:v>
                </c:pt>
                <c:pt idx="219">
                  <c:v>43699</c:v>
                </c:pt>
                <c:pt idx="220">
                  <c:v>43698</c:v>
                </c:pt>
                <c:pt idx="221">
                  <c:v>43697</c:v>
                </c:pt>
                <c:pt idx="222">
                  <c:v>43696</c:v>
                </c:pt>
                <c:pt idx="223">
                  <c:v>43693</c:v>
                </c:pt>
                <c:pt idx="224">
                  <c:v>43692</c:v>
                </c:pt>
                <c:pt idx="225">
                  <c:v>43691</c:v>
                </c:pt>
                <c:pt idx="226">
                  <c:v>43690</c:v>
                </c:pt>
                <c:pt idx="227">
                  <c:v>43689</c:v>
                </c:pt>
                <c:pt idx="228">
                  <c:v>43686</c:v>
                </c:pt>
                <c:pt idx="229">
                  <c:v>43685</c:v>
                </c:pt>
                <c:pt idx="230">
                  <c:v>43684</c:v>
                </c:pt>
                <c:pt idx="231">
                  <c:v>43683</c:v>
                </c:pt>
                <c:pt idx="232">
                  <c:v>43682</c:v>
                </c:pt>
                <c:pt idx="233">
                  <c:v>43679</c:v>
                </c:pt>
                <c:pt idx="234">
                  <c:v>43678</c:v>
                </c:pt>
                <c:pt idx="235">
                  <c:v>43677</c:v>
                </c:pt>
                <c:pt idx="236">
                  <c:v>43676</c:v>
                </c:pt>
                <c:pt idx="237">
                  <c:v>43675</c:v>
                </c:pt>
                <c:pt idx="238">
                  <c:v>43672</c:v>
                </c:pt>
                <c:pt idx="239">
                  <c:v>43671</c:v>
                </c:pt>
                <c:pt idx="240">
                  <c:v>43670</c:v>
                </c:pt>
                <c:pt idx="241">
                  <c:v>43669</c:v>
                </c:pt>
                <c:pt idx="242">
                  <c:v>43668</c:v>
                </c:pt>
                <c:pt idx="243">
                  <c:v>43665</c:v>
                </c:pt>
                <c:pt idx="244">
                  <c:v>43664</c:v>
                </c:pt>
                <c:pt idx="245">
                  <c:v>43663</c:v>
                </c:pt>
                <c:pt idx="246">
                  <c:v>43662</c:v>
                </c:pt>
                <c:pt idx="247">
                  <c:v>43661</c:v>
                </c:pt>
                <c:pt idx="248">
                  <c:v>43658</c:v>
                </c:pt>
                <c:pt idx="249">
                  <c:v>43657</c:v>
                </c:pt>
              </c:numCache>
            </c:numRef>
          </c:cat>
          <c:val>
            <c:numRef>
              <c:f>'directH (tkr)'!$F$32:$IU$32</c:f>
              <c:numCache>
                <c:formatCode>0</c:formatCode>
                <c:ptCount val="250"/>
                <c:pt idx="0">
                  <c:v>397.714</c:v>
                </c:pt>
                <c:pt idx="1">
                  <c:v>396.58100000000002</c:v>
                </c:pt>
                <c:pt idx="2">
                  <c:v>397.42899999999997</c:v>
                </c:pt>
                <c:pt idx="3">
                  <c:v>396.839</c:v>
                </c:pt>
                <c:pt idx="4">
                  <c:v>395.50200000000001</c:v>
                </c:pt>
                <c:pt idx="5">
                  <c:v>398.96</c:v>
                </c:pt>
                <c:pt idx="6">
                  <c:v>399.262</c:v>
                </c:pt>
                <c:pt idx="7">
                  <c:v>395.69400000000002</c:v>
                </c:pt>
                <c:pt idx="8">
                  <c:v>391.036</c:v>
                </c:pt>
                <c:pt idx="9">
                  <c:v>383.27800000000002</c:v>
                </c:pt>
                <c:pt idx="10">
                  <c:v>376.75099999999998</c:v>
                </c:pt>
                <c:pt idx="11">
                  <c:v>382.75700000000001</c:v>
                </c:pt>
                <c:pt idx="12">
                  <c:v>375.298</c:v>
                </c:pt>
                <c:pt idx="13">
                  <c:v>377.03300000000002</c:v>
                </c:pt>
                <c:pt idx="14">
                  <c:v>368.38600000000002</c:v>
                </c:pt>
                <c:pt idx="15">
                  <c:v>362.89800000000002</c:v>
                </c:pt>
                <c:pt idx="16">
                  <c:v>377.46600000000001</c:v>
                </c:pt>
                <c:pt idx="17">
                  <c:v>373.32400000000001</c:v>
                </c:pt>
                <c:pt idx="18">
                  <c:v>379.69499999999999</c:v>
                </c:pt>
                <c:pt idx="19">
                  <c:v>359.755</c:v>
                </c:pt>
                <c:pt idx="20">
                  <c:v>339.05099999999999</c:v>
                </c:pt>
                <c:pt idx="21">
                  <c:v>319.91500000000002</c:v>
                </c:pt>
                <c:pt idx="22">
                  <c:v>329.17399999999998</c:v>
                </c:pt>
                <c:pt idx="23">
                  <c:v>360.839</c:v>
                </c:pt>
                <c:pt idx="24">
                  <c:v>370.80599999999998</c:v>
                </c:pt>
                <c:pt idx="25">
                  <c:v>389.19</c:v>
                </c:pt>
                <c:pt idx="26">
                  <c:v>394.23399999999998</c:v>
                </c:pt>
                <c:pt idx="27">
                  <c:v>393.34500000000003</c:v>
                </c:pt>
                <c:pt idx="28">
                  <c:v>387.20100000000002</c:v>
                </c:pt>
                <c:pt idx="29">
                  <c:v>383.12200000000001</c:v>
                </c:pt>
                <c:pt idx="30">
                  <c:v>392.42099999999999</c:v>
                </c:pt>
                <c:pt idx="31">
                  <c:v>400.65100000000001</c:v>
                </c:pt>
                <c:pt idx="32">
                  <c:v>402.81</c:v>
                </c:pt>
                <c:pt idx="33">
                  <c:v>402.25400000000002</c:v>
                </c:pt>
                <c:pt idx="34">
                  <c:v>405.55700000000002</c:v>
                </c:pt>
                <c:pt idx="35">
                  <c:v>412.12299999999999</c:v>
                </c:pt>
                <c:pt idx="36">
                  <c:v>427.98599999999999</c:v>
                </c:pt>
                <c:pt idx="37">
                  <c:v>437.59199999999998</c:v>
                </c:pt>
                <c:pt idx="38">
                  <c:v>439.339</c:v>
                </c:pt>
                <c:pt idx="39">
                  <c:v>432.65800000000002</c:v>
                </c:pt>
                <c:pt idx="40">
                  <c:v>429.49700000000001</c:v>
                </c:pt>
                <c:pt idx="41">
                  <c:v>430.00400000000002</c:v>
                </c:pt>
                <c:pt idx="42">
                  <c:v>431.46899999999999</c:v>
                </c:pt>
                <c:pt idx="43">
                  <c:v>439.12599999999998</c:v>
                </c:pt>
                <c:pt idx="44">
                  <c:v>439.81200000000001</c:v>
                </c:pt>
                <c:pt idx="45">
                  <c:v>445.27800000000002</c:v>
                </c:pt>
                <c:pt idx="46">
                  <c:v>447.39499999999998</c:v>
                </c:pt>
                <c:pt idx="47">
                  <c:v>427.67500000000001</c:v>
                </c:pt>
                <c:pt idx="48">
                  <c:v>418.57499999999999</c:v>
                </c:pt>
                <c:pt idx="49">
                  <c:v>412.39299999999997</c:v>
                </c:pt>
                <c:pt idx="50">
                  <c:v>405.18</c:v>
                </c:pt>
                <c:pt idx="51">
                  <c:v>423.755</c:v>
                </c:pt>
                <c:pt idx="52">
                  <c:v>427.45600000000002</c:v>
                </c:pt>
                <c:pt idx="53">
                  <c:v>460.20499999999998</c:v>
                </c:pt>
                <c:pt idx="54">
                  <c:v>470.58499999999998</c:v>
                </c:pt>
                <c:pt idx="55">
                  <c:v>462.48599999999999</c:v>
                </c:pt>
                <c:pt idx="56">
                  <c:v>463.08699999999999</c:v>
                </c:pt>
                <c:pt idx="57">
                  <c:v>465.46899999999999</c:v>
                </c:pt>
                <c:pt idx="58">
                  <c:v>443.56700000000001</c:v>
                </c:pt>
                <c:pt idx="59">
                  <c:v>429.37599999999998</c:v>
                </c:pt>
                <c:pt idx="60">
                  <c:v>459.59399999999999</c:v>
                </c:pt>
                <c:pt idx="61">
                  <c:v>517.95399999999995</c:v>
                </c:pt>
                <c:pt idx="62">
                  <c:v>534.18100000000004</c:v>
                </c:pt>
                <c:pt idx="63">
                  <c:v>570.66099999999994</c:v>
                </c:pt>
                <c:pt idx="64">
                  <c:v>576.45000000000005</c:v>
                </c:pt>
                <c:pt idx="65">
                  <c:v>571.72299999999996</c:v>
                </c:pt>
                <c:pt idx="66">
                  <c:v>561.84100000000001</c:v>
                </c:pt>
                <c:pt idx="67">
                  <c:v>561.27700000000004</c:v>
                </c:pt>
                <c:pt idx="68">
                  <c:v>562.13300000000004</c:v>
                </c:pt>
                <c:pt idx="69">
                  <c:v>524.91999999999996</c:v>
                </c:pt>
                <c:pt idx="70">
                  <c:v>486.512</c:v>
                </c:pt>
                <c:pt idx="71">
                  <c:v>495.03899999999999</c:v>
                </c:pt>
                <c:pt idx="72">
                  <c:v>603.98500000000001</c:v>
                </c:pt>
                <c:pt idx="73">
                  <c:v>662.53700000000003</c:v>
                </c:pt>
                <c:pt idx="74">
                  <c:v>650.17700000000002</c:v>
                </c:pt>
                <c:pt idx="75">
                  <c:v>721.96500000000003</c:v>
                </c:pt>
                <c:pt idx="76">
                  <c:v>730.03499999999997</c:v>
                </c:pt>
                <c:pt idx="77">
                  <c:v>669.01099999999997</c:v>
                </c:pt>
                <c:pt idx="78">
                  <c:v>554.24900000000002</c:v>
                </c:pt>
                <c:pt idx="79">
                  <c:v>472.64400000000001</c:v>
                </c:pt>
                <c:pt idx="80">
                  <c:v>466.20400000000001</c:v>
                </c:pt>
                <c:pt idx="81">
                  <c:v>395.97399999999999</c:v>
                </c:pt>
                <c:pt idx="82">
                  <c:v>393.52699999999999</c:v>
                </c:pt>
                <c:pt idx="83">
                  <c:v>407.16699999999997</c:v>
                </c:pt>
                <c:pt idx="84">
                  <c:v>360.464</c:v>
                </c:pt>
                <c:pt idx="85">
                  <c:v>331.03300000000002</c:v>
                </c:pt>
                <c:pt idx="86">
                  <c:v>318.10899999999998</c:v>
                </c:pt>
                <c:pt idx="87">
                  <c:v>323.93099999999998</c:v>
                </c:pt>
                <c:pt idx="88">
                  <c:v>345.88</c:v>
                </c:pt>
                <c:pt idx="89">
                  <c:v>349.94600000000003</c:v>
                </c:pt>
                <c:pt idx="90">
                  <c:v>322.37700000000001</c:v>
                </c:pt>
                <c:pt idx="91">
                  <c:v>304.24599999999998</c:v>
                </c:pt>
                <c:pt idx="92">
                  <c:v>302.04000000000002</c:v>
                </c:pt>
                <c:pt idx="93">
                  <c:v>296.90300000000002</c:v>
                </c:pt>
                <c:pt idx="94">
                  <c:v>278.51600000000002</c:v>
                </c:pt>
                <c:pt idx="95">
                  <c:v>279.15499999999997</c:v>
                </c:pt>
                <c:pt idx="96">
                  <c:v>277.99799999999999</c:v>
                </c:pt>
                <c:pt idx="97">
                  <c:v>279.654</c:v>
                </c:pt>
                <c:pt idx="98">
                  <c:v>277.55399999999997</c:v>
                </c:pt>
                <c:pt idx="99">
                  <c:v>278.32</c:v>
                </c:pt>
                <c:pt idx="100">
                  <c:v>277.95100000000002</c:v>
                </c:pt>
                <c:pt idx="101">
                  <c:v>275.93799999999999</c:v>
                </c:pt>
                <c:pt idx="102">
                  <c:v>278.36</c:v>
                </c:pt>
                <c:pt idx="103">
                  <c:v>280.32799999999997</c:v>
                </c:pt>
                <c:pt idx="104">
                  <c:v>275.37700000000001</c:v>
                </c:pt>
                <c:pt idx="105">
                  <c:v>271.36900000000003</c:v>
                </c:pt>
                <c:pt idx="106">
                  <c:v>272.68400000000003</c:v>
                </c:pt>
                <c:pt idx="107">
                  <c:v>280.435</c:v>
                </c:pt>
                <c:pt idx="108">
                  <c:v>287.63</c:v>
                </c:pt>
                <c:pt idx="109">
                  <c:v>286.92099999999999</c:v>
                </c:pt>
                <c:pt idx="110">
                  <c:v>284.08999999999997</c:v>
                </c:pt>
                <c:pt idx="111">
                  <c:v>277.875</c:v>
                </c:pt>
                <c:pt idx="112">
                  <c:v>278.30200000000002</c:v>
                </c:pt>
                <c:pt idx="113">
                  <c:v>283.161</c:v>
                </c:pt>
                <c:pt idx="114">
                  <c:v>273.30799999999999</c:v>
                </c:pt>
                <c:pt idx="115">
                  <c:v>270.16699999999997</c:v>
                </c:pt>
                <c:pt idx="116">
                  <c:v>264.93599999999998</c:v>
                </c:pt>
                <c:pt idx="117">
                  <c:v>265.18799999999999</c:v>
                </c:pt>
                <c:pt idx="118">
                  <c:v>263.10000000000002</c:v>
                </c:pt>
                <c:pt idx="119">
                  <c:v>263.93400000000003</c:v>
                </c:pt>
                <c:pt idx="120">
                  <c:v>268.31099999999998</c:v>
                </c:pt>
                <c:pt idx="121">
                  <c:v>269.65800000000002</c:v>
                </c:pt>
                <c:pt idx="122">
                  <c:v>267.11399999999998</c:v>
                </c:pt>
                <c:pt idx="123">
                  <c:v>266.24599999999998</c:v>
                </c:pt>
                <c:pt idx="124">
                  <c:v>270.49700000000001</c:v>
                </c:pt>
                <c:pt idx="125">
                  <c:v>270.04700000000003</c:v>
                </c:pt>
                <c:pt idx="126">
                  <c:v>275.02699999999999</c:v>
                </c:pt>
                <c:pt idx="127">
                  <c:v>276.15100000000001</c:v>
                </c:pt>
                <c:pt idx="128">
                  <c:v>273.11900000000003</c:v>
                </c:pt>
                <c:pt idx="129">
                  <c:v>269.84500000000003</c:v>
                </c:pt>
                <c:pt idx="130">
                  <c:v>263.39299999999997</c:v>
                </c:pt>
                <c:pt idx="131">
                  <c:v>258.86200000000002</c:v>
                </c:pt>
                <c:pt idx="132">
                  <c:v>259.08199999999999</c:v>
                </c:pt>
                <c:pt idx="133">
                  <c:v>262.91899999999998</c:v>
                </c:pt>
                <c:pt idx="134">
                  <c:v>262.45</c:v>
                </c:pt>
                <c:pt idx="135">
                  <c:v>262.68099999999998</c:v>
                </c:pt>
                <c:pt idx="136">
                  <c:v>264.13</c:v>
                </c:pt>
                <c:pt idx="137">
                  <c:v>263.839</c:v>
                </c:pt>
                <c:pt idx="138">
                  <c:v>265.05099999999999</c:v>
                </c:pt>
                <c:pt idx="139">
                  <c:v>268.846</c:v>
                </c:pt>
                <c:pt idx="140">
                  <c:v>267.983</c:v>
                </c:pt>
                <c:pt idx="141">
                  <c:v>269.50900000000001</c:v>
                </c:pt>
                <c:pt idx="142">
                  <c:v>268.88799999999998</c:v>
                </c:pt>
                <c:pt idx="143">
                  <c:v>272.209</c:v>
                </c:pt>
                <c:pt idx="144">
                  <c:v>269.14100000000002</c:v>
                </c:pt>
                <c:pt idx="145">
                  <c:v>271.40699999999998</c:v>
                </c:pt>
                <c:pt idx="146">
                  <c:v>275.93900000000002</c:v>
                </c:pt>
                <c:pt idx="147">
                  <c:v>281.495</c:v>
                </c:pt>
                <c:pt idx="148">
                  <c:v>289.471</c:v>
                </c:pt>
                <c:pt idx="149">
                  <c:v>293.90899999999999</c:v>
                </c:pt>
                <c:pt idx="150">
                  <c:v>285.73200000000003</c:v>
                </c:pt>
                <c:pt idx="151">
                  <c:v>290.42</c:v>
                </c:pt>
                <c:pt idx="152">
                  <c:v>290.91899999999998</c:v>
                </c:pt>
                <c:pt idx="153">
                  <c:v>290.64600000000002</c:v>
                </c:pt>
                <c:pt idx="154">
                  <c:v>291.28100000000001</c:v>
                </c:pt>
                <c:pt idx="155">
                  <c:v>294.48700000000002</c:v>
                </c:pt>
                <c:pt idx="156">
                  <c:v>304.46199999999999</c:v>
                </c:pt>
                <c:pt idx="157">
                  <c:v>306.26499999999999</c:v>
                </c:pt>
                <c:pt idx="158">
                  <c:v>307.79000000000002</c:v>
                </c:pt>
                <c:pt idx="159">
                  <c:v>304.476</c:v>
                </c:pt>
                <c:pt idx="160">
                  <c:v>304.33100000000002</c:v>
                </c:pt>
                <c:pt idx="161">
                  <c:v>304.53500000000003</c:v>
                </c:pt>
                <c:pt idx="162">
                  <c:v>306.38400000000001</c:v>
                </c:pt>
                <c:pt idx="163">
                  <c:v>303.51600000000002</c:v>
                </c:pt>
                <c:pt idx="164">
                  <c:v>298.726</c:v>
                </c:pt>
                <c:pt idx="165">
                  <c:v>300.03800000000001</c:v>
                </c:pt>
                <c:pt idx="166">
                  <c:v>299.85000000000002</c:v>
                </c:pt>
                <c:pt idx="167">
                  <c:v>294.387</c:v>
                </c:pt>
                <c:pt idx="168">
                  <c:v>292.47899999999998</c:v>
                </c:pt>
                <c:pt idx="169">
                  <c:v>288.74299999999999</c:v>
                </c:pt>
                <c:pt idx="170">
                  <c:v>301.50799999999998</c:v>
                </c:pt>
                <c:pt idx="171">
                  <c:v>313.13</c:v>
                </c:pt>
                <c:pt idx="172">
                  <c:v>314.75099999999998</c:v>
                </c:pt>
                <c:pt idx="173">
                  <c:v>310.96899999999999</c:v>
                </c:pt>
                <c:pt idx="174">
                  <c:v>308.10000000000002</c:v>
                </c:pt>
                <c:pt idx="175">
                  <c:v>302.67700000000002</c:v>
                </c:pt>
                <c:pt idx="176">
                  <c:v>307.05599999999998</c:v>
                </c:pt>
                <c:pt idx="177">
                  <c:v>312.69200000000001</c:v>
                </c:pt>
                <c:pt idx="178">
                  <c:v>314.71800000000002</c:v>
                </c:pt>
                <c:pt idx="179">
                  <c:v>312.76400000000001</c:v>
                </c:pt>
                <c:pt idx="180">
                  <c:v>312.12</c:v>
                </c:pt>
                <c:pt idx="181">
                  <c:v>318.39</c:v>
                </c:pt>
                <c:pt idx="182">
                  <c:v>320.74700000000001</c:v>
                </c:pt>
                <c:pt idx="183">
                  <c:v>320.673</c:v>
                </c:pt>
                <c:pt idx="184">
                  <c:v>325.91300000000001</c:v>
                </c:pt>
                <c:pt idx="185">
                  <c:v>330.38900000000001</c:v>
                </c:pt>
                <c:pt idx="186">
                  <c:v>329.334</c:v>
                </c:pt>
                <c:pt idx="187">
                  <c:v>338.38600000000002</c:v>
                </c:pt>
                <c:pt idx="188">
                  <c:v>342.62400000000002</c:v>
                </c:pt>
                <c:pt idx="189">
                  <c:v>345.28</c:v>
                </c:pt>
                <c:pt idx="190">
                  <c:v>338.15800000000002</c:v>
                </c:pt>
                <c:pt idx="191">
                  <c:v>337.13</c:v>
                </c:pt>
                <c:pt idx="192">
                  <c:v>339.73200000000003</c:v>
                </c:pt>
                <c:pt idx="193">
                  <c:v>333.15600000000001</c:v>
                </c:pt>
                <c:pt idx="194">
                  <c:v>328.03</c:v>
                </c:pt>
                <c:pt idx="195">
                  <c:v>330.08</c:v>
                </c:pt>
                <c:pt idx="196">
                  <c:v>330.81200000000001</c:v>
                </c:pt>
                <c:pt idx="197">
                  <c:v>334.21100000000001</c:v>
                </c:pt>
                <c:pt idx="198">
                  <c:v>334.84</c:v>
                </c:pt>
                <c:pt idx="199">
                  <c:v>334.17599999999999</c:v>
                </c:pt>
                <c:pt idx="200">
                  <c:v>331.78899999999999</c:v>
                </c:pt>
                <c:pt idx="201">
                  <c:v>325.52300000000002</c:v>
                </c:pt>
                <c:pt idx="202">
                  <c:v>330.13799999999998</c:v>
                </c:pt>
                <c:pt idx="203">
                  <c:v>327.23</c:v>
                </c:pt>
                <c:pt idx="204">
                  <c:v>317.42700000000002</c:v>
                </c:pt>
                <c:pt idx="205">
                  <c:v>310.72199999999998</c:v>
                </c:pt>
                <c:pt idx="206">
                  <c:v>303.69600000000003</c:v>
                </c:pt>
                <c:pt idx="207">
                  <c:v>309.52600000000001</c:v>
                </c:pt>
                <c:pt idx="208">
                  <c:v>330.49700000000001</c:v>
                </c:pt>
                <c:pt idx="209">
                  <c:v>327.73500000000001</c:v>
                </c:pt>
                <c:pt idx="210">
                  <c:v>324.846</c:v>
                </c:pt>
                <c:pt idx="211">
                  <c:v>325.15800000000002</c:v>
                </c:pt>
                <c:pt idx="212">
                  <c:v>316.76600000000002</c:v>
                </c:pt>
                <c:pt idx="213">
                  <c:v>328.36399999999998</c:v>
                </c:pt>
                <c:pt idx="214">
                  <c:v>332.91300000000001</c:v>
                </c:pt>
                <c:pt idx="215">
                  <c:v>327.26900000000001</c:v>
                </c:pt>
                <c:pt idx="216">
                  <c:v>328.279</c:v>
                </c:pt>
                <c:pt idx="217">
                  <c:v>330.64400000000001</c:v>
                </c:pt>
                <c:pt idx="218">
                  <c:v>336.35300000000001</c:v>
                </c:pt>
                <c:pt idx="219">
                  <c:v>330.32100000000003</c:v>
                </c:pt>
                <c:pt idx="220">
                  <c:v>325.96499999999997</c:v>
                </c:pt>
                <c:pt idx="221">
                  <c:v>325.73</c:v>
                </c:pt>
                <c:pt idx="222">
                  <c:v>323.94400000000002</c:v>
                </c:pt>
                <c:pt idx="223">
                  <c:v>336.37299999999999</c:v>
                </c:pt>
                <c:pt idx="224">
                  <c:v>346.56799999999998</c:v>
                </c:pt>
                <c:pt idx="225">
                  <c:v>349.45400000000001</c:v>
                </c:pt>
                <c:pt idx="226">
                  <c:v>364.97399999999999</c:v>
                </c:pt>
                <c:pt idx="227">
                  <c:v>367.31700000000001</c:v>
                </c:pt>
                <c:pt idx="228">
                  <c:v>351.96100000000001</c:v>
                </c:pt>
                <c:pt idx="229">
                  <c:v>337.76600000000002</c:v>
                </c:pt>
                <c:pt idx="230">
                  <c:v>333.25599999999997</c:v>
                </c:pt>
                <c:pt idx="231">
                  <c:v>340.78800000000001</c:v>
                </c:pt>
                <c:pt idx="232">
                  <c:v>343.3</c:v>
                </c:pt>
                <c:pt idx="233">
                  <c:v>355.721</c:v>
                </c:pt>
                <c:pt idx="234">
                  <c:v>360.88099999999997</c:v>
                </c:pt>
                <c:pt idx="235">
                  <c:v>373.488</c:v>
                </c:pt>
                <c:pt idx="236">
                  <c:v>360.084</c:v>
                </c:pt>
                <c:pt idx="237">
                  <c:v>345.41</c:v>
                </c:pt>
                <c:pt idx="238">
                  <c:v>341.41899999999998</c:v>
                </c:pt>
                <c:pt idx="239">
                  <c:v>340.41500000000002</c:v>
                </c:pt>
                <c:pt idx="240">
                  <c:v>328.678</c:v>
                </c:pt>
                <c:pt idx="241">
                  <c:v>326.34399999999999</c:v>
                </c:pt>
                <c:pt idx="242">
                  <c:v>322.29599999999999</c:v>
                </c:pt>
                <c:pt idx="243">
                  <c:v>334.476</c:v>
                </c:pt>
                <c:pt idx="244">
                  <c:v>341.13299999999998</c:v>
                </c:pt>
                <c:pt idx="245">
                  <c:v>345.714</c:v>
                </c:pt>
                <c:pt idx="246">
                  <c:v>343.51799999999997</c:v>
                </c:pt>
                <c:pt idx="247">
                  <c:v>346.78199999999998</c:v>
                </c:pt>
                <c:pt idx="248">
                  <c:v>337.911</c:v>
                </c:pt>
                <c:pt idx="249">
                  <c:v>328.49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4-42E6-BC11-D9CBEE6C9383}"/>
            </c:ext>
          </c:extLst>
        </c:ser>
        <c:ser>
          <c:idx val="1"/>
          <c:order val="1"/>
          <c:tx>
            <c:strRef>
              <c:f>'directH (tkr)'!$B$33</c:f>
              <c:strCache>
                <c:ptCount val="1"/>
                <c:pt idx="0">
                  <c:v>VW 4 5/8 PERP nc-28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(tkr)'!$F$33:$IU$33</c:f>
              <c:numCache>
                <c:formatCode>0</c:formatCode>
                <c:ptCount val="250"/>
                <c:pt idx="0">
                  <c:v>415.07799999999997</c:v>
                </c:pt>
                <c:pt idx="1">
                  <c:v>415.834</c:v>
                </c:pt>
                <c:pt idx="2">
                  <c:v>419.21899999999999</c:v>
                </c:pt>
                <c:pt idx="3">
                  <c:v>420.536</c:v>
                </c:pt>
                <c:pt idx="4">
                  <c:v>420.214</c:v>
                </c:pt>
                <c:pt idx="5">
                  <c:v>426.08800000000002</c:v>
                </c:pt>
                <c:pt idx="6">
                  <c:v>429.09399999999999</c:v>
                </c:pt>
                <c:pt idx="7">
                  <c:v>427.57900000000001</c:v>
                </c:pt>
                <c:pt idx="8">
                  <c:v>424.52600000000001</c:v>
                </c:pt>
                <c:pt idx="9">
                  <c:v>419.65100000000001</c:v>
                </c:pt>
                <c:pt idx="10">
                  <c:v>413.03199999999998</c:v>
                </c:pt>
                <c:pt idx="11">
                  <c:v>419.65199999999999</c:v>
                </c:pt>
                <c:pt idx="12">
                  <c:v>409.40899999999999</c:v>
                </c:pt>
                <c:pt idx="13">
                  <c:v>406.21499999999997</c:v>
                </c:pt>
                <c:pt idx="14">
                  <c:v>394.48599999999999</c:v>
                </c:pt>
                <c:pt idx="15">
                  <c:v>387.685</c:v>
                </c:pt>
                <c:pt idx="16">
                  <c:v>402.72699999999998</c:v>
                </c:pt>
                <c:pt idx="17">
                  <c:v>399.93799999999999</c:v>
                </c:pt>
                <c:pt idx="18">
                  <c:v>409.86200000000002</c:v>
                </c:pt>
                <c:pt idx="19">
                  <c:v>383.334</c:v>
                </c:pt>
                <c:pt idx="20">
                  <c:v>363.71699999999998</c:v>
                </c:pt>
                <c:pt idx="21">
                  <c:v>348.66</c:v>
                </c:pt>
                <c:pt idx="22">
                  <c:v>359.79199999999997</c:v>
                </c:pt>
                <c:pt idx="23">
                  <c:v>398.44799999999998</c:v>
                </c:pt>
                <c:pt idx="24">
                  <c:v>408.83100000000002</c:v>
                </c:pt>
                <c:pt idx="25">
                  <c:v>431.43200000000002</c:v>
                </c:pt>
                <c:pt idx="26">
                  <c:v>437.863</c:v>
                </c:pt>
                <c:pt idx="27">
                  <c:v>437.42500000000001</c:v>
                </c:pt>
                <c:pt idx="28">
                  <c:v>428.46800000000002</c:v>
                </c:pt>
                <c:pt idx="29">
                  <c:v>427.267</c:v>
                </c:pt>
                <c:pt idx="30">
                  <c:v>438.97300000000001</c:v>
                </c:pt>
                <c:pt idx="31">
                  <c:v>450.30500000000001</c:v>
                </c:pt>
                <c:pt idx="32">
                  <c:v>452.94200000000001</c:v>
                </c:pt>
                <c:pt idx="33">
                  <c:v>452.255</c:v>
                </c:pt>
                <c:pt idx="34">
                  <c:v>456.678</c:v>
                </c:pt>
                <c:pt idx="35">
                  <c:v>465.69900000000001</c:v>
                </c:pt>
                <c:pt idx="36">
                  <c:v>485.74299999999999</c:v>
                </c:pt>
                <c:pt idx="37">
                  <c:v>497.69</c:v>
                </c:pt>
                <c:pt idx="38">
                  <c:v>498.416</c:v>
                </c:pt>
                <c:pt idx="39">
                  <c:v>491.34899999999999</c:v>
                </c:pt>
                <c:pt idx="40">
                  <c:v>487.87799999999999</c:v>
                </c:pt>
                <c:pt idx="41">
                  <c:v>488.80799999999999</c:v>
                </c:pt>
                <c:pt idx="42">
                  <c:v>494.85599999999999</c:v>
                </c:pt>
                <c:pt idx="43">
                  <c:v>498.05099999999999</c:v>
                </c:pt>
                <c:pt idx="44">
                  <c:v>498.69900000000001</c:v>
                </c:pt>
                <c:pt idx="45">
                  <c:v>504.64600000000002</c:v>
                </c:pt>
                <c:pt idx="46">
                  <c:v>507.49700000000001</c:v>
                </c:pt>
                <c:pt idx="47">
                  <c:v>480.565</c:v>
                </c:pt>
                <c:pt idx="48">
                  <c:v>468.69200000000001</c:v>
                </c:pt>
                <c:pt idx="49">
                  <c:v>457.86599999999999</c:v>
                </c:pt>
                <c:pt idx="50">
                  <c:v>447.762</c:v>
                </c:pt>
                <c:pt idx="51">
                  <c:v>465.25900000000001</c:v>
                </c:pt>
                <c:pt idx="52">
                  <c:v>466.41199999999998</c:v>
                </c:pt>
                <c:pt idx="53">
                  <c:v>507.52100000000002</c:v>
                </c:pt>
                <c:pt idx="54">
                  <c:v>515.49300000000005</c:v>
                </c:pt>
                <c:pt idx="55">
                  <c:v>498.36</c:v>
                </c:pt>
                <c:pt idx="56">
                  <c:v>488.24599999999998</c:v>
                </c:pt>
                <c:pt idx="57">
                  <c:v>480.29599999999999</c:v>
                </c:pt>
                <c:pt idx="58">
                  <c:v>457.01</c:v>
                </c:pt>
                <c:pt idx="59">
                  <c:v>443.98</c:v>
                </c:pt>
                <c:pt idx="60">
                  <c:v>490.25900000000001</c:v>
                </c:pt>
                <c:pt idx="61">
                  <c:v>543.15300000000002</c:v>
                </c:pt>
                <c:pt idx="62">
                  <c:v>568.46600000000001</c:v>
                </c:pt>
                <c:pt idx="63">
                  <c:v>624.38300000000004</c:v>
                </c:pt>
                <c:pt idx="64">
                  <c:v>630.14400000000001</c:v>
                </c:pt>
                <c:pt idx="65">
                  <c:v>619.11</c:v>
                </c:pt>
                <c:pt idx="66">
                  <c:v>598.81200000000001</c:v>
                </c:pt>
                <c:pt idx="67">
                  <c:v>587.66700000000003</c:v>
                </c:pt>
                <c:pt idx="68">
                  <c:v>565.346</c:v>
                </c:pt>
                <c:pt idx="69">
                  <c:v>533.05999999999995</c:v>
                </c:pt>
                <c:pt idx="70">
                  <c:v>500.85500000000002</c:v>
                </c:pt>
                <c:pt idx="71">
                  <c:v>495.23</c:v>
                </c:pt>
                <c:pt idx="72">
                  <c:v>605.17899999999997</c:v>
                </c:pt>
                <c:pt idx="73">
                  <c:v>655.45799999999997</c:v>
                </c:pt>
                <c:pt idx="74">
                  <c:v>637.42499999999995</c:v>
                </c:pt>
                <c:pt idx="75">
                  <c:v>716.38800000000003</c:v>
                </c:pt>
                <c:pt idx="76">
                  <c:v>699.35900000000004</c:v>
                </c:pt>
                <c:pt idx="77">
                  <c:v>654.52200000000005</c:v>
                </c:pt>
                <c:pt idx="78">
                  <c:v>561.59500000000003</c:v>
                </c:pt>
                <c:pt idx="79">
                  <c:v>484.63400000000001</c:v>
                </c:pt>
                <c:pt idx="80">
                  <c:v>479.63200000000001</c:v>
                </c:pt>
                <c:pt idx="81">
                  <c:v>399.78800000000001</c:v>
                </c:pt>
                <c:pt idx="82">
                  <c:v>394.86700000000002</c:v>
                </c:pt>
                <c:pt idx="83">
                  <c:v>409.089</c:v>
                </c:pt>
                <c:pt idx="84">
                  <c:v>359.01600000000002</c:v>
                </c:pt>
                <c:pt idx="85">
                  <c:v>326.803</c:v>
                </c:pt>
                <c:pt idx="86">
                  <c:v>311.75200000000001</c:v>
                </c:pt>
                <c:pt idx="87">
                  <c:v>317.74099999999999</c:v>
                </c:pt>
                <c:pt idx="88">
                  <c:v>344.64</c:v>
                </c:pt>
                <c:pt idx="89">
                  <c:v>347.06599999999997</c:v>
                </c:pt>
                <c:pt idx="90">
                  <c:v>323.61200000000002</c:v>
                </c:pt>
                <c:pt idx="91">
                  <c:v>304.69400000000002</c:v>
                </c:pt>
                <c:pt idx="92">
                  <c:v>301.22000000000003</c:v>
                </c:pt>
                <c:pt idx="93">
                  <c:v>294.99599999999998</c:v>
                </c:pt>
                <c:pt idx="94">
                  <c:v>277.983</c:v>
                </c:pt>
                <c:pt idx="95">
                  <c:v>278.53199999999998</c:v>
                </c:pt>
                <c:pt idx="96">
                  <c:v>277.79700000000003</c:v>
                </c:pt>
                <c:pt idx="97">
                  <c:v>279.036</c:v>
                </c:pt>
                <c:pt idx="98">
                  <c:v>276.49099999999999</c:v>
                </c:pt>
                <c:pt idx="99">
                  <c:v>276.27100000000002</c:v>
                </c:pt>
                <c:pt idx="100">
                  <c:v>275.36599999999999</c:v>
                </c:pt>
                <c:pt idx="101">
                  <c:v>272.56</c:v>
                </c:pt>
                <c:pt idx="102">
                  <c:v>276.32799999999997</c:v>
                </c:pt>
                <c:pt idx="103">
                  <c:v>278.202</c:v>
                </c:pt>
                <c:pt idx="104">
                  <c:v>273.25599999999997</c:v>
                </c:pt>
                <c:pt idx="105">
                  <c:v>268.95800000000003</c:v>
                </c:pt>
                <c:pt idx="106">
                  <c:v>271.94299999999998</c:v>
                </c:pt>
                <c:pt idx="107">
                  <c:v>281.88299999999998</c:v>
                </c:pt>
                <c:pt idx="108">
                  <c:v>289.01600000000002</c:v>
                </c:pt>
                <c:pt idx="109">
                  <c:v>288.13799999999998</c:v>
                </c:pt>
                <c:pt idx="110">
                  <c:v>285.62400000000002</c:v>
                </c:pt>
                <c:pt idx="111">
                  <c:v>280.68299999999999</c:v>
                </c:pt>
                <c:pt idx="112">
                  <c:v>284.38299999999998</c:v>
                </c:pt>
                <c:pt idx="113">
                  <c:v>289.54399999999998</c:v>
                </c:pt>
                <c:pt idx="114">
                  <c:v>278.34800000000001</c:v>
                </c:pt>
                <c:pt idx="115">
                  <c:v>275.42</c:v>
                </c:pt>
                <c:pt idx="116">
                  <c:v>269.44099999999997</c:v>
                </c:pt>
                <c:pt idx="117">
                  <c:v>270.53100000000001</c:v>
                </c:pt>
                <c:pt idx="118">
                  <c:v>269.471</c:v>
                </c:pt>
                <c:pt idx="119">
                  <c:v>272.60000000000002</c:v>
                </c:pt>
                <c:pt idx="120">
                  <c:v>279.15699999999998</c:v>
                </c:pt>
                <c:pt idx="121">
                  <c:v>281.65800000000002</c:v>
                </c:pt>
                <c:pt idx="122">
                  <c:v>279.42500000000001</c:v>
                </c:pt>
                <c:pt idx="123">
                  <c:v>279.36599999999999</c:v>
                </c:pt>
                <c:pt idx="124">
                  <c:v>283.34199999999998</c:v>
                </c:pt>
                <c:pt idx="125">
                  <c:v>284.02100000000002</c:v>
                </c:pt>
                <c:pt idx="126">
                  <c:v>290.69099999999997</c:v>
                </c:pt>
                <c:pt idx="127">
                  <c:v>289.80700000000002</c:v>
                </c:pt>
                <c:pt idx="128">
                  <c:v>286.37599999999998</c:v>
                </c:pt>
                <c:pt idx="129">
                  <c:v>282.68599999999998</c:v>
                </c:pt>
                <c:pt idx="130">
                  <c:v>275.08</c:v>
                </c:pt>
                <c:pt idx="131">
                  <c:v>271.60399999999998</c:v>
                </c:pt>
                <c:pt idx="132">
                  <c:v>271.94</c:v>
                </c:pt>
                <c:pt idx="133">
                  <c:v>276.67</c:v>
                </c:pt>
                <c:pt idx="134">
                  <c:v>276.654</c:v>
                </c:pt>
                <c:pt idx="135">
                  <c:v>277.00799999999998</c:v>
                </c:pt>
                <c:pt idx="136">
                  <c:v>278.40199999999999</c:v>
                </c:pt>
                <c:pt idx="137">
                  <c:v>277.99200000000002</c:v>
                </c:pt>
                <c:pt idx="138">
                  <c:v>280.47899999999998</c:v>
                </c:pt>
                <c:pt idx="139">
                  <c:v>284.58600000000001</c:v>
                </c:pt>
                <c:pt idx="140">
                  <c:v>284.26799999999997</c:v>
                </c:pt>
                <c:pt idx="141">
                  <c:v>285.14</c:v>
                </c:pt>
                <c:pt idx="142">
                  <c:v>285.98599999999999</c:v>
                </c:pt>
                <c:pt idx="143">
                  <c:v>287.464</c:v>
                </c:pt>
                <c:pt idx="144">
                  <c:v>283.64499999999998</c:v>
                </c:pt>
                <c:pt idx="145">
                  <c:v>285.64800000000002</c:v>
                </c:pt>
                <c:pt idx="146">
                  <c:v>293.2</c:v>
                </c:pt>
                <c:pt idx="147">
                  <c:v>298.096</c:v>
                </c:pt>
                <c:pt idx="148">
                  <c:v>306.108</c:v>
                </c:pt>
                <c:pt idx="149">
                  <c:v>308.21100000000001</c:v>
                </c:pt>
                <c:pt idx="150">
                  <c:v>299.98200000000003</c:v>
                </c:pt>
                <c:pt idx="151">
                  <c:v>304.50299999999999</c:v>
                </c:pt>
                <c:pt idx="152">
                  <c:v>305.13499999999999</c:v>
                </c:pt>
                <c:pt idx="153">
                  <c:v>304.28100000000001</c:v>
                </c:pt>
                <c:pt idx="154">
                  <c:v>304.31700000000001</c:v>
                </c:pt>
                <c:pt idx="155">
                  <c:v>307.24400000000003</c:v>
                </c:pt>
                <c:pt idx="156">
                  <c:v>316.91899999999998</c:v>
                </c:pt>
                <c:pt idx="157">
                  <c:v>319.38499999999999</c:v>
                </c:pt>
                <c:pt idx="158">
                  <c:v>320.72300000000001</c:v>
                </c:pt>
                <c:pt idx="159">
                  <c:v>316.31400000000002</c:v>
                </c:pt>
                <c:pt idx="160">
                  <c:v>316.12700000000001</c:v>
                </c:pt>
                <c:pt idx="161">
                  <c:v>316.42599999999999</c:v>
                </c:pt>
                <c:pt idx="162">
                  <c:v>318.47300000000001</c:v>
                </c:pt>
                <c:pt idx="163">
                  <c:v>316.40300000000002</c:v>
                </c:pt>
                <c:pt idx="164">
                  <c:v>311.48399999999998</c:v>
                </c:pt>
                <c:pt idx="165">
                  <c:v>311.99</c:v>
                </c:pt>
                <c:pt idx="166">
                  <c:v>309.67399999999998</c:v>
                </c:pt>
                <c:pt idx="167">
                  <c:v>303.10300000000001</c:v>
                </c:pt>
                <c:pt idx="168">
                  <c:v>301.66000000000003</c:v>
                </c:pt>
                <c:pt idx="169">
                  <c:v>296.745</c:v>
                </c:pt>
                <c:pt idx="170">
                  <c:v>308.34699999999998</c:v>
                </c:pt>
                <c:pt idx="171">
                  <c:v>323.65699999999998</c:v>
                </c:pt>
                <c:pt idx="172">
                  <c:v>325.94400000000002</c:v>
                </c:pt>
                <c:pt idx="173">
                  <c:v>321.95</c:v>
                </c:pt>
                <c:pt idx="174">
                  <c:v>316.58800000000002</c:v>
                </c:pt>
                <c:pt idx="175">
                  <c:v>310.93599999999998</c:v>
                </c:pt>
                <c:pt idx="176">
                  <c:v>315.11900000000003</c:v>
                </c:pt>
                <c:pt idx="177">
                  <c:v>320.483</c:v>
                </c:pt>
                <c:pt idx="178">
                  <c:v>323.06599999999997</c:v>
                </c:pt>
                <c:pt idx="179">
                  <c:v>320.96899999999999</c:v>
                </c:pt>
                <c:pt idx="180">
                  <c:v>321.11099999999999</c:v>
                </c:pt>
                <c:pt idx="181">
                  <c:v>327.78</c:v>
                </c:pt>
                <c:pt idx="182">
                  <c:v>329.78800000000001</c:v>
                </c:pt>
                <c:pt idx="183">
                  <c:v>332.01799999999997</c:v>
                </c:pt>
                <c:pt idx="184">
                  <c:v>337.70699999999999</c:v>
                </c:pt>
                <c:pt idx="185">
                  <c:v>341.88299999999998</c:v>
                </c:pt>
                <c:pt idx="186">
                  <c:v>341.24</c:v>
                </c:pt>
                <c:pt idx="187">
                  <c:v>350.28300000000002</c:v>
                </c:pt>
                <c:pt idx="188">
                  <c:v>353.62200000000001</c:v>
                </c:pt>
                <c:pt idx="189">
                  <c:v>354.44600000000003</c:v>
                </c:pt>
                <c:pt idx="190">
                  <c:v>345.39100000000002</c:v>
                </c:pt>
                <c:pt idx="191">
                  <c:v>344.27</c:v>
                </c:pt>
                <c:pt idx="192">
                  <c:v>346.298</c:v>
                </c:pt>
                <c:pt idx="193">
                  <c:v>339.733</c:v>
                </c:pt>
                <c:pt idx="194">
                  <c:v>333.92700000000002</c:v>
                </c:pt>
                <c:pt idx="195">
                  <c:v>337.62599999999998</c:v>
                </c:pt>
                <c:pt idx="196">
                  <c:v>339.06299999999999</c:v>
                </c:pt>
                <c:pt idx="197">
                  <c:v>341.38600000000002</c:v>
                </c:pt>
                <c:pt idx="198">
                  <c:v>342.79599999999999</c:v>
                </c:pt>
                <c:pt idx="199">
                  <c:v>343.50099999999998</c:v>
                </c:pt>
                <c:pt idx="200">
                  <c:v>342.47</c:v>
                </c:pt>
                <c:pt idx="201">
                  <c:v>338.63099999999997</c:v>
                </c:pt>
                <c:pt idx="202">
                  <c:v>345.096</c:v>
                </c:pt>
                <c:pt idx="203">
                  <c:v>342.24799999999999</c:v>
                </c:pt>
                <c:pt idx="204">
                  <c:v>333.637</c:v>
                </c:pt>
                <c:pt idx="205">
                  <c:v>328.33499999999998</c:v>
                </c:pt>
                <c:pt idx="206">
                  <c:v>323.78899999999999</c:v>
                </c:pt>
                <c:pt idx="207">
                  <c:v>329.88799999999998</c:v>
                </c:pt>
                <c:pt idx="208">
                  <c:v>356.54500000000002</c:v>
                </c:pt>
                <c:pt idx="209">
                  <c:v>354.596</c:v>
                </c:pt>
                <c:pt idx="210">
                  <c:v>352.79700000000003</c:v>
                </c:pt>
                <c:pt idx="211">
                  <c:v>353.23599999999999</c:v>
                </c:pt>
                <c:pt idx="212">
                  <c:v>347.76600000000002</c:v>
                </c:pt>
                <c:pt idx="213">
                  <c:v>359.53300000000002</c:v>
                </c:pt>
                <c:pt idx="214">
                  <c:v>363.77800000000002</c:v>
                </c:pt>
                <c:pt idx="215">
                  <c:v>361.012</c:v>
                </c:pt>
                <c:pt idx="216">
                  <c:v>361.55700000000002</c:v>
                </c:pt>
                <c:pt idx="217">
                  <c:v>364.113</c:v>
                </c:pt>
                <c:pt idx="218">
                  <c:v>369.10599999999999</c:v>
                </c:pt>
                <c:pt idx="219">
                  <c:v>363.613</c:v>
                </c:pt>
                <c:pt idx="220">
                  <c:v>359.096</c:v>
                </c:pt>
                <c:pt idx="221">
                  <c:v>358.197</c:v>
                </c:pt>
                <c:pt idx="222">
                  <c:v>355.62900000000002</c:v>
                </c:pt>
                <c:pt idx="223">
                  <c:v>363.65100000000001</c:v>
                </c:pt>
                <c:pt idx="224">
                  <c:v>374.61099999999999</c:v>
                </c:pt>
                <c:pt idx="225">
                  <c:v>378.86799999999999</c:v>
                </c:pt>
                <c:pt idx="226">
                  <c:v>393.80900000000003</c:v>
                </c:pt>
                <c:pt idx="227">
                  <c:v>396.52100000000002</c:v>
                </c:pt>
                <c:pt idx="228">
                  <c:v>380.10599999999999</c:v>
                </c:pt>
                <c:pt idx="229">
                  <c:v>366.02100000000002</c:v>
                </c:pt>
                <c:pt idx="230">
                  <c:v>358.11799999999999</c:v>
                </c:pt>
                <c:pt idx="231">
                  <c:v>359.40800000000002</c:v>
                </c:pt>
                <c:pt idx="232">
                  <c:v>360.52</c:v>
                </c:pt>
                <c:pt idx="233">
                  <c:v>370.03500000000003</c:v>
                </c:pt>
                <c:pt idx="234">
                  <c:v>373.61700000000002</c:v>
                </c:pt>
                <c:pt idx="235">
                  <c:v>387.19400000000002</c:v>
                </c:pt>
                <c:pt idx="236">
                  <c:v>372.37</c:v>
                </c:pt>
                <c:pt idx="237">
                  <c:v>355.93599999999998</c:v>
                </c:pt>
                <c:pt idx="238">
                  <c:v>351.96800000000002</c:v>
                </c:pt>
                <c:pt idx="239">
                  <c:v>347.96300000000002</c:v>
                </c:pt>
                <c:pt idx="240">
                  <c:v>336.87400000000002</c:v>
                </c:pt>
                <c:pt idx="241">
                  <c:v>333.63799999999998</c:v>
                </c:pt>
                <c:pt idx="242">
                  <c:v>330.548</c:v>
                </c:pt>
                <c:pt idx="243">
                  <c:v>348.84800000000001</c:v>
                </c:pt>
                <c:pt idx="244">
                  <c:v>354.678</c:v>
                </c:pt>
                <c:pt idx="245">
                  <c:v>358.53300000000002</c:v>
                </c:pt>
                <c:pt idx="246">
                  <c:v>356.15499999999997</c:v>
                </c:pt>
                <c:pt idx="247">
                  <c:v>355.31200000000001</c:v>
                </c:pt>
                <c:pt idx="248">
                  <c:v>344.45499999999998</c:v>
                </c:pt>
                <c:pt idx="249">
                  <c:v>334.23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E4-42E6-BC11-D9CBEE6C9383}"/>
            </c:ext>
          </c:extLst>
        </c:ser>
        <c:ser>
          <c:idx val="2"/>
          <c:order val="2"/>
          <c:tx>
            <c:strRef>
              <c:f>'directH (tkr)'!$B$34</c:f>
              <c:strCache>
                <c:ptCount val="1"/>
                <c:pt idx="0">
                  <c:v>VW 3 7/8 PERP nc-27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(tkr)'!$F$34:$IT$34</c:f>
              <c:numCache>
                <c:formatCode>0</c:formatCode>
                <c:ptCount val="249"/>
                <c:pt idx="0">
                  <c:v>403.10899999999998</c:v>
                </c:pt>
                <c:pt idx="1">
                  <c:v>403.93299999999999</c:v>
                </c:pt>
                <c:pt idx="2">
                  <c:v>407.94799999999998</c:v>
                </c:pt>
                <c:pt idx="3">
                  <c:v>409.697</c:v>
                </c:pt>
                <c:pt idx="4">
                  <c:v>410.34</c:v>
                </c:pt>
                <c:pt idx="5">
                  <c:v>418.03399999999999</c:v>
                </c:pt>
                <c:pt idx="6">
                  <c:v>423.32299999999998</c:v>
                </c:pt>
                <c:pt idx="7">
                  <c:v>422.39499999999998</c:v>
                </c:pt>
                <c:pt idx="8">
                  <c:v>421.16199999999998</c:v>
                </c:pt>
                <c:pt idx="9">
                  <c:v>416.298</c:v>
                </c:pt>
                <c:pt idx="10">
                  <c:v>412.25700000000001</c:v>
                </c:pt>
                <c:pt idx="11">
                  <c:v>420.08800000000002</c:v>
                </c:pt>
                <c:pt idx="12">
                  <c:v>409.10199999999998</c:v>
                </c:pt>
                <c:pt idx="13">
                  <c:v>406.57299999999998</c:v>
                </c:pt>
                <c:pt idx="14">
                  <c:v>394.358</c:v>
                </c:pt>
                <c:pt idx="15">
                  <c:v>383.82299999999998</c:v>
                </c:pt>
                <c:pt idx="16">
                  <c:v>401.92399999999998</c:v>
                </c:pt>
                <c:pt idx="17">
                  <c:v>397.39299999999997</c:v>
                </c:pt>
                <c:pt idx="18">
                  <c:v>404.19900000000001</c:v>
                </c:pt>
                <c:pt idx="19">
                  <c:v>373.98200000000003</c:v>
                </c:pt>
                <c:pt idx="20">
                  <c:v>350.51</c:v>
                </c:pt>
                <c:pt idx="21">
                  <c:v>332.053</c:v>
                </c:pt>
                <c:pt idx="22">
                  <c:v>345.66800000000001</c:v>
                </c:pt>
                <c:pt idx="23">
                  <c:v>386.71300000000002</c:v>
                </c:pt>
                <c:pt idx="24">
                  <c:v>401.87200000000001</c:v>
                </c:pt>
                <c:pt idx="25">
                  <c:v>426.75700000000001</c:v>
                </c:pt>
                <c:pt idx="26">
                  <c:v>433.44900000000001</c:v>
                </c:pt>
                <c:pt idx="27">
                  <c:v>433.899</c:v>
                </c:pt>
                <c:pt idx="28">
                  <c:v>425.04899999999998</c:v>
                </c:pt>
                <c:pt idx="29">
                  <c:v>423.51900000000001</c:v>
                </c:pt>
                <c:pt idx="30">
                  <c:v>438.49299999999999</c:v>
                </c:pt>
                <c:pt idx="31">
                  <c:v>452.33100000000002</c:v>
                </c:pt>
                <c:pt idx="32">
                  <c:v>453.08600000000001</c:v>
                </c:pt>
                <c:pt idx="33">
                  <c:v>452.48</c:v>
                </c:pt>
                <c:pt idx="34">
                  <c:v>457.87400000000002</c:v>
                </c:pt>
                <c:pt idx="35">
                  <c:v>467.596</c:v>
                </c:pt>
                <c:pt idx="36">
                  <c:v>491.08</c:v>
                </c:pt>
                <c:pt idx="37">
                  <c:v>504.21499999999997</c:v>
                </c:pt>
                <c:pt idx="38">
                  <c:v>503.745</c:v>
                </c:pt>
                <c:pt idx="39">
                  <c:v>496.39600000000002</c:v>
                </c:pt>
                <c:pt idx="40">
                  <c:v>493.983</c:v>
                </c:pt>
                <c:pt idx="41">
                  <c:v>496.30599999999998</c:v>
                </c:pt>
                <c:pt idx="42">
                  <c:v>503.92099999999999</c:v>
                </c:pt>
                <c:pt idx="43">
                  <c:v>507.88900000000001</c:v>
                </c:pt>
                <c:pt idx="44">
                  <c:v>510.60700000000003</c:v>
                </c:pt>
                <c:pt idx="45">
                  <c:v>517.221</c:v>
                </c:pt>
                <c:pt idx="46">
                  <c:v>520.66200000000003</c:v>
                </c:pt>
                <c:pt idx="47">
                  <c:v>492.505</c:v>
                </c:pt>
                <c:pt idx="48">
                  <c:v>478.67700000000002</c:v>
                </c:pt>
                <c:pt idx="49">
                  <c:v>464.73700000000002</c:v>
                </c:pt>
                <c:pt idx="50">
                  <c:v>455.91399999999999</c:v>
                </c:pt>
                <c:pt idx="51">
                  <c:v>477.029</c:v>
                </c:pt>
                <c:pt idx="52">
                  <c:v>484.48500000000001</c:v>
                </c:pt>
                <c:pt idx="53">
                  <c:v>523.32799999999997</c:v>
                </c:pt>
                <c:pt idx="54">
                  <c:v>529.60799999999995</c:v>
                </c:pt>
                <c:pt idx="55">
                  <c:v>515.47299999999996</c:v>
                </c:pt>
                <c:pt idx="56">
                  <c:v>503.815</c:v>
                </c:pt>
                <c:pt idx="57">
                  <c:v>497.26900000000001</c:v>
                </c:pt>
                <c:pt idx="58">
                  <c:v>473.108</c:v>
                </c:pt>
                <c:pt idx="59">
                  <c:v>462.80099999999999</c:v>
                </c:pt>
                <c:pt idx="60">
                  <c:v>513.81399999999996</c:v>
                </c:pt>
                <c:pt idx="61">
                  <c:v>580.17999999999995</c:v>
                </c:pt>
                <c:pt idx="62">
                  <c:v>605.59900000000005</c:v>
                </c:pt>
                <c:pt idx="63">
                  <c:v>668.20699999999999</c:v>
                </c:pt>
                <c:pt idx="64">
                  <c:v>671.06200000000001</c:v>
                </c:pt>
                <c:pt idx="65">
                  <c:v>655.40300000000002</c:v>
                </c:pt>
                <c:pt idx="66">
                  <c:v>639.37199999999996</c:v>
                </c:pt>
                <c:pt idx="67">
                  <c:v>630.82000000000005</c:v>
                </c:pt>
                <c:pt idx="68">
                  <c:v>618.20699999999999</c:v>
                </c:pt>
                <c:pt idx="69">
                  <c:v>573.60400000000004</c:v>
                </c:pt>
                <c:pt idx="70">
                  <c:v>534.54600000000005</c:v>
                </c:pt>
                <c:pt idx="71">
                  <c:v>531.52300000000002</c:v>
                </c:pt>
                <c:pt idx="72">
                  <c:v>636.01400000000001</c:v>
                </c:pt>
                <c:pt idx="73">
                  <c:v>688.54399999999998</c:v>
                </c:pt>
                <c:pt idx="74">
                  <c:v>648.28599999999994</c:v>
                </c:pt>
                <c:pt idx="75">
                  <c:v>732.77700000000004</c:v>
                </c:pt>
                <c:pt idx="76">
                  <c:v>744.702</c:v>
                </c:pt>
                <c:pt idx="77">
                  <c:v>672.58900000000006</c:v>
                </c:pt>
                <c:pt idx="78">
                  <c:v>576.23</c:v>
                </c:pt>
                <c:pt idx="79">
                  <c:v>487.12900000000002</c:v>
                </c:pt>
                <c:pt idx="80">
                  <c:v>478.649</c:v>
                </c:pt>
                <c:pt idx="81">
                  <c:v>401.99799999999999</c:v>
                </c:pt>
                <c:pt idx="82">
                  <c:v>395.209</c:v>
                </c:pt>
                <c:pt idx="83">
                  <c:v>410.76100000000002</c:v>
                </c:pt>
                <c:pt idx="84">
                  <c:v>356.63900000000001</c:v>
                </c:pt>
                <c:pt idx="85">
                  <c:v>321.18700000000001</c:v>
                </c:pt>
                <c:pt idx="86">
                  <c:v>303.096</c:v>
                </c:pt>
                <c:pt idx="87">
                  <c:v>312.02699999999999</c:v>
                </c:pt>
                <c:pt idx="88">
                  <c:v>342.69600000000003</c:v>
                </c:pt>
                <c:pt idx="89">
                  <c:v>346.73399999999998</c:v>
                </c:pt>
                <c:pt idx="90">
                  <c:v>321.19600000000003</c:v>
                </c:pt>
                <c:pt idx="91">
                  <c:v>300.596</c:v>
                </c:pt>
                <c:pt idx="92">
                  <c:v>296.053</c:v>
                </c:pt>
                <c:pt idx="93">
                  <c:v>289.33600000000001</c:v>
                </c:pt>
                <c:pt idx="94">
                  <c:v>266.94600000000003</c:v>
                </c:pt>
                <c:pt idx="95">
                  <c:v>267.08</c:v>
                </c:pt>
                <c:pt idx="96">
                  <c:v>267.29700000000003</c:v>
                </c:pt>
                <c:pt idx="97">
                  <c:v>268.33300000000003</c:v>
                </c:pt>
                <c:pt idx="98">
                  <c:v>266.63299999999998</c:v>
                </c:pt>
                <c:pt idx="99">
                  <c:v>267.00400000000002</c:v>
                </c:pt>
                <c:pt idx="100">
                  <c:v>266.84199999999998</c:v>
                </c:pt>
                <c:pt idx="101">
                  <c:v>265.24400000000003</c:v>
                </c:pt>
                <c:pt idx="102">
                  <c:v>270.959</c:v>
                </c:pt>
                <c:pt idx="103">
                  <c:v>272.47399999999999</c:v>
                </c:pt>
                <c:pt idx="104">
                  <c:v>267.95800000000003</c:v>
                </c:pt>
                <c:pt idx="105">
                  <c:v>262.86700000000002</c:v>
                </c:pt>
                <c:pt idx="106">
                  <c:v>266.42399999999998</c:v>
                </c:pt>
                <c:pt idx="107">
                  <c:v>275.19200000000001</c:v>
                </c:pt>
                <c:pt idx="108">
                  <c:v>282.85300000000001</c:v>
                </c:pt>
                <c:pt idx="109">
                  <c:v>282.57600000000002</c:v>
                </c:pt>
                <c:pt idx="110">
                  <c:v>279.68599999999998</c:v>
                </c:pt>
                <c:pt idx="111">
                  <c:v>274.04899999999998</c:v>
                </c:pt>
                <c:pt idx="112">
                  <c:v>276.62299999999999</c:v>
                </c:pt>
                <c:pt idx="113">
                  <c:v>281.529</c:v>
                </c:pt>
                <c:pt idx="114">
                  <c:v>269.27999999999997</c:v>
                </c:pt>
                <c:pt idx="115">
                  <c:v>265.37099999999998</c:v>
                </c:pt>
                <c:pt idx="116">
                  <c:v>258.447</c:v>
                </c:pt>
                <c:pt idx="117">
                  <c:v>258.58999999999997</c:v>
                </c:pt>
                <c:pt idx="118">
                  <c:v>255.667</c:v>
                </c:pt>
                <c:pt idx="119">
                  <c:v>258.68799999999999</c:v>
                </c:pt>
                <c:pt idx="120">
                  <c:v>264.81299999999999</c:v>
                </c:pt>
                <c:pt idx="121">
                  <c:v>268.63499999999999</c:v>
                </c:pt>
                <c:pt idx="122">
                  <c:v>266.01499999999999</c:v>
                </c:pt>
                <c:pt idx="123">
                  <c:v>264.84699999999998</c:v>
                </c:pt>
                <c:pt idx="124">
                  <c:v>268.42899999999997</c:v>
                </c:pt>
                <c:pt idx="125">
                  <c:v>269.58699999999999</c:v>
                </c:pt>
                <c:pt idx="126">
                  <c:v>276.46600000000001</c:v>
                </c:pt>
                <c:pt idx="127">
                  <c:v>275.61799999999999</c:v>
                </c:pt>
                <c:pt idx="128">
                  <c:v>270.92599999999999</c:v>
                </c:pt>
                <c:pt idx="129">
                  <c:v>265.85500000000002</c:v>
                </c:pt>
                <c:pt idx="130">
                  <c:v>257.65199999999999</c:v>
                </c:pt>
                <c:pt idx="131">
                  <c:v>254.86199999999999</c:v>
                </c:pt>
                <c:pt idx="132">
                  <c:v>254.274</c:v>
                </c:pt>
                <c:pt idx="133">
                  <c:v>258.26400000000001</c:v>
                </c:pt>
                <c:pt idx="134">
                  <c:v>258.43299999999999</c:v>
                </c:pt>
                <c:pt idx="135">
                  <c:v>258.08499999999998</c:v>
                </c:pt>
                <c:pt idx="136">
                  <c:v>258.79300000000001</c:v>
                </c:pt>
                <c:pt idx="137">
                  <c:v>258.15499999999997</c:v>
                </c:pt>
                <c:pt idx="138">
                  <c:v>259.58</c:v>
                </c:pt>
                <c:pt idx="139">
                  <c:v>262.625</c:v>
                </c:pt>
                <c:pt idx="140">
                  <c:v>261.80700000000002</c:v>
                </c:pt>
                <c:pt idx="141">
                  <c:v>262.58499999999998</c:v>
                </c:pt>
                <c:pt idx="142">
                  <c:v>263.40600000000001</c:v>
                </c:pt>
                <c:pt idx="143">
                  <c:v>265.50400000000002</c:v>
                </c:pt>
                <c:pt idx="144">
                  <c:v>261.57299999999998</c:v>
                </c:pt>
                <c:pt idx="145">
                  <c:v>263.82400000000001</c:v>
                </c:pt>
                <c:pt idx="146">
                  <c:v>270.25099999999998</c:v>
                </c:pt>
                <c:pt idx="147">
                  <c:v>275.80500000000001</c:v>
                </c:pt>
                <c:pt idx="148">
                  <c:v>283.55200000000002</c:v>
                </c:pt>
                <c:pt idx="149">
                  <c:v>285.79000000000002</c:v>
                </c:pt>
                <c:pt idx="150">
                  <c:v>275.089</c:v>
                </c:pt>
                <c:pt idx="151">
                  <c:v>279.50599999999997</c:v>
                </c:pt>
                <c:pt idx="152">
                  <c:v>279.05399999999997</c:v>
                </c:pt>
                <c:pt idx="153">
                  <c:v>276.89100000000002</c:v>
                </c:pt>
                <c:pt idx="154">
                  <c:v>277.04399999999998</c:v>
                </c:pt>
                <c:pt idx="155">
                  <c:v>280.40699999999998</c:v>
                </c:pt>
                <c:pt idx="156">
                  <c:v>293.11</c:v>
                </c:pt>
                <c:pt idx="157">
                  <c:v>297.04599999999999</c:v>
                </c:pt>
                <c:pt idx="158">
                  <c:v>297.65300000000002</c:v>
                </c:pt>
                <c:pt idx="159">
                  <c:v>292.66199999999998</c:v>
                </c:pt>
                <c:pt idx="160">
                  <c:v>292.27600000000001</c:v>
                </c:pt>
                <c:pt idx="161">
                  <c:v>292.08499999999998</c:v>
                </c:pt>
                <c:pt idx="162">
                  <c:v>294.13900000000001</c:v>
                </c:pt>
                <c:pt idx="163">
                  <c:v>291.733</c:v>
                </c:pt>
                <c:pt idx="164">
                  <c:v>287.286</c:v>
                </c:pt>
                <c:pt idx="165">
                  <c:v>287.64999999999998</c:v>
                </c:pt>
                <c:pt idx="166">
                  <c:v>284.31599999999997</c:v>
                </c:pt>
                <c:pt idx="167">
                  <c:v>277.81099999999998</c:v>
                </c:pt>
                <c:pt idx="168">
                  <c:v>277.41000000000003</c:v>
                </c:pt>
                <c:pt idx="169">
                  <c:v>271.81700000000001</c:v>
                </c:pt>
                <c:pt idx="170">
                  <c:v>286.77100000000002</c:v>
                </c:pt>
                <c:pt idx="171">
                  <c:v>300.39800000000002</c:v>
                </c:pt>
                <c:pt idx="172">
                  <c:v>301.74200000000002</c:v>
                </c:pt>
                <c:pt idx="173">
                  <c:v>298.11599999999999</c:v>
                </c:pt>
                <c:pt idx="174">
                  <c:v>293.51900000000001</c:v>
                </c:pt>
                <c:pt idx="175">
                  <c:v>288.97199999999998</c:v>
                </c:pt>
                <c:pt idx="176">
                  <c:v>293.58300000000003</c:v>
                </c:pt>
                <c:pt idx="177">
                  <c:v>299.28699999999998</c:v>
                </c:pt>
                <c:pt idx="178">
                  <c:v>301.60599999999999</c:v>
                </c:pt>
                <c:pt idx="179">
                  <c:v>300.59500000000003</c:v>
                </c:pt>
                <c:pt idx="180">
                  <c:v>302.24299999999999</c:v>
                </c:pt>
                <c:pt idx="181">
                  <c:v>310.16899999999998</c:v>
                </c:pt>
                <c:pt idx="182">
                  <c:v>310.464</c:v>
                </c:pt>
                <c:pt idx="183">
                  <c:v>314.49900000000002</c:v>
                </c:pt>
                <c:pt idx="184">
                  <c:v>321.59100000000001</c:v>
                </c:pt>
                <c:pt idx="185">
                  <c:v>325.47000000000003</c:v>
                </c:pt>
                <c:pt idx="186">
                  <c:v>326.02</c:v>
                </c:pt>
                <c:pt idx="187">
                  <c:v>334.46199999999999</c:v>
                </c:pt>
                <c:pt idx="188">
                  <c:v>338.59199999999998</c:v>
                </c:pt>
                <c:pt idx="189">
                  <c:v>339.93700000000001</c:v>
                </c:pt>
                <c:pt idx="190">
                  <c:v>331.27300000000002</c:v>
                </c:pt>
                <c:pt idx="191">
                  <c:v>330.351</c:v>
                </c:pt>
                <c:pt idx="192">
                  <c:v>332.39299999999997</c:v>
                </c:pt>
                <c:pt idx="193">
                  <c:v>324.89499999999998</c:v>
                </c:pt>
                <c:pt idx="194">
                  <c:v>318.14800000000002</c:v>
                </c:pt>
                <c:pt idx="195">
                  <c:v>320.82600000000002</c:v>
                </c:pt>
                <c:pt idx="196">
                  <c:v>321.36799999999999</c:v>
                </c:pt>
                <c:pt idx="197">
                  <c:v>324.15100000000001</c:v>
                </c:pt>
                <c:pt idx="198">
                  <c:v>326.125</c:v>
                </c:pt>
                <c:pt idx="199">
                  <c:v>326.65100000000001</c:v>
                </c:pt>
                <c:pt idx="200">
                  <c:v>326.351</c:v>
                </c:pt>
                <c:pt idx="201">
                  <c:v>322.64699999999999</c:v>
                </c:pt>
                <c:pt idx="202">
                  <c:v>331.18599999999998</c:v>
                </c:pt>
                <c:pt idx="203">
                  <c:v>329.29700000000003</c:v>
                </c:pt>
                <c:pt idx="204">
                  <c:v>321.46600000000001</c:v>
                </c:pt>
                <c:pt idx="205">
                  <c:v>316.90899999999999</c:v>
                </c:pt>
                <c:pt idx="206">
                  <c:v>310.94200000000001</c:v>
                </c:pt>
                <c:pt idx="207">
                  <c:v>317.04399999999998</c:v>
                </c:pt>
                <c:pt idx="208">
                  <c:v>345.78100000000001</c:v>
                </c:pt>
                <c:pt idx="209">
                  <c:v>343.084</c:v>
                </c:pt>
                <c:pt idx="210">
                  <c:v>339.64699999999999</c:v>
                </c:pt>
                <c:pt idx="211">
                  <c:v>337.80399999999997</c:v>
                </c:pt>
                <c:pt idx="212">
                  <c:v>332.02</c:v>
                </c:pt>
                <c:pt idx="213">
                  <c:v>343.54599999999999</c:v>
                </c:pt>
                <c:pt idx="214">
                  <c:v>348.29300000000001</c:v>
                </c:pt>
                <c:pt idx="215">
                  <c:v>344.577</c:v>
                </c:pt>
                <c:pt idx="216">
                  <c:v>344.65199999999999</c:v>
                </c:pt>
                <c:pt idx="217">
                  <c:v>347.495</c:v>
                </c:pt>
                <c:pt idx="218">
                  <c:v>351.37099999999998</c:v>
                </c:pt>
                <c:pt idx="219">
                  <c:v>346.20600000000002</c:v>
                </c:pt>
                <c:pt idx="220">
                  <c:v>341.86900000000003</c:v>
                </c:pt>
                <c:pt idx="221">
                  <c:v>341.55900000000003</c:v>
                </c:pt>
                <c:pt idx="222">
                  <c:v>337.28800000000001</c:v>
                </c:pt>
                <c:pt idx="223">
                  <c:v>344.81200000000001</c:v>
                </c:pt>
                <c:pt idx="224">
                  <c:v>357.108</c:v>
                </c:pt>
                <c:pt idx="225">
                  <c:v>360.84199999999998</c:v>
                </c:pt>
                <c:pt idx="226">
                  <c:v>375.11500000000001</c:v>
                </c:pt>
                <c:pt idx="227">
                  <c:v>376.06700000000001</c:v>
                </c:pt>
                <c:pt idx="228">
                  <c:v>358.23399999999998</c:v>
                </c:pt>
                <c:pt idx="229">
                  <c:v>346.82499999999999</c:v>
                </c:pt>
                <c:pt idx="230">
                  <c:v>338.50599999999997</c:v>
                </c:pt>
                <c:pt idx="231">
                  <c:v>341.21499999999997</c:v>
                </c:pt>
                <c:pt idx="232">
                  <c:v>341.60599999999999</c:v>
                </c:pt>
                <c:pt idx="233">
                  <c:v>350.92700000000002</c:v>
                </c:pt>
                <c:pt idx="234">
                  <c:v>355.01299999999998</c:v>
                </c:pt>
                <c:pt idx="235">
                  <c:v>366.87599999999998</c:v>
                </c:pt>
                <c:pt idx="236">
                  <c:v>352.23200000000003</c:v>
                </c:pt>
                <c:pt idx="237">
                  <c:v>336.62400000000002</c:v>
                </c:pt>
                <c:pt idx="238">
                  <c:v>333.779</c:v>
                </c:pt>
                <c:pt idx="239">
                  <c:v>331.68700000000001</c:v>
                </c:pt>
                <c:pt idx="240">
                  <c:v>319.09399999999999</c:v>
                </c:pt>
                <c:pt idx="241">
                  <c:v>317.13</c:v>
                </c:pt>
                <c:pt idx="242">
                  <c:v>313.44</c:v>
                </c:pt>
                <c:pt idx="243">
                  <c:v>332.69200000000001</c:v>
                </c:pt>
                <c:pt idx="244">
                  <c:v>340.755</c:v>
                </c:pt>
                <c:pt idx="245">
                  <c:v>345.173</c:v>
                </c:pt>
                <c:pt idx="246">
                  <c:v>342.80599999999998</c:v>
                </c:pt>
                <c:pt idx="247">
                  <c:v>344.75900000000001</c:v>
                </c:pt>
                <c:pt idx="248">
                  <c:v>334.214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E4-42E6-BC11-D9CBEE6C9383}"/>
            </c:ext>
          </c:extLst>
        </c:ser>
        <c:ser>
          <c:idx val="3"/>
          <c:order val="3"/>
          <c:tx>
            <c:strRef>
              <c:f>'directH (tkr)'!$B$35</c:f>
              <c:strCache>
                <c:ptCount val="1"/>
                <c:pt idx="0">
                  <c:v>VW 4 5/8 PERP nc-26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(tkr)'!$F$35:$ST$35</c:f>
              <c:numCache>
                <c:formatCode>0</c:formatCode>
                <c:ptCount val="509"/>
                <c:pt idx="0">
                  <c:v>394.00900000000001</c:v>
                </c:pt>
                <c:pt idx="1">
                  <c:v>394.03500000000003</c:v>
                </c:pt>
                <c:pt idx="2">
                  <c:v>399.709</c:v>
                </c:pt>
                <c:pt idx="3">
                  <c:v>399.74</c:v>
                </c:pt>
                <c:pt idx="4">
                  <c:v>399.31099999999998</c:v>
                </c:pt>
                <c:pt idx="5">
                  <c:v>405.49799999999999</c:v>
                </c:pt>
                <c:pt idx="6">
                  <c:v>410.18299999999999</c:v>
                </c:pt>
                <c:pt idx="7">
                  <c:v>410.97</c:v>
                </c:pt>
                <c:pt idx="8">
                  <c:v>409.6</c:v>
                </c:pt>
                <c:pt idx="9">
                  <c:v>405.14100000000002</c:v>
                </c:pt>
                <c:pt idx="10">
                  <c:v>399.54899999999998</c:v>
                </c:pt>
                <c:pt idx="11">
                  <c:v>408.15899999999999</c:v>
                </c:pt>
                <c:pt idx="12">
                  <c:v>396.26900000000001</c:v>
                </c:pt>
                <c:pt idx="13">
                  <c:v>394.86500000000001</c:v>
                </c:pt>
                <c:pt idx="14">
                  <c:v>379.37799999999999</c:v>
                </c:pt>
                <c:pt idx="15">
                  <c:v>366.19400000000002</c:v>
                </c:pt>
                <c:pt idx="16">
                  <c:v>383.5</c:v>
                </c:pt>
                <c:pt idx="17">
                  <c:v>376.154</c:v>
                </c:pt>
                <c:pt idx="18">
                  <c:v>386.49900000000002</c:v>
                </c:pt>
                <c:pt idx="19">
                  <c:v>353.07900000000001</c:v>
                </c:pt>
                <c:pt idx="20">
                  <c:v>332.05200000000002</c:v>
                </c:pt>
                <c:pt idx="21">
                  <c:v>306.81900000000002</c:v>
                </c:pt>
                <c:pt idx="22">
                  <c:v>321.88499999999999</c:v>
                </c:pt>
                <c:pt idx="23">
                  <c:v>361.7</c:v>
                </c:pt>
                <c:pt idx="24">
                  <c:v>375.274</c:v>
                </c:pt>
                <c:pt idx="25">
                  <c:v>400.57299999999998</c:v>
                </c:pt>
                <c:pt idx="26">
                  <c:v>406.29899999999998</c:v>
                </c:pt>
                <c:pt idx="27">
                  <c:v>404.68099999999998</c:v>
                </c:pt>
                <c:pt idx="28">
                  <c:v>396.82900000000001</c:v>
                </c:pt>
                <c:pt idx="29">
                  <c:v>395.87799999999999</c:v>
                </c:pt>
                <c:pt idx="30">
                  <c:v>408.774</c:v>
                </c:pt>
                <c:pt idx="31">
                  <c:v>427.00599999999997</c:v>
                </c:pt>
                <c:pt idx="32">
                  <c:v>426.57299999999998</c:v>
                </c:pt>
                <c:pt idx="33">
                  <c:v>425.56599999999997</c:v>
                </c:pt>
                <c:pt idx="34">
                  <c:v>429.488</c:v>
                </c:pt>
                <c:pt idx="35">
                  <c:v>439.93900000000002</c:v>
                </c:pt>
                <c:pt idx="36">
                  <c:v>460.59300000000002</c:v>
                </c:pt>
                <c:pt idx="37">
                  <c:v>473.07100000000003</c:v>
                </c:pt>
                <c:pt idx="38">
                  <c:v>475.01</c:v>
                </c:pt>
                <c:pt idx="39">
                  <c:v>467.82499999999999</c:v>
                </c:pt>
                <c:pt idx="40">
                  <c:v>465.245</c:v>
                </c:pt>
                <c:pt idx="41">
                  <c:v>467.89</c:v>
                </c:pt>
                <c:pt idx="42">
                  <c:v>475.10700000000003</c:v>
                </c:pt>
                <c:pt idx="43">
                  <c:v>479.15699999999998</c:v>
                </c:pt>
                <c:pt idx="44">
                  <c:v>479.96800000000002</c:v>
                </c:pt>
                <c:pt idx="45">
                  <c:v>485.92</c:v>
                </c:pt>
                <c:pt idx="46">
                  <c:v>490.471</c:v>
                </c:pt>
                <c:pt idx="47">
                  <c:v>459.56900000000002</c:v>
                </c:pt>
                <c:pt idx="48">
                  <c:v>445.67599999999999</c:v>
                </c:pt>
                <c:pt idx="49">
                  <c:v>432.40899999999999</c:v>
                </c:pt>
                <c:pt idx="50">
                  <c:v>421.57100000000003</c:v>
                </c:pt>
                <c:pt idx="51">
                  <c:v>444.84800000000001</c:v>
                </c:pt>
                <c:pt idx="52">
                  <c:v>455.6</c:v>
                </c:pt>
                <c:pt idx="53">
                  <c:v>499.10399999999998</c:v>
                </c:pt>
                <c:pt idx="54">
                  <c:v>508.315</c:v>
                </c:pt>
                <c:pt idx="55">
                  <c:v>490.39</c:v>
                </c:pt>
                <c:pt idx="56">
                  <c:v>480.71699999999998</c:v>
                </c:pt>
                <c:pt idx="57">
                  <c:v>473.01799999999997</c:v>
                </c:pt>
                <c:pt idx="58">
                  <c:v>440.50400000000002</c:v>
                </c:pt>
                <c:pt idx="59">
                  <c:v>419.9</c:v>
                </c:pt>
                <c:pt idx="60">
                  <c:v>473.81299999999999</c:v>
                </c:pt>
                <c:pt idx="61">
                  <c:v>528.87900000000002</c:v>
                </c:pt>
                <c:pt idx="62">
                  <c:v>554.18299999999999</c:v>
                </c:pt>
                <c:pt idx="63">
                  <c:v>616.01700000000005</c:v>
                </c:pt>
                <c:pt idx="64">
                  <c:v>621.42100000000005</c:v>
                </c:pt>
                <c:pt idx="65">
                  <c:v>613.98599999999999</c:v>
                </c:pt>
                <c:pt idx="66">
                  <c:v>594.83000000000004</c:v>
                </c:pt>
                <c:pt idx="67">
                  <c:v>586.673</c:v>
                </c:pt>
                <c:pt idx="68">
                  <c:v>582.84900000000005</c:v>
                </c:pt>
                <c:pt idx="69">
                  <c:v>537.12099999999998</c:v>
                </c:pt>
                <c:pt idx="70">
                  <c:v>493.00400000000002</c:v>
                </c:pt>
                <c:pt idx="71">
                  <c:v>487.56700000000001</c:v>
                </c:pt>
                <c:pt idx="72">
                  <c:v>615.75300000000004</c:v>
                </c:pt>
                <c:pt idx="73">
                  <c:v>661.47799999999995</c:v>
                </c:pt>
                <c:pt idx="74">
                  <c:v>644.16300000000001</c:v>
                </c:pt>
                <c:pt idx="75">
                  <c:v>736.48</c:v>
                </c:pt>
                <c:pt idx="76">
                  <c:v>740.32</c:v>
                </c:pt>
                <c:pt idx="77">
                  <c:v>663.37</c:v>
                </c:pt>
                <c:pt idx="78">
                  <c:v>563.53899999999999</c:v>
                </c:pt>
                <c:pt idx="79">
                  <c:v>474.57100000000003</c:v>
                </c:pt>
                <c:pt idx="80">
                  <c:v>463.416</c:v>
                </c:pt>
                <c:pt idx="81">
                  <c:v>378.38499999999999</c:v>
                </c:pt>
                <c:pt idx="82">
                  <c:v>369.33100000000002</c:v>
                </c:pt>
                <c:pt idx="83">
                  <c:v>385.8</c:v>
                </c:pt>
                <c:pt idx="84">
                  <c:v>330.85199999999998</c:v>
                </c:pt>
                <c:pt idx="85">
                  <c:v>296.83699999999999</c:v>
                </c:pt>
                <c:pt idx="86">
                  <c:v>282.923</c:v>
                </c:pt>
                <c:pt idx="87">
                  <c:v>289.89499999999998</c:v>
                </c:pt>
                <c:pt idx="88">
                  <c:v>317.565</c:v>
                </c:pt>
                <c:pt idx="89">
                  <c:v>320.30700000000002</c:v>
                </c:pt>
                <c:pt idx="90">
                  <c:v>290.17099999999999</c:v>
                </c:pt>
                <c:pt idx="91">
                  <c:v>271.44499999999999</c:v>
                </c:pt>
                <c:pt idx="92">
                  <c:v>266.154</c:v>
                </c:pt>
                <c:pt idx="93">
                  <c:v>261.79599999999999</c:v>
                </c:pt>
                <c:pt idx="94">
                  <c:v>240.77699999999999</c:v>
                </c:pt>
                <c:pt idx="95">
                  <c:v>242.24799999999999</c:v>
                </c:pt>
                <c:pt idx="96">
                  <c:v>243.08099999999999</c:v>
                </c:pt>
                <c:pt idx="97">
                  <c:v>245.11099999999999</c:v>
                </c:pt>
                <c:pt idx="98">
                  <c:v>243.54499999999999</c:v>
                </c:pt>
                <c:pt idx="99">
                  <c:v>244.47399999999999</c:v>
                </c:pt>
                <c:pt idx="100">
                  <c:v>244.5</c:v>
                </c:pt>
                <c:pt idx="101">
                  <c:v>244.25299999999999</c:v>
                </c:pt>
                <c:pt idx="102">
                  <c:v>247.077</c:v>
                </c:pt>
                <c:pt idx="103">
                  <c:v>248.03299999999999</c:v>
                </c:pt>
                <c:pt idx="104">
                  <c:v>243.58</c:v>
                </c:pt>
                <c:pt idx="105">
                  <c:v>240.05</c:v>
                </c:pt>
                <c:pt idx="106">
                  <c:v>242.476</c:v>
                </c:pt>
                <c:pt idx="107">
                  <c:v>252.31200000000001</c:v>
                </c:pt>
                <c:pt idx="108">
                  <c:v>260.029</c:v>
                </c:pt>
                <c:pt idx="109">
                  <c:v>257.827</c:v>
                </c:pt>
                <c:pt idx="110">
                  <c:v>254.50200000000001</c:v>
                </c:pt>
                <c:pt idx="111">
                  <c:v>248.48500000000001</c:v>
                </c:pt>
                <c:pt idx="112">
                  <c:v>250.56399999999999</c:v>
                </c:pt>
                <c:pt idx="113">
                  <c:v>253.12299999999999</c:v>
                </c:pt>
                <c:pt idx="114">
                  <c:v>241.482</c:v>
                </c:pt>
                <c:pt idx="115">
                  <c:v>237.45599999999999</c:v>
                </c:pt>
                <c:pt idx="116">
                  <c:v>230.363</c:v>
                </c:pt>
                <c:pt idx="117">
                  <c:v>229.953</c:v>
                </c:pt>
                <c:pt idx="118">
                  <c:v>226.89500000000001</c:v>
                </c:pt>
                <c:pt idx="119">
                  <c:v>228.75299999999999</c:v>
                </c:pt>
                <c:pt idx="120">
                  <c:v>234.22300000000001</c:v>
                </c:pt>
                <c:pt idx="121">
                  <c:v>236.97800000000001</c:v>
                </c:pt>
                <c:pt idx="122">
                  <c:v>234.833</c:v>
                </c:pt>
                <c:pt idx="123">
                  <c:v>232.809</c:v>
                </c:pt>
                <c:pt idx="124">
                  <c:v>234.84100000000001</c:v>
                </c:pt>
                <c:pt idx="125">
                  <c:v>234.4</c:v>
                </c:pt>
                <c:pt idx="126">
                  <c:v>241.583</c:v>
                </c:pt>
                <c:pt idx="127">
                  <c:v>237.881</c:v>
                </c:pt>
                <c:pt idx="128">
                  <c:v>232.59399999999999</c:v>
                </c:pt>
                <c:pt idx="129">
                  <c:v>228.714</c:v>
                </c:pt>
                <c:pt idx="130">
                  <c:v>221.82599999999999</c:v>
                </c:pt>
                <c:pt idx="131">
                  <c:v>220.102</c:v>
                </c:pt>
                <c:pt idx="132">
                  <c:v>218.12899999999999</c:v>
                </c:pt>
                <c:pt idx="133">
                  <c:v>222.54</c:v>
                </c:pt>
                <c:pt idx="134">
                  <c:v>222.339</c:v>
                </c:pt>
                <c:pt idx="135">
                  <c:v>222.92</c:v>
                </c:pt>
                <c:pt idx="136">
                  <c:v>224.03700000000001</c:v>
                </c:pt>
                <c:pt idx="137">
                  <c:v>223.96899999999999</c:v>
                </c:pt>
                <c:pt idx="138">
                  <c:v>225.90600000000001</c:v>
                </c:pt>
                <c:pt idx="139">
                  <c:v>228.77199999999999</c:v>
                </c:pt>
                <c:pt idx="140">
                  <c:v>229.648</c:v>
                </c:pt>
                <c:pt idx="141">
                  <c:v>231.02199999999999</c:v>
                </c:pt>
                <c:pt idx="142">
                  <c:v>232.87899999999999</c:v>
                </c:pt>
                <c:pt idx="143">
                  <c:v>235.19499999999999</c:v>
                </c:pt>
                <c:pt idx="144">
                  <c:v>232.32499999999999</c:v>
                </c:pt>
                <c:pt idx="145">
                  <c:v>234.98</c:v>
                </c:pt>
                <c:pt idx="146">
                  <c:v>241.46899999999999</c:v>
                </c:pt>
                <c:pt idx="147">
                  <c:v>247.11600000000001</c:v>
                </c:pt>
                <c:pt idx="148">
                  <c:v>255.68700000000001</c:v>
                </c:pt>
                <c:pt idx="149">
                  <c:v>257.75799999999998</c:v>
                </c:pt>
                <c:pt idx="150">
                  <c:v>250.16200000000001</c:v>
                </c:pt>
                <c:pt idx="151">
                  <c:v>255.34899999999999</c:v>
                </c:pt>
                <c:pt idx="152">
                  <c:v>255.73</c:v>
                </c:pt>
                <c:pt idx="153">
                  <c:v>254.37899999999999</c:v>
                </c:pt>
                <c:pt idx="154">
                  <c:v>254.619</c:v>
                </c:pt>
                <c:pt idx="155">
                  <c:v>259.036</c:v>
                </c:pt>
                <c:pt idx="156">
                  <c:v>271.36099999999999</c:v>
                </c:pt>
                <c:pt idx="157">
                  <c:v>274.02800000000002</c:v>
                </c:pt>
                <c:pt idx="158">
                  <c:v>275.07400000000001</c:v>
                </c:pt>
                <c:pt idx="159">
                  <c:v>270.44299999999998</c:v>
                </c:pt>
                <c:pt idx="160">
                  <c:v>269.81700000000001</c:v>
                </c:pt>
                <c:pt idx="161">
                  <c:v>269.964</c:v>
                </c:pt>
                <c:pt idx="162">
                  <c:v>271.70999999999998</c:v>
                </c:pt>
                <c:pt idx="163">
                  <c:v>269.98599999999999</c:v>
                </c:pt>
                <c:pt idx="164">
                  <c:v>266.42500000000001</c:v>
                </c:pt>
                <c:pt idx="165">
                  <c:v>266.50900000000001</c:v>
                </c:pt>
                <c:pt idx="166">
                  <c:v>262.31599999999997</c:v>
                </c:pt>
                <c:pt idx="167">
                  <c:v>257.55099999999999</c:v>
                </c:pt>
                <c:pt idx="168">
                  <c:v>257.26900000000001</c:v>
                </c:pt>
                <c:pt idx="169">
                  <c:v>253.75</c:v>
                </c:pt>
                <c:pt idx="170">
                  <c:v>263.06299999999999</c:v>
                </c:pt>
                <c:pt idx="171">
                  <c:v>275.971</c:v>
                </c:pt>
                <c:pt idx="172">
                  <c:v>277.31200000000001</c:v>
                </c:pt>
                <c:pt idx="173">
                  <c:v>273.798</c:v>
                </c:pt>
                <c:pt idx="174">
                  <c:v>269.19</c:v>
                </c:pt>
                <c:pt idx="175">
                  <c:v>264.43900000000002</c:v>
                </c:pt>
                <c:pt idx="176">
                  <c:v>267.92</c:v>
                </c:pt>
                <c:pt idx="177">
                  <c:v>272.43700000000001</c:v>
                </c:pt>
                <c:pt idx="178">
                  <c:v>275.66199999999998</c:v>
                </c:pt>
                <c:pt idx="179">
                  <c:v>276.13400000000001</c:v>
                </c:pt>
                <c:pt idx="180">
                  <c:v>276.887</c:v>
                </c:pt>
                <c:pt idx="181">
                  <c:v>286.05</c:v>
                </c:pt>
                <c:pt idx="182">
                  <c:v>287.05099999999999</c:v>
                </c:pt>
                <c:pt idx="183">
                  <c:v>289.80099999999999</c:v>
                </c:pt>
                <c:pt idx="184">
                  <c:v>294.68</c:v>
                </c:pt>
                <c:pt idx="185">
                  <c:v>299.72800000000001</c:v>
                </c:pt>
                <c:pt idx="186">
                  <c:v>300.84500000000003</c:v>
                </c:pt>
                <c:pt idx="187">
                  <c:v>309.43900000000002</c:v>
                </c:pt>
                <c:pt idx="188">
                  <c:v>313.709</c:v>
                </c:pt>
                <c:pt idx="189">
                  <c:v>315.36200000000002</c:v>
                </c:pt>
                <c:pt idx="190">
                  <c:v>306.23599999999999</c:v>
                </c:pt>
                <c:pt idx="191">
                  <c:v>306.14100000000002</c:v>
                </c:pt>
                <c:pt idx="192">
                  <c:v>311.88099999999997</c:v>
                </c:pt>
                <c:pt idx="193">
                  <c:v>308.26400000000001</c:v>
                </c:pt>
                <c:pt idx="194">
                  <c:v>302.32100000000003</c:v>
                </c:pt>
                <c:pt idx="195">
                  <c:v>306.37</c:v>
                </c:pt>
                <c:pt idx="196">
                  <c:v>307.8</c:v>
                </c:pt>
                <c:pt idx="197">
                  <c:v>310.89400000000001</c:v>
                </c:pt>
                <c:pt idx="198">
                  <c:v>312.89600000000002</c:v>
                </c:pt>
                <c:pt idx="199">
                  <c:v>313.16199999999998</c:v>
                </c:pt>
                <c:pt idx="200">
                  <c:v>312.63900000000001</c:v>
                </c:pt>
                <c:pt idx="201">
                  <c:v>309.553</c:v>
                </c:pt>
                <c:pt idx="202">
                  <c:v>316.452</c:v>
                </c:pt>
                <c:pt idx="203">
                  <c:v>313.73899999999998</c:v>
                </c:pt>
                <c:pt idx="204">
                  <c:v>306.41199999999998</c:v>
                </c:pt>
                <c:pt idx="205">
                  <c:v>299.95400000000001</c:v>
                </c:pt>
                <c:pt idx="206">
                  <c:v>295.07600000000002</c:v>
                </c:pt>
                <c:pt idx="207">
                  <c:v>300.52</c:v>
                </c:pt>
                <c:pt idx="208">
                  <c:v>332.08199999999999</c:v>
                </c:pt>
                <c:pt idx="209">
                  <c:v>329.81599999999997</c:v>
                </c:pt>
                <c:pt idx="210">
                  <c:v>324.596</c:v>
                </c:pt>
                <c:pt idx="211">
                  <c:v>323.29599999999999</c:v>
                </c:pt>
                <c:pt idx="212">
                  <c:v>316.59399999999999</c:v>
                </c:pt>
                <c:pt idx="213">
                  <c:v>327.9</c:v>
                </c:pt>
                <c:pt idx="214">
                  <c:v>331.25799999999998</c:v>
                </c:pt>
                <c:pt idx="215">
                  <c:v>328.38900000000001</c:v>
                </c:pt>
                <c:pt idx="216">
                  <c:v>328.476</c:v>
                </c:pt>
                <c:pt idx="217">
                  <c:v>331.83199999999999</c:v>
                </c:pt>
                <c:pt idx="218">
                  <c:v>335.81599999999997</c:v>
                </c:pt>
                <c:pt idx="219">
                  <c:v>331.32400000000001</c:v>
                </c:pt>
                <c:pt idx="220">
                  <c:v>327.36599999999999</c:v>
                </c:pt>
                <c:pt idx="221">
                  <c:v>327.79700000000003</c:v>
                </c:pt>
                <c:pt idx="222">
                  <c:v>324.14400000000001</c:v>
                </c:pt>
                <c:pt idx="223">
                  <c:v>332.745</c:v>
                </c:pt>
                <c:pt idx="224">
                  <c:v>343.91500000000002</c:v>
                </c:pt>
                <c:pt idx="225">
                  <c:v>348.18</c:v>
                </c:pt>
                <c:pt idx="226">
                  <c:v>361.31700000000001</c:v>
                </c:pt>
                <c:pt idx="227">
                  <c:v>364.613</c:v>
                </c:pt>
                <c:pt idx="228">
                  <c:v>346.17399999999998</c:v>
                </c:pt>
                <c:pt idx="229">
                  <c:v>333.28800000000001</c:v>
                </c:pt>
                <c:pt idx="230">
                  <c:v>325.20800000000003</c:v>
                </c:pt>
                <c:pt idx="231">
                  <c:v>327.79399999999998</c:v>
                </c:pt>
                <c:pt idx="232">
                  <c:v>328.42899999999997</c:v>
                </c:pt>
                <c:pt idx="233">
                  <c:v>338.30900000000003</c:v>
                </c:pt>
                <c:pt idx="234">
                  <c:v>341.327</c:v>
                </c:pt>
                <c:pt idx="235">
                  <c:v>353.541</c:v>
                </c:pt>
                <c:pt idx="236">
                  <c:v>338.26400000000001</c:v>
                </c:pt>
                <c:pt idx="237">
                  <c:v>321.87099999999998</c:v>
                </c:pt>
                <c:pt idx="238">
                  <c:v>317.10399999999998</c:v>
                </c:pt>
                <c:pt idx="239">
                  <c:v>315.077</c:v>
                </c:pt>
                <c:pt idx="240">
                  <c:v>298.90199999999999</c:v>
                </c:pt>
                <c:pt idx="241">
                  <c:v>294.238</c:v>
                </c:pt>
                <c:pt idx="242">
                  <c:v>289.22300000000001</c:v>
                </c:pt>
                <c:pt idx="243">
                  <c:v>308.05</c:v>
                </c:pt>
                <c:pt idx="244">
                  <c:v>317.92700000000002</c:v>
                </c:pt>
                <c:pt idx="245">
                  <c:v>322.25799999999998</c:v>
                </c:pt>
                <c:pt idx="246">
                  <c:v>320.36799999999999</c:v>
                </c:pt>
                <c:pt idx="247">
                  <c:v>320.80399999999997</c:v>
                </c:pt>
                <c:pt idx="248">
                  <c:v>309.64800000000002</c:v>
                </c:pt>
                <c:pt idx="249">
                  <c:v>299.22399999999999</c:v>
                </c:pt>
                <c:pt idx="250">
                  <c:v>299.38200000000001</c:v>
                </c:pt>
                <c:pt idx="251">
                  <c:v>298.62900000000002</c:v>
                </c:pt>
                <c:pt idx="252">
                  <c:v>298.70499999999998</c:v>
                </c:pt>
                <c:pt idx="253">
                  <c:v>310.94799999999998</c:v>
                </c:pt>
                <c:pt idx="254">
                  <c:v>315.88</c:v>
                </c:pt>
                <c:pt idx="255">
                  <c:v>306.988</c:v>
                </c:pt>
                <c:pt idx="256">
                  <c:v>288.28899999999999</c:v>
                </c:pt>
                <c:pt idx="257">
                  <c:v>284.72300000000001</c:v>
                </c:pt>
                <c:pt idx="258">
                  <c:v>290.76799999999997</c:v>
                </c:pt>
                <c:pt idx="259">
                  <c:v>294.02100000000002</c:v>
                </c:pt>
                <c:pt idx="260">
                  <c:v>295.19099999999997</c:v>
                </c:pt>
                <c:pt idx="261">
                  <c:v>307.59800000000001</c:v>
                </c:pt>
                <c:pt idx="262">
                  <c:v>313.75700000000001</c:v>
                </c:pt>
                <c:pt idx="263">
                  <c:v>313.83699999999999</c:v>
                </c:pt>
                <c:pt idx="264">
                  <c:v>313.75200000000001</c:v>
                </c:pt>
                <c:pt idx="265">
                  <c:v>307.67</c:v>
                </c:pt>
                <c:pt idx="266">
                  <c:v>300.44</c:v>
                </c:pt>
                <c:pt idx="267">
                  <c:v>293.15300000000002</c:v>
                </c:pt>
                <c:pt idx="268">
                  <c:v>295.98399999999998</c:v>
                </c:pt>
                <c:pt idx="269">
                  <c:v>312.36500000000001</c:v>
                </c:pt>
                <c:pt idx="270">
                  <c:v>331.48</c:v>
                </c:pt>
                <c:pt idx="271">
                  <c:v>334.291</c:v>
                </c:pt>
                <c:pt idx="272">
                  <c:v>333.81400000000002</c:v>
                </c:pt>
                <c:pt idx="273">
                  <c:v>335.036</c:v>
                </c:pt>
                <c:pt idx="274">
                  <c:v>324.90300000000002</c:v>
                </c:pt>
                <c:pt idx="275">
                  <c:v>333.65499999999997</c:v>
                </c:pt>
                <c:pt idx="276">
                  <c:v>341.87700000000001</c:v>
                </c:pt>
                <c:pt idx="277">
                  <c:v>340.43099999999998</c:v>
                </c:pt>
                <c:pt idx="278">
                  <c:v>345.78699999999998</c:v>
                </c:pt>
                <c:pt idx="279">
                  <c:v>352.63</c:v>
                </c:pt>
                <c:pt idx="280">
                  <c:v>364.43099999999998</c:v>
                </c:pt>
                <c:pt idx="281">
                  <c:v>362.339</c:v>
                </c:pt>
                <c:pt idx="282">
                  <c:v>356.81</c:v>
                </c:pt>
                <c:pt idx="283">
                  <c:v>359.47500000000002</c:v>
                </c:pt>
                <c:pt idx="284">
                  <c:v>356.113</c:v>
                </c:pt>
                <c:pt idx="285">
                  <c:v>357.05200000000002</c:v>
                </c:pt>
                <c:pt idx="286">
                  <c:v>356.45100000000002</c:v>
                </c:pt>
                <c:pt idx="287">
                  <c:v>357.18799999999999</c:v>
                </c:pt>
                <c:pt idx="288">
                  <c:v>344.43</c:v>
                </c:pt>
                <c:pt idx="289">
                  <c:v>333.35899999999998</c:v>
                </c:pt>
                <c:pt idx="290">
                  <c:v>328.61799999999999</c:v>
                </c:pt>
                <c:pt idx="291">
                  <c:v>328.35899999999998</c:v>
                </c:pt>
                <c:pt idx="292">
                  <c:v>326.13099999999997</c:v>
                </c:pt>
                <c:pt idx="293">
                  <c:v>336.01499999999999</c:v>
                </c:pt>
                <c:pt idx="294">
                  <c:v>339.49299999999999</c:v>
                </c:pt>
                <c:pt idx="295">
                  <c:v>340.48500000000001</c:v>
                </c:pt>
                <c:pt idx="296">
                  <c:v>333.54500000000002</c:v>
                </c:pt>
                <c:pt idx="297">
                  <c:v>340.01600000000002</c:v>
                </c:pt>
                <c:pt idx="298">
                  <c:v>333.67500000000001</c:v>
                </c:pt>
                <c:pt idx="299">
                  <c:v>321.11799999999999</c:v>
                </c:pt>
                <c:pt idx="300">
                  <c:v>305.54500000000002</c:v>
                </c:pt>
                <c:pt idx="301">
                  <c:v>304.70499999999998</c:v>
                </c:pt>
                <c:pt idx="302">
                  <c:v>305.274</c:v>
                </c:pt>
                <c:pt idx="303">
                  <c:v>316.47500000000002</c:v>
                </c:pt>
                <c:pt idx="304">
                  <c:v>318.77199999999999</c:v>
                </c:pt>
                <c:pt idx="305">
                  <c:v>319.11399999999998</c:v>
                </c:pt>
                <c:pt idx="306">
                  <c:v>315.41000000000003</c:v>
                </c:pt>
                <c:pt idx="307">
                  <c:v>312.51900000000001</c:v>
                </c:pt>
                <c:pt idx="308">
                  <c:v>311.572</c:v>
                </c:pt>
                <c:pt idx="309">
                  <c:v>313.13600000000002</c:v>
                </c:pt>
                <c:pt idx="310">
                  <c:v>308.50299999999999</c:v>
                </c:pt>
                <c:pt idx="311">
                  <c:v>309.21199999999999</c:v>
                </c:pt>
                <c:pt idx="312">
                  <c:v>313.24700000000001</c:v>
                </c:pt>
                <c:pt idx="313">
                  <c:v>319.58600000000001</c:v>
                </c:pt>
                <c:pt idx="314">
                  <c:v>335.39600000000002</c:v>
                </c:pt>
                <c:pt idx="315">
                  <c:v>347.452</c:v>
                </c:pt>
                <c:pt idx="316">
                  <c:v>348.988</c:v>
                </c:pt>
                <c:pt idx="317">
                  <c:v>348.46800000000002</c:v>
                </c:pt>
                <c:pt idx="318">
                  <c:v>341.03100000000001</c:v>
                </c:pt>
                <c:pt idx="319">
                  <c:v>340.41</c:v>
                </c:pt>
                <c:pt idx="320">
                  <c:v>339.185</c:v>
                </c:pt>
                <c:pt idx="321">
                  <c:v>345.13299999999998</c:v>
                </c:pt>
                <c:pt idx="322">
                  <c:v>345.483</c:v>
                </c:pt>
                <c:pt idx="323">
                  <c:v>362.49799999999999</c:v>
                </c:pt>
                <c:pt idx="324">
                  <c:v>370.041</c:v>
                </c:pt>
                <c:pt idx="325">
                  <c:v>375.21600000000001</c:v>
                </c:pt>
                <c:pt idx="326">
                  <c:v>375.274</c:v>
                </c:pt>
                <c:pt idx="327">
                  <c:v>386.57100000000003</c:v>
                </c:pt>
                <c:pt idx="328">
                  <c:v>379.83800000000002</c:v>
                </c:pt>
                <c:pt idx="329">
                  <c:v>377.59899999999999</c:v>
                </c:pt>
                <c:pt idx="330">
                  <c:v>366.96300000000002</c:v>
                </c:pt>
                <c:pt idx="331">
                  <c:v>355.13900000000001</c:v>
                </c:pt>
                <c:pt idx="332">
                  <c:v>361.09899999999999</c:v>
                </c:pt>
                <c:pt idx="333">
                  <c:v>362.76299999999998</c:v>
                </c:pt>
                <c:pt idx="334">
                  <c:v>356.10899999999998</c:v>
                </c:pt>
                <c:pt idx="335">
                  <c:v>367.06700000000001</c:v>
                </c:pt>
                <c:pt idx="336">
                  <c:v>377.54500000000002</c:v>
                </c:pt>
                <c:pt idx="337">
                  <c:v>393.43599999999998</c:v>
                </c:pt>
                <c:pt idx="338">
                  <c:v>399.18299999999999</c:v>
                </c:pt>
                <c:pt idx="339">
                  <c:v>393.16399999999999</c:v>
                </c:pt>
                <c:pt idx="340">
                  <c:v>381.20499999999998</c:v>
                </c:pt>
                <c:pt idx="341">
                  <c:v>374.14</c:v>
                </c:pt>
                <c:pt idx="342">
                  <c:v>374.71800000000002</c:v>
                </c:pt>
                <c:pt idx="343">
                  <c:v>373.625</c:v>
                </c:pt>
                <c:pt idx="344">
                  <c:v>368.51</c:v>
                </c:pt>
                <c:pt idx="345">
                  <c:v>371.78</c:v>
                </c:pt>
                <c:pt idx="346">
                  <c:v>380.89100000000002</c:v>
                </c:pt>
                <c:pt idx="347">
                  <c:v>391.23500000000001</c:v>
                </c:pt>
                <c:pt idx="348">
                  <c:v>403.76400000000001</c:v>
                </c:pt>
                <c:pt idx="349">
                  <c:v>400.28699999999998</c:v>
                </c:pt>
                <c:pt idx="350">
                  <c:v>393.733</c:v>
                </c:pt>
                <c:pt idx="351">
                  <c:v>390.30399999999997</c:v>
                </c:pt>
                <c:pt idx="352">
                  <c:v>391.721</c:v>
                </c:pt>
                <c:pt idx="353">
                  <c:v>393.577</c:v>
                </c:pt>
                <c:pt idx="354">
                  <c:v>387.42599999999999</c:v>
                </c:pt>
                <c:pt idx="355">
                  <c:v>385.37299999999999</c:v>
                </c:pt>
                <c:pt idx="356">
                  <c:v>393.47</c:v>
                </c:pt>
                <c:pt idx="357">
                  <c:v>409.57</c:v>
                </c:pt>
                <c:pt idx="358">
                  <c:v>412.85599999999999</c:v>
                </c:pt>
                <c:pt idx="359">
                  <c:v>396.98500000000001</c:v>
                </c:pt>
                <c:pt idx="360">
                  <c:v>379.40499999999997</c:v>
                </c:pt>
                <c:pt idx="361">
                  <c:v>379.678</c:v>
                </c:pt>
                <c:pt idx="362">
                  <c:v>388.63600000000002</c:v>
                </c:pt>
                <c:pt idx="363">
                  <c:v>386.863</c:v>
                </c:pt>
                <c:pt idx="364">
                  <c:v>388.21300000000002</c:v>
                </c:pt>
                <c:pt idx="365">
                  <c:v>400.99900000000002</c:v>
                </c:pt>
                <c:pt idx="366">
                  <c:v>401.19299999999998</c:v>
                </c:pt>
                <c:pt idx="367">
                  <c:v>391.11900000000003</c:v>
                </c:pt>
                <c:pt idx="368">
                  <c:v>388.346</c:v>
                </c:pt>
                <c:pt idx="369">
                  <c:v>395.697</c:v>
                </c:pt>
                <c:pt idx="370">
                  <c:v>391.64</c:v>
                </c:pt>
                <c:pt idx="371">
                  <c:v>387.22899999999998</c:v>
                </c:pt>
                <c:pt idx="372">
                  <c:v>380.50400000000002</c:v>
                </c:pt>
                <c:pt idx="373">
                  <c:v>387.04199999999997</c:v>
                </c:pt>
                <c:pt idx="374">
                  <c:v>404.77100000000002</c:v>
                </c:pt>
                <c:pt idx="375">
                  <c:v>400.14600000000002</c:v>
                </c:pt>
                <c:pt idx="376">
                  <c:v>417.65199999999999</c:v>
                </c:pt>
                <c:pt idx="377">
                  <c:v>419.22399999999999</c:v>
                </c:pt>
                <c:pt idx="378">
                  <c:v>408.24299999999999</c:v>
                </c:pt>
                <c:pt idx="379">
                  <c:v>415.51</c:v>
                </c:pt>
                <c:pt idx="380">
                  <c:v>411.91199999999998</c:v>
                </c:pt>
                <c:pt idx="381">
                  <c:v>436.952</c:v>
                </c:pt>
                <c:pt idx="382">
                  <c:v>452.37900000000002</c:v>
                </c:pt>
                <c:pt idx="383">
                  <c:v>455.94600000000003</c:v>
                </c:pt>
                <c:pt idx="384">
                  <c:v>459.37900000000002</c:v>
                </c:pt>
                <c:pt idx="385">
                  <c:v>443.24099999999999</c:v>
                </c:pt>
                <c:pt idx="386">
                  <c:v>431.46699999999998</c:v>
                </c:pt>
                <c:pt idx="387">
                  <c:v>429.15499999999997</c:v>
                </c:pt>
                <c:pt idx="388">
                  <c:v>428.32799999999997</c:v>
                </c:pt>
                <c:pt idx="389">
                  <c:v>424.84699999999998</c:v>
                </c:pt>
                <c:pt idx="390">
                  <c:v>425.46899999999999</c:v>
                </c:pt>
                <c:pt idx="391">
                  <c:v>422.62700000000001</c:v>
                </c:pt>
                <c:pt idx="392">
                  <c:v>417.64299999999997</c:v>
                </c:pt>
                <c:pt idx="393">
                  <c:v>416.30200000000002</c:v>
                </c:pt>
                <c:pt idx="394">
                  <c:v>410.87700000000001</c:v>
                </c:pt>
                <c:pt idx="395">
                  <c:v>410.12700000000001</c:v>
                </c:pt>
                <c:pt idx="396">
                  <c:v>411.44299999999998</c:v>
                </c:pt>
                <c:pt idx="397">
                  <c:v>423.00200000000001</c:v>
                </c:pt>
                <c:pt idx="398">
                  <c:v>446.46600000000001</c:v>
                </c:pt>
                <c:pt idx="399">
                  <c:v>450.983</c:v>
                </c:pt>
                <c:pt idx="400">
                  <c:v>448.613</c:v>
                </c:pt>
                <c:pt idx="401">
                  <c:v>450.512</c:v>
                </c:pt>
                <c:pt idx="402">
                  <c:v>442.072</c:v>
                </c:pt>
                <c:pt idx="403">
                  <c:v>432.99700000000001</c:v>
                </c:pt>
                <c:pt idx="404">
                  <c:v>417.46499999999997</c:v>
                </c:pt>
                <c:pt idx="405">
                  <c:v>427.24900000000002</c:v>
                </c:pt>
                <c:pt idx="406">
                  <c:v>421.76900000000001</c:v>
                </c:pt>
                <c:pt idx="407">
                  <c:v>414.678</c:v>
                </c:pt>
                <c:pt idx="408">
                  <c:v>409.18799999999999</c:v>
                </c:pt>
                <c:pt idx="409">
                  <c:v>406.33</c:v>
                </c:pt>
                <c:pt idx="410">
                  <c:v>412.81799999999998</c:v>
                </c:pt>
                <c:pt idx="411">
                  <c:v>411.108</c:v>
                </c:pt>
                <c:pt idx="412">
                  <c:v>412.154</c:v>
                </c:pt>
                <c:pt idx="413">
                  <c:v>430.00900000000001</c:v>
                </c:pt>
                <c:pt idx="414">
                  <c:v>409.66899999999998</c:v>
                </c:pt>
                <c:pt idx="415">
                  <c:v>402.87799999999999</c:v>
                </c:pt>
                <c:pt idx="416">
                  <c:v>399.548</c:v>
                </c:pt>
                <c:pt idx="417">
                  <c:v>389.56799999999998</c:v>
                </c:pt>
                <c:pt idx="418">
                  <c:v>384.63299999999998</c:v>
                </c:pt>
                <c:pt idx="419">
                  <c:v>378.91800000000001</c:v>
                </c:pt>
                <c:pt idx="420">
                  <c:v>358.71499999999997</c:v>
                </c:pt>
                <c:pt idx="421">
                  <c:v>346.786</c:v>
                </c:pt>
                <c:pt idx="422">
                  <c:v>351.41699999999997</c:v>
                </c:pt>
                <c:pt idx="423">
                  <c:v>356.48899999999998</c:v>
                </c:pt>
                <c:pt idx="424">
                  <c:v>356.04500000000002</c:v>
                </c:pt>
                <c:pt idx="425">
                  <c:v>356.233</c:v>
                </c:pt>
                <c:pt idx="426">
                  <c:v>360.77100000000002</c:v>
                </c:pt>
                <c:pt idx="427">
                  <c:v>371.25299999999999</c:v>
                </c:pt>
                <c:pt idx="428">
                  <c:v>376.1</c:v>
                </c:pt>
                <c:pt idx="429">
                  <c:v>380.45499999999998</c:v>
                </c:pt>
                <c:pt idx="430">
                  <c:v>400.98500000000001</c:v>
                </c:pt>
                <c:pt idx="431">
                  <c:v>387.65600000000001</c:v>
                </c:pt>
                <c:pt idx="432">
                  <c:v>383.88299999999998</c:v>
                </c:pt>
                <c:pt idx="433">
                  <c:v>371.30900000000003</c:v>
                </c:pt>
                <c:pt idx="434">
                  <c:v>364.10899999999998</c:v>
                </c:pt>
                <c:pt idx="435">
                  <c:v>368.50599999999997</c:v>
                </c:pt>
                <c:pt idx="436">
                  <c:v>361.55399999999997</c:v>
                </c:pt>
                <c:pt idx="437">
                  <c:v>358.22199999999998</c:v>
                </c:pt>
                <c:pt idx="438">
                  <c:v>358.839</c:v>
                </c:pt>
                <c:pt idx="439">
                  <c:v>352.71899999999999</c:v>
                </c:pt>
                <c:pt idx="440">
                  <c:v>350.66500000000002</c:v>
                </c:pt>
                <c:pt idx="441">
                  <c:v>349.58100000000002</c:v>
                </c:pt>
                <c:pt idx="442">
                  <c:v>336.03899999999999</c:v>
                </c:pt>
                <c:pt idx="443">
                  <c:v>335.63</c:v>
                </c:pt>
                <c:pt idx="444">
                  <c:v>333.09199999999998</c:v>
                </c:pt>
                <c:pt idx="445">
                  <c:v>326.17700000000002</c:v>
                </c:pt>
                <c:pt idx="446">
                  <c:v>324.899</c:v>
                </c:pt>
                <c:pt idx="447">
                  <c:v>324.88499999999999</c:v>
                </c:pt>
                <c:pt idx="448">
                  <c:v>330.36799999999999</c:v>
                </c:pt>
                <c:pt idx="449">
                  <c:v>327.25200000000001</c:v>
                </c:pt>
                <c:pt idx="450">
                  <c:v>328.56599999999997</c:v>
                </c:pt>
                <c:pt idx="451">
                  <c:v>322.42700000000002</c:v>
                </c:pt>
                <c:pt idx="452">
                  <c:v>324.52</c:v>
                </c:pt>
                <c:pt idx="453">
                  <c:v>328.47300000000001</c:v>
                </c:pt>
                <c:pt idx="454">
                  <c:v>314.48399999999998</c:v>
                </c:pt>
                <c:pt idx="455">
                  <c:v>313.06</c:v>
                </c:pt>
                <c:pt idx="456">
                  <c:v>311.25599999999997</c:v>
                </c:pt>
                <c:pt idx="457">
                  <c:v>310.37200000000001</c:v>
                </c:pt>
                <c:pt idx="458">
                  <c:v>308.94799999999998</c:v>
                </c:pt>
                <c:pt idx="459">
                  <c:v>308.74400000000003</c:v>
                </c:pt>
                <c:pt idx="460">
                  <c:v>307.57</c:v>
                </c:pt>
                <c:pt idx="461">
                  <c:v>313.35599999999999</c:v>
                </c:pt>
                <c:pt idx="462">
                  <c:v>316.23700000000002</c:v>
                </c:pt>
                <c:pt idx="463">
                  <c:v>313.89699999999999</c:v>
                </c:pt>
                <c:pt idx="464">
                  <c:v>319.399</c:v>
                </c:pt>
                <c:pt idx="465">
                  <c:v>327.85300000000001</c:v>
                </c:pt>
                <c:pt idx="466">
                  <c:v>336.24400000000003</c:v>
                </c:pt>
                <c:pt idx="467">
                  <c:v>335.84899999999999</c:v>
                </c:pt>
                <c:pt idx="468">
                  <c:v>336.78399999999999</c:v>
                </c:pt>
                <c:pt idx="469">
                  <c:v>339.08199999999999</c:v>
                </c:pt>
                <c:pt idx="470">
                  <c:v>337.02</c:v>
                </c:pt>
                <c:pt idx="471">
                  <c:v>331.32299999999998</c:v>
                </c:pt>
                <c:pt idx="472">
                  <c:v>325.46899999999999</c:v>
                </c:pt>
                <c:pt idx="473">
                  <c:v>325.476</c:v>
                </c:pt>
                <c:pt idx="474">
                  <c:v>326.46699999999998</c:v>
                </c:pt>
                <c:pt idx="475">
                  <c:v>327.54500000000002</c:v>
                </c:pt>
                <c:pt idx="476">
                  <c:v>324.48399999999998</c:v>
                </c:pt>
                <c:pt idx="477">
                  <c:v>320.89299999999997</c:v>
                </c:pt>
                <c:pt idx="478">
                  <c:v>323.19200000000001</c:v>
                </c:pt>
                <c:pt idx="479">
                  <c:v>330.649</c:v>
                </c:pt>
                <c:pt idx="480">
                  <c:v>329.572</c:v>
                </c:pt>
                <c:pt idx="481">
                  <c:v>329.08800000000002</c:v>
                </c:pt>
                <c:pt idx="482">
                  <c:v>329.23899999999998</c:v>
                </c:pt>
                <c:pt idx="483">
                  <c:v>322.69799999999998</c:v>
                </c:pt>
                <c:pt idx="484">
                  <c:v>321.62799999999999</c:v>
                </c:pt>
                <c:pt idx="485">
                  <c:v>313.97399999999999</c:v>
                </c:pt>
                <c:pt idx="486">
                  <c:v>305.34300000000002</c:v>
                </c:pt>
                <c:pt idx="487">
                  <c:v>303.12900000000002</c:v>
                </c:pt>
                <c:pt idx="488">
                  <c:v>301.26400000000001</c:v>
                </c:pt>
                <c:pt idx="489">
                  <c:v>304.39100000000002</c:v>
                </c:pt>
                <c:pt idx="490">
                  <c:v>302.97800000000001</c:v>
                </c:pt>
                <c:pt idx="491">
                  <c:v>298.98</c:v>
                </c:pt>
                <c:pt idx="492">
                  <c:v>292.76299999999998</c:v>
                </c:pt>
                <c:pt idx="493">
                  <c:v>296.41899999999998</c:v>
                </c:pt>
                <c:pt idx="494">
                  <c:v>297.66800000000001</c:v>
                </c:pt>
                <c:pt idx="495">
                  <c:v>297.21600000000001</c:v>
                </c:pt>
                <c:pt idx="496">
                  <c:v>298.20499999999998</c:v>
                </c:pt>
                <c:pt idx="497">
                  <c:v>314.33800000000002</c:v>
                </c:pt>
                <c:pt idx="498">
                  <c:v>315.94299999999998</c:v>
                </c:pt>
                <c:pt idx="499">
                  <c:v>317.91199999999998</c:v>
                </c:pt>
                <c:pt idx="500">
                  <c:v>319.78800000000001</c:v>
                </c:pt>
                <c:pt idx="501">
                  <c:v>318.46899999999999</c:v>
                </c:pt>
                <c:pt idx="502">
                  <c:v>317.82600000000002</c:v>
                </c:pt>
                <c:pt idx="503">
                  <c:v>317.637</c:v>
                </c:pt>
                <c:pt idx="504">
                  <c:v>314.83499999999998</c:v>
                </c:pt>
                <c:pt idx="505">
                  <c:v>316.19099999999997</c:v>
                </c:pt>
                <c:pt idx="506">
                  <c:v>318.01499999999999</c:v>
                </c:pt>
                <c:pt idx="507">
                  <c:v>319.30700000000002</c:v>
                </c:pt>
                <c:pt idx="508">
                  <c:v>308.21300000000002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E4-42E6-BC11-D9CBEE6C9383}"/>
            </c:ext>
          </c:extLst>
        </c:ser>
        <c:ser>
          <c:idx val="4"/>
          <c:order val="4"/>
          <c:tx>
            <c:strRef>
              <c:f>'directH (tkr)'!$B$36</c:f>
              <c:strCache>
                <c:ptCount val="1"/>
                <c:pt idx="0">
                  <c:v>VW 3 3/8 PERP nc-24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(tkr)'!$F$36:$SL$36</c:f>
              <c:numCache>
                <c:formatCode>0</c:formatCode>
                <c:ptCount val="501"/>
                <c:pt idx="0">
                  <c:v>384.43599999999998</c:v>
                </c:pt>
                <c:pt idx="1">
                  <c:v>384.65300000000002</c:v>
                </c:pt>
                <c:pt idx="2">
                  <c:v>391.22300000000001</c:v>
                </c:pt>
                <c:pt idx="3">
                  <c:v>389.34100000000001</c:v>
                </c:pt>
                <c:pt idx="4">
                  <c:v>387.50700000000001</c:v>
                </c:pt>
                <c:pt idx="5">
                  <c:v>393.61799999999999</c:v>
                </c:pt>
                <c:pt idx="6">
                  <c:v>397.08100000000002</c:v>
                </c:pt>
                <c:pt idx="7">
                  <c:v>400.702</c:v>
                </c:pt>
                <c:pt idx="8">
                  <c:v>400.22699999999998</c:v>
                </c:pt>
                <c:pt idx="9">
                  <c:v>394.01299999999998</c:v>
                </c:pt>
                <c:pt idx="10">
                  <c:v>389.64400000000001</c:v>
                </c:pt>
                <c:pt idx="11">
                  <c:v>397.26900000000001</c:v>
                </c:pt>
                <c:pt idx="12">
                  <c:v>386.19299999999998</c:v>
                </c:pt>
                <c:pt idx="13">
                  <c:v>383.98200000000003</c:v>
                </c:pt>
                <c:pt idx="14">
                  <c:v>365.76400000000001</c:v>
                </c:pt>
                <c:pt idx="15">
                  <c:v>350.31400000000002</c:v>
                </c:pt>
                <c:pt idx="16">
                  <c:v>368.339</c:v>
                </c:pt>
                <c:pt idx="17">
                  <c:v>364.16300000000001</c:v>
                </c:pt>
                <c:pt idx="18">
                  <c:v>375.05599999999998</c:v>
                </c:pt>
                <c:pt idx="19">
                  <c:v>342.23200000000003</c:v>
                </c:pt>
                <c:pt idx="20">
                  <c:v>311.90100000000001</c:v>
                </c:pt>
                <c:pt idx="21">
                  <c:v>282.30399999999997</c:v>
                </c:pt>
                <c:pt idx="22">
                  <c:v>299.88799999999998</c:v>
                </c:pt>
                <c:pt idx="23">
                  <c:v>358.21600000000001</c:v>
                </c:pt>
                <c:pt idx="24">
                  <c:v>375.92099999999999</c:v>
                </c:pt>
                <c:pt idx="25">
                  <c:v>403.24799999999999</c:v>
                </c:pt>
                <c:pt idx="26">
                  <c:v>412.89100000000002</c:v>
                </c:pt>
                <c:pt idx="27">
                  <c:v>408.19</c:v>
                </c:pt>
                <c:pt idx="28">
                  <c:v>395.15100000000001</c:v>
                </c:pt>
                <c:pt idx="29">
                  <c:v>391.97</c:v>
                </c:pt>
                <c:pt idx="30">
                  <c:v>408.21</c:v>
                </c:pt>
                <c:pt idx="31">
                  <c:v>430.93700000000001</c:v>
                </c:pt>
                <c:pt idx="32">
                  <c:v>429.14800000000002</c:v>
                </c:pt>
                <c:pt idx="33">
                  <c:v>426.17599999999999</c:v>
                </c:pt>
                <c:pt idx="34">
                  <c:v>431.673</c:v>
                </c:pt>
                <c:pt idx="35">
                  <c:v>441.03199999999998</c:v>
                </c:pt>
                <c:pt idx="36">
                  <c:v>469.02100000000002</c:v>
                </c:pt>
                <c:pt idx="37">
                  <c:v>483.57299999999998</c:v>
                </c:pt>
                <c:pt idx="38">
                  <c:v>483.375</c:v>
                </c:pt>
                <c:pt idx="39">
                  <c:v>465.97199999999998</c:v>
                </c:pt>
                <c:pt idx="40">
                  <c:v>464.36399999999998</c:v>
                </c:pt>
                <c:pt idx="41">
                  <c:v>466.78</c:v>
                </c:pt>
                <c:pt idx="42">
                  <c:v>476.43700000000001</c:v>
                </c:pt>
                <c:pt idx="43">
                  <c:v>479.81299999999999</c:v>
                </c:pt>
                <c:pt idx="44">
                  <c:v>481.113</c:v>
                </c:pt>
                <c:pt idx="45">
                  <c:v>490.74</c:v>
                </c:pt>
                <c:pt idx="46">
                  <c:v>494.45499999999998</c:v>
                </c:pt>
                <c:pt idx="47">
                  <c:v>450.82</c:v>
                </c:pt>
                <c:pt idx="48">
                  <c:v>437.89299999999997</c:v>
                </c:pt>
                <c:pt idx="49">
                  <c:v>418.58</c:v>
                </c:pt>
                <c:pt idx="50">
                  <c:v>403.822</c:v>
                </c:pt>
                <c:pt idx="51">
                  <c:v>427.58</c:v>
                </c:pt>
                <c:pt idx="52">
                  <c:v>439.12400000000002</c:v>
                </c:pt>
                <c:pt idx="53">
                  <c:v>504.59800000000001</c:v>
                </c:pt>
                <c:pt idx="54">
                  <c:v>515.28</c:v>
                </c:pt>
                <c:pt idx="55">
                  <c:v>498.46800000000002</c:v>
                </c:pt>
                <c:pt idx="56">
                  <c:v>476.846</c:v>
                </c:pt>
                <c:pt idx="57">
                  <c:v>458.12200000000001</c:v>
                </c:pt>
                <c:pt idx="58">
                  <c:v>421.86200000000002</c:v>
                </c:pt>
                <c:pt idx="59">
                  <c:v>393.25900000000001</c:v>
                </c:pt>
                <c:pt idx="60">
                  <c:v>462.60199999999998</c:v>
                </c:pt>
                <c:pt idx="61">
                  <c:v>547.15499999999997</c:v>
                </c:pt>
                <c:pt idx="62">
                  <c:v>575.75699999999995</c:v>
                </c:pt>
                <c:pt idx="63">
                  <c:v>645.03899999999999</c:v>
                </c:pt>
                <c:pt idx="64">
                  <c:v>645.34199999999998</c:v>
                </c:pt>
                <c:pt idx="65">
                  <c:v>626.79</c:v>
                </c:pt>
                <c:pt idx="66">
                  <c:v>600.95699999999999</c:v>
                </c:pt>
                <c:pt idx="67">
                  <c:v>589.76499999999999</c:v>
                </c:pt>
                <c:pt idx="68">
                  <c:v>578.61300000000006</c:v>
                </c:pt>
                <c:pt idx="69">
                  <c:v>528.19200000000001</c:v>
                </c:pt>
                <c:pt idx="70">
                  <c:v>472.74299999999999</c:v>
                </c:pt>
                <c:pt idx="71">
                  <c:v>461.38</c:v>
                </c:pt>
                <c:pt idx="72">
                  <c:v>612.51400000000001</c:v>
                </c:pt>
                <c:pt idx="73">
                  <c:v>660.2</c:v>
                </c:pt>
                <c:pt idx="74">
                  <c:v>639.77</c:v>
                </c:pt>
                <c:pt idx="75">
                  <c:v>751.56500000000005</c:v>
                </c:pt>
                <c:pt idx="76">
                  <c:v>768.71</c:v>
                </c:pt>
                <c:pt idx="77">
                  <c:v>653.38199999999995</c:v>
                </c:pt>
                <c:pt idx="78">
                  <c:v>549.33000000000004</c:v>
                </c:pt>
                <c:pt idx="79">
                  <c:v>454.733</c:v>
                </c:pt>
                <c:pt idx="80">
                  <c:v>448.02100000000002</c:v>
                </c:pt>
                <c:pt idx="81">
                  <c:v>359.54199999999997</c:v>
                </c:pt>
                <c:pt idx="82">
                  <c:v>347.99</c:v>
                </c:pt>
                <c:pt idx="83">
                  <c:v>365.82499999999999</c:v>
                </c:pt>
                <c:pt idx="84">
                  <c:v>304.00299999999999</c:v>
                </c:pt>
                <c:pt idx="85">
                  <c:v>266.29899999999998</c:v>
                </c:pt>
                <c:pt idx="86">
                  <c:v>250.667</c:v>
                </c:pt>
                <c:pt idx="87">
                  <c:v>259.89600000000002</c:v>
                </c:pt>
                <c:pt idx="88">
                  <c:v>294.642</c:v>
                </c:pt>
                <c:pt idx="89">
                  <c:v>296.70600000000002</c:v>
                </c:pt>
                <c:pt idx="90">
                  <c:v>266.87</c:v>
                </c:pt>
                <c:pt idx="91">
                  <c:v>241.59800000000001</c:v>
                </c:pt>
                <c:pt idx="92">
                  <c:v>234.636</c:v>
                </c:pt>
                <c:pt idx="93">
                  <c:v>226.24</c:v>
                </c:pt>
                <c:pt idx="94">
                  <c:v>200.607</c:v>
                </c:pt>
                <c:pt idx="95">
                  <c:v>201.52799999999999</c:v>
                </c:pt>
                <c:pt idx="96">
                  <c:v>203.571</c:v>
                </c:pt>
                <c:pt idx="97">
                  <c:v>204.51400000000001</c:v>
                </c:pt>
                <c:pt idx="98">
                  <c:v>202.88900000000001</c:v>
                </c:pt>
                <c:pt idx="99">
                  <c:v>203.01300000000001</c:v>
                </c:pt>
                <c:pt idx="100">
                  <c:v>202.715</c:v>
                </c:pt>
                <c:pt idx="101">
                  <c:v>200.51499999999999</c:v>
                </c:pt>
                <c:pt idx="102">
                  <c:v>202.65600000000001</c:v>
                </c:pt>
                <c:pt idx="103">
                  <c:v>202.18899999999999</c:v>
                </c:pt>
                <c:pt idx="104">
                  <c:v>197.88900000000001</c:v>
                </c:pt>
                <c:pt idx="105">
                  <c:v>193.642</c:v>
                </c:pt>
                <c:pt idx="106">
                  <c:v>199.774</c:v>
                </c:pt>
                <c:pt idx="107">
                  <c:v>208.38</c:v>
                </c:pt>
                <c:pt idx="108">
                  <c:v>217.56200000000001</c:v>
                </c:pt>
                <c:pt idx="109">
                  <c:v>216.029</c:v>
                </c:pt>
                <c:pt idx="110">
                  <c:v>212.499</c:v>
                </c:pt>
                <c:pt idx="111">
                  <c:v>206.17</c:v>
                </c:pt>
                <c:pt idx="112">
                  <c:v>208.66499999999999</c:v>
                </c:pt>
                <c:pt idx="113">
                  <c:v>212.53899999999999</c:v>
                </c:pt>
                <c:pt idx="114">
                  <c:v>198.70599999999999</c:v>
                </c:pt>
                <c:pt idx="115">
                  <c:v>193.58500000000001</c:v>
                </c:pt>
                <c:pt idx="116">
                  <c:v>187.95599999999999</c:v>
                </c:pt>
                <c:pt idx="117">
                  <c:v>186.916</c:v>
                </c:pt>
                <c:pt idx="118">
                  <c:v>185.697</c:v>
                </c:pt>
                <c:pt idx="119">
                  <c:v>188.33099999999999</c:v>
                </c:pt>
                <c:pt idx="120">
                  <c:v>196.297</c:v>
                </c:pt>
                <c:pt idx="121">
                  <c:v>201.858</c:v>
                </c:pt>
                <c:pt idx="122">
                  <c:v>199.89400000000001</c:v>
                </c:pt>
                <c:pt idx="123">
                  <c:v>199.67</c:v>
                </c:pt>
                <c:pt idx="124">
                  <c:v>201.471</c:v>
                </c:pt>
                <c:pt idx="125">
                  <c:v>204.84800000000001</c:v>
                </c:pt>
                <c:pt idx="126">
                  <c:v>214.30600000000001</c:v>
                </c:pt>
                <c:pt idx="127">
                  <c:v>210.37799999999999</c:v>
                </c:pt>
                <c:pt idx="128">
                  <c:v>204.69200000000001</c:v>
                </c:pt>
                <c:pt idx="129">
                  <c:v>198.64</c:v>
                </c:pt>
                <c:pt idx="130">
                  <c:v>191.72499999999999</c:v>
                </c:pt>
                <c:pt idx="131">
                  <c:v>189.262</c:v>
                </c:pt>
                <c:pt idx="132">
                  <c:v>187.96299999999999</c:v>
                </c:pt>
                <c:pt idx="133">
                  <c:v>190.84899999999999</c:v>
                </c:pt>
                <c:pt idx="134">
                  <c:v>191.68600000000001</c:v>
                </c:pt>
                <c:pt idx="135">
                  <c:v>192.494</c:v>
                </c:pt>
                <c:pt idx="136">
                  <c:v>192.626</c:v>
                </c:pt>
                <c:pt idx="137">
                  <c:v>193.54400000000001</c:v>
                </c:pt>
                <c:pt idx="138">
                  <c:v>195.101</c:v>
                </c:pt>
                <c:pt idx="139">
                  <c:v>197.19200000000001</c:v>
                </c:pt>
                <c:pt idx="140">
                  <c:v>196.48400000000001</c:v>
                </c:pt>
                <c:pt idx="141">
                  <c:v>198.428</c:v>
                </c:pt>
                <c:pt idx="142">
                  <c:v>200.524</c:v>
                </c:pt>
                <c:pt idx="143">
                  <c:v>200.60400000000001</c:v>
                </c:pt>
                <c:pt idx="144">
                  <c:v>196.815</c:v>
                </c:pt>
                <c:pt idx="145">
                  <c:v>196.149</c:v>
                </c:pt>
                <c:pt idx="146">
                  <c:v>206.14500000000001</c:v>
                </c:pt>
                <c:pt idx="147">
                  <c:v>215.70400000000001</c:v>
                </c:pt>
                <c:pt idx="148">
                  <c:v>227.71</c:v>
                </c:pt>
                <c:pt idx="149">
                  <c:v>229.101</c:v>
                </c:pt>
                <c:pt idx="150">
                  <c:v>221.67500000000001</c:v>
                </c:pt>
                <c:pt idx="151">
                  <c:v>225.55799999999999</c:v>
                </c:pt>
                <c:pt idx="152">
                  <c:v>224.72499999999999</c:v>
                </c:pt>
                <c:pt idx="153">
                  <c:v>222.30099999999999</c:v>
                </c:pt>
                <c:pt idx="154">
                  <c:v>220.76900000000001</c:v>
                </c:pt>
                <c:pt idx="155">
                  <c:v>225.999</c:v>
                </c:pt>
                <c:pt idx="156">
                  <c:v>239.26</c:v>
                </c:pt>
                <c:pt idx="157">
                  <c:v>243.12799999999999</c:v>
                </c:pt>
                <c:pt idx="158">
                  <c:v>243.578</c:v>
                </c:pt>
                <c:pt idx="159">
                  <c:v>236.65</c:v>
                </c:pt>
                <c:pt idx="160">
                  <c:v>234.96700000000001</c:v>
                </c:pt>
                <c:pt idx="161">
                  <c:v>235.32599999999999</c:v>
                </c:pt>
                <c:pt idx="162">
                  <c:v>238.13300000000001</c:v>
                </c:pt>
                <c:pt idx="163">
                  <c:v>238.08699999999999</c:v>
                </c:pt>
                <c:pt idx="164">
                  <c:v>235.25200000000001</c:v>
                </c:pt>
                <c:pt idx="165">
                  <c:v>235.309</c:v>
                </c:pt>
                <c:pt idx="166">
                  <c:v>230.84100000000001</c:v>
                </c:pt>
                <c:pt idx="167">
                  <c:v>226.678</c:v>
                </c:pt>
                <c:pt idx="168">
                  <c:v>225.55500000000001</c:v>
                </c:pt>
                <c:pt idx="169">
                  <c:v>223.381</c:v>
                </c:pt>
                <c:pt idx="170">
                  <c:v>236.65700000000001</c:v>
                </c:pt>
                <c:pt idx="171">
                  <c:v>250.09399999999999</c:v>
                </c:pt>
                <c:pt idx="172">
                  <c:v>251.708</c:v>
                </c:pt>
                <c:pt idx="173">
                  <c:v>247.80699999999999</c:v>
                </c:pt>
                <c:pt idx="174">
                  <c:v>233.791</c:v>
                </c:pt>
                <c:pt idx="175">
                  <c:v>225.35300000000001</c:v>
                </c:pt>
                <c:pt idx="176">
                  <c:v>227.101</c:v>
                </c:pt>
                <c:pt idx="177">
                  <c:v>231.96899999999999</c:v>
                </c:pt>
                <c:pt idx="178">
                  <c:v>234.399</c:v>
                </c:pt>
                <c:pt idx="179">
                  <c:v>233.923</c:v>
                </c:pt>
                <c:pt idx="180">
                  <c:v>235.887</c:v>
                </c:pt>
                <c:pt idx="181">
                  <c:v>242.68700000000001</c:v>
                </c:pt>
                <c:pt idx="182">
                  <c:v>244.25399999999999</c:v>
                </c:pt>
                <c:pt idx="183">
                  <c:v>250.36699999999999</c:v>
                </c:pt>
                <c:pt idx="184">
                  <c:v>256.79000000000002</c:v>
                </c:pt>
                <c:pt idx="185">
                  <c:v>262.548</c:v>
                </c:pt>
                <c:pt idx="186">
                  <c:v>265.11500000000001</c:v>
                </c:pt>
                <c:pt idx="187">
                  <c:v>272.245</c:v>
                </c:pt>
                <c:pt idx="188">
                  <c:v>278.09800000000001</c:v>
                </c:pt>
                <c:pt idx="189">
                  <c:v>279.13799999999998</c:v>
                </c:pt>
                <c:pt idx="190">
                  <c:v>271.22800000000001</c:v>
                </c:pt>
                <c:pt idx="191">
                  <c:v>270.50599999999997</c:v>
                </c:pt>
                <c:pt idx="192">
                  <c:v>271.95800000000003</c:v>
                </c:pt>
                <c:pt idx="193">
                  <c:v>265.97199999999998</c:v>
                </c:pt>
                <c:pt idx="194">
                  <c:v>257.666</c:v>
                </c:pt>
                <c:pt idx="195">
                  <c:v>262.07600000000002</c:v>
                </c:pt>
                <c:pt idx="196">
                  <c:v>264.62</c:v>
                </c:pt>
                <c:pt idx="197">
                  <c:v>267.55900000000003</c:v>
                </c:pt>
                <c:pt idx="198">
                  <c:v>270.73</c:v>
                </c:pt>
                <c:pt idx="199">
                  <c:v>270.68799999999999</c:v>
                </c:pt>
                <c:pt idx="200">
                  <c:v>270.73599999999999</c:v>
                </c:pt>
                <c:pt idx="201">
                  <c:v>267.49200000000002</c:v>
                </c:pt>
                <c:pt idx="202">
                  <c:v>276.43900000000002</c:v>
                </c:pt>
                <c:pt idx="203">
                  <c:v>272.041</c:v>
                </c:pt>
                <c:pt idx="204">
                  <c:v>259.43299999999999</c:v>
                </c:pt>
                <c:pt idx="205">
                  <c:v>250.55600000000001</c:v>
                </c:pt>
                <c:pt idx="206">
                  <c:v>244.79</c:v>
                </c:pt>
                <c:pt idx="207">
                  <c:v>245.64500000000001</c:v>
                </c:pt>
                <c:pt idx="208">
                  <c:v>280.19200000000001</c:v>
                </c:pt>
                <c:pt idx="209">
                  <c:v>276.77600000000001</c:v>
                </c:pt>
                <c:pt idx="210">
                  <c:v>270.49599999999998</c:v>
                </c:pt>
                <c:pt idx="211">
                  <c:v>268.66000000000003</c:v>
                </c:pt>
                <c:pt idx="212">
                  <c:v>266.10599999999999</c:v>
                </c:pt>
                <c:pt idx="213">
                  <c:v>274.678</c:v>
                </c:pt>
                <c:pt idx="214">
                  <c:v>277.714</c:v>
                </c:pt>
                <c:pt idx="215">
                  <c:v>273.70299999999997</c:v>
                </c:pt>
                <c:pt idx="216">
                  <c:v>273.59500000000003</c:v>
                </c:pt>
                <c:pt idx="217">
                  <c:v>279.78100000000001</c:v>
                </c:pt>
                <c:pt idx="218">
                  <c:v>283.17</c:v>
                </c:pt>
                <c:pt idx="219">
                  <c:v>277.029</c:v>
                </c:pt>
                <c:pt idx="220">
                  <c:v>273.78899999999999</c:v>
                </c:pt>
                <c:pt idx="221">
                  <c:v>274.04399999999998</c:v>
                </c:pt>
                <c:pt idx="222">
                  <c:v>270.49799999999999</c:v>
                </c:pt>
                <c:pt idx="223">
                  <c:v>277.58800000000002</c:v>
                </c:pt>
                <c:pt idx="224">
                  <c:v>289.69400000000002</c:v>
                </c:pt>
                <c:pt idx="225">
                  <c:v>293.83600000000001</c:v>
                </c:pt>
                <c:pt idx="226">
                  <c:v>307.75099999999998</c:v>
                </c:pt>
                <c:pt idx="227">
                  <c:v>311.05599999999998</c:v>
                </c:pt>
                <c:pt idx="228">
                  <c:v>293.56299999999999</c:v>
                </c:pt>
                <c:pt idx="229">
                  <c:v>285.22000000000003</c:v>
                </c:pt>
                <c:pt idx="230">
                  <c:v>275.64999999999998</c:v>
                </c:pt>
                <c:pt idx="231">
                  <c:v>279.536</c:v>
                </c:pt>
                <c:pt idx="232">
                  <c:v>280.74799999999999</c:v>
                </c:pt>
                <c:pt idx="233">
                  <c:v>288.08</c:v>
                </c:pt>
                <c:pt idx="234">
                  <c:v>291.23700000000002</c:v>
                </c:pt>
                <c:pt idx="235">
                  <c:v>304.95400000000001</c:v>
                </c:pt>
                <c:pt idx="236">
                  <c:v>293.351</c:v>
                </c:pt>
                <c:pt idx="237">
                  <c:v>278.19400000000002</c:v>
                </c:pt>
                <c:pt idx="238">
                  <c:v>276.30500000000001</c:v>
                </c:pt>
                <c:pt idx="239">
                  <c:v>274.88</c:v>
                </c:pt>
                <c:pt idx="240">
                  <c:v>260.31700000000001</c:v>
                </c:pt>
                <c:pt idx="241">
                  <c:v>257.97699999999998</c:v>
                </c:pt>
                <c:pt idx="242">
                  <c:v>254.93</c:v>
                </c:pt>
                <c:pt idx="243">
                  <c:v>274.05599999999998</c:v>
                </c:pt>
                <c:pt idx="244">
                  <c:v>282.315</c:v>
                </c:pt>
                <c:pt idx="245">
                  <c:v>286.84399999999999</c:v>
                </c:pt>
                <c:pt idx="246">
                  <c:v>287.8</c:v>
                </c:pt>
                <c:pt idx="247">
                  <c:v>288.26900000000001</c:v>
                </c:pt>
                <c:pt idx="248">
                  <c:v>276.233</c:v>
                </c:pt>
                <c:pt idx="249">
                  <c:v>265.053</c:v>
                </c:pt>
                <c:pt idx="250">
                  <c:v>265.53800000000001</c:v>
                </c:pt>
                <c:pt idx="251">
                  <c:v>264.87099999999998</c:v>
                </c:pt>
                <c:pt idx="252">
                  <c:v>265.99700000000001</c:v>
                </c:pt>
                <c:pt idx="253">
                  <c:v>277.60500000000002</c:v>
                </c:pt>
                <c:pt idx="254">
                  <c:v>285.315</c:v>
                </c:pt>
                <c:pt idx="255">
                  <c:v>276.52100000000002</c:v>
                </c:pt>
                <c:pt idx="256">
                  <c:v>262.565</c:v>
                </c:pt>
                <c:pt idx="257">
                  <c:v>260.971</c:v>
                </c:pt>
                <c:pt idx="258">
                  <c:v>271.46800000000002</c:v>
                </c:pt>
                <c:pt idx="259">
                  <c:v>275.92500000000001</c:v>
                </c:pt>
                <c:pt idx="260">
                  <c:v>276.62599999999998</c:v>
                </c:pt>
                <c:pt idx="261">
                  <c:v>290.85000000000002</c:v>
                </c:pt>
                <c:pt idx="262">
                  <c:v>296.40600000000001</c:v>
                </c:pt>
                <c:pt idx="263">
                  <c:v>299.65199999999999</c:v>
                </c:pt>
                <c:pt idx="264">
                  <c:v>297.96199999999999</c:v>
                </c:pt>
                <c:pt idx="265">
                  <c:v>291.471</c:v>
                </c:pt>
                <c:pt idx="266">
                  <c:v>285.351</c:v>
                </c:pt>
                <c:pt idx="267">
                  <c:v>280.81900000000002</c:v>
                </c:pt>
                <c:pt idx="268">
                  <c:v>287.31799999999998</c:v>
                </c:pt>
                <c:pt idx="269">
                  <c:v>309.5</c:v>
                </c:pt>
                <c:pt idx="270">
                  <c:v>334.00799999999998</c:v>
                </c:pt>
                <c:pt idx="271">
                  <c:v>337.14400000000001</c:v>
                </c:pt>
                <c:pt idx="272">
                  <c:v>337.92500000000001</c:v>
                </c:pt>
                <c:pt idx="273">
                  <c:v>341.21600000000001</c:v>
                </c:pt>
                <c:pt idx="274">
                  <c:v>324.99400000000003</c:v>
                </c:pt>
                <c:pt idx="275">
                  <c:v>338.48399999999998</c:v>
                </c:pt>
                <c:pt idx="276">
                  <c:v>345.43</c:v>
                </c:pt>
                <c:pt idx="277">
                  <c:v>344.18400000000003</c:v>
                </c:pt>
                <c:pt idx="278">
                  <c:v>349.96699999999998</c:v>
                </c:pt>
                <c:pt idx="279">
                  <c:v>360.52199999999999</c:v>
                </c:pt>
                <c:pt idx="280">
                  <c:v>375.32499999999999</c:v>
                </c:pt>
                <c:pt idx="281">
                  <c:v>371.28899999999999</c:v>
                </c:pt>
                <c:pt idx="282">
                  <c:v>364.72500000000002</c:v>
                </c:pt>
                <c:pt idx="283">
                  <c:v>368.10700000000003</c:v>
                </c:pt>
                <c:pt idx="284">
                  <c:v>362.41</c:v>
                </c:pt>
                <c:pt idx="285">
                  <c:v>367.81700000000001</c:v>
                </c:pt>
                <c:pt idx="286">
                  <c:v>367.24799999999999</c:v>
                </c:pt>
                <c:pt idx="287">
                  <c:v>368.28199999999998</c:v>
                </c:pt>
                <c:pt idx="288">
                  <c:v>347.65499999999997</c:v>
                </c:pt>
                <c:pt idx="289">
                  <c:v>337.31900000000002</c:v>
                </c:pt>
                <c:pt idx="290">
                  <c:v>329.91899999999998</c:v>
                </c:pt>
                <c:pt idx="291">
                  <c:v>328.786</c:v>
                </c:pt>
                <c:pt idx="292">
                  <c:v>326.59899999999999</c:v>
                </c:pt>
                <c:pt idx="293">
                  <c:v>343.01799999999997</c:v>
                </c:pt>
                <c:pt idx="294">
                  <c:v>346.851</c:v>
                </c:pt>
                <c:pt idx="295">
                  <c:v>348.50099999999998</c:v>
                </c:pt>
                <c:pt idx="296">
                  <c:v>340.88799999999998</c:v>
                </c:pt>
                <c:pt idx="297">
                  <c:v>351.15899999999999</c:v>
                </c:pt>
                <c:pt idx="298">
                  <c:v>345.82299999999998</c:v>
                </c:pt>
                <c:pt idx="299">
                  <c:v>336.24099999999999</c:v>
                </c:pt>
                <c:pt idx="300">
                  <c:v>317.08999999999997</c:v>
                </c:pt>
                <c:pt idx="301">
                  <c:v>316.221</c:v>
                </c:pt>
                <c:pt idx="302">
                  <c:v>316.459</c:v>
                </c:pt>
                <c:pt idx="303">
                  <c:v>330.68400000000003</c:v>
                </c:pt>
                <c:pt idx="304">
                  <c:v>331.49099999999999</c:v>
                </c:pt>
                <c:pt idx="305">
                  <c:v>334.24700000000001</c:v>
                </c:pt>
                <c:pt idx="306">
                  <c:v>327.935</c:v>
                </c:pt>
                <c:pt idx="307">
                  <c:v>323.24299999999999</c:v>
                </c:pt>
                <c:pt idx="308">
                  <c:v>323.964</c:v>
                </c:pt>
                <c:pt idx="309">
                  <c:v>324.416</c:v>
                </c:pt>
                <c:pt idx="310">
                  <c:v>321.82499999999999</c:v>
                </c:pt>
                <c:pt idx="311">
                  <c:v>319.11399999999998</c:v>
                </c:pt>
                <c:pt idx="312">
                  <c:v>320.94099999999997</c:v>
                </c:pt>
                <c:pt idx="313">
                  <c:v>326.36</c:v>
                </c:pt>
                <c:pt idx="314">
                  <c:v>339.63499999999999</c:v>
                </c:pt>
                <c:pt idx="315">
                  <c:v>349.42099999999999</c:v>
                </c:pt>
                <c:pt idx="316">
                  <c:v>349.08300000000003</c:v>
                </c:pt>
                <c:pt idx="317">
                  <c:v>351.85300000000001</c:v>
                </c:pt>
                <c:pt idx="318">
                  <c:v>343.49900000000002</c:v>
                </c:pt>
                <c:pt idx="319">
                  <c:v>343.24900000000002</c:v>
                </c:pt>
                <c:pt idx="320">
                  <c:v>338.87299999999999</c:v>
                </c:pt>
                <c:pt idx="321">
                  <c:v>344.60399999999998</c:v>
                </c:pt>
                <c:pt idx="322">
                  <c:v>344.327</c:v>
                </c:pt>
                <c:pt idx="323">
                  <c:v>359.76499999999999</c:v>
                </c:pt>
                <c:pt idx="324">
                  <c:v>364.21199999999999</c:v>
                </c:pt>
                <c:pt idx="325">
                  <c:v>370.41300000000001</c:v>
                </c:pt>
                <c:pt idx="326">
                  <c:v>368.88400000000001</c:v>
                </c:pt>
                <c:pt idx="327">
                  <c:v>382.178</c:v>
                </c:pt>
                <c:pt idx="328">
                  <c:v>375.49400000000003</c:v>
                </c:pt>
                <c:pt idx="329">
                  <c:v>373.77800000000002</c:v>
                </c:pt>
                <c:pt idx="330">
                  <c:v>368.11</c:v>
                </c:pt>
                <c:pt idx="331">
                  <c:v>356.17099999999999</c:v>
                </c:pt>
                <c:pt idx="332">
                  <c:v>361.61799999999999</c:v>
                </c:pt>
                <c:pt idx="333">
                  <c:v>363.791</c:v>
                </c:pt>
                <c:pt idx="334">
                  <c:v>353.00400000000002</c:v>
                </c:pt>
                <c:pt idx="335">
                  <c:v>363.47</c:v>
                </c:pt>
                <c:pt idx="336">
                  <c:v>374.81099999999998</c:v>
                </c:pt>
                <c:pt idx="337">
                  <c:v>387.12099999999998</c:v>
                </c:pt>
                <c:pt idx="338">
                  <c:v>390.50200000000001</c:v>
                </c:pt>
                <c:pt idx="339">
                  <c:v>384.24700000000001</c:v>
                </c:pt>
                <c:pt idx="340">
                  <c:v>373.31799999999998</c:v>
                </c:pt>
                <c:pt idx="341">
                  <c:v>365.39400000000001</c:v>
                </c:pt>
                <c:pt idx="342">
                  <c:v>367.04700000000003</c:v>
                </c:pt>
                <c:pt idx="343">
                  <c:v>367.75799999999998</c:v>
                </c:pt>
                <c:pt idx="344">
                  <c:v>363.79399999999998</c:v>
                </c:pt>
                <c:pt idx="345">
                  <c:v>369.20699999999999</c:v>
                </c:pt>
                <c:pt idx="346">
                  <c:v>382.80700000000002</c:v>
                </c:pt>
                <c:pt idx="347">
                  <c:v>394.67</c:v>
                </c:pt>
                <c:pt idx="348">
                  <c:v>408.73099999999999</c:v>
                </c:pt>
                <c:pt idx="349">
                  <c:v>404.45600000000002</c:v>
                </c:pt>
                <c:pt idx="350">
                  <c:v>398.15499999999997</c:v>
                </c:pt>
                <c:pt idx="351">
                  <c:v>394.39400000000001</c:v>
                </c:pt>
                <c:pt idx="352">
                  <c:v>397.39600000000002</c:v>
                </c:pt>
                <c:pt idx="353">
                  <c:v>398.483</c:v>
                </c:pt>
                <c:pt idx="354">
                  <c:v>390.49200000000002</c:v>
                </c:pt>
                <c:pt idx="355">
                  <c:v>387.31900000000002</c:v>
                </c:pt>
                <c:pt idx="356">
                  <c:v>395.72500000000002</c:v>
                </c:pt>
                <c:pt idx="357">
                  <c:v>415.97899999999998</c:v>
                </c:pt>
                <c:pt idx="358">
                  <c:v>418.58100000000002</c:v>
                </c:pt>
                <c:pt idx="359">
                  <c:v>401.36</c:v>
                </c:pt>
                <c:pt idx="360">
                  <c:v>380.69499999999999</c:v>
                </c:pt>
                <c:pt idx="361">
                  <c:v>381.988</c:v>
                </c:pt>
                <c:pt idx="362">
                  <c:v>391.99799999999999</c:v>
                </c:pt>
                <c:pt idx="363">
                  <c:v>390.47300000000001</c:v>
                </c:pt>
                <c:pt idx="364">
                  <c:v>392.05900000000003</c:v>
                </c:pt>
                <c:pt idx="365">
                  <c:v>407.97899999999998</c:v>
                </c:pt>
                <c:pt idx="366">
                  <c:v>408.55799999999999</c:v>
                </c:pt>
                <c:pt idx="367">
                  <c:v>404.12200000000001</c:v>
                </c:pt>
                <c:pt idx="368">
                  <c:v>402.67899999999997</c:v>
                </c:pt>
                <c:pt idx="369">
                  <c:v>407.822</c:v>
                </c:pt>
                <c:pt idx="370">
                  <c:v>405.14</c:v>
                </c:pt>
                <c:pt idx="371">
                  <c:v>402.58600000000001</c:v>
                </c:pt>
                <c:pt idx="372">
                  <c:v>395.625</c:v>
                </c:pt>
                <c:pt idx="373">
                  <c:v>402.673</c:v>
                </c:pt>
                <c:pt idx="374">
                  <c:v>422.90100000000001</c:v>
                </c:pt>
                <c:pt idx="375">
                  <c:v>414.17</c:v>
                </c:pt>
                <c:pt idx="376">
                  <c:v>431.99700000000001</c:v>
                </c:pt>
                <c:pt idx="377">
                  <c:v>432.26400000000001</c:v>
                </c:pt>
                <c:pt idx="378">
                  <c:v>419.51</c:v>
                </c:pt>
                <c:pt idx="379">
                  <c:v>429.13900000000001</c:v>
                </c:pt>
                <c:pt idx="380">
                  <c:v>422.27600000000001</c:v>
                </c:pt>
                <c:pt idx="381">
                  <c:v>453.04300000000001</c:v>
                </c:pt>
                <c:pt idx="382">
                  <c:v>467.08699999999999</c:v>
                </c:pt>
                <c:pt idx="383">
                  <c:v>471.79899999999998</c:v>
                </c:pt>
                <c:pt idx="384">
                  <c:v>473.48700000000002</c:v>
                </c:pt>
                <c:pt idx="385">
                  <c:v>454.95800000000003</c:v>
                </c:pt>
                <c:pt idx="386">
                  <c:v>441.11500000000001</c:v>
                </c:pt>
                <c:pt idx="387">
                  <c:v>438.55399999999997</c:v>
                </c:pt>
                <c:pt idx="388">
                  <c:v>437.315</c:v>
                </c:pt>
                <c:pt idx="389">
                  <c:v>433.71699999999998</c:v>
                </c:pt>
                <c:pt idx="390">
                  <c:v>433.2</c:v>
                </c:pt>
                <c:pt idx="391">
                  <c:v>432.64400000000001</c:v>
                </c:pt>
                <c:pt idx="392">
                  <c:v>426.16</c:v>
                </c:pt>
                <c:pt idx="393">
                  <c:v>425.01400000000001</c:v>
                </c:pt>
                <c:pt idx="394">
                  <c:v>421.053</c:v>
                </c:pt>
                <c:pt idx="395">
                  <c:v>422.108</c:v>
                </c:pt>
                <c:pt idx="396">
                  <c:v>421.661</c:v>
                </c:pt>
                <c:pt idx="397">
                  <c:v>440.07100000000003</c:v>
                </c:pt>
                <c:pt idx="398">
                  <c:v>465.584</c:v>
                </c:pt>
                <c:pt idx="399">
                  <c:v>470.94299999999998</c:v>
                </c:pt>
                <c:pt idx="400">
                  <c:v>467.76799999999997</c:v>
                </c:pt>
                <c:pt idx="401">
                  <c:v>470.279</c:v>
                </c:pt>
                <c:pt idx="402">
                  <c:v>463.08300000000003</c:v>
                </c:pt>
                <c:pt idx="403">
                  <c:v>451.55500000000001</c:v>
                </c:pt>
                <c:pt idx="404">
                  <c:v>436.779</c:v>
                </c:pt>
                <c:pt idx="405">
                  <c:v>450.26</c:v>
                </c:pt>
                <c:pt idx="406">
                  <c:v>444.149</c:v>
                </c:pt>
                <c:pt idx="407">
                  <c:v>435.35899999999998</c:v>
                </c:pt>
                <c:pt idx="408">
                  <c:v>429.24599999999998</c:v>
                </c:pt>
                <c:pt idx="409">
                  <c:v>422.62</c:v>
                </c:pt>
                <c:pt idx="410">
                  <c:v>427.745</c:v>
                </c:pt>
                <c:pt idx="411">
                  <c:v>425.66699999999997</c:v>
                </c:pt>
                <c:pt idx="412">
                  <c:v>425.10199999999998</c:v>
                </c:pt>
                <c:pt idx="413">
                  <c:v>434.74099999999999</c:v>
                </c:pt>
                <c:pt idx="414">
                  <c:v>408.976</c:v>
                </c:pt>
                <c:pt idx="415">
                  <c:v>404.089</c:v>
                </c:pt>
                <c:pt idx="416">
                  <c:v>400.875</c:v>
                </c:pt>
                <c:pt idx="417">
                  <c:v>389.96600000000001</c:v>
                </c:pt>
                <c:pt idx="418">
                  <c:v>382.25200000000001</c:v>
                </c:pt>
                <c:pt idx="419">
                  <c:v>372.97300000000001</c:v>
                </c:pt>
                <c:pt idx="420">
                  <c:v>342.99299999999999</c:v>
                </c:pt>
                <c:pt idx="421">
                  <c:v>328.85399999999998</c:v>
                </c:pt>
                <c:pt idx="422">
                  <c:v>331.29700000000003</c:v>
                </c:pt>
                <c:pt idx="423">
                  <c:v>336.28</c:v>
                </c:pt>
                <c:pt idx="424">
                  <c:v>332.42399999999998</c:v>
                </c:pt>
                <c:pt idx="425">
                  <c:v>330.74799999999999</c:v>
                </c:pt>
                <c:pt idx="426">
                  <c:v>333.47899999999998</c:v>
                </c:pt>
                <c:pt idx="427">
                  <c:v>348.32400000000001</c:v>
                </c:pt>
                <c:pt idx="428">
                  <c:v>349.34100000000001</c:v>
                </c:pt>
                <c:pt idx="429">
                  <c:v>362.803</c:v>
                </c:pt>
                <c:pt idx="430">
                  <c:v>389.11399999999998</c:v>
                </c:pt>
                <c:pt idx="431">
                  <c:v>377.416</c:v>
                </c:pt>
                <c:pt idx="432">
                  <c:v>372.71300000000002</c:v>
                </c:pt>
                <c:pt idx="433">
                  <c:v>358.887</c:v>
                </c:pt>
                <c:pt idx="434">
                  <c:v>352.404</c:v>
                </c:pt>
                <c:pt idx="435">
                  <c:v>357.565</c:v>
                </c:pt>
                <c:pt idx="436">
                  <c:v>347.70699999999999</c:v>
                </c:pt>
                <c:pt idx="437">
                  <c:v>344.90800000000002</c:v>
                </c:pt>
                <c:pt idx="438">
                  <c:v>348.60500000000002</c:v>
                </c:pt>
                <c:pt idx="439">
                  <c:v>342.774</c:v>
                </c:pt>
                <c:pt idx="440">
                  <c:v>339.52100000000002</c:v>
                </c:pt>
                <c:pt idx="441">
                  <c:v>338.04500000000002</c:v>
                </c:pt>
                <c:pt idx="442">
                  <c:v>322.113</c:v>
                </c:pt>
                <c:pt idx="443">
                  <c:v>321.553</c:v>
                </c:pt>
                <c:pt idx="444">
                  <c:v>319.31799999999998</c:v>
                </c:pt>
                <c:pt idx="445">
                  <c:v>313.41899999999998</c:v>
                </c:pt>
                <c:pt idx="446">
                  <c:v>311.67899999999997</c:v>
                </c:pt>
                <c:pt idx="447">
                  <c:v>313.36500000000001</c:v>
                </c:pt>
                <c:pt idx="448">
                  <c:v>317.78300000000002</c:v>
                </c:pt>
                <c:pt idx="449">
                  <c:v>314.95400000000001</c:v>
                </c:pt>
                <c:pt idx="450">
                  <c:v>316.24</c:v>
                </c:pt>
                <c:pt idx="451">
                  <c:v>308.71600000000001</c:v>
                </c:pt>
                <c:pt idx="452">
                  <c:v>308.97300000000001</c:v>
                </c:pt>
                <c:pt idx="453">
                  <c:v>312.221</c:v>
                </c:pt>
                <c:pt idx="454">
                  <c:v>306.35000000000002</c:v>
                </c:pt>
                <c:pt idx="455">
                  <c:v>303.28300000000002</c:v>
                </c:pt>
                <c:pt idx="456">
                  <c:v>302.44900000000001</c:v>
                </c:pt>
                <c:pt idx="457">
                  <c:v>301.20600000000002</c:v>
                </c:pt>
                <c:pt idx="458">
                  <c:v>301.04700000000003</c:v>
                </c:pt>
                <c:pt idx="459">
                  <c:v>300.64299999999997</c:v>
                </c:pt>
                <c:pt idx="460">
                  <c:v>300.33</c:v>
                </c:pt>
                <c:pt idx="461">
                  <c:v>306.81299999999999</c:v>
                </c:pt>
                <c:pt idx="462">
                  <c:v>309.05399999999997</c:v>
                </c:pt>
                <c:pt idx="463">
                  <c:v>304.96899999999999</c:v>
                </c:pt>
                <c:pt idx="464">
                  <c:v>310.88499999999999</c:v>
                </c:pt>
                <c:pt idx="465">
                  <c:v>319.43</c:v>
                </c:pt>
                <c:pt idx="466">
                  <c:v>328.62200000000001</c:v>
                </c:pt>
                <c:pt idx="467">
                  <c:v>330.03699999999998</c:v>
                </c:pt>
                <c:pt idx="468">
                  <c:v>333.66199999999998</c:v>
                </c:pt>
                <c:pt idx="469">
                  <c:v>336.084</c:v>
                </c:pt>
                <c:pt idx="470">
                  <c:v>333.11099999999999</c:v>
                </c:pt>
                <c:pt idx="471">
                  <c:v>327.63299999999998</c:v>
                </c:pt>
                <c:pt idx="472">
                  <c:v>322.678</c:v>
                </c:pt>
                <c:pt idx="473">
                  <c:v>323.363</c:v>
                </c:pt>
                <c:pt idx="474">
                  <c:v>324.83199999999999</c:v>
                </c:pt>
                <c:pt idx="475">
                  <c:v>325.45400000000001</c:v>
                </c:pt>
                <c:pt idx="476">
                  <c:v>324.423</c:v>
                </c:pt>
                <c:pt idx="477">
                  <c:v>320.06599999999997</c:v>
                </c:pt>
                <c:pt idx="478">
                  <c:v>321.95400000000001</c:v>
                </c:pt>
                <c:pt idx="479">
                  <c:v>328.09199999999998</c:v>
                </c:pt>
                <c:pt idx="480">
                  <c:v>327.66800000000001</c:v>
                </c:pt>
                <c:pt idx="481">
                  <c:v>327.69499999999999</c:v>
                </c:pt>
                <c:pt idx="482">
                  <c:v>327.75200000000001</c:v>
                </c:pt>
                <c:pt idx="483">
                  <c:v>322.22300000000001</c:v>
                </c:pt>
                <c:pt idx="484">
                  <c:v>322.69299999999998</c:v>
                </c:pt>
                <c:pt idx="485">
                  <c:v>317.15800000000002</c:v>
                </c:pt>
                <c:pt idx="486">
                  <c:v>308.12400000000002</c:v>
                </c:pt>
                <c:pt idx="487">
                  <c:v>304.35199999999998</c:v>
                </c:pt>
                <c:pt idx="488">
                  <c:v>302.52800000000002</c:v>
                </c:pt>
                <c:pt idx="489">
                  <c:v>307.68700000000001</c:v>
                </c:pt>
                <c:pt idx="490">
                  <c:v>306.75299999999999</c:v>
                </c:pt>
                <c:pt idx="491">
                  <c:v>301.06700000000001</c:v>
                </c:pt>
                <c:pt idx="492">
                  <c:v>291.81799999999998</c:v>
                </c:pt>
                <c:pt idx="493">
                  <c:v>294.923</c:v>
                </c:pt>
                <c:pt idx="494">
                  <c:v>296.68700000000001</c:v>
                </c:pt>
                <c:pt idx="495">
                  <c:v>293.06200000000001</c:v>
                </c:pt>
                <c:pt idx="496">
                  <c:v>291.94</c:v>
                </c:pt>
                <c:pt idx="497">
                  <c:v>311.745</c:v>
                </c:pt>
                <c:pt idx="498">
                  <c:v>312.33600000000001</c:v>
                </c:pt>
                <c:pt idx="499">
                  <c:v>313.65600000000001</c:v>
                </c:pt>
                <c:pt idx="500">
                  <c:v>315.84199999999998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E4-42E6-BC11-D9CBEE6C9383}"/>
            </c:ext>
          </c:extLst>
        </c:ser>
        <c:ser>
          <c:idx val="5"/>
          <c:order val="5"/>
          <c:tx>
            <c:strRef>
              <c:f>'directH (tkr)'!$B$37</c:f>
              <c:strCache>
                <c:ptCount val="1"/>
                <c:pt idx="0">
                  <c:v>VW 5 1/8 PERP nc-23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(tkr)'!$F$37:$SU$37</c:f>
              <c:numCache>
                <c:formatCode>0</c:formatCode>
                <c:ptCount val="510"/>
                <c:pt idx="0">
                  <c:v>347.54599999999999</c:v>
                </c:pt>
                <c:pt idx="1">
                  <c:v>348.36</c:v>
                </c:pt>
                <c:pt idx="2">
                  <c:v>352.95499999999998</c:v>
                </c:pt>
                <c:pt idx="3">
                  <c:v>351.25</c:v>
                </c:pt>
                <c:pt idx="4">
                  <c:v>351.59300000000002</c:v>
                </c:pt>
                <c:pt idx="5">
                  <c:v>355.21300000000002</c:v>
                </c:pt>
                <c:pt idx="6">
                  <c:v>357.69900000000001</c:v>
                </c:pt>
                <c:pt idx="7">
                  <c:v>355.41800000000001</c:v>
                </c:pt>
                <c:pt idx="8">
                  <c:v>355.11399999999998</c:v>
                </c:pt>
                <c:pt idx="9">
                  <c:v>349.89800000000002</c:v>
                </c:pt>
                <c:pt idx="10">
                  <c:v>344.87599999999998</c:v>
                </c:pt>
                <c:pt idx="11">
                  <c:v>351.06</c:v>
                </c:pt>
                <c:pt idx="12">
                  <c:v>340.14100000000002</c:v>
                </c:pt>
                <c:pt idx="13">
                  <c:v>339.53</c:v>
                </c:pt>
                <c:pt idx="14">
                  <c:v>322.75099999999998</c:v>
                </c:pt>
                <c:pt idx="15">
                  <c:v>307.74900000000002</c:v>
                </c:pt>
                <c:pt idx="16">
                  <c:v>330.92399999999998</c:v>
                </c:pt>
                <c:pt idx="17">
                  <c:v>324.608</c:v>
                </c:pt>
                <c:pt idx="18">
                  <c:v>329.77699999999999</c:v>
                </c:pt>
                <c:pt idx="19">
                  <c:v>307.77</c:v>
                </c:pt>
                <c:pt idx="20">
                  <c:v>275.69799999999998</c:v>
                </c:pt>
                <c:pt idx="21">
                  <c:v>246.36500000000001</c:v>
                </c:pt>
                <c:pt idx="22">
                  <c:v>261.88</c:v>
                </c:pt>
                <c:pt idx="23">
                  <c:v>321.24400000000003</c:v>
                </c:pt>
                <c:pt idx="24">
                  <c:v>335.85500000000002</c:v>
                </c:pt>
                <c:pt idx="25">
                  <c:v>363.31200000000001</c:v>
                </c:pt>
                <c:pt idx="26">
                  <c:v>367.91899999999998</c:v>
                </c:pt>
                <c:pt idx="27">
                  <c:v>361.24</c:v>
                </c:pt>
                <c:pt idx="28">
                  <c:v>349.75599999999997</c:v>
                </c:pt>
                <c:pt idx="29">
                  <c:v>348.09800000000001</c:v>
                </c:pt>
                <c:pt idx="30">
                  <c:v>369.63600000000002</c:v>
                </c:pt>
                <c:pt idx="31">
                  <c:v>386.84399999999999</c:v>
                </c:pt>
                <c:pt idx="32">
                  <c:v>388.35599999999999</c:v>
                </c:pt>
                <c:pt idx="33">
                  <c:v>389.089</c:v>
                </c:pt>
                <c:pt idx="34">
                  <c:v>398.54599999999999</c:v>
                </c:pt>
                <c:pt idx="35">
                  <c:v>408.59800000000001</c:v>
                </c:pt>
                <c:pt idx="36">
                  <c:v>439.57600000000002</c:v>
                </c:pt>
                <c:pt idx="37">
                  <c:v>458.33499999999998</c:v>
                </c:pt>
                <c:pt idx="38">
                  <c:v>456.05900000000003</c:v>
                </c:pt>
                <c:pt idx="39">
                  <c:v>444.33600000000001</c:v>
                </c:pt>
                <c:pt idx="40">
                  <c:v>446.16</c:v>
                </c:pt>
                <c:pt idx="41">
                  <c:v>448.06400000000002</c:v>
                </c:pt>
                <c:pt idx="42">
                  <c:v>456.13600000000002</c:v>
                </c:pt>
                <c:pt idx="43">
                  <c:v>462.839</c:v>
                </c:pt>
                <c:pt idx="44">
                  <c:v>477.95400000000001</c:v>
                </c:pt>
                <c:pt idx="45">
                  <c:v>487.774</c:v>
                </c:pt>
                <c:pt idx="46">
                  <c:v>493.91899999999998</c:v>
                </c:pt>
                <c:pt idx="47">
                  <c:v>451.36500000000001</c:v>
                </c:pt>
                <c:pt idx="48">
                  <c:v>436.14400000000001</c:v>
                </c:pt>
                <c:pt idx="49">
                  <c:v>415.24700000000001</c:v>
                </c:pt>
                <c:pt idx="50">
                  <c:v>397.84500000000003</c:v>
                </c:pt>
                <c:pt idx="51">
                  <c:v>424.88799999999998</c:v>
                </c:pt>
                <c:pt idx="52">
                  <c:v>435.84899999999999</c:v>
                </c:pt>
                <c:pt idx="53">
                  <c:v>496.83199999999999</c:v>
                </c:pt>
                <c:pt idx="54">
                  <c:v>505.43700000000001</c:v>
                </c:pt>
                <c:pt idx="55">
                  <c:v>489.48</c:v>
                </c:pt>
                <c:pt idx="56">
                  <c:v>469.85199999999998</c:v>
                </c:pt>
                <c:pt idx="57">
                  <c:v>455.99900000000002</c:v>
                </c:pt>
                <c:pt idx="58">
                  <c:v>410.18299999999999</c:v>
                </c:pt>
                <c:pt idx="59">
                  <c:v>383.43400000000003</c:v>
                </c:pt>
                <c:pt idx="60">
                  <c:v>444.99099999999999</c:v>
                </c:pt>
                <c:pt idx="61">
                  <c:v>512.62099999999998</c:v>
                </c:pt>
                <c:pt idx="62">
                  <c:v>530.42600000000004</c:v>
                </c:pt>
                <c:pt idx="63">
                  <c:v>582.51400000000001</c:v>
                </c:pt>
                <c:pt idx="64">
                  <c:v>589.95899999999995</c:v>
                </c:pt>
                <c:pt idx="65">
                  <c:v>579.13099999999997</c:v>
                </c:pt>
                <c:pt idx="66">
                  <c:v>569.64400000000001</c:v>
                </c:pt>
                <c:pt idx="67">
                  <c:v>566.02700000000004</c:v>
                </c:pt>
                <c:pt idx="68">
                  <c:v>570.15899999999999</c:v>
                </c:pt>
                <c:pt idx="69">
                  <c:v>520.62699999999995</c:v>
                </c:pt>
                <c:pt idx="70">
                  <c:v>486.48899999999998</c:v>
                </c:pt>
                <c:pt idx="71">
                  <c:v>486.791</c:v>
                </c:pt>
                <c:pt idx="72">
                  <c:v>616.89200000000005</c:v>
                </c:pt>
                <c:pt idx="73">
                  <c:v>669.81100000000004</c:v>
                </c:pt>
                <c:pt idx="74">
                  <c:v>641.18100000000004</c:v>
                </c:pt>
                <c:pt idx="75">
                  <c:v>740.18600000000004</c:v>
                </c:pt>
                <c:pt idx="76">
                  <c:v>754.99599999999998</c:v>
                </c:pt>
                <c:pt idx="77">
                  <c:v>642.34500000000003</c:v>
                </c:pt>
                <c:pt idx="78">
                  <c:v>525.779</c:v>
                </c:pt>
                <c:pt idx="79">
                  <c:v>435.154</c:v>
                </c:pt>
                <c:pt idx="80">
                  <c:v>416.62799999999999</c:v>
                </c:pt>
                <c:pt idx="81">
                  <c:v>321.851</c:v>
                </c:pt>
                <c:pt idx="82">
                  <c:v>308.89100000000002</c:v>
                </c:pt>
                <c:pt idx="83">
                  <c:v>323.60500000000002</c:v>
                </c:pt>
                <c:pt idx="84">
                  <c:v>273.40300000000002</c:v>
                </c:pt>
                <c:pt idx="85">
                  <c:v>241.86500000000001</c:v>
                </c:pt>
                <c:pt idx="86">
                  <c:v>227.154</c:v>
                </c:pt>
                <c:pt idx="87">
                  <c:v>236.887</c:v>
                </c:pt>
                <c:pt idx="88">
                  <c:v>271.63400000000001</c:v>
                </c:pt>
                <c:pt idx="89">
                  <c:v>268.56799999999998</c:v>
                </c:pt>
                <c:pt idx="90">
                  <c:v>234.36099999999999</c:v>
                </c:pt>
                <c:pt idx="91">
                  <c:v>213.816</c:v>
                </c:pt>
                <c:pt idx="92">
                  <c:v>206.124</c:v>
                </c:pt>
                <c:pt idx="93">
                  <c:v>196.161</c:v>
                </c:pt>
                <c:pt idx="94">
                  <c:v>171.87899999999999</c:v>
                </c:pt>
                <c:pt idx="95">
                  <c:v>172.91499999999999</c:v>
                </c:pt>
                <c:pt idx="96">
                  <c:v>174.97200000000001</c:v>
                </c:pt>
                <c:pt idx="97">
                  <c:v>178.048</c:v>
                </c:pt>
                <c:pt idx="98">
                  <c:v>177.40700000000001</c:v>
                </c:pt>
                <c:pt idx="99">
                  <c:v>179.60599999999999</c:v>
                </c:pt>
                <c:pt idx="100">
                  <c:v>179.73</c:v>
                </c:pt>
                <c:pt idx="101">
                  <c:v>179.55099999999999</c:v>
                </c:pt>
                <c:pt idx="102">
                  <c:v>181.40899999999999</c:v>
                </c:pt>
                <c:pt idx="103">
                  <c:v>181.595</c:v>
                </c:pt>
                <c:pt idx="104">
                  <c:v>177.74700000000001</c:v>
                </c:pt>
                <c:pt idx="105">
                  <c:v>176.375</c:v>
                </c:pt>
                <c:pt idx="106">
                  <c:v>181.05699999999999</c:v>
                </c:pt>
                <c:pt idx="107">
                  <c:v>187.80500000000001</c:v>
                </c:pt>
                <c:pt idx="108">
                  <c:v>195.57400000000001</c:v>
                </c:pt>
                <c:pt idx="109">
                  <c:v>195.42099999999999</c:v>
                </c:pt>
                <c:pt idx="110">
                  <c:v>193.578</c:v>
                </c:pt>
                <c:pt idx="111">
                  <c:v>186.21700000000001</c:v>
                </c:pt>
                <c:pt idx="112">
                  <c:v>187.17599999999999</c:v>
                </c:pt>
                <c:pt idx="113">
                  <c:v>191.167</c:v>
                </c:pt>
                <c:pt idx="114">
                  <c:v>176.995</c:v>
                </c:pt>
                <c:pt idx="115">
                  <c:v>173.32499999999999</c:v>
                </c:pt>
                <c:pt idx="116">
                  <c:v>168.827</c:v>
                </c:pt>
                <c:pt idx="117">
                  <c:v>168.179</c:v>
                </c:pt>
                <c:pt idx="118">
                  <c:v>165.607</c:v>
                </c:pt>
                <c:pt idx="119">
                  <c:v>167.37200000000001</c:v>
                </c:pt>
                <c:pt idx="120">
                  <c:v>172.40799999999999</c:v>
                </c:pt>
                <c:pt idx="121">
                  <c:v>175.88499999999999</c:v>
                </c:pt>
                <c:pt idx="122">
                  <c:v>172.66200000000001</c:v>
                </c:pt>
                <c:pt idx="123">
                  <c:v>171.779</c:v>
                </c:pt>
                <c:pt idx="124">
                  <c:v>171.83099999999999</c:v>
                </c:pt>
                <c:pt idx="125">
                  <c:v>172.66399999999999</c:v>
                </c:pt>
                <c:pt idx="126">
                  <c:v>178.03899999999999</c:v>
                </c:pt>
                <c:pt idx="127">
                  <c:v>166.673</c:v>
                </c:pt>
                <c:pt idx="128">
                  <c:v>159.405</c:v>
                </c:pt>
                <c:pt idx="129">
                  <c:v>154.97800000000001</c:v>
                </c:pt>
                <c:pt idx="130">
                  <c:v>146.78899999999999</c:v>
                </c:pt>
                <c:pt idx="131">
                  <c:v>144.78700000000001</c:v>
                </c:pt>
                <c:pt idx="132">
                  <c:v>144.40199999999999</c:v>
                </c:pt>
                <c:pt idx="133">
                  <c:v>147.59200000000001</c:v>
                </c:pt>
                <c:pt idx="134">
                  <c:v>147.84700000000001</c:v>
                </c:pt>
                <c:pt idx="135">
                  <c:v>149.20400000000001</c:v>
                </c:pt>
                <c:pt idx="136">
                  <c:v>149.86600000000001</c:v>
                </c:pt>
                <c:pt idx="137">
                  <c:v>150.441</c:v>
                </c:pt>
                <c:pt idx="138">
                  <c:v>152.167</c:v>
                </c:pt>
                <c:pt idx="139">
                  <c:v>153.89699999999999</c:v>
                </c:pt>
                <c:pt idx="140">
                  <c:v>154.041</c:v>
                </c:pt>
                <c:pt idx="141">
                  <c:v>154.62700000000001</c:v>
                </c:pt>
                <c:pt idx="142">
                  <c:v>159.69999999999999</c:v>
                </c:pt>
                <c:pt idx="143">
                  <c:v>158.715</c:v>
                </c:pt>
                <c:pt idx="144">
                  <c:v>156.56299999999999</c:v>
                </c:pt>
                <c:pt idx="145">
                  <c:v>158.16999999999999</c:v>
                </c:pt>
                <c:pt idx="146">
                  <c:v>169.31200000000001</c:v>
                </c:pt>
                <c:pt idx="147">
                  <c:v>174.303</c:v>
                </c:pt>
                <c:pt idx="148">
                  <c:v>182.51300000000001</c:v>
                </c:pt>
                <c:pt idx="149">
                  <c:v>183.94499999999999</c:v>
                </c:pt>
                <c:pt idx="150">
                  <c:v>175.62200000000001</c:v>
                </c:pt>
                <c:pt idx="151">
                  <c:v>177.953</c:v>
                </c:pt>
                <c:pt idx="152">
                  <c:v>179.18700000000001</c:v>
                </c:pt>
                <c:pt idx="153">
                  <c:v>177.93899999999999</c:v>
                </c:pt>
                <c:pt idx="154">
                  <c:v>177.93899999999999</c:v>
                </c:pt>
                <c:pt idx="155">
                  <c:v>185.64099999999999</c:v>
                </c:pt>
                <c:pt idx="156">
                  <c:v>199.55099999999999</c:v>
                </c:pt>
                <c:pt idx="157">
                  <c:v>203.10900000000001</c:v>
                </c:pt>
                <c:pt idx="158">
                  <c:v>204.03100000000001</c:v>
                </c:pt>
                <c:pt idx="159">
                  <c:v>200.16499999999999</c:v>
                </c:pt>
                <c:pt idx="160">
                  <c:v>199.90700000000001</c:v>
                </c:pt>
                <c:pt idx="161">
                  <c:v>199.666</c:v>
                </c:pt>
                <c:pt idx="162">
                  <c:v>202.203</c:v>
                </c:pt>
                <c:pt idx="163">
                  <c:v>201.477</c:v>
                </c:pt>
                <c:pt idx="164">
                  <c:v>198.077</c:v>
                </c:pt>
                <c:pt idx="165">
                  <c:v>198.54900000000001</c:v>
                </c:pt>
                <c:pt idx="166">
                  <c:v>192.22300000000001</c:v>
                </c:pt>
                <c:pt idx="167">
                  <c:v>189.32</c:v>
                </c:pt>
                <c:pt idx="168">
                  <c:v>187.43199999999999</c:v>
                </c:pt>
                <c:pt idx="169">
                  <c:v>185.87200000000001</c:v>
                </c:pt>
                <c:pt idx="170">
                  <c:v>195.39</c:v>
                </c:pt>
                <c:pt idx="171">
                  <c:v>205.40299999999999</c:v>
                </c:pt>
                <c:pt idx="172">
                  <c:v>206.78399999999999</c:v>
                </c:pt>
                <c:pt idx="173">
                  <c:v>203.58</c:v>
                </c:pt>
                <c:pt idx="174">
                  <c:v>196.23</c:v>
                </c:pt>
                <c:pt idx="175">
                  <c:v>191.48</c:v>
                </c:pt>
                <c:pt idx="176">
                  <c:v>194.02</c:v>
                </c:pt>
                <c:pt idx="177">
                  <c:v>198.37</c:v>
                </c:pt>
                <c:pt idx="178">
                  <c:v>201.405</c:v>
                </c:pt>
                <c:pt idx="179">
                  <c:v>202.154</c:v>
                </c:pt>
                <c:pt idx="180">
                  <c:v>205.32</c:v>
                </c:pt>
                <c:pt idx="181">
                  <c:v>212.59299999999999</c:v>
                </c:pt>
                <c:pt idx="182">
                  <c:v>213.40299999999999</c:v>
                </c:pt>
                <c:pt idx="183">
                  <c:v>218.35900000000001</c:v>
                </c:pt>
                <c:pt idx="184">
                  <c:v>222.929</c:v>
                </c:pt>
                <c:pt idx="185">
                  <c:v>226.31899999999999</c:v>
                </c:pt>
                <c:pt idx="186">
                  <c:v>227.02199999999999</c:v>
                </c:pt>
                <c:pt idx="187">
                  <c:v>234.56899999999999</c:v>
                </c:pt>
                <c:pt idx="188">
                  <c:v>238.39699999999999</c:v>
                </c:pt>
                <c:pt idx="189">
                  <c:v>237.399</c:v>
                </c:pt>
                <c:pt idx="190">
                  <c:v>228.69300000000001</c:v>
                </c:pt>
                <c:pt idx="191">
                  <c:v>228.44900000000001</c:v>
                </c:pt>
                <c:pt idx="192">
                  <c:v>228.00700000000001</c:v>
                </c:pt>
                <c:pt idx="193">
                  <c:v>222.821</c:v>
                </c:pt>
                <c:pt idx="194">
                  <c:v>214.93299999999999</c:v>
                </c:pt>
                <c:pt idx="195">
                  <c:v>218.149</c:v>
                </c:pt>
                <c:pt idx="196">
                  <c:v>219.114</c:v>
                </c:pt>
                <c:pt idx="197">
                  <c:v>222.46</c:v>
                </c:pt>
                <c:pt idx="198">
                  <c:v>225.239</c:v>
                </c:pt>
                <c:pt idx="199">
                  <c:v>221.33199999999999</c:v>
                </c:pt>
                <c:pt idx="200">
                  <c:v>221.51499999999999</c:v>
                </c:pt>
                <c:pt idx="201">
                  <c:v>217.38499999999999</c:v>
                </c:pt>
                <c:pt idx="202">
                  <c:v>225.994</c:v>
                </c:pt>
                <c:pt idx="203">
                  <c:v>224.434</c:v>
                </c:pt>
                <c:pt idx="204">
                  <c:v>214.42500000000001</c:v>
                </c:pt>
                <c:pt idx="205">
                  <c:v>208.43600000000001</c:v>
                </c:pt>
                <c:pt idx="206">
                  <c:v>203.441</c:v>
                </c:pt>
                <c:pt idx="207">
                  <c:v>203.52600000000001</c:v>
                </c:pt>
                <c:pt idx="208">
                  <c:v>236.83500000000001</c:v>
                </c:pt>
                <c:pt idx="209">
                  <c:v>233.55500000000001</c:v>
                </c:pt>
                <c:pt idx="210">
                  <c:v>226.12299999999999</c:v>
                </c:pt>
                <c:pt idx="211">
                  <c:v>223.624</c:v>
                </c:pt>
                <c:pt idx="212">
                  <c:v>219.93100000000001</c:v>
                </c:pt>
                <c:pt idx="213">
                  <c:v>229.607</c:v>
                </c:pt>
                <c:pt idx="214">
                  <c:v>233.02799999999999</c:v>
                </c:pt>
                <c:pt idx="215">
                  <c:v>229.02799999999999</c:v>
                </c:pt>
                <c:pt idx="216">
                  <c:v>228.76</c:v>
                </c:pt>
                <c:pt idx="217">
                  <c:v>231.54300000000001</c:v>
                </c:pt>
                <c:pt idx="218">
                  <c:v>234.911</c:v>
                </c:pt>
                <c:pt idx="219">
                  <c:v>229.971</c:v>
                </c:pt>
                <c:pt idx="220">
                  <c:v>229.304</c:v>
                </c:pt>
                <c:pt idx="221">
                  <c:v>228.5</c:v>
                </c:pt>
                <c:pt idx="222">
                  <c:v>225.82</c:v>
                </c:pt>
                <c:pt idx="223">
                  <c:v>237.077</c:v>
                </c:pt>
                <c:pt idx="224">
                  <c:v>247.649</c:v>
                </c:pt>
                <c:pt idx="225">
                  <c:v>253.85599999999999</c:v>
                </c:pt>
                <c:pt idx="226">
                  <c:v>271.08100000000002</c:v>
                </c:pt>
                <c:pt idx="227">
                  <c:v>278.245</c:v>
                </c:pt>
                <c:pt idx="228">
                  <c:v>259.77199999999999</c:v>
                </c:pt>
                <c:pt idx="229">
                  <c:v>248.16499999999999</c:v>
                </c:pt>
                <c:pt idx="230">
                  <c:v>241.191</c:v>
                </c:pt>
                <c:pt idx="231">
                  <c:v>247.01400000000001</c:v>
                </c:pt>
                <c:pt idx="232">
                  <c:v>249.58500000000001</c:v>
                </c:pt>
                <c:pt idx="233">
                  <c:v>258.334</c:v>
                </c:pt>
                <c:pt idx="234">
                  <c:v>263.012</c:v>
                </c:pt>
                <c:pt idx="235">
                  <c:v>277.19299999999998</c:v>
                </c:pt>
                <c:pt idx="236">
                  <c:v>262.10700000000003</c:v>
                </c:pt>
                <c:pt idx="237">
                  <c:v>248.982</c:v>
                </c:pt>
                <c:pt idx="238">
                  <c:v>247.36799999999999</c:v>
                </c:pt>
                <c:pt idx="239">
                  <c:v>245.792</c:v>
                </c:pt>
                <c:pt idx="240">
                  <c:v>225.84200000000001</c:v>
                </c:pt>
                <c:pt idx="241">
                  <c:v>222.797</c:v>
                </c:pt>
                <c:pt idx="242">
                  <c:v>221.09299999999999</c:v>
                </c:pt>
                <c:pt idx="243">
                  <c:v>234.572</c:v>
                </c:pt>
                <c:pt idx="244">
                  <c:v>244.83099999999999</c:v>
                </c:pt>
                <c:pt idx="245">
                  <c:v>251.53399999999999</c:v>
                </c:pt>
                <c:pt idx="246">
                  <c:v>251.40600000000001</c:v>
                </c:pt>
                <c:pt idx="247">
                  <c:v>252.28800000000001</c:v>
                </c:pt>
                <c:pt idx="248">
                  <c:v>236.69</c:v>
                </c:pt>
                <c:pt idx="249">
                  <c:v>222.91399999999999</c:v>
                </c:pt>
                <c:pt idx="250">
                  <c:v>223.41900000000001</c:v>
                </c:pt>
                <c:pt idx="251">
                  <c:v>222.59299999999999</c:v>
                </c:pt>
                <c:pt idx="252">
                  <c:v>223.03200000000001</c:v>
                </c:pt>
                <c:pt idx="253">
                  <c:v>234.595</c:v>
                </c:pt>
                <c:pt idx="254">
                  <c:v>241.16900000000001</c:v>
                </c:pt>
                <c:pt idx="255">
                  <c:v>230.87700000000001</c:v>
                </c:pt>
                <c:pt idx="256">
                  <c:v>214.72200000000001</c:v>
                </c:pt>
                <c:pt idx="257">
                  <c:v>212.703</c:v>
                </c:pt>
                <c:pt idx="258">
                  <c:v>218.24799999999999</c:v>
                </c:pt>
                <c:pt idx="259">
                  <c:v>220.75899999999999</c:v>
                </c:pt>
                <c:pt idx="260">
                  <c:v>221.24100000000001</c:v>
                </c:pt>
                <c:pt idx="261">
                  <c:v>233.58199999999999</c:v>
                </c:pt>
                <c:pt idx="262">
                  <c:v>239.33799999999999</c:v>
                </c:pt>
                <c:pt idx="263">
                  <c:v>240.86</c:v>
                </c:pt>
                <c:pt idx="264">
                  <c:v>240.50800000000001</c:v>
                </c:pt>
                <c:pt idx="265">
                  <c:v>233.76300000000001</c:v>
                </c:pt>
                <c:pt idx="266">
                  <c:v>229.04599999999999</c:v>
                </c:pt>
                <c:pt idx="267">
                  <c:v>220.83500000000001</c:v>
                </c:pt>
                <c:pt idx="268">
                  <c:v>227.214</c:v>
                </c:pt>
                <c:pt idx="269">
                  <c:v>243.31</c:v>
                </c:pt>
                <c:pt idx="270">
                  <c:v>262.23599999999999</c:v>
                </c:pt>
                <c:pt idx="271">
                  <c:v>264.55700000000002</c:v>
                </c:pt>
                <c:pt idx="272">
                  <c:v>264.31700000000001</c:v>
                </c:pt>
                <c:pt idx="273">
                  <c:v>263.43200000000002</c:v>
                </c:pt>
                <c:pt idx="274">
                  <c:v>249.03700000000001</c:v>
                </c:pt>
                <c:pt idx="275">
                  <c:v>257.44799999999998</c:v>
                </c:pt>
                <c:pt idx="276">
                  <c:v>264.26299999999998</c:v>
                </c:pt>
                <c:pt idx="277">
                  <c:v>264.34500000000003</c:v>
                </c:pt>
                <c:pt idx="278">
                  <c:v>272.24599999999998</c:v>
                </c:pt>
                <c:pt idx="279">
                  <c:v>278.59500000000003</c:v>
                </c:pt>
                <c:pt idx="280">
                  <c:v>295.31099999999998</c:v>
                </c:pt>
                <c:pt idx="281">
                  <c:v>292.65600000000001</c:v>
                </c:pt>
                <c:pt idx="282">
                  <c:v>283.89299999999997</c:v>
                </c:pt>
                <c:pt idx="283">
                  <c:v>287.51400000000001</c:v>
                </c:pt>
                <c:pt idx="284">
                  <c:v>283.78800000000001</c:v>
                </c:pt>
                <c:pt idx="285">
                  <c:v>287.62</c:v>
                </c:pt>
                <c:pt idx="286">
                  <c:v>285.60000000000002</c:v>
                </c:pt>
                <c:pt idx="287">
                  <c:v>286.45400000000001</c:v>
                </c:pt>
                <c:pt idx="288">
                  <c:v>270.02499999999998</c:v>
                </c:pt>
                <c:pt idx="289">
                  <c:v>261.65100000000001</c:v>
                </c:pt>
                <c:pt idx="290">
                  <c:v>255.06100000000001</c:v>
                </c:pt>
                <c:pt idx="291">
                  <c:v>253.52699999999999</c:v>
                </c:pt>
                <c:pt idx="292">
                  <c:v>251.59800000000001</c:v>
                </c:pt>
                <c:pt idx="293">
                  <c:v>261.77499999999998</c:v>
                </c:pt>
                <c:pt idx="294">
                  <c:v>265.68200000000002</c:v>
                </c:pt>
                <c:pt idx="295">
                  <c:v>266.51400000000001</c:v>
                </c:pt>
                <c:pt idx="296">
                  <c:v>259.58300000000003</c:v>
                </c:pt>
                <c:pt idx="297">
                  <c:v>265.94799999999998</c:v>
                </c:pt>
                <c:pt idx="298">
                  <c:v>259.96199999999999</c:v>
                </c:pt>
                <c:pt idx="299">
                  <c:v>247.72200000000001</c:v>
                </c:pt>
                <c:pt idx="300">
                  <c:v>231.92500000000001</c:v>
                </c:pt>
                <c:pt idx="301">
                  <c:v>230.976</c:v>
                </c:pt>
                <c:pt idx="302">
                  <c:v>229.81299999999999</c:v>
                </c:pt>
                <c:pt idx="303">
                  <c:v>239.41300000000001</c:v>
                </c:pt>
                <c:pt idx="304">
                  <c:v>240.32400000000001</c:v>
                </c:pt>
                <c:pt idx="305">
                  <c:v>241.71199999999999</c:v>
                </c:pt>
                <c:pt idx="306">
                  <c:v>256.185</c:v>
                </c:pt>
                <c:pt idx="307">
                  <c:v>235.23599999999999</c:v>
                </c:pt>
                <c:pt idx="308">
                  <c:v>235.292</c:v>
                </c:pt>
                <c:pt idx="309">
                  <c:v>236.42500000000001</c:v>
                </c:pt>
                <c:pt idx="310">
                  <c:v>235.29900000000001</c:v>
                </c:pt>
                <c:pt idx="311">
                  <c:v>234.523</c:v>
                </c:pt>
                <c:pt idx="312">
                  <c:v>235.761</c:v>
                </c:pt>
                <c:pt idx="313">
                  <c:v>240.923</c:v>
                </c:pt>
                <c:pt idx="314">
                  <c:v>254.738</c:v>
                </c:pt>
                <c:pt idx="315">
                  <c:v>262.76400000000001</c:v>
                </c:pt>
                <c:pt idx="316">
                  <c:v>262.49900000000002</c:v>
                </c:pt>
                <c:pt idx="317">
                  <c:v>263.05700000000002</c:v>
                </c:pt>
                <c:pt idx="318">
                  <c:v>253.29599999999999</c:v>
                </c:pt>
                <c:pt idx="319">
                  <c:v>250.92699999999999</c:v>
                </c:pt>
                <c:pt idx="320">
                  <c:v>248.37100000000001</c:v>
                </c:pt>
                <c:pt idx="321">
                  <c:v>254.02099999999999</c:v>
                </c:pt>
                <c:pt idx="322">
                  <c:v>258.29599999999999</c:v>
                </c:pt>
                <c:pt idx="323">
                  <c:v>273.81700000000001</c:v>
                </c:pt>
                <c:pt idx="324">
                  <c:v>278.18299999999999</c:v>
                </c:pt>
                <c:pt idx="325">
                  <c:v>282.7</c:v>
                </c:pt>
                <c:pt idx="326">
                  <c:v>285.28899999999999</c:v>
                </c:pt>
                <c:pt idx="327">
                  <c:v>295.57400000000001</c:v>
                </c:pt>
                <c:pt idx="328">
                  <c:v>289.63499999999999</c:v>
                </c:pt>
                <c:pt idx="329">
                  <c:v>287.50099999999998</c:v>
                </c:pt>
                <c:pt idx="330">
                  <c:v>280.93799999999999</c:v>
                </c:pt>
                <c:pt idx="331">
                  <c:v>270.39299999999997</c:v>
                </c:pt>
                <c:pt idx="332">
                  <c:v>280.05</c:v>
                </c:pt>
                <c:pt idx="333">
                  <c:v>282.27699999999999</c:v>
                </c:pt>
                <c:pt idx="334">
                  <c:v>274.10500000000002</c:v>
                </c:pt>
                <c:pt idx="335">
                  <c:v>286.44799999999998</c:v>
                </c:pt>
                <c:pt idx="336">
                  <c:v>296.82799999999997</c:v>
                </c:pt>
                <c:pt idx="337">
                  <c:v>310.577</c:v>
                </c:pt>
                <c:pt idx="338">
                  <c:v>313.40499999999997</c:v>
                </c:pt>
                <c:pt idx="339">
                  <c:v>309.642</c:v>
                </c:pt>
                <c:pt idx="340">
                  <c:v>299.59300000000002</c:v>
                </c:pt>
                <c:pt idx="341">
                  <c:v>293.26900000000001</c:v>
                </c:pt>
                <c:pt idx="342">
                  <c:v>297.92099999999999</c:v>
                </c:pt>
                <c:pt idx="343">
                  <c:v>298.58999999999997</c:v>
                </c:pt>
                <c:pt idx="344">
                  <c:v>295.18</c:v>
                </c:pt>
                <c:pt idx="345">
                  <c:v>298.988</c:v>
                </c:pt>
                <c:pt idx="346">
                  <c:v>307.36599999999999</c:v>
                </c:pt>
                <c:pt idx="347">
                  <c:v>316.85599999999999</c:v>
                </c:pt>
                <c:pt idx="348">
                  <c:v>330.96899999999999</c:v>
                </c:pt>
                <c:pt idx="349">
                  <c:v>327.488</c:v>
                </c:pt>
                <c:pt idx="350">
                  <c:v>322.00599999999997</c:v>
                </c:pt>
                <c:pt idx="351">
                  <c:v>321.15499999999997</c:v>
                </c:pt>
                <c:pt idx="352">
                  <c:v>325.34800000000001</c:v>
                </c:pt>
                <c:pt idx="353">
                  <c:v>328.18599999999998</c:v>
                </c:pt>
                <c:pt idx="354">
                  <c:v>318.858</c:v>
                </c:pt>
                <c:pt idx="355">
                  <c:v>315.63299999999998</c:v>
                </c:pt>
                <c:pt idx="356">
                  <c:v>326.48599999999999</c:v>
                </c:pt>
                <c:pt idx="357">
                  <c:v>344.49900000000002</c:v>
                </c:pt>
                <c:pt idx="358">
                  <c:v>345.64299999999997</c:v>
                </c:pt>
                <c:pt idx="359">
                  <c:v>328.15899999999999</c:v>
                </c:pt>
                <c:pt idx="360">
                  <c:v>308.32900000000001</c:v>
                </c:pt>
                <c:pt idx="361">
                  <c:v>309.315</c:v>
                </c:pt>
                <c:pt idx="362">
                  <c:v>319.19400000000002</c:v>
                </c:pt>
                <c:pt idx="363">
                  <c:v>319.62400000000002</c:v>
                </c:pt>
                <c:pt idx="364">
                  <c:v>320.92500000000001</c:v>
                </c:pt>
                <c:pt idx="365">
                  <c:v>335.91</c:v>
                </c:pt>
                <c:pt idx="366">
                  <c:v>335.42500000000001</c:v>
                </c:pt>
                <c:pt idx="367">
                  <c:v>331.72699999999998</c:v>
                </c:pt>
                <c:pt idx="368">
                  <c:v>331.28</c:v>
                </c:pt>
                <c:pt idx="369">
                  <c:v>336.59800000000001</c:v>
                </c:pt>
                <c:pt idx="370">
                  <c:v>334.66500000000002</c:v>
                </c:pt>
                <c:pt idx="371">
                  <c:v>332.95499999999998</c:v>
                </c:pt>
                <c:pt idx="372">
                  <c:v>325.67500000000001</c:v>
                </c:pt>
                <c:pt idx="373">
                  <c:v>334.505</c:v>
                </c:pt>
                <c:pt idx="374">
                  <c:v>363.11900000000003</c:v>
                </c:pt>
                <c:pt idx="375">
                  <c:v>361.13</c:v>
                </c:pt>
                <c:pt idx="376">
                  <c:v>393.13499999999999</c:v>
                </c:pt>
                <c:pt idx="377">
                  <c:v>396.41899999999998</c:v>
                </c:pt>
                <c:pt idx="378">
                  <c:v>382.83</c:v>
                </c:pt>
                <c:pt idx="379">
                  <c:v>391.72399999999999</c:v>
                </c:pt>
                <c:pt idx="380">
                  <c:v>386.35</c:v>
                </c:pt>
                <c:pt idx="381">
                  <c:v>420.298</c:v>
                </c:pt>
                <c:pt idx="382">
                  <c:v>433.54199999999997</c:v>
                </c:pt>
                <c:pt idx="383">
                  <c:v>436.57299999999998</c:v>
                </c:pt>
                <c:pt idx="384">
                  <c:v>438.88200000000001</c:v>
                </c:pt>
                <c:pt idx="385">
                  <c:v>422.22699999999998</c:v>
                </c:pt>
                <c:pt idx="386">
                  <c:v>408.82</c:v>
                </c:pt>
                <c:pt idx="387">
                  <c:v>406.76</c:v>
                </c:pt>
                <c:pt idx="388">
                  <c:v>405.77499999999998</c:v>
                </c:pt>
                <c:pt idx="389">
                  <c:v>403.39800000000002</c:v>
                </c:pt>
                <c:pt idx="390">
                  <c:v>403.30399999999997</c:v>
                </c:pt>
                <c:pt idx="391">
                  <c:v>400.93599999999998</c:v>
                </c:pt>
                <c:pt idx="392">
                  <c:v>396.99099999999999</c:v>
                </c:pt>
                <c:pt idx="393">
                  <c:v>396.25200000000001</c:v>
                </c:pt>
                <c:pt idx="394">
                  <c:v>390.375</c:v>
                </c:pt>
                <c:pt idx="395">
                  <c:v>389.35899999999998</c:v>
                </c:pt>
                <c:pt idx="396">
                  <c:v>387.22500000000002</c:v>
                </c:pt>
                <c:pt idx="397">
                  <c:v>406.76100000000002</c:v>
                </c:pt>
                <c:pt idx="398">
                  <c:v>426.73500000000001</c:v>
                </c:pt>
                <c:pt idx="399">
                  <c:v>430.58600000000001</c:v>
                </c:pt>
                <c:pt idx="400">
                  <c:v>426.44799999999998</c:v>
                </c:pt>
                <c:pt idx="401">
                  <c:v>422.35899999999998</c:v>
                </c:pt>
                <c:pt idx="402">
                  <c:v>411.53899999999999</c:v>
                </c:pt>
                <c:pt idx="403">
                  <c:v>403.36500000000001</c:v>
                </c:pt>
                <c:pt idx="404">
                  <c:v>387.15600000000001</c:v>
                </c:pt>
                <c:pt idx="405">
                  <c:v>402.58199999999999</c:v>
                </c:pt>
                <c:pt idx="406">
                  <c:v>395.298</c:v>
                </c:pt>
                <c:pt idx="407">
                  <c:v>383.61700000000002</c:v>
                </c:pt>
                <c:pt idx="408">
                  <c:v>371.10399999999998</c:v>
                </c:pt>
                <c:pt idx="409">
                  <c:v>364.31799999999998</c:v>
                </c:pt>
                <c:pt idx="410">
                  <c:v>369.85300000000001</c:v>
                </c:pt>
                <c:pt idx="411">
                  <c:v>366.279</c:v>
                </c:pt>
                <c:pt idx="412">
                  <c:v>366.13600000000002</c:v>
                </c:pt>
                <c:pt idx="413">
                  <c:v>375.94</c:v>
                </c:pt>
                <c:pt idx="414">
                  <c:v>354.214</c:v>
                </c:pt>
                <c:pt idx="415">
                  <c:v>345.79700000000003</c:v>
                </c:pt>
                <c:pt idx="416">
                  <c:v>340.81900000000002</c:v>
                </c:pt>
                <c:pt idx="417">
                  <c:v>324.38499999999999</c:v>
                </c:pt>
                <c:pt idx="418">
                  <c:v>317.26</c:v>
                </c:pt>
                <c:pt idx="419">
                  <c:v>312.14</c:v>
                </c:pt>
                <c:pt idx="420">
                  <c:v>292.70999999999998</c:v>
                </c:pt>
                <c:pt idx="421">
                  <c:v>280.78500000000003</c:v>
                </c:pt>
                <c:pt idx="422">
                  <c:v>281.41000000000003</c:v>
                </c:pt>
                <c:pt idx="423">
                  <c:v>283.96199999999999</c:v>
                </c:pt>
                <c:pt idx="424">
                  <c:v>283.63</c:v>
                </c:pt>
                <c:pt idx="425">
                  <c:v>279.88</c:v>
                </c:pt>
                <c:pt idx="426">
                  <c:v>282.87700000000001</c:v>
                </c:pt>
                <c:pt idx="427">
                  <c:v>292.81900000000002</c:v>
                </c:pt>
                <c:pt idx="428">
                  <c:v>290.71499999999997</c:v>
                </c:pt>
                <c:pt idx="429">
                  <c:v>303.32900000000001</c:v>
                </c:pt>
                <c:pt idx="430">
                  <c:v>328.31799999999998</c:v>
                </c:pt>
                <c:pt idx="431">
                  <c:v>310.423</c:v>
                </c:pt>
                <c:pt idx="432">
                  <c:v>307.34800000000001</c:v>
                </c:pt>
                <c:pt idx="433">
                  <c:v>292.56799999999998</c:v>
                </c:pt>
                <c:pt idx="434">
                  <c:v>285.589</c:v>
                </c:pt>
                <c:pt idx="435">
                  <c:v>288.52699999999999</c:v>
                </c:pt>
                <c:pt idx="436">
                  <c:v>279.45999999999998</c:v>
                </c:pt>
                <c:pt idx="437">
                  <c:v>276.39400000000001</c:v>
                </c:pt>
                <c:pt idx="438">
                  <c:v>276.86500000000001</c:v>
                </c:pt>
                <c:pt idx="439">
                  <c:v>269.99299999999999</c:v>
                </c:pt>
                <c:pt idx="440">
                  <c:v>267.78500000000003</c:v>
                </c:pt>
                <c:pt idx="441">
                  <c:v>266.19499999999999</c:v>
                </c:pt>
                <c:pt idx="442">
                  <c:v>256.04300000000001</c:v>
                </c:pt>
                <c:pt idx="443">
                  <c:v>255.77099999999999</c:v>
                </c:pt>
                <c:pt idx="444">
                  <c:v>253.17599999999999</c:v>
                </c:pt>
                <c:pt idx="445">
                  <c:v>246.77799999999999</c:v>
                </c:pt>
                <c:pt idx="446">
                  <c:v>246.05500000000001</c:v>
                </c:pt>
                <c:pt idx="447">
                  <c:v>247.83199999999999</c:v>
                </c:pt>
                <c:pt idx="448">
                  <c:v>254.02</c:v>
                </c:pt>
                <c:pt idx="449">
                  <c:v>251.85599999999999</c:v>
                </c:pt>
                <c:pt idx="450">
                  <c:v>254.08099999999999</c:v>
                </c:pt>
                <c:pt idx="451">
                  <c:v>249.065</c:v>
                </c:pt>
                <c:pt idx="452">
                  <c:v>250.74299999999999</c:v>
                </c:pt>
                <c:pt idx="453">
                  <c:v>254.65600000000001</c:v>
                </c:pt>
                <c:pt idx="454">
                  <c:v>246.46899999999999</c:v>
                </c:pt>
                <c:pt idx="455">
                  <c:v>244.613</c:v>
                </c:pt>
                <c:pt idx="456">
                  <c:v>242.75299999999999</c:v>
                </c:pt>
                <c:pt idx="457">
                  <c:v>241.56</c:v>
                </c:pt>
                <c:pt idx="458">
                  <c:v>242.86</c:v>
                </c:pt>
                <c:pt idx="459">
                  <c:v>243.49700000000001</c:v>
                </c:pt>
                <c:pt idx="460">
                  <c:v>243.99</c:v>
                </c:pt>
                <c:pt idx="461">
                  <c:v>251.50800000000001</c:v>
                </c:pt>
                <c:pt idx="462">
                  <c:v>253.566</c:v>
                </c:pt>
                <c:pt idx="463">
                  <c:v>252.464</c:v>
                </c:pt>
                <c:pt idx="464">
                  <c:v>259.45699999999999</c:v>
                </c:pt>
                <c:pt idx="465">
                  <c:v>271.50400000000002</c:v>
                </c:pt>
                <c:pt idx="466">
                  <c:v>285.13600000000002</c:v>
                </c:pt>
                <c:pt idx="467">
                  <c:v>285.70499999999998</c:v>
                </c:pt>
                <c:pt idx="468">
                  <c:v>287.00599999999997</c:v>
                </c:pt>
                <c:pt idx="469">
                  <c:v>288.88099999999997</c:v>
                </c:pt>
                <c:pt idx="470">
                  <c:v>285.95400000000001</c:v>
                </c:pt>
                <c:pt idx="471">
                  <c:v>280.37299999999999</c:v>
                </c:pt>
                <c:pt idx="472">
                  <c:v>274.15600000000001</c:v>
                </c:pt>
                <c:pt idx="473">
                  <c:v>274.74700000000001</c:v>
                </c:pt>
                <c:pt idx="474">
                  <c:v>275.89400000000001</c:v>
                </c:pt>
                <c:pt idx="475">
                  <c:v>277.51400000000001</c:v>
                </c:pt>
                <c:pt idx="476">
                  <c:v>272.166</c:v>
                </c:pt>
                <c:pt idx="477">
                  <c:v>269.87400000000002</c:v>
                </c:pt>
                <c:pt idx="478">
                  <c:v>273.07299999999998</c:v>
                </c:pt>
                <c:pt idx="479">
                  <c:v>280.09500000000003</c:v>
                </c:pt>
                <c:pt idx="480">
                  <c:v>279.517</c:v>
                </c:pt>
                <c:pt idx="481">
                  <c:v>279.291</c:v>
                </c:pt>
                <c:pt idx="482">
                  <c:v>280.49400000000003</c:v>
                </c:pt>
                <c:pt idx="483">
                  <c:v>275.87200000000001</c:v>
                </c:pt>
                <c:pt idx="484">
                  <c:v>276.13</c:v>
                </c:pt>
                <c:pt idx="485">
                  <c:v>270.02999999999997</c:v>
                </c:pt>
                <c:pt idx="486">
                  <c:v>262.464</c:v>
                </c:pt>
                <c:pt idx="487">
                  <c:v>260.15699999999998</c:v>
                </c:pt>
                <c:pt idx="488">
                  <c:v>258.495</c:v>
                </c:pt>
                <c:pt idx="489">
                  <c:v>259.83</c:v>
                </c:pt>
                <c:pt idx="490">
                  <c:v>258.37599999999998</c:v>
                </c:pt>
                <c:pt idx="491">
                  <c:v>252.23699999999999</c:v>
                </c:pt>
                <c:pt idx="492">
                  <c:v>240.24299999999999</c:v>
                </c:pt>
                <c:pt idx="493">
                  <c:v>243.40799999999999</c:v>
                </c:pt>
                <c:pt idx="494">
                  <c:v>244.994</c:v>
                </c:pt>
                <c:pt idx="495">
                  <c:v>245.05699999999999</c:v>
                </c:pt>
                <c:pt idx="496">
                  <c:v>245.36</c:v>
                </c:pt>
                <c:pt idx="497">
                  <c:v>260.42200000000003</c:v>
                </c:pt>
                <c:pt idx="498">
                  <c:v>261.68599999999998</c:v>
                </c:pt>
                <c:pt idx="499">
                  <c:v>264.12299999999999</c:v>
                </c:pt>
                <c:pt idx="500">
                  <c:v>265.83800000000002</c:v>
                </c:pt>
                <c:pt idx="501">
                  <c:v>263.48</c:v>
                </c:pt>
                <c:pt idx="502">
                  <c:v>262.04300000000001</c:v>
                </c:pt>
                <c:pt idx="503">
                  <c:v>261.47899999999998</c:v>
                </c:pt>
                <c:pt idx="504">
                  <c:v>260.21600000000001</c:v>
                </c:pt>
                <c:pt idx="505">
                  <c:v>261.351</c:v>
                </c:pt>
                <c:pt idx="506">
                  <c:v>261.23599999999999</c:v>
                </c:pt>
                <c:pt idx="507">
                  <c:v>262.75099999999998</c:v>
                </c:pt>
                <c:pt idx="508">
                  <c:v>255.91</c:v>
                </c:pt>
                <c:pt idx="509" formatCode="General">
                  <c:v>263.87299999999999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E4-42E6-BC11-D9CBEE6C9383}"/>
            </c:ext>
          </c:extLst>
        </c:ser>
        <c:ser>
          <c:idx val="6"/>
          <c:order val="6"/>
          <c:tx>
            <c:strRef>
              <c:f>'directH (tkr)'!$B$38</c:f>
              <c:strCache>
                <c:ptCount val="1"/>
                <c:pt idx="0">
                  <c:v>VW 2.7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(tkr)'!$F$38:$SU$38</c:f>
              <c:numCache>
                <c:formatCode>0</c:formatCode>
                <c:ptCount val="510"/>
                <c:pt idx="0">
                  <c:v>363.68200000000002</c:v>
                </c:pt>
                <c:pt idx="1">
                  <c:v>368.45400000000001</c:v>
                </c:pt>
                <c:pt idx="2">
                  <c:v>380.47300000000001</c:v>
                </c:pt>
                <c:pt idx="3">
                  <c:v>380.435</c:v>
                </c:pt>
                <c:pt idx="4">
                  <c:v>382.31700000000001</c:v>
                </c:pt>
                <c:pt idx="5">
                  <c:v>387.97</c:v>
                </c:pt>
                <c:pt idx="6">
                  <c:v>393.38</c:v>
                </c:pt>
                <c:pt idx="7">
                  <c:v>391.95499999999998</c:v>
                </c:pt>
                <c:pt idx="8">
                  <c:v>390.36200000000002</c:v>
                </c:pt>
                <c:pt idx="9">
                  <c:v>384.67200000000003</c:v>
                </c:pt>
                <c:pt idx="10">
                  <c:v>377.83699999999999</c:v>
                </c:pt>
                <c:pt idx="11">
                  <c:v>390.01900000000001</c:v>
                </c:pt>
                <c:pt idx="12">
                  <c:v>376.089</c:v>
                </c:pt>
                <c:pt idx="13">
                  <c:v>372.14400000000001</c:v>
                </c:pt>
                <c:pt idx="14">
                  <c:v>340.83800000000002</c:v>
                </c:pt>
                <c:pt idx="15">
                  <c:v>319.601</c:v>
                </c:pt>
                <c:pt idx="16">
                  <c:v>341.84800000000001</c:v>
                </c:pt>
                <c:pt idx="17">
                  <c:v>334.58</c:v>
                </c:pt>
                <c:pt idx="18">
                  <c:v>344.47300000000001</c:v>
                </c:pt>
                <c:pt idx="19">
                  <c:v>317.24599999999998</c:v>
                </c:pt>
                <c:pt idx="20">
                  <c:v>272.27600000000001</c:v>
                </c:pt>
                <c:pt idx="21">
                  <c:v>223.173</c:v>
                </c:pt>
                <c:pt idx="22">
                  <c:v>231.852</c:v>
                </c:pt>
                <c:pt idx="23">
                  <c:v>303.88900000000001</c:v>
                </c:pt>
                <c:pt idx="24">
                  <c:v>324.52499999999998</c:v>
                </c:pt>
                <c:pt idx="25">
                  <c:v>361.66199999999998</c:v>
                </c:pt>
                <c:pt idx="26">
                  <c:v>367.02100000000002</c:v>
                </c:pt>
                <c:pt idx="27">
                  <c:v>365.14400000000001</c:v>
                </c:pt>
                <c:pt idx="28">
                  <c:v>347.45499999999998</c:v>
                </c:pt>
                <c:pt idx="29">
                  <c:v>350.14</c:v>
                </c:pt>
                <c:pt idx="30">
                  <c:v>375.62299999999999</c:v>
                </c:pt>
                <c:pt idx="31">
                  <c:v>407.52499999999998</c:v>
                </c:pt>
                <c:pt idx="32">
                  <c:v>408.09</c:v>
                </c:pt>
                <c:pt idx="33">
                  <c:v>405.62400000000002</c:v>
                </c:pt>
                <c:pt idx="34">
                  <c:v>412.18900000000002</c:v>
                </c:pt>
                <c:pt idx="35">
                  <c:v>431.35199999999998</c:v>
                </c:pt>
                <c:pt idx="36">
                  <c:v>468.08499999999998</c:v>
                </c:pt>
                <c:pt idx="37">
                  <c:v>486.87799999999999</c:v>
                </c:pt>
                <c:pt idx="38">
                  <c:v>488.08100000000002</c:v>
                </c:pt>
                <c:pt idx="39">
                  <c:v>466.88099999999997</c:v>
                </c:pt>
                <c:pt idx="40">
                  <c:v>463.59</c:v>
                </c:pt>
                <c:pt idx="41">
                  <c:v>465.76799999999997</c:v>
                </c:pt>
                <c:pt idx="42">
                  <c:v>482.495</c:v>
                </c:pt>
                <c:pt idx="43">
                  <c:v>488.00900000000001</c:v>
                </c:pt>
                <c:pt idx="44">
                  <c:v>501.78100000000001</c:v>
                </c:pt>
                <c:pt idx="45">
                  <c:v>510.358</c:v>
                </c:pt>
                <c:pt idx="46">
                  <c:v>516.697</c:v>
                </c:pt>
                <c:pt idx="47">
                  <c:v>459.63299999999998</c:v>
                </c:pt>
                <c:pt idx="48">
                  <c:v>445.59699999999998</c:v>
                </c:pt>
                <c:pt idx="49">
                  <c:v>424.83199999999999</c:v>
                </c:pt>
                <c:pt idx="50">
                  <c:v>405.75599999999997</c:v>
                </c:pt>
                <c:pt idx="51">
                  <c:v>441.32900000000001</c:v>
                </c:pt>
                <c:pt idx="52">
                  <c:v>453.61</c:v>
                </c:pt>
                <c:pt idx="53">
                  <c:v>510.29500000000002</c:v>
                </c:pt>
                <c:pt idx="54">
                  <c:v>514.05799999999999</c:v>
                </c:pt>
                <c:pt idx="55">
                  <c:v>492.565</c:v>
                </c:pt>
                <c:pt idx="56">
                  <c:v>465.62200000000001</c:v>
                </c:pt>
                <c:pt idx="57">
                  <c:v>449.77800000000002</c:v>
                </c:pt>
                <c:pt idx="58">
                  <c:v>401.851</c:v>
                </c:pt>
                <c:pt idx="59">
                  <c:v>368.84800000000001</c:v>
                </c:pt>
                <c:pt idx="60">
                  <c:v>453.762</c:v>
                </c:pt>
                <c:pt idx="61">
                  <c:v>537.59100000000001</c:v>
                </c:pt>
                <c:pt idx="62">
                  <c:v>570.44100000000003</c:v>
                </c:pt>
                <c:pt idx="63">
                  <c:v>620.577</c:v>
                </c:pt>
                <c:pt idx="64">
                  <c:v>610.89700000000005</c:v>
                </c:pt>
                <c:pt idx="65">
                  <c:v>599.81399999999996</c:v>
                </c:pt>
                <c:pt idx="66">
                  <c:v>584.72699999999998</c:v>
                </c:pt>
                <c:pt idx="67">
                  <c:v>576.029</c:v>
                </c:pt>
                <c:pt idx="68">
                  <c:v>576.53499999999997</c:v>
                </c:pt>
                <c:pt idx="69">
                  <c:v>532.74699999999996</c:v>
                </c:pt>
                <c:pt idx="70">
                  <c:v>494.03</c:v>
                </c:pt>
                <c:pt idx="71">
                  <c:v>494.80200000000002</c:v>
                </c:pt>
                <c:pt idx="72">
                  <c:v>639.85599999999999</c:v>
                </c:pt>
                <c:pt idx="73">
                  <c:v>696.41200000000003</c:v>
                </c:pt>
                <c:pt idx="74">
                  <c:v>654.68499999999995</c:v>
                </c:pt>
                <c:pt idx="75">
                  <c:v>776.88599999999997</c:v>
                </c:pt>
                <c:pt idx="76">
                  <c:v>793.13</c:v>
                </c:pt>
                <c:pt idx="77">
                  <c:v>687.26199999999994</c:v>
                </c:pt>
                <c:pt idx="78">
                  <c:v>576.53399999999999</c:v>
                </c:pt>
                <c:pt idx="79">
                  <c:v>472.28899999999999</c:v>
                </c:pt>
                <c:pt idx="80">
                  <c:v>435.19600000000003</c:v>
                </c:pt>
                <c:pt idx="81">
                  <c:v>332.03199999999998</c:v>
                </c:pt>
                <c:pt idx="82">
                  <c:v>309.30700000000002</c:v>
                </c:pt>
                <c:pt idx="83">
                  <c:v>335.59800000000001</c:v>
                </c:pt>
                <c:pt idx="84">
                  <c:v>264.41899999999998</c:v>
                </c:pt>
                <c:pt idx="85">
                  <c:v>229.94499999999999</c:v>
                </c:pt>
                <c:pt idx="86">
                  <c:v>206.453</c:v>
                </c:pt>
                <c:pt idx="87">
                  <c:v>215.80799999999999</c:v>
                </c:pt>
                <c:pt idx="88">
                  <c:v>256.31299999999999</c:v>
                </c:pt>
                <c:pt idx="89">
                  <c:v>255.744</c:v>
                </c:pt>
                <c:pt idx="90">
                  <c:v>214.053</c:v>
                </c:pt>
                <c:pt idx="91">
                  <c:v>188.11</c:v>
                </c:pt>
                <c:pt idx="92">
                  <c:v>179.8</c:v>
                </c:pt>
                <c:pt idx="93">
                  <c:v>171.327</c:v>
                </c:pt>
                <c:pt idx="94">
                  <c:v>148.172</c:v>
                </c:pt>
                <c:pt idx="95">
                  <c:v>148.459</c:v>
                </c:pt>
                <c:pt idx="96">
                  <c:v>151.50200000000001</c:v>
                </c:pt>
                <c:pt idx="97">
                  <c:v>152.50299999999999</c:v>
                </c:pt>
                <c:pt idx="98">
                  <c:v>150.577</c:v>
                </c:pt>
                <c:pt idx="99">
                  <c:v>150.511</c:v>
                </c:pt>
                <c:pt idx="100">
                  <c:v>150.46100000000001</c:v>
                </c:pt>
                <c:pt idx="101">
                  <c:v>150.06700000000001</c:v>
                </c:pt>
                <c:pt idx="102">
                  <c:v>151.68299999999999</c:v>
                </c:pt>
                <c:pt idx="103">
                  <c:v>152.91499999999999</c:v>
                </c:pt>
                <c:pt idx="104">
                  <c:v>149.29400000000001</c:v>
                </c:pt>
                <c:pt idx="105">
                  <c:v>146.37100000000001</c:v>
                </c:pt>
                <c:pt idx="106">
                  <c:v>150.98699999999999</c:v>
                </c:pt>
                <c:pt idx="107">
                  <c:v>158.32</c:v>
                </c:pt>
                <c:pt idx="108">
                  <c:v>169.57599999999999</c:v>
                </c:pt>
                <c:pt idx="109">
                  <c:v>166.65899999999999</c:v>
                </c:pt>
                <c:pt idx="110">
                  <c:v>165.09</c:v>
                </c:pt>
                <c:pt idx="111">
                  <c:v>160.87799999999999</c:v>
                </c:pt>
                <c:pt idx="112">
                  <c:v>162.255</c:v>
                </c:pt>
                <c:pt idx="113">
                  <c:v>164.73099999999999</c:v>
                </c:pt>
                <c:pt idx="114">
                  <c:v>151.529</c:v>
                </c:pt>
                <c:pt idx="115">
                  <c:v>148.56</c:v>
                </c:pt>
                <c:pt idx="116">
                  <c:v>144.86500000000001</c:v>
                </c:pt>
                <c:pt idx="117">
                  <c:v>143.97399999999999</c:v>
                </c:pt>
                <c:pt idx="118">
                  <c:v>143.04499999999999</c:v>
                </c:pt>
                <c:pt idx="119">
                  <c:v>146.31100000000001</c:v>
                </c:pt>
                <c:pt idx="120">
                  <c:v>154.059</c:v>
                </c:pt>
                <c:pt idx="121">
                  <c:v>160.93799999999999</c:v>
                </c:pt>
                <c:pt idx="122">
                  <c:v>160.81899999999999</c:v>
                </c:pt>
                <c:pt idx="123">
                  <c:v>160.68799999999999</c:v>
                </c:pt>
                <c:pt idx="124">
                  <c:v>163.30699999999999</c:v>
                </c:pt>
                <c:pt idx="125">
                  <c:v>165.50800000000001</c:v>
                </c:pt>
                <c:pt idx="126">
                  <c:v>172.667</c:v>
                </c:pt>
                <c:pt idx="127">
                  <c:v>168.56299999999999</c:v>
                </c:pt>
                <c:pt idx="128">
                  <c:v>165.13800000000001</c:v>
                </c:pt>
                <c:pt idx="129">
                  <c:v>161.77000000000001</c:v>
                </c:pt>
                <c:pt idx="130">
                  <c:v>156.32</c:v>
                </c:pt>
                <c:pt idx="131">
                  <c:v>154.74700000000001</c:v>
                </c:pt>
                <c:pt idx="132">
                  <c:v>154.67500000000001</c:v>
                </c:pt>
                <c:pt idx="133">
                  <c:v>157.33000000000001</c:v>
                </c:pt>
                <c:pt idx="134">
                  <c:v>157.22200000000001</c:v>
                </c:pt>
                <c:pt idx="135">
                  <c:v>159.02199999999999</c:v>
                </c:pt>
                <c:pt idx="136">
                  <c:v>159.221</c:v>
                </c:pt>
                <c:pt idx="137">
                  <c:v>160.05000000000001</c:v>
                </c:pt>
                <c:pt idx="138">
                  <c:v>162.64599999999999</c:v>
                </c:pt>
                <c:pt idx="139">
                  <c:v>164.17099999999999</c:v>
                </c:pt>
                <c:pt idx="140">
                  <c:v>164.32900000000001</c:v>
                </c:pt>
                <c:pt idx="141">
                  <c:v>164.06100000000001</c:v>
                </c:pt>
                <c:pt idx="142">
                  <c:v>168.62899999999999</c:v>
                </c:pt>
                <c:pt idx="143">
                  <c:v>167.81</c:v>
                </c:pt>
                <c:pt idx="144">
                  <c:v>166.15600000000001</c:v>
                </c:pt>
                <c:pt idx="145">
                  <c:v>167.471</c:v>
                </c:pt>
                <c:pt idx="146">
                  <c:v>177.73699999999999</c:v>
                </c:pt>
                <c:pt idx="147">
                  <c:v>182.69399999999999</c:v>
                </c:pt>
                <c:pt idx="148">
                  <c:v>192.10900000000001</c:v>
                </c:pt>
                <c:pt idx="149">
                  <c:v>192.1</c:v>
                </c:pt>
                <c:pt idx="150">
                  <c:v>184.654</c:v>
                </c:pt>
                <c:pt idx="151">
                  <c:v>185.61799999999999</c:v>
                </c:pt>
                <c:pt idx="152">
                  <c:v>185.91</c:v>
                </c:pt>
                <c:pt idx="153">
                  <c:v>183.928</c:v>
                </c:pt>
                <c:pt idx="154">
                  <c:v>181.93199999999999</c:v>
                </c:pt>
                <c:pt idx="155">
                  <c:v>187.904</c:v>
                </c:pt>
                <c:pt idx="156">
                  <c:v>199.46299999999999</c:v>
                </c:pt>
                <c:pt idx="157">
                  <c:v>203.226</c:v>
                </c:pt>
                <c:pt idx="158">
                  <c:v>202.47399999999999</c:v>
                </c:pt>
                <c:pt idx="159">
                  <c:v>195.751</c:v>
                </c:pt>
                <c:pt idx="160">
                  <c:v>193.869</c:v>
                </c:pt>
                <c:pt idx="161">
                  <c:v>194.16800000000001</c:v>
                </c:pt>
                <c:pt idx="162">
                  <c:v>194.982</c:v>
                </c:pt>
                <c:pt idx="163">
                  <c:v>193.41499999999999</c:v>
                </c:pt>
                <c:pt idx="164">
                  <c:v>187.166</c:v>
                </c:pt>
                <c:pt idx="165">
                  <c:v>189.27699999999999</c:v>
                </c:pt>
                <c:pt idx="166">
                  <c:v>183.54599999999999</c:v>
                </c:pt>
                <c:pt idx="167">
                  <c:v>175.69800000000001</c:v>
                </c:pt>
                <c:pt idx="168">
                  <c:v>170.47200000000001</c:v>
                </c:pt>
                <c:pt idx="169">
                  <c:v>166.839</c:v>
                </c:pt>
                <c:pt idx="170">
                  <c:v>177.35300000000001</c:v>
                </c:pt>
                <c:pt idx="171">
                  <c:v>191.31700000000001</c:v>
                </c:pt>
                <c:pt idx="172">
                  <c:v>195.61500000000001</c:v>
                </c:pt>
                <c:pt idx="173">
                  <c:v>192.91200000000001</c:v>
                </c:pt>
                <c:pt idx="174">
                  <c:v>180.16399999999999</c:v>
                </c:pt>
                <c:pt idx="175">
                  <c:v>174.57300000000001</c:v>
                </c:pt>
                <c:pt idx="176">
                  <c:v>175.71199999999999</c:v>
                </c:pt>
                <c:pt idx="177">
                  <c:v>179.21600000000001</c:v>
                </c:pt>
                <c:pt idx="178">
                  <c:v>181.405</c:v>
                </c:pt>
                <c:pt idx="179">
                  <c:v>181.68700000000001</c:v>
                </c:pt>
                <c:pt idx="180">
                  <c:v>186.70599999999999</c:v>
                </c:pt>
                <c:pt idx="181">
                  <c:v>193.333</c:v>
                </c:pt>
                <c:pt idx="182">
                  <c:v>194.595</c:v>
                </c:pt>
                <c:pt idx="183">
                  <c:v>201.56899999999999</c:v>
                </c:pt>
                <c:pt idx="184">
                  <c:v>207.001</c:v>
                </c:pt>
                <c:pt idx="185">
                  <c:v>210.95500000000001</c:v>
                </c:pt>
                <c:pt idx="186">
                  <c:v>211.74</c:v>
                </c:pt>
                <c:pt idx="187">
                  <c:v>220.214</c:v>
                </c:pt>
                <c:pt idx="188">
                  <c:v>223.601</c:v>
                </c:pt>
                <c:pt idx="189">
                  <c:v>222.83600000000001</c:v>
                </c:pt>
                <c:pt idx="190">
                  <c:v>216.65100000000001</c:v>
                </c:pt>
                <c:pt idx="191">
                  <c:v>215.364</c:v>
                </c:pt>
                <c:pt idx="192">
                  <c:v>216.44</c:v>
                </c:pt>
                <c:pt idx="193">
                  <c:v>211.74700000000001</c:v>
                </c:pt>
                <c:pt idx="194">
                  <c:v>200.798</c:v>
                </c:pt>
                <c:pt idx="195">
                  <c:v>205.15899999999999</c:v>
                </c:pt>
                <c:pt idx="196">
                  <c:v>206.69</c:v>
                </c:pt>
                <c:pt idx="197">
                  <c:v>209.72499999999999</c:v>
                </c:pt>
                <c:pt idx="198">
                  <c:v>215.66900000000001</c:v>
                </c:pt>
                <c:pt idx="199">
                  <c:v>211.214</c:v>
                </c:pt>
                <c:pt idx="200">
                  <c:v>212.87299999999999</c:v>
                </c:pt>
                <c:pt idx="201">
                  <c:v>210.62799999999999</c:v>
                </c:pt>
                <c:pt idx="202">
                  <c:v>221.48599999999999</c:v>
                </c:pt>
                <c:pt idx="203">
                  <c:v>220.40799999999999</c:v>
                </c:pt>
                <c:pt idx="204">
                  <c:v>209.93</c:v>
                </c:pt>
                <c:pt idx="205">
                  <c:v>202.24199999999999</c:v>
                </c:pt>
                <c:pt idx="206">
                  <c:v>197.99600000000001</c:v>
                </c:pt>
                <c:pt idx="207">
                  <c:v>195.917</c:v>
                </c:pt>
                <c:pt idx="208">
                  <c:v>238.649</c:v>
                </c:pt>
                <c:pt idx="209">
                  <c:v>231.02</c:v>
                </c:pt>
                <c:pt idx="210">
                  <c:v>221.881</c:v>
                </c:pt>
                <c:pt idx="211">
                  <c:v>219.06399999999999</c:v>
                </c:pt>
                <c:pt idx="212">
                  <c:v>214.64</c:v>
                </c:pt>
                <c:pt idx="213">
                  <c:v>222.55099999999999</c:v>
                </c:pt>
                <c:pt idx="214">
                  <c:v>223.94800000000001</c:v>
                </c:pt>
                <c:pt idx="215">
                  <c:v>220.179</c:v>
                </c:pt>
                <c:pt idx="216">
                  <c:v>218.946</c:v>
                </c:pt>
                <c:pt idx="217">
                  <c:v>221.36099999999999</c:v>
                </c:pt>
                <c:pt idx="218">
                  <c:v>223.26400000000001</c:v>
                </c:pt>
                <c:pt idx="219">
                  <c:v>218.18100000000001</c:v>
                </c:pt>
                <c:pt idx="220">
                  <c:v>217.869</c:v>
                </c:pt>
                <c:pt idx="221">
                  <c:v>216.459</c:v>
                </c:pt>
                <c:pt idx="222">
                  <c:v>214.72</c:v>
                </c:pt>
                <c:pt idx="223">
                  <c:v>226.61</c:v>
                </c:pt>
                <c:pt idx="224">
                  <c:v>239.328</c:v>
                </c:pt>
                <c:pt idx="225">
                  <c:v>249.33</c:v>
                </c:pt>
                <c:pt idx="226">
                  <c:v>266.09699999999998</c:v>
                </c:pt>
                <c:pt idx="227">
                  <c:v>272.387</c:v>
                </c:pt>
                <c:pt idx="228">
                  <c:v>249.893</c:v>
                </c:pt>
                <c:pt idx="229">
                  <c:v>242.82400000000001</c:v>
                </c:pt>
                <c:pt idx="230">
                  <c:v>237.17</c:v>
                </c:pt>
                <c:pt idx="231">
                  <c:v>241.143</c:v>
                </c:pt>
                <c:pt idx="232">
                  <c:v>242.82499999999999</c:v>
                </c:pt>
                <c:pt idx="233">
                  <c:v>251.28299999999999</c:v>
                </c:pt>
                <c:pt idx="234">
                  <c:v>260.73500000000001</c:v>
                </c:pt>
                <c:pt idx="235">
                  <c:v>277.97699999999998</c:v>
                </c:pt>
                <c:pt idx="236">
                  <c:v>260.84199999999998</c:v>
                </c:pt>
                <c:pt idx="237">
                  <c:v>239.28</c:v>
                </c:pt>
                <c:pt idx="238">
                  <c:v>237.756</c:v>
                </c:pt>
                <c:pt idx="239">
                  <c:v>236.93600000000001</c:v>
                </c:pt>
                <c:pt idx="240">
                  <c:v>209.148</c:v>
                </c:pt>
                <c:pt idx="241">
                  <c:v>208.45</c:v>
                </c:pt>
                <c:pt idx="242">
                  <c:v>205.03399999999999</c:v>
                </c:pt>
                <c:pt idx="243">
                  <c:v>225.08500000000001</c:v>
                </c:pt>
                <c:pt idx="244">
                  <c:v>240.94200000000001</c:v>
                </c:pt>
                <c:pt idx="245">
                  <c:v>251.24600000000001</c:v>
                </c:pt>
                <c:pt idx="246">
                  <c:v>250.23099999999999</c:v>
                </c:pt>
                <c:pt idx="247">
                  <c:v>253.292</c:v>
                </c:pt>
                <c:pt idx="248">
                  <c:v>233.386</c:v>
                </c:pt>
                <c:pt idx="249">
                  <c:v>218.26300000000001</c:v>
                </c:pt>
                <c:pt idx="250">
                  <c:v>219.39599999999999</c:v>
                </c:pt>
                <c:pt idx="251">
                  <c:v>219.77500000000001</c:v>
                </c:pt>
                <c:pt idx="252">
                  <c:v>221.47800000000001</c:v>
                </c:pt>
                <c:pt idx="253">
                  <c:v>233.62200000000001</c:v>
                </c:pt>
                <c:pt idx="254">
                  <c:v>244.05799999999999</c:v>
                </c:pt>
                <c:pt idx="255">
                  <c:v>237.41900000000001</c:v>
                </c:pt>
                <c:pt idx="256">
                  <c:v>224.505</c:v>
                </c:pt>
                <c:pt idx="257">
                  <c:v>222.846</c:v>
                </c:pt>
                <c:pt idx="258">
                  <c:v>230.71899999999999</c:v>
                </c:pt>
                <c:pt idx="259">
                  <c:v>236.399</c:v>
                </c:pt>
                <c:pt idx="260">
                  <c:v>234.863</c:v>
                </c:pt>
                <c:pt idx="261">
                  <c:v>250.86600000000001</c:v>
                </c:pt>
                <c:pt idx="262">
                  <c:v>260.483</c:v>
                </c:pt>
                <c:pt idx="263">
                  <c:v>262.37599999999998</c:v>
                </c:pt>
                <c:pt idx="264">
                  <c:v>261.12200000000001</c:v>
                </c:pt>
                <c:pt idx="265">
                  <c:v>253.523</c:v>
                </c:pt>
                <c:pt idx="266">
                  <c:v>245.185</c:v>
                </c:pt>
                <c:pt idx="267">
                  <c:v>236.14</c:v>
                </c:pt>
                <c:pt idx="268">
                  <c:v>242.31</c:v>
                </c:pt>
                <c:pt idx="269">
                  <c:v>263.26299999999998</c:v>
                </c:pt>
                <c:pt idx="270">
                  <c:v>283.87</c:v>
                </c:pt>
                <c:pt idx="271">
                  <c:v>283.86599999999999</c:v>
                </c:pt>
                <c:pt idx="272">
                  <c:v>282.11599999999999</c:v>
                </c:pt>
                <c:pt idx="273">
                  <c:v>283.00200000000001</c:v>
                </c:pt>
                <c:pt idx="274">
                  <c:v>267.79899999999998</c:v>
                </c:pt>
                <c:pt idx="275">
                  <c:v>280.20800000000003</c:v>
                </c:pt>
                <c:pt idx="276">
                  <c:v>288.56599999999997</c:v>
                </c:pt>
                <c:pt idx="277">
                  <c:v>288.45499999999998</c:v>
                </c:pt>
                <c:pt idx="278">
                  <c:v>296.33699999999999</c:v>
                </c:pt>
                <c:pt idx="279">
                  <c:v>309.09699999999998</c:v>
                </c:pt>
                <c:pt idx="280">
                  <c:v>325.57799999999997</c:v>
                </c:pt>
                <c:pt idx="281">
                  <c:v>321.51299999999998</c:v>
                </c:pt>
                <c:pt idx="282">
                  <c:v>313.82299999999998</c:v>
                </c:pt>
                <c:pt idx="283">
                  <c:v>317.45999999999998</c:v>
                </c:pt>
                <c:pt idx="284">
                  <c:v>310.31900000000002</c:v>
                </c:pt>
                <c:pt idx="285">
                  <c:v>318.31900000000002</c:v>
                </c:pt>
                <c:pt idx="286">
                  <c:v>316.52100000000002</c:v>
                </c:pt>
                <c:pt idx="287">
                  <c:v>317.70400000000001</c:v>
                </c:pt>
                <c:pt idx="288">
                  <c:v>298.40600000000001</c:v>
                </c:pt>
                <c:pt idx="289">
                  <c:v>283.209</c:v>
                </c:pt>
                <c:pt idx="290">
                  <c:v>276.988</c:v>
                </c:pt>
                <c:pt idx="291">
                  <c:v>275.07600000000002</c:v>
                </c:pt>
                <c:pt idx="292">
                  <c:v>271.99700000000001</c:v>
                </c:pt>
                <c:pt idx="293">
                  <c:v>283.09800000000001</c:v>
                </c:pt>
                <c:pt idx="294">
                  <c:v>291.46800000000002</c:v>
                </c:pt>
                <c:pt idx="295">
                  <c:v>295.79300000000001</c:v>
                </c:pt>
                <c:pt idx="296">
                  <c:v>285.92500000000001</c:v>
                </c:pt>
                <c:pt idx="297">
                  <c:v>298.55399999999997</c:v>
                </c:pt>
                <c:pt idx="298">
                  <c:v>290.42099999999999</c:v>
                </c:pt>
                <c:pt idx="299">
                  <c:v>277.5</c:v>
                </c:pt>
                <c:pt idx="300">
                  <c:v>259.40300000000002</c:v>
                </c:pt>
                <c:pt idx="301">
                  <c:v>258.54599999999999</c:v>
                </c:pt>
                <c:pt idx="302">
                  <c:v>258.38400000000001</c:v>
                </c:pt>
                <c:pt idx="303">
                  <c:v>273.54399999999998</c:v>
                </c:pt>
                <c:pt idx="304">
                  <c:v>274.976</c:v>
                </c:pt>
                <c:pt idx="305">
                  <c:v>277.78300000000002</c:v>
                </c:pt>
                <c:pt idx="306">
                  <c:v>273.45100000000002</c:v>
                </c:pt>
                <c:pt idx="307">
                  <c:v>266.83100000000002</c:v>
                </c:pt>
                <c:pt idx="308">
                  <c:v>269.85000000000002</c:v>
                </c:pt>
                <c:pt idx="309">
                  <c:v>270.411</c:v>
                </c:pt>
                <c:pt idx="310">
                  <c:v>267.68200000000002</c:v>
                </c:pt>
                <c:pt idx="311">
                  <c:v>262.00099999999998</c:v>
                </c:pt>
                <c:pt idx="312">
                  <c:v>262.93299999999999</c:v>
                </c:pt>
                <c:pt idx="313">
                  <c:v>271.37700000000001</c:v>
                </c:pt>
                <c:pt idx="314">
                  <c:v>289.54899999999998</c:v>
                </c:pt>
                <c:pt idx="315">
                  <c:v>316.21100000000001</c:v>
                </c:pt>
                <c:pt idx="316">
                  <c:v>300.173</c:v>
                </c:pt>
                <c:pt idx="317">
                  <c:v>300.31700000000001</c:v>
                </c:pt>
                <c:pt idx="318">
                  <c:v>286.839</c:v>
                </c:pt>
                <c:pt idx="319">
                  <c:v>284.76799999999997</c:v>
                </c:pt>
                <c:pt idx="320">
                  <c:v>277.32400000000001</c:v>
                </c:pt>
                <c:pt idx="321">
                  <c:v>281.61200000000002</c:v>
                </c:pt>
                <c:pt idx="322">
                  <c:v>275.471</c:v>
                </c:pt>
                <c:pt idx="323">
                  <c:v>291.81</c:v>
                </c:pt>
                <c:pt idx="324">
                  <c:v>295.721</c:v>
                </c:pt>
                <c:pt idx="325">
                  <c:v>297.41000000000003</c:v>
                </c:pt>
                <c:pt idx="326">
                  <c:v>301.99700000000001</c:v>
                </c:pt>
                <c:pt idx="327">
                  <c:v>313.149</c:v>
                </c:pt>
                <c:pt idx="328">
                  <c:v>302.75900000000001</c:v>
                </c:pt>
                <c:pt idx="329">
                  <c:v>299.577</c:v>
                </c:pt>
                <c:pt idx="330">
                  <c:v>292.53500000000003</c:v>
                </c:pt>
                <c:pt idx="331">
                  <c:v>269.983</c:v>
                </c:pt>
                <c:pt idx="332">
                  <c:v>275.02600000000001</c:v>
                </c:pt>
                <c:pt idx="333">
                  <c:v>281.62099999999998</c:v>
                </c:pt>
                <c:pt idx="334">
                  <c:v>269.44499999999999</c:v>
                </c:pt>
                <c:pt idx="335">
                  <c:v>286.25700000000001</c:v>
                </c:pt>
                <c:pt idx="336">
                  <c:v>310.23399999999998</c:v>
                </c:pt>
                <c:pt idx="337">
                  <c:v>327.56099999999998</c:v>
                </c:pt>
                <c:pt idx="338">
                  <c:v>333.89499999999998</c:v>
                </c:pt>
                <c:pt idx="339">
                  <c:v>330.47699999999998</c:v>
                </c:pt>
                <c:pt idx="340">
                  <c:v>321.75</c:v>
                </c:pt>
                <c:pt idx="341">
                  <c:v>315.14</c:v>
                </c:pt>
                <c:pt idx="342">
                  <c:v>314.77499999999998</c:v>
                </c:pt>
                <c:pt idx="343">
                  <c:v>316.09699999999998</c:v>
                </c:pt>
                <c:pt idx="344">
                  <c:v>311.71699999999998</c:v>
                </c:pt>
                <c:pt idx="345">
                  <c:v>317.94</c:v>
                </c:pt>
                <c:pt idx="346">
                  <c:v>330.27800000000002</c:v>
                </c:pt>
                <c:pt idx="347">
                  <c:v>345.67200000000003</c:v>
                </c:pt>
                <c:pt idx="348">
                  <c:v>361.762</c:v>
                </c:pt>
                <c:pt idx="349">
                  <c:v>358.35599999999999</c:v>
                </c:pt>
                <c:pt idx="350">
                  <c:v>347.51299999999998</c:v>
                </c:pt>
                <c:pt idx="351">
                  <c:v>345.95499999999998</c:v>
                </c:pt>
                <c:pt idx="352">
                  <c:v>346.32400000000001</c:v>
                </c:pt>
                <c:pt idx="353">
                  <c:v>350.40199999999999</c:v>
                </c:pt>
                <c:pt idx="354">
                  <c:v>333.38900000000001</c:v>
                </c:pt>
                <c:pt idx="355">
                  <c:v>331.37900000000002</c:v>
                </c:pt>
                <c:pt idx="356">
                  <c:v>340.47399999999999</c:v>
                </c:pt>
                <c:pt idx="357">
                  <c:v>364.09500000000003</c:v>
                </c:pt>
                <c:pt idx="358">
                  <c:v>369.428</c:v>
                </c:pt>
                <c:pt idx="359">
                  <c:v>346.57400000000001</c:v>
                </c:pt>
                <c:pt idx="360">
                  <c:v>324.24200000000002</c:v>
                </c:pt>
                <c:pt idx="361">
                  <c:v>324.66500000000002</c:v>
                </c:pt>
                <c:pt idx="362">
                  <c:v>335.78199999999998</c:v>
                </c:pt>
                <c:pt idx="363">
                  <c:v>335.38400000000001</c:v>
                </c:pt>
                <c:pt idx="364">
                  <c:v>340.346</c:v>
                </c:pt>
                <c:pt idx="365">
                  <c:v>356.048</c:v>
                </c:pt>
                <c:pt idx="366">
                  <c:v>358.75900000000001</c:v>
                </c:pt>
                <c:pt idx="367">
                  <c:v>356.04199999999997</c:v>
                </c:pt>
                <c:pt idx="368">
                  <c:v>354.12799999999999</c:v>
                </c:pt>
                <c:pt idx="369">
                  <c:v>361.387</c:v>
                </c:pt>
                <c:pt idx="370">
                  <c:v>360.75599999999997</c:v>
                </c:pt>
                <c:pt idx="371">
                  <c:v>356.79599999999999</c:v>
                </c:pt>
                <c:pt idx="372">
                  <c:v>349.12700000000001</c:v>
                </c:pt>
                <c:pt idx="373">
                  <c:v>353.33699999999999</c:v>
                </c:pt>
                <c:pt idx="374">
                  <c:v>369.60500000000002</c:v>
                </c:pt>
                <c:pt idx="375">
                  <c:v>365.15300000000002</c:v>
                </c:pt>
                <c:pt idx="376">
                  <c:v>384.08100000000002</c:v>
                </c:pt>
                <c:pt idx="377">
                  <c:v>385.77</c:v>
                </c:pt>
                <c:pt idx="378">
                  <c:v>372.084</c:v>
                </c:pt>
                <c:pt idx="379">
                  <c:v>386.14699999999999</c:v>
                </c:pt>
                <c:pt idx="380">
                  <c:v>381.56</c:v>
                </c:pt>
                <c:pt idx="381">
                  <c:v>425.19900000000001</c:v>
                </c:pt>
                <c:pt idx="382">
                  <c:v>441.91800000000001</c:v>
                </c:pt>
                <c:pt idx="383">
                  <c:v>448.983</c:v>
                </c:pt>
                <c:pt idx="384">
                  <c:v>451.25599999999997</c:v>
                </c:pt>
                <c:pt idx="385">
                  <c:v>428.76100000000002</c:v>
                </c:pt>
                <c:pt idx="386">
                  <c:v>414.13099999999997</c:v>
                </c:pt>
                <c:pt idx="387">
                  <c:v>410.80799999999999</c:v>
                </c:pt>
                <c:pt idx="388">
                  <c:v>409.89400000000001</c:v>
                </c:pt>
                <c:pt idx="389">
                  <c:v>404.59100000000001</c:v>
                </c:pt>
                <c:pt idx="390">
                  <c:v>404.54899999999998</c:v>
                </c:pt>
                <c:pt idx="391">
                  <c:v>399.577</c:v>
                </c:pt>
                <c:pt idx="392">
                  <c:v>391.85</c:v>
                </c:pt>
                <c:pt idx="393">
                  <c:v>389.37599999999998</c:v>
                </c:pt>
                <c:pt idx="394">
                  <c:v>384.34399999999999</c:v>
                </c:pt>
                <c:pt idx="395">
                  <c:v>382.66300000000001</c:v>
                </c:pt>
                <c:pt idx="396">
                  <c:v>382.964</c:v>
                </c:pt>
                <c:pt idx="397">
                  <c:v>403.25400000000002</c:v>
                </c:pt>
                <c:pt idx="398">
                  <c:v>423.69400000000002</c:v>
                </c:pt>
                <c:pt idx="399">
                  <c:v>428.31299999999999</c:v>
                </c:pt>
                <c:pt idx="400">
                  <c:v>422.07100000000003</c:v>
                </c:pt>
                <c:pt idx="401">
                  <c:v>421.38200000000001</c:v>
                </c:pt>
                <c:pt idx="402">
                  <c:v>411.45</c:v>
                </c:pt>
                <c:pt idx="403">
                  <c:v>401.18200000000002</c:v>
                </c:pt>
                <c:pt idx="404">
                  <c:v>378.78300000000002</c:v>
                </c:pt>
                <c:pt idx="405">
                  <c:v>394.774</c:v>
                </c:pt>
                <c:pt idx="406">
                  <c:v>383.00200000000001</c:v>
                </c:pt>
                <c:pt idx="407">
                  <c:v>373.61799999999999</c:v>
                </c:pt>
                <c:pt idx="408">
                  <c:v>365.16199999999998</c:v>
                </c:pt>
                <c:pt idx="409">
                  <c:v>359.214</c:v>
                </c:pt>
                <c:pt idx="410">
                  <c:v>362.96800000000002</c:v>
                </c:pt>
                <c:pt idx="411">
                  <c:v>360.06900000000002</c:v>
                </c:pt>
                <c:pt idx="412">
                  <c:v>358.15699999999998</c:v>
                </c:pt>
                <c:pt idx="413">
                  <c:v>369.05799999999999</c:v>
                </c:pt>
                <c:pt idx="414">
                  <c:v>347.363</c:v>
                </c:pt>
                <c:pt idx="415">
                  <c:v>337.85899999999998</c:v>
                </c:pt>
                <c:pt idx="416">
                  <c:v>335.63200000000001</c:v>
                </c:pt>
                <c:pt idx="417">
                  <c:v>323.68700000000001</c:v>
                </c:pt>
                <c:pt idx="418">
                  <c:v>319.53300000000002</c:v>
                </c:pt>
                <c:pt idx="419">
                  <c:v>317.54599999999999</c:v>
                </c:pt>
                <c:pt idx="420">
                  <c:v>296.57799999999997</c:v>
                </c:pt>
                <c:pt idx="421">
                  <c:v>281.41300000000001</c:v>
                </c:pt>
                <c:pt idx="422">
                  <c:v>280.10199999999998</c:v>
                </c:pt>
                <c:pt idx="423">
                  <c:v>285.78100000000001</c:v>
                </c:pt>
                <c:pt idx="424">
                  <c:v>283.47899999999998</c:v>
                </c:pt>
                <c:pt idx="425">
                  <c:v>280.935</c:v>
                </c:pt>
                <c:pt idx="426">
                  <c:v>284.524</c:v>
                </c:pt>
                <c:pt idx="427">
                  <c:v>296.76600000000002</c:v>
                </c:pt>
                <c:pt idx="428">
                  <c:v>301.21899999999999</c:v>
                </c:pt>
                <c:pt idx="429">
                  <c:v>315.25299999999999</c:v>
                </c:pt>
                <c:pt idx="430">
                  <c:v>342.52499999999998</c:v>
                </c:pt>
                <c:pt idx="431">
                  <c:v>327.399</c:v>
                </c:pt>
                <c:pt idx="432">
                  <c:v>322.404</c:v>
                </c:pt>
                <c:pt idx="433">
                  <c:v>307.661</c:v>
                </c:pt>
                <c:pt idx="434">
                  <c:v>298.60399999999998</c:v>
                </c:pt>
                <c:pt idx="435">
                  <c:v>302.85399999999998</c:v>
                </c:pt>
                <c:pt idx="436">
                  <c:v>290.08</c:v>
                </c:pt>
                <c:pt idx="437">
                  <c:v>285.21499999999997</c:v>
                </c:pt>
                <c:pt idx="438">
                  <c:v>284.20800000000003</c:v>
                </c:pt>
                <c:pt idx="439">
                  <c:v>276.86099999999999</c:v>
                </c:pt>
                <c:pt idx="440">
                  <c:v>274.26799999999997</c:v>
                </c:pt>
                <c:pt idx="441">
                  <c:v>272.42599999999999</c:v>
                </c:pt>
                <c:pt idx="442">
                  <c:v>259.80099999999999</c:v>
                </c:pt>
                <c:pt idx="443">
                  <c:v>258.29399999999998</c:v>
                </c:pt>
                <c:pt idx="444">
                  <c:v>255.46600000000001</c:v>
                </c:pt>
                <c:pt idx="445">
                  <c:v>249.31399999999999</c:v>
                </c:pt>
                <c:pt idx="446">
                  <c:v>247.20500000000001</c:v>
                </c:pt>
                <c:pt idx="447">
                  <c:v>248.483</c:v>
                </c:pt>
                <c:pt idx="448">
                  <c:v>251.14</c:v>
                </c:pt>
                <c:pt idx="449">
                  <c:v>248.934</c:v>
                </c:pt>
                <c:pt idx="450">
                  <c:v>250.56299999999999</c:v>
                </c:pt>
                <c:pt idx="451">
                  <c:v>243.69900000000001</c:v>
                </c:pt>
                <c:pt idx="452">
                  <c:v>244.73099999999999</c:v>
                </c:pt>
                <c:pt idx="453">
                  <c:v>250.55500000000001</c:v>
                </c:pt>
                <c:pt idx="454">
                  <c:v>244.78200000000001</c:v>
                </c:pt>
                <c:pt idx="455">
                  <c:v>238.03100000000001</c:v>
                </c:pt>
                <c:pt idx="456">
                  <c:v>236.17</c:v>
                </c:pt>
                <c:pt idx="457">
                  <c:v>234.34899999999999</c:v>
                </c:pt>
                <c:pt idx="458">
                  <c:v>233.929</c:v>
                </c:pt>
                <c:pt idx="459">
                  <c:v>234.46</c:v>
                </c:pt>
                <c:pt idx="460">
                  <c:v>234.31800000000001</c:v>
                </c:pt>
                <c:pt idx="461">
                  <c:v>241.21100000000001</c:v>
                </c:pt>
                <c:pt idx="462">
                  <c:v>243.184</c:v>
                </c:pt>
                <c:pt idx="463">
                  <c:v>238.03200000000001</c:v>
                </c:pt>
                <c:pt idx="464">
                  <c:v>241.56800000000001</c:v>
                </c:pt>
                <c:pt idx="465">
                  <c:v>253.887</c:v>
                </c:pt>
                <c:pt idx="466">
                  <c:v>267.86500000000001</c:v>
                </c:pt>
                <c:pt idx="467">
                  <c:v>270.41399999999999</c:v>
                </c:pt>
                <c:pt idx="468">
                  <c:v>274.238</c:v>
                </c:pt>
                <c:pt idx="469">
                  <c:v>276.57100000000003</c:v>
                </c:pt>
                <c:pt idx="470">
                  <c:v>274.13799999999998</c:v>
                </c:pt>
                <c:pt idx="471">
                  <c:v>270.71199999999999</c:v>
                </c:pt>
                <c:pt idx="472">
                  <c:v>265.88400000000001</c:v>
                </c:pt>
                <c:pt idx="473">
                  <c:v>267.01799999999997</c:v>
                </c:pt>
                <c:pt idx="474">
                  <c:v>267.93099999999998</c:v>
                </c:pt>
                <c:pt idx="475">
                  <c:v>270.67599999999999</c:v>
                </c:pt>
                <c:pt idx="476">
                  <c:v>269.49700000000001</c:v>
                </c:pt>
                <c:pt idx="477">
                  <c:v>265.78100000000001</c:v>
                </c:pt>
                <c:pt idx="478">
                  <c:v>268.76400000000001</c:v>
                </c:pt>
                <c:pt idx="479">
                  <c:v>276.11900000000003</c:v>
                </c:pt>
                <c:pt idx="480">
                  <c:v>275.87900000000002</c:v>
                </c:pt>
                <c:pt idx="481">
                  <c:v>276.11</c:v>
                </c:pt>
                <c:pt idx="482">
                  <c:v>274.286</c:v>
                </c:pt>
                <c:pt idx="483">
                  <c:v>269.40199999999999</c:v>
                </c:pt>
                <c:pt idx="484">
                  <c:v>270.57299999999998</c:v>
                </c:pt>
                <c:pt idx="485">
                  <c:v>264.81799999999998</c:v>
                </c:pt>
                <c:pt idx="486">
                  <c:v>255.857</c:v>
                </c:pt>
                <c:pt idx="487">
                  <c:v>252.75700000000001</c:v>
                </c:pt>
                <c:pt idx="488">
                  <c:v>250.143</c:v>
                </c:pt>
                <c:pt idx="489">
                  <c:v>253.00299999999999</c:v>
                </c:pt>
                <c:pt idx="490">
                  <c:v>251.05699999999999</c:v>
                </c:pt>
                <c:pt idx="491">
                  <c:v>244.96299999999999</c:v>
                </c:pt>
                <c:pt idx="492">
                  <c:v>239.67699999999999</c:v>
                </c:pt>
                <c:pt idx="493">
                  <c:v>242.173</c:v>
                </c:pt>
                <c:pt idx="494">
                  <c:v>245.86600000000001</c:v>
                </c:pt>
                <c:pt idx="495">
                  <c:v>243.791</c:v>
                </c:pt>
                <c:pt idx="496">
                  <c:v>243.46299999999999</c:v>
                </c:pt>
                <c:pt idx="497">
                  <c:v>259.75700000000001</c:v>
                </c:pt>
                <c:pt idx="498">
                  <c:v>261.07</c:v>
                </c:pt>
                <c:pt idx="499">
                  <c:v>261.90199999999999</c:v>
                </c:pt>
                <c:pt idx="500">
                  <c:v>262.43099999999998</c:v>
                </c:pt>
                <c:pt idx="501">
                  <c:v>257.447</c:v>
                </c:pt>
                <c:pt idx="502">
                  <c:v>255.26499999999999</c:v>
                </c:pt>
                <c:pt idx="503">
                  <c:v>254.65799999999999</c:v>
                </c:pt>
                <c:pt idx="504">
                  <c:v>252.035</c:v>
                </c:pt>
                <c:pt idx="505">
                  <c:v>253.30099999999999</c:v>
                </c:pt>
                <c:pt idx="506">
                  <c:v>255.375</c:v>
                </c:pt>
                <c:pt idx="507">
                  <c:v>257.31299999999999</c:v>
                </c:pt>
                <c:pt idx="508">
                  <c:v>245.303</c:v>
                </c:pt>
                <c:pt idx="509" formatCode="General">
                  <c:v>251.40700000000001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E4-42E6-BC11-D9CBEE6C9383}"/>
            </c:ext>
          </c:extLst>
        </c:ser>
        <c:ser>
          <c:idx val="7"/>
          <c:order val="7"/>
          <c:tx>
            <c:strRef>
              <c:f>'directH (tkr)'!$B$39</c:f>
              <c:strCache>
                <c:ptCount val="1"/>
                <c:pt idx="0">
                  <c:v>VW 2 1/2 PERP nc-22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(tkr)'!$F$39:$SU$39</c:f>
              <c:numCache>
                <c:formatCode>0</c:formatCode>
                <c:ptCount val="510"/>
                <c:pt idx="0">
                  <c:v>359.93099999999998</c:v>
                </c:pt>
                <c:pt idx="1">
                  <c:v>363.74</c:v>
                </c:pt>
                <c:pt idx="2">
                  <c:v>381.38400000000001</c:v>
                </c:pt>
                <c:pt idx="3">
                  <c:v>376.38400000000001</c:v>
                </c:pt>
                <c:pt idx="4">
                  <c:v>382.34399999999999</c:v>
                </c:pt>
                <c:pt idx="5">
                  <c:v>385.90499999999997</c:v>
                </c:pt>
                <c:pt idx="6">
                  <c:v>397.01</c:v>
                </c:pt>
                <c:pt idx="7">
                  <c:v>399.197</c:v>
                </c:pt>
                <c:pt idx="8">
                  <c:v>395.68700000000001</c:v>
                </c:pt>
                <c:pt idx="9">
                  <c:v>379.03100000000001</c:v>
                </c:pt>
                <c:pt idx="10">
                  <c:v>369.846</c:v>
                </c:pt>
                <c:pt idx="11">
                  <c:v>379.78500000000003</c:v>
                </c:pt>
                <c:pt idx="12">
                  <c:v>362.17899999999997</c:v>
                </c:pt>
                <c:pt idx="13">
                  <c:v>359.54500000000002</c:v>
                </c:pt>
                <c:pt idx="14">
                  <c:v>325.702</c:v>
                </c:pt>
                <c:pt idx="15">
                  <c:v>301.75200000000001</c:v>
                </c:pt>
                <c:pt idx="16">
                  <c:v>328.64</c:v>
                </c:pt>
                <c:pt idx="17">
                  <c:v>320.49799999999999</c:v>
                </c:pt>
                <c:pt idx="18">
                  <c:v>339.983</c:v>
                </c:pt>
                <c:pt idx="19">
                  <c:v>300.19600000000003</c:v>
                </c:pt>
                <c:pt idx="20">
                  <c:v>259.541</c:v>
                </c:pt>
                <c:pt idx="21">
                  <c:v>190.495</c:v>
                </c:pt>
                <c:pt idx="22">
                  <c:v>215.75700000000001</c:v>
                </c:pt>
                <c:pt idx="23">
                  <c:v>282.90199999999999</c:v>
                </c:pt>
                <c:pt idx="24">
                  <c:v>306.55900000000003</c:v>
                </c:pt>
                <c:pt idx="25">
                  <c:v>351.63200000000001</c:v>
                </c:pt>
                <c:pt idx="26">
                  <c:v>361.54899999999998</c:v>
                </c:pt>
                <c:pt idx="27">
                  <c:v>353.47800000000001</c:v>
                </c:pt>
                <c:pt idx="28">
                  <c:v>329.863</c:v>
                </c:pt>
                <c:pt idx="29">
                  <c:v>322.233</c:v>
                </c:pt>
                <c:pt idx="30">
                  <c:v>352.17</c:v>
                </c:pt>
                <c:pt idx="31">
                  <c:v>388.851</c:v>
                </c:pt>
                <c:pt idx="32">
                  <c:v>383.48599999999999</c:v>
                </c:pt>
                <c:pt idx="33">
                  <c:v>376.81299999999999</c:v>
                </c:pt>
                <c:pt idx="34">
                  <c:v>386.44400000000002</c:v>
                </c:pt>
                <c:pt idx="35">
                  <c:v>407.66399999999999</c:v>
                </c:pt>
                <c:pt idx="36">
                  <c:v>459.40699999999998</c:v>
                </c:pt>
                <c:pt idx="37">
                  <c:v>485.39499999999998</c:v>
                </c:pt>
                <c:pt idx="38">
                  <c:v>485.49099999999999</c:v>
                </c:pt>
                <c:pt idx="39">
                  <c:v>462.404</c:v>
                </c:pt>
                <c:pt idx="40">
                  <c:v>448.483</c:v>
                </c:pt>
                <c:pt idx="41">
                  <c:v>455.21600000000001</c:v>
                </c:pt>
                <c:pt idx="42">
                  <c:v>468.90800000000002</c:v>
                </c:pt>
                <c:pt idx="43">
                  <c:v>474.16899999999998</c:v>
                </c:pt>
                <c:pt idx="44">
                  <c:v>484.88600000000002</c:v>
                </c:pt>
                <c:pt idx="45">
                  <c:v>495.86799999999999</c:v>
                </c:pt>
                <c:pt idx="46">
                  <c:v>522.94000000000005</c:v>
                </c:pt>
                <c:pt idx="47">
                  <c:v>461.30399999999997</c:v>
                </c:pt>
                <c:pt idx="48">
                  <c:v>433.52</c:v>
                </c:pt>
                <c:pt idx="49">
                  <c:v>410.86</c:v>
                </c:pt>
                <c:pt idx="50">
                  <c:v>387.54500000000002</c:v>
                </c:pt>
                <c:pt idx="51">
                  <c:v>417.08699999999999</c:v>
                </c:pt>
                <c:pt idx="52">
                  <c:v>439.56799999999998</c:v>
                </c:pt>
                <c:pt idx="53">
                  <c:v>520.66600000000005</c:v>
                </c:pt>
                <c:pt idx="54">
                  <c:v>518.64400000000001</c:v>
                </c:pt>
                <c:pt idx="55">
                  <c:v>485.65499999999997</c:v>
                </c:pt>
                <c:pt idx="56">
                  <c:v>455.45499999999998</c:v>
                </c:pt>
                <c:pt idx="57">
                  <c:v>440.26600000000002</c:v>
                </c:pt>
                <c:pt idx="58">
                  <c:v>376.41199999999998</c:v>
                </c:pt>
                <c:pt idx="59">
                  <c:v>334.43</c:v>
                </c:pt>
                <c:pt idx="60">
                  <c:v>443.42</c:v>
                </c:pt>
                <c:pt idx="61">
                  <c:v>558.774</c:v>
                </c:pt>
                <c:pt idx="62">
                  <c:v>582.07399999999996</c:v>
                </c:pt>
                <c:pt idx="63">
                  <c:v>649.65599999999995</c:v>
                </c:pt>
                <c:pt idx="64">
                  <c:v>657.548</c:v>
                </c:pt>
                <c:pt idx="65">
                  <c:v>623.61400000000003</c:v>
                </c:pt>
                <c:pt idx="66">
                  <c:v>595.245</c:v>
                </c:pt>
                <c:pt idx="67">
                  <c:v>587.14499999999998</c:v>
                </c:pt>
                <c:pt idx="68">
                  <c:v>584.76099999999997</c:v>
                </c:pt>
                <c:pt idx="69">
                  <c:v>507.536</c:v>
                </c:pt>
                <c:pt idx="70">
                  <c:v>475.59</c:v>
                </c:pt>
                <c:pt idx="71">
                  <c:v>467.49200000000002</c:v>
                </c:pt>
                <c:pt idx="72">
                  <c:v>648.56899999999996</c:v>
                </c:pt>
                <c:pt idx="73">
                  <c:v>719.15</c:v>
                </c:pt>
                <c:pt idx="74">
                  <c:v>677.79200000000003</c:v>
                </c:pt>
                <c:pt idx="75">
                  <c:v>835.79100000000005</c:v>
                </c:pt>
                <c:pt idx="76">
                  <c:v>870.351</c:v>
                </c:pt>
                <c:pt idx="77">
                  <c:v>709.58799999999997</c:v>
                </c:pt>
                <c:pt idx="78">
                  <c:v>592.97400000000005</c:v>
                </c:pt>
                <c:pt idx="79">
                  <c:v>445.029</c:v>
                </c:pt>
                <c:pt idx="80">
                  <c:v>412.89400000000001</c:v>
                </c:pt>
                <c:pt idx="81">
                  <c:v>315.36</c:v>
                </c:pt>
                <c:pt idx="82">
                  <c:v>296.137</c:v>
                </c:pt>
                <c:pt idx="83">
                  <c:v>327.77699999999999</c:v>
                </c:pt>
                <c:pt idx="84">
                  <c:v>236.57</c:v>
                </c:pt>
                <c:pt idx="85">
                  <c:v>202.76400000000001</c:v>
                </c:pt>
                <c:pt idx="86">
                  <c:v>184.791</c:v>
                </c:pt>
                <c:pt idx="87">
                  <c:v>197.88399999999999</c:v>
                </c:pt>
                <c:pt idx="88">
                  <c:v>245.399</c:v>
                </c:pt>
                <c:pt idx="89">
                  <c:v>249.226</c:v>
                </c:pt>
                <c:pt idx="90">
                  <c:v>207.26</c:v>
                </c:pt>
                <c:pt idx="91">
                  <c:v>180.54599999999999</c:v>
                </c:pt>
                <c:pt idx="92">
                  <c:v>166.215</c:v>
                </c:pt>
                <c:pt idx="93">
                  <c:v>159.21700000000001</c:v>
                </c:pt>
                <c:pt idx="94">
                  <c:v>133.559</c:v>
                </c:pt>
                <c:pt idx="95">
                  <c:v>134.18</c:v>
                </c:pt>
                <c:pt idx="96">
                  <c:v>136.02799999999999</c:v>
                </c:pt>
                <c:pt idx="97">
                  <c:v>136.94900000000001</c:v>
                </c:pt>
                <c:pt idx="98">
                  <c:v>135.33799999999999</c:v>
                </c:pt>
                <c:pt idx="99">
                  <c:v>134.303</c:v>
                </c:pt>
                <c:pt idx="100">
                  <c:v>134.27099999999999</c:v>
                </c:pt>
                <c:pt idx="101">
                  <c:v>133.40100000000001</c:v>
                </c:pt>
                <c:pt idx="102">
                  <c:v>135.03899999999999</c:v>
                </c:pt>
                <c:pt idx="103">
                  <c:v>135.78700000000001</c:v>
                </c:pt>
                <c:pt idx="104">
                  <c:v>132.529</c:v>
                </c:pt>
                <c:pt idx="105">
                  <c:v>130.80500000000001</c:v>
                </c:pt>
                <c:pt idx="106">
                  <c:v>135.21100000000001</c:v>
                </c:pt>
                <c:pt idx="107">
                  <c:v>143.73099999999999</c:v>
                </c:pt>
                <c:pt idx="108">
                  <c:v>152.39400000000001</c:v>
                </c:pt>
                <c:pt idx="109">
                  <c:v>150.244</c:v>
                </c:pt>
                <c:pt idx="110">
                  <c:v>149.245</c:v>
                </c:pt>
                <c:pt idx="111">
                  <c:v>144.91200000000001</c:v>
                </c:pt>
                <c:pt idx="112">
                  <c:v>148.852</c:v>
                </c:pt>
                <c:pt idx="113">
                  <c:v>149.92400000000001</c:v>
                </c:pt>
                <c:pt idx="114">
                  <c:v>136.97900000000001</c:v>
                </c:pt>
                <c:pt idx="115">
                  <c:v>133.47999999999999</c:v>
                </c:pt>
                <c:pt idx="116">
                  <c:v>130.06399999999999</c:v>
                </c:pt>
                <c:pt idx="117">
                  <c:v>130.70400000000001</c:v>
                </c:pt>
                <c:pt idx="118">
                  <c:v>128.81200000000001</c:v>
                </c:pt>
                <c:pt idx="119">
                  <c:v>132.82400000000001</c:v>
                </c:pt>
                <c:pt idx="120">
                  <c:v>139.69300000000001</c:v>
                </c:pt>
                <c:pt idx="121">
                  <c:v>144.29599999999999</c:v>
                </c:pt>
                <c:pt idx="122">
                  <c:v>145.76300000000001</c:v>
                </c:pt>
                <c:pt idx="123">
                  <c:v>146.43</c:v>
                </c:pt>
                <c:pt idx="124">
                  <c:v>148.31100000000001</c:v>
                </c:pt>
                <c:pt idx="125">
                  <c:v>150.251</c:v>
                </c:pt>
                <c:pt idx="126">
                  <c:v>154.00800000000001</c:v>
                </c:pt>
                <c:pt idx="127">
                  <c:v>151.52699999999999</c:v>
                </c:pt>
                <c:pt idx="128">
                  <c:v>148.49700000000001</c:v>
                </c:pt>
                <c:pt idx="129">
                  <c:v>142.679</c:v>
                </c:pt>
                <c:pt idx="130">
                  <c:v>141.773</c:v>
                </c:pt>
                <c:pt idx="131">
                  <c:v>139.82599999999999</c:v>
                </c:pt>
                <c:pt idx="132">
                  <c:v>140.792</c:v>
                </c:pt>
                <c:pt idx="133">
                  <c:v>142.797</c:v>
                </c:pt>
                <c:pt idx="134">
                  <c:v>145.13999999999999</c:v>
                </c:pt>
                <c:pt idx="135">
                  <c:v>145.5</c:v>
                </c:pt>
                <c:pt idx="136">
                  <c:v>145.57599999999999</c:v>
                </c:pt>
                <c:pt idx="137">
                  <c:v>146.22800000000001</c:v>
                </c:pt>
                <c:pt idx="138">
                  <c:v>150.13300000000001</c:v>
                </c:pt>
                <c:pt idx="139">
                  <c:v>150.81899999999999</c:v>
                </c:pt>
                <c:pt idx="140">
                  <c:v>150.828</c:v>
                </c:pt>
                <c:pt idx="141">
                  <c:v>151.964</c:v>
                </c:pt>
                <c:pt idx="142">
                  <c:v>155.667</c:v>
                </c:pt>
                <c:pt idx="143">
                  <c:v>153.14699999999999</c:v>
                </c:pt>
                <c:pt idx="144">
                  <c:v>149.738</c:v>
                </c:pt>
                <c:pt idx="145">
                  <c:v>147.821</c:v>
                </c:pt>
                <c:pt idx="146">
                  <c:v>153.58500000000001</c:v>
                </c:pt>
                <c:pt idx="147">
                  <c:v>155.19</c:v>
                </c:pt>
                <c:pt idx="148">
                  <c:v>166.01</c:v>
                </c:pt>
                <c:pt idx="149">
                  <c:v>164.608</c:v>
                </c:pt>
                <c:pt idx="150">
                  <c:v>157.464</c:v>
                </c:pt>
                <c:pt idx="151">
                  <c:v>160.96</c:v>
                </c:pt>
                <c:pt idx="152">
                  <c:v>159.126</c:v>
                </c:pt>
                <c:pt idx="153">
                  <c:v>161.852</c:v>
                </c:pt>
                <c:pt idx="154">
                  <c:v>159.43199999999999</c:v>
                </c:pt>
                <c:pt idx="155">
                  <c:v>166.78800000000001</c:v>
                </c:pt>
                <c:pt idx="156">
                  <c:v>183.31299999999999</c:v>
                </c:pt>
                <c:pt idx="157">
                  <c:v>187.73599999999999</c:v>
                </c:pt>
                <c:pt idx="158">
                  <c:v>186.27199999999999</c:v>
                </c:pt>
                <c:pt idx="159">
                  <c:v>179.16300000000001</c:v>
                </c:pt>
                <c:pt idx="160">
                  <c:v>178.084</c:v>
                </c:pt>
                <c:pt idx="161">
                  <c:v>178.15600000000001</c:v>
                </c:pt>
                <c:pt idx="162">
                  <c:v>178.75200000000001</c:v>
                </c:pt>
                <c:pt idx="163">
                  <c:v>179.27099999999999</c:v>
                </c:pt>
                <c:pt idx="164">
                  <c:v>175.422</c:v>
                </c:pt>
                <c:pt idx="165">
                  <c:v>176.65199999999999</c:v>
                </c:pt>
                <c:pt idx="166">
                  <c:v>169.38</c:v>
                </c:pt>
                <c:pt idx="167">
                  <c:v>162.80500000000001</c:v>
                </c:pt>
                <c:pt idx="168">
                  <c:v>156.893</c:v>
                </c:pt>
                <c:pt idx="169">
                  <c:v>154.59700000000001</c:v>
                </c:pt>
                <c:pt idx="170">
                  <c:v>160.1</c:v>
                </c:pt>
                <c:pt idx="171">
                  <c:v>172.631</c:v>
                </c:pt>
                <c:pt idx="172">
                  <c:v>172.53899999999999</c:v>
                </c:pt>
                <c:pt idx="173">
                  <c:v>168.899</c:v>
                </c:pt>
                <c:pt idx="174">
                  <c:v>164.14699999999999</c:v>
                </c:pt>
                <c:pt idx="175">
                  <c:v>156.89699999999999</c:v>
                </c:pt>
                <c:pt idx="176">
                  <c:v>159.416</c:v>
                </c:pt>
                <c:pt idx="177">
                  <c:v>164.06399999999999</c:v>
                </c:pt>
                <c:pt idx="178">
                  <c:v>168.95</c:v>
                </c:pt>
                <c:pt idx="179">
                  <c:v>169.86799999999999</c:v>
                </c:pt>
                <c:pt idx="180">
                  <c:v>175.87299999999999</c:v>
                </c:pt>
                <c:pt idx="181">
                  <c:v>181.43899999999999</c:v>
                </c:pt>
                <c:pt idx="182">
                  <c:v>182.10599999999999</c:v>
                </c:pt>
                <c:pt idx="183">
                  <c:v>189.37</c:v>
                </c:pt>
                <c:pt idx="184">
                  <c:v>193.249</c:v>
                </c:pt>
                <c:pt idx="185">
                  <c:v>198.613</c:v>
                </c:pt>
                <c:pt idx="186">
                  <c:v>200.99600000000001</c:v>
                </c:pt>
                <c:pt idx="187">
                  <c:v>206.19900000000001</c:v>
                </c:pt>
                <c:pt idx="188">
                  <c:v>211.18299999999999</c:v>
                </c:pt>
                <c:pt idx="189">
                  <c:v>208.77099999999999</c:v>
                </c:pt>
                <c:pt idx="190">
                  <c:v>201.78</c:v>
                </c:pt>
                <c:pt idx="191">
                  <c:v>198.77099999999999</c:v>
                </c:pt>
                <c:pt idx="192">
                  <c:v>201.16399999999999</c:v>
                </c:pt>
                <c:pt idx="193">
                  <c:v>191.90199999999999</c:v>
                </c:pt>
                <c:pt idx="194">
                  <c:v>183.31399999999999</c:v>
                </c:pt>
                <c:pt idx="195">
                  <c:v>188.685</c:v>
                </c:pt>
                <c:pt idx="196">
                  <c:v>189.726</c:v>
                </c:pt>
                <c:pt idx="197">
                  <c:v>192.453</c:v>
                </c:pt>
                <c:pt idx="198">
                  <c:v>201.47499999999999</c:v>
                </c:pt>
                <c:pt idx="199">
                  <c:v>196.94499999999999</c:v>
                </c:pt>
                <c:pt idx="200">
                  <c:v>197.839</c:v>
                </c:pt>
                <c:pt idx="201">
                  <c:v>195.62700000000001</c:v>
                </c:pt>
                <c:pt idx="202">
                  <c:v>205.31200000000001</c:v>
                </c:pt>
                <c:pt idx="203">
                  <c:v>203.72300000000001</c:v>
                </c:pt>
                <c:pt idx="204">
                  <c:v>189.994</c:v>
                </c:pt>
                <c:pt idx="205">
                  <c:v>181.57499999999999</c:v>
                </c:pt>
                <c:pt idx="206">
                  <c:v>179.76400000000001</c:v>
                </c:pt>
                <c:pt idx="207">
                  <c:v>176.815</c:v>
                </c:pt>
                <c:pt idx="208">
                  <c:v>213.477</c:v>
                </c:pt>
                <c:pt idx="209">
                  <c:v>207.10599999999999</c:v>
                </c:pt>
                <c:pt idx="210">
                  <c:v>197.03</c:v>
                </c:pt>
                <c:pt idx="211">
                  <c:v>189.65700000000001</c:v>
                </c:pt>
                <c:pt idx="212">
                  <c:v>185.02099999999999</c:v>
                </c:pt>
                <c:pt idx="213">
                  <c:v>192.529</c:v>
                </c:pt>
                <c:pt idx="214">
                  <c:v>194.85400000000001</c:v>
                </c:pt>
                <c:pt idx="215">
                  <c:v>189.55500000000001</c:v>
                </c:pt>
                <c:pt idx="216">
                  <c:v>188.221</c:v>
                </c:pt>
                <c:pt idx="217">
                  <c:v>190.59299999999999</c:v>
                </c:pt>
                <c:pt idx="218">
                  <c:v>190.83</c:v>
                </c:pt>
                <c:pt idx="219">
                  <c:v>188.489</c:v>
                </c:pt>
                <c:pt idx="220">
                  <c:v>191.41300000000001</c:v>
                </c:pt>
                <c:pt idx="221">
                  <c:v>190.614</c:v>
                </c:pt>
                <c:pt idx="222">
                  <c:v>187.054</c:v>
                </c:pt>
                <c:pt idx="223">
                  <c:v>199.38200000000001</c:v>
                </c:pt>
                <c:pt idx="224">
                  <c:v>211.27099999999999</c:v>
                </c:pt>
                <c:pt idx="225">
                  <c:v>222.24100000000001</c:v>
                </c:pt>
                <c:pt idx="226">
                  <c:v>234.06399999999999</c:v>
                </c:pt>
                <c:pt idx="227">
                  <c:v>237.31299999999999</c:v>
                </c:pt>
                <c:pt idx="228">
                  <c:v>215.12</c:v>
                </c:pt>
                <c:pt idx="229">
                  <c:v>209.36699999999999</c:v>
                </c:pt>
                <c:pt idx="230">
                  <c:v>197.37299999999999</c:v>
                </c:pt>
                <c:pt idx="231">
                  <c:v>205.755</c:v>
                </c:pt>
                <c:pt idx="232">
                  <c:v>206.73599999999999</c:v>
                </c:pt>
                <c:pt idx="233">
                  <c:v>221.19800000000001</c:v>
                </c:pt>
                <c:pt idx="234">
                  <c:v>233.98099999999999</c:v>
                </c:pt>
                <c:pt idx="235">
                  <c:v>249.53100000000001</c:v>
                </c:pt>
                <c:pt idx="236">
                  <c:v>230.72300000000001</c:v>
                </c:pt>
                <c:pt idx="237">
                  <c:v>204.114</c:v>
                </c:pt>
                <c:pt idx="238">
                  <c:v>205.75</c:v>
                </c:pt>
                <c:pt idx="239">
                  <c:v>207.89099999999999</c:v>
                </c:pt>
                <c:pt idx="240">
                  <c:v>184.08600000000001</c:v>
                </c:pt>
                <c:pt idx="241">
                  <c:v>182.43199999999999</c:v>
                </c:pt>
                <c:pt idx="242">
                  <c:v>178.19399999999999</c:v>
                </c:pt>
                <c:pt idx="243">
                  <c:v>203.58199999999999</c:v>
                </c:pt>
                <c:pt idx="244">
                  <c:v>222.28100000000001</c:v>
                </c:pt>
                <c:pt idx="245">
                  <c:v>228.62100000000001</c:v>
                </c:pt>
                <c:pt idx="246">
                  <c:v>227.399</c:v>
                </c:pt>
                <c:pt idx="247">
                  <c:v>234.53800000000001</c:v>
                </c:pt>
                <c:pt idx="248">
                  <c:v>216.92599999999999</c:v>
                </c:pt>
                <c:pt idx="249">
                  <c:v>198.84899999999999</c:v>
                </c:pt>
                <c:pt idx="250">
                  <c:v>198.964</c:v>
                </c:pt>
                <c:pt idx="251">
                  <c:v>197.54499999999999</c:v>
                </c:pt>
                <c:pt idx="252">
                  <c:v>197.12799999999999</c:v>
                </c:pt>
                <c:pt idx="253">
                  <c:v>208.98699999999999</c:v>
                </c:pt>
                <c:pt idx="254">
                  <c:v>218.48400000000001</c:v>
                </c:pt>
                <c:pt idx="255">
                  <c:v>209.04499999999999</c:v>
                </c:pt>
                <c:pt idx="256">
                  <c:v>191.631</c:v>
                </c:pt>
                <c:pt idx="257">
                  <c:v>189.51</c:v>
                </c:pt>
                <c:pt idx="258">
                  <c:v>197.98099999999999</c:v>
                </c:pt>
                <c:pt idx="259">
                  <c:v>202.43299999999999</c:v>
                </c:pt>
                <c:pt idx="260">
                  <c:v>200.56399999999999</c:v>
                </c:pt>
                <c:pt idx="261">
                  <c:v>219.37200000000001</c:v>
                </c:pt>
                <c:pt idx="262">
                  <c:v>226.93600000000001</c:v>
                </c:pt>
                <c:pt idx="263">
                  <c:v>231.601</c:v>
                </c:pt>
                <c:pt idx="264">
                  <c:v>228.88399999999999</c:v>
                </c:pt>
                <c:pt idx="265">
                  <c:v>218.322</c:v>
                </c:pt>
                <c:pt idx="266">
                  <c:v>207.934</c:v>
                </c:pt>
                <c:pt idx="267">
                  <c:v>200.74700000000001</c:v>
                </c:pt>
                <c:pt idx="268">
                  <c:v>207.928</c:v>
                </c:pt>
                <c:pt idx="269">
                  <c:v>231.565</c:v>
                </c:pt>
                <c:pt idx="270">
                  <c:v>254.43299999999999</c:v>
                </c:pt>
                <c:pt idx="271">
                  <c:v>255.00399999999999</c:v>
                </c:pt>
                <c:pt idx="272">
                  <c:v>253.61500000000001</c:v>
                </c:pt>
                <c:pt idx="273">
                  <c:v>257.23</c:v>
                </c:pt>
                <c:pt idx="274">
                  <c:v>239.352</c:v>
                </c:pt>
                <c:pt idx="275">
                  <c:v>256.666</c:v>
                </c:pt>
                <c:pt idx="276">
                  <c:v>270.03899999999999</c:v>
                </c:pt>
                <c:pt idx="277">
                  <c:v>270.63799999999998</c:v>
                </c:pt>
                <c:pt idx="278">
                  <c:v>278.04300000000001</c:v>
                </c:pt>
                <c:pt idx="279">
                  <c:v>297.87099999999998</c:v>
                </c:pt>
                <c:pt idx="280">
                  <c:v>321.33800000000002</c:v>
                </c:pt>
                <c:pt idx="281">
                  <c:v>315.01100000000002</c:v>
                </c:pt>
                <c:pt idx="282">
                  <c:v>306.07299999999998</c:v>
                </c:pt>
                <c:pt idx="283">
                  <c:v>312.08600000000001</c:v>
                </c:pt>
                <c:pt idx="284">
                  <c:v>303.96499999999997</c:v>
                </c:pt>
                <c:pt idx="285">
                  <c:v>316.26100000000002</c:v>
                </c:pt>
                <c:pt idx="286">
                  <c:v>312.041</c:v>
                </c:pt>
                <c:pt idx="287">
                  <c:v>314.01600000000002</c:v>
                </c:pt>
                <c:pt idx="288">
                  <c:v>287.79199999999997</c:v>
                </c:pt>
                <c:pt idx="289">
                  <c:v>268.29899999999998</c:v>
                </c:pt>
                <c:pt idx="290">
                  <c:v>257.99</c:v>
                </c:pt>
                <c:pt idx="291">
                  <c:v>251.809</c:v>
                </c:pt>
                <c:pt idx="292">
                  <c:v>250.90600000000001</c:v>
                </c:pt>
                <c:pt idx="293">
                  <c:v>264.27800000000002</c:v>
                </c:pt>
                <c:pt idx="294">
                  <c:v>274.476</c:v>
                </c:pt>
                <c:pt idx="295">
                  <c:v>277.51299999999998</c:v>
                </c:pt>
                <c:pt idx="296">
                  <c:v>262.61599999999999</c:v>
                </c:pt>
                <c:pt idx="297">
                  <c:v>274.935</c:v>
                </c:pt>
                <c:pt idx="298">
                  <c:v>262.26299999999998</c:v>
                </c:pt>
                <c:pt idx="299">
                  <c:v>247.18799999999999</c:v>
                </c:pt>
                <c:pt idx="300">
                  <c:v>228.06299999999999</c:v>
                </c:pt>
                <c:pt idx="301">
                  <c:v>221.108</c:v>
                </c:pt>
                <c:pt idx="302">
                  <c:v>218.77500000000001</c:v>
                </c:pt>
                <c:pt idx="303">
                  <c:v>231.202</c:v>
                </c:pt>
                <c:pt idx="304">
                  <c:v>233.464</c:v>
                </c:pt>
                <c:pt idx="305">
                  <c:v>237.47300000000001</c:v>
                </c:pt>
                <c:pt idx="306">
                  <c:v>229.37</c:v>
                </c:pt>
                <c:pt idx="307">
                  <c:v>222.416</c:v>
                </c:pt>
                <c:pt idx="308">
                  <c:v>223.99199999999999</c:v>
                </c:pt>
                <c:pt idx="309">
                  <c:v>227.95</c:v>
                </c:pt>
                <c:pt idx="310">
                  <c:v>225.96100000000001</c:v>
                </c:pt>
                <c:pt idx="311">
                  <c:v>216.923</c:v>
                </c:pt>
                <c:pt idx="312">
                  <c:v>221.78399999999999</c:v>
                </c:pt>
                <c:pt idx="313">
                  <c:v>230.80799999999999</c:v>
                </c:pt>
                <c:pt idx="314">
                  <c:v>251.303</c:v>
                </c:pt>
                <c:pt idx="315">
                  <c:v>264.99</c:v>
                </c:pt>
                <c:pt idx="316">
                  <c:v>268.72300000000001</c:v>
                </c:pt>
                <c:pt idx="317">
                  <c:v>268.32499999999999</c:v>
                </c:pt>
                <c:pt idx="318">
                  <c:v>253.15700000000001</c:v>
                </c:pt>
                <c:pt idx="319">
                  <c:v>250.41800000000001</c:v>
                </c:pt>
                <c:pt idx="320">
                  <c:v>243.61600000000001</c:v>
                </c:pt>
                <c:pt idx="321">
                  <c:v>246.11</c:v>
                </c:pt>
                <c:pt idx="322">
                  <c:v>243.53899999999999</c:v>
                </c:pt>
                <c:pt idx="323">
                  <c:v>265.70400000000001</c:v>
                </c:pt>
                <c:pt idx="324">
                  <c:v>273.03399999999999</c:v>
                </c:pt>
                <c:pt idx="325">
                  <c:v>277.77499999999998</c:v>
                </c:pt>
                <c:pt idx="326">
                  <c:v>287.01799999999997</c:v>
                </c:pt>
                <c:pt idx="327">
                  <c:v>298.90499999999997</c:v>
                </c:pt>
                <c:pt idx="328">
                  <c:v>285.245</c:v>
                </c:pt>
                <c:pt idx="329">
                  <c:v>283.745</c:v>
                </c:pt>
                <c:pt idx="330">
                  <c:v>267.613</c:v>
                </c:pt>
                <c:pt idx="331">
                  <c:v>242.92099999999999</c:v>
                </c:pt>
                <c:pt idx="332">
                  <c:v>252.81100000000001</c:v>
                </c:pt>
                <c:pt idx="333">
                  <c:v>261.80900000000003</c:v>
                </c:pt>
                <c:pt idx="334">
                  <c:v>251.465</c:v>
                </c:pt>
                <c:pt idx="335">
                  <c:v>265.37</c:v>
                </c:pt>
                <c:pt idx="336">
                  <c:v>279.73399999999998</c:v>
                </c:pt>
                <c:pt idx="337">
                  <c:v>298.25</c:v>
                </c:pt>
                <c:pt idx="338">
                  <c:v>304.60300000000001</c:v>
                </c:pt>
                <c:pt idx="339">
                  <c:v>300.31</c:v>
                </c:pt>
                <c:pt idx="340">
                  <c:v>296.447</c:v>
                </c:pt>
                <c:pt idx="341">
                  <c:v>290.33999999999997</c:v>
                </c:pt>
                <c:pt idx="342">
                  <c:v>291.91300000000001</c:v>
                </c:pt>
                <c:pt idx="343">
                  <c:v>293.565</c:v>
                </c:pt>
                <c:pt idx="344">
                  <c:v>291.10599999999999</c:v>
                </c:pt>
                <c:pt idx="345">
                  <c:v>292.69499999999999</c:v>
                </c:pt>
                <c:pt idx="346">
                  <c:v>308.697</c:v>
                </c:pt>
                <c:pt idx="347">
                  <c:v>329.20100000000002</c:v>
                </c:pt>
                <c:pt idx="348">
                  <c:v>350.654</c:v>
                </c:pt>
                <c:pt idx="349">
                  <c:v>345.28199999999998</c:v>
                </c:pt>
                <c:pt idx="350">
                  <c:v>336.21699999999998</c:v>
                </c:pt>
                <c:pt idx="351">
                  <c:v>333.74799999999999</c:v>
                </c:pt>
                <c:pt idx="352">
                  <c:v>336.00099999999998</c:v>
                </c:pt>
                <c:pt idx="353">
                  <c:v>342.52699999999999</c:v>
                </c:pt>
                <c:pt idx="354">
                  <c:v>325.49200000000002</c:v>
                </c:pt>
                <c:pt idx="355">
                  <c:v>321.72899999999998</c:v>
                </c:pt>
                <c:pt idx="356">
                  <c:v>328.81400000000002</c:v>
                </c:pt>
                <c:pt idx="357">
                  <c:v>351.18599999999998</c:v>
                </c:pt>
                <c:pt idx="358">
                  <c:v>348.56799999999998</c:v>
                </c:pt>
                <c:pt idx="359">
                  <c:v>327.43400000000003</c:v>
                </c:pt>
                <c:pt idx="360">
                  <c:v>302.99799999999999</c:v>
                </c:pt>
                <c:pt idx="361">
                  <c:v>303.815</c:v>
                </c:pt>
                <c:pt idx="362">
                  <c:v>310.95800000000003</c:v>
                </c:pt>
                <c:pt idx="363">
                  <c:v>308.01799999999997</c:v>
                </c:pt>
                <c:pt idx="364">
                  <c:v>303.5</c:v>
                </c:pt>
                <c:pt idx="365">
                  <c:v>324.137</c:v>
                </c:pt>
                <c:pt idx="366">
                  <c:v>323.488</c:v>
                </c:pt>
                <c:pt idx="367">
                  <c:v>316.98099999999999</c:v>
                </c:pt>
                <c:pt idx="368">
                  <c:v>310.83499999999998</c:v>
                </c:pt>
                <c:pt idx="369">
                  <c:v>316.67899999999997</c:v>
                </c:pt>
                <c:pt idx="370">
                  <c:v>314.86</c:v>
                </c:pt>
                <c:pt idx="371">
                  <c:v>310.90300000000002</c:v>
                </c:pt>
                <c:pt idx="372">
                  <c:v>301.00099999999998</c:v>
                </c:pt>
                <c:pt idx="373">
                  <c:v>307.88400000000001</c:v>
                </c:pt>
                <c:pt idx="374">
                  <c:v>328.03199999999998</c:v>
                </c:pt>
                <c:pt idx="375">
                  <c:v>327.32499999999999</c:v>
                </c:pt>
                <c:pt idx="376">
                  <c:v>345.27499999999998</c:v>
                </c:pt>
                <c:pt idx="377">
                  <c:v>345.32600000000002</c:v>
                </c:pt>
                <c:pt idx="378">
                  <c:v>321.27999999999997</c:v>
                </c:pt>
                <c:pt idx="379">
                  <c:v>331.971</c:v>
                </c:pt>
                <c:pt idx="380">
                  <c:v>328.87900000000002</c:v>
                </c:pt>
                <c:pt idx="381">
                  <c:v>385.05900000000003</c:v>
                </c:pt>
                <c:pt idx="382">
                  <c:v>406.70400000000001</c:v>
                </c:pt>
                <c:pt idx="383">
                  <c:v>415.49900000000002</c:v>
                </c:pt>
                <c:pt idx="384">
                  <c:v>416.27100000000002</c:v>
                </c:pt>
                <c:pt idx="385">
                  <c:v>394.83100000000002</c:v>
                </c:pt>
                <c:pt idx="386">
                  <c:v>380.81700000000001</c:v>
                </c:pt>
                <c:pt idx="387">
                  <c:v>376.29300000000001</c:v>
                </c:pt>
                <c:pt idx="388">
                  <c:v>376.77800000000002</c:v>
                </c:pt>
                <c:pt idx="389">
                  <c:v>372.899</c:v>
                </c:pt>
                <c:pt idx="390">
                  <c:v>375.62200000000001</c:v>
                </c:pt>
                <c:pt idx="391">
                  <c:v>366.62799999999999</c:v>
                </c:pt>
                <c:pt idx="392">
                  <c:v>362.72699999999998</c:v>
                </c:pt>
                <c:pt idx="393">
                  <c:v>360.08800000000002</c:v>
                </c:pt>
                <c:pt idx="394">
                  <c:v>353.46300000000002</c:v>
                </c:pt>
                <c:pt idx="395">
                  <c:v>352.084</c:v>
                </c:pt>
                <c:pt idx="396">
                  <c:v>353.84699999999998</c:v>
                </c:pt>
                <c:pt idx="397">
                  <c:v>376.43700000000001</c:v>
                </c:pt>
                <c:pt idx="398">
                  <c:v>407.11099999999999</c:v>
                </c:pt>
                <c:pt idx="399">
                  <c:v>412.40699999999998</c:v>
                </c:pt>
                <c:pt idx="400">
                  <c:v>408.077</c:v>
                </c:pt>
                <c:pt idx="401">
                  <c:v>410.87799999999999</c:v>
                </c:pt>
                <c:pt idx="402">
                  <c:v>400.82</c:v>
                </c:pt>
                <c:pt idx="403">
                  <c:v>387.375</c:v>
                </c:pt>
                <c:pt idx="404">
                  <c:v>368.26299999999998</c:v>
                </c:pt>
                <c:pt idx="405">
                  <c:v>389.89</c:v>
                </c:pt>
                <c:pt idx="406">
                  <c:v>377.29500000000002</c:v>
                </c:pt>
                <c:pt idx="407">
                  <c:v>368.74599999999998</c:v>
                </c:pt>
                <c:pt idx="408">
                  <c:v>357.69499999999999</c:v>
                </c:pt>
                <c:pt idx="409">
                  <c:v>352.87599999999998</c:v>
                </c:pt>
                <c:pt idx="410">
                  <c:v>361.03100000000001</c:v>
                </c:pt>
                <c:pt idx="411">
                  <c:v>359.97500000000002</c:v>
                </c:pt>
                <c:pt idx="412">
                  <c:v>360.30200000000002</c:v>
                </c:pt>
                <c:pt idx="413">
                  <c:v>377.18099999999998</c:v>
                </c:pt>
                <c:pt idx="414">
                  <c:v>350.07600000000002</c:v>
                </c:pt>
                <c:pt idx="415">
                  <c:v>340.452</c:v>
                </c:pt>
                <c:pt idx="416">
                  <c:v>337.50099999999998</c:v>
                </c:pt>
                <c:pt idx="417">
                  <c:v>324.94499999999999</c:v>
                </c:pt>
                <c:pt idx="418">
                  <c:v>319.75200000000001</c:v>
                </c:pt>
                <c:pt idx="419">
                  <c:v>318.76</c:v>
                </c:pt>
                <c:pt idx="420">
                  <c:v>291.04199999999997</c:v>
                </c:pt>
                <c:pt idx="421">
                  <c:v>275.54000000000002</c:v>
                </c:pt>
                <c:pt idx="422">
                  <c:v>277.24</c:v>
                </c:pt>
                <c:pt idx="423">
                  <c:v>283.77199999999999</c:v>
                </c:pt>
                <c:pt idx="424">
                  <c:v>282.21600000000001</c:v>
                </c:pt>
                <c:pt idx="425">
                  <c:v>280.67899999999997</c:v>
                </c:pt>
                <c:pt idx="426">
                  <c:v>284.87099999999998</c:v>
                </c:pt>
                <c:pt idx="427">
                  <c:v>297.25299999999999</c:v>
                </c:pt>
                <c:pt idx="428">
                  <c:v>298.97899999999998</c:v>
                </c:pt>
                <c:pt idx="429">
                  <c:v>306.892</c:v>
                </c:pt>
                <c:pt idx="430">
                  <c:v>338.30799999999999</c:v>
                </c:pt>
                <c:pt idx="431">
                  <c:v>321.38299999999998</c:v>
                </c:pt>
                <c:pt idx="432">
                  <c:v>316.81700000000001</c:v>
                </c:pt>
                <c:pt idx="433">
                  <c:v>298.48599999999999</c:v>
                </c:pt>
                <c:pt idx="434">
                  <c:v>291.02999999999997</c:v>
                </c:pt>
                <c:pt idx="435">
                  <c:v>295.18900000000002</c:v>
                </c:pt>
                <c:pt idx="436">
                  <c:v>279.27999999999997</c:v>
                </c:pt>
                <c:pt idx="437">
                  <c:v>274.59399999999999</c:v>
                </c:pt>
                <c:pt idx="438">
                  <c:v>276.245</c:v>
                </c:pt>
                <c:pt idx="439">
                  <c:v>271.41800000000001</c:v>
                </c:pt>
                <c:pt idx="440">
                  <c:v>268.04599999999999</c:v>
                </c:pt>
                <c:pt idx="441">
                  <c:v>267.85500000000002</c:v>
                </c:pt>
                <c:pt idx="442">
                  <c:v>252.92099999999999</c:v>
                </c:pt>
                <c:pt idx="443">
                  <c:v>253.04499999999999</c:v>
                </c:pt>
                <c:pt idx="444">
                  <c:v>249.21299999999999</c:v>
                </c:pt>
                <c:pt idx="445">
                  <c:v>243.154</c:v>
                </c:pt>
                <c:pt idx="446">
                  <c:v>239.76499999999999</c:v>
                </c:pt>
                <c:pt idx="447">
                  <c:v>238.7</c:v>
                </c:pt>
                <c:pt idx="448">
                  <c:v>242.316</c:v>
                </c:pt>
                <c:pt idx="449">
                  <c:v>238.23699999999999</c:v>
                </c:pt>
                <c:pt idx="450">
                  <c:v>241.33199999999999</c:v>
                </c:pt>
                <c:pt idx="451">
                  <c:v>234.52199999999999</c:v>
                </c:pt>
                <c:pt idx="452">
                  <c:v>236.59100000000001</c:v>
                </c:pt>
                <c:pt idx="453">
                  <c:v>237.42</c:v>
                </c:pt>
                <c:pt idx="454">
                  <c:v>227.398</c:v>
                </c:pt>
                <c:pt idx="455">
                  <c:v>221.85300000000001</c:v>
                </c:pt>
                <c:pt idx="456">
                  <c:v>220.78700000000001</c:v>
                </c:pt>
                <c:pt idx="457">
                  <c:v>219.953</c:v>
                </c:pt>
                <c:pt idx="458">
                  <c:v>218.07400000000001</c:v>
                </c:pt>
                <c:pt idx="459">
                  <c:v>218.49199999999999</c:v>
                </c:pt>
                <c:pt idx="460">
                  <c:v>220.44300000000001</c:v>
                </c:pt>
                <c:pt idx="461">
                  <c:v>224.13</c:v>
                </c:pt>
                <c:pt idx="462">
                  <c:v>224.25299999999999</c:v>
                </c:pt>
                <c:pt idx="463">
                  <c:v>222.01900000000001</c:v>
                </c:pt>
                <c:pt idx="464">
                  <c:v>226.82599999999999</c:v>
                </c:pt>
                <c:pt idx="465">
                  <c:v>243.251</c:v>
                </c:pt>
                <c:pt idx="466">
                  <c:v>261.779</c:v>
                </c:pt>
                <c:pt idx="467">
                  <c:v>263.351</c:v>
                </c:pt>
                <c:pt idx="468">
                  <c:v>264.45699999999999</c:v>
                </c:pt>
                <c:pt idx="469">
                  <c:v>266.19900000000001</c:v>
                </c:pt>
                <c:pt idx="470">
                  <c:v>263.95999999999998</c:v>
                </c:pt>
                <c:pt idx="471">
                  <c:v>258.52699999999999</c:v>
                </c:pt>
                <c:pt idx="472">
                  <c:v>253.79900000000001</c:v>
                </c:pt>
                <c:pt idx="473">
                  <c:v>254.13900000000001</c:v>
                </c:pt>
                <c:pt idx="474">
                  <c:v>254.714</c:v>
                </c:pt>
                <c:pt idx="475">
                  <c:v>255.79400000000001</c:v>
                </c:pt>
                <c:pt idx="476">
                  <c:v>256.24</c:v>
                </c:pt>
                <c:pt idx="477">
                  <c:v>253.04400000000001</c:v>
                </c:pt>
                <c:pt idx="478">
                  <c:v>255.904</c:v>
                </c:pt>
                <c:pt idx="479">
                  <c:v>266.012</c:v>
                </c:pt>
                <c:pt idx="480">
                  <c:v>265.858</c:v>
                </c:pt>
                <c:pt idx="481">
                  <c:v>264.56799999999998</c:v>
                </c:pt>
                <c:pt idx="482">
                  <c:v>264.25799999999998</c:v>
                </c:pt>
                <c:pt idx="483">
                  <c:v>257.48599999999999</c:v>
                </c:pt>
                <c:pt idx="484">
                  <c:v>257.964</c:v>
                </c:pt>
                <c:pt idx="485">
                  <c:v>251.90199999999999</c:v>
                </c:pt>
                <c:pt idx="486">
                  <c:v>244.18299999999999</c:v>
                </c:pt>
                <c:pt idx="487">
                  <c:v>241.87899999999999</c:v>
                </c:pt>
                <c:pt idx="488">
                  <c:v>239.065</c:v>
                </c:pt>
                <c:pt idx="489">
                  <c:v>241.21899999999999</c:v>
                </c:pt>
                <c:pt idx="490">
                  <c:v>239.88</c:v>
                </c:pt>
                <c:pt idx="491">
                  <c:v>235.94900000000001</c:v>
                </c:pt>
                <c:pt idx="492">
                  <c:v>228.17599999999999</c:v>
                </c:pt>
                <c:pt idx="493">
                  <c:v>229.29400000000001</c:v>
                </c:pt>
                <c:pt idx="494">
                  <c:v>233.57</c:v>
                </c:pt>
                <c:pt idx="495">
                  <c:v>227.94800000000001</c:v>
                </c:pt>
                <c:pt idx="496">
                  <c:v>224.55099999999999</c:v>
                </c:pt>
                <c:pt idx="497">
                  <c:v>247.577</c:v>
                </c:pt>
                <c:pt idx="498">
                  <c:v>249.77799999999999</c:v>
                </c:pt>
                <c:pt idx="499">
                  <c:v>253.29</c:v>
                </c:pt>
                <c:pt idx="500">
                  <c:v>253.416</c:v>
                </c:pt>
                <c:pt idx="501">
                  <c:v>249.488</c:v>
                </c:pt>
                <c:pt idx="502">
                  <c:v>247.91800000000001</c:v>
                </c:pt>
                <c:pt idx="503">
                  <c:v>248.214</c:v>
                </c:pt>
                <c:pt idx="504">
                  <c:v>245.976</c:v>
                </c:pt>
                <c:pt idx="505">
                  <c:v>246.84100000000001</c:v>
                </c:pt>
                <c:pt idx="506">
                  <c:v>247.05199999999999</c:v>
                </c:pt>
                <c:pt idx="507">
                  <c:v>250.929</c:v>
                </c:pt>
                <c:pt idx="508">
                  <c:v>236.27799999999999</c:v>
                </c:pt>
                <c:pt idx="509" formatCode="General">
                  <c:v>239.541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E4-42E6-BC11-D9CBEE6C9383}"/>
            </c:ext>
          </c:extLst>
        </c:ser>
        <c:ser>
          <c:idx val="8"/>
          <c:order val="8"/>
          <c:tx>
            <c:strRef>
              <c:f>'directH (tkr)'!$B$40</c:f>
              <c:strCache>
                <c:ptCount val="1"/>
                <c:pt idx="0">
                  <c:v>VW 3 3/4 PERP nc-21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(tkr)'!$F$40:$SU$40</c:f>
              <c:numCache>
                <c:formatCode>0</c:formatCode>
                <c:ptCount val="510"/>
                <c:pt idx="0">
                  <c:v>215.30099999999999</c:v>
                </c:pt>
                <c:pt idx="1">
                  <c:v>213.20400000000001</c:v>
                </c:pt>
                <c:pt idx="2">
                  <c:v>226.411</c:v>
                </c:pt>
                <c:pt idx="3">
                  <c:v>226.06700000000001</c:v>
                </c:pt>
                <c:pt idx="4">
                  <c:v>247.73400000000001</c:v>
                </c:pt>
                <c:pt idx="5">
                  <c:v>258.58300000000003</c:v>
                </c:pt>
                <c:pt idx="6">
                  <c:v>275.79899999999998</c:v>
                </c:pt>
                <c:pt idx="7">
                  <c:v>275.93099999999998</c:v>
                </c:pt>
                <c:pt idx="8">
                  <c:v>274.08100000000002</c:v>
                </c:pt>
                <c:pt idx="9">
                  <c:v>272.387</c:v>
                </c:pt>
                <c:pt idx="10">
                  <c:v>258.73</c:v>
                </c:pt>
                <c:pt idx="11">
                  <c:v>276</c:v>
                </c:pt>
                <c:pt idx="12">
                  <c:v>250.03</c:v>
                </c:pt>
                <c:pt idx="13">
                  <c:v>244.75399999999999</c:v>
                </c:pt>
                <c:pt idx="14">
                  <c:v>228.03100000000001</c:v>
                </c:pt>
                <c:pt idx="15">
                  <c:v>217.30500000000001</c:v>
                </c:pt>
                <c:pt idx="16">
                  <c:v>239.792</c:v>
                </c:pt>
                <c:pt idx="17">
                  <c:v>236.851</c:v>
                </c:pt>
                <c:pt idx="18">
                  <c:v>258.44200000000001</c:v>
                </c:pt>
                <c:pt idx="19">
                  <c:v>226.79599999999999</c:v>
                </c:pt>
                <c:pt idx="20">
                  <c:v>321.06700000000001</c:v>
                </c:pt>
                <c:pt idx="21">
                  <c:v>210.542</c:v>
                </c:pt>
                <c:pt idx="22">
                  <c:v>233.041</c:v>
                </c:pt>
                <c:pt idx="23">
                  <c:v>334.70299999999997</c:v>
                </c:pt>
                <c:pt idx="24">
                  <c:v>392.30599999999998</c:v>
                </c:pt>
                <c:pt idx="25">
                  <c:v>467.58300000000003</c:v>
                </c:pt>
                <c:pt idx="26">
                  <c:v>471.428</c:v>
                </c:pt>
                <c:pt idx="27">
                  <c:v>465.40800000000002</c:v>
                </c:pt>
                <c:pt idx="28">
                  <c:v>448.46199999999999</c:v>
                </c:pt>
                <c:pt idx="29">
                  <c:v>436.13799999999998</c:v>
                </c:pt>
                <c:pt idx="30">
                  <c:v>457.30399999999997</c:v>
                </c:pt>
                <c:pt idx="31">
                  <c:v>523.58100000000002</c:v>
                </c:pt>
                <c:pt idx="32">
                  <c:v>513.52300000000002</c:v>
                </c:pt>
                <c:pt idx="33">
                  <c:v>513.57299999999998</c:v>
                </c:pt>
                <c:pt idx="34">
                  <c:v>527.91999999999996</c:v>
                </c:pt>
                <c:pt idx="35">
                  <c:v>562.25800000000004</c:v>
                </c:pt>
                <c:pt idx="36">
                  <c:v>611.84699999999998</c:v>
                </c:pt>
                <c:pt idx="37">
                  <c:v>648.86900000000003</c:v>
                </c:pt>
                <c:pt idx="38">
                  <c:v>642.779</c:v>
                </c:pt>
                <c:pt idx="39">
                  <c:v>618.74699999999996</c:v>
                </c:pt>
                <c:pt idx="40">
                  <c:v>584.02099999999996</c:v>
                </c:pt>
                <c:pt idx="41">
                  <c:v>585.20299999999997</c:v>
                </c:pt>
                <c:pt idx="42">
                  <c:v>627.26099999999997</c:v>
                </c:pt>
                <c:pt idx="43">
                  <c:v>604.745</c:v>
                </c:pt>
                <c:pt idx="44">
                  <c:v>609.572</c:v>
                </c:pt>
                <c:pt idx="45">
                  <c:v>624.65300000000002</c:v>
                </c:pt>
                <c:pt idx="46">
                  <c:v>631.66300000000001</c:v>
                </c:pt>
                <c:pt idx="47">
                  <c:v>539.25699999999995</c:v>
                </c:pt>
                <c:pt idx="48">
                  <c:v>510.06400000000002</c:v>
                </c:pt>
                <c:pt idx="49">
                  <c:v>457.79500000000002</c:v>
                </c:pt>
                <c:pt idx="50">
                  <c:v>435.05399999999997</c:v>
                </c:pt>
                <c:pt idx="51">
                  <c:v>486.17099999999999</c:v>
                </c:pt>
                <c:pt idx="52">
                  <c:v>533.67999999999995</c:v>
                </c:pt>
                <c:pt idx="53">
                  <c:v>627.76099999999997</c:v>
                </c:pt>
                <c:pt idx="54">
                  <c:v>629.49</c:v>
                </c:pt>
                <c:pt idx="55">
                  <c:v>580.327</c:v>
                </c:pt>
                <c:pt idx="56">
                  <c:v>503.46199999999999</c:v>
                </c:pt>
                <c:pt idx="57">
                  <c:v>479.14800000000002</c:v>
                </c:pt>
                <c:pt idx="58">
                  <c:v>391.19200000000001</c:v>
                </c:pt>
                <c:pt idx="59">
                  <c:v>336.38799999999998</c:v>
                </c:pt>
                <c:pt idx="60">
                  <c:v>464.01499999999999</c:v>
                </c:pt>
                <c:pt idx="61">
                  <c:v>647.21900000000005</c:v>
                </c:pt>
                <c:pt idx="62">
                  <c:v>716.54700000000003</c:v>
                </c:pt>
                <c:pt idx="63">
                  <c:v>804.66300000000001</c:v>
                </c:pt>
                <c:pt idx="64">
                  <c:v>814.322</c:v>
                </c:pt>
                <c:pt idx="65">
                  <c:v>783.08900000000006</c:v>
                </c:pt>
                <c:pt idx="66">
                  <c:v>753.06500000000005</c:v>
                </c:pt>
                <c:pt idx="67">
                  <c:v>723.41099999999994</c:v>
                </c:pt>
                <c:pt idx="68">
                  <c:v>738.822</c:v>
                </c:pt>
                <c:pt idx="69">
                  <c:v>563.13499999999999</c:v>
                </c:pt>
                <c:pt idx="70">
                  <c:v>510.83</c:v>
                </c:pt>
                <c:pt idx="71">
                  <c:v>483.03500000000003</c:v>
                </c:pt>
                <c:pt idx="72">
                  <c:v>727.94200000000001</c:v>
                </c:pt>
                <c:pt idx="73">
                  <c:v>757.35299999999995</c:v>
                </c:pt>
                <c:pt idx="74">
                  <c:v>677.63499999999999</c:v>
                </c:pt>
                <c:pt idx="75">
                  <c:v>855.64099999999996</c:v>
                </c:pt>
                <c:pt idx="76">
                  <c:v>860.31600000000003</c:v>
                </c:pt>
                <c:pt idx="77">
                  <c:v>642.22400000000005</c:v>
                </c:pt>
                <c:pt idx="78">
                  <c:v>491.702</c:v>
                </c:pt>
                <c:pt idx="79">
                  <c:v>396.83300000000003</c:v>
                </c:pt>
                <c:pt idx="80">
                  <c:v>388.34699999999998</c:v>
                </c:pt>
                <c:pt idx="81">
                  <c:v>234.21899999999999</c:v>
                </c:pt>
                <c:pt idx="82">
                  <c:v>221.67099999999999</c:v>
                </c:pt>
                <c:pt idx="83">
                  <c:v>230.44800000000001</c:v>
                </c:pt>
                <c:pt idx="84">
                  <c:v>136.92099999999999</c:v>
                </c:pt>
                <c:pt idx="85">
                  <c:v>109.85</c:v>
                </c:pt>
                <c:pt idx="86">
                  <c:v>91.311999999999998</c:v>
                </c:pt>
                <c:pt idx="87">
                  <c:v>98.301000000000002</c:v>
                </c:pt>
                <c:pt idx="88">
                  <c:v>152.06899999999999</c:v>
                </c:pt>
                <c:pt idx="89">
                  <c:v>163.21299999999999</c:v>
                </c:pt>
                <c:pt idx="90">
                  <c:v>97.269000000000005</c:v>
                </c:pt>
                <c:pt idx="91">
                  <c:v>86.843000000000004</c:v>
                </c:pt>
                <c:pt idx="92">
                  <c:v>81.850999999999999</c:v>
                </c:pt>
                <c:pt idx="93">
                  <c:v>70.028000000000006</c:v>
                </c:pt>
                <c:pt idx="94">
                  <c:v>64.052999999999997</c:v>
                </c:pt>
                <c:pt idx="95">
                  <c:v>67.19</c:v>
                </c:pt>
                <c:pt idx="96">
                  <c:v>65.998999999999995</c:v>
                </c:pt>
                <c:pt idx="97">
                  <c:v>69.111999999999995</c:v>
                </c:pt>
                <c:pt idx="98">
                  <c:v>69.36</c:v>
                </c:pt>
                <c:pt idx="99">
                  <c:v>70.231999999999999</c:v>
                </c:pt>
                <c:pt idx="100">
                  <c:v>70.116</c:v>
                </c:pt>
                <c:pt idx="101">
                  <c:v>70.460999999999999</c:v>
                </c:pt>
                <c:pt idx="102">
                  <c:v>70.873000000000005</c:v>
                </c:pt>
                <c:pt idx="103">
                  <c:v>73.63</c:v>
                </c:pt>
                <c:pt idx="104">
                  <c:v>70.649000000000001</c:v>
                </c:pt>
                <c:pt idx="105">
                  <c:v>68.566000000000003</c:v>
                </c:pt>
                <c:pt idx="106">
                  <c:v>71.555000000000007</c:v>
                </c:pt>
                <c:pt idx="107">
                  <c:v>75.685000000000002</c:v>
                </c:pt>
                <c:pt idx="108">
                  <c:v>85.635999999999996</c:v>
                </c:pt>
                <c:pt idx="109">
                  <c:v>83.853999999999999</c:v>
                </c:pt>
                <c:pt idx="110">
                  <c:v>85.664000000000001</c:v>
                </c:pt>
                <c:pt idx="111">
                  <c:v>80.17</c:v>
                </c:pt>
                <c:pt idx="112">
                  <c:v>85.593000000000004</c:v>
                </c:pt>
                <c:pt idx="113">
                  <c:v>86.114999999999995</c:v>
                </c:pt>
                <c:pt idx="114">
                  <c:v>74.224000000000004</c:v>
                </c:pt>
                <c:pt idx="115">
                  <c:v>72.774000000000001</c:v>
                </c:pt>
                <c:pt idx="116">
                  <c:v>70.498000000000005</c:v>
                </c:pt>
                <c:pt idx="117">
                  <c:v>70.11</c:v>
                </c:pt>
                <c:pt idx="118">
                  <c:v>70.486999999999995</c:v>
                </c:pt>
                <c:pt idx="119">
                  <c:v>72.058999999999997</c:v>
                </c:pt>
                <c:pt idx="120">
                  <c:v>77.447999999999993</c:v>
                </c:pt>
                <c:pt idx="121">
                  <c:v>82.650999999999996</c:v>
                </c:pt>
                <c:pt idx="122">
                  <c:v>80.869</c:v>
                </c:pt>
                <c:pt idx="123">
                  <c:v>80.647999999999996</c:v>
                </c:pt>
                <c:pt idx="124">
                  <c:v>82.167000000000002</c:v>
                </c:pt>
                <c:pt idx="125">
                  <c:v>84.46</c:v>
                </c:pt>
                <c:pt idx="126">
                  <c:v>85.807000000000002</c:v>
                </c:pt>
                <c:pt idx="127">
                  <c:v>81.644000000000005</c:v>
                </c:pt>
                <c:pt idx="128">
                  <c:v>79.138000000000005</c:v>
                </c:pt>
                <c:pt idx="129">
                  <c:v>73.245000000000005</c:v>
                </c:pt>
                <c:pt idx="130">
                  <c:v>69.08</c:v>
                </c:pt>
                <c:pt idx="131">
                  <c:v>71.655000000000001</c:v>
                </c:pt>
                <c:pt idx="132">
                  <c:v>72.391000000000005</c:v>
                </c:pt>
                <c:pt idx="133">
                  <c:v>74.659000000000006</c:v>
                </c:pt>
                <c:pt idx="134">
                  <c:v>74.06</c:v>
                </c:pt>
                <c:pt idx="135">
                  <c:v>76.477000000000004</c:v>
                </c:pt>
                <c:pt idx="136">
                  <c:v>77.396000000000001</c:v>
                </c:pt>
                <c:pt idx="137">
                  <c:v>78.114000000000004</c:v>
                </c:pt>
                <c:pt idx="138">
                  <c:v>80.855999999999995</c:v>
                </c:pt>
                <c:pt idx="139">
                  <c:v>81.997</c:v>
                </c:pt>
                <c:pt idx="140">
                  <c:v>81.451999999999998</c:v>
                </c:pt>
                <c:pt idx="141">
                  <c:v>82.015000000000001</c:v>
                </c:pt>
                <c:pt idx="142">
                  <c:v>84.045000000000002</c:v>
                </c:pt>
                <c:pt idx="143">
                  <c:v>83.12</c:v>
                </c:pt>
                <c:pt idx="144">
                  <c:v>82.135000000000005</c:v>
                </c:pt>
                <c:pt idx="145">
                  <c:v>82.134</c:v>
                </c:pt>
                <c:pt idx="146">
                  <c:v>85.906999999999996</c:v>
                </c:pt>
                <c:pt idx="147">
                  <c:v>93.241</c:v>
                </c:pt>
                <c:pt idx="148">
                  <c:v>100.96599999999999</c:v>
                </c:pt>
                <c:pt idx="149">
                  <c:v>99.236999999999995</c:v>
                </c:pt>
                <c:pt idx="150">
                  <c:v>95.426000000000002</c:v>
                </c:pt>
                <c:pt idx="151">
                  <c:v>95.171999999999997</c:v>
                </c:pt>
                <c:pt idx="152">
                  <c:v>97.56</c:v>
                </c:pt>
                <c:pt idx="153">
                  <c:v>97.85</c:v>
                </c:pt>
                <c:pt idx="154">
                  <c:v>95.495999999999995</c:v>
                </c:pt>
                <c:pt idx="155">
                  <c:v>100.086</c:v>
                </c:pt>
                <c:pt idx="156">
                  <c:v>106.30200000000001</c:v>
                </c:pt>
                <c:pt idx="157">
                  <c:v>110.01300000000001</c:v>
                </c:pt>
                <c:pt idx="158">
                  <c:v>109.648</c:v>
                </c:pt>
                <c:pt idx="159">
                  <c:v>105.884</c:v>
                </c:pt>
                <c:pt idx="160">
                  <c:v>105.955</c:v>
                </c:pt>
                <c:pt idx="161">
                  <c:v>105.354</c:v>
                </c:pt>
                <c:pt idx="162">
                  <c:v>106.45099999999999</c:v>
                </c:pt>
                <c:pt idx="163">
                  <c:v>110.221</c:v>
                </c:pt>
                <c:pt idx="164">
                  <c:v>107.273</c:v>
                </c:pt>
                <c:pt idx="165">
                  <c:v>107.02500000000001</c:v>
                </c:pt>
                <c:pt idx="166">
                  <c:v>101.589</c:v>
                </c:pt>
                <c:pt idx="167">
                  <c:v>101.16</c:v>
                </c:pt>
                <c:pt idx="168">
                  <c:v>100.241</c:v>
                </c:pt>
                <c:pt idx="169">
                  <c:v>98.353999999999999</c:v>
                </c:pt>
                <c:pt idx="170">
                  <c:v>103.869</c:v>
                </c:pt>
                <c:pt idx="171">
                  <c:v>111</c:v>
                </c:pt>
                <c:pt idx="172">
                  <c:v>108.631</c:v>
                </c:pt>
                <c:pt idx="173">
                  <c:v>107.145</c:v>
                </c:pt>
                <c:pt idx="174">
                  <c:v>103.327</c:v>
                </c:pt>
                <c:pt idx="175">
                  <c:v>97.066000000000003</c:v>
                </c:pt>
                <c:pt idx="176">
                  <c:v>97.918000000000006</c:v>
                </c:pt>
                <c:pt idx="177">
                  <c:v>99.688999999999993</c:v>
                </c:pt>
                <c:pt idx="178">
                  <c:v>100.226</c:v>
                </c:pt>
                <c:pt idx="179">
                  <c:v>101.681</c:v>
                </c:pt>
                <c:pt idx="180">
                  <c:v>101.574</c:v>
                </c:pt>
                <c:pt idx="181">
                  <c:v>109.09099999999999</c:v>
                </c:pt>
                <c:pt idx="182">
                  <c:v>109.76</c:v>
                </c:pt>
                <c:pt idx="183">
                  <c:v>117.471</c:v>
                </c:pt>
                <c:pt idx="184">
                  <c:v>121.78400000000001</c:v>
                </c:pt>
                <c:pt idx="185">
                  <c:v>126.251</c:v>
                </c:pt>
                <c:pt idx="186">
                  <c:v>128.107</c:v>
                </c:pt>
                <c:pt idx="187">
                  <c:v>136.953</c:v>
                </c:pt>
                <c:pt idx="188">
                  <c:v>139.01400000000001</c:v>
                </c:pt>
                <c:pt idx="189">
                  <c:v>137.79</c:v>
                </c:pt>
                <c:pt idx="190">
                  <c:v>133.18899999999999</c:v>
                </c:pt>
                <c:pt idx="191">
                  <c:v>134.56800000000001</c:v>
                </c:pt>
                <c:pt idx="192">
                  <c:v>134.15700000000001</c:v>
                </c:pt>
                <c:pt idx="193">
                  <c:v>128.99700000000001</c:v>
                </c:pt>
                <c:pt idx="194">
                  <c:v>120.40600000000001</c:v>
                </c:pt>
                <c:pt idx="195">
                  <c:v>124.47499999999999</c:v>
                </c:pt>
                <c:pt idx="196">
                  <c:v>125.607</c:v>
                </c:pt>
                <c:pt idx="197">
                  <c:v>130.898</c:v>
                </c:pt>
                <c:pt idx="198">
                  <c:v>133.43299999999999</c:v>
                </c:pt>
                <c:pt idx="199">
                  <c:v>125.586</c:v>
                </c:pt>
                <c:pt idx="200">
                  <c:v>125.292</c:v>
                </c:pt>
                <c:pt idx="201">
                  <c:v>119.797</c:v>
                </c:pt>
                <c:pt idx="202">
                  <c:v>131.352</c:v>
                </c:pt>
                <c:pt idx="203">
                  <c:v>124.655</c:v>
                </c:pt>
                <c:pt idx="204">
                  <c:v>107.158</c:v>
                </c:pt>
                <c:pt idx="205">
                  <c:v>94.685000000000002</c:v>
                </c:pt>
                <c:pt idx="206">
                  <c:v>93.393000000000001</c:v>
                </c:pt>
                <c:pt idx="207">
                  <c:v>82.852999999999994</c:v>
                </c:pt>
                <c:pt idx="208">
                  <c:v>124.123</c:v>
                </c:pt>
                <c:pt idx="209">
                  <c:v>115.78</c:v>
                </c:pt>
                <c:pt idx="210">
                  <c:v>109.373</c:v>
                </c:pt>
                <c:pt idx="211">
                  <c:v>107.417</c:v>
                </c:pt>
                <c:pt idx="212">
                  <c:v>101.358</c:v>
                </c:pt>
                <c:pt idx="213">
                  <c:v>110.32299999999999</c:v>
                </c:pt>
                <c:pt idx="214">
                  <c:v>112.738</c:v>
                </c:pt>
                <c:pt idx="215">
                  <c:v>106.77200000000001</c:v>
                </c:pt>
                <c:pt idx="216">
                  <c:v>108.575</c:v>
                </c:pt>
                <c:pt idx="217">
                  <c:v>108.22</c:v>
                </c:pt>
                <c:pt idx="218">
                  <c:v>110.456</c:v>
                </c:pt>
                <c:pt idx="219">
                  <c:v>108.639</c:v>
                </c:pt>
                <c:pt idx="220">
                  <c:v>107.825</c:v>
                </c:pt>
                <c:pt idx="221">
                  <c:v>104.562</c:v>
                </c:pt>
                <c:pt idx="222">
                  <c:v>103.791</c:v>
                </c:pt>
                <c:pt idx="223">
                  <c:v>116.39</c:v>
                </c:pt>
                <c:pt idx="224">
                  <c:v>123.6</c:v>
                </c:pt>
                <c:pt idx="225">
                  <c:v>129.054</c:v>
                </c:pt>
                <c:pt idx="226">
                  <c:v>142.166</c:v>
                </c:pt>
                <c:pt idx="227">
                  <c:v>141.83099999999999</c:v>
                </c:pt>
                <c:pt idx="228">
                  <c:v>125.087</c:v>
                </c:pt>
                <c:pt idx="229">
                  <c:v>122.09099999999999</c:v>
                </c:pt>
                <c:pt idx="230">
                  <c:v>119.953</c:v>
                </c:pt>
                <c:pt idx="231">
                  <c:v>122.758</c:v>
                </c:pt>
                <c:pt idx="232">
                  <c:v>119.908</c:v>
                </c:pt>
                <c:pt idx="233">
                  <c:v>134.74299999999999</c:v>
                </c:pt>
                <c:pt idx="234">
                  <c:v>146.68899999999999</c:v>
                </c:pt>
                <c:pt idx="235">
                  <c:v>163.642</c:v>
                </c:pt>
                <c:pt idx="236">
                  <c:v>140.37700000000001</c:v>
                </c:pt>
                <c:pt idx="237">
                  <c:v>130.07499999999999</c:v>
                </c:pt>
                <c:pt idx="238">
                  <c:v>130.179</c:v>
                </c:pt>
                <c:pt idx="239">
                  <c:v>132.053</c:v>
                </c:pt>
                <c:pt idx="240">
                  <c:v>111.113</c:v>
                </c:pt>
                <c:pt idx="241">
                  <c:v>108.744</c:v>
                </c:pt>
                <c:pt idx="242">
                  <c:v>109.53700000000001</c:v>
                </c:pt>
                <c:pt idx="243">
                  <c:v>122.69</c:v>
                </c:pt>
                <c:pt idx="244">
                  <c:v>140.34899999999999</c:v>
                </c:pt>
                <c:pt idx="245">
                  <c:v>148.697</c:v>
                </c:pt>
                <c:pt idx="246">
                  <c:v>150.18100000000001</c:v>
                </c:pt>
                <c:pt idx="247">
                  <c:v>160.75</c:v>
                </c:pt>
                <c:pt idx="248">
                  <c:v>147.52600000000001</c:v>
                </c:pt>
                <c:pt idx="249">
                  <c:v>134.99299999999999</c:v>
                </c:pt>
                <c:pt idx="250">
                  <c:v>136.501</c:v>
                </c:pt>
                <c:pt idx="251">
                  <c:v>139.684</c:v>
                </c:pt>
                <c:pt idx="252">
                  <c:v>140.708</c:v>
                </c:pt>
                <c:pt idx="253">
                  <c:v>153.46600000000001</c:v>
                </c:pt>
                <c:pt idx="254">
                  <c:v>166.477</c:v>
                </c:pt>
                <c:pt idx="255">
                  <c:v>163.76599999999999</c:v>
                </c:pt>
                <c:pt idx="256">
                  <c:v>147.495</c:v>
                </c:pt>
                <c:pt idx="257">
                  <c:v>141.572</c:v>
                </c:pt>
                <c:pt idx="258">
                  <c:v>147.268</c:v>
                </c:pt>
                <c:pt idx="259">
                  <c:v>151.29599999999999</c:v>
                </c:pt>
                <c:pt idx="260">
                  <c:v>150.369</c:v>
                </c:pt>
                <c:pt idx="261">
                  <c:v>161.125</c:v>
                </c:pt>
                <c:pt idx="262">
                  <c:v>164.31</c:v>
                </c:pt>
                <c:pt idx="263">
                  <c:v>167.011</c:v>
                </c:pt>
                <c:pt idx="264">
                  <c:v>162.18199999999999</c:v>
                </c:pt>
                <c:pt idx="265">
                  <c:v>152.209</c:v>
                </c:pt>
                <c:pt idx="266">
                  <c:v>143.31299999999999</c:v>
                </c:pt>
                <c:pt idx="267">
                  <c:v>134.90799999999999</c:v>
                </c:pt>
                <c:pt idx="268">
                  <c:v>142.53899999999999</c:v>
                </c:pt>
                <c:pt idx="269">
                  <c:v>159.00800000000001</c:v>
                </c:pt>
                <c:pt idx="270">
                  <c:v>172.37200000000001</c:v>
                </c:pt>
                <c:pt idx="271">
                  <c:v>176.80500000000001</c:v>
                </c:pt>
                <c:pt idx="272">
                  <c:v>177.45099999999999</c:v>
                </c:pt>
                <c:pt idx="273">
                  <c:v>172.35400000000001</c:v>
                </c:pt>
                <c:pt idx="274">
                  <c:v>150.85599999999999</c:v>
                </c:pt>
                <c:pt idx="275">
                  <c:v>155.40199999999999</c:v>
                </c:pt>
                <c:pt idx="276">
                  <c:v>162.91499999999999</c:v>
                </c:pt>
                <c:pt idx="277">
                  <c:v>163.626</c:v>
                </c:pt>
                <c:pt idx="278">
                  <c:v>175.02799999999999</c:v>
                </c:pt>
                <c:pt idx="279">
                  <c:v>189.62299999999999</c:v>
                </c:pt>
                <c:pt idx="280">
                  <c:v>208.87899999999999</c:v>
                </c:pt>
                <c:pt idx="281">
                  <c:v>206.477</c:v>
                </c:pt>
                <c:pt idx="282">
                  <c:v>197.172</c:v>
                </c:pt>
                <c:pt idx="283">
                  <c:v>204.00399999999999</c:v>
                </c:pt>
                <c:pt idx="284">
                  <c:v>199.90299999999999</c:v>
                </c:pt>
                <c:pt idx="285">
                  <c:v>208.83699999999999</c:v>
                </c:pt>
                <c:pt idx="286">
                  <c:v>207.80099999999999</c:v>
                </c:pt>
                <c:pt idx="287">
                  <c:v>207.19499999999999</c:v>
                </c:pt>
                <c:pt idx="288">
                  <c:v>189.13499999999999</c:v>
                </c:pt>
                <c:pt idx="289">
                  <c:v>177.363</c:v>
                </c:pt>
                <c:pt idx="290">
                  <c:v>169.59299999999999</c:v>
                </c:pt>
                <c:pt idx="291">
                  <c:v>169.892</c:v>
                </c:pt>
                <c:pt idx="292">
                  <c:v>168.90600000000001</c:v>
                </c:pt>
                <c:pt idx="293">
                  <c:v>182.55</c:v>
                </c:pt>
                <c:pt idx="294">
                  <c:v>196.899</c:v>
                </c:pt>
                <c:pt idx="295">
                  <c:v>200.30600000000001</c:v>
                </c:pt>
                <c:pt idx="296">
                  <c:v>189.59899999999999</c:v>
                </c:pt>
                <c:pt idx="297">
                  <c:v>199.49600000000001</c:v>
                </c:pt>
                <c:pt idx="298">
                  <c:v>189.602</c:v>
                </c:pt>
                <c:pt idx="299">
                  <c:v>164.828</c:v>
                </c:pt>
                <c:pt idx="300">
                  <c:v>144.16</c:v>
                </c:pt>
                <c:pt idx="301">
                  <c:v>143.255</c:v>
                </c:pt>
                <c:pt idx="302">
                  <c:v>140.31299999999999</c:v>
                </c:pt>
                <c:pt idx="303">
                  <c:v>151.14599999999999</c:v>
                </c:pt>
                <c:pt idx="304">
                  <c:v>153.374</c:v>
                </c:pt>
                <c:pt idx="305">
                  <c:v>153.41300000000001</c:v>
                </c:pt>
                <c:pt idx="306">
                  <c:v>163.619</c:v>
                </c:pt>
                <c:pt idx="307">
                  <c:v>144.25800000000001</c:v>
                </c:pt>
                <c:pt idx="308">
                  <c:v>145.864</c:v>
                </c:pt>
                <c:pt idx="309">
                  <c:v>147.75</c:v>
                </c:pt>
                <c:pt idx="310">
                  <c:v>146.65</c:v>
                </c:pt>
                <c:pt idx="311">
                  <c:v>139.71700000000001</c:v>
                </c:pt>
                <c:pt idx="312">
                  <c:v>139.72300000000001</c:v>
                </c:pt>
                <c:pt idx="313">
                  <c:v>148.88300000000001</c:v>
                </c:pt>
                <c:pt idx="314">
                  <c:v>173.72900000000001</c:v>
                </c:pt>
                <c:pt idx="315">
                  <c:v>184.815</c:v>
                </c:pt>
                <c:pt idx="316">
                  <c:v>189.91200000000001</c:v>
                </c:pt>
                <c:pt idx="317">
                  <c:v>189.214</c:v>
                </c:pt>
                <c:pt idx="318">
                  <c:v>175.309</c:v>
                </c:pt>
                <c:pt idx="319">
                  <c:v>173.16200000000001</c:v>
                </c:pt>
                <c:pt idx="320">
                  <c:v>170.066</c:v>
                </c:pt>
                <c:pt idx="321">
                  <c:v>171.27799999999999</c:v>
                </c:pt>
                <c:pt idx="322">
                  <c:v>170.404</c:v>
                </c:pt>
                <c:pt idx="323">
                  <c:v>194.001</c:v>
                </c:pt>
                <c:pt idx="324">
                  <c:v>202.428</c:v>
                </c:pt>
                <c:pt idx="325">
                  <c:v>205.75</c:v>
                </c:pt>
                <c:pt idx="326">
                  <c:v>214.804</c:v>
                </c:pt>
                <c:pt idx="327">
                  <c:v>226.26599999999999</c:v>
                </c:pt>
                <c:pt idx="328">
                  <c:v>215.328</c:v>
                </c:pt>
                <c:pt idx="329">
                  <c:v>213.387</c:v>
                </c:pt>
                <c:pt idx="330">
                  <c:v>207.16900000000001</c:v>
                </c:pt>
                <c:pt idx="331">
                  <c:v>184.852</c:v>
                </c:pt>
                <c:pt idx="332">
                  <c:v>192.018</c:v>
                </c:pt>
                <c:pt idx="333">
                  <c:v>200.22499999999999</c:v>
                </c:pt>
                <c:pt idx="334">
                  <c:v>190.345</c:v>
                </c:pt>
                <c:pt idx="335">
                  <c:v>201.56200000000001</c:v>
                </c:pt>
                <c:pt idx="336">
                  <c:v>214.32400000000001</c:v>
                </c:pt>
                <c:pt idx="337">
                  <c:v>230.55500000000001</c:v>
                </c:pt>
                <c:pt idx="338">
                  <c:v>236.941</c:v>
                </c:pt>
                <c:pt idx="339">
                  <c:v>234.11600000000001</c:v>
                </c:pt>
                <c:pt idx="340">
                  <c:v>229.88800000000001</c:v>
                </c:pt>
                <c:pt idx="341">
                  <c:v>225.92599999999999</c:v>
                </c:pt>
                <c:pt idx="342">
                  <c:v>227.38</c:v>
                </c:pt>
                <c:pt idx="343">
                  <c:v>228.881</c:v>
                </c:pt>
                <c:pt idx="344">
                  <c:v>220.26499999999999</c:v>
                </c:pt>
                <c:pt idx="345">
                  <c:v>219.57300000000001</c:v>
                </c:pt>
                <c:pt idx="346">
                  <c:v>238.84800000000001</c:v>
                </c:pt>
                <c:pt idx="347">
                  <c:v>260.99400000000003</c:v>
                </c:pt>
                <c:pt idx="348">
                  <c:v>273.98599999999999</c:v>
                </c:pt>
                <c:pt idx="349">
                  <c:v>272.21600000000001</c:v>
                </c:pt>
                <c:pt idx="350">
                  <c:v>260.40199999999999</c:v>
                </c:pt>
                <c:pt idx="351">
                  <c:v>257.78500000000003</c:v>
                </c:pt>
                <c:pt idx="352">
                  <c:v>259.32299999999998</c:v>
                </c:pt>
                <c:pt idx="353">
                  <c:v>263.35500000000002</c:v>
                </c:pt>
                <c:pt idx="354">
                  <c:v>256.488</c:v>
                </c:pt>
                <c:pt idx="355">
                  <c:v>253.964</c:v>
                </c:pt>
                <c:pt idx="356">
                  <c:v>272.37299999999999</c:v>
                </c:pt>
                <c:pt idx="357">
                  <c:v>296.89499999999998</c:v>
                </c:pt>
                <c:pt idx="358">
                  <c:v>293.94</c:v>
                </c:pt>
                <c:pt idx="359">
                  <c:v>279.875</c:v>
                </c:pt>
                <c:pt idx="360">
                  <c:v>265.09500000000003</c:v>
                </c:pt>
                <c:pt idx="361">
                  <c:v>268.32799999999997</c:v>
                </c:pt>
                <c:pt idx="362">
                  <c:v>272.517</c:v>
                </c:pt>
                <c:pt idx="363">
                  <c:v>270.39</c:v>
                </c:pt>
                <c:pt idx="364">
                  <c:v>269.71300000000002</c:v>
                </c:pt>
                <c:pt idx="365">
                  <c:v>285.77800000000002</c:v>
                </c:pt>
                <c:pt idx="366">
                  <c:v>285.73200000000003</c:v>
                </c:pt>
                <c:pt idx="367">
                  <c:v>281.86799999999999</c:v>
                </c:pt>
                <c:pt idx="368">
                  <c:v>279.12700000000001</c:v>
                </c:pt>
                <c:pt idx="369">
                  <c:v>282.11200000000002</c:v>
                </c:pt>
                <c:pt idx="370">
                  <c:v>279.70699999999999</c:v>
                </c:pt>
                <c:pt idx="371">
                  <c:v>275.149</c:v>
                </c:pt>
                <c:pt idx="372">
                  <c:v>267.63099999999997</c:v>
                </c:pt>
                <c:pt idx="373">
                  <c:v>274.77699999999999</c:v>
                </c:pt>
                <c:pt idx="374">
                  <c:v>289.17</c:v>
                </c:pt>
                <c:pt idx="375">
                  <c:v>283.25599999999997</c:v>
                </c:pt>
                <c:pt idx="376">
                  <c:v>296.75700000000001</c:v>
                </c:pt>
                <c:pt idx="377">
                  <c:v>301.93599999999998</c:v>
                </c:pt>
                <c:pt idx="378">
                  <c:v>283.64499999999998</c:v>
                </c:pt>
                <c:pt idx="379">
                  <c:v>297.32799999999997</c:v>
                </c:pt>
                <c:pt idx="380">
                  <c:v>292.44099999999997</c:v>
                </c:pt>
                <c:pt idx="381">
                  <c:v>335.98599999999999</c:v>
                </c:pt>
                <c:pt idx="382">
                  <c:v>353.42</c:v>
                </c:pt>
                <c:pt idx="383">
                  <c:v>362.52</c:v>
                </c:pt>
                <c:pt idx="384">
                  <c:v>366.18099999999998</c:v>
                </c:pt>
                <c:pt idx="385">
                  <c:v>341.56900000000002</c:v>
                </c:pt>
                <c:pt idx="386">
                  <c:v>321.47399999999999</c:v>
                </c:pt>
                <c:pt idx="387">
                  <c:v>322.49599999999998</c:v>
                </c:pt>
                <c:pt idx="388">
                  <c:v>321.54700000000003</c:v>
                </c:pt>
                <c:pt idx="389">
                  <c:v>316.113</c:v>
                </c:pt>
                <c:pt idx="390">
                  <c:v>316.83999999999997</c:v>
                </c:pt>
                <c:pt idx="391">
                  <c:v>309.83699999999999</c:v>
                </c:pt>
                <c:pt idx="392">
                  <c:v>305.185</c:v>
                </c:pt>
                <c:pt idx="393">
                  <c:v>299.83699999999999</c:v>
                </c:pt>
                <c:pt idx="394">
                  <c:v>294.19499999999999</c:v>
                </c:pt>
                <c:pt idx="395">
                  <c:v>292.18599999999998</c:v>
                </c:pt>
                <c:pt idx="396">
                  <c:v>287.22300000000001</c:v>
                </c:pt>
                <c:pt idx="397">
                  <c:v>314.29399999999998</c:v>
                </c:pt>
                <c:pt idx="398">
                  <c:v>342.32600000000002</c:v>
                </c:pt>
                <c:pt idx="399">
                  <c:v>350.19600000000003</c:v>
                </c:pt>
                <c:pt idx="400">
                  <c:v>342.12799999999999</c:v>
                </c:pt>
                <c:pt idx="401">
                  <c:v>340.76799999999997</c:v>
                </c:pt>
                <c:pt idx="402">
                  <c:v>328.23</c:v>
                </c:pt>
                <c:pt idx="403">
                  <c:v>304.642</c:v>
                </c:pt>
                <c:pt idx="404">
                  <c:v>284.47699999999998</c:v>
                </c:pt>
                <c:pt idx="405">
                  <c:v>306.815</c:v>
                </c:pt>
                <c:pt idx="406">
                  <c:v>293.59899999999999</c:v>
                </c:pt>
                <c:pt idx="407">
                  <c:v>283.39800000000002</c:v>
                </c:pt>
                <c:pt idx="408">
                  <c:v>279.15600000000001</c:v>
                </c:pt>
                <c:pt idx="409">
                  <c:v>274.95100000000002</c:v>
                </c:pt>
                <c:pt idx="410">
                  <c:v>279.16199999999998</c:v>
                </c:pt>
                <c:pt idx="411">
                  <c:v>279.14800000000002</c:v>
                </c:pt>
                <c:pt idx="412">
                  <c:v>280.98</c:v>
                </c:pt>
                <c:pt idx="413">
                  <c:v>292.47699999999998</c:v>
                </c:pt>
                <c:pt idx="414">
                  <c:v>268.66899999999998</c:v>
                </c:pt>
                <c:pt idx="415">
                  <c:v>262.50200000000001</c:v>
                </c:pt>
                <c:pt idx="416">
                  <c:v>258.28800000000001</c:v>
                </c:pt>
                <c:pt idx="417">
                  <c:v>252.852</c:v>
                </c:pt>
                <c:pt idx="418">
                  <c:v>249.51599999999999</c:v>
                </c:pt>
                <c:pt idx="419">
                  <c:v>250.79300000000001</c:v>
                </c:pt>
                <c:pt idx="420">
                  <c:v>223.82599999999999</c:v>
                </c:pt>
                <c:pt idx="421">
                  <c:v>210.44</c:v>
                </c:pt>
                <c:pt idx="422">
                  <c:v>217.41499999999999</c:v>
                </c:pt>
                <c:pt idx="423">
                  <c:v>221.39500000000001</c:v>
                </c:pt>
                <c:pt idx="424">
                  <c:v>220.952</c:v>
                </c:pt>
                <c:pt idx="425">
                  <c:v>217.511</c:v>
                </c:pt>
                <c:pt idx="426">
                  <c:v>219.363</c:v>
                </c:pt>
                <c:pt idx="427">
                  <c:v>230.327</c:v>
                </c:pt>
                <c:pt idx="428">
                  <c:v>231.08600000000001</c:v>
                </c:pt>
                <c:pt idx="429">
                  <c:v>251.43799999999999</c:v>
                </c:pt>
                <c:pt idx="430">
                  <c:v>272.61200000000002</c:v>
                </c:pt>
                <c:pt idx="431">
                  <c:v>255.17</c:v>
                </c:pt>
                <c:pt idx="432">
                  <c:v>250.55199999999999</c:v>
                </c:pt>
                <c:pt idx="433">
                  <c:v>233.374</c:v>
                </c:pt>
                <c:pt idx="434">
                  <c:v>228.417</c:v>
                </c:pt>
                <c:pt idx="435">
                  <c:v>232.642</c:v>
                </c:pt>
                <c:pt idx="436">
                  <c:v>221.601</c:v>
                </c:pt>
                <c:pt idx="437">
                  <c:v>220.411</c:v>
                </c:pt>
                <c:pt idx="438">
                  <c:v>223.91900000000001</c:v>
                </c:pt>
                <c:pt idx="439">
                  <c:v>218.864</c:v>
                </c:pt>
                <c:pt idx="440">
                  <c:v>215.53800000000001</c:v>
                </c:pt>
                <c:pt idx="441">
                  <c:v>216.149</c:v>
                </c:pt>
                <c:pt idx="442">
                  <c:v>194.99</c:v>
                </c:pt>
                <c:pt idx="443">
                  <c:v>193.066</c:v>
                </c:pt>
                <c:pt idx="444">
                  <c:v>190.61</c:v>
                </c:pt>
                <c:pt idx="445">
                  <c:v>187.86699999999999</c:v>
                </c:pt>
                <c:pt idx="446">
                  <c:v>186.21600000000001</c:v>
                </c:pt>
                <c:pt idx="447">
                  <c:v>186.01499999999999</c:v>
                </c:pt>
                <c:pt idx="448">
                  <c:v>188.49299999999999</c:v>
                </c:pt>
                <c:pt idx="449">
                  <c:v>185.58600000000001</c:v>
                </c:pt>
                <c:pt idx="450">
                  <c:v>187.39099999999999</c:v>
                </c:pt>
                <c:pt idx="451">
                  <c:v>182.00399999999999</c:v>
                </c:pt>
                <c:pt idx="452">
                  <c:v>183.85300000000001</c:v>
                </c:pt>
                <c:pt idx="453">
                  <c:v>188.87899999999999</c:v>
                </c:pt>
                <c:pt idx="454">
                  <c:v>181.98099999999999</c:v>
                </c:pt>
                <c:pt idx="455">
                  <c:v>175.84</c:v>
                </c:pt>
                <c:pt idx="456">
                  <c:v>175.52600000000001</c:v>
                </c:pt>
                <c:pt idx="457">
                  <c:v>174.10599999999999</c:v>
                </c:pt>
                <c:pt idx="458">
                  <c:v>173.07400000000001</c:v>
                </c:pt>
                <c:pt idx="459">
                  <c:v>171.69300000000001</c:v>
                </c:pt>
                <c:pt idx="460">
                  <c:v>167.80500000000001</c:v>
                </c:pt>
                <c:pt idx="461">
                  <c:v>171.67599999999999</c:v>
                </c:pt>
                <c:pt idx="462">
                  <c:v>175.45699999999999</c:v>
                </c:pt>
                <c:pt idx="463">
                  <c:v>172.74600000000001</c:v>
                </c:pt>
                <c:pt idx="464">
                  <c:v>179.72499999999999</c:v>
                </c:pt>
                <c:pt idx="465">
                  <c:v>194.886</c:v>
                </c:pt>
                <c:pt idx="466">
                  <c:v>211.34200000000001</c:v>
                </c:pt>
                <c:pt idx="467">
                  <c:v>213.494</c:v>
                </c:pt>
                <c:pt idx="468">
                  <c:v>214.63800000000001</c:v>
                </c:pt>
                <c:pt idx="469">
                  <c:v>213.92699999999999</c:v>
                </c:pt>
                <c:pt idx="470">
                  <c:v>209.99</c:v>
                </c:pt>
                <c:pt idx="471">
                  <c:v>202.50800000000001</c:v>
                </c:pt>
                <c:pt idx="472">
                  <c:v>193.55600000000001</c:v>
                </c:pt>
                <c:pt idx="473">
                  <c:v>194.249</c:v>
                </c:pt>
                <c:pt idx="474">
                  <c:v>197.07499999999999</c:v>
                </c:pt>
                <c:pt idx="475">
                  <c:v>196.191</c:v>
                </c:pt>
                <c:pt idx="476">
                  <c:v>194.726</c:v>
                </c:pt>
                <c:pt idx="477">
                  <c:v>193.125</c:v>
                </c:pt>
                <c:pt idx="478">
                  <c:v>195.72399999999999</c:v>
                </c:pt>
                <c:pt idx="479">
                  <c:v>205.21100000000001</c:v>
                </c:pt>
                <c:pt idx="480">
                  <c:v>204.81800000000001</c:v>
                </c:pt>
                <c:pt idx="481">
                  <c:v>204.94300000000001</c:v>
                </c:pt>
                <c:pt idx="482">
                  <c:v>204.26300000000001</c:v>
                </c:pt>
                <c:pt idx="483">
                  <c:v>192.99</c:v>
                </c:pt>
                <c:pt idx="484">
                  <c:v>192.834</c:v>
                </c:pt>
                <c:pt idx="485">
                  <c:v>187.059</c:v>
                </c:pt>
                <c:pt idx="486">
                  <c:v>177.999</c:v>
                </c:pt>
                <c:pt idx="487">
                  <c:v>176.93799999999999</c:v>
                </c:pt>
                <c:pt idx="488">
                  <c:v>172.86199999999999</c:v>
                </c:pt>
                <c:pt idx="489">
                  <c:v>175.14699999999999</c:v>
                </c:pt>
                <c:pt idx="490">
                  <c:v>174.43600000000001</c:v>
                </c:pt>
                <c:pt idx="491">
                  <c:v>173.22200000000001</c:v>
                </c:pt>
                <c:pt idx="492">
                  <c:v>160.42599999999999</c:v>
                </c:pt>
                <c:pt idx="493">
                  <c:v>162.61099999999999</c:v>
                </c:pt>
                <c:pt idx="494">
                  <c:v>163.42400000000001</c:v>
                </c:pt>
                <c:pt idx="495">
                  <c:v>161.03899999999999</c:v>
                </c:pt>
                <c:pt idx="496">
                  <c:v>159.65</c:v>
                </c:pt>
                <c:pt idx="497">
                  <c:v>188.131</c:v>
                </c:pt>
                <c:pt idx="498">
                  <c:v>190.613</c:v>
                </c:pt>
                <c:pt idx="499">
                  <c:v>194.381</c:v>
                </c:pt>
                <c:pt idx="500">
                  <c:v>194.59100000000001</c:v>
                </c:pt>
                <c:pt idx="501">
                  <c:v>189.61699999999999</c:v>
                </c:pt>
                <c:pt idx="502">
                  <c:v>189.24700000000001</c:v>
                </c:pt>
                <c:pt idx="503">
                  <c:v>188.947</c:v>
                </c:pt>
                <c:pt idx="504">
                  <c:v>187.83199999999999</c:v>
                </c:pt>
                <c:pt idx="505">
                  <c:v>189.10599999999999</c:v>
                </c:pt>
                <c:pt idx="506">
                  <c:v>192.357</c:v>
                </c:pt>
                <c:pt idx="507">
                  <c:v>193.696</c:v>
                </c:pt>
                <c:pt idx="508">
                  <c:v>177.27099999999999</c:v>
                </c:pt>
                <c:pt idx="509" formatCode="General">
                  <c:v>183.29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E4-42E6-BC11-D9CBEE6C9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307044147571442"/>
          <c:h val="0.5098888770224243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(tkr)'!$B$32</c:f>
              <c:strCache>
                <c:ptCount val="1"/>
                <c:pt idx="0">
                  <c:v>VW 3 1/2 PERP nc-30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44015</c:v>
                </c:pt>
                <c:pt idx="2">
                  <c:v>44014</c:v>
                </c:pt>
                <c:pt idx="3">
                  <c:v>44013</c:v>
                </c:pt>
                <c:pt idx="4">
                  <c:v>44012</c:v>
                </c:pt>
                <c:pt idx="5">
                  <c:v>44011</c:v>
                </c:pt>
                <c:pt idx="6">
                  <c:v>44008</c:v>
                </c:pt>
                <c:pt idx="7">
                  <c:v>44007</c:v>
                </c:pt>
                <c:pt idx="8">
                  <c:v>44006</c:v>
                </c:pt>
                <c:pt idx="9">
                  <c:v>44005</c:v>
                </c:pt>
                <c:pt idx="10">
                  <c:v>44004</c:v>
                </c:pt>
                <c:pt idx="11">
                  <c:v>44001</c:v>
                </c:pt>
                <c:pt idx="12">
                  <c:v>44000</c:v>
                </c:pt>
                <c:pt idx="13">
                  <c:v>43999</c:v>
                </c:pt>
                <c:pt idx="14">
                  <c:v>43998</c:v>
                </c:pt>
                <c:pt idx="15">
                  <c:v>43997</c:v>
                </c:pt>
                <c:pt idx="16">
                  <c:v>43994</c:v>
                </c:pt>
                <c:pt idx="17">
                  <c:v>43993</c:v>
                </c:pt>
                <c:pt idx="18">
                  <c:v>43992</c:v>
                </c:pt>
                <c:pt idx="19">
                  <c:v>43991</c:v>
                </c:pt>
                <c:pt idx="20">
                  <c:v>43990</c:v>
                </c:pt>
                <c:pt idx="21">
                  <c:v>43987</c:v>
                </c:pt>
                <c:pt idx="22">
                  <c:v>43986</c:v>
                </c:pt>
                <c:pt idx="23">
                  <c:v>43985</c:v>
                </c:pt>
                <c:pt idx="24">
                  <c:v>43984</c:v>
                </c:pt>
                <c:pt idx="25">
                  <c:v>43983</c:v>
                </c:pt>
                <c:pt idx="26">
                  <c:v>43980</c:v>
                </c:pt>
                <c:pt idx="27">
                  <c:v>43979</c:v>
                </c:pt>
                <c:pt idx="28">
                  <c:v>43978</c:v>
                </c:pt>
                <c:pt idx="29">
                  <c:v>43977</c:v>
                </c:pt>
                <c:pt idx="30">
                  <c:v>43973</c:v>
                </c:pt>
                <c:pt idx="31">
                  <c:v>43972</c:v>
                </c:pt>
                <c:pt idx="32">
                  <c:v>43971</c:v>
                </c:pt>
                <c:pt idx="33">
                  <c:v>43970</c:v>
                </c:pt>
                <c:pt idx="34">
                  <c:v>43969</c:v>
                </c:pt>
                <c:pt idx="35">
                  <c:v>43966</c:v>
                </c:pt>
                <c:pt idx="36">
                  <c:v>43965</c:v>
                </c:pt>
                <c:pt idx="37">
                  <c:v>43964</c:v>
                </c:pt>
                <c:pt idx="38">
                  <c:v>43963</c:v>
                </c:pt>
                <c:pt idx="39">
                  <c:v>43962</c:v>
                </c:pt>
                <c:pt idx="40">
                  <c:v>43958</c:v>
                </c:pt>
                <c:pt idx="41">
                  <c:v>43957</c:v>
                </c:pt>
                <c:pt idx="42">
                  <c:v>43956</c:v>
                </c:pt>
                <c:pt idx="43">
                  <c:v>43955</c:v>
                </c:pt>
                <c:pt idx="44">
                  <c:v>43952</c:v>
                </c:pt>
                <c:pt idx="45">
                  <c:v>43951</c:v>
                </c:pt>
                <c:pt idx="46">
                  <c:v>43950</c:v>
                </c:pt>
                <c:pt idx="47">
                  <c:v>43949</c:v>
                </c:pt>
                <c:pt idx="48">
                  <c:v>43948</c:v>
                </c:pt>
                <c:pt idx="49">
                  <c:v>43945</c:v>
                </c:pt>
                <c:pt idx="50">
                  <c:v>43944</c:v>
                </c:pt>
                <c:pt idx="51">
                  <c:v>43943</c:v>
                </c:pt>
                <c:pt idx="52">
                  <c:v>43942</c:v>
                </c:pt>
                <c:pt idx="53">
                  <c:v>43941</c:v>
                </c:pt>
                <c:pt idx="54">
                  <c:v>43938</c:v>
                </c:pt>
                <c:pt idx="55">
                  <c:v>43937</c:v>
                </c:pt>
                <c:pt idx="56">
                  <c:v>43936</c:v>
                </c:pt>
                <c:pt idx="57">
                  <c:v>43935</c:v>
                </c:pt>
                <c:pt idx="58">
                  <c:v>43930</c:v>
                </c:pt>
                <c:pt idx="59">
                  <c:v>43929</c:v>
                </c:pt>
                <c:pt idx="60">
                  <c:v>43928</c:v>
                </c:pt>
                <c:pt idx="61">
                  <c:v>43927</c:v>
                </c:pt>
                <c:pt idx="62">
                  <c:v>43924</c:v>
                </c:pt>
                <c:pt idx="63">
                  <c:v>43923</c:v>
                </c:pt>
                <c:pt idx="64">
                  <c:v>43922</c:v>
                </c:pt>
                <c:pt idx="65">
                  <c:v>43921</c:v>
                </c:pt>
                <c:pt idx="66">
                  <c:v>43920</c:v>
                </c:pt>
                <c:pt idx="67">
                  <c:v>43917</c:v>
                </c:pt>
                <c:pt idx="68">
                  <c:v>43916</c:v>
                </c:pt>
                <c:pt idx="69">
                  <c:v>43915</c:v>
                </c:pt>
                <c:pt idx="70">
                  <c:v>43914</c:v>
                </c:pt>
                <c:pt idx="71">
                  <c:v>43913</c:v>
                </c:pt>
                <c:pt idx="72">
                  <c:v>43910</c:v>
                </c:pt>
                <c:pt idx="73">
                  <c:v>43909</c:v>
                </c:pt>
                <c:pt idx="74">
                  <c:v>43908</c:v>
                </c:pt>
                <c:pt idx="75">
                  <c:v>43907</c:v>
                </c:pt>
                <c:pt idx="76">
                  <c:v>43906</c:v>
                </c:pt>
                <c:pt idx="77">
                  <c:v>43903</c:v>
                </c:pt>
                <c:pt idx="78">
                  <c:v>43902</c:v>
                </c:pt>
                <c:pt idx="79">
                  <c:v>43901</c:v>
                </c:pt>
                <c:pt idx="80">
                  <c:v>43900</c:v>
                </c:pt>
                <c:pt idx="81">
                  <c:v>43899</c:v>
                </c:pt>
                <c:pt idx="82">
                  <c:v>43896</c:v>
                </c:pt>
                <c:pt idx="83">
                  <c:v>43895</c:v>
                </c:pt>
                <c:pt idx="84">
                  <c:v>43894</c:v>
                </c:pt>
                <c:pt idx="85">
                  <c:v>43893</c:v>
                </c:pt>
                <c:pt idx="86">
                  <c:v>43892</c:v>
                </c:pt>
                <c:pt idx="87">
                  <c:v>43889</c:v>
                </c:pt>
                <c:pt idx="88">
                  <c:v>43888</c:v>
                </c:pt>
                <c:pt idx="89">
                  <c:v>43887</c:v>
                </c:pt>
                <c:pt idx="90">
                  <c:v>43886</c:v>
                </c:pt>
                <c:pt idx="91">
                  <c:v>43885</c:v>
                </c:pt>
                <c:pt idx="92">
                  <c:v>43882</c:v>
                </c:pt>
                <c:pt idx="93">
                  <c:v>43881</c:v>
                </c:pt>
                <c:pt idx="94">
                  <c:v>43880</c:v>
                </c:pt>
                <c:pt idx="95">
                  <c:v>43879</c:v>
                </c:pt>
                <c:pt idx="96">
                  <c:v>43878</c:v>
                </c:pt>
                <c:pt idx="97">
                  <c:v>43875</c:v>
                </c:pt>
                <c:pt idx="98">
                  <c:v>43874</c:v>
                </c:pt>
                <c:pt idx="99">
                  <c:v>43873</c:v>
                </c:pt>
                <c:pt idx="100">
                  <c:v>43872</c:v>
                </c:pt>
                <c:pt idx="101">
                  <c:v>43871</c:v>
                </c:pt>
                <c:pt idx="102">
                  <c:v>43868</c:v>
                </c:pt>
                <c:pt idx="103">
                  <c:v>43867</c:v>
                </c:pt>
                <c:pt idx="104">
                  <c:v>43866</c:v>
                </c:pt>
                <c:pt idx="105">
                  <c:v>43865</c:v>
                </c:pt>
                <c:pt idx="106">
                  <c:v>43864</c:v>
                </c:pt>
                <c:pt idx="107">
                  <c:v>43861</c:v>
                </c:pt>
                <c:pt idx="108">
                  <c:v>43860</c:v>
                </c:pt>
                <c:pt idx="109">
                  <c:v>43859</c:v>
                </c:pt>
                <c:pt idx="110">
                  <c:v>43858</c:v>
                </c:pt>
                <c:pt idx="111">
                  <c:v>43857</c:v>
                </c:pt>
                <c:pt idx="112">
                  <c:v>43854</c:v>
                </c:pt>
                <c:pt idx="113">
                  <c:v>43853</c:v>
                </c:pt>
                <c:pt idx="114">
                  <c:v>43852</c:v>
                </c:pt>
                <c:pt idx="115">
                  <c:v>43851</c:v>
                </c:pt>
                <c:pt idx="116">
                  <c:v>43850</c:v>
                </c:pt>
                <c:pt idx="117">
                  <c:v>43847</c:v>
                </c:pt>
                <c:pt idx="118">
                  <c:v>43846</c:v>
                </c:pt>
                <c:pt idx="119">
                  <c:v>43845</c:v>
                </c:pt>
                <c:pt idx="120">
                  <c:v>43844</c:v>
                </c:pt>
                <c:pt idx="121">
                  <c:v>43843</c:v>
                </c:pt>
                <c:pt idx="122">
                  <c:v>43840</c:v>
                </c:pt>
                <c:pt idx="123">
                  <c:v>43839</c:v>
                </c:pt>
                <c:pt idx="124">
                  <c:v>43838</c:v>
                </c:pt>
                <c:pt idx="125">
                  <c:v>43837</c:v>
                </c:pt>
                <c:pt idx="126">
                  <c:v>43836</c:v>
                </c:pt>
                <c:pt idx="127">
                  <c:v>43833</c:v>
                </c:pt>
                <c:pt idx="128">
                  <c:v>43832</c:v>
                </c:pt>
                <c:pt idx="129">
                  <c:v>43830</c:v>
                </c:pt>
                <c:pt idx="130">
                  <c:v>43829</c:v>
                </c:pt>
                <c:pt idx="131">
                  <c:v>43826</c:v>
                </c:pt>
                <c:pt idx="132">
                  <c:v>43823</c:v>
                </c:pt>
                <c:pt idx="133">
                  <c:v>43822</c:v>
                </c:pt>
                <c:pt idx="134">
                  <c:v>43819</c:v>
                </c:pt>
                <c:pt idx="135">
                  <c:v>43818</c:v>
                </c:pt>
                <c:pt idx="136">
                  <c:v>43817</c:v>
                </c:pt>
                <c:pt idx="137">
                  <c:v>43816</c:v>
                </c:pt>
                <c:pt idx="138">
                  <c:v>43815</c:v>
                </c:pt>
                <c:pt idx="139">
                  <c:v>43812</c:v>
                </c:pt>
                <c:pt idx="140">
                  <c:v>43811</c:v>
                </c:pt>
                <c:pt idx="141">
                  <c:v>43810</c:v>
                </c:pt>
                <c:pt idx="142">
                  <c:v>43809</c:v>
                </c:pt>
                <c:pt idx="143">
                  <c:v>43808</c:v>
                </c:pt>
                <c:pt idx="144">
                  <c:v>43805</c:v>
                </c:pt>
                <c:pt idx="145">
                  <c:v>43804</c:v>
                </c:pt>
                <c:pt idx="146">
                  <c:v>43803</c:v>
                </c:pt>
                <c:pt idx="147">
                  <c:v>43802</c:v>
                </c:pt>
                <c:pt idx="148">
                  <c:v>43801</c:v>
                </c:pt>
                <c:pt idx="149">
                  <c:v>43798</c:v>
                </c:pt>
                <c:pt idx="150">
                  <c:v>43797</c:v>
                </c:pt>
                <c:pt idx="151">
                  <c:v>43796</c:v>
                </c:pt>
                <c:pt idx="152">
                  <c:v>43795</c:v>
                </c:pt>
                <c:pt idx="153">
                  <c:v>43794</c:v>
                </c:pt>
                <c:pt idx="154">
                  <c:v>43791</c:v>
                </c:pt>
                <c:pt idx="155">
                  <c:v>43790</c:v>
                </c:pt>
                <c:pt idx="156">
                  <c:v>43789</c:v>
                </c:pt>
                <c:pt idx="157">
                  <c:v>43788</c:v>
                </c:pt>
                <c:pt idx="158">
                  <c:v>43787</c:v>
                </c:pt>
                <c:pt idx="159">
                  <c:v>43784</c:v>
                </c:pt>
                <c:pt idx="160">
                  <c:v>43783</c:v>
                </c:pt>
                <c:pt idx="161">
                  <c:v>43782</c:v>
                </c:pt>
                <c:pt idx="162">
                  <c:v>43781</c:v>
                </c:pt>
                <c:pt idx="163">
                  <c:v>43780</c:v>
                </c:pt>
                <c:pt idx="164">
                  <c:v>43777</c:v>
                </c:pt>
                <c:pt idx="165">
                  <c:v>43776</c:v>
                </c:pt>
                <c:pt idx="166">
                  <c:v>43775</c:v>
                </c:pt>
                <c:pt idx="167">
                  <c:v>43774</c:v>
                </c:pt>
                <c:pt idx="168">
                  <c:v>43773</c:v>
                </c:pt>
                <c:pt idx="169">
                  <c:v>43770</c:v>
                </c:pt>
                <c:pt idx="170">
                  <c:v>43769</c:v>
                </c:pt>
                <c:pt idx="171">
                  <c:v>43768</c:v>
                </c:pt>
                <c:pt idx="172">
                  <c:v>43767</c:v>
                </c:pt>
                <c:pt idx="173">
                  <c:v>43766</c:v>
                </c:pt>
                <c:pt idx="174">
                  <c:v>43763</c:v>
                </c:pt>
                <c:pt idx="175">
                  <c:v>43762</c:v>
                </c:pt>
                <c:pt idx="176">
                  <c:v>43761</c:v>
                </c:pt>
                <c:pt idx="177">
                  <c:v>43760</c:v>
                </c:pt>
                <c:pt idx="178">
                  <c:v>43759</c:v>
                </c:pt>
                <c:pt idx="179">
                  <c:v>43756</c:v>
                </c:pt>
                <c:pt idx="180">
                  <c:v>43755</c:v>
                </c:pt>
                <c:pt idx="181">
                  <c:v>43754</c:v>
                </c:pt>
                <c:pt idx="182">
                  <c:v>43753</c:v>
                </c:pt>
                <c:pt idx="183">
                  <c:v>43752</c:v>
                </c:pt>
                <c:pt idx="184">
                  <c:v>43749</c:v>
                </c:pt>
                <c:pt idx="185">
                  <c:v>43748</c:v>
                </c:pt>
                <c:pt idx="186">
                  <c:v>43747</c:v>
                </c:pt>
                <c:pt idx="187">
                  <c:v>43746</c:v>
                </c:pt>
                <c:pt idx="188">
                  <c:v>43745</c:v>
                </c:pt>
                <c:pt idx="189">
                  <c:v>43742</c:v>
                </c:pt>
                <c:pt idx="190">
                  <c:v>43741</c:v>
                </c:pt>
                <c:pt idx="191">
                  <c:v>43740</c:v>
                </c:pt>
                <c:pt idx="192">
                  <c:v>43739</c:v>
                </c:pt>
                <c:pt idx="193">
                  <c:v>43738</c:v>
                </c:pt>
                <c:pt idx="194">
                  <c:v>43735</c:v>
                </c:pt>
                <c:pt idx="195">
                  <c:v>43734</c:v>
                </c:pt>
                <c:pt idx="196">
                  <c:v>43733</c:v>
                </c:pt>
                <c:pt idx="197">
                  <c:v>43732</c:v>
                </c:pt>
                <c:pt idx="198">
                  <c:v>43731</c:v>
                </c:pt>
                <c:pt idx="199">
                  <c:v>43728</c:v>
                </c:pt>
                <c:pt idx="200">
                  <c:v>43727</c:v>
                </c:pt>
                <c:pt idx="201">
                  <c:v>43726</c:v>
                </c:pt>
                <c:pt idx="202">
                  <c:v>43725</c:v>
                </c:pt>
                <c:pt idx="203">
                  <c:v>43724</c:v>
                </c:pt>
                <c:pt idx="204">
                  <c:v>43721</c:v>
                </c:pt>
                <c:pt idx="205">
                  <c:v>43720</c:v>
                </c:pt>
                <c:pt idx="206">
                  <c:v>43719</c:v>
                </c:pt>
                <c:pt idx="207">
                  <c:v>43718</c:v>
                </c:pt>
                <c:pt idx="208">
                  <c:v>43717</c:v>
                </c:pt>
                <c:pt idx="209">
                  <c:v>43714</c:v>
                </c:pt>
                <c:pt idx="210">
                  <c:v>43713</c:v>
                </c:pt>
                <c:pt idx="211">
                  <c:v>43712</c:v>
                </c:pt>
                <c:pt idx="212">
                  <c:v>43711</c:v>
                </c:pt>
                <c:pt idx="213">
                  <c:v>43710</c:v>
                </c:pt>
                <c:pt idx="214">
                  <c:v>43707</c:v>
                </c:pt>
                <c:pt idx="215">
                  <c:v>43706</c:v>
                </c:pt>
                <c:pt idx="216">
                  <c:v>43705</c:v>
                </c:pt>
                <c:pt idx="217">
                  <c:v>43704</c:v>
                </c:pt>
                <c:pt idx="218">
                  <c:v>43700</c:v>
                </c:pt>
                <c:pt idx="219">
                  <c:v>43699</c:v>
                </c:pt>
                <c:pt idx="220">
                  <c:v>43698</c:v>
                </c:pt>
                <c:pt idx="221">
                  <c:v>43697</c:v>
                </c:pt>
                <c:pt idx="222">
                  <c:v>43696</c:v>
                </c:pt>
                <c:pt idx="223">
                  <c:v>43693</c:v>
                </c:pt>
                <c:pt idx="224">
                  <c:v>43692</c:v>
                </c:pt>
                <c:pt idx="225">
                  <c:v>43691</c:v>
                </c:pt>
                <c:pt idx="226">
                  <c:v>43690</c:v>
                </c:pt>
                <c:pt idx="227">
                  <c:v>43689</c:v>
                </c:pt>
                <c:pt idx="228">
                  <c:v>43686</c:v>
                </c:pt>
                <c:pt idx="229">
                  <c:v>43685</c:v>
                </c:pt>
                <c:pt idx="230">
                  <c:v>43684</c:v>
                </c:pt>
                <c:pt idx="231">
                  <c:v>43683</c:v>
                </c:pt>
                <c:pt idx="232">
                  <c:v>43682</c:v>
                </c:pt>
                <c:pt idx="233">
                  <c:v>43679</c:v>
                </c:pt>
                <c:pt idx="234">
                  <c:v>43678</c:v>
                </c:pt>
                <c:pt idx="235">
                  <c:v>43677</c:v>
                </c:pt>
                <c:pt idx="236">
                  <c:v>43676</c:v>
                </c:pt>
                <c:pt idx="237">
                  <c:v>43675</c:v>
                </c:pt>
                <c:pt idx="238">
                  <c:v>43672</c:v>
                </c:pt>
                <c:pt idx="239">
                  <c:v>43671</c:v>
                </c:pt>
                <c:pt idx="240">
                  <c:v>43670</c:v>
                </c:pt>
                <c:pt idx="241">
                  <c:v>43669</c:v>
                </c:pt>
                <c:pt idx="242">
                  <c:v>43668</c:v>
                </c:pt>
                <c:pt idx="243">
                  <c:v>43665</c:v>
                </c:pt>
                <c:pt idx="244">
                  <c:v>43664</c:v>
                </c:pt>
                <c:pt idx="245">
                  <c:v>43663</c:v>
                </c:pt>
                <c:pt idx="246">
                  <c:v>43662</c:v>
                </c:pt>
                <c:pt idx="247">
                  <c:v>43661</c:v>
                </c:pt>
                <c:pt idx="248">
                  <c:v>43658</c:v>
                </c:pt>
                <c:pt idx="249">
                  <c:v>43657</c:v>
                </c:pt>
              </c:numCache>
            </c:numRef>
          </c:cat>
          <c:val>
            <c:numRef>
              <c:f>'directH (tkr)'!$F$45:$IU$45</c:f>
              <c:numCache>
                <c:formatCode>0</c:formatCode>
                <c:ptCount val="250"/>
                <c:pt idx="0">
                  <c:v>34.031999999999982</c:v>
                </c:pt>
                <c:pt idx="1">
                  <c:v>28.12700000000001</c:v>
                </c:pt>
                <c:pt idx="2">
                  <c:v>16.95599999999996</c:v>
                </c:pt>
                <c:pt idx="3">
                  <c:v>16.403999999999996</c:v>
                </c:pt>
                <c:pt idx="4">
                  <c:v>13.185000000000002</c:v>
                </c:pt>
                <c:pt idx="5">
                  <c:v>10.989999999999952</c:v>
                </c:pt>
                <c:pt idx="6">
                  <c:v>5.882000000000005</c:v>
                </c:pt>
                <c:pt idx="7">
                  <c:v>3.7390000000000327</c:v>
                </c:pt>
                <c:pt idx="8">
                  <c:v>0.67399999999997817</c:v>
                </c:pt>
                <c:pt idx="9">
                  <c:v>-1.3940000000000055</c:v>
                </c:pt>
                <c:pt idx="10">
                  <c:v>-1.0860000000000127</c:v>
                </c:pt>
                <c:pt idx="11">
                  <c:v>-7.2620000000000005</c:v>
                </c:pt>
                <c:pt idx="12">
                  <c:v>-0.79099999999999682</c:v>
                </c:pt>
                <c:pt idx="13">
                  <c:v>4.88900000000001</c:v>
                </c:pt>
                <c:pt idx="14">
                  <c:v>27.548000000000002</c:v>
                </c:pt>
                <c:pt idx="15">
                  <c:v>43.297000000000025</c:v>
                </c:pt>
                <c:pt idx="16">
                  <c:v>35.617999999999995</c:v>
                </c:pt>
                <c:pt idx="17">
                  <c:v>38.744000000000028</c:v>
                </c:pt>
                <c:pt idx="18">
                  <c:v>35.22199999999998</c:v>
                </c:pt>
                <c:pt idx="19">
                  <c:v>42.509000000000015</c:v>
                </c:pt>
                <c:pt idx="20">
                  <c:v>66.774999999999977</c:v>
                </c:pt>
                <c:pt idx="21">
                  <c:v>96.742000000000019</c:v>
                </c:pt>
                <c:pt idx="22">
                  <c:v>97.321999999999974</c:v>
                </c:pt>
                <c:pt idx="23">
                  <c:v>56.949999999999989</c:v>
                </c:pt>
                <c:pt idx="24">
                  <c:v>46.281000000000006</c:v>
                </c:pt>
                <c:pt idx="25">
                  <c:v>27.52800000000002</c:v>
                </c:pt>
                <c:pt idx="26">
                  <c:v>27.212999999999965</c:v>
                </c:pt>
                <c:pt idx="27">
                  <c:v>28.201000000000022</c:v>
                </c:pt>
                <c:pt idx="28">
                  <c:v>39.746000000000038</c:v>
                </c:pt>
                <c:pt idx="29">
                  <c:v>32.982000000000028</c:v>
                </c:pt>
                <c:pt idx="30">
                  <c:v>16.798000000000002</c:v>
                </c:pt>
                <c:pt idx="31">
                  <c:v>-6.8739999999999668</c:v>
                </c:pt>
                <c:pt idx="32">
                  <c:v>-5.2799999999999727</c:v>
                </c:pt>
                <c:pt idx="33">
                  <c:v>-3.3700000000000045</c:v>
                </c:pt>
                <c:pt idx="34">
                  <c:v>-6.632000000000005</c:v>
                </c:pt>
                <c:pt idx="35">
                  <c:v>-19.228999999999985</c:v>
                </c:pt>
                <c:pt idx="36">
                  <c:v>-40.09899999999999</c:v>
                </c:pt>
                <c:pt idx="37">
                  <c:v>-49.286000000000001</c:v>
                </c:pt>
                <c:pt idx="38">
                  <c:v>-48.742000000000019</c:v>
                </c:pt>
                <c:pt idx="39">
                  <c:v>-34.222999999999956</c:v>
                </c:pt>
                <c:pt idx="40">
                  <c:v>-34.092999999999961</c:v>
                </c:pt>
                <c:pt idx="41">
                  <c:v>-35.763999999999953</c:v>
                </c:pt>
                <c:pt idx="42">
                  <c:v>-51.02600000000001</c:v>
                </c:pt>
                <c:pt idx="43">
                  <c:v>-48.883000000000038</c:v>
                </c:pt>
                <c:pt idx="44">
                  <c:v>-61.968999999999994</c:v>
                </c:pt>
                <c:pt idx="45">
                  <c:v>-65.079999999999984</c:v>
                </c:pt>
                <c:pt idx="46">
                  <c:v>-69.302000000000021</c:v>
                </c:pt>
                <c:pt idx="47">
                  <c:v>-31.95799999999997</c:v>
                </c:pt>
                <c:pt idx="48">
                  <c:v>-27.021999999999991</c:v>
                </c:pt>
                <c:pt idx="49">
                  <c:v>-12.439000000000021</c:v>
                </c:pt>
                <c:pt idx="50">
                  <c:v>-0.57599999999996498</c:v>
                </c:pt>
                <c:pt idx="51">
                  <c:v>-17.574000000000012</c:v>
                </c:pt>
                <c:pt idx="52">
                  <c:v>-26.153999999999996</c:v>
                </c:pt>
                <c:pt idx="53">
                  <c:v>-50.090000000000032</c:v>
                </c:pt>
                <c:pt idx="54">
                  <c:v>-43.473000000000013</c:v>
                </c:pt>
                <c:pt idx="55">
                  <c:v>-30.079000000000008</c:v>
                </c:pt>
                <c:pt idx="56">
                  <c:v>-2.535000000000025</c:v>
                </c:pt>
                <c:pt idx="57">
                  <c:v>15.690999999999974</c:v>
                </c:pt>
                <c:pt idx="58">
                  <c:v>41.716000000000008</c:v>
                </c:pt>
                <c:pt idx="59">
                  <c:v>60.527999999999963</c:v>
                </c:pt>
                <c:pt idx="60">
                  <c:v>5.8319999999999936</c:v>
                </c:pt>
                <c:pt idx="61">
                  <c:v>-19.637000000000057</c:v>
                </c:pt>
                <c:pt idx="62">
                  <c:v>-36.259999999999991</c:v>
                </c:pt>
                <c:pt idx="63">
                  <c:v>-49.916000000000054</c:v>
                </c:pt>
                <c:pt idx="64">
                  <c:v>-34.447000000000003</c:v>
                </c:pt>
                <c:pt idx="65">
                  <c:v>-28.091000000000008</c:v>
                </c:pt>
                <c:pt idx="66">
                  <c:v>-22.885999999999967</c:v>
                </c:pt>
                <c:pt idx="67">
                  <c:v>-14.751999999999953</c:v>
                </c:pt>
                <c:pt idx="68">
                  <c:v>-14.40199999999993</c:v>
                </c:pt>
                <c:pt idx="69">
                  <c:v>-7.8269999999999982</c:v>
                </c:pt>
                <c:pt idx="70">
                  <c:v>-7.5179999999999723</c:v>
                </c:pt>
                <c:pt idx="71">
                  <c:v>0.23699999999996635</c:v>
                </c:pt>
                <c:pt idx="72">
                  <c:v>-35.870999999999981</c:v>
                </c:pt>
                <c:pt idx="73">
                  <c:v>-33.875</c:v>
                </c:pt>
                <c:pt idx="74">
                  <c:v>-4.5079999999999245</c:v>
                </c:pt>
                <c:pt idx="75">
                  <c:v>-54.920999999999935</c:v>
                </c:pt>
                <c:pt idx="76">
                  <c:v>-63.095000000000027</c:v>
                </c:pt>
                <c:pt idx="77">
                  <c:v>-18.250999999999976</c:v>
                </c:pt>
                <c:pt idx="78">
                  <c:v>-22.284999999999968</c:v>
                </c:pt>
                <c:pt idx="79">
                  <c:v>0.35500000000001819</c:v>
                </c:pt>
                <c:pt idx="80">
                  <c:v>31.007999999999981</c:v>
                </c:pt>
                <c:pt idx="81">
                  <c:v>63.942000000000007</c:v>
                </c:pt>
                <c:pt idx="82">
                  <c:v>84.21999999999997</c:v>
                </c:pt>
                <c:pt idx="83">
                  <c:v>71.56899999999996</c:v>
                </c:pt>
                <c:pt idx="84">
                  <c:v>96.045000000000016</c:v>
                </c:pt>
                <c:pt idx="85">
                  <c:v>101.08800000000002</c:v>
                </c:pt>
                <c:pt idx="86">
                  <c:v>111.65599999999998</c:v>
                </c:pt>
                <c:pt idx="87">
                  <c:v>108.12299999999999</c:v>
                </c:pt>
                <c:pt idx="88">
                  <c:v>89.567000000000007</c:v>
                </c:pt>
                <c:pt idx="89">
                  <c:v>94.202000000000027</c:v>
                </c:pt>
                <c:pt idx="90">
                  <c:v>108.32400000000001</c:v>
                </c:pt>
                <c:pt idx="91">
                  <c:v>116.13599999999997</c:v>
                </c:pt>
                <c:pt idx="92">
                  <c:v>122.24000000000001</c:v>
                </c:pt>
                <c:pt idx="93">
                  <c:v>125.57600000000002</c:v>
                </c:pt>
                <c:pt idx="94">
                  <c:v>130.34400000000002</c:v>
                </c:pt>
                <c:pt idx="95">
                  <c:v>130.69599999999997</c:v>
                </c:pt>
                <c:pt idx="96">
                  <c:v>126.49599999999998</c:v>
                </c:pt>
                <c:pt idx="97">
                  <c:v>127.15100000000001</c:v>
                </c:pt>
                <c:pt idx="98">
                  <c:v>126.97699999999998</c:v>
                </c:pt>
                <c:pt idx="99">
                  <c:v>127.809</c:v>
                </c:pt>
                <c:pt idx="100">
                  <c:v>127.49000000000001</c:v>
                </c:pt>
                <c:pt idx="101">
                  <c:v>125.87099999999998</c:v>
                </c:pt>
                <c:pt idx="102">
                  <c:v>126.67700000000002</c:v>
                </c:pt>
                <c:pt idx="103">
                  <c:v>127.41299999999998</c:v>
                </c:pt>
                <c:pt idx="104">
                  <c:v>126.083</c:v>
                </c:pt>
                <c:pt idx="105">
                  <c:v>124.99800000000002</c:v>
                </c:pt>
                <c:pt idx="106">
                  <c:v>121.69700000000003</c:v>
                </c:pt>
                <c:pt idx="107">
                  <c:v>122.11500000000001</c:v>
                </c:pt>
                <c:pt idx="108">
                  <c:v>118.054</c:v>
                </c:pt>
                <c:pt idx="109">
                  <c:v>120.262</c:v>
                </c:pt>
                <c:pt idx="110">
                  <c:v>118.99999999999997</c:v>
                </c:pt>
                <c:pt idx="111">
                  <c:v>116.99700000000001</c:v>
                </c:pt>
                <c:pt idx="112">
                  <c:v>116.04700000000003</c:v>
                </c:pt>
                <c:pt idx="113">
                  <c:v>118.43</c:v>
                </c:pt>
                <c:pt idx="114">
                  <c:v>121.779</c:v>
                </c:pt>
                <c:pt idx="115">
                  <c:v>121.60699999999997</c:v>
                </c:pt>
                <c:pt idx="116">
                  <c:v>120.07099999999997</c:v>
                </c:pt>
                <c:pt idx="117">
                  <c:v>121.214</c:v>
                </c:pt>
                <c:pt idx="118">
                  <c:v>120.05500000000004</c:v>
                </c:pt>
                <c:pt idx="119">
                  <c:v>117.62300000000002</c:v>
                </c:pt>
                <c:pt idx="120">
                  <c:v>114.25199999999998</c:v>
                </c:pt>
                <c:pt idx="121">
                  <c:v>108.72000000000003</c:v>
                </c:pt>
                <c:pt idx="122">
                  <c:v>106.29499999999999</c:v>
                </c:pt>
                <c:pt idx="123">
                  <c:v>105.55799999999999</c:v>
                </c:pt>
                <c:pt idx="124">
                  <c:v>107.19000000000003</c:v>
                </c:pt>
                <c:pt idx="125">
                  <c:v>104.53900000000002</c:v>
                </c:pt>
                <c:pt idx="126">
                  <c:v>102.35999999999999</c:v>
                </c:pt>
                <c:pt idx="127">
                  <c:v>107.58800000000002</c:v>
                </c:pt>
                <c:pt idx="128">
                  <c:v>107.98100000000002</c:v>
                </c:pt>
                <c:pt idx="129">
                  <c:v>108.07500000000002</c:v>
                </c:pt>
                <c:pt idx="130">
                  <c:v>107.07299999999998</c:v>
                </c:pt>
                <c:pt idx="131">
                  <c:v>104.11500000000001</c:v>
                </c:pt>
                <c:pt idx="132">
                  <c:v>104.40699999999998</c:v>
                </c:pt>
                <c:pt idx="133">
                  <c:v>105.58899999999997</c:v>
                </c:pt>
                <c:pt idx="134">
                  <c:v>105.22799999999998</c:v>
                </c:pt>
                <c:pt idx="135">
                  <c:v>103.65899999999999</c:v>
                </c:pt>
                <c:pt idx="136">
                  <c:v>104.90899999999999</c:v>
                </c:pt>
                <c:pt idx="137">
                  <c:v>103.78899999999999</c:v>
                </c:pt>
                <c:pt idx="138">
                  <c:v>102.405</c:v>
                </c:pt>
                <c:pt idx="139">
                  <c:v>104.67500000000001</c:v>
                </c:pt>
                <c:pt idx="140">
                  <c:v>103.654</c:v>
                </c:pt>
                <c:pt idx="141">
                  <c:v>105.44800000000001</c:v>
                </c:pt>
                <c:pt idx="142">
                  <c:v>100.25899999999999</c:v>
                </c:pt>
                <c:pt idx="143">
                  <c:v>104.399</c:v>
                </c:pt>
                <c:pt idx="144">
                  <c:v>102.98500000000001</c:v>
                </c:pt>
                <c:pt idx="145">
                  <c:v>103.93599999999998</c:v>
                </c:pt>
                <c:pt idx="146">
                  <c:v>98.202000000000027</c:v>
                </c:pt>
                <c:pt idx="147">
                  <c:v>98.801000000000016</c:v>
                </c:pt>
                <c:pt idx="148">
                  <c:v>97.361999999999995</c:v>
                </c:pt>
                <c:pt idx="149">
                  <c:v>101.809</c:v>
                </c:pt>
                <c:pt idx="150">
                  <c:v>101.07800000000003</c:v>
                </c:pt>
                <c:pt idx="151">
                  <c:v>104.80200000000002</c:v>
                </c:pt>
                <c:pt idx="152">
                  <c:v>105.00899999999999</c:v>
                </c:pt>
                <c:pt idx="153">
                  <c:v>106.71800000000002</c:v>
                </c:pt>
                <c:pt idx="154">
                  <c:v>109.34900000000002</c:v>
                </c:pt>
                <c:pt idx="155">
                  <c:v>106.58300000000003</c:v>
                </c:pt>
                <c:pt idx="156">
                  <c:v>104.999</c:v>
                </c:pt>
                <c:pt idx="157">
                  <c:v>103.03899999999999</c:v>
                </c:pt>
                <c:pt idx="158">
                  <c:v>105.31600000000003</c:v>
                </c:pt>
                <c:pt idx="159">
                  <c:v>108.72499999999999</c:v>
                </c:pt>
                <c:pt idx="160">
                  <c:v>110.46200000000002</c:v>
                </c:pt>
                <c:pt idx="161">
                  <c:v>110.36700000000002</c:v>
                </c:pt>
                <c:pt idx="162">
                  <c:v>111.40200000000002</c:v>
                </c:pt>
                <c:pt idx="163">
                  <c:v>110.10100000000003</c:v>
                </c:pt>
                <c:pt idx="164">
                  <c:v>111.56</c:v>
                </c:pt>
                <c:pt idx="165">
                  <c:v>110.76100000000002</c:v>
                </c:pt>
                <c:pt idx="166">
                  <c:v>116.30400000000003</c:v>
                </c:pt>
                <c:pt idx="167">
                  <c:v>118.68899999999999</c:v>
                </c:pt>
                <c:pt idx="168">
                  <c:v>122.00699999999998</c:v>
                </c:pt>
                <c:pt idx="169">
                  <c:v>121.904</c:v>
                </c:pt>
                <c:pt idx="170">
                  <c:v>124.15499999999997</c:v>
                </c:pt>
                <c:pt idx="171">
                  <c:v>121.81299999999999</c:v>
                </c:pt>
                <c:pt idx="172">
                  <c:v>119.13599999999997</c:v>
                </c:pt>
                <c:pt idx="173">
                  <c:v>118.05699999999999</c:v>
                </c:pt>
                <c:pt idx="174">
                  <c:v>127.93600000000004</c:v>
                </c:pt>
                <c:pt idx="175">
                  <c:v>128.10400000000001</c:v>
                </c:pt>
                <c:pt idx="176">
                  <c:v>131.34399999999999</c:v>
                </c:pt>
                <c:pt idx="177">
                  <c:v>133.476</c:v>
                </c:pt>
                <c:pt idx="178">
                  <c:v>133.31300000000002</c:v>
                </c:pt>
                <c:pt idx="179">
                  <c:v>131.077</c:v>
                </c:pt>
                <c:pt idx="180">
                  <c:v>125.41400000000002</c:v>
                </c:pt>
                <c:pt idx="181">
                  <c:v>125.05699999999999</c:v>
                </c:pt>
                <c:pt idx="182">
                  <c:v>126.15200000000002</c:v>
                </c:pt>
                <c:pt idx="183">
                  <c:v>119.10400000000001</c:v>
                </c:pt>
                <c:pt idx="184">
                  <c:v>118.91200000000001</c:v>
                </c:pt>
                <c:pt idx="185">
                  <c:v>119.434</c:v>
                </c:pt>
                <c:pt idx="186">
                  <c:v>117.59399999999999</c:v>
                </c:pt>
                <c:pt idx="187">
                  <c:v>118.17200000000003</c:v>
                </c:pt>
                <c:pt idx="188">
                  <c:v>119.02300000000002</c:v>
                </c:pt>
                <c:pt idx="189">
                  <c:v>122.44399999999996</c:v>
                </c:pt>
                <c:pt idx="190">
                  <c:v>121.50700000000001</c:v>
                </c:pt>
                <c:pt idx="191">
                  <c:v>121.76599999999999</c:v>
                </c:pt>
                <c:pt idx="192">
                  <c:v>123.29200000000003</c:v>
                </c:pt>
                <c:pt idx="193">
                  <c:v>121.40899999999999</c:v>
                </c:pt>
                <c:pt idx="194">
                  <c:v>127.23199999999997</c:v>
                </c:pt>
                <c:pt idx="195">
                  <c:v>124.92099999999999</c:v>
                </c:pt>
                <c:pt idx="196">
                  <c:v>124.12200000000001</c:v>
                </c:pt>
                <c:pt idx="197">
                  <c:v>124.48600000000002</c:v>
                </c:pt>
                <c:pt idx="198">
                  <c:v>119.17099999999996</c:v>
                </c:pt>
                <c:pt idx="199">
                  <c:v>122.96199999999999</c:v>
                </c:pt>
                <c:pt idx="200">
                  <c:v>118.916</c:v>
                </c:pt>
                <c:pt idx="201">
                  <c:v>114.89500000000004</c:v>
                </c:pt>
                <c:pt idx="202">
                  <c:v>108.65199999999999</c:v>
                </c:pt>
                <c:pt idx="203">
                  <c:v>106.82200000000003</c:v>
                </c:pt>
                <c:pt idx="204">
                  <c:v>107.49700000000001</c:v>
                </c:pt>
                <c:pt idx="205">
                  <c:v>108.47999999999999</c:v>
                </c:pt>
                <c:pt idx="206">
                  <c:v>105.70000000000002</c:v>
                </c:pt>
                <c:pt idx="207">
                  <c:v>113.60900000000001</c:v>
                </c:pt>
                <c:pt idx="208">
                  <c:v>91.848000000000013</c:v>
                </c:pt>
                <c:pt idx="209">
                  <c:v>96.715000000000003</c:v>
                </c:pt>
                <c:pt idx="210">
                  <c:v>102.965</c:v>
                </c:pt>
                <c:pt idx="211">
                  <c:v>106.09400000000002</c:v>
                </c:pt>
                <c:pt idx="212">
                  <c:v>102.12600000000003</c:v>
                </c:pt>
                <c:pt idx="213">
                  <c:v>105.81299999999999</c:v>
                </c:pt>
                <c:pt idx="214">
                  <c:v>108.965</c:v>
                </c:pt>
                <c:pt idx="215">
                  <c:v>107.09</c:v>
                </c:pt>
                <c:pt idx="216">
                  <c:v>109.333</c:v>
                </c:pt>
                <c:pt idx="217">
                  <c:v>109.28300000000002</c:v>
                </c:pt>
                <c:pt idx="218">
                  <c:v>113.089</c:v>
                </c:pt>
                <c:pt idx="219">
                  <c:v>112.14000000000001</c:v>
                </c:pt>
                <c:pt idx="220">
                  <c:v>108.09599999999998</c:v>
                </c:pt>
                <c:pt idx="221">
                  <c:v>109.27100000000002</c:v>
                </c:pt>
                <c:pt idx="222">
                  <c:v>109.22400000000002</c:v>
                </c:pt>
                <c:pt idx="223">
                  <c:v>109.76299999999998</c:v>
                </c:pt>
                <c:pt idx="224">
                  <c:v>107.23999999999998</c:v>
                </c:pt>
                <c:pt idx="225">
                  <c:v>100.124</c:v>
                </c:pt>
                <c:pt idx="226">
                  <c:v>98.87700000000001</c:v>
                </c:pt>
                <c:pt idx="227">
                  <c:v>94.93</c:v>
                </c:pt>
                <c:pt idx="228">
                  <c:v>102.06800000000001</c:v>
                </c:pt>
                <c:pt idx="229">
                  <c:v>94.942000000000007</c:v>
                </c:pt>
                <c:pt idx="230">
                  <c:v>96.085999999999984</c:v>
                </c:pt>
                <c:pt idx="231">
                  <c:v>99.64500000000001</c:v>
                </c:pt>
                <c:pt idx="232">
                  <c:v>100.47500000000002</c:v>
                </c:pt>
                <c:pt idx="233">
                  <c:v>104.43800000000002</c:v>
                </c:pt>
                <c:pt idx="234">
                  <c:v>100.14599999999996</c:v>
                </c:pt>
                <c:pt idx="235">
                  <c:v>95.511000000000024</c:v>
                </c:pt>
                <c:pt idx="236">
                  <c:v>99.242000000000019</c:v>
                </c:pt>
                <c:pt idx="237">
                  <c:v>106.13000000000002</c:v>
                </c:pt>
                <c:pt idx="238">
                  <c:v>103.66299999999998</c:v>
                </c:pt>
                <c:pt idx="239">
                  <c:v>103.47900000000001</c:v>
                </c:pt>
                <c:pt idx="240">
                  <c:v>119.53</c:v>
                </c:pt>
                <c:pt idx="241">
                  <c:v>117.89400000000001</c:v>
                </c:pt>
                <c:pt idx="242">
                  <c:v>117.262</c:v>
                </c:pt>
                <c:pt idx="243">
                  <c:v>109.39099999999999</c:v>
                </c:pt>
                <c:pt idx="244">
                  <c:v>100.19099999999997</c:v>
                </c:pt>
                <c:pt idx="245">
                  <c:v>94.467999999999989</c:v>
                </c:pt>
                <c:pt idx="246">
                  <c:v>93.286999999999978</c:v>
                </c:pt>
                <c:pt idx="247">
                  <c:v>93.489999999999981</c:v>
                </c:pt>
                <c:pt idx="248">
                  <c:v>104.52500000000001</c:v>
                </c:pt>
                <c:pt idx="249">
                  <c:v>110.227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4-46B8-A960-484895F5A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9293571233894483"/>
          <c:h val="0.2282349025898390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'directH (tkr)'!$C$51</c:f>
              <c:strCache>
                <c:ptCount val="1"/>
                <c:pt idx="0">
                  <c:v>VW 3 1/2 PERP nc-30-VW 4 5/8 PERP nc-28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'directH (tkr)'!$F$31:$IU$31</c:f>
              <c:numCache>
                <c:formatCode>m/d/yyyy</c:formatCode>
                <c:ptCount val="250"/>
                <c:pt idx="0">
                  <c:v>44018</c:v>
                </c:pt>
                <c:pt idx="1">
                  <c:v>44015</c:v>
                </c:pt>
                <c:pt idx="2">
                  <c:v>44014</c:v>
                </c:pt>
                <c:pt idx="3">
                  <c:v>44013</c:v>
                </c:pt>
                <c:pt idx="4">
                  <c:v>44012</c:v>
                </c:pt>
                <c:pt idx="5">
                  <c:v>44011</c:v>
                </c:pt>
                <c:pt idx="6">
                  <c:v>44008</c:v>
                </c:pt>
                <c:pt idx="7">
                  <c:v>44007</c:v>
                </c:pt>
                <c:pt idx="8">
                  <c:v>44006</c:v>
                </c:pt>
                <c:pt idx="9">
                  <c:v>44005</c:v>
                </c:pt>
                <c:pt idx="10">
                  <c:v>44004</c:v>
                </c:pt>
                <c:pt idx="11">
                  <c:v>44001</c:v>
                </c:pt>
                <c:pt idx="12">
                  <c:v>44000</c:v>
                </c:pt>
                <c:pt idx="13">
                  <c:v>43999</c:v>
                </c:pt>
                <c:pt idx="14">
                  <c:v>43998</c:v>
                </c:pt>
                <c:pt idx="15">
                  <c:v>43997</c:v>
                </c:pt>
                <c:pt idx="16">
                  <c:v>43994</c:v>
                </c:pt>
                <c:pt idx="17">
                  <c:v>43993</c:v>
                </c:pt>
                <c:pt idx="18">
                  <c:v>43992</c:v>
                </c:pt>
                <c:pt idx="19">
                  <c:v>43991</c:v>
                </c:pt>
                <c:pt idx="20">
                  <c:v>43990</c:v>
                </c:pt>
                <c:pt idx="21">
                  <c:v>43987</c:v>
                </c:pt>
                <c:pt idx="22">
                  <c:v>43986</c:v>
                </c:pt>
                <c:pt idx="23">
                  <c:v>43985</c:v>
                </c:pt>
                <c:pt idx="24">
                  <c:v>43984</c:v>
                </c:pt>
                <c:pt idx="25">
                  <c:v>43983</c:v>
                </c:pt>
                <c:pt idx="26">
                  <c:v>43980</c:v>
                </c:pt>
                <c:pt idx="27">
                  <c:v>43979</c:v>
                </c:pt>
                <c:pt idx="28">
                  <c:v>43978</c:v>
                </c:pt>
                <c:pt idx="29">
                  <c:v>43977</c:v>
                </c:pt>
                <c:pt idx="30">
                  <c:v>43973</c:v>
                </c:pt>
                <c:pt idx="31">
                  <c:v>43972</c:v>
                </c:pt>
                <c:pt idx="32">
                  <c:v>43971</c:v>
                </c:pt>
                <c:pt idx="33">
                  <c:v>43970</c:v>
                </c:pt>
                <c:pt idx="34">
                  <c:v>43969</c:v>
                </c:pt>
                <c:pt idx="35">
                  <c:v>43966</c:v>
                </c:pt>
                <c:pt idx="36">
                  <c:v>43965</c:v>
                </c:pt>
                <c:pt idx="37">
                  <c:v>43964</c:v>
                </c:pt>
                <c:pt idx="38">
                  <c:v>43963</c:v>
                </c:pt>
                <c:pt idx="39">
                  <c:v>43962</c:v>
                </c:pt>
                <c:pt idx="40">
                  <c:v>43958</c:v>
                </c:pt>
                <c:pt idx="41">
                  <c:v>43957</c:v>
                </c:pt>
                <c:pt idx="42">
                  <c:v>43956</c:v>
                </c:pt>
                <c:pt idx="43">
                  <c:v>43955</c:v>
                </c:pt>
                <c:pt idx="44">
                  <c:v>43952</c:v>
                </c:pt>
                <c:pt idx="45">
                  <c:v>43951</c:v>
                </c:pt>
                <c:pt idx="46">
                  <c:v>43950</c:v>
                </c:pt>
                <c:pt idx="47">
                  <c:v>43949</c:v>
                </c:pt>
                <c:pt idx="48">
                  <c:v>43948</c:v>
                </c:pt>
                <c:pt idx="49">
                  <c:v>43945</c:v>
                </c:pt>
                <c:pt idx="50">
                  <c:v>43944</c:v>
                </c:pt>
                <c:pt idx="51">
                  <c:v>43943</c:v>
                </c:pt>
                <c:pt idx="52">
                  <c:v>43942</c:v>
                </c:pt>
                <c:pt idx="53">
                  <c:v>43941</c:v>
                </c:pt>
                <c:pt idx="54">
                  <c:v>43938</c:v>
                </c:pt>
                <c:pt idx="55">
                  <c:v>43937</c:v>
                </c:pt>
                <c:pt idx="56">
                  <c:v>43936</c:v>
                </c:pt>
                <c:pt idx="57">
                  <c:v>43935</c:v>
                </c:pt>
                <c:pt idx="58">
                  <c:v>43930</c:v>
                </c:pt>
                <c:pt idx="59">
                  <c:v>43929</c:v>
                </c:pt>
                <c:pt idx="60">
                  <c:v>43928</c:v>
                </c:pt>
                <c:pt idx="61">
                  <c:v>43927</c:v>
                </c:pt>
                <c:pt idx="62">
                  <c:v>43924</c:v>
                </c:pt>
                <c:pt idx="63">
                  <c:v>43923</c:v>
                </c:pt>
                <c:pt idx="64">
                  <c:v>43922</c:v>
                </c:pt>
                <c:pt idx="65">
                  <c:v>43921</c:v>
                </c:pt>
                <c:pt idx="66">
                  <c:v>43920</c:v>
                </c:pt>
                <c:pt idx="67">
                  <c:v>43917</c:v>
                </c:pt>
                <c:pt idx="68">
                  <c:v>43916</c:v>
                </c:pt>
                <c:pt idx="69">
                  <c:v>43915</c:v>
                </c:pt>
                <c:pt idx="70">
                  <c:v>43914</c:v>
                </c:pt>
                <c:pt idx="71">
                  <c:v>43913</c:v>
                </c:pt>
                <c:pt idx="72">
                  <c:v>43910</c:v>
                </c:pt>
                <c:pt idx="73">
                  <c:v>43909</c:v>
                </c:pt>
                <c:pt idx="74">
                  <c:v>43908</c:v>
                </c:pt>
                <c:pt idx="75">
                  <c:v>43907</c:v>
                </c:pt>
                <c:pt idx="76">
                  <c:v>43906</c:v>
                </c:pt>
                <c:pt idx="77">
                  <c:v>43903</c:v>
                </c:pt>
                <c:pt idx="78">
                  <c:v>43902</c:v>
                </c:pt>
                <c:pt idx="79">
                  <c:v>43901</c:v>
                </c:pt>
                <c:pt idx="80">
                  <c:v>43900</c:v>
                </c:pt>
                <c:pt idx="81">
                  <c:v>43899</c:v>
                </c:pt>
                <c:pt idx="82">
                  <c:v>43896</c:v>
                </c:pt>
                <c:pt idx="83">
                  <c:v>43895</c:v>
                </c:pt>
                <c:pt idx="84">
                  <c:v>43894</c:v>
                </c:pt>
                <c:pt idx="85">
                  <c:v>43893</c:v>
                </c:pt>
                <c:pt idx="86">
                  <c:v>43892</c:v>
                </c:pt>
                <c:pt idx="87">
                  <c:v>43889</c:v>
                </c:pt>
                <c:pt idx="88">
                  <c:v>43888</c:v>
                </c:pt>
                <c:pt idx="89">
                  <c:v>43887</c:v>
                </c:pt>
                <c:pt idx="90">
                  <c:v>43886</c:v>
                </c:pt>
                <c:pt idx="91">
                  <c:v>43885</c:v>
                </c:pt>
                <c:pt idx="92">
                  <c:v>43882</c:v>
                </c:pt>
                <c:pt idx="93">
                  <c:v>43881</c:v>
                </c:pt>
                <c:pt idx="94">
                  <c:v>43880</c:v>
                </c:pt>
                <c:pt idx="95">
                  <c:v>43879</c:v>
                </c:pt>
                <c:pt idx="96">
                  <c:v>43878</c:v>
                </c:pt>
                <c:pt idx="97">
                  <c:v>43875</c:v>
                </c:pt>
                <c:pt idx="98">
                  <c:v>43874</c:v>
                </c:pt>
                <c:pt idx="99">
                  <c:v>43873</c:v>
                </c:pt>
                <c:pt idx="100">
                  <c:v>43872</c:v>
                </c:pt>
                <c:pt idx="101">
                  <c:v>43871</c:v>
                </c:pt>
                <c:pt idx="102">
                  <c:v>43868</c:v>
                </c:pt>
                <c:pt idx="103">
                  <c:v>43867</c:v>
                </c:pt>
                <c:pt idx="104">
                  <c:v>43866</c:v>
                </c:pt>
                <c:pt idx="105">
                  <c:v>43865</c:v>
                </c:pt>
                <c:pt idx="106">
                  <c:v>43864</c:v>
                </c:pt>
                <c:pt idx="107">
                  <c:v>43861</c:v>
                </c:pt>
                <c:pt idx="108">
                  <c:v>43860</c:v>
                </c:pt>
                <c:pt idx="109">
                  <c:v>43859</c:v>
                </c:pt>
                <c:pt idx="110">
                  <c:v>43858</c:v>
                </c:pt>
                <c:pt idx="111">
                  <c:v>43857</c:v>
                </c:pt>
                <c:pt idx="112">
                  <c:v>43854</c:v>
                </c:pt>
                <c:pt idx="113">
                  <c:v>43853</c:v>
                </c:pt>
                <c:pt idx="114">
                  <c:v>43852</c:v>
                </c:pt>
                <c:pt idx="115">
                  <c:v>43851</c:v>
                </c:pt>
                <c:pt idx="116">
                  <c:v>43850</c:v>
                </c:pt>
                <c:pt idx="117">
                  <c:v>43847</c:v>
                </c:pt>
                <c:pt idx="118">
                  <c:v>43846</c:v>
                </c:pt>
                <c:pt idx="119">
                  <c:v>43845</c:v>
                </c:pt>
                <c:pt idx="120">
                  <c:v>43844</c:v>
                </c:pt>
                <c:pt idx="121">
                  <c:v>43843</c:v>
                </c:pt>
                <c:pt idx="122">
                  <c:v>43840</c:v>
                </c:pt>
                <c:pt idx="123">
                  <c:v>43839</c:v>
                </c:pt>
                <c:pt idx="124">
                  <c:v>43838</c:v>
                </c:pt>
                <c:pt idx="125">
                  <c:v>43837</c:v>
                </c:pt>
                <c:pt idx="126">
                  <c:v>43836</c:v>
                </c:pt>
                <c:pt idx="127">
                  <c:v>43833</c:v>
                </c:pt>
                <c:pt idx="128">
                  <c:v>43832</c:v>
                </c:pt>
                <c:pt idx="129">
                  <c:v>43830</c:v>
                </c:pt>
                <c:pt idx="130">
                  <c:v>43829</c:v>
                </c:pt>
                <c:pt idx="131">
                  <c:v>43826</c:v>
                </c:pt>
                <c:pt idx="132">
                  <c:v>43823</c:v>
                </c:pt>
                <c:pt idx="133">
                  <c:v>43822</c:v>
                </c:pt>
                <c:pt idx="134">
                  <c:v>43819</c:v>
                </c:pt>
                <c:pt idx="135">
                  <c:v>43818</c:v>
                </c:pt>
                <c:pt idx="136">
                  <c:v>43817</c:v>
                </c:pt>
                <c:pt idx="137">
                  <c:v>43816</c:v>
                </c:pt>
                <c:pt idx="138">
                  <c:v>43815</c:v>
                </c:pt>
                <c:pt idx="139">
                  <c:v>43812</c:v>
                </c:pt>
                <c:pt idx="140">
                  <c:v>43811</c:v>
                </c:pt>
                <c:pt idx="141">
                  <c:v>43810</c:v>
                </c:pt>
                <c:pt idx="142">
                  <c:v>43809</c:v>
                </c:pt>
                <c:pt idx="143">
                  <c:v>43808</c:v>
                </c:pt>
                <c:pt idx="144">
                  <c:v>43805</c:v>
                </c:pt>
                <c:pt idx="145">
                  <c:v>43804</c:v>
                </c:pt>
                <c:pt idx="146">
                  <c:v>43803</c:v>
                </c:pt>
                <c:pt idx="147">
                  <c:v>43802</c:v>
                </c:pt>
                <c:pt idx="148">
                  <c:v>43801</c:v>
                </c:pt>
                <c:pt idx="149">
                  <c:v>43798</c:v>
                </c:pt>
                <c:pt idx="150">
                  <c:v>43797</c:v>
                </c:pt>
                <c:pt idx="151">
                  <c:v>43796</c:v>
                </c:pt>
                <c:pt idx="152">
                  <c:v>43795</c:v>
                </c:pt>
                <c:pt idx="153">
                  <c:v>43794</c:v>
                </c:pt>
                <c:pt idx="154">
                  <c:v>43791</c:v>
                </c:pt>
                <c:pt idx="155">
                  <c:v>43790</c:v>
                </c:pt>
                <c:pt idx="156">
                  <c:v>43789</c:v>
                </c:pt>
                <c:pt idx="157">
                  <c:v>43788</c:v>
                </c:pt>
                <c:pt idx="158">
                  <c:v>43787</c:v>
                </c:pt>
                <c:pt idx="159">
                  <c:v>43784</c:v>
                </c:pt>
                <c:pt idx="160">
                  <c:v>43783</c:v>
                </c:pt>
                <c:pt idx="161">
                  <c:v>43782</c:v>
                </c:pt>
                <c:pt idx="162">
                  <c:v>43781</c:v>
                </c:pt>
                <c:pt idx="163">
                  <c:v>43780</c:v>
                </c:pt>
                <c:pt idx="164">
                  <c:v>43777</c:v>
                </c:pt>
                <c:pt idx="165">
                  <c:v>43776</c:v>
                </c:pt>
                <c:pt idx="166">
                  <c:v>43775</c:v>
                </c:pt>
                <c:pt idx="167">
                  <c:v>43774</c:v>
                </c:pt>
                <c:pt idx="168">
                  <c:v>43773</c:v>
                </c:pt>
                <c:pt idx="169">
                  <c:v>43770</c:v>
                </c:pt>
                <c:pt idx="170">
                  <c:v>43769</c:v>
                </c:pt>
                <c:pt idx="171">
                  <c:v>43768</c:v>
                </c:pt>
                <c:pt idx="172">
                  <c:v>43767</c:v>
                </c:pt>
                <c:pt idx="173">
                  <c:v>43766</c:v>
                </c:pt>
                <c:pt idx="174">
                  <c:v>43763</c:v>
                </c:pt>
                <c:pt idx="175">
                  <c:v>43762</c:v>
                </c:pt>
                <c:pt idx="176">
                  <c:v>43761</c:v>
                </c:pt>
                <c:pt idx="177">
                  <c:v>43760</c:v>
                </c:pt>
                <c:pt idx="178">
                  <c:v>43759</c:v>
                </c:pt>
                <c:pt idx="179">
                  <c:v>43756</c:v>
                </c:pt>
                <c:pt idx="180">
                  <c:v>43755</c:v>
                </c:pt>
                <c:pt idx="181">
                  <c:v>43754</c:v>
                </c:pt>
                <c:pt idx="182">
                  <c:v>43753</c:v>
                </c:pt>
                <c:pt idx="183">
                  <c:v>43752</c:v>
                </c:pt>
                <c:pt idx="184">
                  <c:v>43749</c:v>
                </c:pt>
                <c:pt idx="185">
                  <c:v>43748</c:v>
                </c:pt>
                <c:pt idx="186">
                  <c:v>43747</c:v>
                </c:pt>
                <c:pt idx="187">
                  <c:v>43746</c:v>
                </c:pt>
                <c:pt idx="188">
                  <c:v>43745</c:v>
                </c:pt>
                <c:pt idx="189">
                  <c:v>43742</c:v>
                </c:pt>
                <c:pt idx="190">
                  <c:v>43741</c:v>
                </c:pt>
                <c:pt idx="191">
                  <c:v>43740</c:v>
                </c:pt>
                <c:pt idx="192">
                  <c:v>43739</c:v>
                </c:pt>
                <c:pt idx="193">
                  <c:v>43738</c:v>
                </c:pt>
                <c:pt idx="194">
                  <c:v>43735</c:v>
                </c:pt>
                <c:pt idx="195">
                  <c:v>43734</c:v>
                </c:pt>
                <c:pt idx="196">
                  <c:v>43733</c:v>
                </c:pt>
                <c:pt idx="197">
                  <c:v>43732</c:v>
                </c:pt>
                <c:pt idx="198">
                  <c:v>43731</c:v>
                </c:pt>
                <c:pt idx="199">
                  <c:v>43728</c:v>
                </c:pt>
                <c:pt idx="200">
                  <c:v>43727</c:v>
                </c:pt>
                <c:pt idx="201">
                  <c:v>43726</c:v>
                </c:pt>
                <c:pt idx="202">
                  <c:v>43725</c:v>
                </c:pt>
                <c:pt idx="203">
                  <c:v>43724</c:v>
                </c:pt>
                <c:pt idx="204">
                  <c:v>43721</c:v>
                </c:pt>
                <c:pt idx="205">
                  <c:v>43720</c:v>
                </c:pt>
                <c:pt idx="206">
                  <c:v>43719</c:v>
                </c:pt>
                <c:pt idx="207">
                  <c:v>43718</c:v>
                </c:pt>
                <c:pt idx="208">
                  <c:v>43717</c:v>
                </c:pt>
                <c:pt idx="209">
                  <c:v>43714</c:v>
                </c:pt>
                <c:pt idx="210">
                  <c:v>43713</c:v>
                </c:pt>
                <c:pt idx="211">
                  <c:v>43712</c:v>
                </c:pt>
                <c:pt idx="212">
                  <c:v>43711</c:v>
                </c:pt>
                <c:pt idx="213">
                  <c:v>43710</c:v>
                </c:pt>
                <c:pt idx="214">
                  <c:v>43707</c:v>
                </c:pt>
                <c:pt idx="215">
                  <c:v>43706</c:v>
                </c:pt>
                <c:pt idx="216">
                  <c:v>43705</c:v>
                </c:pt>
                <c:pt idx="217">
                  <c:v>43704</c:v>
                </c:pt>
                <c:pt idx="218">
                  <c:v>43700</c:v>
                </c:pt>
                <c:pt idx="219">
                  <c:v>43699</c:v>
                </c:pt>
                <c:pt idx="220">
                  <c:v>43698</c:v>
                </c:pt>
                <c:pt idx="221">
                  <c:v>43697</c:v>
                </c:pt>
                <c:pt idx="222">
                  <c:v>43696</c:v>
                </c:pt>
                <c:pt idx="223">
                  <c:v>43693</c:v>
                </c:pt>
                <c:pt idx="224">
                  <c:v>43692</c:v>
                </c:pt>
                <c:pt idx="225">
                  <c:v>43691</c:v>
                </c:pt>
                <c:pt idx="226">
                  <c:v>43690</c:v>
                </c:pt>
                <c:pt idx="227">
                  <c:v>43689</c:v>
                </c:pt>
                <c:pt idx="228">
                  <c:v>43686</c:v>
                </c:pt>
                <c:pt idx="229">
                  <c:v>43685</c:v>
                </c:pt>
                <c:pt idx="230">
                  <c:v>43684</c:v>
                </c:pt>
                <c:pt idx="231">
                  <c:v>43683</c:v>
                </c:pt>
                <c:pt idx="232">
                  <c:v>43682</c:v>
                </c:pt>
                <c:pt idx="233">
                  <c:v>43679</c:v>
                </c:pt>
                <c:pt idx="234">
                  <c:v>43678</c:v>
                </c:pt>
                <c:pt idx="235">
                  <c:v>43677</c:v>
                </c:pt>
                <c:pt idx="236">
                  <c:v>43676</c:v>
                </c:pt>
                <c:pt idx="237">
                  <c:v>43675</c:v>
                </c:pt>
                <c:pt idx="238">
                  <c:v>43672</c:v>
                </c:pt>
                <c:pt idx="239">
                  <c:v>43671</c:v>
                </c:pt>
                <c:pt idx="240">
                  <c:v>43670</c:v>
                </c:pt>
                <c:pt idx="241">
                  <c:v>43669</c:v>
                </c:pt>
                <c:pt idx="242">
                  <c:v>43668</c:v>
                </c:pt>
                <c:pt idx="243">
                  <c:v>43665</c:v>
                </c:pt>
                <c:pt idx="244">
                  <c:v>43664</c:v>
                </c:pt>
                <c:pt idx="245">
                  <c:v>43663</c:v>
                </c:pt>
                <c:pt idx="246">
                  <c:v>43662</c:v>
                </c:pt>
                <c:pt idx="247">
                  <c:v>43661</c:v>
                </c:pt>
                <c:pt idx="248">
                  <c:v>43658</c:v>
                </c:pt>
                <c:pt idx="249">
                  <c:v>43657</c:v>
                </c:pt>
              </c:numCache>
            </c:numRef>
          </c:cat>
          <c:val>
            <c:numRef>
              <c:f>'directH (tkr)'!$F$51:$IU$51</c:f>
              <c:numCache>
                <c:formatCode>0</c:formatCode>
                <c:ptCount val="250"/>
                <c:pt idx="0">
                  <c:v>-17.363999999999976</c:v>
                </c:pt>
                <c:pt idx="1">
                  <c:v>-19.252999999999986</c:v>
                </c:pt>
                <c:pt idx="2">
                  <c:v>-21.79000000000002</c:v>
                </c:pt>
                <c:pt idx="3">
                  <c:v>-23.697000000000003</c:v>
                </c:pt>
                <c:pt idx="4">
                  <c:v>-24.711999999999989</c:v>
                </c:pt>
                <c:pt idx="5">
                  <c:v>-27.128000000000043</c:v>
                </c:pt>
                <c:pt idx="6">
                  <c:v>-29.831999999999994</c:v>
                </c:pt>
                <c:pt idx="7">
                  <c:v>-31.884999999999991</c:v>
                </c:pt>
                <c:pt idx="8">
                  <c:v>-33.490000000000009</c:v>
                </c:pt>
                <c:pt idx="9">
                  <c:v>-36.37299999999999</c:v>
                </c:pt>
                <c:pt idx="10">
                  <c:v>-36.281000000000006</c:v>
                </c:pt>
                <c:pt idx="11">
                  <c:v>-36.894999999999982</c:v>
                </c:pt>
                <c:pt idx="12">
                  <c:v>-34.11099999999999</c:v>
                </c:pt>
                <c:pt idx="13">
                  <c:v>-29.18199999999996</c:v>
                </c:pt>
                <c:pt idx="14">
                  <c:v>-26.099999999999966</c:v>
                </c:pt>
                <c:pt idx="15">
                  <c:v>-24.786999999999978</c:v>
                </c:pt>
                <c:pt idx="16">
                  <c:v>-25.260999999999967</c:v>
                </c:pt>
                <c:pt idx="17">
                  <c:v>-26.613999999999976</c:v>
                </c:pt>
                <c:pt idx="18">
                  <c:v>-30.16700000000003</c:v>
                </c:pt>
                <c:pt idx="19">
                  <c:v>-23.579000000000008</c:v>
                </c:pt>
                <c:pt idx="20">
                  <c:v>-24.665999999999997</c:v>
                </c:pt>
                <c:pt idx="21">
                  <c:v>-28.745000000000005</c:v>
                </c:pt>
                <c:pt idx="22">
                  <c:v>-30.617999999999995</c:v>
                </c:pt>
                <c:pt idx="23">
                  <c:v>-37.60899999999998</c:v>
                </c:pt>
                <c:pt idx="24">
                  <c:v>-38.025000000000034</c:v>
                </c:pt>
                <c:pt idx="25">
                  <c:v>-42.242000000000019</c:v>
                </c:pt>
                <c:pt idx="26">
                  <c:v>-43.629000000000019</c:v>
                </c:pt>
                <c:pt idx="27">
                  <c:v>-44.079999999999984</c:v>
                </c:pt>
                <c:pt idx="28">
                  <c:v>-41.266999999999996</c:v>
                </c:pt>
                <c:pt idx="29">
                  <c:v>-44.144999999999982</c:v>
                </c:pt>
                <c:pt idx="30">
                  <c:v>-46.552000000000021</c:v>
                </c:pt>
                <c:pt idx="31">
                  <c:v>-49.653999999999996</c:v>
                </c:pt>
                <c:pt idx="32">
                  <c:v>-50.132000000000005</c:v>
                </c:pt>
                <c:pt idx="33">
                  <c:v>-50.000999999999976</c:v>
                </c:pt>
                <c:pt idx="34">
                  <c:v>-51.120999999999981</c:v>
                </c:pt>
                <c:pt idx="35">
                  <c:v>-53.576000000000022</c:v>
                </c:pt>
                <c:pt idx="36">
                  <c:v>-57.757000000000005</c:v>
                </c:pt>
                <c:pt idx="37">
                  <c:v>-60.098000000000013</c:v>
                </c:pt>
                <c:pt idx="38">
                  <c:v>-59.076999999999998</c:v>
                </c:pt>
                <c:pt idx="39">
                  <c:v>-58.690999999999974</c:v>
                </c:pt>
                <c:pt idx="40">
                  <c:v>-58.380999999999972</c:v>
                </c:pt>
                <c:pt idx="41">
                  <c:v>-58.803999999999974</c:v>
                </c:pt>
                <c:pt idx="42">
                  <c:v>-63.387</c:v>
                </c:pt>
                <c:pt idx="43">
                  <c:v>-58.925000000000011</c:v>
                </c:pt>
                <c:pt idx="44">
                  <c:v>-58.887</c:v>
                </c:pt>
                <c:pt idx="45">
                  <c:v>-59.367999999999995</c:v>
                </c:pt>
                <c:pt idx="46">
                  <c:v>-60.102000000000032</c:v>
                </c:pt>
                <c:pt idx="47">
                  <c:v>-52.889999999999986</c:v>
                </c:pt>
                <c:pt idx="48">
                  <c:v>-50.117000000000019</c:v>
                </c:pt>
                <c:pt idx="49">
                  <c:v>-45.473000000000013</c:v>
                </c:pt>
                <c:pt idx="50">
                  <c:v>-42.581999999999994</c:v>
                </c:pt>
                <c:pt idx="51">
                  <c:v>-41.504000000000019</c:v>
                </c:pt>
                <c:pt idx="52">
                  <c:v>-38.95599999999996</c:v>
                </c:pt>
                <c:pt idx="53">
                  <c:v>-47.316000000000031</c:v>
                </c:pt>
                <c:pt idx="54">
                  <c:v>-44.908000000000072</c:v>
                </c:pt>
                <c:pt idx="55">
                  <c:v>-35.874000000000024</c:v>
                </c:pt>
                <c:pt idx="56">
                  <c:v>-25.158999999999992</c:v>
                </c:pt>
                <c:pt idx="57">
                  <c:v>-14.826999999999998</c:v>
                </c:pt>
                <c:pt idx="58">
                  <c:v>-13.442999999999984</c:v>
                </c:pt>
                <c:pt idx="59">
                  <c:v>-14.604000000000042</c:v>
                </c:pt>
                <c:pt idx="60">
                  <c:v>-30.66500000000002</c:v>
                </c:pt>
                <c:pt idx="61">
                  <c:v>-25.199000000000069</c:v>
                </c:pt>
                <c:pt idx="62">
                  <c:v>-34.284999999999968</c:v>
                </c:pt>
                <c:pt idx="63">
                  <c:v>-53.722000000000094</c:v>
                </c:pt>
                <c:pt idx="64">
                  <c:v>-53.69399999999996</c:v>
                </c:pt>
                <c:pt idx="65">
                  <c:v>-47.387000000000057</c:v>
                </c:pt>
                <c:pt idx="66">
                  <c:v>-36.971000000000004</c:v>
                </c:pt>
                <c:pt idx="67">
                  <c:v>-26.389999999999986</c:v>
                </c:pt>
                <c:pt idx="68">
                  <c:v>-3.2129999999999654</c:v>
                </c:pt>
                <c:pt idx="69">
                  <c:v>-8.1399999999999864</c:v>
                </c:pt>
                <c:pt idx="70">
                  <c:v>-14.343000000000018</c:v>
                </c:pt>
                <c:pt idx="71">
                  <c:v>-0.19100000000003092</c:v>
                </c:pt>
                <c:pt idx="72">
                  <c:v>-1.19399999999996</c:v>
                </c:pt>
                <c:pt idx="73">
                  <c:v>7.0790000000000646</c:v>
                </c:pt>
                <c:pt idx="74">
                  <c:v>12.752000000000066</c:v>
                </c:pt>
                <c:pt idx="75">
                  <c:v>5.5769999999999982</c:v>
                </c:pt>
                <c:pt idx="76">
                  <c:v>30.675999999999931</c:v>
                </c:pt>
                <c:pt idx="77">
                  <c:v>14.488999999999919</c:v>
                </c:pt>
                <c:pt idx="78">
                  <c:v>-7.3460000000000036</c:v>
                </c:pt>
                <c:pt idx="79">
                  <c:v>-11.990000000000009</c:v>
                </c:pt>
                <c:pt idx="80">
                  <c:v>-13.427999999999997</c:v>
                </c:pt>
                <c:pt idx="81">
                  <c:v>-3.8140000000000214</c:v>
                </c:pt>
                <c:pt idx="82">
                  <c:v>-1.3400000000000318</c:v>
                </c:pt>
                <c:pt idx="83">
                  <c:v>-1.9220000000000255</c:v>
                </c:pt>
                <c:pt idx="84">
                  <c:v>1.4479999999999791</c:v>
                </c:pt>
                <c:pt idx="85">
                  <c:v>4.2300000000000182</c:v>
                </c:pt>
                <c:pt idx="86">
                  <c:v>6.3569999999999709</c:v>
                </c:pt>
                <c:pt idx="87">
                  <c:v>6.1899999999999977</c:v>
                </c:pt>
                <c:pt idx="88">
                  <c:v>1.2400000000000091</c:v>
                </c:pt>
                <c:pt idx="89">
                  <c:v>2.8800000000000523</c:v>
                </c:pt>
                <c:pt idx="90">
                  <c:v>-1.2350000000000136</c:v>
                </c:pt>
                <c:pt idx="91">
                  <c:v>-0.44800000000003593</c:v>
                </c:pt>
                <c:pt idx="92">
                  <c:v>0.81999999999999318</c:v>
                </c:pt>
                <c:pt idx="93">
                  <c:v>1.9070000000000391</c:v>
                </c:pt>
                <c:pt idx="94">
                  <c:v>0.53300000000001546</c:v>
                </c:pt>
                <c:pt idx="95">
                  <c:v>0.62299999999999045</c:v>
                </c:pt>
                <c:pt idx="96">
                  <c:v>0.20099999999996498</c:v>
                </c:pt>
                <c:pt idx="97">
                  <c:v>0.617999999999995</c:v>
                </c:pt>
                <c:pt idx="98">
                  <c:v>1.0629999999999882</c:v>
                </c:pt>
                <c:pt idx="99">
                  <c:v>2.0489999999999782</c:v>
                </c:pt>
                <c:pt idx="100">
                  <c:v>2.5850000000000364</c:v>
                </c:pt>
                <c:pt idx="101">
                  <c:v>3.3779999999999859</c:v>
                </c:pt>
                <c:pt idx="102">
                  <c:v>2.0320000000000391</c:v>
                </c:pt>
                <c:pt idx="103">
                  <c:v>2.1259999999999764</c:v>
                </c:pt>
                <c:pt idx="104">
                  <c:v>2.1210000000000377</c:v>
                </c:pt>
                <c:pt idx="105">
                  <c:v>2.4110000000000014</c:v>
                </c:pt>
                <c:pt idx="106">
                  <c:v>0.74100000000004229</c:v>
                </c:pt>
                <c:pt idx="107">
                  <c:v>-1.4479999999999791</c:v>
                </c:pt>
                <c:pt idx="108">
                  <c:v>-1.3860000000000241</c:v>
                </c:pt>
                <c:pt idx="109">
                  <c:v>-1.2169999999999845</c:v>
                </c:pt>
                <c:pt idx="110">
                  <c:v>-1.5340000000000487</c:v>
                </c:pt>
                <c:pt idx="111">
                  <c:v>-2.8079999999999927</c:v>
                </c:pt>
                <c:pt idx="112">
                  <c:v>-6.0809999999999604</c:v>
                </c:pt>
                <c:pt idx="113">
                  <c:v>-6.3829999999999814</c:v>
                </c:pt>
                <c:pt idx="114">
                  <c:v>-5.0400000000000205</c:v>
                </c:pt>
                <c:pt idx="115">
                  <c:v>-5.2530000000000427</c:v>
                </c:pt>
                <c:pt idx="116">
                  <c:v>-4.5049999999999955</c:v>
                </c:pt>
                <c:pt idx="117">
                  <c:v>-5.3430000000000177</c:v>
                </c:pt>
                <c:pt idx="118">
                  <c:v>-6.3709999999999809</c:v>
                </c:pt>
                <c:pt idx="119">
                  <c:v>-8.6659999999999968</c:v>
                </c:pt>
                <c:pt idx="120">
                  <c:v>-10.846000000000004</c:v>
                </c:pt>
                <c:pt idx="121">
                  <c:v>-12</c:v>
                </c:pt>
                <c:pt idx="122">
                  <c:v>-12.311000000000035</c:v>
                </c:pt>
                <c:pt idx="123">
                  <c:v>-13.120000000000005</c:v>
                </c:pt>
                <c:pt idx="124">
                  <c:v>-12.84499999999997</c:v>
                </c:pt>
                <c:pt idx="125">
                  <c:v>-13.97399999999999</c:v>
                </c:pt>
                <c:pt idx="126">
                  <c:v>-15.663999999999987</c:v>
                </c:pt>
                <c:pt idx="127">
                  <c:v>-13.656000000000006</c:v>
                </c:pt>
                <c:pt idx="128">
                  <c:v>-13.256999999999948</c:v>
                </c:pt>
                <c:pt idx="129">
                  <c:v>-12.840999999999951</c:v>
                </c:pt>
                <c:pt idx="130">
                  <c:v>-11.687000000000012</c:v>
                </c:pt>
                <c:pt idx="131">
                  <c:v>-12.741999999999962</c:v>
                </c:pt>
                <c:pt idx="132">
                  <c:v>-12.858000000000004</c:v>
                </c:pt>
                <c:pt idx="133">
                  <c:v>-13.751000000000033</c:v>
                </c:pt>
                <c:pt idx="134">
                  <c:v>-14.204000000000008</c:v>
                </c:pt>
                <c:pt idx="135">
                  <c:v>-14.326999999999998</c:v>
                </c:pt>
                <c:pt idx="136">
                  <c:v>-14.271999999999991</c:v>
                </c:pt>
                <c:pt idx="137">
                  <c:v>-14.15300000000002</c:v>
                </c:pt>
                <c:pt idx="138">
                  <c:v>-15.427999999999997</c:v>
                </c:pt>
                <c:pt idx="139">
                  <c:v>-15.740000000000009</c:v>
                </c:pt>
                <c:pt idx="140">
                  <c:v>-16.284999999999968</c:v>
                </c:pt>
                <c:pt idx="141">
                  <c:v>-15.630999999999972</c:v>
                </c:pt>
                <c:pt idx="142">
                  <c:v>-17.098000000000013</c:v>
                </c:pt>
                <c:pt idx="143">
                  <c:v>-15.254999999999995</c:v>
                </c:pt>
                <c:pt idx="144">
                  <c:v>-14.503999999999962</c:v>
                </c:pt>
                <c:pt idx="145">
                  <c:v>-14.241000000000042</c:v>
                </c:pt>
                <c:pt idx="146">
                  <c:v>-17.260999999999967</c:v>
                </c:pt>
                <c:pt idx="147">
                  <c:v>-16.600999999999999</c:v>
                </c:pt>
                <c:pt idx="148">
                  <c:v>-16.637</c:v>
                </c:pt>
                <c:pt idx="149">
                  <c:v>-14.302000000000021</c:v>
                </c:pt>
                <c:pt idx="150">
                  <c:v>-14.25</c:v>
                </c:pt>
                <c:pt idx="151">
                  <c:v>-14.08299999999997</c:v>
                </c:pt>
                <c:pt idx="152">
                  <c:v>-14.216000000000008</c:v>
                </c:pt>
                <c:pt idx="153">
                  <c:v>-13.634999999999991</c:v>
                </c:pt>
                <c:pt idx="154">
                  <c:v>-13.036000000000001</c:v>
                </c:pt>
                <c:pt idx="155">
                  <c:v>-12.757000000000005</c:v>
                </c:pt>
                <c:pt idx="156">
                  <c:v>-12.456999999999994</c:v>
                </c:pt>
                <c:pt idx="157">
                  <c:v>-13.120000000000005</c:v>
                </c:pt>
                <c:pt idx="158">
                  <c:v>-12.932999999999993</c:v>
                </c:pt>
                <c:pt idx="159">
                  <c:v>-11.838000000000022</c:v>
                </c:pt>
                <c:pt idx="160">
                  <c:v>-11.795999999999992</c:v>
                </c:pt>
                <c:pt idx="161">
                  <c:v>-11.890999999999963</c:v>
                </c:pt>
                <c:pt idx="162">
                  <c:v>-12.088999999999999</c:v>
                </c:pt>
                <c:pt idx="163">
                  <c:v>-12.887</c:v>
                </c:pt>
                <c:pt idx="164">
                  <c:v>-12.757999999999981</c:v>
                </c:pt>
                <c:pt idx="165">
                  <c:v>-11.951999999999998</c:v>
                </c:pt>
                <c:pt idx="166">
                  <c:v>-9.8239999999999554</c:v>
                </c:pt>
                <c:pt idx="167">
                  <c:v>-8.7160000000000082</c:v>
                </c:pt>
                <c:pt idx="168">
                  <c:v>-9.18100000000004</c:v>
                </c:pt>
                <c:pt idx="169">
                  <c:v>-8.0020000000000095</c:v>
                </c:pt>
                <c:pt idx="170">
                  <c:v>-6.8389999999999986</c:v>
                </c:pt>
                <c:pt idx="171">
                  <c:v>-10.526999999999987</c:v>
                </c:pt>
                <c:pt idx="172">
                  <c:v>-11.19300000000004</c:v>
                </c:pt>
                <c:pt idx="173">
                  <c:v>-10.980999999999995</c:v>
                </c:pt>
                <c:pt idx="174">
                  <c:v>-8.4879999999999995</c:v>
                </c:pt>
                <c:pt idx="175">
                  <c:v>-8.2589999999999577</c:v>
                </c:pt>
                <c:pt idx="176">
                  <c:v>-8.063000000000045</c:v>
                </c:pt>
                <c:pt idx="177">
                  <c:v>-7.7909999999999968</c:v>
                </c:pt>
                <c:pt idx="178">
                  <c:v>-8.3479999999999563</c:v>
                </c:pt>
                <c:pt idx="179">
                  <c:v>-8.2049999999999841</c:v>
                </c:pt>
                <c:pt idx="180">
                  <c:v>-8.9909999999999854</c:v>
                </c:pt>
                <c:pt idx="181">
                  <c:v>-9.3899999999999864</c:v>
                </c:pt>
                <c:pt idx="182">
                  <c:v>-9.0409999999999968</c:v>
                </c:pt>
                <c:pt idx="183">
                  <c:v>-11.34499999999997</c:v>
                </c:pt>
                <c:pt idx="184">
                  <c:v>-11.793999999999983</c:v>
                </c:pt>
                <c:pt idx="185">
                  <c:v>-11.493999999999971</c:v>
                </c:pt>
                <c:pt idx="186">
                  <c:v>-11.906000000000006</c:v>
                </c:pt>
                <c:pt idx="187">
                  <c:v>-11.896999999999991</c:v>
                </c:pt>
                <c:pt idx="188">
                  <c:v>-10.99799999999999</c:v>
                </c:pt>
                <c:pt idx="189">
                  <c:v>-9.1660000000000537</c:v>
                </c:pt>
                <c:pt idx="190">
                  <c:v>-7.2330000000000041</c:v>
                </c:pt>
                <c:pt idx="191">
                  <c:v>-7.1399999999999864</c:v>
                </c:pt>
                <c:pt idx="192">
                  <c:v>-6.5659999999999741</c:v>
                </c:pt>
                <c:pt idx="193">
                  <c:v>-6.5769999999999982</c:v>
                </c:pt>
                <c:pt idx="194">
                  <c:v>-5.8970000000000482</c:v>
                </c:pt>
                <c:pt idx="195">
                  <c:v>-7.5459999999999923</c:v>
                </c:pt>
                <c:pt idx="196">
                  <c:v>-8.2509999999999764</c:v>
                </c:pt>
                <c:pt idx="197">
                  <c:v>-7.1750000000000114</c:v>
                </c:pt>
                <c:pt idx="198">
                  <c:v>-7.9560000000000173</c:v>
                </c:pt>
                <c:pt idx="199">
                  <c:v>-9.3249999999999886</c:v>
                </c:pt>
                <c:pt idx="200">
                  <c:v>-10.68100000000004</c:v>
                </c:pt>
                <c:pt idx="201">
                  <c:v>-13.107999999999947</c:v>
                </c:pt>
                <c:pt idx="202">
                  <c:v>-14.958000000000027</c:v>
                </c:pt>
                <c:pt idx="203">
                  <c:v>-15.017999999999972</c:v>
                </c:pt>
                <c:pt idx="204">
                  <c:v>-16.20999999999998</c:v>
                </c:pt>
                <c:pt idx="205">
                  <c:v>-17.613</c:v>
                </c:pt>
                <c:pt idx="206">
                  <c:v>-20.092999999999961</c:v>
                </c:pt>
                <c:pt idx="207">
                  <c:v>-20.361999999999966</c:v>
                </c:pt>
                <c:pt idx="208">
                  <c:v>-26.048000000000002</c:v>
                </c:pt>
                <c:pt idx="209">
                  <c:v>-26.86099999999999</c:v>
                </c:pt>
                <c:pt idx="210">
                  <c:v>-27.951000000000022</c:v>
                </c:pt>
                <c:pt idx="211">
                  <c:v>-28.077999999999975</c:v>
                </c:pt>
                <c:pt idx="212">
                  <c:v>-31</c:v>
                </c:pt>
                <c:pt idx="213">
                  <c:v>-31.16900000000004</c:v>
                </c:pt>
                <c:pt idx="214">
                  <c:v>-30.865000000000009</c:v>
                </c:pt>
                <c:pt idx="215">
                  <c:v>-33.742999999999995</c:v>
                </c:pt>
                <c:pt idx="216">
                  <c:v>-33.27800000000002</c:v>
                </c:pt>
                <c:pt idx="217">
                  <c:v>-33.468999999999994</c:v>
                </c:pt>
                <c:pt idx="218">
                  <c:v>-32.752999999999986</c:v>
                </c:pt>
                <c:pt idx="219">
                  <c:v>-33.291999999999973</c:v>
                </c:pt>
                <c:pt idx="220">
                  <c:v>-33.131000000000029</c:v>
                </c:pt>
                <c:pt idx="221">
                  <c:v>-32.466999999999985</c:v>
                </c:pt>
                <c:pt idx="222">
                  <c:v>-31.685000000000002</c:v>
                </c:pt>
                <c:pt idx="223">
                  <c:v>-27.27800000000002</c:v>
                </c:pt>
                <c:pt idx="224">
                  <c:v>-28.043000000000006</c:v>
                </c:pt>
                <c:pt idx="225">
                  <c:v>-29.413999999999987</c:v>
                </c:pt>
                <c:pt idx="226">
                  <c:v>-28.835000000000036</c:v>
                </c:pt>
                <c:pt idx="227">
                  <c:v>-29.204000000000008</c:v>
                </c:pt>
                <c:pt idx="228">
                  <c:v>-28.144999999999982</c:v>
                </c:pt>
                <c:pt idx="229">
                  <c:v>-28.254999999999995</c:v>
                </c:pt>
                <c:pt idx="230">
                  <c:v>-24.862000000000023</c:v>
                </c:pt>
                <c:pt idx="231">
                  <c:v>-18.620000000000005</c:v>
                </c:pt>
                <c:pt idx="232">
                  <c:v>-17.21999999999997</c:v>
                </c:pt>
                <c:pt idx="233">
                  <c:v>-14.314000000000021</c:v>
                </c:pt>
                <c:pt idx="234">
                  <c:v>-12.736000000000047</c:v>
                </c:pt>
                <c:pt idx="235">
                  <c:v>-13.706000000000017</c:v>
                </c:pt>
                <c:pt idx="236">
                  <c:v>-12.286000000000001</c:v>
                </c:pt>
                <c:pt idx="237">
                  <c:v>-10.525999999999954</c:v>
                </c:pt>
                <c:pt idx="238">
                  <c:v>-10.549000000000035</c:v>
                </c:pt>
                <c:pt idx="239">
                  <c:v>-7.5480000000000018</c:v>
                </c:pt>
                <c:pt idx="240">
                  <c:v>-8.1960000000000264</c:v>
                </c:pt>
                <c:pt idx="241">
                  <c:v>-7.2939999999999827</c:v>
                </c:pt>
                <c:pt idx="242">
                  <c:v>-8.2520000000000095</c:v>
                </c:pt>
                <c:pt idx="243">
                  <c:v>-14.372000000000014</c:v>
                </c:pt>
                <c:pt idx="244">
                  <c:v>-13.545000000000016</c:v>
                </c:pt>
                <c:pt idx="245">
                  <c:v>-12.819000000000017</c:v>
                </c:pt>
                <c:pt idx="246">
                  <c:v>-12.637</c:v>
                </c:pt>
                <c:pt idx="247">
                  <c:v>-8.5300000000000296</c:v>
                </c:pt>
                <c:pt idx="248">
                  <c:v>-6.5439999999999827</c:v>
                </c:pt>
                <c:pt idx="249">
                  <c:v>-5.7400000000000091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6-4BD9-9264-206B8606B89C}"/>
            </c:ext>
          </c:extLst>
        </c:ser>
        <c:ser>
          <c:idx val="1"/>
          <c:order val="1"/>
          <c:tx>
            <c:strRef>
              <c:f>'directH (tkr)'!$C$52</c:f>
              <c:strCache>
                <c:ptCount val="1"/>
                <c:pt idx="0">
                  <c:v>VW 3 1/2 PERP nc-30-VW 3 7/8 PERP nc-27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'directH (tkr)'!$F$52:$SQ$52</c:f>
              <c:numCache>
                <c:formatCode>0</c:formatCode>
                <c:ptCount val="506"/>
                <c:pt idx="0">
                  <c:v>-5.3949999999999818</c:v>
                </c:pt>
                <c:pt idx="1">
                  <c:v>-7.3519999999999754</c:v>
                </c:pt>
                <c:pt idx="2">
                  <c:v>-10.519000000000005</c:v>
                </c:pt>
                <c:pt idx="3">
                  <c:v>-12.858000000000004</c:v>
                </c:pt>
                <c:pt idx="4">
                  <c:v>-14.837999999999965</c:v>
                </c:pt>
                <c:pt idx="5">
                  <c:v>-19.074000000000012</c:v>
                </c:pt>
                <c:pt idx="6">
                  <c:v>-24.060999999999979</c:v>
                </c:pt>
                <c:pt idx="7">
                  <c:v>-26.700999999999965</c:v>
                </c:pt>
                <c:pt idx="8">
                  <c:v>-30.125999999999976</c:v>
                </c:pt>
                <c:pt idx="9">
                  <c:v>-33.019999999999982</c:v>
                </c:pt>
                <c:pt idx="10">
                  <c:v>-35.506000000000029</c:v>
                </c:pt>
                <c:pt idx="11">
                  <c:v>-37.331000000000017</c:v>
                </c:pt>
                <c:pt idx="12">
                  <c:v>-33.803999999999974</c:v>
                </c:pt>
                <c:pt idx="13">
                  <c:v>-29.539999999999964</c:v>
                </c:pt>
                <c:pt idx="14">
                  <c:v>-25.97199999999998</c:v>
                </c:pt>
                <c:pt idx="15">
                  <c:v>-20.924999999999955</c:v>
                </c:pt>
                <c:pt idx="16">
                  <c:v>-24.45799999999997</c:v>
                </c:pt>
                <c:pt idx="17">
                  <c:v>-24.06899999999996</c:v>
                </c:pt>
                <c:pt idx="18">
                  <c:v>-24.504000000000019</c:v>
                </c:pt>
                <c:pt idx="19">
                  <c:v>-14.227000000000032</c:v>
                </c:pt>
                <c:pt idx="20">
                  <c:v>-11.459000000000003</c:v>
                </c:pt>
                <c:pt idx="21">
                  <c:v>-12.137999999999977</c:v>
                </c:pt>
                <c:pt idx="22">
                  <c:v>-16.494000000000028</c:v>
                </c:pt>
                <c:pt idx="23">
                  <c:v>-25.874000000000024</c:v>
                </c:pt>
                <c:pt idx="24">
                  <c:v>-31.066000000000031</c:v>
                </c:pt>
                <c:pt idx="25">
                  <c:v>-37.567000000000007</c:v>
                </c:pt>
                <c:pt idx="26">
                  <c:v>-39.215000000000032</c:v>
                </c:pt>
                <c:pt idx="27">
                  <c:v>-40.553999999999974</c:v>
                </c:pt>
                <c:pt idx="28">
                  <c:v>-37.847999999999956</c:v>
                </c:pt>
                <c:pt idx="29">
                  <c:v>-40.396999999999991</c:v>
                </c:pt>
                <c:pt idx="30">
                  <c:v>-46.072000000000003</c:v>
                </c:pt>
                <c:pt idx="31">
                  <c:v>-51.680000000000007</c:v>
                </c:pt>
                <c:pt idx="32">
                  <c:v>-50.27600000000001</c:v>
                </c:pt>
                <c:pt idx="33">
                  <c:v>-50.225999999999999</c:v>
                </c:pt>
                <c:pt idx="34">
                  <c:v>-52.317000000000007</c:v>
                </c:pt>
                <c:pt idx="35">
                  <c:v>-55.473000000000013</c:v>
                </c:pt>
                <c:pt idx="36">
                  <c:v>-63.093999999999994</c:v>
                </c:pt>
                <c:pt idx="37">
                  <c:v>-66.62299999999999</c:v>
                </c:pt>
                <c:pt idx="38">
                  <c:v>-64.406000000000006</c:v>
                </c:pt>
                <c:pt idx="39">
                  <c:v>-63.738</c:v>
                </c:pt>
                <c:pt idx="40">
                  <c:v>-64.48599999999999</c:v>
                </c:pt>
                <c:pt idx="41">
                  <c:v>-66.301999999999964</c:v>
                </c:pt>
                <c:pt idx="42">
                  <c:v>-72.451999999999998</c:v>
                </c:pt>
                <c:pt idx="43">
                  <c:v>-68.763000000000034</c:v>
                </c:pt>
                <c:pt idx="44">
                  <c:v>-70.795000000000016</c:v>
                </c:pt>
                <c:pt idx="45">
                  <c:v>-71.942999999999984</c:v>
                </c:pt>
                <c:pt idx="46">
                  <c:v>-73.267000000000053</c:v>
                </c:pt>
                <c:pt idx="47">
                  <c:v>-64.829999999999984</c:v>
                </c:pt>
                <c:pt idx="48">
                  <c:v>-60.102000000000032</c:v>
                </c:pt>
                <c:pt idx="49">
                  <c:v>-52.344000000000051</c:v>
                </c:pt>
                <c:pt idx="50">
                  <c:v>-50.73399999999998</c:v>
                </c:pt>
                <c:pt idx="51">
                  <c:v>-53.274000000000001</c:v>
                </c:pt>
                <c:pt idx="52">
                  <c:v>-57.028999999999996</c:v>
                </c:pt>
                <c:pt idx="53">
                  <c:v>-63.12299999999999</c:v>
                </c:pt>
                <c:pt idx="54">
                  <c:v>-59.022999999999968</c:v>
                </c:pt>
                <c:pt idx="55">
                  <c:v>-52.986999999999966</c:v>
                </c:pt>
                <c:pt idx="56">
                  <c:v>-40.728000000000009</c:v>
                </c:pt>
                <c:pt idx="57">
                  <c:v>-31.800000000000011</c:v>
                </c:pt>
                <c:pt idx="58">
                  <c:v>-29.540999999999997</c:v>
                </c:pt>
                <c:pt idx="59">
                  <c:v>-33.425000000000011</c:v>
                </c:pt>
                <c:pt idx="60">
                  <c:v>-54.21999999999997</c:v>
                </c:pt>
                <c:pt idx="61">
                  <c:v>-62.225999999999999</c:v>
                </c:pt>
                <c:pt idx="62">
                  <c:v>-71.418000000000006</c:v>
                </c:pt>
                <c:pt idx="63">
                  <c:v>-97.546000000000049</c:v>
                </c:pt>
                <c:pt idx="64">
                  <c:v>-94.611999999999966</c:v>
                </c:pt>
                <c:pt idx="65">
                  <c:v>-83.680000000000064</c:v>
                </c:pt>
                <c:pt idx="66">
                  <c:v>-77.530999999999949</c:v>
                </c:pt>
                <c:pt idx="67">
                  <c:v>-69.543000000000006</c:v>
                </c:pt>
                <c:pt idx="68">
                  <c:v>-56.073999999999955</c:v>
                </c:pt>
                <c:pt idx="69">
                  <c:v>-48.684000000000083</c:v>
                </c:pt>
                <c:pt idx="70">
                  <c:v>-48.034000000000049</c:v>
                </c:pt>
                <c:pt idx="71">
                  <c:v>-36.484000000000037</c:v>
                </c:pt>
                <c:pt idx="72">
                  <c:v>-32.028999999999996</c:v>
                </c:pt>
                <c:pt idx="73">
                  <c:v>-26.006999999999948</c:v>
                </c:pt>
                <c:pt idx="74">
                  <c:v>1.8910000000000764</c:v>
                </c:pt>
                <c:pt idx="75">
                  <c:v>-10.812000000000012</c:v>
                </c:pt>
                <c:pt idx="76">
                  <c:v>-14.66700000000003</c:v>
                </c:pt>
                <c:pt idx="77">
                  <c:v>-3.5780000000000882</c:v>
                </c:pt>
                <c:pt idx="78">
                  <c:v>-21.980999999999995</c:v>
                </c:pt>
                <c:pt idx="79">
                  <c:v>-14.485000000000014</c:v>
                </c:pt>
                <c:pt idx="80">
                  <c:v>-12.444999999999993</c:v>
                </c:pt>
                <c:pt idx="81">
                  <c:v>-6.0240000000000009</c:v>
                </c:pt>
                <c:pt idx="82">
                  <c:v>-1.6820000000000164</c:v>
                </c:pt>
                <c:pt idx="83">
                  <c:v>-3.5940000000000509</c:v>
                </c:pt>
                <c:pt idx="84">
                  <c:v>3.8249999999999886</c:v>
                </c:pt>
                <c:pt idx="85">
                  <c:v>9.8460000000000036</c:v>
                </c:pt>
                <c:pt idx="86">
                  <c:v>15.012999999999977</c:v>
                </c:pt>
                <c:pt idx="87">
                  <c:v>11.903999999999996</c:v>
                </c:pt>
                <c:pt idx="88">
                  <c:v>3.1839999999999691</c:v>
                </c:pt>
                <c:pt idx="89">
                  <c:v>3.2120000000000459</c:v>
                </c:pt>
                <c:pt idx="90">
                  <c:v>1.1809999999999832</c:v>
                </c:pt>
                <c:pt idx="91">
                  <c:v>3.6499999999999773</c:v>
                </c:pt>
                <c:pt idx="92">
                  <c:v>5.9870000000000232</c:v>
                </c:pt>
                <c:pt idx="93">
                  <c:v>7.5670000000000073</c:v>
                </c:pt>
                <c:pt idx="94">
                  <c:v>11.569999999999993</c:v>
                </c:pt>
                <c:pt idx="95">
                  <c:v>12.074999999999989</c:v>
                </c:pt>
                <c:pt idx="96">
                  <c:v>10.700999999999965</c:v>
                </c:pt>
                <c:pt idx="97">
                  <c:v>11.32099999999997</c:v>
                </c:pt>
                <c:pt idx="98">
                  <c:v>10.920999999999992</c:v>
                </c:pt>
                <c:pt idx="99">
                  <c:v>11.315999999999974</c:v>
                </c:pt>
                <c:pt idx="100">
                  <c:v>11.109000000000037</c:v>
                </c:pt>
                <c:pt idx="101">
                  <c:v>10.69399999999996</c:v>
                </c:pt>
                <c:pt idx="102">
                  <c:v>7.4010000000000105</c:v>
                </c:pt>
                <c:pt idx="103">
                  <c:v>7.853999999999985</c:v>
                </c:pt>
                <c:pt idx="104">
                  <c:v>7.4189999999999827</c:v>
                </c:pt>
                <c:pt idx="105">
                  <c:v>8.5020000000000095</c:v>
                </c:pt>
                <c:pt idx="106">
                  <c:v>6.2600000000000477</c:v>
                </c:pt>
                <c:pt idx="107">
                  <c:v>5.242999999999995</c:v>
                </c:pt>
                <c:pt idx="108">
                  <c:v>4.7769999999999868</c:v>
                </c:pt>
                <c:pt idx="109">
                  <c:v>4.3449999999999704</c:v>
                </c:pt>
                <c:pt idx="110">
                  <c:v>4.4039999999999964</c:v>
                </c:pt>
                <c:pt idx="111">
                  <c:v>3.8260000000000218</c:v>
                </c:pt>
                <c:pt idx="112">
                  <c:v>1.6790000000000305</c:v>
                </c:pt>
                <c:pt idx="113">
                  <c:v>1.632000000000005</c:v>
                </c:pt>
                <c:pt idx="114">
                  <c:v>4.02800000000002</c:v>
                </c:pt>
                <c:pt idx="115">
                  <c:v>4.7959999999999923</c:v>
                </c:pt>
                <c:pt idx="116">
                  <c:v>6.4889999999999759</c:v>
                </c:pt>
                <c:pt idx="117">
                  <c:v>6.5980000000000132</c:v>
                </c:pt>
                <c:pt idx="118">
                  <c:v>7.4330000000000211</c:v>
                </c:pt>
                <c:pt idx="119">
                  <c:v>5.2460000000000377</c:v>
                </c:pt>
                <c:pt idx="120">
                  <c:v>3.4979999999999905</c:v>
                </c:pt>
                <c:pt idx="121">
                  <c:v>1.0230000000000246</c:v>
                </c:pt>
                <c:pt idx="122">
                  <c:v>1.0989999999999895</c:v>
                </c:pt>
                <c:pt idx="123">
                  <c:v>1.3990000000000009</c:v>
                </c:pt>
                <c:pt idx="124">
                  <c:v>2.0680000000000405</c:v>
                </c:pt>
                <c:pt idx="125">
                  <c:v>0.46000000000003638</c:v>
                </c:pt>
                <c:pt idx="126">
                  <c:v>-1.4390000000000214</c:v>
                </c:pt>
                <c:pt idx="127">
                  <c:v>0.53300000000001546</c:v>
                </c:pt>
                <c:pt idx="128">
                  <c:v>2.1930000000000405</c:v>
                </c:pt>
                <c:pt idx="129">
                  <c:v>3.9900000000000091</c:v>
                </c:pt>
                <c:pt idx="130">
                  <c:v>5.7409999999999854</c:v>
                </c:pt>
                <c:pt idx="131">
                  <c:v>4.0000000000000284</c:v>
                </c:pt>
                <c:pt idx="132">
                  <c:v>4.8079999999999927</c:v>
                </c:pt>
                <c:pt idx="133">
                  <c:v>4.6549999999999727</c:v>
                </c:pt>
                <c:pt idx="134">
                  <c:v>4.0169999999999959</c:v>
                </c:pt>
                <c:pt idx="135">
                  <c:v>4.5960000000000036</c:v>
                </c:pt>
                <c:pt idx="136">
                  <c:v>5.3369999999999891</c:v>
                </c:pt>
                <c:pt idx="137">
                  <c:v>5.6840000000000259</c:v>
                </c:pt>
                <c:pt idx="138">
                  <c:v>5.4710000000000036</c:v>
                </c:pt>
                <c:pt idx="139">
                  <c:v>6.2210000000000036</c:v>
                </c:pt>
                <c:pt idx="140">
                  <c:v>6.1759999999999877</c:v>
                </c:pt>
                <c:pt idx="141">
                  <c:v>6.924000000000035</c:v>
                </c:pt>
                <c:pt idx="142">
                  <c:v>5.4819999999999709</c:v>
                </c:pt>
                <c:pt idx="143">
                  <c:v>6.7049999999999841</c:v>
                </c:pt>
                <c:pt idx="144">
                  <c:v>7.5680000000000405</c:v>
                </c:pt>
                <c:pt idx="145">
                  <c:v>7.58299999999997</c:v>
                </c:pt>
                <c:pt idx="146">
                  <c:v>5.688000000000045</c:v>
                </c:pt>
                <c:pt idx="147">
                  <c:v>5.6899999999999977</c:v>
                </c:pt>
                <c:pt idx="148">
                  <c:v>5.9189999999999827</c:v>
                </c:pt>
                <c:pt idx="149">
                  <c:v>8.1189999999999714</c:v>
                </c:pt>
                <c:pt idx="150">
                  <c:v>10.643000000000029</c:v>
                </c:pt>
                <c:pt idx="151">
                  <c:v>10.914000000000044</c:v>
                </c:pt>
                <c:pt idx="152">
                  <c:v>11.865000000000009</c:v>
                </c:pt>
                <c:pt idx="153">
                  <c:v>13.754999999999995</c:v>
                </c:pt>
                <c:pt idx="154">
                  <c:v>14.237000000000023</c:v>
                </c:pt>
                <c:pt idx="155">
                  <c:v>14.080000000000041</c:v>
                </c:pt>
                <c:pt idx="156">
                  <c:v>11.351999999999975</c:v>
                </c:pt>
                <c:pt idx="157">
                  <c:v>9.2189999999999941</c:v>
                </c:pt>
                <c:pt idx="158">
                  <c:v>10.137</c:v>
                </c:pt>
                <c:pt idx="159">
                  <c:v>11.814000000000021</c:v>
                </c:pt>
                <c:pt idx="160">
                  <c:v>12.055000000000007</c:v>
                </c:pt>
                <c:pt idx="161">
                  <c:v>12.450000000000045</c:v>
                </c:pt>
                <c:pt idx="162">
                  <c:v>12.245000000000005</c:v>
                </c:pt>
                <c:pt idx="163">
                  <c:v>11.783000000000015</c:v>
                </c:pt>
                <c:pt idx="164">
                  <c:v>11.439999999999998</c:v>
                </c:pt>
                <c:pt idx="165">
                  <c:v>12.388000000000034</c:v>
                </c:pt>
                <c:pt idx="166">
                  <c:v>15.534000000000049</c:v>
                </c:pt>
                <c:pt idx="167">
                  <c:v>16.576000000000022</c:v>
                </c:pt>
                <c:pt idx="168">
                  <c:v>15.06899999999996</c:v>
                </c:pt>
                <c:pt idx="169">
                  <c:v>16.925999999999988</c:v>
                </c:pt>
                <c:pt idx="170">
                  <c:v>14.736999999999966</c:v>
                </c:pt>
                <c:pt idx="171">
                  <c:v>12.731999999999971</c:v>
                </c:pt>
                <c:pt idx="172">
                  <c:v>13.008999999999958</c:v>
                </c:pt>
                <c:pt idx="173">
                  <c:v>12.853000000000009</c:v>
                </c:pt>
                <c:pt idx="174">
                  <c:v>14.581000000000017</c:v>
                </c:pt>
                <c:pt idx="175">
                  <c:v>13.705000000000041</c:v>
                </c:pt>
                <c:pt idx="176">
                  <c:v>13.472999999999956</c:v>
                </c:pt>
                <c:pt idx="177">
                  <c:v>13.40500000000003</c:v>
                </c:pt>
                <c:pt idx="178">
                  <c:v>13.112000000000023</c:v>
                </c:pt>
                <c:pt idx="179">
                  <c:v>12.168999999999983</c:v>
                </c:pt>
                <c:pt idx="180">
                  <c:v>9.8770000000000095</c:v>
                </c:pt>
                <c:pt idx="181">
                  <c:v>8.2210000000000036</c:v>
                </c:pt>
                <c:pt idx="182">
                  <c:v>10.283000000000015</c:v>
                </c:pt>
                <c:pt idx="183">
                  <c:v>6.1739999999999782</c:v>
                </c:pt>
                <c:pt idx="184">
                  <c:v>4.3220000000000027</c:v>
                </c:pt>
                <c:pt idx="185">
                  <c:v>4.9189999999999827</c:v>
                </c:pt>
                <c:pt idx="186">
                  <c:v>3.3140000000000214</c:v>
                </c:pt>
                <c:pt idx="187">
                  <c:v>3.924000000000035</c:v>
                </c:pt>
                <c:pt idx="188">
                  <c:v>4.0320000000000391</c:v>
                </c:pt>
                <c:pt idx="189">
                  <c:v>5.3429999999999609</c:v>
                </c:pt>
                <c:pt idx="190">
                  <c:v>6.8849999999999909</c:v>
                </c:pt>
                <c:pt idx="191">
                  <c:v>6.7789999999999964</c:v>
                </c:pt>
                <c:pt idx="192">
                  <c:v>7.3390000000000555</c:v>
                </c:pt>
                <c:pt idx="193">
                  <c:v>8.2610000000000241</c:v>
                </c:pt>
                <c:pt idx="194">
                  <c:v>9.8819999999999482</c:v>
                </c:pt>
                <c:pt idx="195">
                  <c:v>9.2539999999999623</c:v>
                </c:pt>
                <c:pt idx="196">
                  <c:v>9.4440000000000168</c:v>
                </c:pt>
                <c:pt idx="197">
                  <c:v>10.060000000000002</c:v>
                </c:pt>
                <c:pt idx="198">
                  <c:v>8.714999999999975</c:v>
                </c:pt>
                <c:pt idx="199">
                  <c:v>7.5249999999999773</c:v>
                </c:pt>
                <c:pt idx="200">
                  <c:v>5.4379999999999882</c:v>
                </c:pt>
                <c:pt idx="201">
                  <c:v>2.8760000000000332</c:v>
                </c:pt>
                <c:pt idx="202">
                  <c:v>-1.0480000000000018</c:v>
                </c:pt>
                <c:pt idx="203">
                  <c:v>-2.0670000000000073</c:v>
                </c:pt>
                <c:pt idx="204">
                  <c:v>-4.0389999999999873</c:v>
                </c:pt>
                <c:pt idx="205">
                  <c:v>-6.1870000000000118</c:v>
                </c:pt>
                <c:pt idx="206">
                  <c:v>-7.2459999999999809</c:v>
                </c:pt>
                <c:pt idx="207">
                  <c:v>-7.5179999999999723</c:v>
                </c:pt>
                <c:pt idx="208">
                  <c:v>-15.283999999999992</c:v>
                </c:pt>
                <c:pt idx="209">
                  <c:v>-15.34899999999999</c:v>
                </c:pt>
                <c:pt idx="210">
                  <c:v>-14.800999999999988</c:v>
                </c:pt>
                <c:pt idx="211">
                  <c:v>-12.645999999999958</c:v>
                </c:pt>
                <c:pt idx="212">
                  <c:v>-15.253999999999962</c:v>
                </c:pt>
                <c:pt idx="213">
                  <c:v>-15.182000000000016</c:v>
                </c:pt>
                <c:pt idx="214">
                  <c:v>-15.379999999999995</c:v>
                </c:pt>
                <c:pt idx="215">
                  <c:v>-17.307999999999993</c:v>
                </c:pt>
                <c:pt idx="216">
                  <c:v>-16.37299999999999</c:v>
                </c:pt>
                <c:pt idx="217">
                  <c:v>-16.850999999999999</c:v>
                </c:pt>
                <c:pt idx="218">
                  <c:v>-15.017999999999972</c:v>
                </c:pt>
                <c:pt idx="219">
                  <c:v>-15.884999999999991</c:v>
                </c:pt>
                <c:pt idx="220">
                  <c:v>-15.904000000000053</c:v>
                </c:pt>
                <c:pt idx="221">
                  <c:v>-15.829000000000008</c:v>
                </c:pt>
                <c:pt idx="222">
                  <c:v>-13.343999999999994</c:v>
                </c:pt>
                <c:pt idx="223">
                  <c:v>-8.4390000000000214</c:v>
                </c:pt>
                <c:pt idx="224">
                  <c:v>-10.54000000000002</c:v>
                </c:pt>
                <c:pt idx="225">
                  <c:v>-11.387999999999977</c:v>
                </c:pt>
                <c:pt idx="226">
                  <c:v>-10.14100000000002</c:v>
                </c:pt>
                <c:pt idx="227">
                  <c:v>-8.75</c:v>
                </c:pt>
                <c:pt idx="228">
                  <c:v>-6.2729999999999677</c:v>
                </c:pt>
                <c:pt idx="229">
                  <c:v>-9.0589999999999691</c:v>
                </c:pt>
                <c:pt idx="230">
                  <c:v>-5.25</c:v>
                </c:pt>
                <c:pt idx="231">
                  <c:v>-0.42699999999996407</c:v>
                </c:pt>
                <c:pt idx="232">
                  <c:v>1.6940000000000168</c:v>
                </c:pt>
                <c:pt idx="233">
                  <c:v>4.7939999999999827</c:v>
                </c:pt>
                <c:pt idx="234">
                  <c:v>5.867999999999995</c:v>
                </c:pt>
                <c:pt idx="235">
                  <c:v>6.6120000000000232</c:v>
                </c:pt>
                <c:pt idx="236">
                  <c:v>7.8519999999999754</c:v>
                </c:pt>
                <c:pt idx="237">
                  <c:v>8.7860000000000014</c:v>
                </c:pt>
                <c:pt idx="238">
                  <c:v>7.6399999999999864</c:v>
                </c:pt>
                <c:pt idx="239">
                  <c:v>8.7280000000000086</c:v>
                </c:pt>
                <c:pt idx="240">
                  <c:v>9.5840000000000032</c:v>
                </c:pt>
                <c:pt idx="241">
                  <c:v>9.2139999999999986</c:v>
                </c:pt>
                <c:pt idx="242">
                  <c:v>8.8559999999999945</c:v>
                </c:pt>
                <c:pt idx="243">
                  <c:v>1.7839999999999918</c:v>
                </c:pt>
                <c:pt idx="244">
                  <c:v>0.3779999999999859</c:v>
                </c:pt>
                <c:pt idx="245">
                  <c:v>0.54099999999999682</c:v>
                </c:pt>
                <c:pt idx="246">
                  <c:v>0.71199999999998909</c:v>
                </c:pt>
                <c:pt idx="247">
                  <c:v>2.0229999999999677</c:v>
                </c:pt>
                <c:pt idx="248">
                  <c:v>3.6970000000000027</c:v>
                </c:pt>
                <c:pt idx="249">
                  <c:v>3.8559999999999945</c:v>
                </c:pt>
                <c:pt idx="250">
                  <c:v>1.9490000000000123</c:v>
                </c:pt>
                <c:pt idx="251">
                  <c:v>-0.19499999999999318</c:v>
                </c:pt>
                <c:pt idx="252">
                  <c:v>0.17099999999999227</c:v>
                </c:pt>
                <c:pt idx="253">
                  <c:v>0.10500000000001819</c:v>
                </c:pt>
                <c:pt idx="254">
                  <c:v>0.95499999999998408</c:v>
                </c:pt>
                <c:pt idx="255">
                  <c:v>4.2930000000000064</c:v>
                </c:pt>
                <c:pt idx="256">
                  <c:v>2.9799999999999613</c:v>
                </c:pt>
                <c:pt idx="257">
                  <c:v>2.5629999999999882</c:v>
                </c:pt>
                <c:pt idx="258">
                  <c:v>-4.8930000000000291</c:v>
                </c:pt>
                <c:pt idx="259">
                  <c:v>-5.7830000000000155</c:v>
                </c:pt>
                <c:pt idx="260">
                  <c:v>-6.1730000000000018</c:v>
                </c:pt>
                <c:pt idx="261">
                  <c:v>-10.887</c:v>
                </c:pt>
                <c:pt idx="262">
                  <c:v>-10.295000000000016</c:v>
                </c:pt>
                <c:pt idx="263">
                  <c:v>-9.9379999999999882</c:v>
                </c:pt>
                <c:pt idx="264">
                  <c:v>-6.1899999999999977</c:v>
                </c:pt>
                <c:pt idx="265">
                  <c:v>-7.7799999999999727</c:v>
                </c:pt>
                <c:pt idx="266">
                  <c:v>-9.0989999999999895</c:v>
                </c:pt>
                <c:pt idx="267">
                  <c:v>-8.9990000000000236</c:v>
                </c:pt>
                <c:pt idx="268">
                  <c:v>-9.9160000000000537</c:v>
                </c:pt>
                <c:pt idx="269">
                  <c:v>-14.882999999999981</c:v>
                </c:pt>
                <c:pt idx="270">
                  <c:v>-21.248999999999967</c:v>
                </c:pt>
                <c:pt idx="271">
                  <c:v>-20.314000000000021</c:v>
                </c:pt>
                <c:pt idx="272">
                  <c:v>-20.619000000000028</c:v>
                </c:pt>
                <c:pt idx="273">
                  <c:v>-23.067999999999984</c:v>
                </c:pt>
                <c:pt idx="274">
                  <c:v>-21.182999999999993</c:v>
                </c:pt>
                <c:pt idx="275">
                  <c:v>-21.204999999999984</c:v>
                </c:pt>
                <c:pt idx="276">
                  <c:v>-21.620999999999981</c:v>
                </c:pt>
                <c:pt idx="277">
                  <c:v>-22.034000000000049</c:v>
                </c:pt>
                <c:pt idx="278">
                  <c:v>-22.694999999999993</c:v>
                </c:pt>
                <c:pt idx="279">
                  <c:v>-23.340999999999951</c:v>
                </c:pt>
                <c:pt idx="280">
                  <c:v>-29.12299999999999</c:v>
                </c:pt>
                <c:pt idx="281">
                  <c:v>-29.83299999999997</c:v>
                </c:pt>
                <c:pt idx="282">
                  <c:v>-29.075999999999965</c:v>
                </c:pt>
                <c:pt idx="283">
                  <c:v>-29.336999999999989</c:v>
                </c:pt>
                <c:pt idx="284">
                  <c:v>-30.171999999999969</c:v>
                </c:pt>
                <c:pt idx="285">
                  <c:v>-33.392999999999972</c:v>
                </c:pt>
                <c:pt idx="286">
                  <c:v>-34.466000000000008</c:v>
                </c:pt>
                <c:pt idx="287">
                  <c:v>-34.331000000000017</c:v>
                </c:pt>
                <c:pt idx="288">
                  <c:v>-32.349000000000046</c:v>
                </c:pt>
                <c:pt idx="289">
                  <c:v>-31.363</c:v>
                </c:pt>
                <c:pt idx="290">
                  <c:v>-29.829000000000008</c:v>
                </c:pt>
                <c:pt idx="291">
                  <c:v>-30.841999999999985</c:v>
                </c:pt>
                <c:pt idx="292">
                  <c:v>-32.172000000000025</c:v>
                </c:pt>
                <c:pt idx="293">
                  <c:v>-34.106999999999971</c:v>
                </c:pt>
                <c:pt idx="294">
                  <c:v>-38.449000000000012</c:v>
                </c:pt>
                <c:pt idx="295">
                  <c:v>-39.603999999999985</c:v>
                </c:pt>
                <c:pt idx="296">
                  <c:v>-43.365000000000009</c:v>
                </c:pt>
                <c:pt idx="297">
                  <c:v>-46.201999999999998</c:v>
                </c:pt>
                <c:pt idx="298">
                  <c:v>-51.190999999999974</c:v>
                </c:pt>
                <c:pt idx="299">
                  <c:v>-48.701000000000022</c:v>
                </c:pt>
                <c:pt idx="300">
                  <c:v>-50.138000000000034</c:v>
                </c:pt>
                <c:pt idx="301">
                  <c:v>-51.074999999999989</c:v>
                </c:pt>
                <c:pt idx="302">
                  <c:v>-52.169999999999959</c:v>
                </c:pt>
                <c:pt idx="303">
                  <c:v>-56.760999999999967</c:v>
                </c:pt>
                <c:pt idx="304">
                  <c:v>-56.944000000000017</c:v>
                </c:pt>
                <c:pt idx="305">
                  <c:v>-58.76600000000002</c:v>
                </c:pt>
                <c:pt idx="306">
                  <c:v>-58.489000000000033</c:v>
                </c:pt>
                <c:pt idx="307">
                  <c:v>-60.312000000000012</c:v>
                </c:pt>
                <c:pt idx="308">
                  <c:v>-65.763999999999953</c:v>
                </c:pt>
                <c:pt idx="309">
                  <c:v>-64.885000000000048</c:v>
                </c:pt>
                <c:pt idx="310">
                  <c:v>-65.774000000000001</c:v>
                </c:pt>
                <c:pt idx="311">
                  <c:v>-66.124000000000024</c:v>
                </c:pt>
                <c:pt idx="312">
                  <c:v>-66.531000000000006</c:v>
                </c:pt>
                <c:pt idx="313">
                  <c:v>-68.516999999999996</c:v>
                </c:pt>
                <c:pt idx="314">
                  <c:v>-68.69</c:v>
                </c:pt>
                <c:pt idx="315">
                  <c:v>-67.955000000000041</c:v>
                </c:pt>
                <c:pt idx="316">
                  <c:v>-69.636000000000024</c:v>
                </c:pt>
                <c:pt idx="317">
                  <c:v>-71.053999999999974</c:v>
                </c:pt>
                <c:pt idx="318">
                  <c:v>-70.178999999999974</c:v>
                </c:pt>
                <c:pt idx="319">
                  <c:v>-69.023000000000025</c:v>
                </c:pt>
                <c:pt idx="320">
                  <c:v>-69.317000000000007</c:v>
                </c:pt>
                <c:pt idx="321">
                  <c:v>-68.552999999999997</c:v>
                </c:pt>
                <c:pt idx="322">
                  <c:v>-67.205000000000041</c:v>
                </c:pt>
                <c:pt idx="323">
                  <c:v>-62.437999999999988</c:v>
                </c:pt>
                <c:pt idx="324">
                  <c:v>-60.725999999999999</c:v>
                </c:pt>
                <c:pt idx="325">
                  <c:v>-56.687999999999988</c:v>
                </c:pt>
                <c:pt idx="326">
                  <c:v>-55.31</c:v>
                </c:pt>
                <c:pt idx="327">
                  <c:v>-57.261000000000024</c:v>
                </c:pt>
                <c:pt idx="328">
                  <c:v>-56.698999999999955</c:v>
                </c:pt>
                <c:pt idx="329">
                  <c:v>-57.899000000000001</c:v>
                </c:pt>
                <c:pt idx="330">
                  <c:v>-53.639999999999986</c:v>
                </c:pt>
                <c:pt idx="331">
                  <c:v>-48.946000000000026</c:v>
                </c:pt>
                <c:pt idx="332">
                  <c:v>-48.482000000000028</c:v>
                </c:pt>
                <c:pt idx="333">
                  <c:v>-51.76600000000002</c:v>
                </c:pt>
                <c:pt idx="334">
                  <c:v>-48.954000000000008</c:v>
                </c:pt>
                <c:pt idx="335">
                  <c:v>-54.490000000000009</c:v>
                </c:pt>
                <c:pt idx="336">
                  <c:v>-59.685999999999979</c:v>
                </c:pt>
                <c:pt idx="337">
                  <c:v>-61.938000000000045</c:v>
                </c:pt>
                <c:pt idx="338">
                  <c:v>-63.36099999999999</c:v>
                </c:pt>
                <c:pt idx="339">
                  <c:v>-63.04400000000004</c:v>
                </c:pt>
                <c:pt idx="340">
                  <c:v>-60.885999999999967</c:v>
                </c:pt>
                <c:pt idx="341">
                  <c:v>-59.145000000000039</c:v>
                </c:pt>
                <c:pt idx="342">
                  <c:v>-60.26400000000001</c:v>
                </c:pt>
                <c:pt idx="343">
                  <c:v>-60.218999999999994</c:v>
                </c:pt>
                <c:pt idx="344">
                  <c:v>-58.343000000000018</c:v>
                </c:pt>
                <c:pt idx="345">
                  <c:v>-54.64100000000002</c:v>
                </c:pt>
                <c:pt idx="346">
                  <c:v>-62.54000000000002</c:v>
                </c:pt>
                <c:pt idx="347">
                  <c:v>-65.57000000000005</c:v>
                </c:pt>
                <c:pt idx="348">
                  <c:v>-68.514999999999986</c:v>
                </c:pt>
                <c:pt idx="349">
                  <c:v>-69.09899999999999</c:v>
                </c:pt>
                <c:pt idx="350">
                  <c:v>-70.105000000000018</c:v>
                </c:pt>
                <c:pt idx="351">
                  <c:v>-68.024000000000001</c:v>
                </c:pt>
                <c:pt idx="352">
                  <c:v>-71.922000000000025</c:v>
                </c:pt>
                <c:pt idx="353">
                  <c:v>-72.565999999999974</c:v>
                </c:pt>
                <c:pt idx="354">
                  <c:v>-70.420000000000016</c:v>
                </c:pt>
                <c:pt idx="355">
                  <c:v>-70.626999999999953</c:v>
                </c:pt>
                <c:pt idx="356">
                  <c:v>-74.137</c:v>
                </c:pt>
                <c:pt idx="357">
                  <c:v>-82.001000000000033</c:v>
                </c:pt>
                <c:pt idx="358">
                  <c:v>-84.641999999999996</c:v>
                </c:pt>
                <c:pt idx="359">
                  <c:v>-79.277999999999963</c:v>
                </c:pt>
                <c:pt idx="360">
                  <c:v>-73.432999999999993</c:v>
                </c:pt>
                <c:pt idx="361">
                  <c:v>-72.113</c:v>
                </c:pt>
                <c:pt idx="362">
                  <c:v>-72.214999999999975</c:v>
                </c:pt>
                <c:pt idx="363">
                  <c:v>-74.600000000000023</c:v>
                </c:pt>
                <c:pt idx="364">
                  <c:v>-71.84499999999997</c:v>
                </c:pt>
                <c:pt idx="365">
                  <c:v>-73.72199999999998</c:v>
                </c:pt>
                <c:pt idx="366">
                  <c:v>-69.599999999999966</c:v>
                </c:pt>
                <c:pt idx="367">
                  <c:v>-68.000999999999976</c:v>
                </c:pt>
                <c:pt idx="368">
                  <c:v>-65.590000000000032</c:v>
                </c:pt>
                <c:pt idx="369">
                  <c:v>-67.11099999999999</c:v>
                </c:pt>
                <c:pt idx="370">
                  <c:v>-66.567000000000007</c:v>
                </c:pt>
                <c:pt idx="371">
                  <c:v>-65.541999999999973</c:v>
                </c:pt>
                <c:pt idx="372">
                  <c:v>-63.710999999999956</c:v>
                </c:pt>
                <c:pt idx="373">
                  <c:v>-64.897999999999968</c:v>
                </c:pt>
                <c:pt idx="374">
                  <c:v>-70.755999999999972</c:v>
                </c:pt>
                <c:pt idx="375">
                  <c:v>-69.31899999999996</c:v>
                </c:pt>
                <c:pt idx="376">
                  <c:v>-72.350000000000023</c:v>
                </c:pt>
                <c:pt idx="377">
                  <c:v>-72.158000000000015</c:v>
                </c:pt>
                <c:pt idx="378">
                  <c:v>-71.663999999999987</c:v>
                </c:pt>
                <c:pt idx="379">
                  <c:v>-71.843999999999994</c:v>
                </c:pt>
                <c:pt idx="380">
                  <c:v>-70.834000000000003</c:v>
                </c:pt>
                <c:pt idx="381">
                  <c:v>-72.765999999999963</c:v>
                </c:pt>
                <c:pt idx="382">
                  <c:v>-70.721000000000004</c:v>
                </c:pt>
                <c:pt idx="383">
                  <c:v>-72.26400000000001</c:v>
                </c:pt>
                <c:pt idx="384">
                  <c:v>-70.874000000000024</c:v>
                </c:pt>
                <c:pt idx="385">
                  <c:v>-69.423000000000002</c:v>
                </c:pt>
                <c:pt idx="386">
                  <c:v>-67.067000000000007</c:v>
                </c:pt>
                <c:pt idx="387">
                  <c:v>-67.355000000000018</c:v>
                </c:pt>
                <c:pt idx="388">
                  <c:v>-67.864000000000033</c:v>
                </c:pt>
                <c:pt idx="389">
                  <c:v>-68.690999999999974</c:v>
                </c:pt>
                <c:pt idx="390">
                  <c:v>-67.869000000000028</c:v>
                </c:pt>
                <c:pt idx="391">
                  <c:v>-64.40300000000002</c:v>
                </c:pt>
                <c:pt idx="392">
                  <c:v>-64.676999999999964</c:v>
                </c:pt>
                <c:pt idx="393">
                  <c:v>-64.906000000000006</c:v>
                </c:pt>
                <c:pt idx="394">
                  <c:v>-64.61099999999999</c:v>
                </c:pt>
                <c:pt idx="395">
                  <c:v>-63.691000000000031</c:v>
                </c:pt>
                <c:pt idx="396">
                  <c:v>-62.552999999999997</c:v>
                </c:pt>
                <c:pt idx="397">
                  <c:v>-64.117999999999995</c:v>
                </c:pt>
                <c:pt idx="398">
                  <c:v>-64.150000000000034</c:v>
                </c:pt>
                <c:pt idx="399">
                  <c:v>-64.262</c:v>
                </c:pt>
                <c:pt idx="400">
                  <c:v>-63.447000000000003</c:v>
                </c:pt>
                <c:pt idx="401">
                  <c:v>-61.293000000000006</c:v>
                </c:pt>
                <c:pt idx="402">
                  <c:v>-59.146000000000015</c:v>
                </c:pt>
                <c:pt idx="403">
                  <c:v>-57.846000000000004</c:v>
                </c:pt>
                <c:pt idx="404">
                  <c:v>-54.759000000000015</c:v>
                </c:pt>
                <c:pt idx="405">
                  <c:v>-55.708000000000027</c:v>
                </c:pt>
                <c:pt idx="406">
                  <c:v>-54.726999999999975</c:v>
                </c:pt>
                <c:pt idx="407">
                  <c:v>-55.524000000000001</c:v>
                </c:pt>
                <c:pt idx="408">
                  <c:v>-54.354000000000042</c:v>
                </c:pt>
                <c:pt idx="409">
                  <c:v>-53.015999999999963</c:v>
                </c:pt>
                <c:pt idx="410">
                  <c:v>-53.891999999999996</c:v>
                </c:pt>
                <c:pt idx="411">
                  <c:v>-55.564000000000021</c:v>
                </c:pt>
                <c:pt idx="412">
                  <c:v>-55.808999999999969</c:v>
                </c:pt>
                <c:pt idx="413">
                  <c:v>-54.29200000000003</c:v>
                </c:pt>
                <c:pt idx="414">
                  <c:v>-50.456000000000017</c:v>
                </c:pt>
                <c:pt idx="415">
                  <c:v>-50.449000000000012</c:v>
                </c:pt>
                <c:pt idx="416">
                  <c:v>-50.059000000000026</c:v>
                </c:pt>
                <c:pt idx="417">
                  <c:v>-47.713000000000022</c:v>
                </c:pt>
                <c:pt idx="418">
                  <c:v>-46.266999999999996</c:v>
                </c:pt>
                <c:pt idx="419">
                  <c:v>-45.63900000000001</c:v>
                </c:pt>
                <c:pt idx="420">
                  <c:v>-39.716999999999985</c:v>
                </c:pt>
                <c:pt idx="421">
                  <c:v>-36.451999999999998</c:v>
                </c:pt>
                <c:pt idx="422">
                  <c:v>-37.932999999999993</c:v>
                </c:pt>
                <c:pt idx="423">
                  <c:v>-40.396000000000015</c:v>
                </c:pt>
                <c:pt idx="424">
                  <c:v>-41.199999999999989</c:v>
                </c:pt>
                <c:pt idx="425">
                  <c:v>-38.704000000000008</c:v>
                </c:pt>
                <c:pt idx="426">
                  <c:v>-39.55699999999996</c:v>
                </c:pt>
                <c:pt idx="427">
                  <c:v>-41.058999999999969</c:v>
                </c:pt>
                <c:pt idx="428">
                  <c:v>-41.02800000000002</c:v>
                </c:pt>
                <c:pt idx="429">
                  <c:v>-51.456000000000017</c:v>
                </c:pt>
                <c:pt idx="430">
                  <c:v>-42.281999999999982</c:v>
                </c:pt>
                <c:pt idx="431">
                  <c:v>-44.398000000000025</c:v>
                </c:pt>
                <c:pt idx="432">
                  <c:v>-46.56699999999995</c:v>
                </c:pt>
                <c:pt idx="433">
                  <c:v>-45.62700000000001</c:v>
                </c:pt>
                <c:pt idx="434">
                  <c:v>-46.899000000000001</c:v>
                </c:pt>
                <c:pt idx="435">
                  <c:v>-44.843999999999994</c:v>
                </c:pt>
                <c:pt idx="436">
                  <c:v>-46.81</c:v>
                </c:pt>
                <c:pt idx="437">
                  <c:v>-45.206999999999994</c:v>
                </c:pt>
                <c:pt idx="438">
                  <c:v>-45.289000000000044</c:v>
                </c:pt>
                <c:pt idx="439">
                  <c:v>-40.793000000000006</c:v>
                </c:pt>
                <c:pt idx="440">
                  <c:v>-40.697999999999979</c:v>
                </c:pt>
                <c:pt idx="441">
                  <c:v>-38.769000000000005</c:v>
                </c:pt>
                <c:pt idx="442">
                  <c:v>-38.153999999999996</c:v>
                </c:pt>
                <c:pt idx="443">
                  <c:v>-39.010999999999967</c:v>
                </c:pt>
                <c:pt idx="444">
                  <c:v>-37.772000000000048</c:v>
                </c:pt>
                <c:pt idx="445">
                  <c:v>-36.819999999999993</c:v>
                </c:pt>
                <c:pt idx="446">
                  <c:v>-34.245000000000005</c:v>
                </c:pt>
                <c:pt idx="447">
                  <c:v>-33.419999999999959</c:v>
                </c:pt>
                <c:pt idx="448">
                  <c:v>-33.66700000000003</c:v>
                </c:pt>
                <c:pt idx="449">
                  <c:v>-31.146999999999991</c:v>
                </c:pt>
                <c:pt idx="450">
                  <c:v>-28.860000000000014</c:v>
                </c:pt>
                <c:pt idx="451">
                  <c:v>-28.023000000000025</c:v>
                </c:pt>
                <c:pt idx="452">
                  <c:v>-27.561000000000035</c:v>
                </c:pt>
                <c:pt idx="453">
                  <c:v>-27.702999999999975</c:v>
                </c:pt>
                <c:pt idx="454">
                  <c:v>-25.305000000000007</c:v>
                </c:pt>
                <c:pt idx="455">
                  <c:v>-24.886000000000024</c:v>
                </c:pt>
                <c:pt idx="456">
                  <c:v>-24.618999999999971</c:v>
                </c:pt>
                <c:pt idx="457">
                  <c:v>-25.797000000000025</c:v>
                </c:pt>
                <c:pt idx="458">
                  <c:v>-25.081000000000017</c:v>
                </c:pt>
                <c:pt idx="459">
                  <c:v>-23.790999999999997</c:v>
                </c:pt>
                <c:pt idx="460">
                  <c:v>-22.996000000000038</c:v>
                </c:pt>
                <c:pt idx="461">
                  <c:v>-24.92900000000003</c:v>
                </c:pt>
                <c:pt idx="462">
                  <c:v>-28.22199999999998</c:v>
                </c:pt>
                <c:pt idx="463">
                  <c:v>-29.115999999999985</c:v>
                </c:pt>
                <c:pt idx="464">
                  <c:v>-28.947000000000003</c:v>
                </c:pt>
                <c:pt idx="465">
                  <c:v>-35.146999999999991</c:v>
                </c:pt>
                <c:pt idx="466">
                  <c:v>-33.013000000000034</c:v>
                </c:pt>
                <c:pt idx="467">
                  <c:v>-32.39100000000002</c:v>
                </c:pt>
                <c:pt idx="468">
                  <c:v>-33.69599999999997</c:v>
                </c:pt>
                <c:pt idx="469">
                  <c:v>-34.302999999999997</c:v>
                </c:pt>
                <c:pt idx="470">
                  <c:v>-33.762</c:v>
                </c:pt>
                <c:pt idx="471">
                  <c:v>-33.350000000000023</c:v>
                </c:pt>
                <c:pt idx="472">
                  <c:v>-34.177999999999997</c:v>
                </c:pt>
                <c:pt idx="473">
                  <c:v>-33.93100000000004</c:v>
                </c:pt>
                <c:pt idx="474">
                  <c:v>-34.405999999999949</c:v>
                </c:pt>
                <c:pt idx="475">
                  <c:v>-32.348000000000013</c:v>
                </c:pt>
                <c:pt idx="476">
                  <c:v>-30.974999999999966</c:v>
                </c:pt>
                <c:pt idx="477">
                  <c:v>-30.347000000000037</c:v>
                </c:pt>
                <c:pt idx="478">
                  <c:v>-30.504999999999995</c:v>
                </c:pt>
                <c:pt idx="479">
                  <c:v>-28.242999999999995</c:v>
                </c:pt>
                <c:pt idx="480">
                  <c:v>-27.391999999999996</c:v>
                </c:pt>
                <c:pt idx="481">
                  <c:v>-28.063999999999965</c:v>
                </c:pt>
                <c:pt idx="482">
                  <c:v>-25.453000000000031</c:v>
                </c:pt>
                <c:pt idx="483">
                  <c:v>-25.893000000000029</c:v>
                </c:pt>
                <c:pt idx="484">
                  <c:v>-23.59699999999998</c:v>
                </c:pt>
                <c:pt idx="485">
                  <c:v>-18.87299999999999</c:v>
                </c:pt>
                <c:pt idx="486">
                  <c:v>-20.408000000000015</c:v>
                </c:pt>
                <c:pt idx="487">
                  <c:v>-20.215000000000032</c:v>
                </c:pt>
                <c:pt idx="488">
                  <c:v>-19.96999999999997</c:v>
                </c:pt>
                <c:pt idx="489">
                  <c:v>-18.918000000000006</c:v>
                </c:pt>
                <c:pt idx="490">
                  <c:v>-19.290999999999997</c:v>
                </c:pt>
                <c:pt idx="491">
                  <c:v>-14.726999999999975</c:v>
                </c:pt>
                <c:pt idx="492">
                  <c:v>-16.551999999999964</c:v>
                </c:pt>
                <c:pt idx="493">
                  <c:v>-15.862000000000023</c:v>
                </c:pt>
                <c:pt idx="494">
                  <c:v>-17.617999999999995</c:v>
                </c:pt>
                <c:pt idx="495">
                  <c:v>-17.279999999999973</c:v>
                </c:pt>
                <c:pt idx="496">
                  <c:v>-17.61099999999999</c:v>
                </c:pt>
                <c:pt idx="497">
                  <c:v>-18.918000000000006</c:v>
                </c:pt>
                <c:pt idx="498">
                  <c:v>-17.651999999999987</c:v>
                </c:pt>
                <c:pt idx="499">
                  <c:v>-16.24799999999999</c:v>
                </c:pt>
                <c:pt idx="500">
                  <c:v>-16.655999999999949</c:v>
                </c:pt>
                <c:pt idx="501">
                  <c:v>-14.298999999999978</c:v>
                </c:pt>
                <c:pt idx="502">
                  <c:v>-14.877999999999986</c:v>
                </c:pt>
                <c:pt idx="503">
                  <c:v>-13.49799999999999</c:v>
                </c:pt>
                <c:pt idx="504">
                  <c:v>-14.636000000000024</c:v>
                </c:pt>
                <c:pt idx="505">
                  <c:v>-14.171000000000049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6-4BD9-9264-206B8606B89C}"/>
            </c:ext>
          </c:extLst>
        </c:ser>
        <c:ser>
          <c:idx val="2"/>
          <c:order val="2"/>
          <c:tx>
            <c:strRef>
              <c:f>'directH (tkr)'!$C$53</c:f>
              <c:strCache>
                <c:ptCount val="1"/>
                <c:pt idx="0">
                  <c:v>VW 3 1/2 PERP nc-30-VW 4 5/8 PERP nc-26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'directH (tkr)'!$F$53:$SQ$53</c:f>
              <c:numCache>
                <c:formatCode>0</c:formatCode>
                <c:ptCount val="506"/>
                <c:pt idx="0">
                  <c:v>3.7049999999999841</c:v>
                </c:pt>
                <c:pt idx="1">
                  <c:v>2.5459999999999923</c:v>
                </c:pt>
                <c:pt idx="2">
                  <c:v>-2.2800000000000296</c:v>
                </c:pt>
                <c:pt idx="3">
                  <c:v>-2.9010000000000105</c:v>
                </c:pt>
                <c:pt idx="4">
                  <c:v>-3.8089999999999691</c:v>
                </c:pt>
                <c:pt idx="5">
                  <c:v>-6.5380000000000109</c:v>
                </c:pt>
                <c:pt idx="6">
                  <c:v>-10.920999999999992</c:v>
                </c:pt>
                <c:pt idx="7">
                  <c:v>-15.27600000000001</c:v>
                </c:pt>
                <c:pt idx="8">
                  <c:v>-18.564000000000021</c:v>
                </c:pt>
                <c:pt idx="9">
                  <c:v>-21.863</c:v>
                </c:pt>
                <c:pt idx="10">
                  <c:v>-22.798000000000002</c:v>
                </c:pt>
                <c:pt idx="11">
                  <c:v>-25.401999999999987</c:v>
                </c:pt>
                <c:pt idx="12">
                  <c:v>-20.971000000000004</c:v>
                </c:pt>
                <c:pt idx="13">
                  <c:v>-17.831999999999994</c:v>
                </c:pt>
                <c:pt idx="14">
                  <c:v>-10.991999999999962</c:v>
                </c:pt>
                <c:pt idx="15">
                  <c:v>-3.2959999999999923</c:v>
                </c:pt>
                <c:pt idx="16">
                  <c:v>-6.0339999999999918</c:v>
                </c:pt>
                <c:pt idx="17">
                  <c:v>-2.8299999999999841</c:v>
                </c:pt>
                <c:pt idx="18">
                  <c:v>-6.8040000000000305</c:v>
                </c:pt>
                <c:pt idx="19">
                  <c:v>6.6759999999999877</c:v>
                </c:pt>
                <c:pt idx="20">
                  <c:v>6.9989999999999668</c:v>
                </c:pt>
                <c:pt idx="21">
                  <c:v>13.096000000000004</c:v>
                </c:pt>
                <c:pt idx="22">
                  <c:v>7.2889999999999873</c:v>
                </c:pt>
                <c:pt idx="23">
                  <c:v>-0.86099999999999</c:v>
                </c:pt>
                <c:pt idx="24">
                  <c:v>-4.4680000000000177</c:v>
                </c:pt>
                <c:pt idx="25">
                  <c:v>-11.382999999999981</c:v>
                </c:pt>
                <c:pt idx="26">
                  <c:v>-12.064999999999998</c:v>
                </c:pt>
                <c:pt idx="27">
                  <c:v>-11.335999999999956</c:v>
                </c:pt>
                <c:pt idx="28">
                  <c:v>-9.6279999999999859</c:v>
                </c:pt>
                <c:pt idx="29">
                  <c:v>-12.755999999999972</c:v>
                </c:pt>
                <c:pt idx="30">
                  <c:v>-16.353000000000009</c:v>
                </c:pt>
                <c:pt idx="31">
                  <c:v>-26.354999999999961</c:v>
                </c:pt>
                <c:pt idx="32">
                  <c:v>-23.762999999999977</c:v>
                </c:pt>
                <c:pt idx="33">
                  <c:v>-23.311999999999955</c:v>
                </c:pt>
                <c:pt idx="34">
                  <c:v>-23.930999999999983</c:v>
                </c:pt>
                <c:pt idx="35">
                  <c:v>-27.816000000000031</c:v>
                </c:pt>
                <c:pt idx="36">
                  <c:v>-32.607000000000028</c:v>
                </c:pt>
                <c:pt idx="37">
                  <c:v>-35.479000000000042</c:v>
                </c:pt>
                <c:pt idx="38">
                  <c:v>-35.670999999999992</c:v>
                </c:pt>
                <c:pt idx="39">
                  <c:v>-35.166999999999973</c:v>
                </c:pt>
                <c:pt idx="40">
                  <c:v>-35.74799999999999</c:v>
                </c:pt>
                <c:pt idx="41">
                  <c:v>-37.885999999999967</c:v>
                </c:pt>
                <c:pt idx="42">
                  <c:v>-43.638000000000034</c:v>
                </c:pt>
                <c:pt idx="43">
                  <c:v>-40.031000000000006</c:v>
                </c:pt>
                <c:pt idx="44">
                  <c:v>-40.156000000000006</c:v>
                </c:pt>
                <c:pt idx="45">
                  <c:v>-40.641999999999996</c:v>
                </c:pt>
                <c:pt idx="46">
                  <c:v>-43.076000000000022</c:v>
                </c:pt>
                <c:pt idx="47">
                  <c:v>-31.894000000000005</c:v>
                </c:pt>
                <c:pt idx="48">
                  <c:v>-27.100999999999999</c:v>
                </c:pt>
                <c:pt idx="49">
                  <c:v>-20.01600000000002</c:v>
                </c:pt>
                <c:pt idx="50">
                  <c:v>-16.39100000000002</c:v>
                </c:pt>
                <c:pt idx="51">
                  <c:v>-21.093000000000018</c:v>
                </c:pt>
                <c:pt idx="52">
                  <c:v>-28.144000000000005</c:v>
                </c:pt>
                <c:pt idx="53">
                  <c:v>-38.899000000000001</c:v>
                </c:pt>
                <c:pt idx="54">
                  <c:v>-37.730000000000018</c:v>
                </c:pt>
                <c:pt idx="55">
                  <c:v>-27.903999999999996</c:v>
                </c:pt>
                <c:pt idx="56">
                  <c:v>-17.629999999999995</c:v>
                </c:pt>
                <c:pt idx="57">
                  <c:v>-7.5489999999999782</c:v>
                </c:pt>
                <c:pt idx="58">
                  <c:v>3.0629999999999882</c:v>
                </c:pt>
                <c:pt idx="59">
                  <c:v>9.4759999999999991</c:v>
                </c:pt>
                <c:pt idx="60">
                  <c:v>-14.218999999999994</c:v>
                </c:pt>
                <c:pt idx="61">
                  <c:v>-10.925000000000068</c:v>
                </c:pt>
                <c:pt idx="62">
                  <c:v>-20.001999999999953</c:v>
                </c:pt>
                <c:pt idx="63">
                  <c:v>-45.356000000000108</c:v>
                </c:pt>
                <c:pt idx="64">
                  <c:v>-44.971000000000004</c:v>
                </c:pt>
                <c:pt idx="65">
                  <c:v>-42.263000000000034</c:v>
                </c:pt>
                <c:pt idx="66">
                  <c:v>-32.989000000000033</c:v>
                </c:pt>
                <c:pt idx="67">
                  <c:v>-25.395999999999958</c:v>
                </c:pt>
                <c:pt idx="68">
                  <c:v>-20.716000000000008</c:v>
                </c:pt>
                <c:pt idx="69">
                  <c:v>-12.201000000000022</c:v>
                </c:pt>
                <c:pt idx="70">
                  <c:v>-6.4920000000000186</c:v>
                </c:pt>
                <c:pt idx="71">
                  <c:v>7.47199999999998</c:v>
                </c:pt>
                <c:pt idx="72">
                  <c:v>-11.768000000000029</c:v>
                </c:pt>
                <c:pt idx="73">
                  <c:v>1.0590000000000828</c:v>
                </c:pt>
                <c:pt idx="74">
                  <c:v>6.01400000000001</c:v>
                </c:pt>
                <c:pt idx="75">
                  <c:v>-14.514999999999986</c:v>
                </c:pt>
                <c:pt idx="76">
                  <c:v>-10.285000000000082</c:v>
                </c:pt>
                <c:pt idx="77">
                  <c:v>5.6409999999999627</c:v>
                </c:pt>
                <c:pt idx="78">
                  <c:v>-9.2899999999999636</c:v>
                </c:pt>
                <c:pt idx="79">
                  <c:v>-1.9270000000000209</c:v>
                </c:pt>
                <c:pt idx="80">
                  <c:v>2.7880000000000109</c:v>
                </c:pt>
                <c:pt idx="81">
                  <c:v>17.588999999999999</c:v>
                </c:pt>
                <c:pt idx="82">
                  <c:v>24.19599999999997</c:v>
                </c:pt>
                <c:pt idx="83">
                  <c:v>21.366999999999962</c:v>
                </c:pt>
                <c:pt idx="84">
                  <c:v>29.612000000000023</c:v>
                </c:pt>
                <c:pt idx="85">
                  <c:v>34.196000000000026</c:v>
                </c:pt>
                <c:pt idx="86">
                  <c:v>35.185999999999979</c:v>
                </c:pt>
                <c:pt idx="87">
                  <c:v>34.036000000000001</c:v>
                </c:pt>
                <c:pt idx="88">
                  <c:v>28.314999999999998</c:v>
                </c:pt>
                <c:pt idx="89">
                  <c:v>29.63900000000001</c:v>
                </c:pt>
                <c:pt idx="90">
                  <c:v>32.206000000000017</c:v>
                </c:pt>
                <c:pt idx="91">
                  <c:v>32.800999999999988</c:v>
                </c:pt>
                <c:pt idx="92">
                  <c:v>35.886000000000024</c:v>
                </c:pt>
                <c:pt idx="93">
                  <c:v>35.107000000000028</c:v>
                </c:pt>
                <c:pt idx="94">
                  <c:v>37.739000000000033</c:v>
                </c:pt>
                <c:pt idx="95">
                  <c:v>36.906999999999982</c:v>
                </c:pt>
                <c:pt idx="96">
                  <c:v>34.917000000000002</c:v>
                </c:pt>
                <c:pt idx="97">
                  <c:v>34.543000000000006</c:v>
                </c:pt>
                <c:pt idx="98">
                  <c:v>34.008999999999986</c:v>
                </c:pt>
                <c:pt idx="99">
                  <c:v>33.846000000000004</c:v>
                </c:pt>
                <c:pt idx="100">
                  <c:v>33.451000000000022</c:v>
                </c:pt>
                <c:pt idx="101">
                  <c:v>31.685000000000002</c:v>
                </c:pt>
                <c:pt idx="102">
                  <c:v>31.283000000000015</c:v>
                </c:pt>
                <c:pt idx="103">
                  <c:v>32.294999999999987</c:v>
                </c:pt>
                <c:pt idx="104">
                  <c:v>31.796999999999997</c:v>
                </c:pt>
                <c:pt idx="105">
                  <c:v>31.319000000000017</c:v>
                </c:pt>
                <c:pt idx="106">
                  <c:v>30.208000000000027</c:v>
                </c:pt>
                <c:pt idx="107">
                  <c:v>28.12299999999999</c:v>
                </c:pt>
                <c:pt idx="108">
                  <c:v>27.600999999999999</c:v>
                </c:pt>
                <c:pt idx="109">
                  <c:v>29.093999999999994</c:v>
                </c:pt>
                <c:pt idx="110">
                  <c:v>29.587999999999965</c:v>
                </c:pt>
                <c:pt idx="111">
                  <c:v>29.389999999999986</c:v>
                </c:pt>
                <c:pt idx="112">
                  <c:v>27.738000000000028</c:v>
                </c:pt>
                <c:pt idx="113">
                  <c:v>30.038000000000011</c:v>
                </c:pt>
                <c:pt idx="114">
                  <c:v>31.825999999999993</c:v>
                </c:pt>
                <c:pt idx="115">
                  <c:v>32.710999999999984</c:v>
                </c:pt>
                <c:pt idx="116">
                  <c:v>34.572999999999979</c:v>
                </c:pt>
                <c:pt idx="117">
                  <c:v>35.234999999999985</c:v>
                </c:pt>
                <c:pt idx="118">
                  <c:v>36.205000000000013</c:v>
                </c:pt>
                <c:pt idx="119">
                  <c:v>35.18100000000004</c:v>
                </c:pt>
                <c:pt idx="120">
                  <c:v>34.087999999999965</c:v>
                </c:pt>
                <c:pt idx="121">
                  <c:v>32.680000000000007</c:v>
                </c:pt>
                <c:pt idx="122">
                  <c:v>32.280999999999977</c:v>
                </c:pt>
                <c:pt idx="123">
                  <c:v>33.436999999999983</c:v>
                </c:pt>
                <c:pt idx="124">
                  <c:v>35.656000000000006</c:v>
                </c:pt>
                <c:pt idx="125">
                  <c:v>35.64700000000002</c:v>
                </c:pt>
                <c:pt idx="126">
                  <c:v>33.443999999999988</c:v>
                </c:pt>
                <c:pt idx="127">
                  <c:v>38.27000000000001</c:v>
                </c:pt>
                <c:pt idx="128">
                  <c:v>40.525000000000034</c:v>
                </c:pt>
                <c:pt idx="129">
                  <c:v>41.131000000000029</c:v>
                </c:pt>
                <c:pt idx="130">
                  <c:v>41.566999999999979</c:v>
                </c:pt>
                <c:pt idx="131">
                  <c:v>38.760000000000019</c:v>
                </c:pt>
                <c:pt idx="132">
                  <c:v>40.953000000000003</c:v>
                </c:pt>
                <c:pt idx="133">
                  <c:v>40.378999999999991</c:v>
                </c:pt>
                <c:pt idx="134">
                  <c:v>40.11099999999999</c:v>
                </c:pt>
                <c:pt idx="135">
                  <c:v>39.760999999999996</c:v>
                </c:pt>
                <c:pt idx="136">
                  <c:v>40.092999999999989</c:v>
                </c:pt>
                <c:pt idx="137">
                  <c:v>39.870000000000005</c:v>
                </c:pt>
                <c:pt idx="138">
                  <c:v>39.144999999999982</c:v>
                </c:pt>
                <c:pt idx="139">
                  <c:v>40.074000000000012</c:v>
                </c:pt>
                <c:pt idx="140">
                  <c:v>38.335000000000008</c:v>
                </c:pt>
                <c:pt idx="141">
                  <c:v>38.487000000000023</c:v>
                </c:pt>
                <c:pt idx="142">
                  <c:v>36.008999999999986</c:v>
                </c:pt>
                <c:pt idx="143">
                  <c:v>37.01400000000001</c:v>
                </c:pt>
                <c:pt idx="144">
                  <c:v>36.816000000000031</c:v>
                </c:pt>
                <c:pt idx="145">
                  <c:v>36.426999999999992</c:v>
                </c:pt>
                <c:pt idx="146">
                  <c:v>34.470000000000027</c:v>
                </c:pt>
                <c:pt idx="147">
                  <c:v>34.378999999999991</c:v>
                </c:pt>
                <c:pt idx="148">
                  <c:v>33.783999999999992</c:v>
                </c:pt>
                <c:pt idx="149">
                  <c:v>36.15100000000001</c:v>
                </c:pt>
                <c:pt idx="150">
                  <c:v>35.570000000000022</c:v>
                </c:pt>
                <c:pt idx="151">
                  <c:v>35.071000000000026</c:v>
                </c:pt>
                <c:pt idx="152">
                  <c:v>35.188999999999993</c:v>
                </c:pt>
                <c:pt idx="153">
                  <c:v>36.267000000000024</c:v>
                </c:pt>
                <c:pt idx="154">
                  <c:v>36.662000000000006</c:v>
                </c:pt>
                <c:pt idx="155">
                  <c:v>35.451000000000022</c:v>
                </c:pt>
                <c:pt idx="156">
                  <c:v>33.100999999999999</c:v>
                </c:pt>
                <c:pt idx="157">
                  <c:v>32.236999999999966</c:v>
                </c:pt>
                <c:pt idx="158">
                  <c:v>32.716000000000008</c:v>
                </c:pt>
                <c:pt idx="159">
                  <c:v>34.033000000000015</c:v>
                </c:pt>
                <c:pt idx="160">
                  <c:v>34.51400000000001</c:v>
                </c:pt>
                <c:pt idx="161">
                  <c:v>34.571000000000026</c:v>
                </c:pt>
                <c:pt idx="162">
                  <c:v>34.674000000000035</c:v>
                </c:pt>
                <c:pt idx="163">
                  <c:v>33.53000000000003</c:v>
                </c:pt>
                <c:pt idx="164">
                  <c:v>32.300999999999988</c:v>
                </c:pt>
                <c:pt idx="165">
                  <c:v>33.528999999999996</c:v>
                </c:pt>
                <c:pt idx="166">
                  <c:v>37.534000000000049</c:v>
                </c:pt>
                <c:pt idx="167">
                  <c:v>36.836000000000013</c:v>
                </c:pt>
                <c:pt idx="168">
                  <c:v>35.20999999999998</c:v>
                </c:pt>
                <c:pt idx="169">
                  <c:v>34.992999999999995</c:v>
                </c:pt>
                <c:pt idx="170">
                  <c:v>38.444999999999993</c:v>
                </c:pt>
                <c:pt idx="171">
                  <c:v>37.158999999999992</c:v>
                </c:pt>
                <c:pt idx="172">
                  <c:v>37.438999999999965</c:v>
                </c:pt>
                <c:pt idx="173">
                  <c:v>37.170999999999992</c:v>
                </c:pt>
                <c:pt idx="174">
                  <c:v>38.910000000000025</c:v>
                </c:pt>
                <c:pt idx="175">
                  <c:v>38.238</c:v>
                </c:pt>
                <c:pt idx="176">
                  <c:v>39.135999999999967</c:v>
                </c:pt>
                <c:pt idx="177">
                  <c:v>40.254999999999995</c:v>
                </c:pt>
                <c:pt idx="178">
                  <c:v>39.05600000000004</c:v>
                </c:pt>
                <c:pt idx="179">
                  <c:v>36.629999999999995</c:v>
                </c:pt>
                <c:pt idx="180">
                  <c:v>35.233000000000004</c:v>
                </c:pt>
                <c:pt idx="181">
                  <c:v>32.339999999999975</c:v>
                </c:pt>
                <c:pt idx="182">
                  <c:v>33.696000000000026</c:v>
                </c:pt>
                <c:pt idx="183">
                  <c:v>30.872000000000014</c:v>
                </c:pt>
                <c:pt idx="184">
                  <c:v>31.233000000000004</c:v>
                </c:pt>
                <c:pt idx="185">
                  <c:v>30.661000000000001</c:v>
                </c:pt>
                <c:pt idx="186">
                  <c:v>28.488999999999976</c:v>
                </c:pt>
                <c:pt idx="187">
                  <c:v>28.947000000000003</c:v>
                </c:pt>
                <c:pt idx="188">
                  <c:v>28.91500000000002</c:v>
                </c:pt>
                <c:pt idx="189">
                  <c:v>29.91799999999995</c:v>
                </c:pt>
                <c:pt idx="190">
                  <c:v>31.922000000000025</c:v>
                </c:pt>
                <c:pt idx="191">
                  <c:v>30.988999999999976</c:v>
                </c:pt>
                <c:pt idx="192">
                  <c:v>27.851000000000056</c:v>
                </c:pt>
                <c:pt idx="193">
                  <c:v>24.891999999999996</c:v>
                </c:pt>
                <c:pt idx="194">
                  <c:v>25.708999999999946</c:v>
                </c:pt>
                <c:pt idx="195">
                  <c:v>23.70999999999998</c:v>
                </c:pt>
                <c:pt idx="196">
                  <c:v>23.012</c:v>
                </c:pt>
                <c:pt idx="197">
                  <c:v>23.317000000000007</c:v>
                </c:pt>
                <c:pt idx="198">
                  <c:v>21.94399999999996</c:v>
                </c:pt>
                <c:pt idx="199">
                  <c:v>21.01400000000001</c:v>
                </c:pt>
                <c:pt idx="200">
                  <c:v>19.149999999999977</c:v>
                </c:pt>
                <c:pt idx="201">
                  <c:v>15.970000000000027</c:v>
                </c:pt>
                <c:pt idx="202">
                  <c:v>13.685999999999979</c:v>
                </c:pt>
                <c:pt idx="203">
                  <c:v>13.491000000000042</c:v>
                </c:pt>
                <c:pt idx="204">
                  <c:v>11.015000000000043</c:v>
                </c:pt>
                <c:pt idx="205">
                  <c:v>10.767999999999972</c:v>
                </c:pt>
                <c:pt idx="206">
                  <c:v>8.6200000000000045</c:v>
                </c:pt>
                <c:pt idx="207">
                  <c:v>9.0060000000000286</c:v>
                </c:pt>
                <c:pt idx="208">
                  <c:v>-1.5849999999999795</c:v>
                </c:pt>
                <c:pt idx="209">
                  <c:v>-2.0809999999999604</c:v>
                </c:pt>
                <c:pt idx="210">
                  <c:v>0.25</c:v>
                </c:pt>
                <c:pt idx="211">
                  <c:v>1.8620000000000232</c:v>
                </c:pt>
                <c:pt idx="212">
                  <c:v>0.17200000000002547</c:v>
                </c:pt>
                <c:pt idx="213">
                  <c:v>0.46399999999999864</c:v>
                </c:pt>
                <c:pt idx="214">
                  <c:v>1.6550000000000296</c:v>
                </c:pt>
                <c:pt idx="215">
                  <c:v>-1.1200000000000045</c:v>
                </c:pt>
                <c:pt idx="216">
                  <c:v>-0.19700000000000273</c:v>
                </c:pt>
                <c:pt idx="217">
                  <c:v>-1.1879999999999882</c:v>
                </c:pt>
                <c:pt idx="218">
                  <c:v>0.53700000000003456</c:v>
                </c:pt>
                <c:pt idx="219">
                  <c:v>-1.0029999999999859</c:v>
                </c:pt>
                <c:pt idx="220">
                  <c:v>-1.4010000000000105</c:v>
                </c:pt>
                <c:pt idx="221">
                  <c:v>-2.0670000000000073</c:v>
                </c:pt>
                <c:pt idx="222">
                  <c:v>-0.19999999999998863</c:v>
                </c:pt>
                <c:pt idx="223">
                  <c:v>3.6279999999999859</c:v>
                </c:pt>
                <c:pt idx="224">
                  <c:v>2.6529999999999632</c:v>
                </c:pt>
                <c:pt idx="225">
                  <c:v>1.2740000000000009</c:v>
                </c:pt>
                <c:pt idx="226">
                  <c:v>3.6569999999999823</c:v>
                </c:pt>
                <c:pt idx="227">
                  <c:v>2.7040000000000077</c:v>
                </c:pt>
                <c:pt idx="228">
                  <c:v>5.7870000000000346</c:v>
                </c:pt>
                <c:pt idx="229">
                  <c:v>4.4780000000000086</c:v>
                </c:pt>
                <c:pt idx="230">
                  <c:v>8.047999999999945</c:v>
                </c:pt>
                <c:pt idx="231">
                  <c:v>12.994000000000028</c:v>
                </c:pt>
                <c:pt idx="232">
                  <c:v>14.871000000000038</c:v>
                </c:pt>
                <c:pt idx="233">
                  <c:v>17.411999999999978</c:v>
                </c:pt>
                <c:pt idx="234">
                  <c:v>19.553999999999974</c:v>
                </c:pt>
                <c:pt idx="235">
                  <c:v>19.947000000000003</c:v>
                </c:pt>
                <c:pt idx="236">
                  <c:v>21.819999999999993</c:v>
                </c:pt>
                <c:pt idx="237">
                  <c:v>23.539000000000044</c:v>
                </c:pt>
                <c:pt idx="238">
                  <c:v>24.314999999999998</c:v>
                </c:pt>
                <c:pt idx="239">
                  <c:v>25.338000000000022</c:v>
                </c:pt>
                <c:pt idx="240">
                  <c:v>29.77600000000001</c:v>
                </c:pt>
                <c:pt idx="241">
                  <c:v>32.105999999999995</c:v>
                </c:pt>
                <c:pt idx="242">
                  <c:v>33.072999999999979</c:v>
                </c:pt>
                <c:pt idx="243">
                  <c:v>26.425999999999988</c:v>
                </c:pt>
                <c:pt idx="244">
                  <c:v>23.20599999999996</c:v>
                </c:pt>
                <c:pt idx="245">
                  <c:v>23.456000000000017</c:v>
                </c:pt>
                <c:pt idx="246">
                  <c:v>23.149999999999977</c:v>
                </c:pt>
                <c:pt idx="247">
                  <c:v>25.978000000000009</c:v>
                </c:pt>
                <c:pt idx="248">
                  <c:v>28.262999999999977</c:v>
                </c:pt>
                <c:pt idx="249">
                  <c:v>29.26600000000002</c:v>
                </c:pt>
                <c:pt idx="250">
                  <c:v>28.25200000000001</c:v>
                </c:pt>
                <c:pt idx="251">
                  <c:v>26.80699999999996</c:v>
                </c:pt>
                <c:pt idx="252">
                  <c:v>30.461000000000013</c:v>
                </c:pt>
                <c:pt idx="253">
                  <c:v>30.061000000000035</c:v>
                </c:pt>
                <c:pt idx="254">
                  <c:v>31.574000000000012</c:v>
                </c:pt>
                <c:pt idx="255">
                  <c:v>38.406999999999982</c:v>
                </c:pt>
                <c:pt idx="256">
                  <c:v>46.706999999999994</c:v>
                </c:pt>
                <c:pt idx="257">
                  <c:v>50.411000000000001</c:v>
                </c:pt>
                <c:pt idx="258">
                  <c:v>45.521000000000015</c:v>
                </c:pt>
                <c:pt idx="259">
                  <c:v>41.109999999999957</c:v>
                </c:pt>
                <c:pt idx="260">
                  <c:v>38.584000000000003</c:v>
                </c:pt>
                <c:pt idx="261">
                  <c:v>38.140999999999963</c:v>
                </c:pt>
                <c:pt idx="262">
                  <c:v>39.666999999999973</c:v>
                </c:pt>
                <c:pt idx="263">
                  <c:v>41.660000000000025</c:v>
                </c:pt>
                <c:pt idx="264">
                  <c:v>43.783000000000015</c:v>
                </c:pt>
                <c:pt idx="265">
                  <c:v>41.600999999999999</c:v>
                </c:pt>
                <c:pt idx="266">
                  <c:v>38.809000000000026</c:v>
                </c:pt>
                <c:pt idx="267">
                  <c:v>36.56899999999996</c:v>
                </c:pt>
                <c:pt idx="268">
                  <c:v>33.521999999999991</c:v>
                </c:pt>
                <c:pt idx="269">
                  <c:v>30.617000000000019</c:v>
                </c:pt>
                <c:pt idx="270">
                  <c:v>29.74799999999999</c:v>
                </c:pt>
                <c:pt idx="271">
                  <c:v>30.49799999999999</c:v>
                </c:pt>
                <c:pt idx="272">
                  <c:v>31.842999999999961</c:v>
                </c:pt>
                <c:pt idx="273">
                  <c:v>31.492000000000019</c:v>
                </c:pt>
                <c:pt idx="274">
                  <c:v>32.47399999999999</c:v>
                </c:pt>
                <c:pt idx="275">
                  <c:v>30.275000000000034</c:v>
                </c:pt>
                <c:pt idx="276">
                  <c:v>29.34899999999999</c:v>
                </c:pt>
                <c:pt idx="277">
                  <c:v>29.86099999999999</c:v>
                </c:pt>
                <c:pt idx="278">
                  <c:v>30.248000000000047</c:v>
                </c:pt>
                <c:pt idx="279">
                  <c:v>30.220000000000027</c:v>
                </c:pt>
                <c:pt idx="280">
                  <c:v>26.309000000000026</c:v>
                </c:pt>
                <c:pt idx="281">
                  <c:v>25.468000000000018</c:v>
                </c:pt>
                <c:pt idx="282">
                  <c:v>26.547000000000025</c:v>
                </c:pt>
                <c:pt idx="283">
                  <c:v>25.776999999999987</c:v>
                </c:pt>
                <c:pt idx="284">
                  <c:v>25.586000000000013</c:v>
                </c:pt>
                <c:pt idx="285">
                  <c:v>23.543000000000006</c:v>
                </c:pt>
                <c:pt idx="286">
                  <c:v>22.040999999999997</c:v>
                </c:pt>
                <c:pt idx="287">
                  <c:v>22.312999999999988</c:v>
                </c:pt>
                <c:pt idx="288">
                  <c:v>23.337999999999965</c:v>
                </c:pt>
                <c:pt idx="289">
                  <c:v>25.233000000000004</c:v>
                </c:pt>
                <c:pt idx="290">
                  <c:v>23.896999999999991</c:v>
                </c:pt>
                <c:pt idx="291">
                  <c:v>22.824000000000012</c:v>
                </c:pt>
                <c:pt idx="292">
                  <c:v>23.033000000000015</c:v>
                </c:pt>
                <c:pt idx="293">
                  <c:v>20.717000000000041</c:v>
                </c:pt>
                <c:pt idx="294">
                  <c:v>15.519999999999982</c:v>
                </c:pt>
                <c:pt idx="295">
                  <c:v>15.608000000000004</c:v>
                </c:pt>
                <c:pt idx="296">
                  <c:v>13.585999999999956</c:v>
                </c:pt>
                <c:pt idx="297">
                  <c:v>10.762</c:v>
                </c:pt>
                <c:pt idx="298">
                  <c:v>8.5219999999999914</c:v>
                </c:pt>
                <c:pt idx="299">
                  <c:v>11.870000000000005</c:v>
                </c:pt>
                <c:pt idx="300">
                  <c:v>11.750999999999976</c:v>
                </c:pt>
                <c:pt idx="301">
                  <c:v>11.009000000000015</c:v>
                </c:pt>
                <c:pt idx="302">
                  <c:v>11.559000000000026</c:v>
                </c:pt>
                <c:pt idx="303">
                  <c:v>8.5480000000000018</c:v>
                </c:pt>
                <c:pt idx="304">
                  <c:v>8.0310000000000059</c:v>
                </c:pt>
                <c:pt idx="305">
                  <c:v>7.6779999999999973</c:v>
                </c:pt>
                <c:pt idx="306">
                  <c:v>7.8089999999999691</c:v>
                </c:pt>
                <c:pt idx="307">
                  <c:v>5.2629999999999768</c:v>
                </c:pt>
                <c:pt idx="308">
                  <c:v>4.02800000000002</c:v>
                </c:pt>
                <c:pt idx="309">
                  <c:v>4.42999999999995</c:v>
                </c:pt>
                <c:pt idx="310">
                  <c:v>4.02800000000002</c:v>
                </c:pt>
                <c:pt idx="311">
                  <c:v>2.1779999999999973</c:v>
                </c:pt>
                <c:pt idx="312">
                  <c:v>1.6549999999999727</c:v>
                </c:pt>
                <c:pt idx="313">
                  <c:v>0.24099999999998545</c:v>
                </c:pt>
                <c:pt idx="314">
                  <c:v>-0.54200000000003001</c:v>
                </c:pt>
                <c:pt idx="315">
                  <c:v>-3.3020000000000209</c:v>
                </c:pt>
                <c:pt idx="316">
                  <c:v>-3.8269999999999982</c:v>
                </c:pt>
                <c:pt idx="317">
                  <c:v>-4.7830000000000155</c:v>
                </c:pt>
                <c:pt idx="318">
                  <c:v>-6.2239999999999895</c:v>
                </c:pt>
                <c:pt idx="319">
                  <c:v>-6.3810000000000286</c:v>
                </c:pt>
                <c:pt idx="320">
                  <c:v>-9.3299999999999841</c:v>
                </c:pt>
                <c:pt idx="321">
                  <c:v>-10.710999999999956</c:v>
                </c:pt>
                <c:pt idx="322">
                  <c:v>-10.816000000000031</c:v>
                </c:pt>
                <c:pt idx="323">
                  <c:v>-7.5949999999999704</c:v>
                </c:pt>
                <c:pt idx="324">
                  <c:v>-7.7690000000000055</c:v>
                </c:pt>
                <c:pt idx="325">
                  <c:v>-6.1290000000000191</c:v>
                </c:pt>
                <c:pt idx="326">
                  <c:v>-8.7970000000000255</c:v>
                </c:pt>
                <c:pt idx="327">
                  <c:v>-13.713000000000022</c:v>
                </c:pt>
                <c:pt idx="328">
                  <c:v>-13.120000000000005</c:v>
                </c:pt>
                <c:pt idx="329">
                  <c:v>-16.668999999999983</c:v>
                </c:pt>
                <c:pt idx="330">
                  <c:v>-12.593999999999994</c:v>
                </c:pt>
                <c:pt idx="331">
                  <c:v>-10.25200000000001</c:v>
                </c:pt>
                <c:pt idx="332">
                  <c:v>-9.0579999999999927</c:v>
                </c:pt>
                <c:pt idx="333">
                  <c:v>-11.041999999999973</c:v>
                </c:pt>
                <c:pt idx="334">
                  <c:v>-9.2309999999999945</c:v>
                </c:pt>
                <c:pt idx="335">
                  <c:v>-12.067000000000007</c:v>
                </c:pt>
                <c:pt idx="336">
                  <c:v>-17.704000000000008</c:v>
                </c:pt>
                <c:pt idx="337">
                  <c:v>-21.435000000000002</c:v>
                </c:pt>
                <c:pt idx="338">
                  <c:v>-24.269000000000005</c:v>
                </c:pt>
                <c:pt idx="339">
                  <c:v>-24.634000000000015</c:v>
                </c:pt>
                <c:pt idx="340">
                  <c:v>-22.731999999999971</c:v>
                </c:pt>
                <c:pt idx="341">
                  <c:v>-21.622000000000014</c:v>
                </c:pt>
                <c:pt idx="342">
                  <c:v>-21.249000000000024</c:v>
                </c:pt>
                <c:pt idx="343">
                  <c:v>-20.678999999999974</c:v>
                </c:pt>
                <c:pt idx="344">
                  <c:v>-17.834000000000003</c:v>
                </c:pt>
                <c:pt idx="345">
                  <c:v>-14.48399999999998</c:v>
                </c:pt>
                <c:pt idx="346">
                  <c:v>-17.373000000000047</c:v>
                </c:pt>
                <c:pt idx="347">
                  <c:v>-18.55600000000004</c:v>
                </c:pt>
                <c:pt idx="348">
                  <c:v>-23.353000000000009</c:v>
                </c:pt>
                <c:pt idx="349">
                  <c:v>-24.501999999999953</c:v>
                </c:pt>
                <c:pt idx="350">
                  <c:v>-25.004999999999995</c:v>
                </c:pt>
                <c:pt idx="351">
                  <c:v>-24.965999999999951</c:v>
                </c:pt>
                <c:pt idx="352">
                  <c:v>-26.247000000000014</c:v>
                </c:pt>
                <c:pt idx="353">
                  <c:v>-25.322999999999979</c:v>
                </c:pt>
                <c:pt idx="354">
                  <c:v>-25.09699999999998</c:v>
                </c:pt>
                <c:pt idx="355">
                  <c:v>-26.825999999999965</c:v>
                </c:pt>
                <c:pt idx="356">
                  <c:v>-29.217000000000041</c:v>
                </c:pt>
                <c:pt idx="357">
                  <c:v>-30</c:v>
                </c:pt>
                <c:pt idx="358">
                  <c:v>-29.824000000000012</c:v>
                </c:pt>
                <c:pt idx="359">
                  <c:v>-26.319999999999993</c:v>
                </c:pt>
                <c:pt idx="360">
                  <c:v>-22.312999999999988</c:v>
                </c:pt>
                <c:pt idx="361">
                  <c:v>-22.137</c:v>
                </c:pt>
                <c:pt idx="362">
                  <c:v>-25.180000000000007</c:v>
                </c:pt>
                <c:pt idx="363">
                  <c:v>-27.543000000000006</c:v>
                </c:pt>
                <c:pt idx="364">
                  <c:v>-26.27800000000002</c:v>
                </c:pt>
                <c:pt idx="365">
                  <c:v>-29.434000000000026</c:v>
                </c:pt>
                <c:pt idx="366">
                  <c:v>-27.532999999999959</c:v>
                </c:pt>
                <c:pt idx="367">
                  <c:v>-22.305000000000007</c:v>
                </c:pt>
                <c:pt idx="368">
                  <c:v>-20.067000000000007</c:v>
                </c:pt>
                <c:pt idx="369">
                  <c:v>-23.605999999999995</c:v>
                </c:pt>
                <c:pt idx="370">
                  <c:v>-22.750999999999976</c:v>
                </c:pt>
                <c:pt idx="371">
                  <c:v>-22.032999999999959</c:v>
                </c:pt>
                <c:pt idx="372">
                  <c:v>-21.951999999999998</c:v>
                </c:pt>
                <c:pt idx="373">
                  <c:v>-23.114999999999952</c:v>
                </c:pt>
                <c:pt idx="374">
                  <c:v>-26.757000000000005</c:v>
                </c:pt>
                <c:pt idx="375">
                  <c:v>-26.218999999999994</c:v>
                </c:pt>
                <c:pt idx="376">
                  <c:v>-28.954999999999984</c:v>
                </c:pt>
                <c:pt idx="377">
                  <c:v>-29.021999999999991</c:v>
                </c:pt>
                <c:pt idx="378">
                  <c:v>-27.978999999999985</c:v>
                </c:pt>
                <c:pt idx="379">
                  <c:v>-28.789999999999964</c:v>
                </c:pt>
                <c:pt idx="380">
                  <c:v>-27.394999999999982</c:v>
                </c:pt>
                <c:pt idx="381">
                  <c:v>-29.97199999999998</c:v>
                </c:pt>
                <c:pt idx="382">
                  <c:v>-30.503000000000043</c:v>
                </c:pt>
                <c:pt idx="383">
                  <c:v>-31.663000000000011</c:v>
                </c:pt>
                <c:pt idx="384">
                  <c:v>-32.571000000000026</c:v>
                </c:pt>
                <c:pt idx="385">
                  <c:v>-29.132999999999981</c:v>
                </c:pt>
                <c:pt idx="386">
                  <c:v>-28.882999999999981</c:v>
                </c:pt>
                <c:pt idx="387">
                  <c:v>-27.190999999999974</c:v>
                </c:pt>
                <c:pt idx="388">
                  <c:v>-28.302999999999997</c:v>
                </c:pt>
                <c:pt idx="389">
                  <c:v>-28.433999999999969</c:v>
                </c:pt>
                <c:pt idx="390">
                  <c:v>-29.033000000000015</c:v>
                </c:pt>
                <c:pt idx="391">
                  <c:v>-27.434000000000026</c:v>
                </c:pt>
                <c:pt idx="392">
                  <c:v>-28.282999999999959</c:v>
                </c:pt>
                <c:pt idx="393">
                  <c:v>-29.156000000000006</c:v>
                </c:pt>
                <c:pt idx="394">
                  <c:v>-29.425000000000011</c:v>
                </c:pt>
                <c:pt idx="395">
                  <c:v>-29.069000000000017</c:v>
                </c:pt>
                <c:pt idx="396">
                  <c:v>-30.646999999999991</c:v>
                </c:pt>
                <c:pt idx="397">
                  <c:v>-30.913000000000011</c:v>
                </c:pt>
                <c:pt idx="398">
                  <c:v>-38.201000000000022</c:v>
                </c:pt>
                <c:pt idx="399">
                  <c:v>-38.24799999999999</c:v>
                </c:pt>
                <c:pt idx="400">
                  <c:v>-38.60899999999998</c:v>
                </c:pt>
                <c:pt idx="401">
                  <c:v>-38.105000000000018</c:v>
                </c:pt>
                <c:pt idx="402">
                  <c:v>-35.641999999999996</c:v>
                </c:pt>
                <c:pt idx="403">
                  <c:v>-32.867999999999995</c:v>
                </c:pt>
                <c:pt idx="404">
                  <c:v>-27.825999999999965</c:v>
                </c:pt>
                <c:pt idx="405">
                  <c:v>-27.881000000000029</c:v>
                </c:pt>
                <c:pt idx="406">
                  <c:v>-29.081999999999994</c:v>
                </c:pt>
                <c:pt idx="407">
                  <c:v>-29.658999999999992</c:v>
                </c:pt>
                <c:pt idx="408">
                  <c:v>-30.913000000000011</c:v>
                </c:pt>
                <c:pt idx="409">
                  <c:v>-31.599999999999966</c:v>
                </c:pt>
                <c:pt idx="410">
                  <c:v>-34.472999999999956</c:v>
                </c:pt>
                <c:pt idx="411">
                  <c:v>-35.963999999999999</c:v>
                </c:pt>
                <c:pt idx="412">
                  <c:v>-38.283999999999992</c:v>
                </c:pt>
                <c:pt idx="413">
                  <c:v>-44.677000000000021</c:v>
                </c:pt>
                <c:pt idx="414">
                  <c:v>-39.370999999999981</c:v>
                </c:pt>
                <c:pt idx="415">
                  <c:v>-39.613</c:v>
                </c:pt>
                <c:pt idx="416">
                  <c:v>-38.365000000000009</c:v>
                </c:pt>
                <c:pt idx="417">
                  <c:v>-37.502999999999986</c:v>
                </c:pt>
                <c:pt idx="418">
                  <c:v>-35.960999999999956</c:v>
                </c:pt>
                <c:pt idx="419">
                  <c:v>-31.177000000000021</c:v>
                </c:pt>
                <c:pt idx="420">
                  <c:v>-26.22199999999998</c:v>
                </c:pt>
                <c:pt idx="421">
                  <c:v>-24.293000000000006</c:v>
                </c:pt>
                <c:pt idx="422">
                  <c:v>-26.940999999999974</c:v>
                </c:pt>
                <c:pt idx="423">
                  <c:v>-27.890999999999963</c:v>
                </c:pt>
                <c:pt idx="424">
                  <c:v>-27.824999999999989</c:v>
                </c:pt>
                <c:pt idx="425">
                  <c:v>-26.524000000000001</c:v>
                </c:pt>
                <c:pt idx="426">
                  <c:v>-28.021999999999991</c:v>
                </c:pt>
                <c:pt idx="427">
                  <c:v>-28.885999999999967</c:v>
                </c:pt>
                <c:pt idx="428">
                  <c:v>-33.326000000000022</c:v>
                </c:pt>
                <c:pt idx="429">
                  <c:v>-28.581999999999994</c:v>
                </c:pt>
                <c:pt idx="430">
                  <c:v>-25.531000000000006</c:v>
                </c:pt>
                <c:pt idx="431">
                  <c:v>-25.314000000000021</c:v>
                </c:pt>
                <c:pt idx="432">
                  <c:v>-25.710999999999956</c:v>
                </c:pt>
                <c:pt idx="433">
                  <c:v>-21.236000000000047</c:v>
                </c:pt>
                <c:pt idx="434">
                  <c:v>-19.949999999999989</c:v>
                </c:pt>
                <c:pt idx="435">
                  <c:v>-19.780999999999949</c:v>
                </c:pt>
                <c:pt idx="436">
                  <c:v>-20.244999999999948</c:v>
                </c:pt>
                <c:pt idx="437">
                  <c:v>-19.317999999999984</c:v>
                </c:pt>
                <c:pt idx="438">
                  <c:v>-18.814000000000021</c:v>
                </c:pt>
                <c:pt idx="439">
                  <c:v>-15.134000000000015</c:v>
                </c:pt>
                <c:pt idx="440">
                  <c:v>-14.697000000000003</c:v>
                </c:pt>
                <c:pt idx="441">
                  <c:v>-13.100999999999999</c:v>
                </c:pt>
                <c:pt idx="442">
                  <c:v>-10.218999999999994</c:v>
                </c:pt>
                <c:pt idx="443">
                  <c:v>-10.053999999999974</c:v>
                </c:pt>
                <c:pt idx="444">
                  <c:v>-10.12700000000001</c:v>
                </c:pt>
                <c:pt idx="445">
                  <c:v>-9.6539999999999964</c:v>
                </c:pt>
                <c:pt idx="446">
                  <c:v>-8.242999999999995</c:v>
                </c:pt>
                <c:pt idx="447">
                  <c:v>-7.8159999999999741</c:v>
                </c:pt>
                <c:pt idx="448">
                  <c:v>-9.507000000000005</c:v>
                </c:pt>
                <c:pt idx="449">
                  <c:v>-8.6800000000000068</c:v>
                </c:pt>
                <c:pt idx="450">
                  <c:v>-5.5229999999999677</c:v>
                </c:pt>
                <c:pt idx="451">
                  <c:v>-5.5470000000000255</c:v>
                </c:pt>
                <c:pt idx="452">
                  <c:v>-6.7690000000000055</c:v>
                </c:pt>
                <c:pt idx="453">
                  <c:v>-9.021000000000015</c:v>
                </c:pt>
                <c:pt idx="454">
                  <c:v>-0.53399999999999181</c:v>
                </c:pt>
                <c:pt idx="455">
                  <c:v>-4.0769999999999982</c:v>
                </c:pt>
                <c:pt idx="456">
                  <c:v>-3.5159999999999627</c:v>
                </c:pt>
                <c:pt idx="457">
                  <c:v>-5.4220000000000255</c:v>
                </c:pt>
                <c:pt idx="458">
                  <c:v>-3.4479999999999791</c:v>
                </c:pt>
                <c:pt idx="459">
                  <c:v>-2.8460000000000036</c:v>
                </c:pt>
                <c:pt idx="460">
                  <c:v>-3.7330000000000041</c:v>
                </c:pt>
                <c:pt idx="461">
                  <c:v>-6.0840000000000032</c:v>
                </c:pt>
                <c:pt idx="462">
                  <c:v>-7.7019999999999982</c:v>
                </c:pt>
                <c:pt idx="463">
                  <c:v>-9.0269999999999868</c:v>
                </c:pt>
                <c:pt idx="464">
                  <c:v>-8.3519999999999754</c:v>
                </c:pt>
                <c:pt idx="465">
                  <c:v>-7.0910000000000082</c:v>
                </c:pt>
                <c:pt idx="466">
                  <c:v>-5.2120000000000459</c:v>
                </c:pt>
                <c:pt idx="467">
                  <c:v>-2.7669999999999959</c:v>
                </c:pt>
                <c:pt idx="468">
                  <c:v>-1.9139999999999873</c:v>
                </c:pt>
                <c:pt idx="469">
                  <c:v>-1.728999999999985</c:v>
                </c:pt>
                <c:pt idx="470">
                  <c:v>-1.3709999999999809</c:v>
                </c:pt>
                <c:pt idx="471">
                  <c:v>0.54800000000000182</c:v>
                </c:pt>
                <c:pt idx="472">
                  <c:v>2.2880000000000109</c:v>
                </c:pt>
                <c:pt idx="473">
                  <c:v>3.714999999999975</c:v>
                </c:pt>
                <c:pt idx="474">
                  <c:v>4.7530000000000427</c:v>
                </c:pt>
                <c:pt idx="475">
                  <c:v>6.6779999999999973</c:v>
                </c:pt>
                <c:pt idx="476">
                  <c:v>8.9620000000000459</c:v>
                </c:pt>
                <c:pt idx="477">
                  <c:v>9.6270000000000095</c:v>
                </c:pt>
                <c:pt idx="478">
                  <c:v>8.4189999999999827</c:v>
                </c:pt>
                <c:pt idx="479">
                  <c:v>10.379999999999995</c:v>
                </c:pt>
                <c:pt idx="480">
                  <c:v>12.76600000000002</c:v>
                </c:pt>
                <c:pt idx="481">
                  <c:v>12.617999999999995</c:v>
                </c:pt>
                <c:pt idx="482">
                  <c:v>12.90300000000002</c:v>
                </c:pt>
                <c:pt idx="483">
                  <c:v>14.50200000000001</c:v>
                </c:pt>
                <c:pt idx="484">
                  <c:v>17.740000000000009</c:v>
                </c:pt>
                <c:pt idx="485">
                  <c:v>22.15500000000003</c:v>
                </c:pt>
                <c:pt idx="486">
                  <c:v>20.589999999999975</c:v>
                </c:pt>
                <c:pt idx="487">
                  <c:v>20.258999999999958</c:v>
                </c:pt>
                <c:pt idx="488">
                  <c:v>20.807000000000016</c:v>
                </c:pt>
                <c:pt idx="489">
                  <c:v>20.873999999999967</c:v>
                </c:pt>
                <c:pt idx="490">
                  <c:v>20.278999999999996</c:v>
                </c:pt>
                <c:pt idx="491">
                  <c:v>22.387</c:v>
                </c:pt>
                <c:pt idx="492">
                  <c:v>21.19300000000004</c:v>
                </c:pt>
                <c:pt idx="493">
                  <c:v>20.461999999999989</c:v>
                </c:pt>
                <c:pt idx="494">
                  <c:v>19.170999999999992</c:v>
                </c:pt>
                <c:pt idx="495">
                  <c:v>18.817000000000007</c:v>
                </c:pt>
                <c:pt idx="496">
                  <c:v>17.564000000000021</c:v>
                </c:pt>
                <c:pt idx="497">
                  <c:v>20.222999999999956</c:v>
                </c:pt>
                <c:pt idx="498">
                  <c:v>20.283000000000015</c:v>
                </c:pt>
                <c:pt idx="499">
                  <c:v>20.409000000000049</c:v>
                </c:pt>
                <c:pt idx="500">
                  <c:v>20.824000000000012</c:v>
                </c:pt>
                <c:pt idx="501">
                  <c:v>21.953000000000031</c:v>
                </c:pt>
                <c:pt idx="502">
                  <c:v>21.154999999999973</c:v>
                </c:pt>
                <c:pt idx="503">
                  <c:v>21.889999999999986</c:v>
                </c:pt>
                <c:pt idx="504">
                  <c:v>20.439999999999998</c:v>
                </c:pt>
                <c:pt idx="505">
                  <c:v>20.363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56-4BD9-9264-206B8606B89C}"/>
            </c:ext>
          </c:extLst>
        </c:ser>
        <c:ser>
          <c:idx val="3"/>
          <c:order val="3"/>
          <c:tx>
            <c:strRef>
              <c:f>'directH (tkr)'!$C$54</c:f>
              <c:strCache>
                <c:ptCount val="1"/>
                <c:pt idx="0">
                  <c:v>VW 3 1/2 PERP nc-30-VW 3 3/8 PERP nc-24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'directH (tkr)'!$F$54:$SQ$54</c:f>
              <c:numCache>
                <c:formatCode>0</c:formatCode>
                <c:ptCount val="506"/>
                <c:pt idx="0">
                  <c:v>13.27800000000002</c:v>
                </c:pt>
                <c:pt idx="1">
                  <c:v>11.927999999999997</c:v>
                </c:pt>
                <c:pt idx="2">
                  <c:v>6.2059999999999604</c:v>
                </c:pt>
                <c:pt idx="3">
                  <c:v>7.4979999999999905</c:v>
                </c:pt>
                <c:pt idx="4">
                  <c:v>7.9950000000000045</c:v>
                </c:pt>
                <c:pt idx="5">
                  <c:v>5.3419999999999845</c:v>
                </c:pt>
                <c:pt idx="6">
                  <c:v>2.1809999999999832</c:v>
                </c:pt>
                <c:pt idx="7">
                  <c:v>-5.0079999999999814</c:v>
                </c:pt>
                <c:pt idx="8">
                  <c:v>-9.1909999999999741</c:v>
                </c:pt>
                <c:pt idx="9">
                  <c:v>-10.734999999999957</c:v>
                </c:pt>
                <c:pt idx="10">
                  <c:v>-12.893000000000029</c:v>
                </c:pt>
                <c:pt idx="11">
                  <c:v>-14.512</c:v>
                </c:pt>
                <c:pt idx="12">
                  <c:v>-10.894999999999982</c:v>
                </c:pt>
                <c:pt idx="13">
                  <c:v>-6.9490000000000123</c:v>
                </c:pt>
                <c:pt idx="14">
                  <c:v>2.6220000000000141</c:v>
                </c:pt>
                <c:pt idx="15">
                  <c:v>12.584000000000003</c:v>
                </c:pt>
                <c:pt idx="16">
                  <c:v>9.1270000000000095</c:v>
                </c:pt>
                <c:pt idx="17">
                  <c:v>9.1610000000000014</c:v>
                </c:pt>
                <c:pt idx="18">
                  <c:v>4.63900000000001</c:v>
                </c:pt>
                <c:pt idx="19">
                  <c:v>17.522999999999968</c:v>
                </c:pt>
                <c:pt idx="20">
                  <c:v>27.149999999999977</c:v>
                </c:pt>
                <c:pt idx="21">
                  <c:v>37.611000000000047</c:v>
                </c:pt>
                <c:pt idx="22">
                  <c:v>29.286000000000001</c:v>
                </c:pt>
                <c:pt idx="23">
                  <c:v>2.6229999999999905</c:v>
                </c:pt>
                <c:pt idx="24">
                  <c:v>-5.1150000000000091</c:v>
                </c:pt>
                <c:pt idx="25">
                  <c:v>-14.057999999999993</c:v>
                </c:pt>
                <c:pt idx="26">
                  <c:v>-18.657000000000039</c:v>
                </c:pt>
                <c:pt idx="27">
                  <c:v>-14.84499999999997</c:v>
                </c:pt>
                <c:pt idx="28">
                  <c:v>-7.9499999999999886</c:v>
                </c:pt>
                <c:pt idx="29">
                  <c:v>-8.8480000000000132</c:v>
                </c:pt>
                <c:pt idx="30">
                  <c:v>-15.788999999999987</c:v>
                </c:pt>
                <c:pt idx="31">
                  <c:v>-30.286000000000001</c:v>
                </c:pt>
                <c:pt idx="32">
                  <c:v>-26.338000000000022</c:v>
                </c:pt>
                <c:pt idx="33">
                  <c:v>-23.921999999999969</c:v>
                </c:pt>
                <c:pt idx="34">
                  <c:v>-26.115999999999985</c:v>
                </c:pt>
                <c:pt idx="35">
                  <c:v>-28.908999999999992</c:v>
                </c:pt>
                <c:pt idx="36">
                  <c:v>-41.035000000000025</c:v>
                </c:pt>
                <c:pt idx="37">
                  <c:v>-45.980999999999995</c:v>
                </c:pt>
                <c:pt idx="38">
                  <c:v>-44.036000000000001</c:v>
                </c:pt>
                <c:pt idx="39">
                  <c:v>-33.313999999999965</c:v>
                </c:pt>
                <c:pt idx="40">
                  <c:v>-34.866999999999962</c:v>
                </c:pt>
                <c:pt idx="41">
                  <c:v>-36.775999999999954</c:v>
                </c:pt>
                <c:pt idx="42">
                  <c:v>-44.968000000000018</c:v>
                </c:pt>
                <c:pt idx="43">
                  <c:v>-40.687000000000012</c:v>
                </c:pt>
                <c:pt idx="44">
                  <c:v>-41.300999999999988</c:v>
                </c:pt>
                <c:pt idx="45">
                  <c:v>-45.461999999999989</c:v>
                </c:pt>
                <c:pt idx="46">
                  <c:v>-47.06</c:v>
                </c:pt>
                <c:pt idx="47">
                  <c:v>-23.144999999999982</c:v>
                </c:pt>
                <c:pt idx="48">
                  <c:v>-19.317999999999984</c:v>
                </c:pt>
                <c:pt idx="49">
                  <c:v>-6.1870000000000118</c:v>
                </c:pt>
                <c:pt idx="50">
                  <c:v>1.3580000000000041</c:v>
                </c:pt>
                <c:pt idx="51">
                  <c:v>-3.8249999999999886</c:v>
                </c:pt>
                <c:pt idx="52">
                  <c:v>-11.668000000000006</c:v>
                </c:pt>
                <c:pt idx="53">
                  <c:v>-44.393000000000029</c:v>
                </c:pt>
                <c:pt idx="54">
                  <c:v>-44.694999999999993</c:v>
                </c:pt>
                <c:pt idx="55">
                  <c:v>-35.982000000000028</c:v>
                </c:pt>
                <c:pt idx="56">
                  <c:v>-13.759000000000015</c:v>
                </c:pt>
                <c:pt idx="57">
                  <c:v>7.34699999999998</c:v>
                </c:pt>
                <c:pt idx="58">
                  <c:v>21.704999999999984</c:v>
                </c:pt>
                <c:pt idx="59">
                  <c:v>36.116999999999962</c:v>
                </c:pt>
                <c:pt idx="60">
                  <c:v>-3.0079999999999814</c:v>
                </c:pt>
                <c:pt idx="61">
                  <c:v>-29.201000000000022</c:v>
                </c:pt>
                <c:pt idx="62">
                  <c:v>-41.575999999999908</c:v>
                </c:pt>
                <c:pt idx="63">
                  <c:v>-74.378000000000043</c:v>
                </c:pt>
                <c:pt idx="64">
                  <c:v>-68.891999999999939</c:v>
                </c:pt>
                <c:pt idx="65">
                  <c:v>-55.067000000000007</c:v>
                </c:pt>
                <c:pt idx="66">
                  <c:v>-39.115999999999985</c:v>
                </c:pt>
                <c:pt idx="67">
                  <c:v>-28.487999999999943</c:v>
                </c:pt>
                <c:pt idx="68">
                  <c:v>-16.480000000000018</c:v>
                </c:pt>
                <c:pt idx="69">
                  <c:v>-3.2720000000000482</c:v>
                </c:pt>
                <c:pt idx="70">
                  <c:v>13.769000000000005</c:v>
                </c:pt>
                <c:pt idx="71">
                  <c:v>33.658999999999992</c:v>
                </c:pt>
                <c:pt idx="72">
                  <c:v>-8.5289999999999964</c:v>
                </c:pt>
                <c:pt idx="73">
                  <c:v>2.3369999999999891</c:v>
                </c:pt>
                <c:pt idx="74">
                  <c:v>10.407000000000039</c:v>
                </c:pt>
                <c:pt idx="75">
                  <c:v>-29.600000000000023</c:v>
                </c:pt>
                <c:pt idx="76">
                  <c:v>-38.675000000000068</c:v>
                </c:pt>
                <c:pt idx="77">
                  <c:v>15.629000000000019</c:v>
                </c:pt>
                <c:pt idx="78">
                  <c:v>4.9189999999999827</c:v>
                </c:pt>
                <c:pt idx="79">
                  <c:v>17.911000000000001</c:v>
                </c:pt>
                <c:pt idx="80">
                  <c:v>18.182999999999993</c:v>
                </c:pt>
                <c:pt idx="81">
                  <c:v>36.432000000000016</c:v>
                </c:pt>
                <c:pt idx="82">
                  <c:v>45.536999999999978</c:v>
                </c:pt>
                <c:pt idx="83">
                  <c:v>41.341999999999985</c:v>
                </c:pt>
                <c:pt idx="84">
                  <c:v>56.461000000000013</c:v>
                </c:pt>
                <c:pt idx="85">
                  <c:v>64.734000000000037</c:v>
                </c:pt>
                <c:pt idx="86">
                  <c:v>67.441999999999979</c:v>
                </c:pt>
                <c:pt idx="87">
                  <c:v>64.034999999999968</c:v>
                </c:pt>
                <c:pt idx="88">
                  <c:v>51.238</c:v>
                </c:pt>
                <c:pt idx="89">
                  <c:v>53.240000000000009</c:v>
                </c:pt>
                <c:pt idx="90">
                  <c:v>55.507000000000005</c:v>
                </c:pt>
                <c:pt idx="91">
                  <c:v>62.647999999999968</c:v>
                </c:pt>
                <c:pt idx="92">
                  <c:v>67.404000000000025</c:v>
                </c:pt>
                <c:pt idx="93">
                  <c:v>70.663000000000011</c:v>
                </c:pt>
                <c:pt idx="94">
                  <c:v>77.90900000000002</c:v>
                </c:pt>
                <c:pt idx="95">
                  <c:v>77.626999999999981</c:v>
                </c:pt>
                <c:pt idx="96">
                  <c:v>74.426999999999992</c:v>
                </c:pt>
                <c:pt idx="97">
                  <c:v>75.139999999999986</c:v>
                </c:pt>
                <c:pt idx="98">
                  <c:v>74.664999999999964</c:v>
                </c:pt>
                <c:pt idx="99">
                  <c:v>75.306999999999988</c:v>
                </c:pt>
                <c:pt idx="100">
                  <c:v>75.236000000000018</c:v>
                </c:pt>
                <c:pt idx="101">
                  <c:v>75.423000000000002</c:v>
                </c:pt>
                <c:pt idx="102">
                  <c:v>75.704000000000008</c:v>
                </c:pt>
                <c:pt idx="103">
                  <c:v>78.138999999999982</c:v>
                </c:pt>
                <c:pt idx="104">
                  <c:v>77.488</c:v>
                </c:pt>
                <c:pt idx="105">
                  <c:v>77.727000000000032</c:v>
                </c:pt>
                <c:pt idx="106">
                  <c:v>72.910000000000025</c:v>
                </c:pt>
                <c:pt idx="107">
                  <c:v>72.055000000000007</c:v>
                </c:pt>
                <c:pt idx="108">
                  <c:v>70.067999999999984</c:v>
                </c:pt>
                <c:pt idx="109">
                  <c:v>70.891999999999996</c:v>
                </c:pt>
                <c:pt idx="110">
                  <c:v>71.59099999999998</c:v>
                </c:pt>
                <c:pt idx="111">
                  <c:v>71.705000000000013</c:v>
                </c:pt>
                <c:pt idx="112">
                  <c:v>69.637000000000029</c:v>
                </c:pt>
                <c:pt idx="113">
                  <c:v>70.622000000000014</c:v>
                </c:pt>
                <c:pt idx="114">
                  <c:v>74.602000000000004</c:v>
                </c:pt>
                <c:pt idx="115">
                  <c:v>76.581999999999965</c:v>
                </c:pt>
                <c:pt idx="116">
                  <c:v>76.97999999999999</c:v>
                </c:pt>
                <c:pt idx="117">
                  <c:v>78.271999999999991</c:v>
                </c:pt>
                <c:pt idx="118">
                  <c:v>77.40300000000002</c:v>
                </c:pt>
                <c:pt idx="119">
                  <c:v>75.603000000000037</c:v>
                </c:pt>
                <c:pt idx="120">
                  <c:v>72.013999999999982</c:v>
                </c:pt>
                <c:pt idx="121">
                  <c:v>67.800000000000011</c:v>
                </c:pt>
                <c:pt idx="122">
                  <c:v>67.21999999999997</c:v>
                </c:pt>
                <c:pt idx="123">
                  <c:v>66.575999999999993</c:v>
                </c:pt>
                <c:pt idx="124">
                  <c:v>69.02600000000001</c:v>
                </c:pt>
                <c:pt idx="125">
                  <c:v>65.199000000000012</c:v>
                </c:pt>
                <c:pt idx="126">
                  <c:v>60.720999999999975</c:v>
                </c:pt>
                <c:pt idx="127">
                  <c:v>65.773000000000025</c:v>
                </c:pt>
                <c:pt idx="128">
                  <c:v>68.427000000000021</c:v>
                </c:pt>
                <c:pt idx="129">
                  <c:v>71.205000000000041</c:v>
                </c:pt>
                <c:pt idx="130">
                  <c:v>71.667999999999978</c:v>
                </c:pt>
                <c:pt idx="131">
                  <c:v>69.600000000000023</c:v>
                </c:pt>
                <c:pt idx="132">
                  <c:v>71.119</c:v>
                </c:pt>
                <c:pt idx="133">
                  <c:v>72.069999999999993</c:v>
                </c:pt>
                <c:pt idx="134">
                  <c:v>70.763999999999982</c:v>
                </c:pt>
                <c:pt idx="135">
                  <c:v>70.186999999999983</c:v>
                </c:pt>
                <c:pt idx="136">
                  <c:v>71.503999999999991</c:v>
                </c:pt>
                <c:pt idx="137">
                  <c:v>70.294999999999987</c:v>
                </c:pt>
                <c:pt idx="138">
                  <c:v>69.949999999999989</c:v>
                </c:pt>
                <c:pt idx="139">
                  <c:v>71.653999999999996</c:v>
                </c:pt>
                <c:pt idx="140">
                  <c:v>71.498999999999995</c:v>
                </c:pt>
                <c:pt idx="141">
                  <c:v>71.081000000000017</c:v>
                </c:pt>
                <c:pt idx="142">
                  <c:v>68.363999999999976</c:v>
                </c:pt>
                <c:pt idx="143">
                  <c:v>71.60499999999999</c:v>
                </c:pt>
                <c:pt idx="144">
                  <c:v>72.326000000000022</c:v>
                </c:pt>
                <c:pt idx="145">
                  <c:v>75.257999999999981</c:v>
                </c:pt>
                <c:pt idx="146">
                  <c:v>69.794000000000011</c:v>
                </c:pt>
                <c:pt idx="147">
                  <c:v>65.790999999999997</c:v>
                </c:pt>
                <c:pt idx="148">
                  <c:v>61.760999999999996</c:v>
                </c:pt>
                <c:pt idx="149">
                  <c:v>64.807999999999993</c:v>
                </c:pt>
                <c:pt idx="150">
                  <c:v>64.057000000000016</c:v>
                </c:pt>
                <c:pt idx="151">
                  <c:v>64.862000000000023</c:v>
                </c:pt>
                <c:pt idx="152">
                  <c:v>66.193999999999988</c:v>
                </c:pt>
                <c:pt idx="153">
                  <c:v>68.345000000000027</c:v>
                </c:pt>
                <c:pt idx="154">
                  <c:v>70.512</c:v>
                </c:pt>
                <c:pt idx="155">
                  <c:v>68.488000000000028</c:v>
                </c:pt>
                <c:pt idx="156">
                  <c:v>65.201999999999998</c:v>
                </c:pt>
                <c:pt idx="157">
                  <c:v>63.137</c:v>
                </c:pt>
                <c:pt idx="158">
                  <c:v>64.212000000000018</c:v>
                </c:pt>
                <c:pt idx="159">
                  <c:v>67.825999999999993</c:v>
                </c:pt>
                <c:pt idx="160">
                  <c:v>69.364000000000004</c:v>
                </c:pt>
                <c:pt idx="161">
                  <c:v>69.209000000000032</c:v>
                </c:pt>
                <c:pt idx="162">
                  <c:v>68.251000000000005</c:v>
                </c:pt>
                <c:pt idx="163">
                  <c:v>65.42900000000003</c:v>
                </c:pt>
                <c:pt idx="164">
                  <c:v>63.47399999999999</c:v>
                </c:pt>
                <c:pt idx="165">
                  <c:v>64.729000000000013</c:v>
                </c:pt>
                <c:pt idx="166">
                  <c:v>69.009000000000015</c:v>
                </c:pt>
                <c:pt idx="167">
                  <c:v>67.709000000000003</c:v>
                </c:pt>
                <c:pt idx="168">
                  <c:v>66.923999999999978</c:v>
                </c:pt>
                <c:pt idx="169">
                  <c:v>65.361999999999995</c:v>
                </c:pt>
                <c:pt idx="170">
                  <c:v>64.850999999999971</c:v>
                </c:pt>
                <c:pt idx="171">
                  <c:v>63.036000000000001</c:v>
                </c:pt>
                <c:pt idx="172">
                  <c:v>63.042999999999978</c:v>
                </c:pt>
                <c:pt idx="173">
                  <c:v>63.162000000000006</c:v>
                </c:pt>
                <c:pt idx="174">
                  <c:v>74.309000000000026</c:v>
                </c:pt>
                <c:pt idx="175">
                  <c:v>77.324000000000012</c:v>
                </c:pt>
                <c:pt idx="176">
                  <c:v>79.954999999999984</c:v>
                </c:pt>
                <c:pt idx="177">
                  <c:v>80.723000000000013</c:v>
                </c:pt>
                <c:pt idx="178">
                  <c:v>80.319000000000017</c:v>
                </c:pt>
                <c:pt idx="179">
                  <c:v>78.841000000000008</c:v>
                </c:pt>
                <c:pt idx="180">
                  <c:v>76.233000000000004</c:v>
                </c:pt>
                <c:pt idx="181">
                  <c:v>75.702999999999975</c:v>
                </c:pt>
                <c:pt idx="182">
                  <c:v>76.493000000000023</c:v>
                </c:pt>
                <c:pt idx="183">
                  <c:v>70.306000000000012</c:v>
                </c:pt>
                <c:pt idx="184">
                  <c:v>69.12299999999999</c:v>
                </c:pt>
                <c:pt idx="185">
                  <c:v>67.841000000000008</c:v>
                </c:pt>
                <c:pt idx="186">
                  <c:v>64.218999999999994</c:v>
                </c:pt>
                <c:pt idx="187">
                  <c:v>66.14100000000002</c:v>
                </c:pt>
                <c:pt idx="188">
                  <c:v>64.52600000000001</c:v>
                </c:pt>
                <c:pt idx="189">
                  <c:v>66.141999999999996</c:v>
                </c:pt>
                <c:pt idx="190">
                  <c:v>66.930000000000007</c:v>
                </c:pt>
                <c:pt idx="191">
                  <c:v>66.624000000000024</c:v>
                </c:pt>
                <c:pt idx="192">
                  <c:v>67.774000000000001</c:v>
                </c:pt>
                <c:pt idx="193">
                  <c:v>67.184000000000026</c:v>
                </c:pt>
                <c:pt idx="194">
                  <c:v>70.363999999999976</c:v>
                </c:pt>
                <c:pt idx="195">
                  <c:v>68.003999999999962</c:v>
                </c:pt>
                <c:pt idx="196">
                  <c:v>66.192000000000007</c:v>
                </c:pt>
                <c:pt idx="197">
                  <c:v>66.651999999999987</c:v>
                </c:pt>
                <c:pt idx="198">
                  <c:v>64.109999999999957</c:v>
                </c:pt>
                <c:pt idx="199">
                  <c:v>63.488</c:v>
                </c:pt>
                <c:pt idx="200">
                  <c:v>61.052999999999997</c:v>
                </c:pt>
                <c:pt idx="201">
                  <c:v>58.031000000000006</c:v>
                </c:pt>
                <c:pt idx="202">
                  <c:v>53.698999999999955</c:v>
                </c:pt>
                <c:pt idx="203">
                  <c:v>55.189000000000021</c:v>
                </c:pt>
                <c:pt idx="204">
                  <c:v>57.994000000000028</c:v>
                </c:pt>
                <c:pt idx="205">
                  <c:v>60.165999999999968</c:v>
                </c:pt>
                <c:pt idx="206">
                  <c:v>58.906000000000034</c:v>
                </c:pt>
                <c:pt idx="207">
                  <c:v>63.881</c:v>
                </c:pt>
                <c:pt idx="208">
                  <c:v>50.305000000000007</c:v>
                </c:pt>
                <c:pt idx="209">
                  <c:v>50.959000000000003</c:v>
                </c:pt>
                <c:pt idx="210">
                  <c:v>54.350000000000023</c:v>
                </c:pt>
                <c:pt idx="211">
                  <c:v>56.49799999999999</c:v>
                </c:pt>
                <c:pt idx="212">
                  <c:v>50.660000000000025</c:v>
                </c:pt>
                <c:pt idx="213">
                  <c:v>53.685999999999979</c:v>
                </c:pt>
                <c:pt idx="214">
                  <c:v>55.199000000000012</c:v>
                </c:pt>
                <c:pt idx="215">
                  <c:v>53.566000000000031</c:v>
                </c:pt>
                <c:pt idx="216">
                  <c:v>54.683999999999969</c:v>
                </c:pt>
                <c:pt idx="217">
                  <c:v>50.863</c:v>
                </c:pt>
                <c:pt idx="218">
                  <c:v>53.182999999999993</c:v>
                </c:pt>
                <c:pt idx="219">
                  <c:v>53.29200000000003</c:v>
                </c:pt>
                <c:pt idx="220">
                  <c:v>52.175999999999988</c:v>
                </c:pt>
                <c:pt idx="221">
                  <c:v>51.686000000000035</c:v>
                </c:pt>
                <c:pt idx="222">
                  <c:v>53.446000000000026</c:v>
                </c:pt>
                <c:pt idx="223">
                  <c:v>58.784999999999968</c:v>
                </c:pt>
                <c:pt idx="224">
                  <c:v>56.873999999999967</c:v>
                </c:pt>
                <c:pt idx="225">
                  <c:v>55.617999999999995</c:v>
                </c:pt>
                <c:pt idx="226">
                  <c:v>57.223000000000013</c:v>
                </c:pt>
                <c:pt idx="227">
                  <c:v>56.261000000000024</c:v>
                </c:pt>
                <c:pt idx="228">
                  <c:v>58.398000000000025</c:v>
                </c:pt>
                <c:pt idx="229">
                  <c:v>52.545999999999992</c:v>
                </c:pt>
                <c:pt idx="230">
                  <c:v>57.605999999999995</c:v>
                </c:pt>
                <c:pt idx="231">
                  <c:v>61.25200000000001</c:v>
                </c:pt>
                <c:pt idx="232">
                  <c:v>62.552000000000021</c:v>
                </c:pt>
                <c:pt idx="233">
                  <c:v>67.64100000000002</c:v>
                </c:pt>
                <c:pt idx="234">
                  <c:v>69.643999999999949</c:v>
                </c:pt>
                <c:pt idx="235">
                  <c:v>68.533999999999992</c:v>
                </c:pt>
                <c:pt idx="236">
                  <c:v>66.733000000000004</c:v>
                </c:pt>
                <c:pt idx="237">
                  <c:v>67.216000000000008</c:v>
                </c:pt>
                <c:pt idx="238">
                  <c:v>65.113999999999976</c:v>
                </c:pt>
                <c:pt idx="239">
                  <c:v>65.535000000000025</c:v>
                </c:pt>
                <c:pt idx="240">
                  <c:v>68.36099999999999</c:v>
                </c:pt>
                <c:pt idx="241">
                  <c:v>68.367000000000019</c:v>
                </c:pt>
                <c:pt idx="242">
                  <c:v>67.365999999999985</c:v>
                </c:pt>
                <c:pt idx="243">
                  <c:v>60.420000000000016</c:v>
                </c:pt>
                <c:pt idx="244">
                  <c:v>58.817999999999984</c:v>
                </c:pt>
                <c:pt idx="245">
                  <c:v>58.870000000000005</c:v>
                </c:pt>
                <c:pt idx="246">
                  <c:v>55.717999999999961</c:v>
                </c:pt>
                <c:pt idx="247">
                  <c:v>58.512999999999977</c:v>
                </c:pt>
                <c:pt idx="248">
                  <c:v>61.677999999999997</c:v>
                </c:pt>
                <c:pt idx="249">
                  <c:v>63.437000000000012</c:v>
                </c:pt>
                <c:pt idx="250">
                  <c:v>62.096000000000004</c:v>
                </c:pt>
                <c:pt idx="251">
                  <c:v>60.564999999999998</c:v>
                </c:pt>
                <c:pt idx="252">
                  <c:v>63.168999999999983</c:v>
                </c:pt>
                <c:pt idx="253">
                  <c:v>63.403999999999996</c:v>
                </c:pt>
                <c:pt idx="254">
                  <c:v>62.13900000000001</c:v>
                </c:pt>
                <c:pt idx="255">
                  <c:v>68.873999999999967</c:v>
                </c:pt>
                <c:pt idx="256">
                  <c:v>72.430999999999983</c:v>
                </c:pt>
                <c:pt idx="257">
                  <c:v>74.163000000000011</c:v>
                </c:pt>
                <c:pt idx="258">
                  <c:v>64.82099999999997</c:v>
                </c:pt>
                <c:pt idx="259">
                  <c:v>59.20599999999996</c:v>
                </c:pt>
                <c:pt idx="260">
                  <c:v>57.149000000000001</c:v>
                </c:pt>
                <c:pt idx="261">
                  <c:v>54.888999999999953</c:v>
                </c:pt>
                <c:pt idx="262">
                  <c:v>57.017999999999972</c:v>
                </c:pt>
                <c:pt idx="263">
                  <c:v>55.845000000000027</c:v>
                </c:pt>
                <c:pt idx="264">
                  <c:v>59.573000000000036</c:v>
                </c:pt>
                <c:pt idx="265">
                  <c:v>57.800000000000011</c:v>
                </c:pt>
                <c:pt idx="266">
                  <c:v>53.898000000000025</c:v>
                </c:pt>
                <c:pt idx="267">
                  <c:v>48.902999999999963</c:v>
                </c:pt>
                <c:pt idx="268">
                  <c:v>42.187999999999988</c:v>
                </c:pt>
                <c:pt idx="269">
                  <c:v>33.482000000000028</c:v>
                </c:pt>
                <c:pt idx="270">
                  <c:v>27.220000000000027</c:v>
                </c:pt>
                <c:pt idx="271">
                  <c:v>27.644999999999982</c:v>
                </c:pt>
                <c:pt idx="272">
                  <c:v>27.731999999999971</c:v>
                </c:pt>
                <c:pt idx="273">
                  <c:v>25.312000000000012</c:v>
                </c:pt>
                <c:pt idx="274">
                  <c:v>32.382999999999981</c:v>
                </c:pt>
                <c:pt idx="275">
                  <c:v>25.446000000000026</c:v>
                </c:pt>
                <c:pt idx="276">
                  <c:v>25.795999999999992</c:v>
                </c:pt>
                <c:pt idx="277">
                  <c:v>26.107999999999947</c:v>
                </c:pt>
                <c:pt idx="278">
                  <c:v>26.06800000000004</c:v>
                </c:pt>
                <c:pt idx="279">
                  <c:v>22.328000000000031</c:v>
                </c:pt>
                <c:pt idx="280">
                  <c:v>15.41500000000002</c:v>
                </c:pt>
                <c:pt idx="281">
                  <c:v>16.518000000000029</c:v>
                </c:pt>
                <c:pt idx="282">
                  <c:v>18.632000000000005</c:v>
                </c:pt>
                <c:pt idx="283">
                  <c:v>17.144999999999982</c:v>
                </c:pt>
                <c:pt idx="284">
                  <c:v>19.288999999999987</c:v>
                </c:pt>
                <c:pt idx="285">
                  <c:v>12.77800000000002</c:v>
                </c:pt>
                <c:pt idx="286">
                  <c:v>11.244000000000028</c:v>
                </c:pt>
                <c:pt idx="287">
                  <c:v>11.218999999999994</c:v>
                </c:pt>
                <c:pt idx="288">
                  <c:v>20.113</c:v>
                </c:pt>
                <c:pt idx="289">
                  <c:v>21.272999999999968</c:v>
                </c:pt>
                <c:pt idx="290">
                  <c:v>22.596000000000004</c:v>
                </c:pt>
                <c:pt idx="291">
                  <c:v>22.396999999999991</c:v>
                </c:pt>
                <c:pt idx="292">
                  <c:v>22.564999999999998</c:v>
                </c:pt>
                <c:pt idx="293">
                  <c:v>13.714000000000055</c:v>
                </c:pt>
                <c:pt idx="294">
                  <c:v>8.1619999999999777</c:v>
                </c:pt>
                <c:pt idx="295">
                  <c:v>7.5920000000000414</c:v>
                </c:pt>
                <c:pt idx="296">
                  <c:v>6.242999999999995</c:v>
                </c:pt>
                <c:pt idx="297">
                  <c:v>-0.38099999999997181</c:v>
                </c:pt>
                <c:pt idx="298">
                  <c:v>-3.6259999999999764</c:v>
                </c:pt>
                <c:pt idx="299">
                  <c:v>-3.2529999999999859</c:v>
                </c:pt>
                <c:pt idx="300">
                  <c:v>0.20600000000001728</c:v>
                </c:pt>
                <c:pt idx="301">
                  <c:v>-0.507000000000005</c:v>
                </c:pt>
                <c:pt idx="302">
                  <c:v>0.37400000000002365</c:v>
                </c:pt>
                <c:pt idx="303">
                  <c:v>-5.6610000000000014</c:v>
                </c:pt>
                <c:pt idx="304">
                  <c:v>-4.6879999999999882</c:v>
                </c:pt>
                <c:pt idx="305">
                  <c:v>-7.4550000000000409</c:v>
                </c:pt>
                <c:pt idx="306">
                  <c:v>-4.7160000000000082</c:v>
                </c:pt>
                <c:pt idx="307">
                  <c:v>-5.4610000000000127</c:v>
                </c:pt>
                <c:pt idx="308">
                  <c:v>-8.3639999999999759</c:v>
                </c:pt>
                <c:pt idx="309">
                  <c:v>-6.8500000000000227</c:v>
                </c:pt>
                <c:pt idx="310">
                  <c:v>-9.2939999999999827</c:v>
                </c:pt>
                <c:pt idx="311">
                  <c:v>-7.7239999999999895</c:v>
                </c:pt>
                <c:pt idx="312">
                  <c:v>-6.0389999999999873</c:v>
                </c:pt>
                <c:pt idx="313">
                  <c:v>-6.5330000000000155</c:v>
                </c:pt>
                <c:pt idx="314">
                  <c:v>-4.7810000000000059</c:v>
                </c:pt>
                <c:pt idx="315">
                  <c:v>-5.271000000000015</c:v>
                </c:pt>
                <c:pt idx="316">
                  <c:v>-3.9220000000000255</c:v>
                </c:pt>
                <c:pt idx="317">
                  <c:v>-8.1680000000000064</c:v>
                </c:pt>
                <c:pt idx="318">
                  <c:v>-8.6920000000000073</c:v>
                </c:pt>
                <c:pt idx="319">
                  <c:v>-9.2200000000000273</c:v>
                </c:pt>
                <c:pt idx="320">
                  <c:v>-9.0179999999999723</c:v>
                </c:pt>
                <c:pt idx="321">
                  <c:v>-10.18199999999996</c:v>
                </c:pt>
                <c:pt idx="322">
                  <c:v>-9.660000000000025</c:v>
                </c:pt>
                <c:pt idx="323">
                  <c:v>-4.8619999999999663</c:v>
                </c:pt>
                <c:pt idx="324">
                  <c:v>-1.9399999999999977</c:v>
                </c:pt>
                <c:pt idx="325">
                  <c:v>-1.3260000000000218</c:v>
                </c:pt>
                <c:pt idx="326">
                  <c:v>-2.4070000000000391</c:v>
                </c:pt>
                <c:pt idx="327">
                  <c:v>-9.3199999999999932</c:v>
                </c:pt>
                <c:pt idx="328">
                  <c:v>-8.7760000000000105</c:v>
                </c:pt>
                <c:pt idx="329">
                  <c:v>-12.848000000000013</c:v>
                </c:pt>
                <c:pt idx="330">
                  <c:v>-13.740999999999985</c:v>
                </c:pt>
                <c:pt idx="331">
                  <c:v>-11.283999999999992</c:v>
                </c:pt>
                <c:pt idx="332">
                  <c:v>-9.5769999999999982</c:v>
                </c:pt>
                <c:pt idx="333">
                  <c:v>-12.069999999999993</c:v>
                </c:pt>
                <c:pt idx="334">
                  <c:v>-6.1260000000000332</c:v>
                </c:pt>
                <c:pt idx="335">
                  <c:v>-8.4700000000000273</c:v>
                </c:pt>
                <c:pt idx="336">
                  <c:v>-14.96999999999997</c:v>
                </c:pt>
                <c:pt idx="337">
                  <c:v>-15.120000000000005</c:v>
                </c:pt>
                <c:pt idx="338">
                  <c:v>-15.588000000000022</c:v>
                </c:pt>
                <c:pt idx="339">
                  <c:v>-15.717000000000041</c:v>
                </c:pt>
                <c:pt idx="340">
                  <c:v>-14.84499999999997</c:v>
                </c:pt>
                <c:pt idx="341">
                  <c:v>-12.876000000000033</c:v>
                </c:pt>
                <c:pt idx="342">
                  <c:v>-13.578000000000031</c:v>
                </c:pt>
                <c:pt idx="343">
                  <c:v>-14.811999999999955</c:v>
                </c:pt>
                <c:pt idx="344">
                  <c:v>-13.117999999999995</c:v>
                </c:pt>
                <c:pt idx="345">
                  <c:v>-11.911000000000001</c:v>
                </c:pt>
                <c:pt idx="346">
                  <c:v>-19.289000000000044</c:v>
                </c:pt>
                <c:pt idx="347">
                  <c:v>-21.991000000000042</c:v>
                </c:pt>
                <c:pt idx="348">
                  <c:v>-28.319999999999993</c:v>
                </c:pt>
                <c:pt idx="349">
                  <c:v>-28.670999999999992</c:v>
                </c:pt>
                <c:pt idx="350">
                  <c:v>-29.426999999999964</c:v>
                </c:pt>
                <c:pt idx="351">
                  <c:v>-29.055999999999983</c:v>
                </c:pt>
                <c:pt idx="352">
                  <c:v>-31.922000000000025</c:v>
                </c:pt>
                <c:pt idx="353">
                  <c:v>-30.228999999999985</c:v>
                </c:pt>
                <c:pt idx="354">
                  <c:v>-28.163000000000011</c:v>
                </c:pt>
                <c:pt idx="355">
                  <c:v>-28.771999999999991</c:v>
                </c:pt>
                <c:pt idx="356">
                  <c:v>-31.472000000000037</c:v>
                </c:pt>
                <c:pt idx="357">
                  <c:v>-36.408999999999992</c:v>
                </c:pt>
                <c:pt idx="358">
                  <c:v>-35.549000000000035</c:v>
                </c:pt>
                <c:pt idx="359">
                  <c:v>-30.694999999999993</c:v>
                </c:pt>
                <c:pt idx="360">
                  <c:v>-23.603000000000009</c:v>
                </c:pt>
                <c:pt idx="361">
                  <c:v>-24.447000000000003</c:v>
                </c:pt>
                <c:pt idx="362">
                  <c:v>-28.541999999999973</c:v>
                </c:pt>
                <c:pt idx="363">
                  <c:v>-31.15300000000002</c:v>
                </c:pt>
                <c:pt idx="364">
                  <c:v>-30.124000000000024</c:v>
                </c:pt>
                <c:pt idx="365">
                  <c:v>-36.413999999999987</c:v>
                </c:pt>
                <c:pt idx="366">
                  <c:v>-34.897999999999968</c:v>
                </c:pt>
                <c:pt idx="367">
                  <c:v>-35.307999999999993</c:v>
                </c:pt>
                <c:pt idx="368">
                  <c:v>-34.399999999999977</c:v>
                </c:pt>
                <c:pt idx="369">
                  <c:v>-35.730999999999995</c:v>
                </c:pt>
                <c:pt idx="370">
                  <c:v>-36.250999999999976</c:v>
                </c:pt>
                <c:pt idx="371">
                  <c:v>-37.389999999999986</c:v>
                </c:pt>
                <c:pt idx="372">
                  <c:v>-37.072999999999979</c:v>
                </c:pt>
                <c:pt idx="373">
                  <c:v>-38.745999999999981</c:v>
                </c:pt>
                <c:pt idx="374">
                  <c:v>-44.887</c:v>
                </c:pt>
                <c:pt idx="375">
                  <c:v>-40.242999999999995</c:v>
                </c:pt>
                <c:pt idx="376">
                  <c:v>-43.300000000000011</c:v>
                </c:pt>
                <c:pt idx="377">
                  <c:v>-42.062000000000012</c:v>
                </c:pt>
                <c:pt idx="378">
                  <c:v>-39.245999999999981</c:v>
                </c:pt>
                <c:pt idx="379">
                  <c:v>-42.418999999999983</c:v>
                </c:pt>
                <c:pt idx="380">
                  <c:v>-37.759000000000015</c:v>
                </c:pt>
                <c:pt idx="381">
                  <c:v>-46.062999999999988</c:v>
                </c:pt>
                <c:pt idx="382">
                  <c:v>-45.211000000000013</c:v>
                </c:pt>
                <c:pt idx="383">
                  <c:v>-47.515999999999963</c:v>
                </c:pt>
                <c:pt idx="384">
                  <c:v>-46.67900000000003</c:v>
                </c:pt>
                <c:pt idx="385">
                  <c:v>-40.850000000000023</c:v>
                </c:pt>
                <c:pt idx="386">
                  <c:v>-38.531000000000006</c:v>
                </c:pt>
                <c:pt idx="387">
                  <c:v>-36.589999999999975</c:v>
                </c:pt>
                <c:pt idx="388">
                  <c:v>-37.29000000000002</c:v>
                </c:pt>
                <c:pt idx="389">
                  <c:v>-37.303999999999974</c:v>
                </c:pt>
                <c:pt idx="390">
                  <c:v>-36.76400000000001</c:v>
                </c:pt>
                <c:pt idx="391">
                  <c:v>-37.451000000000022</c:v>
                </c:pt>
                <c:pt idx="392">
                  <c:v>-36.800000000000011</c:v>
                </c:pt>
                <c:pt idx="393">
                  <c:v>-37.867999999999995</c:v>
                </c:pt>
                <c:pt idx="394">
                  <c:v>-39.600999999999999</c:v>
                </c:pt>
                <c:pt idx="395">
                  <c:v>-41.050000000000011</c:v>
                </c:pt>
                <c:pt idx="396">
                  <c:v>-40.865000000000009</c:v>
                </c:pt>
                <c:pt idx="397">
                  <c:v>-47.982000000000028</c:v>
                </c:pt>
                <c:pt idx="398">
                  <c:v>-57.319000000000017</c:v>
                </c:pt>
                <c:pt idx="399">
                  <c:v>-58.20799999999997</c:v>
                </c:pt>
                <c:pt idx="400">
                  <c:v>-57.763999999999953</c:v>
                </c:pt>
                <c:pt idx="401">
                  <c:v>-57.872000000000014</c:v>
                </c:pt>
                <c:pt idx="402">
                  <c:v>-56.65300000000002</c:v>
                </c:pt>
                <c:pt idx="403">
                  <c:v>-51.425999999999988</c:v>
                </c:pt>
                <c:pt idx="404">
                  <c:v>-47.139999999999986</c:v>
                </c:pt>
                <c:pt idx="405">
                  <c:v>-50.891999999999996</c:v>
                </c:pt>
                <c:pt idx="406">
                  <c:v>-51.461999999999989</c:v>
                </c:pt>
                <c:pt idx="407">
                  <c:v>-50.339999999999975</c:v>
                </c:pt>
                <c:pt idx="408">
                  <c:v>-50.971000000000004</c:v>
                </c:pt>
                <c:pt idx="409">
                  <c:v>-47.889999999999986</c:v>
                </c:pt>
                <c:pt idx="410">
                  <c:v>-49.399999999999977</c:v>
                </c:pt>
                <c:pt idx="411">
                  <c:v>-50.522999999999968</c:v>
                </c:pt>
                <c:pt idx="412">
                  <c:v>-51.231999999999971</c:v>
                </c:pt>
                <c:pt idx="413">
                  <c:v>-49.408999999999992</c:v>
                </c:pt>
                <c:pt idx="414">
                  <c:v>-38.677999999999997</c:v>
                </c:pt>
                <c:pt idx="415">
                  <c:v>-40.824000000000012</c:v>
                </c:pt>
                <c:pt idx="416">
                  <c:v>-39.692000000000007</c:v>
                </c:pt>
                <c:pt idx="417">
                  <c:v>-37.90100000000001</c:v>
                </c:pt>
                <c:pt idx="418">
                  <c:v>-33.579999999999984</c:v>
                </c:pt>
                <c:pt idx="419">
                  <c:v>-25.232000000000028</c:v>
                </c:pt>
                <c:pt idx="420">
                  <c:v>-10.5</c:v>
                </c:pt>
                <c:pt idx="421">
                  <c:v>-6.36099999999999</c:v>
                </c:pt>
                <c:pt idx="422">
                  <c:v>-6.8210000000000264</c:v>
                </c:pt>
                <c:pt idx="423">
                  <c:v>-7.6819999999999595</c:v>
                </c:pt>
                <c:pt idx="424">
                  <c:v>-4.2039999999999509</c:v>
                </c:pt>
                <c:pt idx="425">
                  <c:v>-1.0389999999999873</c:v>
                </c:pt>
                <c:pt idx="426">
                  <c:v>-0.72999999999996135</c:v>
                </c:pt>
                <c:pt idx="427">
                  <c:v>-5.9569999999999936</c:v>
                </c:pt>
                <c:pt idx="428">
                  <c:v>-6.5670000000000073</c:v>
                </c:pt>
                <c:pt idx="429">
                  <c:v>-10.930000000000007</c:v>
                </c:pt>
                <c:pt idx="430">
                  <c:v>-13.659999999999968</c:v>
                </c:pt>
                <c:pt idx="431">
                  <c:v>-15.074000000000012</c:v>
                </c:pt>
                <c:pt idx="432">
                  <c:v>-14.540999999999997</c:v>
                </c:pt>
                <c:pt idx="433">
                  <c:v>-8.8140000000000214</c:v>
                </c:pt>
                <c:pt idx="434">
                  <c:v>-8.2450000000000045</c:v>
                </c:pt>
                <c:pt idx="435">
                  <c:v>-8.839999999999975</c:v>
                </c:pt>
                <c:pt idx="436">
                  <c:v>-6.3979999999999677</c:v>
                </c:pt>
                <c:pt idx="437">
                  <c:v>-6.0040000000000191</c:v>
                </c:pt>
                <c:pt idx="438">
                  <c:v>-8.5800000000000409</c:v>
                </c:pt>
                <c:pt idx="439">
                  <c:v>-5.1890000000000214</c:v>
                </c:pt>
                <c:pt idx="440">
                  <c:v>-3.5529999999999973</c:v>
                </c:pt>
                <c:pt idx="441">
                  <c:v>-1.5649999999999977</c:v>
                </c:pt>
                <c:pt idx="442">
                  <c:v>3.7069999999999936</c:v>
                </c:pt>
                <c:pt idx="443">
                  <c:v>4.0230000000000246</c:v>
                </c:pt>
                <c:pt idx="444">
                  <c:v>3.6469999999999914</c:v>
                </c:pt>
                <c:pt idx="445">
                  <c:v>3.1040000000000418</c:v>
                </c:pt>
                <c:pt idx="446">
                  <c:v>4.9770000000000323</c:v>
                </c:pt>
                <c:pt idx="447">
                  <c:v>3.7040000000000077</c:v>
                </c:pt>
                <c:pt idx="448">
                  <c:v>3.0779999999999745</c:v>
                </c:pt>
                <c:pt idx="449">
                  <c:v>3.617999999999995</c:v>
                </c:pt>
                <c:pt idx="450">
                  <c:v>6.8029999999999973</c:v>
                </c:pt>
                <c:pt idx="451">
                  <c:v>8.1639999999999873</c:v>
                </c:pt>
                <c:pt idx="452">
                  <c:v>8.7779999999999632</c:v>
                </c:pt>
                <c:pt idx="453">
                  <c:v>7.2309999999999945</c:v>
                </c:pt>
                <c:pt idx="454">
                  <c:v>7.5999999999999659</c:v>
                </c:pt>
                <c:pt idx="455">
                  <c:v>5.6999999999999886</c:v>
                </c:pt>
                <c:pt idx="456">
                  <c:v>5.2909999999999968</c:v>
                </c:pt>
                <c:pt idx="457">
                  <c:v>3.7439999999999714</c:v>
                </c:pt>
                <c:pt idx="458">
                  <c:v>4.4529999999999745</c:v>
                </c:pt>
                <c:pt idx="459">
                  <c:v>5.2550000000000523</c:v>
                </c:pt>
                <c:pt idx="460">
                  <c:v>3.507000000000005</c:v>
                </c:pt>
                <c:pt idx="461">
                  <c:v>0.45900000000000318</c:v>
                </c:pt>
                <c:pt idx="462">
                  <c:v>-0.51899999999994861</c:v>
                </c:pt>
                <c:pt idx="463">
                  <c:v>-9.8999999999989541E-2</c:v>
                </c:pt>
                <c:pt idx="464">
                  <c:v>0.16200000000003456</c:v>
                </c:pt>
                <c:pt idx="465">
                  <c:v>1.3319999999999936</c:v>
                </c:pt>
                <c:pt idx="466">
                  <c:v>2.4099999999999682</c:v>
                </c:pt>
                <c:pt idx="467">
                  <c:v>3.0450000000000159</c:v>
                </c:pt>
                <c:pt idx="468">
                  <c:v>1.2080000000000268</c:v>
                </c:pt>
                <c:pt idx="469">
                  <c:v>1.2690000000000055</c:v>
                </c:pt>
                <c:pt idx="470">
                  <c:v>2.5380000000000109</c:v>
                </c:pt>
                <c:pt idx="471">
                  <c:v>4.2379999999999995</c:v>
                </c:pt>
                <c:pt idx="472">
                  <c:v>5.0790000000000077</c:v>
                </c:pt>
                <c:pt idx="473">
                  <c:v>5.8279999999999745</c:v>
                </c:pt>
                <c:pt idx="474">
                  <c:v>6.3880000000000337</c:v>
                </c:pt>
                <c:pt idx="475">
                  <c:v>8.7690000000000055</c:v>
                </c:pt>
                <c:pt idx="476">
                  <c:v>9.0230000000000246</c:v>
                </c:pt>
                <c:pt idx="477">
                  <c:v>10.454000000000008</c:v>
                </c:pt>
                <c:pt idx="478">
                  <c:v>9.6569999999999823</c:v>
                </c:pt>
                <c:pt idx="479">
                  <c:v>12.937000000000012</c:v>
                </c:pt>
                <c:pt idx="480">
                  <c:v>14.670000000000016</c:v>
                </c:pt>
                <c:pt idx="481">
                  <c:v>14.011000000000024</c:v>
                </c:pt>
                <c:pt idx="482">
                  <c:v>14.389999999999986</c:v>
                </c:pt>
                <c:pt idx="483">
                  <c:v>14.976999999999975</c:v>
                </c:pt>
                <c:pt idx="484">
                  <c:v>16.675000000000011</c:v>
                </c:pt>
                <c:pt idx="485">
                  <c:v>18.971000000000004</c:v>
                </c:pt>
                <c:pt idx="486">
                  <c:v>17.808999999999969</c:v>
                </c:pt>
                <c:pt idx="487">
                  <c:v>19.036000000000001</c:v>
                </c:pt>
                <c:pt idx="488">
                  <c:v>19.543000000000006</c:v>
                </c:pt>
                <c:pt idx="489">
                  <c:v>17.577999999999975</c:v>
                </c:pt>
                <c:pt idx="490">
                  <c:v>16.504000000000019</c:v>
                </c:pt>
                <c:pt idx="491">
                  <c:v>20.300000000000011</c:v>
                </c:pt>
                <c:pt idx="492">
                  <c:v>22.138000000000034</c:v>
                </c:pt>
                <c:pt idx="493">
                  <c:v>21.95799999999997</c:v>
                </c:pt>
                <c:pt idx="494">
                  <c:v>20.151999999999987</c:v>
                </c:pt>
                <c:pt idx="495">
                  <c:v>22.971000000000004</c:v>
                </c:pt>
                <c:pt idx="496">
                  <c:v>23.829000000000008</c:v>
                </c:pt>
                <c:pt idx="497">
                  <c:v>22.815999999999974</c:v>
                </c:pt>
                <c:pt idx="498">
                  <c:v>23.889999999999986</c:v>
                </c:pt>
                <c:pt idx="499">
                  <c:v>24.66500000000002</c:v>
                </c:pt>
                <c:pt idx="500">
                  <c:v>24.770000000000039</c:v>
                </c:pt>
                <c:pt idx="501">
                  <c:v>28.572000000000003</c:v>
                </c:pt>
                <c:pt idx="502">
                  <c:v>29.71999999999997</c:v>
                </c:pt>
                <c:pt idx="503">
                  <c:v>31.961999999999989</c:v>
                </c:pt>
                <c:pt idx="504">
                  <c:v>31.979999999999961</c:v>
                </c:pt>
                <c:pt idx="505">
                  <c:v>31.817999999999984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56-4BD9-9264-206B8606B89C}"/>
            </c:ext>
          </c:extLst>
        </c:ser>
        <c:ser>
          <c:idx val="4"/>
          <c:order val="4"/>
          <c:tx>
            <c:strRef>
              <c:f>'directH (tkr)'!$C$55</c:f>
              <c:strCache>
                <c:ptCount val="1"/>
                <c:pt idx="0">
                  <c:v>VW 3 1/2 PERP nc-30-VW 5 1/8 PERP nc-23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'directH (tkr)'!$F$55:$SQ$55</c:f>
              <c:numCache>
                <c:formatCode>0</c:formatCode>
                <c:ptCount val="506"/>
                <c:pt idx="0">
                  <c:v>50.168000000000006</c:v>
                </c:pt>
                <c:pt idx="1">
                  <c:v>48.221000000000004</c:v>
                </c:pt>
                <c:pt idx="2">
                  <c:v>44.47399999999999</c:v>
                </c:pt>
                <c:pt idx="3">
                  <c:v>45.588999999999999</c:v>
                </c:pt>
                <c:pt idx="4">
                  <c:v>43.908999999999992</c:v>
                </c:pt>
                <c:pt idx="5">
                  <c:v>43.746999999999957</c:v>
                </c:pt>
                <c:pt idx="6">
                  <c:v>41.562999999999988</c:v>
                </c:pt>
                <c:pt idx="7">
                  <c:v>40.27600000000001</c:v>
                </c:pt>
                <c:pt idx="8">
                  <c:v>35.922000000000025</c:v>
                </c:pt>
                <c:pt idx="9">
                  <c:v>33.379999999999995</c:v>
                </c:pt>
                <c:pt idx="10">
                  <c:v>31.875</c:v>
                </c:pt>
                <c:pt idx="11">
                  <c:v>31.697000000000003</c:v>
                </c:pt>
                <c:pt idx="12">
                  <c:v>35.156999999999982</c:v>
                </c:pt>
                <c:pt idx="13">
                  <c:v>37.503000000000043</c:v>
                </c:pt>
                <c:pt idx="14">
                  <c:v>45.635000000000048</c:v>
                </c:pt>
                <c:pt idx="15">
                  <c:v>55.149000000000001</c:v>
                </c:pt>
                <c:pt idx="16">
                  <c:v>46.54200000000003</c:v>
                </c:pt>
                <c:pt idx="17">
                  <c:v>48.716000000000008</c:v>
                </c:pt>
                <c:pt idx="18">
                  <c:v>49.918000000000006</c:v>
                </c:pt>
                <c:pt idx="19">
                  <c:v>51.985000000000014</c:v>
                </c:pt>
                <c:pt idx="20">
                  <c:v>63.353000000000009</c:v>
                </c:pt>
                <c:pt idx="21">
                  <c:v>73.550000000000011</c:v>
                </c:pt>
                <c:pt idx="22">
                  <c:v>67.293999999999983</c:v>
                </c:pt>
                <c:pt idx="23">
                  <c:v>39.59499999999997</c:v>
                </c:pt>
                <c:pt idx="24">
                  <c:v>34.950999999999965</c:v>
                </c:pt>
                <c:pt idx="25">
                  <c:v>25.877999999999986</c:v>
                </c:pt>
                <c:pt idx="26">
                  <c:v>26.314999999999998</c:v>
                </c:pt>
                <c:pt idx="27">
                  <c:v>32.105000000000018</c:v>
                </c:pt>
                <c:pt idx="28">
                  <c:v>37.44500000000005</c:v>
                </c:pt>
                <c:pt idx="29">
                  <c:v>35.024000000000001</c:v>
                </c:pt>
                <c:pt idx="30">
                  <c:v>22.784999999999968</c:v>
                </c:pt>
                <c:pt idx="31">
                  <c:v>13.807000000000016</c:v>
                </c:pt>
                <c:pt idx="32">
                  <c:v>14.454000000000008</c:v>
                </c:pt>
                <c:pt idx="33">
                  <c:v>13.16500000000002</c:v>
                </c:pt>
                <c:pt idx="34">
                  <c:v>7.0110000000000241</c:v>
                </c:pt>
                <c:pt idx="35">
                  <c:v>3.5249999999999773</c:v>
                </c:pt>
                <c:pt idx="36">
                  <c:v>-11.590000000000032</c:v>
                </c:pt>
                <c:pt idx="37">
                  <c:v>-20.742999999999995</c:v>
                </c:pt>
                <c:pt idx="38">
                  <c:v>-16.720000000000027</c:v>
                </c:pt>
                <c:pt idx="39">
                  <c:v>-11.677999999999997</c:v>
                </c:pt>
                <c:pt idx="40">
                  <c:v>-16.663000000000011</c:v>
                </c:pt>
                <c:pt idx="41">
                  <c:v>-18.060000000000002</c:v>
                </c:pt>
                <c:pt idx="42">
                  <c:v>-24.66700000000003</c:v>
                </c:pt>
                <c:pt idx="43">
                  <c:v>-23.713000000000022</c:v>
                </c:pt>
                <c:pt idx="44">
                  <c:v>-38.141999999999996</c:v>
                </c:pt>
                <c:pt idx="45">
                  <c:v>-42.495999999999981</c:v>
                </c:pt>
                <c:pt idx="46">
                  <c:v>-46.524000000000001</c:v>
                </c:pt>
                <c:pt idx="47">
                  <c:v>-23.689999999999998</c:v>
                </c:pt>
                <c:pt idx="48">
                  <c:v>-17.569000000000017</c:v>
                </c:pt>
                <c:pt idx="49">
                  <c:v>-2.8540000000000418</c:v>
                </c:pt>
                <c:pt idx="50">
                  <c:v>7.3349999999999795</c:v>
                </c:pt>
                <c:pt idx="51">
                  <c:v>-1.1329999999999814</c:v>
                </c:pt>
                <c:pt idx="52">
                  <c:v>-8.3929999999999723</c:v>
                </c:pt>
                <c:pt idx="53">
                  <c:v>-36.62700000000001</c:v>
                </c:pt>
                <c:pt idx="54">
                  <c:v>-34.852000000000032</c:v>
                </c:pt>
                <c:pt idx="55">
                  <c:v>-26.994000000000028</c:v>
                </c:pt>
                <c:pt idx="56">
                  <c:v>-6.7649999999999864</c:v>
                </c:pt>
                <c:pt idx="57">
                  <c:v>9.4699999999999704</c:v>
                </c:pt>
                <c:pt idx="58">
                  <c:v>33.384000000000015</c:v>
                </c:pt>
                <c:pt idx="59">
                  <c:v>45.94199999999995</c:v>
                </c:pt>
                <c:pt idx="60">
                  <c:v>14.603000000000009</c:v>
                </c:pt>
                <c:pt idx="61">
                  <c:v>5.33299999999997</c:v>
                </c:pt>
                <c:pt idx="62">
                  <c:v>3.7549999999999955</c:v>
                </c:pt>
                <c:pt idx="63">
                  <c:v>-11.853000000000065</c:v>
                </c:pt>
                <c:pt idx="64">
                  <c:v>-13.508999999999901</c:v>
                </c:pt>
                <c:pt idx="65">
                  <c:v>-7.4080000000000155</c:v>
                </c:pt>
                <c:pt idx="66">
                  <c:v>-7.8029999999999973</c:v>
                </c:pt>
                <c:pt idx="67">
                  <c:v>-4.75</c:v>
                </c:pt>
                <c:pt idx="68">
                  <c:v>-8.0259999999999536</c:v>
                </c:pt>
                <c:pt idx="69">
                  <c:v>4.2930000000000064</c:v>
                </c:pt>
                <c:pt idx="70">
                  <c:v>2.3000000000024556E-2</c:v>
                </c:pt>
                <c:pt idx="71">
                  <c:v>8.2479999999999905</c:v>
                </c:pt>
                <c:pt idx="72">
                  <c:v>-12.907000000000039</c:v>
                </c:pt>
                <c:pt idx="73">
                  <c:v>-7.2740000000000009</c:v>
                </c:pt>
                <c:pt idx="74">
                  <c:v>8.9959999999999809</c:v>
                </c:pt>
                <c:pt idx="75">
                  <c:v>-18.221000000000004</c:v>
                </c:pt>
                <c:pt idx="76">
                  <c:v>-24.961000000000013</c:v>
                </c:pt>
                <c:pt idx="77">
                  <c:v>26.66599999999994</c:v>
                </c:pt>
                <c:pt idx="78">
                  <c:v>28.470000000000027</c:v>
                </c:pt>
                <c:pt idx="79">
                  <c:v>37.490000000000009</c:v>
                </c:pt>
                <c:pt idx="80">
                  <c:v>49.576000000000022</c:v>
                </c:pt>
                <c:pt idx="81">
                  <c:v>74.12299999999999</c:v>
                </c:pt>
                <c:pt idx="82">
                  <c:v>84.635999999999967</c:v>
                </c:pt>
                <c:pt idx="83">
                  <c:v>83.561999999999955</c:v>
                </c:pt>
                <c:pt idx="84">
                  <c:v>87.060999999999979</c:v>
                </c:pt>
                <c:pt idx="85">
                  <c:v>89.168000000000006</c:v>
                </c:pt>
                <c:pt idx="86">
                  <c:v>90.954999999999984</c:v>
                </c:pt>
                <c:pt idx="87">
                  <c:v>87.043999999999983</c:v>
                </c:pt>
                <c:pt idx="88">
                  <c:v>74.245999999999981</c:v>
                </c:pt>
                <c:pt idx="89">
                  <c:v>81.378000000000043</c:v>
                </c:pt>
                <c:pt idx="90">
                  <c:v>88.01600000000002</c:v>
                </c:pt>
                <c:pt idx="91">
                  <c:v>90.429999999999978</c:v>
                </c:pt>
                <c:pt idx="92">
                  <c:v>95.916000000000025</c:v>
                </c:pt>
                <c:pt idx="93">
                  <c:v>100.74200000000002</c:v>
                </c:pt>
                <c:pt idx="94">
                  <c:v>106.63700000000003</c:v>
                </c:pt>
                <c:pt idx="95">
                  <c:v>106.23999999999998</c:v>
                </c:pt>
                <c:pt idx="96">
                  <c:v>103.02599999999998</c:v>
                </c:pt>
                <c:pt idx="97">
                  <c:v>101.60599999999999</c:v>
                </c:pt>
                <c:pt idx="98">
                  <c:v>100.14699999999996</c:v>
                </c:pt>
                <c:pt idx="99">
                  <c:v>98.713999999999999</c:v>
                </c:pt>
                <c:pt idx="100">
                  <c:v>98.221000000000032</c:v>
                </c:pt>
                <c:pt idx="101">
                  <c:v>96.387</c:v>
                </c:pt>
                <c:pt idx="102">
                  <c:v>96.951000000000022</c:v>
                </c:pt>
                <c:pt idx="103">
                  <c:v>98.732999999999976</c:v>
                </c:pt>
                <c:pt idx="104">
                  <c:v>97.63</c:v>
                </c:pt>
                <c:pt idx="105">
                  <c:v>94.994000000000028</c:v>
                </c:pt>
                <c:pt idx="106">
                  <c:v>91.627000000000038</c:v>
                </c:pt>
                <c:pt idx="107">
                  <c:v>92.63</c:v>
                </c:pt>
                <c:pt idx="108">
                  <c:v>92.055999999999983</c:v>
                </c:pt>
                <c:pt idx="109">
                  <c:v>91.5</c:v>
                </c:pt>
                <c:pt idx="110">
                  <c:v>90.511999999999972</c:v>
                </c:pt>
                <c:pt idx="111">
                  <c:v>91.657999999999987</c:v>
                </c:pt>
                <c:pt idx="112">
                  <c:v>91.126000000000033</c:v>
                </c:pt>
                <c:pt idx="113">
                  <c:v>91.994</c:v>
                </c:pt>
                <c:pt idx="114">
                  <c:v>96.312999999999988</c:v>
                </c:pt>
                <c:pt idx="115">
                  <c:v>96.841999999999985</c:v>
                </c:pt>
                <c:pt idx="116">
                  <c:v>96.10899999999998</c:v>
                </c:pt>
                <c:pt idx="117">
                  <c:v>97.008999999999986</c:v>
                </c:pt>
                <c:pt idx="118">
                  <c:v>97.493000000000023</c:v>
                </c:pt>
                <c:pt idx="119">
                  <c:v>96.562000000000012</c:v>
                </c:pt>
                <c:pt idx="120">
                  <c:v>95.902999999999992</c:v>
                </c:pt>
                <c:pt idx="121">
                  <c:v>93.773000000000025</c:v>
                </c:pt>
                <c:pt idx="122">
                  <c:v>94.45199999999997</c:v>
                </c:pt>
                <c:pt idx="123">
                  <c:v>94.466999999999985</c:v>
                </c:pt>
                <c:pt idx="124">
                  <c:v>98.666000000000025</c:v>
                </c:pt>
                <c:pt idx="125">
                  <c:v>97.383000000000038</c:v>
                </c:pt>
                <c:pt idx="126">
                  <c:v>96.988</c:v>
                </c:pt>
                <c:pt idx="127">
                  <c:v>109.47800000000001</c:v>
                </c:pt>
                <c:pt idx="128">
                  <c:v>113.71400000000003</c:v>
                </c:pt>
                <c:pt idx="129">
                  <c:v>114.86700000000002</c:v>
                </c:pt>
                <c:pt idx="130">
                  <c:v>116.60399999999998</c:v>
                </c:pt>
                <c:pt idx="131">
                  <c:v>114.07500000000002</c:v>
                </c:pt>
                <c:pt idx="132">
                  <c:v>114.68</c:v>
                </c:pt>
                <c:pt idx="133">
                  <c:v>115.32699999999997</c:v>
                </c:pt>
                <c:pt idx="134">
                  <c:v>114.60299999999998</c:v>
                </c:pt>
                <c:pt idx="135">
                  <c:v>113.47699999999998</c:v>
                </c:pt>
                <c:pt idx="136">
                  <c:v>114.26399999999998</c:v>
                </c:pt>
                <c:pt idx="137">
                  <c:v>113.398</c:v>
                </c:pt>
                <c:pt idx="138">
                  <c:v>112.88399999999999</c:v>
                </c:pt>
                <c:pt idx="139">
                  <c:v>114.94900000000001</c:v>
                </c:pt>
                <c:pt idx="140">
                  <c:v>113.94200000000001</c:v>
                </c:pt>
                <c:pt idx="141">
                  <c:v>114.88200000000001</c:v>
                </c:pt>
                <c:pt idx="142">
                  <c:v>109.18799999999999</c:v>
                </c:pt>
                <c:pt idx="143">
                  <c:v>113.494</c:v>
                </c:pt>
                <c:pt idx="144">
                  <c:v>112.57800000000003</c:v>
                </c:pt>
                <c:pt idx="145">
                  <c:v>113.23699999999999</c:v>
                </c:pt>
                <c:pt idx="146">
                  <c:v>106.62700000000001</c:v>
                </c:pt>
                <c:pt idx="147">
                  <c:v>107.19200000000001</c:v>
                </c:pt>
                <c:pt idx="148">
                  <c:v>106.958</c:v>
                </c:pt>
                <c:pt idx="149">
                  <c:v>109.964</c:v>
                </c:pt>
                <c:pt idx="150">
                  <c:v>110.11000000000001</c:v>
                </c:pt>
                <c:pt idx="151">
                  <c:v>112.46700000000001</c:v>
                </c:pt>
                <c:pt idx="152">
                  <c:v>111.73199999999997</c:v>
                </c:pt>
                <c:pt idx="153">
                  <c:v>112.70700000000002</c:v>
                </c:pt>
                <c:pt idx="154">
                  <c:v>113.34200000000001</c:v>
                </c:pt>
                <c:pt idx="155">
                  <c:v>108.84600000000003</c:v>
                </c:pt>
                <c:pt idx="156">
                  <c:v>104.911</c:v>
                </c:pt>
                <c:pt idx="157">
                  <c:v>103.15599999999998</c:v>
                </c:pt>
                <c:pt idx="158">
                  <c:v>103.75900000000001</c:v>
                </c:pt>
                <c:pt idx="159">
                  <c:v>104.31100000000001</c:v>
                </c:pt>
                <c:pt idx="160">
                  <c:v>104.42400000000001</c:v>
                </c:pt>
                <c:pt idx="161">
                  <c:v>104.86900000000003</c:v>
                </c:pt>
                <c:pt idx="162">
                  <c:v>104.18100000000001</c:v>
                </c:pt>
                <c:pt idx="163">
                  <c:v>102.03900000000002</c:v>
                </c:pt>
                <c:pt idx="164">
                  <c:v>100.649</c:v>
                </c:pt>
                <c:pt idx="165">
                  <c:v>101.489</c:v>
                </c:pt>
                <c:pt idx="166">
                  <c:v>107.62700000000001</c:v>
                </c:pt>
                <c:pt idx="167">
                  <c:v>105.06700000000001</c:v>
                </c:pt>
                <c:pt idx="168">
                  <c:v>105.047</c:v>
                </c:pt>
                <c:pt idx="169">
                  <c:v>102.87099999999998</c:v>
                </c:pt>
                <c:pt idx="170">
                  <c:v>106.11799999999999</c:v>
                </c:pt>
                <c:pt idx="171">
                  <c:v>107.727</c:v>
                </c:pt>
                <c:pt idx="172">
                  <c:v>107.96699999999998</c:v>
                </c:pt>
                <c:pt idx="173">
                  <c:v>107.38899999999998</c:v>
                </c:pt>
                <c:pt idx="174">
                  <c:v>111.87000000000003</c:v>
                </c:pt>
                <c:pt idx="175">
                  <c:v>111.19700000000003</c:v>
                </c:pt>
                <c:pt idx="176">
                  <c:v>113.03599999999997</c:v>
                </c:pt>
                <c:pt idx="177">
                  <c:v>114.322</c:v>
                </c:pt>
                <c:pt idx="178">
                  <c:v>113.31300000000002</c:v>
                </c:pt>
                <c:pt idx="179">
                  <c:v>110.61000000000001</c:v>
                </c:pt>
                <c:pt idx="180">
                  <c:v>106.80000000000001</c:v>
                </c:pt>
                <c:pt idx="181">
                  <c:v>105.797</c:v>
                </c:pt>
                <c:pt idx="182">
                  <c:v>107.34400000000002</c:v>
                </c:pt>
                <c:pt idx="183">
                  <c:v>102.31399999999999</c:v>
                </c:pt>
                <c:pt idx="184">
                  <c:v>102.98400000000001</c:v>
                </c:pt>
                <c:pt idx="185">
                  <c:v>104.07000000000002</c:v>
                </c:pt>
                <c:pt idx="186">
                  <c:v>102.31200000000001</c:v>
                </c:pt>
                <c:pt idx="187">
                  <c:v>103.81700000000004</c:v>
                </c:pt>
                <c:pt idx="188">
                  <c:v>104.22700000000003</c:v>
                </c:pt>
                <c:pt idx="189">
                  <c:v>107.88099999999997</c:v>
                </c:pt>
                <c:pt idx="190">
                  <c:v>109.465</c:v>
                </c:pt>
                <c:pt idx="191">
                  <c:v>108.68099999999998</c:v>
                </c:pt>
                <c:pt idx="192">
                  <c:v>111.72500000000002</c:v>
                </c:pt>
                <c:pt idx="193">
                  <c:v>110.33500000000001</c:v>
                </c:pt>
                <c:pt idx="194">
                  <c:v>113.09699999999998</c:v>
                </c:pt>
                <c:pt idx="195">
                  <c:v>111.93099999999998</c:v>
                </c:pt>
                <c:pt idx="196">
                  <c:v>111.69800000000001</c:v>
                </c:pt>
                <c:pt idx="197">
                  <c:v>111.751</c:v>
                </c:pt>
                <c:pt idx="198">
                  <c:v>109.60099999999997</c:v>
                </c:pt>
                <c:pt idx="199">
                  <c:v>112.84399999999999</c:v>
                </c:pt>
                <c:pt idx="200">
                  <c:v>110.274</c:v>
                </c:pt>
                <c:pt idx="201">
                  <c:v>108.13800000000003</c:v>
                </c:pt>
                <c:pt idx="202">
                  <c:v>104.14399999999998</c:v>
                </c:pt>
                <c:pt idx="203">
                  <c:v>102.79600000000002</c:v>
                </c:pt>
                <c:pt idx="204">
                  <c:v>103.00200000000001</c:v>
                </c:pt>
                <c:pt idx="205">
                  <c:v>102.28599999999997</c:v>
                </c:pt>
                <c:pt idx="206">
                  <c:v>100.25500000000002</c:v>
                </c:pt>
                <c:pt idx="207">
                  <c:v>106</c:v>
                </c:pt>
                <c:pt idx="208">
                  <c:v>93.662000000000006</c:v>
                </c:pt>
                <c:pt idx="209">
                  <c:v>94.18</c:v>
                </c:pt>
                <c:pt idx="210">
                  <c:v>98.723000000000013</c:v>
                </c:pt>
                <c:pt idx="211">
                  <c:v>101.53400000000002</c:v>
                </c:pt>
                <c:pt idx="212">
                  <c:v>96.835000000000008</c:v>
                </c:pt>
                <c:pt idx="213">
                  <c:v>98.756999999999977</c:v>
                </c:pt>
                <c:pt idx="214">
                  <c:v>99.885000000000019</c:v>
                </c:pt>
                <c:pt idx="215">
                  <c:v>98.241000000000014</c:v>
                </c:pt>
                <c:pt idx="216">
                  <c:v>99.519000000000005</c:v>
                </c:pt>
                <c:pt idx="217">
                  <c:v>99.100999999999999</c:v>
                </c:pt>
                <c:pt idx="218">
                  <c:v>101.44200000000001</c:v>
                </c:pt>
                <c:pt idx="219">
                  <c:v>100.35000000000002</c:v>
                </c:pt>
                <c:pt idx="220">
                  <c:v>96.660999999999973</c:v>
                </c:pt>
                <c:pt idx="221">
                  <c:v>97.230000000000018</c:v>
                </c:pt>
                <c:pt idx="222">
                  <c:v>98.124000000000024</c:v>
                </c:pt>
                <c:pt idx="223">
                  <c:v>99.295999999999992</c:v>
                </c:pt>
                <c:pt idx="224">
                  <c:v>98.918999999999983</c:v>
                </c:pt>
                <c:pt idx="225">
                  <c:v>95.598000000000013</c:v>
                </c:pt>
                <c:pt idx="226">
                  <c:v>93.892999999999972</c:v>
                </c:pt>
                <c:pt idx="227">
                  <c:v>89.072000000000003</c:v>
                </c:pt>
                <c:pt idx="228">
                  <c:v>92.189000000000021</c:v>
                </c:pt>
                <c:pt idx="229">
                  <c:v>89.601000000000028</c:v>
                </c:pt>
                <c:pt idx="230">
                  <c:v>92.064999999999969</c:v>
                </c:pt>
                <c:pt idx="231">
                  <c:v>93.774000000000001</c:v>
                </c:pt>
                <c:pt idx="232">
                  <c:v>93.715000000000003</c:v>
                </c:pt>
                <c:pt idx="233">
                  <c:v>97.387</c:v>
                </c:pt>
                <c:pt idx="234">
                  <c:v>97.868999999999971</c:v>
                </c:pt>
                <c:pt idx="235">
                  <c:v>96.295000000000016</c:v>
                </c:pt>
                <c:pt idx="236">
                  <c:v>97.976999999999975</c:v>
                </c:pt>
                <c:pt idx="237">
                  <c:v>96.428000000000026</c:v>
                </c:pt>
                <c:pt idx="238">
                  <c:v>94.050999999999988</c:v>
                </c:pt>
                <c:pt idx="239">
                  <c:v>94.623000000000019</c:v>
                </c:pt>
                <c:pt idx="240">
                  <c:v>102.83599999999998</c:v>
                </c:pt>
                <c:pt idx="241">
                  <c:v>103.547</c:v>
                </c:pt>
                <c:pt idx="242">
                  <c:v>101.203</c:v>
                </c:pt>
                <c:pt idx="243">
                  <c:v>99.903999999999996</c:v>
                </c:pt>
                <c:pt idx="244">
                  <c:v>96.301999999999992</c:v>
                </c:pt>
                <c:pt idx="245">
                  <c:v>94.18</c:v>
                </c:pt>
                <c:pt idx="246">
                  <c:v>92.111999999999966</c:v>
                </c:pt>
                <c:pt idx="247">
                  <c:v>94.493999999999971</c:v>
                </c:pt>
                <c:pt idx="248">
                  <c:v>101.221</c:v>
                </c:pt>
                <c:pt idx="249">
                  <c:v>105.57600000000002</c:v>
                </c:pt>
                <c:pt idx="250">
                  <c:v>104.215</c:v>
                </c:pt>
                <c:pt idx="251">
                  <c:v>102.84299999999999</c:v>
                </c:pt>
                <c:pt idx="252">
                  <c:v>106.13399999999999</c:v>
                </c:pt>
                <c:pt idx="253">
                  <c:v>106.41400000000002</c:v>
                </c:pt>
                <c:pt idx="254">
                  <c:v>106.285</c:v>
                </c:pt>
                <c:pt idx="255">
                  <c:v>114.51799999999997</c:v>
                </c:pt>
                <c:pt idx="256">
                  <c:v>120.27399999999997</c:v>
                </c:pt>
                <c:pt idx="257">
                  <c:v>122.43100000000001</c:v>
                </c:pt>
                <c:pt idx="258">
                  <c:v>118.041</c:v>
                </c:pt>
                <c:pt idx="259">
                  <c:v>114.37199999999999</c:v>
                </c:pt>
                <c:pt idx="260">
                  <c:v>112.53399999999996</c:v>
                </c:pt>
                <c:pt idx="261">
                  <c:v>112.15699999999998</c:v>
                </c:pt>
                <c:pt idx="262">
                  <c:v>114.08599999999998</c:v>
                </c:pt>
                <c:pt idx="263">
                  <c:v>114.637</c:v>
                </c:pt>
                <c:pt idx="264">
                  <c:v>117.02700000000002</c:v>
                </c:pt>
                <c:pt idx="265">
                  <c:v>115.50800000000001</c:v>
                </c:pt>
                <c:pt idx="266">
                  <c:v>110.20300000000003</c:v>
                </c:pt>
                <c:pt idx="267">
                  <c:v>108.88699999999997</c:v>
                </c:pt>
                <c:pt idx="268">
                  <c:v>102.29199999999997</c:v>
                </c:pt>
                <c:pt idx="269">
                  <c:v>99.672000000000025</c:v>
                </c:pt>
                <c:pt idx="270">
                  <c:v>98.992000000000019</c:v>
                </c:pt>
                <c:pt idx="271">
                  <c:v>100.23199999999997</c:v>
                </c:pt>
                <c:pt idx="272">
                  <c:v>101.33999999999997</c:v>
                </c:pt>
                <c:pt idx="273">
                  <c:v>103.096</c:v>
                </c:pt>
                <c:pt idx="274">
                  <c:v>108.34</c:v>
                </c:pt>
                <c:pt idx="275">
                  <c:v>106.48200000000003</c:v>
                </c:pt>
                <c:pt idx="276">
                  <c:v>106.96300000000002</c:v>
                </c:pt>
                <c:pt idx="277">
                  <c:v>105.94699999999995</c:v>
                </c:pt>
                <c:pt idx="278">
                  <c:v>103.78900000000004</c:v>
                </c:pt>
                <c:pt idx="279">
                  <c:v>104.255</c:v>
                </c:pt>
                <c:pt idx="280">
                  <c:v>95.42900000000003</c:v>
                </c:pt>
                <c:pt idx="281">
                  <c:v>95.15100000000001</c:v>
                </c:pt>
                <c:pt idx="282">
                  <c:v>99.464000000000055</c:v>
                </c:pt>
                <c:pt idx="283">
                  <c:v>97.738</c:v>
                </c:pt>
                <c:pt idx="284">
                  <c:v>97.911000000000001</c:v>
                </c:pt>
                <c:pt idx="285">
                  <c:v>92.975000000000023</c:v>
                </c:pt>
                <c:pt idx="286">
                  <c:v>92.891999999999996</c:v>
                </c:pt>
                <c:pt idx="287">
                  <c:v>93.046999999999969</c:v>
                </c:pt>
                <c:pt idx="288">
                  <c:v>97.742999999999995</c:v>
                </c:pt>
                <c:pt idx="289">
                  <c:v>96.940999999999974</c:v>
                </c:pt>
                <c:pt idx="290">
                  <c:v>97.453999999999979</c:v>
                </c:pt>
                <c:pt idx="291">
                  <c:v>97.656000000000006</c:v>
                </c:pt>
                <c:pt idx="292">
                  <c:v>97.565999999999974</c:v>
                </c:pt>
                <c:pt idx="293">
                  <c:v>94.95700000000005</c:v>
                </c:pt>
                <c:pt idx="294">
                  <c:v>89.33099999999996</c:v>
                </c:pt>
                <c:pt idx="295">
                  <c:v>89.579000000000008</c:v>
                </c:pt>
                <c:pt idx="296">
                  <c:v>87.547999999999945</c:v>
                </c:pt>
                <c:pt idx="297">
                  <c:v>84.830000000000041</c:v>
                </c:pt>
                <c:pt idx="298">
                  <c:v>82.235000000000014</c:v>
                </c:pt>
                <c:pt idx="299">
                  <c:v>85.265999999999991</c:v>
                </c:pt>
                <c:pt idx="300">
                  <c:v>85.370999999999981</c:v>
                </c:pt>
                <c:pt idx="301">
                  <c:v>84.738</c:v>
                </c:pt>
                <c:pt idx="302">
                  <c:v>87.020000000000039</c:v>
                </c:pt>
                <c:pt idx="303">
                  <c:v>85.610000000000014</c:v>
                </c:pt>
                <c:pt idx="304">
                  <c:v>86.478999999999985</c:v>
                </c:pt>
                <c:pt idx="305">
                  <c:v>85.079999999999984</c:v>
                </c:pt>
                <c:pt idx="306">
                  <c:v>67.033999999999992</c:v>
                </c:pt>
                <c:pt idx="307">
                  <c:v>82.545999999999992</c:v>
                </c:pt>
                <c:pt idx="308">
                  <c:v>80.308000000000021</c:v>
                </c:pt>
                <c:pt idx="309">
                  <c:v>81.140999999999963</c:v>
                </c:pt>
                <c:pt idx="310">
                  <c:v>77.231999999999999</c:v>
                </c:pt>
                <c:pt idx="311">
                  <c:v>76.86699999999999</c:v>
                </c:pt>
                <c:pt idx="312">
                  <c:v>79.140999999999991</c:v>
                </c:pt>
                <c:pt idx="313">
                  <c:v>78.903999999999996</c:v>
                </c:pt>
                <c:pt idx="314">
                  <c:v>80.115999999999985</c:v>
                </c:pt>
                <c:pt idx="315">
                  <c:v>81.385999999999967</c:v>
                </c:pt>
                <c:pt idx="316">
                  <c:v>82.661999999999978</c:v>
                </c:pt>
                <c:pt idx="317">
                  <c:v>80.627999999999986</c:v>
                </c:pt>
                <c:pt idx="318">
                  <c:v>81.511000000000024</c:v>
                </c:pt>
                <c:pt idx="319">
                  <c:v>83.102000000000004</c:v>
                </c:pt>
                <c:pt idx="320">
                  <c:v>81.484000000000009</c:v>
                </c:pt>
                <c:pt idx="321">
                  <c:v>80.401000000000039</c:v>
                </c:pt>
                <c:pt idx="322">
                  <c:v>76.370999999999981</c:v>
                </c:pt>
                <c:pt idx="323">
                  <c:v>81.086000000000013</c:v>
                </c:pt>
                <c:pt idx="324">
                  <c:v>84.088999999999999</c:v>
                </c:pt>
                <c:pt idx="325">
                  <c:v>86.387</c:v>
                </c:pt>
                <c:pt idx="326">
                  <c:v>81.187999999999988</c:v>
                </c:pt>
                <c:pt idx="327">
                  <c:v>77.283999999999992</c:v>
                </c:pt>
                <c:pt idx="328">
                  <c:v>77.083000000000027</c:v>
                </c:pt>
                <c:pt idx="329">
                  <c:v>73.42900000000003</c:v>
                </c:pt>
                <c:pt idx="330">
                  <c:v>73.43100000000004</c:v>
                </c:pt>
                <c:pt idx="331">
                  <c:v>74.494000000000028</c:v>
                </c:pt>
                <c:pt idx="332">
                  <c:v>71.990999999999985</c:v>
                </c:pt>
                <c:pt idx="333">
                  <c:v>69.444000000000017</c:v>
                </c:pt>
                <c:pt idx="334">
                  <c:v>72.772999999999968</c:v>
                </c:pt>
                <c:pt idx="335">
                  <c:v>68.552000000000021</c:v>
                </c:pt>
                <c:pt idx="336">
                  <c:v>63.013000000000034</c:v>
                </c:pt>
                <c:pt idx="337">
                  <c:v>61.423999999999978</c:v>
                </c:pt>
                <c:pt idx="338">
                  <c:v>61.509000000000015</c:v>
                </c:pt>
                <c:pt idx="339">
                  <c:v>58.887999999999977</c:v>
                </c:pt>
                <c:pt idx="340">
                  <c:v>58.879999999999995</c:v>
                </c:pt>
                <c:pt idx="341">
                  <c:v>59.248999999999967</c:v>
                </c:pt>
                <c:pt idx="342">
                  <c:v>55.548000000000002</c:v>
                </c:pt>
                <c:pt idx="343">
                  <c:v>54.356000000000051</c:v>
                </c:pt>
                <c:pt idx="344">
                  <c:v>55.495999999999981</c:v>
                </c:pt>
                <c:pt idx="345">
                  <c:v>58.307999999999993</c:v>
                </c:pt>
                <c:pt idx="346">
                  <c:v>56.151999999999987</c:v>
                </c:pt>
                <c:pt idx="347">
                  <c:v>55.822999999999979</c:v>
                </c:pt>
                <c:pt idx="348">
                  <c:v>49.442000000000007</c:v>
                </c:pt>
                <c:pt idx="349">
                  <c:v>48.297000000000025</c:v>
                </c:pt>
                <c:pt idx="350">
                  <c:v>46.722000000000037</c:v>
                </c:pt>
                <c:pt idx="351">
                  <c:v>44.18300000000005</c:v>
                </c:pt>
                <c:pt idx="352">
                  <c:v>40.125999999999976</c:v>
                </c:pt>
                <c:pt idx="353">
                  <c:v>40.06800000000004</c:v>
                </c:pt>
                <c:pt idx="354">
                  <c:v>43.471000000000004</c:v>
                </c:pt>
                <c:pt idx="355">
                  <c:v>42.914000000000044</c:v>
                </c:pt>
                <c:pt idx="356">
                  <c:v>37.766999999999996</c:v>
                </c:pt>
                <c:pt idx="357">
                  <c:v>35.07099999999997</c:v>
                </c:pt>
                <c:pt idx="358">
                  <c:v>37.38900000000001</c:v>
                </c:pt>
                <c:pt idx="359">
                  <c:v>42.506000000000029</c:v>
                </c:pt>
                <c:pt idx="360">
                  <c:v>48.762999999999977</c:v>
                </c:pt>
                <c:pt idx="361">
                  <c:v>48.225999999999999</c:v>
                </c:pt>
                <c:pt idx="362">
                  <c:v>44.262</c:v>
                </c:pt>
                <c:pt idx="363">
                  <c:v>39.69599999999997</c:v>
                </c:pt>
                <c:pt idx="364">
                  <c:v>41.009999999999991</c:v>
                </c:pt>
                <c:pt idx="365">
                  <c:v>35.654999999999973</c:v>
                </c:pt>
                <c:pt idx="366">
                  <c:v>38.235000000000014</c:v>
                </c:pt>
                <c:pt idx="367">
                  <c:v>37.087000000000046</c:v>
                </c:pt>
                <c:pt idx="368">
                  <c:v>36.999000000000024</c:v>
                </c:pt>
                <c:pt idx="369">
                  <c:v>35.492999999999995</c:v>
                </c:pt>
                <c:pt idx="370">
                  <c:v>34.22399999999999</c:v>
                </c:pt>
                <c:pt idx="371">
                  <c:v>32.241000000000042</c:v>
                </c:pt>
                <c:pt idx="372">
                  <c:v>32.87700000000001</c:v>
                </c:pt>
                <c:pt idx="373">
                  <c:v>29.422000000000025</c:v>
                </c:pt>
                <c:pt idx="374">
                  <c:v>14.894999999999982</c:v>
                </c:pt>
                <c:pt idx="375">
                  <c:v>12.797000000000025</c:v>
                </c:pt>
                <c:pt idx="376">
                  <c:v>-4.4379999999999882</c:v>
                </c:pt>
                <c:pt idx="377">
                  <c:v>-6.2169999999999845</c:v>
                </c:pt>
                <c:pt idx="378">
                  <c:v>-2.5659999999999741</c:v>
                </c:pt>
                <c:pt idx="379">
                  <c:v>-5.0039999999999623</c:v>
                </c:pt>
                <c:pt idx="380">
                  <c:v>-1.8330000000000268</c:v>
                </c:pt>
                <c:pt idx="381">
                  <c:v>-13.317999999999984</c:v>
                </c:pt>
                <c:pt idx="382">
                  <c:v>-11.665999999999997</c:v>
                </c:pt>
                <c:pt idx="383">
                  <c:v>-12.289999999999964</c:v>
                </c:pt>
                <c:pt idx="384">
                  <c:v>-12.074000000000012</c:v>
                </c:pt>
                <c:pt idx="385">
                  <c:v>-8.1189999999999714</c:v>
                </c:pt>
                <c:pt idx="386">
                  <c:v>-6.23599999999999</c:v>
                </c:pt>
                <c:pt idx="387">
                  <c:v>-4.7959999999999923</c:v>
                </c:pt>
                <c:pt idx="388">
                  <c:v>-5.75</c:v>
                </c:pt>
                <c:pt idx="389">
                  <c:v>-6.9850000000000136</c:v>
                </c:pt>
                <c:pt idx="390">
                  <c:v>-6.867999999999995</c:v>
                </c:pt>
                <c:pt idx="391">
                  <c:v>-5.742999999999995</c:v>
                </c:pt>
                <c:pt idx="392">
                  <c:v>-7.6309999999999718</c:v>
                </c:pt>
                <c:pt idx="393">
                  <c:v>-9.1059999999999945</c:v>
                </c:pt>
                <c:pt idx="394">
                  <c:v>-8.9230000000000018</c:v>
                </c:pt>
                <c:pt idx="395">
                  <c:v>-8.3009999999999877</c:v>
                </c:pt>
                <c:pt idx="396">
                  <c:v>-6.4290000000000305</c:v>
                </c:pt>
                <c:pt idx="397">
                  <c:v>-14.672000000000025</c:v>
                </c:pt>
                <c:pt idx="398">
                  <c:v>-18.470000000000027</c:v>
                </c:pt>
                <c:pt idx="399">
                  <c:v>-17.850999999999999</c:v>
                </c:pt>
                <c:pt idx="400">
                  <c:v>-16.44399999999996</c:v>
                </c:pt>
                <c:pt idx="401">
                  <c:v>-9.9519999999999982</c:v>
                </c:pt>
                <c:pt idx="402">
                  <c:v>-5.1089999999999804</c:v>
                </c:pt>
                <c:pt idx="403">
                  <c:v>-3.23599999999999</c:v>
                </c:pt>
                <c:pt idx="404">
                  <c:v>2.4830000000000041</c:v>
                </c:pt>
                <c:pt idx="405">
                  <c:v>-3.2139999999999986</c:v>
                </c:pt>
                <c:pt idx="406">
                  <c:v>-2.61099999999999</c:v>
                </c:pt>
                <c:pt idx="407">
                  <c:v>1.4019999999999868</c:v>
                </c:pt>
                <c:pt idx="408">
                  <c:v>7.1709999999999923</c:v>
                </c:pt>
                <c:pt idx="409">
                  <c:v>10.412000000000035</c:v>
                </c:pt>
                <c:pt idx="410">
                  <c:v>8.4920000000000186</c:v>
                </c:pt>
                <c:pt idx="411">
                  <c:v>8.8650000000000091</c:v>
                </c:pt>
                <c:pt idx="412">
                  <c:v>7.7339999999999804</c:v>
                </c:pt>
                <c:pt idx="413">
                  <c:v>9.3919999999999959</c:v>
                </c:pt>
                <c:pt idx="414">
                  <c:v>16.084000000000003</c:v>
                </c:pt>
                <c:pt idx="415">
                  <c:v>17.467999999999961</c:v>
                </c:pt>
                <c:pt idx="416">
                  <c:v>20.363999999999976</c:v>
                </c:pt>
                <c:pt idx="417">
                  <c:v>27.680000000000007</c:v>
                </c:pt>
                <c:pt idx="418">
                  <c:v>31.412000000000035</c:v>
                </c:pt>
                <c:pt idx="419">
                  <c:v>35.600999999999999</c:v>
                </c:pt>
                <c:pt idx="420">
                  <c:v>39.783000000000015</c:v>
                </c:pt>
                <c:pt idx="421">
                  <c:v>41.70799999999997</c:v>
                </c:pt>
                <c:pt idx="422">
                  <c:v>43.065999999999974</c:v>
                </c:pt>
                <c:pt idx="423">
                  <c:v>44.636000000000024</c:v>
                </c:pt>
                <c:pt idx="424">
                  <c:v>44.590000000000032</c:v>
                </c:pt>
                <c:pt idx="425">
                  <c:v>49.829000000000008</c:v>
                </c:pt>
                <c:pt idx="426">
                  <c:v>49.872000000000014</c:v>
                </c:pt>
                <c:pt idx="427">
                  <c:v>49.548000000000002</c:v>
                </c:pt>
                <c:pt idx="428">
                  <c:v>52.059000000000026</c:v>
                </c:pt>
                <c:pt idx="429">
                  <c:v>48.543999999999983</c:v>
                </c:pt>
                <c:pt idx="430">
                  <c:v>47.136000000000024</c:v>
                </c:pt>
                <c:pt idx="431">
                  <c:v>51.918999999999983</c:v>
                </c:pt>
                <c:pt idx="432">
                  <c:v>50.824000000000012</c:v>
                </c:pt>
                <c:pt idx="433">
                  <c:v>57.504999999999995</c:v>
                </c:pt>
                <c:pt idx="434">
                  <c:v>58.569999999999993</c:v>
                </c:pt>
                <c:pt idx="435">
                  <c:v>60.198000000000036</c:v>
                </c:pt>
                <c:pt idx="436">
                  <c:v>61.849000000000046</c:v>
                </c:pt>
                <c:pt idx="437">
                  <c:v>62.509999999999991</c:v>
                </c:pt>
                <c:pt idx="438">
                  <c:v>63.159999999999968</c:v>
                </c:pt>
                <c:pt idx="439">
                  <c:v>67.591999999999985</c:v>
                </c:pt>
                <c:pt idx="440">
                  <c:v>68.182999999999993</c:v>
                </c:pt>
                <c:pt idx="441">
                  <c:v>70.285000000000025</c:v>
                </c:pt>
                <c:pt idx="442">
                  <c:v>69.776999999999987</c:v>
                </c:pt>
                <c:pt idx="443">
                  <c:v>69.805000000000035</c:v>
                </c:pt>
                <c:pt idx="444">
                  <c:v>69.788999999999987</c:v>
                </c:pt>
                <c:pt idx="445">
                  <c:v>69.745000000000033</c:v>
                </c:pt>
                <c:pt idx="446">
                  <c:v>70.600999999999999</c:v>
                </c:pt>
                <c:pt idx="447">
                  <c:v>69.237000000000023</c:v>
                </c:pt>
                <c:pt idx="448">
                  <c:v>66.84099999999998</c:v>
                </c:pt>
                <c:pt idx="449">
                  <c:v>66.716000000000008</c:v>
                </c:pt>
                <c:pt idx="450">
                  <c:v>68.962000000000018</c:v>
                </c:pt>
                <c:pt idx="451">
                  <c:v>67.814999999999998</c:v>
                </c:pt>
                <c:pt idx="452">
                  <c:v>67.007999999999981</c:v>
                </c:pt>
                <c:pt idx="453">
                  <c:v>64.795999999999992</c:v>
                </c:pt>
                <c:pt idx="454">
                  <c:v>67.480999999999995</c:v>
                </c:pt>
                <c:pt idx="455">
                  <c:v>64.37</c:v>
                </c:pt>
                <c:pt idx="456">
                  <c:v>64.987000000000023</c:v>
                </c:pt>
                <c:pt idx="457">
                  <c:v>63.389999999999986</c:v>
                </c:pt>
                <c:pt idx="458">
                  <c:v>62.639999999999986</c:v>
                </c:pt>
                <c:pt idx="459">
                  <c:v>62.40100000000001</c:v>
                </c:pt>
                <c:pt idx="460">
                  <c:v>59.84699999999998</c:v>
                </c:pt>
                <c:pt idx="461">
                  <c:v>55.763999999999982</c:v>
                </c:pt>
                <c:pt idx="462">
                  <c:v>54.969000000000023</c:v>
                </c:pt>
                <c:pt idx="463">
                  <c:v>52.406000000000006</c:v>
                </c:pt>
                <c:pt idx="464">
                  <c:v>51.590000000000032</c:v>
                </c:pt>
                <c:pt idx="465">
                  <c:v>49.257999999999981</c:v>
                </c:pt>
                <c:pt idx="466">
                  <c:v>45.895999999999958</c:v>
                </c:pt>
                <c:pt idx="467">
                  <c:v>47.37700000000001</c:v>
                </c:pt>
                <c:pt idx="468">
                  <c:v>47.864000000000033</c:v>
                </c:pt>
                <c:pt idx="469">
                  <c:v>48.472000000000037</c:v>
                </c:pt>
                <c:pt idx="470">
                  <c:v>49.694999999999993</c:v>
                </c:pt>
                <c:pt idx="471">
                  <c:v>51.49799999999999</c:v>
                </c:pt>
                <c:pt idx="472">
                  <c:v>53.600999999999999</c:v>
                </c:pt>
                <c:pt idx="473">
                  <c:v>54.44399999999996</c:v>
                </c:pt>
                <c:pt idx="474">
                  <c:v>55.326000000000022</c:v>
                </c:pt>
                <c:pt idx="475">
                  <c:v>56.709000000000003</c:v>
                </c:pt>
                <c:pt idx="476">
                  <c:v>61.28000000000003</c:v>
                </c:pt>
                <c:pt idx="477">
                  <c:v>60.645999999999958</c:v>
                </c:pt>
                <c:pt idx="478">
                  <c:v>58.538000000000011</c:v>
                </c:pt>
                <c:pt idx="479">
                  <c:v>60.933999999999969</c:v>
                </c:pt>
                <c:pt idx="480">
                  <c:v>62.821000000000026</c:v>
                </c:pt>
                <c:pt idx="481">
                  <c:v>62.41500000000002</c:v>
                </c:pt>
                <c:pt idx="482">
                  <c:v>61.647999999999968</c:v>
                </c:pt>
                <c:pt idx="483">
                  <c:v>61.327999999999975</c:v>
                </c:pt>
                <c:pt idx="484">
                  <c:v>63.238</c:v>
                </c:pt>
                <c:pt idx="485">
                  <c:v>66.099000000000046</c:v>
                </c:pt>
                <c:pt idx="486">
                  <c:v>63.468999999999994</c:v>
                </c:pt>
                <c:pt idx="487">
                  <c:v>63.230999999999995</c:v>
                </c:pt>
                <c:pt idx="488">
                  <c:v>63.576000000000022</c:v>
                </c:pt>
                <c:pt idx="489">
                  <c:v>65.435000000000002</c:v>
                </c:pt>
                <c:pt idx="490">
                  <c:v>64.881000000000029</c:v>
                </c:pt>
                <c:pt idx="491">
                  <c:v>69.130000000000024</c:v>
                </c:pt>
                <c:pt idx="492">
                  <c:v>73.713000000000022</c:v>
                </c:pt>
                <c:pt idx="493">
                  <c:v>73.472999999999985</c:v>
                </c:pt>
                <c:pt idx="494">
                  <c:v>71.844999999999999</c:v>
                </c:pt>
                <c:pt idx="495">
                  <c:v>70.976000000000028</c:v>
                </c:pt>
                <c:pt idx="496">
                  <c:v>70.408999999999992</c:v>
                </c:pt>
                <c:pt idx="497">
                  <c:v>74.138999999999953</c:v>
                </c:pt>
                <c:pt idx="498">
                  <c:v>74.54000000000002</c:v>
                </c:pt>
                <c:pt idx="499">
                  <c:v>74.198000000000036</c:v>
                </c:pt>
                <c:pt idx="500">
                  <c:v>74.774000000000001</c:v>
                </c:pt>
                <c:pt idx="501">
                  <c:v>76.942000000000007</c:v>
                </c:pt>
                <c:pt idx="502">
                  <c:v>76.937999999999988</c:v>
                </c:pt>
                <c:pt idx="503">
                  <c:v>78.048000000000002</c:v>
                </c:pt>
                <c:pt idx="504">
                  <c:v>75.058999999999969</c:v>
                </c:pt>
                <c:pt idx="505">
                  <c:v>75.202999999999975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656-4BD9-9264-206B8606B89C}"/>
            </c:ext>
          </c:extLst>
        </c:ser>
        <c:ser>
          <c:idx val="5"/>
          <c:order val="5"/>
          <c:tx>
            <c:strRef>
              <c:f>'directH (tkr)'!$C$56</c:f>
              <c:strCache>
                <c:ptCount val="1"/>
                <c:pt idx="0">
                  <c:v>VW 3 1/2 PERP nc-30-VW 2.7 PERP nc-22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'directH (tkr)'!$F$56:$SQ$56</c:f>
              <c:numCache>
                <c:formatCode>0</c:formatCode>
                <c:ptCount val="506"/>
                <c:pt idx="0">
                  <c:v>34.031999999999982</c:v>
                </c:pt>
                <c:pt idx="1">
                  <c:v>28.12700000000001</c:v>
                </c:pt>
                <c:pt idx="2">
                  <c:v>16.95599999999996</c:v>
                </c:pt>
                <c:pt idx="3">
                  <c:v>16.403999999999996</c:v>
                </c:pt>
                <c:pt idx="4">
                  <c:v>13.185000000000002</c:v>
                </c:pt>
                <c:pt idx="5">
                  <c:v>10.989999999999952</c:v>
                </c:pt>
                <c:pt idx="6">
                  <c:v>5.882000000000005</c:v>
                </c:pt>
                <c:pt idx="7">
                  <c:v>3.7390000000000327</c:v>
                </c:pt>
                <c:pt idx="8">
                  <c:v>0.67399999999997817</c:v>
                </c:pt>
                <c:pt idx="9">
                  <c:v>-1.3940000000000055</c:v>
                </c:pt>
                <c:pt idx="10">
                  <c:v>-1.0860000000000127</c:v>
                </c:pt>
                <c:pt idx="11">
                  <c:v>-7.2620000000000005</c:v>
                </c:pt>
                <c:pt idx="12">
                  <c:v>-0.79099999999999682</c:v>
                </c:pt>
                <c:pt idx="13">
                  <c:v>4.88900000000001</c:v>
                </c:pt>
                <c:pt idx="14">
                  <c:v>27.548000000000002</c:v>
                </c:pt>
                <c:pt idx="15">
                  <c:v>43.297000000000025</c:v>
                </c:pt>
                <c:pt idx="16">
                  <c:v>35.617999999999995</c:v>
                </c:pt>
                <c:pt idx="17">
                  <c:v>38.744000000000028</c:v>
                </c:pt>
                <c:pt idx="18">
                  <c:v>35.22199999999998</c:v>
                </c:pt>
                <c:pt idx="19">
                  <c:v>42.509000000000015</c:v>
                </c:pt>
                <c:pt idx="20">
                  <c:v>66.774999999999977</c:v>
                </c:pt>
                <c:pt idx="21">
                  <c:v>96.742000000000019</c:v>
                </c:pt>
                <c:pt idx="22">
                  <c:v>97.321999999999974</c:v>
                </c:pt>
                <c:pt idx="23">
                  <c:v>56.949999999999989</c:v>
                </c:pt>
                <c:pt idx="24">
                  <c:v>46.281000000000006</c:v>
                </c:pt>
                <c:pt idx="25">
                  <c:v>27.52800000000002</c:v>
                </c:pt>
                <c:pt idx="26">
                  <c:v>27.212999999999965</c:v>
                </c:pt>
                <c:pt idx="27">
                  <c:v>28.201000000000022</c:v>
                </c:pt>
                <c:pt idx="28">
                  <c:v>39.746000000000038</c:v>
                </c:pt>
                <c:pt idx="29">
                  <c:v>32.982000000000028</c:v>
                </c:pt>
                <c:pt idx="30">
                  <c:v>16.798000000000002</c:v>
                </c:pt>
                <c:pt idx="31">
                  <c:v>-6.8739999999999668</c:v>
                </c:pt>
                <c:pt idx="32">
                  <c:v>-5.2799999999999727</c:v>
                </c:pt>
                <c:pt idx="33">
                  <c:v>-3.3700000000000045</c:v>
                </c:pt>
                <c:pt idx="34">
                  <c:v>-6.632000000000005</c:v>
                </c:pt>
                <c:pt idx="35">
                  <c:v>-19.228999999999985</c:v>
                </c:pt>
                <c:pt idx="36">
                  <c:v>-40.09899999999999</c:v>
                </c:pt>
                <c:pt idx="37">
                  <c:v>-49.286000000000001</c:v>
                </c:pt>
                <c:pt idx="38">
                  <c:v>-48.742000000000019</c:v>
                </c:pt>
                <c:pt idx="39">
                  <c:v>-34.222999999999956</c:v>
                </c:pt>
                <c:pt idx="40">
                  <c:v>-34.092999999999961</c:v>
                </c:pt>
                <c:pt idx="41">
                  <c:v>-35.763999999999953</c:v>
                </c:pt>
                <c:pt idx="42">
                  <c:v>-51.02600000000001</c:v>
                </c:pt>
                <c:pt idx="43">
                  <c:v>-48.883000000000038</c:v>
                </c:pt>
                <c:pt idx="44">
                  <c:v>-61.968999999999994</c:v>
                </c:pt>
                <c:pt idx="45">
                  <c:v>-65.079999999999984</c:v>
                </c:pt>
                <c:pt idx="46">
                  <c:v>-69.302000000000021</c:v>
                </c:pt>
                <c:pt idx="47">
                  <c:v>-31.95799999999997</c:v>
                </c:pt>
                <c:pt idx="48">
                  <c:v>-27.021999999999991</c:v>
                </c:pt>
                <c:pt idx="49">
                  <c:v>-12.439000000000021</c:v>
                </c:pt>
                <c:pt idx="50">
                  <c:v>-0.57599999999996498</c:v>
                </c:pt>
                <c:pt idx="51">
                  <c:v>-17.574000000000012</c:v>
                </c:pt>
                <c:pt idx="52">
                  <c:v>-26.153999999999996</c:v>
                </c:pt>
                <c:pt idx="53">
                  <c:v>-50.090000000000032</c:v>
                </c:pt>
                <c:pt idx="54">
                  <c:v>-43.473000000000013</c:v>
                </c:pt>
                <c:pt idx="55">
                  <c:v>-30.079000000000008</c:v>
                </c:pt>
                <c:pt idx="56">
                  <c:v>-2.535000000000025</c:v>
                </c:pt>
                <c:pt idx="57">
                  <c:v>15.690999999999974</c:v>
                </c:pt>
                <c:pt idx="58">
                  <c:v>41.716000000000008</c:v>
                </c:pt>
                <c:pt idx="59">
                  <c:v>60.527999999999963</c:v>
                </c:pt>
                <c:pt idx="60">
                  <c:v>5.8319999999999936</c:v>
                </c:pt>
                <c:pt idx="61">
                  <c:v>-19.637000000000057</c:v>
                </c:pt>
                <c:pt idx="62">
                  <c:v>-36.259999999999991</c:v>
                </c:pt>
                <c:pt idx="63">
                  <c:v>-49.916000000000054</c:v>
                </c:pt>
                <c:pt idx="64">
                  <c:v>-34.447000000000003</c:v>
                </c:pt>
                <c:pt idx="65">
                  <c:v>-28.091000000000008</c:v>
                </c:pt>
                <c:pt idx="66">
                  <c:v>-22.885999999999967</c:v>
                </c:pt>
                <c:pt idx="67">
                  <c:v>-14.751999999999953</c:v>
                </c:pt>
                <c:pt idx="68">
                  <c:v>-14.40199999999993</c:v>
                </c:pt>
                <c:pt idx="69">
                  <c:v>-7.8269999999999982</c:v>
                </c:pt>
                <c:pt idx="70">
                  <c:v>-7.5179999999999723</c:v>
                </c:pt>
                <c:pt idx="71">
                  <c:v>0.23699999999996635</c:v>
                </c:pt>
                <c:pt idx="72">
                  <c:v>-35.870999999999981</c:v>
                </c:pt>
                <c:pt idx="73">
                  <c:v>-33.875</c:v>
                </c:pt>
                <c:pt idx="74">
                  <c:v>-4.5079999999999245</c:v>
                </c:pt>
                <c:pt idx="75">
                  <c:v>-54.920999999999935</c:v>
                </c:pt>
                <c:pt idx="76">
                  <c:v>-63.095000000000027</c:v>
                </c:pt>
                <c:pt idx="77">
                  <c:v>-18.250999999999976</c:v>
                </c:pt>
                <c:pt idx="78">
                  <c:v>-22.284999999999968</c:v>
                </c:pt>
                <c:pt idx="79">
                  <c:v>0.35500000000001819</c:v>
                </c:pt>
                <c:pt idx="80">
                  <c:v>31.007999999999981</c:v>
                </c:pt>
                <c:pt idx="81">
                  <c:v>63.942000000000007</c:v>
                </c:pt>
                <c:pt idx="82">
                  <c:v>84.21999999999997</c:v>
                </c:pt>
                <c:pt idx="83">
                  <c:v>71.56899999999996</c:v>
                </c:pt>
                <c:pt idx="84">
                  <c:v>96.045000000000016</c:v>
                </c:pt>
                <c:pt idx="85">
                  <c:v>101.08800000000002</c:v>
                </c:pt>
                <c:pt idx="86">
                  <c:v>111.65599999999998</c:v>
                </c:pt>
                <c:pt idx="87">
                  <c:v>108.12299999999999</c:v>
                </c:pt>
                <c:pt idx="88">
                  <c:v>89.567000000000007</c:v>
                </c:pt>
                <c:pt idx="89">
                  <c:v>94.202000000000027</c:v>
                </c:pt>
                <c:pt idx="90">
                  <c:v>108.32400000000001</c:v>
                </c:pt>
                <c:pt idx="91">
                  <c:v>116.13599999999997</c:v>
                </c:pt>
                <c:pt idx="92">
                  <c:v>122.24000000000001</c:v>
                </c:pt>
                <c:pt idx="93">
                  <c:v>125.57600000000002</c:v>
                </c:pt>
                <c:pt idx="94">
                  <c:v>130.34400000000002</c:v>
                </c:pt>
                <c:pt idx="95">
                  <c:v>130.69599999999997</c:v>
                </c:pt>
                <c:pt idx="96">
                  <c:v>126.49599999999998</c:v>
                </c:pt>
                <c:pt idx="97">
                  <c:v>127.15100000000001</c:v>
                </c:pt>
                <c:pt idx="98">
                  <c:v>126.97699999999998</c:v>
                </c:pt>
                <c:pt idx="99">
                  <c:v>127.809</c:v>
                </c:pt>
                <c:pt idx="100">
                  <c:v>127.49000000000001</c:v>
                </c:pt>
                <c:pt idx="101">
                  <c:v>125.87099999999998</c:v>
                </c:pt>
                <c:pt idx="102">
                  <c:v>126.67700000000002</c:v>
                </c:pt>
                <c:pt idx="103">
                  <c:v>127.41299999999998</c:v>
                </c:pt>
                <c:pt idx="104">
                  <c:v>126.083</c:v>
                </c:pt>
                <c:pt idx="105">
                  <c:v>124.99800000000002</c:v>
                </c:pt>
                <c:pt idx="106">
                  <c:v>121.69700000000003</c:v>
                </c:pt>
                <c:pt idx="107">
                  <c:v>122.11500000000001</c:v>
                </c:pt>
                <c:pt idx="108">
                  <c:v>118.054</c:v>
                </c:pt>
                <c:pt idx="109">
                  <c:v>120.262</c:v>
                </c:pt>
                <c:pt idx="110">
                  <c:v>118.99999999999997</c:v>
                </c:pt>
                <c:pt idx="111">
                  <c:v>116.99700000000001</c:v>
                </c:pt>
                <c:pt idx="112">
                  <c:v>116.04700000000003</c:v>
                </c:pt>
                <c:pt idx="113">
                  <c:v>118.43</c:v>
                </c:pt>
                <c:pt idx="114">
                  <c:v>121.779</c:v>
                </c:pt>
                <c:pt idx="115">
                  <c:v>121.60699999999997</c:v>
                </c:pt>
                <c:pt idx="116">
                  <c:v>120.07099999999997</c:v>
                </c:pt>
                <c:pt idx="117">
                  <c:v>121.214</c:v>
                </c:pt>
                <c:pt idx="118">
                  <c:v>120.05500000000004</c:v>
                </c:pt>
                <c:pt idx="119">
                  <c:v>117.62300000000002</c:v>
                </c:pt>
                <c:pt idx="120">
                  <c:v>114.25199999999998</c:v>
                </c:pt>
                <c:pt idx="121">
                  <c:v>108.72000000000003</c:v>
                </c:pt>
                <c:pt idx="122">
                  <c:v>106.29499999999999</c:v>
                </c:pt>
                <c:pt idx="123">
                  <c:v>105.55799999999999</c:v>
                </c:pt>
                <c:pt idx="124">
                  <c:v>107.19000000000003</c:v>
                </c:pt>
                <c:pt idx="125">
                  <c:v>104.53900000000002</c:v>
                </c:pt>
                <c:pt idx="126">
                  <c:v>102.35999999999999</c:v>
                </c:pt>
                <c:pt idx="127">
                  <c:v>107.58800000000002</c:v>
                </c:pt>
                <c:pt idx="128">
                  <c:v>107.98100000000002</c:v>
                </c:pt>
                <c:pt idx="129">
                  <c:v>108.07500000000002</c:v>
                </c:pt>
                <c:pt idx="130">
                  <c:v>107.07299999999998</c:v>
                </c:pt>
                <c:pt idx="131">
                  <c:v>104.11500000000001</c:v>
                </c:pt>
                <c:pt idx="132">
                  <c:v>104.40699999999998</c:v>
                </c:pt>
                <c:pt idx="133">
                  <c:v>105.58899999999997</c:v>
                </c:pt>
                <c:pt idx="134">
                  <c:v>105.22799999999998</c:v>
                </c:pt>
                <c:pt idx="135">
                  <c:v>103.65899999999999</c:v>
                </c:pt>
                <c:pt idx="136">
                  <c:v>104.90899999999999</c:v>
                </c:pt>
                <c:pt idx="137">
                  <c:v>103.78899999999999</c:v>
                </c:pt>
                <c:pt idx="138">
                  <c:v>102.405</c:v>
                </c:pt>
                <c:pt idx="139">
                  <c:v>104.67500000000001</c:v>
                </c:pt>
                <c:pt idx="140">
                  <c:v>103.654</c:v>
                </c:pt>
                <c:pt idx="141">
                  <c:v>105.44800000000001</c:v>
                </c:pt>
                <c:pt idx="142">
                  <c:v>100.25899999999999</c:v>
                </c:pt>
                <c:pt idx="143">
                  <c:v>104.399</c:v>
                </c:pt>
                <c:pt idx="144">
                  <c:v>102.98500000000001</c:v>
                </c:pt>
                <c:pt idx="145">
                  <c:v>103.93599999999998</c:v>
                </c:pt>
                <c:pt idx="146">
                  <c:v>98.202000000000027</c:v>
                </c:pt>
                <c:pt idx="147">
                  <c:v>98.801000000000016</c:v>
                </c:pt>
                <c:pt idx="148">
                  <c:v>97.361999999999995</c:v>
                </c:pt>
                <c:pt idx="149">
                  <c:v>101.809</c:v>
                </c:pt>
                <c:pt idx="150">
                  <c:v>101.07800000000003</c:v>
                </c:pt>
                <c:pt idx="151">
                  <c:v>104.80200000000002</c:v>
                </c:pt>
                <c:pt idx="152">
                  <c:v>105.00899999999999</c:v>
                </c:pt>
                <c:pt idx="153">
                  <c:v>106.71800000000002</c:v>
                </c:pt>
                <c:pt idx="154">
                  <c:v>109.34900000000002</c:v>
                </c:pt>
                <c:pt idx="155">
                  <c:v>106.58300000000003</c:v>
                </c:pt>
                <c:pt idx="156">
                  <c:v>104.999</c:v>
                </c:pt>
                <c:pt idx="157">
                  <c:v>103.03899999999999</c:v>
                </c:pt>
                <c:pt idx="158">
                  <c:v>105.31600000000003</c:v>
                </c:pt>
                <c:pt idx="159">
                  <c:v>108.72499999999999</c:v>
                </c:pt>
                <c:pt idx="160">
                  <c:v>110.46200000000002</c:v>
                </c:pt>
                <c:pt idx="161">
                  <c:v>110.36700000000002</c:v>
                </c:pt>
                <c:pt idx="162">
                  <c:v>111.40200000000002</c:v>
                </c:pt>
                <c:pt idx="163">
                  <c:v>110.10100000000003</c:v>
                </c:pt>
                <c:pt idx="164">
                  <c:v>111.56</c:v>
                </c:pt>
                <c:pt idx="165">
                  <c:v>110.76100000000002</c:v>
                </c:pt>
                <c:pt idx="166">
                  <c:v>116.30400000000003</c:v>
                </c:pt>
                <c:pt idx="167">
                  <c:v>118.68899999999999</c:v>
                </c:pt>
                <c:pt idx="168">
                  <c:v>122.00699999999998</c:v>
                </c:pt>
                <c:pt idx="169">
                  <c:v>121.904</c:v>
                </c:pt>
                <c:pt idx="170">
                  <c:v>124.15499999999997</c:v>
                </c:pt>
                <c:pt idx="171">
                  <c:v>121.81299999999999</c:v>
                </c:pt>
                <c:pt idx="172">
                  <c:v>119.13599999999997</c:v>
                </c:pt>
                <c:pt idx="173">
                  <c:v>118.05699999999999</c:v>
                </c:pt>
                <c:pt idx="174">
                  <c:v>127.93600000000004</c:v>
                </c:pt>
                <c:pt idx="175">
                  <c:v>128.10400000000001</c:v>
                </c:pt>
                <c:pt idx="176">
                  <c:v>131.34399999999999</c:v>
                </c:pt>
                <c:pt idx="177">
                  <c:v>133.476</c:v>
                </c:pt>
                <c:pt idx="178">
                  <c:v>133.31300000000002</c:v>
                </c:pt>
                <c:pt idx="179">
                  <c:v>131.077</c:v>
                </c:pt>
                <c:pt idx="180">
                  <c:v>125.41400000000002</c:v>
                </c:pt>
                <c:pt idx="181">
                  <c:v>125.05699999999999</c:v>
                </c:pt>
                <c:pt idx="182">
                  <c:v>126.15200000000002</c:v>
                </c:pt>
                <c:pt idx="183">
                  <c:v>119.10400000000001</c:v>
                </c:pt>
                <c:pt idx="184">
                  <c:v>118.91200000000001</c:v>
                </c:pt>
                <c:pt idx="185">
                  <c:v>119.434</c:v>
                </c:pt>
                <c:pt idx="186">
                  <c:v>117.59399999999999</c:v>
                </c:pt>
                <c:pt idx="187">
                  <c:v>118.17200000000003</c:v>
                </c:pt>
                <c:pt idx="188">
                  <c:v>119.02300000000002</c:v>
                </c:pt>
                <c:pt idx="189">
                  <c:v>122.44399999999996</c:v>
                </c:pt>
                <c:pt idx="190">
                  <c:v>121.50700000000001</c:v>
                </c:pt>
                <c:pt idx="191">
                  <c:v>121.76599999999999</c:v>
                </c:pt>
                <c:pt idx="192">
                  <c:v>123.29200000000003</c:v>
                </c:pt>
                <c:pt idx="193">
                  <c:v>121.40899999999999</c:v>
                </c:pt>
                <c:pt idx="194">
                  <c:v>127.23199999999997</c:v>
                </c:pt>
                <c:pt idx="195">
                  <c:v>124.92099999999999</c:v>
                </c:pt>
                <c:pt idx="196">
                  <c:v>124.12200000000001</c:v>
                </c:pt>
                <c:pt idx="197">
                  <c:v>124.48600000000002</c:v>
                </c:pt>
                <c:pt idx="198">
                  <c:v>119.17099999999996</c:v>
                </c:pt>
                <c:pt idx="199">
                  <c:v>122.96199999999999</c:v>
                </c:pt>
                <c:pt idx="200">
                  <c:v>118.916</c:v>
                </c:pt>
                <c:pt idx="201">
                  <c:v>114.89500000000004</c:v>
                </c:pt>
                <c:pt idx="202">
                  <c:v>108.65199999999999</c:v>
                </c:pt>
                <c:pt idx="203">
                  <c:v>106.82200000000003</c:v>
                </c:pt>
                <c:pt idx="204">
                  <c:v>107.49700000000001</c:v>
                </c:pt>
                <c:pt idx="205">
                  <c:v>108.47999999999999</c:v>
                </c:pt>
                <c:pt idx="206">
                  <c:v>105.70000000000002</c:v>
                </c:pt>
                <c:pt idx="207">
                  <c:v>113.60900000000001</c:v>
                </c:pt>
                <c:pt idx="208">
                  <c:v>91.848000000000013</c:v>
                </c:pt>
                <c:pt idx="209">
                  <c:v>96.715000000000003</c:v>
                </c:pt>
                <c:pt idx="210">
                  <c:v>102.965</c:v>
                </c:pt>
                <c:pt idx="211">
                  <c:v>106.09400000000002</c:v>
                </c:pt>
                <c:pt idx="212">
                  <c:v>102.12600000000003</c:v>
                </c:pt>
                <c:pt idx="213">
                  <c:v>105.81299999999999</c:v>
                </c:pt>
                <c:pt idx="214">
                  <c:v>108.965</c:v>
                </c:pt>
                <c:pt idx="215">
                  <c:v>107.09</c:v>
                </c:pt>
                <c:pt idx="216">
                  <c:v>109.333</c:v>
                </c:pt>
                <c:pt idx="217">
                  <c:v>109.28300000000002</c:v>
                </c:pt>
                <c:pt idx="218">
                  <c:v>113.089</c:v>
                </c:pt>
                <c:pt idx="219">
                  <c:v>112.14000000000001</c:v>
                </c:pt>
                <c:pt idx="220">
                  <c:v>108.09599999999998</c:v>
                </c:pt>
                <c:pt idx="221">
                  <c:v>109.27100000000002</c:v>
                </c:pt>
                <c:pt idx="222">
                  <c:v>109.22400000000002</c:v>
                </c:pt>
                <c:pt idx="223">
                  <c:v>109.76299999999998</c:v>
                </c:pt>
                <c:pt idx="224">
                  <c:v>107.23999999999998</c:v>
                </c:pt>
                <c:pt idx="225">
                  <c:v>100.124</c:v>
                </c:pt>
                <c:pt idx="226">
                  <c:v>98.87700000000001</c:v>
                </c:pt>
                <c:pt idx="227">
                  <c:v>94.93</c:v>
                </c:pt>
                <c:pt idx="228">
                  <c:v>102.06800000000001</c:v>
                </c:pt>
                <c:pt idx="229">
                  <c:v>94.942000000000007</c:v>
                </c:pt>
                <c:pt idx="230">
                  <c:v>96.085999999999984</c:v>
                </c:pt>
                <c:pt idx="231">
                  <c:v>99.64500000000001</c:v>
                </c:pt>
                <c:pt idx="232">
                  <c:v>100.47500000000002</c:v>
                </c:pt>
                <c:pt idx="233">
                  <c:v>104.43800000000002</c:v>
                </c:pt>
                <c:pt idx="234">
                  <c:v>100.14599999999996</c:v>
                </c:pt>
                <c:pt idx="235">
                  <c:v>95.511000000000024</c:v>
                </c:pt>
                <c:pt idx="236">
                  <c:v>99.242000000000019</c:v>
                </c:pt>
                <c:pt idx="237">
                  <c:v>106.13000000000002</c:v>
                </c:pt>
                <c:pt idx="238">
                  <c:v>103.66299999999998</c:v>
                </c:pt>
                <c:pt idx="239">
                  <c:v>103.47900000000001</c:v>
                </c:pt>
                <c:pt idx="240">
                  <c:v>119.53</c:v>
                </c:pt>
                <c:pt idx="241">
                  <c:v>117.89400000000001</c:v>
                </c:pt>
                <c:pt idx="242">
                  <c:v>117.262</c:v>
                </c:pt>
                <c:pt idx="243">
                  <c:v>109.39099999999999</c:v>
                </c:pt>
                <c:pt idx="244">
                  <c:v>100.19099999999997</c:v>
                </c:pt>
                <c:pt idx="245">
                  <c:v>94.467999999999989</c:v>
                </c:pt>
                <c:pt idx="246">
                  <c:v>93.286999999999978</c:v>
                </c:pt>
                <c:pt idx="247">
                  <c:v>93.489999999999981</c:v>
                </c:pt>
                <c:pt idx="248">
                  <c:v>104.52500000000001</c:v>
                </c:pt>
                <c:pt idx="249">
                  <c:v>110.227</c:v>
                </c:pt>
                <c:pt idx="250">
                  <c:v>108.23800000000003</c:v>
                </c:pt>
                <c:pt idx="251">
                  <c:v>105.66099999999997</c:v>
                </c:pt>
                <c:pt idx="252">
                  <c:v>107.68799999999999</c:v>
                </c:pt>
                <c:pt idx="253">
                  <c:v>107.387</c:v>
                </c:pt>
                <c:pt idx="254">
                  <c:v>103.39600000000002</c:v>
                </c:pt>
                <c:pt idx="255">
                  <c:v>107.97599999999997</c:v>
                </c:pt>
                <c:pt idx="256">
                  <c:v>110.49099999999999</c:v>
                </c:pt>
                <c:pt idx="257">
                  <c:v>112.28800000000001</c:v>
                </c:pt>
                <c:pt idx="258">
                  <c:v>105.57</c:v>
                </c:pt>
                <c:pt idx="259">
                  <c:v>98.731999999999971</c:v>
                </c:pt>
                <c:pt idx="260">
                  <c:v>98.911999999999978</c:v>
                </c:pt>
                <c:pt idx="261">
                  <c:v>94.872999999999962</c:v>
                </c:pt>
                <c:pt idx="262">
                  <c:v>92.940999999999974</c:v>
                </c:pt>
                <c:pt idx="263">
                  <c:v>93.121000000000038</c:v>
                </c:pt>
                <c:pt idx="264">
                  <c:v>96.413000000000011</c:v>
                </c:pt>
                <c:pt idx="265">
                  <c:v>95.748000000000019</c:v>
                </c:pt>
                <c:pt idx="266">
                  <c:v>94.064000000000021</c:v>
                </c:pt>
                <c:pt idx="267">
                  <c:v>93.581999999999994</c:v>
                </c:pt>
                <c:pt idx="268">
                  <c:v>87.19599999999997</c:v>
                </c:pt>
                <c:pt idx="269">
                  <c:v>79.719000000000051</c:v>
                </c:pt>
                <c:pt idx="270">
                  <c:v>77.358000000000004</c:v>
                </c:pt>
                <c:pt idx="271">
                  <c:v>80.923000000000002</c:v>
                </c:pt>
                <c:pt idx="272">
                  <c:v>83.540999999999997</c:v>
                </c:pt>
                <c:pt idx="273">
                  <c:v>83.52600000000001</c:v>
                </c:pt>
                <c:pt idx="274">
                  <c:v>89.578000000000031</c:v>
                </c:pt>
                <c:pt idx="275">
                  <c:v>83.72199999999998</c:v>
                </c:pt>
                <c:pt idx="276">
                  <c:v>82.660000000000025</c:v>
                </c:pt>
                <c:pt idx="277">
                  <c:v>81.836999999999989</c:v>
                </c:pt>
                <c:pt idx="278">
                  <c:v>79.698000000000036</c:v>
                </c:pt>
                <c:pt idx="279">
                  <c:v>73.753000000000043</c:v>
                </c:pt>
                <c:pt idx="280">
                  <c:v>65.162000000000035</c:v>
                </c:pt>
                <c:pt idx="281">
                  <c:v>66.29400000000004</c:v>
                </c:pt>
                <c:pt idx="282">
                  <c:v>69.534000000000049</c:v>
                </c:pt>
                <c:pt idx="283">
                  <c:v>67.79200000000003</c:v>
                </c:pt>
                <c:pt idx="284">
                  <c:v>71.38</c:v>
                </c:pt>
                <c:pt idx="285">
                  <c:v>62.27600000000001</c:v>
                </c:pt>
                <c:pt idx="286">
                  <c:v>61.971000000000004</c:v>
                </c:pt>
                <c:pt idx="287">
                  <c:v>61.796999999999969</c:v>
                </c:pt>
                <c:pt idx="288">
                  <c:v>69.361999999999966</c:v>
                </c:pt>
                <c:pt idx="289">
                  <c:v>75.382999999999981</c:v>
                </c:pt>
                <c:pt idx="290">
                  <c:v>75.526999999999987</c:v>
                </c:pt>
                <c:pt idx="291">
                  <c:v>76.106999999999971</c:v>
                </c:pt>
                <c:pt idx="292">
                  <c:v>77.166999999999973</c:v>
                </c:pt>
                <c:pt idx="293">
                  <c:v>73.634000000000015</c:v>
                </c:pt>
                <c:pt idx="294">
                  <c:v>63.544999999999959</c:v>
                </c:pt>
                <c:pt idx="295">
                  <c:v>60.300000000000011</c:v>
                </c:pt>
                <c:pt idx="296">
                  <c:v>61.20599999999996</c:v>
                </c:pt>
                <c:pt idx="297">
                  <c:v>52.224000000000046</c:v>
                </c:pt>
                <c:pt idx="298">
                  <c:v>51.77600000000001</c:v>
                </c:pt>
                <c:pt idx="299">
                  <c:v>55.488</c:v>
                </c:pt>
                <c:pt idx="300">
                  <c:v>57.892999999999972</c:v>
                </c:pt>
                <c:pt idx="301">
                  <c:v>57.168000000000006</c:v>
                </c:pt>
                <c:pt idx="302">
                  <c:v>58.449000000000012</c:v>
                </c:pt>
                <c:pt idx="303">
                  <c:v>51.479000000000042</c:v>
                </c:pt>
                <c:pt idx="304">
                  <c:v>51.826999999999998</c:v>
                </c:pt>
                <c:pt idx="305">
                  <c:v>49.008999999999958</c:v>
                </c:pt>
                <c:pt idx="306">
                  <c:v>49.767999999999972</c:v>
                </c:pt>
                <c:pt idx="307">
                  <c:v>50.950999999999965</c:v>
                </c:pt>
                <c:pt idx="308">
                  <c:v>45.75</c:v>
                </c:pt>
                <c:pt idx="309">
                  <c:v>47.154999999999973</c:v>
                </c:pt>
                <c:pt idx="310">
                  <c:v>44.84899999999999</c:v>
                </c:pt>
                <c:pt idx="311">
                  <c:v>49.38900000000001</c:v>
                </c:pt>
                <c:pt idx="312">
                  <c:v>51.968999999999994</c:v>
                </c:pt>
                <c:pt idx="313">
                  <c:v>48.449999999999989</c:v>
                </c:pt>
                <c:pt idx="314">
                  <c:v>45.305000000000007</c:v>
                </c:pt>
                <c:pt idx="315">
                  <c:v>27.938999999999965</c:v>
                </c:pt>
                <c:pt idx="316">
                  <c:v>44.988</c:v>
                </c:pt>
                <c:pt idx="317">
                  <c:v>43.367999999999995</c:v>
                </c:pt>
                <c:pt idx="318">
                  <c:v>47.968000000000018</c:v>
                </c:pt>
                <c:pt idx="319">
                  <c:v>49.261000000000024</c:v>
                </c:pt>
                <c:pt idx="320">
                  <c:v>52.531000000000006</c:v>
                </c:pt>
                <c:pt idx="321">
                  <c:v>52.81</c:v>
                </c:pt>
                <c:pt idx="322">
                  <c:v>59.19599999999997</c:v>
                </c:pt>
                <c:pt idx="323">
                  <c:v>63.093000000000018</c:v>
                </c:pt>
                <c:pt idx="324">
                  <c:v>66.550999999999988</c:v>
                </c:pt>
                <c:pt idx="325">
                  <c:v>71.676999999999964</c:v>
                </c:pt>
                <c:pt idx="326">
                  <c:v>64.479999999999961</c:v>
                </c:pt>
                <c:pt idx="327">
                  <c:v>59.709000000000003</c:v>
                </c:pt>
                <c:pt idx="328">
                  <c:v>63.959000000000003</c:v>
                </c:pt>
                <c:pt idx="329">
                  <c:v>61.353000000000009</c:v>
                </c:pt>
                <c:pt idx="330">
                  <c:v>61.834000000000003</c:v>
                </c:pt>
                <c:pt idx="331">
                  <c:v>74.903999999999996</c:v>
                </c:pt>
                <c:pt idx="332">
                  <c:v>77.014999999999986</c:v>
                </c:pt>
                <c:pt idx="333">
                  <c:v>70.100000000000023</c:v>
                </c:pt>
                <c:pt idx="334">
                  <c:v>77.432999999999993</c:v>
                </c:pt>
                <c:pt idx="335">
                  <c:v>68.742999999999995</c:v>
                </c:pt>
                <c:pt idx="336">
                  <c:v>49.607000000000028</c:v>
                </c:pt>
                <c:pt idx="337">
                  <c:v>44.44</c:v>
                </c:pt>
                <c:pt idx="338">
                  <c:v>41.019000000000005</c:v>
                </c:pt>
                <c:pt idx="339">
                  <c:v>38.052999999999997</c:v>
                </c:pt>
                <c:pt idx="340">
                  <c:v>36.723000000000013</c:v>
                </c:pt>
                <c:pt idx="341">
                  <c:v>37.377999999999986</c:v>
                </c:pt>
                <c:pt idx="342">
                  <c:v>38.694000000000017</c:v>
                </c:pt>
                <c:pt idx="343">
                  <c:v>36.849000000000046</c:v>
                </c:pt>
                <c:pt idx="344">
                  <c:v>38.959000000000003</c:v>
                </c:pt>
                <c:pt idx="345">
                  <c:v>39.355999999999995</c:v>
                </c:pt>
                <c:pt idx="346">
                  <c:v>33.239999999999952</c:v>
                </c:pt>
                <c:pt idx="347">
                  <c:v>27.006999999999948</c:v>
                </c:pt>
                <c:pt idx="348">
                  <c:v>18.649000000000001</c:v>
                </c:pt>
                <c:pt idx="349">
                  <c:v>17.42900000000003</c:v>
                </c:pt>
                <c:pt idx="350">
                  <c:v>21.215000000000032</c:v>
                </c:pt>
                <c:pt idx="351">
                  <c:v>19.383000000000038</c:v>
                </c:pt>
                <c:pt idx="352">
                  <c:v>19.149999999999977</c:v>
                </c:pt>
                <c:pt idx="353">
                  <c:v>17.852000000000032</c:v>
                </c:pt>
                <c:pt idx="354">
                  <c:v>28.939999999999998</c:v>
                </c:pt>
                <c:pt idx="355">
                  <c:v>27.168000000000006</c:v>
                </c:pt>
                <c:pt idx="356">
                  <c:v>23.778999999999996</c:v>
                </c:pt>
                <c:pt idx="357">
                  <c:v>15.474999999999966</c:v>
                </c:pt>
                <c:pt idx="358">
                  <c:v>13.603999999999985</c:v>
                </c:pt>
                <c:pt idx="359">
                  <c:v>24.091000000000008</c:v>
                </c:pt>
                <c:pt idx="360">
                  <c:v>32.849999999999966</c:v>
                </c:pt>
                <c:pt idx="361">
                  <c:v>32.875999999999976</c:v>
                </c:pt>
                <c:pt idx="362">
                  <c:v>27.674000000000035</c:v>
                </c:pt>
                <c:pt idx="363">
                  <c:v>23.935999999999979</c:v>
                </c:pt>
                <c:pt idx="364">
                  <c:v>21.588999999999999</c:v>
                </c:pt>
                <c:pt idx="365">
                  <c:v>15.516999999999996</c:v>
                </c:pt>
                <c:pt idx="366">
                  <c:v>14.90100000000001</c:v>
                </c:pt>
                <c:pt idx="367">
                  <c:v>12.772000000000048</c:v>
                </c:pt>
                <c:pt idx="368">
                  <c:v>14.15100000000001</c:v>
                </c:pt>
                <c:pt idx="369">
                  <c:v>10.704000000000008</c:v>
                </c:pt>
                <c:pt idx="370">
                  <c:v>8.1330000000000382</c:v>
                </c:pt>
                <c:pt idx="371">
                  <c:v>8.4000000000000341</c:v>
                </c:pt>
                <c:pt idx="372">
                  <c:v>9.4250000000000114</c:v>
                </c:pt>
                <c:pt idx="373">
                  <c:v>10.590000000000032</c:v>
                </c:pt>
                <c:pt idx="374">
                  <c:v>8.4089999999999918</c:v>
                </c:pt>
                <c:pt idx="375">
                  <c:v>8.7740000000000009</c:v>
                </c:pt>
                <c:pt idx="376">
                  <c:v>4.6159999999999854</c:v>
                </c:pt>
                <c:pt idx="377">
                  <c:v>4.4320000000000164</c:v>
                </c:pt>
                <c:pt idx="378">
                  <c:v>8.1800000000000068</c:v>
                </c:pt>
                <c:pt idx="379">
                  <c:v>0.57300000000003593</c:v>
                </c:pt>
                <c:pt idx="380">
                  <c:v>2.9569999999999936</c:v>
                </c:pt>
                <c:pt idx="381">
                  <c:v>-18.218999999999994</c:v>
                </c:pt>
                <c:pt idx="382">
                  <c:v>-20.04200000000003</c:v>
                </c:pt>
                <c:pt idx="383">
                  <c:v>-24.699999999999989</c:v>
                </c:pt>
                <c:pt idx="384">
                  <c:v>-24.447999999999979</c:v>
                </c:pt>
                <c:pt idx="385">
                  <c:v>-14.65300000000002</c:v>
                </c:pt>
                <c:pt idx="386">
                  <c:v>-11.546999999999969</c:v>
                </c:pt>
                <c:pt idx="387">
                  <c:v>-8.8439999999999941</c:v>
                </c:pt>
                <c:pt idx="388">
                  <c:v>-9.8690000000000282</c:v>
                </c:pt>
                <c:pt idx="389">
                  <c:v>-8.1779999999999973</c:v>
                </c:pt>
                <c:pt idx="390">
                  <c:v>-8.1129999999999995</c:v>
                </c:pt>
                <c:pt idx="391">
                  <c:v>-4.3840000000000146</c:v>
                </c:pt>
                <c:pt idx="392">
                  <c:v>-2.4900000000000091</c:v>
                </c:pt>
                <c:pt idx="393">
                  <c:v>-2.2299999999999613</c:v>
                </c:pt>
                <c:pt idx="394">
                  <c:v>-2.8919999999999959</c:v>
                </c:pt>
                <c:pt idx="395">
                  <c:v>-1.6050000000000182</c:v>
                </c:pt>
                <c:pt idx="396">
                  <c:v>-2.1680000000000064</c:v>
                </c:pt>
                <c:pt idx="397">
                  <c:v>-11.16500000000002</c:v>
                </c:pt>
                <c:pt idx="398">
                  <c:v>-15.42900000000003</c:v>
                </c:pt>
                <c:pt idx="399">
                  <c:v>-15.577999999999975</c:v>
                </c:pt>
                <c:pt idx="400">
                  <c:v>-12.067000000000007</c:v>
                </c:pt>
                <c:pt idx="401">
                  <c:v>-8.9750000000000227</c:v>
                </c:pt>
                <c:pt idx="402">
                  <c:v>-5.0199999999999818</c:v>
                </c:pt>
                <c:pt idx="403">
                  <c:v>-1.0529999999999973</c:v>
                </c:pt>
                <c:pt idx="404">
                  <c:v>10.855999999999995</c:v>
                </c:pt>
                <c:pt idx="405">
                  <c:v>4.5939999999999941</c:v>
                </c:pt>
                <c:pt idx="406">
                  <c:v>9.6850000000000023</c:v>
                </c:pt>
                <c:pt idx="407">
                  <c:v>11.40100000000001</c:v>
                </c:pt>
                <c:pt idx="408">
                  <c:v>13.113</c:v>
                </c:pt>
                <c:pt idx="409">
                  <c:v>15.51600000000002</c:v>
                </c:pt>
                <c:pt idx="410">
                  <c:v>15.37700000000001</c:v>
                </c:pt>
                <c:pt idx="411">
                  <c:v>15.074999999999989</c:v>
                </c:pt>
                <c:pt idx="412">
                  <c:v>15.713000000000022</c:v>
                </c:pt>
                <c:pt idx="413">
                  <c:v>16.274000000000001</c:v>
                </c:pt>
                <c:pt idx="414">
                  <c:v>22.935000000000002</c:v>
                </c:pt>
                <c:pt idx="415">
                  <c:v>25.406000000000006</c:v>
                </c:pt>
                <c:pt idx="416">
                  <c:v>25.550999999999988</c:v>
                </c:pt>
                <c:pt idx="417">
                  <c:v>28.377999999999986</c:v>
                </c:pt>
                <c:pt idx="418">
                  <c:v>29.13900000000001</c:v>
                </c:pt>
                <c:pt idx="419">
                  <c:v>30.194999999999993</c:v>
                </c:pt>
                <c:pt idx="420">
                  <c:v>35.91500000000002</c:v>
                </c:pt>
                <c:pt idx="421">
                  <c:v>41.079999999999984</c:v>
                </c:pt>
                <c:pt idx="422">
                  <c:v>44.374000000000024</c:v>
                </c:pt>
                <c:pt idx="423">
                  <c:v>42.817000000000007</c:v>
                </c:pt>
                <c:pt idx="424">
                  <c:v>44.741000000000042</c:v>
                </c:pt>
                <c:pt idx="425">
                  <c:v>48.774000000000001</c:v>
                </c:pt>
                <c:pt idx="426">
                  <c:v>48.225000000000023</c:v>
                </c:pt>
                <c:pt idx="427">
                  <c:v>45.600999999999999</c:v>
                </c:pt>
                <c:pt idx="428">
                  <c:v>41.555000000000007</c:v>
                </c:pt>
                <c:pt idx="429">
                  <c:v>36.620000000000005</c:v>
                </c:pt>
                <c:pt idx="430">
                  <c:v>32.92900000000003</c:v>
                </c:pt>
                <c:pt idx="431">
                  <c:v>34.942999999999984</c:v>
                </c:pt>
                <c:pt idx="432">
                  <c:v>35.768000000000029</c:v>
                </c:pt>
                <c:pt idx="433">
                  <c:v>42.411999999999978</c:v>
                </c:pt>
                <c:pt idx="434">
                  <c:v>45.555000000000007</c:v>
                </c:pt>
                <c:pt idx="435">
                  <c:v>45.871000000000038</c:v>
                </c:pt>
                <c:pt idx="436">
                  <c:v>51.229000000000042</c:v>
                </c:pt>
                <c:pt idx="437">
                  <c:v>53.689000000000021</c:v>
                </c:pt>
                <c:pt idx="438">
                  <c:v>55.81699999999995</c:v>
                </c:pt>
                <c:pt idx="439">
                  <c:v>60.72399999999999</c:v>
                </c:pt>
                <c:pt idx="440">
                  <c:v>61.700000000000045</c:v>
                </c:pt>
                <c:pt idx="441">
                  <c:v>64.05400000000003</c:v>
                </c:pt>
                <c:pt idx="442">
                  <c:v>66.019000000000005</c:v>
                </c:pt>
                <c:pt idx="443">
                  <c:v>67.282000000000039</c:v>
                </c:pt>
                <c:pt idx="444">
                  <c:v>67.498999999999967</c:v>
                </c:pt>
                <c:pt idx="445">
                  <c:v>67.209000000000032</c:v>
                </c:pt>
                <c:pt idx="446">
                  <c:v>69.450999999999993</c:v>
                </c:pt>
                <c:pt idx="447">
                  <c:v>68.586000000000013</c:v>
                </c:pt>
                <c:pt idx="448">
                  <c:v>69.721000000000004</c:v>
                </c:pt>
                <c:pt idx="449">
                  <c:v>69.638000000000005</c:v>
                </c:pt>
                <c:pt idx="450">
                  <c:v>72.480000000000018</c:v>
                </c:pt>
                <c:pt idx="451">
                  <c:v>73.180999999999983</c:v>
                </c:pt>
                <c:pt idx="452">
                  <c:v>73.019999999999982</c:v>
                </c:pt>
                <c:pt idx="453">
                  <c:v>68.896999999999991</c:v>
                </c:pt>
                <c:pt idx="454">
                  <c:v>69.167999999999978</c:v>
                </c:pt>
                <c:pt idx="455">
                  <c:v>70.951999999999998</c:v>
                </c:pt>
                <c:pt idx="456">
                  <c:v>71.570000000000022</c:v>
                </c:pt>
                <c:pt idx="457">
                  <c:v>70.600999999999999</c:v>
                </c:pt>
                <c:pt idx="458">
                  <c:v>71.570999999999998</c:v>
                </c:pt>
                <c:pt idx="459">
                  <c:v>71.438000000000017</c:v>
                </c:pt>
                <c:pt idx="460">
                  <c:v>69.518999999999977</c:v>
                </c:pt>
                <c:pt idx="461">
                  <c:v>66.060999999999979</c:v>
                </c:pt>
                <c:pt idx="462">
                  <c:v>65.351000000000028</c:v>
                </c:pt>
                <c:pt idx="463">
                  <c:v>66.837999999999994</c:v>
                </c:pt>
                <c:pt idx="464">
                  <c:v>69.479000000000013</c:v>
                </c:pt>
                <c:pt idx="465">
                  <c:v>66.875</c:v>
                </c:pt>
                <c:pt idx="466">
                  <c:v>63.166999999999973</c:v>
                </c:pt>
                <c:pt idx="467">
                  <c:v>62.668000000000006</c:v>
                </c:pt>
                <c:pt idx="468">
                  <c:v>60.632000000000005</c:v>
                </c:pt>
                <c:pt idx="469">
                  <c:v>60.781999999999982</c:v>
                </c:pt>
                <c:pt idx="470">
                  <c:v>61.511000000000024</c:v>
                </c:pt>
                <c:pt idx="471">
                  <c:v>61.158999999999992</c:v>
                </c:pt>
                <c:pt idx="472">
                  <c:v>61.87299999999999</c:v>
                </c:pt>
                <c:pt idx="473">
                  <c:v>62.173000000000002</c:v>
                </c:pt>
                <c:pt idx="474">
                  <c:v>63.289000000000044</c:v>
                </c:pt>
                <c:pt idx="475">
                  <c:v>63.547000000000025</c:v>
                </c:pt>
                <c:pt idx="476">
                  <c:v>63.949000000000012</c:v>
                </c:pt>
                <c:pt idx="477">
                  <c:v>64.738999999999976</c:v>
                </c:pt>
                <c:pt idx="478">
                  <c:v>62.84699999999998</c:v>
                </c:pt>
                <c:pt idx="479">
                  <c:v>64.909999999999968</c:v>
                </c:pt>
                <c:pt idx="480">
                  <c:v>66.459000000000003</c:v>
                </c:pt>
                <c:pt idx="481">
                  <c:v>65.596000000000004</c:v>
                </c:pt>
                <c:pt idx="482">
                  <c:v>67.855999999999995</c:v>
                </c:pt>
                <c:pt idx="483">
                  <c:v>67.798000000000002</c:v>
                </c:pt>
                <c:pt idx="484">
                  <c:v>68.795000000000016</c:v>
                </c:pt>
                <c:pt idx="485">
                  <c:v>71.311000000000035</c:v>
                </c:pt>
                <c:pt idx="486">
                  <c:v>70.075999999999993</c:v>
                </c:pt>
                <c:pt idx="487">
                  <c:v>70.630999999999972</c:v>
                </c:pt>
                <c:pt idx="488">
                  <c:v>71.928000000000026</c:v>
                </c:pt>
                <c:pt idx="489">
                  <c:v>72.262</c:v>
                </c:pt>
                <c:pt idx="490">
                  <c:v>72.200000000000017</c:v>
                </c:pt>
                <c:pt idx="491">
                  <c:v>76.404000000000025</c:v>
                </c:pt>
                <c:pt idx="492">
                  <c:v>74.279000000000025</c:v>
                </c:pt>
                <c:pt idx="493">
                  <c:v>74.70799999999997</c:v>
                </c:pt>
                <c:pt idx="494">
                  <c:v>70.972999999999985</c:v>
                </c:pt>
                <c:pt idx="495">
                  <c:v>72.242000000000019</c:v>
                </c:pt>
                <c:pt idx="496">
                  <c:v>72.306000000000012</c:v>
                </c:pt>
                <c:pt idx="497">
                  <c:v>74.803999999999974</c:v>
                </c:pt>
                <c:pt idx="498">
                  <c:v>75.156000000000006</c:v>
                </c:pt>
                <c:pt idx="499">
                  <c:v>76.41900000000004</c:v>
                </c:pt>
                <c:pt idx="500">
                  <c:v>78.18100000000004</c:v>
                </c:pt>
                <c:pt idx="501">
                  <c:v>82.975000000000023</c:v>
                </c:pt>
                <c:pt idx="502">
                  <c:v>83.716000000000008</c:v>
                </c:pt>
                <c:pt idx="503">
                  <c:v>84.869</c:v>
                </c:pt>
                <c:pt idx="504">
                  <c:v>83.239999999999981</c:v>
                </c:pt>
                <c:pt idx="505">
                  <c:v>83.252999999999986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56-4BD9-9264-206B8606B89C}"/>
            </c:ext>
          </c:extLst>
        </c:ser>
        <c:ser>
          <c:idx val="6"/>
          <c:order val="6"/>
          <c:tx>
            <c:strRef>
              <c:f>'directH (tkr)'!$C$57</c:f>
              <c:strCache>
                <c:ptCount val="1"/>
                <c:pt idx="0">
                  <c:v>VW 3 1/2 PERP nc-30-VW 2 1/2 PERP nc-22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(tkr)'!$F$57:$SQ$57</c:f>
              <c:numCache>
                <c:formatCode>0</c:formatCode>
                <c:ptCount val="506"/>
                <c:pt idx="0">
                  <c:v>37.783000000000015</c:v>
                </c:pt>
                <c:pt idx="1">
                  <c:v>32.841000000000008</c:v>
                </c:pt>
                <c:pt idx="2">
                  <c:v>16.044999999999959</c:v>
                </c:pt>
                <c:pt idx="3">
                  <c:v>20.454999999999984</c:v>
                </c:pt>
                <c:pt idx="4">
                  <c:v>13.158000000000015</c:v>
                </c:pt>
                <c:pt idx="5">
                  <c:v>13.055000000000007</c:v>
                </c:pt>
                <c:pt idx="6">
                  <c:v>2.2520000000000095</c:v>
                </c:pt>
                <c:pt idx="7">
                  <c:v>-3.5029999999999859</c:v>
                </c:pt>
                <c:pt idx="8">
                  <c:v>-4.6510000000000105</c:v>
                </c:pt>
                <c:pt idx="9">
                  <c:v>4.2470000000000141</c:v>
                </c:pt>
                <c:pt idx="10">
                  <c:v>6.9049999999999727</c:v>
                </c:pt>
                <c:pt idx="11">
                  <c:v>2.97199999999998</c:v>
                </c:pt>
                <c:pt idx="12">
                  <c:v>13.119000000000028</c:v>
                </c:pt>
                <c:pt idx="13">
                  <c:v>17.488</c:v>
                </c:pt>
                <c:pt idx="14">
                  <c:v>42.684000000000026</c:v>
                </c:pt>
                <c:pt idx="15">
                  <c:v>61.146000000000015</c:v>
                </c:pt>
                <c:pt idx="16">
                  <c:v>48.826000000000022</c:v>
                </c:pt>
                <c:pt idx="17">
                  <c:v>52.826000000000022</c:v>
                </c:pt>
                <c:pt idx="18">
                  <c:v>39.711999999999989</c:v>
                </c:pt>
                <c:pt idx="19">
                  <c:v>59.558999999999969</c:v>
                </c:pt>
                <c:pt idx="20">
                  <c:v>79.509999999999991</c:v>
                </c:pt>
                <c:pt idx="21">
                  <c:v>129.42000000000002</c:v>
                </c:pt>
                <c:pt idx="22">
                  <c:v>113.41699999999997</c:v>
                </c:pt>
                <c:pt idx="23">
                  <c:v>77.937000000000012</c:v>
                </c:pt>
                <c:pt idx="24">
                  <c:v>64.246999999999957</c:v>
                </c:pt>
                <c:pt idx="25">
                  <c:v>37.557999999999993</c:v>
                </c:pt>
                <c:pt idx="26">
                  <c:v>32.685000000000002</c:v>
                </c:pt>
                <c:pt idx="27">
                  <c:v>39.867000000000019</c:v>
                </c:pt>
                <c:pt idx="28">
                  <c:v>57.338000000000022</c:v>
                </c:pt>
                <c:pt idx="29">
                  <c:v>60.88900000000001</c:v>
                </c:pt>
                <c:pt idx="30">
                  <c:v>40.250999999999976</c:v>
                </c:pt>
                <c:pt idx="31">
                  <c:v>11.800000000000011</c:v>
                </c:pt>
                <c:pt idx="32">
                  <c:v>19.324000000000012</c:v>
                </c:pt>
                <c:pt idx="33">
                  <c:v>25.441000000000031</c:v>
                </c:pt>
                <c:pt idx="34">
                  <c:v>19.113</c:v>
                </c:pt>
                <c:pt idx="35">
                  <c:v>4.4590000000000032</c:v>
                </c:pt>
                <c:pt idx="36">
                  <c:v>-31.420999999999992</c:v>
                </c:pt>
                <c:pt idx="37">
                  <c:v>-47.802999999999997</c:v>
                </c:pt>
                <c:pt idx="38">
                  <c:v>-46.151999999999987</c:v>
                </c:pt>
                <c:pt idx="39">
                  <c:v>-29.745999999999981</c:v>
                </c:pt>
                <c:pt idx="40">
                  <c:v>-18.98599999999999</c:v>
                </c:pt>
                <c:pt idx="41">
                  <c:v>-25.211999999999989</c:v>
                </c:pt>
                <c:pt idx="42">
                  <c:v>-37.439000000000021</c:v>
                </c:pt>
                <c:pt idx="43">
                  <c:v>-35.043000000000006</c:v>
                </c:pt>
                <c:pt idx="44">
                  <c:v>-45.074000000000012</c:v>
                </c:pt>
                <c:pt idx="45">
                  <c:v>-50.589999999999975</c:v>
                </c:pt>
                <c:pt idx="46">
                  <c:v>-75.545000000000073</c:v>
                </c:pt>
                <c:pt idx="47">
                  <c:v>-33.628999999999962</c:v>
                </c:pt>
                <c:pt idx="48">
                  <c:v>-14.944999999999993</c:v>
                </c:pt>
                <c:pt idx="49">
                  <c:v>1.5329999999999586</c:v>
                </c:pt>
                <c:pt idx="50">
                  <c:v>17.634999999999991</c:v>
                </c:pt>
                <c:pt idx="51">
                  <c:v>6.6680000000000064</c:v>
                </c:pt>
                <c:pt idx="52">
                  <c:v>-12.111999999999966</c:v>
                </c:pt>
                <c:pt idx="53">
                  <c:v>-60.46100000000007</c:v>
                </c:pt>
                <c:pt idx="54">
                  <c:v>-48.059000000000026</c:v>
                </c:pt>
                <c:pt idx="55">
                  <c:v>-23.168999999999983</c:v>
                </c:pt>
                <c:pt idx="56">
                  <c:v>7.632000000000005</c:v>
                </c:pt>
                <c:pt idx="57">
                  <c:v>25.202999999999975</c:v>
                </c:pt>
                <c:pt idx="58">
                  <c:v>67.15500000000003</c:v>
                </c:pt>
                <c:pt idx="59">
                  <c:v>94.94599999999997</c:v>
                </c:pt>
                <c:pt idx="60">
                  <c:v>16.173999999999978</c:v>
                </c:pt>
                <c:pt idx="61">
                  <c:v>-40.82000000000005</c:v>
                </c:pt>
                <c:pt idx="62">
                  <c:v>-47.892999999999915</c:v>
                </c:pt>
                <c:pt idx="63">
                  <c:v>-78.995000000000005</c:v>
                </c:pt>
                <c:pt idx="64">
                  <c:v>-81.097999999999956</c:v>
                </c:pt>
                <c:pt idx="65">
                  <c:v>-51.891000000000076</c:v>
                </c:pt>
                <c:pt idx="66">
                  <c:v>-33.403999999999996</c:v>
                </c:pt>
                <c:pt idx="67">
                  <c:v>-25.867999999999938</c:v>
                </c:pt>
                <c:pt idx="68">
                  <c:v>-22.627999999999929</c:v>
                </c:pt>
                <c:pt idx="69">
                  <c:v>17.383999999999958</c:v>
                </c:pt>
                <c:pt idx="70">
                  <c:v>10.922000000000025</c:v>
                </c:pt>
                <c:pt idx="71">
                  <c:v>27.546999999999969</c:v>
                </c:pt>
                <c:pt idx="72">
                  <c:v>-44.583999999999946</c:v>
                </c:pt>
                <c:pt idx="73">
                  <c:v>-56.612999999999943</c:v>
                </c:pt>
                <c:pt idx="74">
                  <c:v>-27.615000000000009</c:v>
                </c:pt>
                <c:pt idx="75">
                  <c:v>-113.82600000000002</c:v>
                </c:pt>
                <c:pt idx="76">
                  <c:v>-140.31600000000003</c:v>
                </c:pt>
                <c:pt idx="77">
                  <c:v>-40.576999999999998</c:v>
                </c:pt>
                <c:pt idx="78">
                  <c:v>-38.725000000000023</c:v>
                </c:pt>
                <c:pt idx="79">
                  <c:v>27.615000000000009</c:v>
                </c:pt>
                <c:pt idx="80">
                  <c:v>53.31</c:v>
                </c:pt>
                <c:pt idx="81">
                  <c:v>80.613999999999976</c:v>
                </c:pt>
                <c:pt idx="82">
                  <c:v>97.389999999999986</c:v>
                </c:pt>
                <c:pt idx="83">
                  <c:v>79.389999999999986</c:v>
                </c:pt>
                <c:pt idx="84">
                  <c:v>123.89400000000001</c:v>
                </c:pt>
                <c:pt idx="85">
                  <c:v>128.26900000000001</c:v>
                </c:pt>
                <c:pt idx="86">
                  <c:v>133.31799999999998</c:v>
                </c:pt>
                <c:pt idx="87">
                  <c:v>126.047</c:v>
                </c:pt>
                <c:pt idx="88">
                  <c:v>100.48099999999999</c:v>
                </c:pt>
                <c:pt idx="89">
                  <c:v>100.72000000000003</c:v>
                </c:pt>
                <c:pt idx="90">
                  <c:v>115.11700000000002</c:v>
                </c:pt>
                <c:pt idx="91">
                  <c:v>123.69999999999999</c:v>
                </c:pt>
                <c:pt idx="92">
                  <c:v>135.82500000000002</c:v>
                </c:pt>
                <c:pt idx="93">
                  <c:v>137.68600000000001</c:v>
                </c:pt>
                <c:pt idx="94">
                  <c:v>144.95700000000002</c:v>
                </c:pt>
                <c:pt idx="95">
                  <c:v>144.97499999999997</c:v>
                </c:pt>
                <c:pt idx="96">
                  <c:v>141.97</c:v>
                </c:pt>
                <c:pt idx="97">
                  <c:v>142.70499999999998</c:v>
                </c:pt>
                <c:pt idx="98">
                  <c:v>142.21599999999998</c:v>
                </c:pt>
                <c:pt idx="99">
                  <c:v>144.017</c:v>
                </c:pt>
                <c:pt idx="100">
                  <c:v>143.68000000000004</c:v>
                </c:pt>
                <c:pt idx="101">
                  <c:v>142.53699999999998</c:v>
                </c:pt>
                <c:pt idx="102">
                  <c:v>143.32100000000003</c:v>
                </c:pt>
                <c:pt idx="103">
                  <c:v>144.54099999999997</c:v>
                </c:pt>
                <c:pt idx="104">
                  <c:v>142.84800000000001</c:v>
                </c:pt>
                <c:pt idx="105">
                  <c:v>140.56400000000002</c:v>
                </c:pt>
                <c:pt idx="106">
                  <c:v>137.47300000000001</c:v>
                </c:pt>
                <c:pt idx="107">
                  <c:v>136.70400000000001</c:v>
                </c:pt>
                <c:pt idx="108">
                  <c:v>135.23599999999999</c:v>
                </c:pt>
                <c:pt idx="109">
                  <c:v>136.67699999999999</c:v>
                </c:pt>
                <c:pt idx="110">
                  <c:v>134.84499999999997</c:v>
                </c:pt>
                <c:pt idx="111">
                  <c:v>132.96299999999999</c:v>
                </c:pt>
                <c:pt idx="112">
                  <c:v>129.45000000000002</c:v>
                </c:pt>
                <c:pt idx="113">
                  <c:v>133.23699999999999</c:v>
                </c:pt>
                <c:pt idx="114">
                  <c:v>136.32899999999998</c:v>
                </c:pt>
                <c:pt idx="115">
                  <c:v>136.68699999999998</c:v>
                </c:pt>
                <c:pt idx="116">
                  <c:v>134.87199999999999</c:v>
                </c:pt>
                <c:pt idx="117">
                  <c:v>134.48399999999998</c:v>
                </c:pt>
                <c:pt idx="118">
                  <c:v>134.28800000000001</c:v>
                </c:pt>
                <c:pt idx="119">
                  <c:v>131.11000000000001</c:v>
                </c:pt>
                <c:pt idx="120">
                  <c:v>128.61799999999997</c:v>
                </c:pt>
                <c:pt idx="121">
                  <c:v>125.36200000000002</c:v>
                </c:pt>
                <c:pt idx="122">
                  <c:v>121.35099999999997</c:v>
                </c:pt>
                <c:pt idx="123">
                  <c:v>119.81599999999997</c:v>
                </c:pt>
                <c:pt idx="124">
                  <c:v>122.18600000000001</c:v>
                </c:pt>
                <c:pt idx="125">
                  <c:v>119.79600000000002</c:v>
                </c:pt>
                <c:pt idx="126">
                  <c:v>121.01899999999998</c:v>
                </c:pt>
                <c:pt idx="127">
                  <c:v>124.62400000000002</c:v>
                </c:pt>
                <c:pt idx="128">
                  <c:v>124.62200000000001</c:v>
                </c:pt>
                <c:pt idx="129">
                  <c:v>127.16600000000003</c:v>
                </c:pt>
                <c:pt idx="130">
                  <c:v>121.61999999999998</c:v>
                </c:pt>
                <c:pt idx="131">
                  <c:v>119.03600000000003</c:v>
                </c:pt>
                <c:pt idx="132">
                  <c:v>118.28999999999999</c:v>
                </c:pt>
                <c:pt idx="133">
                  <c:v>120.12199999999999</c:v>
                </c:pt>
                <c:pt idx="134">
                  <c:v>117.31</c:v>
                </c:pt>
                <c:pt idx="135">
                  <c:v>117.18099999999998</c:v>
                </c:pt>
                <c:pt idx="136">
                  <c:v>118.554</c:v>
                </c:pt>
                <c:pt idx="137">
                  <c:v>117.61099999999999</c:v>
                </c:pt>
                <c:pt idx="138">
                  <c:v>114.91799999999998</c:v>
                </c:pt>
                <c:pt idx="139">
                  <c:v>118.02700000000002</c:v>
                </c:pt>
                <c:pt idx="140">
                  <c:v>117.155</c:v>
                </c:pt>
                <c:pt idx="141">
                  <c:v>117.54500000000002</c:v>
                </c:pt>
                <c:pt idx="142">
                  <c:v>113.22099999999998</c:v>
                </c:pt>
                <c:pt idx="143">
                  <c:v>119.06200000000001</c:v>
                </c:pt>
                <c:pt idx="144">
                  <c:v>119.40300000000002</c:v>
                </c:pt>
                <c:pt idx="145">
                  <c:v>123.58599999999998</c:v>
                </c:pt>
                <c:pt idx="146">
                  <c:v>122.35400000000001</c:v>
                </c:pt>
                <c:pt idx="147">
                  <c:v>126.30500000000001</c:v>
                </c:pt>
                <c:pt idx="148">
                  <c:v>123.46100000000001</c:v>
                </c:pt>
                <c:pt idx="149">
                  <c:v>129.30099999999999</c:v>
                </c:pt>
                <c:pt idx="150">
                  <c:v>128.26800000000003</c:v>
                </c:pt>
                <c:pt idx="151">
                  <c:v>129.46</c:v>
                </c:pt>
                <c:pt idx="152">
                  <c:v>131.79299999999998</c:v>
                </c:pt>
                <c:pt idx="153">
                  <c:v>128.79400000000001</c:v>
                </c:pt>
                <c:pt idx="154">
                  <c:v>131.84900000000002</c:v>
                </c:pt>
                <c:pt idx="155">
                  <c:v>127.69900000000001</c:v>
                </c:pt>
                <c:pt idx="156">
                  <c:v>121.149</c:v>
                </c:pt>
                <c:pt idx="157">
                  <c:v>118.529</c:v>
                </c:pt>
                <c:pt idx="158">
                  <c:v>121.51800000000003</c:v>
                </c:pt>
                <c:pt idx="159">
                  <c:v>125.31299999999999</c:v>
                </c:pt>
                <c:pt idx="160">
                  <c:v>126.24700000000001</c:v>
                </c:pt>
                <c:pt idx="161">
                  <c:v>126.37900000000002</c:v>
                </c:pt>
                <c:pt idx="162">
                  <c:v>127.63200000000001</c:v>
                </c:pt>
                <c:pt idx="163">
                  <c:v>124.24500000000003</c:v>
                </c:pt>
                <c:pt idx="164">
                  <c:v>123.304</c:v>
                </c:pt>
                <c:pt idx="165">
                  <c:v>123.38600000000002</c:v>
                </c:pt>
                <c:pt idx="166">
                  <c:v>130.47000000000003</c:v>
                </c:pt>
                <c:pt idx="167">
                  <c:v>131.58199999999999</c:v>
                </c:pt>
                <c:pt idx="168">
                  <c:v>135.58599999999998</c:v>
                </c:pt>
                <c:pt idx="169">
                  <c:v>134.14599999999999</c:v>
                </c:pt>
                <c:pt idx="170">
                  <c:v>141.40799999999999</c:v>
                </c:pt>
                <c:pt idx="171">
                  <c:v>140.499</c:v>
                </c:pt>
                <c:pt idx="172">
                  <c:v>142.21199999999999</c:v>
                </c:pt>
                <c:pt idx="173">
                  <c:v>142.07</c:v>
                </c:pt>
                <c:pt idx="174">
                  <c:v>143.95300000000003</c:v>
                </c:pt>
                <c:pt idx="175">
                  <c:v>145.78000000000003</c:v>
                </c:pt>
                <c:pt idx="176">
                  <c:v>147.63999999999999</c:v>
                </c:pt>
                <c:pt idx="177">
                  <c:v>148.62800000000001</c:v>
                </c:pt>
                <c:pt idx="178">
                  <c:v>145.76800000000003</c:v>
                </c:pt>
                <c:pt idx="179">
                  <c:v>142.89600000000002</c:v>
                </c:pt>
                <c:pt idx="180">
                  <c:v>136.24700000000001</c:v>
                </c:pt>
                <c:pt idx="181">
                  <c:v>136.95099999999999</c:v>
                </c:pt>
                <c:pt idx="182">
                  <c:v>138.64100000000002</c:v>
                </c:pt>
                <c:pt idx="183">
                  <c:v>131.303</c:v>
                </c:pt>
                <c:pt idx="184">
                  <c:v>132.66400000000002</c:v>
                </c:pt>
                <c:pt idx="185">
                  <c:v>131.77600000000001</c:v>
                </c:pt>
                <c:pt idx="186">
                  <c:v>128.33799999999999</c:v>
                </c:pt>
                <c:pt idx="187">
                  <c:v>132.18700000000001</c:v>
                </c:pt>
                <c:pt idx="188">
                  <c:v>131.44100000000003</c:v>
                </c:pt>
                <c:pt idx="189">
                  <c:v>136.50899999999999</c:v>
                </c:pt>
                <c:pt idx="190">
                  <c:v>136.37800000000001</c:v>
                </c:pt>
                <c:pt idx="191">
                  <c:v>138.35900000000001</c:v>
                </c:pt>
                <c:pt idx="192">
                  <c:v>138.56800000000004</c:v>
                </c:pt>
                <c:pt idx="193">
                  <c:v>141.25400000000002</c:v>
                </c:pt>
                <c:pt idx="194">
                  <c:v>144.71599999999998</c:v>
                </c:pt>
                <c:pt idx="195">
                  <c:v>141.39499999999998</c:v>
                </c:pt>
                <c:pt idx="196">
                  <c:v>141.08600000000001</c:v>
                </c:pt>
                <c:pt idx="197">
                  <c:v>141.75800000000001</c:v>
                </c:pt>
                <c:pt idx="198">
                  <c:v>133.36499999999998</c:v>
                </c:pt>
                <c:pt idx="199">
                  <c:v>137.23099999999999</c:v>
                </c:pt>
                <c:pt idx="200">
                  <c:v>133.94999999999999</c:v>
                </c:pt>
                <c:pt idx="201">
                  <c:v>129.89600000000002</c:v>
                </c:pt>
                <c:pt idx="202">
                  <c:v>124.82599999999996</c:v>
                </c:pt>
                <c:pt idx="203">
                  <c:v>123.50700000000001</c:v>
                </c:pt>
                <c:pt idx="204">
                  <c:v>127.43300000000002</c:v>
                </c:pt>
                <c:pt idx="205">
                  <c:v>129.14699999999999</c:v>
                </c:pt>
                <c:pt idx="206">
                  <c:v>123.93200000000002</c:v>
                </c:pt>
                <c:pt idx="207">
                  <c:v>132.71100000000001</c:v>
                </c:pt>
                <c:pt idx="208">
                  <c:v>117.02000000000001</c:v>
                </c:pt>
                <c:pt idx="209">
                  <c:v>120.62900000000002</c:v>
                </c:pt>
                <c:pt idx="210">
                  <c:v>127.816</c:v>
                </c:pt>
                <c:pt idx="211">
                  <c:v>135.501</c:v>
                </c:pt>
                <c:pt idx="212">
                  <c:v>131.74500000000003</c:v>
                </c:pt>
                <c:pt idx="213">
                  <c:v>135.83499999999998</c:v>
                </c:pt>
                <c:pt idx="214">
                  <c:v>138.059</c:v>
                </c:pt>
                <c:pt idx="215">
                  <c:v>137.714</c:v>
                </c:pt>
                <c:pt idx="216">
                  <c:v>140.05799999999999</c:v>
                </c:pt>
                <c:pt idx="217">
                  <c:v>140.05100000000002</c:v>
                </c:pt>
                <c:pt idx="218">
                  <c:v>145.523</c:v>
                </c:pt>
                <c:pt idx="219">
                  <c:v>141.83200000000002</c:v>
                </c:pt>
                <c:pt idx="220">
                  <c:v>134.55199999999996</c:v>
                </c:pt>
                <c:pt idx="221">
                  <c:v>135.11600000000001</c:v>
                </c:pt>
                <c:pt idx="222">
                  <c:v>136.89000000000001</c:v>
                </c:pt>
                <c:pt idx="223">
                  <c:v>136.99099999999999</c:v>
                </c:pt>
                <c:pt idx="224">
                  <c:v>135.297</c:v>
                </c:pt>
                <c:pt idx="225">
                  <c:v>127.21299999999999</c:v>
                </c:pt>
                <c:pt idx="226">
                  <c:v>130.91</c:v>
                </c:pt>
                <c:pt idx="227">
                  <c:v>130.00400000000002</c:v>
                </c:pt>
                <c:pt idx="228">
                  <c:v>136.84100000000001</c:v>
                </c:pt>
                <c:pt idx="229">
                  <c:v>128.39900000000003</c:v>
                </c:pt>
                <c:pt idx="230">
                  <c:v>135.88299999999998</c:v>
                </c:pt>
                <c:pt idx="231">
                  <c:v>135.03300000000002</c:v>
                </c:pt>
                <c:pt idx="232">
                  <c:v>136.56400000000002</c:v>
                </c:pt>
                <c:pt idx="233">
                  <c:v>134.523</c:v>
                </c:pt>
                <c:pt idx="234">
                  <c:v>126.89999999999998</c:v>
                </c:pt>
                <c:pt idx="235">
                  <c:v>123.95699999999999</c:v>
                </c:pt>
                <c:pt idx="236">
                  <c:v>129.36099999999999</c:v>
                </c:pt>
                <c:pt idx="237">
                  <c:v>141.29600000000002</c:v>
                </c:pt>
                <c:pt idx="238">
                  <c:v>135.66899999999998</c:v>
                </c:pt>
                <c:pt idx="239">
                  <c:v>132.52400000000003</c:v>
                </c:pt>
                <c:pt idx="240">
                  <c:v>144.59199999999998</c:v>
                </c:pt>
                <c:pt idx="241">
                  <c:v>143.91200000000001</c:v>
                </c:pt>
                <c:pt idx="242">
                  <c:v>144.102</c:v>
                </c:pt>
                <c:pt idx="243">
                  <c:v>130.89400000000001</c:v>
                </c:pt>
                <c:pt idx="244">
                  <c:v>118.85199999999998</c:v>
                </c:pt>
                <c:pt idx="245">
                  <c:v>117.09299999999999</c:v>
                </c:pt>
                <c:pt idx="246">
                  <c:v>116.11899999999997</c:v>
                </c:pt>
                <c:pt idx="247">
                  <c:v>112.24399999999997</c:v>
                </c:pt>
                <c:pt idx="248">
                  <c:v>120.98500000000001</c:v>
                </c:pt>
                <c:pt idx="249">
                  <c:v>129.64100000000002</c:v>
                </c:pt>
                <c:pt idx="250">
                  <c:v>128.67000000000002</c:v>
                </c:pt>
                <c:pt idx="251">
                  <c:v>127.89099999999999</c:v>
                </c:pt>
                <c:pt idx="252">
                  <c:v>132.03800000000001</c:v>
                </c:pt>
                <c:pt idx="253">
                  <c:v>132.02200000000002</c:v>
                </c:pt>
                <c:pt idx="254">
                  <c:v>128.97</c:v>
                </c:pt>
                <c:pt idx="255">
                  <c:v>136.35</c:v>
                </c:pt>
                <c:pt idx="256">
                  <c:v>143.36499999999998</c:v>
                </c:pt>
                <c:pt idx="257">
                  <c:v>145.62400000000002</c:v>
                </c:pt>
                <c:pt idx="258">
                  <c:v>138.30799999999999</c:v>
                </c:pt>
                <c:pt idx="259">
                  <c:v>132.69799999999998</c:v>
                </c:pt>
                <c:pt idx="260">
                  <c:v>133.21099999999998</c:v>
                </c:pt>
                <c:pt idx="261">
                  <c:v>126.36699999999996</c:v>
                </c:pt>
                <c:pt idx="262">
                  <c:v>126.48799999999997</c:v>
                </c:pt>
                <c:pt idx="263">
                  <c:v>123.89600000000002</c:v>
                </c:pt>
                <c:pt idx="264">
                  <c:v>128.65100000000004</c:v>
                </c:pt>
                <c:pt idx="265">
                  <c:v>130.94900000000001</c:v>
                </c:pt>
                <c:pt idx="266">
                  <c:v>131.31500000000003</c:v>
                </c:pt>
                <c:pt idx="267">
                  <c:v>128.97499999999997</c:v>
                </c:pt>
                <c:pt idx="268">
                  <c:v>121.57799999999997</c:v>
                </c:pt>
                <c:pt idx="269">
                  <c:v>111.41700000000003</c:v>
                </c:pt>
                <c:pt idx="270">
                  <c:v>106.79500000000002</c:v>
                </c:pt>
                <c:pt idx="271">
                  <c:v>109.785</c:v>
                </c:pt>
                <c:pt idx="272">
                  <c:v>112.04199999999997</c:v>
                </c:pt>
                <c:pt idx="273">
                  <c:v>109.298</c:v>
                </c:pt>
                <c:pt idx="274">
                  <c:v>118.02500000000001</c:v>
                </c:pt>
                <c:pt idx="275">
                  <c:v>107.26400000000001</c:v>
                </c:pt>
                <c:pt idx="276">
                  <c:v>101.18700000000001</c:v>
                </c:pt>
                <c:pt idx="277">
                  <c:v>99.653999999999996</c:v>
                </c:pt>
                <c:pt idx="278">
                  <c:v>97.992000000000019</c:v>
                </c:pt>
                <c:pt idx="279">
                  <c:v>84.979000000000042</c:v>
                </c:pt>
                <c:pt idx="280">
                  <c:v>69.401999999999987</c:v>
                </c:pt>
                <c:pt idx="281">
                  <c:v>72.795999999999992</c:v>
                </c:pt>
                <c:pt idx="282">
                  <c:v>77.284000000000049</c:v>
                </c:pt>
                <c:pt idx="283">
                  <c:v>73.165999999999997</c:v>
                </c:pt>
                <c:pt idx="284">
                  <c:v>77.734000000000037</c:v>
                </c:pt>
                <c:pt idx="285">
                  <c:v>64.334000000000003</c:v>
                </c:pt>
                <c:pt idx="286">
                  <c:v>66.451000000000022</c:v>
                </c:pt>
                <c:pt idx="287">
                  <c:v>65.484999999999957</c:v>
                </c:pt>
                <c:pt idx="288">
                  <c:v>79.975999999999999</c:v>
                </c:pt>
                <c:pt idx="289">
                  <c:v>90.293000000000006</c:v>
                </c:pt>
                <c:pt idx="290">
                  <c:v>94.524999999999977</c:v>
                </c:pt>
                <c:pt idx="291">
                  <c:v>99.373999999999995</c:v>
                </c:pt>
                <c:pt idx="292">
                  <c:v>98.257999999999981</c:v>
                </c:pt>
                <c:pt idx="293">
                  <c:v>92.454000000000008</c:v>
                </c:pt>
                <c:pt idx="294">
                  <c:v>80.536999999999978</c:v>
                </c:pt>
                <c:pt idx="295">
                  <c:v>78.580000000000041</c:v>
                </c:pt>
                <c:pt idx="296">
                  <c:v>84.514999999999986</c:v>
                </c:pt>
                <c:pt idx="297">
                  <c:v>75.843000000000018</c:v>
                </c:pt>
                <c:pt idx="298">
                  <c:v>79.934000000000026</c:v>
                </c:pt>
                <c:pt idx="299">
                  <c:v>85.800000000000011</c:v>
                </c:pt>
                <c:pt idx="300">
                  <c:v>89.233000000000004</c:v>
                </c:pt>
                <c:pt idx="301">
                  <c:v>94.605999999999995</c:v>
                </c:pt>
                <c:pt idx="302">
                  <c:v>98.058000000000021</c:v>
                </c:pt>
                <c:pt idx="303">
                  <c:v>93.821000000000026</c:v>
                </c:pt>
                <c:pt idx="304">
                  <c:v>93.338999999999999</c:v>
                </c:pt>
                <c:pt idx="305">
                  <c:v>89.31899999999996</c:v>
                </c:pt>
                <c:pt idx="306">
                  <c:v>93.84899999999999</c:v>
                </c:pt>
                <c:pt idx="307">
                  <c:v>95.365999999999985</c:v>
                </c:pt>
                <c:pt idx="308">
                  <c:v>91.608000000000033</c:v>
                </c:pt>
                <c:pt idx="309">
                  <c:v>89.615999999999985</c:v>
                </c:pt>
                <c:pt idx="310">
                  <c:v>86.57</c:v>
                </c:pt>
                <c:pt idx="311">
                  <c:v>94.466999999999985</c:v>
                </c:pt>
                <c:pt idx="312">
                  <c:v>93.117999999999995</c:v>
                </c:pt>
                <c:pt idx="313">
                  <c:v>89.019000000000005</c:v>
                </c:pt>
                <c:pt idx="314">
                  <c:v>83.550999999999988</c:v>
                </c:pt>
                <c:pt idx="315">
                  <c:v>79.159999999999968</c:v>
                </c:pt>
                <c:pt idx="316">
                  <c:v>76.437999999999988</c:v>
                </c:pt>
                <c:pt idx="317">
                  <c:v>75.360000000000014</c:v>
                </c:pt>
                <c:pt idx="318">
                  <c:v>81.650000000000006</c:v>
                </c:pt>
                <c:pt idx="319">
                  <c:v>83.61099999999999</c:v>
                </c:pt>
                <c:pt idx="320">
                  <c:v>86.239000000000004</c:v>
                </c:pt>
                <c:pt idx="321">
                  <c:v>88.312000000000012</c:v>
                </c:pt>
                <c:pt idx="322">
                  <c:v>91.127999999999986</c:v>
                </c:pt>
                <c:pt idx="323">
                  <c:v>89.199000000000012</c:v>
                </c:pt>
                <c:pt idx="324">
                  <c:v>89.238</c:v>
                </c:pt>
                <c:pt idx="325">
                  <c:v>91.312000000000012</c:v>
                </c:pt>
                <c:pt idx="326">
                  <c:v>79.459000000000003</c:v>
                </c:pt>
                <c:pt idx="327">
                  <c:v>73.953000000000031</c:v>
                </c:pt>
                <c:pt idx="328">
                  <c:v>81.473000000000013</c:v>
                </c:pt>
                <c:pt idx="329">
                  <c:v>77.185000000000002</c:v>
                </c:pt>
                <c:pt idx="330">
                  <c:v>86.756000000000029</c:v>
                </c:pt>
                <c:pt idx="331">
                  <c:v>101.96600000000001</c:v>
                </c:pt>
                <c:pt idx="332">
                  <c:v>99.22999999999999</c:v>
                </c:pt>
                <c:pt idx="333">
                  <c:v>89.911999999999978</c:v>
                </c:pt>
                <c:pt idx="334">
                  <c:v>95.412999999999982</c:v>
                </c:pt>
                <c:pt idx="335">
                  <c:v>89.63</c:v>
                </c:pt>
                <c:pt idx="336">
                  <c:v>80.107000000000028</c:v>
                </c:pt>
                <c:pt idx="337">
                  <c:v>73.750999999999976</c:v>
                </c:pt>
                <c:pt idx="338">
                  <c:v>70.310999999999979</c:v>
                </c:pt>
                <c:pt idx="339">
                  <c:v>68.21999999999997</c:v>
                </c:pt>
                <c:pt idx="340">
                  <c:v>62.02600000000001</c:v>
                </c:pt>
                <c:pt idx="341">
                  <c:v>62.177999999999997</c:v>
                </c:pt>
                <c:pt idx="342">
                  <c:v>61.555999999999983</c:v>
                </c:pt>
                <c:pt idx="343">
                  <c:v>59.381000000000029</c:v>
                </c:pt>
                <c:pt idx="344">
                  <c:v>59.569999999999993</c:v>
                </c:pt>
                <c:pt idx="345">
                  <c:v>64.600999999999999</c:v>
                </c:pt>
                <c:pt idx="346">
                  <c:v>54.82099999999997</c:v>
                </c:pt>
                <c:pt idx="347">
                  <c:v>43.477999999999952</c:v>
                </c:pt>
                <c:pt idx="348">
                  <c:v>29.757000000000005</c:v>
                </c:pt>
                <c:pt idx="349">
                  <c:v>30.503000000000043</c:v>
                </c:pt>
                <c:pt idx="350">
                  <c:v>32.511000000000024</c:v>
                </c:pt>
                <c:pt idx="351">
                  <c:v>31.590000000000032</c:v>
                </c:pt>
                <c:pt idx="352">
                  <c:v>29.473000000000013</c:v>
                </c:pt>
                <c:pt idx="353">
                  <c:v>25.727000000000032</c:v>
                </c:pt>
                <c:pt idx="354">
                  <c:v>36.836999999999989</c:v>
                </c:pt>
                <c:pt idx="355">
                  <c:v>36.81800000000004</c:v>
                </c:pt>
                <c:pt idx="356">
                  <c:v>35.438999999999965</c:v>
                </c:pt>
                <c:pt idx="357">
                  <c:v>28.384000000000015</c:v>
                </c:pt>
                <c:pt idx="358">
                  <c:v>34.463999999999999</c:v>
                </c:pt>
                <c:pt idx="359">
                  <c:v>43.230999999999995</c:v>
                </c:pt>
                <c:pt idx="360">
                  <c:v>54.093999999999994</c:v>
                </c:pt>
                <c:pt idx="361">
                  <c:v>53.725999999999999</c:v>
                </c:pt>
                <c:pt idx="362">
                  <c:v>52.49799999999999</c:v>
                </c:pt>
                <c:pt idx="363">
                  <c:v>51.302000000000021</c:v>
                </c:pt>
                <c:pt idx="364">
                  <c:v>58.435000000000002</c:v>
                </c:pt>
                <c:pt idx="365">
                  <c:v>47.427999999999997</c:v>
                </c:pt>
                <c:pt idx="366">
                  <c:v>50.172000000000025</c:v>
                </c:pt>
                <c:pt idx="367">
                  <c:v>51.833000000000027</c:v>
                </c:pt>
                <c:pt idx="368">
                  <c:v>57.444000000000017</c:v>
                </c:pt>
                <c:pt idx="369">
                  <c:v>55.412000000000035</c:v>
                </c:pt>
                <c:pt idx="370">
                  <c:v>54.028999999999996</c:v>
                </c:pt>
                <c:pt idx="371">
                  <c:v>54.293000000000006</c:v>
                </c:pt>
                <c:pt idx="372">
                  <c:v>57.551000000000045</c:v>
                </c:pt>
                <c:pt idx="373">
                  <c:v>56.043000000000006</c:v>
                </c:pt>
                <c:pt idx="374">
                  <c:v>49.982000000000028</c:v>
                </c:pt>
                <c:pt idx="375">
                  <c:v>46.602000000000032</c:v>
                </c:pt>
                <c:pt idx="376">
                  <c:v>43.422000000000025</c:v>
                </c:pt>
                <c:pt idx="377">
                  <c:v>44.875999999999976</c:v>
                </c:pt>
                <c:pt idx="378">
                  <c:v>58.984000000000037</c:v>
                </c:pt>
                <c:pt idx="379">
                  <c:v>54.749000000000024</c:v>
                </c:pt>
                <c:pt idx="380">
                  <c:v>55.637999999999977</c:v>
                </c:pt>
                <c:pt idx="381">
                  <c:v>21.920999999999992</c:v>
                </c:pt>
                <c:pt idx="382">
                  <c:v>15.171999999999969</c:v>
                </c:pt>
                <c:pt idx="383">
                  <c:v>8.7839999999999918</c:v>
                </c:pt>
                <c:pt idx="384">
                  <c:v>10.536999999999978</c:v>
                </c:pt>
                <c:pt idx="385">
                  <c:v>19.276999999999987</c:v>
                </c:pt>
                <c:pt idx="386">
                  <c:v>21.766999999999996</c:v>
                </c:pt>
                <c:pt idx="387">
                  <c:v>25.670999999999992</c:v>
                </c:pt>
                <c:pt idx="388">
                  <c:v>23.246999999999957</c:v>
                </c:pt>
                <c:pt idx="389">
                  <c:v>23.51400000000001</c:v>
                </c:pt>
                <c:pt idx="390">
                  <c:v>20.813999999999965</c:v>
                </c:pt>
                <c:pt idx="391">
                  <c:v>28.564999999999998</c:v>
                </c:pt>
                <c:pt idx="392">
                  <c:v>26.633000000000038</c:v>
                </c:pt>
                <c:pt idx="393">
                  <c:v>27.057999999999993</c:v>
                </c:pt>
                <c:pt idx="394">
                  <c:v>27.988999999999976</c:v>
                </c:pt>
                <c:pt idx="395">
                  <c:v>28.97399999999999</c:v>
                </c:pt>
                <c:pt idx="396">
                  <c:v>26.949000000000012</c:v>
                </c:pt>
                <c:pt idx="397">
                  <c:v>15.651999999999987</c:v>
                </c:pt>
                <c:pt idx="398">
                  <c:v>1.1539999999999964</c:v>
                </c:pt>
                <c:pt idx="399">
                  <c:v>0.32800000000003138</c:v>
                </c:pt>
                <c:pt idx="400">
                  <c:v>1.9270000000000209</c:v>
                </c:pt>
                <c:pt idx="401">
                  <c:v>1.5289999999999964</c:v>
                </c:pt>
                <c:pt idx="402">
                  <c:v>5.6100000000000136</c:v>
                </c:pt>
                <c:pt idx="403">
                  <c:v>12.754000000000019</c:v>
                </c:pt>
                <c:pt idx="404">
                  <c:v>21.376000000000033</c:v>
                </c:pt>
                <c:pt idx="405">
                  <c:v>9.4780000000000086</c:v>
                </c:pt>
                <c:pt idx="406">
                  <c:v>15.391999999999996</c:v>
                </c:pt>
                <c:pt idx="407">
                  <c:v>16.273000000000025</c:v>
                </c:pt>
                <c:pt idx="408">
                  <c:v>20.579999999999984</c:v>
                </c:pt>
                <c:pt idx="409">
                  <c:v>21.854000000000042</c:v>
                </c:pt>
                <c:pt idx="410">
                  <c:v>17.314000000000021</c:v>
                </c:pt>
                <c:pt idx="411">
                  <c:v>15.168999999999983</c:v>
                </c:pt>
                <c:pt idx="412">
                  <c:v>13.567999999999984</c:v>
                </c:pt>
                <c:pt idx="413">
                  <c:v>8.1510000000000105</c:v>
                </c:pt>
                <c:pt idx="414">
                  <c:v>20.22199999999998</c:v>
                </c:pt>
                <c:pt idx="415">
                  <c:v>22.812999999999988</c:v>
                </c:pt>
                <c:pt idx="416">
                  <c:v>23.682000000000016</c:v>
                </c:pt>
                <c:pt idx="417">
                  <c:v>27.120000000000005</c:v>
                </c:pt>
                <c:pt idx="418">
                  <c:v>28.920000000000016</c:v>
                </c:pt>
                <c:pt idx="419">
                  <c:v>28.980999999999995</c:v>
                </c:pt>
                <c:pt idx="420">
                  <c:v>41.451000000000022</c:v>
                </c:pt>
                <c:pt idx="421">
                  <c:v>46.952999999999975</c:v>
                </c:pt>
                <c:pt idx="422">
                  <c:v>47.23599999999999</c:v>
                </c:pt>
                <c:pt idx="423">
                  <c:v>44.826000000000022</c:v>
                </c:pt>
                <c:pt idx="424">
                  <c:v>46.004000000000019</c:v>
                </c:pt>
                <c:pt idx="425">
                  <c:v>49.03000000000003</c:v>
                </c:pt>
                <c:pt idx="426">
                  <c:v>47.878000000000043</c:v>
                </c:pt>
                <c:pt idx="427">
                  <c:v>45.114000000000033</c:v>
                </c:pt>
                <c:pt idx="428">
                  <c:v>43.795000000000016</c:v>
                </c:pt>
                <c:pt idx="429">
                  <c:v>44.980999999999995</c:v>
                </c:pt>
                <c:pt idx="430">
                  <c:v>37.146000000000015</c:v>
                </c:pt>
                <c:pt idx="431">
                  <c:v>40.959000000000003</c:v>
                </c:pt>
                <c:pt idx="432">
                  <c:v>41.355000000000018</c:v>
                </c:pt>
                <c:pt idx="433">
                  <c:v>51.586999999999989</c:v>
                </c:pt>
                <c:pt idx="434">
                  <c:v>53.129000000000019</c:v>
                </c:pt>
                <c:pt idx="435">
                  <c:v>53.536000000000001</c:v>
                </c:pt>
                <c:pt idx="436">
                  <c:v>62.029000000000053</c:v>
                </c:pt>
                <c:pt idx="437">
                  <c:v>64.31</c:v>
                </c:pt>
                <c:pt idx="438">
                  <c:v>63.779999999999973</c:v>
                </c:pt>
                <c:pt idx="439">
                  <c:v>66.166999999999973</c:v>
                </c:pt>
                <c:pt idx="440">
                  <c:v>67.922000000000025</c:v>
                </c:pt>
                <c:pt idx="441">
                  <c:v>68.625</c:v>
                </c:pt>
                <c:pt idx="442">
                  <c:v>72.899000000000001</c:v>
                </c:pt>
                <c:pt idx="443">
                  <c:v>72.531000000000034</c:v>
                </c:pt>
                <c:pt idx="444">
                  <c:v>73.751999999999981</c:v>
                </c:pt>
                <c:pt idx="445">
                  <c:v>73.369000000000028</c:v>
                </c:pt>
                <c:pt idx="446">
                  <c:v>76.89100000000002</c:v>
                </c:pt>
                <c:pt idx="447">
                  <c:v>78.369000000000028</c:v>
                </c:pt>
                <c:pt idx="448">
                  <c:v>78.544999999999987</c:v>
                </c:pt>
                <c:pt idx="449">
                  <c:v>80.335000000000008</c:v>
                </c:pt>
                <c:pt idx="450">
                  <c:v>81.711000000000013</c:v>
                </c:pt>
                <c:pt idx="451">
                  <c:v>82.358000000000004</c:v>
                </c:pt>
                <c:pt idx="452">
                  <c:v>81.159999999999968</c:v>
                </c:pt>
                <c:pt idx="453">
                  <c:v>82.032000000000011</c:v>
                </c:pt>
                <c:pt idx="454">
                  <c:v>86.551999999999992</c:v>
                </c:pt>
                <c:pt idx="455">
                  <c:v>87.13</c:v>
                </c:pt>
                <c:pt idx="456">
                  <c:v>86.953000000000003</c:v>
                </c:pt>
                <c:pt idx="457">
                  <c:v>84.996999999999986</c:v>
                </c:pt>
                <c:pt idx="458">
                  <c:v>87.425999999999988</c:v>
                </c:pt>
                <c:pt idx="459">
                  <c:v>87.406000000000034</c:v>
                </c:pt>
                <c:pt idx="460">
                  <c:v>83.393999999999977</c:v>
                </c:pt>
                <c:pt idx="461">
                  <c:v>83.141999999999996</c:v>
                </c:pt>
                <c:pt idx="462">
                  <c:v>84.282000000000039</c:v>
                </c:pt>
                <c:pt idx="463">
                  <c:v>82.850999999999999</c:v>
                </c:pt>
                <c:pt idx="464">
                  <c:v>84.221000000000032</c:v>
                </c:pt>
                <c:pt idx="465">
                  <c:v>77.510999999999996</c:v>
                </c:pt>
                <c:pt idx="466">
                  <c:v>69.252999999999986</c:v>
                </c:pt>
                <c:pt idx="467">
                  <c:v>69.730999999999995</c:v>
                </c:pt>
                <c:pt idx="468">
                  <c:v>70.413000000000011</c:v>
                </c:pt>
                <c:pt idx="469">
                  <c:v>71.153999999999996</c:v>
                </c:pt>
                <c:pt idx="470">
                  <c:v>71.689000000000021</c:v>
                </c:pt>
                <c:pt idx="471">
                  <c:v>73.343999999999994</c:v>
                </c:pt>
                <c:pt idx="472">
                  <c:v>73.957999999999998</c:v>
                </c:pt>
                <c:pt idx="473">
                  <c:v>75.051999999999964</c:v>
                </c:pt>
                <c:pt idx="474">
                  <c:v>76.506000000000029</c:v>
                </c:pt>
                <c:pt idx="475">
                  <c:v>78.429000000000002</c:v>
                </c:pt>
                <c:pt idx="476">
                  <c:v>77.206000000000017</c:v>
                </c:pt>
                <c:pt idx="477">
                  <c:v>77.475999999999971</c:v>
                </c:pt>
                <c:pt idx="478">
                  <c:v>75.706999999999994</c:v>
                </c:pt>
                <c:pt idx="479">
                  <c:v>75.016999999999996</c:v>
                </c:pt>
                <c:pt idx="480">
                  <c:v>76.480000000000018</c:v>
                </c:pt>
                <c:pt idx="481">
                  <c:v>77.138000000000034</c:v>
                </c:pt>
                <c:pt idx="482">
                  <c:v>77.884000000000015</c:v>
                </c:pt>
                <c:pt idx="483">
                  <c:v>79.713999999999999</c:v>
                </c:pt>
                <c:pt idx="484">
                  <c:v>81.403999999999996</c:v>
                </c:pt>
                <c:pt idx="485">
                  <c:v>84.227000000000032</c:v>
                </c:pt>
                <c:pt idx="486">
                  <c:v>81.75</c:v>
                </c:pt>
                <c:pt idx="487">
                  <c:v>81.508999999999986</c:v>
                </c:pt>
                <c:pt idx="488">
                  <c:v>83.006000000000029</c:v>
                </c:pt>
                <c:pt idx="489">
                  <c:v>84.045999999999992</c:v>
                </c:pt>
                <c:pt idx="490">
                  <c:v>83.37700000000001</c:v>
                </c:pt>
                <c:pt idx="491">
                  <c:v>85.418000000000006</c:v>
                </c:pt>
                <c:pt idx="492">
                  <c:v>85.78000000000003</c:v>
                </c:pt>
                <c:pt idx="493">
                  <c:v>87.586999999999961</c:v>
                </c:pt>
                <c:pt idx="494">
                  <c:v>83.269000000000005</c:v>
                </c:pt>
                <c:pt idx="495">
                  <c:v>88.085000000000008</c:v>
                </c:pt>
                <c:pt idx="496">
                  <c:v>91.218000000000018</c:v>
                </c:pt>
                <c:pt idx="497">
                  <c:v>86.98399999999998</c:v>
                </c:pt>
                <c:pt idx="498">
                  <c:v>86.448000000000008</c:v>
                </c:pt>
                <c:pt idx="499">
                  <c:v>85.031000000000034</c:v>
                </c:pt>
                <c:pt idx="500">
                  <c:v>87.196000000000026</c:v>
                </c:pt>
                <c:pt idx="501">
                  <c:v>90.934000000000026</c:v>
                </c:pt>
                <c:pt idx="502">
                  <c:v>91.062999999999988</c:v>
                </c:pt>
                <c:pt idx="503">
                  <c:v>91.312999999999988</c:v>
                </c:pt>
                <c:pt idx="504">
                  <c:v>89.298999999999978</c:v>
                </c:pt>
                <c:pt idx="505">
                  <c:v>89.712999999999965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656-4BD9-9264-206B8606B89C}"/>
            </c:ext>
          </c:extLst>
        </c:ser>
        <c:ser>
          <c:idx val="7"/>
          <c:order val="7"/>
          <c:tx>
            <c:strRef>
              <c:f>'directH (tkr)'!$C$58</c:f>
              <c:strCache>
                <c:ptCount val="1"/>
                <c:pt idx="0">
                  <c:v>VW 3 1/2 PERP nc-30-VW 3 3/4 PERP nc-21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'directH (tkr)'!$F$58:$SQ$58</c:f>
              <c:numCache>
                <c:formatCode>0</c:formatCode>
                <c:ptCount val="506"/>
                <c:pt idx="0">
                  <c:v>182.41300000000001</c:v>
                </c:pt>
                <c:pt idx="1">
                  <c:v>183.37700000000001</c:v>
                </c:pt>
                <c:pt idx="2">
                  <c:v>171.01799999999997</c:v>
                </c:pt>
                <c:pt idx="3">
                  <c:v>170.77199999999999</c:v>
                </c:pt>
                <c:pt idx="4">
                  <c:v>147.768</c:v>
                </c:pt>
                <c:pt idx="5">
                  <c:v>140.37699999999995</c:v>
                </c:pt>
                <c:pt idx="6">
                  <c:v>123.46300000000002</c:v>
                </c:pt>
                <c:pt idx="7">
                  <c:v>119.76300000000003</c:v>
                </c:pt>
                <c:pt idx="8">
                  <c:v>116.95499999999998</c:v>
                </c:pt>
                <c:pt idx="9">
                  <c:v>110.89100000000002</c:v>
                </c:pt>
                <c:pt idx="10">
                  <c:v>118.02099999999996</c:v>
                </c:pt>
                <c:pt idx="11">
                  <c:v>106.75700000000001</c:v>
                </c:pt>
                <c:pt idx="12">
                  <c:v>125.268</c:v>
                </c:pt>
                <c:pt idx="13">
                  <c:v>132.27900000000002</c:v>
                </c:pt>
                <c:pt idx="14">
                  <c:v>140.35500000000002</c:v>
                </c:pt>
                <c:pt idx="15">
                  <c:v>145.59300000000002</c:v>
                </c:pt>
                <c:pt idx="16">
                  <c:v>137.67400000000001</c:v>
                </c:pt>
                <c:pt idx="17">
                  <c:v>136.47300000000001</c:v>
                </c:pt>
                <c:pt idx="18">
                  <c:v>121.25299999999999</c:v>
                </c:pt>
                <c:pt idx="19">
                  <c:v>132.959</c:v>
                </c:pt>
                <c:pt idx="20">
                  <c:v>17.98399999999998</c:v>
                </c:pt>
                <c:pt idx="21">
                  <c:v>109.37300000000002</c:v>
                </c:pt>
                <c:pt idx="22">
                  <c:v>96.132999999999981</c:v>
                </c:pt>
                <c:pt idx="23">
                  <c:v>26.136000000000024</c:v>
                </c:pt>
                <c:pt idx="24">
                  <c:v>-21.5</c:v>
                </c:pt>
                <c:pt idx="25">
                  <c:v>-78.393000000000029</c:v>
                </c:pt>
                <c:pt idx="26">
                  <c:v>-77.194000000000017</c:v>
                </c:pt>
                <c:pt idx="27">
                  <c:v>-72.062999999999988</c:v>
                </c:pt>
                <c:pt idx="28">
                  <c:v>-61.260999999999967</c:v>
                </c:pt>
                <c:pt idx="29">
                  <c:v>-53.015999999999963</c:v>
                </c:pt>
                <c:pt idx="30">
                  <c:v>-64.882999999999981</c:v>
                </c:pt>
                <c:pt idx="31">
                  <c:v>-122.93</c:v>
                </c:pt>
                <c:pt idx="32">
                  <c:v>-110.71300000000002</c:v>
                </c:pt>
                <c:pt idx="33">
                  <c:v>-111.31899999999996</c:v>
                </c:pt>
                <c:pt idx="34">
                  <c:v>-122.36299999999994</c:v>
                </c:pt>
                <c:pt idx="35">
                  <c:v>-150.13500000000005</c:v>
                </c:pt>
                <c:pt idx="36">
                  <c:v>-183.86099999999999</c:v>
                </c:pt>
                <c:pt idx="37">
                  <c:v>-211.27700000000004</c:v>
                </c:pt>
                <c:pt idx="38">
                  <c:v>-203.44</c:v>
                </c:pt>
                <c:pt idx="39">
                  <c:v>-186.08899999999994</c:v>
                </c:pt>
                <c:pt idx="40">
                  <c:v>-154.52399999999994</c:v>
                </c:pt>
                <c:pt idx="41">
                  <c:v>-155.19899999999996</c:v>
                </c:pt>
                <c:pt idx="42">
                  <c:v>-195.79199999999997</c:v>
                </c:pt>
                <c:pt idx="43">
                  <c:v>-165.61900000000003</c:v>
                </c:pt>
                <c:pt idx="44">
                  <c:v>-169.76</c:v>
                </c:pt>
                <c:pt idx="45">
                  <c:v>-179.375</c:v>
                </c:pt>
                <c:pt idx="46">
                  <c:v>-184.26800000000003</c:v>
                </c:pt>
                <c:pt idx="47">
                  <c:v>-111.58199999999994</c:v>
                </c:pt>
                <c:pt idx="48">
                  <c:v>-91.489000000000033</c:v>
                </c:pt>
                <c:pt idx="49">
                  <c:v>-45.402000000000044</c:v>
                </c:pt>
                <c:pt idx="50">
                  <c:v>-29.873999999999967</c:v>
                </c:pt>
                <c:pt idx="51">
                  <c:v>-62.415999999999997</c:v>
                </c:pt>
                <c:pt idx="52">
                  <c:v>-106.22399999999993</c:v>
                </c:pt>
                <c:pt idx="53">
                  <c:v>-167.55599999999998</c:v>
                </c:pt>
                <c:pt idx="54">
                  <c:v>-158.90500000000003</c:v>
                </c:pt>
                <c:pt idx="55">
                  <c:v>-117.84100000000001</c:v>
                </c:pt>
                <c:pt idx="56">
                  <c:v>-40.375</c:v>
                </c:pt>
                <c:pt idx="57">
                  <c:v>-13.67900000000003</c:v>
                </c:pt>
                <c:pt idx="58">
                  <c:v>52.375</c:v>
                </c:pt>
                <c:pt idx="59">
                  <c:v>92.988</c:v>
                </c:pt>
                <c:pt idx="60">
                  <c:v>-4.4209999999999923</c:v>
                </c:pt>
                <c:pt idx="61">
                  <c:v>-129.2650000000001</c:v>
                </c:pt>
                <c:pt idx="62">
                  <c:v>-182.36599999999999</c:v>
                </c:pt>
                <c:pt idx="63">
                  <c:v>-234.00200000000007</c:v>
                </c:pt>
                <c:pt idx="64">
                  <c:v>-237.87199999999996</c:v>
                </c:pt>
                <c:pt idx="65">
                  <c:v>-211.3660000000001</c:v>
                </c:pt>
                <c:pt idx="66">
                  <c:v>-191.22400000000005</c:v>
                </c:pt>
                <c:pt idx="67">
                  <c:v>-162.1339999999999</c:v>
                </c:pt>
                <c:pt idx="68">
                  <c:v>-176.68899999999996</c:v>
                </c:pt>
                <c:pt idx="69">
                  <c:v>-38.215000000000032</c:v>
                </c:pt>
                <c:pt idx="70">
                  <c:v>-24.317999999999984</c:v>
                </c:pt>
                <c:pt idx="71">
                  <c:v>12.003999999999962</c:v>
                </c:pt>
                <c:pt idx="72">
                  <c:v>-123.95699999999999</c:v>
                </c:pt>
                <c:pt idx="73">
                  <c:v>-94.815999999999917</c:v>
                </c:pt>
                <c:pt idx="74">
                  <c:v>-27.45799999999997</c:v>
                </c:pt>
                <c:pt idx="75">
                  <c:v>-133.67599999999993</c:v>
                </c:pt>
                <c:pt idx="76">
                  <c:v>-130.28100000000006</c:v>
                </c:pt>
                <c:pt idx="77">
                  <c:v>26.786999999999921</c:v>
                </c:pt>
                <c:pt idx="78">
                  <c:v>62.547000000000025</c:v>
                </c:pt>
                <c:pt idx="79">
                  <c:v>75.810999999999979</c:v>
                </c:pt>
                <c:pt idx="80">
                  <c:v>77.857000000000028</c:v>
                </c:pt>
                <c:pt idx="81">
                  <c:v>161.755</c:v>
                </c:pt>
                <c:pt idx="82">
                  <c:v>171.85599999999999</c:v>
                </c:pt>
                <c:pt idx="83">
                  <c:v>176.71899999999997</c:v>
                </c:pt>
                <c:pt idx="84">
                  <c:v>223.54300000000001</c:v>
                </c:pt>
                <c:pt idx="85">
                  <c:v>221.18300000000002</c:v>
                </c:pt>
                <c:pt idx="86">
                  <c:v>226.79699999999997</c:v>
                </c:pt>
                <c:pt idx="87">
                  <c:v>225.63</c:v>
                </c:pt>
                <c:pt idx="88">
                  <c:v>193.81100000000001</c:v>
                </c:pt>
                <c:pt idx="89">
                  <c:v>186.73300000000003</c:v>
                </c:pt>
                <c:pt idx="90">
                  <c:v>225.108</c:v>
                </c:pt>
                <c:pt idx="91">
                  <c:v>217.40299999999996</c:v>
                </c:pt>
                <c:pt idx="92">
                  <c:v>220.18900000000002</c:v>
                </c:pt>
                <c:pt idx="93">
                  <c:v>226.875</c:v>
                </c:pt>
                <c:pt idx="94">
                  <c:v>214.46300000000002</c:v>
                </c:pt>
                <c:pt idx="95">
                  <c:v>211.96499999999997</c:v>
                </c:pt>
                <c:pt idx="96">
                  <c:v>211.999</c:v>
                </c:pt>
                <c:pt idx="97">
                  <c:v>210.542</c:v>
                </c:pt>
                <c:pt idx="98">
                  <c:v>208.19399999999996</c:v>
                </c:pt>
                <c:pt idx="99">
                  <c:v>208.08799999999999</c:v>
                </c:pt>
                <c:pt idx="100">
                  <c:v>207.83500000000004</c:v>
                </c:pt>
                <c:pt idx="101">
                  <c:v>205.47699999999998</c:v>
                </c:pt>
                <c:pt idx="102">
                  <c:v>207.48700000000002</c:v>
                </c:pt>
                <c:pt idx="103">
                  <c:v>206.69799999999998</c:v>
                </c:pt>
                <c:pt idx="104">
                  <c:v>204.72800000000001</c:v>
                </c:pt>
                <c:pt idx="105">
                  <c:v>202.80300000000003</c:v>
                </c:pt>
                <c:pt idx="106">
                  <c:v>201.12900000000002</c:v>
                </c:pt>
                <c:pt idx="107">
                  <c:v>204.75</c:v>
                </c:pt>
                <c:pt idx="108">
                  <c:v>201.994</c:v>
                </c:pt>
                <c:pt idx="109">
                  <c:v>203.06700000000001</c:v>
                </c:pt>
                <c:pt idx="110">
                  <c:v>198.42599999999999</c:v>
                </c:pt>
                <c:pt idx="111">
                  <c:v>197.70499999999998</c:v>
                </c:pt>
                <c:pt idx="112">
                  <c:v>192.709</c:v>
                </c:pt>
                <c:pt idx="113">
                  <c:v>197.04599999999999</c:v>
                </c:pt>
                <c:pt idx="114">
                  <c:v>199.084</c:v>
                </c:pt>
                <c:pt idx="115">
                  <c:v>197.39299999999997</c:v>
                </c:pt>
                <c:pt idx="116">
                  <c:v>194.43799999999999</c:v>
                </c:pt>
                <c:pt idx="117">
                  <c:v>195.07799999999997</c:v>
                </c:pt>
                <c:pt idx="118">
                  <c:v>192.61300000000003</c:v>
                </c:pt>
                <c:pt idx="119">
                  <c:v>191.87500000000003</c:v>
                </c:pt>
                <c:pt idx="120">
                  <c:v>190.863</c:v>
                </c:pt>
                <c:pt idx="121">
                  <c:v>187.00700000000001</c:v>
                </c:pt>
                <c:pt idx="122">
                  <c:v>186.24499999999998</c:v>
                </c:pt>
                <c:pt idx="123">
                  <c:v>185.59799999999998</c:v>
                </c:pt>
                <c:pt idx="124">
                  <c:v>188.33</c:v>
                </c:pt>
                <c:pt idx="125">
                  <c:v>185.58700000000005</c:v>
                </c:pt>
                <c:pt idx="126">
                  <c:v>189.21999999999997</c:v>
                </c:pt>
                <c:pt idx="127">
                  <c:v>194.50700000000001</c:v>
                </c:pt>
                <c:pt idx="128">
                  <c:v>193.98100000000002</c:v>
                </c:pt>
                <c:pt idx="129">
                  <c:v>196.60000000000002</c:v>
                </c:pt>
                <c:pt idx="130">
                  <c:v>194.31299999999999</c:v>
                </c:pt>
                <c:pt idx="131">
                  <c:v>187.20700000000002</c:v>
                </c:pt>
                <c:pt idx="132">
                  <c:v>186.69099999999997</c:v>
                </c:pt>
                <c:pt idx="133">
                  <c:v>188.26</c:v>
                </c:pt>
                <c:pt idx="134">
                  <c:v>188.39</c:v>
                </c:pt>
                <c:pt idx="135">
                  <c:v>186.20399999999998</c:v>
                </c:pt>
                <c:pt idx="136">
                  <c:v>186.73399999999998</c:v>
                </c:pt>
                <c:pt idx="137">
                  <c:v>185.72499999999999</c:v>
                </c:pt>
                <c:pt idx="138">
                  <c:v>184.19499999999999</c:v>
                </c:pt>
                <c:pt idx="139">
                  <c:v>186.84899999999999</c:v>
                </c:pt>
                <c:pt idx="140">
                  <c:v>186.53100000000001</c:v>
                </c:pt>
                <c:pt idx="141">
                  <c:v>187.49400000000003</c:v>
                </c:pt>
                <c:pt idx="142">
                  <c:v>184.84299999999996</c:v>
                </c:pt>
                <c:pt idx="143">
                  <c:v>189.089</c:v>
                </c:pt>
                <c:pt idx="144">
                  <c:v>187.00600000000003</c:v>
                </c:pt>
                <c:pt idx="145">
                  <c:v>189.27299999999997</c:v>
                </c:pt>
                <c:pt idx="146">
                  <c:v>190.03200000000004</c:v>
                </c:pt>
                <c:pt idx="147">
                  <c:v>188.25400000000002</c:v>
                </c:pt>
                <c:pt idx="148">
                  <c:v>188.505</c:v>
                </c:pt>
                <c:pt idx="149">
                  <c:v>194.672</c:v>
                </c:pt>
                <c:pt idx="150">
                  <c:v>190.30600000000004</c:v>
                </c:pt>
                <c:pt idx="151">
                  <c:v>195.24800000000002</c:v>
                </c:pt>
                <c:pt idx="152">
                  <c:v>193.35899999999998</c:v>
                </c:pt>
                <c:pt idx="153">
                  <c:v>192.79600000000002</c:v>
                </c:pt>
                <c:pt idx="154">
                  <c:v>195.78500000000003</c:v>
                </c:pt>
                <c:pt idx="155">
                  <c:v>194.40100000000001</c:v>
                </c:pt>
                <c:pt idx="156">
                  <c:v>198.15999999999997</c:v>
                </c:pt>
                <c:pt idx="157">
                  <c:v>196.25199999999998</c:v>
                </c:pt>
                <c:pt idx="158">
                  <c:v>198.14200000000002</c:v>
                </c:pt>
                <c:pt idx="159">
                  <c:v>198.59199999999998</c:v>
                </c:pt>
                <c:pt idx="160">
                  <c:v>198.37600000000003</c:v>
                </c:pt>
                <c:pt idx="161">
                  <c:v>199.18100000000004</c:v>
                </c:pt>
                <c:pt idx="162">
                  <c:v>199.93300000000002</c:v>
                </c:pt>
                <c:pt idx="163">
                  <c:v>193.29500000000002</c:v>
                </c:pt>
                <c:pt idx="164">
                  <c:v>191.453</c:v>
                </c:pt>
                <c:pt idx="165">
                  <c:v>193.01300000000001</c:v>
                </c:pt>
                <c:pt idx="166">
                  <c:v>198.26100000000002</c:v>
                </c:pt>
                <c:pt idx="167">
                  <c:v>193.227</c:v>
                </c:pt>
                <c:pt idx="168">
                  <c:v>192.238</c:v>
                </c:pt>
                <c:pt idx="169">
                  <c:v>190.38900000000001</c:v>
                </c:pt>
                <c:pt idx="170">
                  <c:v>197.63899999999998</c:v>
                </c:pt>
                <c:pt idx="171">
                  <c:v>202.13</c:v>
                </c:pt>
                <c:pt idx="172">
                  <c:v>206.11999999999998</c:v>
                </c:pt>
                <c:pt idx="173">
                  <c:v>203.82400000000001</c:v>
                </c:pt>
                <c:pt idx="174">
                  <c:v>204.77300000000002</c:v>
                </c:pt>
                <c:pt idx="175">
                  <c:v>205.61100000000002</c:v>
                </c:pt>
                <c:pt idx="176">
                  <c:v>209.13799999999998</c:v>
                </c:pt>
                <c:pt idx="177">
                  <c:v>213.00300000000001</c:v>
                </c:pt>
                <c:pt idx="178">
                  <c:v>214.49200000000002</c:v>
                </c:pt>
                <c:pt idx="179">
                  <c:v>211.08300000000003</c:v>
                </c:pt>
                <c:pt idx="180">
                  <c:v>210.54599999999999</c:v>
                </c:pt>
                <c:pt idx="181">
                  <c:v>209.29899999999998</c:v>
                </c:pt>
                <c:pt idx="182">
                  <c:v>210.98700000000002</c:v>
                </c:pt>
                <c:pt idx="183">
                  <c:v>203.202</c:v>
                </c:pt>
                <c:pt idx="184">
                  <c:v>204.12900000000002</c:v>
                </c:pt>
                <c:pt idx="185">
                  <c:v>204.13800000000001</c:v>
                </c:pt>
                <c:pt idx="186">
                  <c:v>201.227</c:v>
                </c:pt>
                <c:pt idx="187">
                  <c:v>201.43300000000002</c:v>
                </c:pt>
                <c:pt idx="188">
                  <c:v>203.61</c:v>
                </c:pt>
                <c:pt idx="189">
                  <c:v>207.48999999999998</c:v>
                </c:pt>
                <c:pt idx="190">
                  <c:v>204.96900000000002</c:v>
                </c:pt>
                <c:pt idx="191">
                  <c:v>202.56199999999998</c:v>
                </c:pt>
                <c:pt idx="192">
                  <c:v>205.57500000000002</c:v>
                </c:pt>
                <c:pt idx="193">
                  <c:v>204.15899999999999</c:v>
                </c:pt>
                <c:pt idx="194">
                  <c:v>207.62399999999997</c:v>
                </c:pt>
                <c:pt idx="195">
                  <c:v>205.60499999999999</c:v>
                </c:pt>
                <c:pt idx="196">
                  <c:v>205.20500000000001</c:v>
                </c:pt>
                <c:pt idx="197">
                  <c:v>203.31300000000002</c:v>
                </c:pt>
                <c:pt idx="198">
                  <c:v>201.40699999999998</c:v>
                </c:pt>
                <c:pt idx="199">
                  <c:v>208.58999999999997</c:v>
                </c:pt>
                <c:pt idx="200">
                  <c:v>206.49699999999999</c:v>
                </c:pt>
                <c:pt idx="201">
                  <c:v>205.72600000000003</c:v>
                </c:pt>
                <c:pt idx="202">
                  <c:v>198.78599999999997</c:v>
                </c:pt>
                <c:pt idx="203">
                  <c:v>202.57500000000002</c:v>
                </c:pt>
                <c:pt idx="204">
                  <c:v>210.26900000000001</c:v>
                </c:pt>
                <c:pt idx="205">
                  <c:v>216.03699999999998</c:v>
                </c:pt>
                <c:pt idx="206">
                  <c:v>210.30300000000003</c:v>
                </c:pt>
                <c:pt idx="207">
                  <c:v>226.673</c:v>
                </c:pt>
                <c:pt idx="208">
                  <c:v>206.37400000000002</c:v>
                </c:pt>
                <c:pt idx="209">
                  <c:v>211.95500000000001</c:v>
                </c:pt>
                <c:pt idx="210">
                  <c:v>215.47300000000001</c:v>
                </c:pt>
                <c:pt idx="211">
                  <c:v>217.74100000000001</c:v>
                </c:pt>
                <c:pt idx="212">
                  <c:v>215.40800000000002</c:v>
                </c:pt>
                <c:pt idx="213">
                  <c:v>218.041</c:v>
                </c:pt>
                <c:pt idx="214">
                  <c:v>220.17500000000001</c:v>
                </c:pt>
                <c:pt idx="215">
                  <c:v>220.49700000000001</c:v>
                </c:pt>
                <c:pt idx="216">
                  <c:v>219.70400000000001</c:v>
                </c:pt>
                <c:pt idx="217">
                  <c:v>222.42400000000001</c:v>
                </c:pt>
                <c:pt idx="218">
                  <c:v>225.89699999999999</c:v>
                </c:pt>
                <c:pt idx="219">
                  <c:v>221.68200000000002</c:v>
                </c:pt>
                <c:pt idx="220">
                  <c:v>218.14</c:v>
                </c:pt>
                <c:pt idx="221">
                  <c:v>221.16800000000001</c:v>
                </c:pt>
                <c:pt idx="222">
                  <c:v>220.15300000000002</c:v>
                </c:pt>
                <c:pt idx="223">
                  <c:v>219.983</c:v>
                </c:pt>
                <c:pt idx="224">
                  <c:v>222.96799999999999</c:v>
                </c:pt>
                <c:pt idx="225">
                  <c:v>220.4</c:v>
                </c:pt>
                <c:pt idx="226">
                  <c:v>222.80799999999999</c:v>
                </c:pt>
                <c:pt idx="227">
                  <c:v>225.48600000000002</c:v>
                </c:pt>
                <c:pt idx="228">
                  <c:v>226.87400000000002</c:v>
                </c:pt>
                <c:pt idx="229">
                  <c:v>215.67500000000001</c:v>
                </c:pt>
                <c:pt idx="230">
                  <c:v>213.30299999999997</c:v>
                </c:pt>
                <c:pt idx="231">
                  <c:v>218.03000000000003</c:v>
                </c:pt>
                <c:pt idx="232">
                  <c:v>223.392</c:v>
                </c:pt>
                <c:pt idx="233">
                  <c:v>220.97800000000001</c:v>
                </c:pt>
                <c:pt idx="234">
                  <c:v>214.19199999999998</c:v>
                </c:pt>
                <c:pt idx="235">
                  <c:v>209.846</c:v>
                </c:pt>
                <c:pt idx="236">
                  <c:v>219.70699999999999</c:v>
                </c:pt>
                <c:pt idx="237">
                  <c:v>215.33500000000004</c:v>
                </c:pt>
                <c:pt idx="238">
                  <c:v>211.23999999999998</c:v>
                </c:pt>
                <c:pt idx="239">
                  <c:v>208.36200000000002</c:v>
                </c:pt>
                <c:pt idx="240">
                  <c:v>217.565</c:v>
                </c:pt>
                <c:pt idx="241">
                  <c:v>217.6</c:v>
                </c:pt>
                <c:pt idx="242">
                  <c:v>212.75899999999999</c:v>
                </c:pt>
                <c:pt idx="243">
                  <c:v>211.786</c:v>
                </c:pt>
                <c:pt idx="244">
                  <c:v>200.78399999999999</c:v>
                </c:pt>
                <c:pt idx="245">
                  <c:v>197.017</c:v>
                </c:pt>
                <c:pt idx="246">
                  <c:v>193.33699999999996</c:v>
                </c:pt>
                <c:pt idx="247">
                  <c:v>186.03199999999998</c:v>
                </c:pt>
                <c:pt idx="248">
                  <c:v>190.38499999999999</c:v>
                </c:pt>
                <c:pt idx="249">
                  <c:v>193.49700000000001</c:v>
                </c:pt>
                <c:pt idx="250">
                  <c:v>191.13300000000001</c:v>
                </c:pt>
                <c:pt idx="251">
                  <c:v>185.75199999999998</c:v>
                </c:pt>
                <c:pt idx="252">
                  <c:v>188.458</c:v>
                </c:pt>
                <c:pt idx="253">
                  <c:v>187.54300000000001</c:v>
                </c:pt>
                <c:pt idx="254">
                  <c:v>180.977</c:v>
                </c:pt>
                <c:pt idx="255">
                  <c:v>181.62899999999999</c:v>
                </c:pt>
                <c:pt idx="256">
                  <c:v>187.50099999999998</c:v>
                </c:pt>
                <c:pt idx="257">
                  <c:v>193.56200000000001</c:v>
                </c:pt>
                <c:pt idx="258">
                  <c:v>189.02099999999999</c:v>
                </c:pt>
                <c:pt idx="259">
                  <c:v>183.83499999999998</c:v>
                </c:pt>
                <c:pt idx="260">
                  <c:v>183.40599999999998</c:v>
                </c:pt>
                <c:pt idx="261">
                  <c:v>184.61399999999998</c:v>
                </c:pt>
                <c:pt idx="262">
                  <c:v>189.11399999999998</c:v>
                </c:pt>
                <c:pt idx="263">
                  <c:v>188.48600000000002</c:v>
                </c:pt>
                <c:pt idx="264">
                  <c:v>195.35300000000004</c:v>
                </c:pt>
                <c:pt idx="265">
                  <c:v>197.06200000000001</c:v>
                </c:pt>
                <c:pt idx="266">
                  <c:v>195.93600000000004</c:v>
                </c:pt>
                <c:pt idx="267">
                  <c:v>194.81399999999999</c:v>
                </c:pt>
                <c:pt idx="268">
                  <c:v>186.96699999999998</c:v>
                </c:pt>
                <c:pt idx="269">
                  <c:v>183.97400000000002</c:v>
                </c:pt>
                <c:pt idx="270">
                  <c:v>188.85599999999999</c:v>
                </c:pt>
                <c:pt idx="271">
                  <c:v>187.98399999999998</c:v>
                </c:pt>
                <c:pt idx="272">
                  <c:v>188.20599999999999</c:v>
                </c:pt>
                <c:pt idx="273">
                  <c:v>194.17400000000001</c:v>
                </c:pt>
                <c:pt idx="274">
                  <c:v>206.52100000000002</c:v>
                </c:pt>
                <c:pt idx="275">
                  <c:v>208.52800000000002</c:v>
                </c:pt>
                <c:pt idx="276">
                  <c:v>208.31100000000001</c:v>
                </c:pt>
                <c:pt idx="277">
                  <c:v>206.66599999999997</c:v>
                </c:pt>
                <c:pt idx="278">
                  <c:v>201.00700000000003</c:v>
                </c:pt>
                <c:pt idx="279">
                  <c:v>193.22700000000003</c:v>
                </c:pt>
                <c:pt idx="280">
                  <c:v>181.86100000000002</c:v>
                </c:pt>
                <c:pt idx="281">
                  <c:v>181.33</c:v>
                </c:pt>
                <c:pt idx="282">
                  <c:v>186.18500000000003</c:v>
                </c:pt>
                <c:pt idx="283">
                  <c:v>181.24800000000002</c:v>
                </c:pt>
                <c:pt idx="284">
                  <c:v>181.79600000000002</c:v>
                </c:pt>
                <c:pt idx="285">
                  <c:v>171.75800000000004</c:v>
                </c:pt>
                <c:pt idx="286">
                  <c:v>170.69100000000003</c:v>
                </c:pt>
                <c:pt idx="287">
                  <c:v>172.30599999999998</c:v>
                </c:pt>
                <c:pt idx="288">
                  <c:v>178.63299999999998</c:v>
                </c:pt>
                <c:pt idx="289">
                  <c:v>181.22899999999998</c:v>
                </c:pt>
                <c:pt idx="290">
                  <c:v>182.922</c:v>
                </c:pt>
                <c:pt idx="291">
                  <c:v>181.291</c:v>
                </c:pt>
                <c:pt idx="292">
                  <c:v>180.25799999999998</c:v>
                </c:pt>
                <c:pt idx="293">
                  <c:v>174.18200000000002</c:v>
                </c:pt>
                <c:pt idx="294">
                  <c:v>158.11399999999998</c:v>
                </c:pt>
                <c:pt idx="295">
                  <c:v>155.78700000000001</c:v>
                </c:pt>
                <c:pt idx="296">
                  <c:v>157.53199999999998</c:v>
                </c:pt>
                <c:pt idx="297">
                  <c:v>151.28200000000001</c:v>
                </c:pt>
                <c:pt idx="298">
                  <c:v>152.595</c:v>
                </c:pt>
                <c:pt idx="299">
                  <c:v>168.16</c:v>
                </c:pt>
                <c:pt idx="300">
                  <c:v>173.136</c:v>
                </c:pt>
                <c:pt idx="301">
                  <c:v>172.459</c:v>
                </c:pt>
                <c:pt idx="302">
                  <c:v>176.52000000000004</c:v>
                </c:pt>
                <c:pt idx="303">
                  <c:v>173.87700000000004</c:v>
                </c:pt>
                <c:pt idx="304">
                  <c:v>173.429</c:v>
                </c:pt>
                <c:pt idx="305">
                  <c:v>173.37899999999996</c:v>
                </c:pt>
                <c:pt idx="306">
                  <c:v>159.6</c:v>
                </c:pt>
                <c:pt idx="307">
                  <c:v>173.52399999999997</c:v>
                </c:pt>
                <c:pt idx="308">
                  <c:v>169.73600000000002</c:v>
                </c:pt>
                <c:pt idx="309">
                  <c:v>169.81599999999997</c:v>
                </c:pt>
                <c:pt idx="310">
                  <c:v>165.881</c:v>
                </c:pt>
                <c:pt idx="311">
                  <c:v>171.67299999999997</c:v>
                </c:pt>
                <c:pt idx="312">
                  <c:v>175.17899999999997</c:v>
                </c:pt>
                <c:pt idx="313">
                  <c:v>170.94399999999999</c:v>
                </c:pt>
                <c:pt idx="314">
                  <c:v>161.12499999999997</c:v>
                </c:pt>
                <c:pt idx="315">
                  <c:v>159.33499999999998</c:v>
                </c:pt>
                <c:pt idx="316">
                  <c:v>155.249</c:v>
                </c:pt>
                <c:pt idx="317">
                  <c:v>154.471</c:v>
                </c:pt>
                <c:pt idx="318">
                  <c:v>159.49800000000002</c:v>
                </c:pt>
                <c:pt idx="319">
                  <c:v>160.86699999999999</c:v>
                </c:pt>
                <c:pt idx="320">
                  <c:v>159.78900000000002</c:v>
                </c:pt>
                <c:pt idx="321">
                  <c:v>163.14400000000003</c:v>
                </c:pt>
                <c:pt idx="322">
                  <c:v>164.26299999999998</c:v>
                </c:pt>
                <c:pt idx="323">
                  <c:v>160.90200000000002</c:v>
                </c:pt>
                <c:pt idx="324">
                  <c:v>159.84399999999999</c:v>
                </c:pt>
                <c:pt idx="325">
                  <c:v>163.33699999999999</c:v>
                </c:pt>
                <c:pt idx="326">
                  <c:v>151.67299999999997</c:v>
                </c:pt>
                <c:pt idx="327">
                  <c:v>146.59200000000001</c:v>
                </c:pt>
                <c:pt idx="328">
                  <c:v>151.39000000000001</c:v>
                </c:pt>
                <c:pt idx="329">
                  <c:v>147.54300000000001</c:v>
                </c:pt>
                <c:pt idx="330">
                  <c:v>147.20000000000002</c:v>
                </c:pt>
                <c:pt idx="331">
                  <c:v>160.035</c:v>
                </c:pt>
                <c:pt idx="332">
                  <c:v>160.023</c:v>
                </c:pt>
                <c:pt idx="333">
                  <c:v>151.49600000000001</c:v>
                </c:pt>
                <c:pt idx="334">
                  <c:v>156.53299999999999</c:v>
                </c:pt>
                <c:pt idx="335">
                  <c:v>153.43799999999999</c:v>
                </c:pt>
                <c:pt idx="336">
                  <c:v>145.517</c:v>
                </c:pt>
                <c:pt idx="337">
                  <c:v>141.44599999999997</c:v>
                </c:pt>
                <c:pt idx="338">
                  <c:v>137.97299999999998</c:v>
                </c:pt>
                <c:pt idx="339">
                  <c:v>134.41399999999996</c:v>
                </c:pt>
                <c:pt idx="340">
                  <c:v>128.58500000000001</c:v>
                </c:pt>
                <c:pt idx="341">
                  <c:v>126.59199999999998</c:v>
                </c:pt>
                <c:pt idx="342">
                  <c:v>126.089</c:v>
                </c:pt>
                <c:pt idx="343">
                  <c:v>124.06500000000003</c:v>
                </c:pt>
                <c:pt idx="344">
                  <c:v>130.411</c:v>
                </c:pt>
                <c:pt idx="345">
                  <c:v>137.72299999999998</c:v>
                </c:pt>
                <c:pt idx="346">
                  <c:v>124.66999999999996</c:v>
                </c:pt>
                <c:pt idx="347">
                  <c:v>111.68499999999995</c:v>
                </c:pt>
                <c:pt idx="348">
                  <c:v>106.42500000000001</c:v>
                </c:pt>
                <c:pt idx="349">
                  <c:v>103.56900000000002</c:v>
                </c:pt>
                <c:pt idx="350">
                  <c:v>108.32600000000002</c:v>
                </c:pt>
                <c:pt idx="351">
                  <c:v>107.553</c:v>
                </c:pt>
                <c:pt idx="352">
                  <c:v>106.15100000000001</c:v>
                </c:pt>
                <c:pt idx="353">
                  <c:v>104.899</c:v>
                </c:pt>
                <c:pt idx="354">
                  <c:v>105.84100000000001</c:v>
                </c:pt>
                <c:pt idx="355">
                  <c:v>104.58300000000003</c:v>
                </c:pt>
                <c:pt idx="356">
                  <c:v>91.88</c:v>
                </c:pt>
                <c:pt idx="357">
                  <c:v>82.675000000000011</c:v>
                </c:pt>
                <c:pt idx="358">
                  <c:v>89.091999999999985</c:v>
                </c:pt>
                <c:pt idx="359">
                  <c:v>90.79000000000002</c:v>
                </c:pt>
                <c:pt idx="360">
                  <c:v>91.996999999999957</c:v>
                </c:pt>
                <c:pt idx="361">
                  <c:v>89.213000000000022</c:v>
                </c:pt>
                <c:pt idx="362">
                  <c:v>90.939000000000021</c:v>
                </c:pt>
                <c:pt idx="363">
                  <c:v>88.93</c:v>
                </c:pt>
                <c:pt idx="364">
                  <c:v>92.22199999999998</c:v>
                </c:pt>
                <c:pt idx="365">
                  <c:v>85.786999999999978</c:v>
                </c:pt>
                <c:pt idx="366">
                  <c:v>87.927999999999997</c:v>
                </c:pt>
                <c:pt idx="367">
                  <c:v>86.946000000000026</c:v>
                </c:pt>
                <c:pt idx="368">
                  <c:v>89.151999999999987</c:v>
                </c:pt>
                <c:pt idx="369">
                  <c:v>89.978999999999985</c:v>
                </c:pt>
                <c:pt idx="370">
                  <c:v>89.182000000000016</c:v>
                </c:pt>
                <c:pt idx="371">
                  <c:v>90.047000000000025</c:v>
                </c:pt>
                <c:pt idx="372">
                  <c:v>90.921000000000049</c:v>
                </c:pt>
                <c:pt idx="373">
                  <c:v>89.150000000000034</c:v>
                </c:pt>
                <c:pt idx="374">
                  <c:v>88.843999999999994</c:v>
                </c:pt>
                <c:pt idx="375">
                  <c:v>90.671000000000049</c:v>
                </c:pt>
                <c:pt idx="376">
                  <c:v>91.94</c:v>
                </c:pt>
                <c:pt idx="377">
                  <c:v>88.26600000000002</c:v>
                </c:pt>
                <c:pt idx="378">
                  <c:v>96.619000000000028</c:v>
                </c:pt>
                <c:pt idx="379">
                  <c:v>89.392000000000053</c:v>
                </c:pt>
                <c:pt idx="380">
                  <c:v>92.076000000000022</c:v>
                </c:pt>
                <c:pt idx="381">
                  <c:v>70.994000000000028</c:v>
                </c:pt>
                <c:pt idx="382">
                  <c:v>68.45599999999996</c:v>
                </c:pt>
                <c:pt idx="383">
                  <c:v>61.763000000000034</c:v>
                </c:pt>
                <c:pt idx="384">
                  <c:v>60.62700000000001</c:v>
                </c:pt>
                <c:pt idx="385">
                  <c:v>72.538999999999987</c:v>
                </c:pt>
                <c:pt idx="386">
                  <c:v>81.110000000000014</c:v>
                </c:pt>
                <c:pt idx="387">
                  <c:v>79.468000000000018</c:v>
                </c:pt>
                <c:pt idx="388">
                  <c:v>78.477999999999952</c:v>
                </c:pt>
                <c:pt idx="389">
                  <c:v>80.300000000000011</c:v>
                </c:pt>
                <c:pt idx="390">
                  <c:v>79.596000000000004</c:v>
                </c:pt>
                <c:pt idx="391">
                  <c:v>85.355999999999995</c:v>
                </c:pt>
                <c:pt idx="392">
                  <c:v>84.175000000000011</c:v>
                </c:pt>
                <c:pt idx="393">
                  <c:v>87.309000000000026</c:v>
                </c:pt>
                <c:pt idx="394">
                  <c:v>87.257000000000005</c:v>
                </c:pt>
                <c:pt idx="395">
                  <c:v>88.872000000000014</c:v>
                </c:pt>
                <c:pt idx="396">
                  <c:v>93.572999999999979</c:v>
                </c:pt>
                <c:pt idx="397">
                  <c:v>77.795000000000016</c:v>
                </c:pt>
                <c:pt idx="398">
                  <c:v>65.938999999999965</c:v>
                </c:pt>
                <c:pt idx="399">
                  <c:v>62.538999999999987</c:v>
                </c:pt>
                <c:pt idx="400">
                  <c:v>67.876000000000033</c:v>
                </c:pt>
                <c:pt idx="401">
                  <c:v>71.63900000000001</c:v>
                </c:pt>
                <c:pt idx="402">
                  <c:v>78.199999999999989</c:v>
                </c:pt>
                <c:pt idx="403">
                  <c:v>95.487000000000023</c:v>
                </c:pt>
                <c:pt idx="404">
                  <c:v>105.16200000000003</c:v>
                </c:pt>
                <c:pt idx="405">
                  <c:v>92.552999999999997</c:v>
                </c:pt>
                <c:pt idx="406">
                  <c:v>99.088000000000022</c:v>
                </c:pt>
                <c:pt idx="407">
                  <c:v>101.62099999999998</c:v>
                </c:pt>
                <c:pt idx="408">
                  <c:v>99.118999999999971</c:v>
                </c:pt>
                <c:pt idx="409">
                  <c:v>99.778999999999996</c:v>
                </c:pt>
                <c:pt idx="410">
                  <c:v>99.18300000000005</c:v>
                </c:pt>
                <c:pt idx="411">
                  <c:v>95.995999999999981</c:v>
                </c:pt>
                <c:pt idx="412">
                  <c:v>92.889999999999986</c:v>
                </c:pt>
                <c:pt idx="413">
                  <c:v>92.855000000000018</c:v>
                </c:pt>
                <c:pt idx="414">
                  <c:v>101.62900000000002</c:v>
                </c:pt>
                <c:pt idx="415">
                  <c:v>100.76299999999998</c:v>
                </c:pt>
                <c:pt idx="416">
                  <c:v>102.89499999999998</c:v>
                </c:pt>
                <c:pt idx="417">
                  <c:v>99.212999999999994</c:v>
                </c:pt>
                <c:pt idx="418">
                  <c:v>99.156000000000034</c:v>
                </c:pt>
                <c:pt idx="419">
                  <c:v>96.947999999999979</c:v>
                </c:pt>
                <c:pt idx="420">
                  <c:v>108.667</c:v>
                </c:pt>
                <c:pt idx="421">
                  <c:v>112.053</c:v>
                </c:pt>
                <c:pt idx="422">
                  <c:v>107.06100000000001</c:v>
                </c:pt>
                <c:pt idx="423">
                  <c:v>107.203</c:v>
                </c:pt>
                <c:pt idx="424">
                  <c:v>107.26800000000003</c:v>
                </c:pt>
                <c:pt idx="425">
                  <c:v>112.19800000000001</c:v>
                </c:pt>
                <c:pt idx="426">
                  <c:v>113.38600000000002</c:v>
                </c:pt>
                <c:pt idx="427">
                  <c:v>112.04000000000002</c:v>
                </c:pt>
                <c:pt idx="428">
                  <c:v>111.68799999999999</c:v>
                </c:pt>
                <c:pt idx="429">
                  <c:v>100.435</c:v>
                </c:pt>
                <c:pt idx="430">
                  <c:v>102.84199999999998</c:v>
                </c:pt>
                <c:pt idx="431">
                  <c:v>107.172</c:v>
                </c:pt>
                <c:pt idx="432">
                  <c:v>107.62000000000003</c:v>
                </c:pt>
                <c:pt idx="433">
                  <c:v>116.69899999999998</c:v>
                </c:pt>
                <c:pt idx="434">
                  <c:v>115.74199999999999</c:v>
                </c:pt>
                <c:pt idx="435">
                  <c:v>116.08300000000003</c:v>
                </c:pt>
                <c:pt idx="436">
                  <c:v>119.70800000000003</c:v>
                </c:pt>
                <c:pt idx="437">
                  <c:v>118.49299999999999</c:v>
                </c:pt>
                <c:pt idx="438">
                  <c:v>116.10599999999997</c:v>
                </c:pt>
                <c:pt idx="439">
                  <c:v>118.72099999999998</c:v>
                </c:pt>
                <c:pt idx="440">
                  <c:v>120.43</c:v>
                </c:pt>
                <c:pt idx="441">
                  <c:v>120.33100000000002</c:v>
                </c:pt>
                <c:pt idx="442">
                  <c:v>130.82999999999998</c:v>
                </c:pt>
                <c:pt idx="443">
                  <c:v>132.51000000000002</c:v>
                </c:pt>
                <c:pt idx="444">
                  <c:v>132.35499999999996</c:v>
                </c:pt>
                <c:pt idx="445">
                  <c:v>128.65600000000003</c:v>
                </c:pt>
                <c:pt idx="446">
                  <c:v>130.44</c:v>
                </c:pt>
                <c:pt idx="447">
                  <c:v>131.05400000000003</c:v>
                </c:pt>
                <c:pt idx="448">
                  <c:v>132.36799999999999</c:v>
                </c:pt>
                <c:pt idx="449">
                  <c:v>132.98599999999999</c:v>
                </c:pt>
                <c:pt idx="450">
                  <c:v>135.65200000000002</c:v>
                </c:pt>
                <c:pt idx="451">
                  <c:v>134.876</c:v>
                </c:pt>
                <c:pt idx="452">
                  <c:v>133.89799999999997</c:v>
                </c:pt>
                <c:pt idx="453">
                  <c:v>130.57300000000001</c:v>
                </c:pt>
                <c:pt idx="454">
                  <c:v>131.96899999999999</c:v>
                </c:pt>
                <c:pt idx="455">
                  <c:v>133.143</c:v>
                </c:pt>
                <c:pt idx="456">
                  <c:v>132.214</c:v>
                </c:pt>
                <c:pt idx="457">
                  <c:v>130.84399999999999</c:v>
                </c:pt>
                <c:pt idx="458">
                  <c:v>132.42599999999999</c:v>
                </c:pt>
                <c:pt idx="459">
                  <c:v>134.20500000000001</c:v>
                </c:pt>
                <c:pt idx="460">
                  <c:v>136.03199999999998</c:v>
                </c:pt>
                <c:pt idx="461">
                  <c:v>135.596</c:v>
                </c:pt>
                <c:pt idx="462">
                  <c:v>133.07800000000003</c:v>
                </c:pt>
                <c:pt idx="463">
                  <c:v>132.124</c:v>
                </c:pt>
                <c:pt idx="464">
                  <c:v>131.32200000000003</c:v>
                </c:pt>
                <c:pt idx="465">
                  <c:v>125.876</c:v>
                </c:pt>
                <c:pt idx="466">
                  <c:v>119.68999999999997</c:v>
                </c:pt>
                <c:pt idx="467">
                  <c:v>119.58799999999999</c:v>
                </c:pt>
                <c:pt idx="468">
                  <c:v>120.232</c:v>
                </c:pt>
                <c:pt idx="469">
                  <c:v>123.42600000000002</c:v>
                </c:pt>
                <c:pt idx="470">
                  <c:v>125.65899999999999</c:v>
                </c:pt>
                <c:pt idx="471">
                  <c:v>129.36299999999997</c:v>
                </c:pt>
                <c:pt idx="472">
                  <c:v>134.20099999999999</c:v>
                </c:pt>
                <c:pt idx="473">
                  <c:v>134.94199999999998</c:v>
                </c:pt>
                <c:pt idx="474">
                  <c:v>134.14500000000004</c:v>
                </c:pt>
                <c:pt idx="475">
                  <c:v>138.03200000000001</c:v>
                </c:pt>
                <c:pt idx="476">
                  <c:v>138.72000000000003</c:v>
                </c:pt>
                <c:pt idx="477">
                  <c:v>137.39499999999998</c:v>
                </c:pt>
                <c:pt idx="478">
                  <c:v>135.887</c:v>
                </c:pt>
                <c:pt idx="479">
                  <c:v>135.81799999999998</c:v>
                </c:pt>
                <c:pt idx="480">
                  <c:v>137.52000000000001</c:v>
                </c:pt>
                <c:pt idx="481">
                  <c:v>136.76300000000001</c:v>
                </c:pt>
                <c:pt idx="482">
                  <c:v>137.87899999999999</c:v>
                </c:pt>
                <c:pt idx="483">
                  <c:v>144.20999999999998</c:v>
                </c:pt>
                <c:pt idx="484">
                  <c:v>146.53399999999999</c:v>
                </c:pt>
                <c:pt idx="485">
                  <c:v>149.07000000000002</c:v>
                </c:pt>
                <c:pt idx="486">
                  <c:v>147.934</c:v>
                </c:pt>
                <c:pt idx="487">
                  <c:v>146.44999999999999</c:v>
                </c:pt>
                <c:pt idx="488">
                  <c:v>149.20900000000003</c:v>
                </c:pt>
                <c:pt idx="489">
                  <c:v>150.11799999999999</c:v>
                </c:pt>
                <c:pt idx="490">
                  <c:v>148.821</c:v>
                </c:pt>
                <c:pt idx="491">
                  <c:v>148.14500000000001</c:v>
                </c:pt>
                <c:pt idx="492">
                  <c:v>153.53000000000003</c:v>
                </c:pt>
                <c:pt idx="493">
                  <c:v>154.26999999999998</c:v>
                </c:pt>
                <c:pt idx="494">
                  <c:v>153.41499999999999</c:v>
                </c:pt>
                <c:pt idx="495">
                  <c:v>154.99400000000003</c:v>
                </c:pt>
                <c:pt idx="496">
                  <c:v>156.119</c:v>
                </c:pt>
                <c:pt idx="497">
                  <c:v>146.42999999999998</c:v>
                </c:pt>
                <c:pt idx="498">
                  <c:v>145.613</c:v>
                </c:pt>
                <c:pt idx="499">
                  <c:v>143.94000000000003</c:v>
                </c:pt>
                <c:pt idx="500">
                  <c:v>146.02100000000002</c:v>
                </c:pt>
                <c:pt idx="501">
                  <c:v>150.80500000000004</c:v>
                </c:pt>
                <c:pt idx="502">
                  <c:v>149.73399999999998</c:v>
                </c:pt>
                <c:pt idx="503">
                  <c:v>150.57999999999998</c:v>
                </c:pt>
                <c:pt idx="504">
                  <c:v>147.44299999999998</c:v>
                </c:pt>
                <c:pt idx="505">
                  <c:v>147.44799999999998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656-4BD9-9264-206B8606B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648704"/>
        <c:axId val="1822572288"/>
      </c:lineChart>
      <c:dateAx>
        <c:axId val="172964870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auto val="1"/>
        <c:lblOffset val="100"/>
        <c:baseTimeUnit val="days"/>
      </c:date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33716117844819959"/>
          <c:h val="0.454081420506115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998083054130899E-2"/>
          <c:y val="0.11834319526627218"/>
          <c:w val="0.90236301613006831"/>
          <c:h val="0.8032180296989504"/>
        </c:manualLayout>
      </c:layout>
      <c:scatterChart>
        <c:scatterStyle val="lineMarker"/>
        <c:varyColors val="0"/>
        <c:ser>
          <c:idx val="0"/>
          <c:order val="0"/>
          <c:tx>
            <c:strRef>
              <c:f>'directH (tkr)'!$F$31</c:f>
              <c:strCache>
                <c:ptCount val="1"/>
                <c:pt idx="0">
                  <c:v>06/07/2020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xVal>
            <c:numRef>
              <c:f>'directH (tkr)'!$E$32:$E$40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(tkr)'!$F$32:$F$40</c:f>
              <c:numCache>
                <c:formatCode>0</c:formatCode>
                <c:ptCount val="9"/>
                <c:pt idx="0">
                  <c:v>397.714</c:v>
                </c:pt>
                <c:pt idx="1">
                  <c:v>415.07799999999997</c:v>
                </c:pt>
                <c:pt idx="2">
                  <c:v>403.10899999999998</c:v>
                </c:pt>
                <c:pt idx="3">
                  <c:v>394.00900000000001</c:v>
                </c:pt>
                <c:pt idx="4">
                  <c:v>384.43599999999998</c:v>
                </c:pt>
                <c:pt idx="5">
                  <c:v>347.54599999999999</c:v>
                </c:pt>
                <c:pt idx="6">
                  <c:v>363.68200000000002</c:v>
                </c:pt>
                <c:pt idx="7">
                  <c:v>359.93099999999998</c:v>
                </c:pt>
                <c:pt idx="8">
                  <c:v>215.30099999999999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B-4052-882D-76DF59894484}"/>
            </c:ext>
          </c:extLst>
        </c:ser>
        <c:ser>
          <c:idx val="1"/>
          <c:order val="1"/>
          <c:tx>
            <c:strRef>
              <c:f>'directH (tkr)'!$S$31</c:f>
              <c:strCache>
                <c:ptCount val="1"/>
                <c:pt idx="0">
                  <c:v>17/06/2020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'directH (tkr)'!$E$32:$E$40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(tkr)'!$S$32:$S$40</c:f>
              <c:numCache>
                <c:formatCode>0</c:formatCode>
                <c:ptCount val="9"/>
                <c:pt idx="0">
                  <c:v>377.03300000000002</c:v>
                </c:pt>
                <c:pt idx="1">
                  <c:v>406.21499999999997</c:v>
                </c:pt>
                <c:pt idx="2">
                  <c:v>406.57299999999998</c:v>
                </c:pt>
                <c:pt idx="3">
                  <c:v>394.86500000000001</c:v>
                </c:pt>
                <c:pt idx="4">
                  <c:v>383.98200000000003</c:v>
                </c:pt>
                <c:pt idx="5">
                  <c:v>339.53</c:v>
                </c:pt>
                <c:pt idx="6">
                  <c:v>372.14400000000001</c:v>
                </c:pt>
                <c:pt idx="7">
                  <c:v>359.54500000000002</c:v>
                </c:pt>
                <c:pt idx="8">
                  <c:v>244.75399999999999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FB-4052-882D-76DF59894484}"/>
            </c:ext>
          </c:extLst>
        </c:ser>
        <c:ser>
          <c:idx val="2"/>
          <c:order val="2"/>
          <c:tx>
            <c:strRef>
              <c:f>'directH (tkr)'!$AI$31</c:f>
              <c:strCache>
                <c:ptCount val="1"/>
                <c:pt idx="0">
                  <c:v>26/05/2020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'directH (tkr)'!$E$32:$E$40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'directH (tkr)'!$AI$32:$AI$40</c:f>
              <c:numCache>
                <c:formatCode>0</c:formatCode>
                <c:ptCount val="9"/>
                <c:pt idx="0">
                  <c:v>383.12200000000001</c:v>
                </c:pt>
                <c:pt idx="1">
                  <c:v>427.267</c:v>
                </c:pt>
                <c:pt idx="2">
                  <c:v>423.51900000000001</c:v>
                </c:pt>
                <c:pt idx="3">
                  <c:v>395.87799999999999</c:v>
                </c:pt>
                <c:pt idx="4">
                  <c:v>391.97</c:v>
                </c:pt>
                <c:pt idx="5">
                  <c:v>348.09800000000001</c:v>
                </c:pt>
                <c:pt idx="6">
                  <c:v>350.14</c:v>
                </c:pt>
                <c:pt idx="7">
                  <c:v>322.233</c:v>
                </c:pt>
                <c:pt idx="8">
                  <c:v>436.13799999999998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FB-4052-882D-76DF59894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0"/>
        <c:axPos val="b"/>
        <c:numFmt formatCode="dd\ mmm\ 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653666513591918E-2"/>
          <c:y val="4.0574277327760068E-2"/>
          <c:w val="0.18436367573541215"/>
          <c:h val="0.2557070307040021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strRef>
          <c:f>issuerTable!$C$2</c:f>
          <c:strCache>
            <c:ptCount val="1"/>
            <c:pt idx="0">
              <c:v>vw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098248912915736"/>
          <c:y val="3.3768219005633517E-2"/>
          <c:w val="0.85801504289575747"/>
          <c:h val="0.74802469511548397"/>
        </c:manualLayout>
      </c:layout>
      <c:scatterChart>
        <c:scatterStyle val="lineMarker"/>
        <c:varyColors val="0"/>
        <c:ser>
          <c:idx val="0"/>
          <c:order val="0"/>
          <c:tx>
            <c:strRef>
              <c:f>issuerTable!$K$20</c:f>
              <c:strCache>
                <c:ptCount val="1"/>
                <c:pt idx="0">
                  <c:v>long spread</c:v>
                </c:pt>
              </c:strCache>
            </c:strRef>
          </c:tx>
          <c:spPr>
            <a:ln w="28575">
              <a:solidFill>
                <a:schemeClr val="accent5">
                  <a:lumMod val="75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5">
                  <a:shade val="65000"/>
                </a:schemeClr>
              </a:solidFill>
              <a:ln w="9525" cap="flat" cmpd="sng" algn="ctr">
                <a:solidFill>
                  <a:schemeClr val="accent5">
                    <a:lumMod val="75000"/>
                  </a:schemeClr>
                </a:solidFill>
                <a:round/>
              </a:ln>
              <a:effectLst/>
            </c:spPr>
          </c:marker>
          <c:trendline>
            <c:spPr>
              <a:ln w="25400" cap="rnd" cmpd="sng" algn="ctr">
                <a:solidFill>
                  <a:srgbClr val="FF0000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issuerTable!$G$21:$G$30</c:f>
              <c:numCache>
                <c:formatCode>m/d/yyyy</c:formatCode>
                <c:ptCount val="10"/>
                <c:pt idx="0">
                  <c:v>44640</c:v>
                </c:pt>
                <c:pt idx="1">
                  <c:v>44909</c:v>
                </c:pt>
                <c:pt idx="2">
                  <c:v>45173</c:v>
                </c:pt>
                <c:pt idx="3">
                  <c:v>45470</c:v>
                </c:pt>
                <c:pt idx="4">
                  <c:v>45825</c:v>
                </c:pt>
                <c:pt idx="5">
                  <c:v>46105</c:v>
                </c:pt>
                <c:pt idx="6">
                  <c:v>46552</c:v>
                </c:pt>
                <c:pt idx="7">
                  <c:v>46931</c:v>
                </c:pt>
                <c:pt idx="8">
                  <c:v>47286</c:v>
                </c:pt>
                <c:pt idx="9">
                  <c:v>47562</c:v>
                </c:pt>
              </c:numCache>
            </c:numRef>
          </c:xVal>
          <c:yVal>
            <c:numRef>
              <c:f>issuerTable!$K$21:$K$30</c:f>
              <c:numCache>
                <c:formatCode>0</c:formatCode>
                <c:ptCount val="10"/>
                <c:pt idx="0">
                  <c:v>365.94831557774199</c:v>
                </c:pt>
                <c:pt idx="1">
                  <c:v>367.79056706378793</c:v>
                </c:pt>
                <c:pt idx="2">
                  <c:v>351.33068867781196</c:v>
                </c:pt>
                <c:pt idx="3">
                  <c:v>387.91863929131654</c:v>
                </c:pt>
                <c:pt idx="4">
                  <c:v>400.00284852400688</c:v>
                </c:pt>
                <c:pt idx="5">
                  <c:v>395.94501625594972</c:v>
                </c:pt>
                <c:pt idx="6">
                  <c:v>406.99574099671452</c:v>
                </c:pt>
                <c:pt idx="7">
                  <c:v>416.08263736154657</c:v>
                </c:pt>
                <c:pt idx="8">
                  <c:v>421.63958191519458</c:v>
                </c:pt>
                <c:pt idx="9">
                  <c:v>400.82562320536493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3-42F4-86C9-75FAC482F223}"/>
            </c:ext>
          </c:extLst>
        </c:ser>
        <c:ser>
          <c:idx val="1"/>
          <c:order val="1"/>
          <c:tx>
            <c:strRef>
              <c:f>issuerTable!$P$20</c:f>
              <c:strCache>
                <c:ptCount val="1"/>
                <c:pt idx="0">
                  <c:v>long spread (14d)</c:v>
                </c:pt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issuerTable!$G$21:$G$30</c:f>
              <c:numCache>
                <c:formatCode>m/d/yyyy</c:formatCode>
                <c:ptCount val="10"/>
                <c:pt idx="0">
                  <c:v>44640</c:v>
                </c:pt>
                <c:pt idx="1">
                  <c:v>44909</c:v>
                </c:pt>
                <c:pt idx="2">
                  <c:v>45173</c:v>
                </c:pt>
                <c:pt idx="3">
                  <c:v>45470</c:v>
                </c:pt>
                <c:pt idx="4">
                  <c:v>45825</c:v>
                </c:pt>
                <c:pt idx="5">
                  <c:v>46105</c:v>
                </c:pt>
                <c:pt idx="6">
                  <c:v>46552</c:v>
                </c:pt>
                <c:pt idx="7">
                  <c:v>46931</c:v>
                </c:pt>
                <c:pt idx="8">
                  <c:v>47286</c:v>
                </c:pt>
                <c:pt idx="9">
                  <c:v>47562</c:v>
                </c:pt>
              </c:numCache>
            </c:numRef>
          </c:xVal>
          <c:yVal>
            <c:numRef>
              <c:f>issuerTable!$P$21:$P$30</c:f>
              <c:numCache>
                <c:formatCode>0</c:formatCode>
                <c:ptCount val="10"/>
                <c:pt idx="0">
                  <c:v>397.01</c:v>
                </c:pt>
                <c:pt idx="1">
                  <c:v>393.38</c:v>
                </c:pt>
                <c:pt idx="2">
                  <c:v>357.69900000000001</c:v>
                </c:pt>
                <c:pt idx="3">
                  <c:v>397.08100000000002</c:v>
                </c:pt>
                <c:pt idx="4">
                  <c:v>414.59399999999999</c:v>
                </c:pt>
                <c:pt idx="5">
                  <c:v>410.18299999999999</c:v>
                </c:pt>
                <c:pt idx="6">
                  <c:v>423.32299999999998</c:v>
                </c:pt>
                <c:pt idx="7">
                  <c:v>429.09399999999999</c:v>
                </c:pt>
                <c:pt idx="8">
                  <c:v>437.57400000000001</c:v>
                </c:pt>
                <c:pt idx="9">
                  <c:v>399.262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13-42F4-86C9-75FAC482F223}"/>
            </c:ext>
          </c:extLst>
        </c:ser>
        <c:ser>
          <c:idx val="2"/>
          <c:order val="2"/>
          <c:tx>
            <c:strRef>
              <c:f>issuerTable!$U$20</c:f>
              <c:strCache>
                <c:ptCount val="1"/>
                <c:pt idx="0">
                  <c:v>long spread (30d)</c:v>
                </c:pt>
              </c:strCache>
            </c:strRef>
          </c:tx>
          <c:spPr>
            <a:ln w="28575">
              <a:noFill/>
            </a:ln>
            <a:effectLst/>
          </c:spPr>
          <c:marker>
            <c:symbol val="circle"/>
            <c:size val="4"/>
            <c:spPr>
              <a:solidFill>
                <a:schemeClr val="accent5">
                  <a:tint val="65000"/>
                </a:schemeClr>
              </a:solidFill>
              <a:ln w="9525" cap="flat" cmpd="sng" algn="ctr">
                <a:solidFill>
                  <a:schemeClr val="accent5">
                    <a:tint val="65000"/>
                  </a:schemeClr>
                </a:solidFill>
                <a:round/>
              </a:ln>
              <a:effectLst/>
            </c:spPr>
          </c:marker>
          <c:xVal>
            <c:numRef>
              <c:f>issuerTable!$G$21:$G$30</c:f>
              <c:numCache>
                <c:formatCode>m/d/yyyy</c:formatCode>
                <c:ptCount val="10"/>
                <c:pt idx="0">
                  <c:v>44640</c:v>
                </c:pt>
                <c:pt idx="1">
                  <c:v>44909</c:v>
                </c:pt>
                <c:pt idx="2">
                  <c:v>45173</c:v>
                </c:pt>
                <c:pt idx="3">
                  <c:v>45470</c:v>
                </c:pt>
                <c:pt idx="4">
                  <c:v>45825</c:v>
                </c:pt>
                <c:pt idx="5">
                  <c:v>46105</c:v>
                </c:pt>
                <c:pt idx="6">
                  <c:v>46552</c:v>
                </c:pt>
                <c:pt idx="7">
                  <c:v>46931</c:v>
                </c:pt>
                <c:pt idx="8">
                  <c:v>47286</c:v>
                </c:pt>
                <c:pt idx="9">
                  <c:v>47562</c:v>
                </c:pt>
              </c:numCache>
            </c:numRef>
          </c:xVal>
          <c:yVal>
            <c:numRef>
              <c:f>issuerTable!$U$21:$U$30</c:f>
              <c:numCache>
                <c:formatCode>0</c:formatCode>
                <c:ptCount val="10"/>
                <c:pt idx="0">
                  <c:v>306.55900000000003</c:v>
                </c:pt>
                <c:pt idx="1">
                  <c:v>324.52499999999998</c:v>
                </c:pt>
                <c:pt idx="2">
                  <c:v>335.85500000000002</c:v>
                </c:pt>
                <c:pt idx="3">
                  <c:v>375.92099999999999</c:v>
                </c:pt>
                <c:pt idx="4">
                  <c:v>0</c:v>
                </c:pt>
                <c:pt idx="5">
                  <c:v>375.274</c:v>
                </c:pt>
                <c:pt idx="6">
                  <c:v>401.87200000000001</c:v>
                </c:pt>
                <c:pt idx="7">
                  <c:v>408.83100000000002</c:v>
                </c:pt>
                <c:pt idx="8">
                  <c:v>0</c:v>
                </c:pt>
                <c:pt idx="9">
                  <c:v>370.80599999999998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13-42F4-86C9-75FAC482F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871072"/>
        <c:axId val="54326432"/>
      </c:scatterChart>
      <c:valAx>
        <c:axId val="197987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6432"/>
        <c:crosses val="autoZero"/>
        <c:crossBetween val="midCat"/>
      </c:valAx>
      <c:valAx>
        <c:axId val="54326432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issuerTable!$I$21</c:f>
              <c:strCache>
                <c:ptCount val="1"/>
                <c:pt idx="0">
                  <c:v>yas_ispread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87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issuerTable!$T$4:$T$14</c:f>
              <c:numCache>
                <c:formatCode>0.0</c:formatCode>
                <c:ptCount val="11"/>
                <c:pt idx="0">
                  <c:v>0.70958904109589038</c:v>
                </c:pt>
                <c:pt idx="1">
                  <c:v>1.6986301369863013</c:v>
                </c:pt>
                <c:pt idx="2">
                  <c:v>2.4356164383561643</c:v>
                </c:pt>
                <c:pt idx="3">
                  <c:v>3.1589041095890411</c:v>
                </c:pt>
                <c:pt idx="4">
                  <c:v>3.9726027397260273</c:v>
                </c:pt>
                <c:pt idx="5">
                  <c:v>4.9452054794520546</c:v>
                </c:pt>
                <c:pt idx="6">
                  <c:v>5.7123287671232879</c:v>
                </c:pt>
                <c:pt idx="7">
                  <c:v>6.9369863013698634</c:v>
                </c:pt>
                <c:pt idx="8">
                  <c:v>7.9753424657534246</c:v>
                </c:pt>
                <c:pt idx="9">
                  <c:v>8.9479452054794528</c:v>
                </c:pt>
                <c:pt idx="10">
                  <c:v>9.7041095890410958</c:v>
                </c:pt>
              </c:numCache>
            </c:numRef>
          </c:cat>
          <c:val>
            <c:numRef>
              <c:f>issuerTable!$U$4:$U$14</c:f>
              <c:numCache>
                <c:formatCode>0</c:formatCode>
                <c:ptCount val="11"/>
                <c:pt idx="0">
                  <c:v>285.06100000000004</c:v>
                </c:pt>
                <c:pt idx="1">
                  <c:v>340.01775862068962</c:v>
                </c:pt>
                <c:pt idx="2">
                  <c:v>349.49558620689658</c:v>
                </c:pt>
                <c:pt idx="3">
                  <c:v>334.74141379310345</c:v>
                </c:pt>
                <c:pt idx="4">
                  <c:v>375.63679310344821</c:v>
                </c:pt>
                <c:pt idx="5">
                  <c:v>401.33316666666667</c:v>
                </c:pt>
                <c:pt idx="6">
                  <c:v>385.44668965517241</c:v>
                </c:pt>
                <c:pt idx="7">
                  <c:v>402.61751724137929</c:v>
                </c:pt>
                <c:pt idx="8">
                  <c:v>408.92396551724141</c:v>
                </c:pt>
                <c:pt idx="9">
                  <c:v>425.75627777777777</c:v>
                </c:pt>
                <c:pt idx="10">
                  <c:v>378.25562068965519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D1-4094-9DC0-89AFCBDFC9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issuerTable!$T$4:$T$14</c:f>
              <c:numCache>
                <c:formatCode>0.0</c:formatCode>
                <c:ptCount val="11"/>
                <c:pt idx="0">
                  <c:v>0.70958904109589038</c:v>
                </c:pt>
                <c:pt idx="1">
                  <c:v>1.6986301369863013</c:v>
                </c:pt>
                <c:pt idx="2">
                  <c:v>2.4356164383561643</c:v>
                </c:pt>
                <c:pt idx="3">
                  <c:v>3.1589041095890411</c:v>
                </c:pt>
                <c:pt idx="4">
                  <c:v>3.9726027397260273</c:v>
                </c:pt>
                <c:pt idx="5">
                  <c:v>4.9452054794520546</c:v>
                </c:pt>
                <c:pt idx="6">
                  <c:v>5.7123287671232879</c:v>
                </c:pt>
                <c:pt idx="7">
                  <c:v>6.9369863013698634</c:v>
                </c:pt>
                <c:pt idx="8">
                  <c:v>7.9753424657534246</c:v>
                </c:pt>
                <c:pt idx="9">
                  <c:v>8.9479452054794528</c:v>
                </c:pt>
                <c:pt idx="10">
                  <c:v>9.7041095890410958</c:v>
                </c:pt>
              </c:numCache>
            </c:numRef>
          </c:cat>
          <c:val>
            <c:numRef>
              <c:f>issuerTable!$V$4:$V$14</c:f>
              <c:numCache>
                <c:formatCode>0</c:formatCode>
                <c:ptCount val="11"/>
                <c:pt idx="0">
                  <c:v>471.428</c:v>
                </c:pt>
                <c:pt idx="1">
                  <c:v>399.197</c:v>
                </c:pt>
                <c:pt idx="2">
                  <c:v>393.38</c:v>
                </c:pt>
                <c:pt idx="3">
                  <c:v>367.91899999999998</c:v>
                </c:pt>
                <c:pt idx="4">
                  <c:v>412.89100000000002</c:v>
                </c:pt>
                <c:pt idx="5">
                  <c:v>419.97300000000001</c:v>
                </c:pt>
                <c:pt idx="6">
                  <c:v>410.97</c:v>
                </c:pt>
                <c:pt idx="7">
                  <c:v>433.899</c:v>
                </c:pt>
                <c:pt idx="8">
                  <c:v>437.863</c:v>
                </c:pt>
                <c:pt idx="9">
                  <c:v>442.27</c:v>
                </c:pt>
                <c:pt idx="10">
                  <c:v>399.262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D1-4094-9DC0-89AFCBDFC9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issuerTable!$T$4:$T$14</c:f>
              <c:numCache>
                <c:formatCode>0.0</c:formatCode>
                <c:ptCount val="11"/>
                <c:pt idx="0">
                  <c:v>0.70958904109589038</c:v>
                </c:pt>
                <c:pt idx="1">
                  <c:v>1.6986301369863013</c:v>
                </c:pt>
                <c:pt idx="2">
                  <c:v>2.4356164383561643</c:v>
                </c:pt>
                <c:pt idx="3">
                  <c:v>3.1589041095890411</c:v>
                </c:pt>
                <c:pt idx="4">
                  <c:v>3.9726027397260273</c:v>
                </c:pt>
                <c:pt idx="5">
                  <c:v>4.9452054794520546</c:v>
                </c:pt>
                <c:pt idx="6">
                  <c:v>5.7123287671232879</c:v>
                </c:pt>
                <c:pt idx="7">
                  <c:v>6.9369863013698634</c:v>
                </c:pt>
                <c:pt idx="8">
                  <c:v>7.9753424657534246</c:v>
                </c:pt>
                <c:pt idx="9">
                  <c:v>8.9479452054794528</c:v>
                </c:pt>
                <c:pt idx="10">
                  <c:v>9.7041095890410958</c:v>
                </c:pt>
              </c:numCache>
            </c:numRef>
          </c:cat>
          <c:val>
            <c:numRef>
              <c:f>issuerTable!$W$4:$W$14</c:f>
              <c:numCache>
                <c:formatCode>0</c:formatCode>
                <c:ptCount val="11"/>
                <c:pt idx="0">
                  <c:v>210.542</c:v>
                </c:pt>
                <c:pt idx="1">
                  <c:v>190.495</c:v>
                </c:pt>
                <c:pt idx="2">
                  <c:v>223.173</c:v>
                </c:pt>
                <c:pt idx="3">
                  <c:v>246.36500000000001</c:v>
                </c:pt>
                <c:pt idx="4">
                  <c:v>282.30399999999997</c:v>
                </c:pt>
                <c:pt idx="5">
                  <c:v>373.50099999999998</c:v>
                </c:pt>
                <c:pt idx="6">
                  <c:v>306.81900000000002</c:v>
                </c:pt>
                <c:pt idx="7">
                  <c:v>332.053</c:v>
                </c:pt>
                <c:pt idx="8">
                  <c:v>348.66</c:v>
                </c:pt>
                <c:pt idx="9">
                  <c:v>405.67700000000002</c:v>
                </c:pt>
                <c:pt idx="10">
                  <c:v>319.91500000000002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D1-4094-9DC0-89AFCBDFC96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none"/>
          </c:marker>
          <c:cat>
            <c:numRef>
              <c:f>issuerTable!$T$4:$T$14</c:f>
              <c:numCache>
                <c:formatCode>0.0</c:formatCode>
                <c:ptCount val="11"/>
                <c:pt idx="0">
                  <c:v>0.70958904109589038</c:v>
                </c:pt>
                <c:pt idx="1">
                  <c:v>1.6986301369863013</c:v>
                </c:pt>
                <c:pt idx="2">
                  <c:v>2.4356164383561643</c:v>
                </c:pt>
                <c:pt idx="3">
                  <c:v>3.1589041095890411</c:v>
                </c:pt>
                <c:pt idx="4">
                  <c:v>3.9726027397260273</c:v>
                </c:pt>
                <c:pt idx="5">
                  <c:v>4.9452054794520546</c:v>
                </c:pt>
                <c:pt idx="6">
                  <c:v>5.7123287671232879</c:v>
                </c:pt>
                <c:pt idx="7">
                  <c:v>6.9369863013698634</c:v>
                </c:pt>
                <c:pt idx="8">
                  <c:v>7.9753424657534246</c:v>
                </c:pt>
                <c:pt idx="9">
                  <c:v>8.9479452054794528</c:v>
                </c:pt>
                <c:pt idx="10">
                  <c:v>9.7041095890410958</c:v>
                </c:pt>
              </c:numCache>
            </c:numRef>
          </c:cat>
          <c:val>
            <c:numRef>
              <c:f>issuerTable!$X$4:$X$14</c:f>
              <c:numCache>
                <c:formatCode>0</c:formatCode>
                <c:ptCount val="11"/>
                <c:pt idx="0">
                  <c:v>233.79057740181298</c:v>
                </c:pt>
                <c:pt idx="1">
                  <c:v>365.94831557774199</c:v>
                </c:pt>
                <c:pt idx="2">
                  <c:v>367.79056706378793</c:v>
                </c:pt>
                <c:pt idx="3">
                  <c:v>351.33068867781196</c:v>
                </c:pt>
                <c:pt idx="4">
                  <c:v>387.91863929131654</c:v>
                </c:pt>
                <c:pt idx="5">
                  <c:v>400.00284852400688</c:v>
                </c:pt>
                <c:pt idx="6">
                  <c:v>395.94501625594972</c:v>
                </c:pt>
                <c:pt idx="7">
                  <c:v>406.99574099671452</c:v>
                </c:pt>
                <c:pt idx="8">
                  <c:v>416.08263736154657</c:v>
                </c:pt>
                <c:pt idx="9">
                  <c:v>421.63958191519458</c:v>
                </c:pt>
                <c:pt idx="10">
                  <c:v>400.82562320536493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D1-4094-9DC0-89AFCBDFC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1457811999"/>
        <c:axId val="573281695"/>
      </c:stockChart>
      <c:catAx>
        <c:axId val="1457811999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81695"/>
        <c:crosses val="autoZero"/>
        <c:auto val="1"/>
        <c:lblAlgn val="ctr"/>
        <c:lblOffset val="100"/>
        <c:noMultiLvlLbl val="0"/>
      </c:catAx>
      <c:valAx>
        <c:axId val="57328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81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8998083054130899E-2"/>
          <c:y val="0.11834319526627218"/>
          <c:w val="0.90236301613006831"/>
          <c:h val="0.8032180296989504"/>
        </c:manualLayout>
      </c:layout>
      <c:scatterChart>
        <c:scatterStyle val="lineMarker"/>
        <c:varyColors val="0"/>
        <c:ser>
          <c:idx val="0"/>
          <c:order val="0"/>
          <c:tx>
            <c:strRef>
              <c:f>vw!$F$31</c:f>
              <c:strCache>
                <c:ptCount val="1"/>
                <c:pt idx="0">
                  <c:v>06/07/2020</c:v>
                </c:pt>
              </c:strCache>
            </c:strRef>
          </c:tx>
          <c:spPr>
            <a:ln w="2540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vw!$F$32:$F$40</c:f>
              <c:numCache>
                <c:formatCode>0</c:formatCode>
                <c:ptCount val="9"/>
                <c:pt idx="0">
                  <c:v>397.714</c:v>
                </c:pt>
                <c:pt idx="1">
                  <c:v>415.07799999999997</c:v>
                </c:pt>
                <c:pt idx="2">
                  <c:v>403.10899999999998</c:v>
                </c:pt>
                <c:pt idx="3">
                  <c:v>394.00900000000001</c:v>
                </c:pt>
                <c:pt idx="4">
                  <c:v>384.43599999999998</c:v>
                </c:pt>
                <c:pt idx="5">
                  <c:v>347.54599999999999</c:v>
                </c:pt>
                <c:pt idx="6">
                  <c:v>363.68200000000002</c:v>
                </c:pt>
                <c:pt idx="7">
                  <c:v>359.93099999999998</c:v>
                </c:pt>
                <c:pt idx="8">
                  <c:v>215.30099999999999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2-4CA9-8D31-CBD371B10950}"/>
            </c:ext>
          </c:extLst>
        </c:ser>
        <c:ser>
          <c:idx val="1"/>
          <c:order val="1"/>
          <c:tx>
            <c:strRef>
              <c:f>vw!$S$31</c:f>
              <c:strCache>
                <c:ptCount val="1"/>
                <c:pt idx="0">
                  <c:v>04/06/2020</c:v>
                </c:pt>
              </c:strCache>
            </c:strRef>
          </c:tx>
          <c:spPr>
            <a:ln w="254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vw!$S$32:$S$40</c:f>
              <c:numCache>
                <c:formatCode>0</c:formatCode>
                <c:ptCount val="9"/>
                <c:pt idx="0">
                  <c:v>377.46600000000001</c:v>
                </c:pt>
                <c:pt idx="1">
                  <c:v>387.685</c:v>
                </c:pt>
                <c:pt idx="2">
                  <c:v>383.82299999999998</c:v>
                </c:pt>
                <c:pt idx="3">
                  <c:v>383.5</c:v>
                </c:pt>
                <c:pt idx="4">
                  <c:v>368.339</c:v>
                </c:pt>
                <c:pt idx="5">
                  <c:v>307.74900000000002</c:v>
                </c:pt>
                <c:pt idx="6">
                  <c:v>319.601</c:v>
                </c:pt>
                <c:pt idx="7">
                  <c:v>301.75200000000001</c:v>
                </c:pt>
                <c:pt idx="8">
                  <c:v>217.30500000000001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2-4CA9-8D31-CBD371B10950}"/>
            </c:ext>
          </c:extLst>
        </c:ser>
        <c:ser>
          <c:idx val="2"/>
          <c:order val="2"/>
          <c:tx>
            <c:strRef>
              <c:f>vw!$AI$31</c:f>
              <c:strCache>
                <c:ptCount val="1"/>
                <c:pt idx="0">
                  <c:v>12/05/2020</c:v>
                </c:pt>
              </c:strCache>
            </c:strRef>
          </c:tx>
          <c:spPr>
            <a:ln w="25400" cap="rnd">
              <a:solidFill>
                <a:schemeClr val="accent1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20000"/>
                  <a:lumOff val="80000"/>
                </a:schemeClr>
              </a:solidFill>
              <a:ln w="9525">
                <a:solidFill>
                  <a:schemeClr val="accent1">
                    <a:lumMod val="20000"/>
                    <a:lumOff val="80000"/>
                  </a:schemeClr>
                </a:solidFill>
              </a:ln>
              <a:effectLst/>
            </c:spPr>
          </c:marker>
          <c:xVal>
            <c:numRef>
              <c:f>vw!$E$32:$E$40</c:f>
              <c:numCache>
                <c:formatCode>dd\ mmm\ yy</c:formatCode>
                <c:ptCount val="9"/>
                <c:pt idx="0">
                  <c:v>47562</c:v>
                </c:pt>
                <c:pt idx="1">
                  <c:v>46931</c:v>
                </c:pt>
                <c:pt idx="2">
                  <c:v>46552</c:v>
                </c:pt>
                <c:pt idx="3">
                  <c:v>46105</c:v>
                </c:pt>
                <c:pt idx="4">
                  <c:v>45470</c:v>
                </c:pt>
                <c:pt idx="5">
                  <c:v>45173</c:v>
                </c:pt>
                <c:pt idx="6">
                  <c:v>44909</c:v>
                </c:pt>
                <c:pt idx="7">
                  <c:v>44640</c:v>
                </c:pt>
                <c:pt idx="8">
                  <c:v>44279</c:v>
                </c:pt>
              </c:numCache>
            </c:numRef>
          </c:xVal>
          <c:yVal>
            <c:numRef>
              <c:f>vw!$AI$32:$AI$40</c:f>
              <c:numCache>
                <c:formatCode>0</c:formatCode>
                <c:ptCount val="9"/>
                <c:pt idx="0">
                  <c:v>402.81</c:v>
                </c:pt>
                <c:pt idx="1">
                  <c:v>450.30500000000001</c:v>
                </c:pt>
                <c:pt idx="2">
                  <c:v>452.33100000000002</c:v>
                </c:pt>
                <c:pt idx="3">
                  <c:v>426.57299999999998</c:v>
                </c:pt>
                <c:pt idx="4">
                  <c:v>429.14800000000002</c:v>
                </c:pt>
                <c:pt idx="5">
                  <c:v>386.84399999999999</c:v>
                </c:pt>
                <c:pt idx="6">
                  <c:v>407.52499999999998</c:v>
                </c:pt>
                <c:pt idx="7">
                  <c:v>388.851</c:v>
                </c:pt>
                <c:pt idx="8">
                  <c:v>523.58100000000002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B2-4CA9-8D31-CBD371B10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9648704"/>
        <c:axId val="1822572288"/>
      </c:scatterChart>
      <c:valAx>
        <c:axId val="1729648704"/>
        <c:scaling>
          <c:orientation val="minMax"/>
        </c:scaling>
        <c:delete val="1"/>
        <c:axPos val="b"/>
        <c:numFmt formatCode="dd\ mmm\ yy" sourceLinked="1"/>
        <c:majorTickMark val="none"/>
        <c:minorTickMark val="none"/>
        <c:tickLblPos val="low"/>
        <c:crossAx val="1822572288"/>
        <c:crosses val="autoZero"/>
        <c:crossBetween val="midCat"/>
      </c:valAx>
      <c:valAx>
        <c:axId val="18225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648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ex!$C$60</c:f>
              <c:strCache>
                <c:ptCount val="1"/>
                <c:pt idx="0">
                  <c:v>TOTAL 3 7/8 PERP nc-22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ex!$L$59:$SQ$59</c:f>
              <c:numCache>
                <c:formatCode>m/d/yyyy</c:formatCode>
                <c:ptCount val="500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  <c:pt idx="496">
                  <c:v>43304</c:v>
                </c:pt>
                <c:pt idx="497">
                  <c:v>43301</c:v>
                </c:pt>
                <c:pt idx="498">
                  <c:v>43300</c:v>
                </c:pt>
                <c:pt idx="499">
                  <c:v>43299</c:v>
                </c:pt>
              </c:numCache>
            </c:numRef>
          </c:cat>
          <c:val>
            <c:numRef>
              <c:f>ex!$L$60:$SQ$60</c:f>
              <c:numCache>
                <c:formatCode>0</c:formatCode>
                <c:ptCount val="500"/>
                <c:pt idx="0">
                  <c:v>-15.744115025162728</c:v>
                </c:pt>
                <c:pt idx="1">
                  <c:v>-29.089542736291918</c:v>
                </c:pt>
                <c:pt idx="2">
                  <c:v>-27.339913396239268</c:v>
                </c:pt>
                <c:pt idx="3">
                  <c:v>-11.546416733980152</c:v>
                </c:pt>
                <c:pt idx="4">
                  <c:v>-14.254997943520522</c:v>
                </c:pt>
                <c:pt idx="5">
                  <c:v>-9.9572862339019821</c:v>
                </c:pt>
                <c:pt idx="6">
                  <c:v>-9.1764244185686152</c:v>
                </c:pt>
                <c:pt idx="7">
                  <c:v>-1.7219144814013987</c:v>
                </c:pt>
                <c:pt idx="8">
                  <c:v>-2.1703928049802812</c:v>
                </c:pt>
                <c:pt idx="9">
                  <c:v>-1.1156399141549969</c:v>
                </c:pt>
                <c:pt idx="10">
                  <c:v>-7.9186332366466559</c:v>
                </c:pt>
                <c:pt idx="11">
                  <c:v>11.45959388983249</c:v>
                </c:pt>
                <c:pt idx="12">
                  <c:v>12.058017374873145</c:v>
                </c:pt>
                <c:pt idx="13">
                  <c:v>25.926522407650964</c:v>
                </c:pt>
                <c:pt idx="14">
                  <c:v>20.026663360118846</c:v>
                </c:pt>
                <c:pt idx="15">
                  <c:v>-4.4260326714515656</c:v>
                </c:pt>
                <c:pt idx="16">
                  <c:v>25.704528631448738</c:v>
                </c:pt>
                <c:pt idx="17">
                  <c:v>20.051377864837633</c:v>
                </c:pt>
                <c:pt idx="18">
                  <c:v>15.841747790098196</c:v>
                </c:pt>
                <c:pt idx="19">
                  <c:v>14.256937950253473</c:v>
                </c:pt>
                <c:pt idx="20">
                  <c:v>-4.8842191576957816</c:v>
                </c:pt>
                <c:pt idx="21">
                  <c:v>-37.238915372014048</c:v>
                </c:pt>
                <c:pt idx="22">
                  <c:v>-59.947485145330425</c:v>
                </c:pt>
                <c:pt idx="23">
                  <c:v>-22.689446444749819</c:v>
                </c:pt>
                <c:pt idx="24">
                  <c:v>-16.348170195698742</c:v>
                </c:pt>
                <c:pt idx="25">
                  <c:v>-5.6843937321901308</c:v>
                </c:pt>
                <c:pt idx="26">
                  <c:v>-10.076594312310249</c:v>
                </c:pt>
                <c:pt idx="27">
                  <c:v>-12.021346642851853</c:v>
                </c:pt>
                <c:pt idx="28">
                  <c:v>-11.243775012493131</c:v>
                </c:pt>
                <c:pt idx="29">
                  <c:v>-35.997759675145147</c:v>
                </c:pt>
                <c:pt idx="30">
                  <c:v>-32.422176221251476</c:v>
                </c:pt>
                <c:pt idx="31">
                  <c:v>-45.268462862610818</c:v>
                </c:pt>
                <c:pt idx="32">
                  <c:v>-18.415368125081073</c:v>
                </c:pt>
                <c:pt idx="33">
                  <c:v>-14.637494363427152</c:v>
                </c:pt>
                <c:pt idx="34">
                  <c:v>-3.3896847245692925</c:v>
                </c:pt>
                <c:pt idx="35">
                  <c:v>19.709171383619321</c:v>
                </c:pt>
                <c:pt idx="36">
                  <c:v>60.768980893969569</c:v>
                </c:pt>
                <c:pt idx="37">
                  <c:v>67.387527914643272</c:v>
                </c:pt>
                <c:pt idx="38">
                  <c:v>81.598183102369319</c:v>
                </c:pt>
                <c:pt idx="39">
                  <c:v>58.244084672689439</c:v>
                </c:pt>
                <c:pt idx="40">
                  <c:v>52.986436333417942</c:v>
                </c:pt>
                <c:pt idx="41">
                  <c:v>61.006142290353807</c:v>
                </c:pt>
                <c:pt idx="42">
                  <c:v>52.165917338371287</c:v>
                </c:pt>
                <c:pt idx="43">
                  <c:v>72.85848240721225</c:v>
                </c:pt>
                <c:pt idx="44">
                  <c:v>89.089077287674002</c:v>
                </c:pt>
                <c:pt idx="45">
                  <c:v>111.52872015166281</c:v>
                </c:pt>
                <c:pt idx="46">
                  <c:v>132.43761342775821</c:v>
                </c:pt>
                <c:pt idx="47">
                  <c:v>107.58310203135005</c:v>
                </c:pt>
                <c:pt idx="48">
                  <c:v>109.04501655864721</c:v>
                </c:pt>
                <c:pt idx="49">
                  <c:v>64.18046192669874</c:v>
                </c:pt>
                <c:pt idx="50">
                  <c:v>35.25254903531075</c:v>
                </c:pt>
                <c:pt idx="51">
                  <c:v>73.591962358951577</c:v>
                </c:pt>
                <c:pt idx="52">
                  <c:v>89.928600219964949</c:v>
                </c:pt>
                <c:pt idx="53">
                  <c:v>205.24906824004648</c:v>
                </c:pt>
                <c:pt idx="54">
                  <c:v>235.3866662311554</c:v>
                </c:pt>
                <c:pt idx="55">
                  <c:v>63.825161312580093</c:v>
                </c:pt>
                <c:pt idx="56">
                  <c:v>-15.273217519283293</c:v>
                </c:pt>
                <c:pt idx="57">
                  <c:v>-23.435470847129835</c:v>
                </c:pt>
                <c:pt idx="58">
                  <c:v>-55.08384256160258</c:v>
                </c:pt>
                <c:pt idx="59">
                  <c:v>-72.082840335845972</c:v>
                </c:pt>
                <c:pt idx="60">
                  <c:v>-75.84234205865863</c:v>
                </c:pt>
                <c:pt idx="61">
                  <c:v>-62.037829561114307</c:v>
                </c:pt>
                <c:pt idx="62">
                  <c:v>-55.70005418109892</c:v>
                </c:pt>
                <c:pt idx="63">
                  <c:v>-34.863744193196283</c:v>
                </c:pt>
                <c:pt idx="64">
                  <c:v>-49.453345749974233</c:v>
                </c:pt>
                <c:pt idx="65">
                  <c:v>-43.791965617418271</c:v>
                </c:pt>
                <c:pt idx="66">
                  <c:v>-62.992217208981458</c:v>
                </c:pt>
                <c:pt idx="67">
                  <c:v>-63.135590929865828</c:v>
                </c:pt>
                <c:pt idx="68">
                  <c:v>-63.33617408955098</c:v>
                </c:pt>
                <c:pt idx="69">
                  <c:v>-72.890299246668803</c:v>
                </c:pt>
                <c:pt idx="70">
                  <c:v>-63.668139832019847</c:v>
                </c:pt>
                <c:pt idx="71">
                  <c:v>-45.196628236651406</c:v>
                </c:pt>
                <c:pt idx="72">
                  <c:v>-14.818353018760718</c:v>
                </c:pt>
                <c:pt idx="73">
                  <c:v>-17.926592014789549</c:v>
                </c:pt>
                <c:pt idx="74">
                  <c:v>-8.1798619670867083</c:v>
                </c:pt>
                <c:pt idx="75">
                  <c:v>19.786551704645149</c:v>
                </c:pt>
                <c:pt idx="76">
                  <c:v>30.045598668932939</c:v>
                </c:pt>
                <c:pt idx="77">
                  <c:v>37.478575897216729</c:v>
                </c:pt>
                <c:pt idx="78">
                  <c:v>44.614242756843566</c:v>
                </c:pt>
                <c:pt idx="79">
                  <c:v>4.7187727211713764</c:v>
                </c:pt>
                <c:pt idx="80">
                  <c:v>-9.584627970933866</c:v>
                </c:pt>
                <c:pt idx="81">
                  <c:v>-36.089670575857156</c:v>
                </c:pt>
                <c:pt idx="82">
                  <c:v>-22.98733387267589</c:v>
                </c:pt>
                <c:pt idx="83">
                  <c:v>-3.9784519838094923</c:v>
                </c:pt>
                <c:pt idx="84">
                  <c:v>-23.426165948510189</c:v>
                </c:pt>
                <c:pt idx="85">
                  <c:v>-28.982985072731992</c:v>
                </c:pt>
                <c:pt idx="86">
                  <c:v>-26.738367806911469</c:v>
                </c:pt>
                <c:pt idx="87">
                  <c:v>-32.345679239153853</c:v>
                </c:pt>
                <c:pt idx="88">
                  <c:v>-32.966923118948941</c:v>
                </c:pt>
                <c:pt idx="89">
                  <c:v>-28.806751339912424</c:v>
                </c:pt>
                <c:pt idx="90">
                  <c:v>-27.316478178143512</c:v>
                </c:pt>
                <c:pt idx="91">
                  <c:v>-23.125243224740032</c:v>
                </c:pt>
                <c:pt idx="92">
                  <c:v>-19.784388953089703</c:v>
                </c:pt>
                <c:pt idx="93">
                  <c:v>-22.513026307940478</c:v>
                </c:pt>
                <c:pt idx="94">
                  <c:v>-16.132329206109048</c:v>
                </c:pt>
                <c:pt idx="95">
                  <c:v>-16.833987940311424</c:v>
                </c:pt>
                <c:pt idx="96">
                  <c:v>-17.9559286249876</c:v>
                </c:pt>
                <c:pt idx="97">
                  <c:v>-17.146158564925202</c:v>
                </c:pt>
                <c:pt idx="98">
                  <c:v>-17.241140357851975</c:v>
                </c:pt>
                <c:pt idx="99">
                  <c:v>-19.078483624219899</c:v>
                </c:pt>
                <c:pt idx="100">
                  <c:v>-12.992681562185297</c:v>
                </c:pt>
                <c:pt idx="101">
                  <c:v>-19.461824328064914</c:v>
                </c:pt>
                <c:pt idx="102">
                  <c:v>-21.929036081194866</c:v>
                </c:pt>
                <c:pt idx="103">
                  <c:v>-25.106014180779454</c:v>
                </c:pt>
                <c:pt idx="104">
                  <c:v>-27.379296622395515</c:v>
                </c:pt>
                <c:pt idx="105">
                  <c:v>-26.277474719405177</c:v>
                </c:pt>
                <c:pt idx="106">
                  <c:v>-26.85664011263848</c:v>
                </c:pt>
                <c:pt idx="107">
                  <c:v>-27.58939213693143</c:v>
                </c:pt>
                <c:pt idx="108">
                  <c:v>-27.339636841416365</c:v>
                </c:pt>
                <c:pt idx="109">
                  <c:v>-28.886422832727426</c:v>
                </c:pt>
                <c:pt idx="110">
                  <c:v>-27.527002349257465</c:v>
                </c:pt>
                <c:pt idx="111">
                  <c:v>-26.723174704194065</c:v>
                </c:pt>
                <c:pt idx="112">
                  <c:v>-23.099715049147619</c:v>
                </c:pt>
                <c:pt idx="113">
                  <c:v>-23.005730944156653</c:v>
                </c:pt>
                <c:pt idx="114">
                  <c:v>-14.79021909725666</c:v>
                </c:pt>
                <c:pt idx="115">
                  <c:v>-13.437845320940021</c:v>
                </c:pt>
                <c:pt idx="116">
                  <c:v>-8.8827017716169365</c:v>
                </c:pt>
                <c:pt idx="117">
                  <c:v>-7.689033837437627</c:v>
                </c:pt>
                <c:pt idx="118">
                  <c:v>-8.6896508352756427</c:v>
                </c:pt>
                <c:pt idx="119">
                  <c:v>-10.883955034613614</c:v>
                </c:pt>
                <c:pt idx="120">
                  <c:v>-9.9845975978374426</c:v>
                </c:pt>
                <c:pt idx="121">
                  <c:v>-10.476034726738924</c:v>
                </c:pt>
                <c:pt idx="122">
                  <c:v>-10.5460345416069</c:v>
                </c:pt>
                <c:pt idx="123">
                  <c:v>-10.10403849101067</c:v>
                </c:pt>
                <c:pt idx="124">
                  <c:v>-9.5542659523487075</c:v>
                </c:pt>
                <c:pt idx="125">
                  <c:v>-8.5848657995462503</c:v>
                </c:pt>
                <c:pt idx="126">
                  <c:v>-9.6897053245305926</c:v>
                </c:pt>
                <c:pt idx="127">
                  <c:v>-13.902631496787073</c:v>
                </c:pt>
                <c:pt idx="128">
                  <c:v>-13.474843101620678</c:v>
                </c:pt>
                <c:pt idx="129">
                  <c:v>-13.697772989511492</c:v>
                </c:pt>
                <c:pt idx="130">
                  <c:v>-14.629920567393299</c:v>
                </c:pt>
                <c:pt idx="131">
                  <c:v>-16.389896811962117</c:v>
                </c:pt>
                <c:pt idx="132">
                  <c:v>-14.086477745175365</c:v>
                </c:pt>
                <c:pt idx="133">
                  <c:v>-15.620519283294676</c:v>
                </c:pt>
                <c:pt idx="134">
                  <c:v>-18.412342956185341</c:v>
                </c:pt>
                <c:pt idx="135">
                  <c:v>-17.055824319005005</c:v>
                </c:pt>
                <c:pt idx="136">
                  <c:v>-18.277497535109518</c:v>
                </c:pt>
                <c:pt idx="137">
                  <c:v>-16.017685880661006</c:v>
                </c:pt>
                <c:pt idx="138">
                  <c:v>-13.992153558969498</c:v>
                </c:pt>
                <c:pt idx="139">
                  <c:v>-15.937698367476465</c:v>
                </c:pt>
                <c:pt idx="140">
                  <c:v>-15.596504581332212</c:v>
                </c:pt>
                <c:pt idx="141">
                  <c:v>-15.246215934395799</c:v>
                </c:pt>
                <c:pt idx="142">
                  <c:v>-16.285597025752061</c:v>
                </c:pt>
                <c:pt idx="143">
                  <c:v>-15.300552842617037</c:v>
                </c:pt>
                <c:pt idx="144">
                  <c:v>-14.149477024435996</c:v>
                </c:pt>
                <c:pt idx="145">
                  <c:v>-14.102230678319934</c:v>
                </c:pt>
                <c:pt idx="146">
                  <c:v>-17.199516910195356</c:v>
                </c:pt>
                <c:pt idx="147">
                  <c:v>-18.344191577076899</c:v>
                </c:pt>
                <c:pt idx="148">
                  <c:v>-18.952597392678271</c:v>
                </c:pt>
                <c:pt idx="149">
                  <c:v>-19.938234964132306</c:v>
                </c:pt>
                <c:pt idx="150">
                  <c:v>-15.722487818598751</c:v>
                </c:pt>
                <c:pt idx="151">
                  <c:v>-17.332211673259735</c:v>
                </c:pt>
                <c:pt idx="152">
                  <c:v>-18.373553676247596</c:v>
                </c:pt>
                <c:pt idx="153">
                  <c:v>-18.112674461841593</c:v>
                </c:pt>
                <c:pt idx="154">
                  <c:v>-19.441494559645662</c:v>
                </c:pt>
                <c:pt idx="155">
                  <c:v>-22.559269752144814</c:v>
                </c:pt>
                <c:pt idx="156">
                  <c:v>-31.365531667947764</c:v>
                </c:pt>
                <c:pt idx="157">
                  <c:v>-34.279590694069867</c:v>
                </c:pt>
                <c:pt idx="158">
                  <c:v>-36.503511176586159</c:v>
                </c:pt>
                <c:pt idx="159">
                  <c:v>-35.737332940936071</c:v>
                </c:pt>
                <c:pt idx="160">
                  <c:v>-32.426693975210199</c:v>
                </c:pt>
                <c:pt idx="161">
                  <c:v>-31.179971588373178</c:v>
                </c:pt>
                <c:pt idx="162">
                  <c:v>-31.354459697365755</c:v>
                </c:pt>
                <c:pt idx="163">
                  <c:v>-29.779467017889012</c:v>
                </c:pt>
                <c:pt idx="164">
                  <c:v>-27.912107754468927</c:v>
                </c:pt>
                <c:pt idx="165">
                  <c:v>-27.434394548058506</c:v>
                </c:pt>
                <c:pt idx="166">
                  <c:v>-27.391422862410536</c:v>
                </c:pt>
                <c:pt idx="167">
                  <c:v>-22.778356248855594</c:v>
                </c:pt>
                <c:pt idx="168">
                  <c:v>-22.910538887619971</c:v>
                </c:pt>
                <c:pt idx="169">
                  <c:v>-20.327881501913076</c:v>
                </c:pt>
                <c:pt idx="170">
                  <c:v>-21.535840796470652</c:v>
                </c:pt>
                <c:pt idx="171">
                  <c:v>-22.006515904426578</c:v>
                </c:pt>
                <c:pt idx="172">
                  <c:v>-23.179815677881244</c:v>
                </c:pt>
                <c:pt idx="173">
                  <c:v>-20.105431152224533</c:v>
                </c:pt>
                <c:pt idx="174">
                  <c:v>-17.866474318265908</c:v>
                </c:pt>
                <c:pt idx="175">
                  <c:v>-15.017956257700916</c:v>
                </c:pt>
                <c:pt idx="176">
                  <c:v>-14.096002808570866</c:v>
                </c:pt>
                <c:pt idx="177">
                  <c:v>-12.653787376642235</c:v>
                </c:pt>
                <c:pt idx="178">
                  <c:v>-13.900215776920319</c:v>
                </c:pt>
                <c:pt idx="179">
                  <c:v>-12.751085140109055</c:v>
                </c:pt>
                <c:pt idx="180">
                  <c:v>-10.891180153846733</c:v>
                </c:pt>
                <c:pt idx="181">
                  <c:v>-11.858909797072414</c:v>
                </c:pt>
                <c:pt idx="182">
                  <c:v>-10.195199898362162</c:v>
                </c:pt>
                <c:pt idx="183">
                  <c:v>-8.4525098317861591</c:v>
                </c:pt>
                <c:pt idx="184">
                  <c:v>-9.535730325341234</c:v>
                </c:pt>
                <c:pt idx="185">
                  <c:v>-9.8158618727922544</c:v>
                </c:pt>
                <c:pt idx="186">
                  <c:v>-8.8629150072336103</c:v>
                </c:pt>
                <c:pt idx="187">
                  <c:v>-9.9408738584518517</c:v>
                </c:pt>
                <c:pt idx="188">
                  <c:v>-12.532501282095922</c:v>
                </c:pt>
                <c:pt idx="189">
                  <c:v>-13.481241604208947</c:v>
                </c:pt>
                <c:pt idx="190">
                  <c:v>-14.098950073838225</c:v>
                </c:pt>
                <c:pt idx="191">
                  <c:v>-15.280966139674192</c:v>
                </c:pt>
                <c:pt idx="192">
                  <c:v>-14.05990348184109</c:v>
                </c:pt>
                <c:pt idx="193">
                  <c:v>-13.488763654828062</c:v>
                </c:pt>
                <c:pt idx="194">
                  <c:v>-11.249270624279987</c:v>
                </c:pt>
                <c:pt idx="195">
                  <c:v>-12.661716244697558</c:v>
                </c:pt>
                <c:pt idx="196">
                  <c:v>-12.735105786085143</c:v>
                </c:pt>
                <c:pt idx="197">
                  <c:v>-16.544705762028698</c:v>
                </c:pt>
                <c:pt idx="198">
                  <c:v>-16.3263706908226</c:v>
                </c:pt>
                <c:pt idx="199">
                  <c:v>-17.747200959324829</c:v>
                </c:pt>
                <c:pt idx="200">
                  <c:v>-18.948190882682809</c:v>
                </c:pt>
                <c:pt idx="201">
                  <c:v>-19.288339837551106</c:v>
                </c:pt>
                <c:pt idx="202">
                  <c:v>-23.970786707997306</c:v>
                </c:pt>
                <c:pt idx="203">
                  <c:v>-27.315592995524412</c:v>
                </c:pt>
                <c:pt idx="204">
                  <c:v>-19.419419671297078</c:v>
                </c:pt>
                <c:pt idx="205">
                  <c:v>-17.034400697827344</c:v>
                </c:pt>
                <c:pt idx="206">
                  <c:v>-15.560315619111066</c:v>
                </c:pt>
                <c:pt idx="207">
                  <c:v>-7.8842585322856849</c:v>
                </c:pt>
                <c:pt idx="208">
                  <c:v>-22.56653677129745</c:v>
                </c:pt>
                <c:pt idx="209">
                  <c:v>-21.994512887239466</c:v>
                </c:pt>
                <c:pt idx="210">
                  <c:v>-23.023956445336339</c:v>
                </c:pt>
                <c:pt idx="211">
                  <c:v>-20.773018806338314</c:v>
                </c:pt>
                <c:pt idx="212">
                  <c:v>-20.171531509757045</c:v>
                </c:pt>
                <c:pt idx="213">
                  <c:v>-17.704643402457236</c:v>
                </c:pt>
                <c:pt idx="214">
                  <c:v>-20.07442627716064</c:v>
                </c:pt>
                <c:pt idx="215">
                  <c:v>-20.754531561136247</c:v>
                </c:pt>
                <c:pt idx="216">
                  <c:v>-22.376045739889143</c:v>
                </c:pt>
                <c:pt idx="217">
                  <c:v>-21.880268244981764</c:v>
                </c:pt>
                <c:pt idx="218">
                  <c:v>-23.469130205035214</c:v>
                </c:pt>
                <c:pt idx="219">
                  <c:v>-21.186965453386314</c:v>
                </c:pt>
                <c:pt idx="220">
                  <c:v>-22.012661337137224</c:v>
                </c:pt>
                <c:pt idx="221">
                  <c:v>-20.38240618348123</c:v>
                </c:pt>
                <c:pt idx="222">
                  <c:v>-19.309522593498222</c:v>
                </c:pt>
                <c:pt idx="223">
                  <c:v>-24.174474702239053</c:v>
                </c:pt>
                <c:pt idx="224">
                  <c:v>-21.074399940848352</c:v>
                </c:pt>
                <c:pt idx="225">
                  <c:v>-16.901051361203187</c:v>
                </c:pt>
                <c:pt idx="226">
                  <c:v>-16.612472025394439</c:v>
                </c:pt>
                <c:pt idx="227">
                  <c:v>-20.020754251003268</c:v>
                </c:pt>
                <c:pt idx="228">
                  <c:v>-17.984851829409592</c:v>
                </c:pt>
                <c:pt idx="229">
                  <c:v>-19.139585629463184</c:v>
                </c:pt>
                <c:pt idx="230">
                  <c:v>-25.985356791377072</c:v>
                </c:pt>
                <c:pt idx="231">
                  <c:v>-27.475927619099608</c:v>
                </c:pt>
                <c:pt idx="232">
                  <c:v>-30.102681346058858</c:v>
                </c:pt>
                <c:pt idx="233">
                  <c:v>-32.934481839537625</c:v>
                </c:pt>
                <c:pt idx="234">
                  <c:v>-31.205061811566367</c:v>
                </c:pt>
                <c:pt idx="235">
                  <c:v>-30.498534151673311</c:v>
                </c:pt>
                <c:pt idx="236">
                  <c:v>-26.342804680228227</c:v>
                </c:pt>
                <c:pt idx="237">
                  <c:v>-23.569524271249776</c:v>
                </c:pt>
                <c:pt idx="238">
                  <c:v>-21.591357655882831</c:v>
                </c:pt>
                <c:pt idx="239">
                  <c:v>-22.93456776726245</c:v>
                </c:pt>
                <c:pt idx="240">
                  <c:v>-20.478715477943418</c:v>
                </c:pt>
                <c:pt idx="241">
                  <c:v>-18.793252772688867</c:v>
                </c:pt>
                <c:pt idx="242">
                  <c:v>-17.445396868109704</c:v>
                </c:pt>
                <c:pt idx="243">
                  <c:v>-15.300373974084849</c:v>
                </c:pt>
                <c:pt idx="244">
                  <c:v>-17.344016145586963</c:v>
                </c:pt>
                <c:pt idx="245">
                  <c:v>-18.356138166546813</c:v>
                </c:pt>
                <c:pt idx="246">
                  <c:v>-16.649470777869212</c:v>
                </c:pt>
                <c:pt idx="247">
                  <c:v>-18.416671016097069</c:v>
                </c:pt>
                <c:pt idx="248">
                  <c:v>-15.240768159627919</c:v>
                </c:pt>
                <c:pt idx="249">
                  <c:v>-11.614147278308849</c:v>
                </c:pt>
                <c:pt idx="250">
                  <c:v>-12.448389633059492</c:v>
                </c:pt>
                <c:pt idx="251">
                  <c:v>-11.208925579786296</c:v>
                </c:pt>
                <c:pt idx="252">
                  <c:v>-11.011284898400291</c:v>
                </c:pt>
                <c:pt idx="253">
                  <c:v>-12.485401781201375</c:v>
                </c:pt>
                <c:pt idx="254">
                  <c:v>-15.948567474126818</c:v>
                </c:pt>
                <c:pt idx="255">
                  <c:v>-15.973422626852994</c:v>
                </c:pt>
                <c:pt idx="256">
                  <c:v>-10.833536738157278</c:v>
                </c:pt>
                <c:pt idx="257">
                  <c:v>-13.190541086435331</c:v>
                </c:pt>
                <c:pt idx="258">
                  <c:v>-12.357589795947078</c:v>
                </c:pt>
                <c:pt idx="259">
                  <c:v>-13.011586568117139</c:v>
                </c:pt>
                <c:pt idx="260">
                  <c:v>-13.183219707489002</c:v>
                </c:pt>
                <c:pt idx="261">
                  <c:v>-12.912007250905035</c:v>
                </c:pt>
                <c:pt idx="262">
                  <c:v>-14.528338029623029</c:v>
                </c:pt>
                <c:pt idx="263">
                  <c:v>-16.037132308602338</c:v>
                </c:pt>
                <c:pt idx="264">
                  <c:v>-17.970052071571345</c:v>
                </c:pt>
                <c:pt idx="265">
                  <c:v>-17.627421738743777</c:v>
                </c:pt>
                <c:pt idx="266">
                  <c:v>-15.370523732781415</c:v>
                </c:pt>
                <c:pt idx="267">
                  <c:v>-15.629659000277528</c:v>
                </c:pt>
                <c:pt idx="268">
                  <c:v>-20.983802043318754</c:v>
                </c:pt>
                <c:pt idx="269">
                  <c:v>-26.042155218005192</c:v>
                </c:pt>
                <c:pt idx="270">
                  <c:v>-26.914409334421151</c:v>
                </c:pt>
                <c:pt idx="271">
                  <c:v>-28.399853562831879</c:v>
                </c:pt>
                <c:pt idx="272">
                  <c:v>-30.197949441194524</c:v>
                </c:pt>
                <c:pt idx="273">
                  <c:v>-31.956758348226543</c:v>
                </c:pt>
                <c:pt idx="274">
                  <c:v>-25.673000319004061</c:v>
                </c:pt>
                <c:pt idx="275">
                  <c:v>-32.767702381491659</c:v>
                </c:pt>
                <c:pt idx="276">
                  <c:v>-36.01359124815464</c:v>
                </c:pt>
                <c:pt idx="277">
                  <c:v>-36.332450718522082</c:v>
                </c:pt>
                <c:pt idx="278">
                  <c:v>-35.701840996980664</c:v>
                </c:pt>
                <c:pt idx="279">
                  <c:v>-31.114727298974984</c:v>
                </c:pt>
                <c:pt idx="280">
                  <c:v>-28.140307418942442</c:v>
                </c:pt>
                <c:pt idx="281">
                  <c:v>-30.35300191664696</c:v>
                </c:pt>
                <c:pt idx="282">
                  <c:v>-29.832559062838556</c:v>
                </c:pt>
                <c:pt idx="283">
                  <c:v>-30.268331953763962</c:v>
                </c:pt>
                <c:pt idx="284">
                  <c:v>-31.939173313260085</c:v>
                </c:pt>
                <c:pt idx="285">
                  <c:v>-32.838111940622326</c:v>
                </c:pt>
                <c:pt idx="286">
                  <c:v>-34.978724082469938</c:v>
                </c:pt>
                <c:pt idx="287">
                  <c:v>-32.000987178683275</c:v>
                </c:pt>
                <c:pt idx="288">
                  <c:v>-36.486953335046763</c:v>
                </c:pt>
                <c:pt idx="289">
                  <c:v>-33.995483887910851</c:v>
                </c:pt>
                <c:pt idx="290">
                  <c:v>-33.826988607645035</c:v>
                </c:pt>
                <c:pt idx="291">
                  <c:v>-34.360744620442389</c:v>
                </c:pt>
                <c:pt idx="292">
                  <c:v>-34.600680504441272</c:v>
                </c:pt>
                <c:pt idx="293">
                  <c:v>-36.306873159885413</c:v>
                </c:pt>
                <c:pt idx="294">
                  <c:v>-36.943722553372396</c:v>
                </c:pt>
                <c:pt idx="295">
                  <c:v>-36.802180382966995</c:v>
                </c:pt>
                <c:pt idx="296">
                  <c:v>-35.077582747578631</c:v>
                </c:pt>
                <c:pt idx="297">
                  <c:v>-36.489440614104282</c:v>
                </c:pt>
                <c:pt idx="298">
                  <c:v>-39.063172178387646</c:v>
                </c:pt>
                <c:pt idx="299">
                  <c:v>-33.799634048104295</c:v>
                </c:pt>
                <c:pt idx="300">
                  <c:v>-34.860620461106294</c:v>
                </c:pt>
                <c:pt idx="301">
                  <c:v>-34.506310164690014</c:v>
                </c:pt>
                <c:pt idx="302">
                  <c:v>-34.800721193432807</c:v>
                </c:pt>
                <c:pt idx="303">
                  <c:v>-34.447713449358936</c:v>
                </c:pt>
                <c:pt idx="304">
                  <c:v>-33.389844407677657</c:v>
                </c:pt>
                <c:pt idx="305">
                  <c:v>-28.546382217884073</c:v>
                </c:pt>
                <c:pt idx="306">
                  <c:v>-27.185359513640407</c:v>
                </c:pt>
                <c:pt idx="307">
                  <c:v>-29.646661360979081</c:v>
                </c:pt>
                <c:pt idx="308">
                  <c:v>-28.345497073173533</c:v>
                </c:pt>
                <c:pt idx="309">
                  <c:v>-28.873371227979661</c:v>
                </c:pt>
                <c:pt idx="310">
                  <c:v>-27.569931382417693</c:v>
                </c:pt>
                <c:pt idx="311">
                  <c:v>-27.242596218228357</c:v>
                </c:pt>
                <c:pt idx="312">
                  <c:v>-27.417799173116677</c:v>
                </c:pt>
                <c:pt idx="313">
                  <c:v>-28.349949411153787</c:v>
                </c:pt>
                <c:pt idx="314">
                  <c:v>-29.473665408372881</c:v>
                </c:pt>
                <c:pt idx="315">
                  <c:v>-33.552527978897089</c:v>
                </c:pt>
                <c:pt idx="316">
                  <c:v>-31.559590073943127</c:v>
                </c:pt>
                <c:pt idx="317">
                  <c:v>-39.92115629911423</c:v>
                </c:pt>
                <c:pt idx="318">
                  <c:v>-48.715551058769222</c:v>
                </c:pt>
                <c:pt idx="319">
                  <c:v>-49.037099700331694</c:v>
                </c:pt>
                <c:pt idx="320">
                  <c:v>-44.873739695906636</c:v>
                </c:pt>
                <c:pt idx="321">
                  <c:v>-46.662038451790814</c:v>
                </c:pt>
                <c:pt idx="322">
                  <c:v>-45.904492270231252</c:v>
                </c:pt>
                <c:pt idx="323">
                  <c:v>-49.250043939828871</c:v>
                </c:pt>
                <c:pt idx="324">
                  <c:v>-46.698683567047112</c:v>
                </c:pt>
                <c:pt idx="325">
                  <c:v>-44.143056751489638</c:v>
                </c:pt>
                <c:pt idx="326">
                  <c:v>-21.28406977307796</c:v>
                </c:pt>
                <c:pt idx="327">
                  <c:v>-19.359496076107035</c:v>
                </c:pt>
                <c:pt idx="328">
                  <c:v>-19.686761778473851</c:v>
                </c:pt>
                <c:pt idx="329">
                  <c:v>-18.834633956313112</c:v>
                </c:pt>
                <c:pt idx="330">
                  <c:v>-14.746548650979989</c:v>
                </c:pt>
                <c:pt idx="331">
                  <c:v>-24.142743664979932</c:v>
                </c:pt>
                <c:pt idx="332">
                  <c:v>-22.285587091565134</c:v>
                </c:pt>
                <c:pt idx="333">
                  <c:v>-21.281019393205639</c:v>
                </c:pt>
                <c:pt idx="334">
                  <c:v>-21.363085033416752</c:v>
                </c:pt>
                <c:pt idx="335">
                  <c:v>-13.720319505929936</c:v>
                </c:pt>
                <c:pt idx="336">
                  <c:v>-11.987297982692724</c:v>
                </c:pt>
                <c:pt idx="337">
                  <c:v>-12.812779170870783</c:v>
                </c:pt>
                <c:pt idx="338">
                  <c:v>-11.29372684085368</c:v>
                </c:pt>
                <c:pt idx="339">
                  <c:v>-11.401383577704436</c:v>
                </c:pt>
                <c:pt idx="340">
                  <c:v>-10.178379151225087</c:v>
                </c:pt>
                <c:pt idx="341">
                  <c:v>-6.6418812804222114</c:v>
                </c:pt>
                <c:pt idx="342">
                  <c:v>-6.8666955734491353</c:v>
                </c:pt>
                <c:pt idx="343">
                  <c:v>-5.4978967294692893</c:v>
                </c:pt>
                <c:pt idx="344">
                  <c:v>-6.4860031895637462</c:v>
                </c:pt>
                <c:pt idx="345">
                  <c:v>-7.4668524891138048</c:v>
                </c:pt>
                <c:pt idx="346">
                  <c:v>-7.2788285745382382</c:v>
                </c:pt>
                <c:pt idx="347">
                  <c:v>-6.1987382851839214</c:v>
                </c:pt>
                <c:pt idx="348">
                  <c:v>-7.1180002465248151</c:v>
                </c:pt>
                <c:pt idx="349">
                  <c:v>-7.1875739586353262</c:v>
                </c:pt>
                <c:pt idx="350">
                  <c:v>-11.977836728692083</c:v>
                </c:pt>
                <c:pt idx="351">
                  <c:v>-12.297441018342994</c:v>
                </c:pt>
                <c:pt idx="352">
                  <c:v>-16.054208044648163</c:v>
                </c:pt>
                <c:pt idx="353">
                  <c:v>-12.990738080620758</c:v>
                </c:pt>
                <c:pt idx="354">
                  <c:v>-12.154108758926384</c:v>
                </c:pt>
                <c:pt idx="355">
                  <c:v>-14.07100736284255</c:v>
                </c:pt>
                <c:pt idx="356">
                  <c:v>-13.860511429309867</c:v>
                </c:pt>
                <c:pt idx="357">
                  <c:v>-10.769699252724649</c:v>
                </c:pt>
                <c:pt idx="358">
                  <c:v>-11.244636827945726</c:v>
                </c:pt>
                <c:pt idx="359">
                  <c:v>-12.556088482499121</c:v>
                </c:pt>
                <c:pt idx="360">
                  <c:v>-14.137967752575861</c:v>
                </c:pt>
                <c:pt idx="361">
                  <c:v>-14.492509161949158</c:v>
                </c:pt>
                <c:pt idx="362">
                  <c:v>-12.003762473344807</c:v>
                </c:pt>
                <c:pt idx="363">
                  <c:v>-8.7952967849969923</c:v>
                </c:pt>
                <c:pt idx="364">
                  <c:v>-8.2520616611242303</c:v>
                </c:pt>
                <c:pt idx="365">
                  <c:v>-6.9378470839261581</c:v>
                </c:pt>
                <c:pt idx="366">
                  <c:v>-3.7540161708593303</c:v>
                </c:pt>
                <c:pt idx="367">
                  <c:v>-0.93949827086925097</c:v>
                </c:pt>
                <c:pt idx="368">
                  <c:v>0.84226263177396277</c:v>
                </c:pt>
                <c:pt idx="369">
                  <c:v>-1.375374353289601</c:v>
                </c:pt>
                <c:pt idx="370">
                  <c:v>-0.25051797020435629</c:v>
                </c:pt>
                <c:pt idx="371">
                  <c:v>0.45260579693319869</c:v>
                </c:pt>
                <c:pt idx="372">
                  <c:v>3.7470410262346263</c:v>
                </c:pt>
                <c:pt idx="373">
                  <c:v>4.3786026077270321</c:v>
                </c:pt>
                <c:pt idx="374">
                  <c:v>-4.1028256416296927E-2</c:v>
                </c:pt>
                <c:pt idx="375">
                  <c:v>-4.2099912523031264</c:v>
                </c:pt>
                <c:pt idx="376">
                  <c:v>-2.9872986694574308</c:v>
                </c:pt>
                <c:pt idx="377">
                  <c:v>-7.1710013700723607</c:v>
                </c:pt>
                <c:pt idx="378">
                  <c:v>-6.7643796095848074</c:v>
                </c:pt>
                <c:pt idx="379">
                  <c:v>-7.5852363218069172</c:v>
                </c:pt>
                <c:pt idx="380">
                  <c:v>-9.5834318935870897</c:v>
                </c:pt>
                <c:pt idx="381">
                  <c:v>-9.4365257008075787</c:v>
                </c:pt>
                <c:pt idx="382">
                  <c:v>-9.2700081405639878</c:v>
                </c:pt>
                <c:pt idx="383">
                  <c:v>-5.4866140911579464</c:v>
                </c:pt>
                <c:pt idx="384">
                  <c:v>0.34597217166424343</c:v>
                </c:pt>
                <c:pt idx="385">
                  <c:v>1.7313778606653045</c:v>
                </c:pt>
                <c:pt idx="386">
                  <c:v>-0.75944805109500635</c:v>
                </c:pt>
                <c:pt idx="387">
                  <c:v>-0.63206285572053389</c:v>
                </c:pt>
                <c:pt idx="388">
                  <c:v>-1.4859170638322894</c:v>
                </c:pt>
                <c:pt idx="389">
                  <c:v>2.8865654022693548</c:v>
                </c:pt>
                <c:pt idx="390">
                  <c:v>-1.1582902771234274</c:v>
                </c:pt>
                <c:pt idx="391">
                  <c:v>-3.0860049318075369</c:v>
                </c:pt>
                <c:pt idx="392">
                  <c:v>-6.2619893664121662</c:v>
                </c:pt>
                <c:pt idx="393">
                  <c:v>-7.7966597288846913</c:v>
                </c:pt>
                <c:pt idx="394">
                  <c:v>-4.2063865815401016</c:v>
                </c:pt>
                <c:pt idx="395">
                  <c:v>-6.0850931155681849</c:v>
                </c:pt>
                <c:pt idx="396">
                  <c:v>-8.4891750372648005</c:v>
                </c:pt>
                <c:pt idx="397">
                  <c:v>-12.079524643659596</c:v>
                </c:pt>
                <c:pt idx="398">
                  <c:v>-10.465372629642474</c:v>
                </c:pt>
                <c:pt idx="399">
                  <c:v>-10.699874028205869</c:v>
                </c:pt>
                <c:pt idx="400">
                  <c:v>-16.909647735476511</c:v>
                </c:pt>
                <c:pt idx="401">
                  <c:v>-25.998744956612597</c:v>
                </c:pt>
                <c:pt idx="402">
                  <c:v>-30.402932681322085</c:v>
                </c:pt>
                <c:pt idx="403">
                  <c:v>-31.33408891081811</c:v>
                </c:pt>
                <c:pt idx="404">
                  <c:v>-32.501930488109593</c:v>
                </c:pt>
                <c:pt idx="405">
                  <c:v>-27.922489596009257</c:v>
                </c:pt>
                <c:pt idx="406">
                  <c:v>-26.551380635142351</c:v>
                </c:pt>
                <c:pt idx="407">
                  <c:v>-25.039900816917424</c:v>
                </c:pt>
                <c:pt idx="408">
                  <c:v>-25.962022647738451</c:v>
                </c:pt>
                <c:pt idx="409">
                  <c:v>-24.446429257392907</c:v>
                </c:pt>
                <c:pt idx="410">
                  <c:v>-20.609718448519715</c:v>
                </c:pt>
                <c:pt idx="411">
                  <c:v>-21.325454647541051</c:v>
                </c:pt>
                <c:pt idx="412">
                  <c:v>-15.786812287688235</c:v>
                </c:pt>
                <c:pt idx="413">
                  <c:v>-13.376611742615694</c:v>
                </c:pt>
                <c:pt idx="414">
                  <c:v>-8.0452839637994771</c:v>
                </c:pt>
                <c:pt idx="415">
                  <c:v>-10.159981801629101</c:v>
                </c:pt>
                <c:pt idx="416">
                  <c:v>-16.272515594840058</c:v>
                </c:pt>
                <c:pt idx="417">
                  <c:v>-13.376007559895498</c:v>
                </c:pt>
                <c:pt idx="418">
                  <c:v>-16.581639613866827</c:v>
                </c:pt>
                <c:pt idx="419">
                  <c:v>-18.603666261553769</c:v>
                </c:pt>
                <c:pt idx="420">
                  <c:v>-20.519785362720484</c:v>
                </c:pt>
                <c:pt idx="421">
                  <c:v>-16.791548374295232</c:v>
                </c:pt>
                <c:pt idx="422">
                  <c:v>-17.13262362968922</c:v>
                </c:pt>
                <c:pt idx="423">
                  <c:v>-14.796283306837083</c:v>
                </c:pt>
                <c:pt idx="424">
                  <c:v>-15.11434920310974</c:v>
                </c:pt>
                <c:pt idx="425">
                  <c:v>-15.761773171901694</c:v>
                </c:pt>
                <c:pt idx="426">
                  <c:v>-14.016617190957078</c:v>
                </c:pt>
                <c:pt idx="427">
                  <c:v>-14.142727615118019</c:v>
                </c:pt>
                <c:pt idx="428">
                  <c:v>-12.073644634366019</c:v>
                </c:pt>
                <c:pt idx="429">
                  <c:v>-12.463625991940461</c:v>
                </c:pt>
                <c:pt idx="430">
                  <c:v>-13.47725499320029</c:v>
                </c:pt>
                <c:pt idx="431">
                  <c:v>-15.416815238118176</c:v>
                </c:pt>
                <c:pt idx="432">
                  <c:v>-16.419664282321946</c:v>
                </c:pt>
                <c:pt idx="433">
                  <c:v>-16.654195358157168</c:v>
                </c:pt>
                <c:pt idx="434">
                  <c:v>-14.396262788534159</c:v>
                </c:pt>
                <c:pt idx="435">
                  <c:v>-14.699743509650247</c:v>
                </c:pt>
                <c:pt idx="436">
                  <c:v>-17.149417389154451</c:v>
                </c:pt>
                <c:pt idx="437">
                  <c:v>-17.091731119751941</c:v>
                </c:pt>
                <c:pt idx="438">
                  <c:v>-17.755047401785845</c:v>
                </c:pt>
                <c:pt idx="439">
                  <c:v>-17.911516440033935</c:v>
                </c:pt>
                <c:pt idx="440">
                  <c:v>-18.931482936978341</c:v>
                </c:pt>
                <c:pt idx="441">
                  <c:v>-18.544327843546881</c:v>
                </c:pt>
                <c:pt idx="442">
                  <c:v>-16.014885998845088</c:v>
                </c:pt>
                <c:pt idx="443">
                  <c:v>-16.56781710362435</c:v>
                </c:pt>
                <c:pt idx="444">
                  <c:v>-15.008177613973615</c:v>
                </c:pt>
                <c:pt idx="445">
                  <c:v>-15.020168734073636</c:v>
                </c:pt>
                <c:pt idx="446">
                  <c:v>-13.881557844877236</c:v>
                </c:pt>
                <c:pt idx="447">
                  <c:v>-15.256919443845746</c:v>
                </c:pt>
                <c:pt idx="448">
                  <c:v>-14.689519111394901</c:v>
                </c:pt>
                <c:pt idx="449">
                  <c:v>-13.709750203490245</c:v>
                </c:pt>
                <c:pt idx="450">
                  <c:v>-14.807010847687707</c:v>
                </c:pt>
                <c:pt idx="451">
                  <c:v>-14.83203031170369</c:v>
                </c:pt>
                <c:pt idx="452">
                  <c:v>-15.91396917915344</c:v>
                </c:pt>
                <c:pt idx="453">
                  <c:v>-14.018948423862454</c:v>
                </c:pt>
                <c:pt idx="454">
                  <c:v>-14.194577262282394</c:v>
                </c:pt>
                <c:pt idx="455">
                  <c:v>-15.095632379531864</c:v>
                </c:pt>
                <c:pt idx="456">
                  <c:v>-13.590591542124741</c:v>
                </c:pt>
                <c:pt idx="457">
                  <c:v>-15.391742356657986</c:v>
                </c:pt>
                <c:pt idx="458">
                  <c:v>-16.096622483134283</c:v>
                </c:pt>
                <c:pt idx="459">
                  <c:v>-17.161900584220874</c:v>
                </c:pt>
                <c:pt idx="460">
                  <c:v>-19.496049226045614</c:v>
                </c:pt>
                <c:pt idx="461">
                  <c:v>-20.803844901204101</c:v>
                </c:pt>
                <c:pt idx="462">
                  <c:v>-20.502420942425744</c:v>
                </c:pt>
                <c:pt idx="463">
                  <c:v>-16.980566220521951</c:v>
                </c:pt>
                <c:pt idx="464">
                  <c:v>-18.34519556856155</c:v>
                </c:pt>
                <c:pt idx="465">
                  <c:v>-19.308299764037116</c:v>
                </c:pt>
                <c:pt idx="466">
                  <c:v>-21.110788472056413</c:v>
                </c:pt>
                <c:pt idx="467">
                  <c:v>-21.087233039736759</c:v>
                </c:pt>
                <c:pt idx="468">
                  <c:v>-21.250444702744517</c:v>
                </c:pt>
                <c:pt idx="469">
                  <c:v>-25.73282858371735</c:v>
                </c:pt>
                <c:pt idx="470">
                  <c:v>-26.750763439297685</c:v>
                </c:pt>
                <c:pt idx="471">
                  <c:v>-26.705528294205664</c:v>
                </c:pt>
                <c:pt idx="472">
                  <c:v>-26.417935739040388</c:v>
                </c:pt>
                <c:pt idx="473">
                  <c:v>-25.441554069280627</c:v>
                </c:pt>
                <c:pt idx="474">
                  <c:v>-24.887611205220225</c:v>
                </c:pt>
                <c:pt idx="475">
                  <c:v>-25.428307931184747</c:v>
                </c:pt>
                <c:pt idx="476">
                  <c:v>-24.266657537698748</c:v>
                </c:pt>
                <c:pt idx="477">
                  <c:v>-21.433819678068161</c:v>
                </c:pt>
                <c:pt idx="478">
                  <c:v>-24.221627507686605</c:v>
                </c:pt>
                <c:pt idx="479">
                  <c:v>-24.421167447566972</c:v>
                </c:pt>
                <c:pt idx="480">
                  <c:v>-24.09991930389404</c:v>
                </c:pt>
                <c:pt idx="481">
                  <c:v>-24.046186223387735</c:v>
                </c:pt>
                <c:pt idx="482">
                  <c:v>-21.406870229601878</c:v>
                </c:pt>
                <c:pt idx="483">
                  <c:v>-19.487857547283156</c:v>
                </c:pt>
                <c:pt idx="484">
                  <c:v>-18.822707226395607</c:v>
                </c:pt>
                <c:pt idx="485">
                  <c:v>-17.838651826381664</c:v>
                </c:pt>
                <c:pt idx="486">
                  <c:v>-16.165226335883148</c:v>
                </c:pt>
                <c:pt idx="487">
                  <c:v>-14.778179358124731</c:v>
                </c:pt>
                <c:pt idx="488">
                  <c:v>-14.556447658061984</c:v>
                </c:pt>
                <c:pt idx="489">
                  <c:v>-15.664490184903144</c:v>
                </c:pt>
                <c:pt idx="490">
                  <c:v>-13.255119449973108</c:v>
                </c:pt>
                <c:pt idx="491">
                  <c:v>-12.230704371333118</c:v>
                </c:pt>
                <c:pt idx="492">
                  <c:v>-7.8803530609607719</c:v>
                </c:pt>
                <c:pt idx="493">
                  <c:v>-6.3936845225095738</c:v>
                </c:pt>
                <c:pt idx="494">
                  <c:v>-5.952935977339763</c:v>
                </c:pt>
                <c:pt idx="495">
                  <c:v>-7.4994503954649048</c:v>
                </c:pt>
                <c:pt idx="496">
                  <c:v>-6.5625397140979658</c:v>
                </c:pt>
                <c:pt idx="497">
                  <c:v>-6.4644221119880712</c:v>
                </c:pt>
                <c:pt idx="498" formatCode="General">
                  <c:v>-4.9123864048719383</c:v>
                </c:pt>
                <c:pt idx="499" formatCode="General">
                  <c:v>-4.1408748253583951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9-4E8F-992C-406680D13BE5}"/>
            </c:ext>
          </c:extLst>
        </c:ser>
        <c:ser>
          <c:idx val="1"/>
          <c:order val="1"/>
          <c:tx>
            <c:strRef>
              <c:f>ex!$C$61</c:f>
              <c:strCache>
                <c:ptCount val="1"/>
                <c:pt idx="0">
                  <c:v>TOTAL 2.708 PERP nc-23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ex!$L$59:$SQ$59</c:f>
              <c:numCache>
                <c:formatCode>m/d/yyyy</c:formatCode>
                <c:ptCount val="500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  <c:pt idx="496">
                  <c:v>43304</c:v>
                </c:pt>
                <c:pt idx="497">
                  <c:v>43301</c:v>
                </c:pt>
                <c:pt idx="498">
                  <c:v>43300</c:v>
                </c:pt>
                <c:pt idx="499">
                  <c:v>43299</c:v>
                </c:pt>
              </c:numCache>
            </c:numRef>
          </c:cat>
          <c:val>
            <c:numRef>
              <c:f>ex!$L$61:$SQ$61</c:f>
              <c:numCache>
                <c:formatCode>0</c:formatCode>
                <c:ptCount val="500"/>
                <c:pt idx="0">
                  <c:v>-27.661091258645058</c:v>
                </c:pt>
                <c:pt idx="1">
                  <c:v>-41.368764406800295</c:v>
                </c:pt>
                <c:pt idx="2">
                  <c:v>-40.23414491450788</c:v>
                </c:pt>
                <c:pt idx="3">
                  <c:v>-23.57925913119314</c:v>
                </c:pt>
                <c:pt idx="4">
                  <c:v>-22.604163108587272</c:v>
                </c:pt>
                <c:pt idx="5">
                  <c:v>-11.454228988528257</c:v>
                </c:pt>
                <c:pt idx="6">
                  <c:v>-6.1824326575994633</c:v>
                </c:pt>
                <c:pt idx="7">
                  <c:v>3.6736877579689065</c:v>
                </c:pt>
                <c:pt idx="8">
                  <c:v>8.5129133815765954</c:v>
                </c:pt>
                <c:pt idx="9">
                  <c:v>9.9290584734678475</c:v>
                </c:pt>
                <c:pt idx="10">
                  <c:v>2.8134912953376841</c:v>
                </c:pt>
                <c:pt idx="11">
                  <c:v>22.321120493650454</c:v>
                </c:pt>
                <c:pt idx="12">
                  <c:v>18.702401340484613</c:v>
                </c:pt>
                <c:pt idx="13">
                  <c:v>31.295888977646825</c:v>
                </c:pt>
                <c:pt idx="14">
                  <c:v>18.888752757310868</c:v>
                </c:pt>
                <c:pt idx="15">
                  <c:v>-11.438326716780665</c:v>
                </c:pt>
                <c:pt idx="16">
                  <c:v>25.09869424128533</c:v>
                </c:pt>
                <c:pt idx="17">
                  <c:v>17.919473839044571</c:v>
                </c:pt>
                <c:pt idx="18">
                  <c:v>13.227311449170088</c:v>
                </c:pt>
                <c:pt idx="19">
                  <c:v>1.7164282726049578</c:v>
                </c:pt>
                <c:pt idx="20">
                  <c:v>-25.409964963316924</c:v>
                </c:pt>
                <c:pt idx="21">
                  <c:v>-68.612573059201239</c:v>
                </c:pt>
                <c:pt idx="22">
                  <c:v>-86.474724102139447</c:v>
                </c:pt>
                <c:pt idx="23">
                  <c:v>-49.6351370308399</c:v>
                </c:pt>
                <c:pt idx="24">
                  <c:v>-38.234744965791691</c:v>
                </c:pt>
                <c:pt idx="25">
                  <c:v>-23.277719894766818</c:v>
                </c:pt>
                <c:pt idx="26">
                  <c:v>-26.106509179711338</c:v>
                </c:pt>
                <c:pt idx="27">
                  <c:v>-30.249532470941546</c:v>
                </c:pt>
                <c:pt idx="28">
                  <c:v>-40.760710903286935</c:v>
                </c:pt>
                <c:pt idx="29">
                  <c:v>-70.067616350293179</c:v>
                </c:pt>
                <c:pt idx="30">
                  <c:v>-59.910887290120087</c:v>
                </c:pt>
                <c:pt idx="31">
                  <c:v>-72.20888083195689</c:v>
                </c:pt>
                <c:pt idx="32">
                  <c:v>-44.17794468998909</c:v>
                </c:pt>
                <c:pt idx="33">
                  <c:v>-41.062468808531747</c:v>
                </c:pt>
                <c:pt idx="34">
                  <c:v>-27.899430156707751</c:v>
                </c:pt>
                <c:pt idx="35">
                  <c:v>-0.69096369981764383</c:v>
                </c:pt>
                <c:pt idx="36">
                  <c:v>44.609377542376535</c:v>
                </c:pt>
                <c:pt idx="37">
                  <c:v>52.727451198220251</c:v>
                </c:pt>
                <c:pt idx="38">
                  <c:v>72.075219595670717</c:v>
                </c:pt>
                <c:pt idx="39">
                  <c:v>43.772731048107175</c:v>
                </c:pt>
                <c:pt idx="40">
                  <c:v>35.541291038274778</c:v>
                </c:pt>
                <c:pt idx="41">
                  <c:v>42.052965139031471</c:v>
                </c:pt>
                <c:pt idx="42">
                  <c:v>34.212336345791869</c:v>
                </c:pt>
                <c:pt idx="43">
                  <c:v>56.871224247455643</c:v>
                </c:pt>
                <c:pt idx="44">
                  <c:v>80.607887696147031</c:v>
                </c:pt>
                <c:pt idx="45">
                  <c:v>103.03941536486144</c:v>
                </c:pt>
                <c:pt idx="46">
                  <c:v>131.6438280357122</c:v>
                </c:pt>
                <c:pt idx="47">
                  <c:v>108.09745320308201</c:v>
                </c:pt>
                <c:pt idx="48">
                  <c:v>111.15013240432745</c:v>
                </c:pt>
                <c:pt idx="49">
                  <c:v>61.543359537363074</c:v>
                </c:pt>
                <c:pt idx="50">
                  <c:v>18.98148606383802</c:v>
                </c:pt>
                <c:pt idx="51">
                  <c:v>54.370006388902652</c:v>
                </c:pt>
                <c:pt idx="52">
                  <c:v>75.077766269326162</c:v>
                </c:pt>
                <c:pt idx="53">
                  <c:v>200.17266827547547</c:v>
                </c:pt>
                <c:pt idx="54">
                  <c:v>233.44576074254513</c:v>
                </c:pt>
                <c:pt idx="55">
                  <c:v>43.943778515458064</c:v>
                </c:pt>
                <c:pt idx="56">
                  <c:v>-44.294148456692682</c:v>
                </c:pt>
                <c:pt idx="57">
                  <c:v>-47.714922976970684</c:v>
                </c:pt>
                <c:pt idx="58">
                  <c:v>-91.840780210733385</c:v>
                </c:pt>
                <c:pt idx="59">
                  <c:v>-109.98481261348725</c:v>
                </c:pt>
                <c:pt idx="60">
                  <c:v>-98.831738411188098</c:v>
                </c:pt>
                <c:pt idx="61">
                  <c:v>-69.218574913740127</c:v>
                </c:pt>
                <c:pt idx="62">
                  <c:v>-53.497329938173294</c:v>
                </c:pt>
                <c:pt idx="63">
                  <c:v>-28.263737661361688</c:v>
                </c:pt>
                <c:pt idx="64">
                  <c:v>-36.348773299932418</c:v>
                </c:pt>
                <c:pt idx="65">
                  <c:v>-35.832315793514226</c:v>
                </c:pt>
                <c:pt idx="66">
                  <c:v>-47.38765451121327</c:v>
                </c:pt>
                <c:pt idx="67">
                  <c:v>-53.986800305366557</c:v>
                </c:pt>
                <c:pt idx="68">
                  <c:v>-57.397636802077329</c:v>
                </c:pt>
                <c:pt idx="69">
                  <c:v>-71.495087359786055</c:v>
                </c:pt>
                <c:pt idx="70">
                  <c:v>-40.85053334712984</c:v>
                </c:pt>
                <c:pt idx="71">
                  <c:v>-16.241496422767625</c:v>
                </c:pt>
                <c:pt idx="72">
                  <c:v>67.315774827003452</c:v>
                </c:pt>
                <c:pt idx="73">
                  <c:v>81.802179587602723</c:v>
                </c:pt>
                <c:pt idx="74">
                  <c:v>88.345632001876879</c:v>
                </c:pt>
                <c:pt idx="75">
                  <c:v>135.73862840676304</c:v>
                </c:pt>
                <c:pt idx="76">
                  <c:v>158.97660595941545</c:v>
                </c:pt>
                <c:pt idx="77">
                  <c:v>135.72132081246372</c:v>
                </c:pt>
                <c:pt idx="78">
                  <c:v>125.85030202400685</c:v>
                </c:pt>
                <c:pt idx="79">
                  <c:v>22.324646726846709</c:v>
                </c:pt>
                <c:pt idx="80">
                  <c:v>10.609148437261638</c:v>
                </c:pt>
                <c:pt idx="81">
                  <c:v>-41.932056345343597</c:v>
                </c:pt>
                <c:pt idx="82">
                  <c:v>-32.755946108698851</c:v>
                </c:pt>
                <c:pt idx="83">
                  <c:v>-12.854818502545356</c:v>
                </c:pt>
                <c:pt idx="84">
                  <c:v>-35.998426545143118</c:v>
                </c:pt>
                <c:pt idx="85">
                  <c:v>-44.539231440901759</c:v>
                </c:pt>
                <c:pt idx="86">
                  <c:v>-48.417234144330024</c:v>
                </c:pt>
                <c:pt idx="87">
                  <c:v>-53.478374768733971</c:v>
                </c:pt>
                <c:pt idx="88">
                  <c:v>-51.961796036720273</c:v>
                </c:pt>
                <c:pt idx="89">
                  <c:v>-48.599250022411326</c:v>
                </c:pt>
                <c:pt idx="90">
                  <c:v>-42.318791519403462</c:v>
                </c:pt>
                <c:pt idx="91">
                  <c:v>-43.592556189775465</c:v>
                </c:pt>
                <c:pt idx="92">
                  <c:v>-45.3217057340145</c:v>
                </c:pt>
                <c:pt idx="93">
                  <c:v>-48.119638120770446</c:v>
                </c:pt>
                <c:pt idx="94">
                  <c:v>-42.925565515875824</c:v>
                </c:pt>
                <c:pt idx="95">
                  <c:v>-42.999162747025494</c:v>
                </c:pt>
                <c:pt idx="96">
                  <c:v>-43.664410984873768</c:v>
                </c:pt>
                <c:pt idx="97">
                  <c:v>-41.89715475261211</c:v>
                </c:pt>
                <c:pt idx="98">
                  <c:v>-41.953531689405452</c:v>
                </c:pt>
                <c:pt idx="99">
                  <c:v>-42.400579779982579</c:v>
                </c:pt>
                <c:pt idx="100">
                  <c:v>-22.092622712612155</c:v>
                </c:pt>
                <c:pt idx="101">
                  <c:v>-39.356235493421558</c:v>
                </c:pt>
                <c:pt idx="102">
                  <c:v>-41.206527868628498</c:v>
                </c:pt>
                <c:pt idx="103">
                  <c:v>-43.376556250214563</c:v>
                </c:pt>
                <c:pt idx="104">
                  <c:v>-42.977626068115242</c:v>
                </c:pt>
                <c:pt idx="105">
                  <c:v>-40.970518150091181</c:v>
                </c:pt>
                <c:pt idx="106">
                  <c:v>-42.033911384582517</c:v>
                </c:pt>
                <c:pt idx="107">
                  <c:v>-43.594370342254642</c:v>
                </c:pt>
                <c:pt idx="108">
                  <c:v>-47.166181987047196</c:v>
                </c:pt>
                <c:pt idx="109">
                  <c:v>-47.924562973737714</c:v>
                </c:pt>
                <c:pt idx="110">
                  <c:v>-45.546982684135436</c:v>
                </c:pt>
                <c:pt idx="111">
                  <c:v>-45.543353563547129</c:v>
                </c:pt>
                <c:pt idx="112">
                  <c:v>-40.575365093946473</c:v>
                </c:pt>
                <c:pt idx="113">
                  <c:v>-39.562719652652746</c:v>
                </c:pt>
                <c:pt idx="114">
                  <c:v>-33.330347080707561</c:v>
                </c:pt>
                <c:pt idx="115">
                  <c:v>-33.31032825112343</c:v>
                </c:pt>
                <c:pt idx="116">
                  <c:v>-30.197167688727383</c:v>
                </c:pt>
                <c:pt idx="117">
                  <c:v>-28.622902272939683</c:v>
                </c:pt>
                <c:pt idx="118">
                  <c:v>-27.79649906027317</c:v>
                </c:pt>
                <c:pt idx="119">
                  <c:v>-32.470773836731915</c:v>
                </c:pt>
                <c:pt idx="120">
                  <c:v>-31.858537232041364</c:v>
                </c:pt>
                <c:pt idx="121">
                  <c:v>-33.568303887605659</c:v>
                </c:pt>
                <c:pt idx="122">
                  <c:v>-33.987433390855792</c:v>
                </c:pt>
                <c:pt idx="123">
                  <c:v>-32.562637579441073</c:v>
                </c:pt>
                <c:pt idx="124">
                  <c:v>-32.173514539837832</c:v>
                </c:pt>
                <c:pt idx="125">
                  <c:v>-32.769479840874666</c:v>
                </c:pt>
                <c:pt idx="126">
                  <c:v>-32.958842674970626</c:v>
                </c:pt>
                <c:pt idx="127">
                  <c:v>-37.114043704390532</c:v>
                </c:pt>
                <c:pt idx="128">
                  <c:v>-35.973491679072382</c:v>
                </c:pt>
                <c:pt idx="129">
                  <c:v>-40.643843187570575</c:v>
                </c:pt>
                <c:pt idx="130">
                  <c:v>-38.753362453103072</c:v>
                </c:pt>
                <c:pt idx="131">
                  <c:v>-37.291829762220374</c:v>
                </c:pt>
                <c:pt idx="132">
                  <c:v>-34.384999274492266</c:v>
                </c:pt>
                <c:pt idx="133">
                  <c:v>-36.935630761504171</c:v>
                </c:pt>
                <c:pt idx="134">
                  <c:v>-38.812475904464733</c:v>
                </c:pt>
                <c:pt idx="135">
                  <c:v>-36.426986992716799</c:v>
                </c:pt>
                <c:pt idx="136">
                  <c:v>-36.563053132295607</c:v>
                </c:pt>
                <c:pt idx="137">
                  <c:v>-33.741305570244776</c:v>
                </c:pt>
                <c:pt idx="138">
                  <c:v>-31.377113801836963</c:v>
                </c:pt>
                <c:pt idx="139">
                  <c:v>-33.185007355689997</c:v>
                </c:pt>
                <c:pt idx="140">
                  <c:v>-32.025625596165654</c:v>
                </c:pt>
                <c:pt idx="141">
                  <c:v>-30.645987820625315</c:v>
                </c:pt>
                <c:pt idx="142">
                  <c:v>-31.062212602019308</c:v>
                </c:pt>
                <c:pt idx="143">
                  <c:v>-30.572364469647397</c:v>
                </c:pt>
                <c:pt idx="144">
                  <c:v>-29.239677794098867</c:v>
                </c:pt>
                <c:pt idx="145">
                  <c:v>-29.229318383574487</c:v>
                </c:pt>
                <c:pt idx="146">
                  <c:v>-30.55640225696564</c:v>
                </c:pt>
                <c:pt idx="147">
                  <c:v>-31.417874086856841</c:v>
                </c:pt>
                <c:pt idx="148">
                  <c:v>-32.267560660481465</c:v>
                </c:pt>
                <c:pt idx="149">
                  <c:v>-33.498146008014672</c:v>
                </c:pt>
                <c:pt idx="150">
                  <c:v>-29.130287924647334</c:v>
                </c:pt>
                <c:pt idx="151">
                  <c:v>-31.400386681556697</c:v>
                </c:pt>
                <c:pt idx="152">
                  <c:v>-32.253081630229957</c:v>
                </c:pt>
                <c:pt idx="153">
                  <c:v>-31.918632819890973</c:v>
                </c:pt>
                <c:pt idx="154">
                  <c:v>-32.829306957960128</c:v>
                </c:pt>
                <c:pt idx="155">
                  <c:v>-34.925521177053454</c:v>
                </c:pt>
                <c:pt idx="156">
                  <c:v>-42.791659114599227</c:v>
                </c:pt>
                <c:pt idx="157">
                  <c:v>-44.605513633131977</c:v>
                </c:pt>
                <c:pt idx="158">
                  <c:v>-47.111984894752496</c:v>
                </c:pt>
                <c:pt idx="159">
                  <c:v>-45.119873703837385</c:v>
                </c:pt>
                <c:pt idx="160">
                  <c:v>-44.40896132254602</c:v>
                </c:pt>
                <c:pt idx="161">
                  <c:v>-43.533602302908903</c:v>
                </c:pt>
                <c:pt idx="162">
                  <c:v>-43.974083213806153</c:v>
                </c:pt>
                <c:pt idx="163">
                  <c:v>-42.375531529545775</c:v>
                </c:pt>
                <c:pt idx="164">
                  <c:v>-40.807757754564285</c:v>
                </c:pt>
                <c:pt idx="165">
                  <c:v>-39.980869265675551</c:v>
                </c:pt>
                <c:pt idx="166">
                  <c:v>-40.177078105568896</c:v>
                </c:pt>
                <c:pt idx="167">
                  <c:v>-40.278497997045527</c:v>
                </c:pt>
                <c:pt idx="168">
                  <c:v>-41.38864974713325</c:v>
                </c:pt>
                <c:pt idx="169">
                  <c:v>-37.990472180128101</c:v>
                </c:pt>
                <c:pt idx="170">
                  <c:v>-38.920609429717061</c:v>
                </c:pt>
                <c:pt idx="171">
                  <c:v>-39.813993969798091</c:v>
                </c:pt>
                <c:pt idx="172">
                  <c:v>-40.83119314527513</c:v>
                </c:pt>
                <c:pt idx="173">
                  <c:v>-36.325111173272127</c:v>
                </c:pt>
                <c:pt idx="174">
                  <c:v>-33.528080987334242</c:v>
                </c:pt>
                <c:pt idx="175">
                  <c:v>-32.677873805761337</c:v>
                </c:pt>
                <c:pt idx="176">
                  <c:v>-32.015417233228682</c:v>
                </c:pt>
                <c:pt idx="177">
                  <c:v>-31.903166364669808</c:v>
                </c:pt>
                <c:pt idx="178">
                  <c:v>-33.248126357913023</c:v>
                </c:pt>
                <c:pt idx="179">
                  <c:v>-31.153082618951785</c:v>
                </c:pt>
                <c:pt idx="180">
                  <c:v>-28.079771437644965</c:v>
                </c:pt>
                <c:pt idx="181">
                  <c:v>-28.296512749433518</c:v>
                </c:pt>
                <c:pt idx="182">
                  <c:v>-27.671011000037197</c:v>
                </c:pt>
                <c:pt idx="183">
                  <c:v>-24.71896191132069</c:v>
                </c:pt>
                <c:pt idx="184">
                  <c:v>-24.447236740350732</c:v>
                </c:pt>
                <c:pt idx="185">
                  <c:v>-24.971953275084516</c:v>
                </c:pt>
                <c:pt idx="186">
                  <c:v>-24.695595411181444</c:v>
                </c:pt>
                <c:pt idx="187">
                  <c:v>-25.620655785202985</c:v>
                </c:pt>
                <c:pt idx="188">
                  <c:v>-26.511897519826903</c:v>
                </c:pt>
                <c:pt idx="189">
                  <c:v>-29.710360820174216</c:v>
                </c:pt>
                <c:pt idx="190">
                  <c:v>-29.702491045355799</c:v>
                </c:pt>
                <c:pt idx="191">
                  <c:v>-30.730366035461444</c:v>
                </c:pt>
                <c:pt idx="192">
                  <c:v>-30.215015215635304</c:v>
                </c:pt>
                <c:pt idx="193">
                  <c:v>-26.433369555115689</c:v>
                </c:pt>
                <c:pt idx="194">
                  <c:v>-27.45438122367861</c:v>
                </c:pt>
                <c:pt idx="195">
                  <c:v>-28.212271837115281</c:v>
                </c:pt>
                <c:pt idx="196">
                  <c:v>-28.780517118692401</c:v>
                </c:pt>
                <c:pt idx="197">
                  <c:v>-31.41300397872925</c:v>
                </c:pt>
                <c:pt idx="198">
                  <c:v>-31.882745045304304</c:v>
                </c:pt>
                <c:pt idx="199">
                  <c:v>-31.724063115596763</c:v>
                </c:pt>
                <c:pt idx="200">
                  <c:v>-32.609286740303034</c:v>
                </c:pt>
                <c:pt idx="201">
                  <c:v>-31.209221823215472</c:v>
                </c:pt>
                <c:pt idx="202">
                  <c:v>-34.099019534111022</c:v>
                </c:pt>
                <c:pt idx="203">
                  <c:v>-37.372607570052153</c:v>
                </c:pt>
                <c:pt idx="204">
                  <c:v>-32.98054306340218</c:v>
                </c:pt>
                <c:pt idx="205">
                  <c:v>-32.992950143098831</c:v>
                </c:pt>
                <c:pt idx="206">
                  <c:v>-31.260800045728686</c:v>
                </c:pt>
                <c:pt idx="207">
                  <c:v>-28.078934203982357</c:v>
                </c:pt>
                <c:pt idx="208">
                  <c:v>-38.762954970836631</c:v>
                </c:pt>
                <c:pt idx="209">
                  <c:v>-38.369086277484897</c:v>
                </c:pt>
                <c:pt idx="210">
                  <c:v>-40.154635458469386</c:v>
                </c:pt>
                <c:pt idx="211">
                  <c:v>-39.369849649071696</c:v>
                </c:pt>
                <c:pt idx="212">
                  <c:v>-38.624696798205377</c:v>
                </c:pt>
                <c:pt idx="213">
                  <c:v>-42.064658580541618</c:v>
                </c:pt>
                <c:pt idx="214">
                  <c:v>-43.813059940934167</c:v>
                </c:pt>
                <c:pt idx="215">
                  <c:v>-42.871008518338186</c:v>
                </c:pt>
                <c:pt idx="216">
                  <c:v>-44.301840359926224</c:v>
                </c:pt>
                <c:pt idx="217">
                  <c:v>-44.390252940177916</c:v>
                </c:pt>
                <c:pt idx="218">
                  <c:v>-44.54653413522243</c:v>
                </c:pt>
                <c:pt idx="219">
                  <c:v>-40.958785098075872</c:v>
                </c:pt>
                <c:pt idx="220">
                  <c:v>-42.529876339077951</c:v>
                </c:pt>
                <c:pt idx="221">
                  <c:v>-38.750998883366599</c:v>
                </c:pt>
                <c:pt idx="222">
                  <c:v>-38.056639225602147</c:v>
                </c:pt>
                <c:pt idx="223">
                  <c:v>-41.927620750308051</c:v>
                </c:pt>
                <c:pt idx="224">
                  <c:v>-41.23540050828457</c:v>
                </c:pt>
                <c:pt idx="225">
                  <c:v>-37.134748463034626</c:v>
                </c:pt>
                <c:pt idx="226">
                  <c:v>-34.645520004272456</c:v>
                </c:pt>
                <c:pt idx="227">
                  <c:v>-39.036216253638273</c:v>
                </c:pt>
                <c:pt idx="228">
                  <c:v>-37.454243286848069</c:v>
                </c:pt>
                <c:pt idx="229">
                  <c:v>-34.125331592679018</c:v>
                </c:pt>
                <c:pt idx="230">
                  <c:v>-40.808113192200679</c:v>
                </c:pt>
                <c:pt idx="231">
                  <c:v>-41.714672837734227</c:v>
                </c:pt>
                <c:pt idx="232">
                  <c:v>-41.722559867978092</c:v>
                </c:pt>
                <c:pt idx="233">
                  <c:v>-43.412526997447031</c:v>
                </c:pt>
                <c:pt idx="234">
                  <c:v>-43.940185580253626</c:v>
                </c:pt>
                <c:pt idx="235">
                  <c:v>-42.068420002341284</c:v>
                </c:pt>
                <c:pt idx="236">
                  <c:v>-44.500954012155518</c:v>
                </c:pt>
                <c:pt idx="237">
                  <c:v>-43.087135098218909</c:v>
                </c:pt>
                <c:pt idx="238">
                  <c:v>-39.691957389354698</c:v>
                </c:pt>
                <c:pt idx="239">
                  <c:v>-42.234086640834789</c:v>
                </c:pt>
                <c:pt idx="240">
                  <c:v>-33.140596322774876</c:v>
                </c:pt>
                <c:pt idx="241">
                  <c:v>-30.562437843918794</c:v>
                </c:pt>
                <c:pt idx="242">
                  <c:v>-31.609608594536788</c:v>
                </c:pt>
                <c:pt idx="243">
                  <c:v>-29.9832490978241</c:v>
                </c:pt>
                <c:pt idx="244">
                  <c:v>-31.091993078470225</c:v>
                </c:pt>
                <c:pt idx="245">
                  <c:v>-34.705600749492646</c:v>
                </c:pt>
                <c:pt idx="246">
                  <c:v>-31.082476346135138</c:v>
                </c:pt>
                <c:pt idx="247">
                  <c:v>-31.699483963847157</c:v>
                </c:pt>
                <c:pt idx="248">
                  <c:v>-29.450046882748609</c:v>
                </c:pt>
                <c:pt idx="249">
                  <c:v>-20.140386070609082</c:v>
                </c:pt>
                <c:pt idx="250">
                  <c:v>-20.400258993506412</c:v>
                </c:pt>
                <c:pt idx="251">
                  <c:v>-19.127181017994886</c:v>
                </c:pt>
                <c:pt idx="252">
                  <c:v>-18.092103284955016</c:v>
                </c:pt>
                <c:pt idx="253">
                  <c:v>-24.061243362069135</c:v>
                </c:pt>
                <c:pt idx="254">
                  <c:v>-27.28377853298187</c:v>
                </c:pt>
                <c:pt idx="255">
                  <c:v>-29.047816394329061</c:v>
                </c:pt>
                <c:pt idx="256">
                  <c:v>-25.834038033843044</c:v>
                </c:pt>
                <c:pt idx="257">
                  <c:v>-29.440965312600142</c:v>
                </c:pt>
                <c:pt idx="258">
                  <c:v>-30.288661679625505</c:v>
                </c:pt>
                <c:pt idx="259">
                  <c:v>-32.332614340901372</c:v>
                </c:pt>
                <c:pt idx="260">
                  <c:v>-36.037267866611472</c:v>
                </c:pt>
                <c:pt idx="261">
                  <c:v>-39.56077509772777</c:v>
                </c:pt>
                <c:pt idx="262">
                  <c:v>-40.426160318851473</c:v>
                </c:pt>
                <c:pt idx="263">
                  <c:v>-42.447974835753442</c:v>
                </c:pt>
                <c:pt idx="264">
                  <c:v>-47.132405357837669</c:v>
                </c:pt>
                <c:pt idx="265">
                  <c:v>-47.140421178936961</c:v>
                </c:pt>
                <c:pt idx="266">
                  <c:v>-47.351824900746344</c:v>
                </c:pt>
                <c:pt idx="267">
                  <c:v>-49.020615352272984</c:v>
                </c:pt>
                <c:pt idx="268">
                  <c:v>-54.935000438332558</c:v>
                </c:pt>
                <c:pt idx="269">
                  <c:v>-61.309276612162591</c:v>
                </c:pt>
                <c:pt idx="270">
                  <c:v>-59.925901534914956</c:v>
                </c:pt>
                <c:pt idx="271">
                  <c:v>-61.044994288802144</c:v>
                </c:pt>
                <c:pt idx="272">
                  <c:v>-63.794780113816259</c:v>
                </c:pt>
                <c:pt idx="273">
                  <c:v>-66.521604743838324</c:v>
                </c:pt>
                <c:pt idx="274">
                  <c:v>-63.197152186512966</c:v>
                </c:pt>
                <c:pt idx="275">
                  <c:v>-69.795850060820584</c:v>
                </c:pt>
                <c:pt idx="276">
                  <c:v>-74.144217583179469</c:v>
                </c:pt>
                <c:pt idx="277">
                  <c:v>-75.935968181014061</c:v>
                </c:pt>
                <c:pt idx="278">
                  <c:v>-73.470539450407031</c:v>
                </c:pt>
                <c:pt idx="279">
                  <c:v>-65.883809918045984</c:v>
                </c:pt>
                <c:pt idx="280">
                  <c:v>-61.780203983664521</c:v>
                </c:pt>
                <c:pt idx="281">
                  <c:v>-61.29778283870219</c:v>
                </c:pt>
                <c:pt idx="282">
                  <c:v>-59.749050440788295</c:v>
                </c:pt>
                <c:pt idx="283">
                  <c:v>-60.230692162156117</c:v>
                </c:pt>
                <c:pt idx="284">
                  <c:v>-60.416594304561627</c:v>
                </c:pt>
                <c:pt idx="285">
                  <c:v>-58.962414422035209</c:v>
                </c:pt>
                <c:pt idx="286">
                  <c:v>-60.072362064003926</c:v>
                </c:pt>
                <c:pt idx="287">
                  <c:v>-59.131493974924112</c:v>
                </c:pt>
                <c:pt idx="288">
                  <c:v>-58.532279373288134</c:v>
                </c:pt>
                <c:pt idx="289">
                  <c:v>-56.17968790721892</c:v>
                </c:pt>
                <c:pt idx="290">
                  <c:v>-55.466367382407171</c:v>
                </c:pt>
                <c:pt idx="291">
                  <c:v>-55.074537841320037</c:v>
                </c:pt>
                <c:pt idx="292">
                  <c:v>-55.515379448175452</c:v>
                </c:pt>
                <c:pt idx="293">
                  <c:v>-56.755615350365645</c:v>
                </c:pt>
                <c:pt idx="294">
                  <c:v>-57.346062222361567</c:v>
                </c:pt>
                <c:pt idx="295">
                  <c:v>-56.100848126649836</c:v>
                </c:pt>
                <c:pt idx="296">
                  <c:v>-52.775884490609187</c:v>
                </c:pt>
                <c:pt idx="297">
                  <c:v>-54.416447168111816</c:v>
                </c:pt>
                <c:pt idx="298">
                  <c:v>-57.432208051562299</c:v>
                </c:pt>
                <c:pt idx="299">
                  <c:v>-55.015604186534887</c:v>
                </c:pt>
                <c:pt idx="300">
                  <c:v>-56.460088653445254</c:v>
                </c:pt>
                <c:pt idx="301">
                  <c:v>-56.27483723950386</c:v>
                </c:pt>
                <c:pt idx="302">
                  <c:v>-56.100646587371827</c:v>
                </c:pt>
                <c:pt idx="303">
                  <c:v>-54.347902818322176</c:v>
                </c:pt>
                <c:pt idx="304">
                  <c:v>-53.033566045284275</c:v>
                </c:pt>
                <c:pt idx="305">
                  <c:v>-48.02045797407628</c:v>
                </c:pt>
                <c:pt idx="306">
                  <c:v>-47.654326364159601</c:v>
                </c:pt>
                <c:pt idx="307">
                  <c:v>-48.027636022567748</c:v>
                </c:pt>
                <c:pt idx="308">
                  <c:v>-45.987076492071154</c:v>
                </c:pt>
                <c:pt idx="309">
                  <c:v>-44.472093082427975</c:v>
                </c:pt>
                <c:pt idx="310">
                  <c:v>-42.142966702818882</c:v>
                </c:pt>
                <c:pt idx="311">
                  <c:v>-42.973460600018512</c:v>
                </c:pt>
                <c:pt idx="312">
                  <c:v>-44.154113921999922</c:v>
                </c:pt>
                <c:pt idx="313">
                  <c:v>-45.201323454380031</c:v>
                </c:pt>
                <c:pt idx="314">
                  <c:v>-48.865264275670043</c:v>
                </c:pt>
                <c:pt idx="315">
                  <c:v>-53.488537127256393</c:v>
                </c:pt>
                <c:pt idx="316">
                  <c:v>-51.937982760190977</c:v>
                </c:pt>
                <c:pt idx="317">
                  <c:v>-60.602189194440854</c:v>
                </c:pt>
                <c:pt idx="318">
                  <c:v>-69.716107132673244</c:v>
                </c:pt>
                <c:pt idx="319">
                  <c:v>-71.570865293025975</c:v>
                </c:pt>
                <c:pt idx="320">
                  <c:v>-70.609206928730018</c:v>
                </c:pt>
                <c:pt idx="321">
                  <c:v>-73.829856875896439</c:v>
                </c:pt>
                <c:pt idx="322">
                  <c:v>-73.819315392374989</c:v>
                </c:pt>
                <c:pt idx="323">
                  <c:v>-76.980986345171914</c:v>
                </c:pt>
                <c:pt idx="324">
                  <c:v>-76.836927084445946</c:v>
                </c:pt>
                <c:pt idx="325">
                  <c:v>-78.619741458177586</c:v>
                </c:pt>
                <c:pt idx="326">
                  <c:v>-37.442975913643849</c:v>
                </c:pt>
                <c:pt idx="327">
                  <c:v>-33.321968181014057</c:v>
                </c:pt>
                <c:pt idx="328">
                  <c:v>-32.237542476415655</c:v>
                </c:pt>
                <c:pt idx="329">
                  <c:v>-29.203490261077874</c:v>
                </c:pt>
                <c:pt idx="330">
                  <c:v>-26.030419981360453</c:v>
                </c:pt>
                <c:pt idx="331">
                  <c:v>-35.649965748429295</c:v>
                </c:pt>
                <c:pt idx="332">
                  <c:v>-35.063632165193553</c:v>
                </c:pt>
                <c:pt idx="333">
                  <c:v>-35.045220715403559</c:v>
                </c:pt>
                <c:pt idx="334">
                  <c:v>-35.317412355899805</c:v>
                </c:pt>
                <c:pt idx="335">
                  <c:v>-34.587747013211228</c:v>
                </c:pt>
                <c:pt idx="336">
                  <c:v>-35.680629996657359</c:v>
                </c:pt>
                <c:pt idx="337">
                  <c:v>-36.138168978095052</c:v>
                </c:pt>
                <c:pt idx="338">
                  <c:v>-33.339096567511547</c:v>
                </c:pt>
                <c:pt idx="339">
                  <c:v>-33.58663924908636</c:v>
                </c:pt>
                <c:pt idx="340">
                  <c:v>-33.350165720343568</c:v>
                </c:pt>
                <c:pt idx="341">
                  <c:v>-31.365482211828237</c:v>
                </c:pt>
                <c:pt idx="342">
                  <c:v>-32.764777551889409</c:v>
                </c:pt>
                <c:pt idx="343">
                  <c:v>-32.286202806353558</c:v>
                </c:pt>
                <c:pt idx="344">
                  <c:v>-34.545904922246947</c:v>
                </c:pt>
                <c:pt idx="345">
                  <c:v>-35.086446583509442</c:v>
                </c:pt>
                <c:pt idx="346">
                  <c:v>-37.55659475231171</c:v>
                </c:pt>
                <c:pt idx="347">
                  <c:v>-37.167004608511931</c:v>
                </c:pt>
                <c:pt idx="348">
                  <c:v>-35.804310930371287</c:v>
                </c:pt>
                <c:pt idx="349">
                  <c:v>-34.839930677771562</c:v>
                </c:pt>
                <c:pt idx="350">
                  <c:v>-39.035940464496619</c:v>
                </c:pt>
                <c:pt idx="351">
                  <c:v>-39.27828333723545</c:v>
                </c:pt>
                <c:pt idx="352">
                  <c:v>-41.835486879348764</c:v>
                </c:pt>
                <c:pt idx="353">
                  <c:v>-38.270387538671514</c:v>
                </c:pt>
                <c:pt idx="354">
                  <c:v>-39.001791932940478</c:v>
                </c:pt>
                <c:pt idx="355">
                  <c:v>-41.933677918672572</c:v>
                </c:pt>
                <c:pt idx="356">
                  <c:v>-42.069833115339264</c:v>
                </c:pt>
                <c:pt idx="357">
                  <c:v>-40.099359118580821</c:v>
                </c:pt>
                <c:pt idx="358">
                  <c:v>-40.689210191249884</c:v>
                </c:pt>
                <c:pt idx="359">
                  <c:v>-39.602409206986437</c:v>
                </c:pt>
                <c:pt idx="360">
                  <c:v>-41.138080855488766</c:v>
                </c:pt>
                <c:pt idx="361">
                  <c:v>-35.538641069650652</c:v>
                </c:pt>
                <c:pt idx="362">
                  <c:v>-30.147276584982876</c:v>
                </c:pt>
                <c:pt idx="363">
                  <c:v>-28.992546229362517</c:v>
                </c:pt>
                <c:pt idx="364">
                  <c:v>-30.151009706258776</c:v>
                </c:pt>
                <c:pt idx="365">
                  <c:v>-24.459929721951482</c:v>
                </c:pt>
                <c:pt idx="366">
                  <c:v>-22.144411484360688</c:v>
                </c:pt>
                <c:pt idx="367">
                  <c:v>-19.562284685134898</c:v>
                </c:pt>
                <c:pt idx="368">
                  <c:v>-19.110378549098982</c:v>
                </c:pt>
                <c:pt idx="369">
                  <c:v>-19.789521858930584</c:v>
                </c:pt>
                <c:pt idx="370">
                  <c:v>-16.566417577624321</c:v>
                </c:pt>
                <c:pt idx="371">
                  <c:v>-14.943190023899064</c:v>
                </c:pt>
                <c:pt idx="372">
                  <c:v>-13.776311691403407</c:v>
                </c:pt>
                <c:pt idx="373">
                  <c:v>-14.347427153825748</c:v>
                </c:pt>
                <c:pt idx="374">
                  <c:v>-20.275839205265044</c:v>
                </c:pt>
                <c:pt idx="375">
                  <c:v>-23.539761078119284</c:v>
                </c:pt>
                <c:pt idx="376">
                  <c:v>-21.227536624431593</c:v>
                </c:pt>
                <c:pt idx="377">
                  <c:v>-25.864166624307614</c:v>
                </c:pt>
                <c:pt idx="378">
                  <c:v>-27.28403724241258</c:v>
                </c:pt>
                <c:pt idx="379">
                  <c:v>-28.940665151119248</c:v>
                </c:pt>
                <c:pt idx="380">
                  <c:v>-31.794573949217806</c:v>
                </c:pt>
                <c:pt idx="381">
                  <c:v>-28.20654048013688</c:v>
                </c:pt>
                <c:pt idx="382">
                  <c:v>-27.273491129994426</c:v>
                </c:pt>
                <c:pt idx="383">
                  <c:v>-23.931897740602523</c:v>
                </c:pt>
                <c:pt idx="384">
                  <c:v>-14.097751346826556</c:v>
                </c:pt>
                <c:pt idx="385">
                  <c:v>-14.438926206350317</c:v>
                </c:pt>
                <c:pt idx="386">
                  <c:v>-12.768610088825227</c:v>
                </c:pt>
                <c:pt idx="387">
                  <c:v>-13.7317895308733</c:v>
                </c:pt>
                <c:pt idx="388">
                  <c:v>-12.757710790276519</c:v>
                </c:pt>
                <c:pt idx="389">
                  <c:v>-17.608231518506983</c:v>
                </c:pt>
                <c:pt idx="390">
                  <c:v>-16.968506451964345</c:v>
                </c:pt>
                <c:pt idx="391">
                  <c:v>-20.158322991609566</c:v>
                </c:pt>
                <c:pt idx="392">
                  <c:v>-25.044058287620544</c:v>
                </c:pt>
                <c:pt idx="393">
                  <c:v>-27.909646568417543</c:v>
                </c:pt>
                <c:pt idx="394">
                  <c:v>-33.820350677132609</c:v>
                </c:pt>
                <c:pt idx="395">
                  <c:v>-36.755144265651722</c:v>
                </c:pt>
                <c:pt idx="396">
                  <c:v>-40.767018159270293</c:v>
                </c:pt>
                <c:pt idx="397">
                  <c:v>-46.403298633813847</c:v>
                </c:pt>
                <c:pt idx="398">
                  <c:v>-43.526241465449317</c:v>
                </c:pt>
                <c:pt idx="399">
                  <c:v>-40.502317354798322</c:v>
                </c:pt>
                <c:pt idx="400">
                  <c:v>-44.295836064577088</c:v>
                </c:pt>
                <c:pt idx="401">
                  <c:v>-43.231448056578643</c:v>
                </c:pt>
                <c:pt idx="402">
                  <c:v>-43.241443542718883</c:v>
                </c:pt>
                <c:pt idx="403">
                  <c:v>-46.961663349151621</c:v>
                </c:pt>
                <c:pt idx="404">
                  <c:v>-49.367759007573113</c:v>
                </c:pt>
                <c:pt idx="405">
                  <c:v>-39.150064070582403</c:v>
                </c:pt>
                <c:pt idx="406">
                  <c:v>-38.101144200205823</c:v>
                </c:pt>
                <c:pt idx="407">
                  <c:v>-35.352199250340448</c:v>
                </c:pt>
                <c:pt idx="408">
                  <c:v>-36.525544055819495</c:v>
                </c:pt>
                <c:pt idx="409">
                  <c:v>-37.032895645141622</c:v>
                </c:pt>
                <c:pt idx="410">
                  <c:v>-32.7248511606455</c:v>
                </c:pt>
                <c:pt idx="411">
                  <c:v>-32.96316511774063</c:v>
                </c:pt>
                <c:pt idx="412">
                  <c:v>-25.828357994675599</c:v>
                </c:pt>
                <c:pt idx="413">
                  <c:v>-20.927087000131621</c:v>
                </c:pt>
                <c:pt idx="414">
                  <c:v>-23.747642998933827</c:v>
                </c:pt>
                <c:pt idx="415">
                  <c:v>-25.166113478064545</c:v>
                </c:pt>
                <c:pt idx="416">
                  <c:v>-29.049299147963524</c:v>
                </c:pt>
                <c:pt idx="417">
                  <c:v>-26.78343911635875</c:v>
                </c:pt>
                <c:pt idx="418">
                  <c:v>-32.213175914287604</c:v>
                </c:pt>
                <c:pt idx="419">
                  <c:v>-36.497496149182325</c:v>
                </c:pt>
                <c:pt idx="420">
                  <c:v>-38.399780060172077</c:v>
                </c:pt>
                <c:pt idx="421">
                  <c:v>-35.898495406508445</c:v>
                </c:pt>
                <c:pt idx="422">
                  <c:v>-36.817447188138971</c:v>
                </c:pt>
                <c:pt idx="423">
                  <c:v>-33.860808051347718</c:v>
                </c:pt>
                <c:pt idx="424">
                  <c:v>-32.494068741083126</c:v>
                </c:pt>
                <c:pt idx="425">
                  <c:v>-32.902439481973659</c:v>
                </c:pt>
                <c:pt idx="426">
                  <c:v>-31.309369912862792</c:v>
                </c:pt>
                <c:pt idx="427">
                  <c:v>-31.187311806082732</c:v>
                </c:pt>
                <c:pt idx="428">
                  <c:v>-30.518238221764534</c:v>
                </c:pt>
                <c:pt idx="429">
                  <c:v>-29.044021367788275</c:v>
                </c:pt>
                <c:pt idx="430">
                  <c:v>-30.162192610621446</c:v>
                </c:pt>
                <c:pt idx="431">
                  <c:v>-31.619545751333249</c:v>
                </c:pt>
                <c:pt idx="432">
                  <c:v>-30.833457694292065</c:v>
                </c:pt>
                <c:pt idx="433">
                  <c:v>-32.572421789884558</c:v>
                </c:pt>
                <c:pt idx="434">
                  <c:v>-30.315095684051499</c:v>
                </c:pt>
                <c:pt idx="435">
                  <c:v>-28.588570232510548</c:v>
                </c:pt>
                <c:pt idx="436">
                  <c:v>-31.334688945889496</c:v>
                </c:pt>
                <c:pt idx="437">
                  <c:v>-30.559837075352661</c:v>
                </c:pt>
                <c:pt idx="438">
                  <c:v>-29.209011379599559</c:v>
                </c:pt>
                <c:pt idx="439">
                  <c:v>-28.311243558883675</c:v>
                </c:pt>
                <c:pt idx="440">
                  <c:v>-29.286126195907599</c:v>
                </c:pt>
                <c:pt idx="441">
                  <c:v>-30.616946041345585</c:v>
                </c:pt>
                <c:pt idx="442">
                  <c:v>-30.283000774979612</c:v>
                </c:pt>
                <c:pt idx="443">
                  <c:v>-30.6417975269556</c:v>
                </c:pt>
                <c:pt idx="444">
                  <c:v>-29.164098389387107</c:v>
                </c:pt>
                <c:pt idx="445">
                  <c:v>-26.165281004071232</c:v>
                </c:pt>
                <c:pt idx="446">
                  <c:v>-24.355012074828167</c:v>
                </c:pt>
                <c:pt idx="447">
                  <c:v>-26.093713839173304</c:v>
                </c:pt>
                <c:pt idx="448">
                  <c:v>-24.071585164427745</c:v>
                </c:pt>
                <c:pt idx="449">
                  <c:v>-23.229624505281464</c:v>
                </c:pt>
                <c:pt idx="450">
                  <c:v>-24.908327525377274</c:v>
                </c:pt>
                <c:pt idx="451">
                  <c:v>-25.243958309412008</c:v>
                </c:pt>
                <c:pt idx="452">
                  <c:v>-26.10294579207897</c:v>
                </c:pt>
                <c:pt idx="453">
                  <c:v>-27.28491377186775</c:v>
                </c:pt>
                <c:pt idx="454">
                  <c:v>-26.072109851121894</c:v>
                </c:pt>
                <c:pt idx="455">
                  <c:v>-27.772793415427188</c:v>
                </c:pt>
                <c:pt idx="456">
                  <c:v>-26.772632682919507</c:v>
                </c:pt>
                <c:pt idx="457">
                  <c:v>-26.410410253644002</c:v>
                </c:pt>
                <c:pt idx="458">
                  <c:v>-27.585262427210793</c:v>
                </c:pt>
                <c:pt idx="459">
                  <c:v>-28.8829140443802</c:v>
                </c:pt>
                <c:pt idx="460">
                  <c:v>-29.653559262752538</c:v>
                </c:pt>
                <c:pt idx="461">
                  <c:v>-31.624338960766821</c:v>
                </c:pt>
                <c:pt idx="462">
                  <c:v>-31.937065251827249</c:v>
                </c:pt>
                <c:pt idx="463">
                  <c:v>-31.821866669058807</c:v>
                </c:pt>
                <c:pt idx="464">
                  <c:v>-36.083034705996525</c:v>
                </c:pt>
                <c:pt idx="465">
                  <c:v>-32.807112765908244</c:v>
                </c:pt>
                <c:pt idx="466">
                  <c:v>-32.548144320249548</c:v>
                </c:pt>
                <c:pt idx="467">
                  <c:v>-31.321694961428676</c:v>
                </c:pt>
                <c:pt idx="468">
                  <c:v>-31.508694926023509</c:v>
                </c:pt>
                <c:pt idx="469">
                  <c:v>-36.359298506259904</c:v>
                </c:pt>
                <c:pt idx="470">
                  <c:v>-36.530238336682345</c:v>
                </c:pt>
                <c:pt idx="471">
                  <c:v>-36.746412502408049</c:v>
                </c:pt>
                <c:pt idx="472">
                  <c:v>-32.87927427458763</c:v>
                </c:pt>
                <c:pt idx="473">
                  <c:v>-33.014002613186861</c:v>
                </c:pt>
                <c:pt idx="474">
                  <c:v>-32.221260344028479</c:v>
                </c:pt>
                <c:pt idx="475">
                  <c:v>-33.229202015876751</c:v>
                </c:pt>
                <c:pt idx="476">
                  <c:v>-33.309714490890499</c:v>
                </c:pt>
                <c:pt idx="477">
                  <c:v>-32.128644657373414</c:v>
                </c:pt>
                <c:pt idx="478">
                  <c:v>-33.557134934186934</c:v>
                </c:pt>
                <c:pt idx="479">
                  <c:v>-32.873219216108282</c:v>
                </c:pt>
                <c:pt idx="480">
                  <c:v>-32.897017201542837</c:v>
                </c:pt>
                <c:pt idx="481">
                  <c:v>-33.131311580777179</c:v>
                </c:pt>
                <c:pt idx="482">
                  <c:v>-32.416548936963096</c:v>
                </c:pt>
                <c:pt idx="483">
                  <c:v>-33.555128897547704</c:v>
                </c:pt>
                <c:pt idx="484">
                  <c:v>-33.435383576393122</c:v>
                </c:pt>
                <c:pt idx="485">
                  <c:v>-31.461974784374206</c:v>
                </c:pt>
                <c:pt idx="486">
                  <c:v>-30.176506193876264</c:v>
                </c:pt>
                <c:pt idx="487">
                  <c:v>-28.450318169236184</c:v>
                </c:pt>
                <c:pt idx="488">
                  <c:v>-28.012886283755307</c:v>
                </c:pt>
                <c:pt idx="489">
                  <c:v>-29.151621311068538</c:v>
                </c:pt>
                <c:pt idx="490">
                  <c:v>-26.066867619037623</c:v>
                </c:pt>
                <c:pt idx="491">
                  <c:v>-24.791365987300892</c:v>
                </c:pt>
                <c:pt idx="492">
                  <c:v>-23.50302977955343</c:v>
                </c:pt>
                <c:pt idx="493">
                  <c:v>-23.873733834624289</c:v>
                </c:pt>
                <c:pt idx="494">
                  <c:v>-24.290458740115199</c:v>
                </c:pt>
                <c:pt idx="495">
                  <c:v>-26.367793141126654</c:v>
                </c:pt>
                <c:pt idx="496">
                  <c:v>-26.32406915056707</c:v>
                </c:pt>
                <c:pt idx="497">
                  <c:v>-26.257216644167897</c:v>
                </c:pt>
                <c:pt idx="498" formatCode="General">
                  <c:v>-26.559919304609295</c:v>
                </c:pt>
                <c:pt idx="499" formatCode="General">
                  <c:v>-26.236414210557939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F9-4E8F-992C-406680D13BE5}"/>
            </c:ext>
          </c:extLst>
        </c:ser>
        <c:ser>
          <c:idx val="2"/>
          <c:order val="2"/>
          <c:tx>
            <c:strRef>
              <c:f>ex!$C$62</c:f>
              <c:strCache>
                <c:ptCount val="1"/>
                <c:pt idx="0">
                  <c:v>TOTAL 1 3/4 PERP nc-24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ex!$L$59:$SQ$59</c:f>
              <c:numCache>
                <c:formatCode>m/d/yyyy</c:formatCode>
                <c:ptCount val="500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  <c:pt idx="496">
                  <c:v>43304</c:v>
                </c:pt>
                <c:pt idx="497">
                  <c:v>43301</c:v>
                </c:pt>
                <c:pt idx="498">
                  <c:v>43300</c:v>
                </c:pt>
                <c:pt idx="499">
                  <c:v>43299</c:v>
                </c:pt>
              </c:numCache>
            </c:numRef>
          </c:cat>
          <c:val>
            <c:numRef>
              <c:f>ex!$L$62:$SQ$62</c:f>
              <c:numCache>
                <c:formatCode>0</c:formatCode>
                <c:ptCount val="500"/>
                <c:pt idx="0">
                  <c:v>-41.62486838126182</c:v>
                </c:pt>
                <c:pt idx="1">
                  <c:v>-54.676402178883592</c:v>
                </c:pt>
                <c:pt idx="2">
                  <c:v>-52.040770536661142</c:v>
                </c:pt>
                <c:pt idx="3">
                  <c:v>-34.857207534193975</c:v>
                </c:pt>
                <c:pt idx="4">
                  <c:v>-31.424236002326012</c:v>
                </c:pt>
                <c:pt idx="5">
                  <c:v>-19.306840902566904</c:v>
                </c:pt>
                <c:pt idx="6">
                  <c:v>-10.237516038417823</c:v>
                </c:pt>
                <c:pt idx="7">
                  <c:v>0.4131351739168565</c:v>
                </c:pt>
                <c:pt idx="8">
                  <c:v>6.3115612473488341</c:v>
                </c:pt>
                <c:pt idx="9">
                  <c:v>6.4635283529758567</c:v>
                </c:pt>
                <c:pt idx="10">
                  <c:v>-0.45383720242975301</c:v>
                </c:pt>
                <c:pt idx="11">
                  <c:v>20.431602554321302</c:v>
                </c:pt>
                <c:pt idx="12">
                  <c:v>21.848671619892087</c:v>
                </c:pt>
                <c:pt idx="13">
                  <c:v>33.722436200022713</c:v>
                </c:pt>
                <c:pt idx="14">
                  <c:v>17.411015581846215</c:v>
                </c:pt>
                <c:pt idx="15">
                  <c:v>-20.558248803853985</c:v>
                </c:pt>
                <c:pt idx="16">
                  <c:v>20.831126107335081</c:v>
                </c:pt>
                <c:pt idx="17">
                  <c:v>14.510135984182341</c:v>
                </c:pt>
                <c:pt idx="18">
                  <c:v>6.7541944609880318</c:v>
                </c:pt>
                <c:pt idx="19">
                  <c:v>-6.2166451510190939</c:v>
                </c:pt>
                <c:pt idx="20">
                  <c:v>-35.262843090176574</c:v>
                </c:pt>
                <c:pt idx="21">
                  <c:v>-83.103970276594154</c:v>
                </c:pt>
                <c:pt idx="22">
                  <c:v>-98.559226280808446</c:v>
                </c:pt>
                <c:pt idx="23">
                  <c:v>-63.269721382141114</c:v>
                </c:pt>
                <c:pt idx="24">
                  <c:v>-51.047499647021311</c:v>
                </c:pt>
                <c:pt idx="25">
                  <c:v>-39.864350941419588</c:v>
                </c:pt>
                <c:pt idx="26">
                  <c:v>-43.13071915864947</c:v>
                </c:pt>
                <c:pt idx="27">
                  <c:v>-48.115765473723428</c:v>
                </c:pt>
                <c:pt idx="28">
                  <c:v>-58.946719946265205</c:v>
                </c:pt>
                <c:pt idx="29">
                  <c:v>-88.010470121264461</c:v>
                </c:pt>
                <c:pt idx="30">
                  <c:v>-83.060838226675969</c:v>
                </c:pt>
                <c:pt idx="31">
                  <c:v>-100.30410877716542</c:v>
                </c:pt>
                <c:pt idx="32">
                  <c:v>-69.189924910783759</c:v>
                </c:pt>
                <c:pt idx="33">
                  <c:v>-64.301492383360852</c:v>
                </c:pt>
                <c:pt idx="34">
                  <c:v>-46.448892069816566</c:v>
                </c:pt>
                <c:pt idx="35">
                  <c:v>-21.123349226474716</c:v>
                </c:pt>
                <c:pt idx="36">
                  <c:v>25.487881355285651</c:v>
                </c:pt>
                <c:pt idx="37">
                  <c:v>31.113679213404623</c:v>
                </c:pt>
                <c:pt idx="38">
                  <c:v>50.8965225814581</c:v>
                </c:pt>
                <c:pt idx="39">
                  <c:v>25.888009466528899</c:v>
                </c:pt>
                <c:pt idx="40">
                  <c:v>21.16746914112565</c:v>
                </c:pt>
                <c:pt idx="41">
                  <c:v>27.757420521378549</c:v>
                </c:pt>
                <c:pt idx="42">
                  <c:v>19.649765147089965</c:v>
                </c:pt>
                <c:pt idx="43">
                  <c:v>42.768266770124399</c:v>
                </c:pt>
                <c:pt idx="44">
                  <c:v>68.957063414812126</c:v>
                </c:pt>
                <c:pt idx="45">
                  <c:v>94.827819376110995</c:v>
                </c:pt>
                <c:pt idx="46">
                  <c:v>124.76596167480943</c:v>
                </c:pt>
                <c:pt idx="47">
                  <c:v>94.808751214742642</c:v>
                </c:pt>
                <c:pt idx="48">
                  <c:v>99.673996829032887</c:v>
                </c:pt>
                <c:pt idx="49">
                  <c:v>51.465060503840505</c:v>
                </c:pt>
                <c:pt idx="50">
                  <c:v>3.3386430964470151</c:v>
                </c:pt>
                <c:pt idx="51">
                  <c:v>35.442896970033644</c:v>
                </c:pt>
                <c:pt idx="52">
                  <c:v>50.586569778203909</c:v>
                </c:pt>
                <c:pt idx="53">
                  <c:v>175.49841352438926</c:v>
                </c:pt>
                <c:pt idx="54">
                  <c:v>203.24144217944144</c:v>
                </c:pt>
                <c:pt idx="55">
                  <c:v>16.410692575097073</c:v>
                </c:pt>
                <c:pt idx="56">
                  <c:v>-73.279319784641245</c:v>
                </c:pt>
                <c:pt idx="57">
                  <c:v>-79.76488520455365</c:v>
                </c:pt>
                <c:pt idx="58">
                  <c:v>-124.50349798452851</c:v>
                </c:pt>
                <c:pt idx="59">
                  <c:v>-141.02448164701462</c:v>
                </c:pt>
                <c:pt idx="60">
                  <c:v>-131.13658223152163</c:v>
                </c:pt>
                <c:pt idx="61">
                  <c:v>-110.97833824825281</c:v>
                </c:pt>
                <c:pt idx="62">
                  <c:v>-90.362271351456656</c:v>
                </c:pt>
                <c:pt idx="63">
                  <c:v>-65.789904801011062</c:v>
                </c:pt>
                <c:pt idx="64">
                  <c:v>-70.053141886830304</c:v>
                </c:pt>
                <c:pt idx="65">
                  <c:v>-67.576376127719811</c:v>
                </c:pt>
                <c:pt idx="66">
                  <c:v>-78.118782871007852</c:v>
                </c:pt>
                <c:pt idx="67">
                  <c:v>-82.21458502030373</c:v>
                </c:pt>
                <c:pt idx="68">
                  <c:v>-81.948324022650695</c:v>
                </c:pt>
                <c:pt idx="69">
                  <c:v>-95.572862764596948</c:v>
                </c:pt>
                <c:pt idx="70">
                  <c:v>-62.782683278441482</c:v>
                </c:pt>
                <c:pt idx="71">
                  <c:v>-27.53325106668467</c:v>
                </c:pt>
                <c:pt idx="72">
                  <c:v>62.540763042211495</c:v>
                </c:pt>
                <c:pt idx="73">
                  <c:v>74.79570082700252</c:v>
                </c:pt>
                <c:pt idx="74">
                  <c:v>88.223166868448345</c:v>
                </c:pt>
                <c:pt idx="75">
                  <c:v>131.14628717958931</c:v>
                </c:pt>
                <c:pt idx="76">
                  <c:v>154.8987655041218</c:v>
                </c:pt>
                <c:pt idx="77">
                  <c:v>172.93483269453048</c:v>
                </c:pt>
                <c:pt idx="78">
                  <c:v>133.05807742726807</c:v>
                </c:pt>
                <c:pt idx="79">
                  <c:v>18.598426530718825</c:v>
                </c:pt>
                <c:pt idx="80">
                  <c:v>6.5148599134683991</c:v>
                </c:pt>
                <c:pt idx="81">
                  <c:v>-49.233241834521294</c:v>
                </c:pt>
                <c:pt idx="82">
                  <c:v>-40.100701823592175</c:v>
                </c:pt>
                <c:pt idx="83">
                  <c:v>-23.788554050445583</c:v>
                </c:pt>
                <c:pt idx="84">
                  <c:v>-57.800195503234889</c:v>
                </c:pt>
                <c:pt idx="85">
                  <c:v>-70.476559371233009</c:v>
                </c:pt>
                <c:pt idx="86">
                  <c:v>-72.985255880713467</c:v>
                </c:pt>
                <c:pt idx="87">
                  <c:v>-77.183650878906263</c:v>
                </c:pt>
                <c:pt idx="88">
                  <c:v>-72.534205042243002</c:v>
                </c:pt>
                <c:pt idx="89">
                  <c:v>-64.513618805050839</c:v>
                </c:pt>
                <c:pt idx="90">
                  <c:v>-62.546593291521091</c:v>
                </c:pt>
                <c:pt idx="91">
                  <c:v>-58.7462296284437</c:v>
                </c:pt>
                <c:pt idx="92">
                  <c:v>-60.349685107588755</c:v>
                </c:pt>
                <c:pt idx="93">
                  <c:v>-62.769780995607377</c:v>
                </c:pt>
                <c:pt idx="94">
                  <c:v>-56.434628562688822</c:v>
                </c:pt>
                <c:pt idx="95">
                  <c:v>-56.76327424979209</c:v>
                </c:pt>
                <c:pt idx="96">
                  <c:v>-57.58006984210013</c:v>
                </c:pt>
                <c:pt idx="97">
                  <c:v>-55.728916357517249</c:v>
                </c:pt>
                <c:pt idx="98">
                  <c:v>-55.929162603139872</c:v>
                </c:pt>
                <c:pt idx="99">
                  <c:v>-56.532308087348937</c:v>
                </c:pt>
                <c:pt idx="100">
                  <c:v>-36.465190265297892</c:v>
                </c:pt>
                <c:pt idx="101">
                  <c:v>-54.246112911939612</c:v>
                </c:pt>
                <c:pt idx="102">
                  <c:v>-55.851761744976031</c:v>
                </c:pt>
                <c:pt idx="103">
                  <c:v>-58.449871555805203</c:v>
                </c:pt>
                <c:pt idx="104">
                  <c:v>-59.332071714639653</c:v>
                </c:pt>
                <c:pt idx="105">
                  <c:v>-56.346810603857051</c:v>
                </c:pt>
                <c:pt idx="106">
                  <c:v>-56.723253312587737</c:v>
                </c:pt>
                <c:pt idx="107">
                  <c:v>-59.031497368931774</c:v>
                </c:pt>
                <c:pt idx="108">
                  <c:v>-63.067511611223225</c:v>
                </c:pt>
                <c:pt idx="109">
                  <c:v>-63.063192804694175</c:v>
                </c:pt>
                <c:pt idx="110">
                  <c:v>-60.398303510427475</c:v>
                </c:pt>
                <c:pt idx="111">
                  <c:v>-58.727451572060588</c:v>
                </c:pt>
                <c:pt idx="112">
                  <c:v>-55.650929266452806</c:v>
                </c:pt>
                <c:pt idx="113">
                  <c:v>-54.724694962024699</c:v>
                </c:pt>
                <c:pt idx="114">
                  <c:v>-47.756466800451271</c:v>
                </c:pt>
                <c:pt idx="115">
                  <c:v>-47.587721485972416</c:v>
                </c:pt>
                <c:pt idx="116">
                  <c:v>-43.415948396921159</c:v>
                </c:pt>
                <c:pt idx="117">
                  <c:v>-41.664278623700142</c:v>
                </c:pt>
                <c:pt idx="118">
                  <c:v>-41.675655456662177</c:v>
                </c:pt>
                <c:pt idx="119">
                  <c:v>-45.6015117418766</c:v>
                </c:pt>
                <c:pt idx="120">
                  <c:v>-46.292357973575598</c:v>
                </c:pt>
                <c:pt idx="121">
                  <c:v>-49.045606830120086</c:v>
                </c:pt>
                <c:pt idx="122">
                  <c:v>-48.960642116427415</c:v>
                </c:pt>
                <c:pt idx="123">
                  <c:v>-48.355643178701399</c:v>
                </c:pt>
                <c:pt idx="124">
                  <c:v>-49.196445461869239</c:v>
                </c:pt>
                <c:pt idx="125">
                  <c:v>-51.49252830863</c:v>
                </c:pt>
                <c:pt idx="126">
                  <c:v>-53.414122059702862</c:v>
                </c:pt>
                <c:pt idx="127">
                  <c:v>-57.380238319754604</c:v>
                </c:pt>
                <c:pt idx="128">
                  <c:v>-57.460677843213077</c:v>
                </c:pt>
                <c:pt idx="129">
                  <c:v>-61.583151629805563</c:v>
                </c:pt>
                <c:pt idx="130">
                  <c:v>-58.562008263945579</c:v>
                </c:pt>
                <c:pt idx="131">
                  <c:v>-57.976646625399582</c:v>
                </c:pt>
                <c:pt idx="132">
                  <c:v>-54.09847419357299</c:v>
                </c:pt>
                <c:pt idx="133">
                  <c:v>-56.551670728325846</c:v>
                </c:pt>
                <c:pt idx="134">
                  <c:v>-58.163006186962122</c:v>
                </c:pt>
                <c:pt idx="135">
                  <c:v>-55.3197557746172</c:v>
                </c:pt>
                <c:pt idx="136">
                  <c:v>-55.94451757335662</c:v>
                </c:pt>
                <c:pt idx="137">
                  <c:v>-53.096475113630291</c:v>
                </c:pt>
                <c:pt idx="138">
                  <c:v>-49.516980789899826</c:v>
                </c:pt>
                <c:pt idx="139">
                  <c:v>-51.645525750160225</c:v>
                </c:pt>
                <c:pt idx="140">
                  <c:v>-50.132842249631892</c:v>
                </c:pt>
                <c:pt idx="141">
                  <c:v>-50.601253224015245</c:v>
                </c:pt>
                <c:pt idx="142">
                  <c:v>-51.127419341206554</c:v>
                </c:pt>
                <c:pt idx="143">
                  <c:v>-51.707134105920801</c:v>
                </c:pt>
                <c:pt idx="144">
                  <c:v>-50.185773790001875</c:v>
                </c:pt>
                <c:pt idx="145">
                  <c:v>-49.751657155990607</c:v>
                </c:pt>
                <c:pt idx="146">
                  <c:v>-53.073668467760086</c:v>
                </c:pt>
                <c:pt idx="147">
                  <c:v>-53.999936766862859</c:v>
                </c:pt>
                <c:pt idx="148">
                  <c:v>-55.14850961947441</c:v>
                </c:pt>
                <c:pt idx="149">
                  <c:v>-57.325646415710452</c:v>
                </c:pt>
                <c:pt idx="150">
                  <c:v>-51.875185226917267</c:v>
                </c:pt>
                <c:pt idx="151">
                  <c:v>-55.345370992898935</c:v>
                </c:pt>
                <c:pt idx="152">
                  <c:v>-55.503700678825368</c:v>
                </c:pt>
                <c:pt idx="153">
                  <c:v>-55.245104772686958</c:v>
                </c:pt>
                <c:pt idx="154">
                  <c:v>-54.731527355194089</c:v>
                </c:pt>
                <c:pt idx="155">
                  <c:v>-55.001008856534952</c:v>
                </c:pt>
                <c:pt idx="156">
                  <c:v>-59.764472741603868</c:v>
                </c:pt>
                <c:pt idx="157">
                  <c:v>-61.029312656402595</c:v>
                </c:pt>
                <c:pt idx="158">
                  <c:v>-63.171068499803553</c:v>
                </c:pt>
                <c:pt idx="159">
                  <c:v>-65.254666716933244</c:v>
                </c:pt>
                <c:pt idx="160">
                  <c:v>-63.173488629102721</c:v>
                </c:pt>
                <c:pt idx="161">
                  <c:v>-61.028582819938663</c:v>
                </c:pt>
                <c:pt idx="162">
                  <c:v>-61.246303731322286</c:v>
                </c:pt>
                <c:pt idx="163">
                  <c:v>-58.421480772972096</c:v>
                </c:pt>
                <c:pt idx="164">
                  <c:v>-54.966082817673687</c:v>
                </c:pt>
                <c:pt idx="165">
                  <c:v>-54.027915969252589</c:v>
                </c:pt>
                <c:pt idx="166">
                  <c:v>-55.053154591441157</c:v>
                </c:pt>
                <c:pt idx="167">
                  <c:v>-53.58204019105434</c:v>
                </c:pt>
                <c:pt idx="168">
                  <c:v>-53.595242658019068</c:v>
                </c:pt>
                <c:pt idx="169">
                  <c:v>-51.472869957804669</c:v>
                </c:pt>
                <c:pt idx="170">
                  <c:v>-54.806091316819192</c:v>
                </c:pt>
                <c:pt idx="171">
                  <c:v>-56.829485892891881</c:v>
                </c:pt>
                <c:pt idx="172">
                  <c:v>-58.769501252770432</c:v>
                </c:pt>
                <c:pt idx="173">
                  <c:v>-54.454806296587002</c:v>
                </c:pt>
                <c:pt idx="174">
                  <c:v>-53.671475928068155</c:v>
                </c:pt>
                <c:pt idx="175">
                  <c:v>-51.194113783478741</c:v>
                </c:pt>
                <c:pt idx="176">
                  <c:v>-51.085720064282405</c:v>
                </c:pt>
                <c:pt idx="177">
                  <c:v>-51.996905084729214</c:v>
                </c:pt>
                <c:pt idx="178">
                  <c:v>-51.552805388569837</c:v>
                </c:pt>
                <c:pt idx="179">
                  <c:v>-48.89340530180931</c:v>
                </c:pt>
                <c:pt idx="180">
                  <c:v>-47.948777669429774</c:v>
                </c:pt>
                <c:pt idx="181">
                  <c:v>-49.221946171164518</c:v>
                </c:pt>
                <c:pt idx="182">
                  <c:v>-48.230509464621548</c:v>
                </c:pt>
                <c:pt idx="183">
                  <c:v>-43.556783267259604</c:v>
                </c:pt>
                <c:pt idx="184">
                  <c:v>-43.301103826880464</c:v>
                </c:pt>
                <c:pt idx="185">
                  <c:v>-44.424630445241931</c:v>
                </c:pt>
                <c:pt idx="186">
                  <c:v>-44.36541995930672</c:v>
                </c:pt>
                <c:pt idx="187">
                  <c:v>-45.561297650694883</c:v>
                </c:pt>
                <c:pt idx="188">
                  <c:v>-46.774516183614722</c:v>
                </c:pt>
                <c:pt idx="189">
                  <c:v>-48.714160945057884</c:v>
                </c:pt>
                <c:pt idx="190">
                  <c:v>-50.131632141709318</c:v>
                </c:pt>
                <c:pt idx="191">
                  <c:v>-51.982017313122753</c:v>
                </c:pt>
                <c:pt idx="192">
                  <c:v>-52.158053143262862</c:v>
                </c:pt>
                <c:pt idx="193">
                  <c:v>-47.494691966891281</c:v>
                </c:pt>
                <c:pt idx="194">
                  <c:v>-47.937815010309237</c:v>
                </c:pt>
                <c:pt idx="195">
                  <c:v>-48.450986208796493</c:v>
                </c:pt>
                <c:pt idx="196">
                  <c:v>-49.281313246965411</c:v>
                </c:pt>
                <c:pt idx="197">
                  <c:v>-54.939420783519751</c:v>
                </c:pt>
                <c:pt idx="198">
                  <c:v>-56.5463654255867</c:v>
                </c:pt>
                <c:pt idx="199">
                  <c:v>-56.449839315772053</c:v>
                </c:pt>
                <c:pt idx="200">
                  <c:v>-57.708735328555122</c:v>
                </c:pt>
                <c:pt idx="201">
                  <c:v>-56.644858772277814</c:v>
                </c:pt>
                <c:pt idx="202">
                  <c:v>-60.514293453931813</c:v>
                </c:pt>
                <c:pt idx="203">
                  <c:v>-62.331868238925935</c:v>
                </c:pt>
                <c:pt idx="204">
                  <c:v>-58.043239019513138</c:v>
                </c:pt>
                <c:pt idx="205">
                  <c:v>-55.023460352301605</c:v>
                </c:pt>
                <c:pt idx="206">
                  <c:v>-51.232355716824543</c:v>
                </c:pt>
                <c:pt idx="207">
                  <c:v>-54.19615615785122</c:v>
                </c:pt>
                <c:pt idx="208">
                  <c:v>-67.259835630178458</c:v>
                </c:pt>
                <c:pt idx="209">
                  <c:v>-66.627236724138257</c:v>
                </c:pt>
                <c:pt idx="210">
                  <c:v>-65.070097564458848</c:v>
                </c:pt>
                <c:pt idx="211">
                  <c:v>-64.07725289142131</c:v>
                </c:pt>
                <c:pt idx="212">
                  <c:v>-62.853807578086858</c:v>
                </c:pt>
                <c:pt idx="213">
                  <c:v>-63.854463956117613</c:v>
                </c:pt>
                <c:pt idx="214">
                  <c:v>-68.825642375349986</c:v>
                </c:pt>
                <c:pt idx="215">
                  <c:v>-65.758317414522153</c:v>
                </c:pt>
                <c:pt idx="216">
                  <c:v>-66.41969517171384</c:v>
                </c:pt>
                <c:pt idx="217">
                  <c:v>-65.946790188908565</c:v>
                </c:pt>
                <c:pt idx="218">
                  <c:v>-65.872728913545615</c:v>
                </c:pt>
                <c:pt idx="219">
                  <c:v>-60.900273627281187</c:v>
                </c:pt>
                <c:pt idx="220">
                  <c:v>-61.780105625987055</c:v>
                </c:pt>
                <c:pt idx="221">
                  <c:v>-58.792222902297972</c:v>
                </c:pt>
                <c:pt idx="222">
                  <c:v>-58.901950929641721</c:v>
                </c:pt>
                <c:pt idx="223">
                  <c:v>-65.000342306375487</c:v>
                </c:pt>
                <c:pt idx="224">
                  <c:v>-65.043671447515507</c:v>
                </c:pt>
                <c:pt idx="225">
                  <c:v>-64.110126125216482</c:v>
                </c:pt>
                <c:pt idx="226">
                  <c:v>-63.237705392003065</c:v>
                </c:pt>
                <c:pt idx="227">
                  <c:v>-64.816286433219929</c:v>
                </c:pt>
                <c:pt idx="228">
                  <c:v>-54.978595113396651</c:v>
                </c:pt>
                <c:pt idx="229">
                  <c:v>-45.466549952030178</c:v>
                </c:pt>
                <c:pt idx="230">
                  <c:v>-50.815945952653891</c:v>
                </c:pt>
                <c:pt idx="231">
                  <c:v>-54.373969168901453</c:v>
                </c:pt>
                <c:pt idx="232">
                  <c:v>-54.820039618015286</c:v>
                </c:pt>
                <c:pt idx="233">
                  <c:v>-57.348634395360961</c:v>
                </c:pt>
                <c:pt idx="234">
                  <c:v>-58.302785495281228</c:v>
                </c:pt>
                <c:pt idx="235">
                  <c:v>-61.325008244395249</c:v>
                </c:pt>
                <c:pt idx="236">
                  <c:v>-59.232974556207637</c:v>
                </c:pt>
                <c:pt idx="237">
                  <c:v>-52.364499776005744</c:v>
                </c:pt>
                <c:pt idx="238">
                  <c:v>-49.734535026073445</c:v>
                </c:pt>
                <c:pt idx="239">
                  <c:v>-51.654905285716055</c:v>
                </c:pt>
                <c:pt idx="240">
                  <c:v>-44.311903701424605</c:v>
                </c:pt>
                <c:pt idx="241">
                  <c:v>-40.899880461812025</c:v>
                </c:pt>
                <c:pt idx="242">
                  <c:v>-41.977030638098704</c:v>
                </c:pt>
                <c:pt idx="243">
                  <c:v>-43.655352051973352</c:v>
                </c:pt>
                <c:pt idx="244">
                  <c:v>-49.664674554586412</c:v>
                </c:pt>
                <c:pt idx="245">
                  <c:v>-52.982187419176071</c:v>
                </c:pt>
                <c:pt idx="246">
                  <c:v>-50.262439802646611</c:v>
                </c:pt>
                <c:pt idx="247">
                  <c:v>-51.740982432246213</c:v>
                </c:pt>
                <c:pt idx="248">
                  <c:v>-47.691711797952664</c:v>
                </c:pt>
                <c:pt idx="249">
                  <c:v>-40.308027978777886</c:v>
                </c:pt>
                <c:pt idx="250">
                  <c:v>-39.198813908696167</c:v>
                </c:pt>
                <c:pt idx="251">
                  <c:v>-38.949382166385647</c:v>
                </c:pt>
                <c:pt idx="252">
                  <c:v>-39.331049247026442</c:v>
                </c:pt>
                <c:pt idx="253">
                  <c:v>-43.266226285934465</c:v>
                </c:pt>
                <c:pt idx="254">
                  <c:v>-46.209194239616394</c:v>
                </c:pt>
                <c:pt idx="255">
                  <c:v>-45.409698484420787</c:v>
                </c:pt>
                <c:pt idx="256">
                  <c:v>-41.245460090637209</c:v>
                </c:pt>
                <c:pt idx="257">
                  <c:v>-43.121307757377636</c:v>
                </c:pt>
                <c:pt idx="258">
                  <c:v>-46.50840362238884</c:v>
                </c:pt>
                <c:pt idx="259">
                  <c:v>-50.470541679501522</c:v>
                </c:pt>
                <c:pt idx="260">
                  <c:v>-58.673953290224077</c:v>
                </c:pt>
                <c:pt idx="261">
                  <c:v>-62.198687275886527</c:v>
                </c:pt>
                <c:pt idx="262">
                  <c:v>-66.794086481809629</c:v>
                </c:pt>
                <c:pt idx="263">
                  <c:v>-69.734709106683738</c:v>
                </c:pt>
                <c:pt idx="264">
                  <c:v>-73.680909278154388</c:v>
                </c:pt>
                <c:pt idx="265">
                  <c:v>-74.298514604926098</c:v>
                </c:pt>
                <c:pt idx="266">
                  <c:v>-74.712414386630059</c:v>
                </c:pt>
                <c:pt idx="267">
                  <c:v>-77.017585167884818</c:v>
                </c:pt>
                <c:pt idx="268">
                  <c:v>-83.981960424065591</c:v>
                </c:pt>
                <c:pt idx="269">
                  <c:v>-92.517196759819996</c:v>
                </c:pt>
                <c:pt idx="270">
                  <c:v>-97.359912539362909</c:v>
                </c:pt>
                <c:pt idx="271">
                  <c:v>-99.295071247220051</c:v>
                </c:pt>
                <c:pt idx="272">
                  <c:v>-99.735197486758224</c:v>
                </c:pt>
                <c:pt idx="273">
                  <c:v>-99.769349740505206</c:v>
                </c:pt>
                <c:pt idx="274">
                  <c:v>-96.494283810019482</c:v>
                </c:pt>
                <c:pt idx="275">
                  <c:v>-95.431345803022396</c:v>
                </c:pt>
                <c:pt idx="276">
                  <c:v>-100.32608793079852</c:v>
                </c:pt>
                <c:pt idx="277">
                  <c:v>-97.428226254343997</c:v>
                </c:pt>
                <c:pt idx="278">
                  <c:v>-95.86964135468007</c:v>
                </c:pt>
                <c:pt idx="279">
                  <c:v>-90.208440151333804</c:v>
                </c:pt>
                <c:pt idx="280">
                  <c:v>-88.392138036489499</c:v>
                </c:pt>
                <c:pt idx="281">
                  <c:v>-87.478595535516732</c:v>
                </c:pt>
                <c:pt idx="282">
                  <c:v>-85.717979276895534</c:v>
                </c:pt>
                <c:pt idx="283">
                  <c:v>-87.624601664900808</c:v>
                </c:pt>
                <c:pt idx="284">
                  <c:v>-88.038863079428651</c:v>
                </c:pt>
                <c:pt idx="285">
                  <c:v>-85.111476124882699</c:v>
                </c:pt>
                <c:pt idx="286">
                  <c:v>-86.66182207131385</c:v>
                </c:pt>
                <c:pt idx="287">
                  <c:v>-88.027028827190392</c:v>
                </c:pt>
                <c:pt idx="288">
                  <c:v>-91.140620533108688</c:v>
                </c:pt>
                <c:pt idx="289">
                  <c:v>-87.072640227437034</c:v>
                </c:pt>
                <c:pt idx="290">
                  <c:v>-85.839837705254538</c:v>
                </c:pt>
                <c:pt idx="291">
                  <c:v>-85.067802183270445</c:v>
                </c:pt>
                <c:pt idx="292">
                  <c:v>-86.141497191309924</c:v>
                </c:pt>
                <c:pt idx="293">
                  <c:v>-87.012432520866412</c:v>
                </c:pt>
                <c:pt idx="294">
                  <c:v>-90.236353650212308</c:v>
                </c:pt>
                <c:pt idx="295">
                  <c:v>-91.169161841154093</c:v>
                </c:pt>
                <c:pt idx="296">
                  <c:v>-86.536069403171538</c:v>
                </c:pt>
                <c:pt idx="297">
                  <c:v>-88.050262655615811</c:v>
                </c:pt>
                <c:pt idx="298">
                  <c:v>-88.961452334284758</c:v>
                </c:pt>
                <c:pt idx="299">
                  <c:v>-88.75804153156281</c:v>
                </c:pt>
                <c:pt idx="300">
                  <c:v>-90.111432559132595</c:v>
                </c:pt>
                <c:pt idx="301">
                  <c:v>-89.123496222138414</c:v>
                </c:pt>
                <c:pt idx="302">
                  <c:v>-88.716872694730768</c:v>
                </c:pt>
                <c:pt idx="303">
                  <c:v>-88.246903427243211</c:v>
                </c:pt>
                <c:pt idx="304">
                  <c:v>-88.211181190013903</c:v>
                </c:pt>
                <c:pt idx="305">
                  <c:v>-83.691552077770254</c:v>
                </c:pt>
                <c:pt idx="306">
                  <c:v>-82.271351703286157</c:v>
                </c:pt>
                <c:pt idx="307">
                  <c:v>-83.182600471377356</c:v>
                </c:pt>
                <c:pt idx="308">
                  <c:v>-79.977914641499538</c:v>
                </c:pt>
                <c:pt idx="309">
                  <c:v>-78.296704296231283</c:v>
                </c:pt>
                <c:pt idx="310">
                  <c:v>-74.909418418526641</c:v>
                </c:pt>
                <c:pt idx="311">
                  <c:v>-73.173991799116152</c:v>
                </c:pt>
                <c:pt idx="312">
                  <c:v>-73.771461644887921</c:v>
                </c:pt>
                <c:pt idx="313">
                  <c:v>-74.087468992233298</c:v>
                </c:pt>
                <c:pt idx="314">
                  <c:v>-77.210672107815739</c:v>
                </c:pt>
                <c:pt idx="315">
                  <c:v>-83.194998170018209</c:v>
                </c:pt>
                <c:pt idx="316">
                  <c:v>-81.418008910775171</c:v>
                </c:pt>
                <c:pt idx="317">
                  <c:v>-91.097098896384239</c:v>
                </c:pt>
                <c:pt idx="318">
                  <c:v>-101.07729360210897</c:v>
                </c:pt>
                <c:pt idx="319">
                  <c:v>-104.25061737895012</c:v>
                </c:pt>
                <c:pt idx="320">
                  <c:v>-101.2069522869587</c:v>
                </c:pt>
                <c:pt idx="321">
                  <c:v>-103.26395494234561</c:v>
                </c:pt>
                <c:pt idx="322">
                  <c:v>-99.734405616641055</c:v>
                </c:pt>
                <c:pt idx="323">
                  <c:v>-103.28621495330333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 formatCode="General">
                  <c:v>0</c:v>
                </c:pt>
                <c:pt idx="49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F9-4E8F-992C-406680D13BE5}"/>
            </c:ext>
          </c:extLst>
        </c:ser>
        <c:ser>
          <c:idx val="3"/>
          <c:order val="3"/>
          <c:tx>
            <c:strRef>
              <c:f>ex!$C$63</c:f>
              <c:strCache>
                <c:ptCount val="1"/>
                <c:pt idx="0">
                  <c:v>TOTAL 2 5/8 PERP nc-25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ex!$L$59:$SQ$59</c:f>
              <c:numCache>
                <c:formatCode>m/d/yyyy</c:formatCode>
                <c:ptCount val="500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  <c:pt idx="496">
                  <c:v>43304</c:v>
                </c:pt>
                <c:pt idx="497">
                  <c:v>43301</c:v>
                </c:pt>
                <c:pt idx="498">
                  <c:v>43300</c:v>
                </c:pt>
                <c:pt idx="499">
                  <c:v>43299</c:v>
                </c:pt>
              </c:numCache>
            </c:numRef>
          </c:cat>
          <c:val>
            <c:numRef>
              <c:f>ex!$L$63:$SQ$63</c:f>
              <c:numCache>
                <c:formatCode>0</c:formatCode>
                <c:ptCount val="500"/>
                <c:pt idx="0">
                  <c:v>-48.480842250227965</c:v>
                </c:pt>
                <c:pt idx="1">
                  <c:v>-61.890383601069459</c:v>
                </c:pt>
                <c:pt idx="2">
                  <c:v>-57.813065082192423</c:v>
                </c:pt>
                <c:pt idx="3">
                  <c:v>-40.767757957458485</c:v>
                </c:pt>
                <c:pt idx="4">
                  <c:v>-35.606319186925873</c:v>
                </c:pt>
                <c:pt idx="5">
                  <c:v>-19.620380301356306</c:v>
                </c:pt>
                <c:pt idx="6">
                  <c:v>-9.8709634522199394</c:v>
                </c:pt>
                <c:pt idx="7">
                  <c:v>-1.1523614591359888</c:v>
                </c:pt>
                <c:pt idx="8">
                  <c:v>5.3435699739456766</c:v>
                </c:pt>
                <c:pt idx="9">
                  <c:v>4.6816114263534701</c:v>
                </c:pt>
                <c:pt idx="10">
                  <c:v>-2.5059289983510951</c:v>
                </c:pt>
                <c:pt idx="11">
                  <c:v>16.525061859607689</c:v>
                </c:pt>
                <c:pt idx="12">
                  <c:v>13.801026105046247</c:v>
                </c:pt>
                <c:pt idx="13">
                  <c:v>24.239180847644832</c:v>
                </c:pt>
                <c:pt idx="14">
                  <c:v>1.6538869107961602</c:v>
                </c:pt>
                <c:pt idx="15">
                  <c:v>-38.645633329272272</c:v>
                </c:pt>
                <c:pt idx="16">
                  <c:v>2.0902287486791522</c:v>
                </c:pt>
                <c:pt idx="17">
                  <c:v>-4.856605292677898</c:v>
                </c:pt>
                <c:pt idx="18">
                  <c:v>-12.041899175763149</c:v>
                </c:pt>
                <c:pt idx="19">
                  <c:v>-28.817624786496168</c:v>
                </c:pt>
                <c:pt idx="20">
                  <c:v>-59.749116035699842</c:v>
                </c:pt>
                <c:pt idx="21">
                  <c:v>-111.22960603630541</c:v>
                </c:pt>
                <c:pt idx="22">
                  <c:v>-127.52469091808794</c:v>
                </c:pt>
                <c:pt idx="23">
                  <c:v>-81.17161832356453</c:v>
                </c:pt>
                <c:pt idx="24">
                  <c:v>-69.485674417257314</c:v>
                </c:pt>
                <c:pt idx="25">
                  <c:v>-53.897848199248301</c:v>
                </c:pt>
                <c:pt idx="26">
                  <c:v>-57.976562713146251</c:v>
                </c:pt>
                <c:pt idx="27">
                  <c:v>-63.148084815263758</c:v>
                </c:pt>
                <c:pt idx="28">
                  <c:v>-74.127421630024912</c:v>
                </c:pt>
                <c:pt idx="29">
                  <c:v>-106.94111959171295</c:v>
                </c:pt>
                <c:pt idx="30">
                  <c:v>-95.832385030388821</c:v>
                </c:pt>
                <c:pt idx="31">
                  <c:v>-102.92246973657609</c:v>
                </c:pt>
                <c:pt idx="32">
                  <c:v>-76.791701147675525</c:v>
                </c:pt>
                <c:pt idx="33">
                  <c:v>-75.085002592563626</c:v>
                </c:pt>
                <c:pt idx="34">
                  <c:v>-57.668284325957245</c:v>
                </c:pt>
                <c:pt idx="35">
                  <c:v>-29.124349289774898</c:v>
                </c:pt>
                <c:pt idx="36">
                  <c:v>31.304285232543975</c:v>
                </c:pt>
                <c:pt idx="37">
                  <c:v>42.57578176414961</c:v>
                </c:pt>
                <c:pt idx="38">
                  <c:v>59.956077779650741</c:v>
                </c:pt>
                <c:pt idx="39">
                  <c:v>30.15431537997722</c:v>
                </c:pt>
                <c:pt idx="40">
                  <c:v>23.279594170331961</c:v>
                </c:pt>
                <c:pt idx="41">
                  <c:v>30.188084252238298</c:v>
                </c:pt>
                <c:pt idx="42">
                  <c:v>22.450139530301101</c:v>
                </c:pt>
                <c:pt idx="43">
                  <c:v>45.171408029198631</c:v>
                </c:pt>
                <c:pt idx="44">
                  <c:v>70.705866288900438</c:v>
                </c:pt>
                <c:pt idx="45">
                  <c:v>98.785379412412624</c:v>
                </c:pt>
                <c:pt idx="46">
                  <c:v>127.96000137102595</c:v>
                </c:pt>
                <c:pt idx="47">
                  <c:v>71.920760945320069</c:v>
                </c:pt>
                <c:pt idx="48">
                  <c:v>95.95707268297673</c:v>
                </c:pt>
                <c:pt idx="49">
                  <c:v>37.701549190163632</c:v>
                </c:pt>
                <c:pt idx="50">
                  <c:v>-10.818894422531116</c:v>
                </c:pt>
                <c:pt idx="51">
                  <c:v>23.88295172381396</c:v>
                </c:pt>
                <c:pt idx="52">
                  <c:v>46.566433760523751</c:v>
                </c:pt>
                <c:pt idx="53">
                  <c:v>182.62953444516654</c:v>
                </c:pt>
                <c:pt idx="54">
                  <c:v>212.03333184468744</c:v>
                </c:pt>
                <c:pt idx="55">
                  <c:v>13.730989606022831</c:v>
                </c:pt>
                <c:pt idx="56">
                  <c:v>-83.275781800150867</c:v>
                </c:pt>
                <c:pt idx="57">
                  <c:v>-86.59600074446206</c:v>
                </c:pt>
                <c:pt idx="58">
                  <c:v>-133.73651766824725</c:v>
                </c:pt>
                <c:pt idx="59">
                  <c:v>-148.19425771975517</c:v>
                </c:pt>
                <c:pt idx="60">
                  <c:v>-138.22372174048422</c:v>
                </c:pt>
                <c:pt idx="61">
                  <c:v>-117.97490913105005</c:v>
                </c:pt>
                <c:pt idx="62">
                  <c:v>-103.00938241946696</c:v>
                </c:pt>
                <c:pt idx="63">
                  <c:v>-82.542202593088177</c:v>
                </c:pt>
                <c:pt idx="64">
                  <c:v>-89.995958603501322</c:v>
                </c:pt>
                <c:pt idx="65">
                  <c:v>-86.94168720138066</c:v>
                </c:pt>
                <c:pt idx="66">
                  <c:v>-99.186623302698081</c:v>
                </c:pt>
                <c:pt idx="67">
                  <c:v>-104.38539037644864</c:v>
                </c:pt>
                <c:pt idx="68">
                  <c:v>-106.88980990147587</c:v>
                </c:pt>
                <c:pt idx="69">
                  <c:v>-126.89498056817052</c:v>
                </c:pt>
                <c:pt idx="70">
                  <c:v>-96.660760799527225</c:v>
                </c:pt>
                <c:pt idx="71">
                  <c:v>-59.468094843387576</c:v>
                </c:pt>
                <c:pt idx="72">
                  <c:v>34.921119435310402</c:v>
                </c:pt>
                <c:pt idx="73">
                  <c:v>51.898371864318847</c:v>
                </c:pt>
                <c:pt idx="74">
                  <c:v>73.827747401237502</c:v>
                </c:pt>
                <c:pt idx="75">
                  <c:v>121.77558255851272</c:v>
                </c:pt>
                <c:pt idx="76">
                  <c:v>155.58506702828413</c:v>
                </c:pt>
                <c:pt idx="77">
                  <c:v>180.2640237314701</c:v>
                </c:pt>
                <c:pt idx="78">
                  <c:v>145.07364147865769</c:v>
                </c:pt>
                <c:pt idx="79">
                  <c:v>23.262583298206323</c:v>
                </c:pt>
                <c:pt idx="80">
                  <c:v>1.4149468710422752</c:v>
                </c:pt>
                <c:pt idx="81">
                  <c:v>-47.992801558375362</c:v>
                </c:pt>
                <c:pt idx="82">
                  <c:v>-40.354216631174069</c:v>
                </c:pt>
                <c:pt idx="83">
                  <c:v>-14.304939435482055</c:v>
                </c:pt>
                <c:pt idx="84">
                  <c:v>-55.987800301909445</c:v>
                </c:pt>
                <c:pt idx="85">
                  <c:v>-70.973250545859344</c:v>
                </c:pt>
                <c:pt idx="86">
                  <c:v>-74.389275928616527</c:v>
                </c:pt>
                <c:pt idx="87">
                  <c:v>-77.697631228446966</c:v>
                </c:pt>
                <c:pt idx="88">
                  <c:v>-70.898719991922377</c:v>
                </c:pt>
                <c:pt idx="89">
                  <c:v>-61.645057963013642</c:v>
                </c:pt>
                <c:pt idx="90">
                  <c:v>-62.862145952105536</c:v>
                </c:pt>
                <c:pt idx="91">
                  <c:v>-63.402403938055016</c:v>
                </c:pt>
                <c:pt idx="92">
                  <c:v>-64.879346529483797</c:v>
                </c:pt>
                <c:pt idx="93">
                  <c:v>-70.717945120453834</c:v>
                </c:pt>
                <c:pt idx="94">
                  <c:v>-66.631171809315674</c:v>
                </c:pt>
                <c:pt idx="95">
                  <c:v>-67.638948904037477</c:v>
                </c:pt>
                <c:pt idx="96">
                  <c:v>-67.31317934250832</c:v>
                </c:pt>
                <c:pt idx="97">
                  <c:v>-65.811453248739241</c:v>
                </c:pt>
                <c:pt idx="98">
                  <c:v>-66.309204310774803</c:v>
                </c:pt>
                <c:pt idx="99">
                  <c:v>-67.205305986165996</c:v>
                </c:pt>
                <c:pt idx="100">
                  <c:v>-46.719036524653433</c:v>
                </c:pt>
                <c:pt idx="101">
                  <c:v>-64.097406849026669</c:v>
                </c:pt>
                <c:pt idx="102">
                  <c:v>-66.050766629695886</c:v>
                </c:pt>
                <c:pt idx="103">
                  <c:v>-68.54843477141857</c:v>
                </c:pt>
                <c:pt idx="104">
                  <c:v>-67.550303775548926</c:v>
                </c:pt>
                <c:pt idx="105">
                  <c:v>-64.85765154314042</c:v>
                </c:pt>
                <c:pt idx="106">
                  <c:v>-64.633826007723826</c:v>
                </c:pt>
                <c:pt idx="107">
                  <c:v>-68.061329123973849</c:v>
                </c:pt>
                <c:pt idx="108">
                  <c:v>-69.234830168485644</c:v>
                </c:pt>
                <c:pt idx="109">
                  <c:v>-68.899666702508938</c:v>
                </c:pt>
                <c:pt idx="110">
                  <c:v>-65.863084749341027</c:v>
                </c:pt>
                <c:pt idx="111">
                  <c:v>-65.689454661130895</c:v>
                </c:pt>
                <c:pt idx="112">
                  <c:v>-61.776441875457763</c:v>
                </c:pt>
                <c:pt idx="113">
                  <c:v>-60.461427345991154</c:v>
                </c:pt>
                <c:pt idx="114">
                  <c:v>-57.496322400927546</c:v>
                </c:pt>
                <c:pt idx="115">
                  <c:v>-58.146817069053647</c:v>
                </c:pt>
                <c:pt idx="116">
                  <c:v>-55.175394686698915</c:v>
                </c:pt>
                <c:pt idx="117">
                  <c:v>-53.444269149661054</c:v>
                </c:pt>
                <c:pt idx="118">
                  <c:v>-54.034552597045909</c:v>
                </c:pt>
                <c:pt idx="119">
                  <c:v>-58.774581370592124</c:v>
                </c:pt>
                <c:pt idx="120">
                  <c:v>-59.138528888583174</c:v>
                </c:pt>
                <c:pt idx="121">
                  <c:v>-60.603795963287361</c:v>
                </c:pt>
                <c:pt idx="122">
                  <c:v>-59.813335053443915</c:v>
                </c:pt>
                <c:pt idx="123">
                  <c:v>-59.250223440051073</c:v>
                </c:pt>
                <c:pt idx="124">
                  <c:v>-60.252226048350344</c:v>
                </c:pt>
                <c:pt idx="125">
                  <c:v>-60.562556789517402</c:v>
                </c:pt>
                <c:pt idx="126">
                  <c:v>-60.950939359188084</c:v>
                </c:pt>
                <c:pt idx="127">
                  <c:v>-67.450255651712411</c:v>
                </c:pt>
                <c:pt idx="128">
                  <c:v>-66.632307737469674</c:v>
                </c:pt>
                <c:pt idx="129">
                  <c:v>-71.219633655667309</c:v>
                </c:pt>
                <c:pt idx="130">
                  <c:v>-67.99605316722392</c:v>
                </c:pt>
                <c:pt idx="131">
                  <c:v>-67.875900057196603</c:v>
                </c:pt>
                <c:pt idx="132">
                  <c:v>-63.003999907374386</c:v>
                </c:pt>
                <c:pt idx="133">
                  <c:v>-67.32221612727642</c:v>
                </c:pt>
                <c:pt idx="134">
                  <c:v>-68.544159604787836</c:v>
                </c:pt>
                <c:pt idx="135">
                  <c:v>-65.665572822451594</c:v>
                </c:pt>
                <c:pt idx="136">
                  <c:v>-66.557745291709892</c:v>
                </c:pt>
                <c:pt idx="137">
                  <c:v>-63.612234366893773</c:v>
                </c:pt>
                <c:pt idx="138">
                  <c:v>-61.494719911336908</c:v>
                </c:pt>
                <c:pt idx="139">
                  <c:v>-64.475232186913502</c:v>
                </c:pt>
                <c:pt idx="140">
                  <c:v>-63.693297494173038</c:v>
                </c:pt>
                <c:pt idx="141">
                  <c:v>-63.924926539301886</c:v>
                </c:pt>
                <c:pt idx="142">
                  <c:v>-63.164629831075665</c:v>
                </c:pt>
                <c:pt idx="143">
                  <c:v>-63.682999834179881</c:v>
                </c:pt>
                <c:pt idx="144">
                  <c:v>-62.431643958926216</c:v>
                </c:pt>
                <c:pt idx="145">
                  <c:v>-61.779245817542083</c:v>
                </c:pt>
                <c:pt idx="146">
                  <c:v>-62.424487729787828</c:v>
                </c:pt>
                <c:pt idx="147">
                  <c:v>-62.7062176631689</c:v>
                </c:pt>
                <c:pt idx="148">
                  <c:v>-63.029505428433424</c:v>
                </c:pt>
                <c:pt idx="149">
                  <c:v>-65.512142785549145</c:v>
                </c:pt>
                <c:pt idx="150">
                  <c:v>-59.349567497253418</c:v>
                </c:pt>
                <c:pt idx="151">
                  <c:v>-62.854549694895724</c:v>
                </c:pt>
                <c:pt idx="152">
                  <c:v>-63.292249163031585</c:v>
                </c:pt>
                <c:pt idx="153">
                  <c:v>-63.425037549614913</c:v>
                </c:pt>
                <c:pt idx="154">
                  <c:v>-63.491405884742747</c:v>
                </c:pt>
                <c:pt idx="155">
                  <c:v>-62.111233775854132</c:v>
                </c:pt>
                <c:pt idx="156">
                  <c:v>-64.433342553734775</c:v>
                </c:pt>
                <c:pt idx="157">
                  <c:v>-64.364461431264886</c:v>
                </c:pt>
                <c:pt idx="158">
                  <c:v>-66.669903589129447</c:v>
                </c:pt>
                <c:pt idx="159">
                  <c:v>-68.782824819207192</c:v>
                </c:pt>
                <c:pt idx="160">
                  <c:v>-67.000855259060856</c:v>
                </c:pt>
                <c:pt idx="161">
                  <c:v>-66.474441310286508</c:v>
                </c:pt>
                <c:pt idx="162">
                  <c:v>-66.918240299105634</c:v>
                </c:pt>
                <c:pt idx="163">
                  <c:v>-64.976739778161033</c:v>
                </c:pt>
                <c:pt idx="164">
                  <c:v>-62.925053893089292</c:v>
                </c:pt>
                <c:pt idx="165">
                  <c:v>-61.794305099368088</c:v>
                </c:pt>
                <c:pt idx="166">
                  <c:v>-62.863179236769668</c:v>
                </c:pt>
                <c:pt idx="167">
                  <c:v>-64.13190480482578</c:v>
                </c:pt>
                <c:pt idx="168">
                  <c:v>-64.80981174659729</c:v>
                </c:pt>
                <c:pt idx="169">
                  <c:v>-63.076116826057422</c:v>
                </c:pt>
                <c:pt idx="170">
                  <c:v>-65.453519063711155</c:v>
                </c:pt>
                <c:pt idx="171">
                  <c:v>-67.516683076858513</c:v>
                </c:pt>
                <c:pt idx="172">
                  <c:v>-67.619224260330185</c:v>
                </c:pt>
                <c:pt idx="173">
                  <c:v>-64.503012240648275</c:v>
                </c:pt>
                <c:pt idx="174">
                  <c:v>-64.158942222476014</c:v>
                </c:pt>
                <c:pt idx="175">
                  <c:v>-62.73591672670841</c:v>
                </c:pt>
                <c:pt idx="176">
                  <c:v>-63.123184793233868</c:v>
                </c:pt>
                <c:pt idx="177">
                  <c:v>-62.808480142712604</c:v>
                </c:pt>
                <c:pt idx="178">
                  <c:v>-63.410854222178457</c:v>
                </c:pt>
                <c:pt idx="179">
                  <c:v>-60.703247432231905</c:v>
                </c:pt>
                <c:pt idx="180">
                  <c:v>-57.034771887898444</c:v>
                </c:pt>
                <c:pt idx="181">
                  <c:v>-59.484443096399318</c:v>
                </c:pt>
                <c:pt idx="182">
                  <c:v>-59.059973274230956</c:v>
                </c:pt>
                <c:pt idx="183">
                  <c:v>-53.946539309382445</c:v>
                </c:pt>
                <c:pt idx="184">
                  <c:v>-54.553339911580096</c:v>
                </c:pt>
                <c:pt idx="185">
                  <c:v>-54.835356317162507</c:v>
                </c:pt>
                <c:pt idx="186">
                  <c:v>-53.957431740760811</c:v>
                </c:pt>
                <c:pt idx="187">
                  <c:v>-55.7147166454792</c:v>
                </c:pt>
                <c:pt idx="188">
                  <c:v>-57.900098063588146</c:v>
                </c:pt>
                <c:pt idx="189">
                  <c:v>-59.642122605442992</c:v>
                </c:pt>
                <c:pt idx="190">
                  <c:v>-60.943752645134921</c:v>
                </c:pt>
                <c:pt idx="191">
                  <c:v>-62.436680499196086</c:v>
                </c:pt>
                <c:pt idx="192">
                  <c:v>-62.170239027619374</c:v>
                </c:pt>
                <c:pt idx="193">
                  <c:v>-60.135519582629186</c:v>
                </c:pt>
                <c:pt idx="194">
                  <c:v>-61.294441517472265</c:v>
                </c:pt>
                <c:pt idx="195">
                  <c:v>-61.649571563124653</c:v>
                </c:pt>
                <c:pt idx="196">
                  <c:v>-61.297455008626002</c:v>
                </c:pt>
                <c:pt idx="197">
                  <c:v>-63.866365603566152</c:v>
                </c:pt>
                <c:pt idx="198">
                  <c:v>-64.033223981499688</c:v>
                </c:pt>
                <c:pt idx="199">
                  <c:v>-64.597410140156754</c:v>
                </c:pt>
                <c:pt idx="200">
                  <c:v>-64.645919636130316</c:v>
                </c:pt>
                <c:pt idx="201">
                  <c:v>-62.683699935078621</c:v>
                </c:pt>
                <c:pt idx="202">
                  <c:v>-64.215858769059182</c:v>
                </c:pt>
                <c:pt idx="203">
                  <c:v>-64.794141762256643</c:v>
                </c:pt>
                <c:pt idx="204">
                  <c:v>-61.556088187456112</c:v>
                </c:pt>
                <c:pt idx="205">
                  <c:v>-57.501833533763879</c:v>
                </c:pt>
                <c:pt idx="206">
                  <c:v>-54.383059802055357</c:v>
                </c:pt>
                <c:pt idx="207">
                  <c:v>-56.141819515824324</c:v>
                </c:pt>
                <c:pt idx="208">
                  <c:v>-66.286500062823279</c:v>
                </c:pt>
                <c:pt idx="209">
                  <c:v>-66.311869362354301</c:v>
                </c:pt>
                <c:pt idx="210">
                  <c:v>-70.084093358159066</c:v>
                </c:pt>
                <c:pt idx="211">
                  <c:v>-68.744288648724549</c:v>
                </c:pt>
                <c:pt idx="212">
                  <c:v>-69.207432147145298</c:v>
                </c:pt>
                <c:pt idx="213">
                  <c:v>-70.92752396523953</c:v>
                </c:pt>
                <c:pt idx="214">
                  <c:v>-74.252193246960644</c:v>
                </c:pt>
                <c:pt idx="215">
                  <c:v>-72.682545984148973</c:v>
                </c:pt>
                <c:pt idx="216">
                  <c:v>-75.325110181093237</c:v>
                </c:pt>
                <c:pt idx="217">
                  <c:v>-75.982535091996212</c:v>
                </c:pt>
                <c:pt idx="218">
                  <c:v>-78.030138520240797</c:v>
                </c:pt>
                <c:pt idx="219">
                  <c:v>-77.438653581738464</c:v>
                </c:pt>
                <c:pt idx="220">
                  <c:v>-77.193097792029391</c:v>
                </c:pt>
                <c:pt idx="221">
                  <c:v>-73.68885444498062</c:v>
                </c:pt>
                <c:pt idx="222">
                  <c:v>-73.683940670490273</c:v>
                </c:pt>
                <c:pt idx="223">
                  <c:v>-79.590930347919496</c:v>
                </c:pt>
                <c:pt idx="224">
                  <c:v>-78.741978948831573</c:v>
                </c:pt>
                <c:pt idx="225">
                  <c:v>-77.889701776623724</c:v>
                </c:pt>
                <c:pt idx="226">
                  <c:v>-76.913999134898191</c:v>
                </c:pt>
                <c:pt idx="227">
                  <c:v>-75.640158514022843</c:v>
                </c:pt>
                <c:pt idx="228">
                  <c:v>-69.747875283002841</c:v>
                </c:pt>
                <c:pt idx="229">
                  <c:v>-64.952173905730248</c:v>
                </c:pt>
                <c:pt idx="230">
                  <c:v>-70.112285635113722</c:v>
                </c:pt>
                <c:pt idx="231">
                  <c:v>-69.837998805046084</c:v>
                </c:pt>
                <c:pt idx="232">
                  <c:v>-72.144033437728879</c:v>
                </c:pt>
                <c:pt idx="233">
                  <c:v>-70.792496514916422</c:v>
                </c:pt>
                <c:pt idx="234">
                  <c:v>-70.483639488458635</c:v>
                </c:pt>
                <c:pt idx="235">
                  <c:v>-65.302452754616738</c:v>
                </c:pt>
                <c:pt idx="236">
                  <c:v>-67.925811738133405</c:v>
                </c:pt>
                <c:pt idx="237">
                  <c:v>-68.343590956926363</c:v>
                </c:pt>
                <c:pt idx="238">
                  <c:v>-65.939661772489558</c:v>
                </c:pt>
                <c:pt idx="239">
                  <c:v>-65.957074810385691</c:v>
                </c:pt>
                <c:pt idx="240">
                  <c:v>-60.944623016238218</c:v>
                </c:pt>
                <c:pt idx="241">
                  <c:v>-57.689977857351302</c:v>
                </c:pt>
                <c:pt idx="242">
                  <c:v>-58.289363056898118</c:v>
                </c:pt>
                <c:pt idx="243">
                  <c:v>-60.249764880537995</c:v>
                </c:pt>
                <c:pt idx="244">
                  <c:v>-62.383240985035883</c:v>
                </c:pt>
                <c:pt idx="245">
                  <c:v>-62.494787668108941</c:v>
                </c:pt>
                <c:pt idx="246">
                  <c:v>-59.849936573386174</c:v>
                </c:pt>
                <c:pt idx="247">
                  <c:v>-60.319178099870683</c:v>
                </c:pt>
                <c:pt idx="248">
                  <c:v>-58.006275500655192</c:v>
                </c:pt>
                <c:pt idx="249">
                  <c:v>-54.551487157106394</c:v>
                </c:pt>
                <c:pt idx="250">
                  <c:v>-54.407769373893728</c:v>
                </c:pt>
                <c:pt idx="251">
                  <c:v>-53.350158931970611</c:v>
                </c:pt>
                <c:pt idx="252">
                  <c:v>-53.078032053828238</c:v>
                </c:pt>
                <c:pt idx="253">
                  <c:v>-57.916648096680646</c:v>
                </c:pt>
                <c:pt idx="254">
                  <c:v>-59.755258585214605</c:v>
                </c:pt>
                <c:pt idx="255">
                  <c:v>-60.987053523182851</c:v>
                </c:pt>
                <c:pt idx="256">
                  <c:v>-59.614861784696558</c:v>
                </c:pt>
                <c:pt idx="257">
                  <c:v>-67.036307391405117</c:v>
                </c:pt>
                <c:pt idx="258">
                  <c:v>-72.381410858035082</c:v>
                </c:pt>
                <c:pt idx="259">
                  <c:v>-74.541908434271789</c:v>
                </c:pt>
                <c:pt idx="260">
                  <c:v>-78.63373441779612</c:v>
                </c:pt>
                <c:pt idx="261">
                  <c:v>-80.272916459798807</c:v>
                </c:pt>
                <c:pt idx="262">
                  <c:v>-82.191459928035741</c:v>
                </c:pt>
                <c:pt idx="263">
                  <c:v>-82.993598848462113</c:v>
                </c:pt>
                <c:pt idx="264">
                  <c:v>-86.593145938754077</c:v>
                </c:pt>
                <c:pt idx="265">
                  <c:v>-84.799529455900185</c:v>
                </c:pt>
                <c:pt idx="266">
                  <c:v>-85.380847063779839</c:v>
                </c:pt>
                <c:pt idx="267">
                  <c:v>-86.76863874208928</c:v>
                </c:pt>
                <c:pt idx="268">
                  <c:v>-92.734918941259394</c:v>
                </c:pt>
                <c:pt idx="269">
                  <c:v>-100.88560735034943</c:v>
                </c:pt>
                <c:pt idx="270">
                  <c:v>-107.07057113170623</c:v>
                </c:pt>
                <c:pt idx="271">
                  <c:v>-107.42226111757756</c:v>
                </c:pt>
                <c:pt idx="272">
                  <c:v>-108.40931295382977</c:v>
                </c:pt>
                <c:pt idx="273">
                  <c:v>-106.48241744542123</c:v>
                </c:pt>
                <c:pt idx="274">
                  <c:v>-106.39926092672349</c:v>
                </c:pt>
                <c:pt idx="275">
                  <c:v>-106.87984277772904</c:v>
                </c:pt>
                <c:pt idx="276">
                  <c:v>-110.7687078846693</c:v>
                </c:pt>
                <c:pt idx="277">
                  <c:v>-109.77409287786483</c:v>
                </c:pt>
                <c:pt idx="278">
                  <c:v>-109.03418732655048</c:v>
                </c:pt>
                <c:pt idx="279">
                  <c:v>-102.99909007894993</c:v>
                </c:pt>
                <c:pt idx="280">
                  <c:v>-98.099804961562157</c:v>
                </c:pt>
                <c:pt idx="281">
                  <c:v>-96.715995996117599</c:v>
                </c:pt>
                <c:pt idx="282">
                  <c:v>-95.542838421940814</c:v>
                </c:pt>
                <c:pt idx="283">
                  <c:v>-95.971329321742047</c:v>
                </c:pt>
                <c:pt idx="284">
                  <c:v>-96.267471755146985</c:v>
                </c:pt>
                <c:pt idx="285">
                  <c:v>-93.762787878990167</c:v>
                </c:pt>
                <c:pt idx="286">
                  <c:v>-94.207457145810139</c:v>
                </c:pt>
                <c:pt idx="287">
                  <c:v>-93.969919596195254</c:v>
                </c:pt>
                <c:pt idx="288">
                  <c:v>-97.979074715971961</c:v>
                </c:pt>
                <c:pt idx="289">
                  <c:v>-95.673490965366369</c:v>
                </c:pt>
                <c:pt idx="290">
                  <c:v>-96.2572901722193</c:v>
                </c:pt>
                <c:pt idx="291">
                  <c:v>-95.423035750269875</c:v>
                </c:pt>
                <c:pt idx="292">
                  <c:v>-95.737381289720531</c:v>
                </c:pt>
                <c:pt idx="293">
                  <c:v>-95.932173768639558</c:v>
                </c:pt>
                <c:pt idx="294">
                  <c:v>-98.467039482235904</c:v>
                </c:pt>
                <c:pt idx="295">
                  <c:v>-97.744143716096872</c:v>
                </c:pt>
                <c:pt idx="296">
                  <c:v>-95.534644508600238</c:v>
                </c:pt>
                <c:pt idx="297">
                  <c:v>-96.847207633614559</c:v>
                </c:pt>
                <c:pt idx="298">
                  <c:v>-99.576580645561222</c:v>
                </c:pt>
                <c:pt idx="299">
                  <c:v>-100.55515478742123</c:v>
                </c:pt>
                <c:pt idx="300">
                  <c:v>-102.68281674170495</c:v>
                </c:pt>
                <c:pt idx="301">
                  <c:v>-101.49789207708835</c:v>
                </c:pt>
                <c:pt idx="302">
                  <c:v>-101.60162817454338</c:v>
                </c:pt>
                <c:pt idx="303">
                  <c:v>-100.93331820964812</c:v>
                </c:pt>
                <c:pt idx="304">
                  <c:v>-99.487817634820956</c:v>
                </c:pt>
                <c:pt idx="305">
                  <c:v>-93.397369330048562</c:v>
                </c:pt>
                <c:pt idx="306">
                  <c:v>-91.277589200735108</c:v>
                </c:pt>
                <c:pt idx="307">
                  <c:v>-92.089945969581606</c:v>
                </c:pt>
                <c:pt idx="308">
                  <c:v>-86.803935338258768</c:v>
                </c:pt>
                <c:pt idx="309">
                  <c:v>-87.247271787047382</c:v>
                </c:pt>
                <c:pt idx="310">
                  <c:v>-82.741913846015947</c:v>
                </c:pt>
                <c:pt idx="311">
                  <c:v>-81.264812919378272</c:v>
                </c:pt>
                <c:pt idx="312">
                  <c:v>-81.718660961985591</c:v>
                </c:pt>
                <c:pt idx="313">
                  <c:v>-82.935142633318904</c:v>
                </c:pt>
                <c:pt idx="314">
                  <c:v>-88.499520861625669</c:v>
                </c:pt>
                <c:pt idx="315">
                  <c:v>-93.603118909955043</c:v>
                </c:pt>
                <c:pt idx="316">
                  <c:v>-91.045926182985312</c:v>
                </c:pt>
                <c:pt idx="317">
                  <c:v>-99.472461123585703</c:v>
                </c:pt>
                <c:pt idx="318">
                  <c:v>-108.03111624765396</c:v>
                </c:pt>
                <c:pt idx="319">
                  <c:v>-109.26525009751319</c:v>
                </c:pt>
                <c:pt idx="320">
                  <c:v>-102.99793730413914</c:v>
                </c:pt>
                <c:pt idx="321">
                  <c:v>-106.24974812912939</c:v>
                </c:pt>
                <c:pt idx="322">
                  <c:v>-104.78345543384555</c:v>
                </c:pt>
                <c:pt idx="323">
                  <c:v>-109.83396829974649</c:v>
                </c:pt>
                <c:pt idx="324">
                  <c:v>-109.74673969054224</c:v>
                </c:pt>
                <c:pt idx="325">
                  <c:v>-114.68521802604199</c:v>
                </c:pt>
                <c:pt idx="326">
                  <c:v>-73.617231273174284</c:v>
                </c:pt>
                <c:pt idx="327">
                  <c:v>-70.865351792812334</c:v>
                </c:pt>
                <c:pt idx="328">
                  <c:v>-69.240355467915549</c:v>
                </c:pt>
                <c:pt idx="329">
                  <c:v>-66.735150858759866</c:v>
                </c:pt>
                <c:pt idx="330">
                  <c:v>-63.469313843011847</c:v>
                </c:pt>
                <c:pt idx="331">
                  <c:v>-71.493436635971051</c:v>
                </c:pt>
                <c:pt idx="332">
                  <c:v>-72.128089331507695</c:v>
                </c:pt>
                <c:pt idx="333">
                  <c:v>-73.902775318384172</c:v>
                </c:pt>
                <c:pt idx="334">
                  <c:v>-74.503766158819204</c:v>
                </c:pt>
                <c:pt idx="335">
                  <c:v>-73.433887327074999</c:v>
                </c:pt>
                <c:pt idx="336">
                  <c:v>-73.452199344873407</c:v>
                </c:pt>
                <c:pt idx="337">
                  <c:v>-78.358244220495237</c:v>
                </c:pt>
                <c:pt idx="338">
                  <c:v>-74.855424866914746</c:v>
                </c:pt>
                <c:pt idx="339">
                  <c:v>-74.651098785400379</c:v>
                </c:pt>
                <c:pt idx="340">
                  <c:v>-73.872198405861866</c:v>
                </c:pt>
                <c:pt idx="341">
                  <c:v>-70.701634745240199</c:v>
                </c:pt>
                <c:pt idx="342">
                  <c:v>-71.780121403455723</c:v>
                </c:pt>
                <c:pt idx="343">
                  <c:v>-69.238570967555049</c:v>
                </c:pt>
                <c:pt idx="344">
                  <c:v>-71.583718102335936</c:v>
                </c:pt>
                <c:pt idx="345">
                  <c:v>-71.764544876337069</c:v>
                </c:pt>
                <c:pt idx="346">
                  <c:v>-71.355213056921954</c:v>
                </c:pt>
                <c:pt idx="347">
                  <c:v>-69.917768286705027</c:v>
                </c:pt>
                <c:pt idx="348">
                  <c:v>-70.456838039994267</c:v>
                </c:pt>
                <c:pt idx="349">
                  <c:v>-69.500721936941133</c:v>
                </c:pt>
                <c:pt idx="350">
                  <c:v>-73.60317988300325</c:v>
                </c:pt>
                <c:pt idx="351">
                  <c:v>-73.518748936533939</c:v>
                </c:pt>
                <c:pt idx="352">
                  <c:v>-76.244881276130656</c:v>
                </c:pt>
                <c:pt idx="353">
                  <c:v>-73.815391280889514</c:v>
                </c:pt>
                <c:pt idx="354">
                  <c:v>-71.975217599511154</c:v>
                </c:pt>
                <c:pt idx="355">
                  <c:v>-74.120955218911149</c:v>
                </c:pt>
                <c:pt idx="356">
                  <c:v>-73.211033916592584</c:v>
                </c:pt>
                <c:pt idx="357">
                  <c:v>-70.683358814120282</c:v>
                </c:pt>
                <c:pt idx="358">
                  <c:v>-71.496943877697021</c:v>
                </c:pt>
                <c:pt idx="359">
                  <c:v>-73.267575901269907</c:v>
                </c:pt>
                <c:pt idx="360">
                  <c:v>-74.385055787205687</c:v>
                </c:pt>
                <c:pt idx="361">
                  <c:v>-71.676669295430173</c:v>
                </c:pt>
                <c:pt idx="362">
                  <c:v>-67.918581094503395</c:v>
                </c:pt>
                <c:pt idx="363">
                  <c:v>-68.115355663418796</c:v>
                </c:pt>
                <c:pt idx="364">
                  <c:v>-70.190591574788101</c:v>
                </c:pt>
                <c:pt idx="365">
                  <c:v>-59.604410308003395</c:v>
                </c:pt>
                <c:pt idx="366">
                  <c:v>-55.644440357804285</c:v>
                </c:pt>
                <c:pt idx="367">
                  <c:v>-52.548277621507623</c:v>
                </c:pt>
                <c:pt idx="368">
                  <c:v>-51.709803236961363</c:v>
                </c:pt>
                <c:pt idx="369">
                  <c:v>-50.966769208073629</c:v>
                </c:pt>
                <c:pt idx="370">
                  <c:v>-47.385134065389622</c:v>
                </c:pt>
                <c:pt idx="371">
                  <c:v>-46.889467025995231</c:v>
                </c:pt>
                <c:pt idx="372">
                  <c:v>-49.611117638826357</c:v>
                </c:pt>
                <c:pt idx="373">
                  <c:v>-48.793708692669867</c:v>
                </c:pt>
                <c:pt idx="374">
                  <c:v>-52.141911957979204</c:v>
                </c:pt>
                <c:pt idx="375">
                  <c:v>-54.986588476300255</c:v>
                </c:pt>
                <c:pt idx="376">
                  <c:v>-52.470890311121934</c:v>
                </c:pt>
                <c:pt idx="377">
                  <c:v>-57.68360575175285</c:v>
                </c:pt>
                <c:pt idx="378">
                  <c:v>-62.83442750442029</c:v>
                </c:pt>
                <c:pt idx="379">
                  <c:v>-62.292002390146251</c:v>
                </c:pt>
                <c:pt idx="380">
                  <c:v>-62.262329925537102</c:v>
                </c:pt>
                <c:pt idx="381">
                  <c:v>-53.819251729965231</c:v>
                </c:pt>
                <c:pt idx="382">
                  <c:v>-49.235421574354177</c:v>
                </c:pt>
                <c:pt idx="383">
                  <c:v>-44.549010277390494</c:v>
                </c:pt>
                <c:pt idx="384">
                  <c:v>-36.176352679252631</c:v>
                </c:pt>
                <c:pt idx="385">
                  <c:v>-40.205258453488341</c:v>
                </c:pt>
                <c:pt idx="386">
                  <c:v>-43.239677361607562</c:v>
                </c:pt>
                <c:pt idx="387">
                  <c:v>-43.815758851885818</c:v>
                </c:pt>
                <c:pt idx="388">
                  <c:v>-42.881984010815614</c:v>
                </c:pt>
                <c:pt idx="389">
                  <c:v>-47.079450060129176</c:v>
                </c:pt>
                <c:pt idx="390">
                  <c:v>-47.055841643571853</c:v>
                </c:pt>
                <c:pt idx="391">
                  <c:v>-52.35177488160133</c:v>
                </c:pt>
                <c:pt idx="392">
                  <c:v>-58.363309350609768</c:v>
                </c:pt>
                <c:pt idx="393">
                  <c:v>-61.899419689774504</c:v>
                </c:pt>
                <c:pt idx="394">
                  <c:v>-69.962752339124648</c:v>
                </c:pt>
                <c:pt idx="395">
                  <c:v>-73.652301492095035</c:v>
                </c:pt>
                <c:pt idx="396">
                  <c:v>-77.781490153431861</c:v>
                </c:pt>
                <c:pt idx="397">
                  <c:v>-79.970823996782315</c:v>
                </c:pt>
                <c:pt idx="398">
                  <c:v>-72.935654224157304</c:v>
                </c:pt>
                <c:pt idx="399">
                  <c:v>-71.460584814667726</c:v>
                </c:pt>
                <c:pt idx="400">
                  <c:v>-75.334553054571131</c:v>
                </c:pt>
                <c:pt idx="401">
                  <c:v>-69.085304968118663</c:v>
                </c:pt>
                <c:pt idx="402">
                  <c:v>-68.623722864747066</c:v>
                </c:pt>
                <c:pt idx="403">
                  <c:v>-72.753921003460874</c:v>
                </c:pt>
                <c:pt idx="404">
                  <c:v>-76.237564839363102</c:v>
                </c:pt>
                <c:pt idx="405">
                  <c:v>-61.770597489356987</c:v>
                </c:pt>
                <c:pt idx="406">
                  <c:v>-59.422036298155774</c:v>
                </c:pt>
                <c:pt idx="407">
                  <c:v>-54.618125966072085</c:v>
                </c:pt>
                <c:pt idx="408">
                  <c:v>-55.181465460419673</c:v>
                </c:pt>
                <c:pt idx="409">
                  <c:v>-50.116390826582915</c:v>
                </c:pt>
                <c:pt idx="410">
                  <c:v>-43.698268988251698</c:v>
                </c:pt>
                <c:pt idx="411">
                  <c:v>-40.055889433622355</c:v>
                </c:pt>
                <c:pt idx="412">
                  <c:v>-32.783185491204222</c:v>
                </c:pt>
                <c:pt idx="413">
                  <c:v>-18.588515507578848</c:v>
                </c:pt>
                <c:pt idx="414">
                  <c:v>-28.285378764987001</c:v>
                </c:pt>
                <c:pt idx="415">
                  <c:v>-32.422523088693652</c:v>
                </c:pt>
                <c:pt idx="416">
                  <c:v>-38.938088094234473</c:v>
                </c:pt>
                <c:pt idx="417">
                  <c:v>-38.894519969224916</c:v>
                </c:pt>
                <c:pt idx="418">
                  <c:v>-50.392636315465012</c:v>
                </c:pt>
                <c:pt idx="419">
                  <c:v>-56.525340846061709</c:v>
                </c:pt>
                <c:pt idx="420">
                  <c:v>-58.859170376658426</c:v>
                </c:pt>
                <c:pt idx="421">
                  <c:v>-58.168534392237646</c:v>
                </c:pt>
                <c:pt idx="422">
                  <c:v>-58.587044991135599</c:v>
                </c:pt>
                <c:pt idx="423">
                  <c:v>-55.98981199085712</c:v>
                </c:pt>
                <c:pt idx="424">
                  <c:v>-55.024109076261524</c:v>
                </c:pt>
                <c:pt idx="425">
                  <c:v>-56.091157065510743</c:v>
                </c:pt>
                <c:pt idx="426">
                  <c:v>-55.101313544392582</c:v>
                </c:pt>
                <c:pt idx="427">
                  <c:v>-53.895609716296178</c:v>
                </c:pt>
                <c:pt idx="428">
                  <c:v>-54.584153504133212</c:v>
                </c:pt>
                <c:pt idx="429">
                  <c:v>-53.419247035026501</c:v>
                </c:pt>
                <c:pt idx="430">
                  <c:v>-52.685129422187771</c:v>
                </c:pt>
                <c:pt idx="431">
                  <c:v>-54.776495669245719</c:v>
                </c:pt>
                <c:pt idx="432">
                  <c:v>-54.870078785181022</c:v>
                </c:pt>
                <c:pt idx="433">
                  <c:v>-56.553759206175798</c:v>
                </c:pt>
                <c:pt idx="434">
                  <c:v>-54.050614108920087</c:v>
                </c:pt>
                <c:pt idx="435">
                  <c:v>-52.07388146781922</c:v>
                </c:pt>
                <c:pt idx="436">
                  <c:v>-53.287190914511683</c:v>
                </c:pt>
                <c:pt idx="437">
                  <c:v>-52.787425178289411</c:v>
                </c:pt>
                <c:pt idx="438">
                  <c:v>-50.851852595448463</c:v>
                </c:pt>
                <c:pt idx="439">
                  <c:v>-50.808806003689753</c:v>
                </c:pt>
                <c:pt idx="440">
                  <c:v>-52.437664672732353</c:v>
                </c:pt>
                <c:pt idx="441">
                  <c:v>-52.592274087071416</c:v>
                </c:pt>
                <c:pt idx="442">
                  <c:v>-52.158676702976223</c:v>
                </c:pt>
                <c:pt idx="443">
                  <c:v>-53.140418785214422</c:v>
                </c:pt>
                <c:pt idx="444">
                  <c:v>-53.232620854496957</c:v>
                </c:pt>
                <c:pt idx="445">
                  <c:v>-52.1151368778944</c:v>
                </c:pt>
                <c:pt idx="446">
                  <c:v>-52.358753721714024</c:v>
                </c:pt>
                <c:pt idx="447">
                  <c:v>-53.826522621870041</c:v>
                </c:pt>
                <c:pt idx="448">
                  <c:v>-51.365076454162619</c:v>
                </c:pt>
                <c:pt idx="449">
                  <c:v>-48.475346840143175</c:v>
                </c:pt>
                <c:pt idx="450">
                  <c:v>-49.237287353038766</c:v>
                </c:pt>
                <c:pt idx="451">
                  <c:v>-48.041699437022217</c:v>
                </c:pt>
                <c:pt idx="452">
                  <c:v>-48.376907941699017</c:v>
                </c:pt>
                <c:pt idx="453">
                  <c:v>-49.25636372601987</c:v>
                </c:pt>
                <c:pt idx="454">
                  <c:v>-50.434963776946091</c:v>
                </c:pt>
                <c:pt idx="455">
                  <c:v>-52.466852174758898</c:v>
                </c:pt>
                <c:pt idx="456">
                  <c:v>-50.923723491191865</c:v>
                </c:pt>
                <c:pt idx="457">
                  <c:v>-51.015431433796877</c:v>
                </c:pt>
                <c:pt idx="458">
                  <c:v>-52.770167579770103</c:v>
                </c:pt>
                <c:pt idx="459">
                  <c:v>-54.372041344046593</c:v>
                </c:pt>
                <c:pt idx="460">
                  <c:v>-55.403129920005796</c:v>
                </c:pt>
                <c:pt idx="461">
                  <c:v>-57.594531244516375</c:v>
                </c:pt>
                <c:pt idx="462">
                  <c:v>-58.649355878949166</c:v>
                </c:pt>
                <c:pt idx="463">
                  <c:v>-57.728563369274127</c:v>
                </c:pt>
                <c:pt idx="464">
                  <c:v>-61.11022372364998</c:v>
                </c:pt>
                <c:pt idx="465">
                  <c:v>-55.48303889143466</c:v>
                </c:pt>
                <c:pt idx="466">
                  <c:v>-55.444186258912083</c:v>
                </c:pt>
                <c:pt idx="467">
                  <c:v>-54.377613465189938</c:v>
                </c:pt>
                <c:pt idx="468">
                  <c:v>-56.322677801847476</c:v>
                </c:pt>
                <c:pt idx="469">
                  <c:v>-60.242850207567244</c:v>
                </c:pt>
                <c:pt idx="470">
                  <c:v>-62.378363401412969</c:v>
                </c:pt>
                <c:pt idx="471">
                  <c:v>-62.125027916669836</c:v>
                </c:pt>
                <c:pt idx="472">
                  <c:v>-61.783991515636444</c:v>
                </c:pt>
                <c:pt idx="473">
                  <c:v>-62.845429826617263</c:v>
                </c:pt>
                <c:pt idx="474">
                  <c:v>-61.664016766309743</c:v>
                </c:pt>
                <c:pt idx="475">
                  <c:v>-62.790827286601086</c:v>
                </c:pt>
                <c:pt idx="476">
                  <c:v>-62.64239351952078</c:v>
                </c:pt>
                <c:pt idx="477">
                  <c:v>-60.962372869014715</c:v>
                </c:pt>
                <c:pt idx="478">
                  <c:v>-61.218367315888429</c:v>
                </c:pt>
                <c:pt idx="479">
                  <c:v>-59.450268205642686</c:v>
                </c:pt>
                <c:pt idx="480">
                  <c:v>-58.54860318601132</c:v>
                </c:pt>
                <c:pt idx="481">
                  <c:v>-58.761159245371829</c:v>
                </c:pt>
                <c:pt idx="482">
                  <c:v>-58.595002451300644</c:v>
                </c:pt>
                <c:pt idx="483">
                  <c:v>-60.619377597093589</c:v>
                </c:pt>
                <c:pt idx="484">
                  <c:v>-60.475221885085091</c:v>
                </c:pt>
                <c:pt idx="485">
                  <c:v>-59.689915185689898</c:v>
                </c:pt>
                <c:pt idx="486">
                  <c:v>-59.854791071653381</c:v>
                </c:pt>
                <c:pt idx="487">
                  <c:v>-58.880917265534421</c:v>
                </c:pt>
                <c:pt idx="488">
                  <c:v>-58.940886654496211</c:v>
                </c:pt>
                <c:pt idx="489">
                  <c:v>-59.9699200028181</c:v>
                </c:pt>
                <c:pt idx="490">
                  <c:v>-57.034890380501764</c:v>
                </c:pt>
                <c:pt idx="491">
                  <c:v>-54.95410896170138</c:v>
                </c:pt>
                <c:pt idx="492">
                  <c:v>-54.677458508014666</c:v>
                </c:pt>
                <c:pt idx="493">
                  <c:v>-56.22542135179043</c:v>
                </c:pt>
                <c:pt idx="494">
                  <c:v>-55.343725602984435</c:v>
                </c:pt>
                <c:pt idx="495">
                  <c:v>-57.529535782098762</c:v>
                </c:pt>
                <c:pt idx="496">
                  <c:v>-57.93966225540639</c:v>
                </c:pt>
                <c:pt idx="497">
                  <c:v>-57.498617290139208</c:v>
                </c:pt>
                <c:pt idx="498" formatCode="General">
                  <c:v>-56.866246311068537</c:v>
                </c:pt>
                <c:pt idx="499" formatCode="General">
                  <c:v>-56.242764147877693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F9-4E8F-992C-406680D13BE5}"/>
            </c:ext>
          </c:extLst>
        </c:ser>
        <c:ser>
          <c:idx val="4"/>
          <c:order val="4"/>
          <c:tx>
            <c:strRef>
              <c:f>ex!$C$64</c:f>
              <c:strCache>
                <c:ptCount val="1"/>
                <c:pt idx="0">
                  <c:v>TOTAL 3.369 PERP nc-26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ex!$L$59:$SQ$59</c:f>
              <c:numCache>
                <c:formatCode>m/d/yyyy</c:formatCode>
                <c:ptCount val="500"/>
                <c:pt idx="0">
                  <c:v>44020</c:v>
                </c:pt>
                <c:pt idx="1">
                  <c:v>44019</c:v>
                </c:pt>
                <c:pt idx="2">
                  <c:v>44018</c:v>
                </c:pt>
                <c:pt idx="3">
                  <c:v>44015</c:v>
                </c:pt>
                <c:pt idx="4">
                  <c:v>44014</c:v>
                </c:pt>
                <c:pt idx="5">
                  <c:v>44013</c:v>
                </c:pt>
                <c:pt idx="6">
                  <c:v>44012</c:v>
                </c:pt>
                <c:pt idx="7">
                  <c:v>44011</c:v>
                </c:pt>
                <c:pt idx="8">
                  <c:v>44008</c:v>
                </c:pt>
                <c:pt idx="9">
                  <c:v>44007</c:v>
                </c:pt>
                <c:pt idx="10">
                  <c:v>44006</c:v>
                </c:pt>
                <c:pt idx="11">
                  <c:v>44005</c:v>
                </c:pt>
                <c:pt idx="12">
                  <c:v>44004</c:v>
                </c:pt>
                <c:pt idx="13">
                  <c:v>44001</c:v>
                </c:pt>
                <c:pt idx="14">
                  <c:v>44000</c:v>
                </c:pt>
                <c:pt idx="15">
                  <c:v>43999</c:v>
                </c:pt>
                <c:pt idx="16">
                  <c:v>43998</c:v>
                </c:pt>
                <c:pt idx="17">
                  <c:v>43997</c:v>
                </c:pt>
                <c:pt idx="18">
                  <c:v>43994</c:v>
                </c:pt>
                <c:pt idx="19">
                  <c:v>43993</c:v>
                </c:pt>
                <c:pt idx="20">
                  <c:v>43992</c:v>
                </c:pt>
                <c:pt idx="21">
                  <c:v>43991</c:v>
                </c:pt>
                <c:pt idx="22">
                  <c:v>43990</c:v>
                </c:pt>
                <c:pt idx="23">
                  <c:v>43987</c:v>
                </c:pt>
                <c:pt idx="24">
                  <c:v>43986</c:v>
                </c:pt>
                <c:pt idx="25">
                  <c:v>43985</c:v>
                </c:pt>
                <c:pt idx="26">
                  <c:v>43984</c:v>
                </c:pt>
                <c:pt idx="27">
                  <c:v>43983</c:v>
                </c:pt>
                <c:pt idx="28">
                  <c:v>43980</c:v>
                </c:pt>
                <c:pt idx="29">
                  <c:v>43979</c:v>
                </c:pt>
                <c:pt idx="30">
                  <c:v>43978</c:v>
                </c:pt>
                <c:pt idx="31">
                  <c:v>43977</c:v>
                </c:pt>
                <c:pt idx="32">
                  <c:v>43973</c:v>
                </c:pt>
                <c:pt idx="33">
                  <c:v>43972</c:v>
                </c:pt>
                <c:pt idx="34">
                  <c:v>43971</c:v>
                </c:pt>
                <c:pt idx="35">
                  <c:v>43970</c:v>
                </c:pt>
                <c:pt idx="36">
                  <c:v>43969</c:v>
                </c:pt>
                <c:pt idx="37">
                  <c:v>43966</c:v>
                </c:pt>
                <c:pt idx="38">
                  <c:v>43965</c:v>
                </c:pt>
                <c:pt idx="39">
                  <c:v>43964</c:v>
                </c:pt>
                <c:pt idx="40">
                  <c:v>43963</c:v>
                </c:pt>
                <c:pt idx="41">
                  <c:v>43962</c:v>
                </c:pt>
                <c:pt idx="42">
                  <c:v>43958</c:v>
                </c:pt>
                <c:pt idx="43">
                  <c:v>43957</c:v>
                </c:pt>
                <c:pt idx="44">
                  <c:v>43956</c:v>
                </c:pt>
                <c:pt idx="45">
                  <c:v>43955</c:v>
                </c:pt>
                <c:pt idx="46">
                  <c:v>43952</c:v>
                </c:pt>
                <c:pt idx="47">
                  <c:v>43951</c:v>
                </c:pt>
                <c:pt idx="48">
                  <c:v>43950</c:v>
                </c:pt>
                <c:pt idx="49">
                  <c:v>43949</c:v>
                </c:pt>
                <c:pt idx="50">
                  <c:v>43948</c:v>
                </c:pt>
                <c:pt idx="51">
                  <c:v>43945</c:v>
                </c:pt>
                <c:pt idx="52">
                  <c:v>43944</c:v>
                </c:pt>
                <c:pt idx="53">
                  <c:v>43943</c:v>
                </c:pt>
                <c:pt idx="54">
                  <c:v>43942</c:v>
                </c:pt>
                <c:pt idx="55">
                  <c:v>43941</c:v>
                </c:pt>
                <c:pt idx="56">
                  <c:v>43938</c:v>
                </c:pt>
                <c:pt idx="57">
                  <c:v>43937</c:v>
                </c:pt>
                <c:pt idx="58">
                  <c:v>43936</c:v>
                </c:pt>
                <c:pt idx="59">
                  <c:v>43935</c:v>
                </c:pt>
                <c:pt idx="60">
                  <c:v>43930</c:v>
                </c:pt>
                <c:pt idx="61">
                  <c:v>43929</c:v>
                </c:pt>
                <c:pt idx="62">
                  <c:v>43928</c:v>
                </c:pt>
                <c:pt idx="63">
                  <c:v>43927</c:v>
                </c:pt>
                <c:pt idx="64">
                  <c:v>43924</c:v>
                </c:pt>
                <c:pt idx="65">
                  <c:v>43923</c:v>
                </c:pt>
                <c:pt idx="66">
                  <c:v>43922</c:v>
                </c:pt>
                <c:pt idx="67">
                  <c:v>43921</c:v>
                </c:pt>
                <c:pt idx="68">
                  <c:v>43920</c:v>
                </c:pt>
                <c:pt idx="69">
                  <c:v>43917</c:v>
                </c:pt>
                <c:pt idx="70">
                  <c:v>43916</c:v>
                </c:pt>
                <c:pt idx="71">
                  <c:v>43915</c:v>
                </c:pt>
                <c:pt idx="72">
                  <c:v>43914</c:v>
                </c:pt>
                <c:pt idx="73">
                  <c:v>43913</c:v>
                </c:pt>
                <c:pt idx="74">
                  <c:v>43910</c:v>
                </c:pt>
                <c:pt idx="75">
                  <c:v>43909</c:v>
                </c:pt>
                <c:pt idx="76">
                  <c:v>43908</c:v>
                </c:pt>
                <c:pt idx="77">
                  <c:v>43907</c:v>
                </c:pt>
                <c:pt idx="78">
                  <c:v>43906</c:v>
                </c:pt>
                <c:pt idx="79">
                  <c:v>43903</c:v>
                </c:pt>
                <c:pt idx="80">
                  <c:v>43902</c:v>
                </c:pt>
                <c:pt idx="81">
                  <c:v>43901</c:v>
                </c:pt>
                <c:pt idx="82">
                  <c:v>43900</c:v>
                </c:pt>
                <c:pt idx="83">
                  <c:v>43899</c:v>
                </c:pt>
                <c:pt idx="84">
                  <c:v>43896</c:v>
                </c:pt>
                <c:pt idx="85">
                  <c:v>43895</c:v>
                </c:pt>
                <c:pt idx="86">
                  <c:v>43894</c:v>
                </c:pt>
                <c:pt idx="87">
                  <c:v>43893</c:v>
                </c:pt>
                <c:pt idx="88">
                  <c:v>43892</c:v>
                </c:pt>
                <c:pt idx="89">
                  <c:v>43889</c:v>
                </c:pt>
                <c:pt idx="90">
                  <c:v>43888</c:v>
                </c:pt>
                <c:pt idx="91">
                  <c:v>43887</c:v>
                </c:pt>
                <c:pt idx="92">
                  <c:v>43886</c:v>
                </c:pt>
                <c:pt idx="93">
                  <c:v>43885</c:v>
                </c:pt>
                <c:pt idx="94">
                  <c:v>43882</c:v>
                </c:pt>
                <c:pt idx="95">
                  <c:v>43881</c:v>
                </c:pt>
                <c:pt idx="96">
                  <c:v>43880</c:v>
                </c:pt>
                <c:pt idx="97">
                  <c:v>43879</c:v>
                </c:pt>
                <c:pt idx="98">
                  <c:v>43878</c:v>
                </c:pt>
                <c:pt idx="99">
                  <c:v>43875</c:v>
                </c:pt>
                <c:pt idx="100">
                  <c:v>43874</c:v>
                </c:pt>
                <c:pt idx="101">
                  <c:v>43873</c:v>
                </c:pt>
                <c:pt idx="102">
                  <c:v>43872</c:v>
                </c:pt>
                <c:pt idx="103">
                  <c:v>43871</c:v>
                </c:pt>
                <c:pt idx="104">
                  <c:v>43868</c:v>
                </c:pt>
                <c:pt idx="105">
                  <c:v>43867</c:v>
                </c:pt>
                <c:pt idx="106">
                  <c:v>43866</c:v>
                </c:pt>
                <c:pt idx="107">
                  <c:v>43865</c:v>
                </c:pt>
                <c:pt idx="108">
                  <c:v>43864</c:v>
                </c:pt>
                <c:pt idx="109">
                  <c:v>43861</c:v>
                </c:pt>
                <c:pt idx="110">
                  <c:v>43860</c:v>
                </c:pt>
                <c:pt idx="111">
                  <c:v>43859</c:v>
                </c:pt>
                <c:pt idx="112">
                  <c:v>43858</c:v>
                </c:pt>
                <c:pt idx="113">
                  <c:v>43857</c:v>
                </c:pt>
                <c:pt idx="114">
                  <c:v>43854</c:v>
                </c:pt>
                <c:pt idx="115">
                  <c:v>43853</c:v>
                </c:pt>
                <c:pt idx="116">
                  <c:v>43852</c:v>
                </c:pt>
                <c:pt idx="117">
                  <c:v>43851</c:v>
                </c:pt>
                <c:pt idx="118">
                  <c:v>43850</c:v>
                </c:pt>
                <c:pt idx="119">
                  <c:v>43847</c:v>
                </c:pt>
                <c:pt idx="120">
                  <c:v>43846</c:v>
                </c:pt>
                <c:pt idx="121">
                  <c:v>43845</c:v>
                </c:pt>
                <c:pt idx="122">
                  <c:v>43844</c:v>
                </c:pt>
                <c:pt idx="123">
                  <c:v>43843</c:v>
                </c:pt>
                <c:pt idx="124">
                  <c:v>43840</c:v>
                </c:pt>
                <c:pt idx="125">
                  <c:v>43839</c:v>
                </c:pt>
                <c:pt idx="126">
                  <c:v>43838</c:v>
                </c:pt>
                <c:pt idx="127">
                  <c:v>43837</c:v>
                </c:pt>
                <c:pt idx="128">
                  <c:v>43836</c:v>
                </c:pt>
                <c:pt idx="129">
                  <c:v>43833</c:v>
                </c:pt>
                <c:pt idx="130">
                  <c:v>43832</c:v>
                </c:pt>
                <c:pt idx="131">
                  <c:v>43830</c:v>
                </c:pt>
                <c:pt idx="132">
                  <c:v>43829</c:v>
                </c:pt>
                <c:pt idx="133">
                  <c:v>43826</c:v>
                </c:pt>
                <c:pt idx="134">
                  <c:v>43823</c:v>
                </c:pt>
                <c:pt idx="135">
                  <c:v>43822</c:v>
                </c:pt>
                <c:pt idx="136">
                  <c:v>43819</c:v>
                </c:pt>
                <c:pt idx="137">
                  <c:v>43818</c:v>
                </c:pt>
                <c:pt idx="138">
                  <c:v>43817</c:v>
                </c:pt>
                <c:pt idx="139">
                  <c:v>43816</c:v>
                </c:pt>
                <c:pt idx="140">
                  <c:v>43815</c:v>
                </c:pt>
                <c:pt idx="141">
                  <c:v>43812</c:v>
                </c:pt>
                <c:pt idx="142">
                  <c:v>43811</c:v>
                </c:pt>
                <c:pt idx="143">
                  <c:v>43810</c:v>
                </c:pt>
                <c:pt idx="144">
                  <c:v>43809</c:v>
                </c:pt>
                <c:pt idx="145">
                  <c:v>43808</c:v>
                </c:pt>
                <c:pt idx="146">
                  <c:v>43805</c:v>
                </c:pt>
                <c:pt idx="147">
                  <c:v>43804</c:v>
                </c:pt>
                <c:pt idx="148">
                  <c:v>43803</c:v>
                </c:pt>
                <c:pt idx="149">
                  <c:v>43802</c:v>
                </c:pt>
                <c:pt idx="150">
                  <c:v>43801</c:v>
                </c:pt>
                <c:pt idx="151">
                  <c:v>43798</c:v>
                </c:pt>
                <c:pt idx="152">
                  <c:v>43797</c:v>
                </c:pt>
                <c:pt idx="153">
                  <c:v>43796</c:v>
                </c:pt>
                <c:pt idx="154">
                  <c:v>43795</c:v>
                </c:pt>
                <c:pt idx="155">
                  <c:v>43794</c:v>
                </c:pt>
                <c:pt idx="156">
                  <c:v>43791</c:v>
                </c:pt>
                <c:pt idx="157">
                  <c:v>43790</c:v>
                </c:pt>
                <c:pt idx="158">
                  <c:v>43789</c:v>
                </c:pt>
                <c:pt idx="159">
                  <c:v>43788</c:v>
                </c:pt>
                <c:pt idx="160">
                  <c:v>43787</c:v>
                </c:pt>
                <c:pt idx="161">
                  <c:v>43784</c:v>
                </c:pt>
                <c:pt idx="162">
                  <c:v>43783</c:v>
                </c:pt>
                <c:pt idx="163">
                  <c:v>43782</c:v>
                </c:pt>
                <c:pt idx="164">
                  <c:v>43781</c:v>
                </c:pt>
                <c:pt idx="165">
                  <c:v>43780</c:v>
                </c:pt>
                <c:pt idx="166">
                  <c:v>43777</c:v>
                </c:pt>
                <c:pt idx="167">
                  <c:v>43776</c:v>
                </c:pt>
                <c:pt idx="168">
                  <c:v>43775</c:v>
                </c:pt>
                <c:pt idx="169">
                  <c:v>43774</c:v>
                </c:pt>
                <c:pt idx="170">
                  <c:v>43773</c:v>
                </c:pt>
                <c:pt idx="171">
                  <c:v>43770</c:v>
                </c:pt>
                <c:pt idx="172">
                  <c:v>43769</c:v>
                </c:pt>
                <c:pt idx="173">
                  <c:v>43768</c:v>
                </c:pt>
                <c:pt idx="174">
                  <c:v>43767</c:v>
                </c:pt>
                <c:pt idx="175">
                  <c:v>43766</c:v>
                </c:pt>
                <c:pt idx="176">
                  <c:v>43763</c:v>
                </c:pt>
                <c:pt idx="177">
                  <c:v>43762</c:v>
                </c:pt>
                <c:pt idx="178">
                  <c:v>43761</c:v>
                </c:pt>
                <c:pt idx="179">
                  <c:v>43760</c:v>
                </c:pt>
                <c:pt idx="180">
                  <c:v>43759</c:v>
                </c:pt>
                <c:pt idx="181">
                  <c:v>43756</c:v>
                </c:pt>
                <c:pt idx="182">
                  <c:v>43755</c:v>
                </c:pt>
                <c:pt idx="183">
                  <c:v>43754</c:v>
                </c:pt>
                <c:pt idx="184">
                  <c:v>43753</c:v>
                </c:pt>
                <c:pt idx="185">
                  <c:v>43752</c:v>
                </c:pt>
                <c:pt idx="186">
                  <c:v>43749</c:v>
                </c:pt>
                <c:pt idx="187">
                  <c:v>43748</c:v>
                </c:pt>
                <c:pt idx="188">
                  <c:v>43747</c:v>
                </c:pt>
                <c:pt idx="189">
                  <c:v>43746</c:v>
                </c:pt>
                <c:pt idx="190">
                  <c:v>43745</c:v>
                </c:pt>
                <c:pt idx="191">
                  <c:v>43742</c:v>
                </c:pt>
                <c:pt idx="192">
                  <c:v>43741</c:v>
                </c:pt>
                <c:pt idx="193">
                  <c:v>43740</c:v>
                </c:pt>
                <c:pt idx="194">
                  <c:v>43739</c:v>
                </c:pt>
                <c:pt idx="195">
                  <c:v>43738</c:v>
                </c:pt>
                <c:pt idx="196">
                  <c:v>43735</c:v>
                </c:pt>
                <c:pt idx="197">
                  <c:v>43734</c:v>
                </c:pt>
                <c:pt idx="198">
                  <c:v>43733</c:v>
                </c:pt>
                <c:pt idx="199">
                  <c:v>43732</c:v>
                </c:pt>
                <c:pt idx="200">
                  <c:v>43731</c:v>
                </c:pt>
                <c:pt idx="201">
                  <c:v>43728</c:v>
                </c:pt>
                <c:pt idx="202">
                  <c:v>43727</c:v>
                </c:pt>
                <c:pt idx="203">
                  <c:v>43726</c:v>
                </c:pt>
                <c:pt idx="204">
                  <c:v>43725</c:v>
                </c:pt>
                <c:pt idx="205">
                  <c:v>43724</c:v>
                </c:pt>
                <c:pt idx="206">
                  <c:v>43721</c:v>
                </c:pt>
                <c:pt idx="207">
                  <c:v>43720</c:v>
                </c:pt>
                <c:pt idx="208">
                  <c:v>43719</c:v>
                </c:pt>
                <c:pt idx="209">
                  <c:v>43718</c:v>
                </c:pt>
                <c:pt idx="210">
                  <c:v>43717</c:v>
                </c:pt>
                <c:pt idx="211">
                  <c:v>43714</c:v>
                </c:pt>
                <c:pt idx="212">
                  <c:v>43713</c:v>
                </c:pt>
                <c:pt idx="213">
                  <c:v>43712</c:v>
                </c:pt>
                <c:pt idx="214">
                  <c:v>43711</c:v>
                </c:pt>
                <c:pt idx="215">
                  <c:v>43710</c:v>
                </c:pt>
                <c:pt idx="216">
                  <c:v>43707</c:v>
                </c:pt>
                <c:pt idx="217">
                  <c:v>43706</c:v>
                </c:pt>
                <c:pt idx="218">
                  <c:v>43705</c:v>
                </c:pt>
                <c:pt idx="219">
                  <c:v>43704</c:v>
                </c:pt>
                <c:pt idx="220">
                  <c:v>43700</c:v>
                </c:pt>
                <c:pt idx="221">
                  <c:v>43699</c:v>
                </c:pt>
                <c:pt idx="222">
                  <c:v>43698</c:v>
                </c:pt>
                <c:pt idx="223">
                  <c:v>43697</c:v>
                </c:pt>
                <c:pt idx="224">
                  <c:v>43696</c:v>
                </c:pt>
                <c:pt idx="225">
                  <c:v>43693</c:v>
                </c:pt>
                <c:pt idx="226">
                  <c:v>43692</c:v>
                </c:pt>
                <c:pt idx="227">
                  <c:v>43691</c:v>
                </c:pt>
                <c:pt idx="228">
                  <c:v>43690</c:v>
                </c:pt>
                <c:pt idx="229">
                  <c:v>43689</c:v>
                </c:pt>
                <c:pt idx="230">
                  <c:v>43686</c:v>
                </c:pt>
                <c:pt idx="231">
                  <c:v>43685</c:v>
                </c:pt>
                <c:pt idx="232">
                  <c:v>43684</c:v>
                </c:pt>
                <c:pt idx="233">
                  <c:v>43683</c:v>
                </c:pt>
                <c:pt idx="234">
                  <c:v>43682</c:v>
                </c:pt>
                <c:pt idx="235">
                  <c:v>43679</c:v>
                </c:pt>
                <c:pt idx="236">
                  <c:v>43678</c:v>
                </c:pt>
                <c:pt idx="237">
                  <c:v>43677</c:v>
                </c:pt>
                <c:pt idx="238">
                  <c:v>43676</c:v>
                </c:pt>
                <c:pt idx="239">
                  <c:v>43675</c:v>
                </c:pt>
                <c:pt idx="240">
                  <c:v>43672</c:v>
                </c:pt>
                <c:pt idx="241">
                  <c:v>43671</c:v>
                </c:pt>
                <c:pt idx="242">
                  <c:v>43670</c:v>
                </c:pt>
                <c:pt idx="243">
                  <c:v>43669</c:v>
                </c:pt>
                <c:pt idx="244">
                  <c:v>43668</c:v>
                </c:pt>
                <c:pt idx="245">
                  <c:v>43665</c:v>
                </c:pt>
                <c:pt idx="246">
                  <c:v>43664</c:v>
                </c:pt>
                <c:pt idx="247">
                  <c:v>43663</c:v>
                </c:pt>
                <c:pt idx="248">
                  <c:v>43662</c:v>
                </c:pt>
                <c:pt idx="249">
                  <c:v>43661</c:v>
                </c:pt>
                <c:pt idx="250">
                  <c:v>43658</c:v>
                </c:pt>
                <c:pt idx="251">
                  <c:v>43657</c:v>
                </c:pt>
                <c:pt idx="252">
                  <c:v>43656</c:v>
                </c:pt>
                <c:pt idx="253">
                  <c:v>43655</c:v>
                </c:pt>
                <c:pt idx="254">
                  <c:v>43654</c:v>
                </c:pt>
                <c:pt idx="255">
                  <c:v>43651</c:v>
                </c:pt>
                <c:pt idx="256">
                  <c:v>43650</c:v>
                </c:pt>
                <c:pt idx="257">
                  <c:v>43649</c:v>
                </c:pt>
                <c:pt idx="258">
                  <c:v>43648</c:v>
                </c:pt>
                <c:pt idx="259">
                  <c:v>43647</c:v>
                </c:pt>
                <c:pt idx="260">
                  <c:v>43644</c:v>
                </c:pt>
                <c:pt idx="261">
                  <c:v>43643</c:v>
                </c:pt>
                <c:pt idx="262">
                  <c:v>43642</c:v>
                </c:pt>
                <c:pt idx="263">
                  <c:v>43641</c:v>
                </c:pt>
                <c:pt idx="264">
                  <c:v>43640</c:v>
                </c:pt>
                <c:pt idx="265">
                  <c:v>43637</c:v>
                </c:pt>
                <c:pt idx="266">
                  <c:v>43636</c:v>
                </c:pt>
                <c:pt idx="267">
                  <c:v>43635</c:v>
                </c:pt>
                <c:pt idx="268">
                  <c:v>43634</c:v>
                </c:pt>
                <c:pt idx="269">
                  <c:v>43633</c:v>
                </c:pt>
                <c:pt idx="270">
                  <c:v>43630</c:v>
                </c:pt>
                <c:pt idx="271">
                  <c:v>43629</c:v>
                </c:pt>
                <c:pt idx="272">
                  <c:v>43628</c:v>
                </c:pt>
                <c:pt idx="273">
                  <c:v>43627</c:v>
                </c:pt>
                <c:pt idx="274">
                  <c:v>43626</c:v>
                </c:pt>
                <c:pt idx="275">
                  <c:v>43623</c:v>
                </c:pt>
                <c:pt idx="276">
                  <c:v>43622</c:v>
                </c:pt>
                <c:pt idx="277">
                  <c:v>43621</c:v>
                </c:pt>
                <c:pt idx="278">
                  <c:v>43620</c:v>
                </c:pt>
                <c:pt idx="279">
                  <c:v>43619</c:v>
                </c:pt>
                <c:pt idx="280">
                  <c:v>43616</c:v>
                </c:pt>
                <c:pt idx="281">
                  <c:v>43615</c:v>
                </c:pt>
                <c:pt idx="282">
                  <c:v>43614</c:v>
                </c:pt>
                <c:pt idx="283">
                  <c:v>43613</c:v>
                </c:pt>
                <c:pt idx="284">
                  <c:v>43609</c:v>
                </c:pt>
                <c:pt idx="285">
                  <c:v>43608</c:v>
                </c:pt>
                <c:pt idx="286">
                  <c:v>43607</c:v>
                </c:pt>
                <c:pt idx="287">
                  <c:v>43606</c:v>
                </c:pt>
                <c:pt idx="288">
                  <c:v>43605</c:v>
                </c:pt>
                <c:pt idx="289">
                  <c:v>43602</c:v>
                </c:pt>
                <c:pt idx="290">
                  <c:v>43601</c:v>
                </c:pt>
                <c:pt idx="291">
                  <c:v>43600</c:v>
                </c:pt>
                <c:pt idx="292">
                  <c:v>43599</c:v>
                </c:pt>
                <c:pt idx="293">
                  <c:v>43598</c:v>
                </c:pt>
                <c:pt idx="294">
                  <c:v>43595</c:v>
                </c:pt>
                <c:pt idx="295">
                  <c:v>43594</c:v>
                </c:pt>
                <c:pt idx="296">
                  <c:v>43593</c:v>
                </c:pt>
                <c:pt idx="297">
                  <c:v>43592</c:v>
                </c:pt>
                <c:pt idx="298">
                  <c:v>43588</c:v>
                </c:pt>
                <c:pt idx="299">
                  <c:v>43587</c:v>
                </c:pt>
                <c:pt idx="300">
                  <c:v>43586</c:v>
                </c:pt>
                <c:pt idx="301">
                  <c:v>43585</c:v>
                </c:pt>
                <c:pt idx="302">
                  <c:v>43584</c:v>
                </c:pt>
                <c:pt idx="303">
                  <c:v>43581</c:v>
                </c:pt>
                <c:pt idx="304">
                  <c:v>43580</c:v>
                </c:pt>
                <c:pt idx="305">
                  <c:v>43579</c:v>
                </c:pt>
                <c:pt idx="306">
                  <c:v>43578</c:v>
                </c:pt>
                <c:pt idx="307">
                  <c:v>43573</c:v>
                </c:pt>
                <c:pt idx="308">
                  <c:v>43572</c:v>
                </c:pt>
                <c:pt idx="309">
                  <c:v>43571</c:v>
                </c:pt>
                <c:pt idx="310">
                  <c:v>43570</c:v>
                </c:pt>
                <c:pt idx="311">
                  <c:v>43567</c:v>
                </c:pt>
                <c:pt idx="312">
                  <c:v>43566</c:v>
                </c:pt>
                <c:pt idx="313">
                  <c:v>43565</c:v>
                </c:pt>
                <c:pt idx="314">
                  <c:v>43564</c:v>
                </c:pt>
                <c:pt idx="315">
                  <c:v>43563</c:v>
                </c:pt>
                <c:pt idx="316">
                  <c:v>43560</c:v>
                </c:pt>
                <c:pt idx="317">
                  <c:v>43559</c:v>
                </c:pt>
                <c:pt idx="318">
                  <c:v>43558</c:v>
                </c:pt>
                <c:pt idx="319">
                  <c:v>43557</c:v>
                </c:pt>
                <c:pt idx="320">
                  <c:v>43556</c:v>
                </c:pt>
                <c:pt idx="321">
                  <c:v>43553</c:v>
                </c:pt>
                <c:pt idx="322">
                  <c:v>43552</c:v>
                </c:pt>
                <c:pt idx="323">
                  <c:v>43551</c:v>
                </c:pt>
                <c:pt idx="324">
                  <c:v>43550</c:v>
                </c:pt>
                <c:pt idx="325">
                  <c:v>43549</c:v>
                </c:pt>
                <c:pt idx="326">
                  <c:v>43546</c:v>
                </c:pt>
                <c:pt idx="327">
                  <c:v>43545</c:v>
                </c:pt>
                <c:pt idx="328">
                  <c:v>43544</c:v>
                </c:pt>
                <c:pt idx="329">
                  <c:v>43543</c:v>
                </c:pt>
                <c:pt idx="330">
                  <c:v>43542</c:v>
                </c:pt>
                <c:pt idx="331">
                  <c:v>43539</c:v>
                </c:pt>
                <c:pt idx="332">
                  <c:v>43538</c:v>
                </c:pt>
                <c:pt idx="333">
                  <c:v>43537</c:v>
                </c:pt>
                <c:pt idx="334">
                  <c:v>43536</c:v>
                </c:pt>
                <c:pt idx="335">
                  <c:v>43535</c:v>
                </c:pt>
                <c:pt idx="336">
                  <c:v>43532</c:v>
                </c:pt>
                <c:pt idx="337">
                  <c:v>43531</c:v>
                </c:pt>
                <c:pt idx="338">
                  <c:v>43530</c:v>
                </c:pt>
                <c:pt idx="339">
                  <c:v>43529</c:v>
                </c:pt>
                <c:pt idx="340">
                  <c:v>43528</c:v>
                </c:pt>
                <c:pt idx="341">
                  <c:v>43525</c:v>
                </c:pt>
                <c:pt idx="342">
                  <c:v>43524</c:v>
                </c:pt>
                <c:pt idx="343">
                  <c:v>43523</c:v>
                </c:pt>
                <c:pt idx="344">
                  <c:v>43522</c:v>
                </c:pt>
                <c:pt idx="345">
                  <c:v>43521</c:v>
                </c:pt>
                <c:pt idx="346">
                  <c:v>43518</c:v>
                </c:pt>
                <c:pt idx="347">
                  <c:v>43517</c:v>
                </c:pt>
                <c:pt idx="348">
                  <c:v>43516</c:v>
                </c:pt>
                <c:pt idx="349">
                  <c:v>43515</c:v>
                </c:pt>
                <c:pt idx="350">
                  <c:v>43514</c:v>
                </c:pt>
                <c:pt idx="351">
                  <c:v>43511</c:v>
                </c:pt>
                <c:pt idx="352">
                  <c:v>43510</c:v>
                </c:pt>
                <c:pt idx="353">
                  <c:v>43509</c:v>
                </c:pt>
                <c:pt idx="354">
                  <c:v>43508</c:v>
                </c:pt>
                <c:pt idx="355">
                  <c:v>43507</c:v>
                </c:pt>
                <c:pt idx="356">
                  <c:v>43504</c:v>
                </c:pt>
                <c:pt idx="357">
                  <c:v>43503</c:v>
                </c:pt>
                <c:pt idx="358">
                  <c:v>43502</c:v>
                </c:pt>
                <c:pt idx="359">
                  <c:v>43501</c:v>
                </c:pt>
                <c:pt idx="360">
                  <c:v>43500</c:v>
                </c:pt>
                <c:pt idx="361">
                  <c:v>43497</c:v>
                </c:pt>
                <c:pt idx="362">
                  <c:v>43496</c:v>
                </c:pt>
                <c:pt idx="363">
                  <c:v>43495</c:v>
                </c:pt>
                <c:pt idx="364">
                  <c:v>43494</c:v>
                </c:pt>
                <c:pt idx="365">
                  <c:v>43493</c:v>
                </c:pt>
                <c:pt idx="366">
                  <c:v>43490</c:v>
                </c:pt>
                <c:pt idx="367">
                  <c:v>43489</c:v>
                </c:pt>
                <c:pt idx="368">
                  <c:v>43488</c:v>
                </c:pt>
                <c:pt idx="369">
                  <c:v>43487</c:v>
                </c:pt>
                <c:pt idx="370">
                  <c:v>43486</c:v>
                </c:pt>
                <c:pt idx="371">
                  <c:v>43483</c:v>
                </c:pt>
                <c:pt idx="372">
                  <c:v>43482</c:v>
                </c:pt>
                <c:pt idx="373">
                  <c:v>43481</c:v>
                </c:pt>
                <c:pt idx="374">
                  <c:v>43480</c:v>
                </c:pt>
                <c:pt idx="375">
                  <c:v>43479</c:v>
                </c:pt>
                <c:pt idx="376">
                  <c:v>43476</c:v>
                </c:pt>
                <c:pt idx="377">
                  <c:v>43475</c:v>
                </c:pt>
                <c:pt idx="378">
                  <c:v>43474</c:v>
                </c:pt>
                <c:pt idx="379">
                  <c:v>43473</c:v>
                </c:pt>
                <c:pt idx="380">
                  <c:v>43472</c:v>
                </c:pt>
                <c:pt idx="381">
                  <c:v>43469</c:v>
                </c:pt>
                <c:pt idx="382">
                  <c:v>43468</c:v>
                </c:pt>
                <c:pt idx="383">
                  <c:v>43467</c:v>
                </c:pt>
                <c:pt idx="384">
                  <c:v>43465</c:v>
                </c:pt>
                <c:pt idx="385">
                  <c:v>43462</c:v>
                </c:pt>
                <c:pt idx="386">
                  <c:v>43461</c:v>
                </c:pt>
                <c:pt idx="387">
                  <c:v>43458</c:v>
                </c:pt>
                <c:pt idx="388">
                  <c:v>43455</c:v>
                </c:pt>
                <c:pt idx="389">
                  <c:v>43454</c:v>
                </c:pt>
                <c:pt idx="390">
                  <c:v>43453</c:v>
                </c:pt>
                <c:pt idx="391">
                  <c:v>43452</c:v>
                </c:pt>
                <c:pt idx="392">
                  <c:v>43451</c:v>
                </c:pt>
                <c:pt idx="393">
                  <c:v>43448</c:v>
                </c:pt>
                <c:pt idx="394">
                  <c:v>43447</c:v>
                </c:pt>
                <c:pt idx="395">
                  <c:v>43446</c:v>
                </c:pt>
                <c:pt idx="396">
                  <c:v>43445</c:v>
                </c:pt>
                <c:pt idx="397">
                  <c:v>43444</c:v>
                </c:pt>
                <c:pt idx="398">
                  <c:v>43441</c:v>
                </c:pt>
                <c:pt idx="399">
                  <c:v>43440</c:v>
                </c:pt>
                <c:pt idx="400">
                  <c:v>43439</c:v>
                </c:pt>
                <c:pt idx="401">
                  <c:v>43438</c:v>
                </c:pt>
                <c:pt idx="402">
                  <c:v>43437</c:v>
                </c:pt>
                <c:pt idx="403">
                  <c:v>43434</c:v>
                </c:pt>
                <c:pt idx="404">
                  <c:v>43433</c:v>
                </c:pt>
                <c:pt idx="405">
                  <c:v>43432</c:v>
                </c:pt>
                <c:pt idx="406">
                  <c:v>43431</c:v>
                </c:pt>
                <c:pt idx="407">
                  <c:v>43430</c:v>
                </c:pt>
                <c:pt idx="408">
                  <c:v>43427</c:v>
                </c:pt>
                <c:pt idx="409">
                  <c:v>43426</c:v>
                </c:pt>
                <c:pt idx="410">
                  <c:v>43425</c:v>
                </c:pt>
                <c:pt idx="411">
                  <c:v>43424</c:v>
                </c:pt>
                <c:pt idx="412">
                  <c:v>43423</c:v>
                </c:pt>
                <c:pt idx="413">
                  <c:v>43420</c:v>
                </c:pt>
                <c:pt idx="414">
                  <c:v>43419</c:v>
                </c:pt>
                <c:pt idx="415">
                  <c:v>43418</c:v>
                </c:pt>
                <c:pt idx="416">
                  <c:v>43417</c:v>
                </c:pt>
                <c:pt idx="417">
                  <c:v>43416</c:v>
                </c:pt>
                <c:pt idx="418">
                  <c:v>43413</c:v>
                </c:pt>
                <c:pt idx="419">
                  <c:v>43412</c:v>
                </c:pt>
                <c:pt idx="420">
                  <c:v>43411</c:v>
                </c:pt>
                <c:pt idx="421">
                  <c:v>43410</c:v>
                </c:pt>
                <c:pt idx="422">
                  <c:v>43409</c:v>
                </c:pt>
                <c:pt idx="423">
                  <c:v>43406</c:v>
                </c:pt>
                <c:pt idx="424">
                  <c:v>43405</c:v>
                </c:pt>
                <c:pt idx="425">
                  <c:v>43404</c:v>
                </c:pt>
                <c:pt idx="426">
                  <c:v>43403</c:v>
                </c:pt>
                <c:pt idx="427">
                  <c:v>43402</c:v>
                </c:pt>
                <c:pt idx="428">
                  <c:v>43399</c:v>
                </c:pt>
                <c:pt idx="429">
                  <c:v>43398</c:v>
                </c:pt>
                <c:pt idx="430">
                  <c:v>43397</c:v>
                </c:pt>
                <c:pt idx="431">
                  <c:v>43396</c:v>
                </c:pt>
                <c:pt idx="432">
                  <c:v>43395</c:v>
                </c:pt>
                <c:pt idx="433">
                  <c:v>43392</c:v>
                </c:pt>
                <c:pt idx="434">
                  <c:v>43391</c:v>
                </c:pt>
                <c:pt idx="435">
                  <c:v>43390</c:v>
                </c:pt>
                <c:pt idx="436">
                  <c:v>43389</c:v>
                </c:pt>
                <c:pt idx="437">
                  <c:v>43388</c:v>
                </c:pt>
                <c:pt idx="438">
                  <c:v>43385</c:v>
                </c:pt>
                <c:pt idx="439">
                  <c:v>43384</c:v>
                </c:pt>
                <c:pt idx="440">
                  <c:v>43383</c:v>
                </c:pt>
                <c:pt idx="441">
                  <c:v>43382</c:v>
                </c:pt>
                <c:pt idx="442">
                  <c:v>43381</c:v>
                </c:pt>
                <c:pt idx="443">
                  <c:v>43378</c:v>
                </c:pt>
                <c:pt idx="444">
                  <c:v>43377</c:v>
                </c:pt>
                <c:pt idx="445">
                  <c:v>43376</c:v>
                </c:pt>
                <c:pt idx="446">
                  <c:v>43375</c:v>
                </c:pt>
                <c:pt idx="447">
                  <c:v>43374</c:v>
                </c:pt>
                <c:pt idx="448">
                  <c:v>43371</c:v>
                </c:pt>
                <c:pt idx="449">
                  <c:v>43370</c:v>
                </c:pt>
                <c:pt idx="450">
                  <c:v>43369</c:v>
                </c:pt>
                <c:pt idx="451">
                  <c:v>43368</c:v>
                </c:pt>
                <c:pt idx="452">
                  <c:v>43367</c:v>
                </c:pt>
                <c:pt idx="453">
                  <c:v>43364</c:v>
                </c:pt>
                <c:pt idx="454">
                  <c:v>43363</c:v>
                </c:pt>
                <c:pt idx="455">
                  <c:v>43362</c:v>
                </c:pt>
                <c:pt idx="456">
                  <c:v>43361</c:v>
                </c:pt>
                <c:pt idx="457">
                  <c:v>43360</c:v>
                </c:pt>
                <c:pt idx="458">
                  <c:v>43357</c:v>
                </c:pt>
                <c:pt idx="459">
                  <c:v>43356</c:v>
                </c:pt>
                <c:pt idx="460">
                  <c:v>43355</c:v>
                </c:pt>
                <c:pt idx="461">
                  <c:v>43354</c:v>
                </c:pt>
                <c:pt idx="462">
                  <c:v>43353</c:v>
                </c:pt>
                <c:pt idx="463">
                  <c:v>43350</c:v>
                </c:pt>
                <c:pt idx="464">
                  <c:v>43349</c:v>
                </c:pt>
                <c:pt idx="465">
                  <c:v>43348</c:v>
                </c:pt>
                <c:pt idx="466">
                  <c:v>43347</c:v>
                </c:pt>
                <c:pt idx="467">
                  <c:v>43346</c:v>
                </c:pt>
                <c:pt idx="468">
                  <c:v>43343</c:v>
                </c:pt>
                <c:pt idx="469">
                  <c:v>43342</c:v>
                </c:pt>
                <c:pt idx="470">
                  <c:v>43341</c:v>
                </c:pt>
                <c:pt idx="471">
                  <c:v>43340</c:v>
                </c:pt>
                <c:pt idx="472">
                  <c:v>43336</c:v>
                </c:pt>
                <c:pt idx="473">
                  <c:v>43335</c:v>
                </c:pt>
                <c:pt idx="474">
                  <c:v>43334</c:v>
                </c:pt>
                <c:pt idx="475">
                  <c:v>43333</c:v>
                </c:pt>
                <c:pt idx="476">
                  <c:v>43332</c:v>
                </c:pt>
                <c:pt idx="477">
                  <c:v>43329</c:v>
                </c:pt>
                <c:pt idx="478">
                  <c:v>43328</c:v>
                </c:pt>
                <c:pt idx="479">
                  <c:v>43327</c:v>
                </c:pt>
                <c:pt idx="480">
                  <c:v>43326</c:v>
                </c:pt>
                <c:pt idx="481">
                  <c:v>43325</c:v>
                </c:pt>
                <c:pt idx="482">
                  <c:v>43322</c:v>
                </c:pt>
                <c:pt idx="483">
                  <c:v>43321</c:v>
                </c:pt>
                <c:pt idx="484">
                  <c:v>43320</c:v>
                </c:pt>
                <c:pt idx="485">
                  <c:v>43319</c:v>
                </c:pt>
                <c:pt idx="486">
                  <c:v>43318</c:v>
                </c:pt>
                <c:pt idx="487">
                  <c:v>43315</c:v>
                </c:pt>
                <c:pt idx="488">
                  <c:v>43314</c:v>
                </c:pt>
                <c:pt idx="489">
                  <c:v>43313</c:v>
                </c:pt>
                <c:pt idx="490">
                  <c:v>43312</c:v>
                </c:pt>
                <c:pt idx="491">
                  <c:v>43311</c:v>
                </c:pt>
                <c:pt idx="492">
                  <c:v>43308</c:v>
                </c:pt>
                <c:pt idx="493">
                  <c:v>43307</c:v>
                </c:pt>
                <c:pt idx="494">
                  <c:v>43306</c:v>
                </c:pt>
                <c:pt idx="495">
                  <c:v>43305</c:v>
                </c:pt>
                <c:pt idx="496">
                  <c:v>43304</c:v>
                </c:pt>
                <c:pt idx="497">
                  <c:v>43301</c:v>
                </c:pt>
                <c:pt idx="498">
                  <c:v>43300</c:v>
                </c:pt>
                <c:pt idx="499">
                  <c:v>43299</c:v>
                </c:pt>
              </c:numCache>
            </c:numRef>
          </c:cat>
          <c:val>
            <c:numRef>
              <c:f>ex!$L$64:$SQ$64</c:f>
              <c:numCache>
                <c:formatCode>0</c:formatCode>
                <c:ptCount val="500"/>
                <c:pt idx="0">
                  <c:v>-51.365278225064287</c:v>
                </c:pt>
                <c:pt idx="1">
                  <c:v>-65.793869986772563</c:v>
                </c:pt>
                <c:pt idx="2">
                  <c:v>-63.895656682372106</c:v>
                </c:pt>
                <c:pt idx="3">
                  <c:v>-46.715990342855463</c:v>
                </c:pt>
                <c:pt idx="4">
                  <c:v>-43.066490552067762</c:v>
                </c:pt>
                <c:pt idx="5">
                  <c:v>-26.924204425334949</c:v>
                </c:pt>
                <c:pt idx="6">
                  <c:v>-18.473292159676561</c:v>
                </c:pt>
                <c:pt idx="7">
                  <c:v>-9.5704699308872136</c:v>
                </c:pt>
                <c:pt idx="8">
                  <c:v>-1.6601011928319167</c:v>
                </c:pt>
                <c:pt idx="9">
                  <c:v>-0.11183946859836169</c:v>
                </c:pt>
                <c:pt idx="10">
                  <c:v>-5.353962945699692</c:v>
                </c:pt>
                <c:pt idx="11">
                  <c:v>16.63378557550908</c:v>
                </c:pt>
                <c:pt idx="12">
                  <c:v>12.474770625948878</c:v>
                </c:pt>
                <c:pt idx="13">
                  <c:v>23.16938157284261</c:v>
                </c:pt>
                <c:pt idx="14">
                  <c:v>2.0959330077170932</c:v>
                </c:pt>
                <c:pt idx="15">
                  <c:v>-42.796313601493836</c:v>
                </c:pt>
                <c:pt idx="16">
                  <c:v>2.5503818719387255</c:v>
                </c:pt>
                <c:pt idx="17">
                  <c:v>-3.6188023767471407</c:v>
                </c:pt>
                <c:pt idx="18">
                  <c:v>-12.555038894891766</c:v>
                </c:pt>
                <c:pt idx="19">
                  <c:v>-31.921666255354893</c:v>
                </c:pt>
                <c:pt idx="20">
                  <c:v>-66.634249486446407</c:v>
                </c:pt>
                <c:pt idx="21">
                  <c:v>-122.4732951618433</c:v>
                </c:pt>
                <c:pt idx="22">
                  <c:v>-135.74451458668707</c:v>
                </c:pt>
                <c:pt idx="23">
                  <c:v>-86.727878315687178</c:v>
                </c:pt>
                <c:pt idx="24">
                  <c:v>-71.094404444813733</c:v>
                </c:pt>
                <c:pt idx="25">
                  <c:v>-53.04748221504687</c:v>
                </c:pt>
                <c:pt idx="26">
                  <c:v>-55.973790228009221</c:v>
                </c:pt>
                <c:pt idx="27">
                  <c:v>-62.692278818964979</c:v>
                </c:pt>
                <c:pt idx="28">
                  <c:v>-75.645353519916512</c:v>
                </c:pt>
                <c:pt idx="29">
                  <c:v>-111.85081169426442</c:v>
                </c:pt>
                <c:pt idx="30">
                  <c:v>-97.069840288996659</c:v>
                </c:pt>
                <c:pt idx="31">
                  <c:v>-101.40972954189778</c:v>
                </c:pt>
                <c:pt idx="32">
                  <c:v>-72.919818534016599</c:v>
                </c:pt>
                <c:pt idx="33">
                  <c:v>-69.057345464348771</c:v>
                </c:pt>
                <c:pt idx="34">
                  <c:v>-48.113031692266418</c:v>
                </c:pt>
                <c:pt idx="35">
                  <c:v>-14.786159728765483</c:v>
                </c:pt>
                <c:pt idx="36">
                  <c:v>46.797732264876402</c:v>
                </c:pt>
                <c:pt idx="37">
                  <c:v>62.560463348507824</c:v>
                </c:pt>
                <c:pt idx="38">
                  <c:v>82.077274414777776</c:v>
                </c:pt>
                <c:pt idx="39">
                  <c:v>51.070900962114365</c:v>
                </c:pt>
                <c:pt idx="40">
                  <c:v>41.617685753583942</c:v>
                </c:pt>
                <c:pt idx="41">
                  <c:v>48.826060102224403</c:v>
                </c:pt>
                <c:pt idx="42">
                  <c:v>42.032751143455471</c:v>
                </c:pt>
                <c:pt idx="43">
                  <c:v>65.758694332718846</c:v>
                </c:pt>
                <c:pt idx="44">
                  <c:v>93.272389663219485</c:v>
                </c:pt>
                <c:pt idx="45">
                  <c:v>121.50912316632269</c:v>
                </c:pt>
                <c:pt idx="46">
                  <c:v>154.13895042002201</c:v>
                </c:pt>
                <c:pt idx="47">
                  <c:v>113.10954433071606</c:v>
                </c:pt>
                <c:pt idx="48">
                  <c:v>115.60908597135546</c:v>
                </c:pt>
                <c:pt idx="49">
                  <c:v>52.603821892499923</c:v>
                </c:pt>
                <c:pt idx="50">
                  <c:v>-4.3237178852558031</c:v>
                </c:pt>
                <c:pt idx="51">
                  <c:v>38.430453286170973</c:v>
                </c:pt>
                <c:pt idx="52">
                  <c:v>65.88724119067183</c:v>
                </c:pt>
                <c:pt idx="53">
                  <c:v>212.01656350314613</c:v>
                </c:pt>
                <c:pt idx="54">
                  <c:v>245.38069577312473</c:v>
                </c:pt>
                <c:pt idx="55">
                  <c:v>29.226574389934513</c:v>
                </c:pt>
                <c:pt idx="56">
                  <c:v>-73.175737320423138</c:v>
                </c:pt>
                <c:pt idx="57">
                  <c:v>-75.806355203151725</c:v>
                </c:pt>
                <c:pt idx="58">
                  <c:v>-122.85151426970953</c:v>
                </c:pt>
                <c:pt idx="59">
                  <c:v>-137.63031297111513</c:v>
                </c:pt>
                <c:pt idx="60">
                  <c:v>-110.56380741882327</c:v>
                </c:pt>
                <c:pt idx="61">
                  <c:v>-74.063197322249408</c:v>
                </c:pt>
                <c:pt idx="62">
                  <c:v>-49.907500882625556</c:v>
                </c:pt>
                <c:pt idx="63">
                  <c:v>-20.891944605946549</c:v>
                </c:pt>
                <c:pt idx="64">
                  <c:v>-26.125931140065177</c:v>
                </c:pt>
                <c:pt idx="65">
                  <c:v>-26.618933085203139</c:v>
                </c:pt>
                <c:pt idx="66">
                  <c:v>-37.670400891423185</c:v>
                </c:pt>
                <c:pt idx="67">
                  <c:v>-44.283698874831202</c:v>
                </c:pt>
                <c:pt idx="68">
                  <c:v>-46.772252581238718</c:v>
                </c:pt>
                <c:pt idx="69">
                  <c:v>-66.121624875426278</c:v>
                </c:pt>
                <c:pt idx="70">
                  <c:v>-25.227487892627721</c:v>
                </c:pt>
                <c:pt idx="71">
                  <c:v>20.289261584401117</c:v>
                </c:pt>
                <c:pt idx="72">
                  <c:v>148.31088932609555</c:v>
                </c:pt>
                <c:pt idx="73">
                  <c:v>168.41576070690161</c:v>
                </c:pt>
                <c:pt idx="74">
                  <c:v>175.77857236528405</c:v>
                </c:pt>
                <c:pt idx="75">
                  <c:v>240.41461921286583</c:v>
                </c:pt>
                <c:pt idx="76">
                  <c:v>263.8962988175154</c:v>
                </c:pt>
                <c:pt idx="77">
                  <c:v>213.47161946868891</c:v>
                </c:pt>
                <c:pt idx="78">
                  <c:v>184.59878667688372</c:v>
                </c:pt>
                <c:pt idx="79">
                  <c:v>46.922420891642531</c:v>
                </c:pt>
                <c:pt idx="80">
                  <c:v>26.920341428995187</c:v>
                </c:pt>
                <c:pt idx="81">
                  <c:v>-37.104710352182394</c:v>
                </c:pt>
                <c:pt idx="82">
                  <c:v>-31.524063636660571</c:v>
                </c:pt>
                <c:pt idx="83">
                  <c:v>-5.051612192034753</c:v>
                </c:pt>
                <c:pt idx="84">
                  <c:v>-56.453697297692301</c:v>
                </c:pt>
                <c:pt idx="85">
                  <c:v>-76.719120452046411</c:v>
                </c:pt>
                <c:pt idx="86">
                  <c:v>-80.7895355911255</c:v>
                </c:pt>
                <c:pt idx="87">
                  <c:v>-83.173812931895242</c:v>
                </c:pt>
                <c:pt idx="88">
                  <c:v>-75.309975471854216</c:v>
                </c:pt>
                <c:pt idx="89">
                  <c:v>-67.299031106472029</c:v>
                </c:pt>
                <c:pt idx="90">
                  <c:v>-67.998786044716852</c:v>
                </c:pt>
                <c:pt idx="91">
                  <c:v>-69.22326035797596</c:v>
                </c:pt>
                <c:pt idx="92">
                  <c:v>-73.23753359115122</c:v>
                </c:pt>
                <c:pt idx="93">
                  <c:v>-78.785241174578658</c:v>
                </c:pt>
                <c:pt idx="94">
                  <c:v>-75.699408220410334</c:v>
                </c:pt>
                <c:pt idx="95">
                  <c:v>-76.367682737827295</c:v>
                </c:pt>
                <c:pt idx="96">
                  <c:v>-76.691009524226175</c:v>
                </c:pt>
                <c:pt idx="97">
                  <c:v>-74.465073997378354</c:v>
                </c:pt>
                <c:pt idx="98">
                  <c:v>-74.616485545516014</c:v>
                </c:pt>
                <c:pt idx="99">
                  <c:v>-75.713034807443634</c:v>
                </c:pt>
                <c:pt idx="100">
                  <c:v>-55.414830197572712</c:v>
                </c:pt>
                <c:pt idx="101">
                  <c:v>-72.119931407570846</c:v>
                </c:pt>
                <c:pt idx="102">
                  <c:v>-74.555660780310632</c:v>
                </c:pt>
                <c:pt idx="103">
                  <c:v>-77.866929385781276</c:v>
                </c:pt>
                <c:pt idx="104">
                  <c:v>-76.11066954863071</c:v>
                </c:pt>
                <c:pt idx="105">
                  <c:v>-73.186021135687838</c:v>
                </c:pt>
                <c:pt idx="106">
                  <c:v>-72.589491376161561</c:v>
                </c:pt>
                <c:pt idx="107">
                  <c:v>-76.004783427596095</c:v>
                </c:pt>
                <c:pt idx="108">
                  <c:v>-76.149023559689539</c:v>
                </c:pt>
                <c:pt idx="109">
                  <c:v>-77.392547228097925</c:v>
                </c:pt>
                <c:pt idx="110">
                  <c:v>-74.851189037680626</c:v>
                </c:pt>
                <c:pt idx="111">
                  <c:v>-75.310620082497593</c:v>
                </c:pt>
                <c:pt idx="112">
                  <c:v>-70.183755522131932</c:v>
                </c:pt>
                <c:pt idx="113">
                  <c:v>-69.984139503955845</c:v>
                </c:pt>
                <c:pt idx="114">
                  <c:v>-67.686893549084658</c:v>
                </c:pt>
                <c:pt idx="115">
                  <c:v>-68.318835906267168</c:v>
                </c:pt>
                <c:pt idx="116">
                  <c:v>-65.39632750880719</c:v>
                </c:pt>
                <c:pt idx="117">
                  <c:v>-64.088835523724555</c:v>
                </c:pt>
                <c:pt idx="118">
                  <c:v>-63.672584313154225</c:v>
                </c:pt>
                <c:pt idx="119">
                  <c:v>-68.21232390725612</c:v>
                </c:pt>
                <c:pt idx="120">
                  <c:v>-68.42342962765693</c:v>
                </c:pt>
                <c:pt idx="121">
                  <c:v>-69.496012976765627</c:v>
                </c:pt>
                <c:pt idx="122">
                  <c:v>-68.013009088039411</c:v>
                </c:pt>
                <c:pt idx="123">
                  <c:v>-66.607851394891739</c:v>
                </c:pt>
                <c:pt idx="124">
                  <c:v>-67.845870261907578</c:v>
                </c:pt>
                <c:pt idx="125">
                  <c:v>-67.160543066144001</c:v>
                </c:pt>
                <c:pt idx="126">
                  <c:v>-67.610564180731771</c:v>
                </c:pt>
                <c:pt idx="127">
                  <c:v>-74.189211456179635</c:v>
                </c:pt>
                <c:pt idx="128">
                  <c:v>-73.802256626725196</c:v>
                </c:pt>
                <c:pt idx="129">
                  <c:v>-77.83324965405464</c:v>
                </c:pt>
                <c:pt idx="130">
                  <c:v>-74.066000203490262</c:v>
                </c:pt>
                <c:pt idx="131">
                  <c:v>-71.465250792503355</c:v>
                </c:pt>
                <c:pt idx="132">
                  <c:v>-68.55367159235476</c:v>
                </c:pt>
                <c:pt idx="133">
                  <c:v>-72.570450160026553</c:v>
                </c:pt>
                <c:pt idx="134">
                  <c:v>-73.634475203633315</c:v>
                </c:pt>
                <c:pt idx="135">
                  <c:v>-70.291050204873073</c:v>
                </c:pt>
                <c:pt idx="136">
                  <c:v>-71.795464136481286</c:v>
                </c:pt>
                <c:pt idx="137">
                  <c:v>-68.248103014469152</c:v>
                </c:pt>
                <c:pt idx="138">
                  <c:v>-66.338097430944458</c:v>
                </c:pt>
                <c:pt idx="139">
                  <c:v>-69.843433794856082</c:v>
                </c:pt>
                <c:pt idx="140">
                  <c:v>-68.095693126082409</c:v>
                </c:pt>
                <c:pt idx="141">
                  <c:v>-68.120999842762956</c:v>
                </c:pt>
                <c:pt idx="142">
                  <c:v>-67.522176275134086</c:v>
                </c:pt>
                <c:pt idx="143">
                  <c:v>-67.976711240291593</c:v>
                </c:pt>
                <c:pt idx="144">
                  <c:v>-65.929883907675745</c:v>
                </c:pt>
                <c:pt idx="145">
                  <c:v>-65.208939036607717</c:v>
                </c:pt>
                <c:pt idx="146">
                  <c:v>-65.671182501435297</c:v>
                </c:pt>
                <c:pt idx="147">
                  <c:v>-64.6701258689165</c:v>
                </c:pt>
                <c:pt idx="148">
                  <c:v>-65.563022484421737</c:v>
                </c:pt>
                <c:pt idx="149">
                  <c:v>-86.760744696378708</c:v>
                </c:pt>
                <c:pt idx="150">
                  <c:v>-63.472439221739762</c:v>
                </c:pt>
                <c:pt idx="151">
                  <c:v>-67.304794030666329</c:v>
                </c:pt>
                <c:pt idx="152">
                  <c:v>-68.158727347493169</c:v>
                </c:pt>
                <c:pt idx="153">
                  <c:v>-69.801399578571321</c:v>
                </c:pt>
                <c:pt idx="154">
                  <c:v>-70.880766228079793</c:v>
                </c:pt>
                <c:pt idx="155">
                  <c:v>-70.118668635487566</c:v>
                </c:pt>
                <c:pt idx="156">
                  <c:v>-70.248360611677185</c:v>
                </c:pt>
                <c:pt idx="157">
                  <c:v>-69.044696074604985</c:v>
                </c:pt>
                <c:pt idx="158">
                  <c:v>-72.098475334167475</c:v>
                </c:pt>
                <c:pt idx="159">
                  <c:v>-74.430427919268581</c:v>
                </c:pt>
                <c:pt idx="160">
                  <c:v>-73.865015197992321</c:v>
                </c:pt>
                <c:pt idx="161">
                  <c:v>-73.664116925477984</c:v>
                </c:pt>
                <c:pt idx="162">
                  <c:v>-73.725780726552017</c:v>
                </c:pt>
                <c:pt idx="163">
                  <c:v>-72.522968438863757</c:v>
                </c:pt>
                <c:pt idx="164">
                  <c:v>-70.562858329534549</c:v>
                </c:pt>
                <c:pt idx="165">
                  <c:v>-69.456979980111129</c:v>
                </c:pt>
                <c:pt idx="166">
                  <c:v>-70.829658416152</c:v>
                </c:pt>
                <c:pt idx="167">
                  <c:v>-72.086725076675407</c:v>
                </c:pt>
                <c:pt idx="168">
                  <c:v>-74.441056924462316</c:v>
                </c:pt>
                <c:pt idx="169">
                  <c:v>-71.198916717290871</c:v>
                </c:pt>
                <c:pt idx="170">
                  <c:v>-73.988956408977515</c:v>
                </c:pt>
                <c:pt idx="171">
                  <c:v>-75.674757938861845</c:v>
                </c:pt>
                <c:pt idx="172">
                  <c:v>-77.178057246923458</c:v>
                </c:pt>
                <c:pt idx="173">
                  <c:v>-73.899690705180177</c:v>
                </c:pt>
                <c:pt idx="174">
                  <c:v>-72.923016968011837</c:v>
                </c:pt>
                <c:pt idx="175">
                  <c:v>-71.766528190970419</c:v>
                </c:pt>
                <c:pt idx="176">
                  <c:v>-72.777560579299916</c:v>
                </c:pt>
                <c:pt idx="177">
                  <c:v>-73.024942291498178</c:v>
                </c:pt>
                <c:pt idx="178">
                  <c:v>-72.590139984607703</c:v>
                </c:pt>
                <c:pt idx="179">
                  <c:v>-69.089828194022175</c:v>
                </c:pt>
                <c:pt idx="180">
                  <c:v>-65.387229734897616</c:v>
                </c:pt>
                <c:pt idx="181">
                  <c:v>-67.206774148344991</c:v>
                </c:pt>
                <c:pt idx="182">
                  <c:v>-67.554056639790531</c:v>
                </c:pt>
                <c:pt idx="183">
                  <c:v>-61.956708414435369</c:v>
                </c:pt>
                <c:pt idx="184">
                  <c:v>-62.386161340355883</c:v>
                </c:pt>
                <c:pt idx="185">
                  <c:v>-62.322245998978616</c:v>
                </c:pt>
                <c:pt idx="186">
                  <c:v>-61.120296980500214</c:v>
                </c:pt>
                <c:pt idx="187">
                  <c:v>-61.417513205051421</c:v>
                </c:pt>
                <c:pt idx="188">
                  <c:v>-64.375561003565807</c:v>
                </c:pt>
                <c:pt idx="189">
                  <c:v>-67.534752167582511</c:v>
                </c:pt>
                <c:pt idx="190">
                  <c:v>-68.683006068825719</c:v>
                </c:pt>
                <c:pt idx="191">
                  <c:v>-71.345160099864017</c:v>
                </c:pt>
                <c:pt idx="192">
                  <c:v>-70.755105364680304</c:v>
                </c:pt>
                <c:pt idx="193">
                  <c:v>-69.700841232418995</c:v>
                </c:pt>
                <c:pt idx="194">
                  <c:v>-72.75442587196828</c:v>
                </c:pt>
                <c:pt idx="195">
                  <c:v>-71.831877822875981</c:v>
                </c:pt>
                <c:pt idx="196">
                  <c:v>-71.903965922594068</c:v>
                </c:pt>
                <c:pt idx="197">
                  <c:v>-75.998131248116493</c:v>
                </c:pt>
                <c:pt idx="198">
                  <c:v>-76.870563373088842</c:v>
                </c:pt>
                <c:pt idx="199">
                  <c:v>-79.243535361409201</c:v>
                </c:pt>
                <c:pt idx="200">
                  <c:v>-79.48504726552963</c:v>
                </c:pt>
                <c:pt idx="201">
                  <c:v>-76.278333306789378</c:v>
                </c:pt>
                <c:pt idx="202">
                  <c:v>-75.880337314248052</c:v>
                </c:pt>
                <c:pt idx="203">
                  <c:v>-77.69937075507643</c:v>
                </c:pt>
                <c:pt idx="204">
                  <c:v>-74.070130755662916</c:v>
                </c:pt>
                <c:pt idx="205">
                  <c:v>-71.774177512764936</c:v>
                </c:pt>
                <c:pt idx="206">
                  <c:v>-67.553200510144237</c:v>
                </c:pt>
                <c:pt idx="207">
                  <c:v>-71.358378225564977</c:v>
                </c:pt>
                <c:pt idx="208">
                  <c:v>-76.395290956974037</c:v>
                </c:pt>
                <c:pt idx="209">
                  <c:v>-75.691005452871323</c:v>
                </c:pt>
                <c:pt idx="210">
                  <c:v>-81.4915635434389</c:v>
                </c:pt>
                <c:pt idx="211">
                  <c:v>-83.442645326972027</c:v>
                </c:pt>
                <c:pt idx="212">
                  <c:v>-82.782041300177596</c:v>
                </c:pt>
                <c:pt idx="213">
                  <c:v>-83.566620975375159</c:v>
                </c:pt>
                <c:pt idx="214">
                  <c:v>-87.716686057090755</c:v>
                </c:pt>
                <c:pt idx="215">
                  <c:v>-88.658065361261336</c:v>
                </c:pt>
                <c:pt idx="216">
                  <c:v>-93.266981383085238</c:v>
                </c:pt>
                <c:pt idx="217">
                  <c:v>-93.944568456411346</c:v>
                </c:pt>
                <c:pt idx="218">
                  <c:v>-96.679995970606825</c:v>
                </c:pt>
                <c:pt idx="219">
                  <c:v>-94.247855623960476</c:v>
                </c:pt>
                <c:pt idx="220">
                  <c:v>-91.896468199014663</c:v>
                </c:pt>
                <c:pt idx="221">
                  <c:v>-88.915835869073874</c:v>
                </c:pt>
                <c:pt idx="222">
                  <c:v>-90.133777358055113</c:v>
                </c:pt>
                <c:pt idx="223">
                  <c:v>-93.572918410658829</c:v>
                </c:pt>
                <c:pt idx="224">
                  <c:v>-90.904412462115303</c:v>
                </c:pt>
                <c:pt idx="225">
                  <c:v>-86.879608039021491</c:v>
                </c:pt>
                <c:pt idx="226">
                  <c:v>-87.11008385086059</c:v>
                </c:pt>
                <c:pt idx="227">
                  <c:v>-85.808306565761583</c:v>
                </c:pt>
                <c:pt idx="228">
                  <c:v>-82.36236029803753</c:v>
                </c:pt>
                <c:pt idx="229">
                  <c:v>-75.765787433147423</c:v>
                </c:pt>
                <c:pt idx="230">
                  <c:v>-81.369815010905285</c:v>
                </c:pt>
                <c:pt idx="231">
                  <c:v>-81.535128733754163</c:v>
                </c:pt>
                <c:pt idx="232">
                  <c:v>-83.79645932352544</c:v>
                </c:pt>
                <c:pt idx="233">
                  <c:v>-83.808861639857298</c:v>
                </c:pt>
                <c:pt idx="234">
                  <c:v>-82.605475821137418</c:v>
                </c:pt>
                <c:pt idx="235">
                  <c:v>-76.526598196625699</c:v>
                </c:pt>
                <c:pt idx="236">
                  <c:v>-81.219464107871062</c:v>
                </c:pt>
                <c:pt idx="237">
                  <c:v>-82.29384776473043</c:v>
                </c:pt>
                <c:pt idx="238">
                  <c:v>-79.089102556586283</c:v>
                </c:pt>
                <c:pt idx="239">
                  <c:v>-79.684118369698538</c:v>
                </c:pt>
                <c:pt idx="240">
                  <c:v>-79.925677616119401</c:v>
                </c:pt>
                <c:pt idx="241">
                  <c:v>-75.986662273764608</c:v>
                </c:pt>
                <c:pt idx="242">
                  <c:v>-76.374830791354185</c:v>
                </c:pt>
                <c:pt idx="243">
                  <c:v>-78.745595509767526</c:v>
                </c:pt>
                <c:pt idx="244">
                  <c:v>-79.860204241633426</c:v>
                </c:pt>
                <c:pt idx="245">
                  <c:v>-80.688989642739287</c:v>
                </c:pt>
                <c:pt idx="246">
                  <c:v>-76.49987447059155</c:v>
                </c:pt>
                <c:pt idx="247">
                  <c:v>-77.038322128176659</c:v>
                </c:pt>
                <c:pt idx="248">
                  <c:v>-74.562002670049679</c:v>
                </c:pt>
                <c:pt idx="249">
                  <c:v>-71.153785160064686</c:v>
                </c:pt>
                <c:pt idx="250">
                  <c:v>-71.126832306742671</c:v>
                </c:pt>
                <c:pt idx="251">
                  <c:v>-68.802702064752566</c:v>
                </c:pt>
                <c:pt idx="252">
                  <c:v>-69.665916439652435</c:v>
                </c:pt>
                <c:pt idx="253">
                  <c:v>-73.671090458512325</c:v>
                </c:pt>
                <c:pt idx="254">
                  <c:v>-75.874209636926665</c:v>
                </c:pt>
                <c:pt idx="255">
                  <c:v>-80.266007357478117</c:v>
                </c:pt>
                <c:pt idx="256">
                  <c:v>-79.791765345334994</c:v>
                </c:pt>
                <c:pt idx="257">
                  <c:v>-85.0839497025013</c:v>
                </c:pt>
                <c:pt idx="258">
                  <c:v>-88.621319349169738</c:v>
                </c:pt>
                <c:pt idx="259">
                  <c:v>-93.726217242002491</c:v>
                </c:pt>
                <c:pt idx="260">
                  <c:v>-96.878278320789349</c:v>
                </c:pt>
                <c:pt idx="261">
                  <c:v>-95.805563281178451</c:v>
                </c:pt>
                <c:pt idx="262">
                  <c:v>-98.441692601442313</c:v>
                </c:pt>
                <c:pt idx="263">
                  <c:v>-98.955982856869696</c:v>
                </c:pt>
                <c:pt idx="264">
                  <c:v>-104.83175901031493</c:v>
                </c:pt>
                <c:pt idx="265">
                  <c:v>-101.60310762941837</c:v>
                </c:pt>
                <c:pt idx="266">
                  <c:v>-102.31993916332723</c:v>
                </c:pt>
                <c:pt idx="267">
                  <c:v>-103.36461747062208</c:v>
                </c:pt>
                <c:pt idx="268">
                  <c:v>-106.89030053889752</c:v>
                </c:pt>
                <c:pt idx="269">
                  <c:v>-116.00425660169125</c:v>
                </c:pt>
                <c:pt idx="270">
                  <c:v>-120.4490331981182</c:v>
                </c:pt>
                <c:pt idx="271">
                  <c:v>-120.52786909151075</c:v>
                </c:pt>
                <c:pt idx="272">
                  <c:v>-121.12324070668218</c:v>
                </c:pt>
                <c:pt idx="273">
                  <c:v>-119.98093576598167</c:v>
                </c:pt>
                <c:pt idx="274">
                  <c:v>-119.93277719783782</c:v>
                </c:pt>
                <c:pt idx="275">
                  <c:v>-119.74599688518049</c:v>
                </c:pt>
                <c:pt idx="276">
                  <c:v>-125.18324657213689</c:v>
                </c:pt>
                <c:pt idx="277">
                  <c:v>-124.36459222233296</c:v>
                </c:pt>
                <c:pt idx="278">
                  <c:v>-123.74434652638435</c:v>
                </c:pt>
                <c:pt idx="279">
                  <c:v>-114.63974221539499</c:v>
                </c:pt>
                <c:pt idx="280">
                  <c:v>-108.68692602646352</c:v>
                </c:pt>
                <c:pt idx="281">
                  <c:v>-108.26812038636207</c:v>
                </c:pt>
                <c:pt idx="282">
                  <c:v>-107.03361834514141</c:v>
                </c:pt>
                <c:pt idx="283">
                  <c:v>-107.70779711174964</c:v>
                </c:pt>
                <c:pt idx="284">
                  <c:v>-108.70101117670536</c:v>
                </c:pt>
                <c:pt idx="285">
                  <c:v>-107.06394794487952</c:v>
                </c:pt>
                <c:pt idx="286">
                  <c:v>-106.78712989711761</c:v>
                </c:pt>
                <c:pt idx="287">
                  <c:v>-106.41562725770474</c:v>
                </c:pt>
                <c:pt idx="288">
                  <c:v>-110.29492187952994</c:v>
                </c:pt>
                <c:pt idx="289">
                  <c:v>-107.79338205552102</c:v>
                </c:pt>
                <c:pt idx="290">
                  <c:v>-108.22818749308585</c:v>
                </c:pt>
                <c:pt idx="291">
                  <c:v>-108.7867529813051</c:v>
                </c:pt>
                <c:pt idx="292">
                  <c:v>-108.61285721933842</c:v>
                </c:pt>
                <c:pt idx="293">
                  <c:v>-108.81207034301758</c:v>
                </c:pt>
                <c:pt idx="294">
                  <c:v>-109.42318576776982</c:v>
                </c:pt>
                <c:pt idx="295">
                  <c:v>-108.65533584094048</c:v>
                </c:pt>
                <c:pt idx="296">
                  <c:v>-106.79814638960362</c:v>
                </c:pt>
                <c:pt idx="297">
                  <c:v>-108.61292672622206</c:v>
                </c:pt>
                <c:pt idx="298">
                  <c:v>-109.86630460894108</c:v>
                </c:pt>
                <c:pt idx="299">
                  <c:v>-112.36319839584829</c:v>
                </c:pt>
                <c:pt idx="300">
                  <c:v>-112.9250088187456</c:v>
                </c:pt>
                <c:pt idx="301">
                  <c:v>-111.44266468691828</c:v>
                </c:pt>
                <c:pt idx="302">
                  <c:v>-112.19624824440479</c:v>
                </c:pt>
                <c:pt idx="303">
                  <c:v>-111.51406165683269</c:v>
                </c:pt>
                <c:pt idx="304">
                  <c:v>-109.38077640688418</c:v>
                </c:pt>
                <c:pt idx="305">
                  <c:v>-103.74611621522904</c:v>
                </c:pt>
                <c:pt idx="306">
                  <c:v>-102.40110724866393</c:v>
                </c:pt>
                <c:pt idx="307">
                  <c:v>-103.20057460379599</c:v>
                </c:pt>
                <c:pt idx="308">
                  <c:v>-96.107918547153488</c:v>
                </c:pt>
                <c:pt idx="309">
                  <c:v>-96.311012878656399</c:v>
                </c:pt>
                <c:pt idx="310">
                  <c:v>-92.24287558197976</c:v>
                </c:pt>
                <c:pt idx="311">
                  <c:v>-91.77244157421589</c:v>
                </c:pt>
                <c:pt idx="312">
                  <c:v>-93.168105867147432</c:v>
                </c:pt>
                <c:pt idx="313">
                  <c:v>-92.567912000417707</c:v>
                </c:pt>
                <c:pt idx="314">
                  <c:v>-95.513885354757306</c:v>
                </c:pt>
                <c:pt idx="315">
                  <c:v>-99.41230503749847</c:v>
                </c:pt>
                <c:pt idx="316">
                  <c:v>-97.384123981833454</c:v>
                </c:pt>
                <c:pt idx="317">
                  <c:v>-105.60415090131761</c:v>
                </c:pt>
                <c:pt idx="318">
                  <c:v>-114.88316326236725</c:v>
                </c:pt>
                <c:pt idx="319">
                  <c:v>-117.26678973853586</c:v>
                </c:pt>
                <c:pt idx="320">
                  <c:v>-113.46411685788631</c:v>
                </c:pt>
                <c:pt idx="321">
                  <c:v>-117.37958013927934</c:v>
                </c:pt>
                <c:pt idx="322">
                  <c:v>-115.13439994645123</c:v>
                </c:pt>
                <c:pt idx="323">
                  <c:v>-122.01057554030419</c:v>
                </c:pt>
                <c:pt idx="324">
                  <c:v>-122.52642194747925</c:v>
                </c:pt>
                <c:pt idx="325">
                  <c:v>-126.63505427384375</c:v>
                </c:pt>
                <c:pt idx="326">
                  <c:v>-87.575141301035885</c:v>
                </c:pt>
                <c:pt idx="327">
                  <c:v>-84.050758771419538</c:v>
                </c:pt>
                <c:pt idx="328">
                  <c:v>-84.29906318056581</c:v>
                </c:pt>
                <c:pt idx="329">
                  <c:v>-80.311339909911126</c:v>
                </c:pt>
                <c:pt idx="330">
                  <c:v>-79.688168453931794</c:v>
                </c:pt>
                <c:pt idx="331">
                  <c:v>-89.478016615629201</c:v>
                </c:pt>
                <c:pt idx="332">
                  <c:v>-93.229632091164589</c:v>
                </c:pt>
                <c:pt idx="333">
                  <c:v>-96.015480296373383</c:v>
                </c:pt>
                <c:pt idx="334">
                  <c:v>-96.177588725090018</c:v>
                </c:pt>
                <c:pt idx="335">
                  <c:v>-96.332956433534619</c:v>
                </c:pt>
                <c:pt idx="336">
                  <c:v>-95.640552502632147</c:v>
                </c:pt>
                <c:pt idx="337">
                  <c:v>-98.115658210158358</c:v>
                </c:pt>
                <c:pt idx="338">
                  <c:v>-98.56518851411343</c:v>
                </c:pt>
                <c:pt idx="339">
                  <c:v>-98.579761906504629</c:v>
                </c:pt>
                <c:pt idx="340">
                  <c:v>-97.463278039336217</c:v>
                </c:pt>
                <c:pt idx="341">
                  <c:v>-93.886714904785151</c:v>
                </c:pt>
                <c:pt idx="342">
                  <c:v>-95.500098206639279</c:v>
                </c:pt>
                <c:pt idx="343">
                  <c:v>-92.254563031196582</c:v>
                </c:pt>
                <c:pt idx="344">
                  <c:v>-95.148012376308444</c:v>
                </c:pt>
                <c:pt idx="345">
                  <c:v>-96.709355148911484</c:v>
                </c:pt>
                <c:pt idx="346">
                  <c:v>-93.883548181891442</c:v>
                </c:pt>
                <c:pt idx="347">
                  <c:v>-91.344183225274108</c:v>
                </c:pt>
                <c:pt idx="348">
                  <c:v>-91.426783102512388</c:v>
                </c:pt>
                <c:pt idx="349">
                  <c:v>-88.811115204572687</c:v>
                </c:pt>
                <c:pt idx="350">
                  <c:v>-92.996361066937467</c:v>
                </c:pt>
                <c:pt idx="351">
                  <c:v>-94.049921109437946</c:v>
                </c:pt>
                <c:pt idx="352">
                  <c:v>-94.158462977051727</c:v>
                </c:pt>
                <c:pt idx="353">
                  <c:v>-89.816511729359604</c:v>
                </c:pt>
                <c:pt idx="354">
                  <c:v>-89.874006337165838</c:v>
                </c:pt>
                <c:pt idx="355">
                  <c:v>-91.435826082229624</c:v>
                </c:pt>
                <c:pt idx="356">
                  <c:v>-90.168491858959214</c:v>
                </c:pt>
                <c:pt idx="357">
                  <c:v>-85.780342526078215</c:v>
                </c:pt>
                <c:pt idx="358">
                  <c:v>-87.100756067752883</c:v>
                </c:pt>
                <c:pt idx="359">
                  <c:v>-90.370419091343877</c:v>
                </c:pt>
                <c:pt idx="360">
                  <c:v>-92.211426651597009</c:v>
                </c:pt>
                <c:pt idx="361">
                  <c:v>-88.843796221256241</c:v>
                </c:pt>
                <c:pt idx="362">
                  <c:v>-85.746734994649898</c:v>
                </c:pt>
                <c:pt idx="363">
                  <c:v>-84.433548409104361</c:v>
                </c:pt>
                <c:pt idx="364">
                  <c:v>-85.034565404772735</c:v>
                </c:pt>
                <c:pt idx="365">
                  <c:v>-74.11140092885492</c:v>
                </c:pt>
                <c:pt idx="366">
                  <c:v>-69.132269908785815</c:v>
                </c:pt>
                <c:pt idx="367">
                  <c:v>-65.787314432024942</c:v>
                </c:pt>
                <c:pt idx="368">
                  <c:v>-64.77689226830006</c:v>
                </c:pt>
                <c:pt idx="369">
                  <c:v>-63.115000166773797</c:v>
                </c:pt>
                <c:pt idx="370">
                  <c:v>-59.7211816536188</c:v>
                </c:pt>
                <c:pt idx="371">
                  <c:v>-59.481788537383068</c:v>
                </c:pt>
                <c:pt idx="372">
                  <c:v>-60.480019348978999</c:v>
                </c:pt>
                <c:pt idx="373">
                  <c:v>-59.51199427700044</c:v>
                </c:pt>
                <c:pt idx="374">
                  <c:v>-64.228860600948337</c:v>
                </c:pt>
                <c:pt idx="375">
                  <c:v>-65.991760528445241</c:v>
                </c:pt>
                <c:pt idx="376">
                  <c:v>-63.352356278538679</c:v>
                </c:pt>
                <c:pt idx="377">
                  <c:v>-69.31533169853688</c:v>
                </c:pt>
                <c:pt idx="378">
                  <c:v>-75.314161056995403</c:v>
                </c:pt>
                <c:pt idx="379">
                  <c:v>-73.905568255305269</c:v>
                </c:pt>
                <c:pt idx="380">
                  <c:v>-74.34092349028586</c:v>
                </c:pt>
                <c:pt idx="381">
                  <c:v>-65.076708695650126</c:v>
                </c:pt>
                <c:pt idx="382">
                  <c:v>-59.138058371067046</c:v>
                </c:pt>
                <c:pt idx="383">
                  <c:v>-53.199931982755658</c:v>
                </c:pt>
                <c:pt idx="384">
                  <c:v>-45.295850347638122</c:v>
                </c:pt>
                <c:pt idx="385">
                  <c:v>-50.867303862452474</c:v>
                </c:pt>
                <c:pt idx="386">
                  <c:v>-52.864322797417628</c:v>
                </c:pt>
                <c:pt idx="387">
                  <c:v>-52.914274658679972</c:v>
                </c:pt>
                <c:pt idx="388">
                  <c:v>-51.371358681321141</c:v>
                </c:pt>
                <c:pt idx="389">
                  <c:v>-56.614801859617245</c:v>
                </c:pt>
                <c:pt idx="390">
                  <c:v>-57.257079908490169</c:v>
                </c:pt>
                <c:pt idx="391">
                  <c:v>-63.491722249388715</c:v>
                </c:pt>
                <c:pt idx="392">
                  <c:v>-70.600165449023251</c:v>
                </c:pt>
                <c:pt idx="393">
                  <c:v>-73.759952812075625</c:v>
                </c:pt>
                <c:pt idx="394">
                  <c:v>-81.288443769574144</c:v>
                </c:pt>
                <c:pt idx="395">
                  <c:v>-85.362007405996337</c:v>
                </c:pt>
                <c:pt idx="396">
                  <c:v>-88.827435984492297</c:v>
                </c:pt>
                <c:pt idx="397">
                  <c:v>-88.202874251127241</c:v>
                </c:pt>
                <c:pt idx="398">
                  <c:v>-72.993586395740493</c:v>
                </c:pt>
                <c:pt idx="399">
                  <c:v>-72.727652896404237</c:v>
                </c:pt>
                <c:pt idx="400">
                  <c:v>-76.020448117613796</c:v>
                </c:pt>
                <c:pt idx="401">
                  <c:v>-68.923009383797677</c:v>
                </c:pt>
                <c:pt idx="402">
                  <c:v>-70.413808501482009</c:v>
                </c:pt>
                <c:pt idx="403">
                  <c:v>-75.461686506509778</c:v>
                </c:pt>
                <c:pt idx="404">
                  <c:v>-79.412929710865058</c:v>
                </c:pt>
                <c:pt idx="405">
                  <c:v>-63.320048778653188</c:v>
                </c:pt>
                <c:pt idx="406">
                  <c:v>-63.59866174733645</c:v>
                </c:pt>
                <c:pt idx="407">
                  <c:v>-60.137741761207565</c:v>
                </c:pt>
                <c:pt idx="408">
                  <c:v>-62.270471202254271</c:v>
                </c:pt>
                <c:pt idx="409">
                  <c:v>-58.579836977958706</c:v>
                </c:pt>
                <c:pt idx="410">
                  <c:v>-53.608948976397528</c:v>
                </c:pt>
                <c:pt idx="411">
                  <c:v>-51.956690795421594</c:v>
                </c:pt>
                <c:pt idx="412">
                  <c:v>-43.723090389132466</c:v>
                </c:pt>
                <c:pt idx="413">
                  <c:v>-26.087871644139284</c:v>
                </c:pt>
                <c:pt idx="414">
                  <c:v>-37.188425852417964</c:v>
                </c:pt>
                <c:pt idx="415">
                  <c:v>-40.737188833832761</c:v>
                </c:pt>
                <c:pt idx="416">
                  <c:v>-47.773278553843483</c:v>
                </c:pt>
                <c:pt idx="417">
                  <c:v>-49.484361255288093</c:v>
                </c:pt>
                <c:pt idx="418">
                  <c:v>-62.665571187257768</c:v>
                </c:pt>
                <c:pt idx="419">
                  <c:v>-68.051720139384258</c:v>
                </c:pt>
                <c:pt idx="420">
                  <c:v>-70.337231802463549</c:v>
                </c:pt>
                <c:pt idx="421">
                  <c:v>-69.265347035050368</c:v>
                </c:pt>
                <c:pt idx="422">
                  <c:v>-70.125210149884225</c:v>
                </c:pt>
                <c:pt idx="423">
                  <c:v>-68.41898420357704</c:v>
                </c:pt>
                <c:pt idx="424">
                  <c:v>-68.382471886158001</c:v>
                </c:pt>
                <c:pt idx="425">
                  <c:v>-68.787750503540025</c:v>
                </c:pt>
                <c:pt idx="426">
                  <c:v>-67.58993918049336</c:v>
                </c:pt>
                <c:pt idx="427">
                  <c:v>-66.589411305189145</c:v>
                </c:pt>
                <c:pt idx="428">
                  <c:v>-68.212871117711046</c:v>
                </c:pt>
                <c:pt idx="429">
                  <c:v>-66.578544725060425</c:v>
                </c:pt>
                <c:pt idx="430">
                  <c:v>-66.518995702981925</c:v>
                </c:pt>
                <c:pt idx="431">
                  <c:v>-68.69038492882251</c:v>
                </c:pt>
                <c:pt idx="432">
                  <c:v>-68.460346823692305</c:v>
                </c:pt>
                <c:pt idx="433">
                  <c:v>-71.003282959342002</c:v>
                </c:pt>
                <c:pt idx="434">
                  <c:v>-68.841143422365178</c:v>
                </c:pt>
                <c:pt idx="435">
                  <c:v>-66.364990342020988</c:v>
                </c:pt>
                <c:pt idx="436">
                  <c:v>-67.67317333197596</c:v>
                </c:pt>
                <c:pt idx="437">
                  <c:v>-67.571864119648936</c:v>
                </c:pt>
                <c:pt idx="438">
                  <c:v>-65.667678312182431</c:v>
                </c:pt>
                <c:pt idx="439">
                  <c:v>-66.281394942879686</c:v>
                </c:pt>
                <c:pt idx="440">
                  <c:v>-67.492411049485213</c:v>
                </c:pt>
                <c:pt idx="441">
                  <c:v>-68.742849517703064</c:v>
                </c:pt>
                <c:pt idx="442">
                  <c:v>-69.428319423794747</c:v>
                </c:pt>
                <c:pt idx="443">
                  <c:v>-70.191238205194452</c:v>
                </c:pt>
                <c:pt idx="444">
                  <c:v>-71.417448323965061</c:v>
                </c:pt>
                <c:pt idx="445">
                  <c:v>-70.682906735897063</c:v>
                </c:pt>
                <c:pt idx="446">
                  <c:v>-73.175412472486514</c:v>
                </c:pt>
                <c:pt idx="447">
                  <c:v>-76.402194479703908</c:v>
                </c:pt>
                <c:pt idx="448">
                  <c:v>-74.702007037878047</c:v>
                </c:pt>
                <c:pt idx="449">
                  <c:v>-71.702286902785289</c:v>
                </c:pt>
                <c:pt idx="450">
                  <c:v>-73.407924476742721</c:v>
                </c:pt>
                <c:pt idx="451">
                  <c:v>-73.092413081288342</c:v>
                </c:pt>
                <c:pt idx="452">
                  <c:v>-72.869297602653489</c:v>
                </c:pt>
                <c:pt idx="453">
                  <c:v>-71.937976087570192</c:v>
                </c:pt>
                <c:pt idx="454">
                  <c:v>-72.718785080313694</c:v>
                </c:pt>
                <c:pt idx="455">
                  <c:v>-73.402895269870768</c:v>
                </c:pt>
                <c:pt idx="456">
                  <c:v>-71.311232449412344</c:v>
                </c:pt>
                <c:pt idx="457">
                  <c:v>-71.140752695918067</c:v>
                </c:pt>
                <c:pt idx="458">
                  <c:v>-72.750312023997296</c:v>
                </c:pt>
                <c:pt idx="459">
                  <c:v>-74.8485657773018</c:v>
                </c:pt>
                <c:pt idx="460">
                  <c:v>-75.944911651849736</c:v>
                </c:pt>
                <c:pt idx="461">
                  <c:v>-77.710722060799625</c:v>
                </c:pt>
                <c:pt idx="462">
                  <c:v>-78.60171448671818</c:v>
                </c:pt>
                <c:pt idx="463">
                  <c:v>-78.386994066476831</c:v>
                </c:pt>
                <c:pt idx="464">
                  <c:v>-82.01916615343093</c:v>
                </c:pt>
                <c:pt idx="465">
                  <c:v>-74.813667845129942</c:v>
                </c:pt>
                <c:pt idx="466">
                  <c:v>-73.151538102507573</c:v>
                </c:pt>
                <c:pt idx="467">
                  <c:v>-72.562778585314788</c:v>
                </c:pt>
                <c:pt idx="468">
                  <c:v>-74.099291863560723</c:v>
                </c:pt>
                <c:pt idx="469">
                  <c:v>-77.346902306079869</c:v>
                </c:pt>
                <c:pt idx="470">
                  <c:v>-78.459756948113437</c:v>
                </c:pt>
                <c:pt idx="471">
                  <c:v>-79.23496120035648</c:v>
                </c:pt>
                <c:pt idx="472">
                  <c:v>-78.385015795230856</c:v>
                </c:pt>
                <c:pt idx="473">
                  <c:v>-80.049552998304378</c:v>
                </c:pt>
                <c:pt idx="474">
                  <c:v>-79.454294473290446</c:v>
                </c:pt>
                <c:pt idx="475">
                  <c:v>-79.902117651224131</c:v>
                </c:pt>
                <c:pt idx="476">
                  <c:v>-80.256331224203095</c:v>
                </c:pt>
                <c:pt idx="477">
                  <c:v>-78.288124249696736</c:v>
                </c:pt>
                <c:pt idx="478">
                  <c:v>-77.533424878120428</c:v>
                </c:pt>
                <c:pt idx="479">
                  <c:v>-75.432254253387413</c:v>
                </c:pt>
                <c:pt idx="480">
                  <c:v>-74.37713805913927</c:v>
                </c:pt>
                <c:pt idx="481">
                  <c:v>-73.813532906413087</c:v>
                </c:pt>
                <c:pt idx="482">
                  <c:v>-73.99037465655806</c:v>
                </c:pt>
                <c:pt idx="483">
                  <c:v>-76.137867351531966</c:v>
                </c:pt>
                <c:pt idx="484">
                  <c:v>-76.658896258473391</c:v>
                </c:pt>
                <c:pt idx="485">
                  <c:v>-76.563749976634966</c:v>
                </c:pt>
                <c:pt idx="486">
                  <c:v>-77.047801807761203</c:v>
                </c:pt>
                <c:pt idx="487">
                  <c:v>-75.50235989296435</c:v>
                </c:pt>
                <c:pt idx="488">
                  <c:v>-75.002977541923514</c:v>
                </c:pt>
                <c:pt idx="489">
                  <c:v>-77.426647186875329</c:v>
                </c:pt>
                <c:pt idx="490">
                  <c:v>-74.510800856947895</c:v>
                </c:pt>
                <c:pt idx="491">
                  <c:v>-72.73395485913754</c:v>
                </c:pt>
                <c:pt idx="492">
                  <c:v>-73.112858725309366</c:v>
                </c:pt>
                <c:pt idx="493">
                  <c:v>-75.76681488645076</c:v>
                </c:pt>
                <c:pt idx="494">
                  <c:v>-74.656488937735546</c:v>
                </c:pt>
                <c:pt idx="495">
                  <c:v>-76.71680090034009</c:v>
                </c:pt>
                <c:pt idx="496">
                  <c:v>-76.862713721036911</c:v>
                </c:pt>
                <c:pt idx="497">
                  <c:v>-75.452062121391293</c:v>
                </c:pt>
                <c:pt idx="498" formatCode="General">
                  <c:v>-74.208020403265962</c:v>
                </c:pt>
                <c:pt idx="499" formatCode="General">
                  <c:v>-72.634988796114925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F9-4E8F-992C-406680D13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625728"/>
        <c:axId val="785158496"/>
      </c:lineChart>
      <c:dateAx>
        <c:axId val="4496257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158496"/>
        <c:crosses val="autoZero"/>
        <c:auto val="1"/>
        <c:lblOffset val="100"/>
        <c:baseTimeUnit val="days"/>
      </c:dateAx>
      <c:valAx>
        <c:axId val="78515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2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249</xdr:row>
      <xdr:rowOff>92075</xdr:rowOff>
    </xdr:from>
    <xdr:to>
      <xdr:col>11</xdr:col>
      <xdr:colOff>546100</xdr:colOff>
      <xdr:row>267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AC6A17-AB7C-4696-9526-A21BA34111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305</xdr:row>
      <xdr:rowOff>57150</xdr:rowOff>
    </xdr:from>
    <xdr:to>
      <xdr:col>11</xdr:col>
      <xdr:colOff>558800</xdr:colOff>
      <xdr:row>323</xdr:row>
      <xdr:rowOff>41276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3BC3DB-7E6F-406E-8277-1319E54B5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365125</xdr:colOff>
      <xdr:row>325</xdr:row>
      <xdr:rowOff>123825</xdr:rowOff>
    </xdr:from>
    <xdr:to>
      <xdr:col>13</xdr:col>
      <xdr:colOff>384175</xdr:colOff>
      <xdr:row>346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BB522F-A252-4CBF-990A-DCB880AD4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276</xdr:row>
      <xdr:rowOff>95250</xdr:rowOff>
    </xdr:from>
    <xdr:to>
      <xdr:col>11</xdr:col>
      <xdr:colOff>552450</xdr:colOff>
      <xdr:row>294</xdr:row>
      <xdr:rowOff>79376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22B6F38-BEF5-4418-BC87-F2087B154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349250</xdr:colOff>
      <xdr:row>64</xdr:row>
      <xdr:rowOff>92075</xdr:rowOff>
    </xdr:from>
    <xdr:to>
      <xdr:col>14</xdr:col>
      <xdr:colOff>546100</xdr:colOff>
      <xdr:row>82</xdr:row>
      <xdr:rowOff>76201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936E7F-FF40-4642-9B46-6E1F0502A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361950</xdr:colOff>
      <xdr:row>120</xdr:row>
      <xdr:rowOff>57150</xdr:rowOff>
    </xdr:from>
    <xdr:to>
      <xdr:col>14</xdr:col>
      <xdr:colOff>558800</xdr:colOff>
      <xdr:row>138</xdr:row>
      <xdr:rowOff>41276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01548E-43FB-432F-B856-F978AB3A0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365125</xdr:colOff>
      <xdr:row>140</xdr:row>
      <xdr:rowOff>123825</xdr:rowOff>
    </xdr:from>
    <xdr:to>
      <xdr:col>16</xdr:col>
      <xdr:colOff>384175</xdr:colOff>
      <xdr:row>161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C37486-CAC8-4832-847C-B921597BF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355600</xdr:colOff>
      <xdr:row>91</xdr:row>
      <xdr:rowOff>95250</xdr:rowOff>
    </xdr:from>
    <xdr:to>
      <xdr:col>14</xdr:col>
      <xdr:colOff>552450</xdr:colOff>
      <xdr:row>109</xdr:row>
      <xdr:rowOff>79376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277938-6032-4876-9A00-F6FDB6486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63</xdr:row>
      <xdr:rowOff>41274</xdr:rowOff>
    </xdr:from>
    <xdr:to>
      <xdr:col>12</xdr:col>
      <xdr:colOff>590549</xdr:colOff>
      <xdr:row>91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BA3BF-DFB4-46A2-8601-FD57F46B7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24</xdr:col>
      <xdr:colOff>409575</xdr:colOff>
      <xdr:row>91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0063EB-D973-4A19-BE58-C43851974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93</xdr:row>
      <xdr:rowOff>88900</xdr:rowOff>
    </xdr:from>
    <xdr:to>
      <xdr:col>12</xdr:col>
      <xdr:colOff>587375</xdr:colOff>
      <xdr:row>121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F5458D-A3B0-4B7E-AECC-B12D1ECF6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94</xdr:row>
      <xdr:rowOff>0</xdr:rowOff>
    </xdr:from>
    <xdr:to>
      <xdr:col>24</xdr:col>
      <xdr:colOff>409575</xdr:colOff>
      <xdr:row>122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0D9197-4FA5-42B5-BD0B-24489E399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65</xdr:row>
      <xdr:rowOff>41274</xdr:rowOff>
    </xdr:from>
    <xdr:to>
      <xdr:col>12</xdr:col>
      <xdr:colOff>590549</xdr:colOff>
      <xdr:row>93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88979D-F0A4-41ED-BD68-A10B4A7546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65</xdr:row>
      <xdr:rowOff>0</xdr:rowOff>
    </xdr:from>
    <xdr:to>
      <xdr:col>24</xdr:col>
      <xdr:colOff>409575</xdr:colOff>
      <xdr:row>93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30211A-A18C-44B0-BC94-A19D262B8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95</xdr:row>
      <xdr:rowOff>88900</xdr:rowOff>
    </xdr:from>
    <xdr:to>
      <xdr:col>12</xdr:col>
      <xdr:colOff>587375</xdr:colOff>
      <xdr:row>123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11B671-642B-4FFC-AA20-E600D4F8B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96</xdr:row>
      <xdr:rowOff>0</xdr:rowOff>
    </xdr:from>
    <xdr:to>
      <xdr:col>24</xdr:col>
      <xdr:colOff>409575</xdr:colOff>
      <xdr:row>124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15BE6C-C14E-48D6-A88F-B7AD15A06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130174</xdr:colOff>
      <xdr:row>79</xdr:row>
      <xdr:rowOff>41274</xdr:rowOff>
    </xdr:from>
    <xdr:to>
      <xdr:col>12</xdr:col>
      <xdr:colOff>590549</xdr:colOff>
      <xdr:row>107</xdr:row>
      <xdr:rowOff>63499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E6919-3779-44F6-97E4-B81BD5146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79</xdr:row>
      <xdr:rowOff>0</xdr:rowOff>
    </xdr:from>
    <xdr:to>
      <xdr:col>24</xdr:col>
      <xdr:colOff>409575</xdr:colOff>
      <xdr:row>107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87B73D-990B-4742-BC85-CBB642E7E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127000</xdr:colOff>
      <xdr:row>109</xdr:row>
      <xdr:rowOff>88900</xdr:rowOff>
    </xdr:from>
    <xdr:to>
      <xdr:col>12</xdr:col>
      <xdr:colOff>587375</xdr:colOff>
      <xdr:row>137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677FBD-237A-49CB-8780-0491A46437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110</xdr:row>
      <xdr:rowOff>0</xdr:rowOff>
    </xdr:from>
    <xdr:to>
      <xdr:col>24</xdr:col>
      <xdr:colOff>409575</xdr:colOff>
      <xdr:row>138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8C6760F-8962-4093-BA97-66C98A36B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508001</xdr:colOff>
      <xdr:row>21</xdr:row>
      <xdr:rowOff>9524</xdr:rowOff>
    </xdr:from>
    <xdr:to>
      <xdr:col>33</xdr:col>
      <xdr:colOff>495301</xdr:colOff>
      <xdr:row>37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2EF026-85AE-4870-BA5E-DFD30C9A7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190500</xdr:colOff>
      <xdr:row>2</xdr:row>
      <xdr:rowOff>82550</xdr:rowOff>
    </xdr:from>
    <xdr:to>
      <xdr:col>34</xdr:col>
      <xdr:colOff>82550</xdr:colOff>
      <xdr:row>14</xdr:row>
      <xdr:rowOff>63500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22BB9A-66DD-44DA-A1EE-CD67FDF1E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552451</xdr:colOff>
      <xdr:row>27</xdr:row>
      <xdr:rowOff>114301</xdr:rowOff>
    </xdr:from>
    <xdr:to>
      <xdr:col>11</xdr:col>
      <xdr:colOff>520700</xdr:colOff>
      <xdr:row>38</xdr:row>
      <xdr:rowOff>120650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0137CDA-6793-4C0D-AE8E-FB4C110A2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463550</xdr:colOff>
      <xdr:row>65</xdr:row>
      <xdr:rowOff>73024</xdr:rowOff>
    </xdr:from>
    <xdr:to>
      <xdr:col>21</xdr:col>
      <xdr:colOff>396875</xdr:colOff>
      <xdr:row>93</xdr:row>
      <xdr:rowOff>63499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AB1F9A-C1BE-47AD-85A8-C5016FEB8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8</v>
    <v>27</v>
    <v>1</v>
  </rv>
  <rv s="1">
    <v>8</v>
    <v>1</v>
  </rv>
  <rv s="2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3">
  <s t="_error">
    <k n="colOffset" t="i"/>
    <k n="errorType" t="i"/>
    <k n="rwOffset" t="i"/>
    <k n="subType" t="i"/>
  </s>
  <s t="_error">
    <k n="errorType" t="i"/>
    <k n="propagated" t="b"/>
  </s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7E1692-CD20-4F25-A773-77DF5A2479D7}" name="curve" displayName="curve" ref="B3:AG39" totalsRowShown="0" headerRowDxfId="57" dataDxfId="56" tableBorderDxfId="55">
  <autoFilter ref="B3:AG39" xr:uid="{C0EFB41A-E288-4CDD-9310-CD6DFC455EDD}"/>
  <sortState xmlns:xlrd2="http://schemas.microsoft.com/office/spreadsheetml/2017/richdata2" ref="B4:AD39">
    <sortCondition descending="1" ref="N3:N39"/>
  </sortState>
  <tableColumns count="32">
    <tableColumn id="1" xr3:uid="{80A59F0A-98E9-447F-87E8-6319D8873195}" name="ticker" dataDxfId="54"/>
    <tableColumn id="2" xr3:uid="{A4DAA373-122F-4416-8610-CBEE4374EB48}" name="short code" dataDxfId="53"/>
    <tableColumn id="3" xr3:uid="{8282AE33-D9FE-4BB2-961D-DF367E903D6D}" name="long code" dataDxfId="52"/>
    <tableColumn id="4" xr3:uid="{42E73CC7-D14B-4C02-BFA1-48D8F2ADCAB4}" name="short bond" dataDxfId="51">
      <calculatedColumnFormula array="1">_xll.BDP(curve[[#This Row],[short code]],"security_name")</calculatedColumnFormula>
    </tableColumn>
    <tableColumn id="5" xr3:uid="{886792A4-9060-4540-BC3C-F2862C6D3082}" name="long bond" dataDxfId="50">
      <calculatedColumnFormula array="1">_xll.BDP(curve[[#This Row],[long code]],"security_name")</calculatedColumnFormula>
    </tableColumn>
    <tableColumn id="6" xr3:uid="{9BEE4644-6CD5-4FAC-93ED-A30607D7A207}" name="short date" dataDxfId="49">
      <calculatedColumnFormula array="1">_xll.BDP(curve[[#This Row],[short code]],"nxt_call_dt")*1</calculatedColumnFormula>
    </tableColumn>
    <tableColumn id="7" xr3:uid="{034D469D-3482-4E3A-BC2C-9406676B390C}" name="long date" dataDxfId="48">
      <calculatedColumnFormula array="1">_xll.BDP(curve[[#This Row],[long code]],"nxt_call_dt")*1</calculatedColumnFormula>
    </tableColumn>
    <tableColumn id="8" xr3:uid="{79B3B0E3-7241-4259-8BA6-94FDE5A45183}" name="years" dataDxfId="47">
      <calculatedColumnFormula>(curve[[#This Row],[long date]]-curve[[#This Row],[short date]])/365</calculatedColumnFormula>
    </tableColumn>
    <tableColumn id="9" xr3:uid="{5FF3DE26-CB41-4C73-B26C-DC229DFBE7A5}" name="spread measure" dataDxfId="46"/>
    <tableColumn id="10" xr3:uid="{BE4FFBC6-ECE6-4146-91C8-2A300D6D9CDD}" name="short spread" dataDxfId="45">
      <calculatedColumnFormula array="1">_xll.BDP(curve[[#This Row],[short code]],curve[[#This Row],[spread measure]])</calculatedColumnFormula>
    </tableColumn>
    <tableColumn id="11" xr3:uid="{E5B8A48D-1EEC-4E6C-BCCA-814746F46FB8}" name="long spread" dataDxfId="44">
      <calculatedColumnFormula array="1">_xll.BDP(curve[[#This Row],[long code]],curve[[#This Row],[spread measure]])</calculatedColumnFormula>
    </tableColumn>
    <tableColumn id="12" xr3:uid="{8CA56BD7-7CBB-4685-8D6C-C9E367041902}" name="curve" dataDxfId="43">
      <calculatedColumnFormula>curve[[#This Row],[long spread]]-curve[[#This Row],[short spread]]</calculatedColumnFormula>
    </tableColumn>
    <tableColumn id="13" xr3:uid="{80F4ECB8-228E-4FE0-9F84-9E1F458CBE45}" name="curve per year" dataDxfId="42">
      <calculatedColumnFormula>curve[[#This Row],[curve]]/curve[[#This Row],[years]]</calculatedColumnFormula>
    </tableColumn>
    <tableColumn id="14" xr3:uid="{1D86CCEB-4165-41A1-9E14-5DC2731BEC13}" name="short rating" dataDxfId="41">
      <calculatedColumnFormula array="1">_xll.BDP(curve[[#This Row],[short code]],"bb_composite")</calculatedColumnFormula>
    </tableColumn>
    <tableColumn id="15" xr3:uid="{76E7085A-8E8A-4EE7-A18C-D786A304B24A}" name="long rating" dataDxfId="40">
      <calculatedColumnFormula array="1">_xll.BDP(curve[[#This Row],[long code]],"bb_composite")</calculatedColumnFormula>
    </tableColumn>
    <tableColumn id="16" xr3:uid="{EF47DAD2-C5D8-41A4-A858-9649FBC64BA1}" name="short crncy" dataDxfId="39">
      <calculatedColumnFormula array="1">_xll.BDP(curve[[#This Row],[short code]],"crncy")</calculatedColumnFormula>
    </tableColumn>
    <tableColumn id="17" xr3:uid="{24647F05-8CE1-4F98-8378-DD1F9EDAC754}" name="long crncy" dataDxfId="38">
      <calculatedColumnFormula array="1">_xll.BDP(curve[[#This Row],[long code]],"crncy")</calculatedColumnFormula>
    </tableColumn>
    <tableColumn id="18" xr3:uid="{63BC3D71-0AFC-4D73-9C66-98654C377525}" name="RH sector" dataDxfId="37">
      <calculatedColumnFormula>INDEX(lists!K:K,MATCH(curve[[#This Row],[ticker]],lists!J:J,0))</calculatedColumnFormula>
    </tableColumn>
    <tableColumn id="19" xr3:uid="{6A479CFF-1B7A-48C3-BB49-F78929AEB7EF}" name="hist spread measure" dataDxfId="36"/>
    <tableColumn id="20" xr3:uid="{843E756F-9277-4F6E-B61B-887B6DCD3E29}" name="short Spread (14d)" dataDxfId="35">
      <calculatedColumnFormula array="1">_xll.BDH(curve[[#This Row],[short code]],curve[[#This Row],[hist spread measure]],$V$2)</calculatedColumnFormula>
    </tableColumn>
    <tableColumn id="21" xr3:uid="{F04770BE-ADB4-479B-8B41-C89E73C04CBC}" name="long Spread (14d)" dataDxfId="34">
      <calculatedColumnFormula array="1">_xll.BDH(curve[[#This Row],[long code]],curve[[#This Row],[hist spread measure]],$V$2)</calculatedColumnFormula>
    </tableColumn>
    <tableColumn id="22" xr3:uid="{24DC2ED8-F8EE-48A9-BA14-EF71BE6532FA}" name="curve (14d)" dataDxfId="33">
      <calculatedColumnFormula>IFERROR(curve[[#This Row],[long Spread (14d)]]-curve[[#This Row],[short Spread (14d)]],"-")</calculatedColumnFormula>
    </tableColumn>
    <tableColumn id="23" xr3:uid="{D1E95AC9-125B-410A-927B-749A85004E09}" name="curve per year (14d)" dataDxfId="32">
      <calculatedColumnFormula>IFERROR(curve[[#This Row],[curve (14d)]]/curve[[#This Row],[years]],"-")</calculatedColumnFormula>
    </tableColumn>
    <tableColumn id="24" xr3:uid="{56FDFCF0-2692-4E8B-A3C8-2411A9DAA0B5}" name="curve change (14d)" dataDxfId="31">
      <calculatedColumnFormula>IFERROR(curve[[#This Row],[curve per year]]-curve[[#This Row],[curve per year (14d)]],"-")</calculatedColumnFormula>
    </tableColumn>
    <tableColumn id="25" xr3:uid="{82BF0A6A-043E-42BC-91D6-AE3617F7DD65}" name="short spread (30d)" dataDxfId="30">
      <calculatedColumnFormula array="1">_xll.BDH(curve[[#This Row],[short code]],curve[[#This Row],[hist spread measure]],$AA$2)</calculatedColumnFormula>
    </tableColumn>
    <tableColumn id="26" xr3:uid="{EC5CECAC-75E5-4977-AC29-C298FE9DBB94}" name="long spread (30d)" dataDxfId="29">
      <calculatedColumnFormula array="1">_xll.BDH(curve[[#This Row],[long code]],curve[[#This Row],[hist spread measure]],$AA$2)</calculatedColumnFormula>
    </tableColumn>
    <tableColumn id="27" xr3:uid="{7836DB5B-0C06-4840-AE1B-DAC114FF7BAF}" name="curve (30d)" dataDxfId="28">
      <calculatedColumnFormula>IFERROR(curve[[#This Row],[long spread (30d)]]-curve[[#This Row],[short spread (30d)]],"-")</calculatedColumnFormula>
    </tableColumn>
    <tableColumn id="28" xr3:uid="{0C68332C-F0C2-48C9-967E-6394259F9917}" name="curve per year (30d)" dataDxfId="27">
      <calculatedColumnFormula>IFERROR(curve[[#This Row],[curve (30d)]]/curve[[#This Row],[years]],"-")</calculatedColumnFormula>
    </tableColumn>
    <tableColumn id="29" xr3:uid="{91FE4676-2BFE-4B81-B898-D65912B5C1F3}" name="curve change (30d)" dataDxfId="26">
      <calculatedColumnFormula>IFERROR(curve[[#This Row],[curve per year]]-curve[[#This Row],[curve per year (30d)]],"-")</calculatedColumnFormula>
    </tableColumn>
    <tableColumn id="30" xr3:uid="{133AD750-E0D7-4951-8248-C0309B7E4388}" name="average 30d spread" dataDxfId="25">
      <calculatedColumnFormula array="1">_xll.BDP(curve[[#This Row],[short code]],"interval_avg","calc_interval=30d","market_data_override=sp210")</calculatedColumnFormula>
    </tableColumn>
    <tableColumn id="31" xr3:uid="{0197779F-E723-49A9-96E0-3CED4C8D6AAB}" name="average 90d spread" dataDxfId="24">
      <calculatedColumnFormula array="1">_xll.BDP(curve[[#This Row],[short code]],"interval_avg","calc_interval=90d","market_data_override=sp210")</calculatedColumnFormula>
    </tableColumn>
    <tableColumn id="32" xr3:uid="{2D3BD413-933E-4A2B-AB68-93602B872AFF}" name="st dev 30d spread" dataDxfId="23">
      <calculatedColumnFormula array="1">_xll.BDP(curve[[#This Row],[short code]],"interval_std_dev","calc_interval=30d","market_data_override=sp210")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92710A-7366-4486-884D-82B8C2EB219B}" name="bonds" displayName="bonds" ref="E1:W196" totalsRowShown="0" headerRowDxfId="22" dataDxfId="20" headerRowBorderDxfId="21" tableBorderDxfId="19">
  <autoFilter ref="E1:W196" xr:uid="{F247113D-FA53-43BB-9892-16854BCB52A6}"/>
  <tableColumns count="19">
    <tableColumn id="1" xr3:uid="{EE4060BA-C274-420C-B47A-1F7395400B16}" name="worksheet get" dataDxfId="18"/>
    <tableColumn id="2" xr3:uid="{9404DB10-D1C1-42AB-931E-480145E77C95}" name="ID_ISIN" dataDxfId="17">
      <calculatedColumnFormula array="1">_xll.BDP(bonds[[#This Row],[worksheet get]],bonds[[#Headers],[ID_ISIN]])</calculatedColumnFormula>
    </tableColumn>
    <tableColumn id="3" xr3:uid="{948A11F9-0E44-4C7E-A171-F00F6F4D0821}" name="security name" dataDxfId="16">
      <calculatedColumnFormula array="1">_xll.BDP(bonds[[#This Row],[worksheet get]],bonds[[#Headers],[security name]])</calculatedColumnFormula>
    </tableColumn>
    <tableColumn id="4" xr3:uid="{FF8F818A-0DE7-4C3E-956A-DDBC1A3C251E}" name="ticker" dataDxfId="15">
      <calculatedColumnFormula array="1">_xll.BDP(bonds[[#This Row],[worksheet get]],bonds[[#Headers],[ticker]])</calculatedColumnFormula>
    </tableColumn>
    <tableColumn id="5" xr3:uid="{C4F6E1E3-A173-48FC-90A6-54C1E639FCD9}" name="coupon" dataDxfId="14">
      <calculatedColumnFormula array="1">_xll.BDP(bonds[[#This Row],[worksheet get]],bonds[[#Headers],[coupon]])</calculatedColumnFormula>
    </tableColumn>
    <tableColumn id="6" xr3:uid="{9BDAE057-D326-47A3-86AC-488A5785D425}" name="nxt_call_dt" dataDxfId="13">
      <calculatedColumnFormula array="1">_xll.BDP(bonds[[#This Row],[worksheet get]],bonds[[#Headers],[nxt_call_dt]])*1</calculatedColumnFormula>
    </tableColumn>
    <tableColumn id="7" xr3:uid="{66700B7A-E0F1-4DED-B3A3-59E08CEADBCB}" name="mty_typ" dataDxfId="12">
      <calculatedColumnFormula array="1">_xll.BDP(bonds[[#This Row],[worksheet get]],bonds[[#Headers],[mty_typ]])</calculatedColumnFormula>
    </tableColumn>
    <tableColumn id="8" xr3:uid="{97FC8FDD-195C-4E33-99D2-BF7487A240CC}" name="crncy" dataDxfId="11">
      <calculatedColumnFormula array="1">_xll.BDP(bonds[[#This Row],[worksheet get]],bonds[[#Headers],[crncy]])</calculatedColumnFormula>
    </tableColumn>
    <tableColumn id="9" xr3:uid="{DC3600E4-186B-4A3D-8DE9-239A31E898E9}" name="amt_outstanding" dataDxfId="10">
      <calculatedColumnFormula array="1">_xll.BDP(bonds[[#This Row],[worksheet get]],bonds[[#Headers],[amt_outstanding]])</calculatedColumnFormula>
    </tableColumn>
    <tableColumn id="10" xr3:uid="{4DCD604D-EA65-422D-9DB1-5FCB26DB0124}" name="industry_sector" dataDxfId="9">
      <calculatedColumnFormula array="1">_xll.BDP(bonds[[#This Row],[worksheet get]],bonds[[#Headers],[industry_sector]])</calculatedColumnFormula>
    </tableColumn>
    <tableColumn id="11" xr3:uid="{1493F6D7-A807-48FC-83E4-11DF089DE3ED}" name="unique lookup" dataDxfId="8">
      <calculatedColumnFormula>bonds[[#This Row],[security name]]&amp;" nc-"&amp;RIGHT(YEAR(bonds[[#This Row],[nxt_call_dt]]),2)</calculatedColumnFormula>
    </tableColumn>
    <tableColumn id="12" xr3:uid="{F9E054EF-4145-435B-B512-EAAC76E5BA5E}" name="yas_ispread" dataDxfId="7">
      <calculatedColumnFormula array="1">_xll.BDP(bonds[[#This Row],[worksheet get]],bonds[[#Headers],[yas_ispread]])</calculatedColumnFormula>
    </tableColumn>
    <tableColumn id="13" xr3:uid="{EDAED528-0C12-46D1-AA0A-58C1EBAE008B}" name="blp_i_sprd_mid" dataDxfId="6">
      <calculatedColumnFormula array="1">_xll.BDP(bonds[[#This Row],[worksheet get]],bonds[[#Headers],[blp_i_sprd_mid]])</calculatedColumnFormula>
    </tableColumn>
    <tableColumn id="14" xr3:uid="{D558EEE4-F455-418F-9D7B-76E73D96E19C}" name="rtg_moody" dataDxfId="5">
      <calculatedColumnFormula array="1">_xll.BDP(bonds[[#This Row],[worksheet get]],bonds[[#Headers],[rtg_moody]])</calculatedColumnFormula>
    </tableColumn>
    <tableColumn id="15" xr3:uid="{7D2F186C-EDB3-42C2-99E5-B249097325B7}" name="rtg_sp" dataDxfId="4">
      <calculatedColumnFormula array="1">_xll.BDP(bonds[[#This Row],[worksheet get]],bonds[[#Headers],[rtg_sp]])</calculatedColumnFormula>
    </tableColumn>
    <tableColumn id="16" xr3:uid="{9F2B5A3E-85D7-4C6E-B0D2-B6AA61047DD2}" name="bb_composite" dataDxfId="3">
      <calculatedColumnFormula array="1">_xll.BDP(bonds[[#This Row],[worksheet get]],bonds[[#Headers],[bb_composite]])</calculatedColumnFormula>
    </tableColumn>
    <tableColumn id="21" xr3:uid="{78024A4F-8E89-4836-920B-58739F48983D}" name="green_bond_loan_indicator" dataDxfId="2">
      <calculatedColumnFormula array="1">_xll.BDP(bonds[[#This Row],[worksheet get]],bonds[[#Headers],[green_bond_loan_indicator]])</calculatedColumnFormula>
    </tableColumn>
    <tableColumn id="17" xr3:uid="{A671247C-8432-4021-9C23-FC7A038E4FFB}" name="yas/blp factor" dataDxfId="1">
      <calculatedColumnFormula>IFERROR(bonds[[#This Row],[yas_ispread]]/bonds[[#This Row],[blp_i_sprd_mid]],1)</calculatedColumnFormula>
    </tableColumn>
    <tableColumn id="18" xr3:uid="{C8167604-FFE6-495E-BD21-0359500F1091}" name="rh sector" dataDxfId="0">
      <calculatedColumnFormula>_xlfn.XLOOKUP(bonds[[#This Row],[ticker]],lists!J:J,lists!K:K)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B312-6ABE-4BD6-A8BE-E4CD3761E490}">
  <sheetPr>
    <tabColor theme="7"/>
  </sheetPr>
  <dimension ref="B2:SS343"/>
  <sheetViews>
    <sheetView tabSelected="1" workbookViewId="0">
      <selection activeCell="O25" sqref="O25"/>
    </sheetView>
  </sheetViews>
  <sheetFormatPr defaultRowHeight="10.5" x14ac:dyDescent="0.25"/>
  <cols>
    <col min="1" max="1" width="8.7265625" style="43"/>
    <col min="2" max="2" width="22" style="43" bestFit="1" customWidth="1"/>
    <col min="3" max="3" width="10.54296875" style="43" bestFit="1" customWidth="1"/>
    <col min="4" max="11" width="9.54296875" style="43" bestFit="1" customWidth="1"/>
    <col min="12" max="16384" width="8.7265625" style="43"/>
  </cols>
  <sheetData>
    <row r="2" spans="2:508" x14ac:dyDescent="0.25">
      <c r="B2" s="43" t="s">
        <v>562</v>
      </c>
      <c r="C2" s="45">
        <v>0</v>
      </c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0"/>
      <c r="AZ2" s="50"/>
      <c r="BA2" s="50"/>
      <c r="BB2" s="50"/>
      <c r="BC2" s="50"/>
      <c r="BD2" s="50"/>
      <c r="BE2" s="50"/>
      <c r="BF2" s="50"/>
      <c r="BG2" s="50"/>
      <c r="BH2" s="50"/>
      <c r="BI2" s="50"/>
      <c r="BJ2" s="50"/>
      <c r="BK2" s="50"/>
      <c r="BL2" s="50"/>
      <c r="BM2" s="50"/>
      <c r="BN2" s="50"/>
      <c r="BO2" s="50"/>
      <c r="BP2" s="50"/>
      <c r="BQ2" s="50"/>
      <c r="BR2" s="50"/>
      <c r="BS2" s="50"/>
      <c r="BT2" s="50"/>
      <c r="BU2" s="50"/>
      <c r="BV2" s="50"/>
      <c r="BW2" s="50"/>
      <c r="BX2" s="50"/>
      <c r="BY2" s="50"/>
      <c r="BZ2" s="50"/>
      <c r="CA2" s="50"/>
      <c r="CB2" s="50"/>
      <c r="CC2" s="50"/>
      <c r="CD2" s="50"/>
      <c r="CE2" s="50"/>
      <c r="CF2" s="50"/>
      <c r="CG2" s="50"/>
      <c r="CH2" s="50"/>
      <c r="CI2" s="50"/>
      <c r="CJ2" s="50"/>
      <c r="CK2" s="50"/>
      <c r="CL2" s="50"/>
      <c r="CM2" s="50"/>
      <c r="CN2" s="50"/>
      <c r="CO2" s="50"/>
      <c r="CP2" s="50"/>
      <c r="CQ2" s="50"/>
      <c r="CR2" s="50"/>
      <c r="CS2" s="50"/>
      <c r="CT2" s="50"/>
      <c r="CU2" s="50"/>
      <c r="CV2" s="50"/>
      <c r="CW2" s="50"/>
      <c r="CX2" s="50"/>
      <c r="CY2" s="50"/>
      <c r="CZ2" s="50"/>
      <c r="DA2" s="50"/>
      <c r="DB2" s="50"/>
      <c r="DC2" s="50"/>
      <c r="DD2" s="50"/>
      <c r="DE2" s="50"/>
      <c r="DF2" s="50"/>
      <c r="DG2" s="50"/>
      <c r="DH2" s="50"/>
      <c r="DI2" s="50"/>
      <c r="DJ2" s="50"/>
      <c r="DK2" s="50"/>
      <c r="DL2" s="50"/>
      <c r="DM2" s="50"/>
      <c r="DN2" s="50"/>
      <c r="DO2" s="50"/>
      <c r="DP2" s="50"/>
      <c r="DQ2" s="50"/>
      <c r="DR2" s="50"/>
      <c r="DS2" s="50"/>
      <c r="DT2" s="50"/>
      <c r="DU2" s="50"/>
      <c r="DV2" s="50"/>
      <c r="DW2" s="50"/>
      <c r="DX2" s="50"/>
      <c r="DY2" s="50"/>
      <c r="DZ2" s="50"/>
      <c r="EA2" s="50"/>
      <c r="EB2" s="50"/>
      <c r="EC2" s="50"/>
      <c r="ED2" s="50"/>
      <c r="EE2" s="50"/>
      <c r="EF2" s="50"/>
      <c r="EG2" s="50"/>
      <c r="EH2" s="50"/>
      <c r="EI2" s="50"/>
      <c r="EJ2" s="50"/>
      <c r="EK2" s="50"/>
      <c r="EL2" s="50"/>
      <c r="EM2" s="50"/>
      <c r="EN2" s="50"/>
      <c r="EO2" s="50"/>
      <c r="EP2" s="50"/>
      <c r="EQ2" s="50"/>
      <c r="ER2" s="50"/>
      <c r="ES2" s="50"/>
      <c r="ET2" s="50"/>
      <c r="EU2" s="50"/>
      <c r="EV2" s="50"/>
      <c r="EW2" s="50"/>
      <c r="EX2" s="50"/>
      <c r="EY2" s="50"/>
      <c r="EZ2" s="50"/>
      <c r="FA2" s="50"/>
      <c r="FB2" s="50"/>
      <c r="FC2" s="50"/>
      <c r="FD2" s="50"/>
      <c r="FE2" s="50"/>
      <c r="FF2" s="50"/>
      <c r="FG2" s="50"/>
      <c r="FH2" s="50"/>
      <c r="FI2" s="50"/>
      <c r="FJ2" s="50"/>
      <c r="FK2" s="50"/>
      <c r="FL2" s="50"/>
      <c r="FM2" s="50"/>
      <c r="FN2" s="50"/>
      <c r="FO2" s="50"/>
      <c r="FP2" s="50"/>
      <c r="FQ2" s="50"/>
      <c r="FR2" s="50"/>
      <c r="FS2" s="50"/>
      <c r="FT2" s="50"/>
      <c r="FU2" s="50"/>
      <c r="FV2" s="50"/>
      <c r="FW2" s="50"/>
      <c r="FX2" s="50"/>
      <c r="FY2" s="50"/>
      <c r="FZ2" s="50"/>
      <c r="GA2" s="50"/>
      <c r="GB2" s="50"/>
      <c r="GC2" s="50"/>
      <c r="GD2" s="50"/>
      <c r="GE2" s="50"/>
      <c r="GF2" s="50"/>
      <c r="GG2" s="50"/>
      <c r="GH2" s="50"/>
      <c r="GI2" s="50"/>
      <c r="GJ2" s="50"/>
      <c r="GK2" s="50"/>
      <c r="GL2" s="50"/>
      <c r="GM2" s="50"/>
      <c r="GN2" s="50"/>
      <c r="GO2" s="50"/>
      <c r="GP2" s="50"/>
      <c r="GQ2" s="50"/>
      <c r="GR2" s="50"/>
      <c r="GS2" s="50"/>
      <c r="GT2" s="50"/>
      <c r="GU2" s="50"/>
      <c r="GV2" s="50"/>
      <c r="GW2" s="50"/>
      <c r="GX2" s="50"/>
      <c r="GY2" s="50"/>
      <c r="GZ2" s="50"/>
      <c r="HA2" s="50"/>
      <c r="HB2" s="50"/>
      <c r="HC2" s="50"/>
      <c r="HD2" s="50"/>
      <c r="HE2" s="50"/>
      <c r="HF2" s="50"/>
      <c r="HG2" s="50"/>
      <c r="HH2" s="50"/>
      <c r="HI2" s="50"/>
      <c r="HJ2" s="50"/>
      <c r="HK2" s="50"/>
      <c r="HL2" s="50"/>
      <c r="HM2" s="50"/>
      <c r="HN2" s="50"/>
      <c r="HO2" s="50"/>
      <c r="HP2" s="50"/>
      <c r="HQ2" s="50"/>
      <c r="HR2" s="50"/>
      <c r="HS2" s="50"/>
      <c r="HT2" s="50"/>
      <c r="HU2" s="50"/>
      <c r="HV2" s="50"/>
      <c r="HW2" s="50"/>
      <c r="HX2" s="50"/>
      <c r="HY2" s="50"/>
      <c r="HZ2" s="50"/>
      <c r="IA2" s="50"/>
      <c r="IB2" s="50"/>
      <c r="IC2" s="50"/>
      <c r="ID2" s="50"/>
      <c r="IE2" s="50"/>
      <c r="IF2" s="50"/>
      <c r="IG2" s="50"/>
      <c r="IH2" s="50"/>
      <c r="II2" s="50"/>
      <c r="IJ2" s="50"/>
      <c r="IK2" s="50"/>
      <c r="IL2" s="50"/>
      <c r="IM2" s="50"/>
      <c r="IN2" s="50"/>
      <c r="IO2" s="50"/>
      <c r="IP2" s="50"/>
      <c r="IQ2" s="50"/>
      <c r="IR2" s="50"/>
      <c r="IS2" s="50"/>
      <c r="IT2" s="50"/>
      <c r="IU2" s="50"/>
      <c r="IV2" s="50"/>
      <c r="IW2" s="50"/>
      <c r="IX2" s="50"/>
      <c r="IY2" s="50"/>
      <c r="IZ2" s="50"/>
      <c r="JA2" s="50"/>
      <c r="JB2" s="50"/>
      <c r="JC2" s="50"/>
      <c r="JD2" s="50"/>
      <c r="JE2" s="50"/>
      <c r="JF2" s="50"/>
      <c r="JG2" s="50"/>
      <c r="JH2" s="50"/>
      <c r="JI2" s="50"/>
      <c r="JJ2" s="50"/>
      <c r="JK2" s="50"/>
      <c r="JL2" s="50"/>
      <c r="JM2" s="50"/>
      <c r="JN2" s="50"/>
      <c r="JO2" s="50"/>
      <c r="JP2" s="50"/>
      <c r="JQ2" s="50"/>
      <c r="JR2" s="50"/>
      <c r="JS2" s="50"/>
      <c r="JT2" s="50"/>
      <c r="JU2" s="50"/>
      <c r="JV2" s="50"/>
      <c r="JW2" s="50"/>
      <c r="JX2" s="50"/>
      <c r="JY2" s="50"/>
      <c r="JZ2" s="50"/>
      <c r="KA2" s="50"/>
      <c r="KB2" s="50"/>
      <c r="KC2" s="50"/>
      <c r="KD2" s="50"/>
      <c r="KE2" s="50"/>
      <c r="KF2" s="50"/>
      <c r="KG2" s="50"/>
      <c r="KH2" s="50"/>
      <c r="KI2" s="50"/>
      <c r="KJ2" s="50"/>
      <c r="KK2" s="50"/>
      <c r="KL2" s="50"/>
      <c r="KM2" s="50"/>
      <c r="KN2" s="50"/>
      <c r="KO2" s="50"/>
      <c r="KP2" s="50"/>
      <c r="KQ2" s="50"/>
      <c r="KR2" s="50"/>
      <c r="KS2" s="50"/>
      <c r="KT2" s="50"/>
      <c r="KU2" s="50"/>
      <c r="KV2" s="50"/>
      <c r="KW2" s="50"/>
      <c r="KX2" s="50"/>
      <c r="KY2" s="50"/>
      <c r="KZ2" s="50"/>
      <c r="LA2" s="50"/>
      <c r="LB2" s="50"/>
      <c r="LC2" s="50"/>
      <c r="LD2" s="50"/>
      <c r="LE2" s="50"/>
      <c r="LF2" s="50"/>
      <c r="LG2" s="50"/>
      <c r="LH2" s="50"/>
      <c r="LI2" s="50"/>
      <c r="LJ2" s="50"/>
      <c r="LK2" s="50"/>
      <c r="LL2" s="50"/>
      <c r="LM2" s="50"/>
      <c r="LN2" s="50"/>
      <c r="LO2" s="50"/>
      <c r="LP2" s="50"/>
      <c r="LQ2" s="50"/>
      <c r="LR2" s="50"/>
      <c r="LS2" s="50"/>
      <c r="LT2" s="50"/>
      <c r="LU2" s="50"/>
      <c r="LV2" s="50"/>
      <c r="LW2" s="50"/>
      <c r="LX2" s="50"/>
      <c r="LY2" s="50"/>
      <c r="LZ2" s="50"/>
      <c r="MA2" s="50"/>
      <c r="MB2" s="50"/>
      <c r="MC2" s="50"/>
      <c r="MD2" s="50"/>
      <c r="ME2" s="50"/>
      <c r="MF2" s="50"/>
      <c r="MG2" s="50"/>
      <c r="MH2" s="50"/>
      <c r="MI2" s="50"/>
      <c r="MJ2" s="50"/>
      <c r="MK2" s="50"/>
      <c r="ML2" s="50"/>
      <c r="MM2" s="50"/>
      <c r="MN2" s="50"/>
      <c r="MO2" s="50"/>
      <c r="MP2" s="50"/>
      <c r="MQ2" s="50"/>
      <c r="MR2" s="50"/>
      <c r="MS2" s="50"/>
      <c r="MT2" s="50"/>
      <c r="MU2" s="50"/>
      <c r="MV2" s="50"/>
      <c r="MW2" s="50"/>
      <c r="MX2" s="50"/>
      <c r="MY2" s="50"/>
      <c r="MZ2" s="50"/>
      <c r="NA2" s="50"/>
      <c r="NB2" s="50"/>
      <c r="NC2" s="50"/>
      <c r="ND2" s="50"/>
      <c r="NE2" s="50"/>
      <c r="NF2" s="50"/>
      <c r="NG2" s="50"/>
      <c r="NH2" s="50"/>
      <c r="NI2" s="50"/>
      <c r="NJ2" s="50"/>
      <c r="NK2" s="50"/>
      <c r="NL2" s="50"/>
      <c r="NM2" s="50"/>
      <c r="NN2" s="50"/>
      <c r="NO2" s="50"/>
      <c r="NP2" s="50"/>
      <c r="NQ2" s="50"/>
      <c r="NR2" s="50"/>
      <c r="NS2" s="50"/>
      <c r="NT2" s="50"/>
      <c r="NU2" s="50"/>
      <c r="NV2" s="50"/>
      <c r="NW2" s="50"/>
      <c r="NX2" s="50"/>
      <c r="NY2" s="50"/>
      <c r="NZ2" s="50"/>
      <c r="OA2" s="50"/>
      <c r="OB2" s="50"/>
      <c r="OC2" s="50"/>
      <c r="OD2" s="50"/>
      <c r="OE2" s="50"/>
      <c r="OF2" s="50"/>
      <c r="OG2" s="50"/>
      <c r="OH2" s="50"/>
      <c r="OI2" s="50"/>
      <c r="OJ2" s="50"/>
      <c r="OK2" s="50"/>
      <c r="OL2" s="50"/>
      <c r="OM2" s="50"/>
      <c r="ON2" s="50"/>
      <c r="OO2" s="50"/>
      <c r="OP2" s="50"/>
      <c r="OQ2" s="50"/>
      <c r="OR2" s="50"/>
      <c r="OS2" s="50"/>
      <c r="OT2" s="50"/>
      <c r="OU2" s="50"/>
      <c r="OV2" s="50"/>
      <c r="OW2" s="50"/>
      <c r="OX2" s="50"/>
      <c r="OY2" s="50"/>
      <c r="OZ2" s="50"/>
      <c r="PA2" s="50"/>
      <c r="PB2" s="50"/>
      <c r="PC2" s="50"/>
      <c r="PD2" s="50"/>
      <c r="PE2" s="50"/>
      <c r="PF2" s="50"/>
      <c r="PG2" s="50"/>
      <c r="PH2" s="50"/>
      <c r="PI2" s="50"/>
      <c r="PJ2" s="50"/>
      <c r="PK2" s="50"/>
      <c r="PL2" s="50"/>
      <c r="PM2" s="50"/>
      <c r="PN2" s="50"/>
      <c r="PO2" s="50"/>
      <c r="PP2" s="50"/>
      <c r="PQ2" s="50"/>
      <c r="PR2" s="50"/>
      <c r="PS2" s="50"/>
      <c r="PT2" s="50"/>
      <c r="PU2" s="50"/>
      <c r="PV2" s="50"/>
      <c r="PW2" s="50"/>
      <c r="PX2" s="50"/>
      <c r="PY2" s="50"/>
      <c r="PZ2" s="50"/>
      <c r="QA2" s="50"/>
      <c r="QB2" s="50"/>
      <c r="QC2" s="50"/>
      <c r="QD2" s="50"/>
      <c r="QE2" s="50"/>
      <c r="QF2" s="50"/>
      <c r="QG2" s="50"/>
      <c r="QH2" s="50"/>
      <c r="QI2" s="50"/>
      <c r="QJ2" s="50"/>
      <c r="QK2" s="50"/>
      <c r="QL2" s="50"/>
      <c r="QM2" s="50"/>
      <c r="QN2" s="50"/>
      <c r="QO2" s="50"/>
      <c r="QP2" s="50"/>
      <c r="QQ2" s="50"/>
      <c r="QR2" s="50"/>
      <c r="QS2" s="50"/>
      <c r="QT2" s="50"/>
      <c r="QU2" s="50"/>
      <c r="QV2" s="50"/>
      <c r="QW2" s="50"/>
      <c r="QX2" s="50"/>
      <c r="QY2" s="50"/>
      <c r="QZ2" s="50"/>
      <c r="RA2" s="50"/>
      <c r="RB2" s="50"/>
      <c r="RC2" s="50"/>
      <c r="RD2" s="50"/>
      <c r="RE2" s="50"/>
      <c r="RF2" s="50"/>
      <c r="RG2" s="50"/>
      <c r="RH2" s="50"/>
      <c r="RI2" s="50"/>
      <c r="RJ2" s="50"/>
      <c r="RK2" s="50"/>
      <c r="RL2" s="50"/>
      <c r="RM2" s="50"/>
      <c r="RN2" s="50"/>
      <c r="RO2" s="50"/>
      <c r="RP2" s="50"/>
      <c r="RQ2" s="50"/>
      <c r="RR2" s="50"/>
      <c r="RS2" s="50"/>
      <c r="RT2" s="50"/>
      <c r="RU2" s="50"/>
      <c r="RV2" s="50"/>
      <c r="RW2" s="50"/>
      <c r="RX2" s="50"/>
      <c r="RY2" s="50"/>
      <c r="RZ2" s="50"/>
      <c r="SA2" s="50"/>
      <c r="SB2" s="50"/>
      <c r="SC2" s="50"/>
      <c r="SD2" s="50"/>
      <c r="SE2" s="50"/>
      <c r="SF2" s="50"/>
      <c r="SG2" s="50"/>
      <c r="SH2" s="50"/>
      <c r="SI2" s="50"/>
      <c r="SJ2" s="50"/>
      <c r="SK2" s="50"/>
      <c r="SL2" s="50"/>
      <c r="SM2" s="50"/>
      <c r="SN2" s="45"/>
    </row>
    <row r="3" spans="2:508" x14ac:dyDescent="0.25">
      <c r="B3" s="43" t="s">
        <v>563</v>
      </c>
      <c r="C3" s="45">
        <v>500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45"/>
    </row>
    <row r="4" spans="2:508" x14ac:dyDescent="0.25">
      <c r="C4" s="50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45"/>
    </row>
    <row r="5" spans="2:508" x14ac:dyDescent="0.25"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45"/>
    </row>
    <row r="6" spans="2:508" x14ac:dyDescent="0.25"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45"/>
    </row>
    <row r="7" spans="2:508" x14ac:dyDescent="0.25">
      <c r="B7" s="55" t="s">
        <v>570</v>
      </c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0"/>
      <c r="FE7" s="50"/>
      <c r="FF7" s="50"/>
      <c r="FG7" s="50"/>
      <c r="FH7" s="50"/>
      <c r="FI7" s="50"/>
      <c r="FJ7" s="50"/>
      <c r="FK7" s="50"/>
      <c r="FL7" s="50"/>
      <c r="FM7" s="50"/>
      <c r="FN7" s="50"/>
      <c r="FO7" s="50"/>
      <c r="FP7" s="50"/>
      <c r="FQ7" s="50"/>
      <c r="FR7" s="50"/>
      <c r="FS7" s="50"/>
      <c r="FT7" s="50"/>
      <c r="FU7" s="50"/>
      <c r="FV7" s="50"/>
      <c r="FW7" s="50"/>
      <c r="FX7" s="50"/>
      <c r="FY7" s="50"/>
      <c r="FZ7" s="50"/>
      <c r="GA7" s="50"/>
      <c r="GB7" s="50"/>
      <c r="GC7" s="50"/>
      <c r="GD7" s="50"/>
      <c r="GE7" s="50"/>
      <c r="GF7" s="50"/>
      <c r="GG7" s="50"/>
      <c r="GH7" s="50"/>
      <c r="GI7" s="50"/>
      <c r="GJ7" s="50"/>
      <c r="GK7" s="50"/>
      <c r="GL7" s="50"/>
      <c r="GM7" s="50"/>
      <c r="GN7" s="50"/>
      <c r="GO7" s="50"/>
      <c r="GP7" s="50"/>
      <c r="GQ7" s="50"/>
      <c r="GR7" s="50"/>
      <c r="GS7" s="50"/>
      <c r="GT7" s="50"/>
      <c r="GU7" s="50"/>
      <c r="GV7" s="50"/>
      <c r="GW7" s="50"/>
      <c r="GX7" s="50"/>
      <c r="GY7" s="50"/>
      <c r="GZ7" s="50"/>
      <c r="HA7" s="50"/>
      <c r="HB7" s="50"/>
      <c r="HC7" s="50"/>
      <c r="HD7" s="50"/>
      <c r="HE7" s="50"/>
      <c r="HF7" s="50"/>
      <c r="HG7" s="50"/>
      <c r="HH7" s="50"/>
      <c r="HI7" s="50"/>
      <c r="HJ7" s="50"/>
      <c r="HK7" s="50"/>
      <c r="HL7" s="50"/>
      <c r="HM7" s="50"/>
      <c r="HN7" s="50"/>
      <c r="HO7" s="50"/>
      <c r="HP7" s="50"/>
      <c r="HQ7" s="50"/>
      <c r="HR7" s="50"/>
      <c r="HS7" s="50"/>
      <c r="HT7" s="50"/>
      <c r="HU7" s="50"/>
      <c r="HV7" s="50"/>
      <c r="HW7" s="50"/>
      <c r="HX7" s="50"/>
      <c r="HY7" s="50"/>
      <c r="HZ7" s="50"/>
      <c r="IA7" s="50"/>
      <c r="IB7" s="50"/>
      <c r="IC7" s="50"/>
      <c r="ID7" s="50"/>
      <c r="IE7" s="50"/>
      <c r="IF7" s="50"/>
      <c r="IG7" s="50"/>
      <c r="IH7" s="50"/>
      <c r="II7" s="50"/>
      <c r="IJ7" s="50"/>
      <c r="IK7" s="50"/>
      <c r="IL7" s="50"/>
      <c r="IM7" s="50"/>
      <c r="IN7" s="50"/>
      <c r="IO7" s="50"/>
      <c r="IP7" s="50"/>
      <c r="IQ7" s="50"/>
      <c r="IR7" s="50"/>
      <c r="IS7" s="50"/>
      <c r="IT7" s="50"/>
      <c r="IU7" s="50"/>
      <c r="IV7" s="50"/>
      <c r="IW7" s="50"/>
      <c r="IX7" s="50"/>
      <c r="IY7" s="50"/>
      <c r="IZ7" s="50"/>
      <c r="JA7" s="50"/>
      <c r="JB7" s="50"/>
      <c r="JC7" s="50"/>
      <c r="JD7" s="50"/>
      <c r="JE7" s="50"/>
      <c r="JF7" s="50"/>
      <c r="JG7" s="50"/>
      <c r="JH7" s="50"/>
      <c r="JI7" s="50"/>
      <c r="JJ7" s="50"/>
      <c r="JK7" s="50"/>
      <c r="JL7" s="50"/>
      <c r="JM7" s="50"/>
      <c r="JN7" s="50"/>
      <c r="JO7" s="50"/>
      <c r="JP7" s="50"/>
      <c r="JQ7" s="50"/>
      <c r="JR7" s="50"/>
      <c r="JS7" s="50"/>
      <c r="JT7" s="50"/>
      <c r="JU7" s="50"/>
      <c r="JV7" s="50"/>
      <c r="JW7" s="50"/>
      <c r="JX7" s="50"/>
      <c r="JY7" s="50"/>
      <c r="JZ7" s="50"/>
      <c r="KA7" s="50"/>
      <c r="KB7" s="50"/>
      <c r="KC7" s="50"/>
      <c r="KD7" s="50"/>
      <c r="KE7" s="50"/>
      <c r="KF7" s="50"/>
      <c r="KG7" s="50"/>
      <c r="KH7" s="50"/>
      <c r="KI7" s="50"/>
      <c r="KJ7" s="50"/>
      <c r="KK7" s="50"/>
      <c r="KL7" s="50"/>
      <c r="KM7" s="50"/>
      <c r="KN7" s="50"/>
      <c r="KO7" s="50"/>
      <c r="KP7" s="50"/>
      <c r="KQ7" s="50"/>
      <c r="KR7" s="50"/>
      <c r="KS7" s="50"/>
      <c r="KT7" s="50"/>
      <c r="KU7" s="50"/>
      <c r="KV7" s="50"/>
      <c r="KW7" s="50"/>
      <c r="KX7" s="50"/>
      <c r="KY7" s="50"/>
      <c r="KZ7" s="50"/>
      <c r="LA7" s="50"/>
      <c r="LB7" s="50"/>
      <c r="LC7" s="50"/>
      <c r="LD7" s="50"/>
      <c r="LE7" s="50"/>
      <c r="LF7" s="50"/>
      <c r="LG7" s="50"/>
      <c r="LH7" s="50"/>
      <c r="LI7" s="50"/>
      <c r="LJ7" s="50"/>
      <c r="LK7" s="50"/>
      <c r="LL7" s="50"/>
      <c r="LM7" s="50"/>
      <c r="LN7" s="50"/>
      <c r="LO7" s="50"/>
      <c r="LP7" s="50"/>
      <c r="LQ7" s="50"/>
      <c r="LR7" s="50"/>
      <c r="LS7" s="50"/>
      <c r="LT7" s="50"/>
      <c r="LU7" s="50"/>
      <c r="LV7" s="50"/>
      <c r="LW7" s="50"/>
      <c r="LX7" s="50"/>
      <c r="LY7" s="50"/>
      <c r="LZ7" s="50"/>
      <c r="MA7" s="50"/>
      <c r="MB7" s="50"/>
      <c r="MC7" s="50"/>
      <c r="MD7" s="50"/>
      <c r="ME7" s="50"/>
      <c r="MF7" s="50"/>
      <c r="MG7" s="50"/>
      <c r="MH7" s="50"/>
      <c r="MI7" s="50"/>
      <c r="MJ7" s="50"/>
      <c r="MK7" s="50"/>
      <c r="ML7" s="50"/>
      <c r="MM7" s="50"/>
      <c r="MN7" s="50"/>
      <c r="MO7" s="50"/>
      <c r="MP7" s="50"/>
      <c r="MQ7" s="50"/>
      <c r="MR7" s="50"/>
      <c r="MS7" s="50"/>
      <c r="MT7" s="50"/>
      <c r="MU7" s="50"/>
      <c r="MV7" s="50"/>
      <c r="MW7" s="50"/>
      <c r="MX7" s="50"/>
      <c r="MY7" s="50"/>
      <c r="MZ7" s="50"/>
      <c r="NA7" s="50"/>
      <c r="NB7" s="50"/>
      <c r="NC7" s="50"/>
      <c r="ND7" s="50"/>
      <c r="NE7" s="50"/>
      <c r="NF7" s="50"/>
      <c r="NG7" s="50"/>
      <c r="NH7" s="50"/>
      <c r="NI7" s="50"/>
      <c r="NJ7" s="50"/>
      <c r="NK7" s="50"/>
      <c r="NL7" s="50"/>
      <c r="NM7" s="50"/>
      <c r="NN7" s="50"/>
      <c r="NO7" s="50"/>
      <c r="NP7" s="50"/>
      <c r="NQ7" s="50"/>
      <c r="NR7" s="50"/>
      <c r="NS7" s="50"/>
      <c r="NT7" s="50"/>
      <c r="NU7" s="50"/>
      <c r="NV7" s="50"/>
      <c r="NW7" s="50"/>
      <c r="NX7" s="50"/>
      <c r="NY7" s="50"/>
      <c r="NZ7" s="50"/>
      <c r="OA7" s="50"/>
      <c r="OB7" s="50"/>
      <c r="OC7" s="50"/>
      <c r="OD7" s="50"/>
      <c r="OE7" s="50"/>
      <c r="OF7" s="50"/>
      <c r="OG7" s="50"/>
      <c r="OH7" s="50"/>
      <c r="OI7" s="50"/>
      <c r="OJ7" s="50"/>
      <c r="OK7" s="50"/>
      <c r="OL7" s="50"/>
      <c r="OM7" s="50"/>
      <c r="ON7" s="50"/>
      <c r="OO7" s="50"/>
      <c r="OP7" s="50"/>
      <c r="OQ7" s="50"/>
      <c r="OR7" s="50"/>
      <c r="OS7" s="50"/>
      <c r="OT7" s="50"/>
      <c r="OU7" s="50"/>
      <c r="OV7" s="50"/>
      <c r="OW7" s="50"/>
      <c r="OX7" s="50"/>
      <c r="OY7" s="50"/>
      <c r="OZ7" s="50"/>
      <c r="PA7" s="50"/>
      <c r="PB7" s="50"/>
      <c r="PC7" s="50"/>
      <c r="PD7" s="50"/>
      <c r="PE7" s="50"/>
      <c r="PF7" s="50"/>
      <c r="PG7" s="50"/>
      <c r="PH7" s="50"/>
      <c r="PI7" s="50"/>
      <c r="PJ7" s="50"/>
      <c r="PK7" s="50"/>
      <c r="PL7" s="50"/>
      <c r="PM7" s="50"/>
      <c r="PN7" s="50"/>
      <c r="PO7" s="50"/>
      <c r="PP7" s="50"/>
      <c r="PQ7" s="50"/>
      <c r="PR7" s="50"/>
      <c r="PS7" s="50"/>
      <c r="PT7" s="50"/>
      <c r="PU7" s="50"/>
      <c r="PV7" s="50"/>
      <c r="PW7" s="50"/>
      <c r="PX7" s="50"/>
      <c r="PY7" s="50"/>
      <c r="PZ7" s="50"/>
      <c r="QA7" s="50"/>
      <c r="QB7" s="50"/>
      <c r="QC7" s="50"/>
      <c r="QD7" s="50"/>
      <c r="QE7" s="50"/>
      <c r="QF7" s="50"/>
      <c r="QG7" s="50"/>
      <c r="QH7" s="50"/>
      <c r="QI7" s="50"/>
      <c r="QJ7" s="50"/>
      <c r="QK7" s="50"/>
      <c r="QL7" s="50"/>
      <c r="QM7" s="50"/>
      <c r="QN7" s="50"/>
      <c r="QO7" s="50"/>
      <c r="QP7" s="50"/>
      <c r="QQ7" s="50"/>
      <c r="QR7" s="50"/>
      <c r="QS7" s="50"/>
      <c r="QT7" s="50"/>
      <c r="QU7" s="50"/>
      <c r="QV7" s="50"/>
      <c r="QW7" s="50"/>
      <c r="QX7" s="50"/>
      <c r="QY7" s="50"/>
      <c r="QZ7" s="50"/>
      <c r="RA7" s="50"/>
      <c r="RB7" s="50"/>
      <c r="RC7" s="50"/>
      <c r="RD7" s="50"/>
      <c r="RE7" s="50"/>
      <c r="RF7" s="50"/>
      <c r="RG7" s="50"/>
      <c r="RH7" s="50"/>
      <c r="RI7" s="50"/>
      <c r="RJ7" s="50"/>
      <c r="RK7" s="50"/>
      <c r="RL7" s="50"/>
      <c r="RM7" s="50"/>
      <c r="RN7" s="50"/>
      <c r="RO7" s="50"/>
      <c r="RP7" s="50"/>
      <c r="RQ7" s="50"/>
      <c r="RR7" s="50"/>
      <c r="RS7" s="50"/>
      <c r="RT7" s="50"/>
      <c r="RU7" s="50"/>
      <c r="RV7" s="50"/>
      <c r="RW7" s="50"/>
      <c r="RX7" s="50"/>
      <c r="RY7" s="50"/>
      <c r="RZ7" s="50"/>
      <c r="SA7" s="50"/>
      <c r="SB7" s="50"/>
      <c r="SC7" s="50"/>
      <c r="SD7" s="50"/>
      <c r="SE7" s="50"/>
      <c r="SF7" s="50"/>
      <c r="SG7" s="50"/>
      <c r="SH7" s="50"/>
      <c r="SI7" s="50"/>
      <c r="SJ7" s="50"/>
      <c r="SK7" s="50"/>
      <c r="SL7" s="50"/>
      <c r="SM7" s="50"/>
      <c r="SN7" s="45"/>
    </row>
    <row r="8" spans="2:508" x14ac:dyDescent="0.25">
      <c r="B8" s="46" t="s">
        <v>498</v>
      </c>
      <c r="C8" s="43" t="s">
        <v>147</v>
      </c>
      <c r="D8" s="43" t="s">
        <v>142</v>
      </c>
      <c r="E8" s="43" t="s">
        <v>162</v>
      </c>
      <c r="F8" s="43" t="s">
        <v>144</v>
      </c>
      <c r="G8" s="43" t="s">
        <v>163</v>
      </c>
      <c r="H8" s="43" t="s">
        <v>510</v>
      </c>
      <c r="I8" s="43" t="s">
        <v>511</v>
      </c>
      <c r="J8" s="43" t="s">
        <v>151</v>
      </c>
      <c r="K8" s="43" t="s">
        <v>522</v>
      </c>
      <c r="L8" s="43" t="s">
        <v>512</v>
      </c>
      <c r="M8" s="51" t="s">
        <v>514</v>
      </c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45"/>
    </row>
    <row r="9" spans="2:508" x14ac:dyDescent="0.25">
      <c r="B9" s="43" t="s">
        <v>586</v>
      </c>
      <c r="C9" s="43" t="str">
        <f ca="1">_xlfn.XLOOKUP(B9,bonds[unique lookup],bonds[ID_ISIN])</f>
        <v>XS1294342792</v>
      </c>
      <c r="D9" s="45" cm="1">
        <f t="array" aca="1" ref="D9" ca="1">MIN(IFERROR(IF(OFFSET(bHist!$A$1,_xlfn.XMATCH($B$8,bHist!$B:$B,0)-1,3+$C$2,1,3+$C$3)=0,"-",OFFSET(bHist!$A$1,_xlfn.XMATCH($B$8,bHist!$B:$B,0)-1,3+$C$2,1,3+$C$3))-IF(OFFSET(bHist!$A$1,_xlfn.XMATCH(B9,bHist!$B:$B,0)-1,3+$C$2,1,3+$C$3)=0,"-",OFFSET(bHist!$A$1,_xlfn.XMATCH(B9,bHist!$B:$B,0)-1,3+$C$2,1,3+$C$3)),"-"))</f>
        <v>31.178306997537618</v>
      </c>
      <c r="E9" s="45" cm="1">
        <f t="array" aca="1" ref="E9" ca="1">AVERAGE(IFERROR(IF(OFFSET(bHist!$A$1,_xlfn.XMATCH($B$8,bHist!$B:$B,0)-1,3+$C$2,1,3+$C$3)=0,"-",OFFSET(bHist!$A$1,_xlfn.XMATCH($B$8,bHist!$B:$B,0)-1,3+$C$2,1,3+$C$3))-IF(OFFSET(bHist!$A$1,_xlfn.XMATCH(B9,bHist!$B:$B,0)-1,3+$C$2,1,3+$C$3)=0,"-",OFFSET(bHist!$A$1,_xlfn.XMATCH(B9,bHist!$B:$B,0)-1,3+$C$2,1,3+$C$3)),"-"))</f>
        <v>149.21940261775183</v>
      </c>
      <c r="F9" s="45" cm="1">
        <f t="array" aca="1" ref="F9" ca="1">MAX(IFERROR(IF(OFFSET(bHist!$A$1,_xlfn.XMATCH($B$8,bHist!$B:$B,0)-1,3+$C$2,1,3+$C$3)=0,"-",OFFSET(bHist!$A$1,_xlfn.XMATCH($B$8,bHist!$B:$B,0)-1,3+$C$2,1,3+$C$3))-IF(OFFSET(bHist!$A$1,_xlfn.XMATCH(B9,bHist!$B:$B,0)-1,3+$C$2,1,3+$C$3)=0,"-",OFFSET(bHist!$A$1,_xlfn.XMATCH(B9,bHist!$B:$B,0)-1,3+$C$2,1,3+$C$3)),"-"))</f>
        <v>325.27141183865069</v>
      </c>
      <c r="G9" s="45" cm="1">
        <f t="array" aca="1" ref="G9" ca="1">_xlfn.STDEV.P(IFERROR(IF(OFFSET(bHist!$A$1,_xlfn.XMATCH($B$8,bHist!$B:$B,0)-1,3+$C$2,1,3+$C$3)=0,"-",OFFSET(bHist!$A$1,_xlfn.XMATCH($B$8,bHist!$B:$B,0)-1,3+$C$2,1,3+$C$3))-IF(OFFSET(bHist!$A$1,_xlfn.XMATCH(B9,bHist!$B:$B,0)-1,3+$C$2,1,3+$C$3)=0,"-",OFFSET(bHist!$A$1,_xlfn.XMATCH(B9,bHist!$B:$B,0)-1,3+$C$2,1,3+$C$3)),"-"))</f>
        <v>33.208635383457874</v>
      </c>
      <c r="H9" s="45" cm="1">
        <f t="array" aca="1" ref="H9" ca="1">INDEX((IFERROR(IF(OFFSET(bHist!$A$1,_xlfn.XMATCH($B$8,bHist!B:B,0)-1,3,1,500)=0,"-",OFFSET(bHist!$A$1,_xlfn.XMATCH($B$8,bHist!B:B,0)-1,3,1,500))-IF(OFFSET(bHist!$A$1,_xlfn.XMATCH(B9,bHist!B:B,0)-1,3,1,500)=0,"-",OFFSET(bHist!$A$1,_xlfn.XMATCH(B9,bHist!B:B,0)-1,3,1,500)),"-")),1)</f>
        <v>141.16663898813724</v>
      </c>
      <c r="I9" s="45">
        <f ca="1">(H9-E9)/(F9-D9)*100</f>
        <v>-2.7381681165103071</v>
      </c>
      <c r="J9" s="51" cm="1">
        <f t="array" aca="1" ref="J9" ca="1">SLOPE((IFERROR(IF(OFFSET(bHist!$A$1,_xlfn.XMATCH($B$8,bHist!$B:$B,0)-1,3,1,500)=0,"-",OFFSET(bHist!$A$1,_xlfn.XMATCH($B$8,bHist!$B:$B,0)-1,3,1,500))-IF(OFFSET(bHist!$A$1,_xlfn.XMATCH(B9,bHist!$B:$B,0)-1,3,1,500)=0,"-",OFFSET(bHist!$A$1,_xlfn.XMATCH(B9,bHist!$B:$B,0)-1,3,1,500)),"-")),OFFSET(bHist!$A$1,0,3,1,500))</f>
        <v>1.6417386689899272E-2</v>
      </c>
      <c r="K9" s="45" cm="1">
        <f t="array" aca="1" ref="K9" ca="1">INTERCEPT((IFERROR(IF(OFFSET(bHist!$A$1,_xlfn.XMATCH($B$8,bHist!$B:$B,0)-1,3,1,500)=0,"-",OFFSET(bHist!$A$1,_xlfn.XMATCH($B$8,bHist!$B:$B,0)-1,3,1,500))-IF(OFFSET(bHist!$A$1,_xlfn.XMATCH(B9,bHist!$B:$B,0)-1,3,1,500)=0,"-",OFFSET(bHist!$A$1,_xlfn.XMATCH(B9,bHist!$B:$B,0)-1,3,1,500)),"-")),OFFSET(bHist!$A$1,0,3,1,500))</f>
        <v>-567.5825533368527</v>
      </c>
      <c r="L9" s="45" cm="1">
        <f t="array" aca="1" ref="L9" ca="1">STEYX((IFERROR(IF(OFFSET(bHist!$A$1,_xlfn.XMATCH($B$8,bHist!B:B,0)-1,3,1,500)=0,"-",OFFSET(bHist!$A$1,_xlfn.XMATCH($B$8,bHist!B:B,0)-1,3,1,500))-IF(OFFSET(bHist!$A$1,_xlfn.XMATCH(B9,bHist!B:B,0)-1,3,1,500)=0,"-",OFFSET(bHist!$A$1,_xlfn.XMATCH(B9,bHist!B:B,0)-1,3,1,500)),"-")),OFFSET(bHist!$A$1,0,3,1,500))</f>
        <v>33.192930276458426</v>
      </c>
      <c r="M9" s="51" cm="1">
        <f t="array" aca="1" ref="M9" ca="1">CORREL(IF(OFFSET(bHist!$A$1,_xlfn.XMATCH($B$8,bHist!B:B,0)-1,3,1,500)=0,"-",OFFSET(bHist!$A$1,_xlfn.XMATCH($B$8,bHist!B:B,0)-1,3,1,500)),IF(OFFSET(bHist!$A$1,_xlfn.XMATCH(B9,bHist!B:B,0)-1,3,1,500)=0,"-",OFFSET(bHist!$A$1,_xlfn.XMATCH(B9,bHist!B:B,0)-1,3,1,500)))</f>
        <v>0.94742772905535844</v>
      </c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45"/>
    </row>
    <row r="10" spans="2:508" x14ac:dyDescent="0.25">
      <c r="B10" s="43" t="s">
        <v>587</v>
      </c>
      <c r="C10" s="43" t="str">
        <f ca="1">_xlfn.XLOOKUP(B10,bonds[unique lookup],bonds[ID_ISIN])</f>
        <v>XS1713462403</v>
      </c>
      <c r="D10" s="45" cm="1">
        <f t="array" aca="1" ref="D10" ca="1">MIN(IFERROR(IF(OFFSET(bHist!$A$1,_xlfn.XMATCH($B$8,bHist!$B:$B,0)-1,3+$C$2,1,3+$C$3)=0,"-",OFFSET(bHist!$A$1,_xlfn.XMATCH($B$8,bHist!$B:$B,0)-1,3+$C$2,1,3+$C$3))-IF(OFFSET(bHist!$A$1,_xlfn.XMATCH(B10,bHist!$B:$B,0)-1,3+$C$2,1,3+$C$3)=0,"-",OFFSET(bHist!$A$1,_xlfn.XMATCH(B10,bHist!$B:$B,0)-1,3+$C$2,1,3+$C$3)),"-"))</f>
        <v>-41.319757929801938</v>
      </c>
      <c r="E10" s="45" cm="1">
        <f t="array" aca="1" ref="E10" ca="1">AVERAGE(IFERROR(IF(OFFSET(bHist!$A$1,_xlfn.XMATCH($B$8,bHist!$B:$B,0)-1,3+$C$2,1,3+$C$3)=0,"-",OFFSET(bHist!$A$1,_xlfn.XMATCH($B$8,bHist!$B:$B,0)-1,3+$C$2,1,3+$C$3))-IF(OFFSET(bHist!$A$1,_xlfn.XMATCH(B10,bHist!$B:$B,0)-1,3+$C$2,1,3+$C$3)=0,"-",OFFSET(bHist!$A$1,_xlfn.XMATCH(B10,bHist!$B:$B,0)-1,3+$C$2,1,3+$C$3)),"-"))</f>
        <v>67.059413658271339</v>
      </c>
      <c r="F10" s="45" cm="1">
        <f t="array" aca="1" ref="F10" ca="1">MAX(IFERROR(IF(OFFSET(bHist!$A$1,_xlfn.XMATCH($B$8,bHist!$B:$B,0)-1,3+$C$2,1,3+$C$3)=0,"-",OFFSET(bHist!$A$1,_xlfn.XMATCH($B$8,bHist!$B:$B,0)-1,3+$C$2,1,3+$C$3))-IF(OFFSET(bHist!$A$1,_xlfn.XMATCH(B10,bHist!$B:$B,0)-1,3+$C$2,1,3+$C$3)=0,"-",OFFSET(bHist!$A$1,_xlfn.XMATCH(B10,bHist!$B:$B,0)-1,3+$C$2,1,3+$C$3)),"-"))</f>
        <v>242.22957809889323</v>
      </c>
      <c r="G10" s="45" cm="1">
        <f t="array" aca="1" ref="G10" ca="1">_xlfn.STDEV.P(IFERROR(IF(OFFSET(bHist!$A$1,_xlfn.XMATCH($B$8,bHist!$B:$B,0)-1,3+$C$2,1,3+$C$3)=0,"-",OFFSET(bHist!$A$1,_xlfn.XMATCH($B$8,bHist!$B:$B,0)-1,3+$C$2,1,3+$C$3))-IF(OFFSET(bHist!$A$1,_xlfn.XMATCH(B10,bHist!$B:$B,0)-1,3+$C$2,1,3+$C$3)=0,"-",OFFSET(bHist!$A$1,_xlfn.XMATCH(B10,bHist!$B:$B,0)-1,3+$C$2,1,3+$C$3)),"-"))</f>
        <v>38.687912214782372</v>
      </c>
      <c r="H10" s="45" cm="1">
        <f t="array" aca="1" ref="H10" ca="1">INDEX((IFERROR(IF(OFFSET(bHist!$A$1,_xlfn.XMATCH($B$8,bHist!B:B,0)-1,3,1,500)=0,"-",OFFSET(bHist!$A$1,_xlfn.XMATCH($B$8,bHist!B:B,0)-1,3,1,500))-IF(OFFSET(bHist!$A$1,_xlfn.XMATCH(B10,bHist!B:B,0)-1,3,1,500)=0,"-",OFFSET(bHist!$A$1,_xlfn.XMATCH(B10,bHist!B:B,0)-1,3,1,500)),"-")),1)</f>
        <v>79.287601563692135</v>
      </c>
      <c r="I10" s="45">
        <f t="shared" ref="I10:I31" ca="1" si="0">(H10-E10)/(F10-D10)*100</f>
        <v>4.312543304345211</v>
      </c>
      <c r="J10" s="51" cm="1">
        <f t="array" aca="1" ref="J10" ca="1">SLOPE((IFERROR(IF(OFFSET(bHist!$A$1,_xlfn.XMATCH($B$8,bHist!$B:$B,0)-1,3,1,500)=0,"-",OFFSET(bHist!$A$1,_xlfn.XMATCH($B$8,bHist!$B:$B,0)-1,3,1,500))-IF(OFFSET(bHist!$A$1,_xlfn.XMATCH(B10,bHist!$B:$B,0)-1,3,1,500)=0,"-",OFFSET(bHist!$A$1,_xlfn.XMATCH(B10,bHist!$B:$B,0)-1,3,1,500)),"-")),OFFSET(bHist!$A$1,0,3,1,500))</f>
        <v>0.13323054880674154</v>
      </c>
      <c r="K10" s="45" cm="1">
        <f t="array" aca="1" ref="K10" ca="1">INTERCEPT((IFERROR(IF(OFFSET(bHist!$A$1,_xlfn.XMATCH($B$8,bHist!$B:$B,0)-1,3,1,500)=0,"-",OFFSET(bHist!$A$1,_xlfn.XMATCH($B$8,bHist!$B:$B,0)-1,3,1,500))-IF(OFFSET(bHist!$A$1,_xlfn.XMATCH(B10,bHist!$B:$B,0)-1,3,1,500)=0,"-",OFFSET(bHist!$A$1,_xlfn.XMATCH(B10,bHist!$B:$B,0)-1,3,1,500)),"-")),OFFSET(bHist!$A$1,0,3,1,500))</f>
        <v>-5749.4599349718583</v>
      </c>
      <c r="L10" s="45" cm="1">
        <f t="array" aca="1" ref="L10" ca="1">STEYX((IFERROR(IF(OFFSET(bHist!$A$1,_xlfn.XMATCH($B$8,bHist!B:B,0)-1,3,1,500)=0,"-",OFFSET(bHist!$A$1,_xlfn.XMATCH($B$8,bHist!B:B,0)-1,3,1,500))-IF(OFFSET(bHist!$A$1,_xlfn.XMATCH(B10,bHist!B:B,0)-1,3,1,500)=0,"-",OFFSET(bHist!$A$1,_xlfn.XMATCH(B10,bHist!B:B,0)-1,3,1,500)),"-")),OFFSET(bHist!$A$1,0,3,1,500))</f>
        <v>27.07508979959864</v>
      </c>
      <c r="M10" s="51" cm="1">
        <f t="array" aca="1" ref="M10" ca="1">CORREL(IF(OFFSET(bHist!$A$1,_xlfn.XMATCH($B$8,bHist!B:B,0)-1,3,1,500)=0,"-",OFFSET(bHist!$A$1,_xlfn.XMATCH($B$8,bHist!B:B,0)-1,3,1,500)),IF(OFFSET(bHist!$A$1,_xlfn.XMATCH(B10,bHist!B:B,0)-1,3,1,500)=0,"-",OFFSET(bHist!$A$1,_xlfn.XMATCH(B10,bHist!B:B,0)-1,3,1,500)))</f>
        <v>0.91058250291895926</v>
      </c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45"/>
    </row>
    <row r="11" spans="2:508" x14ac:dyDescent="0.25">
      <c r="B11" s="43" t="s">
        <v>588</v>
      </c>
      <c r="C11" s="43" t="str">
        <f ca="1">_xlfn.XLOOKUP(B11,bonds[unique lookup],bonds[ID_ISIN])</f>
        <v>XS1294343337</v>
      </c>
      <c r="D11" s="45" cm="1">
        <f t="array" aca="1" ref="D11" ca="1">MIN(IFERROR(IF(OFFSET(bHist!$A$1,_xlfn.XMATCH($B$8,bHist!$B:$B,0)-1,3+$C$2,1,3+$C$3)=0,"-",OFFSET(bHist!$A$1,_xlfn.XMATCH($B$8,bHist!$B:$B,0)-1,3+$C$2,1,3+$C$3))-IF(OFFSET(bHist!$A$1,_xlfn.XMATCH(B11,bHist!$B:$B,0)-1,3+$C$2,1,3+$C$3)=0,"-",OFFSET(bHist!$A$1,_xlfn.XMATCH(B11,bHist!$B:$B,0)-1,3+$C$2,1,3+$C$3)),"-"))</f>
        <v>-42.222400849342307</v>
      </c>
      <c r="E11" s="45" cm="1">
        <f t="array" aca="1" ref="E11" ca="1">AVERAGE(IFERROR(IF(OFFSET(bHist!$A$1,_xlfn.XMATCH($B$8,bHist!$B:$B,0)-1,3+$C$2,1,3+$C$3)=0,"-",OFFSET(bHist!$A$1,_xlfn.XMATCH($B$8,bHist!$B:$B,0)-1,3+$C$2,1,3+$C$3))-IF(OFFSET(bHist!$A$1,_xlfn.XMATCH(B11,bHist!$B:$B,0)-1,3+$C$2,1,3+$C$3)=0,"-",OFFSET(bHist!$A$1,_xlfn.XMATCH(B11,bHist!$B:$B,0)-1,3+$C$2,1,3+$C$3)),"-"))</f>
        <v>49.260299355912885</v>
      </c>
      <c r="F11" s="45" cm="1">
        <f t="array" aca="1" ref="F11" ca="1">MAX(IFERROR(IF(OFFSET(bHist!$A$1,_xlfn.XMATCH($B$8,bHist!$B:$B,0)-1,3+$C$2,1,3+$C$3)=0,"-",OFFSET(bHist!$A$1,_xlfn.XMATCH($B$8,bHist!$B:$B,0)-1,3+$C$2,1,3+$C$3))-IF(OFFSET(bHist!$A$1,_xlfn.XMATCH(B11,bHist!$B:$B,0)-1,3+$C$2,1,3+$C$3)=0,"-",OFFSET(bHist!$A$1,_xlfn.XMATCH(B11,bHist!$B:$B,0)-1,3+$C$2,1,3+$C$3)),"-"))</f>
        <v>237.77849670565126</v>
      </c>
      <c r="G11" s="45" cm="1">
        <f t="array" aca="1" ref="G11" ca="1">_xlfn.STDEV.P(IFERROR(IF(OFFSET(bHist!$A$1,_xlfn.XMATCH($B$8,bHist!$B:$B,0)-1,3+$C$2,1,3+$C$3)=0,"-",OFFSET(bHist!$A$1,_xlfn.XMATCH($B$8,bHist!$B:$B,0)-1,3+$C$2,1,3+$C$3))-IF(OFFSET(bHist!$A$1,_xlfn.XMATCH(B11,bHist!$B:$B,0)-1,3+$C$2,1,3+$C$3)=0,"-",OFFSET(bHist!$A$1,_xlfn.XMATCH(B11,bHist!$B:$B,0)-1,3+$C$2,1,3+$C$3)),"-"))</f>
        <v>39.858342268478552</v>
      </c>
      <c r="H11" s="45" cm="1">
        <f t="array" aca="1" ref="H11" ca="1">INDEX((IFERROR(IF(OFFSET(bHist!$A$1,_xlfn.XMATCH($B$8,bHist!B:B,0)-1,3,1,500)=0,"-",OFFSET(bHist!$A$1,_xlfn.XMATCH($B$8,bHist!B:B,0)-1,3,1,500))-IF(OFFSET(bHist!$A$1,_xlfn.XMATCH(B11,bHist!B:B,0)-1,3,1,500)=0,"-",OFFSET(bHist!$A$1,_xlfn.XMATCH(B11,bHist!B:B,0)-1,3,1,500)),"-")),1)</f>
        <v>76.926493658900313</v>
      </c>
      <c r="I11" s="45">
        <f t="shared" ca="1" si="0"/>
        <v>9.880752006358712</v>
      </c>
      <c r="J11" s="51" cm="1">
        <f t="array" aca="1" ref="J11" ca="1">SLOPE((IFERROR(IF(OFFSET(bHist!$A$1,_xlfn.XMATCH($B$8,bHist!$B:$B,0)-1,3,1,500)=0,"-",OFFSET(bHist!$A$1,_xlfn.XMATCH($B$8,bHist!$B:$B,0)-1,3,1,500))-IF(OFFSET(bHist!$A$1,_xlfn.XMATCH(B11,bHist!$B:$B,0)-1,3,1,500)=0,"-",OFFSET(bHist!$A$1,_xlfn.XMATCH(B11,bHist!$B:$B,0)-1,3,1,500)),"-")),OFFSET(bHist!$A$1,0,3,1,500))</f>
        <v>0.14636176610002155</v>
      </c>
      <c r="K11" s="45" cm="1">
        <f t="array" aca="1" ref="K11" ca="1">INTERCEPT((IFERROR(IF(OFFSET(bHist!$A$1,_xlfn.XMATCH($B$8,bHist!$B:$B,0)-1,3,1,500)=0,"-",OFFSET(bHist!$A$1,_xlfn.XMATCH($B$8,bHist!$B:$B,0)-1,3,1,500))-IF(OFFSET(bHist!$A$1,_xlfn.XMATCH(B11,bHist!$B:$B,0)-1,3,1,500)=0,"-",OFFSET(bHist!$A$1,_xlfn.XMATCH(B11,bHist!$B:$B,0)-1,3,1,500)),"-")),OFFSET(bHist!$A$1,0,3,1,500))</f>
        <v>-6340.6691004963504</v>
      </c>
      <c r="L11" s="45" cm="1">
        <f t="array" aca="1" ref="L11" ca="1">STEYX((IFERROR(IF(OFFSET(bHist!$A$1,_xlfn.XMATCH($B$8,bHist!B:B,0)-1,3,1,500)=0,"-",OFFSET(bHist!$A$1,_xlfn.XMATCH($B$8,bHist!B:B,0)-1,3,1,500))-IF(OFFSET(bHist!$A$1,_xlfn.XMATCH(B11,bHist!B:B,0)-1,3,1,500)=0,"-",OFFSET(bHist!$A$1,_xlfn.XMATCH(B11,bHist!B:B,0)-1,3,1,500)),"-")),OFFSET(bHist!$A$1,0,3,1,500))</f>
        <v>25.845506728506752</v>
      </c>
      <c r="M11" s="51" cm="1">
        <f t="array" aca="1" ref="M11" ca="1">CORREL(IF(OFFSET(bHist!$A$1,_xlfn.XMATCH($B$8,bHist!B:B,0)-1,3,1,500)=0,"-",OFFSET(bHist!$A$1,_xlfn.XMATCH($B$8,bHist!B:B,0)-1,3,1,500)),IF(OFFSET(bHist!$A$1,_xlfn.XMATCH(B11,bHist!B:B,0)-1,3,1,500)=0,"-",OFFSET(bHist!$A$1,_xlfn.XMATCH(B11,bHist!B:B,0)-1,3,1,500)))</f>
        <v>0.90524642789920473</v>
      </c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45"/>
    </row>
    <row r="12" spans="2:508" x14ac:dyDescent="0.25">
      <c r="B12" s="43" t="s">
        <v>589</v>
      </c>
      <c r="C12" s="43" t="str">
        <f ca="1">_xlfn.XLOOKUP(B12,bonds[unique lookup],bonds[ID_ISIN])</f>
        <v>XS1207054666</v>
      </c>
      <c r="D12" s="45" cm="1">
        <f t="array" aca="1" ref="D12" ca="1">MIN(IFERROR(IF(OFFSET(bHist!$A$1,_xlfn.XMATCH($B$8,bHist!$B:$B,0)-1,3+$C$2,1,3+$C$3)=0,"-",OFFSET(bHist!$A$1,_xlfn.XMATCH($B$8,bHist!$B:$B,0)-1,3+$C$2,1,3+$C$3))-IF(OFFSET(bHist!$A$1,_xlfn.XMATCH(B12,bHist!$B:$B,0)-1,3+$C$2,1,3+$C$3)=0,"-",OFFSET(bHist!$A$1,_xlfn.XMATCH(B12,bHist!$B:$B,0)-1,3+$C$2,1,3+$C$3)),"-"))</f>
        <v>-547.38775539970413</v>
      </c>
      <c r="E12" s="45" cm="1">
        <f t="array" aca="1" ref="E12" ca="1">AVERAGE(IFERROR(IF(OFFSET(bHist!$A$1,_xlfn.XMATCH($B$8,bHist!$B:$B,0)-1,3+$C$2,1,3+$C$3)=0,"-",OFFSET(bHist!$A$1,_xlfn.XMATCH($B$8,bHist!$B:$B,0)-1,3+$C$2,1,3+$C$3))-IF(OFFSET(bHist!$A$1,_xlfn.XMATCH(B12,bHist!$B:$B,0)-1,3+$C$2,1,3+$C$3)=0,"-",OFFSET(bHist!$A$1,_xlfn.XMATCH(B12,bHist!$B:$B,0)-1,3+$C$2,1,3+$C$3)),"-"))</f>
        <v>98.09001524198321</v>
      </c>
      <c r="F12" s="45" cm="1">
        <f t="array" aca="1" ref="F12" ca="1">MAX(IFERROR(IF(OFFSET(bHist!$A$1,_xlfn.XMATCH($B$8,bHist!$B:$B,0)-1,3+$C$2,1,3+$C$3)=0,"-",OFFSET(bHist!$A$1,_xlfn.XMATCH($B$8,bHist!$B:$B,0)-1,3+$C$2,1,3+$C$3))-IF(OFFSET(bHist!$A$1,_xlfn.XMATCH(B12,bHist!$B:$B,0)-1,3+$C$2,1,3+$C$3)=0,"-",OFFSET(bHist!$A$1,_xlfn.XMATCH(B12,bHist!$B:$B,0)-1,3+$C$2,1,3+$C$3)),"-"))</f>
        <v>207.94828326892852</v>
      </c>
      <c r="G12" s="45" cm="1">
        <f t="array" aca="1" ref="G12" ca="1">_xlfn.STDEV.P(IFERROR(IF(OFFSET(bHist!$A$1,_xlfn.XMATCH($B$8,bHist!$B:$B,0)-1,3+$C$2,1,3+$C$3)=0,"-",OFFSET(bHist!$A$1,_xlfn.XMATCH($B$8,bHist!$B:$B,0)-1,3+$C$2,1,3+$C$3))-IF(OFFSET(bHist!$A$1,_xlfn.XMATCH(B12,bHist!$B:$B,0)-1,3+$C$2,1,3+$C$3)=0,"-",OFFSET(bHist!$A$1,_xlfn.XMATCH(B12,bHist!$B:$B,0)-1,3+$C$2,1,3+$C$3)),"-"))</f>
        <v>94.758372745947725</v>
      </c>
      <c r="H12" s="45" cm="1">
        <f t="array" aca="1" ref="H12" ca="1">INDEX((IFERROR(IF(OFFSET(bHist!$A$1,_xlfn.XMATCH($B$8,bHist!B:B,0)-1,3,1,500)=0,"-",OFFSET(bHist!$A$1,_xlfn.XMATCH($B$8,bHist!B:B,0)-1,3,1,500))-IF(OFFSET(bHist!$A$1,_xlfn.XMATCH(B12,bHist!B:B,0)-1,3,1,500)=0,"-",OFFSET(bHist!$A$1,_xlfn.XMATCH(B12,bHist!B:B,0)-1,3,1,500)),"-")),1)</f>
        <v>112.02248919773103</v>
      </c>
      <c r="I12" s="45">
        <f t="shared" ca="1" si="0"/>
        <v>1.8445398130751745</v>
      </c>
      <c r="J12" s="51" cm="1">
        <f t="array" aca="1" ref="J12" ca="1">SLOPE((IFERROR(IF(OFFSET(bHist!$A$1,_xlfn.XMATCH($B$8,bHist!$B:$B,0)-1,3,1,500)=0,"-",OFFSET(bHist!$A$1,_xlfn.XMATCH($B$8,bHist!$B:$B,0)-1,3,1,500))-IF(OFFSET(bHist!$A$1,_xlfn.XMATCH(B12,bHist!$B:$B,0)-1,3,1,500)=0,"-",OFFSET(bHist!$A$1,_xlfn.XMATCH(B12,bHist!$B:$B,0)-1,3,1,500)),"-")),OFFSET(bHist!$A$1,0,3,1,500))</f>
        <v>-8.7943748623666371E-2</v>
      </c>
      <c r="K12" s="45" cm="1">
        <f t="array" aca="1" ref="K12" ca="1">INTERCEPT((IFERROR(IF(OFFSET(bHist!$A$1,_xlfn.XMATCH($B$8,bHist!$B:$B,0)-1,3,1,500)=0,"-",OFFSET(bHist!$A$1,_xlfn.XMATCH($B$8,bHist!$B:$B,0)-1,3,1,500))-IF(OFFSET(bHist!$A$1,_xlfn.XMATCH(B12,bHist!$B:$B,0)-1,3,1,500)=0,"-",OFFSET(bHist!$A$1,_xlfn.XMATCH(B12,bHist!$B:$B,0)-1,3,1,500)),"-")),OFFSET(bHist!$A$1,0,3,1,500))</f>
        <v>3937.4168714049388</v>
      </c>
      <c r="L12" s="45" cm="1">
        <f t="array" aca="1" ref="L12" ca="1">STEYX((IFERROR(IF(OFFSET(bHist!$A$1,_xlfn.XMATCH($B$8,bHist!B:B,0)-1,3,1,500)=0,"-",OFFSET(bHist!$A$1,_xlfn.XMATCH($B$8,bHist!B:B,0)-1,3,1,500))-IF(OFFSET(bHist!$A$1,_xlfn.XMATCH(B12,bHist!B:B,0)-1,3,1,500)=0,"-",OFFSET(bHist!$A$1,_xlfn.XMATCH(B12,bHist!B:B,0)-1,3,1,500)),"-")),OFFSET(bHist!$A$1,0,3,1,500))</f>
        <v>93.416087212200836</v>
      </c>
      <c r="M12" s="51" cm="1">
        <f t="array" aca="1" ref="M12" ca="1">CORREL(IF(OFFSET(bHist!$A$1,_xlfn.XMATCH($B$8,bHist!B:B,0)-1,3,1,500)=0,"-",OFFSET(bHist!$A$1,_xlfn.XMATCH($B$8,bHist!B:B,0)-1,3,1,500)),IF(OFFSET(bHist!$A$1,_xlfn.XMATCH(B12,bHist!B:B,0)-1,3,1,500)=0,"-",OFFSET(bHist!$A$1,_xlfn.XMATCH(B12,bHist!B:B,0)-1,3,1,500)))</f>
        <v>0.94997904700523284</v>
      </c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45"/>
    </row>
    <row r="13" spans="2:508" x14ac:dyDescent="0.25">
      <c r="B13" s="43" t="s">
        <v>590</v>
      </c>
      <c r="C13" s="43" t="str">
        <f ca="1">_xlfn.XLOOKUP(B13,bonds[unique lookup],bonds[ID_ISIN])</f>
        <v>XS1207058733</v>
      </c>
      <c r="D13" s="45" cm="1">
        <f t="array" aca="1" ref="D13" ca="1">MIN(IFERROR(IF(OFFSET(bHist!$A$1,_xlfn.XMATCH($B$8,bHist!$B:$B,0)-1,3+$C$2,1,3+$C$3)=0,"-",OFFSET(bHist!$A$1,_xlfn.XMATCH($B$8,bHist!$B:$B,0)-1,3+$C$2,1,3+$C$3))-IF(OFFSET(bHist!$A$1,_xlfn.XMATCH(B13,bHist!$B:$B,0)-1,3+$C$2,1,3+$C$3)=0,"-",OFFSET(bHist!$A$1,_xlfn.XMATCH(B13,bHist!$B:$B,0)-1,3+$C$2,1,3+$C$3)),"-"))</f>
        <v>-61.084687878131831</v>
      </c>
      <c r="E13" s="45" cm="1">
        <f t="array" aca="1" ref="E13" ca="1">AVERAGE(IFERROR(IF(OFFSET(bHist!$A$1,_xlfn.XMATCH($B$8,bHist!$B:$B,0)-1,3+$C$2,1,3+$C$3)=0,"-",OFFSET(bHist!$A$1,_xlfn.XMATCH($B$8,bHist!$B:$B,0)-1,3+$C$2,1,3+$C$3))-IF(OFFSET(bHist!$A$1,_xlfn.XMATCH(B13,bHist!$B:$B,0)-1,3+$C$2,1,3+$C$3)=0,"-",OFFSET(bHist!$A$1,_xlfn.XMATCH(B13,bHist!$B:$B,0)-1,3+$C$2,1,3+$C$3)),"-"))</f>
        <v>28.802903640635247</v>
      </c>
      <c r="F13" s="45" cm="1">
        <f t="array" aca="1" ref="F13" ca="1">MAX(IFERROR(IF(OFFSET(bHist!$A$1,_xlfn.XMATCH($B$8,bHist!$B:$B,0)-1,3+$C$2,1,3+$C$3)=0,"-",OFFSET(bHist!$A$1,_xlfn.XMATCH($B$8,bHist!$B:$B,0)-1,3+$C$2,1,3+$C$3))-IF(OFFSET(bHist!$A$1,_xlfn.XMATCH(B13,bHist!$B:$B,0)-1,3+$C$2,1,3+$C$3)=0,"-",OFFSET(bHist!$A$1,_xlfn.XMATCH(B13,bHist!$B:$B,0)-1,3+$C$2,1,3+$C$3)),"-"))</f>
        <v>126.47985236549374</v>
      </c>
      <c r="G13" s="45" cm="1">
        <f t="array" aca="1" ref="G13" ca="1">_xlfn.STDEV.P(IFERROR(IF(OFFSET(bHist!$A$1,_xlfn.XMATCH($B$8,bHist!$B:$B,0)-1,3+$C$2,1,3+$C$3)=0,"-",OFFSET(bHist!$A$1,_xlfn.XMATCH($B$8,bHist!$B:$B,0)-1,3+$C$2,1,3+$C$3))-IF(OFFSET(bHist!$A$1,_xlfn.XMATCH(B13,bHist!$B:$B,0)-1,3+$C$2,1,3+$C$3)=0,"-",OFFSET(bHist!$A$1,_xlfn.XMATCH(B13,bHist!$B:$B,0)-1,3+$C$2,1,3+$C$3)),"-"))</f>
        <v>27.052812370854273</v>
      </c>
      <c r="H13" s="45" cm="1">
        <f t="array" aca="1" ref="H13" ca="1">INDEX((IFERROR(IF(OFFSET(bHist!$A$1,_xlfn.XMATCH($B$8,bHist!B:B,0)-1,3,1,500)=0,"-",OFFSET(bHist!$A$1,_xlfn.XMATCH($B$8,bHist!B:B,0)-1,3,1,500))-IF(OFFSET(bHist!$A$1,_xlfn.XMATCH(B13,bHist!B:B,0)-1,3,1,500)=0,"-",OFFSET(bHist!$A$1,_xlfn.XMATCH(B13,bHist!B:B,0)-1,3,1,500)),"-")),1)</f>
        <v>1.0843597984314215</v>
      </c>
      <c r="I13" s="45">
        <f t="shared" ca="1" si="0"/>
        <v>-14.778136531670915</v>
      </c>
      <c r="J13" s="51" cm="1">
        <f t="array" aca="1" ref="J13" ca="1">SLOPE((IFERROR(IF(OFFSET(bHist!$A$1,_xlfn.XMATCH($B$8,bHist!$B:$B,0)-1,3,1,500)=0,"-",OFFSET(bHist!$A$1,_xlfn.XMATCH($B$8,bHist!$B:$B,0)-1,3,1,500))-IF(OFFSET(bHist!$A$1,_xlfn.XMATCH(B13,bHist!$B:$B,0)-1,3,1,500)=0,"-",OFFSET(bHist!$A$1,_xlfn.XMATCH(B13,bHist!$B:$B,0)-1,3,1,500)),"-")),OFFSET(bHist!$A$1,0,3,1,500))</f>
        <v>6.4056526942367922E-2</v>
      </c>
      <c r="K13" s="45" cm="1">
        <f t="array" aca="1" ref="K13" ca="1">INTERCEPT((IFERROR(IF(OFFSET(bHist!$A$1,_xlfn.XMATCH($B$8,bHist!$B:$B,0)-1,3,1,500)=0,"-",OFFSET(bHist!$A$1,_xlfn.XMATCH($B$8,bHist!$B:$B,0)-1,3,1,500))-IF(OFFSET(bHist!$A$1,_xlfn.XMATCH(B13,bHist!$B:$B,0)-1,3,1,500)=0,"-",OFFSET(bHist!$A$1,_xlfn.XMATCH(B13,bHist!$B:$B,0)-1,3,1,500)),"-")),OFFSET(bHist!$A$1,0,3,1,500))</f>
        <v>-2767.7375241237787</v>
      </c>
      <c r="L13" s="45" cm="1">
        <f t="array" aca="1" ref="L13" ca="1">STEYX((IFERROR(IF(OFFSET(bHist!$A$1,_xlfn.XMATCH($B$8,bHist!B:B,0)-1,3,1,500)=0,"-",OFFSET(bHist!$A$1,_xlfn.XMATCH($B$8,bHist!B:B,0)-1,3,1,500))-IF(OFFSET(bHist!$A$1,_xlfn.XMATCH(B13,bHist!B:B,0)-1,3,1,500)=0,"-",OFFSET(bHist!$A$1,_xlfn.XMATCH(B13,bHist!B:B,0)-1,3,1,500)),"-")),OFFSET(bHist!$A$1,0,3,1,500))</f>
        <v>23.642217655992336</v>
      </c>
      <c r="M13" s="51" cm="1">
        <f t="array" aca="1" ref="M13" ca="1">CORREL(IF(OFFSET(bHist!$A$1,_xlfn.XMATCH($B$8,bHist!B:B,0)-1,3,1,500)=0,"-",OFFSET(bHist!$A$1,_xlfn.XMATCH($B$8,bHist!B:B,0)-1,3,1,500)),IF(OFFSET(bHist!$A$1,_xlfn.XMATCH(B13,bHist!B:B,0)-1,3,1,500)=0,"-",OFFSET(bHist!$A$1,_xlfn.XMATCH(B13,bHist!B:B,0)-1,3,1,500)))</f>
        <v>0.96099165017404964</v>
      </c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45"/>
    </row>
    <row r="14" spans="2:508" x14ac:dyDescent="0.25">
      <c r="B14" s="43" t="s">
        <v>591</v>
      </c>
      <c r="C14" s="43" t="str">
        <f ca="1">_xlfn.XLOOKUP(B14,bonds[unique lookup],bonds[ID_ISIN])</f>
        <v>XS2185997884</v>
      </c>
      <c r="D14" s="45" cm="1">
        <f t="array" aca="1" ref="D14" ca="1">MIN(IFERROR(IF(OFFSET(bHist!$A$1,_xlfn.XMATCH($B$8,bHist!$B:$B,0)-1,3+$C$2,1,3+$C$3)=0,"-",OFFSET(bHist!$A$1,_xlfn.XMATCH($B$8,bHist!$B:$B,0)-1,3+$C$2,1,3+$C$3))-IF(OFFSET(bHist!$A$1,_xlfn.XMATCH(B14,bHist!$B:$B,0)-1,3+$C$2,1,3+$C$3)=0,"-",OFFSET(bHist!$A$1,_xlfn.XMATCH(B14,bHist!$B:$B,0)-1,3+$C$2,1,3+$C$3)),"-"))</f>
        <v>-43.252056936979272</v>
      </c>
      <c r="E14" s="45" cm="1">
        <f t="array" aca="1" ref="E14" ca="1">AVERAGE(IFERROR(IF(OFFSET(bHist!$A$1,_xlfn.XMATCH($B$8,bHist!$B:$B,0)-1,3+$C$2,1,3+$C$3)=0,"-",OFFSET(bHist!$A$1,_xlfn.XMATCH($B$8,bHist!$B:$B,0)-1,3+$C$2,1,3+$C$3))-IF(OFFSET(bHist!$A$1,_xlfn.XMATCH(B14,bHist!$B:$B,0)-1,3+$C$2,1,3+$C$3)=0,"-",OFFSET(bHist!$A$1,_xlfn.XMATCH(B14,bHist!$B:$B,0)-1,3+$C$2,1,3+$C$3)),"-"))</f>
        <v>-8.5440018667876725</v>
      </c>
      <c r="F14" s="45" cm="1">
        <f t="array" aca="1" ref="F14" ca="1">MAX(IFERROR(IF(OFFSET(bHist!$A$1,_xlfn.XMATCH($B$8,bHist!$B:$B,0)-1,3+$C$2,1,3+$C$3)=0,"-",OFFSET(bHist!$A$1,_xlfn.XMATCH($B$8,bHist!$B:$B,0)-1,3+$C$2,1,3+$C$3))-IF(OFFSET(bHist!$A$1,_xlfn.XMATCH(B14,bHist!$B:$B,0)-1,3+$C$2,1,3+$C$3)=0,"-",OFFSET(bHist!$A$1,_xlfn.XMATCH(B14,bHist!$B:$B,0)-1,3+$C$2,1,3+$C$3)),"-"))</f>
        <v>35.65075036740302</v>
      </c>
      <c r="G14" s="45" cm="1">
        <f t="array" aca="1" ref="G14" ca="1">_xlfn.STDEV.P(IFERROR(IF(OFFSET(bHist!$A$1,_xlfn.XMATCH($B$8,bHist!$B:$B,0)-1,3+$C$2,1,3+$C$3)=0,"-",OFFSET(bHist!$A$1,_xlfn.XMATCH($B$8,bHist!$B:$B,0)-1,3+$C$2,1,3+$C$3))-IF(OFFSET(bHist!$A$1,_xlfn.XMATCH(B14,bHist!$B:$B,0)-1,3+$C$2,1,3+$C$3)=0,"-",OFFSET(bHist!$A$1,_xlfn.XMATCH(B14,bHist!$B:$B,0)-1,3+$C$2,1,3+$C$3)),"-"))</f>
        <v>20.945253810828863</v>
      </c>
      <c r="H14" s="45" cm="1">
        <f t="array" aca="1" ref="H14" ca="1">INDEX((IFERROR(IF(OFFSET(bHist!$A$1,_xlfn.XMATCH($B$8,bHist!B:B,0)-1,3,1,500)=0,"-",OFFSET(bHist!$A$1,_xlfn.XMATCH($B$8,bHist!B:B,0)-1,3,1,500))-IF(OFFSET(bHist!$A$1,_xlfn.XMATCH(B14,bHist!B:B,0)-1,3,1,500)=0,"-",OFFSET(bHist!$A$1,_xlfn.XMATCH(B14,bHist!B:B,0)-1,3,1,500)),"-")),1)</f>
        <v>-16.375699936985939</v>
      </c>
      <c r="I14" s="45">
        <f t="shared" ca="1" si="0"/>
        <v>-9.9257533892121614</v>
      </c>
      <c r="J14" s="51" cm="1">
        <f t="array" aca="1" ref="J14" ca="1">SLOPE((IFERROR(IF(OFFSET(bHist!$A$1,_xlfn.XMATCH($B$8,bHist!$B:$B,0)-1,3,1,500)=0,"-",OFFSET(bHist!$A$1,_xlfn.XMATCH($B$8,bHist!$B:$B,0)-1,3,1,500))-IF(OFFSET(bHist!$A$1,_xlfn.XMATCH(B14,bHist!$B:$B,0)-1,3,1,500)=0,"-",OFFSET(bHist!$A$1,_xlfn.XMATCH(B14,bHist!$B:$B,0)-1,3,1,500)),"-")),OFFSET(bHist!$A$1,0,3,1,500))</f>
        <v>-1.4224784221067304</v>
      </c>
      <c r="K14" s="45" cm="1">
        <f t="array" aca="1" ref="K14" ca="1">INTERCEPT((IFERROR(IF(OFFSET(bHist!$A$1,_xlfn.XMATCH($B$8,bHist!$B:$B,0)-1,3,1,500)=0,"-",OFFSET(bHist!$A$1,_xlfn.XMATCH($B$8,bHist!$B:$B,0)-1,3,1,500))-IF(OFFSET(bHist!$A$1,_xlfn.XMATCH(B14,bHist!$B:$B,0)-1,3,1,500)=0,"-",OFFSET(bHist!$A$1,_xlfn.XMATCH(B14,bHist!$B:$B,0)-1,3,1,500)),"-")),OFFSET(bHist!$A$1,0,3,1,500))</f>
        <v>62586.077944649267</v>
      </c>
      <c r="L14" s="45" cm="1">
        <f t="array" aca="1" ref="L14" ca="1">STEYX((IFERROR(IF(OFFSET(bHist!$A$1,_xlfn.XMATCH($B$8,bHist!B:B,0)-1,3,1,500)=0,"-",OFFSET(bHist!$A$1,_xlfn.XMATCH($B$8,bHist!B:B,0)-1,3,1,500))-IF(OFFSET(bHist!$A$1,_xlfn.XMATCH(B14,bHist!B:B,0)-1,3,1,500)=0,"-",OFFSET(bHist!$A$1,_xlfn.XMATCH(B14,bHist!B:B,0)-1,3,1,500)),"-")),OFFSET(bHist!$A$1,0,3,1,500))</f>
        <v>16.40934394173242</v>
      </c>
      <c r="M14" s="51" cm="1">
        <f t="array" aca="1" ref="M14" ca="1">CORREL(IF(OFFSET(bHist!$A$1,_xlfn.XMATCH($B$8,bHist!B:B,0)-1,3,1,500)=0,"-",OFFSET(bHist!$A$1,_xlfn.XMATCH($B$8,bHist!B:B,0)-1,3,1,500)),IF(OFFSET(bHist!$A$1,_xlfn.XMATCH(B14,bHist!B:B,0)-1,3,1,500)=0,"-",OFFSET(bHist!$A$1,_xlfn.XMATCH(B14,bHist!B:B,0)-1,3,1,500)))</f>
        <v>0.53677878329022688</v>
      </c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45"/>
    </row>
    <row r="15" spans="2:508" x14ac:dyDescent="0.25">
      <c r="B15" s="43" t="s">
        <v>592</v>
      </c>
      <c r="C15" s="43" t="str">
        <f ca="1">_xlfn.XLOOKUP(B15,bonds[unique lookup],bonds[ID_ISIN])</f>
        <v>XS2186001314</v>
      </c>
      <c r="D15" s="45" cm="1">
        <f t="array" aca="1" ref="D15" ca="1">MIN(IFERROR(IF(OFFSET(bHist!$A$1,_xlfn.XMATCH($B$8,bHist!$B:$B,0)-1,3+$C$2,1,3+$C$3)=0,"-",OFFSET(bHist!$A$1,_xlfn.XMATCH($B$8,bHist!$B:$B,0)-1,3+$C$2,1,3+$C$3))-IF(OFFSET(bHist!$A$1,_xlfn.XMATCH(B15,bHist!$B:$B,0)-1,3+$C$2,1,3+$C$3)=0,"-",OFFSET(bHist!$A$1,_xlfn.XMATCH(B15,bHist!$B:$B,0)-1,3+$C$2,1,3+$C$3)),"-"))</f>
        <v>-58.862343597710094</v>
      </c>
      <c r="E15" s="45" cm="1">
        <f t="array" aca="1" ref="E15" ca="1">AVERAGE(IFERROR(IF(OFFSET(bHist!$A$1,_xlfn.XMATCH($B$8,bHist!$B:$B,0)-1,3+$C$2,1,3+$C$3)=0,"-",OFFSET(bHist!$A$1,_xlfn.XMATCH($B$8,bHist!$B:$B,0)-1,3+$C$2,1,3+$C$3))-IF(OFFSET(bHist!$A$1,_xlfn.XMATCH(B15,bHist!$B:$B,0)-1,3+$C$2,1,3+$C$3)=0,"-",OFFSET(bHist!$A$1,_xlfn.XMATCH(B15,bHist!$B:$B,0)-1,3+$C$2,1,3+$C$3)),"-"))</f>
        <v>-29.044217232878015</v>
      </c>
      <c r="F15" s="45" cm="1">
        <f t="array" aca="1" ref="F15" ca="1">MAX(IFERROR(IF(OFFSET(bHist!$A$1,_xlfn.XMATCH($B$8,bHist!$B:$B,0)-1,3+$C$2,1,3+$C$3)=0,"-",OFFSET(bHist!$A$1,_xlfn.XMATCH($B$8,bHist!$B:$B,0)-1,3+$C$2,1,3+$C$3))-IF(OFFSET(bHist!$A$1,_xlfn.XMATCH(B15,bHist!$B:$B,0)-1,3+$C$2,1,3+$C$3)=0,"-",OFFSET(bHist!$A$1,_xlfn.XMATCH(B15,bHist!$B:$B,0)-1,3+$C$2,1,3+$C$3)),"-"))</f>
        <v>11.65294313973186</v>
      </c>
      <c r="G15" s="45" cm="1">
        <f t="array" aca="1" ref="G15" ca="1">_xlfn.STDEV.P(IFERROR(IF(OFFSET(bHist!$A$1,_xlfn.XMATCH($B$8,bHist!$B:$B,0)-1,3+$C$2,1,3+$C$3)=0,"-",OFFSET(bHist!$A$1,_xlfn.XMATCH($B$8,bHist!$B:$B,0)-1,3+$C$2,1,3+$C$3))-IF(OFFSET(bHist!$A$1,_xlfn.XMATCH(B15,bHist!$B:$B,0)-1,3+$C$2,1,3+$C$3)=0,"-",OFFSET(bHist!$A$1,_xlfn.XMATCH(B15,bHist!$B:$B,0)-1,3+$C$2,1,3+$C$3)),"-"))</f>
        <v>18.841377254004332</v>
      </c>
      <c r="H15" s="45" cm="1">
        <f t="array" aca="1" ref="H15" ca="1">INDEX((IFERROR(IF(OFFSET(bHist!$A$1,_xlfn.XMATCH($B$8,bHist!B:B,0)-1,3,1,500)=0,"-",OFFSET(bHist!$A$1,_xlfn.XMATCH($B$8,bHist!B:B,0)-1,3,1,500))-IF(OFFSET(bHist!$A$1,_xlfn.XMATCH(B15,bHist!B:B,0)-1,3,1,500)=0,"-",OFFSET(bHist!$A$1,_xlfn.XMATCH(B15,bHist!B:B,0)-1,3,1,500)),"-")),1)</f>
        <v>-39.411696380853641</v>
      </c>
      <c r="I15" s="45">
        <f t="shared" ca="1" si="0"/>
        <v>-14.702456201558261</v>
      </c>
      <c r="J15" s="51" cm="1">
        <f t="array" aca="1" ref="J15" ca="1">SLOPE((IFERROR(IF(OFFSET(bHist!$A$1,_xlfn.XMATCH($B$8,bHist!$B:$B,0)-1,3,1,500)=0,"-",OFFSET(bHist!$A$1,_xlfn.XMATCH($B$8,bHist!$B:$B,0)-1,3,1,500))-IF(OFFSET(bHist!$A$1,_xlfn.XMATCH(B15,bHist!$B:$B,0)-1,3,1,500)=0,"-",OFFSET(bHist!$A$1,_xlfn.XMATCH(B15,bHist!$B:$B,0)-1,3,1,500)),"-")),OFFSET(bHist!$A$1,0,3,1,500))</f>
        <v>-1.2833745039110644</v>
      </c>
      <c r="K15" s="45" cm="1">
        <f t="array" aca="1" ref="K15" ca="1">INTERCEPT((IFERROR(IF(OFFSET(bHist!$A$1,_xlfn.XMATCH($B$8,bHist!$B:$B,0)-1,3,1,500)=0,"-",OFFSET(bHist!$A$1,_xlfn.XMATCH($B$8,bHist!$B:$B,0)-1,3,1,500))-IF(OFFSET(bHist!$A$1,_xlfn.XMATCH(B15,bHist!$B:$B,0)-1,3,1,500)=0,"-",OFFSET(bHist!$A$1,_xlfn.XMATCH(B15,bHist!$B:$B,0)-1,3,1,500)),"-")),OFFSET(bHist!$A$1,0,3,1,500))</f>
        <v>56444.460504994277</v>
      </c>
      <c r="L15" s="45" cm="1">
        <f t="array" aca="1" ref="L15" ca="1">STEYX((IFERROR(IF(OFFSET(bHist!$A$1,_xlfn.XMATCH($B$8,bHist!B:B,0)-1,3,1,500)=0,"-",OFFSET(bHist!$A$1,_xlfn.XMATCH($B$8,bHist!B:B,0)-1,3,1,500))-IF(OFFSET(bHist!$A$1,_xlfn.XMATCH(B15,bHist!B:B,0)-1,3,1,500)=0,"-",OFFSET(bHist!$A$1,_xlfn.XMATCH(B15,bHist!B:B,0)-1,3,1,500)),"-")),OFFSET(bHist!$A$1,0,3,1,500))</f>
        <v>14.727106062181365</v>
      </c>
      <c r="M15" s="51" cm="1">
        <f t="array" aca="1" ref="M15" ca="1">CORREL(IF(OFFSET(bHist!$A$1,_xlfn.XMATCH($B$8,bHist!B:B,0)-1,3,1,500)=0,"-",OFFSET(bHist!$A$1,_xlfn.XMATCH($B$8,bHist!B:B,0)-1,3,1,500)),IF(OFFSET(bHist!$A$1,_xlfn.XMATCH(B15,bHist!B:B,0)-1,3,1,500)=0,"-",OFFSET(bHist!$A$1,_xlfn.XMATCH(B15,bHist!B:B,0)-1,3,1,500)))</f>
        <v>0.56382244456507036</v>
      </c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45"/>
    </row>
    <row r="16" spans="2:508" x14ac:dyDescent="0.25">
      <c r="B16" s="43" t="s">
        <v>496</v>
      </c>
      <c r="C16" s="43" t="str">
        <f ca="1">_xlfn.XLOOKUP(B16,bonds[unique lookup],bonds[ID_ISIN])</f>
        <v>XS2193661324</v>
      </c>
      <c r="D16" s="45" cm="1">
        <f t="array" aca="1" ref="D16" ca="1">MIN(IFERROR(IF(OFFSET(bHist!$A$1,_xlfn.XMATCH($B$8,bHist!$B:$B,0)-1,3+$C$2,1,3+$C$3)=0,"-",OFFSET(bHist!$A$1,_xlfn.XMATCH($B$8,bHist!$B:$B,0)-1,3+$C$2,1,3+$C$3))-IF(OFFSET(bHist!$A$1,_xlfn.XMATCH(B16,bHist!$B:$B,0)-1,3+$C$2,1,3+$C$3)=0,"-",OFFSET(bHist!$A$1,_xlfn.XMATCH(B16,bHist!$B:$B,0)-1,3+$C$2,1,3+$C$3)),"-"))</f>
        <v>22.848096480011918</v>
      </c>
      <c r="E16" s="45" cm="1">
        <f t="array" aca="1" ref="E16" ca="1">AVERAGE(IFERROR(IF(OFFSET(bHist!$A$1,_xlfn.XMATCH($B$8,bHist!$B:$B,0)-1,3+$C$2,1,3+$C$3)=0,"-",OFFSET(bHist!$A$1,_xlfn.XMATCH($B$8,bHist!$B:$B,0)-1,3+$C$2,1,3+$C$3))-IF(OFFSET(bHist!$A$1,_xlfn.XMATCH(B16,bHist!$B:$B,0)-1,3+$C$2,1,3+$C$3)=0,"-",OFFSET(bHist!$A$1,_xlfn.XMATCH(B16,bHist!$B:$B,0)-1,3+$C$2,1,3+$C$3)),"-"))</f>
        <v>39.309899533232034</v>
      </c>
      <c r="F16" s="45" cm="1">
        <f t="array" aca="1" ref="F16" ca="1">MAX(IFERROR(IF(OFFSET(bHist!$A$1,_xlfn.XMATCH($B$8,bHist!$B:$B,0)-1,3+$C$2,1,3+$C$3)=0,"-",OFFSET(bHist!$A$1,_xlfn.XMATCH($B$8,bHist!$B:$B,0)-1,3+$C$2,1,3+$C$3))-IF(OFFSET(bHist!$A$1,_xlfn.XMATCH(B16,bHist!$B:$B,0)-1,3+$C$2,1,3+$C$3)=0,"-",OFFSET(bHist!$A$1,_xlfn.XMATCH(B16,bHist!$B:$B,0)-1,3+$C$2,1,3+$C$3)),"-"))</f>
        <v>51.155954045176486</v>
      </c>
      <c r="G16" s="45" cm="1">
        <f t="array" aca="1" ref="G16" ca="1">_xlfn.STDEV.P(IFERROR(IF(OFFSET(bHist!$A$1,_xlfn.XMATCH($B$8,bHist!$B:$B,0)-1,3+$C$2,1,3+$C$3)=0,"-",OFFSET(bHist!$A$1,_xlfn.XMATCH($B$8,bHist!$B:$B,0)-1,3+$C$2,1,3+$C$3))-IF(OFFSET(bHist!$A$1,_xlfn.XMATCH(B16,bHist!$B:$B,0)-1,3+$C$2,1,3+$C$3)=0,"-",OFFSET(bHist!$A$1,_xlfn.XMATCH(B16,bHist!$B:$B,0)-1,3+$C$2,1,3+$C$3)),"-"))</f>
        <v>9.6966191366509964</v>
      </c>
      <c r="H16" s="45" cm="1">
        <f t="array" aca="1" ref="H16" ca="1">INDEX((IFERROR(IF(OFFSET(bHist!$A$1,_xlfn.XMATCH($B$8,bHist!B:B,0)-1,3,1,500)=0,"-",OFFSET(bHist!$A$1,_xlfn.XMATCH($B$8,bHist!B:B,0)-1,3,1,500))-IF(OFFSET(bHist!$A$1,_xlfn.XMATCH(B16,bHist!B:B,0)-1,3,1,500)=0,"-",OFFSET(bHist!$A$1,_xlfn.XMATCH(B16,bHist!B:B,0)-1,3,1,500)),"-")),1)</f>
        <v>45.88296647679806</v>
      </c>
      <c r="I16" s="45">
        <f t="shared" ca="1" si="0"/>
        <v>23.219937886273641</v>
      </c>
      <c r="J16" s="51" cm="1">
        <f t="array" aca="1" ref="J16" ca="1">SLOPE((IFERROR(IF(OFFSET(bHist!$A$1,_xlfn.XMATCH($B$8,bHist!$B:$B,0)-1,3,1,500)=0,"-",OFFSET(bHist!$A$1,_xlfn.XMATCH($B$8,bHist!$B:$B,0)-1,3,1,500))-IF(OFFSET(bHist!$A$1,_xlfn.XMATCH(B16,bHist!$B:$B,0)-1,3,1,500)=0,"-",OFFSET(bHist!$A$1,_xlfn.XMATCH(B16,bHist!$B:$B,0)-1,3,1,500)),"-")),OFFSET(bHist!$A$1,0,3,1,500))</f>
        <v>0.13815260059260848</v>
      </c>
      <c r="K16" s="45" cm="1">
        <f t="array" aca="1" ref="K16" ca="1">INTERCEPT((IFERROR(IF(OFFSET(bHist!$A$1,_xlfn.XMATCH($B$8,bHist!$B:$B,0)-1,3,1,500)=0,"-",OFFSET(bHist!$A$1,_xlfn.XMATCH($B$8,bHist!$B:$B,0)-1,3,1,500))-IF(OFFSET(bHist!$A$1,_xlfn.XMATCH(B16,bHist!$B:$B,0)-1,3,1,500)=0,"-",OFFSET(bHist!$A$1,_xlfn.XMATCH(B16,bHist!$B:$B,0)-1,3,1,500)),"-")),OFFSET(bHist!$A$1,0,3,1,500))</f>
        <v>-6041.108408615517</v>
      </c>
      <c r="L16" s="45" cm="1">
        <f t="array" aca="1" ref="L16" ca="1">STEYX((IFERROR(IF(OFFSET(bHist!$A$1,_xlfn.XMATCH($B$8,bHist!B:B,0)-1,3,1,500)=0,"-",OFFSET(bHist!$A$1,_xlfn.XMATCH($B$8,bHist!B:B,0)-1,3,1,500))-IF(OFFSET(bHist!$A$1,_xlfn.XMATCH(B16,bHist!B:B,0)-1,3,1,500)=0,"-",OFFSET(bHist!$A$1,_xlfn.XMATCH(B16,bHist!B:B,0)-1,3,1,500)),"-")),OFFSET(bHist!$A$1,0,3,1,500))</f>
        <v>10.596148071155943</v>
      </c>
      <c r="M16" s="51" cm="1">
        <f t="array" aca="1" ref="M16" ca="1">CORREL(IF(OFFSET(bHist!$A$1,_xlfn.XMATCH($B$8,bHist!B:B,0)-1,3,1,500)=0,"-",OFFSET(bHist!$A$1,_xlfn.XMATCH($B$8,bHist!B:B,0)-1,3,1,500)),IF(OFFSET(bHist!$A$1,_xlfn.XMATCH(B16,bHist!B:B,0)-1,3,1,500)=0,"-",OFFSET(bHist!$A$1,_xlfn.XMATCH(B16,bHist!B:B,0)-1,3,1,500)))</f>
        <v>0.80962489512892144</v>
      </c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45"/>
    </row>
    <row r="17" spans="2:508" x14ac:dyDescent="0.25">
      <c r="B17" s="43" t="s">
        <v>593</v>
      </c>
      <c r="C17" s="43" t="str">
        <f ca="1">_xlfn.XLOOKUP(B17,bonds[unique lookup],bonds[ID_ISIN])</f>
        <v>XS2193662728</v>
      </c>
      <c r="D17" s="45" cm="1">
        <f t="array" aca="1" ref="D17" ca="1">MIN(IFERROR(IF(OFFSET(bHist!$A$1,_xlfn.XMATCH($B$8,bHist!$B:$B,0)-1,3+$C$2,1,3+$C$3)=0,"-",OFFSET(bHist!$A$1,_xlfn.XMATCH($B$8,bHist!$B:$B,0)-1,3+$C$2,1,3+$C$3))-IF(OFFSET(bHist!$A$1,_xlfn.XMATCH(B17,bHist!$B:$B,0)-1,3+$C$2,1,3+$C$3)=0,"-",OFFSET(bHist!$A$1,_xlfn.XMATCH(B17,bHist!$B:$B,0)-1,3+$C$2,1,3+$C$3)),"-"))</f>
        <v>-5.8476214587092272</v>
      </c>
      <c r="E17" s="45" cm="1">
        <f t="array" aca="1" ref="E17" ca="1">AVERAGE(IFERROR(IF(OFFSET(bHist!$A$1,_xlfn.XMATCH($B$8,bHist!$B:$B,0)-1,3+$C$2,1,3+$C$3)=0,"-",OFFSET(bHist!$A$1,_xlfn.XMATCH($B$8,bHist!$B:$B,0)-1,3+$C$2,1,3+$C$3))-IF(OFFSET(bHist!$A$1,_xlfn.XMATCH(B17,bHist!$B:$B,0)-1,3+$C$2,1,3+$C$3)=0,"-",OFFSET(bHist!$A$1,_xlfn.XMATCH(B17,bHist!$B:$B,0)-1,3+$C$2,1,3+$C$3)),"-"))</f>
        <v>8.3972769102702554</v>
      </c>
      <c r="F17" s="45" cm="1">
        <f t="array" aca="1" ref="F17" ca="1">MAX(IFERROR(IF(OFFSET(bHist!$A$1,_xlfn.XMATCH($B$8,bHist!$B:$B,0)-1,3+$C$2,1,3+$C$3)=0,"-",OFFSET(bHist!$A$1,_xlfn.XMATCH($B$8,bHist!$B:$B,0)-1,3+$C$2,1,3+$C$3))-IF(OFFSET(bHist!$A$1,_xlfn.XMATCH(B17,bHist!$B:$B,0)-1,3+$C$2,1,3+$C$3)=0,"-",OFFSET(bHist!$A$1,_xlfn.XMATCH(B17,bHist!$B:$B,0)-1,3+$C$2,1,3+$C$3)),"-"))</f>
        <v>23.69037304693461</v>
      </c>
      <c r="G17" s="45" cm="1">
        <f t="array" aca="1" ref="G17" ca="1">_xlfn.STDEV.P(IFERROR(IF(OFFSET(bHist!$A$1,_xlfn.XMATCH($B$8,bHist!$B:$B,0)-1,3+$C$2,1,3+$C$3)=0,"-",OFFSET(bHist!$A$1,_xlfn.XMATCH($B$8,bHist!$B:$B,0)-1,3+$C$2,1,3+$C$3))-IF(OFFSET(bHist!$A$1,_xlfn.XMATCH(B17,bHist!$B:$B,0)-1,3+$C$2,1,3+$C$3)=0,"-",OFFSET(bHist!$A$1,_xlfn.XMATCH(B17,bHist!$B:$B,0)-1,3+$C$2,1,3+$C$3)),"-"))</f>
        <v>9.3828599635394347</v>
      </c>
      <c r="H17" s="45" cm="1">
        <f t="array" aca="1" ref="H17" ca="1">INDEX((IFERROR(IF(OFFSET(bHist!$A$1,_xlfn.XMATCH($B$8,bHist!B:B,0)-1,3,1,500)=0,"-",OFFSET(bHist!$A$1,_xlfn.XMATCH($B$8,bHist!B:B,0)-1,3,1,500))-IF(OFFSET(bHist!$A$1,_xlfn.XMATCH(B17,bHist!B:B,0)-1,3,1,500)=0,"-",OFFSET(bHist!$A$1,_xlfn.XMATCH(B17,bHist!B:B,0)-1,3,1,500)),"-")),1)</f>
        <v>8.7689033294320211</v>
      </c>
      <c r="I17" s="45">
        <f t="shared" ca="1" si="0"/>
        <v>1.2581301655085586</v>
      </c>
      <c r="J17" s="51" cm="1">
        <f t="array" aca="1" ref="J17" ca="1">SLOPE((IFERROR(IF(OFFSET(bHist!$A$1,_xlfn.XMATCH($B$8,bHist!$B:$B,0)-1,3,1,500)=0,"-",OFFSET(bHist!$A$1,_xlfn.XMATCH($B$8,bHist!$B:$B,0)-1,3,1,500))-IF(OFFSET(bHist!$A$1,_xlfn.XMATCH(B17,bHist!$B:$B,0)-1,3,1,500)=0,"-",OFFSET(bHist!$A$1,_xlfn.XMATCH(B17,bHist!$B:$B,0)-1,3,1,500)),"-")),OFFSET(bHist!$A$1,0,3,1,500))</f>
        <v>-0.58771377831346294</v>
      </c>
      <c r="K17" s="45" cm="1">
        <f t="array" aca="1" ref="K17" ca="1">INTERCEPT((IFERROR(IF(OFFSET(bHist!$A$1,_xlfn.XMATCH($B$8,bHist!$B:$B,0)-1,3,1,500)=0,"-",OFFSET(bHist!$A$1,_xlfn.XMATCH($B$8,bHist!$B:$B,0)-1,3,1,500))-IF(OFFSET(bHist!$A$1,_xlfn.XMATCH(B17,bHist!$B:$B,0)-1,3,1,500)=0,"-",OFFSET(bHist!$A$1,_xlfn.XMATCH(B17,bHist!$B:$B,0)-1,3,1,500)),"-")),OFFSET(bHist!$A$1,0,3,1,500))</f>
        <v>25875.051992635174</v>
      </c>
      <c r="L17" s="45" cm="1">
        <f t="array" aca="1" ref="L17" ca="1">STEYX((IFERROR(IF(OFFSET(bHist!$A$1,_xlfn.XMATCH($B$8,bHist!B:B,0)-1,3,1,500)=0,"-",OFFSET(bHist!$A$1,_xlfn.XMATCH($B$8,bHist!B:B,0)-1,3,1,500))-IF(OFFSET(bHist!$A$1,_xlfn.XMATCH(B17,bHist!B:B,0)-1,3,1,500)=0,"-",OFFSET(bHist!$A$1,_xlfn.XMATCH(B17,bHist!B:B,0)-1,3,1,500)),"-")),OFFSET(bHist!$A$1,0,3,1,500))</f>
        <v>9.781355252441605</v>
      </c>
      <c r="M17" s="51" cm="1">
        <f t="array" aca="1" ref="M17" ca="1">CORREL(IF(OFFSET(bHist!$A$1,_xlfn.XMATCH($B$8,bHist!B:B,0)-1,3,1,500)=0,"-",OFFSET(bHist!$A$1,_xlfn.XMATCH($B$8,bHist!B:B,0)-1,3,1,500)),IF(OFFSET(bHist!$A$1,_xlfn.XMATCH(B17,bHist!B:B,0)-1,3,1,500)=0,"-",OFFSET(bHist!$A$1,_xlfn.XMATCH(B17,bHist!B:B,0)-1,3,1,500)))</f>
        <v>0.81485855590869127</v>
      </c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45"/>
    </row>
    <row r="18" spans="2:508" x14ac:dyDescent="0.25">
      <c r="B18" s="43" t="s">
        <v>594</v>
      </c>
      <c r="C18" s="43" t="str">
        <f ca="1">_xlfn.XLOOKUP(B18,bonds[unique lookup],bonds[ID_ISIN])</f>
        <v>XS2193663619</v>
      </c>
      <c r="D18" s="45" cm="1">
        <f t="array" aca="1" ref="D18" ca="1">MIN(IFERROR(IF(OFFSET(bHist!$A$1,_xlfn.XMATCH($B$8,bHist!$B:$B,0)-1,3+$C$2,1,3+$C$3)=0,"-",OFFSET(bHist!$A$1,_xlfn.XMATCH($B$8,bHist!$B:$B,0)-1,3+$C$2,1,3+$C$3))-IF(OFFSET(bHist!$A$1,_xlfn.XMATCH(B18,bHist!$B:$B,0)-1,3+$C$2,1,3+$C$3)=0,"-",OFFSET(bHist!$A$1,_xlfn.XMATCH(B18,bHist!$B:$B,0)-1,3+$C$2,1,3+$C$3)),"-"))</f>
        <v>-5.0357970809936319</v>
      </c>
      <c r="E18" s="45" cm="1">
        <f t="array" aca="1" ref="E18" ca="1">AVERAGE(IFERROR(IF(OFFSET(bHist!$A$1,_xlfn.XMATCH($B$8,bHist!$B:$B,0)-1,3+$C$2,1,3+$C$3)=0,"-",OFFSET(bHist!$A$1,_xlfn.XMATCH($B$8,bHist!$B:$B,0)-1,3+$C$2,1,3+$C$3))-IF(OFFSET(bHist!$A$1,_xlfn.XMATCH(B18,bHist!$B:$B,0)-1,3+$C$2,1,3+$C$3)=0,"-",OFFSET(bHist!$A$1,_xlfn.XMATCH(B18,bHist!$B:$B,0)-1,3+$C$2,1,3+$C$3)),"-"))</f>
        <v>8.6448974062601707</v>
      </c>
      <c r="F18" s="45" cm="1">
        <f t="array" aca="1" ref="F18" ca="1">MAX(IFERROR(IF(OFFSET(bHist!$A$1,_xlfn.XMATCH($B$8,bHist!$B:$B,0)-1,3+$C$2,1,3+$C$3)=0,"-",OFFSET(bHist!$A$1,_xlfn.XMATCH($B$8,bHist!$B:$B,0)-1,3+$C$2,1,3+$C$3))-IF(OFFSET(bHist!$A$1,_xlfn.XMATCH(B18,bHist!$B:$B,0)-1,3+$C$2,1,3+$C$3)=0,"-",OFFSET(bHist!$A$1,_xlfn.XMATCH(B18,bHist!$B:$B,0)-1,3+$C$2,1,3+$C$3)),"-"))</f>
        <v>24.662124641418416</v>
      </c>
      <c r="G18" s="45" cm="1">
        <f t="array" aca="1" ref="G18" ca="1">_xlfn.STDEV.P(IFERROR(IF(OFFSET(bHist!$A$1,_xlfn.XMATCH($B$8,bHist!$B:$B,0)-1,3+$C$2,1,3+$C$3)=0,"-",OFFSET(bHist!$A$1,_xlfn.XMATCH($B$8,bHist!$B:$B,0)-1,3+$C$2,1,3+$C$3))-IF(OFFSET(bHist!$A$1,_xlfn.XMATCH(B18,bHist!$B:$B,0)-1,3+$C$2,1,3+$C$3)=0,"-",OFFSET(bHist!$A$1,_xlfn.XMATCH(B18,bHist!$B:$B,0)-1,3+$C$2,1,3+$C$3)),"-"))</f>
        <v>9.7947419044693191</v>
      </c>
      <c r="H18" s="45" cm="1">
        <f t="array" aca="1" ref="H18" ca="1">INDEX((IFERROR(IF(OFFSET(bHist!$A$1,_xlfn.XMATCH($B$8,bHist!B:B,0)-1,3,1,500)=0,"-",OFFSET(bHist!$A$1,_xlfn.XMATCH($B$8,bHist!B:B,0)-1,3,1,500))-IF(OFFSET(bHist!$A$1,_xlfn.XMATCH(B18,bHist!B:B,0)-1,3,1,500)=0,"-",OFFSET(bHist!$A$1,_xlfn.XMATCH(B18,bHist!B:B,0)-1,3,1,500)),"-")),1)</f>
        <v>12.286725028991725</v>
      </c>
      <c r="I18" s="45">
        <f t="shared" ca="1" si="0"/>
        <v>12.26290397278267</v>
      </c>
      <c r="J18" s="51" cm="1">
        <f t="array" aca="1" ref="J18" ca="1">SLOPE((IFERROR(IF(OFFSET(bHist!$A$1,_xlfn.XMATCH($B$8,bHist!$B:$B,0)-1,3,1,500)=0,"-",OFFSET(bHist!$A$1,_xlfn.XMATCH($B$8,bHist!$B:$B,0)-1,3,1,500))-IF(OFFSET(bHist!$A$1,_xlfn.XMATCH(B18,bHist!$B:$B,0)-1,3,1,500)=0,"-",OFFSET(bHist!$A$1,_xlfn.XMATCH(B18,bHist!$B:$B,0)-1,3,1,500)),"-")),OFFSET(bHist!$A$1,0,3,1,500))</f>
        <v>-0.43558310695938846</v>
      </c>
      <c r="K18" s="45" cm="1">
        <f t="array" aca="1" ref="K18" ca="1">INTERCEPT((IFERROR(IF(OFFSET(bHist!$A$1,_xlfn.XMATCH($B$8,bHist!$B:$B,0)-1,3,1,500)=0,"-",OFFSET(bHist!$A$1,_xlfn.XMATCH($B$8,bHist!$B:$B,0)-1,3,1,500))-IF(OFFSET(bHist!$A$1,_xlfn.XMATCH(B18,bHist!$B:$B,0)-1,3,1,500)=0,"-",OFFSET(bHist!$A$1,_xlfn.XMATCH(B18,bHist!$B:$B,0)-1,3,1,500)),"-")),OFFSET(bHist!$A$1,0,3,1,500))</f>
        <v>19179.67379527185</v>
      </c>
      <c r="L18" s="45" cm="1">
        <f t="array" aca="1" ref="L18" ca="1">STEYX((IFERROR(IF(OFFSET(bHist!$A$1,_xlfn.XMATCH($B$8,bHist!B:B,0)-1,3,1,500)=0,"-",OFFSET(bHist!$A$1,_xlfn.XMATCH($B$8,bHist!B:B,0)-1,3,1,500))-IF(OFFSET(bHist!$A$1,_xlfn.XMATCH(B18,bHist!B:B,0)-1,3,1,500)=0,"-",OFFSET(bHist!$A$1,_xlfn.XMATCH(B18,bHist!B:B,0)-1,3,1,500)),"-")),OFFSET(bHist!$A$1,0,3,1,500))</f>
        <v>10.471266103340119</v>
      </c>
      <c r="M18" s="51" cm="1">
        <f t="array" aca="1" ref="M18" ca="1">CORREL(IF(OFFSET(bHist!$A$1,_xlfn.XMATCH($B$8,bHist!B:B,0)-1,3,1,500)=0,"-",OFFSET(bHist!$A$1,_xlfn.XMATCH($B$8,bHist!B:B,0)-1,3,1,500)),IF(OFFSET(bHist!$A$1,_xlfn.XMATCH(B18,bHist!B:B,0)-1,3,1,500)=0,"-",OFFSET(bHist!$A$1,_xlfn.XMATCH(B18,bHist!B:B,0)-1,3,1,500)))</f>
        <v>0.79049144538598792</v>
      </c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45"/>
    </row>
    <row r="19" spans="2:508" x14ac:dyDescent="0.25">
      <c r="B19" s="43" t="s">
        <v>595</v>
      </c>
      <c r="C19" s="43" t="str">
        <f ca="1">_xlfn.XLOOKUP(B19,bonds[unique lookup],bonds[ID_ISIN])</f>
        <v>US05565QDU94</v>
      </c>
      <c r="D19" s="45" cm="1">
        <f t="array" aca="1" ref="D19" ca="1">MIN(IFERROR(IF(OFFSET(bHist!$A$1,_xlfn.XMATCH($B$8,bHist!$B:$B,0)-1,3+$C$2,1,3+$C$3)=0,"-",OFFSET(bHist!$A$1,_xlfn.XMATCH($B$8,bHist!$B:$B,0)-1,3+$C$2,1,3+$C$3))-IF(OFFSET(bHist!$A$1,_xlfn.XMATCH(B19,bHist!$B:$B,0)-1,3+$C$2,1,3+$C$3)=0,"-",OFFSET(bHist!$A$1,_xlfn.XMATCH(B19,bHist!$B:$B,0)-1,3+$C$2,1,3+$C$3)),"-"))</f>
        <v>-21.449000000000012</v>
      </c>
      <c r="E19" s="45" cm="1">
        <f t="array" aca="1" ref="E19" ca="1">AVERAGE(IFERROR(IF(OFFSET(bHist!$A$1,_xlfn.XMATCH($B$8,bHist!$B:$B,0)-1,3+$C$2,1,3+$C$3)=0,"-",OFFSET(bHist!$A$1,_xlfn.XMATCH($B$8,bHist!$B:$B,0)-1,3+$C$2,1,3+$C$3))-IF(OFFSET(bHist!$A$1,_xlfn.XMATCH(B19,bHist!$B:$B,0)-1,3+$C$2,1,3+$C$3)=0,"-",OFFSET(bHist!$A$1,_xlfn.XMATCH(B19,bHist!$B:$B,0)-1,3+$C$2,1,3+$C$3)),"-"))</f>
        <v>2.2732857142857079</v>
      </c>
      <c r="F19" s="45" cm="1">
        <f t="array" aca="1" ref="F19" ca="1">MAX(IFERROR(IF(OFFSET(bHist!$A$1,_xlfn.XMATCH($B$8,bHist!$B:$B,0)-1,3+$C$2,1,3+$C$3)=0,"-",OFFSET(bHist!$A$1,_xlfn.XMATCH($B$8,bHist!$B:$B,0)-1,3+$C$2,1,3+$C$3))-IF(OFFSET(bHist!$A$1,_xlfn.XMATCH(B19,bHist!$B:$B,0)-1,3+$C$2,1,3+$C$3)=0,"-",OFFSET(bHist!$A$1,_xlfn.XMATCH(B19,bHist!$B:$B,0)-1,3+$C$2,1,3+$C$3)),"-"))</f>
        <v>30.769999999999982</v>
      </c>
      <c r="G19" s="45" cm="1">
        <f t="array" aca="1" ref="G19" ca="1">_xlfn.STDEV.P(IFERROR(IF(OFFSET(bHist!$A$1,_xlfn.XMATCH($B$8,bHist!$B:$B,0)-1,3+$C$2,1,3+$C$3)=0,"-",OFFSET(bHist!$A$1,_xlfn.XMATCH($B$8,bHist!$B:$B,0)-1,3+$C$2,1,3+$C$3))-IF(OFFSET(bHist!$A$1,_xlfn.XMATCH(B19,bHist!$B:$B,0)-1,3+$C$2,1,3+$C$3)=0,"-",OFFSET(bHist!$A$1,_xlfn.XMATCH(B19,bHist!$B:$B,0)-1,3+$C$2,1,3+$C$3)),"-"))</f>
        <v>18.083595989690973</v>
      </c>
      <c r="H19" s="45" cm="1">
        <f t="array" aca="1" ref="H19" ca="1">INDEX((IFERROR(IF(OFFSET(bHist!$A$1,_xlfn.XMATCH($B$8,bHist!B:B,0)-1,3,1,500)=0,"-",OFFSET(bHist!$A$1,_xlfn.XMATCH($B$8,bHist!B:B,0)-1,3,1,500))-IF(OFFSET(bHist!$A$1,_xlfn.XMATCH(B19,bHist!B:B,0)-1,3,1,500)=0,"-",OFFSET(bHist!$A$1,_xlfn.XMATCH(B19,bHist!B:B,0)-1,3,1,500)),"-")),1)</f>
        <v>24.641999999999996</v>
      </c>
      <c r="I19" s="45">
        <f t="shared" ca="1" si="0"/>
        <v>42.836351300703363</v>
      </c>
      <c r="J19" s="51" cm="1">
        <f t="array" aca="1" ref="J19" ca="1">SLOPE((IFERROR(IF(OFFSET(bHist!$A$1,_xlfn.XMATCH($B$8,bHist!$B:$B,0)-1,3,1,500)=0,"-",OFFSET(bHist!$A$1,_xlfn.XMATCH($B$8,bHist!$B:$B,0)-1,3,1,500))-IF(OFFSET(bHist!$A$1,_xlfn.XMATCH(B19,bHist!$B:$B,0)-1,3,1,500)=0,"-",OFFSET(bHist!$A$1,_xlfn.XMATCH(B19,bHist!$B:$B,0)-1,3,1,500)),"-")),OFFSET(bHist!$A$1,0,3,1,500))</f>
        <v>4.6128349514563096</v>
      </c>
      <c r="K19" s="45" cm="1">
        <f t="array" aca="1" ref="K19" ca="1">INTERCEPT((IFERROR(IF(OFFSET(bHist!$A$1,_xlfn.XMATCH($B$8,bHist!$B:$B,0)-1,3,1,500)=0,"-",OFFSET(bHist!$A$1,_xlfn.XMATCH($B$8,bHist!$B:$B,0)-1,3,1,500))-IF(OFFSET(bHist!$A$1,_xlfn.XMATCH(B19,bHist!$B:$B,0)-1,3,1,500)=0,"-",OFFSET(bHist!$A$1,_xlfn.XMATCH(B19,bHist!$B:$B,0)-1,3,1,500)),"-")),OFFSET(bHist!$A$1,0,3,1,500))</f>
        <v>-203035.61096116499</v>
      </c>
      <c r="L19" s="45" cm="1">
        <f t="array" aca="1" ref="L19" ca="1">STEYX((IFERROR(IF(OFFSET(bHist!$A$1,_xlfn.XMATCH($B$8,bHist!B:B,0)-1,3,1,500)=0,"-",OFFSET(bHist!$A$1,_xlfn.XMATCH($B$8,bHist!B:B,0)-1,3,1,500))-IF(OFFSET(bHist!$A$1,_xlfn.XMATCH(B19,bHist!B:B,0)-1,3,1,500)=0,"-",OFFSET(bHist!$A$1,_xlfn.XMATCH(B19,bHist!B:B,0)-1,3,1,500)),"-")),OFFSET(bHist!$A$1,0,3,1,500))</f>
        <v>14.399571700750297</v>
      </c>
      <c r="M19" s="51" cm="1">
        <f t="array" aca="1" ref="M19" ca="1">CORREL(IF(OFFSET(bHist!$A$1,_xlfn.XMATCH($B$8,bHist!B:B,0)-1,3,1,500)=0,"-",OFFSET(bHist!$A$1,_xlfn.XMATCH($B$8,bHist!B:B,0)-1,3,1,500)),IF(OFFSET(bHist!$A$1,_xlfn.XMATCH(B19,bHist!B:B,0)-1,3,1,500)=0,"-",OFFSET(bHist!$A$1,_xlfn.XMATCH(B19,bHist!B:B,0)-1,3,1,500)))</f>
        <v>0.57413653966616851</v>
      </c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45"/>
    </row>
    <row r="20" spans="2:508" x14ac:dyDescent="0.25">
      <c r="B20" s="43" t="s">
        <v>596</v>
      </c>
      <c r="C20" s="43" t="str">
        <f ca="1">_xlfn.XLOOKUP(B20,bonds[unique lookup],bonds[ID_ISIN])</f>
        <v>US05565QDV77</v>
      </c>
      <c r="D20" s="45" cm="1">
        <f t="array" aca="1" ref="D20" ca="1">MIN(IFERROR(IF(OFFSET(bHist!$A$1,_xlfn.XMATCH($B$8,bHist!$B:$B,0)-1,3+$C$2,1,3+$C$3)=0,"-",OFFSET(bHist!$A$1,_xlfn.XMATCH($B$8,bHist!$B:$B,0)-1,3+$C$2,1,3+$C$3))-IF(OFFSET(bHist!$A$1,_xlfn.XMATCH(B20,bHist!$B:$B,0)-1,3+$C$2,1,3+$C$3)=0,"-",OFFSET(bHist!$A$1,_xlfn.XMATCH(B20,bHist!$B:$B,0)-1,3+$C$2,1,3+$C$3)),"-"))</f>
        <v>-14.675000000000011</v>
      </c>
      <c r="E20" s="45" cm="1">
        <f t="array" aca="1" ref="E20" ca="1">AVERAGE(IFERROR(IF(OFFSET(bHist!$A$1,_xlfn.XMATCH($B$8,bHist!$B:$B,0)-1,3+$C$2,1,3+$C$3)=0,"-",OFFSET(bHist!$A$1,_xlfn.XMATCH($B$8,bHist!$B:$B,0)-1,3+$C$2,1,3+$C$3))-IF(OFFSET(bHist!$A$1,_xlfn.XMATCH(B20,bHist!$B:$B,0)-1,3+$C$2,1,3+$C$3)=0,"-",OFFSET(bHist!$A$1,_xlfn.XMATCH(B20,bHist!$B:$B,0)-1,3+$C$2,1,3+$C$3)),"-"))</f>
        <v>-3.0753750000000011</v>
      </c>
      <c r="F20" s="45" cm="1">
        <f t="array" aca="1" ref="F20" ca="1">MAX(IFERROR(IF(OFFSET(bHist!$A$1,_xlfn.XMATCH($B$8,bHist!$B:$B,0)-1,3+$C$2,1,3+$C$3)=0,"-",OFFSET(bHist!$A$1,_xlfn.XMATCH($B$8,bHist!$B:$B,0)-1,3+$C$2,1,3+$C$3))-IF(OFFSET(bHist!$A$1,_xlfn.XMATCH(B20,bHist!$B:$B,0)-1,3+$C$2,1,3+$C$3)=0,"-",OFFSET(bHist!$A$1,_xlfn.XMATCH(B20,bHist!$B:$B,0)-1,3+$C$2,1,3+$C$3)),"-"))</f>
        <v>5.5439999999999827</v>
      </c>
      <c r="G20" s="45" cm="1">
        <f t="array" aca="1" ref="G20" ca="1">_xlfn.STDEV.P(IFERROR(IF(OFFSET(bHist!$A$1,_xlfn.XMATCH($B$8,bHist!$B:$B,0)-1,3+$C$2,1,3+$C$3)=0,"-",OFFSET(bHist!$A$1,_xlfn.XMATCH($B$8,bHist!$B:$B,0)-1,3+$C$2,1,3+$C$3))-IF(OFFSET(bHist!$A$1,_xlfn.XMATCH(B20,bHist!$B:$B,0)-1,3+$C$2,1,3+$C$3)=0,"-",OFFSET(bHist!$A$1,_xlfn.XMATCH(B20,bHist!$B:$B,0)-1,3+$C$2,1,3+$C$3)),"-"))</f>
        <v>5.5613289090266012</v>
      </c>
      <c r="H20" s="45" cm="1">
        <f t="array" aca="1" ref="H20" ca="1">INDEX((IFERROR(IF(OFFSET(bHist!$A$1,_xlfn.XMATCH($B$8,bHist!B:B,0)-1,3,1,500)=0,"-",OFFSET(bHist!$A$1,_xlfn.XMATCH($B$8,bHist!B:B,0)-1,3,1,500))-IF(OFFSET(bHist!$A$1,_xlfn.XMATCH(B20,bHist!B:B,0)-1,3,1,500)=0,"-",OFFSET(bHist!$A$1,_xlfn.XMATCH(B20,bHist!B:B,0)-1,3,1,500)),"-")),1)</f>
        <v>-6.3559999999999945</v>
      </c>
      <c r="I20" s="45">
        <f t="shared" ca="1" si="0"/>
        <v>-16.225456254018468</v>
      </c>
      <c r="J20" s="51" cm="1">
        <f t="array" aca="1" ref="J20" ca="1">SLOPE((IFERROR(IF(OFFSET(bHist!$A$1,_xlfn.XMATCH($B$8,bHist!$B:$B,0)-1,3,1,500)=0,"-",OFFSET(bHist!$A$1,_xlfn.XMATCH($B$8,bHist!$B:$B,0)-1,3,1,500))-IF(OFFSET(bHist!$A$1,_xlfn.XMATCH(B20,bHist!$B:$B,0)-1,3,1,500)=0,"-",OFFSET(bHist!$A$1,_xlfn.XMATCH(B20,bHist!$B:$B,0)-1,3,1,500)),"-")),OFFSET(bHist!$A$1,0,3,1,500))</f>
        <v>3.405974842767158E-2</v>
      </c>
      <c r="K20" s="45" cm="1">
        <f t="array" aca="1" ref="K20" ca="1">INTERCEPT((IFERROR(IF(OFFSET(bHist!$A$1,_xlfn.XMATCH($B$8,bHist!$B:$B,0)-1,3,1,500)=0,"-",OFFSET(bHist!$A$1,_xlfn.XMATCH($B$8,bHist!$B:$B,0)-1,3,1,500))-IF(OFFSET(bHist!$A$1,_xlfn.XMATCH(B20,bHist!$B:$B,0)-1,3,1,500)=0,"-",OFFSET(bHist!$A$1,_xlfn.XMATCH(B20,bHist!$B:$B,0)-1,3,1,500)),"-")),OFFSET(bHist!$A$1,0,3,1,500))</f>
        <v>-1502.2237169810714</v>
      </c>
      <c r="L20" s="45" cm="1">
        <f t="array" aca="1" ref="L20" ca="1">STEYX((IFERROR(IF(OFFSET(bHist!$A$1,_xlfn.XMATCH($B$8,bHist!B:B,0)-1,3,1,500)=0,"-",OFFSET(bHist!$A$1,_xlfn.XMATCH($B$8,bHist!B:B,0)-1,3,1,500))-IF(OFFSET(bHist!$A$1,_xlfn.XMATCH(B20,bHist!B:B,0)-1,3,1,500)=0,"-",OFFSET(bHist!$A$1,_xlfn.XMATCH(B20,bHist!B:B,0)-1,3,1,500)),"-")),OFFSET(bHist!$A$1,0,3,1,500))</f>
        <v>6.4204725759505044</v>
      </c>
      <c r="M20" s="51" cm="1">
        <f t="array" aca="1" ref="M20" ca="1">CORREL(IF(OFFSET(bHist!$A$1,_xlfn.XMATCH($B$8,bHist!B:B,0)-1,3,1,500)=0,"-",OFFSET(bHist!$A$1,_xlfn.XMATCH($B$8,bHist!B:B,0)-1,3,1,500)),IF(OFFSET(bHist!$A$1,_xlfn.XMATCH(B20,bHist!B:B,0)-1,3,1,500)=0,"-",OFFSET(bHist!$A$1,_xlfn.XMATCH(B20,bHist!B:B,0)-1,3,1,500)))</f>
        <v>0.88558174134056433</v>
      </c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45"/>
    </row>
    <row r="21" spans="2:508" x14ac:dyDescent="0.25">
      <c r="B21" s="43" t="s">
        <v>504</v>
      </c>
      <c r="C21" s="43" t="str">
        <f ca="1">_xlfn.XLOOKUP(B21,bonds[unique lookup],bonds[ID_ISIN])</f>
        <v>XS1195201931</v>
      </c>
      <c r="D21" s="45" cm="1">
        <f t="array" aca="1" ref="D21" ca="1">MIN(IFERROR(IF(OFFSET(bHist!$A$1,_xlfn.XMATCH($B$8,bHist!$B:$B,0)-1,3+$C$2,1,3+$C$3)=0,"-",OFFSET(bHist!$A$1,_xlfn.XMATCH($B$8,bHist!$B:$B,0)-1,3+$C$2,1,3+$C$3))-IF(OFFSET(bHist!$A$1,_xlfn.XMATCH(B21,bHist!$B:$B,0)-1,3+$C$2,1,3+$C$3)=0,"-",OFFSET(bHist!$A$1,_xlfn.XMATCH(B21,bHist!$B:$B,0)-1,3+$C$2,1,3+$C$3)),"-"))</f>
        <v>-16.531400862097712</v>
      </c>
      <c r="E21" s="45" cm="1">
        <f t="array" aca="1" ref="E21" ca="1">AVERAGE(IFERROR(IF(OFFSET(bHist!$A$1,_xlfn.XMATCH($B$8,bHist!$B:$B,0)-1,3+$C$2,1,3+$C$3)=0,"-",OFFSET(bHist!$A$1,_xlfn.XMATCH($B$8,bHist!$B:$B,0)-1,3+$C$2,1,3+$C$3))-IF(OFFSET(bHist!$A$1,_xlfn.XMATCH(B21,bHist!$B:$B,0)-1,3+$C$2,1,3+$C$3)=0,"-",OFFSET(bHist!$A$1,_xlfn.XMATCH(B21,bHist!$B:$B,0)-1,3+$C$2,1,3+$C$3)),"-"))</f>
        <v>176.71121315647258</v>
      </c>
      <c r="F21" s="45" cm="1">
        <f t="array" aca="1" ref="F21" ca="1">MAX(IFERROR(IF(OFFSET(bHist!$A$1,_xlfn.XMATCH($B$8,bHist!$B:$B,0)-1,3+$C$2,1,3+$C$3)=0,"-",OFFSET(bHist!$A$1,_xlfn.XMATCH($B$8,bHist!$B:$B,0)-1,3+$C$2,1,3+$C$3))-IF(OFFSET(bHist!$A$1,_xlfn.XMATCH(B21,bHist!$B:$B,0)-1,3+$C$2,1,3+$C$3)=0,"-",OFFSET(bHist!$A$1,_xlfn.XMATCH(B21,bHist!$B:$B,0)-1,3+$C$2,1,3+$C$3)),"-"))</f>
        <v>355.42450460088253</v>
      </c>
      <c r="G21" s="45" cm="1">
        <f t="array" aca="1" ref="G21" ca="1">_xlfn.STDEV.P(IFERROR(IF(OFFSET(bHist!$A$1,_xlfn.XMATCH($B$8,bHist!$B:$B,0)-1,3+$C$2,1,3+$C$3)=0,"-",OFFSET(bHist!$A$1,_xlfn.XMATCH($B$8,bHist!$B:$B,0)-1,3+$C$2,1,3+$C$3))-IF(OFFSET(bHist!$A$1,_xlfn.XMATCH(B21,bHist!$B:$B,0)-1,3+$C$2,1,3+$C$3)=0,"-",OFFSET(bHist!$A$1,_xlfn.XMATCH(B21,bHist!$B:$B,0)-1,3+$C$2,1,3+$C$3)),"-"))</f>
        <v>40.685308982622921</v>
      </c>
      <c r="H21" s="45" cm="1">
        <f t="array" aca="1" ref="H21" ca="1">INDEX((IFERROR(IF(OFFSET(bHist!$A$1,_xlfn.XMATCH($B$8,bHist!B:B,0)-1,3,1,500)=0,"-",OFFSET(bHist!$A$1,_xlfn.XMATCH($B$8,bHist!B:B,0)-1,3,1,500))-IF(OFFSET(bHist!$A$1,_xlfn.XMATCH(B21,bHist!B:B,0)-1,3,1,500)=0,"-",OFFSET(bHist!$A$1,_xlfn.XMATCH(B21,bHist!B:B,0)-1,3,1,500)),"-")),1)</f>
        <v>189.04611923658851</v>
      </c>
      <c r="I21" s="45">
        <f t="shared" ca="1" si="0"/>
        <v>3.3162280525597372</v>
      </c>
      <c r="J21" s="51" cm="1">
        <f t="array" aca="1" ref="J21" ca="1">SLOPE((IFERROR(IF(OFFSET(bHist!$A$1,_xlfn.XMATCH($B$8,bHist!$B:$B,0)-1,3,1,500)=0,"-",OFFSET(bHist!$A$1,_xlfn.XMATCH($B$8,bHist!$B:$B,0)-1,3,1,500))-IF(OFFSET(bHist!$A$1,_xlfn.XMATCH(B21,bHist!$B:$B,0)-1,3,1,500)=0,"-",OFFSET(bHist!$A$1,_xlfn.XMATCH(B21,bHist!$B:$B,0)-1,3,1,500)),"-")),OFFSET(bHist!$A$1,0,3,1,500))</f>
        <v>3.6606622300708221E-2</v>
      </c>
      <c r="K21" s="45" cm="1">
        <f t="array" aca="1" ref="K21" ca="1">INTERCEPT((IFERROR(IF(OFFSET(bHist!$A$1,_xlfn.XMATCH($B$8,bHist!$B:$B,0)-1,3,1,500)=0,"-",OFFSET(bHist!$A$1,_xlfn.XMATCH($B$8,bHist!$B:$B,0)-1,3,1,500))-IF(OFFSET(bHist!$A$1,_xlfn.XMATCH(B21,bHist!$B:$B,0)-1,3,1,500)=0,"-",OFFSET(bHist!$A$1,_xlfn.XMATCH(B21,bHist!$B:$B,0)-1,3,1,500)),"-")),OFFSET(bHist!$A$1,0,3,1,500))</f>
        <v>-1421.4233746553057</v>
      </c>
      <c r="L21" s="45" cm="1">
        <f t="array" aca="1" ref="L21" ca="1">STEYX((IFERROR(IF(OFFSET(bHist!$A$1,_xlfn.XMATCH($B$8,bHist!B:B,0)-1,3,1,500)=0,"-",OFFSET(bHist!$A$1,_xlfn.XMATCH($B$8,bHist!B:B,0)-1,3,1,500))-IF(OFFSET(bHist!$A$1,_xlfn.XMATCH(B21,bHist!B:B,0)-1,3,1,500)=0,"-",OFFSET(bHist!$A$1,_xlfn.XMATCH(B21,bHist!B:B,0)-1,3,1,500)),"-")),OFFSET(bHist!$A$1,0,3,1,500))</f>
        <v>40.15968609848175</v>
      </c>
      <c r="M21" s="51" cm="1">
        <f t="array" aca="1" ref="M21" ca="1">CORREL(IF(OFFSET(bHist!$A$1,_xlfn.XMATCH($B$8,bHist!B:B,0)-1,3,1,500)=0,"-",OFFSET(bHist!$A$1,_xlfn.XMATCH($B$8,bHist!B:B,0)-1,3,1,500)),IF(OFFSET(bHist!$A$1,_xlfn.XMATCH(B21,bHist!B:B,0)-1,3,1,500)=0,"-",OFFSET(bHist!$A$1,_xlfn.XMATCH(B21,bHist!B:B,0)-1,3,1,500)))</f>
        <v>0.90667415726447043</v>
      </c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45"/>
    </row>
    <row r="22" spans="2:508" x14ac:dyDescent="0.25">
      <c r="B22" s="43" t="s">
        <v>505</v>
      </c>
      <c r="C22" s="43" t="str">
        <f ca="1">_xlfn.XLOOKUP(B22,bonds[unique lookup],bonds[ID_ISIN])</f>
        <v>XS1413581205</v>
      </c>
      <c r="D22" s="45" cm="1">
        <f t="array" aca="1" ref="D22" ca="1">MIN(IFERROR(IF(OFFSET(bHist!$A$1,_xlfn.XMATCH($B$8,bHist!$B:$B,0)-1,3+$C$2,1,3+$C$3)=0,"-",OFFSET(bHist!$A$1,_xlfn.XMATCH($B$8,bHist!$B:$B,0)-1,3+$C$2,1,3+$C$3))-IF(OFFSET(bHist!$A$1,_xlfn.XMATCH(B22,bHist!$B:$B,0)-1,3+$C$2,1,3+$C$3)=0,"-",OFFSET(bHist!$A$1,_xlfn.XMATCH(B22,bHist!$B:$B,0)-1,3+$C$2,1,3+$C$3)),"-"))</f>
        <v>21.359698827266698</v>
      </c>
      <c r="E22" s="45" cm="1">
        <f t="array" aca="1" ref="E22" ca="1">AVERAGE(IFERROR(IF(OFFSET(bHist!$A$1,_xlfn.XMATCH($B$8,bHist!$B:$B,0)-1,3+$C$2,1,3+$C$3)=0,"-",OFFSET(bHist!$A$1,_xlfn.XMATCH($B$8,bHist!$B:$B,0)-1,3+$C$2,1,3+$C$3))-IF(OFFSET(bHist!$A$1,_xlfn.XMATCH(B22,bHist!$B:$B,0)-1,3+$C$2,1,3+$C$3)=0,"-",OFFSET(bHist!$A$1,_xlfn.XMATCH(B22,bHist!$B:$B,0)-1,3+$C$2,1,3+$C$3)),"-"))</f>
        <v>162.48401868378332</v>
      </c>
      <c r="F22" s="45" cm="1">
        <f t="array" aca="1" ref="F22" ca="1">MAX(IFERROR(IF(OFFSET(bHist!$A$1,_xlfn.XMATCH($B$8,bHist!$B:$B,0)-1,3+$C$2,1,3+$C$3)=0,"-",OFFSET(bHist!$A$1,_xlfn.XMATCH($B$8,bHist!$B:$B,0)-1,3+$C$2,1,3+$C$3))-IF(OFFSET(bHist!$A$1,_xlfn.XMATCH(B22,bHist!$B:$B,0)-1,3+$C$2,1,3+$C$3)=0,"-",OFFSET(bHist!$A$1,_xlfn.XMATCH(B22,bHist!$B:$B,0)-1,3+$C$2,1,3+$C$3)),"-"))</f>
        <v>300.34066203927995</v>
      </c>
      <c r="G22" s="45" cm="1">
        <f t="array" aca="1" ref="G22" ca="1">_xlfn.STDEV.P(IFERROR(IF(OFFSET(bHist!$A$1,_xlfn.XMATCH($B$8,bHist!$B:$B,0)-1,3+$C$2,1,3+$C$3)=0,"-",OFFSET(bHist!$A$1,_xlfn.XMATCH($B$8,bHist!$B:$B,0)-1,3+$C$2,1,3+$C$3))-IF(OFFSET(bHist!$A$1,_xlfn.XMATCH(B22,bHist!$B:$B,0)-1,3+$C$2,1,3+$C$3)=0,"-",OFFSET(bHist!$A$1,_xlfn.XMATCH(B22,bHist!$B:$B,0)-1,3+$C$2,1,3+$C$3)),"-"))</f>
        <v>35.105208313082919</v>
      </c>
      <c r="H22" s="45" cm="1">
        <f t="array" aca="1" ref="H22" ca="1">INDEX((IFERROR(IF(OFFSET(bHist!$A$1,_xlfn.XMATCH($B$8,bHist!B:B,0)-1,3,1,500)=0,"-",OFFSET(bHist!$A$1,_xlfn.XMATCH($B$8,bHist!B:B,0)-1,3,1,500))-IF(OFFSET(bHist!$A$1,_xlfn.XMATCH(B22,bHist!B:B,0)-1,3,1,500)=0,"-",OFFSET(bHist!$A$1,_xlfn.XMATCH(B22,bHist!B:B,0)-1,3,1,500)),"-")),1)</f>
        <v>173.30200421142578</v>
      </c>
      <c r="I22" s="45">
        <f t="shared" ca="1" si="0"/>
        <v>3.8776787502239967</v>
      </c>
      <c r="J22" s="51" cm="1">
        <f t="array" aca="1" ref="J22" ca="1">SLOPE((IFERROR(IF(OFFSET(bHist!$A$1,_xlfn.XMATCH($B$8,bHist!$B:$B,0)-1,3,1,500)=0,"-",OFFSET(bHist!$A$1,_xlfn.XMATCH($B$8,bHist!$B:$B,0)-1,3,1,500))-IF(OFFSET(bHist!$A$1,_xlfn.XMATCH(B22,bHist!$B:$B,0)-1,3,1,500)=0,"-",OFFSET(bHist!$A$1,_xlfn.XMATCH(B22,bHist!$B:$B,0)-1,3,1,500)),"-")),OFFSET(bHist!$A$1,0,3,1,500))</f>
        <v>6.2617889686543415E-2</v>
      </c>
      <c r="K22" s="45" cm="1">
        <f t="array" aca="1" ref="K22" ca="1">INTERCEPT((IFERROR(IF(OFFSET(bHist!$A$1,_xlfn.XMATCH($B$8,bHist!$B:$B,0)-1,3,1,500)=0,"-",OFFSET(bHist!$A$1,_xlfn.XMATCH($B$8,bHist!$B:$B,0)-1,3,1,500))-IF(OFFSET(bHist!$A$1,_xlfn.XMATCH(B22,bHist!$B:$B,0)-1,3,1,500)=0,"-",OFFSET(bHist!$A$1,_xlfn.XMATCH(B22,bHist!$B:$B,0)-1,3,1,500)),"-")),OFFSET(bHist!$A$1,0,3,1,500))</f>
        <v>-2571.3150779945959</v>
      </c>
      <c r="L22" s="45" cm="1">
        <f t="array" aca="1" ref="L22" ca="1">STEYX((IFERROR(IF(OFFSET(bHist!$A$1,_xlfn.XMATCH($B$8,bHist!B:B,0)-1,3,1,500)=0,"-",OFFSET(bHist!$A$1,_xlfn.XMATCH($B$8,bHist!B:B,0)-1,3,1,500))-IF(OFFSET(bHist!$A$1,_xlfn.XMATCH(B22,bHist!B:B,0)-1,3,1,500)=0,"-",OFFSET(bHist!$A$1,_xlfn.XMATCH(B22,bHist!B:B,0)-1,3,1,500)),"-")),OFFSET(bHist!$A$1,0,3,1,500))</f>
        <v>32.761219334510322</v>
      </c>
      <c r="M22" s="51" cm="1">
        <f t="array" aca="1" ref="M22" ca="1">CORREL(IF(OFFSET(bHist!$A$1,_xlfn.XMATCH($B$8,bHist!B:B,0)-1,3,1,500)=0,"-",OFFSET(bHist!$A$1,_xlfn.XMATCH($B$8,bHist!B:B,0)-1,3,1,500)),IF(OFFSET(bHist!$A$1,_xlfn.XMATCH(B22,bHist!B:B,0)-1,3,1,500)=0,"-",OFFSET(bHist!$A$1,_xlfn.XMATCH(B22,bHist!B:B,0)-1,3,1,500)))</f>
        <v>0.92625965439558644</v>
      </c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45"/>
    </row>
    <row r="23" spans="2:508" x14ac:dyDescent="0.25">
      <c r="B23" s="43" t="s">
        <v>506</v>
      </c>
      <c r="C23" s="43" t="str">
        <f ca="1">_xlfn.XLOOKUP(B23,bonds[unique lookup],bonds[ID_ISIN])</f>
        <v>XS1501167164</v>
      </c>
      <c r="D23" s="45" cm="1">
        <f t="array" aca="1" ref="D23" ca="1">MIN(IFERROR(IF(OFFSET(bHist!$A$1,_xlfn.XMATCH($B$8,bHist!$B:$B,0)-1,3+$C$2,1,3+$C$3)=0,"-",OFFSET(bHist!$A$1,_xlfn.XMATCH($B$8,bHist!$B:$B,0)-1,3+$C$2,1,3+$C$3))-IF(OFFSET(bHist!$A$1,_xlfn.XMATCH(B23,bHist!$B:$B,0)-1,3+$C$2,1,3+$C$3)=0,"-",OFFSET(bHist!$A$1,_xlfn.XMATCH(B23,bHist!$B:$B,0)-1,3+$C$2,1,3+$C$3)),"-"))</f>
        <v>78.008094965338699</v>
      </c>
      <c r="E23" s="45" cm="1">
        <f t="array" aca="1" ref="E23" ca="1">AVERAGE(IFERROR(IF(OFFSET(bHist!$A$1,_xlfn.XMATCH($B$8,bHist!$B:$B,0)-1,3+$C$2,1,3+$C$3)=0,"-",OFFSET(bHist!$A$1,_xlfn.XMATCH($B$8,bHist!$B:$B,0)-1,3+$C$2,1,3+$C$3))-IF(OFFSET(bHist!$A$1,_xlfn.XMATCH(B23,bHist!$B:$B,0)-1,3+$C$2,1,3+$C$3)=0,"-",OFFSET(bHist!$A$1,_xlfn.XMATCH(B23,bHist!$B:$B,0)-1,3+$C$2,1,3+$C$3)),"-"))</f>
        <v>147.29544891587997</v>
      </c>
      <c r="F23" s="45" cm="1">
        <f t="array" aca="1" ref="F23" ca="1">MAX(IFERROR(IF(OFFSET(bHist!$A$1,_xlfn.XMATCH($B$8,bHist!$B:$B,0)-1,3+$C$2,1,3+$C$3)=0,"-",OFFSET(bHist!$A$1,_xlfn.XMATCH($B$8,bHist!$B:$B,0)-1,3+$C$2,1,3+$C$3))-IF(OFFSET(bHist!$A$1,_xlfn.XMATCH(B23,bHist!$B:$B,0)-1,3+$C$2,1,3+$C$3)=0,"-",OFFSET(bHist!$A$1,_xlfn.XMATCH(B23,bHist!$B:$B,0)-1,3+$C$2,1,3+$C$3)),"-"))</f>
        <v>298.91556979262828</v>
      </c>
      <c r="G23" s="45" cm="1">
        <f t="array" aca="1" ref="G23" ca="1">_xlfn.STDEV.P(IFERROR(IF(OFFSET(bHist!$A$1,_xlfn.XMATCH($B$8,bHist!$B:$B,0)-1,3+$C$2,1,3+$C$3)=0,"-",OFFSET(bHist!$A$1,_xlfn.XMATCH($B$8,bHist!$B:$B,0)-1,3+$C$2,1,3+$C$3))-IF(OFFSET(bHist!$A$1,_xlfn.XMATCH(B23,bHist!$B:$B,0)-1,3+$C$2,1,3+$C$3)=0,"-",OFFSET(bHist!$A$1,_xlfn.XMATCH(B23,bHist!$B:$B,0)-1,3+$C$2,1,3+$C$3)),"-"))</f>
        <v>34.059453185017965</v>
      </c>
      <c r="H23" s="45" cm="1">
        <f t="array" aca="1" ref="H23" ca="1">INDEX((IFERROR(IF(OFFSET(bHist!$A$1,_xlfn.XMATCH($B$8,bHist!B:B,0)-1,3,1,500)=0,"-",OFFSET(bHist!$A$1,_xlfn.XMATCH($B$8,bHist!B:B,0)-1,3,1,500))-IF(OFFSET(bHist!$A$1,_xlfn.XMATCH(B23,bHist!B:B,0)-1,3,1,500)=0,"-",OFFSET(bHist!$A$1,_xlfn.XMATCH(B23,bHist!B:B,0)-1,3,1,500)),"-")),1)</f>
        <v>161.38502797794345</v>
      </c>
      <c r="I23" s="45">
        <f t="shared" ca="1" si="0"/>
        <v>6.378045411581942</v>
      </c>
      <c r="J23" s="51" cm="1">
        <f t="array" aca="1" ref="J23" ca="1">SLOPE((IFERROR(IF(OFFSET(bHist!$A$1,_xlfn.XMATCH($B$8,bHist!$B:$B,0)-1,3,1,500)=0,"-",OFFSET(bHist!$A$1,_xlfn.XMATCH($B$8,bHist!$B:$B,0)-1,3,1,500))-IF(OFFSET(bHist!$A$1,_xlfn.XMATCH(B23,bHist!$B:$B,0)-1,3,1,500)=0,"-",OFFSET(bHist!$A$1,_xlfn.XMATCH(B23,bHist!$B:$B,0)-1,3,1,500)),"-")),OFFSET(bHist!$A$1,0,3,1,500))</f>
        <v>7.8789091378821147E-2</v>
      </c>
      <c r="K23" s="45" cm="1">
        <f t="array" aca="1" ref="K23" ca="1">INTERCEPT((IFERROR(IF(OFFSET(bHist!$A$1,_xlfn.XMATCH($B$8,bHist!$B:$B,0)-1,3,1,500)=0,"-",OFFSET(bHist!$A$1,_xlfn.XMATCH($B$8,bHist!$B:$B,0)-1,3,1,500))-IF(OFFSET(bHist!$A$1,_xlfn.XMATCH(B23,bHist!$B:$B,0)-1,3,1,500)=0,"-",OFFSET(bHist!$A$1,_xlfn.XMATCH(B23,bHist!$B:$B,0)-1,3,1,500)),"-")),OFFSET(bHist!$A$1,0,3,1,500))</f>
        <v>-3292.4687975667498</v>
      </c>
      <c r="L23" s="45" cm="1">
        <f t="array" aca="1" ref="L23" ca="1">STEYX((IFERROR(IF(OFFSET(bHist!$A$1,_xlfn.XMATCH($B$8,bHist!B:B,0)-1,3,1,500)=0,"-",OFFSET(bHist!$A$1,_xlfn.XMATCH($B$8,bHist!B:B,0)-1,3,1,500))-IF(OFFSET(bHist!$A$1,_xlfn.XMATCH(B23,bHist!B:B,0)-1,3,1,500)=0,"-",OFFSET(bHist!$A$1,_xlfn.XMATCH(B23,bHist!B:B,0)-1,3,1,500)),"-")),OFFSET(bHist!$A$1,0,3,1,500))</f>
        <v>29.99793522068607</v>
      </c>
      <c r="M23" s="51" cm="1">
        <f t="array" aca="1" ref="M23" ca="1">CORREL(IF(OFFSET(bHist!$A$1,_xlfn.XMATCH($B$8,bHist!B:B,0)-1,3,1,500)=0,"-",OFFSET(bHist!$A$1,_xlfn.XMATCH($B$8,bHist!B:B,0)-1,3,1,500)),IF(OFFSET(bHist!$A$1,_xlfn.XMATCH(B23,bHist!B:B,0)-1,3,1,500)=0,"-",OFFSET(bHist!$A$1,_xlfn.XMATCH(B23,bHist!B:B,0)-1,3,1,500)))</f>
        <v>0.9484034153782791</v>
      </c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45"/>
    </row>
    <row r="24" spans="2:508" x14ac:dyDescent="0.25">
      <c r="B24" s="43" t="s">
        <v>507</v>
      </c>
      <c r="C24" s="43" t="str">
        <f ca="1">_xlfn.XLOOKUP(B24,bonds[unique lookup],bonds[ID_ISIN])</f>
        <v>XS1974787480</v>
      </c>
      <c r="D24" s="45" cm="1">
        <f t="array" aca="1" ref="D24" ca="1">MIN(IFERROR(IF(OFFSET(bHist!$A$1,_xlfn.XMATCH($B$8,bHist!$B:$B,0)-1,3+$C$2,1,3+$C$3)=0,"-",OFFSET(bHist!$A$1,_xlfn.XMATCH($B$8,bHist!$B:$B,0)-1,3+$C$2,1,3+$C$3))-IF(OFFSET(bHist!$A$1,_xlfn.XMATCH(B24,bHist!$B:$B,0)-1,3+$C$2,1,3+$C$3)=0,"-",OFFSET(bHist!$A$1,_xlfn.XMATCH(B24,bHist!$B:$B,0)-1,3+$C$2,1,3+$C$3)),"-"))</f>
        <v>83.021942897200574</v>
      </c>
      <c r="E24" s="45" cm="1">
        <f t="array" aca="1" ref="E24" ca="1">AVERAGE(IFERROR(IF(OFFSET(bHist!$A$1,_xlfn.XMATCH($B$8,bHist!$B:$B,0)-1,3+$C$2,1,3+$C$3)=0,"-",OFFSET(bHist!$A$1,_xlfn.XMATCH($B$8,bHist!$B:$B,0)-1,3+$C$2,1,3+$C$3))-IF(OFFSET(bHist!$A$1,_xlfn.XMATCH(B24,bHist!$B:$B,0)-1,3+$C$2,1,3+$C$3)=0,"-",OFFSET(bHist!$A$1,_xlfn.XMATCH(B24,bHist!$B:$B,0)-1,3+$C$2,1,3+$C$3)),"-"))</f>
        <v>134.40428413208434</v>
      </c>
      <c r="F24" s="45" cm="1">
        <f t="array" aca="1" ref="F24" ca="1">MAX(IFERROR(IF(OFFSET(bHist!$A$1,_xlfn.XMATCH($B$8,bHist!$B:$B,0)-1,3+$C$2,1,3+$C$3)=0,"-",OFFSET(bHist!$A$1,_xlfn.XMATCH($B$8,bHist!$B:$B,0)-1,3+$C$2,1,3+$C$3))-IF(OFFSET(bHist!$A$1,_xlfn.XMATCH(B24,bHist!$B:$B,0)-1,3+$C$2,1,3+$C$3)=0,"-",OFFSET(bHist!$A$1,_xlfn.XMATCH(B24,bHist!$B:$B,0)-1,3+$C$2,1,3+$C$3)),"-"))</f>
        <v>277.03564949929716</v>
      </c>
      <c r="G24" s="45" cm="1">
        <f t="array" aca="1" ref="G24" ca="1">_xlfn.STDEV.P(IFERROR(IF(OFFSET(bHist!$A$1,_xlfn.XMATCH($B$8,bHist!$B:$B,0)-1,3+$C$2,1,3+$C$3)=0,"-",OFFSET(bHist!$A$1,_xlfn.XMATCH($B$8,bHist!$B:$B,0)-1,3+$C$2,1,3+$C$3))-IF(OFFSET(bHist!$A$1,_xlfn.XMATCH(B24,bHist!$B:$B,0)-1,3+$C$2,1,3+$C$3)=0,"-",OFFSET(bHist!$A$1,_xlfn.XMATCH(B24,bHist!$B:$B,0)-1,3+$C$2,1,3+$C$3)),"-"))</f>
        <v>40.605938283815121</v>
      </c>
      <c r="H24" s="45" cm="1">
        <f t="array" aca="1" ref="H24" ca="1">INDEX((IFERROR(IF(OFFSET(bHist!$A$1,_xlfn.XMATCH($B$8,bHist!B:B,0)-1,3,1,500)=0,"-",OFFSET(bHist!$A$1,_xlfn.XMATCH($B$8,bHist!B:B,0)-1,3,1,500))-IF(OFFSET(bHist!$A$1,_xlfn.XMATCH(B24,bHist!B:B,0)-1,3,1,500)=0,"-",OFFSET(bHist!$A$1,_xlfn.XMATCH(B24,bHist!B:B,0)-1,3,1,500)),"-")),1)</f>
        <v>147.42125085532669</v>
      </c>
      <c r="I24" s="45">
        <f t="shared" ca="1" si="0"/>
        <v>6.7093026318696607</v>
      </c>
      <c r="J24" s="51" cm="1">
        <f t="array" aca="1" ref="J24" ca="1">SLOPE((IFERROR(IF(OFFSET(bHist!$A$1,_xlfn.XMATCH($B$8,bHist!$B:$B,0)-1,3,1,500)=0,"-",OFFSET(bHist!$A$1,_xlfn.XMATCH($B$8,bHist!$B:$B,0)-1,3,1,500))-IF(OFFSET(bHist!$A$1,_xlfn.XMATCH(B24,bHist!$B:$B,0)-1,3,1,500)=0,"-",OFFSET(bHist!$A$1,_xlfn.XMATCH(B24,bHist!$B:$B,0)-1,3,1,500)),"-")),OFFSET(bHist!$A$1,0,3,1,500))</f>
        <v>0.1909022730204033</v>
      </c>
      <c r="K24" s="45" cm="1">
        <f t="array" aca="1" ref="K24" ca="1">INTERCEPT((IFERROR(IF(OFFSET(bHist!$A$1,_xlfn.XMATCH($B$8,bHist!$B:$B,0)-1,3,1,500)=0,"-",OFFSET(bHist!$A$1,_xlfn.XMATCH($B$8,bHist!$B:$B,0)-1,3,1,500))-IF(OFFSET(bHist!$A$1,_xlfn.XMATCH(B24,bHist!$B:$B,0)-1,3,1,500)=0,"-",OFFSET(bHist!$A$1,_xlfn.XMATCH(B24,bHist!$B:$B,0)-1,3,1,500)),"-")),OFFSET(bHist!$A$1,0,3,1,500))</f>
        <v>-8224.3996304074117</v>
      </c>
      <c r="L24" s="45" cm="1">
        <f t="array" aca="1" ref="L24" ca="1">STEYX((IFERROR(IF(OFFSET(bHist!$A$1,_xlfn.XMATCH($B$8,bHist!B:B,0)-1,3,1,500)=0,"-",OFFSET(bHist!$A$1,_xlfn.XMATCH($B$8,bHist!B:B,0)-1,3,1,500))-IF(OFFSET(bHist!$A$1,_xlfn.XMATCH(B24,bHist!B:B,0)-1,3,1,500)=0,"-",OFFSET(bHist!$A$1,_xlfn.XMATCH(B24,bHist!B:B,0)-1,3,1,500)),"-")),OFFSET(bHist!$A$1,0,3,1,500))</f>
        <v>31.45213582607699</v>
      </c>
      <c r="M24" s="51" cm="1">
        <f t="array" aca="1" ref="M24" ca="1">CORREL(IF(OFFSET(bHist!$A$1,_xlfn.XMATCH($B$8,bHist!B:B,0)-1,3,1,500)=0,"-",OFFSET(bHist!$A$1,_xlfn.XMATCH($B$8,bHist!B:B,0)-1,3,1,500)),IF(OFFSET(bHist!$A$1,_xlfn.XMATCH(B24,bHist!B:B,0)-1,3,1,500)=0,"-",OFFSET(bHist!$A$1,_xlfn.XMATCH(B24,bHist!B:B,0)-1,3,1,500)))</f>
        <v>0.96398081047755768</v>
      </c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45"/>
    </row>
    <row r="25" spans="2:508" x14ac:dyDescent="0.25">
      <c r="B25" s="43" t="s">
        <v>508</v>
      </c>
      <c r="C25" s="43" t="str">
        <f ca="1">_xlfn.XLOOKUP(B25,bonds[unique lookup],bonds[ID_ISIN])</f>
        <v>XS1195202822</v>
      </c>
      <c r="D25" s="45" cm="1">
        <f t="array" aca="1" ref="D25" ca="1">MIN(IFERROR(IF(OFFSET(bHist!$A$1,_xlfn.XMATCH($B$8,bHist!$B:$B,0)-1,3+$C$2,1,3+$C$3)=0,"-",OFFSET(bHist!$A$1,_xlfn.XMATCH($B$8,bHist!$B:$B,0)-1,3+$C$2,1,3+$C$3))-IF(OFFSET(bHist!$A$1,_xlfn.XMATCH(B25,bHist!$B:$B,0)-1,3+$C$2,1,3+$C$3)=0,"-",OFFSET(bHist!$A$1,_xlfn.XMATCH(B25,bHist!$B:$B,0)-1,3+$C$2,1,3+$C$3)),"-"))</f>
        <v>56.888410021901109</v>
      </c>
      <c r="E25" s="45" cm="1">
        <f t="array" aca="1" ref="E25" ca="1">AVERAGE(IFERROR(IF(OFFSET(bHist!$A$1,_xlfn.XMATCH($B$8,bHist!$B:$B,0)-1,3+$C$2,1,3+$C$3)=0,"-",OFFSET(bHist!$A$1,_xlfn.XMATCH($B$8,bHist!$B:$B,0)-1,3+$C$2,1,3+$C$3))-IF(OFFSET(bHist!$A$1,_xlfn.XMATCH(B25,bHist!$B:$B,0)-1,3+$C$2,1,3+$C$3)=0,"-",OFFSET(bHist!$A$1,_xlfn.XMATCH(B25,bHist!$B:$B,0)-1,3+$C$2,1,3+$C$3)),"-"))</f>
        <v>118.27185623426629</v>
      </c>
      <c r="F25" s="45" cm="1">
        <f t="array" aca="1" ref="F25" ca="1">MAX(IFERROR(IF(OFFSET(bHist!$A$1,_xlfn.XMATCH($B$8,bHist!$B:$B,0)-1,3+$C$2,1,3+$C$3)=0,"-",OFFSET(bHist!$A$1,_xlfn.XMATCH($B$8,bHist!$B:$B,0)-1,3+$C$2,1,3+$C$3))-IF(OFFSET(bHist!$A$1,_xlfn.XMATCH(B25,bHist!$B:$B,0)-1,3+$C$2,1,3+$C$3)=0,"-",OFFSET(bHist!$A$1,_xlfn.XMATCH(B25,bHist!$B:$B,0)-1,3+$C$2,1,3+$C$3)),"-"))</f>
        <v>271.93573645687104</v>
      </c>
      <c r="G25" s="45" cm="1">
        <f t="array" aca="1" ref="G25" ca="1">_xlfn.STDEV.P(IFERROR(IF(OFFSET(bHist!$A$1,_xlfn.XMATCH($B$8,bHist!$B:$B,0)-1,3+$C$2,1,3+$C$3)=0,"-",OFFSET(bHist!$A$1,_xlfn.XMATCH($B$8,bHist!$B:$B,0)-1,3+$C$2,1,3+$C$3))-IF(OFFSET(bHist!$A$1,_xlfn.XMATCH(B25,bHist!$B:$B,0)-1,3+$C$2,1,3+$C$3)=0,"-",OFFSET(bHist!$A$1,_xlfn.XMATCH(B25,bHist!$B:$B,0)-1,3+$C$2,1,3+$C$3)),"-"))</f>
        <v>35.191385545322653</v>
      </c>
      <c r="H25" s="45" cm="1">
        <f t="array" aca="1" ref="H25" ca="1">INDEX((IFERROR(IF(OFFSET(bHist!$A$1,_xlfn.XMATCH($B$8,bHist!B:B,0)-1,3,1,500)=0,"-",OFFSET(bHist!$A$1,_xlfn.XMATCH($B$8,bHist!B:B,0)-1,3,1,500))-IF(OFFSET(bHist!$A$1,_xlfn.XMATCH(B25,bHist!B:B,0)-1,3,1,500)=0,"-",OFFSET(bHist!$A$1,_xlfn.XMATCH(B25,bHist!B:B,0)-1,3,1,500)),"-")),1)</f>
        <v>140.56527698636054</v>
      </c>
      <c r="I25" s="45">
        <f t="shared" ca="1" si="0"/>
        <v>10.366750948115486</v>
      </c>
      <c r="J25" s="51" cm="1">
        <f t="array" aca="1" ref="J25" ca="1">SLOPE((IFERROR(IF(OFFSET(bHist!$A$1,_xlfn.XMATCH($B$8,bHist!$B:$B,0)-1,3,1,500)=0,"-",OFFSET(bHist!$A$1,_xlfn.XMATCH($B$8,bHist!$B:$B,0)-1,3,1,500))-IF(OFFSET(bHist!$A$1,_xlfn.XMATCH(B25,bHist!$B:$B,0)-1,3,1,500)=0,"-",OFFSET(bHist!$A$1,_xlfn.XMATCH(B25,bHist!$B:$B,0)-1,3,1,500)),"-")),OFFSET(bHist!$A$1,0,3,1,500))</f>
        <v>8.5838166934133917E-2</v>
      </c>
      <c r="K25" s="45" cm="1">
        <f t="array" aca="1" ref="K25" ca="1">INTERCEPT((IFERROR(IF(OFFSET(bHist!$A$1,_xlfn.XMATCH($B$8,bHist!$B:$B,0)-1,3,1,500)=0,"-",OFFSET(bHist!$A$1,_xlfn.XMATCH($B$8,bHist!$B:$B,0)-1,3,1,500))-IF(OFFSET(bHist!$A$1,_xlfn.XMATCH(B25,bHist!$B:$B,0)-1,3,1,500)=0,"-",OFFSET(bHist!$A$1,_xlfn.XMATCH(B25,bHist!$B:$B,0)-1,3,1,500)),"-")),OFFSET(bHist!$A$1,0,3,1,500))</f>
        <v>-3629.2367998225563</v>
      </c>
      <c r="L25" s="45" cm="1">
        <f t="array" aca="1" ref="L25" ca="1">STEYX((IFERROR(IF(OFFSET(bHist!$A$1,_xlfn.XMATCH($B$8,bHist!B:B,0)-1,3,1,500)=0,"-",OFFSET(bHist!$A$1,_xlfn.XMATCH($B$8,bHist!B:B,0)-1,3,1,500))-IF(OFFSET(bHist!$A$1,_xlfn.XMATCH(B25,bHist!B:B,0)-1,3,1,500)=0,"-",OFFSET(bHist!$A$1,_xlfn.XMATCH(B25,bHist!B:B,0)-1,3,1,500)),"-")),OFFSET(bHist!$A$1,0,3,1,500))</f>
        <v>30.466054045054342</v>
      </c>
      <c r="M25" s="51" cm="1">
        <f t="array" aca="1" ref="M25" ca="1">CORREL(IF(OFFSET(bHist!$A$1,_xlfn.XMATCH($B$8,bHist!B:B,0)-1,3,1,500)=0,"-",OFFSET(bHist!$A$1,_xlfn.XMATCH($B$8,bHist!B:B,0)-1,3,1,500)),IF(OFFSET(bHist!$A$1,_xlfn.XMATCH(B25,bHist!B:B,0)-1,3,1,500)=0,"-",OFFSET(bHist!$A$1,_xlfn.XMATCH(B25,bHist!B:B,0)-1,3,1,500)))</f>
        <v>0.94839202126892697</v>
      </c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  <c r="KA25" s="50"/>
      <c r="KB25" s="50"/>
      <c r="KC25" s="50"/>
      <c r="KD25" s="50"/>
      <c r="KE25" s="50"/>
      <c r="KF25" s="50"/>
      <c r="KG25" s="50"/>
      <c r="KH25" s="50"/>
      <c r="KI25" s="50"/>
      <c r="KJ25" s="50"/>
      <c r="KK25" s="50"/>
      <c r="KL25" s="50"/>
      <c r="KM25" s="50"/>
      <c r="KN25" s="50"/>
      <c r="KO25" s="50"/>
      <c r="KP25" s="50"/>
      <c r="KQ25" s="50"/>
      <c r="KR25" s="50"/>
      <c r="KS25" s="50"/>
      <c r="KT25" s="50"/>
      <c r="KU25" s="50"/>
      <c r="KV25" s="50"/>
      <c r="KW25" s="50"/>
      <c r="KX25" s="50"/>
      <c r="KY25" s="50"/>
      <c r="KZ25" s="50"/>
      <c r="LA25" s="50"/>
      <c r="LB25" s="50"/>
      <c r="LC25" s="50"/>
      <c r="LD25" s="50"/>
      <c r="LE25" s="50"/>
      <c r="LF25" s="50"/>
      <c r="LG25" s="50"/>
      <c r="LH25" s="50"/>
      <c r="LI25" s="50"/>
      <c r="LJ25" s="50"/>
      <c r="LK25" s="50"/>
      <c r="LL25" s="50"/>
      <c r="LM25" s="50"/>
      <c r="LN25" s="50"/>
      <c r="LO25" s="50"/>
      <c r="LP25" s="50"/>
      <c r="LQ25" s="50"/>
      <c r="LR25" s="50"/>
      <c r="LS25" s="50"/>
      <c r="LT25" s="50"/>
      <c r="LU25" s="50"/>
      <c r="LV25" s="50"/>
      <c r="LW25" s="50"/>
      <c r="LX25" s="50"/>
      <c r="LY25" s="50"/>
      <c r="LZ25" s="50"/>
      <c r="MA25" s="50"/>
      <c r="MB25" s="50"/>
      <c r="MC25" s="50"/>
      <c r="MD25" s="50"/>
      <c r="ME25" s="50"/>
      <c r="MF25" s="50"/>
      <c r="MG25" s="50"/>
      <c r="MH25" s="50"/>
      <c r="MI25" s="50"/>
      <c r="MJ25" s="50"/>
      <c r="MK25" s="50"/>
      <c r="ML25" s="50"/>
      <c r="MM25" s="50"/>
      <c r="MN25" s="50"/>
      <c r="MO25" s="50"/>
      <c r="MP25" s="50"/>
      <c r="MQ25" s="50"/>
      <c r="MR25" s="50"/>
      <c r="MS25" s="50"/>
      <c r="MT25" s="50"/>
      <c r="MU25" s="50"/>
      <c r="MV25" s="50"/>
      <c r="MW25" s="50"/>
      <c r="MX25" s="50"/>
      <c r="MY25" s="50"/>
      <c r="MZ25" s="50"/>
      <c r="NA25" s="50"/>
      <c r="NB25" s="50"/>
      <c r="NC25" s="50"/>
      <c r="ND25" s="50"/>
      <c r="NE25" s="50"/>
      <c r="NF25" s="50"/>
      <c r="NG25" s="50"/>
      <c r="NH25" s="50"/>
      <c r="NI25" s="50"/>
      <c r="NJ25" s="50"/>
      <c r="NK25" s="50"/>
      <c r="NL25" s="50"/>
      <c r="NM25" s="50"/>
      <c r="NN25" s="50"/>
      <c r="NO25" s="50"/>
      <c r="NP25" s="50"/>
      <c r="NQ25" s="50"/>
      <c r="NR25" s="50"/>
      <c r="NS25" s="50"/>
      <c r="NT25" s="50"/>
      <c r="NU25" s="50"/>
      <c r="NV25" s="50"/>
      <c r="NW25" s="50"/>
      <c r="NX25" s="50"/>
      <c r="NY25" s="50"/>
      <c r="NZ25" s="50"/>
      <c r="OA25" s="50"/>
      <c r="OB25" s="50"/>
      <c r="OC25" s="50"/>
      <c r="OD25" s="50"/>
      <c r="OE25" s="50"/>
      <c r="OF25" s="50"/>
      <c r="OG25" s="50"/>
      <c r="OH25" s="50"/>
      <c r="OI25" s="50"/>
      <c r="OJ25" s="50"/>
      <c r="OK25" s="50"/>
      <c r="OL25" s="50"/>
      <c r="OM25" s="50"/>
      <c r="ON25" s="50"/>
      <c r="OO25" s="50"/>
      <c r="OP25" s="50"/>
      <c r="OQ25" s="50"/>
      <c r="OR25" s="50"/>
      <c r="OS25" s="50"/>
      <c r="OT25" s="50"/>
      <c r="OU25" s="50"/>
      <c r="OV25" s="50"/>
      <c r="OW25" s="50"/>
      <c r="OX25" s="50"/>
      <c r="OY25" s="50"/>
      <c r="OZ25" s="50"/>
      <c r="PA25" s="50"/>
      <c r="PB25" s="50"/>
      <c r="PC25" s="50"/>
      <c r="PD25" s="50"/>
      <c r="PE25" s="50"/>
      <c r="PF25" s="50"/>
      <c r="PG25" s="50"/>
      <c r="PH25" s="50"/>
      <c r="PI25" s="50"/>
      <c r="PJ25" s="50"/>
      <c r="PK25" s="50"/>
      <c r="PL25" s="50"/>
      <c r="PM25" s="50"/>
      <c r="PN25" s="50"/>
      <c r="PO25" s="50"/>
      <c r="PP25" s="50"/>
      <c r="PQ25" s="50"/>
      <c r="PR25" s="50"/>
      <c r="PS25" s="50"/>
      <c r="PT25" s="50"/>
      <c r="PU25" s="50"/>
      <c r="PV25" s="50"/>
      <c r="PW25" s="50"/>
      <c r="PX25" s="50"/>
      <c r="PY25" s="50"/>
      <c r="PZ25" s="50"/>
      <c r="QA25" s="50"/>
      <c r="QB25" s="50"/>
      <c r="QC25" s="50"/>
      <c r="QD25" s="50"/>
      <c r="QE25" s="50"/>
      <c r="QF25" s="50"/>
      <c r="QG25" s="50"/>
      <c r="QH25" s="50"/>
      <c r="QI25" s="50"/>
      <c r="QJ25" s="50"/>
      <c r="QK25" s="50"/>
      <c r="QL25" s="50"/>
      <c r="QM25" s="50"/>
      <c r="QN25" s="50"/>
      <c r="QO25" s="50"/>
      <c r="QP25" s="50"/>
      <c r="QQ25" s="50"/>
      <c r="QR25" s="50"/>
      <c r="QS25" s="50"/>
      <c r="QT25" s="50"/>
      <c r="QU25" s="50"/>
      <c r="QV25" s="50"/>
      <c r="QW25" s="50"/>
      <c r="QX25" s="50"/>
      <c r="QY25" s="50"/>
      <c r="QZ25" s="50"/>
      <c r="RA25" s="50"/>
      <c r="RB25" s="50"/>
      <c r="RC25" s="50"/>
      <c r="RD25" s="50"/>
      <c r="RE25" s="50"/>
      <c r="RF25" s="50"/>
      <c r="RG25" s="50"/>
      <c r="RH25" s="50"/>
      <c r="RI25" s="50"/>
      <c r="RJ25" s="50"/>
      <c r="RK25" s="50"/>
      <c r="RL25" s="50"/>
      <c r="RM25" s="50"/>
      <c r="RN25" s="50"/>
      <c r="RO25" s="50"/>
      <c r="RP25" s="50"/>
      <c r="RQ25" s="50"/>
      <c r="RR25" s="50"/>
      <c r="RS25" s="50"/>
      <c r="RT25" s="50"/>
      <c r="RU25" s="50"/>
      <c r="RV25" s="50"/>
      <c r="RW25" s="50"/>
      <c r="RX25" s="50"/>
      <c r="RY25" s="50"/>
      <c r="RZ25" s="50"/>
      <c r="SA25" s="50"/>
      <c r="SB25" s="50"/>
      <c r="SC25" s="50"/>
      <c r="SD25" s="50"/>
      <c r="SE25" s="50"/>
      <c r="SF25" s="50"/>
      <c r="SG25" s="50"/>
      <c r="SH25" s="50"/>
      <c r="SI25" s="50"/>
      <c r="SJ25" s="50"/>
      <c r="SK25" s="50"/>
      <c r="SL25" s="50"/>
      <c r="SM25" s="50"/>
      <c r="SN25" s="45"/>
    </row>
    <row r="26" spans="2:508" x14ac:dyDescent="0.25">
      <c r="B26" s="43" t="s">
        <v>509</v>
      </c>
      <c r="C26" s="43" t="str">
        <f ca="1">_xlfn.XLOOKUP(B26,bonds[unique lookup],bonds[ID_ISIN])</f>
        <v>XS1501166869</v>
      </c>
      <c r="D26" s="45" cm="1">
        <f t="array" aca="1" ref="D26" ca="1">MIN(IFERROR(IF(OFFSET(bHist!$A$1,_xlfn.XMATCH($B$8,bHist!$B:$B,0)-1,3+$C$2,1,3+$C$3)=0,"-",OFFSET(bHist!$A$1,_xlfn.XMATCH($B$8,bHist!$B:$B,0)-1,3+$C$2,1,3+$C$3))-IF(OFFSET(bHist!$A$1,_xlfn.XMATCH(B26,bHist!$B:$B,0)-1,3+$C$2,1,3+$C$3)=0,"-",OFFSET(bHist!$A$1,_xlfn.XMATCH(B26,bHist!$B:$B,0)-1,3+$C$2,1,3+$C$3)),"-"))</f>
        <v>55.098324385166165</v>
      </c>
      <c r="E26" s="45" cm="1">
        <f t="array" aca="1" ref="E26" ca="1">AVERAGE(IFERROR(IF(OFFSET(bHist!$A$1,_xlfn.XMATCH($B$8,bHist!$B:$B,0)-1,3+$C$2,1,3+$C$3)=0,"-",OFFSET(bHist!$A$1,_xlfn.XMATCH($B$8,bHist!$B:$B,0)-1,3+$C$2,1,3+$C$3))-IF(OFFSET(bHist!$A$1,_xlfn.XMATCH(B26,bHist!$B:$B,0)-1,3+$C$2,1,3+$C$3)=0,"-",OFFSET(bHist!$A$1,_xlfn.XMATCH(B26,bHist!$B:$B,0)-1,3+$C$2,1,3+$C$3)),"-"))</f>
        <v>111.43310158918111</v>
      </c>
      <c r="F26" s="45" cm="1">
        <f t="array" aca="1" ref="F26" ca="1">MAX(IFERROR(IF(OFFSET(bHist!$A$1,_xlfn.XMATCH($B$8,bHist!$B:$B,0)-1,3+$C$2,1,3+$C$3)=0,"-",OFFSET(bHist!$A$1,_xlfn.XMATCH($B$8,bHist!$B:$B,0)-1,3+$C$2,1,3+$C$3))-IF(OFFSET(bHist!$A$1,_xlfn.XMATCH(B26,bHist!$B:$B,0)-1,3+$C$2,1,3+$C$3)=0,"-",OFFSET(bHist!$A$1,_xlfn.XMATCH(B26,bHist!$B:$B,0)-1,3+$C$2,1,3+$C$3)),"-"))</f>
        <v>311.05141192913055</v>
      </c>
      <c r="G26" s="45" cm="1">
        <f t="array" aca="1" ref="G26" ca="1">_xlfn.STDEV.P(IFERROR(IF(OFFSET(bHist!$A$1,_xlfn.XMATCH($B$8,bHist!$B:$B,0)-1,3+$C$2,1,3+$C$3)=0,"-",OFFSET(bHist!$A$1,_xlfn.XMATCH($B$8,bHist!$B:$B,0)-1,3+$C$2,1,3+$C$3))-IF(OFFSET(bHist!$A$1,_xlfn.XMATCH(B26,bHist!$B:$B,0)-1,3+$C$2,1,3+$C$3)=0,"-",OFFSET(bHist!$A$1,_xlfn.XMATCH(B26,bHist!$B:$B,0)-1,3+$C$2,1,3+$C$3)),"-"))</f>
        <v>47.509715834666643</v>
      </c>
      <c r="H26" s="45" cm="1">
        <f t="array" aca="1" ref="H26" ca="1">INDEX((IFERROR(IF(OFFSET(bHist!$A$1,_xlfn.XMATCH($B$8,bHist!B:B,0)-1,3,1,500)=0,"-",OFFSET(bHist!$A$1,_xlfn.XMATCH($B$8,bHist!B:B,0)-1,3,1,500))-IF(OFFSET(bHist!$A$1,_xlfn.XMATCH(B26,bHist!B:B,0)-1,3,1,500)=0,"-",OFFSET(bHist!$A$1,_xlfn.XMATCH(B26,bHist!B:B,0)-1,3,1,500)),"-")),1)</f>
        <v>137.68084101152422</v>
      </c>
      <c r="I26" s="45">
        <f t="shared" ca="1" si="0"/>
        <v>10.254902440993064</v>
      </c>
      <c r="J26" s="51" cm="1">
        <f t="array" aca="1" ref="J26" ca="1">SLOPE((IFERROR(IF(OFFSET(bHist!$A$1,_xlfn.XMATCH($B$8,bHist!$B:$B,0)-1,3,1,500)=0,"-",OFFSET(bHist!$A$1,_xlfn.XMATCH($B$8,bHist!$B:$B,0)-1,3,1,500))-IF(OFFSET(bHist!$A$1,_xlfn.XMATCH(B26,bHist!$B:$B,0)-1,3,1,500)=0,"-",OFFSET(bHist!$A$1,_xlfn.XMATCH(B26,bHist!$B:$B,0)-1,3,1,500)),"-")),OFFSET(bHist!$A$1,0,3,1,500))</f>
        <v>0.13128636153672318</v>
      </c>
      <c r="K26" s="45" cm="1">
        <f t="array" aca="1" ref="K26" ca="1">INTERCEPT((IFERROR(IF(OFFSET(bHist!$A$1,_xlfn.XMATCH($B$8,bHist!$B:$B,0)-1,3,1,500)=0,"-",OFFSET(bHist!$A$1,_xlfn.XMATCH($B$8,bHist!$B:$B,0)-1,3,1,500))-IF(OFFSET(bHist!$A$1,_xlfn.XMATCH(B26,bHist!$B:$B,0)-1,3,1,500)=0,"-",OFFSET(bHist!$A$1,_xlfn.XMATCH(B26,bHist!$B:$B,0)-1,3,1,500)),"-")),OFFSET(bHist!$A$1,0,3,1,500))</f>
        <v>-5620.2082226586508</v>
      </c>
      <c r="L26" s="45" cm="1">
        <f t="array" aca="1" ref="L26" ca="1">STEYX((IFERROR(IF(OFFSET(bHist!$A$1,_xlfn.XMATCH($B$8,bHist!B:B,0)-1,3,1,500)=0,"-",OFFSET(bHist!$A$1,_xlfn.XMATCH($B$8,bHist!B:B,0)-1,3,1,500))-IF(OFFSET(bHist!$A$1,_xlfn.XMATCH(B26,bHist!B:B,0)-1,3,1,500)=0,"-",OFFSET(bHist!$A$1,_xlfn.XMATCH(B26,bHist!B:B,0)-1,3,1,500)),"-")),OFFSET(bHist!$A$1,0,3,1,500))</f>
        <v>39.034599622938238</v>
      </c>
      <c r="M26" s="51" cm="1">
        <f t="array" aca="1" ref="M26" ca="1">CORREL(IF(OFFSET(bHist!$A$1,_xlfn.XMATCH($B$8,bHist!B:B,0)-1,3,1,500)=0,"-",OFFSET(bHist!$A$1,_xlfn.XMATCH($B$8,bHist!B:B,0)-1,3,1,500)),IF(OFFSET(bHist!$A$1,_xlfn.XMATCH(B26,bHist!B:B,0)-1,3,1,500)=0,"-",OFFSET(bHist!$A$1,_xlfn.XMATCH(B26,bHist!B:B,0)-1,3,1,500)))</f>
        <v>0.91938192926921669</v>
      </c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  <c r="AB26" s="50"/>
      <c r="AC26" s="50"/>
      <c r="AD26" s="50"/>
      <c r="AE26" s="50"/>
      <c r="AF26" s="50"/>
      <c r="AG26" s="50"/>
      <c r="AH26" s="50"/>
      <c r="AI26" s="50"/>
      <c r="AJ26" s="50"/>
      <c r="AK26" s="50"/>
      <c r="AL26" s="50"/>
      <c r="AM26" s="50"/>
      <c r="AN26" s="50"/>
      <c r="AO26" s="50"/>
      <c r="AP26" s="50"/>
      <c r="AQ26" s="50"/>
      <c r="AR26" s="50"/>
      <c r="AS26" s="50"/>
      <c r="AT26" s="50"/>
      <c r="AU26" s="50"/>
      <c r="AV26" s="50"/>
      <c r="AW26" s="50"/>
      <c r="AX26" s="50"/>
      <c r="AY26" s="50"/>
      <c r="AZ26" s="50"/>
      <c r="BA26" s="50"/>
      <c r="BB26" s="50"/>
      <c r="BC26" s="50"/>
      <c r="BD26" s="50"/>
      <c r="BE26" s="50"/>
      <c r="BF26" s="50"/>
      <c r="BG26" s="50"/>
      <c r="BH26" s="50"/>
      <c r="BI26" s="50"/>
      <c r="BJ26" s="50"/>
      <c r="BK26" s="50"/>
      <c r="BL26" s="50"/>
      <c r="BM26" s="50"/>
      <c r="BN26" s="50"/>
      <c r="BO26" s="50"/>
      <c r="BP26" s="50"/>
      <c r="BQ26" s="50"/>
      <c r="BR26" s="50"/>
      <c r="BS26" s="50"/>
      <c r="BT26" s="50"/>
      <c r="BU26" s="50"/>
      <c r="BV26" s="50"/>
      <c r="BW26" s="50"/>
      <c r="BX26" s="50"/>
      <c r="BY26" s="50"/>
      <c r="BZ26" s="50"/>
      <c r="CA26" s="50"/>
      <c r="CB26" s="50"/>
      <c r="CC26" s="50"/>
      <c r="CD26" s="50"/>
      <c r="CE26" s="50"/>
      <c r="CF26" s="50"/>
      <c r="CG26" s="50"/>
      <c r="CH26" s="50"/>
      <c r="CI26" s="50"/>
      <c r="CJ26" s="50"/>
      <c r="CK26" s="50"/>
      <c r="CL26" s="50"/>
      <c r="CM26" s="50"/>
      <c r="CN26" s="50"/>
      <c r="CO26" s="50"/>
      <c r="CP26" s="50"/>
      <c r="CQ26" s="50"/>
      <c r="CR26" s="50"/>
      <c r="CS26" s="50"/>
      <c r="CT26" s="50"/>
      <c r="CU26" s="50"/>
      <c r="CV26" s="50"/>
      <c r="CW26" s="50"/>
      <c r="CX26" s="50"/>
      <c r="CY26" s="50"/>
      <c r="CZ26" s="50"/>
      <c r="DA26" s="50"/>
      <c r="DB26" s="50"/>
      <c r="DC26" s="50"/>
      <c r="DD26" s="50"/>
      <c r="DE26" s="50"/>
      <c r="DF26" s="50"/>
      <c r="DG26" s="50"/>
      <c r="DH26" s="50"/>
      <c r="DI26" s="50"/>
      <c r="DJ26" s="50"/>
      <c r="DK26" s="50"/>
      <c r="DL26" s="50"/>
      <c r="DM26" s="50"/>
      <c r="DN26" s="50"/>
      <c r="DO26" s="50"/>
      <c r="DP26" s="50"/>
      <c r="DQ26" s="50"/>
      <c r="DR26" s="50"/>
      <c r="DS26" s="50"/>
      <c r="DT26" s="50"/>
      <c r="DU26" s="50"/>
      <c r="DV26" s="50"/>
      <c r="DW26" s="50"/>
      <c r="DX26" s="50"/>
      <c r="DY26" s="50"/>
      <c r="DZ26" s="50"/>
      <c r="EA26" s="50"/>
      <c r="EB26" s="50"/>
      <c r="EC26" s="50"/>
      <c r="ED26" s="50"/>
      <c r="EE26" s="50"/>
      <c r="EF26" s="50"/>
      <c r="EG26" s="50"/>
      <c r="EH26" s="50"/>
      <c r="EI26" s="50"/>
      <c r="EJ26" s="50"/>
      <c r="EK26" s="50"/>
      <c r="EL26" s="50"/>
      <c r="EM26" s="50"/>
      <c r="EN26" s="50"/>
      <c r="EO26" s="50"/>
      <c r="EP26" s="50"/>
      <c r="EQ26" s="50"/>
      <c r="ER26" s="50"/>
      <c r="ES26" s="50"/>
      <c r="ET26" s="50"/>
      <c r="EU26" s="50"/>
      <c r="EV26" s="50"/>
      <c r="EW26" s="50"/>
      <c r="EX26" s="50"/>
      <c r="EY26" s="50"/>
      <c r="EZ26" s="50"/>
      <c r="FA26" s="50"/>
      <c r="FB26" s="50"/>
      <c r="FC26" s="50"/>
      <c r="FD26" s="50"/>
      <c r="FE26" s="50"/>
      <c r="FF26" s="50"/>
      <c r="FG26" s="50"/>
      <c r="FH26" s="50"/>
      <c r="FI26" s="50"/>
      <c r="FJ26" s="50"/>
      <c r="FK26" s="50"/>
      <c r="FL26" s="50"/>
      <c r="FM26" s="50"/>
      <c r="FN26" s="50"/>
      <c r="FO26" s="50"/>
      <c r="FP26" s="50"/>
      <c r="FQ26" s="50"/>
      <c r="FR26" s="50"/>
      <c r="FS26" s="50"/>
      <c r="FT26" s="50"/>
      <c r="FU26" s="50"/>
      <c r="FV26" s="50"/>
      <c r="FW26" s="50"/>
      <c r="FX26" s="50"/>
      <c r="FY26" s="50"/>
      <c r="FZ26" s="50"/>
      <c r="GA26" s="50"/>
      <c r="GB26" s="50"/>
      <c r="GC26" s="50"/>
      <c r="GD26" s="50"/>
      <c r="GE26" s="50"/>
      <c r="GF26" s="50"/>
      <c r="GG26" s="50"/>
      <c r="GH26" s="50"/>
      <c r="GI26" s="50"/>
      <c r="GJ26" s="50"/>
      <c r="GK26" s="50"/>
      <c r="GL26" s="50"/>
      <c r="GM26" s="50"/>
      <c r="GN26" s="50"/>
      <c r="GO26" s="50"/>
      <c r="GP26" s="50"/>
      <c r="GQ26" s="50"/>
      <c r="GR26" s="50"/>
      <c r="GS26" s="50"/>
      <c r="GT26" s="50"/>
      <c r="GU26" s="50"/>
      <c r="GV26" s="50"/>
      <c r="GW26" s="50"/>
      <c r="GX26" s="50"/>
      <c r="GY26" s="50"/>
      <c r="GZ26" s="50"/>
      <c r="HA26" s="50"/>
      <c r="HB26" s="50"/>
      <c r="HC26" s="50"/>
      <c r="HD26" s="50"/>
      <c r="HE26" s="50"/>
      <c r="HF26" s="50"/>
      <c r="HG26" s="50"/>
      <c r="HH26" s="50"/>
      <c r="HI26" s="50"/>
      <c r="HJ26" s="50"/>
      <c r="HK26" s="50"/>
      <c r="HL26" s="50"/>
      <c r="HM26" s="50"/>
      <c r="HN26" s="50"/>
      <c r="HO26" s="50"/>
      <c r="HP26" s="50"/>
      <c r="HQ26" s="50"/>
      <c r="HR26" s="50"/>
      <c r="HS26" s="50"/>
      <c r="HT26" s="50"/>
      <c r="HU26" s="50"/>
      <c r="HV26" s="50"/>
      <c r="HW26" s="50"/>
      <c r="HX26" s="50"/>
      <c r="HY26" s="50"/>
      <c r="HZ26" s="50"/>
      <c r="IA26" s="50"/>
      <c r="IB26" s="50"/>
      <c r="IC26" s="50"/>
      <c r="ID26" s="50"/>
      <c r="IE26" s="50"/>
      <c r="IF26" s="50"/>
      <c r="IG26" s="50"/>
      <c r="IH26" s="50"/>
      <c r="II26" s="50"/>
      <c r="IJ26" s="50"/>
      <c r="IK26" s="50"/>
      <c r="IL26" s="50"/>
      <c r="IM26" s="50"/>
      <c r="IN26" s="50"/>
      <c r="IO26" s="50"/>
      <c r="IP26" s="50"/>
      <c r="IQ26" s="50"/>
      <c r="IR26" s="50"/>
      <c r="IS26" s="50"/>
      <c r="IT26" s="50"/>
      <c r="IU26" s="50"/>
      <c r="IV26" s="50"/>
      <c r="IW26" s="50"/>
      <c r="IX26" s="50"/>
      <c r="IY26" s="50"/>
      <c r="IZ26" s="50"/>
      <c r="JA26" s="50"/>
      <c r="JB26" s="50"/>
      <c r="JC26" s="50"/>
      <c r="JD26" s="50"/>
      <c r="JE26" s="50"/>
      <c r="JF26" s="50"/>
      <c r="JG26" s="50"/>
      <c r="JH26" s="50"/>
      <c r="JI26" s="50"/>
      <c r="JJ26" s="50"/>
      <c r="JK26" s="50"/>
      <c r="JL26" s="50"/>
      <c r="JM26" s="50"/>
      <c r="JN26" s="50"/>
      <c r="JO26" s="50"/>
      <c r="JP26" s="50"/>
      <c r="JQ26" s="50"/>
      <c r="JR26" s="50"/>
      <c r="JS26" s="50"/>
      <c r="JT26" s="50"/>
      <c r="JU26" s="50"/>
      <c r="JV26" s="50"/>
      <c r="JW26" s="50"/>
      <c r="JX26" s="50"/>
      <c r="JY26" s="50"/>
      <c r="JZ26" s="50"/>
      <c r="KA26" s="50"/>
      <c r="KB26" s="50"/>
      <c r="KC26" s="50"/>
      <c r="KD26" s="50"/>
      <c r="KE26" s="50"/>
      <c r="KF26" s="50"/>
      <c r="KG26" s="50"/>
      <c r="KH26" s="50"/>
      <c r="KI26" s="50"/>
      <c r="KJ26" s="50"/>
      <c r="KK26" s="50"/>
      <c r="KL26" s="50"/>
      <c r="KM26" s="50"/>
      <c r="KN26" s="50"/>
      <c r="KO26" s="50"/>
      <c r="KP26" s="50"/>
      <c r="KQ26" s="50"/>
      <c r="KR26" s="50"/>
      <c r="KS26" s="50"/>
      <c r="KT26" s="50"/>
      <c r="KU26" s="50"/>
      <c r="KV26" s="50"/>
      <c r="KW26" s="50"/>
      <c r="KX26" s="50"/>
      <c r="KY26" s="50"/>
      <c r="KZ26" s="50"/>
      <c r="LA26" s="50"/>
      <c r="LB26" s="50"/>
      <c r="LC26" s="50"/>
      <c r="LD26" s="50"/>
      <c r="LE26" s="50"/>
      <c r="LF26" s="50"/>
      <c r="LG26" s="50"/>
      <c r="LH26" s="50"/>
      <c r="LI26" s="50"/>
      <c r="LJ26" s="50"/>
      <c r="LK26" s="50"/>
      <c r="LL26" s="50"/>
      <c r="LM26" s="50"/>
      <c r="LN26" s="50"/>
      <c r="LO26" s="50"/>
      <c r="LP26" s="50"/>
      <c r="LQ26" s="50"/>
      <c r="LR26" s="50"/>
      <c r="LS26" s="50"/>
      <c r="LT26" s="50"/>
      <c r="LU26" s="50"/>
      <c r="LV26" s="50"/>
      <c r="LW26" s="50"/>
      <c r="LX26" s="50"/>
      <c r="LY26" s="50"/>
      <c r="LZ26" s="50"/>
      <c r="MA26" s="50"/>
      <c r="MB26" s="50"/>
      <c r="MC26" s="50"/>
      <c r="MD26" s="50"/>
      <c r="ME26" s="50"/>
      <c r="MF26" s="50"/>
      <c r="MG26" s="50"/>
      <c r="MH26" s="50"/>
      <c r="MI26" s="50"/>
      <c r="MJ26" s="50"/>
      <c r="MK26" s="50"/>
      <c r="ML26" s="50"/>
      <c r="MM26" s="50"/>
      <c r="MN26" s="50"/>
      <c r="MO26" s="50"/>
      <c r="MP26" s="50"/>
      <c r="MQ26" s="50"/>
      <c r="MR26" s="50"/>
      <c r="MS26" s="50"/>
      <c r="MT26" s="50"/>
      <c r="MU26" s="50"/>
      <c r="MV26" s="50"/>
      <c r="MW26" s="50"/>
      <c r="MX26" s="50"/>
      <c r="MY26" s="50"/>
      <c r="MZ26" s="50"/>
      <c r="NA26" s="50"/>
      <c r="NB26" s="50"/>
      <c r="NC26" s="50"/>
      <c r="ND26" s="50"/>
      <c r="NE26" s="50"/>
      <c r="NF26" s="50"/>
      <c r="NG26" s="50"/>
      <c r="NH26" s="50"/>
      <c r="NI26" s="50"/>
      <c r="NJ26" s="50"/>
      <c r="NK26" s="50"/>
      <c r="NL26" s="50"/>
      <c r="NM26" s="50"/>
      <c r="NN26" s="50"/>
      <c r="NO26" s="50"/>
      <c r="NP26" s="50"/>
      <c r="NQ26" s="50"/>
      <c r="NR26" s="50"/>
      <c r="NS26" s="50"/>
      <c r="NT26" s="50"/>
      <c r="NU26" s="50"/>
      <c r="NV26" s="50"/>
      <c r="NW26" s="50"/>
      <c r="NX26" s="50"/>
      <c r="NY26" s="50"/>
      <c r="NZ26" s="50"/>
      <c r="OA26" s="50"/>
      <c r="OB26" s="50"/>
      <c r="OC26" s="50"/>
      <c r="OD26" s="50"/>
      <c r="OE26" s="50"/>
      <c r="OF26" s="50"/>
      <c r="OG26" s="50"/>
      <c r="OH26" s="50"/>
      <c r="OI26" s="50"/>
      <c r="OJ26" s="50"/>
      <c r="OK26" s="50"/>
      <c r="OL26" s="50"/>
      <c r="OM26" s="50"/>
      <c r="ON26" s="50"/>
      <c r="OO26" s="50"/>
      <c r="OP26" s="50"/>
      <c r="OQ26" s="50"/>
      <c r="OR26" s="50"/>
      <c r="OS26" s="50"/>
      <c r="OT26" s="50"/>
      <c r="OU26" s="50"/>
      <c r="OV26" s="50"/>
      <c r="OW26" s="50"/>
      <c r="OX26" s="50"/>
      <c r="OY26" s="50"/>
      <c r="OZ26" s="50"/>
      <c r="PA26" s="50"/>
      <c r="PB26" s="50"/>
      <c r="PC26" s="50"/>
      <c r="PD26" s="50"/>
      <c r="PE26" s="50"/>
      <c r="PF26" s="50"/>
      <c r="PG26" s="50"/>
      <c r="PH26" s="50"/>
      <c r="PI26" s="50"/>
      <c r="PJ26" s="50"/>
      <c r="PK26" s="50"/>
      <c r="PL26" s="50"/>
      <c r="PM26" s="50"/>
      <c r="PN26" s="50"/>
      <c r="PO26" s="50"/>
      <c r="PP26" s="50"/>
      <c r="PQ26" s="50"/>
      <c r="PR26" s="50"/>
      <c r="PS26" s="50"/>
      <c r="PT26" s="50"/>
      <c r="PU26" s="50"/>
      <c r="PV26" s="50"/>
      <c r="PW26" s="50"/>
      <c r="PX26" s="50"/>
      <c r="PY26" s="50"/>
      <c r="PZ26" s="50"/>
      <c r="QA26" s="50"/>
      <c r="QB26" s="50"/>
      <c r="QC26" s="50"/>
      <c r="QD26" s="50"/>
      <c r="QE26" s="50"/>
      <c r="QF26" s="50"/>
      <c r="QG26" s="50"/>
      <c r="QH26" s="50"/>
      <c r="QI26" s="50"/>
      <c r="QJ26" s="50"/>
      <c r="QK26" s="50"/>
      <c r="QL26" s="50"/>
      <c r="QM26" s="50"/>
      <c r="QN26" s="50"/>
      <c r="QO26" s="50"/>
      <c r="QP26" s="50"/>
      <c r="QQ26" s="50"/>
      <c r="QR26" s="50"/>
      <c r="QS26" s="50"/>
      <c r="QT26" s="50"/>
      <c r="QU26" s="50"/>
      <c r="QV26" s="50"/>
      <c r="QW26" s="50"/>
      <c r="QX26" s="50"/>
      <c r="QY26" s="50"/>
      <c r="QZ26" s="50"/>
      <c r="RA26" s="50"/>
      <c r="RB26" s="50"/>
      <c r="RC26" s="50"/>
      <c r="RD26" s="50"/>
      <c r="RE26" s="50"/>
      <c r="RF26" s="50"/>
      <c r="RG26" s="50"/>
      <c r="RH26" s="50"/>
      <c r="RI26" s="50"/>
      <c r="RJ26" s="50"/>
      <c r="RK26" s="50"/>
      <c r="RL26" s="50"/>
      <c r="RM26" s="50"/>
      <c r="RN26" s="50"/>
      <c r="RO26" s="50"/>
      <c r="RP26" s="50"/>
      <c r="RQ26" s="50"/>
      <c r="RR26" s="50"/>
      <c r="RS26" s="50"/>
      <c r="RT26" s="50"/>
      <c r="RU26" s="50"/>
      <c r="RV26" s="50"/>
      <c r="RW26" s="50"/>
      <c r="RX26" s="50"/>
      <c r="RY26" s="50"/>
      <c r="RZ26" s="50"/>
      <c r="SA26" s="50"/>
      <c r="SB26" s="50"/>
      <c r="SC26" s="50"/>
      <c r="SD26" s="50"/>
      <c r="SE26" s="50"/>
      <c r="SF26" s="50"/>
      <c r="SG26" s="50"/>
      <c r="SH26" s="50"/>
      <c r="SI26" s="50"/>
      <c r="SJ26" s="50"/>
      <c r="SK26" s="50"/>
      <c r="SL26" s="50"/>
      <c r="SM26" s="50"/>
      <c r="SN26" s="45"/>
    </row>
    <row r="27" spans="2:508" x14ac:dyDescent="0.25">
      <c r="B27" s="43" t="s">
        <v>533</v>
      </c>
      <c r="C27" s="43" t="str">
        <f ca="1">_xlfn.XLOOKUP(B27,bonds[unique lookup],bonds[ID_ISIN])</f>
        <v>XS1309436753</v>
      </c>
      <c r="D27" s="45" cm="1">
        <f t="array" aca="1" ref="D27" ca="1">MIN(IFERROR(IF(OFFSET(bHist!$A$1,_xlfn.XMATCH($B$8,bHist!$B:$B,0)-1,3+$C$2,1,3+$C$3)=0,"-",OFFSET(bHist!$A$1,_xlfn.XMATCH($B$8,bHist!$B:$B,0)-1,3+$C$2,1,3+$C$3))-IF(OFFSET(bHist!$A$1,_xlfn.XMATCH(B27,bHist!$B:$B,0)-1,3+$C$2,1,3+$C$3)=0,"-",OFFSET(bHist!$A$1,_xlfn.XMATCH(B27,bHist!$B:$B,0)-1,3+$C$2,1,3+$C$3)),"-"))</f>
        <v>-238.41100000000006</v>
      </c>
      <c r="E27" s="45" cm="1">
        <f t="array" aca="1" ref="E27" ca="1">AVERAGE(IFERROR(IF(OFFSET(bHist!$A$1,_xlfn.XMATCH($B$8,bHist!$B:$B,0)-1,3+$C$2,1,3+$C$3)=0,"-",OFFSET(bHist!$A$1,_xlfn.XMATCH($B$8,bHist!$B:$B,0)-1,3+$C$2,1,3+$C$3))-IF(OFFSET(bHist!$A$1,_xlfn.XMATCH(B27,bHist!$B:$B,0)-1,3+$C$2,1,3+$C$3)=0,"-",OFFSET(bHist!$A$1,_xlfn.XMATCH(B27,bHist!$B:$B,0)-1,3+$C$2,1,3+$C$3)),"-"))</f>
        <v>172.38281709741554</v>
      </c>
      <c r="F27" s="45" cm="1">
        <f t="array" aca="1" ref="F27" ca="1">MAX(IFERROR(IF(OFFSET(bHist!$A$1,_xlfn.XMATCH($B$8,bHist!$B:$B,0)-1,3+$C$2,1,3+$C$3)=0,"-",OFFSET(bHist!$A$1,_xlfn.XMATCH($B$8,bHist!$B:$B,0)-1,3+$C$2,1,3+$C$3))-IF(OFFSET(bHist!$A$1,_xlfn.XMATCH(B27,bHist!$B:$B,0)-1,3+$C$2,1,3+$C$3)=0,"-",OFFSET(bHist!$A$1,_xlfn.XMATCH(B27,bHist!$B:$B,0)-1,3+$C$2,1,3+$C$3)),"-"))</f>
        <v>328.21400000000006</v>
      </c>
      <c r="G27" s="45" cm="1">
        <f t="array" aca="1" ref="G27" ca="1">_xlfn.STDEV.P(IFERROR(IF(OFFSET(bHist!$A$1,_xlfn.XMATCH($B$8,bHist!$B:$B,0)-1,3+$C$2,1,3+$C$3)=0,"-",OFFSET(bHist!$A$1,_xlfn.XMATCH($B$8,bHist!$B:$B,0)-1,3+$C$2,1,3+$C$3))-IF(OFFSET(bHist!$A$1,_xlfn.XMATCH(B27,bHist!$B:$B,0)-1,3+$C$2,1,3+$C$3)=0,"-",OFFSET(bHist!$A$1,_xlfn.XMATCH(B27,bHist!$B:$B,0)-1,3+$C$2,1,3+$C$3)),"-"))</f>
        <v>52.604978760304569</v>
      </c>
      <c r="H27" s="45" cm="1">
        <f t="array" aca="1" ref="H27" ca="1">INDEX((IFERROR(IF(OFFSET(bHist!$A$1,_xlfn.XMATCH($B$8,bHist!B:B,0)-1,3,1,500)=0,"-",OFFSET(bHist!$A$1,_xlfn.XMATCH($B$8,bHist!B:B,0)-1,3,1,500))-IF(OFFSET(bHist!$A$1,_xlfn.XMATCH(B27,bHist!B:B,0)-1,3,1,500)=0,"-",OFFSET(bHist!$A$1,_xlfn.XMATCH(B27,bHist!B:B,0)-1,3,1,500)),"-")),1)</f>
        <v>169.11800000000002</v>
      </c>
      <c r="I27" s="45">
        <f t="shared" ca="1" si="0"/>
        <v>-0.57618656032040871</v>
      </c>
      <c r="J27" s="51" cm="1">
        <f t="array" aca="1" ref="J27" ca="1">SLOPE((IFERROR(IF(OFFSET(bHist!$A$1,_xlfn.XMATCH($B$8,bHist!$B:$B,0)-1,3,1,500)=0,"-",OFFSET(bHist!$A$1,_xlfn.XMATCH($B$8,bHist!$B:$B,0)-1,3,1,500))-IF(OFFSET(bHist!$A$1,_xlfn.XMATCH(B27,bHist!$B:$B,0)-1,3,1,500)=0,"-",OFFSET(bHist!$A$1,_xlfn.XMATCH(B27,bHist!$B:$B,0)-1,3,1,500)),"-")),OFFSET(bHist!$A$1,0,3,1,500))</f>
        <v>-2.4273665828093115E-2</v>
      </c>
      <c r="K27" s="45" cm="1">
        <f t="array" aca="1" ref="K27" ca="1">INTERCEPT((IFERROR(IF(OFFSET(bHist!$A$1,_xlfn.XMATCH($B$8,bHist!$B:$B,0)-1,3,1,500)=0,"-",OFFSET(bHist!$A$1,_xlfn.XMATCH($B$8,bHist!$B:$B,0)-1,3,1,500))-IF(OFFSET(bHist!$A$1,_xlfn.XMATCH(B27,bHist!$B:$B,0)-1,3,1,500)=0,"-",OFFSET(bHist!$A$1,_xlfn.XMATCH(B27,bHist!$B:$B,0)-1,3,1,500)),"-")),OFFSET(bHist!$A$1,0,3,1,500))</f>
        <v>1232.1190566298183</v>
      </c>
      <c r="L27" s="45" cm="1">
        <f t="array" aca="1" ref="L27" ca="1">STEYX((IFERROR(IF(OFFSET(bHist!$A$1,_xlfn.XMATCH($B$8,bHist!B:B,0)-1,3,1,500)=0,"-",OFFSET(bHist!$A$1,_xlfn.XMATCH($B$8,bHist!B:B,0)-1,3,1,500))-IF(OFFSET(bHist!$A$1,_xlfn.XMATCH(B27,bHist!B:B,0)-1,3,1,500)=0,"-",OFFSET(bHist!$A$1,_xlfn.XMATCH(B27,bHist!B:B,0)-1,3,1,500)),"-")),OFFSET(bHist!$A$1,0,3,1,500))</f>
        <v>52.623745750170912</v>
      </c>
      <c r="M27" s="51" cm="1">
        <f t="array" aca="1" ref="M27" ca="1">CORREL(IF(OFFSET(bHist!$A$1,_xlfn.XMATCH($B$8,bHist!B:B,0)-1,3,1,500)=0,"-",OFFSET(bHist!$A$1,_xlfn.XMATCH($B$8,bHist!B:B,0)-1,3,1,500)),IF(OFFSET(bHist!$A$1,_xlfn.XMATCH(B27,bHist!B:B,0)-1,3,1,500)=0,"-",OFFSET(bHist!$A$1,_xlfn.XMATCH(B27,bHist!B:B,0)-1,3,1,500)))</f>
        <v>0.90465776629224126</v>
      </c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/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/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/>
      <c r="FO27" s="50"/>
      <c r="FP27" s="50"/>
      <c r="FQ27" s="50"/>
      <c r="FR27" s="50"/>
      <c r="FS27" s="50"/>
      <c r="FT27" s="50"/>
      <c r="FU27" s="50"/>
      <c r="FV27" s="50"/>
      <c r="FW27" s="50"/>
      <c r="FX27" s="50"/>
      <c r="FY27" s="50"/>
      <c r="FZ27" s="50"/>
      <c r="GA27" s="50"/>
      <c r="GB27" s="50"/>
      <c r="GC27" s="50"/>
      <c r="GD27" s="50"/>
      <c r="GE27" s="50"/>
      <c r="GF27" s="50"/>
      <c r="GG27" s="50"/>
      <c r="GH27" s="50"/>
      <c r="GI27" s="50"/>
      <c r="GJ27" s="50"/>
      <c r="GK27" s="50"/>
      <c r="GL27" s="50"/>
      <c r="GM27" s="50"/>
      <c r="GN27" s="50"/>
      <c r="GO27" s="50"/>
      <c r="GP27" s="50"/>
      <c r="GQ27" s="50"/>
      <c r="GR27" s="50"/>
      <c r="GS27" s="50"/>
      <c r="GT27" s="50"/>
      <c r="GU27" s="50"/>
      <c r="GV27" s="50"/>
      <c r="GW27" s="50"/>
      <c r="GX27" s="50"/>
      <c r="GY27" s="50"/>
      <c r="GZ27" s="50"/>
      <c r="HA27" s="50"/>
      <c r="HB27" s="50"/>
      <c r="HC27" s="50"/>
      <c r="HD27" s="50"/>
      <c r="HE27" s="50"/>
      <c r="HF27" s="50"/>
      <c r="HG27" s="50"/>
      <c r="HH27" s="50"/>
      <c r="HI27" s="50"/>
      <c r="HJ27" s="50"/>
      <c r="HK27" s="50"/>
      <c r="HL27" s="50"/>
      <c r="HM27" s="50"/>
      <c r="HN27" s="50"/>
      <c r="HO27" s="50"/>
      <c r="HP27" s="50"/>
      <c r="HQ27" s="50"/>
      <c r="HR27" s="50"/>
      <c r="HS27" s="50"/>
      <c r="HT27" s="50"/>
      <c r="HU27" s="50"/>
      <c r="HV27" s="50"/>
      <c r="HW27" s="50"/>
      <c r="HX27" s="50"/>
      <c r="HY27" s="50"/>
      <c r="HZ27" s="50"/>
      <c r="IA27" s="50"/>
      <c r="IB27" s="50"/>
      <c r="IC27" s="50"/>
      <c r="ID27" s="50"/>
      <c r="IE27" s="50"/>
      <c r="IF27" s="50"/>
      <c r="IG27" s="50"/>
      <c r="IH27" s="50"/>
      <c r="II27" s="50"/>
      <c r="IJ27" s="50"/>
      <c r="IK27" s="50"/>
      <c r="IL27" s="50"/>
      <c r="IM27" s="50"/>
      <c r="IN27" s="50"/>
      <c r="IO27" s="50"/>
      <c r="IP27" s="50"/>
      <c r="IQ27" s="50"/>
      <c r="IR27" s="50"/>
      <c r="IS27" s="50"/>
      <c r="IT27" s="50"/>
      <c r="IU27" s="50"/>
      <c r="IV27" s="50"/>
      <c r="IW27" s="50"/>
      <c r="IX27" s="50"/>
      <c r="IY27" s="50"/>
      <c r="IZ27" s="50"/>
      <c r="JA27" s="50"/>
      <c r="JB27" s="50"/>
      <c r="JC27" s="50"/>
      <c r="JD27" s="50"/>
      <c r="JE27" s="50"/>
      <c r="JF27" s="50"/>
      <c r="JG27" s="50"/>
      <c r="JH27" s="50"/>
      <c r="JI27" s="50"/>
      <c r="JJ27" s="50"/>
      <c r="JK27" s="50"/>
      <c r="JL27" s="50"/>
      <c r="JM27" s="50"/>
      <c r="JN27" s="50"/>
      <c r="JO27" s="50"/>
      <c r="JP27" s="50"/>
      <c r="JQ27" s="50"/>
      <c r="JR27" s="50"/>
      <c r="JS27" s="50"/>
      <c r="JT27" s="50"/>
      <c r="JU27" s="50"/>
      <c r="JV27" s="50"/>
      <c r="JW27" s="50"/>
      <c r="JX27" s="50"/>
      <c r="JY27" s="50"/>
      <c r="JZ27" s="50"/>
      <c r="KA27" s="50"/>
      <c r="KB27" s="50"/>
      <c r="KC27" s="50"/>
      <c r="KD27" s="50"/>
      <c r="KE27" s="50"/>
      <c r="KF27" s="50"/>
      <c r="KG27" s="50"/>
      <c r="KH27" s="50"/>
      <c r="KI27" s="50"/>
      <c r="KJ27" s="50"/>
      <c r="KK27" s="50"/>
      <c r="KL27" s="50"/>
      <c r="KM27" s="50"/>
      <c r="KN27" s="50"/>
      <c r="KO27" s="50"/>
      <c r="KP27" s="50"/>
      <c r="KQ27" s="50"/>
      <c r="KR27" s="50"/>
      <c r="KS27" s="50"/>
      <c r="KT27" s="50"/>
      <c r="KU27" s="50"/>
      <c r="KV27" s="50"/>
      <c r="KW27" s="50"/>
      <c r="KX27" s="50"/>
      <c r="KY27" s="50"/>
      <c r="KZ27" s="50"/>
      <c r="LA27" s="50"/>
      <c r="LB27" s="50"/>
      <c r="LC27" s="50"/>
      <c r="LD27" s="50"/>
      <c r="LE27" s="50"/>
      <c r="LF27" s="50"/>
      <c r="LG27" s="50"/>
      <c r="LH27" s="50"/>
      <c r="LI27" s="50"/>
      <c r="LJ27" s="50"/>
      <c r="LK27" s="50"/>
      <c r="LL27" s="50"/>
      <c r="LM27" s="50"/>
      <c r="LN27" s="50"/>
      <c r="LO27" s="50"/>
      <c r="LP27" s="50"/>
      <c r="LQ27" s="50"/>
      <c r="LR27" s="50"/>
      <c r="LS27" s="50"/>
      <c r="LT27" s="50"/>
      <c r="LU27" s="50"/>
      <c r="LV27" s="50"/>
      <c r="LW27" s="50"/>
      <c r="LX27" s="50"/>
      <c r="LY27" s="50"/>
      <c r="LZ27" s="50"/>
      <c r="MA27" s="50"/>
      <c r="MB27" s="50"/>
      <c r="MC27" s="50"/>
      <c r="MD27" s="50"/>
      <c r="ME27" s="50"/>
      <c r="MF27" s="50"/>
      <c r="MG27" s="50"/>
      <c r="MH27" s="50"/>
      <c r="MI27" s="50"/>
      <c r="MJ27" s="50"/>
      <c r="MK27" s="50"/>
      <c r="ML27" s="50"/>
      <c r="MM27" s="50"/>
      <c r="MN27" s="50"/>
      <c r="MO27" s="50"/>
      <c r="MP27" s="50"/>
      <c r="MQ27" s="50"/>
      <c r="MR27" s="50"/>
      <c r="MS27" s="50"/>
      <c r="MT27" s="50"/>
      <c r="MU27" s="50"/>
      <c r="MV27" s="50"/>
      <c r="MW27" s="50"/>
      <c r="MX27" s="50"/>
      <c r="MY27" s="50"/>
      <c r="MZ27" s="50"/>
      <c r="NA27" s="50"/>
      <c r="NB27" s="50"/>
      <c r="NC27" s="50"/>
      <c r="ND27" s="50"/>
      <c r="NE27" s="50"/>
      <c r="NF27" s="50"/>
      <c r="NG27" s="50"/>
      <c r="NH27" s="50"/>
      <c r="NI27" s="50"/>
      <c r="NJ27" s="50"/>
      <c r="NK27" s="50"/>
      <c r="NL27" s="50"/>
      <c r="NM27" s="50"/>
      <c r="NN27" s="50"/>
      <c r="NO27" s="50"/>
      <c r="NP27" s="50"/>
      <c r="NQ27" s="50"/>
      <c r="NR27" s="50"/>
      <c r="NS27" s="50"/>
      <c r="NT27" s="50"/>
      <c r="NU27" s="50"/>
      <c r="NV27" s="50"/>
      <c r="NW27" s="50"/>
      <c r="NX27" s="50"/>
      <c r="NY27" s="50"/>
      <c r="NZ27" s="50"/>
      <c r="OA27" s="50"/>
      <c r="OB27" s="50"/>
      <c r="OC27" s="50"/>
      <c r="OD27" s="50"/>
      <c r="OE27" s="50"/>
      <c r="OF27" s="50"/>
      <c r="OG27" s="50"/>
      <c r="OH27" s="50"/>
      <c r="OI27" s="50"/>
      <c r="OJ27" s="50"/>
      <c r="OK27" s="50"/>
      <c r="OL27" s="50"/>
      <c r="OM27" s="50"/>
      <c r="ON27" s="50"/>
      <c r="OO27" s="50"/>
      <c r="OP27" s="50"/>
      <c r="OQ27" s="50"/>
      <c r="OR27" s="50"/>
      <c r="OS27" s="50"/>
      <c r="OT27" s="50"/>
      <c r="OU27" s="50"/>
      <c r="OV27" s="50"/>
      <c r="OW27" s="50"/>
      <c r="OX27" s="50"/>
      <c r="OY27" s="50"/>
      <c r="OZ27" s="50"/>
      <c r="PA27" s="50"/>
      <c r="PB27" s="50"/>
      <c r="PC27" s="50"/>
      <c r="PD27" s="50"/>
      <c r="PE27" s="50"/>
      <c r="PF27" s="50"/>
      <c r="PG27" s="50"/>
      <c r="PH27" s="50"/>
      <c r="PI27" s="50"/>
      <c r="PJ27" s="50"/>
      <c r="PK27" s="50"/>
      <c r="PL27" s="50"/>
      <c r="PM27" s="50"/>
      <c r="PN27" s="50"/>
      <c r="PO27" s="50"/>
      <c r="PP27" s="50"/>
      <c r="PQ27" s="50"/>
      <c r="PR27" s="50"/>
      <c r="PS27" s="50"/>
      <c r="PT27" s="50"/>
      <c r="PU27" s="50"/>
      <c r="PV27" s="50"/>
      <c r="PW27" s="50"/>
      <c r="PX27" s="50"/>
      <c r="PY27" s="50"/>
      <c r="PZ27" s="50"/>
      <c r="QA27" s="50"/>
      <c r="QB27" s="50"/>
      <c r="QC27" s="50"/>
      <c r="QD27" s="50"/>
      <c r="QE27" s="50"/>
      <c r="QF27" s="50"/>
      <c r="QG27" s="50"/>
      <c r="QH27" s="50"/>
      <c r="QI27" s="50"/>
      <c r="QJ27" s="50"/>
      <c r="QK27" s="50"/>
      <c r="QL27" s="50"/>
      <c r="QM27" s="50"/>
      <c r="QN27" s="50"/>
      <c r="QO27" s="50"/>
      <c r="QP27" s="50"/>
      <c r="QQ27" s="50"/>
      <c r="QR27" s="50"/>
      <c r="QS27" s="50"/>
      <c r="QT27" s="50"/>
      <c r="QU27" s="50"/>
      <c r="QV27" s="50"/>
      <c r="QW27" s="50"/>
      <c r="QX27" s="50"/>
      <c r="QY27" s="50"/>
      <c r="QZ27" s="50"/>
      <c r="RA27" s="50"/>
      <c r="RB27" s="50"/>
      <c r="RC27" s="50"/>
      <c r="RD27" s="50"/>
      <c r="RE27" s="50"/>
      <c r="RF27" s="50"/>
      <c r="RG27" s="50"/>
      <c r="RH27" s="50"/>
      <c r="RI27" s="50"/>
      <c r="RJ27" s="50"/>
      <c r="RK27" s="50"/>
      <c r="RL27" s="50"/>
      <c r="RM27" s="50"/>
      <c r="RN27" s="50"/>
      <c r="RO27" s="50"/>
      <c r="RP27" s="50"/>
      <c r="RQ27" s="50"/>
      <c r="RR27" s="50"/>
      <c r="RS27" s="50"/>
      <c r="RT27" s="50"/>
      <c r="RU27" s="50"/>
      <c r="RV27" s="50"/>
      <c r="RW27" s="50"/>
      <c r="RX27" s="50"/>
      <c r="RY27" s="50"/>
      <c r="RZ27" s="50"/>
      <c r="SA27" s="50"/>
      <c r="SB27" s="50"/>
      <c r="SC27" s="50"/>
      <c r="SD27" s="50"/>
      <c r="SE27" s="50"/>
      <c r="SF27" s="50"/>
      <c r="SG27" s="50"/>
      <c r="SH27" s="50"/>
      <c r="SI27" s="50"/>
      <c r="SJ27" s="50"/>
      <c r="SK27" s="50"/>
      <c r="SL27" s="50"/>
      <c r="SM27" s="50"/>
      <c r="SN27" s="45"/>
    </row>
    <row r="28" spans="2:508" x14ac:dyDescent="0.25">
      <c r="B28" s="43" t="s">
        <v>534</v>
      </c>
      <c r="C28" s="43" t="str">
        <f ca="1">_xlfn.XLOOKUP(B28,bonds[unique lookup],bonds[ID_ISIN])</f>
        <v>XS1309436910</v>
      </c>
      <c r="D28" s="45" cm="1">
        <f t="array" aca="1" ref="D28" ca="1">MIN(IFERROR(IF(OFFSET(bHist!$A$1,_xlfn.XMATCH($B$8,bHist!$B:$B,0)-1,3+$C$2,1,3+$C$3)=0,"-",OFFSET(bHist!$A$1,_xlfn.XMATCH($B$8,bHist!$B:$B,0)-1,3+$C$2,1,3+$C$3))-IF(OFFSET(bHist!$A$1,_xlfn.XMATCH(B28,bHist!$B:$B,0)-1,3+$C$2,1,3+$C$3)=0,"-",OFFSET(bHist!$A$1,_xlfn.XMATCH(B28,bHist!$B:$B,0)-1,3+$C$2,1,3+$C$3)),"-"))</f>
        <v>53.02000000000001</v>
      </c>
      <c r="E28" s="45" cm="1">
        <f t="array" aca="1" ref="E28" ca="1">AVERAGE(IFERROR(IF(OFFSET(bHist!$A$1,_xlfn.XMATCH($B$8,bHist!$B:$B,0)-1,3+$C$2,1,3+$C$3)=0,"-",OFFSET(bHist!$A$1,_xlfn.XMATCH($B$8,bHist!$B:$B,0)-1,3+$C$2,1,3+$C$3))-IF(OFFSET(bHist!$A$1,_xlfn.XMATCH(B28,bHist!$B:$B,0)-1,3+$C$2,1,3+$C$3)=0,"-",OFFSET(bHist!$A$1,_xlfn.XMATCH(B28,bHist!$B:$B,0)-1,3+$C$2,1,3+$C$3)),"-"))</f>
        <v>110.3156938369782</v>
      </c>
      <c r="F28" s="45" cm="1">
        <f t="array" aca="1" ref="F28" ca="1">MAX(IFERROR(IF(OFFSET(bHist!$A$1,_xlfn.XMATCH($B$8,bHist!$B:$B,0)-1,3+$C$2,1,3+$C$3)=0,"-",OFFSET(bHist!$A$1,_xlfn.XMATCH($B$8,bHist!$B:$B,0)-1,3+$C$2,1,3+$C$3))-IF(OFFSET(bHist!$A$1,_xlfn.XMATCH(B28,bHist!$B:$B,0)-1,3+$C$2,1,3+$C$3)=0,"-",OFFSET(bHist!$A$1,_xlfn.XMATCH(B28,bHist!$B:$B,0)-1,3+$C$2,1,3+$C$3)),"-"))</f>
        <v>290.38900000000001</v>
      </c>
      <c r="G28" s="45" cm="1">
        <f t="array" aca="1" ref="G28" ca="1">_xlfn.STDEV.P(IFERROR(IF(OFFSET(bHist!$A$1,_xlfn.XMATCH($B$8,bHist!$B:$B,0)-1,3+$C$2,1,3+$C$3)=0,"-",OFFSET(bHist!$A$1,_xlfn.XMATCH($B$8,bHist!$B:$B,0)-1,3+$C$2,1,3+$C$3))-IF(OFFSET(bHist!$A$1,_xlfn.XMATCH(B28,bHist!$B:$B,0)-1,3+$C$2,1,3+$C$3)=0,"-",OFFSET(bHist!$A$1,_xlfn.XMATCH(B28,bHist!$B:$B,0)-1,3+$C$2,1,3+$C$3)),"-"))</f>
        <v>41.06348384645456</v>
      </c>
      <c r="H28" s="45" cm="1">
        <f t="array" aca="1" ref="H28" ca="1">INDEX((IFERROR(IF(OFFSET(bHist!$A$1,_xlfn.XMATCH($B$8,bHist!B:B,0)-1,3,1,500)=0,"-",OFFSET(bHist!$A$1,_xlfn.XMATCH($B$8,bHist!B:B,0)-1,3,1,500))-IF(OFFSET(bHist!$A$1,_xlfn.XMATCH(B28,bHist!B:B,0)-1,3,1,500)=0,"-",OFFSET(bHist!$A$1,_xlfn.XMATCH(B28,bHist!B:B,0)-1,3,1,500)),"-")),1)</f>
        <v>169.32300000000001</v>
      </c>
      <c r="I28" s="45">
        <f t="shared" ca="1" si="0"/>
        <v>24.858893184460403</v>
      </c>
      <c r="J28" s="51" cm="1">
        <f t="array" aca="1" ref="J28" ca="1">SLOPE((IFERROR(IF(OFFSET(bHist!$A$1,_xlfn.XMATCH($B$8,bHist!$B:$B,0)-1,3,1,500)=0,"-",OFFSET(bHist!$A$1,_xlfn.XMATCH($B$8,bHist!$B:$B,0)-1,3,1,500))-IF(OFFSET(bHist!$A$1,_xlfn.XMATCH(B28,bHist!$B:$B,0)-1,3,1,500)=0,"-",OFFSET(bHist!$A$1,_xlfn.XMATCH(B28,bHist!$B:$B,0)-1,3,1,500)),"-")),OFFSET(bHist!$A$1,0,3,1,500))</f>
        <v>0.11623597669710133</v>
      </c>
      <c r="K28" s="45" cm="1">
        <f t="array" aca="1" ref="K28" ca="1">INTERCEPT((IFERROR(IF(OFFSET(bHist!$A$1,_xlfn.XMATCH($B$8,bHist!$B:$B,0)-1,3,1,500)=0,"-",OFFSET(bHist!$A$1,_xlfn.XMATCH($B$8,bHist!$B:$B,0)-1,3,1,500))-IF(OFFSET(bHist!$A$1,_xlfn.XMATCH(B28,bHist!$B:$B,0)-1,3,1,500)=0,"-",OFFSET(bHist!$A$1,_xlfn.XMATCH(B28,bHist!$B:$B,0)-1,3,1,500)),"-")),OFFSET(bHist!$A$1,0,3,1,500))</f>
        <v>-4964.3601143828182</v>
      </c>
      <c r="L28" s="45" cm="1">
        <f t="array" aca="1" ref="L28" ca="1">STEYX((IFERROR(IF(OFFSET(bHist!$A$1,_xlfn.XMATCH($B$8,bHist!B:B,0)-1,3,1,500)=0,"-",OFFSET(bHist!$A$1,_xlfn.XMATCH($B$8,bHist!B:B,0)-1,3,1,500))-IF(OFFSET(bHist!$A$1,_xlfn.XMATCH(B28,bHist!B:B,0)-1,3,1,500)=0,"-",OFFSET(bHist!$A$1,_xlfn.XMATCH(B28,bHist!B:B,0)-1,3,1,500)),"-")),OFFSET(bHist!$A$1,0,3,1,500))</f>
        <v>33.352378450073502</v>
      </c>
      <c r="M28" s="51" cm="1">
        <f t="array" aca="1" ref="M28" ca="1">CORREL(IF(OFFSET(bHist!$A$1,_xlfn.XMATCH($B$8,bHist!B:B,0)-1,3,1,500)=0,"-",OFFSET(bHist!$A$1,_xlfn.XMATCH($B$8,bHist!B:B,0)-1,3,1,500)),IF(OFFSET(bHist!$A$1,_xlfn.XMATCH(B28,bHist!B:B,0)-1,3,1,500)=0,"-",OFFSET(bHist!$A$1,_xlfn.XMATCH(B28,bHist!B:B,0)-1,3,1,500)))</f>
        <v>0.91811035256504359</v>
      </c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  <c r="AX28" s="50"/>
      <c r="AY28" s="50"/>
      <c r="AZ28" s="50"/>
      <c r="BA28" s="50"/>
      <c r="BB28" s="50"/>
      <c r="BC28" s="50"/>
      <c r="BD28" s="50"/>
      <c r="BE28" s="50"/>
      <c r="BF28" s="50"/>
      <c r="BG28" s="50"/>
      <c r="BH28" s="50"/>
      <c r="BI28" s="50"/>
      <c r="BJ28" s="50"/>
      <c r="BK28" s="50"/>
      <c r="BL28" s="50"/>
      <c r="BM28" s="50"/>
      <c r="BN28" s="50"/>
      <c r="BO28" s="50"/>
      <c r="BP28" s="50"/>
      <c r="BQ28" s="50"/>
      <c r="BR28" s="50"/>
      <c r="BS28" s="50"/>
      <c r="BT28" s="50"/>
      <c r="BU28" s="50"/>
      <c r="BV28" s="50"/>
      <c r="BW28" s="50"/>
      <c r="BX28" s="50"/>
      <c r="BY28" s="50"/>
      <c r="BZ28" s="50"/>
      <c r="CA28" s="50"/>
      <c r="CB28" s="50"/>
      <c r="CC28" s="50"/>
      <c r="CD28" s="50"/>
      <c r="CE28" s="50"/>
      <c r="CF28" s="50"/>
      <c r="CG28" s="50"/>
      <c r="CH28" s="50"/>
      <c r="CI28" s="50"/>
      <c r="CJ28" s="50"/>
      <c r="CK28" s="50"/>
      <c r="CL28" s="50"/>
      <c r="CM28" s="50"/>
      <c r="CN28" s="50"/>
      <c r="CO28" s="50"/>
      <c r="CP28" s="50"/>
      <c r="CQ28" s="50"/>
      <c r="CR28" s="50"/>
      <c r="CS28" s="50"/>
      <c r="CT28" s="50"/>
      <c r="CU28" s="50"/>
      <c r="CV28" s="50"/>
      <c r="CW28" s="50"/>
      <c r="CX28" s="50"/>
      <c r="CY28" s="50"/>
      <c r="CZ28" s="50"/>
      <c r="DA28" s="50"/>
      <c r="DB28" s="50"/>
      <c r="DC28" s="50"/>
      <c r="DD28" s="50"/>
      <c r="DE28" s="50"/>
      <c r="DF28" s="50"/>
      <c r="DG28" s="50"/>
      <c r="DH28" s="50"/>
      <c r="DI28" s="50"/>
      <c r="DJ28" s="50"/>
      <c r="DK28" s="50"/>
      <c r="DL28" s="50"/>
      <c r="DM28" s="50"/>
      <c r="DN28" s="50"/>
      <c r="DO28" s="50"/>
      <c r="DP28" s="50"/>
      <c r="DQ28" s="50"/>
      <c r="DR28" s="50"/>
      <c r="DS28" s="50"/>
      <c r="DT28" s="50"/>
      <c r="DU28" s="50"/>
      <c r="DV28" s="50"/>
      <c r="DW28" s="50"/>
      <c r="DX28" s="50"/>
      <c r="DY28" s="50"/>
      <c r="DZ28" s="50"/>
      <c r="EA28" s="50"/>
      <c r="EB28" s="50"/>
      <c r="EC28" s="50"/>
      <c r="ED28" s="50"/>
      <c r="EE28" s="50"/>
      <c r="EF28" s="50"/>
      <c r="EG28" s="50"/>
      <c r="EH28" s="50"/>
      <c r="EI28" s="50"/>
      <c r="EJ28" s="50"/>
      <c r="EK28" s="50"/>
      <c r="EL28" s="50"/>
      <c r="EM28" s="50"/>
      <c r="EN28" s="50"/>
      <c r="EO28" s="50"/>
      <c r="EP28" s="50"/>
      <c r="EQ28" s="50"/>
      <c r="ER28" s="50"/>
      <c r="ES28" s="50"/>
      <c r="ET28" s="50"/>
      <c r="EU28" s="50"/>
      <c r="EV28" s="50"/>
      <c r="EW28" s="50"/>
      <c r="EX28" s="50"/>
      <c r="EY28" s="50"/>
      <c r="EZ28" s="50"/>
      <c r="FA28" s="50"/>
      <c r="FB28" s="50"/>
      <c r="FC28" s="50"/>
      <c r="FD28" s="50"/>
      <c r="FE28" s="50"/>
      <c r="FF28" s="50"/>
      <c r="FG28" s="50"/>
      <c r="FH28" s="50"/>
      <c r="FI28" s="50"/>
      <c r="FJ28" s="50"/>
      <c r="FK28" s="50"/>
      <c r="FL28" s="50"/>
      <c r="FM28" s="50"/>
      <c r="FN28" s="50"/>
      <c r="FO28" s="50"/>
      <c r="FP28" s="50"/>
      <c r="FQ28" s="50"/>
      <c r="FR28" s="50"/>
      <c r="FS28" s="50"/>
      <c r="FT28" s="50"/>
      <c r="FU28" s="50"/>
      <c r="FV28" s="50"/>
      <c r="FW28" s="50"/>
      <c r="FX28" s="50"/>
      <c r="FY28" s="50"/>
      <c r="FZ28" s="50"/>
      <c r="GA28" s="50"/>
      <c r="GB28" s="50"/>
      <c r="GC28" s="50"/>
      <c r="GD28" s="50"/>
      <c r="GE28" s="50"/>
      <c r="GF28" s="50"/>
      <c r="GG28" s="50"/>
      <c r="GH28" s="50"/>
      <c r="GI28" s="50"/>
      <c r="GJ28" s="50"/>
      <c r="GK28" s="50"/>
      <c r="GL28" s="50"/>
      <c r="GM28" s="50"/>
      <c r="GN28" s="50"/>
      <c r="GO28" s="50"/>
      <c r="GP28" s="50"/>
      <c r="GQ28" s="50"/>
      <c r="GR28" s="50"/>
      <c r="GS28" s="50"/>
      <c r="GT28" s="50"/>
      <c r="GU28" s="50"/>
      <c r="GV28" s="50"/>
      <c r="GW28" s="50"/>
      <c r="GX28" s="50"/>
      <c r="GY28" s="50"/>
      <c r="GZ28" s="50"/>
      <c r="HA28" s="50"/>
      <c r="HB28" s="50"/>
      <c r="HC28" s="50"/>
      <c r="HD28" s="50"/>
      <c r="HE28" s="50"/>
      <c r="HF28" s="50"/>
      <c r="HG28" s="50"/>
      <c r="HH28" s="50"/>
      <c r="HI28" s="50"/>
      <c r="HJ28" s="50"/>
      <c r="HK28" s="50"/>
      <c r="HL28" s="50"/>
      <c r="HM28" s="50"/>
      <c r="HN28" s="50"/>
      <c r="HO28" s="50"/>
      <c r="HP28" s="50"/>
      <c r="HQ28" s="50"/>
      <c r="HR28" s="50"/>
      <c r="HS28" s="50"/>
      <c r="HT28" s="50"/>
      <c r="HU28" s="50"/>
      <c r="HV28" s="50"/>
      <c r="HW28" s="50"/>
      <c r="HX28" s="50"/>
      <c r="HY28" s="50"/>
      <c r="HZ28" s="50"/>
      <c r="IA28" s="50"/>
      <c r="IB28" s="50"/>
      <c r="IC28" s="50"/>
      <c r="ID28" s="50"/>
      <c r="IE28" s="50"/>
      <c r="IF28" s="50"/>
      <c r="IG28" s="50"/>
      <c r="IH28" s="50"/>
      <c r="II28" s="50"/>
      <c r="IJ28" s="50"/>
      <c r="IK28" s="50"/>
      <c r="IL28" s="50"/>
      <c r="IM28" s="50"/>
      <c r="IN28" s="50"/>
      <c r="IO28" s="50"/>
      <c r="IP28" s="50"/>
      <c r="IQ28" s="50"/>
      <c r="IR28" s="50"/>
      <c r="IS28" s="50"/>
      <c r="IT28" s="50"/>
      <c r="IU28" s="50"/>
      <c r="IV28" s="50"/>
      <c r="IW28" s="50"/>
      <c r="IX28" s="50"/>
      <c r="IY28" s="50"/>
      <c r="IZ28" s="50"/>
      <c r="JA28" s="50"/>
      <c r="JB28" s="50"/>
      <c r="JC28" s="50"/>
      <c r="JD28" s="50"/>
      <c r="JE28" s="50"/>
      <c r="JF28" s="50"/>
      <c r="JG28" s="50"/>
      <c r="JH28" s="50"/>
      <c r="JI28" s="50"/>
      <c r="JJ28" s="50"/>
      <c r="JK28" s="50"/>
      <c r="JL28" s="50"/>
      <c r="JM28" s="50"/>
      <c r="JN28" s="50"/>
      <c r="JO28" s="50"/>
      <c r="JP28" s="50"/>
      <c r="JQ28" s="50"/>
      <c r="JR28" s="50"/>
      <c r="JS28" s="50"/>
      <c r="JT28" s="50"/>
      <c r="JU28" s="50"/>
      <c r="JV28" s="50"/>
      <c r="JW28" s="50"/>
      <c r="JX28" s="50"/>
      <c r="JY28" s="50"/>
      <c r="JZ28" s="50"/>
      <c r="KA28" s="50"/>
      <c r="KB28" s="50"/>
      <c r="KC28" s="50"/>
      <c r="KD28" s="50"/>
      <c r="KE28" s="50"/>
      <c r="KF28" s="50"/>
      <c r="KG28" s="50"/>
      <c r="KH28" s="50"/>
      <c r="KI28" s="50"/>
      <c r="KJ28" s="50"/>
      <c r="KK28" s="50"/>
      <c r="KL28" s="50"/>
      <c r="KM28" s="50"/>
      <c r="KN28" s="50"/>
      <c r="KO28" s="50"/>
      <c r="KP28" s="50"/>
      <c r="KQ28" s="50"/>
      <c r="KR28" s="50"/>
      <c r="KS28" s="50"/>
      <c r="KT28" s="50"/>
      <c r="KU28" s="50"/>
      <c r="KV28" s="50"/>
      <c r="KW28" s="50"/>
      <c r="KX28" s="50"/>
      <c r="KY28" s="50"/>
      <c r="KZ28" s="50"/>
      <c r="LA28" s="50"/>
      <c r="LB28" s="50"/>
      <c r="LC28" s="50"/>
      <c r="LD28" s="50"/>
      <c r="LE28" s="50"/>
      <c r="LF28" s="50"/>
      <c r="LG28" s="50"/>
      <c r="LH28" s="50"/>
      <c r="LI28" s="50"/>
      <c r="LJ28" s="50"/>
      <c r="LK28" s="50"/>
      <c r="LL28" s="50"/>
      <c r="LM28" s="50"/>
      <c r="LN28" s="50"/>
      <c r="LO28" s="50"/>
      <c r="LP28" s="50"/>
      <c r="LQ28" s="50"/>
      <c r="LR28" s="50"/>
      <c r="LS28" s="50"/>
      <c r="LT28" s="50"/>
      <c r="LU28" s="50"/>
      <c r="LV28" s="50"/>
      <c r="LW28" s="50"/>
      <c r="LX28" s="50"/>
      <c r="LY28" s="50"/>
      <c r="LZ28" s="50"/>
      <c r="MA28" s="50"/>
      <c r="MB28" s="50"/>
      <c r="MC28" s="50"/>
      <c r="MD28" s="50"/>
      <c r="ME28" s="50"/>
      <c r="MF28" s="50"/>
      <c r="MG28" s="50"/>
      <c r="MH28" s="50"/>
      <c r="MI28" s="50"/>
      <c r="MJ28" s="50"/>
      <c r="MK28" s="50"/>
      <c r="ML28" s="50"/>
      <c r="MM28" s="50"/>
      <c r="MN28" s="50"/>
      <c r="MO28" s="50"/>
      <c r="MP28" s="50"/>
      <c r="MQ28" s="50"/>
      <c r="MR28" s="50"/>
      <c r="MS28" s="50"/>
      <c r="MT28" s="50"/>
      <c r="MU28" s="50"/>
      <c r="MV28" s="50"/>
      <c r="MW28" s="50"/>
      <c r="MX28" s="50"/>
      <c r="MY28" s="50"/>
      <c r="MZ28" s="50"/>
      <c r="NA28" s="50"/>
      <c r="NB28" s="50"/>
      <c r="NC28" s="50"/>
      <c r="ND28" s="50"/>
      <c r="NE28" s="50"/>
      <c r="NF28" s="50"/>
      <c r="NG28" s="50"/>
      <c r="NH28" s="50"/>
      <c r="NI28" s="50"/>
      <c r="NJ28" s="50"/>
      <c r="NK28" s="50"/>
      <c r="NL28" s="50"/>
      <c r="NM28" s="50"/>
      <c r="NN28" s="50"/>
      <c r="NO28" s="50"/>
      <c r="NP28" s="50"/>
      <c r="NQ28" s="50"/>
      <c r="NR28" s="50"/>
      <c r="NS28" s="50"/>
      <c r="NT28" s="50"/>
      <c r="NU28" s="50"/>
      <c r="NV28" s="50"/>
      <c r="NW28" s="50"/>
      <c r="NX28" s="50"/>
      <c r="NY28" s="50"/>
      <c r="NZ28" s="50"/>
      <c r="OA28" s="50"/>
      <c r="OB28" s="50"/>
      <c r="OC28" s="50"/>
      <c r="OD28" s="50"/>
      <c r="OE28" s="50"/>
      <c r="OF28" s="50"/>
      <c r="OG28" s="50"/>
      <c r="OH28" s="50"/>
      <c r="OI28" s="50"/>
      <c r="OJ28" s="50"/>
      <c r="OK28" s="50"/>
      <c r="OL28" s="50"/>
      <c r="OM28" s="50"/>
      <c r="ON28" s="50"/>
      <c r="OO28" s="50"/>
      <c r="OP28" s="50"/>
      <c r="OQ28" s="50"/>
      <c r="OR28" s="50"/>
      <c r="OS28" s="50"/>
      <c r="OT28" s="50"/>
      <c r="OU28" s="50"/>
      <c r="OV28" s="50"/>
      <c r="OW28" s="50"/>
      <c r="OX28" s="50"/>
      <c r="OY28" s="50"/>
      <c r="OZ28" s="50"/>
      <c r="PA28" s="50"/>
      <c r="PB28" s="50"/>
      <c r="PC28" s="50"/>
      <c r="PD28" s="50"/>
      <c r="PE28" s="50"/>
      <c r="PF28" s="50"/>
      <c r="PG28" s="50"/>
      <c r="PH28" s="50"/>
      <c r="PI28" s="50"/>
      <c r="PJ28" s="50"/>
      <c r="PK28" s="50"/>
      <c r="PL28" s="50"/>
      <c r="PM28" s="50"/>
      <c r="PN28" s="50"/>
      <c r="PO28" s="50"/>
      <c r="PP28" s="50"/>
      <c r="PQ28" s="50"/>
      <c r="PR28" s="50"/>
      <c r="PS28" s="50"/>
      <c r="PT28" s="50"/>
      <c r="PU28" s="50"/>
      <c r="PV28" s="50"/>
      <c r="PW28" s="50"/>
      <c r="PX28" s="50"/>
      <c r="PY28" s="50"/>
      <c r="PZ28" s="50"/>
      <c r="QA28" s="50"/>
      <c r="QB28" s="50"/>
      <c r="QC28" s="50"/>
      <c r="QD28" s="50"/>
      <c r="QE28" s="50"/>
      <c r="QF28" s="50"/>
      <c r="QG28" s="50"/>
      <c r="QH28" s="50"/>
      <c r="QI28" s="50"/>
      <c r="QJ28" s="50"/>
      <c r="QK28" s="50"/>
      <c r="QL28" s="50"/>
      <c r="QM28" s="50"/>
      <c r="QN28" s="50"/>
      <c r="QO28" s="50"/>
      <c r="QP28" s="50"/>
      <c r="QQ28" s="50"/>
      <c r="QR28" s="50"/>
      <c r="QS28" s="50"/>
      <c r="QT28" s="50"/>
      <c r="QU28" s="50"/>
      <c r="QV28" s="50"/>
      <c r="QW28" s="50"/>
      <c r="QX28" s="50"/>
      <c r="QY28" s="50"/>
      <c r="QZ28" s="50"/>
      <c r="RA28" s="50"/>
      <c r="RB28" s="50"/>
      <c r="RC28" s="50"/>
      <c r="RD28" s="50"/>
      <c r="RE28" s="50"/>
      <c r="RF28" s="50"/>
      <c r="RG28" s="50"/>
      <c r="RH28" s="50"/>
      <c r="RI28" s="50"/>
      <c r="RJ28" s="50"/>
      <c r="RK28" s="50"/>
      <c r="RL28" s="50"/>
      <c r="RM28" s="50"/>
      <c r="RN28" s="50"/>
      <c r="RO28" s="50"/>
      <c r="RP28" s="50"/>
      <c r="RQ28" s="50"/>
      <c r="RR28" s="50"/>
      <c r="RS28" s="50"/>
      <c r="RT28" s="50"/>
      <c r="RU28" s="50"/>
      <c r="RV28" s="50"/>
      <c r="RW28" s="50"/>
      <c r="RX28" s="50"/>
      <c r="RY28" s="50"/>
      <c r="RZ28" s="50"/>
      <c r="SA28" s="50"/>
      <c r="SB28" s="50"/>
      <c r="SC28" s="50"/>
      <c r="SD28" s="50"/>
      <c r="SE28" s="50"/>
      <c r="SF28" s="50"/>
      <c r="SG28" s="50"/>
      <c r="SH28" s="50"/>
      <c r="SI28" s="50"/>
      <c r="SJ28" s="50"/>
      <c r="SK28" s="50"/>
      <c r="SL28" s="50"/>
      <c r="SM28" s="50"/>
      <c r="SN28" s="45"/>
    </row>
    <row r="29" spans="2:508" x14ac:dyDescent="0.25">
      <c r="B29" s="43" t="s">
        <v>535</v>
      </c>
      <c r="C29" s="43" t="str">
        <f ca="1">_xlfn.XLOOKUP(B29,bonds[unique lookup],bonds[ID_ISIN])</f>
        <v>USQ12441AB91</v>
      </c>
      <c r="D29" s="45" cm="1">
        <f t="array" aca="1" ref="D29" ca="1">MIN(IFERROR(IF(OFFSET(bHist!$A$1,_xlfn.XMATCH($B$8,bHist!$B:$B,0)-1,3+$C$2,1,3+$C$3)=0,"-",OFFSET(bHist!$A$1,_xlfn.XMATCH($B$8,bHist!$B:$B,0)-1,3+$C$2,1,3+$C$3))-IF(OFFSET(bHist!$A$1,_xlfn.XMATCH(B29,bHist!$B:$B,0)-1,3+$C$2,1,3+$C$3)=0,"-",OFFSET(bHist!$A$1,_xlfn.XMATCH(B29,bHist!$B:$B,0)-1,3+$C$2,1,3+$C$3)),"-"))</f>
        <v>-65.475999999999999</v>
      </c>
      <c r="E29" s="45" cm="1">
        <f t="array" aca="1" ref="E29" ca="1">AVERAGE(IFERROR(IF(OFFSET(bHist!$A$1,_xlfn.XMATCH($B$8,bHist!$B:$B,0)-1,3+$C$2,1,3+$C$3)=0,"-",OFFSET(bHist!$A$1,_xlfn.XMATCH($B$8,bHist!$B:$B,0)-1,3+$C$2,1,3+$C$3))-IF(OFFSET(bHist!$A$1,_xlfn.XMATCH(B29,bHist!$B:$B,0)-1,3+$C$2,1,3+$C$3)=0,"-",OFFSET(bHist!$A$1,_xlfn.XMATCH(B29,bHist!$B:$B,0)-1,3+$C$2,1,3+$C$3)),"-"))</f>
        <v>55.659269461077827</v>
      </c>
      <c r="F29" s="45" cm="1">
        <f t="array" aca="1" ref="F29" ca="1">MAX(IFERROR(IF(OFFSET(bHist!$A$1,_xlfn.XMATCH($B$8,bHist!$B:$B,0)-1,3+$C$2,1,3+$C$3)=0,"-",OFFSET(bHist!$A$1,_xlfn.XMATCH($B$8,bHist!$B:$B,0)-1,3+$C$2,1,3+$C$3))-IF(OFFSET(bHist!$A$1,_xlfn.XMATCH(B29,bHist!$B:$B,0)-1,3+$C$2,1,3+$C$3)=0,"-",OFFSET(bHist!$A$1,_xlfn.XMATCH(B29,bHist!$B:$B,0)-1,3+$C$2,1,3+$C$3)),"-"))</f>
        <v>228.17800000000005</v>
      </c>
      <c r="G29" s="45" cm="1">
        <f t="array" aca="1" ref="G29" ca="1">_xlfn.STDEV.P(IFERROR(IF(OFFSET(bHist!$A$1,_xlfn.XMATCH($B$8,bHist!$B:$B,0)-1,3+$C$2,1,3+$C$3)=0,"-",OFFSET(bHist!$A$1,_xlfn.XMATCH($B$8,bHist!$B:$B,0)-1,3+$C$2,1,3+$C$3))-IF(OFFSET(bHist!$A$1,_xlfn.XMATCH(B29,bHist!$B:$B,0)-1,3+$C$2,1,3+$C$3)=0,"-",OFFSET(bHist!$A$1,_xlfn.XMATCH(B29,bHist!$B:$B,0)-1,3+$C$2,1,3+$C$3)),"-"))</f>
        <v>37.016981375645898</v>
      </c>
      <c r="H29" s="45" cm="1">
        <f t="array" aca="1" ref="H29" ca="1">INDEX((IFERROR(IF(OFFSET(bHist!$A$1,_xlfn.XMATCH($B$8,bHist!B:B,0)-1,3,1,500)=0,"-",OFFSET(bHist!$A$1,_xlfn.XMATCH($B$8,bHist!B:B,0)-1,3,1,500))-IF(OFFSET(bHist!$A$1,_xlfn.XMATCH(B29,bHist!B:B,0)-1,3,1,500)=0,"-",OFFSET(bHist!$A$1,_xlfn.XMATCH(B29,bHist!B:B,0)-1,3,1,500)),"-")),1)</f>
        <v>64.24799999999999</v>
      </c>
      <c r="I29" s="45">
        <f t="shared" ca="1" si="0"/>
        <v>2.9247790048567914</v>
      </c>
      <c r="J29" s="51" cm="1">
        <f t="array" aca="1" ref="J29" ca="1">SLOPE((IFERROR(IF(OFFSET(bHist!$A$1,_xlfn.XMATCH($B$8,bHist!$B:$B,0)-1,3,1,500)=0,"-",OFFSET(bHist!$A$1,_xlfn.XMATCH($B$8,bHist!$B:$B,0)-1,3,1,500))-IF(OFFSET(bHist!$A$1,_xlfn.XMATCH(B29,bHist!$B:$B,0)-1,3,1,500)=0,"-",OFFSET(bHist!$A$1,_xlfn.XMATCH(B29,bHist!$B:$B,0)-1,3,1,500)),"-")),OFFSET(bHist!$A$1,0,3,1,500))</f>
        <v>7.8925596728927055E-3</v>
      </c>
      <c r="K29" s="45" cm="1">
        <f t="array" aca="1" ref="K29" ca="1">INTERCEPT((IFERROR(IF(OFFSET(bHist!$A$1,_xlfn.XMATCH($B$8,bHist!$B:$B,0)-1,3,1,500)=0,"-",OFFSET(bHist!$A$1,_xlfn.XMATCH($B$8,bHist!$B:$B,0)-1,3,1,500))-IF(OFFSET(bHist!$A$1,_xlfn.XMATCH(B29,bHist!$B:$B,0)-1,3,1,500)=0,"-",OFFSET(bHist!$A$1,_xlfn.XMATCH(B29,bHist!$B:$B,0)-1,3,1,500)),"-")),OFFSET(bHist!$A$1,0,3,1,500))</f>
        <v>-288.90853241291211</v>
      </c>
      <c r="L29" s="45" cm="1">
        <f t="array" aca="1" ref="L29" ca="1">STEYX((IFERROR(IF(OFFSET(bHist!$A$1,_xlfn.XMATCH($B$8,bHist!B:B,0)-1,3,1,500)=0,"-",OFFSET(bHist!$A$1,_xlfn.XMATCH($B$8,bHist!B:B,0)-1,3,1,500))-IF(OFFSET(bHist!$A$1,_xlfn.XMATCH(B29,bHist!B:B,0)-1,3,1,500)=0,"-",OFFSET(bHist!$A$1,_xlfn.XMATCH(B29,bHist!B:B,0)-1,3,1,500)),"-")),OFFSET(bHist!$A$1,0,3,1,500))</f>
        <v>37.091018323279002</v>
      </c>
      <c r="M29" s="51" cm="1">
        <f t="array" aca="1" ref="M29" ca="1">CORREL(IF(OFFSET(bHist!$A$1,_xlfn.XMATCH($B$8,bHist!B:B,0)-1,3,1,500)=0,"-",OFFSET(bHist!$A$1,_xlfn.XMATCH($B$8,bHist!B:B,0)-1,3,1,500)),IF(OFFSET(bHist!$A$1,_xlfn.XMATCH(B29,bHist!B:B,0)-1,3,1,500)=0,"-",OFFSET(bHist!$A$1,_xlfn.XMATCH(B29,bHist!B:B,0)-1,3,1,500)))</f>
        <v>0.9219943687973029</v>
      </c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  <c r="BN29" s="50"/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H29" s="50"/>
      <c r="EI29" s="50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X29" s="50"/>
      <c r="FY29" s="50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L29" s="50"/>
      <c r="GM29" s="50"/>
      <c r="GN29" s="50"/>
      <c r="GO29" s="50"/>
      <c r="GP29" s="50"/>
      <c r="GQ29" s="50"/>
      <c r="GR29" s="50"/>
      <c r="GS29" s="50"/>
      <c r="GT29" s="50"/>
      <c r="GU29" s="50"/>
      <c r="GV29" s="50"/>
      <c r="GW29" s="50"/>
      <c r="GX29" s="50"/>
      <c r="GY29" s="50"/>
      <c r="GZ29" s="50"/>
      <c r="HA29" s="50"/>
      <c r="HB29" s="50"/>
      <c r="HC29" s="50"/>
      <c r="HD29" s="50"/>
      <c r="HE29" s="50"/>
      <c r="HF29" s="50"/>
      <c r="HG29" s="50"/>
      <c r="HH29" s="50"/>
      <c r="HI29" s="50"/>
      <c r="HJ29" s="50"/>
      <c r="HK29" s="50"/>
      <c r="HL29" s="50"/>
      <c r="HM29" s="50"/>
      <c r="HN29" s="50"/>
      <c r="HO29" s="50"/>
      <c r="HP29" s="50"/>
      <c r="HQ29" s="50"/>
      <c r="HR29" s="50"/>
      <c r="HS29" s="50"/>
      <c r="HT29" s="50"/>
      <c r="HU29" s="50"/>
      <c r="HV29" s="50"/>
      <c r="HW29" s="50"/>
      <c r="HX29" s="50"/>
      <c r="HY29" s="50"/>
      <c r="HZ29" s="50"/>
      <c r="IA29" s="50"/>
      <c r="IB29" s="50"/>
      <c r="IC29" s="50"/>
      <c r="ID29" s="50"/>
      <c r="IE29" s="50"/>
      <c r="IF29" s="50"/>
      <c r="IG29" s="50"/>
      <c r="IH29" s="50"/>
      <c r="II29" s="50"/>
      <c r="IJ29" s="50"/>
      <c r="IK29" s="50"/>
      <c r="IL29" s="50"/>
      <c r="IM29" s="50"/>
      <c r="IN29" s="50"/>
      <c r="IO29" s="50"/>
      <c r="IP29" s="50"/>
      <c r="IQ29" s="50"/>
      <c r="IR29" s="50"/>
      <c r="IS29" s="50"/>
      <c r="IT29" s="50"/>
      <c r="IU29" s="50"/>
      <c r="IV29" s="50"/>
      <c r="IW29" s="50"/>
      <c r="IX29" s="50"/>
      <c r="IY29" s="50"/>
      <c r="IZ29" s="50"/>
      <c r="JA29" s="50"/>
      <c r="JB29" s="50"/>
      <c r="JC29" s="50"/>
      <c r="JD29" s="50"/>
      <c r="JE29" s="50"/>
      <c r="JF29" s="50"/>
      <c r="JG29" s="50"/>
      <c r="JH29" s="50"/>
      <c r="JI29" s="50"/>
      <c r="JJ29" s="50"/>
      <c r="JK29" s="50"/>
      <c r="JL29" s="50"/>
      <c r="JM29" s="50"/>
      <c r="JN29" s="50"/>
      <c r="JO29" s="50"/>
      <c r="JP29" s="50"/>
      <c r="JQ29" s="50"/>
      <c r="JR29" s="50"/>
      <c r="JS29" s="50"/>
      <c r="JT29" s="50"/>
      <c r="JU29" s="50"/>
      <c r="JV29" s="50"/>
      <c r="JW29" s="50"/>
      <c r="JX29" s="50"/>
      <c r="JY29" s="50"/>
      <c r="JZ29" s="50"/>
      <c r="KA29" s="50"/>
      <c r="KB29" s="50"/>
      <c r="KC29" s="50"/>
      <c r="KD29" s="50"/>
      <c r="KE29" s="50"/>
      <c r="KF29" s="50"/>
      <c r="KG29" s="50"/>
      <c r="KH29" s="50"/>
      <c r="KI29" s="50"/>
      <c r="KJ29" s="50"/>
      <c r="KK29" s="50"/>
      <c r="KL29" s="50"/>
      <c r="KM29" s="50"/>
      <c r="KN29" s="50"/>
      <c r="KO29" s="50"/>
      <c r="KP29" s="50"/>
      <c r="KQ29" s="50"/>
      <c r="KR29" s="50"/>
      <c r="KS29" s="50"/>
      <c r="KT29" s="50"/>
      <c r="KU29" s="50"/>
      <c r="KV29" s="50"/>
      <c r="KW29" s="50"/>
      <c r="KX29" s="50"/>
      <c r="KY29" s="50"/>
      <c r="KZ29" s="50"/>
      <c r="LA29" s="50"/>
      <c r="LB29" s="50"/>
      <c r="LC29" s="50"/>
      <c r="LD29" s="50"/>
      <c r="LE29" s="50"/>
      <c r="LF29" s="50"/>
      <c r="LG29" s="50"/>
      <c r="LH29" s="50"/>
      <c r="LI29" s="50"/>
      <c r="LJ29" s="50"/>
      <c r="LK29" s="50"/>
      <c r="LL29" s="50"/>
      <c r="LM29" s="50"/>
      <c r="LN29" s="50"/>
      <c r="LO29" s="50"/>
      <c r="LP29" s="50"/>
      <c r="LQ29" s="50"/>
      <c r="LR29" s="50"/>
      <c r="LS29" s="50"/>
      <c r="LT29" s="50"/>
      <c r="LU29" s="50"/>
      <c r="LV29" s="50"/>
      <c r="LW29" s="50"/>
      <c r="LX29" s="50"/>
      <c r="LY29" s="50"/>
      <c r="LZ29" s="50"/>
      <c r="MA29" s="50"/>
      <c r="MB29" s="50"/>
      <c r="MC29" s="50"/>
      <c r="MD29" s="50"/>
      <c r="ME29" s="50"/>
      <c r="MF29" s="50"/>
      <c r="MG29" s="50"/>
      <c r="MH29" s="50"/>
      <c r="MI29" s="50"/>
      <c r="MJ29" s="50"/>
      <c r="MK29" s="50"/>
      <c r="ML29" s="50"/>
      <c r="MM29" s="50"/>
      <c r="MN29" s="50"/>
      <c r="MO29" s="50"/>
      <c r="MP29" s="50"/>
      <c r="MQ29" s="50"/>
      <c r="MR29" s="50"/>
      <c r="MS29" s="50"/>
      <c r="MT29" s="50"/>
      <c r="MU29" s="50"/>
      <c r="MV29" s="50"/>
      <c r="MW29" s="50"/>
      <c r="MX29" s="50"/>
      <c r="MY29" s="50"/>
      <c r="MZ29" s="50"/>
      <c r="NA29" s="50"/>
      <c r="NB29" s="50"/>
      <c r="NC29" s="50"/>
      <c r="ND29" s="50"/>
      <c r="NE29" s="50"/>
      <c r="NF29" s="50"/>
      <c r="NG29" s="50"/>
      <c r="NH29" s="50"/>
      <c r="NI29" s="50"/>
      <c r="NJ29" s="50"/>
      <c r="NK29" s="50"/>
      <c r="NL29" s="50"/>
      <c r="NM29" s="50"/>
      <c r="NN29" s="50"/>
      <c r="NO29" s="50"/>
      <c r="NP29" s="50"/>
      <c r="NQ29" s="50"/>
      <c r="NR29" s="50"/>
      <c r="NS29" s="50"/>
      <c r="NT29" s="50"/>
      <c r="NU29" s="50"/>
      <c r="NV29" s="50"/>
      <c r="NW29" s="50"/>
      <c r="NX29" s="50"/>
      <c r="NY29" s="50"/>
      <c r="NZ29" s="50"/>
      <c r="OA29" s="50"/>
      <c r="OB29" s="50"/>
      <c r="OC29" s="50"/>
      <c r="OD29" s="50"/>
      <c r="OE29" s="50"/>
      <c r="OF29" s="50"/>
      <c r="OG29" s="50"/>
      <c r="OH29" s="50"/>
      <c r="OI29" s="50"/>
      <c r="OJ29" s="50"/>
      <c r="OK29" s="50"/>
      <c r="OL29" s="50"/>
      <c r="OM29" s="50"/>
      <c r="ON29" s="50"/>
      <c r="OO29" s="50"/>
      <c r="OP29" s="50"/>
      <c r="OQ29" s="50"/>
      <c r="OR29" s="50"/>
      <c r="OS29" s="50"/>
      <c r="OT29" s="50"/>
      <c r="OU29" s="50"/>
      <c r="OV29" s="50"/>
      <c r="OW29" s="50"/>
      <c r="OX29" s="50"/>
      <c r="OY29" s="50"/>
      <c r="OZ29" s="50"/>
      <c r="PA29" s="50"/>
      <c r="PB29" s="50"/>
      <c r="PC29" s="50"/>
      <c r="PD29" s="50"/>
      <c r="PE29" s="50"/>
      <c r="PF29" s="50"/>
      <c r="PG29" s="50"/>
      <c r="PH29" s="50"/>
      <c r="PI29" s="50"/>
      <c r="PJ29" s="50"/>
      <c r="PK29" s="50"/>
      <c r="PL29" s="50"/>
      <c r="PM29" s="50"/>
      <c r="PN29" s="50"/>
      <c r="PO29" s="50"/>
      <c r="PP29" s="50"/>
      <c r="PQ29" s="50"/>
      <c r="PR29" s="50"/>
      <c r="PS29" s="50"/>
      <c r="PT29" s="50"/>
      <c r="PU29" s="50"/>
      <c r="PV29" s="50"/>
      <c r="PW29" s="50"/>
      <c r="PX29" s="50"/>
      <c r="PY29" s="50"/>
      <c r="PZ29" s="50"/>
      <c r="QA29" s="50"/>
      <c r="QB29" s="50"/>
      <c r="QC29" s="50"/>
      <c r="QD29" s="50"/>
      <c r="QE29" s="50"/>
      <c r="QF29" s="50"/>
      <c r="QG29" s="50"/>
      <c r="QH29" s="50"/>
      <c r="QI29" s="50"/>
      <c r="QJ29" s="50"/>
      <c r="QK29" s="50"/>
      <c r="QL29" s="50"/>
      <c r="QM29" s="50"/>
      <c r="QN29" s="50"/>
      <c r="QO29" s="50"/>
      <c r="QP29" s="50"/>
      <c r="QQ29" s="50"/>
      <c r="QR29" s="50"/>
      <c r="QS29" s="50"/>
      <c r="QT29" s="50"/>
      <c r="QU29" s="50"/>
      <c r="QV29" s="50"/>
      <c r="QW29" s="50"/>
      <c r="QX29" s="50"/>
      <c r="QY29" s="50"/>
      <c r="QZ29" s="50"/>
      <c r="RA29" s="50"/>
      <c r="RB29" s="50"/>
      <c r="RC29" s="50"/>
      <c r="RD29" s="50"/>
      <c r="RE29" s="50"/>
      <c r="RF29" s="50"/>
      <c r="RG29" s="50"/>
      <c r="RH29" s="50"/>
      <c r="RI29" s="50"/>
      <c r="RJ29" s="50"/>
      <c r="RK29" s="50"/>
      <c r="RL29" s="50"/>
      <c r="RM29" s="50"/>
      <c r="RN29" s="50"/>
      <c r="RO29" s="50"/>
      <c r="RP29" s="50"/>
      <c r="RQ29" s="50"/>
      <c r="RR29" s="50"/>
      <c r="RS29" s="50"/>
      <c r="RT29" s="50"/>
      <c r="RU29" s="50"/>
      <c r="RV29" s="50"/>
      <c r="RW29" s="50"/>
      <c r="RX29" s="50"/>
      <c r="RY29" s="50"/>
      <c r="RZ29" s="50"/>
      <c r="SA29" s="50"/>
      <c r="SB29" s="50"/>
      <c r="SC29" s="50"/>
      <c r="SD29" s="50"/>
      <c r="SE29" s="50"/>
      <c r="SF29" s="50"/>
      <c r="SG29" s="50"/>
      <c r="SH29" s="50"/>
      <c r="SI29" s="50"/>
      <c r="SJ29" s="50"/>
      <c r="SK29" s="50"/>
      <c r="SL29" s="50"/>
      <c r="SM29" s="50"/>
      <c r="SN29" s="45"/>
    </row>
    <row r="30" spans="2:508" x14ac:dyDescent="0.25">
      <c r="B30" s="43" t="s">
        <v>536</v>
      </c>
      <c r="C30" s="43" t="str">
        <f ca="1">_xlfn.XLOOKUP(B30,bonds[unique lookup],bonds[ID_ISIN])</f>
        <v>USQ12441AA19</v>
      </c>
      <c r="D30" s="45" cm="1">
        <f t="array" aca="1" ref="D30" ca="1">MIN(IFERROR(IF(OFFSET(bHist!$A$1,_xlfn.XMATCH($B$8,bHist!$B:$B,0)-1,3+$C$2,1,3+$C$3)=0,"-",OFFSET(bHist!$A$1,_xlfn.XMATCH($B$8,bHist!$B:$B,0)-1,3+$C$2,1,3+$C$3))-IF(OFFSET(bHist!$A$1,_xlfn.XMATCH(B30,bHist!$B:$B,0)-1,3+$C$2,1,3+$C$3)=0,"-",OFFSET(bHist!$A$1,_xlfn.XMATCH(B30,bHist!$B:$B,0)-1,3+$C$2,1,3+$C$3)),"-"))</f>
        <v>-650.5089999999999</v>
      </c>
      <c r="E30" s="45" cm="1">
        <f t="array" aca="1" ref="E30" ca="1">AVERAGE(IFERROR(IF(OFFSET(bHist!$A$1,_xlfn.XMATCH($B$8,bHist!$B:$B,0)-1,3+$C$2,1,3+$C$3)=0,"-",OFFSET(bHist!$A$1,_xlfn.XMATCH($B$8,bHist!$B:$B,0)-1,3+$C$2,1,3+$C$3))-IF(OFFSET(bHist!$A$1,_xlfn.XMATCH(B30,bHist!$B:$B,0)-1,3+$C$2,1,3+$C$3)=0,"-",OFFSET(bHist!$A$1,_xlfn.XMATCH(B30,bHist!$B:$B,0)-1,3+$C$2,1,3+$C$3)),"-"))</f>
        <v>167.29190965092394</v>
      </c>
      <c r="F30" s="45" cm="1">
        <f t="array" aca="1" ref="F30" ca="1">MAX(IFERROR(IF(OFFSET(bHist!$A$1,_xlfn.XMATCH($B$8,bHist!$B:$B,0)-1,3+$C$2,1,3+$C$3)=0,"-",OFFSET(bHist!$A$1,_xlfn.XMATCH($B$8,bHist!$B:$B,0)-1,3+$C$2,1,3+$C$3))-IF(OFFSET(bHist!$A$1,_xlfn.XMATCH(B30,bHist!$B:$B,0)-1,3+$C$2,1,3+$C$3)=0,"-",OFFSET(bHist!$A$1,_xlfn.XMATCH(B30,bHist!$B:$B,0)-1,3+$C$2,1,3+$C$3)),"-"))</f>
        <v>589.48</v>
      </c>
      <c r="G30" s="45" cm="1">
        <f t="array" aca="1" ref="G30" ca="1">_xlfn.STDEV.P(IFERROR(IF(OFFSET(bHist!$A$1,_xlfn.XMATCH($B$8,bHist!$B:$B,0)-1,3+$C$2,1,3+$C$3)=0,"-",OFFSET(bHist!$A$1,_xlfn.XMATCH($B$8,bHist!$B:$B,0)-1,3+$C$2,1,3+$C$3))-IF(OFFSET(bHist!$A$1,_xlfn.XMATCH(B30,bHist!$B:$B,0)-1,3+$C$2,1,3+$C$3)=0,"-",OFFSET(bHist!$A$1,_xlfn.XMATCH(B30,bHist!$B:$B,0)-1,3+$C$2,1,3+$C$3)),"-"))</f>
        <v>105.61892772715585</v>
      </c>
      <c r="H30" s="45" cm="1">
        <f t="array" aca="1" ref="H30" ca="1">INDEX((IFERROR(IF(OFFSET(bHist!$A$1,_xlfn.XMATCH($B$8,bHist!B:B,0)-1,3,1,500)=0,"-",OFFSET(bHist!$A$1,_xlfn.XMATCH($B$8,bHist!B:B,0)-1,3,1,500))-IF(OFFSET(bHist!$A$1,_xlfn.XMATCH(B30,bHist!B:B,0)-1,3,1,500)=0,"-",OFFSET(bHist!$A$1,_xlfn.XMATCH(B30,bHist!B:B,0)-1,3,1,500)),"-")),1)</f>
        <v>76.643000000000029</v>
      </c>
      <c r="I30" s="45">
        <f t="shared" ca="1" si="0"/>
        <v>-7.3104607904524883</v>
      </c>
      <c r="J30" s="51" cm="1">
        <f t="array" aca="1" ref="J30" ca="1">SLOPE((IFERROR(IF(OFFSET(bHist!$A$1,_xlfn.XMATCH($B$8,bHist!$B:$B,0)-1,3,1,500)=0,"-",OFFSET(bHist!$A$1,_xlfn.XMATCH($B$8,bHist!$B:$B,0)-1,3,1,500))-IF(OFFSET(bHist!$A$1,_xlfn.XMATCH(B30,bHist!$B:$B,0)-1,3,1,500)=0,"-",OFFSET(bHist!$A$1,_xlfn.XMATCH(B30,bHist!$B:$B,0)-1,3,1,500)),"-")),OFFSET(bHist!$A$1,0,3,1,500))</f>
        <v>-8.6235728366059944E-2</v>
      </c>
      <c r="K30" s="45" cm="1">
        <f t="array" aca="1" ref="K30" ca="1">INTERCEPT((IFERROR(IF(OFFSET(bHist!$A$1,_xlfn.XMATCH($B$8,bHist!$B:$B,0)-1,3,1,500)=0,"-",OFFSET(bHist!$A$1,_xlfn.XMATCH($B$8,bHist!$B:$B,0)-1,3,1,500))-IF(OFFSET(bHist!$A$1,_xlfn.XMATCH(B30,bHist!$B:$B,0)-1,3,1,500)=0,"-",OFFSET(bHist!$A$1,_xlfn.XMATCH(B30,bHist!$B:$B,0)-1,3,1,500)),"-")),OFFSET(bHist!$A$1,0,3,1,500))</f>
        <v>3933.0213006607983</v>
      </c>
      <c r="L30" s="45" cm="1">
        <f t="array" aca="1" ref="L30" ca="1">STEYX((IFERROR(IF(OFFSET(bHist!$A$1,_xlfn.XMATCH($B$8,bHist!B:B,0)-1,3,1,500)=0,"-",OFFSET(bHist!$A$1,_xlfn.XMATCH($B$8,bHist!B:B,0)-1,3,1,500))-IF(OFFSET(bHist!$A$1,_xlfn.XMATCH(B30,bHist!B:B,0)-1,3,1,500)=0,"-",OFFSET(bHist!$A$1,_xlfn.XMATCH(B30,bHist!B:B,0)-1,3,1,500)),"-")),OFFSET(bHist!$A$1,0,3,1,500))</f>
        <v>104.36826114586829</v>
      </c>
      <c r="M30" s="51" cm="1">
        <f t="array" aca="1" ref="M30" ca="1">CORREL(IF(OFFSET(bHist!$A$1,_xlfn.XMATCH($B$8,bHist!B:B,0)-1,3,1,500)=0,"-",OFFSET(bHist!$A$1,_xlfn.XMATCH($B$8,bHist!B:B,0)-1,3,1,500)),IF(OFFSET(bHist!$A$1,_xlfn.XMATCH(B30,bHist!B:B,0)-1,3,1,500)=0,"-",OFFSET(bHist!$A$1,_xlfn.XMATCH(B30,bHist!B:B,0)-1,3,1,500)))</f>
        <v>0.63412221113631306</v>
      </c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/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/>
      <c r="BO30" s="50"/>
      <c r="BP30" s="50"/>
      <c r="BQ30" s="50"/>
      <c r="BR30" s="50"/>
      <c r="BS30" s="50"/>
      <c r="BT30" s="50"/>
      <c r="BU30" s="50"/>
      <c r="BV30" s="50"/>
      <c r="BW30" s="50"/>
      <c r="BX30" s="50"/>
      <c r="BY30" s="50"/>
      <c r="BZ30" s="50"/>
      <c r="CA30" s="50"/>
      <c r="CB30" s="50"/>
      <c r="CC30" s="50"/>
      <c r="CD30" s="50"/>
      <c r="CE30" s="50"/>
      <c r="CF30" s="50"/>
      <c r="CG30" s="50"/>
      <c r="CH30" s="50"/>
      <c r="CI30" s="50"/>
      <c r="CJ30" s="50"/>
      <c r="CK30" s="50"/>
      <c r="CL30" s="50"/>
      <c r="CM30" s="50"/>
      <c r="CN30" s="50"/>
      <c r="CO30" s="50"/>
      <c r="CP30" s="50"/>
      <c r="CQ30" s="50"/>
      <c r="CR30" s="50"/>
      <c r="CS30" s="50"/>
      <c r="CT30" s="50"/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/>
      <c r="DN30" s="50"/>
      <c r="DO30" s="50"/>
      <c r="DP30" s="50"/>
      <c r="DQ30" s="50"/>
      <c r="DR30" s="50"/>
      <c r="DS30" s="50"/>
      <c r="DT30" s="50"/>
      <c r="DU30" s="50"/>
      <c r="DV30" s="50"/>
      <c r="DW30" s="50"/>
      <c r="DX30" s="50"/>
      <c r="DY30" s="50"/>
      <c r="DZ30" s="50"/>
      <c r="EA30" s="50"/>
      <c r="EB30" s="50"/>
      <c r="EC30" s="50"/>
      <c r="ED30" s="50"/>
      <c r="EE30" s="50"/>
      <c r="EF30" s="50"/>
      <c r="EG30" s="50"/>
      <c r="EH30" s="50"/>
      <c r="EI30" s="50"/>
      <c r="EJ30" s="50"/>
      <c r="EK30" s="50"/>
      <c r="EL30" s="50"/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/>
      <c r="FB30" s="50"/>
      <c r="FC30" s="50"/>
      <c r="FD30" s="50"/>
      <c r="FE30" s="50"/>
      <c r="FF30" s="50"/>
      <c r="FG30" s="50"/>
      <c r="FH30" s="50"/>
      <c r="FI30" s="50"/>
      <c r="FJ30" s="50"/>
      <c r="FK30" s="50"/>
      <c r="FL30" s="50"/>
      <c r="FM30" s="50"/>
      <c r="FN30" s="50"/>
      <c r="FO30" s="50"/>
      <c r="FP30" s="50"/>
      <c r="FQ30" s="50"/>
      <c r="FR30" s="50"/>
      <c r="FS30" s="50"/>
      <c r="FT30" s="50"/>
      <c r="FU30" s="50"/>
      <c r="FV30" s="50"/>
      <c r="FW30" s="50"/>
      <c r="FX30" s="50"/>
      <c r="FY30" s="50"/>
      <c r="FZ30" s="50"/>
      <c r="GA30" s="50"/>
      <c r="GB30" s="50"/>
      <c r="GC30" s="50"/>
      <c r="GD30" s="50"/>
      <c r="GE30" s="50"/>
      <c r="GF30" s="50"/>
      <c r="GG30" s="50"/>
      <c r="GH30" s="50"/>
      <c r="GI30" s="50"/>
      <c r="GJ30" s="50"/>
      <c r="GK30" s="50"/>
      <c r="GL30" s="50"/>
      <c r="GM30" s="50"/>
      <c r="GN30" s="50"/>
      <c r="GO30" s="50"/>
      <c r="GP30" s="50"/>
      <c r="GQ30" s="50"/>
      <c r="GR30" s="50"/>
      <c r="GS30" s="50"/>
      <c r="GT30" s="50"/>
      <c r="GU30" s="50"/>
      <c r="GV30" s="50"/>
      <c r="GW30" s="50"/>
      <c r="GX30" s="50"/>
      <c r="GY30" s="50"/>
      <c r="GZ30" s="50"/>
      <c r="HA30" s="50"/>
      <c r="HB30" s="50"/>
      <c r="HC30" s="50"/>
      <c r="HD30" s="50"/>
      <c r="HE30" s="50"/>
      <c r="HF30" s="50"/>
      <c r="HG30" s="50"/>
      <c r="HH30" s="50"/>
      <c r="HI30" s="50"/>
      <c r="HJ30" s="50"/>
      <c r="HK30" s="50"/>
      <c r="HL30" s="50"/>
      <c r="HM30" s="50"/>
      <c r="HN30" s="50"/>
      <c r="HO30" s="50"/>
      <c r="HP30" s="50"/>
      <c r="HQ30" s="50"/>
      <c r="HR30" s="50"/>
      <c r="HS30" s="50"/>
      <c r="HT30" s="50"/>
      <c r="HU30" s="50"/>
      <c r="HV30" s="50"/>
      <c r="HW30" s="50"/>
      <c r="HX30" s="50"/>
      <c r="HY30" s="50"/>
      <c r="HZ30" s="50"/>
      <c r="IA30" s="50"/>
      <c r="IB30" s="50"/>
      <c r="IC30" s="50"/>
      <c r="ID30" s="50"/>
      <c r="IE30" s="50"/>
      <c r="IF30" s="50"/>
      <c r="IG30" s="50"/>
      <c r="IH30" s="50"/>
      <c r="II30" s="50"/>
      <c r="IJ30" s="50"/>
      <c r="IK30" s="50"/>
      <c r="IL30" s="50"/>
      <c r="IM30" s="50"/>
      <c r="IN30" s="50"/>
      <c r="IO30" s="50"/>
      <c r="IP30" s="50"/>
      <c r="IQ30" s="50"/>
      <c r="IR30" s="50"/>
      <c r="IS30" s="50"/>
      <c r="IT30" s="50"/>
      <c r="IU30" s="50"/>
      <c r="IV30" s="50"/>
      <c r="IW30" s="50"/>
      <c r="IX30" s="50"/>
      <c r="IY30" s="50"/>
      <c r="IZ30" s="50"/>
      <c r="JA30" s="50"/>
      <c r="JB30" s="50"/>
      <c r="JC30" s="50"/>
      <c r="JD30" s="50"/>
      <c r="JE30" s="50"/>
      <c r="JF30" s="50"/>
      <c r="JG30" s="50"/>
      <c r="JH30" s="50"/>
      <c r="JI30" s="50"/>
      <c r="JJ30" s="50"/>
      <c r="JK30" s="50"/>
      <c r="JL30" s="50"/>
      <c r="JM30" s="50"/>
      <c r="JN30" s="50"/>
      <c r="JO30" s="50"/>
      <c r="JP30" s="50"/>
      <c r="JQ30" s="50"/>
      <c r="JR30" s="50"/>
      <c r="JS30" s="50"/>
      <c r="JT30" s="50"/>
      <c r="JU30" s="50"/>
      <c r="JV30" s="50"/>
      <c r="JW30" s="50"/>
      <c r="JX30" s="50"/>
      <c r="JY30" s="50"/>
      <c r="JZ30" s="50"/>
      <c r="KA30" s="50"/>
      <c r="KB30" s="50"/>
      <c r="KC30" s="50"/>
      <c r="KD30" s="50"/>
      <c r="KE30" s="50"/>
      <c r="KF30" s="50"/>
      <c r="KG30" s="50"/>
      <c r="KH30" s="50"/>
      <c r="KI30" s="50"/>
      <c r="KJ30" s="50"/>
      <c r="KK30" s="50"/>
      <c r="KL30" s="50"/>
      <c r="KM30" s="50"/>
      <c r="KN30" s="50"/>
      <c r="KO30" s="50"/>
      <c r="KP30" s="50"/>
      <c r="KQ30" s="50"/>
      <c r="KR30" s="50"/>
      <c r="KS30" s="50"/>
      <c r="KT30" s="50"/>
      <c r="KU30" s="50"/>
      <c r="KV30" s="50"/>
      <c r="KW30" s="50"/>
      <c r="KX30" s="50"/>
      <c r="KY30" s="50"/>
      <c r="KZ30" s="50"/>
      <c r="LA30" s="50"/>
      <c r="LB30" s="50"/>
      <c r="LC30" s="50"/>
      <c r="LD30" s="50"/>
      <c r="LE30" s="50"/>
      <c r="LF30" s="50"/>
      <c r="LG30" s="50"/>
      <c r="LH30" s="50"/>
      <c r="LI30" s="50"/>
      <c r="LJ30" s="50"/>
      <c r="LK30" s="50"/>
      <c r="LL30" s="50"/>
      <c r="LM30" s="50"/>
      <c r="LN30" s="50"/>
      <c r="LO30" s="50"/>
      <c r="LP30" s="50"/>
      <c r="LQ30" s="50"/>
      <c r="LR30" s="50"/>
      <c r="LS30" s="50"/>
      <c r="LT30" s="50"/>
      <c r="LU30" s="50"/>
      <c r="LV30" s="50"/>
      <c r="LW30" s="50"/>
      <c r="LX30" s="50"/>
      <c r="LY30" s="50"/>
      <c r="LZ30" s="50"/>
      <c r="MA30" s="50"/>
      <c r="MB30" s="50"/>
      <c r="MC30" s="50"/>
      <c r="MD30" s="50"/>
      <c r="ME30" s="50"/>
      <c r="MF30" s="50"/>
      <c r="MG30" s="50"/>
      <c r="MH30" s="50"/>
      <c r="MI30" s="50"/>
      <c r="MJ30" s="50"/>
      <c r="MK30" s="50"/>
      <c r="ML30" s="50"/>
      <c r="MM30" s="50"/>
      <c r="MN30" s="50"/>
      <c r="MO30" s="50"/>
      <c r="MP30" s="50"/>
      <c r="MQ30" s="50"/>
      <c r="MR30" s="50"/>
      <c r="MS30" s="50"/>
      <c r="MT30" s="50"/>
      <c r="MU30" s="50"/>
      <c r="MV30" s="50"/>
      <c r="MW30" s="50"/>
      <c r="MX30" s="50"/>
      <c r="MY30" s="50"/>
      <c r="MZ30" s="50"/>
      <c r="NA30" s="50"/>
      <c r="NB30" s="50"/>
      <c r="NC30" s="50"/>
      <c r="ND30" s="50"/>
      <c r="NE30" s="50"/>
      <c r="NF30" s="50"/>
      <c r="NG30" s="50"/>
      <c r="NH30" s="50"/>
      <c r="NI30" s="50"/>
      <c r="NJ30" s="50"/>
      <c r="NK30" s="50"/>
      <c r="NL30" s="50"/>
      <c r="NM30" s="50"/>
      <c r="NN30" s="50"/>
      <c r="NO30" s="50"/>
      <c r="NP30" s="50"/>
      <c r="NQ30" s="50"/>
      <c r="NR30" s="50"/>
      <c r="NS30" s="50"/>
      <c r="NT30" s="50"/>
      <c r="NU30" s="50"/>
      <c r="NV30" s="50"/>
      <c r="NW30" s="50"/>
      <c r="NX30" s="50"/>
      <c r="NY30" s="50"/>
      <c r="NZ30" s="50"/>
      <c r="OA30" s="50"/>
      <c r="OB30" s="50"/>
      <c r="OC30" s="50"/>
      <c r="OD30" s="50"/>
      <c r="OE30" s="50"/>
      <c r="OF30" s="50"/>
      <c r="OG30" s="50"/>
      <c r="OH30" s="50"/>
      <c r="OI30" s="50"/>
      <c r="OJ30" s="50"/>
      <c r="OK30" s="50"/>
      <c r="OL30" s="50"/>
      <c r="OM30" s="50"/>
      <c r="ON30" s="50"/>
      <c r="OO30" s="50"/>
      <c r="OP30" s="50"/>
      <c r="OQ30" s="50"/>
      <c r="OR30" s="50"/>
      <c r="OS30" s="50"/>
      <c r="OT30" s="50"/>
      <c r="OU30" s="50"/>
      <c r="OV30" s="50"/>
      <c r="OW30" s="50"/>
      <c r="OX30" s="50"/>
      <c r="OY30" s="50"/>
      <c r="OZ30" s="50"/>
      <c r="PA30" s="50"/>
      <c r="PB30" s="50"/>
      <c r="PC30" s="50"/>
      <c r="PD30" s="50"/>
      <c r="PE30" s="50"/>
      <c r="PF30" s="50"/>
      <c r="PG30" s="50"/>
      <c r="PH30" s="50"/>
      <c r="PI30" s="50"/>
      <c r="PJ30" s="50"/>
      <c r="PK30" s="50"/>
      <c r="PL30" s="50"/>
      <c r="PM30" s="50"/>
      <c r="PN30" s="50"/>
      <c r="PO30" s="50"/>
      <c r="PP30" s="50"/>
      <c r="PQ30" s="50"/>
      <c r="PR30" s="50"/>
      <c r="PS30" s="50"/>
      <c r="PT30" s="50"/>
      <c r="PU30" s="50"/>
      <c r="PV30" s="50"/>
      <c r="PW30" s="50"/>
      <c r="PX30" s="50"/>
      <c r="PY30" s="50"/>
      <c r="PZ30" s="50"/>
      <c r="QA30" s="50"/>
      <c r="QB30" s="50"/>
      <c r="QC30" s="50"/>
      <c r="QD30" s="50"/>
      <c r="QE30" s="50"/>
      <c r="QF30" s="50"/>
      <c r="QG30" s="50"/>
      <c r="QH30" s="50"/>
      <c r="QI30" s="50"/>
      <c r="QJ30" s="50"/>
      <c r="QK30" s="50"/>
      <c r="QL30" s="50"/>
      <c r="QM30" s="50"/>
      <c r="QN30" s="50"/>
      <c r="QO30" s="50"/>
      <c r="QP30" s="50"/>
      <c r="QQ30" s="50"/>
      <c r="QR30" s="50"/>
      <c r="QS30" s="50"/>
      <c r="QT30" s="50"/>
      <c r="QU30" s="50"/>
      <c r="QV30" s="50"/>
      <c r="QW30" s="50"/>
      <c r="QX30" s="50"/>
      <c r="QY30" s="50"/>
      <c r="QZ30" s="50"/>
      <c r="RA30" s="50"/>
      <c r="RB30" s="50"/>
      <c r="RC30" s="50"/>
      <c r="RD30" s="50"/>
      <c r="RE30" s="50"/>
      <c r="RF30" s="50"/>
      <c r="RG30" s="50"/>
      <c r="RH30" s="50"/>
      <c r="RI30" s="50"/>
      <c r="RJ30" s="50"/>
      <c r="RK30" s="50"/>
      <c r="RL30" s="50"/>
      <c r="RM30" s="50"/>
      <c r="RN30" s="50"/>
      <c r="RO30" s="50"/>
      <c r="RP30" s="50"/>
      <c r="RQ30" s="50"/>
      <c r="RR30" s="50"/>
      <c r="RS30" s="50"/>
      <c r="RT30" s="50"/>
      <c r="RU30" s="50"/>
      <c r="RV30" s="50"/>
      <c r="RW30" s="50"/>
      <c r="RX30" s="50"/>
      <c r="RY30" s="50"/>
      <c r="RZ30" s="50"/>
      <c r="SA30" s="50"/>
      <c r="SB30" s="50"/>
      <c r="SC30" s="50"/>
      <c r="SD30" s="50"/>
      <c r="SE30" s="50"/>
      <c r="SF30" s="50"/>
      <c r="SG30" s="50"/>
      <c r="SH30" s="50"/>
      <c r="SI30" s="50"/>
      <c r="SJ30" s="50"/>
      <c r="SK30" s="50"/>
      <c r="SL30" s="50"/>
      <c r="SM30" s="50"/>
      <c r="SN30" s="45"/>
    </row>
    <row r="31" spans="2:508" x14ac:dyDescent="0.25">
      <c r="B31" s="43" t="s">
        <v>537</v>
      </c>
      <c r="C31" s="43" t="str">
        <f ca="1">_xlfn.XLOOKUP(B31,bonds[unique lookup],bonds[ID_ISIN])</f>
        <v>XS1309437215</v>
      </c>
      <c r="D31" s="45" cm="1">
        <f t="array" aca="1" ref="D31" ca="1">MIN(IFERROR(IF(OFFSET(bHist!$A$1,_xlfn.XMATCH($B$8,bHist!$B:$B,0)-1,3+$C$2,1,3+$C$3)=0,"-",OFFSET(bHist!$A$1,_xlfn.XMATCH($B$8,bHist!$B:$B,0)-1,3+$C$2,1,3+$C$3))-IF(OFFSET(bHist!$A$1,_xlfn.XMATCH(B31,bHist!$B:$B,0)-1,3+$C$2,1,3+$C$3)=0,"-",OFFSET(bHist!$A$1,_xlfn.XMATCH(B31,bHist!$B:$B,0)-1,3+$C$2,1,3+$C$3)),"-"))</f>
        <v>10.952999999999975</v>
      </c>
      <c r="E31" s="45" cm="1">
        <f t="array" aca="1" ref="E31" ca="1">AVERAGE(IFERROR(IF(OFFSET(bHist!$A$1,_xlfn.XMATCH($B$8,bHist!$B:$B,0)-1,3+$C$2,1,3+$C$3)=0,"-",OFFSET(bHist!$A$1,_xlfn.XMATCH($B$8,bHist!$B:$B,0)-1,3+$C$2,1,3+$C$3))-IF(OFFSET(bHist!$A$1,_xlfn.XMATCH(B31,bHist!$B:$B,0)-1,3+$C$2,1,3+$C$3)=0,"-",OFFSET(bHist!$A$1,_xlfn.XMATCH(B31,bHist!$B:$B,0)-1,3+$C$2,1,3+$C$3)),"-"))</f>
        <v>121.14775546719689</v>
      </c>
      <c r="F31" s="45" cm="1">
        <f t="array" aca="1" ref="F31" ca="1">MAX(IFERROR(IF(OFFSET(bHist!$A$1,_xlfn.XMATCH($B$8,bHist!$B:$B,0)-1,3+$C$2,1,3+$C$3)=0,"-",OFFSET(bHist!$A$1,_xlfn.XMATCH($B$8,bHist!$B:$B,0)-1,3+$C$2,1,3+$C$3))-IF(OFFSET(bHist!$A$1,_xlfn.XMATCH(B31,bHist!$B:$B,0)-1,3+$C$2,1,3+$C$3)=0,"-",OFFSET(bHist!$A$1,_xlfn.XMATCH(B31,bHist!$B:$B,0)-1,3+$C$2,1,3+$C$3)),"-"))</f>
        <v>379.35299999999995</v>
      </c>
      <c r="G31" s="45" cm="1">
        <f t="array" aca="1" ref="G31" ca="1">_xlfn.STDEV.P(IFERROR(IF(OFFSET(bHist!$A$1,_xlfn.XMATCH($B$8,bHist!$B:$B,0)-1,3+$C$2,1,3+$C$3)=0,"-",OFFSET(bHist!$A$1,_xlfn.XMATCH($B$8,bHist!$B:$B,0)-1,3+$C$2,1,3+$C$3))-IF(OFFSET(bHist!$A$1,_xlfn.XMATCH(B31,bHist!$B:$B,0)-1,3+$C$2,1,3+$C$3)=0,"-",OFFSET(bHist!$A$1,_xlfn.XMATCH(B31,bHist!$B:$B,0)-1,3+$C$2,1,3+$C$3)),"-"))</f>
        <v>36.232663505703464</v>
      </c>
      <c r="H31" s="45" cm="1">
        <f t="array" aca="1" ref="H31" ca="1">INDEX((IFERROR(IF(OFFSET(bHist!$A$1,_xlfn.XMATCH($B$8,bHist!B:B,0)-1,3,1,500)=0,"-",OFFSET(bHist!$A$1,_xlfn.XMATCH($B$8,bHist!B:B,0)-1,3,1,500))-IF(OFFSET(bHist!$A$1,_xlfn.XMATCH(B31,bHist!B:B,0)-1,3,1,500)=0,"-",OFFSET(bHist!$A$1,_xlfn.XMATCH(B31,bHist!B:B,0)-1,3,1,500)),"-")),1)</f>
        <v>145.82300000000001</v>
      </c>
      <c r="I31" s="45">
        <f t="shared" ca="1" si="0"/>
        <v>6.6979491131387405</v>
      </c>
      <c r="J31" s="51" cm="1">
        <f t="array" aca="1" ref="J31" ca="1">SLOPE((IFERROR(IF(OFFSET(bHist!$A$1,_xlfn.XMATCH($B$8,bHist!$B:$B,0)-1,3,1,500)=0,"-",OFFSET(bHist!$A$1,_xlfn.XMATCH($B$8,bHist!$B:$B,0)-1,3,1,500))-IF(OFFSET(bHist!$A$1,_xlfn.XMATCH(B31,bHist!$B:$B,0)-1,3,1,500)=0,"-",OFFSET(bHist!$A$1,_xlfn.XMATCH(B31,bHist!$B:$B,0)-1,3,1,500)),"-")),OFFSET(bHist!$A$1,0,3,1,500))</f>
        <v>3.1400754635339818E-2</v>
      </c>
      <c r="K31" s="45" cm="1">
        <f t="array" aca="1" ref="K31" ca="1">INTERCEPT((IFERROR(IF(OFFSET(bHist!$A$1,_xlfn.XMATCH($B$8,bHist!$B:$B,0)-1,3,1,500)=0,"-",OFFSET(bHist!$A$1,_xlfn.XMATCH($B$8,bHist!$B:$B,0)-1,3,1,500))-IF(OFFSET(bHist!$A$1,_xlfn.XMATCH(B31,bHist!$B:$B,0)-1,3,1,500)=0,"-",OFFSET(bHist!$A$1,_xlfn.XMATCH(B31,bHist!$B:$B,0)-1,3,1,500)),"-")),OFFSET(bHist!$A$1,0,3,1,500))</f>
        <v>-1249.7233530334001</v>
      </c>
      <c r="L31" s="45" cm="1">
        <f t="array" aca="1" ref="L31" ca="1">STEYX((IFERROR(IF(OFFSET(bHist!$A$1,_xlfn.XMATCH($B$8,bHist!B:B,0)-1,3,1,500)=0,"-",OFFSET(bHist!$A$1,_xlfn.XMATCH($B$8,bHist!B:B,0)-1,3,1,500))-IF(OFFSET(bHist!$A$1,_xlfn.XMATCH(B31,bHist!B:B,0)-1,3,1,500)=0,"-",OFFSET(bHist!$A$1,_xlfn.XMATCH(B31,bHist!B:B,0)-1,3,1,500)),"-")),OFFSET(bHist!$A$1,0,3,1,500))</f>
        <v>35.813784869916049</v>
      </c>
      <c r="M31" s="51" cm="1">
        <f t="array" aca="1" ref="M31" ca="1">CORREL(IF(OFFSET(bHist!$A$1,_xlfn.XMATCH($B$8,bHist!B:B,0)-1,3,1,500)=0,"-",OFFSET(bHist!$A$1,_xlfn.XMATCH($B$8,bHist!B:B,0)-1,3,1,500)),IF(OFFSET(bHist!$A$1,_xlfn.XMATCH(B31,bHist!B:B,0)-1,3,1,500)=0,"-",OFFSET(bHist!$A$1,_xlfn.XMATCH(B31,bHist!B:B,0)-1,3,1,500)))</f>
        <v>0.92065929481561926</v>
      </c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/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/>
      <c r="BY31" s="50"/>
      <c r="BZ31" s="50"/>
      <c r="CA31" s="50"/>
      <c r="CB31" s="50"/>
      <c r="CC31" s="50"/>
      <c r="CD31" s="50"/>
      <c r="CE31" s="50"/>
      <c r="CF31" s="50"/>
      <c r="CG31" s="50"/>
      <c r="CH31" s="50"/>
      <c r="CI31" s="50"/>
      <c r="CJ31" s="50"/>
      <c r="CK31" s="50"/>
      <c r="CL31" s="50"/>
      <c r="CM31" s="50"/>
      <c r="CN31" s="50"/>
      <c r="CO31" s="50"/>
      <c r="CP31" s="50"/>
      <c r="CQ31" s="50"/>
      <c r="CR31" s="50"/>
      <c r="CS31" s="50"/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/>
      <c r="DT31" s="50"/>
      <c r="DU31" s="50"/>
      <c r="DV31" s="50"/>
      <c r="DW31" s="50"/>
      <c r="DX31" s="50"/>
      <c r="DY31" s="50"/>
      <c r="DZ31" s="50"/>
      <c r="EA31" s="50"/>
      <c r="EB31" s="50"/>
      <c r="EC31" s="50"/>
      <c r="ED31" s="50"/>
      <c r="EE31" s="50"/>
      <c r="EF31" s="50"/>
      <c r="EG31" s="50"/>
      <c r="EH31" s="50"/>
      <c r="EI31" s="50"/>
      <c r="EJ31" s="50"/>
      <c r="EK31" s="50"/>
      <c r="EL31" s="50"/>
      <c r="EM31" s="50"/>
      <c r="EN31" s="50"/>
      <c r="EO31" s="50"/>
      <c r="EP31" s="50"/>
      <c r="EQ31" s="50"/>
      <c r="ER31" s="50"/>
      <c r="ES31" s="50"/>
      <c r="ET31" s="50"/>
      <c r="EU31" s="50"/>
      <c r="EV31" s="50"/>
      <c r="EW31" s="50"/>
      <c r="EX31" s="50"/>
      <c r="EY31" s="50"/>
      <c r="EZ31" s="50"/>
      <c r="FA31" s="50"/>
      <c r="FB31" s="50"/>
      <c r="FC31" s="50"/>
      <c r="FD31" s="50"/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/>
      <c r="FQ31" s="50"/>
      <c r="FR31" s="50"/>
      <c r="FS31" s="50"/>
      <c r="FT31" s="50"/>
      <c r="FU31" s="50"/>
      <c r="FV31" s="50"/>
      <c r="FW31" s="50"/>
      <c r="FX31" s="50"/>
      <c r="FY31" s="50"/>
      <c r="FZ31" s="50"/>
      <c r="GA31" s="50"/>
      <c r="GB31" s="50"/>
      <c r="GC31" s="50"/>
      <c r="GD31" s="50"/>
      <c r="GE31" s="50"/>
      <c r="GF31" s="50"/>
      <c r="GG31" s="50"/>
      <c r="GH31" s="50"/>
      <c r="GI31" s="50"/>
      <c r="GJ31" s="50"/>
      <c r="GK31" s="50"/>
      <c r="GL31" s="50"/>
      <c r="GM31" s="50"/>
      <c r="GN31" s="50"/>
      <c r="GO31" s="50"/>
      <c r="GP31" s="50"/>
      <c r="GQ31" s="50"/>
      <c r="GR31" s="50"/>
      <c r="GS31" s="50"/>
      <c r="GT31" s="50"/>
      <c r="GU31" s="50"/>
      <c r="GV31" s="50"/>
      <c r="GW31" s="50"/>
      <c r="GX31" s="50"/>
      <c r="GY31" s="50"/>
      <c r="GZ31" s="50"/>
      <c r="HA31" s="50"/>
      <c r="HB31" s="50"/>
      <c r="HC31" s="50"/>
      <c r="HD31" s="50"/>
      <c r="HE31" s="50"/>
      <c r="HF31" s="50"/>
      <c r="HG31" s="50"/>
      <c r="HH31" s="50"/>
      <c r="HI31" s="50"/>
      <c r="HJ31" s="50"/>
      <c r="HK31" s="50"/>
      <c r="HL31" s="50"/>
      <c r="HM31" s="50"/>
      <c r="HN31" s="50"/>
      <c r="HO31" s="50"/>
      <c r="HP31" s="50"/>
      <c r="HQ31" s="50"/>
      <c r="HR31" s="50"/>
      <c r="HS31" s="50"/>
      <c r="HT31" s="50"/>
      <c r="HU31" s="50"/>
      <c r="HV31" s="50"/>
      <c r="HW31" s="50"/>
      <c r="HX31" s="50"/>
      <c r="HY31" s="50"/>
      <c r="HZ31" s="50"/>
      <c r="IA31" s="50"/>
      <c r="IB31" s="50"/>
      <c r="IC31" s="50"/>
      <c r="ID31" s="50"/>
      <c r="IE31" s="50"/>
      <c r="IF31" s="50"/>
      <c r="IG31" s="50"/>
      <c r="IH31" s="50"/>
      <c r="II31" s="50"/>
      <c r="IJ31" s="50"/>
      <c r="IK31" s="50"/>
      <c r="IL31" s="50"/>
      <c r="IM31" s="50"/>
      <c r="IN31" s="50"/>
      <c r="IO31" s="50"/>
      <c r="IP31" s="50"/>
      <c r="IQ31" s="50"/>
      <c r="IR31" s="50"/>
      <c r="IS31" s="50"/>
      <c r="IT31" s="50"/>
      <c r="IU31" s="50"/>
      <c r="IV31" s="50"/>
      <c r="IW31" s="50"/>
      <c r="IX31" s="50"/>
      <c r="IY31" s="50"/>
      <c r="IZ31" s="50"/>
      <c r="JA31" s="50"/>
      <c r="JB31" s="50"/>
      <c r="JC31" s="50"/>
      <c r="JD31" s="50"/>
      <c r="JE31" s="50"/>
      <c r="JF31" s="50"/>
      <c r="JG31" s="50"/>
      <c r="JH31" s="50"/>
      <c r="JI31" s="50"/>
      <c r="JJ31" s="50"/>
      <c r="JK31" s="50"/>
      <c r="JL31" s="50"/>
      <c r="JM31" s="50"/>
      <c r="JN31" s="50"/>
      <c r="JO31" s="50"/>
      <c r="JP31" s="50"/>
      <c r="JQ31" s="50"/>
      <c r="JR31" s="50"/>
      <c r="JS31" s="50"/>
      <c r="JT31" s="50"/>
      <c r="JU31" s="50"/>
      <c r="JV31" s="50"/>
      <c r="JW31" s="50"/>
      <c r="JX31" s="50"/>
      <c r="JY31" s="50"/>
      <c r="JZ31" s="50"/>
      <c r="KA31" s="50"/>
      <c r="KB31" s="50"/>
      <c r="KC31" s="50"/>
      <c r="KD31" s="50"/>
      <c r="KE31" s="50"/>
      <c r="KF31" s="50"/>
      <c r="KG31" s="50"/>
      <c r="KH31" s="50"/>
      <c r="KI31" s="50"/>
      <c r="KJ31" s="50"/>
      <c r="KK31" s="50"/>
      <c r="KL31" s="50"/>
      <c r="KM31" s="50"/>
      <c r="KN31" s="50"/>
      <c r="KO31" s="50"/>
      <c r="KP31" s="50"/>
      <c r="KQ31" s="50"/>
      <c r="KR31" s="50"/>
      <c r="KS31" s="50"/>
      <c r="KT31" s="50"/>
      <c r="KU31" s="50"/>
      <c r="KV31" s="50"/>
      <c r="KW31" s="50"/>
      <c r="KX31" s="50"/>
      <c r="KY31" s="50"/>
      <c r="KZ31" s="50"/>
      <c r="LA31" s="50"/>
      <c r="LB31" s="50"/>
      <c r="LC31" s="50"/>
      <c r="LD31" s="50"/>
      <c r="LE31" s="50"/>
      <c r="LF31" s="50"/>
      <c r="LG31" s="50"/>
      <c r="LH31" s="50"/>
      <c r="LI31" s="50"/>
      <c r="LJ31" s="50"/>
      <c r="LK31" s="50"/>
      <c r="LL31" s="50"/>
      <c r="LM31" s="50"/>
      <c r="LN31" s="50"/>
      <c r="LO31" s="50"/>
      <c r="LP31" s="50"/>
      <c r="LQ31" s="50"/>
      <c r="LR31" s="50"/>
      <c r="LS31" s="50"/>
      <c r="LT31" s="50"/>
      <c r="LU31" s="50"/>
      <c r="LV31" s="50"/>
      <c r="LW31" s="50"/>
      <c r="LX31" s="50"/>
      <c r="LY31" s="50"/>
      <c r="LZ31" s="50"/>
      <c r="MA31" s="50"/>
      <c r="MB31" s="50"/>
      <c r="MC31" s="50"/>
      <c r="MD31" s="50"/>
      <c r="ME31" s="50"/>
      <c r="MF31" s="50"/>
      <c r="MG31" s="50"/>
      <c r="MH31" s="50"/>
      <c r="MI31" s="50"/>
      <c r="MJ31" s="50"/>
      <c r="MK31" s="50"/>
      <c r="ML31" s="50"/>
      <c r="MM31" s="50"/>
      <c r="MN31" s="50"/>
      <c r="MO31" s="50"/>
      <c r="MP31" s="50"/>
      <c r="MQ31" s="50"/>
      <c r="MR31" s="50"/>
      <c r="MS31" s="50"/>
      <c r="MT31" s="50"/>
      <c r="MU31" s="50"/>
      <c r="MV31" s="50"/>
      <c r="MW31" s="50"/>
      <c r="MX31" s="50"/>
      <c r="MY31" s="50"/>
      <c r="MZ31" s="50"/>
      <c r="NA31" s="50"/>
      <c r="NB31" s="50"/>
      <c r="NC31" s="50"/>
      <c r="ND31" s="50"/>
      <c r="NE31" s="50"/>
      <c r="NF31" s="50"/>
      <c r="NG31" s="50"/>
      <c r="NH31" s="50"/>
      <c r="NI31" s="50"/>
      <c r="NJ31" s="50"/>
      <c r="NK31" s="50"/>
      <c r="NL31" s="50"/>
      <c r="NM31" s="50"/>
      <c r="NN31" s="50"/>
      <c r="NO31" s="50"/>
      <c r="NP31" s="50"/>
      <c r="NQ31" s="50"/>
      <c r="NR31" s="50"/>
      <c r="NS31" s="50"/>
      <c r="NT31" s="50"/>
      <c r="NU31" s="50"/>
      <c r="NV31" s="50"/>
      <c r="NW31" s="50"/>
      <c r="NX31" s="50"/>
      <c r="NY31" s="50"/>
      <c r="NZ31" s="50"/>
      <c r="OA31" s="50"/>
      <c r="OB31" s="50"/>
      <c r="OC31" s="50"/>
      <c r="OD31" s="50"/>
      <c r="OE31" s="50"/>
      <c r="OF31" s="50"/>
      <c r="OG31" s="50"/>
      <c r="OH31" s="50"/>
      <c r="OI31" s="50"/>
      <c r="OJ31" s="50"/>
      <c r="OK31" s="50"/>
      <c r="OL31" s="50"/>
      <c r="OM31" s="50"/>
      <c r="ON31" s="50"/>
      <c r="OO31" s="50"/>
      <c r="OP31" s="50"/>
      <c r="OQ31" s="50"/>
      <c r="OR31" s="50"/>
      <c r="OS31" s="50"/>
      <c r="OT31" s="50"/>
      <c r="OU31" s="50"/>
      <c r="OV31" s="50"/>
      <c r="OW31" s="50"/>
      <c r="OX31" s="50"/>
      <c r="OY31" s="50"/>
      <c r="OZ31" s="50"/>
      <c r="PA31" s="50"/>
      <c r="PB31" s="50"/>
      <c r="PC31" s="50"/>
      <c r="PD31" s="50"/>
      <c r="PE31" s="50"/>
      <c r="PF31" s="50"/>
      <c r="PG31" s="50"/>
      <c r="PH31" s="50"/>
      <c r="PI31" s="50"/>
      <c r="PJ31" s="50"/>
      <c r="PK31" s="50"/>
      <c r="PL31" s="50"/>
      <c r="PM31" s="50"/>
      <c r="PN31" s="50"/>
      <c r="PO31" s="50"/>
      <c r="PP31" s="50"/>
      <c r="PQ31" s="50"/>
      <c r="PR31" s="50"/>
      <c r="PS31" s="50"/>
      <c r="PT31" s="50"/>
      <c r="PU31" s="50"/>
      <c r="PV31" s="50"/>
      <c r="PW31" s="50"/>
      <c r="PX31" s="50"/>
      <c r="PY31" s="50"/>
      <c r="PZ31" s="50"/>
      <c r="QA31" s="50"/>
      <c r="QB31" s="50"/>
      <c r="QC31" s="50"/>
      <c r="QD31" s="50"/>
      <c r="QE31" s="50"/>
      <c r="QF31" s="50"/>
      <c r="QG31" s="50"/>
      <c r="QH31" s="50"/>
      <c r="QI31" s="50"/>
      <c r="QJ31" s="50"/>
      <c r="QK31" s="50"/>
      <c r="QL31" s="50"/>
      <c r="QM31" s="50"/>
      <c r="QN31" s="50"/>
      <c r="QO31" s="50"/>
      <c r="QP31" s="50"/>
      <c r="QQ31" s="50"/>
      <c r="QR31" s="50"/>
      <c r="QS31" s="50"/>
      <c r="QT31" s="50"/>
      <c r="QU31" s="50"/>
      <c r="QV31" s="50"/>
      <c r="QW31" s="50"/>
      <c r="QX31" s="50"/>
      <c r="QY31" s="50"/>
      <c r="QZ31" s="50"/>
      <c r="RA31" s="50"/>
      <c r="RB31" s="50"/>
      <c r="RC31" s="50"/>
      <c r="RD31" s="50"/>
      <c r="RE31" s="50"/>
      <c r="RF31" s="50"/>
      <c r="RG31" s="50"/>
      <c r="RH31" s="50"/>
      <c r="RI31" s="50"/>
      <c r="RJ31" s="50"/>
      <c r="RK31" s="50"/>
      <c r="RL31" s="50"/>
      <c r="RM31" s="50"/>
      <c r="RN31" s="50"/>
      <c r="RO31" s="50"/>
      <c r="RP31" s="50"/>
      <c r="RQ31" s="50"/>
      <c r="RR31" s="50"/>
      <c r="RS31" s="50"/>
      <c r="RT31" s="50"/>
      <c r="RU31" s="50"/>
      <c r="RV31" s="50"/>
      <c r="RW31" s="50"/>
      <c r="RX31" s="50"/>
      <c r="RY31" s="50"/>
      <c r="RZ31" s="50"/>
      <c r="SA31" s="50"/>
      <c r="SB31" s="50"/>
      <c r="SC31" s="50"/>
      <c r="SD31" s="50"/>
      <c r="SE31" s="50"/>
      <c r="SF31" s="50"/>
      <c r="SG31" s="50"/>
      <c r="SH31" s="50"/>
      <c r="SI31" s="50"/>
      <c r="SJ31" s="50"/>
      <c r="SK31" s="50"/>
      <c r="SL31" s="50"/>
      <c r="SM31" s="50"/>
      <c r="SN31" s="45"/>
    </row>
    <row r="32" spans="2:508" x14ac:dyDescent="0.25"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  <c r="BN32" s="50"/>
      <c r="BO32" s="50"/>
      <c r="BP32" s="50"/>
      <c r="BQ32" s="50"/>
      <c r="BR32" s="50"/>
      <c r="BS32" s="50"/>
      <c r="BT32" s="50"/>
      <c r="BU32" s="50"/>
      <c r="BV32" s="50"/>
      <c r="BW32" s="50"/>
      <c r="BX32" s="50"/>
      <c r="BY32" s="50"/>
      <c r="BZ32" s="50"/>
      <c r="CA32" s="50"/>
      <c r="CB32" s="50"/>
      <c r="CC32" s="50"/>
      <c r="CD32" s="50"/>
      <c r="CE32" s="50"/>
      <c r="CF32" s="50"/>
      <c r="CG32" s="50"/>
      <c r="CH32" s="50"/>
      <c r="CI32" s="50"/>
      <c r="CJ32" s="50"/>
      <c r="CK32" s="50"/>
      <c r="CL32" s="50"/>
      <c r="CM32" s="50"/>
      <c r="CN32" s="50"/>
      <c r="CO32" s="50"/>
      <c r="CP32" s="50"/>
      <c r="CQ32" s="50"/>
      <c r="CR32" s="50"/>
      <c r="CS32" s="50"/>
      <c r="CT32" s="50"/>
      <c r="CU32" s="50"/>
      <c r="CV32" s="50"/>
      <c r="CW32" s="50"/>
      <c r="CX32" s="50"/>
      <c r="CY32" s="50"/>
      <c r="CZ32" s="50"/>
      <c r="DA32" s="50"/>
      <c r="DB32" s="50"/>
      <c r="DC32" s="50"/>
      <c r="DD32" s="50"/>
      <c r="DE32" s="50"/>
      <c r="DF32" s="50"/>
      <c r="DG32" s="50"/>
      <c r="DH32" s="50"/>
      <c r="DI32" s="50"/>
      <c r="DJ32" s="50"/>
      <c r="DK32" s="50"/>
      <c r="DL32" s="50"/>
      <c r="DM32" s="50"/>
      <c r="DN32" s="50"/>
      <c r="DO32" s="50"/>
      <c r="DP32" s="50"/>
      <c r="DQ32" s="50"/>
      <c r="DR32" s="50"/>
      <c r="DS32" s="50"/>
      <c r="DT32" s="50"/>
      <c r="DU32" s="50"/>
      <c r="DV32" s="50"/>
      <c r="DW32" s="50"/>
      <c r="DX32" s="50"/>
      <c r="DY32" s="50"/>
      <c r="DZ32" s="50"/>
      <c r="EA32" s="50"/>
      <c r="EB32" s="50"/>
      <c r="EC32" s="50"/>
      <c r="ED32" s="50"/>
      <c r="EE32" s="50"/>
      <c r="EF32" s="50"/>
      <c r="EG32" s="50"/>
      <c r="EH32" s="50"/>
      <c r="EI32" s="50"/>
      <c r="EJ32" s="50"/>
      <c r="EK32" s="50"/>
      <c r="EL32" s="50"/>
      <c r="EM32" s="50"/>
      <c r="EN32" s="50"/>
      <c r="EO32" s="50"/>
      <c r="EP32" s="50"/>
      <c r="EQ32" s="50"/>
      <c r="ER32" s="50"/>
      <c r="ES32" s="50"/>
      <c r="ET32" s="50"/>
      <c r="EU32" s="50"/>
      <c r="EV32" s="50"/>
      <c r="EW32" s="50"/>
      <c r="EX32" s="50"/>
      <c r="EY32" s="50"/>
      <c r="EZ32" s="50"/>
      <c r="FA32" s="50"/>
      <c r="FB32" s="50"/>
      <c r="FC32" s="50"/>
      <c r="FD32" s="50"/>
      <c r="FE32" s="50"/>
      <c r="FF32" s="50"/>
      <c r="FG32" s="50"/>
      <c r="FH32" s="50"/>
      <c r="FI32" s="50"/>
      <c r="FJ32" s="50"/>
      <c r="FK32" s="50"/>
      <c r="FL32" s="50"/>
      <c r="FM32" s="50"/>
      <c r="FN32" s="50"/>
      <c r="FO32" s="50"/>
      <c r="FP32" s="50"/>
      <c r="FQ32" s="50"/>
      <c r="FR32" s="50"/>
      <c r="FS32" s="50"/>
      <c r="FT32" s="50"/>
      <c r="FU32" s="50"/>
      <c r="FV32" s="50"/>
      <c r="FW32" s="50"/>
      <c r="FX32" s="50"/>
      <c r="FY32" s="50"/>
      <c r="FZ32" s="50"/>
      <c r="GA32" s="50"/>
      <c r="GB32" s="50"/>
      <c r="GC32" s="50"/>
      <c r="GD32" s="50"/>
      <c r="GE32" s="50"/>
      <c r="GF32" s="50"/>
      <c r="GG32" s="50"/>
      <c r="GH32" s="50"/>
      <c r="GI32" s="50"/>
      <c r="GJ32" s="50"/>
      <c r="GK32" s="50"/>
      <c r="GL32" s="50"/>
      <c r="GM32" s="50"/>
      <c r="GN32" s="50"/>
      <c r="GO32" s="50"/>
      <c r="GP32" s="50"/>
      <c r="GQ32" s="50"/>
      <c r="GR32" s="50"/>
      <c r="GS32" s="50"/>
      <c r="GT32" s="50"/>
      <c r="GU32" s="50"/>
      <c r="GV32" s="50"/>
      <c r="GW32" s="50"/>
      <c r="GX32" s="50"/>
      <c r="GY32" s="50"/>
      <c r="GZ32" s="50"/>
      <c r="HA32" s="50"/>
      <c r="HB32" s="50"/>
      <c r="HC32" s="50"/>
      <c r="HD32" s="50"/>
      <c r="HE32" s="50"/>
      <c r="HF32" s="50"/>
      <c r="HG32" s="50"/>
      <c r="HH32" s="50"/>
      <c r="HI32" s="50"/>
      <c r="HJ32" s="50"/>
      <c r="HK32" s="50"/>
      <c r="HL32" s="50"/>
      <c r="HM32" s="50"/>
      <c r="HN32" s="50"/>
      <c r="HO32" s="50"/>
      <c r="HP32" s="50"/>
      <c r="HQ32" s="50"/>
      <c r="HR32" s="50"/>
      <c r="HS32" s="50"/>
      <c r="HT32" s="50"/>
      <c r="HU32" s="50"/>
      <c r="HV32" s="50"/>
      <c r="HW32" s="50"/>
      <c r="HX32" s="50"/>
      <c r="HY32" s="50"/>
      <c r="HZ32" s="50"/>
      <c r="IA32" s="50"/>
      <c r="IB32" s="50"/>
      <c r="IC32" s="50"/>
      <c r="ID32" s="50"/>
      <c r="IE32" s="50"/>
      <c r="IF32" s="50"/>
      <c r="IG32" s="50"/>
      <c r="IH32" s="50"/>
      <c r="II32" s="50"/>
      <c r="IJ32" s="50"/>
      <c r="IK32" s="50"/>
      <c r="IL32" s="50"/>
      <c r="IM32" s="50"/>
      <c r="IN32" s="50"/>
      <c r="IO32" s="50"/>
      <c r="IP32" s="50"/>
      <c r="IQ32" s="50"/>
      <c r="IR32" s="50"/>
      <c r="IS32" s="50"/>
      <c r="IT32" s="50"/>
      <c r="IU32" s="50"/>
      <c r="IV32" s="50"/>
      <c r="IW32" s="50"/>
      <c r="IX32" s="50"/>
      <c r="IY32" s="50"/>
      <c r="IZ32" s="50"/>
      <c r="JA32" s="50"/>
      <c r="JB32" s="50"/>
      <c r="JC32" s="50"/>
      <c r="JD32" s="50"/>
      <c r="JE32" s="50"/>
      <c r="JF32" s="50"/>
      <c r="JG32" s="50"/>
      <c r="JH32" s="50"/>
      <c r="JI32" s="50"/>
      <c r="JJ32" s="50"/>
      <c r="JK32" s="50"/>
      <c r="JL32" s="50"/>
      <c r="JM32" s="50"/>
      <c r="JN32" s="50"/>
      <c r="JO32" s="50"/>
      <c r="JP32" s="50"/>
      <c r="JQ32" s="50"/>
      <c r="JR32" s="50"/>
      <c r="JS32" s="50"/>
      <c r="JT32" s="50"/>
      <c r="JU32" s="50"/>
      <c r="JV32" s="50"/>
      <c r="JW32" s="50"/>
      <c r="JX32" s="50"/>
      <c r="JY32" s="50"/>
      <c r="JZ32" s="50"/>
      <c r="KA32" s="50"/>
      <c r="KB32" s="50"/>
      <c r="KC32" s="50"/>
      <c r="KD32" s="50"/>
      <c r="KE32" s="50"/>
      <c r="KF32" s="50"/>
      <c r="KG32" s="50"/>
      <c r="KH32" s="50"/>
      <c r="KI32" s="50"/>
      <c r="KJ32" s="50"/>
      <c r="KK32" s="50"/>
      <c r="KL32" s="50"/>
      <c r="KM32" s="50"/>
      <c r="KN32" s="50"/>
      <c r="KO32" s="50"/>
      <c r="KP32" s="50"/>
      <c r="KQ32" s="50"/>
      <c r="KR32" s="50"/>
      <c r="KS32" s="50"/>
      <c r="KT32" s="50"/>
      <c r="KU32" s="50"/>
      <c r="KV32" s="50"/>
      <c r="KW32" s="50"/>
      <c r="KX32" s="50"/>
      <c r="KY32" s="50"/>
      <c r="KZ32" s="50"/>
      <c r="LA32" s="50"/>
      <c r="LB32" s="50"/>
      <c r="LC32" s="50"/>
      <c r="LD32" s="50"/>
      <c r="LE32" s="50"/>
      <c r="LF32" s="50"/>
      <c r="LG32" s="50"/>
      <c r="LH32" s="50"/>
      <c r="LI32" s="50"/>
      <c r="LJ32" s="50"/>
      <c r="LK32" s="50"/>
      <c r="LL32" s="50"/>
      <c r="LM32" s="50"/>
      <c r="LN32" s="50"/>
      <c r="LO32" s="50"/>
      <c r="LP32" s="50"/>
      <c r="LQ32" s="50"/>
      <c r="LR32" s="50"/>
      <c r="LS32" s="50"/>
      <c r="LT32" s="50"/>
      <c r="LU32" s="50"/>
      <c r="LV32" s="50"/>
      <c r="LW32" s="50"/>
      <c r="LX32" s="50"/>
      <c r="LY32" s="50"/>
      <c r="LZ32" s="50"/>
      <c r="MA32" s="50"/>
      <c r="MB32" s="50"/>
      <c r="MC32" s="50"/>
      <c r="MD32" s="50"/>
      <c r="ME32" s="50"/>
      <c r="MF32" s="50"/>
      <c r="MG32" s="50"/>
      <c r="MH32" s="50"/>
      <c r="MI32" s="50"/>
      <c r="MJ32" s="50"/>
      <c r="MK32" s="50"/>
      <c r="ML32" s="50"/>
      <c r="MM32" s="50"/>
      <c r="MN32" s="50"/>
      <c r="MO32" s="50"/>
      <c r="MP32" s="50"/>
      <c r="MQ32" s="50"/>
      <c r="MR32" s="50"/>
      <c r="MS32" s="50"/>
      <c r="MT32" s="50"/>
      <c r="MU32" s="50"/>
      <c r="MV32" s="50"/>
      <c r="MW32" s="50"/>
      <c r="MX32" s="50"/>
      <c r="MY32" s="50"/>
      <c r="MZ32" s="50"/>
      <c r="NA32" s="50"/>
      <c r="NB32" s="50"/>
      <c r="NC32" s="50"/>
      <c r="ND32" s="50"/>
      <c r="NE32" s="50"/>
      <c r="NF32" s="50"/>
      <c r="NG32" s="50"/>
      <c r="NH32" s="50"/>
      <c r="NI32" s="50"/>
      <c r="NJ32" s="50"/>
      <c r="NK32" s="50"/>
      <c r="NL32" s="50"/>
      <c r="NM32" s="50"/>
      <c r="NN32" s="50"/>
      <c r="NO32" s="50"/>
      <c r="NP32" s="50"/>
      <c r="NQ32" s="50"/>
      <c r="NR32" s="50"/>
      <c r="NS32" s="50"/>
      <c r="NT32" s="50"/>
      <c r="NU32" s="50"/>
      <c r="NV32" s="50"/>
      <c r="NW32" s="50"/>
      <c r="NX32" s="50"/>
      <c r="NY32" s="50"/>
      <c r="NZ32" s="50"/>
      <c r="OA32" s="50"/>
      <c r="OB32" s="50"/>
      <c r="OC32" s="50"/>
      <c r="OD32" s="50"/>
      <c r="OE32" s="50"/>
      <c r="OF32" s="50"/>
      <c r="OG32" s="50"/>
      <c r="OH32" s="50"/>
      <c r="OI32" s="50"/>
      <c r="OJ32" s="50"/>
      <c r="OK32" s="50"/>
      <c r="OL32" s="50"/>
      <c r="OM32" s="50"/>
      <c r="ON32" s="50"/>
      <c r="OO32" s="50"/>
      <c r="OP32" s="50"/>
      <c r="OQ32" s="50"/>
      <c r="OR32" s="50"/>
      <c r="OS32" s="50"/>
      <c r="OT32" s="50"/>
      <c r="OU32" s="50"/>
      <c r="OV32" s="50"/>
      <c r="OW32" s="50"/>
      <c r="OX32" s="50"/>
      <c r="OY32" s="50"/>
      <c r="OZ32" s="50"/>
      <c r="PA32" s="50"/>
      <c r="PB32" s="50"/>
      <c r="PC32" s="50"/>
      <c r="PD32" s="50"/>
      <c r="PE32" s="50"/>
      <c r="PF32" s="50"/>
      <c r="PG32" s="50"/>
      <c r="PH32" s="50"/>
      <c r="PI32" s="50"/>
      <c r="PJ32" s="50"/>
      <c r="PK32" s="50"/>
      <c r="PL32" s="50"/>
      <c r="PM32" s="50"/>
      <c r="PN32" s="50"/>
      <c r="PO32" s="50"/>
      <c r="PP32" s="50"/>
      <c r="PQ32" s="50"/>
      <c r="PR32" s="50"/>
      <c r="PS32" s="50"/>
      <c r="PT32" s="50"/>
      <c r="PU32" s="50"/>
      <c r="PV32" s="50"/>
      <c r="PW32" s="50"/>
      <c r="PX32" s="50"/>
      <c r="PY32" s="50"/>
      <c r="PZ32" s="50"/>
      <c r="QA32" s="50"/>
      <c r="QB32" s="50"/>
      <c r="QC32" s="50"/>
      <c r="QD32" s="50"/>
      <c r="QE32" s="50"/>
      <c r="QF32" s="50"/>
      <c r="QG32" s="50"/>
      <c r="QH32" s="50"/>
      <c r="QI32" s="50"/>
      <c r="QJ32" s="50"/>
      <c r="QK32" s="50"/>
      <c r="QL32" s="50"/>
      <c r="QM32" s="50"/>
      <c r="QN32" s="50"/>
      <c r="QO32" s="50"/>
      <c r="QP32" s="50"/>
      <c r="QQ32" s="50"/>
      <c r="QR32" s="50"/>
      <c r="QS32" s="50"/>
      <c r="QT32" s="50"/>
      <c r="QU32" s="50"/>
      <c r="QV32" s="50"/>
      <c r="QW32" s="50"/>
      <c r="QX32" s="50"/>
      <c r="QY32" s="50"/>
      <c r="QZ32" s="50"/>
      <c r="RA32" s="50"/>
      <c r="RB32" s="50"/>
      <c r="RC32" s="50"/>
      <c r="RD32" s="50"/>
      <c r="RE32" s="50"/>
      <c r="RF32" s="50"/>
      <c r="RG32" s="50"/>
      <c r="RH32" s="50"/>
      <c r="RI32" s="50"/>
      <c r="RJ32" s="50"/>
      <c r="RK32" s="50"/>
      <c r="RL32" s="50"/>
      <c r="RM32" s="50"/>
      <c r="RN32" s="50"/>
      <c r="RO32" s="50"/>
      <c r="RP32" s="50"/>
      <c r="RQ32" s="50"/>
      <c r="RR32" s="50"/>
      <c r="RS32" s="50"/>
      <c r="RT32" s="50"/>
      <c r="RU32" s="50"/>
      <c r="RV32" s="50"/>
      <c r="RW32" s="50"/>
      <c r="RX32" s="50"/>
      <c r="RY32" s="50"/>
      <c r="RZ32" s="50"/>
      <c r="SA32" s="50"/>
      <c r="SB32" s="50"/>
      <c r="SC32" s="50"/>
      <c r="SD32" s="50"/>
      <c r="SE32" s="50"/>
      <c r="SF32" s="50"/>
      <c r="SG32" s="50"/>
      <c r="SH32" s="50"/>
      <c r="SI32" s="50"/>
      <c r="SJ32" s="50"/>
      <c r="SK32" s="50"/>
      <c r="SL32" s="50"/>
      <c r="SM32" s="50"/>
      <c r="SN32" s="45"/>
    </row>
    <row r="33" spans="2:508" x14ac:dyDescent="0.25"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50"/>
      <c r="AE33" s="50"/>
      <c r="AF33" s="50"/>
      <c r="AG33" s="50"/>
      <c r="AH33" s="50"/>
      <c r="AI33" s="50"/>
      <c r="AJ33" s="50"/>
      <c r="AK33" s="50"/>
      <c r="AL33" s="50"/>
      <c r="AM33" s="50"/>
      <c r="AN33" s="50"/>
      <c r="AO33" s="50"/>
      <c r="AP33" s="50"/>
      <c r="AQ33" s="50"/>
      <c r="AR33" s="50"/>
      <c r="AS33" s="50"/>
      <c r="AT33" s="50"/>
      <c r="AU33" s="50"/>
      <c r="AV33" s="50"/>
      <c r="AW33" s="50"/>
      <c r="AX33" s="50"/>
      <c r="AY33" s="50"/>
      <c r="AZ33" s="50"/>
      <c r="BA33" s="50"/>
      <c r="BB33" s="50"/>
      <c r="BC33" s="50"/>
      <c r="BD33" s="50"/>
      <c r="BE33" s="50"/>
      <c r="BF33" s="50"/>
      <c r="BG33" s="50"/>
      <c r="BH33" s="50"/>
      <c r="BI33" s="50"/>
      <c r="BJ33" s="50"/>
      <c r="BK33" s="50"/>
      <c r="BL33" s="50"/>
      <c r="BM33" s="50"/>
      <c r="BN33" s="50"/>
      <c r="BO33" s="50"/>
      <c r="BP33" s="50"/>
      <c r="BQ33" s="50"/>
      <c r="BR33" s="50"/>
      <c r="BS33" s="50"/>
      <c r="BT33" s="50"/>
      <c r="BU33" s="50"/>
      <c r="BV33" s="50"/>
      <c r="BW33" s="50"/>
      <c r="BX33" s="50"/>
      <c r="BY33" s="50"/>
      <c r="BZ33" s="50"/>
      <c r="CA33" s="50"/>
      <c r="CB33" s="50"/>
      <c r="CC33" s="50"/>
      <c r="CD33" s="50"/>
      <c r="CE33" s="50"/>
      <c r="CF33" s="50"/>
      <c r="CG33" s="50"/>
      <c r="CH33" s="50"/>
      <c r="CI33" s="50"/>
      <c r="CJ33" s="50"/>
      <c r="CK33" s="50"/>
      <c r="CL33" s="50"/>
      <c r="CM33" s="50"/>
      <c r="CN33" s="50"/>
      <c r="CO33" s="50"/>
      <c r="CP33" s="50"/>
      <c r="CQ33" s="50"/>
      <c r="CR33" s="50"/>
      <c r="CS33" s="50"/>
      <c r="CT33" s="50"/>
      <c r="CU33" s="50"/>
      <c r="CV33" s="50"/>
      <c r="CW33" s="50"/>
      <c r="CX33" s="50"/>
      <c r="CY33" s="50"/>
      <c r="CZ33" s="50"/>
      <c r="DA33" s="50"/>
      <c r="DB33" s="50"/>
      <c r="DC33" s="50"/>
      <c r="DD33" s="50"/>
      <c r="DE33" s="50"/>
      <c r="DF33" s="50"/>
      <c r="DG33" s="50"/>
      <c r="DH33" s="50"/>
      <c r="DI33" s="50"/>
      <c r="DJ33" s="50"/>
      <c r="DK33" s="50"/>
      <c r="DL33" s="50"/>
      <c r="DM33" s="50"/>
      <c r="DN33" s="50"/>
      <c r="DO33" s="50"/>
      <c r="DP33" s="50"/>
      <c r="DQ33" s="50"/>
      <c r="DR33" s="50"/>
      <c r="DS33" s="50"/>
      <c r="DT33" s="50"/>
      <c r="DU33" s="50"/>
      <c r="DV33" s="50"/>
      <c r="DW33" s="50"/>
      <c r="DX33" s="50"/>
      <c r="DY33" s="50"/>
      <c r="DZ33" s="50"/>
      <c r="EA33" s="50"/>
      <c r="EB33" s="50"/>
      <c r="EC33" s="50"/>
      <c r="ED33" s="50"/>
      <c r="EE33" s="50"/>
      <c r="EF33" s="50"/>
      <c r="EG33" s="50"/>
      <c r="EH33" s="50"/>
      <c r="EI33" s="50"/>
      <c r="EJ33" s="50"/>
      <c r="EK33" s="50"/>
      <c r="EL33" s="50"/>
      <c r="EM33" s="50"/>
      <c r="EN33" s="50"/>
      <c r="EO33" s="50"/>
      <c r="EP33" s="50"/>
      <c r="EQ33" s="50"/>
      <c r="ER33" s="50"/>
      <c r="ES33" s="50"/>
      <c r="ET33" s="50"/>
      <c r="EU33" s="50"/>
      <c r="EV33" s="50"/>
      <c r="EW33" s="50"/>
      <c r="EX33" s="50"/>
      <c r="EY33" s="50"/>
      <c r="EZ33" s="50"/>
      <c r="FA33" s="50"/>
      <c r="FB33" s="50"/>
      <c r="FC33" s="50"/>
      <c r="FD33" s="50"/>
      <c r="FE33" s="50"/>
      <c r="FF33" s="50"/>
      <c r="FG33" s="50"/>
      <c r="FH33" s="50"/>
      <c r="FI33" s="50"/>
      <c r="FJ33" s="50"/>
      <c r="FK33" s="50"/>
      <c r="FL33" s="50"/>
      <c r="FM33" s="50"/>
      <c r="FN33" s="50"/>
      <c r="FO33" s="50"/>
      <c r="FP33" s="50"/>
      <c r="FQ33" s="50"/>
      <c r="FR33" s="50"/>
      <c r="FS33" s="50"/>
      <c r="FT33" s="50"/>
      <c r="FU33" s="50"/>
      <c r="FV33" s="50"/>
      <c r="FW33" s="50"/>
      <c r="FX33" s="50"/>
      <c r="FY33" s="50"/>
      <c r="FZ33" s="50"/>
      <c r="GA33" s="50"/>
      <c r="GB33" s="50"/>
      <c r="GC33" s="50"/>
      <c r="GD33" s="50"/>
      <c r="GE33" s="50"/>
      <c r="GF33" s="50"/>
      <c r="GG33" s="50"/>
      <c r="GH33" s="50"/>
      <c r="GI33" s="50"/>
      <c r="GJ33" s="50"/>
      <c r="GK33" s="50"/>
      <c r="GL33" s="50"/>
      <c r="GM33" s="50"/>
      <c r="GN33" s="50"/>
      <c r="GO33" s="50"/>
      <c r="GP33" s="50"/>
      <c r="GQ33" s="50"/>
      <c r="GR33" s="50"/>
      <c r="GS33" s="50"/>
      <c r="GT33" s="50"/>
      <c r="GU33" s="50"/>
      <c r="GV33" s="50"/>
      <c r="GW33" s="50"/>
      <c r="GX33" s="50"/>
      <c r="GY33" s="50"/>
      <c r="GZ33" s="50"/>
      <c r="HA33" s="50"/>
      <c r="HB33" s="50"/>
      <c r="HC33" s="50"/>
      <c r="HD33" s="50"/>
      <c r="HE33" s="50"/>
      <c r="HF33" s="50"/>
      <c r="HG33" s="50"/>
      <c r="HH33" s="50"/>
      <c r="HI33" s="50"/>
      <c r="HJ33" s="50"/>
      <c r="HK33" s="50"/>
      <c r="HL33" s="50"/>
      <c r="HM33" s="50"/>
      <c r="HN33" s="50"/>
      <c r="HO33" s="50"/>
      <c r="HP33" s="50"/>
      <c r="HQ33" s="50"/>
      <c r="HR33" s="50"/>
      <c r="HS33" s="50"/>
      <c r="HT33" s="50"/>
      <c r="HU33" s="50"/>
      <c r="HV33" s="50"/>
      <c r="HW33" s="50"/>
      <c r="HX33" s="50"/>
      <c r="HY33" s="50"/>
      <c r="HZ33" s="50"/>
      <c r="IA33" s="50"/>
      <c r="IB33" s="50"/>
      <c r="IC33" s="50"/>
      <c r="ID33" s="50"/>
      <c r="IE33" s="50"/>
      <c r="IF33" s="50"/>
      <c r="IG33" s="50"/>
      <c r="IH33" s="50"/>
      <c r="II33" s="50"/>
      <c r="IJ33" s="50"/>
      <c r="IK33" s="50"/>
      <c r="IL33" s="50"/>
      <c r="IM33" s="50"/>
      <c r="IN33" s="50"/>
      <c r="IO33" s="50"/>
      <c r="IP33" s="50"/>
      <c r="IQ33" s="50"/>
      <c r="IR33" s="50"/>
      <c r="IS33" s="50"/>
      <c r="IT33" s="50"/>
      <c r="IU33" s="50"/>
      <c r="IV33" s="50"/>
      <c r="IW33" s="50"/>
      <c r="IX33" s="50"/>
      <c r="IY33" s="50"/>
      <c r="IZ33" s="50"/>
      <c r="JA33" s="50"/>
      <c r="JB33" s="50"/>
      <c r="JC33" s="50"/>
      <c r="JD33" s="50"/>
      <c r="JE33" s="50"/>
      <c r="JF33" s="50"/>
      <c r="JG33" s="50"/>
      <c r="JH33" s="50"/>
      <c r="JI33" s="50"/>
      <c r="JJ33" s="50"/>
      <c r="JK33" s="50"/>
      <c r="JL33" s="50"/>
      <c r="JM33" s="50"/>
      <c r="JN33" s="50"/>
      <c r="JO33" s="50"/>
      <c r="JP33" s="50"/>
      <c r="JQ33" s="50"/>
      <c r="JR33" s="50"/>
      <c r="JS33" s="50"/>
      <c r="JT33" s="50"/>
      <c r="JU33" s="50"/>
      <c r="JV33" s="50"/>
      <c r="JW33" s="50"/>
      <c r="JX33" s="50"/>
      <c r="JY33" s="50"/>
      <c r="JZ33" s="50"/>
      <c r="KA33" s="50"/>
      <c r="KB33" s="50"/>
      <c r="KC33" s="50"/>
      <c r="KD33" s="50"/>
      <c r="KE33" s="50"/>
      <c r="KF33" s="50"/>
      <c r="KG33" s="50"/>
      <c r="KH33" s="50"/>
      <c r="KI33" s="50"/>
      <c r="KJ33" s="50"/>
      <c r="KK33" s="50"/>
      <c r="KL33" s="50"/>
      <c r="KM33" s="50"/>
      <c r="KN33" s="50"/>
      <c r="KO33" s="50"/>
      <c r="KP33" s="50"/>
      <c r="KQ33" s="50"/>
      <c r="KR33" s="50"/>
      <c r="KS33" s="50"/>
      <c r="KT33" s="50"/>
      <c r="KU33" s="50"/>
      <c r="KV33" s="50"/>
      <c r="KW33" s="50"/>
      <c r="KX33" s="50"/>
      <c r="KY33" s="50"/>
      <c r="KZ33" s="50"/>
      <c r="LA33" s="50"/>
      <c r="LB33" s="50"/>
      <c r="LC33" s="50"/>
      <c r="LD33" s="50"/>
      <c r="LE33" s="50"/>
      <c r="LF33" s="50"/>
      <c r="LG33" s="50"/>
      <c r="LH33" s="50"/>
      <c r="LI33" s="50"/>
      <c r="LJ33" s="50"/>
      <c r="LK33" s="50"/>
      <c r="LL33" s="50"/>
      <c r="LM33" s="50"/>
      <c r="LN33" s="50"/>
      <c r="LO33" s="50"/>
      <c r="LP33" s="50"/>
      <c r="LQ33" s="50"/>
      <c r="LR33" s="50"/>
      <c r="LS33" s="50"/>
      <c r="LT33" s="50"/>
      <c r="LU33" s="50"/>
      <c r="LV33" s="50"/>
      <c r="LW33" s="50"/>
      <c r="LX33" s="50"/>
      <c r="LY33" s="50"/>
      <c r="LZ33" s="50"/>
      <c r="MA33" s="50"/>
      <c r="MB33" s="50"/>
      <c r="MC33" s="50"/>
      <c r="MD33" s="50"/>
      <c r="ME33" s="50"/>
      <c r="MF33" s="50"/>
      <c r="MG33" s="50"/>
      <c r="MH33" s="50"/>
      <c r="MI33" s="50"/>
      <c r="MJ33" s="50"/>
      <c r="MK33" s="50"/>
      <c r="ML33" s="50"/>
      <c r="MM33" s="50"/>
      <c r="MN33" s="50"/>
      <c r="MO33" s="50"/>
      <c r="MP33" s="50"/>
      <c r="MQ33" s="50"/>
      <c r="MR33" s="50"/>
      <c r="MS33" s="50"/>
      <c r="MT33" s="50"/>
      <c r="MU33" s="50"/>
      <c r="MV33" s="50"/>
      <c r="MW33" s="50"/>
      <c r="MX33" s="50"/>
      <c r="MY33" s="50"/>
      <c r="MZ33" s="50"/>
      <c r="NA33" s="50"/>
      <c r="NB33" s="50"/>
      <c r="NC33" s="50"/>
      <c r="ND33" s="50"/>
      <c r="NE33" s="50"/>
      <c r="NF33" s="50"/>
      <c r="NG33" s="50"/>
      <c r="NH33" s="50"/>
      <c r="NI33" s="50"/>
      <c r="NJ33" s="50"/>
      <c r="NK33" s="50"/>
      <c r="NL33" s="50"/>
      <c r="NM33" s="50"/>
      <c r="NN33" s="50"/>
      <c r="NO33" s="50"/>
      <c r="NP33" s="50"/>
      <c r="NQ33" s="50"/>
      <c r="NR33" s="50"/>
      <c r="NS33" s="50"/>
      <c r="NT33" s="50"/>
      <c r="NU33" s="50"/>
      <c r="NV33" s="50"/>
      <c r="NW33" s="50"/>
      <c r="NX33" s="50"/>
      <c r="NY33" s="50"/>
      <c r="NZ33" s="50"/>
      <c r="OA33" s="50"/>
      <c r="OB33" s="50"/>
      <c r="OC33" s="50"/>
      <c r="OD33" s="50"/>
      <c r="OE33" s="50"/>
      <c r="OF33" s="50"/>
      <c r="OG33" s="50"/>
      <c r="OH33" s="50"/>
      <c r="OI33" s="50"/>
      <c r="OJ33" s="50"/>
      <c r="OK33" s="50"/>
      <c r="OL33" s="50"/>
      <c r="OM33" s="50"/>
      <c r="ON33" s="50"/>
      <c r="OO33" s="50"/>
      <c r="OP33" s="50"/>
      <c r="OQ33" s="50"/>
      <c r="OR33" s="50"/>
      <c r="OS33" s="50"/>
      <c r="OT33" s="50"/>
      <c r="OU33" s="50"/>
      <c r="OV33" s="50"/>
      <c r="OW33" s="50"/>
      <c r="OX33" s="50"/>
      <c r="OY33" s="50"/>
      <c r="OZ33" s="50"/>
      <c r="PA33" s="50"/>
      <c r="PB33" s="50"/>
      <c r="PC33" s="50"/>
      <c r="PD33" s="50"/>
      <c r="PE33" s="50"/>
      <c r="PF33" s="50"/>
      <c r="PG33" s="50"/>
      <c r="PH33" s="50"/>
      <c r="PI33" s="50"/>
      <c r="PJ33" s="50"/>
      <c r="PK33" s="50"/>
      <c r="PL33" s="50"/>
      <c r="PM33" s="50"/>
      <c r="PN33" s="50"/>
      <c r="PO33" s="50"/>
      <c r="PP33" s="50"/>
      <c r="PQ33" s="50"/>
      <c r="PR33" s="50"/>
      <c r="PS33" s="50"/>
      <c r="PT33" s="50"/>
      <c r="PU33" s="50"/>
      <c r="PV33" s="50"/>
      <c r="PW33" s="50"/>
      <c r="PX33" s="50"/>
      <c r="PY33" s="50"/>
      <c r="PZ33" s="50"/>
      <c r="QA33" s="50"/>
      <c r="QB33" s="50"/>
      <c r="QC33" s="50"/>
      <c r="QD33" s="50"/>
      <c r="QE33" s="50"/>
      <c r="QF33" s="50"/>
      <c r="QG33" s="50"/>
      <c r="QH33" s="50"/>
      <c r="QI33" s="50"/>
      <c r="QJ33" s="50"/>
      <c r="QK33" s="50"/>
      <c r="QL33" s="50"/>
      <c r="QM33" s="50"/>
      <c r="QN33" s="50"/>
      <c r="QO33" s="50"/>
      <c r="QP33" s="50"/>
      <c r="QQ33" s="50"/>
      <c r="QR33" s="50"/>
      <c r="QS33" s="50"/>
      <c r="QT33" s="50"/>
      <c r="QU33" s="50"/>
      <c r="QV33" s="50"/>
      <c r="QW33" s="50"/>
      <c r="QX33" s="50"/>
      <c r="QY33" s="50"/>
      <c r="QZ33" s="50"/>
      <c r="RA33" s="50"/>
      <c r="RB33" s="50"/>
      <c r="RC33" s="50"/>
      <c r="RD33" s="50"/>
      <c r="RE33" s="50"/>
      <c r="RF33" s="50"/>
      <c r="RG33" s="50"/>
      <c r="RH33" s="50"/>
      <c r="RI33" s="50"/>
      <c r="RJ33" s="50"/>
      <c r="RK33" s="50"/>
      <c r="RL33" s="50"/>
      <c r="RM33" s="50"/>
      <c r="RN33" s="50"/>
      <c r="RO33" s="50"/>
      <c r="RP33" s="50"/>
      <c r="RQ33" s="50"/>
      <c r="RR33" s="50"/>
      <c r="RS33" s="50"/>
      <c r="RT33" s="50"/>
      <c r="RU33" s="50"/>
      <c r="RV33" s="50"/>
      <c r="RW33" s="50"/>
      <c r="RX33" s="50"/>
      <c r="RY33" s="50"/>
      <c r="RZ33" s="50"/>
      <c r="SA33" s="50"/>
      <c r="SB33" s="50"/>
      <c r="SC33" s="50"/>
      <c r="SD33" s="50"/>
      <c r="SE33" s="50"/>
      <c r="SF33" s="50"/>
      <c r="SG33" s="50"/>
      <c r="SH33" s="50"/>
      <c r="SI33" s="50"/>
      <c r="SJ33" s="50"/>
      <c r="SK33" s="50"/>
      <c r="SL33" s="50"/>
      <c r="SM33" s="50"/>
      <c r="SN33" s="45"/>
    </row>
    <row r="34" spans="2:508" x14ac:dyDescent="0.25">
      <c r="B34" s="55" t="s">
        <v>597</v>
      </c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/>
      <c r="AW34" s="50"/>
      <c r="AX34" s="50"/>
      <c r="AY34" s="50"/>
      <c r="AZ34" s="50"/>
      <c r="BA34" s="50"/>
      <c r="BB34" s="50"/>
      <c r="BC34" s="50"/>
      <c r="BD34" s="50"/>
      <c r="BE34" s="50"/>
      <c r="BF34" s="50"/>
      <c r="BG34" s="50"/>
      <c r="BH34" s="50"/>
      <c r="BI34" s="50"/>
      <c r="BJ34" s="50"/>
      <c r="BK34" s="50"/>
      <c r="BL34" s="50"/>
      <c r="BM34" s="50"/>
      <c r="BN34" s="50"/>
      <c r="BO34" s="50"/>
      <c r="BP34" s="50"/>
      <c r="BQ34" s="50"/>
      <c r="BR34" s="50"/>
      <c r="BS34" s="50"/>
      <c r="BT34" s="50"/>
      <c r="BU34" s="50"/>
      <c r="BV34" s="50"/>
      <c r="BW34" s="50"/>
      <c r="BX34" s="50"/>
      <c r="BY34" s="50"/>
      <c r="BZ34" s="50"/>
      <c r="CA34" s="50"/>
      <c r="CB34" s="50"/>
      <c r="CC34" s="50"/>
      <c r="CD34" s="50"/>
      <c r="CE34" s="50"/>
      <c r="CF34" s="50"/>
      <c r="CG34" s="50"/>
      <c r="CH34" s="50"/>
      <c r="CI34" s="50"/>
      <c r="CJ34" s="50"/>
      <c r="CK34" s="50"/>
      <c r="CL34" s="50"/>
      <c r="CM34" s="50"/>
      <c r="CN34" s="50"/>
      <c r="CO34" s="50"/>
      <c r="CP34" s="50"/>
      <c r="CQ34" s="50"/>
      <c r="CR34" s="50"/>
      <c r="CS34" s="50"/>
      <c r="CT34" s="50"/>
      <c r="CU34" s="50"/>
      <c r="CV34" s="50"/>
      <c r="CW34" s="50"/>
      <c r="CX34" s="50"/>
      <c r="CY34" s="50"/>
      <c r="CZ34" s="50"/>
      <c r="DA34" s="50"/>
      <c r="DB34" s="50"/>
      <c r="DC34" s="50"/>
      <c r="DD34" s="50"/>
      <c r="DE34" s="50"/>
      <c r="DF34" s="50"/>
      <c r="DG34" s="50"/>
      <c r="DH34" s="50"/>
      <c r="DI34" s="50"/>
      <c r="DJ34" s="50"/>
      <c r="DK34" s="50"/>
      <c r="DL34" s="50"/>
      <c r="DM34" s="50"/>
      <c r="DN34" s="50"/>
      <c r="DO34" s="50"/>
      <c r="DP34" s="50"/>
      <c r="DQ34" s="50"/>
      <c r="DR34" s="50"/>
      <c r="DS34" s="50"/>
      <c r="DT34" s="50"/>
      <c r="DU34" s="50"/>
      <c r="DV34" s="50"/>
      <c r="DW34" s="50"/>
      <c r="DX34" s="50"/>
      <c r="DY34" s="50"/>
      <c r="DZ34" s="50"/>
      <c r="EA34" s="50"/>
      <c r="EB34" s="50"/>
      <c r="EC34" s="50"/>
      <c r="ED34" s="50"/>
      <c r="EE34" s="50"/>
      <c r="EF34" s="50"/>
      <c r="EG34" s="50"/>
      <c r="EH34" s="50"/>
      <c r="EI34" s="50"/>
      <c r="EJ34" s="50"/>
      <c r="EK34" s="50"/>
      <c r="EL34" s="50"/>
      <c r="EM34" s="50"/>
      <c r="EN34" s="50"/>
      <c r="EO34" s="50"/>
      <c r="EP34" s="50"/>
      <c r="EQ34" s="50"/>
      <c r="ER34" s="50"/>
      <c r="ES34" s="50"/>
      <c r="ET34" s="50"/>
      <c r="EU34" s="50"/>
      <c r="EV34" s="50"/>
      <c r="EW34" s="50"/>
      <c r="EX34" s="50"/>
      <c r="EY34" s="50"/>
      <c r="EZ34" s="50"/>
      <c r="FA34" s="50"/>
      <c r="FB34" s="50"/>
      <c r="FC34" s="50"/>
      <c r="FD34" s="50"/>
      <c r="FE34" s="50"/>
      <c r="FF34" s="50"/>
      <c r="FG34" s="50"/>
      <c r="FH34" s="50"/>
      <c r="FI34" s="50"/>
      <c r="FJ34" s="50"/>
      <c r="FK34" s="50"/>
      <c r="FL34" s="50"/>
      <c r="FM34" s="50"/>
      <c r="FN34" s="50"/>
      <c r="FO34" s="50"/>
      <c r="FP34" s="50"/>
      <c r="FQ34" s="50"/>
      <c r="FR34" s="50"/>
      <c r="FS34" s="50"/>
      <c r="FT34" s="50"/>
      <c r="FU34" s="50"/>
      <c r="FV34" s="50"/>
      <c r="FW34" s="50"/>
      <c r="FX34" s="50"/>
      <c r="FY34" s="50"/>
      <c r="FZ34" s="50"/>
      <c r="GA34" s="50"/>
      <c r="GB34" s="50"/>
      <c r="GC34" s="50"/>
      <c r="GD34" s="50"/>
      <c r="GE34" s="50"/>
      <c r="GF34" s="50"/>
      <c r="GG34" s="50"/>
      <c r="GH34" s="50"/>
      <c r="GI34" s="50"/>
      <c r="GJ34" s="50"/>
      <c r="GK34" s="50"/>
      <c r="GL34" s="50"/>
      <c r="GM34" s="50"/>
      <c r="GN34" s="50"/>
      <c r="GO34" s="50"/>
      <c r="GP34" s="50"/>
      <c r="GQ34" s="50"/>
      <c r="GR34" s="50"/>
      <c r="GS34" s="50"/>
      <c r="GT34" s="50"/>
      <c r="GU34" s="50"/>
      <c r="GV34" s="50"/>
      <c r="GW34" s="50"/>
      <c r="GX34" s="50"/>
      <c r="GY34" s="50"/>
      <c r="GZ34" s="50"/>
      <c r="HA34" s="50"/>
      <c r="HB34" s="50"/>
      <c r="HC34" s="50"/>
      <c r="HD34" s="50"/>
      <c r="HE34" s="50"/>
      <c r="HF34" s="50"/>
      <c r="HG34" s="50"/>
      <c r="HH34" s="50"/>
      <c r="HI34" s="50"/>
      <c r="HJ34" s="50"/>
      <c r="HK34" s="50"/>
      <c r="HL34" s="50"/>
      <c r="HM34" s="50"/>
      <c r="HN34" s="50"/>
      <c r="HO34" s="50"/>
      <c r="HP34" s="50"/>
      <c r="HQ34" s="50"/>
      <c r="HR34" s="50"/>
      <c r="HS34" s="50"/>
      <c r="HT34" s="50"/>
      <c r="HU34" s="50"/>
      <c r="HV34" s="50"/>
      <c r="HW34" s="50"/>
      <c r="HX34" s="50"/>
      <c r="HY34" s="50"/>
      <c r="HZ34" s="50"/>
      <c r="IA34" s="50"/>
      <c r="IB34" s="50"/>
      <c r="IC34" s="50"/>
      <c r="ID34" s="50"/>
      <c r="IE34" s="50"/>
      <c r="IF34" s="50"/>
      <c r="IG34" s="50"/>
      <c r="IH34" s="50"/>
      <c r="II34" s="50"/>
      <c r="IJ34" s="50"/>
      <c r="IK34" s="50"/>
      <c r="IL34" s="50"/>
      <c r="IM34" s="50"/>
      <c r="IN34" s="50"/>
      <c r="IO34" s="50"/>
      <c r="IP34" s="50"/>
      <c r="IQ34" s="50"/>
      <c r="IR34" s="50"/>
      <c r="IS34" s="50"/>
      <c r="IT34" s="50"/>
      <c r="IU34" s="50"/>
      <c r="IV34" s="50"/>
      <c r="IW34" s="50"/>
      <c r="IX34" s="50"/>
      <c r="IY34" s="50"/>
      <c r="IZ34" s="50"/>
      <c r="JA34" s="50"/>
      <c r="JB34" s="50"/>
      <c r="JC34" s="50"/>
      <c r="JD34" s="50"/>
      <c r="JE34" s="50"/>
      <c r="JF34" s="50"/>
      <c r="JG34" s="50"/>
      <c r="JH34" s="50"/>
      <c r="JI34" s="50"/>
      <c r="JJ34" s="50"/>
      <c r="JK34" s="50"/>
      <c r="JL34" s="50"/>
      <c r="JM34" s="50"/>
      <c r="JN34" s="50"/>
      <c r="JO34" s="50"/>
      <c r="JP34" s="50"/>
      <c r="JQ34" s="50"/>
      <c r="JR34" s="50"/>
      <c r="JS34" s="50"/>
      <c r="JT34" s="50"/>
      <c r="JU34" s="50"/>
      <c r="JV34" s="50"/>
      <c r="JW34" s="50"/>
      <c r="JX34" s="50"/>
      <c r="JY34" s="50"/>
      <c r="JZ34" s="50"/>
      <c r="KA34" s="50"/>
      <c r="KB34" s="50"/>
      <c r="KC34" s="50"/>
      <c r="KD34" s="50"/>
      <c r="KE34" s="50"/>
      <c r="KF34" s="50"/>
      <c r="KG34" s="50"/>
      <c r="KH34" s="50"/>
      <c r="KI34" s="50"/>
      <c r="KJ34" s="50"/>
      <c r="KK34" s="50"/>
      <c r="KL34" s="50"/>
      <c r="KM34" s="50"/>
      <c r="KN34" s="50"/>
      <c r="KO34" s="50"/>
      <c r="KP34" s="50"/>
      <c r="KQ34" s="50"/>
      <c r="KR34" s="50"/>
      <c r="KS34" s="50"/>
      <c r="KT34" s="50"/>
      <c r="KU34" s="50"/>
      <c r="KV34" s="50"/>
      <c r="KW34" s="50"/>
      <c r="KX34" s="50"/>
      <c r="KY34" s="50"/>
      <c r="KZ34" s="50"/>
      <c r="LA34" s="50"/>
      <c r="LB34" s="50"/>
      <c r="LC34" s="50"/>
      <c r="LD34" s="50"/>
      <c r="LE34" s="50"/>
      <c r="LF34" s="50"/>
      <c r="LG34" s="50"/>
      <c r="LH34" s="50"/>
      <c r="LI34" s="50"/>
      <c r="LJ34" s="50"/>
      <c r="LK34" s="50"/>
      <c r="LL34" s="50"/>
      <c r="LM34" s="50"/>
      <c r="LN34" s="50"/>
      <c r="LO34" s="50"/>
      <c r="LP34" s="50"/>
      <c r="LQ34" s="50"/>
      <c r="LR34" s="50"/>
      <c r="LS34" s="50"/>
      <c r="LT34" s="50"/>
      <c r="LU34" s="50"/>
      <c r="LV34" s="50"/>
      <c r="LW34" s="50"/>
      <c r="LX34" s="50"/>
      <c r="LY34" s="50"/>
      <c r="LZ34" s="50"/>
      <c r="MA34" s="50"/>
      <c r="MB34" s="50"/>
      <c r="MC34" s="50"/>
      <c r="MD34" s="50"/>
      <c r="ME34" s="50"/>
      <c r="MF34" s="50"/>
      <c r="MG34" s="50"/>
      <c r="MH34" s="50"/>
      <c r="MI34" s="50"/>
      <c r="MJ34" s="50"/>
      <c r="MK34" s="50"/>
      <c r="ML34" s="50"/>
      <c r="MM34" s="50"/>
      <c r="MN34" s="50"/>
      <c r="MO34" s="50"/>
      <c r="MP34" s="50"/>
      <c r="MQ34" s="50"/>
      <c r="MR34" s="50"/>
      <c r="MS34" s="50"/>
      <c r="MT34" s="50"/>
      <c r="MU34" s="50"/>
      <c r="MV34" s="50"/>
      <c r="MW34" s="50"/>
      <c r="MX34" s="50"/>
      <c r="MY34" s="50"/>
      <c r="MZ34" s="50"/>
      <c r="NA34" s="50"/>
      <c r="NB34" s="50"/>
      <c r="NC34" s="50"/>
      <c r="ND34" s="50"/>
      <c r="NE34" s="50"/>
      <c r="NF34" s="50"/>
      <c r="NG34" s="50"/>
      <c r="NH34" s="50"/>
      <c r="NI34" s="50"/>
      <c r="NJ34" s="50"/>
      <c r="NK34" s="50"/>
      <c r="NL34" s="50"/>
      <c r="NM34" s="50"/>
      <c r="NN34" s="50"/>
      <c r="NO34" s="50"/>
      <c r="NP34" s="50"/>
      <c r="NQ34" s="50"/>
      <c r="NR34" s="50"/>
      <c r="NS34" s="50"/>
      <c r="NT34" s="50"/>
      <c r="NU34" s="50"/>
      <c r="NV34" s="50"/>
      <c r="NW34" s="50"/>
      <c r="NX34" s="50"/>
      <c r="NY34" s="50"/>
      <c r="NZ34" s="50"/>
      <c r="OA34" s="50"/>
      <c r="OB34" s="50"/>
      <c r="OC34" s="50"/>
      <c r="OD34" s="50"/>
      <c r="OE34" s="50"/>
      <c r="OF34" s="50"/>
      <c r="OG34" s="50"/>
      <c r="OH34" s="50"/>
      <c r="OI34" s="50"/>
      <c r="OJ34" s="50"/>
      <c r="OK34" s="50"/>
      <c r="OL34" s="50"/>
      <c r="OM34" s="50"/>
      <c r="ON34" s="50"/>
      <c r="OO34" s="50"/>
      <c r="OP34" s="50"/>
      <c r="OQ34" s="50"/>
      <c r="OR34" s="50"/>
      <c r="OS34" s="50"/>
      <c r="OT34" s="50"/>
      <c r="OU34" s="50"/>
      <c r="OV34" s="50"/>
      <c r="OW34" s="50"/>
      <c r="OX34" s="50"/>
      <c r="OY34" s="50"/>
      <c r="OZ34" s="50"/>
      <c r="PA34" s="50"/>
      <c r="PB34" s="50"/>
      <c r="PC34" s="50"/>
      <c r="PD34" s="50"/>
      <c r="PE34" s="50"/>
      <c r="PF34" s="50"/>
      <c r="PG34" s="50"/>
      <c r="PH34" s="50"/>
      <c r="PI34" s="50"/>
      <c r="PJ34" s="50"/>
      <c r="PK34" s="50"/>
      <c r="PL34" s="50"/>
      <c r="PM34" s="50"/>
      <c r="PN34" s="50"/>
      <c r="PO34" s="50"/>
      <c r="PP34" s="50"/>
      <c r="PQ34" s="50"/>
      <c r="PR34" s="50"/>
      <c r="PS34" s="50"/>
      <c r="PT34" s="50"/>
      <c r="PU34" s="50"/>
      <c r="PV34" s="50"/>
      <c r="PW34" s="50"/>
      <c r="PX34" s="50"/>
      <c r="PY34" s="50"/>
      <c r="PZ34" s="50"/>
      <c r="QA34" s="50"/>
      <c r="QB34" s="50"/>
      <c r="QC34" s="50"/>
      <c r="QD34" s="50"/>
      <c r="QE34" s="50"/>
      <c r="QF34" s="50"/>
      <c r="QG34" s="50"/>
      <c r="QH34" s="50"/>
      <c r="QI34" s="50"/>
      <c r="QJ34" s="50"/>
      <c r="QK34" s="50"/>
      <c r="QL34" s="50"/>
      <c r="QM34" s="50"/>
      <c r="QN34" s="50"/>
      <c r="QO34" s="50"/>
      <c r="QP34" s="50"/>
      <c r="QQ34" s="50"/>
      <c r="QR34" s="50"/>
      <c r="QS34" s="50"/>
      <c r="QT34" s="50"/>
      <c r="QU34" s="50"/>
      <c r="QV34" s="50"/>
      <c r="QW34" s="50"/>
      <c r="QX34" s="50"/>
      <c r="QY34" s="50"/>
      <c r="QZ34" s="50"/>
      <c r="RA34" s="50"/>
      <c r="RB34" s="50"/>
      <c r="RC34" s="50"/>
      <c r="RD34" s="50"/>
      <c r="RE34" s="50"/>
      <c r="RF34" s="50"/>
      <c r="RG34" s="50"/>
      <c r="RH34" s="50"/>
      <c r="RI34" s="50"/>
      <c r="RJ34" s="50"/>
      <c r="RK34" s="50"/>
      <c r="RL34" s="50"/>
      <c r="RM34" s="50"/>
      <c r="RN34" s="50"/>
      <c r="RO34" s="50"/>
      <c r="RP34" s="50"/>
      <c r="RQ34" s="50"/>
      <c r="RR34" s="50"/>
      <c r="RS34" s="50"/>
      <c r="RT34" s="50"/>
      <c r="RU34" s="50"/>
      <c r="RV34" s="50"/>
      <c r="RW34" s="50"/>
      <c r="RX34" s="50"/>
      <c r="RY34" s="50"/>
      <c r="RZ34" s="50"/>
      <c r="SA34" s="50"/>
      <c r="SB34" s="50"/>
      <c r="SC34" s="50"/>
      <c r="SD34" s="50"/>
      <c r="SE34" s="50"/>
      <c r="SF34" s="50"/>
      <c r="SG34" s="50"/>
      <c r="SH34" s="50"/>
      <c r="SI34" s="50"/>
      <c r="SJ34" s="50"/>
      <c r="SK34" s="50"/>
      <c r="SL34" s="50"/>
      <c r="SM34" s="50"/>
      <c r="SN34" s="45"/>
    </row>
    <row r="35" spans="2:508" x14ac:dyDescent="0.25">
      <c r="B35" s="46" t="s">
        <v>498</v>
      </c>
      <c r="C35" s="43" t="s">
        <v>147</v>
      </c>
      <c r="D35" s="43" t="s">
        <v>142</v>
      </c>
      <c r="E35" s="43" t="s">
        <v>162</v>
      </c>
      <c r="F35" s="43" t="s">
        <v>144</v>
      </c>
      <c r="G35" s="43" t="s">
        <v>163</v>
      </c>
      <c r="H35" s="43" t="s">
        <v>510</v>
      </c>
      <c r="I35" s="43" t="s">
        <v>511</v>
      </c>
      <c r="J35" s="43" t="s">
        <v>151</v>
      </c>
      <c r="K35" s="43" t="s">
        <v>522</v>
      </c>
      <c r="L35" s="43" t="s">
        <v>512</v>
      </c>
      <c r="M35" s="51" t="s">
        <v>514</v>
      </c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  <c r="BN35" s="50"/>
      <c r="BO35" s="50"/>
      <c r="BP35" s="50"/>
      <c r="BQ35" s="50"/>
      <c r="BR35" s="50"/>
      <c r="BS35" s="50"/>
      <c r="BT35" s="50"/>
      <c r="BU35" s="50"/>
      <c r="BV35" s="50"/>
      <c r="BW35" s="50"/>
      <c r="BX35" s="50"/>
      <c r="BY35" s="50"/>
      <c r="BZ35" s="50"/>
      <c r="CA35" s="50"/>
      <c r="CB35" s="50"/>
      <c r="CC35" s="50"/>
      <c r="CD35" s="50"/>
      <c r="CE35" s="50"/>
      <c r="CF35" s="50"/>
      <c r="CG35" s="50"/>
      <c r="CH35" s="50"/>
      <c r="CI35" s="50"/>
      <c r="CJ35" s="50"/>
      <c r="CK35" s="50"/>
      <c r="CL35" s="50"/>
      <c r="CM35" s="50"/>
      <c r="CN35" s="50"/>
      <c r="CO35" s="50"/>
      <c r="CP35" s="50"/>
      <c r="CQ35" s="50"/>
      <c r="CR35" s="50"/>
      <c r="CS35" s="50"/>
      <c r="CT35" s="50"/>
      <c r="CU35" s="50"/>
      <c r="CV35" s="50"/>
      <c r="CW35" s="50"/>
      <c r="CX35" s="50"/>
      <c r="CY35" s="50"/>
      <c r="CZ35" s="50"/>
      <c r="DA35" s="50"/>
      <c r="DB35" s="50"/>
      <c r="DC35" s="50"/>
      <c r="DD35" s="50"/>
      <c r="DE35" s="50"/>
      <c r="DF35" s="50"/>
      <c r="DG35" s="50"/>
      <c r="DH35" s="50"/>
      <c r="DI35" s="50"/>
      <c r="DJ35" s="50"/>
      <c r="DK35" s="50"/>
      <c r="DL35" s="50"/>
      <c r="DM35" s="50"/>
      <c r="DN35" s="50"/>
      <c r="DO35" s="50"/>
      <c r="DP35" s="50"/>
      <c r="DQ35" s="50"/>
      <c r="DR35" s="50"/>
      <c r="DS35" s="50"/>
      <c r="DT35" s="50"/>
      <c r="DU35" s="50"/>
      <c r="DV35" s="50"/>
      <c r="DW35" s="50"/>
      <c r="DX35" s="50"/>
      <c r="DY35" s="50"/>
      <c r="DZ35" s="50"/>
      <c r="EA35" s="50"/>
      <c r="EB35" s="50"/>
      <c r="EC35" s="50"/>
      <c r="ED35" s="50"/>
      <c r="EE35" s="50"/>
      <c r="EF35" s="50"/>
      <c r="EG35" s="50"/>
      <c r="EH35" s="50"/>
      <c r="EI35" s="50"/>
      <c r="EJ35" s="50"/>
      <c r="EK35" s="50"/>
      <c r="EL35" s="50"/>
      <c r="EM35" s="50"/>
      <c r="EN35" s="50"/>
      <c r="EO35" s="50"/>
      <c r="EP35" s="50"/>
      <c r="EQ35" s="50"/>
      <c r="ER35" s="50"/>
      <c r="ES35" s="50"/>
      <c r="ET35" s="50"/>
      <c r="EU35" s="50"/>
      <c r="EV35" s="50"/>
      <c r="EW35" s="50"/>
      <c r="EX35" s="50"/>
      <c r="EY35" s="50"/>
      <c r="EZ35" s="50"/>
      <c r="FA35" s="50"/>
      <c r="FB35" s="50"/>
      <c r="FC35" s="50"/>
      <c r="FD35" s="50"/>
      <c r="FE35" s="50"/>
      <c r="FF35" s="50"/>
      <c r="FG35" s="50"/>
      <c r="FH35" s="50"/>
      <c r="FI35" s="50"/>
      <c r="FJ35" s="50"/>
      <c r="FK35" s="50"/>
      <c r="FL35" s="50"/>
      <c r="FM35" s="50"/>
      <c r="FN35" s="50"/>
      <c r="FO35" s="50"/>
      <c r="FP35" s="50"/>
      <c r="FQ35" s="50"/>
      <c r="FR35" s="50"/>
      <c r="FS35" s="50"/>
      <c r="FT35" s="50"/>
      <c r="FU35" s="50"/>
      <c r="FV35" s="50"/>
      <c r="FW35" s="50"/>
      <c r="FX35" s="50"/>
      <c r="FY35" s="50"/>
      <c r="FZ35" s="50"/>
      <c r="GA35" s="50"/>
      <c r="GB35" s="50"/>
      <c r="GC35" s="50"/>
      <c r="GD35" s="50"/>
      <c r="GE35" s="50"/>
      <c r="GF35" s="50"/>
      <c r="GG35" s="50"/>
      <c r="GH35" s="50"/>
      <c r="GI35" s="50"/>
      <c r="GJ35" s="50"/>
      <c r="GK35" s="50"/>
      <c r="GL35" s="50"/>
      <c r="GM35" s="50"/>
      <c r="GN35" s="50"/>
      <c r="GO35" s="50"/>
      <c r="GP35" s="50"/>
      <c r="GQ35" s="50"/>
      <c r="GR35" s="50"/>
      <c r="GS35" s="50"/>
      <c r="GT35" s="50"/>
      <c r="GU35" s="50"/>
      <c r="GV35" s="50"/>
      <c r="GW35" s="50"/>
      <c r="GX35" s="50"/>
      <c r="GY35" s="50"/>
      <c r="GZ35" s="50"/>
      <c r="HA35" s="50"/>
      <c r="HB35" s="50"/>
      <c r="HC35" s="50"/>
      <c r="HD35" s="50"/>
      <c r="HE35" s="50"/>
      <c r="HF35" s="50"/>
      <c r="HG35" s="50"/>
      <c r="HH35" s="50"/>
      <c r="HI35" s="50"/>
      <c r="HJ35" s="50"/>
      <c r="HK35" s="50"/>
      <c r="HL35" s="50"/>
      <c r="HM35" s="50"/>
      <c r="HN35" s="50"/>
      <c r="HO35" s="50"/>
      <c r="HP35" s="50"/>
      <c r="HQ35" s="50"/>
      <c r="HR35" s="50"/>
      <c r="HS35" s="50"/>
      <c r="HT35" s="50"/>
      <c r="HU35" s="50"/>
      <c r="HV35" s="50"/>
      <c r="HW35" s="50"/>
      <c r="HX35" s="50"/>
      <c r="HY35" s="50"/>
      <c r="HZ35" s="50"/>
      <c r="IA35" s="50"/>
      <c r="IB35" s="50"/>
      <c r="IC35" s="50"/>
      <c r="ID35" s="50"/>
      <c r="IE35" s="50"/>
      <c r="IF35" s="50"/>
      <c r="IG35" s="50"/>
      <c r="IH35" s="50"/>
      <c r="II35" s="50"/>
      <c r="IJ35" s="50"/>
      <c r="IK35" s="50"/>
      <c r="IL35" s="50"/>
      <c r="IM35" s="50"/>
      <c r="IN35" s="50"/>
      <c r="IO35" s="50"/>
      <c r="IP35" s="50"/>
      <c r="IQ35" s="50"/>
      <c r="IR35" s="50"/>
      <c r="IS35" s="50"/>
      <c r="IT35" s="50"/>
      <c r="IU35" s="50"/>
      <c r="IV35" s="50"/>
      <c r="IW35" s="50"/>
      <c r="IX35" s="50"/>
      <c r="IY35" s="50"/>
      <c r="IZ35" s="50"/>
      <c r="JA35" s="50"/>
      <c r="JB35" s="50"/>
      <c r="JC35" s="50"/>
      <c r="JD35" s="50"/>
      <c r="JE35" s="50"/>
      <c r="JF35" s="50"/>
      <c r="JG35" s="50"/>
      <c r="JH35" s="50"/>
      <c r="JI35" s="50"/>
      <c r="JJ35" s="50"/>
      <c r="JK35" s="50"/>
      <c r="JL35" s="50"/>
      <c r="JM35" s="50"/>
      <c r="JN35" s="50"/>
      <c r="JO35" s="50"/>
      <c r="JP35" s="50"/>
      <c r="JQ35" s="50"/>
      <c r="JR35" s="50"/>
      <c r="JS35" s="50"/>
      <c r="JT35" s="50"/>
      <c r="JU35" s="50"/>
      <c r="JV35" s="50"/>
      <c r="JW35" s="50"/>
      <c r="JX35" s="50"/>
      <c r="JY35" s="50"/>
      <c r="JZ35" s="50"/>
      <c r="KA35" s="50"/>
      <c r="KB35" s="50"/>
      <c r="KC35" s="50"/>
      <c r="KD35" s="50"/>
      <c r="KE35" s="50"/>
      <c r="KF35" s="50"/>
      <c r="KG35" s="50"/>
      <c r="KH35" s="50"/>
      <c r="KI35" s="50"/>
      <c r="KJ35" s="50"/>
      <c r="KK35" s="50"/>
      <c r="KL35" s="50"/>
      <c r="KM35" s="50"/>
      <c r="KN35" s="50"/>
      <c r="KO35" s="50"/>
      <c r="KP35" s="50"/>
      <c r="KQ35" s="50"/>
      <c r="KR35" s="50"/>
      <c r="KS35" s="50"/>
      <c r="KT35" s="50"/>
      <c r="KU35" s="50"/>
      <c r="KV35" s="50"/>
      <c r="KW35" s="50"/>
      <c r="KX35" s="50"/>
      <c r="KY35" s="50"/>
      <c r="KZ35" s="50"/>
      <c r="LA35" s="50"/>
      <c r="LB35" s="50"/>
      <c r="LC35" s="50"/>
      <c r="LD35" s="50"/>
      <c r="LE35" s="50"/>
      <c r="LF35" s="50"/>
      <c r="LG35" s="50"/>
      <c r="LH35" s="50"/>
      <c r="LI35" s="50"/>
      <c r="LJ35" s="50"/>
      <c r="LK35" s="50"/>
      <c r="LL35" s="50"/>
      <c r="LM35" s="50"/>
      <c r="LN35" s="50"/>
      <c r="LO35" s="50"/>
      <c r="LP35" s="50"/>
      <c r="LQ35" s="50"/>
      <c r="LR35" s="50"/>
      <c r="LS35" s="50"/>
      <c r="LT35" s="50"/>
      <c r="LU35" s="50"/>
      <c r="LV35" s="50"/>
      <c r="LW35" s="50"/>
      <c r="LX35" s="50"/>
      <c r="LY35" s="50"/>
      <c r="LZ35" s="50"/>
      <c r="MA35" s="50"/>
      <c r="MB35" s="50"/>
      <c r="MC35" s="50"/>
      <c r="MD35" s="50"/>
      <c r="ME35" s="50"/>
      <c r="MF35" s="50"/>
      <c r="MG35" s="50"/>
      <c r="MH35" s="50"/>
      <c r="MI35" s="50"/>
      <c r="MJ35" s="50"/>
      <c r="MK35" s="50"/>
      <c r="ML35" s="50"/>
      <c r="MM35" s="50"/>
      <c r="MN35" s="50"/>
      <c r="MO35" s="50"/>
      <c r="MP35" s="50"/>
      <c r="MQ35" s="50"/>
      <c r="MR35" s="50"/>
      <c r="MS35" s="50"/>
      <c r="MT35" s="50"/>
      <c r="MU35" s="50"/>
      <c r="MV35" s="50"/>
      <c r="MW35" s="50"/>
      <c r="MX35" s="50"/>
      <c r="MY35" s="50"/>
      <c r="MZ35" s="50"/>
      <c r="NA35" s="50"/>
      <c r="NB35" s="50"/>
      <c r="NC35" s="50"/>
      <c r="ND35" s="50"/>
      <c r="NE35" s="50"/>
      <c r="NF35" s="50"/>
      <c r="NG35" s="50"/>
      <c r="NH35" s="50"/>
      <c r="NI35" s="50"/>
      <c r="NJ35" s="50"/>
      <c r="NK35" s="50"/>
      <c r="NL35" s="50"/>
      <c r="NM35" s="50"/>
      <c r="NN35" s="50"/>
      <c r="NO35" s="50"/>
      <c r="NP35" s="50"/>
      <c r="NQ35" s="50"/>
      <c r="NR35" s="50"/>
      <c r="NS35" s="50"/>
      <c r="NT35" s="50"/>
      <c r="NU35" s="50"/>
      <c r="NV35" s="50"/>
      <c r="NW35" s="50"/>
      <c r="NX35" s="50"/>
      <c r="NY35" s="50"/>
      <c r="NZ35" s="50"/>
      <c r="OA35" s="50"/>
      <c r="OB35" s="50"/>
      <c r="OC35" s="50"/>
      <c r="OD35" s="50"/>
      <c r="OE35" s="50"/>
      <c r="OF35" s="50"/>
      <c r="OG35" s="50"/>
      <c r="OH35" s="50"/>
      <c r="OI35" s="50"/>
      <c r="OJ35" s="50"/>
      <c r="OK35" s="50"/>
      <c r="OL35" s="50"/>
      <c r="OM35" s="50"/>
      <c r="ON35" s="50"/>
      <c r="OO35" s="50"/>
      <c r="OP35" s="50"/>
      <c r="OQ35" s="50"/>
      <c r="OR35" s="50"/>
      <c r="OS35" s="50"/>
      <c r="OT35" s="50"/>
      <c r="OU35" s="50"/>
      <c r="OV35" s="50"/>
      <c r="OW35" s="50"/>
      <c r="OX35" s="50"/>
      <c r="OY35" s="50"/>
      <c r="OZ35" s="50"/>
      <c r="PA35" s="50"/>
      <c r="PB35" s="50"/>
      <c r="PC35" s="50"/>
      <c r="PD35" s="50"/>
      <c r="PE35" s="50"/>
      <c r="PF35" s="50"/>
      <c r="PG35" s="50"/>
      <c r="PH35" s="50"/>
      <c r="PI35" s="50"/>
      <c r="PJ35" s="50"/>
      <c r="PK35" s="50"/>
      <c r="PL35" s="50"/>
      <c r="PM35" s="50"/>
      <c r="PN35" s="50"/>
      <c r="PO35" s="50"/>
      <c r="PP35" s="50"/>
      <c r="PQ35" s="50"/>
      <c r="PR35" s="50"/>
      <c r="PS35" s="50"/>
      <c r="PT35" s="50"/>
      <c r="PU35" s="50"/>
      <c r="PV35" s="50"/>
      <c r="PW35" s="50"/>
      <c r="PX35" s="50"/>
      <c r="PY35" s="50"/>
      <c r="PZ35" s="50"/>
      <c r="QA35" s="50"/>
      <c r="QB35" s="50"/>
      <c r="QC35" s="50"/>
      <c r="QD35" s="50"/>
      <c r="QE35" s="50"/>
      <c r="QF35" s="50"/>
      <c r="QG35" s="50"/>
      <c r="QH35" s="50"/>
      <c r="QI35" s="50"/>
      <c r="QJ35" s="50"/>
      <c r="QK35" s="50"/>
      <c r="QL35" s="50"/>
      <c r="QM35" s="50"/>
      <c r="QN35" s="50"/>
      <c r="QO35" s="50"/>
      <c r="QP35" s="50"/>
      <c r="QQ35" s="50"/>
      <c r="QR35" s="50"/>
      <c r="QS35" s="50"/>
      <c r="QT35" s="50"/>
      <c r="QU35" s="50"/>
      <c r="QV35" s="50"/>
      <c r="QW35" s="50"/>
      <c r="QX35" s="50"/>
      <c r="QY35" s="50"/>
      <c r="QZ35" s="50"/>
      <c r="RA35" s="50"/>
      <c r="RB35" s="50"/>
      <c r="RC35" s="50"/>
      <c r="RD35" s="50"/>
      <c r="RE35" s="50"/>
      <c r="RF35" s="50"/>
      <c r="RG35" s="50"/>
      <c r="RH35" s="50"/>
      <c r="RI35" s="50"/>
      <c r="RJ35" s="50"/>
      <c r="RK35" s="50"/>
      <c r="RL35" s="50"/>
      <c r="RM35" s="50"/>
      <c r="RN35" s="50"/>
      <c r="RO35" s="50"/>
      <c r="RP35" s="50"/>
      <c r="RQ35" s="50"/>
      <c r="RR35" s="50"/>
      <c r="RS35" s="50"/>
      <c r="RT35" s="50"/>
      <c r="RU35" s="50"/>
      <c r="RV35" s="50"/>
      <c r="RW35" s="50"/>
      <c r="RX35" s="50"/>
      <c r="RY35" s="50"/>
      <c r="RZ35" s="50"/>
      <c r="SA35" s="50"/>
      <c r="SB35" s="50"/>
      <c r="SC35" s="50"/>
      <c r="SD35" s="50"/>
      <c r="SE35" s="50"/>
      <c r="SF35" s="50"/>
      <c r="SG35" s="50"/>
      <c r="SH35" s="50"/>
      <c r="SI35" s="50"/>
      <c r="SJ35" s="50"/>
      <c r="SK35" s="50"/>
      <c r="SL35" s="50"/>
      <c r="SM35" s="50"/>
      <c r="SN35" s="45"/>
    </row>
    <row r="36" spans="2:508" x14ac:dyDescent="0.25">
      <c r="B36" s="43" t="s">
        <v>526</v>
      </c>
      <c r="C36" s="43" t="str">
        <f ca="1">_xlfn.XLOOKUP(B36,bonds[unique lookup],bonds[ID_ISIN])</f>
        <v>XS1323897485</v>
      </c>
      <c r="D36" s="45" cm="1">
        <f t="array" aca="1" ref="D36" ca="1">MIN(IFERROR(IF(OFFSET(bHist!$A$1,_xlfn.XMATCH($B$35,bHist!$B:$B,0)-1,3+$C$2,1,3+$C$3)=0,"-",OFFSET(bHist!$A$1,_xlfn.XMATCH($B$35,bHist!$B:$B,0)-1,3+$C$2,1,3+$C$3))-IF(OFFSET(bHist!$A$1,_xlfn.XMATCH(B36,bHist!$B:$B,0)-1,3+$C$2,1,3+$C$3)=0,"-",OFFSET(bHist!$A$1,_xlfn.XMATCH(B36,bHist!$B:$B,0)-1,3+$C$2,1,3+$C$3)),"-"))</f>
        <v>-18.907135643005347</v>
      </c>
      <c r="E36" s="45" cm="1">
        <f t="array" aca="1" ref="E36" ca="1">AVERAGE(IFERROR(IF(OFFSET(bHist!$A$1,_xlfn.XMATCH($B$35,bHist!$B:$B,0)-1,3+$C$2,1,3+$C$3)=0,"-",OFFSET(bHist!$A$1,_xlfn.XMATCH($B$35,bHist!$B:$B,0)-1,3+$C$2,1,3+$C$3))-IF(OFFSET(bHist!$A$1,_xlfn.XMATCH(B36,bHist!$B:$B,0)-1,3+$C$2,1,3+$C$3)=0,"-",OFFSET(bHist!$A$1,_xlfn.XMATCH(B36,bHist!$B:$B,0)-1,3+$C$2,1,3+$C$3)),"-"))</f>
        <v>131.30979146523788</v>
      </c>
      <c r="F36" s="45" cm="1">
        <f t="array" aca="1" ref="F36" ca="1">MAX(IFERROR(IF(OFFSET(bHist!$A$1,_xlfn.XMATCH($B$35,bHist!$B:$B,0)-1,3+$C$2,1,3+$C$3)=0,"-",OFFSET(bHist!$A$1,_xlfn.XMATCH($B$35,bHist!$B:$B,0)-1,3+$C$2,1,3+$C$3))-IF(OFFSET(bHist!$A$1,_xlfn.XMATCH(B36,bHist!$B:$B,0)-1,3+$C$2,1,3+$C$3)=0,"-",OFFSET(bHist!$A$1,_xlfn.XMATCH(B36,bHist!$B:$B,0)-1,3+$C$2,1,3+$C$3)),"-"))</f>
        <v>306.64438402557374</v>
      </c>
      <c r="G36" s="45" cm="1">
        <f t="array" aca="1" ref="G36" ca="1">_xlfn.STDEV.P(IFERROR(IF(OFFSET(bHist!$A$1,_xlfn.XMATCH($B$35,bHist!$B:$B,0)-1,3+$C$2,1,3+$C$3)=0,"-",OFFSET(bHist!$A$1,_xlfn.XMATCH($B$35,bHist!$B:$B,0)-1,3+$C$2,1,3+$C$3))-IF(OFFSET(bHist!$A$1,_xlfn.XMATCH(B36,bHist!$B:$B,0)-1,3+$C$2,1,3+$C$3)=0,"-",OFFSET(bHist!$A$1,_xlfn.XMATCH(B36,bHist!$B:$B,0)-1,3+$C$2,1,3+$C$3)),"-"))</f>
        <v>41.2530467840187</v>
      </c>
      <c r="H36" s="45" cm="1">
        <f t="array" aca="1" ref="H36" ca="1">INDEX((IFERROR(IF(OFFSET(bHist!$A$1,_xlfn.XMATCH($B$35,bHist!B:B,0)-1,3,1,500)=0,"-",OFFSET(bHist!$A$1,_xlfn.XMATCH($B$35,bHist!B:B,0)-1,3,1,500))-IF(OFFSET(bHist!$A$1,_xlfn.XMATCH(B36,bHist!B:B,0)-1,3,1,500)=0,"-",OFFSET(bHist!$A$1,_xlfn.XMATCH(B36,bHist!B:B,0)-1,3,1,500)),"-")),1)</f>
        <v>55.861892829895055</v>
      </c>
      <c r="I36" s="45">
        <f t="shared" ref="I36" ca="1" si="1">(H36-E36)/(F36-D36)*100</f>
        <v>-23.175409751473737</v>
      </c>
      <c r="J36" s="51" cm="1">
        <f t="array" aca="1" ref="J36" ca="1">SLOPE((IFERROR(IF(OFFSET(bHist!$A$1,_xlfn.XMATCH($B$35,bHist!$B:$B,0)-1,3,1,500)=0,"-",OFFSET(bHist!$A$1,_xlfn.XMATCH($B$35,bHist!$B:$B,0)-1,3,1,500))-IF(OFFSET(bHist!$A$1,_xlfn.XMATCH(B36,bHist!$B:$B,0)-1,3,1,500)=0,"-",OFFSET(bHist!$A$1,_xlfn.XMATCH(B36,bHist!$B:$B,0)-1,3,1,500)),"-")),OFFSET(bHist!$A$1,0,3,1,500))</f>
        <v>6.7545163432396966E-3</v>
      </c>
      <c r="K36" s="45" cm="1">
        <f t="array" aca="1" ref="K36" ca="1">INTERCEPT((IFERROR(IF(OFFSET(bHist!$A$1,_xlfn.XMATCH($B$35,bHist!$B:$B,0)-1,3,1,500)=0,"-",OFFSET(bHist!$A$1,_xlfn.XMATCH($B$35,bHist!$B:$B,0)-1,3,1,500))-IF(OFFSET(bHist!$A$1,_xlfn.XMATCH(B36,bHist!$B:$B,0)-1,3,1,500)=0,"-",OFFSET(bHist!$A$1,_xlfn.XMATCH(B36,bHist!$B:$B,0)-1,3,1,500)),"-")),OFFSET(bHist!$A$1,0,3,1,500))</f>
        <v>-163.3907050893358</v>
      </c>
      <c r="L36" s="45" cm="1">
        <f t="array" aca="1" ref="L36" ca="1">STEYX((IFERROR(IF(OFFSET(bHist!$A$1,_xlfn.XMATCH($B$35,bHist!B:B,0)-1,3,1,500)=0,"-",OFFSET(bHist!$A$1,_xlfn.XMATCH($B$35,bHist!B:B,0)-1,3,1,500))-IF(OFFSET(bHist!$A$1,_xlfn.XMATCH(B36,bHist!B:B,0)-1,3,1,500)=0,"-",OFFSET(bHist!$A$1,_xlfn.XMATCH(B36,bHist!B:B,0)-1,3,1,500)),"-")),OFFSET(bHist!$A$1,0,3,1,500))</f>
        <v>41.360990456262307</v>
      </c>
      <c r="M36" s="51" cm="1">
        <f t="array" aca="1" ref="M36" ca="1">CORREL(IF(OFFSET(bHist!$A$1,_xlfn.XMATCH($B$35,bHist!B:B,0)-1,3,1,500)=0,"-",OFFSET(bHist!$A$1,_xlfn.XMATCH($B$35,bHist!B:B,0)-1,3,1,500)),IF(OFFSET(bHist!$A$1,_xlfn.XMATCH(B36,bHist!B:B,0)-1,3,1,500)=0,"-",OFFSET(bHist!$A$1,_xlfn.XMATCH(B36,bHist!B:B,0)-1,3,1,500)))</f>
        <v>0.93071549435798062</v>
      </c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/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0"/>
      <c r="FE36" s="50"/>
      <c r="FF36" s="50"/>
      <c r="FG36" s="50"/>
      <c r="FH36" s="50"/>
      <c r="FI36" s="50"/>
      <c r="FJ36" s="50"/>
      <c r="FK36" s="50"/>
      <c r="FL36" s="50"/>
      <c r="FM36" s="50"/>
      <c r="FN36" s="50"/>
      <c r="FO36" s="50"/>
      <c r="FP36" s="50"/>
      <c r="FQ36" s="50"/>
      <c r="FR36" s="50"/>
      <c r="FS36" s="50"/>
      <c r="FT36" s="50"/>
      <c r="FU36" s="50"/>
      <c r="FV36" s="50"/>
      <c r="FW36" s="50"/>
      <c r="FX36" s="50"/>
      <c r="FY36" s="50"/>
      <c r="FZ36" s="50"/>
      <c r="GA36" s="50"/>
      <c r="GB36" s="50"/>
      <c r="GC36" s="50"/>
      <c r="GD36" s="50"/>
      <c r="GE36" s="50"/>
      <c r="GF36" s="50"/>
      <c r="GG36" s="50"/>
      <c r="GH36" s="50"/>
      <c r="GI36" s="50"/>
      <c r="GJ36" s="50"/>
      <c r="GK36" s="50"/>
      <c r="GL36" s="50"/>
      <c r="GM36" s="50"/>
      <c r="GN36" s="50"/>
      <c r="GO36" s="50"/>
      <c r="GP36" s="50"/>
      <c r="GQ36" s="50"/>
      <c r="GR36" s="50"/>
      <c r="GS36" s="50"/>
      <c r="GT36" s="50"/>
      <c r="GU36" s="50"/>
      <c r="GV36" s="50"/>
      <c r="GW36" s="50"/>
      <c r="GX36" s="50"/>
      <c r="GY36" s="50"/>
      <c r="GZ36" s="50"/>
      <c r="HA36" s="50"/>
      <c r="HB36" s="50"/>
      <c r="HC36" s="50"/>
      <c r="HD36" s="50"/>
      <c r="HE36" s="50"/>
      <c r="HF36" s="50"/>
      <c r="HG36" s="50"/>
      <c r="HH36" s="50"/>
      <c r="HI36" s="50"/>
      <c r="HJ36" s="50"/>
      <c r="HK36" s="50"/>
      <c r="HL36" s="50"/>
      <c r="HM36" s="50"/>
      <c r="HN36" s="50"/>
      <c r="HO36" s="50"/>
      <c r="HP36" s="50"/>
      <c r="HQ36" s="50"/>
      <c r="HR36" s="50"/>
      <c r="HS36" s="50"/>
      <c r="HT36" s="50"/>
      <c r="HU36" s="50"/>
      <c r="HV36" s="50"/>
      <c r="HW36" s="50"/>
      <c r="HX36" s="50"/>
      <c r="HY36" s="50"/>
      <c r="HZ36" s="50"/>
      <c r="IA36" s="50"/>
      <c r="IB36" s="50"/>
      <c r="IC36" s="50"/>
      <c r="ID36" s="50"/>
      <c r="IE36" s="50"/>
      <c r="IF36" s="50"/>
      <c r="IG36" s="50"/>
      <c r="IH36" s="50"/>
      <c r="II36" s="50"/>
      <c r="IJ36" s="50"/>
      <c r="IK36" s="50"/>
      <c r="IL36" s="50"/>
      <c r="IM36" s="50"/>
      <c r="IN36" s="50"/>
      <c r="IO36" s="50"/>
      <c r="IP36" s="50"/>
      <c r="IQ36" s="50"/>
      <c r="IR36" s="50"/>
      <c r="IS36" s="50"/>
      <c r="IT36" s="50"/>
      <c r="IU36" s="50"/>
      <c r="IV36" s="50"/>
      <c r="IW36" s="50"/>
      <c r="IX36" s="50"/>
      <c r="IY36" s="50"/>
      <c r="IZ36" s="50"/>
      <c r="JA36" s="50"/>
      <c r="JB36" s="50"/>
      <c r="JC36" s="50"/>
      <c r="JD36" s="50"/>
      <c r="JE36" s="50"/>
      <c r="JF36" s="50"/>
      <c r="JG36" s="50"/>
      <c r="JH36" s="50"/>
      <c r="JI36" s="50"/>
      <c r="JJ36" s="50"/>
      <c r="JK36" s="50"/>
      <c r="JL36" s="50"/>
      <c r="JM36" s="50"/>
      <c r="JN36" s="50"/>
      <c r="JO36" s="50"/>
      <c r="JP36" s="50"/>
      <c r="JQ36" s="50"/>
      <c r="JR36" s="50"/>
      <c r="JS36" s="50"/>
      <c r="JT36" s="50"/>
      <c r="JU36" s="50"/>
      <c r="JV36" s="50"/>
      <c r="JW36" s="50"/>
      <c r="JX36" s="50"/>
      <c r="JY36" s="50"/>
      <c r="JZ36" s="50"/>
      <c r="KA36" s="50"/>
      <c r="KB36" s="50"/>
      <c r="KC36" s="50"/>
      <c r="KD36" s="50"/>
      <c r="KE36" s="50"/>
      <c r="KF36" s="50"/>
      <c r="KG36" s="50"/>
      <c r="KH36" s="50"/>
      <c r="KI36" s="50"/>
      <c r="KJ36" s="50"/>
      <c r="KK36" s="50"/>
      <c r="KL36" s="50"/>
      <c r="KM36" s="50"/>
      <c r="KN36" s="50"/>
      <c r="KO36" s="50"/>
      <c r="KP36" s="50"/>
      <c r="KQ36" s="50"/>
      <c r="KR36" s="50"/>
      <c r="KS36" s="50"/>
      <c r="KT36" s="50"/>
      <c r="KU36" s="50"/>
      <c r="KV36" s="50"/>
      <c r="KW36" s="50"/>
      <c r="KX36" s="50"/>
      <c r="KY36" s="50"/>
      <c r="KZ36" s="50"/>
      <c r="LA36" s="50"/>
      <c r="LB36" s="50"/>
      <c r="LC36" s="50"/>
      <c r="LD36" s="50"/>
      <c r="LE36" s="50"/>
      <c r="LF36" s="50"/>
      <c r="LG36" s="50"/>
      <c r="LH36" s="50"/>
      <c r="LI36" s="50"/>
      <c r="LJ36" s="50"/>
      <c r="LK36" s="50"/>
      <c r="LL36" s="50"/>
      <c r="LM36" s="50"/>
      <c r="LN36" s="50"/>
      <c r="LO36" s="50"/>
      <c r="LP36" s="50"/>
      <c r="LQ36" s="50"/>
      <c r="LR36" s="50"/>
      <c r="LS36" s="50"/>
      <c r="LT36" s="50"/>
      <c r="LU36" s="50"/>
      <c r="LV36" s="50"/>
      <c r="LW36" s="50"/>
      <c r="LX36" s="50"/>
      <c r="LY36" s="50"/>
      <c r="LZ36" s="50"/>
      <c r="MA36" s="50"/>
      <c r="MB36" s="50"/>
      <c r="MC36" s="50"/>
      <c r="MD36" s="50"/>
      <c r="ME36" s="50"/>
      <c r="MF36" s="50"/>
      <c r="MG36" s="50"/>
      <c r="MH36" s="50"/>
      <c r="MI36" s="50"/>
      <c r="MJ36" s="50"/>
      <c r="MK36" s="50"/>
      <c r="ML36" s="50"/>
      <c r="MM36" s="50"/>
      <c r="MN36" s="50"/>
      <c r="MO36" s="50"/>
      <c r="MP36" s="50"/>
      <c r="MQ36" s="50"/>
      <c r="MR36" s="50"/>
      <c r="MS36" s="50"/>
      <c r="MT36" s="50"/>
      <c r="MU36" s="50"/>
      <c r="MV36" s="50"/>
      <c r="MW36" s="50"/>
      <c r="MX36" s="50"/>
      <c r="MY36" s="50"/>
      <c r="MZ36" s="50"/>
      <c r="NA36" s="50"/>
      <c r="NB36" s="50"/>
      <c r="NC36" s="50"/>
      <c r="ND36" s="50"/>
      <c r="NE36" s="50"/>
      <c r="NF36" s="50"/>
      <c r="NG36" s="50"/>
      <c r="NH36" s="50"/>
      <c r="NI36" s="50"/>
      <c r="NJ36" s="50"/>
      <c r="NK36" s="50"/>
      <c r="NL36" s="50"/>
      <c r="NM36" s="50"/>
      <c r="NN36" s="50"/>
      <c r="NO36" s="50"/>
      <c r="NP36" s="50"/>
      <c r="NQ36" s="50"/>
      <c r="NR36" s="50"/>
      <c r="NS36" s="50"/>
      <c r="NT36" s="50"/>
      <c r="NU36" s="50"/>
      <c r="NV36" s="50"/>
      <c r="NW36" s="50"/>
      <c r="NX36" s="50"/>
      <c r="NY36" s="50"/>
      <c r="NZ36" s="50"/>
      <c r="OA36" s="50"/>
      <c r="OB36" s="50"/>
      <c r="OC36" s="50"/>
      <c r="OD36" s="50"/>
      <c r="OE36" s="50"/>
      <c r="OF36" s="50"/>
      <c r="OG36" s="50"/>
      <c r="OH36" s="50"/>
      <c r="OI36" s="50"/>
      <c r="OJ36" s="50"/>
      <c r="OK36" s="50"/>
      <c r="OL36" s="50"/>
      <c r="OM36" s="50"/>
      <c r="ON36" s="50"/>
      <c r="OO36" s="50"/>
      <c r="OP36" s="50"/>
      <c r="OQ36" s="50"/>
      <c r="OR36" s="50"/>
      <c r="OS36" s="50"/>
      <c r="OT36" s="50"/>
      <c r="OU36" s="50"/>
      <c r="OV36" s="50"/>
      <c r="OW36" s="50"/>
      <c r="OX36" s="50"/>
      <c r="OY36" s="50"/>
      <c r="OZ36" s="50"/>
      <c r="PA36" s="50"/>
      <c r="PB36" s="50"/>
      <c r="PC36" s="50"/>
      <c r="PD36" s="50"/>
      <c r="PE36" s="50"/>
      <c r="PF36" s="50"/>
      <c r="PG36" s="50"/>
      <c r="PH36" s="50"/>
      <c r="PI36" s="50"/>
      <c r="PJ36" s="50"/>
      <c r="PK36" s="50"/>
      <c r="PL36" s="50"/>
      <c r="PM36" s="50"/>
      <c r="PN36" s="50"/>
      <c r="PO36" s="50"/>
      <c r="PP36" s="50"/>
      <c r="PQ36" s="50"/>
      <c r="PR36" s="50"/>
      <c r="PS36" s="50"/>
      <c r="PT36" s="50"/>
      <c r="PU36" s="50"/>
      <c r="PV36" s="50"/>
      <c r="PW36" s="50"/>
      <c r="PX36" s="50"/>
      <c r="PY36" s="50"/>
      <c r="PZ36" s="50"/>
      <c r="QA36" s="50"/>
      <c r="QB36" s="50"/>
      <c r="QC36" s="50"/>
      <c r="QD36" s="50"/>
      <c r="QE36" s="50"/>
      <c r="QF36" s="50"/>
      <c r="QG36" s="50"/>
      <c r="QH36" s="50"/>
      <c r="QI36" s="50"/>
      <c r="QJ36" s="50"/>
      <c r="QK36" s="50"/>
      <c r="QL36" s="50"/>
      <c r="QM36" s="50"/>
      <c r="QN36" s="50"/>
      <c r="QO36" s="50"/>
      <c r="QP36" s="50"/>
      <c r="QQ36" s="50"/>
      <c r="QR36" s="50"/>
      <c r="QS36" s="50"/>
      <c r="QT36" s="50"/>
      <c r="QU36" s="50"/>
      <c r="QV36" s="50"/>
      <c r="QW36" s="50"/>
      <c r="QX36" s="50"/>
      <c r="QY36" s="50"/>
      <c r="QZ36" s="50"/>
      <c r="RA36" s="50"/>
      <c r="RB36" s="50"/>
      <c r="RC36" s="50"/>
      <c r="RD36" s="50"/>
      <c r="RE36" s="50"/>
      <c r="RF36" s="50"/>
      <c r="RG36" s="50"/>
      <c r="RH36" s="50"/>
      <c r="RI36" s="50"/>
      <c r="RJ36" s="50"/>
      <c r="RK36" s="50"/>
      <c r="RL36" s="50"/>
      <c r="RM36" s="50"/>
      <c r="RN36" s="50"/>
      <c r="RO36" s="50"/>
      <c r="RP36" s="50"/>
      <c r="RQ36" s="50"/>
      <c r="RR36" s="50"/>
      <c r="RS36" s="50"/>
      <c r="RT36" s="50"/>
      <c r="RU36" s="50"/>
      <c r="RV36" s="50"/>
      <c r="RW36" s="50"/>
      <c r="RX36" s="50"/>
      <c r="RY36" s="50"/>
      <c r="RZ36" s="50"/>
      <c r="SA36" s="50"/>
      <c r="SB36" s="50"/>
      <c r="SC36" s="50"/>
      <c r="SD36" s="50"/>
      <c r="SE36" s="50"/>
      <c r="SF36" s="50"/>
      <c r="SG36" s="50"/>
      <c r="SH36" s="50"/>
      <c r="SI36" s="50"/>
      <c r="SJ36" s="50"/>
      <c r="SK36" s="50"/>
      <c r="SL36" s="50"/>
      <c r="SM36" s="50"/>
      <c r="SN36" s="45"/>
    </row>
    <row r="37" spans="2:508" x14ac:dyDescent="0.25">
      <c r="B37" s="43" t="s">
        <v>494</v>
      </c>
      <c r="C37" s="43" t="str">
        <f ca="1">_xlfn.XLOOKUP(B37,bonds[unique lookup],bonds[ID_ISIN])</f>
        <v>XS0992293901</v>
      </c>
      <c r="D37" s="45" cm="1">
        <f t="array" aca="1" ref="D37" ca="1">MIN(IFERROR(IF(OFFSET(bHist!$A$1,_xlfn.XMATCH($B$35,bHist!$B:$B,0)-1,3+$C$2,1,3+$C$3)=0,"-",OFFSET(bHist!$A$1,_xlfn.XMATCH($B$35,bHist!$B:$B,0)-1,3+$C$2,1,3+$C$3))-IF(OFFSET(bHist!$A$1,_xlfn.XMATCH(B37,bHist!$B:$B,0)-1,3+$C$2,1,3+$C$3)=0,"-",OFFSET(bHist!$A$1,_xlfn.XMATCH(B37,bHist!$B:$B,0)-1,3+$C$2,1,3+$C$3)),"-"))</f>
        <v>-35.255210387229909</v>
      </c>
      <c r="E37" s="45" cm="1">
        <f t="array" aca="1" ref="E37" ca="1">AVERAGE(IFERROR(IF(OFFSET(bHist!$A$1,_xlfn.XMATCH($B$35,bHist!$B:$B,0)-1,3+$C$2,1,3+$C$3)=0,"-",OFFSET(bHist!$A$1,_xlfn.XMATCH($B$35,bHist!$B:$B,0)-1,3+$C$2,1,3+$C$3))-IF(OFFSET(bHist!$A$1,_xlfn.XMATCH(B37,bHist!$B:$B,0)-1,3+$C$2,1,3+$C$3)=0,"-",OFFSET(bHist!$A$1,_xlfn.XMATCH(B37,bHist!$B:$B,0)-1,3+$C$2,1,3+$C$3)),"-"))</f>
        <v>52.229303899066792</v>
      </c>
      <c r="F37" s="45" cm="1">
        <f t="array" aca="1" ref="F37" ca="1">MAX(IFERROR(IF(OFFSET(bHist!$A$1,_xlfn.XMATCH($B$35,bHist!$B:$B,0)-1,3+$C$2,1,3+$C$3)=0,"-",OFFSET(bHist!$A$1,_xlfn.XMATCH($B$35,bHist!$B:$B,0)-1,3+$C$2,1,3+$C$3))-IF(OFFSET(bHist!$A$1,_xlfn.XMATCH(B37,bHist!$B:$B,0)-1,3+$C$2,1,3+$C$3)=0,"-",OFFSET(bHist!$A$1,_xlfn.XMATCH(B37,bHist!$B:$B,0)-1,3+$C$2,1,3+$C$3)),"-"))</f>
        <v>273.76857120752339</v>
      </c>
      <c r="G37" s="45" cm="1">
        <f t="array" aca="1" ref="G37" ca="1">_xlfn.STDEV.P(IFERROR(IF(OFFSET(bHist!$A$1,_xlfn.XMATCH($B$35,bHist!$B:$B,0)-1,3+$C$2,1,3+$C$3)=0,"-",OFFSET(bHist!$A$1,_xlfn.XMATCH($B$35,bHist!$B:$B,0)-1,3+$C$2,1,3+$C$3))-IF(OFFSET(bHist!$A$1,_xlfn.XMATCH(B37,bHist!$B:$B,0)-1,3+$C$2,1,3+$C$3)=0,"-",OFFSET(bHist!$A$1,_xlfn.XMATCH(B37,bHist!$B:$B,0)-1,3+$C$2,1,3+$C$3)),"-"))</f>
        <v>42.193696301942666</v>
      </c>
      <c r="H37" s="45" cm="1">
        <f t="array" aca="1" ref="H37" ca="1">INDEX((IFERROR(IF(OFFSET(bHist!$A$1,_xlfn.XMATCH($B$35,bHist!B:B,0)-1,3,1,500)=0,"-",OFFSET(bHist!$A$1,_xlfn.XMATCH($B$35,bHist!B:B,0)-1,3,1,500))-IF(OFFSET(bHist!$A$1,_xlfn.XMATCH(B37,bHist!B:B,0)-1,3,1,500)=0,"-",OFFSET(bHist!$A$1,_xlfn.XMATCH(B37,bHist!B:B,0)-1,3,1,500)),"-")),1)</f>
        <v>81.182660192370463</v>
      </c>
      <c r="I37" s="45">
        <f t="shared" ref="I37:I58" ca="1" si="2">(H37-E37)/(F37-D37)*100</f>
        <v>9.3692971278412607</v>
      </c>
      <c r="J37" s="51" cm="1">
        <f t="array" aca="1" ref="J37" ca="1">SLOPE((IFERROR(IF(OFFSET(bHist!$A$1,_xlfn.XMATCH($B$35,bHist!$B:$B,0)-1,3,1,500)=0,"-",OFFSET(bHist!$A$1,_xlfn.XMATCH($B$35,bHist!$B:$B,0)-1,3,1,500))-IF(OFFSET(bHist!$A$1,_xlfn.XMATCH(B37,bHist!$B:$B,0)-1,3,1,500)=0,"-",OFFSET(bHist!$A$1,_xlfn.XMATCH(B37,bHist!$B:$B,0)-1,3,1,500)),"-")),OFFSET(bHist!$A$1,0,3,1,500))</f>
        <v>0.11582889684891989</v>
      </c>
      <c r="K37" s="45" cm="1">
        <f t="array" aca="1" ref="K37" ca="1">INTERCEPT((IFERROR(IF(OFFSET(bHist!$A$1,_xlfn.XMATCH($B$35,bHist!$B:$B,0)-1,3,1,500)=0,"-",OFFSET(bHist!$A$1,_xlfn.XMATCH($B$35,bHist!$B:$B,0)-1,3,1,500))-IF(OFFSET(bHist!$A$1,_xlfn.XMATCH(B37,bHist!$B:$B,0)-1,3,1,500)=0,"-",OFFSET(bHist!$A$1,_xlfn.XMATCH(B37,bHist!$B:$B,0)-1,3,1,500)),"-")),OFFSET(bHist!$A$1,0,3,1,500))</f>
        <v>-5004.5526741708954</v>
      </c>
      <c r="L37" s="45" cm="1">
        <f t="array" aca="1" ref="L37" ca="1">STEYX((IFERROR(IF(OFFSET(bHist!$A$1,_xlfn.XMATCH($B$35,bHist!B:B,0)-1,3,1,500)=0,"-",OFFSET(bHist!$A$1,_xlfn.XMATCH($B$35,bHist!B:B,0)-1,3,1,500))-IF(OFFSET(bHist!$A$1,_xlfn.XMATCH(B37,bHist!B:B,0)-1,3,1,500)=0,"-",OFFSET(bHist!$A$1,_xlfn.XMATCH(B37,bHist!B:B,0)-1,3,1,500)),"-")),OFFSET(bHist!$A$1,0,3,1,500))</f>
        <v>34.765498585108148</v>
      </c>
      <c r="M37" s="51" cm="1">
        <f t="array" aca="1" ref="M37" ca="1">CORREL(IF(OFFSET(bHist!$A$1,_xlfn.XMATCH($B$35,bHist!B:B,0)-1,3,1,500)=0,"-",OFFSET(bHist!$A$1,_xlfn.XMATCH($B$35,bHist!B:B,0)-1,3,1,500)),IF(OFFSET(bHist!$A$1,_xlfn.XMATCH(B37,bHist!B:B,0)-1,3,1,500)=0,"-",OFFSET(bHist!$A$1,_xlfn.XMATCH(B37,bHist!B:B,0)-1,3,1,500)))</f>
        <v>0.8937848150429033</v>
      </c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/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/>
      <c r="EC37" s="50"/>
      <c r="ED37" s="50"/>
      <c r="EE37" s="50"/>
      <c r="EF37" s="50"/>
      <c r="EG37" s="50"/>
      <c r="EH37" s="50"/>
      <c r="EI37" s="50"/>
      <c r="EJ37" s="50"/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0"/>
      <c r="FE37" s="50"/>
      <c r="FF37" s="50"/>
      <c r="FG37" s="50"/>
      <c r="FH37" s="50"/>
      <c r="FI37" s="50"/>
      <c r="FJ37" s="50"/>
      <c r="FK37" s="50"/>
      <c r="FL37" s="50"/>
      <c r="FM37" s="50"/>
      <c r="FN37" s="50"/>
      <c r="FO37" s="50"/>
      <c r="FP37" s="50"/>
      <c r="FQ37" s="50"/>
      <c r="FR37" s="50"/>
      <c r="FS37" s="50"/>
      <c r="FT37" s="50"/>
      <c r="FU37" s="50"/>
      <c r="FV37" s="50"/>
      <c r="FW37" s="50"/>
      <c r="FX37" s="50"/>
      <c r="FY37" s="50"/>
      <c r="FZ37" s="50"/>
      <c r="GA37" s="50"/>
      <c r="GB37" s="50"/>
      <c r="GC37" s="50"/>
      <c r="GD37" s="50"/>
      <c r="GE37" s="50"/>
      <c r="GF37" s="50"/>
      <c r="GG37" s="50"/>
      <c r="GH37" s="50"/>
      <c r="GI37" s="50"/>
      <c r="GJ37" s="50"/>
      <c r="GK37" s="50"/>
      <c r="GL37" s="50"/>
      <c r="GM37" s="50"/>
      <c r="GN37" s="50"/>
      <c r="GO37" s="50"/>
      <c r="GP37" s="50"/>
      <c r="GQ37" s="50"/>
      <c r="GR37" s="50"/>
      <c r="GS37" s="50"/>
      <c r="GT37" s="50"/>
      <c r="GU37" s="50"/>
      <c r="GV37" s="50"/>
      <c r="GW37" s="50"/>
      <c r="GX37" s="50"/>
      <c r="GY37" s="50"/>
      <c r="GZ37" s="50"/>
      <c r="HA37" s="50"/>
      <c r="HB37" s="50"/>
      <c r="HC37" s="50"/>
      <c r="HD37" s="50"/>
      <c r="HE37" s="50"/>
      <c r="HF37" s="50"/>
      <c r="HG37" s="50"/>
      <c r="HH37" s="50"/>
      <c r="HI37" s="50"/>
      <c r="HJ37" s="50"/>
      <c r="HK37" s="50"/>
      <c r="HL37" s="50"/>
      <c r="HM37" s="50"/>
      <c r="HN37" s="50"/>
      <c r="HO37" s="50"/>
      <c r="HP37" s="50"/>
      <c r="HQ37" s="50"/>
      <c r="HR37" s="50"/>
      <c r="HS37" s="50"/>
      <c r="HT37" s="50"/>
      <c r="HU37" s="50"/>
      <c r="HV37" s="50"/>
      <c r="HW37" s="50"/>
      <c r="HX37" s="50"/>
      <c r="HY37" s="50"/>
      <c r="HZ37" s="50"/>
      <c r="IA37" s="50"/>
      <c r="IB37" s="50"/>
      <c r="IC37" s="50"/>
      <c r="ID37" s="50"/>
      <c r="IE37" s="50"/>
      <c r="IF37" s="50"/>
      <c r="IG37" s="50"/>
      <c r="IH37" s="50"/>
      <c r="II37" s="50"/>
      <c r="IJ37" s="50"/>
      <c r="IK37" s="50"/>
      <c r="IL37" s="50"/>
      <c r="IM37" s="50"/>
      <c r="IN37" s="50"/>
      <c r="IO37" s="50"/>
      <c r="IP37" s="50"/>
      <c r="IQ37" s="50"/>
      <c r="IR37" s="50"/>
      <c r="IS37" s="50"/>
      <c r="IT37" s="50"/>
      <c r="IU37" s="50"/>
      <c r="IV37" s="50"/>
      <c r="IW37" s="50"/>
      <c r="IX37" s="50"/>
      <c r="IY37" s="50"/>
      <c r="IZ37" s="50"/>
      <c r="JA37" s="50"/>
      <c r="JB37" s="50"/>
      <c r="JC37" s="50"/>
      <c r="JD37" s="50"/>
      <c r="JE37" s="50"/>
      <c r="JF37" s="50"/>
      <c r="JG37" s="50"/>
      <c r="JH37" s="50"/>
      <c r="JI37" s="50"/>
      <c r="JJ37" s="50"/>
      <c r="JK37" s="50"/>
      <c r="JL37" s="50"/>
      <c r="JM37" s="50"/>
      <c r="JN37" s="50"/>
      <c r="JO37" s="50"/>
      <c r="JP37" s="50"/>
      <c r="JQ37" s="50"/>
      <c r="JR37" s="50"/>
      <c r="JS37" s="50"/>
      <c r="JT37" s="50"/>
      <c r="JU37" s="50"/>
      <c r="JV37" s="50"/>
      <c r="JW37" s="50"/>
      <c r="JX37" s="50"/>
      <c r="JY37" s="50"/>
      <c r="JZ37" s="50"/>
      <c r="KA37" s="50"/>
      <c r="KB37" s="50"/>
      <c r="KC37" s="50"/>
      <c r="KD37" s="50"/>
      <c r="KE37" s="50"/>
      <c r="KF37" s="50"/>
      <c r="KG37" s="50"/>
      <c r="KH37" s="50"/>
      <c r="KI37" s="50"/>
      <c r="KJ37" s="50"/>
      <c r="KK37" s="50"/>
      <c r="KL37" s="50"/>
      <c r="KM37" s="50"/>
      <c r="KN37" s="50"/>
      <c r="KO37" s="50"/>
      <c r="KP37" s="50"/>
      <c r="KQ37" s="50"/>
      <c r="KR37" s="50"/>
      <c r="KS37" s="50"/>
      <c r="KT37" s="50"/>
      <c r="KU37" s="50"/>
      <c r="KV37" s="50"/>
      <c r="KW37" s="50"/>
      <c r="KX37" s="50"/>
      <c r="KY37" s="50"/>
      <c r="KZ37" s="50"/>
      <c r="LA37" s="50"/>
      <c r="LB37" s="50"/>
      <c r="LC37" s="50"/>
      <c r="LD37" s="50"/>
      <c r="LE37" s="50"/>
      <c r="LF37" s="50"/>
      <c r="LG37" s="50"/>
      <c r="LH37" s="50"/>
      <c r="LI37" s="50"/>
      <c r="LJ37" s="50"/>
      <c r="LK37" s="50"/>
      <c r="LL37" s="50"/>
      <c r="LM37" s="50"/>
      <c r="LN37" s="50"/>
      <c r="LO37" s="50"/>
      <c r="LP37" s="50"/>
      <c r="LQ37" s="50"/>
      <c r="LR37" s="50"/>
      <c r="LS37" s="50"/>
      <c r="LT37" s="50"/>
      <c r="LU37" s="50"/>
      <c r="LV37" s="50"/>
      <c r="LW37" s="50"/>
      <c r="LX37" s="50"/>
      <c r="LY37" s="50"/>
      <c r="LZ37" s="50"/>
      <c r="MA37" s="50"/>
      <c r="MB37" s="50"/>
      <c r="MC37" s="50"/>
      <c r="MD37" s="50"/>
      <c r="ME37" s="50"/>
      <c r="MF37" s="50"/>
      <c r="MG37" s="50"/>
      <c r="MH37" s="50"/>
      <c r="MI37" s="50"/>
      <c r="MJ37" s="50"/>
      <c r="MK37" s="50"/>
      <c r="ML37" s="50"/>
      <c r="MM37" s="50"/>
      <c r="MN37" s="50"/>
      <c r="MO37" s="50"/>
      <c r="MP37" s="50"/>
      <c r="MQ37" s="50"/>
      <c r="MR37" s="50"/>
      <c r="MS37" s="50"/>
      <c r="MT37" s="50"/>
      <c r="MU37" s="50"/>
      <c r="MV37" s="50"/>
      <c r="MW37" s="50"/>
      <c r="MX37" s="50"/>
      <c r="MY37" s="50"/>
      <c r="MZ37" s="50"/>
      <c r="NA37" s="50"/>
      <c r="NB37" s="50"/>
      <c r="NC37" s="50"/>
      <c r="ND37" s="50"/>
      <c r="NE37" s="50"/>
      <c r="NF37" s="50"/>
      <c r="NG37" s="50"/>
      <c r="NH37" s="50"/>
      <c r="NI37" s="50"/>
      <c r="NJ37" s="50"/>
      <c r="NK37" s="50"/>
      <c r="NL37" s="50"/>
      <c r="NM37" s="50"/>
      <c r="NN37" s="50"/>
      <c r="NO37" s="50"/>
      <c r="NP37" s="50"/>
      <c r="NQ37" s="50"/>
      <c r="NR37" s="50"/>
      <c r="NS37" s="50"/>
      <c r="NT37" s="50"/>
      <c r="NU37" s="50"/>
      <c r="NV37" s="50"/>
      <c r="NW37" s="50"/>
      <c r="NX37" s="50"/>
      <c r="NY37" s="50"/>
      <c r="NZ37" s="50"/>
      <c r="OA37" s="50"/>
      <c r="OB37" s="50"/>
      <c r="OC37" s="50"/>
      <c r="OD37" s="50"/>
      <c r="OE37" s="50"/>
      <c r="OF37" s="50"/>
      <c r="OG37" s="50"/>
      <c r="OH37" s="50"/>
      <c r="OI37" s="50"/>
      <c r="OJ37" s="50"/>
      <c r="OK37" s="50"/>
      <c r="OL37" s="50"/>
      <c r="OM37" s="50"/>
      <c r="ON37" s="50"/>
      <c r="OO37" s="50"/>
      <c r="OP37" s="50"/>
      <c r="OQ37" s="50"/>
      <c r="OR37" s="50"/>
      <c r="OS37" s="50"/>
      <c r="OT37" s="50"/>
      <c r="OU37" s="50"/>
      <c r="OV37" s="50"/>
      <c r="OW37" s="50"/>
      <c r="OX37" s="50"/>
      <c r="OY37" s="50"/>
      <c r="OZ37" s="50"/>
      <c r="PA37" s="50"/>
      <c r="PB37" s="50"/>
      <c r="PC37" s="50"/>
      <c r="PD37" s="50"/>
      <c r="PE37" s="50"/>
      <c r="PF37" s="50"/>
      <c r="PG37" s="50"/>
      <c r="PH37" s="50"/>
      <c r="PI37" s="50"/>
      <c r="PJ37" s="50"/>
      <c r="PK37" s="50"/>
      <c r="PL37" s="50"/>
      <c r="PM37" s="50"/>
      <c r="PN37" s="50"/>
      <c r="PO37" s="50"/>
      <c r="PP37" s="50"/>
      <c r="PQ37" s="50"/>
      <c r="PR37" s="50"/>
      <c r="PS37" s="50"/>
      <c r="PT37" s="50"/>
      <c r="PU37" s="50"/>
      <c r="PV37" s="50"/>
      <c r="PW37" s="50"/>
      <c r="PX37" s="50"/>
      <c r="PY37" s="50"/>
      <c r="PZ37" s="50"/>
      <c r="QA37" s="50"/>
      <c r="QB37" s="50"/>
      <c r="QC37" s="50"/>
      <c r="QD37" s="50"/>
      <c r="QE37" s="50"/>
      <c r="QF37" s="50"/>
      <c r="QG37" s="50"/>
      <c r="QH37" s="50"/>
      <c r="QI37" s="50"/>
      <c r="QJ37" s="50"/>
      <c r="QK37" s="50"/>
      <c r="QL37" s="50"/>
      <c r="QM37" s="50"/>
      <c r="QN37" s="50"/>
      <c r="QO37" s="50"/>
      <c r="QP37" s="50"/>
      <c r="QQ37" s="50"/>
      <c r="QR37" s="50"/>
      <c r="QS37" s="50"/>
      <c r="QT37" s="50"/>
      <c r="QU37" s="50"/>
      <c r="QV37" s="50"/>
      <c r="QW37" s="50"/>
      <c r="QX37" s="50"/>
      <c r="QY37" s="50"/>
      <c r="QZ37" s="50"/>
      <c r="RA37" s="50"/>
      <c r="RB37" s="50"/>
      <c r="RC37" s="50"/>
      <c r="RD37" s="50"/>
      <c r="RE37" s="50"/>
      <c r="RF37" s="50"/>
      <c r="RG37" s="50"/>
      <c r="RH37" s="50"/>
      <c r="RI37" s="50"/>
      <c r="RJ37" s="50"/>
      <c r="RK37" s="50"/>
      <c r="RL37" s="50"/>
      <c r="RM37" s="50"/>
      <c r="RN37" s="50"/>
      <c r="RO37" s="50"/>
      <c r="RP37" s="50"/>
      <c r="RQ37" s="50"/>
      <c r="RR37" s="50"/>
      <c r="RS37" s="50"/>
      <c r="RT37" s="50"/>
      <c r="RU37" s="50"/>
      <c r="RV37" s="50"/>
      <c r="RW37" s="50"/>
      <c r="RX37" s="50"/>
      <c r="RY37" s="50"/>
      <c r="RZ37" s="50"/>
      <c r="SA37" s="50"/>
      <c r="SB37" s="50"/>
      <c r="SC37" s="50"/>
      <c r="SD37" s="50"/>
      <c r="SE37" s="50"/>
      <c r="SF37" s="50"/>
      <c r="SG37" s="50"/>
      <c r="SH37" s="50"/>
      <c r="SI37" s="50"/>
      <c r="SJ37" s="50"/>
      <c r="SK37" s="50"/>
      <c r="SL37" s="50"/>
      <c r="SM37" s="50"/>
      <c r="SN37" s="45"/>
    </row>
    <row r="38" spans="2:508" x14ac:dyDescent="0.25">
      <c r="B38" s="43" t="s">
        <v>527</v>
      </c>
      <c r="C38" s="43" t="str">
        <f ca="1">_xlfn.XLOOKUP(B38,bonds[unique lookup],bonds[ID_ISIN])</f>
        <v>BE6309987400</v>
      </c>
      <c r="D38" s="45" cm="1">
        <f t="array" aca="1" ref="D38" ca="1">MIN(IFERROR(IF(OFFSET(bHist!$A$1,_xlfn.XMATCH($B$35,bHist!$B:$B,0)-1,3+$C$2,1,3+$C$3)=0,"-",OFFSET(bHist!$A$1,_xlfn.XMATCH($B$35,bHist!$B:$B,0)-1,3+$C$2,1,3+$C$3))-IF(OFFSET(bHist!$A$1,_xlfn.XMATCH(B38,bHist!$B:$B,0)-1,3+$C$2,1,3+$C$3)=0,"-",OFFSET(bHist!$A$1,_xlfn.XMATCH(B38,bHist!$B:$B,0)-1,3+$C$2,1,3+$C$3)),"-"))</f>
        <v>-86.240083677768666</v>
      </c>
      <c r="E38" s="45" cm="1">
        <f t="array" aca="1" ref="E38" ca="1">AVERAGE(IFERROR(IF(OFFSET(bHist!$A$1,_xlfn.XMATCH($B$35,bHist!$B:$B,0)-1,3+$C$2,1,3+$C$3)=0,"-",OFFSET(bHist!$A$1,_xlfn.XMATCH($B$35,bHist!$B:$B,0)-1,3+$C$2,1,3+$C$3))-IF(OFFSET(bHist!$A$1,_xlfn.XMATCH(B38,bHist!$B:$B,0)-1,3+$C$2,1,3+$C$3)=0,"-",OFFSET(bHist!$A$1,_xlfn.XMATCH(B38,bHist!$B:$B,0)-1,3+$C$2,1,3+$C$3)),"-"))</f>
        <v>29.924463647762053</v>
      </c>
      <c r="F38" s="45" cm="1">
        <f t="array" aca="1" ref="F38" ca="1">MAX(IFERROR(IF(OFFSET(bHist!$A$1,_xlfn.XMATCH($B$35,bHist!$B:$B,0)-1,3+$C$2,1,3+$C$3)=0,"-",OFFSET(bHist!$A$1,_xlfn.XMATCH($B$35,bHist!$B:$B,0)-1,3+$C$2,1,3+$C$3))-IF(OFFSET(bHist!$A$1,_xlfn.XMATCH(B38,bHist!$B:$B,0)-1,3+$C$2,1,3+$C$3)=0,"-",OFFSET(bHist!$A$1,_xlfn.XMATCH(B38,bHist!$B:$B,0)-1,3+$C$2,1,3+$C$3)),"-"))</f>
        <v>233.39048014640804</v>
      </c>
      <c r="G38" s="45" cm="1">
        <f t="array" aca="1" ref="G38" ca="1">_xlfn.STDEV.P(IFERROR(IF(OFFSET(bHist!$A$1,_xlfn.XMATCH($B$35,bHist!$B:$B,0)-1,3+$C$2,1,3+$C$3)=0,"-",OFFSET(bHist!$A$1,_xlfn.XMATCH($B$35,bHist!$B:$B,0)-1,3+$C$2,1,3+$C$3))-IF(OFFSET(bHist!$A$1,_xlfn.XMATCH(B38,bHist!$B:$B,0)-1,3+$C$2,1,3+$C$3)=0,"-",OFFSET(bHist!$A$1,_xlfn.XMATCH(B38,bHist!$B:$B,0)-1,3+$C$2,1,3+$C$3)),"-"))</f>
        <v>51.301599089238174</v>
      </c>
      <c r="H38" s="45" cm="1">
        <f t="array" aca="1" ref="H38" ca="1">INDEX((IFERROR(IF(OFFSET(bHist!$A$1,_xlfn.XMATCH($B$35,bHist!B:B,0)-1,3,1,500)=0,"-",OFFSET(bHist!$A$1,_xlfn.XMATCH($B$35,bHist!B:B,0)-1,3,1,500))-IF(OFFSET(bHist!$A$1,_xlfn.XMATCH(B38,bHist!B:B,0)-1,3,1,500)=0,"-",OFFSET(bHist!$A$1,_xlfn.XMATCH(B38,bHist!B:B,0)-1,3,1,500)),"-")),1)</f>
        <v>45.803828864336026</v>
      </c>
      <c r="I38" s="45">
        <f t="shared" ca="1" si="2"/>
        <v>4.9680371697210219</v>
      </c>
      <c r="J38" s="51" cm="1">
        <f t="array" aca="1" ref="J38" ca="1">SLOPE((IFERROR(IF(OFFSET(bHist!$A$1,_xlfn.XMATCH($B$35,bHist!$B:$B,0)-1,3,1,500)=0,"-",OFFSET(bHist!$A$1,_xlfn.XMATCH($B$35,bHist!$B:$B,0)-1,3,1,500))-IF(OFFSET(bHist!$A$1,_xlfn.XMATCH(B38,bHist!$B:$B,0)-1,3,1,500)=0,"-",OFFSET(bHist!$A$1,_xlfn.XMATCH(B38,bHist!$B:$B,0)-1,3,1,500)),"-")),OFFSET(bHist!$A$1,0,3,1,500))</f>
        <v>0.22456448204553911</v>
      </c>
      <c r="K38" s="45" cm="1">
        <f t="array" aca="1" ref="K38" ca="1">INTERCEPT((IFERROR(IF(OFFSET(bHist!$A$1,_xlfn.XMATCH($B$35,bHist!$B:$B,0)-1,3,1,500)=0,"-",OFFSET(bHist!$A$1,_xlfn.XMATCH($B$35,bHist!$B:$B,0)-1,3,1,500))-IF(OFFSET(bHist!$A$1,_xlfn.XMATCH(B38,bHist!$B:$B,0)-1,3,1,500)=0,"-",OFFSET(bHist!$A$1,_xlfn.XMATCH(B38,bHist!$B:$B,0)-1,3,1,500)),"-")),OFFSET(bHist!$A$1,0,3,1,500))</f>
        <v>-9789.1492577463032</v>
      </c>
      <c r="L38" s="45" cm="1">
        <f t="array" aca="1" ref="L38" ca="1">STEYX((IFERROR(IF(OFFSET(bHist!$A$1,_xlfn.XMATCH($B$35,bHist!B:B,0)-1,3,1,500)=0,"-",OFFSET(bHist!$A$1,_xlfn.XMATCH($B$35,bHist!B:B,0)-1,3,1,500))-IF(OFFSET(bHist!$A$1,_xlfn.XMATCH(B38,bHist!B:B,0)-1,3,1,500)=0,"-",OFFSET(bHist!$A$1,_xlfn.XMATCH(B38,bHist!B:B,0)-1,3,1,500)),"-")),OFFSET(bHist!$A$1,0,3,1,500))</f>
        <v>34.260399983946066</v>
      </c>
      <c r="M38" s="51" cm="1">
        <f t="array" aca="1" ref="M38" ca="1">CORREL(IF(OFFSET(bHist!$A$1,_xlfn.XMATCH($B$35,bHist!B:B,0)-1,3,1,500)=0,"-",OFFSET(bHist!$A$1,_xlfn.XMATCH($B$35,bHist!B:B,0)-1,3,1,500)),IF(OFFSET(bHist!$A$1,_xlfn.XMATCH(B38,bHist!B:B,0)-1,3,1,500)=0,"-",OFFSET(bHist!$A$1,_xlfn.XMATCH(B38,bHist!B:B,0)-1,3,1,500)))</f>
        <v>0.86695478653046043</v>
      </c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  <c r="BN38" s="50"/>
      <c r="BO38" s="50"/>
      <c r="BP38" s="50"/>
      <c r="BQ38" s="50"/>
      <c r="BR38" s="50"/>
      <c r="BS38" s="50"/>
      <c r="BT38" s="50"/>
      <c r="BU38" s="50"/>
      <c r="BV38" s="50"/>
      <c r="BW38" s="50"/>
      <c r="BX38" s="50"/>
      <c r="BY38" s="50"/>
      <c r="BZ38" s="50"/>
      <c r="CA38" s="50"/>
      <c r="CB38" s="50"/>
      <c r="CC38" s="50"/>
      <c r="CD38" s="50"/>
      <c r="CE38" s="50"/>
      <c r="CF38" s="50"/>
      <c r="CG38" s="50"/>
      <c r="CH38" s="50"/>
      <c r="CI38" s="50"/>
      <c r="CJ38" s="50"/>
      <c r="CK38" s="50"/>
      <c r="CL38" s="50"/>
      <c r="CM38" s="50"/>
      <c r="CN38" s="50"/>
      <c r="CO38" s="50"/>
      <c r="CP38" s="50"/>
      <c r="CQ38" s="50"/>
      <c r="CR38" s="50"/>
      <c r="CS38" s="50"/>
      <c r="CT38" s="50"/>
      <c r="CU38" s="50"/>
      <c r="CV38" s="50"/>
      <c r="CW38" s="50"/>
      <c r="CX38" s="50"/>
      <c r="CY38" s="50"/>
      <c r="CZ38" s="50"/>
      <c r="DA38" s="50"/>
      <c r="DB38" s="50"/>
      <c r="DC38" s="50"/>
      <c r="DD38" s="50"/>
      <c r="DE38" s="50"/>
      <c r="DF38" s="50"/>
      <c r="DG38" s="50"/>
      <c r="DH38" s="50"/>
      <c r="DI38" s="50"/>
      <c r="DJ38" s="50"/>
      <c r="DK38" s="50"/>
      <c r="DL38" s="50"/>
      <c r="DM38" s="50"/>
      <c r="DN38" s="50"/>
      <c r="DO38" s="50"/>
      <c r="DP38" s="50"/>
      <c r="DQ38" s="50"/>
      <c r="DR38" s="50"/>
      <c r="DS38" s="50"/>
      <c r="DT38" s="50"/>
      <c r="DU38" s="50"/>
      <c r="DV38" s="50"/>
      <c r="DW38" s="50"/>
      <c r="DX38" s="50"/>
      <c r="DY38" s="50"/>
      <c r="DZ38" s="50"/>
      <c r="EA38" s="50"/>
      <c r="EB38" s="50"/>
      <c r="EC38" s="50"/>
      <c r="ED38" s="50"/>
      <c r="EE38" s="50"/>
      <c r="EF38" s="50"/>
      <c r="EG38" s="50"/>
      <c r="EH38" s="50"/>
      <c r="EI38" s="50"/>
      <c r="EJ38" s="50"/>
      <c r="EK38" s="50"/>
      <c r="EL38" s="50"/>
      <c r="EM38" s="50"/>
      <c r="EN38" s="50"/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/>
      <c r="FD38" s="50"/>
      <c r="FE38" s="50"/>
      <c r="FF38" s="50"/>
      <c r="FG38" s="50"/>
      <c r="FH38" s="50"/>
      <c r="FI38" s="50"/>
      <c r="FJ38" s="50"/>
      <c r="FK38" s="50"/>
      <c r="FL38" s="50"/>
      <c r="FM38" s="50"/>
      <c r="FN38" s="50"/>
      <c r="FO38" s="50"/>
      <c r="FP38" s="50"/>
      <c r="FQ38" s="50"/>
      <c r="FR38" s="50"/>
      <c r="FS38" s="50"/>
      <c r="FT38" s="50"/>
      <c r="FU38" s="50"/>
      <c r="FV38" s="50"/>
      <c r="FW38" s="50"/>
      <c r="FX38" s="50"/>
      <c r="FY38" s="50"/>
      <c r="FZ38" s="50"/>
      <c r="GA38" s="50"/>
      <c r="GB38" s="50"/>
      <c r="GC38" s="50"/>
      <c r="GD38" s="50"/>
      <c r="GE38" s="50"/>
      <c r="GF38" s="50"/>
      <c r="GG38" s="50"/>
      <c r="GH38" s="50"/>
      <c r="GI38" s="50"/>
      <c r="GJ38" s="50"/>
      <c r="GK38" s="50"/>
      <c r="GL38" s="50"/>
      <c r="GM38" s="50"/>
      <c r="GN38" s="50"/>
      <c r="GO38" s="50"/>
      <c r="GP38" s="50"/>
      <c r="GQ38" s="50"/>
      <c r="GR38" s="50"/>
      <c r="GS38" s="50"/>
      <c r="GT38" s="50"/>
      <c r="GU38" s="50"/>
      <c r="GV38" s="50"/>
      <c r="GW38" s="50"/>
      <c r="GX38" s="50"/>
      <c r="GY38" s="50"/>
      <c r="GZ38" s="50"/>
      <c r="HA38" s="50"/>
      <c r="HB38" s="50"/>
      <c r="HC38" s="50"/>
      <c r="HD38" s="50"/>
      <c r="HE38" s="50"/>
      <c r="HF38" s="50"/>
      <c r="HG38" s="50"/>
      <c r="HH38" s="50"/>
      <c r="HI38" s="50"/>
      <c r="HJ38" s="50"/>
      <c r="HK38" s="50"/>
      <c r="HL38" s="50"/>
      <c r="HM38" s="50"/>
      <c r="HN38" s="50"/>
      <c r="HO38" s="50"/>
      <c r="HP38" s="50"/>
      <c r="HQ38" s="50"/>
      <c r="HR38" s="50"/>
      <c r="HS38" s="50"/>
      <c r="HT38" s="50"/>
      <c r="HU38" s="50"/>
      <c r="HV38" s="50"/>
      <c r="HW38" s="50"/>
      <c r="HX38" s="50"/>
      <c r="HY38" s="50"/>
      <c r="HZ38" s="50"/>
      <c r="IA38" s="50"/>
      <c r="IB38" s="50"/>
      <c r="IC38" s="50"/>
      <c r="ID38" s="50"/>
      <c r="IE38" s="50"/>
      <c r="IF38" s="50"/>
      <c r="IG38" s="50"/>
      <c r="IH38" s="50"/>
      <c r="II38" s="50"/>
      <c r="IJ38" s="50"/>
      <c r="IK38" s="50"/>
      <c r="IL38" s="50"/>
      <c r="IM38" s="50"/>
      <c r="IN38" s="50"/>
      <c r="IO38" s="50"/>
      <c r="IP38" s="50"/>
      <c r="IQ38" s="50"/>
      <c r="IR38" s="50"/>
      <c r="IS38" s="50"/>
      <c r="IT38" s="50"/>
      <c r="IU38" s="50"/>
      <c r="IV38" s="50"/>
      <c r="IW38" s="50"/>
      <c r="IX38" s="50"/>
      <c r="IY38" s="50"/>
      <c r="IZ38" s="50"/>
      <c r="JA38" s="50"/>
      <c r="JB38" s="50"/>
      <c r="JC38" s="50"/>
      <c r="JD38" s="50"/>
      <c r="JE38" s="50"/>
      <c r="JF38" s="50"/>
      <c r="JG38" s="50"/>
      <c r="JH38" s="50"/>
      <c r="JI38" s="50"/>
      <c r="JJ38" s="50"/>
      <c r="JK38" s="50"/>
      <c r="JL38" s="50"/>
      <c r="JM38" s="50"/>
      <c r="JN38" s="50"/>
      <c r="JO38" s="50"/>
      <c r="JP38" s="50"/>
      <c r="JQ38" s="50"/>
      <c r="JR38" s="50"/>
      <c r="JS38" s="50"/>
      <c r="JT38" s="50"/>
      <c r="JU38" s="50"/>
      <c r="JV38" s="50"/>
      <c r="JW38" s="50"/>
      <c r="JX38" s="50"/>
      <c r="JY38" s="50"/>
      <c r="JZ38" s="50"/>
      <c r="KA38" s="50"/>
      <c r="KB38" s="50"/>
      <c r="KC38" s="50"/>
      <c r="KD38" s="50"/>
      <c r="KE38" s="50"/>
      <c r="KF38" s="50"/>
      <c r="KG38" s="50"/>
      <c r="KH38" s="50"/>
      <c r="KI38" s="50"/>
      <c r="KJ38" s="50"/>
      <c r="KK38" s="50"/>
      <c r="KL38" s="50"/>
      <c r="KM38" s="50"/>
      <c r="KN38" s="50"/>
      <c r="KO38" s="50"/>
      <c r="KP38" s="50"/>
      <c r="KQ38" s="50"/>
      <c r="KR38" s="50"/>
      <c r="KS38" s="50"/>
      <c r="KT38" s="50"/>
      <c r="KU38" s="50"/>
      <c r="KV38" s="50"/>
      <c r="KW38" s="50"/>
      <c r="KX38" s="50"/>
      <c r="KY38" s="50"/>
      <c r="KZ38" s="50"/>
      <c r="LA38" s="50"/>
      <c r="LB38" s="50"/>
      <c r="LC38" s="50"/>
      <c r="LD38" s="50"/>
      <c r="LE38" s="50"/>
      <c r="LF38" s="50"/>
      <c r="LG38" s="50"/>
      <c r="LH38" s="50"/>
      <c r="LI38" s="50"/>
      <c r="LJ38" s="50"/>
      <c r="LK38" s="50"/>
      <c r="LL38" s="50"/>
      <c r="LM38" s="50"/>
      <c r="LN38" s="50"/>
      <c r="LO38" s="50"/>
      <c r="LP38" s="50"/>
      <c r="LQ38" s="50"/>
      <c r="LR38" s="50"/>
      <c r="LS38" s="50"/>
      <c r="LT38" s="50"/>
      <c r="LU38" s="50"/>
      <c r="LV38" s="50"/>
      <c r="LW38" s="50"/>
      <c r="LX38" s="50"/>
      <c r="LY38" s="50"/>
      <c r="LZ38" s="50"/>
      <c r="MA38" s="50"/>
      <c r="MB38" s="50"/>
      <c r="MC38" s="50"/>
      <c r="MD38" s="50"/>
      <c r="ME38" s="50"/>
      <c r="MF38" s="50"/>
      <c r="MG38" s="50"/>
      <c r="MH38" s="50"/>
      <c r="MI38" s="50"/>
      <c r="MJ38" s="50"/>
      <c r="MK38" s="50"/>
      <c r="ML38" s="50"/>
      <c r="MM38" s="50"/>
      <c r="MN38" s="50"/>
      <c r="MO38" s="50"/>
      <c r="MP38" s="50"/>
      <c r="MQ38" s="50"/>
      <c r="MR38" s="50"/>
      <c r="MS38" s="50"/>
      <c r="MT38" s="50"/>
      <c r="MU38" s="50"/>
      <c r="MV38" s="50"/>
      <c r="MW38" s="50"/>
      <c r="MX38" s="50"/>
      <c r="MY38" s="50"/>
      <c r="MZ38" s="50"/>
      <c r="NA38" s="50"/>
      <c r="NB38" s="50"/>
      <c r="NC38" s="50"/>
      <c r="ND38" s="50"/>
      <c r="NE38" s="50"/>
      <c r="NF38" s="50"/>
      <c r="NG38" s="50"/>
      <c r="NH38" s="50"/>
      <c r="NI38" s="50"/>
      <c r="NJ38" s="50"/>
      <c r="NK38" s="50"/>
      <c r="NL38" s="50"/>
      <c r="NM38" s="50"/>
      <c r="NN38" s="50"/>
      <c r="NO38" s="50"/>
      <c r="NP38" s="50"/>
      <c r="NQ38" s="50"/>
      <c r="NR38" s="50"/>
      <c r="NS38" s="50"/>
      <c r="NT38" s="50"/>
      <c r="NU38" s="50"/>
      <c r="NV38" s="50"/>
      <c r="NW38" s="50"/>
      <c r="NX38" s="50"/>
      <c r="NY38" s="50"/>
      <c r="NZ38" s="50"/>
      <c r="OA38" s="50"/>
      <c r="OB38" s="50"/>
      <c r="OC38" s="50"/>
      <c r="OD38" s="50"/>
      <c r="OE38" s="50"/>
      <c r="OF38" s="50"/>
      <c r="OG38" s="50"/>
      <c r="OH38" s="50"/>
      <c r="OI38" s="50"/>
      <c r="OJ38" s="50"/>
      <c r="OK38" s="50"/>
      <c r="OL38" s="50"/>
      <c r="OM38" s="50"/>
      <c r="ON38" s="50"/>
      <c r="OO38" s="50"/>
      <c r="OP38" s="50"/>
      <c r="OQ38" s="50"/>
      <c r="OR38" s="50"/>
      <c r="OS38" s="50"/>
      <c r="OT38" s="50"/>
      <c r="OU38" s="50"/>
      <c r="OV38" s="50"/>
      <c r="OW38" s="50"/>
      <c r="OX38" s="50"/>
      <c r="OY38" s="50"/>
      <c r="OZ38" s="50"/>
      <c r="PA38" s="50"/>
      <c r="PB38" s="50"/>
      <c r="PC38" s="50"/>
      <c r="PD38" s="50"/>
      <c r="PE38" s="50"/>
      <c r="PF38" s="50"/>
      <c r="PG38" s="50"/>
      <c r="PH38" s="50"/>
      <c r="PI38" s="50"/>
      <c r="PJ38" s="50"/>
      <c r="PK38" s="50"/>
      <c r="PL38" s="50"/>
      <c r="PM38" s="50"/>
      <c r="PN38" s="50"/>
      <c r="PO38" s="50"/>
      <c r="PP38" s="50"/>
      <c r="PQ38" s="50"/>
      <c r="PR38" s="50"/>
      <c r="PS38" s="50"/>
      <c r="PT38" s="50"/>
      <c r="PU38" s="50"/>
      <c r="PV38" s="50"/>
      <c r="PW38" s="50"/>
      <c r="PX38" s="50"/>
      <c r="PY38" s="50"/>
      <c r="PZ38" s="50"/>
      <c r="QA38" s="50"/>
      <c r="QB38" s="50"/>
      <c r="QC38" s="50"/>
      <c r="QD38" s="50"/>
      <c r="QE38" s="50"/>
      <c r="QF38" s="50"/>
      <c r="QG38" s="50"/>
      <c r="QH38" s="50"/>
      <c r="QI38" s="50"/>
      <c r="QJ38" s="50"/>
      <c r="QK38" s="50"/>
      <c r="QL38" s="50"/>
      <c r="QM38" s="50"/>
      <c r="QN38" s="50"/>
      <c r="QO38" s="50"/>
      <c r="QP38" s="50"/>
      <c r="QQ38" s="50"/>
      <c r="QR38" s="50"/>
      <c r="QS38" s="50"/>
      <c r="QT38" s="50"/>
      <c r="QU38" s="50"/>
      <c r="QV38" s="50"/>
      <c r="QW38" s="50"/>
      <c r="QX38" s="50"/>
      <c r="QY38" s="50"/>
      <c r="QZ38" s="50"/>
      <c r="RA38" s="50"/>
      <c r="RB38" s="50"/>
      <c r="RC38" s="50"/>
      <c r="RD38" s="50"/>
      <c r="RE38" s="50"/>
      <c r="RF38" s="50"/>
      <c r="RG38" s="50"/>
      <c r="RH38" s="50"/>
      <c r="RI38" s="50"/>
      <c r="RJ38" s="50"/>
      <c r="RK38" s="50"/>
      <c r="RL38" s="50"/>
      <c r="RM38" s="50"/>
      <c r="RN38" s="50"/>
      <c r="RO38" s="50"/>
      <c r="RP38" s="50"/>
      <c r="RQ38" s="50"/>
      <c r="RR38" s="50"/>
      <c r="RS38" s="50"/>
      <c r="RT38" s="50"/>
      <c r="RU38" s="50"/>
      <c r="RV38" s="50"/>
      <c r="RW38" s="50"/>
      <c r="RX38" s="50"/>
      <c r="RY38" s="50"/>
      <c r="RZ38" s="50"/>
      <c r="SA38" s="50"/>
      <c r="SB38" s="50"/>
      <c r="SC38" s="50"/>
      <c r="SD38" s="50"/>
      <c r="SE38" s="50"/>
      <c r="SF38" s="50"/>
      <c r="SG38" s="50"/>
      <c r="SH38" s="50"/>
      <c r="SI38" s="50"/>
      <c r="SJ38" s="50"/>
      <c r="SK38" s="50"/>
      <c r="SL38" s="50"/>
      <c r="SM38" s="50"/>
      <c r="SN38" s="45"/>
    </row>
    <row r="39" spans="2:508" x14ac:dyDescent="0.25">
      <c r="B39" s="43" t="s">
        <v>528</v>
      </c>
      <c r="C39" s="43" t="str">
        <f ca="1">_xlfn.XLOOKUP(B39,bonds[unique lookup],bonds[ID_ISIN])</f>
        <v>XS1323897725</v>
      </c>
      <c r="D39" s="45" cm="1">
        <f t="array" aca="1" ref="D39" ca="1">MIN(IFERROR(IF(OFFSET(bHist!$A$1,_xlfn.XMATCH($B$35,bHist!$B:$B,0)-1,3+$C$2,1,3+$C$3)=0,"-",OFFSET(bHist!$A$1,_xlfn.XMATCH($B$35,bHist!$B:$B,0)-1,3+$C$2,1,3+$C$3))-IF(OFFSET(bHist!$A$1,_xlfn.XMATCH(B39,bHist!$B:$B,0)-1,3+$C$2,1,3+$C$3)=0,"-",OFFSET(bHist!$A$1,_xlfn.XMATCH(B39,bHist!$B:$B,0)-1,3+$C$2,1,3+$C$3)),"-"))</f>
        <v>-66.057213209450197</v>
      </c>
      <c r="E39" s="45" cm="1">
        <f t="array" aca="1" ref="E39" ca="1">AVERAGE(IFERROR(IF(OFFSET(bHist!$A$1,_xlfn.XMATCH($B$35,bHist!$B:$B,0)-1,3+$C$2,1,3+$C$3)=0,"-",OFFSET(bHist!$A$1,_xlfn.XMATCH($B$35,bHist!$B:$B,0)-1,3+$C$2,1,3+$C$3))-IF(OFFSET(bHist!$A$1,_xlfn.XMATCH(B39,bHist!$B:$B,0)-1,3+$C$2,1,3+$C$3)=0,"-",OFFSET(bHist!$A$1,_xlfn.XMATCH(B39,bHist!$B:$B,0)-1,3+$C$2,1,3+$C$3)),"-"))</f>
        <v>21.941467981110765</v>
      </c>
      <c r="F39" s="45" cm="1">
        <f t="array" aca="1" ref="F39" ca="1">MAX(IFERROR(IF(OFFSET(bHist!$A$1,_xlfn.XMATCH($B$35,bHist!$B:$B,0)-1,3+$C$2,1,3+$C$3)=0,"-",OFFSET(bHist!$A$1,_xlfn.XMATCH($B$35,bHist!$B:$B,0)-1,3+$C$2,1,3+$C$3))-IF(OFFSET(bHist!$A$1,_xlfn.XMATCH(B39,bHist!$B:$B,0)-1,3+$C$2,1,3+$C$3)=0,"-",OFFSET(bHist!$A$1,_xlfn.XMATCH(B39,bHist!$B:$B,0)-1,3+$C$2,1,3+$C$3)),"-"))</f>
        <v>205.67370677518841</v>
      </c>
      <c r="G39" s="45" cm="1">
        <f t="array" aca="1" ref="G39" ca="1">_xlfn.STDEV.P(IFERROR(IF(OFFSET(bHist!$A$1,_xlfn.XMATCH($B$35,bHist!$B:$B,0)-1,3+$C$2,1,3+$C$3)=0,"-",OFFSET(bHist!$A$1,_xlfn.XMATCH($B$35,bHist!$B:$B,0)-1,3+$C$2,1,3+$C$3))-IF(OFFSET(bHist!$A$1,_xlfn.XMATCH(B39,bHist!$B:$B,0)-1,3+$C$2,1,3+$C$3)=0,"-",OFFSET(bHist!$A$1,_xlfn.XMATCH(B39,bHist!$B:$B,0)-1,3+$C$2,1,3+$C$3)),"-"))</f>
        <v>33.856857676752767</v>
      </c>
      <c r="H39" s="45" cm="1">
        <f t="array" aca="1" ref="H39" ca="1">INDEX((IFERROR(IF(OFFSET(bHist!$A$1,_xlfn.XMATCH($B$35,bHist!B:B,0)-1,3,1,500)=0,"-",OFFSET(bHist!$A$1,_xlfn.XMATCH($B$35,bHist!B:B,0)-1,3,1,500))-IF(OFFSET(bHist!$A$1,_xlfn.XMATCH(B39,bHist!B:B,0)-1,3,1,500)=0,"-",OFFSET(bHist!$A$1,_xlfn.XMATCH(B39,bHist!B:B,0)-1,3,1,500)),"-")),1)</f>
        <v>41.039276732325561</v>
      </c>
      <c r="I39" s="45">
        <f t="shared" ca="1" si="2"/>
        <v>7.028205973870925</v>
      </c>
      <c r="J39" s="51" cm="1">
        <f t="array" aca="1" ref="J39" ca="1">SLOPE((IFERROR(IF(OFFSET(bHist!$A$1,_xlfn.XMATCH($B$35,bHist!$B:$B,0)-1,3,1,500)=0,"-",OFFSET(bHist!$A$1,_xlfn.XMATCH($B$35,bHist!$B:$B,0)-1,3,1,500))-IF(OFFSET(bHist!$A$1,_xlfn.XMATCH(B39,bHist!$B:$B,0)-1,3,1,500)=0,"-",OFFSET(bHist!$A$1,_xlfn.XMATCH(B39,bHist!$B:$B,0)-1,3,1,500)),"-")),OFFSET(bHist!$A$1,0,3,1,500))</f>
        <v>9.2820772406086063E-2</v>
      </c>
      <c r="K39" s="45" cm="1">
        <f t="array" aca="1" ref="K39" ca="1">INTERCEPT((IFERROR(IF(OFFSET(bHist!$A$1,_xlfn.XMATCH($B$35,bHist!$B:$B,0)-1,3,1,500)=0,"-",OFFSET(bHist!$A$1,_xlfn.XMATCH($B$35,bHist!$B:$B,0)-1,3,1,500))-IF(OFFSET(bHist!$A$1,_xlfn.XMATCH(B39,bHist!$B:$B,0)-1,3,1,500)=0,"-",OFFSET(bHist!$A$1,_xlfn.XMATCH(B39,bHist!$B:$B,0)-1,3,1,500)),"-")),OFFSET(bHist!$A$1,0,3,1,500))</f>
        <v>-4030.3576512087766</v>
      </c>
      <c r="L39" s="45" cm="1">
        <f t="array" aca="1" ref="L39" ca="1">STEYX((IFERROR(IF(OFFSET(bHist!$A$1,_xlfn.XMATCH($B$35,bHist!B:B,0)-1,3,1,500)=0,"-",OFFSET(bHist!$A$1,_xlfn.XMATCH($B$35,bHist!B:B,0)-1,3,1,500))-IF(OFFSET(bHist!$A$1,_xlfn.XMATCH(B39,bHist!B:B,0)-1,3,1,500)=0,"-",OFFSET(bHist!$A$1,_xlfn.XMATCH(B39,bHist!B:B,0)-1,3,1,500)),"-")),OFFSET(bHist!$A$1,0,3,1,500))</f>
        <v>27.90801969879432</v>
      </c>
      <c r="M39" s="51" cm="1">
        <f t="array" aca="1" ref="M39" ca="1">CORREL(IF(OFFSET(bHist!$A$1,_xlfn.XMATCH($B$35,bHist!B:B,0)-1,3,1,500)=0,"-",OFFSET(bHist!$A$1,_xlfn.XMATCH($B$35,bHist!B:B,0)-1,3,1,500)),IF(OFFSET(bHist!$A$1,_xlfn.XMATCH(B39,bHist!B:B,0)-1,3,1,500)=0,"-",OFFSET(bHist!$A$1,_xlfn.XMATCH(B39,bHist!B:B,0)-1,3,1,500)))</f>
        <v>0.93239269411322023</v>
      </c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/>
      <c r="BZ39" s="50"/>
      <c r="CA39" s="50"/>
      <c r="CB39" s="50"/>
      <c r="CC39" s="50"/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/>
      <c r="CT39" s="50"/>
      <c r="CU39" s="50"/>
      <c r="CV39" s="50"/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/>
      <c r="DU39" s="50"/>
      <c r="DV39" s="50"/>
      <c r="DW39" s="50"/>
      <c r="DX39" s="50"/>
      <c r="DY39" s="50"/>
      <c r="DZ39" s="50"/>
      <c r="EA39" s="50"/>
      <c r="EB39" s="50"/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0"/>
      <c r="FE39" s="50"/>
      <c r="FF39" s="50"/>
      <c r="FG39" s="50"/>
      <c r="FH39" s="50"/>
      <c r="FI39" s="50"/>
      <c r="FJ39" s="50"/>
      <c r="FK39" s="50"/>
      <c r="FL39" s="50"/>
      <c r="FM39" s="50"/>
      <c r="FN39" s="50"/>
      <c r="FO39" s="50"/>
      <c r="FP39" s="50"/>
      <c r="FQ39" s="50"/>
      <c r="FR39" s="50"/>
      <c r="FS39" s="50"/>
      <c r="FT39" s="50"/>
      <c r="FU39" s="50"/>
      <c r="FV39" s="50"/>
      <c r="FW39" s="50"/>
      <c r="FX39" s="50"/>
      <c r="FY39" s="50"/>
      <c r="FZ39" s="50"/>
      <c r="GA39" s="50"/>
      <c r="GB39" s="50"/>
      <c r="GC39" s="50"/>
      <c r="GD39" s="50"/>
      <c r="GE39" s="50"/>
      <c r="GF39" s="50"/>
      <c r="GG39" s="50"/>
      <c r="GH39" s="50"/>
      <c r="GI39" s="50"/>
      <c r="GJ39" s="50"/>
      <c r="GK39" s="50"/>
      <c r="GL39" s="50"/>
      <c r="GM39" s="50"/>
      <c r="GN39" s="50"/>
      <c r="GO39" s="50"/>
      <c r="GP39" s="50"/>
      <c r="GQ39" s="50"/>
      <c r="GR39" s="50"/>
      <c r="GS39" s="50"/>
      <c r="GT39" s="50"/>
      <c r="GU39" s="50"/>
      <c r="GV39" s="50"/>
      <c r="GW39" s="50"/>
      <c r="GX39" s="50"/>
      <c r="GY39" s="50"/>
      <c r="GZ39" s="50"/>
      <c r="HA39" s="50"/>
      <c r="HB39" s="50"/>
      <c r="HC39" s="50"/>
      <c r="HD39" s="50"/>
      <c r="HE39" s="50"/>
      <c r="HF39" s="50"/>
      <c r="HG39" s="50"/>
      <c r="HH39" s="50"/>
      <c r="HI39" s="50"/>
      <c r="HJ39" s="50"/>
      <c r="HK39" s="50"/>
      <c r="HL39" s="50"/>
      <c r="HM39" s="50"/>
      <c r="HN39" s="50"/>
      <c r="HO39" s="50"/>
      <c r="HP39" s="50"/>
      <c r="HQ39" s="50"/>
      <c r="HR39" s="50"/>
      <c r="HS39" s="50"/>
      <c r="HT39" s="50"/>
      <c r="HU39" s="50"/>
      <c r="HV39" s="50"/>
      <c r="HW39" s="50"/>
      <c r="HX39" s="50"/>
      <c r="HY39" s="50"/>
      <c r="HZ39" s="50"/>
      <c r="IA39" s="50"/>
      <c r="IB39" s="50"/>
      <c r="IC39" s="50"/>
      <c r="ID39" s="50"/>
      <c r="IE39" s="50"/>
      <c r="IF39" s="50"/>
      <c r="IG39" s="50"/>
      <c r="IH39" s="50"/>
      <c r="II39" s="50"/>
      <c r="IJ39" s="50"/>
      <c r="IK39" s="50"/>
      <c r="IL39" s="50"/>
      <c r="IM39" s="50"/>
      <c r="IN39" s="50"/>
      <c r="IO39" s="50"/>
      <c r="IP39" s="50"/>
      <c r="IQ39" s="50"/>
      <c r="IR39" s="50"/>
      <c r="IS39" s="50"/>
      <c r="IT39" s="50"/>
      <c r="IU39" s="50"/>
      <c r="IV39" s="50"/>
      <c r="IW39" s="50"/>
      <c r="IX39" s="50"/>
      <c r="IY39" s="50"/>
      <c r="IZ39" s="50"/>
      <c r="JA39" s="50"/>
      <c r="JB39" s="50"/>
      <c r="JC39" s="50"/>
      <c r="JD39" s="50"/>
      <c r="JE39" s="50"/>
      <c r="JF39" s="50"/>
      <c r="JG39" s="50"/>
      <c r="JH39" s="50"/>
      <c r="JI39" s="50"/>
      <c r="JJ39" s="50"/>
      <c r="JK39" s="50"/>
      <c r="JL39" s="50"/>
      <c r="JM39" s="50"/>
      <c r="JN39" s="50"/>
      <c r="JO39" s="50"/>
      <c r="JP39" s="50"/>
      <c r="JQ39" s="50"/>
      <c r="JR39" s="50"/>
      <c r="JS39" s="50"/>
      <c r="JT39" s="50"/>
      <c r="JU39" s="50"/>
      <c r="JV39" s="50"/>
      <c r="JW39" s="50"/>
      <c r="JX39" s="50"/>
      <c r="JY39" s="50"/>
      <c r="JZ39" s="50"/>
      <c r="KA39" s="50"/>
      <c r="KB39" s="50"/>
      <c r="KC39" s="50"/>
      <c r="KD39" s="50"/>
      <c r="KE39" s="50"/>
      <c r="KF39" s="50"/>
      <c r="KG39" s="50"/>
      <c r="KH39" s="50"/>
      <c r="KI39" s="50"/>
      <c r="KJ39" s="50"/>
      <c r="KK39" s="50"/>
      <c r="KL39" s="50"/>
      <c r="KM39" s="50"/>
      <c r="KN39" s="50"/>
      <c r="KO39" s="50"/>
      <c r="KP39" s="50"/>
      <c r="KQ39" s="50"/>
      <c r="KR39" s="50"/>
      <c r="KS39" s="50"/>
      <c r="KT39" s="50"/>
      <c r="KU39" s="50"/>
      <c r="KV39" s="50"/>
      <c r="KW39" s="50"/>
      <c r="KX39" s="50"/>
      <c r="KY39" s="50"/>
      <c r="KZ39" s="50"/>
      <c r="LA39" s="50"/>
      <c r="LB39" s="50"/>
      <c r="LC39" s="50"/>
      <c r="LD39" s="50"/>
      <c r="LE39" s="50"/>
      <c r="LF39" s="50"/>
      <c r="LG39" s="50"/>
      <c r="LH39" s="50"/>
      <c r="LI39" s="50"/>
      <c r="LJ39" s="50"/>
      <c r="LK39" s="50"/>
      <c r="LL39" s="50"/>
      <c r="LM39" s="50"/>
      <c r="LN39" s="50"/>
      <c r="LO39" s="50"/>
      <c r="LP39" s="50"/>
      <c r="LQ39" s="50"/>
      <c r="LR39" s="50"/>
      <c r="LS39" s="50"/>
      <c r="LT39" s="50"/>
      <c r="LU39" s="50"/>
      <c r="LV39" s="50"/>
      <c r="LW39" s="50"/>
      <c r="LX39" s="50"/>
      <c r="LY39" s="50"/>
      <c r="LZ39" s="50"/>
      <c r="MA39" s="50"/>
      <c r="MB39" s="50"/>
      <c r="MC39" s="50"/>
      <c r="MD39" s="50"/>
      <c r="ME39" s="50"/>
      <c r="MF39" s="50"/>
      <c r="MG39" s="50"/>
      <c r="MH39" s="50"/>
      <c r="MI39" s="50"/>
      <c r="MJ39" s="50"/>
      <c r="MK39" s="50"/>
      <c r="ML39" s="50"/>
      <c r="MM39" s="50"/>
      <c r="MN39" s="50"/>
      <c r="MO39" s="50"/>
      <c r="MP39" s="50"/>
      <c r="MQ39" s="50"/>
      <c r="MR39" s="50"/>
      <c r="MS39" s="50"/>
      <c r="MT39" s="50"/>
      <c r="MU39" s="50"/>
      <c r="MV39" s="50"/>
      <c r="MW39" s="50"/>
      <c r="MX39" s="50"/>
      <c r="MY39" s="50"/>
      <c r="MZ39" s="50"/>
      <c r="NA39" s="50"/>
      <c r="NB39" s="50"/>
      <c r="NC39" s="50"/>
      <c r="ND39" s="50"/>
      <c r="NE39" s="50"/>
      <c r="NF39" s="50"/>
      <c r="NG39" s="50"/>
      <c r="NH39" s="50"/>
      <c r="NI39" s="50"/>
      <c r="NJ39" s="50"/>
      <c r="NK39" s="50"/>
      <c r="NL39" s="50"/>
      <c r="NM39" s="50"/>
      <c r="NN39" s="50"/>
      <c r="NO39" s="50"/>
      <c r="NP39" s="50"/>
      <c r="NQ39" s="50"/>
      <c r="NR39" s="50"/>
      <c r="NS39" s="50"/>
      <c r="NT39" s="50"/>
      <c r="NU39" s="50"/>
      <c r="NV39" s="50"/>
      <c r="NW39" s="50"/>
      <c r="NX39" s="50"/>
      <c r="NY39" s="50"/>
      <c r="NZ39" s="50"/>
      <c r="OA39" s="50"/>
      <c r="OB39" s="50"/>
      <c r="OC39" s="50"/>
      <c r="OD39" s="50"/>
      <c r="OE39" s="50"/>
      <c r="OF39" s="50"/>
      <c r="OG39" s="50"/>
      <c r="OH39" s="50"/>
      <c r="OI39" s="50"/>
      <c r="OJ39" s="50"/>
      <c r="OK39" s="50"/>
      <c r="OL39" s="50"/>
      <c r="OM39" s="50"/>
      <c r="ON39" s="50"/>
      <c r="OO39" s="50"/>
      <c r="OP39" s="50"/>
      <c r="OQ39" s="50"/>
      <c r="OR39" s="50"/>
      <c r="OS39" s="50"/>
      <c r="OT39" s="50"/>
      <c r="OU39" s="50"/>
      <c r="OV39" s="50"/>
      <c r="OW39" s="50"/>
      <c r="OX39" s="50"/>
      <c r="OY39" s="50"/>
      <c r="OZ39" s="50"/>
      <c r="PA39" s="50"/>
      <c r="PB39" s="50"/>
      <c r="PC39" s="50"/>
      <c r="PD39" s="50"/>
      <c r="PE39" s="50"/>
      <c r="PF39" s="50"/>
      <c r="PG39" s="50"/>
      <c r="PH39" s="50"/>
      <c r="PI39" s="50"/>
      <c r="PJ39" s="50"/>
      <c r="PK39" s="50"/>
      <c r="PL39" s="50"/>
      <c r="PM39" s="50"/>
      <c r="PN39" s="50"/>
      <c r="PO39" s="50"/>
      <c r="PP39" s="50"/>
      <c r="PQ39" s="50"/>
      <c r="PR39" s="50"/>
      <c r="PS39" s="50"/>
      <c r="PT39" s="50"/>
      <c r="PU39" s="50"/>
      <c r="PV39" s="50"/>
      <c r="PW39" s="50"/>
      <c r="PX39" s="50"/>
      <c r="PY39" s="50"/>
      <c r="PZ39" s="50"/>
      <c r="QA39" s="50"/>
      <c r="QB39" s="50"/>
      <c r="QC39" s="50"/>
      <c r="QD39" s="50"/>
      <c r="QE39" s="50"/>
      <c r="QF39" s="50"/>
      <c r="QG39" s="50"/>
      <c r="QH39" s="50"/>
      <c r="QI39" s="50"/>
      <c r="QJ39" s="50"/>
      <c r="QK39" s="50"/>
      <c r="QL39" s="50"/>
      <c r="QM39" s="50"/>
      <c r="QN39" s="50"/>
      <c r="QO39" s="50"/>
      <c r="QP39" s="50"/>
      <c r="QQ39" s="50"/>
      <c r="QR39" s="50"/>
      <c r="QS39" s="50"/>
      <c r="QT39" s="50"/>
      <c r="QU39" s="50"/>
      <c r="QV39" s="50"/>
      <c r="QW39" s="50"/>
      <c r="QX39" s="50"/>
      <c r="QY39" s="50"/>
      <c r="QZ39" s="50"/>
      <c r="RA39" s="50"/>
      <c r="RB39" s="50"/>
      <c r="RC39" s="50"/>
      <c r="RD39" s="50"/>
      <c r="RE39" s="50"/>
      <c r="RF39" s="50"/>
      <c r="RG39" s="50"/>
      <c r="RH39" s="50"/>
      <c r="RI39" s="50"/>
      <c r="RJ39" s="50"/>
      <c r="RK39" s="50"/>
      <c r="RL39" s="50"/>
      <c r="RM39" s="50"/>
      <c r="RN39" s="50"/>
      <c r="RO39" s="50"/>
      <c r="RP39" s="50"/>
      <c r="RQ39" s="50"/>
      <c r="RR39" s="50"/>
      <c r="RS39" s="50"/>
      <c r="RT39" s="50"/>
      <c r="RU39" s="50"/>
      <c r="RV39" s="50"/>
      <c r="RW39" s="50"/>
      <c r="RX39" s="50"/>
      <c r="RY39" s="50"/>
      <c r="RZ39" s="50"/>
      <c r="SA39" s="50"/>
      <c r="SB39" s="50"/>
      <c r="SC39" s="50"/>
      <c r="SD39" s="50"/>
      <c r="SE39" s="50"/>
      <c r="SF39" s="50"/>
      <c r="SG39" s="50"/>
      <c r="SH39" s="50"/>
      <c r="SI39" s="50"/>
      <c r="SJ39" s="50"/>
      <c r="SK39" s="50"/>
      <c r="SL39" s="50"/>
      <c r="SM39" s="50"/>
      <c r="SN39" s="45"/>
    </row>
    <row r="40" spans="2:508" x14ac:dyDescent="0.25">
      <c r="B40" s="43" t="s">
        <v>571</v>
      </c>
      <c r="C40" s="43" t="str">
        <f ca="1">_xlfn.XLOOKUP(B40,bonds[unique lookup],bonds[ID_ISIN])</f>
        <v>DE000A14J611</v>
      </c>
      <c r="D40" s="45" cm="1">
        <f t="array" aca="1" ref="D40" ca="1">MIN(IFERROR(IF(OFFSET(bHist!$A$1,_xlfn.XMATCH($B$35,bHist!$B:$B,0)-1,3+$C$2,1,3+$C$3)=0,"-",OFFSET(bHist!$A$1,_xlfn.XMATCH($B$35,bHist!$B:$B,0)-1,3+$C$2,1,3+$C$3))-IF(OFFSET(bHist!$A$1,_xlfn.XMATCH(B40,bHist!$B:$B,0)-1,3+$C$2,1,3+$C$3)=0,"-",OFFSET(bHist!$A$1,_xlfn.XMATCH(B40,bHist!$B:$B,0)-1,3+$C$2,1,3+$C$3)),"-"))</f>
        <v>-199.77367339670661</v>
      </c>
      <c r="E40" s="45" cm="1">
        <f t="array" aca="1" ref="E40" ca="1">AVERAGE(IFERROR(IF(OFFSET(bHist!$A$1,_xlfn.XMATCH($B$35,bHist!$B:$B,0)-1,3+$C$2,1,3+$C$3)=0,"-",OFFSET(bHist!$A$1,_xlfn.XMATCH($B$35,bHist!$B:$B,0)-1,3+$C$2,1,3+$C$3))-IF(OFFSET(bHist!$A$1,_xlfn.XMATCH(B40,bHist!$B:$B,0)-1,3+$C$2,1,3+$C$3)=0,"-",OFFSET(bHist!$A$1,_xlfn.XMATCH(B40,bHist!$B:$B,0)-1,3+$C$2,1,3+$C$3)),"-"))</f>
        <v>24.767507851581428</v>
      </c>
      <c r="F40" s="45" cm="1">
        <f t="array" aca="1" ref="F40" ca="1">MAX(IFERROR(IF(OFFSET(bHist!$A$1,_xlfn.XMATCH($B$35,bHist!$B:$B,0)-1,3+$C$2,1,3+$C$3)=0,"-",OFFSET(bHist!$A$1,_xlfn.XMATCH($B$35,bHist!$B:$B,0)-1,3+$C$2,1,3+$C$3))-IF(OFFSET(bHist!$A$1,_xlfn.XMATCH(B40,bHist!$B:$B,0)-1,3+$C$2,1,3+$C$3)=0,"-",OFFSET(bHist!$A$1,_xlfn.XMATCH(B40,bHist!$B:$B,0)-1,3+$C$2,1,3+$C$3)),"-"))</f>
        <v>263.17993370974068</v>
      </c>
      <c r="G40" s="45" cm="1">
        <f t="array" aca="1" ref="G40" ca="1">_xlfn.STDEV.P(IFERROR(IF(OFFSET(bHist!$A$1,_xlfn.XMATCH($B$35,bHist!$B:$B,0)-1,3+$C$2,1,3+$C$3)=0,"-",OFFSET(bHist!$A$1,_xlfn.XMATCH($B$35,bHist!$B:$B,0)-1,3+$C$2,1,3+$C$3))-IF(OFFSET(bHist!$A$1,_xlfn.XMATCH(B40,bHist!$B:$B,0)-1,3+$C$2,1,3+$C$3)=0,"-",OFFSET(bHist!$A$1,_xlfn.XMATCH(B40,bHist!$B:$B,0)-1,3+$C$2,1,3+$C$3)),"-"))</f>
        <v>67.835228491650753</v>
      </c>
      <c r="H40" s="45" cm="1">
        <f t="array" aca="1" ref="H40" ca="1">INDEX((IFERROR(IF(OFFSET(bHist!$A$1,_xlfn.XMATCH($B$35,bHist!B:B,0)-1,3,1,500)=0,"-",OFFSET(bHist!$A$1,_xlfn.XMATCH($B$35,bHist!B:B,0)-1,3,1,500))-IF(OFFSET(bHist!$A$1,_xlfn.XMATCH(B40,bHist!B:B,0)-1,3,1,500)=0,"-",OFFSET(bHist!$A$1,_xlfn.XMATCH(B40,bHist!B:B,0)-1,3,1,500)),"-")),1)</f>
        <v>108.94791507470609</v>
      </c>
      <c r="I40" s="45">
        <f t="shared" ca="1" si="2"/>
        <v>18.18333542085762</v>
      </c>
      <c r="J40" s="51" cm="1">
        <f t="array" aca="1" ref="J40" ca="1">SLOPE((IFERROR(IF(OFFSET(bHist!$A$1,_xlfn.XMATCH($B$35,bHist!$B:$B,0)-1,3,1,500)=0,"-",OFFSET(bHist!$A$1,_xlfn.XMATCH($B$35,bHist!$B:$B,0)-1,3,1,500))-IF(OFFSET(bHist!$A$1,_xlfn.XMATCH(B40,bHist!$B:$B,0)-1,3,1,500)=0,"-",OFFSET(bHist!$A$1,_xlfn.XMATCH(B40,bHist!$B:$B,0)-1,3,1,500)),"-")),OFFSET(bHist!$A$1,0,3,1,500))</f>
        <v>0.15769652248287608</v>
      </c>
      <c r="K40" s="45" cm="1">
        <f t="array" aca="1" ref="K40" ca="1">INTERCEPT((IFERROR(IF(OFFSET(bHist!$A$1,_xlfn.XMATCH($B$35,bHist!$B:$B,0)-1,3,1,500)=0,"-",OFFSET(bHist!$A$1,_xlfn.XMATCH($B$35,bHist!$B:$B,0)-1,3,1,500))-IF(OFFSET(bHist!$A$1,_xlfn.XMATCH(B40,bHist!$B:$B,0)-1,3,1,500)=0,"-",OFFSET(bHist!$A$1,_xlfn.XMATCH(B40,bHist!$B:$B,0)-1,3,1,500)),"-")),OFFSET(bHist!$A$1,0,3,1,500))</f>
        <v>-6860.4632319956881</v>
      </c>
      <c r="L40" s="45" cm="1">
        <f t="array" aca="1" ref="L40" ca="1">STEYX((IFERROR(IF(OFFSET(bHist!$A$1,_xlfn.XMATCH($B$35,bHist!B:B,0)-1,3,1,500)=0,"-",OFFSET(bHist!$A$1,_xlfn.XMATCH($B$35,bHist!B:B,0)-1,3,1,500))-IF(OFFSET(bHist!$A$1,_xlfn.XMATCH(B40,bHist!B:B,0)-1,3,1,500)=0,"-",OFFSET(bHist!$A$1,_xlfn.XMATCH(B40,bHist!B:B,0)-1,3,1,500)),"-")),OFFSET(bHist!$A$1,0,3,1,500))</f>
        <v>59.396187040804094</v>
      </c>
      <c r="M40" s="51" cm="1">
        <f t="array" aca="1" ref="M40" ca="1">CORREL(IF(OFFSET(bHist!$A$1,_xlfn.XMATCH($B$35,bHist!B:B,0)-1,3,1,500)=0,"-",OFFSET(bHist!$A$1,_xlfn.XMATCH($B$35,bHist!B:B,0)-1,3,1,500)),IF(OFFSET(bHist!$A$1,_xlfn.XMATCH(B40,bHist!B:B,0)-1,3,1,500)=0,"-",OFFSET(bHist!$A$1,_xlfn.XMATCH(B40,bHist!B:B,0)-1,3,1,500)))</f>
        <v>0.73081411145456077</v>
      </c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/>
      <c r="EX40" s="50"/>
      <c r="EY40" s="50"/>
      <c r="EZ40" s="50"/>
      <c r="FA40" s="50"/>
      <c r="FB40" s="50"/>
      <c r="FC40" s="50"/>
      <c r="FD40" s="50"/>
      <c r="FE40" s="50"/>
      <c r="FF40" s="50"/>
      <c r="FG40" s="50"/>
      <c r="FH40" s="50"/>
      <c r="FI40" s="50"/>
      <c r="FJ40" s="50"/>
      <c r="FK40" s="50"/>
      <c r="FL40" s="50"/>
      <c r="FM40" s="50"/>
      <c r="FN40" s="50"/>
      <c r="FO40" s="50"/>
      <c r="FP40" s="50"/>
      <c r="FQ40" s="50"/>
      <c r="FR40" s="50"/>
      <c r="FS40" s="50"/>
      <c r="FT40" s="50"/>
      <c r="FU40" s="50"/>
      <c r="FV40" s="50"/>
      <c r="FW40" s="50"/>
      <c r="FX40" s="50"/>
      <c r="FY40" s="50"/>
      <c r="FZ40" s="50"/>
      <c r="GA40" s="50"/>
      <c r="GB40" s="50"/>
      <c r="GC40" s="50"/>
      <c r="GD40" s="50"/>
      <c r="GE40" s="50"/>
      <c r="GF40" s="50"/>
      <c r="GG40" s="50"/>
      <c r="GH40" s="50"/>
      <c r="GI40" s="50"/>
      <c r="GJ40" s="50"/>
      <c r="GK40" s="50"/>
      <c r="GL40" s="50"/>
      <c r="GM40" s="50"/>
      <c r="GN40" s="50"/>
      <c r="GO40" s="50"/>
      <c r="GP40" s="50"/>
      <c r="GQ40" s="50"/>
      <c r="GR40" s="50"/>
      <c r="GS40" s="50"/>
      <c r="GT40" s="50"/>
      <c r="GU40" s="50"/>
      <c r="GV40" s="50"/>
      <c r="GW40" s="50"/>
      <c r="GX40" s="50"/>
      <c r="GY40" s="50"/>
      <c r="GZ40" s="50"/>
      <c r="HA40" s="50"/>
      <c r="HB40" s="50"/>
      <c r="HC40" s="50"/>
      <c r="HD40" s="50"/>
      <c r="HE40" s="50"/>
      <c r="HF40" s="50"/>
      <c r="HG40" s="50"/>
      <c r="HH40" s="50"/>
      <c r="HI40" s="50"/>
      <c r="HJ40" s="50"/>
      <c r="HK40" s="50"/>
      <c r="HL40" s="50"/>
      <c r="HM40" s="50"/>
      <c r="HN40" s="50"/>
      <c r="HO40" s="50"/>
      <c r="HP40" s="50"/>
      <c r="HQ40" s="50"/>
      <c r="HR40" s="50"/>
      <c r="HS40" s="50"/>
      <c r="HT40" s="50"/>
      <c r="HU40" s="50"/>
      <c r="HV40" s="50"/>
      <c r="HW40" s="50"/>
      <c r="HX40" s="50"/>
      <c r="HY40" s="50"/>
      <c r="HZ40" s="50"/>
      <c r="IA40" s="50"/>
      <c r="IB40" s="50"/>
      <c r="IC40" s="50"/>
      <c r="ID40" s="50"/>
      <c r="IE40" s="50"/>
      <c r="IF40" s="50"/>
      <c r="IG40" s="50"/>
      <c r="IH40" s="50"/>
      <c r="II40" s="50"/>
      <c r="IJ40" s="50"/>
      <c r="IK40" s="50"/>
      <c r="IL40" s="50"/>
      <c r="IM40" s="50"/>
      <c r="IN40" s="50"/>
      <c r="IO40" s="50"/>
      <c r="IP40" s="50"/>
      <c r="IQ40" s="50"/>
      <c r="IR40" s="50"/>
      <c r="IS40" s="50"/>
      <c r="IT40" s="50"/>
      <c r="IU40" s="50"/>
      <c r="IV40" s="50"/>
      <c r="IW40" s="50"/>
      <c r="IX40" s="50"/>
      <c r="IY40" s="50"/>
      <c r="IZ40" s="50"/>
      <c r="JA40" s="50"/>
      <c r="JB40" s="50"/>
      <c r="JC40" s="50"/>
      <c r="JD40" s="50"/>
      <c r="JE40" s="50"/>
      <c r="JF40" s="50"/>
      <c r="JG40" s="50"/>
      <c r="JH40" s="50"/>
      <c r="JI40" s="50"/>
      <c r="JJ40" s="50"/>
      <c r="JK40" s="50"/>
      <c r="JL40" s="50"/>
      <c r="JM40" s="50"/>
      <c r="JN40" s="50"/>
      <c r="JO40" s="50"/>
      <c r="JP40" s="50"/>
      <c r="JQ40" s="50"/>
      <c r="JR40" s="50"/>
      <c r="JS40" s="50"/>
      <c r="JT40" s="50"/>
      <c r="JU40" s="50"/>
      <c r="JV40" s="50"/>
      <c r="JW40" s="50"/>
      <c r="JX40" s="50"/>
      <c r="JY40" s="50"/>
      <c r="JZ40" s="50"/>
      <c r="KA40" s="50"/>
      <c r="KB40" s="50"/>
      <c r="KC40" s="50"/>
      <c r="KD40" s="50"/>
      <c r="KE40" s="50"/>
      <c r="KF40" s="50"/>
      <c r="KG40" s="50"/>
      <c r="KH40" s="50"/>
      <c r="KI40" s="50"/>
      <c r="KJ40" s="50"/>
      <c r="KK40" s="50"/>
      <c r="KL40" s="50"/>
      <c r="KM40" s="50"/>
      <c r="KN40" s="50"/>
      <c r="KO40" s="50"/>
      <c r="KP40" s="50"/>
      <c r="KQ40" s="50"/>
      <c r="KR40" s="50"/>
      <c r="KS40" s="50"/>
      <c r="KT40" s="50"/>
      <c r="KU40" s="50"/>
      <c r="KV40" s="50"/>
      <c r="KW40" s="50"/>
      <c r="KX40" s="50"/>
      <c r="KY40" s="50"/>
      <c r="KZ40" s="50"/>
      <c r="LA40" s="50"/>
      <c r="LB40" s="50"/>
      <c r="LC40" s="50"/>
      <c r="LD40" s="50"/>
      <c r="LE40" s="50"/>
      <c r="LF40" s="50"/>
      <c r="LG40" s="50"/>
      <c r="LH40" s="50"/>
      <c r="LI40" s="50"/>
      <c r="LJ40" s="50"/>
      <c r="LK40" s="50"/>
      <c r="LL40" s="50"/>
      <c r="LM40" s="50"/>
      <c r="LN40" s="50"/>
      <c r="LO40" s="50"/>
      <c r="LP40" s="50"/>
      <c r="LQ40" s="50"/>
      <c r="LR40" s="50"/>
      <c r="LS40" s="50"/>
      <c r="LT40" s="50"/>
      <c r="LU40" s="50"/>
      <c r="LV40" s="50"/>
      <c r="LW40" s="50"/>
      <c r="LX40" s="50"/>
      <c r="LY40" s="50"/>
      <c r="LZ40" s="50"/>
      <c r="MA40" s="50"/>
      <c r="MB40" s="50"/>
      <c r="MC40" s="50"/>
      <c r="MD40" s="50"/>
      <c r="ME40" s="50"/>
      <c r="MF40" s="50"/>
      <c r="MG40" s="50"/>
      <c r="MH40" s="50"/>
      <c r="MI40" s="50"/>
      <c r="MJ40" s="50"/>
      <c r="MK40" s="50"/>
      <c r="ML40" s="50"/>
      <c r="MM40" s="50"/>
      <c r="MN40" s="50"/>
      <c r="MO40" s="50"/>
      <c r="MP40" s="50"/>
      <c r="MQ40" s="50"/>
      <c r="MR40" s="50"/>
      <c r="MS40" s="50"/>
      <c r="MT40" s="50"/>
      <c r="MU40" s="50"/>
      <c r="MV40" s="50"/>
      <c r="MW40" s="50"/>
      <c r="MX40" s="50"/>
      <c r="MY40" s="50"/>
      <c r="MZ40" s="50"/>
      <c r="NA40" s="50"/>
      <c r="NB40" s="50"/>
      <c r="NC40" s="50"/>
      <c r="ND40" s="50"/>
      <c r="NE40" s="50"/>
      <c r="NF40" s="50"/>
      <c r="NG40" s="50"/>
      <c r="NH40" s="50"/>
      <c r="NI40" s="50"/>
      <c r="NJ40" s="50"/>
      <c r="NK40" s="50"/>
      <c r="NL40" s="50"/>
      <c r="NM40" s="50"/>
      <c r="NN40" s="50"/>
      <c r="NO40" s="50"/>
      <c r="NP40" s="50"/>
      <c r="NQ40" s="50"/>
      <c r="NR40" s="50"/>
      <c r="NS40" s="50"/>
      <c r="NT40" s="50"/>
      <c r="NU40" s="50"/>
      <c r="NV40" s="50"/>
      <c r="NW40" s="50"/>
      <c r="NX40" s="50"/>
      <c r="NY40" s="50"/>
      <c r="NZ40" s="50"/>
      <c r="OA40" s="50"/>
      <c r="OB40" s="50"/>
      <c r="OC40" s="50"/>
      <c r="OD40" s="50"/>
      <c r="OE40" s="50"/>
      <c r="OF40" s="50"/>
      <c r="OG40" s="50"/>
      <c r="OH40" s="50"/>
      <c r="OI40" s="50"/>
      <c r="OJ40" s="50"/>
      <c r="OK40" s="50"/>
      <c r="OL40" s="50"/>
      <c r="OM40" s="50"/>
      <c r="ON40" s="50"/>
      <c r="OO40" s="50"/>
      <c r="OP40" s="50"/>
      <c r="OQ40" s="50"/>
      <c r="OR40" s="50"/>
      <c r="OS40" s="50"/>
      <c r="OT40" s="50"/>
      <c r="OU40" s="50"/>
      <c r="OV40" s="50"/>
      <c r="OW40" s="50"/>
      <c r="OX40" s="50"/>
      <c r="OY40" s="50"/>
      <c r="OZ40" s="50"/>
      <c r="PA40" s="50"/>
      <c r="PB40" s="50"/>
      <c r="PC40" s="50"/>
      <c r="PD40" s="50"/>
      <c r="PE40" s="50"/>
      <c r="PF40" s="50"/>
      <c r="PG40" s="50"/>
      <c r="PH40" s="50"/>
      <c r="PI40" s="50"/>
      <c r="PJ40" s="50"/>
      <c r="PK40" s="50"/>
      <c r="PL40" s="50"/>
      <c r="PM40" s="50"/>
      <c r="PN40" s="50"/>
      <c r="PO40" s="50"/>
      <c r="PP40" s="50"/>
      <c r="PQ40" s="50"/>
      <c r="PR40" s="50"/>
      <c r="PS40" s="50"/>
      <c r="PT40" s="50"/>
      <c r="PU40" s="50"/>
      <c r="PV40" s="50"/>
      <c r="PW40" s="50"/>
      <c r="PX40" s="50"/>
      <c r="PY40" s="50"/>
      <c r="PZ40" s="50"/>
      <c r="QA40" s="50"/>
      <c r="QB40" s="50"/>
      <c r="QC40" s="50"/>
      <c r="QD40" s="50"/>
      <c r="QE40" s="50"/>
      <c r="QF40" s="50"/>
      <c r="QG40" s="50"/>
      <c r="QH40" s="50"/>
      <c r="QI40" s="50"/>
      <c r="QJ40" s="50"/>
      <c r="QK40" s="50"/>
      <c r="QL40" s="50"/>
      <c r="QM40" s="50"/>
      <c r="QN40" s="50"/>
      <c r="QO40" s="50"/>
      <c r="QP40" s="50"/>
      <c r="QQ40" s="50"/>
      <c r="QR40" s="50"/>
      <c r="QS40" s="50"/>
      <c r="QT40" s="50"/>
      <c r="QU40" s="50"/>
      <c r="QV40" s="50"/>
      <c r="QW40" s="50"/>
      <c r="QX40" s="50"/>
      <c r="QY40" s="50"/>
      <c r="QZ40" s="50"/>
      <c r="RA40" s="50"/>
      <c r="RB40" s="50"/>
      <c r="RC40" s="50"/>
      <c r="RD40" s="50"/>
      <c r="RE40" s="50"/>
      <c r="RF40" s="50"/>
      <c r="RG40" s="50"/>
      <c r="RH40" s="50"/>
      <c r="RI40" s="50"/>
      <c r="RJ40" s="50"/>
      <c r="RK40" s="50"/>
      <c r="RL40" s="50"/>
      <c r="RM40" s="50"/>
      <c r="RN40" s="50"/>
      <c r="RO40" s="50"/>
      <c r="RP40" s="50"/>
      <c r="RQ40" s="50"/>
      <c r="RR40" s="50"/>
      <c r="RS40" s="50"/>
      <c r="RT40" s="50"/>
      <c r="RU40" s="50"/>
      <c r="RV40" s="50"/>
      <c r="RW40" s="50"/>
      <c r="RX40" s="50"/>
      <c r="RY40" s="50"/>
      <c r="RZ40" s="50"/>
      <c r="SA40" s="50"/>
      <c r="SB40" s="50"/>
      <c r="SC40" s="50"/>
      <c r="SD40" s="50"/>
      <c r="SE40" s="50"/>
      <c r="SF40" s="50"/>
      <c r="SG40" s="50"/>
      <c r="SH40" s="50"/>
      <c r="SI40" s="50"/>
      <c r="SJ40" s="50"/>
      <c r="SK40" s="50"/>
      <c r="SL40" s="50"/>
      <c r="SM40" s="50"/>
      <c r="SN40" s="45"/>
    </row>
    <row r="41" spans="2:508" x14ac:dyDescent="0.25">
      <c r="B41" s="43" t="s">
        <v>572</v>
      </c>
      <c r="C41" s="43" t="str">
        <f ca="1">_xlfn.XLOOKUP(B41,bonds[unique lookup],bonds[ID_ISIN])</f>
        <v>DE000A11QR73</v>
      </c>
      <c r="D41" s="45" cm="1">
        <f t="array" aca="1" ref="D41" ca="1">MIN(IFERROR(IF(OFFSET(bHist!$A$1,_xlfn.XMATCH($B$35,bHist!$B:$B,0)-1,3+$C$2,1,3+$C$3)=0,"-",OFFSET(bHist!$A$1,_xlfn.XMATCH($B$35,bHist!$B:$B,0)-1,3+$C$2,1,3+$C$3))-IF(OFFSET(bHist!$A$1,_xlfn.XMATCH(B41,bHist!$B:$B,0)-1,3+$C$2,1,3+$C$3)=0,"-",OFFSET(bHist!$A$1,_xlfn.XMATCH(B41,bHist!$B:$B,0)-1,3+$C$2,1,3+$C$3)),"-"))</f>
        <v>-110.21523781180383</v>
      </c>
      <c r="E41" s="45" cm="1">
        <f t="array" aca="1" ref="E41" ca="1">AVERAGE(IFERROR(IF(OFFSET(bHist!$A$1,_xlfn.XMATCH($B$35,bHist!$B:$B,0)-1,3+$C$2,1,3+$C$3)=0,"-",OFFSET(bHist!$A$1,_xlfn.XMATCH($B$35,bHist!$B:$B,0)-1,3+$C$2,1,3+$C$3))-IF(OFFSET(bHist!$A$1,_xlfn.XMATCH(B41,bHist!$B:$B,0)-1,3+$C$2,1,3+$C$3)=0,"-",OFFSET(bHist!$A$1,_xlfn.XMATCH(B41,bHist!$B:$B,0)-1,3+$C$2,1,3+$C$3)),"-"))</f>
        <v>-1.6070723496260548</v>
      </c>
      <c r="F41" s="45" cm="1">
        <f t="array" aca="1" ref="F41" ca="1">MAX(IFERROR(IF(OFFSET(bHist!$A$1,_xlfn.XMATCH($B$35,bHist!$B:$B,0)-1,3+$C$2,1,3+$C$3)=0,"-",OFFSET(bHist!$A$1,_xlfn.XMATCH($B$35,bHist!$B:$B,0)-1,3+$C$2,1,3+$C$3))-IF(OFFSET(bHist!$A$1,_xlfn.XMATCH(B41,bHist!$B:$B,0)-1,3+$C$2,1,3+$C$3)=0,"-",OFFSET(bHist!$A$1,_xlfn.XMATCH(B41,bHist!$B:$B,0)-1,3+$C$2,1,3+$C$3)),"-"))</f>
        <v>192.58745721483228</v>
      </c>
      <c r="G41" s="45" cm="1">
        <f t="array" aca="1" ref="G41" ca="1">_xlfn.STDEV.P(IFERROR(IF(OFFSET(bHist!$A$1,_xlfn.XMATCH($B$35,bHist!$B:$B,0)-1,3+$C$2,1,3+$C$3)=0,"-",OFFSET(bHist!$A$1,_xlfn.XMATCH($B$35,bHist!$B:$B,0)-1,3+$C$2,1,3+$C$3))-IF(OFFSET(bHist!$A$1,_xlfn.XMATCH(B41,bHist!$B:$B,0)-1,3+$C$2,1,3+$C$3)=0,"-",OFFSET(bHist!$A$1,_xlfn.XMATCH(B41,bHist!$B:$B,0)-1,3+$C$2,1,3+$C$3)),"-"))</f>
        <v>63.682849615869159</v>
      </c>
      <c r="H41" s="45" cm="1">
        <f t="array" aca="1" ref="H41" ca="1">INDEX((IFERROR(IF(OFFSET(bHist!$A$1,_xlfn.XMATCH($B$35,bHist!B:B,0)-1,3,1,500)=0,"-",OFFSET(bHist!$A$1,_xlfn.XMATCH($B$35,bHist!B:B,0)-1,3,1,500))-IF(OFFSET(bHist!$A$1,_xlfn.XMATCH(B41,bHist!B:B,0)-1,3,1,500)=0,"-",OFFSET(bHist!$A$1,_xlfn.XMATCH(B41,bHist!B:B,0)-1,3,1,500)),"-")),1)</f>
        <v>75.588999385595343</v>
      </c>
      <c r="I41" s="45">
        <f t="shared" ca="1" si="2"/>
        <v>25.493852268531104</v>
      </c>
      <c r="J41" s="51" cm="1">
        <f t="array" aca="1" ref="J41" ca="1">SLOPE((IFERROR(IF(OFFSET(bHist!$A$1,_xlfn.XMATCH($B$35,bHist!$B:$B,0)-1,3,1,500)=0,"-",OFFSET(bHist!$A$1,_xlfn.XMATCH($B$35,bHist!$B:$B,0)-1,3,1,500))-IF(OFFSET(bHist!$A$1,_xlfn.XMATCH(B41,bHist!$B:$B,0)-1,3,1,500)=0,"-",OFFSET(bHist!$A$1,_xlfn.XMATCH(B41,bHist!$B:$B,0)-1,3,1,500)),"-")),OFFSET(bHist!$A$1,0,3,1,500))</f>
        <v>0.15715234707384865</v>
      </c>
      <c r="K41" s="45" cm="1">
        <f t="array" aca="1" ref="K41" ca="1">INTERCEPT((IFERROR(IF(OFFSET(bHist!$A$1,_xlfn.XMATCH($B$35,bHist!$B:$B,0)-1,3,1,500)=0,"-",OFFSET(bHist!$A$1,_xlfn.XMATCH($B$35,bHist!$B:$B,0)-1,3,1,500))-IF(OFFSET(bHist!$A$1,_xlfn.XMATCH(B41,bHist!$B:$B,0)-1,3,1,500)=0,"-",OFFSET(bHist!$A$1,_xlfn.XMATCH(B41,bHist!$B:$B,0)-1,3,1,500)),"-")),OFFSET(bHist!$A$1,0,3,1,500))</f>
        <v>-6863.0975294005757</v>
      </c>
      <c r="L41" s="45" cm="1">
        <f t="array" aca="1" ref="L41" ca="1">STEYX((IFERROR(IF(OFFSET(bHist!$A$1,_xlfn.XMATCH($B$35,bHist!B:B,0)-1,3,1,500)=0,"-",OFFSET(bHist!$A$1,_xlfn.XMATCH($B$35,bHist!B:B,0)-1,3,1,500))-IF(OFFSET(bHist!$A$1,_xlfn.XMATCH(B41,bHist!B:B,0)-1,3,1,500)=0,"-",OFFSET(bHist!$A$1,_xlfn.XMATCH(B41,bHist!B:B,0)-1,3,1,500)),"-")),OFFSET(bHist!$A$1,0,3,1,500))</f>
        <v>54.599836757829515</v>
      </c>
      <c r="M41" s="51" cm="1">
        <f t="array" aca="1" ref="M41" ca="1">CORREL(IF(OFFSET(bHist!$A$1,_xlfn.XMATCH($B$35,bHist!B:B,0)-1,3,1,500)=0,"-",OFFSET(bHist!$A$1,_xlfn.XMATCH($B$35,bHist!B:B,0)-1,3,1,500)),IF(OFFSET(bHist!$A$1,_xlfn.XMATCH(B41,bHist!B:B,0)-1,3,1,500)=0,"-",OFFSET(bHist!$A$1,_xlfn.XMATCH(B41,bHist!B:B,0)-1,3,1,500)))</f>
        <v>0.73913101046978413</v>
      </c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  <c r="BN41" s="50"/>
      <c r="BO41" s="50"/>
      <c r="BP41" s="50"/>
      <c r="BQ41" s="50"/>
      <c r="BR41" s="50"/>
      <c r="BS41" s="50"/>
      <c r="BT41" s="50"/>
      <c r="BU41" s="50"/>
      <c r="BV41" s="50"/>
      <c r="BW41" s="50"/>
      <c r="BX41" s="50"/>
      <c r="BY41" s="50"/>
      <c r="BZ41" s="50"/>
      <c r="CA41" s="50"/>
      <c r="CB41" s="50"/>
      <c r="CC41" s="50"/>
      <c r="CD41" s="50"/>
      <c r="CE41" s="50"/>
      <c r="CF41" s="50"/>
      <c r="CG41" s="50"/>
      <c r="CH41" s="50"/>
      <c r="CI41" s="50"/>
      <c r="CJ41" s="50"/>
      <c r="CK41" s="50"/>
      <c r="CL41" s="50"/>
      <c r="CM41" s="50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  <c r="DB41" s="50"/>
      <c r="DC41" s="50"/>
      <c r="DD41" s="50"/>
      <c r="DE41" s="50"/>
      <c r="DF41" s="50"/>
      <c r="DG41" s="50"/>
      <c r="DH41" s="50"/>
      <c r="DI41" s="50"/>
      <c r="DJ41" s="50"/>
      <c r="DK41" s="50"/>
      <c r="DL41" s="50"/>
      <c r="DM41" s="50"/>
      <c r="DN41" s="50"/>
      <c r="DO41" s="50"/>
      <c r="DP41" s="50"/>
      <c r="DQ41" s="50"/>
      <c r="DR41" s="50"/>
      <c r="DS41" s="50"/>
      <c r="DT41" s="50"/>
      <c r="DU41" s="50"/>
      <c r="DV41" s="50"/>
      <c r="DW41" s="50"/>
      <c r="DX41" s="50"/>
      <c r="DY41" s="50"/>
      <c r="DZ41" s="50"/>
      <c r="EA41" s="50"/>
      <c r="EB41" s="50"/>
      <c r="EC41" s="50"/>
      <c r="ED41" s="50"/>
      <c r="EE41" s="50"/>
      <c r="EF41" s="50"/>
      <c r="EG41" s="50"/>
      <c r="EH41" s="50"/>
      <c r="EI41" s="50"/>
      <c r="EJ41" s="50"/>
      <c r="EK41" s="50"/>
      <c r="EL41" s="50"/>
      <c r="EM41" s="50"/>
      <c r="EN41" s="50"/>
      <c r="EO41" s="50"/>
      <c r="EP41" s="50"/>
      <c r="EQ41" s="50"/>
      <c r="ER41" s="50"/>
      <c r="ES41" s="50"/>
      <c r="ET41" s="50"/>
      <c r="EU41" s="50"/>
      <c r="EV41" s="50"/>
      <c r="EW41" s="50"/>
      <c r="EX41" s="50"/>
      <c r="EY41" s="50"/>
      <c r="EZ41" s="50"/>
      <c r="FA41" s="50"/>
      <c r="FB41" s="50"/>
      <c r="FC41" s="50"/>
      <c r="FD41" s="50"/>
      <c r="FE41" s="50"/>
      <c r="FF41" s="50"/>
      <c r="FG41" s="50"/>
      <c r="FH41" s="50"/>
      <c r="FI41" s="50"/>
      <c r="FJ41" s="50"/>
      <c r="FK41" s="50"/>
      <c r="FL41" s="50"/>
      <c r="FM41" s="50"/>
      <c r="FN41" s="50"/>
      <c r="FO41" s="50"/>
      <c r="FP41" s="50"/>
      <c r="FQ41" s="50"/>
      <c r="FR41" s="50"/>
      <c r="FS41" s="50"/>
      <c r="FT41" s="50"/>
      <c r="FU41" s="50"/>
      <c r="FV41" s="50"/>
      <c r="FW41" s="50"/>
      <c r="FX41" s="50"/>
      <c r="FY41" s="50"/>
      <c r="FZ41" s="50"/>
      <c r="GA41" s="50"/>
      <c r="GB41" s="50"/>
      <c r="GC41" s="50"/>
      <c r="GD41" s="50"/>
      <c r="GE41" s="50"/>
      <c r="GF41" s="50"/>
      <c r="GG41" s="50"/>
      <c r="GH41" s="50"/>
      <c r="GI41" s="50"/>
      <c r="GJ41" s="50"/>
      <c r="GK41" s="50"/>
      <c r="GL41" s="50"/>
      <c r="GM41" s="50"/>
      <c r="GN41" s="50"/>
      <c r="GO41" s="50"/>
      <c r="GP41" s="50"/>
      <c r="GQ41" s="50"/>
      <c r="GR41" s="50"/>
      <c r="GS41" s="50"/>
      <c r="GT41" s="50"/>
      <c r="GU41" s="50"/>
      <c r="GV41" s="50"/>
      <c r="GW41" s="50"/>
      <c r="GX41" s="50"/>
      <c r="GY41" s="50"/>
      <c r="GZ41" s="50"/>
      <c r="HA41" s="50"/>
      <c r="HB41" s="50"/>
      <c r="HC41" s="50"/>
      <c r="HD41" s="50"/>
      <c r="HE41" s="50"/>
      <c r="HF41" s="50"/>
      <c r="HG41" s="50"/>
      <c r="HH41" s="50"/>
      <c r="HI41" s="50"/>
      <c r="HJ41" s="50"/>
      <c r="HK41" s="50"/>
      <c r="HL41" s="50"/>
      <c r="HM41" s="50"/>
      <c r="HN41" s="50"/>
      <c r="HO41" s="50"/>
      <c r="HP41" s="50"/>
      <c r="HQ41" s="50"/>
      <c r="HR41" s="50"/>
      <c r="HS41" s="50"/>
      <c r="HT41" s="50"/>
      <c r="HU41" s="50"/>
      <c r="HV41" s="50"/>
      <c r="HW41" s="50"/>
      <c r="HX41" s="50"/>
      <c r="HY41" s="50"/>
      <c r="HZ41" s="50"/>
      <c r="IA41" s="50"/>
      <c r="IB41" s="50"/>
      <c r="IC41" s="50"/>
      <c r="ID41" s="50"/>
      <c r="IE41" s="50"/>
      <c r="IF41" s="50"/>
      <c r="IG41" s="50"/>
      <c r="IH41" s="50"/>
      <c r="II41" s="50"/>
      <c r="IJ41" s="50"/>
      <c r="IK41" s="50"/>
      <c r="IL41" s="50"/>
      <c r="IM41" s="50"/>
      <c r="IN41" s="50"/>
      <c r="IO41" s="50"/>
      <c r="IP41" s="50"/>
      <c r="IQ41" s="50"/>
      <c r="IR41" s="50"/>
      <c r="IS41" s="50"/>
      <c r="IT41" s="50"/>
      <c r="IU41" s="50"/>
      <c r="IV41" s="50"/>
      <c r="IW41" s="50"/>
      <c r="IX41" s="50"/>
      <c r="IY41" s="50"/>
      <c r="IZ41" s="50"/>
      <c r="JA41" s="50"/>
      <c r="JB41" s="50"/>
      <c r="JC41" s="50"/>
      <c r="JD41" s="50"/>
      <c r="JE41" s="50"/>
      <c r="JF41" s="50"/>
      <c r="JG41" s="50"/>
      <c r="JH41" s="50"/>
      <c r="JI41" s="50"/>
      <c r="JJ41" s="50"/>
      <c r="JK41" s="50"/>
      <c r="JL41" s="50"/>
      <c r="JM41" s="50"/>
      <c r="JN41" s="50"/>
      <c r="JO41" s="50"/>
      <c r="JP41" s="50"/>
      <c r="JQ41" s="50"/>
      <c r="JR41" s="50"/>
      <c r="JS41" s="50"/>
      <c r="JT41" s="50"/>
      <c r="JU41" s="50"/>
      <c r="JV41" s="50"/>
      <c r="JW41" s="50"/>
      <c r="JX41" s="50"/>
      <c r="JY41" s="50"/>
      <c r="JZ41" s="50"/>
      <c r="KA41" s="50"/>
      <c r="KB41" s="50"/>
      <c r="KC41" s="50"/>
      <c r="KD41" s="50"/>
      <c r="KE41" s="50"/>
      <c r="KF41" s="50"/>
      <c r="KG41" s="50"/>
      <c r="KH41" s="50"/>
      <c r="KI41" s="50"/>
      <c r="KJ41" s="50"/>
      <c r="KK41" s="50"/>
      <c r="KL41" s="50"/>
      <c r="KM41" s="50"/>
      <c r="KN41" s="50"/>
      <c r="KO41" s="50"/>
      <c r="KP41" s="50"/>
      <c r="KQ41" s="50"/>
      <c r="KR41" s="50"/>
      <c r="KS41" s="50"/>
      <c r="KT41" s="50"/>
      <c r="KU41" s="50"/>
      <c r="KV41" s="50"/>
      <c r="KW41" s="50"/>
      <c r="KX41" s="50"/>
      <c r="KY41" s="50"/>
      <c r="KZ41" s="50"/>
      <c r="LA41" s="50"/>
      <c r="LB41" s="50"/>
      <c r="LC41" s="50"/>
      <c r="LD41" s="50"/>
      <c r="LE41" s="50"/>
      <c r="LF41" s="50"/>
      <c r="LG41" s="50"/>
      <c r="LH41" s="50"/>
      <c r="LI41" s="50"/>
      <c r="LJ41" s="50"/>
      <c r="LK41" s="50"/>
      <c r="LL41" s="50"/>
      <c r="LM41" s="50"/>
      <c r="LN41" s="50"/>
      <c r="LO41" s="50"/>
      <c r="LP41" s="50"/>
      <c r="LQ41" s="50"/>
      <c r="LR41" s="50"/>
      <c r="LS41" s="50"/>
      <c r="LT41" s="50"/>
      <c r="LU41" s="50"/>
      <c r="LV41" s="50"/>
      <c r="LW41" s="50"/>
      <c r="LX41" s="50"/>
      <c r="LY41" s="50"/>
      <c r="LZ41" s="50"/>
      <c r="MA41" s="50"/>
      <c r="MB41" s="50"/>
      <c r="MC41" s="50"/>
      <c r="MD41" s="50"/>
      <c r="ME41" s="50"/>
      <c r="MF41" s="50"/>
      <c r="MG41" s="50"/>
      <c r="MH41" s="50"/>
      <c r="MI41" s="50"/>
      <c r="MJ41" s="50"/>
      <c r="MK41" s="50"/>
      <c r="ML41" s="50"/>
      <c r="MM41" s="50"/>
      <c r="MN41" s="50"/>
      <c r="MO41" s="50"/>
      <c r="MP41" s="50"/>
      <c r="MQ41" s="50"/>
      <c r="MR41" s="50"/>
      <c r="MS41" s="50"/>
      <c r="MT41" s="50"/>
      <c r="MU41" s="50"/>
      <c r="MV41" s="50"/>
      <c r="MW41" s="50"/>
      <c r="MX41" s="50"/>
      <c r="MY41" s="50"/>
      <c r="MZ41" s="50"/>
      <c r="NA41" s="50"/>
      <c r="NB41" s="50"/>
      <c r="NC41" s="50"/>
      <c r="ND41" s="50"/>
      <c r="NE41" s="50"/>
      <c r="NF41" s="50"/>
      <c r="NG41" s="50"/>
      <c r="NH41" s="50"/>
      <c r="NI41" s="50"/>
      <c r="NJ41" s="50"/>
      <c r="NK41" s="50"/>
      <c r="NL41" s="50"/>
      <c r="NM41" s="50"/>
      <c r="NN41" s="50"/>
      <c r="NO41" s="50"/>
      <c r="NP41" s="50"/>
      <c r="NQ41" s="50"/>
      <c r="NR41" s="50"/>
      <c r="NS41" s="50"/>
      <c r="NT41" s="50"/>
      <c r="NU41" s="50"/>
      <c r="NV41" s="50"/>
      <c r="NW41" s="50"/>
      <c r="NX41" s="50"/>
      <c r="NY41" s="50"/>
      <c r="NZ41" s="50"/>
      <c r="OA41" s="50"/>
      <c r="OB41" s="50"/>
      <c r="OC41" s="50"/>
      <c r="OD41" s="50"/>
      <c r="OE41" s="50"/>
      <c r="OF41" s="50"/>
      <c r="OG41" s="50"/>
      <c r="OH41" s="50"/>
      <c r="OI41" s="50"/>
      <c r="OJ41" s="50"/>
      <c r="OK41" s="50"/>
      <c r="OL41" s="50"/>
      <c r="OM41" s="50"/>
      <c r="ON41" s="50"/>
      <c r="OO41" s="50"/>
      <c r="OP41" s="50"/>
      <c r="OQ41" s="50"/>
      <c r="OR41" s="50"/>
      <c r="OS41" s="50"/>
      <c r="OT41" s="50"/>
      <c r="OU41" s="50"/>
      <c r="OV41" s="50"/>
      <c r="OW41" s="50"/>
      <c r="OX41" s="50"/>
      <c r="OY41" s="50"/>
      <c r="OZ41" s="50"/>
      <c r="PA41" s="50"/>
      <c r="PB41" s="50"/>
      <c r="PC41" s="50"/>
      <c r="PD41" s="50"/>
      <c r="PE41" s="50"/>
      <c r="PF41" s="50"/>
      <c r="PG41" s="50"/>
      <c r="PH41" s="50"/>
      <c r="PI41" s="50"/>
      <c r="PJ41" s="50"/>
      <c r="PK41" s="50"/>
      <c r="PL41" s="50"/>
      <c r="PM41" s="50"/>
      <c r="PN41" s="50"/>
      <c r="PO41" s="50"/>
      <c r="PP41" s="50"/>
      <c r="PQ41" s="50"/>
      <c r="PR41" s="50"/>
      <c r="PS41" s="50"/>
      <c r="PT41" s="50"/>
      <c r="PU41" s="50"/>
      <c r="PV41" s="50"/>
      <c r="PW41" s="50"/>
      <c r="PX41" s="50"/>
      <c r="PY41" s="50"/>
      <c r="PZ41" s="50"/>
      <c r="QA41" s="50"/>
      <c r="QB41" s="50"/>
      <c r="QC41" s="50"/>
      <c r="QD41" s="50"/>
      <c r="QE41" s="50"/>
      <c r="QF41" s="50"/>
      <c r="QG41" s="50"/>
      <c r="QH41" s="50"/>
      <c r="QI41" s="50"/>
      <c r="QJ41" s="50"/>
      <c r="QK41" s="50"/>
      <c r="QL41" s="50"/>
      <c r="QM41" s="50"/>
      <c r="QN41" s="50"/>
      <c r="QO41" s="50"/>
      <c r="QP41" s="50"/>
      <c r="QQ41" s="50"/>
      <c r="QR41" s="50"/>
      <c r="QS41" s="50"/>
      <c r="QT41" s="50"/>
      <c r="QU41" s="50"/>
      <c r="QV41" s="50"/>
      <c r="QW41" s="50"/>
      <c r="QX41" s="50"/>
      <c r="QY41" s="50"/>
      <c r="QZ41" s="50"/>
      <c r="RA41" s="50"/>
      <c r="RB41" s="50"/>
      <c r="RC41" s="50"/>
      <c r="RD41" s="50"/>
      <c r="RE41" s="50"/>
      <c r="RF41" s="50"/>
      <c r="RG41" s="50"/>
      <c r="RH41" s="50"/>
      <c r="RI41" s="50"/>
      <c r="RJ41" s="50"/>
      <c r="RK41" s="50"/>
      <c r="RL41" s="50"/>
      <c r="RM41" s="50"/>
      <c r="RN41" s="50"/>
      <c r="RO41" s="50"/>
      <c r="RP41" s="50"/>
      <c r="RQ41" s="50"/>
      <c r="RR41" s="50"/>
      <c r="RS41" s="50"/>
      <c r="RT41" s="50"/>
      <c r="RU41" s="50"/>
      <c r="RV41" s="50"/>
      <c r="RW41" s="50"/>
      <c r="RX41" s="50"/>
      <c r="RY41" s="50"/>
      <c r="RZ41" s="50"/>
      <c r="SA41" s="50"/>
      <c r="SB41" s="50"/>
      <c r="SC41" s="50"/>
      <c r="SD41" s="50"/>
      <c r="SE41" s="50"/>
      <c r="SF41" s="50"/>
      <c r="SG41" s="50"/>
      <c r="SH41" s="50"/>
      <c r="SI41" s="50"/>
      <c r="SJ41" s="50"/>
      <c r="SK41" s="50"/>
      <c r="SL41" s="50"/>
      <c r="SM41" s="50"/>
      <c r="SN41" s="45"/>
    </row>
    <row r="42" spans="2:508" x14ac:dyDescent="0.25">
      <c r="B42" s="43" t="s">
        <v>573</v>
      </c>
      <c r="C42" s="43" t="str">
        <f ca="1">_xlfn.XLOOKUP(B42,bonds[unique lookup],bonds[ID_ISIN])</f>
        <v>XS2077670003</v>
      </c>
      <c r="D42" s="45" cm="1">
        <f t="array" aca="1" ref="D42" ca="1">MIN(IFERROR(IF(OFFSET(bHist!$A$1,_xlfn.XMATCH($B$35,bHist!$B:$B,0)-1,3+$C$2,1,3+$C$3)=0,"-",OFFSET(bHist!$A$1,_xlfn.XMATCH($B$35,bHist!$B:$B,0)-1,3+$C$2,1,3+$C$3))-IF(OFFSET(bHist!$A$1,_xlfn.XMATCH(B42,bHist!$B:$B,0)-1,3+$C$2,1,3+$C$3)=0,"-",OFFSET(bHist!$A$1,_xlfn.XMATCH(B42,bHist!$B:$B,0)-1,3+$C$2,1,3+$C$3)),"-"))</f>
        <v>-61.160066542386971</v>
      </c>
      <c r="E42" s="45" cm="1">
        <f t="array" aca="1" ref="E42" ca="1">AVERAGE(IFERROR(IF(OFFSET(bHist!$A$1,_xlfn.XMATCH($B$35,bHist!$B:$B,0)-1,3+$C$2,1,3+$C$3)=0,"-",OFFSET(bHist!$A$1,_xlfn.XMATCH($B$35,bHist!$B:$B,0)-1,3+$C$2,1,3+$C$3))-IF(OFFSET(bHist!$A$1,_xlfn.XMATCH(B42,bHist!$B:$B,0)-1,3+$C$2,1,3+$C$3)=0,"-",OFFSET(bHist!$A$1,_xlfn.XMATCH(B42,bHist!$B:$B,0)-1,3+$C$2,1,3+$C$3)),"-"))</f>
        <v>46.904260052724773</v>
      </c>
      <c r="F42" s="45" cm="1">
        <f t="array" aca="1" ref="F42" ca="1">MAX(IFERROR(IF(OFFSET(bHist!$A$1,_xlfn.XMATCH($B$35,bHist!$B:$B,0)-1,3+$C$2,1,3+$C$3)=0,"-",OFFSET(bHist!$A$1,_xlfn.XMATCH($B$35,bHist!$B:$B,0)-1,3+$C$2,1,3+$C$3))-IF(OFFSET(bHist!$A$1,_xlfn.XMATCH(B42,bHist!$B:$B,0)-1,3+$C$2,1,3+$C$3)=0,"-",OFFSET(bHist!$A$1,_xlfn.XMATCH(B42,bHist!$B:$B,0)-1,3+$C$2,1,3+$C$3)),"-"))</f>
        <v>175.35136099803447</v>
      </c>
      <c r="G42" s="45" cm="1">
        <f t="array" aca="1" ref="G42" ca="1">_xlfn.STDEV.P(IFERROR(IF(OFFSET(bHist!$A$1,_xlfn.XMATCH($B$35,bHist!$B:$B,0)-1,3+$C$2,1,3+$C$3)=0,"-",OFFSET(bHist!$A$1,_xlfn.XMATCH($B$35,bHist!$B:$B,0)-1,3+$C$2,1,3+$C$3))-IF(OFFSET(bHist!$A$1,_xlfn.XMATCH(B42,bHist!$B:$B,0)-1,3+$C$2,1,3+$C$3)=0,"-",OFFSET(bHist!$A$1,_xlfn.XMATCH(B42,bHist!$B:$B,0)-1,3+$C$2,1,3+$C$3)),"-"))</f>
        <v>55.13827632908292</v>
      </c>
      <c r="H42" s="45" cm="1">
        <f t="array" aca="1" ref="H42" ca="1">INDEX((IFERROR(IF(OFFSET(bHist!$A$1,_xlfn.XMATCH($B$35,bHist!B:B,0)-1,3,1,500)=0,"-",OFFSET(bHist!$A$1,_xlfn.XMATCH($B$35,bHist!B:B,0)-1,3,1,500))-IF(OFFSET(bHist!$A$1,_xlfn.XMATCH(B42,bHist!B:B,0)-1,3,1,500)=0,"-",OFFSET(bHist!$A$1,_xlfn.XMATCH(B42,bHist!B:B,0)-1,3,1,500)),"-")),1)</f>
        <v>57.782264941573146</v>
      </c>
      <c r="I42" s="45">
        <f t="shared" ca="1" si="2"/>
        <v>4.5993569959697815</v>
      </c>
      <c r="J42" s="51" cm="1">
        <f t="array" aca="1" ref="J42" ca="1">SLOPE((IFERROR(IF(OFFSET(bHist!$A$1,_xlfn.XMATCH($B$35,bHist!$B:$B,0)-1,3,1,500)=0,"-",OFFSET(bHist!$A$1,_xlfn.XMATCH($B$35,bHist!$B:$B,0)-1,3,1,500))-IF(OFFSET(bHist!$A$1,_xlfn.XMATCH(B42,bHist!$B:$B,0)-1,3,1,500)=0,"-",OFFSET(bHist!$A$1,_xlfn.XMATCH(B42,bHist!$B:$B,0)-1,3,1,500)),"-")),OFFSET(bHist!$A$1,0,3,1,500))</f>
        <v>0.57293963089133471</v>
      </c>
      <c r="K42" s="45" cm="1">
        <f t="array" aca="1" ref="K42" ca="1">INTERCEPT((IFERROR(IF(OFFSET(bHist!$A$1,_xlfn.XMATCH($B$35,bHist!$B:$B,0)-1,3,1,500)=0,"-",OFFSET(bHist!$A$1,_xlfn.XMATCH($B$35,bHist!$B:$B,0)-1,3,1,500))-IF(OFFSET(bHist!$A$1,_xlfn.XMATCH(B42,bHist!$B:$B,0)-1,3,1,500)=0,"-",OFFSET(bHist!$A$1,_xlfn.XMATCH(B42,bHist!$B:$B,0)-1,3,1,500)),"-")),OFFSET(bHist!$A$1,0,3,1,500))</f>
        <v>-25104.979866786012</v>
      </c>
      <c r="L42" s="45" cm="1">
        <f t="array" aca="1" ref="L42" ca="1">STEYX((IFERROR(IF(OFFSET(bHist!$A$1,_xlfn.XMATCH($B$35,bHist!B:B,0)-1,3,1,500)=0,"-",OFFSET(bHist!$A$1,_xlfn.XMATCH($B$35,bHist!B:B,0)-1,3,1,500))-IF(OFFSET(bHist!$A$1,_xlfn.XMATCH(B42,bHist!B:B,0)-1,3,1,500)=0,"-",OFFSET(bHist!$A$1,_xlfn.XMATCH(B42,bHist!B:B,0)-1,3,1,500)),"-")),OFFSET(bHist!$A$1,0,3,1,500))</f>
        <v>37.944817195359448</v>
      </c>
      <c r="M42" s="51" cm="1">
        <f t="array" aca="1" ref="M42" ca="1">CORREL(IF(OFFSET(bHist!$A$1,_xlfn.XMATCH($B$35,bHist!B:B,0)-1,3,1,500)=0,"-",OFFSET(bHist!$A$1,_xlfn.XMATCH($B$35,bHist!B:B,0)-1,3,1,500)),IF(OFFSET(bHist!$A$1,_xlfn.XMATCH(B42,bHist!B:B,0)-1,3,1,500)=0,"-",OFFSET(bHist!$A$1,_xlfn.XMATCH(B42,bHist!B:B,0)-1,3,1,500)))</f>
        <v>0.93574250521234059</v>
      </c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  <c r="AB42" s="50"/>
      <c r="AC42" s="50"/>
      <c r="AD42" s="50"/>
      <c r="AE42" s="50"/>
      <c r="AF42" s="50"/>
      <c r="AG42" s="50"/>
      <c r="AH42" s="50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  <c r="AX42" s="50"/>
      <c r="AY42" s="50"/>
      <c r="AZ42" s="50"/>
      <c r="BA42" s="50"/>
      <c r="BB42" s="50"/>
      <c r="BC42" s="50"/>
      <c r="BD42" s="50"/>
      <c r="BE42" s="50"/>
      <c r="BF42" s="50"/>
      <c r="BG42" s="50"/>
      <c r="BH42" s="50"/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J42" s="50"/>
      <c r="CK42" s="50"/>
      <c r="CL42" s="50"/>
      <c r="CM42" s="50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  <c r="DB42" s="50"/>
      <c r="DC42" s="50"/>
      <c r="DD42" s="50"/>
      <c r="DE42" s="50"/>
      <c r="DF42" s="50"/>
      <c r="DG42" s="50"/>
      <c r="DH42" s="50"/>
      <c r="DI42" s="50"/>
      <c r="DJ42" s="50"/>
      <c r="DK42" s="50"/>
      <c r="DL42" s="50"/>
      <c r="DM42" s="50"/>
      <c r="DN42" s="50"/>
      <c r="DO42" s="50"/>
      <c r="DP42" s="50"/>
      <c r="DQ42" s="50"/>
      <c r="DR42" s="50"/>
      <c r="DS42" s="50"/>
      <c r="DT42" s="50"/>
      <c r="DU42" s="50"/>
      <c r="DV42" s="50"/>
      <c r="DW42" s="50"/>
      <c r="DX42" s="50"/>
      <c r="DY42" s="50"/>
      <c r="DZ42" s="50"/>
      <c r="EA42" s="50"/>
      <c r="EB42" s="50"/>
      <c r="EC42" s="50"/>
      <c r="ED42" s="50"/>
      <c r="EE42" s="50"/>
      <c r="EF42" s="50"/>
      <c r="EG42" s="50"/>
      <c r="EH42" s="50"/>
      <c r="EI42" s="50"/>
      <c r="EJ42" s="50"/>
      <c r="EK42" s="50"/>
      <c r="EL42" s="50"/>
      <c r="EM42" s="50"/>
      <c r="EN42" s="50"/>
      <c r="EO42" s="50"/>
      <c r="EP42" s="50"/>
      <c r="EQ42" s="50"/>
      <c r="ER42" s="50"/>
      <c r="ES42" s="50"/>
      <c r="ET42" s="50"/>
      <c r="EU42" s="50"/>
      <c r="EV42" s="50"/>
      <c r="EW42" s="50"/>
      <c r="EX42" s="50"/>
      <c r="EY42" s="50"/>
      <c r="EZ42" s="50"/>
      <c r="FA42" s="50"/>
      <c r="FB42" s="50"/>
      <c r="FC42" s="50"/>
      <c r="FD42" s="50"/>
      <c r="FE42" s="50"/>
      <c r="FF42" s="50"/>
      <c r="FG42" s="50"/>
      <c r="FH42" s="50"/>
      <c r="FI42" s="50"/>
      <c r="FJ42" s="50"/>
      <c r="FK42" s="50"/>
      <c r="FL42" s="50"/>
      <c r="FM42" s="50"/>
      <c r="FN42" s="50"/>
      <c r="FO42" s="50"/>
      <c r="FP42" s="50"/>
      <c r="FQ42" s="50"/>
      <c r="FR42" s="50"/>
      <c r="FS42" s="50"/>
      <c r="FT42" s="50"/>
      <c r="FU42" s="50"/>
      <c r="FV42" s="50"/>
      <c r="FW42" s="50"/>
      <c r="FX42" s="50"/>
      <c r="FY42" s="50"/>
      <c r="FZ42" s="50"/>
      <c r="GA42" s="50"/>
      <c r="GB42" s="50"/>
      <c r="GC42" s="50"/>
      <c r="GD42" s="50"/>
      <c r="GE42" s="50"/>
      <c r="GF42" s="50"/>
      <c r="GG42" s="50"/>
      <c r="GH42" s="50"/>
      <c r="GI42" s="50"/>
      <c r="GJ42" s="50"/>
      <c r="GK42" s="50"/>
      <c r="GL42" s="50"/>
      <c r="GM42" s="50"/>
      <c r="GN42" s="50"/>
      <c r="GO42" s="50"/>
      <c r="GP42" s="50"/>
      <c r="GQ42" s="50"/>
      <c r="GR42" s="50"/>
      <c r="GS42" s="50"/>
      <c r="GT42" s="50"/>
      <c r="GU42" s="50"/>
      <c r="GV42" s="50"/>
      <c r="GW42" s="50"/>
      <c r="GX42" s="50"/>
      <c r="GY42" s="50"/>
      <c r="GZ42" s="50"/>
      <c r="HA42" s="50"/>
      <c r="HB42" s="50"/>
      <c r="HC42" s="50"/>
      <c r="HD42" s="50"/>
      <c r="HE42" s="50"/>
      <c r="HF42" s="50"/>
      <c r="HG42" s="50"/>
      <c r="HH42" s="50"/>
      <c r="HI42" s="50"/>
      <c r="HJ42" s="50"/>
      <c r="HK42" s="50"/>
      <c r="HL42" s="50"/>
      <c r="HM42" s="50"/>
      <c r="HN42" s="50"/>
      <c r="HO42" s="50"/>
      <c r="HP42" s="50"/>
      <c r="HQ42" s="50"/>
      <c r="HR42" s="50"/>
      <c r="HS42" s="50"/>
      <c r="HT42" s="50"/>
      <c r="HU42" s="50"/>
      <c r="HV42" s="50"/>
      <c r="HW42" s="50"/>
      <c r="HX42" s="50"/>
      <c r="HY42" s="50"/>
      <c r="HZ42" s="50"/>
      <c r="IA42" s="50"/>
      <c r="IB42" s="50"/>
      <c r="IC42" s="50"/>
      <c r="ID42" s="50"/>
      <c r="IE42" s="50"/>
      <c r="IF42" s="50"/>
      <c r="IG42" s="50"/>
      <c r="IH42" s="50"/>
      <c r="II42" s="50"/>
      <c r="IJ42" s="50"/>
      <c r="IK42" s="50"/>
      <c r="IL42" s="50"/>
      <c r="IM42" s="50"/>
      <c r="IN42" s="50"/>
      <c r="IO42" s="50"/>
      <c r="IP42" s="50"/>
      <c r="IQ42" s="50"/>
      <c r="IR42" s="50"/>
      <c r="IS42" s="50"/>
      <c r="IT42" s="50"/>
      <c r="IU42" s="50"/>
      <c r="IV42" s="50"/>
      <c r="IW42" s="50"/>
      <c r="IX42" s="50"/>
      <c r="IY42" s="50"/>
      <c r="IZ42" s="50"/>
      <c r="JA42" s="50"/>
      <c r="JB42" s="50"/>
      <c r="JC42" s="50"/>
      <c r="JD42" s="50"/>
      <c r="JE42" s="50"/>
      <c r="JF42" s="50"/>
      <c r="JG42" s="50"/>
      <c r="JH42" s="50"/>
      <c r="JI42" s="50"/>
      <c r="JJ42" s="50"/>
      <c r="JK42" s="50"/>
      <c r="JL42" s="50"/>
      <c r="JM42" s="50"/>
      <c r="JN42" s="50"/>
      <c r="JO42" s="50"/>
      <c r="JP42" s="50"/>
      <c r="JQ42" s="50"/>
      <c r="JR42" s="50"/>
      <c r="JS42" s="50"/>
      <c r="JT42" s="50"/>
      <c r="JU42" s="50"/>
      <c r="JV42" s="50"/>
      <c r="JW42" s="50"/>
      <c r="JX42" s="50"/>
      <c r="JY42" s="50"/>
      <c r="JZ42" s="50"/>
      <c r="KA42" s="50"/>
      <c r="KB42" s="50"/>
      <c r="KC42" s="50"/>
      <c r="KD42" s="50"/>
      <c r="KE42" s="50"/>
      <c r="KF42" s="50"/>
      <c r="KG42" s="50"/>
      <c r="KH42" s="50"/>
      <c r="KI42" s="50"/>
      <c r="KJ42" s="50"/>
      <c r="KK42" s="50"/>
      <c r="KL42" s="50"/>
      <c r="KM42" s="50"/>
      <c r="KN42" s="50"/>
      <c r="KO42" s="50"/>
      <c r="KP42" s="50"/>
      <c r="KQ42" s="50"/>
      <c r="KR42" s="50"/>
      <c r="KS42" s="50"/>
      <c r="KT42" s="50"/>
      <c r="KU42" s="50"/>
      <c r="KV42" s="50"/>
      <c r="KW42" s="50"/>
      <c r="KX42" s="50"/>
      <c r="KY42" s="50"/>
      <c r="KZ42" s="50"/>
      <c r="LA42" s="50"/>
      <c r="LB42" s="50"/>
      <c r="LC42" s="50"/>
      <c r="LD42" s="50"/>
      <c r="LE42" s="50"/>
      <c r="LF42" s="50"/>
      <c r="LG42" s="50"/>
      <c r="LH42" s="50"/>
      <c r="LI42" s="50"/>
      <c r="LJ42" s="50"/>
      <c r="LK42" s="50"/>
      <c r="LL42" s="50"/>
      <c r="LM42" s="50"/>
      <c r="LN42" s="50"/>
      <c r="LO42" s="50"/>
      <c r="LP42" s="50"/>
      <c r="LQ42" s="50"/>
      <c r="LR42" s="50"/>
      <c r="LS42" s="50"/>
      <c r="LT42" s="50"/>
      <c r="LU42" s="50"/>
      <c r="LV42" s="50"/>
      <c r="LW42" s="50"/>
      <c r="LX42" s="50"/>
      <c r="LY42" s="50"/>
      <c r="LZ42" s="50"/>
      <c r="MA42" s="50"/>
      <c r="MB42" s="50"/>
      <c r="MC42" s="50"/>
      <c r="MD42" s="50"/>
      <c r="ME42" s="50"/>
      <c r="MF42" s="50"/>
      <c r="MG42" s="50"/>
      <c r="MH42" s="50"/>
      <c r="MI42" s="50"/>
      <c r="MJ42" s="50"/>
      <c r="MK42" s="50"/>
      <c r="ML42" s="50"/>
      <c r="MM42" s="50"/>
      <c r="MN42" s="50"/>
      <c r="MO42" s="50"/>
      <c r="MP42" s="50"/>
      <c r="MQ42" s="50"/>
      <c r="MR42" s="50"/>
      <c r="MS42" s="50"/>
      <c r="MT42" s="50"/>
      <c r="MU42" s="50"/>
      <c r="MV42" s="50"/>
      <c r="MW42" s="50"/>
      <c r="MX42" s="50"/>
      <c r="MY42" s="50"/>
      <c r="MZ42" s="50"/>
      <c r="NA42" s="50"/>
      <c r="NB42" s="50"/>
      <c r="NC42" s="50"/>
      <c r="ND42" s="50"/>
      <c r="NE42" s="50"/>
      <c r="NF42" s="50"/>
      <c r="NG42" s="50"/>
      <c r="NH42" s="50"/>
      <c r="NI42" s="50"/>
      <c r="NJ42" s="50"/>
      <c r="NK42" s="50"/>
      <c r="NL42" s="50"/>
      <c r="NM42" s="50"/>
      <c r="NN42" s="50"/>
      <c r="NO42" s="50"/>
      <c r="NP42" s="50"/>
      <c r="NQ42" s="50"/>
      <c r="NR42" s="50"/>
      <c r="NS42" s="50"/>
      <c r="NT42" s="50"/>
      <c r="NU42" s="50"/>
      <c r="NV42" s="50"/>
      <c r="NW42" s="50"/>
      <c r="NX42" s="50"/>
      <c r="NY42" s="50"/>
      <c r="NZ42" s="50"/>
      <c r="OA42" s="50"/>
      <c r="OB42" s="50"/>
      <c r="OC42" s="50"/>
      <c r="OD42" s="50"/>
      <c r="OE42" s="50"/>
      <c r="OF42" s="50"/>
      <c r="OG42" s="50"/>
      <c r="OH42" s="50"/>
      <c r="OI42" s="50"/>
      <c r="OJ42" s="50"/>
      <c r="OK42" s="50"/>
      <c r="OL42" s="50"/>
      <c r="OM42" s="50"/>
      <c r="ON42" s="50"/>
      <c r="OO42" s="50"/>
      <c r="OP42" s="50"/>
      <c r="OQ42" s="50"/>
      <c r="OR42" s="50"/>
      <c r="OS42" s="50"/>
      <c r="OT42" s="50"/>
      <c r="OU42" s="50"/>
      <c r="OV42" s="50"/>
      <c r="OW42" s="50"/>
      <c r="OX42" s="50"/>
      <c r="OY42" s="50"/>
      <c r="OZ42" s="50"/>
      <c r="PA42" s="50"/>
      <c r="PB42" s="50"/>
      <c r="PC42" s="50"/>
      <c r="PD42" s="50"/>
      <c r="PE42" s="50"/>
      <c r="PF42" s="50"/>
      <c r="PG42" s="50"/>
      <c r="PH42" s="50"/>
      <c r="PI42" s="50"/>
      <c r="PJ42" s="50"/>
      <c r="PK42" s="50"/>
      <c r="PL42" s="50"/>
      <c r="PM42" s="50"/>
      <c r="PN42" s="50"/>
      <c r="PO42" s="50"/>
      <c r="PP42" s="50"/>
      <c r="PQ42" s="50"/>
      <c r="PR42" s="50"/>
      <c r="PS42" s="50"/>
      <c r="PT42" s="50"/>
      <c r="PU42" s="50"/>
      <c r="PV42" s="50"/>
      <c r="PW42" s="50"/>
      <c r="PX42" s="50"/>
      <c r="PY42" s="50"/>
      <c r="PZ42" s="50"/>
      <c r="QA42" s="50"/>
      <c r="QB42" s="50"/>
      <c r="QC42" s="50"/>
      <c r="QD42" s="50"/>
      <c r="QE42" s="50"/>
      <c r="QF42" s="50"/>
      <c r="QG42" s="50"/>
      <c r="QH42" s="50"/>
      <c r="QI42" s="50"/>
      <c r="QJ42" s="50"/>
      <c r="QK42" s="50"/>
      <c r="QL42" s="50"/>
      <c r="QM42" s="50"/>
      <c r="QN42" s="50"/>
      <c r="QO42" s="50"/>
      <c r="QP42" s="50"/>
      <c r="QQ42" s="50"/>
      <c r="QR42" s="50"/>
      <c r="QS42" s="50"/>
      <c r="QT42" s="50"/>
      <c r="QU42" s="50"/>
      <c r="QV42" s="50"/>
      <c r="QW42" s="50"/>
      <c r="QX42" s="50"/>
      <c r="QY42" s="50"/>
      <c r="QZ42" s="50"/>
      <c r="RA42" s="50"/>
      <c r="RB42" s="50"/>
      <c r="RC42" s="50"/>
      <c r="RD42" s="50"/>
      <c r="RE42" s="50"/>
      <c r="RF42" s="50"/>
      <c r="RG42" s="50"/>
      <c r="RH42" s="50"/>
      <c r="RI42" s="50"/>
      <c r="RJ42" s="50"/>
      <c r="RK42" s="50"/>
      <c r="RL42" s="50"/>
      <c r="RM42" s="50"/>
      <c r="RN42" s="50"/>
      <c r="RO42" s="50"/>
      <c r="RP42" s="50"/>
      <c r="RQ42" s="50"/>
      <c r="RR42" s="50"/>
      <c r="RS42" s="50"/>
      <c r="RT42" s="50"/>
      <c r="RU42" s="50"/>
      <c r="RV42" s="50"/>
      <c r="RW42" s="50"/>
      <c r="RX42" s="50"/>
      <c r="RY42" s="50"/>
      <c r="RZ42" s="50"/>
      <c r="SA42" s="50"/>
      <c r="SB42" s="50"/>
      <c r="SC42" s="50"/>
      <c r="SD42" s="50"/>
      <c r="SE42" s="50"/>
      <c r="SF42" s="50"/>
      <c r="SG42" s="50"/>
      <c r="SH42" s="50"/>
      <c r="SI42" s="50"/>
      <c r="SJ42" s="50"/>
      <c r="SK42" s="50"/>
      <c r="SL42" s="50"/>
      <c r="SM42" s="50"/>
      <c r="SN42" s="45"/>
    </row>
    <row r="43" spans="2:508" x14ac:dyDescent="0.25">
      <c r="B43" s="43" t="s">
        <v>574</v>
      </c>
      <c r="C43" s="43" t="str">
        <f ca="1">_xlfn.XLOOKUP(B43,bonds[unique lookup],bonds[ID_ISIN])</f>
        <v>XS2077670342</v>
      </c>
      <c r="D43" s="45" cm="1">
        <f t="array" aca="1" ref="D43" ca="1">MIN(IFERROR(IF(OFFSET(bHist!$A$1,_xlfn.XMATCH($B$35,bHist!$B:$B,0)-1,3+$C$2,1,3+$C$3)=0,"-",OFFSET(bHist!$A$1,_xlfn.XMATCH($B$35,bHist!$B:$B,0)-1,3+$C$2,1,3+$C$3))-IF(OFFSET(bHist!$A$1,_xlfn.XMATCH(B43,bHist!$B:$B,0)-1,3+$C$2,1,3+$C$3)=0,"-",OFFSET(bHist!$A$1,_xlfn.XMATCH(B43,bHist!$B:$B,0)-1,3+$C$2,1,3+$C$3)),"-"))</f>
        <v>-72.078563558340079</v>
      </c>
      <c r="E43" s="45" cm="1">
        <f t="array" aca="1" ref="E43" ca="1">AVERAGE(IFERROR(IF(OFFSET(bHist!$A$1,_xlfn.XMATCH($B$35,bHist!$B:$B,0)-1,3+$C$2,1,3+$C$3)=0,"-",OFFSET(bHist!$A$1,_xlfn.XMATCH($B$35,bHist!$B:$B,0)-1,3+$C$2,1,3+$C$3))-IF(OFFSET(bHist!$A$1,_xlfn.XMATCH(B43,bHist!$B:$B,0)-1,3+$C$2,1,3+$C$3)=0,"-",OFFSET(bHist!$A$1,_xlfn.XMATCH(B43,bHist!$B:$B,0)-1,3+$C$2,1,3+$C$3)),"-"))</f>
        <v>25.834225913138287</v>
      </c>
      <c r="F43" s="45" cm="1">
        <f t="array" aca="1" ref="F43" ca="1">MAX(IFERROR(IF(OFFSET(bHist!$A$1,_xlfn.XMATCH($B$35,bHist!$B:$B,0)-1,3+$C$2,1,3+$C$3)=0,"-",OFFSET(bHist!$A$1,_xlfn.XMATCH($B$35,bHist!$B:$B,0)-1,3+$C$2,1,3+$C$3))-IF(OFFSET(bHist!$A$1,_xlfn.XMATCH(B43,bHist!$B:$B,0)-1,3+$C$2,1,3+$C$3)=0,"-",OFFSET(bHist!$A$1,_xlfn.XMATCH(B43,bHist!$B:$B,0)-1,3+$C$2,1,3+$C$3)),"-"))</f>
        <v>197.1379401985406</v>
      </c>
      <c r="G43" s="45" cm="1">
        <f t="array" aca="1" ref="G43" ca="1">_xlfn.STDEV.P(IFERROR(IF(OFFSET(bHist!$A$1,_xlfn.XMATCH($B$35,bHist!$B:$B,0)-1,3+$C$2,1,3+$C$3)=0,"-",OFFSET(bHist!$A$1,_xlfn.XMATCH($B$35,bHist!$B:$B,0)-1,3+$C$2,1,3+$C$3))-IF(OFFSET(bHist!$A$1,_xlfn.XMATCH(B43,bHist!$B:$B,0)-1,3+$C$2,1,3+$C$3)=0,"-",OFFSET(bHist!$A$1,_xlfn.XMATCH(B43,bHist!$B:$B,0)-1,3+$C$2,1,3+$C$3)),"-"))</f>
        <v>77.747790749591317</v>
      </c>
      <c r="H43" s="45" cm="1">
        <f t="array" aca="1" ref="H43" ca="1">INDEX((IFERROR(IF(OFFSET(bHist!$A$1,_xlfn.XMATCH($B$35,bHist!B:B,0)-1,3,1,500)=0,"-",OFFSET(bHist!$A$1,_xlfn.XMATCH($B$35,bHist!B:B,0)-1,3,1,500))-IF(OFFSET(bHist!$A$1,_xlfn.XMATCH(B43,bHist!B:B,0)-1,3,1,500)=0,"-",OFFSET(bHist!$A$1,_xlfn.XMATCH(B43,bHist!B:B,0)-1,3,1,500)),"-")),1)</f>
        <v>33.374625483512887</v>
      </c>
      <c r="I43" s="45">
        <f t="shared" ca="1" si="2"/>
        <v>2.8008682473582867</v>
      </c>
      <c r="J43" s="51" cm="1">
        <f t="array" aca="1" ref="J43" ca="1">SLOPE((IFERROR(IF(OFFSET(bHist!$A$1,_xlfn.XMATCH($B$35,bHist!$B:$B,0)-1,3,1,500)=0,"-",OFFSET(bHist!$A$1,_xlfn.XMATCH($B$35,bHist!$B:$B,0)-1,3,1,500))-IF(OFFSET(bHist!$A$1,_xlfn.XMATCH(B43,bHist!$B:$B,0)-1,3,1,500)=0,"-",OFFSET(bHist!$A$1,_xlfn.XMATCH(B43,bHist!$B:$B,0)-1,3,1,500)),"-")),OFFSET(bHist!$A$1,0,3,1,500))</f>
        <v>0.81461625869202647</v>
      </c>
      <c r="K43" s="45" cm="1">
        <f t="array" aca="1" ref="K43" ca="1">INTERCEPT((IFERROR(IF(OFFSET(bHist!$A$1,_xlfn.XMATCH($B$35,bHist!$B:$B,0)-1,3,1,500)=0,"-",OFFSET(bHist!$A$1,_xlfn.XMATCH($B$35,bHist!$B:$B,0)-1,3,1,500))-IF(OFFSET(bHist!$A$1,_xlfn.XMATCH(B43,bHist!$B:$B,0)-1,3,1,500)=0,"-",OFFSET(bHist!$A$1,_xlfn.XMATCH(B43,bHist!$B:$B,0)-1,3,1,500)),"-")),OFFSET(bHist!$A$1,0,3,1,500))</f>
        <v>-35735.583978977564</v>
      </c>
      <c r="L43" s="45" cm="1">
        <f t="array" aca="1" ref="L43" ca="1">STEYX((IFERROR(IF(OFFSET(bHist!$A$1,_xlfn.XMATCH($B$35,bHist!B:B,0)-1,3,1,500)=0,"-",OFFSET(bHist!$A$1,_xlfn.XMATCH($B$35,bHist!B:B,0)-1,3,1,500))-IF(OFFSET(bHist!$A$1,_xlfn.XMATCH(B43,bHist!B:B,0)-1,3,1,500)=0,"-",OFFSET(bHist!$A$1,_xlfn.XMATCH(B43,bHist!B:B,0)-1,3,1,500)),"-")),OFFSET(bHist!$A$1,0,3,1,500))</f>
        <v>52.991738638907492</v>
      </c>
      <c r="M43" s="51" cm="1">
        <f t="array" aca="1" ref="M43" ca="1">CORREL(IF(OFFSET(bHist!$A$1,_xlfn.XMATCH($B$35,bHist!B:B,0)-1,3,1,500)=0,"-",OFFSET(bHist!$A$1,_xlfn.XMATCH($B$35,bHist!B:B,0)-1,3,1,500)),IF(OFFSET(bHist!$A$1,_xlfn.XMATCH(B43,bHist!B:B,0)-1,3,1,500)=0,"-",OFFSET(bHist!$A$1,_xlfn.XMATCH(B43,bHist!B:B,0)-1,3,1,500)))</f>
        <v>0.93856019147023173</v>
      </c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  <c r="AX43" s="50"/>
      <c r="AY43" s="50"/>
      <c r="AZ43" s="50"/>
      <c r="BA43" s="50"/>
      <c r="BB43" s="50"/>
      <c r="BC43" s="50"/>
      <c r="BD43" s="50"/>
      <c r="BE43" s="50"/>
      <c r="BF43" s="50"/>
      <c r="BG43" s="50"/>
      <c r="BH43" s="50"/>
      <c r="BI43" s="50"/>
      <c r="BJ43" s="50"/>
      <c r="BK43" s="50"/>
      <c r="BL43" s="50"/>
      <c r="BM43" s="50"/>
      <c r="BN43" s="50"/>
      <c r="BO43" s="50"/>
      <c r="BP43" s="50"/>
      <c r="BQ43" s="50"/>
      <c r="BR43" s="50"/>
      <c r="BS43" s="50"/>
      <c r="BT43" s="50"/>
      <c r="BU43" s="50"/>
      <c r="BV43" s="50"/>
      <c r="BW43" s="50"/>
      <c r="BX43" s="50"/>
      <c r="BY43" s="50"/>
      <c r="BZ43" s="50"/>
      <c r="CA43" s="50"/>
      <c r="CB43" s="50"/>
      <c r="CC43" s="50"/>
      <c r="CD43" s="50"/>
      <c r="CE43" s="50"/>
      <c r="CF43" s="50"/>
      <c r="CG43" s="50"/>
      <c r="CH43" s="50"/>
      <c r="CI43" s="50"/>
      <c r="CJ43" s="50"/>
      <c r="CK43" s="50"/>
      <c r="CL43" s="50"/>
      <c r="CM43" s="50"/>
      <c r="CN43" s="50"/>
      <c r="CO43" s="50"/>
      <c r="CP43" s="50"/>
      <c r="CQ43" s="50"/>
      <c r="CR43" s="50"/>
      <c r="CS43" s="50"/>
      <c r="CT43" s="50"/>
      <c r="CU43" s="50"/>
      <c r="CV43" s="50"/>
      <c r="CW43" s="50"/>
      <c r="CX43" s="50"/>
      <c r="CY43" s="50"/>
      <c r="CZ43" s="50"/>
      <c r="DA43" s="50"/>
      <c r="DB43" s="50"/>
      <c r="DC43" s="50"/>
      <c r="DD43" s="50"/>
      <c r="DE43" s="50"/>
      <c r="DF43" s="50"/>
      <c r="DG43" s="50"/>
      <c r="DH43" s="50"/>
      <c r="DI43" s="50"/>
      <c r="DJ43" s="50"/>
      <c r="DK43" s="50"/>
      <c r="DL43" s="50"/>
      <c r="DM43" s="50"/>
      <c r="DN43" s="50"/>
      <c r="DO43" s="50"/>
      <c r="DP43" s="50"/>
      <c r="DQ43" s="50"/>
      <c r="DR43" s="50"/>
      <c r="DS43" s="50"/>
      <c r="DT43" s="50"/>
      <c r="DU43" s="50"/>
      <c r="DV43" s="50"/>
      <c r="DW43" s="50"/>
      <c r="DX43" s="50"/>
      <c r="DY43" s="50"/>
      <c r="DZ43" s="50"/>
      <c r="EA43" s="50"/>
      <c r="EB43" s="50"/>
      <c r="EC43" s="50"/>
      <c r="ED43" s="50"/>
      <c r="EE43" s="50"/>
      <c r="EF43" s="50"/>
      <c r="EG43" s="50"/>
      <c r="EH43" s="50"/>
      <c r="EI43" s="50"/>
      <c r="EJ43" s="50"/>
      <c r="EK43" s="50"/>
      <c r="EL43" s="50"/>
      <c r="EM43" s="50"/>
      <c r="EN43" s="50"/>
      <c r="EO43" s="50"/>
      <c r="EP43" s="50"/>
      <c r="EQ43" s="50"/>
      <c r="ER43" s="50"/>
      <c r="ES43" s="50"/>
      <c r="ET43" s="50"/>
      <c r="EU43" s="50"/>
      <c r="EV43" s="50"/>
      <c r="EW43" s="50"/>
      <c r="EX43" s="50"/>
      <c r="EY43" s="50"/>
      <c r="EZ43" s="50"/>
      <c r="FA43" s="50"/>
      <c r="FB43" s="50"/>
      <c r="FC43" s="50"/>
      <c r="FD43" s="50"/>
      <c r="FE43" s="50"/>
      <c r="FF43" s="50"/>
      <c r="FG43" s="50"/>
      <c r="FH43" s="50"/>
      <c r="FI43" s="50"/>
      <c r="FJ43" s="50"/>
      <c r="FK43" s="50"/>
      <c r="FL43" s="50"/>
      <c r="FM43" s="50"/>
      <c r="FN43" s="50"/>
      <c r="FO43" s="50"/>
      <c r="FP43" s="50"/>
      <c r="FQ43" s="50"/>
      <c r="FR43" s="50"/>
      <c r="FS43" s="50"/>
      <c r="FT43" s="50"/>
      <c r="FU43" s="50"/>
      <c r="FV43" s="50"/>
      <c r="FW43" s="50"/>
      <c r="FX43" s="50"/>
      <c r="FY43" s="50"/>
      <c r="FZ43" s="50"/>
      <c r="GA43" s="50"/>
      <c r="GB43" s="50"/>
      <c r="GC43" s="50"/>
      <c r="GD43" s="50"/>
      <c r="GE43" s="50"/>
      <c r="GF43" s="50"/>
      <c r="GG43" s="50"/>
      <c r="GH43" s="50"/>
      <c r="GI43" s="50"/>
      <c r="GJ43" s="50"/>
      <c r="GK43" s="50"/>
      <c r="GL43" s="50"/>
      <c r="GM43" s="50"/>
      <c r="GN43" s="50"/>
      <c r="GO43" s="50"/>
      <c r="GP43" s="50"/>
      <c r="GQ43" s="50"/>
      <c r="GR43" s="50"/>
      <c r="GS43" s="50"/>
      <c r="GT43" s="50"/>
      <c r="GU43" s="50"/>
      <c r="GV43" s="50"/>
      <c r="GW43" s="50"/>
      <c r="GX43" s="50"/>
      <c r="GY43" s="50"/>
      <c r="GZ43" s="50"/>
      <c r="HA43" s="50"/>
      <c r="HB43" s="50"/>
      <c r="HC43" s="50"/>
      <c r="HD43" s="50"/>
      <c r="HE43" s="50"/>
      <c r="HF43" s="50"/>
      <c r="HG43" s="50"/>
      <c r="HH43" s="50"/>
      <c r="HI43" s="50"/>
      <c r="HJ43" s="50"/>
      <c r="HK43" s="50"/>
      <c r="HL43" s="50"/>
      <c r="HM43" s="50"/>
      <c r="HN43" s="50"/>
      <c r="HO43" s="50"/>
      <c r="HP43" s="50"/>
      <c r="HQ43" s="50"/>
      <c r="HR43" s="50"/>
      <c r="HS43" s="50"/>
      <c r="HT43" s="50"/>
      <c r="HU43" s="50"/>
      <c r="HV43" s="50"/>
      <c r="HW43" s="50"/>
      <c r="HX43" s="50"/>
      <c r="HY43" s="50"/>
      <c r="HZ43" s="50"/>
      <c r="IA43" s="50"/>
      <c r="IB43" s="50"/>
      <c r="IC43" s="50"/>
      <c r="ID43" s="50"/>
      <c r="IE43" s="50"/>
      <c r="IF43" s="50"/>
      <c r="IG43" s="50"/>
      <c r="IH43" s="50"/>
      <c r="II43" s="50"/>
      <c r="IJ43" s="50"/>
      <c r="IK43" s="50"/>
      <c r="IL43" s="50"/>
      <c r="IM43" s="50"/>
      <c r="IN43" s="50"/>
      <c r="IO43" s="50"/>
      <c r="IP43" s="50"/>
      <c r="IQ43" s="50"/>
      <c r="IR43" s="50"/>
      <c r="IS43" s="50"/>
      <c r="IT43" s="50"/>
      <c r="IU43" s="50"/>
      <c r="IV43" s="50"/>
      <c r="IW43" s="50"/>
      <c r="IX43" s="50"/>
      <c r="IY43" s="50"/>
      <c r="IZ43" s="50"/>
      <c r="JA43" s="50"/>
      <c r="JB43" s="50"/>
      <c r="JC43" s="50"/>
      <c r="JD43" s="50"/>
      <c r="JE43" s="50"/>
      <c r="JF43" s="50"/>
      <c r="JG43" s="50"/>
      <c r="JH43" s="50"/>
      <c r="JI43" s="50"/>
      <c r="JJ43" s="50"/>
      <c r="JK43" s="50"/>
      <c r="JL43" s="50"/>
      <c r="JM43" s="50"/>
      <c r="JN43" s="50"/>
      <c r="JO43" s="50"/>
      <c r="JP43" s="50"/>
      <c r="JQ43" s="50"/>
      <c r="JR43" s="50"/>
      <c r="JS43" s="50"/>
      <c r="JT43" s="50"/>
      <c r="JU43" s="50"/>
      <c r="JV43" s="50"/>
      <c r="JW43" s="50"/>
      <c r="JX43" s="50"/>
      <c r="JY43" s="50"/>
      <c r="JZ43" s="50"/>
      <c r="KA43" s="50"/>
      <c r="KB43" s="50"/>
      <c r="KC43" s="50"/>
      <c r="KD43" s="50"/>
      <c r="KE43" s="50"/>
      <c r="KF43" s="50"/>
      <c r="KG43" s="50"/>
      <c r="KH43" s="50"/>
      <c r="KI43" s="50"/>
      <c r="KJ43" s="50"/>
      <c r="KK43" s="50"/>
      <c r="KL43" s="50"/>
      <c r="KM43" s="50"/>
      <c r="KN43" s="50"/>
      <c r="KO43" s="50"/>
      <c r="KP43" s="50"/>
      <c r="KQ43" s="50"/>
      <c r="KR43" s="50"/>
      <c r="KS43" s="50"/>
      <c r="KT43" s="50"/>
      <c r="KU43" s="50"/>
      <c r="KV43" s="50"/>
      <c r="KW43" s="50"/>
      <c r="KX43" s="50"/>
      <c r="KY43" s="50"/>
      <c r="KZ43" s="50"/>
      <c r="LA43" s="50"/>
      <c r="LB43" s="50"/>
      <c r="LC43" s="50"/>
      <c r="LD43" s="50"/>
      <c r="LE43" s="50"/>
      <c r="LF43" s="50"/>
      <c r="LG43" s="50"/>
      <c r="LH43" s="50"/>
      <c r="LI43" s="50"/>
      <c r="LJ43" s="50"/>
      <c r="LK43" s="50"/>
      <c r="LL43" s="50"/>
      <c r="LM43" s="50"/>
      <c r="LN43" s="50"/>
      <c r="LO43" s="50"/>
      <c r="LP43" s="50"/>
      <c r="LQ43" s="50"/>
      <c r="LR43" s="50"/>
      <c r="LS43" s="50"/>
      <c r="LT43" s="50"/>
      <c r="LU43" s="50"/>
      <c r="LV43" s="50"/>
      <c r="LW43" s="50"/>
      <c r="LX43" s="50"/>
      <c r="LY43" s="50"/>
      <c r="LZ43" s="50"/>
      <c r="MA43" s="50"/>
      <c r="MB43" s="50"/>
      <c r="MC43" s="50"/>
      <c r="MD43" s="50"/>
      <c r="ME43" s="50"/>
      <c r="MF43" s="50"/>
      <c r="MG43" s="50"/>
      <c r="MH43" s="50"/>
      <c r="MI43" s="50"/>
      <c r="MJ43" s="50"/>
      <c r="MK43" s="50"/>
      <c r="ML43" s="50"/>
      <c r="MM43" s="50"/>
      <c r="MN43" s="50"/>
      <c r="MO43" s="50"/>
      <c r="MP43" s="50"/>
      <c r="MQ43" s="50"/>
      <c r="MR43" s="50"/>
      <c r="MS43" s="50"/>
      <c r="MT43" s="50"/>
      <c r="MU43" s="50"/>
      <c r="MV43" s="50"/>
      <c r="MW43" s="50"/>
      <c r="MX43" s="50"/>
      <c r="MY43" s="50"/>
      <c r="MZ43" s="50"/>
      <c r="NA43" s="50"/>
      <c r="NB43" s="50"/>
      <c r="NC43" s="50"/>
      <c r="ND43" s="50"/>
      <c r="NE43" s="50"/>
      <c r="NF43" s="50"/>
      <c r="NG43" s="50"/>
      <c r="NH43" s="50"/>
      <c r="NI43" s="50"/>
      <c r="NJ43" s="50"/>
      <c r="NK43" s="50"/>
      <c r="NL43" s="50"/>
      <c r="NM43" s="50"/>
      <c r="NN43" s="50"/>
      <c r="NO43" s="50"/>
      <c r="NP43" s="50"/>
      <c r="NQ43" s="50"/>
      <c r="NR43" s="50"/>
      <c r="NS43" s="50"/>
      <c r="NT43" s="50"/>
      <c r="NU43" s="50"/>
      <c r="NV43" s="50"/>
      <c r="NW43" s="50"/>
      <c r="NX43" s="50"/>
      <c r="NY43" s="50"/>
      <c r="NZ43" s="50"/>
      <c r="OA43" s="50"/>
      <c r="OB43" s="50"/>
      <c r="OC43" s="50"/>
      <c r="OD43" s="50"/>
      <c r="OE43" s="50"/>
      <c r="OF43" s="50"/>
      <c r="OG43" s="50"/>
      <c r="OH43" s="50"/>
      <c r="OI43" s="50"/>
      <c r="OJ43" s="50"/>
      <c r="OK43" s="50"/>
      <c r="OL43" s="50"/>
      <c r="OM43" s="50"/>
      <c r="ON43" s="50"/>
      <c r="OO43" s="50"/>
      <c r="OP43" s="50"/>
      <c r="OQ43" s="50"/>
      <c r="OR43" s="50"/>
      <c r="OS43" s="50"/>
      <c r="OT43" s="50"/>
      <c r="OU43" s="50"/>
      <c r="OV43" s="50"/>
      <c r="OW43" s="50"/>
      <c r="OX43" s="50"/>
      <c r="OY43" s="50"/>
      <c r="OZ43" s="50"/>
      <c r="PA43" s="50"/>
      <c r="PB43" s="50"/>
      <c r="PC43" s="50"/>
      <c r="PD43" s="50"/>
      <c r="PE43" s="50"/>
      <c r="PF43" s="50"/>
      <c r="PG43" s="50"/>
      <c r="PH43" s="50"/>
      <c r="PI43" s="50"/>
      <c r="PJ43" s="50"/>
      <c r="PK43" s="50"/>
      <c r="PL43" s="50"/>
      <c r="PM43" s="50"/>
      <c r="PN43" s="50"/>
      <c r="PO43" s="50"/>
      <c r="PP43" s="50"/>
      <c r="PQ43" s="50"/>
      <c r="PR43" s="50"/>
      <c r="PS43" s="50"/>
      <c r="PT43" s="50"/>
      <c r="PU43" s="50"/>
      <c r="PV43" s="50"/>
      <c r="PW43" s="50"/>
      <c r="PX43" s="50"/>
      <c r="PY43" s="50"/>
      <c r="PZ43" s="50"/>
      <c r="QA43" s="50"/>
      <c r="QB43" s="50"/>
      <c r="QC43" s="50"/>
      <c r="QD43" s="50"/>
      <c r="QE43" s="50"/>
      <c r="QF43" s="50"/>
      <c r="QG43" s="50"/>
      <c r="QH43" s="50"/>
      <c r="QI43" s="50"/>
      <c r="QJ43" s="50"/>
      <c r="QK43" s="50"/>
      <c r="QL43" s="50"/>
      <c r="QM43" s="50"/>
      <c r="QN43" s="50"/>
      <c r="QO43" s="50"/>
      <c r="QP43" s="50"/>
      <c r="QQ43" s="50"/>
      <c r="QR43" s="50"/>
      <c r="QS43" s="50"/>
      <c r="QT43" s="50"/>
      <c r="QU43" s="50"/>
      <c r="QV43" s="50"/>
      <c r="QW43" s="50"/>
      <c r="QX43" s="50"/>
      <c r="QY43" s="50"/>
      <c r="QZ43" s="50"/>
      <c r="RA43" s="50"/>
      <c r="RB43" s="50"/>
      <c r="RC43" s="50"/>
      <c r="RD43" s="50"/>
      <c r="RE43" s="50"/>
      <c r="RF43" s="50"/>
      <c r="RG43" s="50"/>
      <c r="RH43" s="50"/>
      <c r="RI43" s="50"/>
      <c r="RJ43" s="50"/>
      <c r="RK43" s="50"/>
      <c r="RL43" s="50"/>
      <c r="RM43" s="50"/>
      <c r="RN43" s="50"/>
      <c r="RO43" s="50"/>
      <c r="RP43" s="50"/>
      <c r="RQ43" s="50"/>
      <c r="RR43" s="50"/>
      <c r="RS43" s="50"/>
      <c r="RT43" s="50"/>
      <c r="RU43" s="50"/>
      <c r="RV43" s="50"/>
      <c r="RW43" s="50"/>
      <c r="RX43" s="50"/>
      <c r="RY43" s="50"/>
      <c r="RZ43" s="50"/>
      <c r="SA43" s="50"/>
      <c r="SB43" s="50"/>
      <c r="SC43" s="50"/>
      <c r="SD43" s="50"/>
      <c r="SE43" s="50"/>
      <c r="SF43" s="50"/>
      <c r="SG43" s="50"/>
      <c r="SH43" s="50"/>
      <c r="SI43" s="50"/>
      <c r="SJ43" s="50"/>
      <c r="SK43" s="50"/>
      <c r="SL43" s="50"/>
      <c r="SM43" s="50"/>
      <c r="SN43" s="45"/>
    </row>
    <row r="44" spans="2:508" x14ac:dyDescent="0.25">
      <c r="B44" s="43" t="s">
        <v>575</v>
      </c>
      <c r="C44" s="43" t="str">
        <f ca="1">_xlfn.XLOOKUP(B44,bonds[unique lookup],bonds[ID_ISIN])</f>
        <v>XS1152338072</v>
      </c>
      <c r="D44" s="45" cm="1">
        <f t="array" aca="1" ref="D44" ca="1">MIN(IFERROR(IF(OFFSET(bHist!$A$1,_xlfn.XMATCH($B$35,bHist!$B:$B,0)-1,3+$C$2,1,3+$C$3)=0,"-",OFFSET(bHist!$A$1,_xlfn.XMATCH($B$35,bHist!$B:$B,0)-1,3+$C$2,1,3+$C$3))-IF(OFFSET(bHist!$A$1,_xlfn.XMATCH(B44,bHist!$B:$B,0)-1,3+$C$2,1,3+$C$3)=0,"-",OFFSET(bHist!$A$1,_xlfn.XMATCH(B44,bHist!$B:$B,0)-1,3+$C$2,1,3+$C$3)),"-"))</f>
        <v>-69.609617870092393</v>
      </c>
      <c r="E44" s="45" cm="1">
        <f t="array" aca="1" ref="E44" ca="1">AVERAGE(IFERROR(IF(OFFSET(bHist!$A$1,_xlfn.XMATCH($B$35,bHist!$B:$B,0)-1,3+$C$2,1,3+$C$3)=0,"-",OFFSET(bHist!$A$1,_xlfn.XMATCH($B$35,bHist!$B:$B,0)-1,3+$C$2,1,3+$C$3))-IF(OFFSET(bHist!$A$1,_xlfn.XMATCH(B44,bHist!$B:$B,0)-1,3+$C$2,1,3+$C$3)=0,"-",OFFSET(bHist!$A$1,_xlfn.XMATCH(B44,bHist!$B:$B,0)-1,3+$C$2,1,3+$C$3)),"-"))</f>
        <v>169.09153989812648</v>
      </c>
      <c r="F44" s="45" cm="1">
        <f t="array" aca="1" ref="F44" ca="1">MAX(IFERROR(IF(OFFSET(bHist!$A$1,_xlfn.XMATCH($B$35,bHist!$B:$B,0)-1,3+$C$2,1,3+$C$3)=0,"-",OFFSET(bHist!$A$1,_xlfn.XMATCH($B$35,bHist!$B:$B,0)-1,3+$C$2,1,3+$C$3))-IF(OFFSET(bHist!$A$1,_xlfn.XMATCH(B44,bHist!$B:$B,0)-1,3+$C$2,1,3+$C$3)=0,"-",OFFSET(bHist!$A$1,_xlfn.XMATCH(B44,bHist!$B:$B,0)-1,3+$C$2,1,3+$C$3)),"-"))</f>
        <v>335.41909326863288</v>
      </c>
      <c r="G44" s="45" cm="1">
        <f t="array" aca="1" ref="G44" ca="1">_xlfn.STDEV.P(IFERROR(IF(OFFSET(bHist!$A$1,_xlfn.XMATCH($B$35,bHist!$B:$B,0)-1,3+$C$2,1,3+$C$3)=0,"-",OFFSET(bHist!$A$1,_xlfn.XMATCH($B$35,bHist!$B:$B,0)-1,3+$C$2,1,3+$C$3))-IF(OFFSET(bHist!$A$1,_xlfn.XMATCH(B44,bHist!$B:$B,0)-1,3+$C$2,1,3+$C$3)=0,"-",OFFSET(bHist!$A$1,_xlfn.XMATCH(B44,bHist!$B:$B,0)-1,3+$C$2,1,3+$C$3)),"-"))</f>
        <v>47.397131498853838</v>
      </c>
      <c r="H44" s="45" cm="1">
        <f t="array" aca="1" ref="H44" ca="1">INDEX((IFERROR(IF(OFFSET(bHist!$A$1,_xlfn.XMATCH($B$35,bHist!B:B,0)-1,3,1,500)=0,"-",OFFSET(bHist!$A$1,_xlfn.XMATCH($B$35,bHist!B:B,0)-1,3,1,500))-IF(OFFSET(bHist!$A$1,_xlfn.XMATCH(B44,bHist!B:B,0)-1,3,1,500)=0,"-",OFFSET(bHist!$A$1,_xlfn.XMATCH(B44,bHist!B:B,0)-1,3,1,500)),"-")),1)</f>
        <v>154.54219402813911</v>
      </c>
      <c r="I44" s="45">
        <f t="shared" ca="1" si="2"/>
        <v>-3.5921764235138682</v>
      </c>
      <c r="J44" s="51" cm="1">
        <f t="array" aca="1" ref="J44" ca="1">SLOPE((IFERROR(IF(OFFSET(bHist!$A$1,_xlfn.XMATCH($B$35,bHist!$B:$B,0)-1,3,1,500)=0,"-",OFFSET(bHist!$A$1,_xlfn.XMATCH($B$35,bHist!$B:$B,0)-1,3,1,500))-IF(OFFSET(bHist!$A$1,_xlfn.XMATCH(B44,bHist!$B:$B,0)-1,3,1,500)=0,"-",OFFSET(bHist!$A$1,_xlfn.XMATCH(B44,bHist!$B:$B,0)-1,3,1,500)),"-")),OFFSET(bHist!$A$1,0,3,1,500))</f>
        <v>7.1608013264953516E-2</v>
      </c>
      <c r="K44" s="45" cm="1">
        <f t="array" aca="1" ref="K44" ca="1">INTERCEPT((IFERROR(IF(OFFSET(bHist!$A$1,_xlfn.XMATCH($B$35,bHist!$B:$B,0)-1,3,1,500)=0,"-",OFFSET(bHist!$A$1,_xlfn.XMATCH($B$35,bHist!$B:$B,0)-1,3,1,500))-IF(OFFSET(bHist!$A$1,_xlfn.XMATCH(B44,bHist!$B:$B,0)-1,3,1,500)=0,"-",OFFSET(bHist!$A$1,_xlfn.XMATCH(B44,bHist!$B:$B,0)-1,3,1,500)),"-")),OFFSET(bHist!$A$1,0,3,1,500))</f>
        <v>-2957.148043691283</v>
      </c>
      <c r="L44" s="45" cm="1">
        <f t="array" aca="1" ref="L44" ca="1">STEYX((IFERROR(IF(OFFSET(bHist!$A$1,_xlfn.XMATCH($B$35,bHist!B:B,0)-1,3,1,500)=0,"-",OFFSET(bHist!$A$1,_xlfn.XMATCH($B$35,bHist!B:B,0)-1,3,1,500))-IF(OFFSET(bHist!$A$1,_xlfn.XMATCH(B44,bHist!B:B,0)-1,3,1,500)=0,"-",OFFSET(bHist!$A$1,_xlfn.XMATCH(B44,bHist!B:B,0)-1,3,1,500)),"-")),OFFSET(bHist!$A$1,0,3,1,500))</f>
        <v>45.213613378044741</v>
      </c>
      <c r="M44" s="51" cm="1">
        <f t="array" aca="1" ref="M44" ca="1">CORREL(IF(OFFSET(bHist!$A$1,_xlfn.XMATCH($B$35,bHist!B:B,0)-1,3,1,500)=0,"-",OFFSET(bHist!$A$1,_xlfn.XMATCH($B$35,bHist!B:B,0)-1,3,1,500)),IF(OFFSET(bHist!$A$1,_xlfn.XMATCH(B44,bHist!B:B,0)-1,3,1,500)=0,"-",OFFSET(bHist!$A$1,_xlfn.XMATCH(B44,bHist!B:B,0)-1,3,1,500)))</f>
        <v>0.87152804373082915</v>
      </c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  <c r="BN44" s="50"/>
      <c r="BO44" s="50"/>
      <c r="BP44" s="50"/>
      <c r="BQ44" s="50"/>
      <c r="BR44" s="50"/>
      <c r="BS44" s="50"/>
      <c r="BT44" s="50"/>
      <c r="BU44" s="50"/>
      <c r="BV44" s="50"/>
      <c r="BW44" s="50"/>
      <c r="BX44" s="50"/>
      <c r="BY44" s="50"/>
      <c r="BZ44" s="50"/>
      <c r="CA44" s="50"/>
      <c r="CB44" s="50"/>
      <c r="CC44" s="50"/>
      <c r="CD44" s="50"/>
      <c r="CE44" s="50"/>
      <c r="CF44" s="50"/>
      <c r="CG44" s="50"/>
      <c r="CH44" s="50"/>
      <c r="CI44" s="50"/>
      <c r="CJ44" s="50"/>
      <c r="CK44" s="50"/>
      <c r="CL44" s="50"/>
      <c r="CM44" s="50"/>
      <c r="CN44" s="50"/>
      <c r="CO44" s="50"/>
      <c r="CP44" s="50"/>
      <c r="CQ44" s="50"/>
      <c r="CR44" s="50"/>
      <c r="CS44" s="50"/>
      <c r="CT44" s="50"/>
      <c r="CU44" s="50"/>
      <c r="CV44" s="50"/>
      <c r="CW44" s="50"/>
      <c r="CX44" s="50"/>
      <c r="CY44" s="50"/>
      <c r="CZ44" s="50"/>
      <c r="DA44" s="50"/>
      <c r="DB44" s="50"/>
      <c r="DC44" s="50"/>
      <c r="DD44" s="50"/>
      <c r="DE44" s="50"/>
      <c r="DF44" s="50"/>
      <c r="DG44" s="50"/>
      <c r="DH44" s="50"/>
      <c r="DI44" s="50"/>
      <c r="DJ44" s="50"/>
      <c r="DK44" s="50"/>
      <c r="DL44" s="50"/>
      <c r="DM44" s="50"/>
      <c r="DN44" s="50"/>
      <c r="DO44" s="50"/>
      <c r="DP44" s="50"/>
      <c r="DQ44" s="50"/>
      <c r="DR44" s="50"/>
      <c r="DS44" s="50"/>
      <c r="DT44" s="50"/>
      <c r="DU44" s="50"/>
      <c r="DV44" s="50"/>
      <c r="DW44" s="50"/>
      <c r="DX44" s="50"/>
      <c r="DY44" s="50"/>
      <c r="DZ44" s="50"/>
      <c r="EA44" s="50"/>
      <c r="EB44" s="50"/>
      <c r="EC44" s="50"/>
      <c r="ED44" s="50"/>
      <c r="EE44" s="50"/>
      <c r="EF44" s="50"/>
      <c r="EG44" s="50"/>
      <c r="EH44" s="50"/>
      <c r="EI44" s="50"/>
      <c r="EJ44" s="50"/>
      <c r="EK44" s="50"/>
      <c r="EL44" s="50"/>
      <c r="EM44" s="50"/>
      <c r="EN44" s="50"/>
      <c r="EO44" s="50"/>
      <c r="EP44" s="50"/>
      <c r="EQ44" s="50"/>
      <c r="ER44" s="50"/>
      <c r="ES44" s="50"/>
      <c r="ET44" s="50"/>
      <c r="EU44" s="50"/>
      <c r="EV44" s="50"/>
      <c r="EW44" s="50"/>
      <c r="EX44" s="50"/>
      <c r="EY44" s="50"/>
      <c r="EZ44" s="50"/>
      <c r="FA44" s="50"/>
      <c r="FB44" s="50"/>
      <c r="FC44" s="50"/>
      <c r="FD44" s="50"/>
      <c r="FE44" s="50"/>
      <c r="FF44" s="50"/>
      <c r="FG44" s="50"/>
      <c r="FH44" s="50"/>
      <c r="FI44" s="50"/>
      <c r="FJ44" s="50"/>
      <c r="FK44" s="50"/>
      <c r="FL44" s="50"/>
      <c r="FM44" s="50"/>
      <c r="FN44" s="50"/>
      <c r="FO44" s="50"/>
      <c r="FP44" s="50"/>
      <c r="FQ44" s="50"/>
      <c r="FR44" s="50"/>
      <c r="FS44" s="50"/>
      <c r="FT44" s="50"/>
      <c r="FU44" s="50"/>
      <c r="FV44" s="50"/>
      <c r="FW44" s="50"/>
      <c r="FX44" s="50"/>
      <c r="FY44" s="50"/>
      <c r="FZ44" s="50"/>
      <c r="GA44" s="50"/>
      <c r="GB44" s="50"/>
      <c r="GC44" s="50"/>
      <c r="GD44" s="50"/>
      <c r="GE44" s="50"/>
      <c r="GF44" s="50"/>
      <c r="GG44" s="50"/>
      <c r="GH44" s="50"/>
      <c r="GI44" s="50"/>
      <c r="GJ44" s="50"/>
      <c r="GK44" s="50"/>
      <c r="GL44" s="50"/>
      <c r="GM44" s="50"/>
      <c r="GN44" s="50"/>
      <c r="GO44" s="50"/>
      <c r="GP44" s="50"/>
      <c r="GQ44" s="50"/>
      <c r="GR44" s="50"/>
      <c r="GS44" s="50"/>
      <c r="GT44" s="50"/>
      <c r="GU44" s="50"/>
      <c r="GV44" s="50"/>
      <c r="GW44" s="50"/>
      <c r="GX44" s="50"/>
      <c r="GY44" s="50"/>
      <c r="GZ44" s="50"/>
      <c r="HA44" s="50"/>
      <c r="HB44" s="50"/>
      <c r="HC44" s="50"/>
      <c r="HD44" s="50"/>
      <c r="HE44" s="50"/>
      <c r="HF44" s="50"/>
      <c r="HG44" s="50"/>
      <c r="HH44" s="50"/>
      <c r="HI44" s="50"/>
      <c r="HJ44" s="50"/>
      <c r="HK44" s="50"/>
      <c r="HL44" s="50"/>
      <c r="HM44" s="50"/>
      <c r="HN44" s="50"/>
      <c r="HO44" s="50"/>
      <c r="HP44" s="50"/>
      <c r="HQ44" s="50"/>
      <c r="HR44" s="50"/>
      <c r="HS44" s="50"/>
      <c r="HT44" s="50"/>
      <c r="HU44" s="50"/>
      <c r="HV44" s="50"/>
      <c r="HW44" s="50"/>
      <c r="HX44" s="50"/>
      <c r="HY44" s="50"/>
      <c r="HZ44" s="50"/>
      <c r="IA44" s="50"/>
      <c r="IB44" s="50"/>
      <c r="IC44" s="50"/>
      <c r="ID44" s="50"/>
      <c r="IE44" s="50"/>
      <c r="IF44" s="50"/>
      <c r="IG44" s="50"/>
      <c r="IH44" s="50"/>
      <c r="II44" s="50"/>
      <c r="IJ44" s="50"/>
      <c r="IK44" s="50"/>
      <c r="IL44" s="50"/>
      <c r="IM44" s="50"/>
      <c r="IN44" s="50"/>
      <c r="IO44" s="50"/>
      <c r="IP44" s="50"/>
      <c r="IQ44" s="50"/>
      <c r="IR44" s="50"/>
      <c r="IS44" s="50"/>
      <c r="IT44" s="50"/>
      <c r="IU44" s="50"/>
      <c r="IV44" s="50"/>
      <c r="IW44" s="50"/>
      <c r="IX44" s="50"/>
      <c r="IY44" s="50"/>
      <c r="IZ44" s="50"/>
      <c r="JA44" s="50"/>
      <c r="JB44" s="50"/>
      <c r="JC44" s="50"/>
      <c r="JD44" s="50"/>
      <c r="JE44" s="50"/>
      <c r="JF44" s="50"/>
      <c r="JG44" s="50"/>
      <c r="JH44" s="50"/>
      <c r="JI44" s="50"/>
      <c r="JJ44" s="50"/>
      <c r="JK44" s="50"/>
      <c r="JL44" s="50"/>
      <c r="JM44" s="50"/>
      <c r="JN44" s="50"/>
      <c r="JO44" s="50"/>
      <c r="JP44" s="50"/>
      <c r="JQ44" s="50"/>
      <c r="JR44" s="50"/>
      <c r="JS44" s="50"/>
      <c r="JT44" s="50"/>
      <c r="JU44" s="50"/>
      <c r="JV44" s="50"/>
      <c r="JW44" s="50"/>
      <c r="JX44" s="50"/>
      <c r="JY44" s="50"/>
      <c r="JZ44" s="50"/>
      <c r="KA44" s="50"/>
      <c r="KB44" s="50"/>
      <c r="KC44" s="50"/>
      <c r="KD44" s="50"/>
      <c r="KE44" s="50"/>
      <c r="KF44" s="50"/>
      <c r="KG44" s="50"/>
      <c r="KH44" s="50"/>
      <c r="KI44" s="50"/>
      <c r="KJ44" s="50"/>
      <c r="KK44" s="50"/>
      <c r="KL44" s="50"/>
      <c r="KM44" s="50"/>
      <c r="KN44" s="50"/>
      <c r="KO44" s="50"/>
      <c r="KP44" s="50"/>
      <c r="KQ44" s="50"/>
      <c r="KR44" s="50"/>
      <c r="KS44" s="50"/>
      <c r="KT44" s="50"/>
      <c r="KU44" s="50"/>
      <c r="KV44" s="50"/>
      <c r="KW44" s="50"/>
      <c r="KX44" s="50"/>
      <c r="KY44" s="50"/>
      <c r="KZ44" s="50"/>
      <c r="LA44" s="50"/>
      <c r="LB44" s="50"/>
      <c r="LC44" s="50"/>
      <c r="LD44" s="50"/>
      <c r="LE44" s="50"/>
      <c r="LF44" s="50"/>
      <c r="LG44" s="50"/>
      <c r="LH44" s="50"/>
      <c r="LI44" s="50"/>
      <c r="LJ44" s="50"/>
      <c r="LK44" s="50"/>
      <c r="LL44" s="50"/>
      <c r="LM44" s="50"/>
      <c r="LN44" s="50"/>
      <c r="LO44" s="50"/>
      <c r="LP44" s="50"/>
      <c r="LQ44" s="50"/>
      <c r="LR44" s="50"/>
      <c r="LS44" s="50"/>
      <c r="LT44" s="50"/>
      <c r="LU44" s="50"/>
      <c r="LV44" s="50"/>
      <c r="LW44" s="50"/>
      <c r="LX44" s="50"/>
      <c r="LY44" s="50"/>
      <c r="LZ44" s="50"/>
      <c r="MA44" s="50"/>
      <c r="MB44" s="50"/>
      <c r="MC44" s="50"/>
      <c r="MD44" s="50"/>
      <c r="ME44" s="50"/>
      <c r="MF44" s="50"/>
      <c r="MG44" s="50"/>
      <c r="MH44" s="50"/>
      <c r="MI44" s="50"/>
      <c r="MJ44" s="50"/>
      <c r="MK44" s="50"/>
      <c r="ML44" s="50"/>
      <c r="MM44" s="50"/>
      <c r="MN44" s="50"/>
      <c r="MO44" s="50"/>
      <c r="MP44" s="50"/>
      <c r="MQ44" s="50"/>
      <c r="MR44" s="50"/>
      <c r="MS44" s="50"/>
      <c r="MT44" s="50"/>
      <c r="MU44" s="50"/>
      <c r="MV44" s="50"/>
      <c r="MW44" s="50"/>
      <c r="MX44" s="50"/>
      <c r="MY44" s="50"/>
      <c r="MZ44" s="50"/>
      <c r="NA44" s="50"/>
      <c r="NB44" s="50"/>
      <c r="NC44" s="50"/>
      <c r="ND44" s="50"/>
      <c r="NE44" s="50"/>
      <c r="NF44" s="50"/>
      <c r="NG44" s="50"/>
      <c r="NH44" s="50"/>
      <c r="NI44" s="50"/>
      <c r="NJ44" s="50"/>
      <c r="NK44" s="50"/>
      <c r="NL44" s="50"/>
      <c r="NM44" s="50"/>
      <c r="NN44" s="50"/>
      <c r="NO44" s="50"/>
      <c r="NP44" s="50"/>
      <c r="NQ44" s="50"/>
      <c r="NR44" s="50"/>
      <c r="NS44" s="50"/>
      <c r="NT44" s="50"/>
      <c r="NU44" s="50"/>
      <c r="NV44" s="50"/>
      <c r="NW44" s="50"/>
      <c r="NX44" s="50"/>
      <c r="NY44" s="50"/>
      <c r="NZ44" s="50"/>
      <c r="OA44" s="50"/>
      <c r="OB44" s="50"/>
      <c r="OC44" s="50"/>
      <c r="OD44" s="50"/>
      <c r="OE44" s="50"/>
      <c r="OF44" s="50"/>
      <c r="OG44" s="50"/>
      <c r="OH44" s="50"/>
      <c r="OI44" s="50"/>
      <c r="OJ44" s="50"/>
      <c r="OK44" s="50"/>
      <c r="OL44" s="50"/>
      <c r="OM44" s="50"/>
      <c r="ON44" s="50"/>
      <c r="OO44" s="50"/>
      <c r="OP44" s="50"/>
      <c r="OQ44" s="50"/>
      <c r="OR44" s="50"/>
      <c r="OS44" s="50"/>
      <c r="OT44" s="50"/>
      <c r="OU44" s="50"/>
      <c r="OV44" s="50"/>
      <c r="OW44" s="50"/>
      <c r="OX44" s="50"/>
      <c r="OY44" s="50"/>
      <c r="OZ44" s="50"/>
      <c r="PA44" s="50"/>
      <c r="PB44" s="50"/>
      <c r="PC44" s="50"/>
      <c r="PD44" s="50"/>
      <c r="PE44" s="50"/>
      <c r="PF44" s="50"/>
      <c r="PG44" s="50"/>
      <c r="PH44" s="50"/>
      <c r="PI44" s="50"/>
      <c r="PJ44" s="50"/>
      <c r="PK44" s="50"/>
      <c r="PL44" s="50"/>
      <c r="PM44" s="50"/>
      <c r="PN44" s="50"/>
      <c r="PO44" s="50"/>
      <c r="PP44" s="50"/>
      <c r="PQ44" s="50"/>
      <c r="PR44" s="50"/>
      <c r="PS44" s="50"/>
      <c r="PT44" s="50"/>
      <c r="PU44" s="50"/>
      <c r="PV44" s="50"/>
      <c r="PW44" s="50"/>
      <c r="PX44" s="50"/>
      <c r="PY44" s="50"/>
      <c r="PZ44" s="50"/>
      <c r="QA44" s="50"/>
      <c r="QB44" s="50"/>
      <c r="QC44" s="50"/>
      <c r="QD44" s="50"/>
      <c r="QE44" s="50"/>
      <c r="QF44" s="50"/>
      <c r="QG44" s="50"/>
      <c r="QH44" s="50"/>
      <c r="QI44" s="50"/>
      <c r="QJ44" s="50"/>
      <c r="QK44" s="50"/>
      <c r="QL44" s="50"/>
      <c r="QM44" s="50"/>
      <c r="QN44" s="50"/>
      <c r="QO44" s="50"/>
      <c r="QP44" s="50"/>
      <c r="QQ44" s="50"/>
      <c r="QR44" s="50"/>
      <c r="QS44" s="50"/>
      <c r="QT44" s="50"/>
      <c r="QU44" s="50"/>
      <c r="QV44" s="50"/>
      <c r="QW44" s="50"/>
      <c r="QX44" s="50"/>
      <c r="QY44" s="50"/>
      <c r="QZ44" s="50"/>
      <c r="RA44" s="50"/>
      <c r="RB44" s="50"/>
      <c r="RC44" s="50"/>
      <c r="RD44" s="50"/>
      <c r="RE44" s="50"/>
      <c r="RF44" s="50"/>
      <c r="RG44" s="50"/>
      <c r="RH44" s="50"/>
      <c r="RI44" s="50"/>
      <c r="RJ44" s="50"/>
      <c r="RK44" s="50"/>
      <c r="RL44" s="50"/>
      <c r="RM44" s="50"/>
      <c r="RN44" s="50"/>
      <c r="RO44" s="50"/>
      <c r="RP44" s="50"/>
      <c r="RQ44" s="50"/>
      <c r="RR44" s="50"/>
      <c r="RS44" s="50"/>
      <c r="RT44" s="50"/>
      <c r="RU44" s="50"/>
      <c r="RV44" s="50"/>
      <c r="RW44" s="50"/>
      <c r="RX44" s="50"/>
      <c r="RY44" s="50"/>
      <c r="RZ44" s="50"/>
      <c r="SA44" s="50"/>
      <c r="SB44" s="50"/>
      <c r="SC44" s="50"/>
      <c r="SD44" s="50"/>
      <c r="SE44" s="50"/>
      <c r="SF44" s="50"/>
      <c r="SG44" s="50"/>
      <c r="SH44" s="50"/>
      <c r="SI44" s="50"/>
      <c r="SJ44" s="50"/>
      <c r="SK44" s="50"/>
      <c r="SL44" s="50"/>
      <c r="SM44" s="50"/>
      <c r="SN44" s="45"/>
    </row>
    <row r="45" spans="2:508" x14ac:dyDescent="0.25">
      <c r="B45" s="43" t="s">
        <v>576</v>
      </c>
      <c r="C45" s="43" t="str">
        <f ca="1">_xlfn.XLOOKUP(B45,bonds[unique lookup],bonds[ID_ISIN])</f>
        <v>XS1152343668</v>
      </c>
      <c r="D45" s="45" cm="1">
        <f t="array" aca="1" ref="D45" ca="1">MIN(IFERROR(IF(OFFSET(bHist!$A$1,_xlfn.XMATCH($B$35,bHist!$B:$B,0)-1,3+$C$2,1,3+$C$3)=0,"-",OFFSET(bHist!$A$1,_xlfn.XMATCH($B$35,bHist!$B:$B,0)-1,3+$C$2,1,3+$C$3))-IF(OFFSET(bHist!$A$1,_xlfn.XMATCH(B45,bHist!$B:$B,0)-1,3+$C$2,1,3+$C$3)=0,"-",OFFSET(bHist!$A$1,_xlfn.XMATCH(B45,bHist!$B:$B,0)-1,3+$C$2,1,3+$C$3)),"-"))</f>
        <v>52.914463786244397</v>
      </c>
      <c r="E45" s="45" cm="1">
        <f t="array" aca="1" ref="E45" ca="1">AVERAGE(IFERROR(IF(OFFSET(bHist!$A$1,_xlfn.XMATCH($B$35,bHist!$B:$B,0)-1,3+$C$2,1,3+$C$3)=0,"-",OFFSET(bHist!$A$1,_xlfn.XMATCH($B$35,bHist!$B:$B,0)-1,3+$C$2,1,3+$C$3))-IF(OFFSET(bHist!$A$1,_xlfn.XMATCH(B45,bHist!$B:$B,0)-1,3+$C$2,1,3+$C$3)=0,"-",OFFSET(bHist!$A$1,_xlfn.XMATCH(B45,bHist!$B:$B,0)-1,3+$C$2,1,3+$C$3)),"-"))</f>
        <v>133.95399298671757</v>
      </c>
      <c r="F45" s="45" cm="1">
        <f t="array" aca="1" ref="F45" ca="1">MAX(IFERROR(IF(OFFSET(bHist!$A$1,_xlfn.XMATCH($B$35,bHist!$B:$B,0)-1,3+$C$2,1,3+$C$3)=0,"-",OFFSET(bHist!$A$1,_xlfn.XMATCH($B$35,bHist!$B:$B,0)-1,3+$C$2,1,3+$C$3))-IF(OFFSET(bHist!$A$1,_xlfn.XMATCH(B45,bHist!$B:$B,0)-1,3+$C$2,1,3+$C$3)=0,"-",OFFSET(bHist!$A$1,_xlfn.XMATCH(B45,bHist!$B:$B,0)-1,3+$C$2,1,3+$C$3)),"-"))</f>
        <v>344.04537878060341</v>
      </c>
      <c r="G45" s="45" cm="1">
        <f t="array" aca="1" ref="G45" ca="1">_xlfn.STDEV.P(IFERROR(IF(OFFSET(bHist!$A$1,_xlfn.XMATCH($B$35,bHist!$B:$B,0)-1,3+$C$2,1,3+$C$3)=0,"-",OFFSET(bHist!$A$1,_xlfn.XMATCH($B$35,bHist!$B:$B,0)-1,3+$C$2,1,3+$C$3))-IF(OFFSET(bHist!$A$1,_xlfn.XMATCH(B45,bHist!$B:$B,0)-1,3+$C$2,1,3+$C$3)=0,"-",OFFSET(bHist!$A$1,_xlfn.XMATCH(B45,bHist!$B:$B,0)-1,3+$C$2,1,3+$C$3)),"-"))</f>
        <v>59.185487737448767</v>
      </c>
      <c r="H45" s="45" cm="1">
        <f t="array" aca="1" ref="H45" ca="1">INDEX((IFERROR(IF(OFFSET(bHist!$A$1,_xlfn.XMATCH($B$35,bHist!B:B,0)-1,3,1,500)=0,"-",OFFSET(bHist!$A$1,_xlfn.XMATCH($B$35,bHist!B:B,0)-1,3,1,500))-IF(OFFSET(bHist!$A$1,_xlfn.XMATCH(B45,bHist!B:B,0)-1,3,1,500)=0,"-",OFFSET(bHist!$A$1,_xlfn.XMATCH(B45,bHist!B:B,0)-1,3,1,500)),"-")),1)</f>
        <v>187.61404776239397</v>
      </c>
      <c r="I45" s="45">
        <f t="shared" ca="1" si="2"/>
        <v>18.431589368211245</v>
      </c>
      <c r="J45" s="51" cm="1">
        <f t="array" aca="1" ref="J45" ca="1">SLOPE((IFERROR(IF(OFFSET(bHist!$A$1,_xlfn.XMATCH($B$35,bHist!$B:$B,0)-1,3,1,500)=0,"-",OFFSET(bHist!$A$1,_xlfn.XMATCH($B$35,bHist!$B:$B,0)-1,3,1,500))-IF(OFFSET(bHist!$A$1,_xlfn.XMATCH(B45,bHist!$B:$B,0)-1,3,1,500)=0,"-",OFFSET(bHist!$A$1,_xlfn.XMATCH(B45,bHist!$B:$B,0)-1,3,1,500)),"-")),OFFSET(bHist!$A$1,0,3,1,500))</f>
        <v>0.15728118900915763</v>
      </c>
      <c r="K45" s="45" cm="1">
        <f t="array" aca="1" ref="K45" ca="1">INTERCEPT((IFERROR(IF(OFFSET(bHist!$A$1,_xlfn.XMATCH($B$35,bHist!$B:$B,0)-1,3,1,500)=0,"-",OFFSET(bHist!$A$1,_xlfn.XMATCH($B$35,bHist!$B:$B,0)-1,3,1,500))-IF(OFFSET(bHist!$A$1,_xlfn.XMATCH(B45,bHist!$B:$B,0)-1,3,1,500)=0,"-",OFFSET(bHist!$A$1,_xlfn.XMATCH(B45,bHist!$B:$B,0)-1,3,1,500)),"-")),OFFSET(bHist!$A$1,0,3,1,500))</f>
        <v>-6732.6469978339246</v>
      </c>
      <c r="L45" s="45" cm="1">
        <f t="array" aca="1" ref="L45" ca="1">STEYX((IFERROR(IF(OFFSET(bHist!$A$1,_xlfn.XMATCH($B$35,bHist!B:B,0)-1,3,1,500)=0,"-",OFFSET(bHist!$A$1,_xlfn.XMATCH($B$35,bHist!B:B,0)-1,3,1,500))-IF(OFFSET(bHist!$A$1,_xlfn.XMATCH(B45,bHist!B:B,0)-1,3,1,500)=0,"-",OFFSET(bHist!$A$1,_xlfn.XMATCH(B45,bHist!B:B,0)-1,3,1,500)),"-")),OFFSET(bHist!$A$1,0,3,1,500))</f>
        <v>49.557385267884882</v>
      </c>
      <c r="M45" s="51" cm="1">
        <f t="array" aca="1" ref="M45" ca="1">CORREL(IF(OFFSET(bHist!$A$1,_xlfn.XMATCH($B$35,bHist!B:B,0)-1,3,1,500)=0,"-",OFFSET(bHist!$A$1,_xlfn.XMATCH($B$35,bHist!B:B,0)-1,3,1,500)),IF(OFFSET(bHist!$A$1,_xlfn.XMATCH(B45,bHist!B:B,0)-1,3,1,500)=0,"-",OFFSET(bHist!$A$1,_xlfn.XMATCH(B45,bHist!B:B,0)-1,3,1,500)))</f>
        <v>0.80418733286963895</v>
      </c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0"/>
      <c r="AY45" s="50"/>
      <c r="AZ45" s="50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50"/>
      <c r="BP45" s="50"/>
      <c r="BQ45" s="50"/>
      <c r="BR45" s="50"/>
      <c r="BS45" s="50"/>
      <c r="BT45" s="50"/>
      <c r="BU45" s="50"/>
      <c r="BV45" s="50"/>
      <c r="BW45" s="50"/>
      <c r="BX45" s="50"/>
      <c r="BY45" s="50"/>
      <c r="BZ45" s="50"/>
      <c r="CA45" s="50"/>
      <c r="CB45" s="50"/>
      <c r="CC45" s="50"/>
      <c r="CD45" s="50"/>
      <c r="CE45" s="50"/>
      <c r="CF45" s="50"/>
      <c r="CG45" s="50"/>
      <c r="CH45" s="50"/>
      <c r="CI45" s="50"/>
      <c r="CJ45" s="50"/>
      <c r="CK45" s="50"/>
      <c r="CL45" s="50"/>
      <c r="CM45" s="50"/>
      <c r="CN45" s="50"/>
      <c r="CO45" s="50"/>
      <c r="CP45" s="50"/>
      <c r="CQ45" s="50"/>
      <c r="CR45" s="50"/>
      <c r="CS45" s="50"/>
      <c r="CT45" s="50"/>
      <c r="CU45" s="50"/>
      <c r="CV45" s="50"/>
      <c r="CW45" s="50"/>
      <c r="CX45" s="50"/>
      <c r="CY45" s="50"/>
      <c r="CZ45" s="50"/>
      <c r="DA45" s="50"/>
      <c r="DB45" s="50"/>
      <c r="DC45" s="50"/>
      <c r="DD45" s="50"/>
      <c r="DE45" s="50"/>
      <c r="DF45" s="50"/>
      <c r="DG45" s="50"/>
      <c r="DH45" s="50"/>
      <c r="DI45" s="50"/>
      <c r="DJ45" s="50"/>
      <c r="DK45" s="50"/>
      <c r="DL45" s="50"/>
      <c r="DM45" s="50"/>
      <c r="DN45" s="50"/>
      <c r="DO45" s="50"/>
      <c r="DP45" s="50"/>
      <c r="DQ45" s="50"/>
      <c r="DR45" s="50"/>
      <c r="DS45" s="50"/>
      <c r="DT45" s="50"/>
      <c r="DU45" s="50"/>
      <c r="DV45" s="50"/>
      <c r="DW45" s="50"/>
      <c r="DX45" s="50"/>
      <c r="DY45" s="50"/>
      <c r="DZ45" s="50"/>
      <c r="EA45" s="50"/>
      <c r="EB45" s="50"/>
      <c r="EC45" s="50"/>
      <c r="ED45" s="50"/>
      <c r="EE45" s="50"/>
      <c r="EF45" s="50"/>
      <c r="EG45" s="50"/>
      <c r="EH45" s="50"/>
      <c r="EI45" s="50"/>
      <c r="EJ45" s="50"/>
      <c r="EK45" s="50"/>
      <c r="EL45" s="50"/>
      <c r="EM45" s="50"/>
      <c r="EN45" s="50"/>
      <c r="EO45" s="50"/>
      <c r="EP45" s="50"/>
      <c r="EQ45" s="50"/>
      <c r="ER45" s="50"/>
      <c r="ES45" s="50"/>
      <c r="ET45" s="50"/>
      <c r="EU45" s="50"/>
      <c r="EV45" s="50"/>
      <c r="EW45" s="50"/>
      <c r="EX45" s="50"/>
      <c r="EY45" s="50"/>
      <c r="EZ45" s="50"/>
      <c r="FA45" s="50"/>
      <c r="FB45" s="50"/>
      <c r="FC45" s="50"/>
      <c r="FD45" s="50"/>
      <c r="FE45" s="50"/>
      <c r="FF45" s="50"/>
      <c r="FG45" s="50"/>
      <c r="FH45" s="50"/>
      <c r="FI45" s="50"/>
      <c r="FJ45" s="50"/>
      <c r="FK45" s="50"/>
      <c r="FL45" s="50"/>
      <c r="FM45" s="50"/>
      <c r="FN45" s="50"/>
      <c r="FO45" s="50"/>
      <c r="FP45" s="50"/>
      <c r="FQ45" s="50"/>
      <c r="FR45" s="50"/>
      <c r="FS45" s="50"/>
      <c r="FT45" s="50"/>
      <c r="FU45" s="50"/>
      <c r="FV45" s="50"/>
      <c r="FW45" s="50"/>
      <c r="FX45" s="50"/>
      <c r="FY45" s="50"/>
      <c r="FZ45" s="50"/>
      <c r="GA45" s="50"/>
      <c r="GB45" s="50"/>
      <c r="GC45" s="50"/>
      <c r="GD45" s="50"/>
      <c r="GE45" s="50"/>
      <c r="GF45" s="50"/>
      <c r="GG45" s="50"/>
      <c r="GH45" s="50"/>
      <c r="GI45" s="50"/>
      <c r="GJ45" s="50"/>
      <c r="GK45" s="50"/>
      <c r="GL45" s="50"/>
      <c r="GM45" s="50"/>
      <c r="GN45" s="50"/>
      <c r="GO45" s="50"/>
      <c r="GP45" s="50"/>
      <c r="GQ45" s="50"/>
      <c r="GR45" s="50"/>
      <c r="GS45" s="50"/>
      <c r="GT45" s="50"/>
      <c r="GU45" s="50"/>
      <c r="GV45" s="50"/>
      <c r="GW45" s="50"/>
      <c r="GX45" s="50"/>
      <c r="GY45" s="50"/>
      <c r="GZ45" s="50"/>
      <c r="HA45" s="50"/>
      <c r="HB45" s="50"/>
      <c r="HC45" s="50"/>
      <c r="HD45" s="50"/>
      <c r="HE45" s="50"/>
      <c r="HF45" s="50"/>
      <c r="HG45" s="50"/>
      <c r="HH45" s="50"/>
      <c r="HI45" s="50"/>
      <c r="HJ45" s="50"/>
      <c r="HK45" s="50"/>
      <c r="HL45" s="50"/>
      <c r="HM45" s="50"/>
      <c r="HN45" s="50"/>
      <c r="HO45" s="50"/>
      <c r="HP45" s="50"/>
      <c r="HQ45" s="50"/>
      <c r="HR45" s="50"/>
      <c r="HS45" s="50"/>
      <c r="HT45" s="50"/>
      <c r="HU45" s="50"/>
      <c r="HV45" s="50"/>
      <c r="HW45" s="50"/>
      <c r="HX45" s="50"/>
      <c r="HY45" s="50"/>
      <c r="HZ45" s="50"/>
      <c r="IA45" s="50"/>
      <c r="IB45" s="50"/>
      <c r="IC45" s="50"/>
      <c r="ID45" s="50"/>
      <c r="IE45" s="50"/>
      <c r="IF45" s="50"/>
      <c r="IG45" s="50"/>
      <c r="IH45" s="50"/>
      <c r="II45" s="50"/>
      <c r="IJ45" s="50"/>
      <c r="IK45" s="50"/>
      <c r="IL45" s="50"/>
      <c r="IM45" s="50"/>
      <c r="IN45" s="50"/>
      <c r="IO45" s="50"/>
      <c r="IP45" s="50"/>
      <c r="IQ45" s="50"/>
      <c r="IR45" s="50"/>
      <c r="IS45" s="50"/>
      <c r="IT45" s="50"/>
      <c r="IU45" s="50"/>
      <c r="IV45" s="50"/>
      <c r="IW45" s="50"/>
      <c r="IX45" s="50"/>
      <c r="IY45" s="50"/>
      <c r="IZ45" s="50"/>
      <c r="JA45" s="50"/>
      <c r="JB45" s="50"/>
      <c r="JC45" s="50"/>
      <c r="JD45" s="50"/>
      <c r="JE45" s="50"/>
      <c r="JF45" s="50"/>
      <c r="JG45" s="50"/>
      <c r="JH45" s="50"/>
      <c r="JI45" s="50"/>
      <c r="JJ45" s="50"/>
      <c r="JK45" s="50"/>
      <c r="JL45" s="50"/>
      <c r="JM45" s="50"/>
      <c r="JN45" s="50"/>
      <c r="JO45" s="50"/>
      <c r="JP45" s="50"/>
      <c r="JQ45" s="50"/>
      <c r="JR45" s="50"/>
      <c r="JS45" s="50"/>
      <c r="JT45" s="50"/>
      <c r="JU45" s="50"/>
      <c r="JV45" s="50"/>
      <c r="JW45" s="50"/>
      <c r="JX45" s="50"/>
      <c r="JY45" s="50"/>
      <c r="JZ45" s="50"/>
      <c r="KA45" s="50"/>
      <c r="KB45" s="50"/>
      <c r="KC45" s="50"/>
      <c r="KD45" s="50"/>
      <c r="KE45" s="50"/>
      <c r="KF45" s="50"/>
      <c r="KG45" s="50"/>
      <c r="KH45" s="50"/>
      <c r="KI45" s="50"/>
      <c r="KJ45" s="50"/>
      <c r="KK45" s="50"/>
      <c r="KL45" s="50"/>
      <c r="KM45" s="50"/>
      <c r="KN45" s="50"/>
      <c r="KO45" s="50"/>
      <c r="KP45" s="50"/>
      <c r="KQ45" s="50"/>
      <c r="KR45" s="50"/>
      <c r="KS45" s="50"/>
      <c r="KT45" s="50"/>
      <c r="KU45" s="50"/>
      <c r="KV45" s="50"/>
      <c r="KW45" s="50"/>
      <c r="KX45" s="50"/>
      <c r="KY45" s="50"/>
      <c r="KZ45" s="50"/>
      <c r="LA45" s="50"/>
      <c r="LB45" s="50"/>
      <c r="LC45" s="50"/>
      <c r="LD45" s="50"/>
      <c r="LE45" s="50"/>
      <c r="LF45" s="50"/>
      <c r="LG45" s="50"/>
      <c r="LH45" s="50"/>
      <c r="LI45" s="50"/>
      <c r="LJ45" s="50"/>
      <c r="LK45" s="50"/>
      <c r="LL45" s="50"/>
      <c r="LM45" s="50"/>
      <c r="LN45" s="50"/>
      <c r="LO45" s="50"/>
      <c r="LP45" s="50"/>
      <c r="LQ45" s="50"/>
      <c r="LR45" s="50"/>
      <c r="LS45" s="50"/>
      <c r="LT45" s="50"/>
      <c r="LU45" s="50"/>
      <c r="LV45" s="50"/>
      <c r="LW45" s="50"/>
      <c r="LX45" s="50"/>
      <c r="LY45" s="50"/>
      <c r="LZ45" s="50"/>
      <c r="MA45" s="50"/>
      <c r="MB45" s="50"/>
      <c r="MC45" s="50"/>
      <c r="MD45" s="50"/>
      <c r="ME45" s="50"/>
      <c r="MF45" s="50"/>
      <c r="MG45" s="50"/>
      <c r="MH45" s="50"/>
      <c r="MI45" s="50"/>
      <c r="MJ45" s="50"/>
      <c r="MK45" s="50"/>
      <c r="ML45" s="50"/>
      <c r="MM45" s="50"/>
      <c r="MN45" s="50"/>
      <c r="MO45" s="50"/>
      <c r="MP45" s="50"/>
      <c r="MQ45" s="50"/>
      <c r="MR45" s="50"/>
      <c r="MS45" s="50"/>
      <c r="MT45" s="50"/>
      <c r="MU45" s="50"/>
      <c r="MV45" s="50"/>
      <c r="MW45" s="50"/>
      <c r="MX45" s="50"/>
      <c r="MY45" s="50"/>
      <c r="MZ45" s="50"/>
      <c r="NA45" s="50"/>
      <c r="NB45" s="50"/>
      <c r="NC45" s="50"/>
      <c r="ND45" s="50"/>
      <c r="NE45" s="50"/>
      <c r="NF45" s="50"/>
      <c r="NG45" s="50"/>
      <c r="NH45" s="50"/>
      <c r="NI45" s="50"/>
      <c r="NJ45" s="50"/>
      <c r="NK45" s="50"/>
      <c r="NL45" s="50"/>
      <c r="NM45" s="50"/>
      <c r="NN45" s="50"/>
      <c r="NO45" s="50"/>
      <c r="NP45" s="50"/>
      <c r="NQ45" s="50"/>
      <c r="NR45" s="50"/>
      <c r="NS45" s="50"/>
      <c r="NT45" s="50"/>
      <c r="NU45" s="50"/>
      <c r="NV45" s="50"/>
      <c r="NW45" s="50"/>
      <c r="NX45" s="50"/>
      <c r="NY45" s="50"/>
      <c r="NZ45" s="50"/>
      <c r="OA45" s="50"/>
      <c r="OB45" s="50"/>
      <c r="OC45" s="50"/>
      <c r="OD45" s="50"/>
      <c r="OE45" s="50"/>
      <c r="OF45" s="50"/>
      <c r="OG45" s="50"/>
      <c r="OH45" s="50"/>
      <c r="OI45" s="50"/>
      <c r="OJ45" s="50"/>
      <c r="OK45" s="50"/>
      <c r="OL45" s="50"/>
      <c r="OM45" s="50"/>
      <c r="ON45" s="50"/>
      <c r="OO45" s="50"/>
      <c r="OP45" s="50"/>
      <c r="OQ45" s="50"/>
      <c r="OR45" s="50"/>
      <c r="OS45" s="50"/>
      <c r="OT45" s="50"/>
      <c r="OU45" s="50"/>
      <c r="OV45" s="50"/>
      <c r="OW45" s="50"/>
      <c r="OX45" s="50"/>
      <c r="OY45" s="50"/>
      <c r="OZ45" s="50"/>
      <c r="PA45" s="50"/>
      <c r="PB45" s="50"/>
      <c r="PC45" s="50"/>
      <c r="PD45" s="50"/>
      <c r="PE45" s="50"/>
      <c r="PF45" s="50"/>
      <c r="PG45" s="50"/>
      <c r="PH45" s="50"/>
      <c r="PI45" s="50"/>
      <c r="PJ45" s="50"/>
      <c r="PK45" s="50"/>
      <c r="PL45" s="50"/>
      <c r="PM45" s="50"/>
      <c r="PN45" s="50"/>
      <c r="PO45" s="50"/>
      <c r="PP45" s="50"/>
      <c r="PQ45" s="50"/>
      <c r="PR45" s="50"/>
      <c r="PS45" s="50"/>
      <c r="PT45" s="50"/>
      <c r="PU45" s="50"/>
      <c r="PV45" s="50"/>
      <c r="PW45" s="50"/>
      <c r="PX45" s="50"/>
      <c r="PY45" s="50"/>
      <c r="PZ45" s="50"/>
      <c r="QA45" s="50"/>
      <c r="QB45" s="50"/>
      <c r="QC45" s="50"/>
      <c r="QD45" s="50"/>
      <c r="QE45" s="50"/>
      <c r="QF45" s="50"/>
      <c r="QG45" s="50"/>
      <c r="QH45" s="50"/>
      <c r="QI45" s="50"/>
      <c r="QJ45" s="50"/>
      <c r="QK45" s="50"/>
      <c r="QL45" s="50"/>
      <c r="QM45" s="50"/>
      <c r="QN45" s="50"/>
      <c r="QO45" s="50"/>
      <c r="QP45" s="50"/>
      <c r="QQ45" s="50"/>
      <c r="QR45" s="50"/>
      <c r="QS45" s="50"/>
      <c r="QT45" s="50"/>
      <c r="QU45" s="50"/>
      <c r="QV45" s="50"/>
      <c r="QW45" s="50"/>
      <c r="QX45" s="50"/>
      <c r="QY45" s="50"/>
      <c r="QZ45" s="50"/>
      <c r="RA45" s="50"/>
      <c r="RB45" s="50"/>
      <c r="RC45" s="50"/>
      <c r="RD45" s="50"/>
      <c r="RE45" s="50"/>
      <c r="RF45" s="50"/>
      <c r="RG45" s="50"/>
      <c r="RH45" s="50"/>
      <c r="RI45" s="50"/>
      <c r="RJ45" s="50"/>
      <c r="RK45" s="50"/>
      <c r="RL45" s="50"/>
      <c r="RM45" s="50"/>
      <c r="RN45" s="50"/>
      <c r="RO45" s="50"/>
      <c r="RP45" s="50"/>
      <c r="RQ45" s="50"/>
      <c r="RR45" s="50"/>
      <c r="RS45" s="50"/>
      <c r="RT45" s="50"/>
      <c r="RU45" s="50"/>
      <c r="RV45" s="50"/>
      <c r="RW45" s="50"/>
      <c r="RX45" s="50"/>
      <c r="RY45" s="50"/>
      <c r="RZ45" s="50"/>
      <c r="SA45" s="50"/>
      <c r="SB45" s="50"/>
      <c r="SC45" s="50"/>
      <c r="SD45" s="50"/>
      <c r="SE45" s="50"/>
      <c r="SF45" s="50"/>
      <c r="SG45" s="50"/>
      <c r="SH45" s="50"/>
      <c r="SI45" s="50"/>
      <c r="SJ45" s="50"/>
      <c r="SK45" s="50"/>
      <c r="SL45" s="50"/>
      <c r="SM45" s="50"/>
      <c r="SN45" s="45"/>
    </row>
    <row r="46" spans="2:508" x14ac:dyDescent="0.25">
      <c r="B46" s="43" t="s">
        <v>577</v>
      </c>
      <c r="C46" s="43" t="str">
        <f ca="1">_xlfn.XLOOKUP(B46,bonds[unique lookup],bonds[ID_ISIN])</f>
        <v>XS2011260531</v>
      </c>
      <c r="D46" s="45" cm="1">
        <f t="array" aca="1" ref="D46" ca="1">MIN(IFERROR(IF(OFFSET(bHist!$A$1,_xlfn.XMATCH($B$35,bHist!$B:$B,0)-1,3+$C$2,1,3+$C$3)=0,"-",OFFSET(bHist!$A$1,_xlfn.XMATCH($B$35,bHist!$B:$B,0)-1,3+$C$2,1,3+$C$3))-IF(OFFSET(bHist!$A$1,_xlfn.XMATCH(B46,bHist!$B:$B,0)-1,3+$C$2,1,3+$C$3)=0,"-",OFFSET(bHist!$A$1,_xlfn.XMATCH(B46,bHist!$B:$B,0)-1,3+$C$2,1,3+$C$3)),"-"))</f>
        <v>64.027852492451672</v>
      </c>
      <c r="E46" s="45" cm="1">
        <f t="array" aca="1" ref="E46" ca="1">AVERAGE(IFERROR(IF(OFFSET(bHist!$A$1,_xlfn.XMATCH($B$35,bHist!$B:$B,0)-1,3+$C$2,1,3+$C$3)=0,"-",OFFSET(bHist!$A$1,_xlfn.XMATCH($B$35,bHist!$B:$B,0)-1,3+$C$2,1,3+$C$3))-IF(OFFSET(bHist!$A$1,_xlfn.XMATCH(B46,bHist!$B:$B,0)-1,3+$C$2,1,3+$C$3)=0,"-",OFFSET(bHist!$A$1,_xlfn.XMATCH(B46,bHist!$B:$B,0)-1,3+$C$2,1,3+$C$3)),"-"))</f>
        <v>132.14773852659769</v>
      </c>
      <c r="F46" s="45" cm="1">
        <f t="array" aca="1" ref="F46" ca="1">MAX(IFERROR(IF(OFFSET(bHist!$A$1,_xlfn.XMATCH($B$35,bHist!$B:$B,0)-1,3+$C$2,1,3+$C$3)=0,"-",OFFSET(bHist!$A$1,_xlfn.XMATCH($B$35,bHist!$B:$B,0)-1,3+$C$2,1,3+$C$3))-IF(OFFSET(bHist!$A$1,_xlfn.XMATCH(B46,bHist!$B:$B,0)-1,3+$C$2,1,3+$C$3)=0,"-",OFFSET(bHist!$A$1,_xlfn.XMATCH(B46,bHist!$B:$B,0)-1,3+$C$2,1,3+$C$3)),"-"))</f>
        <v>292.34366697835918</v>
      </c>
      <c r="G46" s="45" cm="1">
        <f t="array" aca="1" ref="G46" ca="1">_xlfn.STDEV.P(IFERROR(IF(OFFSET(bHist!$A$1,_xlfn.XMATCH($B$35,bHist!$B:$B,0)-1,3+$C$2,1,3+$C$3)=0,"-",OFFSET(bHist!$A$1,_xlfn.XMATCH($B$35,bHist!$B:$B,0)-1,3+$C$2,1,3+$C$3))-IF(OFFSET(bHist!$A$1,_xlfn.XMATCH(B46,bHist!$B:$B,0)-1,3+$C$2,1,3+$C$3)=0,"-",OFFSET(bHist!$A$1,_xlfn.XMATCH(B46,bHist!$B:$B,0)-1,3+$C$2,1,3+$C$3)),"-"))</f>
        <v>60.920591811243639</v>
      </c>
      <c r="H46" s="45" cm="1">
        <f t="array" aca="1" ref="H46" ca="1">INDEX((IFERROR(IF(OFFSET(bHist!$A$1,_xlfn.XMATCH($B$35,bHist!B:B,0)-1,3,1,500)=0,"-",OFFSET(bHist!$A$1,_xlfn.XMATCH($B$35,bHist!B:B,0)-1,3,1,500))-IF(OFFSET(bHist!$A$1,_xlfn.XMATCH(B46,bHist!B:B,0)-1,3,1,500)=0,"-",OFFSET(bHist!$A$1,_xlfn.XMATCH(B46,bHist!B:B,0)-1,3,1,500)),"-")),1)</f>
        <v>176.44236667871476</v>
      </c>
      <c r="I46" s="45">
        <f t="shared" ca="1" si="2"/>
        <v>19.400595728269668</v>
      </c>
      <c r="J46" s="51" cm="1">
        <f t="array" aca="1" ref="J46" ca="1">SLOPE((IFERROR(IF(OFFSET(bHist!$A$1,_xlfn.XMATCH($B$35,bHist!$B:$B,0)-1,3,1,500)=0,"-",OFFSET(bHist!$A$1,_xlfn.XMATCH($B$35,bHist!$B:$B,0)-1,3,1,500))-IF(OFFSET(bHist!$A$1,_xlfn.XMATCH(B46,bHist!$B:$B,0)-1,3,1,500)=0,"-",OFFSET(bHist!$A$1,_xlfn.XMATCH(B46,bHist!$B:$B,0)-1,3,1,500)),"-")),OFFSET(bHist!$A$1,0,3,1,500))</f>
        <v>0.41376957246761892</v>
      </c>
      <c r="K46" s="45" cm="1">
        <f t="array" aca="1" ref="K46" ca="1">INTERCEPT((IFERROR(IF(OFFSET(bHist!$A$1,_xlfn.XMATCH($B$35,bHist!$B:$B,0)-1,3,1,500)=0,"-",OFFSET(bHist!$A$1,_xlfn.XMATCH($B$35,bHist!$B:$B,0)-1,3,1,500))-IF(OFFSET(bHist!$A$1,_xlfn.XMATCH(B46,bHist!$B:$B,0)-1,3,1,500)=0,"-",OFFSET(bHist!$A$1,_xlfn.XMATCH(B46,bHist!$B:$B,0)-1,3,1,500)),"-")),OFFSET(bHist!$A$1,0,3,1,500))</f>
        <v>-18001.777757175561</v>
      </c>
      <c r="L46" s="45" cm="1">
        <f t="array" aca="1" ref="L46" ca="1">STEYX((IFERROR(IF(OFFSET(bHist!$A$1,_xlfn.XMATCH($B$35,bHist!B:B,0)-1,3,1,500)=0,"-",OFFSET(bHist!$A$1,_xlfn.XMATCH($B$35,bHist!B:B,0)-1,3,1,500))-IF(OFFSET(bHist!$A$1,_xlfn.XMATCH(B46,bHist!B:B,0)-1,3,1,500)=0,"-",OFFSET(bHist!$A$1,_xlfn.XMATCH(B46,bHist!B:B,0)-1,3,1,500)),"-")),OFFSET(bHist!$A$1,0,3,1,500))</f>
        <v>39.731571512010802</v>
      </c>
      <c r="M46" s="51" cm="1">
        <f t="array" aca="1" ref="M46" ca="1">CORREL(IF(OFFSET(bHist!$A$1,_xlfn.XMATCH($B$35,bHist!B:B,0)-1,3,1,500)=0,"-",OFFSET(bHist!$A$1,_xlfn.XMATCH($B$35,bHist!B:B,0)-1,3,1,500)),IF(OFFSET(bHist!$A$1,_xlfn.XMATCH(B46,bHist!B:B,0)-1,3,1,500)=0,"-",OFFSET(bHist!$A$1,_xlfn.XMATCH(B46,bHist!B:B,0)-1,3,1,500)))</f>
        <v>0.92369847632130697</v>
      </c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/>
      <c r="BG46" s="50"/>
      <c r="BH46" s="50"/>
      <c r="BI46" s="50"/>
      <c r="BJ46" s="50"/>
      <c r="BK46" s="50"/>
      <c r="BL46" s="50"/>
      <c r="BM46" s="50"/>
      <c r="BN46" s="50"/>
      <c r="BO46" s="50"/>
      <c r="BP46" s="50"/>
      <c r="BQ46" s="50"/>
      <c r="BR46" s="50"/>
      <c r="BS46" s="50"/>
      <c r="BT46" s="50"/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/>
      <c r="CF46" s="50"/>
      <c r="CG46" s="50"/>
      <c r="CH46" s="50"/>
      <c r="CI46" s="50"/>
      <c r="CJ46" s="50"/>
      <c r="CK46" s="50"/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/>
      <c r="CW46" s="50"/>
      <c r="CX46" s="50"/>
      <c r="CY46" s="50"/>
      <c r="CZ46" s="50"/>
      <c r="DA46" s="50"/>
      <c r="DB46" s="50"/>
      <c r="DC46" s="50"/>
      <c r="DD46" s="50"/>
      <c r="DE46" s="50"/>
      <c r="DF46" s="50"/>
      <c r="DG46" s="50"/>
      <c r="DH46" s="50"/>
      <c r="DI46" s="50"/>
      <c r="DJ46" s="50"/>
      <c r="DK46" s="50"/>
      <c r="DL46" s="50"/>
      <c r="DM46" s="50"/>
      <c r="DN46" s="50"/>
      <c r="DO46" s="50"/>
      <c r="DP46" s="50"/>
      <c r="DQ46" s="50"/>
      <c r="DR46" s="50"/>
      <c r="DS46" s="50"/>
      <c r="DT46" s="50"/>
      <c r="DU46" s="50"/>
      <c r="DV46" s="50"/>
      <c r="DW46" s="50"/>
      <c r="DX46" s="50"/>
      <c r="DY46" s="50"/>
      <c r="DZ46" s="50"/>
      <c r="EA46" s="50"/>
      <c r="EB46" s="50"/>
      <c r="EC46" s="50"/>
      <c r="ED46" s="50"/>
      <c r="EE46" s="50"/>
      <c r="EF46" s="50"/>
      <c r="EG46" s="50"/>
      <c r="EH46" s="50"/>
      <c r="EI46" s="50"/>
      <c r="EJ46" s="50"/>
      <c r="EK46" s="50"/>
      <c r="EL46" s="50"/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/>
      <c r="EX46" s="50"/>
      <c r="EY46" s="50"/>
      <c r="EZ46" s="50"/>
      <c r="FA46" s="50"/>
      <c r="FB46" s="50"/>
      <c r="FC46" s="50"/>
      <c r="FD46" s="50"/>
      <c r="FE46" s="50"/>
      <c r="FF46" s="50"/>
      <c r="FG46" s="50"/>
      <c r="FH46" s="50"/>
      <c r="FI46" s="50"/>
      <c r="FJ46" s="50"/>
      <c r="FK46" s="50"/>
      <c r="FL46" s="50"/>
      <c r="FM46" s="50"/>
      <c r="FN46" s="50"/>
      <c r="FO46" s="50"/>
      <c r="FP46" s="50"/>
      <c r="FQ46" s="50"/>
      <c r="FR46" s="50"/>
      <c r="FS46" s="50"/>
      <c r="FT46" s="50"/>
      <c r="FU46" s="50"/>
      <c r="FV46" s="50"/>
      <c r="FW46" s="50"/>
      <c r="FX46" s="50"/>
      <c r="FY46" s="50"/>
      <c r="FZ46" s="50"/>
      <c r="GA46" s="50"/>
      <c r="GB46" s="50"/>
      <c r="GC46" s="50"/>
      <c r="GD46" s="50"/>
      <c r="GE46" s="50"/>
      <c r="GF46" s="50"/>
      <c r="GG46" s="50"/>
      <c r="GH46" s="50"/>
      <c r="GI46" s="50"/>
      <c r="GJ46" s="50"/>
      <c r="GK46" s="50"/>
      <c r="GL46" s="50"/>
      <c r="GM46" s="50"/>
      <c r="GN46" s="50"/>
      <c r="GO46" s="50"/>
      <c r="GP46" s="50"/>
      <c r="GQ46" s="50"/>
      <c r="GR46" s="50"/>
      <c r="GS46" s="50"/>
      <c r="GT46" s="50"/>
      <c r="GU46" s="50"/>
      <c r="GV46" s="50"/>
      <c r="GW46" s="50"/>
      <c r="GX46" s="50"/>
      <c r="GY46" s="50"/>
      <c r="GZ46" s="50"/>
      <c r="HA46" s="50"/>
      <c r="HB46" s="50"/>
      <c r="HC46" s="50"/>
      <c r="HD46" s="50"/>
      <c r="HE46" s="50"/>
      <c r="HF46" s="50"/>
      <c r="HG46" s="50"/>
      <c r="HH46" s="50"/>
      <c r="HI46" s="50"/>
      <c r="HJ46" s="50"/>
      <c r="HK46" s="50"/>
      <c r="HL46" s="50"/>
      <c r="HM46" s="50"/>
      <c r="HN46" s="50"/>
      <c r="HO46" s="50"/>
      <c r="HP46" s="50"/>
      <c r="HQ46" s="50"/>
      <c r="HR46" s="50"/>
      <c r="HS46" s="50"/>
      <c r="HT46" s="50"/>
      <c r="HU46" s="50"/>
      <c r="HV46" s="50"/>
      <c r="HW46" s="50"/>
      <c r="HX46" s="50"/>
      <c r="HY46" s="50"/>
      <c r="HZ46" s="50"/>
      <c r="IA46" s="50"/>
      <c r="IB46" s="50"/>
      <c r="IC46" s="50"/>
      <c r="ID46" s="50"/>
      <c r="IE46" s="50"/>
      <c r="IF46" s="50"/>
      <c r="IG46" s="50"/>
      <c r="IH46" s="50"/>
      <c r="II46" s="50"/>
      <c r="IJ46" s="50"/>
      <c r="IK46" s="50"/>
      <c r="IL46" s="50"/>
      <c r="IM46" s="50"/>
      <c r="IN46" s="50"/>
      <c r="IO46" s="50"/>
      <c r="IP46" s="50"/>
      <c r="IQ46" s="50"/>
      <c r="IR46" s="50"/>
      <c r="IS46" s="50"/>
      <c r="IT46" s="50"/>
      <c r="IU46" s="50"/>
      <c r="IV46" s="50"/>
      <c r="IW46" s="50"/>
      <c r="IX46" s="50"/>
      <c r="IY46" s="50"/>
      <c r="IZ46" s="50"/>
      <c r="JA46" s="50"/>
      <c r="JB46" s="50"/>
      <c r="JC46" s="50"/>
      <c r="JD46" s="50"/>
      <c r="JE46" s="50"/>
      <c r="JF46" s="50"/>
      <c r="JG46" s="50"/>
      <c r="JH46" s="50"/>
      <c r="JI46" s="50"/>
      <c r="JJ46" s="50"/>
      <c r="JK46" s="50"/>
      <c r="JL46" s="50"/>
      <c r="JM46" s="50"/>
      <c r="JN46" s="50"/>
      <c r="JO46" s="50"/>
      <c r="JP46" s="50"/>
      <c r="JQ46" s="50"/>
      <c r="JR46" s="50"/>
      <c r="JS46" s="50"/>
      <c r="JT46" s="50"/>
      <c r="JU46" s="50"/>
      <c r="JV46" s="50"/>
      <c r="JW46" s="50"/>
      <c r="JX46" s="50"/>
      <c r="JY46" s="50"/>
      <c r="JZ46" s="50"/>
      <c r="KA46" s="50"/>
      <c r="KB46" s="50"/>
      <c r="KC46" s="50"/>
      <c r="KD46" s="50"/>
      <c r="KE46" s="50"/>
      <c r="KF46" s="50"/>
      <c r="KG46" s="50"/>
      <c r="KH46" s="50"/>
      <c r="KI46" s="50"/>
      <c r="KJ46" s="50"/>
      <c r="KK46" s="50"/>
      <c r="KL46" s="50"/>
      <c r="KM46" s="50"/>
      <c r="KN46" s="50"/>
      <c r="KO46" s="50"/>
      <c r="KP46" s="50"/>
      <c r="KQ46" s="50"/>
      <c r="KR46" s="50"/>
      <c r="KS46" s="50"/>
      <c r="KT46" s="50"/>
      <c r="KU46" s="50"/>
      <c r="KV46" s="50"/>
      <c r="KW46" s="50"/>
      <c r="KX46" s="50"/>
      <c r="KY46" s="50"/>
      <c r="KZ46" s="50"/>
      <c r="LA46" s="50"/>
      <c r="LB46" s="50"/>
      <c r="LC46" s="50"/>
      <c r="LD46" s="50"/>
      <c r="LE46" s="50"/>
      <c r="LF46" s="50"/>
      <c r="LG46" s="50"/>
      <c r="LH46" s="50"/>
      <c r="LI46" s="50"/>
      <c r="LJ46" s="50"/>
      <c r="LK46" s="50"/>
      <c r="LL46" s="50"/>
      <c r="LM46" s="50"/>
      <c r="LN46" s="50"/>
      <c r="LO46" s="50"/>
      <c r="LP46" s="50"/>
      <c r="LQ46" s="50"/>
      <c r="LR46" s="50"/>
      <c r="LS46" s="50"/>
      <c r="LT46" s="50"/>
      <c r="LU46" s="50"/>
      <c r="LV46" s="50"/>
      <c r="LW46" s="50"/>
      <c r="LX46" s="50"/>
      <c r="LY46" s="50"/>
      <c r="LZ46" s="50"/>
      <c r="MA46" s="50"/>
      <c r="MB46" s="50"/>
      <c r="MC46" s="50"/>
      <c r="MD46" s="50"/>
      <c r="ME46" s="50"/>
      <c r="MF46" s="50"/>
      <c r="MG46" s="50"/>
      <c r="MH46" s="50"/>
      <c r="MI46" s="50"/>
      <c r="MJ46" s="50"/>
      <c r="MK46" s="50"/>
      <c r="ML46" s="50"/>
      <c r="MM46" s="50"/>
      <c r="MN46" s="50"/>
      <c r="MO46" s="50"/>
      <c r="MP46" s="50"/>
      <c r="MQ46" s="50"/>
      <c r="MR46" s="50"/>
      <c r="MS46" s="50"/>
      <c r="MT46" s="50"/>
      <c r="MU46" s="50"/>
      <c r="MV46" s="50"/>
      <c r="MW46" s="50"/>
      <c r="MX46" s="50"/>
      <c r="MY46" s="50"/>
      <c r="MZ46" s="50"/>
      <c r="NA46" s="50"/>
      <c r="NB46" s="50"/>
      <c r="NC46" s="50"/>
      <c r="ND46" s="50"/>
      <c r="NE46" s="50"/>
      <c r="NF46" s="50"/>
      <c r="NG46" s="50"/>
      <c r="NH46" s="50"/>
      <c r="NI46" s="50"/>
      <c r="NJ46" s="50"/>
      <c r="NK46" s="50"/>
      <c r="NL46" s="50"/>
      <c r="NM46" s="50"/>
      <c r="NN46" s="50"/>
      <c r="NO46" s="50"/>
      <c r="NP46" s="50"/>
      <c r="NQ46" s="50"/>
      <c r="NR46" s="50"/>
      <c r="NS46" s="50"/>
      <c r="NT46" s="50"/>
      <c r="NU46" s="50"/>
      <c r="NV46" s="50"/>
      <c r="NW46" s="50"/>
      <c r="NX46" s="50"/>
      <c r="NY46" s="50"/>
      <c r="NZ46" s="50"/>
      <c r="OA46" s="50"/>
      <c r="OB46" s="50"/>
      <c r="OC46" s="50"/>
      <c r="OD46" s="50"/>
      <c r="OE46" s="50"/>
      <c r="OF46" s="50"/>
      <c r="OG46" s="50"/>
      <c r="OH46" s="50"/>
      <c r="OI46" s="50"/>
      <c r="OJ46" s="50"/>
      <c r="OK46" s="50"/>
      <c r="OL46" s="50"/>
      <c r="OM46" s="50"/>
      <c r="ON46" s="50"/>
      <c r="OO46" s="50"/>
      <c r="OP46" s="50"/>
      <c r="OQ46" s="50"/>
      <c r="OR46" s="50"/>
      <c r="OS46" s="50"/>
      <c r="OT46" s="50"/>
      <c r="OU46" s="50"/>
      <c r="OV46" s="50"/>
      <c r="OW46" s="50"/>
      <c r="OX46" s="50"/>
      <c r="OY46" s="50"/>
      <c r="OZ46" s="50"/>
      <c r="PA46" s="50"/>
      <c r="PB46" s="50"/>
      <c r="PC46" s="50"/>
      <c r="PD46" s="50"/>
      <c r="PE46" s="50"/>
      <c r="PF46" s="50"/>
      <c r="PG46" s="50"/>
      <c r="PH46" s="50"/>
      <c r="PI46" s="50"/>
      <c r="PJ46" s="50"/>
      <c r="PK46" s="50"/>
      <c r="PL46" s="50"/>
      <c r="PM46" s="50"/>
      <c r="PN46" s="50"/>
      <c r="PO46" s="50"/>
      <c r="PP46" s="50"/>
      <c r="PQ46" s="50"/>
      <c r="PR46" s="50"/>
      <c r="PS46" s="50"/>
      <c r="PT46" s="50"/>
      <c r="PU46" s="50"/>
      <c r="PV46" s="50"/>
      <c r="PW46" s="50"/>
      <c r="PX46" s="50"/>
      <c r="PY46" s="50"/>
      <c r="PZ46" s="50"/>
      <c r="QA46" s="50"/>
      <c r="QB46" s="50"/>
      <c r="QC46" s="50"/>
      <c r="QD46" s="50"/>
      <c r="QE46" s="50"/>
      <c r="QF46" s="50"/>
      <c r="QG46" s="50"/>
      <c r="QH46" s="50"/>
      <c r="QI46" s="50"/>
      <c r="QJ46" s="50"/>
      <c r="QK46" s="50"/>
      <c r="QL46" s="50"/>
      <c r="QM46" s="50"/>
      <c r="QN46" s="50"/>
      <c r="QO46" s="50"/>
      <c r="QP46" s="50"/>
      <c r="QQ46" s="50"/>
      <c r="QR46" s="50"/>
      <c r="QS46" s="50"/>
      <c r="QT46" s="50"/>
      <c r="QU46" s="50"/>
      <c r="QV46" s="50"/>
      <c r="QW46" s="50"/>
      <c r="QX46" s="50"/>
      <c r="QY46" s="50"/>
      <c r="QZ46" s="50"/>
      <c r="RA46" s="50"/>
      <c r="RB46" s="50"/>
      <c r="RC46" s="50"/>
      <c r="RD46" s="50"/>
      <c r="RE46" s="50"/>
      <c r="RF46" s="50"/>
      <c r="RG46" s="50"/>
      <c r="RH46" s="50"/>
      <c r="RI46" s="50"/>
      <c r="RJ46" s="50"/>
      <c r="RK46" s="50"/>
      <c r="RL46" s="50"/>
      <c r="RM46" s="50"/>
      <c r="RN46" s="50"/>
      <c r="RO46" s="50"/>
      <c r="RP46" s="50"/>
      <c r="RQ46" s="50"/>
      <c r="RR46" s="50"/>
      <c r="RS46" s="50"/>
      <c r="RT46" s="50"/>
      <c r="RU46" s="50"/>
      <c r="RV46" s="50"/>
      <c r="RW46" s="50"/>
      <c r="RX46" s="50"/>
      <c r="RY46" s="50"/>
      <c r="RZ46" s="50"/>
      <c r="SA46" s="50"/>
      <c r="SB46" s="50"/>
      <c r="SC46" s="50"/>
      <c r="SD46" s="50"/>
      <c r="SE46" s="50"/>
      <c r="SF46" s="50"/>
      <c r="SG46" s="50"/>
      <c r="SH46" s="50"/>
      <c r="SI46" s="50"/>
      <c r="SJ46" s="50"/>
      <c r="SK46" s="50"/>
      <c r="SL46" s="50"/>
      <c r="SM46" s="50"/>
      <c r="SN46" s="45"/>
    </row>
    <row r="47" spans="2:508" x14ac:dyDescent="0.25">
      <c r="B47" s="43" t="s">
        <v>578</v>
      </c>
      <c r="C47" s="43" t="str">
        <f ca="1">_xlfn.XLOOKUP(B47,bonds[unique lookup],bonds[ID_ISIN])</f>
        <v>XS2011260705</v>
      </c>
      <c r="D47" s="45" cm="1">
        <f t="array" aca="1" ref="D47" ca="1">MIN(IFERROR(IF(OFFSET(bHist!$A$1,_xlfn.XMATCH($B$35,bHist!$B:$B,0)-1,3+$C$2,1,3+$C$3)=0,"-",OFFSET(bHist!$A$1,_xlfn.XMATCH($B$35,bHist!$B:$B,0)-1,3+$C$2,1,3+$C$3))-IF(OFFSET(bHist!$A$1,_xlfn.XMATCH(B47,bHist!$B:$B,0)-1,3+$C$2,1,3+$C$3)=0,"-",OFFSET(bHist!$A$1,_xlfn.XMATCH(B47,bHist!$B:$B,0)-1,3+$C$2,1,3+$C$3)),"-"))</f>
        <v>-3.8419370338320675</v>
      </c>
      <c r="E47" s="45" cm="1">
        <f t="array" aca="1" ref="E47" ca="1">AVERAGE(IFERROR(IF(OFFSET(bHist!$A$1,_xlfn.XMATCH($B$35,bHist!$B:$B,0)-1,3+$C$2,1,3+$C$3)=0,"-",OFFSET(bHist!$A$1,_xlfn.XMATCH($B$35,bHist!$B:$B,0)-1,3+$C$2,1,3+$C$3))-IF(OFFSET(bHist!$A$1,_xlfn.XMATCH(B47,bHist!$B:$B,0)-1,3+$C$2,1,3+$C$3)=0,"-",OFFSET(bHist!$A$1,_xlfn.XMATCH(B47,bHist!$B:$B,0)-1,3+$C$2,1,3+$C$3)),"-"))</f>
        <v>83.063043850819327</v>
      </c>
      <c r="F47" s="45" cm="1">
        <f t="array" aca="1" ref="F47" ca="1">MAX(IFERROR(IF(OFFSET(bHist!$A$1,_xlfn.XMATCH($B$35,bHist!$B:$B,0)-1,3+$C$2,1,3+$C$3)=0,"-",OFFSET(bHist!$A$1,_xlfn.XMATCH($B$35,bHist!$B:$B,0)-1,3+$C$2,1,3+$C$3))-IF(OFFSET(bHist!$A$1,_xlfn.XMATCH(B47,bHist!$B:$B,0)-1,3+$C$2,1,3+$C$3)=0,"-",OFFSET(bHist!$A$1,_xlfn.XMATCH(B47,bHist!$B:$B,0)-1,3+$C$2,1,3+$C$3)),"-"))</f>
        <v>338.73588693922756</v>
      </c>
      <c r="G47" s="45" cm="1">
        <f t="array" aca="1" ref="G47" ca="1">_xlfn.STDEV.P(IFERROR(IF(OFFSET(bHist!$A$1,_xlfn.XMATCH($B$35,bHist!$B:$B,0)-1,3+$C$2,1,3+$C$3)=0,"-",OFFSET(bHist!$A$1,_xlfn.XMATCH($B$35,bHist!$B:$B,0)-1,3+$C$2,1,3+$C$3))-IF(OFFSET(bHist!$A$1,_xlfn.XMATCH(B47,bHist!$B:$B,0)-1,3+$C$2,1,3+$C$3)=0,"-",OFFSET(bHist!$A$1,_xlfn.XMATCH(B47,bHist!$B:$B,0)-1,3+$C$2,1,3+$C$3)),"-"))</f>
        <v>86.559495624969173</v>
      </c>
      <c r="H47" s="45" cm="1">
        <f t="array" aca="1" ref="H47" ca="1">INDEX((IFERROR(IF(OFFSET(bHist!$A$1,_xlfn.XMATCH($B$35,bHist!B:B,0)-1,3,1,500)=0,"-",OFFSET(bHist!$A$1,_xlfn.XMATCH($B$35,bHist!B:B,0)-1,3,1,500))-IF(OFFSET(bHist!$A$1,_xlfn.XMATCH(B47,bHist!B:B,0)-1,3,1,500)=0,"-",OFFSET(bHist!$A$1,_xlfn.XMATCH(B47,bHist!B:B,0)-1,3,1,500)),"-")),1)</f>
        <v>124.03813524055482</v>
      </c>
      <c r="I47" s="45">
        <f t="shared" ca="1" si="2"/>
        <v>11.960812557720544</v>
      </c>
      <c r="J47" s="51" cm="1">
        <f t="array" aca="1" ref="J47" ca="1">SLOPE((IFERROR(IF(OFFSET(bHist!$A$1,_xlfn.XMATCH($B$35,bHist!$B:$B,0)-1,3,1,500)=0,"-",OFFSET(bHist!$A$1,_xlfn.XMATCH($B$35,bHist!$B:$B,0)-1,3,1,500))-IF(OFFSET(bHist!$A$1,_xlfn.XMATCH(B47,bHist!$B:$B,0)-1,3,1,500)=0,"-",OFFSET(bHist!$A$1,_xlfn.XMATCH(B47,bHist!$B:$B,0)-1,3,1,500)),"-")),OFFSET(bHist!$A$1,0,3,1,500))</f>
        <v>0.54463814830585977</v>
      </c>
      <c r="K47" s="45" cm="1">
        <f t="array" aca="1" ref="K47" ca="1">INTERCEPT((IFERROR(IF(OFFSET(bHist!$A$1,_xlfn.XMATCH($B$35,bHist!$B:$B,0)-1,3,1,500)=0,"-",OFFSET(bHist!$A$1,_xlfn.XMATCH($B$35,bHist!$B:$B,0)-1,3,1,500))-IF(OFFSET(bHist!$A$1,_xlfn.XMATCH(B47,bHist!$B:$B,0)-1,3,1,500)=0,"-",OFFSET(bHist!$A$1,_xlfn.XMATCH(B47,bHist!$B:$B,0)-1,3,1,500)),"-")),OFFSET(bHist!$A$1,0,3,1,500))</f>
        <v>-23786.327700845763</v>
      </c>
      <c r="L47" s="45" cm="1">
        <f t="array" aca="1" ref="L47" ca="1">STEYX((IFERROR(IF(OFFSET(bHist!$A$1,_xlfn.XMATCH($B$35,bHist!B:B,0)-1,3,1,500)=0,"-",OFFSET(bHist!$A$1,_xlfn.XMATCH($B$35,bHist!B:B,0)-1,3,1,500))-IF(OFFSET(bHist!$A$1,_xlfn.XMATCH(B47,bHist!B:B,0)-1,3,1,500)=0,"-",OFFSET(bHist!$A$1,_xlfn.XMATCH(B47,bHist!B:B,0)-1,3,1,500)),"-")),OFFSET(bHist!$A$1,0,3,1,500))</f>
        <v>61.687726606606248</v>
      </c>
      <c r="M47" s="51" cm="1">
        <f t="array" aca="1" ref="M47" ca="1">CORREL(IF(OFFSET(bHist!$A$1,_xlfn.XMATCH($B$35,bHist!B:B,0)-1,3,1,500)=0,"-",OFFSET(bHist!$A$1,_xlfn.XMATCH($B$35,bHist!B:B,0)-1,3,1,500)),IF(OFFSET(bHist!$A$1,_xlfn.XMATCH(B47,bHist!B:B,0)-1,3,1,500)=0,"-",OFFSET(bHist!$A$1,_xlfn.XMATCH(B47,bHist!B:B,0)-1,3,1,500)))</f>
        <v>0.92503841195462022</v>
      </c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0"/>
      <c r="FE47" s="50"/>
      <c r="FF47" s="50"/>
      <c r="FG47" s="50"/>
      <c r="FH47" s="50"/>
      <c r="FI47" s="50"/>
      <c r="FJ47" s="50"/>
      <c r="FK47" s="50"/>
      <c r="FL47" s="50"/>
      <c r="FM47" s="50"/>
      <c r="FN47" s="50"/>
      <c r="FO47" s="50"/>
      <c r="FP47" s="50"/>
      <c r="FQ47" s="50"/>
      <c r="FR47" s="50"/>
      <c r="FS47" s="50"/>
      <c r="FT47" s="50"/>
      <c r="FU47" s="50"/>
      <c r="FV47" s="50"/>
      <c r="FW47" s="50"/>
      <c r="FX47" s="50"/>
      <c r="FY47" s="50"/>
      <c r="FZ47" s="50"/>
      <c r="GA47" s="50"/>
      <c r="GB47" s="50"/>
      <c r="GC47" s="50"/>
      <c r="GD47" s="50"/>
      <c r="GE47" s="50"/>
      <c r="GF47" s="50"/>
      <c r="GG47" s="50"/>
      <c r="GH47" s="50"/>
      <c r="GI47" s="50"/>
      <c r="GJ47" s="50"/>
      <c r="GK47" s="50"/>
      <c r="GL47" s="50"/>
      <c r="GM47" s="50"/>
      <c r="GN47" s="50"/>
      <c r="GO47" s="50"/>
      <c r="GP47" s="50"/>
      <c r="GQ47" s="50"/>
      <c r="GR47" s="50"/>
      <c r="GS47" s="50"/>
      <c r="GT47" s="50"/>
      <c r="GU47" s="50"/>
      <c r="GV47" s="50"/>
      <c r="GW47" s="50"/>
      <c r="GX47" s="50"/>
      <c r="GY47" s="50"/>
      <c r="GZ47" s="50"/>
      <c r="HA47" s="50"/>
      <c r="HB47" s="50"/>
      <c r="HC47" s="50"/>
      <c r="HD47" s="50"/>
      <c r="HE47" s="50"/>
      <c r="HF47" s="50"/>
      <c r="HG47" s="50"/>
      <c r="HH47" s="50"/>
      <c r="HI47" s="50"/>
      <c r="HJ47" s="50"/>
      <c r="HK47" s="50"/>
      <c r="HL47" s="50"/>
      <c r="HM47" s="50"/>
      <c r="HN47" s="50"/>
      <c r="HO47" s="50"/>
      <c r="HP47" s="50"/>
      <c r="HQ47" s="50"/>
      <c r="HR47" s="50"/>
      <c r="HS47" s="50"/>
      <c r="HT47" s="50"/>
      <c r="HU47" s="50"/>
      <c r="HV47" s="50"/>
      <c r="HW47" s="50"/>
      <c r="HX47" s="50"/>
      <c r="HY47" s="50"/>
      <c r="HZ47" s="50"/>
      <c r="IA47" s="50"/>
      <c r="IB47" s="50"/>
      <c r="IC47" s="50"/>
      <c r="ID47" s="50"/>
      <c r="IE47" s="50"/>
      <c r="IF47" s="50"/>
      <c r="IG47" s="50"/>
      <c r="IH47" s="50"/>
      <c r="II47" s="50"/>
      <c r="IJ47" s="50"/>
      <c r="IK47" s="50"/>
      <c r="IL47" s="50"/>
      <c r="IM47" s="50"/>
      <c r="IN47" s="50"/>
      <c r="IO47" s="50"/>
      <c r="IP47" s="50"/>
      <c r="IQ47" s="50"/>
      <c r="IR47" s="50"/>
      <c r="IS47" s="50"/>
      <c r="IT47" s="50"/>
      <c r="IU47" s="50"/>
      <c r="IV47" s="50"/>
      <c r="IW47" s="50"/>
      <c r="IX47" s="50"/>
      <c r="IY47" s="50"/>
      <c r="IZ47" s="50"/>
      <c r="JA47" s="50"/>
      <c r="JB47" s="50"/>
      <c r="JC47" s="50"/>
      <c r="JD47" s="50"/>
      <c r="JE47" s="50"/>
      <c r="JF47" s="50"/>
      <c r="JG47" s="50"/>
      <c r="JH47" s="50"/>
      <c r="JI47" s="50"/>
      <c r="JJ47" s="50"/>
      <c r="JK47" s="50"/>
      <c r="JL47" s="50"/>
      <c r="JM47" s="50"/>
      <c r="JN47" s="50"/>
      <c r="JO47" s="50"/>
      <c r="JP47" s="50"/>
      <c r="JQ47" s="50"/>
      <c r="JR47" s="50"/>
      <c r="JS47" s="50"/>
      <c r="JT47" s="50"/>
      <c r="JU47" s="50"/>
      <c r="JV47" s="50"/>
      <c r="JW47" s="50"/>
      <c r="JX47" s="50"/>
      <c r="JY47" s="50"/>
      <c r="JZ47" s="50"/>
      <c r="KA47" s="50"/>
      <c r="KB47" s="50"/>
      <c r="KC47" s="50"/>
      <c r="KD47" s="50"/>
      <c r="KE47" s="50"/>
      <c r="KF47" s="50"/>
      <c r="KG47" s="50"/>
      <c r="KH47" s="50"/>
      <c r="KI47" s="50"/>
      <c r="KJ47" s="50"/>
      <c r="KK47" s="50"/>
      <c r="KL47" s="50"/>
      <c r="KM47" s="50"/>
      <c r="KN47" s="50"/>
      <c r="KO47" s="50"/>
      <c r="KP47" s="50"/>
      <c r="KQ47" s="50"/>
      <c r="KR47" s="50"/>
      <c r="KS47" s="50"/>
      <c r="KT47" s="50"/>
      <c r="KU47" s="50"/>
      <c r="KV47" s="50"/>
      <c r="KW47" s="50"/>
      <c r="KX47" s="50"/>
      <c r="KY47" s="50"/>
      <c r="KZ47" s="50"/>
      <c r="LA47" s="50"/>
      <c r="LB47" s="50"/>
      <c r="LC47" s="50"/>
      <c r="LD47" s="50"/>
      <c r="LE47" s="50"/>
      <c r="LF47" s="50"/>
      <c r="LG47" s="50"/>
      <c r="LH47" s="50"/>
      <c r="LI47" s="50"/>
      <c r="LJ47" s="50"/>
      <c r="LK47" s="50"/>
      <c r="LL47" s="50"/>
      <c r="LM47" s="50"/>
      <c r="LN47" s="50"/>
      <c r="LO47" s="50"/>
      <c r="LP47" s="50"/>
      <c r="LQ47" s="50"/>
      <c r="LR47" s="50"/>
      <c r="LS47" s="50"/>
      <c r="LT47" s="50"/>
      <c r="LU47" s="50"/>
      <c r="LV47" s="50"/>
      <c r="LW47" s="50"/>
      <c r="LX47" s="50"/>
      <c r="LY47" s="50"/>
      <c r="LZ47" s="50"/>
      <c r="MA47" s="50"/>
      <c r="MB47" s="50"/>
      <c r="MC47" s="50"/>
      <c r="MD47" s="50"/>
      <c r="ME47" s="50"/>
      <c r="MF47" s="50"/>
      <c r="MG47" s="50"/>
      <c r="MH47" s="50"/>
      <c r="MI47" s="50"/>
      <c r="MJ47" s="50"/>
      <c r="MK47" s="50"/>
      <c r="ML47" s="50"/>
      <c r="MM47" s="50"/>
      <c r="MN47" s="50"/>
      <c r="MO47" s="50"/>
      <c r="MP47" s="50"/>
      <c r="MQ47" s="50"/>
      <c r="MR47" s="50"/>
      <c r="MS47" s="50"/>
      <c r="MT47" s="50"/>
      <c r="MU47" s="50"/>
      <c r="MV47" s="50"/>
      <c r="MW47" s="50"/>
      <c r="MX47" s="50"/>
      <c r="MY47" s="50"/>
      <c r="MZ47" s="50"/>
      <c r="NA47" s="50"/>
      <c r="NB47" s="50"/>
      <c r="NC47" s="50"/>
      <c r="ND47" s="50"/>
      <c r="NE47" s="50"/>
      <c r="NF47" s="50"/>
      <c r="NG47" s="50"/>
      <c r="NH47" s="50"/>
      <c r="NI47" s="50"/>
      <c r="NJ47" s="50"/>
      <c r="NK47" s="50"/>
      <c r="NL47" s="50"/>
      <c r="NM47" s="50"/>
      <c r="NN47" s="50"/>
      <c r="NO47" s="50"/>
      <c r="NP47" s="50"/>
      <c r="NQ47" s="50"/>
      <c r="NR47" s="50"/>
      <c r="NS47" s="50"/>
      <c r="NT47" s="50"/>
      <c r="NU47" s="50"/>
      <c r="NV47" s="50"/>
      <c r="NW47" s="50"/>
      <c r="NX47" s="50"/>
      <c r="NY47" s="50"/>
      <c r="NZ47" s="50"/>
      <c r="OA47" s="50"/>
      <c r="OB47" s="50"/>
      <c r="OC47" s="50"/>
      <c r="OD47" s="50"/>
      <c r="OE47" s="50"/>
      <c r="OF47" s="50"/>
      <c r="OG47" s="50"/>
      <c r="OH47" s="50"/>
      <c r="OI47" s="50"/>
      <c r="OJ47" s="50"/>
      <c r="OK47" s="50"/>
      <c r="OL47" s="50"/>
      <c r="OM47" s="50"/>
      <c r="ON47" s="50"/>
      <c r="OO47" s="50"/>
      <c r="OP47" s="50"/>
      <c r="OQ47" s="50"/>
      <c r="OR47" s="50"/>
      <c r="OS47" s="50"/>
      <c r="OT47" s="50"/>
      <c r="OU47" s="50"/>
      <c r="OV47" s="50"/>
      <c r="OW47" s="50"/>
      <c r="OX47" s="50"/>
      <c r="OY47" s="50"/>
      <c r="OZ47" s="50"/>
      <c r="PA47" s="50"/>
      <c r="PB47" s="50"/>
      <c r="PC47" s="50"/>
      <c r="PD47" s="50"/>
      <c r="PE47" s="50"/>
      <c r="PF47" s="50"/>
      <c r="PG47" s="50"/>
      <c r="PH47" s="50"/>
      <c r="PI47" s="50"/>
      <c r="PJ47" s="50"/>
      <c r="PK47" s="50"/>
      <c r="PL47" s="50"/>
      <c r="PM47" s="50"/>
      <c r="PN47" s="50"/>
      <c r="PO47" s="50"/>
      <c r="PP47" s="50"/>
      <c r="PQ47" s="50"/>
      <c r="PR47" s="50"/>
      <c r="PS47" s="50"/>
      <c r="PT47" s="50"/>
      <c r="PU47" s="50"/>
      <c r="PV47" s="50"/>
      <c r="PW47" s="50"/>
      <c r="PX47" s="50"/>
      <c r="PY47" s="50"/>
      <c r="PZ47" s="50"/>
      <c r="QA47" s="50"/>
      <c r="QB47" s="50"/>
      <c r="QC47" s="50"/>
      <c r="QD47" s="50"/>
      <c r="QE47" s="50"/>
      <c r="QF47" s="50"/>
      <c r="QG47" s="50"/>
      <c r="QH47" s="50"/>
      <c r="QI47" s="50"/>
      <c r="QJ47" s="50"/>
      <c r="QK47" s="50"/>
      <c r="QL47" s="50"/>
      <c r="QM47" s="50"/>
      <c r="QN47" s="50"/>
      <c r="QO47" s="50"/>
      <c r="QP47" s="50"/>
      <c r="QQ47" s="50"/>
      <c r="QR47" s="50"/>
      <c r="QS47" s="50"/>
      <c r="QT47" s="50"/>
      <c r="QU47" s="50"/>
      <c r="QV47" s="50"/>
      <c r="QW47" s="50"/>
      <c r="QX47" s="50"/>
      <c r="QY47" s="50"/>
      <c r="QZ47" s="50"/>
      <c r="RA47" s="50"/>
      <c r="RB47" s="50"/>
      <c r="RC47" s="50"/>
      <c r="RD47" s="50"/>
      <c r="RE47" s="50"/>
      <c r="RF47" s="50"/>
      <c r="RG47" s="50"/>
      <c r="RH47" s="50"/>
      <c r="RI47" s="50"/>
      <c r="RJ47" s="50"/>
      <c r="RK47" s="50"/>
      <c r="RL47" s="50"/>
      <c r="RM47" s="50"/>
      <c r="RN47" s="50"/>
      <c r="RO47" s="50"/>
      <c r="RP47" s="50"/>
      <c r="RQ47" s="50"/>
      <c r="RR47" s="50"/>
      <c r="RS47" s="50"/>
      <c r="RT47" s="50"/>
      <c r="RU47" s="50"/>
      <c r="RV47" s="50"/>
      <c r="RW47" s="50"/>
      <c r="RX47" s="50"/>
      <c r="RY47" s="50"/>
      <c r="RZ47" s="50"/>
      <c r="SA47" s="50"/>
      <c r="SB47" s="50"/>
      <c r="SC47" s="50"/>
      <c r="SD47" s="50"/>
      <c r="SE47" s="50"/>
      <c r="SF47" s="50"/>
      <c r="SG47" s="50"/>
      <c r="SH47" s="50"/>
      <c r="SI47" s="50"/>
      <c r="SJ47" s="50"/>
      <c r="SK47" s="50"/>
      <c r="SL47" s="50"/>
      <c r="SM47" s="50"/>
      <c r="SN47" s="45"/>
    </row>
    <row r="48" spans="2:508" x14ac:dyDescent="0.25">
      <c r="B48" s="43" t="s">
        <v>529</v>
      </c>
      <c r="C48" s="43" t="str">
        <f ca="1">_xlfn.XLOOKUP(B48,bonds[unique lookup],bonds[ID_ISIN])</f>
        <v>FR0012278539</v>
      </c>
      <c r="D48" s="45" cm="1">
        <f t="array" aca="1" ref="D48" ca="1">MIN(IFERROR(IF(OFFSET(bHist!$A$1,_xlfn.XMATCH($B$35,bHist!$B:$B,0)-1,3+$C$2,1,3+$C$3)=0,"-",OFFSET(bHist!$A$1,_xlfn.XMATCH($B$35,bHist!$B:$B,0)-1,3+$C$2,1,3+$C$3))-IF(OFFSET(bHist!$A$1,_xlfn.XMATCH(B48,bHist!$B:$B,0)-1,3+$C$2,1,3+$C$3)=0,"-",OFFSET(bHist!$A$1,_xlfn.XMATCH(B48,bHist!$B:$B,0)-1,3+$C$2,1,3+$C$3)),"-"))</f>
        <v>-301.01187646806238</v>
      </c>
      <c r="E48" s="45" cm="1">
        <f t="array" aca="1" ref="E48" ca="1">AVERAGE(IFERROR(IF(OFFSET(bHist!$A$1,_xlfn.XMATCH($B$35,bHist!$B:$B,0)-1,3+$C$2,1,3+$C$3)=0,"-",OFFSET(bHist!$A$1,_xlfn.XMATCH($B$35,bHist!$B:$B,0)-1,3+$C$2,1,3+$C$3))-IF(OFFSET(bHist!$A$1,_xlfn.XMATCH(B48,bHist!$B:$B,0)-1,3+$C$2,1,3+$C$3)=0,"-",OFFSET(bHist!$A$1,_xlfn.XMATCH(B48,bHist!$B:$B,0)-1,3+$C$2,1,3+$C$3)),"-"))</f>
        <v>167.28181908929719</v>
      </c>
      <c r="F48" s="45" cm="1">
        <f t="array" aca="1" ref="F48" ca="1">MAX(IFERROR(IF(OFFSET(bHist!$A$1,_xlfn.XMATCH($B$35,bHist!$B:$B,0)-1,3+$C$2,1,3+$C$3)=0,"-",OFFSET(bHist!$A$1,_xlfn.XMATCH($B$35,bHist!$B:$B,0)-1,3+$C$2,1,3+$C$3))-IF(OFFSET(bHist!$A$1,_xlfn.XMATCH(B48,bHist!$B:$B,0)-1,3+$C$2,1,3+$C$3)=0,"-",OFFSET(bHist!$A$1,_xlfn.XMATCH(B48,bHist!$B:$B,0)-1,3+$C$2,1,3+$C$3)),"-"))</f>
        <v>349.2652848260999</v>
      </c>
      <c r="G48" s="45" cm="1">
        <f t="array" aca="1" ref="G48" ca="1">_xlfn.STDEV.P(IFERROR(IF(OFFSET(bHist!$A$1,_xlfn.XMATCH($B$35,bHist!$B:$B,0)-1,3+$C$2,1,3+$C$3)=0,"-",OFFSET(bHist!$A$1,_xlfn.XMATCH($B$35,bHist!$B:$B,0)-1,3+$C$2,1,3+$C$3))-IF(OFFSET(bHist!$A$1,_xlfn.XMATCH(B48,bHist!$B:$B,0)-1,3+$C$2,1,3+$C$3)=0,"-",OFFSET(bHist!$A$1,_xlfn.XMATCH(B48,bHist!$B:$B,0)-1,3+$C$2,1,3+$C$3)),"-"))</f>
        <v>73.269437842276673</v>
      </c>
      <c r="H48" s="45" cm="1">
        <f t="array" aca="1" ref="H48" ca="1">INDEX((IFERROR(IF(OFFSET(bHist!$A$1,_xlfn.XMATCH($B$35,bHist!B:B,0)-1,3,1,500)=0,"-",OFFSET(bHist!$A$1,_xlfn.XMATCH($B$35,bHist!B:B,0)-1,3,1,500))-IF(OFFSET(bHist!$A$1,_xlfn.XMATCH(B48,bHist!B:B,0)-1,3,1,500)=0,"-",OFFSET(bHist!$A$1,_xlfn.XMATCH(B48,bHist!B:B,0)-1,3,1,500)),"-")),1)</f>
        <v>192.87709589797259</v>
      </c>
      <c r="I48" s="45">
        <f t="shared" ca="1" si="2"/>
        <v>3.9360565512921366</v>
      </c>
      <c r="J48" s="51" cm="1">
        <f t="array" aca="1" ref="J48" ca="1">SLOPE((IFERROR(IF(OFFSET(bHist!$A$1,_xlfn.XMATCH($B$35,bHist!$B:$B,0)-1,3,1,500)=0,"-",OFFSET(bHist!$A$1,_xlfn.XMATCH($B$35,bHist!$B:$B,0)-1,3,1,500))-IF(OFFSET(bHist!$A$1,_xlfn.XMATCH(B48,bHist!$B:$B,0)-1,3,1,500)=0,"-",OFFSET(bHist!$A$1,_xlfn.XMATCH(B48,bHist!$B:$B,0)-1,3,1,500)),"-")),OFFSET(bHist!$A$1,0,3,1,500))</f>
        <v>2.1940333017896791E-2</v>
      </c>
      <c r="K48" s="45" cm="1">
        <f t="array" aca="1" ref="K48" ca="1">INTERCEPT((IFERROR(IF(OFFSET(bHist!$A$1,_xlfn.XMATCH($B$35,bHist!$B:$B,0)-1,3,1,500)=0,"-",OFFSET(bHist!$A$1,_xlfn.XMATCH($B$35,bHist!$B:$B,0)-1,3,1,500))-IF(OFFSET(bHist!$A$1,_xlfn.XMATCH(B48,bHist!$B:$B,0)-1,3,1,500)=0,"-",OFFSET(bHist!$A$1,_xlfn.XMATCH(B48,bHist!$B:$B,0)-1,3,1,500)),"-")),OFFSET(bHist!$A$1,0,3,1,500))</f>
        <v>-790.51455168062853</v>
      </c>
      <c r="L48" s="45" cm="1">
        <f t="array" aca="1" ref="L48" ca="1">STEYX((IFERROR(IF(OFFSET(bHist!$A$1,_xlfn.XMATCH($B$35,bHist!B:B,0)-1,3,1,500)=0,"-",OFFSET(bHist!$A$1,_xlfn.XMATCH($B$35,bHist!B:B,0)-1,3,1,500))-IF(OFFSET(bHist!$A$1,_xlfn.XMATCH(B48,bHist!B:B,0)-1,3,1,500)=0,"-",OFFSET(bHist!$A$1,_xlfn.XMATCH(B48,bHist!B:B,0)-1,3,1,500)),"-")),OFFSET(bHist!$A$1,0,3,1,500))</f>
        <v>73.484838993013938</v>
      </c>
      <c r="M48" s="51" cm="1">
        <f t="array" aca="1" ref="M48" ca="1">CORREL(IF(OFFSET(bHist!$A$1,_xlfn.XMATCH($B$35,bHist!B:B,0)-1,3,1,500)=0,"-",OFFSET(bHist!$A$1,_xlfn.XMATCH($B$35,bHist!B:B,0)-1,3,1,500)),IF(OFFSET(bHist!$A$1,_xlfn.XMATCH(B48,bHist!B:B,0)-1,3,1,500)=0,"-",OFFSET(bHist!$A$1,_xlfn.XMATCH(B48,bHist!B:B,0)-1,3,1,500)))</f>
        <v>0.87608716020648902</v>
      </c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50"/>
      <c r="AN48" s="50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0"/>
      <c r="BY48" s="50"/>
      <c r="BZ48" s="50"/>
      <c r="CA48" s="50"/>
      <c r="CB48" s="50"/>
      <c r="CC48" s="50"/>
      <c r="CD48" s="50"/>
      <c r="CE48" s="50"/>
      <c r="CF48" s="50"/>
      <c r="CG48" s="50"/>
      <c r="CH48" s="50"/>
      <c r="CI48" s="50"/>
      <c r="CJ48" s="50"/>
      <c r="CK48" s="50"/>
      <c r="CL48" s="50"/>
      <c r="CM48" s="50"/>
      <c r="CN48" s="50"/>
      <c r="CO48" s="50"/>
      <c r="CP48" s="50"/>
      <c r="CQ48" s="50"/>
      <c r="CR48" s="50"/>
      <c r="CS48" s="50"/>
      <c r="CT48" s="50"/>
      <c r="CU48" s="50"/>
      <c r="CV48" s="50"/>
      <c r="CW48" s="50"/>
      <c r="CX48" s="50"/>
      <c r="CY48" s="50"/>
      <c r="CZ48" s="50"/>
      <c r="DA48" s="50"/>
      <c r="DB48" s="50"/>
      <c r="DC48" s="50"/>
      <c r="DD48" s="50"/>
      <c r="DE48" s="50"/>
      <c r="DF48" s="50"/>
      <c r="DG48" s="50"/>
      <c r="DH48" s="50"/>
      <c r="DI48" s="50"/>
      <c r="DJ48" s="50"/>
      <c r="DK48" s="50"/>
      <c r="DL48" s="50"/>
      <c r="DM48" s="50"/>
      <c r="DN48" s="50"/>
      <c r="DO48" s="50"/>
      <c r="DP48" s="50"/>
      <c r="DQ48" s="50"/>
      <c r="DR48" s="50"/>
      <c r="DS48" s="50"/>
      <c r="DT48" s="50"/>
      <c r="DU48" s="50"/>
      <c r="DV48" s="50"/>
      <c r="DW48" s="50"/>
      <c r="DX48" s="50"/>
      <c r="DY48" s="50"/>
      <c r="DZ48" s="50"/>
      <c r="EA48" s="50"/>
      <c r="EB48" s="50"/>
      <c r="EC48" s="50"/>
      <c r="ED48" s="50"/>
      <c r="EE48" s="50"/>
      <c r="EF48" s="50"/>
      <c r="EG48" s="50"/>
      <c r="EH48" s="50"/>
      <c r="EI48" s="50"/>
      <c r="EJ48" s="50"/>
      <c r="EK48" s="50"/>
      <c r="EL48" s="50"/>
      <c r="EM48" s="50"/>
      <c r="EN48" s="50"/>
      <c r="EO48" s="50"/>
      <c r="EP48" s="50"/>
      <c r="EQ48" s="50"/>
      <c r="ER48" s="50"/>
      <c r="ES48" s="50"/>
      <c r="ET48" s="50"/>
      <c r="EU48" s="50"/>
      <c r="EV48" s="50"/>
      <c r="EW48" s="50"/>
      <c r="EX48" s="50"/>
      <c r="EY48" s="50"/>
      <c r="EZ48" s="50"/>
      <c r="FA48" s="50"/>
      <c r="FB48" s="50"/>
      <c r="FC48" s="50"/>
      <c r="FD48" s="50"/>
      <c r="FE48" s="50"/>
      <c r="FF48" s="50"/>
      <c r="FG48" s="50"/>
      <c r="FH48" s="50"/>
      <c r="FI48" s="50"/>
      <c r="FJ48" s="50"/>
      <c r="FK48" s="50"/>
      <c r="FL48" s="50"/>
      <c r="FM48" s="50"/>
      <c r="FN48" s="50"/>
      <c r="FO48" s="50"/>
      <c r="FP48" s="50"/>
      <c r="FQ48" s="50"/>
      <c r="FR48" s="50"/>
      <c r="FS48" s="50"/>
      <c r="FT48" s="50"/>
      <c r="FU48" s="50"/>
      <c r="FV48" s="50"/>
      <c r="FW48" s="50"/>
      <c r="FX48" s="50"/>
      <c r="FY48" s="50"/>
      <c r="FZ48" s="50"/>
      <c r="GA48" s="50"/>
      <c r="GB48" s="50"/>
      <c r="GC48" s="50"/>
      <c r="GD48" s="50"/>
      <c r="GE48" s="50"/>
      <c r="GF48" s="50"/>
      <c r="GG48" s="50"/>
      <c r="GH48" s="50"/>
      <c r="GI48" s="50"/>
      <c r="GJ48" s="50"/>
      <c r="GK48" s="50"/>
      <c r="GL48" s="50"/>
      <c r="GM48" s="50"/>
      <c r="GN48" s="50"/>
      <c r="GO48" s="50"/>
      <c r="GP48" s="50"/>
      <c r="GQ48" s="50"/>
      <c r="GR48" s="50"/>
      <c r="GS48" s="50"/>
      <c r="GT48" s="50"/>
      <c r="GU48" s="50"/>
      <c r="GV48" s="50"/>
      <c r="GW48" s="50"/>
      <c r="GX48" s="50"/>
      <c r="GY48" s="50"/>
      <c r="GZ48" s="50"/>
      <c r="HA48" s="50"/>
      <c r="HB48" s="50"/>
      <c r="HC48" s="50"/>
      <c r="HD48" s="50"/>
      <c r="HE48" s="50"/>
      <c r="HF48" s="50"/>
      <c r="HG48" s="50"/>
      <c r="HH48" s="50"/>
      <c r="HI48" s="50"/>
      <c r="HJ48" s="50"/>
      <c r="HK48" s="50"/>
      <c r="HL48" s="50"/>
      <c r="HM48" s="50"/>
      <c r="HN48" s="50"/>
      <c r="HO48" s="50"/>
      <c r="HP48" s="50"/>
      <c r="HQ48" s="50"/>
      <c r="HR48" s="50"/>
      <c r="HS48" s="50"/>
      <c r="HT48" s="50"/>
      <c r="HU48" s="50"/>
      <c r="HV48" s="50"/>
      <c r="HW48" s="50"/>
      <c r="HX48" s="50"/>
      <c r="HY48" s="50"/>
      <c r="HZ48" s="50"/>
      <c r="IA48" s="50"/>
      <c r="IB48" s="50"/>
      <c r="IC48" s="50"/>
      <c r="ID48" s="50"/>
      <c r="IE48" s="50"/>
      <c r="IF48" s="50"/>
      <c r="IG48" s="50"/>
      <c r="IH48" s="50"/>
      <c r="II48" s="50"/>
      <c r="IJ48" s="50"/>
      <c r="IK48" s="50"/>
      <c r="IL48" s="50"/>
      <c r="IM48" s="50"/>
      <c r="IN48" s="50"/>
      <c r="IO48" s="50"/>
      <c r="IP48" s="50"/>
      <c r="IQ48" s="50"/>
      <c r="IR48" s="50"/>
      <c r="IS48" s="50"/>
      <c r="IT48" s="50"/>
      <c r="IU48" s="50"/>
      <c r="IV48" s="50"/>
      <c r="IW48" s="50"/>
      <c r="IX48" s="50"/>
      <c r="IY48" s="50"/>
      <c r="IZ48" s="50"/>
      <c r="JA48" s="50"/>
      <c r="JB48" s="50"/>
      <c r="JC48" s="50"/>
      <c r="JD48" s="50"/>
      <c r="JE48" s="50"/>
      <c r="JF48" s="50"/>
      <c r="JG48" s="50"/>
      <c r="JH48" s="50"/>
      <c r="JI48" s="50"/>
      <c r="JJ48" s="50"/>
      <c r="JK48" s="50"/>
      <c r="JL48" s="50"/>
      <c r="JM48" s="50"/>
      <c r="JN48" s="50"/>
      <c r="JO48" s="50"/>
      <c r="JP48" s="50"/>
      <c r="JQ48" s="50"/>
      <c r="JR48" s="50"/>
      <c r="JS48" s="50"/>
      <c r="JT48" s="50"/>
      <c r="JU48" s="50"/>
      <c r="JV48" s="50"/>
      <c r="JW48" s="50"/>
      <c r="JX48" s="50"/>
      <c r="JY48" s="50"/>
      <c r="JZ48" s="50"/>
      <c r="KA48" s="50"/>
      <c r="KB48" s="50"/>
      <c r="KC48" s="50"/>
      <c r="KD48" s="50"/>
      <c r="KE48" s="50"/>
      <c r="KF48" s="50"/>
      <c r="KG48" s="50"/>
      <c r="KH48" s="50"/>
      <c r="KI48" s="50"/>
      <c r="KJ48" s="50"/>
      <c r="KK48" s="50"/>
      <c r="KL48" s="50"/>
      <c r="KM48" s="50"/>
      <c r="KN48" s="50"/>
      <c r="KO48" s="50"/>
      <c r="KP48" s="50"/>
      <c r="KQ48" s="50"/>
      <c r="KR48" s="50"/>
      <c r="KS48" s="50"/>
      <c r="KT48" s="50"/>
      <c r="KU48" s="50"/>
      <c r="KV48" s="50"/>
      <c r="KW48" s="50"/>
      <c r="KX48" s="50"/>
      <c r="KY48" s="50"/>
      <c r="KZ48" s="50"/>
      <c r="LA48" s="50"/>
      <c r="LB48" s="50"/>
      <c r="LC48" s="50"/>
      <c r="LD48" s="50"/>
      <c r="LE48" s="50"/>
      <c r="LF48" s="50"/>
      <c r="LG48" s="50"/>
      <c r="LH48" s="50"/>
      <c r="LI48" s="50"/>
      <c r="LJ48" s="50"/>
      <c r="LK48" s="50"/>
      <c r="LL48" s="50"/>
      <c r="LM48" s="50"/>
      <c r="LN48" s="50"/>
      <c r="LO48" s="50"/>
      <c r="LP48" s="50"/>
      <c r="LQ48" s="50"/>
      <c r="LR48" s="50"/>
      <c r="LS48" s="50"/>
      <c r="LT48" s="50"/>
      <c r="LU48" s="50"/>
      <c r="LV48" s="50"/>
      <c r="LW48" s="50"/>
      <c r="LX48" s="50"/>
      <c r="LY48" s="50"/>
      <c r="LZ48" s="50"/>
      <c r="MA48" s="50"/>
      <c r="MB48" s="50"/>
      <c r="MC48" s="50"/>
      <c r="MD48" s="50"/>
      <c r="ME48" s="50"/>
      <c r="MF48" s="50"/>
      <c r="MG48" s="50"/>
      <c r="MH48" s="50"/>
      <c r="MI48" s="50"/>
      <c r="MJ48" s="50"/>
      <c r="MK48" s="50"/>
      <c r="ML48" s="50"/>
      <c r="MM48" s="50"/>
      <c r="MN48" s="50"/>
      <c r="MO48" s="50"/>
      <c r="MP48" s="50"/>
      <c r="MQ48" s="50"/>
      <c r="MR48" s="50"/>
      <c r="MS48" s="50"/>
      <c r="MT48" s="50"/>
      <c r="MU48" s="50"/>
      <c r="MV48" s="50"/>
      <c r="MW48" s="50"/>
      <c r="MX48" s="50"/>
      <c r="MY48" s="50"/>
      <c r="MZ48" s="50"/>
      <c r="NA48" s="50"/>
      <c r="NB48" s="50"/>
      <c r="NC48" s="50"/>
      <c r="ND48" s="50"/>
      <c r="NE48" s="50"/>
      <c r="NF48" s="50"/>
      <c r="NG48" s="50"/>
      <c r="NH48" s="50"/>
      <c r="NI48" s="50"/>
      <c r="NJ48" s="50"/>
      <c r="NK48" s="50"/>
      <c r="NL48" s="50"/>
      <c r="NM48" s="50"/>
      <c r="NN48" s="50"/>
      <c r="NO48" s="50"/>
      <c r="NP48" s="50"/>
      <c r="NQ48" s="50"/>
      <c r="NR48" s="50"/>
      <c r="NS48" s="50"/>
      <c r="NT48" s="50"/>
      <c r="NU48" s="50"/>
      <c r="NV48" s="50"/>
      <c r="NW48" s="50"/>
      <c r="NX48" s="50"/>
      <c r="NY48" s="50"/>
      <c r="NZ48" s="50"/>
      <c r="OA48" s="50"/>
      <c r="OB48" s="50"/>
      <c r="OC48" s="50"/>
      <c r="OD48" s="50"/>
      <c r="OE48" s="50"/>
      <c r="OF48" s="50"/>
      <c r="OG48" s="50"/>
      <c r="OH48" s="50"/>
      <c r="OI48" s="50"/>
      <c r="OJ48" s="50"/>
      <c r="OK48" s="50"/>
      <c r="OL48" s="50"/>
      <c r="OM48" s="50"/>
      <c r="ON48" s="50"/>
      <c r="OO48" s="50"/>
      <c r="OP48" s="50"/>
      <c r="OQ48" s="50"/>
      <c r="OR48" s="50"/>
      <c r="OS48" s="50"/>
      <c r="OT48" s="50"/>
      <c r="OU48" s="50"/>
      <c r="OV48" s="50"/>
      <c r="OW48" s="50"/>
      <c r="OX48" s="50"/>
      <c r="OY48" s="50"/>
      <c r="OZ48" s="50"/>
      <c r="PA48" s="50"/>
      <c r="PB48" s="50"/>
      <c r="PC48" s="50"/>
      <c r="PD48" s="50"/>
      <c r="PE48" s="50"/>
      <c r="PF48" s="50"/>
      <c r="PG48" s="50"/>
      <c r="PH48" s="50"/>
      <c r="PI48" s="50"/>
      <c r="PJ48" s="50"/>
      <c r="PK48" s="50"/>
      <c r="PL48" s="50"/>
      <c r="PM48" s="50"/>
      <c r="PN48" s="50"/>
      <c r="PO48" s="50"/>
      <c r="PP48" s="50"/>
      <c r="PQ48" s="50"/>
      <c r="PR48" s="50"/>
      <c r="PS48" s="50"/>
      <c r="PT48" s="50"/>
      <c r="PU48" s="50"/>
      <c r="PV48" s="50"/>
      <c r="PW48" s="50"/>
      <c r="PX48" s="50"/>
      <c r="PY48" s="50"/>
      <c r="PZ48" s="50"/>
      <c r="QA48" s="50"/>
      <c r="QB48" s="50"/>
      <c r="QC48" s="50"/>
      <c r="QD48" s="50"/>
      <c r="QE48" s="50"/>
      <c r="QF48" s="50"/>
      <c r="QG48" s="50"/>
      <c r="QH48" s="50"/>
      <c r="QI48" s="50"/>
      <c r="QJ48" s="50"/>
      <c r="QK48" s="50"/>
      <c r="QL48" s="50"/>
      <c r="QM48" s="50"/>
      <c r="QN48" s="50"/>
      <c r="QO48" s="50"/>
      <c r="QP48" s="50"/>
      <c r="QQ48" s="50"/>
      <c r="QR48" s="50"/>
      <c r="QS48" s="50"/>
      <c r="QT48" s="50"/>
      <c r="QU48" s="50"/>
      <c r="QV48" s="50"/>
      <c r="QW48" s="50"/>
      <c r="QX48" s="50"/>
      <c r="QY48" s="50"/>
      <c r="QZ48" s="50"/>
      <c r="RA48" s="50"/>
      <c r="RB48" s="50"/>
      <c r="RC48" s="50"/>
      <c r="RD48" s="50"/>
      <c r="RE48" s="50"/>
      <c r="RF48" s="50"/>
      <c r="RG48" s="50"/>
      <c r="RH48" s="50"/>
      <c r="RI48" s="50"/>
      <c r="RJ48" s="50"/>
      <c r="RK48" s="50"/>
      <c r="RL48" s="50"/>
      <c r="RM48" s="50"/>
      <c r="RN48" s="50"/>
      <c r="RO48" s="50"/>
      <c r="RP48" s="50"/>
      <c r="RQ48" s="50"/>
      <c r="RR48" s="50"/>
      <c r="RS48" s="50"/>
      <c r="RT48" s="50"/>
      <c r="RU48" s="50"/>
      <c r="RV48" s="50"/>
      <c r="RW48" s="50"/>
      <c r="RX48" s="50"/>
      <c r="RY48" s="50"/>
      <c r="RZ48" s="50"/>
      <c r="SA48" s="50"/>
      <c r="SB48" s="50"/>
      <c r="SC48" s="50"/>
      <c r="SD48" s="50"/>
      <c r="SE48" s="50"/>
      <c r="SF48" s="50"/>
      <c r="SG48" s="50"/>
      <c r="SH48" s="50"/>
      <c r="SI48" s="50"/>
      <c r="SJ48" s="50"/>
      <c r="SK48" s="50"/>
      <c r="SL48" s="50"/>
      <c r="SM48" s="50"/>
      <c r="SN48" s="45"/>
    </row>
    <row r="49" spans="2:508" x14ac:dyDescent="0.25">
      <c r="B49" s="43" t="s">
        <v>530</v>
      </c>
      <c r="C49" s="43" t="str">
        <f ca="1">_xlfn.XLOOKUP(B49,bonds[unique lookup],bonds[ID_ISIN])</f>
        <v>FR0013425170</v>
      </c>
      <c r="D49" s="45" cm="1">
        <f t="array" aca="1" ref="D49" ca="1">MIN(IFERROR(IF(OFFSET(bHist!$A$1,_xlfn.XMATCH($B$35,bHist!$B:$B,0)-1,3+$C$2,1,3+$C$3)=0,"-",OFFSET(bHist!$A$1,_xlfn.XMATCH($B$35,bHist!$B:$B,0)-1,3+$C$2,1,3+$C$3))-IF(OFFSET(bHist!$A$1,_xlfn.XMATCH(B49,bHist!$B:$B,0)-1,3+$C$2,1,3+$C$3)=0,"-",OFFSET(bHist!$A$1,_xlfn.XMATCH(B49,bHist!$B:$B,0)-1,3+$C$2,1,3+$C$3)),"-"))</f>
        <v>-29.046630387067808</v>
      </c>
      <c r="E49" s="45" cm="1">
        <f t="array" aca="1" ref="E49" ca="1">AVERAGE(IFERROR(IF(OFFSET(bHist!$A$1,_xlfn.XMATCH($B$35,bHist!$B:$B,0)-1,3+$C$2,1,3+$C$3)=0,"-",OFFSET(bHist!$A$1,_xlfn.XMATCH($B$35,bHist!$B:$B,0)-1,3+$C$2,1,3+$C$3))-IF(OFFSET(bHist!$A$1,_xlfn.XMATCH(B49,bHist!$B:$B,0)-1,3+$C$2,1,3+$C$3)=0,"-",OFFSET(bHist!$A$1,_xlfn.XMATCH(B49,bHist!$B:$B,0)-1,3+$C$2,1,3+$C$3)),"-"))</f>
        <v>63.57942269565055</v>
      </c>
      <c r="F49" s="45" cm="1">
        <f t="array" aca="1" ref="F49" ca="1">MAX(IFERROR(IF(OFFSET(bHist!$A$1,_xlfn.XMATCH($B$35,bHist!$B:$B,0)-1,3+$C$2,1,3+$C$3)=0,"-",OFFSET(bHist!$A$1,_xlfn.XMATCH($B$35,bHist!$B:$B,0)-1,3+$C$2,1,3+$C$3))-IF(OFFSET(bHist!$A$1,_xlfn.XMATCH(B49,bHist!$B:$B,0)-1,3+$C$2,1,3+$C$3)=0,"-",OFFSET(bHist!$A$1,_xlfn.XMATCH(B49,bHist!$B:$B,0)-1,3+$C$2,1,3+$C$3)),"-"))</f>
        <v>224.00226291131975</v>
      </c>
      <c r="G49" s="45" cm="1">
        <f t="array" aca="1" ref="G49" ca="1">_xlfn.STDEV.P(IFERROR(IF(OFFSET(bHist!$A$1,_xlfn.XMATCH($B$35,bHist!$B:$B,0)-1,3+$C$2,1,3+$C$3)=0,"-",OFFSET(bHist!$A$1,_xlfn.XMATCH($B$35,bHist!$B:$B,0)-1,3+$C$2,1,3+$C$3))-IF(OFFSET(bHist!$A$1,_xlfn.XMATCH(B49,bHist!$B:$B,0)-1,3+$C$2,1,3+$C$3)=0,"-",OFFSET(bHist!$A$1,_xlfn.XMATCH(B49,bHist!$B:$B,0)-1,3+$C$2,1,3+$C$3)),"-"))</f>
        <v>43.076072408412102</v>
      </c>
      <c r="H49" s="45" cm="1">
        <f t="array" aca="1" ref="H49" ca="1">INDEX((IFERROR(IF(OFFSET(bHist!$A$1,_xlfn.XMATCH($B$35,bHist!B:B,0)-1,3,1,500)=0,"-",OFFSET(bHist!$A$1,_xlfn.XMATCH($B$35,bHist!B:B,0)-1,3,1,500))-IF(OFFSET(bHist!$A$1,_xlfn.XMATCH(B49,bHist!B:B,0)-1,3,1,500)=0,"-",OFFSET(bHist!$A$1,_xlfn.XMATCH(B49,bHist!B:B,0)-1,3,1,500)),"-")),1)</f>
        <v>73.226148593187304</v>
      </c>
      <c r="I49" s="45">
        <f t="shared" ca="1" si="2"/>
        <v>3.8121984142256768</v>
      </c>
      <c r="J49" s="51" cm="1">
        <f t="array" aca="1" ref="J49" ca="1">SLOPE((IFERROR(IF(OFFSET(bHist!$A$1,_xlfn.XMATCH($B$35,bHist!$B:$B,0)-1,3,1,500)=0,"-",OFFSET(bHist!$A$1,_xlfn.XMATCH($B$35,bHist!$B:$B,0)-1,3,1,500))-IF(OFFSET(bHist!$A$1,_xlfn.XMATCH(B49,bHist!$B:$B,0)-1,3,1,500)=0,"-",OFFSET(bHist!$A$1,_xlfn.XMATCH(B49,bHist!$B:$B,0)-1,3,1,500)),"-")),OFFSET(bHist!$A$1,0,3,1,500))</f>
        <v>0.25533762356481093</v>
      </c>
      <c r="K49" s="45" cm="1">
        <f t="array" aca="1" ref="K49" ca="1">INTERCEPT((IFERROR(IF(OFFSET(bHist!$A$1,_xlfn.XMATCH($B$35,bHist!$B:$B,0)-1,3,1,500)=0,"-",OFFSET(bHist!$A$1,_xlfn.XMATCH($B$35,bHist!$B:$B,0)-1,3,1,500))-IF(OFFSET(bHist!$A$1,_xlfn.XMATCH(B49,bHist!$B:$B,0)-1,3,1,500)=0,"-",OFFSET(bHist!$A$1,_xlfn.XMATCH(B49,bHist!$B:$B,0)-1,3,1,500)),"-")),OFFSET(bHist!$A$1,0,3,1,500))</f>
        <v>-11125.24057639989</v>
      </c>
      <c r="L49" s="45" cm="1">
        <f t="array" aca="1" ref="L49" ca="1">STEYX((IFERROR(IF(OFFSET(bHist!$A$1,_xlfn.XMATCH($B$35,bHist!B:B,0)-1,3,1,500)=0,"-",OFFSET(bHist!$A$1,_xlfn.XMATCH($B$35,bHist!B:B,0)-1,3,1,500))-IF(OFFSET(bHist!$A$1,_xlfn.XMATCH(B49,bHist!B:B,0)-1,3,1,500)=0,"-",OFFSET(bHist!$A$1,_xlfn.XMATCH(B49,bHist!B:B,0)-1,3,1,500)),"-")),OFFSET(bHist!$A$1,0,3,1,500))</f>
        <v>31.497491061642979</v>
      </c>
      <c r="M49" s="51" cm="1">
        <f t="array" aca="1" ref="M49" ca="1">CORREL(IF(OFFSET(bHist!$A$1,_xlfn.XMATCH($B$35,bHist!B:B,0)-1,3,1,500)=0,"-",OFFSET(bHist!$A$1,_xlfn.XMATCH($B$35,bHist!B:B,0)-1,3,1,500)),IF(OFFSET(bHist!$A$1,_xlfn.XMATCH(B49,bHist!B:B,0)-1,3,1,500)=0,"-",OFFSET(bHist!$A$1,_xlfn.XMATCH(B49,bHist!B:B,0)-1,3,1,500)))</f>
        <v>0.94106932565431389</v>
      </c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/>
      <c r="AD49" s="50"/>
      <c r="AE49" s="50"/>
      <c r="AF49" s="50"/>
      <c r="AG49" s="50"/>
      <c r="AH49" s="50"/>
      <c r="AI49" s="50"/>
      <c r="AJ49" s="50"/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/>
      <c r="AX49" s="50"/>
      <c r="AY49" s="50"/>
      <c r="AZ49" s="50"/>
      <c r="BA49" s="50"/>
      <c r="BB49" s="50"/>
      <c r="BC49" s="50"/>
      <c r="BD49" s="50"/>
      <c r="BE49" s="50"/>
      <c r="BF49" s="50"/>
      <c r="BG49" s="50"/>
      <c r="BH49" s="50"/>
      <c r="BI49" s="50"/>
      <c r="BJ49" s="50"/>
      <c r="BK49" s="50"/>
      <c r="BL49" s="50"/>
      <c r="BM49" s="50"/>
      <c r="BN49" s="50"/>
      <c r="BO49" s="50"/>
      <c r="BP49" s="50"/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/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/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/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/>
      <c r="EV49" s="50"/>
      <c r="EW49" s="50"/>
      <c r="EX49" s="50"/>
      <c r="EY49" s="50"/>
      <c r="EZ49" s="50"/>
      <c r="FA49" s="50"/>
      <c r="FB49" s="50"/>
      <c r="FC49" s="50"/>
      <c r="FD49" s="50"/>
      <c r="FE49" s="50"/>
      <c r="FF49" s="50"/>
      <c r="FG49" s="50"/>
      <c r="FH49" s="50"/>
      <c r="FI49" s="50"/>
      <c r="FJ49" s="50"/>
      <c r="FK49" s="50"/>
      <c r="FL49" s="50"/>
      <c r="FM49" s="50"/>
      <c r="FN49" s="50"/>
      <c r="FO49" s="50"/>
      <c r="FP49" s="50"/>
      <c r="FQ49" s="50"/>
      <c r="FR49" s="50"/>
      <c r="FS49" s="50"/>
      <c r="FT49" s="50"/>
      <c r="FU49" s="50"/>
      <c r="FV49" s="50"/>
      <c r="FW49" s="50"/>
      <c r="FX49" s="50"/>
      <c r="FY49" s="50"/>
      <c r="FZ49" s="50"/>
      <c r="GA49" s="50"/>
      <c r="GB49" s="50"/>
      <c r="GC49" s="50"/>
      <c r="GD49" s="50"/>
      <c r="GE49" s="50"/>
      <c r="GF49" s="50"/>
      <c r="GG49" s="50"/>
      <c r="GH49" s="50"/>
      <c r="GI49" s="50"/>
      <c r="GJ49" s="50"/>
      <c r="GK49" s="50"/>
      <c r="GL49" s="50"/>
      <c r="GM49" s="50"/>
      <c r="GN49" s="50"/>
      <c r="GO49" s="50"/>
      <c r="GP49" s="50"/>
      <c r="GQ49" s="50"/>
      <c r="GR49" s="50"/>
      <c r="GS49" s="50"/>
      <c r="GT49" s="50"/>
      <c r="GU49" s="50"/>
      <c r="GV49" s="50"/>
      <c r="GW49" s="50"/>
      <c r="GX49" s="50"/>
      <c r="GY49" s="50"/>
      <c r="GZ49" s="50"/>
      <c r="HA49" s="50"/>
      <c r="HB49" s="50"/>
      <c r="HC49" s="50"/>
      <c r="HD49" s="50"/>
      <c r="HE49" s="50"/>
      <c r="HF49" s="50"/>
      <c r="HG49" s="50"/>
      <c r="HH49" s="50"/>
      <c r="HI49" s="50"/>
      <c r="HJ49" s="50"/>
      <c r="HK49" s="50"/>
      <c r="HL49" s="50"/>
      <c r="HM49" s="50"/>
      <c r="HN49" s="50"/>
      <c r="HO49" s="50"/>
      <c r="HP49" s="50"/>
      <c r="HQ49" s="50"/>
      <c r="HR49" s="50"/>
      <c r="HS49" s="50"/>
      <c r="HT49" s="50"/>
      <c r="HU49" s="50"/>
      <c r="HV49" s="50"/>
      <c r="HW49" s="50"/>
      <c r="HX49" s="50"/>
      <c r="HY49" s="50"/>
      <c r="HZ49" s="50"/>
      <c r="IA49" s="50"/>
      <c r="IB49" s="50"/>
      <c r="IC49" s="50"/>
      <c r="ID49" s="50"/>
      <c r="IE49" s="50"/>
      <c r="IF49" s="50"/>
      <c r="IG49" s="50"/>
      <c r="IH49" s="50"/>
      <c r="II49" s="50"/>
      <c r="IJ49" s="50"/>
      <c r="IK49" s="50"/>
      <c r="IL49" s="50"/>
      <c r="IM49" s="50"/>
      <c r="IN49" s="50"/>
      <c r="IO49" s="50"/>
      <c r="IP49" s="50"/>
      <c r="IQ49" s="50"/>
      <c r="IR49" s="50"/>
      <c r="IS49" s="50"/>
      <c r="IT49" s="50"/>
      <c r="IU49" s="50"/>
      <c r="IV49" s="50"/>
      <c r="IW49" s="50"/>
      <c r="IX49" s="50"/>
      <c r="IY49" s="50"/>
      <c r="IZ49" s="50"/>
      <c r="JA49" s="50"/>
      <c r="JB49" s="50"/>
      <c r="JC49" s="50"/>
      <c r="JD49" s="50"/>
      <c r="JE49" s="50"/>
      <c r="JF49" s="50"/>
      <c r="JG49" s="50"/>
      <c r="JH49" s="50"/>
      <c r="JI49" s="50"/>
      <c r="JJ49" s="50"/>
      <c r="JK49" s="50"/>
      <c r="JL49" s="50"/>
      <c r="JM49" s="50"/>
      <c r="JN49" s="50"/>
      <c r="JO49" s="50"/>
      <c r="JP49" s="50"/>
      <c r="JQ49" s="50"/>
      <c r="JR49" s="50"/>
      <c r="JS49" s="50"/>
      <c r="JT49" s="50"/>
      <c r="JU49" s="50"/>
      <c r="JV49" s="50"/>
      <c r="JW49" s="50"/>
      <c r="JX49" s="50"/>
      <c r="JY49" s="50"/>
      <c r="JZ49" s="50"/>
      <c r="KA49" s="50"/>
      <c r="KB49" s="50"/>
      <c r="KC49" s="50"/>
      <c r="KD49" s="50"/>
      <c r="KE49" s="50"/>
      <c r="KF49" s="50"/>
      <c r="KG49" s="50"/>
      <c r="KH49" s="50"/>
      <c r="KI49" s="50"/>
      <c r="KJ49" s="50"/>
      <c r="KK49" s="50"/>
      <c r="KL49" s="50"/>
      <c r="KM49" s="50"/>
      <c r="KN49" s="50"/>
      <c r="KO49" s="50"/>
      <c r="KP49" s="50"/>
      <c r="KQ49" s="50"/>
      <c r="KR49" s="50"/>
      <c r="KS49" s="50"/>
      <c r="KT49" s="50"/>
      <c r="KU49" s="50"/>
      <c r="KV49" s="50"/>
      <c r="KW49" s="50"/>
      <c r="KX49" s="50"/>
      <c r="KY49" s="50"/>
      <c r="KZ49" s="50"/>
      <c r="LA49" s="50"/>
      <c r="LB49" s="50"/>
      <c r="LC49" s="50"/>
      <c r="LD49" s="50"/>
      <c r="LE49" s="50"/>
      <c r="LF49" s="50"/>
      <c r="LG49" s="50"/>
      <c r="LH49" s="50"/>
      <c r="LI49" s="50"/>
      <c r="LJ49" s="50"/>
      <c r="LK49" s="50"/>
      <c r="LL49" s="50"/>
      <c r="LM49" s="50"/>
      <c r="LN49" s="50"/>
      <c r="LO49" s="50"/>
      <c r="LP49" s="50"/>
      <c r="LQ49" s="50"/>
      <c r="LR49" s="50"/>
      <c r="LS49" s="50"/>
      <c r="LT49" s="50"/>
      <c r="LU49" s="50"/>
      <c r="LV49" s="50"/>
      <c r="LW49" s="50"/>
      <c r="LX49" s="50"/>
      <c r="LY49" s="50"/>
      <c r="LZ49" s="50"/>
      <c r="MA49" s="50"/>
      <c r="MB49" s="50"/>
      <c r="MC49" s="50"/>
      <c r="MD49" s="50"/>
      <c r="ME49" s="50"/>
      <c r="MF49" s="50"/>
      <c r="MG49" s="50"/>
      <c r="MH49" s="50"/>
      <c r="MI49" s="50"/>
      <c r="MJ49" s="50"/>
      <c r="MK49" s="50"/>
      <c r="ML49" s="50"/>
      <c r="MM49" s="50"/>
      <c r="MN49" s="50"/>
      <c r="MO49" s="50"/>
      <c r="MP49" s="50"/>
      <c r="MQ49" s="50"/>
      <c r="MR49" s="50"/>
      <c r="MS49" s="50"/>
      <c r="MT49" s="50"/>
      <c r="MU49" s="50"/>
      <c r="MV49" s="50"/>
      <c r="MW49" s="50"/>
      <c r="MX49" s="50"/>
      <c r="MY49" s="50"/>
      <c r="MZ49" s="50"/>
      <c r="NA49" s="50"/>
      <c r="NB49" s="50"/>
      <c r="NC49" s="50"/>
      <c r="ND49" s="50"/>
      <c r="NE49" s="50"/>
      <c r="NF49" s="50"/>
      <c r="NG49" s="50"/>
      <c r="NH49" s="50"/>
      <c r="NI49" s="50"/>
      <c r="NJ49" s="50"/>
      <c r="NK49" s="50"/>
      <c r="NL49" s="50"/>
      <c r="NM49" s="50"/>
      <c r="NN49" s="50"/>
      <c r="NO49" s="50"/>
      <c r="NP49" s="50"/>
      <c r="NQ49" s="50"/>
      <c r="NR49" s="50"/>
      <c r="NS49" s="50"/>
      <c r="NT49" s="50"/>
      <c r="NU49" s="50"/>
      <c r="NV49" s="50"/>
      <c r="NW49" s="50"/>
      <c r="NX49" s="50"/>
      <c r="NY49" s="50"/>
      <c r="NZ49" s="50"/>
      <c r="OA49" s="50"/>
      <c r="OB49" s="50"/>
      <c r="OC49" s="50"/>
      <c r="OD49" s="50"/>
      <c r="OE49" s="50"/>
      <c r="OF49" s="50"/>
      <c r="OG49" s="50"/>
      <c r="OH49" s="50"/>
      <c r="OI49" s="50"/>
      <c r="OJ49" s="50"/>
      <c r="OK49" s="50"/>
      <c r="OL49" s="50"/>
      <c r="OM49" s="50"/>
      <c r="ON49" s="50"/>
      <c r="OO49" s="50"/>
      <c r="OP49" s="50"/>
      <c r="OQ49" s="50"/>
      <c r="OR49" s="50"/>
      <c r="OS49" s="50"/>
      <c r="OT49" s="50"/>
      <c r="OU49" s="50"/>
      <c r="OV49" s="50"/>
      <c r="OW49" s="50"/>
      <c r="OX49" s="50"/>
      <c r="OY49" s="50"/>
      <c r="OZ49" s="50"/>
      <c r="PA49" s="50"/>
      <c r="PB49" s="50"/>
      <c r="PC49" s="50"/>
      <c r="PD49" s="50"/>
      <c r="PE49" s="50"/>
      <c r="PF49" s="50"/>
      <c r="PG49" s="50"/>
      <c r="PH49" s="50"/>
      <c r="PI49" s="50"/>
      <c r="PJ49" s="50"/>
      <c r="PK49" s="50"/>
      <c r="PL49" s="50"/>
      <c r="PM49" s="50"/>
      <c r="PN49" s="50"/>
      <c r="PO49" s="50"/>
      <c r="PP49" s="50"/>
      <c r="PQ49" s="50"/>
      <c r="PR49" s="50"/>
      <c r="PS49" s="50"/>
      <c r="PT49" s="50"/>
      <c r="PU49" s="50"/>
      <c r="PV49" s="50"/>
      <c r="PW49" s="50"/>
      <c r="PX49" s="50"/>
      <c r="PY49" s="50"/>
      <c r="PZ49" s="50"/>
      <c r="QA49" s="50"/>
      <c r="QB49" s="50"/>
      <c r="QC49" s="50"/>
      <c r="QD49" s="50"/>
      <c r="QE49" s="50"/>
      <c r="QF49" s="50"/>
      <c r="QG49" s="50"/>
      <c r="QH49" s="50"/>
      <c r="QI49" s="50"/>
      <c r="QJ49" s="50"/>
      <c r="QK49" s="50"/>
      <c r="QL49" s="50"/>
      <c r="QM49" s="50"/>
      <c r="QN49" s="50"/>
      <c r="QO49" s="50"/>
      <c r="QP49" s="50"/>
      <c r="QQ49" s="50"/>
      <c r="QR49" s="50"/>
      <c r="QS49" s="50"/>
      <c r="QT49" s="50"/>
      <c r="QU49" s="50"/>
      <c r="QV49" s="50"/>
      <c r="QW49" s="50"/>
      <c r="QX49" s="50"/>
      <c r="QY49" s="50"/>
      <c r="QZ49" s="50"/>
      <c r="RA49" s="50"/>
      <c r="RB49" s="50"/>
      <c r="RC49" s="50"/>
      <c r="RD49" s="50"/>
      <c r="RE49" s="50"/>
      <c r="RF49" s="50"/>
      <c r="RG49" s="50"/>
      <c r="RH49" s="50"/>
      <c r="RI49" s="50"/>
      <c r="RJ49" s="50"/>
      <c r="RK49" s="50"/>
      <c r="RL49" s="50"/>
      <c r="RM49" s="50"/>
      <c r="RN49" s="50"/>
      <c r="RO49" s="50"/>
      <c r="RP49" s="50"/>
      <c r="RQ49" s="50"/>
      <c r="RR49" s="50"/>
      <c r="RS49" s="50"/>
      <c r="RT49" s="50"/>
      <c r="RU49" s="50"/>
      <c r="RV49" s="50"/>
      <c r="RW49" s="50"/>
      <c r="RX49" s="50"/>
      <c r="RY49" s="50"/>
      <c r="RZ49" s="50"/>
      <c r="SA49" s="50"/>
      <c r="SB49" s="50"/>
      <c r="SC49" s="50"/>
      <c r="SD49" s="50"/>
      <c r="SE49" s="50"/>
      <c r="SF49" s="50"/>
      <c r="SG49" s="50"/>
      <c r="SH49" s="50"/>
      <c r="SI49" s="50"/>
      <c r="SJ49" s="50"/>
      <c r="SK49" s="50"/>
      <c r="SL49" s="50"/>
      <c r="SM49" s="50"/>
      <c r="SN49" s="45"/>
    </row>
    <row r="50" spans="2:508" x14ac:dyDescent="0.25">
      <c r="B50" s="43" t="s">
        <v>531</v>
      </c>
      <c r="C50" s="43" t="str">
        <f ca="1">_xlfn.XLOOKUP(B50,bonds[unique lookup],bonds[ID_ISIN])</f>
        <v>FR0013478252</v>
      </c>
      <c r="D50" s="45" cm="1">
        <f t="array" aca="1" ref="D50" ca="1">MIN(IFERROR(IF(OFFSET(bHist!$A$1,_xlfn.XMATCH($B$35,bHist!$B:$B,0)-1,3+$C$2,1,3+$C$3)=0,"-",OFFSET(bHist!$A$1,_xlfn.XMATCH($B$35,bHist!$B:$B,0)-1,3+$C$2,1,3+$C$3))-IF(OFFSET(bHist!$A$1,_xlfn.XMATCH(B50,bHist!$B:$B,0)-1,3+$C$2,1,3+$C$3)=0,"-",OFFSET(bHist!$A$1,_xlfn.XMATCH(B50,bHist!$B:$B,0)-1,3+$C$2,1,3+$C$3)),"-"))</f>
        <v>17.025796508669828</v>
      </c>
      <c r="E50" s="45" cm="1">
        <f t="array" aca="1" ref="E50" ca="1">AVERAGE(IFERROR(IF(OFFSET(bHist!$A$1,_xlfn.XMATCH($B$35,bHist!$B:$B,0)-1,3+$C$2,1,3+$C$3)=0,"-",OFFSET(bHist!$A$1,_xlfn.XMATCH($B$35,bHist!$B:$B,0)-1,3+$C$2,1,3+$C$3))-IF(OFFSET(bHist!$A$1,_xlfn.XMATCH(B50,bHist!$B:$B,0)-1,3+$C$2,1,3+$C$3)=0,"-",OFFSET(bHist!$A$1,_xlfn.XMATCH(B50,bHist!$B:$B,0)-1,3+$C$2,1,3+$C$3)),"-"))</f>
        <v>99.344612835711189</v>
      </c>
      <c r="F50" s="45" cm="1">
        <f t="array" aca="1" ref="F50" ca="1">MAX(IFERROR(IF(OFFSET(bHist!$A$1,_xlfn.XMATCH($B$35,bHist!$B:$B,0)-1,3+$C$2,1,3+$C$3)=0,"-",OFFSET(bHist!$A$1,_xlfn.XMATCH($B$35,bHist!$B:$B,0)-1,3+$C$2,1,3+$C$3))-IF(OFFSET(bHist!$A$1,_xlfn.XMATCH(B50,bHist!$B:$B,0)-1,3+$C$2,1,3+$C$3)=0,"-",OFFSET(bHist!$A$1,_xlfn.XMATCH(B50,bHist!$B:$B,0)-1,3+$C$2,1,3+$C$3)),"-"))</f>
        <v>223.5326048467756</v>
      </c>
      <c r="G50" s="45" cm="1">
        <f t="array" aca="1" ref="G50" ca="1">_xlfn.STDEV.P(IFERROR(IF(OFFSET(bHist!$A$1,_xlfn.XMATCH($B$35,bHist!$B:$B,0)-1,3+$C$2,1,3+$C$3)=0,"-",OFFSET(bHist!$A$1,_xlfn.XMATCH($B$35,bHist!$B:$B,0)-1,3+$C$2,1,3+$C$3))-IF(OFFSET(bHist!$A$1,_xlfn.XMATCH(B50,bHist!$B:$B,0)-1,3+$C$2,1,3+$C$3)=0,"-",OFFSET(bHist!$A$1,_xlfn.XMATCH(B50,bHist!$B:$B,0)-1,3+$C$2,1,3+$C$3)),"-"))</f>
        <v>49.735523724561759</v>
      </c>
      <c r="H50" s="45" cm="1">
        <f t="array" aca="1" ref="H50" ca="1">INDEX((IFERROR(IF(OFFSET(bHist!$A$1,_xlfn.XMATCH($B$35,bHist!B:B,0)-1,3,1,500)=0,"-",OFFSET(bHist!$A$1,_xlfn.XMATCH($B$35,bHist!B:B,0)-1,3,1,500))-IF(OFFSET(bHist!$A$1,_xlfn.XMATCH(B50,bHist!B:B,0)-1,3,1,500)=0,"-",OFFSET(bHist!$A$1,_xlfn.XMATCH(B50,bHist!B:B,0)-1,3,1,500)),"-")),1)</f>
        <v>81.290794309318073</v>
      </c>
      <c r="I50" s="45">
        <f t="shared" ca="1" si="2"/>
        <v>-8.7424810211749922</v>
      </c>
      <c r="J50" s="51" cm="1">
        <f t="array" aca="1" ref="J50" ca="1">SLOPE((IFERROR(IF(OFFSET(bHist!$A$1,_xlfn.XMATCH($B$35,bHist!$B:$B,0)-1,3,1,500)=0,"-",OFFSET(bHist!$A$1,_xlfn.XMATCH($B$35,bHist!$B:$B,0)-1,3,1,500))-IF(OFFSET(bHist!$A$1,_xlfn.XMATCH(B50,bHist!$B:$B,0)-1,3,1,500)=0,"-",OFFSET(bHist!$A$1,_xlfn.XMATCH(B50,bHist!$B:$B,0)-1,3,1,500)),"-")),OFFSET(bHist!$A$1,0,3,1,500))</f>
        <v>0.38884490856321946</v>
      </c>
      <c r="K50" s="45" cm="1">
        <f t="array" aca="1" ref="K50" ca="1">INTERCEPT((IFERROR(IF(OFFSET(bHist!$A$1,_xlfn.XMATCH($B$35,bHist!$B:$B,0)-1,3,1,500)=0,"-",OFFSET(bHist!$A$1,_xlfn.XMATCH($B$35,bHist!$B:$B,0)-1,3,1,500))-IF(OFFSET(bHist!$A$1,_xlfn.XMATCH(B50,bHist!$B:$B,0)-1,3,1,500)=0,"-",OFFSET(bHist!$A$1,_xlfn.XMATCH(B50,bHist!$B:$B,0)-1,3,1,500)),"-")),OFFSET(bHist!$A$1,0,3,1,500))</f>
        <v>-16983.640570517928</v>
      </c>
      <c r="L50" s="45" cm="1">
        <f t="array" aca="1" ref="L50" ca="1">STEYX((IFERROR(IF(OFFSET(bHist!$A$1,_xlfn.XMATCH($B$35,bHist!B:B,0)-1,3,1,500)=0,"-",OFFSET(bHist!$A$1,_xlfn.XMATCH($B$35,bHist!B:B,0)-1,3,1,500))-IF(OFFSET(bHist!$A$1,_xlfn.XMATCH(B50,bHist!B:B,0)-1,3,1,500)=0,"-",OFFSET(bHist!$A$1,_xlfn.XMATCH(B50,bHist!B:B,0)-1,3,1,500)),"-")),OFFSET(bHist!$A$1,0,3,1,500))</f>
        <v>45.966170636496237</v>
      </c>
      <c r="M50" s="51" cm="1">
        <f t="array" aca="1" ref="M50" ca="1">CORREL(IF(OFFSET(bHist!$A$1,_xlfn.XMATCH($B$35,bHist!B:B,0)-1,3,1,500)=0,"-",OFFSET(bHist!$A$1,_xlfn.XMATCH($B$35,bHist!B:B,0)-1,3,1,500)),IF(OFFSET(bHist!$A$1,_xlfn.XMATCH(B50,bHist!B:B,0)-1,3,1,500)=0,"-",OFFSET(bHist!$A$1,_xlfn.XMATCH(B50,bHist!B:B,0)-1,3,1,500)))</f>
        <v>0.94101831321147611</v>
      </c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/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0"/>
      <c r="FE50" s="50"/>
      <c r="FF50" s="50"/>
      <c r="FG50" s="50"/>
      <c r="FH50" s="50"/>
      <c r="FI50" s="50"/>
      <c r="FJ50" s="50"/>
      <c r="FK50" s="50"/>
      <c r="FL50" s="50"/>
      <c r="FM50" s="50"/>
      <c r="FN50" s="50"/>
      <c r="FO50" s="50"/>
      <c r="FP50" s="50"/>
      <c r="FQ50" s="50"/>
      <c r="FR50" s="50"/>
      <c r="FS50" s="50"/>
      <c r="FT50" s="50"/>
      <c r="FU50" s="50"/>
      <c r="FV50" s="50"/>
      <c r="FW50" s="50"/>
      <c r="FX50" s="50"/>
      <c r="FY50" s="50"/>
      <c r="FZ50" s="50"/>
      <c r="GA50" s="50"/>
      <c r="GB50" s="50"/>
      <c r="GC50" s="50"/>
      <c r="GD50" s="50"/>
      <c r="GE50" s="50"/>
      <c r="GF50" s="50"/>
      <c r="GG50" s="50"/>
      <c r="GH50" s="50"/>
      <c r="GI50" s="50"/>
      <c r="GJ50" s="50"/>
      <c r="GK50" s="50"/>
      <c r="GL50" s="50"/>
      <c r="GM50" s="50"/>
      <c r="GN50" s="50"/>
      <c r="GO50" s="50"/>
      <c r="GP50" s="50"/>
      <c r="GQ50" s="50"/>
      <c r="GR50" s="50"/>
      <c r="GS50" s="50"/>
      <c r="GT50" s="50"/>
      <c r="GU50" s="50"/>
      <c r="GV50" s="50"/>
      <c r="GW50" s="50"/>
      <c r="GX50" s="50"/>
      <c r="GY50" s="50"/>
      <c r="GZ50" s="50"/>
      <c r="HA50" s="50"/>
      <c r="HB50" s="50"/>
      <c r="HC50" s="50"/>
      <c r="HD50" s="50"/>
      <c r="HE50" s="50"/>
      <c r="HF50" s="50"/>
      <c r="HG50" s="50"/>
      <c r="HH50" s="50"/>
      <c r="HI50" s="50"/>
      <c r="HJ50" s="50"/>
      <c r="HK50" s="50"/>
      <c r="HL50" s="50"/>
      <c r="HM50" s="50"/>
      <c r="HN50" s="50"/>
      <c r="HO50" s="50"/>
      <c r="HP50" s="50"/>
      <c r="HQ50" s="50"/>
      <c r="HR50" s="50"/>
      <c r="HS50" s="50"/>
      <c r="HT50" s="50"/>
      <c r="HU50" s="50"/>
      <c r="HV50" s="50"/>
      <c r="HW50" s="50"/>
      <c r="HX50" s="50"/>
      <c r="HY50" s="50"/>
      <c r="HZ50" s="50"/>
      <c r="IA50" s="50"/>
      <c r="IB50" s="50"/>
      <c r="IC50" s="50"/>
      <c r="ID50" s="50"/>
      <c r="IE50" s="50"/>
      <c r="IF50" s="50"/>
      <c r="IG50" s="50"/>
      <c r="IH50" s="50"/>
      <c r="II50" s="50"/>
      <c r="IJ50" s="50"/>
      <c r="IK50" s="50"/>
      <c r="IL50" s="50"/>
      <c r="IM50" s="50"/>
      <c r="IN50" s="50"/>
      <c r="IO50" s="50"/>
      <c r="IP50" s="50"/>
      <c r="IQ50" s="50"/>
      <c r="IR50" s="50"/>
      <c r="IS50" s="50"/>
      <c r="IT50" s="50"/>
      <c r="IU50" s="50"/>
      <c r="IV50" s="50"/>
      <c r="IW50" s="50"/>
      <c r="IX50" s="50"/>
      <c r="IY50" s="50"/>
      <c r="IZ50" s="50"/>
      <c r="JA50" s="50"/>
      <c r="JB50" s="50"/>
      <c r="JC50" s="50"/>
      <c r="JD50" s="50"/>
      <c r="JE50" s="50"/>
      <c r="JF50" s="50"/>
      <c r="JG50" s="50"/>
      <c r="JH50" s="50"/>
      <c r="JI50" s="50"/>
      <c r="JJ50" s="50"/>
      <c r="JK50" s="50"/>
      <c r="JL50" s="50"/>
      <c r="JM50" s="50"/>
      <c r="JN50" s="50"/>
      <c r="JO50" s="50"/>
      <c r="JP50" s="50"/>
      <c r="JQ50" s="50"/>
      <c r="JR50" s="50"/>
      <c r="JS50" s="50"/>
      <c r="JT50" s="50"/>
      <c r="JU50" s="50"/>
      <c r="JV50" s="50"/>
      <c r="JW50" s="50"/>
      <c r="JX50" s="50"/>
      <c r="JY50" s="50"/>
      <c r="JZ50" s="50"/>
      <c r="KA50" s="50"/>
      <c r="KB50" s="50"/>
      <c r="KC50" s="50"/>
      <c r="KD50" s="50"/>
      <c r="KE50" s="50"/>
      <c r="KF50" s="50"/>
      <c r="KG50" s="50"/>
      <c r="KH50" s="50"/>
      <c r="KI50" s="50"/>
      <c r="KJ50" s="50"/>
      <c r="KK50" s="50"/>
      <c r="KL50" s="50"/>
      <c r="KM50" s="50"/>
      <c r="KN50" s="50"/>
      <c r="KO50" s="50"/>
      <c r="KP50" s="50"/>
      <c r="KQ50" s="50"/>
      <c r="KR50" s="50"/>
      <c r="KS50" s="50"/>
      <c r="KT50" s="50"/>
      <c r="KU50" s="50"/>
      <c r="KV50" s="50"/>
      <c r="KW50" s="50"/>
      <c r="KX50" s="50"/>
      <c r="KY50" s="50"/>
      <c r="KZ50" s="50"/>
      <c r="LA50" s="50"/>
      <c r="LB50" s="50"/>
      <c r="LC50" s="50"/>
      <c r="LD50" s="50"/>
      <c r="LE50" s="50"/>
      <c r="LF50" s="50"/>
      <c r="LG50" s="50"/>
      <c r="LH50" s="50"/>
      <c r="LI50" s="50"/>
      <c r="LJ50" s="50"/>
      <c r="LK50" s="50"/>
      <c r="LL50" s="50"/>
      <c r="LM50" s="50"/>
      <c r="LN50" s="50"/>
      <c r="LO50" s="50"/>
      <c r="LP50" s="50"/>
      <c r="LQ50" s="50"/>
      <c r="LR50" s="50"/>
      <c r="LS50" s="50"/>
      <c r="LT50" s="50"/>
      <c r="LU50" s="50"/>
      <c r="LV50" s="50"/>
      <c r="LW50" s="50"/>
      <c r="LX50" s="50"/>
      <c r="LY50" s="50"/>
      <c r="LZ50" s="50"/>
      <c r="MA50" s="50"/>
      <c r="MB50" s="50"/>
      <c r="MC50" s="50"/>
      <c r="MD50" s="50"/>
      <c r="ME50" s="50"/>
      <c r="MF50" s="50"/>
      <c r="MG50" s="50"/>
      <c r="MH50" s="50"/>
      <c r="MI50" s="50"/>
      <c r="MJ50" s="50"/>
      <c r="MK50" s="50"/>
      <c r="ML50" s="50"/>
      <c r="MM50" s="50"/>
      <c r="MN50" s="50"/>
      <c r="MO50" s="50"/>
      <c r="MP50" s="50"/>
      <c r="MQ50" s="50"/>
      <c r="MR50" s="50"/>
      <c r="MS50" s="50"/>
      <c r="MT50" s="50"/>
      <c r="MU50" s="50"/>
      <c r="MV50" s="50"/>
      <c r="MW50" s="50"/>
      <c r="MX50" s="50"/>
      <c r="MY50" s="50"/>
      <c r="MZ50" s="50"/>
      <c r="NA50" s="50"/>
      <c r="NB50" s="50"/>
      <c r="NC50" s="50"/>
      <c r="ND50" s="50"/>
      <c r="NE50" s="50"/>
      <c r="NF50" s="50"/>
      <c r="NG50" s="50"/>
      <c r="NH50" s="50"/>
      <c r="NI50" s="50"/>
      <c r="NJ50" s="50"/>
      <c r="NK50" s="50"/>
      <c r="NL50" s="50"/>
      <c r="NM50" s="50"/>
      <c r="NN50" s="50"/>
      <c r="NO50" s="50"/>
      <c r="NP50" s="50"/>
      <c r="NQ50" s="50"/>
      <c r="NR50" s="50"/>
      <c r="NS50" s="50"/>
      <c r="NT50" s="50"/>
      <c r="NU50" s="50"/>
      <c r="NV50" s="50"/>
      <c r="NW50" s="50"/>
      <c r="NX50" s="50"/>
      <c r="NY50" s="50"/>
      <c r="NZ50" s="50"/>
      <c r="OA50" s="50"/>
      <c r="OB50" s="50"/>
      <c r="OC50" s="50"/>
      <c r="OD50" s="50"/>
      <c r="OE50" s="50"/>
      <c r="OF50" s="50"/>
      <c r="OG50" s="50"/>
      <c r="OH50" s="50"/>
      <c r="OI50" s="50"/>
      <c r="OJ50" s="50"/>
      <c r="OK50" s="50"/>
      <c r="OL50" s="50"/>
      <c r="OM50" s="50"/>
      <c r="ON50" s="50"/>
      <c r="OO50" s="50"/>
      <c r="OP50" s="50"/>
      <c r="OQ50" s="50"/>
      <c r="OR50" s="50"/>
      <c r="OS50" s="50"/>
      <c r="OT50" s="50"/>
      <c r="OU50" s="50"/>
      <c r="OV50" s="50"/>
      <c r="OW50" s="50"/>
      <c r="OX50" s="50"/>
      <c r="OY50" s="50"/>
      <c r="OZ50" s="50"/>
      <c r="PA50" s="50"/>
      <c r="PB50" s="50"/>
      <c r="PC50" s="50"/>
      <c r="PD50" s="50"/>
      <c r="PE50" s="50"/>
      <c r="PF50" s="50"/>
      <c r="PG50" s="50"/>
      <c r="PH50" s="50"/>
      <c r="PI50" s="50"/>
      <c r="PJ50" s="50"/>
      <c r="PK50" s="50"/>
      <c r="PL50" s="50"/>
      <c r="PM50" s="50"/>
      <c r="PN50" s="50"/>
      <c r="PO50" s="50"/>
      <c r="PP50" s="50"/>
      <c r="PQ50" s="50"/>
      <c r="PR50" s="50"/>
      <c r="PS50" s="50"/>
      <c r="PT50" s="50"/>
      <c r="PU50" s="50"/>
      <c r="PV50" s="50"/>
      <c r="PW50" s="50"/>
      <c r="PX50" s="50"/>
      <c r="PY50" s="50"/>
      <c r="PZ50" s="50"/>
      <c r="QA50" s="50"/>
      <c r="QB50" s="50"/>
      <c r="QC50" s="50"/>
      <c r="QD50" s="50"/>
      <c r="QE50" s="50"/>
      <c r="QF50" s="50"/>
      <c r="QG50" s="50"/>
      <c r="QH50" s="50"/>
      <c r="QI50" s="50"/>
      <c r="QJ50" s="50"/>
      <c r="QK50" s="50"/>
      <c r="QL50" s="50"/>
      <c r="QM50" s="50"/>
      <c r="QN50" s="50"/>
      <c r="QO50" s="50"/>
      <c r="QP50" s="50"/>
      <c r="QQ50" s="50"/>
      <c r="QR50" s="50"/>
      <c r="QS50" s="50"/>
      <c r="QT50" s="50"/>
      <c r="QU50" s="50"/>
      <c r="QV50" s="50"/>
      <c r="QW50" s="50"/>
      <c r="QX50" s="50"/>
      <c r="QY50" s="50"/>
      <c r="QZ50" s="50"/>
      <c r="RA50" s="50"/>
      <c r="RB50" s="50"/>
      <c r="RC50" s="50"/>
      <c r="RD50" s="50"/>
      <c r="RE50" s="50"/>
      <c r="RF50" s="50"/>
      <c r="RG50" s="50"/>
      <c r="RH50" s="50"/>
      <c r="RI50" s="50"/>
      <c r="RJ50" s="50"/>
      <c r="RK50" s="50"/>
      <c r="RL50" s="50"/>
      <c r="RM50" s="50"/>
      <c r="RN50" s="50"/>
      <c r="RO50" s="50"/>
      <c r="RP50" s="50"/>
      <c r="RQ50" s="50"/>
      <c r="RR50" s="50"/>
      <c r="RS50" s="50"/>
      <c r="RT50" s="50"/>
      <c r="RU50" s="50"/>
      <c r="RV50" s="50"/>
      <c r="RW50" s="50"/>
      <c r="RX50" s="50"/>
      <c r="RY50" s="50"/>
      <c r="RZ50" s="50"/>
      <c r="SA50" s="50"/>
      <c r="SB50" s="50"/>
      <c r="SC50" s="50"/>
      <c r="SD50" s="50"/>
      <c r="SE50" s="50"/>
      <c r="SF50" s="50"/>
      <c r="SG50" s="50"/>
      <c r="SH50" s="50"/>
      <c r="SI50" s="50"/>
      <c r="SJ50" s="50"/>
      <c r="SK50" s="50"/>
      <c r="SL50" s="50"/>
      <c r="SM50" s="50"/>
      <c r="SN50" s="45"/>
    </row>
    <row r="51" spans="2:508" x14ac:dyDescent="0.25">
      <c r="B51" s="43" t="s">
        <v>532</v>
      </c>
      <c r="C51" s="43" t="str">
        <f ca="1">_xlfn.XLOOKUP(B51,bonds[unique lookup],bonds[ID_ISIN])</f>
        <v>XS1405763019</v>
      </c>
      <c r="D51" s="45" cm="1">
        <f t="array" aca="1" ref="D51" ca="1">MIN(IFERROR(IF(OFFSET(bHist!$A$1,_xlfn.XMATCH($B$35,bHist!$B:$B,0)-1,3+$C$2,1,3+$C$3)=0,"-",OFFSET(bHist!$A$1,_xlfn.XMATCH($B$35,bHist!$B:$B,0)-1,3+$C$2,1,3+$C$3))-IF(OFFSET(bHist!$A$1,_xlfn.XMATCH(B51,bHist!$B:$B,0)-1,3+$C$2,1,3+$C$3)=0,"-",OFFSET(bHist!$A$1,_xlfn.XMATCH(B51,bHist!$B:$B,0)-1,3+$C$2,1,3+$C$3)),"-"))</f>
        <v>-102.83978936147696</v>
      </c>
      <c r="E51" s="45" cm="1">
        <f t="array" aca="1" ref="E51" ca="1">AVERAGE(IFERROR(IF(OFFSET(bHist!$A$1,_xlfn.XMATCH($B$35,bHist!$B:$B,0)-1,3+$C$2,1,3+$C$3)=0,"-",OFFSET(bHist!$A$1,_xlfn.XMATCH($B$35,bHist!$B:$B,0)-1,3+$C$2,1,3+$C$3))-IF(OFFSET(bHist!$A$1,_xlfn.XMATCH(B51,bHist!$B:$B,0)-1,3+$C$2,1,3+$C$3)=0,"-",OFFSET(bHist!$A$1,_xlfn.XMATCH(B51,bHist!$B:$B,0)-1,3+$C$2,1,3+$C$3)),"-"))</f>
        <v>37.047642293703461</v>
      </c>
      <c r="F51" s="45" cm="1">
        <f t="array" aca="1" ref="F51" ca="1">MAX(IFERROR(IF(OFFSET(bHist!$A$1,_xlfn.XMATCH($B$35,bHist!$B:$B,0)-1,3+$C$2,1,3+$C$3)=0,"-",OFFSET(bHist!$A$1,_xlfn.XMATCH($B$35,bHist!$B:$B,0)-1,3+$C$2,1,3+$C$3))-IF(OFFSET(bHist!$A$1,_xlfn.XMATCH(B51,bHist!$B:$B,0)-1,3+$C$2,1,3+$C$3)=0,"-",OFFSET(bHist!$A$1,_xlfn.XMATCH(B51,bHist!$B:$B,0)-1,3+$C$2,1,3+$C$3)),"-"))</f>
        <v>187.55945497703556</v>
      </c>
      <c r="G51" s="45" cm="1">
        <f t="array" aca="1" ref="G51" ca="1">_xlfn.STDEV.P(IFERROR(IF(OFFSET(bHist!$A$1,_xlfn.XMATCH($B$35,bHist!$B:$B,0)-1,3+$C$2,1,3+$C$3)=0,"-",OFFSET(bHist!$A$1,_xlfn.XMATCH($B$35,bHist!$B:$B,0)-1,3+$C$2,1,3+$C$3))-IF(OFFSET(bHist!$A$1,_xlfn.XMATCH(B51,bHist!$B:$B,0)-1,3+$C$2,1,3+$C$3)=0,"-",OFFSET(bHist!$A$1,_xlfn.XMATCH(B51,bHist!$B:$B,0)-1,3+$C$2,1,3+$C$3)),"-"))</f>
        <v>36.309665119631312</v>
      </c>
      <c r="H51" s="45" cm="1">
        <f t="array" aca="1" ref="H51" ca="1">INDEX((IFERROR(IF(OFFSET(bHist!$A$1,_xlfn.XMATCH($B$35,bHist!B:B,0)-1,3,1,500)=0,"-",OFFSET(bHist!$A$1,_xlfn.XMATCH($B$35,bHist!B:B,0)-1,3,1,500))-IF(OFFSET(bHist!$A$1,_xlfn.XMATCH(B51,bHist!B:B,0)-1,3,1,500)=0,"-",OFFSET(bHist!$A$1,_xlfn.XMATCH(B51,bHist!B:B,0)-1,3,1,500)),"-")),1)</f>
        <v>53.103177914857895</v>
      </c>
      <c r="I51" s="45">
        <f t="shared" ca="1" si="2"/>
        <v>5.528780096424363</v>
      </c>
      <c r="J51" s="51" cm="1">
        <f t="array" aca="1" ref="J51" ca="1">SLOPE((IFERROR(IF(OFFSET(bHist!$A$1,_xlfn.XMATCH($B$35,bHist!$B:$B,0)-1,3,1,500)=0,"-",OFFSET(bHist!$A$1,_xlfn.XMATCH($B$35,bHist!$B:$B,0)-1,3,1,500))-IF(OFFSET(bHist!$A$1,_xlfn.XMATCH(B51,bHist!$B:$B,0)-1,3,1,500)=0,"-",OFFSET(bHist!$A$1,_xlfn.XMATCH(B51,bHist!$B:$B,0)-1,3,1,500)),"-")),OFFSET(bHist!$A$1,0,3,1,500))</f>
        <v>4.1654076913803774E-2</v>
      </c>
      <c r="K51" s="45" cm="1">
        <f t="array" aca="1" ref="K51" ca="1">INTERCEPT((IFERROR(IF(OFFSET(bHist!$A$1,_xlfn.XMATCH($B$35,bHist!$B:$B,0)-1,3,1,500)=0,"-",OFFSET(bHist!$A$1,_xlfn.XMATCH($B$35,bHist!$B:$B,0)-1,3,1,500))-IF(OFFSET(bHist!$A$1,_xlfn.XMATCH(B51,bHist!$B:$B,0)-1,3,1,500)=0,"-",OFFSET(bHist!$A$1,_xlfn.XMATCH(B51,bHist!$B:$B,0)-1,3,1,500)),"-")),OFFSET(bHist!$A$1,0,3,1,500))</f>
        <v>-1781.5853678567903</v>
      </c>
      <c r="L51" s="45" cm="1">
        <f t="array" aca="1" ref="L51" ca="1">STEYX((IFERROR(IF(OFFSET(bHist!$A$1,_xlfn.XMATCH($B$35,bHist!B:B,0)-1,3,1,500)=0,"-",OFFSET(bHist!$A$1,_xlfn.XMATCH($B$35,bHist!B:B,0)-1,3,1,500))-IF(OFFSET(bHist!$A$1,_xlfn.XMATCH(B51,bHist!B:B,0)-1,3,1,500)=0,"-",OFFSET(bHist!$A$1,_xlfn.XMATCH(B51,bHist!B:B,0)-1,3,1,500)),"-")),OFFSET(bHist!$A$1,0,3,1,500))</f>
        <v>35.421826720061546</v>
      </c>
      <c r="M51" s="51" cm="1">
        <f t="array" aca="1" ref="M51" ca="1">CORREL(IF(OFFSET(bHist!$A$1,_xlfn.XMATCH($B$35,bHist!B:B,0)-1,3,1,500)=0,"-",OFFSET(bHist!$A$1,_xlfn.XMATCH($B$35,bHist!B:B,0)-1,3,1,500)),IF(OFFSET(bHist!$A$1,_xlfn.XMATCH(B51,bHist!B:B,0)-1,3,1,500)=0,"-",OFFSET(bHist!$A$1,_xlfn.XMATCH(B51,bHist!B:B,0)-1,3,1,500)))</f>
        <v>0.92752896646721839</v>
      </c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  <c r="AX51" s="50"/>
      <c r="AY51" s="50"/>
      <c r="AZ51" s="50"/>
      <c r="BA51" s="50"/>
      <c r="BB51" s="50"/>
      <c r="BC51" s="50"/>
      <c r="BD51" s="50"/>
      <c r="BE51" s="50"/>
      <c r="BF51" s="50"/>
      <c r="BG51" s="50"/>
      <c r="BH51" s="50"/>
      <c r="BI51" s="50"/>
      <c r="BJ51" s="50"/>
      <c r="BK51" s="50"/>
      <c r="BL51" s="50"/>
      <c r="BM51" s="50"/>
      <c r="BN51" s="50"/>
      <c r="BO51" s="50"/>
      <c r="BP51" s="50"/>
      <c r="BQ51" s="50"/>
      <c r="BR51" s="50"/>
      <c r="BS51" s="50"/>
      <c r="BT51" s="50"/>
      <c r="BU51" s="50"/>
      <c r="BV51" s="50"/>
      <c r="BW51" s="50"/>
      <c r="BX51" s="50"/>
      <c r="BY51" s="50"/>
      <c r="BZ51" s="50"/>
      <c r="CA51" s="50"/>
      <c r="CB51" s="50"/>
      <c r="CC51" s="50"/>
      <c r="CD51" s="50"/>
      <c r="CE51" s="50"/>
      <c r="CF51" s="50"/>
      <c r="CG51" s="50"/>
      <c r="CH51" s="50"/>
      <c r="CI51" s="50"/>
      <c r="CJ51" s="50"/>
      <c r="CK51" s="50"/>
      <c r="CL51" s="50"/>
      <c r="CM51" s="50"/>
      <c r="CN51" s="50"/>
      <c r="CO51" s="50"/>
      <c r="CP51" s="50"/>
      <c r="CQ51" s="50"/>
      <c r="CR51" s="50"/>
      <c r="CS51" s="50"/>
      <c r="CT51" s="50"/>
      <c r="CU51" s="50"/>
      <c r="CV51" s="50"/>
      <c r="CW51" s="50"/>
      <c r="CX51" s="50"/>
      <c r="CY51" s="50"/>
      <c r="CZ51" s="50"/>
      <c r="DA51" s="50"/>
      <c r="DB51" s="50"/>
      <c r="DC51" s="50"/>
      <c r="DD51" s="50"/>
      <c r="DE51" s="50"/>
      <c r="DF51" s="50"/>
      <c r="DG51" s="50"/>
      <c r="DH51" s="50"/>
      <c r="DI51" s="50"/>
      <c r="DJ51" s="50"/>
      <c r="DK51" s="50"/>
      <c r="DL51" s="50"/>
      <c r="DM51" s="50"/>
      <c r="DN51" s="50"/>
      <c r="DO51" s="50"/>
      <c r="DP51" s="50"/>
      <c r="DQ51" s="50"/>
      <c r="DR51" s="50"/>
      <c r="DS51" s="50"/>
      <c r="DT51" s="50"/>
      <c r="DU51" s="50"/>
      <c r="DV51" s="50"/>
      <c r="DW51" s="50"/>
      <c r="DX51" s="50"/>
      <c r="DY51" s="50"/>
      <c r="DZ51" s="50"/>
      <c r="EA51" s="50"/>
      <c r="EB51" s="50"/>
      <c r="EC51" s="50"/>
      <c r="ED51" s="50"/>
      <c r="EE51" s="50"/>
      <c r="EF51" s="50"/>
      <c r="EG51" s="50"/>
      <c r="EH51" s="50"/>
      <c r="EI51" s="50"/>
      <c r="EJ51" s="50"/>
      <c r="EK51" s="50"/>
      <c r="EL51" s="50"/>
      <c r="EM51" s="50"/>
      <c r="EN51" s="50"/>
      <c r="EO51" s="50"/>
      <c r="EP51" s="50"/>
      <c r="EQ51" s="50"/>
      <c r="ER51" s="50"/>
      <c r="ES51" s="50"/>
      <c r="ET51" s="50"/>
      <c r="EU51" s="50"/>
      <c r="EV51" s="50"/>
      <c r="EW51" s="50"/>
      <c r="EX51" s="50"/>
      <c r="EY51" s="50"/>
      <c r="EZ51" s="50"/>
      <c r="FA51" s="50"/>
      <c r="FB51" s="50"/>
      <c r="FC51" s="50"/>
      <c r="FD51" s="50"/>
      <c r="FE51" s="50"/>
      <c r="FF51" s="50"/>
      <c r="FG51" s="50"/>
      <c r="FH51" s="50"/>
      <c r="FI51" s="50"/>
      <c r="FJ51" s="50"/>
      <c r="FK51" s="50"/>
      <c r="FL51" s="50"/>
      <c r="FM51" s="50"/>
      <c r="FN51" s="50"/>
      <c r="FO51" s="50"/>
      <c r="FP51" s="50"/>
      <c r="FQ51" s="50"/>
      <c r="FR51" s="50"/>
      <c r="FS51" s="50"/>
      <c r="FT51" s="50"/>
      <c r="FU51" s="50"/>
      <c r="FV51" s="50"/>
      <c r="FW51" s="50"/>
      <c r="FX51" s="50"/>
      <c r="FY51" s="50"/>
      <c r="FZ51" s="50"/>
      <c r="GA51" s="50"/>
      <c r="GB51" s="50"/>
      <c r="GC51" s="50"/>
      <c r="GD51" s="50"/>
      <c r="GE51" s="50"/>
      <c r="GF51" s="50"/>
      <c r="GG51" s="50"/>
      <c r="GH51" s="50"/>
      <c r="GI51" s="50"/>
      <c r="GJ51" s="50"/>
      <c r="GK51" s="50"/>
      <c r="GL51" s="50"/>
      <c r="GM51" s="50"/>
      <c r="GN51" s="50"/>
      <c r="GO51" s="50"/>
      <c r="GP51" s="50"/>
      <c r="GQ51" s="50"/>
      <c r="GR51" s="50"/>
      <c r="GS51" s="50"/>
      <c r="GT51" s="50"/>
      <c r="GU51" s="50"/>
      <c r="GV51" s="50"/>
      <c r="GW51" s="50"/>
      <c r="GX51" s="50"/>
      <c r="GY51" s="50"/>
      <c r="GZ51" s="50"/>
      <c r="HA51" s="50"/>
      <c r="HB51" s="50"/>
      <c r="HC51" s="50"/>
      <c r="HD51" s="50"/>
      <c r="HE51" s="50"/>
      <c r="HF51" s="50"/>
      <c r="HG51" s="50"/>
      <c r="HH51" s="50"/>
      <c r="HI51" s="50"/>
      <c r="HJ51" s="50"/>
      <c r="HK51" s="50"/>
      <c r="HL51" s="50"/>
      <c r="HM51" s="50"/>
      <c r="HN51" s="50"/>
      <c r="HO51" s="50"/>
      <c r="HP51" s="50"/>
      <c r="HQ51" s="50"/>
      <c r="HR51" s="50"/>
      <c r="HS51" s="50"/>
      <c r="HT51" s="50"/>
      <c r="HU51" s="50"/>
      <c r="HV51" s="50"/>
      <c r="HW51" s="50"/>
      <c r="HX51" s="50"/>
      <c r="HY51" s="50"/>
      <c r="HZ51" s="50"/>
      <c r="IA51" s="50"/>
      <c r="IB51" s="50"/>
      <c r="IC51" s="50"/>
      <c r="ID51" s="50"/>
      <c r="IE51" s="50"/>
      <c r="IF51" s="50"/>
      <c r="IG51" s="50"/>
      <c r="IH51" s="50"/>
      <c r="II51" s="50"/>
      <c r="IJ51" s="50"/>
      <c r="IK51" s="50"/>
      <c r="IL51" s="50"/>
      <c r="IM51" s="50"/>
      <c r="IN51" s="50"/>
      <c r="IO51" s="50"/>
      <c r="IP51" s="50"/>
      <c r="IQ51" s="50"/>
      <c r="IR51" s="50"/>
      <c r="IS51" s="50"/>
      <c r="IT51" s="50"/>
      <c r="IU51" s="50"/>
      <c r="IV51" s="50"/>
      <c r="IW51" s="50"/>
      <c r="IX51" s="50"/>
      <c r="IY51" s="50"/>
      <c r="IZ51" s="50"/>
      <c r="JA51" s="50"/>
      <c r="JB51" s="50"/>
      <c r="JC51" s="50"/>
      <c r="JD51" s="50"/>
      <c r="JE51" s="50"/>
      <c r="JF51" s="50"/>
      <c r="JG51" s="50"/>
      <c r="JH51" s="50"/>
      <c r="JI51" s="50"/>
      <c r="JJ51" s="50"/>
      <c r="JK51" s="50"/>
      <c r="JL51" s="50"/>
      <c r="JM51" s="50"/>
      <c r="JN51" s="50"/>
      <c r="JO51" s="50"/>
      <c r="JP51" s="50"/>
      <c r="JQ51" s="50"/>
      <c r="JR51" s="50"/>
      <c r="JS51" s="50"/>
      <c r="JT51" s="50"/>
      <c r="JU51" s="50"/>
      <c r="JV51" s="50"/>
      <c r="JW51" s="50"/>
      <c r="JX51" s="50"/>
      <c r="JY51" s="50"/>
      <c r="JZ51" s="50"/>
      <c r="KA51" s="50"/>
      <c r="KB51" s="50"/>
      <c r="KC51" s="50"/>
      <c r="KD51" s="50"/>
      <c r="KE51" s="50"/>
      <c r="KF51" s="50"/>
      <c r="KG51" s="50"/>
      <c r="KH51" s="50"/>
      <c r="KI51" s="50"/>
      <c r="KJ51" s="50"/>
      <c r="KK51" s="50"/>
      <c r="KL51" s="50"/>
      <c r="KM51" s="50"/>
      <c r="KN51" s="50"/>
      <c r="KO51" s="50"/>
      <c r="KP51" s="50"/>
      <c r="KQ51" s="50"/>
      <c r="KR51" s="50"/>
      <c r="KS51" s="50"/>
      <c r="KT51" s="50"/>
      <c r="KU51" s="50"/>
      <c r="KV51" s="50"/>
      <c r="KW51" s="50"/>
      <c r="KX51" s="50"/>
      <c r="KY51" s="50"/>
      <c r="KZ51" s="50"/>
      <c r="LA51" s="50"/>
      <c r="LB51" s="50"/>
      <c r="LC51" s="50"/>
      <c r="LD51" s="50"/>
      <c r="LE51" s="50"/>
      <c r="LF51" s="50"/>
      <c r="LG51" s="50"/>
      <c r="LH51" s="50"/>
      <c r="LI51" s="50"/>
      <c r="LJ51" s="50"/>
      <c r="LK51" s="50"/>
      <c r="LL51" s="50"/>
      <c r="LM51" s="50"/>
      <c r="LN51" s="50"/>
      <c r="LO51" s="50"/>
      <c r="LP51" s="50"/>
      <c r="LQ51" s="50"/>
      <c r="LR51" s="50"/>
      <c r="LS51" s="50"/>
      <c r="LT51" s="50"/>
      <c r="LU51" s="50"/>
      <c r="LV51" s="50"/>
      <c r="LW51" s="50"/>
      <c r="LX51" s="50"/>
      <c r="LY51" s="50"/>
      <c r="LZ51" s="50"/>
      <c r="MA51" s="50"/>
      <c r="MB51" s="50"/>
      <c r="MC51" s="50"/>
      <c r="MD51" s="50"/>
      <c r="ME51" s="50"/>
      <c r="MF51" s="50"/>
      <c r="MG51" s="50"/>
      <c r="MH51" s="50"/>
      <c r="MI51" s="50"/>
      <c r="MJ51" s="50"/>
      <c r="MK51" s="50"/>
      <c r="ML51" s="50"/>
      <c r="MM51" s="50"/>
      <c r="MN51" s="50"/>
      <c r="MO51" s="50"/>
      <c r="MP51" s="50"/>
      <c r="MQ51" s="50"/>
      <c r="MR51" s="50"/>
      <c r="MS51" s="50"/>
      <c r="MT51" s="50"/>
      <c r="MU51" s="50"/>
      <c r="MV51" s="50"/>
      <c r="MW51" s="50"/>
      <c r="MX51" s="50"/>
      <c r="MY51" s="50"/>
      <c r="MZ51" s="50"/>
      <c r="NA51" s="50"/>
      <c r="NB51" s="50"/>
      <c r="NC51" s="50"/>
      <c r="ND51" s="50"/>
      <c r="NE51" s="50"/>
      <c r="NF51" s="50"/>
      <c r="NG51" s="50"/>
      <c r="NH51" s="50"/>
      <c r="NI51" s="50"/>
      <c r="NJ51" s="50"/>
      <c r="NK51" s="50"/>
      <c r="NL51" s="50"/>
      <c r="NM51" s="50"/>
      <c r="NN51" s="50"/>
      <c r="NO51" s="50"/>
      <c r="NP51" s="50"/>
      <c r="NQ51" s="50"/>
      <c r="NR51" s="50"/>
      <c r="NS51" s="50"/>
      <c r="NT51" s="50"/>
      <c r="NU51" s="50"/>
      <c r="NV51" s="50"/>
      <c r="NW51" s="50"/>
      <c r="NX51" s="50"/>
      <c r="NY51" s="50"/>
      <c r="NZ51" s="50"/>
      <c r="OA51" s="50"/>
      <c r="OB51" s="50"/>
      <c r="OC51" s="50"/>
      <c r="OD51" s="50"/>
      <c r="OE51" s="50"/>
      <c r="OF51" s="50"/>
      <c r="OG51" s="50"/>
      <c r="OH51" s="50"/>
      <c r="OI51" s="50"/>
      <c r="OJ51" s="50"/>
      <c r="OK51" s="50"/>
      <c r="OL51" s="50"/>
      <c r="OM51" s="50"/>
      <c r="ON51" s="50"/>
      <c r="OO51" s="50"/>
      <c r="OP51" s="50"/>
      <c r="OQ51" s="50"/>
      <c r="OR51" s="50"/>
      <c r="OS51" s="50"/>
      <c r="OT51" s="50"/>
      <c r="OU51" s="50"/>
      <c r="OV51" s="50"/>
      <c r="OW51" s="50"/>
      <c r="OX51" s="50"/>
      <c r="OY51" s="50"/>
      <c r="OZ51" s="50"/>
      <c r="PA51" s="50"/>
      <c r="PB51" s="50"/>
      <c r="PC51" s="50"/>
      <c r="PD51" s="50"/>
      <c r="PE51" s="50"/>
      <c r="PF51" s="50"/>
      <c r="PG51" s="50"/>
      <c r="PH51" s="50"/>
      <c r="PI51" s="50"/>
      <c r="PJ51" s="50"/>
      <c r="PK51" s="50"/>
      <c r="PL51" s="50"/>
      <c r="PM51" s="50"/>
      <c r="PN51" s="50"/>
      <c r="PO51" s="50"/>
      <c r="PP51" s="50"/>
      <c r="PQ51" s="50"/>
      <c r="PR51" s="50"/>
      <c r="PS51" s="50"/>
      <c r="PT51" s="50"/>
      <c r="PU51" s="50"/>
      <c r="PV51" s="50"/>
      <c r="PW51" s="50"/>
      <c r="PX51" s="50"/>
      <c r="PY51" s="50"/>
      <c r="PZ51" s="50"/>
      <c r="QA51" s="50"/>
      <c r="QB51" s="50"/>
      <c r="QC51" s="50"/>
      <c r="QD51" s="50"/>
      <c r="QE51" s="50"/>
      <c r="QF51" s="50"/>
      <c r="QG51" s="50"/>
      <c r="QH51" s="50"/>
      <c r="QI51" s="50"/>
      <c r="QJ51" s="50"/>
      <c r="QK51" s="50"/>
      <c r="QL51" s="50"/>
      <c r="QM51" s="50"/>
      <c r="QN51" s="50"/>
      <c r="QO51" s="50"/>
      <c r="QP51" s="50"/>
      <c r="QQ51" s="50"/>
      <c r="QR51" s="50"/>
      <c r="QS51" s="50"/>
      <c r="QT51" s="50"/>
      <c r="QU51" s="50"/>
      <c r="QV51" s="50"/>
      <c r="QW51" s="50"/>
      <c r="QX51" s="50"/>
      <c r="QY51" s="50"/>
      <c r="QZ51" s="50"/>
      <c r="RA51" s="50"/>
      <c r="RB51" s="50"/>
      <c r="RC51" s="50"/>
      <c r="RD51" s="50"/>
      <c r="RE51" s="50"/>
      <c r="RF51" s="50"/>
      <c r="RG51" s="50"/>
      <c r="RH51" s="50"/>
      <c r="RI51" s="50"/>
      <c r="RJ51" s="50"/>
      <c r="RK51" s="50"/>
      <c r="RL51" s="50"/>
      <c r="RM51" s="50"/>
      <c r="RN51" s="50"/>
      <c r="RO51" s="50"/>
      <c r="RP51" s="50"/>
      <c r="RQ51" s="50"/>
      <c r="RR51" s="50"/>
      <c r="RS51" s="50"/>
      <c r="RT51" s="50"/>
      <c r="RU51" s="50"/>
      <c r="RV51" s="50"/>
      <c r="RW51" s="50"/>
      <c r="RX51" s="50"/>
      <c r="RY51" s="50"/>
      <c r="RZ51" s="50"/>
      <c r="SA51" s="50"/>
      <c r="SB51" s="50"/>
      <c r="SC51" s="50"/>
      <c r="SD51" s="50"/>
      <c r="SE51" s="50"/>
      <c r="SF51" s="50"/>
      <c r="SG51" s="50"/>
      <c r="SH51" s="50"/>
      <c r="SI51" s="50"/>
      <c r="SJ51" s="50"/>
      <c r="SK51" s="50"/>
      <c r="SL51" s="50"/>
      <c r="SM51" s="50"/>
      <c r="SN51" s="45"/>
    </row>
    <row r="52" spans="2:508" x14ac:dyDescent="0.25">
      <c r="B52" s="43" t="s">
        <v>579</v>
      </c>
      <c r="C52" s="43" t="str">
        <f ca="1">_xlfn.XLOOKUP(B52,bonds[unique lookup],bonds[ID_ISIN])</f>
        <v>XS1713466495</v>
      </c>
      <c r="D52" s="45" cm="1">
        <f t="array" aca="1" ref="D52" ca="1">MIN(IFERROR(IF(OFFSET(bHist!$A$1,_xlfn.XMATCH($B$35,bHist!$B:$B,0)-1,3+$C$2,1,3+$C$3)=0,"-",OFFSET(bHist!$A$1,_xlfn.XMATCH($B$35,bHist!$B:$B,0)-1,3+$C$2,1,3+$C$3))-IF(OFFSET(bHist!$A$1,_xlfn.XMATCH(B52,bHist!$B:$B,0)-1,3+$C$2,1,3+$C$3)=0,"-",OFFSET(bHist!$A$1,_xlfn.XMATCH(B52,bHist!$B:$B,0)-1,3+$C$2,1,3+$C$3)),"-"))</f>
        <v>-182.97890043926247</v>
      </c>
      <c r="E52" s="45" cm="1">
        <f t="array" aca="1" ref="E52" ca="1">AVERAGE(IFERROR(IF(OFFSET(bHist!$A$1,_xlfn.XMATCH($B$35,bHist!$B:$B,0)-1,3+$C$2,1,3+$C$3)=0,"-",OFFSET(bHist!$A$1,_xlfn.XMATCH($B$35,bHist!$B:$B,0)-1,3+$C$2,1,3+$C$3))-IF(OFFSET(bHist!$A$1,_xlfn.XMATCH(B52,bHist!$B:$B,0)-1,3+$C$2,1,3+$C$3)=0,"-",OFFSET(bHist!$A$1,_xlfn.XMATCH(B52,bHist!$B:$B,0)-1,3+$C$2,1,3+$C$3)),"-"))</f>
        <v>20.869789610926802</v>
      </c>
      <c r="F52" s="45" cm="1">
        <f t="array" aca="1" ref="F52" ca="1">MAX(IFERROR(IF(OFFSET(bHist!$A$1,_xlfn.XMATCH($B$35,bHist!$B:$B,0)-1,3+$C$2,1,3+$C$3)=0,"-",OFFSET(bHist!$A$1,_xlfn.XMATCH($B$35,bHist!$B:$B,0)-1,3+$C$2,1,3+$C$3))-IF(OFFSET(bHist!$A$1,_xlfn.XMATCH(B52,bHist!$B:$B,0)-1,3+$C$2,1,3+$C$3)=0,"-",OFFSET(bHist!$A$1,_xlfn.XMATCH(B52,bHist!$B:$B,0)-1,3+$C$2,1,3+$C$3)),"-"))</f>
        <v>149.05494119840859</v>
      </c>
      <c r="G52" s="45" cm="1">
        <f t="array" aca="1" ref="G52" ca="1">_xlfn.STDEV.P(IFERROR(IF(OFFSET(bHist!$A$1,_xlfn.XMATCH($B$35,bHist!$B:$B,0)-1,3+$C$2,1,3+$C$3)=0,"-",OFFSET(bHist!$A$1,_xlfn.XMATCH($B$35,bHist!$B:$B,0)-1,3+$C$2,1,3+$C$3))-IF(OFFSET(bHist!$A$1,_xlfn.XMATCH(B52,bHist!$B:$B,0)-1,3+$C$2,1,3+$C$3)=0,"-",OFFSET(bHist!$A$1,_xlfn.XMATCH(B52,bHist!$B:$B,0)-1,3+$C$2,1,3+$C$3)),"-"))</f>
        <v>51.860307270489685</v>
      </c>
      <c r="H52" s="45" cm="1">
        <f t="array" aca="1" ref="H52" ca="1">INDEX((IFERROR(IF(OFFSET(bHist!$A$1,_xlfn.XMATCH($B$35,bHist!B:B,0)-1,3,1,500)=0,"-",OFFSET(bHist!$A$1,_xlfn.XMATCH($B$35,bHist!B:B,0)-1,3,1,500))-IF(OFFSET(bHist!$A$1,_xlfn.XMATCH(B52,bHist!B:B,0)-1,3,1,500)=0,"-",OFFSET(bHist!$A$1,_xlfn.XMATCH(B52,bHist!B:B,0)-1,3,1,500)),"-")),1)</f>
        <v>69.350248247921456</v>
      </c>
      <c r="I52" s="45">
        <f t="shared" ca="1" si="2"/>
        <v>14.601059457637611</v>
      </c>
      <c r="J52" s="51" cm="1">
        <f t="array" aca="1" ref="J52" ca="1">SLOPE((IFERROR(IF(OFFSET(bHist!$A$1,_xlfn.XMATCH($B$35,bHist!$B:$B,0)-1,3,1,500)=0,"-",OFFSET(bHist!$A$1,_xlfn.XMATCH($B$35,bHist!$B:$B,0)-1,3,1,500))-IF(OFFSET(bHist!$A$1,_xlfn.XMATCH(B52,bHist!$B:$B,0)-1,3,1,500)=0,"-",OFFSET(bHist!$A$1,_xlfn.XMATCH(B52,bHist!$B:$B,0)-1,3,1,500)),"-")),OFFSET(bHist!$A$1,0,3,1,500))</f>
        <v>0.23105963065366161</v>
      </c>
      <c r="K52" s="45" cm="1">
        <f t="array" aca="1" ref="K52" ca="1">INTERCEPT((IFERROR(IF(OFFSET(bHist!$A$1,_xlfn.XMATCH($B$35,bHist!$B:$B,0)-1,3,1,500)=0,"-",OFFSET(bHist!$A$1,_xlfn.XMATCH($B$35,bHist!$B:$B,0)-1,3,1,500))-IF(OFFSET(bHist!$A$1,_xlfn.XMATCH(B52,bHist!$B:$B,0)-1,3,1,500)=0,"-",OFFSET(bHist!$A$1,_xlfn.XMATCH(B52,bHist!$B:$B,0)-1,3,1,500)),"-")),OFFSET(bHist!$A$1,0,3,1,500))</f>
        <v>-10096.759959896473</v>
      </c>
      <c r="L52" s="45" cm="1">
        <f t="array" aca="1" ref="L52" ca="1">STEYX((IFERROR(IF(OFFSET(bHist!$A$1,_xlfn.XMATCH($B$35,bHist!B:B,0)-1,3,1,500)=0,"-",OFFSET(bHist!$A$1,_xlfn.XMATCH($B$35,bHist!B:B,0)-1,3,1,500))-IF(OFFSET(bHist!$A$1,_xlfn.XMATCH(B52,bHist!B:B,0)-1,3,1,500)=0,"-",OFFSET(bHist!$A$1,_xlfn.XMATCH(B52,bHist!B:B,0)-1,3,1,500)),"-")),OFFSET(bHist!$A$1,0,3,1,500))</f>
        <v>41.755504443037808</v>
      </c>
      <c r="M52" s="51" cm="1">
        <f t="array" aca="1" ref="M52" ca="1">CORREL(IF(OFFSET(bHist!$A$1,_xlfn.XMATCH($B$35,bHist!B:B,0)-1,3,1,500)=0,"-",OFFSET(bHist!$A$1,_xlfn.XMATCH($B$35,bHist!B:B,0)-1,3,1,500)),IF(OFFSET(bHist!$A$1,_xlfn.XMATCH(B52,bHist!B:B,0)-1,3,1,500)=0,"-",OFFSET(bHist!$A$1,_xlfn.XMATCH(B52,bHist!B:B,0)-1,3,1,500)))</f>
        <v>0.90112156069934946</v>
      </c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  <c r="AB52" s="50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  <c r="AX52" s="50"/>
      <c r="AY52" s="50"/>
      <c r="AZ52" s="50"/>
      <c r="BA52" s="50"/>
      <c r="BB52" s="50"/>
      <c r="BC52" s="50"/>
      <c r="BD52" s="50"/>
      <c r="BE52" s="50"/>
      <c r="BF52" s="50"/>
      <c r="BG52" s="50"/>
      <c r="BH52" s="50"/>
      <c r="BI52" s="50"/>
      <c r="BJ52" s="50"/>
      <c r="BK52" s="50"/>
      <c r="BL52" s="50"/>
      <c r="BM52" s="50"/>
      <c r="BN52" s="50"/>
      <c r="BO52" s="50"/>
      <c r="BP52" s="50"/>
      <c r="BQ52" s="50"/>
      <c r="BR52" s="50"/>
      <c r="BS52" s="50"/>
      <c r="BT52" s="50"/>
      <c r="BU52" s="50"/>
      <c r="BV52" s="50"/>
      <c r="BW52" s="50"/>
      <c r="BX52" s="50"/>
      <c r="BY52" s="50"/>
      <c r="BZ52" s="50"/>
      <c r="CA52" s="50"/>
      <c r="CB52" s="50"/>
      <c r="CC52" s="50"/>
      <c r="CD52" s="50"/>
      <c r="CE52" s="50"/>
      <c r="CF52" s="50"/>
      <c r="CG52" s="50"/>
      <c r="CH52" s="50"/>
      <c r="CI52" s="50"/>
      <c r="CJ52" s="50"/>
      <c r="CK52" s="50"/>
      <c r="CL52" s="50"/>
      <c r="CM52" s="50"/>
      <c r="CN52" s="50"/>
      <c r="CO52" s="50"/>
      <c r="CP52" s="50"/>
      <c r="CQ52" s="50"/>
      <c r="CR52" s="50"/>
      <c r="CS52" s="50"/>
      <c r="CT52" s="50"/>
      <c r="CU52" s="50"/>
      <c r="CV52" s="50"/>
      <c r="CW52" s="50"/>
      <c r="CX52" s="50"/>
      <c r="CY52" s="50"/>
      <c r="CZ52" s="50"/>
      <c r="DA52" s="50"/>
      <c r="DB52" s="50"/>
      <c r="DC52" s="50"/>
      <c r="DD52" s="50"/>
      <c r="DE52" s="50"/>
      <c r="DF52" s="50"/>
      <c r="DG52" s="50"/>
      <c r="DH52" s="50"/>
      <c r="DI52" s="50"/>
      <c r="DJ52" s="50"/>
      <c r="DK52" s="50"/>
      <c r="DL52" s="50"/>
      <c r="DM52" s="50"/>
      <c r="DN52" s="50"/>
      <c r="DO52" s="50"/>
      <c r="DP52" s="50"/>
      <c r="DQ52" s="50"/>
      <c r="DR52" s="50"/>
      <c r="DS52" s="50"/>
      <c r="DT52" s="50"/>
      <c r="DU52" s="50"/>
      <c r="DV52" s="50"/>
      <c r="DW52" s="50"/>
      <c r="DX52" s="50"/>
      <c r="DY52" s="50"/>
      <c r="DZ52" s="50"/>
      <c r="EA52" s="50"/>
      <c r="EB52" s="50"/>
      <c r="EC52" s="50"/>
      <c r="ED52" s="50"/>
      <c r="EE52" s="50"/>
      <c r="EF52" s="50"/>
      <c r="EG52" s="50"/>
      <c r="EH52" s="50"/>
      <c r="EI52" s="50"/>
      <c r="EJ52" s="50"/>
      <c r="EK52" s="50"/>
      <c r="EL52" s="50"/>
      <c r="EM52" s="50"/>
      <c r="EN52" s="50"/>
      <c r="EO52" s="50"/>
      <c r="EP52" s="50"/>
      <c r="EQ52" s="50"/>
      <c r="ER52" s="50"/>
      <c r="ES52" s="50"/>
      <c r="ET52" s="50"/>
      <c r="EU52" s="50"/>
      <c r="EV52" s="50"/>
      <c r="EW52" s="50"/>
      <c r="EX52" s="50"/>
      <c r="EY52" s="50"/>
      <c r="EZ52" s="50"/>
      <c r="FA52" s="50"/>
      <c r="FB52" s="50"/>
      <c r="FC52" s="50"/>
      <c r="FD52" s="50"/>
      <c r="FE52" s="50"/>
      <c r="FF52" s="50"/>
      <c r="FG52" s="50"/>
      <c r="FH52" s="50"/>
      <c r="FI52" s="50"/>
      <c r="FJ52" s="50"/>
      <c r="FK52" s="50"/>
      <c r="FL52" s="50"/>
      <c r="FM52" s="50"/>
      <c r="FN52" s="50"/>
      <c r="FO52" s="50"/>
      <c r="FP52" s="50"/>
      <c r="FQ52" s="50"/>
      <c r="FR52" s="50"/>
      <c r="FS52" s="50"/>
      <c r="FT52" s="50"/>
      <c r="FU52" s="50"/>
      <c r="FV52" s="50"/>
      <c r="FW52" s="50"/>
      <c r="FX52" s="50"/>
      <c r="FY52" s="50"/>
      <c r="FZ52" s="50"/>
      <c r="GA52" s="50"/>
      <c r="GB52" s="50"/>
      <c r="GC52" s="50"/>
      <c r="GD52" s="50"/>
      <c r="GE52" s="50"/>
      <c r="GF52" s="50"/>
      <c r="GG52" s="50"/>
      <c r="GH52" s="50"/>
      <c r="GI52" s="50"/>
      <c r="GJ52" s="50"/>
      <c r="GK52" s="50"/>
      <c r="GL52" s="50"/>
      <c r="GM52" s="50"/>
      <c r="GN52" s="50"/>
      <c r="GO52" s="50"/>
      <c r="GP52" s="50"/>
      <c r="GQ52" s="50"/>
      <c r="GR52" s="50"/>
      <c r="GS52" s="50"/>
      <c r="GT52" s="50"/>
      <c r="GU52" s="50"/>
      <c r="GV52" s="50"/>
      <c r="GW52" s="50"/>
      <c r="GX52" s="50"/>
      <c r="GY52" s="50"/>
      <c r="GZ52" s="50"/>
      <c r="HA52" s="50"/>
      <c r="HB52" s="50"/>
      <c r="HC52" s="50"/>
      <c r="HD52" s="50"/>
      <c r="HE52" s="50"/>
      <c r="HF52" s="50"/>
      <c r="HG52" s="50"/>
      <c r="HH52" s="50"/>
      <c r="HI52" s="50"/>
      <c r="HJ52" s="50"/>
      <c r="HK52" s="50"/>
      <c r="HL52" s="50"/>
      <c r="HM52" s="50"/>
      <c r="HN52" s="50"/>
      <c r="HO52" s="50"/>
      <c r="HP52" s="50"/>
      <c r="HQ52" s="50"/>
      <c r="HR52" s="50"/>
      <c r="HS52" s="50"/>
      <c r="HT52" s="50"/>
      <c r="HU52" s="50"/>
      <c r="HV52" s="50"/>
      <c r="HW52" s="50"/>
      <c r="HX52" s="50"/>
      <c r="HY52" s="50"/>
      <c r="HZ52" s="50"/>
      <c r="IA52" s="50"/>
      <c r="IB52" s="50"/>
      <c r="IC52" s="50"/>
      <c r="ID52" s="50"/>
      <c r="IE52" s="50"/>
      <c r="IF52" s="50"/>
      <c r="IG52" s="50"/>
      <c r="IH52" s="50"/>
      <c r="II52" s="50"/>
      <c r="IJ52" s="50"/>
      <c r="IK52" s="50"/>
      <c r="IL52" s="50"/>
      <c r="IM52" s="50"/>
      <c r="IN52" s="50"/>
      <c r="IO52" s="50"/>
      <c r="IP52" s="50"/>
      <c r="IQ52" s="50"/>
      <c r="IR52" s="50"/>
      <c r="IS52" s="50"/>
      <c r="IT52" s="50"/>
      <c r="IU52" s="50"/>
      <c r="IV52" s="50"/>
      <c r="IW52" s="50"/>
      <c r="IX52" s="50"/>
      <c r="IY52" s="50"/>
      <c r="IZ52" s="50"/>
      <c r="JA52" s="50"/>
      <c r="JB52" s="50"/>
      <c r="JC52" s="50"/>
      <c r="JD52" s="50"/>
      <c r="JE52" s="50"/>
      <c r="JF52" s="50"/>
      <c r="JG52" s="50"/>
      <c r="JH52" s="50"/>
      <c r="JI52" s="50"/>
      <c r="JJ52" s="50"/>
      <c r="JK52" s="50"/>
      <c r="JL52" s="50"/>
      <c r="JM52" s="50"/>
      <c r="JN52" s="50"/>
      <c r="JO52" s="50"/>
      <c r="JP52" s="50"/>
      <c r="JQ52" s="50"/>
      <c r="JR52" s="50"/>
      <c r="JS52" s="50"/>
      <c r="JT52" s="50"/>
      <c r="JU52" s="50"/>
      <c r="JV52" s="50"/>
      <c r="JW52" s="50"/>
      <c r="JX52" s="50"/>
      <c r="JY52" s="50"/>
      <c r="JZ52" s="50"/>
      <c r="KA52" s="50"/>
      <c r="KB52" s="50"/>
      <c r="KC52" s="50"/>
      <c r="KD52" s="50"/>
      <c r="KE52" s="50"/>
      <c r="KF52" s="50"/>
      <c r="KG52" s="50"/>
      <c r="KH52" s="50"/>
      <c r="KI52" s="50"/>
      <c r="KJ52" s="50"/>
      <c r="KK52" s="50"/>
      <c r="KL52" s="50"/>
      <c r="KM52" s="50"/>
      <c r="KN52" s="50"/>
      <c r="KO52" s="50"/>
      <c r="KP52" s="50"/>
      <c r="KQ52" s="50"/>
      <c r="KR52" s="50"/>
      <c r="KS52" s="50"/>
      <c r="KT52" s="50"/>
      <c r="KU52" s="50"/>
      <c r="KV52" s="50"/>
      <c r="KW52" s="50"/>
      <c r="KX52" s="50"/>
      <c r="KY52" s="50"/>
      <c r="KZ52" s="50"/>
      <c r="LA52" s="50"/>
      <c r="LB52" s="50"/>
      <c r="LC52" s="50"/>
      <c r="LD52" s="50"/>
      <c r="LE52" s="50"/>
      <c r="LF52" s="50"/>
      <c r="LG52" s="50"/>
      <c r="LH52" s="50"/>
      <c r="LI52" s="50"/>
      <c r="LJ52" s="50"/>
      <c r="LK52" s="50"/>
      <c r="LL52" s="50"/>
      <c r="LM52" s="50"/>
      <c r="LN52" s="50"/>
      <c r="LO52" s="50"/>
      <c r="LP52" s="50"/>
      <c r="LQ52" s="50"/>
      <c r="LR52" s="50"/>
      <c r="LS52" s="50"/>
      <c r="LT52" s="50"/>
      <c r="LU52" s="50"/>
      <c r="LV52" s="50"/>
      <c r="LW52" s="50"/>
      <c r="LX52" s="50"/>
      <c r="LY52" s="50"/>
      <c r="LZ52" s="50"/>
      <c r="MA52" s="50"/>
      <c r="MB52" s="50"/>
      <c r="MC52" s="50"/>
      <c r="MD52" s="50"/>
      <c r="ME52" s="50"/>
      <c r="MF52" s="50"/>
      <c r="MG52" s="50"/>
      <c r="MH52" s="50"/>
      <c r="MI52" s="50"/>
      <c r="MJ52" s="50"/>
      <c r="MK52" s="50"/>
      <c r="ML52" s="50"/>
      <c r="MM52" s="50"/>
      <c r="MN52" s="50"/>
      <c r="MO52" s="50"/>
      <c r="MP52" s="50"/>
      <c r="MQ52" s="50"/>
      <c r="MR52" s="50"/>
      <c r="MS52" s="50"/>
      <c r="MT52" s="50"/>
      <c r="MU52" s="50"/>
      <c r="MV52" s="50"/>
      <c r="MW52" s="50"/>
      <c r="MX52" s="50"/>
      <c r="MY52" s="50"/>
      <c r="MZ52" s="50"/>
      <c r="NA52" s="50"/>
      <c r="NB52" s="50"/>
      <c r="NC52" s="50"/>
      <c r="ND52" s="50"/>
      <c r="NE52" s="50"/>
      <c r="NF52" s="50"/>
      <c r="NG52" s="50"/>
      <c r="NH52" s="50"/>
      <c r="NI52" s="50"/>
      <c r="NJ52" s="50"/>
      <c r="NK52" s="50"/>
      <c r="NL52" s="50"/>
      <c r="NM52" s="50"/>
      <c r="NN52" s="50"/>
      <c r="NO52" s="50"/>
      <c r="NP52" s="50"/>
      <c r="NQ52" s="50"/>
      <c r="NR52" s="50"/>
      <c r="NS52" s="50"/>
      <c r="NT52" s="50"/>
      <c r="NU52" s="50"/>
      <c r="NV52" s="50"/>
      <c r="NW52" s="50"/>
      <c r="NX52" s="50"/>
      <c r="NY52" s="50"/>
      <c r="NZ52" s="50"/>
      <c r="OA52" s="50"/>
      <c r="OB52" s="50"/>
      <c r="OC52" s="50"/>
      <c r="OD52" s="50"/>
      <c r="OE52" s="50"/>
      <c r="OF52" s="50"/>
      <c r="OG52" s="50"/>
      <c r="OH52" s="50"/>
      <c r="OI52" s="50"/>
      <c r="OJ52" s="50"/>
      <c r="OK52" s="50"/>
      <c r="OL52" s="50"/>
      <c r="OM52" s="50"/>
      <c r="ON52" s="50"/>
      <c r="OO52" s="50"/>
      <c r="OP52" s="50"/>
      <c r="OQ52" s="50"/>
      <c r="OR52" s="50"/>
      <c r="OS52" s="50"/>
      <c r="OT52" s="50"/>
      <c r="OU52" s="50"/>
      <c r="OV52" s="50"/>
      <c r="OW52" s="50"/>
      <c r="OX52" s="50"/>
      <c r="OY52" s="50"/>
      <c r="OZ52" s="50"/>
      <c r="PA52" s="50"/>
      <c r="PB52" s="50"/>
      <c r="PC52" s="50"/>
      <c r="PD52" s="50"/>
      <c r="PE52" s="50"/>
      <c r="PF52" s="50"/>
      <c r="PG52" s="50"/>
      <c r="PH52" s="50"/>
      <c r="PI52" s="50"/>
      <c r="PJ52" s="50"/>
      <c r="PK52" s="50"/>
      <c r="PL52" s="50"/>
      <c r="PM52" s="50"/>
      <c r="PN52" s="50"/>
      <c r="PO52" s="50"/>
      <c r="PP52" s="50"/>
      <c r="PQ52" s="50"/>
      <c r="PR52" s="50"/>
      <c r="PS52" s="50"/>
      <c r="PT52" s="50"/>
      <c r="PU52" s="50"/>
      <c r="PV52" s="50"/>
      <c r="PW52" s="50"/>
      <c r="PX52" s="50"/>
      <c r="PY52" s="50"/>
      <c r="PZ52" s="50"/>
      <c r="QA52" s="50"/>
      <c r="QB52" s="50"/>
      <c r="QC52" s="50"/>
      <c r="QD52" s="50"/>
      <c r="QE52" s="50"/>
      <c r="QF52" s="50"/>
      <c r="QG52" s="50"/>
      <c r="QH52" s="50"/>
      <c r="QI52" s="50"/>
      <c r="QJ52" s="50"/>
      <c r="QK52" s="50"/>
      <c r="QL52" s="50"/>
      <c r="QM52" s="50"/>
      <c r="QN52" s="50"/>
      <c r="QO52" s="50"/>
      <c r="QP52" s="50"/>
      <c r="QQ52" s="50"/>
      <c r="QR52" s="50"/>
      <c r="QS52" s="50"/>
      <c r="QT52" s="50"/>
      <c r="QU52" s="50"/>
      <c r="QV52" s="50"/>
      <c r="QW52" s="50"/>
      <c r="QX52" s="50"/>
      <c r="QY52" s="50"/>
      <c r="QZ52" s="50"/>
      <c r="RA52" s="50"/>
      <c r="RB52" s="50"/>
      <c r="RC52" s="50"/>
      <c r="RD52" s="50"/>
      <c r="RE52" s="50"/>
      <c r="RF52" s="50"/>
      <c r="RG52" s="50"/>
      <c r="RH52" s="50"/>
      <c r="RI52" s="50"/>
      <c r="RJ52" s="50"/>
      <c r="RK52" s="50"/>
      <c r="RL52" s="50"/>
      <c r="RM52" s="50"/>
      <c r="RN52" s="50"/>
      <c r="RO52" s="50"/>
      <c r="RP52" s="50"/>
      <c r="RQ52" s="50"/>
      <c r="RR52" s="50"/>
      <c r="RS52" s="50"/>
      <c r="RT52" s="50"/>
      <c r="RU52" s="50"/>
      <c r="RV52" s="50"/>
      <c r="RW52" s="50"/>
      <c r="RX52" s="50"/>
      <c r="RY52" s="50"/>
      <c r="RZ52" s="50"/>
      <c r="SA52" s="50"/>
      <c r="SB52" s="50"/>
      <c r="SC52" s="50"/>
      <c r="SD52" s="50"/>
      <c r="SE52" s="50"/>
      <c r="SF52" s="50"/>
      <c r="SG52" s="50"/>
      <c r="SH52" s="50"/>
      <c r="SI52" s="50"/>
      <c r="SJ52" s="50"/>
      <c r="SK52" s="50"/>
      <c r="SL52" s="50"/>
      <c r="SM52" s="50"/>
      <c r="SN52" s="45"/>
    </row>
    <row r="53" spans="2:508" x14ac:dyDescent="0.25">
      <c r="B53" s="43" t="s">
        <v>580</v>
      </c>
      <c r="C53" s="43" t="str">
        <f ca="1">_xlfn.XLOOKUP(B53,bonds[unique lookup],bonds[ID_ISIN])</f>
        <v>FR0013292828</v>
      </c>
      <c r="D53" s="45" cm="1">
        <f t="array" aca="1" ref="D53" ca="1">MIN(IFERROR(IF(OFFSET(bHist!$A$1,_xlfn.XMATCH($B$35,bHist!$B:$B,0)-1,3+$C$2,1,3+$C$3)=0,"-",OFFSET(bHist!$A$1,_xlfn.XMATCH($B$35,bHist!$B:$B,0)-1,3+$C$2,1,3+$C$3))-IF(OFFSET(bHist!$A$1,_xlfn.XMATCH(B53,bHist!$B:$B,0)-1,3+$C$2,1,3+$C$3)=0,"-",OFFSET(bHist!$A$1,_xlfn.XMATCH(B53,bHist!$B:$B,0)-1,3+$C$2,1,3+$C$3)),"-"))</f>
        <v>7.7525779638290828</v>
      </c>
      <c r="E53" s="45" cm="1">
        <f t="array" aca="1" ref="E53" ca="1">AVERAGE(IFERROR(IF(OFFSET(bHist!$A$1,_xlfn.XMATCH($B$35,bHist!$B:$B,0)-1,3+$C$2,1,3+$C$3)=0,"-",OFFSET(bHist!$A$1,_xlfn.XMATCH($B$35,bHist!$B:$B,0)-1,3+$C$2,1,3+$C$3))-IF(OFFSET(bHist!$A$1,_xlfn.XMATCH(B53,bHist!$B:$B,0)-1,3+$C$2,1,3+$C$3)=0,"-",OFFSET(bHist!$A$1,_xlfn.XMATCH(B53,bHist!$B:$B,0)-1,3+$C$2,1,3+$C$3)),"-"))</f>
        <v>101.02496143718558</v>
      </c>
      <c r="F53" s="45" cm="1">
        <f t="array" aca="1" ref="F53" ca="1">MAX(IFERROR(IF(OFFSET(bHist!$A$1,_xlfn.XMATCH($B$35,bHist!$B:$B,0)-1,3+$C$2,1,3+$C$3)=0,"-",OFFSET(bHist!$A$1,_xlfn.XMATCH($B$35,bHist!$B:$B,0)-1,3+$C$2,1,3+$C$3))-IF(OFFSET(bHist!$A$1,_xlfn.XMATCH(B53,bHist!$B:$B,0)-1,3+$C$2,1,3+$C$3)=0,"-",OFFSET(bHist!$A$1,_xlfn.XMATCH(B53,bHist!$B:$B,0)-1,3+$C$2,1,3+$C$3)),"-"))</f>
        <v>324.246424873352</v>
      </c>
      <c r="G53" s="45" cm="1">
        <f t="array" aca="1" ref="G53" ca="1">_xlfn.STDEV.P(IFERROR(IF(OFFSET(bHist!$A$1,_xlfn.XMATCH($B$35,bHist!$B:$B,0)-1,3+$C$2,1,3+$C$3)=0,"-",OFFSET(bHist!$A$1,_xlfn.XMATCH($B$35,bHist!$B:$B,0)-1,3+$C$2,1,3+$C$3))-IF(OFFSET(bHist!$A$1,_xlfn.XMATCH(B53,bHist!$B:$B,0)-1,3+$C$2,1,3+$C$3)=0,"-",OFFSET(bHist!$A$1,_xlfn.XMATCH(B53,bHist!$B:$B,0)-1,3+$C$2,1,3+$C$3)),"-"))</f>
        <v>60.644772920048169</v>
      </c>
      <c r="H53" s="45" cm="1">
        <f t="array" aca="1" ref="H53" ca="1">INDEX((IFERROR(IF(OFFSET(bHist!$A$1,_xlfn.XMATCH($B$35,bHist!B:B,0)-1,3,1,500)=0,"-",OFFSET(bHist!$A$1,_xlfn.XMATCH($B$35,bHist!B:B,0)-1,3,1,500))-IF(OFFSET(bHist!$A$1,_xlfn.XMATCH(B53,bHist!B:B,0)-1,3,1,500)=0,"-",OFFSET(bHist!$A$1,_xlfn.XMATCH(B53,bHist!B:B,0)-1,3,1,500)),"-")),1)</f>
        <v>164.95207830047607</v>
      </c>
      <c r="I53" s="45">
        <f t="shared" ca="1" si="2"/>
        <v>20.198533869622288</v>
      </c>
      <c r="J53" s="51" cm="1">
        <f t="array" aca="1" ref="J53" ca="1">SLOPE((IFERROR(IF(OFFSET(bHist!$A$1,_xlfn.XMATCH($B$35,bHist!$B:$B,0)-1,3,1,500)=0,"-",OFFSET(bHist!$A$1,_xlfn.XMATCH($B$35,bHist!$B:$B,0)-1,3,1,500))-IF(OFFSET(bHist!$A$1,_xlfn.XMATCH(B53,bHist!$B:$B,0)-1,3,1,500)=0,"-",OFFSET(bHist!$A$1,_xlfn.XMATCH(B53,bHist!$B:$B,0)-1,3,1,500)),"-")),OFFSET(bHist!$A$1,0,3,1,500))</f>
        <v>0.19188864704279635</v>
      </c>
      <c r="K53" s="45" cm="1">
        <f t="array" aca="1" ref="K53" ca="1">INTERCEPT((IFERROR(IF(OFFSET(bHist!$A$1,_xlfn.XMATCH($B$35,bHist!$B:$B,0)-1,3,1,500)=0,"-",OFFSET(bHist!$A$1,_xlfn.XMATCH($B$35,bHist!$B:$B,0)-1,3,1,500))-IF(OFFSET(bHist!$A$1,_xlfn.XMATCH(B53,bHist!$B:$B,0)-1,3,1,500)=0,"-",OFFSET(bHist!$A$1,_xlfn.XMATCH(B53,bHist!$B:$B,0)-1,3,1,500)),"-")),OFFSET(bHist!$A$1,0,3,1,500))</f>
        <v>-8276.4268737227376</v>
      </c>
      <c r="L53" s="45" cm="1">
        <f t="array" aca="1" ref="L53" ca="1">STEYX((IFERROR(IF(OFFSET(bHist!$A$1,_xlfn.XMATCH($B$35,bHist!B:B,0)-1,3,1,500)=0,"-",OFFSET(bHist!$A$1,_xlfn.XMATCH($B$35,bHist!B:B,0)-1,3,1,500))-IF(OFFSET(bHist!$A$1,_xlfn.XMATCH(B53,bHist!B:B,0)-1,3,1,500)=0,"-",OFFSET(bHist!$A$1,_xlfn.XMATCH(B53,bHist!B:B,0)-1,3,1,500)),"-")),OFFSET(bHist!$A$1,0,3,1,500))</f>
        <v>45.85322300961181</v>
      </c>
      <c r="M53" s="51" cm="1">
        <f t="array" aca="1" ref="M53" ca="1">CORREL(IF(OFFSET(bHist!$A$1,_xlfn.XMATCH($B$35,bHist!B:B,0)-1,3,1,500)=0,"-",OFFSET(bHist!$A$1,_xlfn.XMATCH($B$35,bHist!B:B,0)-1,3,1,500)),IF(OFFSET(bHist!$A$1,_xlfn.XMATCH(B53,bHist!B:B,0)-1,3,1,500)=0,"-",OFFSET(bHist!$A$1,_xlfn.XMATCH(B53,bHist!B:B,0)-1,3,1,500)))</f>
        <v>0.75689730100841623</v>
      </c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  <c r="AX53" s="50"/>
      <c r="AY53" s="50"/>
      <c r="AZ53" s="50"/>
      <c r="BA53" s="50"/>
      <c r="BB53" s="50"/>
      <c r="BC53" s="50"/>
      <c r="BD53" s="50"/>
      <c r="BE53" s="50"/>
      <c r="BF53" s="50"/>
      <c r="BG53" s="50"/>
      <c r="BH53" s="50"/>
      <c r="BI53" s="50"/>
      <c r="BJ53" s="50"/>
      <c r="BK53" s="50"/>
      <c r="BL53" s="50"/>
      <c r="BM53" s="50"/>
      <c r="BN53" s="50"/>
      <c r="BO53" s="50"/>
      <c r="BP53" s="50"/>
      <c r="BQ53" s="50"/>
      <c r="BR53" s="50"/>
      <c r="BS53" s="50"/>
      <c r="BT53" s="50"/>
      <c r="BU53" s="50"/>
      <c r="BV53" s="50"/>
      <c r="BW53" s="50"/>
      <c r="BX53" s="50"/>
      <c r="BY53" s="50"/>
      <c r="BZ53" s="50"/>
      <c r="CA53" s="50"/>
      <c r="CB53" s="50"/>
      <c r="CC53" s="50"/>
      <c r="CD53" s="50"/>
      <c r="CE53" s="50"/>
      <c r="CF53" s="50"/>
      <c r="CG53" s="50"/>
      <c r="CH53" s="50"/>
      <c r="CI53" s="50"/>
      <c r="CJ53" s="50"/>
      <c r="CK53" s="50"/>
      <c r="CL53" s="50"/>
      <c r="CM53" s="50"/>
      <c r="CN53" s="50"/>
      <c r="CO53" s="50"/>
      <c r="CP53" s="50"/>
      <c r="CQ53" s="50"/>
      <c r="CR53" s="50"/>
      <c r="CS53" s="50"/>
      <c r="CT53" s="50"/>
      <c r="CU53" s="50"/>
      <c r="CV53" s="50"/>
      <c r="CW53" s="50"/>
      <c r="CX53" s="50"/>
      <c r="CY53" s="50"/>
      <c r="CZ53" s="50"/>
      <c r="DA53" s="50"/>
      <c r="DB53" s="50"/>
      <c r="DC53" s="50"/>
      <c r="DD53" s="50"/>
      <c r="DE53" s="50"/>
      <c r="DF53" s="50"/>
      <c r="DG53" s="50"/>
      <c r="DH53" s="50"/>
      <c r="DI53" s="50"/>
      <c r="DJ53" s="50"/>
      <c r="DK53" s="50"/>
      <c r="DL53" s="50"/>
      <c r="DM53" s="50"/>
      <c r="DN53" s="50"/>
      <c r="DO53" s="50"/>
      <c r="DP53" s="50"/>
      <c r="DQ53" s="50"/>
      <c r="DR53" s="50"/>
      <c r="DS53" s="50"/>
      <c r="DT53" s="50"/>
      <c r="DU53" s="50"/>
      <c r="DV53" s="50"/>
      <c r="DW53" s="50"/>
      <c r="DX53" s="50"/>
      <c r="DY53" s="50"/>
      <c r="DZ53" s="50"/>
      <c r="EA53" s="50"/>
      <c r="EB53" s="50"/>
      <c r="EC53" s="50"/>
      <c r="ED53" s="50"/>
      <c r="EE53" s="50"/>
      <c r="EF53" s="50"/>
      <c r="EG53" s="50"/>
      <c r="EH53" s="50"/>
      <c r="EI53" s="50"/>
      <c r="EJ53" s="50"/>
      <c r="EK53" s="50"/>
      <c r="EL53" s="50"/>
      <c r="EM53" s="50"/>
      <c r="EN53" s="50"/>
      <c r="EO53" s="50"/>
      <c r="EP53" s="50"/>
      <c r="EQ53" s="50"/>
      <c r="ER53" s="50"/>
      <c r="ES53" s="50"/>
      <c r="ET53" s="50"/>
      <c r="EU53" s="50"/>
      <c r="EV53" s="50"/>
      <c r="EW53" s="50"/>
      <c r="EX53" s="50"/>
      <c r="EY53" s="50"/>
      <c r="EZ53" s="50"/>
      <c r="FA53" s="50"/>
      <c r="FB53" s="50"/>
      <c r="FC53" s="50"/>
      <c r="FD53" s="50"/>
      <c r="FE53" s="50"/>
      <c r="FF53" s="50"/>
      <c r="FG53" s="50"/>
      <c r="FH53" s="50"/>
      <c r="FI53" s="50"/>
      <c r="FJ53" s="50"/>
      <c r="FK53" s="50"/>
      <c r="FL53" s="50"/>
      <c r="FM53" s="50"/>
      <c r="FN53" s="50"/>
      <c r="FO53" s="50"/>
      <c r="FP53" s="50"/>
      <c r="FQ53" s="50"/>
      <c r="FR53" s="50"/>
      <c r="FS53" s="50"/>
      <c r="FT53" s="50"/>
      <c r="FU53" s="50"/>
      <c r="FV53" s="50"/>
      <c r="FW53" s="50"/>
      <c r="FX53" s="50"/>
      <c r="FY53" s="50"/>
      <c r="FZ53" s="50"/>
      <c r="GA53" s="50"/>
      <c r="GB53" s="50"/>
      <c r="GC53" s="50"/>
      <c r="GD53" s="50"/>
      <c r="GE53" s="50"/>
      <c r="GF53" s="50"/>
      <c r="GG53" s="50"/>
      <c r="GH53" s="50"/>
      <c r="GI53" s="50"/>
      <c r="GJ53" s="50"/>
      <c r="GK53" s="50"/>
      <c r="GL53" s="50"/>
      <c r="GM53" s="50"/>
      <c r="GN53" s="50"/>
      <c r="GO53" s="50"/>
      <c r="GP53" s="50"/>
      <c r="GQ53" s="50"/>
      <c r="GR53" s="50"/>
      <c r="GS53" s="50"/>
      <c r="GT53" s="50"/>
      <c r="GU53" s="50"/>
      <c r="GV53" s="50"/>
      <c r="GW53" s="50"/>
      <c r="GX53" s="50"/>
      <c r="GY53" s="50"/>
      <c r="GZ53" s="50"/>
      <c r="HA53" s="50"/>
      <c r="HB53" s="50"/>
      <c r="HC53" s="50"/>
      <c r="HD53" s="50"/>
      <c r="HE53" s="50"/>
      <c r="HF53" s="50"/>
      <c r="HG53" s="50"/>
      <c r="HH53" s="50"/>
      <c r="HI53" s="50"/>
      <c r="HJ53" s="50"/>
      <c r="HK53" s="50"/>
      <c r="HL53" s="50"/>
      <c r="HM53" s="50"/>
      <c r="HN53" s="50"/>
      <c r="HO53" s="50"/>
      <c r="HP53" s="50"/>
      <c r="HQ53" s="50"/>
      <c r="HR53" s="50"/>
      <c r="HS53" s="50"/>
      <c r="HT53" s="50"/>
      <c r="HU53" s="50"/>
      <c r="HV53" s="50"/>
      <c r="HW53" s="50"/>
      <c r="HX53" s="50"/>
      <c r="HY53" s="50"/>
      <c r="HZ53" s="50"/>
      <c r="IA53" s="50"/>
      <c r="IB53" s="50"/>
      <c r="IC53" s="50"/>
      <c r="ID53" s="50"/>
      <c r="IE53" s="50"/>
      <c r="IF53" s="50"/>
      <c r="IG53" s="50"/>
      <c r="IH53" s="50"/>
      <c r="II53" s="50"/>
      <c r="IJ53" s="50"/>
      <c r="IK53" s="50"/>
      <c r="IL53" s="50"/>
      <c r="IM53" s="50"/>
      <c r="IN53" s="50"/>
      <c r="IO53" s="50"/>
      <c r="IP53" s="50"/>
      <c r="IQ53" s="50"/>
      <c r="IR53" s="50"/>
      <c r="IS53" s="50"/>
      <c r="IT53" s="50"/>
      <c r="IU53" s="50"/>
      <c r="IV53" s="50"/>
      <c r="IW53" s="50"/>
      <c r="IX53" s="50"/>
      <c r="IY53" s="50"/>
      <c r="IZ53" s="50"/>
      <c r="JA53" s="50"/>
      <c r="JB53" s="50"/>
      <c r="JC53" s="50"/>
      <c r="JD53" s="50"/>
      <c r="JE53" s="50"/>
      <c r="JF53" s="50"/>
      <c r="JG53" s="50"/>
      <c r="JH53" s="50"/>
      <c r="JI53" s="50"/>
      <c r="JJ53" s="50"/>
      <c r="JK53" s="50"/>
      <c r="JL53" s="50"/>
      <c r="JM53" s="50"/>
      <c r="JN53" s="50"/>
      <c r="JO53" s="50"/>
      <c r="JP53" s="50"/>
      <c r="JQ53" s="50"/>
      <c r="JR53" s="50"/>
      <c r="JS53" s="50"/>
      <c r="JT53" s="50"/>
      <c r="JU53" s="50"/>
      <c r="JV53" s="50"/>
      <c r="JW53" s="50"/>
      <c r="JX53" s="50"/>
      <c r="JY53" s="50"/>
      <c r="JZ53" s="50"/>
      <c r="KA53" s="50"/>
      <c r="KB53" s="50"/>
      <c r="KC53" s="50"/>
      <c r="KD53" s="50"/>
      <c r="KE53" s="50"/>
      <c r="KF53" s="50"/>
      <c r="KG53" s="50"/>
      <c r="KH53" s="50"/>
      <c r="KI53" s="50"/>
      <c r="KJ53" s="50"/>
      <c r="KK53" s="50"/>
      <c r="KL53" s="50"/>
      <c r="KM53" s="50"/>
      <c r="KN53" s="50"/>
      <c r="KO53" s="50"/>
      <c r="KP53" s="50"/>
      <c r="KQ53" s="50"/>
      <c r="KR53" s="50"/>
      <c r="KS53" s="50"/>
      <c r="KT53" s="50"/>
      <c r="KU53" s="50"/>
      <c r="KV53" s="50"/>
      <c r="KW53" s="50"/>
      <c r="KX53" s="50"/>
      <c r="KY53" s="50"/>
      <c r="KZ53" s="50"/>
      <c r="LA53" s="50"/>
      <c r="LB53" s="50"/>
      <c r="LC53" s="50"/>
      <c r="LD53" s="50"/>
      <c r="LE53" s="50"/>
      <c r="LF53" s="50"/>
      <c r="LG53" s="50"/>
      <c r="LH53" s="50"/>
      <c r="LI53" s="50"/>
      <c r="LJ53" s="50"/>
      <c r="LK53" s="50"/>
      <c r="LL53" s="50"/>
      <c r="LM53" s="50"/>
      <c r="LN53" s="50"/>
      <c r="LO53" s="50"/>
      <c r="LP53" s="50"/>
      <c r="LQ53" s="50"/>
      <c r="LR53" s="50"/>
      <c r="LS53" s="50"/>
      <c r="LT53" s="50"/>
      <c r="LU53" s="50"/>
      <c r="LV53" s="50"/>
      <c r="LW53" s="50"/>
      <c r="LX53" s="50"/>
      <c r="LY53" s="50"/>
      <c r="LZ53" s="50"/>
      <c r="MA53" s="50"/>
      <c r="MB53" s="50"/>
      <c r="MC53" s="50"/>
      <c r="MD53" s="50"/>
      <c r="ME53" s="50"/>
      <c r="MF53" s="50"/>
      <c r="MG53" s="50"/>
      <c r="MH53" s="50"/>
      <c r="MI53" s="50"/>
      <c r="MJ53" s="50"/>
      <c r="MK53" s="50"/>
      <c r="ML53" s="50"/>
      <c r="MM53" s="50"/>
      <c r="MN53" s="50"/>
      <c r="MO53" s="50"/>
      <c r="MP53" s="50"/>
      <c r="MQ53" s="50"/>
      <c r="MR53" s="50"/>
      <c r="MS53" s="50"/>
      <c r="MT53" s="50"/>
      <c r="MU53" s="50"/>
      <c r="MV53" s="50"/>
      <c r="MW53" s="50"/>
      <c r="MX53" s="50"/>
      <c r="MY53" s="50"/>
      <c r="MZ53" s="50"/>
      <c r="NA53" s="50"/>
      <c r="NB53" s="50"/>
      <c r="NC53" s="50"/>
      <c r="ND53" s="50"/>
      <c r="NE53" s="50"/>
      <c r="NF53" s="50"/>
      <c r="NG53" s="50"/>
      <c r="NH53" s="50"/>
      <c r="NI53" s="50"/>
      <c r="NJ53" s="50"/>
      <c r="NK53" s="50"/>
      <c r="NL53" s="50"/>
      <c r="NM53" s="50"/>
      <c r="NN53" s="50"/>
      <c r="NO53" s="50"/>
      <c r="NP53" s="50"/>
      <c r="NQ53" s="50"/>
      <c r="NR53" s="50"/>
      <c r="NS53" s="50"/>
      <c r="NT53" s="50"/>
      <c r="NU53" s="50"/>
      <c r="NV53" s="50"/>
      <c r="NW53" s="50"/>
      <c r="NX53" s="50"/>
      <c r="NY53" s="50"/>
      <c r="NZ53" s="50"/>
      <c r="OA53" s="50"/>
      <c r="OB53" s="50"/>
      <c r="OC53" s="50"/>
      <c r="OD53" s="50"/>
      <c r="OE53" s="50"/>
      <c r="OF53" s="50"/>
      <c r="OG53" s="50"/>
      <c r="OH53" s="50"/>
      <c r="OI53" s="50"/>
      <c r="OJ53" s="50"/>
      <c r="OK53" s="50"/>
      <c r="OL53" s="50"/>
      <c r="OM53" s="50"/>
      <c r="ON53" s="50"/>
      <c r="OO53" s="50"/>
      <c r="OP53" s="50"/>
      <c r="OQ53" s="50"/>
      <c r="OR53" s="50"/>
      <c r="OS53" s="50"/>
      <c r="OT53" s="50"/>
      <c r="OU53" s="50"/>
      <c r="OV53" s="50"/>
      <c r="OW53" s="50"/>
      <c r="OX53" s="50"/>
      <c r="OY53" s="50"/>
      <c r="OZ53" s="50"/>
      <c r="PA53" s="50"/>
      <c r="PB53" s="50"/>
      <c r="PC53" s="50"/>
      <c r="PD53" s="50"/>
      <c r="PE53" s="50"/>
      <c r="PF53" s="50"/>
      <c r="PG53" s="50"/>
      <c r="PH53" s="50"/>
      <c r="PI53" s="50"/>
      <c r="PJ53" s="50"/>
      <c r="PK53" s="50"/>
      <c r="PL53" s="50"/>
      <c r="PM53" s="50"/>
      <c r="PN53" s="50"/>
      <c r="PO53" s="50"/>
      <c r="PP53" s="50"/>
      <c r="PQ53" s="50"/>
      <c r="PR53" s="50"/>
      <c r="PS53" s="50"/>
      <c r="PT53" s="50"/>
      <c r="PU53" s="50"/>
      <c r="PV53" s="50"/>
      <c r="PW53" s="50"/>
      <c r="PX53" s="50"/>
      <c r="PY53" s="50"/>
      <c r="PZ53" s="50"/>
      <c r="QA53" s="50"/>
      <c r="QB53" s="50"/>
      <c r="QC53" s="50"/>
      <c r="QD53" s="50"/>
      <c r="QE53" s="50"/>
      <c r="QF53" s="50"/>
      <c r="QG53" s="50"/>
      <c r="QH53" s="50"/>
      <c r="QI53" s="50"/>
      <c r="QJ53" s="50"/>
      <c r="QK53" s="50"/>
      <c r="QL53" s="50"/>
      <c r="QM53" s="50"/>
      <c r="QN53" s="50"/>
      <c r="QO53" s="50"/>
      <c r="QP53" s="50"/>
      <c r="QQ53" s="50"/>
      <c r="QR53" s="50"/>
      <c r="QS53" s="50"/>
      <c r="QT53" s="50"/>
      <c r="QU53" s="50"/>
      <c r="QV53" s="50"/>
      <c r="QW53" s="50"/>
      <c r="QX53" s="50"/>
      <c r="QY53" s="50"/>
      <c r="QZ53" s="50"/>
      <c r="RA53" s="50"/>
      <c r="RB53" s="50"/>
      <c r="RC53" s="50"/>
      <c r="RD53" s="50"/>
      <c r="RE53" s="50"/>
      <c r="RF53" s="50"/>
      <c r="RG53" s="50"/>
      <c r="RH53" s="50"/>
      <c r="RI53" s="50"/>
      <c r="RJ53" s="50"/>
      <c r="RK53" s="50"/>
      <c r="RL53" s="50"/>
      <c r="RM53" s="50"/>
      <c r="RN53" s="50"/>
      <c r="RO53" s="50"/>
      <c r="RP53" s="50"/>
      <c r="RQ53" s="50"/>
      <c r="RR53" s="50"/>
      <c r="RS53" s="50"/>
      <c r="RT53" s="50"/>
      <c r="RU53" s="50"/>
      <c r="RV53" s="50"/>
      <c r="RW53" s="50"/>
      <c r="RX53" s="50"/>
      <c r="RY53" s="50"/>
      <c r="RZ53" s="50"/>
      <c r="SA53" s="50"/>
      <c r="SB53" s="50"/>
      <c r="SC53" s="50"/>
      <c r="SD53" s="50"/>
      <c r="SE53" s="50"/>
      <c r="SF53" s="50"/>
      <c r="SG53" s="50"/>
      <c r="SH53" s="50"/>
      <c r="SI53" s="50"/>
      <c r="SJ53" s="50"/>
      <c r="SK53" s="50"/>
      <c r="SL53" s="50"/>
      <c r="SM53" s="50"/>
      <c r="SN53" s="45"/>
    </row>
    <row r="54" spans="2:508" x14ac:dyDescent="0.25">
      <c r="B54" s="43" t="s">
        <v>581</v>
      </c>
      <c r="C54" s="43" t="str">
        <f ca="1">_xlfn.XLOOKUP(B54,bonds[unique lookup],bonds[ID_ISIN])</f>
        <v>XS1797663967</v>
      </c>
      <c r="D54" s="45" cm="1">
        <f t="array" aca="1" ref="D54" ca="1">MIN(IFERROR(IF(OFFSET(bHist!$A$1,_xlfn.XMATCH($B$35,bHist!$B:$B,0)-1,3+$C$2,1,3+$C$3)=0,"-",OFFSET(bHist!$A$1,_xlfn.XMATCH($B$35,bHist!$B:$B,0)-1,3+$C$2,1,3+$C$3))-IF(OFFSET(bHist!$A$1,_xlfn.XMATCH(B54,bHist!$B:$B,0)-1,3+$C$2,1,3+$C$3)=0,"-",OFFSET(bHist!$A$1,_xlfn.XMATCH(B54,bHist!$B:$B,0)-1,3+$C$2,1,3+$C$3)),"-"))</f>
        <v>44.681629081428042</v>
      </c>
      <c r="E54" s="45" cm="1">
        <f t="array" aca="1" ref="E54" ca="1">AVERAGE(IFERROR(IF(OFFSET(bHist!$A$1,_xlfn.XMATCH($B$35,bHist!$B:$B,0)-1,3+$C$2,1,3+$C$3)=0,"-",OFFSET(bHist!$A$1,_xlfn.XMATCH($B$35,bHist!$B:$B,0)-1,3+$C$2,1,3+$C$3))-IF(OFFSET(bHist!$A$1,_xlfn.XMATCH(B54,bHist!$B:$B,0)-1,3+$C$2,1,3+$C$3)=0,"-",OFFSET(bHist!$A$1,_xlfn.XMATCH(B54,bHist!$B:$B,0)-1,3+$C$2,1,3+$C$3)),"-"))</f>
        <v>116.72942421095075</v>
      </c>
      <c r="F54" s="45" cm="1">
        <f t="array" aca="1" ref="F54" ca="1">MAX(IFERROR(IF(OFFSET(bHist!$A$1,_xlfn.XMATCH($B$35,bHist!$B:$B,0)-1,3+$C$2,1,3+$C$3)=0,"-",OFFSET(bHist!$A$1,_xlfn.XMATCH($B$35,bHist!$B:$B,0)-1,3+$C$2,1,3+$C$3))-IF(OFFSET(bHist!$A$1,_xlfn.XMATCH(B54,bHist!$B:$B,0)-1,3+$C$2,1,3+$C$3)=0,"-",OFFSET(bHist!$A$1,_xlfn.XMATCH(B54,bHist!$B:$B,0)-1,3+$C$2,1,3+$C$3)),"-"))</f>
        <v>445.79824566388135</v>
      </c>
      <c r="G54" s="45" cm="1">
        <f t="array" aca="1" ref="G54" ca="1">_xlfn.STDEV.P(IFERROR(IF(OFFSET(bHist!$A$1,_xlfn.XMATCH($B$35,bHist!$B:$B,0)-1,3+$C$2,1,3+$C$3)=0,"-",OFFSET(bHist!$A$1,_xlfn.XMATCH($B$35,bHist!$B:$B,0)-1,3+$C$2,1,3+$C$3))-IF(OFFSET(bHist!$A$1,_xlfn.XMATCH(B54,bHist!$B:$B,0)-1,3+$C$2,1,3+$C$3)=0,"-",OFFSET(bHist!$A$1,_xlfn.XMATCH(B54,bHist!$B:$B,0)-1,3+$C$2,1,3+$C$3)),"-"))</f>
        <v>67.513781288363617</v>
      </c>
      <c r="H54" s="45" cm="1">
        <f t="array" aca="1" ref="H54" ca="1">INDEX((IFERROR(IF(OFFSET(bHist!$A$1,_xlfn.XMATCH($B$35,bHist!B:B,0)-1,3,1,500)=0,"-",OFFSET(bHist!$A$1,_xlfn.XMATCH($B$35,bHist!B:B,0)-1,3,1,500))-IF(OFFSET(bHist!$A$1,_xlfn.XMATCH(B54,bHist!B:B,0)-1,3,1,500)=0,"-",OFFSET(bHist!$A$1,_xlfn.XMATCH(B54,bHist!B:B,0)-1,3,1,500)),"-")),1)</f>
        <v>176.21679842662812</v>
      </c>
      <c r="I54" s="45">
        <f t="shared" ca="1" si="2"/>
        <v>14.830443755363392</v>
      </c>
      <c r="J54" s="51" cm="1">
        <f t="array" aca="1" ref="J54" ca="1">SLOPE((IFERROR(IF(OFFSET(bHist!$A$1,_xlfn.XMATCH($B$35,bHist!$B:$B,0)-1,3,1,500)=0,"-",OFFSET(bHist!$A$1,_xlfn.XMATCH($B$35,bHist!$B:$B,0)-1,3,1,500))-IF(OFFSET(bHist!$A$1,_xlfn.XMATCH(B54,bHist!$B:$B,0)-1,3,1,500)=0,"-",OFFSET(bHist!$A$1,_xlfn.XMATCH(B54,bHist!$B:$B,0)-1,3,1,500)),"-")),OFFSET(bHist!$A$1,0,3,1,500))</f>
        <v>0.12669786910819444</v>
      </c>
      <c r="K54" s="45" cm="1">
        <f t="array" aca="1" ref="K54" ca="1">INTERCEPT((IFERROR(IF(OFFSET(bHist!$A$1,_xlfn.XMATCH($B$35,bHist!$B:$B,0)-1,3,1,500)=0,"-",OFFSET(bHist!$A$1,_xlfn.XMATCH($B$35,bHist!$B:$B,0)-1,3,1,500))-IF(OFFSET(bHist!$A$1,_xlfn.XMATCH(B54,bHist!$B:$B,0)-1,3,1,500)=0,"-",OFFSET(bHist!$A$1,_xlfn.XMATCH(B54,bHist!$B:$B,0)-1,3,1,500)),"-")),OFFSET(bHist!$A$1,0,3,1,500))</f>
        <v>-5414.6857446067743</v>
      </c>
      <c r="L54" s="45" cm="1">
        <f t="array" aca="1" ref="L54" ca="1">STEYX((IFERROR(IF(OFFSET(bHist!$A$1,_xlfn.XMATCH($B$35,bHist!B:B,0)-1,3,1,500)=0,"-",OFFSET(bHist!$A$1,_xlfn.XMATCH($B$35,bHist!B:B,0)-1,3,1,500))-IF(OFFSET(bHist!$A$1,_xlfn.XMATCH(B54,bHist!B:B,0)-1,3,1,500)=0,"-",OFFSET(bHist!$A$1,_xlfn.XMATCH(B54,bHist!B:B,0)-1,3,1,500)),"-")),OFFSET(bHist!$A$1,0,3,1,500))</f>
        <v>62.465355147792707</v>
      </c>
      <c r="M54" s="51" cm="1">
        <f t="array" aca="1" ref="M54" ca="1">CORREL(IF(OFFSET(bHist!$A$1,_xlfn.XMATCH($B$35,bHist!B:B,0)-1,3,1,500)=0,"-",OFFSET(bHist!$A$1,_xlfn.XMATCH($B$35,bHist!B:B,0)-1,3,1,500)),IF(OFFSET(bHist!$A$1,_xlfn.XMATCH(B54,bHist!B:B,0)-1,3,1,500)=0,"-",OFFSET(bHist!$A$1,_xlfn.XMATCH(B54,bHist!B:B,0)-1,3,1,500)))</f>
        <v>0.82380398943682265</v>
      </c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  <c r="AX54" s="50"/>
      <c r="AY54" s="50"/>
      <c r="AZ54" s="50"/>
      <c r="BA54" s="50"/>
      <c r="BB54" s="50"/>
      <c r="BC54" s="50"/>
      <c r="BD54" s="50"/>
      <c r="BE54" s="50"/>
      <c r="BF54" s="50"/>
      <c r="BG54" s="50"/>
      <c r="BH54" s="50"/>
      <c r="BI54" s="50"/>
      <c r="BJ54" s="50"/>
      <c r="BK54" s="50"/>
      <c r="BL54" s="50"/>
      <c r="BM54" s="50"/>
      <c r="BN54" s="50"/>
      <c r="BO54" s="50"/>
      <c r="BP54" s="50"/>
      <c r="BQ54" s="50"/>
      <c r="BR54" s="50"/>
      <c r="BS54" s="50"/>
      <c r="BT54" s="50"/>
      <c r="BU54" s="50"/>
      <c r="BV54" s="50"/>
      <c r="BW54" s="50"/>
      <c r="BX54" s="50"/>
      <c r="BY54" s="50"/>
      <c r="BZ54" s="50"/>
      <c r="CA54" s="50"/>
      <c r="CB54" s="50"/>
      <c r="CC54" s="50"/>
      <c r="CD54" s="50"/>
      <c r="CE54" s="50"/>
      <c r="CF54" s="50"/>
      <c r="CG54" s="50"/>
      <c r="CH54" s="50"/>
      <c r="CI54" s="50"/>
      <c r="CJ54" s="50"/>
      <c r="CK54" s="50"/>
      <c r="CL54" s="50"/>
      <c r="CM54" s="50"/>
      <c r="CN54" s="50"/>
      <c r="CO54" s="50"/>
      <c r="CP54" s="50"/>
      <c r="CQ54" s="50"/>
      <c r="CR54" s="50"/>
      <c r="CS54" s="50"/>
      <c r="CT54" s="50"/>
      <c r="CU54" s="50"/>
      <c r="CV54" s="50"/>
      <c r="CW54" s="50"/>
      <c r="CX54" s="50"/>
      <c r="CY54" s="50"/>
      <c r="CZ54" s="50"/>
      <c r="DA54" s="50"/>
      <c r="DB54" s="50"/>
      <c r="DC54" s="50"/>
      <c r="DD54" s="50"/>
      <c r="DE54" s="50"/>
      <c r="DF54" s="50"/>
      <c r="DG54" s="50"/>
      <c r="DH54" s="50"/>
      <c r="DI54" s="50"/>
      <c r="DJ54" s="50"/>
      <c r="DK54" s="50"/>
      <c r="DL54" s="50"/>
      <c r="DM54" s="50"/>
      <c r="DN54" s="50"/>
      <c r="DO54" s="50"/>
      <c r="DP54" s="50"/>
      <c r="DQ54" s="50"/>
      <c r="DR54" s="50"/>
      <c r="DS54" s="50"/>
      <c r="DT54" s="50"/>
      <c r="DU54" s="50"/>
      <c r="DV54" s="50"/>
      <c r="DW54" s="50"/>
      <c r="DX54" s="50"/>
      <c r="DY54" s="50"/>
      <c r="DZ54" s="50"/>
      <c r="EA54" s="50"/>
      <c r="EB54" s="50"/>
      <c r="EC54" s="50"/>
      <c r="ED54" s="50"/>
      <c r="EE54" s="50"/>
      <c r="EF54" s="50"/>
      <c r="EG54" s="50"/>
      <c r="EH54" s="50"/>
      <c r="EI54" s="50"/>
      <c r="EJ54" s="50"/>
      <c r="EK54" s="50"/>
      <c r="EL54" s="50"/>
      <c r="EM54" s="50"/>
      <c r="EN54" s="50"/>
      <c r="EO54" s="50"/>
      <c r="EP54" s="50"/>
      <c r="EQ54" s="50"/>
      <c r="ER54" s="50"/>
      <c r="ES54" s="50"/>
      <c r="ET54" s="50"/>
      <c r="EU54" s="50"/>
      <c r="EV54" s="50"/>
      <c r="EW54" s="50"/>
      <c r="EX54" s="50"/>
      <c r="EY54" s="50"/>
      <c r="EZ54" s="50"/>
      <c r="FA54" s="50"/>
      <c r="FB54" s="50"/>
      <c r="FC54" s="50"/>
      <c r="FD54" s="50"/>
      <c r="FE54" s="50"/>
      <c r="FF54" s="50"/>
      <c r="FG54" s="50"/>
      <c r="FH54" s="50"/>
      <c r="FI54" s="50"/>
      <c r="FJ54" s="50"/>
      <c r="FK54" s="50"/>
      <c r="FL54" s="50"/>
      <c r="FM54" s="50"/>
      <c r="FN54" s="50"/>
      <c r="FO54" s="50"/>
      <c r="FP54" s="50"/>
      <c r="FQ54" s="50"/>
      <c r="FR54" s="50"/>
      <c r="FS54" s="50"/>
      <c r="FT54" s="50"/>
      <c r="FU54" s="50"/>
      <c r="FV54" s="50"/>
      <c r="FW54" s="50"/>
      <c r="FX54" s="50"/>
      <c r="FY54" s="50"/>
      <c r="FZ54" s="50"/>
      <c r="GA54" s="50"/>
      <c r="GB54" s="50"/>
      <c r="GC54" s="50"/>
      <c r="GD54" s="50"/>
      <c r="GE54" s="50"/>
      <c r="GF54" s="50"/>
      <c r="GG54" s="50"/>
      <c r="GH54" s="50"/>
      <c r="GI54" s="50"/>
      <c r="GJ54" s="50"/>
      <c r="GK54" s="50"/>
      <c r="GL54" s="50"/>
      <c r="GM54" s="50"/>
      <c r="GN54" s="50"/>
      <c r="GO54" s="50"/>
      <c r="GP54" s="50"/>
      <c r="GQ54" s="50"/>
      <c r="GR54" s="50"/>
      <c r="GS54" s="50"/>
      <c r="GT54" s="50"/>
      <c r="GU54" s="50"/>
      <c r="GV54" s="50"/>
      <c r="GW54" s="50"/>
      <c r="GX54" s="50"/>
      <c r="GY54" s="50"/>
      <c r="GZ54" s="50"/>
      <c r="HA54" s="50"/>
      <c r="HB54" s="50"/>
      <c r="HC54" s="50"/>
      <c r="HD54" s="50"/>
      <c r="HE54" s="50"/>
      <c r="HF54" s="50"/>
      <c r="HG54" s="50"/>
      <c r="HH54" s="50"/>
      <c r="HI54" s="50"/>
      <c r="HJ54" s="50"/>
      <c r="HK54" s="50"/>
      <c r="HL54" s="50"/>
      <c r="HM54" s="50"/>
      <c r="HN54" s="50"/>
      <c r="HO54" s="50"/>
      <c r="HP54" s="50"/>
      <c r="HQ54" s="50"/>
      <c r="HR54" s="50"/>
      <c r="HS54" s="50"/>
      <c r="HT54" s="50"/>
      <c r="HU54" s="50"/>
      <c r="HV54" s="50"/>
      <c r="HW54" s="50"/>
      <c r="HX54" s="50"/>
      <c r="HY54" s="50"/>
      <c r="HZ54" s="50"/>
      <c r="IA54" s="50"/>
      <c r="IB54" s="50"/>
      <c r="IC54" s="50"/>
      <c r="ID54" s="50"/>
      <c r="IE54" s="50"/>
      <c r="IF54" s="50"/>
      <c r="IG54" s="50"/>
      <c r="IH54" s="50"/>
      <c r="II54" s="50"/>
      <c r="IJ54" s="50"/>
      <c r="IK54" s="50"/>
      <c r="IL54" s="50"/>
      <c r="IM54" s="50"/>
      <c r="IN54" s="50"/>
      <c r="IO54" s="50"/>
      <c r="IP54" s="50"/>
      <c r="IQ54" s="50"/>
      <c r="IR54" s="50"/>
      <c r="IS54" s="50"/>
      <c r="IT54" s="50"/>
      <c r="IU54" s="50"/>
      <c r="IV54" s="50"/>
      <c r="IW54" s="50"/>
      <c r="IX54" s="50"/>
      <c r="IY54" s="50"/>
      <c r="IZ54" s="50"/>
      <c r="JA54" s="50"/>
      <c r="JB54" s="50"/>
      <c r="JC54" s="50"/>
      <c r="JD54" s="50"/>
      <c r="JE54" s="50"/>
      <c r="JF54" s="50"/>
      <c r="JG54" s="50"/>
      <c r="JH54" s="50"/>
      <c r="JI54" s="50"/>
      <c r="JJ54" s="50"/>
      <c r="JK54" s="50"/>
      <c r="JL54" s="50"/>
      <c r="JM54" s="50"/>
      <c r="JN54" s="50"/>
      <c r="JO54" s="50"/>
      <c r="JP54" s="50"/>
      <c r="JQ54" s="50"/>
      <c r="JR54" s="50"/>
      <c r="JS54" s="50"/>
      <c r="JT54" s="50"/>
      <c r="JU54" s="50"/>
      <c r="JV54" s="50"/>
      <c r="JW54" s="50"/>
      <c r="JX54" s="50"/>
      <c r="JY54" s="50"/>
      <c r="JZ54" s="50"/>
      <c r="KA54" s="50"/>
      <c r="KB54" s="50"/>
      <c r="KC54" s="50"/>
      <c r="KD54" s="50"/>
      <c r="KE54" s="50"/>
      <c r="KF54" s="50"/>
      <c r="KG54" s="50"/>
      <c r="KH54" s="50"/>
      <c r="KI54" s="50"/>
      <c r="KJ54" s="50"/>
      <c r="KK54" s="50"/>
      <c r="KL54" s="50"/>
      <c r="KM54" s="50"/>
      <c r="KN54" s="50"/>
      <c r="KO54" s="50"/>
      <c r="KP54" s="50"/>
      <c r="KQ54" s="50"/>
      <c r="KR54" s="50"/>
      <c r="KS54" s="50"/>
      <c r="KT54" s="50"/>
      <c r="KU54" s="50"/>
      <c r="KV54" s="50"/>
      <c r="KW54" s="50"/>
      <c r="KX54" s="50"/>
      <c r="KY54" s="50"/>
      <c r="KZ54" s="50"/>
      <c r="LA54" s="50"/>
      <c r="LB54" s="50"/>
      <c r="LC54" s="50"/>
      <c r="LD54" s="50"/>
      <c r="LE54" s="50"/>
      <c r="LF54" s="50"/>
      <c r="LG54" s="50"/>
      <c r="LH54" s="50"/>
      <c r="LI54" s="50"/>
      <c r="LJ54" s="50"/>
      <c r="LK54" s="50"/>
      <c r="LL54" s="50"/>
      <c r="LM54" s="50"/>
      <c r="LN54" s="50"/>
      <c r="LO54" s="50"/>
      <c r="LP54" s="50"/>
      <c r="LQ54" s="50"/>
      <c r="LR54" s="50"/>
      <c r="LS54" s="50"/>
      <c r="LT54" s="50"/>
      <c r="LU54" s="50"/>
      <c r="LV54" s="50"/>
      <c r="LW54" s="50"/>
      <c r="LX54" s="50"/>
      <c r="LY54" s="50"/>
      <c r="LZ54" s="50"/>
      <c r="MA54" s="50"/>
      <c r="MB54" s="50"/>
      <c r="MC54" s="50"/>
      <c r="MD54" s="50"/>
      <c r="ME54" s="50"/>
      <c r="MF54" s="50"/>
      <c r="MG54" s="50"/>
      <c r="MH54" s="50"/>
      <c r="MI54" s="50"/>
      <c r="MJ54" s="50"/>
      <c r="MK54" s="50"/>
      <c r="ML54" s="50"/>
      <c r="MM54" s="50"/>
      <c r="MN54" s="50"/>
      <c r="MO54" s="50"/>
      <c r="MP54" s="50"/>
      <c r="MQ54" s="50"/>
      <c r="MR54" s="50"/>
      <c r="MS54" s="50"/>
      <c r="MT54" s="50"/>
      <c r="MU54" s="50"/>
      <c r="MV54" s="50"/>
      <c r="MW54" s="50"/>
      <c r="MX54" s="50"/>
      <c r="MY54" s="50"/>
      <c r="MZ54" s="50"/>
      <c r="NA54" s="50"/>
      <c r="NB54" s="50"/>
      <c r="NC54" s="50"/>
      <c r="ND54" s="50"/>
      <c r="NE54" s="50"/>
      <c r="NF54" s="50"/>
      <c r="NG54" s="50"/>
      <c r="NH54" s="50"/>
      <c r="NI54" s="50"/>
      <c r="NJ54" s="50"/>
      <c r="NK54" s="50"/>
      <c r="NL54" s="50"/>
      <c r="NM54" s="50"/>
      <c r="NN54" s="50"/>
      <c r="NO54" s="50"/>
      <c r="NP54" s="50"/>
      <c r="NQ54" s="50"/>
      <c r="NR54" s="50"/>
      <c r="NS54" s="50"/>
      <c r="NT54" s="50"/>
      <c r="NU54" s="50"/>
      <c r="NV54" s="50"/>
      <c r="NW54" s="50"/>
      <c r="NX54" s="50"/>
      <c r="NY54" s="50"/>
      <c r="NZ54" s="50"/>
      <c r="OA54" s="50"/>
      <c r="OB54" s="50"/>
      <c r="OC54" s="50"/>
      <c r="OD54" s="50"/>
      <c r="OE54" s="50"/>
      <c r="OF54" s="50"/>
      <c r="OG54" s="50"/>
      <c r="OH54" s="50"/>
      <c r="OI54" s="50"/>
      <c r="OJ54" s="50"/>
      <c r="OK54" s="50"/>
      <c r="OL54" s="50"/>
      <c r="OM54" s="50"/>
      <c r="ON54" s="50"/>
      <c r="OO54" s="50"/>
      <c r="OP54" s="50"/>
      <c r="OQ54" s="50"/>
      <c r="OR54" s="50"/>
      <c r="OS54" s="50"/>
      <c r="OT54" s="50"/>
      <c r="OU54" s="50"/>
      <c r="OV54" s="50"/>
      <c r="OW54" s="50"/>
      <c r="OX54" s="50"/>
      <c r="OY54" s="50"/>
      <c r="OZ54" s="50"/>
      <c r="PA54" s="50"/>
      <c r="PB54" s="50"/>
      <c r="PC54" s="50"/>
      <c r="PD54" s="50"/>
      <c r="PE54" s="50"/>
      <c r="PF54" s="50"/>
      <c r="PG54" s="50"/>
      <c r="PH54" s="50"/>
      <c r="PI54" s="50"/>
      <c r="PJ54" s="50"/>
      <c r="PK54" s="50"/>
      <c r="PL54" s="50"/>
      <c r="PM54" s="50"/>
      <c r="PN54" s="50"/>
      <c r="PO54" s="50"/>
      <c r="PP54" s="50"/>
      <c r="PQ54" s="50"/>
      <c r="PR54" s="50"/>
      <c r="PS54" s="50"/>
      <c r="PT54" s="50"/>
      <c r="PU54" s="50"/>
      <c r="PV54" s="50"/>
      <c r="PW54" s="50"/>
      <c r="PX54" s="50"/>
      <c r="PY54" s="50"/>
      <c r="PZ54" s="50"/>
      <c r="QA54" s="50"/>
      <c r="QB54" s="50"/>
      <c r="QC54" s="50"/>
      <c r="QD54" s="50"/>
      <c r="QE54" s="50"/>
      <c r="QF54" s="50"/>
      <c r="QG54" s="50"/>
      <c r="QH54" s="50"/>
      <c r="QI54" s="50"/>
      <c r="QJ54" s="50"/>
      <c r="QK54" s="50"/>
      <c r="QL54" s="50"/>
      <c r="QM54" s="50"/>
      <c r="QN54" s="50"/>
      <c r="QO54" s="50"/>
      <c r="QP54" s="50"/>
      <c r="QQ54" s="50"/>
      <c r="QR54" s="50"/>
      <c r="QS54" s="50"/>
      <c r="QT54" s="50"/>
      <c r="QU54" s="50"/>
      <c r="QV54" s="50"/>
      <c r="QW54" s="50"/>
      <c r="QX54" s="50"/>
      <c r="QY54" s="50"/>
      <c r="QZ54" s="50"/>
      <c r="RA54" s="50"/>
      <c r="RB54" s="50"/>
      <c r="RC54" s="50"/>
      <c r="RD54" s="50"/>
      <c r="RE54" s="50"/>
      <c r="RF54" s="50"/>
      <c r="RG54" s="50"/>
      <c r="RH54" s="50"/>
      <c r="RI54" s="50"/>
      <c r="RJ54" s="50"/>
      <c r="RK54" s="50"/>
      <c r="RL54" s="50"/>
      <c r="RM54" s="50"/>
      <c r="RN54" s="50"/>
      <c r="RO54" s="50"/>
      <c r="RP54" s="50"/>
      <c r="RQ54" s="50"/>
      <c r="RR54" s="50"/>
      <c r="RS54" s="50"/>
      <c r="RT54" s="50"/>
      <c r="RU54" s="50"/>
      <c r="RV54" s="50"/>
      <c r="RW54" s="50"/>
      <c r="RX54" s="50"/>
      <c r="RY54" s="50"/>
      <c r="RZ54" s="50"/>
      <c r="SA54" s="50"/>
      <c r="SB54" s="50"/>
      <c r="SC54" s="50"/>
      <c r="SD54" s="50"/>
      <c r="SE54" s="50"/>
      <c r="SF54" s="50"/>
      <c r="SG54" s="50"/>
      <c r="SH54" s="50"/>
      <c r="SI54" s="50"/>
      <c r="SJ54" s="50"/>
      <c r="SK54" s="50"/>
      <c r="SL54" s="50"/>
      <c r="SM54" s="50"/>
      <c r="SN54" s="45"/>
    </row>
    <row r="55" spans="2:508" x14ac:dyDescent="0.25">
      <c r="B55" s="43" t="s">
        <v>582</v>
      </c>
      <c r="C55" s="43" t="str">
        <f ca="1">_xlfn.XLOOKUP(B55,bonds[unique lookup],bonds[ID_ISIN])</f>
        <v>DE000A161W62</v>
      </c>
      <c r="D55" s="45" cm="1">
        <f t="array" aca="1" ref="D55" ca="1">MIN(IFERROR(IF(OFFSET(bHist!$A$1,_xlfn.XMATCH($B$35,bHist!$B:$B,0)-1,3+$C$2,1,3+$C$3)=0,"-",OFFSET(bHist!$A$1,_xlfn.XMATCH($B$35,bHist!$B:$B,0)-1,3+$C$2,1,3+$C$3))-IF(OFFSET(bHist!$A$1,_xlfn.XMATCH(B55,bHist!$B:$B,0)-1,3+$C$2,1,3+$C$3)=0,"-",OFFSET(bHist!$A$1,_xlfn.XMATCH(B55,bHist!$B:$B,0)-1,3+$C$2,1,3+$C$3)),"-"))</f>
        <v>70.526014203131183</v>
      </c>
      <c r="E55" s="45" cm="1">
        <f t="array" aca="1" ref="E55" ca="1">AVERAGE(IFERROR(IF(OFFSET(bHist!$A$1,_xlfn.XMATCH($B$35,bHist!$B:$B,0)-1,3+$C$2,1,3+$C$3)=0,"-",OFFSET(bHist!$A$1,_xlfn.XMATCH($B$35,bHist!$B:$B,0)-1,3+$C$2,1,3+$C$3))-IF(OFFSET(bHist!$A$1,_xlfn.XMATCH(B55,bHist!$B:$B,0)-1,3+$C$2,1,3+$C$3)=0,"-",OFFSET(bHist!$A$1,_xlfn.XMATCH(B55,bHist!$B:$B,0)-1,3+$C$2,1,3+$C$3)),"-"))</f>
        <v>229.32848579314117</v>
      </c>
      <c r="F55" s="45" cm="1">
        <f t="array" aca="1" ref="F55" ca="1">MAX(IFERROR(IF(OFFSET(bHist!$A$1,_xlfn.XMATCH($B$35,bHist!$B:$B,0)-1,3+$C$2,1,3+$C$3)=0,"-",OFFSET(bHist!$A$1,_xlfn.XMATCH($B$35,bHist!$B:$B,0)-1,3+$C$2,1,3+$C$3))-IF(OFFSET(bHist!$A$1,_xlfn.XMATCH(B55,bHist!$B:$B,0)-1,3+$C$2,1,3+$C$3)=0,"-",OFFSET(bHist!$A$1,_xlfn.XMATCH(B55,bHist!$B:$B,0)-1,3+$C$2,1,3+$C$3)),"-"))</f>
        <v>396.46306550180907</v>
      </c>
      <c r="G55" s="45" cm="1">
        <f t="array" aca="1" ref="G55" ca="1">_xlfn.STDEV.P(IFERROR(IF(OFFSET(bHist!$A$1,_xlfn.XMATCH($B$35,bHist!$B:$B,0)-1,3+$C$2,1,3+$C$3)=0,"-",OFFSET(bHist!$A$1,_xlfn.XMATCH($B$35,bHist!$B:$B,0)-1,3+$C$2,1,3+$C$3))-IF(OFFSET(bHist!$A$1,_xlfn.XMATCH(B55,bHist!$B:$B,0)-1,3+$C$2,1,3+$C$3)=0,"-",OFFSET(bHist!$A$1,_xlfn.XMATCH(B55,bHist!$B:$B,0)-1,3+$C$2,1,3+$C$3)),"-"))</f>
        <v>51.690548384658292</v>
      </c>
      <c r="H55" s="45" cm="1">
        <f t="array" aca="1" ref="H55" ca="1">INDEX((IFERROR(IF(OFFSET(bHist!$A$1,_xlfn.XMATCH($B$35,bHist!B:B,0)-1,3,1,500)=0,"-",OFFSET(bHist!$A$1,_xlfn.XMATCH($B$35,bHist!B:B,0)-1,3,1,500))-IF(OFFSET(bHist!$A$1,_xlfn.XMATCH(B55,bHist!B:B,0)-1,3,1,500)=0,"-",OFFSET(bHist!$A$1,_xlfn.XMATCH(B55,bHist!B:B,0)-1,3,1,500)),"-")),1)</f>
        <v>337.43971404790881</v>
      </c>
      <c r="I55" s="45">
        <f t="shared" ca="1" si="2"/>
        <v>33.169358262279331</v>
      </c>
      <c r="J55" s="51" cm="1">
        <f t="array" aca="1" ref="J55" ca="1">SLOPE((IFERROR(IF(OFFSET(bHist!$A$1,_xlfn.XMATCH($B$35,bHist!$B:$B,0)-1,3,1,500)=0,"-",OFFSET(bHist!$A$1,_xlfn.XMATCH($B$35,bHist!$B:$B,0)-1,3,1,500))-IF(OFFSET(bHist!$A$1,_xlfn.XMATCH(B55,bHist!$B:$B,0)-1,3,1,500)=0,"-",OFFSET(bHist!$A$1,_xlfn.XMATCH(B55,bHist!$B:$B,0)-1,3,1,500)),"-")),OFFSET(bHist!$A$1,0,3,1,500))</f>
        <v>5.6230994540376708E-2</v>
      </c>
      <c r="K55" s="45" cm="1">
        <f t="array" aca="1" ref="K55" ca="1">INTERCEPT((IFERROR(IF(OFFSET(bHist!$A$1,_xlfn.XMATCH($B$35,bHist!$B:$B,0)-1,3,1,500)=0,"-",OFFSET(bHist!$A$1,_xlfn.XMATCH($B$35,bHist!$B:$B,0)-1,3,1,500))-IF(OFFSET(bHist!$A$1,_xlfn.XMATCH(B55,bHist!$B:$B,0)-1,3,1,500)=0,"-",OFFSET(bHist!$A$1,_xlfn.XMATCH(B55,bHist!$B:$B,0)-1,3,1,500)),"-")),OFFSET(bHist!$A$1,0,3,1,500))</f>
        <v>-2225.6379384099068</v>
      </c>
      <c r="L55" s="45" cm="1">
        <f t="array" aca="1" ref="L55" ca="1">STEYX((IFERROR(IF(OFFSET(bHist!$A$1,_xlfn.XMATCH($B$35,bHist!B:B,0)-1,3,1,500)=0,"-",OFFSET(bHist!$A$1,_xlfn.XMATCH($B$35,bHist!B:B,0)-1,3,1,500))-IF(OFFSET(bHist!$A$1,_xlfn.XMATCH(B55,bHist!B:B,0)-1,3,1,500)=0,"-",OFFSET(bHist!$A$1,_xlfn.XMATCH(B55,bHist!B:B,0)-1,3,1,500)),"-")),OFFSET(bHist!$A$1,0,3,1,500))</f>
        <v>50.601019449896654</v>
      </c>
      <c r="M55" s="51" cm="1">
        <f t="array" aca="1" ref="M55" ca="1">CORREL(IF(OFFSET(bHist!$A$1,_xlfn.XMATCH($B$35,bHist!B:B,0)-1,3,1,500)=0,"-",OFFSET(bHist!$A$1,_xlfn.XMATCH($B$35,bHist!B:B,0)-1,3,1,500)),IF(OFFSET(bHist!$A$1,_xlfn.XMATCH(B55,bHist!B:B,0)-1,3,1,500)=0,"-",OFFSET(bHist!$A$1,_xlfn.XMATCH(B55,bHist!B:B,0)-1,3,1,500)))</f>
        <v>0.82998675477721962</v>
      </c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K55" s="50"/>
      <c r="BL55" s="50"/>
      <c r="BM55" s="50"/>
      <c r="BN55" s="50"/>
      <c r="BO55" s="50"/>
      <c r="BP55" s="50"/>
      <c r="BQ55" s="50"/>
      <c r="BR55" s="50"/>
      <c r="BS55" s="50"/>
      <c r="BT55" s="50"/>
      <c r="BU55" s="50"/>
      <c r="BV55" s="50"/>
      <c r="BW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S55" s="50"/>
      <c r="CT55" s="50"/>
      <c r="CU55" s="50"/>
      <c r="CV55" s="50"/>
      <c r="CW55" s="50"/>
      <c r="CX55" s="50"/>
      <c r="CY55" s="50"/>
      <c r="CZ55" s="50"/>
      <c r="DA55" s="50"/>
      <c r="DB55" s="50"/>
      <c r="DC55" s="50"/>
      <c r="DD55" s="50"/>
      <c r="DE55" s="50"/>
      <c r="DF55" s="50"/>
      <c r="DG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T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K55" s="50"/>
      <c r="EL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0"/>
      <c r="FE55" s="50"/>
      <c r="FF55" s="50"/>
      <c r="FG55" s="50"/>
      <c r="FH55" s="50"/>
      <c r="FI55" s="50"/>
      <c r="FJ55" s="50"/>
      <c r="FK55" s="50"/>
      <c r="FL55" s="50"/>
      <c r="FM55" s="50"/>
      <c r="FN55" s="50"/>
      <c r="FO55" s="50"/>
      <c r="FP55" s="50"/>
      <c r="FQ55" s="50"/>
      <c r="FR55" s="50"/>
      <c r="FS55" s="50"/>
      <c r="FT55" s="50"/>
      <c r="FU55" s="50"/>
      <c r="FV55" s="50"/>
      <c r="FW55" s="50"/>
      <c r="FX55" s="50"/>
      <c r="FY55" s="50"/>
      <c r="FZ55" s="50"/>
      <c r="GA55" s="50"/>
      <c r="GB55" s="50"/>
      <c r="GC55" s="50"/>
      <c r="GD55" s="50"/>
      <c r="GE55" s="50"/>
      <c r="GF55" s="50"/>
      <c r="GG55" s="50"/>
      <c r="GH55" s="50"/>
      <c r="GI55" s="50"/>
      <c r="GJ55" s="50"/>
      <c r="GK55" s="50"/>
      <c r="GL55" s="50"/>
      <c r="GM55" s="50"/>
      <c r="GN55" s="50"/>
      <c r="GO55" s="50"/>
      <c r="GP55" s="50"/>
      <c r="GQ55" s="50"/>
      <c r="GR55" s="50"/>
      <c r="GS55" s="50"/>
      <c r="GT55" s="50"/>
      <c r="GU55" s="50"/>
      <c r="GV55" s="50"/>
      <c r="GW55" s="50"/>
      <c r="GX55" s="50"/>
      <c r="GY55" s="50"/>
      <c r="GZ55" s="50"/>
      <c r="HA55" s="50"/>
      <c r="HB55" s="50"/>
      <c r="HC55" s="50"/>
      <c r="HD55" s="50"/>
      <c r="HE55" s="50"/>
      <c r="HF55" s="50"/>
      <c r="HG55" s="50"/>
      <c r="HH55" s="50"/>
      <c r="HI55" s="50"/>
      <c r="HJ55" s="50"/>
      <c r="HK55" s="50"/>
      <c r="HL55" s="50"/>
      <c r="HM55" s="50"/>
      <c r="HN55" s="50"/>
      <c r="HO55" s="50"/>
      <c r="HP55" s="50"/>
      <c r="HQ55" s="50"/>
      <c r="HR55" s="50"/>
      <c r="HS55" s="50"/>
      <c r="HT55" s="50"/>
      <c r="HU55" s="50"/>
      <c r="HV55" s="50"/>
      <c r="HW55" s="50"/>
      <c r="HX55" s="50"/>
      <c r="HY55" s="50"/>
      <c r="HZ55" s="50"/>
      <c r="IA55" s="50"/>
      <c r="IB55" s="50"/>
      <c r="IC55" s="50"/>
      <c r="ID55" s="50"/>
      <c r="IE55" s="50"/>
      <c r="IF55" s="50"/>
      <c r="IG55" s="50"/>
      <c r="IH55" s="50"/>
      <c r="II55" s="50"/>
      <c r="IJ55" s="50"/>
      <c r="IK55" s="50"/>
      <c r="IL55" s="50"/>
      <c r="IM55" s="50"/>
      <c r="IN55" s="50"/>
      <c r="IO55" s="50"/>
      <c r="IP55" s="50"/>
      <c r="IQ55" s="50"/>
      <c r="IR55" s="50"/>
      <c r="IS55" s="50"/>
      <c r="IT55" s="50"/>
      <c r="IU55" s="50"/>
      <c r="IV55" s="50"/>
      <c r="IW55" s="50"/>
      <c r="IX55" s="50"/>
      <c r="IY55" s="50"/>
      <c r="IZ55" s="50"/>
      <c r="JA55" s="50"/>
      <c r="JB55" s="50"/>
      <c r="JC55" s="50"/>
      <c r="JD55" s="50"/>
      <c r="JE55" s="50"/>
      <c r="JF55" s="50"/>
      <c r="JG55" s="50"/>
      <c r="JH55" s="50"/>
      <c r="JI55" s="50"/>
      <c r="JJ55" s="50"/>
      <c r="JK55" s="50"/>
      <c r="JL55" s="50"/>
      <c r="JM55" s="50"/>
      <c r="JN55" s="50"/>
      <c r="JO55" s="50"/>
      <c r="JP55" s="50"/>
      <c r="JQ55" s="50"/>
      <c r="JR55" s="50"/>
      <c r="JS55" s="50"/>
      <c r="JT55" s="50"/>
      <c r="JU55" s="50"/>
      <c r="JV55" s="50"/>
      <c r="JW55" s="50"/>
      <c r="JX55" s="50"/>
      <c r="JY55" s="50"/>
      <c r="JZ55" s="50"/>
      <c r="KA55" s="50"/>
      <c r="KB55" s="50"/>
      <c r="KC55" s="50"/>
      <c r="KD55" s="50"/>
      <c r="KE55" s="50"/>
      <c r="KF55" s="50"/>
      <c r="KG55" s="50"/>
      <c r="KH55" s="50"/>
      <c r="KI55" s="50"/>
      <c r="KJ55" s="50"/>
      <c r="KK55" s="50"/>
      <c r="KL55" s="50"/>
      <c r="KM55" s="50"/>
      <c r="KN55" s="50"/>
      <c r="KO55" s="50"/>
      <c r="KP55" s="50"/>
      <c r="KQ55" s="50"/>
      <c r="KR55" s="50"/>
      <c r="KS55" s="50"/>
      <c r="KT55" s="50"/>
      <c r="KU55" s="50"/>
      <c r="KV55" s="50"/>
      <c r="KW55" s="50"/>
      <c r="KX55" s="50"/>
      <c r="KY55" s="50"/>
      <c r="KZ55" s="50"/>
      <c r="LA55" s="50"/>
      <c r="LB55" s="50"/>
      <c r="LC55" s="50"/>
      <c r="LD55" s="50"/>
      <c r="LE55" s="50"/>
      <c r="LF55" s="50"/>
      <c r="LG55" s="50"/>
      <c r="LH55" s="50"/>
      <c r="LI55" s="50"/>
      <c r="LJ55" s="50"/>
      <c r="LK55" s="50"/>
      <c r="LL55" s="50"/>
      <c r="LM55" s="50"/>
      <c r="LN55" s="50"/>
      <c r="LO55" s="50"/>
      <c r="LP55" s="50"/>
      <c r="LQ55" s="50"/>
      <c r="LR55" s="50"/>
      <c r="LS55" s="50"/>
      <c r="LT55" s="50"/>
      <c r="LU55" s="50"/>
      <c r="LV55" s="50"/>
      <c r="LW55" s="50"/>
      <c r="LX55" s="50"/>
      <c r="LY55" s="50"/>
      <c r="LZ55" s="50"/>
      <c r="MA55" s="50"/>
      <c r="MB55" s="50"/>
      <c r="MC55" s="50"/>
      <c r="MD55" s="50"/>
      <c r="ME55" s="50"/>
      <c r="MF55" s="50"/>
      <c r="MG55" s="50"/>
      <c r="MH55" s="50"/>
      <c r="MI55" s="50"/>
      <c r="MJ55" s="50"/>
      <c r="MK55" s="50"/>
      <c r="ML55" s="50"/>
      <c r="MM55" s="50"/>
      <c r="MN55" s="50"/>
      <c r="MO55" s="50"/>
      <c r="MP55" s="50"/>
      <c r="MQ55" s="50"/>
      <c r="MR55" s="50"/>
      <c r="MS55" s="50"/>
      <c r="MT55" s="50"/>
      <c r="MU55" s="50"/>
      <c r="MV55" s="50"/>
      <c r="MW55" s="50"/>
      <c r="MX55" s="50"/>
      <c r="MY55" s="50"/>
      <c r="MZ55" s="50"/>
      <c r="NA55" s="50"/>
      <c r="NB55" s="50"/>
      <c r="NC55" s="50"/>
      <c r="ND55" s="50"/>
      <c r="NE55" s="50"/>
      <c r="NF55" s="50"/>
      <c r="NG55" s="50"/>
      <c r="NH55" s="50"/>
      <c r="NI55" s="50"/>
      <c r="NJ55" s="50"/>
      <c r="NK55" s="50"/>
      <c r="NL55" s="50"/>
      <c r="NM55" s="50"/>
      <c r="NN55" s="50"/>
      <c r="NO55" s="50"/>
      <c r="NP55" s="50"/>
      <c r="NQ55" s="50"/>
      <c r="NR55" s="50"/>
      <c r="NS55" s="50"/>
      <c r="NT55" s="50"/>
      <c r="NU55" s="50"/>
      <c r="NV55" s="50"/>
      <c r="NW55" s="50"/>
      <c r="NX55" s="50"/>
      <c r="NY55" s="50"/>
      <c r="NZ55" s="50"/>
      <c r="OA55" s="50"/>
      <c r="OB55" s="50"/>
      <c r="OC55" s="50"/>
      <c r="OD55" s="50"/>
      <c r="OE55" s="50"/>
      <c r="OF55" s="50"/>
      <c r="OG55" s="50"/>
      <c r="OH55" s="50"/>
      <c r="OI55" s="50"/>
      <c r="OJ55" s="50"/>
      <c r="OK55" s="50"/>
      <c r="OL55" s="50"/>
      <c r="OM55" s="50"/>
      <c r="ON55" s="50"/>
      <c r="OO55" s="50"/>
      <c r="OP55" s="50"/>
      <c r="OQ55" s="50"/>
      <c r="OR55" s="50"/>
      <c r="OS55" s="50"/>
      <c r="OT55" s="50"/>
      <c r="OU55" s="50"/>
      <c r="OV55" s="50"/>
      <c r="OW55" s="50"/>
      <c r="OX55" s="50"/>
      <c r="OY55" s="50"/>
      <c r="OZ55" s="50"/>
      <c r="PA55" s="50"/>
      <c r="PB55" s="50"/>
      <c r="PC55" s="50"/>
      <c r="PD55" s="50"/>
      <c r="PE55" s="50"/>
      <c r="PF55" s="50"/>
      <c r="PG55" s="50"/>
      <c r="PH55" s="50"/>
      <c r="PI55" s="50"/>
      <c r="PJ55" s="50"/>
      <c r="PK55" s="50"/>
      <c r="PL55" s="50"/>
      <c r="PM55" s="50"/>
      <c r="PN55" s="50"/>
      <c r="PO55" s="50"/>
      <c r="PP55" s="50"/>
      <c r="PQ55" s="50"/>
      <c r="PR55" s="50"/>
      <c r="PS55" s="50"/>
      <c r="PT55" s="50"/>
      <c r="PU55" s="50"/>
      <c r="PV55" s="50"/>
      <c r="PW55" s="50"/>
      <c r="PX55" s="50"/>
      <c r="PY55" s="50"/>
      <c r="PZ55" s="50"/>
      <c r="QA55" s="50"/>
      <c r="QB55" s="50"/>
      <c r="QC55" s="50"/>
      <c r="QD55" s="50"/>
      <c r="QE55" s="50"/>
      <c r="QF55" s="50"/>
      <c r="QG55" s="50"/>
      <c r="QH55" s="50"/>
      <c r="QI55" s="50"/>
      <c r="QJ55" s="50"/>
      <c r="QK55" s="50"/>
      <c r="QL55" s="50"/>
      <c r="QM55" s="50"/>
      <c r="QN55" s="50"/>
      <c r="QO55" s="50"/>
      <c r="QP55" s="50"/>
      <c r="QQ55" s="50"/>
      <c r="QR55" s="50"/>
      <c r="QS55" s="50"/>
      <c r="QT55" s="50"/>
      <c r="QU55" s="50"/>
      <c r="QV55" s="50"/>
      <c r="QW55" s="50"/>
      <c r="QX55" s="50"/>
      <c r="QY55" s="50"/>
      <c r="QZ55" s="50"/>
      <c r="RA55" s="50"/>
      <c r="RB55" s="50"/>
      <c r="RC55" s="50"/>
      <c r="RD55" s="50"/>
      <c r="RE55" s="50"/>
      <c r="RF55" s="50"/>
      <c r="RG55" s="50"/>
      <c r="RH55" s="50"/>
      <c r="RI55" s="50"/>
      <c r="RJ55" s="50"/>
      <c r="RK55" s="50"/>
      <c r="RL55" s="50"/>
      <c r="RM55" s="50"/>
      <c r="RN55" s="50"/>
      <c r="RO55" s="50"/>
      <c r="RP55" s="50"/>
      <c r="RQ55" s="50"/>
      <c r="RR55" s="50"/>
      <c r="RS55" s="50"/>
      <c r="RT55" s="50"/>
      <c r="RU55" s="50"/>
      <c r="RV55" s="50"/>
      <c r="RW55" s="50"/>
      <c r="RX55" s="50"/>
      <c r="RY55" s="50"/>
      <c r="RZ55" s="50"/>
      <c r="SA55" s="50"/>
      <c r="SB55" s="50"/>
      <c r="SC55" s="50"/>
      <c r="SD55" s="50"/>
      <c r="SE55" s="50"/>
      <c r="SF55" s="50"/>
      <c r="SG55" s="50"/>
      <c r="SH55" s="50"/>
      <c r="SI55" s="50"/>
      <c r="SJ55" s="50"/>
      <c r="SK55" s="50"/>
      <c r="SL55" s="50"/>
      <c r="SM55" s="50"/>
      <c r="SN55" s="45"/>
    </row>
    <row r="56" spans="2:508" x14ac:dyDescent="0.25">
      <c r="B56" s="43" t="s">
        <v>583</v>
      </c>
      <c r="C56" s="43" t="str">
        <f ca="1">_xlfn.XLOOKUP(B56,bonds[unique lookup],bonds[ID_ISIN])</f>
        <v>DE000A289N78</v>
      </c>
      <c r="D56" s="45" cm="1">
        <f t="array" aca="1" ref="D56" ca="1">MIN(IFERROR(IF(OFFSET(bHist!$A$1,_xlfn.XMATCH($B$35,bHist!$B:$B,0)-1,3+$C$2,1,3+$C$3)=0,"-",OFFSET(bHist!$A$1,_xlfn.XMATCH($B$35,bHist!$B:$B,0)-1,3+$C$2,1,3+$C$3))-IF(OFFSET(bHist!$A$1,_xlfn.XMATCH(B56,bHist!$B:$B,0)-1,3+$C$2,1,3+$C$3)=0,"-",OFFSET(bHist!$A$1,_xlfn.XMATCH(B56,bHist!$B:$B,0)-1,3+$C$2,1,3+$C$3)),"-"))</f>
        <v>204.3133398370743</v>
      </c>
      <c r="E56" s="45" cm="1">
        <f t="array" aca="1" ref="E56" ca="1">AVERAGE(IFERROR(IF(OFFSET(bHist!$A$1,_xlfn.XMATCH($B$35,bHist!$B:$B,0)-1,3+$C$2,1,3+$C$3)=0,"-",OFFSET(bHist!$A$1,_xlfn.XMATCH($B$35,bHist!$B:$B,0)-1,3+$C$2,1,3+$C$3))-IF(OFFSET(bHist!$A$1,_xlfn.XMATCH(B56,bHist!$B:$B,0)-1,3+$C$2,1,3+$C$3)=0,"-",OFFSET(bHist!$A$1,_xlfn.XMATCH(B56,bHist!$B:$B,0)-1,3+$C$2,1,3+$C$3)),"-"))</f>
        <v>233.2145536923409</v>
      </c>
      <c r="F56" s="45" cm="1">
        <f t="array" aca="1" ref="F56" ca="1">MAX(IFERROR(IF(OFFSET(bHist!$A$1,_xlfn.XMATCH($B$35,bHist!$B:$B,0)-1,3+$C$2,1,3+$C$3)=0,"-",OFFSET(bHist!$A$1,_xlfn.XMATCH($B$35,bHist!$B:$B,0)-1,3+$C$2,1,3+$C$3))-IF(OFFSET(bHist!$A$1,_xlfn.XMATCH(B56,bHist!$B:$B,0)-1,3+$C$2,1,3+$C$3)=0,"-",OFFSET(bHist!$A$1,_xlfn.XMATCH(B56,bHist!$B:$B,0)-1,3+$C$2,1,3+$C$3)),"-"))</f>
        <v>261.43125372219083</v>
      </c>
      <c r="G56" s="45" cm="1">
        <f t="array" aca="1" ref="G56" ca="1">_xlfn.STDEV.P(IFERROR(IF(OFFSET(bHist!$A$1,_xlfn.XMATCH($B$35,bHist!$B:$B,0)-1,3+$C$2,1,3+$C$3)=0,"-",OFFSET(bHist!$A$1,_xlfn.XMATCH($B$35,bHist!$B:$B,0)-1,3+$C$2,1,3+$C$3))-IF(OFFSET(bHist!$A$1,_xlfn.XMATCH(B56,bHist!$B:$B,0)-1,3+$C$2,1,3+$C$3)=0,"-",OFFSET(bHist!$A$1,_xlfn.XMATCH(B56,bHist!$B:$B,0)-1,3+$C$2,1,3+$C$3)),"-"))</f>
        <v>16.101998069308394</v>
      </c>
      <c r="H56" s="45" cm="1">
        <f t="array" aca="1" ref="H56" ca="1">INDEX((IFERROR(IF(OFFSET(bHist!$A$1,_xlfn.XMATCH($B$35,bHist!B:B,0)-1,3,1,500)=0,"-",OFFSET(bHist!$A$1,_xlfn.XMATCH($B$35,bHist!B:B,0)-1,3,1,500))-IF(OFFSET(bHist!$A$1,_xlfn.XMATCH(B56,bHist!B:B,0)-1,3,1,500)=0,"-",OFFSET(bHist!$A$1,_xlfn.XMATCH(B56,bHist!B:B,0)-1,3,1,500)),"-")),1)</f>
        <v>214.46761822414399</v>
      </c>
      <c r="I56" s="45">
        <f t="shared" ca="1" si="2"/>
        <v>-32.821463868416735</v>
      </c>
      <c r="J56" s="51" cm="1">
        <f t="array" aca="1" ref="J56" ca="1">SLOPE((IFERROR(IF(OFFSET(bHist!$A$1,_xlfn.XMATCH($B$35,bHist!$B:$B,0)-1,3,1,500)=0,"-",OFFSET(bHist!$A$1,_xlfn.XMATCH($B$35,bHist!$B:$B,0)-1,3,1,500))-IF(OFFSET(bHist!$A$1,_xlfn.XMATCH(B56,bHist!$B:$B,0)-1,3,1,500)=0,"-",OFFSET(bHist!$A$1,_xlfn.XMATCH(B56,bHist!$B:$B,0)-1,3,1,500)),"-")),OFFSET(bHist!$A$1,0,3,1,500))</f>
        <v>-1.4142576795776152</v>
      </c>
      <c r="K56" s="45" cm="1">
        <f t="array" aca="1" ref="K56" ca="1">INTERCEPT((IFERROR(IF(OFFSET(bHist!$A$1,_xlfn.XMATCH($B$35,bHist!$B:$B,0)-1,3,1,500)=0,"-",OFFSET(bHist!$A$1,_xlfn.XMATCH($B$35,bHist!$B:$B,0)-1,3,1,500))-IF(OFFSET(bHist!$A$1,_xlfn.XMATCH(B56,bHist!$B:$B,0)-1,3,1,500)=0,"-",OFFSET(bHist!$A$1,_xlfn.XMATCH(B56,bHist!$B:$B,0)-1,3,1,500)),"-")),OFFSET(bHist!$A$1,0,3,1,500))</f>
        <v>62470.027981560575</v>
      </c>
      <c r="L56" s="45" cm="1">
        <f t="array" aca="1" ref="L56" ca="1">STEYX((IFERROR(IF(OFFSET(bHist!$A$1,_xlfn.XMATCH($B$35,bHist!B:B,0)-1,3,1,500)=0,"-",OFFSET(bHist!$A$1,_xlfn.XMATCH($B$35,bHist!B:B,0)-1,3,1,500))-IF(OFFSET(bHist!$A$1,_xlfn.XMATCH(B56,bHist!B:B,0)-1,3,1,500)=0,"-",OFFSET(bHist!$A$1,_xlfn.XMATCH(B56,bHist!B:B,0)-1,3,1,500)),"-")),OFFSET(bHist!$A$1,0,3,1,500))</f>
        <v>11.834320613532919</v>
      </c>
      <c r="M56" s="51" cm="1">
        <f t="array" aca="1" ref="M56" ca="1">CORREL(IF(OFFSET(bHist!$A$1,_xlfn.XMATCH($B$35,bHist!B:B,0)-1,3,1,500)=0,"-",OFFSET(bHist!$A$1,_xlfn.XMATCH($B$35,bHist!B:B,0)-1,3,1,500)),IF(OFFSET(bHist!$A$1,_xlfn.XMATCH(B56,bHist!B:B,0)-1,3,1,500)=0,"-",OFFSET(bHist!$A$1,_xlfn.XMATCH(B56,bHist!B:B,0)-1,3,1,500)))</f>
        <v>-0.14429711566576753</v>
      </c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  <c r="AX56" s="50"/>
      <c r="AY56" s="50"/>
      <c r="AZ56" s="50"/>
      <c r="BA56" s="50"/>
      <c r="BB56" s="50"/>
      <c r="BC56" s="50"/>
      <c r="BD56" s="50"/>
      <c r="BE56" s="50"/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0"/>
      <c r="BZ56" s="50"/>
      <c r="CA56" s="50"/>
      <c r="CB56" s="50"/>
      <c r="CC56" s="50"/>
      <c r="CD56" s="50"/>
      <c r="CE56" s="50"/>
      <c r="CF56" s="50"/>
      <c r="CG56" s="50"/>
      <c r="CH56" s="50"/>
      <c r="CI56" s="50"/>
      <c r="CJ56" s="50"/>
      <c r="CK56" s="50"/>
      <c r="CL56" s="50"/>
      <c r="CM56" s="50"/>
      <c r="CN56" s="50"/>
      <c r="CO56" s="50"/>
      <c r="CP56" s="50"/>
      <c r="CQ56" s="50"/>
      <c r="CR56" s="50"/>
      <c r="CS56" s="50"/>
      <c r="CT56" s="50"/>
      <c r="CU56" s="50"/>
      <c r="CV56" s="50"/>
      <c r="CW56" s="50"/>
      <c r="CX56" s="50"/>
      <c r="CY56" s="50"/>
      <c r="CZ56" s="50"/>
      <c r="DA56" s="50"/>
      <c r="DB56" s="50"/>
      <c r="DC56" s="50"/>
      <c r="DD56" s="50"/>
      <c r="DE56" s="50"/>
      <c r="DF56" s="50"/>
      <c r="DG56" s="50"/>
      <c r="DH56" s="50"/>
      <c r="DI56" s="50"/>
      <c r="DJ56" s="50"/>
      <c r="DK56" s="50"/>
      <c r="DL56" s="50"/>
      <c r="DM56" s="50"/>
      <c r="DN56" s="50"/>
      <c r="DO56" s="50"/>
      <c r="DP56" s="50"/>
      <c r="DQ56" s="50"/>
      <c r="DR56" s="50"/>
      <c r="DS56" s="50"/>
      <c r="DT56" s="50"/>
      <c r="DU56" s="50"/>
      <c r="DV56" s="50"/>
      <c r="DW56" s="50"/>
      <c r="DX56" s="50"/>
      <c r="DY56" s="50"/>
      <c r="DZ56" s="50"/>
      <c r="EA56" s="50"/>
      <c r="EB56" s="50"/>
      <c r="EC56" s="50"/>
      <c r="ED56" s="50"/>
      <c r="EE56" s="50"/>
      <c r="EF56" s="50"/>
      <c r="EG56" s="50"/>
      <c r="EH56" s="50"/>
      <c r="EI56" s="50"/>
      <c r="EJ56" s="50"/>
      <c r="EK56" s="50"/>
      <c r="EL56" s="50"/>
      <c r="EM56" s="50"/>
      <c r="EN56" s="50"/>
      <c r="EO56" s="50"/>
      <c r="EP56" s="50"/>
      <c r="EQ56" s="50"/>
      <c r="ER56" s="50"/>
      <c r="ES56" s="50"/>
      <c r="ET56" s="50"/>
      <c r="EU56" s="50"/>
      <c r="EV56" s="50"/>
      <c r="EW56" s="50"/>
      <c r="EX56" s="50"/>
      <c r="EY56" s="50"/>
      <c r="EZ56" s="50"/>
      <c r="FA56" s="50"/>
      <c r="FB56" s="50"/>
      <c r="FC56" s="50"/>
      <c r="FD56" s="50"/>
      <c r="FE56" s="50"/>
      <c r="FF56" s="50"/>
      <c r="FG56" s="50"/>
      <c r="FH56" s="50"/>
      <c r="FI56" s="50"/>
      <c r="FJ56" s="50"/>
      <c r="FK56" s="50"/>
      <c r="FL56" s="50"/>
      <c r="FM56" s="50"/>
      <c r="FN56" s="50"/>
      <c r="FO56" s="50"/>
      <c r="FP56" s="50"/>
      <c r="FQ56" s="50"/>
      <c r="FR56" s="50"/>
      <c r="FS56" s="50"/>
      <c r="FT56" s="50"/>
      <c r="FU56" s="50"/>
      <c r="FV56" s="50"/>
      <c r="FW56" s="50"/>
      <c r="FX56" s="50"/>
      <c r="FY56" s="50"/>
      <c r="FZ56" s="50"/>
      <c r="GA56" s="50"/>
      <c r="GB56" s="50"/>
      <c r="GC56" s="50"/>
      <c r="GD56" s="50"/>
      <c r="GE56" s="50"/>
      <c r="GF56" s="50"/>
      <c r="GG56" s="50"/>
      <c r="GH56" s="50"/>
      <c r="GI56" s="50"/>
      <c r="GJ56" s="50"/>
      <c r="GK56" s="50"/>
      <c r="GL56" s="50"/>
      <c r="GM56" s="50"/>
      <c r="GN56" s="50"/>
      <c r="GO56" s="50"/>
      <c r="GP56" s="50"/>
      <c r="GQ56" s="50"/>
      <c r="GR56" s="50"/>
      <c r="GS56" s="50"/>
      <c r="GT56" s="50"/>
      <c r="GU56" s="50"/>
      <c r="GV56" s="50"/>
      <c r="GW56" s="50"/>
      <c r="GX56" s="50"/>
      <c r="GY56" s="50"/>
      <c r="GZ56" s="50"/>
      <c r="HA56" s="50"/>
      <c r="HB56" s="50"/>
      <c r="HC56" s="50"/>
      <c r="HD56" s="50"/>
      <c r="HE56" s="50"/>
      <c r="HF56" s="50"/>
      <c r="HG56" s="50"/>
      <c r="HH56" s="50"/>
      <c r="HI56" s="50"/>
      <c r="HJ56" s="50"/>
      <c r="HK56" s="50"/>
      <c r="HL56" s="50"/>
      <c r="HM56" s="50"/>
      <c r="HN56" s="50"/>
      <c r="HO56" s="50"/>
      <c r="HP56" s="50"/>
      <c r="HQ56" s="50"/>
      <c r="HR56" s="50"/>
      <c r="HS56" s="50"/>
      <c r="HT56" s="50"/>
      <c r="HU56" s="50"/>
      <c r="HV56" s="50"/>
      <c r="HW56" s="50"/>
      <c r="HX56" s="50"/>
      <c r="HY56" s="50"/>
      <c r="HZ56" s="50"/>
      <c r="IA56" s="50"/>
      <c r="IB56" s="50"/>
      <c r="IC56" s="50"/>
      <c r="ID56" s="50"/>
      <c r="IE56" s="50"/>
      <c r="IF56" s="50"/>
      <c r="IG56" s="50"/>
      <c r="IH56" s="50"/>
      <c r="II56" s="50"/>
      <c r="IJ56" s="50"/>
      <c r="IK56" s="50"/>
      <c r="IL56" s="50"/>
      <c r="IM56" s="50"/>
      <c r="IN56" s="50"/>
      <c r="IO56" s="50"/>
      <c r="IP56" s="50"/>
      <c r="IQ56" s="50"/>
      <c r="IR56" s="50"/>
      <c r="IS56" s="50"/>
      <c r="IT56" s="50"/>
      <c r="IU56" s="50"/>
      <c r="IV56" s="50"/>
      <c r="IW56" s="50"/>
      <c r="IX56" s="50"/>
      <c r="IY56" s="50"/>
      <c r="IZ56" s="50"/>
      <c r="JA56" s="50"/>
      <c r="JB56" s="50"/>
      <c r="JC56" s="50"/>
      <c r="JD56" s="50"/>
      <c r="JE56" s="50"/>
      <c r="JF56" s="50"/>
      <c r="JG56" s="50"/>
      <c r="JH56" s="50"/>
      <c r="JI56" s="50"/>
      <c r="JJ56" s="50"/>
      <c r="JK56" s="50"/>
      <c r="JL56" s="50"/>
      <c r="JM56" s="50"/>
      <c r="JN56" s="50"/>
      <c r="JO56" s="50"/>
      <c r="JP56" s="50"/>
      <c r="JQ56" s="50"/>
      <c r="JR56" s="50"/>
      <c r="JS56" s="50"/>
      <c r="JT56" s="50"/>
      <c r="JU56" s="50"/>
      <c r="JV56" s="50"/>
      <c r="JW56" s="50"/>
      <c r="JX56" s="50"/>
      <c r="JY56" s="50"/>
      <c r="JZ56" s="50"/>
      <c r="KA56" s="50"/>
      <c r="KB56" s="50"/>
      <c r="KC56" s="50"/>
      <c r="KD56" s="50"/>
      <c r="KE56" s="50"/>
      <c r="KF56" s="50"/>
      <c r="KG56" s="50"/>
      <c r="KH56" s="50"/>
      <c r="KI56" s="50"/>
      <c r="KJ56" s="50"/>
      <c r="KK56" s="50"/>
      <c r="KL56" s="50"/>
      <c r="KM56" s="50"/>
      <c r="KN56" s="50"/>
      <c r="KO56" s="50"/>
      <c r="KP56" s="50"/>
      <c r="KQ56" s="50"/>
      <c r="KR56" s="50"/>
      <c r="KS56" s="50"/>
      <c r="KT56" s="50"/>
      <c r="KU56" s="50"/>
      <c r="KV56" s="50"/>
      <c r="KW56" s="50"/>
      <c r="KX56" s="50"/>
      <c r="KY56" s="50"/>
      <c r="KZ56" s="50"/>
      <c r="LA56" s="50"/>
      <c r="LB56" s="50"/>
      <c r="LC56" s="50"/>
      <c r="LD56" s="50"/>
      <c r="LE56" s="50"/>
      <c r="LF56" s="50"/>
      <c r="LG56" s="50"/>
      <c r="LH56" s="50"/>
      <c r="LI56" s="50"/>
      <c r="LJ56" s="50"/>
      <c r="LK56" s="50"/>
      <c r="LL56" s="50"/>
      <c r="LM56" s="50"/>
      <c r="LN56" s="50"/>
      <c r="LO56" s="50"/>
      <c r="LP56" s="50"/>
      <c r="LQ56" s="50"/>
      <c r="LR56" s="50"/>
      <c r="LS56" s="50"/>
      <c r="LT56" s="50"/>
      <c r="LU56" s="50"/>
      <c r="LV56" s="50"/>
      <c r="LW56" s="50"/>
      <c r="LX56" s="50"/>
      <c r="LY56" s="50"/>
      <c r="LZ56" s="50"/>
      <c r="MA56" s="50"/>
      <c r="MB56" s="50"/>
      <c r="MC56" s="50"/>
      <c r="MD56" s="50"/>
      <c r="ME56" s="50"/>
      <c r="MF56" s="50"/>
      <c r="MG56" s="50"/>
      <c r="MH56" s="50"/>
      <c r="MI56" s="50"/>
      <c r="MJ56" s="50"/>
      <c r="MK56" s="50"/>
      <c r="ML56" s="50"/>
      <c r="MM56" s="50"/>
      <c r="MN56" s="50"/>
      <c r="MO56" s="50"/>
      <c r="MP56" s="50"/>
      <c r="MQ56" s="50"/>
      <c r="MR56" s="50"/>
      <c r="MS56" s="50"/>
      <c r="MT56" s="50"/>
      <c r="MU56" s="50"/>
      <c r="MV56" s="50"/>
      <c r="MW56" s="50"/>
      <c r="MX56" s="50"/>
      <c r="MY56" s="50"/>
      <c r="MZ56" s="50"/>
      <c r="NA56" s="50"/>
      <c r="NB56" s="50"/>
      <c r="NC56" s="50"/>
      <c r="ND56" s="50"/>
      <c r="NE56" s="50"/>
      <c r="NF56" s="50"/>
      <c r="NG56" s="50"/>
      <c r="NH56" s="50"/>
      <c r="NI56" s="50"/>
      <c r="NJ56" s="50"/>
      <c r="NK56" s="50"/>
      <c r="NL56" s="50"/>
      <c r="NM56" s="50"/>
      <c r="NN56" s="50"/>
      <c r="NO56" s="50"/>
      <c r="NP56" s="50"/>
      <c r="NQ56" s="50"/>
      <c r="NR56" s="50"/>
      <c r="NS56" s="50"/>
      <c r="NT56" s="50"/>
      <c r="NU56" s="50"/>
      <c r="NV56" s="50"/>
      <c r="NW56" s="50"/>
      <c r="NX56" s="50"/>
      <c r="NY56" s="50"/>
      <c r="NZ56" s="50"/>
      <c r="OA56" s="50"/>
      <c r="OB56" s="50"/>
      <c r="OC56" s="50"/>
      <c r="OD56" s="50"/>
      <c r="OE56" s="50"/>
      <c r="OF56" s="50"/>
      <c r="OG56" s="50"/>
      <c r="OH56" s="50"/>
      <c r="OI56" s="50"/>
      <c r="OJ56" s="50"/>
      <c r="OK56" s="50"/>
      <c r="OL56" s="50"/>
      <c r="OM56" s="50"/>
      <c r="ON56" s="50"/>
      <c r="OO56" s="50"/>
      <c r="OP56" s="50"/>
      <c r="OQ56" s="50"/>
      <c r="OR56" s="50"/>
      <c r="OS56" s="50"/>
      <c r="OT56" s="50"/>
      <c r="OU56" s="50"/>
      <c r="OV56" s="50"/>
      <c r="OW56" s="50"/>
      <c r="OX56" s="50"/>
      <c r="OY56" s="50"/>
      <c r="OZ56" s="50"/>
      <c r="PA56" s="50"/>
      <c r="PB56" s="50"/>
      <c r="PC56" s="50"/>
      <c r="PD56" s="50"/>
      <c r="PE56" s="50"/>
      <c r="PF56" s="50"/>
      <c r="PG56" s="50"/>
      <c r="PH56" s="50"/>
      <c r="PI56" s="50"/>
      <c r="PJ56" s="50"/>
      <c r="PK56" s="50"/>
      <c r="PL56" s="50"/>
      <c r="PM56" s="50"/>
      <c r="PN56" s="50"/>
      <c r="PO56" s="50"/>
      <c r="PP56" s="50"/>
      <c r="PQ56" s="50"/>
      <c r="PR56" s="50"/>
      <c r="PS56" s="50"/>
      <c r="PT56" s="50"/>
      <c r="PU56" s="50"/>
      <c r="PV56" s="50"/>
      <c r="PW56" s="50"/>
      <c r="PX56" s="50"/>
      <c r="PY56" s="50"/>
      <c r="PZ56" s="50"/>
      <c r="QA56" s="50"/>
      <c r="QB56" s="50"/>
      <c r="QC56" s="50"/>
      <c r="QD56" s="50"/>
      <c r="QE56" s="50"/>
      <c r="QF56" s="50"/>
      <c r="QG56" s="50"/>
      <c r="QH56" s="50"/>
      <c r="QI56" s="50"/>
      <c r="QJ56" s="50"/>
      <c r="QK56" s="50"/>
      <c r="QL56" s="50"/>
      <c r="QM56" s="50"/>
      <c r="QN56" s="50"/>
      <c r="QO56" s="50"/>
      <c r="QP56" s="50"/>
      <c r="QQ56" s="50"/>
      <c r="QR56" s="50"/>
      <c r="QS56" s="50"/>
      <c r="QT56" s="50"/>
      <c r="QU56" s="50"/>
      <c r="QV56" s="50"/>
      <c r="QW56" s="50"/>
      <c r="QX56" s="50"/>
      <c r="QY56" s="50"/>
      <c r="QZ56" s="50"/>
      <c r="RA56" s="50"/>
      <c r="RB56" s="50"/>
      <c r="RC56" s="50"/>
      <c r="RD56" s="50"/>
      <c r="RE56" s="50"/>
      <c r="RF56" s="50"/>
      <c r="RG56" s="50"/>
      <c r="RH56" s="50"/>
      <c r="RI56" s="50"/>
      <c r="RJ56" s="50"/>
      <c r="RK56" s="50"/>
      <c r="RL56" s="50"/>
      <c r="RM56" s="50"/>
      <c r="RN56" s="50"/>
      <c r="RO56" s="50"/>
      <c r="RP56" s="50"/>
      <c r="RQ56" s="50"/>
      <c r="RR56" s="50"/>
      <c r="RS56" s="50"/>
      <c r="RT56" s="50"/>
      <c r="RU56" s="50"/>
      <c r="RV56" s="50"/>
      <c r="RW56" s="50"/>
      <c r="RX56" s="50"/>
      <c r="RY56" s="50"/>
      <c r="RZ56" s="50"/>
      <c r="SA56" s="50"/>
      <c r="SB56" s="50"/>
      <c r="SC56" s="50"/>
      <c r="SD56" s="50"/>
      <c r="SE56" s="50"/>
      <c r="SF56" s="50"/>
      <c r="SG56" s="50"/>
      <c r="SH56" s="50"/>
      <c r="SI56" s="50"/>
      <c r="SJ56" s="50"/>
      <c r="SK56" s="50"/>
      <c r="SL56" s="50"/>
      <c r="SM56" s="50"/>
      <c r="SN56" s="45"/>
    </row>
    <row r="57" spans="2:508" x14ac:dyDescent="0.25">
      <c r="B57" s="43" t="s">
        <v>584</v>
      </c>
      <c r="C57" s="43" t="str">
        <f ca="1">_xlfn.XLOOKUP(B57,bonds[unique lookup],bonds[ID_ISIN])</f>
        <v>XS2010039035</v>
      </c>
      <c r="D57" s="45" cm="1">
        <f t="array" aca="1" ref="D57" ca="1">MIN(IFERROR(IF(OFFSET(bHist!$A$1,_xlfn.XMATCH($B$35,bHist!$B:$B,0)-1,3+$C$2,1,3+$C$3)=0,"-",OFFSET(bHist!$A$1,_xlfn.XMATCH($B$35,bHist!$B:$B,0)-1,3+$C$2,1,3+$C$3))-IF(OFFSET(bHist!$A$1,_xlfn.XMATCH(B57,bHist!$B:$B,0)-1,3+$C$2,1,3+$C$3)=0,"-",OFFSET(bHist!$A$1,_xlfn.XMATCH(B57,bHist!$B:$B,0)-1,3+$C$2,1,3+$C$3)),"-"))</f>
        <v>109.7381811748743</v>
      </c>
      <c r="E57" s="45" cm="1">
        <f t="array" aca="1" ref="E57" ca="1">AVERAGE(IFERROR(IF(OFFSET(bHist!$A$1,_xlfn.XMATCH($B$35,bHist!$B:$B,0)-1,3+$C$2,1,3+$C$3)=0,"-",OFFSET(bHist!$A$1,_xlfn.XMATCH($B$35,bHist!$B:$B,0)-1,3+$C$2,1,3+$C$3))-IF(OFFSET(bHist!$A$1,_xlfn.XMATCH(B57,bHist!$B:$B,0)-1,3+$C$2,1,3+$C$3)=0,"-",OFFSET(bHist!$A$1,_xlfn.XMATCH(B57,bHist!$B:$B,0)-1,3+$C$2,1,3+$C$3)),"-"))</f>
        <v>205.12827605222535</v>
      </c>
      <c r="F57" s="45" cm="1">
        <f t="array" aca="1" ref="F57" ca="1">MAX(IFERROR(IF(OFFSET(bHist!$A$1,_xlfn.XMATCH($B$35,bHist!$B:$B,0)-1,3+$C$2,1,3+$C$3)=0,"-",OFFSET(bHist!$A$1,_xlfn.XMATCH($B$35,bHist!$B:$B,0)-1,3+$C$2,1,3+$C$3))-IF(OFFSET(bHist!$A$1,_xlfn.XMATCH(B57,bHist!$B:$B,0)-1,3+$C$2,1,3+$C$3)=0,"-",OFFSET(bHist!$A$1,_xlfn.XMATCH(B57,bHist!$B:$B,0)-1,3+$C$2,1,3+$C$3)),"-"))</f>
        <v>429.73829378521435</v>
      </c>
      <c r="G57" s="45" cm="1">
        <f t="array" aca="1" ref="G57" ca="1">_xlfn.STDEV.P(IFERROR(IF(OFFSET(bHist!$A$1,_xlfn.XMATCH($B$35,bHist!$B:$B,0)-1,3+$C$2,1,3+$C$3)=0,"-",OFFSET(bHist!$A$1,_xlfn.XMATCH($B$35,bHist!$B:$B,0)-1,3+$C$2,1,3+$C$3))-IF(OFFSET(bHist!$A$1,_xlfn.XMATCH(B57,bHist!$B:$B,0)-1,3+$C$2,1,3+$C$3)=0,"-",OFFSET(bHist!$A$1,_xlfn.XMATCH(B57,bHist!$B:$B,0)-1,3+$C$2,1,3+$C$3)),"-"))</f>
        <v>98.348900394796715</v>
      </c>
      <c r="H57" s="45" cm="1">
        <f t="array" aca="1" ref="H57" ca="1">INDEX((IFERROR(IF(OFFSET(bHist!$A$1,_xlfn.XMATCH($B$35,bHist!B:B,0)-1,3,1,500)=0,"-",OFFSET(bHist!$A$1,_xlfn.XMATCH($B$35,bHist!B:B,0)-1,3,1,500))-IF(OFFSET(bHist!$A$1,_xlfn.XMATCH(B57,bHist!B:B,0)-1,3,1,500)=0,"-",OFFSET(bHist!$A$1,_xlfn.XMATCH(B57,bHist!B:B,0)-1,3,1,500)),"-")),1)</f>
        <v>172.59773741936687</v>
      </c>
      <c r="I57" s="45">
        <f t="shared" ca="1" si="2"/>
        <v>-10.165789745352525</v>
      </c>
      <c r="J57" s="51" cm="1">
        <f t="array" aca="1" ref="J57" ca="1">SLOPE((IFERROR(IF(OFFSET(bHist!$A$1,_xlfn.XMATCH($B$35,bHist!$B:$B,0)-1,3,1,500)=0,"-",OFFSET(bHist!$A$1,_xlfn.XMATCH($B$35,bHist!$B:$B,0)-1,3,1,500))-IF(OFFSET(bHist!$A$1,_xlfn.XMATCH(B57,bHist!$B:$B,0)-1,3,1,500)=0,"-",OFFSET(bHist!$A$1,_xlfn.XMATCH(B57,bHist!$B:$B,0)-1,3,1,500)),"-")),OFFSET(bHist!$A$1,0,3,1,500))</f>
        <v>0.75145069219156169</v>
      </c>
      <c r="K57" s="45" cm="1">
        <f t="array" aca="1" ref="K57" ca="1">INTERCEPT((IFERROR(IF(OFFSET(bHist!$A$1,_xlfn.XMATCH($B$35,bHist!$B:$B,0)-1,3,1,500)=0,"-",OFFSET(bHist!$A$1,_xlfn.XMATCH($B$35,bHist!$B:$B,0)-1,3,1,500))-IF(OFFSET(bHist!$A$1,_xlfn.XMATCH(B57,bHist!$B:$B,0)-1,3,1,500)=0,"-",OFFSET(bHist!$A$1,_xlfn.XMATCH(B57,bHist!$B:$B,0)-1,3,1,500)),"-")),OFFSET(bHist!$A$1,0,3,1,500))</f>
        <v>-32773.498290206968</v>
      </c>
      <c r="L57" s="45" cm="1">
        <f t="array" aca="1" ref="L57" ca="1">STEYX((IFERROR(IF(OFFSET(bHist!$A$1,_xlfn.XMATCH($B$35,bHist!B:B,0)-1,3,1,500)=0,"-",OFFSET(bHist!$A$1,_xlfn.XMATCH($B$35,bHist!B:B,0)-1,3,1,500))-IF(OFFSET(bHist!$A$1,_xlfn.XMATCH(B57,bHist!B:B,0)-1,3,1,500)=0,"-",OFFSET(bHist!$A$1,_xlfn.XMATCH(B57,bHist!B:B,0)-1,3,1,500)),"-")),OFFSET(bHist!$A$1,0,3,1,500))</f>
        <v>79.589987455902502</v>
      </c>
      <c r="M57" s="51" cm="1">
        <f t="array" aca="1" ref="M57" ca="1">CORREL(IF(OFFSET(bHist!$A$1,_xlfn.XMATCH($B$35,bHist!B:B,0)-1,3,1,500)=0,"-",OFFSET(bHist!$A$1,_xlfn.XMATCH($B$35,bHist!B:B,0)-1,3,1,500)),IF(OFFSET(bHist!$A$1,_xlfn.XMATCH(B57,bHist!B:B,0)-1,3,1,500)=0,"-",OFFSET(bHist!$A$1,_xlfn.XMATCH(B57,bHist!B:B,0)-1,3,1,500)))</f>
        <v>0.88474823307704931</v>
      </c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  <c r="AX57" s="50"/>
      <c r="AY57" s="50"/>
      <c r="AZ57" s="50"/>
      <c r="BA57" s="50"/>
      <c r="BB57" s="50"/>
      <c r="BC57" s="50"/>
      <c r="BD57" s="50"/>
      <c r="BE57" s="50"/>
      <c r="BF57" s="50"/>
      <c r="BG57" s="50"/>
      <c r="BH57" s="50"/>
      <c r="BI57" s="50"/>
      <c r="BJ57" s="50"/>
      <c r="BK57" s="50"/>
      <c r="BL57" s="50"/>
      <c r="BM57" s="50"/>
      <c r="BN57" s="50"/>
      <c r="BO57" s="50"/>
      <c r="BP57" s="50"/>
      <c r="BQ57" s="50"/>
      <c r="BR57" s="50"/>
      <c r="BS57" s="50"/>
      <c r="BT57" s="50"/>
      <c r="BU57" s="50"/>
      <c r="BV57" s="50"/>
      <c r="BW57" s="50"/>
      <c r="BX57" s="50"/>
      <c r="BY57" s="50"/>
      <c r="BZ57" s="50"/>
      <c r="CA57" s="50"/>
      <c r="CB57" s="50"/>
      <c r="CC57" s="50"/>
      <c r="CD57" s="50"/>
      <c r="CE57" s="50"/>
      <c r="CF57" s="50"/>
      <c r="CG57" s="50"/>
      <c r="CH57" s="50"/>
      <c r="CI57" s="50"/>
      <c r="CJ57" s="50"/>
      <c r="CK57" s="50"/>
      <c r="CL57" s="50"/>
      <c r="CM57" s="50"/>
      <c r="CN57" s="50"/>
      <c r="CO57" s="50"/>
      <c r="CP57" s="50"/>
      <c r="CQ57" s="50"/>
      <c r="CR57" s="50"/>
      <c r="CS57" s="50"/>
      <c r="CT57" s="50"/>
      <c r="CU57" s="50"/>
      <c r="CV57" s="50"/>
      <c r="CW57" s="50"/>
      <c r="CX57" s="50"/>
      <c r="CY57" s="50"/>
      <c r="CZ57" s="50"/>
      <c r="DA57" s="50"/>
      <c r="DB57" s="50"/>
      <c r="DC57" s="50"/>
      <c r="DD57" s="50"/>
      <c r="DE57" s="50"/>
      <c r="DF57" s="50"/>
      <c r="DG57" s="50"/>
      <c r="DH57" s="50"/>
      <c r="DI57" s="50"/>
      <c r="DJ57" s="50"/>
      <c r="DK57" s="50"/>
      <c r="DL57" s="50"/>
      <c r="DM57" s="50"/>
      <c r="DN57" s="50"/>
      <c r="DO57" s="50"/>
      <c r="DP57" s="50"/>
      <c r="DQ57" s="50"/>
      <c r="DR57" s="50"/>
      <c r="DS57" s="50"/>
      <c r="DT57" s="50"/>
      <c r="DU57" s="50"/>
      <c r="DV57" s="50"/>
      <c r="DW57" s="50"/>
      <c r="DX57" s="50"/>
      <c r="DY57" s="50"/>
      <c r="DZ57" s="50"/>
      <c r="EA57" s="50"/>
      <c r="EB57" s="50"/>
      <c r="EC57" s="50"/>
      <c r="ED57" s="50"/>
      <c r="EE57" s="50"/>
      <c r="EF57" s="50"/>
      <c r="EG57" s="50"/>
      <c r="EH57" s="50"/>
      <c r="EI57" s="50"/>
      <c r="EJ57" s="50"/>
      <c r="EK57" s="50"/>
      <c r="EL57" s="50"/>
      <c r="EM57" s="50"/>
      <c r="EN57" s="50"/>
      <c r="EO57" s="50"/>
      <c r="EP57" s="50"/>
      <c r="EQ57" s="50"/>
      <c r="ER57" s="50"/>
      <c r="ES57" s="50"/>
      <c r="ET57" s="50"/>
      <c r="EU57" s="50"/>
      <c r="EV57" s="50"/>
      <c r="EW57" s="50"/>
      <c r="EX57" s="50"/>
      <c r="EY57" s="50"/>
      <c r="EZ57" s="50"/>
      <c r="FA57" s="50"/>
      <c r="FB57" s="50"/>
      <c r="FC57" s="50"/>
      <c r="FD57" s="50"/>
      <c r="FE57" s="50"/>
      <c r="FF57" s="50"/>
      <c r="FG57" s="50"/>
      <c r="FH57" s="50"/>
      <c r="FI57" s="50"/>
      <c r="FJ57" s="50"/>
      <c r="FK57" s="50"/>
      <c r="FL57" s="50"/>
      <c r="FM57" s="50"/>
      <c r="FN57" s="50"/>
      <c r="FO57" s="50"/>
      <c r="FP57" s="50"/>
      <c r="FQ57" s="50"/>
      <c r="FR57" s="50"/>
      <c r="FS57" s="50"/>
      <c r="FT57" s="50"/>
      <c r="FU57" s="50"/>
      <c r="FV57" s="50"/>
      <c r="FW57" s="50"/>
      <c r="FX57" s="50"/>
      <c r="FY57" s="50"/>
      <c r="FZ57" s="50"/>
      <c r="GA57" s="50"/>
      <c r="GB57" s="50"/>
      <c r="GC57" s="50"/>
      <c r="GD57" s="50"/>
      <c r="GE57" s="50"/>
      <c r="GF57" s="50"/>
      <c r="GG57" s="50"/>
      <c r="GH57" s="50"/>
      <c r="GI57" s="50"/>
      <c r="GJ57" s="50"/>
      <c r="GK57" s="50"/>
      <c r="GL57" s="50"/>
      <c r="GM57" s="50"/>
      <c r="GN57" s="50"/>
      <c r="GO57" s="50"/>
      <c r="GP57" s="50"/>
      <c r="GQ57" s="50"/>
      <c r="GR57" s="50"/>
      <c r="GS57" s="50"/>
      <c r="GT57" s="50"/>
      <c r="GU57" s="50"/>
      <c r="GV57" s="50"/>
      <c r="GW57" s="50"/>
      <c r="GX57" s="50"/>
      <c r="GY57" s="50"/>
      <c r="GZ57" s="50"/>
      <c r="HA57" s="50"/>
      <c r="HB57" s="50"/>
      <c r="HC57" s="50"/>
      <c r="HD57" s="50"/>
      <c r="HE57" s="50"/>
      <c r="HF57" s="50"/>
      <c r="HG57" s="50"/>
      <c r="HH57" s="50"/>
      <c r="HI57" s="50"/>
      <c r="HJ57" s="50"/>
      <c r="HK57" s="50"/>
      <c r="HL57" s="50"/>
      <c r="HM57" s="50"/>
      <c r="HN57" s="50"/>
      <c r="HO57" s="50"/>
      <c r="HP57" s="50"/>
      <c r="HQ57" s="50"/>
      <c r="HR57" s="50"/>
      <c r="HS57" s="50"/>
      <c r="HT57" s="50"/>
      <c r="HU57" s="50"/>
      <c r="HV57" s="50"/>
      <c r="HW57" s="50"/>
      <c r="HX57" s="50"/>
      <c r="HY57" s="50"/>
      <c r="HZ57" s="50"/>
      <c r="IA57" s="50"/>
      <c r="IB57" s="50"/>
      <c r="IC57" s="50"/>
      <c r="ID57" s="50"/>
      <c r="IE57" s="50"/>
      <c r="IF57" s="50"/>
      <c r="IG57" s="50"/>
      <c r="IH57" s="50"/>
      <c r="II57" s="50"/>
      <c r="IJ57" s="50"/>
      <c r="IK57" s="50"/>
      <c r="IL57" s="50"/>
      <c r="IM57" s="50"/>
      <c r="IN57" s="50"/>
      <c r="IO57" s="50"/>
      <c r="IP57" s="50"/>
      <c r="IQ57" s="50"/>
      <c r="IR57" s="50"/>
      <c r="IS57" s="50"/>
      <c r="IT57" s="50"/>
      <c r="IU57" s="50"/>
      <c r="IV57" s="50"/>
      <c r="IW57" s="50"/>
      <c r="IX57" s="50"/>
      <c r="IY57" s="50"/>
      <c r="IZ57" s="50"/>
      <c r="JA57" s="50"/>
      <c r="JB57" s="50"/>
      <c r="JC57" s="50"/>
      <c r="JD57" s="50"/>
      <c r="JE57" s="50"/>
      <c r="JF57" s="50"/>
      <c r="JG57" s="50"/>
      <c r="JH57" s="50"/>
      <c r="JI57" s="50"/>
      <c r="JJ57" s="50"/>
      <c r="JK57" s="50"/>
      <c r="JL57" s="50"/>
      <c r="JM57" s="50"/>
      <c r="JN57" s="50"/>
      <c r="JO57" s="50"/>
      <c r="JP57" s="50"/>
      <c r="JQ57" s="50"/>
      <c r="JR57" s="50"/>
      <c r="JS57" s="50"/>
      <c r="JT57" s="50"/>
      <c r="JU57" s="50"/>
      <c r="JV57" s="50"/>
      <c r="JW57" s="50"/>
      <c r="JX57" s="50"/>
      <c r="JY57" s="50"/>
      <c r="JZ57" s="50"/>
      <c r="KA57" s="50"/>
      <c r="KB57" s="50"/>
      <c r="KC57" s="50"/>
      <c r="KD57" s="50"/>
      <c r="KE57" s="50"/>
      <c r="KF57" s="50"/>
      <c r="KG57" s="50"/>
      <c r="KH57" s="50"/>
      <c r="KI57" s="50"/>
      <c r="KJ57" s="50"/>
      <c r="KK57" s="50"/>
      <c r="KL57" s="50"/>
      <c r="KM57" s="50"/>
      <c r="KN57" s="50"/>
      <c r="KO57" s="50"/>
      <c r="KP57" s="50"/>
      <c r="KQ57" s="50"/>
      <c r="KR57" s="50"/>
      <c r="KS57" s="50"/>
      <c r="KT57" s="50"/>
      <c r="KU57" s="50"/>
      <c r="KV57" s="50"/>
      <c r="KW57" s="50"/>
      <c r="KX57" s="50"/>
      <c r="KY57" s="50"/>
      <c r="KZ57" s="50"/>
      <c r="LA57" s="50"/>
      <c r="LB57" s="50"/>
      <c r="LC57" s="50"/>
      <c r="LD57" s="50"/>
      <c r="LE57" s="50"/>
      <c r="LF57" s="50"/>
      <c r="LG57" s="50"/>
      <c r="LH57" s="50"/>
      <c r="LI57" s="50"/>
      <c r="LJ57" s="50"/>
      <c r="LK57" s="50"/>
      <c r="LL57" s="50"/>
      <c r="LM57" s="50"/>
      <c r="LN57" s="50"/>
      <c r="LO57" s="50"/>
      <c r="LP57" s="50"/>
      <c r="LQ57" s="50"/>
      <c r="LR57" s="50"/>
      <c r="LS57" s="50"/>
      <c r="LT57" s="50"/>
      <c r="LU57" s="50"/>
      <c r="LV57" s="50"/>
      <c r="LW57" s="50"/>
      <c r="LX57" s="50"/>
      <c r="LY57" s="50"/>
      <c r="LZ57" s="50"/>
      <c r="MA57" s="50"/>
      <c r="MB57" s="50"/>
      <c r="MC57" s="50"/>
      <c r="MD57" s="50"/>
      <c r="ME57" s="50"/>
      <c r="MF57" s="50"/>
      <c r="MG57" s="50"/>
      <c r="MH57" s="50"/>
      <c r="MI57" s="50"/>
      <c r="MJ57" s="50"/>
      <c r="MK57" s="50"/>
      <c r="ML57" s="50"/>
      <c r="MM57" s="50"/>
      <c r="MN57" s="50"/>
      <c r="MO57" s="50"/>
      <c r="MP57" s="50"/>
      <c r="MQ57" s="50"/>
      <c r="MR57" s="50"/>
      <c r="MS57" s="50"/>
      <c r="MT57" s="50"/>
      <c r="MU57" s="50"/>
      <c r="MV57" s="50"/>
      <c r="MW57" s="50"/>
      <c r="MX57" s="50"/>
      <c r="MY57" s="50"/>
      <c r="MZ57" s="50"/>
      <c r="NA57" s="50"/>
      <c r="NB57" s="50"/>
      <c r="NC57" s="50"/>
      <c r="ND57" s="50"/>
      <c r="NE57" s="50"/>
      <c r="NF57" s="50"/>
      <c r="NG57" s="50"/>
      <c r="NH57" s="50"/>
      <c r="NI57" s="50"/>
      <c r="NJ57" s="50"/>
      <c r="NK57" s="50"/>
      <c r="NL57" s="50"/>
      <c r="NM57" s="50"/>
      <c r="NN57" s="50"/>
      <c r="NO57" s="50"/>
      <c r="NP57" s="50"/>
      <c r="NQ57" s="50"/>
      <c r="NR57" s="50"/>
      <c r="NS57" s="50"/>
      <c r="NT57" s="50"/>
      <c r="NU57" s="50"/>
      <c r="NV57" s="50"/>
      <c r="NW57" s="50"/>
      <c r="NX57" s="50"/>
      <c r="NY57" s="50"/>
      <c r="NZ57" s="50"/>
      <c r="OA57" s="50"/>
      <c r="OB57" s="50"/>
      <c r="OC57" s="50"/>
      <c r="OD57" s="50"/>
      <c r="OE57" s="50"/>
      <c r="OF57" s="50"/>
      <c r="OG57" s="50"/>
      <c r="OH57" s="50"/>
      <c r="OI57" s="50"/>
      <c r="OJ57" s="50"/>
      <c r="OK57" s="50"/>
      <c r="OL57" s="50"/>
      <c r="OM57" s="50"/>
      <c r="ON57" s="50"/>
      <c r="OO57" s="50"/>
      <c r="OP57" s="50"/>
      <c r="OQ57" s="50"/>
      <c r="OR57" s="50"/>
      <c r="OS57" s="50"/>
      <c r="OT57" s="50"/>
      <c r="OU57" s="50"/>
      <c r="OV57" s="50"/>
      <c r="OW57" s="50"/>
      <c r="OX57" s="50"/>
      <c r="OY57" s="50"/>
      <c r="OZ57" s="50"/>
      <c r="PA57" s="50"/>
      <c r="PB57" s="50"/>
      <c r="PC57" s="50"/>
      <c r="PD57" s="50"/>
      <c r="PE57" s="50"/>
      <c r="PF57" s="50"/>
      <c r="PG57" s="50"/>
      <c r="PH57" s="50"/>
      <c r="PI57" s="50"/>
      <c r="PJ57" s="50"/>
      <c r="PK57" s="50"/>
      <c r="PL57" s="50"/>
      <c r="PM57" s="50"/>
      <c r="PN57" s="50"/>
      <c r="PO57" s="50"/>
      <c r="PP57" s="50"/>
      <c r="PQ57" s="50"/>
      <c r="PR57" s="50"/>
      <c r="PS57" s="50"/>
      <c r="PT57" s="50"/>
      <c r="PU57" s="50"/>
      <c r="PV57" s="50"/>
      <c r="PW57" s="50"/>
      <c r="PX57" s="50"/>
      <c r="PY57" s="50"/>
      <c r="PZ57" s="50"/>
      <c r="QA57" s="50"/>
      <c r="QB57" s="50"/>
      <c r="QC57" s="50"/>
      <c r="QD57" s="50"/>
      <c r="QE57" s="50"/>
      <c r="QF57" s="50"/>
      <c r="QG57" s="50"/>
      <c r="QH57" s="50"/>
      <c r="QI57" s="50"/>
      <c r="QJ57" s="50"/>
      <c r="QK57" s="50"/>
      <c r="QL57" s="50"/>
      <c r="QM57" s="50"/>
      <c r="QN57" s="50"/>
      <c r="QO57" s="50"/>
      <c r="QP57" s="50"/>
      <c r="QQ57" s="50"/>
      <c r="QR57" s="50"/>
      <c r="QS57" s="50"/>
      <c r="QT57" s="50"/>
      <c r="QU57" s="50"/>
      <c r="QV57" s="50"/>
      <c r="QW57" s="50"/>
      <c r="QX57" s="50"/>
      <c r="QY57" s="50"/>
      <c r="QZ57" s="50"/>
      <c r="RA57" s="50"/>
      <c r="RB57" s="50"/>
      <c r="RC57" s="50"/>
      <c r="RD57" s="50"/>
      <c r="RE57" s="50"/>
      <c r="RF57" s="50"/>
      <c r="RG57" s="50"/>
      <c r="RH57" s="50"/>
      <c r="RI57" s="50"/>
      <c r="RJ57" s="50"/>
      <c r="RK57" s="50"/>
      <c r="RL57" s="50"/>
      <c r="RM57" s="50"/>
      <c r="RN57" s="50"/>
      <c r="RO57" s="50"/>
      <c r="RP57" s="50"/>
      <c r="RQ57" s="50"/>
      <c r="RR57" s="50"/>
      <c r="RS57" s="50"/>
      <c r="RT57" s="50"/>
      <c r="RU57" s="50"/>
      <c r="RV57" s="50"/>
      <c r="RW57" s="50"/>
      <c r="RX57" s="50"/>
      <c r="RY57" s="50"/>
      <c r="RZ57" s="50"/>
      <c r="SA57" s="50"/>
      <c r="SB57" s="50"/>
      <c r="SC57" s="50"/>
      <c r="SD57" s="50"/>
      <c r="SE57" s="50"/>
      <c r="SF57" s="50"/>
      <c r="SG57" s="50"/>
      <c r="SH57" s="50"/>
      <c r="SI57" s="50"/>
      <c r="SJ57" s="50"/>
      <c r="SK57" s="50"/>
      <c r="SL57" s="50"/>
      <c r="SM57" s="50"/>
      <c r="SN57" s="45"/>
    </row>
    <row r="58" spans="2:508" x14ac:dyDescent="0.25">
      <c r="B58" s="43" t="s">
        <v>585</v>
      </c>
      <c r="C58" s="43" t="str">
        <f ca="1">_xlfn.XLOOKUP(B58,bonds[unique lookup],bonds[ID_ISIN])</f>
        <v>XS2010039548</v>
      </c>
      <c r="D58" s="45" cm="1">
        <f t="array" aca="1" ref="D58" ca="1">MIN(IFERROR(IF(OFFSET(bHist!$A$1,_xlfn.XMATCH($B$35,bHist!$B:$B,0)-1,3+$C$2,1,3+$C$3)=0,"-",OFFSET(bHist!$A$1,_xlfn.XMATCH($B$35,bHist!$B:$B,0)-1,3+$C$2,1,3+$C$3))-IF(OFFSET(bHist!$A$1,_xlfn.XMATCH(B58,bHist!$B:$B,0)-1,3+$C$2,1,3+$C$3)=0,"-",OFFSET(bHist!$A$1,_xlfn.XMATCH(B58,bHist!$B:$B,0)-1,3+$C$2,1,3+$C$3)),"-"))</f>
        <v>85.191494756996633</v>
      </c>
      <c r="E58" s="45" cm="1">
        <f t="array" aca="1" ref="E58" ca="1">AVERAGE(IFERROR(IF(OFFSET(bHist!$A$1,_xlfn.XMATCH($B$35,bHist!$B:$B,0)-1,3+$C$2,1,3+$C$3)=0,"-",OFFSET(bHist!$A$1,_xlfn.XMATCH($B$35,bHist!$B:$B,0)-1,3+$C$2,1,3+$C$3))-IF(OFFSET(bHist!$A$1,_xlfn.XMATCH(B58,bHist!$B:$B,0)-1,3+$C$2,1,3+$C$3)=0,"-",OFFSET(bHist!$A$1,_xlfn.XMATCH(B58,bHist!$B:$B,0)-1,3+$C$2,1,3+$C$3)),"-"))</f>
        <v>181.15089215369611</v>
      </c>
      <c r="F58" s="45" cm="1">
        <f t="array" aca="1" ref="F58" ca="1">MAX(IFERROR(IF(OFFSET(bHist!$A$1,_xlfn.XMATCH($B$35,bHist!$B:$B,0)-1,3+$C$2,1,3+$C$3)=0,"-",OFFSET(bHist!$A$1,_xlfn.XMATCH($B$35,bHist!$B:$B,0)-1,3+$C$2,1,3+$C$3))-IF(OFFSET(bHist!$A$1,_xlfn.XMATCH(B58,bHist!$B:$B,0)-1,3+$C$2,1,3+$C$3)=0,"-",OFFSET(bHist!$A$1,_xlfn.XMATCH(B58,bHist!$B:$B,0)-1,3+$C$2,1,3+$C$3)),"-"))</f>
        <v>437.7799739609361</v>
      </c>
      <c r="G58" s="45" cm="1">
        <f t="array" aca="1" ref="G58" ca="1">_xlfn.STDEV.P(IFERROR(IF(OFFSET(bHist!$A$1,_xlfn.XMATCH($B$35,bHist!$B:$B,0)-1,3+$C$2,1,3+$C$3)=0,"-",OFFSET(bHist!$A$1,_xlfn.XMATCH($B$35,bHist!$B:$B,0)-1,3+$C$2,1,3+$C$3))-IF(OFFSET(bHist!$A$1,_xlfn.XMATCH(B58,bHist!$B:$B,0)-1,3+$C$2,1,3+$C$3)=0,"-",OFFSET(bHist!$A$1,_xlfn.XMATCH(B58,bHist!$B:$B,0)-1,3+$C$2,1,3+$C$3)),"-"))</f>
        <v>102.7421214945368</v>
      </c>
      <c r="H58" s="45" cm="1">
        <f t="array" aca="1" ref="H58" ca="1">INDEX((IFERROR(IF(OFFSET(bHist!$A$1,_xlfn.XMATCH($B$35,bHist!B:B,0)-1,3,1,500)=0,"-",OFFSET(bHist!$A$1,_xlfn.XMATCH($B$35,bHist!B:B,0)-1,3,1,500))-IF(OFFSET(bHist!$A$1,_xlfn.XMATCH(B58,bHist!B:B,0)-1,3,1,500)=0,"-",OFFSET(bHist!$A$1,_xlfn.XMATCH(B58,bHist!B:B,0)-1,3,1,500)),"-")),1)</f>
        <v>163.32949268788099</v>
      </c>
      <c r="I58" s="45">
        <f t="shared" ca="1" si="2"/>
        <v>-5.0544474697674691</v>
      </c>
      <c r="J58" s="51" cm="1">
        <f t="array" aca="1" ref="J58" ca="1">SLOPE((IFERROR(IF(OFFSET(bHist!$A$1,_xlfn.XMATCH($B$35,bHist!$B:$B,0)-1,3,1,500)=0,"-",OFFSET(bHist!$A$1,_xlfn.XMATCH($B$35,bHist!$B:$B,0)-1,3,1,500))-IF(OFFSET(bHist!$A$1,_xlfn.XMATCH(B58,bHist!$B:$B,0)-1,3,1,500)=0,"-",OFFSET(bHist!$A$1,_xlfn.XMATCH(B58,bHist!$B:$B,0)-1,3,1,500)),"-")),OFFSET(bHist!$A$1,0,3,1,500))</f>
        <v>0.82004330947989967</v>
      </c>
      <c r="K58" s="45" cm="1">
        <f t="array" aca="1" ref="K58" ca="1">INTERCEPT((IFERROR(IF(OFFSET(bHist!$A$1,_xlfn.XMATCH($B$35,bHist!$B:$B,0)-1,3,1,500)=0,"-",OFFSET(bHist!$A$1,_xlfn.XMATCH($B$35,bHist!$B:$B,0)-1,3,1,500))-IF(OFFSET(bHist!$A$1,_xlfn.XMATCH(B58,bHist!$B:$B,0)-1,3,1,500)=0,"-",OFFSET(bHist!$A$1,_xlfn.XMATCH(B58,bHist!$B:$B,0)-1,3,1,500)),"-")),OFFSET(bHist!$A$1,0,3,1,500))</f>
        <v>-35807.773401235376</v>
      </c>
      <c r="L58" s="45" cm="1">
        <f t="array" aca="1" ref="L58" ca="1">STEYX((IFERROR(IF(OFFSET(bHist!$A$1,_xlfn.XMATCH($B$35,bHist!B:B,0)-1,3,1,500)=0,"-",OFFSET(bHist!$A$1,_xlfn.XMATCH($B$35,bHist!B:B,0)-1,3,1,500))-IF(OFFSET(bHist!$A$1,_xlfn.XMATCH(B58,bHist!B:B,0)-1,3,1,500)=0,"-",OFFSET(bHist!$A$1,_xlfn.XMATCH(B58,bHist!B:B,0)-1,3,1,500)),"-")),OFFSET(bHist!$A$1,0,3,1,500))</f>
        <v>81.056974992013579</v>
      </c>
      <c r="M58" s="51" cm="1">
        <f t="array" aca="1" ref="M58" ca="1">CORREL(IF(OFFSET(bHist!$A$1,_xlfn.XMATCH($B$35,bHist!B:B,0)-1,3,1,500)=0,"-",OFFSET(bHist!$A$1,_xlfn.XMATCH($B$35,bHist!B:B,0)-1,3,1,500)),IF(OFFSET(bHist!$A$1,_xlfn.XMATCH(B58,bHist!B:B,0)-1,3,1,500)=0,"-",OFFSET(bHist!$A$1,_xlfn.XMATCH(B58,bHist!B:B,0)-1,3,1,500)))</f>
        <v>0.93801452097795734</v>
      </c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  <c r="AB58" s="50"/>
      <c r="AC58" s="50"/>
      <c r="AD58" s="50"/>
      <c r="AE58" s="50"/>
      <c r="AF58" s="50"/>
      <c r="AG58" s="50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  <c r="AX58" s="50"/>
      <c r="AY58" s="50"/>
      <c r="AZ58" s="50"/>
      <c r="BA58" s="50"/>
      <c r="BB58" s="50"/>
      <c r="BC58" s="50"/>
      <c r="BD58" s="50"/>
      <c r="BE58" s="50"/>
      <c r="BF58" s="50"/>
      <c r="BG58" s="50"/>
      <c r="BH58" s="50"/>
      <c r="BI58" s="50"/>
      <c r="BJ58" s="50"/>
      <c r="BK58" s="50"/>
      <c r="BL58" s="50"/>
      <c r="BM58" s="50"/>
      <c r="BN58" s="50"/>
      <c r="BO58" s="50"/>
      <c r="BP58" s="50"/>
      <c r="BQ58" s="50"/>
      <c r="BR58" s="50"/>
      <c r="BS58" s="50"/>
      <c r="BT58" s="50"/>
      <c r="BU58" s="50"/>
      <c r="BV58" s="50"/>
      <c r="BW58" s="50"/>
      <c r="BX58" s="50"/>
      <c r="BY58" s="50"/>
      <c r="BZ58" s="50"/>
      <c r="CA58" s="50"/>
      <c r="CB58" s="50"/>
      <c r="CC58" s="50"/>
      <c r="CD58" s="50"/>
      <c r="CE58" s="50"/>
      <c r="CF58" s="50"/>
      <c r="CG58" s="50"/>
      <c r="CH58" s="50"/>
      <c r="CI58" s="50"/>
      <c r="CJ58" s="50"/>
      <c r="CK58" s="50"/>
      <c r="CL58" s="50"/>
      <c r="CM58" s="50"/>
      <c r="CN58" s="50"/>
      <c r="CO58" s="50"/>
      <c r="CP58" s="50"/>
      <c r="CQ58" s="50"/>
      <c r="CR58" s="50"/>
      <c r="CS58" s="50"/>
      <c r="CT58" s="50"/>
      <c r="CU58" s="50"/>
      <c r="CV58" s="50"/>
      <c r="CW58" s="50"/>
      <c r="CX58" s="50"/>
      <c r="CY58" s="50"/>
      <c r="CZ58" s="50"/>
      <c r="DA58" s="50"/>
      <c r="DB58" s="50"/>
      <c r="DC58" s="50"/>
      <c r="DD58" s="50"/>
      <c r="DE58" s="50"/>
      <c r="DF58" s="50"/>
      <c r="DG58" s="50"/>
      <c r="DH58" s="50"/>
      <c r="DI58" s="50"/>
      <c r="DJ58" s="50"/>
      <c r="DK58" s="50"/>
      <c r="DL58" s="50"/>
      <c r="DM58" s="50"/>
      <c r="DN58" s="50"/>
      <c r="DO58" s="50"/>
      <c r="DP58" s="50"/>
      <c r="DQ58" s="50"/>
      <c r="DR58" s="50"/>
      <c r="DS58" s="50"/>
      <c r="DT58" s="50"/>
      <c r="DU58" s="50"/>
      <c r="DV58" s="50"/>
      <c r="DW58" s="50"/>
      <c r="DX58" s="50"/>
      <c r="DY58" s="50"/>
      <c r="DZ58" s="50"/>
      <c r="EA58" s="50"/>
      <c r="EB58" s="50"/>
      <c r="EC58" s="50"/>
      <c r="ED58" s="50"/>
      <c r="EE58" s="50"/>
      <c r="EF58" s="50"/>
      <c r="EG58" s="50"/>
      <c r="EH58" s="50"/>
      <c r="EI58" s="50"/>
      <c r="EJ58" s="50"/>
      <c r="EK58" s="50"/>
      <c r="EL58" s="50"/>
      <c r="EM58" s="50"/>
      <c r="EN58" s="50"/>
      <c r="EO58" s="50"/>
      <c r="EP58" s="50"/>
      <c r="EQ58" s="50"/>
      <c r="ER58" s="50"/>
      <c r="ES58" s="50"/>
      <c r="ET58" s="50"/>
      <c r="EU58" s="50"/>
      <c r="EV58" s="50"/>
      <c r="EW58" s="50"/>
      <c r="EX58" s="50"/>
      <c r="EY58" s="50"/>
      <c r="EZ58" s="50"/>
      <c r="FA58" s="50"/>
      <c r="FB58" s="50"/>
      <c r="FC58" s="50"/>
      <c r="FD58" s="50"/>
      <c r="FE58" s="50"/>
      <c r="FF58" s="50"/>
      <c r="FG58" s="50"/>
      <c r="FH58" s="50"/>
      <c r="FI58" s="50"/>
      <c r="FJ58" s="50"/>
      <c r="FK58" s="50"/>
      <c r="FL58" s="50"/>
      <c r="FM58" s="50"/>
      <c r="FN58" s="50"/>
      <c r="FO58" s="50"/>
      <c r="FP58" s="50"/>
      <c r="FQ58" s="50"/>
      <c r="FR58" s="50"/>
      <c r="FS58" s="50"/>
      <c r="FT58" s="50"/>
      <c r="FU58" s="50"/>
      <c r="FV58" s="50"/>
      <c r="FW58" s="50"/>
      <c r="FX58" s="50"/>
      <c r="FY58" s="50"/>
      <c r="FZ58" s="50"/>
      <c r="GA58" s="50"/>
      <c r="GB58" s="50"/>
      <c r="GC58" s="50"/>
      <c r="GD58" s="50"/>
      <c r="GE58" s="50"/>
      <c r="GF58" s="50"/>
      <c r="GG58" s="50"/>
      <c r="GH58" s="50"/>
      <c r="GI58" s="50"/>
      <c r="GJ58" s="50"/>
      <c r="GK58" s="50"/>
      <c r="GL58" s="50"/>
      <c r="GM58" s="50"/>
      <c r="GN58" s="50"/>
      <c r="GO58" s="50"/>
      <c r="GP58" s="50"/>
      <c r="GQ58" s="50"/>
      <c r="GR58" s="50"/>
      <c r="GS58" s="50"/>
      <c r="GT58" s="50"/>
      <c r="GU58" s="50"/>
      <c r="GV58" s="50"/>
      <c r="GW58" s="50"/>
      <c r="GX58" s="50"/>
      <c r="GY58" s="50"/>
      <c r="GZ58" s="50"/>
      <c r="HA58" s="50"/>
      <c r="HB58" s="50"/>
      <c r="HC58" s="50"/>
      <c r="HD58" s="50"/>
      <c r="HE58" s="50"/>
      <c r="HF58" s="50"/>
      <c r="HG58" s="50"/>
      <c r="HH58" s="50"/>
      <c r="HI58" s="50"/>
      <c r="HJ58" s="50"/>
      <c r="HK58" s="50"/>
      <c r="HL58" s="50"/>
      <c r="HM58" s="50"/>
      <c r="HN58" s="50"/>
      <c r="HO58" s="50"/>
      <c r="HP58" s="50"/>
      <c r="HQ58" s="50"/>
      <c r="HR58" s="50"/>
      <c r="HS58" s="50"/>
      <c r="HT58" s="50"/>
      <c r="HU58" s="50"/>
      <c r="HV58" s="50"/>
      <c r="HW58" s="50"/>
      <c r="HX58" s="50"/>
      <c r="HY58" s="50"/>
      <c r="HZ58" s="50"/>
      <c r="IA58" s="50"/>
      <c r="IB58" s="50"/>
      <c r="IC58" s="50"/>
      <c r="ID58" s="50"/>
      <c r="IE58" s="50"/>
      <c r="IF58" s="50"/>
      <c r="IG58" s="50"/>
      <c r="IH58" s="50"/>
      <c r="II58" s="50"/>
      <c r="IJ58" s="50"/>
      <c r="IK58" s="50"/>
      <c r="IL58" s="50"/>
      <c r="IM58" s="50"/>
      <c r="IN58" s="50"/>
      <c r="IO58" s="50"/>
      <c r="IP58" s="50"/>
      <c r="IQ58" s="50"/>
      <c r="IR58" s="50"/>
      <c r="IS58" s="50"/>
      <c r="IT58" s="50"/>
      <c r="IU58" s="50"/>
      <c r="IV58" s="50"/>
      <c r="IW58" s="50"/>
      <c r="IX58" s="50"/>
      <c r="IY58" s="50"/>
      <c r="IZ58" s="50"/>
      <c r="JA58" s="50"/>
      <c r="JB58" s="50"/>
      <c r="JC58" s="50"/>
      <c r="JD58" s="50"/>
      <c r="JE58" s="50"/>
      <c r="JF58" s="50"/>
      <c r="JG58" s="50"/>
      <c r="JH58" s="50"/>
      <c r="JI58" s="50"/>
      <c r="JJ58" s="50"/>
      <c r="JK58" s="50"/>
      <c r="JL58" s="50"/>
      <c r="JM58" s="50"/>
      <c r="JN58" s="50"/>
      <c r="JO58" s="50"/>
      <c r="JP58" s="50"/>
      <c r="JQ58" s="50"/>
      <c r="JR58" s="50"/>
      <c r="JS58" s="50"/>
      <c r="JT58" s="50"/>
      <c r="JU58" s="50"/>
      <c r="JV58" s="50"/>
      <c r="JW58" s="50"/>
      <c r="JX58" s="50"/>
      <c r="JY58" s="50"/>
      <c r="JZ58" s="50"/>
      <c r="KA58" s="50"/>
      <c r="KB58" s="50"/>
      <c r="KC58" s="50"/>
      <c r="KD58" s="50"/>
      <c r="KE58" s="50"/>
      <c r="KF58" s="50"/>
      <c r="KG58" s="50"/>
      <c r="KH58" s="50"/>
      <c r="KI58" s="50"/>
      <c r="KJ58" s="50"/>
      <c r="KK58" s="50"/>
      <c r="KL58" s="50"/>
      <c r="KM58" s="50"/>
      <c r="KN58" s="50"/>
      <c r="KO58" s="50"/>
      <c r="KP58" s="50"/>
      <c r="KQ58" s="50"/>
      <c r="KR58" s="50"/>
      <c r="KS58" s="50"/>
      <c r="KT58" s="50"/>
      <c r="KU58" s="50"/>
      <c r="KV58" s="50"/>
      <c r="KW58" s="50"/>
      <c r="KX58" s="50"/>
      <c r="KY58" s="50"/>
      <c r="KZ58" s="50"/>
      <c r="LA58" s="50"/>
      <c r="LB58" s="50"/>
      <c r="LC58" s="50"/>
      <c r="LD58" s="50"/>
      <c r="LE58" s="50"/>
      <c r="LF58" s="50"/>
      <c r="LG58" s="50"/>
      <c r="LH58" s="50"/>
      <c r="LI58" s="50"/>
      <c r="LJ58" s="50"/>
      <c r="LK58" s="50"/>
      <c r="LL58" s="50"/>
      <c r="LM58" s="50"/>
      <c r="LN58" s="50"/>
      <c r="LO58" s="50"/>
      <c r="LP58" s="50"/>
      <c r="LQ58" s="50"/>
      <c r="LR58" s="50"/>
      <c r="LS58" s="50"/>
      <c r="LT58" s="50"/>
      <c r="LU58" s="50"/>
      <c r="LV58" s="50"/>
      <c r="LW58" s="50"/>
      <c r="LX58" s="50"/>
      <c r="LY58" s="50"/>
      <c r="LZ58" s="50"/>
      <c r="MA58" s="50"/>
      <c r="MB58" s="50"/>
      <c r="MC58" s="50"/>
      <c r="MD58" s="50"/>
      <c r="ME58" s="50"/>
      <c r="MF58" s="50"/>
      <c r="MG58" s="50"/>
      <c r="MH58" s="50"/>
      <c r="MI58" s="50"/>
      <c r="MJ58" s="50"/>
      <c r="MK58" s="50"/>
      <c r="ML58" s="50"/>
      <c r="MM58" s="50"/>
      <c r="MN58" s="50"/>
      <c r="MO58" s="50"/>
      <c r="MP58" s="50"/>
      <c r="MQ58" s="50"/>
      <c r="MR58" s="50"/>
      <c r="MS58" s="50"/>
      <c r="MT58" s="50"/>
      <c r="MU58" s="50"/>
      <c r="MV58" s="50"/>
      <c r="MW58" s="50"/>
      <c r="MX58" s="50"/>
      <c r="MY58" s="50"/>
      <c r="MZ58" s="50"/>
      <c r="NA58" s="50"/>
      <c r="NB58" s="50"/>
      <c r="NC58" s="50"/>
      <c r="ND58" s="50"/>
      <c r="NE58" s="50"/>
      <c r="NF58" s="50"/>
      <c r="NG58" s="50"/>
      <c r="NH58" s="50"/>
      <c r="NI58" s="50"/>
      <c r="NJ58" s="50"/>
      <c r="NK58" s="50"/>
      <c r="NL58" s="50"/>
      <c r="NM58" s="50"/>
      <c r="NN58" s="50"/>
      <c r="NO58" s="50"/>
      <c r="NP58" s="50"/>
      <c r="NQ58" s="50"/>
      <c r="NR58" s="50"/>
      <c r="NS58" s="50"/>
      <c r="NT58" s="50"/>
      <c r="NU58" s="50"/>
      <c r="NV58" s="50"/>
      <c r="NW58" s="50"/>
      <c r="NX58" s="50"/>
      <c r="NY58" s="50"/>
      <c r="NZ58" s="50"/>
      <c r="OA58" s="50"/>
      <c r="OB58" s="50"/>
      <c r="OC58" s="50"/>
      <c r="OD58" s="50"/>
      <c r="OE58" s="50"/>
      <c r="OF58" s="50"/>
      <c r="OG58" s="50"/>
      <c r="OH58" s="50"/>
      <c r="OI58" s="50"/>
      <c r="OJ58" s="50"/>
      <c r="OK58" s="50"/>
      <c r="OL58" s="50"/>
      <c r="OM58" s="50"/>
      <c r="ON58" s="50"/>
      <c r="OO58" s="50"/>
      <c r="OP58" s="50"/>
      <c r="OQ58" s="50"/>
      <c r="OR58" s="50"/>
      <c r="OS58" s="50"/>
      <c r="OT58" s="50"/>
      <c r="OU58" s="50"/>
      <c r="OV58" s="50"/>
      <c r="OW58" s="50"/>
      <c r="OX58" s="50"/>
      <c r="OY58" s="50"/>
      <c r="OZ58" s="50"/>
      <c r="PA58" s="50"/>
      <c r="PB58" s="50"/>
      <c r="PC58" s="50"/>
      <c r="PD58" s="50"/>
      <c r="PE58" s="50"/>
      <c r="PF58" s="50"/>
      <c r="PG58" s="50"/>
      <c r="PH58" s="50"/>
      <c r="PI58" s="50"/>
      <c r="PJ58" s="50"/>
      <c r="PK58" s="50"/>
      <c r="PL58" s="50"/>
      <c r="PM58" s="50"/>
      <c r="PN58" s="50"/>
      <c r="PO58" s="50"/>
      <c r="PP58" s="50"/>
      <c r="PQ58" s="50"/>
      <c r="PR58" s="50"/>
      <c r="PS58" s="50"/>
      <c r="PT58" s="50"/>
      <c r="PU58" s="50"/>
      <c r="PV58" s="50"/>
      <c r="PW58" s="50"/>
      <c r="PX58" s="50"/>
      <c r="PY58" s="50"/>
      <c r="PZ58" s="50"/>
      <c r="QA58" s="50"/>
      <c r="QB58" s="50"/>
      <c r="QC58" s="50"/>
      <c r="QD58" s="50"/>
      <c r="QE58" s="50"/>
      <c r="QF58" s="50"/>
      <c r="QG58" s="50"/>
      <c r="QH58" s="50"/>
      <c r="QI58" s="50"/>
      <c r="QJ58" s="50"/>
      <c r="QK58" s="50"/>
      <c r="QL58" s="50"/>
      <c r="QM58" s="50"/>
      <c r="QN58" s="50"/>
      <c r="QO58" s="50"/>
      <c r="QP58" s="50"/>
      <c r="QQ58" s="50"/>
      <c r="QR58" s="50"/>
      <c r="QS58" s="50"/>
      <c r="QT58" s="50"/>
      <c r="QU58" s="50"/>
      <c r="QV58" s="50"/>
      <c r="QW58" s="50"/>
      <c r="QX58" s="50"/>
      <c r="QY58" s="50"/>
      <c r="QZ58" s="50"/>
      <c r="RA58" s="50"/>
      <c r="RB58" s="50"/>
      <c r="RC58" s="50"/>
      <c r="RD58" s="50"/>
      <c r="RE58" s="50"/>
      <c r="RF58" s="50"/>
      <c r="RG58" s="50"/>
      <c r="RH58" s="50"/>
      <c r="RI58" s="50"/>
      <c r="RJ58" s="50"/>
      <c r="RK58" s="50"/>
      <c r="RL58" s="50"/>
      <c r="RM58" s="50"/>
      <c r="RN58" s="50"/>
      <c r="RO58" s="50"/>
      <c r="RP58" s="50"/>
      <c r="RQ58" s="50"/>
      <c r="RR58" s="50"/>
      <c r="RS58" s="50"/>
      <c r="RT58" s="50"/>
      <c r="RU58" s="50"/>
      <c r="RV58" s="50"/>
      <c r="RW58" s="50"/>
      <c r="RX58" s="50"/>
      <c r="RY58" s="50"/>
      <c r="RZ58" s="50"/>
      <c r="SA58" s="50"/>
      <c r="SB58" s="50"/>
      <c r="SC58" s="50"/>
      <c r="SD58" s="50"/>
      <c r="SE58" s="50"/>
      <c r="SF58" s="50"/>
      <c r="SG58" s="50"/>
      <c r="SH58" s="50"/>
      <c r="SI58" s="50"/>
      <c r="SJ58" s="50"/>
      <c r="SK58" s="50"/>
      <c r="SL58" s="50"/>
      <c r="SM58" s="50"/>
      <c r="SN58" s="45"/>
    </row>
    <row r="59" spans="2:508" x14ac:dyDescent="0.25"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  <c r="AX59" s="50"/>
      <c r="AY59" s="50"/>
      <c r="AZ59" s="50"/>
      <c r="BA59" s="50"/>
      <c r="BB59" s="50"/>
      <c r="BC59" s="50"/>
      <c r="BD59" s="50"/>
      <c r="BE59" s="50"/>
      <c r="BF59" s="50"/>
      <c r="BG59" s="50"/>
      <c r="BH59" s="50"/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CJ59" s="50"/>
      <c r="CK59" s="50"/>
      <c r="CL59" s="50"/>
      <c r="CM59" s="50"/>
      <c r="CN59" s="50"/>
      <c r="CO59" s="50"/>
      <c r="CP59" s="50"/>
      <c r="CQ59" s="50"/>
      <c r="CR59" s="50"/>
      <c r="CS59" s="50"/>
      <c r="CT59" s="50"/>
      <c r="CU59" s="50"/>
      <c r="CV59" s="50"/>
      <c r="CW59" s="50"/>
      <c r="CX59" s="50"/>
      <c r="CY59" s="50"/>
      <c r="CZ59" s="50"/>
      <c r="DA59" s="50"/>
      <c r="DB59" s="50"/>
      <c r="DC59" s="50"/>
      <c r="DD59" s="50"/>
      <c r="DE59" s="50"/>
      <c r="DF59" s="50"/>
      <c r="DG59" s="50"/>
      <c r="DH59" s="50"/>
      <c r="DI59" s="50"/>
      <c r="DJ59" s="50"/>
      <c r="DK59" s="50"/>
      <c r="DL59" s="50"/>
      <c r="DM59" s="50"/>
      <c r="DN59" s="50"/>
      <c r="DO59" s="50"/>
      <c r="DP59" s="50"/>
      <c r="DQ59" s="50"/>
      <c r="DR59" s="50"/>
      <c r="DS59" s="50"/>
      <c r="DT59" s="50"/>
      <c r="DU59" s="50"/>
      <c r="DV59" s="50"/>
      <c r="DW59" s="50"/>
      <c r="DX59" s="50"/>
      <c r="DY59" s="50"/>
      <c r="DZ59" s="50"/>
      <c r="EA59" s="50"/>
      <c r="EB59" s="50"/>
      <c r="EC59" s="50"/>
      <c r="ED59" s="50"/>
      <c r="EE59" s="50"/>
      <c r="EF59" s="50"/>
      <c r="EG59" s="50"/>
      <c r="EH59" s="50"/>
      <c r="EI59" s="50"/>
      <c r="EJ59" s="50"/>
      <c r="EK59" s="50"/>
      <c r="EL59" s="50"/>
      <c r="EM59" s="50"/>
      <c r="EN59" s="50"/>
      <c r="EO59" s="50"/>
      <c r="EP59" s="50"/>
      <c r="EQ59" s="50"/>
      <c r="ER59" s="50"/>
      <c r="ES59" s="50"/>
      <c r="ET59" s="50"/>
      <c r="EU59" s="50"/>
      <c r="EV59" s="50"/>
      <c r="EW59" s="50"/>
      <c r="EX59" s="50"/>
      <c r="EY59" s="50"/>
      <c r="EZ59" s="50"/>
      <c r="FA59" s="50"/>
      <c r="FB59" s="50"/>
      <c r="FC59" s="50"/>
      <c r="FD59" s="50"/>
      <c r="FE59" s="50"/>
      <c r="FF59" s="50"/>
      <c r="FG59" s="50"/>
      <c r="FH59" s="50"/>
      <c r="FI59" s="50"/>
      <c r="FJ59" s="50"/>
      <c r="FK59" s="50"/>
      <c r="FL59" s="50"/>
      <c r="FM59" s="50"/>
      <c r="FN59" s="50"/>
      <c r="FO59" s="50"/>
      <c r="FP59" s="50"/>
      <c r="FQ59" s="50"/>
      <c r="FR59" s="50"/>
      <c r="FS59" s="50"/>
      <c r="FT59" s="50"/>
      <c r="FU59" s="50"/>
      <c r="FV59" s="50"/>
      <c r="FW59" s="50"/>
      <c r="FX59" s="50"/>
      <c r="FY59" s="50"/>
      <c r="FZ59" s="50"/>
      <c r="GA59" s="50"/>
      <c r="GB59" s="50"/>
      <c r="GC59" s="50"/>
      <c r="GD59" s="50"/>
      <c r="GE59" s="50"/>
      <c r="GF59" s="50"/>
      <c r="GG59" s="50"/>
      <c r="GH59" s="50"/>
      <c r="GI59" s="50"/>
      <c r="GJ59" s="50"/>
      <c r="GK59" s="50"/>
      <c r="GL59" s="50"/>
      <c r="GM59" s="50"/>
      <c r="GN59" s="50"/>
      <c r="GO59" s="50"/>
      <c r="GP59" s="50"/>
      <c r="GQ59" s="50"/>
      <c r="GR59" s="50"/>
      <c r="GS59" s="50"/>
      <c r="GT59" s="50"/>
      <c r="GU59" s="50"/>
      <c r="GV59" s="50"/>
      <c r="GW59" s="50"/>
      <c r="GX59" s="50"/>
      <c r="GY59" s="50"/>
      <c r="GZ59" s="50"/>
      <c r="HA59" s="50"/>
      <c r="HB59" s="50"/>
      <c r="HC59" s="50"/>
      <c r="HD59" s="50"/>
      <c r="HE59" s="50"/>
      <c r="HF59" s="50"/>
      <c r="HG59" s="50"/>
      <c r="HH59" s="50"/>
      <c r="HI59" s="50"/>
      <c r="HJ59" s="50"/>
      <c r="HK59" s="50"/>
      <c r="HL59" s="50"/>
      <c r="HM59" s="50"/>
      <c r="HN59" s="50"/>
      <c r="HO59" s="50"/>
      <c r="HP59" s="50"/>
      <c r="HQ59" s="50"/>
      <c r="HR59" s="50"/>
      <c r="HS59" s="50"/>
      <c r="HT59" s="50"/>
      <c r="HU59" s="50"/>
      <c r="HV59" s="50"/>
      <c r="HW59" s="50"/>
      <c r="HX59" s="50"/>
      <c r="HY59" s="50"/>
      <c r="HZ59" s="50"/>
      <c r="IA59" s="50"/>
      <c r="IB59" s="50"/>
      <c r="IC59" s="50"/>
      <c r="ID59" s="50"/>
      <c r="IE59" s="50"/>
      <c r="IF59" s="50"/>
      <c r="IG59" s="50"/>
      <c r="IH59" s="50"/>
      <c r="II59" s="50"/>
      <c r="IJ59" s="50"/>
      <c r="IK59" s="50"/>
      <c r="IL59" s="50"/>
      <c r="IM59" s="50"/>
      <c r="IN59" s="50"/>
      <c r="IO59" s="50"/>
      <c r="IP59" s="50"/>
      <c r="IQ59" s="50"/>
      <c r="IR59" s="50"/>
      <c r="IS59" s="50"/>
      <c r="IT59" s="50"/>
      <c r="IU59" s="50"/>
      <c r="IV59" s="50"/>
      <c r="IW59" s="50"/>
      <c r="IX59" s="50"/>
      <c r="IY59" s="50"/>
      <c r="IZ59" s="50"/>
      <c r="JA59" s="50"/>
      <c r="JB59" s="50"/>
      <c r="JC59" s="50"/>
      <c r="JD59" s="50"/>
      <c r="JE59" s="50"/>
      <c r="JF59" s="50"/>
      <c r="JG59" s="50"/>
      <c r="JH59" s="50"/>
      <c r="JI59" s="50"/>
      <c r="JJ59" s="50"/>
      <c r="JK59" s="50"/>
      <c r="JL59" s="50"/>
      <c r="JM59" s="50"/>
      <c r="JN59" s="50"/>
      <c r="JO59" s="50"/>
      <c r="JP59" s="50"/>
      <c r="JQ59" s="50"/>
      <c r="JR59" s="50"/>
      <c r="JS59" s="50"/>
      <c r="JT59" s="50"/>
      <c r="JU59" s="50"/>
      <c r="JV59" s="50"/>
      <c r="JW59" s="50"/>
      <c r="JX59" s="50"/>
      <c r="JY59" s="50"/>
      <c r="JZ59" s="50"/>
      <c r="KA59" s="50"/>
      <c r="KB59" s="50"/>
      <c r="KC59" s="50"/>
      <c r="KD59" s="50"/>
      <c r="KE59" s="50"/>
      <c r="KF59" s="50"/>
      <c r="KG59" s="50"/>
      <c r="KH59" s="50"/>
      <c r="KI59" s="50"/>
      <c r="KJ59" s="50"/>
      <c r="KK59" s="50"/>
      <c r="KL59" s="50"/>
      <c r="KM59" s="50"/>
      <c r="KN59" s="50"/>
      <c r="KO59" s="50"/>
      <c r="KP59" s="50"/>
      <c r="KQ59" s="50"/>
      <c r="KR59" s="50"/>
      <c r="KS59" s="50"/>
      <c r="KT59" s="50"/>
      <c r="KU59" s="50"/>
      <c r="KV59" s="50"/>
      <c r="KW59" s="50"/>
      <c r="KX59" s="50"/>
      <c r="KY59" s="50"/>
      <c r="KZ59" s="50"/>
      <c r="LA59" s="50"/>
      <c r="LB59" s="50"/>
      <c r="LC59" s="50"/>
      <c r="LD59" s="50"/>
      <c r="LE59" s="50"/>
      <c r="LF59" s="50"/>
      <c r="LG59" s="50"/>
      <c r="LH59" s="50"/>
      <c r="LI59" s="50"/>
      <c r="LJ59" s="50"/>
      <c r="LK59" s="50"/>
      <c r="LL59" s="50"/>
      <c r="LM59" s="50"/>
      <c r="LN59" s="50"/>
      <c r="LO59" s="50"/>
      <c r="LP59" s="50"/>
      <c r="LQ59" s="50"/>
      <c r="LR59" s="50"/>
      <c r="LS59" s="50"/>
      <c r="LT59" s="50"/>
      <c r="LU59" s="50"/>
      <c r="LV59" s="50"/>
      <c r="LW59" s="50"/>
      <c r="LX59" s="50"/>
      <c r="LY59" s="50"/>
      <c r="LZ59" s="50"/>
      <c r="MA59" s="50"/>
      <c r="MB59" s="50"/>
      <c r="MC59" s="50"/>
      <c r="MD59" s="50"/>
      <c r="ME59" s="50"/>
      <c r="MF59" s="50"/>
      <c r="MG59" s="50"/>
      <c r="MH59" s="50"/>
      <c r="MI59" s="50"/>
      <c r="MJ59" s="50"/>
      <c r="MK59" s="50"/>
      <c r="ML59" s="50"/>
      <c r="MM59" s="50"/>
      <c r="MN59" s="50"/>
      <c r="MO59" s="50"/>
      <c r="MP59" s="50"/>
      <c r="MQ59" s="50"/>
      <c r="MR59" s="50"/>
      <c r="MS59" s="50"/>
      <c r="MT59" s="50"/>
      <c r="MU59" s="50"/>
      <c r="MV59" s="50"/>
      <c r="MW59" s="50"/>
      <c r="MX59" s="50"/>
      <c r="MY59" s="50"/>
      <c r="MZ59" s="50"/>
      <c r="NA59" s="50"/>
      <c r="NB59" s="50"/>
      <c r="NC59" s="50"/>
      <c r="ND59" s="50"/>
      <c r="NE59" s="50"/>
      <c r="NF59" s="50"/>
      <c r="NG59" s="50"/>
      <c r="NH59" s="50"/>
      <c r="NI59" s="50"/>
      <c r="NJ59" s="50"/>
      <c r="NK59" s="50"/>
      <c r="NL59" s="50"/>
      <c r="NM59" s="50"/>
      <c r="NN59" s="50"/>
      <c r="NO59" s="50"/>
      <c r="NP59" s="50"/>
      <c r="NQ59" s="50"/>
      <c r="NR59" s="50"/>
      <c r="NS59" s="50"/>
      <c r="NT59" s="50"/>
      <c r="NU59" s="50"/>
      <c r="NV59" s="50"/>
      <c r="NW59" s="50"/>
      <c r="NX59" s="50"/>
      <c r="NY59" s="50"/>
      <c r="NZ59" s="50"/>
      <c r="OA59" s="50"/>
      <c r="OB59" s="50"/>
      <c r="OC59" s="50"/>
      <c r="OD59" s="50"/>
      <c r="OE59" s="50"/>
      <c r="OF59" s="50"/>
      <c r="OG59" s="50"/>
      <c r="OH59" s="50"/>
      <c r="OI59" s="50"/>
      <c r="OJ59" s="50"/>
      <c r="OK59" s="50"/>
      <c r="OL59" s="50"/>
      <c r="OM59" s="50"/>
      <c r="ON59" s="50"/>
      <c r="OO59" s="50"/>
      <c r="OP59" s="50"/>
      <c r="OQ59" s="50"/>
      <c r="OR59" s="50"/>
      <c r="OS59" s="50"/>
      <c r="OT59" s="50"/>
      <c r="OU59" s="50"/>
      <c r="OV59" s="50"/>
      <c r="OW59" s="50"/>
      <c r="OX59" s="50"/>
      <c r="OY59" s="50"/>
      <c r="OZ59" s="50"/>
      <c r="PA59" s="50"/>
      <c r="PB59" s="50"/>
      <c r="PC59" s="50"/>
      <c r="PD59" s="50"/>
      <c r="PE59" s="50"/>
      <c r="PF59" s="50"/>
      <c r="PG59" s="50"/>
      <c r="PH59" s="50"/>
      <c r="PI59" s="50"/>
      <c r="PJ59" s="50"/>
      <c r="PK59" s="50"/>
      <c r="PL59" s="50"/>
      <c r="PM59" s="50"/>
      <c r="PN59" s="50"/>
      <c r="PO59" s="50"/>
      <c r="PP59" s="50"/>
      <c r="PQ59" s="50"/>
      <c r="PR59" s="50"/>
      <c r="PS59" s="50"/>
      <c r="PT59" s="50"/>
      <c r="PU59" s="50"/>
      <c r="PV59" s="50"/>
      <c r="PW59" s="50"/>
      <c r="PX59" s="50"/>
      <c r="PY59" s="50"/>
      <c r="PZ59" s="50"/>
      <c r="QA59" s="50"/>
      <c r="QB59" s="50"/>
      <c r="QC59" s="50"/>
      <c r="QD59" s="50"/>
      <c r="QE59" s="50"/>
      <c r="QF59" s="50"/>
      <c r="QG59" s="50"/>
      <c r="QH59" s="50"/>
      <c r="QI59" s="50"/>
      <c r="QJ59" s="50"/>
      <c r="QK59" s="50"/>
      <c r="QL59" s="50"/>
      <c r="QM59" s="50"/>
      <c r="QN59" s="50"/>
      <c r="QO59" s="50"/>
      <c r="QP59" s="50"/>
      <c r="QQ59" s="50"/>
      <c r="QR59" s="50"/>
      <c r="QS59" s="50"/>
      <c r="QT59" s="50"/>
      <c r="QU59" s="50"/>
      <c r="QV59" s="50"/>
      <c r="QW59" s="50"/>
      <c r="QX59" s="50"/>
      <c r="QY59" s="50"/>
      <c r="QZ59" s="50"/>
      <c r="RA59" s="50"/>
      <c r="RB59" s="50"/>
      <c r="RC59" s="50"/>
      <c r="RD59" s="50"/>
      <c r="RE59" s="50"/>
      <c r="RF59" s="50"/>
      <c r="RG59" s="50"/>
      <c r="RH59" s="50"/>
      <c r="RI59" s="50"/>
      <c r="RJ59" s="50"/>
      <c r="RK59" s="50"/>
      <c r="RL59" s="50"/>
      <c r="RM59" s="50"/>
      <c r="RN59" s="50"/>
      <c r="RO59" s="50"/>
      <c r="RP59" s="50"/>
      <c r="RQ59" s="50"/>
      <c r="RR59" s="50"/>
      <c r="RS59" s="50"/>
      <c r="RT59" s="50"/>
      <c r="RU59" s="50"/>
      <c r="RV59" s="50"/>
      <c r="RW59" s="50"/>
      <c r="RX59" s="50"/>
      <c r="RY59" s="50"/>
      <c r="RZ59" s="50"/>
      <c r="SA59" s="50"/>
      <c r="SB59" s="50"/>
      <c r="SC59" s="50"/>
      <c r="SD59" s="50"/>
      <c r="SE59" s="50"/>
      <c r="SF59" s="50"/>
      <c r="SG59" s="50"/>
      <c r="SH59" s="50"/>
      <c r="SI59" s="50"/>
      <c r="SJ59" s="50"/>
      <c r="SK59" s="50"/>
      <c r="SL59" s="50"/>
      <c r="SM59" s="50"/>
      <c r="SN59" s="45"/>
    </row>
    <row r="60" spans="2:508" x14ac:dyDescent="0.25"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  <c r="AX60" s="50"/>
      <c r="AY60" s="50"/>
      <c r="AZ60" s="50"/>
      <c r="BA60" s="50"/>
      <c r="BB60" s="50"/>
      <c r="BC60" s="50"/>
      <c r="BD60" s="50"/>
      <c r="BE60" s="50"/>
      <c r="BF60" s="50"/>
      <c r="BG60" s="50"/>
      <c r="BH60" s="50"/>
      <c r="BI60" s="50"/>
      <c r="BJ60" s="50"/>
      <c r="BK60" s="50"/>
      <c r="BL60" s="50"/>
      <c r="BM60" s="50"/>
      <c r="BN60" s="50"/>
      <c r="BO60" s="50"/>
      <c r="BP60" s="50"/>
      <c r="BQ60" s="50"/>
      <c r="BR60" s="50"/>
      <c r="BS60" s="50"/>
      <c r="BT60" s="50"/>
      <c r="BU60" s="50"/>
      <c r="BV60" s="50"/>
      <c r="BW60" s="50"/>
      <c r="BX60" s="50"/>
      <c r="BY60" s="50"/>
      <c r="BZ60" s="50"/>
      <c r="CA60" s="50"/>
      <c r="CB60" s="50"/>
      <c r="CC60" s="50"/>
      <c r="CD60" s="50"/>
      <c r="CE60" s="50"/>
      <c r="CF60" s="50"/>
      <c r="CG60" s="50"/>
      <c r="CH60" s="50"/>
      <c r="CI60" s="50"/>
      <c r="CJ60" s="50"/>
      <c r="CK60" s="50"/>
      <c r="CL60" s="50"/>
      <c r="CM60" s="50"/>
      <c r="CN60" s="50"/>
      <c r="CO60" s="50"/>
      <c r="CP60" s="50"/>
      <c r="CQ60" s="50"/>
      <c r="CR60" s="50"/>
      <c r="CS60" s="50"/>
      <c r="CT60" s="50"/>
      <c r="CU60" s="50"/>
      <c r="CV60" s="50"/>
      <c r="CW60" s="50"/>
      <c r="CX60" s="50"/>
      <c r="CY60" s="50"/>
      <c r="CZ60" s="50"/>
      <c r="DA60" s="50"/>
      <c r="DB60" s="50"/>
      <c r="DC60" s="50"/>
      <c r="DD60" s="50"/>
      <c r="DE60" s="50"/>
      <c r="DF60" s="50"/>
      <c r="DG60" s="50"/>
      <c r="DH60" s="50"/>
      <c r="DI60" s="50"/>
      <c r="DJ60" s="50"/>
      <c r="DK60" s="50"/>
      <c r="DL60" s="50"/>
      <c r="DM60" s="50"/>
      <c r="DN60" s="50"/>
      <c r="DO60" s="50"/>
      <c r="DP60" s="50"/>
      <c r="DQ60" s="50"/>
      <c r="DR60" s="50"/>
      <c r="DS60" s="50"/>
      <c r="DT60" s="50"/>
      <c r="DU60" s="50"/>
      <c r="DV60" s="50"/>
      <c r="DW60" s="50"/>
      <c r="DX60" s="50"/>
      <c r="DY60" s="50"/>
      <c r="DZ60" s="50"/>
      <c r="EA60" s="50"/>
      <c r="EB60" s="50"/>
      <c r="EC60" s="50"/>
      <c r="ED60" s="50"/>
      <c r="EE60" s="50"/>
      <c r="EF60" s="50"/>
      <c r="EG60" s="50"/>
      <c r="EH60" s="50"/>
      <c r="EI60" s="50"/>
      <c r="EJ60" s="50"/>
      <c r="EK60" s="50"/>
      <c r="EL60" s="50"/>
      <c r="EM60" s="50"/>
      <c r="EN60" s="50"/>
      <c r="EO60" s="50"/>
      <c r="EP60" s="50"/>
      <c r="EQ60" s="50"/>
      <c r="ER60" s="50"/>
      <c r="ES60" s="50"/>
      <c r="ET60" s="50"/>
      <c r="EU60" s="50"/>
      <c r="EV60" s="50"/>
      <c r="EW60" s="50"/>
      <c r="EX60" s="50"/>
      <c r="EY60" s="50"/>
      <c r="EZ60" s="50"/>
      <c r="FA60" s="50"/>
      <c r="FB60" s="50"/>
      <c r="FC60" s="50"/>
      <c r="FD60" s="50"/>
      <c r="FE60" s="50"/>
      <c r="FF60" s="50"/>
      <c r="FG60" s="50"/>
      <c r="FH60" s="50"/>
      <c r="FI60" s="50"/>
      <c r="FJ60" s="50"/>
      <c r="FK60" s="50"/>
      <c r="FL60" s="50"/>
      <c r="FM60" s="50"/>
      <c r="FN60" s="50"/>
      <c r="FO60" s="50"/>
      <c r="FP60" s="50"/>
      <c r="FQ60" s="50"/>
      <c r="FR60" s="50"/>
      <c r="FS60" s="50"/>
      <c r="FT60" s="50"/>
      <c r="FU60" s="50"/>
      <c r="FV60" s="50"/>
      <c r="FW60" s="50"/>
      <c r="FX60" s="50"/>
      <c r="FY60" s="50"/>
      <c r="FZ60" s="50"/>
      <c r="GA60" s="50"/>
      <c r="GB60" s="50"/>
      <c r="GC60" s="50"/>
      <c r="GD60" s="50"/>
      <c r="GE60" s="50"/>
      <c r="GF60" s="50"/>
      <c r="GG60" s="50"/>
      <c r="GH60" s="50"/>
      <c r="GI60" s="50"/>
      <c r="GJ60" s="50"/>
      <c r="GK60" s="50"/>
      <c r="GL60" s="50"/>
      <c r="GM60" s="50"/>
      <c r="GN60" s="50"/>
      <c r="GO60" s="50"/>
      <c r="GP60" s="50"/>
      <c r="GQ60" s="50"/>
      <c r="GR60" s="50"/>
      <c r="GS60" s="50"/>
      <c r="GT60" s="50"/>
      <c r="GU60" s="50"/>
      <c r="GV60" s="50"/>
      <c r="GW60" s="50"/>
      <c r="GX60" s="50"/>
      <c r="GY60" s="50"/>
      <c r="GZ60" s="50"/>
      <c r="HA60" s="50"/>
      <c r="HB60" s="50"/>
      <c r="HC60" s="50"/>
      <c r="HD60" s="50"/>
      <c r="HE60" s="50"/>
      <c r="HF60" s="50"/>
      <c r="HG60" s="50"/>
      <c r="HH60" s="50"/>
      <c r="HI60" s="50"/>
      <c r="HJ60" s="50"/>
      <c r="HK60" s="50"/>
      <c r="HL60" s="50"/>
      <c r="HM60" s="50"/>
      <c r="HN60" s="50"/>
      <c r="HO60" s="50"/>
      <c r="HP60" s="50"/>
      <c r="HQ60" s="50"/>
      <c r="HR60" s="50"/>
      <c r="HS60" s="50"/>
      <c r="HT60" s="50"/>
      <c r="HU60" s="50"/>
      <c r="HV60" s="50"/>
      <c r="HW60" s="50"/>
      <c r="HX60" s="50"/>
      <c r="HY60" s="50"/>
      <c r="HZ60" s="50"/>
      <c r="IA60" s="50"/>
      <c r="IB60" s="50"/>
      <c r="IC60" s="50"/>
      <c r="ID60" s="50"/>
      <c r="IE60" s="50"/>
      <c r="IF60" s="50"/>
      <c r="IG60" s="50"/>
      <c r="IH60" s="50"/>
      <c r="II60" s="50"/>
      <c r="IJ60" s="50"/>
      <c r="IK60" s="50"/>
      <c r="IL60" s="50"/>
      <c r="IM60" s="50"/>
      <c r="IN60" s="50"/>
      <c r="IO60" s="50"/>
      <c r="IP60" s="50"/>
      <c r="IQ60" s="50"/>
      <c r="IR60" s="50"/>
      <c r="IS60" s="50"/>
      <c r="IT60" s="50"/>
      <c r="IU60" s="50"/>
      <c r="IV60" s="50"/>
      <c r="IW60" s="50"/>
      <c r="IX60" s="50"/>
      <c r="IY60" s="50"/>
      <c r="IZ60" s="50"/>
      <c r="JA60" s="50"/>
      <c r="JB60" s="50"/>
      <c r="JC60" s="50"/>
      <c r="JD60" s="50"/>
      <c r="JE60" s="50"/>
      <c r="JF60" s="50"/>
      <c r="JG60" s="50"/>
      <c r="JH60" s="50"/>
      <c r="JI60" s="50"/>
      <c r="JJ60" s="50"/>
      <c r="JK60" s="50"/>
      <c r="JL60" s="50"/>
      <c r="JM60" s="50"/>
      <c r="JN60" s="50"/>
      <c r="JO60" s="50"/>
      <c r="JP60" s="50"/>
      <c r="JQ60" s="50"/>
      <c r="JR60" s="50"/>
      <c r="JS60" s="50"/>
      <c r="JT60" s="50"/>
      <c r="JU60" s="50"/>
      <c r="JV60" s="50"/>
      <c r="JW60" s="50"/>
      <c r="JX60" s="50"/>
      <c r="JY60" s="50"/>
      <c r="JZ60" s="50"/>
      <c r="KA60" s="50"/>
      <c r="KB60" s="50"/>
      <c r="KC60" s="50"/>
      <c r="KD60" s="50"/>
      <c r="KE60" s="50"/>
      <c r="KF60" s="50"/>
      <c r="KG60" s="50"/>
      <c r="KH60" s="50"/>
      <c r="KI60" s="50"/>
      <c r="KJ60" s="50"/>
      <c r="KK60" s="50"/>
      <c r="KL60" s="50"/>
      <c r="KM60" s="50"/>
      <c r="KN60" s="50"/>
      <c r="KO60" s="50"/>
      <c r="KP60" s="50"/>
      <c r="KQ60" s="50"/>
      <c r="KR60" s="50"/>
      <c r="KS60" s="50"/>
      <c r="KT60" s="50"/>
      <c r="KU60" s="50"/>
      <c r="KV60" s="50"/>
      <c r="KW60" s="50"/>
      <c r="KX60" s="50"/>
      <c r="KY60" s="50"/>
      <c r="KZ60" s="50"/>
      <c r="LA60" s="50"/>
      <c r="LB60" s="50"/>
      <c r="LC60" s="50"/>
      <c r="LD60" s="50"/>
      <c r="LE60" s="50"/>
      <c r="LF60" s="50"/>
      <c r="LG60" s="50"/>
      <c r="LH60" s="50"/>
      <c r="LI60" s="50"/>
      <c r="LJ60" s="50"/>
      <c r="LK60" s="50"/>
      <c r="LL60" s="50"/>
      <c r="LM60" s="50"/>
      <c r="LN60" s="50"/>
      <c r="LO60" s="50"/>
      <c r="LP60" s="50"/>
      <c r="LQ60" s="50"/>
      <c r="LR60" s="50"/>
      <c r="LS60" s="50"/>
      <c r="LT60" s="50"/>
      <c r="LU60" s="50"/>
      <c r="LV60" s="50"/>
      <c r="LW60" s="50"/>
      <c r="LX60" s="50"/>
      <c r="LY60" s="50"/>
      <c r="LZ60" s="50"/>
      <c r="MA60" s="50"/>
      <c r="MB60" s="50"/>
      <c r="MC60" s="50"/>
      <c r="MD60" s="50"/>
      <c r="ME60" s="50"/>
      <c r="MF60" s="50"/>
      <c r="MG60" s="50"/>
      <c r="MH60" s="50"/>
      <c r="MI60" s="50"/>
      <c r="MJ60" s="50"/>
      <c r="MK60" s="50"/>
      <c r="ML60" s="50"/>
      <c r="MM60" s="50"/>
      <c r="MN60" s="50"/>
      <c r="MO60" s="50"/>
      <c r="MP60" s="50"/>
      <c r="MQ60" s="50"/>
      <c r="MR60" s="50"/>
      <c r="MS60" s="50"/>
      <c r="MT60" s="50"/>
      <c r="MU60" s="50"/>
      <c r="MV60" s="50"/>
      <c r="MW60" s="50"/>
      <c r="MX60" s="50"/>
      <c r="MY60" s="50"/>
      <c r="MZ60" s="50"/>
      <c r="NA60" s="50"/>
      <c r="NB60" s="50"/>
      <c r="NC60" s="50"/>
      <c r="ND60" s="50"/>
      <c r="NE60" s="50"/>
      <c r="NF60" s="50"/>
      <c r="NG60" s="50"/>
      <c r="NH60" s="50"/>
      <c r="NI60" s="50"/>
      <c r="NJ60" s="50"/>
      <c r="NK60" s="50"/>
      <c r="NL60" s="50"/>
      <c r="NM60" s="50"/>
      <c r="NN60" s="50"/>
      <c r="NO60" s="50"/>
      <c r="NP60" s="50"/>
      <c r="NQ60" s="50"/>
      <c r="NR60" s="50"/>
      <c r="NS60" s="50"/>
      <c r="NT60" s="50"/>
      <c r="NU60" s="50"/>
      <c r="NV60" s="50"/>
      <c r="NW60" s="50"/>
      <c r="NX60" s="50"/>
      <c r="NY60" s="50"/>
      <c r="NZ60" s="50"/>
      <c r="OA60" s="50"/>
      <c r="OB60" s="50"/>
      <c r="OC60" s="50"/>
      <c r="OD60" s="50"/>
      <c r="OE60" s="50"/>
      <c r="OF60" s="50"/>
      <c r="OG60" s="50"/>
      <c r="OH60" s="50"/>
      <c r="OI60" s="50"/>
      <c r="OJ60" s="50"/>
      <c r="OK60" s="50"/>
      <c r="OL60" s="50"/>
      <c r="OM60" s="50"/>
      <c r="ON60" s="50"/>
      <c r="OO60" s="50"/>
      <c r="OP60" s="50"/>
      <c r="OQ60" s="50"/>
      <c r="OR60" s="50"/>
      <c r="OS60" s="50"/>
      <c r="OT60" s="50"/>
      <c r="OU60" s="50"/>
      <c r="OV60" s="50"/>
      <c r="OW60" s="50"/>
      <c r="OX60" s="50"/>
      <c r="OY60" s="50"/>
      <c r="OZ60" s="50"/>
      <c r="PA60" s="50"/>
      <c r="PB60" s="50"/>
      <c r="PC60" s="50"/>
      <c r="PD60" s="50"/>
      <c r="PE60" s="50"/>
      <c r="PF60" s="50"/>
      <c r="PG60" s="50"/>
      <c r="PH60" s="50"/>
      <c r="PI60" s="50"/>
      <c r="PJ60" s="50"/>
      <c r="PK60" s="50"/>
      <c r="PL60" s="50"/>
      <c r="PM60" s="50"/>
      <c r="PN60" s="50"/>
      <c r="PO60" s="50"/>
      <c r="PP60" s="50"/>
      <c r="PQ60" s="50"/>
      <c r="PR60" s="50"/>
      <c r="PS60" s="50"/>
      <c r="PT60" s="50"/>
      <c r="PU60" s="50"/>
      <c r="PV60" s="50"/>
      <c r="PW60" s="50"/>
      <c r="PX60" s="50"/>
      <c r="PY60" s="50"/>
      <c r="PZ60" s="50"/>
      <c r="QA60" s="50"/>
      <c r="QB60" s="50"/>
      <c r="QC60" s="50"/>
      <c r="QD60" s="50"/>
      <c r="QE60" s="50"/>
      <c r="QF60" s="50"/>
      <c r="QG60" s="50"/>
      <c r="QH60" s="50"/>
      <c r="QI60" s="50"/>
      <c r="QJ60" s="50"/>
      <c r="QK60" s="50"/>
      <c r="QL60" s="50"/>
      <c r="QM60" s="50"/>
      <c r="QN60" s="50"/>
      <c r="QO60" s="50"/>
      <c r="QP60" s="50"/>
      <c r="QQ60" s="50"/>
      <c r="QR60" s="50"/>
      <c r="QS60" s="50"/>
      <c r="QT60" s="50"/>
      <c r="QU60" s="50"/>
      <c r="QV60" s="50"/>
      <c r="QW60" s="50"/>
      <c r="QX60" s="50"/>
      <c r="QY60" s="50"/>
      <c r="QZ60" s="50"/>
      <c r="RA60" s="50"/>
      <c r="RB60" s="50"/>
      <c r="RC60" s="50"/>
      <c r="RD60" s="50"/>
      <c r="RE60" s="50"/>
      <c r="RF60" s="50"/>
      <c r="RG60" s="50"/>
      <c r="RH60" s="50"/>
      <c r="RI60" s="50"/>
      <c r="RJ60" s="50"/>
      <c r="RK60" s="50"/>
      <c r="RL60" s="50"/>
      <c r="RM60" s="50"/>
      <c r="RN60" s="50"/>
      <c r="RO60" s="50"/>
      <c r="RP60" s="50"/>
      <c r="RQ60" s="50"/>
      <c r="RR60" s="50"/>
      <c r="RS60" s="50"/>
      <c r="RT60" s="50"/>
      <c r="RU60" s="50"/>
      <c r="RV60" s="50"/>
      <c r="RW60" s="50"/>
      <c r="RX60" s="50"/>
      <c r="RY60" s="50"/>
      <c r="RZ60" s="50"/>
      <c r="SA60" s="50"/>
      <c r="SB60" s="50"/>
      <c r="SC60" s="50"/>
      <c r="SD60" s="50"/>
      <c r="SE60" s="50"/>
      <c r="SF60" s="50"/>
      <c r="SG60" s="50"/>
      <c r="SH60" s="50"/>
      <c r="SI60" s="50"/>
      <c r="SJ60" s="50"/>
      <c r="SK60" s="50"/>
      <c r="SL60" s="50"/>
      <c r="SM60" s="50"/>
      <c r="SN60" s="45"/>
    </row>
    <row r="61" spans="2:508" x14ac:dyDescent="0.25">
      <c r="B61" s="55" t="s">
        <v>606</v>
      </c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  <c r="AX61" s="50"/>
      <c r="AY61" s="50"/>
      <c r="AZ61" s="50"/>
      <c r="BA61" s="50"/>
      <c r="BB61" s="50"/>
      <c r="BC61" s="50"/>
      <c r="BD61" s="50"/>
      <c r="BE61" s="50"/>
      <c r="BF61" s="50"/>
      <c r="BG61" s="50"/>
      <c r="BH61" s="50"/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  <c r="CJ61" s="50"/>
      <c r="CK61" s="50"/>
      <c r="CL61" s="50"/>
      <c r="CM61" s="50"/>
      <c r="CN61" s="50"/>
      <c r="CO61" s="50"/>
      <c r="CP61" s="50"/>
      <c r="CQ61" s="50"/>
      <c r="CR61" s="50"/>
      <c r="CS61" s="50"/>
      <c r="CT61" s="50"/>
      <c r="CU61" s="50"/>
      <c r="CV61" s="50"/>
      <c r="CW61" s="50"/>
      <c r="CX61" s="50"/>
      <c r="CY61" s="50"/>
      <c r="CZ61" s="50"/>
      <c r="DA61" s="50"/>
      <c r="DB61" s="50"/>
      <c r="DC61" s="50"/>
      <c r="DD61" s="50"/>
      <c r="DE61" s="50"/>
      <c r="DF61" s="50"/>
      <c r="DG61" s="50"/>
      <c r="DH61" s="50"/>
      <c r="DI61" s="50"/>
      <c r="DJ61" s="50"/>
      <c r="DK61" s="50"/>
      <c r="DL61" s="50"/>
      <c r="DM61" s="50"/>
      <c r="DN61" s="50"/>
      <c r="DO61" s="50"/>
      <c r="DP61" s="50"/>
      <c r="DQ61" s="50"/>
      <c r="DR61" s="50"/>
      <c r="DS61" s="50"/>
      <c r="DT61" s="50"/>
      <c r="DU61" s="50"/>
      <c r="DV61" s="50"/>
      <c r="DW61" s="50"/>
      <c r="DX61" s="50"/>
      <c r="DY61" s="50"/>
      <c r="DZ61" s="50"/>
      <c r="EA61" s="50"/>
      <c r="EB61" s="50"/>
      <c r="EC61" s="50"/>
      <c r="ED61" s="50"/>
      <c r="EE61" s="50"/>
      <c r="EF61" s="50"/>
      <c r="EG61" s="50"/>
      <c r="EH61" s="50"/>
      <c r="EI61" s="50"/>
      <c r="EJ61" s="50"/>
      <c r="EK61" s="50"/>
      <c r="EL61" s="50"/>
      <c r="EM61" s="50"/>
      <c r="EN61" s="50"/>
      <c r="EO61" s="50"/>
      <c r="EP61" s="50"/>
      <c r="EQ61" s="50"/>
      <c r="ER61" s="50"/>
      <c r="ES61" s="50"/>
      <c r="ET61" s="50"/>
      <c r="EU61" s="50"/>
      <c r="EV61" s="50"/>
      <c r="EW61" s="50"/>
      <c r="EX61" s="50"/>
      <c r="EY61" s="50"/>
      <c r="EZ61" s="50"/>
      <c r="FA61" s="50"/>
      <c r="FB61" s="50"/>
      <c r="FC61" s="50"/>
      <c r="FD61" s="50"/>
      <c r="FE61" s="50"/>
      <c r="FF61" s="50"/>
      <c r="FG61" s="50"/>
      <c r="FH61" s="50"/>
      <c r="FI61" s="50"/>
      <c r="FJ61" s="50"/>
      <c r="FK61" s="50"/>
      <c r="FL61" s="50"/>
      <c r="FM61" s="50"/>
      <c r="FN61" s="50"/>
      <c r="FO61" s="50"/>
      <c r="FP61" s="50"/>
      <c r="FQ61" s="50"/>
      <c r="FR61" s="50"/>
      <c r="FS61" s="50"/>
      <c r="FT61" s="50"/>
      <c r="FU61" s="50"/>
      <c r="FV61" s="50"/>
      <c r="FW61" s="50"/>
      <c r="FX61" s="50"/>
      <c r="FY61" s="50"/>
      <c r="FZ61" s="50"/>
      <c r="GA61" s="50"/>
      <c r="GB61" s="50"/>
      <c r="GC61" s="50"/>
      <c r="GD61" s="50"/>
      <c r="GE61" s="50"/>
      <c r="GF61" s="50"/>
      <c r="GG61" s="50"/>
      <c r="GH61" s="50"/>
      <c r="GI61" s="50"/>
      <c r="GJ61" s="50"/>
      <c r="GK61" s="50"/>
      <c r="GL61" s="50"/>
      <c r="GM61" s="50"/>
      <c r="GN61" s="50"/>
      <c r="GO61" s="50"/>
      <c r="GP61" s="50"/>
      <c r="GQ61" s="50"/>
      <c r="GR61" s="50"/>
      <c r="GS61" s="50"/>
      <c r="GT61" s="50"/>
      <c r="GU61" s="50"/>
      <c r="GV61" s="50"/>
      <c r="GW61" s="50"/>
      <c r="GX61" s="50"/>
      <c r="GY61" s="50"/>
      <c r="GZ61" s="50"/>
      <c r="HA61" s="50"/>
      <c r="HB61" s="50"/>
      <c r="HC61" s="50"/>
      <c r="HD61" s="50"/>
      <c r="HE61" s="50"/>
      <c r="HF61" s="50"/>
      <c r="HG61" s="50"/>
      <c r="HH61" s="50"/>
      <c r="HI61" s="50"/>
      <c r="HJ61" s="50"/>
      <c r="HK61" s="50"/>
      <c r="HL61" s="50"/>
      <c r="HM61" s="50"/>
      <c r="HN61" s="50"/>
      <c r="HO61" s="50"/>
      <c r="HP61" s="50"/>
      <c r="HQ61" s="50"/>
      <c r="HR61" s="50"/>
      <c r="HS61" s="50"/>
      <c r="HT61" s="50"/>
      <c r="HU61" s="50"/>
      <c r="HV61" s="50"/>
      <c r="HW61" s="50"/>
      <c r="HX61" s="50"/>
      <c r="HY61" s="50"/>
      <c r="HZ61" s="50"/>
      <c r="IA61" s="50"/>
      <c r="IB61" s="50"/>
      <c r="IC61" s="50"/>
      <c r="ID61" s="50"/>
      <c r="IE61" s="50"/>
      <c r="IF61" s="50"/>
      <c r="IG61" s="50"/>
      <c r="IH61" s="50"/>
      <c r="II61" s="50"/>
      <c r="IJ61" s="50"/>
      <c r="IK61" s="50"/>
      <c r="IL61" s="50"/>
      <c r="IM61" s="50"/>
      <c r="IN61" s="50"/>
      <c r="IO61" s="50"/>
      <c r="IP61" s="50"/>
      <c r="IQ61" s="50"/>
      <c r="IR61" s="50"/>
      <c r="IS61" s="50"/>
      <c r="IT61" s="50"/>
      <c r="IU61" s="50"/>
      <c r="IV61" s="50"/>
      <c r="IW61" s="50"/>
      <c r="IX61" s="50"/>
      <c r="IY61" s="50"/>
      <c r="IZ61" s="50"/>
      <c r="JA61" s="50"/>
      <c r="JB61" s="50"/>
      <c r="JC61" s="50"/>
      <c r="JD61" s="50"/>
      <c r="JE61" s="50"/>
      <c r="JF61" s="50"/>
      <c r="JG61" s="50"/>
      <c r="JH61" s="50"/>
      <c r="JI61" s="50"/>
      <c r="JJ61" s="50"/>
      <c r="JK61" s="50"/>
      <c r="JL61" s="50"/>
      <c r="JM61" s="50"/>
      <c r="JN61" s="50"/>
      <c r="JO61" s="50"/>
      <c r="JP61" s="50"/>
      <c r="JQ61" s="50"/>
      <c r="JR61" s="50"/>
      <c r="JS61" s="50"/>
      <c r="JT61" s="50"/>
      <c r="JU61" s="50"/>
      <c r="JV61" s="50"/>
      <c r="JW61" s="50"/>
      <c r="JX61" s="50"/>
      <c r="JY61" s="50"/>
      <c r="JZ61" s="50"/>
      <c r="KA61" s="50"/>
      <c r="KB61" s="50"/>
      <c r="KC61" s="50"/>
      <c r="KD61" s="50"/>
      <c r="KE61" s="50"/>
      <c r="KF61" s="50"/>
      <c r="KG61" s="50"/>
      <c r="KH61" s="50"/>
      <c r="KI61" s="50"/>
      <c r="KJ61" s="50"/>
      <c r="KK61" s="50"/>
      <c r="KL61" s="50"/>
      <c r="KM61" s="50"/>
      <c r="KN61" s="50"/>
      <c r="KO61" s="50"/>
      <c r="KP61" s="50"/>
      <c r="KQ61" s="50"/>
      <c r="KR61" s="50"/>
      <c r="KS61" s="50"/>
      <c r="KT61" s="50"/>
      <c r="KU61" s="50"/>
      <c r="KV61" s="50"/>
      <c r="KW61" s="50"/>
      <c r="KX61" s="50"/>
      <c r="KY61" s="50"/>
      <c r="KZ61" s="50"/>
      <c r="LA61" s="50"/>
      <c r="LB61" s="50"/>
      <c r="LC61" s="50"/>
      <c r="LD61" s="50"/>
      <c r="LE61" s="50"/>
      <c r="LF61" s="50"/>
      <c r="LG61" s="50"/>
      <c r="LH61" s="50"/>
      <c r="LI61" s="50"/>
      <c r="LJ61" s="50"/>
      <c r="LK61" s="50"/>
      <c r="LL61" s="50"/>
      <c r="LM61" s="50"/>
      <c r="LN61" s="50"/>
      <c r="LO61" s="50"/>
      <c r="LP61" s="50"/>
      <c r="LQ61" s="50"/>
      <c r="LR61" s="50"/>
      <c r="LS61" s="50"/>
      <c r="LT61" s="50"/>
      <c r="LU61" s="50"/>
      <c r="LV61" s="50"/>
      <c r="LW61" s="50"/>
      <c r="LX61" s="50"/>
      <c r="LY61" s="50"/>
      <c r="LZ61" s="50"/>
      <c r="MA61" s="50"/>
      <c r="MB61" s="50"/>
      <c r="MC61" s="50"/>
      <c r="MD61" s="50"/>
      <c r="ME61" s="50"/>
      <c r="MF61" s="50"/>
      <c r="MG61" s="50"/>
      <c r="MH61" s="50"/>
      <c r="MI61" s="50"/>
      <c r="MJ61" s="50"/>
      <c r="MK61" s="50"/>
      <c r="ML61" s="50"/>
      <c r="MM61" s="50"/>
      <c r="MN61" s="50"/>
      <c r="MO61" s="50"/>
      <c r="MP61" s="50"/>
      <c r="MQ61" s="50"/>
      <c r="MR61" s="50"/>
      <c r="MS61" s="50"/>
      <c r="MT61" s="50"/>
      <c r="MU61" s="50"/>
      <c r="MV61" s="50"/>
      <c r="MW61" s="50"/>
      <c r="MX61" s="50"/>
      <c r="MY61" s="50"/>
      <c r="MZ61" s="50"/>
      <c r="NA61" s="50"/>
      <c r="NB61" s="50"/>
      <c r="NC61" s="50"/>
      <c r="ND61" s="50"/>
      <c r="NE61" s="50"/>
      <c r="NF61" s="50"/>
      <c r="NG61" s="50"/>
      <c r="NH61" s="50"/>
      <c r="NI61" s="50"/>
      <c r="NJ61" s="50"/>
      <c r="NK61" s="50"/>
      <c r="NL61" s="50"/>
      <c r="NM61" s="50"/>
      <c r="NN61" s="50"/>
      <c r="NO61" s="50"/>
      <c r="NP61" s="50"/>
      <c r="NQ61" s="50"/>
      <c r="NR61" s="50"/>
      <c r="NS61" s="50"/>
      <c r="NT61" s="50"/>
      <c r="NU61" s="50"/>
      <c r="NV61" s="50"/>
      <c r="NW61" s="50"/>
      <c r="NX61" s="50"/>
      <c r="NY61" s="50"/>
      <c r="NZ61" s="50"/>
      <c r="OA61" s="50"/>
      <c r="OB61" s="50"/>
      <c r="OC61" s="50"/>
      <c r="OD61" s="50"/>
      <c r="OE61" s="50"/>
      <c r="OF61" s="50"/>
      <c r="OG61" s="50"/>
      <c r="OH61" s="50"/>
      <c r="OI61" s="50"/>
      <c r="OJ61" s="50"/>
      <c r="OK61" s="50"/>
      <c r="OL61" s="50"/>
      <c r="OM61" s="50"/>
      <c r="ON61" s="50"/>
      <c r="OO61" s="50"/>
      <c r="OP61" s="50"/>
      <c r="OQ61" s="50"/>
      <c r="OR61" s="50"/>
      <c r="OS61" s="50"/>
      <c r="OT61" s="50"/>
      <c r="OU61" s="50"/>
      <c r="OV61" s="50"/>
      <c r="OW61" s="50"/>
      <c r="OX61" s="50"/>
      <c r="OY61" s="50"/>
      <c r="OZ61" s="50"/>
      <c r="PA61" s="50"/>
      <c r="PB61" s="50"/>
      <c r="PC61" s="50"/>
      <c r="PD61" s="50"/>
      <c r="PE61" s="50"/>
      <c r="PF61" s="50"/>
      <c r="PG61" s="50"/>
      <c r="PH61" s="50"/>
      <c r="PI61" s="50"/>
      <c r="PJ61" s="50"/>
      <c r="PK61" s="50"/>
      <c r="PL61" s="50"/>
      <c r="PM61" s="50"/>
      <c r="PN61" s="50"/>
      <c r="PO61" s="50"/>
      <c r="PP61" s="50"/>
      <c r="PQ61" s="50"/>
      <c r="PR61" s="50"/>
      <c r="PS61" s="50"/>
      <c r="PT61" s="50"/>
      <c r="PU61" s="50"/>
      <c r="PV61" s="50"/>
      <c r="PW61" s="50"/>
      <c r="PX61" s="50"/>
      <c r="PY61" s="50"/>
      <c r="PZ61" s="50"/>
      <c r="QA61" s="50"/>
      <c r="QB61" s="50"/>
      <c r="QC61" s="50"/>
      <c r="QD61" s="50"/>
      <c r="QE61" s="50"/>
      <c r="QF61" s="50"/>
      <c r="QG61" s="50"/>
      <c r="QH61" s="50"/>
      <c r="QI61" s="50"/>
      <c r="QJ61" s="50"/>
      <c r="QK61" s="50"/>
      <c r="QL61" s="50"/>
      <c r="QM61" s="50"/>
      <c r="QN61" s="50"/>
      <c r="QO61" s="50"/>
      <c r="QP61" s="50"/>
      <c r="QQ61" s="50"/>
      <c r="QR61" s="50"/>
      <c r="QS61" s="50"/>
      <c r="QT61" s="50"/>
      <c r="QU61" s="50"/>
      <c r="QV61" s="50"/>
      <c r="QW61" s="50"/>
      <c r="QX61" s="50"/>
      <c r="QY61" s="50"/>
      <c r="QZ61" s="50"/>
      <c r="RA61" s="50"/>
      <c r="RB61" s="50"/>
      <c r="RC61" s="50"/>
      <c r="RD61" s="50"/>
      <c r="RE61" s="50"/>
      <c r="RF61" s="50"/>
      <c r="RG61" s="50"/>
      <c r="RH61" s="50"/>
      <c r="RI61" s="50"/>
      <c r="RJ61" s="50"/>
      <c r="RK61" s="50"/>
      <c r="RL61" s="50"/>
      <c r="RM61" s="50"/>
      <c r="RN61" s="50"/>
      <c r="RO61" s="50"/>
      <c r="RP61" s="50"/>
      <c r="RQ61" s="50"/>
      <c r="RR61" s="50"/>
      <c r="RS61" s="50"/>
      <c r="RT61" s="50"/>
      <c r="RU61" s="50"/>
      <c r="RV61" s="50"/>
      <c r="RW61" s="50"/>
      <c r="RX61" s="50"/>
      <c r="RY61" s="50"/>
      <c r="RZ61" s="50"/>
      <c r="SA61" s="50"/>
      <c r="SB61" s="50"/>
      <c r="SC61" s="50"/>
      <c r="SD61" s="50"/>
      <c r="SE61" s="50"/>
      <c r="SF61" s="50"/>
      <c r="SG61" s="50"/>
      <c r="SH61" s="50"/>
      <c r="SI61" s="50"/>
      <c r="SJ61" s="50"/>
      <c r="SK61" s="50"/>
      <c r="SL61" s="50"/>
      <c r="SM61" s="50"/>
      <c r="SN61" s="45"/>
    </row>
    <row r="62" spans="2:508" x14ac:dyDescent="0.25">
      <c r="B62" s="46" t="s">
        <v>498</v>
      </c>
      <c r="C62" s="43" t="s">
        <v>147</v>
      </c>
      <c r="D62" s="43" t="s">
        <v>142</v>
      </c>
      <c r="E62" s="43" t="s">
        <v>162</v>
      </c>
      <c r="F62" s="43" t="s">
        <v>144</v>
      </c>
      <c r="G62" s="43" t="s">
        <v>163</v>
      </c>
      <c r="H62" s="43" t="s">
        <v>510</v>
      </c>
      <c r="I62" s="43" t="s">
        <v>511</v>
      </c>
      <c r="J62" s="43" t="s">
        <v>151</v>
      </c>
      <c r="K62" s="43" t="s">
        <v>522</v>
      </c>
      <c r="L62" s="43" t="s">
        <v>512</v>
      </c>
      <c r="M62" s="51" t="s">
        <v>514</v>
      </c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  <c r="AB62" s="50"/>
      <c r="AC62" s="50"/>
      <c r="AD62" s="50"/>
      <c r="AE62" s="50"/>
      <c r="AF62" s="50"/>
      <c r="AG62" s="50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  <c r="AX62" s="50"/>
      <c r="AY62" s="50"/>
      <c r="AZ62" s="50"/>
      <c r="BA62" s="50"/>
      <c r="BB62" s="50"/>
      <c r="BC62" s="50"/>
      <c r="BD62" s="50"/>
      <c r="BE62" s="50"/>
      <c r="BF62" s="50"/>
      <c r="BG62" s="50"/>
      <c r="BH62" s="50"/>
      <c r="BI62" s="50"/>
      <c r="BJ62" s="50"/>
      <c r="BK62" s="50"/>
      <c r="BL62" s="50"/>
      <c r="BM62" s="50"/>
      <c r="BN62" s="50"/>
      <c r="BO62" s="50"/>
      <c r="BP62" s="50"/>
      <c r="BQ62" s="50"/>
      <c r="BR62" s="50"/>
      <c r="BS62" s="50"/>
      <c r="BT62" s="50"/>
      <c r="BU62" s="50"/>
      <c r="BV62" s="50"/>
      <c r="BW62" s="50"/>
      <c r="BX62" s="50"/>
      <c r="BY62" s="50"/>
      <c r="BZ62" s="50"/>
      <c r="CA62" s="50"/>
      <c r="CB62" s="50"/>
      <c r="CC62" s="50"/>
      <c r="CD62" s="50"/>
      <c r="CE62" s="50"/>
      <c r="CF62" s="50"/>
      <c r="CG62" s="50"/>
      <c r="CH62" s="50"/>
      <c r="CI62" s="50"/>
      <c r="CJ62" s="50"/>
      <c r="CK62" s="50"/>
      <c r="CL62" s="50"/>
      <c r="CM62" s="50"/>
      <c r="CN62" s="50"/>
      <c r="CO62" s="50"/>
      <c r="CP62" s="50"/>
      <c r="CQ62" s="50"/>
      <c r="CR62" s="50"/>
      <c r="CS62" s="50"/>
      <c r="CT62" s="50"/>
      <c r="CU62" s="50"/>
      <c r="CV62" s="50"/>
      <c r="CW62" s="50"/>
      <c r="CX62" s="50"/>
      <c r="CY62" s="50"/>
      <c r="CZ62" s="50"/>
      <c r="DA62" s="50"/>
      <c r="DB62" s="50"/>
      <c r="DC62" s="50"/>
      <c r="DD62" s="50"/>
      <c r="DE62" s="50"/>
      <c r="DF62" s="50"/>
      <c r="DG62" s="50"/>
      <c r="DH62" s="50"/>
      <c r="DI62" s="50"/>
      <c r="DJ62" s="50"/>
      <c r="DK62" s="50"/>
      <c r="DL62" s="50"/>
      <c r="DM62" s="50"/>
      <c r="DN62" s="50"/>
      <c r="DO62" s="50"/>
      <c r="DP62" s="50"/>
      <c r="DQ62" s="50"/>
      <c r="DR62" s="50"/>
      <c r="DS62" s="50"/>
      <c r="DT62" s="50"/>
      <c r="DU62" s="50"/>
      <c r="DV62" s="50"/>
      <c r="DW62" s="50"/>
      <c r="DX62" s="50"/>
      <c r="DY62" s="50"/>
      <c r="DZ62" s="50"/>
      <c r="EA62" s="50"/>
      <c r="EB62" s="50"/>
      <c r="EC62" s="50"/>
      <c r="ED62" s="50"/>
      <c r="EE62" s="50"/>
      <c r="EF62" s="50"/>
      <c r="EG62" s="50"/>
      <c r="EH62" s="50"/>
      <c r="EI62" s="50"/>
      <c r="EJ62" s="50"/>
      <c r="EK62" s="50"/>
      <c r="EL62" s="50"/>
      <c r="EM62" s="50"/>
      <c r="EN62" s="50"/>
      <c r="EO62" s="50"/>
      <c r="EP62" s="50"/>
      <c r="EQ62" s="50"/>
      <c r="ER62" s="50"/>
      <c r="ES62" s="50"/>
      <c r="ET62" s="50"/>
      <c r="EU62" s="50"/>
      <c r="EV62" s="50"/>
      <c r="EW62" s="50"/>
      <c r="EX62" s="50"/>
      <c r="EY62" s="50"/>
      <c r="EZ62" s="50"/>
      <c r="FA62" s="50"/>
      <c r="FB62" s="50"/>
      <c r="FC62" s="50"/>
      <c r="FD62" s="50"/>
      <c r="FE62" s="50"/>
      <c r="FF62" s="50"/>
      <c r="FG62" s="50"/>
      <c r="FH62" s="50"/>
      <c r="FI62" s="50"/>
      <c r="FJ62" s="50"/>
      <c r="FK62" s="50"/>
      <c r="FL62" s="50"/>
      <c r="FM62" s="50"/>
      <c r="FN62" s="50"/>
      <c r="FO62" s="50"/>
      <c r="FP62" s="50"/>
      <c r="FQ62" s="50"/>
      <c r="FR62" s="50"/>
      <c r="FS62" s="50"/>
      <c r="FT62" s="50"/>
      <c r="FU62" s="50"/>
      <c r="FV62" s="50"/>
      <c r="FW62" s="50"/>
      <c r="FX62" s="50"/>
      <c r="FY62" s="50"/>
      <c r="FZ62" s="50"/>
      <c r="GA62" s="50"/>
      <c r="GB62" s="50"/>
      <c r="GC62" s="50"/>
      <c r="GD62" s="50"/>
      <c r="GE62" s="50"/>
      <c r="GF62" s="50"/>
      <c r="GG62" s="50"/>
      <c r="GH62" s="50"/>
      <c r="GI62" s="50"/>
      <c r="GJ62" s="50"/>
      <c r="GK62" s="50"/>
      <c r="GL62" s="50"/>
      <c r="GM62" s="50"/>
      <c r="GN62" s="50"/>
      <c r="GO62" s="50"/>
      <c r="GP62" s="50"/>
      <c r="GQ62" s="50"/>
      <c r="GR62" s="50"/>
      <c r="GS62" s="50"/>
      <c r="GT62" s="50"/>
      <c r="GU62" s="50"/>
      <c r="GV62" s="50"/>
      <c r="GW62" s="50"/>
      <c r="GX62" s="50"/>
      <c r="GY62" s="50"/>
      <c r="GZ62" s="50"/>
      <c r="HA62" s="50"/>
      <c r="HB62" s="50"/>
      <c r="HC62" s="50"/>
      <c r="HD62" s="50"/>
      <c r="HE62" s="50"/>
      <c r="HF62" s="50"/>
      <c r="HG62" s="50"/>
      <c r="HH62" s="50"/>
      <c r="HI62" s="50"/>
      <c r="HJ62" s="50"/>
      <c r="HK62" s="50"/>
      <c r="HL62" s="50"/>
      <c r="HM62" s="50"/>
      <c r="HN62" s="50"/>
      <c r="HO62" s="50"/>
      <c r="HP62" s="50"/>
      <c r="HQ62" s="50"/>
      <c r="HR62" s="50"/>
      <c r="HS62" s="50"/>
      <c r="HT62" s="50"/>
      <c r="HU62" s="50"/>
      <c r="HV62" s="50"/>
      <c r="HW62" s="50"/>
      <c r="HX62" s="50"/>
      <c r="HY62" s="50"/>
      <c r="HZ62" s="50"/>
      <c r="IA62" s="50"/>
      <c r="IB62" s="50"/>
      <c r="IC62" s="50"/>
      <c r="ID62" s="50"/>
      <c r="IE62" s="50"/>
      <c r="IF62" s="50"/>
      <c r="IG62" s="50"/>
      <c r="IH62" s="50"/>
      <c r="II62" s="50"/>
      <c r="IJ62" s="50"/>
      <c r="IK62" s="50"/>
      <c r="IL62" s="50"/>
      <c r="IM62" s="50"/>
      <c r="IN62" s="50"/>
      <c r="IO62" s="50"/>
      <c r="IP62" s="50"/>
      <c r="IQ62" s="50"/>
      <c r="IR62" s="50"/>
      <c r="IS62" s="50"/>
      <c r="IT62" s="50"/>
      <c r="IU62" s="50"/>
      <c r="IV62" s="50"/>
      <c r="IW62" s="50"/>
      <c r="IX62" s="50"/>
      <c r="IY62" s="50"/>
      <c r="IZ62" s="50"/>
      <c r="JA62" s="50"/>
      <c r="JB62" s="50"/>
      <c r="JC62" s="50"/>
      <c r="JD62" s="50"/>
      <c r="JE62" s="50"/>
      <c r="JF62" s="50"/>
      <c r="JG62" s="50"/>
      <c r="JH62" s="50"/>
      <c r="JI62" s="50"/>
      <c r="JJ62" s="50"/>
      <c r="JK62" s="50"/>
      <c r="JL62" s="50"/>
      <c r="JM62" s="50"/>
      <c r="JN62" s="50"/>
      <c r="JO62" s="50"/>
      <c r="JP62" s="50"/>
      <c r="JQ62" s="50"/>
      <c r="JR62" s="50"/>
      <c r="JS62" s="50"/>
      <c r="JT62" s="50"/>
      <c r="JU62" s="50"/>
      <c r="JV62" s="50"/>
      <c r="JW62" s="50"/>
      <c r="JX62" s="50"/>
      <c r="JY62" s="50"/>
      <c r="JZ62" s="50"/>
      <c r="KA62" s="50"/>
      <c r="KB62" s="50"/>
      <c r="KC62" s="50"/>
      <c r="KD62" s="50"/>
      <c r="KE62" s="50"/>
      <c r="KF62" s="50"/>
      <c r="KG62" s="50"/>
      <c r="KH62" s="50"/>
      <c r="KI62" s="50"/>
      <c r="KJ62" s="50"/>
      <c r="KK62" s="50"/>
      <c r="KL62" s="50"/>
      <c r="KM62" s="50"/>
      <c r="KN62" s="50"/>
      <c r="KO62" s="50"/>
      <c r="KP62" s="50"/>
      <c r="KQ62" s="50"/>
      <c r="KR62" s="50"/>
      <c r="KS62" s="50"/>
      <c r="KT62" s="50"/>
      <c r="KU62" s="50"/>
      <c r="KV62" s="50"/>
      <c r="KW62" s="50"/>
      <c r="KX62" s="50"/>
      <c r="KY62" s="50"/>
      <c r="KZ62" s="50"/>
      <c r="LA62" s="50"/>
      <c r="LB62" s="50"/>
      <c r="LC62" s="50"/>
      <c r="LD62" s="50"/>
      <c r="LE62" s="50"/>
      <c r="LF62" s="50"/>
      <c r="LG62" s="50"/>
      <c r="LH62" s="50"/>
      <c r="LI62" s="50"/>
      <c r="LJ62" s="50"/>
      <c r="LK62" s="50"/>
      <c r="LL62" s="50"/>
      <c r="LM62" s="50"/>
      <c r="LN62" s="50"/>
      <c r="LO62" s="50"/>
      <c r="LP62" s="50"/>
      <c r="LQ62" s="50"/>
      <c r="LR62" s="50"/>
      <c r="LS62" s="50"/>
      <c r="LT62" s="50"/>
      <c r="LU62" s="50"/>
      <c r="LV62" s="50"/>
      <c r="LW62" s="50"/>
      <c r="LX62" s="50"/>
      <c r="LY62" s="50"/>
      <c r="LZ62" s="50"/>
      <c r="MA62" s="50"/>
      <c r="MB62" s="50"/>
      <c r="MC62" s="50"/>
      <c r="MD62" s="50"/>
      <c r="ME62" s="50"/>
      <c r="MF62" s="50"/>
      <c r="MG62" s="50"/>
      <c r="MH62" s="50"/>
      <c r="MI62" s="50"/>
      <c r="MJ62" s="50"/>
      <c r="MK62" s="50"/>
      <c r="ML62" s="50"/>
      <c r="MM62" s="50"/>
      <c r="MN62" s="50"/>
      <c r="MO62" s="50"/>
      <c r="MP62" s="50"/>
      <c r="MQ62" s="50"/>
      <c r="MR62" s="50"/>
      <c r="MS62" s="50"/>
      <c r="MT62" s="50"/>
      <c r="MU62" s="50"/>
      <c r="MV62" s="50"/>
      <c r="MW62" s="50"/>
      <c r="MX62" s="50"/>
      <c r="MY62" s="50"/>
      <c r="MZ62" s="50"/>
      <c r="NA62" s="50"/>
      <c r="NB62" s="50"/>
      <c r="NC62" s="50"/>
      <c r="ND62" s="50"/>
      <c r="NE62" s="50"/>
      <c r="NF62" s="50"/>
      <c r="NG62" s="50"/>
      <c r="NH62" s="50"/>
      <c r="NI62" s="50"/>
      <c r="NJ62" s="50"/>
      <c r="NK62" s="50"/>
      <c r="NL62" s="50"/>
      <c r="NM62" s="50"/>
      <c r="NN62" s="50"/>
      <c r="NO62" s="50"/>
      <c r="NP62" s="50"/>
      <c r="NQ62" s="50"/>
      <c r="NR62" s="50"/>
      <c r="NS62" s="50"/>
      <c r="NT62" s="50"/>
      <c r="NU62" s="50"/>
      <c r="NV62" s="50"/>
      <c r="NW62" s="50"/>
      <c r="NX62" s="50"/>
      <c r="NY62" s="50"/>
      <c r="NZ62" s="50"/>
      <c r="OA62" s="50"/>
      <c r="OB62" s="50"/>
      <c r="OC62" s="50"/>
      <c r="OD62" s="50"/>
      <c r="OE62" s="50"/>
      <c r="OF62" s="50"/>
      <c r="OG62" s="50"/>
      <c r="OH62" s="50"/>
      <c r="OI62" s="50"/>
      <c r="OJ62" s="50"/>
      <c r="OK62" s="50"/>
      <c r="OL62" s="50"/>
      <c r="OM62" s="50"/>
      <c r="ON62" s="50"/>
      <c r="OO62" s="50"/>
      <c r="OP62" s="50"/>
      <c r="OQ62" s="50"/>
      <c r="OR62" s="50"/>
      <c r="OS62" s="50"/>
      <c r="OT62" s="50"/>
      <c r="OU62" s="50"/>
      <c r="OV62" s="50"/>
      <c r="OW62" s="50"/>
      <c r="OX62" s="50"/>
      <c r="OY62" s="50"/>
      <c r="OZ62" s="50"/>
      <c r="PA62" s="50"/>
      <c r="PB62" s="50"/>
      <c r="PC62" s="50"/>
      <c r="PD62" s="50"/>
      <c r="PE62" s="50"/>
      <c r="PF62" s="50"/>
      <c r="PG62" s="50"/>
      <c r="PH62" s="50"/>
      <c r="PI62" s="50"/>
      <c r="PJ62" s="50"/>
      <c r="PK62" s="50"/>
      <c r="PL62" s="50"/>
      <c r="PM62" s="50"/>
      <c r="PN62" s="50"/>
      <c r="PO62" s="50"/>
      <c r="PP62" s="50"/>
      <c r="PQ62" s="50"/>
      <c r="PR62" s="50"/>
      <c r="PS62" s="50"/>
      <c r="PT62" s="50"/>
      <c r="PU62" s="50"/>
      <c r="PV62" s="50"/>
      <c r="PW62" s="50"/>
      <c r="PX62" s="50"/>
      <c r="PY62" s="50"/>
      <c r="PZ62" s="50"/>
      <c r="QA62" s="50"/>
      <c r="QB62" s="50"/>
      <c r="QC62" s="50"/>
      <c r="QD62" s="50"/>
      <c r="QE62" s="50"/>
      <c r="QF62" s="50"/>
      <c r="QG62" s="50"/>
      <c r="QH62" s="50"/>
      <c r="QI62" s="50"/>
      <c r="QJ62" s="50"/>
      <c r="QK62" s="50"/>
      <c r="QL62" s="50"/>
      <c r="QM62" s="50"/>
      <c r="QN62" s="50"/>
      <c r="QO62" s="50"/>
      <c r="QP62" s="50"/>
      <c r="QQ62" s="50"/>
      <c r="QR62" s="50"/>
      <c r="QS62" s="50"/>
      <c r="QT62" s="50"/>
      <c r="QU62" s="50"/>
      <c r="QV62" s="50"/>
      <c r="QW62" s="50"/>
      <c r="QX62" s="50"/>
      <c r="QY62" s="50"/>
      <c r="QZ62" s="50"/>
      <c r="RA62" s="50"/>
      <c r="RB62" s="50"/>
      <c r="RC62" s="50"/>
      <c r="RD62" s="50"/>
      <c r="RE62" s="50"/>
      <c r="RF62" s="50"/>
      <c r="RG62" s="50"/>
      <c r="RH62" s="50"/>
      <c r="RI62" s="50"/>
      <c r="RJ62" s="50"/>
      <c r="RK62" s="50"/>
      <c r="RL62" s="50"/>
      <c r="RM62" s="50"/>
      <c r="RN62" s="50"/>
      <c r="RO62" s="50"/>
      <c r="RP62" s="50"/>
      <c r="RQ62" s="50"/>
      <c r="RR62" s="50"/>
      <c r="RS62" s="50"/>
      <c r="RT62" s="50"/>
      <c r="RU62" s="50"/>
      <c r="RV62" s="50"/>
      <c r="RW62" s="50"/>
      <c r="RX62" s="50"/>
      <c r="RY62" s="50"/>
      <c r="RZ62" s="50"/>
      <c r="SA62" s="50"/>
      <c r="SB62" s="50"/>
      <c r="SC62" s="50"/>
      <c r="SD62" s="50"/>
      <c r="SE62" s="50"/>
      <c r="SF62" s="50"/>
      <c r="SG62" s="50"/>
      <c r="SH62" s="50"/>
      <c r="SI62" s="50"/>
      <c r="SJ62" s="50"/>
      <c r="SK62" s="50"/>
      <c r="SL62" s="50"/>
      <c r="SM62" s="50"/>
      <c r="SN62" s="45"/>
    </row>
    <row r="63" spans="2:508" x14ac:dyDescent="0.25">
      <c r="B63" s="43" t="s">
        <v>538</v>
      </c>
      <c r="C63" s="43" t="str">
        <f ca="1">_xlfn.XLOOKUP(B63,bonds[unique lookup],bonds[ID_ISIN])</f>
        <v>XS0969341147</v>
      </c>
      <c r="D63" s="45" cm="1">
        <f t="array" aca="1" ref="D63" ca="1">MIN(IFERROR(IF(OFFSET(bHist!$A$1,_xlfn.XMATCH($B$62,bHist!$B:$B,0)-1,3+$C$2,1,3+$C$3)=0,"-",OFFSET(bHist!$A$1,_xlfn.XMATCH($B$62,bHist!$B:$B,0)-1,3+$C$2,1,3+$C$3))-IF(OFFSET(bHist!$A$1,_xlfn.XMATCH(B63,bHist!$B:$B,0)-1,3+$C$2,1,3+$C$3)=0,"-",OFFSET(bHist!$A$1,_xlfn.XMATCH(B63,bHist!$B:$B,0)-1,3+$C$2,1,3+$C$3)),"-"))</f>
        <v>-14.868714295387292</v>
      </c>
      <c r="E63" s="45" cm="1">
        <f t="array" aca="1" ref="E63" ca="1">AVERAGE(IFERROR(IF(OFFSET(bHist!$A$1,_xlfn.XMATCH($B$62,bHist!$B:$B,0)-1,3+$C$2,1,3+$C$3)=0,"-",OFFSET(bHist!$A$1,_xlfn.XMATCH($B$62,bHist!$B:$B,0)-1,3+$C$2,1,3+$C$3))-IF(OFFSET(bHist!$A$1,_xlfn.XMATCH(B63,bHist!$B:$B,0)-1,3+$C$2,1,3+$C$3)=0,"-",OFFSET(bHist!$A$1,_xlfn.XMATCH(B63,bHist!$B:$B,0)-1,3+$C$2,1,3+$C$3)),"-"))</f>
        <v>92.640027849935819</v>
      </c>
      <c r="F63" s="45" cm="1">
        <f t="array" aca="1" ref="F63" ca="1">MAX(IFERROR(IF(OFFSET(bHist!$A$1,_xlfn.XMATCH($B$62,bHist!$B:$B,0)-1,3+$C$2,1,3+$C$3)=0,"-",OFFSET(bHist!$A$1,_xlfn.XMATCH($B$62,bHist!$B:$B,0)-1,3+$C$2,1,3+$C$3))-IF(OFFSET(bHist!$A$1,_xlfn.XMATCH(B63,bHist!$B:$B,0)-1,3+$C$2,1,3+$C$3)=0,"-",OFFSET(bHist!$A$1,_xlfn.XMATCH(B63,bHist!$B:$B,0)-1,3+$C$2,1,3+$C$3)),"-"))</f>
        <v>272.91254018878936</v>
      </c>
      <c r="G63" s="45" cm="1">
        <f t="array" aca="1" ref="G63" ca="1">_xlfn.STDEV.P(IFERROR(IF(OFFSET(bHist!$A$1,_xlfn.XMATCH($B$62,bHist!$B:$B,0)-1,3+$C$2,1,3+$C$3)=0,"-",OFFSET(bHist!$A$1,_xlfn.XMATCH($B$62,bHist!$B:$B,0)-1,3+$C$2,1,3+$C$3))-IF(OFFSET(bHist!$A$1,_xlfn.XMATCH(B63,bHist!$B:$B,0)-1,3+$C$2,1,3+$C$3)=0,"-",OFFSET(bHist!$A$1,_xlfn.XMATCH(B63,bHist!$B:$B,0)-1,3+$C$2,1,3+$C$3)),"-"))</f>
        <v>54.206555530248941</v>
      </c>
      <c r="H63" s="45" cm="1">
        <f t="array" aca="1" ref="H63" ca="1">INDEX((IFERROR(IF(OFFSET(bHist!$A$1,_xlfn.XMATCH($B$62,bHist!B:B,0)-1,3,1,500)=0,"-",OFFSET(bHist!$A$1,_xlfn.XMATCH($B$62,bHist!B:B,0)-1,3,1,500))-IF(OFFSET(bHist!$A$1,_xlfn.XMATCH(B63,bHist!B:B,0)-1,3,1,500)=0,"-",OFFSET(bHist!$A$1,_xlfn.XMATCH(B63,bHist!B:B,0)-1,3,1,500)),"-")),1)</f>
        <v>123.43345659327508</v>
      </c>
      <c r="I63" s="45">
        <f t="shared" ref="I63" ca="1" si="3">(H63-E63)/(F63-D63)*100</f>
        <v>10.700289981894011</v>
      </c>
      <c r="J63" s="51" cm="1">
        <f t="array" aca="1" ref="J63" ca="1">SLOPE((IFERROR(IF(OFFSET(bHist!$A$1,_xlfn.XMATCH($B$62,bHist!$B:$B,0)-1,3,1,500)=0,"-",OFFSET(bHist!$A$1,_xlfn.XMATCH($B$62,bHist!$B:$B,0)-1,3,1,500))-IF(OFFSET(bHist!$A$1,_xlfn.XMATCH(B63,bHist!$B:$B,0)-1,3,1,500)=0,"-",OFFSET(bHist!$A$1,_xlfn.XMATCH(B63,bHist!$B:$B,0)-1,3,1,500)),"-")),OFFSET(bHist!$A$1,0,3,1,500))</f>
        <v>0.20418566740784935</v>
      </c>
      <c r="K63" s="45" cm="1">
        <f t="array" aca="1" ref="K63" ca="1">INTERCEPT((IFERROR(IF(OFFSET(bHist!$A$1,_xlfn.XMATCH($B$62,bHist!$B:$B,0)-1,3,1,500)=0,"-",OFFSET(bHist!$A$1,_xlfn.XMATCH($B$62,bHist!$B:$B,0)-1,3,1,500))-IF(OFFSET(bHist!$A$1,_xlfn.XMATCH(B63,bHist!$B:$B,0)-1,3,1,500)=0,"-",OFFSET(bHist!$A$1,_xlfn.XMATCH(B63,bHist!$B:$B,0)-1,3,1,500)),"-")),OFFSET(bHist!$A$1,0,3,1,500))</f>
        <v>-8821.5365601618232</v>
      </c>
      <c r="L63" s="45" cm="1">
        <f t="array" aca="1" ref="L63" ca="1">STEYX((IFERROR(IF(OFFSET(bHist!$A$1,_xlfn.XMATCH($B$62,bHist!B:B,0)-1,3,1,500)=0,"-",OFFSET(bHist!$A$1,_xlfn.XMATCH($B$62,bHist!B:B,0)-1,3,1,500))-IF(OFFSET(bHist!$A$1,_xlfn.XMATCH(B63,bHist!B:B,0)-1,3,1,500)=0,"-",OFFSET(bHist!$A$1,_xlfn.XMATCH(B63,bHist!B:B,0)-1,3,1,500)),"-")),OFFSET(bHist!$A$1,0,3,1,500))</f>
        <v>33.666924393352232</v>
      </c>
      <c r="M63" s="51" cm="1">
        <f t="array" aca="1" ref="M63" ca="1">CORREL(IF(OFFSET(bHist!$A$1,_xlfn.XMATCH($B$62,bHist!B:B,0)-1,3,1,500)=0,"-",OFFSET(bHist!$A$1,_xlfn.XMATCH($B$62,bHist!B:B,0)-1,3,1,500)),IF(OFFSET(bHist!$A$1,_xlfn.XMATCH(B63,bHist!B:B,0)-1,3,1,500)=0,"-",OFFSET(bHist!$A$1,_xlfn.XMATCH(B63,bHist!B:B,0)-1,3,1,500)))</f>
        <v>0.8138084977169201</v>
      </c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  <c r="AX63" s="50"/>
      <c r="AY63" s="50"/>
      <c r="AZ63" s="50"/>
      <c r="BA63" s="50"/>
      <c r="BB63" s="50"/>
      <c r="BC63" s="50"/>
      <c r="BD63" s="50"/>
      <c r="BE63" s="50"/>
      <c r="BF63" s="50"/>
      <c r="BG63" s="50"/>
      <c r="BH63" s="50"/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CJ63" s="50"/>
      <c r="CK63" s="50"/>
      <c r="CL63" s="50"/>
      <c r="CM63" s="50"/>
      <c r="CN63" s="50"/>
      <c r="CO63" s="50"/>
      <c r="CP63" s="50"/>
      <c r="CQ63" s="50"/>
      <c r="CR63" s="50"/>
      <c r="CS63" s="50"/>
      <c r="CT63" s="50"/>
      <c r="CU63" s="50"/>
      <c r="CV63" s="50"/>
      <c r="CW63" s="50"/>
      <c r="CX63" s="50"/>
      <c r="CY63" s="50"/>
      <c r="CZ63" s="50"/>
      <c r="DA63" s="50"/>
      <c r="DB63" s="50"/>
      <c r="DC63" s="50"/>
      <c r="DD63" s="50"/>
      <c r="DE63" s="50"/>
      <c r="DF63" s="50"/>
      <c r="DG63" s="50"/>
      <c r="DH63" s="50"/>
      <c r="DI63" s="50"/>
      <c r="DJ63" s="50"/>
      <c r="DK63" s="50"/>
      <c r="DL63" s="50"/>
      <c r="DM63" s="50"/>
      <c r="DN63" s="50"/>
      <c r="DO63" s="50"/>
      <c r="DP63" s="50"/>
      <c r="DQ63" s="50"/>
      <c r="DR63" s="50"/>
      <c r="DS63" s="50"/>
      <c r="DT63" s="50"/>
      <c r="DU63" s="50"/>
      <c r="DV63" s="50"/>
      <c r="DW63" s="50"/>
      <c r="DX63" s="50"/>
      <c r="DY63" s="50"/>
      <c r="DZ63" s="50"/>
      <c r="EA63" s="50"/>
      <c r="EB63" s="50"/>
      <c r="EC63" s="50"/>
      <c r="ED63" s="50"/>
      <c r="EE63" s="50"/>
      <c r="EF63" s="50"/>
      <c r="EG63" s="50"/>
      <c r="EH63" s="50"/>
      <c r="EI63" s="50"/>
      <c r="EJ63" s="50"/>
      <c r="EK63" s="50"/>
      <c r="EL63" s="50"/>
      <c r="EM63" s="50"/>
      <c r="EN63" s="50"/>
      <c r="EO63" s="50"/>
      <c r="EP63" s="50"/>
      <c r="EQ63" s="50"/>
      <c r="ER63" s="50"/>
      <c r="ES63" s="50"/>
      <c r="ET63" s="50"/>
      <c r="EU63" s="50"/>
      <c r="EV63" s="50"/>
      <c r="EW63" s="50"/>
      <c r="EX63" s="50"/>
      <c r="EY63" s="50"/>
      <c r="EZ63" s="50"/>
      <c r="FA63" s="50"/>
      <c r="FB63" s="50"/>
      <c r="FC63" s="50"/>
      <c r="FD63" s="50"/>
      <c r="FE63" s="50"/>
      <c r="FF63" s="50"/>
      <c r="FG63" s="50"/>
      <c r="FH63" s="50"/>
      <c r="FI63" s="50"/>
      <c r="FJ63" s="50"/>
      <c r="FK63" s="50"/>
      <c r="FL63" s="50"/>
      <c r="FM63" s="50"/>
      <c r="FN63" s="50"/>
      <c r="FO63" s="50"/>
      <c r="FP63" s="50"/>
      <c r="FQ63" s="50"/>
      <c r="FR63" s="50"/>
      <c r="FS63" s="50"/>
      <c r="FT63" s="50"/>
      <c r="FU63" s="50"/>
      <c r="FV63" s="50"/>
      <c r="FW63" s="50"/>
      <c r="FX63" s="50"/>
      <c r="FY63" s="50"/>
      <c r="FZ63" s="50"/>
      <c r="GA63" s="50"/>
      <c r="GB63" s="50"/>
      <c r="GC63" s="50"/>
      <c r="GD63" s="50"/>
      <c r="GE63" s="50"/>
      <c r="GF63" s="50"/>
      <c r="GG63" s="50"/>
      <c r="GH63" s="50"/>
      <c r="GI63" s="50"/>
      <c r="GJ63" s="50"/>
      <c r="GK63" s="50"/>
      <c r="GL63" s="50"/>
      <c r="GM63" s="50"/>
      <c r="GN63" s="50"/>
      <c r="GO63" s="50"/>
      <c r="GP63" s="50"/>
      <c r="GQ63" s="50"/>
      <c r="GR63" s="50"/>
      <c r="GS63" s="50"/>
      <c r="GT63" s="50"/>
      <c r="GU63" s="50"/>
      <c r="GV63" s="50"/>
      <c r="GW63" s="50"/>
      <c r="GX63" s="50"/>
      <c r="GY63" s="50"/>
      <c r="GZ63" s="50"/>
      <c r="HA63" s="50"/>
      <c r="HB63" s="50"/>
      <c r="HC63" s="50"/>
      <c r="HD63" s="50"/>
      <c r="HE63" s="50"/>
      <c r="HF63" s="50"/>
      <c r="HG63" s="50"/>
      <c r="HH63" s="50"/>
      <c r="HI63" s="50"/>
      <c r="HJ63" s="50"/>
      <c r="HK63" s="50"/>
      <c r="HL63" s="50"/>
      <c r="HM63" s="50"/>
      <c r="HN63" s="50"/>
      <c r="HO63" s="50"/>
      <c r="HP63" s="50"/>
      <c r="HQ63" s="50"/>
      <c r="HR63" s="50"/>
      <c r="HS63" s="50"/>
      <c r="HT63" s="50"/>
      <c r="HU63" s="50"/>
      <c r="HV63" s="50"/>
      <c r="HW63" s="50"/>
      <c r="HX63" s="50"/>
      <c r="HY63" s="50"/>
      <c r="HZ63" s="50"/>
      <c r="IA63" s="50"/>
      <c r="IB63" s="50"/>
      <c r="IC63" s="50"/>
      <c r="ID63" s="50"/>
      <c r="IE63" s="50"/>
      <c r="IF63" s="50"/>
      <c r="IG63" s="50"/>
      <c r="IH63" s="50"/>
      <c r="II63" s="50"/>
      <c r="IJ63" s="50"/>
      <c r="IK63" s="50"/>
      <c r="IL63" s="50"/>
      <c r="IM63" s="50"/>
      <c r="IN63" s="50"/>
      <c r="IO63" s="50"/>
      <c r="IP63" s="50"/>
      <c r="IQ63" s="50"/>
      <c r="IR63" s="50"/>
      <c r="IS63" s="50"/>
      <c r="IT63" s="50"/>
      <c r="IU63" s="50"/>
      <c r="IV63" s="50"/>
      <c r="IW63" s="50"/>
      <c r="IX63" s="50"/>
      <c r="IY63" s="50"/>
      <c r="IZ63" s="50"/>
      <c r="JA63" s="50"/>
      <c r="JB63" s="50"/>
      <c r="JC63" s="50"/>
      <c r="JD63" s="50"/>
      <c r="JE63" s="50"/>
      <c r="JF63" s="50"/>
      <c r="JG63" s="50"/>
      <c r="JH63" s="50"/>
      <c r="JI63" s="50"/>
      <c r="JJ63" s="50"/>
      <c r="JK63" s="50"/>
      <c r="JL63" s="50"/>
      <c r="JM63" s="50"/>
      <c r="JN63" s="50"/>
      <c r="JO63" s="50"/>
      <c r="JP63" s="50"/>
      <c r="JQ63" s="50"/>
      <c r="JR63" s="50"/>
      <c r="JS63" s="50"/>
      <c r="JT63" s="50"/>
      <c r="JU63" s="50"/>
      <c r="JV63" s="50"/>
      <c r="JW63" s="50"/>
      <c r="JX63" s="50"/>
      <c r="JY63" s="50"/>
      <c r="JZ63" s="50"/>
      <c r="KA63" s="50"/>
      <c r="KB63" s="50"/>
      <c r="KC63" s="50"/>
      <c r="KD63" s="50"/>
      <c r="KE63" s="50"/>
      <c r="KF63" s="50"/>
      <c r="KG63" s="50"/>
      <c r="KH63" s="50"/>
      <c r="KI63" s="50"/>
      <c r="KJ63" s="50"/>
      <c r="KK63" s="50"/>
      <c r="KL63" s="50"/>
      <c r="KM63" s="50"/>
      <c r="KN63" s="50"/>
      <c r="KO63" s="50"/>
      <c r="KP63" s="50"/>
      <c r="KQ63" s="50"/>
      <c r="KR63" s="50"/>
      <c r="KS63" s="50"/>
      <c r="KT63" s="50"/>
      <c r="KU63" s="50"/>
      <c r="KV63" s="50"/>
      <c r="KW63" s="50"/>
      <c r="KX63" s="50"/>
      <c r="KY63" s="50"/>
      <c r="KZ63" s="50"/>
      <c r="LA63" s="50"/>
      <c r="LB63" s="50"/>
      <c r="LC63" s="50"/>
      <c r="LD63" s="50"/>
      <c r="LE63" s="50"/>
      <c r="LF63" s="50"/>
      <c r="LG63" s="50"/>
      <c r="LH63" s="50"/>
      <c r="LI63" s="50"/>
      <c r="LJ63" s="50"/>
      <c r="LK63" s="50"/>
      <c r="LL63" s="50"/>
      <c r="LM63" s="50"/>
      <c r="LN63" s="50"/>
      <c r="LO63" s="50"/>
      <c r="LP63" s="50"/>
      <c r="LQ63" s="50"/>
      <c r="LR63" s="50"/>
      <c r="LS63" s="50"/>
      <c r="LT63" s="50"/>
      <c r="LU63" s="50"/>
      <c r="LV63" s="50"/>
      <c r="LW63" s="50"/>
      <c r="LX63" s="50"/>
      <c r="LY63" s="50"/>
      <c r="LZ63" s="50"/>
      <c r="MA63" s="50"/>
      <c r="MB63" s="50"/>
      <c r="MC63" s="50"/>
      <c r="MD63" s="50"/>
      <c r="ME63" s="50"/>
      <c r="MF63" s="50"/>
      <c r="MG63" s="50"/>
      <c r="MH63" s="50"/>
      <c r="MI63" s="50"/>
      <c r="MJ63" s="50"/>
      <c r="MK63" s="50"/>
      <c r="ML63" s="50"/>
      <c r="MM63" s="50"/>
      <c r="MN63" s="50"/>
      <c r="MO63" s="50"/>
      <c r="MP63" s="50"/>
      <c r="MQ63" s="50"/>
      <c r="MR63" s="50"/>
      <c r="MS63" s="50"/>
      <c r="MT63" s="50"/>
      <c r="MU63" s="50"/>
      <c r="MV63" s="50"/>
      <c r="MW63" s="50"/>
      <c r="MX63" s="50"/>
      <c r="MY63" s="50"/>
      <c r="MZ63" s="50"/>
      <c r="NA63" s="50"/>
      <c r="NB63" s="50"/>
      <c r="NC63" s="50"/>
      <c r="ND63" s="50"/>
      <c r="NE63" s="50"/>
      <c r="NF63" s="50"/>
      <c r="NG63" s="50"/>
      <c r="NH63" s="50"/>
      <c r="NI63" s="50"/>
      <c r="NJ63" s="50"/>
      <c r="NK63" s="50"/>
      <c r="NL63" s="50"/>
      <c r="NM63" s="50"/>
      <c r="NN63" s="50"/>
      <c r="NO63" s="50"/>
      <c r="NP63" s="50"/>
      <c r="NQ63" s="50"/>
      <c r="NR63" s="50"/>
      <c r="NS63" s="50"/>
      <c r="NT63" s="50"/>
      <c r="NU63" s="50"/>
      <c r="NV63" s="50"/>
      <c r="NW63" s="50"/>
      <c r="NX63" s="50"/>
      <c r="NY63" s="50"/>
      <c r="NZ63" s="50"/>
      <c r="OA63" s="50"/>
      <c r="OB63" s="50"/>
      <c r="OC63" s="50"/>
      <c r="OD63" s="50"/>
      <c r="OE63" s="50"/>
      <c r="OF63" s="50"/>
      <c r="OG63" s="50"/>
      <c r="OH63" s="50"/>
      <c r="OI63" s="50"/>
      <c r="OJ63" s="50"/>
      <c r="OK63" s="50"/>
      <c r="OL63" s="50"/>
      <c r="OM63" s="50"/>
      <c r="ON63" s="50"/>
      <c r="OO63" s="50"/>
      <c r="OP63" s="50"/>
      <c r="OQ63" s="50"/>
      <c r="OR63" s="50"/>
      <c r="OS63" s="50"/>
      <c r="OT63" s="50"/>
      <c r="OU63" s="50"/>
      <c r="OV63" s="50"/>
      <c r="OW63" s="50"/>
      <c r="OX63" s="50"/>
      <c r="OY63" s="50"/>
      <c r="OZ63" s="50"/>
      <c r="PA63" s="50"/>
      <c r="PB63" s="50"/>
      <c r="PC63" s="50"/>
      <c r="PD63" s="50"/>
      <c r="PE63" s="50"/>
      <c r="PF63" s="50"/>
      <c r="PG63" s="50"/>
      <c r="PH63" s="50"/>
      <c r="PI63" s="50"/>
      <c r="PJ63" s="50"/>
      <c r="PK63" s="50"/>
      <c r="PL63" s="50"/>
      <c r="PM63" s="50"/>
      <c r="PN63" s="50"/>
      <c r="PO63" s="50"/>
      <c r="PP63" s="50"/>
      <c r="PQ63" s="50"/>
      <c r="PR63" s="50"/>
      <c r="PS63" s="50"/>
      <c r="PT63" s="50"/>
      <c r="PU63" s="50"/>
      <c r="PV63" s="50"/>
      <c r="PW63" s="50"/>
      <c r="PX63" s="50"/>
      <c r="PY63" s="50"/>
      <c r="PZ63" s="50"/>
      <c r="QA63" s="50"/>
      <c r="QB63" s="50"/>
      <c r="QC63" s="50"/>
      <c r="QD63" s="50"/>
      <c r="QE63" s="50"/>
      <c r="QF63" s="50"/>
      <c r="QG63" s="50"/>
      <c r="QH63" s="50"/>
      <c r="QI63" s="50"/>
      <c r="QJ63" s="50"/>
      <c r="QK63" s="50"/>
      <c r="QL63" s="50"/>
      <c r="QM63" s="50"/>
      <c r="QN63" s="50"/>
      <c r="QO63" s="50"/>
      <c r="QP63" s="50"/>
      <c r="QQ63" s="50"/>
      <c r="QR63" s="50"/>
      <c r="QS63" s="50"/>
      <c r="QT63" s="50"/>
      <c r="QU63" s="50"/>
      <c r="QV63" s="50"/>
      <c r="QW63" s="50"/>
      <c r="QX63" s="50"/>
      <c r="QY63" s="50"/>
      <c r="QZ63" s="50"/>
      <c r="RA63" s="50"/>
      <c r="RB63" s="50"/>
      <c r="RC63" s="50"/>
      <c r="RD63" s="50"/>
      <c r="RE63" s="50"/>
      <c r="RF63" s="50"/>
      <c r="RG63" s="50"/>
      <c r="RH63" s="50"/>
      <c r="RI63" s="50"/>
      <c r="RJ63" s="50"/>
      <c r="RK63" s="50"/>
      <c r="RL63" s="50"/>
      <c r="RM63" s="50"/>
      <c r="RN63" s="50"/>
      <c r="RO63" s="50"/>
      <c r="RP63" s="50"/>
      <c r="RQ63" s="50"/>
      <c r="RR63" s="50"/>
      <c r="RS63" s="50"/>
      <c r="RT63" s="50"/>
      <c r="RU63" s="50"/>
      <c r="RV63" s="50"/>
      <c r="RW63" s="50"/>
      <c r="RX63" s="50"/>
      <c r="RY63" s="50"/>
      <c r="RZ63" s="50"/>
      <c r="SA63" s="50"/>
      <c r="SB63" s="50"/>
      <c r="SC63" s="50"/>
      <c r="SD63" s="50"/>
      <c r="SE63" s="50"/>
      <c r="SF63" s="50"/>
      <c r="SG63" s="50"/>
      <c r="SH63" s="50"/>
      <c r="SI63" s="50"/>
      <c r="SJ63" s="50"/>
      <c r="SK63" s="50"/>
      <c r="SL63" s="50"/>
      <c r="SM63" s="50"/>
      <c r="SN63" s="45"/>
    </row>
    <row r="64" spans="2:508" x14ac:dyDescent="0.25">
      <c r="B64" s="43" t="s">
        <v>539</v>
      </c>
      <c r="C64" s="43" t="str">
        <f ca="1">_xlfn.XLOOKUP(B64,bonds[unique lookup],bonds[ID_ISIN])</f>
        <v>XS0969342384</v>
      </c>
      <c r="D64" s="45" cm="1">
        <f t="array" aca="1" ref="D64" ca="1">MIN(IFERROR(IF(OFFSET(bHist!$A$1,_xlfn.XMATCH($B$62,bHist!$B:$B,0)-1,3+$C$2,1,3+$C$3)=0,"-",OFFSET(bHist!$A$1,_xlfn.XMATCH($B$62,bHist!$B:$B,0)-1,3+$C$2,1,3+$C$3))-IF(OFFSET(bHist!$A$1,_xlfn.XMATCH(B64,bHist!$B:$B,0)-1,3+$C$2,1,3+$C$3)=0,"-",OFFSET(bHist!$A$1,_xlfn.XMATCH(B64,bHist!$B:$B,0)-1,3+$C$2,1,3+$C$3)),"-"))</f>
        <v>12.40426039147377</v>
      </c>
      <c r="E64" s="45" cm="1">
        <f t="array" aca="1" ref="E64" ca="1">AVERAGE(IFERROR(IF(OFFSET(bHist!$A$1,_xlfn.XMATCH($B$62,bHist!$B:$B,0)-1,3+$C$2,1,3+$C$3)=0,"-",OFFSET(bHist!$A$1,_xlfn.XMATCH($B$62,bHist!$B:$B,0)-1,3+$C$2,1,3+$C$3))-IF(OFFSET(bHist!$A$1,_xlfn.XMATCH(B64,bHist!$B:$B,0)-1,3+$C$2,1,3+$C$3)=0,"-",OFFSET(bHist!$A$1,_xlfn.XMATCH(B64,bHist!$B:$B,0)-1,3+$C$2,1,3+$C$3)),"-"))</f>
        <v>146.31456084471446</v>
      </c>
      <c r="F64" s="45" cm="1">
        <f t="array" aca="1" ref="F64" ca="1">MAX(IFERROR(IF(OFFSET(bHist!$A$1,_xlfn.XMATCH($B$62,bHist!$B:$B,0)-1,3+$C$2,1,3+$C$3)=0,"-",OFFSET(bHist!$A$1,_xlfn.XMATCH($B$62,bHist!$B:$B,0)-1,3+$C$2,1,3+$C$3))-IF(OFFSET(bHist!$A$1,_xlfn.XMATCH(B64,bHist!$B:$B,0)-1,3+$C$2,1,3+$C$3)=0,"-",OFFSET(bHist!$A$1,_xlfn.XMATCH(B64,bHist!$B:$B,0)-1,3+$C$2,1,3+$C$3)),"-"))</f>
        <v>298.66771767878538</v>
      </c>
      <c r="G64" s="45" cm="1">
        <f t="array" aca="1" ref="G64" ca="1">_xlfn.STDEV.P(IFERROR(IF(OFFSET(bHist!$A$1,_xlfn.XMATCH($B$62,bHist!$B:$B,0)-1,3+$C$2,1,3+$C$3)=0,"-",OFFSET(bHist!$A$1,_xlfn.XMATCH($B$62,bHist!$B:$B,0)-1,3+$C$2,1,3+$C$3))-IF(OFFSET(bHist!$A$1,_xlfn.XMATCH(B64,bHist!$B:$B,0)-1,3+$C$2,1,3+$C$3)=0,"-",OFFSET(bHist!$A$1,_xlfn.XMATCH(B64,bHist!$B:$B,0)-1,3+$C$2,1,3+$C$3)),"-"))</f>
        <v>44.737056623691508</v>
      </c>
      <c r="H64" s="45" cm="1">
        <f t="array" aca="1" ref="H64" ca="1">INDEX((IFERROR(IF(OFFSET(bHist!$A$1,_xlfn.XMATCH($B$62,bHist!B:B,0)-1,3,1,500)=0,"-",OFFSET(bHist!$A$1,_xlfn.XMATCH($B$62,bHist!B:B,0)-1,3,1,500))-IF(OFFSET(bHist!$A$1,_xlfn.XMATCH(B64,bHist!B:B,0)-1,3,1,500)=0,"-",OFFSET(bHist!$A$1,_xlfn.XMATCH(B64,bHist!B:B,0)-1,3,1,500)),"-")),1)</f>
        <v>33.900242192923997</v>
      </c>
      <c r="I64" s="45">
        <f t="shared" ref="I64:I108" ca="1" si="4">(H64-E64)/(F64-D64)*100</f>
        <v>-39.269531541696061</v>
      </c>
      <c r="J64" s="51" cm="1">
        <f t="array" aca="1" ref="J64" ca="1">SLOPE((IFERROR(IF(OFFSET(bHist!$A$1,_xlfn.XMATCH($B$62,bHist!$B:$B,0)-1,3,1,500)=0,"-",OFFSET(bHist!$A$1,_xlfn.XMATCH($B$62,bHist!$B:$B,0)-1,3,1,500))-IF(OFFSET(bHist!$A$1,_xlfn.XMATCH(B64,bHist!$B:$B,0)-1,3,1,500)=0,"-",OFFSET(bHist!$A$1,_xlfn.XMATCH(B64,bHist!$B:$B,0)-1,3,1,500)),"-")),OFFSET(bHist!$A$1,0,3,1,500))</f>
        <v>-3.8961769604305488E-2</v>
      </c>
      <c r="K64" s="45" cm="1">
        <f t="array" aca="1" ref="K64" ca="1">INTERCEPT((IFERROR(IF(OFFSET(bHist!$A$1,_xlfn.XMATCH($B$62,bHist!$B:$B,0)-1,3,1,500)=0,"-",OFFSET(bHist!$A$1,_xlfn.XMATCH($B$62,bHist!$B:$B,0)-1,3,1,500))-IF(OFFSET(bHist!$A$1,_xlfn.XMATCH(B64,bHist!$B:$B,0)-1,3,1,500)=0,"-",OFFSET(bHist!$A$1,_xlfn.XMATCH(B64,bHist!$B:$B,0)-1,3,1,500)),"-")),OFFSET(bHist!$A$1,0,3,1,500))</f>
        <v>1847.5965722636843</v>
      </c>
      <c r="L64" s="45" cm="1">
        <f t="array" aca="1" ref="L64" ca="1">STEYX((IFERROR(IF(OFFSET(bHist!$A$1,_xlfn.XMATCH($B$62,bHist!B:B,0)-1,3,1,500)=0,"-",OFFSET(bHist!$A$1,_xlfn.XMATCH($B$62,bHist!B:B,0)-1,3,1,500))-IF(OFFSET(bHist!$A$1,_xlfn.XMATCH(B64,bHist!B:B,0)-1,3,1,500)=0,"-",OFFSET(bHist!$A$1,_xlfn.XMATCH(B64,bHist!B:B,0)-1,3,1,500)),"-")),OFFSET(bHist!$A$1,0,3,1,500))</f>
        <v>44.077368492505428</v>
      </c>
      <c r="M64" s="51" cm="1">
        <f t="array" aca="1" ref="M64" ca="1">CORREL(IF(OFFSET(bHist!$A$1,_xlfn.XMATCH($B$62,bHist!B:B,0)-1,3,1,500)=0,"-",OFFSET(bHist!$A$1,_xlfn.XMATCH($B$62,bHist!B:B,0)-1,3,1,500)),IF(OFFSET(bHist!$A$1,_xlfn.XMATCH(B64,bHist!B:B,0)-1,3,1,500)=0,"-",OFFSET(bHist!$A$1,_xlfn.XMATCH(B64,bHist!B:B,0)-1,3,1,500)))</f>
        <v>0.93823514078930059</v>
      </c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  <c r="AX64" s="50"/>
      <c r="AY64" s="50"/>
      <c r="AZ64" s="50"/>
      <c r="BA64" s="50"/>
      <c r="BB64" s="50"/>
      <c r="BC64" s="50"/>
      <c r="BD64" s="50"/>
      <c r="BE64" s="50"/>
      <c r="BF64" s="50"/>
      <c r="BG64" s="50"/>
      <c r="BH64" s="50"/>
      <c r="BI64" s="50"/>
      <c r="BJ64" s="50"/>
      <c r="BK64" s="50"/>
      <c r="BL64" s="50"/>
      <c r="BM64" s="50"/>
      <c r="BN64" s="50"/>
      <c r="BO64" s="50"/>
      <c r="BP64" s="50"/>
      <c r="BQ64" s="50"/>
      <c r="BR64" s="50"/>
      <c r="BS64" s="50"/>
      <c r="BT64" s="50"/>
      <c r="BU64" s="50"/>
      <c r="BV64" s="50"/>
      <c r="BW64" s="50"/>
      <c r="BX64" s="50"/>
      <c r="BY64" s="50"/>
      <c r="BZ64" s="50"/>
      <c r="CA64" s="50"/>
      <c r="CB64" s="50"/>
      <c r="CC64" s="50"/>
      <c r="CD64" s="50"/>
      <c r="CE64" s="50"/>
      <c r="CF64" s="50"/>
      <c r="CG64" s="50"/>
      <c r="CH64" s="50"/>
      <c r="CI64" s="50"/>
      <c r="CJ64" s="50"/>
      <c r="CK64" s="50"/>
      <c r="CL64" s="50"/>
      <c r="CM64" s="50"/>
      <c r="CN64" s="50"/>
      <c r="CO64" s="50"/>
      <c r="CP64" s="50"/>
      <c r="CQ64" s="50"/>
      <c r="CR64" s="50"/>
      <c r="CS64" s="50"/>
      <c r="CT64" s="50"/>
      <c r="CU64" s="50"/>
      <c r="CV64" s="50"/>
      <c r="CW64" s="50"/>
      <c r="CX64" s="50"/>
      <c r="CY64" s="50"/>
      <c r="CZ64" s="50"/>
      <c r="DA64" s="50"/>
      <c r="DB64" s="50"/>
      <c r="DC64" s="50"/>
      <c r="DD64" s="50"/>
      <c r="DE64" s="50"/>
      <c r="DF64" s="50"/>
      <c r="DG64" s="50"/>
      <c r="DH64" s="50"/>
      <c r="DI64" s="50"/>
      <c r="DJ64" s="50"/>
      <c r="DK64" s="50"/>
      <c r="DL64" s="50"/>
      <c r="DM64" s="50"/>
      <c r="DN64" s="50"/>
      <c r="DO64" s="50"/>
      <c r="DP64" s="50"/>
      <c r="DQ64" s="50"/>
      <c r="DR64" s="50"/>
      <c r="DS64" s="50"/>
      <c r="DT64" s="50"/>
      <c r="DU64" s="50"/>
      <c r="DV64" s="50"/>
      <c r="DW64" s="50"/>
      <c r="DX64" s="50"/>
      <c r="DY64" s="50"/>
      <c r="DZ64" s="50"/>
      <c r="EA64" s="50"/>
      <c r="EB64" s="50"/>
      <c r="EC64" s="50"/>
      <c r="ED64" s="50"/>
      <c r="EE64" s="50"/>
      <c r="EF64" s="50"/>
      <c r="EG64" s="50"/>
      <c r="EH64" s="50"/>
      <c r="EI64" s="50"/>
      <c r="EJ64" s="50"/>
      <c r="EK64" s="50"/>
      <c r="EL64" s="50"/>
      <c r="EM64" s="50"/>
      <c r="EN64" s="50"/>
      <c r="EO64" s="50"/>
      <c r="EP64" s="50"/>
      <c r="EQ64" s="50"/>
      <c r="ER64" s="50"/>
      <c r="ES64" s="50"/>
      <c r="ET64" s="50"/>
      <c r="EU64" s="50"/>
      <c r="EV64" s="50"/>
      <c r="EW64" s="50"/>
      <c r="EX64" s="50"/>
      <c r="EY64" s="50"/>
      <c r="EZ64" s="50"/>
      <c r="FA64" s="50"/>
      <c r="FB64" s="50"/>
      <c r="FC64" s="50"/>
      <c r="FD64" s="50"/>
      <c r="FE64" s="50"/>
      <c r="FF64" s="50"/>
      <c r="FG64" s="50"/>
      <c r="FH64" s="50"/>
      <c r="FI64" s="50"/>
      <c r="FJ64" s="50"/>
      <c r="FK64" s="50"/>
      <c r="FL64" s="50"/>
      <c r="FM64" s="50"/>
      <c r="FN64" s="50"/>
      <c r="FO64" s="50"/>
      <c r="FP64" s="50"/>
      <c r="FQ64" s="50"/>
      <c r="FR64" s="50"/>
      <c r="FS64" s="50"/>
      <c r="FT64" s="50"/>
      <c r="FU64" s="50"/>
      <c r="FV64" s="50"/>
      <c r="FW64" s="50"/>
      <c r="FX64" s="50"/>
      <c r="FY64" s="50"/>
      <c r="FZ64" s="50"/>
      <c r="GA64" s="50"/>
      <c r="GB64" s="50"/>
      <c r="GC64" s="50"/>
      <c r="GD64" s="50"/>
      <c r="GE64" s="50"/>
      <c r="GF64" s="50"/>
      <c r="GG64" s="50"/>
      <c r="GH64" s="50"/>
      <c r="GI64" s="50"/>
      <c r="GJ64" s="50"/>
      <c r="GK64" s="50"/>
      <c r="GL64" s="50"/>
      <c r="GM64" s="50"/>
      <c r="GN64" s="50"/>
      <c r="GO64" s="50"/>
      <c r="GP64" s="50"/>
      <c r="GQ64" s="50"/>
      <c r="GR64" s="50"/>
      <c r="GS64" s="50"/>
      <c r="GT64" s="50"/>
      <c r="GU64" s="50"/>
      <c r="GV64" s="50"/>
      <c r="GW64" s="50"/>
      <c r="GX64" s="50"/>
      <c r="GY64" s="50"/>
      <c r="GZ64" s="50"/>
      <c r="HA64" s="50"/>
      <c r="HB64" s="50"/>
      <c r="HC64" s="50"/>
      <c r="HD64" s="50"/>
      <c r="HE64" s="50"/>
      <c r="HF64" s="50"/>
      <c r="HG64" s="50"/>
      <c r="HH64" s="50"/>
      <c r="HI64" s="50"/>
      <c r="HJ64" s="50"/>
      <c r="HK64" s="50"/>
      <c r="HL64" s="50"/>
      <c r="HM64" s="50"/>
      <c r="HN64" s="50"/>
      <c r="HO64" s="50"/>
      <c r="HP64" s="50"/>
      <c r="HQ64" s="50"/>
      <c r="HR64" s="50"/>
      <c r="HS64" s="50"/>
      <c r="HT64" s="50"/>
      <c r="HU64" s="50"/>
      <c r="HV64" s="50"/>
      <c r="HW64" s="50"/>
      <c r="HX64" s="50"/>
      <c r="HY64" s="50"/>
      <c r="HZ64" s="50"/>
      <c r="IA64" s="50"/>
      <c r="IB64" s="50"/>
      <c r="IC64" s="50"/>
      <c r="ID64" s="50"/>
      <c r="IE64" s="50"/>
      <c r="IF64" s="50"/>
      <c r="IG64" s="50"/>
      <c r="IH64" s="50"/>
      <c r="II64" s="50"/>
      <c r="IJ64" s="50"/>
      <c r="IK64" s="50"/>
      <c r="IL64" s="50"/>
      <c r="IM64" s="50"/>
      <c r="IN64" s="50"/>
      <c r="IO64" s="50"/>
      <c r="IP64" s="50"/>
      <c r="IQ64" s="50"/>
      <c r="IR64" s="50"/>
      <c r="IS64" s="50"/>
      <c r="IT64" s="50"/>
      <c r="IU64" s="50"/>
      <c r="IV64" s="50"/>
      <c r="IW64" s="50"/>
      <c r="IX64" s="50"/>
      <c r="IY64" s="50"/>
      <c r="IZ64" s="50"/>
      <c r="JA64" s="50"/>
      <c r="JB64" s="50"/>
      <c r="JC64" s="50"/>
      <c r="JD64" s="50"/>
      <c r="JE64" s="50"/>
      <c r="JF64" s="50"/>
      <c r="JG64" s="50"/>
      <c r="JH64" s="50"/>
      <c r="JI64" s="50"/>
      <c r="JJ64" s="50"/>
      <c r="JK64" s="50"/>
      <c r="JL64" s="50"/>
      <c r="JM64" s="50"/>
      <c r="JN64" s="50"/>
      <c r="JO64" s="50"/>
      <c r="JP64" s="50"/>
      <c r="JQ64" s="50"/>
      <c r="JR64" s="50"/>
      <c r="JS64" s="50"/>
      <c r="JT64" s="50"/>
      <c r="JU64" s="50"/>
      <c r="JV64" s="50"/>
      <c r="JW64" s="50"/>
      <c r="JX64" s="50"/>
      <c r="JY64" s="50"/>
      <c r="JZ64" s="50"/>
      <c r="KA64" s="50"/>
      <c r="KB64" s="50"/>
      <c r="KC64" s="50"/>
      <c r="KD64" s="50"/>
      <c r="KE64" s="50"/>
      <c r="KF64" s="50"/>
      <c r="KG64" s="50"/>
      <c r="KH64" s="50"/>
      <c r="KI64" s="50"/>
      <c r="KJ64" s="50"/>
      <c r="KK64" s="50"/>
      <c r="KL64" s="50"/>
      <c r="KM64" s="50"/>
      <c r="KN64" s="50"/>
      <c r="KO64" s="50"/>
      <c r="KP64" s="50"/>
      <c r="KQ64" s="50"/>
      <c r="KR64" s="50"/>
      <c r="KS64" s="50"/>
      <c r="KT64" s="50"/>
      <c r="KU64" s="50"/>
      <c r="KV64" s="50"/>
      <c r="KW64" s="50"/>
      <c r="KX64" s="50"/>
      <c r="KY64" s="50"/>
      <c r="KZ64" s="50"/>
      <c r="LA64" s="50"/>
      <c r="LB64" s="50"/>
      <c r="LC64" s="50"/>
      <c r="LD64" s="50"/>
      <c r="LE64" s="50"/>
      <c r="LF64" s="50"/>
      <c r="LG64" s="50"/>
      <c r="LH64" s="50"/>
      <c r="LI64" s="50"/>
      <c r="LJ64" s="50"/>
      <c r="LK64" s="50"/>
      <c r="LL64" s="50"/>
      <c r="LM64" s="50"/>
      <c r="LN64" s="50"/>
      <c r="LO64" s="50"/>
      <c r="LP64" s="50"/>
      <c r="LQ64" s="50"/>
      <c r="LR64" s="50"/>
      <c r="LS64" s="50"/>
      <c r="LT64" s="50"/>
      <c r="LU64" s="50"/>
      <c r="LV64" s="50"/>
      <c r="LW64" s="50"/>
      <c r="LX64" s="50"/>
      <c r="LY64" s="50"/>
      <c r="LZ64" s="50"/>
      <c r="MA64" s="50"/>
      <c r="MB64" s="50"/>
      <c r="MC64" s="50"/>
      <c r="MD64" s="50"/>
      <c r="ME64" s="50"/>
      <c r="MF64" s="50"/>
      <c r="MG64" s="50"/>
      <c r="MH64" s="50"/>
      <c r="MI64" s="50"/>
      <c r="MJ64" s="50"/>
      <c r="MK64" s="50"/>
      <c r="ML64" s="50"/>
      <c r="MM64" s="50"/>
      <c r="MN64" s="50"/>
      <c r="MO64" s="50"/>
      <c r="MP64" s="50"/>
      <c r="MQ64" s="50"/>
      <c r="MR64" s="50"/>
      <c r="MS64" s="50"/>
      <c r="MT64" s="50"/>
      <c r="MU64" s="50"/>
      <c r="MV64" s="50"/>
      <c r="MW64" s="50"/>
      <c r="MX64" s="50"/>
      <c r="MY64" s="50"/>
      <c r="MZ64" s="50"/>
      <c r="NA64" s="50"/>
      <c r="NB64" s="50"/>
      <c r="NC64" s="50"/>
      <c r="ND64" s="50"/>
      <c r="NE64" s="50"/>
      <c r="NF64" s="50"/>
      <c r="NG64" s="50"/>
      <c r="NH64" s="50"/>
      <c r="NI64" s="50"/>
      <c r="NJ64" s="50"/>
      <c r="NK64" s="50"/>
      <c r="NL64" s="50"/>
      <c r="NM64" s="50"/>
      <c r="NN64" s="50"/>
      <c r="NO64" s="50"/>
      <c r="NP64" s="50"/>
      <c r="NQ64" s="50"/>
      <c r="NR64" s="50"/>
      <c r="NS64" s="50"/>
      <c r="NT64" s="50"/>
      <c r="NU64" s="50"/>
      <c r="NV64" s="50"/>
      <c r="NW64" s="50"/>
      <c r="NX64" s="50"/>
      <c r="NY64" s="50"/>
      <c r="NZ64" s="50"/>
      <c r="OA64" s="50"/>
      <c r="OB64" s="50"/>
      <c r="OC64" s="50"/>
      <c r="OD64" s="50"/>
      <c r="OE64" s="50"/>
      <c r="OF64" s="50"/>
      <c r="OG64" s="50"/>
      <c r="OH64" s="50"/>
      <c r="OI64" s="50"/>
      <c r="OJ64" s="50"/>
      <c r="OK64" s="50"/>
      <c r="OL64" s="50"/>
      <c r="OM64" s="50"/>
      <c r="ON64" s="50"/>
      <c r="OO64" s="50"/>
      <c r="OP64" s="50"/>
      <c r="OQ64" s="50"/>
      <c r="OR64" s="50"/>
      <c r="OS64" s="50"/>
      <c r="OT64" s="50"/>
      <c r="OU64" s="50"/>
      <c r="OV64" s="50"/>
      <c r="OW64" s="50"/>
      <c r="OX64" s="50"/>
      <c r="OY64" s="50"/>
      <c r="OZ64" s="50"/>
      <c r="PA64" s="50"/>
      <c r="PB64" s="50"/>
      <c r="PC64" s="50"/>
      <c r="PD64" s="50"/>
      <c r="PE64" s="50"/>
      <c r="PF64" s="50"/>
      <c r="PG64" s="50"/>
      <c r="PH64" s="50"/>
      <c r="PI64" s="50"/>
      <c r="PJ64" s="50"/>
      <c r="PK64" s="50"/>
      <c r="PL64" s="50"/>
      <c r="PM64" s="50"/>
      <c r="PN64" s="50"/>
      <c r="PO64" s="50"/>
      <c r="PP64" s="50"/>
      <c r="PQ64" s="50"/>
      <c r="PR64" s="50"/>
      <c r="PS64" s="50"/>
      <c r="PT64" s="50"/>
      <c r="PU64" s="50"/>
      <c r="PV64" s="50"/>
      <c r="PW64" s="50"/>
      <c r="PX64" s="50"/>
      <c r="PY64" s="50"/>
      <c r="PZ64" s="50"/>
      <c r="QA64" s="50"/>
      <c r="QB64" s="50"/>
      <c r="QC64" s="50"/>
      <c r="QD64" s="50"/>
      <c r="QE64" s="50"/>
      <c r="QF64" s="50"/>
      <c r="QG64" s="50"/>
      <c r="QH64" s="50"/>
      <c r="QI64" s="50"/>
      <c r="QJ64" s="50"/>
      <c r="QK64" s="50"/>
      <c r="QL64" s="50"/>
      <c r="QM64" s="50"/>
      <c r="QN64" s="50"/>
      <c r="QO64" s="50"/>
      <c r="QP64" s="50"/>
      <c r="QQ64" s="50"/>
      <c r="QR64" s="50"/>
      <c r="QS64" s="50"/>
      <c r="QT64" s="50"/>
      <c r="QU64" s="50"/>
      <c r="QV64" s="50"/>
      <c r="QW64" s="50"/>
      <c r="QX64" s="50"/>
      <c r="QY64" s="50"/>
      <c r="QZ64" s="50"/>
      <c r="RA64" s="50"/>
      <c r="RB64" s="50"/>
      <c r="RC64" s="50"/>
      <c r="RD64" s="50"/>
      <c r="RE64" s="50"/>
      <c r="RF64" s="50"/>
      <c r="RG64" s="50"/>
      <c r="RH64" s="50"/>
      <c r="RI64" s="50"/>
      <c r="RJ64" s="50"/>
      <c r="RK64" s="50"/>
      <c r="RL64" s="50"/>
      <c r="RM64" s="50"/>
      <c r="RN64" s="50"/>
      <c r="RO64" s="50"/>
      <c r="RP64" s="50"/>
      <c r="RQ64" s="50"/>
      <c r="RR64" s="50"/>
      <c r="RS64" s="50"/>
      <c r="RT64" s="50"/>
      <c r="RU64" s="50"/>
      <c r="RV64" s="50"/>
      <c r="RW64" s="50"/>
      <c r="RX64" s="50"/>
      <c r="RY64" s="50"/>
      <c r="RZ64" s="50"/>
      <c r="SA64" s="50"/>
      <c r="SB64" s="50"/>
      <c r="SC64" s="50"/>
      <c r="SD64" s="50"/>
      <c r="SE64" s="50"/>
      <c r="SF64" s="50"/>
      <c r="SG64" s="50"/>
      <c r="SH64" s="50"/>
      <c r="SI64" s="50"/>
      <c r="SJ64" s="50"/>
      <c r="SK64" s="50"/>
      <c r="SL64" s="50"/>
      <c r="SM64" s="50"/>
      <c r="SN64" s="45"/>
    </row>
    <row r="65" spans="2:508" x14ac:dyDescent="0.25">
      <c r="B65" s="43" t="s">
        <v>540</v>
      </c>
      <c r="C65" s="43" t="str">
        <f ca="1">_xlfn.XLOOKUP(B65,bonds[unique lookup],bonds[ID_ISIN])</f>
        <v>XS1222591023</v>
      </c>
      <c r="D65" s="45" cm="1">
        <f t="array" aca="1" ref="D65" ca="1">MIN(IFERROR(IF(OFFSET(bHist!$A$1,_xlfn.XMATCH($B$62,bHist!$B:$B,0)-1,3+$C$2,1,3+$C$3)=0,"-",OFFSET(bHist!$A$1,_xlfn.XMATCH($B$62,bHist!$B:$B,0)-1,3+$C$2,1,3+$C$3))-IF(OFFSET(bHist!$A$1,_xlfn.XMATCH(B65,bHist!$B:$B,0)-1,3+$C$2,1,3+$C$3)=0,"-",OFFSET(bHist!$A$1,_xlfn.XMATCH(B65,bHist!$B:$B,0)-1,3+$C$2,1,3+$C$3)),"-"))</f>
        <v>-95.087819396972691</v>
      </c>
      <c r="E65" s="45" cm="1">
        <f t="array" aca="1" ref="E65" ca="1">AVERAGE(IFERROR(IF(OFFSET(bHist!$A$1,_xlfn.XMATCH($B$62,bHist!$B:$B,0)-1,3+$C$2,1,3+$C$3)=0,"-",OFFSET(bHist!$A$1,_xlfn.XMATCH($B$62,bHist!$B:$B,0)-1,3+$C$2,1,3+$C$3))-IF(OFFSET(bHist!$A$1,_xlfn.XMATCH(B65,bHist!$B:$B,0)-1,3+$C$2,1,3+$C$3)=0,"-",OFFSET(bHist!$A$1,_xlfn.XMATCH(B65,bHist!$B:$B,0)-1,3+$C$2,1,3+$C$3)),"-"))</f>
        <v>47.92742088411913</v>
      </c>
      <c r="F65" s="45" cm="1">
        <f t="array" aca="1" ref="F65" ca="1">MAX(IFERROR(IF(OFFSET(bHist!$A$1,_xlfn.XMATCH($B$62,bHist!$B:$B,0)-1,3+$C$2,1,3+$C$3)=0,"-",OFFSET(bHist!$A$1,_xlfn.XMATCH($B$62,bHist!$B:$B,0)-1,3+$C$2,1,3+$C$3))-IF(OFFSET(bHist!$A$1,_xlfn.XMATCH(B65,bHist!$B:$B,0)-1,3+$C$2,1,3+$C$3)=0,"-",OFFSET(bHist!$A$1,_xlfn.XMATCH(B65,bHist!$B:$B,0)-1,3+$C$2,1,3+$C$3)),"-"))</f>
        <v>223.70883578491214</v>
      </c>
      <c r="G65" s="45" cm="1">
        <f t="array" aca="1" ref="G65" ca="1">_xlfn.STDEV.P(IFERROR(IF(OFFSET(bHist!$A$1,_xlfn.XMATCH($B$62,bHist!$B:$B,0)-1,3+$C$2,1,3+$C$3)=0,"-",OFFSET(bHist!$A$1,_xlfn.XMATCH($B$62,bHist!$B:$B,0)-1,3+$C$2,1,3+$C$3))-IF(OFFSET(bHist!$A$1,_xlfn.XMATCH(B65,bHist!$B:$B,0)-1,3+$C$2,1,3+$C$3)=0,"-",OFFSET(bHist!$A$1,_xlfn.XMATCH(B65,bHist!$B:$B,0)-1,3+$C$2,1,3+$C$3)),"-"))</f>
        <v>39.73183180285676</v>
      </c>
      <c r="H65" s="45" cm="1">
        <f t="array" aca="1" ref="H65" ca="1">INDEX((IFERROR(IF(OFFSET(bHist!$A$1,_xlfn.XMATCH($B$62,bHist!B:B,0)-1,3,1,500)=0,"-",OFFSET(bHist!$A$1,_xlfn.XMATCH($B$62,bHist!B:B,0)-1,3,1,500))-IF(OFFSET(bHist!$A$1,_xlfn.XMATCH(B65,bHist!B:B,0)-1,3,1,500)=0,"-",OFFSET(bHist!$A$1,_xlfn.XMATCH(B65,bHist!B:B,0)-1,3,1,500)),"-")),1)</f>
        <v>33.946677383422866</v>
      </c>
      <c r="I65" s="45">
        <f t="shared" ca="1" si="4"/>
        <v>-4.3854737097915129</v>
      </c>
      <c r="J65" s="51" cm="1">
        <f t="array" aca="1" ref="J65" ca="1">SLOPE((IFERROR(IF(OFFSET(bHist!$A$1,_xlfn.XMATCH($B$62,bHist!$B:$B,0)-1,3,1,500)=0,"-",OFFSET(bHist!$A$1,_xlfn.XMATCH($B$62,bHist!$B:$B,0)-1,3,1,500))-IF(OFFSET(bHist!$A$1,_xlfn.XMATCH(B65,bHist!$B:$B,0)-1,3,1,500)=0,"-",OFFSET(bHist!$A$1,_xlfn.XMATCH(B65,bHist!$B:$B,0)-1,3,1,500)),"-")),OFFSET(bHist!$A$1,0,3,1,500))</f>
        <v>6.2155849559630522E-2</v>
      </c>
      <c r="K65" s="45" cm="1">
        <f t="array" aca="1" ref="K65" ca="1">INTERCEPT((IFERROR(IF(OFFSET(bHist!$A$1,_xlfn.XMATCH($B$62,bHist!$B:$B,0)-1,3,1,500)=0,"-",OFFSET(bHist!$A$1,_xlfn.XMATCH($B$62,bHist!$B:$B,0)-1,3,1,500))-IF(OFFSET(bHist!$A$1,_xlfn.XMATCH(B65,bHist!$B:$B,0)-1,3,1,500)=0,"-",OFFSET(bHist!$A$1,_xlfn.XMATCH(B65,bHist!$B:$B,0)-1,3,1,500)),"-")),OFFSET(bHist!$A$1,0,3,1,500))</f>
        <v>-2665.7886679355975</v>
      </c>
      <c r="L65" s="45" cm="1">
        <f t="array" aca="1" ref="L65" ca="1">STEYX((IFERROR(IF(OFFSET(bHist!$A$1,_xlfn.XMATCH($B$62,bHist!B:B,0)-1,3,1,500)=0,"-",OFFSET(bHist!$A$1,_xlfn.XMATCH($B$62,bHist!B:B,0)-1,3,1,500))-IF(OFFSET(bHist!$A$1,_xlfn.XMATCH(B65,bHist!B:B,0)-1,3,1,500)=0,"-",OFFSET(bHist!$A$1,_xlfn.XMATCH(B65,bHist!B:B,0)-1,3,1,500)),"-")),OFFSET(bHist!$A$1,0,3,1,500))</f>
        <v>37.739883667455814</v>
      </c>
      <c r="M65" s="51" cm="1">
        <f t="array" aca="1" ref="M65" ca="1">CORREL(IF(OFFSET(bHist!$A$1,_xlfn.XMATCH($B$62,bHist!B:B,0)-1,3,1,500)=0,"-",OFFSET(bHist!$A$1,_xlfn.XMATCH($B$62,bHist!B:B,0)-1,3,1,500)),IF(OFFSET(bHist!$A$1,_xlfn.XMATCH(B65,bHist!B:B,0)-1,3,1,500)=0,"-",OFFSET(bHist!$A$1,_xlfn.XMATCH(B65,bHist!B:B,0)-1,3,1,500)))</f>
        <v>0.91944650620208535</v>
      </c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  <c r="AB65" s="50"/>
      <c r="AC65" s="50"/>
      <c r="AD65" s="50"/>
      <c r="AE65" s="50"/>
      <c r="AF65" s="50"/>
      <c r="AG65" s="50"/>
      <c r="AH65" s="50"/>
      <c r="AI65" s="50"/>
      <c r="AJ65" s="50"/>
      <c r="AK65" s="50"/>
      <c r="AL65" s="50"/>
      <c r="AM65" s="50"/>
      <c r="AN65" s="50"/>
      <c r="AO65" s="50"/>
      <c r="AP65" s="50"/>
      <c r="AQ65" s="50"/>
      <c r="AR65" s="50"/>
      <c r="AS65" s="50"/>
      <c r="AT65" s="50"/>
      <c r="AU65" s="50"/>
      <c r="AV65" s="50"/>
      <c r="AW65" s="50"/>
      <c r="AX65" s="50"/>
      <c r="AY65" s="50"/>
      <c r="AZ65" s="50"/>
      <c r="BA65" s="50"/>
      <c r="BB65" s="50"/>
      <c r="BC65" s="50"/>
      <c r="BD65" s="50"/>
      <c r="BE65" s="50"/>
      <c r="BF65" s="50"/>
      <c r="BG65" s="50"/>
      <c r="BH65" s="50"/>
      <c r="BI65" s="50"/>
      <c r="BJ65" s="50"/>
      <c r="BK65" s="50"/>
      <c r="BL65" s="50"/>
      <c r="BM65" s="50"/>
      <c r="BN65" s="50"/>
      <c r="BO65" s="50"/>
      <c r="BP65" s="50"/>
      <c r="BQ65" s="50"/>
      <c r="BR65" s="50"/>
      <c r="BS65" s="50"/>
      <c r="BT65" s="50"/>
      <c r="BU65" s="50"/>
      <c r="BV65" s="50"/>
      <c r="BW65" s="50"/>
      <c r="BX65" s="50"/>
      <c r="BY65" s="50"/>
      <c r="BZ65" s="50"/>
      <c r="CA65" s="50"/>
      <c r="CB65" s="50"/>
      <c r="CC65" s="50"/>
      <c r="CD65" s="50"/>
      <c r="CE65" s="50"/>
      <c r="CF65" s="50"/>
      <c r="CG65" s="50"/>
      <c r="CH65" s="50"/>
      <c r="CI65" s="50"/>
      <c r="CJ65" s="50"/>
      <c r="CK65" s="50"/>
      <c r="CL65" s="50"/>
      <c r="CM65" s="50"/>
      <c r="CN65" s="50"/>
      <c r="CO65" s="50"/>
      <c r="CP65" s="50"/>
      <c r="CQ65" s="50"/>
      <c r="CR65" s="50"/>
      <c r="CS65" s="50"/>
      <c r="CT65" s="50"/>
      <c r="CU65" s="50"/>
      <c r="CV65" s="50"/>
      <c r="CW65" s="50"/>
      <c r="CX65" s="50"/>
      <c r="CY65" s="50"/>
      <c r="CZ65" s="50"/>
      <c r="DA65" s="50"/>
      <c r="DB65" s="50"/>
      <c r="DC65" s="50"/>
      <c r="DD65" s="50"/>
      <c r="DE65" s="50"/>
      <c r="DF65" s="50"/>
      <c r="DG65" s="50"/>
      <c r="DH65" s="50"/>
      <c r="DI65" s="50"/>
      <c r="DJ65" s="50"/>
      <c r="DK65" s="50"/>
      <c r="DL65" s="50"/>
      <c r="DM65" s="50"/>
      <c r="DN65" s="50"/>
      <c r="DO65" s="50"/>
      <c r="DP65" s="50"/>
      <c r="DQ65" s="50"/>
      <c r="DR65" s="50"/>
      <c r="DS65" s="50"/>
      <c r="DT65" s="50"/>
      <c r="DU65" s="50"/>
      <c r="DV65" s="50"/>
      <c r="DW65" s="50"/>
      <c r="DX65" s="50"/>
      <c r="DY65" s="50"/>
      <c r="DZ65" s="50"/>
      <c r="EA65" s="50"/>
      <c r="EB65" s="50"/>
      <c r="EC65" s="50"/>
      <c r="ED65" s="50"/>
      <c r="EE65" s="50"/>
      <c r="EF65" s="50"/>
      <c r="EG65" s="50"/>
      <c r="EH65" s="50"/>
      <c r="EI65" s="50"/>
      <c r="EJ65" s="50"/>
      <c r="EK65" s="50"/>
      <c r="EL65" s="50"/>
      <c r="EM65" s="50"/>
      <c r="EN65" s="50"/>
      <c r="EO65" s="50"/>
      <c r="EP65" s="50"/>
      <c r="EQ65" s="50"/>
      <c r="ER65" s="50"/>
      <c r="ES65" s="50"/>
      <c r="ET65" s="50"/>
      <c r="EU65" s="50"/>
      <c r="EV65" s="50"/>
      <c r="EW65" s="50"/>
      <c r="EX65" s="50"/>
      <c r="EY65" s="50"/>
      <c r="EZ65" s="50"/>
      <c r="FA65" s="50"/>
      <c r="FB65" s="50"/>
      <c r="FC65" s="50"/>
      <c r="FD65" s="50"/>
      <c r="FE65" s="50"/>
      <c r="FF65" s="50"/>
      <c r="FG65" s="50"/>
      <c r="FH65" s="50"/>
      <c r="FI65" s="50"/>
      <c r="FJ65" s="50"/>
      <c r="FK65" s="50"/>
      <c r="FL65" s="50"/>
      <c r="FM65" s="50"/>
      <c r="FN65" s="50"/>
      <c r="FO65" s="50"/>
      <c r="FP65" s="50"/>
      <c r="FQ65" s="50"/>
      <c r="FR65" s="50"/>
      <c r="FS65" s="50"/>
      <c r="FT65" s="50"/>
      <c r="FU65" s="50"/>
      <c r="FV65" s="50"/>
      <c r="FW65" s="50"/>
      <c r="FX65" s="50"/>
      <c r="FY65" s="50"/>
      <c r="FZ65" s="50"/>
      <c r="GA65" s="50"/>
      <c r="GB65" s="50"/>
      <c r="GC65" s="50"/>
      <c r="GD65" s="50"/>
      <c r="GE65" s="50"/>
      <c r="GF65" s="50"/>
      <c r="GG65" s="50"/>
      <c r="GH65" s="50"/>
      <c r="GI65" s="50"/>
      <c r="GJ65" s="50"/>
      <c r="GK65" s="50"/>
      <c r="GL65" s="50"/>
      <c r="GM65" s="50"/>
      <c r="GN65" s="50"/>
      <c r="GO65" s="50"/>
      <c r="GP65" s="50"/>
      <c r="GQ65" s="50"/>
      <c r="GR65" s="50"/>
      <c r="GS65" s="50"/>
      <c r="GT65" s="50"/>
      <c r="GU65" s="50"/>
      <c r="GV65" s="50"/>
      <c r="GW65" s="50"/>
      <c r="GX65" s="50"/>
      <c r="GY65" s="50"/>
      <c r="GZ65" s="50"/>
      <c r="HA65" s="50"/>
      <c r="HB65" s="50"/>
      <c r="HC65" s="50"/>
      <c r="HD65" s="50"/>
      <c r="HE65" s="50"/>
      <c r="HF65" s="50"/>
      <c r="HG65" s="50"/>
      <c r="HH65" s="50"/>
      <c r="HI65" s="50"/>
      <c r="HJ65" s="50"/>
      <c r="HK65" s="50"/>
      <c r="HL65" s="50"/>
      <c r="HM65" s="50"/>
      <c r="HN65" s="50"/>
      <c r="HO65" s="50"/>
      <c r="HP65" s="50"/>
      <c r="HQ65" s="50"/>
      <c r="HR65" s="50"/>
      <c r="HS65" s="50"/>
      <c r="HT65" s="50"/>
      <c r="HU65" s="50"/>
      <c r="HV65" s="50"/>
      <c r="HW65" s="50"/>
      <c r="HX65" s="50"/>
      <c r="HY65" s="50"/>
      <c r="HZ65" s="50"/>
      <c r="IA65" s="50"/>
      <c r="IB65" s="50"/>
      <c r="IC65" s="50"/>
      <c r="ID65" s="50"/>
      <c r="IE65" s="50"/>
      <c r="IF65" s="50"/>
      <c r="IG65" s="50"/>
      <c r="IH65" s="50"/>
      <c r="II65" s="50"/>
      <c r="IJ65" s="50"/>
      <c r="IK65" s="50"/>
      <c r="IL65" s="50"/>
      <c r="IM65" s="50"/>
      <c r="IN65" s="50"/>
      <c r="IO65" s="50"/>
      <c r="IP65" s="50"/>
      <c r="IQ65" s="50"/>
      <c r="IR65" s="50"/>
      <c r="IS65" s="50"/>
      <c r="IT65" s="50"/>
      <c r="IU65" s="50"/>
      <c r="IV65" s="50"/>
      <c r="IW65" s="50"/>
      <c r="IX65" s="50"/>
      <c r="IY65" s="50"/>
      <c r="IZ65" s="50"/>
      <c r="JA65" s="50"/>
      <c r="JB65" s="50"/>
      <c r="JC65" s="50"/>
      <c r="JD65" s="50"/>
      <c r="JE65" s="50"/>
      <c r="JF65" s="50"/>
      <c r="JG65" s="50"/>
      <c r="JH65" s="50"/>
      <c r="JI65" s="50"/>
      <c r="JJ65" s="50"/>
      <c r="JK65" s="50"/>
      <c r="JL65" s="50"/>
      <c r="JM65" s="50"/>
      <c r="JN65" s="50"/>
      <c r="JO65" s="50"/>
      <c r="JP65" s="50"/>
      <c r="JQ65" s="50"/>
      <c r="JR65" s="50"/>
      <c r="JS65" s="50"/>
      <c r="JT65" s="50"/>
      <c r="JU65" s="50"/>
      <c r="JV65" s="50"/>
      <c r="JW65" s="50"/>
      <c r="JX65" s="50"/>
      <c r="JY65" s="50"/>
      <c r="JZ65" s="50"/>
      <c r="KA65" s="50"/>
      <c r="KB65" s="50"/>
      <c r="KC65" s="50"/>
      <c r="KD65" s="50"/>
      <c r="KE65" s="50"/>
      <c r="KF65" s="50"/>
      <c r="KG65" s="50"/>
      <c r="KH65" s="50"/>
      <c r="KI65" s="50"/>
      <c r="KJ65" s="50"/>
      <c r="KK65" s="50"/>
      <c r="KL65" s="50"/>
      <c r="KM65" s="50"/>
      <c r="KN65" s="50"/>
      <c r="KO65" s="50"/>
      <c r="KP65" s="50"/>
      <c r="KQ65" s="50"/>
      <c r="KR65" s="50"/>
      <c r="KS65" s="50"/>
      <c r="KT65" s="50"/>
      <c r="KU65" s="50"/>
      <c r="KV65" s="50"/>
      <c r="KW65" s="50"/>
      <c r="KX65" s="50"/>
      <c r="KY65" s="50"/>
      <c r="KZ65" s="50"/>
      <c r="LA65" s="50"/>
      <c r="LB65" s="50"/>
      <c r="LC65" s="50"/>
      <c r="LD65" s="50"/>
      <c r="LE65" s="50"/>
      <c r="LF65" s="50"/>
      <c r="LG65" s="50"/>
      <c r="LH65" s="50"/>
      <c r="LI65" s="50"/>
      <c r="LJ65" s="50"/>
      <c r="LK65" s="50"/>
      <c r="LL65" s="50"/>
      <c r="LM65" s="50"/>
      <c r="LN65" s="50"/>
      <c r="LO65" s="50"/>
      <c r="LP65" s="50"/>
      <c r="LQ65" s="50"/>
      <c r="LR65" s="50"/>
      <c r="LS65" s="50"/>
      <c r="LT65" s="50"/>
      <c r="LU65" s="50"/>
      <c r="LV65" s="50"/>
      <c r="LW65" s="50"/>
      <c r="LX65" s="50"/>
      <c r="LY65" s="50"/>
      <c r="LZ65" s="50"/>
      <c r="MA65" s="50"/>
      <c r="MB65" s="50"/>
      <c r="MC65" s="50"/>
      <c r="MD65" s="50"/>
      <c r="ME65" s="50"/>
      <c r="MF65" s="50"/>
      <c r="MG65" s="50"/>
      <c r="MH65" s="50"/>
      <c r="MI65" s="50"/>
      <c r="MJ65" s="50"/>
      <c r="MK65" s="50"/>
      <c r="ML65" s="50"/>
      <c r="MM65" s="50"/>
      <c r="MN65" s="50"/>
      <c r="MO65" s="50"/>
      <c r="MP65" s="50"/>
      <c r="MQ65" s="50"/>
      <c r="MR65" s="50"/>
      <c r="MS65" s="50"/>
      <c r="MT65" s="50"/>
      <c r="MU65" s="50"/>
      <c r="MV65" s="50"/>
      <c r="MW65" s="50"/>
      <c r="MX65" s="50"/>
      <c r="MY65" s="50"/>
      <c r="MZ65" s="50"/>
      <c r="NA65" s="50"/>
      <c r="NB65" s="50"/>
      <c r="NC65" s="50"/>
      <c r="ND65" s="50"/>
      <c r="NE65" s="50"/>
      <c r="NF65" s="50"/>
      <c r="NG65" s="50"/>
      <c r="NH65" s="50"/>
      <c r="NI65" s="50"/>
      <c r="NJ65" s="50"/>
      <c r="NK65" s="50"/>
      <c r="NL65" s="50"/>
      <c r="NM65" s="50"/>
      <c r="NN65" s="50"/>
      <c r="NO65" s="50"/>
      <c r="NP65" s="50"/>
      <c r="NQ65" s="50"/>
      <c r="NR65" s="50"/>
      <c r="NS65" s="50"/>
      <c r="NT65" s="50"/>
      <c r="NU65" s="50"/>
      <c r="NV65" s="50"/>
      <c r="NW65" s="50"/>
      <c r="NX65" s="50"/>
      <c r="NY65" s="50"/>
      <c r="NZ65" s="50"/>
      <c r="OA65" s="50"/>
      <c r="OB65" s="50"/>
      <c r="OC65" s="50"/>
      <c r="OD65" s="50"/>
      <c r="OE65" s="50"/>
      <c r="OF65" s="50"/>
      <c r="OG65" s="50"/>
      <c r="OH65" s="50"/>
      <c r="OI65" s="50"/>
      <c r="OJ65" s="50"/>
      <c r="OK65" s="50"/>
      <c r="OL65" s="50"/>
      <c r="OM65" s="50"/>
      <c r="ON65" s="50"/>
      <c r="OO65" s="50"/>
      <c r="OP65" s="50"/>
      <c r="OQ65" s="50"/>
      <c r="OR65" s="50"/>
      <c r="OS65" s="50"/>
      <c r="OT65" s="50"/>
      <c r="OU65" s="50"/>
      <c r="OV65" s="50"/>
      <c r="OW65" s="50"/>
      <c r="OX65" s="50"/>
      <c r="OY65" s="50"/>
      <c r="OZ65" s="50"/>
      <c r="PA65" s="50"/>
      <c r="PB65" s="50"/>
      <c r="PC65" s="50"/>
      <c r="PD65" s="50"/>
      <c r="PE65" s="50"/>
      <c r="PF65" s="50"/>
      <c r="PG65" s="50"/>
      <c r="PH65" s="50"/>
      <c r="PI65" s="50"/>
      <c r="PJ65" s="50"/>
      <c r="PK65" s="50"/>
      <c r="PL65" s="50"/>
      <c r="PM65" s="50"/>
      <c r="PN65" s="50"/>
      <c r="PO65" s="50"/>
      <c r="PP65" s="50"/>
      <c r="PQ65" s="50"/>
      <c r="PR65" s="50"/>
      <c r="PS65" s="50"/>
      <c r="PT65" s="50"/>
      <c r="PU65" s="50"/>
      <c r="PV65" s="50"/>
      <c r="PW65" s="50"/>
      <c r="PX65" s="50"/>
      <c r="PY65" s="50"/>
      <c r="PZ65" s="50"/>
      <c r="QA65" s="50"/>
      <c r="QB65" s="50"/>
      <c r="QC65" s="50"/>
      <c r="QD65" s="50"/>
      <c r="QE65" s="50"/>
      <c r="QF65" s="50"/>
      <c r="QG65" s="50"/>
      <c r="QH65" s="50"/>
      <c r="QI65" s="50"/>
      <c r="QJ65" s="50"/>
      <c r="QK65" s="50"/>
      <c r="QL65" s="50"/>
      <c r="QM65" s="50"/>
      <c r="QN65" s="50"/>
      <c r="QO65" s="50"/>
      <c r="QP65" s="50"/>
      <c r="QQ65" s="50"/>
      <c r="QR65" s="50"/>
      <c r="QS65" s="50"/>
      <c r="QT65" s="50"/>
      <c r="QU65" s="50"/>
      <c r="QV65" s="50"/>
      <c r="QW65" s="50"/>
      <c r="QX65" s="50"/>
      <c r="QY65" s="50"/>
      <c r="QZ65" s="50"/>
      <c r="RA65" s="50"/>
      <c r="RB65" s="50"/>
      <c r="RC65" s="50"/>
      <c r="RD65" s="50"/>
      <c r="RE65" s="50"/>
      <c r="RF65" s="50"/>
      <c r="RG65" s="50"/>
      <c r="RH65" s="50"/>
      <c r="RI65" s="50"/>
      <c r="RJ65" s="50"/>
      <c r="RK65" s="50"/>
      <c r="RL65" s="50"/>
      <c r="RM65" s="50"/>
      <c r="RN65" s="50"/>
      <c r="RO65" s="50"/>
      <c r="RP65" s="50"/>
      <c r="RQ65" s="50"/>
      <c r="RR65" s="50"/>
      <c r="RS65" s="50"/>
      <c r="RT65" s="50"/>
      <c r="RU65" s="50"/>
      <c r="RV65" s="50"/>
      <c r="RW65" s="50"/>
      <c r="RX65" s="50"/>
      <c r="RY65" s="50"/>
      <c r="RZ65" s="50"/>
      <c r="SA65" s="50"/>
      <c r="SB65" s="50"/>
      <c r="SC65" s="50"/>
      <c r="SD65" s="50"/>
      <c r="SE65" s="50"/>
      <c r="SF65" s="50"/>
      <c r="SG65" s="50"/>
      <c r="SH65" s="50"/>
      <c r="SI65" s="50"/>
      <c r="SJ65" s="50"/>
      <c r="SK65" s="50"/>
      <c r="SL65" s="50"/>
      <c r="SM65" s="50"/>
      <c r="SN65" s="45"/>
    </row>
    <row r="66" spans="2:508" x14ac:dyDescent="0.25">
      <c r="B66" s="43" t="s">
        <v>541</v>
      </c>
      <c r="C66" s="43" t="str">
        <f ca="1">_xlfn.XLOOKUP(B66,bonds[unique lookup],bonds[ID_ISIN])</f>
        <v>XS1222594472</v>
      </c>
      <c r="D66" s="45" cm="1">
        <f t="array" aca="1" ref="D66" ca="1">MIN(IFERROR(IF(OFFSET(bHist!$A$1,_xlfn.XMATCH($B$62,bHist!$B:$B,0)-1,3+$C$2,1,3+$C$3)=0,"-",OFFSET(bHist!$A$1,_xlfn.XMATCH($B$62,bHist!$B:$B,0)-1,3+$C$2,1,3+$C$3))-IF(OFFSET(bHist!$A$1,_xlfn.XMATCH(B66,bHist!$B:$B,0)-1,3+$C$2,1,3+$C$3)=0,"-",OFFSET(bHist!$A$1,_xlfn.XMATCH(B66,bHist!$B:$B,0)-1,3+$C$2,1,3+$C$3)),"-"))</f>
        <v>-55.347052501857263</v>
      </c>
      <c r="E66" s="45" cm="1">
        <f t="array" aca="1" ref="E66" ca="1">AVERAGE(IFERROR(IF(OFFSET(bHist!$A$1,_xlfn.XMATCH($B$62,bHist!$B:$B,0)-1,3+$C$2,1,3+$C$3)=0,"-",OFFSET(bHist!$A$1,_xlfn.XMATCH($B$62,bHist!$B:$B,0)-1,3+$C$2,1,3+$C$3))-IF(OFFSET(bHist!$A$1,_xlfn.XMATCH(B66,bHist!$B:$B,0)-1,3+$C$2,1,3+$C$3)=0,"-",OFFSET(bHist!$A$1,_xlfn.XMATCH(B66,bHist!$B:$B,0)-1,3+$C$2,1,3+$C$3)),"-"))</f>
        <v>14.742305613092592</v>
      </c>
      <c r="F66" s="45" cm="1">
        <f t="array" aca="1" ref="F66" ca="1">MAX(IFERROR(IF(OFFSET(bHist!$A$1,_xlfn.XMATCH($B$62,bHist!$B:$B,0)-1,3+$C$2,1,3+$C$3)=0,"-",OFFSET(bHist!$A$1,_xlfn.XMATCH($B$62,bHist!$B:$B,0)-1,3+$C$2,1,3+$C$3))-IF(OFFSET(bHist!$A$1,_xlfn.XMATCH(B66,bHist!$B:$B,0)-1,3+$C$2,1,3+$C$3)=0,"-",OFFSET(bHist!$A$1,_xlfn.XMATCH(B66,bHist!$B:$B,0)-1,3+$C$2,1,3+$C$3)),"-"))</f>
        <v>218.1728797622323</v>
      </c>
      <c r="G66" s="45" cm="1">
        <f t="array" aca="1" ref="G66" ca="1">_xlfn.STDEV.P(IFERROR(IF(OFFSET(bHist!$A$1,_xlfn.XMATCH($B$62,bHist!$B:$B,0)-1,3+$C$2,1,3+$C$3)=0,"-",OFFSET(bHist!$A$1,_xlfn.XMATCH($B$62,bHist!$B:$B,0)-1,3+$C$2,1,3+$C$3))-IF(OFFSET(bHist!$A$1,_xlfn.XMATCH(B66,bHist!$B:$B,0)-1,3+$C$2,1,3+$C$3)=0,"-",OFFSET(bHist!$A$1,_xlfn.XMATCH(B66,bHist!$B:$B,0)-1,3+$C$2,1,3+$C$3)),"-"))</f>
        <v>42.439674641539526</v>
      </c>
      <c r="H66" s="45" cm="1">
        <f t="array" aca="1" ref="H66" ca="1">INDEX((IFERROR(IF(OFFSET(bHist!$A$1,_xlfn.XMATCH($B$62,bHist!B:B,0)-1,3,1,500)=0,"-",OFFSET(bHist!$A$1,_xlfn.XMATCH($B$62,bHist!B:B,0)-1,3,1,500))-IF(OFFSET(bHist!$A$1,_xlfn.XMATCH(B66,bHist!B:B,0)-1,3,1,500)=0,"-",OFFSET(bHist!$A$1,_xlfn.XMATCH(B66,bHist!B:B,0)-1,3,1,500)),"-")),1)</f>
        <v>1.468074082732187</v>
      </c>
      <c r="I66" s="45">
        <f t="shared" ca="1" si="4"/>
        <v>-4.8531130512067548</v>
      </c>
      <c r="J66" s="51" cm="1">
        <f t="array" aca="1" ref="J66" ca="1">SLOPE((IFERROR(IF(OFFSET(bHist!$A$1,_xlfn.XMATCH($B$62,bHist!$B:$B,0)-1,3,1,500)=0,"-",OFFSET(bHist!$A$1,_xlfn.XMATCH($B$62,bHist!$B:$B,0)-1,3,1,500))-IF(OFFSET(bHist!$A$1,_xlfn.XMATCH(B66,bHist!$B:$B,0)-1,3,1,500)=0,"-",OFFSET(bHist!$A$1,_xlfn.XMATCH(B66,bHist!$B:$B,0)-1,3,1,500)),"-")),OFFSET(bHist!$A$1,0,3,1,500))</f>
        <v>0.10544589976113694</v>
      </c>
      <c r="K66" s="45" cm="1">
        <f t="array" aca="1" ref="K66" ca="1">INTERCEPT((IFERROR(IF(OFFSET(bHist!$A$1,_xlfn.XMATCH($B$62,bHist!$B:$B,0)-1,3,1,500)=0,"-",OFFSET(bHist!$A$1,_xlfn.XMATCH($B$62,bHist!$B:$B,0)-1,3,1,500))-IF(OFFSET(bHist!$A$1,_xlfn.XMATCH(B66,bHist!$B:$B,0)-1,3,1,500)=0,"-",OFFSET(bHist!$A$1,_xlfn.XMATCH(B66,bHist!$B:$B,0)-1,3,1,500)),"-")),OFFSET(bHist!$A$1,0,3,1,500))</f>
        <v>-4588.8280229109541</v>
      </c>
      <c r="L66" s="45" cm="1">
        <f t="array" aca="1" ref="L66" ca="1">STEYX((IFERROR(IF(OFFSET(bHist!$A$1,_xlfn.XMATCH($B$62,bHist!B:B,0)-1,3,1,500)=0,"-",OFFSET(bHist!$A$1,_xlfn.XMATCH($B$62,bHist!B:B,0)-1,3,1,500))-IF(OFFSET(bHist!$A$1,_xlfn.XMATCH(B66,bHist!B:B,0)-1,3,1,500)=0,"-",OFFSET(bHist!$A$1,_xlfn.XMATCH(B66,bHist!B:B,0)-1,3,1,500)),"-")),OFFSET(bHist!$A$1,0,3,1,500))</f>
        <v>36.507718800731539</v>
      </c>
      <c r="M66" s="51" cm="1">
        <f t="array" aca="1" ref="M66" ca="1">CORREL(IF(OFFSET(bHist!$A$1,_xlfn.XMATCH($B$62,bHist!B:B,0)-1,3,1,500)=0,"-",OFFSET(bHist!$A$1,_xlfn.XMATCH($B$62,bHist!B:B,0)-1,3,1,500)),IF(OFFSET(bHist!$A$1,_xlfn.XMATCH(B66,bHist!B:B,0)-1,3,1,500)=0,"-",OFFSET(bHist!$A$1,_xlfn.XMATCH(B66,bHist!B:B,0)-1,3,1,500)))</f>
        <v>0.89626287258442916</v>
      </c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0"/>
      <c r="BB66" s="50"/>
      <c r="BC66" s="50"/>
      <c r="BD66" s="50"/>
      <c r="BE66" s="50"/>
      <c r="BF66" s="50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/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0"/>
      <c r="FE66" s="50"/>
      <c r="FF66" s="50"/>
      <c r="FG66" s="50"/>
      <c r="FH66" s="50"/>
      <c r="FI66" s="50"/>
      <c r="FJ66" s="50"/>
      <c r="FK66" s="50"/>
      <c r="FL66" s="50"/>
      <c r="FM66" s="50"/>
      <c r="FN66" s="50"/>
      <c r="FO66" s="50"/>
      <c r="FP66" s="50"/>
      <c r="FQ66" s="50"/>
      <c r="FR66" s="50"/>
      <c r="FS66" s="50"/>
      <c r="FT66" s="50"/>
      <c r="FU66" s="50"/>
      <c r="FV66" s="50"/>
      <c r="FW66" s="50"/>
      <c r="FX66" s="50"/>
      <c r="FY66" s="50"/>
      <c r="FZ66" s="50"/>
      <c r="GA66" s="50"/>
      <c r="GB66" s="50"/>
      <c r="GC66" s="50"/>
      <c r="GD66" s="50"/>
      <c r="GE66" s="50"/>
      <c r="GF66" s="50"/>
      <c r="GG66" s="50"/>
      <c r="GH66" s="50"/>
      <c r="GI66" s="50"/>
      <c r="GJ66" s="50"/>
      <c r="GK66" s="50"/>
      <c r="GL66" s="50"/>
      <c r="GM66" s="50"/>
      <c r="GN66" s="50"/>
      <c r="GO66" s="50"/>
      <c r="GP66" s="50"/>
      <c r="GQ66" s="50"/>
      <c r="GR66" s="50"/>
      <c r="GS66" s="50"/>
      <c r="GT66" s="50"/>
      <c r="GU66" s="50"/>
      <c r="GV66" s="50"/>
      <c r="GW66" s="50"/>
      <c r="GX66" s="50"/>
      <c r="GY66" s="50"/>
      <c r="GZ66" s="50"/>
      <c r="HA66" s="50"/>
      <c r="HB66" s="50"/>
      <c r="HC66" s="50"/>
      <c r="HD66" s="50"/>
      <c r="HE66" s="50"/>
      <c r="HF66" s="50"/>
      <c r="HG66" s="50"/>
      <c r="HH66" s="50"/>
      <c r="HI66" s="50"/>
      <c r="HJ66" s="50"/>
      <c r="HK66" s="50"/>
      <c r="HL66" s="50"/>
      <c r="HM66" s="50"/>
      <c r="HN66" s="50"/>
      <c r="HO66" s="50"/>
      <c r="HP66" s="50"/>
      <c r="HQ66" s="50"/>
      <c r="HR66" s="50"/>
      <c r="HS66" s="50"/>
      <c r="HT66" s="50"/>
      <c r="HU66" s="50"/>
      <c r="HV66" s="50"/>
      <c r="HW66" s="50"/>
      <c r="HX66" s="50"/>
      <c r="HY66" s="50"/>
      <c r="HZ66" s="50"/>
      <c r="IA66" s="50"/>
      <c r="IB66" s="50"/>
      <c r="IC66" s="50"/>
      <c r="ID66" s="50"/>
      <c r="IE66" s="50"/>
      <c r="IF66" s="50"/>
      <c r="IG66" s="50"/>
      <c r="IH66" s="50"/>
      <c r="II66" s="50"/>
      <c r="IJ66" s="50"/>
      <c r="IK66" s="50"/>
      <c r="IL66" s="50"/>
      <c r="IM66" s="50"/>
      <c r="IN66" s="50"/>
      <c r="IO66" s="50"/>
      <c r="IP66" s="50"/>
      <c r="IQ66" s="50"/>
      <c r="IR66" s="50"/>
      <c r="IS66" s="50"/>
      <c r="IT66" s="50"/>
      <c r="IU66" s="50"/>
      <c r="IV66" s="50"/>
      <c r="IW66" s="50"/>
      <c r="IX66" s="50"/>
      <c r="IY66" s="50"/>
      <c r="IZ66" s="50"/>
      <c r="JA66" s="50"/>
      <c r="JB66" s="50"/>
      <c r="JC66" s="50"/>
      <c r="JD66" s="50"/>
      <c r="JE66" s="50"/>
      <c r="JF66" s="50"/>
      <c r="JG66" s="50"/>
      <c r="JH66" s="50"/>
      <c r="JI66" s="50"/>
      <c r="JJ66" s="50"/>
      <c r="JK66" s="50"/>
      <c r="JL66" s="50"/>
      <c r="JM66" s="50"/>
      <c r="JN66" s="50"/>
      <c r="JO66" s="50"/>
      <c r="JP66" s="50"/>
      <c r="JQ66" s="50"/>
      <c r="JR66" s="50"/>
      <c r="JS66" s="50"/>
      <c r="JT66" s="50"/>
      <c r="JU66" s="50"/>
      <c r="JV66" s="50"/>
      <c r="JW66" s="50"/>
      <c r="JX66" s="50"/>
      <c r="JY66" s="50"/>
      <c r="JZ66" s="50"/>
      <c r="KA66" s="50"/>
      <c r="KB66" s="50"/>
      <c r="KC66" s="50"/>
      <c r="KD66" s="50"/>
      <c r="KE66" s="50"/>
      <c r="KF66" s="50"/>
      <c r="KG66" s="50"/>
      <c r="KH66" s="50"/>
      <c r="KI66" s="50"/>
      <c r="KJ66" s="50"/>
      <c r="KK66" s="50"/>
      <c r="KL66" s="50"/>
      <c r="KM66" s="50"/>
      <c r="KN66" s="50"/>
      <c r="KO66" s="50"/>
      <c r="KP66" s="50"/>
      <c r="KQ66" s="50"/>
      <c r="KR66" s="50"/>
      <c r="KS66" s="50"/>
      <c r="KT66" s="50"/>
      <c r="KU66" s="50"/>
      <c r="KV66" s="50"/>
      <c r="KW66" s="50"/>
      <c r="KX66" s="50"/>
      <c r="KY66" s="50"/>
      <c r="KZ66" s="50"/>
      <c r="LA66" s="50"/>
      <c r="LB66" s="50"/>
      <c r="LC66" s="50"/>
      <c r="LD66" s="50"/>
      <c r="LE66" s="50"/>
      <c r="LF66" s="50"/>
      <c r="LG66" s="50"/>
      <c r="LH66" s="50"/>
      <c r="LI66" s="50"/>
      <c r="LJ66" s="50"/>
      <c r="LK66" s="50"/>
      <c r="LL66" s="50"/>
      <c r="LM66" s="50"/>
      <c r="LN66" s="50"/>
      <c r="LO66" s="50"/>
      <c r="LP66" s="50"/>
      <c r="LQ66" s="50"/>
      <c r="LR66" s="50"/>
      <c r="LS66" s="50"/>
      <c r="LT66" s="50"/>
      <c r="LU66" s="50"/>
      <c r="LV66" s="50"/>
      <c r="LW66" s="50"/>
      <c r="LX66" s="50"/>
      <c r="LY66" s="50"/>
      <c r="LZ66" s="50"/>
      <c r="MA66" s="50"/>
      <c r="MB66" s="50"/>
      <c r="MC66" s="50"/>
      <c r="MD66" s="50"/>
      <c r="ME66" s="50"/>
      <c r="MF66" s="50"/>
      <c r="MG66" s="50"/>
      <c r="MH66" s="50"/>
      <c r="MI66" s="50"/>
      <c r="MJ66" s="50"/>
      <c r="MK66" s="50"/>
      <c r="ML66" s="50"/>
      <c r="MM66" s="50"/>
      <c r="MN66" s="50"/>
      <c r="MO66" s="50"/>
      <c r="MP66" s="50"/>
      <c r="MQ66" s="50"/>
      <c r="MR66" s="50"/>
      <c r="MS66" s="50"/>
      <c r="MT66" s="50"/>
      <c r="MU66" s="50"/>
      <c r="MV66" s="50"/>
      <c r="MW66" s="50"/>
      <c r="MX66" s="50"/>
      <c r="MY66" s="50"/>
      <c r="MZ66" s="50"/>
      <c r="NA66" s="50"/>
      <c r="NB66" s="50"/>
      <c r="NC66" s="50"/>
      <c r="ND66" s="50"/>
      <c r="NE66" s="50"/>
      <c r="NF66" s="50"/>
      <c r="NG66" s="50"/>
      <c r="NH66" s="50"/>
      <c r="NI66" s="50"/>
      <c r="NJ66" s="50"/>
      <c r="NK66" s="50"/>
      <c r="NL66" s="50"/>
      <c r="NM66" s="50"/>
      <c r="NN66" s="50"/>
      <c r="NO66" s="50"/>
      <c r="NP66" s="50"/>
      <c r="NQ66" s="50"/>
      <c r="NR66" s="50"/>
      <c r="NS66" s="50"/>
      <c r="NT66" s="50"/>
      <c r="NU66" s="50"/>
      <c r="NV66" s="50"/>
      <c r="NW66" s="50"/>
      <c r="NX66" s="50"/>
      <c r="NY66" s="50"/>
      <c r="NZ66" s="50"/>
      <c r="OA66" s="50"/>
      <c r="OB66" s="50"/>
      <c r="OC66" s="50"/>
      <c r="OD66" s="50"/>
      <c r="OE66" s="50"/>
      <c r="OF66" s="50"/>
      <c r="OG66" s="50"/>
      <c r="OH66" s="50"/>
      <c r="OI66" s="50"/>
      <c r="OJ66" s="50"/>
      <c r="OK66" s="50"/>
      <c r="OL66" s="50"/>
      <c r="OM66" s="50"/>
      <c r="ON66" s="50"/>
      <c r="OO66" s="50"/>
      <c r="OP66" s="50"/>
      <c r="OQ66" s="50"/>
      <c r="OR66" s="50"/>
      <c r="OS66" s="50"/>
      <c r="OT66" s="50"/>
      <c r="OU66" s="50"/>
      <c r="OV66" s="50"/>
      <c r="OW66" s="50"/>
      <c r="OX66" s="50"/>
      <c r="OY66" s="50"/>
      <c r="OZ66" s="50"/>
      <c r="PA66" s="50"/>
      <c r="PB66" s="50"/>
      <c r="PC66" s="50"/>
      <c r="PD66" s="50"/>
      <c r="PE66" s="50"/>
      <c r="PF66" s="50"/>
      <c r="PG66" s="50"/>
      <c r="PH66" s="50"/>
      <c r="PI66" s="50"/>
      <c r="PJ66" s="50"/>
      <c r="PK66" s="50"/>
      <c r="PL66" s="50"/>
      <c r="PM66" s="50"/>
      <c r="PN66" s="50"/>
      <c r="PO66" s="50"/>
      <c r="PP66" s="50"/>
      <c r="PQ66" s="50"/>
      <c r="PR66" s="50"/>
      <c r="PS66" s="50"/>
      <c r="PT66" s="50"/>
      <c r="PU66" s="50"/>
      <c r="PV66" s="50"/>
      <c r="PW66" s="50"/>
      <c r="PX66" s="50"/>
      <c r="PY66" s="50"/>
      <c r="PZ66" s="50"/>
      <c r="QA66" s="50"/>
      <c r="QB66" s="50"/>
      <c r="QC66" s="50"/>
      <c r="QD66" s="50"/>
      <c r="QE66" s="50"/>
      <c r="QF66" s="50"/>
      <c r="QG66" s="50"/>
      <c r="QH66" s="50"/>
      <c r="QI66" s="50"/>
      <c r="QJ66" s="50"/>
      <c r="QK66" s="50"/>
      <c r="QL66" s="50"/>
      <c r="QM66" s="50"/>
      <c r="QN66" s="50"/>
      <c r="QO66" s="50"/>
      <c r="QP66" s="50"/>
      <c r="QQ66" s="50"/>
      <c r="QR66" s="50"/>
      <c r="QS66" s="50"/>
      <c r="QT66" s="50"/>
      <c r="QU66" s="50"/>
      <c r="QV66" s="50"/>
      <c r="QW66" s="50"/>
      <c r="QX66" s="50"/>
      <c r="QY66" s="50"/>
      <c r="QZ66" s="50"/>
      <c r="RA66" s="50"/>
      <c r="RB66" s="50"/>
      <c r="RC66" s="50"/>
      <c r="RD66" s="50"/>
      <c r="RE66" s="50"/>
      <c r="RF66" s="50"/>
      <c r="RG66" s="50"/>
      <c r="RH66" s="50"/>
      <c r="RI66" s="50"/>
      <c r="RJ66" s="50"/>
      <c r="RK66" s="50"/>
      <c r="RL66" s="50"/>
      <c r="RM66" s="50"/>
      <c r="RN66" s="50"/>
      <c r="RO66" s="50"/>
      <c r="RP66" s="50"/>
      <c r="RQ66" s="50"/>
      <c r="RR66" s="50"/>
      <c r="RS66" s="50"/>
      <c r="RT66" s="50"/>
      <c r="RU66" s="50"/>
      <c r="RV66" s="50"/>
      <c r="RW66" s="50"/>
      <c r="RX66" s="50"/>
      <c r="RY66" s="50"/>
      <c r="RZ66" s="50"/>
      <c r="SA66" s="50"/>
      <c r="SB66" s="50"/>
      <c r="SC66" s="50"/>
      <c r="SD66" s="50"/>
      <c r="SE66" s="50"/>
      <c r="SF66" s="50"/>
      <c r="SG66" s="50"/>
      <c r="SH66" s="50"/>
      <c r="SI66" s="50"/>
      <c r="SJ66" s="50"/>
      <c r="SK66" s="50"/>
      <c r="SL66" s="50"/>
      <c r="SM66" s="50"/>
      <c r="SN66" s="45"/>
    </row>
    <row r="67" spans="2:508" x14ac:dyDescent="0.25">
      <c r="B67" s="43" t="s">
        <v>542</v>
      </c>
      <c r="C67" s="43" t="str">
        <f ca="1">_xlfn.XLOOKUP(B67,bonds[unique lookup],bonds[ID_ISIN])</f>
        <v>USN4297BBC74</v>
      </c>
      <c r="D67" s="45" cm="1">
        <f t="array" aca="1" ref="D67" ca="1">MIN(IFERROR(IF(OFFSET(bHist!$A$1,_xlfn.XMATCH($B$62,bHist!$B:$B,0)-1,3+$C$2,1,3+$C$3)=0,"-",OFFSET(bHist!$A$1,_xlfn.XMATCH($B$62,bHist!$B:$B,0)-1,3+$C$2,1,3+$C$3))-IF(OFFSET(bHist!$A$1,_xlfn.XMATCH(B67,bHist!$B:$B,0)-1,3+$C$2,1,3+$C$3)=0,"-",OFFSET(bHist!$A$1,_xlfn.XMATCH(B67,bHist!$B:$B,0)-1,3+$C$2,1,3+$C$3)),"-"))</f>
        <v>-240.78687799656393</v>
      </c>
      <c r="E67" s="45" cm="1">
        <f t="array" aca="1" ref="E67" ca="1">AVERAGE(IFERROR(IF(OFFSET(bHist!$A$1,_xlfn.XMATCH($B$62,bHist!$B:$B,0)-1,3+$C$2,1,3+$C$3)=0,"-",OFFSET(bHist!$A$1,_xlfn.XMATCH($B$62,bHist!$B:$B,0)-1,3+$C$2,1,3+$C$3))-IF(OFFSET(bHist!$A$1,_xlfn.XMATCH(B67,bHist!$B:$B,0)-1,3+$C$2,1,3+$C$3)=0,"-",OFFSET(bHist!$A$1,_xlfn.XMATCH(B67,bHist!$B:$B,0)-1,3+$C$2,1,3+$C$3)),"-"))</f>
        <v>-16.61499591906075</v>
      </c>
      <c r="F67" s="45" cm="1">
        <f t="array" aca="1" ref="F67" ca="1">MAX(IFERROR(IF(OFFSET(bHist!$A$1,_xlfn.XMATCH($B$62,bHist!$B:$B,0)-1,3+$C$2,1,3+$C$3)=0,"-",OFFSET(bHist!$A$1,_xlfn.XMATCH($B$62,bHist!$B:$B,0)-1,3+$C$2,1,3+$C$3))-IF(OFFSET(bHist!$A$1,_xlfn.XMATCH(B67,bHist!$B:$B,0)-1,3+$C$2,1,3+$C$3)=0,"-",OFFSET(bHist!$A$1,_xlfn.XMATCH(B67,bHist!$B:$B,0)-1,3+$C$2,1,3+$C$3)),"-"))</f>
        <v>262.47066312098502</v>
      </c>
      <c r="G67" s="45" cm="1">
        <f t="array" aca="1" ref="G67" ca="1">_xlfn.STDEV.P(IFERROR(IF(OFFSET(bHist!$A$1,_xlfn.XMATCH($B$62,bHist!$B:$B,0)-1,3+$C$2,1,3+$C$3)=0,"-",OFFSET(bHist!$A$1,_xlfn.XMATCH($B$62,bHist!$B:$B,0)-1,3+$C$2,1,3+$C$3))-IF(OFFSET(bHist!$A$1,_xlfn.XMATCH(B67,bHist!$B:$B,0)-1,3+$C$2,1,3+$C$3)=0,"-",OFFSET(bHist!$A$1,_xlfn.XMATCH(B67,bHist!$B:$B,0)-1,3+$C$2,1,3+$C$3)),"-"))</f>
        <v>53.983221392513073</v>
      </c>
      <c r="H67" s="45" cm="1">
        <f t="array" aca="1" ref="H67" ca="1">INDEX((IFERROR(IF(OFFSET(bHist!$A$1,_xlfn.XMATCH($B$62,bHist!B:B,0)-1,3,1,500)=0,"-",OFFSET(bHist!$A$1,_xlfn.XMATCH($B$62,bHist!B:B,0)-1,3,1,500))-IF(OFFSET(bHist!$A$1,_xlfn.XMATCH(B67,bHist!B:B,0)-1,3,1,500)=0,"-",OFFSET(bHist!$A$1,_xlfn.XMATCH(B67,bHist!B:B,0)-1,3,1,500)),"-")),1)</f>
        <v>1.8928240921497945</v>
      </c>
      <c r="I67" s="45">
        <f t="shared" ca="1" si="4"/>
        <v>3.6776041090435565</v>
      </c>
      <c r="J67" s="51" cm="1">
        <f t="array" aca="1" ref="J67" ca="1">SLOPE((IFERROR(IF(OFFSET(bHist!$A$1,_xlfn.XMATCH($B$62,bHist!$B:$B,0)-1,3,1,500)=0,"-",OFFSET(bHist!$A$1,_xlfn.XMATCH($B$62,bHist!$B:$B,0)-1,3,1,500))-IF(OFFSET(bHist!$A$1,_xlfn.XMATCH(B67,bHist!$B:$B,0)-1,3,1,500)=0,"-",OFFSET(bHist!$A$1,_xlfn.XMATCH(B67,bHist!$B:$B,0)-1,3,1,500)),"-")),OFFSET(bHist!$A$1,0,3,1,500))</f>
        <v>-1.8370045188421669E-2</v>
      </c>
      <c r="K67" s="45" cm="1">
        <f t="array" aca="1" ref="K67" ca="1">INTERCEPT((IFERROR(IF(OFFSET(bHist!$A$1,_xlfn.XMATCH($B$62,bHist!$B:$B,0)-1,3,1,500)=0,"-",OFFSET(bHist!$A$1,_xlfn.XMATCH($B$62,bHist!$B:$B,0)-1,3,1,500))-IF(OFFSET(bHist!$A$1,_xlfn.XMATCH(B67,bHist!$B:$B,0)-1,3,1,500)=0,"-",OFFSET(bHist!$A$1,_xlfn.XMATCH(B67,bHist!$B:$B,0)-1,3,1,500)),"-")),OFFSET(bHist!$A$1,0,3,1,500))</f>
        <v>785.41977527707343</v>
      </c>
      <c r="L67" s="45" cm="1">
        <f t="array" aca="1" ref="L67" ca="1">STEYX((IFERROR(IF(OFFSET(bHist!$A$1,_xlfn.XMATCH($B$62,bHist!B:B,0)-1,3,1,500)=0,"-",OFFSET(bHist!$A$1,_xlfn.XMATCH($B$62,bHist!B:B,0)-1,3,1,500))-IF(OFFSET(bHist!$A$1,_xlfn.XMATCH(B67,bHist!B:B,0)-1,3,1,500)=0,"-",OFFSET(bHist!$A$1,_xlfn.XMATCH(B67,bHist!B:B,0)-1,3,1,500)),"-")),OFFSET(bHist!$A$1,0,3,1,500))</f>
        <v>53.95647006329807</v>
      </c>
      <c r="M67" s="51" cm="1">
        <f t="array" aca="1" ref="M67" ca="1">CORREL(IF(OFFSET(bHist!$A$1,_xlfn.XMATCH($B$62,bHist!B:B,0)-1,3,1,500)=0,"-",OFFSET(bHist!$A$1,_xlfn.XMATCH($B$62,bHist!B:B,0)-1,3,1,500)),IF(OFFSET(bHist!$A$1,_xlfn.XMATCH(B67,bHist!B:B,0)-1,3,1,500)=0,"-",OFFSET(bHist!$A$1,_xlfn.XMATCH(B67,bHist!B:B,0)-1,3,1,500)))</f>
        <v>0.84215796375518004</v>
      </c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0"/>
      <c r="FE67" s="50"/>
      <c r="FF67" s="50"/>
      <c r="FG67" s="50"/>
      <c r="FH67" s="50"/>
      <c r="FI67" s="50"/>
      <c r="FJ67" s="50"/>
      <c r="FK67" s="50"/>
      <c r="FL67" s="50"/>
      <c r="FM67" s="50"/>
      <c r="FN67" s="50"/>
      <c r="FO67" s="50"/>
      <c r="FP67" s="50"/>
      <c r="FQ67" s="50"/>
      <c r="FR67" s="50"/>
      <c r="FS67" s="50"/>
      <c r="FT67" s="50"/>
      <c r="FU67" s="50"/>
      <c r="FV67" s="50"/>
      <c r="FW67" s="50"/>
      <c r="FX67" s="50"/>
      <c r="FY67" s="50"/>
      <c r="FZ67" s="50"/>
      <c r="GA67" s="50"/>
      <c r="GB67" s="50"/>
      <c r="GC67" s="50"/>
      <c r="GD67" s="50"/>
      <c r="GE67" s="50"/>
      <c r="GF67" s="50"/>
      <c r="GG67" s="50"/>
      <c r="GH67" s="50"/>
      <c r="GI67" s="50"/>
      <c r="GJ67" s="50"/>
      <c r="GK67" s="50"/>
      <c r="GL67" s="50"/>
      <c r="GM67" s="50"/>
      <c r="GN67" s="50"/>
      <c r="GO67" s="50"/>
      <c r="GP67" s="50"/>
      <c r="GQ67" s="50"/>
      <c r="GR67" s="50"/>
      <c r="GS67" s="50"/>
      <c r="GT67" s="50"/>
      <c r="GU67" s="50"/>
      <c r="GV67" s="50"/>
      <c r="GW67" s="50"/>
      <c r="GX67" s="50"/>
      <c r="GY67" s="50"/>
      <c r="GZ67" s="50"/>
      <c r="HA67" s="50"/>
      <c r="HB67" s="50"/>
      <c r="HC67" s="50"/>
      <c r="HD67" s="50"/>
      <c r="HE67" s="50"/>
      <c r="HF67" s="50"/>
      <c r="HG67" s="50"/>
      <c r="HH67" s="50"/>
      <c r="HI67" s="50"/>
      <c r="HJ67" s="50"/>
      <c r="HK67" s="50"/>
      <c r="HL67" s="50"/>
      <c r="HM67" s="50"/>
      <c r="HN67" s="50"/>
      <c r="HO67" s="50"/>
      <c r="HP67" s="50"/>
      <c r="HQ67" s="50"/>
      <c r="HR67" s="50"/>
      <c r="HS67" s="50"/>
      <c r="HT67" s="50"/>
      <c r="HU67" s="50"/>
      <c r="HV67" s="50"/>
      <c r="HW67" s="50"/>
      <c r="HX67" s="50"/>
      <c r="HY67" s="50"/>
      <c r="HZ67" s="50"/>
      <c r="IA67" s="50"/>
      <c r="IB67" s="50"/>
      <c r="IC67" s="50"/>
      <c r="ID67" s="50"/>
      <c r="IE67" s="50"/>
      <c r="IF67" s="50"/>
      <c r="IG67" s="50"/>
      <c r="IH67" s="50"/>
      <c r="II67" s="50"/>
      <c r="IJ67" s="50"/>
      <c r="IK67" s="50"/>
      <c r="IL67" s="50"/>
      <c r="IM67" s="50"/>
      <c r="IN67" s="50"/>
      <c r="IO67" s="50"/>
      <c r="IP67" s="50"/>
      <c r="IQ67" s="50"/>
      <c r="IR67" s="50"/>
      <c r="IS67" s="50"/>
      <c r="IT67" s="50"/>
      <c r="IU67" s="50"/>
      <c r="IV67" s="50"/>
      <c r="IW67" s="50"/>
      <c r="IX67" s="50"/>
      <c r="IY67" s="50"/>
      <c r="IZ67" s="50"/>
      <c r="JA67" s="50"/>
      <c r="JB67" s="50"/>
      <c r="JC67" s="50"/>
      <c r="JD67" s="50"/>
      <c r="JE67" s="50"/>
      <c r="JF67" s="50"/>
      <c r="JG67" s="50"/>
      <c r="JH67" s="50"/>
      <c r="JI67" s="50"/>
      <c r="JJ67" s="50"/>
      <c r="JK67" s="50"/>
      <c r="JL67" s="50"/>
      <c r="JM67" s="50"/>
      <c r="JN67" s="50"/>
      <c r="JO67" s="50"/>
      <c r="JP67" s="50"/>
      <c r="JQ67" s="50"/>
      <c r="JR67" s="50"/>
      <c r="JS67" s="50"/>
      <c r="JT67" s="50"/>
      <c r="JU67" s="50"/>
      <c r="JV67" s="50"/>
      <c r="JW67" s="50"/>
      <c r="JX67" s="50"/>
      <c r="JY67" s="50"/>
      <c r="JZ67" s="50"/>
      <c r="KA67" s="50"/>
      <c r="KB67" s="50"/>
      <c r="KC67" s="50"/>
      <c r="KD67" s="50"/>
      <c r="KE67" s="50"/>
      <c r="KF67" s="50"/>
      <c r="KG67" s="50"/>
      <c r="KH67" s="50"/>
      <c r="KI67" s="50"/>
      <c r="KJ67" s="50"/>
      <c r="KK67" s="50"/>
      <c r="KL67" s="50"/>
      <c r="KM67" s="50"/>
      <c r="KN67" s="50"/>
      <c r="KO67" s="50"/>
      <c r="KP67" s="50"/>
      <c r="KQ67" s="50"/>
      <c r="KR67" s="50"/>
      <c r="KS67" s="50"/>
      <c r="KT67" s="50"/>
      <c r="KU67" s="50"/>
      <c r="KV67" s="50"/>
      <c r="KW67" s="50"/>
      <c r="KX67" s="50"/>
      <c r="KY67" s="50"/>
      <c r="KZ67" s="50"/>
      <c r="LA67" s="50"/>
      <c r="LB67" s="50"/>
      <c r="LC67" s="50"/>
      <c r="LD67" s="50"/>
      <c r="LE67" s="50"/>
      <c r="LF67" s="50"/>
      <c r="LG67" s="50"/>
      <c r="LH67" s="50"/>
      <c r="LI67" s="50"/>
      <c r="LJ67" s="50"/>
      <c r="LK67" s="50"/>
      <c r="LL67" s="50"/>
      <c r="LM67" s="50"/>
      <c r="LN67" s="50"/>
      <c r="LO67" s="50"/>
      <c r="LP67" s="50"/>
      <c r="LQ67" s="50"/>
      <c r="LR67" s="50"/>
      <c r="LS67" s="50"/>
      <c r="LT67" s="50"/>
      <c r="LU67" s="50"/>
      <c r="LV67" s="50"/>
      <c r="LW67" s="50"/>
      <c r="LX67" s="50"/>
      <c r="LY67" s="50"/>
      <c r="LZ67" s="50"/>
      <c r="MA67" s="50"/>
      <c r="MB67" s="50"/>
      <c r="MC67" s="50"/>
      <c r="MD67" s="50"/>
      <c r="ME67" s="50"/>
      <c r="MF67" s="50"/>
      <c r="MG67" s="50"/>
      <c r="MH67" s="50"/>
      <c r="MI67" s="50"/>
      <c r="MJ67" s="50"/>
      <c r="MK67" s="50"/>
      <c r="ML67" s="50"/>
      <c r="MM67" s="50"/>
      <c r="MN67" s="50"/>
      <c r="MO67" s="50"/>
      <c r="MP67" s="50"/>
      <c r="MQ67" s="50"/>
      <c r="MR67" s="50"/>
      <c r="MS67" s="50"/>
      <c r="MT67" s="50"/>
      <c r="MU67" s="50"/>
      <c r="MV67" s="50"/>
      <c r="MW67" s="50"/>
      <c r="MX67" s="50"/>
      <c r="MY67" s="50"/>
      <c r="MZ67" s="50"/>
      <c r="NA67" s="50"/>
      <c r="NB67" s="50"/>
      <c r="NC67" s="50"/>
      <c r="ND67" s="50"/>
      <c r="NE67" s="50"/>
      <c r="NF67" s="50"/>
      <c r="NG67" s="50"/>
      <c r="NH67" s="50"/>
      <c r="NI67" s="50"/>
      <c r="NJ67" s="50"/>
      <c r="NK67" s="50"/>
      <c r="NL67" s="50"/>
      <c r="NM67" s="50"/>
      <c r="NN67" s="50"/>
      <c r="NO67" s="50"/>
      <c r="NP67" s="50"/>
      <c r="NQ67" s="50"/>
      <c r="NR67" s="50"/>
      <c r="NS67" s="50"/>
      <c r="NT67" s="50"/>
      <c r="NU67" s="50"/>
      <c r="NV67" s="50"/>
      <c r="NW67" s="50"/>
      <c r="NX67" s="50"/>
      <c r="NY67" s="50"/>
      <c r="NZ67" s="50"/>
      <c r="OA67" s="50"/>
      <c r="OB67" s="50"/>
      <c r="OC67" s="50"/>
      <c r="OD67" s="50"/>
      <c r="OE67" s="50"/>
      <c r="OF67" s="50"/>
      <c r="OG67" s="50"/>
      <c r="OH67" s="50"/>
      <c r="OI67" s="50"/>
      <c r="OJ67" s="50"/>
      <c r="OK67" s="50"/>
      <c r="OL67" s="50"/>
      <c r="OM67" s="50"/>
      <c r="ON67" s="50"/>
      <c r="OO67" s="50"/>
      <c r="OP67" s="50"/>
      <c r="OQ67" s="50"/>
      <c r="OR67" s="50"/>
      <c r="OS67" s="50"/>
      <c r="OT67" s="50"/>
      <c r="OU67" s="50"/>
      <c r="OV67" s="50"/>
      <c r="OW67" s="50"/>
      <c r="OX67" s="50"/>
      <c r="OY67" s="50"/>
      <c r="OZ67" s="50"/>
      <c r="PA67" s="50"/>
      <c r="PB67" s="50"/>
      <c r="PC67" s="50"/>
      <c r="PD67" s="50"/>
      <c r="PE67" s="50"/>
      <c r="PF67" s="50"/>
      <c r="PG67" s="50"/>
      <c r="PH67" s="50"/>
      <c r="PI67" s="50"/>
      <c r="PJ67" s="50"/>
      <c r="PK67" s="50"/>
      <c r="PL67" s="50"/>
      <c r="PM67" s="50"/>
      <c r="PN67" s="50"/>
      <c r="PO67" s="50"/>
      <c r="PP67" s="50"/>
      <c r="PQ67" s="50"/>
      <c r="PR67" s="50"/>
      <c r="PS67" s="50"/>
      <c r="PT67" s="50"/>
      <c r="PU67" s="50"/>
      <c r="PV67" s="50"/>
      <c r="PW67" s="50"/>
      <c r="PX67" s="50"/>
      <c r="PY67" s="50"/>
      <c r="PZ67" s="50"/>
      <c r="QA67" s="50"/>
      <c r="QB67" s="50"/>
      <c r="QC67" s="50"/>
      <c r="QD67" s="50"/>
      <c r="QE67" s="50"/>
      <c r="QF67" s="50"/>
      <c r="QG67" s="50"/>
      <c r="QH67" s="50"/>
      <c r="QI67" s="50"/>
      <c r="QJ67" s="50"/>
      <c r="QK67" s="50"/>
      <c r="QL67" s="50"/>
      <c r="QM67" s="50"/>
      <c r="QN67" s="50"/>
      <c r="QO67" s="50"/>
      <c r="QP67" s="50"/>
      <c r="QQ67" s="50"/>
      <c r="QR67" s="50"/>
      <c r="QS67" s="50"/>
      <c r="QT67" s="50"/>
      <c r="QU67" s="50"/>
      <c r="QV67" s="50"/>
      <c r="QW67" s="50"/>
      <c r="QX67" s="50"/>
      <c r="QY67" s="50"/>
      <c r="QZ67" s="50"/>
      <c r="RA67" s="50"/>
      <c r="RB67" s="50"/>
      <c r="RC67" s="50"/>
      <c r="RD67" s="50"/>
      <c r="RE67" s="50"/>
      <c r="RF67" s="50"/>
      <c r="RG67" s="50"/>
      <c r="RH67" s="50"/>
      <c r="RI67" s="50"/>
      <c r="RJ67" s="50"/>
      <c r="RK67" s="50"/>
      <c r="RL67" s="50"/>
      <c r="RM67" s="50"/>
      <c r="RN67" s="50"/>
      <c r="RO67" s="50"/>
      <c r="RP67" s="50"/>
      <c r="RQ67" s="50"/>
      <c r="RR67" s="50"/>
      <c r="RS67" s="50"/>
      <c r="RT67" s="50"/>
      <c r="RU67" s="50"/>
      <c r="RV67" s="50"/>
      <c r="RW67" s="50"/>
      <c r="RX67" s="50"/>
      <c r="RY67" s="50"/>
      <c r="RZ67" s="50"/>
      <c r="SA67" s="50"/>
      <c r="SB67" s="50"/>
      <c r="SC67" s="50"/>
      <c r="SD67" s="50"/>
      <c r="SE67" s="50"/>
      <c r="SF67" s="50"/>
      <c r="SG67" s="50"/>
      <c r="SH67" s="50"/>
      <c r="SI67" s="50"/>
      <c r="SJ67" s="50"/>
      <c r="SK67" s="50"/>
      <c r="SL67" s="50"/>
      <c r="SM67" s="50"/>
      <c r="SN67" s="45"/>
    </row>
    <row r="68" spans="2:508" x14ac:dyDescent="0.25">
      <c r="B68" s="43" t="s">
        <v>543</v>
      </c>
      <c r="C68" s="43" t="str">
        <f ca="1">_xlfn.XLOOKUP(B68,bonds[unique lookup],bonds[ID_ISIN])</f>
        <v>XS2069101868</v>
      </c>
      <c r="D68" s="45" cm="1">
        <f t="array" aca="1" ref="D68" ca="1">MIN(IFERROR(IF(OFFSET(bHist!$A$1,_xlfn.XMATCH($B$62,bHist!$B:$B,0)-1,3+$C$2,1,3+$C$3)=0,"-",OFFSET(bHist!$A$1,_xlfn.XMATCH($B$62,bHist!$B:$B,0)-1,3+$C$2,1,3+$C$3))-IF(OFFSET(bHist!$A$1,_xlfn.XMATCH(B68,bHist!$B:$B,0)-1,3+$C$2,1,3+$C$3)=0,"-",OFFSET(bHist!$A$1,_xlfn.XMATCH(B68,bHist!$B:$B,0)-1,3+$C$2,1,3+$C$3)),"-"))</f>
        <v>-5.487657846987247</v>
      </c>
      <c r="E68" s="45" cm="1">
        <f t="array" aca="1" ref="E68" ca="1">AVERAGE(IFERROR(IF(OFFSET(bHist!$A$1,_xlfn.XMATCH($B$62,bHist!$B:$B,0)-1,3+$C$2,1,3+$C$3)=0,"-",OFFSET(bHist!$A$1,_xlfn.XMATCH($B$62,bHist!$B:$B,0)-1,3+$C$2,1,3+$C$3))-IF(OFFSET(bHist!$A$1,_xlfn.XMATCH(B68,bHist!$B:$B,0)-1,3+$C$2,1,3+$C$3)=0,"-",OFFSET(bHist!$A$1,_xlfn.XMATCH(B68,bHist!$B:$B,0)-1,3+$C$2,1,3+$C$3)),"-"))</f>
        <v>75.727185289913805</v>
      </c>
      <c r="F68" s="45" cm="1">
        <f t="array" aca="1" ref="F68" ca="1">MAX(IFERROR(IF(OFFSET(bHist!$A$1,_xlfn.XMATCH($B$62,bHist!$B:$B,0)-1,3+$C$2,1,3+$C$3)=0,"-",OFFSET(bHist!$A$1,_xlfn.XMATCH($B$62,bHist!$B:$B,0)-1,3+$C$2,1,3+$C$3))-IF(OFFSET(bHist!$A$1,_xlfn.XMATCH(B68,bHist!$B:$B,0)-1,3+$C$2,1,3+$C$3)=0,"-",OFFSET(bHist!$A$1,_xlfn.XMATCH(B68,bHist!$B:$B,0)-1,3+$C$2,1,3+$C$3)),"-"))</f>
        <v>257.67392488294843</v>
      </c>
      <c r="G68" s="45" cm="1">
        <f t="array" aca="1" ref="G68" ca="1">_xlfn.STDEV.P(IFERROR(IF(OFFSET(bHist!$A$1,_xlfn.XMATCH($B$62,bHist!$B:$B,0)-1,3+$C$2,1,3+$C$3)=0,"-",OFFSET(bHist!$A$1,_xlfn.XMATCH($B$62,bHist!$B:$B,0)-1,3+$C$2,1,3+$C$3))-IF(OFFSET(bHist!$A$1,_xlfn.XMATCH(B68,bHist!$B:$B,0)-1,3+$C$2,1,3+$C$3)=0,"-",OFFSET(bHist!$A$1,_xlfn.XMATCH(B68,bHist!$B:$B,0)-1,3+$C$2,1,3+$C$3)),"-"))</f>
        <v>74.169121651775399</v>
      </c>
      <c r="H68" s="45" cm="1">
        <f t="array" aca="1" ref="H68" ca="1">INDEX((IFERROR(IF(OFFSET(bHist!$A$1,_xlfn.XMATCH($B$62,bHist!B:B,0)-1,3,1,500)=0,"-",OFFSET(bHist!$A$1,_xlfn.XMATCH($B$62,bHist!B:B,0)-1,3,1,500))-IF(OFFSET(bHist!$A$1,_xlfn.XMATCH(B68,bHist!B:B,0)-1,3,1,500)=0,"-",OFFSET(bHist!$A$1,_xlfn.XMATCH(B68,bHist!B:B,0)-1,3,1,500)),"-")),1)</f>
        <v>19.429182535350321</v>
      </c>
      <c r="I68" s="45">
        <f t="shared" ca="1" si="4"/>
        <v>-21.392941238059883</v>
      </c>
      <c r="J68" s="51" cm="1">
        <f t="array" aca="1" ref="J68" ca="1">SLOPE((IFERROR(IF(OFFSET(bHist!$A$1,_xlfn.XMATCH($B$62,bHist!$B:$B,0)-1,3,1,500)=0,"-",OFFSET(bHist!$A$1,_xlfn.XMATCH($B$62,bHist!$B:$B,0)-1,3,1,500))-IF(OFFSET(bHist!$A$1,_xlfn.XMATCH(B68,bHist!$B:$B,0)-1,3,1,500)=0,"-",OFFSET(bHist!$A$1,_xlfn.XMATCH(B68,bHist!$B:$B,0)-1,3,1,500)),"-")),OFFSET(bHist!$A$1,0,3,1,500))</f>
        <v>0.39870827417848281</v>
      </c>
      <c r="K68" s="45" cm="1">
        <f t="array" aca="1" ref="K68" ca="1">INTERCEPT((IFERROR(IF(OFFSET(bHist!$A$1,_xlfn.XMATCH($B$62,bHist!$B:$B,0)-1,3,1,500)=0,"-",OFFSET(bHist!$A$1,_xlfn.XMATCH($B$62,bHist!$B:$B,0)-1,3,1,500))-IF(OFFSET(bHist!$A$1,_xlfn.XMATCH(B68,bHist!$B:$B,0)-1,3,1,500)=0,"-",OFFSET(bHist!$A$1,_xlfn.XMATCH(B68,bHist!$B:$B,0)-1,3,1,500)),"-")),OFFSET(bHist!$A$1,0,3,1,500))</f>
        <v>-17425.704639842195</v>
      </c>
      <c r="L68" s="45" cm="1">
        <f t="array" aca="1" ref="L68" ca="1">STEYX((IFERROR(IF(OFFSET(bHist!$A$1,_xlfn.XMATCH($B$62,bHist!B:B,0)-1,3,1,500)=0,"-",OFFSET(bHist!$A$1,_xlfn.XMATCH($B$62,bHist!B:B,0)-1,3,1,500))-IF(OFFSET(bHist!$A$1,_xlfn.XMATCH(B68,bHist!B:B,0)-1,3,1,500)=0,"-",OFFSET(bHist!$A$1,_xlfn.XMATCH(B68,bHist!B:B,0)-1,3,1,500)),"-")),OFFSET(bHist!$A$1,0,3,1,500))</f>
        <v>68.668697456326555</v>
      </c>
      <c r="M68" s="51" cm="1">
        <f t="array" aca="1" ref="M68" ca="1">CORREL(IF(OFFSET(bHist!$A$1,_xlfn.XMATCH($B$62,bHist!B:B,0)-1,3,1,500)=0,"-",OFFSET(bHist!$A$1,_xlfn.XMATCH($B$62,bHist!B:B,0)-1,3,1,500)),IF(OFFSET(bHist!$A$1,_xlfn.XMATCH(B68,bHist!B:B,0)-1,3,1,500)=0,"-",OFFSET(bHist!$A$1,_xlfn.XMATCH(B68,bHist!B:B,0)-1,3,1,500)))</f>
        <v>0.91277434427855653</v>
      </c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  <c r="AX68" s="50"/>
      <c r="AY68" s="50"/>
      <c r="AZ68" s="50"/>
      <c r="BA68" s="50"/>
      <c r="BB68" s="50"/>
      <c r="BC68" s="50"/>
      <c r="BD68" s="50"/>
      <c r="BE68" s="50"/>
      <c r="BF68" s="50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/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0"/>
      <c r="FE68" s="50"/>
      <c r="FF68" s="50"/>
      <c r="FG68" s="50"/>
      <c r="FH68" s="50"/>
      <c r="FI68" s="50"/>
      <c r="FJ68" s="50"/>
      <c r="FK68" s="50"/>
      <c r="FL68" s="50"/>
      <c r="FM68" s="50"/>
      <c r="FN68" s="50"/>
      <c r="FO68" s="50"/>
      <c r="FP68" s="50"/>
      <c r="FQ68" s="50"/>
      <c r="FR68" s="50"/>
      <c r="FS68" s="50"/>
      <c r="FT68" s="50"/>
      <c r="FU68" s="50"/>
      <c r="FV68" s="50"/>
      <c r="FW68" s="50"/>
      <c r="FX68" s="50"/>
      <c r="FY68" s="50"/>
      <c r="FZ68" s="50"/>
      <c r="GA68" s="50"/>
      <c r="GB68" s="50"/>
      <c r="GC68" s="50"/>
      <c r="GD68" s="50"/>
      <c r="GE68" s="50"/>
      <c r="GF68" s="50"/>
      <c r="GG68" s="50"/>
      <c r="GH68" s="50"/>
      <c r="GI68" s="50"/>
      <c r="GJ68" s="50"/>
      <c r="GK68" s="50"/>
      <c r="GL68" s="50"/>
      <c r="GM68" s="50"/>
      <c r="GN68" s="50"/>
      <c r="GO68" s="50"/>
      <c r="GP68" s="50"/>
      <c r="GQ68" s="50"/>
      <c r="GR68" s="50"/>
      <c r="GS68" s="50"/>
      <c r="GT68" s="50"/>
      <c r="GU68" s="50"/>
      <c r="GV68" s="50"/>
      <c r="GW68" s="50"/>
      <c r="GX68" s="50"/>
      <c r="GY68" s="50"/>
      <c r="GZ68" s="50"/>
      <c r="HA68" s="50"/>
      <c r="HB68" s="50"/>
      <c r="HC68" s="50"/>
      <c r="HD68" s="50"/>
      <c r="HE68" s="50"/>
      <c r="HF68" s="50"/>
      <c r="HG68" s="50"/>
      <c r="HH68" s="50"/>
      <c r="HI68" s="50"/>
      <c r="HJ68" s="50"/>
      <c r="HK68" s="50"/>
      <c r="HL68" s="50"/>
      <c r="HM68" s="50"/>
      <c r="HN68" s="50"/>
      <c r="HO68" s="50"/>
      <c r="HP68" s="50"/>
      <c r="HQ68" s="50"/>
      <c r="HR68" s="50"/>
      <c r="HS68" s="50"/>
      <c r="HT68" s="50"/>
      <c r="HU68" s="50"/>
      <c r="HV68" s="50"/>
      <c r="HW68" s="50"/>
      <c r="HX68" s="50"/>
      <c r="HY68" s="50"/>
      <c r="HZ68" s="50"/>
      <c r="IA68" s="50"/>
      <c r="IB68" s="50"/>
      <c r="IC68" s="50"/>
      <c r="ID68" s="50"/>
      <c r="IE68" s="50"/>
      <c r="IF68" s="50"/>
      <c r="IG68" s="50"/>
      <c r="IH68" s="50"/>
      <c r="II68" s="50"/>
      <c r="IJ68" s="50"/>
      <c r="IK68" s="50"/>
      <c r="IL68" s="50"/>
      <c r="IM68" s="50"/>
      <c r="IN68" s="50"/>
      <c r="IO68" s="50"/>
      <c r="IP68" s="50"/>
      <c r="IQ68" s="50"/>
      <c r="IR68" s="50"/>
      <c r="IS68" s="50"/>
      <c r="IT68" s="50"/>
      <c r="IU68" s="50"/>
      <c r="IV68" s="50"/>
      <c r="IW68" s="50"/>
      <c r="IX68" s="50"/>
      <c r="IY68" s="50"/>
      <c r="IZ68" s="50"/>
      <c r="JA68" s="50"/>
      <c r="JB68" s="50"/>
      <c r="JC68" s="50"/>
      <c r="JD68" s="50"/>
      <c r="JE68" s="50"/>
      <c r="JF68" s="50"/>
      <c r="JG68" s="50"/>
      <c r="JH68" s="50"/>
      <c r="JI68" s="50"/>
      <c r="JJ68" s="50"/>
      <c r="JK68" s="50"/>
      <c r="JL68" s="50"/>
      <c r="JM68" s="50"/>
      <c r="JN68" s="50"/>
      <c r="JO68" s="50"/>
      <c r="JP68" s="50"/>
      <c r="JQ68" s="50"/>
      <c r="JR68" s="50"/>
      <c r="JS68" s="50"/>
      <c r="JT68" s="50"/>
      <c r="JU68" s="50"/>
      <c r="JV68" s="50"/>
      <c r="JW68" s="50"/>
      <c r="JX68" s="50"/>
      <c r="JY68" s="50"/>
      <c r="JZ68" s="50"/>
      <c r="KA68" s="50"/>
      <c r="KB68" s="50"/>
      <c r="KC68" s="50"/>
      <c r="KD68" s="50"/>
      <c r="KE68" s="50"/>
      <c r="KF68" s="50"/>
      <c r="KG68" s="50"/>
      <c r="KH68" s="50"/>
      <c r="KI68" s="50"/>
      <c r="KJ68" s="50"/>
      <c r="KK68" s="50"/>
      <c r="KL68" s="50"/>
      <c r="KM68" s="50"/>
      <c r="KN68" s="50"/>
      <c r="KO68" s="50"/>
      <c r="KP68" s="50"/>
      <c r="KQ68" s="50"/>
      <c r="KR68" s="50"/>
      <c r="KS68" s="50"/>
      <c r="KT68" s="50"/>
      <c r="KU68" s="50"/>
      <c r="KV68" s="50"/>
      <c r="KW68" s="50"/>
      <c r="KX68" s="50"/>
      <c r="KY68" s="50"/>
      <c r="KZ68" s="50"/>
      <c r="LA68" s="50"/>
      <c r="LB68" s="50"/>
      <c r="LC68" s="50"/>
      <c r="LD68" s="50"/>
      <c r="LE68" s="50"/>
      <c r="LF68" s="50"/>
      <c r="LG68" s="50"/>
      <c r="LH68" s="50"/>
      <c r="LI68" s="50"/>
      <c r="LJ68" s="50"/>
      <c r="LK68" s="50"/>
      <c r="LL68" s="50"/>
      <c r="LM68" s="50"/>
      <c r="LN68" s="50"/>
      <c r="LO68" s="50"/>
      <c r="LP68" s="50"/>
      <c r="LQ68" s="50"/>
      <c r="LR68" s="50"/>
      <c r="LS68" s="50"/>
      <c r="LT68" s="50"/>
      <c r="LU68" s="50"/>
      <c r="LV68" s="50"/>
      <c r="LW68" s="50"/>
      <c r="LX68" s="50"/>
      <c r="LY68" s="50"/>
      <c r="LZ68" s="50"/>
      <c r="MA68" s="50"/>
      <c r="MB68" s="50"/>
      <c r="MC68" s="50"/>
      <c r="MD68" s="50"/>
      <c r="ME68" s="50"/>
      <c r="MF68" s="50"/>
      <c r="MG68" s="50"/>
      <c r="MH68" s="50"/>
      <c r="MI68" s="50"/>
      <c r="MJ68" s="50"/>
      <c r="MK68" s="50"/>
      <c r="ML68" s="50"/>
      <c r="MM68" s="50"/>
      <c r="MN68" s="50"/>
      <c r="MO68" s="50"/>
      <c r="MP68" s="50"/>
      <c r="MQ68" s="50"/>
      <c r="MR68" s="50"/>
      <c r="MS68" s="50"/>
      <c r="MT68" s="50"/>
      <c r="MU68" s="50"/>
      <c r="MV68" s="50"/>
      <c r="MW68" s="50"/>
      <c r="MX68" s="50"/>
      <c r="MY68" s="50"/>
      <c r="MZ68" s="50"/>
      <c r="NA68" s="50"/>
      <c r="NB68" s="50"/>
      <c r="NC68" s="50"/>
      <c r="ND68" s="50"/>
      <c r="NE68" s="50"/>
      <c r="NF68" s="50"/>
      <c r="NG68" s="50"/>
      <c r="NH68" s="50"/>
      <c r="NI68" s="50"/>
      <c r="NJ68" s="50"/>
      <c r="NK68" s="50"/>
      <c r="NL68" s="50"/>
      <c r="NM68" s="50"/>
      <c r="NN68" s="50"/>
      <c r="NO68" s="50"/>
      <c r="NP68" s="50"/>
      <c r="NQ68" s="50"/>
      <c r="NR68" s="50"/>
      <c r="NS68" s="50"/>
      <c r="NT68" s="50"/>
      <c r="NU68" s="50"/>
      <c r="NV68" s="50"/>
      <c r="NW68" s="50"/>
      <c r="NX68" s="50"/>
      <c r="NY68" s="50"/>
      <c r="NZ68" s="50"/>
      <c r="OA68" s="50"/>
      <c r="OB68" s="50"/>
      <c r="OC68" s="50"/>
      <c r="OD68" s="50"/>
      <c r="OE68" s="50"/>
      <c r="OF68" s="50"/>
      <c r="OG68" s="50"/>
      <c r="OH68" s="50"/>
      <c r="OI68" s="50"/>
      <c r="OJ68" s="50"/>
      <c r="OK68" s="50"/>
      <c r="OL68" s="50"/>
      <c r="OM68" s="50"/>
      <c r="ON68" s="50"/>
      <c r="OO68" s="50"/>
      <c r="OP68" s="50"/>
      <c r="OQ68" s="50"/>
      <c r="OR68" s="50"/>
      <c r="OS68" s="50"/>
      <c r="OT68" s="50"/>
      <c r="OU68" s="50"/>
      <c r="OV68" s="50"/>
      <c r="OW68" s="50"/>
      <c r="OX68" s="50"/>
      <c r="OY68" s="50"/>
      <c r="OZ68" s="50"/>
      <c r="PA68" s="50"/>
      <c r="PB68" s="50"/>
      <c r="PC68" s="50"/>
      <c r="PD68" s="50"/>
      <c r="PE68" s="50"/>
      <c r="PF68" s="50"/>
      <c r="PG68" s="50"/>
      <c r="PH68" s="50"/>
      <c r="PI68" s="50"/>
      <c r="PJ68" s="50"/>
      <c r="PK68" s="50"/>
      <c r="PL68" s="50"/>
      <c r="PM68" s="50"/>
      <c r="PN68" s="50"/>
      <c r="PO68" s="50"/>
      <c r="PP68" s="50"/>
      <c r="PQ68" s="50"/>
      <c r="PR68" s="50"/>
      <c r="PS68" s="50"/>
      <c r="PT68" s="50"/>
      <c r="PU68" s="50"/>
      <c r="PV68" s="50"/>
      <c r="PW68" s="50"/>
      <c r="PX68" s="50"/>
      <c r="PY68" s="50"/>
      <c r="PZ68" s="50"/>
      <c r="QA68" s="50"/>
      <c r="QB68" s="50"/>
      <c r="QC68" s="50"/>
      <c r="QD68" s="50"/>
      <c r="QE68" s="50"/>
      <c r="QF68" s="50"/>
      <c r="QG68" s="50"/>
      <c r="QH68" s="50"/>
      <c r="QI68" s="50"/>
      <c r="QJ68" s="50"/>
      <c r="QK68" s="50"/>
      <c r="QL68" s="50"/>
      <c r="QM68" s="50"/>
      <c r="QN68" s="50"/>
      <c r="QO68" s="50"/>
      <c r="QP68" s="50"/>
      <c r="QQ68" s="50"/>
      <c r="QR68" s="50"/>
      <c r="QS68" s="50"/>
      <c r="QT68" s="50"/>
      <c r="QU68" s="50"/>
      <c r="QV68" s="50"/>
      <c r="QW68" s="50"/>
      <c r="QX68" s="50"/>
      <c r="QY68" s="50"/>
      <c r="QZ68" s="50"/>
      <c r="RA68" s="50"/>
      <c r="RB68" s="50"/>
      <c r="RC68" s="50"/>
      <c r="RD68" s="50"/>
      <c r="RE68" s="50"/>
      <c r="RF68" s="50"/>
      <c r="RG68" s="50"/>
      <c r="RH68" s="50"/>
      <c r="RI68" s="50"/>
      <c r="RJ68" s="50"/>
      <c r="RK68" s="50"/>
      <c r="RL68" s="50"/>
      <c r="RM68" s="50"/>
      <c r="RN68" s="50"/>
      <c r="RO68" s="50"/>
      <c r="RP68" s="50"/>
      <c r="RQ68" s="50"/>
      <c r="RR68" s="50"/>
      <c r="RS68" s="50"/>
      <c r="RT68" s="50"/>
      <c r="RU68" s="50"/>
      <c r="RV68" s="50"/>
      <c r="RW68" s="50"/>
      <c r="RX68" s="50"/>
      <c r="RY68" s="50"/>
      <c r="RZ68" s="50"/>
      <c r="SA68" s="50"/>
      <c r="SB68" s="50"/>
      <c r="SC68" s="50"/>
      <c r="SD68" s="50"/>
      <c r="SE68" s="50"/>
      <c r="SF68" s="50"/>
      <c r="SG68" s="50"/>
      <c r="SH68" s="50"/>
      <c r="SI68" s="50"/>
      <c r="SJ68" s="50"/>
      <c r="SK68" s="50"/>
      <c r="SL68" s="50"/>
      <c r="SM68" s="50"/>
      <c r="SN68" s="45"/>
    </row>
    <row r="69" spans="2:508" x14ac:dyDescent="0.25">
      <c r="B69" s="43" t="s">
        <v>544</v>
      </c>
      <c r="C69" s="43" t="str">
        <f ca="1">_xlfn.XLOOKUP(B69,bonds[unique lookup],bonds[ID_ISIN])</f>
        <v>XS1590787799</v>
      </c>
      <c r="D69" s="45" cm="1">
        <f t="array" aca="1" ref="D69" ca="1">MIN(IFERROR(IF(OFFSET(bHist!$A$1,_xlfn.XMATCH($B$62,bHist!$B:$B,0)-1,3+$C$2,1,3+$C$3)=0,"-",OFFSET(bHist!$A$1,_xlfn.XMATCH($B$62,bHist!$B:$B,0)-1,3+$C$2,1,3+$C$3))-IF(OFFSET(bHist!$A$1,_xlfn.XMATCH(B69,bHist!$B:$B,0)-1,3+$C$2,1,3+$C$3)=0,"-",OFFSET(bHist!$A$1,_xlfn.XMATCH(B69,bHist!$B:$B,0)-1,3+$C$2,1,3+$C$3)),"-"))</f>
        <v>-12.936816703140721</v>
      </c>
      <c r="E69" s="45" cm="1">
        <f t="array" aca="1" ref="E69" ca="1">AVERAGE(IFERROR(IF(OFFSET(bHist!$A$1,_xlfn.XMATCH($B$62,bHist!$B:$B,0)-1,3+$C$2,1,3+$C$3)=0,"-",OFFSET(bHist!$A$1,_xlfn.XMATCH($B$62,bHist!$B:$B,0)-1,3+$C$2,1,3+$C$3))-IF(OFFSET(bHist!$A$1,_xlfn.XMATCH(B69,bHist!$B:$B,0)-1,3+$C$2,1,3+$C$3)=0,"-",OFFSET(bHist!$A$1,_xlfn.XMATCH(B69,bHist!$B:$B,0)-1,3+$C$2,1,3+$C$3)),"-"))</f>
        <v>76.69118427112484</v>
      </c>
      <c r="F69" s="45" cm="1">
        <f t="array" aca="1" ref="F69" ca="1">MAX(IFERROR(IF(OFFSET(bHist!$A$1,_xlfn.XMATCH($B$62,bHist!$B:$B,0)-1,3+$C$2,1,3+$C$3)=0,"-",OFFSET(bHist!$A$1,_xlfn.XMATCH($B$62,bHist!$B:$B,0)-1,3+$C$2,1,3+$C$3))-IF(OFFSET(bHist!$A$1,_xlfn.XMATCH(B69,bHist!$B:$B,0)-1,3+$C$2,1,3+$C$3)=0,"-",OFFSET(bHist!$A$1,_xlfn.XMATCH(B69,bHist!$B:$B,0)-1,3+$C$2,1,3+$C$3)),"-"))</f>
        <v>295.30905065619947</v>
      </c>
      <c r="G69" s="45" cm="1">
        <f t="array" aca="1" ref="G69" ca="1">_xlfn.STDEV.P(IFERROR(IF(OFFSET(bHist!$A$1,_xlfn.XMATCH($B$62,bHist!$B:$B,0)-1,3+$C$2,1,3+$C$3)=0,"-",OFFSET(bHist!$A$1,_xlfn.XMATCH($B$62,bHist!$B:$B,0)-1,3+$C$2,1,3+$C$3))-IF(OFFSET(bHist!$A$1,_xlfn.XMATCH(B69,bHist!$B:$B,0)-1,3+$C$2,1,3+$C$3)=0,"-",OFFSET(bHist!$A$1,_xlfn.XMATCH(B69,bHist!$B:$B,0)-1,3+$C$2,1,3+$C$3)),"-"))</f>
        <v>63.851315079057933</v>
      </c>
      <c r="H69" s="45" cm="1">
        <f t="array" aca="1" ref="H69" ca="1">INDEX((IFERROR(IF(OFFSET(bHist!$A$1,_xlfn.XMATCH($B$62,bHist!B:B,0)-1,3,1,500)=0,"-",OFFSET(bHist!$A$1,_xlfn.XMATCH($B$62,bHist!B:B,0)-1,3,1,500))-IF(OFFSET(bHist!$A$1,_xlfn.XMATCH(B69,bHist!B:B,0)-1,3,1,500)=0,"-",OFFSET(bHist!$A$1,_xlfn.XMATCH(B69,bHist!B:B,0)-1,3,1,500)),"-")),1)</f>
        <v>133.7231335668564</v>
      </c>
      <c r="I69" s="45">
        <f t="shared" ca="1" si="4"/>
        <v>18.502096973532524</v>
      </c>
      <c r="J69" s="51" cm="1">
        <f t="array" aca="1" ref="J69" ca="1">SLOPE((IFERROR(IF(OFFSET(bHist!$A$1,_xlfn.XMATCH($B$62,bHist!$B:$B,0)-1,3,1,500)=0,"-",OFFSET(bHist!$A$1,_xlfn.XMATCH($B$62,bHist!$B:$B,0)-1,3,1,500))-IF(OFFSET(bHist!$A$1,_xlfn.XMATCH(B69,bHist!$B:$B,0)-1,3,1,500)=0,"-",OFFSET(bHist!$A$1,_xlfn.XMATCH(B69,bHist!$B:$B,0)-1,3,1,500)),"-")),OFFSET(bHist!$A$1,0,3,1,500))</f>
        <v>0.22078804784323097</v>
      </c>
      <c r="K69" s="45" cm="1">
        <f t="array" aca="1" ref="K69" ca="1">INTERCEPT((IFERROR(IF(OFFSET(bHist!$A$1,_xlfn.XMATCH($B$62,bHist!$B:$B,0)-1,3,1,500)=0,"-",OFFSET(bHist!$A$1,_xlfn.XMATCH($B$62,bHist!$B:$B,0)-1,3,1,500))-IF(OFFSET(bHist!$A$1,_xlfn.XMATCH(B69,bHist!$B:$B,0)-1,3,1,500)=0,"-",OFFSET(bHist!$A$1,_xlfn.XMATCH(B69,bHist!$B:$B,0)-1,3,1,500)),"-")),OFFSET(bHist!$A$1,0,3,1,500))</f>
        <v>-9562.471158563776</v>
      </c>
      <c r="L69" s="45" cm="1">
        <f t="array" aca="1" ref="L69" ca="1">STEYX((IFERROR(IF(OFFSET(bHist!$A$1,_xlfn.XMATCH($B$62,bHist!B:B,0)-1,3,1,500)=0,"-",OFFSET(bHist!$A$1,_xlfn.XMATCH($B$62,bHist!B:B,0)-1,3,1,500))-IF(OFFSET(bHist!$A$1,_xlfn.XMATCH(B69,bHist!B:B,0)-1,3,1,500)=0,"-",OFFSET(bHist!$A$1,_xlfn.XMATCH(B69,bHist!B:B,0)-1,3,1,500)),"-")),OFFSET(bHist!$A$1,0,3,1,500))</f>
        <v>44.543702662450869</v>
      </c>
      <c r="M69" s="51" cm="1">
        <f t="array" aca="1" ref="M69" ca="1">CORREL(IF(OFFSET(bHist!$A$1,_xlfn.XMATCH($B$62,bHist!B:B,0)-1,3,1,500)=0,"-",OFFSET(bHist!$A$1,_xlfn.XMATCH($B$62,bHist!B:B,0)-1,3,1,500)),IF(OFFSET(bHist!$A$1,_xlfn.XMATCH(B69,bHist!B:B,0)-1,3,1,500)=0,"-",OFFSET(bHist!$A$1,_xlfn.XMATCH(B69,bHist!B:B,0)-1,3,1,500)))</f>
        <v>0.72756777710135412</v>
      </c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  <c r="AX69" s="50"/>
      <c r="AY69" s="50"/>
      <c r="AZ69" s="50"/>
      <c r="BA69" s="50"/>
      <c r="BB69" s="50"/>
      <c r="BC69" s="50"/>
      <c r="BD69" s="50"/>
      <c r="BE69" s="50"/>
      <c r="BF69" s="50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/>
      <c r="CS69" s="50"/>
      <c r="CT69" s="50"/>
      <c r="CU69" s="50"/>
      <c r="CV69" s="50"/>
      <c r="CW69" s="50"/>
      <c r="CX69" s="50"/>
      <c r="CY69" s="50"/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0"/>
      <c r="FE69" s="50"/>
      <c r="FF69" s="50"/>
      <c r="FG69" s="50"/>
      <c r="FH69" s="50"/>
      <c r="FI69" s="50"/>
      <c r="FJ69" s="50"/>
      <c r="FK69" s="50"/>
      <c r="FL69" s="50"/>
      <c r="FM69" s="50"/>
      <c r="FN69" s="50"/>
      <c r="FO69" s="50"/>
      <c r="FP69" s="50"/>
      <c r="FQ69" s="50"/>
      <c r="FR69" s="50"/>
      <c r="FS69" s="50"/>
      <c r="FT69" s="50"/>
      <c r="FU69" s="50"/>
      <c r="FV69" s="50"/>
      <c r="FW69" s="50"/>
      <c r="FX69" s="50"/>
      <c r="FY69" s="50"/>
      <c r="FZ69" s="50"/>
      <c r="GA69" s="50"/>
      <c r="GB69" s="50"/>
      <c r="GC69" s="50"/>
      <c r="GD69" s="50"/>
      <c r="GE69" s="50"/>
      <c r="GF69" s="50"/>
      <c r="GG69" s="50"/>
      <c r="GH69" s="50"/>
      <c r="GI69" s="50"/>
      <c r="GJ69" s="50"/>
      <c r="GK69" s="50"/>
      <c r="GL69" s="50"/>
      <c r="GM69" s="50"/>
      <c r="GN69" s="50"/>
      <c r="GO69" s="50"/>
      <c r="GP69" s="50"/>
      <c r="GQ69" s="50"/>
      <c r="GR69" s="50"/>
      <c r="GS69" s="50"/>
      <c r="GT69" s="50"/>
      <c r="GU69" s="50"/>
      <c r="GV69" s="50"/>
      <c r="GW69" s="50"/>
      <c r="GX69" s="50"/>
      <c r="GY69" s="50"/>
      <c r="GZ69" s="50"/>
      <c r="HA69" s="50"/>
      <c r="HB69" s="50"/>
      <c r="HC69" s="50"/>
      <c r="HD69" s="50"/>
      <c r="HE69" s="50"/>
      <c r="HF69" s="50"/>
      <c r="HG69" s="50"/>
      <c r="HH69" s="50"/>
      <c r="HI69" s="50"/>
      <c r="HJ69" s="50"/>
      <c r="HK69" s="50"/>
      <c r="HL69" s="50"/>
      <c r="HM69" s="50"/>
      <c r="HN69" s="50"/>
      <c r="HO69" s="50"/>
      <c r="HP69" s="50"/>
      <c r="HQ69" s="50"/>
      <c r="HR69" s="50"/>
      <c r="HS69" s="50"/>
      <c r="HT69" s="50"/>
      <c r="HU69" s="50"/>
      <c r="HV69" s="50"/>
      <c r="HW69" s="50"/>
      <c r="HX69" s="50"/>
      <c r="HY69" s="50"/>
      <c r="HZ69" s="50"/>
      <c r="IA69" s="50"/>
      <c r="IB69" s="50"/>
      <c r="IC69" s="50"/>
      <c r="ID69" s="50"/>
      <c r="IE69" s="50"/>
      <c r="IF69" s="50"/>
      <c r="IG69" s="50"/>
      <c r="IH69" s="50"/>
      <c r="II69" s="50"/>
      <c r="IJ69" s="50"/>
      <c r="IK69" s="50"/>
      <c r="IL69" s="50"/>
      <c r="IM69" s="50"/>
      <c r="IN69" s="50"/>
      <c r="IO69" s="50"/>
      <c r="IP69" s="50"/>
      <c r="IQ69" s="50"/>
      <c r="IR69" s="50"/>
      <c r="IS69" s="50"/>
      <c r="IT69" s="50"/>
      <c r="IU69" s="50"/>
      <c r="IV69" s="50"/>
      <c r="IW69" s="50"/>
      <c r="IX69" s="50"/>
      <c r="IY69" s="50"/>
      <c r="IZ69" s="50"/>
      <c r="JA69" s="50"/>
      <c r="JB69" s="50"/>
      <c r="JC69" s="50"/>
      <c r="JD69" s="50"/>
      <c r="JE69" s="50"/>
      <c r="JF69" s="50"/>
      <c r="JG69" s="50"/>
      <c r="JH69" s="50"/>
      <c r="JI69" s="50"/>
      <c r="JJ69" s="50"/>
      <c r="JK69" s="50"/>
      <c r="JL69" s="50"/>
      <c r="JM69" s="50"/>
      <c r="JN69" s="50"/>
      <c r="JO69" s="50"/>
      <c r="JP69" s="50"/>
      <c r="JQ69" s="50"/>
      <c r="JR69" s="50"/>
      <c r="JS69" s="50"/>
      <c r="JT69" s="50"/>
      <c r="JU69" s="50"/>
      <c r="JV69" s="50"/>
      <c r="JW69" s="50"/>
      <c r="JX69" s="50"/>
      <c r="JY69" s="50"/>
      <c r="JZ69" s="50"/>
      <c r="KA69" s="50"/>
      <c r="KB69" s="50"/>
      <c r="KC69" s="50"/>
      <c r="KD69" s="50"/>
      <c r="KE69" s="50"/>
      <c r="KF69" s="50"/>
      <c r="KG69" s="50"/>
      <c r="KH69" s="50"/>
      <c r="KI69" s="50"/>
      <c r="KJ69" s="50"/>
      <c r="KK69" s="50"/>
      <c r="KL69" s="50"/>
      <c r="KM69" s="50"/>
      <c r="KN69" s="50"/>
      <c r="KO69" s="50"/>
      <c r="KP69" s="50"/>
      <c r="KQ69" s="50"/>
      <c r="KR69" s="50"/>
      <c r="KS69" s="50"/>
      <c r="KT69" s="50"/>
      <c r="KU69" s="50"/>
      <c r="KV69" s="50"/>
      <c r="KW69" s="50"/>
      <c r="KX69" s="50"/>
      <c r="KY69" s="50"/>
      <c r="KZ69" s="50"/>
      <c r="LA69" s="50"/>
      <c r="LB69" s="50"/>
      <c r="LC69" s="50"/>
      <c r="LD69" s="50"/>
      <c r="LE69" s="50"/>
      <c r="LF69" s="50"/>
      <c r="LG69" s="50"/>
      <c r="LH69" s="50"/>
      <c r="LI69" s="50"/>
      <c r="LJ69" s="50"/>
      <c r="LK69" s="50"/>
      <c r="LL69" s="50"/>
      <c r="LM69" s="50"/>
      <c r="LN69" s="50"/>
      <c r="LO69" s="50"/>
      <c r="LP69" s="50"/>
      <c r="LQ69" s="50"/>
      <c r="LR69" s="50"/>
      <c r="LS69" s="50"/>
      <c r="LT69" s="50"/>
      <c r="LU69" s="50"/>
      <c r="LV69" s="50"/>
      <c r="LW69" s="50"/>
      <c r="LX69" s="50"/>
      <c r="LY69" s="50"/>
      <c r="LZ69" s="50"/>
      <c r="MA69" s="50"/>
      <c r="MB69" s="50"/>
      <c r="MC69" s="50"/>
      <c r="MD69" s="50"/>
      <c r="ME69" s="50"/>
      <c r="MF69" s="50"/>
      <c r="MG69" s="50"/>
      <c r="MH69" s="50"/>
      <c r="MI69" s="50"/>
      <c r="MJ69" s="50"/>
      <c r="MK69" s="50"/>
      <c r="ML69" s="50"/>
      <c r="MM69" s="50"/>
      <c r="MN69" s="50"/>
      <c r="MO69" s="50"/>
      <c r="MP69" s="50"/>
      <c r="MQ69" s="50"/>
      <c r="MR69" s="50"/>
      <c r="MS69" s="50"/>
      <c r="MT69" s="50"/>
      <c r="MU69" s="50"/>
      <c r="MV69" s="50"/>
      <c r="MW69" s="50"/>
      <c r="MX69" s="50"/>
      <c r="MY69" s="50"/>
      <c r="MZ69" s="50"/>
      <c r="NA69" s="50"/>
      <c r="NB69" s="50"/>
      <c r="NC69" s="50"/>
      <c r="ND69" s="50"/>
      <c r="NE69" s="50"/>
      <c r="NF69" s="50"/>
      <c r="NG69" s="50"/>
      <c r="NH69" s="50"/>
      <c r="NI69" s="50"/>
      <c r="NJ69" s="50"/>
      <c r="NK69" s="50"/>
      <c r="NL69" s="50"/>
      <c r="NM69" s="50"/>
      <c r="NN69" s="50"/>
      <c r="NO69" s="50"/>
      <c r="NP69" s="50"/>
      <c r="NQ69" s="50"/>
      <c r="NR69" s="50"/>
      <c r="NS69" s="50"/>
      <c r="NT69" s="50"/>
      <c r="NU69" s="50"/>
      <c r="NV69" s="50"/>
      <c r="NW69" s="50"/>
      <c r="NX69" s="50"/>
      <c r="NY69" s="50"/>
      <c r="NZ69" s="50"/>
      <c r="OA69" s="50"/>
      <c r="OB69" s="50"/>
      <c r="OC69" s="50"/>
      <c r="OD69" s="50"/>
      <c r="OE69" s="50"/>
      <c r="OF69" s="50"/>
      <c r="OG69" s="50"/>
      <c r="OH69" s="50"/>
      <c r="OI69" s="50"/>
      <c r="OJ69" s="50"/>
      <c r="OK69" s="50"/>
      <c r="OL69" s="50"/>
      <c r="OM69" s="50"/>
      <c r="ON69" s="50"/>
      <c r="OO69" s="50"/>
      <c r="OP69" s="50"/>
      <c r="OQ69" s="50"/>
      <c r="OR69" s="50"/>
      <c r="OS69" s="50"/>
      <c r="OT69" s="50"/>
      <c r="OU69" s="50"/>
      <c r="OV69" s="50"/>
      <c r="OW69" s="50"/>
      <c r="OX69" s="50"/>
      <c r="OY69" s="50"/>
      <c r="OZ69" s="50"/>
      <c r="PA69" s="50"/>
      <c r="PB69" s="50"/>
      <c r="PC69" s="50"/>
      <c r="PD69" s="50"/>
      <c r="PE69" s="50"/>
      <c r="PF69" s="50"/>
      <c r="PG69" s="50"/>
      <c r="PH69" s="50"/>
      <c r="PI69" s="50"/>
      <c r="PJ69" s="50"/>
      <c r="PK69" s="50"/>
      <c r="PL69" s="50"/>
      <c r="PM69" s="50"/>
      <c r="PN69" s="50"/>
      <c r="PO69" s="50"/>
      <c r="PP69" s="50"/>
      <c r="PQ69" s="50"/>
      <c r="PR69" s="50"/>
      <c r="PS69" s="50"/>
      <c r="PT69" s="50"/>
      <c r="PU69" s="50"/>
      <c r="PV69" s="50"/>
      <c r="PW69" s="50"/>
      <c r="PX69" s="50"/>
      <c r="PY69" s="50"/>
      <c r="PZ69" s="50"/>
      <c r="QA69" s="50"/>
      <c r="QB69" s="50"/>
      <c r="QC69" s="50"/>
      <c r="QD69" s="50"/>
      <c r="QE69" s="50"/>
      <c r="QF69" s="50"/>
      <c r="QG69" s="50"/>
      <c r="QH69" s="50"/>
      <c r="QI69" s="50"/>
      <c r="QJ69" s="50"/>
      <c r="QK69" s="50"/>
      <c r="QL69" s="50"/>
      <c r="QM69" s="50"/>
      <c r="QN69" s="50"/>
      <c r="QO69" s="50"/>
      <c r="QP69" s="50"/>
      <c r="QQ69" s="50"/>
      <c r="QR69" s="50"/>
      <c r="QS69" s="50"/>
      <c r="QT69" s="50"/>
      <c r="QU69" s="50"/>
      <c r="QV69" s="50"/>
      <c r="QW69" s="50"/>
      <c r="QX69" s="50"/>
      <c r="QY69" s="50"/>
      <c r="QZ69" s="50"/>
      <c r="RA69" s="50"/>
      <c r="RB69" s="50"/>
      <c r="RC69" s="50"/>
      <c r="RD69" s="50"/>
      <c r="RE69" s="50"/>
      <c r="RF69" s="50"/>
      <c r="RG69" s="50"/>
      <c r="RH69" s="50"/>
      <c r="RI69" s="50"/>
      <c r="RJ69" s="50"/>
      <c r="RK69" s="50"/>
      <c r="RL69" s="50"/>
      <c r="RM69" s="50"/>
      <c r="RN69" s="50"/>
      <c r="RO69" s="50"/>
      <c r="RP69" s="50"/>
      <c r="RQ69" s="50"/>
      <c r="RR69" s="50"/>
      <c r="RS69" s="50"/>
      <c r="RT69" s="50"/>
      <c r="RU69" s="50"/>
      <c r="RV69" s="50"/>
      <c r="RW69" s="50"/>
      <c r="RX69" s="50"/>
      <c r="RY69" s="50"/>
      <c r="RZ69" s="50"/>
      <c r="SA69" s="50"/>
      <c r="SB69" s="50"/>
      <c r="SC69" s="50"/>
      <c r="SD69" s="50"/>
      <c r="SE69" s="50"/>
      <c r="SF69" s="50"/>
      <c r="SG69" s="50"/>
      <c r="SH69" s="50"/>
      <c r="SI69" s="50"/>
      <c r="SJ69" s="50"/>
      <c r="SK69" s="50"/>
      <c r="SL69" s="50"/>
      <c r="SM69" s="50"/>
      <c r="SN69" s="45"/>
    </row>
    <row r="70" spans="2:508" x14ac:dyDescent="0.25">
      <c r="B70" s="43" t="s">
        <v>545</v>
      </c>
      <c r="C70" s="43" t="str">
        <f ca="1">_xlfn.XLOOKUP(B70,bonds[unique lookup],bonds[ID_ISIN])</f>
        <v>XS2082429890</v>
      </c>
      <c r="D70" s="45" cm="1">
        <f t="array" aca="1" ref="D70" ca="1">MIN(IFERROR(IF(OFFSET(bHist!$A$1,_xlfn.XMATCH($B$62,bHist!$B:$B,0)-1,3+$C$2,1,3+$C$3)=0,"-",OFFSET(bHist!$A$1,_xlfn.XMATCH($B$62,bHist!$B:$B,0)-1,3+$C$2,1,3+$C$3))-IF(OFFSET(bHist!$A$1,_xlfn.XMATCH(B70,bHist!$B:$B,0)-1,3+$C$2,1,3+$C$3)=0,"-",OFFSET(bHist!$A$1,_xlfn.XMATCH(B70,bHist!$B:$B,0)-1,3+$C$2,1,3+$C$3)),"-"))</f>
        <v>43.682368426561368</v>
      </c>
      <c r="E70" s="45" cm="1">
        <f t="array" aca="1" ref="E70" ca="1">AVERAGE(IFERROR(IF(OFFSET(bHist!$A$1,_xlfn.XMATCH($B$62,bHist!$B:$B,0)-1,3+$C$2,1,3+$C$3)=0,"-",OFFSET(bHist!$A$1,_xlfn.XMATCH($B$62,bHist!$B:$B,0)-1,3+$C$2,1,3+$C$3))-IF(OFFSET(bHist!$A$1,_xlfn.XMATCH(B70,bHist!$B:$B,0)-1,3+$C$2,1,3+$C$3)=0,"-",OFFSET(bHist!$A$1,_xlfn.XMATCH(B70,bHist!$B:$B,0)-1,3+$C$2,1,3+$C$3)),"-"))</f>
        <v>157.7365254693519</v>
      </c>
      <c r="F70" s="45" cm="1">
        <f t="array" aca="1" ref="F70" ca="1">MAX(IFERROR(IF(OFFSET(bHist!$A$1,_xlfn.XMATCH($B$62,bHist!$B:$B,0)-1,3+$C$2,1,3+$C$3)=0,"-",OFFSET(bHist!$A$1,_xlfn.XMATCH($B$62,bHist!$B:$B,0)-1,3+$C$2,1,3+$C$3))-IF(OFFSET(bHist!$A$1,_xlfn.XMATCH(B70,bHist!$B:$B,0)-1,3+$C$2,1,3+$C$3)=0,"-",OFFSET(bHist!$A$1,_xlfn.XMATCH(B70,bHist!$B:$B,0)-1,3+$C$2,1,3+$C$3)),"-"))</f>
        <v>310.41901507812742</v>
      </c>
      <c r="G70" s="45" cm="1">
        <f t="array" aca="1" ref="G70" ca="1">_xlfn.STDEV.P(IFERROR(IF(OFFSET(bHist!$A$1,_xlfn.XMATCH($B$62,bHist!$B:$B,0)-1,3+$C$2,1,3+$C$3)=0,"-",OFFSET(bHist!$A$1,_xlfn.XMATCH($B$62,bHist!$B:$B,0)-1,3+$C$2,1,3+$C$3))-IF(OFFSET(bHist!$A$1,_xlfn.XMATCH(B70,bHist!$B:$B,0)-1,3+$C$2,1,3+$C$3)=0,"-",OFFSET(bHist!$A$1,_xlfn.XMATCH(B70,bHist!$B:$B,0)-1,3+$C$2,1,3+$C$3)),"-"))</f>
        <v>65.910971480870913</v>
      </c>
      <c r="H70" s="45" cm="1">
        <f t="array" aca="1" ref="H70" ca="1">INDEX((IFERROR(IF(OFFSET(bHist!$A$1,_xlfn.XMATCH($B$62,bHist!B:B,0)-1,3,1,500)=0,"-",OFFSET(bHist!$A$1,_xlfn.XMATCH($B$62,bHist!B:B,0)-1,3,1,500))-IF(OFFSET(bHist!$A$1,_xlfn.XMATCH(B70,bHist!B:B,0)-1,3,1,500)=0,"-",OFFSET(bHist!$A$1,_xlfn.XMATCH(B70,bHist!B:B,0)-1,3,1,500)),"-")),1)</f>
        <v>108.12013718080522</v>
      </c>
      <c r="I70" s="45">
        <f t="shared" ca="1" si="4"/>
        <v>-18.601264172507879</v>
      </c>
      <c r="J70" s="51" cm="1">
        <f t="array" aca="1" ref="J70" ca="1">SLOPE((IFERROR(IF(OFFSET(bHist!$A$1,_xlfn.XMATCH($B$62,bHist!$B:$B,0)-1,3,1,500)=0,"-",OFFSET(bHist!$A$1,_xlfn.XMATCH($B$62,bHist!$B:$B,0)-1,3,1,500))-IF(OFFSET(bHist!$A$1,_xlfn.XMATCH(B70,bHist!$B:$B,0)-1,3,1,500)=0,"-",OFFSET(bHist!$A$1,_xlfn.XMATCH(B70,bHist!$B:$B,0)-1,3,1,500)),"-")),OFFSET(bHist!$A$1,0,3,1,500))</f>
        <v>7.4296983376033035E-2</v>
      </c>
      <c r="K70" s="45" cm="1">
        <f t="array" aca="1" ref="K70" ca="1">INTERCEPT((IFERROR(IF(OFFSET(bHist!$A$1,_xlfn.XMATCH($B$62,bHist!$B:$B,0)-1,3,1,500)=0,"-",OFFSET(bHist!$A$1,_xlfn.XMATCH($B$62,bHist!$B:$B,0)-1,3,1,500))-IF(OFFSET(bHist!$A$1,_xlfn.XMATCH(B70,bHist!$B:$B,0)-1,3,1,500)=0,"-",OFFSET(bHist!$A$1,_xlfn.XMATCH(B70,bHist!$B:$B,0)-1,3,1,500)),"-")),OFFSET(bHist!$A$1,0,3,1,500))</f>
        <v>-3107.1842638134012</v>
      </c>
      <c r="L70" s="45" cm="1">
        <f t="array" aca="1" ref="L70" ca="1">STEYX((IFERROR(IF(OFFSET(bHist!$A$1,_xlfn.XMATCH($B$62,bHist!B:B,0)-1,3,1,500)=0,"-",OFFSET(bHist!$A$1,_xlfn.XMATCH($B$62,bHist!B:B,0)-1,3,1,500))-IF(OFFSET(bHist!$A$1,_xlfn.XMATCH(B70,bHist!B:B,0)-1,3,1,500)=0,"-",OFFSET(bHist!$A$1,_xlfn.XMATCH(B70,bHist!B:B,0)-1,3,1,500)),"-")),OFFSET(bHist!$A$1,0,3,1,500))</f>
        <v>66.46315551487217</v>
      </c>
      <c r="M70" s="51" cm="1">
        <f t="array" aca="1" ref="M70" ca="1">CORREL(IF(OFFSET(bHist!$A$1,_xlfn.XMATCH($B$62,bHist!B:B,0)-1,3,1,500)=0,"-",OFFSET(bHist!$A$1,_xlfn.XMATCH($B$62,bHist!B:B,0)-1,3,1,500)),IF(OFFSET(bHist!$A$1,_xlfn.XMATCH(B70,bHist!B:B,0)-1,3,1,500)=0,"-",OFFSET(bHist!$A$1,_xlfn.XMATCH(B70,bHist!B:B,0)-1,3,1,500)))</f>
        <v>0.91956092339649098</v>
      </c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  <c r="AX70" s="50"/>
      <c r="AY70" s="50"/>
      <c r="AZ70" s="50"/>
      <c r="BA70" s="50"/>
      <c r="BB70" s="50"/>
      <c r="BC70" s="50"/>
      <c r="BD70" s="50"/>
      <c r="BE70" s="50"/>
      <c r="BF70" s="50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/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0"/>
      <c r="FE70" s="50"/>
      <c r="FF70" s="50"/>
      <c r="FG70" s="50"/>
      <c r="FH70" s="50"/>
      <c r="FI70" s="50"/>
      <c r="FJ70" s="50"/>
      <c r="FK70" s="50"/>
      <c r="FL70" s="50"/>
      <c r="FM70" s="50"/>
      <c r="FN70" s="50"/>
      <c r="FO70" s="50"/>
      <c r="FP70" s="50"/>
      <c r="FQ70" s="50"/>
      <c r="FR70" s="50"/>
      <c r="FS70" s="50"/>
      <c r="FT70" s="50"/>
      <c r="FU70" s="50"/>
      <c r="FV70" s="50"/>
      <c r="FW70" s="50"/>
      <c r="FX70" s="50"/>
      <c r="FY70" s="50"/>
      <c r="FZ70" s="50"/>
      <c r="GA70" s="50"/>
      <c r="GB70" s="50"/>
      <c r="GC70" s="50"/>
      <c r="GD70" s="50"/>
      <c r="GE70" s="50"/>
      <c r="GF70" s="50"/>
      <c r="GG70" s="50"/>
      <c r="GH70" s="50"/>
      <c r="GI70" s="50"/>
      <c r="GJ70" s="50"/>
      <c r="GK70" s="50"/>
      <c r="GL70" s="50"/>
      <c r="GM70" s="50"/>
      <c r="GN70" s="50"/>
      <c r="GO70" s="50"/>
      <c r="GP70" s="50"/>
      <c r="GQ70" s="50"/>
      <c r="GR70" s="50"/>
      <c r="GS70" s="50"/>
      <c r="GT70" s="50"/>
      <c r="GU70" s="50"/>
      <c r="GV70" s="50"/>
      <c r="GW70" s="50"/>
      <c r="GX70" s="50"/>
      <c r="GY70" s="50"/>
      <c r="GZ70" s="50"/>
      <c r="HA70" s="50"/>
      <c r="HB70" s="50"/>
      <c r="HC70" s="50"/>
      <c r="HD70" s="50"/>
      <c r="HE70" s="50"/>
      <c r="HF70" s="50"/>
      <c r="HG70" s="50"/>
      <c r="HH70" s="50"/>
      <c r="HI70" s="50"/>
      <c r="HJ70" s="50"/>
      <c r="HK70" s="50"/>
      <c r="HL70" s="50"/>
      <c r="HM70" s="50"/>
      <c r="HN70" s="50"/>
      <c r="HO70" s="50"/>
      <c r="HP70" s="50"/>
      <c r="HQ70" s="50"/>
      <c r="HR70" s="50"/>
      <c r="HS70" s="50"/>
      <c r="HT70" s="50"/>
      <c r="HU70" s="50"/>
      <c r="HV70" s="50"/>
      <c r="HW70" s="50"/>
      <c r="HX70" s="50"/>
      <c r="HY70" s="50"/>
      <c r="HZ70" s="50"/>
      <c r="IA70" s="50"/>
      <c r="IB70" s="50"/>
      <c r="IC70" s="50"/>
      <c r="ID70" s="50"/>
      <c r="IE70" s="50"/>
      <c r="IF70" s="50"/>
      <c r="IG70" s="50"/>
      <c r="IH70" s="50"/>
      <c r="II70" s="50"/>
      <c r="IJ70" s="50"/>
      <c r="IK70" s="50"/>
      <c r="IL70" s="50"/>
      <c r="IM70" s="50"/>
      <c r="IN70" s="50"/>
      <c r="IO70" s="50"/>
      <c r="IP70" s="50"/>
      <c r="IQ70" s="50"/>
      <c r="IR70" s="50"/>
      <c r="IS70" s="50"/>
      <c r="IT70" s="50"/>
      <c r="IU70" s="50"/>
      <c r="IV70" s="50"/>
      <c r="IW70" s="50"/>
      <c r="IX70" s="50"/>
      <c r="IY70" s="50"/>
      <c r="IZ70" s="50"/>
      <c r="JA70" s="50"/>
      <c r="JB70" s="50"/>
      <c r="JC70" s="50"/>
      <c r="JD70" s="50"/>
      <c r="JE70" s="50"/>
      <c r="JF70" s="50"/>
      <c r="JG70" s="50"/>
      <c r="JH70" s="50"/>
      <c r="JI70" s="50"/>
      <c r="JJ70" s="50"/>
      <c r="JK70" s="50"/>
      <c r="JL70" s="50"/>
      <c r="JM70" s="50"/>
      <c r="JN70" s="50"/>
      <c r="JO70" s="50"/>
      <c r="JP70" s="50"/>
      <c r="JQ70" s="50"/>
      <c r="JR70" s="50"/>
      <c r="JS70" s="50"/>
      <c r="JT70" s="50"/>
      <c r="JU70" s="50"/>
      <c r="JV70" s="50"/>
      <c r="JW70" s="50"/>
      <c r="JX70" s="50"/>
      <c r="JY70" s="50"/>
      <c r="JZ70" s="50"/>
      <c r="KA70" s="50"/>
      <c r="KB70" s="50"/>
      <c r="KC70" s="50"/>
      <c r="KD70" s="50"/>
      <c r="KE70" s="50"/>
      <c r="KF70" s="50"/>
      <c r="KG70" s="50"/>
      <c r="KH70" s="50"/>
      <c r="KI70" s="50"/>
      <c r="KJ70" s="50"/>
      <c r="KK70" s="50"/>
      <c r="KL70" s="50"/>
      <c r="KM70" s="50"/>
      <c r="KN70" s="50"/>
      <c r="KO70" s="50"/>
      <c r="KP70" s="50"/>
      <c r="KQ70" s="50"/>
      <c r="KR70" s="50"/>
      <c r="KS70" s="50"/>
      <c r="KT70" s="50"/>
      <c r="KU70" s="50"/>
      <c r="KV70" s="50"/>
      <c r="KW70" s="50"/>
      <c r="KX70" s="50"/>
      <c r="KY70" s="50"/>
      <c r="KZ70" s="50"/>
      <c r="LA70" s="50"/>
      <c r="LB70" s="50"/>
      <c r="LC70" s="50"/>
      <c r="LD70" s="50"/>
      <c r="LE70" s="50"/>
      <c r="LF70" s="50"/>
      <c r="LG70" s="50"/>
      <c r="LH70" s="50"/>
      <c r="LI70" s="50"/>
      <c r="LJ70" s="50"/>
      <c r="LK70" s="50"/>
      <c r="LL70" s="50"/>
      <c r="LM70" s="50"/>
      <c r="LN70" s="50"/>
      <c r="LO70" s="50"/>
      <c r="LP70" s="50"/>
      <c r="LQ70" s="50"/>
      <c r="LR70" s="50"/>
      <c r="LS70" s="50"/>
      <c r="LT70" s="50"/>
      <c r="LU70" s="50"/>
      <c r="LV70" s="50"/>
      <c r="LW70" s="50"/>
      <c r="LX70" s="50"/>
      <c r="LY70" s="50"/>
      <c r="LZ70" s="50"/>
      <c r="MA70" s="50"/>
      <c r="MB70" s="50"/>
      <c r="MC70" s="50"/>
      <c r="MD70" s="50"/>
      <c r="ME70" s="50"/>
      <c r="MF70" s="50"/>
      <c r="MG70" s="50"/>
      <c r="MH70" s="50"/>
      <c r="MI70" s="50"/>
      <c r="MJ70" s="50"/>
      <c r="MK70" s="50"/>
      <c r="ML70" s="50"/>
      <c r="MM70" s="50"/>
      <c r="MN70" s="50"/>
      <c r="MO70" s="50"/>
      <c r="MP70" s="50"/>
      <c r="MQ70" s="50"/>
      <c r="MR70" s="50"/>
      <c r="MS70" s="50"/>
      <c r="MT70" s="50"/>
      <c r="MU70" s="50"/>
      <c r="MV70" s="50"/>
      <c r="MW70" s="50"/>
      <c r="MX70" s="50"/>
      <c r="MY70" s="50"/>
      <c r="MZ70" s="50"/>
      <c r="NA70" s="50"/>
      <c r="NB70" s="50"/>
      <c r="NC70" s="50"/>
      <c r="ND70" s="50"/>
      <c r="NE70" s="50"/>
      <c r="NF70" s="50"/>
      <c r="NG70" s="50"/>
      <c r="NH70" s="50"/>
      <c r="NI70" s="50"/>
      <c r="NJ70" s="50"/>
      <c r="NK70" s="50"/>
      <c r="NL70" s="50"/>
      <c r="NM70" s="50"/>
      <c r="NN70" s="50"/>
      <c r="NO70" s="50"/>
      <c r="NP70" s="50"/>
      <c r="NQ70" s="50"/>
      <c r="NR70" s="50"/>
      <c r="NS70" s="50"/>
      <c r="NT70" s="50"/>
      <c r="NU70" s="50"/>
      <c r="NV70" s="50"/>
      <c r="NW70" s="50"/>
      <c r="NX70" s="50"/>
      <c r="NY70" s="50"/>
      <c r="NZ70" s="50"/>
      <c r="OA70" s="50"/>
      <c r="OB70" s="50"/>
      <c r="OC70" s="50"/>
      <c r="OD70" s="50"/>
      <c r="OE70" s="50"/>
      <c r="OF70" s="50"/>
      <c r="OG70" s="50"/>
      <c r="OH70" s="50"/>
      <c r="OI70" s="50"/>
      <c r="OJ70" s="50"/>
      <c r="OK70" s="50"/>
      <c r="OL70" s="50"/>
      <c r="OM70" s="50"/>
      <c r="ON70" s="50"/>
      <c r="OO70" s="50"/>
      <c r="OP70" s="50"/>
      <c r="OQ70" s="50"/>
      <c r="OR70" s="50"/>
      <c r="OS70" s="50"/>
      <c r="OT70" s="50"/>
      <c r="OU70" s="50"/>
      <c r="OV70" s="50"/>
      <c r="OW70" s="50"/>
      <c r="OX70" s="50"/>
      <c r="OY70" s="50"/>
      <c r="OZ70" s="50"/>
      <c r="PA70" s="50"/>
      <c r="PB70" s="50"/>
      <c r="PC70" s="50"/>
      <c r="PD70" s="50"/>
      <c r="PE70" s="50"/>
      <c r="PF70" s="50"/>
      <c r="PG70" s="50"/>
      <c r="PH70" s="50"/>
      <c r="PI70" s="50"/>
      <c r="PJ70" s="50"/>
      <c r="PK70" s="50"/>
      <c r="PL70" s="50"/>
      <c r="PM70" s="50"/>
      <c r="PN70" s="50"/>
      <c r="PO70" s="50"/>
      <c r="PP70" s="50"/>
      <c r="PQ70" s="50"/>
      <c r="PR70" s="50"/>
      <c r="PS70" s="50"/>
      <c r="PT70" s="50"/>
      <c r="PU70" s="50"/>
      <c r="PV70" s="50"/>
      <c r="PW70" s="50"/>
      <c r="PX70" s="50"/>
      <c r="PY70" s="50"/>
      <c r="PZ70" s="50"/>
      <c r="QA70" s="50"/>
      <c r="QB70" s="50"/>
      <c r="QC70" s="50"/>
      <c r="QD70" s="50"/>
      <c r="QE70" s="50"/>
      <c r="QF70" s="50"/>
      <c r="QG70" s="50"/>
      <c r="QH70" s="50"/>
      <c r="QI70" s="50"/>
      <c r="QJ70" s="50"/>
      <c r="QK70" s="50"/>
      <c r="QL70" s="50"/>
      <c r="QM70" s="50"/>
      <c r="QN70" s="50"/>
      <c r="QO70" s="50"/>
      <c r="QP70" s="50"/>
      <c r="QQ70" s="50"/>
      <c r="QR70" s="50"/>
      <c r="QS70" s="50"/>
      <c r="QT70" s="50"/>
      <c r="QU70" s="50"/>
      <c r="QV70" s="50"/>
      <c r="QW70" s="50"/>
      <c r="QX70" s="50"/>
      <c r="QY70" s="50"/>
      <c r="QZ70" s="50"/>
      <c r="RA70" s="50"/>
      <c r="RB70" s="50"/>
      <c r="RC70" s="50"/>
      <c r="RD70" s="50"/>
      <c r="RE70" s="50"/>
      <c r="RF70" s="50"/>
      <c r="RG70" s="50"/>
      <c r="RH70" s="50"/>
      <c r="RI70" s="50"/>
      <c r="RJ70" s="50"/>
      <c r="RK70" s="50"/>
      <c r="RL70" s="50"/>
      <c r="RM70" s="50"/>
      <c r="RN70" s="50"/>
      <c r="RO70" s="50"/>
      <c r="RP70" s="50"/>
      <c r="RQ70" s="50"/>
      <c r="RR70" s="50"/>
      <c r="RS70" s="50"/>
      <c r="RT70" s="50"/>
      <c r="RU70" s="50"/>
      <c r="RV70" s="50"/>
      <c r="RW70" s="50"/>
      <c r="RX70" s="50"/>
      <c r="RY70" s="50"/>
      <c r="RZ70" s="50"/>
      <c r="SA70" s="50"/>
      <c r="SB70" s="50"/>
      <c r="SC70" s="50"/>
      <c r="SD70" s="50"/>
      <c r="SE70" s="50"/>
      <c r="SF70" s="50"/>
      <c r="SG70" s="50"/>
      <c r="SH70" s="50"/>
      <c r="SI70" s="50"/>
      <c r="SJ70" s="50"/>
      <c r="SK70" s="50"/>
      <c r="SL70" s="50"/>
      <c r="SM70" s="50"/>
      <c r="SN70" s="45"/>
    </row>
    <row r="71" spans="2:508" x14ac:dyDescent="0.25">
      <c r="B71" s="43" t="s">
        <v>546</v>
      </c>
      <c r="C71" s="43" t="str">
        <f ca="1">_xlfn.XLOOKUP(B71,bonds[unique lookup],bonds[ID_ISIN])</f>
        <v>XS1405777746</v>
      </c>
      <c r="D71" s="45" cm="1">
        <f t="array" aca="1" ref="D71" ca="1">MIN(IFERROR(IF(OFFSET(bHist!$A$1,_xlfn.XMATCH($B$62,bHist!$B:$B,0)-1,3+$C$2,1,3+$C$3)=0,"-",OFFSET(bHist!$A$1,_xlfn.XMATCH($B$62,bHist!$B:$B,0)-1,3+$C$2,1,3+$C$3))-IF(OFFSET(bHist!$A$1,_xlfn.XMATCH(B71,bHist!$B:$B,0)-1,3+$C$2,1,3+$C$3)=0,"-",OFFSET(bHist!$A$1,_xlfn.XMATCH(B71,bHist!$B:$B,0)-1,3+$C$2,1,3+$C$3)),"-"))</f>
        <v>-550.70830590486526</v>
      </c>
      <c r="E71" s="45" cm="1">
        <f t="array" aca="1" ref="E71" ca="1">AVERAGE(IFERROR(IF(OFFSET(bHist!$A$1,_xlfn.XMATCH($B$62,bHist!$B:$B,0)-1,3+$C$2,1,3+$C$3)=0,"-",OFFSET(bHist!$A$1,_xlfn.XMATCH($B$62,bHist!$B:$B,0)-1,3+$C$2,1,3+$C$3))-IF(OFFSET(bHist!$A$1,_xlfn.XMATCH(B71,bHist!$B:$B,0)-1,3+$C$2,1,3+$C$3)=0,"-",OFFSET(bHist!$A$1,_xlfn.XMATCH(B71,bHist!$B:$B,0)-1,3+$C$2,1,3+$C$3)),"-"))</f>
        <v>-26.824724777304169</v>
      </c>
      <c r="F71" s="45" cm="1">
        <f t="array" aca="1" ref="F71" ca="1">MAX(IFERROR(IF(OFFSET(bHist!$A$1,_xlfn.XMATCH($B$62,bHist!$B:$B,0)-1,3+$C$2,1,3+$C$3)=0,"-",OFFSET(bHist!$A$1,_xlfn.XMATCH($B$62,bHist!$B:$B,0)-1,3+$C$2,1,3+$C$3))-IF(OFFSET(bHist!$A$1,_xlfn.XMATCH(B71,bHist!$B:$B,0)-1,3+$C$2,1,3+$C$3)=0,"-",OFFSET(bHist!$A$1,_xlfn.XMATCH(B71,bHist!$B:$B,0)-1,3+$C$2,1,3+$C$3)),"-"))</f>
        <v>90.250796149730675</v>
      </c>
      <c r="G71" s="45" cm="1">
        <f t="array" aca="1" ref="G71" ca="1">_xlfn.STDEV.P(IFERROR(IF(OFFSET(bHist!$A$1,_xlfn.XMATCH($B$62,bHist!$B:$B,0)-1,3+$C$2,1,3+$C$3)=0,"-",OFFSET(bHist!$A$1,_xlfn.XMATCH($B$62,bHist!$B:$B,0)-1,3+$C$2,1,3+$C$3))-IF(OFFSET(bHist!$A$1,_xlfn.XMATCH(B71,bHist!$B:$B,0)-1,3+$C$2,1,3+$C$3)=0,"-",OFFSET(bHist!$A$1,_xlfn.XMATCH(B71,bHist!$B:$B,0)-1,3+$C$2,1,3+$C$3)),"-"))</f>
        <v>96.625617113342713</v>
      </c>
      <c r="H71" s="45" cm="1">
        <f t="array" aca="1" ref="H71" ca="1">INDEX((IFERROR(IF(OFFSET(bHist!$A$1,_xlfn.XMATCH($B$62,bHist!B:B,0)-1,3,1,500)=0,"-",OFFSET(bHist!$A$1,_xlfn.XMATCH($B$62,bHist!B:B,0)-1,3,1,500))-IF(OFFSET(bHist!$A$1,_xlfn.XMATCH(B71,bHist!B:B,0)-1,3,1,500)=0,"-",OFFSET(bHist!$A$1,_xlfn.XMATCH(B71,bHist!B:B,0)-1,3,1,500)),"-")),1)</f>
        <v>33.774934086561245</v>
      </c>
      <c r="I71" s="45">
        <f t="shared" ca="1" si="4"/>
        <v>9.4545281703018276</v>
      </c>
      <c r="J71" s="51" cm="1">
        <f t="array" aca="1" ref="J71" ca="1">SLOPE((IFERROR(IF(OFFSET(bHist!$A$1,_xlfn.XMATCH($B$62,bHist!$B:$B,0)-1,3,1,500)=0,"-",OFFSET(bHist!$A$1,_xlfn.XMATCH($B$62,bHist!$B:$B,0)-1,3,1,500))-IF(OFFSET(bHist!$A$1,_xlfn.XMATCH(B71,bHist!$B:$B,0)-1,3,1,500)=0,"-",OFFSET(bHist!$A$1,_xlfn.XMATCH(B71,bHist!$B:$B,0)-1,3,1,500)),"-")),OFFSET(bHist!$A$1,0,3,1,500))</f>
        <v>-6.3373527485897377E-2</v>
      </c>
      <c r="K71" s="45" cm="1">
        <f t="array" aca="1" ref="K71" ca="1">INTERCEPT((IFERROR(IF(OFFSET(bHist!$A$1,_xlfn.XMATCH($B$62,bHist!$B:$B,0)-1,3,1,500)=0,"-",OFFSET(bHist!$A$1,_xlfn.XMATCH($B$62,bHist!$B:$B,0)-1,3,1,500))-IF(OFFSET(bHist!$A$1,_xlfn.XMATCH(B71,bHist!$B:$B,0)-1,3,1,500)=0,"-",OFFSET(bHist!$A$1,_xlfn.XMATCH(B71,bHist!$B:$B,0)-1,3,1,500)),"-")),OFFSET(bHist!$A$1,0,3,1,500))</f>
        <v>2739.8121024104589</v>
      </c>
      <c r="L71" s="45" cm="1">
        <f t="array" aca="1" ref="L71" ca="1">STEYX((IFERROR(IF(OFFSET(bHist!$A$1,_xlfn.XMATCH($B$62,bHist!B:B,0)-1,3,1,500)=0,"-",OFFSET(bHist!$A$1,_xlfn.XMATCH($B$62,bHist!B:B,0)-1,3,1,500))-IF(OFFSET(bHist!$A$1,_xlfn.XMATCH(B71,bHist!B:B,0)-1,3,1,500)=0,"-",OFFSET(bHist!$A$1,_xlfn.XMATCH(B71,bHist!B:B,0)-1,3,1,500)),"-")),OFFSET(bHist!$A$1,0,3,1,500))</f>
        <v>96.179580627084292</v>
      </c>
      <c r="M71" s="51" cm="1">
        <f t="array" aca="1" ref="M71" ca="1">CORREL(IF(OFFSET(bHist!$A$1,_xlfn.XMATCH($B$62,bHist!B:B,0)-1,3,1,500)=0,"-",OFFSET(bHist!$A$1,_xlfn.XMATCH($B$62,bHist!B:B,0)-1,3,1,500)),IF(OFFSET(bHist!$A$1,_xlfn.XMATCH(B71,bHist!B:B,0)-1,3,1,500)=0,"-",OFFSET(bHist!$A$1,_xlfn.XMATCH(B71,bHist!B:B,0)-1,3,1,500)))</f>
        <v>0.95455383320048237</v>
      </c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  <c r="AB71" s="50"/>
      <c r="AC71" s="50"/>
      <c r="AD71" s="50"/>
      <c r="AE71" s="50"/>
      <c r="AF71" s="50"/>
      <c r="AG71" s="50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  <c r="AX71" s="50"/>
      <c r="AY71" s="50"/>
      <c r="AZ71" s="50"/>
      <c r="BA71" s="50"/>
      <c r="BB71" s="50"/>
      <c r="BC71" s="50"/>
      <c r="BD71" s="50"/>
      <c r="BE71" s="50"/>
      <c r="BF71" s="50"/>
      <c r="BG71" s="50"/>
      <c r="BH71" s="50"/>
      <c r="BI71" s="50"/>
      <c r="BJ71" s="50"/>
      <c r="BK71" s="50"/>
      <c r="BL71" s="50"/>
      <c r="BM71" s="50"/>
      <c r="BN71" s="50"/>
      <c r="BO71" s="50"/>
      <c r="BP71" s="50"/>
      <c r="BQ71" s="50"/>
      <c r="BR71" s="50"/>
      <c r="BS71" s="50"/>
      <c r="BT71" s="50"/>
      <c r="BU71" s="50"/>
      <c r="BV71" s="50"/>
      <c r="BW71" s="50"/>
      <c r="BX71" s="50"/>
      <c r="BY71" s="50"/>
      <c r="BZ71" s="50"/>
      <c r="CA71" s="50"/>
      <c r="CB71" s="50"/>
      <c r="CC71" s="50"/>
      <c r="CD71" s="50"/>
      <c r="CE71" s="50"/>
      <c r="CF71" s="50"/>
      <c r="CG71" s="50"/>
      <c r="CH71" s="50"/>
      <c r="CI71" s="50"/>
      <c r="CJ71" s="50"/>
      <c r="CK71" s="50"/>
      <c r="CL71" s="50"/>
      <c r="CM71" s="50"/>
      <c r="CN71" s="50"/>
      <c r="CO71" s="50"/>
      <c r="CP71" s="50"/>
      <c r="CQ71" s="50"/>
      <c r="CR71" s="50"/>
      <c r="CS71" s="50"/>
      <c r="CT71" s="50"/>
      <c r="CU71" s="50"/>
      <c r="CV71" s="50"/>
      <c r="CW71" s="50"/>
      <c r="CX71" s="50"/>
      <c r="CY71" s="50"/>
      <c r="CZ71" s="50"/>
      <c r="DA71" s="50"/>
      <c r="DB71" s="50"/>
      <c r="DC71" s="50"/>
      <c r="DD71" s="50"/>
      <c r="DE71" s="50"/>
      <c r="DF71" s="50"/>
      <c r="DG71" s="50"/>
      <c r="DH71" s="50"/>
      <c r="DI71" s="50"/>
      <c r="DJ71" s="50"/>
      <c r="DK71" s="50"/>
      <c r="DL71" s="50"/>
      <c r="DM71" s="50"/>
      <c r="DN71" s="50"/>
      <c r="DO71" s="50"/>
      <c r="DP71" s="50"/>
      <c r="DQ71" s="50"/>
      <c r="DR71" s="50"/>
      <c r="DS71" s="50"/>
      <c r="DT71" s="50"/>
      <c r="DU71" s="50"/>
      <c r="DV71" s="50"/>
      <c r="DW71" s="50"/>
      <c r="DX71" s="50"/>
      <c r="DY71" s="50"/>
      <c r="DZ71" s="50"/>
      <c r="EA71" s="50"/>
      <c r="EB71" s="50"/>
      <c r="EC71" s="50"/>
      <c r="ED71" s="50"/>
      <c r="EE71" s="50"/>
      <c r="EF71" s="50"/>
      <c r="EG71" s="50"/>
      <c r="EH71" s="50"/>
      <c r="EI71" s="50"/>
      <c r="EJ71" s="50"/>
      <c r="EK71" s="50"/>
      <c r="EL71" s="50"/>
      <c r="EM71" s="50"/>
      <c r="EN71" s="50"/>
      <c r="EO71" s="50"/>
      <c r="EP71" s="50"/>
      <c r="EQ71" s="50"/>
      <c r="ER71" s="50"/>
      <c r="ES71" s="50"/>
      <c r="ET71" s="50"/>
      <c r="EU71" s="50"/>
      <c r="EV71" s="50"/>
      <c r="EW71" s="50"/>
      <c r="EX71" s="50"/>
      <c r="EY71" s="50"/>
      <c r="EZ71" s="50"/>
      <c r="FA71" s="50"/>
      <c r="FB71" s="50"/>
      <c r="FC71" s="50"/>
      <c r="FD71" s="50"/>
      <c r="FE71" s="50"/>
      <c r="FF71" s="50"/>
      <c r="FG71" s="50"/>
      <c r="FH71" s="50"/>
      <c r="FI71" s="50"/>
      <c r="FJ71" s="50"/>
      <c r="FK71" s="50"/>
      <c r="FL71" s="50"/>
      <c r="FM71" s="50"/>
      <c r="FN71" s="50"/>
      <c r="FO71" s="50"/>
      <c r="FP71" s="50"/>
      <c r="FQ71" s="50"/>
      <c r="FR71" s="50"/>
      <c r="FS71" s="50"/>
      <c r="FT71" s="50"/>
      <c r="FU71" s="50"/>
      <c r="FV71" s="50"/>
      <c r="FW71" s="50"/>
      <c r="FX71" s="50"/>
      <c r="FY71" s="50"/>
      <c r="FZ71" s="50"/>
      <c r="GA71" s="50"/>
      <c r="GB71" s="50"/>
      <c r="GC71" s="50"/>
      <c r="GD71" s="50"/>
      <c r="GE71" s="50"/>
      <c r="GF71" s="50"/>
      <c r="GG71" s="50"/>
      <c r="GH71" s="50"/>
      <c r="GI71" s="50"/>
      <c r="GJ71" s="50"/>
      <c r="GK71" s="50"/>
      <c r="GL71" s="50"/>
      <c r="GM71" s="50"/>
      <c r="GN71" s="50"/>
      <c r="GO71" s="50"/>
      <c r="GP71" s="50"/>
      <c r="GQ71" s="50"/>
      <c r="GR71" s="50"/>
      <c r="GS71" s="50"/>
      <c r="GT71" s="50"/>
      <c r="GU71" s="50"/>
      <c r="GV71" s="50"/>
      <c r="GW71" s="50"/>
      <c r="GX71" s="50"/>
      <c r="GY71" s="50"/>
      <c r="GZ71" s="50"/>
      <c r="HA71" s="50"/>
      <c r="HB71" s="50"/>
      <c r="HC71" s="50"/>
      <c r="HD71" s="50"/>
      <c r="HE71" s="50"/>
      <c r="HF71" s="50"/>
      <c r="HG71" s="50"/>
      <c r="HH71" s="50"/>
      <c r="HI71" s="50"/>
      <c r="HJ71" s="50"/>
      <c r="HK71" s="50"/>
      <c r="HL71" s="50"/>
      <c r="HM71" s="50"/>
      <c r="HN71" s="50"/>
      <c r="HO71" s="50"/>
      <c r="HP71" s="50"/>
      <c r="HQ71" s="50"/>
      <c r="HR71" s="50"/>
      <c r="HS71" s="50"/>
      <c r="HT71" s="50"/>
      <c r="HU71" s="50"/>
      <c r="HV71" s="50"/>
      <c r="HW71" s="50"/>
      <c r="HX71" s="50"/>
      <c r="HY71" s="50"/>
      <c r="HZ71" s="50"/>
      <c r="IA71" s="50"/>
      <c r="IB71" s="50"/>
      <c r="IC71" s="50"/>
      <c r="ID71" s="50"/>
      <c r="IE71" s="50"/>
      <c r="IF71" s="50"/>
      <c r="IG71" s="50"/>
      <c r="IH71" s="50"/>
      <c r="II71" s="50"/>
      <c r="IJ71" s="50"/>
      <c r="IK71" s="50"/>
      <c r="IL71" s="50"/>
      <c r="IM71" s="50"/>
      <c r="IN71" s="50"/>
      <c r="IO71" s="50"/>
      <c r="IP71" s="50"/>
      <c r="IQ71" s="50"/>
      <c r="IR71" s="50"/>
      <c r="IS71" s="50"/>
      <c r="IT71" s="50"/>
      <c r="IU71" s="50"/>
      <c r="IV71" s="50"/>
      <c r="IW71" s="50"/>
      <c r="IX71" s="50"/>
      <c r="IY71" s="50"/>
      <c r="IZ71" s="50"/>
      <c r="JA71" s="50"/>
      <c r="JB71" s="50"/>
      <c r="JC71" s="50"/>
      <c r="JD71" s="50"/>
      <c r="JE71" s="50"/>
      <c r="JF71" s="50"/>
      <c r="JG71" s="50"/>
      <c r="JH71" s="50"/>
      <c r="JI71" s="50"/>
      <c r="JJ71" s="50"/>
      <c r="JK71" s="50"/>
      <c r="JL71" s="50"/>
      <c r="JM71" s="50"/>
      <c r="JN71" s="50"/>
      <c r="JO71" s="50"/>
      <c r="JP71" s="50"/>
      <c r="JQ71" s="50"/>
      <c r="JR71" s="50"/>
      <c r="JS71" s="50"/>
      <c r="JT71" s="50"/>
      <c r="JU71" s="50"/>
      <c r="JV71" s="50"/>
      <c r="JW71" s="50"/>
      <c r="JX71" s="50"/>
      <c r="JY71" s="50"/>
      <c r="JZ71" s="50"/>
      <c r="KA71" s="50"/>
      <c r="KB71" s="50"/>
      <c r="KC71" s="50"/>
      <c r="KD71" s="50"/>
      <c r="KE71" s="50"/>
      <c r="KF71" s="50"/>
      <c r="KG71" s="50"/>
      <c r="KH71" s="50"/>
      <c r="KI71" s="50"/>
      <c r="KJ71" s="50"/>
      <c r="KK71" s="50"/>
      <c r="KL71" s="50"/>
      <c r="KM71" s="50"/>
      <c r="KN71" s="50"/>
      <c r="KO71" s="50"/>
      <c r="KP71" s="50"/>
      <c r="KQ71" s="50"/>
      <c r="KR71" s="50"/>
      <c r="KS71" s="50"/>
      <c r="KT71" s="50"/>
      <c r="KU71" s="50"/>
      <c r="KV71" s="50"/>
      <c r="KW71" s="50"/>
      <c r="KX71" s="50"/>
      <c r="KY71" s="50"/>
      <c r="KZ71" s="50"/>
      <c r="LA71" s="50"/>
      <c r="LB71" s="50"/>
      <c r="LC71" s="50"/>
      <c r="LD71" s="50"/>
      <c r="LE71" s="50"/>
      <c r="LF71" s="50"/>
      <c r="LG71" s="50"/>
      <c r="LH71" s="50"/>
      <c r="LI71" s="50"/>
      <c r="LJ71" s="50"/>
      <c r="LK71" s="50"/>
      <c r="LL71" s="50"/>
      <c r="LM71" s="50"/>
      <c r="LN71" s="50"/>
      <c r="LO71" s="50"/>
      <c r="LP71" s="50"/>
      <c r="LQ71" s="50"/>
      <c r="LR71" s="50"/>
      <c r="LS71" s="50"/>
      <c r="LT71" s="50"/>
      <c r="LU71" s="50"/>
      <c r="LV71" s="50"/>
      <c r="LW71" s="50"/>
      <c r="LX71" s="50"/>
      <c r="LY71" s="50"/>
      <c r="LZ71" s="50"/>
      <c r="MA71" s="50"/>
      <c r="MB71" s="50"/>
      <c r="MC71" s="50"/>
      <c r="MD71" s="50"/>
      <c r="ME71" s="50"/>
      <c r="MF71" s="50"/>
      <c r="MG71" s="50"/>
      <c r="MH71" s="50"/>
      <c r="MI71" s="50"/>
      <c r="MJ71" s="50"/>
      <c r="MK71" s="50"/>
      <c r="ML71" s="50"/>
      <c r="MM71" s="50"/>
      <c r="MN71" s="50"/>
      <c r="MO71" s="50"/>
      <c r="MP71" s="50"/>
      <c r="MQ71" s="50"/>
      <c r="MR71" s="50"/>
      <c r="MS71" s="50"/>
      <c r="MT71" s="50"/>
      <c r="MU71" s="50"/>
      <c r="MV71" s="50"/>
      <c r="MW71" s="50"/>
      <c r="MX71" s="50"/>
      <c r="MY71" s="50"/>
      <c r="MZ71" s="50"/>
      <c r="NA71" s="50"/>
      <c r="NB71" s="50"/>
      <c r="NC71" s="50"/>
      <c r="ND71" s="50"/>
      <c r="NE71" s="50"/>
      <c r="NF71" s="50"/>
      <c r="NG71" s="50"/>
      <c r="NH71" s="50"/>
      <c r="NI71" s="50"/>
      <c r="NJ71" s="50"/>
      <c r="NK71" s="50"/>
      <c r="NL71" s="50"/>
      <c r="NM71" s="50"/>
      <c r="NN71" s="50"/>
      <c r="NO71" s="50"/>
      <c r="NP71" s="50"/>
      <c r="NQ71" s="50"/>
      <c r="NR71" s="50"/>
      <c r="NS71" s="50"/>
      <c r="NT71" s="50"/>
      <c r="NU71" s="50"/>
      <c r="NV71" s="50"/>
      <c r="NW71" s="50"/>
      <c r="NX71" s="50"/>
      <c r="NY71" s="50"/>
      <c r="NZ71" s="50"/>
      <c r="OA71" s="50"/>
      <c r="OB71" s="50"/>
      <c r="OC71" s="50"/>
      <c r="OD71" s="50"/>
      <c r="OE71" s="50"/>
      <c r="OF71" s="50"/>
      <c r="OG71" s="50"/>
      <c r="OH71" s="50"/>
      <c r="OI71" s="50"/>
      <c r="OJ71" s="50"/>
      <c r="OK71" s="50"/>
      <c r="OL71" s="50"/>
      <c r="OM71" s="50"/>
      <c r="ON71" s="50"/>
      <c r="OO71" s="50"/>
      <c r="OP71" s="50"/>
      <c r="OQ71" s="50"/>
      <c r="OR71" s="50"/>
      <c r="OS71" s="50"/>
      <c r="OT71" s="50"/>
      <c r="OU71" s="50"/>
      <c r="OV71" s="50"/>
      <c r="OW71" s="50"/>
      <c r="OX71" s="50"/>
      <c r="OY71" s="50"/>
      <c r="OZ71" s="50"/>
      <c r="PA71" s="50"/>
      <c r="PB71" s="50"/>
      <c r="PC71" s="50"/>
      <c r="PD71" s="50"/>
      <c r="PE71" s="50"/>
      <c r="PF71" s="50"/>
      <c r="PG71" s="50"/>
      <c r="PH71" s="50"/>
      <c r="PI71" s="50"/>
      <c r="PJ71" s="50"/>
      <c r="PK71" s="50"/>
      <c r="PL71" s="50"/>
      <c r="PM71" s="50"/>
      <c r="PN71" s="50"/>
      <c r="PO71" s="50"/>
      <c r="PP71" s="50"/>
      <c r="PQ71" s="50"/>
      <c r="PR71" s="50"/>
      <c r="PS71" s="50"/>
      <c r="PT71" s="50"/>
      <c r="PU71" s="50"/>
      <c r="PV71" s="50"/>
      <c r="PW71" s="50"/>
      <c r="PX71" s="50"/>
      <c r="PY71" s="50"/>
      <c r="PZ71" s="50"/>
      <c r="QA71" s="50"/>
      <c r="QB71" s="50"/>
      <c r="QC71" s="50"/>
      <c r="QD71" s="50"/>
      <c r="QE71" s="50"/>
      <c r="QF71" s="50"/>
      <c r="QG71" s="50"/>
      <c r="QH71" s="50"/>
      <c r="QI71" s="50"/>
      <c r="QJ71" s="50"/>
      <c r="QK71" s="50"/>
      <c r="QL71" s="50"/>
      <c r="QM71" s="50"/>
      <c r="QN71" s="50"/>
      <c r="QO71" s="50"/>
      <c r="QP71" s="50"/>
      <c r="QQ71" s="50"/>
      <c r="QR71" s="50"/>
      <c r="QS71" s="50"/>
      <c r="QT71" s="50"/>
      <c r="QU71" s="50"/>
      <c r="QV71" s="50"/>
      <c r="QW71" s="50"/>
      <c r="QX71" s="50"/>
      <c r="QY71" s="50"/>
      <c r="QZ71" s="50"/>
      <c r="RA71" s="50"/>
      <c r="RB71" s="50"/>
      <c r="RC71" s="50"/>
      <c r="RD71" s="50"/>
      <c r="RE71" s="50"/>
      <c r="RF71" s="50"/>
      <c r="RG71" s="50"/>
      <c r="RH71" s="50"/>
      <c r="RI71" s="50"/>
      <c r="RJ71" s="50"/>
      <c r="RK71" s="50"/>
      <c r="RL71" s="50"/>
      <c r="RM71" s="50"/>
      <c r="RN71" s="50"/>
      <c r="RO71" s="50"/>
      <c r="RP71" s="50"/>
      <c r="RQ71" s="50"/>
      <c r="RR71" s="50"/>
      <c r="RS71" s="50"/>
      <c r="RT71" s="50"/>
      <c r="RU71" s="50"/>
      <c r="RV71" s="50"/>
      <c r="RW71" s="50"/>
      <c r="RX71" s="50"/>
      <c r="RY71" s="50"/>
      <c r="RZ71" s="50"/>
      <c r="SA71" s="50"/>
      <c r="SB71" s="50"/>
      <c r="SC71" s="50"/>
      <c r="SD71" s="50"/>
      <c r="SE71" s="50"/>
      <c r="SF71" s="50"/>
      <c r="SG71" s="50"/>
      <c r="SH71" s="50"/>
      <c r="SI71" s="50"/>
      <c r="SJ71" s="50"/>
      <c r="SK71" s="50"/>
      <c r="SL71" s="50"/>
      <c r="SM71" s="50"/>
      <c r="SN71" s="45"/>
    </row>
    <row r="72" spans="2:508" x14ac:dyDescent="0.25">
      <c r="B72" s="43" t="s">
        <v>547</v>
      </c>
      <c r="C72" s="43" t="str">
        <f ca="1">_xlfn.XLOOKUP(B72,bonds[unique lookup],bonds[ID_ISIN])</f>
        <v>XS1405765659</v>
      </c>
      <c r="D72" s="45" cm="1">
        <f t="array" aca="1" ref="D72" ca="1">MIN(IFERROR(IF(OFFSET(bHist!$A$1,_xlfn.XMATCH($B$62,bHist!$B:$B,0)-1,3+$C$2,1,3+$C$3)=0,"-",OFFSET(bHist!$A$1,_xlfn.XMATCH($B$62,bHist!$B:$B,0)-1,3+$C$2,1,3+$C$3))-IF(OFFSET(bHist!$A$1,_xlfn.XMATCH(B72,bHist!$B:$B,0)-1,3+$C$2,1,3+$C$3)=0,"-",OFFSET(bHist!$A$1,_xlfn.XMATCH(B72,bHist!$B:$B,0)-1,3+$C$2,1,3+$C$3)),"-"))</f>
        <v>-272.29504277950525</v>
      </c>
      <c r="E72" s="45" cm="1">
        <f t="array" aca="1" ref="E72" ca="1">AVERAGE(IFERROR(IF(OFFSET(bHist!$A$1,_xlfn.XMATCH($B$62,bHist!$B:$B,0)-1,3+$C$2,1,3+$C$3)=0,"-",OFFSET(bHist!$A$1,_xlfn.XMATCH($B$62,bHist!$B:$B,0)-1,3+$C$2,1,3+$C$3))-IF(OFFSET(bHist!$A$1,_xlfn.XMATCH(B72,bHist!$B:$B,0)-1,3+$C$2,1,3+$C$3)=0,"-",OFFSET(bHist!$A$1,_xlfn.XMATCH(B72,bHist!$B:$B,0)-1,3+$C$2,1,3+$C$3)),"-"))</f>
        <v>-86.757706155793002</v>
      </c>
      <c r="F72" s="45" cm="1">
        <f t="array" aca="1" ref="F72" ca="1">MAX(IFERROR(IF(OFFSET(bHist!$A$1,_xlfn.XMATCH($B$62,bHist!$B:$B,0)-1,3+$C$2,1,3+$C$3)=0,"-",OFFSET(bHist!$A$1,_xlfn.XMATCH($B$62,bHist!$B:$B,0)-1,3+$C$2,1,3+$C$3))-IF(OFFSET(bHist!$A$1,_xlfn.XMATCH(B72,bHist!$B:$B,0)-1,3+$C$2,1,3+$C$3)=0,"-",OFFSET(bHist!$A$1,_xlfn.XMATCH(B72,bHist!$B:$B,0)-1,3+$C$2,1,3+$C$3)),"-"))</f>
        <v>28.875459760546676</v>
      </c>
      <c r="G72" s="45" cm="1">
        <f t="array" aca="1" ref="G72" ca="1">_xlfn.STDEV.P(IFERROR(IF(OFFSET(bHist!$A$1,_xlfn.XMATCH($B$62,bHist!$B:$B,0)-1,3+$C$2,1,3+$C$3)=0,"-",OFFSET(bHist!$A$1,_xlfn.XMATCH($B$62,bHist!$B:$B,0)-1,3+$C$2,1,3+$C$3))-IF(OFFSET(bHist!$A$1,_xlfn.XMATCH(B72,bHist!$B:$B,0)-1,3+$C$2,1,3+$C$3)=0,"-",OFFSET(bHist!$A$1,_xlfn.XMATCH(B72,bHist!$B:$B,0)-1,3+$C$2,1,3+$C$3)),"-"))</f>
        <v>45.05331364168218</v>
      </c>
      <c r="H72" s="45" cm="1">
        <f t="array" aca="1" ref="H72" ca="1">INDEX((IFERROR(IF(OFFSET(bHist!$A$1,_xlfn.XMATCH($B$62,bHist!B:B,0)-1,3,1,500)=0,"-",OFFSET(bHist!$A$1,_xlfn.XMATCH($B$62,bHist!B:B,0)-1,3,1,500))-IF(OFFSET(bHist!$A$1,_xlfn.XMATCH(B72,bHist!B:B,0)-1,3,1,500)=0,"-",OFFSET(bHist!$A$1,_xlfn.XMATCH(B72,bHist!B:B,0)-1,3,1,500)),"-")),1)</f>
        <v>-78.674388948440537</v>
      </c>
      <c r="I72" s="45">
        <f t="shared" ca="1" si="4"/>
        <v>2.6839671014187334</v>
      </c>
      <c r="J72" s="51" cm="1">
        <f t="array" aca="1" ref="J72" ca="1">SLOPE((IFERROR(IF(OFFSET(bHist!$A$1,_xlfn.XMATCH($B$62,bHist!$B:$B,0)-1,3,1,500)=0,"-",OFFSET(bHist!$A$1,_xlfn.XMATCH($B$62,bHist!$B:$B,0)-1,3,1,500))-IF(OFFSET(bHist!$A$1,_xlfn.XMATCH(B72,bHist!$B:$B,0)-1,3,1,500)=0,"-",OFFSET(bHist!$A$1,_xlfn.XMATCH(B72,bHist!$B:$B,0)-1,3,1,500)),"-")),OFFSET(bHist!$A$1,0,3,1,500))</f>
        <v>5.2698628859467096E-4</v>
      </c>
      <c r="K72" s="45" cm="1">
        <f t="array" aca="1" ref="K72" ca="1">INTERCEPT((IFERROR(IF(OFFSET(bHist!$A$1,_xlfn.XMATCH($B$62,bHist!$B:$B,0)-1,3,1,500)=0,"-",OFFSET(bHist!$A$1,_xlfn.XMATCH($B$62,bHist!$B:$B,0)-1,3,1,500))-IF(OFFSET(bHist!$A$1,_xlfn.XMATCH(B72,bHist!$B:$B,0)-1,3,1,500)=0,"-",OFFSET(bHist!$A$1,_xlfn.XMATCH(B72,bHist!$B:$B,0)-1,3,1,500)),"-")),OFFSET(bHist!$A$1,0,3,1,500))</f>
        <v>-109.84551522111009</v>
      </c>
      <c r="L72" s="45" cm="1">
        <f t="array" aca="1" ref="L72" ca="1">STEYX((IFERROR(IF(OFFSET(bHist!$A$1,_xlfn.XMATCH($B$62,bHist!B:B,0)-1,3,1,500)=0,"-",OFFSET(bHist!$A$1,_xlfn.XMATCH($B$62,bHist!B:B,0)-1,3,1,500))-IF(OFFSET(bHist!$A$1,_xlfn.XMATCH(B72,bHist!B:B,0)-1,3,1,500)=0,"-",OFFSET(bHist!$A$1,_xlfn.XMATCH(B72,bHist!B:B,0)-1,3,1,500)),"-")),OFFSET(bHist!$A$1,0,3,1,500))</f>
        <v>45.266578085624673</v>
      </c>
      <c r="M72" s="51" cm="1">
        <f t="array" aca="1" ref="M72" ca="1">CORREL(IF(OFFSET(bHist!$A$1,_xlfn.XMATCH($B$62,bHist!B:B,0)-1,3,1,500)=0,"-",OFFSET(bHist!$A$1,_xlfn.XMATCH($B$62,bHist!B:B,0)-1,3,1,500)),IF(OFFSET(bHist!$A$1,_xlfn.XMATCH(B72,bHist!B:B,0)-1,3,1,500)=0,"-",OFFSET(bHist!$A$1,_xlfn.XMATCH(B72,bHist!B:B,0)-1,3,1,500)))</f>
        <v>0.96246435636716077</v>
      </c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  <c r="AO72" s="50"/>
      <c r="AP72" s="50"/>
      <c r="AQ72" s="50"/>
      <c r="AR72" s="50"/>
      <c r="AS72" s="50"/>
      <c r="AT72" s="50"/>
      <c r="AU72" s="50"/>
      <c r="AV72" s="50"/>
      <c r="AW72" s="50"/>
      <c r="AX72" s="50"/>
      <c r="AY72" s="50"/>
      <c r="AZ72" s="50"/>
      <c r="BA72" s="50"/>
      <c r="BB72" s="50"/>
      <c r="BC72" s="50"/>
      <c r="BD72" s="50"/>
      <c r="BE72" s="50"/>
      <c r="BF72" s="50"/>
      <c r="BG72" s="50"/>
      <c r="BH72" s="50"/>
      <c r="BI72" s="50"/>
      <c r="BJ72" s="50"/>
      <c r="BK72" s="50"/>
      <c r="BL72" s="50"/>
      <c r="BM72" s="50"/>
      <c r="BN72" s="50"/>
      <c r="BO72" s="50"/>
      <c r="BP72" s="50"/>
      <c r="BQ72" s="50"/>
      <c r="BR72" s="50"/>
      <c r="BS72" s="50"/>
      <c r="BT72" s="50"/>
      <c r="BU72" s="50"/>
      <c r="BV72" s="50"/>
      <c r="BW72" s="50"/>
      <c r="BX72" s="50"/>
      <c r="BY72" s="50"/>
      <c r="BZ72" s="50"/>
      <c r="CA72" s="50"/>
      <c r="CB72" s="50"/>
      <c r="CC72" s="50"/>
      <c r="CD72" s="50"/>
      <c r="CE72" s="50"/>
      <c r="CF72" s="50"/>
      <c r="CG72" s="50"/>
      <c r="CH72" s="50"/>
      <c r="CI72" s="50"/>
      <c r="CJ72" s="50"/>
      <c r="CK72" s="50"/>
      <c r="CL72" s="50"/>
      <c r="CM72" s="50"/>
      <c r="CN72" s="50"/>
      <c r="CO72" s="50"/>
      <c r="CP72" s="50"/>
      <c r="CQ72" s="50"/>
      <c r="CR72" s="50"/>
      <c r="CS72" s="50"/>
      <c r="CT72" s="50"/>
      <c r="CU72" s="50"/>
      <c r="CV72" s="50"/>
      <c r="CW72" s="50"/>
      <c r="CX72" s="50"/>
      <c r="CY72" s="50"/>
      <c r="CZ72" s="50"/>
      <c r="DA72" s="50"/>
      <c r="DB72" s="50"/>
      <c r="DC72" s="50"/>
      <c r="DD72" s="50"/>
      <c r="DE72" s="50"/>
      <c r="DF72" s="50"/>
      <c r="DG72" s="50"/>
      <c r="DH72" s="50"/>
      <c r="DI72" s="50"/>
      <c r="DJ72" s="50"/>
      <c r="DK72" s="50"/>
      <c r="DL72" s="50"/>
      <c r="DM72" s="50"/>
      <c r="DN72" s="50"/>
      <c r="DO72" s="50"/>
      <c r="DP72" s="50"/>
      <c r="DQ72" s="50"/>
      <c r="DR72" s="50"/>
      <c r="DS72" s="50"/>
      <c r="DT72" s="50"/>
      <c r="DU72" s="50"/>
      <c r="DV72" s="50"/>
      <c r="DW72" s="50"/>
      <c r="DX72" s="50"/>
      <c r="DY72" s="50"/>
      <c r="DZ72" s="50"/>
      <c r="EA72" s="50"/>
      <c r="EB72" s="50"/>
      <c r="EC72" s="50"/>
      <c r="ED72" s="50"/>
      <c r="EE72" s="50"/>
      <c r="EF72" s="50"/>
      <c r="EG72" s="50"/>
      <c r="EH72" s="50"/>
      <c r="EI72" s="50"/>
      <c r="EJ72" s="50"/>
      <c r="EK72" s="50"/>
      <c r="EL72" s="50"/>
      <c r="EM72" s="50"/>
      <c r="EN72" s="50"/>
      <c r="EO72" s="50"/>
      <c r="EP72" s="50"/>
      <c r="EQ72" s="50"/>
      <c r="ER72" s="50"/>
      <c r="ES72" s="50"/>
      <c r="ET72" s="50"/>
      <c r="EU72" s="50"/>
      <c r="EV72" s="50"/>
      <c r="EW72" s="50"/>
      <c r="EX72" s="50"/>
      <c r="EY72" s="50"/>
      <c r="EZ72" s="50"/>
      <c r="FA72" s="50"/>
      <c r="FB72" s="50"/>
      <c r="FC72" s="50"/>
      <c r="FD72" s="50"/>
      <c r="FE72" s="50"/>
      <c r="FF72" s="50"/>
      <c r="FG72" s="50"/>
      <c r="FH72" s="50"/>
      <c r="FI72" s="50"/>
      <c r="FJ72" s="50"/>
      <c r="FK72" s="50"/>
      <c r="FL72" s="50"/>
      <c r="FM72" s="50"/>
      <c r="FN72" s="50"/>
      <c r="FO72" s="50"/>
      <c r="FP72" s="50"/>
      <c r="FQ72" s="50"/>
      <c r="FR72" s="50"/>
      <c r="FS72" s="50"/>
      <c r="FT72" s="50"/>
      <c r="FU72" s="50"/>
      <c r="FV72" s="50"/>
      <c r="FW72" s="50"/>
      <c r="FX72" s="50"/>
      <c r="FY72" s="50"/>
      <c r="FZ72" s="50"/>
      <c r="GA72" s="50"/>
      <c r="GB72" s="50"/>
      <c r="GC72" s="50"/>
      <c r="GD72" s="50"/>
      <c r="GE72" s="50"/>
      <c r="GF72" s="50"/>
      <c r="GG72" s="50"/>
      <c r="GH72" s="50"/>
      <c r="GI72" s="50"/>
      <c r="GJ72" s="50"/>
      <c r="GK72" s="50"/>
      <c r="GL72" s="50"/>
      <c r="GM72" s="50"/>
      <c r="GN72" s="50"/>
      <c r="GO72" s="50"/>
      <c r="GP72" s="50"/>
      <c r="GQ72" s="50"/>
      <c r="GR72" s="50"/>
      <c r="GS72" s="50"/>
      <c r="GT72" s="50"/>
      <c r="GU72" s="50"/>
      <c r="GV72" s="50"/>
      <c r="GW72" s="50"/>
      <c r="GX72" s="50"/>
      <c r="GY72" s="50"/>
      <c r="GZ72" s="50"/>
      <c r="HA72" s="50"/>
      <c r="HB72" s="50"/>
      <c r="HC72" s="50"/>
      <c r="HD72" s="50"/>
      <c r="HE72" s="50"/>
      <c r="HF72" s="50"/>
      <c r="HG72" s="50"/>
      <c r="HH72" s="50"/>
      <c r="HI72" s="50"/>
      <c r="HJ72" s="50"/>
      <c r="HK72" s="50"/>
      <c r="HL72" s="50"/>
      <c r="HM72" s="50"/>
      <c r="HN72" s="50"/>
      <c r="HO72" s="50"/>
      <c r="HP72" s="50"/>
      <c r="HQ72" s="50"/>
      <c r="HR72" s="50"/>
      <c r="HS72" s="50"/>
      <c r="HT72" s="50"/>
      <c r="HU72" s="50"/>
      <c r="HV72" s="50"/>
      <c r="HW72" s="50"/>
      <c r="HX72" s="50"/>
      <c r="HY72" s="50"/>
      <c r="HZ72" s="50"/>
      <c r="IA72" s="50"/>
      <c r="IB72" s="50"/>
      <c r="IC72" s="50"/>
      <c r="ID72" s="50"/>
      <c r="IE72" s="50"/>
      <c r="IF72" s="50"/>
      <c r="IG72" s="50"/>
      <c r="IH72" s="50"/>
      <c r="II72" s="50"/>
      <c r="IJ72" s="50"/>
      <c r="IK72" s="50"/>
      <c r="IL72" s="50"/>
      <c r="IM72" s="50"/>
      <c r="IN72" s="50"/>
      <c r="IO72" s="50"/>
      <c r="IP72" s="50"/>
      <c r="IQ72" s="50"/>
      <c r="IR72" s="50"/>
      <c r="IS72" s="50"/>
      <c r="IT72" s="50"/>
      <c r="IU72" s="50"/>
      <c r="IV72" s="50"/>
      <c r="IW72" s="50"/>
      <c r="IX72" s="50"/>
      <c r="IY72" s="50"/>
      <c r="IZ72" s="50"/>
      <c r="JA72" s="50"/>
      <c r="JB72" s="50"/>
      <c r="JC72" s="50"/>
      <c r="JD72" s="50"/>
      <c r="JE72" s="50"/>
      <c r="JF72" s="50"/>
      <c r="JG72" s="50"/>
      <c r="JH72" s="50"/>
      <c r="JI72" s="50"/>
      <c r="JJ72" s="50"/>
      <c r="JK72" s="50"/>
      <c r="JL72" s="50"/>
      <c r="JM72" s="50"/>
      <c r="JN72" s="50"/>
      <c r="JO72" s="50"/>
      <c r="JP72" s="50"/>
      <c r="JQ72" s="50"/>
      <c r="JR72" s="50"/>
      <c r="JS72" s="50"/>
      <c r="JT72" s="50"/>
      <c r="JU72" s="50"/>
      <c r="JV72" s="50"/>
      <c r="JW72" s="50"/>
      <c r="JX72" s="50"/>
      <c r="JY72" s="50"/>
      <c r="JZ72" s="50"/>
      <c r="KA72" s="50"/>
      <c r="KB72" s="50"/>
      <c r="KC72" s="50"/>
      <c r="KD72" s="50"/>
      <c r="KE72" s="50"/>
      <c r="KF72" s="50"/>
      <c r="KG72" s="50"/>
      <c r="KH72" s="50"/>
      <c r="KI72" s="50"/>
      <c r="KJ72" s="50"/>
      <c r="KK72" s="50"/>
      <c r="KL72" s="50"/>
      <c r="KM72" s="50"/>
      <c r="KN72" s="50"/>
      <c r="KO72" s="50"/>
      <c r="KP72" s="50"/>
      <c r="KQ72" s="50"/>
      <c r="KR72" s="50"/>
      <c r="KS72" s="50"/>
      <c r="KT72" s="50"/>
      <c r="KU72" s="50"/>
      <c r="KV72" s="50"/>
      <c r="KW72" s="50"/>
      <c r="KX72" s="50"/>
      <c r="KY72" s="50"/>
      <c r="KZ72" s="50"/>
      <c r="LA72" s="50"/>
      <c r="LB72" s="50"/>
      <c r="LC72" s="50"/>
      <c r="LD72" s="50"/>
      <c r="LE72" s="50"/>
      <c r="LF72" s="50"/>
      <c r="LG72" s="50"/>
      <c r="LH72" s="50"/>
      <c r="LI72" s="50"/>
      <c r="LJ72" s="50"/>
      <c r="LK72" s="50"/>
      <c r="LL72" s="50"/>
      <c r="LM72" s="50"/>
      <c r="LN72" s="50"/>
      <c r="LO72" s="50"/>
      <c r="LP72" s="50"/>
      <c r="LQ72" s="50"/>
      <c r="LR72" s="50"/>
      <c r="LS72" s="50"/>
      <c r="LT72" s="50"/>
      <c r="LU72" s="50"/>
      <c r="LV72" s="50"/>
      <c r="LW72" s="50"/>
      <c r="LX72" s="50"/>
      <c r="LY72" s="50"/>
      <c r="LZ72" s="50"/>
      <c r="MA72" s="50"/>
      <c r="MB72" s="50"/>
      <c r="MC72" s="50"/>
      <c r="MD72" s="50"/>
      <c r="ME72" s="50"/>
      <c r="MF72" s="50"/>
      <c r="MG72" s="50"/>
      <c r="MH72" s="50"/>
      <c r="MI72" s="50"/>
      <c r="MJ72" s="50"/>
      <c r="MK72" s="50"/>
      <c r="ML72" s="50"/>
      <c r="MM72" s="50"/>
      <c r="MN72" s="50"/>
      <c r="MO72" s="50"/>
      <c r="MP72" s="50"/>
      <c r="MQ72" s="50"/>
      <c r="MR72" s="50"/>
      <c r="MS72" s="50"/>
      <c r="MT72" s="50"/>
      <c r="MU72" s="50"/>
      <c r="MV72" s="50"/>
      <c r="MW72" s="50"/>
      <c r="MX72" s="50"/>
      <c r="MY72" s="50"/>
      <c r="MZ72" s="50"/>
      <c r="NA72" s="50"/>
      <c r="NB72" s="50"/>
      <c r="NC72" s="50"/>
      <c r="ND72" s="50"/>
      <c r="NE72" s="50"/>
      <c r="NF72" s="50"/>
      <c r="NG72" s="50"/>
      <c r="NH72" s="50"/>
      <c r="NI72" s="50"/>
      <c r="NJ72" s="50"/>
      <c r="NK72" s="50"/>
      <c r="NL72" s="50"/>
      <c r="NM72" s="50"/>
      <c r="NN72" s="50"/>
      <c r="NO72" s="50"/>
      <c r="NP72" s="50"/>
      <c r="NQ72" s="50"/>
      <c r="NR72" s="50"/>
      <c r="NS72" s="50"/>
      <c r="NT72" s="50"/>
      <c r="NU72" s="50"/>
      <c r="NV72" s="50"/>
      <c r="NW72" s="50"/>
      <c r="NX72" s="50"/>
      <c r="NY72" s="50"/>
      <c r="NZ72" s="50"/>
      <c r="OA72" s="50"/>
      <c r="OB72" s="50"/>
      <c r="OC72" s="50"/>
      <c r="OD72" s="50"/>
      <c r="OE72" s="50"/>
      <c r="OF72" s="50"/>
      <c r="OG72" s="50"/>
      <c r="OH72" s="50"/>
      <c r="OI72" s="50"/>
      <c r="OJ72" s="50"/>
      <c r="OK72" s="50"/>
      <c r="OL72" s="50"/>
      <c r="OM72" s="50"/>
      <c r="ON72" s="50"/>
      <c r="OO72" s="50"/>
      <c r="OP72" s="50"/>
      <c r="OQ72" s="50"/>
      <c r="OR72" s="50"/>
      <c r="OS72" s="50"/>
      <c r="OT72" s="50"/>
      <c r="OU72" s="50"/>
      <c r="OV72" s="50"/>
      <c r="OW72" s="50"/>
      <c r="OX72" s="50"/>
      <c r="OY72" s="50"/>
      <c r="OZ72" s="50"/>
      <c r="PA72" s="50"/>
      <c r="PB72" s="50"/>
      <c r="PC72" s="50"/>
      <c r="PD72" s="50"/>
      <c r="PE72" s="50"/>
      <c r="PF72" s="50"/>
      <c r="PG72" s="50"/>
      <c r="PH72" s="50"/>
      <c r="PI72" s="50"/>
      <c r="PJ72" s="50"/>
      <c r="PK72" s="50"/>
      <c r="PL72" s="50"/>
      <c r="PM72" s="50"/>
      <c r="PN72" s="50"/>
      <c r="PO72" s="50"/>
      <c r="PP72" s="50"/>
      <c r="PQ72" s="50"/>
      <c r="PR72" s="50"/>
      <c r="PS72" s="50"/>
      <c r="PT72" s="50"/>
      <c r="PU72" s="50"/>
      <c r="PV72" s="50"/>
      <c r="PW72" s="50"/>
      <c r="PX72" s="50"/>
      <c r="PY72" s="50"/>
      <c r="PZ72" s="50"/>
      <c r="QA72" s="50"/>
      <c r="QB72" s="50"/>
      <c r="QC72" s="50"/>
      <c r="QD72" s="50"/>
      <c r="QE72" s="50"/>
      <c r="QF72" s="50"/>
      <c r="QG72" s="50"/>
      <c r="QH72" s="50"/>
      <c r="QI72" s="50"/>
      <c r="QJ72" s="50"/>
      <c r="QK72" s="50"/>
      <c r="QL72" s="50"/>
      <c r="QM72" s="50"/>
      <c r="QN72" s="50"/>
      <c r="QO72" s="50"/>
      <c r="QP72" s="50"/>
      <c r="QQ72" s="50"/>
      <c r="QR72" s="50"/>
      <c r="QS72" s="50"/>
      <c r="QT72" s="50"/>
      <c r="QU72" s="50"/>
      <c r="QV72" s="50"/>
      <c r="QW72" s="50"/>
      <c r="QX72" s="50"/>
      <c r="QY72" s="50"/>
      <c r="QZ72" s="50"/>
      <c r="RA72" s="50"/>
      <c r="RB72" s="50"/>
      <c r="RC72" s="50"/>
      <c r="RD72" s="50"/>
      <c r="RE72" s="50"/>
      <c r="RF72" s="50"/>
      <c r="RG72" s="50"/>
      <c r="RH72" s="50"/>
      <c r="RI72" s="50"/>
      <c r="RJ72" s="50"/>
      <c r="RK72" s="50"/>
      <c r="RL72" s="50"/>
      <c r="RM72" s="50"/>
      <c r="RN72" s="50"/>
      <c r="RO72" s="50"/>
      <c r="RP72" s="50"/>
      <c r="RQ72" s="50"/>
      <c r="RR72" s="50"/>
      <c r="RS72" s="50"/>
      <c r="RT72" s="50"/>
      <c r="RU72" s="50"/>
      <c r="RV72" s="50"/>
      <c r="RW72" s="50"/>
      <c r="RX72" s="50"/>
      <c r="RY72" s="50"/>
      <c r="RZ72" s="50"/>
      <c r="SA72" s="50"/>
      <c r="SB72" s="50"/>
      <c r="SC72" s="50"/>
      <c r="SD72" s="50"/>
      <c r="SE72" s="50"/>
      <c r="SF72" s="50"/>
      <c r="SG72" s="50"/>
      <c r="SH72" s="50"/>
      <c r="SI72" s="50"/>
      <c r="SJ72" s="50"/>
      <c r="SK72" s="50"/>
      <c r="SL72" s="50"/>
      <c r="SM72" s="50"/>
      <c r="SN72" s="45"/>
    </row>
    <row r="73" spans="2:508" x14ac:dyDescent="0.25">
      <c r="B73" s="43" t="s">
        <v>548</v>
      </c>
      <c r="C73" s="43" t="str">
        <f ca="1">_xlfn.XLOOKUP(B73,bonds[unique lookup],bonds[ID_ISIN])</f>
        <v>XS1115490523</v>
      </c>
      <c r="D73" s="45" cm="1">
        <f t="array" aca="1" ref="D73" ca="1">MIN(IFERROR(IF(OFFSET(bHist!$A$1,_xlfn.XMATCH($B$62,bHist!$B:$B,0)-1,3+$C$2,1,3+$C$3)=0,"-",OFFSET(bHist!$A$1,_xlfn.XMATCH($B$62,bHist!$B:$B,0)-1,3+$C$2,1,3+$C$3))-IF(OFFSET(bHist!$A$1,_xlfn.XMATCH(B73,bHist!$B:$B,0)-1,3+$C$2,1,3+$C$3)=0,"-",OFFSET(bHist!$A$1,_xlfn.XMATCH(B73,bHist!$B:$B,0)-1,3+$C$2,1,3+$C$3)),"-"))</f>
        <v>91.919797111272828</v>
      </c>
      <c r="E73" s="45" cm="1">
        <f t="array" aca="1" ref="E73" ca="1">AVERAGE(IFERROR(IF(OFFSET(bHist!$A$1,_xlfn.XMATCH($B$62,bHist!$B:$B,0)-1,3+$C$2,1,3+$C$3)=0,"-",OFFSET(bHist!$A$1,_xlfn.XMATCH($B$62,bHist!$B:$B,0)-1,3+$C$2,1,3+$C$3))-IF(OFFSET(bHist!$A$1,_xlfn.XMATCH(B73,bHist!$B:$B,0)-1,3+$C$2,1,3+$C$3)=0,"-",OFFSET(bHist!$A$1,_xlfn.XMATCH(B73,bHist!$B:$B,0)-1,3+$C$2,1,3+$C$3)),"-"))</f>
        <v>180.5692625011655</v>
      </c>
      <c r="F73" s="45" cm="1">
        <f t="array" aca="1" ref="F73" ca="1">MAX(IFERROR(IF(OFFSET(bHist!$A$1,_xlfn.XMATCH($B$62,bHist!$B:$B,0)-1,3+$C$2,1,3+$C$3)=0,"-",OFFSET(bHist!$A$1,_xlfn.XMATCH($B$62,bHist!$B:$B,0)-1,3+$C$2,1,3+$C$3))-IF(OFFSET(bHist!$A$1,_xlfn.XMATCH(B73,bHist!$B:$B,0)-1,3+$C$2,1,3+$C$3)=0,"-",OFFSET(bHist!$A$1,_xlfn.XMATCH(B73,bHist!$B:$B,0)-1,3+$C$2,1,3+$C$3)),"-"))</f>
        <v>395.10874970388414</v>
      </c>
      <c r="G73" s="45" cm="1">
        <f t="array" aca="1" ref="G73" ca="1">_xlfn.STDEV.P(IFERROR(IF(OFFSET(bHist!$A$1,_xlfn.XMATCH($B$62,bHist!$B:$B,0)-1,3+$C$2,1,3+$C$3)=0,"-",OFFSET(bHist!$A$1,_xlfn.XMATCH($B$62,bHist!$B:$B,0)-1,3+$C$2,1,3+$C$3))-IF(OFFSET(bHist!$A$1,_xlfn.XMATCH(B73,bHist!$B:$B,0)-1,3+$C$2,1,3+$C$3)=0,"-",OFFSET(bHist!$A$1,_xlfn.XMATCH(B73,bHist!$B:$B,0)-1,3+$C$2,1,3+$C$3)),"-"))</f>
        <v>50.254403564746795</v>
      </c>
      <c r="H73" s="45" cm="1">
        <f t="array" aca="1" ref="H73" ca="1">INDEX((IFERROR(IF(OFFSET(bHist!$A$1,_xlfn.XMATCH($B$62,bHist!B:B,0)-1,3,1,500)=0,"-",OFFSET(bHist!$A$1,_xlfn.XMATCH($B$62,bHist!B:B,0)-1,3,1,500))-IF(OFFSET(bHist!$A$1,_xlfn.XMATCH(B73,bHist!B:B,0)-1,3,1,500)=0,"-",OFFSET(bHist!$A$1,_xlfn.XMATCH(B73,bHist!B:B,0)-1,3,1,500)),"-")),1)</f>
        <v>218.23956708884239</v>
      </c>
      <c r="I73" s="45">
        <f t="shared" ca="1" si="4"/>
        <v>12.42469564459814</v>
      </c>
      <c r="J73" s="51" cm="1">
        <f t="array" aca="1" ref="J73" ca="1">SLOPE((IFERROR(IF(OFFSET(bHist!$A$1,_xlfn.XMATCH($B$62,bHist!$B:$B,0)-1,3,1,500)=0,"-",OFFSET(bHist!$A$1,_xlfn.XMATCH($B$62,bHist!$B:$B,0)-1,3,1,500))-IF(OFFSET(bHist!$A$1,_xlfn.XMATCH(B73,bHist!$B:$B,0)-1,3,1,500)=0,"-",OFFSET(bHist!$A$1,_xlfn.XMATCH(B73,bHist!$B:$B,0)-1,3,1,500)),"-")),OFFSET(bHist!$A$1,0,3,1,500))</f>
        <v>0.15838578939681422</v>
      </c>
      <c r="K73" s="45" cm="1">
        <f t="array" aca="1" ref="K73" ca="1">INTERCEPT((IFERROR(IF(OFFSET(bHist!$A$1,_xlfn.XMATCH($B$62,bHist!$B:$B,0)-1,3,1,500)=0,"-",OFFSET(bHist!$A$1,_xlfn.XMATCH($B$62,bHist!$B:$B,0)-1,3,1,500))-IF(OFFSET(bHist!$A$1,_xlfn.XMATCH(B73,bHist!$B:$B,0)-1,3,1,500)=0,"-",OFFSET(bHist!$A$1,_xlfn.XMATCH(B73,bHist!$B:$B,0)-1,3,1,500)),"-")),OFFSET(bHist!$A$1,0,3,1,500))</f>
        <v>-6734.27692348042</v>
      </c>
      <c r="L73" s="45" cm="1">
        <f t="array" aca="1" ref="L73" ca="1">STEYX((IFERROR(IF(OFFSET(bHist!$A$1,_xlfn.XMATCH($B$62,bHist!B:B,0)-1,3,1,500)=0,"-",OFFSET(bHist!$A$1,_xlfn.XMATCH($B$62,bHist!B:B,0)-1,3,1,500))-IF(OFFSET(bHist!$A$1,_xlfn.XMATCH(B73,bHist!B:B,0)-1,3,1,500)=0,"-",OFFSET(bHist!$A$1,_xlfn.XMATCH(B73,bHist!B:B,0)-1,3,1,500)),"-")),OFFSET(bHist!$A$1,0,3,1,500))</f>
        <v>38.1283074849065</v>
      </c>
      <c r="M73" s="51" cm="1">
        <f t="array" aca="1" ref="M73" ca="1">CORREL(IF(OFFSET(bHist!$A$1,_xlfn.XMATCH($B$62,bHist!B:B,0)-1,3,1,500)=0,"-",OFFSET(bHist!$A$1,_xlfn.XMATCH($B$62,bHist!B:B,0)-1,3,1,500)),IF(OFFSET(bHist!$A$1,_xlfn.XMATCH(B73,bHist!B:B,0)-1,3,1,500)=0,"-",OFFSET(bHist!$A$1,_xlfn.XMATCH(B73,bHist!B:B,0)-1,3,1,500)))</f>
        <v>0.84200296753605652</v>
      </c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  <c r="AO73" s="50"/>
      <c r="AP73" s="50"/>
      <c r="AQ73" s="50"/>
      <c r="AR73" s="50"/>
      <c r="AS73" s="50"/>
      <c r="AT73" s="50"/>
      <c r="AU73" s="50"/>
      <c r="AV73" s="50"/>
      <c r="AW73" s="50"/>
      <c r="AX73" s="50"/>
      <c r="AY73" s="50"/>
      <c r="AZ73" s="50"/>
      <c r="BA73" s="50"/>
      <c r="BB73" s="50"/>
      <c r="BC73" s="50"/>
      <c r="BD73" s="50"/>
      <c r="BE73" s="50"/>
      <c r="BF73" s="50"/>
      <c r="BG73" s="50"/>
      <c r="BH73" s="50"/>
      <c r="BI73" s="50"/>
      <c r="BJ73" s="50"/>
      <c r="BK73" s="50"/>
      <c r="BL73" s="50"/>
      <c r="BM73" s="50"/>
      <c r="BN73" s="50"/>
      <c r="BO73" s="50"/>
      <c r="BP73" s="50"/>
      <c r="BQ73" s="50"/>
      <c r="BR73" s="50"/>
      <c r="BS73" s="50"/>
      <c r="BT73" s="50"/>
      <c r="BU73" s="50"/>
      <c r="BV73" s="50"/>
      <c r="BW73" s="50"/>
      <c r="BX73" s="50"/>
      <c r="BY73" s="50"/>
      <c r="BZ73" s="50"/>
      <c r="CA73" s="50"/>
      <c r="CB73" s="50"/>
      <c r="CC73" s="50"/>
      <c r="CD73" s="50"/>
      <c r="CE73" s="50"/>
      <c r="CF73" s="50"/>
      <c r="CG73" s="50"/>
      <c r="CH73" s="50"/>
      <c r="CI73" s="50"/>
      <c r="CJ73" s="50"/>
      <c r="CK73" s="50"/>
      <c r="CL73" s="50"/>
      <c r="CM73" s="50"/>
      <c r="CN73" s="50"/>
      <c r="CO73" s="50"/>
      <c r="CP73" s="50"/>
      <c r="CQ73" s="50"/>
      <c r="CR73" s="50"/>
      <c r="CS73" s="50"/>
      <c r="CT73" s="50"/>
      <c r="CU73" s="50"/>
      <c r="CV73" s="50"/>
      <c r="CW73" s="50"/>
      <c r="CX73" s="50"/>
      <c r="CY73" s="50"/>
      <c r="CZ73" s="50"/>
      <c r="DA73" s="50"/>
      <c r="DB73" s="50"/>
      <c r="DC73" s="50"/>
      <c r="DD73" s="50"/>
      <c r="DE73" s="50"/>
      <c r="DF73" s="50"/>
      <c r="DG73" s="50"/>
      <c r="DH73" s="50"/>
      <c r="DI73" s="50"/>
      <c r="DJ73" s="50"/>
      <c r="DK73" s="50"/>
      <c r="DL73" s="50"/>
      <c r="DM73" s="50"/>
      <c r="DN73" s="50"/>
      <c r="DO73" s="50"/>
      <c r="DP73" s="50"/>
      <c r="DQ73" s="50"/>
      <c r="DR73" s="50"/>
      <c r="DS73" s="50"/>
      <c r="DT73" s="50"/>
      <c r="DU73" s="50"/>
      <c r="DV73" s="50"/>
      <c r="DW73" s="50"/>
      <c r="DX73" s="50"/>
      <c r="DY73" s="50"/>
      <c r="DZ73" s="50"/>
      <c r="EA73" s="50"/>
      <c r="EB73" s="50"/>
      <c r="EC73" s="50"/>
      <c r="ED73" s="50"/>
      <c r="EE73" s="50"/>
      <c r="EF73" s="50"/>
      <c r="EG73" s="50"/>
      <c r="EH73" s="50"/>
      <c r="EI73" s="50"/>
      <c r="EJ73" s="50"/>
      <c r="EK73" s="50"/>
      <c r="EL73" s="50"/>
      <c r="EM73" s="50"/>
      <c r="EN73" s="50"/>
      <c r="EO73" s="50"/>
      <c r="EP73" s="50"/>
      <c r="EQ73" s="50"/>
      <c r="ER73" s="50"/>
      <c r="ES73" s="50"/>
      <c r="ET73" s="50"/>
      <c r="EU73" s="50"/>
      <c r="EV73" s="50"/>
      <c r="EW73" s="50"/>
      <c r="EX73" s="50"/>
      <c r="EY73" s="50"/>
      <c r="EZ73" s="50"/>
      <c r="FA73" s="50"/>
      <c r="FB73" s="50"/>
      <c r="FC73" s="50"/>
      <c r="FD73" s="50"/>
      <c r="FE73" s="50"/>
      <c r="FF73" s="50"/>
      <c r="FG73" s="50"/>
      <c r="FH73" s="50"/>
      <c r="FI73" s="50"/>
      <c r="FJ73" s="50"/>
      <c r="FK73" s="50"/>
      <c r="FL73" s="50"/>
      <c r="FM73" s="50"/>
      <c r="FN73" s="50"/>
      <c r="FO73" s="50"/>
      <c r="FP73" s="50"/>
      <c r="FQ73" s="50"/>
      <c r="FR73" s="50"/>
      <c r="FS73" s="50"/>
      <c r="FT73" s="50"/>
      <c r="FU73" s="50"/>
      <c r="FV73" s="50"/>
      <c r="FW73" s="50"/>
      <c r="FX73" s="50"/>
      <c r="FY73" s="50"/>
      <c r="FZ73" s="50"/>
      <c r="GA73" s="50"/>
      <c r="GB73" s="50"/>
      <c r="GC73" s="50"/>
      <c r="GD73" s="50"/>
      <c r="GE73" s="50"/>
      <c r="GF73" s="50"/>
      <c r="GG73" s="50"/>
      <c r="GH73" s="50"/>
      <c r="GI73" s="50"/>
      <c r="GJ73" s="50"/>
      <c r="GK73" s="50"/>
      <c r="GL73" s="50"/>
      <c r="GM73" s="50"/>
      <c r="GN73" s="50"/>
      <c r="GO73" s="50"/>
      <c r="GP73" s="50"/>
      <c r="GQ73" s="50"/>
      <c r="GR73" s="50"/>
      <c r="GS73" s="50"/>
      <c r="GT73" s="50"/>
      <c r="GU73" s="50"/>
      <c r="GV73" s="50"/>
      <c r="GW73" s="50"/>
      <c r="GX73" s="50"/>
      <c r="GY73" s="50"/>
      <c r="GZ73" s="50"/>
      <c r="HA73" s="50"/>
      <c r="HB73" s="50"/>
      <c r="HC73" s="50"/>
      <c r="HD73" s="50"/>
      <c r="HE73" s="50"/>
      <c r="HF73" s="50"/>
      <c r="HG73" s="50"/>
      <c r="HH73" s="50"/>
      <c r="HI73" s="50"/>
      <c r="HJ73" s="50"/>
      <c r="HK73" s="50"/>
      <c r="HL73" s="50"/>
      <c r="HM73" s="50"/>
      <c r="HN73" s="50"/>
      <c r="HO73" s="50"/>
      <c r="HP73" s="50"/>
      <c r="HQ73" s="50"/>
      <c r="HR73" s="50"/>
      <c r="HS73" s="50"/>
      <c r="HT73" s="50"/>
      <c r="HU73" s="50"/>
      <c r="HV73" s="50"/>
      <c r="HW73" s="50"/>
      <c r="HX73" s="50"/>
      <c r="HY73" s="50"/>
      <c r="HZ73" s="50"/>
      <c r="IA73" s="50"/>
      <c r="IB73" s="50"/>
      <c r="IC73" s="50"/>
      <c r="ID73" s="50"/>
      <c r="IE73" s="50"/>
      <c r="IF73" s="50"/>
      <c r="IG73" s="50"/>
      <c r="IH73" s="50"/>
      <c r="II73" s="50"/>
      <c r="IJ73" s="50"/>
      <c r="IK73" s="50"/>
      <c r="IL73" s="50"/>
      <c r="IM73" s="50"/>
      <c r="IN73" s="50"/>
      <c r="IO73" s="50"/>
      <c r="IP73" s="50"/>
      <c r="IQ73" s="50"/>
      <c r="IR73" s="50"/>
      <c r="IS73" s="50"/>
      <c r="IT73" s="50"/>
      <c r="IU73" s="50"/>
      <c r="IV73" s="50"/>
      <c r="IW73" s="50"/>
      <c r="IX73" s="50"/>
      <c r="IY73" s="50"/>
      <c r="IZ73" s="50"/>
      <c r="JA73" s="50"/>
      <c r="JB73" s="50"/>
      <c r="JC73" s="50"/>
      <c r="JD73" s="50"/>
      <c r="JE73" s="50"/>
      <c r="JF73" s="50"/>
      <c r="JG73" s="50"/>
      <c r="JH73" s="50"/>
      <c r="JI73" s="50"/>
      <c r="JJ73" s="50"/>
      <c r="JK73" s="50"/>
      <c r="JL73" s="50"/>
      <c r="JM73" s="50"/>
      <c r="JN73" s="50"/>
      <c r="JO73" s="50"/>
      <c r="JP73" s="50"/>
      <c r="JQ73" s="50"/>
      <c r="JR73" s="50"/>
      <c r="JS73" s="50"/>
      <c r="JT73" s="50"/>
      <c r="JU73" s="50"/>
      <c r="JV73" s="50"/>
      <c r="JW73" s="50"/>
      <c r="JX73" s="50"/>
      <c r="JY73" s="50"/>
      <c r="JZ73" s="50"/>
      <c r="KA73" s="50"/>
      <c r="KB73" s="50"/>
      <c r="KC73" s="50"/>
      <c r="KD73" s="50"/>
      <c r="KE73" s="50"/>
      <c r="KF73" s="50"/>
      <c r="KG73" s="50"/>
      <c r="KH73" s="50"/>
      <c r="KI73" s="50"/>
      <c r="KJ73" s="50"/>
      <c r="KK73" s="50"/>
      <c r="KL73" s="50"/>
      <c r="KM73" s="50"/>
      <c r="KN73" s="50"/>
      <c r="KO73" s="50"/>
      <c r="KP73" s="50"/>
      <c r="KQ73" s="50"/>
      <c r="KR73" s="50"/>
      <c r="KS73" s="50"/>
      <c r="KT73" s="50"/>
      <c r="KU73" s="50"/>
      <c r="KV73" s="50"/>
      <c r="KW73" s="50"/>
      <c r="KX73" s="50"/>
      <c r="KY73" s="50"/>
      <c r="KZ73" s="50"/>
      <c r="LA73" s="50"/>
      <c r="LB73" s="50"/>
      <c r="LC73" s="50"/>
      <c r="LD73" s="50"/>
      <c r="LE73" s="50"/>
      <c r="LF73" s="50"/>
      <c r="LG73" s="50"/>
      <c r="LH73" s="50"/>
      <c r="LI73" s="50"/>
      <c r="LJ73" s="50"/>
      <c r="LK73" s="50"/>
      <c r="LL73" s="50"/>
      <c r="LM73" s="50"/>
      <c r="LN73" s="50"/>
      <c r="LO73" s="50"/>
      <c r="LP73" s="50"/>
      <c r="LQ73" s="50"/>
      <c r="LR73" s="50"/>
      <c r="LS73" s="50"/>
      <c r="LT73" s="50"/>
      <c r="LU73" s="50"/>
      <c r="LV73" s="50"/>
      <c r="LW73" s="50"/>
      <c r="LX73" s="50"/>
      <c r="LY73" s="50"/>
      <c r="LZ73" s="50"/>
      <c r="MA73" s="50"/>
      <c r="MB73" s="50"/>
      <c r="MC73" s="50"/>
      <c r="MD73" s="50"/>
      <c r="ME73" s="50"/>
      <c r="MF73" s="50"/>
      <c r="MG73" s="50"/>
      <c r="MH73" s="50"/>
      <c r="MI73" s="50"/>
      <c r="MJ73" s="50"/>
      <c r="MK73" s="50"/>
      <c r="ML73" s="50"/>
      <c r="MM73" s="50"/>
      <c r="MN73" s="50"/>
      <c r="MO73" s="50"/>
      <c r="MP73" s="50"/>
      <c r="MQ73" s="50"/>
      <c r="MR73" s="50"/>
      <c r="MS73" s="50"/>
      <c r="MT73" s="50"/>
      <c r="MU73" s="50"/>
      <c r="MV73" s="50"/>
      <c r="MW73" s="50"/>
      <c r="MX73" s="50"/>
      <c r="MY73" s="50"/>
      <c r="MZ73" s="50"/>
      <c r="NA73" s="50"/>
      <c r="NB73" s="50"/>
      <c r="NC73" s="50"/>
      <c r="ND73" s="50"/>
      <c r="NE73" s="50"/>
      <c r="NF73" s="50"/>
      <c r="NG73" s="50"/>
      <c r="NH73" s="50"/>
      <c r="NI73" s="50"/>
      <c r="NJ73" s="50"/>
      <c r="NK73" s="50"/>
      <c r="NL73" s="50"/>
      <c r="NM73" s="50"/>
      <c r="NN73" s="50"/>
      <c r="NO73" s="50"/>
      <c r="NP73" s="50"/>
      <c r="NQ73" s="50"/>
      <c r="NR73" s="50"/>
      <c r="NS73" s="50"/>
      <c r="NT73" s="50"/>
      <c r="NU73" s="50"/>
      <c r="NV73" s="50"/>
      <c r="NW73" s="50"/>
      <c r="NX73" s="50"/>
      <c r="NY73" s="50"/>
      <c r="NZ73" s="50"/>
      <c r="OA73" s="50"/>
      <c r="OB73" s="50"/>
      <c r="OC73" s="50"/>
      <c r="OD73" s="50"/>
      <c r="OE73" s="50"/>
      <c r="OF73" s="50"/>
      <c r="OG73" s="50"/>
      <c r="OH73" s="50"/>
      <c r="OI73" s="50"/>
      <c r="OJ73" s="50"/>
      <c r="OK73" s="50"/>
      <c r="OL73" s="50"/>
      <c r="OM73" s="50"/>
      <c r="ON73" s="50"/>
      <c r="OO73" s="50"/>
      <c r="OP73" s="50"/>
      <c r="OQ73" s="50"/>
      <c r="OR73" s="50"/>
      <c r="OS73" s="50"/>
      <c r="OT73" s="50"/>
      <c r="OU73" s="50"/>
      <c r="OV73" s="50"/>
      <c r="OW73" s="50"/>
      <c r="OX73" s="50"/>
      <c r="OY73" s="50"/>
      <c r="OZ73" s="50"/>
      <c r="PA73" s="50"/>
      <c r="PB73" s="50"/>
      <c r="PC73" s="50"/>
      <c r="PD73" s="50"/>
      <c r="PE73" s="50"/>
      <c r="PF73" s="50"/>
      <c r="PG73" s="50"/>
      <c r="PH73" s="50"/>
      <c r="PI73" s="50"/>
      <c r="PJ73" s="50"/>
      <c r="PK73" s="50"/>
      <c r="PL73" s="50"/>
      <c r="PM73" s="50"/>
      <c r="PN73" s="50"/>
      <c r="PO73" s="50"/>
      <c r="PP73" s="50"/>
      <c r="PQ73" s="50"/>
      <c r="PR73" s="50"/>
      <c r="PS73" s="50"/>
      <c r="PT73" s="50"/>
      <c r="PU73" s="50"/>
      <c r="PV73" s="50"/>
      <c r="PW73" s="50"/>
      <c r="PX73" s="50"/>
      <c r="PY73" s="50"/>
      <c r="PZ73" s="50"/>
      <c r="QA73" s="50"/>
      <c r="QB73" s="50"/>
      <c r="QC73" s="50"/>
      <c r="QD73" s="50"/>
      <c r="QE73" s="50"/>
      <c r="QF73" s="50"/>
      <c r="QG73" s="50"/>
      <c r="QH73" s="50"/>
      <c r="QI73" s="50"/>
      <c r="QJ73" s="50"/>
      <c r="QK73" s="50"/>
      <c r="QL73" s="50"/>
      <c r="QM73" s="50"/>
      <c r="QN73" s="50"/>
      <c r="QO73" s="50"/>
      <c r="QP73" s="50"/>
      <c r="QQ73" s="50"/>
      <c r="QR73" s="50"/>
      <c r="QS73" s="50"/>
      <c r="QT73" s="50"/>
      <c r="QU73" s="50"/>
      <c r="QV73" s="50"/>
      <c r="QW73" s="50"/>
      <c r="QX73" s="50"/>
      <c r="QY73" s="50"/>
      <c r="QZ73" s="50"/>
      <c r="RA73" s="50"/>
      <c r="RB73" s="50"/>
      <c r="RC73" s="50"/>
      <c r="RD73" s="50"/>
      <c r="RE73" s="50"/>
      <c r="RF73" s="50"/>
      <c r="RG73" s="50"/>
      <c r="RH73" s="50"/>
      <c r="RI73" s="50"/>
      <c r="RJ73" s="50"/>
      <c r="RK73" s="50"/>
      <c r="RL73" s="50"/>
      <c r="RM73" s="50"/>
      <c r="RN73" s="50"/>
      <c r="RO73" s="50"/>
      <c r="RP73" s="50"/>
      <c r="RQ73" s="50"/>
      <c r="RR73" s="50"/>
      <c r="RS73" s="50"/>
      <c r="RT73" s="50"/>
      <c r="RU73" s="50"/>
      <c r="RV73" s="50"/>
      <c r="RW73" s="50"/>
      <c r="RX73" s="50"/>
      <c r="RY73" s="50"/>
      <c r="RZ73" s="50"/>
      <c r="SA73" s="50"/>
      <c r="SB73" s="50"/>
      <c r="SC73" s="50"/>
      <c r="SD73" s="50"/>
      <c r="SE73" s="50"/>
      <c r="SF73" s="50"/>
      <c r="SG73" s="50"/>
      <c r="SH73" s="50"/>
      <c r="SI73" s="50"/>
      <c r="SJ73" s="50"/>
      <c r="SK73" s="50"/>
      <c r="SL73" s="50"/>
      <c r="SM73" s="50"/>
      <c r="SN73" s="45"/>
    </row>
    <row r="74" spans="2:508" x14ac:dyDescent="0.25">
      <c r="B74" s="43" t="s">
        <v>549</v>
      </c>
      <c r="C74" s="43" t="str">
        <f ca="1">_xlfn.XLOOKUP(B74,bonds[unique lookup],bonds[ID_ISIN])</f>
        <v>XS1028599287</v>
      </c>
      <c r="D74" s="45" cm="1">
        <f t="array" aca="1" ref="D74" ca="1">MIN(IFERROR(IF(OFFSET(bHist!$A$1,_xlfn.XMATCH($B$62,bHist!$B:$B,0)-1,3+$C$2,1,3+$C$3)=0,"-",OFFSET(bHist!$A$1,_xlfn.XMATCH($B$62,bHist!$B:$B,0)-1,3+$C$2,1,3+$C$3))-IF(OFFSET(bHist!$A$1,_xlfn.XMATCH(B74,bHist!$B:$B,0)-1,3+$C$2,1,3+$C$3)=0,"-",OFFSET(bHist!$A$1,_xlfn.XMATCH(B74,bHist!$B:$B,0)-1,3+$C$2,1,3+$C$3)),"-"))</f>
        <v>0.298996066093423</v>
      </c>
      <c r="E74" s="45" cm="1">
        <f t="array" aca="1" ref="E74" ca="1">AVERAGE(IFERROR(IF(OFFSET(bHist!$A$1,_xlfn.XMATCH($B$62,bHist!$B:$B,0)-1,3+$C$2,1,3+$C$3)=0,"-",OFFSET(bHist!$A$1,_xlfn.XMATCH($B$62,bHist!$B:$B,0)-1,3+$C$2,1,3+$C$3))-IF(OFFSET(bHist!$A$1,_xlfn.XMATCH(B74,bHist!$B:$B,0)-1,3+$C$2,1,3+$C$3)=0,"-",OFFSET(bHist!$A$1,_xlfn.XMATCH(B74,bHist!$B:$B,0)-1,3+$C$2,1,3+$C$3)),"-"))</f>
        <v>98.331189279987214</v>
      </c>
      <c r="F74" s="45" cm="1">
        <f t="array" aca="1" ref="F74" ca="1">MAX(IFERROR(IF(OFFSET(bHist!$A$1,_xlfn.XMATCH($B$62,bHist!$B:$B,0)-1,3+$C$2,1,3+$C$3)=0,"-",OFFSET(bHist!$A$1,_xlfn.XMATCH($B$62,bHist!$B:$B,0)-1,3+$C$2,1,3+$C$3))-IF(OFFSET(bHist!$A$1,_xlfn.XMATCH(B74,bHist!$B:$B,0)-1,3+$C$2,1,3+$C$3)=0,"-",OFFSET(bHist!$A$1,_xlfn.XMATCH(B74,bHist!$B:$B,0)-1,3+$C$2,1,3+$C$3)),"-"))</f>
        <v>324.26081844556336</v>
      </c>
      <c r="G74" s="45" cm="1">
        <f t="array" aca="1" ref="G74" ca="1">_xlfn.STDEV.P(IFERROR(IF(OFFSET(bHist!$A$1,_xlfn.XMATCH($B$62,bHist!$B:$B,0)-1,3+$C$2,1,3+$C$3)=0,"-",OFFSET(bHist!$A$1,_xlfn.XMATCH($B$62,bHist!$B:$B,0)-1,3+$C$2,1,3+$C$3))-IF(OFFSET(bHist!$A$1,_xlfn.XMATCH(B74,bHist!$B:$B,0)-1,3+$C$2,1,3+$C$3)=0,"-",OFFSET(bHist!$A$1,_xlfn.XMATCH(B74,bHist!$B:$B,0)-1,3+$C$2,1,3+$C$3)),"-"))</f>
        <v>65.528240773507079</v>
      </c>
      <c r="H74" s="45" cm="1">
        <f t="array" aca="1" ref="H74" ca="1">INDEX((IFERROR(IF(OFFSET(bHist!$A$1,_xlfn.XMATCH($B$62,bHist!B:B,0)-1,3,1,500)=0,"-",OFFSET(bHist!$A$1,_xlfn.XMATCH($B$62,bHist!B:B,0)-1,3,1,500))-IF(OFFSET(bHist!$A$1,_xlfn.XMATCH(B74,bHist!B:B,0)-1,3,1,500)=0,"-",OFFSET(bHist!$A$1,_xlfn.XMATCH(B74,bHist!B:B,0)-1,3,1,500)),"-")),1)</f>
        <v>162.87646326816085</v>
      </c>
      <c r="I74" s="45">
        <f t="shared" ca="1" si="4"/>
        <v>19.92372851655621</v>
      </c>
      <c r="J74" s="51" cm="1">
        <f t="array" aca="1" ref="J74" ca="1">SLOPE((IFERROR(IF(OFFSET(bHist!$A$1,_xlfn.XMATCH($B$62,bHist!$B:$B,0)-1,3,1,500)=0,"-",OFFSET(bHist!$A$1,_xlfn.XMATCH($B$62,bHist!$B:$B,0)-1,3,1,500))-IF(OFFSET(bHist!$A$1,_xlfn.XMATCH(B74,bHist!$B:$B,0)-1,3,1,500)=0,"-",OFFSET(bHist!$A$1,_xlfn.XMATCH(B74,bHist!$B:$B,0)-1,3,1,500)),"-")),OFFSET(bHist!$A$1,0,3,1,500))</f>
        <v>0.23878927215828527</v>
      </c>
      <c r="K74" s="45" cm="1">
        <f t="array" aca="1" ref="K74" ca="1">INTERCEPT((IFERROR(IF(OFFSET(bHist!$A$1,_xlfn.XMATCH($B$62,bHist!$B:$B,0)-1,3,1,500)=0,"-",OFFSET(bHist!$A$1,_xlfn.XMATCH($B$62,bHist!$B:$B,0)-1,3,1,500))-IF(OFFSET(bHist!$A$1,_xlfn.XMATCH(B74,bHist!$B:$B,0)-1,3,1,500)=0,"-",OFFSET(bHist!$A$1,_xlfn.XMATCH(B74,bHist!$B:$B,0)-1,3,1,500)),"-")),OFFSET(bHist!$A$1,0,3,1,500))</f>
        <v>-10326.643102030535</v>
      </c>
      <c r="L74" s="45" cm="1">
        <f t="array" aca="1" ref="L74" ca="1">STEYX((IFERROR(IF(OFFSET(bHist!$A$1,_xlfn.XMATCH($B$62,bHist!B:B,0)-1,3,1,500)=0,"-",OFFSET(bHist!$A$1,_xlfn.XMATCH($B$62,bHist!B:B,0)-1,3,1,500))-IF(OFFSET(bHist!$A$1,_xlfn.XMATCH(B74,bHist!B:B,0)-1,3,1,500)=0,"-",OFFSET(bHist!$A$1,_xlfn.XMATCH(B74,bHist!B:B,0)-1,3,1,500)),"-")),OFFSET(bHist!$A$1,0,3,1,500))</f>
        <v>42.860268897662358</v>
      </c>
      <c r="M74" s="51" cm="1">
        <f t="array" aca="1" ref="M74" ca="1">CORREL(IF(OFFSET(bHist!$A$1,_xlfn.XMATCH($B$62,bHist!B:B,0)-1,3,1,500)=0,"-",OFFSET(bHist!$A$1,_xlfn.XMATCH($B$62,bHist!B:B,0)-1,3,1,500)),IF(OFFSET(bHist!$A$1,_xlfn.XMATCH(B74,bHist!B:B,0)-1,3,1,500)=0,"-",OFFSET(bHist!$A$1,_xlfn.XMATCH(B74,bHist!B:B,0)-1,3,1,500)))</f>
        <v>0.70856310345680684</v>
      </c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50"/>
      <c r="BH74" s="50"/>
      <c r="BI74" s="50"/>
      <c r="BJ74" s="50"/>
      <c r="BK74" s="50"/>
      <c r="BL74" s="50"/>
      <c r="BM74" s="50"/>
      <c r="BN74" s="50"/>
      <c r="BO74" s="50"/>
      <c r="BP74" s="50"/>
      <c r="BQ74" s="50"/>
      <c r="BR74" s="50"/>
      <c r="BS74" s="50"/>
      <c r="BT74" s="50"/>
      <c r="BU74" s="50"/>
      <c r="BV74" s="50"/>
      <c r="BW74" s="50"/>
      <c r="BX74" s="50"/>
      <c r="BY74" s="50"/>
      <c r="BZ74" s="50"/>
      <c r="CA74" s="50"/>
      <c r="CB74" s="50"/>
      <c r="CC74" s="50"/>
      <c r="CD74" s="50"/>
      <c r="CE74" s="50"/>
      <c r="CF74" s="50"/>
      <c r="CG74" s="50"/>
      <c r="CH74" s="50"/>
      <c r="CI74" s="50"/>
      <c r="CJ74" s="50"/>
      <c r="CK74" s="50"/>
      <c r="CL74" s="50"/>
      <c r="CM74" s="50"/>
      <c r="CN74" s="50"/>
      <c r="CO74" s="50"/>
      <c r="CP74" s="50"/>
      <c r="CQ74" s="50"/>
      <c r="CR74" s="50"/>
      <c r="CS74" s="50"/>
      <c r="CT74" s="50"/>
      <c r="CU74" s="50"/>
      <c r="CV74" s="50"/>
      <c r="CW74" s="50"/>
      <c r="CX74" s="50"/>
      <c r="CY74" s="50"/>
      <c r="CZ74" s="50"/>
      <c r="DA74" s="50"/>
      <c r="DB74" s="50"/>
      <c r="DC74" s="50"/>
      <c r="DD74" s="50"/>
      <c r="DE74" s="50"/>
      <c r="DF74" s="50"/>
      <c r="DG74" s="50"/>
      <c r="DH74" s="50"/>
      <c r="DI74" s="50"/>
      <c r="DJ74" s="50"/>
      <c r="DK74" s="50"/>
      <c r="DL74" s="50"/>
      <c r="DM74" s="50"/>
      <c r="DN74" s="50"/>
      <c r="DO74" s="50"/>
      <c r="DP74" s="50"/>
      <c r="DQ74" s="50"/>
      <c r="DR74" s="50"/>
      <c r="DS74" s="50"/>
      <c r="DT74" s="50"/>
      <c r="DU74" s="50"/>
      <c r="DV74" s="50"/>
      <c r="DW74" s="50"/>
      <c r="DX74" s="50"/>
      <c r="DY74" s="50"/>
      <c r="DZ74" s="50"/>
      <c r="EA74" s="50"/>
      <c r="EB74" s="50"/>
      <c r="EC74" s="50"/>
      <c r="ED74" s="50"/>
      <c r="EE74" s="50"/>
      <c r="EF74" s="50"/>
      <c r="EG74" s="50"/>
      <c r="EH74" s="50"/>
      <c r="EI74" s="50"/>
      <c r="EJ74" s="50"/>
      <c r="EK74" s="50"/>
      <c r="EL74" s="50"/>
      <c r="EM74" s="50"/>
      <c r="EN74" s="50"/>
      <c r="EO74" s="50"/>
      <c r="EP74" s="50"/>
      <c r="EQ74" s="50"/>
      <c r="ER74" s="50"/>
      <c r="ES74" s="50"/>
      <c r="ET74" s="50"/>
      <c r="EU74" s="50"/>
      <c r="EV74" s="50"/>
      <c r="EW74" s="50"/>
      <c r="EX74" s="50"/>
      <c r="EY74" s="50"/>
      <c r="EZ74" s="50"/>
      <c r="FA74" s="50"/>
      <c r="FB74" s="50"/>
      <c r="FC74" s="50"/>
      <c r="FD74" s="50"/>
      <c r="FE74" s="50"/>
      <c r="FF74" s="50"/>
      <c r="FG74" s="50"/>
      <c r="FH74" s="50"/>
      <c r="FI74" s="50"/>
      <c r="FJ74" s="50"/>
      <c r="FK74" s="50"/>
      <c r="FL74" s="50"/>
      <c r="FM74" s="50"/>
      <c r="FN74" s="50"/>
      <c r="FO74" s="50"/>
      <c r="FP74" s="50"/>
      <c r="FQ74" s="50"/>
      <c r="FR74" s="50"/>
      <c r="FS74" s="50"/>
      <c r="FT74" s="50"/>
      <c r="FU74" s="50"/>
      <c r="FV74" s="50"/>
      <c r="FW74" s="50"/>
      <c r="FX74" s="50"/>
      <c r="FY74" s="50"/>
      <c r="FZ74" s="50"/>
      <c r="GA74" s="50"/>
      <c r="GB74" s="50"/>
      <c r="GC74" s="50"/>
      <c r="GD74" s="50"/>
      <c r="GE74" s="50"/>
      <c r="GF74" s="50"/>
      <c r="GG74" s="50"/>
      <c r="GH74" s="50"/>
      <c r="GI74" s="50"/>
      <c r="GJ74" s="50"/>
      <c r="GK74" s="50"/>
      <c r="GL74" s="50"/>
      <c r="GM74" s="50"/>
      <c r="GN74" s="50"/>
      <c r="GO74" s="50"/>
      <c r="GP74" s="50"/>
      <c r="GQ74" s="50"/>
      <c r="GR74" s="50"/>
      <c r="GS74" s="50"/>
      <c r="GT74" s="50"/>
      <c r="GU74" s="50"/>
      <c r="GV74" s="50"/>
      <c r="GW74" s="50"/>
      <c r="GX74" s="50"/>
      <c r="GY74" s="50"/>
      <c r="GZ74" s="50"/>
      <c r="HA74" s="50"/>
      <c r="HB74" s="50"/>
      <c r="HC74" s="50"/>
      <c r="HD74" s="50"/>
      <c r="HE74" s="50"/>
      <c r="HF74" s="50"/>
      <c r="HG74" s="50"/>
      <c r="HH74" s="50"/>
      <c r="HI74" s="50"/>
      <c r="HJ74" s="50"/>
      <c r="HK74" s="50"/>
      <c r="HL74" s="50"/>
      <c r="HM74" s="50"/>
      <c r="HN74" s="50"/>
      <c r="HO74" s="50"/>
      <c r="HP74" s="50"/>
      <c r="HQ74" s="50"/>
      <c r="HR74" s="50"/>
      <c r="HS74" s="50"/>
      <c r="HT74" s="50"/>
      <c r="HU74" s="50"/>
      <c r="HV74" s="50"/>
      <c r="HW74" s="50"/>
      <c r="HX74" s="50"/>
      <c r="HY74" s="50"/>
      <c r="HZ74" s="50"/>
      <c r="IA74" s="50"/>
      <c r="IB74" s="50"/>
      <c r="IC74" s="50"/>
      <c r="ID74" s="50"/>
      <c r="IE74" s="50"/>
      <c r="IF74" s="50"/>
      <c r="IG74" s="50"/>
      <c r="IH74" s="50"/>
      <c r="II74" s="50"/>
      <c r="IJ74" s="50"/>
      <c r="IK74" s="50"/>
      <c r="IL74" s="50"/>
      <c r="IM74" s="50"/>
      <c r="IN74" s="50"/>
      <c r="IO74" s="50"/>
      <c r="IP74" s="50"/>
      <c r="IQ74" s="50"/>
      <c r="IR74" s="50"/>
      <c r="IS74" s="50"/>
      <c r="IT74" s="50"/>
      <c r="IU74" s="50"/>
      <c r="IV74" s="50"/>
      <c r="IW74" s="50"/>
      <c r="IX74" s="50"/>
      <c r="IY74" s="50"/>
      <c r="IZ74" s="50"/>
      <c r="JA74" s="50"/>
      <c r="JB74" s="50"/>
      <c r="JC74" s="50"/>
      <c r="JD74" s="50"/>
      <c r="JE74" s="50"/>
      <c r="JF74" s="50"/>
      <c r="JG74" s="50"/>
      <c r="JH74" s="50"/>
      <c r="JI74" s="50"/>
      <c r="JJ74" s="50"/>
      <c r="JK74" s="50"/>
      <c r="JL74" s="50"/>
      <c r="JM74" s="50"/>
      <c r="JN74" s="50"/>
      <c r="JO74" s="50"/>
      <c r="JP74" s="50"/>
      <c r="JQ74" s="50"/>
      <c r="JR74" s="50"/>
      <c r="JS74" s="50"/>
      <c r="JT74" s="50"/>
      <c r="JU74" s="50"/>
      <c r="JV74" s="50"/>
      <c r="JW74" s="50"/>
      <c r="JX74" s="50"/>
      <c r="JY74" s="50"/>
      <c r="JZ74" s="50"/>
      <c r="KA74" s="50"/>
      <c r="KB74" s="50"/>
      <c r="KC74" s="50"/>
      <c r="KD74" s="50"/>
      <c r="KE74" s="50"/>
      <c r="KF74" s="50"/>
      <c r="KG74" s="50"/>
      <c r="KH74" s="50"/>
      <c r="KI74" s="50"/>
      <c r="KJ74" s="50"/>
      <c r="KK74" s="50"/>
      <c r="KL74" s="50"/>
      <c r="KM74" s="50"/>
      <c r="KN74" s="50"/>
      <c r="KO74" s="50"/>
      <c r="KP74" s="50"/>
      <c r="KQ74" s="50"/>
      <c r="KR74" s="50"/>
      <c r="KS74" s="50"/>
      <c r="KT74" s="50"/>
      <c r="KU74" s="50"/>
      <c r="KV74" s="50"/>
      <c r="KW74" s="50"/>
      <c r="KX74" s="50"/>
      <c r="KY74" s="50"/>
      <c r="KZ74" s="50"/>
      <c r="LA74" s="50"/>
      <c r="LB74" s="50"/>
      <c r="LC74" s="50"/>
      <c r="LD74" s="50"/>
      <c r="LE74" s="50"/>
      <c r="LF74" s="50"/>
      <c r="LG74" s="50"/>
      <c r="LH74" s="50"/>
      <c r="LI74" s="50"/>
      <c r="LJ74" s="50"/>
      <c r="LK74" s="50"/>
      <c r="LL74" s="50"/>
      <c r="LM74" s="50"/>
      <c r="LN74" s="50"/>
      <c r="LO74" s="50"/>
      <c r="LP74" s="50"/>
      <c r="LQ74" s="50"/>
      <c r="LR74" s="50"/>
      <c r="LS74" s="50"/>
      <c r="LT74" s="50"/>
      <c r="LU74" s="50"/>
      <c r="LV74" s="50"/>
      <c r="LW74" s="50"/>
      <c r="LX74" s="50"/>
      <c r="LY74" s="50"/>
      <c r="LZ74" s="50"/>
      <c r="MA74" s="50"/>
      <c r="MB74" s="50"/>
      <c r="MC74" s="50"/>
      <c r="MD74" s="50"/>
      <c r="ME74" s="50"/>
      <c r="MF74" s="50"/>
      <c r="MG74" s="50"/>
      <c r="MH74" s="50"/>
      <c r="MI74" s="50"/>
      <c r="MJ74" s="50"/>
      <c r="MK74" s="50"/>
      <c r="ML74" s="50"/>
      <c r="MM74" s="50"/>
      <c r="MN74" s="50"/>
      <c r="MO74" s="50"/>
      <c r="MP74" s="50"/>
      <c r="MQ74" s="50"/>
      <c r="MR74" s="50"/>
      <c r="MS74" s="50"/>
      <c r="MT74" s="50"/>
      <c r="MU74" s="50"/>
      <c r="MV74" s="50"/>
      <c r="MW74" s="50"/>
      <c r="MX74" s="50"/>
      <c r="MY74" s="50"/>
      <c r="MZ74" s="50"/>
      <c r="NA74" s="50"/>
      <c r="NB74" s="50"/>
      <c r="NC74" s="50"/>
      <c r="ND74" s="50"/>
      <c r="NE74" s="50"/>
      <c r="NF74" s="50"/>
      <c r="NG74" s="50"/>
      <c r="NH74" s="50"/>
      <c r="NI74" s="50"/>
      <c r="NJ74" s="50"/>
      <c r="NK74" s="50"/>
      <c r="NL74" s="50"/>
      <c r="NM74" s="50"/>
      <c r="NN74" s="50"/>
      <c r="NO74" s="50"/>
      <c r="NP74" s="50"/>
      <c r="NQ74" s="50"/>
      <c r="NR74" s="50"/>
      <c r="NS74" s="50"/>
      <c r="NT74" s="50"/>
      <c r="NU74" s="50"/>
      <c r="NV74" s="50"/>
      <c r="NW74" s="50"/>
      <c r="NX74" s="50"/>
      <c r="NY74" s="50"/>
      <c r="NZ74" s="50"/>
      <c r="OA74" s="50"/>
      <c r="OB74" s="50"/>
      <c r="OC74" s="50"/>
      <c r="OD74" s="50"/>
      <c r="OE74" s="50"/>
      <c r="OF74" s="50"/>
      <c r="OG74" s="50"/>
      <c r="OH74" s="50"/>
      <c r="OI74" s="50"/>
      <c r="OJ74" s="50"/>
      <c r="OK74" s="50"/>
      <c r="OL74" s="50"/>
      <c r="OM74" s="50"/>
      <c r="ON74" s="50"/>
      <c r="OO74" s="50"/>
      <c r="OP74" s="50"/>
      <c r="OQ74" s="50"/>
      <c r="OR74" s="50"/>
      <c r="OS74" s="50"/>
      <c r="OT74" s="50"/>
      <c r="OU74" s="50"/>
      <c r="OV74" s="50"/>
      <c r="OW74" s="50"/>
      <c r="OX74" s="50"/>
      <c r="OY74" s="50"/>
      <c r="OZ74" s="50"/>
      <c r="PA74" s="50"/>
      <c r="PB74" s="50"/>
      <c r="PC74" s="50"/>
      <c r="PD74" s="50"/>
      <c r="PE74" s="50"/>
      <c r="PF74" s="50"/>
      <c r="PG74" s="50"/>
      <c r="PH74" s="50"/>
      <c r="PI74" s="50"/>
      <c r="PJ74" s="50"/>
      <c r="PK74" s="50"/>
      <c r="PL74" s="50"/>
      <c r="PM74" s="50"/>
      <c r="PN74" s="50"/>
      <c r="PO74" s="50"/>
      <c r="PP74" s="50"/>
      <c r="PQ74" s="50"/>
      <c r="PR74" s="50"/>
      <c r="PS74" s="50"/>
      <c r="PT74" s="50"/>
      <c r="PU74" s="50"/>
      <c r="PV74" s="50"/>
      <c r="PW74" s="50"/>
      <c r="PX74" s="50"/>
      <c r="PY74" s="50"/>
      <c r="PZ74" s="50"/>
      <c r="QA74" s="50"/>
      <c r="QB74" s="50"/>
      <c r="QC74" s="50"/>
      <c r="QD74" s="50"/>
      <c r="QE74" s="50"/>
      <c r="QF74" s="50"/>
      <c r="QG74" s="50"/>
      <c r="QH74" s="50"/>
      <c r="QI74" s="50"/>
      <c r="QJ74" s="50"/>
      <c r="QK74" s="50"/>
      <c r="QL74" s="50"/>
      <c r="QM74" s="50"/>
      <c r="QN74" s="50"/>
      <c r="QO74" s="50"/>
      <c r="QP74" s="50"/>
      <c r="QQ74" s="50"/>
      <c r="QR74" s="50"/>
      <c r="QS74" s="50"/>
      <c r="QT74" s="50"/>
      <c r="QU74" s="50"/>
      <c r="QV74" s="50"/>
      <c r="QW74" s="50"/>
      <c r="QX74" s="50"/>
      <c r="QY74" s="50"/>
      <c r="QZ74" s="50"/>
      <c r="RA74" s="50"/>
      <c r="RB74" s="50"/>
      <c r="RC74" s="50"/>
      <c r="RD74" s="50"/>
      <c r="RE74" s="50"/>
      <c r="RF74" s="50"/>
      <c r="RG74" s="50"/>
      <c r="RH74" s="50"/>
      <c r="RI74" s="50"/>
      <c r="RJ74" s="50"/>
      <c r="RK74" s="50"/>
      <c r="RL74" s="50"/>
      <c r="RM74" s="50"/>
      <c r="RN74" s="50"/>
      <c r="RO74" s="50"/>
      <c r="RP74" s="50"/>
      <c r="RQ74" s="50"/>
      <c r="RR74" s="50"/>
      <c r="RS74" s="50"/>
      <c r="RT74" s="50"/>
      <c r="RU74" s="50"/>
      <c r="RV74" s="50"/>
      <c r="RW74" s="50"/>
      <c r="RX74" s="50"/>
      <c r="RY74" s="50"/>
      <c r="RZ74" s="50"/>
      <c r="SA74" s="50"/>
      <c r="SB74" s="50"/>
      <c r="SC74" s="50"/>
      <c r="SD74" s="50"/>
      <c r="SE74" s="50"/>
      <c r="SF74" s="50"/>
      <c r="SG74" s="50"/>
      <c r="SH74" s="50"/>
      <c r="SI74" s="50"/>
      <c r="SJ74" s="50"/>
      <c r="SK74" s="50"/>
      <c r="SL74" s="50"/>
      <c r="SM74" s="50"/>
      <c r="SN74" s="45"/>
    </row>
    <row r="75" spans="2:508" x14ac:dyDescent="0.25">
      <c r="B75" s="43" t="s">
        <v>550</v>
      </c>
      <c r="C75" s="43" t="str">
        <f ca="1">_xlfn.XLOOKUP(B75,bonds[unique lookup],bonds[ID_ISIN])</f>
        <v>FR0013413887</v>
      </c>
      <c r="D75" s="45" cm="1">
        <f t="array" aca="1" ref="D75" ca="1">MIN(IFERROR(IF(OFFSET(bHist!$A$1,_xlfn.XMATCH($B$62,bHist!$B:$B,0)-1,3+$C$2,1,3+$C$3)=0,"-",OFFSET(bHist!$A$1,_xlfn.XMATCH($B$62,bHist!$B:$B,0)-1,3+$C$2,1,3+$C$3))-IF(OFFSET(bHist!$A$1,_xlfn.XMATCH(B75,bHist!$B:$B,0)-1,3+$C$2,1,3+$C$3)=0,"-",OFFSET(bHist!$A$1,_xlfn.XMATCH(B75,bHist!$B:$B,0)-1,3+$C$2,1,3+$C$3)),"-"))</f>
        <v>25.399224779605845</v>
      </c>
      <c r="E75" s="45" cm="1">
        <f t="array" aca="1" ref="E75" ca="1">AVERAGE(IFERROR(IF(OFFSET(bHist!$A$1,_xlfn.XMATCH($B$62,bHist!$B:$B,0)-1,3+$C$2,1,3+$C$3)=0,"-",OFFSET(bHist!$A$1,_xlfn.XMATCH($B$62,bHist!$B:$B,0)-1,3+$C$2,1,3+$C$3))-IF(OFFSET(bHist!$A$1,_xlfn.XMATCH(B75,bHist!$B:$B,0)-1,3+$C$2,1,3+$C$3)=0,"-",OFFSET(bHist!$A$1,_xlfn.XMATCH(B75,bHist!$B:$B,0)-1,3+$C$2,1,3+$C$3)),"-"))</f>
        <v>106.3823845994166</v>
      </c>
      <c r="F75" s="45" cm="1">
        <f t="array" aca="1" ref="F75" ca="1">MAX(IFERROR(IF(OFFSET(bHist!$A$1,_xlfn.XMATCH($B$62,bHist!$B:$B,0)-1,3+$C$2,1,3+$C$3)=0,"-",OFFSET(bHist!$A$1,_xlfn.XMATCH($B$62,bHist!$B:$B,0)-1,3+$C$2,1,3+$C$3))-IF(OFFSET(bHist!$A$1,_xlfn.XMATCH(B75,bHist!$B:$B,0)-1,3+$C$2,1,3+$C$3)=0,"-",OFFSET(bHist!$A$1,_xlfn.XMATCH(B75,bHist!$B:$B,0)-1,3+$C$2,1,3+$C$3)),"-"))</f>
        <v>338.8729756059646</v>
      </c>
      <c r="G75" s="45" cm="1">
        <f t="array" aca="1" ref="G75" ca="1">_xlfn.STDEV.P(IFERROR(IF(OFFSET(bHist!$A$1,_xlfn.XMATCH($B$62,bHist!$B:$B,0)-1,3+$C$2,1,3+$C$3)=0,"-",OFFSET(bHist!$A$1,_xlfn.XMATCH($B$62,bHist!$B:$B,0)-1,3+$C$2,1,3+$C$3))-IF(OFFSET(bHist!$A$1,_xlfn.XMATCH(B75,bHist!$B:$B,0)-1,3+$C$2,1,3+$C$3)=0,"-",OFFSET(bHist!$A$1,_xlfn.XMATCH(B75,bHist!$B:$B,0)-1,3+$C$2,1,3+$C$3)),"-"))</f>
        <v>73.010257100746088</v>
      </c>
      <c r="H75" s="45" cm="1">
        <f t="array" aca="1" ref="H75" ca="1">INDEX((IFERROR(IF(OFFSET(bHist!$A$1,_xlfn.XMATCH($B$62,bHist!B:B,0)-1,3,1,500)=0,"-",OFFSET(bHist!$A$1,_xlfn.XMATCH($B$62,bHist!B:B,0)-1,3,1,500))-IF(OFFSET(bHist!$A$1,_xlfn.XMATCH(B75,bHist!B:B,0)-1,3,1,500)=0,"-",OFFSET(bHist!$A$1,_xlfn.XMATCH(B75,bHist!B:B,0)-1,3,1,500)),"-")),1)</f>
        <v>146.60116262507441</v>
      </c>
      <c r="I75" s="45">
        <f t="shared" ca="1" si="4"/>
        <v>12.830030559061397</v>
      </c>
      <c r="J75" s="51" cm="1">
        <f t="array" aca="1" ref="J75" ca="1">SLOPE((IFERROR(IF(OFFSET(bHist!$A$1,_xlfn.XMATCH($B$62,bHist!$B:$B,0)-1,3,1,500)=0,"-",OFFSET(bHist!$A$1,_xlfn.XMATCH($B$62,bHist!$B:$B,0)-1,3,1,500))-IF(OFFSET(bHist!$A$1,_xlfn.XMATCH(B75,bHist!$B:$B,0)-1,3,1,500)=0,"-",OFFSET(bHist!$A$1,_xlfn.XMATCH(B75,bHist!$B:$B,0)-1,3,1,500)),"-")),OFFSET(bHist!$A$1,0,3,1,500))</f>
        <v>0.39859981726774163</v>
      </c>
      <c r="K75" s="45" cm="1">
        <f t="array" aca="1" ref="K75" ca="1">INTERCEPT((IFERROR(IF(OFFSET(bHist!$A$1,_xlfn.XMATCH($B$62,bHist!$B:$B,0)-1,3,1,500)=0,"-",OFFSET(bHist!$A$1,_xlfn.XMATCH($B$62,bHist!$B:$B,0)-1,3,1,500))-IF(OFFSET(bHist!$A$1,_xlfn.XMATCH(B75,bHist!$B:$B,0)-1,3,1,500)=0,"-",OFFSET(bHist!$A$1,_xlfn.XMATCH(B75,bHist!$B:$B,0)-1,3,1,500)),"-")),OFFSET(bHist!$A$1,0,3,1,500))</f>
        <v>-17348.068702063938</v>
      </c>
      <c r="L75" s="45" cm="1">
        <f t="array" aca="1" ref="L75" ca="1">STEYX((IFERROR(IF(OFFSET(bHist!$A$1,_xlfn.XMATCH($B$62,bHist!B:B,0)-1,3,1,500)=0,"-",OFFSET(bHist!$A$1,_xlfn.XMATCH($B$62,bHist!B:B,0)-1,3,1,500))-IF(OFFSET(bHist!$A$1,_xlfn.XMATCH(B75,bHist!B:B,0)-1,3,1,500)=0,"-",OFFSET(bHist!$A$1,_xlfn.XMATCH(B75,bHist!B:B,0)-1,3,1,500)),"-")),OFFSET(bHist!$A$1,0,3,1,500))</f>
        <v>50.346296413161632</v>
      </c>
      <c r="M75" s="51" cm="1">
        <f t="array" aca="1" ref="M75" ca="1">CORREL(IF(OFFSET(bHist!$A$1,_xlfn.XMATCH($B$62,bHist!B:B,0)-1,3,1,500)=0,"-",OFFSET(bHist!$A$1,_xlfn.XMATCH($B$62,bHist!B:B,0)-1,3,1,500)),IF(OFFSET(bHist!$A$1,_xlfn.XMATCH(B75,bHist!B:B,0)-1,3,1,500)=0,"-",OFFSET(bHist!$A$1,_xlfn.XMATCH(B75,bHist!B:B,0)-1,3,1,500)))</f>
        <v>0.86067354865557011</v>
      </c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0"/>
      <c r="BB75" s="50"/>
      <c r="BC75" s="50"/>
      <c r="BD75" s="50"/>
      <c r="BE75" s="50"/>
      <c r="BF75" s="50"/>
      <c r="BG75" s="50"/>
      <c r="BH75" s="50"/>
      <c r="BI75" s="50"/>
      <c r="BJ75" s="50"/>
      <c r="BK75" s="50"/>
      <c r="BL75" s="50"/>
      <c r="BM75" s="50"/>
      <c r="BN75" s="50"/>
      <c r="BO75" s="50"/>
      <c r="BP75" s="50"/>
      <c r="BQ75" s="50"/>
      <c r="BR75" s="50"/>
      <c r="BS75" s="50"/>
      <c r="BT75" s="50"/>
      <c r="BU75" s="50"/>
      <c r="BV75" s="50"/>
      <c r="BW75" s="50"/>
      <c r="BX75" s="50"/>
      <c r="BY75" s="50"/>
      <c r="BZ75" s="50"/>
      <c r="CA75" s="50"/>
      <c r="CB75" s="50"/>
      <c r="CC75" s="50"/>
      <c r="CD75" s="50"/>
      <c r="CE75" s="50"/>
      <c r="CF75" s="50"/>
      <c r="CG75" s="50"/>
      <c r="CH75" s="50"/>
      <c r="CI75" s="50"/>
      <c r="CJ75" s="50"/>
      <c r="CK75" s="50"/>
      <c r="CL75" s="50"/>
      <c r="CM75" s="50"/>
      <c r="CN75" s="50"/>
      <c r="CO75" s="50"/>
      <c r="CP75" s="50"/>
      <c r="CQ75" s="50"/>
      <c r="CR75" s="50"/>
      <c r="CS75" s="50"/>
      <c r="CT75" s="50"/>
      <c r="CU75" s="50"/>
      <c r="CV75" s="50"/>
      <c r="CW75" s="50"/>
      <c r="CX75" s="50"/>
      <c r="CY75" s="50"/>
      <c r="CZ75" s="50"/>
      <c r="DA75" s="50"/>
      <c r="DB75" s="50"/>
      <c r="DC75" s="50"/>
      <c r="DD75" s="50"/>
      <c r="DE75" s="50"/>
      <c r="DF75" s="50"/>
      <c r="DG75" s="50"/>
      <c r="DH75" s="50"/>
      <c r="DI75" s="50"/>
      <c r="DJ75" s="50"/>
      <c r="DK75" s="50"/>
      <c r="DL75" s="50"/>
      <c r="DM75" s="50"/>
      <c r="DN75" s="50"/>
      <c r="DO75" s="50"/>
      <c r="DP75" s="50"/>
      <c r="DQ75" s="50"/>
      <c r="DR75" s="50"/>
      <c r="DS75" s="50"/>
      <c r="DT75" s="50"/>
      <c r="DU75" s="50"/>
      <c r="DV75" s="50"/>
      <c r="DW75" s="50"/>
      <c r="DX75" s="50"/>
      <c r="DY75" s="50"/>
      <c r="DZ75" s="50"/>
      <c r="EA75" s="50"/>
      <c r="EB75" s="50"/>
      <c r="EC75" s="50"/>
      <c r="ED75" s="50"/>
      <c r="EE75" s="50"/>
      <c r="EF75" s="50"/>
      <c r="EG75" s="50"/>
      <c r="EH75" s="50"/>
      <c r="EI75" s="50"/>
      <c r="EJ75" s="50"/>
      <c r="EK75" s="50"/>
      <c r="EL75" s="50"/>
      <c r="EM75" s="50"/>
      <c r="EN75" s="50"/>
      <c r="EO75" s="50"/>
      <c r="EP75" s="50"/>
      <c r="EQ75" s="50"/>
      <c r="ER75" s="50"/>
      <c r="ES75" s="50"/>
      <c r="ET75" s="50"/>
      <c r="EU75" s="50"/>
      <c r="EV75" s="50"/>
      <c r="EW75" s="50"/>
      <c r="EX75" s="50"/>
      <c r="EY75" s="50"/>
      <c r="EZ75" s="50"/>
      <c r="FA75" s="50"/>
      <c r="FB75" s="50"/>
      <c r="FC75" s="50"/>
      <c r="FD75" s="50"/>
      <c r="FE75" s="50"/>
      <c r="FF75" s="50"/>
      <c r="FG75" s="50"/>
      <c r="FH75" s="50"/>
      <c r="FI75" s="50"/>
      <c r="FJ75" s="50"/>
      <c r="FK75" s="50"/>
      <c r="FL75" s="50"/>
      <c r="FM75" s="50"/>
      <c r="FN75" s="50"/>
      <c r="FO75" s="50"/>
      <c r="FP75" s="50"/>
      <c r="FQ75" s="50"/>
      <c r="FR75" s="50"/>
      <c r="FS75" s="50"/>
      <c r="FT75" s="50"/>
      <c r="FU75" s="50"/>
      <c r="FV75" s="50"/>
      <c r="FW75" s="50"/>
      <c r="FX75" s="50"/>
      <c r="FY75" s="50"/>
      <c r="FZ75" s="50"/>
      <c r="GA75" s="50"/>
      <c r="GB75" s="50"/>
      <c r="GC75" s="50"/>
      <c r="GD75" s="50"/>
      <c r="GE75" s="50"/>
      <c r="GF75" s="50"/>
      <c r="GG75" s="50"/>
      <c r="GH75" s="50"/>
      <c r="GI75" s="50"/>
      <c r="GJ75" s="50"/>
      <c r="GK75" s="50"/>
      <c r="GL75" s="50"/>
      <c r="GM75" s="50"/>
      <c r="GN75" s="50"/>
      <c r="GO75" s="50"/>
      <c r="GP75" s="50"/>
      <c r="GQ75" s="50"/>
      <c r="GR75" s="50"/>
      <c r="GS75" s="50"/>
      <c r="GT75" s="50"/>
      <c r="GU75" s="50"/>
      <c r="GV75" s="50"/>
      <c r="GW75" s="50"/>
      <c r="GX75" s="50"/>
      <c r="GY75" s="50"/>
      <c r="GZ75" s="50"/>
      <c r="HA75" s="50"/>
      <c r="HB75" s="50"/>
      <c r="HC75" s="50"/>
      <c r="HD75" s="50"/>
      <c r="HE75" s="50"/>
      <c r="HF75" s="50"/>
      <c r="HG75" s="50"/>
      <c r="HH75" s="50"/>
      <c r="HI75" s="50"/>
      <c r="HJ75" s="50"/>
      <c r="HK75" s="50"/>
      <c r="HL75" s="50"/>
      <c r="HM75" s="50"/>
      <c r="HN75" s="50"/>
      <c r="HO75" s="50"/>
      <c r="HP75" s="50"/>
      <c r="HQ75" s="50"/>
      <c r="HR75" s="50"/>
      <c r="HS75" s="50"/>
      <c r="HT75" s="50"/>
      <c r="HU75" s="50"/>
      <c r="HV75" s="50"/>
      <c r="HW75" s="50"/>
      <c r="HX75" s="50"/>
      <c r="HY75" s="50"/>
      <c r="HZ75" s="50"/>
      <c r="IA75" s="50"/>
      <c r="IB75" s="50"/>
      <c r="IC75" s="50"/>
      <c r="ID75" s="50"/>
      <c r="IE75" s="50"/>
      <c r="IF75" s="50"/>
      <c r="IG75" s="50"/>
      <c r="IH75" s="50"/>
      <c r="II75" s="50"/>
      <c r="IJ75" s="50"/>
      <c r="IK75" s="50"/>
      <c r="IL75" s="50"/>
      <c r="IM75" s="50"/>
      <c r="IN75" s="50"/>
      <c r="IO75" s="50"/>
      <c r="IP75" s="50"/>
      <c r="IQ75" s="50"/>
      <c r="IR75" s="50"/>
      <c r="IS75" s="50"/>
      <c r="IT75" s="50"/>
      <c r="IU75" s="50"/>
      <c r="IV75" s="50"/>
      <c r="IW75" s="50"/>
      <c r="IX75" s="50"/>
      <c r="IY75" s="50"/>
      <c r="IZ75" s="50"/>
      <c r="JA75" s="50"/>
      <c r="JB75" s="50"/>
      <c r="JC75" s="50"/>
      <c r="JD75" s="50"/>
      <c r="JE75" s="50"/>
      <c r="JF75" s="50"/>
      <c r="JG75" s="50"/>
      <c r="JH75" s="50"/>
      <c r="JI75" s="50"/>
      <c r="JJ75" s="50"/>
      <c r="JK75" s="50"/>
      <c r="JL75" s="50"/>
      <c r="JM75" s="50"/>
      <c r="JN75" s="50"/>
      <c r="JO75" s="50"/>
      <c r="JP75" s="50"/>
      <c r="JQ75" s="50"/>
      <c r="JR75" s="50"/>
      <c r="JS75" s="50"/>
      <c r="JT75" s="50"/>
      <c r="JU75" s="50"/>
      <c r="JV75" s="50"/>
      <c r="JW75" s="50"/>
      <c r="JX75" s="50"/>
      <c r="JY75" s="50"/>
      <c r="JZ75" s="50"/>
      <c r="KA75" s="50"/>
      <c r="KB75" s="50"/>
      <c r="KC75" s="50"/>
      <c r="KD75" s="50"/>
      <c r="KE75" s="50"/>
      <c r="KF75" s="50"/>
      <c r="KG75" s="50"/>
      <c r="KH75" s="50"/>
      <c r="KI75" s="50"/>
      <c r="KJ75" s="50"/>
      <c r="KK75" s="50"/>
      <c r="KL75" s="50"/>
      <c r="KM75" s="50"/>
      <c r="KN75" s="50"/>
      <c r="KO75" s="50"/>
      <c r="KP75" s="50"/>
      <c r="KQ75" s="50"/>
      <c r="KR75" s="50"/>
      <c r="KS75" s="50"/>
      <c r="KT75" s="50"/>
      <c r="KU75" s="50"/>
      <c r="KV75" s="50"/>
      <c r="KW75" s="50"/>
      <c r="KX75" s="50"/>
      <c r="KY75" s="50"/>
      <c r="KZ75" s="50"/>
      <c r="LA75" s="50"/>
      <c r="LB75" s="50"/>
      <c r="LC75" s="50"/>
      <c r="LD75" s="50"/>
      <c r="LE75" s="50"/>
      <c r="LF75" s="50"/>
      <c r="LG75" s="50"/>
      <c r="LH75" s="50"/>
      <c r="LI75" s="50"/>
      <c r="LJ75" s="50"/>
      <c r="LK75" s="50"/>
      <c r="LL75" s="50"/>
      <c r="LM75" s="50"/>
      <c r="LN75" s="50"/>
      <c r="LO75" s="50"/>
      <c r="LP75" s="50"/>
      <c r="LQ75" s="50"/>
      <c r="LR75" s="50"/>
      <c r="LS75" s="50"/>
      <c r="LT75" s="50"/>
      <c r="LU75" s="50"/>
      <c r="LV75" s="50"/>
      <c r="LW75" s="50"/>
      <c r="LX75" s="50"/>
      <c r="LY75" s="50"/>
      <c r="LZ75" s="50"/>
      <c r="MA75" s="50"/>
      <c r="MB75" s="50"/>
      <c r="MC75" s="50"/>
      <c r="MD75" s="50"/>
      <c r="ME75" s="50"/>
      <c r="MF75" s="50"/>
      <c r="MG75" s="50"/>
      <c r="MH75" s="50"/>
      <c r="MI75" s="50"/>
      <c r="MJ75" s="50"/>
      <c r="MK75" s="50"/>
      <c r="ML75" s="50"/>
      <c r="MM75" s="50"/>
      <c r="MN75" s="50"/>
      <c r="MO75" s="50"/>
      <c r="MP75" s="50"/>
      <c r="MQ75" s="50"/>
      <c r="MR75" s="50"/>
      <c r="MS75" s="50"/>
      <c r="MT75" s="50"/>
      <c r="MU75" s="50"/>
      <c r="MV75" s="50"/>
      <c r="MW75" s="50"/>
      <c r="MX75" s="50"/>
      <c r="MY75" s="50"/>
      <c r="MZ75" s="50"/>
      <c r="NA75" s="50"/>
      <c r="NB75" s="50"/>
      <c r="NC75" s="50"/>
      <c r="ND75" s="50"/>
      <c r="NE75" s="50"/>
      <c r="NF75" s="50"/>
      <c r="NG75" s="50"/>
      <c r="NH75" s="50"/>
      <c r="NI75" s="50"/>
      <c r="NJ75" s="50"/>
      <c r="NK75" s="50"/>
      <c r="NL75" s="50"/>
      <c r="NM75" s="50"/>
      <c r="NN75" s="50"/>
      <c r="NO75" s="50"/>
      <c r="NP75" s="50"/>
      <c r="NQ75" s="50"/>
      <c r="NR75" s="50"/>
      <c r="NS75" s="50"/>
      <c r="NT75" s="50"/>
      <c r="NU75" s="50"/>
      <c r="NV75" s="50"/>
      <c r="NW75" s="50"/>
      <c r="NX75" s="50"/>
      <c r="NY75" s="50"/>
      <c r="NZ75" s="50"/>
      <c r="OA75" s="50"/>
      <c r="OB75" s="50"/>
      <c r="OC75" s="50"/>
      <c r="OD75" s="50"/>
      <c r="OE75" s="50"/>
      <c r="OF75" s="50"/>
      <c r="OG75" s="50"/>
      <c r="OH75" s="50"/>
      <c r="OI75" s="50"/>
      <c r="OJ75" s="50"/>
      <c r="OK75" s="50"/>
      <c r="OL75" s="50"/>
      <c r="OM75" s="50"/>
      <c r="ON75" s="50"/>
      <c r="OO75" s="50"/>
      <c r="OP75" s="50"/>
      <c r="OQ75" s="50"/>
      <c r="OR75" s="50"/>
      <c r="OS75" s="50"/>
      <c r="OT75" s="50"/>
      <c r="OU75" s="50"/>
      <c r="OV75" s="50"/>
      <c r="OW75" s="50"/>
      <c r="OX75" s="50"/>
      <c r="OY75" s="50"/>
      <c r="OZ75" s="50"/>
      <c r="PA75" s="50"/>
      <c r="PB75" s="50"/>
      <c r="PC75" s="50"/>
      <c r="PD75" s="50"/>
      <c r="PE75" s="50"/>
      <c r="PF75" s="50"/>
      <c r="PG75" s="50"/>
      <c r="PH75" s="50"/>
      <c r="PI75" s="50"/>
      <c r="PJ75" s="50"/>
      <c r="PK75" s="50"/>
      <c r="PL75" s="50"/>
      <c r="PM75" s="50"/>
      <c r="PN75" s="50"/>
      <c r="PO75" s="50"/>
      <c r="PP75" s="50"/>
      <c r="PQ75" s="50"/>
      <c r="PR75" s="50"/>
      <c r="PS75" s="50"/>
      <c r="PT75" s="50"/>
      <c r="PU75" s="50"/>
      <c r="PV75" s="50"/>
      <c r="PW75" s="50"/>
      <c r="PX75" s="50"/>
      <c r="PY75" s="50"/>
      <c r="PZ75" s="50"/>
      <c r="QA75" s="50"/>
      <c r="QB75" s="50"/>
      <c r="QC75" s="50"/>
      <c r="QD75" s="50"/>
      <c r="QE75" s="50"/>
      <c r="QF75" s="50"/>
      <c r="QG75" s="50"/>
      <c r="QH75" s="50"/>
      <c r="QI75" s="50"/>
      <c r="QJ75" s="50"/>
      <c r="QK75" s="50"/>
      <c r="QL75" s="50"/>
      <c r="QM75" s="50"/>
      <c r="QN75" s="50"/>
      <c r="QO75" s="50"/>
      <c r="QP75" s="50"/>
      <c r="QQ75" s="50"/>
      <c r="QR75" s="50"/>
      <c r="QS75" s="50"/>
      <c r="QT75" s="50"/>
      <c r="QU75" s="50"/>
      <c r="QV75" s="50"/>
      <c r="QW75" s="50"/>
      <c r="QX75" s="50"/>
      <c r="QY75" s="50"/>
      <c r="QZ75" s="50"/>
      <c r="RA75" s="50"/>
      <c r="RB75" s="50"/>
      <c r="RC75" s="50"/>
      <c r="RD75" s="50"/>
      <c r="RE75" s="50"/>
      <c r="RF75" s="50"/>
      <c r="RG75" s="50"/>
      <c r="RH75" s="50"/>
      <c r="RI75" s="50"/>
      <c r="RJ75" s="50"/>
      <c r="RK75" s="50"/>
      <c r="RL75" s="50"/>
      <c r="RM75" s="50"/>
      <c r="RN75" s="50"/>
      <c r="RO75" s="50"/>
      <c r="RP75" s="50"/>
      <c r="RQ75" s="50"/>
      <c r="RR75" s="50"/>
      <c r="RS75" s="50"/>
      <c r="RT75" s="50"/>
      <c r="RU75" s="50"/>
      <c r="RV75" s="50"/>
      <c r="RW75" s="50"/>
      <c r="RX75" s="50"/>
      <c r="RY75" s="50"/>
      <c r="RZ75" s="50"/>
      <c r="SA75" s="50"/>
      <c r="SB75" s="50"/>
      <c r="SC75" s="50"/>
      <c r="SD75" s="50"/>
      <c r="SE75" s="50"/>
      <c r="SF75" s="50"/>
      <c r="SG75" s="50"/>
      <c r="SH75" s="50"/>
      <c r="SI75" s="50"/>
      <c r="SJ75" s="50"/>
      <c r="SK75" s="50"/>
      <c r="SL75" s="50"/>
      <c r="SM75" s="50"/>
      <c r="SN75" s="45"/>
    </row>
    <row r="76" spans="2:508" x14ac:dyDescent="0.25">
      <c r="B76" s="43" t="s">
        <v>551</v>
      </c>
      <c r="C76" s="43" t="str">
        <f ca="1">_xlfn.XLOOKUP(B76,bonds[unique lookup],bonds[ID_ISIN])</f>
        <v>XS1115498260</v>
      </c>
      <c r="D76" s="45" cm="1">
        <f t="array" aca="1" ref="D76" ca="1">MIN(IFERROR(IF(OFFSET(bHist!$A$1,_xlfn.XMATCH($B$62,bHist!$B:$B,0)-1,3+$C$2,1,3+$C$3)=0,"-",OFFSET(bHist!$A$1,_xlfn.XMATCH($B$62,bHist!$B:$B,0)-1,3+$C$2,1,3+$C$3))-IF(OFFSET(bHist!$A$1,_xlfn.XMATCH(B76,bHist!$B:$B,0)-1,3+$C$2,1,3+$C$3)=0,"-",OFFSET(bHist!$A$1,_xlfn.XMATCH(B76,bHist!$B:$B,0)-1,3+$C$2,1,3+$C$3)),"-"))</f>
        <v>-27.875590840935729</v>
      </c>
      <c r="E76" s="45" cm="1">
        <f t="array" aca="1" ref="E76" ca="1">AVERAGE(IFERROR(IF(OFFSET(bHist!$A$1,_xlfn.XMATCH($B$62,bHist!$B:$B,0)-1,3+$C$2,1,3+$C$3)=0,"-",OFFSET(bHist!$A$1,_xlfn.XMATCH($B$62,bHist!$B:$B,0)-1,3+$C$2,1,3+$C$3))-IF(OFFSET(bHist!$A$1,_xlfn.XMATCH(B76,bHist!$B:$B,0)-1,3+$C$2,1,3+$C$3)=0,"-",OFFSET(bHist!$A$1,_xlfn.XMATCH(B76,bHist!$B:$B,0)-1,3+$C$2,1,3+$C$3)),"-"))</f>
        <v>57.170300030443371</v>
      </c>
      <c r="F76" s="45" cm="1">
        <f t="array" aca="1" ref="F76" ca="1">MAX(IFERROR(IF(OFFSET(bHist!$A$1,_xlfn.XMATCH($B$62,bHist!$B:$B,0)-1,3+$C$2,1,3+$C$3)=0,"-",OFFSET(bHist!$A$1,_xlfn.XMATCH($B$62,bHist!$B:$B,0)-1,3+$C$2,1,3+$C$3))-IF(OFFSET(bHist!$A$1,_xlfn.XMATCH(B76,bHist!$B:$B,0)-1,3+$C$2,1,3+$C$3)=0,"-",OFFSET(bHist!$A$1,_xlfn.XMATCH(B76,bHist!$B:$B,0)-1,3+$C$2,1,3+$C$3)),"-"))</f>
        <v>310.86158873760695</v>
      </c>
      <c r="G76" s="45" cm="1">
        <f t="array" aca="1" ref="G76" ca="1">_xlfn.STDEV.P(IFERROR(IF(OFFSET(bHist!$A$1,_xlfn.XMATCH($B$62,bHist!$B:$B,0)-1,3+$C$2,1,3+$C$3)=0,"-",OFFSET(bHist!$A$1,_xlfn.XMATCH($B$62,bHist!$B:$B,0)-1,3+$C$2,1,3+$C$3))-IF(OFFSET(bHist!$A$1,_xlfn.XMATCH(B76,bHist!$B:$B,0)-1,3+$C$2,1,3+$C$3)=0,"-",OFFSET(bHist!$A$1,_xlfn.XMATCH(B76,bHist!$B:$B,0)-1,3+$C$2,1,3+$C$3)),"-"))</f>
        <v>71.205087237546735</v>
      </c>
      <c r="H76" s="45" cm="1">
        <f t="array" aca="1" ref="H76" ca="1">INDEX((IFERROR(IF(OFFSET(bHist!$A$1,_xlfn.XMATCH($B$62,bHist!B:B,0)-1,3,1,500)=0,"-",OFFSET(bHist!$A$1,_xlfn.XMATCH($B$62,bHist!B:B,0)-1,3,1,500))-IF(OFFSET(bHist!$A$1,_xlfn.XMATCH(B76,bHist!B:B,0)-1,3,1,500)=0,"-",OFFSET(bHist!$A$1,_xlfn.XMATCH(B76,bHist!B:B,0)-1,3,1,500)),"-")),1)</f>
        <v>128.96948128259183</v>
      </c>
      <c r="I76" s="45">
        <f t="shared" ca="1" si="4"/>
        <v>21.196132453331845</v>
      </c>
      <c r="J76" s="51" cm="1">
        <f t="array" aca="1" ref="J76" ca="1">SLOPE((IFERROR(IF(OFFSET(bHist!$A$1,_xlfn.XMATCH($B$62,bHist!$B:$B,0)-1,3,1,500)=0,"-",OFFSET(bHist!$A$1,_xlfn.XMATCH($B$62,bHist!$B:$B,0)-1,3,1,500))-IF(OFFSET(bHist!$A$1,_xlfn.XMATCH(B76,bHist!$B:$B,0)-1,3,1,500)=0,"-",OFFSET(bHist!$A$1,_xlfn.XMATCH(B76,bHist!$B:$B,0)-1,3,1,500)),"-")),OFFSET(bHist!$A$1,0,3,1,500))</f>
        <v>0.25364292060748994</v>
      </c>
      <c r="K76" s="45" cm="1">
        <f t="array" aca="1" ref="K76" ca="1">INTERCEPT((IFERROR(IF(OFFSET(bHist!$A$1,_xlfn.XMATCH($B$62,bHist!$B:$B,0)-1,3,1,500)=0,"-",OFFSET(bHist!$A$1,_xlfn.XMATCH($B$62,bHist!$B:$B,0)-1,3,1,500))-IF(OFFSET(bHist!$A$1,_xlfn.XMATCH(B76,bHist!$B:$B,0)-1,3,1,500)=0,"-",OFFSET(bHist!$A$1,_xlfn.XMATCH(B76,bHist!$B:$B,0)-1,3,1,500)),"-")),OFFSET(bHist!$A$1,0,3,1,500))</f>
        <v>-11016.276466287674</v>
      </c>
      <c r="L76" s="45" cm="1">
        <f t="array" aca="1" ref="L76" ca="1">STEYX((IFERROR(IF(OFFSET(bHist!$A$1,_xlfn.XMATCH($B$62,bHist!B:B,0)-1,3,1,500)=0,"-",OFFSET(bHist!$A$1,_xlfn.XMATCH($B$62,bHist!B:B,0)-1,3,1,500))-IF(OFFSET(bHist!$A$1,_xlfn.XMATCH(B76,bHist!B:B,0)-1,3,1,500)=0,"-",OFFSET(bHist!$A$1,_xlfn.XMATCH(B76,bHist!B:B,0)-1,3,1,500)),"-")),OFFSET(bHist!$A$1,0,3,1,500))</f>
        <v>47.959499282253738</v>
      </c>
      <c r="M76" s="51" cm="1">
        <f t="array" aca="1" ref="M76" ca="1">CORREL(IF(OFFSET(bHist!$A$1,_xlfn.XMATCH($B$62,bHist!B:B,0)-1,3,1,500)=0,"-",OFFSET(bHist!$A$1,_xlfn.XMATCH($B$62,bHist!B:B,0)-1,3,1,500)),IF(OFFSET(bHist!$A$1,_xlfn.XMATCH(B76,bHist!B:B,0)-1,3,1,500)=0,"-",OFFSET(bHist!$A$1,_xlfn.XMATCH(B76,bHist!B:B,0)-1,3,1,500)))</f>
        <v>0.64176489076663856</v>
      </c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  <c r="AO76" s="50"/>
      <c r="AP76" s="50"/>
      <c r="AQ76" s="50"/>
      <c r="AR76" s="50"/>
      <c r="AS76" s="50"/>
      <c r="AT76" s="50"/>
      <c r="AU76" s="50"/>
      <c r="AV76" s="50"/>
      <c r="AW76" s="50"/>
      <c r="AX76" s="50"/>
      <c r="AY76" s="50"/>
      <c r="AZ76" s="50"/>
      <c r="BA76" s="50"/>
      <c r="BB76" s="50"/>
      <c r="BC76" s="50"/>
      <c r="BD76" s="50"/>
      <c r="BE76" s="50"/>
      <c r="BF76" s="50"/>
      <c r="BG76" s="50"/>
      <c r="BH76" s="50"/>
      <c r="BI76" s="50"/>
      <c r="BJ76" s="50"/>
      <c r="BK76" s="50"/>
      <c r="BL76" s="50"/>
      <c r="BM76" s="50"/>
      <c r="BN76" s="50"/>
      <c r="BO76" s="50"/>
      <c r="BP76" s="50"/>
      <c r="BQ76" s="50"/>
      <c r="BR76" s="50"/>
      <c r="BS76" s="50"/>
      <c r="BT76" s="50"/>
      <c r="BU76" s="50"/>
      <c r="BV76" s="50"/>
      <c r="BW76" s="50"/>
      <c r="BX76" s="50"/>
      <c r="BY76" s="50"/>
      <c r="BZ76" s="50"/>
      <c r="CA76" s="50"/>
      <c r="CB76" s="50"/>
      <c r="CC76" s="50"/>
      <c r="CD76" s="50"/>
      <c r="CE76" s="50"/>
      <c r="CF76" s="50"/>
      <c r="CG76" s="50"/>
      <c r="CH76" s="50"/>
      <c r="CI76" s="50"/>
      <c r="CJ76" s="50"/>
      <c r="CK76" s="50"/>
      <c r="CL76" s="50"/>
      <c r="CM76" s="50"/>
      <c r="CN76" s="50"/>
      <c r="CO76" s="50"/>
      <c r="CP76" s="50"/>
      <c r="CQ76" s="50"/>
      <c r="CR76" s="50"/>
      <c r="CS76" s="50"/>
      <c r="CT76" s="50"/>
      <c r="CU76" s="50"/>
      <c r="CV76" s="50"/>
      <c r="CW76" s="50"/>
      <c r="CX76" s="50"/>
      <c r="CY76" s="50"/>
      <c r="CZ76" s="50"/>
      <c r="DA76" s="50"/>
      <c r="DB76" s="50"/>
      <c r="DC76" s="50"/>
      <c r="DD76" s="50"/>
      <c r="DE76" s="50"/>
      <c r="DF76" s="50"/>
      <c r="DG76" s="50"/>
      <c r="DH76" s="50"/>
      <c r="DI76" s="50"/>
      <c r="DJ76" s="50"/>
      <c r="DK76" s="50"/>
      <c r="DL76" s="50"/>
      <c r="DM76" s="50"/>
      <c r="DN76" s="50"/>
      <c r="DO76" s="50"/>
      <c r="DP76" s="50"/>
      <c r="DQ76" s="50"/>
      <c r="DR76" s="50"/>
      <c r="DS76" s="50"/>
      <c r="DT76" s="50"/>
      <c r="DU76" s="50"/>
      <c r="DV76" s="50"/>
      <c r="DW76" s="50"/>
      <c r="DX76" s="50"/>
      <c r="DY76" s="50"/>
      <c r="DZ76" s="50"/>
      <c r="EA76" s="50"/>
      <c r="EB76" s="50"/>
      <c r="EC76" s="50"/>
      <c r="ED76" s="50"/>
      <c r="EE76" s="50"/>
      <c r="EF76" s="50"/>
      <c r="EG76" s="50"/>
      <c r="EH76" s="50"/>
      <c r="EI76" s="50"/>
      <c r="EJ76" s="50"/>
      <c r="EK76" s="50"/>
      <c r="EL76" s="50"/>
      <c r="EM76" s="50"/>
      <c r="EN76" s="50"/>
      <c r="EO76" s="50"/>
      <c r="EP76" s="50"/>
      <c r="EQ76" s="50"/>
      <c r="ER76" s="50"/>
      <c r="ES76" s="50"/>
      <c r="ET76" s="50"/>
      <c r="EU76" s="50"/>
      <c r="EV76" s="50"/>
      <c r="EW76" s="50"/>
      <c r="EX76" s="50"/>
      <c r="EY76" s="50"/>
      <c r="EZ76" s="50"/>
      <c r="FA76" s="50"/>
      <c r="FB76" s="50"/>
      <c r="FC76" s="50"/>
      <c r="FD76" s="50"/>
      <c r="FE76" s="50"/>
      <c r="FF76" s="50"/>
      <c r="FG76" s="50"/>
      <c r="FH76" s="50"/>
      <c r="FI76" s="50"/>
      <c r="FJ76" s="50"/>
      <c r="FK76" s="50"/>
      <c r="FL76" s="50"/>
      <c r="FM76" s="50"/>
      <c r="FN76" s="50"/>
      <c r="FO76" s="50"/>
      <c r="FP76" s="50"/>
      <c r="FQ76" s="50"/>
      <c r="FR76" s="50"/>
      <c r="FS76" s="50"/>
      <c r="FT76" s="50"/>
      <c r="FU76" s="50"/>
      <c r="FV76" s="50"/>
      <c r="FW76" s="50"/>
      <c r="FX76" s="50"/>
      <c r="FY76" s="50"/>
      <c r="FZ76" s="50"/>
      <c r="GA76" s="50"/>
      <c r="GB76" s="50"/>
      <c r="GC76" s="50"/>
      <c r="GD76" s="50"/>
      <c r="GE76" s="50"/>
      <c r="GF76" s="50"/>
      <c r="GG76" s="50"/>
      <c r="GH76" s="50"/>
      <c r="GI76" s="50"/>
      <c r="GJ76" s="50"/>
      <c r="GK76" s="50"/>
      <c r="GL76" s="50"/>
      <c r="GM76" s="50"/>
      <c r="GN76" s="50"/>
      <c r="GO76" s="50"/>
      <c r="GP76" s="50"/>
      <c r="GQ76" s="50"/>
      <c r="GR76" s="50"/>
      <c r="GS76" s="50"/>
      <c r="GT76" s="50"/>
      <c r="GU76" s="50"/>
      <c r="GV76" s="50"/>
      <c r="GW76" s="50"/>
      <c r="GX76" s="50"/>
      <c r="GY76" s="50"/>
      <c r="GZ76" s="50"/>
      <c r="HA76" s="50"/>
      <c r="HB76" s="50"/>
      <c r="HC76" s="50"/>
      <c r="HD76" s="50"/>
      <c r="HE76" s="50"/>
      <c r="HF76" s="50"/>
      <c r="HG76" s="50"/>
      <c r="HH76" s="50"/>
      <c r="HI76" s="50"/>
      <c r="HJ76" s="50"/>
      <c r="HK76" s="50"/>
      <c r="HL76" s="50"/>
      <c r="HM76" s="50"/>
      <c r="HN76" s="50"/>
      <c r="HO76" s="50"/>
      <c r="HP76" s="50"/>
      <c r="HQ76" s="50"/>
      <c r="HR76" s="50"/>
      <c r="HS76" s="50"/>
      <c r="HT76" s="50"/>
      <c r="HU76" s="50"/>
      <c r="HV76" s="50"/>
      <c r="HW76" s="50"/>
      <c r="HX76" s="50"/>
      <c r="HY76" s="50"/>
      <c r="HZ76" s="50"/>
      <c r="IA76" s="50"/>
      <c r="IB76" s="50"/>
      <c r="IC76" s="50"/>
      <c r="ID76" s="50"/>
      <c r="IE76" s="50"/>
      <c r="IF76" s="50"/>
      <c r="IG76" s="50"/>
      <c r="IH76" s="50"/>
      <c r="II76" s="50"/>
      <c r="IJ76" s="50"/>
      <c r="IK76" s="50"/>
      <c r="IL76" s="50"/>
      <c r="IM76" s="50"/>
      <c r="IN76" s="50"/>
      <c r="IO76" s="50"/>
      <c r="IP76" s="50"/>
      <c r="IQ76" s="50"/>
      <c r="IR76" s="50"/>
      <c r="IS76" s="50"/>
      <c r="IT76" s="50"/>
      <c r="IU76" s="50"/>
      <c r="IV76" s="50"/>
      <c r="IW76" s="50"/>
      <c r="IX76" s="50"/>
      <c r="IY76" s="50"/>
      <c r="IZ76" s="50"/>
      <c r="JA76" s="50"/>
      <c r="JB76" s="50"/>
      <c r="JC76" s="50"/>
      <c r="JD76" s="50"/>
      <c r="JE76" s="50"/>
      <c r="JF76" s="50"/>
      <c r="JG76" s="50"/>
      <c r="JH76" s="50"/>
      <c r="JI76" s="50"/>
      <c r="JJ76" s="50"/>
      <c r="JK76" s="50"/>
      <c r="JL76" s="50"/>
      <c r="JM76" s="50"/>
      <c r="JN76" s="50"/>
      <c r="JO76" s="50"/>
      <c r="JP76" s="50"/>
      <c r="JQ76" s="50"/>
      <c r="JR76" s="50"/>
      <c r="JS76" s="50"/>
      <c r="JT76" s="50"/>
      <c r="JU76" s="50"/>
      <c r="JV76" s="50"/>
      <c r="JW76" s="50"/>
      <c r="JX76" s="50"/>
      <c r="JY76" s="50"/>
      <c r="JZ76" s="50"/>
      <c r="KA76" s="50"/>
      <c r="KB76" s="50"/>
      <c r="KC76" s="50"/>
      <c r="KD76" s="50"/>
      <c r="KE76" s="50"/>
      <c r="KF76" s="50"/>
      <c r="KG76" s="50"/>
      <c r="KH76" s="50"/>
      <c r="KI76" s="50"/>
      <c r="KJ76" s="50"/>
      <c r="KK76" s="50"/>
      <c r="KL76" s="50"/>
      <c r="KM76" s="50"/>
      <c r="KN76" s="50"/>
      <c r="KO76" s="50"/>
      <c r="KP76" s="50"/>
      <c r="KQ76" s="50"/>
      <c r="KR76" s="50"/>
      <c r="KS76" s="50"/>
      <c r="KT76" s="50"/>
      <c r="KU76" s="50"/>
      <c r="KV76" s="50"/>
      <c r="KW76" s="50"/>
      <c r="KX76" s="50"/>
      <c r="KY76" s="50"/>
      <c r="KZ76" s="50"/>
      <c r="LA76" s="50"/>
      <c r="LB76" s="50"/>
      <c r="LC76" s="50"/>
      <c r="LD76" s="50"/>
      <c r="LE76" s="50"/>
      <c r="LF76" s="50"/>
      <c r="LG76" s="50"/>
      <c r="LH76" s="50"/>
      <c r="LI76" s="50"/>
      <c r="LJ76" s="50"/>
      <c r="LK76" s="50"/>
      <c r="LL76" s="50"/>
      <c r="LM76" s="50"/>
      <c r="LN76" s="50"/>
      <c r="LO76" s="50"/>
      <c r="LP76" s="50"/>
      <c r="LQ76" s="50"/>
      <c r="LR76" s="50"/>
      <c r="LS76" s="50"/>
      <c r="LT76" s="50"/>
      <c r="LU76" s="50"/>
      <c r="LV76" s="50"/>
      <c r="LW76" s="50"/>
      <c r="LX76" s="50"/>
      <c r="LY76" s="50"/>
      <c r="LZ76" s="50"/>
      <c r="MA76" s="50"/>
      <c r="MB76" s="50"/>
      <c r="MC76" s="50"/>
      <c r="MD76" s="50"/>
      <c r="ME76" s="50"/>
      <c r="MF76" s="50"/>
      <c r="MG76" s="50"/>
      <c r="MH76" s="50"/>
      <c r="MI76" s="50"/>
      <c r="MJ76" s="50"/>
      <c r="MK76" s="50"/>
      <c r="ML76" s="50"/>
      <c r="MM76" s="50"/>
      <c r="MN76" s="50"/>
      <c r="MO76" s="50"/>
      <c r="MP76" s="50"/>
      <c r="MQ76" s="50"/>
      <c r="MR76" s="50"/>
      <c r="MS76" s="50"/>
      <c r="MT76" s="50"/>
      <c r="MU76" s="50"/>
      <c r="MV76" s="50"/>
      <c r="MW76" s="50"/>
      <c r="MX76" s="50"/>
      <c r="MY76" s="50"/>
      <c r="MZ76" s="50"/>
      <c r="NA76" s="50"/>
      <c r="NB76" s="50"/>
      <c r="NC76" s="50"/>
      <c r="ND76" s="50"/>
      <c r="NE76" s="50"/>
      <c r="NF76" s="50"/>
      <c r="NG76" s="50"/>
      <c r="NH76" s="50"/>
      <c r="NI76" s="50"/>
      <c r="NJ76" s="50"/>
      <c r="NK76" s="50"/>
      <c r="NL76" s="50"/>
      <c r="NM76" s="50"/>
      <c r="NN76" s="50"/>
      <c r="NO76" s="50"/>
      <c r="NP76" s="50"/>
      <c r="NQ76" s="50"/>
      <c r="NR76" s="50"/>
      <c r="NS76" s="50"/>
      <c r="NT76" s="50"/>
      <c r="NU76" s="50"/>
      <c r="NV76" s="50"/>
      <c r="NW76" s="50"/>
      <c r="NX76" s="50"/>
      <c r="NY76" s="50"/>
      <c r="NZ76" s="50"/>
      <c r="OA76" s="50"/>
      <c r="OB76" s="50"/>
      <c r="OC76" s="50"/>
      <c r="OD76" s="50"/>
      <c r="OE76" s="50"/>
      <c r="OF76" s="50"/>
      <c r="OG76" s="50"/>
      <c r="OH76" s="50"/>
      <c r="OI76" s="50"/>
      <c r="OJ76" s="50"/>
      <c r="OK76" s="50"/>
      <c r="OL76" s="50"/>
      <c r="OM76" s="50"/>
      <c r="ON76" s="50"/>
      <c r="OO76" s="50"/>
      <c r="OP76" s="50"/>
      <c r="OQ76" s="50"/>
      <c r="OR76" s="50"/>
      <c r="OS76" s="50"/>
      <c r="OT76" s="50"/>
      <c r="OU76" s="50"/>
      <c r="OV76" s="50"/>
      <c r="OW76" s="50"/>
      <c r="OX76" s="50"/>
      <c r="OY76" s="50"/>
      <c r="OZ76" s="50"/>
      <c r="PA76" s="50"/>
      <c r="PB76" s="50"/>
      <c r="PC76" s="50"/>
      <c r="PD76" s="50"/>
      <c r="PE76" s="50"/>
      <c r="PF76" s="50"/>
      <c r="PG76" s="50"/>
      <c r="PH76" s="50"/>
      <c r="PI76" s="50"/>
      <c r="PJ76" s="50"/>
      <c r="PK76" s="50"/>
      <c r="PL76" s="50"/>
      <c r="PM76" s="50"/>
      <c r="PN76" s="50"/>
      <c r="PO76" s="50"/>
      <c r="PP76" s="50"/>
      <c r="PQ76" s="50"/>
      <c r="PR76" s="50"/>
      <c r="PS76" s="50"/>
      <c r="PT76" s="50"/>
      <c r="PU76" s="50"/>
      <c r="PV76" s="50"/>
      <c r="PW76" s="50"/>
      <c r="PX76" s="50"/>
      <c r="PY76" s="50"/>
      <c r="PZ76" s="50"/>
      <c r="QA76" s="50"/>
      <c r="QB76" s="50"/>
      <c r="QC76" s="50"/>
      <c r="QD76" s="50"/>
      <c r="QE76" s="50"/>
      <c r="QF76" s="50"/>
      <c r="QG76" s="50"/>
      <c r="QH76" s="50"/>
      <c r="QI76" s="50"/>
      <c r="QJ76" s="50"/>
      <c r="QK76" s="50"/>
      <c r="QL76" s="50"/>
      <c r="QM76" s="50"/>
      <c r="QN76" s="50"/>
      <c r="QO76" s="50"/>
      <c r="QP76" s="50"/>
      <c r="QQ76" s="50"/>
      <c r="QR76" s="50"/>
      <c r="QS76" s="50"/>
      <c r="QT76" s="50"/>
      <c r="QU76" s="50"/>
      <c r="QV76" s="50"/>
      <c r="QW76" s="50"/>
      <c r="QX76" s="50"/>
      <c r="QY76" s="50"/>
      <c r="QZ76" s="50"/>
      <c r="RA76" s="50"/>
      <c r="RB76" s="50"/>
      <c r="RC76" s="50"/>
      <c r="RD76" s="50"/>
      <c r="RE76" s="50"/>
      <c r="RF76" s="50"/>
      <c r="RG76" s="50"/>
      <c r="RH76" s="50"/>
      <c r="RI76" s="50"/>
      <c r="RJ76" s="50"/>
      <c r="RK76" s="50"/>
      <c r="RL76" s="50"/>
      <c r="RM76" s="50"/>
      <c r="RN76" s="50"/>
      <c r="RO76" s="50"/>
      <c r="RP76" s="50"/>
      <c r="RQ76" s="50"/>
      <c r="RR76" s="50"/>
      <c r="RS76" s="50"/>
      <c r="RT76" s="50"/>
      <c r="RU76" s="50"/>
      <c r="RV76" s="50"/>
      <c r="RW76" s="50"/>
      <c r="RX76" s="50"/>
      <c r="RY76" s="50"/>
      <c r="RZ76" s="50"/>
      <c r="SA76" s="50"/>
      <c r="SB76" s="50"/>
      <c r="SC76" s="50"/>
      <c r="SD76" s="50"/>
      <c r="SE76" s="50"/>
      <c r="SF76" s="50"/>
      <c r="SG76" s="50"/>
      <c r="SH76" s="50"/>
      <c r="SI76" s="50"/>
      <c r="SJ76" s="50"/>
      <c r="SK76" s="50"/>
      <c r="SL76" s="50"/>
      <c r="SM76" s="50"/>
      <c r="SN76" s="45"/>
    </row>
    <row r="77" spans="2:508" x14ac:dyDescent="0.25">
      <c r="B77" s="43" t="s">
        <v>552</v>
      </c>
      <c r="C77" s="43" t="str">
        <f ca="1">_xlfn.XLOOKUP(B77,bonds[unique lookup],bonds[ID_ISIN])</f>
        <v>FR0013447877</v>
      </c>
      <c r="D77" s="45" cm="1">
        <f t="array" aca="1" ref="D77" ca="1">MIN(IFERROR(IF(OFFSET(bHist!$A$1,_xlfn.XMATCH($B$62,bHist!$B:$B,0)-1,3+$C$2,1,3+$C$3)=0,"-",OFFSET(bHist!$A$1,_xlfn.XMATCH($B$62,bHist!$B:$B,0)-1,3+$C$2,1,3+$C$3))-IF(OFFSET(bHist!$A$1,_xlfn.XMATCH(B77,bHist!$B:$B,0)-1,3+$C$2,1,3+$C$3)=0,"-",OFFSET(bHist!$A$1,_xlfn.XMATCH(B77,bHist!$B:$B,0)-1,3+$C$2,1,3+$C$3)),"-"))</f>
        <v>11.081825046777709</v>
      </c>
      <c r="E77" s="45" cm="1">
        <f t="array" aca="1" ref="E77" ca="1">AVERAGE(IFERROR(IF(OFFSET(bHist!$A$1,_xlfn.XMATCH($B$62,bHist!$B:$B,0)-1,3+$C$2,1,3+$C$3)=0,"-",OFFSET(bHist!$A$1,_xlfn.XMATCH($B$62,bHist!$B:$B,0)-1,3+$C$2,1,3+$C$3))-IF(OFFSET(bHist!$A$1,_xlfn.XMATCH(B77,bHist!$B:$B,0)-1,3+$C$2,1,3+$C$3)=0,"-",OFFSET(bHist!$A$1,_xlfn.XMATCH(B77,bHist!$B:$B,0)-1,3+$C$2,1,3+$C$3)),"-"))</f>
        <v>110.3472180886715</v>
      </c>
      <c r="F77" s="45" cm="1">
        <f t="array" aca="1" ref="F77" ca="1">MAX(IFERROR(IF(OFFSET(bHist!$A$1,_xlfn.XMATCH($B$62,bHist!$B:$B,0)-1,3+$C$2,1,3+$C$3)=0,"-",OFFSET(bHist!$A$1,_xlfn.XMATCH($B$62,bHist!$B:$B,0)-1,3+$C$2,1,3+$C$3))-IF(OFFSET(bHist!$A$1,_xlfn.XMATCH(B77,bHist!$B:$B,0)-1,3+$C$2,1,3+$C$3)=0,"-",OFFSET(bHist!$A$1,_xlfn.XMATCH(B77,bHist!$B:$B,0)-1,3+$C$2,1,3+$C$3)),"-"))</f>
        <v>286.19717641359563</v>
      </c>
      <c r="G77" s="45" cm="1">
        <f t="array" aca="1" ref="G77" ca="1">_xlfn.STDEV.P(IFERROR(IF(OFFSET(bHist!$A$1,_xlfn.XMATCH($B$62,bHist!$B:$B,0)-1,3+$C$2,1,3+$C$3)=0,"-",OFFSET(bHist!$A$1,_xlfn.XMATCH($B$62,bHist!$B:$B,0)-1,3+$C$2,1,3+$C$3))-IF(OFFSET(bHist!$A$1,_xlfn.XMATCH(B77,bHist!$B:$B,0)-1,3+$C$2,1,3+$C$3)=0,"-",OFFSET(bHist!$A$1,_xlfn.XMATCH(B77,bHist!$B:$B,0)-1,3+$C$2,1,3+$C$3)),"-"))</f>
        <v>81.49076235985811</v>
      </c>
      <c r="H77" s="45" cm="1">
        <f t="array" aca="1" ref="H77" ca="1">INDEX((IFERROR(IF(OFFSET(bHist!$A$1,_xlfn.XMATCH($B$62,bHist!B:B,0)-1,3,1,500)=0,"-",OFFSET(bHist!$A$1,_xlfn.XMATCH($B$62,bHist!B:B,0)-1,3,1,500))-IF(OFFSET(bHist!$A$1,_xlfn.XMATCH(B77,bHist!B:B,0)-1,3,1,500)=0,"-",OFFSET(bHist!$A$1,_xlfn.XMATCH(B77,bHist!B:B,0)-1,3,1,500)),"-")),1)</f>
        <v>136.56175290453433</v>
      </c>
      <c r="I77" s="45">
        <f t="shared" ca="1" si="4"/>
        <v>9.5285612691639177</v>
      </c>
      <c r="J77" s="51" cm="1">
        <f t="array" aca="1" ref="J77" ca="1">SLOPE((IFERROR(IF(OFFSET(bHist!$A$1,_xlfn.XMATCH($B$62,bHist!$B:$B,0)-1,3,1,500)=0,"-",OFFSET(bHist!$A$1,_xlfn.XMATCH($B$62,bHist!$B:$B,0)-1,3,1,500))-IF(OFFSET(bHist!$A$1,_xlfn.XMATCH(B77,bHist!$B:$B,0)-1,3,1,500)=0,"-",OFFSET(bHist!$A$1,_xlfn.XMATCH(B77,bHist!$B:$B,0)-1,3,1,500)),"-")),OFFSET(bHist!$A$1,0,3,1,500))</f>
        <v>0.73951228015145776</v>
      </c>
      <c r="K77" s="45" cm="1">
        <f t="array" aca="1" ref="K77" ca="1">INTERCEPT((IFERROR(IF(OFFSET(bHist!$A$1,_xlfn.XMATCH($B$62,bHist!$B:$B,0)-1,3,1,500)=0,"-",OFFSET(bHist!$A$1,_xlfn.XMATCH($B$62,bHist!$B:$B,0)-1,3,1,500))-IF(OFFSET(bHist!$A$1,_xlfn.XMATCH(B77,bHist!$B:$B,0)-1,3,1,500)=0,"-",OFFSET(bHist!$A$1,_xlfn.XMATCH(B77,bHist!$B:$B,0)-1,3,1,500)),"-")),OFFSET(bHist!$A$1,0,3,1,500))</f>
        <v>-32332.06722972506</v>
      </c>
      <c r="L77" s="45" cm="1">
        <f t="array" aca="1" ref="L77" ca="1">STEYX((IFERROR(IF(OFFSET(bHist!$A$1,_xlfn.XMATCH($B$62,bHist!B:B,0)-1,3,1,500)=0,"-",OFFSET(bHist!$A$1,_xlfn.XMATCH($B$62,bHist!B:B,0)-1,3,1,500))-IF(OFFSET(bHist!$A$1,_xlfn.XMATCH(B77,bHist!B:B,0)-1,3,1,500)=0,"-",OFFSET(bHist!$A$1,_xlfn.XMATCH(B77,bHist!B:B,0)-1,3,1,500)),"-")),OFFSET(bHist!$A$1,0,3,1,500))</f>
        <v>50.214262811665094</v>
      </c>
      <c r="M77" s="51" cm="1">
        <f t="array" aca="1" ref="M77" ca="1">CORREL(IF(OFFSET(bHist!$A$1,_xlfn.XMATCH($B$62,bHist!B:B,0)-1,3,1,500)=0,"-",OFFSET(bHist!$A$1,_xlfn.XMATCH($B$62,bHist!B:B,0)-1,3,1,500)),IF(OFFSET(bHist!$A$1,_xlfn.XMATCH(B77,bHist!B:B,0)-1,3,1,500)=0,"-",OFFSET(bHist!$A$1,_xlfn.XMATCH(B77,bHist!B:B,0)-1,3,1,500)))</f>
        <v>0.87335320036191211</v>
      </c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  <c r="AB77" s="50"/>
      <c r="AC77" s="50"/>
      <c r="AD77" s="50"/>
      <c r="AE77" s="50"/>
      <c r="AF77" s="50"/>
      <c r="AG77" s="50"/>
      <c r="AH77" s="50"/>
      <c r="AI77" s="50"/>
      <c r="AJ77" s="50"/>
      <c r="AK77" s="50"/>
      <c r="AL77" s="50"/>
      <c r="AM77" s="50"/>
      <c r="AN77" s="50"/>
      <c r="AO77" s="50"/>
      <c r="AP77" s="50"/>
      <c r="AQ77" s="50"/>
      <c r="AR77" s="50"/>
      <c r="AS77" s="50"/>
      <c r="AT77" s="50"/>
      <c r="AU77" s="50"/>
      <c r="AV77" s="50"/>
      <c r="AW77" s="50"/>
      <c r="AX77" s="50"/>
      <c r="AY77" s="50"/>
      <c r="AZ77" s="50"/>
      <c r="BA77" s="50"/>
      <c r="BB77" s="50"/>
      <c r="BC77" s="50"/>
      <c r="BD77" s="50"/>
      <c r="BE77" s="50"/>
      <c r="BF77" s="50"/>
      <c r="BG77" s="50"/>
      <c r="BH77" s="50"/>
      <c r="BI77" s="50"/>
      <c r="BJ77" s="50"/>
      <c r="BK77" s="50"/>
      <c r="BL77" s="50"/>
      <c r="BM77" s="50"/>
      <c r="BN77" s="50"/>
      <c r="BO77" s="50"/>
      <c r="BP77" s="50"/>
      <c r="BQ77" s="50"/>
      <c r="BR77" s="50"/>
      <c r="BS77" s="50"/>
      <c r="BT77" s="50"/>
      <c r="BU77" s="50"/>
      <c r="BV77" s="50"/>
      <c r="BW77" s="50"/>
      <c r="BX77" s="50"/>
      <c r="BY77" s="50"/>
      <c r="BZ77" s="50"/>
      <c r="CA77" s="50"/>
      <c r="CB77" s="50"/>
      <c r="CC77" s="50"/>
      <c r="CD77" s="50"/>
      <c r="CE77" s="50"/>
      <c r="CF77" s="50"/>
      <c r="CG77" s="50"/>
      <c r="CH77" s="50"/>
      <c r="CI77" s="50"/>
      <c r="CJ77" s="50"/>
      <c r="CK77" s="50"/>
      <c r="CL77" s="50"/>
      <c r="CM77" s="50"/>
      <c r="CN77" s="50"/>
      <c r="CO77" s="50"/>
      <c r="CP77" s="50"/>
      <c r="CQ77" s="50"/>
      <c r="CR77" s="50"/>
      <c r="CS77" s="50"/>
      <c r="CT77" s="50"/>
      <c r="CU77" s="50"/>
      <c r="CV77" s="50"/>
      <c r="CW77" s="50"/>
      <c r="CX77" s="50"/>
      <c r="CY77" s="50"/>
      <c r="CZ77" s="50"/>
      <c r="DA77" s="50"/>
      <c r="DB77" s="50"/>
      <c r="DC77" s="50"/>
      <c r="DD77" s="50"/>
      <c r="DE77" s="50"/>
      <c r="DF77" s="50"/>
      <c r="DG77" s="50"/>
      <c r="DH77" s="50"/>
      <c r="DI77" s="50"/>
      <c r="DJ77" s="50"/>
      <c r="DK77" s="50"/>
      <c r="DL77" s="50"/>
      <c r="DM77" s="50"/>
      <c r="DN77" s="50"/>
      <c r="DO77" s="50"/>
      <c r="DP77" s="50"/>
      <c r="DQ77" s="50"/>
      <c r="DR77" s="50"/>
      <c r="DS77" s="50"/>
      <c r="DT77" s="50"/>
      <c r="DU77" s="50"/>
      <c r="DV77" s="50"/>
      <c r="DW77" s="50"/>
      <c r="DX77" s="50"/>
      <c r="DY77" s="50"/>
      <c r="DZ77" s="50"/>
      <c r="EA77" s="50"/>
      <c r="EB77" s="50"/>
      <c r="EC77" s="50"/>
      <c r="ED77" s="50"/>
      <c r="EE77" s="50"/>
      <c r="EF77" s="50"/>
      <c r="EG77" s="50"/>
      <c r="EH77" s="50"/>
      <c r="EI77" s="50"/>
      <c r="EJ77" s="50"/>
      <c r="EK77" s="50"/>
      <c r="EL77" s="50"/>
      <c r="EM77" s="50"/>
      <c r="EN77" s="50"/>
      <c r="EO77" s="50"/>
      <c r="EP77" s="50"/>
      <c r="EQ77" s="50"/>
      <c r="ER77" s="50"/>
      <c r="ES77" s="50"/>
      <c r="ET77" s="50"/>
      <c r="EU77" s="50"/>
      <c r="EV77" s="50"/>
      <c r="EW77" s="50"/>
      <c r="EX77" s="50"/>
      <c r="EY77" s="50"/>
      <c r="EZ77" s="50"/>
      <c r="FA77" s="50"/>
      <c r="FB77" s="50"/>
      <c r="FC77" s="50"/>
      <c r="FD77" s="50"/>
      <c r="FE77" s="50"/>
      <c r="FF77" s="50"/>
      <c r="FG77" s="50"/>
      <c r="FH77" s="50"/>
      <c r="FI77" s="50"/>
      <c r="FJ77" s="50"/>
      <c r="FK77" s="50"/>
      <c r="FL77" s="50"/>
      <c r="FM77" s="50"/>
      <c r="FN77" s="50"/>
      <c r="FO77" s="50"/>
      <c r="FP77" s="50"/>
      <c r="FQ77" s="50"/>
      <c r="FR77" s="50"/>
      <c r="FS77" s="50"/>
      <c r="FT77" s="50"/>
      <c r="FU77" s="50"/>
      <c r="FV77" s="50"/>
      <c r="FW77" s="50"/>
      <c r="FX77" s="50"/>
      <c r="FY77" s="50"/>
      <c r="FZ77" s="50"/>
      <c r="GA77" s="50"/>
      <c r="GB77" s="50"/>
      <c r="GC77" s="50"/>
      <c r="GD77" s="50"/>
      <c r="GE77" s="50"/>
      <c r="GF77" s="50"/>
      <c r="GG77" s="50"/>
      <c r="GH77" s="50"/>
      <c r="GI77" s="50"/>
      <c r="GJ77" s="50"/>
      <c r="GK77" s="50"/>
      <c r="GL77" s="50"/>
      <c r="GM77" s="50"/>
      <c r="GN77" s="50"/>
      <c r="GO77" s="50"/>
      <c r="GP77" s="50"/>
      <c r="GQ77" s="50"/>
      <c r="GR77" s="50"/>
      <c r="GS77" s="50"/>
      <c r="GT77" s="50"/>
      <c r="GU77" s="50"/>
      <c r="GV77" s="50"/>
      <c r="GW77" s="50"/>
      <c r="GX77" s="50"/>
      <c r="GY77" s="50"/>
      <c r="GZ77" s="50"/>
      <c r="HA77" s="50"/>
      <c r="HB77" s="50"/>
      <c r="HC77" s="50"/>
      <c r="HD77" s="50"/>
      <c r="HE77" s="50"/>
      <c r="HF77" s="50"/>
      <c r="HG77" s="50"/>
      <c r="HH77" s="50"/>
      <c r="HI77" s="50"/>
      <c r="HJ77" s="50"/>
      <c r="HK77" s="50"/>
      <c r="HL77" s="50"/>
      <c r="HM77" s="50"/>
      <c r="HN77" s="50"/>
      <c r="HO77" s="50"/>
      <c r="HP77" s="50"/>
      <c r="HQ77" s="50"/>
      <c r="HR77" s="50"/>
      <c r="HS77" s="50"/>
      <c r="HT77" s="50"/>
      <c r="HU77" s="50"/>
      <c r="HV77" s="50"/>
      <c r="HW77" s="50"/>
      <c r="HX77" s="50"/>
      <c r="HY77" s="50"/>
      <c r="HZ77" s="50"/>
      <c r="IA77" s="50"/>
      <c r="IB77" s="50"/>
      <c r="IC77" s="50"/>
      <c r="ID77" s="50"/>
      <c r="IE77" s="50"/>
      <c r="IF77" s="50"/>
      <c r="IG77" s="50"/>
      <c r="IH77" s="50"/>
      <c r="II77" s="50"/>
      <c r="IJ77" s="50"/>
      <c r="IK77" s="50"/>
      <c r="IL77" s="50"/>
      <c r="IM77" s="50"/>
      <c r="IN77" s="50"/>
      <c r="IO77" s="50"/>
      <c r="IP77" s="50"/>
      <c r="IQ77" s="50"/>
      <c r="IR77" s="50"/>
      <c r="IS77" s="50"/>
      <c r="IT77" s="50"/>
      <c r="IU77" s="50"/>
      <c r="IV77" s="50"/>
      <c r="IW77" s="50"/>
      <c r="IX77" s="50"/>
      <c r="IY77" s="50"/>
      <c r="IZ77" s="50"/>
      <c r="JA77" s="50"/>
      <c r="JB77" s="50"/>
      <c r="JC77" s="50"/>
      <c r="JD77" s="50"/>
      <c r="JE77" s="50"/>
      <c r="JF77" s="50"/>
      <c r="JG77" s="50"/>
      <c r="JH77" s="50"/>
      <c r="JI77" s="50"/>
      <c r="JJ77" s="50"/>
      <c r="JK77" s="50"/>
      <c r="JL77" s="50"/>
      <c r="JM77" s="50"/>
      <c r="JN77" s="50"/>
      <c r="JO77" s="50"/>
      <c r="JP77" s="50"/>
      <c r="JQ77" s="50"/>
      <c r="JR77" s="50"/>
      <c r="JS77" s="50"/>
      <c r="JT77" s="50"/>
      <c r="JU77" s="50"/>
      <c r="JV77" s="50"/>
      <c r="JW77" s="50"/>
      <c r="JX77" s="50"/>
      <c r="JY77" s="50"/>
      <c r="JZ77" s="50"/>
      <c r="KA77" s="50"/>
      <c r="KB77" s="50"/>
      <c r="KC77" s="50"/>
      <c r="KD77" s="50"/>
      <c r="KE77" s="50"/>
      <c r="KF77" s="50"/>
      <c r="KG77" s="50"/>
      <c r="KH77" s="50"/>
      <c r="KI77" s="50"/>
      <c r="KJ77" s="50"/>
      <c r="KK77" s="50"/>
      <c r="KL77" s="50"/>
      <c r="KM77" s="50"/>
      <c r="KN77" s="50"/>
      <c r="KO77" s="50"/>
      <c r="KP77" s="50"/>
      <c r="KQ77" s="50"/>
      <c r="KR77" s="50"/>
      <c r="KS77" s="50"/>
      <c r="KT77" s="50"/>
      <c r="KU77" s="50"/>
      <c r="KV77" s="50"/>
      <c r="KW77" s="50"/>
      <c r="KX77" s="50"/>
      <c r="KY77" s="50"/>
      <c r="KZ77" s="50"/>
      <c r="LA77" s="50"/>
      <c r="LB77" s="50"/>
      <c r="LC77" s="50"/>
      <c r="LD77" s="50"/>
      <c r="LE77" s="50"/>
      <c r="LF77" s="50"/>
      <c r="LG77" s="50"/>
      <c r="LH77" s="50"/>
      <c r="LI77" s="50"/>
      <c r="LJ77" s="50"/>
      <c r="LK77" s="50"/>
      <c r="LL77" s="50"/>
      <c r="LM77" s="50"/>
      <c r="LN77" s="50"/>
      <c r="LO77" s="50"/>
      <c r="LP77" s="50"/>
      <c r="LQ77" s="50"/>
      <c r="LR77" s="50"/>
      <c r="LS77" s="50"/>
      <c r="LT77" s="50"/>
      <c r="LU77" s="50"/>
      <c r="LV77" s="50"/>
      <c r="LW77" s="50"/>
      <c r="LX77" s="50"/>
      <c r="LY77" s="50"/>
      <c r="LZ77" s="50"/>
      <c r="MA77" s="50"/>
      <c r="MB77" s="50"/>
      <c r="MC77" s="50"/>
      <c r="MD77" s="50"/>
      <c r="ME77" s="50"/>
      <c r="MF77" s="50"/>
      <c r="MG77" s="50"/>
      <c r="MH77" s="50"/>
      <c r="MI77" s="50"/>
      <c r="MJ77" s="50"/>
      <c r="MK77" s="50"/>
      <c r="ML77" s="50"/>
      <c r="MM77" s="50"/>
      <c r="MN77" s="50"/>
      <c r="MO77" s="50"/>
      <c r="MP77" s="50"/>
      <c r="MQ77" s="50"/>
      <c r="MR77" s="50"/>
      <c r="MS77" s="50"/>
      <c r="MT77" s="50"/>
      <c r="MU77" s="50"/>
      <c r="MV77" s="50"/>
      <c r="MW77" s="50"/>
      <c r="MX77" s="50"/>
      <c r="MY77" s="50"/>
      <c r="MZ77" s="50"/>
      <c r="NA77" s="50"/>
      <c r="NB77" s="50"/>
      <c r="NC77" s="50"/>
      <c r="ND77" s="50"/>
      <c r="NE77" s="50"/>
      <c r="NF77" s="50"/>
      <c r="NG77" s="50"/>
      <c r="NH77" s="50"/>
      <c r="NI77" s="50"/>
      <c r="NJ77" s="50"/>
      <c r="NK77" s="50"/>
      <c r="NL77" s="50"/>
      <c r="NM77" s="50"/>
      <c r="NN77" s="50"/>
      <c r="NO77" s="50"/>
      <c r="NP77" s="50"/>
      <c r="NQ77" s="50"/>
      <c r="NR77" s="50"/>
      <c r="NS77" s="50"/>
      <c r="NT77" s="50"/>
      <c r="NU77" s="50"/>
      <c r="NV77" s="50"/>
      <c r="NW77" s="50"/>
      <c r="NX77" s="50"/>
      <c r="NY77" s="50"/>
      <c r="NZ77" s="50"/>
      <c r="OA77" s="50"/>
      <c r="OB77" s="50"/>
      <c r="OC77" s="50"/>
      <c r="OD77" s="50"/>
      <c r="OE77" s="50"/>
      <c r="OF77" s="50"/>
      <c r="OG77" s="50"/>
      <c r="OH77" s="50"/>
      <c r="OI77" s="50"/>
      <c r="OJ77" s="50"/>
      <c r="OK77" s="50"/>
      <c r="OL77" s="50"/>
      <c r="OM77" s="50"/>
      <c r="ON77" s="50"/>
      <c r="OO77" s="50"/>
      <c r="OP77" s="50"/>
      <c r="OQ77" s="50"/>
      <c r="OR77" s="50"/>
      <c r="OS77" s="50"/>
      <c r="OT77" s="50"/>
      <c r="OU77" s="50"/>
      <c r="OV77" s="50"/>
      <c r="OW77" s="50"/>
      <c r="OX77" s="50"/>
      <c r="OY77" s="50"/>
      <c r="OZ77" s="50"/>
      <c r="PA77" s="50"/>
      <c r="PB77" s="50"/>
      <c r="PC77" s="50"/>
      <c r="PD77" s="50"/>
      <c r="PE77" s="50"/>
      <c r="PF77" s="50"/>
      <c r="PG77" s="50"/>
      <c r="PH77" s="50"/>
      <c r="PI77" s="50"/>
      <c r="PJ77" s="50"/>
      <c r="PK77" s="50"/>
      <c r="PL77" s="50"/>
      <c r="PM77" s="50"/>
      <c r="PN77" s="50"/>
      <c r="PO77" s="50"/>
      <c r="PP77" s="50"/>
      <c r="PQ77" s="50"/>
      <c r="PR77" s="50"/>
      <c r="PS77" s="50"/>
      <c r="PT77" s="50"/>
      <c r="PU77" s="50"/>
      <c r="PV77" s="50"/>
      <c r="PW77" s="50"/>
      <c r="PX77" s="50"/>
      <c r="PY77" s="50"/>
      <c r="PZ77" s="50"/>
      <c r="QA77" s="50"/>
      <c r="QB77" s="50"/>
      <c r="QC77" s="50"/>
      <c r="QD77" s="50"/>
      <c r="QE77" s="50"/>
      <c r="QF77" s="50"/>
      <c r="QG77" s="50"/>
      <c r="QH77" s="50"/>
      <c r="QI77" s="50"/>
      <c r="QJ77" s="50"/>
      <c r="QK77" s="50"/>
      <c r="QL77" s="50"/>
      <c r="QM77" s="50"/>
      <c r="QN77" s="50"/>
      <c r="QO77" s="50"/>
      <c r="QP77" s="50"/>
      <c r="QQ77" s="50"/>
      <c r="QR77" s="50"/>
      <c r="QS77" s="50"/>
      <c r="QT77" s="50"/>
      <c r="QU77" s="50"/>
      <c r="QV77" s="50"/>
      <c r="QW77" s="50"/>
      <c r="QX77" s="50"/>
      <c r="QY77" s="50"/>
      <c r="QZ77" s="50"/>
      <c r="RA77" s="50"/>
      <c r="RB77" s="50"/>
      <c r="RC77" s="50"/>
      <c r="RD77" s="50"/>
      <c r="RE77" s="50"/>
      <c r="RF77" s="50"/>
      <c r="RG77" s="50"/>
      <c r="RH77" s="50"/>
      <c r="RI77" s="50"/>
      <c r="RJ77" s="50"/>
      <c r="RK77" s="50"/>
      <c r="RL77" s="50"/>
      <c r="RM77" s="50"/>
      <c r="RN77" s="50"/>
      <c r="RO77" s="50"/>
      <c r="RP77" s="50"/>
      <c r="RQ77" s="50"/>
      <c r="RR77" s="50"/>
      <c r="RS77" s="50"/>
      <c r="RT77" s="50"/>
      <c r="RU77" s="50"/>
      <c r="RV77" s="50"/>
      <c r="RW77" s="50"/>
      <c r="RX77" s="50"/>
      <c r="RY77" s="50"/>
      <c r="RZ77" s="50"/>
      <c r="SA77" s="50"/>
      <c r="SB77" s="50"/>
      <c r="SC77" s="50"/>
      <c r="SD77" s="50"/>
      <c r="SE77" s="50"/>
      <c r="SF77" s="50"/>
      <c r="SG77" s="50"/>
      <c r="SH77" s="50"/>
      <c r="SI77" s="50"/>
      <c r="SJ77" s="50"/>
      <c r="SK77" s="50"/>
      <c r="SL77" s="50"/>
      <c r="SM77" s="50"/>
      <c r="SN77" s="45"/>
    </row>
    <row r="78" spans="2:508" x14ac:dyDescent="0.25">
      <c r="B78" s="43" t="s">
        <v>553</v>
      </c>
      <c r="C78" s="43" t="str">
        <f ca="1">_xlfn.XLOOKUP(B78,bonds[unique lookup],bonds[ID_ISIN])</f>
        <v>XS1028597315</v>
      </c>
      <c r="D78" s="45" cm="1">
        <f t="array" aca="1" ref="D78" ca="1">MIN(IFERROR(IF(OFFSET(bHist!$A$1,_xlfn.XMATCH($B$62,bHist!$B:$B,0)-1,3+$C$2,1,3+$C$3)=0,"-",OFFSET(bHist!$A$1,_xlfn.XMATCH($B$62,bHist!$B:$B,0)-1,3+$C$2,1,3+$C$3))-IF(OFFSET(bHist!$A$1,_xlfn.XMATCH(B78,bHist!$B:$B,0)-1,3+$C$2,1,3+$C$3)=0,"-",OFFSET(bHist!$A$1,_xlfn.XMATCH(B78,bHist!$B:$B,0)-1,3+$C$2,1,3+$C$3)),"-"))</f>
        <v>37.483374956250202</v>
      </c>
      <c r="E78" s="45" cm="1">
        <f t="array" aca="1" ref="E78" ca="1">AVERAGE(IFERROR(IF(OFFSET(bHist!$A$1,_xlfn.XMATCH($B$62,bHist!$B:$B,0)-1,3+$C$2,1,3+$C$3)=0,"-",OFFSET(bHist!$A$1,_xlfn.XMATCH($B$62,bHist!$B:$B,0)-1,3+$C$2,1,3+$C$3))-IF(OFFSET(bHist!$A$1,_xlfn.XMATCH(B78,bHist!$B:$B,0)-1,3+$C$2,1,3+$C$3)=0,"-",OFFSET(bHist!$A$1,_xlfn.XMATCH(B78,bHist!$B:$B,0)-1,3+$C$2,1,3+$C$3)),"-"))</f>
        <v>130.70084277228162</v>
      </c>
      <c r="F78" s="45" cm="1">
        <f t="array" aca="1" ref="F78" ca="1">MAX(IFERROR(IF(OFFSET(bHist!$A$1,_xlfn.XMATCH($B$62,bHist!$B:$B,0)-1,3+$C$2,1,3+$C$3)=0,"-",OFFSET(bHist!$A$1,_xlfn.XMATCH($B$62,bHist!$B:$B,0)-1,3+$C$2,1,3+$C$3))-IF(OFFSET(bHist!$A$1,_xlfn.XMATCH(B78,bHist!$B:$B,0)-1,3+$C$2,1,3+$C$3)=0,"-",OFFSET(bHist!$A$1,_xlfn.XMATCH(B78,bHist!$B:$B,0)-1,3+$C$2,1,3+$C$3)),"-"))</f>
        <v>458.05419034576414</v>
      </c>
      <c r="G78" s="45" cm="1">
        <f t="array" aca="1" ref="G78" ca="1">_xlfn.STDEV.P(IFERROR(IF(OFFSET(bHist!$A$1,_xlfn.XMATCH($B$62,bHist!$B:$B,0)-1,3+$C$2,1,3+$C$3)=0,"-",OFFSET(bHist!$A$1,_xlfn.XMATCH($B$62,bHist!$B:$B,0)-1,3+$C$2,1,3+$C$3))-IF(OFFSET(bHist!$A$1,_xlfn.XMATCH(B78,bHist!$B:$B,0)-1,3+$C$2,1,3+$C$3)=0,"-",OFFSET(bHist!$A$1,_xlfn.XMATCH(B78,bHist!$B:$B,0)-1,3+$C$2,1,3+$C$3)),"-"))</f>
        <v>67.282117347700478</v>
      </c>
      <c r="H78" s="45" cm="1">
        <f t="array" aca="1" ref="H78" ca="1">INDEX((IFERROR(IF(OFFSET(bHist!$A$1,_xlfn.XMATCH($B$62,bHist!B:B,0)-1,3,1,500)=0,"-",OFFSET(bHist!$A$1,_xlfn.XMATCH($B$62,bHist!B:B,0)-1,3,1,500))-IF(OFFSET(bHist!$A$1,_xlfn.XMATCH(B78,bHist!B:B,0)-1,3,1,500)=0,"-",OFFSET(bHist!$A$1,_xlfn.XMATCH(B78,bHist!B:B,0)-1,3,1,500)),"-")),1)</f>
        <v>189.65608490073683</v>
      </c>
      <c r="I78" s="45">
        <f t="shared" ca="1" si="4"/>
        <v>14.017910889478506</v>
      </c>
      <c r="J78" s="51" cm="1">
        <f t="array" aca="1" ref="J78" ca="1">SLOPE((IFERROR(IF(OFFSET(bHist!$A$1,_xlfn.XMATCH($B$62,bHist!$B:$B,0)-1,3,1,500)=0,"-",OFFSET(bHist!$A$1,_xlfn.XMATCH($B$62,bHist!$B:$B,0)-1,3,1,500))-IF(OFFSET(bHist!$A$1,_xlfn.XMATCH(B78,bHist!$B:$B,0)-1,3,1,500)=0,"-",OFFSET(bHist!$A$1,_xlfn.XMATCH(B78,bHist!$B:$B,0)-1,3,1,500)),"-")),OFFSET(bHist!$A$1,0,3,1,500))</f>
        <v>0.22938176902566085</v>
      </c>
      <c r="K78" s="45" cm="1">
        <f t="array" aca="1" ref="K78" ca="1">INTERCEPT((IFERROR(IF(OFFSET(bHist!$A$1,_xlfn.XMATCH($B$62,bHist!$B:$B,0)-1,3,1,500)=0,"-",OFFSET(bHist!$A$1,_xlfn.XMATCH($B$62,bHist!$B:$B,0)-1,3,1,500))-IF(OFFSET(bHist!$A$1,_xlfn.XMATCH(B78,bHist!$B:$B,0)-1,3,1,500)=0,"-",OFFSET(bHist!$A$1,_xlfn.XMATCH(B78,bHist!$B:$B,0)-1,3,1,500)),"-")),OFFSET(bHist!$A$1,0,3,1,500))</f>
        <v>-9883.5085321422866</v>
      </c>
      <c r="L78" s="45" cm="1">
        <f t="array" aca="1" ref="L78" ca="1">STEYX((IFERROR(IF(OFFSET(bHist!$A$1,_xlfn.XMATCH($B$62,bHist!B:B,0)-1,3,1,500)=0,"-",OFFSET(bHist!$A$1,_xlfn.XMATCH($B$62,bHist!B:B,0)-1,3,1,500))-IF(OFFSET(bHist!$A$1,_xlfn.XMATCH(B78,bHist!B:B,0)-1,3,1,500)=0,"-",OFFSET(bHist!$A$1,_xlfn.XMATCH(B78,bHist!B:B,0)-1,3,1,500)),"-")),OFFSET(bHist!$A$1,0,3,1,500))</f>
        <v>47.55222420338086</v>
      </c>
      <c r="M78" s="51" cm="1">
        <f t="array" aca="1" ref="M78" ca="1">CORREL(IF(OFFSET(bHist!$A$1,_xlfn.XMATCH($B$62,bHist!B:B,0)-1,3,1,500)=0,"-",OFFSET(bHist!$A$1,_xlfn.XMATCH($B$62,bHist!B:B,0)-1,3,1,500)),IF(OFFSET(bHist!$A$1,_xlfn.XMATCH(B78,bHist!B:B,0)-1,3,1,500)=0,"-",OFFSET(bHist!$A$1,_xlfn.XMATCH(B78,bHist!B:B,0)-1,3,1,500)))</f>
        <v>0.69211371572093139</v>
      </c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  <c r="AB78" s="50"/>
      <c r="AC78" s="50"/>
      <c r="AD78" s="50"/>
      <c r="AE78" s="50"/>
      <c r="AF78" s="50"/>
      <c r="AG78" s="50"/>
      <c r="AH78" s="50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  <c r="AX78" s="50"/>
      <c r="AY78" s="50"/>
      <c r="AZ78" s="50"/>
      <c r="BA78" s="50"/>
      <c r="BB78" s="50"/>
      <c r="BC78" s="50"/>
      <c r="BD78" s="50"/>
      <c r="BE78" s="50"/>
      <c r="BF78" s="50"/>
      <c r="BG78" s="50"/>
      <c r="BH78" s="50"/>
      <c r="BI78" s="50"/>
      <c r="BJ78" s="50"/>
      <c r="BK78" s="50"/>
      <c r="BL78" s="50"/>
      <c r="BM78" s="50"/>
      <c r="BN78" s="50"/>
      <c r="BO78" s="50"/>
      <c r="BP78" s="50"/>
      <c r="BQ78" s="50"/>
      <c r="BR78" s="50"/>
      <c r="BS78" s="50"/>
      <c r="BT78" s="50"/>
      <c r="BU78" s="50"/>
      <c r="BV78" s="50"/>
      <c r="BW78" s="50"/>
      <c r="BX78" s="50"/>
      <c r="BY78" s="50"/>
      <c r="BZ78" s="50"/>
      <c r="CA78" s="50"/>
      <c r="CB78" s="50"/>
      <c r="CC78" s="50"/>
      <c r="CD78" s="50"/>
      <c r="CE78" s="50"/>
      <c r="CF78" s="50"/>
      <c r="CG78" s="50"/>
      <c r="CH78" s="50"/>
      <c r="CI78" s="50"/>
      <c r="CJ78" s="50"/>
      <c r="CK78" s="50"/>
      <c r="CL78" s="50"/>
      <c r="CM78" s="50"/>
      <c r="CN78" s="50"/>
      <c r="CO78" s="50"/>
      <c r="CP78" s="50"/>
      <c r="CQ78" s="50"/>
      <c r="CR78" s="50"/>
      <c r="CS78" s="50"/>
      <c r="CT78" s="50"/>
      <c r="CU78" s="50"/>
      <c r="CV78" s="50"/>
      <c r="CW78" s="50"/>
      <c r="CX78" s="50"/>
      <c r="CY78" s="50"/>
      <c r="CZ78" s="50"/>
      <c r="DA78" s="50"/>
      <c r="DB78" s="50"/>
      <c r="DC78" s="50"/>
      <c r="DD78" s="50"/>
      <c r="DE78" s="50"/>
      <c r="DF78" s="50"/>
      <c r="DG78" s="50"/>
      <c r="DH78" s="50"/>
      <c r="DI78" s="50"/>
      <c r="DJ78" s="50"/>
      <c r="DK78" s="50"/>
      <c r="DL78" s="50"/>
      <c r="DM78" s="50"/>
      <c r="DN78" s="50"/>
      <c r="DO78" s="50"/>
      <c r="DP78" s="50"/>
      <c r="DQ78" s="50"/>
      <c r="DR78" s="50"/>
      <c r="DS78" s="50"/>
      <c r="DT78" s="50"/>
      <c r="DU78" s="50"/>
      <c r="DV78" s="50"/>
      <c r="DW78" s="50"/>
      <c r="DX78" s="50"/>
      <c r="DY78" s="50"/>
      <c r="DZ78" s="50"/>
      <c r="EA78" s="50"/>
      <c r="EB78" s="50"/>
      <c r="EC78" s="50"/>
      <c r="ED78" s="50"/>
      <c r="EE78" s="50"/>
      <c r="EF78" s="50"/>
      <c r="EG78" s="50"/>
      <c r="EH78" s="50"/>
      <c r="EI78" s="50"/>
      <c r="EJ78" s="50"/>
      <c r="EK78" s="50"/>
      <c r="EL78" s="50"/>
      <c r="EM78" s="50"/>
      <c r="EN78" s="50"/>
      <c r="EO78" s="50"/>
      <c r="EP78" s="50"/>
      <c r="EQ78" s="50"/>
      <c r="ER78" s="50"/>
      <c r="ES78" s="50"/>
      <c r="ET78" s="50"/>
      <c r="EU78" s="50"/>
      <c r="EV78" s="50"/>
      <c r="EW78" s="50"/>
      <c r="EX78" s="50"/>
      <c r="EY78" s="50"/>
      <c r="EZ78" s="50"/>
      <c r="FA78" s="50"/>
      <c r="FB78" s="50"/>
      <c r="FC78" s="50"/>
      <c r="FD78" s="50"/>
      <c r="FE78" s="50"/>
      <c r="FF78" s="50"/>
      <c r="FG78" s="50"/>
      <c r="FH78" s="50"/>
      <c r="FI78" s="50"/>
      <c r="FJ78" s="50"/>
      <c r="FK78" s="50"/>
      <c r="FL78" s="50"/>
      <c r="FM78" s="50"/>
      <c r="FN78" s="50"/>
      <c r="FO78" s="50"/>
      <c r="FP78" s="50"/>
      <c r="FQ78" s="50"/>
      <c r="FR78" s="50"/>
      <c r="FS78" s="50"/>
      <c r="FT78" s="50"/>
      <c r="FU78" s="50"/>
      <c r="FV78" s="50"/>
      <c r="FW78" s="50"/>
      <c r="FX78" s="50"/>
      <c r="FY78" s="50"/>
      <c r="FZ78" s="50"/>
      <c r="GA78" s="50"/>
      <c r="GB78" s="50"/>
      <c r="GC78" s="50"/>
      <c r="GD78" s="50"/>
      <c r="GE78" s="50"/>
      <c r="GF78" s="50"/>
      <c r="GG78" s="50"/>
      <c r="GH78" s="50"/>
      <c r="GI78" s="50"/>
      <c r="GJ78" s="50"/>
      <c r="GK78" s="50"/>
      <c r="GL78" s="50"/>
      <c r="GM78" s="50"/>
      <c r="GN78" s="50"/>
      <c r="GO78" s="50"/>
      <c r="GP78" s="50"/>
      <c r="GQ78" s="50"/>
      <c r="GR78" s="50"/>
      <c r="GS78" s="50"/>
      <c r="GT78" s="50"/>
      <c r="GU78" s="50"/>
      <c r="GV78" s="50"/>
      <c r="GW78" s="50"/>
      <c r="GX78" s="50"/>
      <c r="GY78" s="50"/>
      <c r="GZ78" s="50"/>
      <c r="HA78" s="50"/>
      <c r="HB78" s="50"/>
      <c r="HC78" s="50"/>
      <c r="HD78" s="50"/>
      <c r="HE78" s="50"/>
      <c r="HF78" s="50"/>
      <c r="HG78" s="50"/>
      <c r="HH78" s="50"/>
      <c r="HI78" s="50"/>
      <c r="HJ78" s="50"/>
      <c r="HK78" s="50"/>
      <c r="HL78" s="50"/>
      <c r="HM78" s="50"/>
      <c r="HN78" s="50"/>
      <c r="HO78" s="50"/>
      <c r="HP78" s="50"/>
      <c r="HQ78" s="50"/>
      <c r="HR78" s="50"/>
      <c r="HS78" s="50"/>
      <c r="HT78" s="50"/>
      <c r="HU78" s="50"/>
      <c r="HV78" s="50"/>
      <c r="HW78" s="50"/>
      <c r="HX78" s="50"/>
      <c r="HY78" s="50"/>
      <c r="HZ78" s="50"/>
      <c r="IA78" s="50"/>
      <c r="IB78" s="50"/>
      <c r="IC78" s="50"/>
      <c r="ID78" s="50"/>
      <c r="IE78" s="50"/>
      <c r="IF78" s="50"/>
      <c r="IG78" s="50"/>
      <c r="IH78" s="50"/>
      <c r="II78" s="50"/>
      <c r="IJ78" s="50"/>
      <c r="IK78" s="50"/>
      <c r="IL78" s="50"/>
      <c r="IM78" s="50"/>
      <c r="IN78" s="50"/>
      <c r="IO78" s="50"/>
      <c r="IP78" s="50"/>
      <c r="IQ78" s="50"/>
      <c r="IR78" s="50"/>
      <c r="IS78" s="50"/>
      <c r="IT78" s="50"/>
      <c r="IU78" s="50"/>
      <c r="IV78" s="50"/>
      <c r="IW78" s="50"/>
      <c r="IX78" s="50"/>
      <c r="IY78" s="50"/>
      <c r="IZ78" s="50"/>
      <c r="JA78" s="50"/>
      <c r="JB78" s="50"/>
      <c r="JC78" s="50"/>
      <c r="JD78" s="50"/>
      <c r="JE78" s="50"/>
      <c r="JF78" s="50"/>
      <c r="JG78" s="50"/>
      <c r="JH78" s="50"/>
      <c r="JI78" s="50"/>
      <c r="JJ78" s="50"/>
      <c r="JK78" s="50"/>
      <c r="JL78" s="50"/>
      <c r="JM78" s="50"/>
      <c r="JN78" s="50"/>
      <c r="JO78" s="50"/>
      <c r="JP78" s="50"/>
      <c r="JQ78" s="50"/>
      <c r="JR78" s="50"/>
      <c r="JS78" s="50"/>
      <c r="JT78" s="50"/>
      <c r="JU78" s="50"/>
      <c r="JV78" s="50"/>
      <c r="JW78" s="50"/>
      <c r="JX78" s="50"/>
      <c r="JY78" s="50"/>
      <c r="JZ78" s="50"/>
      <c r="KA78" s="50"/>
      <c r="KB78" s="50"/>
      <c r="KC78" s="50"/>
      <c r="KD78" s="50"/>
      <c r="KE78" s="50"/>
      <c r="KF78" s="50"/>
      <c r="KG78" s="50"/>
      <c r="KH78" s="50"/>
      <c r="KI78" s="50"/>
      <c r="KJ78" s="50"/>
      <c r="KK78" s="50"/>
      <c r="KL78" s="50"/>
      <c r="KM78" s="50"/>
      <c r="KN78" s="50"/>
      <c r="KO78" s="50"/>
      <c r="KP78" s="50"/>
      <c r="KQ78" s="50"/>
      <c r="KR78" s="50"/>
      <c r="KS78" s="50"/>
      <c r="KT78" s="50"/>
      <c r="KU78" s="50"/>
      <c r="KV78" s="50"/>
      <c r="KW78" s="50"/>
      <c r="KX78" s="50"/>
      <c r="KY78" s="50"/>
      <c r="KZ78" s="50"/>
      <c r="LA78" s="50"/>
      <c r="LB78" s="50"/>
      <c r="LC78" s="50"/>
      <c r="LD78" s="50"/>
      <c r="LE78" s="50"/>
      <c r="LF78" s="50"/>
      <c r="LG78" s="50"/>
      <c r="LH78" s="50"/>
      <c r="LI78" s="50"/>
      <c r="LJ78" s="50"/>
      <c r="LK78" s="50"/>
      <c r="LL78" s="50"/>
      <c r="LM78" s="50"/>
      <c r="LN78" s="50"/>
      <c r="LO78" s="50"/>
      <c r="LP78" s="50"/>
      <c r="LQ78" s="50"/>
      <c r="LR78" s="50"/>
      <c r="LS78" s="50"/>
      <c r="LT78" s="50"/>
      <c r="LU78" s="50"/>
      <c r="LV78" s="50"/>
      <c r="LW78" s="50"/>
      <c r="LX78" s="50"/>
      <c r="LY78" s="50"/>
      <c r="LZ78" s="50"/>
      <c r="MA78" s="50"/>
      <c r="MB78" s="50"/>
      <c r="MC78" s="50"/>
      <c r="MD78" s="50"/>
      <c r="ME78" s="50"/>
      <c r="MF78" s="50"/>
      <c r="MG78" s="50"/>
      <c r="MH78" s="50"/>
      <c r="MI78" s="50"/>
      <c r="MJ78" s="50"/>
      <c r="MK78" s="50"/>
      <c r="ML78" s="50"/>
      <c r="MM78" s="50"/>
      <c r="MN78" s="50"/>
      <c r="MO78" s="50"/>
      <c r="MP78" s="50"/>
      <c r="MQ78" s="50"/>
      <c r="MR78" s="50"/>
      <c r="MS78" s="50"/>
      <c r="MT78" s="50"/>
      <c r="MU78" s="50"/>
      <c r="MV78" s="50"/>
      <c r="MW78" s="50"/>
      <c r="MX78" s="50"/>
      <c r="MY78" s="50"/>
      <c r="MZ78" s="50"/>
      <c r="NA78" s="50"/>
      <c r="NB78" s="50"/>
      <c r="NC78" s="50"/>
      <c r="ND78" s="50"/>
      <c r="NE78" s="50"/>
      <c r="NF78" s="50"/>
      <c r="NG78" s="50"/>
      <c r="NH78" s="50"/>
      <c r="NI78" s="50"/>
      <c r="NJ78" s="50"/>
      <c r="NK78" s="50"/>
      <c r="NL78" s="50"/>
      <c r="NM78" s="50"/>
      <c r="NN78" s="50"/>
      <c r="NO78" s="50"/>
      <c r="NP78" s="50"/>
      <c r="NQ78" s="50"/>
      <c r="NR78" s="50"/>
      <c r="NS78" s="50"/>
      <c r="NT78" s="50"/>
      <c r="NU78" s="50"/>
      <c r="NV78" s="50"/>
      <c r="NW78" s="50"/>
      <c r="NX78" s="50"/>
      <c r="NY78" s="50"/>
      <c r="NZ78" s="50"/>
      <c r="OA78" s="50"/>
      <c r="OB78" s="50"/>
      <c r="OC78" s="50"/>
      <c r="OD78" s="50"/>
      <c r="OE78" s="50"/>
      <c r="OF78" s="50"/>
      <c r="OG78" s="50"/>
      <c r="OH78" s="50"/>
      <c r="OI78" s="50"/>
      <c r="OJ78" s="50"/>
      <c r="OK78" s="50"/>
      <c r="OL78" s="50"/>
      <c r="OM78" s="50"/>
      <c r="ON78" s="50"/>
      <c r="OO78" s="50"/>
      <c r="OP78" s="50"/>
      <c r="OQ78" s="50"/>
      <c r="OR78" s="50"/>
      <c r="OS78" s="50"/>
      <c r="OT78" s="50"/>
      <c r="OU78" s="50"/>
      <c r="OV78" s="50"/>
      <c r="OW78" s="50"/>
      <c r="OX78" s="50"/>
      <c r="OY78" s="50"/>
      <c r="OZ78" s="50"/>
      <c r="PA78" s="50"/>
      <c r="PB78" s="50"/>
      <c r="PC78" s="50"/>
      <c r="PD78" s="50"/>
      <c r="PE78" s="50"/>
      <c r="PF78" s="50"/>
      <c r="PG78" s="50"/>
      <c r="PH78" s="50"/>
      <c r="PI78" s="50"/>
      <c r="PJ78" s="50"/>
      <c r="PK78" s="50"/>
      <c r="PL78" s="50"/>
      <c r="PM78" s="50"/>
      <c r="PN78" s="50"/>
      <c r="PO78" s="50"/>
      <c r="PP78" s="50"/>
      <c r="PQ78" s="50"/>
      <c r="PR78" s="50"/>
      <c r="PS78" s="50"/>
      <c r="PT78" s="50"/>
      <c r="PU78" s="50"/>
      <c r="PV78" s="50"/>
      <c r="PW78" s="50"/>
      <c r="PX78" s="50"/>
      <c r="PY78" s="50"/>
      <c r="PZ78" s="50"/>
      <c r="QA78" s="50"/>
      <c r="QB78" s="50"/>
      <c r="QC78" s="50"/>
      <c r="QD78" s="50"/>
      <c r="QE78" s="50"/>
      <c r="QF78" s="50"/>
      <c r="QG78" s="50"/>
      <c r="QH78" s="50"/>
      <c r="QI78" s="50"/>
      <c r="QJ78" s="50"/>
      <c r="QK78" s="50"/>
      <c r="QL78" s="50"/>
      <c r="QM78" s="50"/>
      <c r="QN78" s="50"/>
      <c r="QO78" s="50"/>
      <c r="QP78" s="50"/>
      <c r="QQ78" s="50"/>
      <c r="QR78" s="50"/>
      <c r="QS78" s="50"/>
      <c r="QT78" s="50"/>
      <c r="QU78" s="50"/>
      <c r="QV78" s="50"/>
      <c r="QW78" s="50"/>
      <c r="QX78" s="50"/>
      <c r="QY78" s="50"/>
      <c r="QZ78" s="50"/>
      <c r="RA78" s="50"/>
      <c r="RB78" s="50"/>
      <c r="RC78" s="50"/>
      <c r="RD78" s="50"/>
      <c r="RE78" s="50"/>
      <c r="RF78" s="50"/>
      <c r="RG78" s="50"/>
      <c r="RH78" s="50"/>
      <c r="RI78" s="50"/>
      <c r="RJ78" s="50"/>
      <c r="RK78" s="50"/>
      <c r="RL78" s="50"/>
      <c r="RM78" s="50"/>
      <c r="RN78" s="50"/>
      <c r="RO78" s="50"/>
      <c r="RP78" s="50"/>
      <c r="RQ78" s="50"/>
      <c r="RR78" s="50"/>
      <c r="RS78" s="50"/>
      <c r="RT78" s="50"/>
      <c r="RU78" s="50"/>
      <c r="RV78" s="50"/>
      <c r="RW78" s="50"/>
      <c r="RX78" s="50"/>
      <c r="RY78" s="50"/>
      <c r="RZ78" s="50"/>
      <c r="SA78" s="50"/>
      <c r="SB78" s="50"/>
      <c r="SC78" s="50"/>
      <c r="SD78" s="50"/>
      <c r="SE78" s="50"/>
      <c r="SF78" s="50"/>
      <c r="SG78" s="50"/>
      <c r="SH78" s="50"/>
      <c r="SI78" s="50"/>
      <c r="SJ78" s="50"/>
      <c r="SK78" s="50"/>
      <c r="SL78" s="50"/>
      <c r="SM78" s="50"/>
      <c r="SN78" s="45"/>
    </row>
    <row r="79" spans="2:508" x14ac:dyDescent="0.25">
      <c r="B79" s="43" t="s">
        <v>554</v>
      </c>
      <c r="C79" s="43" t="str">
        <f ca="1">_xlfn.XLOOKUP(B79,bonds[unique lookup],bonds[ID_ISIN])</f>
        <v>XS1115502988</v>
      </c>
      <c r="D79" s="45" cm="1">
        <f t="array" aca="1" ref="D79" ca="1">MIN(IFERROR(IF(OFFSET(bHist!$A$1,_xlfn.XMATCH($B$62,bHist!$B:$B,0)-1,3+$C$2,1,3+$C$3)=0,"-",OFFSET(bHist!$A$1,_xlfn.XMATCH($B$62,bHist!$B:$B,0)-1,3+$C$2,1,3+$C$3))-IF(OFFSET(bHist!$A$1,_xlfn.XMATCH(B79,bHist!$B:$B,0)-1,3+$C$2,1,3+$C$3)=0,"-",OFFSET(bHist!$A$1,_xlfn.XMATCH(B79,bHist!$B:$B,0)-1,3+$C$2,1,3+$C$3)),"-"))</f>
        <v>7.3328090777397392</v>
      </c>
      <c r="E79" s="45" cm="1">
        <f t="array" aca="1" ref="E79" ca="1">AVERAGE(IFERROR(IF(OFFSET(bHist!$A$1,_xlfn.XMATCH($B$62,bHist!$B:$B,0)-1,3+$C$2,1,3+$C$3)=0,"-",OFFSET(bHist!$A$1,_xlfn.XMATCH($B$62,bHist!$B:$B,0)-1,3+$C$2,1,3+$C$3))-IF(OFFSET(bHist!$A$1,_xlfn.XMATCH(B79,bHist!$B:$B,0)-1,3+$C$2,1,3+$C$3)=0,"-",OFFSET(bHist!$A$1,_xlfn.XMATCH(B79,bHist!$B:$B,0)-1,3+$C$2,1,3+$C$3)),"-"))</f>
        <v>81.815826195514845</v>
      </c>
      <c r="F79" s="45" cm="1">
        <f t="array" aca="1" ref="F79" ca="1">MAX(IFERROR(IF(OFFSET(bHist!$A$1,_xlfn.XMATCH($B$62,bHist!$B:$B,0)-1,3+$C$2,1,3+$C$3)=0,"-",OFFSET(bHist!$A$1,_xlfn.XMATCH($B$62,bHist!$B:$B,0)-1,3+$C$2,1,3+$C$3))-IF(OFFSET(bHist!$A$1,_xlfn.XMATCH(B79,bHist!$B:$B,0)-1,3+$C$2,1,3+$C$3)=0,"-",OFFSET(bHist!$A$1,_xlfn.XMATCH(B79,bHist!$B:$B,0)-1,3+$C$2,1,3+$C$3)),"-"))</f>
        <v>355.19185610854623</v>
      </c>
      <c r="G79" s="45" cm="1">
        <f t="array" aca="1" ref="G79" ca="1">_xlfn.STDEV.P(IFERROR(IF(OFFSET(bHist!$A$1,_xlfn.XMATCH($B$62,bHist!$B:$B,0)-1,3+$C$2,1,3+$C$3)=0,"-",OFFSET(bHist!$A$1,_xlfn.XMATCH($B$62,bHist!$B:$B,0)-1,3+$C$2,1,3+$C$3))-IF(OFFSET(bHist!$A$1,_xlfn.XMATCH(B79,bHist!$B:$B,0)-1,3+$C$2,1,3+$C$3)=0,"-",OFFSET(bHist!$A$1,_xlfn.XMATCH(B79,bHist!$B:$B,0)-1,3+$C$2,1,3+$C$3)),"-"))</f>
        <v>54.523251430911493</v>
      </c>
      <c r="H79" s="45" cm="1">
        <f t="array" aca="1" ref="H79" ca="1">INDEX((IFERROR(IF(OFFSET(bHist!$A$1,_xlfn.XMATCH($B$62,bHist!B:B,0)-1,3,1,500)=0,"-",OFFSET(bHist!$A$1,_xlfn.XMATCH($B$62,bHist!B:B,0)-1,3,1,500))-IF(OFFSET(bHist!$A$1,_xlfn.XMATCH(B79,bHist!B:B,0)-1,3,1,500)=0,"-",OFFSET(bHist!$A$1,_xlfn.XMATCH(B79,bHist!B:B,0)-1,3,1,500)),"-")),1)</f>
        <v>150.09519170308116</v>
      </c>
      <c r="I79" s="45">
        <f t="shared" ca="1" si="4"/>
        <v>19.628457586592386</v>
      </c>
      <c r="J79" s="51" cm="1">
        <f t="array" aca="1" ref="J79" ca="1">SLOPE((IFERROR(IF(OFFSET(bHist!$A$1,_xlfn.XMATCH($B$62,bHist!$B:$B,0)-1,3,1,500)=0,"-",OFFSET(bHist!$A$1,_xlfn.XMATCH($B$62,bHist!$B:$B,0)-1,3,1,500))-IF(OFFSET(bHist!$A$1,_xlfn.XMATCH(B79,bHist!$B:$B,0)-1,3,1,500)=0,"-",OFFSET(bHist!$A$1,_xlfn.XMATCH(B79,bHist!$B:$B,0)-1,3,1,500)),"-")),OFFSET(bHist!$A$1,0,3,1,500))</f>
        <v>0.18560529397029199</v>
      </c>
      <c r="K79" s="45" cm="1">
        <f t="array" aca="1" ref="K79" ca="1">INTERCEPT((IFERROR(IF(OFFSET(bHist!$A$1,_xlfn.XMATCH($B$62,bHist!$B:$B,0)-1,3,1,500)=0,"-",OFFSET(bHist!$A$1,_xlfn.XMATCH($B$62,bHist!$B:$B,0)-1,3,1,500))-IF(OFFSET(bHist!$A$1,_xlfn.XMATCH(B79,bHist!$B:$B,0)-1,3,1,500)=0,"-",OFFSET(bHist!$A$1,_xlfn.XMATCH(B79,bHist!$B:$B,0)-1,3,1,500)),"-")),OFFSET(bHist!$A$1,0,3,1,500))</f>
        <v>-8021.2456942681047</v>
      </c>
      <c r="L79" s="45" cm="1">
        <f t="array" aca="1" ref="L79" ca="1">STEYX((IFERROR(IF(OFFSET(bHist!$A$1,_xlfn.XMATCH($B$62,bHist!B:B,0)-1,3,1,500)=0,"-",OFFSET(bHist!$A$1,_xlfn.XMATCH($B$62,bHist!B:B,0)-1,3,1,500))-IF(OFFSET(bHist!$A$1,_xlfn.XMATCH(B79,bHist!B:B,0)-1,3,1,500)=0,"-",OFFSET(bHist!$A$1,_xlfn.XMATCH(B79,bHist!B:B,0)-1,3,1,500)),"-")),OFFSET(bHist!$A$1,0,3,1,500))</f>
        <v>38.609484621585949</v>
      </c>
      <c r="M79" s="51" cm="1">
        <f t="array" aca="1" ref="M79" ca="1">CORREL(IF(OFFSET(bHist!$A$1,_xlfn.XMATCH($B$62,bHist!B:B,0)-1,3,1,500)=0,"-",OFFSET(bHist!$A$1,_xlfn.XMATCH($B$62,bHist!B:B,0)-1,3,1,500)),IF(OFFSET(bHist!$A$1,_xlfn.XMATCH(B79,bHist!B:B,0)-1,3,1,500)=0,"-",OFFSET(bHist!$A$1,_xlfn.XMATCH(B79,bHist!B:B,0)-1,3,1,500)))</f>
        <v>0.8133383794407899</v>
      </c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  <c r="BN79" s="50"/>
      <c r="BO79" s="50"/>
      <c r="BP79" s="50"/>
      <c r="BQ79" s="50"/>
      <c r="BR79" s="50"/>
      <c r="BS79" s="50"/>
      <c r="BT79" s="50"/>
      <c r="BU79" s="50"/>
      <c r="BV79" s="50"/>
      <c r="BW79" s="50"/>
      <c r="BX79" s="50"/>
      <c r="BY79" s="50"/>
      <c r="BZ79" s="50"/>
      <c r="CA79" s="50"/>
      <c r="CB79" s="50"/>
      <c r="CC79" s="50"/>
      <c r="CD79" s="50"/>
      <c r="CE79" s="50"/>
      <c r="CF79" s="50"/>
      <c r="CG79" s="50"/>
      <c r="CH79" s="50"/>
      <c r="CI79" s="50"/>
      <c r="CJ79" s="50"/>
      <c r="CK79" s="50"/>
      <c r="CL79" s="50"/>
      <c r="CM79" s="50"/>
      <c r="CN79" s="50"/>
      <c r="CO79" s="50"/>
      <c r="CP79" s="50"/>
      <c r="CQ79" s="50"/>
      <c r="CR79" s="50"/>
      <c r="CS79" s="50"/>
      <c r="CT79" s="50"/>
      <c r="CU79" s="50"/>
      <c r="CV79" s="50"/>
      <c r="CW79" s="50"/>
      <c r="CX79" s="50"/>
      <c r="CY79" s="50"/>
      <c r="CZ79" s="50"/>
      <c r="DA79" s="50"/>
      <c r="DB79" s="50"/>
      <c r="DC79" s="50"/>
      <c r="DD79" s="50"/>
      <c r="DE79" s="50"/>
      <c r="DF79" s="50"/>
      <c r="DG79" s="50"/>
      <c r="DH79" s="50"/>
      <c r="DI79" s="50"/>
      <c r="DJ79" s="50"/>
      <c r="DK79" s="50"/>
      <c r="DL79" s="50"/>
      <c r="DM79" s="50"/>
      <c r="DN79" s="50"/>
      <c r="DO79" s="50"/>
      <c r="DP79" s="50"/>
      <c r="DQ79" s="50"/>
      <c r="DR79" s="50"/>
      <c r="DS79" s="50"/>
      <c r="DT79" s="50"/>
      <c r="DU79" s="50"/>
      <c r="DV79" s="50"/>
      <c r="DW79" s="50"/>
      <c r="DX79" s="50"/>
      <c r="DY79" s="50"/>
      <c r="DZ79" s="50"/>
      <c r="EA79" s="50"/>
      <c r="EB79" s="50"/>
      <c r="EC79" s="50"/>
      <c r="ED79" s="50"/>
      <c r="EE79" s="50"/>
      <c r="EF79" s="50"/>
      <c r="EG79" s="50"/>
      <c r="EH79" s="50"/>
      <c r="EI79" s="50"/>
      <c r="EJ79" s="50"/>
      <c r="EK79" s="50"/>
      <c r="EL79" s="50"/>
      <c r="EM79" s="50"/>
      <c r="EN79" s="50"/>
      <c r="EO79" s="50"/>
      <c r="EP79" s="50"/>
      <c r="EQ79" s="50"/>
      <c r="ER79" s="50"/>
      <c r="ES79" s="50"/>
      <c r="ET79" s="50"/>
      <c r="EU79" s="50"/>
      <c r="EV79" s="50"/>
      <c r="EW79" s="50"/>
      <c r="EX79" s="50"/>
      <c r="EY79" s="50"/>
      <c r="EZ79" s="50"/>
      <c r="FA79" s="50"/>
      <c r="FB79" s="50"/>
      <c r="FC79" s="50"/>
      <c r="FD79" s="50"/>
      <c r="FE79" s="50"/>
      <c r="FF79" s="50"/>
      <c r="FG79" s="50"/>
      <c r="FH79" s="50"/>
      <c r="FI79" s="50"/>
      <c r="FJ79" s="50"/>
      <c r="FK79" s="50"/>
      <c r="FL79" s="50"/>
      <c r="FM79" s="50"/>
      <c r="FN79" s="50"/>
      <c r="FO79" s="50"/>
      <c r="FP79" s="50"/>
      <c r="FQ79" s="50"/>
      <c r="FR79" s="50"/>
      <c r="FS79" s="50"/>
      <c r="FT79" s="50"/>
      <c r="FU79" s="50"/>
      <c r="FV79" s="50"/>
      <c r="FW79" s="50"/>
      <c r="FX79" s="50"/>
      <c r="FY79" s="50"/>
      <c r="FZ79" s="50"/>
      <c r="GA79" s="50"/>
      <c r="GB79" s="50"/>
      <c r="GC79" s="50"/>
      <c r="GD79" s="50"/>
      <c r="GE79" s="50"/>
      <c r="GF79" s="50"/>
      <c r="GG79" s="50"/>
      <c r="GH79" s="50"/>
      <c r="GI79" s="50"/>
      <c r="GJ79" s="50"/>
      <c r="GK79" s="50"/>
      <c r="GL79" s="50"/>
      <c r="GM79" s="50"/>
      <c r="GN79" s="50"/>
      <c r="GO79" s="50"/>
      <c r="GP79" s="50"/>
      <c r="GQ79" s="50"/>
      <c r="GR79" s="50"/>
      <c r="GS79" s="50"/>
      <c r="GT79" s="50"/>
      <c r="GU79" s="50"/>
      <c r="GV79" s="50"/>
      <c r="GW79" s="50"/>
      <c r="GX79" s="50"/>
      <c r="GY79" s="50"/>
      <c r="GZ79" s="50"/>
      <c r="HA79" s="50"/>
      <c r="HB79" s="50"/>
      <c r="HC79" s="50"/>
      <c r="HD79" s="50"/>
      <c r="HE79" s="50"/>
      <c r="HF79" s="50"/>
      <c r="HG79" s="50"/>
      <c r="HH79" s="50"/>
      <c r="HI79" s="50"/>
      <c r="HJ79" s="50"/>
      <c r="HK79" s="50"/>
      <c r="HL79" s="50"/>
      <c r="HM79" s="50"/>
      <c r="HN79" s="50"/>
      <c r="HO79" s="50"/>
      <c r="HP79" s="50"/>
      <c r="HQ79" s="50"/>
      <c r="HR79" s="50"/>
      <c r="HS79" s="50"/>
      <c r="HT79" s="50"/>
      <c r="HU79" s="50"/>
      <c r="HV79" s="50"/>
      <c r="HW79" s="50"/>
      <c r="HX79" s="50"/>
      <c r="HY79" s="50"/>
      <c r="HZ79" s="50"/>
      <c r="IA79" s="50"/>
      <c r="IB79" s="50"/>
      <c r="IC79" s="50"/>
      <c r="ID79" s="50"/>
      <c r="IE79" s="50"/>
      <c r="IF79" s="50"/>
      <c r="IG79" s="50"/>
      <c r="IH79" s="50"/>
      <c r="II79" s="50"/>
      <c r="IJ79" s="50"/>
      <c r="IK79" s="50"/>
      <c r="IL79" s="50"/>
      <c r="IM79" s="50"/>
      <c r="IN79" s="50"/>
      <c r="IO79" s="50"/>
      <c r="IP79" s="50"/>
      <c r="IQ79" s="50"/>
      <c r="IR79" s="50"/>
      <c r="IS79" s="50"/>
      <c r="IT79" s="50"/>
      <c r="IU79" s="50"/>
      <c r="IV79" s="50"/>
      <c r="IW79" s="50"/>
      <c r="IX79" s="50"/>
      <c r="IY79" s="50"/>
      <c r="IZ79" s="50"/>
      <c r="JA79" s="50"/>
      <c r="JB79" s="50"/>
      <c r="JC79" s="50"/>
      <c r="JD79" s="50"/>
      <c r="JE79" s="50"/>
      <c r="JF79" s="50"/>
      <c r="JG79" s="50"/>
      <c r="JH79" s="50"/>
      <c r="JI79" s="50"/>
      <c r="JJ79" s="50"/>
      <c r="JK79" s="50"/>
      <c r="JL79" s="50"/>
      <c r="JM79" s="50"/>
      <c r="JN79" s="50"/>
      <c r="JO79" s="50"/>
      <c r="JP79" s="50"/>
      <c r="JQ79" s="50"/>
      <c r="JR79" s="50"/>
      <c r="JS79" s="50"/>
      <c r="JT79" s="50"/>
      <c r="JU79" s="50"/>
      <c r="JV79" s="50"/>
      <c r="JW79" s="50"/>
      <c r="JX79" s="50"/>
      <c r="JY79" s="50"/>
      <c r="JZ79" s="50"/>
      <c r="KA79" s="50"/>
      <c r="KB79" s="50"/>
      <c r="KC79" s="50"/>
      <c r="KD79" s="50"/>
      <c r="KE79" s="50"/>
      <c r="KF79" s="50"/>
      <c r="KG79" s="50"/>
      <c r="KH79" s="50"/>
      <c r="KI79" s="50"/>
      <c r="KJ79" s="50"/>
      <c r="KK79" s="50"/>
      <c r="KL79" s="50"/>
      <c r="KM79" s="50"/>
      <c r="KN79" s="50"/>
      <c r="KO79" s="50"/>
      <c r="KP79" s="50"/>
      <c r="KQ79" s="50"/>
      <c r="KR79" s="50"/>
      <c r="KS79" s="50"/>
      <c r="KT79" s="50"/>
      <c r="KU79" s="50"/>
      <c r="KV79" s="50"/>
      <c r="KW79" s="50"/>
      <c r="KX79" s="50"/>
      <c r="KY79" s="50"/>
      <c r="KZ79" s="50"/>
      <c r="LA79" s="50"/>
      <c r="LB79" s="50"/>
      <c r="LC79" s="50"/>
      <c r="LD79" s="50"/>
      <c r="LE79" s="50"/>
      <c r="LF79" s="50"/>
      <c r="LG79" s="50"/>
      <c r="LH79" s="50"/>
      <c r="LI79" s="50"/>
      <c r="LJ79" s="50"/>
      <c r="LK79" s="50"/>
      <c r="LL79" s="50"/>
      <c r="LM79" s="50"/>
      <c r="LN79" s="50"/>
      <c r="LO79" s="50"/>
      <c r="LP79" s="50"/>
      <c r="LQ79" s="50"/>
      <c r="LR79" s="50"/>
      <c r="LS79" s="50"/>
      <c r="LT79" s="50"/>
      <c r="LU79" s="50"/>
      <c r="LV79" s="50"/>
      <c r="LW79" s="50"/>
      <c r="LX79" s="50"/>
      <c r="LY79" s="50"/>
      <c r="LZ79" s="50"/>
      <c r="MA79" s="50"/>
      <c r="MB79" s="50"/>
      <c r="MC79" s="50"/>
      <c r="MD79" s="50"/>
      <c r="ME79" s="50"/>
      <c r="MF79" s="50"/>
      <c r="MG79" s="50"/>
      <c r="MH79" s="50"/>
      <c r="MI79" s="50"/>
      <c r="MJ79" s="50"/>
      <c r="MK79" s="50"/>
      <c r="ML79" s="50"/>
      <c r="MM79" s="50"/>
      <c r="MN79" s="50"/>
      <c r="MO79" s="50"/>
      <c r="MP79" s="50"/>
      <c r="MQ79" s="50"/>
      <c r="MR79" s="50"/>
      <c r="MS79" s="50"/>
      <c r="MT79" s="50"/>
      <c r="MU79" s="50"/>
      <c r="MV79" s="50"/>
      <c r="MW79" s="50"/>
      <c r="MX79" s="50"/>
      <c r="MY79" s="50"/>
      <c r="MZ79" s="50"/>
      <c r="NA79" s="50"/>
      <c r="NB79" s="50"/>
      <c r="NC79" s="50"/>
      <c r="ND79" s="50"/>
      <c r="NE79" s="50"/>
      <c r="NF79" s="50"/>
      <c r="NG79" s="50"/>
      <c r="NH79" s="50"/>
      <c r="NI79" s="50"/>
      <c r="NJ79" s="50"/>
      <c r="NK79" s="50"/>
      <c r="NL79" s="50"/>
      <c r="NM79" s="50"/>
      <c r="NN79" s="50"/>
      <c r="NO79" s="50"/>
      <c r="NP79" s="50"/>
      <c r="NQ79" s="50"/>
      <c r="NR79" s="50"/>
      <c r="NS79" s="50"/>
      <c r="NT79" s="50"/>
      <c r="NU79" s="50"/>
      <c r="NV79" s="50"/>
      <c r="NW79" s="50"/>
      <c r="NX79" s="50"/>
      <c r="NY79" s="50"/>
      <c r="NZ79" s="50"/>
      <c r="OA79" s="50"/>
      <c r="OB79" s="50"/>
      <c r="OC79" s="50"/>
      <c r="OD79" s="50"/>
      <c r="OE79" s="50"/>
      <c r="OF79" s="50"/>
      <c r="OG79" s="50"/>
      <c r="OH79" s="50"/>
      <c r="OI79" s="50"/>
      <c r="OJ79" s="50"/>
      <c r="OK79" s="50"/>
      <c r="OL79" s="50"/>
      <c r="OM79" s="50"/>
      <c r="ON79" s="50"/>
      <c r="OO79" s="50"/>
      <c r="OP79" s="50"/>
      <c r="OQ79" s="50"/>
      <c r="OR79" s="50"/>
      <c r="OS79" s="50"/>
      <c r="OT79" s="50"/>
      <c r="OU79" s="50"/>
      <c r="OV79" s="50"/>
      <c r="OW79" s="50"/>
      <c r="OX79" s="50"/>
      <c r="OY79" s="50"/>
      <c r="OZ79" s="50"/>
      <c r="PA79" s="50"/>
      <c r="PB79" s="50"/>
      <c r="PC79" s="50"/>
      <c r="PD79" s="50"/>
      <c r="PE79" s="50"/>
      <c r="PF79" s="50"/>
      <c r="PG79" s="50"/>
      <c r="PH79" s="50"/>
      <c r="PI79" s="50"/>
      <c r="PJ79" s="50"/>
      <c r="PK79" s="50"/>
      <c r="PL79" s="50"/>
      <c r="PM79" s="50"/>
      <c r="PN79" s="50"/>
      <c r="PO79" s="50"/>
      <c r="PP79" s="50"/>
      <c r="PQ79" s="50"/>
      <c r="PR79" s="50"/>
      <c r="PS79" s="50"/>
      <c r="PT79" s="50"/>
      <c r="PU79" s="50"/>
      <c r="PV79" s="50"/>
      <c r="PW79" s="50"/>
      <c r="PX79" s="50"/>
      <c r="PY79" s="50"/>
      <c r="PZ79" s="50"/>
      <c r="QA79" s="50"/>
      <c r="QB79" s="50"/>
      <c r="QC79" s="50"/>
      <c r="QD79" s="50"/>
      <c r="QE79" s="50"/>
      <c r="QF79" s="50"/>
      <c r="QG79" s="50"/>
      <c r="QH79" s="50"/>
      <c r="QI79" s="50"/>
      <c r="QJ79" s="50"/>
      <c r="QK79" s="50"/>
      <c r="QL79" s="50"/>
      <c r="QM79" s="50"/>
      <c r="QN79" s="50"/>
      <c r="QO79" s="50"/>
      <c r="QP79" s="50"/>
      <c r="QQ79" s="50"/>
      <c r="QR79" s="50"/>
      <c r="QS79" s="50"/>
      <c r="QT79" s="50"/>
      <c r="QU79" s="50"/>
      <c r="QV79" s="50"/>
      <c r="QW79" s="50"/>
      <c r="QX79" s="50"/>
      <c r="QY79" s="50"/>
      <c r="QZ79" s="50"/>
      <c r="RA79" s="50"/>
      <c r="RB79" s="50"/>
      <c r="RC79" s="50"/>
      <c r="RD79" s="50"/>
      <c r="RE79" s="50"/>
      <c r="RF79" s="50"/>
      <c r="RG79" s="50"/>
      <c r="RH79" s="50"/>
      <c r="RI79" s="50"/>
      <c r="RJ79" s="50"/>
      <c r="RK79" s="50"/>
      <c r="RL79" s="50"/>
      <c r="RM79" s="50"/>
      <c r="RN79" s="50"/>
      <c r="RO79" s="50"/>
      <c r="RP79" s="50"/>
      <c r="RQ79" s="50"/>
      <c r="RR79" s="50"/>
      <c r="RS79" s="50"/>
      <c r="RT79" s="50"/>
      <c r="RU79" s="50"/>
      <c r="RV79" s="50"/>
      <c r="RW79" s="50"/>
      <c r="RX79" s="50"/>
      <c r="RY79" s="50"/>
      <c r="RZ79" s="50"/>
      <c r="SA79" s="50"/>
      <c r="SB79" s="50"/>
      <c r="SC79" s="50"/>
      <c r="SD79" s="50"/>
      <c r="SE79" s="50"/>
      <c r="SF79" s="50"/>
      <c r="SG79" s="50"/>
      <c r="SH79" s="50"/>
      <c r="SI79" s="50"/>
      <c r="SJ79" s="50"/>
      <c r="SK79" s="50"/>
      <c r="SL79" s="50"/>
      <c r="SM79" s="50"/>
      <c r="SN79" s="45"/>
    </row>
    <row r="80" spans="2:508" x14ac:dyDescent="0.25">
      <c r="B80" s="43" t="s">
        <v>493</v>
      </c>
      <c r="C80" s="43" t="str">
        <f ca="1">_xlfn.XLOOKUP(B80,bonds[unique lookup],bonds[ID_ISIN])</f>
        <v>XS1490960942</v>
      </c>
      <c r="D80" s="45" cm="1">
        <f t="array" aca="1" ref="D80" ca="1">MIN(IFERROR(IF(OFFSET(bHist!$A$1,_xlfn.XMATCH($B$62,bHist!$B:$B,0)-1,3+$C$2,1,3+$C$3)=0,"-",OFFSET(bHist!$A$1,_xlfn.XMATCH($B$62,bHist!$B:$B,0)-1,3+$C$2,1,3+$C$3))-IF(OFFSET(bHist!$A$1,_xlfn.XMATCH(B80,bHist!$B:$B,0)-1,3+$C$2,1,3+$C$3)=0,"-",OFFSET(bHist!$A$1,_xlfn.XMATCH(B80,bHist!$B:$B,0)-1,3+$C$2,1,3+$C$3)),"-"))</f>
        <v>-121.34544143551591</v>
      </c>
      <c r="E80" s="45" cm="1">
        <f t="array" aca="1" ref="E80" ca="1">AVERAGE(IFERROR(IF(OFFSET(bHist!$A$1,_xlfn.XMATCH($B$62,bHist!$B:$B,0)-1,3+$C$2,1,3+$C$3)=0,"-",OFFSET(bHist!$A$1,_xlfn.XMATCH($B$62,bHist!$B:$B,0)-1,3+$C$2,1,3+$C$3))-IF(OFFSET(bHist!$A$1,_xlfn.XMATCH(B80,bHist!$B:$B,0)-1,3+$C$2,1,3+$C$3)=0,"-",OFFSET(bHist!$A$1,_xlfn.XMATCH(B80,bHist!$B:$B,0)-1,3+$C$2,1,3+$C$3)),"-"))</f>
        <v>41.403154512266653</v>
      </c>
      <c r="F80" s="45" cm="1">
        <f t="array" aca="1" ref="F80" ca="1">MAX(IFERROR(IF(OFFSET(bHist!$A$1,_xlfn.XMATCH($B$62,bHist!$B:$B,0)-1,3+$C$2,1,3+$C$3)=0,"-",OFFSET(bHist!$A$1,_xlfn.XMATCH($B$62,bHist!$B:$B,0)-1,3+$C$2,1,3+$C$3))-IF(OFFSET(bHist!$A$1,_xlfn.XMATCH(B80,bHist!$B:$B,0)-1,3+$C$2,1,3+$C$3)=0,"-",OFFSET(bHist!$A$1,_xlfn.XMATCH(B80,bHist!$B:$B,0)-1,3+$C$2,1,3+$C$3)),"-"))</f>
        <v>187.2845000385642</v>
      </c>
      <c r="G80" s="45" cm="1">
        <f t="array" aca="1" ref="G80" ca="1">_xlfn.STDEV.P(IFERROR(IF(OFFSET(bHist!$A$1,_xlfn.XMATCH($B$62,bHist!$B:$B,0)-1,3+$C$2,1,3+$C$3)=0,"-",OFFSET(bHist!$A$1,_xlfn.XMATCH($B$62,bHist!$B:$B,0)-1,3+$C$2,1,3+$C$3))-IF(OFFSET(bHist!$A$1,_xlfn.XMATCH(B80,bHist!$B:$B,0)-1,3+$C$2,1,3+$C$3)=0,"-",OFFSET(bHist!$A$1,_xlfn.XMATCH(B80,bHist!$B:$B,0)-1,3+$C$2,1,3+$C$3)),"-"))</f>
        <v>46.243085358966262</v>
      </c>
      <c r="H80" s="45" cm="1">
        <f t="array" aca="1" ref="H80" ca="1">INDEX((IFERROR(IF(OFFSET(bHist!$A$1,_xlfn.XMATCH($B$62,bHist!B:B,0)-1,3,1,500)=0,"-",OFFSET(bHist!$A$1,_xlfn.XMATCH($B$62,bHist!B:B,0)-1,3,1,500))-IF(OFFSET(bHist!$A$1,_xlfn.XMATCH(B80,bHist!B:B,0)-1,3,1,500)=0,"-",OFFSET(bHist!$A$1,_xlfn.XMATCH(B80,bHist!B:B,0)-1,3,1,500)),"-")),1)</f>
        <v>31.426817959547066</v>
      </c>
      <c r="I80" s="45">
        <f t="shared" ca="1" si="4"/>
        <v>-3.2324590754450302</v>
      </c>
      <c r="J80" s="51" cm="1">
        <f t="array" aca="1" ref="J80" ca="1">SLOPE((IFERROR(IF(OFFSET(bHist!$A$1,_xlfn.XMATCH($B$62,bHist!$B:$B,0)-1,3,1,500)=0,"-",OFFSET(bHist!$A$1,_xlfn.XMATCH($B$62,bHist!$B:$B,0)-1,3,1,500))-IF(OFFSET(bHist!$A$1,_xlfn.XMATCH(B80,bHist!$B:$B,0)-1,3,1,500)=0,"-",OFFSET(bHist!$A$1,_xlfn.XMATCH(B80,bHist!$B:$B,0)-1,3,1,500)),"-")),OFFSET(bHist!$A$1,0,3,1,500))</f>
        <v>0.13775906550096897</v>
      </c>
      <c r="K80" s="45" cm="1">
        <f t="array" aca="1" ref="K80" ca="1">INTERCEPT((IFERROR(IF(OFFSET(bHist!$A$1,_xlfn.XMATCH($B$62,bHist!$B:$B,0)-1,3,1,500)=0,"-",OFFSET(bHist!$A$1,_xlfn.XMATCH($B$62,bHist!$B:$B,0)-1,3,1,500))-IF(OFFSET(bHist!$A$1,_xlfn.XMATCH(B80,bHist!$B:$B,0)-1,3,1,500)=0,"-",OFFSET(bHist!$A$1,_xlfn.XMATCH(B80,bHist!$B:$B,0)-1,3,1,500)),"-")),OFFSET(bHist!$A$1,0,3,1,500))</f>
        <v>-5972.6774205882139</v>
      </c>
      <c r="L80" s="45" cm="1">
        <f t="array" aca="1" ref="L80" ca="1">STEYX((IFERROR(IF(OFFSET(bHist!$A$1,_xlfn.XMATCH($B$62,bHist!B:B,0)-1,3,1,500)=0,"-",OFFSET(bHist!$A$1,_xlfn.XMATCH($B$62,bHist!B:B,0)-1,3,1,500))-IF(OFFSET(bHist!$A$1,_xlfn.XMATCH(B80,bHist!B:B,0)-1,3,1,500)=0,"-",OFFSET(bHist!$A$1,_xlfn.XMATCH(B80,bHist!B:B,0)-1,3,1,500)),"-")),OFFSET(bHist!$A$1,0,3,1,500))</f>
        <v>36.300428620274495</v>
      </c>
      <c r="M80" s="51" cm="1">
        <f t="array" aca="1" ref="M80" ca="1">CORREL(IF(OFFSET(bHist!$A$1,_xlfn.XMATCH($B$62,bHist!B:B,0)-1,3,1,500)=0,"-",OFFSET(bHist!$A$1,_xlfn.XMATCH($B$62,bHist!B:B,0)-1,3,1,500)),IF(OFFSET(bHist!$A$1,_xlfn.XMATCH(B80,bHist!B:B,0)-1,3,1,500)=0,"-",OFFSET(bHist!$A$1,_xlfn.XMATCH(B80,bHist!B:B,0)-1,3,1,500)))</f>
        <v>0.8929628244688248</v>
      </c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  <c r="AB80" s="50"/>
      <c r="AC80" s="50"/>
      <c r="AD80" s="50"/>
      <c r="AE80" s="50"/>
      <c r="AF80" s="50"/>
      <c r="AG80" s="50"/>
      <c r="AH80" s="50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  <c r="AX80" s="50"/>
      <c r="AY80" s="50"/>
      <c r="AZ80" s="50"/>
      <c r="BA80" s="50"/>
      <c r="BB80" s="50"/>
      <c r="BC80" s="50"/>
      <c r="BD80" s="50"/>
      <c r="BE80" s="50"/>
      <c r="BF80" s="50"/>
      <c r="BG80" s="50"/>
      <c r="BH80" s="50"/>
      <c r="BI80" s="50"/>
      <c r="BJ80" s="50"/>
      <c r="BK80" s="50"/>
      <c r="BL80" s="50"/>
      <c r="BM80" s="50"/>
      <c r="BN80" s="50"/>
      <c r="BO80" s="50"/>
      <c r="BP80" s="50"/>
      <c r="BQ80" s="50"/>
      <c r="BR80" s="50"/>
      <c r="BS80" s="50"/>
      <c r="BT80" s="50"/>
      <c r="BU80" s="50"/>
      <c r="BV80" s="50"/>
      <c r="BW80" s="50"/>
      <c r="BX80" s="50"/>
      <c r="BY80" s="50"/>
      <c r="BZ80" s="50"/>
      <c r="CA80" s="50"/>
      <c r="CB80" s="50"/>
      <c r="CC80" s="50"/>
      <c r="CD80" s="50"/>
      <c r="CE80" s="50"/>
      <c r="CF80" s="50"/>
      <c r="CG80" s="50"/>
      <c r="CH80" s="50"/>
      <c r="CI80" s="50"/>
      <c r="CJ80" s="50"/>
      <c r="CK80" s="50"/>
      <c r="CL80" s="50"/>
      <c r="CM80" s="50"/>
      <c r="CN80" s="50"/>
      <c r="CO80" s="50"/>
      <c r="CP80" s="50"/>
      <c r="CQ80" s="50"/>
      <c r="CR80" s="50"/>
      <c r="CS80" s="50"/>
      <c r="CT80" s="50"/>
      <c r="CU80" s="50"/>
      <c r="CV80" s="50"/>
      <c r="CW80" s="50"/>
      <c r="CX80" s="50"/>
      <c r="CY80" s="50"/>
      <c r="CZ80" s="50"/>
      <c r="DA80" s="50"/>
      <c r="DB80" s="50"/>
      <c r="DC80" s="50"/>
      <c r="DD80" s="50"/>
      <c r="DE80" s="50"/>
      <c r="DF80" s="50"/>
      <c r="DG80" s="50"/>
      <c r="DH80" s="50"/>
      <c r="DI80" s="50"/>
      <c r="DJ80" s="50"/>
      <c r="DK80" s="50"/>
      <c r="DL80" s="50"/>
      <c r="DM80" s="50"/>
      <c r="DN80" s="50"/>
      <c r="DO80" s="50"/>
      <c r="DP80" s="50"/>
      <c r="DQ80" s="50"/>
      <c r="DR80" s="50"/>
      <c r="DS80" s="50"/>
      <c r="DT80" s="50"/>
      <c r="DU80" s="50"/>
      <c r="DV80" s="50"/>
      <c r="DW80" s="50"/>
      <c r="DX80" s="50"/>
      <c r="DY80" s="50"/>
      <c r="DZ80" s="50"/>
      <c r="EA80" s="50"/>
      <c r="EB80" s="50"/>
      <c r="EC80" s="50"/>
      <c r="ED80" s="50"/>
      <c r="EE80" s="50"/>
      <c r="EF80" s="50"/>
      <c r="EG80" s="50"/>
      <c r="EH80" s="50"/>
      <c r="EI80" s="50"/>
      <c r="EJ80" s="50"/>
      <c r="EK80" s="50"/>
      <c r="EL80" s="50"/>
      <c r="EM80" s="50"/>
      <c r="EN80" s="50"/>
      <c r="EO80" s="50"/>
      <c r="EP80" s="50"/>
      <c r="EQ80" s="50"/>
      <c r="ER80" s="50"/>
      <c r="ES80" s="50"/>
      <c r="ET80" s="50"/>
      <c r="EU80" s="50"/>
      <c r="EV80" s="50"/>
      <c r="EW80" s="50"/>
      <c r="EX80" s="50"/>
      <c r="EY80" s="50"/>
      <c r="EZ80" s="50"/>
      <c r="FA80" s="50"/>
      <c r="FB80" s="50"/>
      <c r="FC80" s="50"/>
      <c r="FD80" s="50"/>
      <c r="FE80" s="50"/>
      <c r="FF80" s="50"/>
      <c r="FG80" s="50"/>
      <c r="FH80" s="50"/>
      <c r="FI80" s="50"/>
      <c r="FJ80" s="50"/>
      <c r="FK80" s="50"/>
      <c r="FL80" s="50"/>
      <c r="FM80" s="50"/>
      <c r="FN80" s="50"/>
      <c r="FO80" s="50"/>
      <c r="FP80" s="50"/>
      <c r="FQ80" s="50"/>
      <c r="FR80" s="50"/>
      <c r="FS80" s="50"/>
      <c r="FT80" s="50"/>
      <c r="FU80" s="50"/>
      <c r="FV80" s="50"/>
      <c r="FW80" s="50"/>
      <c r="FX80" s="50"/>
      <c r="FY80" s="50"/>
      <c r="FZ80" s="50"/>
      <c r="GA80" s="50"/>
      <c r="GB80" s="50"/>
      <c r="GC80" s="50"/>
      <c r="GD80" s="50"/>
      <c r="GE80" s="50"/>
      <c r="GF80" s="50"/>
      <c r="GG80" s="50"/>
      <c r="GH80" s="50"/>
      <c r="GI80" s="50"/>
      <c r="GJ80" s="50"/>
      <c r="GK80" s="50"/>
      <c r="GL80" s="50"/>
      <c r="GM80" s="50"/>
      <c r="GN80" s="50"/>
      <c r="GO80" s="50"/>
      <c r="GP80" s="50"/>
      <c r="GQ80" s="50"/>
      <c r="GR80" s="50"/>
      <c r="GS80" s="50"/>
      <c r="GT80" s="50"/>
      <c r="GU80" s="50"/>
      <c r="GV80" s="50"/>
      <c r="GW80" s="50"/>
      <c r="GX80" s="50"/>
      <c r="GY80" s="50"/>
      <c r="GZ80" s="50"/>
      <c r="HA80" s="50"/>
      <c r="HB80" s="50"/>
      <c r="HC80" s="50"/>
      <c r="HD80" s="50"/>
      <c r="HE80" s="50"/>
      <c r="HF80" s="50"/>
      <c r="HG80" s="50"/>
      <c r="HH80" s="50"/>
      <c r="HI80" s="50"/>
      <c r="HJ80" s="50"/>
      <c r="HK80" s="50"/>
      <c r="HL80" s="50"/>
      <c r="HM80" s="50"/>
      <c r="HN80" s="50"/>
      <c r="HO80" s="50"/>
      <c r="HP80" s="50"/>
      <c r="HQ80" s="50"/>
      <c r="HR80" s="50"/>
      <c r="HS80" s="50"/>
      <c r="HT80" s="50"/>
      <c r="HU80" s="50"/>
      <c r="HV80" s="50"/>
      <c r="HW80" s="50"/>
      <c r="HX80" s="50"/>
      <c r="HY80" s="50"/>
      <c r="HZ80" s="50"/>
      <c r="IA80" s="50"/>
      <c r="IB80" s="50"/>
      <c r="IC80" s="50"/>
      <c r="ID80" s="50"/>
      <c r="IE80" s="50"/>
      <c r="IF80" s="50"/>
      <c r="IG80" s="50"/>
      <c r="IH80" s="50"/>
      <c r="II80" s="50"/>
      <c r="IJ80" s="50"/>
      <c r="IK80" s="50"/>
      <c r="IL80" s="50"/>
      <c r="IM80" s="50"/>
      <c r="IN80" s="50"/>
      <c r="IO80" s="50"/>
      <c r="IP80" s="50"/>
      <c r="IQ80" s="50"/>
      <c r="IR80" s="50"/>
      <c r="IS80" s="50"/>
      <c r="IT80" s="50"/>
      <c r="IU80" s="50"/>
      <c r="IV80" s="50"/>
      <c r="IW80" s="50"/>
      <c r="IX80" s="50"/>
      <c r="IY80" s="50"/>
      <c r="IZ80" s="50"/>
      <c r="JA80" s="50"/>
      <c r="JB80" s="50"/>
      <c r="JC80" s="50"/>
      <c r="JD80" s="50"/>
      <c r="JE80" s="50"/>
      <c r="JF80" s="50"/>
      <c r="JG80" s="50"/>
      <c r="JH80" s="50"/>
      <c r="JI80" s="50"/>
      <c r="JJ80" s="50"/>
      <c r="JK80" s="50"/>
      <c r="JL80" s="50"/>
      <c r="JM80" s="50"/>
      <c r="JN80" s="50"/>
      <c r="JO80" s="50"/>
      <c r="JP80" s="50"/>
      <c r="JQ80" s="50"/>
      <c r="JR80" s="50"/>
      <c r="JS80" s="50"/>
      <c r="JT80" s="50"/>
      <c r="JU80" s="50"/>
      <c r="JV80" s="50"/>
      <c r="JW80" s="50"/>
      <c r="JX80" s="50"/>
      <c r="JY80" s="50"/>
      <c r="JZ80" s="50"/>
      <c r="KA80" s="50"/>
      <c r="KB80" s="50"/>
      <c r="KC80" s="50"/>
      <c r="KD80" s="50"/>
      <c r="KE80" s="50"/>
      <c r="KF80" s="50"/>
      <c r="KG80" s="50"/>
      <c r="KH80" s="50"/>
      <c r="KI80" s="50"/>
      <c r="KJ80" s="50"/>
      <c r="KK80" s="50"/>
      <c r="KL80" s="50"/>
      <c r="KM80" s="50"/>
      <c r="KN80" s="50"/>
      <c r="KO80" s="50"/>
      <c r="KP80" s="50"/>
      <c r="KQ80" s="50"/>
      <c r="KR80" s="50"/>
      <c r="KS80" s="50"/>
      <c r="KT80" s="50"/>
      <c r="KU80" s="50"/>
      <c r="KV80" s="50"/>
      <c r="KW80" s="50"/>
      <c r="KX80" s="50"/>
      <c r="KY80" s="50"/>
      <c r="KZ80" s="50"/>
      <c r="LA80" s="50"/>
      <c r="LB80" s="50"/>
      <c r="LC80" s="50"/>
      <c r="LD80" s="50"/>
      <c r="LE80" s="50"/>
      <c r="LF80" s="50"/>
      <c r="LG80" s="50"/>
      <c r="LH80" s="50"/>
      <c r="LI80" s="50"/>
      <c r="LJ80" s="50"/>
      <c r="LK80" s="50"/>
      <c r="LL80" s="50"/>
      <c r="LM80" s="50"/>
      <c r="LN80" s="50"/>
      <c r="LO80" s="50"/>
      <c r="LP80" s="50"/>
      <c r="LQ80" s="50"/>
      <c r="LR80" s="50"/>
      <c r="LS80" s="50"/>
      <c r="LT80" s="50"/>
      <c r="LU80" s="50"/>
      <c r="LV80" s="50"/>
      <c r="LW80" s="50"/>
      <c r="LX80" s="50"/>
      <c r="LY80" s="50"/>
      <c r="LZ80" s="50"/>
      <c r="MA80" s="50"/>
      <c r="MB80" s="50"/>
      <c r="MC80" s="50"/>
      <c r="MD80" s="50"/>
      <c r="ME80" s="50"/>
      <c r="MF80" s="50"/>
      <c r="MG80" s="50"/>
      <c r="MH80" s="50"/>
      <c r="MI80" s="50"/>
      <c r="MJ80" s="50"/>
      <c r="MK80" s="50"/>
      <c r="ML80" s="50"/>
      <c r="MM80" s="50"/>
      <c r="MN80" s="50"/>
      <c r="MO80" s="50"/>
      <c r="MP80" s="50"/>
      <c r="MQ80" s="50"/>
      <c r="MR80" s="50"/>
      <c r="MS80" s="50"/>
      <c r="MT80" s="50"/>
      <c r="MU80" s="50"/>
      <c r="MV80" s="50"/>
      <c r="MW80" s="50"/>
      <c r="MX80" s="50"/>
      <c r="MY80" s="50"/>
      <c r="MZ80" s="50"/>
      <c r="NA80" s="50"/>
      <c r="NB80" s="50"/>
      <c r="NC80" s="50"/>
      <c r="ND80" s="50"/>
      <c r="NE80" s="50"/>
      <c r="NF80" s="50"/>
      <c r="NG80" s="50"/>
      <c r="NH80" s="50"/>
      <c r="NI80" s="50"/>
      <c r="NJ80" s="50"/>
      <c r="NK80" s="50"/>
      <c r="NL80" s="50"/>
      <c r="NM80" s="50"/>
      <c r="NN80" s="50"/>
      <c r="NO80" s="50"/>
      <c r="NP80" s="50"/>
      <c r="NQ80" s="50"/>
      <c r="NR80" s="50"/>
      <c r="NS80" s="50"/>
      <c r="NT80" s="50"/>
      <c r="NU80" s="50"/>
      <c r="NV80" s="50"/>
      <c r="NW80" s="50"/>
      <c r="NX80" s="50"/>
      <c r="NY80" s="50"/>
      <c r="NZ80" s="50"/>
      <c r="OA80" s="50"/>
      <c r="OB80" s="50"/>
      <c r="OC80" s="50"/>
      <c r="OD80" s="50"/>
      <c r="OE80" s="50"/>
      <c r="OF80" s="50"/>
      <c r="OG80" s="50"/>
      <c r="OH80" s="50"/>
      <c r="OI80" s="50"/>
      <c r="OJ80" s="50"/>
      <c r="OK80" s="50"/>
      <c r="OL80" s="50"/>
      <c r="OM80" s="50"/>
      <c r="ON80" s="50"/>
      <c r="OO80" s="50"/>
      <c r="OP80" s="50"/>
      <c r="OQ80" s="50"/>
      <c r="OR80" s="50"/>
      <c r="OS80" s="50"/>
      <c r="OT80" s="50"/>
      <c r="OU80" s="50"/>
      <c r="OV80" s="50"/>
      <c r="OW80" s="50"/>
      <c r="OX80" s="50"/>
      <c r="OY80" s="50"/>
      <c r="OZ80" s="50"/>
      <c r="PA80" s="50"/>
      <c r="PB80" s="50"/>
      <c r="PC80" s="50"/>
      <c r="PD80" s="50"/>
      <c r="PE80" s="50"/>
      <c r="PF80" s="50"/>
      <c r="PG80" s="50"/>
      <c r="PH80" s="50"/>
      <c r="PI80" s="50"/>
      <c r="PJ80" s="50"/>
      <c r="PK80" s="50"/>
      <c r="PL80" s="50"/>
      <c r="PM80" s="50"/>
      <c r="PN80" s="50"/>
      <c r="PO80" s="50"/>
      <c r="PP80" s="50"/>
      <c r="PQ80" s="50"/>
      <c r="PR80" s="50"/>
      <c r="PS80" s="50"/>
      <c r="PT80" s="50"/>
      <c r="PU80" s="50"/>
      <c r="PV80" s="50"/>
      <c r="PW80" s="50"/>
      <c r="PX80" s="50"/>
      <c r="PY80" s="50"/>
      <c r="PZ80" s="50"/>
      <c r="QA80" s="50"/>
      <c r="QB80" s="50"/>
      <c r="QC80" s="50"/>
      <c r="QD80" s="50"/>
      <c r="QE80" s="50"/>
      <c r="QF80" s="50"/>
      <c r="QG80" s="50"/>
      <c r="QH80" s="50"/>
      <c r="QI80" s="50"/>
      <c r="QJ80" s="50"/>
      <c r="QK80" s="50"/>
      <c r="QL80" s="50"/>
      <c r="QM80" s="50"/>
      <c r="QN80" s="50"/>
      <c r="QO80" s="50"/>
      <c r="QP80" s="50"/>
      <c r="QQ80" s="50"/>
      <c r="QR80" s="50"/>
      <c r="QS80" s="50"/>
      <c r="QT80" s="50"/>
      <c r="QU80" s="50"/>
      <c r="QV80" s="50"/>
      <c r="QW80" s="50"/>
      <c r="QX80" s="50"/>
      <c r="QY80" s="50"/>
      <c r="QZ80" s="50"/>
      <c r="RA80" s="50"/>
      <c r="RB80" s="50"/>
      <c r="RC80" s="50"/>
      <c r="RD80" s="50"/>
      <c r="RE80" s="50"/>
      <c r="RF80" s="50"/>
      <c r="RG80" s="50"/>
      <c r="RH80" s="50"/>
      <c r="RI80" s="50"/>
      <c r="RJ80" s="50"/>
      <c r="RK80" s="50"/>
      <c r="RL80" s="50"/>
      <c r="RM80" s="50"/>
      <c r="RN80" s="50"/>
      <c r="RO80" s="50"/>
      <c r="RP80" s="50"/>
      <c r="RQ80" s="50"/>
      <c r="RR80" s="50"/>
      <c r="RS80" s="50"/>
      <c r="RT80" s="50"/>
      <c r="RU80" s="50"/>
      <c r="RV80" s="50"/>
      <c r="RW80" s="50"/>
      <c r="RX80" s="50"/>
      <c r="RY80" s="50"/>
      <c r="RZ80" s="50"/>
      <c r="SA80" s="50"/>
      <c r="SB80" s="50"/>
      <c r="SC80" s="50"/>
      <c r="SD80" s="50"/>
      <c r="SE80" s="50"/>
      <c r="SF80" s="50"/>
      <c r="SG80" s="50"/>
      <c r="SH80" s="50"/>
      <c r="SI80" s="50"/>
      <c r="SJ80" s="50"/>
      <c r="SK80" s="50"/>
      <c r="SL80" s="50"/>
      <c r="SM80" s="50"/>
      <c r="SN80" s="45"/>
    </row>
    <row r="81" spans="2:508" x14ac:dyDescent="0.25">
      <c r="B81" s="43" t="s">
        <v>515</v>
      </c>
      <c r="C81" s="43" t="str">
        <f ca="1">_xlfn.XLOOKUP(B81,bonds[unique lookup],bonds[ID_ISIN])</f>
        <v>XS1731823255</v>
      </c>
      <c r="D81" s="45" cm="1">
        <f t="array" aca="1" ref="D81" ca="1">MIN(IFERROR(IF(OFFSET(bHist!$A$1,_xlfn.XMATCH($B$62,bHist!$B:$B,0)-1,3+$C$2,1,3+$C$3)=0,"-",OFFSET(bHist!$A$1,_xlfn.XMATCH($B$62,bHist!$B:$B,0)-1,3+$C$2,1,3+$C$3))-IF(OFFSET(bHist!$A$1,_xlfn.XMATCH(B81,bHist!$B:$B,0)-1,3+$C$2,1,3+$C$3)=0,"-",OFFSET(bHist!$A$1,_xlfn.XMATCH(B81,bHist!$B:$B,0)-1,3+$C$2,1,3+$C$3)),"-"))</f>
        <v>-350.03730232048031</v>
      </c>
      <c r="E81" s="45" cm="1">
        <f t="array" aca="1" ref="E81" ca="1">AVERAGE(IFERROR(IF(OFFSET(bHist!$A$1,_xlfn.XMATCH($B$62,bHist!$B:$B,0)-1,3+$C$2,1,3+$C$3)=0,"-",OFFSET(bHist!$A$1,_xlfn.XMATCH($B$62,bHist!$B:$B,0)-1,3+$C$2,1,3+$C$3))-IF(OFFSET(bHist!$A$1,_xlfn.XMATCH(B81,bHist!$B:$B,0)-1,3+$C$2,1,3+$C$3)=0,"-",OFFSET(bHist!$A$1,_xlfn.XMATCH(B81,bHist!$B:$B,0)-1,3+$C$2,1,3+$C$3)),"-"))</f>
        <v>-126.54325434146722</v>
      </c>
      <c r="F81" s="45" cm="1">
        <f t="array" aca="1" ref="F81" ca="1">MAX(IFERROR(IF(OFFSET(bHist!$A$1,_xlfn.XMATCH($B$62,bHist!$B:$B,0)-1,3+$C$2,1,3+$C$3)=0,"-",OFFSET(bHist!$A$1,_xlfn.XMATCH($B$62,bHist!$B:$B,0)-1,3+$C$2,1,3+$C$3))-IF(OFFSET(bHist!$A$1,_xlfn.XMATCH(B81,bHist!$B:$B,0)-1,3+$C$2,1,3+$C$3)=0,"-",OFFSET(bHist!$A$1,_xlfn.XMATCH(B81,bHist!$B:$B,0)-1,3+$C$2,1,3+$C$3)),"-"))</f>
        <v>318.11101338624951</v>
      </c>
      <c r="G81" s="45" cm="1">
        <f t="array" aca="1" ref="G81" ca="1">_xlfn.STDEV.P(IFERROR(IF(OFFSET(bHist!$A$1,_xlfn.XMATCH($B$62,bHist!$B:$B,0)-1,3+$C$2,1,3+$C$3)=0,"-",OFFSET(bHist!$A$1,_xlfn.XMATCH($B$62,bHist!$B:$B,0)-1,3+$C$2,1,3+$C$3))-IF(OFFSET(bHist!$A$1,_xlfn.XMATCH(B81,bHist!$B:$B,0)-1,3+$C$2,1,3+$C$3)=0,"-",OFFSET(bHist!$A$1,_xlfn.XMATCH(B81,bHist!$B:$B,0)-1,3+$C$2,1,3+$C$3)),"-"))</f>
        <v>139.83959307740867</v>
      </c>
      <c r="H81" s="45" cm="1">
        <f t="array" aca="1" ref="H81" ca="1">INDEX((IFERROR(IF(OFFSET(bHist!$A$1,_xlfn.XMATCH($B$62,bHist!B:B,0)-1,3,1,500)=0,"-",OFFSET(bHist!$A$1,_xlfn.XMATCH($B$62,bHist!B:B,0)-1,3,1,500))-IF(OFFSET(bHist!$A$1,_xlfn.XMATCH(B81,bHist!B:B,0)-1,3,1,500)=0,"-",OFFSET(bHist!$A$1,_xlfn.XMATCH(B81,bHist!B:B,0)-1,3,1,500)),"-")),1)</f>
        <v>17.542856756687172</v>
      </c>
      <c r="I81" s="45">
        <f t="shared" ca="1" si="4"/>
        <v>21.56498904674304</v>
      </c>
      <c r="J81" s="51" cm="1">
        <f t="array" aca="1" ref="J81" ca="1">SLOPE((IFERROR(IF(OFFSET(bHist!$A$1,_xlfn.XMATCH($B$62,bHist!$B:$B,0)-1,3,1,500)=0,"-",OFFSET(bHist!$A$1,_xlfn.XMATCH($B$62,bHist!$B:$B,0)-1,3,1,500))-IF(OFFSET(bHist!$A$1,_xlfn.XMATCH(B81,bHist!$B:$B,0)-1,3,1,500)=0,"-",OFFSET(bHist!$A$1,_xlfn.XMATCH(B81,bHist!$B:$B,0)-1,3,1,500)),"-")),OFFSET(bHist!$A$1,0,3,1,500))</f>
        <v>0.57356914121457803</v>
      </c>
      <c r="K81" s="45" cm="1">
        <f t="array" aca="1" ref="K81" ca="1">INTERCEPT((IFERROR(IF(OFFSET(bHist!$A$1,_xlfn.XMATCH($B$62,bHist!$B:$B,0)-1,3,1,500)=0,"-",OFFSET(bHist!$A$1,_xlfn.XMATCH($B$62,bHist!$B:$B,0)-1,3,1,500))-IF(OFFSET(bHist!$A$1,_xlfn.XMATCH(B81,bHist!$B:$B,0)-1,3,1,500)=0,"-",OFFSET(bHist!$A$1,_xlfn.XMATCH(B81,bHist!$B:$B,0)-1,3,1,500)),"-")),OFFSET(bHist!$A$1,0,3,1,500))</f>
        <v>-25167.261247679719</v>
      </c>
      <c r="L81" s="45" cm="1">
        <f t="array" aca="1" ref="L81" ca="1">STEYX((IFERROR(IF(OFFSET(bHist!$A$1,_xlfn.XMATCH($B$62,bHist!B:B,0)-1,3,1,500)=0,"-",OFFSET(bHist!$A$1,_xlfn.XMATCH($B$62,bHist!B:B,0)-1,3,1,500))-IF(OFFSET(bHist!$A$1,_xlfn.XMATCH(B81,bHist!B:B,0)-1,3,1,500)=0,"-",OFFSET(bHist!$A$1,_xlfn.XMATCH(B81,bHist!B:B,0)-1,3,1,500)),"-")),OFFSET(bHist!$A$1,0,3,1,500))</f>
        <v>73.03840679163882</v>
      </c>
      <c r="M81" s="51" cm="1">
        <f t="array" aca="1" ref="M81" ca="1">CORREL(IF(OFFSET(bHist!$A$1,_xlfn.XMATCH($B$62,bHist!B:B,0)-1,3,1,500)=0,"-",OFFSET(bHist!$A$1,_xlfn.XMATCH($B$62,bHist!B:B,0)-1,3,1,500)),IF(OFFSET(bHist!$A$1,_xlfn.XMATCH(B81,bHist!B:B,0)-1,3,1,500)=0,"-",OFFSET(bHist!$A$1,_xlfn.XMATCH(B81,bHist!B:B,0)-1,3,1,500)))</f>
        <v>9.759955885422901E-2</v>
      </c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  <c r="AB81" s="50"/>
      <c r="AC81" s="50"/>
      <c r="AD81" s="50"/>
      <c r="AE81" s="50"/>
      <c r="AF81" s="50"/>
      <c r="AG81" s="50"/>
      <c r="AH81" s="50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  <c r="AX81" s="50"/>
      <c r="AY81" s="50"/>
      <c r="AZ81" s="50"/>
      <c r="BA81" s="50"/>
      <c r="BB81" s="50"/>
      <c r="BC81" s="50"/>
      <c r="BD81" s="50"/>
      <c r="BE81" s="50"/>
      <c r="BF81" s="50"/>
      <c r="BG81" s="50"/>
      <c r="BH81" s="50"/>
      <c r="BI81" s="50"/>
      <c r="BJ81" s="50"/>
      <c r="BK81" s="50"/>
      <c r="BL81" s="50"/>
      <c r="BM81" s="50"/>
      <c r="BN81" s="50"/>
      <c r="BO81" s="50"/>
      <c r="BP81" s="50"/>
      <c r="BQ81" s="50"/>
      <c r="BR81" s="50"/>
      <c r="BS81" s="50"/>
      <c r="BT81" s="50"/>
      <c r="BU81" s="50"/>
      <c r="BV81" s="50"/>
      <c r="BW81" s="50"/>
      <c r="BX81" s="50"/>
      <c r="BY81" s="50"/>
      <c r="BZ81" s="50"/>
      <c r="CA81" s="50"/>
      <c r="CB81" s="50"/>
      <c r="CC81" s="50"/>
      <c r="CD81" s="50"/>
      <c r="CE81" s="50"/>
      <c r="CF81" s="50"/>
      <c r="CG81" s="50"/>
      <c r="CH81" s="50"/>
      <c r="CI81" s="50"/>
      <c r="CJ81" s="50"/>
      <c r="CK81" s="50"/>
      <c r="CL81" s="50"/>
      <c r="CM81" s="50"/>
      <c r="CN81" s="50"/>
      <c r="CO81" s="50"/>
      <c r="CP81" s="50"/>
      <c r="CQ81" s="50"/>
      <c r="CR81" s="50"/>
      <c r="CS81" s="50"/>
      <c r="CT81" s="50"/>
      <c r="CU81" s="50"/>
      <c r="CV81" s="50"/>
      <c r="CW81" s="50"/>
      <c r="CX81" s="50"/>
      <c r="CY81" s="50"/>
      <c r="CZ81" s="50"/>
      <c r="DA81" s="50"/>
      <c r="DB81" s="50"/>
      <c r="DC81" s="50"/>
      <c r="DD81" s="50"/>
      <c r="DE81" s="50"/>
      <c r="DF81" s="50"/>
      <c r="DG81" s="50"/>
      <c r="DH81" s="50"/>
      <c r="DI81" s="50"/>
      <c r="DJ81" s="50"/>
      <c r="DK81" s="50"/>
      <c r="DL81" s="50"/>
      <c r="DM81" s="50"/>
      <c r="DN81" s="50"/>
      <c r="DO81" s="50"/>
      <c r="DP81" s="50"/>
      <c r="DQ81" s="50"/>
      <c r="DR81" s="50"/>
      <c r="DS81" s="50"/>
      <c r="DT81" s="50"/>
      <c r="DU81" s="50"/>
      <c r="DV81" s="50"/>
      <c r="DW81" s="50"/>
      <c r="DX81" s="50"/>
      <c r="DY81" s="50"/>
      <c r="DZ81" s="50"/>
      <c r="EA81" s="50"/>
      <c r="EB81" s="50"/>
      <c r="EC81" s="50"/>
      <c r="ED81" s="50"/>
      <c r="EE81" s="50"/>
      <c r="EF81" s="50"/>
      <c r="EG81" s="50"/>
      <c r="EH81" s="50"/>
      <c r="EI81" s="50"/>
      <c r="EJ81" s="50"/>
      <c r="EK81" s="50"/>
      <c r="EL81" s="50"/>
      <c r="EM81" s="50"/>
      <c r="EN81" s="50"/>
      <c r="EO81" s="50"/>
      <c r="EP81" s="50"/>
      <c r="EQ81" s="50"/>
      <c r="ER81" s="50"/>
      <c r="ES81" s="50"/>
      <c r="ET81" s="50"/>
      <c r="EU81" s="50"/>
      <c r="EV81" s="50"/>
      <c r="EW81" s="50"/>
      <c r="EX81" s="50"/>
      <c r="EY81" s="50"/>
      <c r="EZ81" s="50"/>
      <c r="FA81" s="50"/>
      <c r="FB81" s="50"/>
      <c r="FC81" s="50"/>
      <c r="FD81" s="50"/>
      <c r="FE81" s="50"/>
      <c r="FF81" s="50"/>
      <c r="FG81" s="50"/>
      <c r="FH81" s="50"/>
      <c r="FI81" s="50"/>
      <c r="FJ81" s="50"/>
      <c r="FK81" s="50"/>
      <c r="FL81" s="50"/>
      <c r="FM81" s="50"/>
      <c r="FN81" s="50"/>
      <c r="FO81" s="50"/>
      <c r="FP81" s="50"/>
      <c r="FQ81" s="50"/>
      <c r="FR81" s="50"/>
      <c r="FS81" s="50"/>
      <c r="FT81" s="50"/>
      <c r="FU81" s="50"/>
      <c r="FV81" s="50"/>
      <c r="FW81" s="50"/>
      <c r="FX81" s="50"/>
      <c r="FY81" s="50"/>
      <c r="FZ81" s="50"/>
      <c r="GA81" s="50"/>
      <c r="GB81" s="50"/>
      <c r="GC81" s="50"/>
      <c r="GD81" s="50"/>
      <c r="GE81" s="50"/>
      <c r="GF81" s="50"/>
      <c r="GG81" s="50"/>
      <c r="GH81" s="50"/>
      <c r="GI81" s="50"/>
      <c r="GJ81" s="50"/>
      <c r="GK81" s="50"/>
      <c r="GL81" s="50"/>
      <c r="GM81" s="50"/>
      <c r="GN81" s="50"/>
      <c r="GO81" s="50"/>
      <c r="GP81" s="50"/>
      <c r="GQ81" s="50"/>
      <c r="GR81" s="50"/>
      <c r="GS81" s="50"/>
      <c r="GT81" s="50"/>
      <c r="GU81" s="50"/>
      <c r="GV81" s="50"/>
      <c r="GW81" s="50"/>
      <c r="GX81" s="50"/>
      <c r="GY81" s="50"/>
      <c r="GZ81" s="50"/>
      <c r="HA81" s="50"/>
      <c r="HB81" s="50"/>
      <c r="HC81" s="50"/>
      <c r="HD81" s="50"/>
      <c r="HE81" s="50"/>
      <c r="HF81" s="50"/>
      <c r="HG81" s="50"/>
      <c r="HH81" s="50"/>
      <c r="HI81" s="50"/>
      <c r="HJ81" s="50"/>
      <c r="HK81" s="50"/>
      <c r="HL81" s="50"/>
      <c r="HM81" s="50"/>
      <c r="HN81" s="50"/>
      <c r="HO81" s="50"/>
      <c r="HP81" s="50"/>
      <c r="HQ81" s="50"/>
      <c r="HR81" s="50"/>
      <c r="HS81" s="50"/>
      <c r="HT81" s="50"/>
      <c r="HU81" s="50"/>
      <c r="HV81" s="50"/>
      <c r="HW81" s="50"/>
      <c r="HX81" s="50"/>
      <c r="HY81" s="50"/>
      <c r="HZ81" s="50"/>
      <c r="IA81" s="50"/>
      <c r="IB81" s="50"/>
      <c r="IC81" s="50"/>
      <c r="ID81" s="50"/>
      <c r="IE81" s="50"/>
      <c r="IF81" s="50"/>
      <c r="IG81" s="50"/>
      <c r="IH81" s="50"/>
      <c r="II81" s="50"/>
      <c r="IJ81" s="50"/>
      <c r="IK81" s="50"/>
      <c r="IL81" s="50"/>
      <c r="IM81" s="50"/>
      <c r="IN81" s="50"/>
      <c r="IO81" s="50"/>
      <c r="IP81" s="50"/>
      <c r="IQ81" s="50"/>
      <c r="IR81" s="50"/>
      <c r="IS81" s="50"/>
      <c r="IT81" s="50"/>
      <c r="IU81" s="50"/>
      <c r="IV81" s="50"/>
      <c r="IW81" s="50"/>
      <c r="IX81" s="50"/>
      <c r="IY81" s="50"/>
      <c r="IZ81" s="50"/>
      <c r="JA81" s="50"/>
      <c r="JB81" s="50"/>
      <c r="JC81" s="50"/>
      <c r="JD81" s="50"/>
      <c r="JE81" s="50"/>
      <c r="JF81" s="50"/>
      <c r="JG81" s="50"/>
      <c r="JH81" s="50"/>
      <c r="JI81" s="50"/>
      <c r="JJ81" s="50"/>
      <c r="JK81" s="50"/>
      <c r="JL81" s="50"/>
      <c r="JM81" s="50"/>
      <c r="JN81" s="50"/>
      <c r="JO81" s="50"/>
      <c r="JP81" s="50"/>
      <c r="JQ81" s="50"/>
      <c r="JR81" s="50"/>
      <c r="JS81" s="50"/>
      <c r="JT81" s="50"/>
      <c r="JU81" s="50"/>
      <c r="JV81" s="50"/>
      <c r="JW81" s="50"/>
      <c r="JX81" s="50"/>
      <c r="JY81" s="50"/>
      <c r="JZ81" s="50"/>
      <c r="KA81" s="50"/>
      <c r="KB81" s="50"/>
      <c r="KC81" s="50"/>
      <c r="KD81" s="50"/>
      <c r="KE81" s="50"/>
      <c r="KF81" s="50"/>
      <c r="KG81" s="50"/>
      <c r="KH81" s="50"/>
      <c r="KI81" s="50"/>
      <c r="KJ81" s="50"/>
      <c r="KK81" s="50"/>
      <c r="KL81" s="50"/>
      <c r="KM81" s="50"/>
      <c r="KN81" s="50"/>
      <c r="KO81" s="50"/>
      <c r="KP81" s="50"/>
      <c r="KQ81" s="50"/>
      <c r="KR81" s="50"/>
      <c r="KS81" s="50"/>
      <c r="KT81" s="50"/>
      <c r="KU81" s="50"/>
      <c r="KV81" s="50"/>
      <c r="KW81" s="50"/>
      <c r="KX81" s="50"/>
      <c r="KY81" s="50"/>
      <c r="KZ81" s="50"/>
      <c r="LA81" s="50"/>
      <c r="LB81" s="50"/>
      <c r="LC81" s="50"/>
      <c r="LD81" s="50"/>
      <c r="LE81" s="50"/>
      <c r="LF81" s="50"/>
      <c r="LG81" s="50"/>
      <c r="LH81" s="50"/>
      <c r="LI81" s="50"/>
      <c r="LJ81" s="50"/>
      <c r="LK81" s="50"/>
      <c r="LL81" s="50"/>
      <c r="LM81" s="50"/>
      <c r="LN81" s="50"/>
      <c r="LO81" s="50"/>
      <c r="LP81" s="50"/>
      <c r="LQ81" s="50"/>
      <c r="LR81" s="50"/>
      <c r="LS81" s="50"/>
      <c r="LT81" s="50"/>
      <c r="LU81" s="50"/>
      <c r="LV81" s="50"/>
      <c r="LW81" s="50"/>
      <c r="LX81" s="50"/>
      <c r="LY81" s="50"/>
      <c r="LZ81" s="50"/>
      <c r="MA81" s="50"/>
      <c r="MB81" s="50"/>
      <c r="MC81" s="50"/>
      <c r="MD81" s="50"/>
      <c r="ME81" s="50"/>
      <c r="MF81" s="50"/>
      <c r="MG81" s="50"/>
      <c r="MH81" s="50"/>
      <c r="MI81" s="50"/>
      <c r="MJ81" s="50"/>
      <c r="MK81" s="50"/>
      <c r="ML81" s="50"/>
      <c r="MM81" s="50"/>
      <c r="MN81" s="50"/>
      <c r="MO81" s="50"/>
      <c r="MP81" s="50"/>
      <c r="MQ81" s="50"/>
      <c r="MR81" s="50"/>
      <c r="MS81" s="50"/>
      <c r="MT81" s="50"/>
      <c r="MU81" s="50"/>
      <c r="MV81" s="50"/>
      <c r="MW81" s="50"/>
      <c r="MX81" s="50"/>
      <c r="MY81" s="50"/>
      <c r="MZ81" s="50"/>
      <c r="NA81" s="50"/>
      <c r="NB81" s="50"/>
      <c r="NC81" s="50"/>
      <c r="ND81" s="50"/>
      <c r="NE81" s="50"/>
      <c r="NF81" s="50"/>
      <c r="NG81" s="50"/>
      <c r="NH81" s="50"/>
      <c r="NI81" s="50"/>
      <c r="NJ81" s="50"/>
      <c r="NK81" s="50"/>
      <c r="NL81" s="50"/>
      <c r="NM81" s="50"/>
      <c r="NN81" s="50"/>
      <c r="NO81" s="50"/>
      <c r="NP81" s="50"/>
      <c r="NQ81" s="50"/>
      <c r="NR81" s="50"/>
      <c r="NS81" s="50"/>
      <c r="NT81" s="50"/>
      <c r="NU81" s="50"/>
      <c r="NV81" s="50"/>
      <c r="NW81" s="50"/>
      <c r="NX81" s="50"/>
      <c r="NY81" s="50"/>
      <c r="NZ81" s="50"/>
      <c r="OA81" s="50"/>
      <c r="OB81" s="50"/>
      <c r="OC81" s="50"/>
      <c r="OD81" s="50"/>
      <c r="OE81" s="50"/>
      <c r="OF81" s="50"/>
      <c r="OG81" s="50"/>
      <c r="OH81" s="50"/>
      <c r="OI81" s="50"/>
      <c r="OJ81" s="50"/>
      <c r="OK81" s="50"/>
      <c r="OL81" s="50"/>
      <c r="OM81" s="50"/>
      <c r="ON81" s="50"/>
      <c r="OO81" s="50"/>
      <c r="OP81" s="50"/>
      <c r="OQ81" s="50"/>
      <c r="OR81" s="50"/>
      <c r="OS81" s="50"/>
      <c r="OT81" s="50"/>
      <c r="OU81" s="50"/>
      <c r="OV81" s="50"/>
      <c r="OW81" s="50"/>
      <c r="OX81" s="50"/>
      <c r="OY81" s="50"/>
      <c r="OZ81" s="50"/>
      <c r="PA81" s="50"/>
      <c r="PB81" s="50"/>
      <c r="PC81" s="50"/>
      <c r="PD81" s="50"/>
      <c r="PE81" s="50"/>
      <c r="PF81" s="50"/>
      <c r="PG81" s="50"/>
      <c r="PH81" s="50"/>
      <c r="PI81" s="50"/>
      <c r="PJ81" s="50"/>
      <c r="PK81" s="50"/>
      <c r="PL81" s="50"/>
      <c r="PM81" s="50"/>
      <c r="PN81" s="50"/>
      <c r="PO81" s="50"/>
      <c r="PP81" s="50"/>
      <c r="PQ81" s="50"/>
      <c r="PR81" s="50"/>
      <c r="PS81" s="50"/>
      <c r="PT81" s="50"/>
      <c r="PU81" s="50"/>
      <c r="PV81" s="50"/>
      <c r="PW81" s="50"/>
      <c r="PX81" s="50"/>
      <c r="PY81" s="50"/>
      <c r="PZ81" s="50"/>
      <c r="QA81" s="50"/>
      <c r="QB81" s="50"/>
      <c r="QC81" s="50"/>
      <c r="QD81" s="50"/>
      <c r="QE81" s="50"/>
      <c r="QF81" s="50"/>
      <c r="QG81" s="50"/>
      <c r="QH81" s="50"/>
      <c r="QI81" s="50"/>
      <c r="QJ81" s="50"/>
      <c r="QK81" s="50"/>
      <c r="QL81" s="50"/>
      <c r="QM81" s="50"/>
      <c r="QN81" s="50"/>
      <c r="QO81" s="50"/>
      <c r="QP81" s="50"/>
      <c r="QQ81" s="50"/>
      <c r="QR81" s="50"/>
      <c r="QS81" s="50"/>
      <c r="QT81" s="50"/>
      <c r="QU81" s="50"/>
      <c r="QV81" s="50"/>
      <c r="QW81" s="50"/>
      <c r="QX81" s="50"/>
      <c r="QY81" s="50"/>
      <c r="QZ81" s="50"/>
      <c r="RA81" s="50"/>
      <c r="RB81" s="50"/>
      <c r="RC81" s="50"/>
      <c r="RD81" s="50"/>
      <c r="RE81" s="50"/>
      <c r="RF81" s="50"/>
      <c r="RG81" s="50"/>
      <c r="RH81" s="50"/>
      <c r="RI81" s="50"/>
      <c r="RJ81" s="50"/>
      <c r="RK81" s="50"/>
      <c r="RL81" s="50"/>
      <c r="RM81" s="50"/>
      <c r="RN81" s="50"/>
      <c r="RO81" s="50"/>
      <c r="RP81" s="50"/>
      <c r="RQ81" s="50"/>
      <c r="RR81" s="50"/>
      <c r="RS81" s="50"/>
      <c r="RT81" s="50"/>
      <c r="RU81" s="50"/>
      <c r="RV81" s="50"/>
      <c r="RW81" s="50"/>
      <c r="RX81" s="50"/>
      <c r="RY81" s="50"/>
      <c r="RZ81" s="50"/>
      <c r="SA81" s="50"/>
      <c r="SB81" s="50"/>
      <c r="SC81" s="50"/>
      <c r="SD81" s="50"/>
      <c r="SE81" s="50"/>
      <c r="SF81" s="50"/>
      <c r="SG81" s="50"/>
      <c r="SH81" s="50"/>
      <c r="SI81" s="50"/>
      <c r="SJ81" s="50"/>
      <c r="SK81" s="50"/>
      <c r="SL81" s="50"/>
      <c r="SM81" s="50"/>
      <c r="SN81" s="45"/>
    </row>
    <row r="82" spans="2:508" x14ac:dyDescent="0.25">
      <c r="B82" s="43" t="s">
        <v>516</v>
      </c>
      <c r="C82" s="43" t="str">
        <f ca="1">_xlfn.XLOOKUP(B82,bonds[unique lookup],bonds[ID_ISIN])</f>
        <v>XS1795406575</v>
      </c>
      <c r="D82" s="45" cm="1">
        <f t="array" aca="1" ref="D82" ca="1">MIN(IFERROR(IF(OFFSET(bHist!$A$1,_xlfn.XMATCH($B$62,bHist!$B:$B,0)-1,3+$C$2,1,3+$C$3)=0,"-",OFFSET(bHist!$A$1,_xlfn.XMATCH($B$62,bHist!$B:$B,0)-1,3+$C$2,1,3+$C$3))-IF(OFFSET(bHist!$A$1,_xlfn.XMATCH(B82,bHist!$B:$B,0)-1,3+$C$2,1,3+$C$3)=0,"-",OFFSET(bHist!$A$1,_xlfn.XMATCH(B82,bHist!$B:$B,0)-1,3+$C$2,1,3+$C$3)),"-"))</f>
        <v>-141.31162885284425</v>
      </c>
      <c r="E82" s="45" cm="1">
        <f t="array" aca="1" ref="E82" ca="1">AVERAGE(IFERROR(IF(OFFSET(bHist!$A$1,_xlfn.XMATCH($B$62,bHist!$B:$B,0)-1,3+$C$2,1,3+$C$3)=0,"-",OFFSET(bHist!$A$1,_xlfn.XMATCH($B$62,bHist!$B:$B,0)-1,3+$C$2,1,3+$C$3))-IF(OFFSET(bHist!$A$1,_xlfn.XMATCH(B82,bHist!$B:$B,0)-1,3+$C$2,1,3+$C$3)=0,"-",OFFSET(bHist!$A$1,_xlfn.XMATCH(B82,bHist!$B:$B,0)-1,3+$C$2,1,3+$C$3)),"-"))</f>
        <v>-27.887467246099202</v>
      </c>
      <c r="F82" s="45" cm="1">
        <f t="array" aca="1" ref="F82" ca="1">MAX(IFERROR(IF(OFFSET(bHist!$A$1,_xlfn.XMATCH($B$62,bHist!$B:$B,0)-1,3+$C$2,1,3+$C$3)=0,"-",OFFSET(bHist!$A$1,_xlfn.XMATCH($B$62,bHist!$B:$B,0)-1,3+$C$2,1,3+$C$3))-IF(OFFSET(bHist!$A$1,_xlfn.XMATCH(B82,bHist!$B:$B,0)-1,3+$C$2,1,3+$C$3)=0,"-",OFFSET(bHist!$A$1,_xlfn.XMATCH(B82,bHist!$B:$B,0)-1,3+$C$2,1,3+$C$3)),"-"))</f>
        <v>139.98426818847656</v>
      </c>
      <c r="G82" s="45" cm="1">
        <f t="array" aca="1" ref="G82" ca="1">_xlfn.STDEV.P(IFERROR(IF(OFFSET(bHist!$A$1,_xlfn.XMATCH($B$62,bHist!$B:$B,0)-1,3+$C$2,1,3+$C$3)=0,"-",OFFSET(bHist!$A$1,_xlfn.XMATCH($B$62,bHist!$B:$B,0)-1,3+$C$2,1,3+$C$3))-IF(OFFSET(bHist!$A$1,_xlfn.XMATCH(B82,bHist!$B:$B,0)-1,3+$C$2,1,3+$C$3)=0,"-",OFFSET(bHist!$A$1,_xlfn.XMATCH(B82,bHist!$B:$B,0)-1,3+$C$2,1,3+$C$3)),"-"))</f>
        <v>57.056648817802575</v>
      </c>
      <c r="H82" s="45" cm="1">
        <f t="array" aca="1" ref="H82" ca="1">INDEX((IFERROR(IF(OFFSET(bHist!$A$1,_xlfn.XMATCH($B$62,bHist!B:B,0)-1,3,1,500)=0,"-",OFFSET(bHist!$A$1,_xlfn.XMATCH($B$62,bHist!B:B,0)-1,3,1,500))-IF(OFFSET(bHist!$A$1,_xlfn.XMATCH(B82,bHist!B:B,0)-1,3,1,500)=0,"-",OFFSET(bHist!$A$1,_xlfn.XMATCH(B82,bHist!B:B,0)-1,3,1,500)),"-")),1)</f>
        <v>13.931012062072796</v>
      </c>
      <c r="I82" s="45">
        <f t="shared" ca="1" si="4"/>
        <v>14.866366608265565</v>
      </c>
      <c r="J82" s="51" cm="1">
        <f t="array" aca="1" ref="J82" ca="1">SLOPE((IFERROR(IF(OFFSET(bHist!$A$1,_xlfn.XMATCH($B$62,bHist!$B:$B,0)-1,3,1,500)=0,"-",OFFSET(bHist!$A$1,_xlfn.XMATCH($B$62,bHist!$B:$B,0)-1,3,1,500))-IF(OFFSET(bHist!$A$1,_xlfn.XMATCH(B82,bHist!$B:$B,0)-1,3,1,500)=0,"-",OFFSET(bHist!$A$1,_xlfn.XMATCH(B82,bHist!$B:$B,0)-1,3,1,500)),"-")),OFFSET(bHist!$A$1,0,3,1,500))</f>
        <v>0.21212525265573559</v>
      </c>
      <c r="K82" s="45" cm="1">
        <f t="array" aca="1" ref="K82" ca="1">INTERCEPT((IFERROR(IF(OFFSET(bHist!$A$1,_xlfn.XMATCH($B$62,bHist!$B:$B,0)-1,3,1,500)=0,"-",OFFSET(bHist!$A$1,_xlfn.XMATCH($B$62,bHist!$B:$B,0)-1,3,1,500))-IF(OFFSET(bHist!$A$1,_xlfn.XMATCH(B82,bHist!$B:$B,0)-1,3,1,500)=0,"-",OFFSET(bHist!$A$1,_xlfn.XMATCH(B82,bHist!$B:$B,0)-1,3,1,500)),"-")),OFFSET(bHist!$A$1,0,3,1,500))</f>
        <v>-9288.8621155599503</v>
      </c>
      <c r="L82" s="45" cm="1">
        <f t="array" aca="1" ref="L82" ca="1">STEYX((IFERROR(IF(OFFSET(bHist!$A$1,_xlfn.XMATCH($B$62,bHist!B:B,0)-1,3,1,500)=0,"-",OFFSET(bHist!$A$1,_xlfn.XMATCH($B$62,bHist!B:B,0)-1,3,1,500))-IF(OFFSET(bHist!$A$1,_xlfn.XMATCH(B82,bHist!B:B,0)-1,3,1,500)=0,"-",OFFSET(bHist!$A$1,_xlfn.XMATCH(B82,bHist!B:B,0)-1,3,1,500)),"-")),OFFSET(bHist!$A$1,0,3,1,500))</f>
        <v>36.321747127196019</v>
      </c>
      <c r="M82" s="51" cm="1">
        <f t="array" aca="1" ref="M82" ca="1">CORREL(IF(OFFSET(bHist!$A$1,_xlfn.XMATCH($B$62,bHist!B:B,0)-1,3,1,500)=0,"-",OFFSET(bHist!$A$1,_xlfn.XMATCH($B$62,bHist!B:B,0)-1,3,1,500)),IF(OFFSET(bHist!$A$1,_xlfn.XMATCH(B82,bHist!B:B,0)-1,3,1,500)=0,"-",OFFSET(bHist!$A$1,_xlfn.XMATCH(B82,bHist!B:B,0)-1,3,1,500)))</f>
        <v>0.81515510475975572</v>
      </c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  <c r="BN82" s="50"/>
      <c r="BO82" s="50"/>
      <c r="BP82" s="50"/>
      <c r="BQ82" s="50"/>
      <c r="BR82" s="50"/>
      <c r="BS82" s="50"/>
      <c r="BT82" s="50"/>
      <c r="BU82" s="50"/>
      <c r="BV82" s="50"/>
      <c r="BW82" s="50"/>
      <c r="BX82" s="50"/>
      <c r="BY82" s="50"/>
      <c r="BZ82" s="50"/>
      <c r="CA82" s="50"/>
      <c r="CB82" s="50"/>
      <c r="CC82" s="50"/>
      <c r="CD82" s="50"/>
      <c r="CE82" s="50"/>
      <c r="CF82" s="50"/>
      <c r="CG82" s="50"/>
      <c r="CH82" s="50"/>
      <c r="CI82" s="50"/>
      <c r="CJ82" s="50"/>
      <c r="CK82" s="50"/>
      <c r="CL82" s="50"/>
      <c r="CM82" s="50"/>
      <c r="CN82" s="50"/>
      <c r="CO82" s="50"/>
      <c r="CP82" s="50"/>
      <c r="CQ82" s="50"/>
      <c r="CR82" s="50"/>
      <c r="CS82" s="50"/>
      <c r="CT82" s="50"/>
      <c r="CU82" s="50"/>
      <c r="CV82" s="50"/>
      <c r="CW82" s="50"/>
      <c r="CX82" s="50"/>
      <c r="CY82" s="50"/>
      <c r="CZ82" s="50"/>
      <c r="DA82" s="50"/>
      <c r="DB82" s="50"/>
      <c r="DC82" s="50"/>
      <c r="DD82" s="50"/>
      <c r="DE82" s="50"/>
      <c r="DF82" s="50"/>
      <c r="DG82" s="50"/>
      <c r="DH82" s="50"/>
      <c r="DI82" s="50"/>
      <c r="DJ82" s="50"/>
      <c r="DK82" s="50"/>
      <c r="DL82" s="50"/>
      <c r="DM82" s="50"/>
      <c r="DN82" s="50"/>
      <c r="DO82" s="50"/>
      <c r="DP82" s="50"/>
      <c r="DQ82" s="50"/>
      <c r="DR82" s="50"/>
      <c r="DS82" s="50"/>
      <c r="DT82" s="50"/>
      <c r="DU82" s="50"/>
      <c r="DV82" s="50"/>
      <c r="DW82" s="50"/>
      <c r="DX82" s="50"/>
      <c r="DY82" s="50"/>
      <c r="DZ82" s="50"/>
      <c r="EA82" s="50"/>
      <c r="EB82" s="50"/>
      <c r="EC82" s="50"/>
      <c r="ED82" s="50"/>
      <c r="EE82" s="50"/>
      <c r="EF82" s="50"/>
      <c r="EG82" s="50"/>
      <c r="EH82" s="50"/>
      <c r="EI82" s="50"/>
      <c r="EJ82" s="50"/>
      <c r="EK82" s="50"/>
      <c r="EL82" s="50"/>
      <c r="EM82" s="50"/>
      <c r="EN82" s="50"/>
      <c r="EO82" s="50"/>
      <c r="EP82" s="50"/>
      <c r="EQ82" s="50"/>
      <c r="ER82" s="50"/>
      <c r="ES82" s="50"/>
      <c r="ET82" s="50"/>
      <c r="EU82" s="50"/>
      <c r="EV82" s="50"/>
      <c r="EW82" s="50"/>
      <c r="EX82" s="50"/>
      <c r="EY82" s="50"/>
      <c r="EZ82" s="50"/>
      <c r="FA82" s="50"/>
      <c r="FB82" s="50"/>
      <c r="FC82" s="50"/>
      <c r="FD82" s="50"/>
      <c r="FE82" s="50"/>
      <c r="FF82" s="50"/>
      <c r="FG82" s="50"/>
      <c r="FH82" s="50"/>
      <c r="FI82" s="50"/>
      <c r="FJ82" s="50"/>
      <c r="FK82" s="50"/>
      <c r="FL82" s="50"/>
      <c r="FM82" s="50"/>
      <c r="FN82" s="50"/>
      <c r="FO82" s="50"/>
      <c r="FP82" s="50"/>
      <c r="FQ82" s="50"/>
      <c r="FR82" s="50"/>
      <c r="FS82" s="50"/>
      <c r="FT82" s="50"/>
      <c r="FU82" s="50"/>
      <c r="FV82" s="50"/>
      <c r="FW82" s="50"/>
      <c r="FX82" s="50"/>
      <c r="FY82" s="50"/>
      <c r="FZ82" s="50"/>
      <c r="GA82" s="50"/>
      <c r="GB82" s="50"/>
      <c r="GC82" s="50"/>
      <c r="GD82" s="50"/>
      <c r="GE82" s="50"/>
      <c r="GF82" s="50"/>
      <c r="GG82" s="50"/>
      <c r="GH82" s="50"/>
      <c r="GI82" s="50"/>
      <c r="GJ82" s="50"/>
      <c r="GK82" s="50"/>
      <c r="GL82" s="50"/>
      <c r="GM82" s="50"/>
      <c r="GN82" s="50"/>
      <c r="GO82" s="50"/>
      <c r="GP82" s="50"/>
      <c r="GQ82" s="50"/>
      <c r="GR82" s="50"/>
      <c r="GS82" s="50"/>
      <c r="GT82" s="50"/>
      <c r="GU82" s="50"/>
      <c r="GV82" s="50"/>
      <c r="GW82" s="50"/>
      <c r="GX82" s="50"/>
      <c r="GY82" s="50"/>
      <c r="GZ82" s="50"/>
      <c r="HA82" s="50"/>
      <c r="HB82" s="50"/>
      <c r="HC82" s="50"/>
      <c r="HD82" s="50"/>
      <c r="HE82" s="50"/>
      <c r="HF82" s="50"/>
      <c r="HG82" s="50"/>
      <c r="HH82" s="50"/>
      <c r="HI82" s="50"/>
      <c r="HJ82" s="50"/>
      <c r="HK82" s="50"/>
      <c r="HL82" s="50"/>
      <c r="HM82" s="50"/>
      <c r="HN82" s="50"/>
      <c r="HO82" s="50"/>
      <c r="HP82" s="50"/>
      <c r="HQ82" s="50"/>
      <c r="HR82" s="50"/>
      <c r="HS82" s="50"/>
      <c r="HT82" s="50"/>
      <c r="HU82" s="50"/>
      <c r="HV82" s="50"/>
      <c r="HW82" s="50"/>
      <c r="HX82" s="50"/>
      <c r="HY82" s="50"/>
      <c r="HZ82" s="50"/>
      <c r="IA82" s="50"/>
      <c r="IB82" s="50"/>
      <c r="IC82" s="50"/>
      <c r="ID82" s="50"/>
      <c r="IE82" s="50"/>
      <c r="IF82" s="50"/>
      <c r="IG82" s="50"/>
      <c r="IH82" s="50"/>
      <c r="II82" s="50"/>
      <c r="IJ82" s="50"/>
      <c r="IK82" s="50"/>
      <c r="IL82" s="50"/>
      <c r="IM82" s="50"/>
      <c r="IN82" s="50"/>
      <c r="IO82" s="50"/>
      <c r="IP82" s="50"/>
      <c r="IQ82" s="50"/>
      <c r="IR82" s="50"/>
      <c r="IS82" s="50"/>
      <c r="IT82" s="50"/>
      <c r="IU82" s="50"/>
      <c r="IV82" s="50"/>
      <c r="IW82" s="50"/>
      <c r="IX82" s="50"/>
      <c r="IY82" s="50"/>
      <c r="IZ82" s="50"/>
      <c r="JA82" s="50"/>
      <c r="JB82" s="50"/>
      <c r="JC82" s="50"/>
      <c r="JD82" s="50"/>
      <c r="JE82" s="50"/>
      <c r="JF82" s="50"/>
      <c r="JG82" s="50"/>
      <c r="JH82" s="50"/>
      <c r="JI82" s="50"/>
      <c r="JJ82" s="50"/>
      <c r="JK82" s="50"/>
      <c r="JL82" s="50"/>
      <c r="JM82" s="50"/>
      <c r="JN82" s="50"/>
      <c r="JO82" s="50"/>
      <c r="JP82" s="50"/>
      <c r="JQ82" s="50"/>
      <c r="JR82" s="50"/>
      <c r="JS82" s="50"/>
      <c r="JT82" s="50"/>
      <c r="JU82" s="50"/>
      <c r="JV82" s="50"/>
      <c r="JW82" s="50"/>
      <c r="JX82" s="50"/>
      <c r="JY82" s="50"/>
      <c r="JZ82" s="50"/>
      <c r="KA82" s="50"/>
      <c r="KB82" s="50"/>
      <c r="KC82" s="50"/>
      <c r="KD82" s="50"/>
      <c r="KE82" s="50"/>
      <c r="KF82" s="50"/>
      <c r="KG82" s="50"/>
      <c r="KH82" s="50"/>
      <c r="KI82" s="50"/>
      <c r="KJ82" s="50"/>
      <c r="KK82" s="50"/>
      <c r="KL82" s="50"/>
      <c r="KM82" s="50"/>
      <c r="KN82" s="50"/>
      <c r="KO82" s="50"/>
      <c r="KP82" s="50"/>
      <c r="KQ82" s="50"/>
      <c r="KR82" s="50"/>
      <c r="KS82" s="50"/>
      <c r="KT82" s="50"/>
      <c r="KU82" s="50"/>
      <c r="KV82" s="50"/>
      <c r="KW82" s="50"/>
      <c r="KX82" s="50"/>
      <c r="KY82" s="50"/>
      <c r="KZ82" s="50"/>
      <c r="LA82" s="50"/>
      <c r="LB82" s="50"/>
      <c r="LC82" s="50"/>
      <c r="LD82" s="50"/>
      <c r="LE82" s="50"/>
      <c r="LF82" s="50"/>
      <c r="LG82" s="50"/>
      <c r="LH82" s="50"/>
      <c r="LI82" s="50"/>
      <c r="LJ82" s="50"/>
      <c r="LK82" s="50"/>
      <c r="LL82" s="50"/>
      <c r="LM82" s="50"/>
      <c r="LN82" s="50"/>
      <c r="LO82" s="50"/>
      <c r="LP82" s="50"/>
      <c r="LQ82" s="50"/>
      <c r="LR82" s="50"/>
      <c r="LS82" s="50"/>
      <c r="LT82" s="50"/>
      <c r="LU82" s="50"/>
      <c r="LV82" s="50"/>
      <c r="LW82" s="50"/>
      <c r="LX82" s="50"/>
      <c r="LY82" s="50"/>
      <c r="LZ82" s="50"/>
      <c r="MA82" s="50"/>
      <c r="MB82" s="50"/>
      <c r="MC82" s="50"/>
      <c r="MD82" s="50"/>
      <c r="ME82" s="50"/>
      <c r="MF82" s="50"/>
      <c r="MG82" s="50"/>
      <c r="MH82" s="50"/>
      <c r="MI82" s="50"/>
      <c r="MJ82" s="50"/>
      <c r="MK82" s="50"/>
      <c r="ML82" s="50"/>
      <c r="MM82" s="50"/>
      <c r="MN82" s="50"/>
      <c r="MO82" s="50"/>
      <c r="MP82" s="50"/>
      <c r="MQ82" s="50"/>
      <c r="MR82" s="50"/>
      <c r="MS82" s="50"/>
      <c r="MT82" s="50"/>
      <c r="MU82" s="50"/>
      <c r="MV82" s="50"/>
      <c r="MW82" s="50"/>
      <c r="MX82" s="50"/>
      <c r="MY82" s="50"/>
      <c r="MZ82" s="50"/>
      <c r="NA82" s="50"/>
      <c r="NB82" s="50"/>
      <c r="NC82" s="50"/>
      <c r="ND82" s="50"/>
      <c r="NE82" s="50"/>
      <c r="NF82" s="50"/>
      <c r="NG82" s="50"/>
      <c r="NH82" s="50"/>
      <c r="NI82" s="50"/>
      <c r="NJ82" s="50"/>
      <c r="NK82" s="50"/>
      <c r="NL82" s="50"/>
      <c r="NM82" s="50"/>
      <c r="NN82" s="50"/>
      <c r="NO82" s="50"/>
      <c r="NP82" s="50"/>
      <c r="NQ82" s="50"/>
      <c r="NR82" s="50"/>
      <c r="NS82" s="50"/>
      <c r="NT82" s="50"/>
      <c r="NU82" s="50"/>
      <c r="NV82" s="50"/>
      <c r="NW82" s="50"/>
      <c r="NX82" s="50"/>
      <c r="NY82" s="50"/>
      <c r="NZ82" s="50"/>
      <c r="OA82" s="50"/>
      <c r="OB82" s="50"/>
      <c r="OC82" s="50"/>
      <c r="OD82" s="50"/>
      <c r="OE82" s="50"/>
      <c r="OF82" s="50"/>
      <c r="OG82" s="50"/>
      <c r="OH82" s="50"/>
      <c r="OI82" s="50"/>
      <c r="OJ82" s="50"/>
      <c r="OK82" s="50"/>
      <c r="OL82" s="50"/>
      <c r="OM82" s="50"/>
      <c r="ON82" s="50"/>
      <c r="OO82" s="50"/>
      <c r="OP82" s="50"/>
      <c r="OQ82" s="50"/>
      <c r="OR82" s="50"/>
      <c r="OS82" s="50"/>
      <c r="OT82" s="50"/>
      <c r="OU82" s="50"/>
      <c r="OV82" s="50"/>
      <c r="OW82" s="50"/>
      <c r="OX82" s="50"/>
      <c r="OY82" s="50"/>
      <c r="OZ82" s="50"/>
      <c r="PA82" s="50"/>
      <c r="PB82" s="50"/>
      <c r="PC82" s="50"/>
      <c r="PD82" s="50"/>
      <c r="PE82" s="50"/>
      <c r="PF82" s="50"/>
      <c r="PG82" s="50"/>
      <c r="PH82" s="50"/>
      <c r="PI82" s="50"/>
      <c r="PJ82" s="50"/>
      <c r="PK82" s="50"/>
      <c r="PL82" s="50"/>
      <c r="PM82" s="50"/>
      <c r="PN82" s="50"/>
      <c r="PO82" s="50"/>
      <c r="PP82" s="50"/>
      <c r="PQ82" s="50"/>
      <c r="PR82" s="50"/>
      <c r="PS82" s="50"/>
      <c r="PT82" s="50"/>
      <c r="PU82" s="50"/>
      <c r="PV82" s="50"/>
      <c r="PW82" s="50"/>
      <c r="PX82" s="50"/>
      <c r="PY82" s="50"/>
      <c r="PZ82" s="50"/>
      <c r="QA82" s="50"/>
      <c r="QB82" s="50"/>
      <c r="QC82" s="50"/>
      <c r="QD82" s="50"/>
      <c r="QE82" s="50"/>
      <c r="QF82" s="50"/>
      <c r="QG82" s="50"/>
      <c r="QH82" s="50"/>
      <c r="QI82" s="50"/>
      <c r="QJ82" s="50"/>
      <c r="QK82" s="50"/>
      <c r="QL82" s="50"/>
      <c r="QM82" s="50"/>
      <c r="QN82" s="50"/>
      <c r="QO82" s="50"/>
      <c r="QP82" s="50"/>
      <c r="QQ82" s="50"/>
      <c r="QR82" s="50"/>
      <c r="QS82" s="50"/>
      <c r="QT82" s="50"/>
      <c r="QU82" s="50"/>
      <c r="QV82" s="50"/>
      <c r="QW82" s="50"/>
      <c r="QX82" s="50"/>
      <c r="QY82" s="50"/>
      <c r="QZ82" s="50"/>
      <c r="RA82" s="50"/>
      <c r="RB82" s="50"/>
      <c r="RC82" s="50"/>
      <c r="RD82" s="50"/>
      <c r="RE82" s="50"/>
      <c r="RF82" s="50"/>
      <c r="RG82" s="50"/>
      <c r="RH82" s="50"/>
      <c r="RI82" s="50"/>
      <c r="RJ82" s="50"/>
      <c r="RK82" s="50"/>
      <c r="RL82" s="50"/>
      <c r="RM82" s="50"/>
      <c r="RN82" s="50"/>
      <c r="RO82" s="50"/>
      <c r="RP82" s="50"/>
      <c r="RQ82" s="50"/>
      <c r="RR82" s="50"/>
      <c r="RS82" s="50"/>
      <c r="RT82" s="50"/>
      <c r="RU82" s="50"/>
      <c r="RV82" s="50"/>
      <c r="RW82" s="50"/>
      <c r="RX82" s="50"/>
      <c r="RY82" s="50"/>
      <c r="RZ82" s="50"/>
      <c r="SA82" s="50"/>
      <c r="SB82" s="50"/>
      <c r="SC82" s="50"/>
      <c r="SD82" s="50"/>
      <c r="SE82" s="50"/>
      <c r="SF82" s="50"/>
      <c r="SG82" s="50"/>
      <c r="SH82" s="50"/>
      <c r="SI82" s="50"/>
      <c r="SJ82" s="50"/>
      <c r="SK82" s="50"/>
      <c r="SL82" s="50"/>
      <c r="SM82" s="50"/>
      <c r="SN82" s="45"/>
    </row>
    <row r="83" spans="2:508" x14ac:dyDescent="0.25">
      <c r="B83" s="43" t="s">
        <v>517</v>
      </c>
      <c r="C83" s="43" t="str">
        <f ca="1">_xlfn.XLOOKUP(B83,bonds[unique lookup],bonds[ID_ISIN])</f>
        <v>XS1050461034</v>
      </c>
      <c r="D83" s="45" cm="1">
        <f t="array" aca="1" ref="D83" ca="1">MIN(IFERROR(IF(OFFSET(bHist!$A$1,_xlfn.XMATCH($B$62,bHist!$B:$B,0)-1,3+$C$2,1,3+$C$3)=0,"-",OFFSET(bHist!$A$1,_xlfn.XMATCH($B$62,bHist!$B:$B,0)-1,3+$C$2,1,3+$C$3))-IF(OFFSET(bHist!$A$1,_xlfn.XMATCH(B83,bHist!$B:$B,0)-1,3+$C$2,1,3+$C$3)=0,"-",OFFSET(bHist!$A$1,_xlfn.XMATCH(B83,bHist!$B:$B,0)-1,3+$C$2,1,3+$C$3)),"-"))</f>
        <v>-106.52885386812687</v>
      </c>
      <c r="E83" s="45" cm="1">
        <f t="array" aca="1" ref="E83" ca="1">AVERAGE(IFERROR(IF(OFFSET(bHist!$A$1,_xlfn.XMATCH($B$62,bHist!$B:$B,0)-1,3+$C$2,1,3+$C$3)=0,"-",OFFSET(bHist!$A$1,_xlfn.XMATCH($B$62,bHist!$B:$B,0)-1,3+$C$2,1,3+$C$3))-IF(OFFSET(bHist!$A$1,_xlfn.XMATCH(B83,bHist!$B:$B,0)-1,3+$C$2,1,3+$C$3)=0,"-",OFFSET(bHist!$A$1,_xlfn.XMATCH(B83,bHist!$B:$B,0)-1,3+$C$2,1,3+$C$3)),"-"))</f>
        <v>-12.13169945822772</v>
      </c>
      <c r="F83" s="45" cm="1">
        <f t="array" aca="1" ref="F83" ca="1">MAX(IFERROR(IF(OFFSET(bHist!$A$1,_xlfn.XMATCH($B$62,bHist!$B:$B,0)-1,3+$C$2,1,3+$C$3)=0,"-",OFFSET(bHist!$A$1,_xlfn.XMATCH($B$62,bHist!$B:$B,0)-1,3+$C$2,1,3+$C$3))-IF(OFFSET(bHist!$A$1,_xlfn.XMATCH(B83,bHist!$B:$B,0)-1,3+$C$2,1,3+$C$3)=0,"-",OFFSET(bHist!$A$1,_xlfn.XMATCH(B83,bHist!$B:$B,0)-1,3+$C$2,1,3+$C$3)),"-"))</f>
        <v>138.16899675059318</v>
      </c>
      <c r="G83" s="45" cm="1">
        <f t="array" aca="1" ref="G83" ca="1">_xlfn.STDEV.P(IFERROR(IF(OFFSET(bHist!$A$1,_xlfn.XMATCH($B$62,bHist!$B:$B,0)-1,3+$C$2,1,3+$C$3)=0,"-",OFFSET(bHist!$A$1,_xlfn.XMATCH($B$62,bHist!$B:$B,0)-1,3+$C$2,1,3+$C$3))-IF(OFFSET(bHist!$A$1,_xlfn.XMATCH(B83,bHist!$B:$B,0)-1,3+$C$2,1,3+$C$3)=0,"-",OFFSET(bHist!$A$1,_xlfn.XMATCH(B83,bHist!$B:$B,0)-1,3+$C$2,1,3+$C$3)),"-"))</f>
        <v>48.825851349426529</v>
      </c>
      <c r="H83" s="45" cm="1">
        <f t="array" aca="1" ref="H83" ca="1">INDEX((IFERROR(IF(OFFSET(bHist!$A$1,_xlfn.XMATCH($B$62,bHist!B:B,0)-1,3,1,500)=0,"-",OFFSET(bHist!$A$1,_xlfn.XMATCH($B$62,bHist!B:B,0)-1,3,1,500))-IF(OFFSET(bHist!$A$1,_xlfn.XMATCH(B83,bHist!B:B,0)-1,3,1,500)=0,"-",OFFSET(bHist!$A$1,_xlfn.XMATCH(B83,bHist!B:B,0)-1,3,1,500)),"-")),1)</f>
        <v>18.158839317321792</v>
      </c>
      <c r="I83" s="45">
        <f t="shared" ca="1" si="4"/>
        <v>12.378751467967412</v>
      </c>
      <c r="J83" s="51" cm="1">
        <f t="array" aca="1" ref="J83" ca="1">SLOPE((IFERROR(IF(OFFSET(bHist!$A$1,_xlfn.XMATCH($B$62,bHist!$B:$B,0)-1,3,1,500)=0,"-",OFFSET(bHist!$A$1,_xlfn.XMATCH($B$62,bHist!$B:$B,0)-1,3,1,500))-IF(OFFSET(bHist!$A$1,_xlfn.XMATCH(B83,bHist!$B:$B,0)-1,3,1,500)=0,"-",OFFSET(bHist!$A$1,_xlfn.XMATCH(B83,bHist!$B:$B,0)-1,3,1,500)),"-")),OFFSET(bHist!$A$1,0,3,1,500))</f>
        <v>0.18580724213661723</v>
      </c>
      <c r="K83" s="45" cm="1">
        <f t="array" aca="1" ref="K83" ca="1">INTERCEPT((IFERROR(IF(OFFSET(bHist!$A$1,_xlfn.XMATCH($B$62,bHist!$B:$B,0)-1,3,1,500)=0,"-",OFFSET(bHist!$A$1,_xlfn.XMATCH($B$62,bHist!$B:$B,0)-1,3,1,500))-IF(OFFSET(bHist!$A$1,_xlfn.XMATCH(B83,bHist!$B:$B,0)-1,3,1,500)=0,"-",OFFSET(bHist!$A$1,_xlfn.XMATCH(B83,bHist!$B:$B,0)-1,3,1,500)),"-")),OFFSET(bHist!$A$1,0,3,1,500))</f>
        <v>-8124.0277792005581</v>
      </c>
      <c r="L83" s="45" cm="1">
        <f t="array" aca="1" ref="L83" ca="1">STEYX((IFERROR(IF(OFFSET(bHist!$A$1,_xlfn.XMATCH($B$62,bHist!B:B,0)-1,3,1,500)=0,"-",OFFSET(bHist!$A$1,_xlfn.XMATCH($B$62,bHist!B:B,0)-1,3,1,500))-IF(OFFSET(bHist!$A$1,_xlfn.XMATCH(B83,bHist!B:B,0)-1,3,1,500)=0,"-",OFFSET(bHist!$A$1,_xlfn.XMATCH(B83,bHist!B:B,0)-1,3,1,500)),"-")),OFFSET(bHist!$A$1,0,3,1,500))</f>
        <v>29.894937780245016</v>
      </c>
      <c r="M83" s="51" cm="1">
        <f t="array" aca="1" ref="M83" ca="1">CORREL(IF(OFFSET(bHist!$A$1,_xlfn.XMATCH($B$62,bHist!B:B,0)-1,3,1,500)=0,"-",OFFSET(bHist!$A$1,_xlfn.XMATCH($B$62,bHist!B:B,0)-1,3,1,500)),IF(OFFSET(bHist!$A$1,_xlfn.XMATCH(B83,bHist!B:B,0)-1,3,1,500)=0,"-",OFFSET(bHist!$A$1,_xlfn.XMATCH(B83,bHist!B:B,0)-1,3,1,500)))</f>
        <v>0.85501844590883291</v>
      </c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  <c r="AB83" s="50"/>
      <c r="AC83" s="50"/>
      <c r="AD83" s="50"/>
      <c r="AE83" s="50"/>
      <c r="AF83" s="50"/>
      <c r="AG83" s="50"/>
      <c r="AH83" s="50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  <c r="AX83" s="50"/>
      <c r="AY83" s="50"/>
      <c r="AZ83" s="50"/>
      <c r="BA83" s="50"/>
      <c r="BB83" s="50"/>
      <c r="BC83" s="50"/>
      <c r="BD83" s="50"/>
      <c r="BE83" s="50"/>
      <c r="BF83" s="50"/>
      <c r="BG83" s="50"/>
      <c r="BH83" s="50"/>
      <c r="BI83" s="50"/>
      <c r="BJ83" s="50"/>
      <c r="BK83" s="50"/>
      <c r="BL83" s="50"/>
      <c r="BM83" s="50"/>
      <c r="BN83" s="50"/>
      <c r="BO83" s="50"/>
      <c r="BP83" s="50"/>
      <c r="BQ83" s="50"/>
      <c r="BR83" s="50"/>
      <c r="BS83" s="50"/>
      <c r="BT83" s="50"/>
      <c r="BU83" s="50"/>
      <c r="BV83" s="50"/>
      <c r="BW83" s="50"/>
      <c r="BX83" s="50"/>
      <c r="BY83" s="50"/>
      <c r="BZ83" s="50"/>
      <c r="CA83" s="50"/>
      <c r="CB83" s="50"/>
      <c r="CC83" s="50"/>
      <c r="CD83" s="50"/>
      <c r="CE83" s="50"/>
      <c r="CF83" s="50"/>
      <c r="CG83" s="50"/>
      <c r="CH83" s="50"/>
      <c r="CI83" s="50"/>
      <c r="CJ83" s="50"/>
      <c r="CK83" s="50"/>
      <c r="CL83" s="50"/>
      <c r="CM83" s="50"/>
      <c r="CN83" s="50"/>
      <c r="CO83" s="50"/>
      <c r="CP83" s="50"/>
      <c r="CQ83" s="50"/>
      <c r="CR83" s="50"/>
      <c r="CS83" s="50"/>
      <c r="CT83" s="50"/>
      <c r="CU83" s="50"/>
      <c r="CV83" s="50"/>
      <c r="CW83" s="50"/>
      <c r="CX83" s="50"/>
      <c r="CY83" s="50"/>
      <c r="CZ83" s="50"/>
      <c r="DA83" s="50"/>
      <c r="DB83" s="50"/>
      <c r="DC83" s="50"/>
      <c r="DD83" s="50"/>
      <c r="DE83" s="50"/>
      <c r="DF83" s="50"/>
      <c r="DG83" s="50"/>
      <c r="DH83" s="50"/>
      <c r="DI83" s="50"/>
      <c r="DJ83" s="50"/>
      <c r="DK83" s="50"/>
      <c r="DL83" s="50"/>
      <c r="DM83" s="50"/>
      <c r="DN83" s="50"/>
      <c r="DO83" s="50"/>
      <c r="DP83" s="50"/>
      <c r="DQ83" s="50"/>
      <c r="DR83" s="50"/>
      <c r="DS83" s="50"/>
      <c r="DT83" s="50"/>
      <c r="DU83" s="50"/>
      <c r="DV83" s="50"/>
      <c r="DW83" s="50"/>
      <c r="DX83" s="50"/>
      <c r="DY83" s="50"/>
      <c r="DZ83" s="50"/>
      <c r="EA83" s="50"/>
      <c r="EB83" s="50"/>
      <c r="EC83" s="50"/>
      <c r="ED83" s="50"/>
      <c r="EE83" s="50"/>
      <c r="EF83" s="50"/>
      <c r="EG83" s="50"/>
      <c r="EH83" s="50"/>
      <c r="EI83" s="50"/>
      <c r="EJ83" s="50"/>
      <c r="EK83" s="50"/>
      <c r="EL83" s="50"/>
      <c r="EM83" s="50"/>
      <c r="EN83" s="50"/>
      <c r="EO83" s="50"/>
      <c r="EP83" s="50"/>
      <c r="EQ83" s="50"/>
      <c r="ER83" s="50"/>
      <c r="ES83" s="50"/>
      <c r="ET83" s="50"/>
      <c r="EU83" s="50"/>
      <c r="EV83" s="50"/>
      <c r="EW83" s="50"/>
      <c r="EX83" s="50"/>
      <c r="EY83" s="50"/>
      <c r="EZ83" s="50"/>
      <c r="FA83" s="50"/>
      <c r="FB83" s="50"/>
      <c r="FC83" s="50"/>
      <c r="FD83" s="50"/>
      <c r="FE83" s="50"/>
      <c r="FF83" s="50"/>
      <c r="FG83" s="50"/>
      <c r="FH83" s="50"/>
      <c r="FI83" s="50"/>
      <c r="FJ83" s="50"/>
      <c r="FK83" s="50"/>
      <c r="FL83" s="50"/>
      <c r="FM83" s="50"/>
      <c r="FN83" s="50"/>
      <c r="FO83" s="50"/>
      <c r="FP83" s="50"/>
      <c r="FQ83" s="50"/>
      <c r="FR83" s="50"/>
      <c r="FS83" s="50"/>
      <c r="FT83" s="50"/>
      <c r="FU83" s="50"/>
      <c r="FV83" s="50"/>
      <c r="FW83" s="50"/>
      <c r="FX83" s="50"/>
      <c r="FY83" s="50"/>
      <c r="FZ83" s="50"/>
      <c r="GA83" s="50"/>
      <c r="GB83" s="50"/>
      <c r="GC83" s="50"/>
      <c r="GD83" s="50"/>
      <c r="GE83" s="50"/>
      <c r="GF83" s="50"/>
      <c r="GG83" s="50"/>
      <c r="GH83" s="50"/>
      <c r="GI83" s="50"/>
      <c r="GJ83" s="50"/>
      <c r="GK83" s="50"/>
      <c r="GL83" s="50"/>
      <c r="GM83" s="50"/>
      <c r="GN83" s="50"/>
      <c r="GO83" s="50"/>
      <c r="GP83" s="50"/>
      <c r="GQ83" s="50"/>
      <c r="GR83" s="50"/>
      <c r="GS83" s="50"/>
      <c r="GT83" s="50"/>
      <c r="GU83" s="50"/>
      <c r="GV83" s="50"/>
      <c r="GW83" s="50"/>
      <c r="GX83" s="50"/>
      <c r="GY83" s="50"/>
      <c r="GZ83" s="50"/>
      <c r="HA83" s="50"/>
      <c r="HB83" s="50"/>
      <c r="HC83" s="50"/>
      <c r="HD83" s="50"/>
      <c r="HE83" s="50"/>
      <c r="HF83" s="50"/>
      <c r="HG83" s="50"/>
      <c r="HH83" s="50"/>
      <c r="HI83" s="50"/>
      <c r="HJ83" s="50"/>
      <c r="HK83" s="50"/>
      <c r="HL83" s="50"/>
      <c r="HM83" s="50"/>
      <c r="HN83" s="50"/>
      <c r="HO83" s="50"/>
      <c r="HP83" s="50"/>
      <c r="HQ83" s="50"/>
      <c r="HR83" s="50"/>
      <c r="HS83" s="50"/>
      <c r="HT83" s="50"/>
      <c r="HU83" s="50"/>
      <c r="HV83" s="50"/>
      <c r="HW83" s="50"/>
      <c r="HX83" s="50"/>
      <c r="HY83" s="50"/>
      <c r="HZ83" s="50"/>
      <c r="IA83" s="50"/>
      <c r="IB83" s="50"/>
      <c r="IC83" s="50"/>
      <c r="ID83" s="50"/>
      <c r="IE83" s="50"/>
      <c r="IF83" s="50"/>
      <c r="IG83" s="50"/>
      <c r="IH83" s="50"/>
      <c r="II83" s="50"/>
      <c r="IJ83" s="50"/>
      <c r="IK83" s="50"/>
      <c r="IL83" s="50"/>
      <c r="IM83" s="50"/>
      <c r="IN83" s="50"/>
      <c r="IO83" s="50"/>
      <c r="IP83" s="50"/>
      <c r="IQ83" s="50"/>
      <c r="IR83" s="50"/>
      <c r="IS83" s="50"/>
      <c r="IT83" s="50"/>
      <c r="IU83" s="50"/>
      <c r="IV83" s="50"/>
      <c r="IW83" s="50"/>
      <c r="IX83" s="50"/>
      <c r="IY83" s="50"/>
      <c r="IZ83" s="50"/>
      <c r="JA83" s="50"/>
      <c r="JB83" s="50"/>
      <c r="JC83" s="50"/>
      <c r="JD83" s="50"/>
      <c r="JE83" s="50"/>
      <c r="JF83" s="50"/>
      <c r="JG83" s="50"/>
      <c r="JH83" s="50"/>
      <c r="JI83" s="50"/>
      <c r="JJ83" s="50"/>
      <c r="JK83" s="50"/>
      <c r="JL83" s="50"/>
      <c r="JM83" s="50"/>
      <c r="JN83" s="50"/>
      <c r="JO83" s="50"/>
      <c r="JP83" s="50"/>
      <c r="JQ83" s="50"/>
      <c r="JR83" s="50"/>
      <c r="JS83" s="50"/>
      <c r="JT83" s="50"/>
      <c r="JU83" s="50"/>
      <c r="JV83" s="50"/>
      <c r="JW83" s="50"/>
      <c r="JX83" s="50"/>
      <c r="JY83" s="50"/>
      <c r="JZ83" s="50"/>
      <c r="KA83" s="50"/>
      <c r="KB83" s="50"/>
      <c r="KC83" s="50"/>
      <c r="KD83" s="50"/>
      <c r="KE83" s="50"/>
      <c r="KF83" s="50"/>
      <c r="KG83" s="50"/>
      <c r="KH83" s="50"/>
      <c r="KI83" s="50"/>
      <c r="KJ83" s="50"/>
      <c r="KK83" s="50"/>
      <c r="KL83" s="50"/>
      <c r="KM83" s="50"/>
      <c r="KN83" s="50"/>
      <c r="KO83" s="50"/>
      <c r="KP83" s="50"/>
      <c r="KQ83" s="50"/>
      <c r="KR83" s="50"/>
      <c r="KS83" s="50"/>
      <c r="KT83" s="50"/>
      <c r="KU83" s="50"/>
      <c r="KV83" s="50"/>
      <c r="KW83" s="50"/>
      <c r="KX83" s="50"/>
      <c r="KY83" s="50"/>
      <c r="KZ83" s="50"/>
      <c r="LA83" s="50"/>
      <c r="LB83" s="50"/>
      <c r="LC83" s="50"/>
      <c r="LD83" s="50"/>
      <c r="LE83" s="50"/>
      <c r="LF83" s="50"/>
      <c r="LG83" s="50"/>
      <c r="LH83" s="50"/>
      <c r="LI83" s="50"/>
      <c r="LJ83" s="50"/>
      <c r="LK83" s="50"/>
      <c r="LL83" s="50"/>
      <c r="LM83" s="50"/>
      <c r="LN83" s="50"/>
      <c r="LO83" s="50"/>
      <c r="LP83" s="50"/>
      <c r="LQ83" s="50"/>
      <c r="LR83" s="50"/>
      <c r="LS83" s="50"/>
      <c r="LT83" s="50"/>
      <c r="LU83" s="50"/>
      <c r="LV83" s="50"/>
      <c r="LW83" s="50"/>
      <c r="LX83" s="50"/>
      <c r="LY83" s="50"/>
      <c r="LZ83" s="50"/>
      <c r="MA83" s="50"/>
      <c r="MB83" s="50"/>
      <c r="MC83" s="50"/>
      <c r="MD83" s="50"/>
      <c r="ME83" s="50"/>
      <c r="MF83" s="50"/>
      <c r="MG83" s="50"/>
      <c r="MH83" s="50"/>
      <c r="MI83" s="50"/>
      <c r="MJ83" s="50"/>
      <c r="MK83" s="50"/>
      <c r="ML83" s="50"/>
      <c r="MM83" s="50"/>
      <c r="MN83" s="50"/>
      <c r="MO83" s="50"/>
      <c r="MP83" s="50"/>
      <c r="MQ83" s="50"/>
      <c r="MR83" s="50"/>
      <c r="MS83" s="50"/>
      <c r="MT83" s="50"/>
      <c r="MU83" s="50"/>
      <c r="MV83" s="50"/>
      <c r="MW83" s="50"/>
      <c r="MX83" s="50"/>
      <c r="MY83" s="50"/>
      <c r="MZ83" s="50"/>
      <c r="NA83" s="50"/>
      <c r="NB83" s="50"/>
      <c r="NC83" s="50"/>
      <c r="ND83" s="50"/>
      <c r="NE83" s="50"/>
      <c r="NF83" s="50"/>
      <c r="NG83" s="50"/>
      <c r="NH83" s="50"/>
      <c r="NI83" s="50"/>
      <c r="NJ83" s="50"/>
      <c r="NK83" s="50"/>
      <c r="NL83" s="50"/>
      <c r="NM83" s="50"/>
      <c r="NN83" s="50"/>
      <c r="NO83" s="50"/>
      <c r="NP83" s="50"/>
      <c r="NQ83" s="50"/>
      <c r="NR83" s="50"/>
      <c r="NS83" s="50"/>
      <c r="NT83" s="50"/>
      <c r="NU83" s="50"/>
      <c r="NV83" s="50"/>
      <c r="NW83" s="50"/>
      <c r="NX83" s="50"/>
      <c r="NY83" s="50"/>
      <c r="NZ83" s="50"/>
      <c r="OA83" s="50"/>
      <c r="OB83" s="50"/>
      <c r="OC83" s="50"/>
      <c r="OD83" s="50"/>
      <c r="OE83" s="50"/>
      <c r="OF83" s="50"/>
      <c r="OG83" s="50"/>
      <c r="OH83" s="50"/>
      <c r="OI83" s="50"/>
      <c r="OJ83" s="50"/>
      <c r="OK83" s="50"/>
      <c r="OL83" s="50"/>
      <c r="OM83" s="50"/>
      <c r="ON83" s="50"/>
      <c r="OO83" s="50"/>
      <c r="OP83" s="50"/>
      <c r="OQ83" s="50"/>
      <c r="OR83" s="50"/>
      <c r="OS83" s="50"/>
      <c r="OT83" s="50"/>
      <c r="OU83" s="50"/>
      <c r="OV83" s="50"/>
      <c r="OW83" s="50"/>
      <c r="OX83" s="50"/>
      <c r="OY83" s="50"/>
      <c r="OZ83" s="50"/>
      <c r="PA83" s="50"/>
      <c r="PB83" s="50"/>
      <c r="PC83" s="50"/>
      <c r="PD83" s="50"/>
      <c r="PE83" s="50"/>
      <c r="PF83" s="50"/>
      <c r="PG83" s="50"/>
      <c r="PH83" s="50"/>
      <c r="PI83" s="50"/>
      <c r="PJ83" s="50"/>
      <c r="PK83" s="50"/>
      <c r="PL83" s="50"/>
      <c r="PM83" s="50"/>
      <c r="PN83" s="50"/>
      <c r="PO83" s="50"/>
      <c r="PP83" s="50"/>
      <c r="PQ83" s="50"/>
      <c r="PR83" s="50"/>
      <c r="PS83" s="50"/>
      <c r="PT83" s="50"/>
      <c r="PU83" s="50"/>
      <c r="PV83" s="50"/>
      <c r="PW83" s="50"/>
      <c r="PX83" s="50"/>
      <c r="PY83" s="50"/>
      <c r="PZ83" s="50"/>
      <c r="QA83" s="50"/>
      <c r="QB83" s="50"/>
      <c r="QC83" s="50"/>
      <c r="QD83" s="50"/>
      <c r="QE83" s="50"/>
      <c r="QF83" s="50"/>
      <c r="QG83" s="50"/>
      <c r="QH83" s="50"/>
      <c r="QI83" s="50"/>
      <c r="QJ83" s="50"/>
      <c r="QK83" s="50"/>
      <c r="QL83" s="50"/>
      <c r="QM83" s="50"/>
      <c r="QN83" s="50"/>
      <c r="QO83" s="50"/>
      <c r="QP83" s="50"/>
      <c r="QQ83" s="50"/>
      <c r="QR83" s="50"/>
      <c r="QS83" s="50"/>
      <c r="QT83" s="50"/>
      <c r="QU83" s="50"/>
      <c r="QV83" s="50"/>
      <c r="QW83" s="50"/>
      <c r="QX83" s="50"/>
      <c r="QY83" s="50"/>
      <c r="QZ83" s="50"/>
      <c r="RA83" s="50"/>
      <c r="RB83" s="50"/>
      <c r="RC83" s="50"/>
      <c r="RD83" s="50"/>
      <c r="RE83" s="50"/>
      <c r="RF83" s="50"/>
      <c r="RG83" s="50"/>
      <c r="RH83" s="50"/>
      <c r="RI83" s="50"/>
      <c r="RJ83" s="50"/>
      <c r="RK83" s="50"/>
      <c r="RL83" s="50"/>
      <c r="RM83" s="50"/>
      <c r="RN83" s="50"/>
      <c r="RO83" s="50"/>
      <c r="RP83" s="50"/>
      <c r="RQ83" s="50"/>
      <c r="RR83" s="50"/>
      <c r="RS83" s="50"/>
      <c r="RT83" s="50"/>
      <c r="RU83" s="50"/>
      <c r="RV83" s="50"/>
      <c r="RW83" s="50"/>
      <c r="RX83" s="50"/>
      <c r="RY83" s="50"/>
      <c r="RZ83" s="50"/>
      <c r="SA83" s="50"/>
      <c r="SB83" s="50"/>
      <c r="SC83" s="50"/>
      <c r="SD83" s="50"/>
      <c r="SE83" s="50"/>
      <c r="SF83" s="50"/>
      <c r="SG83" s="50"/>
      <c r="SH83" s="50"/>
      <c r="SI83" s="50"/>
      <c r="SJ83" s="50"/>
      <c r="SK83" s="50"/>
      <c r="SL83" s="50"/>
      <c r="SM83" s="50"/>
      <c r="SN83" s="45"/>
    </row>
    <row r="84" spans="2:508" x14ac:dyDescent="0.25">
      <c r="B84" s="43" t="s">
        <v>518</v>
      </c>
      <c r="C84" s="43" t="str">
        <f ca="1">_xlfn.XLOOKUP(B84,bonds[unique lookup],bonds[ID_ISIN])</f>
        <v>XS1933828433</v>
      </c>
      <c r="D84" s="45" cm="1">
        <f t="array" aca="1" ref="D84" ca="1">MIN(IFERROR(IF(OFFSET(bHist!$A$1,_xlfn.XMATCH($B$62,bHist!$B:$B,0)-1,3+$C$2,1,3+$C$3)=0,"-",OFFSET(bHist!$A$1,_xlfn.XMATCH($B$62,bHist!$B:$B,0)-1,3+$C$2,1,3+$C$3))-IF(OFFSET(bHist!$A$1,_xlfn.XMATCH(B84,bHist!$B:$B,0)-1,3+$C$2,1,3+$C$3)=0,"-",OFFSET(bHist!$A$1,_xlfn.XMATCH(B84,bHist!$B:$B,0)-1,3+$C$2,1,3+$C$3)),"-"))</f>
        <v>-152.57081898784634</v>
      </c>
      <c r="E84" s="45" cm="1">
        <f t="array" aca="1" ref="E84" ca="1">AVERAGE(IFERROR(IF(OFFSET(bHist!$A$1,_xlfn.XMATCH($B$62,bHist!$B:$B,0)-1,3+$C$2,1,3+$C$3)=0,"-",OFFSET(bHist!$A$1,_xlfn.XMATCH($B$62,bHist!$B:$B,0)-1,3+$C$2,1,3+$C$3))-IF(OFFSET(bHist!$A$1,_xlfn.XMATCH(B84,bHist!$B:$B,0)-1,3+$C$2,1,3+$C$3)=0,"-",OFFSET(bHist!$A$1,_xlfn.XMATCH(B84,bHist!$B:$B,0)-1,3+$C$2,1,3+$C$3)),"-"))</f>
        <v>-13.612418975252277</v>
      </c>
      <c r="F84" s="45" cm="1">
        <f t="array" aca="1" ref="F84" ca="1">MAX(IFERROR(IF(OFFSET(bHist!$A$1,_xlfn.XMATCH($B$62,bHist!$B:$B,0)-1,3+$C$2,1,3+$C$3)=0,"-",OFFSET(bHist!$A$1,_xlfn.XMATCH($B$62,bHist!$B:$B,0)-1,3+$C$2,1,3+$C$3))-IF(OFFSET(bHist!$A$1,_xlfn.XMATCH(B84,bHist!$B:$B,0)-1,3+$C$2,1,3+$C$3)=0,"-",OFFSET(bHist!$A$1,_xlfn.XMATCH(B84,bHist!$B:$B,0)-1,3+$C$2,1,3+$C$3)),"-"))</f>
        <v>146.06235473346709</v>
      </c>
      <c r="G84" s="45" cm="1">
        <f t="array" aca="1" ref="G84" ca="1">_xlfn.STDEV.P(IFERROR(IF(OFFSET(bHist!$A$1,_xlfn.XMATCH($B$62,bHist!$B:$B,0)-1,3+$C$2,1,3+$C$3)=0,"-",OFFSET(bHist!$A$1,_xlfn.XMATCH($B$62,bHist!$B:$B,0)-1,3+$C$2,1,3+$C$3))-IF(OFFSET(bHist!$A$1,_xlfn.XMATCH(B84,bHist!$B:$B,0)-1,3+$C$2,1,3+$C$3)=0,"-",OFFSET(bHist!$A$1,_xlfn.XMATCH(B84,bHist!$B:$B,0)-1,3+$C$2,1,3+$C$3)),"-"))</f>
        <v>57.325890982051583</v>
      </c>
      <c r="H84" s="45" cm="1">
        <f t="array" aca="1" ref="H84" ca="1">INDEX((IFERROR(IF(OFFSET(bHist!$A$1,_xlfn.XMATCH($B$62,bHist!B:B,0)-1,3,1,500)=0,"-",OFFSET(bHist!$A$1,_xlfn.XMATCH($B$62,bHist!B:B,0)-1,3,1,500))-IF(OFFSET(bHist!$A$1,_xlfn.XMATCH(B84,bHist!B:B,0)-1,3,1,500)=0,"-",OFFSET(bHist!$A$1,_xlfn.XMATCH(B84,bHist!B:B,0)-1,3,1,500)),"-")),1)</f>
        <v>5.3750564489364479</v>
      </c>
      <c r="I84" s="45">
        <f t="shared" ca="1" si="4"/>
        <v>6.3581266567216561</v>
      </c>
      <c r="J84" s="51" cm="1">
        <f t="array" aca="1" ref="J84" ca="1">SLOPE((IFERROR(IF(OFFSET(bHist!$A$1,_xlfn.XMATCH($B$62,bHist!$B:$B,0)-1,3,1,500)=0,"-",OFFSET(bHist!$A$1,_xlfn.XMATCH($B$62,bHist!$B:$B,0)-1,3,1,500))-IF(OFFSET(bHist!$A$1,_xlfn.XMATCH(B84,bHist!$B:$B,0)-1,3,1,500)=0,"-",OFFSET(bHist!$A$1,_xlfn.XMATCH(B84,bHist!$B:$B,0)-1,3,1,500)),"-")),OFFSET(bHist!$A$1,0,3,1,500))</f>
        <v>0.33882904715477824</v>
      </c>
      <c r="K84" s="45" cm="1">
        <f t="array" aca="1" ref="K84" ca="1">INTERCEPT((IFERROR(IF(OFFSET(bHist!$A$1,_xlfn.XMATCH($B$62,bHist!$B:$B,0)-1,3,1,500)=0,"-",OFFSET(bHist!$A$1,_xlfn.XMATCH($B$62,bHist!$B:$B,0)-1,3,1,500))-IF(OFFSET(bHist!$A$1,_xlfn.XMATCH(B84,bHist!$B:$B,0)-1,3,1,500)=0,"-",OFFSET(bHist!$A$1,_xlfn.XMATCH(B84,bHist!$B:$B,0)-1,3,1,500)),"-")),OFFSET(bHist!$A$1,0,3,1,500))</f>
        <v>-14845.571932821713</v>
      </c>
      <c r="L84" s="45" cm="1">
        <f t="array" aca="1" ref="L84" ca="1">STEYX((IFERROR(IF(OFFSET(bHist!$A$1,_xlfn.XMATCH($B$62,bHist!B:B,0)-1,3,1,500)=0,"-",OFFSET(bHist!$A$1,_xlfn.XMATCH($B$62,bHist!B:B,0)-1,3,1,500))-IF(OFFSET(bHist!$A$1,_xlfn.XMATCH(B84,bHist!B:B,0)-1,3,1,500)=0,"-",OFFSET(bHist!$A$1,_xlfn.XMATCH(B84,bHist!B:B,0)-1,3,1,500)),"-")),OFFSET(bHist!$A$1,0,3,1,500))</f>
        <v>31.307297015679115</v>
      </c>
      <c r="M84" s="51" cm="1">
        <f t="array" aca="1" ref="M84" ca="1">CORREL(IF(OFFSET(bHist!$A$1,_xlfn.XMATCH($B$62,bHist!B:B,0)-1,3,1,500)=0,"-",OFFSET(bHist!$A$1,_xlfn.XMATCH($B$62,bHist!B:B,0)-1,3,1,500)),IF(OFFSET(bHist!$A$1,_xlfn.XMATCH(B84,bHist!B:B,0)-1,3,1,500)=0,"-",OFFSET(bHist!$A$1,_xlfn.XMATCH(B84,bHist!B:B,0)-1,3,1,500)))</f>
        <v>0.85892782027277959</v>
      </c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  <c r="AO84" s="50"/>
      <c r="AP84" s="50"/>
      <c r="AQ84" s="50"/>
      <c r="AR84" s="50"/>
      <c r="AS84" s="50"/>
      <c r="AT84" s="50"/>
      <c r="AU84" s="50"/>
      <c r="AV84" s="50"/>
      <c r="AW84" s="50"/>
      <c r="AX84" s="50"/>
      <c r="AY84" s="50"/>
      <c r="AZ84" s="50"/>
      <c r="BA84" s="50"/>
      <c r="BB84" s="50"/>
      <c r="BC84" s="50"/>
      <c r="BD84" s="50"/>
      <c r="BE84" s="50"/>
      <c r="BF84" s="50"/>
      <c r="BG84" s="50"/>
      <c r="BH84" s="50"/>
      <c r="BI84" s="50"/>
      <c r="BJ84" s="50"/>
      <c r="BK84" s="50"/>
      <c r="BL84" s="50"/>
      <c r="BM84" s="50"/>
      <c r="BN84" s="50"/>
      <c r="BO84" s="50"/>
      <c r="BP84" s="50"/>
      <c r="BQ84" s="50"/>
      <c r="BR84" s="50"/>
      <c r="BS84" s="50"/>
      <c r="BT84" s="50"/>
      <c r="BU84" s="50"/>
      <c r="BV84" s="50"/>
      <c r="BW84" s="50"/>
      <c r="BX84" s="50"/>
      <c r="BY84" s="50"/>
      <c r="BZ84" s="50"/>
      <c r="CA84" s="50"/>
      <c r="CB84" s="50"/>
      <c r="CC84" s="50"/>
      <c r="CD84" s="50"/>
      <c r="CE84" s="50"/>
      <c r="CF84" s="50"/>
      <c r="CG84" s="50"/>
      <c r="CH84" s="50"/>
      <c r="CI84" s="50"/>
      <c r="CJ84" s="50"/>
      <c r="CK84" s="50"/>
      <c r="CL84" s="50"/>
      <c r="CM84" s="50"/>
      <c r="CN84" s="50"/>
      <c r="CO84" s="50"/>
      <c r="CP84" s="50"/>
      <c r="CQ84" s="50"/>
      <c r="CR84" s="50"/>
      <c r="CS84" s="50"/>
      <c r="CT84" s="50"/>
      <c r="CU84" s="50"/>
      <c r="CV84" s="50"/>
      <c r="CW84" s="50"/>
      <c r="CX84" s="50"/>
      <c r="CY84" s="50"/>
      <c r="CZ84" s="50"/>
      <c r="DA84" s="50"/>
      <c r="DB84" s="50"/>
      <c r="DC84" s="50"/>
      <c r="DD84" s="50"/>
      <c r="DE84" s="50"/>
      <c r="DF84" s="50"/>
      <c r="DG84" s="50"/>
      <c r="DH84" s="50"/>
      <c r="DI84" s="50"/>
      <c r="DJ84" s="50"/>
      <c r="DK84" s="50"/>
      <c r="DL84" s="50"/>
      <c r="DM84" s="50"/>
      <c r="DN84" s="50"/>
      <c r="DO84" s="50"/>
      <c r="DP84" s="50"/>
      <c r="DQ84" s="50"/>
      <c r="DR84" s="50"/>
      <c r="DS84" s="50"/>
      <c r="DT84" s="50"/>
      <c r="DU84" s="50"/>
      <c r="DV84" s="50"/>
      <c r="DW84" s="50"/>
      <c r="DX84" s="50"/>
      <c r="DY84" s="50"/>
      <c r="DZ84" s="50"/>
      <c r="EA84" s="50"/>
      <c r="EB84" s="50"/>
      <c r="EC84" s="50"/>
      <c r="ED84" s="50"/>
      <c r="EE84" s="50"/>
      <c r="EF84" s="50"/>
      <c r="EG84" s="50"/>
      <c r="EH84" s="50"/>
      <c r="EI84" s="50"/>
      <c r="EJ84" s="50"/>
      <c r="EK84" s="50"/>
      <c r="EL84" s="50"/>
      <c r="EM84" s="50"/>
      <c r="EN84" s="50"/>
      <c r="EO84" s="50"/>
      <c r="EP84" s="50"/>
      <c r="EQ84" s="50"/>
      <c r="ER84" s="50"/>
      <c r="ES84" s="50"/>
      <c r="ET84" s="50"/>
      <c r="EU84" s="50"/>
      <c r="EV84" s="50"/>
      <c r="EW84" s="50"/>
      <c r="EX84" s="50"/>
      <c r="EY84" s="50"/>
      <c r="EZ84" s="50"/>
      <c r="FA84" s="50"/>
      <c r="FB84" s="50"/>
      <c r="FC84" s="50"/>
      <c r="FD84" s="50"/>
      <c r="FE84" s="50"/>
      <c r="FF84" s="50"/>
      <c r="FG84" s="50"/>
      <c r="FH84" s="50"/>
      <c r="FI84" s="50"/>
      <c r="FJ84" s="50"/>
      <c r="FK84" s="50"/>
      <c r="FL84" s="50"/>
      <c r="FM84" s="50"/>
      <c r="FN84" s="50"/>
      <c r="FO84" s="50"/>
      <c r="FP84" s="50"/>
      <c r="FQ84" s="50"/>
      <c r="FR84" s="50"/>
      <c r="FS84" s="50"/>
      <c r="FT84" s="50"/>
      <c r="FU84" s="50"/>
      <c r="FV84" s="50"/>
      <c r="FW84" s="50"/>
      <c r="FX84" s="50"/>
      <c r="FY84" s="50"/>
      <c r="FZ84" s="50"/>
      <c r="GA84" s="50"/>
      <c r="GB84" s="50"/>
      <c r="GC84" s="50"/>
      <c r="GD84" s="50"/>
      <c r="GE84" s="50"/>
      <c r="GF84" s="50"/>
      <c r="GG84" s="50"/>
      <c r="GH84" s="50"/>
      <c r="GI84" s="50"/>
      <c r="GJ84" s="50"/>
      <c r="GK84" s="50"/>
      <c r="GL84" s="50"/>
      <c r="GM84" s="50"/>
      <c r="GN84" s="50"/>
      <c r="GO84" s="50"/>
      <c r="GP84" s="50"/>
      <c r="GQ84" s="50"/>
      <c r="GR84" s="50"/>
      <c r="GS84" s="50"/>
      <c r="GT84" s="50"/>
      <c r="GU84" s="50"/>
      <c r="GV84" s="50"/>
      <c r="GW84" s="50"/>
      <c r="GX84" s="50"/>
      <c r="GY84" s="50"/>
      <c r="GZ84" s="50"/>
      <c r="HA84" s="50"/>
      <c r="HB84" s="50"/>
      <c r="HC84" s="50"/>
      <c r="HD84" s="50"/>
      <c r="HE84" s="50"/>
      <c r="HF84" s="50"/>
      <c r="HG84" s="50"/>
      <c r="HH84" s="50"/>
      <c r="HI84" s="50"/>
      <c r="HJ84" s="50"/>
      <c r="HK84" s="50"/>
      <c r="HL84" s="50"/>
      <c r="HM84" s="50"/>
      <c r="HN84" s="50"/>
      <c r="HO84" s="50"/>
      <c r="HP84" s="50"/>
      <c r="HQ84" s="50"/>
      <c r="HR84" s="50"/>
      <c r="HS84" s="50"/>
      <c r="HT84" s="50"/>
      <c r="HU84" s="50"/>
      <c r="HV84" s="50"/>
      <c r="HW84" s="50"/>
      <c r="HX84" s="50"/>
      <c r="HY84" s="50"/>
      <c r="HZ84" s="50"/>
      <c r="IA84" s="50"/>
      <c r="IB84" s="50"/>
      <c r="IC84" s="50"/>
      <c r="ID84" s="50"/>
      <c r="IE84" s="50"/>
      <c r="IF84" s="50"/>
      <c r="IG84" s="50"/>
      <c r="IH84" s="50"/>
      <c r="II84" s="50"/>
      <c r="IJ84" s="50"/>
      <c r="IK84" s="50"/>
      <c r="IL84" s="50"/>
      <c r="IM84" s="50"/>
      <c r="IN84" s="50"/>
      <c r="IO84" s="50"/>
      <c r="IP84" s="50"/>
      <c r="IQ84" s="50"/>
      <c r="IR84" s="50"/>
      <c r="IS84" s="50"/>
      <c r="IT84" s="50"/>
      <c r="IU84" s="50"/>
      <c r="IV84" s="50"/>
      <c r="IW84" s="50"/>
      <c r="IX84" s="50"/>
      <c r="IY84" s="50"/>
      <c r="IZ84" s="50"/>
      <c r="JA84" s="50"/>
      <c r="JB84" s="50"/>
      <c r="JC84" s="50"/>
      <c r="JD84" s="50"/>
      <c r="JE84" s="50"/>
      <c r="JF84" s="50"/>
      <c r="JG84" s="50"/>
      <c r="JH84" s="50"/>
      <c r="JI84" s="50"/>
      <c r="JJ84" s="50"/>
      <c r="JK84" s="50"/>
      <c r="JL84" s="50"/>
      <c r="JM84" s="50"/>
      <c r="JN84" s="50"/>
      <c r="JO84" s="50"/>
      <c r="JP84" s="50"/>
      <c r="JQ84" s="50"/>
      <c r="JR84" s="50"/>
      <c r="JS84" s="50"/>
      <c r="JT84" s="50"/>
      <c r="JU84" s="50"/>
      <c r="JV84" s="50"/>
      <c r="JW84" s="50"/>
      <c r="JX84" s="50"/>
      <c r="JY84" s="50"/>
      <c r="JZ84" s="50"/>
      <c r="KA84" s="50"/>
      <c r="KB84" s="50"/>
      <c r="KC84" s="50"/>
      <c r="KD84" s="50"/>
      <c r="KE84" s="50"/>
      <c r="KF84" s="50"/>
      <c r="KG84" s="50"/>
      <c r="KH84" s="50"/>
      <c r="KI84" s="50"/>
      <c r="KJ84" s="50"/>
      <c r="KK84" s="50"/>
      <c r="KL84" s="50"/>
      <c r="KM84" s="50"/>
      <c r="KN84" s="50"/>
      <c r="KO84" s="50"/>
      <c r="KP84" s="50"/>
      <c r="KQ84" s="50"/>
      <c r="KR84" s="50"/>
      <c r="KS84" s="50"/>
      <c r="KT84" s="50"/>
      <c r="KU84" s="50"/>
      <c r="KV84" s="50"/>
      <c r="KW84" s="50"/>
      <c r="KX84" s="50"/>
      <c r="KY84" s="50"/>
      <c r="KZ84" s="50"/>
      <c r="LA84" s="50"/>
      <c r="LB84" s="50"/>
      <c r="LC84" s="50"/>
      <c r="LD84" s="50"/>
      <c r="LE84" s="50"/>
      <c r="LF84" s="50"/>
      <c r="LG84" s="50"/>
      <c r="LH84" s="50"/>
      <c r="LI84" s="50"/>
      <c r="LJ84" s="50"/>
      <c r="LK84" s="50"/>
      <c r="LL84" s="50"/>
      <c r="LM84" s="50"/>
      <c r="LN84" s="50"/>
      <c r="LO84" s="50"/>
      <c r="LP84" s="50"/>
      <c r="LQ84" s="50"/>
      <c r="LR84" s="50"/>
      <c r="LS84" s="50"/>
      <c r="LT84" s="50"/>
      <c r="LU84" s="50"/>
      <c r="LV84" s="50"/>
      <c r="LW84" s="50"/>
      <c r="LX84" s="50"/>
      <c r="LY84" s="50"/>
      <c r="LZ84" s="50"/>
      <c r="MA84" s="50"/>
      <c r="MB84" s="50"/>
      <c r="MC84" s="50"/>
      <c r="MD84" s="50"/>
      <c r="ME84" s="50"/>
      <c r="MF84" s="50"/>
      <c r="MG84" s="50"/>
      <c r="MH84" s="50"/>
      <c r="MI84" s="50"/>
      <c r="MJ84" s="50"/>
      <c r="MK84" s="50"/>
      <c r="ML84" s="50"/>
      <c r="MM84" s="50"/>
      <c r="MN84" s="50"/>
      <c r="MO84" s="50"/>
      <c r="MP84" s="50"/>
      <c r="MQ84" s="50"/>
      <c r="MR84" s="50"/>
      <c r="MS84" s="50"/>
      <c r="MT84" s="50"/>
      <c r="MU84" s="50"/>
      <c r="MV84" s="50"/>
      <c r="MW84" s="50"/>
      <c r="MX84" s="50"/>
      <c r="MY84" s="50"/>
      <c r="MZ84" s="50"/>
      <c r="NA84" s="50"/>
      <c r="NB84" s="50"/>
      <c r="NC84" s="50"/>
      <c r="ND84" s="50"/>
      <c r="NE84" s="50"/>
      <c r="NF84" s="50"/>
      <c r="NG84" s="50"/>
      <c r="NH84" s="50"/>
      <c r="NI84" s="50"/>
      <c r="NJ84" s="50"/>
      <c r="NK84" s="50"/>
      <c r="NL84" s="50"/>
      <c r="NM84" s="50"/>
      <c r="NN84" s="50"/>
      <c r="NO84" s="50"/>
      <c r="NP84" s="50"/>
      <c r="NQ84" s="50"/>
      <c r="NR84" s="50"/>
      <c r="NS84" s="50"/>
      <c r="NT84" s="50"/>
      <c r="NU84" s="50"/>
      <c r="NV84" s="50"/>
      <c r="NW84" s="50"/>
      <c r="NX84" s="50"/>
      <c r="NY84" s="50"/>
      <c r="NZ84" s="50"/>
      <c r="OA84" s="50"/>
      <c r="OB84" s="50"/>
      <c r="OC84" s="50"/>
      <c r="OD84" s="50"/>
      <c r="OE84" s="50"/>
      <c r="OF84" s="50"/>
      <c r="OG84" s="50"/>
      <c r="OH84" s="50"/>
      <c r="OI84" s="50"/>
      <c r="OJ84" s="50"/>
      <c r="OK84" s="50"/>
      <c r="OL84" s="50"/>
      <c r="OM84" s="50"/>
      <c r="ON84" s="50"/>
      <c r="OO84" s="50"/>
      <c r="OP84" s="50"/>
      <c r="OQ84" s="50"/>
      <c r="OR84" s="50"/>
      <c r="OS84" s="50"/>
      <c r="OT84" s="50"/>
      <c r="OU84" s="50"/>
      <c r="OV84" s="50"/>
      <c r="OW84" s="50"/>
      <c r="OX84" s="50"/>
      <c r="OY84" s="50"/>
      <c r="OZ84" s="50"/>
      <c r="PA84" s="50"/>
      <c r="PB84" s="50"/>
      <c r="PC84" s="50"/>
      <c r="PD84" s="50"/>
      <c r="PE84" s="50"/>
      <c r="PF84" s="50"/>
      <c r="PG84" s="50"/>
      <c r="PH84" s="50"/>
      <c r="PI84" s="50"/>
      <c r="PJ84" s="50"/>
      <c r="PK84" s="50"/>
      <c r="PL84" s="50"/>
      <c r="PM84" s="50"/>
      <c r="PN84" s="50"/>
      <c r="PO84" s="50"/>
      <c r="PP84" s="50"/>
      <c r="PQ84" s="50"/>
      <c r="PR84" s="50"/>
      <c r="PS84" s="50"/>
      <c r="PT84" s="50"/>
      <c r="PU84" s="50"/>
      <c r="PV84" s="50"/>
      <c r="PW84" s="50"/>
      <c r="PX84" s="50"/>
      <c r="PY84" s="50"/>
      <c r="PZ84" s="50"/>
      <c r="QA84" s="50"/>
      <c r="QB84" s="50"/>
      <c r="QC84" s="50"/>
      <c r="QD84" s="50"/>
      <c r="QE84" s="50"/>
      <c r="QF84" s="50"/>
      <c r="QG84" s="50"/>
      <c r="QH84" s="50"/>
      <c r="QI84" s="50"/>
      <c r="QJ84" s="50"/>
      <c r="QK84" s="50"/>
      <c r="QL84" s="50"/>
      <c r="QM84" s="50"/>
      <c r="QN84" s="50"/>
      <c r="QO84" s="50"/>
      <c r="QP84" s="50"/>
      <c r="QQ84" s="50"/>
      <c r="QR84" s="50"/>
      <c r="QS84" s="50"/>
      <c r="QT84" s="50"/>
      <c r="QU84" s="50"/>
      <c r="QV84" s="50"/>
      <c r="QW84" s="50"/>
      <c r="QX84" s="50"/>
      <c r="QY84" s="50"/>
      <c r="QZ84" s="50"/>
      <c r="RA84" s="50"/>
      <c r="RB84" s="50"/>
      <c r="RC84" s="50"/>
      <c r="RD84" s="50"/>
      <c r="RE84" s="50"/>
      <c r="RF84" s="50"/>
      <c r="RG84" s="50"/>
      <c r="RH84" s="50"/>
      <c r="RI84" s="50"/>
      <c r="RJ84" s="50"/>
      <c r="RK84" s="50"/>
      <c r="RL84" s="50"/>
      <c r="RM84" s="50"/>
      <c r="RN84" s="50"/>
      <c r="RO84" s="50"/>
      <c r="RP84" s="50"/>
      <c r="RQ84" s="50"/>
      <c r="RR84" s="50"/>
      <c r="RS84" s="50"/>
      <c r="RT84" s="50"/>
      <c r="RU84" s="50"/>
      <c r="RV84" s="50"/>
      <c r="RW84" s="50"/>
      <c r="RX84" s="50"/>
      <c r="RY84" s="50"/>
      <c r="RZ84" s="50"/>
      <c r="SA84" s="50"/>
      <c r="SB84" s="50"/>
      <c r="SC84" s="50"/>
      <c r="SD84" s="50"/>
      <c r="SE84" s="50"/>
      <c r="SF84" s="50"/>
      <c r="SG84" s="50"/>
      <c r="SH84" s="50"/>
      <c r="SI84" s="50"/>
      <c r="SJ84" s="50"/>
      <c r="SK84" s="50"/>
      <c r="SL84" s="50"/>
      <c r="SM84" s="50"/>
      <c r="SN84" s="45"/>
    </row>
    <row r="85" spans="2:508" x14ac:dyDescent="0.25">
      <c r="B85" s="43" t="s">
        <v>519</v>
      </c>
      <c r="C85" s="43" t="str">
        <f ca="1">_xlfn.XLOOKUP(B85,bonds[unique lookup],bonds[ID_ISIN])</f>
        <v>XS1795406658</v>
      </c>
      <c r="D85" s="45" cm="1">
        <f t="array" aca="1" ref="D85" ca="1">MIN(IFERROR(IF(OFFSET(bHist!$A$1,_xlfn.XMATCH($B$62,bHist!$B:$B,0)-1,3+$C$2,1,3+$C$3)=0,"-",OFFSET(bHist!$A$1,_xlfn.XMATCH($B$62,bHist!$B:$B,0)-1,3+$C$2,1,3+$C$3))-IF(OFFSET(bHist!$A$1,_xlfn.XMATCH(B85,bHist!$B:$B,0)-1,3+$C$2,1,3+$C$3)=0,"-",OFFSET(bHist!$A$1,_xlfn.XMATCH(B85,bHist!$B:$B,0)-1,3+$C$2,1,3+$C$3)),"-"))</f>
        <v>-286.87353929758069</v>
      </c>
      <c r="E85" s="45" cm="1">
        <f t="array" aca="1" ref="E85" ca="1">AVERAGE(IFERROR(IF(OFFSET(bHist!$A$1,_xlfn.XMATCH($B$62,bHist!$B:$B,0)-1,3+$C$2,1,3+$C$3)=0,"-",OFFSET(bHist!$A$1,_xlfn.XMATCH($B$62,bHist!$B:$B,0)-1,3+$C$2,1,3+$C$3))-IF(OFFSET(bHist!$A$1,_xlfn.XMATCH(B85,bHist!$B:$B,0)-1,3+$C$2,1,3+$C$3)=0,"-",OFFSET(bHist!$A$1,_xlfn.XMATCH(B85,bHist!$B:$B,0)-1,3+$C$2,1,3+$C$3)),"-"))</f>
        <v>-133.64236811399849</v>
      </c>
      <c r="F85" s="45" cm="1">
        <f t="array" aca="1" ref="F85" ca="1">MAX(IFERROR(IF(OFFSET(bHist!$A$1,_xlfn.XMATCH($B$62,bHist!$B:$B,0)-1,3+$C$2,1,3+$C$3)=0,"-",OFFSET(bHist!$A$1,_xlfn.XMATCH($B$62,bHist!$B:$B,0)-1,3+$C$2,1,3+$C$3))-IF(OFFSET(bHist!$A$1,_xlfn.XMATCH(B85,bHist!$B:$B,0)-1,3+$C$2,1,3+$C$3)=0,"-",OFFSET(bHist!$A$1,_xlfn.XMATCH(B85,bHist!$B:$B,0)-1,3+$C$2,1,3+$C$3)),"-"))</f>
        <v>272.19545189332968</v>
      </c>
      <c r="G85" s="45" cm="1">
        <f t="array" aca="1" ref="G85" ca="1">_xlfn.STDEV.P(IFERROR(IF(OFFSET(bHist!$A$1,_xlfn.XMATCH($B$62,bHist!$B:$B,0)-1,3+$C$2,1,3+$C$3)=0,"-",OFFSET(bHist!$A$1,_xlfn.XMATCH($B$62,bHist!$B:$B,0)-1,3+$C$2,1,3+$C$3))-IF(OFFSET(bHist!$A$1,_xlfn.XMATCH(B85,bHist!$B:$B,0)-1,3+$C$2,1,3+$C$3)=0,"-",OFFSET(bHist!$A$1,_xlfn.XMATCH(B85,bHist!$B:$B,0)-1,3+$C$2,1,3+$C$3)),"-"))</f>
        <v>115.39098506130586</v>
      </c>
      <c r="H85" s="45" cm="1">
        <f t="array" aca="1" ref="H85" ca="1">INDEX((IFERROR(IF(OFFSET(bHist!$A$1,_xlfn.XMATCH($B$62,bHist!B:B,0)-1,3,1,500)=0,"-",OFFSET(bHist!$A$1,_xlfn.XMATCH($B$62,bHist!B:B,0)-1,3,1,500))-IF(OFFSET(bHist!$A$1,_xlfn.XMATCH(B85,bHist!B:B,0)-1,3,1,500)=0,"-",OFFSET(bHist!$A$1,_xlfn.XMATCH(B85,bHist!B:B,0)-1,3,1,500)),"-")),1)</f>
        <v>-21.49531550073624</v>
      </c>
      <c r="I85" s="45">
        <f t="shared" ca="1" si="4"/>
        <v>20.059608810420748</v>
      </c>
      <c r="J85" s="51" cm="1">
        <f t="array" aca="1" ref="J85" ca="1">SLOPE((IFERROR(IF(OFFSET(bHist!$A$1,_xlfn.XMATCH($B$62,bHist!$B:$B,0)-1,3,1,500)=0,"-",OFFSET(bHist!$A$1,_xlfn.XMATCH($B$62,bHist!$B:$B,0)-1,3,1,500))-IF(OFFSET(bHist!$A$1,_xlfn.XMATCH(B85,bHist!$B:$B,0)-1,3,1,500)=0,"-",OFFSET(bHist!$A$1,_xlfn.XMATCH(B85,bHist!$B:$B,0)-1,3,1,500)),"-")),OFFSET(bHist!$A$1,0,3,1,500))</f>
        <v>0.45846976828441333</v>
      </c>
      <c r="K85" s="45" cm="1">
        <f t="array" aca="1" ref="K85" ca="1">INTERCEPT((IFERROR(IF(OFFSET(bHist!$A$1,_xlfn.XMATCH($B$62,bHist!$B:$B,0)-1,3,1,500)=0,"-",OFFSET(bHist!$A$1,_xlfn.XMATCH($B$62,bHist!$B:$B,0)-1,3,1,500))-IF(OFFSET(bHist!$A$1,_xlfn.XMATCH(B85,bHist!$B:$B,0)-1,3,1,500)=0,"-",OFFSET(bHist!$A$1,_xlfn.XMATCH(B85,bHist!$B:$B,0)-1,3,1,500)),"-")),OFFSET(bHist!$A$1,0,3,1,500))</f>
        <v>-20149.410268247844</v>
      </c>
      <c r="L85" s="45" cm="1">
        <f t="array" aca="1" ref="L85" ca="1">STEYX((IFERROR(IF(OFFSET(bHist!$A$1,_xlfn.XMATCH($B$62,bHist!B:B,0)-1,3,1,500)=0,"-",OFFSET(bHist!$A$1,_xlfn.XMATCH($B$62,bHist!B:B,0)-1,3,1,500))-IF(OFFSET(bHist!$A$1,_xlfn.XMATCH(B85,bHist!B:B,0)-1,3,1,500)=0,"-",OFFSET(bHist!$A$1,_xlfn.XMATCH(B85,bHist!B:B,0)-1,3,1,500)),"-")),OFFSET(bHist!$A$1,0,3,1,500))</f>
        <v>65.118312356600853</v>
      </c>
      <c r="M85" s="51" cm="1">
        <f t="array" aca="1" ref="M85" ca="1">CORREL(IF(OFFSET(bHist!$A$1,_xlfn.XMATCH($B$62,bHist!B:B,0)-1,3,1,500)=0,"-",OFFSET(bHist!$A$1,_xlfn.XMATCH($B$62,bHist!B:B,0)-1,3,1,500)),IF(OFFSET(bHist!$A$1,_xlfn.XMATCH(B85,bHist!B:B,0)-1,3,1,500)=0,"-",OFFSET(bHist!$A$1,_xlfn.XMATCH(B85,bHist!B:B,0)-1,3,1,500)))</f>
        <v>0.17925776909049992</v>
      </c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  <c r="BN85" s="50"/>
      <c r="BO85" s="50"/>
      <c r="BP85" s="50"/>
      <c r="BQ85" s="50"/>
      <c r="BR85" s="50"/>
      <c r="BS85" s="50"/>
      <c r="BT85" s="50"/>
      <c r="BU85" s="50"/>
      <c r="BV85" s="50"/>
      <c r="BW85" s="50"/>
      <c r="BX85" s="50"/>
      <c r="BY85" s="50"/>
      <c r="BZ85" s="50"/>
      <c r="CA85" s="50"/>
      <c r="CB85" s="50"/>
      <c r="CC85" s="50"/>
      <c r="CD85" s="50"/>
      <c r="CE85" s="50"/>
      <c r="CF85" s="50"/>
      <c r="CG85" s="50"/>
      <c r="CH85" s="50"/>
      <c r="CI85" s="50"/>
      <c r="CJ85" s="50"/>
      <c r="CK85" s="50"/>
      <c r="CL85" s="50"/>
      <c r="CM85" s="50"/>
      <c r="CN85" s="50"/>
      <c r="CO85" s="50"/>
      <c r="CP85" s="50"/>
      <c r="CQ85" s="50"/>
      <c r="CR85" s="50"/>
      <c r="CS85" s="50"/>
      <c r="CT85" s="50"/>
      <c r="CU85" s="50"/>
      <c r="CV85" s="50"/>
      <c r="CW85" s="50"/>
      <c r="CX85" s="50"/>
      <c r="CY85" s="50"/>
      <c r="CZ85" s="50"/>
      <c r="DA85" s="50"/>
      <c r="DB85" s="50"/>
      <c r="DC85" s="50"/>
      <c r="DD85" s="50"/>
      <c r="DE85" s="50"/>
      <c r="DF85" s="50"/>
      <c r="DG85" s="50"/>
      <c r="DH85" s="50"/>
      <c r="DI85" s="50"/>
      <c r="DJ85" s="50"/>
      <c r="DK85" s="50"/>
      <c r="DL85" s="50"/>
      <c r="DM85" s="50"/>
      <c r="DN85" s="50"/>
      <c r="DO85" s="50"/>
      <c r="DP85" s="50"/>
      <c r="DQ85" s="50"/>
      <c r="DR85" s="50"/>
      <c r="DS85" s="50"/>
      <c r="DT85" s="50"/>
      <c r="DU85" s="50"/>
      <c r="DV85" s="50"/>
      <c r="DW85" s="50"/>
      <c r="DX85" s="50"/>
      <c r="DY85" s="50"/>
      <c r="DZ85" s="50"/>
      <c r="EA85" s="50"/>
      <c r="EB85" s="50"/>
      <c r="EC85" s="50"/>
      <c r="ED85" s="50"/>
      <c r="EE85" s="50"/>
      <c r="EF85" s="50"/>
      <c r="EG85" s="50"/>
      <c r="EH85" s="50"/>
      <c r="EI85" s="50"/>
      <c r="EJ85" s="50"/>
      <c r="EK85" s="50"/>
      <c r="EL85" s="50"/>
      <c r="EM85" s="50"/>
      <c r="EN85" s="50"/>
      <c r="EO85" s="50"/>
      <c r="EP85" s="50"/>
      <c r="EQ85" s="50"/>
      <c r="ER85" s="50"/>
      <c r="ES85" s="50"/>
      <c r="ET85" s="50"/>
      <c r="EU85" s="50"/>
      <c r="EV85" s="50"/>
      <c r="EW85" s="50"/>
      <c r="EX85" s="50"/>
      <c r="EY85" s="50"/>
      <c r="EZ85" s="50"/>
      <c r="FA85" s="50"/>
      <c r="FB85" s="50"/>
      <c r="FC85" s="50"/>
      <c r="FD85" s="50"/>
      <c r="FE85" s="50"/>
      <c r="FF85" s="50"/>
      <c r="FG85" s="50"/>
      <c r="FH85" s="50"/>
      <c r="FI85" s="50"/>
      <c r="FJ85" s="50"/>
      <c r="FK85" s="50"/>
      <c r="FL85" s="50"/>
      <c r="FM85" s="50"/>
      <c r="FN85" s="50"/>
      <c r="FO85" s="50"/>
      <c r="FP85" s="50"/>
      <c r="FQ85" s="50"/>
      <c r="FR85" s="50"/>
      <c r="FS85" s="50"/>
      <c r="FT85" s="50"/>
      <c r="FU85" s="50"/>
      <c r="FV85" s="50"/>
      <c r="FW85" s="50"/>
      <c r="FX85" s="50"/>
      <c r="FY85" s="50"/>
      <c r="FZ85" s="50"/>
      <c r="GA85" s="50"/>
      <c r="GB85" s="50"/>
      <c r="GC85" s="50"/>
      <c r="GD85" s="50"/>
      <c r="GE85" s="50"/>
      <c r="GF85" s="50"/>
      <c r="GG85" s="50"/>
      <c r="GH85" s="50"/>
      <c r="GI85" s="50"/>
      <c r="GJ85" s="50"/>
      <c r="GK85" s="50"/>
      <c r="GL85" s="50"/>
      <c r="GM85" s="50"/>
      <c r="GN85" s="50"/>
      <c r="GO85" s="50"/>
      <c r="GP85" s="50"/>
      <c r="GQ85" s="50"/>
      <c r="GR85" s="50"/>
      <c r="GS85" s="50"/>
      <c r="GT85" s="50"/>
      <c r="GU85" s="50"/>
      <c r="GV85" s="50"/>
      <c r="GW85" s="50"/>
      <c r="GX85" s="50"/>
      <c r="GY85" s="50"/>
      <c r="GZ85" s="50"/>
      <c r="HA85" s="50"/>
      <c r="HB85" s="50"/>
      <c r="HC85" s="50"/>
      <c r="HD85" s="50"/>
      <c r="HE85" s="50"/>
      <c r="HF85" s="50"/>
      <c r="HG85" s="50"/>
      <c r="HH85" s="50"/>
      <c r="HI85" s="50"/>
      <c r="HJ85" s="50"/>
      <c r="HK85" s="50"/>
      <c r="HL85" s="50"/>
      <c r="HM85" s="50"/>
      <c r="HN85" s="50"/>
      <c r="HO85" s="50"/>
      <c r="HP85" s="50"/>
      <c r="HQ85" s="50"/>
      <c r="HR85" s="50"/>
      <c r="HS85" s="50"/>
      <c r="HT85" s="50"/>
      <c r="HU85" s="50"/>
      <c r="HV85" s="50"/>
      <c r="HW85" s="50"/>
      <c r="HX85" s="50"/>
      <c r="HY85" s="50"/>
      <c r="HZ85" s="50"/>
      <c r="IA85" s="50"/>
      <c r="IB85" s="50"/>
      <c r="IC85" s="50"/>
      <c r="ID85" s="50"/>
      <c r="IE85" s="50"/>
      <c r="IF85" s="50"/>
      <c r="IG85" s="50"/>
      <c r="IH85" s="50"/>
      <c r="II85" s="50"/>
      <c r="IJ85" s="50"/>
      <c r="IK85" s="50"/>
      <c r="IL85" s="50"/>
      <c r="IM85" s="50"/>
      <c r="IN85" s="50"/>
      <c r="IO85" s="50"/>
      <c r="IP85" s="50"/>
      <c r="IQ85" s="50"/>
      <c r="IR85" s="50"/>
      <c r="IS85" s="50"/>
      <c r="IT85" s="50"/>
      <c r="IU85" s="50"/>
      <c r="IV85" s="50"/>
      <c r="IW85" s="50"/>
      <c r="IX85" s="50"/>
      <c r="IY85" s="50"/>
      <c r="IZ85" s="50"/>
      <c r="JA85" s="50"/>
      <c r="JB85" s="50"/>
      <c r="JC85" s="50"/>
      <c r="JD85" s="50"/>
      <c r="JE85" s="50"/>
      <c r="JF85" s="50"/>
      <c r="JG85" s="50"/>
      <c r="JH85" s="50"/>
      <c r="JI85" s="50"/>
      <c r="JJ85" s="50"/>
      <c r="JK85" s="50"/>
      <c r="JL85" s="50"/>
      <c r="JM85" s="50"/>
      <c r="JN85" s="50"/>
      <c r="JO85" s="50"/>
      <c r="JP85" s="50"/>
      <c r="JQ85" s="50"/>
      <c r="JR85" s="50"/>
      <c r="JS85" s="50"/>
      <c r="JT85" s="50"/>
      <c r="JU85" s="50"/>
      <c r="JV85" s="50"/>
      <c r="JW85" s="50"/>
      <c r="JX85" s="50"/>
      <c r="JY85" s="50"/>
      <c r="JZ85" s="50"/>
      <c r="KA85" s="50"/>
      <c r="KB85" s="50"/>
      <c r="KC85" s="50"/>
      <c r="KD85" s="50"/>
      <c r="KE85" s="50"/>
      <c r="KF85" s="50"/>
      <c r="KG85" s="50"/>
      <c r="KH85" s="50"/>
      <c r="KI85" s="50"/>
      <c r="KJ85" s="50"/>
      <c r="KK85" s="50"/>
      <c r="KL85" s="50"/>
      <c r="KM85" s="50"/>
      <c r="KN85" s="50"/>
      <c r="KO85" s="50"/>
      <c r="KP85" s="50"/>
      <c r="KQ85" s="50"/>
      <c r="KR85" s="50"/>
      <c r="KS85" s="50"/>
      <c r="KT85" s="50"/>
      <c r="KU85" s="50"/>
      <c r="KV85" s="50"/>
      <c r="KW85" s="50"/>
      <c r="KX85" s="50"/>
      <c r="KY85" s="50"/>
      <c r="KZ85" s="50"/>
      <c r="LA85" s="50"/>
      <c r="LB85" s="50"/>
      <c r="LC85" s="50"/>
      <c r="LD85" s="50"/>
      <c r="LE85" s="50"/>
      <c r="LF85" s="50"/>
      <c r="LG85" s="50"/>
      <c r="LH85" s="50"/>
      <c r="LI85" s="50"/>
      <c r="LJ85" s="50"/>
      <c r="LK85" s="50"/>
      <c r="LL85" s="50"/>
      <c r="LM85" s="50"/>
      <c r="LN85" s="50"/>
      <c r="LO85" s="50"/>
      <c r="LP85" s="50"/>
      <c r="LQ85" s="50"/>
      <c r="LR85" s="50"/>
      <c r="LS85" s="50"/>
      <c r="LT85" s="50"/>
      <c r="LU85" s="50"/>
      <c r="LV85" s="50"/>
      <c r="LW85" s="50"/>
      <c r="LX85" s="50"/>
      <c r="LY85" s="50"/>
      <c r="LZ85" s="50"/>
      <c r="MA85" s="50"/>
      <c r="MB85" s="50"/>
      <c r="MC85" s="50"/>
      <c r="MD85" s="50"/>
      <c r="ME85" s="50"/>
      <c r="MF85" s="50"/>
      <c r="MG85" s="50"/>
      <c r="MH85" s="50"/>
      <c r="MI85" s="50"/>
      <c r="MJ85" s="50"/>
      <c r="MK85" s="50"/>
      <c r="ML85" s="50"/>
      <c r="MM85" s="50"/>
      <c r="MN85" s="50"/>
      <c r="MO85" s="50"/>
      <c r="MP85" s="50"/>
      <c r="MQ85" s="50"/>
      <c r="MR85" s="50"/>
      <c r="MS85" s="50"/>
      <c r="MT85" s="50"/>
      <c r="MU85" s="50"/>
      <c r="MV85" s="50"/>
      <c r="MW85" s="50"/>
      <c r="MX85" s="50"/>
      <c r="MY85" s="50"/>
      <c r="MZ85" s="50"/>
      <c r="NA85" s="50"/>
      <c r="NB85" s="50"/>
      <c r="NC85" s="50"/>
      <c r="ND85" s="50"/>
      <c r="NE85" s="50"/>
      <c r="NF85" s="50"/>
      <c r="NG85" s="50"/>
      <c r="NH85" s="50"/>
      <c r="NI85" s="50"/>
      <c r="NJ85" s="50"/>
      <c r="NK85" s="50"/>
      <c r="NL85" s="50"/>
      <c r="NM85" s="50"/>
      <c r="NN85" s="50"/>
      <c r="NO85" s="50"/>
      <c r="NP85" s="50"/>
      <c r="NQ85" s="50"/>
      <c r="NR85" s="50"/>
      <c r="NS85" s="50"/>
      <c r="NT85" s="50"/>
      <c r="NU85" s="50"/>
      <c r="NV85" s="50"/>
      <c r="NW85" s="50"/>
      <c r="NX85" s="50"/>
      <c r="NY85" s="50"/>
      <c r="NZ85" s="50"/>
      <c r="OA85" s="50"/>
      <c r="OB85" s="50"/>
      <c r="OC85" s="50"/>
      <c r="OD85" s="50"/>
      <c r="OE85" s="50"/>
      <c r="OF85" s="50"/>
      <c r="OG85" s="50"/>
      <c r="OH85" s="50"/>
      <c r="OI85" s="50"/>
      <c r="OJ85" s="50"/>
      <c r="OK85" s="50"/>
      <c r="OL85" s="50"/>
      <c r="OM85" s="50"/>
      <c r="ON85" s="50"/>
      <c r="OO85" s="50"/>
      <c r="OP85" s="50"/>
      <c r="OQ85" s="50"/>
      <c r="OR85" s="50"/>
      <c r="OS85" s="50"/>
      <c r="OT85" s="50"/>
      <c r="OU85" s="50"/>
      <c r="OV85" s="50"/>
      <c r="OW85" s="50"/>
      <c r="OX85" s="50"/>
      <c r="OY85" s="50"/>
      <c r="OZ85" s="50"/>
      <c r="PA85" s="50"/>
      <c r="PB85" s="50"/>
      <c r="PC85" s="50"/>
      <c r="PD85" s="50"/>
      <c r="PE85" s="50"/>
      <c r="PF85" s="50"/>
      <c r="PG85" s="50"/>
      <c r="PH85" s="50"/>
      <c r="PI85" s="50"/>
      <c r="PJ85" s="50"/>
      <c r="PK85" s="50"/>
      <c r="PL85" s="50"/>
      <c r="PM85" s="50"/>
      <c r="PN85" s="50"/>
      <c r="PO85" s="50"/>
      <c r="PP85" s="50"/>
      <c r="PQ85" s="50"/>
      <c r="PR85" s="50"/>
      <c r="PS85" s="50"/>
      <c r="PT85" s="50"/>
      <c r="PU85" s="50"/>
      <c r="PV85" s="50"/>
      <c r="PW85" s="50"/>
      <c r="PX85" s="50"/>
      <c r="PY85" s="50"/>
      <c r="PZ85" s="50"/>
      <c r="QA85" s="50"/>
      <c r="QB85" s="50"/>
      <c r="QC85" s="50"/>
      <c r="QD85" s="50"/>
      <c r="QE85" s="50"/>
      <c r="QF85" s="50"/>
      <c r="QG85" s="50"/>
      <c r="QH85" s="50"/>
      <c r="QI85" s="50"/>
      <c r="QJ85" s="50"/>
      <c r="QK85" s="50"/>
      <c r="QL85" s="50"/>
      <c r="QM85" s="50"/>
      <c r="QN85" s="50"/>
      <c r="QO85" s="50"/>
      <c r="QP85" s="50"/>
      <c r="QQ85" s="50"/>
      <c r="QR85" s="50"/>
      <c r="QS85" s="50"/>
      <c r="QT85" s="50"/>
      <c r="QU85" s="50"/>
      <c r="QV85" s="50"/>
      <c r="QW85" s="50"/>
      <c r="QX85" s="50"/>
      <c r="QY85" s="50"/>
      <c r="QZ85" s="50"/>
      <c r="RA85" s="50"/>
      <c r="RB85" s="50"/>
      <c r="RC85" s="50"/>
      <c r="RD85" s="50"/>
      <c r="RE85" s="50"/>
      <c r="RF85" s="50"/>
      <c r="RG85" s="50"/>
      <c r="RH85" s="50"/>
      <c r="RI85" s="50"/>
      <c r="RJ85" s="50"/>
      <c r="RK85" s="50"/>
      <c r="RL85" s="50"/>
      <c r="RM85" s="50"/>
      <c r="RN85" s="50"/>
      <c r="RO85" s="50"/>
      <c r="RP85" s="50"/>
      <c r="RQ85" s="50"/>
      <c r="RR85" s="50"/>
      <c r="RS85" s="50"/>
      <c r="RT85" s="50"/>
      <c r="RU85" s="50"/>
      <c r="RV85" s="50"/>
      <c r="RW85" s="50"/>
      <c r="RX85" s="50"/>
      <c r="RY85" s="50"/>
      <c r="RZ85" s="50"/>
      <c r="SA85" s="50"/>
      <c r="SB85" s="50"/>
      <c r="SC85" s="50"/>
      <c r="SD85" s="50"/>
      <c r="SE85" s="50"/>
      <c r="SF85" s="50"/>
      <c r="SG85" s="50"/>
      <c r="SH85" s="50"/>
      <c r="SI85" s="50"/>
      <c r="SJ85" s="50"/>
      <c r="SK85" s="50"/>
      <c r="SL85" s="50"/>
      <c r="SM85" s="50"/>
      <c r="SN85" s="45"/>
    </row>
    <row r="86" spans="2:508" x14ac:dyDescent="0.25">
      <c r="B86" s="43" t="s">
        <v>520</v>
      </c>
      <c r="C86" s="43" t="str">
        <f ca="1">_xlfn.XLOOKUP(B86,bonds[unique lookup],bonds[ID_ISIN])</f>
        <v>XS2109819859</v>
      </c>
      <c r="D86" s="45" cm="1">
        <f t="array" aca="1" ref="D86" ca="1">MIN(IFERROR(IF(OFFSET(bHist!$A$1,_xlfn.XMATCH($B$62,bHist!$B:$B,0)-1,3+$C$2,1,3+$C$3)=0,"-",OFFSET(bHist!$A$1,_xlfn.XMATCH($B$62,bHist!$B:$B,0)-1,3+$C$2,1,3+$C$3))-IF(OFFSET(bHist!$A$1,_xlfn.XMATCH(B86,bHist!$B:$B,0)-1,3+$C$2,1,3+$C$3)=0,"-",OFFSET(bHist!$A$1,_xlfn.XMATCH(B86,bHist!$B:$B,0)-1,3+$C$2,1,3+$C$3)),"-"))</f>
        <v>-30.478752431631108</v>
      </c>
      <c r="E86" s="45" cm="1">
        <f t="array" aca="1" ref="E86" ca="1">AVERAGE(IFERROR(IF(OFFSET(bHist!$A$1,_xlfn.XMATCH($B$62,bHist!$B:$B,0)-1,3+$C$2,1,3+$C$3)=0,"-",OFFSET(bHist!$A$1,_xlfn.XMATCH($B$62,bHist!$B:$B,0)-1,3+$C$2,1,3+$C$3))-IF(OFFSET(bHist!$A$1,_xlfn.XMATCH(B86,bHist!$B:$B,0)-1,3+$C$2,1,3+$C$3)=0,"-",OFFSET(bHist!$A$1,_xlfn.XMATCH(B86,bHist!$B:$B,0)-1,3+$C$2,1,3+$C$3)),"-"))</f>
        <v>54.861410166465802</v>
      </c>
      <c r="F86" s="45" cm="1">
        <f t="array" aca="1" ref="F86" ca="1">MAX(IFERROR(IF(OFFSET(bHist!$A$1,_xlfn.XMATCH($B$62,bHist!$B:$B,0)-1,3+$C$2,1,3+$C$3)=0,"-",OFFSET(bHist!$A$1,_xlfn.XMATCH($B$62,bHist!$B:$B,0)-1,3+$C$2,1,3+$C$3))-IF(OFFSET(bHist!$A$1,_xlfn.XMATCH(B86,bHist!$B:$B,0)-1,3+$C$2,1,3+$C$3)=0,"-",OFFSET(bHist!$A$1,_xlfn.XMATCH(B86,bHist!$B:$B,0)-1,3+$C$2,1,3+$C$3)),"-"))</f>
        <v>161.6265394203067</v>
      </c>
      <c r="G86" s="45" cm="1">
        <f t="array" aca="1" ref="G86" ca="1">_xlfn.STDEV.P(IFERROR(IF(OFFSET(bHist!$A$1,_xlfn.XMATCH($B$62,bHist!$B:$B,0)-1,3+$C$2,1,3+$C$3)=0,"-",OFFSET(bHist!$A$1,_xlfn.XMATCH($B$62,bHist!$B:$B,0)-1,3+$C$2,1,3+$C$3))-IF(OFFSET(bHist!$A$1,_xlfn.XMATCH(B86,bHist!$B:$B,0)-1,3+$C$2,1,3+$C$3)=0,"-",OFFSET(bHist!$A$1,_xlfn.XMATCH(B86,bHist!$B:$B,0)-1,3+$C$2,1,3+$C$3)),"-"))</f>
        <v>52.585129171811381</v>
      </c>
      <c r="H86" s="45" cm="1">
        <f t="array" aca="1" ref="H86" ca="1">INDEX((IFERROR(IF(OFFSET(bHist!$A$1,_xlfn.XMATCH($B$62,bHist!B:B,0)-1,3,1,500)=0,"-",OFFSET(bHist!$A$1,_xlfn.XMATCH($B$62,bHist!B:B,0)-1,3,1,500))-IF(OFFSET(bHist!$A$1,_xlfn.XMATCH(B86,bHist!B:B,0)-1,3,1,500)=0,"-",OFFSET(bHist!$A$1,_xlfn.XMATCH(B86,bHist!B:B,0)-1,3,1,500)),"-")),1)</f>
        <v>18.573235410094242</v>
      </c>
      <c r="I86" s="45">
        <f t="shared" ca="1" si="4"/>
        <v>-18.889731983198104</v>
      </c>
      <c r="J86" s="51" cm="1">
        <f t="array" aca="1" ref="J86" ca="1">SLOPE((IFERROR(IF(OFFSET(bHist!$A$1,_xlfn.XMATCH($B$62,bHist!$B:$B,0)-1,3,1,500)=0,"-",OFFSET(bHist!$A$1,_xlfn.XMATCH($B$62,bHist!$B:$B,0)-1,3,1,500))-IF(OFFSET(bHist!$A$1,_xlfn.XMATCH(B86,bHist!$B:$B,0)-1,3,1,500)=0,"-",OFFSET(bHist!$A$1,_xlfn.XMATCH(B86,bHist!$B:$B,0)-1,3,1,500)),"-")),OFFSET(bHist!$A$1,0,3,1,500))</f>
        <v>0.25440620736072089</v>
      </c>
      <c r="K86" s="45" cm="1">
        <f t="array" aca="1" ref="K86" ca="1">INTERCEPT((IFERROR(IF(OFFSET(bHist!$A$1,_xlfn.XMATCH($B$62,bHist!$B:$B,0)-1,3,1,500)=0,"-",OFFSET(bHist!$A$1,_xlfn.XMATCH($B$62,bHist!$B:$B,0)-1,3,1,500))-IF(OFFSET(bHist!$A$1,_xlfn.XMATCH(B86,bHist!$B:$B,0)-1,3,1,500)=0,"-",OFFSET(bHist!$A$1,_xlfn.XMATCH(B86,bHist!$B:$B,0)-1,3,1,500)),"-")),OFFSET(bHist!$A$1,0,3,1,500))</f>
        <v>-11123.524735832169</v>
      </c>
      <c r="L86" s="45" cm="1">
        <f t="array" aca="1" ref="L86" ca="1">STEYX((IFERROR(IF(OFFSET(bHist!$A$1,_xlfn.XMATCH($B$62,bHist!B:B,0)-1,3,1,500)=0,"-",OFFSET(bHist!$A$1,_xlfn.XMATCH($B$62,bHist!B:B,0)-1,3,1,500))-IF(OFFSET(bHist!$A$1,_xlfn.XMATCH(B86,bHist!B:B,0)-1,3,1,500)=0,"-",OFFSET(bHist!$A$1,_xlfn.XMATCH(B86,bHist!B:B,0)-1,3,1,500)),"-")),OFFSET(bHist!$A$1,0,3,1,500))</f>
        <v>51.637738146755581</v>
      </c>
      <c r="M86" s="51" cm="1">
        <f t="array" aca="1" ref="M86" ca="1">CORREL(IF(OFFSET(bHist!$A$1,_xlfn.XMATCH($B$62,bHist!B:B,0)-1,3,1,500)=0,"-",OFFSET(bHist!$A$1,_xlfn.XMATCH($B$62,bHist!B:B,0)-1,3,1,500)),IF(OFFSET(bHist!$A$1,_xlfn.XMATCH(B86,bHist!B:B,0)-1,3,1,500)=0,"-",OFFSET(bHist!$A$1,_xlfn.XMATCH(B86,bHist!B:B,0)-1,3,1,500)))</f>
        <v>0.93519041332386144</v>
      </c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  <c r="AO86" s="50"/>
      <c r="AP86" s="50"/>
      <c r="AQ86" s="50"/>
      <c r="AR86" s="50"/>
      <c r="AS86" s="50"/>
      <c r="AT86" s="50"/>
      <c r="AU86" s="50"/>
      <c r="AV86" s="50"/>
      <c r="AW86" s="50"/>
      <c r="AX86" s="50"/>
      <c r="AY86" s="50"/>
      <c r="AZ86" s="50"/>
      <c r="BA86" s="50"/>
      <c r="BB86" s="50"/>
      <c r="BC86" s="50"/>
      <c r="BD86" s="50"/>
      <c r="BE86" s="50"/>
      <c r="BF86" s="50"/>
      <c r="BG86" s="50"/>
      <c r="BH86" s="50"/>
      <c r="BI86" s="50"/>
      <c r="BJ86" s="50"/>
      <c r="BK86" s="50"/>
      <c r="BL86" s="50"/>
      <c r="BM86" s="50"/>
      <c r="BN86" s="50"/>
      <c r="BO86" s="50"/>
      <c r="BP86" s="50"/>
      <c r="BQ86" s="50"/>
      <c r="BR86" s="50"/>
      <c r="BS86" s="50"/>
      <c r="BT86" s="50"/>
      <c r="BU86" s="50"/>
      <c r="BV86" s="50"/>
      <c r="BW86" s="50"/>
      <c r="BX86" s="50"/>
      <c r="BY86" s="50"/>
      <c r="BZ86" s="50"/>
      <c r="CA86" s="50"/>
      <c r="CB86" s="50"/>
      <c r="CC86" s="50"/>
      <c r="CD86" s="50"/>
      <c r="CE86" s="50"/>
      <c r="CF86" s="50"/>
      <c r="CG86" s="50"/>
      <c r="CH86" s="50"/>
      <c r="CI86" s="50"/>
      <c r="CJ86" s="50"/>
      <c r="CK86" s="50"/>
      <c r="CL86" s="50"/>
      <c r="CM86" s="50"/>
      <c r="CN86" s="50"/>
      <c r="CO86" s="50"/>
      <c r="CP86" s="50"/>
      <c r="CQ86" s="50"/>
      <c r="CR86" s="50"/>
      <c r="CS86" s="50"/>
      <c r="CT86" s="50"/>
      <c r="CU86" s="50"/>
      <c r="CV86" s="50"/>
      <c r="CW86" s="50"/>
      <c r="CX86" s="50"/>
      <c r="CY86" s="50"/>
      <c r="CZ86" s="50"/>
      <c r="DA86" s="50"/>
      <c r="DB86" s="50"/>
      <c r="DC86" s="50"/>
      <c r="DD86" s="50"/>
      <c r="DE86" s="50"/>
      <c r="DF86" s="50"/>
      <c r="DG86" s="50"/>
      <c r="DH86" s="50"/>
      <c r="DI86" s="50"/>
      <c r="DJ86" s="50"/>
      <c r="DK86" s="50"/>
      <c r="DL86" s="50"/>
      <c r="DM86" s="50"/>
      <c r="DN86" s="50"/>
      <c r="DO86" s="50"/>
      <c r="DP86" s="50"/>
      <c r="DQ86" s="50"/>
      <c r="DR86" s="50"/>
      <c r="DS86" s="50"/>
      <c r="DT86" s="50"/>
      <c r="DU86" s="50"/>
      <c r="DV86" s="50"/>
      <c r="DW86" s="50"/>
      <c r="DX86" s="50"/>
      <c r="DY86" s="50"/>
      <c r="DZ86" s="50"/>
      <c r="EA86" s="50"/>
      <c r="EB86" s="50"/>
      <c r="EC86" s="50"/>
      <c r="ED86" s="50"/>
      <c r="EE86" s="50"/>
      <c r="EF86" s="50"/>
      <c r="EG86" s="50"/>
      <c r="EH86" s="50"/>
      <c r="EI86" s="50"/>
      <c r="EJ86" s="50"/>
      <c r="EK86" s="50"/>
      <c r="EL86" s="50"/>
      <c r="EM86" s="50"/>
      <c r="EN86" s="50"/>
      <c r="EO86" s="50"/>
      <c r="EP86" s="50"/>
      <c r="EQ86" s="50"/>
      <c r="ER86" s="50"/>
      <c r="ES86" s="50"/>
      <c r="ET86" s="50"/>
      <c r="EU86" s="50"/>
      <c r="EV86" s="50"/>
      <c r="EW86" s="50"/>
      <c r="EX86" s="50"/>
      <c r="EY86" s="50"/>
      <c r="EZ86" s="50"/>
      <c r="FA86" s="50"/>
      <c r="FB86" s="50"/>
      <c r="FC86" s="50"/>
      <c r="FD86" s="50"/>
      <c r="FE86" s="50"/>
      <c r="FF86" s="50"/>
      <c r="FG86" s="50"/>
      <c r="FH86" s="50"/>
      <c r="FI86" s="50"/>
      <c r="FJ86" s="50"/>
      <c r="FK86" s="50"/>
      <c r="FL86" s="50"/>
      <c r="FM86" s="50"/>
      <c r="FN86" s="50"/>
      <c r="FO86" s="50"/>
      <c r="FP86" s="50"/>
      <c r="FQ86" s="50"/>
      <c r="FR86" s="50"/>
      <c r="FS86" s="50"/>
      <c r="FT86" s="50"/>
      <c r="FU86" s="50"/>
      <c r="FV86" s="50"/>
      <c r="FW86" s="50"/>
      <c r="FX86" s="50"/>
      <c r="FY86" s="50"/>
      <c r="FZ86" s="50"/>
      <c r="GA86" s="50"/>
      <c r="GB86" s="50"/>
      <c r="GC86" s="50"/>
      <c r="GD86" s="50"/>
      <c r="GE86" s="50"/>
      <c r="GF86" s="50"/>
      <c r="GG86" s="50"/>
      <c r="GH86" s="50"/>
      <c r="GI86" s="50"/>
      <c r="GJ86" s="50"/>
      <c r="GK86" s="50"/>
      <c r="GL86" s="50"/>
      <c r="GM86" s="50"/>
      <c r="GN86" s="50"/>
      <c r="GO86" s="50"/>
      <c r="GP86" s="50"/>
      <c r="GQ86" s="50"/>
      <c r="GR86" s="50"/>
      <c r="GS86" s="50"/>
      <c r="GT86" s="50"/>
      <c r="GU86" s="50"/>
      <c r="GV86" s="50"/>
      <c r="GW86" s="50"/>
      <c r="GX86" s="50"/>
      <c r="GY86" s="50"/>
      <c r="GZ86" s="50"/>
      <c r="HA86" s="50"/>
      <c r="HB86" s="50"/>
      <c r="HC86" s="50"/>
      <c r="HD86" s="50"/>
      <c r="HE86" s="50"/>
      <c r="HF86" s="50"/>
      <c r="HG86" s="50"/>
      <c r="HH86" s="50"/>
      <c r="HI86" s="50"/>
      <c r="HJ86" s="50"/>
      <c r="HK86" s="50"/>
      <c r="HL86" s="50"/>
      <c r="HM86" s="50"/>
      <c r="HN86" s="50"/>
      <c r="HO86" s="50"/>
      <c r="HP86" s="50"/>
      <c r="HQ86" s="50"/>
      <c r="HR86" s="50"/>
      <c r="HS86" s="50"/>
      <c r="HT86" s="50"/>
      <c r="HU86" s="50"/>
      <c r="HV86" s="50"/>
      <c r="HW86" s="50"/>
      <c r="HX86" s="50"/>
      <c r="HY86" s="50"/>
      <c r="HZ86" s="50"/>
      <c r="IA86" s="50"/>
      <c r="IB86" s="50"/>
      <c r="IC86" s="50"/>
      <c r="ID86" s="50"/>
      <c r="IE86" s="50"/>
      <c r="IF86" s="50"/>
      <c r="IG86" s="50"/>
      <c r="IH86" s="50"/>
      <c r="II86" s="50"/>
      <c r="IJ86" s="50"/>
      <c r="IK86" s="50"/>
      <c r="IL86" s="50"/>
      <c r="IM86" s="50"/>
      <c r="IN86" s="50"/>
      <c r="IO86" s="50"/>
      <c r="IP86" s="50"/>
      <c r="IQ86" s="50"/>
      <c r="IR86" s="50"/>
      <c r="IS86" s="50"/>
      <c r="IT86" s="50"/>
      <c r="IU86" s="50"/>
      <c r="IV86" s="50"/>
      <c r="IW86" s="50"/>
      <c r="IX86" s="50"/>
      <c r="IY86" s="50"/>
      <c r="IZ86" s="50"/>
      <c r="JA86" s="50"/>
      <c r="JB86" s="50"/>
      <c r="JC86" s="50"/>
      <c r="JD86" s="50"/>
      <c r="JE86" s="50"/>
      <c r="JF86" s="50"/>
      <c r="JG86" s="50"/>
      <c r="JH86" s="50"/>
      <c r="JI86" s="50"/>
      <c r="JJ86" s="50"/>
      <c r="JK86" s="50"/>
      <c r="JL86" s="50"/>
      <c r="JM86" s="50"/>
      <c r="JN86" s="50"/>
      <c r="JO86" s="50"/>
      <c r="JP86" s="50"/>
      <c r="JQ86" s="50"/>
      <c r="JR86" s="50"/>
      <c r="JS86" s="50"/>
      <c r="JT86" s="50"/>
      <c r="JU86" s="50"/>
      <c r="JV86" s="50"/>
      <c r="JW86" s="50"/>
      <c r="JX86" s="50"/>
      <c r="JY86" s="50"/>
      <c r="JZ86" s="50"/>
      <c r="KA86" s="50"/>
      <c r="KB86" s="50"/>
      <c r="KC86" s="50"/>
      <c r="KD86" s="50"/>
      <c r="KE86" s="50"/>
      <c r="KF86" s="50"/>
      <c r="KG86" s="50"/>
      <c r="KH86" s="50"/>
      <c r="KI86" s="50"/>
      <c r="KJ86" s="50"/>
      <c r="KK86" s="50"/>
      <c r="KL86" s="50"/>
      <c r="KM86" s="50"/>
      <c r="KN86" s="50"/>
      <c r="KO86" s="50"/>
      <c r="KP86" s="50"/>
      <c r="KQ86" s="50"/>
      <c r="KR86" s="50"/>
      <c r="KS86" s="50"/>
      <c r="KT86" s="50"/>
      <c r="KU86" s="50"/>
      <c r="KV86" s="50"/>
      <c r="KW86" s="50"/>
      <c r="KX86" s="50"/>
      <c r="KY86" s="50"/>
      <c r="KZ86" s="50"/>
      <c r="LA86" s="50"/>
      <c r="LB86" s="50"/>
      <c r="LC86" s="50"/>
      <c r="LD86" s="50"/>
      <c r="LE86" s="50"/>
      <c r="LF86" s="50"/>
      <c r="LG86" s="50"/>
      <c r="LH86" s="50"/>
      <c r="LI86" s="50"/>
      <c r="LJ86" s="50"/>
      <c r="LK86" s="50"/>
      <c r="LL86" s="50"/>
      <c r="LM86" s="50"/>
      <c r="LN86" s="50"/>
      <c r="LO86" s="50"/>
      <c r="LP86" s="50"/>
      <c r="LQ86" s="50"/>
      <c r="LR86" s="50"/>
      <c r="LS86" s="50"/>
      <c r="LT86" s="50"/>
      <c r="LU86" s="50"/>
      <c r="LV86" s="50"/>
      <c r="LW86" s="50"/>
      <c r="LX86" s="50"/>
      <c r="LY86" s="50"/>
      <c r="LZ86" s="50"/>
      <c r="MA86" s="50"/>
      <c r="MB86" s="50"/>
      <c r="MC86" s="50"/>
      <c r="MD86" s="50"/>
      <c r="ME86" s="50"/>
      <c r="MF86" s="50"/>
      <c r="MG86" s="50"/>
      <c r="MH86" s="50"/>
      <c r="MI86" s="50"/>
      <c r="MJ86" s="50"/>
      <c r="MK86" s="50"/>
      <c r="ML86" s="50"/>
      <c r="MM86" s="50"/>
      <c r="MN86" s="50"/>
      <c r="MO86" s="50"/>
      <c r="MP86" s="50"/>
      <c r="MQ86" s="50"/>
      <c r="MR86" s="50"/>
      <c r="MS86" s="50"/>
      <c r="MT86" s="50"/>
      <c r="MU86" s="50"/>
      <c r="MV86" s="50"/>
      <c r="MW86" s="50"/>
      <c r="MX86" s="50"/>
      <c r="MY86" s="50"/>
      <c r="MZ86" s="50"/>
      <c r="NA86" s="50"/>
      <c r="NB86" s="50"/>
      <c r="NC86" s="50"/>
      <c r="ND86" s="50"/>
      <c r="NE86" s="50"/>
      <c r="NF86" s="50"/>
      <c r="NG86" s="50"/>
      <c r="NH86" s="50"/>
      <c r="NI86" s="50"/>
      <c r="NJ86" s="50"/>
      <c r="NK86" s="50"/>
      <c r="NL86" s="50"/>
      <c r="NM86" s="50"/>
      <c r="NN86" s="50"/>
      <c r="NO86" s="50"/>
      <c r="NP86" s="50"/>
      <c r="NQ86" s="50"/>
      <c r="NR86" s="50"/>
      <c r="NS86" s="50"/>
      <c r="NT86" s="50"/>
      <c r="NU86" s="50"/>
      <c r="NV86" s="50"/>
      <c r="NW86" s="50"/>
      <c r="NX86" s="50"/>
      <c r="NY86" s="50"/>
      <c r="NZ86" s="50"/>
      <c r="OA86" s="50"/>
      <c r="OB86" s="50"/>
      <c r="OC86" s="50"/>
      <c r="OD86" s="50"/>
      <c r="OE86" s="50"/>
      <c r="OF86" s="50"/>
      <c r="OG86" s="50"/>
      <c r="OH86" s="50"/>
      <c r="OI86" s="50"/>
      <c r="OJ86" s="50"/>
      <c r="OK86" s="50"/>
      <c r="OL86" s="50"/>
      <c r="OM86" s="50"/>
      <c r="ON86" s="50"/>
      <c r="OO86" s="50"/>
      <c r="OP86" s="50"/>
      <c r="OQ86" s="50"/>
      <c r="OR86" s="50"/>
      <c r="OS86" s="50"/>
      <c r="OT86" s="50"/>
      <c r="OU86" s="50"/>
      <c r="OV86" s="50"/>
      <c r="OW86" s="50"/>
      <c r="OX86" s="50"/>
      <c r="OY86" s="50"/>
      <c r="OZ86" s="50"/>
      <c r="PA86" s="50"/>
      <c r="PB86" s="50"/>
      <c r="PC86" s="50"/>
      <c r="PD86" s="50"/>
      <c r="PE86" s="50"/>
      <c r="PF86" s="50"/>
      <c r="PG86" s="50"/>
      <c r="PH86" s="50"/>
      <c r="PI86" s="50"/>
      <c r="PJ86" s="50"/>
      <c r="PK86" s="50"/>
      <c r="PL86" s="50"/>
      <c r="PM86" s="50"/>
      <c r="PN86" s="50"/>
      <c r="PO86" s="50"/>
      <c r="PP86" s="50"/>
      <c r="PQ86" s="50"/>
      <c r="PR86" s="50"/>
      <c r="PS86" s="50"/>
      <c r="PT86" s="50"/>
      <c r="PU86" s="50"/>
      <c r="PV86" s="50"/>
      <c r="PW86" s="50"/>
      <c r="PX86" s="50"/>
      <c r="PY86" s="50"/>
      <c r="PZ86" s="50"/>
      <c r="QA86" s="50"/>
      <c r="QB86" s="50"/>
      <c r="QC86" s="50"/>
      <c r="QD86" s="50"/>
      <c r="QE86" s="50"/>
      <c r="QF86" s="50"/>
      <c r="QG86" s="50"/>
      <c r="QH86" s="50"/>
      <c r="QI86" s="50"/>
      <c r="QJ86" s="50"/>
      <c r="QK86" s="50"/>
      <c r="QL86" s="50"/>
      <c r="QM86" s="50"/>
      <c r="QN86" s="50"/>
      <c r="QO86" s="50"/>
      <c r="QP86" s="50"/>
      <c r="QQ86" s="50"/>
      <c r="QR86" s="50"/>
      <c r="QS86" s="50"/>
      <c r="QT86" s="50"/>
      <c r="QU86" s="50"/>
      <c r="QV86" s="50"/>
      <c r="QW86" s="50"/>
      <c r="QX86" s="50"/>
      <c r="QY86" s="50"/>
      <c r="QZ86" s="50"/>
      <c r="RA86" s="50"/>
      <c r="RB86" s="50"/>
      <c r="RC86" s="50"/>
      <c r="RD86" s="50"/>
      <c r="RE86" s="50"/>
      <c r="RF86" s="50"/>
      <c r="RG86" s="50"/>
      <c r="RH86" s="50"/>
      <c r="RI86" s="50"/>
      <c r="RJ86" s="50"/>
      <c r="RK86" s="50"/>
      <c r="RL86" s="50"/>
      <c r="RM86" s="50"/>
      <c r="RN86" s="50"/>
      <c r="RO86" s="50"/>
      <c r="RP86" s="50"/>
      <c r="RQ86" s="50"/>
      <c r="RR86" s="50"/>
      <c r="RS86" s="50"/>
      <c r="RT86" s="50"/>
      <c r="RU86" s="50"/>
      <c r="RV86" s="50"/>
      <c r="RW86" s="50"/>
      <c r="RX86" s="50"/>
      <c r="RY86" s="50"/>
      <c r="RZ86" s="50"/>
      <c r="SA86" s="50"/>
      <c r="SB86" s="50"/>
      <c r="SC86" s="50"/>
      <c r="SD86" s="50"/>
      <c r="SE86" s="50"/>
      <c r="SF86" s="50"/>
      <c r="SG86" s="50"/>
      <c r="SH86" s="50"/>
      <c r="SI86" s="50"/>
      <c r="SJ86" s="50"/>
      <c r="SK86" s="50"/>
      <c r="SL86" s="50"/>
      <c r="SM86" s="50"/>
      <c r="SN86" s="45"/>
    </row>
    <row r="87" spans="2:508" x14ac:dyDescent="0.25">
      <c r="B87" s="43" t="s">
        <v>492</v>
      </c>
      <c r="C87" s="43" t="str">
        <f ca="1">_xlfn.XLOOKUP(B87,bonds[unique lookup],bonds[ID_ISIN])</f>
        <v>XS2056371334</v>
      </c>
      <c r="D87" s="45" cm="1">
        <f t="array" aca="1" ref="D87" ca="1">MIN(IFERROR(IF(OFFSET(bHist!$A$1,_xlfn.XMATCH($B$62,bHist!$B:$B,0)-1,3+$C$2,1,3+$C$3)=0,"-",OFFSET(bHist!$A$1,_xlfn.XMATCH($B$62,bHist!$B:$B,0)-1,3+$C$2,1,3+$C$3))-IF(OFFSET(bHist!$A$1,_xlfn.XMATCH(B87,bHist!$B:$B,0)-1,3+$C$2,1,3+$C$3)=0,"-",OFFSET(bHist!$A$1,_xlfn.XMATCH(B87,bHist!$B:$B,0)-1,3+$C$2,1,3+$C$3)),"-"))</f>
        <v>-86.998140979766816</v>
      </c>
      <c r="E87" s="45" cm="1">
        <f t="array" aca="1" ref="E87" ca="1">AVERAGE(IFERROR(IF(OFFSET(bHist!$A$1,_xlfn.XMATCH($B$62,bHist!$B:$B,0)-1,3+$C$2,1,3+$C$3)=0,"-",OFFSET(bHist!$A$1,_xlfn.XMATCH($B$62,bHist!$B:$B,0)-1,3+$C$2,1,3+$C$3))-IF(OFFSET(bHist!$A$1,_xlfn.XMATCH(B87,bHist!$B:$B,0)-1,3+$C$2,1,3+$C$3)=0,"-",OFFSET(bHist!$A$1,_xlfn.XMATCH(B87,bHist!$B:$B,0)-1,3+$C$2,1,3+$C$3)),"-"))</f>
        <v>-6.8354772784510294</v>
      </c>
      <c r="F87" s="45" cm="1">
        <f t="array" aca="1" ref="F87" ca="1">MAX(IFERROR(IF(OFFSET(bHist!$A$1,_xlfn.XMATCH($B$62,bHist!$B:$B,0)-1,3+$C$2,1,3+$C$3)=0,"-",OFFSET(bHist!$A$1,_xlfn.XMATCH($B$62,bHist!$B:$B,0)-1,3+$C$2,1,3+$C$3))-IF(OFFSET(bHist!$A$1,_xlfn.XMATCH(B87,bHist!$B:$B,0)-1,3+$C$2,1,3+$C$3)=0,"-",OFFSET(bHist!$A$1,_xlfn.XMATCH(B87,bHist!$B:$B,0)-1,3+$C$2,1,3+$C$3)),"-"))</f>
        <v>145.55866210365298</v>
      </c>
      <c r="G87" s="45" cm="1">
        <f t="array" aca="1" ref="G87" ca="1">_xlfn.STDEV.P(IFERROR(IF(OFFSET(bHist!$A$1,_xlfn.XMATCH($B$62,bHist!$B:$B,0)-1,3+$C$2,1,3+$C$3)=0,"-",OFFSET(bHist!$A$1,_xlfn.XMATCH($B$62,bHist!$B:$B,0)-1,3+$C$2,1,3+$C$3))-IF(OFFSET(bHist!$A$1,_xlfn.XMATCH(B87,bHist!$B:$B,0)-1,3+$C$2,1,3+$C$3)=0,"-",OFFSET(bHist!$A$1,_xlfn.XMATCH(B87,bHist!$B:$B,0)-1,3+$C$2,1,3+$C$3)),"-"))</f>
        <v>55.654329580638446</v>
      </c>
      <c r="H87" s="45" cm="1">
        <f t="array" aca="1" ref="H87" ca="1">INDEX((IFERROR(IF(OFFSET(bHist!$A$1,_xlfn.XMATCH($B$62,bHist!B:B,0)-1,3,1,500)=0,"-",OFFSET(bHist!$A$1,_xlfn.XMATCH($B$62,bHist!B:B,0)-1,3,1,500))-IF(OFFSET(bHist!$A$1,_xlfn.XMATCH(B87,bHist!B:B,0)-1,3,1,500)=0,"-",OFFSET(bHist!$A$1,_xlfn.XMATCH(B87,bHist!B:B,0)-1,3,1,500)),"-")),1)</f>
        <v>-8.5570890254974188</v>
      </c>
      <c r="I87" s="45">
        <f t="shared" ca="1" si="4"/>
        <v>-0.74029730552704365</v>
      </c>
      <c r="J87" s="51" cm="1">
        <f t="array" aca="1" ref="J87" ca="1">SLOPE((IFERROR(IF(OFFSET(bHist!$A$1,_xlfn.XMATCH($B$62,bHist!$B:$B,0)-1,3,1,500)=0,"-",OFFSET(bHist!$A$1,_xlfn.XMATCH($B$62,bHist!$B:$B,0)-1,3,1,500))-IF(OFFSET(bHist!$A$1,_xlfn.XMATCH(B87,bHist!$B:$B,0)-1,3,1,500)=0,"-",OFFSET(bHist!$A$1,_xlfn.XMATCH(B87,bHist!$B:$B,0)-1,3,1,500)),"-")),OFFSET(bHist!$A$1,0,3,1,500))</f>
        <v>0.49026207407515288</v>
      </c>
      <c r="K87" s="45" cm="1">
        <f t="array" aca="1" ref="K87" ca="1">INTERCEPT((IFERROR(IF(OFFSET(bHist!$A$1,_xlfn.XMATCH($B$62,bHist!$B:$B,0)-1,3,1,500)=0,"-",OFFSET(bHist!$A$1,_xlfn.XMATCH($B$62,bHist!$B:$B,0)-1,3,1,500))-IF(OFFSET(bHist!$A$1,_xlfn.XMATCH(B87,bHist!$B:$B,0)-1,3,1,500)=0,"-",OFFSET(bHist!$A$1,_xlfn.XMATCH(B87,bHist!$B:$B,0)-1,3,1,500)),"-")),OFFSET(bHist!$A$1,0,3,1,500))</f>
        <v>-21516.050321327239</v>
      </c>
      <c r="L87" s="45" cm="1">
        <f t="array" aca="1" ref="L87" ca="1">STEYX((IFERROR(IF(OFFSET(bHist!$A$1,_xlfn.XMATCH($B$62,bHist!B:B,0)-1,3,1,500)=0,"-",OFFSET(bHist!$A$1,_xlfn.XMATCH($B$62,bHist!B:B,0)-1,3,1,500))-IF(OFFSET(bHist!$A$1,_xlfn.XMATCH(B87,bHist!B:B,0)-1,3,1,500)=0,"-",OFFSET(bHist!$A$1,_xlfn.XMATCH(B87,bHist!B:B,0)-1,3,1,500)),"-")),OFFSET(bHist!$A$1,0,3,1,500))</f>
        <v>36.833554485557315</v>
      </c>
      <c r="M87" s="51" cm="1">
        <f t="array" aca="1" ref="M87" ca="1">CORREL(IF(OFFSET(bHist!$A$1,_xlfn.XMATCH($B$62,bHist!B:B,0)-1,3,1,500)=0,"-",OFFSET(bHist!$A$1,_xlfn.XMATCH($B$62,bHist!B:B,0)-1,3,1,500)),IF(OFFSET(bHist!$A$1,_xlfn.XMATCH(B87,bHist!B:B,0)-1,3,1,500)=0,"-",OFFSET(bHist!$A$1,_xlfn.XMATCH(B87,bHist!B:B,0)-1,3,1,500)))</f>
        <v>0.94777234862033943</v>
      </c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  <c r="AX87" s="50"/>
      <c r="AY87" s="50"/>
      <c r="AZ87" s="50"/>
      <c r="BA87" s="50"/>
      <c r="BB87" s="50"/>
      <c r="BC87" s="50"/>
      <c r="BD87" s="50"/>
      <c r="BE87" s="50"/>
      <c r="BF87" s="50"/>
      <c r="BG87" s="50"/>
      <c r="BH87" s="50"/>
      <c r="BI87" s="50"/>
      <c r="BJ87" s="50"/>
      <c r="BK87" s="50"/>
      <c r="BL87" s="50"/>
      <c r="BM87" s="50"/>
      <c r="BN87" s="50"/>
      <c r="BO87" s="50"/>
      <c r="BP87" s="50"/>
      <c r="BQ87" s="50"/>
      <c r="BR87" s="50"/>
      <c r="BS87" s="50"/>
      <c r="BT87" s="50"/>
      <c r="BU87" s="50"/>
      <c r="BV87" s="50"/>
      <c r="BW87" s="50"/>
      <c r="BX87" s="50"/>
      <c r="BY87" s="50"/>
      <c r="BZ87" s="50"/>
      <c r="CA87" s="50"/>
      <c r="CB87" s="50"/>
      <c r="CC87" s="50"/>
      <c r="CD87" s="50"/>
      <c r="CE87" s="50"/>
      <c r="CF87" s="50"/>
      <c r="CG87" s="50"/>
      <c r="CH87" s="50"/>
      <c r="CI87" s="50"/>
      <c r="CJ87" s="50"/>
      <c r="CK87" s="50"/>
      <c r="CL87" s="50"/>
      <c r="CM87" s="50"/>
      <c r="CN87" s="50"/>
      <c r="CO87" s="50"/>
      <c r="CP87" s="50"/>
      <c r="CQ87" s="50"/>
      <c r="CR87" s="50"/>
      <c r="CS87" s="50"/>
      <c r="CT87" s="50"/>
      <c r="CU87" s="50"/>
      <c r="CV87" s="50"/>
      <c r="CW87" s="50"/>
      <c r="CX87" s="50"/>
      <c r="CY87" s="50"/>
      <c r="CZ87" s="50"/>
      <c r="DA87" s="50"/>
      <c r="DB87" s="50"/>
      <c r="DC87" s="50"/>
      <c r="DD87" s="50"/>
      <c r="DE87" s="50"/>
      <c r="DF87" s="50"/>
      <c r="DG87" s="50"/>
      <c r="DH87" s="50"/>
      <c r="DI87" s="50"/>
      <c r="DJ87" s="50"/>
      <c r="DK87" s="50"/>
      <c r="DL87" s="50"/>
      <c r="DM87" s="50"/>
      <c r="DN87" s="50"/>
      <c r="DO87" s="50"/>
      <c r="DP87" s="50"/>
      <c r="DQ87" s="50"/>
      <c r="DR87" s="50"/>
      <c r="DS87" s="50"/>
      <c r="DT87" s="50"/>
      <c r="DU87" s="50"/>
      <c r="DV87" s="50"/>
      <c r="DW87" s="50"/>
      <c r="DX87" s="50"/>
      <c r="DY87" s="50"/>
      <c r="DZ87" s="50"/>
      <c r="EA87" s="50"/>
      <c r="EB87" s="50"/>
      <c r="EC87" s="50"/>
      <c r="ED87" s="50"/>
      <c r="EE87" s="50"/>
      <c r="EF87" s="50"/>
      <c r="EG87" s="50"/>
      <c r="EH87" s="50"/>
      <c r="EI87" s="50"/>
      <c r="EJ87" s="50"/>
      <c r="EK87" s="50"/>
      <c r="EL87" s="50"/>
      <c r="EM87" s="50"/>
      <c r="EN87" s="50"/>
      <c r="EO87" s="50"/>
      <c r="EP87" s="50"/>
      <c r="EQ87" s="50"/>
      <c r="ER87" s="50"/>
      <c r="ES87" s="50"/>
      <c r="ET87" s="50"/>
      <c r="EU87" s="50"/>
      <c r="EV87" s="50"/>
      <c r="EW87" s="50"/>
      <c r="EX87" s="50"/>
      <c r="EY87" s="50"/>
      <c r="EZ87" s="50"/>
      <c r="FA87" s="50"/>
      <c r="FB87" s="50"/>
      <c r="FC87" s="50"/>
      <c r="FD87" s="50"/>
      <c r="FE87" s="50"/>
      <c r="FF87" s="50"/>
      <c r="FG87" s="50"/>
      <c r="FH87" s="50"/>
      <c r="FI87" s="50"/>
      <c r="FJ87" s="50"/>
      <c r="FK87" s="50"/>
      <c r="FL87" s="50"/>
      <c r="FM87" s="50"/>
      <c r="FN87" s="50"/>
      <c r="FO87" s="50"/>
      <c r="FP87" s="50"/>
      <c r="FQ87" s="50"/>
      <c r="FR87" s="50"/>
      <c r="FS87" s="50"/>
      <c r="FT87" s="50"/>
      <c r="FU87" s="50"/>
      <c r="FV87" s="50"/>
      <c r="FW87" s="50"/>
      <c r="FX87" s="50"/>
      <c r="FY87" s="50"/>
      <c r="FZ87" s="50"/>
      <c r="GA87" s="50"/>
      <c r="GB87" s="50"/>
      <c r="GC87" s="50"/>
      <c r="GD87" s="50"/>
      <c r="GE87" s="50"/>
      <c r="GF87" s="50"/>
      <c r="GG87" s="50"/>
      <c r="GH87" s="50"/>
      <c r="GI87" s="50"/>
      <c r="GJ87" s="50"/>
      <c r="GK87" s="50"/>
      <c r="GL87" s="50"/>
      <c r="GM87" s="50"/>
      <c r="GN87" s="50"/>
      <c r="GO87" s="50"/>
      <c r="GP87" s="50"/>
      <c r="GQ87" s="50"/>
      <c r="GR87" s="50"/>
      <c r="GS87" s="50"/>
      <c r="GT87" s="50"/>
      <c r="GU87" s="50"/>
      <c r="GV87" s="50"/>
      <c r="GW87" s="50"/>
      <c r="GX87" s="50"/>
      <c r="GY87" s="50"/>
      <c r="GZ87" s="50"/>
      <c r="HA87" s="50"/>
      <c r="HB87" s="50"/>
      <c r="HC87" s="50"/>
      <c r="HD87" s="50"/>
      <c r="HE87" s="50"/>
      <c r="HF87" s="50"/>
      <c r="HG87" s="50"/>
      <c r="HH87" s="50"/>
      <c r="HI87" s="50"/>
      <c r="HJ87" s="50"/>
      <c r="HK87" s="50"/>
      <c r="HL87" s="50"/>
      <c r="HM87" s="50"/>
      <c r="HN87" s="50"/>
      <c r="HO87" s="50"/>
      <c r="HP87" s="50"/>
      <c r="HQ87" s="50"/>
      <c r="HR87" s="50"/>
      <c r="HS87" s="50"/>
      <c r="HT87" s="50"/>
      <c r="HU87" s="50"/>
      <c r="HV87" s="50"/>
      <c r="HW87" s="50"/>
      <c r="HX87" s="50"/>
      <c r="HY87" s="50"/>
      <c r="HZ87" s="50"/>
      <c r="IA87" s="50"/>
      <c r="IB87" s="50"/>
      <c r="IC87" s="50"/>
      <c r="ID87" s="50"/>
      <c r="IE87" s="50"/>
      <c r="IF87" s="50"/>
      <c r="IG87" s="50"/>
      <c r="IH87" s="50"/>
      <c r="II87" s="50"/>
      <c r="IJ87" s="50"/>
      <c r="IK87" s="50"/>
      <c r="IL87" s="50"/>
      <c r="IM87" s="50"/>
      <c r="IN87" s="50"/>
      <c r="IO87" s="50"/>
      <c r="IP87" s="50"/>
      <c r="IQ87" s="50"/>
      <c r="IR87" s="50"/>
      <c r="IS87" s="50"/>
      <c r="IT87" s="50"/>
      <c r="IU87" s="50"/>
      <c r="IV87" s="50"/>
      <c r="IW87" s="50"/>
      <c r="IX87" s="50"/>
      <c r="IY87" s="50"/>
      <c r="IZ87" s="50"/>
      <c r="JA87" s="50"/>
      <c r="JB87" s="50"/>
      <c r="JC87" s="50"/>
      <c r="JD87" s="50"/>
      <c r="JE87" s="50"/>
      <c r="JF87" s="50"/>
      <c r="JG87" s="50"/>
      <c r="JH87" s="50"/>
      <c r="JI87" s="50"/>
      <c r="JJ87" s="50"/>
      <c r="JK87" s="50"/>
      <c r="JL87" s="50"/>
      <c r="JM87" s="50"/>
      <c r="JN87" s="50"/>
      <c r="JO87" s="50"/>
      <c r="JP87" s="50"/>
      <c r="JQ87" s="50"/>
      <c r="JR87" s="50"/>
      <c r="JS87" s="50"/>
      <c r="JT87" s="50"/>
      <c r="JU87" s="50"/>
      <c r="JV87" s="50"/>
      <c r="JW87" s="50"/>
      <c r="JX87" s="50"/>
      <c r="JY87" s="50"/>
      <c r="JZ87" s="50"/>
      <c r="KA87" s="50"/>
      <c r="KB87" s="50"/>
      <c r="KC87" s="50"/>
      <c r="KD87" s="50"/>
      <c r="KE87" s="50"/>
      <c r="KF87" s="50"/>
      <c r="KG87" s="50"/>
      <c r="KH87" s="50"/>
      <c r="KI87" s="50"/>
      <c r="KJ87" s="50"/>
      <c r="KK87" s="50"/>
      <c r="KL87" s="50"/>
      <c r="KM87" s="50"/>
      <c r="KN87" s="50"/>
      <c r="KO87" s="50"/>
      <c r="KP87" s="50"/>
      <c r="KQ87" s="50"/>
      <c r="KR87" s="50"/>
      <c r="KS87" s="50"/>
      <c r="KT87" s="50"/>
      <c r="KU87" s="50"/>
      <c r="KV87" s="50"/>
      <c r="KW87" s="50"/>
      <c r="KX87" s="50"/>
      <c r="KY87" s="50"/>
      <c r="KZ87" s="50"/>
      <c r="LA87" s="50"/>
      <c r="LB87" s="50"/>
      <c r="LC87" s="50"/>
      <c r="LD87" s="50"/>
      <c r="LE87" s="50"/>
      <c r="LF87" s="50"/>
      <c r="LG87" s="50"/>
      <c r="LH87" s="50"/>
      <c r="LI87" s="50"/>
      <c r="LJ87" s="50"/>
      <c r="LK87" s="50"/>
      <c r="LL87" s="50"/>
      <c r="LM87" s="50"/>
      <c r="LN87" s="50"/>
      <c r="LO87" s="50"/>
      <c r="LP87" s="50"/>
      <c r="LQ87" s="50"/>
      <c r="LR87" s="50"/>
      <c r="LS87" s="50"/>
      <c r="LT87" s="50"/>
      <c r="LU87" s="50"/>
      <c r="LV87" s="50"/>
      <c r="LW87" s="50"/>
      <c r="LX87" s="50"/>
      <c r="LY87" s="50"/>
      <c r="LZ87" s="50"/>
      <c r="MA87" s="50"/>
      <c r="MB87" s="50"/>
      <c r="MC87" s="50"/>
      <c r="MD87" s="50"/>
      <c r="ME87" s="50"/>
      <c r="MF87" s="50"/>
      <c r="MG87" s="50"/>
      <c r="MH87" s="50"/>
      <c r="MI87" s="50"/>
      <c r="MJ87" s="50"/>
      <c r="MK87" s="50"/>
      <c r="ML87" s="50"/>
      <c r="MM87" s="50"/>
      <c r="MN87" s="50"/>
      <c r="MO87" s="50"/>
      <c r="MP87" s="50"/>
      <c r="MQ87" s="50"/>
      <c r="MR87" s="50"/>
      <c r="MS87" s="50"/>
      <c r="MT87" s="50"/>
      <c r="MU87" s="50"/>
      <c r="MV87" s="50"/>
      <c r="MW87" s="50"/>
      <c r="MX87" s="50"/>
      <c r="MY87" s="50"/>
      <c r="MZ87" s="50"/>
      <c r="NA87" s="50"/>
      <c r="NB87" s="50"/>
      <c r="NC87" s="50"/>
      <c r="ND87" s="50"/>
      <c r="NE87" s="50"/>
      <c r="NF87" s="50"/>
      <c r="NG87" s="50"/>
      <c r="NH87" s="50"/>
      <c r="NI87" s="50"/>
      <c r="NJ87" s="50"/>
      <c r="NK87" s="50"/>
      <c r="NL87" s="50"/>
      <c r="NM87" s="50"/>
      <c r="NN87" s="50"/>
      <c r="NO87" s="50"/>
      <c r="NP87" s="50"/>
      <c r="NQ87" s="50"/>
      <c r="NR87" s="50"/>
      <c r="NS87" s="50"/>
      <c r="NT87" s="50"/>
      <c r="NU87" s="50"/>
      <c r="NV87" s="50"/>
      <c r="NW87" s="50"/>
      <c r="NX87" s="50"/>
      <c r="NY87" s="50"/>
      <c r="NZ87" s="50"/>
      <c r="OA87" s="50"/>
      <c r="OB87" s="50"/>
      <c r="OC87" s="50"/>
      <c r="OD87" s="50"/>
      <c r="OE87" s="50"/>
      <c r="OF87" s="50"/>
      <c r="OG87" s="50"/>
      <c r="OH87" s="50"/>
      <c r="OI87" s="50"/>
      <c r="OJ87" s="50"/>
      <c r="OK87" s="50"/>
      <c r="OL87" s="50"/>
      <c r="OM87" s="50"/>
      <c r="ON87" s="50"/>
      <c r="OO87" s="50"/>
      <c r="OP87" s="50"/>
      <c r="OQ87" s="50"/>
      <c r="OR87" s="50"/>
      <c r="OS87" s="50"/>
      <c r="OT87" s="50"/>
      <c r="OU87" s="50"/>
      <c r="OV87" s="50"/>
      <c r="OW87" s="50"/>
      <c r="OX87" s="50"/>
      <c r="OY87" s="50"/>
      <c r="OZ87" s="50"/>
      <c r="PA87" s="50"/>
      <c r="PB87" s="50"/>
      <c r="PC87" s="50"/>
      <c r="PD87" s="50"/>
      <c r="PE87" s="50"/>
      <c r="PF87" s="50"/>
      <c r="PG87" s="50"/>
      <c r="PH87" s="50"/>
      <c r="PI87" s="50"/>
      <c r="PJ87" s="50"/>
      <c r="PK87" s="50"/>
      <c r="PL87" s="50"/>
      <c r="PM87" s="50"/>
      <c r="PN87" s="50"/>
      <c r="PO87" s="50"/>
      <c r="PP87" s="50"/>
      <c r="PQ87" s="50"/>
      <c r="PR87" s="50"/>
      <c r="PS87" s="50"/>
      <c r="PT87" s="50"/>
      <c r="PU87" s="50"/>
      <c r="PV87" s="50"/>
      <c r="PW87" s="50"/>
      <c r="PX87" s="50"/>
      <c r="PY87" s="50"/>
      <c r="PZ87" s="50"/>
      <c r="QA87" s="50"/>
      <c r="QB87" s="50"/>
      <c r="QC87" s="50"/>
      <c r="QD87" s="50"/>
      <c r="QE87" s="50"/>
      <c r="QF87" s="50"/>
      <c r="QG87" s="50"/>
      <c r="QH87" s="50"/>
      <c r="QI87" s="50"/>
      <c r="QJ87" s="50"/>
      <c r="QK87" s="50"/>
      <c r="QL87" s="50"/>
      <c r="QM87" s="50"/>
      <c r="QN87" s="50"/>
      <c r="QO87" s="50"/>
      <c r="QP87" s="50"/>
      <c r="QQ87" s="50"/>
      <c r="QR87" s="50"/>
      <c r="QS87" s="50"/>
      <c r="QT87" s="50"/>
      <c r="QU87" s="50"/>
      <c r="QV87" s="50"/>
      <c r="QW87" s="50"/>
      <c r="QX87" s="50"/>
      <c r="QY87" s="50"/>
      <c r="QZ87" s="50"/>
      <c r="RA87" s="50"/>
      <c r="RB87" s="50"/>
      <c r="RC87" s="50"/>
      <c r="RD87" s="50"/>
      <c r="RE87" s="50"/>
      <c r="RF87" s="50"/>
      <c r="RG87" s="50"/>
      <c r="RH87" s="50"/>
      <c r="RI87" s="50"/>
      <c r="RJ87" s="50"/>
      <c r="RK87" s="50"/>
      <c r="RL87" s="50"/>
      <c r="RM87" s="50"/>
      <c r="RN87" s="50"/>
      <c r="RO87" s="50"/>
      <c r="RP87" s="50"/>
      <c r="RQ87" s="50"/>
      <c r="RR87" s="50"/>
      <c r="RS87" s="50"/>
      <c r="RT87" s="50"/>
      <c r="RU87" s="50"/>
      <c r="RV87" s="50"/>
      <c r="RW87" s="50"/>
      <c r="RX87" s="50"/>
      <c r="RY87" s="50"/>
      <c r="RZ87" s="50"/>
      <c r="SA87" s="50"/>
      <c r="SB87" s="50"/>
      <c r="SC87" s="50"/>
      <c r="SD87" s="50"/>
      <c r="SE87" s="50"/>
      <c r="SF87" s="50"/>
      <c r="SG87" s="50"/>
      <c r="SH87" s="50"/>
      <c r="SI87" s="50"/>
      <c r="SJ87" s="50"/>
      <c r="SK87" s="50"/>
      <c r="SL87" s="50"/>
      <c r="SM87" s="50"/>
      <c r="SN87" s="45"/>
    </row>
    <row r="88" spans="2:508" x14ac:dyDescent="0.25">
      <c r="B88" s="43" t="s">
        <v>555</v>
      </c>
      <c r="C88" s="43" t="str">
        <f ca="1">_xlfn.XLOOKUP(B88,bonds[unique lookup],bonds[ID_ISIN])</f>
        <v>XS1888179477</v>
      </c>
      <c r="D88" s="45" cm="1">
        <f t="array" aca="1" ref="D88" ca="1">MIN(IFERROR(IF(OFFSET(bHist!$A$1,_xlfn.XMATCH($B$62,bHist!$B:$B,0)-1,3+$C$2,1,3+$C$3)=0,"-",OFFSET(bHist!$A$1,_xlfn.XMATCH($B$62,bHist!$B:$B,0)-1,3+$C$2,1,3+$C$3))-IF(OFFSET(bHist!$A$1,_xlfn.XMATCH(B88,bHist!$B:$B,0)-1,3+$C$2,1,3+$C$3)=0,"-",OFFSET(bHist!$A$1,_xlfn.XMATCH(B88,bHist!$B:$B,0)-1,3+$C$2,1,3+$C$3)),"-"))</f>
        <v>-125.05163614654538</v>
      </c>
      <c r="E88" s="45" cm="1">
        <f t="array" aca="1" ref="E88" ca="1">AVERAGE(IFERROR(IF(OFFSET(bHist!$A$1,_xlfn.XMATCH($B$62,bHist!$B:$B,0)-1,3+$C$2,1,3+$C$3)=0,"-",OFFSET(bHist!$A$1,_xlfn.XMATCH($B$62,bHist!$B:$B,0)-1,3+$C$2,1,3+$C$3))-IF(OFFSET(bHist!$A$1,_xlfn.XMATCH(B88,bHist!$B:$B,0)-1,3+$C$2,1,3+$C$3)=0,"-",OFFSET(bHist!$A$1,_xlfn.XMATCH(B88,bHist!$B:$B,0)-1,3+$C$2,1,3+$C$3)),"-"))</f>
        <v>2.1575102417144172</v>
      </c>
      <c r="F88" s="45" cm="1">
        <f t="array" aca="1" ref="F88" ca="1">MAX(IFERROR(IF(OFFSET(bHist!$A$1,_xlfn.XMATCH($B$62,bHist!$B:$B,0)-1,3+$C$2,1,3+$C$3)=0,"-",OFFSET(bHist!$A$1,_xlfn.XMATCH($B$62,bHist!$B:$B,0)-1,3+$C$2,1,3+$C$3))-IF(OFFSET(bHist!$A$1,_xlfn.XMATCH(B88,bHist!$B:$B,0)-1,3+$C$2,1,3+$C$3)=0,"-",OFFSET(bHist!$A$1,_xlfn.XMATCH(B88,bHist!$B:$B,0)-1,3+$C$2,1,3+$C$3)),"-"))</f>
        <v>182.18500504028793</v>
      </c>
      <c r="G88" s="45" cm="1">
        <f t="array" aca="1" ref="G88" ca="1">_xlfn.STDEV.P(IFERROR(IF(OFFSET(bHist!$A$1,_xlfn.XMATCH($B$62,bHist!$B:$B,0)-1,3+$C$2,1,3+$C$3)=0,"-",OFFSET(bHist!$A$1,_xlfn.XMATCH($B$62,bHist!$B:$B,0)-1,3+$C$2,1,3+$C$3))-IF(OFFSET(bHist!$A$1,_xlfn.XMATCH(B88,bHist!$B:$B,0)-1,3+$C$2,1,3+$C$3)=0,"-",OFFSET(bHist!$A$1,_xlfn.XMATCH(B88,bHist!$B:$B,0)-1,3+$C$2,1,3+$C$3)),"-"))</f>
        <v>66.392467687704723</v>
      </c>
      <c r="H88" s="45" cm="1">
        <f t="array" aca="1" ref="H88" ca="1">INDEX((IFERROR(IF(OFFSET(bHist!$A$1,_xlfn.XMATCH($B$62,bHist!B:B,0)-1,3,1,500)=0,"-",OFFSET(bHist!$A$1,_xlfn.XMATCH($B$62,bHist!B:B,0)-1,3,1,500))-IF(OFFSET(bHist!$A$1,_xlfn.XMATCH(B88,bHist!B:B,0)-1,3,1,500)=0,"-",OFFSET(bHist!$A$1,_xlfn.XMATCH(B88,bHist!B:B,0)-1,3,1,500)),"-")),1)</f>
        <v>66.346147927880338</v>
      </c>
      <c r="I88" s="45">
        <f t="shared" ca="1" si="4"/>
        <v>20.892246913717639</v>
      </c>
      <c r="J88" s="51" cm="1">
        <f t="array" aca="1" ref="J88" ca="1">SLOPE((IFERROR(IF(OFFSET(bHist!$A$1,_xlfn.XMATCH($B$62,bHist!$B:$B,0)-1,3,1,500)=0,"-",OFFSET(bHist!$A$1,_xlfn.XMATCH($B$62,bHist!$B:$B,0)-1,3,1,500))-IF(OFFSET(bHist!$A$1,_xlfn.XMATCH(B88,bHist!$B:$B,0)-1,3,1,500)=0,"-",OFFSET(bHist!$A$1,_xlfn.XMATCH(B88,bHist!$B:$B,0)-1,3,1,500)),"-")),OFFSET(bHist!$A$1,0,3,1,500))</f>
        <v>0.29192769268674906</v>
      </c>
      <c r="K88" s="45" cm="1">
        <f t="array" aca="1" ref="K88" ca="1">INTERCEPT((IFERROR(IF(OFFSET(bHist!$A$1,_xlfn.XMATCH($B$62,bHist!$B:$B,0)-1,3,1,500)=0,"-",OFFSET(bHist!$A$1,_xlfn.XMATCH($B$62,bHist!$B:$B,0)-1,3,1,500))-IF(OFFSET(bHist!$A$1,_xlfn.XMATCH(B88,bHist!$B:$B,0)-1,3,1,500)=0,"-",OFFSET(bHist!$A$1,_xlfn.XMATCH(B88,bHist!$B:$B,0)-1,3,1,500)),"-")),OFFSET(bHist!$A$1,0,3,1,500))</f>
        <v>-12753.279958120147</v>
      </c>
      <c r="L88" s="45" cm="1">
        <f t="array" aca="1" ref="L88" ca="1">STEYX((IFERROR(IF(OFFSET(bHist!$A$1,_xlfn.XMATCH($B$62,bHist!B:B,0)-1,3,1,500)=0,"-",OFFSET(bHist!$A$1,_xlfn.XMATCH($B$62,bHist!B:B,0)-1,3,1,500))-IF(OFFSET(bHist!$A$1,_xlfn.XMATCH(B88,bHist!B:B,0)-1,3,1,500)=0,"-",OFFSET(bHist!$A$1,_xlfn.XMATCH(B88,bHist!B:B,0)-1,3,1,500)),"-")),OFFSET(bHist!$A$1,0,3,1,500))</f>
        <v>37.278991365491564</v>
      </c>
      <c r="M88" s="51" cm="1">
        <f t="array" aca="1" ref="M88" ca="1">CORREL(IF(OFFSET(bHist!$A$1,_xlfn.XMATCH($B$62,bHist!B:B,0)-1,3,1,500)=0,"-",OFFSET(bHist!$A$1,_xlfn.XMATCH($B$62,bHist!B:B,0)-1,3,1,500)),IF(OFFSET(bHist!$A$1,_xlfn.XMATCH(B88,bHist!B:B,0)-1,3,1,500)=0,"-",OFFSET(bHist!$A$1,_xlfn.XMATCH(B88,bHist!B:B,0)-1,3,1,500)))</f>
        <v>0.74643564434238119</v>
      </c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  <c r="BN88" s="50"/>
      <c r="BO88" s="50"/>
      <c r="BP88" s="50"/>
      <c r="BQ88" s="50"/>
      <c r="BR88" s="50"/>
      <c r="BS88" s="50"/>
      <c r="BT88" s="50"/>
      <c r="BU88" s="50"/>
      <c r="BV88" s="50"/>
      <c r="BW88" s="50"/>
      <c r="BX88" s="50"/>
      <c r="BY88" s="50"/>
      <c r="BZ88" s="50"/>
      <c r="CA88" s="50"/>
      <c r="CB88" s="50"/>
      <c r="CC88" s="50"/>
      <c r="CD88" s="50"/>
      <c r="CE88" s="50"/>
      <c r="CF88" s="50"/>
      <c r="CG88" s="50"/>
      <c r="CH88" s="50"/>
      <c r="CI88" s="50"/>
      <c r="CJ88" s="50"/>
      <c r="CK88" s="50"/>
      <c r="CL88" s="50"/>
      <c r="CM88" s="50"/>
      <c r="CN88" s="50"/>
      <c r="CO88" s="50"/>
      <c r="CP88" s="50"/>
      <c r="CQ88" s="50"/>
      <c r="CR88" s="50"/>
      <c r="CS88" s="50"/>
      <c r="CT88" s="50"/>
      <c r="CU88" s="50"/>
      <c r="CV88" s="50"/>
      <c r="CW88" s="50"/>
      <c r="CX88" s="50"/>
      <c r="CY88" s="50"/>
      <c r="CZ88" s="50"/>
      <c r="DA88" s="50"/>
      <c r="DB88" s="50"/>
      <c r="DC88" s="50"/>
      <c r="DD88" s="50"/>
      <c r="DE88" s="50"/>
      <c r="DF88" s="50"/>
      <c r="DG88" s="50"/>
      <c r="DH88" s="50"/>
      <c r="DI88" s="50"/>
      <c r="DJ88" s="50"/>
      <c r="DK88" s="50"/>
      <c r="DL88" s="50"/>
      <c r="DM88" s="50"/>
      <c r="DN88" s="50"/>
      <c r="DO88" s="50"/>
      <c r="DP88" s="50"/>
      <c r="DQ88" s="50"/>
      <c r="DR88" s="50"/>
      <c r="DS88" s="50"/>
      <c r="DT88" s="50"/>
      <c r="DU88" s="50"/>
      <c r="DV88" s="50"/>
      <c r="DW88" s="50"/>
      <c r="DX88" s="50"/>
      <c r="DY88" s="50"/>
      <c r="DZ88" s="50"/>
      <c r="EA88" s="50"/>
      <c r="EB88" s="50"/>
      <c r="EC88" s="50"/>
      <c r="ED88" s="50"/>
      <c r="EE88" s="50"/>
      <c r="EF88" s="50"/>
      <c r="EG88" s="50"/>
      <c r="EH88" s="50"/>
      <c r="EI88" s="50"/>
      <c r="EJ88" s="50"/>
      <c r="EK88" s="50"/>
      <c r="EL88" s="50"/>
      <c r="EM88" s="50"/>
      <c r="EN88" s="50"/>
      <c r="EO88" s="50"/>
      <c r="EP88" s="50"/>
      <c r="EQ88" s="50"/>
      <c r="ER88" s="50"/>
      <c r="ES88" s="50"/>
      <c r="ET88" s="50"/>
      <c r="EU88" s="50"/>
      <c r="EV88" s="50"/>
      <c r="EW88" s="50"/>
      <c r="EX88" s="50"/>
      <c r="EY88" s="50"/>
      <c r="EZ88" s="50"/>
      <c r="FA88" s="50"/>
      <c r="FB88" s="50"/>
      <c r="FC88" s="50"/>
      <c r="FD88" s="50"/>
      <c r="FE88" s="50"/>
      <c r="FF88" s="50"/>
      <c r="FG88" s="50"/>
      <c r="FH88" s="50"/>
      <c r="FI88" s="50"/>
      <c r="FJ88" s="50"/>
      <c r="FK88" s="50"/>
      <c r="FL88" s="50"/>
      <c r="FM88" s="50"/>
      <c r="FN88" s="50"/>
      <c r="FO88" s="50"/>
      <c r="FP88" s="50"/>
      <c r="FQ88" s="50"/>
      <c r="FR88" s="50"/>
      <c r="FS88" s="50"/>
      <c r="FT88" s="50"/>
      <c r="FU88" s="50"/>
      <c r="FV88" s="50"/>
      <c r="FW88" s="50"/>
      <c r="FX88" s="50"/>
      <c r="FY88" s="50"/>
      <c r="FZ88" s="50"/>
      <c r="GA88" s="50"/>
      <c r="GB88" s="50"/>
      <c r="GC88" s="50"/>
      <c r="GD88" s="50"/>
      <c r="GE88" s="50"/>
      <c r="GF88" s="50"/>
      <c r="GG88" s="50"/>
      <c r="GH88" s="50"/>
      <c r="GI88" s="50"/>
      <c r="GJ88" s="50"/>
      <c r="GK88" s="50"/>
      <c r="GL88" s="50"/>
      <c r="GM88" s="50"/>
      <c r="GN88" s="50"/>
      <c r="GO88" s="50"/>
      <c r="GP88" s="50"/>
      <c r="GQ88" s="50"/>
      <c r="GR88" s="50"/>
      <c r="GS88" s="50"/>
      <c r="GT88" s="50"/>
      <c r="GU88" s="50"/>
      <c r="GV88" s="50"/>
      <c r="GW88" s="50"/>
      <c r="GX88" s="50"/>
      <c r="GY88" s="50"/>
      <c r="GZ88" s="50"/>
      <c r="HA88" s="50"/>
      <c r="HB88" s="50"/>
      <c r="HC88" s="50"/>
      <c r="HD88" s="50"/>
      <c r="HE88" s="50"/>
      <c r="HF88" s="50"/>
      <c r="HG88" s="50"/>
      <c r="HH88" s="50"/>
      <c r="HI88" s="50"/>
      <c r="HJ88" s="50"/>
      <c r="HK88" s="50"/>
      <c r="HL88" s="50"/>
      <c r="HM88" s="50"/>
      <c r="HN88" s="50"/>
      <c r="HO88" s="50"/>
      <c r="HP88" s="50"/>
      <c r="HQ88" s="50"/>
      <c r="HR88" s="50"/>
      <c r="HS88" s="50"/>
      <c r="HT88" s="50"/>
      <c r="HU88" s="50"/>
      <c r="HV88" s="50"/>
      <c r="HW88" s="50"/>
      <c r="HX88" s="50"/>
      <c r="HY88" s="50"/>
      <c r="HZ88" s="50"/>
      <c r="IA88" s="50"/>
      <c r="IB88" s="50"/>
      <c r="IC88" s="50"/>
      <c r="ID88" s="50"/>
      <c r="IE88" s="50"/>
      <c r="IF88" s="50"/>
      <c r="IG88" s="50"/>
      <c r="IH88" s="50"/>
      <c r="II88" s="50"/>
      <c r="IJ88" s="50"/>
      <c r="IK88" s="50"/>
      <c r="IL88" s="50"/>
      <c r="IM88" s="50"/>
      <c r="IN88" s="50"/>
      <c r="IO88" s="50"/>
      <c r="IP88" s="50"/>
      <c r="IQ88" s="50"/>
      <c r="IR88" s="50"/>
      <c r="IS88" s="50"/>
      <c r="IT88" s="50"/>
      <c r="IU88" s="50"/>
      <c r="IV88" s="50"/>
      <c r="IW88" s="50"/>
      <c r="IX88" s="50"/>
      <c r="IY88" s="50"/>
      <c r="IZ88" s="50"/>
      <c r="JA88" s="50"/>
      <c r="JB88" s="50"/>
      <c r="JC88" s="50"/>
      <c r="JD88" s="50"/>
      <c r="JE88" s="50"/>
      <c r="JF88" s="50"/>
      <c r="JG88" s="50"/>
      <c r="JH88" s="50"/>
      <c r="JI88" s="50"/>
      <c r="JJ88" s="50"/>
      <c r="JK88" s="50"/>
      <c r="JL88" s="50"/>
      <c r="JM88" s="50"/>
      <c r="JN88" s="50"/>
      <c r="JO88" s="50"/>
      <c r="JP88" s="50"/>
      <c r="JQ88" s="50"/>
      <c r="JR88" s="50"/>
      <c r="JS88" s="50"/>
      <c r="JT88" s="50"/>
      <c r="JU88" s="50"/>
      <c r="JV88" s="50"/>
      <c r="JW88" s="50"/>
      <c r="JX88" s="50"/>
      <c r="JY88" s="50"/>
      <c r="JZ88" s="50"/>
      <c r="KA88" s="50"/>
      <c r="KB88" s="50"/>
      <c r="KC88" s="50"/>
      <c r="KD88" s="50"/>
      <c r="KE88" s="50"/>
      <c r="KF88" s="50"/>
      <c r="KG88" s="50"/>
      <c r="KH88" s="50"/>
      <c r="KI88" s="50"/>
      <c r="KJ88" s="50"/>
      <c r="KK88" s="50"/>
      <c r="KL88" s="50"/>
      <c r="KM88" s="50"/>
      <c r="KN88" s="50"/>
      <c r="KO88" s="50"/>
      <c r="KP88" s="50"/>
      <c r="KQ88" s="50"/>
      <c r="KR88" s="50"/>
      <c r="KS88" s="50"/>
      <c r="KT88" s="50"/>
      <c r="KU88" s="50"/>
      <c r="KV88" s="50"/>
      <c r="KW88" s="50"/>
      <c r="KX88" s="50"/>
      <c r="KY88" s="50"/>
      <c r="KZ88" s="50"/>
      <c r="LA88" s="50"/>
      <c r="LB88" s="50"/>
      <c r="LC88" s="50"/>
      <c r="LD88" s="50"/>
      <c r="LE88" s="50"/>
      <c r="LF88" s="50"/>
      <c r="LG88" s="50"/>
      <c r="LH88" s="50"/>
      <c r="LI88" s="50"/>
      <c r="LJ88" s="50"/>
      <c r="LK88" s="50"/>
      <c r="LL88" s="50"/>
      <c r="LM88" s="50"/>
      <c r="LN88" s="50"/>
      <c r="LO88" s="50"/>
      <c r="LP88" s="50"/>
      <c r="LQ88" s="50"/>
      <c r="LR88" s="50"/>
      <c r="LS88" s="50"/>
      <c r="LT88" s="50"/>
      <c r="LU88" s="50"/>
      <c r="LV88" s="50"/>
      <c r="LW88" s="50"/>
      <c r="LX88" s="50"/>
      <c r="LY88" s="50"/>
      <c r="LZ88" s="50"/>
      <c r="MA88" s="50"/>
      <c r="MB88" s="50"/>
      <c r="MC88" s="50"/>
      <c r="MD88" s="50"/>
      <c r="ME88" s="50"/>
      <c r="MF88" s="50"/>
      <c r="MG88" s="50"/>
      <c r="MH88" s="50"/>
      <c r="MI88" s="50"/>
      <c r="MJ88" s="50"/>
      <c r="MK88" s="50"/>
      <c r="ML88" s="50"/>
      <c r="MM88" s="50"/>
      <c r="MN88" s="50"/>
      <c r="MO88" s="50"/>
      <c r="MP88" s="50"/>
      <c r="MQ88" s="50"/>
      <c r="MR88" s="50"/>
      <c r="MS88" s="50"/>
      <c r="MT88" s="50"/>
      <c r="MU88" s="50"/>
      <c r="MV88" s="50"/>
      <c r="MW88" s="50"/>
      <c r="MX88" s="50"/>
      <c r="MY88" s="50"/>
      <c r="MZ88" s="50"/>
      <c r="NA88" s="50"/>
      <c r="NB88" s="50"/>
      <c r="NC88" s="50"/>
      <c r="ND88" s="50"/>
      <c r="NE88" s="50"/>
      <c r="NF88" s="50"/>
      <c r="NG88" s="50"/>
      <c r="NH88" s="50"/>
      <c r="NI88" s="50"/>
      <c r="NJ88" s="50"/>
      <c r="NK88" s="50"/>
      <c r="NL88" s="50"/>
      <c r="NM88" s="50"/>
      <c r="NN88" s="50"/>
      <c r="NO88" s="50"/>
      <c r="NP88" s="50"/>
      <c r="NQ88" s="50"/>
      <c r="NR88" s="50"/>
      <c r="NS88" s="50"/>
      <c r="NT88" s="50"/>
      <c r="NU88" s="50"/>
      <c r="NV88" s="50"/>
      <c r="NW88" s="50"/>
      <c r="NX88" s="50"/>
      <c r="NY88" s="50"/>
      <c r="NZ88" s="50"/>
      <c r="OA88" s="50"/>
      <c r="OB88" s="50"/>
      <c r="OC88" s="50"/>
      <c r="OD88" s="50"/>
      <c r="OE88" s="50"/>
      <c r="OF88" s="50"/>
      <c r="OG88" s="50"/>
      <c r="OH88" s="50"/>
      <c r="OI88" s="50"/>
      <c r="OJ88" s="50"/>
      <c r="OK88" s="50"/>
      <c r="OL88" s="50"/>
      <c r="OM88" s="50"/>
      <c r="ON88" s="50"/>
      <c r="OO88" s="50"/>
      <c r="OP88" s="50"/>
      <c r="OQ88" s="50"/>
      <c r="OR88" s="50"/>
      <c r="OS88" s="50"/>
      <c r="OT88" s="50"/>
      <c r="OU88" s="50"/>
      <c r="OV88" s="50"/>
      <c r="OW88" s="50"/>
      <c r="OX88" s="50"/>
      <c r="OY88" s="50"/>
      <c r="OZ88" s="50"/>
      <c r="PA88" s="50"/>
      <c r="PB88" s="50"/>
      <c r="PC88" s="50"/>
      <c r="PD88" s="50"/>
      <c r="PE88" s="50"/>
      <c r="PF88" s="50"/>
      <c r="PG88" s="50"/>
      <c r="PH88" s="50"/>
      <c r="PI88" s="50"/>
      <c r="PJ88" s="50"/>
      <c r="PK88" s="50"/>
      <c r="PL88" s="50"/>
      <c r="PM88" s="50"/>
      <c r="PN88" s="50"/>
      <c r="PO88" s="50"/>
      <c r="PP88" s="50"/>
      <c r="PQ88" s="50"/>
      <c r="PR88" s="50"/>
      <c r="PS88" s="50"/>
      <c r="PT88" s="50"/>
      <c r="PU88" s="50"/>
      <c r="PV88" s="50"/>
      <c r="PW88" s="50"/>
      <c r="PX88" s="50"/>
      <c r="PY88" s="50"/>
      <c r="PZ88" s="50"/>
      <c r="QA88" s="50"/>
      <c r="QB88" s="50"/>
      <c r="QC88" s="50"/>
      <c r="QD88" s="50"/>
      <c r="QE88" s="50"/>
      <c r="QF88" s="50"/>
      <c r="QG88" s="50"/>
      <c r="QH88" s="50"/>
      <c r="QI88" s="50"/>
      <c r="QJ88" s="50"/>
      <c r="QK88" s="50"/>
      <c r="QL88" s="50"/>
      <c r="QM88" s="50"/>
      <c r="QN88" s="50"/>
      <c r="QO88" s="50"/>
      <c r="QP88" s="50"/>
      <c r="QQ88" s="50"/>
      <c r="QR88" s="50"/>
      <c r="QS88" s="50"/>
      <c r="QT88" s="50"/>
      <c r="QU88" s="50"/>
      <c r="QV88" s="50"/>
      <c r="QW88" s="50"/>
      <c r="QX88" s="50"/>
      <c r="QY88" s="50"/>
      <c r="QZ88" s="50"/>
      <c r="RA88" s="50"/>
      <c r="RB88" s="50"/>
      <c r="RC88" s="50"/>
      <c r="RD88" s="50"/>
      <c r="RE88" s="50"/>
      <c r="RF88" s="50"/>
      <c r="RG88" s="50"/>
      <c r="RH88" s="50"/>
      <c r="RI88" s="50"/>
      <c r="RJ88" s="50"/>
      <c r="RK88" s="50"/>
      <c r="RL88" s="50"/>
      <c r="RM88" s="50"/>
      <c r="RN88" s="50"/>
      <c r="RO88" s="50"/>
      <c r="RP88" s="50"/>
      <c r="RQ88" s="50"/>
      <c r="RR88" s="50"/>
      <c r="RS88" s="50"/>
      <c r="RT88" s="50"/>
      <c r="RU88" s="50"/>
      <c r="RV88" s="50"/>
      <c r="RW88" s="50"/>
      <c r="RX88" s="50"/>
      <c r="RY88" s="50"/>
      <c r="RZ88" s="50"/>
      <c r="SA88" s="50"/>
      <c r="SB88" s="50"/>
      <c r="SC88" s="50"/>
      <c r="SD88" s="50"/>
      <c r="SE88" s="50"/>
      <c r="SF88" s="50"/>
      <c r="SG88" s="50"/>
      <c r="SH88" s="50"/>
      <c r="SI88" s="50"/>
      <c r="SJ88" s="50"/>
      <c r="SK88" s="50"/>
      <c r="SL88" s="50"/>
      <c r="SM88" s="50"/>
      <c r="SN88" s="45"/>
    </row>
    <row r="89" spans="2:508" x14ac:dyDescent="0.25">
      <c r="B89" s="43" t="s">
        <v>556</v>
      </c>
      <c r="C89" s="43" t="str">
        <f ca="1">_xlfn.XLOOKUP(B89,bonds[unique lookup],bonds[ID_ISIN])</f>
        <v>XS1888179550</v>
      </c>
      <c r="D89" s="45" cm="1">
        <f t="array" aca="1" ref="D89" ca="1">MIN(IFERROR(IF(OFFSET(bHist!$A$1,_xlfn.XMATCH($B$62,bHist!$B:$B,0)-1,3+$C$2,1,3+$C$3)=0,"-",OFFSET(bHist!$A$1,_xlfn.XMATCH($B$62,bHist!$B:$B,0)-1,3+$C$2,1,3+$C$3))-IF(OFFSET(bHist!$A$1,_xlfn.XMATCH(B89,bHist!$B:$B,0)-1,3+$C$2,1,3+$C$3)=0,"-",OFFSET(bHist!$A$1,_xlfn.XMATCH(B89,bHist!$B:$B,0)-1,3+$C$2,1,3+$C$3)),"-"))</f>
        <v>-168.40257612848285</v>
      </c>
      <c r="E89" s="45" cm="1">
        <f t="array" aca="1" ref="E89" ca="1">AVERAGE(IFERROR(IF(OFFSET(bHist!$A$1,_xlfn.XMATCH($B$62,bHist!$B:$B,0)-1,3+$C$2,1,3+$C$3)=0,"-",OFFSET(bHist!$A$1,_xlfn.XMATCH($B$62,bHist!$B:$B,0)-1,3+$C$2,1,3+$C$3))-IF(OFFSET(bHist!$A$1,_xlfn.XMATCH(B89,bHist!$B:$B,0)-1,3+$C$2,1,3+$C$3)=0,"-",OFFSET(bHist!$A$1,_xlfn.XMATCH(B89,bHist!$B:$B,0)-1,3+$C$2,1,3+$C$3)),"-"))</f>
        <v>-37.298044140297648</v>
      </c>
      <c r="F89" s="45" cm="1">
        <f t="array" aca="1" ref="F89" ca="1">MAX(IFERROR(IF(OFFSET(bHist!$A$1,_xlfn.XMATCH($B$62,bHist!$B:$B,0)-1,3+$C$2,1,3+$C$3)=0,"-",OFFSET(bHist!$A$1,_xlfn.XMATCH($B$62,bHist!$B:$B,0)-1,3+$C$2,1,3+$C$3))-IF(OFFSET(bHist!$A$1,_xlfn.XMATCH(B89,bHist!$B:$B,0)-1,3+$C$2,1,3+$C$3)=0,"-",OFFSET(bHist!$A$1,_xlfn.XMATCH(B89,bHist!$B:$B,0)-1,3+$C$2,1,3+$C$3)),"-"))</f>
        <v>198.9994555695057</v>
      </c>
      <c r="G89" s="45" cm="1">
        <f t="array" aca="1" ref="G89" ca="1">_xlfn.STDEV.P(IFERROR(IF(OFFSET(bHist!$A$1,_xlfn.XMATCH($B$62,bHist!$B:$B,0)-1,3+$C$2,1,3+$C$3)=0,"-",OFFSET(bHist!$A$1,_xlfn.XMATCH($B$62,bHist!$B:$B,0)-1,3+$C$2,1,3+$C$3))-IF(OFFSET(bHist!$A$1,_xlfn.XMATCH(B89,bHist!$B:$B,0)-1,3+$C$2,1,3+$C$3)=0,"-",OFFSET(bHist!$A$1,_xlfn.XMATCH(B89,bHist!$B:$B,0)-1,3+$C$2,1,3+$C$3)),"-"))</f>
        <v>77.259935869148094</v>
      </c>
      <c r="H89" s="45" cm="1">
        <f t="array" aca="1" ref="H89" ca="1">INDEX((IFERROR(IF(OFFSET(bHist!$A$1,_xlfn.XMATCH($B$62,bHist!B:B,0)-1,3,1,500)=0,"-",OFFSET(bHist!$A$1,_xlfn.XMATCH($B$62,bHist!B:B,0)-1,3,1,500))-IF(OFFSET(bHist!$A$1,_xlfn.XMATCH(B89,bHist!B:B,0)-1,3,1,500)=0,"-",OFFSET(bHist!$A$1,_xlfn.XMATCH(B89,bHist!B:B,0)-1,3,1,500)),"-")),1)</f>
        <v>56.904103826522885</v>
      </c>
      <c r="I89" s="45">
        <f t="shared" ca="1" si="4"/>
        <v>25.640072683173535</v>
      </c>
      <c r="J89" s="51" cm="1">
        <f t="array" aca="1" ref="J89" ca="1">SLOPE((IFERROR(IF(OFFSET(bHist!$A$1,_xlfn.XMATCH($B$62,bHist!$B:$B,0)-1,3,1,500)=0,"-",OFFSET(bHist!$A$1,_xlfn.XMATCH($B$62,bHist!$B:$B,0)-1,3,1,500))-IF(OFFSET(bHist!$A$1,_xlfn.XMATCH(B89,bHist!$B:$B,0)-1,3,1,500)=0,"-",OFFSET(bHist!$A$1,_xlfn.XMATCH(B89,bHist!$B:$B,0)-1,3,1,500)),"-")),OFFSET(bHist!$A$1,0,3,1,500))</f>
        <v>0.33123655459475787</v>
      </c>
      <c r="K89" s="45" cm="1">
        <f t="array" aca="1" ref="K89" ca="1">INTERCEPT((IFERROR(IF(OFFSET(bHist!$A$1,_xlfn.XMATCH($B$62,bHist!$B:$B,0)-1,3,1,500)=0,"-",OFFSET(bHist!$A$1,_xlfn.XMATCH($B$62,bHist!$B:$B,0)-1,3,1,500))-IF(OFFSET(bHist!$A$1,_xlfn.XMATCH(B89,bHist!$B:$B,0)-1,3,1,500)=0,"-",OFFSET(bHist!$A$1,_xlfn.XMATCH(B89,bHist!$B:$B,0)-1,3,1,500)),"-")),OFFSET(bHist!$A$1,0,3,1,500))</f>
        <v>-14510.29003912291</v>
      </c>
      <c r="L89" s="45" cm="1">
        <f t="array" aca="1" ref="L89" ca="1">STEYX((IFERROR(IF(OFFSET(bHist!$A$1,_xlfn.XMATCH($B$62,bHist!B:B,0)-1,3,1,500)=0,"-",OFFSET(bHist!$A$1,_xlfn.XMATCH($B$62,bHist!B:B,0)-1,3,1,500))-IF(OFFSET(bHist!$A$1,_xlfn.XMATCH(B89,bHist!B:B,0)-1,3,1,500)=0,"-",OFFSET(bHist!$A$1,_xlfn.XMATCH(B89,bHist!B:B,0)-1,3,1,500)),"-")),OFFSET(bHist!$A$1,0,3,1,500))</f>
        <v>45.657627272949263</v>
      </c>
      <c r="M89" s="51" cm="1">
        <f t="array" aca="1" ref="M89" ca="1">CORREL(IF(OFFSET(bHist!$A$1,_xlfn.XMATCH($B$62,bHist!B:B,0)-1,3,1,500)=0,"-",OFFSET(bHist!$A$1,_xlfn.XMATCH($B$62,bHist!B:B,0)-1,3,1,500)),IF(OFFSET(bHist!$A$1,_xlfn.XMATCH(B89,bHist!B:B,0)-1,3,1,500)=0,"-",OFFSET(bHist!$A$1,_xlfn.XMATCH(B89,bHist!B:B,0)-1,3,1,500)))</f>
        <v>0.62551677162029173</v>
      </c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  <c r="AB89" s="50"/>
      <c r="AC89" s="50"/>
      <c r="AD89" s="50"/>
      <c r="AE89" s="50"/>
      <c r="AF89" s="50"/>
      <c r="AG89" s="50"/>
      <c r="AH89" s="50"/>
      <c r="AI89" s="50"/>
      <c r="AJ89" s="50"/>
      <c r="AK89" s="50"/>
      <c r="AL89" s="50"/>
      <c r="AM89" s="50"/>
      <c r="AN89" s="50"/>
      <c r="AO89" s="50"/>
      <c r="AP89" s="50"/>
      <c r="AQ89" s="50"/>
      <c r="AR89" s="50"/>
      <c r="AS89" s="50"/>
      <c r="AT89" s="50"/>
      <c r="AU89" s="50"/>
      <c r="AV89" s="50"/>
      <c r="AW89" s="50"/>
      <c r="AX89" s="50"/>
      <c r="AY89" s="50"/>
      <c r="AZ89" s="50"/>
      <c r="BA89" s="50"/>
      <c r="BB89" s="50"/>
      <c r="BC89" s="50"/>
      <c r="BD89" s="50"/>
      <c r="BE89" s="50"/>
      <c r="BF89" s="50"/>
      <c r="BG89" s="50"/>
      <c r="BH89" s="50"/>
      <c r="BI89" s="50"/>
      <c r="BJ89" s="50"/>
      <c r="BK89" s="50"/>
      <c r="BL89" s="50"/>
      <c r="BM89" s="50"/>
      <c r="BN89" s="50"/>
      <c r="BO89" s="50"/>
      <c r="BP89" s="50"/>
      <c r="BQ89" s="50"/>
      <c r="BR89" s="50"/>
      <c r="BS89" s="50"/>
      <c r="BT89" s="50"/>
      <c r="BU89" s="50"/>
      <c r="BV89" s="50"/>
      <c r="BW89" s="50"/>
      <c r="BX89" s="50"/>
      <c r="BY89" s="50"/>
      <c r="BZ89" s="50"/>
      <c r="CA89" s="50"/>
      <c r="CB89" s="50"/>
      <c r="CC89" s="50"/>
      <c r="CD89" s="50"/>
      <c r="CE89" s="50"/>
      <c r="CF89" s="50"/>
      <c r="CG89" s="50"/>
      <c r="CH89" s="50"/>
      <c r="CI89" s="50"/>
      <c r="CJ89" s="50"/>
      <c r="CK89" s="50"/>
      <c r="CL89" s="50"/>
      <c r="CM89" s="50"/>
      <c r="CN89" s="50"/>
      <c r="CO89" s="50"/>
      <c r="CP89" s="50"/>
      <c r="CQ89" s="50"/>
      <c r="CR89" s="50"/>
      <c r="CS89" s="50"/>
      <c r="CT89" s="50"/>
      <c r="CU89" s="50"/>
      <c r="CV89" s="50"/>
      <c r="CW89" s="50"/>
      <c r="CX89" s="50"/>
      <c r="CY89" s="50"/>
      <c r="CZ89" s="50"/>
      <c r="DA89" s="50"/>
      <c r="DB89" s="50"/>
      <c r="DC89" s="50"/>
      <c r="DD89" s="50"/>
      <c r="DE89" s="50"/>
      <c r="DF89" s="50"/>
      <c r="DG89" s="50"/>
      <c r="DH89" s="50"/>
      <c r="DI89" s="50"/>
      <c r="DJ89" s="50"/>
      <c r="DK89" s="50"/>
      <c r="DL89" s="50"/>
      <c r="DM89" s="50"/>
      <c r="DN89" s="50"/>
      <c r="DO89" s="50"/>
      <c r="DP89" s="50"/>
      <c r="DQ89" s="50"/>
      <c r="DR89" s="50"/>
      <c r="DS89" s="50"/>
      <c r="DT89" s="50"/>
      <c r="DU89" s="50"/>
      <c r="DV89" s="50"/>
      <c r="DW89" s="50"/>
      <c r="DX89" s="50"/>
      <c r="DY89" s="50"/>
      <c r="DZ89" s="50"/>
      <c r="EA89" s="50"/>
      <c r="EB89" s="50"/>
      <c r="EC89" s="50"/>
      <c r="ED89" s="50"/>
      <c r="EE89" s="50"/>
      <c r="EF89" s="50"/>
      <c r="EG89" s="50"/>
      <c r="EH89" s="50"/>
      <c r="EI89" s="50"/>
      <c r="EJ89" s="50"/>
      <c r="EK89" s="50"/>
      <c r="EL89" s="50"/>
      <c r="EM89" s="50"/>
      <c r="EN89" s="50"/>
      <c r="EO89" s="50"/>
      <c r="EP89" s="50"/>
      <c r="EQ89" s="50"/>
      <c r="ER89" s="50"/>
      <c r="ES89" s="50"/>
      <c r="ET89" s="50"/>
      <c r="EU89" s="50"/>
      <c r="EV89" s="50"/>
      <c r="EW89" s="50"/>
      <c r="EX89" s="50"/>
      <c r="EY89" s="50"/>
      <c r="EZ89" s="50"/>
      <c r="FA89" s="50"/>
      <c r="FB89" s="50"/>
      <c r="FC89" s="50"/>
      <c r="FD89" s="50"/>
      <c r="FE89" s="50"/>
      <c r="FF89" s="50"/>
      <c r="FG89" s="50"/>
      <c r="FH89" s="50"/>
      <c r="FI89" s="50"/>
      <c r="FJ89" s="50"/>
      <c r="FK89" s="50"/>
      <c r="FL89" s="50"/>
      <c r="FM89" s="50"/>
      <c r="FN89" s="50"/>
      <c r="FO89" s="50"/>
      <c r="FP89" s="50"/>
      <c r="FQ89" s="50"/>
      <c r="FR89" s="50"/>
      <c r="FS89" s="50"/>
      <c r="FT89" s="50"/>
      <c r="FU89" s="50"/>
      <c r="FV89" s="50"/>
      <c r="FW89" s="50"/>
      <c r="FX89" s="50"/>
      <c r="FY89" s="50"/>
      <c r="FZ89" s="50"/>
      <c r="GA89" s="50"/>
      <c r="GB89" s="50"/>
      <c r="GC89" s="50"/>
      <c r="GD89" s="50"/>
      <c r="GE89" s="50"/>
      <c r="GF89" s="50"/>
      <c r="GG89" s="50"/>
      <c r="GH89" s="50"/>
      <c r="GI89" s="50"/>
      <c r="GJ89" s="50"/>
      <c r="GK89" s="50"/>
      <c r="GL89" s="50"/>
      <c r="GM89" s="50"/>
      <c r="GN89" s="50"/>
      <c r="GO89" s="50"/>
      <c r="GP89" s="50"/>
      <c r="GQ89" s="50"/>
      <c r="GR89" s="50"/>
      <c r="GS89" s="50"/>
      <c r="GT89" s="50"/>
      <c r="GU89" s="50"/>
      <c r="GV89" s="50"/>
      <c r="GW89" s="50"/>
      <c r="GX89" s="50"/>
      <c r="GY89" s="50"/>
      <c r="GZ89" s="50"/>
      <c r="HA89" s="50"/>
      <c r="HB89" s="50"/>
      <c r="HC89" s="50"/>
      <c r="HD89" s="50"/>
      <c r="HE89" s="50"/>
      <c r="HF89" s="50"/>
      <c r="HG89" s="50"/>
      <c r="HH89" s="50"/>
      <c r="HI89" s="50"/>
      <c r="HJ89" s="50"/>
      <c r="HK89" s="50"/>
      <c r="HL89" s="50"/>
      <c r="HM89" s="50"/>
      <c r="HN89" s="50"/>
      <c r="HO89" s="50"/>
      <c r="HP89" s="50"/>
      <c r="HQ89" s="50"/>
      <c r="HR89" s="50"/>
      <c r="HS89" s="50"/>
      <c r="HT89" s="50"/>
      <c r="HU89" s="50"/>
      <c r="HV89" s="50"/>
      <c r="HW89" s="50"/>
      <c r="HX89" s="50"/>
      <c r="HY89" s="50"/>
      <c r="HZ89" s="50"/>
      <c r="IA89" s="50"/>
      <c r="IB89" s="50"/>
      <c r="IC89" s="50"/>
      <c r="ID89" s="50"/>
      <c r="IE89" s="50"/>
      <c r="IF89" s="50"/>
      <c r="IG89" s="50"/>
      <c r="IH89" s="50"/>
      <c r="II89" s="50"/>
      <c r="IJ89" s="50"/>
      <c r="IK89" s="50"/>
      <c r="IL89" s="50"/>
      <c r="IM89" s="50"/>
      <c r="IN89" s="50"/>
      <c r="IO89" s="50"/>
      <c r="IP89" s="50"/>
      <c r="IQ89" s="50"/>
      <c r="IR89" s="50"/>
      <c r="IS89" s="50"/>
      <c r="IT89" s="50"/>
      <c r="IU89" s="50"/>
      <c r="IV89" s="50"/>
      <c r="IW89" s="50"/>
      <c r="IX89" s="50"/>
      <c r="IY89" s="50"/>
      <c r="IZ89" s="50"/>
      <c r="JA89" s="50"/>
      <c r="JB89" s="50"/>
      <c r="JC89" s="50"/>
      <c r="JD89" s="50"/>
      <c r="JE89" s="50"/>
      <c r="JF89" s="50"/>
      <c r="JG89" s="50"/>
      <c r="JH89" s="50"/>
      <c r="JI89" s="50"/>
      <c r="JJ89" s="50"/>
      <c r="JK89" s="50"/>
      <c r="JL89" s="50"/>
      <c r="JM89" s="50"/>
      <c r="JN89" s="50"/>
      <c r="JO89" s="50"/>
      <c r="JP89" s="50"/>
      <c r="JQ89" s="50"/>
      <c r="JR89" s="50"/>
      <c r="JS89" s="50"/>
      <c r="JT89" s="50"/>
      <c r="JU89" s="50"/>
      <c r="JV89" s="50"/>
      <c r="JW89" s="50"/>
      <c r="JX89" s="50"/>
      <c r="JY89" s="50"/>
      <c r="JZ89" s="50"/>
      <c r="KA89" s="50"/>
      <c r="KB89" s="50"/>
      <c r="KC89" s="50"/>
      <c r="KD89" s="50"/>
      <c r="KE89" s="50"/>
      <c r="KF89" s="50"/>
      <c r="KG89" s="50"/>
      <c r="KH89" s="50"/>
      <c r="KI89" s="50"/>
      <c r="KJ89" s="50"/>
      <c r="KK89" s="50"/>
      <c r="KL89" s="50"/>
      <c r="KM89" s="50"/>
      <c r="KN89" s="50"/>
      <c r="KO89" s="50"/>
      <c r="KP89" s="50"/>
      <c r="KQ89" s="50"/>
      <c r="KR89" s="50"/>
      <c r="KS89" s="50"/>
      <c r="KT89" s="50"/>
      <c r="KU89" s="50"/>
      <c r="KV89" s="50"/>
      <c r="KW89" s="50"/>
      <c r="KX89" s="50"/>
      <c r="KY89" s="50"/>
      <c r="KZ89" s="50"/>
      <c r="LA89" s="50"/>
      <c r="LB89" s="50"/>
      <c r="LC89" s="50"/>
      <c r="LD89" s="50"/>
      <c r="LE89" s="50"/>
      <c r="LF89" s="50"/>
      <c r="LG89" s="50"/>
      <c r="LH89" s="50"/>
      <c r="LI89" s="50"/>
      <c r="LJ89" s="50"/>
      <c r="LK89" s="50"/>
      <c r="LL89" s="50"/>
      <c r="LM89" s="50"/>
      <c r="LN89" s="50"/>
      <c r="LO89" s="50"/>
      <c r="LP89" s="50"/>
      <c r="LQ89" s="50"/>
      <c r="LR89" s="50"/>
      <c r="LS89" s="50"/>
      <c r="LT89" s="50"/>
      <c r="LU89" s="50"/>
      <c r="LV89" s="50"/>
      <c r="LW89" s="50"/>
      <c r="LX89" s="50"/>
      <c r="LY89" s="50"/>
      <c r="LZ89" s="50"/>
      <c r="MA89" s="50"/>
      <c r="MB89" s="50"/>
      <c r="MC89" s="50"/>
      <c r="MD89" s="50"/>
      <c r="ME89" s="50"/>
      <c r="MF89" s="50"/>
      <c r="MG89" s="50"/>
      <c r="MH89" s="50"/>
      <c r="MI89" s="50"/>
      <c r="MJ89" s="50"/>
      <c r="MK89" s="50"/>
      <c r="ML89" s="50"/>
      <c r="MM89" s="50"/>
      <c r="MN89" s="50"/>
      <c r="MO89" s="50"/>
      <c r="MP89" s="50"/>
      <c r="MQ89" s="50"/>
      <c r="MR89" s="50"/>
      <c r="MS89" s="50"/>
      <c r="MT89" s="50"/>
      <c r="MU89" s="50"/>
      <c r="MV89" s="50"/>
      <c r="MW89" s="50"/>
      <c r="MX89" s="50"/>
      <c r="MY89" s="50"/>
      <c r="MZ89" s="50"/>
      <c r="NA89" s="50"/>
      <c r="NB89" s="50"/>
      <c r="NC89" s="50"/>
      <c r="ND89" s="50"/>
      <c r="NE89" s="50"/>
      <c r="NF89" s="50"/>
      <c r="NG89" s="50"/>
      <c r="NH89" s="50"/>
      <c r="NI89" s="50"/>
      <c r="NJ89" s="50"/>
      <c r="NK89" s="50"/>
      <c r="NL89" s="50"/>
      <c r="NM89" s="50"/>
      <c r="NN89" s="50"/>
      <c r="NO89" s="50"/>
      <c r="NP89" s="50"/>
      <c r="NQ89" s="50"/>
      <c r="NR89" s="50"/>
      <c r="NS89" s="50"/>
      <c r="NT89" s="50"/>
      <c r="NU89" s="50"/>
      <c r="NV89" s="50"/>
      <c r="NW89" s="50"/>
      <c r="NX89" s="50"/>
      <c r="NY89" s="50"/>
      <c r="NZ89" s="50"/>
      <c r="OA89" s="50"/>
      <c r="OB89" s="50"/>
      <c r="OC89" s="50"/>
      <c r="OD89" s="50"/>
      <c r="OE89" s="50"/>
      <c r="OF89" s="50"/>
      <c r="OG89" s="50"/>
      <c r="OH89" s="50"/>
      <c r="OI89" s="50"/>
      <c r="OJ89" s="50"/>
      <c r="OK89" s="50"/>
      <c r="OL89" s="50"/>
      <c r="OM89" s="50"/>
      <c r="ON89" s="50"/>
      <c r="OO89" s="50"/>
      <c r="OP89" s="50"/>
      <c r="OQ89" s="50"/>
      <c r="OR89" s="50"/>
      <c r="OS89" s="50"/>
      <c r="OT89" s="50"/>
      <c r="OU89" s="50"/>
      <c r="OV89" s="50"/>
      <c r="OW89" s="50"/>
      <c r="OX89" s="50"/>
      <c r="OY89" s="50"/>
      <c r="OZ89" s="50"/>
      <c r="PA89" s="50"/>
      <c r="PB89" s="50"/>
      <c r="PC89" s="50"/>
      <c r="PD89" s="50"/>
      <c r="PE89" s="50"/>
      <c r="PF89" s="50"/>
      <c r="PG89" s="50"/>
      <c r="PH89" s="50"/>
      <c r="PI89" s="50"/>
      <c r="PJ89" s="50"/>
      <c r="PK89" s="50"/>
      <c r="PL89" s="50"/>
      <c r="PM89" s="50"/>
      <c r="PN89" s="50"/>
      <c r="PO89" s="50"/>
      <c r="PP89" s="50"/>
      <c r="PQ89" s="50"/>
      <c r="PR89" s="50"/>
      <c r="PS89" s="50"/>
      <c r="PT89" s="50"/>
      <c r="PU89" s="50"/>
      <c r="PV89" s="50"/>
      <c r="PW89" s="50"/>
      <c r="PX89" s="50"/>
      <c r="PY89" s="50"/>
      <c r="PZ89" s="50"/>
      <c r="QA89" s="50"/>
      <c r="QB89" s="50"/>
      <c r="QC89" s="50"/>
      <c r="QD89" s="50"/>
      <c r="QE89" s="50"/>
      <c r="QF89" s="50"/>
      <c r="QG89" s="50"/>
      <c r="QH89" s="50"/>
      <c r="QI89" s="50"/>
      <c r="QJ89" s="50"/>
      <c r="QK89" s="50"/>
      <c r="QL89" s="50"/>
      <c r="QM89" s="50"/>
      <c r="QN89" s="50"/>
      <c r="QO89" s="50"/>
      <c r="QP89" s="50"/>
      <c r="QQ89" s="50"/>
      <c r="QR89" s="50"/>
      <c r="QS89" s="50"/>
      <c r="QT89" s="50"/>
      <c r="QU89" s="50"/>
      <c r="QV89" s="50"/>
      <c r="QW89" s="50"/>
      <c r="QX89" s="50"/>
      <c r="QY89" s="50"/>
      <c r="QZ89" s="50"/>
      <c r="RA89" s="50"/>
      <c r="RB89" s="50"/>
      <c r="RC89" s="50"/>
      <c r="RD89" s="50"/>
      <c r="RE89" s="50"/>
      <c r="RF89" s="50"/>
      <c r="RG89" s="50"/>
      <c r="RH89" s="50"/>
      <c r="RI89" s="50"/>
      <c r="RJ89" s="50"/>
      <c r="RK89" s="50"/>
      <c r="RL89" s="50"/>
      <c r="RM89" s="50"/>
      <c r="RN89" s="50"/>
      <c r="RO89" s="50"/>
      <c r="RP89" s="50"/>
      <c r="RQ89" s="50"/>
      <c r="RR89" s="50"/>
      <c r="RS89" s="50"/>
      <c r="RT89" s="50"/>
      <c r="RU89" s="50"/>
      <c r="RV89" s="50"/>
      <c r="RW89" s="50"/>
      <c r="RX89" s="50"/>
      <c r="RY89" s="50"/>
      <c r="RZ89" s="50"/>
      <c r="SA89" s="50"/>
      <c r="SB89" s="50"/>
      <c r="SC89" s="50"/>
      <c r="SD89" s="50"/>
      <c r="SE89" s="50"/>
      <c r="SF89" s="50"/>
      <c r="SG89" s="50"/>
      <c r="SH89" s="50"/>
      <c r="SI89" s="50"/>
      <c r="SJ89" s="50"/>
      <c r="SK89" s="50"/>
      <c r="SL89" s="50"/>
      <c r="SM89" s="50"/>
      <c r="SN89" s="45"/>
    </row>
    <row r="90" spans="2:508" x14ac:dyDescent="0.25">
      <c r="B90" s="43" t="s">
        <v>557</v>
      </c>
      <c r="C90" s="43" t="str">
        <f ca="1">_xlfn.XLOOKUP(B90,bonds[unique lookup],bonds[ID_ISIN])</f>
        <v>XS1888180996</v>
      </c>
      <c r="D90" s="45" cm="1">
        <f t="array" aca="1" ref="D90" ca="1">MIN(IFERROR(IF(OFFSET(bHist!$A$1,_xlfn.XMATCH($B$62,bHist!$B:$B,0)-1,3+$C$2,1,3+$C$3)=0,"-",OFFSET(bHist!$A$1,_xlfn.XMATCH($B$62,bHist!$B:$B,0)-1,3+$C$2,1,3+$C$3))-IF(OFFSET(bHist!$A$1,_xlfn.XMATCH(B90,bHist!$B:$B,0)-1,3+$C$2,1,3+$C$3)=0,"-",OFFSET(bHist!$A$1,_xlfn.XMATCH(B90,bHist!$B:$B,0)-1,3+$C$2,1,3+$C$3)),"-"))</f>
        <v>-160.10451050138471</v>
      </c>
      <c r="E90" s="45" cm="1">
        <f t="array" aca="1" ref="E90" ca="1">AVERAGE(IFERROR(IF(OFFSET(bHist!$A$1,_xlfn.XMATCH($B$62,bHist!$B:$B,0)-1,3+$C$2,1,3+$C$3)=0,"-",OFFSET(bHist!$A$1,_xlfn.XMATCH($B$62,bHist!$B:$B,0)-1,3+$C$2,1,3+$C$3))-IF(OFFSET(bHist!$A$1,_xlfn.XMATCH(B90,bHist!$B:$B,0)-1,3+$C$2,1,3+$C$3)=0,"-",OFFSET(bHist!$A$1,_xlfn.XMATCH(B90,bHist!$B:$B,0)-1,3+$C$2,1,3+$C$3)),"-"))</f>
        <v>-41.591303996991897</v>
      </c>
      <c r="F90" s="45" cm="1">
        <f t="array" aca="1" ref="F90" ca="1">MAX(IFERROR(IF(OFFSET(bHist!$A$1,_xlfn.XMATCH($B$62,bHist!$B:$B,0)-1,3+$C$2,1,3+$C$3)=0,"-",OFFSET(bHist!$A$1,_xlfn.XMATCH($B$62,bHist!$B:$B,0)-1,3+$C$2,1,3+$C$3))-IF(OFFSET(bHist!$A$1,_xlfn.XMATCH(B90,bHist!$B:$B,0)-1,3+$C$2,1,3+$C$3)=0,"-",OFFSET(bHist!$A$1,_xlfn.XMATCH(B90,bHist!$B:$B,0)-1,3+$C$2,1,3+$C$3)),"-"))</f>
        <v>288.95507423305514</v>
      </c>
      <c r="G90" s="45" cm="1">
        <f t="array" aca="1" ref="G90" ca="1">_xlfn.STDEV.P(IFERROR(IF(OFFSET(bHist!$A$1,_xlfn.XMATCH($B$62,bHist!$B:$B,0)-1,3+$C$2,1,3+$C$3)=0,"-",OFFSET(bHist!$A$1,_xlfn.XMATCH($B$62,bHist!$B:$B,0)-1,3+$C$2,1,3+$C$3))-IF(OFFSET(bHist!$A$1,_xlfn.XMATCH(B90,bHist!$B:$B,0)-1,3+$C$2,1,3+$C$3)=0,"-",OFFSET(bHist!$A$1,_xlfn.XMATCH(B90,bHist!$B:$B,0)-1,3+$C$2,1,3+$C$3)),"-"))</f>
        <v>76.777798533960564</v>
      </c>
      <c r="H90" s="45" cm="1">
        <f t="array" aca="1" ref="H90" ca="1">INDEX((IFERROR(IF(OFFSET(bHist!$A$1,_xlfn.XMATCH($B$62,bHist!B:B,0)-1,3,1,500)=0,"-",OFFSET(bHist!$A$1,_xlfn.XMATCH($B$62,bHist!B:B,0)-1,3,1,500))-IF(OFFSET(bHist!$A$1,_xlfn.XMATCH(B90,bHist!B:B,0)-1,3,1,500)=0,"-",OFFSET(bHist!$A$1,_xlfn.XMATCH(B90,bHist!B:B,0)-1,3,1,500)),"-")),1)</f>
        <v>29.825321623325351</v>
      </c>
      <c r="I90" s="45">
        <f t="shared" ca="1" si="4"/>
        <v>15.903596771584525</v>
      </c>
      <c r="J90" s="51" cm="1">
        <f t="array" aca="1" ref="J90" ca="1">SLOPE((IFERROR(IF(OFFSET(bHist!$A$1,_xlfn.XMATCH($B$62,bHist!$B:$B,0)-1,3,1,500)=0,"-",OFFSET(bHist!$A$1,_xlfn.XMATCH($B$62,bHist!$B:$B,0)-1,3,1,500))-IF(OFFSET(bHist!$A$1,_xlfn.XMATCH(B90,bHist!$B:$B,0)-1,3,1,500)=0,"-",OFFSET(bHist!$A$1,_xlfn.XMATCH(B90,bHist!$B:$B,0)-1,3,1,500)),"-")),OFFSET(bHist!$A$1,0,3,1,500))</f>
        <v>0.30277461185595894</v>
      </c>
      <c r="K90" s="45" cm="1">
        <f t="array" aca="1" ref="K90" ca="1">INTERCEPT((IFERROR(IF(OFFSET(bHist!$A$1,_xlfn.XMATCH($B$62,bHist!$B:$B,0)-1,3,1,500)=0,"-",OFFSET(bHist!$A$1,_xlfn.XMATCH($B$62,bHist!$B:$B,0)-1,3,1,500))-IF(OFFSET(bHist!$A$1,_xlfn.XMATCH(B90,bHist!$B:$B,0)-1,3,1,500)=0,"-",OFFSET(bHist!$A$1,_xlfn.XMATCH(B90,bHist!$B:$B,0)-1,3,1,500)),"-")),OFFSET(bHist!$A$1,0,3,1,500))</f>
        <v>-13271.628716146413</v>
      </c>
      <c r="L90" s="45" cm="1">
        <f t="array" aca="1" ref="L90" ca="1">STEYX((IFERROR(IF(OFFSET(bHist!$A$1,_xlfn.XMATCH($B$62,bHist!B:B,0)-1,3,1,500)=0,"-",OFFSET(bHist!$A$1,_xlfn.XMATCH($B$62,bHist!B:B,0)-1,3,1,500))-IF(OFFSET(bHist!$A$1,_xlfn.XMATCH(B90,bHist!B:B,0)-1,3,1,500)=0,"-",OFFSET(bHist!$A$1,_xlfn.XMATCH(B90,bHist!B:B,0)-1,3,1,500)),"-")),OFFSET(bHist!$A$1,0,3,1,500))</f>
        <v>51.928432096399071</v>
      </c>
      <c r="M90" s="51" cm="1">
        <f t="array" aca="1" ref="M90" ca="1">CORREL(IF(OFFSET(bHist!$A$1,_xlfn.XMATCH($B$62,bHist!B:B,0)-1,3,1,500)=0,"-",OFFSET(bHist!$A$1,_xlfn.XMATCH($B$62,bHist!B:B,0)-1,3,1,500)),IF(OFFSET(bHist!$A$1,_xlfn.XMATCH(B90,bHist!B:B,0)-1,3,1,500)=0,"-",OFFSET(bHist!$A$1,_xlfn.XMATCH(B90,bHist!B:B,0)-1,3,1,500)))</f>
        <v>0.62693815606381875</v>
      </c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  <c r="AB90" s="50"/>
      <c r="AC90" s="50"/>
      <c r="AD90" s="50"/>
      <c r="AE90" s="50"/>
      <c r="AF90" s="50"/>
      <c r="AG90" s="50"/>
      <c r="AH90" s="50"/>
      <c r="AI90" s="50"/>
      <c r="AJ90" s="50"/>
      <c r="AK90" s="50"/>
      <c r="AL90" s="50"/>
      <c r="AM90" s="50"/>
      <c r="AN90" s="50"/>
      <c r="AO90" s="50"/>
      <c r="AP90" s="50"/>
      <c r="AQ90" s="50"/>
      <c r="AR90" s="50"/>
      <c r="AS90" s="50"/>
      <c r="AT90" s="50"/>
      <c r="AU90" s="50"/>
      <c r="AV90" s="50"/>
      <c r="AW90" s="50"/>
      <c r="AX90" s="50"/>
      <c r="AY90" s="50"/>
      <c r="AZ90" s="50"/>
      <c r="BA90" s="50"/>
      <c r="BB90" s="50"/>
      <c r="BC90" s="50"/>
      <c r="BD90" s="50"/>
      <c r="BE90" s="50"/>
      <c r="BF90" s="50"/>
      <c r="BG90" s="50"/>
      <c r="BH90" s="50"/>
      <c r="BI90" s="50"/>
      <c r="BJ90" s="50"/>
      <c r="BK90" s="50"/>
      <c r="BL90" s="50"/>
      <c r="BM90" s="50"/>
      <c r="BN90" s="50"/>
      <c r="BO90" s="50"/>
      <c r="BP90" s="50"/>
      <c r="BQ90" s="50"/>
      <c r="BR90" s="50"/>
      <c r="BS90" s="50"/>
      <c r="BT90" s="50"/>
      <c r="BU90" s="50"/>
      <c r="BV90" s="50"/>
      <c r="BW90" s="50"/>
      <c r="BX90" s="50"/>
      <c r="BY90" s="50"/>
      <c r="BZ90" s="50"/>
      <c r="CA90" s="50"/>
      <c r="CB90" s="50"/>
      <c r="CC90" s="50"/>
      <c r="CD90" s="50"/>
      <c r="CE90" s="50"/>
      <c r="CF90" s="50"/>
      <c r="CG90" s="50"/>
      <c r="CH90" s="50"/>
      <c r="CI90" s="50"/>
      <c r="CJ90" s="50"/>
      <c r="CK90" s="50"/>
      <c r="CL90" s="50"/>
      <c r="CM90" s="50"/>
      <c r="CN90" s="50"/>
      <c r="CO90" s="50"/>
      <c r="CP90" s="50"/>
      <c r="CQ90" s="50"/>
      <c r="CR90" s="50"/>
      <c r="CS90" s="50"/>
      <c r="CT90" s="50"/>
      <c r="CU90" s="50"/>
      <c r="CV90" s="50"/>
      <c r="CW90" s="50"/>
      <c r="CX90" s="50"/>
      <c r="CY90" s="50"/>
      <c r="CZ90" s="50"/>
      <c r="DA90" s="50"/>
      <c r="DB90" s="50"/>
      <c r="DC90" s="50"/>
      <c r="DD90" s="50"/>
      <c r="DE90" s="50"/>
      <c r="DF90" s="50"/>
      <c r="DG90" s="50"/>
      <c r="DH90" s="50"/>
      <c r="DI90" s="50"/>
      <c r="DJ90" s="50"/>
      <c r="DK90" s="50"/>
      <c r="DL90" s="50"/>
      <c r="DM90" s="50"/>
      <c r="DN90" s="50"/>
      <c r="DO90" s="50"/>
      <c r="DP90" s="50"/>
      <c r="DQ90" s="50"/>
      <c r="DR90" s="50"/>
      <c r="DS90" s="50"/>
      <c r="DT90" s="50"/>
      <c r="DU90" s="50"/>
      <c r="DV90" s="50"/>
      <c r="DW90" s="50"/>
      <c r="DX90" s="50"/>
      <c r="DY90" s="50"/>
      <c r="DZ90" s="50"/>
      <c r="EA90" s="50"/>
      <c r="EB90" s="50"/>
      <c r="EC90" s="50"/>
      <c r="ED90" s="50"/>
      <c r="EE90" s="50"/>
      <c r="EF90" s="50"/>
      <c r="EG90" s="50"/>
      <c r="EH90" s="50"/>
      <c r="EI90" s="50"/>
      <c r="EJ90" s="50"/>
      <c r="EK90" s="50"/>
      <c r="EL90" s="50"/>
      <c r="EM90" s="50"/>
      <c r="EN90" s="50"/>
      <c r="EO90" s="50"/>
      <c r="EP90" s="50"/>
      <c r="EQ90" s="50"/>
      <c r="ER90" s="50"/>
      <c r="ES90" s="50"/>
      <c r="ET90" s="50"/>
      <c r="EU90" s="50"/>
      <c r="EV90" s="50"/>
      <c r="EW90" s="50"/>
      <c r="EX90" s="50"/>
      <c r="EY90" s="50"/>
      <c r="EZ90" s="50"/>
      <c r="FA90" s="50"/>
      <c r="FB90" s="50"/>
      <c r="FC90" s="50"/>
      <c r="FD90" s="50"/>
      <c r="FE90" s="50"/>
      <c r="FF90" s="50"/>
      <c r="FG90" s="50"/>
      <c r="FH90" s="50"/>
      <c r="FI90" s="50"/>
      <c r="FJ90" s="50"/>
      <c r="FK90" s="50"/>
      <c r="FL90" s="50"/>
      <c r="FM90" s="50"/>
      <c r="FN90" s="50"/>
      <c r="FO90" s="50"/>
      <c r="FP90" s="50"/>
      <c r="FQ90" s="50"/>
      <c r="FR90" s="50"/>
      <c r="FS90" s="50"/>
      <c r="FT90" s="50"/>
      <c r="FU90" s="50"/>
      <c r="FV90" s="50"/>
      <c r="FW90" s="50"/>
      <c r="FX90" s="50"/>
      <c r="FY90" s="50"/>
      <c r="FZ90" s="50"/>
      <c r="GA90" s="50"/>
      <c r="GB90" s="50"/>
      <c r="GC90" s="50"/>
      <c r="GD90" s="50"/>
      <c r="GE90" s="50"/>
      <c r="GF90" s="50"/>
      <c r="GG90" s="50"/>
      <c r="GH90" s="50"/>
      <c r="GI90" s="50"/>
      <c r="GJ90" s="50"/>
      <c r="GK90" s="50"/>
      <c r="GL90" s="50"/>
      <c r="GM90" s="50"/>
      <c r="GN90" s="50"/>
      <c r="GO90" s="50"/>
      <c r="GP90" s="50"/>
      <c r="GQ90" s="50"/>
      <c r="GR90" s="50"/>
      <c r="GS90" s="50"/>
      <c r="GT90" s="50"/>
      <c r="GU90" s="50"/>
      <c r="GV90" s="50"/>
      <c r="GW90" s="50"/>
      <c r="GX90" s="50"/>
      <c r="GY90" s="50"/>
      <c r="GZ90" s="50"/>
      <c r="HA90" s="50"/>
      <c r="HB90" s="50"/>
      <c r="HC90" s="50"/>
      <c r="HD90" s="50"/>
      <c r="HE90" s="50"/>
      <c r="HF90" s="50"/>
      <c r="HG90" s="50"/>
      <c r="HH90" s="50"/>
      <c r="HI90" s="50"/>
      <c r="HJ90" s="50"/>
      <c r="HK90" s="50"/>
      <c r="HL90" s="50"/>
      <c r="HM90" s="50"/>
      <c r="HN90" s="50"/>
      <c r="HO90" s="50"/>
      <c r="HP90" s="50"/>
      <c r="HQ90" s="50"/>
      <c r="HR90" s="50"/>
      <c r="HS90" s="50"/>
      <c r="HT90" s="50"/>
      <c r="HU90" s="50"/>
      <c r="HV90" s="50"/>
      <c r="HW90" s="50"/>
      <c r="HX90" s="50"/>
      <c r="HY90" s="50"/>
      <c r="HZ90" s="50"/>
      <c r="IA90" s="50"/>
      <c r="IB90" s="50"/>
      <c r="IC90" s="50"/>
      <c r="ID90" s="50"/>
      <c r="IE90" s="50"/>
      <c r="IF90" s="50"/>
      <c r="IG90" s="50"/>
      <c r="IH90" s="50"/>
      <c r="II90" s="50"/>
      <c r="IJ90" s="50"/>
      <c r="IK90" s="50"/>
      <c r="IL90" s="50"/>
      <c r="IM90" s="50"/>
      <c r="IN90" s="50"/>
      <c r="IO90" s="50"/>
      <c r="IP90" s="50"/>
      <c r="IQ90" s="50"/>
      <c r="IR90" s="50"/>
      <c r="IS90" s="50"/>
      <c r="IT90" s="50"/>
      <c r="IU90" s="50"/>
      <c r="IV90" s="50"/>
      <c r="IW90" s="50"/>
      <c r="IX90" s="50"/>
      <c r="IY90" s="50"/>
      <c r="IZ90" s="50"/>
      <c r="JA90" s="50"/>
      <c r="JB90" s="50"/>
      <c r="JC90" s="50"/>
      <c r="JD90" s="50"/>
      <c r="JE90" s="50"/>
      <c r="JF90" s="50"/>
      <c r="JG90" s="50"/>
      <c r="JH90" s="50"/>
      <c r="JI90" s="50"/>
      <c r="JJ90" s="50"/>
      <c r="JK90" s="50"/>
      <c r="JL90" s="50"/>
      <c r="JM90" s="50"/>
      <c r="JN90" s="50"/>
      <c r="JO90" s="50"/>
      <c r="JP90" s="50"/>
      <c r="JQ90" s="50"/>
      <c r="JR90" s="50"/>
      <c r="JS90" s="50"/>
      <c r="JT90" s="50"/>
      <c r="JU90" s="50"/>
      <c r="JV90" s="50"/>
      <c r="JW90" s="50"/>
      <c r="JX90" s="50"/>
      <c r="JY90" s="50"/>
      <c r="JZ90" s="50"/>
      <c r="KA90" s="50"/>
      <c r="KB90" s="50"/>
      <c r="KC90" s="50"/>
      <c r="KD90" s="50"/>
      <c r="KE90" s="50"/>
      <c r="KF90" s="50"/>
      <c r="KG90" s="50"/>
      <c r="KH90" s="50"/>
      <c r="KI90" s="50"/>
      <c r="KJ90" s="50"/>
      <c r="KK90" s="50"/>
      <c r="KL90" s="50"/>
      <c r="KM90" s="50"/>
      <c r="KN90" s="50"/>
      <c r="KO90" s="50"/>
      <c r="KP90" s="50"/>
      <c r="KQ90" s="50"/>
      <c r="KR90" s="50"/>
      <c r="KS90" s="50"/>
      <c r="KT90" s="50"/>
      <c r="KU90" s="50"/>
      <c r="KV90" s="50"/>
      <c r="KW90" s="50"/>
      <c r="KX90" s="50"/>
      <c r="KY90" s="50"/>
      <c r="KZ90" s="50"/>
      <c r="LA90" s="50"/>
      <c r="LB90" s="50"/>
      <c r="LC90" s="50"/>
      <c r="LD90" s="50"/>
      <c r="LE90" s="50"/>
      <c r="LF90" s="50"/>
      <c r="LG90" s="50"/>
      <c r="LH90" s="50"/>
      <c r="LI90" s="50"/>
      <c r="LJ90" s="50"/>
      <c r="LK90" s="50"/>
      <c r="LL90" s="50"/>
      <c r="LM90" s="50"/>
      <c r="LN90" s="50"/>
      <c r="LO90" s="50"/>
      <c r="LP90" s="50"/>
      <c r="LQ90" s="50"/>
      <c r="LR90" s="50"/>
      <c r="LS90" s="50"/>
      <c r="LT90" s="50"/>
      <c r="LU90" s="50"/>
      <c r="LV90" s="50"/>
      <c r="LW90" s="50"/>
      <c r="LX90" s="50"/>
      <c r="LY90" s="50"/>
      <c r="LZ90" s="50"/>
      <c r="MA90" s="50"/>
      <c r="MB90" s="50"/>
      <c r="MC90" s="50"/>
      <c r="MD90" s="50"/>
      <c r="ME90" s="50"/>
      <c r="MF90" s="50"/>
      <c r="MG90" s="50"/>
      <c r="MH90" s="50"/>
      <c r="MI90" s="50"/>
      <c r="MJ90" s="50"/>
      <c r="MK90" s="50"/>
      <c r="ML90" s="50"/>
      <c r="MM90" s="50"/>
      <c r="MN90" s="50"/>
      <c r="MO90" s="50"/>
      <c r="MP90" s="50"/>
      <c r="MQ90" s="50"/>
      <c r="MR90" s="50"/>
      <c r="MS90" s="50"/>
      <c r="MT90" s="50"/>
      <c r="MU90" s="50"/>
      <c r="MV90" s="50"/>
      <c r="MW90" s="50"/>
      <c r="MX90" s="50"/>
      <c r="MY90" s="50"/>
      <c r="MZ90" s="50"/>
      <c r="NA90" s="50"/>
      <c r="NB90" s="50"/>
      <c r="NC90" s="50"/>
      <c r="ND90" s="50"/>
      <c r="NE90" s="50"/>
      <c r="NF90" s="50"/>
      <c r="NG90" s="50"/>
      <c r="NH90" s="50"/>
      <c r="NI90" s="50"/>
      <c r="NJ90" s="50"/>
      <c r="NK90" s="50"/>
      <c r="NL90" s="50"/>
      <c r="NM90" s="50"/>
      <c r="NN90" s="50"/>
      <c r="NO90" s="50"/>
      <c r="NP90" s="50"/>
      <c r="NQ90" s="50"/>
      <c r="NR90" s="50"/>
      <c r="NS90" s="50"/>
      <c r="NT90" s="50"/>
      <c r="NU90" s="50"/>
      <c r="NV90" s="50"/>
      <c r="NW90" s="50"/>
      <c r="NX90" s="50"/>
      <c r="NY90" s="50"/>
      <c r="NZ90" s="50"/>
      <c r="OA90" s="50"/>
      <c r="OB90" s="50"/>
      <c r="OC90" s="50"/>
      <c r="OD90" s="50"/>
      <c r="OE90" s="50"/>
      <c r="OF90" s="50"/>
      <c r="OG90" s="50"/>
      <c r="OH90" s="50"/>
      <c r="OI90" s="50"/>
      <c r="OJ90" s="50"/>
      <c r="OK90" s="50"/>
      <c r="OL90" s="50"/>
      <c r="OM90" s="50"/>
      <c r="ON90" s="50"/>
      <c r="OO90" s="50"/>
      <c r="OP90" s="50"/>
      <c r="OQ90" s="50"/>
      <c r="OR90" s="50"/>
      <c r="OS90" s="50"/>
      <c r="OT90" s="50"/>
      <c r="OU90" s="50"/>
      <c r="OV90" s="50"/>
      <c r="OW90" s="50"/>
      <c r="OX90" s="50"/>
      <c r="OY90" s="50"/>
      <c r="OZ90" s="50"/>
      <c r="PA90" s="50"/>
      <c r="PB90" s="50"/>
      <c r="PC90" s="50"/>
      <c r="PD90" s="50"/>
      <c r="PE90" s="50"/>
      <c r="PF90" s="50"/>
      <c r="PG90" s="50"/>
      <c r="PH90" s="50"/>
      <c r="PI90" s="50"/>
      <c r="PJ90" s="50"/>
      <c r="PK90" s="50"/>
      <c r="PL90" s="50"/>
      <c r="PM90" s="50"/>
      <c r="PN90" s="50"/>
      <c r="PO90" s="50"/>
      <c r="PP90" s="50"/>
      <c r="PQ90" s="50"/>
      <c r="PR90" s="50"/>
      <c r="PS90" s="50"/>
      <c r="PT90" s="50"/>
      <c r="PU90" s="50"/>
      <c r="PV90" s="50"/>
      <c r="PW90" s="50"/>
      <c r="PX90" s="50"/>
      <c r="PY90" s="50"/>
      <c r="PZ90" s="50"/>
      <c r="QA90" s="50"/>
      <c r="QB90" s="50"/>
      <c r="QC90" s="50"/>
      <c r="QD90" s="50"/>
      <c r="QE90" s="50"/>
      <c r="QF90" s="50"/>
      <c r="QG90" s="50"/>
      <c r="QH90" s="50"/>
      <c r="QI90" s="50"/>
      <c r="QJ90" s="50"/>
      <c r="QK90" s="50"/>
      <c r="QL90" s="50"/>
      <c r="QM90" s="50"/>
      <c r="QN90" s="50"/>
      <c r="QO90" s="50"/>
      <c r="QP90" s="50"/>
      <c r="QQ90" s="50"/>
      <c r="QR90" s="50"/>
      <c r="QS90" s="50"/>
      <c r="QT90" s="50"/>
      <c r="QU90" s="50"/>
      <c r="QV90" s="50"/>
      <c r="QW90" s="50"/>
      <c r="QX90" s="50"/>
      <c r="QY90" s="50"/>
      <c r="QZ90" s="50"/>
      <c r="RA90" s="50"/>
      <c r="RB90" s="50"/>
      <c r="RC90" s="50"/>
      <c r="RD90" s="50"/>
      <c r="RE90" s="50"/>
      <c r="RF90" s="50"/>
      <c r="RG90" s="50"/>
      <c r="RH90" s="50"/>
      <c r="RI90" s="50"/>
      <c r="RJ90" s="50"/>
      <c r="RK90" s="50"/>
      <c r="RL90" s="50"/>
      <c r="RM90" s="50"/>
      <c r="RN90" s="50"/>
      <c r="RO90" s="50"/>
      <c r="RP90" s="50"/>
      <c r="RQ90" s="50"/>
      <c r="RR90" s="50"/>
      <c r="RS90" s="50"/>
      <c r="RT90" s="50"/>
      <c r="RU90" s="50"/>
      <c r="RV90" s="50"/>
      <c r="RW90" s="50"/>
      <c r="RX90" s="50"/>
      <c r="RY90" s="50"/>
      <c r="RZ90" s="50"/>
      <c r="SA90" s="50"/>
      <c r="SB90" s="50"/>
      <c r="SC90" s="50"/>
      <c r="SD90" s="50"/>
      <c r="SE90" s="50"/>
      <c r="SF90" s="50"/>
      <c r="SG90" s="50"/>
      <c r="SH90" s="50"/>
      <c r="SI90" s="50"/>
      <c r="SJ90" s="50"/>
      <c r="SK90" s="50"/>
      <c r="SL90" s="50"/>
      <c r="SM90" s="50"/>
      <c r="SN90" s="45"/>
    </row>
    <row r="91" spans="2:508" x14ac:dyDescent="0.25">
      <c r="B91" s="43" t="s">
        <v>558</v>
      </c>
      <c r="C91" s="43" t="str">
        <f ca="1">_xlfn.XLOOKUP(B91,bonds[unique lookup],bonds[ID_ISIN])</f>
        <v>XS1888180640</v>
      </c>
      <c r="D91" s="45" cm="1">
        <f t="array" aca="1" ref="D91" ca="1">MIN(IFERROR(IF(OFFSET(bHist!$A$1,_xlfn.XMATCH($B$62,bHist!$B:$B,0)-1,3+$C$2,1,3+$C$3)=0,"-",OFFSET(bHist!$A$1,_xlfn.XMATCH($B$62,bHist!$B:$B,0)-1,3+$C$2,1,3+$C$3))-IF(OFFSET(bHist!$A$1,_xlfn.XMATCH(B91,bHist!$B:$B,0)-1,3+$C$2,1,3+$C$3)=0,"-",OFFSET(bHist!$A$1,_xlfn.XMATCH(B91,bHist!$B:$B,0)-1,3+$C$2,1,3+$C$3)),"-"))</f>
        <v>-781.61592819416512</v>
      </c>
      <c r="E91" s="45" cm="1">
        <f t="array" aca="1" ref="E91" ca="1">AVERAGE(IFERROR(IF(OFFSET(bHist!$A$1,_xlfn.XMATCH($B$62,bHist!$B:$B,0)-1,3+$C$2,1,3+$C$3)=0,"-",OFFSET(bHist!$A$1,_xlfn.XMATCH($B$62,bHist!$B:$B,0)-1,3+$C$2,1,3+$C$3))-IF(OFFSET(bHist!$A$1,_xlfn.XMATCH(B91,bHist!$B:$B,0)-1,3+$C$2,1,3+$C$3)=0,"-",OFFSET(bHist!$A$1,_xlfn.XMATCH(B91,bHist!$B:$B,0)-1,3+$C$2,1,3+$C$3)),"-"))</f>
        <v>-80.877340595577621</v>
      </c>
      <c r="F91" s="45" cm="1">
        <f t="array" aca="1" ref="F91" ca="1">MAX(IFERROR(IF(OFFSET(bHist!$A$1,_xlfn.XMATCH($B$62,bHist!$B:$B,0)-1,3+$C$2,1,3+$C$3)=0,"-",OFFSET(bHist!$A$1,_xlfn.XMATCH($B$62,bHist!$B:$B,0)-1,3+$C$2,1,3+$C$3))-IF(OFFSET(bHist!$A$1,_xlfn.XMATCH(B91,bHist!$B:$B,0)-1,3+$C$2,1,3+$C$3)=0,"-",OFFSET(bHist!$A$1,_xlfn.XMATCH(B91,bHist!$B:$B,0)-1,3+$C$2,1,3+$C$3)),"-"))</f>
        <v>477.77243938493729</v>
      </c>
      <c r="G91" s="45" cm="1">
        <f t="array" aca="1" ref="G91" ca="1">_xlfn.STDEV.P(IFERROR(IF(OFFSET(bHist!$A$1,_xlfn.XMATCH($B$62,bHist!$B:$B,0)-1,3+$C$2,1,3+$C$3)=0,"-",OFFSET(bHist!$A$1,_xlfn.XMATCH($B$62,bHist!$B:$B,0)-1,3+$C$2,1,3+$C$3))-IF(OFFSET(bHist!$A$1,_xlfn.XMATCH(B91,bHist!$B:$B,0)-1,3+$C$2,1,3+$C$3)=0,"-",OFFSET(bHist!$A$1,_xlfn.XMATCH(B91,bHist!$B:$B,0)-1,3+$C$2,1,3+$C$3)),"-"))</f>
        <v>142.94295382057433</v>
      </c>
      <c r="H91" s="45" cm="1">
        <f t="array" aca="1" ref="H91" ca="1">INDEX((IFERROR(IF(OFFSET(bHist!$A$1,_xlfn.XMATCH($B$62,bHist!B:B,0)-1,3,1,500)=0,"-",OFFSET(bHist!$A$1,_xlfn.XMATCH($B$62,bHist!B:B,0)-1,3,1,500))-IF(OFFSET(bHist!$A$1,_xlfn.XMATCH(B91,bHist!B:B,0)-1,3,1,500)=0,"-",OFFSET(bHist!$A$1,_xlfn.XMATCH(B91,bHist!B:B,0)-1,3,1,500)),"-")),1)</f>
        <v>-17.951666057825037</v>
      </c>
      <c r="I91" s="45">
        <f t="shared" ca="1" si="4"/>
        <v>4.9965265804950523</v>
      </c>
      <c r="J91" s="51" cm="1">
        <f t="array" aca="1" ref="J91" ca="1">SLOPE((IFERROR(IF(OFFSET(bHist!$A$1,_xlfn.XMATCH($B$62,bHist!$B:$B,0)-1,3,1,500)=0,"-",OFFSET(bHist!$A$1,_xlfn.XMATCH($B$62,bHist!$B:$B,0)-1,3,1,500))-IF(OFFSET(bHist!$A$1,_xlfn.XMATCH(B91,bHist!$B:$B,0)-1,3,1,500)=0,"-",OFFSET(bHist!$A$1,_xlfn.XMATCH(B91,bHist!$B:$B,0)-1,3,1,500)),"-")),OFFSET(bHist!$A$1,0,3,1,500))</f>
        <v>0.49952700160037783</v>
      </c>
      <c r="K91" s="45" cm="1">
        <f t="array" aca="1" ref="K91" ca="1">INTERCEPT((IFERROR(IF(OFFSET(bHist!$A$1,_xlfn.XMATCH($B$62,bHist!$B:$B,0)-1,3,1,500)=0,"-",OFFSET(bHist!$A$1,_xlfn.XMATCH($B$62,bHist!$B:$B,0)-1,3,1,500))-IF(OFFSET(bHist!$A$1,_xlfn.XMATCH(B91,bHist!$B:$B,0)-1,3,1,500)=0,"-",OFFSET(bHist!$A$1,_xlfn.XMATCH(B91,bHist!$B:$B,0)-1,3,1,500)),"-")),OFFSET(bHist!$A$1,0,3,1,500))</f>
        <v>-21934.273618069295</v>
      </c>
      <c r="L91" s="45" cm="1">
        <f t="array" aca="1" ref="L91" ca="1">STEYX((IFERROR(IF(OFFSET(bHist!$A$1,_xlfn.XMATCH($B$62,bHist!B:B,0)-1,3,1,500)=0,"-",OFFSET(bHist!$A$1,_xlfn.XMATCH($B$62,bHist!B:B,0)-1,3,1,500))-IF(OFFSET(bHist!$A$1,_xlfn.XMATCH(B91,bHist!B:B,0)-1,3,1,500)=0,"-",OFFSET(bHist!$A$1,_xlfn.XMATCH(B91,bHist!B:B,0)-1,3,1,500)),"-")),OFFSET(bHist!$A$1,0,3,1,500))</f>
        <v>119.8688954099426</v>
      </c>
      <c r="M91" s="51" cm="1">
        <f t="array" aca="1" ref="M91" ca="1">CORREL(IF(OFFSET(bHist!$A$1,_xlfn.XMATCH($B$62,bHist!B:B,0)-1,3,1,500)=0,"-",OFFSET(bHist!$A$1,_xlfn.XMATCH($B$62,bHist!B:B,0)-1,3,1,500)),IF(OFFSET(bHist!$A$1,_xlfn.XMATCH(B91,bHist!B:B,0)-1,3,1,500)=0,"-",OFFSET(bHist!$A$1,_xlfn.XMATCH(B91,bHist!B:B,0)-1,3,1,500)))</f>
        <v>0.10179194374966782</v>
      </c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  <c r="BN91" s="50"/>
      <c r="BO91" s="50"/>
      <c r="BP91" s="50"/>
      <c r="BQ91" s="50"/>
      <c r="BR91" s="50"/>
      <c r="BS91" s="50"/>
      <c r="BT91" s="50"/>
      <c r="BU91" s="50"/>
      <c r="BV91" s="50"/>
      <c r="BW91" s="50"/>
      <c r="BX91" s="50"/>
      <c r="BY91" s="50"/>
      <c r="BZ91" s="50"/>
      <c r="CA91" s="50"/>
      <c r="CB91" s="50"/>
      <c r="CC91" s="50"/>
      <c r="CD91" s="50"/>
      <c r="CE91" s="50"/>
      <c r="CF91" s="50"/>
      <c r="CG91" s="50"/>
      <c r="CH91" s="50"/>
      <c r="CI91" s="50"/>
      <c r="CJ91" s="50"/>
      <c r="CK91" s="50"/>
      <c r="CL91" s="50"/>
      <c r="CM91" s="50"/>
      <c r="CN91" s="50"/>
      <c r="CO91" s="50"/>
      <c r="CP91" s="50"/>
      <c r="CQ91" s="50"/>
      <c r="CR91" s="50"/>
      <c r="CS91" s="50"/>
      <c r="CT91" s="50"/>
      <c r="CU91" s="50"/>
      <c r="CV91" s="50"/>
      <c r="CW91" s="50"/>
      <c r="CX91" s="50"/>
      <c r="CY91" s="50"/>
      <c r="CZ91" s="50"/>
      <c r="DA91" s="50"/>
      <c r="DB91" s="50"/>
      <c r="DC91" s="50"/>
      <c r="DD91" s="50"/>
      <c r="DE91" s="50"/>
      <c r="DF91" s="50"/>
      <c r="DG91" s="50"/>
      <c r="DH91" s="50"/>
      <c r="DI91" s="50"/>
      <c r="DJ91" s="50"/>
      <c r="DK91" s="50"/>
      <c r="DL91" s="50"/>
      <c r="DM91" s="50"/>
      <c r="DN91" s="50"/>
      <c r="DO91" s="50"/>
      <c r="DP91" s="50"/>
      <c r="DQ91" s="50"/>
      <c r="DR91" s="50"/>
      <c r="DS91" s="50"/>
      <c r="DT91" s="50"/>
      <c r="DU91" s="50"/>
      <c r="DV91" s="50"/>
      <c r="DW91" s="50"/>
      <c r="DX91" s="50"/>
      <c r="DY91" s="50"/>
      <c r="DZ91" s="50"/>
      <c r="EA91" s="50"/>
      <c r="EB91" s="50"/>
      <c r="EC91" s="50"/>
      <c r="ED91" s="50"/>
      <c r="EE91" s="50"/>
      <c r="EF91" s="50"/>
      <c r="EG91" s="50"/>
      <c r="EH91" s="50"/>
      <c r="EI91" s="50"/>
      <c r="EJ91" s="50"/>
      <c r="EK91" s="50"/>
      <c r="EL91" s="50"/>
      <c r="EM91" s="50"/>
      <c r="EN91" s="50"/>
      <c r="EO91" s="50"/>
      <c r="EP91" s="50"/>
      <c r="EQ91" s="50"/>
      <c r="ER91" s="50"/>
      <c r="ES91" s="50"/>
      <c r="ET91" s="50"/>
      <c r="EU91" s="50"/>
      <c r="EV91" s="50"/>
      <c r="EW91" s="50"/>
      <c r="EX91" s="50"/>
      <c r="EY91" s="50"/>
      <c r="EZ91" s="50"/>
      <c r="FA91" s="50"/>
      <c r="FB91" s="50"/>
      <c r="FC91" s="50"/>
      <c r="FD91" s="50"/>
      <c r="FE91" s="50"/>
      <c r="FF91" s="50"/>
      <c r="FG91" s="50"/>
      <c r="FH91" s="50"/>
      <c r="FI91" s="50"/>
      <c r="FJ91" s="50"/>
      <c r="FK91" s="50"/>
      <c r="FL91" s="50"/>
      <c r="FM91" s="50"/>
      <c r="FN91" s="50"/>
      <c r="FO91" s="50"/>
      <c r="FP91" s="50"/>
      <c r="FQ91" s="50"/>
      <c r="FR91" s="50"/>
      <c r="FS91" s="50"/>
      <c r="FT91" s="50"/>
      <c r="FU91" s="50"/>
      <c r="FV91" s="50"/>
      <c r="FW91" s="50"/>
      <c r="FX91" s="50"/>
      <c r="FY91" s="50"/>
      <c r="FZ91" s="50"/>
      <c r="GA91" s="50"/>
      <c r="GB91" s="50"/>
      <c r="GC91" s="50"/>
      <c r="GD91" s="50"/>
      <c r="GE91" s="50"/>
      <c r="GF91" s="50"/>
      <c r="GG91" s="50"/>
      <c r="GH91" s="50"/>
      <c r="GI91" s="50"/>
      <c r="GJ91" s="50"/>
      <c r="GK91" s="50"/>
      <c r="GL91" s="50"/>
      <c r="GM91" s="50"/>
      <c r="GN91" s="50"/>
      <c r="GO91" s="50"/>
      <c r="GP91" s="50"/>
      <c r="GQ91" s="50"/>
      <c r="GR91" s="50"/>
      <c r="GS91" s="50"/>
      <c r="GT91" s="50"/>
      <c r="GU91" s="50"/>
      <c r="GV91" s="50"/>
      <c r="GW91" s="50"/>
      <c r="GX91" s="50"/>
      <c r="GY91" s="50"/>
      <c r="GZ91" s="50"/>
      <c r="HA91" s="50"/>
      <c r="HB91" s="50"/>
      <c r="HC91" s="50"/>
      <c r="HD91" s="50"/>
      <c r="HE91" s="50"/>
      <c r="HF91" s="50"/>
      <c r="HG91" s="50"/>
      <c r="HH91" s="50"/>
      <c r="HI91" s="50"/>
      <c r="HJ91" s="50"/>
      <c r="HK91" s="50"/>
      <c r="HL91" s="50"/>
      <c r="HM91" s="50"/>
      <c r="HN91" s="50"/>
      <c r="HO91" s="50"/>
      <c r="HP91" s="50"/>
      <c r="HQ91" s="50"/>
      <c r="HR91" s="50"/>
      <c r="HS91" s="50"/>
      <c r="HT91" s="50"/>
      <c r="HU91" s="50"/>
      <c r="HV91" s="50"/>
      <c r="HW91" s="50"/>
      <c r="HX91" s="50"/>
      <c r="HY91" s="50"/>
      <c r="HZ91" s="50"/>
      <c r="IA91" s="50"/>
      <c r="IB91" s="50"/>
      <c r="IC91" s="50"/>
      <c r="ID91" s="50"/>
      <c r="IE91" s="50"/>
      <c r="IF91" s="50"/>
      <c r="IG91" s="50"/>
      <c r="IH91" s="50"/>
      <c r="II91" s="50"/>
      <c r="IJ91" s="50"/>
      <c r="IK91" s="50"/>
      <c r="IL91" s="50"/>
      <c r="IM91" s="50"/>
      <c r="IN91" s="50"/>
      <c r="IO91" s="50"/>
      <c r="IP91" s="50"/>
      <c r="IQ91" s="50"/>
      <c r="IR91" s="50"/>
      <c r="IS91" s="50"/>
      <c r="IT91" s="50"/>
      <c r="IU91" s="50"/>
      <c r="IV91" s="50"/>
      <c r="IW91" s="50"/>
      <c r="IX91" s="50"/>
      <c r="IY91" s="50"/>
      <c r="IZ91" s="50"/>
      <c r="JA91" s="50"/>
      <c r="JB91" s="50"/>
      <c r="JC91" s="50"/>
      <c r="JD91" s="50"/>
      <c r="JE91" s="50"/>
      <c r="JF91" s="50"/>
      <c r="JG91" s="50"/>
      <c r="JH91" s="50"/>
      <c r="JI91" s="50"/>
      <c r="JJ91" s="50"/>
      <c r="JK91" s="50"/>
      <c r="JL91" s="50"/>
      <c r="JM91" s="50"/>
      <c r="JN91" s="50"/>
      <c r="JO91" s="50"/>
      <c r="JP91" s="50"/>
      <c r="JQ91" s="50"/>
      <c r="JR91" s="50"/>
      <c r="JS91" s="50"/>
      <c r="JT91" s="50"/>
      <c r="JU91" s="50"/>
      <c r="JV91" s="50"/>
      <c r="JW91" s="50"/>
      <c r="JX91" s="50"/>
      <c r="JY91" s="50"/>
      <c r="JZ91" s="50"/>
      <c r="KA91" s="50"/>
      <c r="KB91" s="50"/>
      <c r="KC91" s="50"/>
      <c r="KD91" s="50"/>
      <c r="KE91" s="50"/>
      <c r="KF91" s="50"/>
      <c r="KG91" s="50"/>
      <c r="KH91" s="50"/>
      <c r="KI91" s="50"/>
      <c r="KJ91" s="50"/>
      <c r="KK91" s="50"/>
      <c r="KL91" s="50"/>
      <c r="KM91" s="50"/>
      <c r="KN91" s="50"/>
      <c r="KO91" s="50"/>
      <c r="KP91" s="50"/>
      <c r="KQ91" s="50"/>
      <c r="KR91" s="50"/>
      <c r="KS91" s="50"/>
      <c r="KT91" s="50"/>
      <c r="KU91" s="50"/>
      <c r="KV91" s="50"/>
      <c r="KW91" s="50"/>
      <c r="KX91" s="50"/>
      <c r="KY91" s="50"/>
      <c r="KZ91" s="50"/>
      <c r="LA91" s="50"/>
      <c r="LB91" s="50"/>
      <c r="LC91" s="50"/>
      <c r="LD91" s="50"/>
      <c r="LE91" s="50"/>
      <c r="LF91" s="50"/>
      <c r="LG91" s="50"/>
      <c r="LH91" s="50"/>
      <c r="LI91" s="50"/>
      <c r="LJ91" s="50"/>
      <c r="LK91" s="50"/>
      <c r="LL91" s="50"/>
      <c r="LM91" s="50"/>
      <c r="LN91" s="50"/>
      <c r="LO91" s="50"/>
      <c r="LP91" s="50"/>
      <c r="LQ91" s="50"/>
      <c r="LR91" s="50"/>
      <c r="LS91" s="50"/>
      <c r="LT91" s="50"/>
      <c r="LU91" s="50"/>
      <c r="LV91" s="50"/>
      <c r="LW91" s="50"/>
      <c r="LX91" s="50"/>
      <c r="LY91" s="50"/>
      <c r="LZ91" s="50"/>
      <c r="MA91" s="50"/>
      <c r="MB91" s="50"/>
      <c r="MC91" s="50"/>
      <c r="MD91" s="50"/>
      <c r="ME91" s="50"/>
      <c r="MF91" s="50"/>
      <c r="MG91" s="50"/>
      <c r="MH91" s="50"/>
      <c r="MI91" s="50"/>
      <c r="MJ91" s="50"/>
      <c r="MK91" s="50"/>
      <c r="ML91" s="50"/>
      <c r="MM91" s="50"/>
      <c r="MN91" s="50"/>
      <c r="MO91" s="50"/>
      <c r="MP91" s="50"/>
      <c r="MQ91" s="50"/>
      <c r="MR91" s="50"/>
      <c r="MS91" s="50"/>
      <c r="MT91" s="50"/>
      <c r="MU91" s="50"/>
      <c r="MV91" s="50"/>
      <c r="MW91" s="50"/>
      <c r="MX91" s="50"/>
      <c r="MY91" s="50"/>
      <c r="MZ91" s="50"/>
      <c r="NA91" s="50"/>
      <c r="NB91" s="50"/>
      <c r="NC91" s="50"/>
      <c r="ND91" s="50"/>
      <c r="NE91" s="50"/>
      <c r="NF91" s="50"/>
      <c r="NG91" s="50"/>
      <c r="NH91" s="50"/>
      <c r="NI91" s="50"/>
      <c r="NJ91" s="50"/>
      <c r="NK91" s="50"/>
      <c r="NL91" s="50"/>
      <c r="NM91" s="50"/>
      <c r="NN91" s="50"/>
      <c r="NO91" s="50"/>
      <c r="NP91" s="50"/>
      <c r="NQ91" s="50"/>
      <c r="NR91" s="50"/>
      <c r="NS91" s="50"/>
      <c r="NT91" s="50"/>
      <c r="NU91" s="50"/>
      <c r="NV91" s="50"/>
      <c r="NW91" s="50"/>
      <c r="NX91" s="50"/>
      <c r="NY91" s="50"/>
      <c r="NZ91" s="50"/>
      <c r="OA91" s="50"/>
      <c r="OB91" s="50"/>
      <c r="OC91" s="50"/>
      <c r="OD91" s="50"/>
      <c r="OE91" s="50"/>
      <c r="OF91" s="50"/>
      <c r="OG91" s="50"/>
      <c r="OH91" s="50"/>
      <c r="OI91" s="50"/>
      <c r="OJ91" s="50"/>
      <c r="OK91" s="50"/>
      <c r="OL91" s="50"/>
      <c r="OM91" s="50"/>
      <c r="ON91" s="50"/>
      <c r="OO91" s="50"/>
      <c r="OP91" s="50"/>
      <c r="OQ91" s="50"/>
      <c r="OR91" s="50"/>
      <c r="OS91" s="50"/>
      <c r="OT91" s="50"/>
      <c r="OU91" s="50"/>
      <c r="OV91" s="50"/>
      <c r="OW91" s="50"/>
      <c r="OX91" s="50"/>
      <c r="OY91" s="50"/>
      <c r="OZ91" s="50"/>
      <c r="PA91" s="50"/>
      <c r="PB91" s="50"/>
      <c r="PC91" s="50"/>
      <c r="PD91" s="50"/>
      <c r="PE91" s="50"/>
      <c r="PF91" s="50"/>
      <c r="PG91" s="50"/>
      <c r="PH91" s="50"/>
      <c r="PI91" s="50"/>
      <c r="PJ91" s="50"/>
      <c r="PK91" s="50"/>
      <c r="PL91" s="50"/>
      <c r="PM91" s="50"/>
      <c r="PN91" s="50"/>
      <c r="PO91" s="50"/>
      <c r="PP91" s="50"/>
      <c r="PQ91" s="50"/>
      <c r="PR91" s="50"/>
      <c r="PS91" s="50"/>
      <c r="PT91" s="50"/>
      <c r="PU91" s="50"/>
      <c r="PV91" s="50"/>
      <c r="PW91" s="50"/>
      <c r="PX91" s="50"/>
      <c r="PY91" s="50"/>
      <c r="PZ91" s="50"/>
      <c r="QA91" s="50"/>
      <c r="QB91" s="50"/>
      <c r="QC91" s="50"/>
      <c r="QD91" s="50"/>
      <c r="QE91" s="50"/>
      <c r="QF91" s="50"/>
      <c r="QG91" s="50"/>
      <c r="QH91" s="50"/>
      <c r="QI91" s="50"/>
      <c r="QJ91" s="50"/>
      <c r="QK91" s="50"/>
      <c r="QL91" s="50"/>
      <c r="QM91" s="50"/>
      <c r="QN91" s="50"/>
      <c r="QO91" s="50"/>
      <c r="QP91" s="50"/>
      <c r="QQ91" s="50"/>
      <c r="QR91" s="50"/>
      <c r="QS91" s="50"/>
      <c r="QT91" s="50"/>
      <c r="QU91" s="50"/>
      <c r="QV91" s="50"/>
      <c r="QW91" s="50"/>
      <c r="QX91" s="50"/>
      <c r="QY91" s="50"/>
      <c r="QZ91" s="50"/>
      <c r="RA91" s="50"/>
      <c r="RB91" s="50"/>
      <c r="RC91" s="50"/>
      <c r="RD91" s="50"/>
      <c r="RE91" s="50"/>
      <c r="RF91" s="50"/>
      <c r="RG91" s="50"/>
      <c r="RH91" s="50"/>
      <c r="RI91" s="50"/>
      <c r="RJ91" s="50"/>
      <c r="RK91" s="50"/>
      <c r="RL91" s="50"/>
      <c r="RM91" s="50"/>
      <c r="RN91" s="50"/>
      <c r="RO91" s="50"/>
      <c r="RP91" s="50"/>
      <c r="RQ91" s="50"/>
      <c r="RR91" s="50"/>
      <c r="RS91" s="50"/>
      <c r="RT91" s="50"/>
      <c r="RU91" s="50"/>
      <c r="RV91" s="50"/>
      <c r="RW91" s="50"/>
      <c r="RX91" s="50"/>
      <c r="RY91" s="50"/>
      <c r="RZ91" s="50"/>
      <c r="SA91" s="50"/>
      <c r="SB91" s="50"/>
      <c r="SC91" s="50"/>
      <c r="SD91" s="50"/>
      <c r="SE91" s="50"/>
      <c r="SF91" s="50"/>
      <c r="SG91" s="50"/>
      <c r="SH91" s="50"/>
      <c r="SI91" s="50"/>
      <c r="SJ91" s="50"/>
      <c r="SK91" s="50"/>
      <c r="SL91" s="50"/>
      <c r="SM91" s="50"/>
      <c r="SN91" s="45"/>
    </row>
    <row r="92" spans="2:508" x14ac:dyDescent="0.25">
      <c r="B92" s="43" t="s">
        <v>559</v>
      </c>
      <c r="C92" s="43" t="str">
        <f ca="1">_xlfn.XLOOKUP(B92,bonds[unique lookup],bonds[ID_ISIN])</f>
        <v>US92857WBQ24</v>
      </c>
      <c r="D92" s="45" cm="1">
        <f t="array" aca="1" ref="D92" ca="1">MIN(IFERROR(IF(OFFSET(bHist!$A$1,_xlfn.XMATCH($B$62,bHist!$B:$B,0)-1,3+$C$2,1,3+$C$3)=0,"-",OFFSET(bHist!$A$1,_xlfn.XMATCH($B$62,bHist!$B:$B,0)-1,3+$C$2,1,3+$C$3))-IF(OFFSET(bHist!$A$1,_xlfn.XMATCH(B92,bHist!$B:$B,0)-1,3+$C$2,1,3+$C$3)=0,"-",OFFSET(bHist!$A$1,_xlfn.XMATCH(B92,bHist!$B:$B,0)-1,3+$C$2,1,3+$C$3)),"-"))</f>
        <v>-194.50710534560682</v>
      </c>
      <c r="E92" s="45" cm="1">
        <f t="array" aca="1" ref="E92" ca="1">AVERAGE(IFERROR(IF(OFFSET(bHist!$A$1,_xlfn.XMATCH($B$62,bHist!$B:$B,0)-1,3+$C$2,1,3+$C$3)=0,"-",OFFSET(bHist!$A$1,_xlfn.XMATCH($B$62,bHist!$B:$B,0)-1,3+$C$2,1,3+$C$3))-IF(OFFSET(bHist!$A$1,_xlfn.XMATCH(B92,bHist!$B:$B,0)-1,3+$C$2,1,3+$C$3)=0,"-",OFFSET(bHist!$A$1,_xlfn.XMATCH(B92,bHist!$B:$B,0)-1,3+$C$2,1,3+$C$3)),"-"))</f>
        <v>-62.673017667207887</v>
      </c>
      <c r="F92" s="45" cm="1">
        <f t="array" aca="1" ref="F92" ca="1">MAX(IFERROR(IF(OFFSET(bHist!$A$1,_xlfn.XMATCH($B$62,bHist!$B:$B,0)-1,3+$C$2,1,3+$C$3)=0,"-",OFFSET(bHist!$A$1,_xlfn.XMATCH($B$62,bHist!$B:$B,0)-1,3+$C$2,1,3+$C$3))-IF(OFFSET(bHist!$A$1,_xlfn.XMATCH(B92,bHist!$B:$B,0)-1,3+$C$2,1,3+$C$3)=0,"-",OFFSET(bHist!$A$1,_xlfn.XMATCH(B92,bHist!$B:$B,0)-1,3+$C$2,1,3+$C$3)),"-"))</f>
        <v>424.23977763855459</v>
      </c>
      <c r="G92" s="45" cm="1">
        <f t="array" aca="1" ref="G92" ca="1">_xlfn.STDEV.P(IFERROR(IF(OFFSET(bHist!$A$1,_xlfn.XMATCH($B$62,bHist!$B:$B,0)-1,3+$C$2,1,3+$C$3)=0,"-",OFFSET(bHist!$A$1,_xlfn.XMATCH($B$62,bHist!$B:$B,0)-1,3+$C$2,1,3+$C$3))-IF(OFFSET(bHist!$A$1,_xlfn.XMATCH(B92,bHist!$B:$B,0)-1,3+$C$2,1,3+$C$3)=0,"-",OFFSET(bHist!$A$1,_xlfn.XMATCH(B92,bHist!$B:$B,0)-1,3+$C$2,1,3+$C$3)),"-"))</f>
        <v>106.79523275636916</v>
      </c>
      <c r="H92" s="45" cm="1">
        <f t="array" aca="1" ref="H92" ca="1">INDEX((IFERROR(IF(OFFSET(bHist!$A$1,_xlfn.XMATCH($B$62,bHist!B:B,0)-1,3,1,500)=0,"-",OFFSET(bHist!$A$1,_xlfn.XMATCH($B$62,bHist!B:B,0)-1,3,1,500))-IF(OFFSET(bHist!$A$1,_xlfn.XMATCH(B92,bHist!B:B,0)-1,3,1,500)=0,"-",OFFSET(bHist!$A$1,_xlfn.XMATCH(B92,bHist!B:B,0)-1,3,1,500)),"-")),1)</f>
        <v>-29.743978348970359</v>
      </c>
      <c r="I92" s="45">
        <f t="shared" ca="1" si="4"/>
        <v>5.3218917498903089</v>
      </c>
      <c r="J92" s="51" cm="1">
        <f t="array" aca="1" ref="J92" ca="1">SLOPE((IFERROR(IF(OFFSET(bHist!$A$1,_xlfn.XMATCH($B$62,bHist!$B:$B,0)-1,3,1,500)=0,"-",OFFSET(bHist!$A$1,_xlfn.XMATCH($B$62,bHist!$B:$B,0)-1,3,1,500))-IF(OFFSET(bHist!$A$1,_xlfn.XMATCH(B92,bHist!$B:$B,0)-1,3,1,500)=0,"-",OFFSET(bHist!$A$1,_xlfn.XMATCH(B92,bHist!$B:$B,0)-1,3,1,500)),"-")),OFFSET(bHist!$A$1,0,3,1,500))</f>
        <v>0.56604904286514868</v>
      </c>
      <c r="K92" s="45" cm="1">
        <f t="array" aca="1" ref="K92" ca="1">INTERCEPT((IFERROR(IF(OFFSET(bHist!$A$1,_xlfn.XMATCH($B$62,bHist!$B:$B,0)-1,3,1,500)=0,"-",OFFSET(bHist!$A$1,_xlfn.XMATCH($B$62,bHist!$B:$B,0)-1,3,1,500))-IF(OFFSET(bHist!$A$1,_xlfn.XMATCH(B92,bHist!$B:$B,0)-1,3,1,500)=0,"-",OFFSET(bHist!$A$1,_xlfn.XMATCH(B92,bHist!$B:$B,0)-1,3,1,500)),"-")),OFFSET(bHist!$A$1,0,3,1,500))</f>
        <v>-24862.31737671989</v>
      </c>
      <c r="L92" s="45" cm="1">
        <f t="array" aca="1" ref="L92" ca="1">STEYX((IFERROR(IF(OFFSET(bHist!$A$1,_xlfn.XMATCH($B$62,bHist!B:B,0)-1,3,1,500)=0,"-",OFFSET(bHist!$A$1,_xlfn.XMATCH($B$62,bHist!B:B,0)-1,3,1,500))-IF(OFFSET(bHist!$A$1,_xlfn.XMATCH(B92,bHist!B:B,0)-1,3,1,500)=0,"-",OFFSET(bHist!$A$1,_xlfn.XMATCH(B92,bHist!B:B,0)-1,3,1,500)),"-")),OFFSET(bHist!$A$1,0,3,1,500))</f>
        <v>82.682690507159663</v>
      </c>
      <c r="M92" s="51" cm="1">
        <f t="array" aca="1" ref="M92" ca="1">CORREL(IF(OFFSET(bHist!$A$1,_xlfn.XMATCH($B$62,bHist!B:B,0)-1,3,1,500)=0,"-",OFFSET(bHist!$A$1,_xlfn.XMATCH($B$62,bHist!B:B,0)-1,3,1,500)),IF(OFFSET(bHist!$A$1,_xlfn.XMATCH(B92,bHist!B:B,0)-1,3,1,500)=0,"-",OFFSET(bHist!$A$1,_xlfn.XMATCH(B92,bHist!B:B,0)-1,3,1,500)))</f>
        <v>0.45084437330815474</v>
      </c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  <c r="AB92" s="50"/>
      <c r="AC92" s="50"/>
      <c r="AD92" s="50"/>
      <c r="AE92" s="50"/>
      <c r="AF92" s="50"/>
      <c r="AG92" s="50"/>
      <c r="AH92" s="50"/>
      <c r="AI92" s="50"/>
      <c r="AJ92" s="50"/>
      <c r="AK92" s="50"/>
      <c r="AL92" s="50"/>
      <c r="AM92" s="50"/>
      <c r="AN92" s="50"/>
      <c r="AO92" s="50"/>
      <c r="AP92" s="50"/>
      <c r="AQ92" s="50"/>
      <c r="AR92" s="50"/>
      <c r="AS92" s="50"/>
      <c r="AT92" s="50"/>
      <c r="AU92" s="50"/>
      <c r="AV92" s="50"/>
      <c r="AW92" s="50"/>
      <c r="AX92" s="50"/>
      <c r="AY92" s="50"/>
      <c r="AZ92" s="50"/>
      <c r="BA92" s="50"/>
      <c r="BB92" s="50"/>
      <c r="BC92" s="50"/>
      <c r="BD92" s="50"/>
      <c r="BE92" s="50"/>
      <c r="BF92" s="50"/>
      <c r="BG92" s="50"/>
      <c r="BH92" s="50"/>
      <c r="BI92" s="50"/>
      <c r="BJ92" s="50"/>
      <c r="BK92" s="50"/>
      <c r="BL92" s="50"/>
      <c r="BM92" s="50"/>
      <c r="BN92" s="50"/>
      <c r="BO92" s="50"/>
      <c r="BP92" s="50"/>
      <c r="BQ92" s="50"/>
      <c r="BR92" s="50"/>
      <c r="BS92" s="50"/>
      <c r="BT92" s="50"/>
      <c r="BU92" s="50"/>
      <c r="BV92" s="50"/>
      <c r="BW92" s="50"/>
      <c r="BX92" s="50"/>
      <c r="BY92" s="50"/>
      <c r="BZ92" s="50"/>
      <c r="CA92" s="50"/>
      <c r="CB92" s="50"/>
      <c r="CC92" s="50"/>
      <c r="CD92" s="50"/>
      <c r="CE92" s="50"/>
      <c r="CF92" s="50"/>
      <c r="CG92" s="50"/>
      <c r="CH92" s="50"/>
      <c r="CI92" s="50"/>
      <c r="CJ92" s="50"/>
      <c r="CK92" s="50"/>
      <c r="CL92" s="50"/>
      <c r="CM92" s="50"/>
      <c r="CN92" s="50"/>
      <c r="CO92" s="50"/>
      <c r="CP92" s="50"/>
      <c r="CQ92" s="50"/>
      <c r="CR92" s="50"/>
      <c r="CS92" s="50"/>
      <c r="CT92" s="50"/>
      <c r="CU92" s="50"/>
      <c r="CV92" s="50"/>
      <c r="CW92" s="50"/>
      <c r="CX92" s="50"/>
      <c r="CY92" s="50"/>
      <c r="CZ92" s="50"/>
      <c r="DA92" s="50"/>
      <c r="DB92" s="50"/>
      <c r="DC92" s="50"/>
      <c r="DD92" s="50"/>
      <c r="DE92" s="50"/>
      <c r="DF92" s="50"/>
      <c r="DG92" s="50"/>
      <c r="DH92" s="50"/>
      <c r="DI92" s="50"/>
      <c r="DJ92" s="50"/>
      <c r="DK92" s="50"/>
      <c r="DL92" s="50"/>
      <c r="DM92" s="50"/>
      <c r="DN92" s="50"/>
      <c r="DO92" s="50"/>
      <c r="DP92" s="50"/>
      <c r="DQ92" s="50"/>
      <c r="DR92" s="50"/>
      <c r="DS92" s="50"/>
      <c r="DT92" s="50"/>
      <c r="DU92" s="50"/>
      <c r="DV92" s="50"/>
      <c r="DW92" s="50"/>
      <c r="DX92" s="50"/>
      <c r="DY92" s="50"/>
      <c r="DZ92" s="50"/>
      <c r="EA92" s="50"/>
      <c r="EB92" s="50"/>
      <c r="EC92" s="50"/>
      <c r="ED92" s="50"/>
      <c r="EE92" s="50"/>
      <c r="EF92" s="50"/>
      <c r="EG92" s="50"/>
      <c r="EH92" s="50"/>
      <c r="EI92" s="50"/>
      <c r="EJ92" s="50"/>
      <c r="EK92" s="50"/>
      <c r="EL92" s="50"/>
      <c r="EM92" s="50"/>
      <c r="EN92" s="50"/>
      <c r="EO92" s="50"/>
      <c r="EP92" s="50"/>
      <c r="EQ92" s="50"/>
      <c r="ER92" s="50"/>
      <c r="ES92" s="50"/>
      <c r="ET92" s="50"/>
      <c r="EU92" s="50"/>
      <c r="EV92" s="50"/>
      <c r="EW92" s="50"/>
      <c r="EX92" s="50"/>
      <c r="EY92" s="50"/>
      <c r="EZ92" s="50"/>
      <c r="FA92" s="50"/>
      <c r="FB92" s="50"/>
      <c r="FC92" s="50"/>
      <c r="FD92" s="50"/>
      <c r="FE92" s="50"/>
      <c r="FF92" s="50"/>
      <c r="FG92" s="50"/>
      <c r="FH92" s="50"/>
      <c r="FI92" s="50"/>
      <c r="FJ92" s="50"/>
      <c r="FK92" s="50"/>
      <c r="FL92" s="50"/>
      <c r="FM92" s="50"/>
      <c r="FN92" s="50"/>
      <c r="FO92" s="50"/>
      <c r="FP92" s="50"/>
      <c r="FQ92" s="50"/>
      <c r="FR92" s="50"/>
      <c r="FS92" s="50"/>
      <c r="FT92" s="50"/>
      <c r="FU92" s="50"/>
      <c r="FV92" s="50"/>
      <c r="FW92" s="50"/>
      <c r="FX92" s="50"/>
      <c r="FY92" s="50"/>
      <c r="FZ92" s="50"/>
      <c r="GA92" s="50"/>
      <c r="GB92" s="50"/>
      <c r="GC92" s="50"/>
      <c r="GD92" s="50"/>
      <c r="GE92" s="50"/>
      <c r="GF92" s="50"/>
      <c r="GG92" s="50"/>
      <c r="GH92" s="50"/>
      <c r="GI92" s="50"/>
      <c r="GJ92" s="50"/>
      <c r="GK92" s="50"/>
      <c r="GL92" s="50"/>
      <c r="GM92" s="50"/>
      <c r="GN92" s="50"/>
      <c r="GO92" s="50"/>
      <c r="GP92" s="50"/>
      <c r="GQ92" s="50"/>
      <c r="GR92" s="50"/>
      <c r="GS92" s="50"/>
      <c r="GT92" s="50"/>
      <c r="GU92" s="50"/>
      <c r="GV92" s="50"/>
      <c r="GW92" s="50"/>
      <c r="GX92" s="50"/>
      <c r="GY92" s="50"/>
      <c r="GZ92" s="50"/>
      <c r="HA92" s="50"/>
      <c r="HB92" s="50"/>
      <c r="HC92" s="50"/>
      <c r="HD92" s="50"/>
      <c r="HE92" s="50"/>
      <c r="HF92" s="50"/>
      <c r="HG92" s="50"/>
      <c r="HH92" s="50"/>
      <c r="HI92" s="50"/>
      <c r="HJ92" s="50"/>
      <c r="HK92" s="50"/>
      <c r="HL92" s="50"/>
      <c r="HM92" s="50"/>
      <c r="HN92" s="50"/>
      <c r="HO92" s="50"/>
      <c r="HP92" s="50"/>
      <c r="HQ92" s="50"/>
      <c r="HR92" s="50"/>
      <c r="HS92" s="50"/>
      <c r="HT92" s="50"/>
      <c r="HU92" s="50"/>
      <c r="HV92" s="50"/>
      <c r="HW92" s="50"/>
      <c r="HX92" s="50"/>
      <c r="HY92" s="50"/>
      <c r="HZ92" s="50"/>
      <c r="IA92" s="50"/>
      <c r="IB92" s="50"/>
      <c r="IC92" s="50"/>
      <c r="ID92" s="50"/>
      <c r="IE92" s="50"/>
      <c r="IF92" s="50"/>
      <c r="IG92" s="50"/>
      <c r="IH92" s="50"/>
      <c r="II92" s="50"/>
      <c r="IJ92" s="50"/>
      <c r="IK92" s="50"/>
      <c r="IL92" s="50"/>
      <c r="IM92" s="50"/>
      <c r="IN92" s="50"/>
      <c r="IO92" s="50"/>
      <c r="IP92" s="50"/>
      <c r="IQ92" s="50"/>
      <c r="IR92" s="50"/>
      <c r="IS92" s="50"/>
      <c r="IT92" s="50"/>
      <c r="IU92" s="50"/>
      <c r="IV92" s="50"/>
      <c r="IW92" s="50"/>
      <c r="IX92" s="50"/>
      <c r="IY92" s="50"/>
      <c r="IZ92" s="50"/>
      <c r="JA92" s="50"/>
      <c r="JB92" s="50"/>
      <c r="JC92" s="50"/>
      <c r="JD92" s="50"/>
      <c r="JE92" s="50"/>
      <c r="JF92" s="50"/>
      <c r="JG92" s="50"/>
      <c r="JH92" s="50"/>
      <c r="JI92" s="50"/>
      <c r="JJ92" s="50"/>
      <c r="JK92" s="50"/>
      <c r="JL92" s="50"/>
      <c r="JM92" s="50"/>
      <c r="JN92" s="50"/>
      <c r="JO92" s="50"/>
      <c r="JP92" s="50"/>
      <c r="JQ92" s="50"/>
      <c r="JR92" s="50"/>
      <c r="JS92" s="50"/>
      <c r="JT92" s="50"/>
      <c r="JU92" s="50"/>
      <c r="JV92" s="50"/>
      <c r="JW92" s="50"/>
      <c r="JX92" s="50"/>
      <c r="JY92" s="50"/>
      <c r="JZ92" s="50"/>
      <c r="KA92" s="50"/>
      <c r="KB92" s="50"/>
      <c r="KC92" s="50"/>
      <c r="KD92" s="50"/>
      <c r="KE92" s="50"/>
      <c r="KF92" s="50"/>
      <c r="KG92" s="50"/>
      <c r="KH92" s="50"/>
      <c r="KI92" s="50"/>
      <c r="KJ92" s="50"/>
      <c r="KK92" s="50"/>
      <c r="KL92" s="50"/>
      <c r="KM92" s="50"/>
      <c r="KN92" s="50"/>
      <c r="KO92" s="50"/>
      <c r="KP92" s="50"/>
      <c r="KQ92" s="50"/>
      <c r="KR92" s="50"/>
      <c r="KS92" s="50"/>
      <c r="KT92" s="50"/>
      <c r="KU92" s="50"/>
      <c r="KV92" s="50"/>
      <c r="KW92" s="50"/>
      <c r="KX92" s="50"/>
      <c r="KY92" s="50"/>
      <c r="KZ92" s="50"/>
      <c r="LA92" s="50"/>
      <c r="LB92" s="50"/>
      <c r="LC92" s="50"/>
      <c r="LD92" s="50"/>
      <c r="LE92" s="50"/>
      <c r="LF92" s="50"/>
      <c r="LG92" s="50"/>
      <c r="LH92" s="50"/>
      <c r="LI92" s="50"/>
      <c r="LJ92" s="50"/>
      <c r="LK92" s="50"/>
      <c r="LL92" s="50"/>
      <c r="LM92" s="50"/>
      <c r="LN92" s="50"/>
      <c r="LO92" s="50"/>
      <c r="LP92" s="50"/>
      <c r="LQ92" s="50"/>
      <c r="LR92" s="50"/>
      <c r="LS92" s="50"/>
      <c r="LT92" s="50"/>
      <c r="LU92" s="50"/>
      <c r="LV92" s="50"/>
      <c r="LW92" s="50"/>
      <c r="LX92" s="50"/>
      <c r="LY92" s="50"/>
      <c r="LZ92" s="50"/>
      <c r="MA92" s="50"/>
      <c r="MB92" s="50"/>
      <c r="MC92" s="50"/>
      <c r="MD92" s="50"/>
      <c r="ME92" s="50"/>
      <c r="MF92" s="50"/>
      <c r="MG92" s="50"/>
      <c r="MH92" s="50"/>
      <c r="MI92" s="50"/>
      <c r="MJ92" s="50"/>
      <c r="MK92" s="50"/>
      <c r="ML92" s="50"/>
      <c r="MM92" s="50"/>
      <c r="MN92" s="50"/>
      <c r="MO92" s="50"/>
      <c r="MP92" s="50"/>
      <c r="MQ92" s="50"/>
      <c r="MR92" s="50"/>
      <c r="MS92" s="50"/>
      <c r="MT92" s="50"/>
      <c r="MU92" s="50"/>
      <c r="MV92" s="50"/>
      <c r="MW92" s="50"/>
      <c r="MX92" s="50"/>
      <c r="MY92" s="50"/>
      <c r="MZ92" s="50"/>
      <c r="NA92" s="50"/>
      <c r="NB92" s="50"/>
      <c r="NC92" s="50"/>
      <c r="ND92" s="50"/>
      <c r="NE92" s="50"/>
      <c r="NF92" s="50"/>
      <c r="NG92" s="50"/>
      <c r="NH92" s="50"/>
      <c r="NI92" s="50"/>
      <c r="NJ92" s="50"/>
      <c r="NK92" s="50"/>
      <c r="NL92" s="50"/>
      <c r="NM92" s="50"/>
      <c r="NN92" s="50"/>
      <c r="NO92" s="50"/>
      <c r="NP92" s="50"/>
      <c r="NQ92" s="50"/>
      <c r="NR92" s="50"/>
      <c r="NS92" s="50"/>
      <c r="NT92" s="50"/>
      <c r="NU92" s="50"/>
      <c r="NV92" s="50"/>
      <c r="NW92" s="50"/>
      <c r="NX92" s="50"/>
      <c r="NY92" s="50"/>
      <c r="NZ92" s="50"/>
      <c r="OA92" s="50"/>
      <c r="OB92" s="50"/>
      <c r="OC92" s="50"/>
      <c r="OD92" s="50"/>
      <c r="OE92" s="50"/>
      <c r="OF92" s="50"/>
      <c r="OG92" s="50"/>
      <c r="OH92" s="50"/>
      <c r="OI92" s="50"/>
      <c r="OJ92" s="50"/>
      <c r="OK92" s="50"/>
      <c r="OL92" s="50"/>
      <c r="OM92" s="50"/>
      <c r="ON92" s="50"/>
      <c r="OO92" s="50"/>
      <c r="OP92" s="50"/>
      <c r="OQ92" s="50"/>
      <c r="OR92" s="50"/>
      <c r="OS92" s="50"/>
      <c r="OT92" s="50"/>
      <c r="OU92" s="50"/>
      <c r="OV92" s="50"/>
      <c r="OW92" s="50"/>
      <c r="OX92" s="50"/>
      <c r="OY92" s="50"/>
      <c r="OZ92" s="50"/>
      <c r="PA92" s="50"/>
      <c r="PB92" s="50"/>
      <c r="PC92" s="50"/>
      <c r="PD92" s="50"/>
      <c r="PE92" s="50"/>
      <c r="PF92" s="50"/>
      <c r="PG92" s="50"/>
      <c r="PH92" s="50"/>
      <c r="PI92" s="50"/>
      <c r="PJ92" s="50"/>
      <c r="PK92" s="50"/>
      <c r="PL92" s="50"/>
      <c r="PM92" s="50"/>
      <c r="PN92" s="50"/>
      <c r="PO92" s="50"/>
      <c r="PP92" s="50"/>
      <c r="PQ92" s="50"/>
      <c r="PR92" s="50"/>
      <c r="PS92" s="50"/>
      <c r="PT92" s="50"/>
      <c r="PU92" s="50"/>
      <c r="PV92" s="50"/>
      <c r="PW92" s="50"/>
      <c r="PX92" s="50"/>
      <c r="PY92" s="50"/>
      <c r="PZ92" s="50"/>
      <c r="QA92" s="50"/>
      <c r="QB92" s="50"/>
      <c r="QC92" s="50"/>
      <c r="QD92" s="50"/>
      <c r="QE92" s="50"/>
      <c r="QF92" s="50"/>
      <c r="QG92" s="50"/>
      <c r="QH92" s="50"/>
      <c r="QI92" s="50"/>
      <c r="QJ92" s="50"/>
      <c r="QK92" s="50"/>
      <c r="QL92" s="50"/>
      <c r="QM92" s="50"/>
      <c r="QN92" s="50"/>
      <c r="QO92" s="50"/>
      <c r="QP92" s="50"/>
      <c r="QQ92" s="50"/>
      <c r="QR92" s="50"/>
      <c r="QS92" s="50"/>
      <c r="QT92" s="50"/>
      <c r="QU92" s="50"/>
      <c r="QV92" s="50"/>
      <c r="QW92" s="50"/>
      <c r="QX92" s="50"/>
      <c r="QY92" s="50"/>
      <c r="QZ92" s="50"/>
      <c r="RA92" s="50"/>
      <c r="RB92" s="50"/>
      <c r="RC92" s="50"/>
      <c r="RD92" s="50"/>
      <c r="RE92" s="50"/>
      <c r="RF92" s="50"/>
      <c r="RG92" s="50"/>
      <c r="RH92" s="50"/>
      <c r="RI92" s="50"/>
      <c r="RJ92" s="50"/>
      <c r="RK92" s="50"/>
      <c r="RL92" s="50"/>
      <c r="RM92" s="50"/>
      <c r="RN92" s="50"/>
      <c r="RO92" s="50"/>
      <c r="RP92" s="50"/>
      <c r="RQ92" s="50"/>
      <c r="RR92" s="50"/>
      <c r="RS92" s="50"/>
      <c r="RT92" s="50"/>
      <c r="RU92" s="50"/>
      <c r="RV92" s="50"/>
      <c r="RW92" s="50"/>
      <c r="RX92" s="50"/>
      <c r="RY92" s="50"/>
      <c r="RZ92" s="50"/>
      <c r="SA92" s="50"/>
      <c r="SB92" s="50"/>
      <c r="SC92" s="50"/>
      <c r="SD92" s="50"/>
      <c r="SE92" s="50"/>
      <c r="SF92" s="50"/>
      <c r="SG92" s="50"/>
      <c r="SH92" s="50"/>
      <c r="SI92" s="50"/>
      <c r="SJ92" s="50"/>
      <c r="SK92" s="50"/>
      <c r="SL92" s="50"/>
      <c r="SM92" s="50"/>
      <c r="SN92" s="45"/>
    </row>
    <row r="93" spans="2:508" x14ac:dyDescent="0.25">
      <c r="B93" s="43" t="s">
        <v>560</v>
      </c>
      <c r="C93" s="43" t="str">
        <f ca="1">_xlfn.XLOOKUP(B93,bonds[unique lookup],bonds[ID_ISIN])</f>
        <v>XS2119468572</v>
      </c>
      <c r="D93" s="45" cm="1">
        <f t="array" aca="1" ref="D93" ca="1">MIN(IFERROR(IF(OFFSET(bHist!$A$1,_xlfn.XMATCH($B$62,bHist!$B:$B,0)-1,3+$C$2,1,3+$C$3)=0,"-",OFFSET(bHist!$A$1,_xlfn.XMATCH($B$62,bHist!$B:$B,0)-1,3+$C$2,1,3+$C$3))-IF(OFFSET(bHist!$A$1,_xlfn.XMATCH(B93,bHist!$B:$B,0)-1,3+$C$2,1,3+$C$3)=0,"-",OFFSET(bHist!$A$1,_xlfn.XMATCH(B93,bHist!$B:$B,0)-1,3+$C$2,1,3+$C$3)),"-"))</f>
        <v>-62.717818836808192</v>
      </c>
      <c r="E93" s="45" cm="1">
        <f t="array" aca="1" ref="E93" ca="1">AVERAGE(IFERROR(IF(OFFSET(bHist!$A$1,_xlfn.XMATCH($B$62,bHist!$B:$B,0)-1,3+$C$2,1,3+$C$3)=0,"-",OFFSET(bHist!$A$1,_xlfn.XMATCH($B$62,bHist!$B:$B,0)-1,3+$C$2,1,3+$C$3))-IF(OFFSET(bHist!$A$1,_xlfn.XMATCH(B93,bHist!$B:$B,0)-1,3+$C$2,1,3+$C$3)=0,"-",OFFSET(bHist!$A$1,_xlfn.XMATCH(B93,bHist!$B:$B,0)-1,3+$C$2,1,3+$C$3)),"-"))</f>
        <v>43.775414316154915</v>
      </c>
      <c r="F93" s="45" cm="1">
        <f t="array" aca="1" ref="F93" ca="1">MAX(IFERROR(IF(OFFSET(bHist!$A$1,_xlfn.XMATCH($B$62,bHist!$B:$B,0)-1,3+$C$2,1,3+$C$3)=0,"-",OFFSET(bHist!$A$1,_xlfn.XMATCH($B$62,bHist!$B:$B,0)-1,3+$C$2,1,3+$C$3))-IF(OFFSET(bHist!$A$1,_xlfn.XMATCH(B93,bHist!$B:$B,0)-1,3+$C$2,1,3+$C$3)=0,"-",OFFSET(bHist!$A$1,_xlfn.XMATCH(B93,bHist!$B:$B,0)-1,3+$C$2,1,3+$C$3)),"-"))</f>
        <v>173.63952658963211</v>
      </c>
      <c r="G93" s="45" cm="1">
        <f t="array" aca="1" ref="G93" ca="1">_xlfn.STDEV.P(IFERROR(IF(OFFSET(bHist!$A$1,_xlfn.XMATCH($B$62,bHist!$B:$B,0)-1,3+$C$2,1,3+$C$3)=0,"-",OFFSET(bHist!$A$1,_xlfn.XMATCH($B$62,bHist!$B:$B,0)-1,3+$C$2,1,3+$C$3))-IF(OFFSET(bHist!$A$1,_xlfn.XMATCH(B93,bHist!$B:$B,0)-1,3+$C$2,1,3+$C$3)=0,"-",OFFSET(bHist!$A$1,_xlfn.XMATCH(B93,bHist!$B:$B,0)-1,3+$C$2,1,3+$C$3)),"-"))</f>
        <v>49.773646461950001</v>
      </c>
      <c r="H93" s="45" cm="1">
        <f t="array" aca="1" ref="H93" ca="1">INDEX((IFERROR(IF(OFFSET(bHist!$A$1,_xlfn.XMATCH($B$62,bHist!B:B,0)-1,3,1,500)=0,"-",OFFSET(bHist!$A$1,_xlfn.XMATCH($B$62,bHist!B:B,0)-1,3,1,500))-IF(OFFSET(bHist!$A$1,_xlfn.XMATCH(B93,bHist!B:B,0)-1,3,1,500)=0,"-",OFFSET(bHist!$A$1,_xlfn.XMATCH(B93,bHist!B:B,0)-1,3,1,500)),"-")),1)</f>
        <v>-12.709127511262864</v>
      </c>
      <c r="I93" s="45">
        <f t="shared" ca="1" si="4"/>
        <v>-23.897942213518821</v>
      </c>
      <c r="J93" s="51" cm="1">
        <f t="array" aca="1" ref="J93" ca="1">SLOPE((IFERROR(IF(OFFSET(bHist!$A$1,_xlfn.XMATCH($B$62,bHist!$B:$B,0)-1,3,1,500)=0,"-",OFFSET(bHist!$A$1,_xlfn.XMATCH($B$62,bHist!$B:$B,0)-1,3,1,500))-IF(OFFSET(bHist!$A$1,_xlfn.XMATCH(B93,bHist!$B:$B,0)-1,3,1,500)=0,"-",OFFSET(bHist!$A$1,_xlfn.XMATCH(B93,bHist!$B:$B,0)-1,3,1,500)),"-")),OFFSET(bHist!$A$1,0,3,1,500))</f>
        <v>-0.24291318701531678</v>
      </c>
      <c r="K93" s="45" cm="1">
        <f t="array" aca="1" ref="K93" ca="1">INTERCEPT((IFERROR(IF(OFFSET(bHist!$A$1,_xlfn.XMATCH($B$62,bHist!$B:$B,0)-1,3,1,500)=0,"-",OFFSET(bHist!$A$1,_xlfn.XMATCH($B$62,bHist!$B:$B,0)-1,3,1,500))-IF(OFFSET(bHist!$A$1,_xlfn.XMATCH(B93,bHist!$B:$B,0)-1,3,1,500)=0,"-",OFFSET(bHist!$A$1,_xlfn.XMATCH(B93,bHist!$B:$B,0)-1,3,1,500)),"-")),OFFSET(bHist!$A$1,0,3,1,500))</f>
        <v>10719.102889807817</v>
      </c>
      <c r="L93" s="45" cm="1">
        <f t="array" aca="1" ref="L93" ca="1">STEYX((IFERROR(IF(OFFSET(bHist!$A$1,_xlfn.XMATCH($B$62,bHist!B:B,0)-1,3,1,500)=0,"-",OFFSET(bHist!$A$1,_xlfn.XMATCH($B$62,bHist!B:B,0)-1,3,1,500))-IF(OFFSET(bHist!$A$1,_xlfn.XMATCH(B93,bHist!B:B,0)-1,3,1,500)=0,"-",OFFSET(bHist!$A$1,_xlfn.XMATCH(B93,bHist!B:B,0)-1,3,1,500)),"-")),OFFSET(bHist!$A$1,0,3,1,500))</f>
        <v>49.148009633633961</v>
      </c>
      <c r="M93" s="51" cm="1">
        <f t="array" aca="1" ref="M93" ca="1">CORREL(IF(OFFSET(bHist!$A$1,_xlfn.XMATCH($B$62,bHist!B:B,0)-1,3,1,500)=0,"-",OFFSET(bHist!$A$1,_xlfn.XMATCH($B$62,bHist!B:B,0)-1,3,1,500)),IF(OFFSET(bHist!$A$1,_xlfn.XMATCH(B93,bHist!B:B,0)-1,3,1,500)=0,"-",OFFSET(bHist!$A$1,_xlfn.XMATCH(B93,bHist!B:B,0)-1,3,1,500)))</f>
        <v>0.90497920209799665</v>
      </c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0"/>
      <c r="CE93" s="50"/>
      <c r="CF93" s="50"/>
      <c r="CG93" s="50"/>
      <c r="CH93" s="50"/>
      <c r="CI93" s="50"/>
      <c r="CJ93" s="50"/>
      <c r="CK93" s="50"/>
      <c r="CL93" s="50"/>
      <c r="CM93" s="50"/>
      <c r="CN93" s="50"/>
      <c r="CO93" s="50"/>
      <c r="CP93" s="50"/>
      <c r="CQ93" s="50"/>
      <c r="CR93" s="50"/>
      <c r="CS93" s="50"/>
      <c r="CT93" s="50"/>
      <c r="CU93" s="50"/>
      <c r="CV93" s="50"/>
      <c r="CW93" s="50"/>
      <c r="CX93" s="50"/>
      <c r="CY93" s="50"/>
      <c r="CZ93" s="50"/>
      <c r="DA93" s="50"/>
      <c r="DB93" s="50"/>
      <c r="DC93" s="50"/>
      <c r="DD93" s="50"/>
      <c r="DE93" s="50"/>
      <c r="DF93" s="50"/>
      <c r="DG93" s="50"/>
      <c r="DH93" s="50"/>
      <c r="DI93" s="50"/>
      <c r="DJ93" s="50"/>
      <c r="DK93" s="50"/>
      <c r="DL93" s="50"/>
      <c r="DM93" s="50"/>
      <c r="DN93" s="50"/>
      <c r="DO93" s="50"/>
      <c r="DP93" s="50"/>
      <c r="DQ93" s="50"/>
      <c r="DR93" s="50"/>
      <c r="DS93" s="50"/>
      <c r="DT93" s="50"/>
      <c r="DU93" s="50"/>
      <c r="DV93" s="50"/>
      <c r="DW93" s="50"/>
      <c r="DX93" s="50"/>
      <c r="DY93" s="50"/>
      <c r="DZ93" s="50"/>
      <c r="EA93" s="50"/>
      <c r="EB93" s="50"/>
      <c r="EC93" s="50"/>
      <c r="ED93" s="50"/>
      <c r="EE93" s="50"/>
      <c r="EF93" s="50"/>
      <c r="EG93" s="50"/>
      <c r="EH93" s="50"/>
      <c r="EI93" s="50"/>
      <c r="EJ93" s="50"/>
      <c r="EK93" s="50"/>
      <c r="EL93" s="50"/>
      <c r="EM93" s="50"/>
      <c r="EN93" s="50"/>
      <c r="EO93" s="50"/>
      <c r="EP93" s="50"/>
      <c r="EQ93" s="50"/>
      <c r="ER93" s="50"/>
      <c r="ES93" s="50"/>
      <c r="ET93" s="50"/>
      <c r="EU93" s="50"/>
      <c r="EV93" s="50"/>
      <c r="EW93" s="50"/>
      <c r="EX93" s="50"/>
      <c r="EY93" s="50"/>
      <c r="EZ93" s="50"/>
      <c r="FA93" s="50"/>
      <c r="FB93" s="50"/>
      <c r="FC93" s="50"/>
      <c r="FD93" s="50"/>
      <c r="FE93" s="50"/>
      <c r="FF93" s="50"/>
      <c r="FG93" s="50"/>
      <c r="FH93" s="50"/>
      <c r="FI93" s="50"/>
      <c r="FJ93" s="50"/>
      <c r="FK93" s="50"/>
      <c r="FL93" s="50"/>
      <c r="FM93" s="50"/>
      <c r="FN93" s="50"/>
      <c r="FO93" s="50"/>
      <c r="FP93" s="50"/>
      <c r="FQ93" s="50"/>
      <c r="FR93" s="50"/>
      <c r="FS93" s="50"/>
      <c r="FT93" s="50"/>
      <c r="FU93" s="50"/>
      <c r="FV93" s="50"/>
      <c r="FW93" s="50"/>
      <c r="FX93" s="50"/>
      <c r="FY93" s="50"/>
      <c r="FZ93" s="50"/>
      <c r="GA93" s="50"/>
      <c r="GB93" s="50"/>
      <c r="GC93" s="50"/>
      <c r="GD93" s="50"/>
      <c r="GE93" s="50"/>
      <c r="GF93" s="50"/>
      <c r="GG93" s="50"/>
      <c r="GH93" s="50"/>
      <c r="GI93" s="50"/>
      <c r="GJ93" s="50"/>
      <c r="GK93" s="50"/>
      <c r="GL93" s="50"/>
      <c r="GM93" s="50"/>
      <c r="GN93" s="50"/>
      <c r="GO93" s="50"/>
      <c r="GP93" s="50"/>
      <c r="GQ93" s="50"/>
      <c r="GR93" s="50"/>
      <c r="GS93" s="50"/>
      <c r="GT93" s="50"/>
      <c r="GU93" s="50"/>
      <c r="GV93" s="50"/>
      <c r="GW93" s="50"/>
      <c r="GX93" s="50"/>
      <c r="GY93" s="50"/>
      <c r="GZ93" s="50"/>
      <c r="HA93" s="50"/>
      <c r="HB93" s="50"/>
      <c r="HC93" s="50"/>
      <c r="HD93" s="50"/>
      <c r="HE93" s="50"/>
      <c r="HF93" s="50"/>
      <c r="HG93" s="50"/>
      <c r="HH93" s="50"/>
      <c r="HI93" s="50"/>
      <c r="HJ93" s="50"/>
      <c r="HK93" s="50"/>
      <c r="HL93" s="50"/>
      <c r="HM93" s="50"/>
      <c r="HN93" s="50"/>
      <c r="HO93" s="50"/>
      <c r="HP93" s="50"/>
      <c r="HQ93" s="50"/>
      <c r="HR93" s="50"/>
      <c r="HS93" s="50"/>
      <c r="HT93" s="50"/>
      <c r="HU93" s="50"/>
      <c r="HV93" s="50"/>
      <c r="HW93" s="50"/>
      <c r="HX93" s="50"/>
      <c r="HY93" s="50"/>
      <c r="HZ93" s="50"/>
      <c r="IA93" s="50"/>
      <c r="IB93" s="50"/>
      <c r="IC93" s="50"/>
      <c r="ID93" s="50"/>
      <c r="IE93" s="50"/>
      <c r="IF93" s="50"/>
      <c r="IG93" s="50"/>
      <c r="IH93" s="50"/>
      <c r="II93" s="50"/>
      <c r="IJ93" s="50"/>
      <c r="IK93" s="50"/>
      <c r="IL93" s="50"/>
      <c r="IM93" s="50"/>
      <c r="IN93" s="50"/>
      <c r="IO93" s="50"/>
      <c r="IP93" s="50"/>
      <c r="IQ93" s="50"/>
      <c r="IR93" s="50"/>
      <c r="IS93" s="50"/>
      <c r="IT93" s="50"/>
      <c r="IU93" s="50"/>
      <c r="IV93" s="50"/>
      <c r="IW93" s="50"/>
      <c r="IX93" s="50"/>
      <c r="IY93" s="50"/>
      <c r="IZ93" s="50"/>
      <c r="JA93" s="50"/>
      <c r="JB93" s="50"/>
      <c r="JC93" s="50"/>
      <c r="JD93" s="50"/>
      <c r="JE93" s="50"/>
      <c r="JF93" s="50"/>
      <c r="JG93" s="50"/>
      <c r="JH93" s="50"/>
      <c r="JI93" s="50"/>
      <c r="JJ93" s="50"/>
      <c r="JK93" s="50"/>
      <c r="JL93" s="50"/>
      <c r="JM93" s="50"/>
      <c r="JN93" s="50"/>
      <c r="JO93" s="50"/>
      <c r="JP93" s="50"/>
      <c r="JQ93" s="50"/>
      <c r="JR93" s="50"/>
      <c r="JS93" s="50"/>
      <c r="JT93" s="50"/>
      <c r="JU93" s="50"/>
      <c r="JV93" s="50"/>
      <c r="JW93" s="50"/>
      <c r="JX93" s="50"/>
      <c r="JY93" s="50"/>
      <c r="JZ93" s="50"/>
      <c r="KA93" s="50"/>
      <c r="KB93" s="50"/>
      <c r="KC93" s="50"/>
      <c r="KD93" s="50"/>
      <c r="KE93" s="50"/>
      <c r="KF93" s="50"/>
      <c r="KG93" s="50"/>
      <c r="KH93" s="50"/>
      <c r="KI93" s="50"/>
      <c r="KJ93" s="50"/>
      <c r="KK93" s="50"/>
      <c r="KL93" s="50"/>
      <c r="KM93" s="50"/>
      <c r="KN93" s="50"/>
      <c r="KO93" s="50"/>
      <c r="KP93" s="50"/>
      <c r="KQ93" s="50"/>
      <c r="KR93" s="50"/>
      <c r="KS93" s="50"/>
      <c r="KT93" s="50"/>
      <c r="KU93" s="50"/>
      <c r="KV93" s="50"/>
      <c r="KW93" s="50"/>
      <c r="KX93" s="50"/>
      <c r="KY93" s="50"/>
      <c r="KZ93" s="50"/>
      <c r="LA93" s="50"/>
      <c r="LB93" s="50"/>
      <c r="LC93" s="50"/>
      <c r="LD93" s="50"/>
      <c r="LE93" s="50"/>
      <c r="LF93" s="50"/>
      <c r="LG93" s="50"/>
      <c r="LH93" s="50"/>
      <c r="LI93" s="50"/>
      <c r="LJ93" s="50"/>
      <c r="LK93" s="50"/>
      <c r="LL93" s="50"/>
      <c r="LM93" s="50"/>
      <c r="LN93" s="50"/>
      <c r="LO93" s="50"/>
      <c r="LP93" s="50"/>
      <c r="LQ93" s="50"/>
      <c r="LR93" s="50"/>
      <c r="LS93" s="50"/>
      <c r="LT93" s="50"/>
      <c r="LU93" s="50"/>
      <c r="LV93" s="50"/>
      <c r="LW93" s="50"/>
      <c r="LX93" s="50"/>
      <c r="LY93" s="50"/>
      <c r="LZ93" s="50"/>
      <c r="MA93" s="50"/>
      <c r="MB93" s="50"/>
      <c r="MC93" s="50"/>
      <c r="MD93" s="50"/>
      <c r="ME93" s="50"/>
      <c r="MF93" s="50"/>
      <c r="MG93" s="50"/>
      <c r="MH93" s="50"/>
      <c r="MI93" s="50"/>
      <c r="MJ93" s="50"/>
      <c r="MK93" s="50"/>
      <c r="ML93" s="50"/>
      <c r="MM93" s="50"/>
      <c r="MN93" s="50"/>
      <c r="MO93" s="50"/>
      <c r="MP93" s="50"/>
      <c r="MQ93" s="50"/>
      <c r="MR93" s="50"/>
      <c r="MS93" s="50"/>
      <c r="MT93" s="50"/>
      <c r="MU93" s="50"/>
      <c r="MV93" s="50"/>
      <c r="MW93" s="50"/>
      <c r="MX93" s="50"/>
      <c r="MY93" s="50"/>
      <c r="MZ93" s="50"/>
      <c r="NA93" s="50"/>
      <c r="NB93" s="50"/>
      <c r="NC93" s="50"/>
      <c r="ND93" s="50"/>
      <c r="NE93" s="50"/>
      <c r="NF93" s="50"/>
      <c r="NG93" s="50"/>
      <c r="NH93" s="50"/>
      <c r="NI93" s="50"/>
      <c r="NJ93" s="50"/>
      <c r="NK93" s="50"/>
      <c r="NL93" s="50"/>
      <c r="NM93" s="50"/>
      <c r="NN93" s="50"/>
      <c r="NO93" s="50"/>
      <c r="NP93" s="50"/>
      <c r="NQ93" s="50"/>
      <c r="NR93" s="50"/>
      <c r="NS93" s="50"/>
      <c r="NT93" s="50"/>
      <c r="NU93" s="50"/>
      <c r="NV93" s="50"/>
      <c r="NW93" s="50"/>
      <c r="NX93" s="50"/>
      <c r="NY93" s="50"/>
      <c r="NZ93" s="50"/>
      <c r="OA93" s="50"/>
      <c r="OB93" s="50"/>
      <c r="OC93" s="50"/>
      <c r="OD93" s="50"/>
      <c r="OE93" s="50"/>
      <c r="OF93" s="50"/>
      <c r="OG93" s="50"/>
      <c r="OH93" s="50"/>
      <c r="OI93" s="50"/>
      <c r="OJ93" s="50"/>
      <c r="OK93" s="50"/>
      <c r="OL93" s="50"/>
      <c r="OM93" s="50"/>
      <c r="ON93" s="50"/>
      <c r="OO93" s="50"/>
      <c r="OP93" s="50"/>
      <c r="OQ93" s="50"/>
      <c r="OR93" s="50"/>
      <c r="OS93" s="50"/>
      <c r="OT93" s="50"/>
      <c r="OU93" s="50"/>
      <c r="OV93" s="50"/>
      <c r="OW93" s="50"/>
      <c r="OX93" s="50"/>
      <c r="OY93" s="50"/>
      <c r="OZ93" s="50"/>
      <c r="PA93" s="50"/>
      <c r="PB93" s="50"/>
      <c r="PC93" s="50"/>
      <c r="PD93" s="50"/>
      <c r="PE93" s="50"/>
      <c r="PF93" s="50"/>
      <c r="PG93" s="50"/>
      <c r="PH93" s="50"/>
      <c r="PI93" s="50"/>
      <c r="PJ93" s="50"/>
      <c r="PK93" s="50"/>
      <c r="PL93" s="50"/>
      <c r="PM93" s="50"/>
      <c r="PN93" s="50"/>
      <c r="PO93" s="50"/>
      <c r="PP93" s="50"/>
      <c r="PQ93" s="50"/>
      <c r="PR93" s="50"/>
      <c r="PS93" s="50"/>
      <c r="PT93" s="50"/>
      <c r="PU93" s="50"/>
      <c r="PV93" s="50"/>
      <c r="PW93" s="50"/>
      <c r="PX93" s="50"/>
      <c r="PY93" s="50"/>
      <c r="PZ93" s="50"/>
      <c r="QA93" s="50"/>
      <c r="QB93" s="50"/>
      <c r="QC93" s="50"/>
      <c r="QD93" s="50"/>
      <c r="QE93" s="50"/>
      <c r="QF93" s="50"/>
      <c r="QG93" s="50"/>
      <c r="QH93" s="50"/>
      <c r="QI93" s="50"/>
      <c r="QJ93" s="50"/>
      <c r="QK93" s="50"/>
      <c r="QL93" s="50"/>
      <c r="QM93" s="50"/>
      <c r="QN93" s="50"/>
      <c r="QO93" s="50"/>
      <c r="QP93" s="50"/>
      <c r="QQ93" s="50"/>
      <c r="QR93" s="50"/>
      <c r="QS93" s="50"/>
      <c r="QT93" s="50"/>
      <c r="QU93" s="50"/>
      <c r="QV93" s="50"/>
      <c r="QW93" s="50"/>
      <c r="QX93" s="50"/>
      <c r="QY93" s="50"/>
      <c r="QZ93" s="50"/>
      <c r="RA93" s="50"/>
      <c r="RB93" s="50"/>
      <c r="RC93" s="50"/>
      <c r="RD93" s="50"/>
      <c r="RE93" s="50"/>
      <c r="RF93" s="50"/>
      <c r="RG93" s="50"/>
      <c r="RH93" s="50"/>
      <c r="RI93" s="50"/>
      <c r="RJ93" s="50"/>
      <c r="RK93" s="50"/>
      <c r="RL93" s="50"/>
      <c r="RM93" s="50"/>
      <c r="RN93" s="50"/>
      <c r="RO93" s="50"/>
      <c r="RP93" s="50"/>
      <c r="RQ93" s="50"/>
      <c r="RR93" s="50"/>
      <c r="RS93" s="50"/>
      <c r="RT93" s="50"/>
      <c r="RU93" s="50"/>
      <c r="RV93" s="50"/>
      <c r="RW93" s="50"/>
      <c r="RX93" s="50"/>
      <c r="RY93" s="50"/>
      <c r="RZ93" s="50"/>
      <c r="SA93" s="50"/>
      <c r="SB93" s="50"/>
      <c r="SC93" s="50"/>
      <c r="SD93" s="50"/>
      <c r="SE93" s="50"/>
      <c r="SF93" s="50"/>
      <c r="SG93" s="50"/>
      <c r="SH93" s="50"/>
      <c r="SI93" s="50"/>
      <c r="SJ93" s="50"/>
      <c r="SK93" s="50"/>
      <c r="SL93" s="50"/>
      <c r="SM93" s="50"/>
      <c r="SN93" s="45"/>
    </row>
    <row r="94" spans="2:508" x14ac:dyDescent="0.25">
      <c r="B94" s="43" t="s">
        <v>601</v>
      </c>
      <c r="C94" s="43" t="str">
        <f ca="1">_xlfn.XLOOKUP(B94,bonds[unique lookup],bonds[ID_ISIN])</f>
        <v>XS2056730323</v>
      </c>
      <c r="D94" s="45" cm="1">
        <f t="array" aca="1" ref="D94" ca="1">MIN(IFERROR(IF(OFFSET(bHist!$A$1,_xlfn.XMATCH($B$62,bHist!$B:$B,0)-1,3+$C$2,1,3+$C$3)=0,"-",OFFSET(bHist!$A$1,_xlfn.XMATCH($B$62,bHist!$B:$B,0)-1,3+$C$2,1,3+$C$3))-IF(OFFSET(bHist!$A$1,_xlfn.XMATCH(B94,bHist!$B:$B,0)-1,3+$C$2,1,3+$C$3)=0,"-",OFFSET(bHist!$A$1,_xlfn.XMATCH(B94,bHist!$B:$B,0)-1,3+$C$2,1,3+$C$3)),"-"))</f>
        <v>-101.08871216428284</v>
      </c>
      <c r="E94" s="45" cm="1">
        <f t="array" aca="1" ref="E94" ca="1">AVERAGE(IFERROR(IF(OFFSET(bHist!$A$1,_xlfn.XMATCH($B$62,bHist!$B:$B,0)-1,3+$C$2,1,3+$C$3)=0,"-",OFFSET(bHist!$A$1,_xlfn.XMATCH($B$62,bHist!$B:$B,0)-1,3+$C$2,1,3+$C$3))-IF(OFFSET(bHist!$A$1,_xlfn.XMATCH(B94,bHist!$B:$B,0)-1,3+$C$2,1,3+$C$3)=0,"-",OFFSET(bHist!$A$1,_xlfn.XMATCH(B94,bHist!$B:$B,0)-1,3+$C$2,1,3+$C$3)),"-"))</f>
        <v>4.6466963304336044</v>
      </c>
      <c r="F94" s="45" cm="1">
        <f t="array" aca="1" ref="F94" ca="1">MAX(IFERROR(IF(OFFSET(bHist!$A$1,_xlfn.XMATCH($B$62,bHist!$B:$B,0)-1,3+$C$2,1,3+$C$3)=0,"-",OFFSET(bHist!$A$1,_xlfn.XMATCH($B$62,bHist!$B:$B,0)-1,3+$C$2,1,3+$C$3))-IF(OFFSET(bHist!$A$1,_xlfn.XMATCH(B94,bHist!$B:$B,0)-1,3+$C$2,1,3+$C$3)=0,"-",OFFSET(bHist!$A$1,_xlfn.XMATCH(B94,bHist!$B:$B,0)-1,3+$C$2,1,3+$C$3)),"-"))</f>
        <v>186.38411627364155</v>
      </c>
      <c r="G94" s="45" cm="1">
        <f t="array" aca="1" ref="G94" ca="1">_xlfn.STDEV.P(IFERROR(IF(OFFSET(bHist!$A$1,_xlfn.XMATCH($B$62,bHist!$B:$B,0)-1,3+$C$2,1,3+$C$3)=0,"-",OFFSET(bHist!$A$1,_xlfn.XMATCH($B$62,bHist!$B:$B,0)-1,3+$C$2,1,3+$C$3))-IF(OFFSET(bHist!$A$1,_xlfn.XMATCH(B94,bHist!$B:$B,0)-1,3+$C$2,1,3+$C$3)=0,"-",OFFSET(bHist!$A$1,_xlfn.XMATCH(B94,bHist!$B:$B,0)-1,3+$C$2,1,3+$C$3)),"-"))</f>
        <v>59.992842972790157</v>
      </c>
      <c r="H94" s="45" cm="1">
        <f t="array" aca="1" ref="H94" ca="1">INDEX((IFERROR(IF(OFFSET(bHist!$A$1,_xlfn.XMATCH($B$62,bHist!B:B,0)-1,3,1,500)=0,"-",OFFSET(bHist!$A$1,_xlfn.XMATCH($B$62,bHist!B:B,0)-1,3,1,500))-IF(OFFSET(bHist!$A$1,_xlfn.XMATCH(B94,bHist!B:B,0)-1,3,1,500)=0,"-",OFFSET(bHist!$A$1,_xlfn.XMATCH(B94,bHist!B:B,0)-1,3,1,500)),"-")),1)</f>
        <v>22.803001793861426</v>
      </c>
      <c r="I94" s="45">
        <f t="shared" ca="1" si="4"/>
        <v>6.3158335909817707</v>
      </c>
      <c r="J94" s="51" cm="1">
        <f t="array" aca="1" ref="J94" ca="1">SLOPE((IFERROR(IF(OFFSET(bHist!$A$1,_xlfn.XMATCH($B$62,bHist!$B:$B,0)-1,3,1,500)=0,"-",OFFSET(bHist!$A$1,_xlfn.XMATCH($B$62,bHist!$B:$B,0)-1,3,1,500))-IF(OFFSET(bHist!$A$1,_xlfn.XMATCH(B94,bHist!$B:$B,0)-1,3,1,500)=0,"-",OFFSET(bHist!$A$1,_xlfn.XMATCH(B94,bHist!$B:$B,0)-1,3,1,500)),"-")),OFFSET(bHist!$A$1,0,3,1,500))</f>
        <v>0.51710327711881887</v>
      </c>
      <c r="K94" s="45" cm="1">
        <f t="array" aca="1" ref="K94" ca="1">INTERCEPT((IFERROR(IF(OFFSET(bHist!$A$1,_xlfn.XMATCH($B$62,bHist!$B:$B,0)-1,3,1,500)=0,"-",OFFSET(bHist!$A$1,_xlfn.XMATCH($B$62,bHist!$B:$B,0)-1,3,1,500))-IF(OFFSET(bHist!$A$1,_xlfn.XMATCH(B94,bHist!$B:$B,0)-1,3,1,500)=0,"-",OFFSET(bHist!$A$1,_xlfn.XMATCH(B94,bHist!$B:$B,0)-1,3,1,500)),"-")),OFFSET(bHist!$A$1,0,3,1,500))</f>
        <v>-22684.781875986813</v>
      </c>
      <c r="L94" s="45" cm="1">
        <f t="array" aca="1" ref="L94" ca="1">STEYX((IFERROR(IF(OFFSET(bHist!$A$1,_xlfn.XMATCH($B$62,bHist!B:B,0)-1,3,1,500)=0,"-",OFFSET(bHist!$A$1,_xlfn.XMATCH($B$62,bHist!B:B,0)-1,3,1,500))-IF(OFFSET(bHist!$A$1,_xlfn.XMATCH(B94,bHist!B:B,0)-1,3,1,500)=0,"-",OFFSET(bHist!$A$1,_xlfn.XMATCH(B94,bHist!B:B,0)-1,3,1,500)),"-")),OFFSET(bHist!$A$1,0,3,1,500))</f>
        <v>42.360174349566236</v>
      </c>
      <c r="M94" s="51" cm="1">
        <f t="array" aca="1" ref="M94" ca="1">CORREL(IF(OFFSET(bHist!$A$1,_xlfn.XMATCH($B$62,bHist!B:B,0)-1,3,1,500)=0,"-",OFFSET(bHist!$A$1,_xlfn.XMATCH($B$62,bHist!B:B,0)-1,3,1,500)),IF(OFFSET(bHist!$A$1,_xlfn.XMATCH(B94,bHist!B:B,0)-1,3,1,500)=0,"-",OFFSET(bHist!$A$1,_xlfn.XMATCH(B94,bHist!B:B,0)-1,3,1,500)))</f>
        <v>0.93682261569627767</v>
      </c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  <c r="BN94" s="50"/>
      <c r="BO94" s="50"/>
      <c r="BP94" s="50"/>
      <c r="BQ94" s="50"/>
      <c r="BR94" s="50"/>
      <c r="BS94" s="50"/>
      <c r="BT94" s="50"/>
      <c r="BU94" s="50"/>
      <c r="BV94" s="50"/>
      <c r="BW94" s="50"/>
      <c r="BX94" s="50"/>
      <c r="BY94" s="50"/>
      <c r="BZ94" s="50"/>
      <c r="CA94" s="50"/>
      <c r="CB94" s="50"/>
      <c r="CC94" s="50"/>
      <c r="CD94" s="50"/>
      <c r="CE94" s="50"/>
      <c r="CF94" s="50"/>
      <c r="CG94" s="50"/>
      <c r="CH94" s="50"/>
      <c r="CI94" s="50"/>
      <c r="CJ94" s="50"/>
      <c r="CK94" s="50"/>
      <c r="CL94" s="50"/>
      <c r="CM94" s="50"/>
      <c r="CN94" s="50"/>
      <c r="CO94" s="50"/>
      <c r="CP94" s="50"/>
      <c r="CQ94" s="50"/>
      <c r="CR94" s="50"/>
      <c r="CS94" s="50"/>
      <c r="CT94" s="50"/>
      <c r="CU94" s="50"/>
      <c r="CV94" s="50"/>
      <c r="CW94" s="50"/>
      <c r="CX94" s="50"/>
      <c r="CY94" s="50"/>
      <c r="CZ94" s="50"/>
      <c r="DA94" s="50"/>
      <c r="DB94" s="50"/>
      <c r="DC94" s="50"/>
      <c r="DD94" s="50"/>
      <c r="DE94" s="50"/>
      <c r="DF94" s="50"/>
      <c r="DG94" s="50"/>
      <c r="DH94" s="50"/>
      <c r="DI94" s="50"/>
      <c r="DJ94" s="50"/>
      <c r="DK94" s="50"/>
      <c r="DL94" s="50"/>
      <c r="DM94" s="50"/>
      <c r="DN94" s="50"/>
      <c r="DO94" s="50"/>
      <c r="DP94" s="50"/>
      <c r="DQ94" s="50"/>
      <c r="DR94" s="50"/>
      <c r="DS94" s="50"/>
      <c r="DT94" s="50"/>
      <c r="DU94" s="50"/>
      <c r="DV94" s="50"/>
      <c r="DW94" s="50"/>
      <c r="DX94" s="50"/>
      <c r="DY94" s="50"/>
      <c r="DZ94" s="50"/>
      <c r="EA94" s="50"/>
      <c r="EB94" s="50"/>
      <c r="EC94" s="50"/>
      <c r="ED94" s="50"/>
      <c r="EE94" s="50"/>
      <c r="EF94" s="50"/>
      <c r="EG94" s="50"/>
      <c r="EH94" s="50"/>
      <c r="EI94" s="50"/>
      <c r="EJ94" s="50"/>
      <c r="EK94" s="50"/>
      <c r="EL94" s="50"/>
      <c r="EM94" s="50"/>
      <c r="EN94" s="50"/>
      <c r="EO94" s="50"/>
      <c r="EP94" s="50"/>
      <c r="EQ94" s="50"/>
      <c r="ER94" s="50"/>
      <c r="ES94" s="50"/>
      <c r="ET94" s="50"/>
      <c r="EU94" s="50"/>
      <c r="EV94" s="50"/>
      <c r="EW94" s="50"/>
      <c r="EX94" s="50"/>
      <c r="EY94" s="50"/>
      <c r="EZ94" s="50"/>
      <c r="FA94" s="50"/>
      <c r="FB94" s="50"/>
      <c r="FC94" s="50"/>
      <c r="FD94" s="50"/>
      <c r="FE94" s="50"/>
      <c r="FF94" s="50"/>
      <c r="FG94" s="50"/>
      <c r="FH94" s="50"/>
      <c r="FI94" s="50"/>
      <c r="FJ94" s="50"/>
      <c r="FK94" s="50"/>
      <c r="FL94" s="50"/>
      <c r="FM94" s="50"/>
      <c r="FN94" s="50"/>
      <c r="FO94" s="50"/>
      <c r="FP94" s="50"/>
      <c r="FQ94" s="50"/>
      <c r="FR94" s="50"/>
      <c r="FS94" s="50"/>
      <c r="FT94" s="50"/>
      <c r="FU94" s="50"/>
      <c r="FV94" s="50"/>
      <c r="FW94" s="50"/>
      <c r="FX94" s="50"/>
      <c r="FY94" s="50"/>
      <c r="FZ94" s="50"/>
      <c r="GA94" s="50"/>
      <c r="GB94" s="50"/>
      <c r="GC94" s="50"/>
      <c r="GD94" s="50"/>
      <c r="GE94" s="50"/>
      <c r="GF94" s="50"/>
      <c r="GG94" s="50"/>
      <c r="GH94" s="50"/>
      <c r="GI94" s="50"/>
      <c r="GJ94" s="50"/>
      <c r="GK94" s="50"/>
      <c r="GL94" s="50"/>
      <c r="GM94" s="50"/>
      <c r="GN94" s="50"/>
      <c r="GO94" s="50"/>
      <c r="GP94" s="50"/>
      <c r="GQ94" s="50"/>
      <c r="GR94" s="50"/>
      <c r="GS94" s="50"/>
      <c r="GT94" s="50"/>
      <c r="GU94" s="50"/>
      <c r="GV94" s="50"/>
      <c r="GW94" s="50"/>
      <c r="GX94" s="50"/>
      <c r="GY94" s="50"/>
      <c r="GZ94" s="50"/>
      <c r="HA94" s="50"/>
      <c r="HB94" s="50"/>
      <c r="HC94" s="50"/>
      <c r="HD94" s="50"/>
      <c r="HE94" s="50"/>
      <c r="HF94" s="50"/>
      <c r="HG94" s="50"/>
      <c r="HH94" s="50"/>
      <c r="HI94" s="50"/>
      <c r="HJ94" s="50"/>
      <c r="HK94" s="50"/>
      <c r="HL94" s="50"/>
      <c r="HM94" s="50"/>
      <c r="HN94" s="50"/>
      <c r="HO94" s="50"/>
      <c r="HP94" s="50"/>
      <c r="HQ94" s="50"/>
      <c r="HR94" s="50"/>
      <c r="HS94" s="50"/>
      <c r="HT94" s="50"/>
      <c r="HU94" s="50"/>
      <c r="HV94" s="50"/>
      <c r="HW94" s="50"/>
      <c r="HX94" s="50"/>
      <c r="HY94" s="50"/>
      <c r="HZ94" s="50"/>
      <c r="IA94" s="50"/>
      <c r="IB94" s="50"/>
      <c r="IC94" s="50"/>
      <c r="ID94" s="50"/>
      <c r="IE94" s="50"/>
      <c r="IF94" s="50"/>
      <c r="IG94" s="50"/>
      <c r="IH94" s="50"/>
      <c r="II94" s="50"/>
      <c r="IJ94" s="50"/>
      <c r="IK94" s="50"/>
      <c r="IL94" s="50"/>
      <c r="IM94" s="50"/>
      <c r="IN94" s="50"/>
      <c r="IO94" s="50"/>
      <c r="IP94" s="50"/>
      <c r="IQ94" s="50"/>
      <c r="IR94" s="50"/>
      <c r="IS94" s="50"/>
      <c r="IT94" s="50"/>
      <c r="IU94" s="50"/>
      <c r="IV94" s="50"/>
      <c r="IW94" s="50"/>
      <c r="IX94" s="50"/>
      <c r="IY94" s="50"/>
      <c r="IZ94" s="50"/>
      <c r="JA94" s="50"/>
      <c r="JB94" s="50"/>
      <c r="JC94" s="50"/>
      <c r="JD94" s="50"/>
      <c r="JE94" s="50"/>
      <c r="JF94" s="50"/>
      <c r="JG94" s="50"/>
      <c r="JH94" s="50"/>
      <c r="JI94" s="50"/>
      <c r="JJ94" s="50"/>
      <c r="JK94" s="50"/>
      <c r="JL94" s="50"/>
      <c r="JM94" s="50"/>
      <c r="JN94" s="50"/>
      <c r="JO94" s="50"/>
      <c r="JP94" s="50"/>
      <c r="JQ94" s="50"/>
      <c r="JR94" s="50"/>
      <c r="JS94" s="50"/>
      <c r="JT94" s="50"/>
      <c r="JU94" s="50"/>
      <c r="JV94" s="50"/>
      <c r="JW94" s="50"/>
      <c r="JX94" s="50"/>
      <c r="JY94" s="50"/>
      <c r="JZ94" s="50"/>
      <c r="KA94" s="50"/>
      <c r="KB94" s="50"/>
      <c r="KC94" s="50"/>
      <c r="KD94" s="50"/>
      <c r="KE94" s="50"/>
      <c r="KF94" s="50"/>
      <c r="KG94" s="50"/>
      <c r="KH94" s="50"/>
      <c r="KI94" s="50"/>
      <c r="KJ94" s="50"/>
      <c r="KK94" s="50"/>
      <c r="KL94" s="50"/>
      <c r="KM94" s="50"/>
      <c r="KN94" s="50"/>
      <c r="KO94" s="50"/>
      <c r="KP94" s="50"/>
      <c r="KQ94" s="50"/>
      <c r="KR94" s="50"/>
      <c r="KS94" s="50"/>
      <c r="KT94" s="50"/>
      <c r="KU94" s="50"/>
      <c r="KV94" s="50"/>
      <c r="KW94" s="50"/>
      <c r="KX94" s="50"/>
      <c r="KY94" s="50"/>
      <c r="KZ94" s="50"/>
      <c r="LA94" s="50"/>
      <c r="LB94" s="50"/>
      <c r="LC94" s="50"/>
      <c r="LD94" s="50"/>
      <c r="LE94" s="50"/>
      <c r="LF94" s="50"/>
      <c r="LG94" s="50"/>
      <c r="LH94" s="50"/>
      <c r="LI94" s="50"/>
      <c r="LJ94" s="50"/>
      <c r="LK94" s="50"/>
      <c r="LL94" s="50"/>
      <c r="LM94" s="50"/>
      <c r="LN94" s="50"/>
      <c r="LO94" s="50"/>
      <c r="LP94" s="50"/>
      <c r="LQ94" s="50"/>
      <c r="LR94" s="50"/>
      <c r="LS94" s="50"/>
      <c r="LT94" s="50"/>
      <c r="LU94" s="50"/>
      <c r="LV94" s="50"/>
      <c r="LW94" s="50"/>
      <c r="LX94" s="50"/>
      <c r="LY94" s="50"/>
      <c r="LZ94" s="50"/>
      <c r="MA94" s="50"/>
      <c r="MB94" s="50"/>
      <c r="MC94" s="50"/>
      <c r="MD94" s="50"/>
      <c r="ME94" s="50"/>
      <c r="MF94" s="50"/>
      <c r="MG94" s="50"/>
      <c r="MH94" s="50"/>
      <c r="MI94" s="50"/>
      <c r="MJ94" s="50"/>
      <c r="MK94" s="50"/>
      <c r="ML94" s="50"/>
      <c r="MM94" s="50"/>
      <c r="MN94" s="50"/>
      <c r="MO94" s="50"/>
      <c r="MP94" s="50"/>
      <c r="MQ94" s="50"/>
      <c r="MR94" s="50"/>
      <c r="MS94" s="50"/>
      <c r="MT94" s="50"/>
      <c r="MU94" s="50"/>
      <c r="MV94" s="50"/>
      <c r="MW94" s="50"/>
      <c r="MX94" s="50"/>
      <c r="MY94" s="50"/>
      <c r="MZ94" s="50"/>
      <c r="NA94" s="50"/>
      <c r="NB94" s="50"/>
      <c r="NC94" s="50"/>
      <c r="ND94" s="50"/>
      <c r="NE94" s="50"/>
      <c r="NF94" s="50"/>
      <c r="NG94" s="50"/>
      <c r="NH94" s="50"/>
      <c r="NI94" s="50"/>
      <c r="NJ94" s="50"/>
      <c r="NK94" s="50"/>
      <c r="NL94" s="50"/>
      <c r="NM94" s="50"/>
      <c r="NN94" s="50"/>
      <c r="NO94" s="50"/>
      <c r="NP94" s="50"/>
      <c r="NQ94" s="50"/>
      <c r="NR94" s="50"/>
      <c r="NS94" s="50"/>
      <c r="NT94" s="50"/>
      <c r="NU94" s="50"/>
      <c r="NV94" s="50"/>
      <c r="NW94" s="50"/>
      <c r="NX94" s="50"/>
      <c r="NY94" s="50"/>
      <c r="NZ94" s="50"/>
      <c r="OA94" s="50"/>
      <c r="OB94" s="50"/>
      <c r="OC94" s="50"/>
      <c r="OD94" s="50"/>
      <c r="OE94" s="50"/>
      <c r="OF94" s="50"/>
      <c r="OG94" s="50"/>
      <c r="OH94" s="50"/>
      <c r="OI94" s="50"/>
      <c r="OJ94" s="50"/>
      <c r="OK94" s="50"/>
      <c r="OL94" s="50"/>
      <c r="OM94" s="50"/>
      <c r="ON94" s="50"/>
      <c r="OO94" s="50"/>
      <c r="OP94" s="50"/>
      <c r="OQ94" s="50"/>
      <c r="OR94" s="50"/>
      <c r="OS94" s="50"/>
      <c r="OT94" s="50"/>
      <c r="OU94" s="50"/>
      <c r="OV94" s="50"/>
      <c r="OW94" s="50"/>
      <c r="OX94" s="50"/>
      <c r="OY94" s="50"/>
      <c r="OZ94" s="50"/>
      <c r="PA94" s="50"/>
      <c r="PB94" s="50"/>
      <c r="PC94" s="50"/>
      <c r="PD94" s="50"/>
      <c r="PE94" s="50"/>
      <c r="PF94" s="50"/>
      <c r="PG94" s="50"/>
      <c r="PH94" s="50"/>
      <c r="PI94" s="50"/>
      <c r="PJ94" s="50"/>
      <c r="PK94" s="50"/>
      <c r="PL94" s="50"/>
      <c r="PM94" s="50"/>
      <c r="PN94" s="50"/>
      <c r="PO94" s="50"/>
      <c r="PP94" s="50"/>
      <c r="PQ94" s="50"/>
      <c r="PR94" s="50"/>
      <c r="PS94" s="50"/>
      <c r="PT94" s="50"/>
      <c r="PU94" s="50"/>
      <c r="PV94" s="50"/>
      <c r="PW94" s="50"/>
      <c r="PX94" s="50"/>
      <c r="PY94" s="50"/>
      <c r="PZ94" s="50"/>
      <c r="QA94" s="50"/>
      <c r="QB94" s="50"/>
      <c r="QC94" s="50"/>
      <c r="QD94" s="50"/>
      <c r="QE94" s="50"/>
      <c r="QF94" s="50"/>
      <c r="QG94" s="50"/>
      <c r="QH94" s="50"/>
      <c r="QI94" s="50"/>
      <c r="QJ94" s="50"/>
      <c r="QK94" s="50"/>
      <c r="QL94" s="50"/>
      <c r="QM94" s="50"/>
      <c r="QN94" s="50"/>
      <c r="QO94" s="50"/>
      <c r="QP94" s="50"/>
      <c r="QQ94" s="50"/>
      <c r="QR94" s="50"/>
      <c r="QS94" s="50"/>
      <c r="QT94" s="50"/>
      <c r="QU94" s="50"/>
      <c r="QV94" s="50"/>
      <c r="QW94" s="50"/>
      <c r="QX94" s="50"/>
      <c r="QY94" s="50"/>
      <c r="QZ94" s="50"/>
      <c r="RA94" s="50"/>
      <c r="RB94" s="50"/>
      <c r="RC94" s="50"/>
      <c r="RD94" s="50"/>
      <c r="RE94" s="50"/>
      <c r="RF94" s="50"/>
      <c r="RG94" s="50"/>
      <c r="RH94" s="50"/>
      <c r="RI94" s="50"/>
      <c r="RJ94" s="50"/>
      <c r="RK94" s="50"/>
      <c r="RL94" s="50"/>
      <c r="RM94" s="50"/>
      <c r="RN94" s="50"/>
      <c r="RO94" s="50"/>
      <c r="RP94" s="50"/>
      <c r="RQ94" s="50"/>
      <c r="RR94" s="50"/>
      <c r="RS94" s="50"/>
      <c r="RT94" s="50"/>
      <c r="RU94" s="50"/>
      <c r="RV94" s="50"/>
      <c r="RW94" s="50"/>
      <c r="RX94" s="50"/>
      <c r="RY94" s="50"/>
      <c r="RZ94" s="50"/>
      <c r="SA94" s="50"/>
      <c r="SB94" s="50"/>
      <c r="SC94" s="50"/>
      <c r="SD94" s="50"/>
      <c r="SE94" s="50"/>
      <c r="SF94" s="50"/>
      <c r="SG94" s="50"/>
      <c r="SH94" s="50"/>
      <c r="SI94" s="50"/>
      <c r="SJ94" s="50"/>
      <c r="SK94" s="50"/>
      <c r="SL94" s="50"/>
      <c r="SM94" s="50"/>
      <c r="SN94" s="45"/>
    </row>
    <row r="95" spans="2:508" x14ac:dyDescent="0.25">
      <c r="B95" s="43" t="s">
        <v>602</v>
      </c>
      <c r="C95" s="43" t="str">
        <f ca="1">_xlfn.XLOOKUP(B95,bonds[unique lookup],bonds[ID_ISIN])</f>
        <v>XS2056730679</v>
      </c>
      <c r="D95" s="45" cm="1">
        <f t="array" aca="1" ref="D95" ca="1">MIN(IFERROR(IF(OFFSET(bHist!$A$1,_xlfn.XMATCH($B$62,bHist!$B:$B,0)-1,3+$C$2,1,3+$C$3)=0,"-",OFFSET(bHist!$A$1,_xlfn.XMATCH($B$62,bHist!$B:$B,0)-1,3+$C$2,1,3+$C$3))-IF(OFFSET(bHist!$A$1,_xlfn.XMATCH(B95,bHist!$B:$B,0)-1,3+$C$2,1,3+$C$3)=0,"-",OFFSET(bHist!$A$1,_xlfn.XMATCH(B95,bHist!$B:$B,0)-1,3+$C$2,1,3+$C$3)),"-"))</f>
        <v>-158.64900105285645</v>
      </c>
      <c r="E95" s="45" cm="1">
        <f t="array" aca="1" ref="E95" ca="1">AVERAGE(IFERROR(IF(OFFSET(bHist!$A$1,_xlfn.XMATCH($B$62,bHist!$B:$B,0)-1,3+$C$2,1,3+$C$3)=0,"-",OFFSET(bHist!$A$1,_xlfn.XMATCH($B$62,bHist!$B:$B,0)-1,3+$C$2,1,3+$C$3))-IF(OFFSET(bHist!$A$1,_xlfn.XMATCH(B95,bHist!$B:$B,0)-1,3+$C$2,1,3+$C$3)=0,"-",OFFSET(bHist!$A$1,_xlfn.XMATCH(B95,bHist!$B:$B,0)-1,3+$C$2,1,3+$C$3)),"-"))</f>
        <v>-44.598735629772669</v>
      </c>
      <c r="F95" s="45" cm="1">
        <f t="array" aca="1" ref="F95" ca="1">MAX(IFERROR(IF(OFFSET(bHist!$A$1,_xlfn.XMATCH($B$62,bHist!$B:$B,0)-1,3+$C$2,1,3+$C$3)=0,"-",OFFSET(bHist!$A$1,_xlfn.XMATCH($B$62,bHist!$B:$B,0)-1,3+$C$2,1,3+$C$3))-IF(OFFSET(bHist!$A$1,_xlfn.XMATCH(B95,bHist!$B:$B,0)-1,3+$C$2,1,3+$C$3)=0,"-",OFFSET(bHist!$A$1,_xlfn.XMATCH(B95,bHist!$B:$B,0)-1,3+$C$2,1,3+$C$3)),"-"))</f>
        <v>114.17264283275603</v>
      </c>
      <c r="G95" s="45" cm="1">
        <f t="array" aca="1" ref="G95" ca="1">_xlfn.STDEV.P(IFERROR(IF(OFFSET(bHist!$A$1,_xlfn.XMATCH($B$62,bHist!$B:$B,0)-1,3+$C$2,1,3+$C$3)=0,"-",OFFSET(bHist!$A$1,_xlfn.XMATCH($B$62,bHist!$B:$B,0)-1,3+$C$2,1,3+$C$3))-IF(OFFSET(bHist!$A$1,_xlfn.XMATCH(B95,bHist!$B:$B,0)-1,3+$C$2,1,3+$C$3)=0,"-",OFFSET(bHist!$A$1,_xlfn.XMATCH(B95,bHist!$B:$B,0)-1,3+$C$2,1,3+$C$3)),"-"))</f>
        <v>62.966299128831388</v>
      </c>
      <c r="H95" s="45" cm="1">
        <f t="array" aca="1" ref="H95" ca="1">INDEX((IFERROR(IF(OFFSET(bHist!$A$1,_xlfn.XMATCH($B$62,bHist!B:B,0)-1,3,1,500)=0,"-",OFFSET(bHist!$A$1,_xlfn.XMATCH($B$62,bHist!B:B,0)-1,3,1,500))-IF(OFFSET(bHist!$A$1,_xlfn.XMATCH(B95,bHist!B:B,0)-1,3,1,500)=0,"-",OFFSET(bHist!$A$1,_xlfn.XMATCH(B95,bHist!B:B,0)-1,3,1,500)),"-")),1)</f>
        <v>-2.3441052799224735</v>
      </c>
      <c r="I95" s="45">
        <f t="shared" ca="1" si="4"/>
        <v>15.488005184649698</v>
      </c>
      <c r="J95" s="51" cm="1">
        <f t="array" aca="1" ref="J95" ca="1">SLOPE((IFERROR(IF(OFFSET(bHist!$A$1,_xlfn.XMATCH($B$62,bHist!$B:$B,0)-1,3,1,500)=0,"-",OFFSET(bHist!$A$1,_xlfn.XMATCH($B$62,bHist!$B:$B,0)-1,3,1,500))-IF(OFFSET(bHist!$A$1,_xlfn.XMATCH(B95,bHist!$B:$B,0)-1,3,1,500)=0,"-",OFFSET(bHist!$A$1,_xlfn.XMATCH(B95,bHist!$B:$B,0)-1,3,1,500)),"-")),OFFSET(bHist!$A$1,0,3,1,500))</f>
        <v>0.6326261245950966</v>
      </c>
      <c r="K95" s="45" cm="1">
        <f t="array" aca="1" ref="K95" ca="1">INTERCEPT((IFERROR(IF(OFFSET(bHist!$A$1,_xlfn.XMATCH($B$62,bHist!$B:$B,0)-1,3,1,500)=0,"-",OFFSET(bHist!$A$1,_xlfn.XMATCH($B$62,bHist!$B:$B,0)-1,3,1,500))-IF(OFFSET(bHist!$A$1,_xlfn.XMATCH(B95,bHist!$B:$B,0)-1,3,1,500)=0,"-",OFFSET(bHist!$A$1,_xlfn.XMATCH(B95,bHist!$B:$B,0)-1,3,1,500)),"-")),OFFSET(bHist!$A$1,0,3,1,500))</f>
        <v>-27802.932326086022</v>
      </c>
      <c r="L95" s="45" cm="1">
        <f t="array" aca="1" ref="L95" ca="1">STEYX((IFERROR(IF(OFFSET(bHist!$A$1,_xlfn.XMATCH($B$62,bHist!B:B,0)-1,3,1,500)=0,"-",OFFSET(bHist!$A$1,_xlfn.XMATCH($B$62,bHist!B:B,0)-1,3,1,500))-IF(OFFSET(bHist!$A$1,_xlfn.XMATCH(B95,bHist!B:B,0)-1,3,1,500)=0,"-",OFFSET(bHist!$A$1,_xlfn.XMATCH(B95,bHist!B:B,0)-1,3,1,500)),"-")),OFFSET(bHist!$A$1,0,3,1,500))</f>
        <v>35.339545993669631</v>
      </c>
      <c r="M95" s="51" cm="1">
        <f t="array" aca="1" ref="M95" ca="1">CORREL(IF(OFFSET(bHist!$A$1,_xlfn.XMATCH($B$62,bHist!B:B,0)-1,3,1,500)=0,"-",OFFSET(bHist!$A$1,_xlfn.XMATCH($B$62,bHist!B:B,0)-1,3,1,500)),IF(OFFSET(bHist!$A$1,_xlfn.XMATCH(B95,bHist!B:B,0)-1,3,1,500)=0,"-",OFFSET(bHist!$A$1,_xlfn.XMATCH(B95,bHist!B:B,0)-1,3,1,500)))</f>
        <v>0.9385525006027633</v>
      </c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0"/>
      <c r="AY95" s="50"/>
      <c r="AZ95" s="50"/>
      <c r="BA95" s="50"/>
      <c r="BB95" s="50"/>
      <c r="BC95" s="50"/>
      <c r="BD95" s="50"/>
      <c r="BE95" s="50"/>
      <c r="BF95" s="50"/>
      <c r="BG95" s="50"/>
      <c r="BH95" s="50"/>
      <c r="BI95" s="50"/>
      <c r="BJ95" s="50"/>
      <c r="BK95" s="50"/>
      <c r="BL95" s="50"/>
      <c r="BM95" s="50"/>
      <c r="BN95" s="50"/>
      <c r="BO95" s="50"/>
      <c r="BP95" s="50"/>
      <c r="BQ95" s="50"/>
      <c r="BR95" s="50"/>
      <c r="BS95" s="50"/>
      <c r="BT95" s="50"/>
      <c r="BU95" s="50"/>
      <c r="BV95" s="50"/>
      <c r="BW95" s="50"/>
      <c r="BX95" s="50"/>
      <c r="BY95" s="50"/>
      <c r="BZ95" s="50"/>
      <c r="CA95" s="50"/>
      <c r="CB95" s="50"/>
      <c r="CC95" s="50"/>
      <c r="CD95" s="50"/>
      <c r="CE95" s="50"/>
      <c r="CF95" s="50"/>
      <c r="CG95" s="50"/>
      <c r="CH95" s="50"/>
      <c r="CI95" s="50"/>
      <c r="CJ95" s="50"/>
      <c r="CK95" s="50"/>
      <c r="CL95" s="50"/>
      <c r="CM95" s="50"/>
      <c r="CN95" s="50"/>
      <c r="CO95" s="50"/>
      <c r="CP95" s="50"/>
      <c r="CQ95" s="50"/>
      <c r="CR95" s="50"/>
      <c r="CS95" s="50"/>
      <c r="CT95" s="50"/>
      <c r="CU95" s="50"/>
      <c r="CV95" s="50"/>
      <c r="CW95" s="50"/>
      <c r="CX95" s="50"/>
      <c r="CY95" s="50"/>
      <c r="CZ95" s="50"/>
      <c r="DA95" s="50"/>
      <c r="DB95" s="50"/>
      <c r="DC95" s="50"/>
      <c r="DD95" s="50"/>
      <c r="DE95" s="50"/>
      <c r="DF95" s="50"/>
      <c r="DG95" s="50"/>
      <c r="DH95" s="50"/>
      <c r="DI95" s="50"/>
      <c r="DJ95" s="50"/>
      <c r="DK95" s="50"/>
      <c r="DL95" s="50"/>
      <c r="DM95" s="50"/>
      <c r="DN95" s="50"/>
      <c r="DO95" s="50"/>
      <c r="DP95" s="50"/>
      <c r="DQ95" s="50"/>
      <c r="DR95" s="50"/>
      <c r="DS95" s="50"/>
      <c r="DT95" s="50"/>
      <c r="DU95" s="50"/>
      <c r="DV95" s="50"/>
      <c r="DW95" s="50"/>
      <c r="DX95" s="50"/>
      <c r="DY95" s="50"/>
      <c r="DZ95" s="50"/>
      <c r="EA95" s="50"/>
      <c r="EB95" s="50"/>
      <c r="EC95" s="50"/>
      <c r="ED95" s="50"/>
      <c r="EE95" s="50"/>
      <c r="EF95" s="50"/>
      <c r="EG95" s="50"/>
      <c r="EH95" s="50"/>
      <c r="EI95" s="50"/>
      <c r="EJ95" s="50"/>
      <c r="EK95" s="50"/>
      <c r="EL95" s="50"/>
      <c r="EM95" s="50"/>
      <c r="EN95" s="50"/>
      <c r="EO95" s="50"/>
      <c r="EP95" s="50"/>
      <c r="EQ95" s="50"/>
      <c r="ER95" s="50"/>
      <c r="ES95" s="50"/>
      <c r="ET95" s="50"/>
      <c r="EU95" s="50"/>
      <c r="EV95" s="50"/>
      <c r="EW95" s="50"/>
      <c r="EX95" s="50"/>
      <c r="EY95" s="50"/>
      <c r="EZ95" s="50"/>
      <c r="FA95" s="50"/>
      <c r="FB95" s="50"/>
      <c r="FC95" s="50"/>
      <c r="FD95" s="50"/>
      <c r="FE95" s="50"/>
      <c r="FF95" s="50"/>
      <c r="FG95" s="50"/>
      <c r="FH95" s="50"/>
      <c r="FI95" s="50"/>
      <c r="FJ95" s="50"/>
      <c r="FK95" s="50"/>
      <c r="FL95" s="50"/>
      <c r="FM95" s="50"/>
      <c r="FN95" s="50"/>
      <c r="FO95" s="50"/>
      <c r="FP95" s="50"/>
      <c r="FQ95" s="50"/>
      <c r="FR95" s="50"/>
      <c r="FS95" s="50"/>
      <c r="FT95" s="50"/>
      <c r="FU95" s="50"/>
      <c r="FV95" s="50"/>
      <c r="FW95" s="50"/>
      <c r="FX95" s="50"/>
      <c r="FY95" s="50"/>
      <c r="FZ95" s="50"/>
      <c r="GA95" s="50"/>
      <c r="GB95" s="50"/>
      <c r="GC95" s="50"/>
      <c r="GD95" s="50"/>
      <c r="GE95" s="50"/>
      <c r="GF95" s="50"/>
      <c r="GG95" s="50"/>
      <c r="GH95" s="50"/>
      <c r="GI95" s="50"/>
      <c r="GJ95" s="50"/>
      <c r="GK95" s="50"/>
      <c r="GL95" s="50"/>
      <c r="GM95" s="50"/>
      <c r="GN95" s="50"/>
      <c r="GO95" s="50"/>
      <c r="GP95" s="50"/>
      <c r="GQ95" s="50"/>
      <c r="GR95" s="50"/>
      <c r="GS95" s="50"/>
      <c r="GT95" s="50"/>
      <c r="GU95" s="50"/>
      <c r="GV95" s="50"/>
      <c r="GW95" s="50"/>
      <c r="GX95" s="50"/>
      <c r="GY95" s="50"/>
      <c r="GZ95" s="50"/>
      <c r="HA95" s="50"/>
      <c r="HB95" s="50"/>
      <c r="HC95" s="50"/>
      <c r="HD95" s="50"/>
      <c r="HE95" s="50"/>
      <c r="HF95" s="50"/>
      <c r="HG95" s="50"/>
      <c r="HH95" s="50"/>
      <c r="HI95" s="50"/>
      <c r="HJ95" s="50"/>
      <c r="HK95" s="50"/>
      <c r="HL95" s="50"/>
      <c r="HM95" s="50"/>
      <c r="HN95" s="50"/>
      <c r="HO95" s="50"/>
      <c r="HP95" s="50"/>
      <c r="HQ95" s="50"/>
      <c r="HR95" s="50"/>
      <c r="HS95" s="50"/>
      <c r="HT95" s="50"/>
      <c r="HU95" s="50"/>
      <c r="HV95" s="50"/>
      <c r="HW95" s="50"/>
      <c r="HX95" s="50"/>
      <c r="HY95" s="50"/>
      <c r="HZ95" s="50"/>
      <c r="IA95" s="50"/>
      <c r="IB95" s="50"/>
      <c r="IC95" s="50"/>
      <c r="ID95" s="50"/>
      <c r="IE95" s="50"/>
      <c r="IF95" s="50"/>
      <c r="IG95" s="50"/>
      <c r="IH95" s="50"/>
      <c r="II95" s="50"/>
      <c r="IJ95" s="50"/>
      <c r="IK95" s="50"/>
      <c r="IL95" s="50"/>
      <c r="IM95" s="50"/>
      <c r="IN95" s="50"/>
      <c r="IO95" s="50"/>
      <c r="IP95" s="50"/>
      <c r="IQ95" s="50"/>
      <c r="IR95" s="50"/>
      <c r="IS95" s="50"/>
      <c r="IT95" s="50"/>
      <c r="IU95" s="50"/>
      <c r="IV95" s="50"/>
      <c r="IW95" s="50"/>
      <c r="IX95" s="50"/>
      <c r="IY95" s="50"/>
      <c r="IZ95" s="50"/>
      <c r="JA95" s="50"/>
      <c r="JB95" s="50"/>
      <c r="JC95" s="50"/>
      <c r="JD95" s="50"/>
      <c r="JE95" s="50"/>
      <c r="JF95" s="50"/>
      <c r="JG95" s="50"/>
      <c r="JH95" s="50"/>
      <c r="JI95" s="50"/>
      <c r="JJ95" s="50"/>
      <c r="JK95" s="50"/>
      <c r="JL95" s="50"/>
      <c r="JM95" s="50"/>
      <c r="JN95" s="50"/>
      <c r="JO95" s="50"/>
      <c r="JP95" s="50"/>
      <c r="JQ95" s="50"/>
      <c r="JR95" s="50"/>
      <c r="JS95" s="50"/>
      <c r="JT95" s="50"/>
      <c r="JU95" s="50"/>
      <c r="JV95" s="50"/>
      <c r="JW95" s="50"/>
      <c r="JX95" s="50"/>
      <c r="JY95" s="50"/>
      <c r="JZ95" s="50"/>
      <c r="KA95" s="50"/>
      <c r="KB95" s="50"/>
      <c r="KC95" s="50"/>
      <c r="KD95" s="50"/>
      <c r="KE95" s="50"/>
      <c r="KF95" s="50"/>
      <c r="KG95" s="50"/>
      <c r="KH95" s="50"/>
      <c r="KI95" s="50"/>
      <c r="KJ95" s="50"/>
      <c r="KK95" s="50"/>
      <c r="KL95" s="50"/>
      <c r="KM95" s="50"/>
      <c r="KN95" s="50"/>
      <c r="KO95" s="50"/>
      <c r="KP95" s="50"/>
      <c r="KQ95" s="50"/>
      <c r="KR95" s="50"/>
      <c r="KS95" s="50"/>
      <c r="KT95" s="50"/>
      <c r="KU95" s="50"/>
      <c r="KV95" s="50"/>
      <c r="KW95" s="50"/>
      <c r="KX95" s="50"/>
      <c r="KY95" s="50"/>
      <c r="KZ95" s="50"/>
      <c r="LA95" s="50"/>
      <c r="LB95" s="50"/>
      <c r="LC95" s="50"/>
      <c r="LD95" s="50"/>
      <c r="LE95" s="50"/>
      <c r="LF95" s="50"/>
      <c r="LG95" s="50"/>
      <c r="LH95" s="50"/>
      <c r="LI95" s="50"/>
      <c r="LJ95" s="50"/>
      <c r="LK95" s="50"/>
      <c r="LL95" s="50"/>
      <c r="LM95" s="50"/>
      <c r="LN95" s="50"/>
      <c r="LO95" s="50"/>
      <c r="LP95" s="50"/>
      <c r="LQ95" s="50"/>
      <c r="LR95" s="50"/>
      <c r="LS95" s="50"/>
      <c r="LT95" s="50"/>
      <c r="LU95" s="50"/>
      <c r="LV95" s="50"/>
      <c r="LW95" s="50"/>
      <c r="LX95" s="50"/>
      <c r="LY95" s="50"/>
      <c r="LZ95" s="50"/>
      <c r="MA95" s="50"/>
      <c r="MB95" s="50"/>
      <c r="MC95" s="50"/>
      <c r="MD95" s="50"/>
      <c r="ME95" s="50"/>
      <c r="MF95" s="50"/>
      <c r="MG95" s="50"/>
      <c r="MH95" s="50"/>
      <c r="MI95" s="50"/>
      <c r="MJ95" s="50"/>
      <c r="MK95" s="50"/>
      <c r="ML95" s="50"/>
      <c r="MM95" s="50"/>
      <c r="MN95" s="50"/>
      <c r="MO95" s="50"/>
      <c r="MP95" s="50"/>
      <c r="MQ95" s="50"/>
      <c r="MR95" s="50"/>
      <c r="MS95" s="50"/>
      <c r="MT95" s="50"/>
      <c r="MU95" s="50"/>
      <c r="MV95" s="50"/>
      <c r="MW95" s="50"/>
      <c r="MX95" s="50"/>
      <c r="MY95" s="50"/>
      <c r="MZ95" s="50"/>
      <c r="NA95" s="50"/>
      <c r="NB95" s="50"/>
      <c r="NC95" s="50"/>
      <c r="ND95" s="50"/>
      <c r="NE95" s="50"/>
      <c r="NF95" s="50"/>
      <c r="NG95" s="50"/>
      <c r="NH95" s="50"/>
      <c r="NI95" s="50"/>
      <c r="NJ95" s="50"/>
      <c r="NK95" s="50"/>
      <c r="NL95" s="50"/>
      <c r="NM95" s="50"/>
      <c r="NN95" s="50"/>
      <c r="NO95" s="50"/>
      <c r="NP95" s="50"/>
      <c r="NQ95" s="50"/>
      <c r="NR95" s="50"/>
      <c r="NS95" s="50"/>
      <c r="NT95" s="50"/>
      <c r="NU95" s="50"/>
      <c r="NV95" s="50"/>
      <c r="NW95" s="50"/>
      <c r="NX95" s="50"/>
      <c r="NY95" s="50"/>
      <c r="NZ95" s="50"/>
      <c r="OA95" s="50"/>
      <c r="OB95" s="50"/>
      <c r="OC95" s="50"/>
      <c r="OD95" s="50"/>
      <c r="OE95" s="50"/>
      <c r="OF95" s="50"/>
      <c r="OG95" s="50"/>
      <c r="OH95" s="50"/>
      <c r="OI95" s="50"/>
      <c r="OJ95" s="50"/>
      <c r="OK95" s="50"/>
      <c r="OL95" s="50"/>
      <c r="OM95" s="50"/>
      <c r="ON95" s="50"/>
      <c r="OO95" s="50"/>
      <c r="OP95" s="50"/>
      <c r="OQ95" s="50"/>
      <c r="OR95" s="50"/>
      <c r="OS95" s="50"/>
      <c r="OT95" s="50"/>
      <c r="OU95" s="50"/>
      <c r="OV95" s="50"/>
      <c r="OW95" s="50"/>
      <c r="OX95" s="50"/>
      <c r="OY95" s="50"/>
      <c r="OZ95" s="50"/>
      <c r="PA95" s="50"/>
      <c r="PB95" s="50"/>
      <c r="PC95" s="50"/>
      <c r="PD95" s="50"/>
      <c r="PE95" s="50"/>
      <c r="PF95" s="50"/>
      <c r="PG95" s="50"/>
      <c r="PH95" s="50"/>
      <c r="PI95" s="50"/>
      <c r="PJ95" s="50"/>
      <c r="PK95" s="50"/>
      <c r="PL95" s="50"/>
      <c r="PM95" s="50"/>
      <c r="PN95" s="50"/>
      <c r="PO95" s="50"/>
      <c r="PP95" s="50"/>
      <c r="PQ95" s="50"/>
      <c r="PR95" s="50"/>
      <c r="PS95" s="50"/>
      <c r="PT95" s="50"/>
      <c r="PU95" s="50"/>
      <c r="PV95" s="50"/>
      <c r="PW95" s="50"/>
      <c r="PX95" s="50"/>
      <c r="PY95" s="50"/>
      <c r="PZ95" s="50"/>
      <c r="QA95" s="50"/>
      <c r="QB95" s="50"/>
      <c r="QC95" s="50"/>
      <c r="QD95" s="50"/>
      <c r="QE95" s="50"/>
      <c r="QF95" s="50"/>
      <c r="QG95" s="50"/>
      <c r="QH95" s="50"/>
      <c r="QI95" s="50"/>
      <c r="QJ95" s="50"/>
      <c r="QK95" s="50"/>
      <c r="QL95" s="50"/>
      <c r="QM95" s="50"/>
      <c r="QN95" s="50"/>
      <c r="QO95" s="50"/>
      <c r="QP95" s="50"/>
      <c r="QQ95" s="50"/>
      <c r="QR95" s="50"/>
      <c r="QS95" s="50"/>
      <c r="QT95" s="50"/>
      <c r="QU95" s="50"/>
      <c r="QV95" s="50"/>
      <c r="QW95" s="50"/>
      <c r="QX95" s="50"/>
      <c r="QY95" s="50"/>
      <c r="QZ95" s="50"/>
      <c r="RA95" s="50"/>
      <c r="RB95" s="50"/>
      <c r="RC95" s="50"/>
      <c r="RD95" s="50"/>
      <c r="RE95" s="50"/>
      <c r="RF95" s="50"/>
      <c r="RG95" s="50"/>
      <c r="RH95" s="50"/>
      <c r="RI95" s="50"/>
      <c r="RJ95" s="50"/>
      <c r="RK95" s="50"/>
      <c r="RL95" s="50"/>
      <c r="RM95" s="50"/>
      <c r="RN95" s="50"/>
      <c r="RO95" s="50"/>
      <c r="RP95" s="50"/>
      <c r="RQ95" s="50"/>
      <c r="RR95" s="50"/>
      <c r="RS95" s="50"/>
      <c r="RT95" s="50"/>
      <c r="RU95" s="50"/>
      <c r="RV95" s="50"/>
      <c r="RW95" s="50"/>
      <c r="RX95" s="50"/>
      <c r="RY95" s="50"/>
      <c r="RZ95" s="50"/>
      <c r="SA95" s="50"/>
      <c r="SB95" s="50"/>
      <c r="SC95" s="50"/>
      <c r="SD95" s="50"/>
      <c r="SE95" s="50"/>
      <c r="SF95" s="50"/>
      <c r="SG95" s="50"/>
      <c r="SH95" s="50"/>
      <c r="SI95" s="50"/>
      <c r="SJ95" s="50"/>
      <c r="SK95" s="50"/>
      <c r="SL95" s="50"/>
      <c r="SM95" s="50"/>
      <c r="SN95" s="45"/>
    </row>
    <row r="96" spans="2:508" x14ac:dyDescent="0.25">
      <c r="B96" s="43" t="s">
        <v>561</v>
      </c>
      <c r="C96" s="43" t="str">
        <f ca="1">_xlfn.XLOOKUP(B96,bonds[unique lookup],bonds[ID_ISIN])</f>
        <v>XS2114413565</v>
      </c>
      <c r="D96" s="45" cm="1">
        <f t="array" aca="1" ref="D96" ca="1">MIN(IFERROR(IF(OFFSET(bHist!$A$1,_xlfn.XMATCH($B$62,bHist!$B:$B,0)-1,3+$C$2,1,3+$C$3)=0,"-",OFFSET(bHist!$A$1,_xlfn.XMATCH($B$62,bHist!$B:$B,0)-1,3+$C$2,1,3+$C$3))-IF(OFFSET(bHist!$A$1,_xlfn.XMATCH(B96,bHist!$B:$B,0)-1,3+$C$2,1,3+$C$3)=0,"-",OFFSET(bHist!$A$1,_xlfn.XMATCH(B96,bHist!$B:$B,0)-1,3+$C$2,1,3+$C$3)),"-"))</f>
        <v>-80.091066628336961</v>
      </c>
      <c r="E96" s="45" cm="1">
        <f t="array" aca="1" ref="E96" ca="1">AVERAGE(IFERROR(IF(OFFSET(bHist!$A$1,_xlfn.XMATCH($B$62,bHist!$B:$B,0)-1,3+$C$2,1,3+$C$3)=0,"-",OFFSET(bHist!$A$1,_xlfn.XMATCH($B$62,bHist!$B:$B,0)-1,3+$C$2,1,3+$C$3))-IF(OFFSET(bHist!$A$1,_xlfn.XMATCH(B96,bHist!$B:$B,0)-1,3+$C$2,1,3+$C$3)=0,"-",OFFSET(bHist!$A$1,_xlfn.XMATCH(B96,bHist!$B:$B,0)-1,3+$C$2,1,3+$C$3)),"-"))</f>
        <v>-15.212259151676504</v>
      </c>
      <c r="F96" s="45" cm="1">
        <f t="array" aca="1" ref="F96" ca="1">MAX(IFERROR(IF(OFFSET(bHist!$A$1,_xlfn.XMATCH($B$62,bHist!$B:$B,0)-1,3+$C$2,1,3+$C$3)=0,"-",OFFSET(bHist!$A$1,_xlfn.XMATCH($B$62,bHist!$B:$B,0)-1,3+$C$2,1,3+$C$3))-IF(OFFSET(bHist!$A$1,_xlfn.XMATCH(B96,bHist!$B:$B,0)-1,3+$C$2,1,3+$C$3)=0,"-",OFFSET(bHist!$A$1,_xlfn.XMATCH(B96,bHist!$B:$B,0)-1,3+$C$2,1,3+$C$3)),"-"))</f>
        <v>86.598140275299556</v>
      </c>
      <c r="G96" s="45" cm="1">
        <f t="array" aca="1" ref="G96" ca="1">_xlfn.STDEV.P(IFERROR(IF(OFFSET(bHist!$A$1,_xlfn.XMATCH($B$62,bHist!$B:$B,0)-1,3+$C$2,1,3+$C$3)=0,"-",OFFSET(bHist!$A$1,_xlfn.XMATCH($B$62,bHist!$B:$B,0)-1,3+$C$2,1,3+$C$3))-IF(OFFSET(bHist!$A$1,_xlfn.XMATCH(B96,bHist!$B:$B,0)-1,3+$C$2,1,3+$C$3)=0,"-",OFFSET(bHist!$A$1,_xlfn.XMATCH(B96,bHist!$B:$B,0)-1,3+$C$2,1,3+$C$3)),"-"))</f>
        <v>39.39773234326158</v>
      </c>
      <c r="H96" s="45" cm="1">
        <f t="array" aca="1" ref="H96" ca="1">INDEX((IFERROR(IF(OFFSET(bHist!$A$1,_xlfn.XMATCH($B$62,bHist!B:B,0)-1,3,1,500)=0,"-",OFFSET(bHist!$A$1,_xlfn.XMATCH($B$62,bHist!B:B,0)-1,3,1,500))-IF(OFFSET(bHist!$A$1,_xlfn.XMATCH(B96,bHist!B:B,0)-1,3,1,500)=0,"-",OFFSET(bHist!$A$1,_xlfn.XMATCH(B96,bHist!B:B,0)-1,3,1,500)),"-")),1)</f>
        <v>-60.325306122600978</v>
      </c>
      <c r="I96" s="45">
        <f t="shared" ca="1" si="4"/>
        <v>-27.064167985995908</v>
      </c>
      <c r="J96" s="51" cm="1">
        <f t="array" aca="1" ref="J96" ca="1">SLOPE((IFERROR(IF(OFFSET(bHist!$A$1,_xlfn.XMATCH($B$62,bHist!$B:$B,0)-1,3,1,500)=0,"-",OFFSET(bHist!$A$1,_xlfn.XMATCH($B$62,bHist!$B:$B,0)-1,3,1,500))-IF(OFFSET(bHist!$A$1,_xlfn.XMATCH(B96,bHist!$B:$B,0)-1,3,1,500)=0,"-",OFFSET(bHist!$A$1,_xlfn.XMATCH(B96,bHist!$B:$B,0)-1,3,1,500)),"-")),OFFSET(bHist!$A$1,0,3,1,500))</f>
        <v>-0.17271800634820533</v>
      </c>
      <c r="K96" s="45" cm="1">
        <f t="array" aca="1" ref="K96" ca="1">INTERCEPT((IFERROR(IF(OFFSET(bHist!$A$1,_xlfn.XMATCH($B$62,bHist!$B:$B,0)-1,3,1,500)=0,"-",OFFSET(bHist!$A$1,_xlfn.XMATCH($B$62,bHist!$B:$B,0)-1,3,1,500))-IF(OFFSET(bHist!$A$1,_xlfn.XMATCH(B96,bHist!$B:$B,0)-1,3,1,500)=0,"-",OFFSET(bHist!$A$1,_xlfn.XMATCH(B96,bHist!$B:$B,0)-1,3,1,500)),"-")),OFFSET(bHist!$A$1,0,3,1,500))</f>
        <v>7575.2413565463403</v>
      </c>
      <c r="L96" s="45" cm="1">
        <f t="array" aca="1" ref="L96" ca="1">STEYX((IFERROR(IF(OFFSET(bHist!$A$1,_xlfn.XMATCH($B$62,bHist!B:B,0)-1,3,1,500)=0,"-",OFFSET(bHist!$A$1,_xlfn.XMATCH($B$62,bHist!B:B,0)-1,3,1,500))-IF(OFFSET(bHist!$A$1,_xlfn.XMATCH(B96,bHist!B:B,0)-1,3,1,500)=0,"-",OFFSET(bHist!$A$1,_xlfn.XMATCH(B96,bHist!B:B,0)-1,3,1,500)),"-")),OFFSET(bHist!$A$1,0,3,1,500))</f>
        <v>39.076171440695191</v>
      </c>
      <c r="M96" s="51" cm="1">
        <f t="array" aca="1" ref="M96" ca="1">CORREL(IF(OFFSET(bHist!$A$1,_xlfn.XMATCH($B$62,bHist!B:B,0)-1,3,1,500)=0,"-",OFFSET(bHist!$A$1,_xlfn.XMATCH($B$62,bHist!B:B,0)-1,3,1,500)),IF(OFFSET(bHist!$A$1,_xlfn.XMATCH(B96,bHist!B:B,0)-1,3,1,500)=0,"-",OFFSET(bHist!$A$1,_xlfn.XMATCH(B96,bHist!B:B,0)-1,3,1,500)))</f>
        <v>0.97167379042368052</v>
      </c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0"/>
      <c r="CE96" s="50"/>
      <c r="CF96" s="50"/>
      <c r="CG96" s="50"/>
      <c r="CH96" s="50"/>
      <c r="CI96" s="50"/>
      <c r="CJ96" s="50"/>
      <c r="CK96" s="50"/>
      <c r="CL96" s="50"/>
      <c r="CM96" s="50"/>
      <c r="CN96" s="50"/>
      <c r="CO96" s="50"/>
      <c r="CP96" s="50"/>
      <c r="CQ96" s="50"/>
      <c r="CR96" s="50"/>
      <c r="CS96" s="50"/>
      <c r="CT96" s="50"/>
      <c r="CU96" s="50"/>
      <c r="CV96" s="50"/>
      <c r="CW96" s="50"/>
      <c r="CX96" s="50"/>
      <c r="CY96" s="50"/>
      <c r="CZ96" s="50"/>
      <c r="DA96" s="50"/>
      <c r="DB96" s="50"/>
      <c r="DC96" s="50"/>
      <c r="DD96" s="50"/>
      <c r="DE96" s="50"/>
      <c r="DF96" s="50"/>
      <c r="DG96" s="50"/>
      <c r="DH96" s="50"/>
      <c r="DI96" s="50"/>
      <c r="DJ96" s="50"/>
      <c r="DK96" s="50"/>
      <c r="DL96" s="50"/>
      <c r="DM96" s="50"/>
      <c r="DN96" s="50"/>
      <c r="DO96" s="50"/>
      <c r="DP96" s="50"/>
      <c r="DQ96" s="50"/>
      <c r="DR96" s="50"/>
      <c r="DS96" s="50"/>
      <c r="DT96" s="50"/>
      <c r="DU96" s="50"/>
      <c r="DV96" s="50"/>
      <c r="DW96" s="50"/>
      <c r="DX96" s="50"/>
      <c r="DY96" s="50"/>
      <c r="DZ96" s="50"/>
      <c r="EA96" s="50"/>
      <c r="EB96" s="50"/>
      <c r="EC96" s="50"/>
      <c r="ED96" s="50"/>
      <c r="EE96" s="50"/>
      <c r="EF96" s="50"/>
      <c r="EG96" s="50"/>
      <c r="EH96" s="50"/>
      <c r="EI96" s="50"/>
      <c r="EJ96" s="50"/>
      <c r="EK96" s="50"/>
      <c r="EL96" s="50"/>
      <c r="EM96" s="50"/>
      <c r="EN96" s="50"/>
      <c r="EO96" s="50"/>
      <c r="EP96" s="50"/>
      <c r="EQ96" s="50"/>
      <c r="ER96" s="50"/>
      <c r="ES96" s="50"/>
      <c r="ET96" s="50"/>
      <c r="EU96" s="50"/>
      <c r="EV96" s="50"/>
      <c r="EW96" s="50"/>
      <c r="EX96" s="50"/>
      <c r="EY96" s="50"/>
      <c r="EZ96" s="50"/>
      <c r="FA96" s="50"/>
      <c r="FB96" s="50"/>
      <c r="FC96" s="50"/>
      <c r="FD96" s="50"/>
      <c r="FE96" s="50"/>
      <c r="FF96" s="50"/>
      <c r="FG96" s="50"/>
      <c r="FH96" s="50"/>
      <c r="FI96" s="50"/>
      <c r="FJ96" s="50"/>
      <c r="FK96" s="50"/>
      <c r="FL96" s="50"/>
      <c r="FM96" s="50"/>
      <c r="FN96" s="50"/>
      <c r="FO96" s="50"/>
      <c r="FP96" s="50"/>
      <c r="FQ96" s="50"/>
      <c r="FR96" s="50"/>
      <c r="FS96" s="50"/>
      <c r="FT96" s="50"/>
      <c r="FU96" s="50"/>
      <c r="FV96" s="50"/>
      <c r="FW96" s="50"/>
      <c r="FX96" s="50"/>
      <c r="FY96" s="50"/>
      <c r="FZ96" s="50"/>
      <c r="GA96" s="50"/>
      <c r="GB96" s="50"/>
      <c r="GC96" s="50"/>
      <c r="GD96" s="50"/>
      <c r="GE96" s="50"/>
      <c r="GF96" s="50"/>
      <c r="GG96" s="50"/>
      <c r="GH96" s="50"/>
      <c r="GI96" s="50"/>
      <c r="GJ96" s="50"/>
      <c r="GK96" s="50"/>
      <c r="GL96" s="50"/>
      <c r="GM96" s="50"/>
      <c r="GN96" s="50"/>
      <c r="GO96" s="50"/>
      <c r="GP96" s="50"/>
      <c r="GQ96" s="50"/>
      <c r="GR96" s="50"/>
      <c r="GS96" s="50"/>
      <c r="GT96" s="50"/>
      <c r="GU96" s="50"/>
      <c r="GV96" s="50"/>
      <c r="GW96" s="50"/>
      <c r="GX96" s="50"/>
      <c r="GY96" s="50"/>
      <c r="GZ96" s="50"/>
      <c r="HA96" s="50"/>
      <c r="HB96" s="50"/>
      <c r="HC96" s="50"/>
      <c r="HD96" s="50"/>
      <c r="HE96" s="50"/>
      <c r="HF96" s="50"/>
      <c r="HG96" s="50"/>
      <c r="HH96" s="50"/>
      <c r="HI96" s="50"/>
      <c r="HJ96" s="50"/>
      <c r="HK96" s="50"/>
      <c r="HL96" s="50"/>
      <c r="HM96" s="50"/>
      <c r="HN96" s="50"/>
      <c r="HO96" s="50"/>
      <c r="HP96" s="50"/>
      <c r="HQ96" s="50"/>
      <c r="HR96" s="50"/>
      <c r="HS96" s="50"/>
      <c r="HT96" s="50"/>
      <c r="HU96" s="50"/>
      <c r="HV96" s="50"/>
      <c r="HW96" s="50"/>
      <c r="HX96" s="50"/>
      <c r="HY96" s="50"/>
      <c r="HZ96" s="50"/>
      <c r="IA96" s="50"/>
      <c r="IB96" s="50"/>
      <c r="IC96" s="50"/>
      <c r="ID96" s="50"/>
      <c r="IE96" s="50"/>
      <c r="IF96" s="50"/>
      <c r="IG96" s="50"/>
      <c r="IH96" s="50"/>
      <c r="II96" s="50"/>
      <c r="IJ96" s="50"/>
      <c r="IK96" s="50"/>
      <c r="IL96" s="50"/>
      <c r="IM96" s="50"/>
      <c r="IN96" s="50"/>
      <c r="IO96" s="50"/>
      <c r="IP96" s="50"/>
      <c r="IQ96" s="50"/>
      <c r="IR96" s="50"/>
      <c r="IS96" s="50"/>
      <c r="IT96" s="50"/>
      <c r="IU96" s="50"/>
      <c r="IV96" s="50"/>
      <c r="IW96" s="50"/>
      <c r="IX96" s="50"/>
      <c r="IY96" s="50"/>
      <c r="IZ96" s="50"/>
      <c r="JA96" s="50"/>
      <c r="JB96" s="50"/>
      <c r="JC96" s="50"/>
      <c r="JD96" s="50"/>
      <c r="JE96" s="50"/>
      <c r="JF96" s="50"/>
      <c r="JG96" s="50"/>
      <c r="JH96" s="50"/>
      <c r="JI96" s="50"/>
      <c r="JJ96" s="50"/>
      <c r="JK96" s="50"/>
      <c r="JL96" s="50"/>
      <c r="JM96" s="50"/>
      <c r="JN96" s="50"/>
      <c r="JO96" s="50"/>
      <c r="JP96" s="50"/>
      <c r="JQ96" s="50"/>
      <c r="JR96" s="50"/>
      <c r="JS96" s="50"/>
      <c r="JT96" s="50"/>
      <c r="JU96" s="50"/>
      <c r="JV96" s="50"/>
      <c r="JW96" s="50"/>
      <c r="JX96" s="50"/>
      <c r="JY96" s="50"/>
      <c r="JZ96" s="50"/>
      <c r="KA96" s="50"/>
      <c r="KB96" s="50"/>
      <c r="KC96" s="50"/>
      <c r="KD96" s="50"/>
      <c r="KE96" s="50"/>
      <c r="KF96" s="50"/>
      <c r="KG96" s="50"/>
      <c r="KH96" s="50"/>
      <c r="KI96" s="50"/>
      <c r="KJ96" s="50"/>
      <c r="KK96" s="50"/>
      <c r="KL96" s="50"/>
      <c r="KM96" s="50"/>
      <c r="KN96" s="50"/>
      <c r="KO96" s="50"/>
      <c r="KP96" s="50"/>
      <c r="KQ96" s="50"/>
      <c r="KR96" s="50"/>
      <c r="KS96" s="50"/>
      <c r="KT96" s="50"/>
      <c r="KU96" s="50"/>
      <c r="KV96" s="50"/>
      <c r="KW96" s="50"/>
      <c r="KX96" s="50"/>
      <c r="KY96" s="50"/>
      <c r="KZ96" s="50"/>
      <c r="LA96" s="50"/>
      <c r="LB96" s="50"/>
      <c r="LC96" s="50"/>
      <c r="LD96" s="50"/>
      <c r="LE96" s="50"/>
      <c r="LF96" s="50"/>
      <c r="LG96" s="50"/>
      <c r="LH96" s="50"/>
      <c r="LI96" s="50"/>
      <c r="LJ96" s="50"/>
      <c r="LK96" s="50"/>
      <c r="LL96" s="50"/>
      <c r="LM96" s="50"/>
      <c r="LN96" s="50"/>
      <c r="LO96" s="50"/>
      <c r="LP96" s="50"/>
      <c r="LQ96" s="50"/>
      <c r="LR96" s="50"/>
      <c r="LS96" s="50"/>
      <c r="LT96" s="50"/>
      <c r="LU96" s="50"/>
      <c r="LV96" s="50"/>
      <c r="LW96" s="50"/>
      <c r="LX96" s="50"/>
      <c r="LY96" s="50"/>
      <c r="LZ96" s="50"/>
      <c r="MA96" s="50"/>
      <c r="MB96" s="50"/>
      <c r="MC96" s="50"/>
      <c r="MD96" s="50"/>
      <c r="ME96" s="50"/>
      <c r="MF96" s="50"/>
      <c r="MG96" s="50"/>
      <c r="MH96" s="50"/>
      <c r="MI96" s="50"/>
      <c r="MJ96" s="50"/>
      <c r="MK96" s="50"/>
      <c r="ML96" s="50"/>
      <c r="MM96" s="50"/>
      <c r="MN96" s="50"/>
      <c r="MO96" s="50"/>
      <c r="MP96" s="50"/>
      <c r="MQ96" s="50"/>
      <c r="MR96" s="50"/>
      <c r="MS96" s="50"/>
      <c r="MT96" s="50"/>
      <c r="MU96" s="50"/>
      <c r="MV96" s="50"/>
      <c r="MW96" s="50"/>
      <c r="MX96" s="50"/>
      <c r="MY96" s="50"/>
      <c r="MZ96" s="50"/>
      <c r="NA96" s="50"/>
      <c r="NB96" s="50"/>
      <c r="NC96" s="50"/>
      <c r="ND96" s="50"/>
      <c r="NE96" s="50"/>
      <c r="NF96" s="50"/>
      <c r="NG96" s="50"/>
      <c r="NH96" s="50"/>
      <c r="NI96" s="50"/>
      <c r="NJ96" s="50"/>
      <c r="NK96" s="50"/>
      <c r="NL96" s="50"/>
      <c r="NM96" s="50"/>
      <c r="NN96" s="50"/>
      <c r="NO96" s="50"/>
      <c r="NP96" s="50"/>
      <c r="NQ96" s="50"/>
      <c r="NR96" s="50"/>
      <c r="NS96" s="50"/>
      <c r="NT96" s="50"/>
      <c r="NU96" s="50"/>
      <c r="NV96" s="50"/>
      <c r="NW96" s="50"/>
      <c r="NX96" s="50"/>
      <c r="NY96" s="50"/>
      <c r="NZ96" s="50"/>
      <c r="OA96" s="50"/>
      <c r="OB96" s="50"/>
      <c r="OC96" s="50"/>
      <c r="OD96" s="50"/>
      <c r="OE96" s="50"/>
      <c r="OF96" s="50"/>
      <c r="OG96" s="50"/>
      <c r="OH96" s="50"/>
      <c r="OI96" s="50"/>
      <c r="OJ96" s="50"/>
      <c r="OK96" s="50"/>
      <c r="OL96" s="50"/>
      <c r="OM96" s="50"/>
      <c r="ON96" s="50"/>
      <c r="OO96" s="50"/>
      <c r="OP96" s="50"/>
      <c r="OQ96" s="50"/>
      <c r="OR96" s="50"/>
      <c r="OS96" s="50"/>
      <c r="OT96" s="50"/>
      <c r="OU96" s="50"/>
      <c r="OV96" s="50"/>
      <c r="OW96" s="50"/>
      <c r="OX96" s="50"/>
      <c r="OY96" s="50"/>
      <c r="OZ96" s="50"/>
      <c r="PA96" s="50"/>
      <c r="PB96" s="50"/>
      <c r="PC96" s="50"/>
      <c r="PD96" s="50"/>
      <c r="PE96" s="50"/>
      <c r="PF96" s="50"/>
      <c r="PG96" s="50"/>
      <c r="PH96" s="50"/>
      <c r="PI96" s="50"/>
      <c r="PJ96" s="50"/>
      <c r="PK96" s="50"/>
      <c r="PL96" s="50"/>
      <c r="PM96" s="50"/>
      <c r="PN96" s="50"/>
      <c r="PO96" s="50"/>
      <c r="PP96" s="50"/>
      <c r="PQ96" s="50"/>
      <c r="PR96" s="50"/>
      <c r="PS96" s="50"/>
      <c r="PT96" s="50"/>
      <c r="PU96" s="50"/>
      <c r="PV96" s="50"/>
      <c r="PW96" s="50"/>
      <c r="PX96" s="50"/>
      <c r="PY96" s="50"/>
      <c r="PZ96" s="50"/>
      <c r="QA96" s="50"/>
      <c r="QB96" s="50"/>
      <c r="QC96" s="50"/>
      <c r="QD96" s="50"/>
      <c r="QE96" s="50"/>
      <c r="QF96" s="50"/>
      <c r="QG96" s="50"/>
      <c r="QH96" s="50"/>
      <c r="QI96" s="50"/>
      <c r="QJ96" s="50"/>
      <c r="QK96" s="50"/>
      <c r="QL96" s="50"/>
      <c r="QM96" s="50"/>
      <c r="QN96" s="50"/>
      <c r="QO96" s="50"/>
      <c r="QP96" s="50"/>
      <c r="QQ96" s="50"/>
      <c r="QR96" s="50"/>
      <c r="QS96" s="50"/>
      <c r="QT96" s="50"/>
      <c r="QU96" s="50"/>
      <c r="QV96" s="50"/>
      <c r="QW96" s="50"/>
      <c r="QX96" s="50"/>
      <c r="QY96" s="50"/>
      <c r="QZ96" s="50"/>
      <c r="RA96" s="50"/>
      <c r="RB96" s="50"/>
      <c r="RC96" s="50"/>
      <c r="RD96" s="50"/>
      <c r="RE96" s="50"/>
      <c r="RF96" s="50"/>
      <c r="RG96" s="50"/>
      <c r="RH96" s="50"/>
      <c r="RI96" s="50"/>
      <c r="RJ96" s="50"/>
      <c r="RK96" s="50"/>
      <c r="RL96" s="50"/>
      <c r="RM96" s="50"/>
      <c r="RN96" s="50"/>
      <c r="RO96" s="50"/>
      <c r="RP96" s="50"/>
      <c r="RQ96" s="50"/>
      <c r="RR96" s="50"/>
      <c r="RS96" s="50"/>
      <c r="RT96" s="50"/>
      <c r="RU96" s="50"/>
      <c r="RV96" s="50"/>
      <c r="RW96" s="50"/>
      <c r="RX96" s="50"/>
      <c r="RY96" s="50"/>
      <c r="RZ96" s="50"/>
      <c r="SA96" s="50"/>
      <c r="SB96" s="50"/>
      <c r="SC96" s="50"/>
      <c r="SD96" s="50"/>
      <c r="SE96" s="50"/>
      <c r="SF96" s="50"/>
      <c r="SG96" s="50"/>
      <c r="SH96" s="50"/>
      <c r="SI96" s="50"/>
      <c r="SJ96" s="50"/>
      <c r="SK96" s="50"/>
      <c r="SL96" s="50"/>
      <c r="SM96" s="50"/>
      <c r="SN96" s="45"/>
    </row>
    <row r="97" spans="2:508" x14ac:dyDescent="0.25">
      <c r="B97" s="43" t="s">
        <v>603</v>
      </c>
      <c r="C97" s="43" t="str">
        <f ca="1">_xlfn.XLOOKUP(B97,bonds[unique lookup],bonds[ID_ISIN])</f>
        <v>XS1150695192</v>
      </c>
      <c r="D97" s="45" cm="1">
        <f t="array" aca="1" ref="D97" ca="1">MIN(IFERROR(IF(OFFSET(bHist!$A$1,_xlfn.XMATCH($B$62,bHist!$B:$B,0)-1,3+$C$2,1,3+$C$3)=0,"-",OFFSET(bHist!$A$1,_xlfn.XMATCH($B$62,bHist!$B:$B,0)-1,3+$C$2,1,3+$C$3))-IF(OFFSET(bHist!$A$1,_xlfn.XMATCH(B97,bHist!$B:$B,0)-1,3+$C$2,1,3+$C$3)=0,"-",OFFSET(bHist!$A$1,_xlfn.XMATCH(B97,bHist!$B:$B,0)-1,3+$C$2,1,3+$C$3)),"-"))</f>
        <v>-19.659899776697102</v>
      </c>
      <c r="E97" s="45" cm="1">
        <f t="array" aca="1" ref="E97" ca="1">AVERAGE(IFERROR(IF(OFFSET(bHist!$A$1,_xlfn.XMATCH($B$62,bHist!$B:$B,0)-1,3+$C$2,1,3+$C$3)=0,"-",OFFSET(bHist!$A$1,_xlfn.XMATCH($B$62,bHist!$B:$B,0)-1,3+$C$2,1,3+$C$3))-IF(OFFSET(bHist!$A$1,_xlfn.XMATCH(B97,bHist!$B:$B,0)-1,3+$C$2,1,3+$C$3)=0,"-",OFFSET(bHist!$A$1,_xlfn.XMATCH(B97,bHist!$B:$B,0)-1,3+$C$2,1,3+$C$3)),"-"))</f>
        <v>83.021240933539303</v>
      </c>
      <c r="F97" s="45" cm="1">
        <f t="array" aca="1" ref="F97" ca="1">MAX(IFERROR(IF(OFFSET(bHist!$A$1,_xlfn.XMATCH($B$62,bHist!$B:$B,0)-1,3+$C$2,1,3+$C$3)=0,"-",OFFSET(bHist!$A$1,_xlfn.XMATCH($B$62,bHist!$B:$B,0)-1,3+$C$2,1,3+$C$3))-IF(OFFSET(bHist!$A$1,_xlfn.XMATCH(B97,bHist!$B:$B,0)-1,3+$C$2,1,3+$C$3)=0,"-",OFFSET(bHist!$A$1,_xlfn.XMATCH(B97,bHist!$B:$B,0)-1,3+$C$2,1,3+$C$3)),"-"))</f>
        <v>280.29310300779349</v>
      </c>
      <c r="G97" s="45" cm="1">
        <f t="array" aca="1" ref="G97" ca="1">_xlfn.STDEV.P(IFERROR(IF(OFFSET(bHist!$A$1,_xlfn.XMATCH($B$62,bHist!$B:$B,0)-1,3+$C$2,1,3+$C$3)=0,"-",OFFSET(bHist!$A$1,_xlfn.XMATCH($B$62,bHist!$B:$B,0)-1,3+$C$2,1,3+$C$3))-IF(OFFSET(bHist!$A$1,_xlfn.XMATCH(B97,bHist!$B:$B,0)-1,3+$C$2,1,3+$C$3)=0,"-",OFFSET(bHist!$A$1,_xlfn.XMATCH(B97,bHist!$B:$B,0)-1,3+$C$2,1,3+$C$3)),"-"))</f>
        <v>37.14242443370884</v>
      </c>
      <c r="H97" s="45" cm="1">
        <f t="array" aca="1" ref="H97" ca="1">INDEX((IFERROR(IF(OFFSET(bHist!$A$1,_xlfn.XMATCH($B$62,bHist!B:B,0)-1,3,1,500)=0,"-",OFFSET(bHist!$A$1,_xlfn.XMATCH($B$62,bHist!B:B,0)-1,3,1,500))-IF(OFFSET(bHist!$A$1,_xlfn.XMATCH(B97,bHist!B:B,0)-1,3,1,500)=0,"-",OFFSET(bHist!$A$1,_xlfn.XMATCH(B97,bHist!B:B,0)-1,3,1,500)),"-")),1)</f>
        <v>137.90505225801468</v>
      </c>
      <c r="I97" s="45">
        <f t="shared" ca="1" si="4"/>
        <v>18.297470208660702</v>
      </c>
      <c r="J97" s="51" cm="1">
        <f t="array" aca="1" ref="J97" ca="1">SLOPE((IFERROR(IF(OFFSET(bHist!$A$1,_xlfn.XMATCH($B$62,bHist!$B:$B,0)-1,3,1,500)=0,"-",OFFSET(bHist!$A$1,_xlfn.XMATCH($B$62,bHist!$B:$B,0)-1,3,1,500))-IF(OFFSET(bHist!$A$1,_xlfn.XMATCH(B97,bHist!$B:$B,0)-1,3,1,500)=0,"-",OFFSET(bHist!$A$1,_xlfn.XMATCH(B97,bHist!$B:$B,0)-1,3,1,500)),"-")),OFFSET(bHist!$A$1,0,3,1,500))</f>
        <v>7.1999273774247599E-2</v>
      </c>
      <c r="K97" s="45" cm="1">
        <f t="array" aca="1" ref="K97" ca="1">INTERCEPT((IFERROR(IF(OFFSET(bHist!$A$1,_xlfn.XMATCH($B$62,bHist!$B:$B,0)-1,3,1,500)=0,"-",OFFSET(bHist!$A$1,_xlfn.XMATCH($B$62,bHist!$B:$B,0)-1,3,1,500))-IF(OFFSET(bHist!$A$1,_xlfn.XMATCH(B97,bHist!$B:$B,0)-1,3,1,500)=0,"-",OFFSET(bHist!$A$1,_xlfn.XMATCH(B97,bHist!$B:$B,0)-1,3,1,500)),"-")),OFFSET(bHist!$A$1,0,3,1,500))</f>
        <v>-3060.3412655797788</v>
      </c>
      <c r="L97" s="45" cm="1">
        <f t="array" aca="1" ref="L97" ca="1">STEYX((IFERROR(IF(OFFSET(bHist!$A$1,_xlfn.XMATCH($B$62,bHist!B:B,0)-1,3,1,500)=0,"-",OFFSET(bHist!$A$1,_xlfn.XMATCH($B$62,bHist!B:B,0)-1,3,1,500))-IF(OFFSET(bHist!$A$1,_xlfn.XMATCH(B97,bHist!B:B,0)-1,3,1,500)=0,"-",OFFSET(bHist!$A$1,_xlfn.XMATCH(B97,bHist!B:B,0)-1,3,1,500)),"-")),OFFSET(bHist!$A$1,0,3,1,500))</f>
        <v>34.156785793075713</v>
      </c>
      <c r="M97" s="51" cm="1">
        <f t="array" aca="1" ref="M97" ca="1">CORREL(IF(OFFSET(bHist!$A$1,_xlfn.XMATCH($B$62,bHist!B:B,0)-1,3,1,500)=0,"-",OFFSET(bHist!$A$1,_xlfn.XMATCH($B$62,bHist!B:B,0)-1,3,1,500)),IF(OFFSET(bHist!$A$1,_xlfn.XMATCH(B97,bHist!B:B,0)-1,3,1,500)=0,"-",OFFSET(bHist!$A$1,_xlfn.XMATCH(B97,bHist!B:B,0)-1,3,1,500)))</f>
        <v>0.91894923088879588</v>
      </c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  <c r="AX97" s="50"/>
      <c r="AY97" s="50"/>
      <c r="AZ97" s="50"/>
      <c r="BA97" s="50"/>
      <c r="BB97" s="50"/>
      <c r="BC97" s="50"/>
      <c r="BD97" s="50"/>
      <c r="BE97" s="50"/>
      <c r="BF97" s="50"/>
      <c r="BG97" s="50"/>
      <c r="BH97" s="50"/>
      <c r="BI97" s="50"/>
      <c r="BJ97" s="50"/>
      <c r="BK97" s="50"/>
      <c r="BL97" s="50"/>
      <c r="BM97" s="50"/>
      <c r="BN97" s="50"/>
      <c r="BO97" s="50"/>
      <c r="BP97" s="50"/>
      <c r="BQ97" s="50"/>
      <c r="BR97" s="50"/>
      <c r="BS97" s="50"/>
      <c r="BT97" s="50"/>
      <c r="BU97" s="50"/>
      <c r="BV97" s="50"/>
      <c r="BW97" s="50"/>
      <c r="BX97" s="50"/>
      <c r="BY97" s="50"/>
      <c r="BZ97" s="50"/>
      <c r="CA97" s="50"/>
      <c r="CB97" s="50"/>
      <c r="CC97" s="50"/>
      <c r="CD97" s="50"/>
      <c r="CE97" s="50"/>
      <c r="CF97" s="50"/>
      <c r="CG97" s="50"/>
      <c r="CH97" s="50"/>
      <c r="CI97" s="50"/>
      <c r="CJ97" s="50"/>
      <c r="CK97" s="50"/>
      <c r="CL97" s="50"/>
      <c r="CM97" s="50"/>
      <c r="CN97" s="50"/>
      <c r="CO97" s="50"/>
      <c r="CP97" s="50"/>
      <c r="CQ97" s="50"/>
      <c r="CR97" s="50"/>
      <c r="CS97" s="50"/>
      <c r="CT97" s="50"/>
      <c r="CU97" s="50"/>
      <c r="CV97" s="50"/>
      <c r="CW97" s="50"/>
      <c r="CX97" s="50"/>
      <c r="CY97" s="50"/>
      <c r="CZ97" s="50"/>
      <c r="DA97" s="50"/>
      <c r="DB97" s="50"/>
      <c r="DC97" s="50"/>
      <c r="DD97" s="50"/>
      <c r="DE97" s="50"/>
      <c r="DF97" s="50"/>
      <c r="DG97" s="50"/>
      <c r="DH97" s="50"/>
      <c r="DI97" s="50"/>
      <c r="DJ97" s="50"/>
      <c r="DK97" s="50"/>
      <c r="DL97" s="50"/>
      <c r="DM97" s="50"/>
      <c r="DN97" s="50"/>
      <c r="DO97" s="50"/>
      <c r="DP97" s="50"/>
      <c r="DQ97" s="50"/>
      <c r="DR97" s="50"/>
      <c r="DS97" s="50"/>
      <c r="DT97" s="50"/>
      <c r="DU97" s="50"/>
      <c r="DV97" s="50"/>
      <c r="DW97" s="50"/>
      <c r="DX97" s="50"/>
      <c r="DY97" s="50"/>
      <c r="DZ97" s="50"/>
      <c r="EA97" s="50"/>
      <c r="EB97" s="50"/>
      <c r="EC97" s="50"/>
      <c r="ED97" s="50"/>
      <c r="EE97" s="50"/>
      <c r="EF97" s="50"/>
      <c r="EG97" s="50"/>
      <c r="EH97" s="50"/>
      <c r="EI97" s="50"/>
      <c r="EJ97" s="50"/>
      <c r="EK97" s="50"/>
      <c r="EL97" s="50"/>
      <c r="EM97" s="50"/>
      <c r="EN97" s="50"/>
      <c r="EO97" s="50"/>
      <c r="EP97" s="50"/>
      <c r="EQ97" s="50"/>
      <c r="ER97" s="50"/>
      <c r="ES97" s="50"/>
      <c r="ET97" s="50"/>
      <c r="EU97" s="50"/>
      <c r="EV97" s="50"/>
      <c r="EW97" s="50"/>
      <c r="EX97" s="50"/>
      <c r="EY97" s="50"/>
      <c r="EZ97" s="50"/>
      <c r="FA97" s="50"/>
      <c r="FB97" s="50"/>
      <c r="FC97" s="50"/>
      <c r="FD97" s="50"/>
      <c r="FE97" s="50"/>
      <c r="FF97" s="50"/>
      <c r="FG97" s="50"/>
      <c r="FH97" s="50"/>
      <c r="FI97" s="50"/>
      <c r="FJ97" s="50"/>
      <c r="FK97" s="50"/>
      <c r="FL97" s="50"/>
      <c r="FM97" s="50"/>
      <c r="FN97" s="50"/>
      <c r="FO97" s="50"/>
      <c r="FP97" s="50"/>
      <c r="FQ97" s="50"/>
      <c r="FR97" s="50"/>
      <c r="FS97" s="50"/>
      <c r="FT97" s="50"/>
      <c r="FU97" s="50"/>
      <c r="FV97" s="50"/>
      <c r="FW97" s="50"/>
      <c r="FX97" s="50"/>
      <c r="FY97" s="50"/>
      <c r="FZ97" s="50"/>
      <c r="GA97" s="50"/>
      <c r="GB97" s="50"/>
      <c r="GC97" s="50"/>
      <c r="GD97" s="50"/>
      <c r="GE97" s="50"/>
      <c r="GF97" s="50"/>
      <c r="GG97" s="50"/>
      <c r="GH97" s="50"/>
      <c r="GI97" s="50"/>
      <c r="GJ97" s="50"/>
      <c r="GK97" s="50"/>
      <c r="GL97" s="50"/>
      <c r="GM97" s="50"/>
      <c r="GN97" s="50"/>
      <c r="GO97" s="50"/>
      <c r="GP97" s="50"/>
      <c r="GQ97" s="50"/>
      <c r="GR97" s="50"/>
      <c r="GS97" s="50"/>
      <c r="GT97" s="50"/>
      <c r="GU97" s="50"/>
      <c r="GV97" s="50"/>
      <c r="GW97" s="50"/>
      <c r="GX97" s="50"/>
      <c r="GY97" s="50"/>
      <c r="GZ97" s="50"/>
      <c r="HA97" s="50"/>
      <c r="HB97" s="50"/>
      <c r="HC97" s="50"/>
      <c r="HD97" s="50"/>
      <c r="HE97" s="50"/>
      <c r="HF97" s="50"/>
      <c r="HG97" s="50"/>
      <c r="HH97" s="50"/>
      <c r="HI97" s="50"/>
      <c r="HJ97" s="50"/>
      <c r="HK97" s="50"/>
      <c r="HL97" s="50"/>
      <c r="HM97" s="50"/>
      <c r="HN97" s="50"/>
      <c r="HO97" s="50"/>
      <c r="HP97" s="50"/>
      <c r="HQ97" s="50"/>
      <c r="HR97" s="50"/>
      <c r="HS97" s="50"/>
      <c r="HT97" s="50"/>
      <c r="HU97" s="50"/>
      <c r="HV97" s="50"/>
      <c r="HW97" s="50"/>
      <c r="HX97" s="50"/>
      <c r="HY97" s="50"/>
      <c r="HZ97" s="50"/>
      <c r="IA97" s="50"/>
      <c r="IB97" s="50"/>
      <c r="IC97" s="50"/>
      <c r="ID97" s="50"/>
      <c r="IE97" s="50"/>
      <c r="IF97" s="50"/>
      <c r="IG97" s="50"/>
      <c r="IH97" s="50"/>
      <c r="II97" s="50"/>
      <c r="IJ97" s="50"/>
      <c r="IK97" s="50"/>
      <c r="IL97" s="50"/>
      <c r="IM97" s="50"/>
      <c r="IN97" s="50"/>
      <c r="IO97" s="50"/>
      <c r="IP97" s="50"/>
      <c r="IQ97" s="50"/>
      <c r="IR97" s="50"/>
      <c r="IS97" s="50"/>
      <c r="IT97" s="50"/>
      <c r="IU97" s="50"/>
      <c r="IV97" s="50"/>
      <c r="IW97" s="50"/>
      <c r="IX97" s="50"/>
      <c r="IY97" s="50"/>
      <c r="IZ97" s="50"/>
      <c r="JA97" s="50"/>
      <c r="JB97" s="50"/>
      <c r="JC97" s="50"/>
      <c r="JD97" s="50"/>
      <c r="JE97" s="50"/>
      <c r="JF97" s="50"/>
      <c r="JG97" s="50"/>
      <c r="JH97" s="50"/>
      <c r="JI97" s="50"/>
      <c r="JJ97" s="50"/>
      <c r="JK97" s="50"/>
      <c r="JL97" s="50"/>
      <c r="JM97" s="50"/>
      <c r="JN97" s="50"/>
      <c r="JO97" s="50"/>
      <c r="JP97" s="50"/>
      <c r="JQ97" s="50"/>
      <c r="JR97" s="50"/>
      <c r="JS97" s="50"/>
      <c r="JT97" s="50"/>
      <c r="JU97" s="50"/>
      <c r="JV97" s="50"/>
      <c r="JW97" s="50"/>
      <c r="JX97" s="50"/>
      <c r="JY97" s="50"/>
      <c r="JZ97" s="50"/>
      <c r="KA97" s="50"/>
      <c r="KB97" s="50"/>
      <c r="KC97" s="50"/>
      <c r="KD97" s="50"/>
      <c r="KE97" s="50"/>
      <c r="KF97" s="50"/>
      <c r="KG97" s="50"/>
      <c r="KH97" s="50"/>
      <c r="KI97" s="50"/>
      <c r="KJ97" s="50"/>
      <c r="KK97" s="50"/>
      <c r="KL97" s="50"/>
      <c r="KM97" s="50"/>
      <c r="KN97" s="50"/>
      <c r="KO97" s="50"/>
      <c r="KP97" s="50"/>
      <c r="KQ97" s="50"/>
      <c r="KR97" s="50"/>
      <c r="KS97" s="50"/>
      <c r="KT97" s="50"/>
      <c r="KU97" s="50"/>
      <c r="KV97" s="50"/>
      <c r="KW97" s="50"/>
      <c r="KX97" s="50"/>
      <c r="KY97" s="50"/>
      <c r="KZ97" s="50"/>
      <c r="LA97" s="50"/>
      <c r="LB97" s="50"/>
      <c r="LC97" s="50"/>
      <c r="LD97" s="50"/>
      <c r="LE97" s="50"/>
      <c r="LF97" s="50"/>
      <c r="LG97" s="50"/>
      <c r="LH97" s="50"/>
      <c r="LI97" s="50"/>
      <c r="LJ97" s="50"/>
      <c r="LK97" s="50"/>
      <c r="LL97" s="50"/>
      <c r="LM97" s="50"/>
      <c r="LN97" s="50"/>
      <c r="LO97" s="50"/>
      <c r="LP97" s="50"/>
      <c r="LQ97" s="50"/>
      <c r="LR97" s="50"/>
      <c r="LS97" s="50"/>
      <c r="LT97" s="50"/>
      <c r="LU97" s="50"/>
      <c r="LV97" s="50"/>
      <c r="LW97" s="50"/>
      <c r="LX97" s="50"/>
      <c r="LY97" s="50"/>
      <c r="LZ97" s="50"/>
      <c r="MA97" s="50"/>
      <c r="MB97" s="50"/>
      <c r="MC97" s="50"/>
      <c r="MD97" s="50"/>
      <c r="ME97" s="50"/>
      <c r="MF97" s="50"/>
      <c r="MG97" s="50"/>
      <c r="MH97" s="50"/>
      <c r="MI97" s="50"/>
      <c r="MJ97" s="50"/>
      <c r="MK97" s="50"/>
      <c r="ML97" s="50"/>
      <c r="MM97" s="50"/>
      <c r="MN97" s="50"/>
      <c r="MO97" s="50"/>
      <c r="MP97" s="50"/>
      <c r="MQ97" s="50"/>
      <c r="MR97" s="50"/>
      <c r="MS97" s="50"/>
      <c r="MT97" s="50"/>
      <c r="MU97" s="50"/>
      <c r="MV97" s="50"/>
      <c r="MW97" s="50"/>
      <c r="MX97" s="50"/>
      <c r="MY97" s="50"/>
      <c r="MZ97" s="50"/>
      <c r="NA97" s="50"/>
      <c r="NB97" s="50"/>
      <c r="NC97" s="50"/>
      <c r="ND97" s="50"/>
      <c r="NE97" s="50"/>
      <c r="NF97" s="50"/>
      <c r="NG97" s="50"/>
      <c r="NH97" s="50"/>
      <c r="NI97" s="50"/>
      <c r="NJ97" s="50"/>
      <c r="NK97" s="50"/>
      <c r="NL97" s="50"/>
      <c r="NM97" s="50"/>
      <c r="NN97" s="50"/>
      <c r="NO97" s="50"/>
      <c r="NP97" s="50"/>
      <c r="NQ97" s="50"/>
      <c r="NR97" s="50"/>
      <c r="NS97" s="50"/>
      <c r="NT97" s="50"/>
      <c r="NU97" s="50"/>
      <c r="NV97" s="50"/>
      <c r="NW97" s="50"/>
      <c r="NX97" s="50"/>
      <c r="NY97" s="50"/>
      <c r="NZ97" s="50"/>
      <c r="OA97" s="50"/>
      <c r="OB97" s="50"/>
      <c r="OC97" s="50"/>
      <c r="OD97" s="50"/>
      <c r="OE97" s="50"/>
      <c r="OF97" s="50"/>
      <c r="OG97" s="50"/>
      <c r="OH97" s="50"/>
      <c r="OI97" s="50"/>
      <c r="OJ97" s="50"/>
      <c r="OK97" s="50"/>
      <c r="OL97" s="50"/>
      <c r="OM97" s="50"/>
      <c r="ON97" s="50"/>
      <c r="OO97" s="50"/>
      <c r="OP97" s="50"/>
      <c r="OQ97" s="50"/>
      <c r="OR97" s="50"/>
      <c r="OS97" s="50"/>
      <c r="OT97" s="50"/>
      <c r="OU97" s="50"/>
      <c r="OV97" s="50"/>
      <c r="OW97" s="50"/>
      <c r="OX97" s="50"/>
      <c r="OY97" s="50"/>
      <c r="OZ97" s="50"/>
      <c r="PA97" s="50"/>
      <c r="PB97" s="50"/>
      <c r="PC97" s="50"/>
      <c r="PD97" s="50"/>
      <c r="PE97" s="50"/>
      <c r="PF97" s="50"/>
      <c r="PG97" s="50"/>
      <c r="PH97" s="50"/>
      <c r="PI97" s="50"/>
      <c r="PJ97" s="50"/>
      <c r="PK97" s="50"/>
      <c r="PL97" s="50"/>
      <c r="PM97" s="50"/>
      <c r="PN97" s="50"/>
      <c r="PO97" s="50"/>
      <c r="PP97" s="50"/>
      <c r="PQ97" s="50"/>
      <c r="PR97" s="50"/>
      <c r="PS97" s="50"/>
      <c r="PT97" s="50"/>
      <c r="PU97" s="50"/>
      <c r="PV97" s="50"/>
      <c r="PW97" s="50"/>
      <c r="PX97" s="50"/>
      <c r="PY97" s="50"/>
      <c r="PZ97" s="50"/>
      <c r="QA97" s="50"/>
      <c r="QB97" s="50"/>
      <c r="QC97" s="50"/>
      <c r="QD97" s="50"/>
      <c r="QE97" s="50"/>
      <c r="QF97" s="50"/>
      <c r="QG97" s="50"/>
      <c r="QH97" s="50"/>
      <c r="QI97" s="50"/>
      <c r="QJ97" s="50"/>
      <c r="QK97" s="50"/>
      <c r="QL97" s="50"/>
      <c r="QM97" s="50"/>
      <c r="QN97" s="50"/>
      <c r="QO97" s="50"/>
      <c r="QP97" s="50"/>
      <c r="QQ97" s="50"/>
      <c r="QR97" s="50"/>
      <c r="QS97" s="50"/>
      <c r="QT97" s="50"/>
      <c r="QU97" s="50"/>
      <c r="QV97" s="50"/>
      <c r="QW97" s="50"/>
      <c r="QX97" s="50"/>
      <c r="QY97" s="50"/>
      <c r="QZ97" s="50"/>
      <c r="RA97" s="50"/>
      <c r="RB97" s="50"/>
      <c r="RC97" s="50"/>
      <c r="RD97" s="50"/>
      <c r="RE97" s="50"/>
      <c r="RF97" s="50"/>
      <c r="RG97" s="50"/>
      <c r="RH97" s="50"/>
      <c r="RI97" s="50"/>
      <c r="RJ97" s="50"/>
      <c r="RK97" s="50"/>
      <c r="RL97" s="50"/>
      <c r="RM97" s="50"/>
      <c r="RN97" s="50"/>
      <c r="RO97" s="50"/>
      <c r="RP97" s="50"/>
      <c r="RQ97" s="50"/>
      <c r="RR97" s="50"/>
      <c r="RS97" s="50"/>
      <c r="RT97" s="50"/>
      <c r="RU97" s="50"/>
      <c r="RV97" s="50"/>
      <c r="RW97" s="50"/>
      <c r="RX97" s="50"/>
      <c r="RY97" s="50"/>
      <c r="RZ97" s="50"/>
      <c r="SA97" s="50"/>
      <c r="SB97" s="50"/>
      <c r="SC97" s="50"/>
      <c r="SD97" s="50"/>
      <c r="SE97" s="50"/>
      <c r="SF97" s="50"/>
      <c r="SG97" s="50"/>
      <c r="SH97" s="50"/>
      <c r="SI97" s="50"/>
      <c r="SJ97" s="50"/>
      <c r="SK97" s="50"/>
      <c r="SL97" s="50"/>
      <c r="SM97" s="50"/>
      <c r="SN97" s="45"/>
    </row>
    <row r="98" spans="2:508" x14ac:dyDescent="0.25">
      <c r="B98" s="43" t="s">
        <v>477</v>
      </c>
      <c r="C98" s="43" t="str">
        <f ca="1">_xlfn.XLOOKUP(B98,bonds[unique lookup],bonds[ID_ISIN])</f>
        <v>XS1048428012</v>
      </c>
      <c r="D98" s="45" cm="1">
        <f t="array" aca="1" ref="D98" ca="1">MIN(IFERROR(IF(OFFSET(bHist!$A$1,_xlfn.XMATCH($B$62,bHist!$B:$B,0)-1,3+$C$2,1,3+$C$3)=0,"-",OFFSET(bHist!$A$1,_xlfn.XMATCH($B$62,bHist!$B:$B,0)-1,3+$C$2,1,3+$C$3))-IF(OFFSET(bHist!$A$1,_xlfn.XMATCH(B98,bHist!$B:$B,0)-1,3+$C$2,1,3+$C$3)=0,"-",OFFSET(bHist!$A$1,_xlfn.XMATCH(B98,bHist!$B:$B,0)-1,3+$C$2,1,3+$C$3)),"-"))</f>
        <v>-242.79244858789446</v>
      </c>
      <c r="E98" s="45" cm="1">
        <f t="array" aca="1" ref="E98" ca="1">AVERAGE(IFERROR(IF(OFFSET(bHist!$A$1,_xlfn.XMATCH($B$62,bHist!$B:$B,0)-1,3+$C$2,1,3+$C$3)=0,"-",OFFSET(bHist!$A$1,_xlfn.XMATCH($B$62,bHist!$B:$B,0)-1,3+$C$2,1,3+$C$3))-IF(OFFSET(bHist!$A$1,_xlfn.XMATCH(B98,bHist!$B:$B,0)-1,3+$C$2,1,3+$C$3)=0,"-",OFFSET(bHist!$A$1,_xlfn.XMATCH(B98,bHist!$B:$B,0)-1,3+$C$2,1,3+$C$3)),"-"))</f>
        <v>76.951877807141358</v>
      </c>
      <c r="F98" s="45" cm="1">
        <f t="array" aca="1" ref="F98" ca="1">MAX(IFERROR(IF(OFFSET(bHist!$A$1,_xlfn.XMATCH($B$62,bHist!$B:$B,0)-1,3+$C$2,1,3+$C$3)=0,"-",OFFSET(bHist!$A$1,_xlfn.XMATCH($B$62,bHist!$B:$B,0)-1,3+$C$2,1,3+$C$3))-IF(OFFSET(bHist!$A$1,_xlfn.XMATCH(B98,bHist!$B:$B,0)-1,3+$C$2,1,3+$C$3)=0,"-",OFFSET(bHist!$A$1,_xlfn.XMATCH(B98,bHist!$B:$B,0)-1,3+$C$2,1,3+$C$3)),"-"))</f>
        <v>242.71850337457658</v>
      </c>
      <c r="G98" s="45" cm="1">
        <f t="array" aca="1" ref="G98" ca="1">_xlfn.STDEV.P(IFERROR(IF(OFFSET(bHist!$A$1,_xlfn.XMATCH($B$62,bHist!$B:$B,0)-1,3+$C$2,1,3+$C$3)=0,"-",OFFSET(bHist!$A$1,_xlfn.XMATCH($B$62,bHist!$B:$B,0)-1,3+$C$2,1,3+$C$3))-IF(OFFSET(bHist!$A$1,_xlfn.XMATCH(B98,bHist!$B:$B,0)-1,3+$C$2,1,3+$C$3)=0,"-",OFFSET(bHist!$A$1,_xlfn.XMATCH(B98,bHist!$B:$B,0)-1,3+$C$2,1,3+$C$3)),"-"))</f>
        <v>73.054909301952748</v>
      </c>
      <c r="H98" s="45" cm="1">
        <f t="array" aca="1" ref="H98" ca="1">INDEX((IFERROR(IF(OFFSET(bHist!$A$1,_xlfn.XMATCH($B$62,bHist!B:B,0)-1,3,1,500)=0,"-",OFFSET(bHist!$A$1,_xlfn.XMATCH($B$62,bHist!B:B,0)-1,3,1,500))-IF(OFFSET(bHist!$A$1,_xlfn.XMATCH(B98,bHist!B:B,0)-1,3,1,500)=0,"-",OFFSET(bHist!$A$1,_xlfn.XMATCH(B98,bHist!B:B,0)-1,3,1,500)),"-")),1)</f>
        <v>144.16746965074543</v>
      </c>
      <c r="I98" s="45">
        <f t="shared" ca="1" si="4"/>
        <v>13.844299818966741</v>
      </c>
      <c r="J98" s="51" cm="1">
        <f t="array" aca="1" ref="J98" ca="1">SLOPE((IFERROR(IF(OFFSET(bHist!$A$1,_xlfn.XMATCH($B$62,bHist!$B:$B,0)-1,3,1,500)=0,"-",OFFSET(bHist!$A$1,_xlfn.XMATCH($B$62,bHist!$B:$B,0)-1,3,1,500))-IF(OFFSET(bHist!$A$1,_xlfn.XMATCH(B98,bHist!$B:$B,0)-1,3,1,500)=0,"-",OFFSET(bHist!$A$1,_xlfn.XMATCH(B98,bHist!$B:$B,0)-1,3,1,500)),"-")),OFFSET(bHist!$A$1,0,3,1,500))</f>
        <v>-1.429438411821566E-2</v>
      </c>
      <c r="K98" s="45" cm="1">
        <f t="array" aca="1" ref="K98" ca="1">INTERCEPT((IFERROR(IF(OFFSET(bHist!$A$1,_xlfn.XMATCH($B$62,bHist!$B:$B,0)-1,3,1,500)=0,"-",OFFSET(bHist!$A$1,_xlfn.XMATCH($B$62,bHist!$B:$B,0)-1,3,1,500))-IF(OFFSET(bHist!$A$1,_xlfn.XMATCH(B98,bHist!$B:$B,0)-1,3,1,500)=0,"-",OFFSET(bHist!$A$1,_xlfn.XMATCH(B98,bHist!$B:$B,0)-1,3,1,500)),"-")),OFFSET(bHist!$A$1,0,3,1,500))</f>
        <v>700.92041499766492</v>
      </c>
      <c r="L98" s="45" cm="1">
        <f t="array" aca="1" ref="L98" ca="1">STEYX((IFERROR(IF(OFFSET(bHist!$A$1,_xlfn.XMATCH($B$62,bHist!B:B,0)-1,3,1,500)=0,"-",OFFSET(bHist!$A$1,_xlfn.XMATCH($B$62,bHist!B:B,0)-1,3,1,500))-IF(OFFSET(bHist!$A$1,_xlfn.XMATCH(B98,bHist!B:B,0)-1,3,1,500)=0,"-",OFFSET(bHist!$A$1,_xlfn.XMATCH(B98,bHist!B:B,0)-1,3,1,500)),"-")),OFFSET(bHist!$A$1,0,3,1,500))</f>
        <v>73.347337824685255</v>
      </c>
      <c r="M98" s="51" cm="1">
        <f t="array" aca="1" ref="M98" ca="1">CORREL(IF(OFFSET(bHist!$A$1,_xlfn.XMATCH($B$62,bHist!B:B,0)-1,3,1,500)=0,"-",OFFSET(bHist!$A$1,_xlfn.XMATCH($B$62,bHist!B:B,0)-1,3,1,500)),IF(OFFSET(bHist!$A$1,_xlfn.XMATCH(B98,bHist!B:B,0)-1,3,1,500)=0,"-",OFFSET(bHist!$A$1,_xlfn.XMATCH(B98,bHist!B:B,0)-1,3,1,500)))</f>
        <v>0.94490992455100253</v>
      </c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0"/>
      <c r="BC98" s="50"/>
      <c r="BD98" s="50"/>
      <c r="BE98" s="50"/>
      <c r="BF98" s="50"/>
      <c r="BG98" s="50"/>
      <c r="BH98" s="50"/>
      <c r="BI98" s="50"/>
      <c r="BJ98" s="50"/>
      <c r="BK98" s="50"/>
      <c r="BL98" s="50"/>
      <c r="BM98" s="50"/>
      <c r="BN98" s="50"/>
      <c r="BO98" s="50"/>
      <c r="BP98" s="50"/>
      <c r="BQ98" s="50"/>
      <c r="BR98" s="50"/>
      <c r="BS98" s="50"/>
      <c r="BT98" s="50"/>
      <c r="BU98" s="50"/>
      <c r="BV98" s="50"/>
      <c r="BW98" s="50"/>
      <c r="BX98" s="50"/>
      <c r="BY98" s="50"/>
      <c r="BZ98" s="50"/>
      <c r="CA98" s="50"/>
      <c r="CB98" s="50"/>
      <c r="CC98" s="50"/>
      <c r="CD98" s="50"/>
      <c r="CE98" s="50"/>
      <c r="CF98" s="50"/>
      <c r="CG98" s="50"/>
      <c r="CH98" s="50"/>
      <c r="CI98" s="50"/>
      <c r="CJ98" s="50"/>
      <c r="CK98" s="50"/>
      <c r="CL98" s="50"/>
      <c r="CM98" s="50"/>
      <c r="CN98" s="50"/>
      <c r="CO98" s="50"/>
      <c r="CP98" s="50"/>
      <c r="CQ98" s="50"/>
      <c r="CR98" s="50"/>
      <c r="CS98" s="50"/>
      <c r="CT98" s="50"/>
      <c r="CU98" s="50"/>
      <c r="CV98" s="50"/>
      <c r="CW98" s="50"/>
      <c r="CX98" s="50"/>
      <c r="CY98" s="50"/>
      <c r="CZ98" s="50"/>
      <c r="DA98" s="50"/>
      <c r="DB98" s="50"/>
      <c r="DC98" s="50"/>
      <c r="DD98" s="50"/>
      <c r="DE98" s="50"/>
      <c r="DF98" s="50"/>
      <c r="DG98" s="50"/>
      <c r="DH98" s="50"/>
      <c r="DI98" s="50"/>
      <c r="DJ98" s="50"/>
      <c r="DK98" s="50"/>
      <c r="DL98" s="50"/>
      <c r="DM98" s="50"/>
      <c r="DN98" s="50"/>
      <c r="DO98" s="50"/>
      <c r="DP98" s="50"/>
      <c r="DQ98" s="50"/>
      <c r="DR98" s="50"/>
      <c r="DS98" s="50"/>
      <c r="DT98" s="50"/>
      <c r="DU98" s="50"/>
      <c r="DV98" s="50"/>
      <c r="DW98" s="50"/>
      <c r="DX98" s="50"/>
      <c r="DY98" s="50"/>
      <c r="DZ98" s="50"/>
      <c r="EA98" s="50"/>
      <c r="EB98" s="50"/>
      <c r="EC98" s="50"/>
      <c r="ED98" s="50"/>
      <c r="EE98" s="50"/>
      <c r="EF98" s="50"/>
      <c r="EG98" s="50"/>
      <c r="EH98" s="50"/>
      <c r="EI98" s="50"/>
      <c r="EJ98" s="50"/>
      <c r="EK98" s="50"/>
      <c r="EL98" s="50"/>
      <c r="EM98" s="50"/>
      <c r="EN98" s="50"/>
      <c r="EO98" s="50"/>
      <c r="EP98" s="50"/>
      <c r="EQ98" s="50"/>
      <c r="ER98" s="50"/>
      <c r="ES98" s="50"/>
      <c r="ET98" s="50"/>
      <c r="EU98" s="50"/>
      <c r="EV98" s="50"/>
      <c r="EW98" s="50"/>
      <c r="EX98" s="50"/>
      <c r="EY98" s="50"/>
      <c r="EZ98" s="50"/>
      <c r="FA98" s="50"/>
      <c r="FB98" s="50"/>
      <c r="FC98" s="50"/>
      <c r="FD98" s="50"/>
      <c r="FE98" s="50"/>
      <c r="FF98" s="50"/>
      <c r="FG98" s="50"/>
      <c r="FH98" s="50"/>
      <c r="FI98" s="50"/>
      <c r="FJ98" s="50"/>
      <c r="FK98" s="50"/>
      <c r="FL98" s="50"/>
      <c r="FM98" s="50"/>
      <c r="FN98" s="50"/>
      <c r="FO98" s="50"/>
      <c r="FP98" s="50"/>
      <c r="FQ98" s="50"/>
      <c r="FR98" s="50"/>
      <c r="FS98" s="50"/>
      <c r="FT98" s="50"/>
      <c r="FU98" s="50"/>
      <c r="FV98" s="50"/>
      <c r="FW98" s="50"/>
      <c r="FX98" s="50"/>
      <c r="FY98" s="50"/>
      <c r="FZ98" s="50"/>
      <c r="GA98" s="50"/>
      <c r="GB98" s="50"/>
      <c r="GC98" s="50"/>
      <c r="GD98" s="50"/>
      <c r="GE98" s="50"/>
      <c r="GF98" s="50"/>
      <c r="GG98" s="50"/>
      <c r="GH98" s="50"/>
      <c r="GI98" s="50"/>
      <c r="GJ98" s="50"/>
      <c r="GK98" s="50"/>
      <c r="GL98" s="50"/>
      <c r="GM98" s="50"/>
      <c r="GN98" s="50"/>
      <c r="GO98" s="50"/>
      <c r="GP98" s="50"/>
      <c r="GQ98" s="50"/>
      <c r="GR98" s="50"/>
      <c r="GS98" s="50"/>
      <c r="GT98" s="50"/>
      <c r="GU98" s="50"/>
      <c r="GV98" s="50"/>
      <c r="GW98" s="50"/>
      <c r="GX98" s="50"/>
      <c r="GY98" s="50"/>
      <c r="GZ98" s="50"/>
      <c r="HA98" s="50"/>
      <c r="HB98" s="50"/>
      <c r="HC98" s="50"/>
      <c r="HD98" s="50"/>
      <c r="HE98" s="50"/>
      <c r="HF98" s="50"/>
      <c r="HG98" s="50"/>
      <c r="HH98" s="50"/>
      <c r="HI98" s="50"/>
      <c r="HJ98" s="50"/>
      <c r="HK98" s="50"/>
      <c r="HL98" s="50"/>
      <c r="HM98" s="50"/>
      <c r="HN98" s="50"/>
      <c r="HO98" s="50"/>
      <c r="HP98" s="50"/>
      <c r="HQ98" s="50"/>
      <c r="HR98" s="50"/>
      <c r="HS98" s="50"/>
      <c r="HT98" s="50"/>
      <c r="HU98" s="50"/>
      <c r="HV98" s="50"/>
      <c r="HW98" s="50"/>
      <c r="HX98" s="50"/>
      <c r="HY98" s="50"/>
      <c r="HZ98" s="50"/>
      <c r="IA98" s="50"/>
      <c r="IB98" s="50"/>
      <c r="IC98" s="50"/>
      <c r="ID98" s="50"/>
      <c r="IE98" s="50"/>
      <c r="IF98" s="50"/>
      <c r="IG98" s="50"/>
      <c r="IH98" s="50"/>
      <c r="II98" s="50"/>
      <c r="IJ98" s="50"/>
      <c r="IK98" s="50"/>
      <c r="IL98" s="50"/>
      <c r="IM98" s="50"/>
      <c r="IN98" s="50"/>
      <c r="IO98" s="50"/>
      <c r="IP98" s="50"/>
      <c r="IQ98" s="50"/>
      <c r="IR98" s="50"/>
      <c r="IS98" s="50"/>
      <c r="IT98" s="50"/>
      <c r="IU98" s="50"/>
      <c r="IV98" s="50"/>
      <c r="IW98" s="50"/>
      <c r="IX98" s="50"/>
      <c r="IY98" s="50"/>
      <c r="IZ98" s="50"/>
      <c r="JA98" s="50"/>
      <c r="JB98" s="50"/>
      <c r="JC98" s="50"/>
      <c r="JD98" s="50"/>
      <c r="JE98" s="50"/>
      <c r="JF98" s="50"/>
      <c r="JG98" s="50"/>
      <c r="JH98" s="50"/>
      <c r="JI98" s="50"/>
      <c r="JJ98" s="50"/>
      <c r="JK98" s="50"/>
      <c r="JL98" s="50"/>
      <c r="JM98" s="50"/>
      <c r="JN98" s="50"/>
      <c r="JO98" s="50"/>
      <c r="JP98" s="50"/>
      <c r="JQ98" s="50"/>
      <c r="JR98" s="50"/>
      <c r="JS98" s="50"/>
      <c r="JT98" s="50"/>
      <c r="JU98" s="50"/>
      <c r="JV98" s="50"/>
      <c r="JW98" s="50"/>
      <c r="JX98" s="50"/>
      <c r="JY98" s="50"/>
      <c r="JZ98" s="50"/>
      <c r="KA98" s="50"/>
      <c r="KB98" s="50"/>
      <c r="KC98" s="50"/>
      <c r="KD98" s="50"/>
      <c r="KE98" s="50"/>
      <c r="KF98" s="50"/>
      <c r="KG98" s="50"/>
      <c r="KH98" s="50"/>
      <c r="KI98" s="50"/>
      <c r="KJ98" s="50"/>
      <c r="KK98" s="50"/>
      <c r="KL98" s="50"/>
      <c r="KM98" s="50"/>
      <c r="KN98" s="50"/>
      <c r="KO98" s="50"/>
      <c r="KP98" s="50"/>
      <c r="KQ98" s="50"/>
      <c r="KR98" s="50"/>
      <c r="KS98" s="50"/>
      <c r="KT98" s="50"/>
      <c r="KU98" s="50"/>
      <c r="KV98" s="50"/>
      <c r="KW98" s="50"/>
      <c r="KX98" s="50"/>
      <c r="KY98" s="50"/>
      <c r="KZ98" s="50"/>
      <c r="LA98" s="50"/>
      <c r="LB98" s="50"/>
      <c r="LC98" s="50"/>
      <c r="LD98" s="50"/>
      <c r="LE98" s="50"/>
      <c r="LF98" s="50"/>
      <c r="LG98" s="50"/>
      <c r="LH98" s="50"/>
      <c r="LI98" s="50"/>
      <c r="LJ98" s="50"/>
      <c r="LK98" s="50"/>
      <c r="LL98" s="50"/>
      <c r="LM98" s="50"/>
      <c r="LN98" s="50"/>
      <c r="LO98" s="50"/>
      <c r="LP98" s="50"/>
      <c r="LQ98" s="50"/>
      <c r="LR98" s="50"/>
      <c r="LS98" s="50"/>
      <c r="LT98" s="50"/>
      <c r="LU98" s="50"/>
      <c r="LV98" s="50"/>
      <c r="LW98" s="50"/>
      <c r="LX98" s="50"/>
      <c r="LY98" s="50"/>
      <c r="LZ98" s="50"/>
      <c r="MA98" s="50"/>
      <c r="MB98" s="50"/>
      <c r="MC98" s="50"/>
      <c r="MD98" s="50"/>
      <c r="ME98" s="50"/>
      <c r="MF98" s="50"/>
      <c r="MG98" s="50"/>
      <c r="MH98" s="50"/>
      <c r="MI98" s="50"/>
      <c r="MJ98" s="50"/>
      <c r="MK98" s="50"/>
      <c r="ML98" s="50"/>
      <c r="MM98" s="50"/>
      <c r="MN98" s="50"/>
      <c r="MO98" s="50"/>
      <c r="MP98" s="50"/>
      <c r="MQ98" s="50"/>
      <c r="MR98" s="50"/>
      <c r="MS98" s="50"/>
      <c r="MT98" s="50"/>
      <c r="MU98" s="50"/>
      <c r="MV98" s="50"/>
      <c r="MW98" s="50"/>
      <c r="MX98" s="50"/>
      <c r="MY98" s="50"/>
      <c r="MZ98" s="50"/>
      <c r="NA98" s="50"/>
      <c r="NB98" s="50"/>
      <c r="NC98" s="50"/>
      <c r="ND98" s="50"/>
      <c r="NE98" s="50"/>
      <c r="NF98" s="50"/>
      <c r="NG98" s="50"/>
      <c r="NH98" s="50"/>
      <c r="NI98" s="50"/>
      <c r="NJ98" s="50"/>
      <c r="NK98" s="50"/>
      <c r="NL98" s="50"/>
      <c r="NM98" s="50"/>
      <c r="NN98" s="50"/>
      <c r="NO98" s="50"/>
      <c r="NP98" s="50"/>
      <c r="NQ98" s="50"/>
      <c r="NR98" s="50"/>
      <c r="NS98" s="50"/>
      <c r="NT98" s="50"/>
      <c r="NU98" s="50"/>
      <c r="NV98" s="50"/>
      <c r="NW98" s="50"/>
      <c r="NX98" s="50"/>
      <c r="NY98" s="50"/>
      <c r="NZ98" s="50"/>
      <c r="OA98" s="50"/>
      <c r="OB98" s="50"/>
      <c r="OC98" s="50"/>
      <c r="OD98" s="50"/>
      <c r="OE98" s="50"/>
      <c r="OF98" s="50"/>
      <c r="OG98" s="50"/>
      <c r="OH98" s="50"/>
      <c r="OI98" s="50"/>
      <c r="OJ98" s="50"/>
      <c r="OK98" s="50"/>
      <c r="OL98" s="50"/>
      <c r="OM98" s="50"/>
      <c r="ON98" s="50"/>
      <c r="OO98" s="50"/>
      <c r="OP98" s="50"/>
      <c r="OQ98" s="50"/>
      <c r="OR98" s="50"/>
      <c r="OS98" s="50"/>
      <c r="OT98" s="50"/>
      <c r="OU98" s="50"/>
      <c r="OV98" s="50"/>
      <c r="OW98" s="50"/>
      <c r="OX98" s="50"/>
      <c r="OY98" s="50"/>
      <c r="OZ98" s="50"/>
      <c r="PA98" s="50"/>
      <c r="PB98" s="50"/>
      <c r="PC98" s="50"/>
      <c r="PD98" s="50"/>
      <c r="PE98" s="50"/>
      <c r="PF98" s="50"/>
      <c r="PG98" s="50"/>
      <c r="PH98" s="50"/>
      <c r="PI98" s="50"/>
      <c r="PJ98" s="50"/>
      <c r="PK98" s="50"/>
      <c r="PL98" s="50"/>
      <c r="PM98" s="50"/>
      <c r="PN98" s="50"/>
      <c r="PO98" s="50"/>
      <c r="PP98" s="50"/>
      <c r="PQ98" s="50"/>
      <c r="PR98" s="50"/>
      <c r="PS98" s="50"/>
      <c r="PT98" s="50"/>
      <c r="PU98" s="50"/>
      <c r="PV98" s="50"/>
      <c r="PW98" s="50"/>
      <c r="PX98" s="50"/>
      <c r="PY98" s="50"/>
      <c r="PZ98" s="50"/>
      <c r="QA98" s="50"/>
      <c r="QB98" s="50"/>
      <c r="QC98" s="50"/>
      <c r="QD98" s="50"/>
      <c r="QE98" s="50"/>
      <c r="QF98" s="50"/>
      <c r="QG98" s="50"/>
      <c r="QH98" s="50"/>
      <c r="QI98" s="50"/>
      <c r="QJ98" s="50"/>
      <c r="QK98" s="50"/>
      <c r="QL98" s="50"/>
      <c r="QM98" s="50"/>
      <c r="QN98" s="50"/>
      <c r="QO98" s="50"/>
      <c r="QP98" s="50"/>
      <c r="QQ98" s="50"/>
      <c r="QR98" s="50"/>
      <c r="QS98" s="50"/>
      <c r="QT98" s="50"/>
      <c r="QU98" s="50"/>
      <c r="QV98" s="50"/>
      <c r="QW98" s="50"/>
      <c r="QX98" s="50"/>
      <c r="QY98" s="50"/>
      <c r="QZ98" s="50"/>
      <c r="RA98" s="50"/>
      <c r="RB98" s="50"/>
      <c r="RC98" s="50"/>
      <c r="RD98" s="50"/>
      <c r="RE98" s="50"/>
      <c r="RF98" s="50"/>
      <c r="RG98" s="50"/>
      <c r="RH98" s="50"/>
      <c r="RI98" s="50"/>
      <c r="RJ98" s="50"/>
      <c r="RK98" s="50"/>
      <c r="RL98" s="50"/>
      <c r="RM98" s="50"/>
      <c r="RN98" s="50"/>
      <c r="RO98" s="50"/>
      <c r="RP98" s="50"/>
      <c r="RQ98" s="50"/>
      <c r="RR98" s="50"/>
      <c r="RS98" s="50"/>
      <c r="RT98" s="50"/>
      <c r="RU98" s="50"/>
      <c r="RV98" s="50"/>
      <c r="RW98" s="50"/>
      <c r="RX98" s="50"/>
      <c r="RY98" s="50"/>
      <c r="RZ98" s="50"/>
      <c r="SA98" s="50"/>
      <c r="SB98" s="50"/>
      <c r="SC98" s="50"/>
      <c r="SD98" s="50"/>
      <c r="SE98" s="50"/>
      <c r="SF98" s="50"/>
      <c r="SG98" s="50"/>
      <c r="SH98" s="50"/>
      <c r="SI98" s="50"/>
      <c r="SJ98" s="50"/>
      <c r="SK98" s="50"/>
      <c r="SL98" s="50"/>
      <c r="SM98" s="50"/>
      <c r="SN98" s="45"/>
    </row>
    <row r="99" spans="2:508" x14ac:dyDescent="0.25">
      <c r="B99" s="43" t="s">
        <v>476</v>
      </c>
      <c r="C99" s="43" t="str">
        <f ca="1">_xlfn.XLOOKUP(B99,bonds[unique lookup],bonds[ID_ISIN])</f>
        <v>XS1206540806</v>
      </c>
      <c r="D99" s="45" cm="1">
        <f t="array" aca="1" ref="D99" ca="1">MIN(IFERROR(IF(OFFSET(bHist!$A$1,_xlfn.XMATCH($B$62,bHist!$B:$B,0)-1,3+$C$2,1,3+$C$3)=0,"-",OFFSET(bHist!$A$1,_xlfn.XMATCH($B$62,bHist!$B:$B,0)-1,3+$C$2,1,3+$C$3))-IF(OFFSET(bHist!$A$1,_xlfn.XMATCH(B99,bHist!$B:$B,0)-1,3+$C$2,1,3+$C$3)=0,"-",OFFSET(bHist!$A$1,_xlfn.XMATCH(B99,bHist!$B:$B,0)-1,3+$C$2,1,3+$C$3)),"-"))</f>
        <v>-162.47547311776873</v>
      </c>
      <c r="E99" s="45" cm="1">
        <f t="array" aca="1" ref="E99" ca="1">AVERAGE(IFERROR(IF(OFFSET(bHist!$A$1,_xlfn.XMATCH($B$62,bHist!$B:$B,0)-1,3+$C$2,1,3+$C$3)=0,"-",OFFSET(bHist!$A$1,_xlfn.XMATCH($B$62,bHist!$B:$B,0)-1,3+$C$2,1,3+$C$3))-IF(OFFSET(bHist!$A$1,_xlfn.XMATCH(B99,bHist!$B:$B,0)-1,3+$C$2,1,3+$C$3)=0,"-",OFFSET(bHist!$A$1,_xlfn.XMATCH(B99,bHist!$B:$B,0)-1,3+$C$2,1,3+$C$3)),"-"))</f>
        <v>31.376002849485346</v>
      </c>
      <c r="F99" s="45" cm="1">
        <f t="array" aca="1" ref="F99" ca="1">MAX(IFERROR(IF(OFFSET(bHist!$A$1,_xlfn.XMATCH($B$62,bHist!$B:$B,0)-1,3+$C$2,1,3+$C$3)=0,"-",OFFSET(bHist!$A$1,_xlfn.XMATCH($B$62,bHist!$B:$B,0)-1,3+$C$2,1,3+$C$3))-IF(OFFSET(bHist!$A$1,_xlfn.XMATCH(B99,bHist!$B:$B,0)-1,3+$C$2,1,3+$C$3)=0,"-",OFFSET(bHist!$A$1,_xlfn.XMATCH(B99,bHist!$B:$B,0)-1,3+$C$2,1,3+$C$3)),"-"))</f>
        <v>170.25867462831732</v>
      </c>
      <c r="G99" s="45" cm="1">
        <f t="array" aca="1" ref="G99" ca="1">_xlfn.STDEV.P(IFERROR(IF(OFFSET(bHist!$A$1,_xlfn.XMATCH($B$62,bHist!$B:$B,0)-1,3+$C$2,1,3+$C$3)=0,"-",OFFSET(bHist!$A$1,_xlfn.XMATCH($B$62,bHist!$B:$B,0)-1,3+$C$2,1,3+$C$3))-IF(OFFSET(bHist!$A$1,_xlfn.XMATCH(B99,bHist!$B:$B,0)-1,3+$C$2,1,3+$C$3)=0,"-",OFFSET(bHist!$A$1,_xlfn.XMATCH(B99,bHist!$B:$B,0)-1,3+$C$2,1,3+$C$3)),"-"))</f>
        <v>42.365734004693962</v>
      </c>
      <c r="H99" s="45" cm="1">
        <f t="array" aca="1" ref="H99" ca="1">INDEX((IFERROR(IF(OFFSET(bHist!$A$1,_xlfn.XMATCH($B$62,bHist!B:B,0)-1,3,1,500)=0,"-",OFFSET(bHist!$A$1,_xlfn.XMATCH($B$62,bHist!B:B,0)-1,3,1,500))-IF(OFFSET(bHist!$A$1,_xlfn.XMATCH(B99,bHist!B:B,0)-1,3,1,500)=0,"-",OFFSET(bHist!$A$1,_xlfn.XMATCH(B99,bHist!B:B,0)-1,3,1,500)),"-")),1)</f>
        <v>5.4237472355962382</v>
      </c>
      <c r="I99" s="45">
        <f t="shared" ca="1" si="4"/>
        <v>-7.799697082396734</v>
      </c>
      <c r="J99" s="51" cm="1">
        <f t="array" aca="1" ref="J99" ca="1">SLOPE((IFERROR(IF(OFFSET(bHist!$A$1,_xlfn.XMATCH($B$62,bHist!$B:$B,0)-1,3,1,500)=0,"-",OFFSET(bHist!$A$1,_xlfn.XMATCH($B$62,bHist!$B:$B,0)-1,3,1,500))-IF(OFFSET(bHist!$A$1,_xlfn.XMATCH(B99,bHist!$B:$B,0)-1,3,1,500)=0,"-",OFFSET(bHist!$A$1,_xlfn.XMATCH(B99,bHist!$B:$B,0)-1,3,1,500)),"-")),OFFSET(bHist!$A$1,0,3,1,500))</f>
        <v>8.2883237898672593E-2</v>
      </c>
      <c r="K99" s="45" cm="1">
        <f t="array" aca="1" ref="K99" ca="1">INTERCEPT((IFERROR(IF(OFFSET(bHist!$A$1,_xlfn.XMATCH($B$62,bHist!$B:$B,0)-1,3,1,500)=0,"-",OFFSET(bHist!$A$1,_xlfn.XMATCH($B$62,bHist!$B:$B,0)-1,3,1,500))-IF(OFFSET(bHist!$A$1,_xlfn.XMATCH(B99,bHist!$B:$B,0)-1,3,1,500)=0,"-",OFFSET(bHist!$A$1,_xlfn.XMATCH(B99,bHist!$B:$B,0)-1,3,1,500)),"-")),OFFSET(bHist!$A$1,0,3,1,500))</f>
        <v>-3587.232888494957</v>
      </c>
      <c r="L99" s="45" cm="1">
        <f t="array" aca="1" ref="L99" ca="1">STEYX((IFERROR(IF(OFFSET(bHist!$A$1,_xlfn.XMATCH($B$62,bHist!B:B,0)-1,3,1,500)=0,"-",OFFSET(bHist!$A$1,_xlfn.XMATCH($B$62,bHist!B:B,0)-1,3,1,500))-IF(OFFSET(bHist!$A$1,_xlfn.XMATCH(B99,bHist!B:B,0)-1,3,1,500)=0,"-",OFFSET(bHist!$A$1,_xlfn.XMATCH(B99,bHist!B:B,0)-1,3,1,500)),"-")),OFFSET(bHist!$A$1,0,3,1,500))</f>
        <v>38.88420337110496</v>
      </c>
      <c r="M99" s="51" cm="1">
        <f t="array" aca="1" ref="M99" ca="1">CORREL(IF(OFFSET(bHist!$A$1,_xlfn.XMATCH($B$62,bHist!B:B,0)-1,3,1,500)=0,"-",OFFSET(bHist!$A$1,_xlfn.XMATCH($B$62,bHist!B:B,0)-1,3,1,500)),IF(OFFSET(bHist!$A$1,_xlfn.XMATCH(B99,bHist!B:B,0)-1,3,1,500)=0,"-",OFFSET(bHist!$A$1,_xlfn.XMATCH(B99,bHist!B:B,0)-1,3,1,500)))</f>
        <v>0.92785992761446767</v>
      </c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  <c r="AB99" s="50"/>
      <c r="AC99" s="50"/>
      <c r="AD99" s="50"/>
      <c r="AE99" s="50"/>
      <c r="AF99" s="50"/>
      <c r="AG99" s="5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  <c r="AX99" s="50"/>
      <c r="AY99" s="50"/>
      <c r="AZ99" s="50"/>
      <c r="BA99" s="50"/>
      <c r="BB99" s="50"/>
      <c r="BC99" s="50"/>
      <c r="BD99" s="50"/>
      <c r="BE99" s="50"/>
      <c r="BF99" s="50"/>
      <c r="BG99" s="50"/>
      <c r="BH99" s="50"/>
      <c r="BI99" s="50"/>
      <c r="BJ99" s="50"/>
      <c r="BK99" s="50"/>
      <c r="BL99" s="50"/>
      <c r="BM99" s="50"/>
      <c r="BN99" s="50"/>
      <c r="BO99" s="50"/>
      <c r="BP99" s="50"/>
      <c r="BQ99" s="50"/>
      <c r="BR99" s="50"/>
      <c r="BS99" s="50"/>
      <c r="BT99" s="50"/>
      <c r="BU99" s="50"/>
      <c r="BV99" s="50"/>
      <c r="BW99" s="50"/>
      <c r="BX99" s="50"/>
      <c r="BY99" s="50"/>
      <c r="BZ99" s="50"/>
      <c r="CA99" s="50"/>
      <c r="CB99" s="50"/>
      <c r="CC99" s="50"/>
      <c r="CD99" s="50"/>
      <c r="CE99" s="50"/>
      <c r="CF99" s="50"/>
      <c r="CG99" s="50"/>
      <c r="CH99" s="50"/>
      <c r="CI99" s="50"/>
      <c r="CJ99" s="50"/>
      <c r="CK99" s="50"/>
      <c r="CL99" s="50"/>
      <c r="CM99" s="50"/>
      <c r="CN99" s="50"/>
      <c r="CO99" s="50"/>
      <c r="CP99" s="50"/>
      <c r="CQ99" s="50"/>
      <c r="CR99" s="50"/>
      <c r="CS99" s="50"/>
      <c r="CT99" s="50"/>
      <c r="CU99" s="50"/>
      <c r="CV99" s="50"/>
      <c r="CW99" s="50"/>
      <c r="CX99" s="50"/>
      <c r="CY99" s="50"/>
      <c r="CZ99" s="50"/>
      <c r="DA99" s="50"/>
      <c r="DB99" s="50"/>
      <c r="DC99" s="50"/>
      <c r="DD99" s="50"/>
      <c r="DE99" s="50"/>
      <c r="DF99" s="50"/>
      <c r="DG99" s="50"/>
      <c r="DH99" s="50"/>
      <c r="DI99" s="50"/>
      <c r="DJ99" s="50"/>
      <c r="DK99" s="50"/>
      <c r="DL99" s="50"/>
      <c r="DM99" s="50"/>
      <c r="DN99" s="50"/>
      <c r="DO99" s="50"/>
      <c r="DP99" s="50"/>
      <c r="DQ99" s="50"/>
      <c r="DR99" s="50"/>
      <c r="DS99" s="50"/>
      <c r="DT99" s="50"/>
      <c r="DU99" s="50"/>
      <c r="DV99" s="50"/>
      <c r="DW99" s="50"/>
      <c r="DX99" s="50"/>
      <c r="DY99" s="50"/>
      <c r="DZ99" s="50"/>
      <c r="EA99" s="50"/>
      <c r="EB99" s="50"/>
      <c r="EC99" s="50"/>
      <c r="ED99" s="50"/>
      <c r="EE99" s="50"/>
      <c r="EF99" s="50"/>
      <c r="EG99" s="50"/>
      <c r="EH99" s="50"/>
      <c r="EI99" s="50"/>
      <c r="EJ99" s="50"/>
      <c r="EK99" s="50"/>
      <c r="EL99" s="50"/>
      <c r="EM99" s="50"/>
      <c r="EN99" s="50"/>
      <c r="EO99" s="50"/>
      <c r="EP99" s="50"/>
      <c r="EQ99" s="50"/>
      <c r="ER99" s="50"/>
      <c r="ES99" s="50"/>
      <c r="ET99" s="50"/>
      <c r="EU99" s="50"/>
      <c r="EV99" s="50"/>
      <c r="EW99" s="50"/>
      <c r="EX99" s="50"/>
      <c r="EY99" s="50"/>
      <c r="EZ99" s="50"/>
      <c r="FA99" s="50"/>
      <c r="FB99" s="50"/>
      <c r="FC99" s="50"/>
      <c r="FD99" s="50"/>
      <c r="FE99" s="50"/>
      <c r="FF99" s="50"/>
      <c r="FG99" s="50"/>
      <c r="FH99" s="50"/>
      <c r="FI99" s="50"/>
      <c r="FJ99" s="50"/>
      <c r="FK99" s="50"/>
      <c r="FL99" s="50"/>
      <c r="FM99" s="50"/>
      <c r="FN99" s="50"/>
      <c r="FO99" s="50"/>
      <c r="FP99" s="50"/>
      <c r="FQ99" s="50"/>
      <c r="FR99" s="50"/>
      <c r="FS99" s="50"/>
      <c r="FT99" s="50"/>
      <c r="FU99" s="50"/>
      <c r="FV99" s="50"/>
      <c r="FW99" s="50"/>
      <c r="FX99" s="50"/>
      <c r="FY99" s="50"/>
      <c r="FZ99" s="50"/>
      <c r="GA99" s="50"/>
      <c r="GB99" s="50"/>
      <c r="GC99" s="50"/>
      <c r="GD99" s="50"/>
      <c r="GE99" s="50"/>
      <c r="GF99" s="50"/>
      <c r="GG99" s="50"/>
      <c r="GH99" s="50"/>
      <c r="GI99" s="50"/>
      <c r="GJ99" s="50"/>
      <c r="GK99" s="50"/>
      <c r="GL99" s="50"/>
      <c r="GM99" s="50"/>
      <c r="GN99" s="50"/>
      <c r="GO99" s="50"/>
      <c r="GP99" s="50"/>
      <c r="GQ99" s="50"/>
      <c r="GR99" s="50"/>
      <c r="GS99" s="50"/>
      <c r="GT99" s="50"/>
      <c r="GU99" s="50"/>
      <c r="GV99" s="50"/>
      <c r="GW99" s="50"/>
      <c r="GX99" s="50"/>
      <c r="GY99" s="50"/>
      <c r="GZ99" s="50"/>
      <c r="HA99" s="50"/>
      <c r="HB99" s="50"/>
      <c r="HC99" s="50"/>
      <c r="HD99" s="50"/>
      <c r="HE99" s="50"/>
      <c r="HF99" s="50"/>
      <c r="HG99" s="50"/>
      <c r="HH99" s="50"/>
      <c r="HI99" s="50"/>
      <c r="HJ99" s="50"/>
      <c r="HK99" s="50"/>
      <c r="HL99" s="50"/>
      <c r="HM99" s="50"/>
      <c r="HN99" s="50"/>
      <c r="HO99" s="50"/>
      <c r="HP99" s="50"/>
      <c r="HQ99" s="50"/>
      <c r="HR99" s="50"/>
      <c r="HS99" s="50"/>
      <c r="HT99" s="50"/>
      <c r="HU99" s="50"/>
      <c r="HV99" s="50"/>
      <c r="HW99" s="50"/>
      <c r="HX99" s="50"/>
      <c r="HY99" s="50"/>
      <c r="HZ99" s="50"/>
      <c r="IA99" s="50"/>
      <c r="IB99" s="50"/>
      <c r="IC99" s="50"/>
      <c r="ID99" s="50"/>
      <c r="IE99" s="50"/>
      <c r="IF99" s="50"/>
      <c r="IG99" s="50"/>
      <c r="IH99" s="50"/>
      <c r="II99" s="50"/>
      <c r="IJ99" s="50"/>
      <c r="IK99" s="50"/>
      <c r="IL99" s="50"/>
      <c r="IM99" s="50"/>
      <c r="IN99" s="50"/>
      <c r="IO99" s="50"/>
      <c r="IP99" s="50"/>
      <c r="IQ99" s="50"/>
      <c r="IR99" s="50"/>
      <c r="IS99" s="50"/>
      <c r="IT99" s="50"/>
      <c r="IU99" s="50"/>
      <c r="IV99" s="50"/>
      <c r="IW99" s="50"/>
      <c r="IX99" s="50"/>
      <c r="IY99" s="50"/>
      <c r="IZ99" s="50"/>
      <c r="JA99" s="50"/>
      <c r="JB99" s="50"/>
      <c r="JC99" s="50"/>
      <c r="JD99" s="50"/>
      <c r="JE99" s="50"/>
      <c r="JF99" s="50"/>
      <c r="JG99" s="50"/>
      <c r="JH99" s="50"/>
      <c r="JI99" s="50"/>
      <c r="JJ99" s="50"/>
      <c r="JK99" s="50"/>
      <c r="JL99" s="50"/>
      <c r="JM99" s="50"/>
      <c r="JN99" s="50"/>
      <c r="JO99" s="50"/>
      <c r="JP99" s="50"/>
      <c r="JQ99" s="50"/>
      <c r="JR99" s="50"/>
      <c r="JS99" s="50"/>
      <c r="JT99" s="50"/>
      <c r="JU99" s="50"/>
      <c r="JV99" s="50"/>
      <c r="JW99" s="50"/>
      <c r="JX99" s="50"/>
      <c r="JY99" s="50"/>
      <c r="JZ99" s="50"/>
      <c r="KA99" s="50"/>
      <c r="KB99" s="50"/>
      <c r="KC99" s="50"/>
      <c r="KD99" s="50"/>
      <c r="KE99" s="50"/>
      <c r="KF99" s="50"/>
      <c r="KG99" s="50"/>
      <c r="KH99" s="50"/>
      <c r="KI99" s="50"/>
      <c r="KJ99" s="50"/>
      <c r="KK99" s="50"/>
      <c r="KL99" s="50"/>
      <c r="KM99" s="50"/>
      <c r="KN99" s="50"/>
      <c r="KO99" s="50"/>
      <c r="KP99" s="50"/>
      <c r="KQ99" s="50"/>
      <c r="KR99" s="50"/>
      <c r="KS99" s="50"/>
      <c r="KT99" s="50"/>
      <c r="KU99" s="50"/>
      <c r="KV99" s="50"/>
      <c r="KW99" s="50"/>
      <c r="KX99" s="50"/>
      <c r="KY99" s="50"/>
      <c r="KZ99" s="50"/>
      <c r="LA99" s="50"/>
      <c r="LB99" s="50"/>
      <c r="LC99" s="50"/>
      <c r="LD99" s="50"/>
      <c r="LE99" s="50"/>
      <c r="LF99" s="50"/>
      <c r="LG99" s="50"/>
      <c r="LH99" s="50"/>
      <c r="LI99" s="50"/>
      <c r="LJ99" s="50"/>
      <c r="LK99" s="50"/>
      <c r="LL99" s="50"/>
      <c r="LM99" s="50"/>
      <c r="LN99" s="50"/>
      <c r="LO99" s="50"/>
      <c r="LP99" s="50"/>
      <c r="LQ99" s="50"/>
      <c r="LR99" s="50"/>
      <c r="LS99" s="50"/>
      <c r="LT99" s="50"/>
      <c r="LU99" s="50"/>
      <c r="LV99" s="50"/>
      <c r="LW99" s="50"/>
      <c r="LX99" s="50"/>
      <c r="LY99" s="50"/>
      <c r="LZ99" s="50"/>
      <c r="MA99" s="50"/>
      <c r="MB99" s="50"/>
      <c r="MC99" s="50"/>
      <c r="MD99" s="50"/>
      <c r="ME99" s="50"/>
      <c r="MF99" s="50"/>
      <c r="MG99" s="50"/>
      <c r="MH99" s="50"/>
      <c r="MI99" s="50"/>
      <c r="MJ99" s="50"/>
      <c r="MK99" s="50"/>
      <c r="ML99" s="50"/>
      <c r="MM99" s="50"/>
      <c r="MN99" s="50"/>
      <c r="MO99" s="50"/>
      <c r="MP99" s="50"/>
      <c r="MQ99" s="50"/>
      <c r="MR99" s="50"/>
      <c r="MS99" s="50"/>
      <c r="MT99" s="50"/>
      <c r="MU99" s="50"/>
      <c r="MV99" s="50"/>
      <c r="MW99" s="50"/>
      <c r="MX99" s="50"/>
      <c r="MY99" s="50"/>
      <c r="MZ99" s="50"/>
      <c r="NA99" s="50"/>
      <c r="NB99" s="50"/>
      <c r="NC99" s="50"/>
      <c r="ND99" s="50"/>
      <c r="NE99" s="50"/>
      <c r="NF99" s="50"/>
      <c r="NG99" s="50"/>
      <c r="NH99" s="50"/>
      <c r="NI99" s="50"/>
      <c r="NJ99" s="50"/>
      <c r="NK99" s="50"/>
      <c r="NL99" s="50"/>
      <c r="NM99" s="50"/>
      <c r="NN99" s="50"/>
      <c r="NO99" s="50"/>
      <c r="NP99" s="50"/>
      <c r="NQ99" s="50"/>
      <c r="NR99" s="50"/>
      <c r="NS99" s="50"/>
      <c r="NT99" s="50"/>
      <c r="NU99" s="50"/>
      <c r="NV99" s="50"/>
      <c r="NW99" s="50"/>
      <c r="NX99" s="50"/>
      <c r="NY99" s="50"/>
      <c r="NZ99" s="50"/>
      <c r="OA99" s="50"/>
      <c r="OB99" s="50"/>
      <c r="OC99" s="50"/>
      <c r="OD99" s="50"/>
      <c r="OE99" s="50"/>
      <c r="OF99" s="50"/>
      <c r="OG99" s="50"/>
      <c r="OH99" s="50"/>
      <c r="OI99" s="50"/>
      <c r="OJ99" s="50"/>
      <c r="OK99" s="50"/>
      <c r="OL99" s="50"/>
      <c r="OM99" s="50"/>
      <c r="ON99" s="50"/>
      <c r="OO99" s="50"/>
      <c r="OP99" s="50"/>
      <c r="OQ99" s="50"/>
      <c r="OR99" s="50"/>
      <c r="OS99" s="50"/>
      <c r="OT99" s="50"/>
      <c r="OU99" s="50"/>
      <c r="OV99" s="50"/>
      <c r="OW99" s="50"/>
      <c r="OX99" s="50"/>
      <c r="OY99" s="50"/>
      <c r="OZ99" s="50"/>
      <c r="PA99" s="50"/>
      <c r="PB99" s="50"/>
      <c r="PC99" s="50"/>
      <c r="PD99" s="50"/>
      <c r="PE99" s="50"/>
      <c r="PF99" s="50"/>
      <c r="PG99" s="50"/>
      <c r="PH99" s="50"/>
      <c r="PI99" s="50"/>
      <c r="PJ99" s="50"/>
      <c r="PK99" s="50"/>
      <c r="PL99" s="50"/>
      <c r="PM99" s="50"/>
      <c r="PN99" s="50"/>
      <c r="PO99" s="50"/>
      <c r="PP99" s="50"/>
      <c r="PQ99" s="50"/>
      <c r="PR99" s="50"/>
      <c r="PS99" s="50"/>
      <c r="PT99" s="50"/>
      <c r="PU99" s="50"/>
      <c r="PV99" s="50"/>
      <c r="PW99" s="50"/>
      <c r="PX99" s="50"/>
      <c r="PY99" s="50"/>
      <c r="PZ99" s="50"/>
      <c r="QA99" s="50"/>
      <c r="QB99" s="50"/>
      <c r="QC99" s="50"/>
      <c r="QD99" s="50"/>
      <c r="QE99" s="50"/>
      <c r="QF99" s="50"/>
      <c r="QG99" s="50"/>
      <c r="QH99" s="50"/>
      <c r="QI99" s="50"/>
      <c r="QJ99" s="50"/>
      <c r="QK99" s="50"/>
      <c r="QL99" s="50"/>
      <c r="QM99" s="50"/>
      <c r="QN99" s="50"/>
      <c r="QO99" s="50"/>
      <c r="QP99" s="50"/>
      <c r="QQ99" s="50"/>
      <c r="QR99" s="50"/>
      <c r="QS99" s="50"/>
      <c r="QT99" s="50"/>
      <c r="QU99" s="50"/>
      <c r="QV99" s="50"/>
      <c r="QW99" s="50"/>
      <c r="QX99" s="50"/>
      <c r="QY99" s="50"/>
      <c r="QZ99" s="50"/>
      <c r="RA99" s="50"/>
      <c r="RB99" s="50"/>
      <c r="RC99" s="50"/>
      <c r="RD99" s="50"/>
      <c r="RE99" s="50"/>
      <c r="RF99" s="50"/>
      <c r="RG99" s="50"/>
      <c r="RH99" s="50"/>
      <c r="RI99" s="50"/>
      <c r="RJ99" s="50"/>
      <c r="RK99" s="50"/>
      <c r="RL99" s="50"/>
      <c r="RM99" s="50"/>
      <c r="RN99" s="50"/>
      <c r="RO99" s="50"/>
      <c r="RP99" s="50"/>
      <c r="RQ99" s="50"/>
      <c r="RR99" s="50"/>
      <c r="RS99" s="50"/>
      <c r="RT99" s="50"/>
      <c r="RU99" s="50"/>
      <c r="RV99" s="50"/>
      <c r="RW99" s="50"/>
      <c r="RX99" s="50"/>
      <c r="RY99" s="50"/>
      <c r="RZ99" s="50"/>
      <c r="SA99" s="50"/>
      <c r="SB99" s="50"/>
      <c r="SC99" s="50"/>
      <c r="SD99" s="50"/>
      <c r="SE99" s="50"/>
      <c r="SF99" s="50"/>
      <c r="SG99" s="50"/>
      <c r="SH99" s="50"/>
      <c r="SI99" s="50"/>
      <c r="SJ99" s="50"/>
      <c r="SK99" s="50"/>
      <c r="SL99" s="50"/>
      <c r="SM99" s="50"/>
      <c r="SN99" s="45"/>
    </row>
    <row r="100" spans="2:508" x14ac:dyDescent="0.25">
      <c r="B100" s="43" t="s">
        <v>475</v>
      </c>
      <c r="C100" s="43" t="str">
        <f ca="1">_xlfn.XLOOKUP(B100,bonds[unique lookup],bonds[ID_ISIN])</f>
        <v>XS1629658755</v>
      </c>
      <c r="D100" s="45" cm="1">
        <f t="array" aca="1" ref="D100" ca="1">MIN(IFERROR(IF(OFFSET(bHist!$A$1,_xlfn.XMATCH($B$62,bHist!$B:$B,0)-1,3+$C$2,1,3+$C$3)=0,"-",OFFSET(bHist!$A$1,_xlfn.XMATCH($B$62,bHist!$B:$B,0)-1,3+$C$2,1,3+$C$3))-IF(OFFSET(bHist!$A$1,_xlfn.XMATCH(B100,bHist!$B:$B,0)-1,3+$C$2,1,3+$C$3)=0,"-",OFFSET(bHist!$A$1,_xlfn.XMATCH(B100,bHist!$B:$B,0)-1,3+$C$2,1,3+$C$3)),"-"))</f>
        <v>-102.3076235728264</v>
      </c>
      <c r="E100" s="45" cm="1">
        <f t="array" aca="1" ref="E100" ca="1">AVERAGE(IFERROR(IF(OFFSET(bHist!$A$1,_xlfn.XMATCH($B$62,bHist!$B:$B,0)-1,3+$C$2,1,3+$C$3)=0,"-",OFFSET(bHist!$A$1,_xlfn.XMATCH($B$62,bHist!$B:$B,0)-1,3+$C$2,1,3+$C$3))-IF(OFFSET(bHist!$A$1,_xlfn.XMATCH(B100,bHist!$B:$B,0)-1,3+$C$2,1,3+$C$3)=0,"-",OFFSET(bHist!$A$1,_xlfn.XMATCH(B100,bHist!$B:$B,0)-1,3+$C$2,1,3+$C$3)),"-"))</f>
        <v>13.959750039520127</v>
      </c>
      <c r="F100" s="45" cm="1">
        <f t="array" aca="1" ref="F100" ca="1">MAX(IFERROR(IF(OFFSET(bHist!$A$1,_xlfn.XMATCH($B$62,bHist!$B:$B,0)-1,3+$C$2,1,3+$C$3)=0,"-",OFFSET(bHist!$A$1,_xlfn.XMATCH($B$62,bHist!$B:$B,0)-1,3+$C$2,1,3+$C$3))-IF(OFFSET(bHist!$A$1,_xlfn.XMATCH(B100,bHist!$B:$B,0)-1,3+$C$2,1,3+$C$3)=0,"-",OFFSET(bHist!$A$1,_xlfn.XMATCH(B100,bHist!$B:$B,0)-1,3+$C$2,1,3+$C$3)),"-"))</f>
        <v>147.54790740966797</v>
      </c>
      <c r="G100" s="45" cm="1">
        <f t="array" aca="1" ref="G100" ca="1">_xlfn.STDEV.P(IFERROR(IF(OFFSET(bHist!$A$1,_xlfn.XMATCH($B$62,bHist!$B:$B,0)-1,3+$C$2,1,3+$C$3)=0,"-",OFFSET(bHist!$A$1,_xlfn.XMATCH($B$62,bHist!$B:$B,0)-1,3+$C$2,1,3+$C$3))-IF(OFFSET(bHist!$A$1,_xlfn.XMATCH(B100,bHist!$B:$B,0)-1,3+$C$2,1,3+$C$3)=0,"-",OFFSET(bHist!$A$1,_xlfn.XMATCH(B100,bHist!$B:$B,0)-1,3+$C$2,1,3+$C$3)),"-"))</f>
        <v>40.765029345944413</v>
      </c>
      <c r="H100" s="45" cm="1">
        <f t="array" aca="1" ref="H100" ca="1">INDEX((IFERROR(IF(OFFSET(bHist!$A$1,_xlfn.XMATCH($B$62,bHist!B:B,0)-1,3,1,500)=0,"-",OFFSET(bHist!$A$1,_xlfn.XMATCH($B$62,bHist!B:B,0)-1,3,1,500))-IF(OFFSET(bHist!$A$1,_xlfn.XMATCH(B100,bHist!B:B,0)-1,3,1,500)=0,"-",OFFSET(bHist!$A$1,_xlfn.XMATCH(B100,bHist!B:B,0)-1,3,1,500)),"-")),1)</f>
        <v>1.5078932890892247</v>
      </c>
      <c r="I100" s="45">
        <f t="shared" ca="1" si="4"/>
        <v>-4.983622616424416</v>
      </c>
      <c r="J100" s="51" cm="1">
        <f t="array" aca="1" ref="J100" ca="1">SLOPE((IFERROR(IF(OFFSET(bHist!$A$1,_xlfn.XMATCH($B$62,bHist!$B:$B,0)-1,3,1,500)=0,"-",OFFSET(bHist!$A$1,_xlfn.XMATCH($B$62,bHist!$B:$B,0)-1,3,1,500))-IF(OFFSET(bHist!$A$1,_xlfn.XMATCH(B100,bHist!$B:$B,0)-1,3,1,500)=0,"-",OFFSET(bHist!$A$1,_xlfn.XMATCH(B100,bHist!$B:$B,0)-1,3,1,500)),"-")),OFFSET(bHist!$A$1,0,3,1,500))</f>
        <v>9.3830193729708258E-2</v>
      </c>
      <c r="K100" s="45" cm="1">
        <f t="array" aca="1" ref="K100" ca="1">INTERCEPT((IFERROR(IF(OFFSET(bHist!$A$1,_xlfn.XMATCH($B$62,bHist!$B:$B,0)-1,3,1,500)=0,"-",OFFSET(bHist!$A$1,_xlfn.XMATCH($B$62,bHist!$B:$B,0)-1,3,1,500))-IF(OFFSET(bHist!$A$1,_xlfn.XMATCH(B100,bHist!$B:$B,0)-1,3,1,500)=0,"-",OFFSET(bHist!$A$1,_xlfn.XMATCH(B100,bHist!$B:$B,0)-1,3,1,500)),"-")),OFFSET(bHist!$A$1,0,3,1,500))</f>
        <v>-4082.6317768804865</v>
      </c>
      <c r="L100" s="45" cm="1">
        <f t="array" aca="1" ref="L100" ca="1">STEYX((IFERROR(IF(OFFSET(bHist!$A$1,_xlfn.XMATCH($B$62,bHist!B:B,0)-1,3,1,500)=0,"-",OFFSET(bHist!$A$1,_xlfn.XMATCH($B$62,bHist!B:B,0)-1,3,1,500))-IF(OFFSET(bHist!$A$1,_xlfn.XMATCH(B100,bHist!B:B,0)-1,3,1,500)=0,"-",OFFSET(bHist!$A$1,_xlfn.XMATCH(B100,bHist!B:B,0)-1,3,1,500)),"-")),OFFSET(bHist!$A$1,0,3,1,500))</f>
        <v>35.93713411999871</v>
      </c>
      <c r="M100" s="51" cm="1">
        <f t="array" aca="1" ref="M100" ca="1">CORREL(IF(OFFSET(bHist!$A$1,_xlfn.XMATCH($B$62,bHist!B:B,0)-1,3,1,500)=0,"-",OFFSET(bHist!$A$1,_xlfn.XMATCH($B$62,bHist!B:B,0)-1,3,1,500)),IF(OFFSET(bHist!$A$1,_xlfn.XMATCH(B100,bHist!B:B,0)-1,3,1,500)=0,"-",OFFSET(bHist!$A$1,_xlfn.XMATCH(B100,bHist!B:B,0)-1,3,1,500)))</f>
        <v>0.92207759116417587</v>
      </c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  <c r="AE100" s="50"/>
      <c r="AF100" s="50"/>
      <c r="AG100" s="50"/>
      <c r="AH100" s="50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  <c r="AX100" s="50"/>
      <c r="AY100" s="50"/>
      <c r="AZ100" s="50"/>
      <c r="BA100" s="50"/>
      <c r="BB100" s="50"/>
      <c r="BC100" s="50"/>
      <c r="BD100" s="50"/>
      <c r="BE100" s="50"/>
      <c r="BF100" s="50"/>
      <c r="BG100" s="50"/>
      <c r="BH100" s="50"/>
      <c r="BI100" s="50"/>
      <c r="BJ100" s="50"/>
      <c r="BK100" s="50"/>
      <c r="BL100" s="50"/>
      <c r="BM100" s="50"/>
      <c r="BN100" s="50"/>
      <c r="BO100" s="50"/>
      <c r="BP100" s="50"/>
      <c r="BQ100" s="50"/>
      <c r="BR100" s="50"/>
      <c r="BS100" s="50"/>
      <c r="BT100" s="50"/>
      <c r="BU100" s="50"/>
      <c r="BV100" s="50"/>
      <c r="BW100" s="50"/>
      <c r="BX100" s="50"/>
      <c r="BY100" s="50"/>
      <c r="BZ100" s="50"/>
      <c r="CA100" s="50"/>
      <c r="CB100" s="50"/>
      <c r="CC100" s="50"/>
      <c r="CD100" s="50"/>
      <c r="CE100" s="50"/>
      <c r="CF100" s="50"/>
      <c r="CG100" s="50"/>
      <c r="CH100" s="50"/>
      <c r="CI100" s="50"/>
      <c r="CJ100" s="50"/>
      <c r="CK100" s="50"/>
      <c r="CL100" s="50"/>
      <c r="CM100" s="50"/>
      <c r="CN100" s="50"/>
      <c r="CO100" s="50"/>
      <c r="CP100" s="50"/>
      <c r="CQ100" s="50"/>
      <c r="CR100" s="50"/>
      <c r="CS100" s="50"/>
      <c r="CT100" s="50"/>
      <c r="CU100" s="50"/>
      <c r="CV100" s="50"/>
      <c r="CW100" s="50"/>
      <c r="CX100" s="50"/>
      <c r="CY100" s="50"/>
      <c r="CZ100" s="50"/>
      <c r="DA100" s="50"/>
      <c r="DB100" s="50"/>
      <c r="DC100" s="50"/>
      <c r="DD100" s="50"/>
      <c r="DE100" s="50"/>
      <c r="DF100" s="50"/>
      <c r="DG100" s="50"/>
      <c r="DH100" s="50"/>
      <c r="DI100" s="50"/>
      <c r="DJ100" s="50"/>
      <c r="DK100" s="50"/>
      <c r="DL100" s="50"/>
      <c r="DM100" s="50"/>
      <c r="DN100" s="50"/>
      <c r="DO100" s="50"/>
      <c r="DP100" s="50"/>
      <c r="DQ100" s="50"/>
      <c r="DR100" s="50"/>
      <c r="DS100" s="50"/>
      <c r="DT100" s="50"/>
      <c r="DU100" s="50"/>
      <c r="DV100" s="50"/>
      <c r="DW100" s="50"/>
      <c r="DX100" s="50"/>
      <c r="DY100" s="50"/>
      <c r="DZ100" s="50"/>
      <c r="EA100" s="50"/>
      <c r="EB100" s="50"/>
      <c r="EC100" s="50"/>
      <c r="ED100" s="50"/>
      <c r="EE100" s="50"/>
      <c r="EF100" s="50"/>
      <c r="EG100" s="50"/>
      <c r="EH100" s="50"/>
      <c r="EI100" s="50"/>
      <c r="EJ100" s="50"/>
      <c r="EK100" s="50"/>
      <c r="EL100" s="50"/>
      <c r="EM100" s="50"/>
      <c r="EN100" s="50"/>
      <c r="EO100" s="50"/>
      <c r="EP100" s="50"/>
      <c r="EQ100" s="50"/>
      <c r="ER100" s="50"/>
      <c r="ES100" s="50"/>
      <c r="ET100" s="50"/>
      <c r="EU100" s="50"/>
      <c r="EV100" s="50"/>
      <c r="EW100" s="50"/>
      <c r="EX100" s="50"/>
      <c r="EY100" s="50"/>
      <c r="EZ100" s="50"/>
      <c r="FA100" s="50"/>
      <c r="FB100" s="50"/>
      <c r="FC100" s="50"/>
      <c r="FD100" s="50"/>
      <c r="FE100" s="50"/>
      <c r="FF100" s="50"/>
      <c r="FG100" s="50"/>
      <c r="FH100" s="50"/>
      <c r="FI100" s="50"/>
      <c r="FJ100" s="50"/>
      <c r="FK100" s="50"/>
      <c r="FL100" s="50"/>
      <c r="FM100" s="50"/>
      <c r="FN100" s="50"/>
      <c r="FO100" s="50"/>
      <c r="FP100" s="50"/>
      <c r="FQ100" s="50"/>
      <c r="FR100" s="50"/>
      <c r="FS100" s="50"/>
      <c r="FT100" s="50"/>
      <c r="FU100" s="50"/>
      <c r="FV100" s="50"/>
      <c r="FW100" s="50"/>
      <c r="FX100" s="50"/>
      <c r="FY100" s="50"/>
      <c r="FZ100" s="50"/>
      <c r="GA100" s="50"/>
      <c r="GB100" s="50"/>
      <c r="GC100" s="50"/>
      <c r="GD100" s="50"/>
      <c r="GE100" s="50"/>
      <c r="GF100" s="50"/>
      <c r="GG100" s="50"/>
      <c r="GH100" s="50"/>
      <c r="GI100" s="50"/>
      <c r="GJ100" s="50"/>
      <c r="GK100" s="50"/>
      <c r="GL100" s="50"/>
      <c r="GM100" s="50"/>
      <c r="GN100" s="50"/>
      <c r="GO100" s="50"/>
      <c r="GP100" s="50"/>
      <c r="GQ100" s="50"/>
      <c r="GR100" s="50"/>
      <c r="GS100" s="50"/>
      <c r="GT100" s="50"/>
      <c r="GU100" s="50"/>
      <c r="GV100" s="50"/>
      <c r="GW100" s="50"/>
      <c r="GX100" s="50"/>
      <c r="GY100" s="50"/>
      <c r="GZ100" s="50"/>
      <c r="HA100" s="50"/>
      <c r="HB100" s="50"/>
      <c r="HC100" s="50"/>
      <c r="HD100" s="50"/>
      <c r="HE100" s="50"/>
      <c r="HF100" s="50"/>
      <c r="HG100" s="50"/>
      <c r="HH100" s="50"/>
      <c r="HI100" s="50"/>
      <c r="HJ100" s="50"/>
      <c r="HK100" s="50"/>
      <c r="HL100" s="50"/>
      <c r="HM100" s="50"/>
      <c r="HN100" s="50"/>
      <c r="HO100" s="50"/>
      <c r="HP100" s="50"/>
      <c r="HQ100" s="50"/>
      <c r="HR100" s="50"/>
      <c r="HS100" s="50"/>
      <c r="HT100" s="50"/>
      <c r="HU100" s="50"/>
      <c r="HV100" s="50"/>
      <c r="HW100" s="50"/>
      <c r="HX100" s="50"/>
      <c r="HY100" s="50"/>
      <c r="HZ100" s="50"/>
      <c r="IA100" s="50"/>
      <c r="IB100" s="50"/>
      <c r="IC100" s="50"/>
      <c r="ID100" s="50"/>
      <c r="IE100" s="50"/>
      <c r="IF100" s="50"/>
      <c r="IG100" s="50"/>
      <c r="IH100" s="50"/>
      <c r="II100" s="50"/>
      <c r="IJ100" s="50"/>
      <c r="IK100" s="50"/>
      <c r="IL100" s="50"/>
      <c r="IM100" s="50"/>
      <c r="IN100" s="50"/>
      <c r="IO100" s="50"/>
      <c r="IP100" s="50"/>
      <c r="IQ100" s="50"/>
      <c r="IR100" s="50"/>
      <c r="IS100" s="50"/>
      <c r="IT100" s="50"/>
      <c r="IU100" s="50"/>
      <c r="IV100" s="50"/>
      <c r="IW100" s="50"/>
      <c r="IX100" s="50"/>
      <c r="IY100" s="50"/>
      <c r="IZ100" s="50"/>
      <c r="JA100" s="50"/>
      <c r="JB100" s="50"/>
      <c r="JC100" s="50"/>
      <c r="JD100" s="50"/>
      <c r="JE100" s="50"/>
      <c r="JF100" s="50"/>
      <c r="JG100" s="50"/>
      <c r="JH100" s="50"/>
      <c r="JI100" s="50"/>
      <c r="JJ100" s="50"/>
      <c r="JK100" s="50"/>
      <c r="JL100" s="50"/>
      <c r="JM100" s="50"/>
      <c r="JN100" s="50"/>
      <c r="JO100" s="50"/>
      <c r="JP100" s="50"/>
      <c r="JQ100" s="50"/>
      <c r="JR100" s="50"/>
      <c r="JS100" s="50"/>
      <c r="JT100" s="50"/>
      <c r="JU100" s="50"/>
      <c r="JV100" s="50"/>
      <c r="JW100" s="50"/>
      <c r="JX100" s="50"/>
      <c r="JY100" s="50"/>
      <c r="JZ100" s="50"/>
      <c r="KA100" s="50"/>
      <c r="KB100" s="50"/>
      <c r="KC100" s="50"/>
      <c r="KD100" s="50"/>
      <c r="KE100" s="50"/>
      <c r="KF100" s="50"/>
      <c r="KG100" s="50"/>
      <c r="KH100" s="50"/>
      <c r="KI100" s="50"/>
      <c r="KJ100" s="50"/>
      <c r="KK100" s="50"/>
      <c r="KL100" s="50"/>
      <c r="KM100" s="50"/>
      <c r="KN100" s="50"/>
      <c r="KO100" s="50"/>
      <c r="KP100" s="50"/>
      <c r="KQ100" s="50"/>
      <c r="KR100" s="50"/>
      <c r="KS100" s="50"/>
      <c r="KT100" s="50"/>
      <c r="KU100" s="50"/>
      <c r="KV100" s="50"/>
      <c r="KW100" s="50"/>
      <c r="KX100" s="50"/>
      <c r="KY100" s="50"/>
      <c r="KZ100" s="50"/>
      <c r="LA100" s="50"/>
      <c r="LB100" s="50"/>
      <c r="LC100" s="50"/>
      <c r="LD100" s="50"/>
      <c r="LE100" s="50"/>
      <c r="LF100" s="50"/>
      <c r="LG100" s="50"/>
      <c r="LH100" s="50"/>
      <c r="LI100" s="50"/>
      <c r="LJ100" s="50"/>
      <c r="LK100" s="50"/>
      <c r="LL100" s="50"/>
      <c r="LM100" s="50"/>
      <c r="LN100" s="50"/>
      <c r="LO100" s="50"/>
      <c r="LP100" s="50"/>
      <c r="LQ100" s="50"/>
      <c r="LR100" s="50"/>
      <c r="LS100" s="50"/>
      <c r="LT100" s="50"/>
      <c r="LU100" s="50"/>
      <c r="LV100" s="50"/>
      <c r="LW100" s="50"/>
      <c r="LX100" s="50"/>
      <c r="LY100" s="50"/>
      <c r="LZ100" s="50"/>
      <c r="MA100" s="50"/>
      <c r="MB100" s="50"/>
      <c r="MC100" s="50"/>
      <c r="MD100" s="50"/>
      <c r="ME100" s="50"/>
      <c r="MF100" s="50"/>
      <c r="MG100" s="50"/>
      <c r="MH100" s="50"/>
      <c r="MI100" s="50"/>
      <c r="MJ100" s="50"/>
      <c r="MK100" s="50"/>
      <c r="ML100" s="50"/>
      <c r="MM100" s="50"/>
      <c r="MN100" s="50"/>
      <c r="MO100" s="50"/>
      <c r="MP100" s="50"/>
      <c r="MQ100" s="50"/>
      <c r="MR100" s="50"/>
      <c r="MS100" s="50"/>
      <c r="MT100" s="50"/>
      <c r="MU100" s="50"/>
      <c r="MV100" s="50"/>
      <c r="MW100" s="50"/>
      <c r="MX100" s="50"/>
      <c r="MY100" s="50"/>
      <c r="MZ100" s="50"/>
      <c r="NA100" s="50"/>
      <c r="NB100" s="50"/>
      <c r="NC100" s="50"/>
      <c r="ND100" s="50"/>
      <c r="NE100" s="50"/>
      <c r="NF100" s="50"/>
      <c r="NG100" s="50"/>
      <c r="NH100" s="50"/>
      <c r="NI100" s="50"/>
      <c r="NJ100" s="50"/>
      <c r="NK100" s="50"/>
      <c r="NL100" s="50"/>
      <c r="NM100" s="50"/>
      <c r="NN100" s="50"/>
      <c r="NO100" s="50"/>
      <c r="NP100" s="50"/>
      <c r="NQ100" s="50"/>
      <c r="NR100" s="50"/>
      <c r="NS100" s="50"/>
      <c r="NT100" s="50"/>
      <c r="NU100" s="50"/>
      <c r="NV100" s="50"/>
      <c r="NW100" s="50"/>
      <c r="NX100" s="50"/>
      <c r="NY100" s="50"/>
      <c r="NZ100" s="50"/>
      <c r="OA100" s="50"/>
      <c r="OB100" s="50"/>
      <c r="OC100" s="50"/>
      <c r="OD100" s="50"/>
      <c r="OE100" s="50"/>
      <c r="OF100" s="50"/>
      <c r="OG100" s="50"/>
      <c r="OH100" s="50"/>
      <c r="OI100" s="50"/>
      <c r="OJ100" s="50"/>
      <c r="OK100" s="50"/>
      <c r="OL100" s="50"/>
      <c r="OM100" s="50"/>
      <c r="ON100" s="50"/>
      <c r="OO100" s="50"/>
      <c r="OP100" s="50"/>
      <c r="OQ100" s="50"/>
      <c r="OR100" s="50"/>
      <c r="OS100" s="50"/>
      <c r="OT100" s="50"/>
      <c r="OU100" s="50"/>
      <c r="OV100" s="50"/>
      <c r="OW100" s="50"/>
      <c r="OX100" s="50"/>
      <c r="OY100" s="50"/>
      <c r="OZ100" s="50"/>
      <c r="PA100" s="50"/>
      <c r="PB100" s="50"/>
      <c r="PC100" s="50"/>
      <c r="PD100" s="50"/>
      <c r="PE100" s="50"/>
      <c r="PF100" s="50"/>
      <c r="PG100" s="50"/>
      <c r="PH100" s="50"/>
      <c r="PI100" s="50"/>
      <c r="PJ100" s="50"/>
      <c r="PK100" s="50"/>
      <c r="PL100" s="50"/>
      <c r="PM100" s="50"/>
      <c r="PN100" s="50"/>
      <c r="PO100" s="50"/>
      <c r="PP100" s="50"/>
      <c r="PQ100" s="50"/>
      <c r="PR100" s="50"/>
      <c r="PS100" s="50"/>
      <c r="PT100" s="50"/>
      <c r="PU100" s="50"/>
      <c r="PV100" s="50"/>
      <c r="PW100" s="50"/>
      <c r="PX100" s="50"/>
      <c r="PY100" s="50"/>
      <c r="PZ100" s="50"/>
      <c r="QA100" s="50"/>
      <c r="QB100" s="50"/>
      <c r="QC100" s="50"/>
      <c r="QD100" s="50"/>
      <c r="QE100" s="50"/>
      <c r="QF100" s="50"/>
      <c r="QG100" s="50"/>
      <c r="QH100" s="50"/>
      <c r="QI100" s="50"/>
      <c r="QJ100" s="50"/>
      <c r="QK100" s="50"/>
      <c r="QL100" s="50"/>
      <c r="QM100" s="50"/>
      <c r="QN100" s="50"/>
      <c r="QO100" s="50"/>
      <c r="QP100" s="50"/>
      <c r="QQ100" s="50"/>
      <c r="QR100" s="50"/>
      <c r="QS100" s="50"/>
      <c r="QT100" s="50"/>
      <c r="QU100" s="50"/>
      <c r="QV100" s="50"/>
      <c r="QW100" s="50"/>
      <c r="QX100" s="50"/>
      <c r="QY100" s="50"/>
      <c r="QZ100" s="50"/>
      <c r="RA100" s="50"/>
      <c r="RB100" s="50"/>
      <c r="RC100" s="50"/>
      <c r="RD100" s="50"/>
      <c r="RE100" s="50"/>
      <c r="RF100" s="50"/>
      <c r="RG100" s="50"/>
      <c r="RH100" s="50"/>
      <c r="RI100" s="50"/>
      <c r="RJ100" s="50"/>
      <c r="RK100" s="50"/>
      <c r="RL100" s="50"/>
      <c r="RM100" s="50"/>
      <c r="RN100" s="50"/>
      <c r="RO100" s="50"/>
      <c r="RP100" s="50"/>
      <c r="RQ100" s="50"/>
      <c r="RR100" s="50"/>
      <c r="RS100" s="50"/>
      <c r="RT100" s="50"/>
      <c r="RU100" s="50"/>
      <c r="RV100" s="50"/>
      <c r="RW100" s="50"/>
      <c r="RX100" s="50"/>
      <c r="RY100" s="50"/>
      <c r="RZ100" s="50"/>
      <c r="SA100" s="50"/>
      <c r="SB100" s="50"/>
      <c r="SC100" s="50"/>
      <c r="SD100" s="50"/>
      <c r="SE100" s="50"/>
      <c r="SF100" s="50"/>
      <c r="SG100" s="50"/>
      <c r="SH100" s="50"/>
      <c r="SI100" s="50"/>
      <c r="SJ100" s="50"/>
      <c r="SK100" s="50"/>
      <c r="SL100" s="50"/>
      <c r="SM100" s="50"/>
      <c r="SN100" s="45"/>
    </row>
    <row r="101" spans="2:508" x14ac:dyDescent="0.25">
      <c r="B101" s="43" t="s">
        <v>474</v>
      </c>
      <c r="C101" s="43" t="str">
        <f ca="1">_xlfn.XLOOKUP(B101,bonds[unique lookup],bonds[ID_ISIN])</f>
        <v>XS0968913342</v>
      </c>
      <c r="D101" s="45" cm="1">
        <f t="array" aca="1" ref="D101" ca="1">MIN(IFERROR(IF(OFFSET(bHist!$A$1,_xlfn.XMATCH($B$62,bHist!$B:$B,0)-1,3+$C$2,1,3+$C$3)=0,"-",OFFSET(bHist!$A$1,_xlfn.XMATCH($B$62,bHist!$B:$B,0)-1,3+$C$2,1,3+$C$3))-IF(OFFSET(bHist!$A$1,_xlfn.XMATCH(B101,bHist!$B:$B,0)-1,3+$C$2,1,3+$C$3)=0,"-",OFFSET(bHist!$A$1,_xlfn.XMATCH(B101,bHist!$B:$B,0)-1,3+$C$2,1,3+$C$3)),"-"))</f>
        <v>-95.644700765609684</v>
      </c>
      <c r="E101" s="45" cm="1">
        <f t="array" aca="1" ref="E101" ca="1">AVERAGE(IFERROR(IF(OFFSET(bHist!$A$1,_xlfn.XMATCH($B$62,bHist!$B:$B,0)-1,3+$C$2,1,3+$C$3)=0,"-",OFFSET(bHist!$A$1,_xlfn.XMATCH($B$62,bHist!$B:$B,0)-1,3+$C$2,1,3+$C$3))-IF(OFFSET(bHist!$A$1,_xlfn.XMATCH(B101,bHist!$B:$B,0)-1,3+$C$2,1,3+$C$3)=0,"-",OFFSET(bHist!$A$1,_xlfn.XMATCH(B101,bHist!$B:$B,0)-1,3+$C$2,1,3+$C$3)),"-"))</f>
        <v>18.212084760055394</v>
      </c>
      <c r="F101" s="45" cm="1">
        <f t="array" aca="1" ref="F101" ca="1">MAX(IFERROR(IF(OFFSET(bHist!$A$1,_xlfn.XMATCH($B$62,bHist!$B:$B,0)-1,3+$C$2,1,3+$C$3)=0,"-",OFFSET(bHist!$A$1,_xlfn.XMATCH($B$62,bHist!$B:$B,0)-1,3+$C$2,1,3+$C$3))-IF(OFFSET(bHist!$A$1,_xlfn.XMATCH(B101,bHist!$B:$B,0)-1,3+$C$2,1,3+$C$3)=0,"-",OFFSET(bHist!$A$1,_xlfn.XMATCH(B101,bHist!$B:$B,0)-1,3+$C$2,1,3+$C$3)),"-"))</f>
        <v>157.81260341680047</v>
      </c>
      <c r="G101" s="45" cm="1">
        <f t="array" aca="1" ref="G101" ca="1">_xlfn.STDEV.P(IFERROR(IF(OFFSET(bHist!$A$1,_xlfn.XMATCH($B$62,bHist!$B:$B,0)-1,3+$C$2,1,3+$C$3)=0,"-",OFFSET(bHist!$A$1,_xlfn.XMATCH($B$62,bHist!$B:$B,0)-1,3+$C$2,1,3+$C$3))-IF(OFFSET(bHist!$A$1,_xlfn.XMATCH(B101,bHist!$B:$B,0)-1,3+$C$2,1,3+$C$3)=0,"-",OFFSET(bHist!$A$1,_xlfn.XMATCH(B101,bHist!$B:$B,0)-1,3+$C$2,1,3+$C$3)),"-"))</f>
        <v>35.588603055798316</v>
      </c>
      <c r="H101" s="45" cm="1">
        <f t="array" aca="1" ref="H101" ca="1">INDEX((IFERROR(IF(OFFSET(bHist!$A$1,_xlfn.XMATCH($B$62,bHist!B:B,0)-1,3,1,500)=0,"-",OFFSET(bHist!$A$1,_xlfn.XMATCH($B$62,bHist!B:B,0)-1,3,1,500))-IF(OFFSET(bHist!$A$1,_xlfn.XMATCH(B101,bHist!B:B,0)-1,3,1,500)=0,"-",OFFSET(bHist!$A$1,_xlfn.XMATCH(B101,bHist!B:B,0)-1,3,1,500)),"-")),1)</f>
        <v>17.735248292207757</v>
      </c>
      <c r="I101" s="45">
        <f t="shared" ca="1" si="4"/>
        <v>-0.18813285708446706</v>
      </c>
      <c r="J101" s="51" cm="1">
        <f t="array" aca="1" ref="J101" ca="1">SLOPE((IFERROR(IF(OFFSET(bHist!$A$1,_xlfn.XMATCH($B$62,bHist!$B:$B,0)-1,3,1,500)=0,"-",OFFSET(bHist!$A$1,_xlfn.XMATCH($B$62,bHist!$B:$B,0)-1,3,1,500))-IF(OFFSET(bHist!$A$1,_xlfn.XMATCH(B101,bHist!$B:$B,0)-1,3,1,500)=0,"-",OFFSET(bHist!$A$1,_xlfn.XMATCH(B101,bHist!$B:$B,0)-1,3,1,500)),"-")),OFFSET(bHist!$A$1,0,3,1,500))</f>
        <v>9.5318665100723912E-2</v>
      </c>
      <c r="K101" s="45" cm="1">
        <f t="array" aca="1" ref="K101" ca="1">INTERCEPT((IFERROR(IF(OFFSET(bHist!$A$1,_xlfn.XMATCH($B$62,bHist!$B:$B,0)-1,3,1,500)=0,"-",OFFSET(bHist!$A$1,_xlfn.XMATCH($B$62,bHist!$B:$B,0)-1,3,1,500))-IF(OFFSET(bHist!$A$1,_xlfn.XMATCH(B101,bHist!$B:$B,0)-1,3,1,500)=0,"-",OFFSET(bHist!$A$1,_xlfn.XMATCH(B101,bHist!$B:$B,0)-1,3,1,500)),"-")),OFFSET(bHist!$A$1,0,3,1,500))</f>
        <v>-4143.3062886139314</v>
      </c>
      <c r="L101" s="45" cm="1">
        <f t="array" aca="1" ref="L101" ca="1">STEYX((IFERROR(IF(OFFSET(bHist!$A$1,_xlfn.XMATCH($B$62,bHist!B:B,0)-1,3,1,500)=0,"-",OFFSET(bHist!$A$1,_xlfn.XMATCH($B$62,bHist!B:B,0)-1,3,1,500))-IF(OFFSET(bHist!$A$1,_xlfn.XMATCH(B101,bHist!B:B,0)-1,3,1,500)=0,"-",OFFSET(bHist!$A$1,_xlfn.XMATCH(B101,bHist!B:B,0)-1,3,1,500)),"-")),OFFSET(bHist!$A$1,0,3,1,500))</f>
        <v>29.690796681085018</v>
      </c>
      <c r="M101" s="51" cm="1">
        <f t="array" aca="1" ref="M101" ca="1">CORREL(IF(OFFSET(bHist!$A$1,_xlfn.XMATCH($B$62,bHist!B:B,0)-1,3,1,500)=0,"-",OFFSET(bHist!$A$1,_xlfn.XMATCH($B$62,bHist!B:B,0)-1,3,1,500)),IF(OFFSET(bHist!$A$1,_xlfn.XMATCH(B101,bHist!B:B,0)-1,3,1,500)=0,"-",OFFSET(bHist!$A$1,_xlfn.XMATCH(B101,bHist!B:B,0)-1,3,1,500)))</f>
        <v>0.93009522316785109</v>
      </c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  <c r="AX101" s="50"/>
      <c r="AY101" s="50"/>
      <c r="AZ101" s="50"/>
      <c r="BA101" s="50"/>
      <c r="BB101" s="50"/>
      <c r="BC101" s="50"/>
      <c r="BD101" s="50"/>
      <c r="BE101" s="50"/>
      <c r="BF101" s="50"/>
      <c r="BG101" s="50"/>
      <c r="BH101" s="50"/>
      <c r="BI101" s="50"/>
      <c r="BJ101" s="50"/>
      <c r="BK101" s="50"/>
      <c r="BL101" s="50"/>
      <c r="BM101" s="50"/>
      <c r="BN101" s="50"/>
      <c r="BO101" s="50"/>
      <c r="BP101" s="50"/>
      <c r="BQ101" s="50"/>
      <c r="BR101" s="50"/>
      <c r="BS101" s="50"/>
      <c r="BT101" s="50"/>
      <c r="BU101" s="50"/>
      <c r="BV101" s="50"/>
      <c r="BW101" s="50"/>
      <c r="BX101" s="50"/>
      <c r="BY101" s="50"/>
      <c r="BZ101" s="50"/>
      <c r="CA101" s="50"/>
      <c r="CB101" s="50"/>
      <c r="CC101" s="50"/>
      <c r="CD101" s="50"/>
      <c r="CE101" s="50"/>
      <c r="CF101" s="50"/>
      <c r="CG101" s="50"/>
      <c r="CH101" s="50"/>
      <c r="CI101" s="50"/>
      <c r="CJ101" s="50"/>
      <c r="CK101" s="50"/>
      <c r="CL101" s="50"/>
      <c r="CM101" s="50"/>
      <c r="CN101" s="50"/>
      <c r="CO101" s="50"/>
      <c r="CP101" s="50"/>
      <c r="CQ101" s="50"/>
      <c r="CR101" s="50"/>
      <c r="CS101" s="50"/>
      <c r="CT101" s="50"/>
      <c r="CU101" s="50"/>
      <c r="CV101" s="50"/>
      <c r="CW101" s="50"/>
      <c r="CX101" s="50"/>
      <c r="CY101" s="50"/>
      <c r="CZ101" s="50"/>
      <c r="DA101" s="50"/>
      <c r="DB101" s="50"/>
      <c r="DC101" s="50"/>
      <c r="DD101" s="50"/>
      <c r="DE101" s="50"/>
      <c r="DF101" s="50"/>
      <c r="DG101" s="50"/>
      <c r="DH101" s="50"/>
      <c r="DI101" s="50"/>
      <c r="DJ101" s="50"/>
      <c r="DK101" s="50"/>
      <c r="DL101" s="50"/>
      <c r="DM101" s="50"/>
      <c r="DN101" s="50"/>
      <c r="DO101" s="50"/>
      <c r="DP101" s="50"/>
      <c r="DQ101" s="50"/>
      <c r="DR101" s="50"/>
      <c r="DS101" s="50"/>
      <c r="DT101" s="50"/>
      <c r="DU101" s="50"/>
      <c r="DV101" s="50"/>
      <c r="DW101" s="50"/>
      <c r="DX101" s="50"/>
      <c r="DY101" s="50"/>
      <c r="DZ101" s="50"/>
      <c r="EA101" s="50"/>
      <c r="EB101" s="50"/>
      <c r="EC101" s="50"/>
      <c r="ED101" s="50"/>
      <c r="EE101" s="50"/>
      <c r="EF101" s="50"/>
      <c r="EG101" s="50"/>
      <c r="EH101" s="50"/>
      <c r="EI101" s="50"/>
      <c r="EJ101" s="50"/>
      <c r="EK101" s="50"/>
      <c r="EL101" s="50"/>
      <c r="EM101" s="50"/>
      <c r="EN101" s="50"/>
      <c r="EO101" s="50"/>
      <c r="EP101" s="50"/>
      <c r="EQ101" s="50"/>
      <c r="ER101" s="50"/>
      <c r="ES101" s="50"/>
      <c r="ET101" s="50"/>
      <c r="EU101" s="50"/>
      <c r="EV101" s="50"/>
      <c r="EW101" s="50"/>
      <c r="EX101" s="50"/>
      <c r="EY101" s="50"/>
      <c r="EZ101" s="50"/>
      <c r="FA101" s="50"/>
      <c r="FB101" s="50"/>
      <c r="FC101" s="50"/>
      <c r="FD101" s="50"/>
      <c r="FE101" s="50"/>
      <c r="FF101" s="50"/>
      <c r="FG101" s="50"/>
      <c r="FH101" s="50"/>
      <c r="FI101" s="50"/>
      <c r="FJ101" s="50"/>
      <c r="FK101" s="50"/>
      <c r="FL101" s="50"/>
      <c r="FM101" s="50"/>
      <c r="FN101" s="50"/>
      <c r="FO101" s="50"/>
      <c r="FP101" s="50"/>
      <c r="FQ101" s="50"/>
      <c r="FR101" s="50"/>
      <c r="FS101" s="50"/>
      <c r="FT101" s="50"/>
      <c r="FU101" s="50"/>
      <c r="FV101" s="50"/>
      <c r="FW101" s="50"/>
      <c r="FX101" s="50"/>
      <c r="FY101" s="50"/>
      <c r="FZ101" s="50"/>
      <c r="GA101" s="50"/>
      <c r="GB101" s="50"/>
      <c r="GC101" s="50"/>
      <c r="GD101" s="50"/>
      <c r="GE101" s="50"/>
      <c r="GF101" s="50"/>
      <c r="GG101" s="50"/>
      <c r="GH101" s="50"/>
      <c r="GI101" s="50"/>
      <c r="GJ101" s="50"/>
      <c r="GK101" s="50"/>
      <c r="GL101" s="50"/>
      <c r="GM101" s="50"/>
      <c r="GN101" s="50"/>
      <c r="GO101" s="50"/>
      <c r="GP101" s="50"/>
      <c r="GQ101" s="50"/>
      <c r="GR101" s="50"/>
      <c r="GS101" s="50"/>
      <c r="GT101" s="50"/>
      <c r="GU101" s="50"/>
      <c r="GV101" s="50"/>
      <c r="GW101" s="50"/>
      <c r="GX101" s="50"/>
      <c r="GY101" s="50"/>
      <c r="GZ101" s="50"/>
      <c r="HA101" s="50"/>
      <c r="HB101" s="50"/>
      <c r="HC101" s="50"/>
      <c r="HD101" s="50"/>
      <c r="HE101" s="50"/>
      <c r="HF101" s="50"/>
      <c r="HG101" s="50"/>
      <c r="HH101" s="50"/>
      <c r="HI101" s="50"/>
      <c r="HJ101" s="50"/>
      <c r="HK101" s="50"/>
      <c r="HL101" s="50"/>
      <c r="HM101" s="50"/>
      <c r="HN101" s="50"/>
      <c r="HO101" s="50"/>
      <c r="HP101" s="50"/>
      <c r="HQ101" s="50"/>
      <c r="HR101" s="50"/>
      <c r="HS101" s="50"/>
      <c r="HT101" s="50"/>
      <c r="HU101" s="50"/>
      <c r="HV101" s="50"/>
      <c r="HW101" s="50"/>
      <c r="HX101" s="50"/>
      <c r="HY101" s="50"/>
      <c r="HZ101" s="50"/>
      <c r="IA101" s="50"/>
      <c r="IB101" s="50"/>
      <c r="IC101" s="50"/>
      <c r="ID101" s="50"/>
      <c r="IE101" s="50"/>
      <c r="IF101" s="50"/>
      <c r="IG101" s="50"/>
      <c r="IH101" s="50"/>
      <c r="II101" s="50"/>
      <c r="IJ101" s="50"/>
      <c r="IK101" s="50"/>
      <c r="IL101" s="50"/>
      <c r="IM101" s="50"/>
      <c r="IN101" s="50"/>
      <c r="IO101" s="50"/>
      <c r="IP101" s="50"/>
      <c r="IQ101" s="50"/>
      <c r="IR101" s="50"/>
      <c r="IS101" s="50"/>
      <c r="IT101" s="50"/>
      <c r="IU101" s="50"/>
      <c r="IV101" s="50"/>
      <c r="IW101" s="50"/>
      <c r="IX101" s="50"/>
      <c r="IY101" s="50"/>
      <c r="IZ101" s="50"/>
      <c r="JA101" s="50"/>
      <c r="JB101" s="50"/>
      <c r="JC101" s="50"/>
      <c r="JD101" s="50"/>
      <c r="JE101" s="50"/>
      <c r="JF101" s="50"/>
      <c r="JG101" s="50"/>
      <c r="JH101" s="50"/>
      <c r="JI101" s="50"/>
      <c r="JJ101" s="50"/>
      <c r="JK101" s="50"/>
      <c r="JL101" s="50"/>
      <c r="JM101" s="50"/>
      <c r="JN101" s="50"/>
      <c r="JO101" s="50"/>
      <c r="JP101" s="50"/>
      <c r="JQ101" s="50"/>
      <c r="JR101" s="50"/>
      <c r="JS101" s="50"/>
      <c r="JT101" s="50"/>
      <c r="JU101" s="50"/>
      <c r="JV101" s="50"/>
      <c r="JW101" s="50"/>
      <c r="JX101" s="50"/>
      <c r="JY101" s="50"/>
      <c r="JZ101" s="50"/>
      <c r="KA101" s="50"/>
      <c r="KB101" s="50"/>
      <c r="KC101" s="50"/>
      <c r="KD101" s="50"/>
      <c r="KE101" s="50"/>
      <c r="KF101" s="50"/>
      <c r="KG101" s="50"/>
      <c r="KH101" s="50"/>
      <c r="KI101" s="50"/>
      <c r="KJ101" s="50"/>
      <c r="KK101" s="50"/>
      <c r="KL101" s="50"/>
      <c r="KM101" s="50"/>
      <c r="KN101" s="50"/>
      <c r="KO101" s="50"/>
      <c r="KP101" s="50"/>
      <c r="KQ101" s="50"/>
      <c r="KR101" s="50"/>
      <c r="KS101" s="50"/>
      <c r="KT101" s="50"/>
      <c r="KU101" s="50"/>
      <c r="KV101" s="50"/>
      <c r="KW101" s="50"/>
      <c r="KX101" s="50"/>
      <c r="KY101" s="50"/>
      <c r="KZ101" s="50"/>
      <c r="LA101" s="50"/>
      <c r="LB101" s="50"/>
      <c r="LC101" s="50"/>
      <c r="LD101" s="50"/>
      <c r="LE101" s="50"/>
      <c r="LF101" s="50"/>
      <c r="LG101" s="50"/>
      <c r="LH101" s="50"/>
      <c r="LI101" s="50"/>
      <c r="LJ101" s="50"/>
      <c r="LK101" s="50"/>
      <c r="LL101" s="50"/>
      <c r="LM101" s="50"/>
      <c r="LN101" s="50"/>
      <c r="LO101" s="50"/>
      <c r="LP101" s="50"/>
      <c r="LQ101" s="50"/>
      <c r="LR101" s="50"/>
      <c r="LS101" s="50"/>
      <c r="LT101" s="50"/>
      <c r="LU101" s="50"/>
      <c r="LV101" s="50"/>
      <c r="LW101" s="50"/>
      <c r="LX101" s="50"/>
      <c r="LY101" s="50"/>
      <c r="LZ101" s="50"/>
      <c r="MA101" s="50"/>
      <c r="MB101" s="50"/>
      <c r="MC101" s="50"/>
      <c r="MD101" s="50"/>
      <c r="ME101" s="50"/>
      <c r="MF101" s="50"/>
      <c r="MG101" s="50"/>
      <c r="MH101" s="50"/>
      <c r="MI101" s="50"/>
      <c r="MJ101" s="50"/>
      <c r="MK101" s="50"/>
      <c r="ML101" s="50"/>
      <c r="MM101" s="50"/>
      <c r="MN101" s="50"/>
      <c r="MO101" s="50"/>
      <c r="MP101" s="50"/>
      <c r="MQ101" s="50"/>
      <c r="MR101" s="50"/>
      <c r="MS101" s="50"/>
      <c r="MT101" s="50"/>
      <c r="MU101" s="50"/>
      <c r="MV101" s="50"/>
      <c r="MW101" s="50"/>
      <c r="MX101" s="50"/>
      <c r="MY101" s="50"/>
      <c r="MZ101" s="50"/>
      <c r="NA101" s="50"/>
      <c r="NB101" s="50"/>
      <c r="NC101" s="50"/>
      <c r="ND101" s="50"/>
      <c r="NE101" s="50"/>
      <c r="NF101" s="50"/>
      <c r="NG101" s="50"/>
      <c r="NH101" s="50"/>
      <c r="NI101" s="50"/>
      <c r="NJ101" s="50"/>
      <c r="NK101" s="50"/>
      <c r="NL101" s="50"/>
      <c r="NM101" s="50"/>
      <c r="NN101" s="50"/>
      <c r="NO101" s="50"/>
      <c r="NP101" s="50"/>
      <c r="NQ101" s="50"/>
      <c r="NR101" s="50"/>
      <c r="NS101" s="50"/>
      <c r="NT101" s="50"/>
      <c r="NU101" s="50"/>
      <c r="NV101" s="50"/>
      <c r="NW101" s="50"/>
      <c r="NX101" s="50"/>
      <c r="NY101" s="50"/>
      <c r="NZ101" s="50"/>
      <c r="OA101" s="50"/>
      <c r="OB101" s="50"/>
      <c r="OC101" s="50"/>
      <c r="OD101" s="50"/>
      <c r="OE101" s="50"/>
      <c r="OF101" s="50"/>
      <c r="OG101" s="50"/>
      <c r="OH101" s="50"/>
      <c r="OI101" s="50"/>
      <c r="OJ101" s="50"/>
      <c r="OK101" s="50"/>
      <c r="OL101" s="50"/>
      <c r="OM101" s="50"/>
      <c r="ON101" s="50"/>
      <c r="OO101" s="50"/>
      <c r="OP101" s="50"/>
      <c r="OQ101" s="50"/>
      <c r="OR101" s="50"/>
      <c r="OS101" s="50"/>
      <c r="OT101" s="50"/>
      <c r="OU101" s="50"/>
      <c r="OV101" s="50"/>
      <c r="OW101" s="50"/>
      <c r="OX101" s="50"/>
      <c r="OY101" s="50"/>
      <c r="OZ101" s="50"/>
      <c r="PA101" s="50"/>
      <c r="PB101" s="50"/>
      <c r="PC101" s="50"/>
      <c r="PD101" s="50"/>
      <c r="PE101" s="50"/>
      <c r="PF101" s="50"/>
      <c r="PG101" s="50"/>
      <c r="PH101" s="50"/>
      <c r="PI101" s="50"/>
      <c r="PJ101" s="50"/>
      <c r="PK101" s="50"/>
      <c r="PL101" s="50"/>
      <c r="PM101" s="50"/>
      <c r="PN101" s="50"/>
      <c r="PO101" s="50"/>
      <c r="PP101" s="50"/>
      <c r="PQ101" s="50"/>
      <c r="PR101" s="50"/>
      <c r="PS101" s="50"/>
      <c r="PT101" s="50"/>
      <c r="PU101" s="50"/>
      <c r="PV101" s="50"/>
      <c r="PW101" s="50"/>
      <c r="PX101" s="50"/>
      <c r="PY101" s="50"/>
      <c r="PZ101" s="50"/>
      <c r="QA101" s="50"/>
      <c r="QB101" s="50"/>
      <c r="QC101" s="50"/>
      <c r="QD101" s="50"/>
      <c r="QE101" s="50"/>
      <c r="QF101" s="50"/>
      <c r="QG101" s="50"/>
      <c r="QH101" s="50"/>
      <c r="QI101" s="50"/>
      <c r="QJ101" s="50"/>
      <c r="QK101" s="50"/>
      <c r="QL101" s="50"/>
      <c r="QM101" s="50"/>
      <c r="QN101" s="50"/>
      <c r="QO101" s="50"/>
      <c r="QP101" s="50"/>
      <c r="QQ101" s="50"/>
      <c r="QR101" s="50"/>
      <c r="QS101" s="50"/>
      <c r="QT101" s="50"/>
      <c r="QU101" s="50"/>
      <c r="QV101" s="50"/>
      <c r="QW101" s="50"/>
      <c r="QX101" s="50"/>
      <c r="QY101" s="50"/>
      <c r="QZ101" s="50"/>
      <c r="RA101" s="50"/>
      <c r="RB101" s="50"/>
      <c r="RC101" s="50"/>
      <c r="RD101" s="50"/>
      <c r="RE101" s="50"/>
      <c r="RF101" s="50"/>
      <c r="RG101" s="50"/>
      <c r="RH101" s="50"/>
      <c r="RI101" s="50"/>
      <c r="RJ101" s="50"/>
      <c r="RK101" s="50"/>
      <c r="RL101" s="50"/>
      <c r="RM101" s="50"/>
      <c r="RN101" s="50"/>
      <c r="RO101" s="50"/>
      <c r="RP101" s="50"/>
      <c r="RQ101" s="50"/>
      <c r="RR101" s="50"/>
      <c r="RS101" s="50"/>
      <c r="RT101" s="50"/>
      <c r="RU101" s="50"/>
      <c r="RV101" s="50"/>
      <c r="RW101" s="50"/>
      <c r="RX101" s="50"/>
      <c r="RY101" s="50"/>
      <c r="RZ101" s="50"/>
      <c r="SA101" s="50"/>
      <c r="SB101" s="50"/>
      <c r="SC101" s="50"/>
      <c r="SD101" s="50"/>
      <c r="SE101" s="50"/>
      <c r="SF101" s="50"/>
      <c r="SG101" s="50"/>
      <c r="SH101" s="50"/>
      <c r="SI101" s="50"/>
      <c r="SJ101" s="50"/>
      <c r="SK101" s="50"/>
      <c r="SL101" s="50"/>
      <c r="SM101" s="50"/>
      <c r="SN101" s="45"/>
    </row>
    <row r="102" spans="2:508" x14ac:dyDescent="0.25">
      <c r="B102" s="43" t="s">
        <v>473</v>
      </c>
      <c r="C102" s="43" t="str">
        <f ca="1">_xlfn.XLOOKUP(B102,bonds[unique lookup],bonds[ID_ISIN])</f>
        <v>XS1799938995</v>
      </c>
      <c r="D102" s="45" cm="1">
        <f t="array" aca="1" ref="D102" ca="1">MIN(IFERROR(IF(OFFSET(bHist!$A$1,_xlfn.XMATCH($B$62,bHist!$B:$B,0)-1,3+$C$2,1,3+$C$3)=0,"-",OFFSET(bHist!$A$1,_xlfn.XMATCH($B$62,bHist!$B:$B,0)-1,3+$C$2,1,3+$C$3))-IF(OFFSET(bHist!$A$1,_xlfn.XMATCH(B102,bHist!$B:$B,0)-1,3+$C$2,1,3+$C$3)=0,"-",OFFSET(bHist!$A$1,_xlfn.XMATCH(B102,bHist!$B:$B,0)-1,3+$C$2,1,3+$C$3)),"-"))</f>
        <v>-142.62931598436836</v>
      </c>
      <c r="E102" s="45" cm="1">
        <f t="array" aca="1" ref="E102" ca="1">AVERAGE(IFERROR(IF(OFFSET(bHist!$A$1,_xlfn.XMATCH($B$62,bHist!$B:$B,0)-1,3+$C$2,1,3+$C$3)=0,"-",OFFSET(bHist!$A$1,_xlfn.XMATCH($B$62,bHist!$B:$B,0)-1,3+$C$2,1,3+$C$3))-IF(OFFSET(bHist!$A$1,_xlfn.XMATCH(B102,bHist!$B:$B,0)-1,3+$C$2,1,3+$C$3)=0,"-",OFFSET(bHist!$A$1,_xlfn.XMATCH(B102,bHist!$B:$B,0)-1,3+$C$2,1,3+$C$3)),"-"))</f>
        <v>-29.686650248434606</v>
      </c>
      <c r="F102" s="45" cm="1">
        <f t="array" aca="1" ref="F102" ca="1">MAX(IFERROR(IF(OFFSET(bHist!$A$1,_xlfn.XMATCH($B$62,bHist!$B:$B,0)-1,3+$C$2,1,3+$C$3)=0,"-",OFFSET(bHist!$A$1,_xlfn.XMATCH($B$62,bHist!$B:$B,0)-1,3+$C$2,1,3+$C$3))-IF(OFFSET(bHist!$A$1,_xlfn.XMATCH(B102,bHist!$B:$B,0)-1,3+$C$2,1,3+$C$3)=0,"-",OFFSET(bHist!$A$1,_xlfn.XMATCH(B102,bHist!$B:$B,0)-1,3+$C$2,1,3+$C$3)),"-"))</f>
        <v>120.06503983378411</v>
      </c>
      <c r="G102" s="45" cm="1">
        <f t="array" aca="1" ref="G102" ca="1">_xlfn.STDEV.P(IFERROR(IF(OFFSET(bHist!$A$1,_xlfn.XMATCH($B$62,bHist!$B:$B,0)-1,3+$C$2,1,3+$C$3)=0,"-",OFFSET(bHist!$A$1,_xlfn.XMATCH($B$62,bHist!$B:$B,0)-1,3+$C$2,1,3+$C$3))-IF(OFFSET(bHist!$A$1,_xlfn.XMATCH(B102,bHist!$B:$B,0)-1,3+$C$2,1,3+$C$3)=0,"-",OFFSET(bHist!$A$1,_xlfn.XMATCH(B102,bHist!$B:$B,0)-1,3+$C$2,1,3+$C$3)),"-"))</f>
        <v>46.55392150823139</v>
      </c>
      <c r="H102" s="45" cm="1">
        <f t="array" aca="1" ref="H102" ca="1">INDEX((IFERROR(IF(OFFSET(bHist!$A$1,_xlfn.XMATCH($B$62,bHist!B:B,0)-1,3,1,500)=0,"-",OFFSET(bHist!$A$1,_xlfn.XMATCH($B$62,bHist!B:B,0)-1,3,1,500))-IF(OFFSET(bHist!$A$1,_xlfn.XMATCH(B102,bHist!B:B,0)-1,3,1,500)=0,"-",OFFSET(bHist!$A$1,_xlfn.XMATCH(B102,bHist!B:B,0)-1,3,1,500)),"-")),1)</f>
        <v>-19.21544997930522</v>
      </c>
      <c r="I102" s="45">
        <f t="shared" ca="1" si="4"/>
        <v>3.9860773698457268</v>
      </c>
      <c r="J102" s="51" cm="1">
        <f t="array" aca="1" ref="J102" ca="1">SLOPE((IFERROR(IF(OFFSET(bHist!$A$1,_xlfn.XMATCH($B$62,bHist!$B:$B,0)-1,3,1,500)=0,"-",OFFSET(bHist!$A$1,_xlfn.XMATCH($B$62,bHist!$B:$B,0)-1,3,1,500))-IF(OFFSET(bHist!$A$1,_xlfn.XMATCH(B102,bHist!$B:$B,0)-1,3,1,500)=0,"-",OFFSET(bHist!$A$1,_xlfn.XMATCH(B102,bHist!$B:$B,0)-1,3,1,500)),"-")),OFFSET(bHist!$A$1,0,3,1,500))</f>
        <v>0.15306714796003532</v>
      </c>
      <c r="K102" s="45" cm="1">
        <f t="array" aca="1" ref="K102" ca="1">INTERCEPT((IFERROR(IF(OFFSET(bHist!$A$1,_xlfn.XMATCH($B$62,bHist!$B:$B,0)-1,3,1,500)=0,"-",OFFSET(bHist!$A$1,_xlfn.XMATCH($B$62,bHist!$B:$B,0)-1,3,1,500))-IF(OFFSET(bHist!$A$1,_xlfn.XMATCH(B102,bHist!$B:$B,0)-1,3,1,500)=0,"-",OFFSET(bHist!$A$1,_xlfn.XMATCH(B102,bHist!$B:$B,0)-1,3,1,500)),"-")),OFFSET(bHist!$A$1,0,3,1,500))</f>
        <v>-6712.4120427327689</v>
      </c>
      <c r="L102" s="45" cm="1">
        <f t="array" aca="1" ref="L102" ca="1">STEYX((IFERROR(IF(OFFSET(bHist!$A$1,_xlfn.XMATCH($B$62,bHist!B:B,0)-1,3,1,500)=0,"-",OFFSET(bHist!$A$1,_xlfn.XMATCH($B$62,bHist!B:B,0)-1,3,1,500))-IF(OFFSET(bHist!$A$1,_xlfn.XMATCH(B102,bHist!B:B,0)-1,3,1,500)=0,"-",OFFSET(bHist!$A$1,_xlfn.XMATCH(B102,bHist!B:B,0)-1,3,1,500)),"-")),OFFSET(bHist!$A$1,0,3,1,500))</f>
        <v>34.119843723290224</v>
      </c>
      <c r="M102" s="51" cm="1">
        <f t="array" aca="1" ref="M102" ca="1">CORREL(IF(OFFSET(bHist!$A$1,_xlfn.XMATCH($B$62,bHist!B:B,0)-1,3,1,500)=0,"-",OFFSET(bHist!$A$1,_xlfn.XMATCH($B$62,bHist!B:B,0)-1,3,1,500)),IF(OFFSET(bHist!$A$1,_xlfn.XMATCH(B102,bHist!B:B,0)-1,3,1,500)=0,"-",OFFSET(bHist!$A$1,_xlfn.XMATCH(B102,bHist!B:B,0)-1,3,1,500)))</f>
        <v>0.87539294245100174</v>
      </c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50"/>
      <c r="AD102" s="50"/>
      <c r="AE102" s="50"/>
      <c r="AF102" s="50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  <c r="AX102" s="50"/>
      <c r="AY102" s="50"/>
      <c r="AZ102" s="50"/>
      <c r="BA102" s="50"/>
      <c r="BB102" s="50"/>
      <c r="BC102" s="50"/>
      <c r="BD102" s="50"/>
      <c r="BE102" s="50"/>
      <c r="BF102" s="50"/>
      <c r="BG102" s="50"/>
      <c r="BH102" s="50"/>
      <c r="BI102" s="50"/>
      <c r="BJ102" s="50"/>
      <c r="BK102" s="50"/>
      <c r="BL102" s="50"/>
      <c r="BM102" s="50"/>
      <c r="BN102" s="50"/>
      <c r="BO102" s="50"/>
      <c r="BP102" s="50"/>
      <c r="BQ102" s="50"/>
      <c r="BR102" s="50"/>
      <c r="BS102" s="50"/>
      <c r="BT102" s="50"/>
      <c r="BU102" s="50"/>
      <c r="BV102" s="50"/>
      <c r="BW102" s="50"/>
      <c r="BX102" s="50"/>
      <c r="BY102" s="50"/>
      <c r="BZ102" s="50"/>
      <c r="CA102" s="50"/>
      <c r="CB102" s="50"/>
      <c r="CC102" s="50"/>
      <c r="CD102" s="50"/>
      <c r="CE102" s="50"/>
      <c r="CF102" s="50"/>
      <c r="CG102" s="50"/>
      <c r="CH102" s="50"/>
      <c r="CI102" s="50"/>
      <c r="CJ102" s="50"/>
      <c r="CK102" s="50"/>
      <c r="CL102" s="50"/>
      <c r="CM102" s="50"/>
      <c r="CN102" s="50"/>
      <c r="CO102" s="50"/>
      <c r="CP102" s="50"/>
      <c r="CQ102" s="50"/>
      <c r="CR102" s="50"/>
      <c r="CS102" s="50"/>
      <c r="CT102" s="50"/>
      <c r="CU102" s="50"/>
      <c r="CV102" s="50"/>
      <c r="CW102" s="50"/>
      <c r="CX102" s="50"/>
      <c r="CY102" s="50"/>
      <c r="CZ102" s="50"/>
      <c r="DA102" s="50"/>
      <c r="DB102" s="50"/>
      <c r="DC102" s="50"/>
      <c r="DD102" s="50"/>
      <c r="DE102" s="50"/>
      <c r="DF102" s="50"/>
      <c r="DG102" s="50"/>
      <c r="DH102" s="50"/>
      <c r="DI102" s="50"/>
      <c r="DJ102" s="50"/>
      <c r="DK102" s="50"/>
      <c r="DL102" s="50"/>
      <c r="DM102" s="50"/>
      <c r="DN102" s="50"/>
      <c r="DO102" s="50"/>
      <c r="DP102" s="50"/>
      <c r="DQ102" s="50"/>
      <c r="DR102" s="50"/>
      <c r="DS102" s="50"/>
      <c r="DT102" s="50"/>
      <c r="DU102" s="50"/>
      <c r="DV102" s="50"/>
      <c r="DW102" s="50"/>
      <c r="DX102" s="50"/>
      <c r="DY102" s="50"/>
      <c r="DZ102" s="50"/>
      <c r="EA102" s="50"/>
      <c r="EB102" s="50"/>
      <c r="EC102" s="50"/>
      <c r="ED102" s="50"/>
      <c r="EE102" s="50"/>
      <c r="EF102" s="50"/>
      <c r="EG102" s="50"/>
      <c r="EH102" s="50"/>
      <c r="EI102" s="50"/>
      <c r="EJ102" s="50"/>
      <c r="EK102" s="50"/>
      <c r="EL102" s="50"/>
      <c r="EM102" s="50"/>
      <c r="EN102" s="50"/>
      <c r="EO102" s="50"/>
      <c r="EP102" s="50"/>
      <c r="EQ102" s="50"/>
      <c r="ER102" s="50"/>
      <c r="ES102" s="50"/>
      <c r="ET102" s="50"/>
      <c r="EU102" s="50"/>
      <c r="EV102" s="50"/>
      <c r="EW102" s="50"/>
      <c r="EX102" s="50"/>
      <c r="EY102" s="50"/>
      <c r="EZ102" s="50"/>
      <c r="FA102" s="50"/>
      <c r="FB102" s="50"/>
      <c r="FC102" s="50"/>
      <c r="FD102" s="50"/>
      <c r="FE102" s="50"/>
      <c r="FF102" s="50"/>
      <c r="FG102" s="50"/>
      <c r="FH102" s="50"/>
      <c r="FI102" s="50"/>
      <c r="FJ102" s="50"/>
      <c r="FK102" s="50"/>
      <c r="FL102" s="50"/>
      <c r="FM102" s="50"/>
      <c r="FN102" s="50"/>
      <c r="FO102" s="50"/>
      <c r="FP102" s="50"/>
      <c r="FQ102" s="50"/>
      <c r="FR102" s="50"/>
      <c r="FS102" s="50"/>
      <c r="FT102" s="50"/>
      <c r="FU102" s="50"/>
      <c r="FV102" s="50"/>
      <c r="FW102" s="50"/>
      <c r="FX102" s="50"/>
      <c r="FY102" s="50"/>
      <c r="FZ102" s="50"/>
      <c r="GA102" s="50"/>
      <c r="GB102" s="50"/>
      <c r="GC102" s="50"/>
      <c r="GD102" s="50"/>
      <c r="GE102" s="50"/>
      <c r="GF102" s="50"/>
      <c r="GG102" s="50"/>
      <c r="GH102" s="50"/>
      <c r="GI102" s="50"/>
      <c r="GJ102" s="50"/>
      <c r="GK102" s="50"/>
      <c r="GL102" s="50"/>
      <c r="GM102" s="50"/>
      <c r="GN102" s="50"/>
      <c r="GO102" s="50"/>
      <c r="GP102" s="50"/>
      <c r="GQ102" s="50"/>
      <c r="GR102" s="50"/>
      <c r="GS102" s="50"/>
      <c r="GT102" s="50"/>
      <c r="GU102" s="50"/>
      <c r="GV102" s="50"/>
      <c r="GW102" s="50"/>
      <c r="GX102" s="50"/>
      <c r="GY102" s="50"/>
      <c r="GZ102" s="50"/>
      <c r="HA102" s="50"/>
      <c r="HB102" s="50"/>
      <c r="HC102" s="50"/>
      <c r="HD102" s="50"/>
      <c r="HE102" s="50"/>
      <c r="HF102" s="50"/>
      <c r="HG102" s="50"/>
      <c r="HH102" s="50"/>
      <c r="HI102" s="50"/>
      <c r="HJ102" s="50"/>
      <c r="HK102" s="50"/>
      <c r="HL102" s="50"/>
      <c r="HM102" s="50"/>
      <c r="HN102" s="50"/>
      <c r="HO102" s="50"/>
      <c r="HP102" s="50"/>
      <c r="HQ102" s="50"/>
      <c r="HR102" s="50"/>
      <c r="HS102" s="50"/>
      <c r="HT102" s="50"/>
      <c r="HU102" s="50"/>
      <c r="HV102" s="50"/>
      <c r="HW102" s="50"/>
      <c r="HX102" s="50"/>
      <c r="HY102" s="50"/>
      <c r="HZ102" s="50"/>
      <c r="IA102" s="50"/>
      <c r="IB102" s="50"/>
      <c r="IC102" s="50"/>
      <c r="ID102" s="50"/>
      <c r="IE102" s="50"/>
      <c r="IF102" s="50"/>
      <c r="IG102" s="50"/>
      <c r="IH102" s="50"/>
      <c r="II102" s="50"/>
      <c r="IJ102" s="50"/>
      <c r="IK102" s="50"/>
      <c r="IL102" s="50"/>
      <c r="IM102" s="50"/>
      <c r="IN102" s="50"/>
      <c r="IO102" s="50"/>
      <c r="IP102" s="50"/>
      <c r="IQ102" s="50"/>
      <c r="IR102" s="50"/>
      <c r="IS102" s="50"/>
      <c r="IT102" s="50"/>
      <c r="IU102" s="50"/>
      <c r="IV102" s="50"/>
      <c r="IW102" s="50"/>
      <c r="IX102" s="50"/>
      <c r="IY102" s="50"/>
      <c r="IZ102" s="50"/>
      <c r="JA102" s="50"/>
      <c r="JB102" s="50"/>
      <c r="JC102" s="50"/>
      <c r="JD102" s="50"/>
      <c r="JE102" s="50"/>
      <c r="JF102" s="50"/>
      <c r="JG102" s="50"/>
      <c r="JH102" s="50"/>
      <c r="JI102" s="50"/>
      <c r="JJ102" s="50"/>
      <c r="JK102" s="50"/>
      <c r="JL102" s="50"/>
      <c r="JM102" s="50"/>
      <c r="JN102" s="50"/>
      <c r="JO102" s="50"/>
      <c r="JP102" s="50"/>
      <c r="JQ102" s="50"/>
      <c r="JR102" s="50"/>
      <c r="JS102" s="50"/>
      <c r="JT102" s="50"/>
      <c r="JU102" s="50"/>
      <c r="JV102" s="50"/>
      <c r="JW102" s="50"/>
      <c r="JX102" s="50"/>
      <c r="JY102" s="50"/>
      <c r="JZ102" s="50"/>
      <c r="KA102" s="50"/>
      <c r="KB102" s="50"/>
      <c r="KC102" s="50"/>
      <c r="KD102" s="50"/>
      <c r="KE102" s="50"/>
      <c r="KF102" s="50"/>
      <c r="KG102" s="50"/>
      <c r="KH102" s="50"/>
      <c r="KI102" s="50"/>
      <c r="KJ102" s="50"/>
      <c r="KK102" s="50"/>
      <c r="KL102" s="50"/>
      <c r="KM102" s="50"/>
      <c r="KN102" s="50"/>
      <c r="KO102" s="50"/>
      <c r="KP102" s="50"/>
      <c r="KQ102" s="50"/>
      <c r="KR102" s="50"/>
      <c r="KS102" s="50"/>
      <c r="KT102" s="50"/>
      <c r="KU102" s="50"/>
      <c r="KV102" s="50"/>
      <c r="KW102" s="50"/>
      <c r="KX102" s="50"/>
      <c r="KY102" s="50"/>
      <c r="KZ102" s="50"/>
      <c r="LA102" s="50"/>
      <c r="LB102" s="50"/>
      <c r="LC102" s="50"/>
      <c r="LD102" s="50"/>
      <c r="LE102" s="50"/>
      <c r="LF102" s="50"/>
      <c r="LG102" s="50"/>
      <c r="LH102" s="50"/>
      <c r="LI102" s="50"/>
      <c r="LJ102" s="50"/>
      <c r="LK102" s="50"/>
      <c r="LL102" s="50"/>
      <c r="LM102" s="50"/>
      <c r="LN102" s="50"/>
      <c r="LO102" s="50"/>
      <c r="LP102" s="50"/>
      <c r="LQ102" s="50"/>
      <c r="LR102" s="50"/>
      <c r="LS102" s="50"/>
      <c r="LT102" s="50"/>
      <c r="LU102" s="50"/>
      <c r="LV102" s="50"/>
      <c r="LW102" s="50"/>
      <c r="LX102" s="50"/>
      <c r="LY102" s="50"/>
      <c r="LZ102" s="50"/>
      <c r="MA102" s="50"/>
      <c r="MB102" s="50"/>
      <c r="MC102" s="50"/>
      <c r="MD102" s="50"/>
      <c r="ME102" s="50"/>
      <c r="MF102" s="50"/>
      <c r="MG102" s="50"/>
      <c r="MH102" s="50"/>
      <c r="MI102" s="50"/>
      <c r="MJ102" s="50"/>
      <c r="MK102" s="50"/>
      <c r="ML102" s="50"/>
      <c r="MM102" s="50"/>
      <c r="MN102" s="50"/>
      <c r="MO102" s="50"/>
      <c r="MP102" s="50"/>
      <c r="MQ102" s="50"/>
      <c r="MR102" s="50"/>
      <c r="MS102" s="50"/>
      <c r="MT102" s="50"/>
      <c r="MU102" s="50"/>
      <c r="MV102" s="50"/>
      <c r="MW102" s="50"/>
      <c r="MX102" s="50"/>
      <c r="MY102" s="50"/>
      <c r="MZ102" s="50"/>
      <c r="NA102" s="50"/>
      <c r="NB102" s="50"/>
      <c r="NC102" s="50"/>
      <c r="ND102" s="50"/>
      <c r="NE102" s="50"/>
      <c r="NF102" s="50"/>
      <c r="NG102" s="50"/>
      <c r="NH102" s="50"/>
      <c r="NI102" s="50"/>
      <c r="NJ102" s="50"/>
      <c r="NK102" s="50"/>
      <c r="NL102" s="50"/>
      <c r="NM102" s="50"/>
      <c r="NN102" s="50"/>
      <c r="NO102" s="50"/>
      <c r="NP102" s="50"/>
      <c r="NQ102" s="50"/>
      <c r="NR102" s="50"/>
      <c r="NS102" s="50"/>
      <c r="NT102" s="50"/>
      <c r="NU102" s="50"/>
      <c r="NV102" s="50"/>
      <c r="NW102" s="50"/>
      <c r="NX102" s="50"/>
      <c r="NY102" s="50"/>
      <c r="NZ102" s="50"/>
      <c r="OA102" s="50"/>
      <c r="OB102" s="50"/>
      <c r="OC102" s="50"/>
      <c r="OD102" s="50"/>
      <c r="OE102" s="50"/>
      <c r="OF102" s="50"/>
      <c r="OG102" s="50"/>
      <c r="OH102" s="50"/>
      <c r="OI102" s="50"/>
      <c r="OJ102" s="50"/>
      <c r="OK102" s="50"/>
      <c r="OL102" s="50"/>
      <c r="OM102" s="50"/>
      <c r="ON102" s="50"/>
      <c r="OO102" s="50"/>
      <c r="OP102" s="50"/>
      <c r="OQ102" s="50"/>
      <c r="OR102" s="50"/>
      <c r="OS102" s="50"/>
      <c r="OT102" s="50"/>
      <c r="OU102" s="50"/>
      <c r="OV102" s="50"/>
      <c r="OW102" s="50"/>
      <c r="OX102" s="50"/>
      <c r="OY102" s="50"/>
      <c r="OZ102" s="50"/>
      <c r="PA102" s="50"/>
      <c r="PB102" s="50"/>
      <c r="PC102" s="50"/>
      <c r="PD102" s="50"/>
      <c r="PE102" s="50"/>
      <c r="PF102" s="50"/>
      <c r="PG102" s="50"/>
      <c r="PH102" s="50"/>
      <c r="PI102" s="50"/>
      <c r="PJ102" s="50"/>
      <c r="PK102" s="50"/>
      <c r="PL102" s="50"/>
      <c r="PM102" s="50"/>
      <c r="PN102" s="50"/>
      <c r="PO102" s="50"/>
      <c r="PP102" s="50"/>
      <c r="PQ102" s="50"/>
      <c r="PR102" s="50"/>
      <c r="PS102" s="50"/>
      <c r="PT102" s="50"/>
      <c r="PU102" s="50"/>
      <c r="PV102" s="50"/>
      <c r="PW102" s="50"/>
      <c r="PX102" s="50"/>
      <c r="PY102" s="50"/>
      <c r="PZ102" s="50"/>
      <c r="QA102" s="50"/>
      <c r="QB102" s="50"/>
      <c r="QC102" s="50"/>
      <c r="QD102" s="50"/>
      <c r="QE102" s="50"/>
      <c r="QF102" s="50"/>
      <c r="QG102" s="50"/>
      <c r="QH102" s="50"/>
      <c r="QI102" s="50"/>
      <c r="QJ102" s="50"/>
      <c r="QK102" s="50"/>
      <c r="QL102" s="50"/>
      <c r="QM102" s="50"/>
      <c r="QN102" s="50"/>
      <c r="QO102" s="50"/>
      <c r="QP102" s="50"/>
      <c r="QQ102" s="50"/>
      <c r="QR102" s="50"/>
      <c r="QS102" s="50"/>
      <c r="QT102" s="50"/>
      <c r="QU102" s="50"/>
      <c r="QV102" s="50"/>
      <c r="QW102" s="50"/>
      <c r="QX102" s="50"/>
      <c r="QY102" s="50"/>
      <c r="QZ102" s="50"/>
      <c r="RA102" s="50"/>
      <c r="RB102" s="50"/>
      <c r="RC102" s="50"/>
      <c r="RD102" s="50"/>
      <c r="RE102" s="50"/>
      <c r="RF102" s="50"/>
      <c r="RG102" s="50"/>
      <c r="RH102" s="50"/>
      <c r="RI102" s="50"/>
      <c r="RJ102" s="50"/>
      <c r="RK102" s="50"/>
      <c r="RL102" s="50"/>
      <c r="RM102" s="50"/>
      <c r="RN102" s="50"/>
      <c r="RO102" s="50"/>
      <c r="RP102" s="50"/>
      <c r="RQ102" s="50"/>
      <c r="RR102" s="50"/>
      <c r="RS102" s="50"/>
      <c r="RT102" s="50"/>
      <c r="RU102" s="50"/>
      <c r="RV102" s="50"/>
      <c r="RW102" s="50"/>
      <c r="RX102" s="50"/>
      <c r="RY102" s="50"/>
      <c r="RZ102" s="50"/>
      <c r="SA102" s="50"/>
      <c r="SB102" s="50"/>
      <c r="SC102" s="50"/>
      <c r="SD102" s="50"/>
      <c r="SE102" s="50"/>
      <c r="SF102" s="50"/>
      <c r="SG102" s="50"/>
      <c r="SH102" s="50"/>
      <c r="SI102" s="50"/>
      <c r="SJ102" s="50"/>
      <c r="SK102" s="50"/>
      <c r="SL102" s="50"/>
      <c r="SM102" s="50"/>
      <c r="SN102" s="45"/>
    </row>
    <row r="103" spans="2:508" x14ac:dyDescent="0.25">
      <c r="B103" s="43" t="s">
        <v>604</v>
      </c>
      <c r="C103" s="43" t="str">
        <f ca="1">_xlfn.XLOOKUP(B103,bonds[unique lookup],bonds[ID_ISIN])</f>
        <v>XS2187689034</v>
      </c>
      <c r="D103" s="45" cm="1">
        <f t="array" aca="1" ref="D103" ca="1">MIN(IFERROR(IF(OFFSET(bHist!$A$1,_xlfn.XMATCH($B$62,bHist!$B:$B,0)-1,3+$C$2,1,3+$C$3)=0,"-",OFFSET(bHist!$A$1,_xlfn.XMATCH($B$62,bHist!$B:$B,0)-1,3+$C$2,1,3+$C$3))-IF(OFFSET(bHist!$A$1,_xlfn.XMATCH(B103,bHist!$B:$B,0)-1,3+$C$2,1,3+$C$3)=0,"-",OFFSET(bHist!$A$1,_xlfn.XMATCH(B103,bHist!$B:$B,0)-1,3+$C$2,1,3+$C$3)),"-"))</f>
        <v>-45.678160307705355</v>
      </c>
      <c r="E103" s="45" cm="1">
        <f t="array" aca="1" ref="E103" ca="1">AVERAGE(IFERROR(IF(OFFSET(bHist!$A$1,_xlfn.XMATCH($B$62,bHist!$B:$B,0)-1,3+$C$2,1,3+$C$3)=0,"-",OFFSET(bHist!$A$1,_xlfn.XMATCH($B$62,bHist!$B:$B,0)-1,3+$C$2,1,3+$C$3))-IF(OFFSET(bHist!$A$1,_xlfn.XMATCH(B103,bHist!$B:$B,0)-1,3+$C$2,1,3+$C$3)=0,"-",OFFSET(bHist!$A$1,_xlfn.XMATCH(B103,bHist!$B:$B,0)-1,3+$C$2,1,3+$C$3)),"-"))</f>
        <v>-19.340269055290346</v>
      </c>
      <c r="F103" s="45" cm="1">
        <f t="array" aca="1" ref="F103" ca="1">MAX(IFERROR(IF(OFFSET(bHist!$A$1,_xlfn.XMATCH($B$62,bHist!$B:$B,0)-1,3+$C$2,1,3+$C$3)=0,"-",OFFSET(bHist!$A$1,_xlfn.XMATCH($B$62,bHist!$B:$B,0)-1,3+$C$2,1,3+$C$3))-IF(OFFSET(bHist!$A$1,_xlfn.XMATCH(B103,bHist!$B:$B,0)-1,3+$C$2,1,3+$C$3)=0,"-",OFFSET(bHist!$A$1,_xlfn.XMATCH(B103,bHist!$B:$B,0)-1,3+$C$2,1,3+$C$3)),"-"))</f>
        <v>27.363556953847421</v>
      </c>
      <c r="G103" s="45" cm="1">
        <f t="array" aca="1" ref="G103" ca="1">_xlfn.STDEV.P(IFERROR(IF(OFFSET(bHist!$A$1,_xlfn.XMATCH($B$62,bHist!$B:$B,0)-1,3+$C$2,1,3+$C$3)=0,"-",OFFSET(bHist!$A$1,_xlfn.XMATCH($B$62,bHist!$B:$B,0)-1,3+$C$2,1,3+$C$3))-IF(OFFSET(bHist!$A$1,_xlfn.XMATCH(B103,bHist!$B:$B,0)-1,3+$C$2,1,3+$C$3)=0,"-",OFFSET(bHist!$A$1,_xlfn.XMATCH(B103,bHist!$B:$B,0)-1,3+$C$2,1,3+$C$3)),"-"))</f>
        <v>17.146848301222327</v>
      </c>
      <c r="H103" s="45" cm="1">
        <f t="array" aca="1" ref="H103" ca="1">INDEX((IFERROR(IF(OFFSET(bHist!$A$1,_xlfn.XMATCH($B$62,bHist!B:B,0)-1,3,1,500)=0,"-",OFFSET(bHist!$A$1,_xlfn.XMATCH($B$62,bHist!B:B,0)-1,3,1,500))-IF(OFFSET(bHist!$A$1,_xlfn.XMATCH(B103,bHist!B:B,0)-1,3,1,500)=0,"-",OFFSET(bHist!$A$1,_xlfn.XMATCH(B103,bHist!B:B,0)-1,3,1,500)),"-")),1)</f>
        <v>-31.613864784359919</v>
      </c>
      <c r="I103" s="45">
        <f t="shared" ca="1" si="4"/>
        <v>-16.803542125275399</v>
      </c>
      <c r="J103" s="51" cm="1">
        <f t="array" aca="1" ref="J103" ca="1">SLOPE((IFERROR(IF(OFFSET(bHist!$A$1,_xlfn.XMATCH($B$62,bHist!$B:$B,0)-1,3,1,500)=0,"-",OFFSET(bHist!$A$1,_xlfn.XMATCH($B$62,bHist!$B:$B,0)-1,3,1,500))-IF(OFFSET(bHist!$A$1,_xlfn.XMATCH(B103,bHist!$B:$B,0)-1,3,1,500)=0,"-",OFFSET(bHist!$A$1,_xlfn.XMATCH(B103,bHist!$B:$B,0)-1,3,1,500)),"-")),OFFSET(bHist!$A$1,0,3,1,500))</f>
        <v>-1.7417736097879566</v>
      </c>
      <c r="K103" s="45" cm="1">
        <f t="array" aca="1" ref="K103" ca="1">INTERCEPT((IFERROR(IF(OFFSET(bHist!$A$1,_xlfn.XMATCH($B$62,bHist!$B:$B,0)-1,3,1,500)=0,"-",OFFSET(bHist!$A$1,_xlfn.XMATCH($B$62,bHist!$B:$B,0)-1,3,1,500))-IF(OFFSET(bHist!$A$1,_xlfn.XMATCH(B103,bHist!$B:$B,0)-1,3,1,500)=0,"-",OFFSET(bHist!$A$1,_xlfn.XMATCH(B103,bHist!$B:$B,0)-1,3,1,500)),"-")),OFFSET(bHist!$A$1,0,3,1,500))</f>
        <v>76632.923046094729</v>
      </c>
      <c r="L103" s="45" cm="1">
        <f t="array" aca="1" ref="L103" ca="1">STEYX((IFERROR(IF(OFFSET(bHist!$A$1,_xlfn.XMATCH($B$62,bHist!B:B,0)-1,3,1,500)=0,"-",OFFSET(bHist!$A$1,_xlfn.XMATCH($B$62,bHist!B:B,0)-1,3,1,500))-IF(OFFSET(bHist!$A$1,_xlfn.XMATCH(B103,bHist!B:B,0)-1,3,1,500)=0,"-",OFFSET(bHist!$A$1,_xlfn.XMATCH(B103,bHist!B:B,0)-1,3,1,500)),"-")),OFFSET(bHist!$A$1,0,3,1,500))</f>
        <v>12.315789006898127</v>
      </c>
      <c r="M103" s="51" cm="1">
        <f t="array" aca="1" ref="M103" ca="1">CORREL(IF(OFFSET(bHist!$A$1,_xlfn.XMATCH($B$62,bHist!B:B,0)-1,3,1,500)=0,"-",OFFSET(bHist!$A$1,_xlfn.XMATCH($B$62,bHist!B:B,0)-1,3,1,500)),IF(OFFSET(bHist!$A$1,_xlfn.XMATCH(B103,bHist!B:B,0)-1,3,1,500)=0,"-",OFFSET(bHist!$A$1,_xlfn.XMATCH(B103,bHist!B:B,0)-1,3,1,500)))</f>
        <v>0.25149275248873337</v>
      </c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  <c r="AE103" s="50"/>
      <c r="AF103" s="50"/>
      <c r="AG103" s="50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  <c r="AX103" s="50"/>
      <c r="AY103" s="50"/>
      <c r="AZ103" s="50"/>
      <c r="BA103" s="50"/>
      <c r="BB103" s="50"/>
      <c r="BC103" s="50"/>
      <c r="BD103" s="50"/>
      <c r="BE103" s="50"/>
      <c r="BF103" s="50"/>
      <c r="BG103" s="50"/>
      <c r="BH103" s="50"/>
      <c r="BI103" s="50"/>
      <c r="BJ103" s="50"/>
      <c r="BK103" s="50"/>
      <c r="BL103" s="50"/>
      <c r="BM103" s="50"/>
      <c r="BN103" s="50"/>
      <c r="BO103" s="50"/>
      <c r="BP103" s="50"/>
      <c r="BQ103" s="50"/>
      <c r="BR103" s="50"/>
      <c r="BS103" s="50"/>
      <c r="BT103" s="50"/>
      <c r="BU103" s="50"/>
      <c r="BV103" s="50"/>
      <c r="BW103" s="50"/>
      <c r="BX103" s="50"/>
      <c r="BY103" s="50"/>
      <c r="BZ103" s="50"/>
      <c r="CA103" s="50"/>
      <c r="CB103" s="50"/>
      <c r="CC103" s="50"/>
      <c r="CD103" s="50"/>
      <c r="CE103" s="50"/>
      <c r="CF103" s="50"/>
      <c r="CG103" s="50"/>
      <c r="CH103" s="50"/>
      <c r="CI103" s="50"/>
      <c r="CJ103" s="50"/>
      <c r="CK103" s="50"/>
      <c r="CL103" s="50"/>
      <c r="CM103" s="50"/>
      <c r="CN103" s="50"/>
      <c r="CO103" s="50"/>
      <c r="CP103" s="50"/>
      <c r="CQ103" s="50"/>
      <c r="CR103" s="50"/>
      <c r="CS103" s="50"/>
      <c r="CT103" s="50"/>
      <c r="CU103" s="50"/>
      <c r="CV103" s="50"/>
      <c r="CW103" s="50"/>
      <c r="CX103" s="50"/>
      <c r="CY103" s="50"/>
      <c r="CZ103" s="50"/>
      <c r="DA103" s="50"/>
      <c r="DB103" s="50"/>
      <c r="DC103" s="50"/>
      <c r="DD103" s="50"/>
      <c r="DE103" s="50"/>
      <c r="DF103" s="50"/>
      <c r="DG103" s="50"/>
      <c r="DH103" s="50"/>
      <c r="DI103" s="50"/>
      <c r="DJ103" s="50"/>
      <c r="DK103" s="50"/>
      <c r="DL103" s="50"/>
      <c r="DM103" s="50"/>
      <c r="DN103" s="50"/>
      <c r="DO103" s="50"/>
      <c r="DP103" s="50"/>
      <c r="DQ103" s="50"/>
      <c r="DR103" s="50"/>
      <c r="DS103" s="50"/>
      <c r="DT103" s="50"/>
      <c r="DU103" s="50"/>
      <c r="DV103" s="50"/>
      <c r="DW103" s="50"/>
      <c r="DX103" s="50"/>
      <c r="DY103" s="50"/>
      <c r="DZ103" s="50"/>
      <c r="EA103" s="50"/>
      <c r="EB103" s="50"/>
      <c r="EC103" s="50"/>
      <c r="ED103" s="50"/>
      <c r="EE103" s="50"/>
      <c r="EF103" s="50"/>
      <c r="EG103" s="50"/>
      <c r="EH103" s="50"/>
      <c r="EI103" s="50"/>
      <c r="EJ103" s="50"/>
      <c r="EK103" s="50"/>
      <c r="EL103" s="50"/>
      <c r="EM103" s="50"/>
      <c r="EN103" s="50"/>
      <c r="EO103" s="50"/>
      <c r="EP103" s="50"/>
      <c r="EQ103" s="50"/>
      <c r="ER103" s="50"/>
      <c r="ES103" s="50"/>
      <c r="ET103" s="50"/>
      <c r="EU103" s="50"/>
      <c r="EV103" s="50"/>
      <c r="EW103" s="50"/>
      <c r="EX103" s="50"/>
      <c r="EY103" s="50"/>
      <c r="EZ103" s="50"/>
      <c r="FA103" s="50"/>
      <c r="FB103" s="50"/>
      <c r="FC103" s="50"/>
      <c r="FD103" s="50"/>
      <c r="FE103" s="50"/>
      <c r="FF103" s="50"/>
      <c r="FG103" s="50"/>
      <c r="FH103" s="50"/>
      <c r="FI103" s="50"/>
      <c r="FJ103" s="50"/>
      <c r="FK103" s="50"/>
      <c r="FL103" s="50"/>
      <c r="FM103" s="50"/>
      <c r="FN103" s="50"/>
      <c r="FO103" s="50"/>
      <c r="FP103" s="50"/>
      <c r="FQ103" s="50"/>
      <c r="FR103" s="50"/>
      <c r="FS103" s="50"/>
      <c r="FT103" s="50"/>
      <c r="FU103" s="50"/>
      <c r="FV103" s="50"/>
      <c r="FW103" s="50"/>
      <c r="FX103" s="50"/>
      <c r="FY103" s="50"/>
      <c r="FZ103" s="50"/>
      <c r="GA103" s="50"/>
      <c r="GB103" s="50"/>
      <c r="GC103" s="50"/>
      <c r="GD103" s="50"/>
      <c r="GE103" s="50"/>
      <c r="GF103" s="50"/>
      <c r="GG103" s="50"/>
      <c r="GH103" s="50"/>
      <c r="GI103" s="50"/>
      <c r="GJ103" s="50"/>
      <c r="GK103" s="50"/>
      <c r="GL103" s="50"/>
      <c r="GM103" s="50"/>
      <c r="GN103" s="50"/>
      <c r="GO103" s="50"/>
      <c r="GP103" s="50"/>
      <c r="GQ103" s="50"/>
      <c r="GR103" s="50"/>
      <c r="GS103" s="50"/>
      <c r="GT103" s="50"/>
      <c r="GU103" s="50"/>
      <c r="GV103" s="50"/>
      <c r="GW103" s="50"/>
      <c r="GX103" s="50"/>
      <c r="GY103" s="50"/>
      <c r="GZ103" s="50"/>
      <c r="HA103" s="50"/>
      <c r="HB103" s="50"/>
      <c r="HC103" s="50"/>
      <c r="HD103" s="50"/>
      <c r="HE103" s="50"/>
      <c r="HF103" s="50"/>
      <c r="HG103" s="50"/>
      <c r="HH103" s="50"/>
      <c r="HI103" s="50"/>
      <c r="HJ103" s="50"/>
      <c r="HK103" s="50"/>
      <c r="HL103" s="50"/>
      <c r="HM103" s="50"/>
      <c r="HN103" s="50"/>
      <c r="HO103" s="50"/>
      <c r="HP103" s="50"/>
      <c r="HQ103" s="50"/>
      <c r="HR103" s="50"/>
      <c r="HS103" s="50"/>
      <c r="HT103" s="50"/>
      <c r="HU103" s="50"/>
      <c r="HV103" s="50"/>
      <c r="HW103" s="50"/>
      <c r="HX103" s="50"/>
      <c r="HY103" s="50"/>
      <c r="HZ103" s="50"/>
      <c r="IA103" s="50"/>
      <c r="IB103" s="50"/>
      <c r="IC103" s="50"/>
      <c r="ID103" s="50"/>
      <c r="IE103" s="50"/>
      <c r="IF103" s="50"/>
      <c r="IG103" s="50"/>
      <c r="IH103" s="50"/>
      <c r="II103" s="50"/>
      <c r="IJ103" s="50"/>
      <c r="IK103" s="50"/>
      <c r="IL103" s="50"/>
      <c r="IM103" s="50"/>
      <c r="IN103" s="50"/>
      <c r="IO103" s="50"/>
      <c r="IP103" s="50"/>
      <c r="IQ103" s="50"/>
      <c r="IR103" s="50"/>
      <c r="IS103" s="50"/>
      <c r="IT103" s="50"/>
      <c r="IU103" s="50"/>
      <c r="IV103" s="50"/>
      <c r="IW103" s="50"/>
      <c r="IX103" s="50"/>
      <c r="IY103" s="50"/>
      <c r="IZ103" s="50"/>
      <c r="JA103" s="50"/>
      <c r="JB103" s="50"/>
      <c r="JC103" s="50"/>
      <c r="JD103" s="50"/>
      <c r="JE103" s="50"/>
      <c r="JF103" s="50"/>
      <c r="JG103" s="50"/>
      <c r="JH103" s="50"/>
      <c r="JI103" s="50"/>
      <c r="JJ103" s="50"/>
      <c r="JK103" s="50"/>
      <c r="JL103" s="50"/>
      <c r="JM103" s="50"/>
      <c r="JN103" s="50"/>
      <c r="JO103" s="50"/>
      <c r="JP103" s="50"/>
      <c r="JQ103" s="50"/>
      <c r="JR103" s="50"/>
      <c r="JS103" s="50"/>
      <c r="JT103" s="50"/>
      <c r="JU103" s="50"/>
      <c r="JV103" s="50"/>
      <c r="JW103" s="50"/>
      <c r="JX103" s="50"/>
      <c r="JY103" s="50"/>
      <c r="JZ103" s="50"/>
      <c r="KA103" s="50"/>
      <c r="KB103" s="50"/>
      <c r="KC103" s="50"/>
      <c r="KD103" s="50"/>
      <c r="KE103" s="50"/>
      <c r="KF103" s="50"/>
      <c r="KG103" s="50"/>
      <c r="KH103" s="50"/>
      <c r="KI103" s="50"/>
      <c r="KJ103" s="50"/>
      <c r="KK103" s="50"/>
      <c r="KL103" s="50"/>
      <c r="KM103" s="50"/>
      <c r="KN103" s="50"/>
      <c r="KO103" s="50"/>
      <c r="KP103" s="50"/>
      <c r="KQ103" s="50"/>
      <c r="KR103" s="50"/>
      <c r="KS103" s="50"/>
      <c r="KT103" s="50"/>
      <c r="KU103" s="50"/>
      <c r="KV103" s="50"/>
      <c r="KW103" s="50"/>
      <c r="KX103" s="50"/>
      <c r="KY103" s="50"/>
      <c r="KZ103" s="50"/>
      <c r="LA103" s="50"/>
      <c r="LB103" s="50"/>
      <c r="LC103" s="50"/>
      <c r="LD103" s="50"/>
      <c r="LE103" s="50"/>
      <c r="LF103" s="50"/>
      <c r="LG103" s="50"/>
      <c r="LH103" s="50"/>
      <c r="LI103" s="50"/>
      <c r="LJ103" s="50"/>
      <c r="LK103" s="50"/>
      <c r="LL103" s="50"/>
      <c r="LM103" s="50"/>
      <c r="LN103" s="50"/>
      <c r="LO103" s="50"/>
      <c r="LP103" s="50"/>
      <c r="LQ103" s="50"/>
      <c r="LR103" s="50"/>
      <c r="LS103" s="50"/>
      <c r="LT103" s="50"/>
      <c r="LU103" s="50"/>
      <c r="LV103" s="50"/>
      <c r="LW103" s="50"/>
      <c r="LX103" s="50"/>
      <c r="LY103" s="50"/>
      <c r="LZ103" s="50"/>
      <c r="MA103" s="50"/>
      <c r="MB103" s="50"/>
      <c r="MC103" s="50"/>
      <c r="MD103" s="50"/>
      <c r="ME103" s="50"/>
      <c r="MF103" s="50"/>
      <c r="MG103" s="50"/>
      <c r="MH103" s="50"/>
      <c r="MI103" s="50"/>
      <c r="MJ103" s="50"/>
      <c r="MK103" s="50"/>
      <c r="ML103" s="50"/>
      <c r="MM103" s="50"/>
      <c r="MN103" s="50"/>
      <c r="MO103" s="50"/>
      <c r="MP103" s="50"/>
      <c r="MQ103" s="50"/>
      <c r="MR103" s="50"/>
      <c r="MS103" s="50"/>
      <c r="MT103" s="50"/>
      <c r="MU103" s="50"/>
      <c r="MV103" s="50"/>
      <c r="MW103" s="50"/>
      <c r="MX103" s="50"/>
      <c r="MY103" s="50"/>
      <c r="MZ103" s="50"/>
      <c r="NA103" s="50"/>
      <c r="NB103" s="50"/>
      <c r="NC103" s="50"/>
      <c r="ND103" s="50"/>
      <c r="NE103" s="50"/>
      <c r="NF103" s="50"/>
      <c r="NG103" s="50"/>
      <c r="NH103" s="50"/>
      <c r="NI103" s="50"/>
      <c r="NJ103" s="50"/>
      <c r="NK103" s="50"/>
      <c r="NL103" s="50"/>
      <c r="NM103" s="50"/>
      <c r="NN103" s="50"/>
      <c r="NO103" s="50"/>
      <c r="NP103" s="50"/>
      <c r="NQ103" s="50"/>
      <c r="NR103" s="50"/>
      <c r="NS103" s="50"/>
      <c r="NT103" s="50"/>
      <c r="NU103" s="50"/>
      <c r="NV103" s="50"/>
      <c r="NW103" s="50"/>
      <c r="NX103" s="50"/>
      <c r="NY103" s="50"/>
      <c r="NZ103" s="50"/>
      <c r="OA103" s="50"/>
      <c r="OB103" s="50"/>
      <c r="OC103" s="50"/>
      <c r="OD103" s="50"/>
      <c r="OE103" s="50"/>
      <c r="OF103" s="50"/>
      <c r="OG103" s="50"/>
      <c r="OH103" s="50"/>
      <c r="OI103" s="50"/>
      <c r="OJ103" s="50"/>
      <c r="OK103" s="50"/>
      <c r="OL103" s="50"/>
      <c r="OM103" s="50"/>
      <c r="ON103" s="50"/>
      <c r="OO103" s="50"/>
      <c r="OP103" s="50"/>
      <c r="OQ103" s="50"/>
      <c r="OR103" s="50"/>
      <c r="OS103" s="50"/>
      <c r="OT103" s="50"/>
      <c r="OU103" s="50"/>
      <c r="OV103" s="50"/>
      <c r="OW103" s="50"/>
      <c r="OX103" s="50"/>
      <c r="OY103" s="50"/>
      <c r="OZ103" s="50"/>
      <c r="PA103" s="50"/>
      <c r="PB103" s="50"/>
      <c r="PC103" s="50"/>
      <c r="PD103" s="50"/>
      <c r="PE103" s="50"/>
      <c r="PF103" s="50"/>
      <c r="PG103" s="50"/>
      <c r="PH103" s="50"/>
      <c r="PI103" s="50"/>
      <c r="PJ103" s="50"/>
      <c r="PK103" s="50"/>
      <c r="PL103" s="50"/>
      <c r="PM103" s="50"/>
      <c r="PN103" s="50"/>
      <c r="PO103" s="50"/>
      <c r="PP103" s="50"/>
      <c r="PQ103" s="50"/>
      <c r="PR103" s="50"/>
      <c r="PS103" s="50"/>
      <c r="PT103" s="50"/>
      <c r="PU103" s="50"/>
      <c r="PV103" s="50"/>
      <c r="PW103" s="50"/>
      <c r="PX103" s="50"/>
      <c r="PY103" s="50"/>
      <c r="PZ103" s="50"/>
      <c r="QA103" s="50"/>
      <c r="QB103" s="50"/>
      <c r="QC103" s="50"/>
      <c r="QD103" s="50"/>
      <c r="QE103" s="50"/>
      <c r="QF103" s="50"/>
      <c r="QG103" s="50"/>
      <c r="QH103" s="50"/>
      <c r="QI103" s="50"/>
      <c r="QJ103" s="50"/>
      <c r="QK103" s="50"/>
      <c r="QL103" s="50"/>
      <c r="QM103" s="50"/>
      <c r="QN103" s="50"/>
      <c r="QO103" s="50"/>
      <c r="QP103" s="50"/>
      <c r="QQ103" s="50"/>
      <c r="QR103" s="50"/>
      <c r="QS103" s="50"/>
      <c r="QT103" s="50"/>
      <c r="QU103" s="50"/>
      <c r="QV103" s="50"/>
      <c r="QW103" s="50"/>
      <c r="QX103" s="50"/>
      <c r="QY103" s="50"/>
      <c r="QZ103" s="50"/>
      <c r="RA103" s="50"/>
      <c r="RB103" s="50"/>
      <c r="RC103" s="50"/>
      <c r="RD103" s="50"/>
      <c r="RE103" s="50"/>
      <c r="RF103" s="50"/>
      <c r="RG103" s="50"/>
      <c r="RH103" s="50"/>
      <c r="RI103" s="50"/>
      <c r="RJ103" s="50"/>
      <c r="RK103" s="50"/>
      <c r="RL103" s="50"/>
      <c r="RM103" s="50"/>
      <c r="RN103" s="50"/>
      <c r="RO103" s="50"/>
      <c r="RP103" s="50"/>
      <c r="RQ103" s="50"/>
      <c r="RR103" s="50"/>
      <c r="RS103" s="50"/>
      <c r="RT103" s="50"/>
      <c r="RU103" s="50"/>
      <c r="RV103" s="50"/>
      <c r="RW103" s="50"/>
      <c r="RX103" s="50"/>
      <c r="RY103" s="50"/>
      <c r="RZ103" s="50"/>
      <c r="SA103" s="50"/>
      <c r="SB103" s="50"/>
      <c r="SC103" s="50"/>
      <c r="SD103" s="50"/>
      <c r="SE103" s="50"/>
      <c r="SF103" s="50"/>
      <c r="SG103" s="50"/>
      <c r="SH103" s="50"/>
      <c r="SI103" s="50"/>
      <c r="SJ103" s="50"/>
      <c r="SK103" s="50"/>
      <c r="SL103" s="50"/>
      <c r="SM103" s="50"/>
      <c r="SN103" s="45"/>
    </row>
    <row r="104" spans="2:508" x14ac:dyDescent="0.25">
      <c r="B104" s="43" t="s">
        <v>472</v>
      </c>
      <c r="C104" s="43" t="str">
        <f ca="1">_xlfn.XLOOKUP(B104,bonds[unique lookup],bonds[ID_ISIN])</f>
        <v>XS1048428442</v>
      </c>
      <c r="D104" s="45" cm="1">
        <f t="array" aca="1" ref="D104" ca="1">MIN(IFERROR(IF(OFFSET(bHist!$A$1,_xlfn.XMATCH($B$62,bHist!$B:$B,0)-1,3+$C$2,1,3+$C$3)=0,"-",OFFSET(bHist!$A$1,_xlfn.XMATCH($B$62,bHist!$B:$B,0)-1,3+$C$2,1,3+$C$3))-IF(OFFSET(bHist!$A$1,_xlfn.XMATCH(B104,bHist!$B:$B,0)-1,3+$C$2,1,3+$C$3)=0,"-",OFFSET(bHist!$A$1,_xlfn.XMATCH(B104,bHist!$B:$B,0)-1,3+$C$2,1,3+$C$3)),"-"))</f>
        <v>-121.29200808143617</v>
      </c>
      <c r="E104" s="45" cm="1">
        <f t="array" aca="1" ref="E104" ca="1">AVERAGE(IFERROR(IF(OFFSET(bHist!$A$1,_xlfn.XMATCH($B$62,bHist!$B:$B,0)-1,3+$C$2,1,3+$C$3)=0,"-",OFFSET(bHist!$A$1,_xlfn.XMATCH($B$62,bHist!$B:$B,0)-1,3+$C$2,1,3+$C$3))-IF(OFFSET(bHist!$A$1,_xlfn.XMATCH(B104,bHist!$B:$B,0)-1,3+$C$2,1,3+$C$3)=0,"-",OFFSET(bHist!$A$1,_xlfn.XMATCH(B104,bHist!$B:$B,0)-1,3+$C$2,1,3+$C$3)),"-"))</f>
        <v>-43.273221435718689</v>
      </c>
      <c r="F104" s="45" cm="1">
        <f t="array" aca="1" ref="F104" ca="1">MAX(IFERROR(IF(OFFSET(bHist!$A$1,_xlfn.XMATCH($B$62,bHist!$B:$B,0)-1,3+$C$2,1,3+$C$3)=0,"-",OFFSET(bHist!$A$1,_xlfn.XMATCH($B$62,bHist!$B:$B,0)-1,3+$C$2,1,3+$C$3))-IF(OFFSET(bHist!$A$1,_xlfn.XMATCH(B104,bHist!$B:$B,0)-1,3+$C$2,1,3+$C$3)=0,"-",OFFSET(bHist!$A$1,_xlfn.XMATCH(B104,bHist!$B:$B,0)-1,3+$C$2,1,3+$C$3)),"-"))</f>
        <v>101.51416269290445</v>
      </c>
      <c r="G104" s="45" cm="1">
        <f t="array" aca="1" ref="G104" ca="1">_xlfn.STDEV.P(IFERROR(IF(OFFSET(bHist!$A$1,_xlfn.XMATCH($B$62,bHist!$B:$B,0)-1,3+$C$2,1,3+$C$3)=0,"-",OFFSET(bHist!$A$1,_xlfn.XMATCH($B$62,bHist!$B:$B,0)-1,3+$C$2,1,3+$C$3))-IF(OFFSET(bHist!$A$1,_xlfn.XMATCH(B104,bHist!$B:$B,0)-1,3+$C$2,1,3+$C$3)=0,"-",OFFSET(bHist!$A$1,_xlfn.XMATCH(B104,bHist!$B:$B,0)-1,3+$C$2,1,3+$C$3)),"-"))</f>
        <v>39.733920987578834</v>
      </c>
      <c r="H104" s="45" cm="1">
        <f t="array" aca="1" ref="H104" ca="1">INDEX((IFERROR(IF(OFFSET(bHist!$A$1,_xlfn.XMATCH($B$62,bHist!B:B,0)-1,3,1,500)=0,"-",OFFSET(bHist!$A$1,_xlfn.XMATCH($B$62,bHist!B:B,0)-1,3,1,500))-IF(OFFSET(bHist!$A$1,_xlfn.XMATCH(B104,bHist!B:B,0)-1,3,1,500)=0,"-",OFFSET(bHist!$A$1,_xlfn.XMATCH(B104,bHist!B:B,0)-1,3,1,500)),"-")),1)</f>
        <v>-28.483260022282593</v>
      </c>
      <c r="I104" s="45">
        <f t="shared" ca="1" si="4"/>
        <v>6.6380394052979144</v>
      </c>
      <c r="J104" s="51" cm="1">
        <f t="array" aca="1" ref="J104" ca="1">SLOPE((IFERROR(IF(OFFSET(bHist!$A$1,_xlfn.XMATCH($B$62,bHist!$B:$B,0)-1,3,1,500)=0,"-",OFFSET(bHist!$A$1,_xlfn.XMATCH($B$62,bHist!$B:$B,0)-1,3,1,500))-IF(OFFSET(bHist!$A$1,_xlfn.XMATCH(B104,bHist!$B:$B,0)-1,3,1,500)=0,"-",OFFSET(bHist!$A$1,_xlfn.XMATCH(B104,bHist!$B:$B,0)-1,3,1,500)),"-")),OFFSET(bHist!$A$1,0,3,1,500))</f>
        <v>0.11487272197462707</v>
      </c>
      <c r="K104" s="45" cm="1">
        <f t="array" aca="1" ref="K104" ca="1">INTERCEPT((IFERROR(IF(OFFSET(bHist!$A$1,_xlfn.XMATCH($B$62,bHist!$B:$B,0)-1,3,1,500)=0,"-",OFFSET(bHist!$A$1,_xlfn.XMATCH($B$62,bHist!$B:$B,0)-1,3,1,500))-IF(OFFSET(bHist!$A$1,_xlfn.XMATCH(B104,bHist!$B:$B,0)-1,3,1,500)=0,"-",OFFSET(bHist!$A$1,_xlfn.XMATCH(B104,bHist!$B:$B,0)-1,3,1,500)),"-")),OFFSET(bHist!$A$1,0,3,1,500))</f>
        <v>-5058.5326959010035</v>
      </c>
      <c r="L104" s="45" cm="1">
        <f t="array" aca="1" ref="L104" ca="1">STEYX((IFERROR(IF(OFFSET(bHist!$A$1,_xlfn.XMATCH($B$62,bHist!B:B,0)-1,3,1,500)=0,"-",OFFSET(bHist!$A$1,_xlfn.XMATCH($B$62,bHist!B:B,0)-1,3,1,500))-IF(OFFSET(bHist!$A$1,_xlfn.XMATCH(B104,bHist!B:B,0)-1,3,1,500)=0,"-",OFFSET(bHist!$A$1,_xlfn.XMATCH(B104,bHist!B:B,0)-1,3,1,500)),"-")),OFFSET(bHist!$A$1,0,3,1,500))</f>
        <v>31.878859367454957</v>
      </c>
      <c r="M104" s="51" cm="1">
        <f t="array" aca="1" ref="M104" ca="1">CORREL(IF(OFFSET(bHist!$A$1,_xlfn.XMATCH($B$62,bHist!B:B,0)-1,3,1,500)=0,"-",OFFSET(bHist!$A$1,_xlfn.XMATCH($B$62,bHist!B:B,0)-1,3,1,500)),IF(OFFSET(bHist!$A$1,_xlfn.XMATCH(B104,bHist!B:B,0)-1,3,1,500)=0,"-",OFFSET(bHist!$A$1,_xlfn.XMATCH(B104,bHist!B:B,0)-1,3,1,500)))</f>
        <v>0.90438766201541432</v>
      </c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  <c r="BN104" s="50"/>
      <c r="BO104" s="50"/>
      <c r="BP104" s="50"/>
      <c r="BQ104" s="50"/>
      <c r="BR104" s="50"/>
      <c r="BS104" s="50"/>
      <c r="BT104" s="50"/>
      <c r="BU104" s="50"/>
      <c r="BV104" s="50"/>
      <c r="BW104" s="50"/>
      <c r="BX104" s="50"/>
      <c r="BY104" s="50"/>
      <c r="BZ104" s="50"/>
      <c r="CA104" s="50"/>
      <c r="CB104" s="50"/>
      <c r="CC104" s="50"/>
      <c r="CD104" s="50"/>
      <c r="CE104" s="50"/>
      <c r="CF104" s="50"/>
      <c r="CG104" s="50"/>
      <c r="CH104" s="50"/>
      <c r="CI104" s="50"/>
      <c r="CJ104" s="50"/>
      <c r="CK104" s="50"/>
      <c r="CL104" s="50"/>
      <c r="CM104" s="50"/>
      <c r="CN104" s="50"/>
      <c r="CO104" s="50"/>
      <c r="CP104" s="50"/>
      <c r="CQ104" s="50"/>
      <c r="CR104" s="50"/>
      <c r="CS104" s="50"/>
      <c r="CT104" s="50"/>
      <c r="CU104" s="50"/>
      <c r="CV104" s="50"/>
      <c r="CW104" s="50"/>
      <c r="CX104" s="50"/>
      <c r="CY104" s="50"/>
      <c r="CZ104" s="50"/>
      <c r="DA104" s="50"/>
      <c r="DB104" s="50"/>
      <c r="DC104" s="50"/>
      <c r="DD104" s="50"/>
      <c r="DE104" s="50"/>
      <c r="DF104" s="50"/>
      <c r="DG104" s="50"/>
      <c r="DH104" s="50"/>
      <c r="DI104" s="50"/>
      <c r="DJ104" s="50"/>
      <c r="DK104" s="50"/>
      <c r="DL104" s="50"/>
      <c r="DM104" s="50"/>
      <c r="DN104" s="50"/>
      <c r="DO104" s="50"/>
      <c r="DP104" s="50"/>
      <c r="DQ104" s="50"/>
      <c r="DR104" s="50"/>
      <c r="DS104" s="50"/>
      <c r="DT104" s="50"/>
      <c r="DU104" s="50"/>
      <c r="DV104" s="50"/>
      <c r="DW104" s="50"/>
      <c r="DX104" s="50"/>
      <c r="DY104" s="50"/>
      <c r="DZ104" s="50"/>
      <c r="EA104" s="50"/>
      <c r="EB104" s="50"/>
      <c r="EC104" s="50"/>
      <c r="ED104" s="50"/>
      <c r="EE104" s="50"/>
      <c r="EF104" s="50"/>
      <c r="EG104" s="50"/>
      <c r="EH104" s="50"/>
      <c r="EI104" s="50"/>
      <c r="EJ104" s="50"/>
      <c r="EK104" s="50"/>
      <c r="EL104" s="50"/>
      <c r="EM104" s="50"/>
      <c r="EN104" s="50"/>
      <c r="EO104" s="50"/>
      <c r="EP104" s="50"/>
      <c r="EQ104" s="50"/>
      <c r="ER104" s="50"/>
      <c r="ES104" s="50"/>
      <c r="ET104" s="50"/>
      <c r="EU104" s="50"/>
      <c r="EV104" s="50"/>
      <c r="EW104" s="50"/>
      <c r="EX104" s="50"/>
      <c r="EY104" s="50"/>
      <c r="EZ104" s="50"/>
      <c r="FA104" s="50"/>
      <c r="FB104" s="50"/>
      <c r="FC104" s="50"/>
      <c r="FD104" s="50"/>
      <c r="FE104" s="50"/>
      <c r="FF104" s="50"/>
      <c r="FG104" s="50"/>
      <c r="FH104" s="50"/>
      <c r="FI104" s="50"/>
      <c r="FJ104" s="50"/>
      <c r="FK104" s="50"/>
      <c r="FL104" s="50"/>
      <c r="FM104" s="50"/>
      <c r="FN104" s="50"/>
      <c r="FO104" s="50"/>
      <c r="FP104" s="50"/>
      <c r="FQ104" s="50"/>
      <c r="FR104" s="50"/>
      <c r="FS104" s="50"/>
      <c r="FT104" s="50"/>
      <c r="FU104" s="50"/>
      <c r="FV104" s="50"/>
      <c r="FW104" s="50"/>
      <c r="FX104" s="50"/>
      <c r="FY104" s="50"/>
      <c r="FZ104" s="50"/>
      <c r="GA104" s="50"/>
      <c r="GB104" s="50"/>
      <c r="GC104" s="50"/>
      <c r="GD104" s="50"/>
      <c r="GE104" s="50"/>
      <c r="GF104" s="50"/>
      <c r="GG104" s="50"/>
      <c r="GH104" s="50"/>
      <c r="GI104" s="50"/>
      <c r="GJ104" s="50"/>
      <c r="GK104" s="50"/>
      <c r="GL104" s="50"/>
      <c r="GM104" s="50"/>
      <c r="GN104" s="50"/>
      <c r="GO104" s="50"/>
      <c r="GP104" s="50"/>
      <c r="GQ104" s="50"/>
      <c r="GR104" s="50"/>
      <c r="GS104" s="50"/>
      <c r="GT104" s="50"/>
      <c r="GU104" s="50"/>
      <c r="GV104" s="50"/>
      <c r="GW104" s="50"/>
      <c r="GX104" s="50"/>
      <c r="GY104" s="50"/>
      <c r="GZ104" s="50"/>
      <c r="HA104" s="50"/>
      <c r="HB104" s="50"/>
      <c r="HC104" s="50"/>
      <c r="HD104" s="50"/>
      <c r="HE104" s="50"/>
      <c r="HF104" s="50"/>
      <c r="HG104" s="50"/>
      <c r="HH104" s="50"/>
      <c r="HI104" s="50"/>
      <c r="HJ104" s="50"/>
      <c r="HK104" s="50"/>
      <c r="HL104" s="50"/>
      <c r="HM104" s="50"/>
      <c r="HN104" s="50"/>
      <c r="HO104" s="50"/>
      <c r="HP104" s="50"/>
      <c r="HQ104" s="50"/>
      <c r="HR104" s="50"/>
      <c r="HS104" s="50"/>
      <c r="HT104" s="50"/>
      <c r="HU104" s="50"/>
      <c r="HV104" s="50"/>
      <c r="HW104" s="50"/>
      <c r="HX104" s="50"/>
      <c r="HY104" s="50"/>
      <c r="HZ104" s="50"/>
      <c r="IA104" s="50"/>
      <c r="IB104" s="50"/>
      <c r="IC104" s="50"/>
      <c r="ID104" s="50"/>
      <c r="IE104" s="50"/>
      <c r="IF104" s="50"/>
      <c r="IG104" s="50"/>
      <c r="IH104" s="50"/>
      <c r="II104" s="50"/>
      <c r="IJ104" s="50"/>
      <c r="IK104" s="50"/>
      <c r="IL104" s="50"/>
      <c r="IM104" s="50"/>
      <c r="IN104" s="50"/>
      <c r="IO104" s="50"/>
      <c r="IP104" s="50"/>
      <c r="IQ104" s="50"/>
      <c r="IR104" s="50"/>
      <c r="IS104" s="50"/>
      <c r="IT104" s="50"/>
      <c r="IU104" s="50"/>
      <c r="IV104" s="50"/>
      <c r="IW104" s="50"/>
      <c r="IX104" s="50"/>
      <c r="IY104" s="50"/>
      <c r="IZ104" s="50"/>
      <c r="JA104" s="50"/>
      <c r="JB104" s="50"/>
      <c r="JC104" s="50"/>
      <c r="JD104" s="50"/>
      <c r="JE104" s="50"/>
      <c r="JF104" s="50"/>
      <c r="JG104" s="50"/>
      <c r="JH104" s="50"/>
      <c r="JI104" s="50"/>
      <c r="JJ104" s="50"/>
      <c r="JK104" s="50"/>
      <c r="JL104" s="50"/>
      <c r="JM104" s="50"/>
      <c r="JN104" s="50"/>
      <c r="JO104" s="50"/>
      <c r="JP104" s="50"/>
      <c r="JQ104" s="50"/>
      <c r="JR104" s="50"/>
      <c r="JS104" s="50"/>
      <c r="JT104" s="50"/>
      <c r="JU104" s="50"/>
      <c r="JV104" s="50"/>
      <c r="JW104" s="50"/>
      <c r="JX104" s="50"/>
      <c r="JY104" s="50"/>
      <c r="JZ104" s="50"/>
      <c r="KA104" s="50"/>
      <c r="KB104" s="50"/>
      <c r="KC104" s="50"/>
      <c r="KD104" s="50"/>
      <c r="KE104" s="50"/>
      <c r="KF104" s="50"/>
      <c r="KG104" s="50"/>
      <c r="KH104" s="50"/>
      <c r="KI104" s="50"/>
      <c r="KJ104" s="50"/>
      <c r="KK104" s="50"/>
      <c r="KL104" s="50"/>
      <c r="KM104" s="50"/>
      <c r="KN104" s="50"/>
      <c r="KO104" s="50"/>
      <c r="KP104" s="50"/>
      <c r="KQ104" s="50"/>
      <c r="KR104" s="50"/>
      <c r="KS104" s="50"/>
      <c r="KT104" s="50"/>
      <c r="KU104" s="50"/>
      <c r="KV104" s="50"/>
      <c r="KW104" s="50"/>
      <c r="KX104" s="50"/>
      <c r="KY104" s="50"/>
      <c r="KZ104" s="50"/>
      <c r="LA104" s="50"/>
      <c r="LB104" s="50"/>
      <c r="LC104" s="50"/>
      <c r="LD104" s="50"/>
      <c r="LE104" s="50"/>
      <c r="LF104" s="50"/>
      <c r="LG104" s="50"/>
      <c r="LH104" s="50"/>
      <c r="LI104" s="50"/>
      <c r="LJ104" s="50"/>
      <c r="LK104" s="50"/>
      <c r="LL104" s="50"/>
      <c r="LM104" s="50"/>
      <c r="LN104" s="50"/>
      <c r="LO104" s="50"/>
      <c r="LP104" s="50"/>
      <c r="LQ104" s="50"/>
      <c r="LR104" s="50"/>
      <c r="LS104" s="50"/>
      <c r="LT104" s="50"/>
      <c r="LU104" s="50"/>
      <c r="LV104" s="50"/>
      <c r="LW104" s="50"/>
      <c r="LX104" s="50"/>
      <c r="LY104" s="50"/>
      <c r="LZ104" s="50"/>
      <c r="MA104" s="50"/>
      <c r="MB104" s="50"/>
      <c r="MC104" s="50"/>
      <c r="MD104" s="50"/>
      <c r="ME104" s="50"/>
      <c r="MF104" s="50"/>
      <c r="MG104" s="50"/>
      <c r="MH104" s="50"/>
      <c r="MI104" s="50"/>
      <c r="MJ104" s="50"/>
      <c r="MK104" s="50"/>
      <c r="ML104" s="50"/>
      <c r="MM104" s="50"/>
      <c r="MN104" s="50"/>
      <c r="MO104" s="50"/>
      <c r="MP104" s="50"/>
      <c r="MQ104" s="50"/>
      <c r="MR104" s="50"/>
      <c r="MS104" s="50"/>
      <c r="MT104" s="50"/>
      <c r="MU104" s="50"/>
      <c r="MV104" s="50"/>
      <c r="MW104" s="50"/>
      <c r="MX104" s="50"/>
      <c r="MY104" s="50"/>
      <c r="MZ104" s="50"/>
      <c r="NA104" s="50"/>
      <c r="NB104" s="50"/>
      <c r="NC104" s="50"/>
      <c r="ND104" s="50"/>
      <c r="NE104" s="50"/>
      <c r="NF104" s="50"/>
      <c r="NG104" s="50"/>
      <c r="NH104" s="50"/>
      <c r="NI104" s="50"/>
      <c r="NJ104" s="50"/>
      <c r="NK104" s="50"/>
      <c r="NL104" s="50"/>
      <c r="NM104" s="50"/>
      <c r="NN104" s="50"/>
      <c r="NO104" s="50"/>
      <c r="NP104" s="50"/>
      <c r="NQ104" s="50"/>
      <c r="NR104" s="50"/>
      <c r="NS104" s="50"/>
      <c r="NT104" s="50"/>
      <c r="NU104" s="50"/>
      <c r="NV104" s="50"/>
      <c r="NW104" s="50"/>
      <c r="NX104" s="50"/>
      <c r="NY104" s="50"/>
      <c r="NZ104" s="50"/>
      <c r="OA104" s="50"/>
      <c r="OB104" s="50"/>
      <c r="OC104" s="50"/>
      <c r="OD104" s="50"/>
      <c r="OE104" s="50"/>
      <c r="OF104" s="50"/>
      <c r="OG104" s="50"/>
      <c r="OH104" s="50"/>
      <c r="OI104" s="50"/>
      <c r="OJ104" s="50"/>
      <c r="OK104" s="50"/>
      <c r="OL104" s="50"/>
      <c r="OM104" s="50"/>
      <c r="ON104" s="50"/>
      <c r="OO104" s="50"/>
      <c r="OP104" s="50"/>
      <c r="OQ104" s="50"/>
      <c r="OR104" s="50"/>
      <c r="OS104" s="50"/>
      <c r="OT104" s="50"/>
      <c r="OU104" s="50"/>
      <c r="OV104" s="50"/>
      <c r="OW104" s="50"/>
      <c r="OX104" s="50"/>
      <c r="OY104" s="50"/>
      <c r="OZ104" s="50"/>
      <c r="PA104" s="50"/>
      <c r="PB104" s="50"/>
      <c r="PC104" s="50"/>
      <c r="PD104" s="50"/>
      <c r="PE104" s="50"/>
      <c r="PF104" s="50"/>
      <c r="PG104" s="50"/>
      <c r="PH104" s="50"/>
      <c r="PI104" s="50"/>
      <c r="PJ104" s="50"/>
      <c r="PK104" s="50"/>
      <c r="PL104" s="50"/>
      <c r="PM104" s="50"/>
      <c r="PN104" s="50"/>
      <c r="PO104" s="50"/>
      <c r="PP104" s="50"/>
      <c r="PQ104" s="50"/>
      <c r="PR104" s="50"/>
      <c r="PS104" s="50"/>
      <c r="PT104" s="50"/>
      <c r="PU104" s="50"/>
      <c r="PV104" s="50"/>
      <c r="PW104" s="50"/>
      <c r="PX104" s="50"/>
      <c r="PY104" s="50"/>
      <c r="PZ104" s="50"/>
      <c r="QA104" s="50"/>
      <c r="QB104" s="50"/>
      <c r="QC104" s="50"/>
      <c r="QD104" s="50"/>
      <c r="QE104" s="50"/>
      <c r="QF104" s="50"/>
      <c r="QG104" s="50"/>
      <c r="QH104" s="50"/>
      <c r="QI104" s="50"/>
      <c r="QJ104" s="50"/>
      <c r="QK104" s="50"/>
      <c r="QL104" s="50"/>
      <c r="QM104" s="50"/>
      <c r="QN104" s="50"/>
      <c r="QO104" s="50"/>
      <c r="QP104" s="50"/>
      <c r="QQ104" s="50"/>
      <c r="QR104" s="50"/>
      <c r="QS104" s="50"/>
      <c r="QT104" s="50"/>
      <c r="QU104" s="50"/>
      <c r="QV104" s="50"/>
      <c r="QW104" s="50"/>
      <c r="QX104" s="50"/>
      <c r="QY104" s="50"/>
      <c r="QZ104" s="50"/>
      <c r="RA104" s="50"/>
      <c r="RB104" s="50"/>
      <c r="RC104" s="50"/>
      <c r="RD104" s="50"/>
      <c r="RE104" s="50"/>
      <c r="RF104" s="50"/>
      <c r="RG104" s="50"/>
      <c r="RH104" s="50"/>
      <c r="RI104" s="50"/>
      <c r="RJ104" s="50"/>
      <c r="RK104" s="50"/>
      <c r="RL104" s="50"/>
      <c r="RM104" s="50"/>
      <c r="RN104" s="50"/>
      <c r="RO104" s="50"/>
      <c r="RP104" s="50"/>
      <c r="RQ104" s="50"/>
      <c r="RR104" s="50"/>
      <c r="RS104" s="50"/>
      <c r="RT104" s="50"/>
      <c r="RU104" s="50"/>
      <c r="RV104" s="50"/>
      <c r="RW104" s="50"/>
      <c r="RX104" s="50"/>
      <c r="RY104" s="50"/>
      <c r="RZ104" s="50"/>
      <c r="SA104" s="50"/>
      <c r="SB104" s="50"/>
      <c r="SC104" s="50"/>
      <c r="SD104" s="50"/>
      <c r="SE104" s="50"/>
      <c r="SF104" s="50"/>
      <c r="SG104" s="50"/>
      <c r="SH104" s="50"/>
      <c r="SI104" s="50"/>
      <c r="SJ104" s="50"/>
      <c r="SK104" s="50"/>
      <c r="SL104" s="50"/>
      <c r="SM104" s="50"/>
      <c r="SN104" s="45"/>
    </row>
    <row r="105" spans="2:508" x14ac:dyDescent="0.25">
      <c r="B105" s="43" t="s">
        <v>471</v>
      </c>
      <c r="C105" s="43" t="str">
        <f ca="1">_xlfn.XLOOKUP(B105,bonds[unique lookup],bonds[ID_ISIN])</f>
        <v>XS1629774230</v>
      </c>
      <c r="D105" s="45" cm="1">
        <f t="array" aca="1" ref="D105" ca="1">MIN(IFERROR(IF(OFFSET(bHist!$A$1,_xlfn.XMATCH($B$62,bHist!$B:$B,0)-1,3+$C$2,1,3+$C$3)=0,"-",OFFSET(bHist!$A$1,_xlfn.XMATCH($B$62,bHist!$B:$B,0)-1,3+$C$2,1,3+$C$3))-IF(OFFSET(bHist!$A$1,_xlfn.XMATCH(B105,bHist!$B:$B,0)-1,3+$C$2,1,3+$C$3)=0,"-",OFFSET(bHist!$A$1,_xlfn.XMATCH(B105,bHist!$B:$B,0)-1,3+$C$2,1,3+$C$3)),"-"))</f>
        <v>-160.4690529512763</v>
      </c>
      <c r="E105" s="45" cm="1">
        <f t="array" aca="1" ref="E105" ca="1">AVERAGE(IFERROR(IF(OFFSET(bHist!$A$1,_xlfn.XMATCH($B$62,bHist!$B:$B,0)-1,3+$C$2,1,3+$C$3)=0,"-",OFFSET(bHist!$A$1,_xlfn.XMATCH($B$62,bHist!$B:$B,0)-1,3+$C$2,1,3+$C$3))-IF(OFFSET(bHist!$A$1,_xlfn.XMATCH(B105,bHist!$B:$B,0)-1,3+$C$2,1,3+$C$3)=0,"-",OFFSET(bHist!$A$1,_xlfn.XMATCH(B105,bHist!$B:$B,0)-1,3+$C$2,1,3+$C$3)),"-"))</f>
        <v>-74.841839341667296</v>
      </c>
      <c r="F105" s="45" cm="1">
        <f t="array" aca="1" ref="F105" ca="1">MAX(IFERROR(IF(OFFSET(bHist!$A$1,_xlfn.XMATCH($B$62,bHist!$B:$B,0)-1,3+$C$2,1,3+$C$3)=0,"-",OFFSET(bHist!$A$1,_xlfn.XMATCH($B$62,bHist!$B:$B,0)-1,3+$C$2,1,3+$C$3))-IF(OFFSET(bHist!$A$1,_xlfn.XMATCH(B105,bHist!$B:$B,0)-1,3+$C$2,1,3+$C$3)=0,"-",OFFSET(bHist!$A$1,_xlfn.XMATCH(B105,bHist!$B:$B,0)-1,3+$C$2,1,3+$C$3)),"-"))</f>
        <v>77.967394555211058</v>
      </c>
      <c r="G105" s="45" cm="1">
        <f t="array" aca="1" ref="G105" ca="1">_xlfn.STDEV.P(IFERROR(IF(OFFSET(bHist!$A$1,_xlfn.XMATCH($B$62,bHist!$B:$B,0)-1,3+$C$2,1,3+$C$3)=0,"-",OFFSET(bHist!$A$1,_xlfn.XMATCH($B$62,bHist!$B:$B,0)-1,3+$C$2,1,3+$C$3))-IF(OFFSET(bHist!$A$1,_xlfn.XMATCH(B105,bHist!$B:$B,0)-1,3+$C$2,1,3+$C$3)=0,"-",OFFSET(bHist!$A$1,_xlfn.XMATCH(B105,bHist!$B:$B,0)-1,3+$C$2,1,3+$C$3)),"-"))</f>
        <v>44.371967082382021</v>
      </c>
      <c r="H105" s="45" cm="1">
        <f t="array" aca="1" ref="H105" ca="1">INDEX((IFERROR(IF(OFFSET(bHist!$A$1,_xlfn.XMATCH($B$62,bHist!B:B,0)-1,3,1,500)=0,"-",OFFSET(bHist!$A$1,_xlfn.XMATCH($B$62,bHist!B:B,0)-1,3,1,500))-IF(OFFSET(bHist!$A$1,_xlfn.XMATCH(B105,bHist!B:B,0)-1,3,1,500)=0,"-",OFFSET(bHist!$A$1,_xlfn.XMATCH(B105,bHist!B:B,0)-1,3,1,500)),"-")),1)</f>
        <v>-37.526714444458435</v>
      </c>
      <c r="I105" s="45">
        <f t="shared" ca="1" si="4"/>
        <v>15.649924869893725</v>
      </c>
      <c r="J105" s="51" cm="1">
        <f t="array" aca="1" ref="J105" ca="1">SLOPE((IFERROR(IF(OFFSET(bHist!$A$1,_xlfn.XMATCH($B$62,bHist!$B:$B,0)-1,3,1,500)=0,"-",OFFSET(bHist!$A$1,_xlfn.XMATCH($B$62,bHist!$B:$B,0)-1,3,1,500))-IF(OFFSET(bHist!$A$1,_xlfn.XMATCH(B105,bHist!$B:$B,0)-1,3,1,500)=0,"-",OFFSET(bHist!$A$1,_xlfn.XMATCH(B105,bHist!$B:$B,0)-1,3,1,500)),"-")),OFFSET(bHist!$A$1,0,3,1,500))</f>
        <v>0.13362177576859921</v>
      </c>
      <c r="K105" s="45" cm="1">
        <f t="array" aca="1" ref="K105" ca="1">INTERCEPT((IFERROR(IF(OFFSET(bHist!$A$1,_xlfn.XMATCH($B$62,bHist!$B:$B,0)-1,3,1,500)=0,"-",OFFSET(bHist!$A$1,_xlfn.XMATCH($B$62,bHist!$B:$B,0)-1,3,1,500))-IF(OFFSET(bHist!$A$1,_xlfn.XMATCH(B105,bHist!$B:$B,0)-1,3,1,500)=0,"-",OFFSET(bHist!$A$1,_xlfn.XMATCH(B105,bHist!$B:$B,0)-1,3,1,500)),"-")),OFFSET(bHist!$A$1,0,3,1,500))</f>
        <v>-5908.6268381577565</v>
      </c>
      <c r="L105" s="45" cm="1">
        <f t="array" aca="1" ref="L105" ca="1">STEYX((IFERROR(IF(OFFSET(bHist!$A$1,_xlfn.XMATCH($B$62,bHist!B:B,0)-1,3,1,500)=0,"-",OFFSET(bHist!$A$1,_xlfn.XMATCH($B$62,bHist!B:B,0)-1,3,1,500))-IF(OFFSET(bHist!$A$1,_xlfn.XMATCH(B105,bHist!B:B,0)-1,3,1,500)=0,"-",OFFSET(bHist!$A$1,_xlfn.XMATCH(B105,bHist!B:B,0)-1,3,1,500)),"-")),OFFSET(bHist!$A$1,0,3,1,500))</f>
        <v>34.746242625711901</v>
      </c>
      <c r="M105" s="51" cm="1">
        <f t="array" aca="1" ref="M105" ca="1">CORREL(IF(OFFSET(bHist!$A$1,_xlfn.XMATCH($B$62,bHist!B:B,0)-1,3,1,500)=0,"-",OFFSET(bHist!$A$1,_xlfn.XMATCH($B$62,bHist!B:B,0)-1,3,1,500)),IF(OFFSET(bHist!$A$1,_xlfn.XMATCH(B105,bHist!B:B,0)-1,3,1,500)=0,"-",OFFSET(bHist!$A$1,_xlfn.XMATCH(B105,bHist!B:B,0)-1,3,1,500)))</f>
        <v>0.87793876384976999</v>
      </c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  <c r="AX105" s="50"/>
      <c r="AY105" s="50"/>
      <c r="AZ105" s="50"/>
      <c r="BA105" s="50"/>
      <c r="BB105" s="50"/>
      <c r="BC105" s="50"/>
      <c r="BD105" s="50"/>
      <c r="BE105" s="50"/>
      <c r="BF105" s="50"/>
      <c r="BG105" s="50"/>
      <c r="BH105" s="50"/>
      <c r="BI105" s="50"/>
      <c r="BJ105" s="50"/>
      <c r="BK105" s="50"/>
      <c r="BL105" s="50"/>
      <c r="BM105" s="50"/>
      <c r="BN105" s="50"/>
      <c r="BO105" s="50"/>
      <c r="BP105" s="50"/>
      <c r="BQ105" s="50"/>
      <c r="BR105" s="50"/>
      <c r="BS105" s="50"/>
      <c r="BT105" s="50"/>
      <c r="BU105" s="50"/>
      <c r="BV105" s="50"/>
      <c r="BW105" s="50"/>
      <c r="BX105" s="50"/>
      <c r="BY105" s="50"/>
      <c r="BZ105" s="50"/>
      <c r="CA105" s="50"/>
      <c r="CB105" s="50"/>
      <c r="CC105" s="50"/>
      <c r="CD105" s="50"/>
      <c r="CE105" s="50"/>
      <c r="CF105" s="50"/>
      <c r="CG105" s="50"/>
      <c r="CH105" s="50"/>
      <c r="CI105" s="50"/>
      <c r="CJ105" s="50"/>
      <c r="CK105" s="50"/>
      <c r="CL105" s="50"/>
      <c r="CM105" s="50"/>
      <c r="CN105" s="50"/>
      <c r="CO105" s="50"/>
      <c r="CP105" s="50"/>
      <c r="CQ105" s="50"/>
      <c r="CR105" s="50"/>
      <c r="CS105" s="50"/>
      <c r="CT105" s="50"/>
      <c r="CU105" s="50"/>
      <c r="CV105" s="50"/>
      <c r="CW105" s="50"/>
      <c r="CX105" s="50"/>
      <c r="CY105" s="50"/>
      <c r="CZ105" s="50"/>
      <c r="DA105" s="50"/>
      <c r="DB105" s="50"/>
      <c r="DC105" s="50"/>
      <c r="DD105" s="50"/>
      <c r="DE105" s="50"/>
      <c r="DF105" s="50"/>
      <c r="DG105" s="50"/>
      <c r="DH105" s="50"/>
      <c r="DI105" s="50"/>
      <c r="DJ105" s="50"/>
      <c r="DK105" s="50"/>
      <c r="DL105" s="50"/>
      <c r="DM105" s="50"/>
      <c r="DN105" s="50"/>
      <c r="DO105" s="50"/>
      <c r="DP105" s="50"/>
      <c r="DQ105" s="50"/>
      <c r="DR105" s="50"/>
      <c r="DS105" s="50"/>
      <c r="DT105" s="50"/>
      <c r="DU105" s="50"/>
      <c r="DV105" s="50"/>
      <c r="DW105" s="50"/>
      <c r="DX105" s="50"/>
      <c r="DY105" s="50"/>
      <c r="DZ105" s="50"/>
      <c r="EA105" s="50"/>
      <c r="EB105" s="50"/>
      <c r="EC105" s="50"/>
      <c r="ED105" s="50"/>
      <c r="EE105" s="50"/>
      <c r="EF105" s="50"/>
      <c r="EG105" s="50"/>
      <c r="EH105" s="50"/>
      <c r="EI105" s="50"/>
      <c r="EJ105" s="50"/>
      <c r="EK105" s="50"/>
      <c r="EL105" s="50"/>
      <c r="EM105" s="50"/>
      <c r="EN105" s="50"/>
      <c r="EO105" s="50"/>
      <c r="EP105" s="50"/>
      <c r="EQ105" s="50"/>
      <c r="ER105" s="50"/>
      <c r="ES105" s="50"/>
      <c r="ET105" s="50"/>
      <c r="EU105" s="50"/>
      <c r="EV105" s="50"/>
      <c r="EW105" s="50"/>
      <c r="EX105" s="50"/>
      <c r="EY105" s="50"/>
      <c r="EZ105" s="50"/>
      <c r="FA105" s="50"/>
      <c r="FB105" s="50"/>
      <c r="FC105" s="50"/>
      <c r="FD105" s="50"/>
      <c r="FE105" s="50"/>
      <c r="FF105" s="50"/>
      <c r="FG105" s="50"/>
      <c r="FH105" s="50"/>
      <c r="FI105" s="50"/>
      <c r="FJ105" s="50"/>
      <c r="FK105" s="50"/>
      <c r="FL105" s="50"/>
      <c r="FM105" s="50"/>
      <c r="FN105" s="50"/>
      <c r="FO105" s="50"/>
      <c r="FP105" s="50"/>
      <c r="FQ105" s="50"/>
      <c r="FR105" s="50"/>
      <c r="FS105" s="50"/>
      <c r="FT105" s="50"/>
      <c r="FU105" s="50"/>
      <c r="FV105" s="50"/>
      <c r="FW105" s="50"/>
      <c r="FX105" s="50"/>
      <c r="FY105" s="50"/>
      <c r="FZ105" s="50"/>
      <c r="GA105" s="50"/>
      <c r="GB105" s="50"/>
      <c r="GC105" s="50"/>
      <c r="GD105" s="50"/>
      <c r="GE105" s="50"/>
      <c r="GF105" s="50"/>
      <c r="GG105" s="50"/>
      <c r="GH105" s="50"/>
      <c r="GI105" s="50"/>
      <c r="GJ105" s="50"/>
      <c r="GK105" s="50"/>
      <c r="GL105" s="50"/>
      <c r="GM105" s="50"/>
      <c r="GN105" s="50"/>
      <c r="GO105" s="50"/>
      <c r="GP105" s="50"/>
      <c r="GQ105" s="50"/>
      <c r="GR105" s="50"/>
      <c r="GS105" s="50"/>
      <c r="GT105" s="50"/>
      <c r="GU105" s="50"/>
      <c r="GV105" s="50"/>
      <c r="GW105" s="50"/>
      <c r="GX105" s="50"/>
      <c r="GY105" s="50"/>
      <c r="GZ105" s="50"/>
      <c r="HA105" s="50"/>
      <c r="HB105" s="50"/>
      <c r="HC105" s="50"/>
      <c r="HD105" s="50"/>
      <c r="HE105" s="50"/>
      <c r="HF105" s="50"/>
      <c r="HG105" s="50"/>
      <c r="HH105" s="50"/>
      <c r="HI105" s="50"/>
      <c r="HJ105" s="50"/>
      <c r="HK105" s="50"/>
      <c r="HL105" s="50"/>
      <c r="HM105" s="50"/>
      <c r="HN105" s="50"/>
      <c r="HO105" s="50"/>
      <c r="HP105" s="50"/>
      <c r="HQ105" s="50"/>
      <c r="HR105" s="50"/>
      <c r="HS105" s="50"/>
      <c r="HT105" s="50"/>
      <c r="HU105" s="50"/>
      <c r="HV105" s="50"/>
      <c r="HW105" s="50"/>
      <c r="HX105" s="50"/>
      <c r="HY105" s="50"/>
      <c r="HZ105" s="50"/>
      <c r="IA105" s="50"/>
      <c r="IB105" s="50"/>
      <c r="IC105" s="50"/>
      <c r="ID105" s="50"/>
      <c r="IE105" s="50"/>
      <c r="IF105" s="50"/>
      <c r="IG105" s="50"/>
      <c r="IH105" s="50"/>
      <c r="II105" s="50"/>
      <c r="IJ105" s="50"/>
      <c r="IK105" s="50"/>
      <c r="IL105" s="50"/>
      <c r="IM105" s="50"/>
      <c r="IN105" s="50"/>
      <c r="IO105" s="50"/>
      <c r="IP105" s="50"/>
      <c r="IQ105" s="50"/>
      <c r="IR105" s="50"/>
      <c r="IS105" s="50"/>
      <c r="IT105" s="50"/>
      <c r="IU105" s="50"/>
      <c r="IV105" s="50"/>
      <c r="IW105" s="50"/>
      <c r="IX105" s="50"/>
      <c r="IY105" s="50"/>
      <c r="IZ105" s="50"/>
      <c r="JA105" s="50"/>
      <c r="JB105" s="50"/>
      <c r="JC105" s="50"/>
      <c r="JD105" s="50"/>
      <c r="JE105" s="50"/>
      <c r="JF105" s="50"/>
      <c r="JG105" s="50"/>
      <c r="JH105" s="50"/>
      <c r="JI105" s="50"/>
      <c r="JJ105" s="50"/>
      <c r="JK105" s="50"/>
      <c r="JL105" s="50"/>
      <c r="JM105" s="50"/>
      <c r="JN105" s="50"/>
      <c r="JO105" s="50"/>
      <c r="JP105" s="50"/>
      <c r="JQ105" s="50"/>
      <c r="JR105" s="50"/>
      <c r="JS105" s="50"/>
      <c r="JT105" s="50"/>
      <c r="JU105" s="50"/>
      <c r="JV105" s="50"/>
      <c r="JW105" s="50"/>
      <c r="JX105" s="50"/>
      <c r="JY105" s="50"/>
      <c r="JZ105" s="50"/>
      <c r="KA105" s="50"/>
      <c r="KB105" s="50"/>
      <c r="KC105" s="50"/>
      <c r="KD105" s="50"/>
      <c r="KE105" s="50"/>
      <c r="KF105" s="50"/>
      <c r="KG105" s="50"/>
      <c r="KH105" s="50"/>
      <c r="KI105" s="50"/>
      <c r="KJ105" s="50"/>
      <c r="KK105" s="50"/>
      <c r="KL105" s="50"/>
      <c r="KM105" s="50"/>
      <c r="KN105" s="50"/>
      <c r="KO105" s="50"/>
      <c r="KP105" s="50"/>
      <c r="KQ105" s="50"/>
      <c r="KR105" s="50"/>
      <c r="KS105" s="50"/>
      <c r="KT105" s="50"/>
      <c r="KU105" s="50"/>
      <c r="KV105" s="50"/>
      <c r="KW105" s="50"/>
      <c r="KX105" s="50"/>
      <c r="KY105" s="50"/>
      <c r="KZ105" s="50"/>
      <c r="LA105" s="50"/>
      <c r="LB105" s="50"/>
      <c r="LC105" s="50"/>
      <c r="LD105" s="50"/>
      <c r="LE105" s="50"/>
      <c r="LF105" s="50"/>
      <c r="LG105" s="50"/>
      <c r="LH105" s="50"/>
      <c r="LI105" s="50"/>
      <c r="LJ105" s="50"/>
      <c r="LK105" s="50"/>
      <c r="LL105" s="50"/>
      <c r="LM105" s="50"/>
      <c r="LN105" s="50"/>
      <c r="LO105" s="50"/>
      <c r="LP105" s="50"/>
      <c r="LQ105" s="50"/>
      <c r="LR105" s="50"/>
      <c r="LS105" s="50"/>
      <c r="LT105" s="50"/>
      <c r="LU105" s="50"/>
      <c r="LV105" s="50"/>
      <c r="LW105" s="50"/>
      <c r="LX105" s="50"/>
      <c r="LY105" s="50"/>
      <c r="LZ105" s="50"/>
      <c r="MA105" s="50"/>
      <c r="MB105" s="50"/>
      <c r="MC105" s="50"/>
      <c r="MD105" s="50"/>
      <c r="ME105" s="50"/>
      <c r="MF105" s="50"/>
      <c r="MG105" s="50"/>
      <c r="MH105" s="50"/>
      <c r="MI105" s="50"/>
      <c r="MJ105" s="50"/>
      <c r="MK105" s="50"/>
      <c r="ML105" s="50"/>
      <c r="MM105" s="50"/>
      <c r="MN105" s="50"/>
      <c r="MO105" s="50"/>
      <c r="MP105" s="50"/>
      <c r="MQ105" s="50"/>
      <c r="MR105" s="50"/>
      <c r="MS105" s="50"/>
      <c r="MT105" s="50"/>
      <c r="MU105" s="50"/>
      <c r="MV105" s="50"/>
      <c r="MW105" s="50"/>
      <c r="MX105" s="50"/>
      <c r="MY105" s="50"/>
      <c r="MZ105" s="50"/>
      <c r="NA105" s="50"/>
      <c r="NB105" s="50"/>
      <c r="NC105" s="50"/>
      <c r="ND105" s="50"/>
      <c r="NE105" s="50"/>
      <c r="NF105" s="50"/>
      <c r="NG105" s="50"/>
      <c r="NH105" s="50"/>
      <c r="NI105" s="50"/>
      <c r="NJ105" s="50"/>
      <c r="NK105" s="50"/>
      <c r="NL105" s="50"/>
      <c r="NM105" s="50"/>
      <c r="NN105" s="50"/>
      <c r="NO105" s="50"/>
      <c r="NP105" s="50"/>
      <c r="NQ105" s="50"/>
      <c r="NR105" s="50"/>
      <c r="NS105" s="50"/>
      <c r="NT105" s="50"/>
      <c r="NU105" s="50"/>
      <c r="NV105" s="50"/>
      <c r="NW105" s="50"/>
      <c r="NX105" s="50"/>
      <c r="NY105" s="50"/>
      <c r="NZ105" s="50"/>
      <c r="OA105" s="50"/>
      <c r="OB105" s="50"/>
      <c r="OC105" s="50"/>
      <c r="OD105" s="50"/>
      <c r="OE105" s="50"/>
      <c r="OF105" s="50"/>
      <c r="OG105" s="50"/>
      <c r="OH105" s="50"/>
      <c r="OI105" s="50"/>
      <c r="OJ105" s="50"/>
      <c r="OK105" s="50"/>
      <c r="OL105" s="50"/>
      <c r="OM105" s="50"/>
      <c r="ON105" s="50"/>
      <c r="OO105" s="50"/>
      <c r="OP105" s="50"/>
      <c r="OQ105" s="50"/>
      <c r="OR105" s="50"/>
      <c r="OS105" s="50"/>
      <c r="OT105" s="50"/>
      <c r="OU105" s="50"/>
      <c r="OV105" s="50"/>
      <c r="OW105" s="50"/>
      <c r="OX105" s="50"/>
      <c r="OY105" s="50"/>
      <c r="OZ105" s="50"/>
      <c r="PA105" s="50"/>
      <c r="PB105" s="50"/>
      <c r="PC105" s="50"/>
      <c r="PD105" s="50"/>
      <c r="PE105" s="50"/>
      <c r="PF105" s="50"/>
      <c r="PG105" s="50"/>
      <c r="PH105" s="50"/>
      <c r="PI105" s="50"/>
      <c r="PJ105" s="50"/>
      <c r="PK105" s="50"/>
      <c r="PL105" s="50"/>
      <c r="PM105" s="50"/>
      <c r="PN105" s="50"/>
      <c r="PO105" s="50"/>
      <c r="PP105" s="50"/>
      <c r="PQ105" s="50"/>
      <c r="PR105" s="50"/>
      <c r="PS105" s="50"/>
      <c r="PT105" s="50"/>
      <c r="PU105" s="50"/>
      <c r="PV105" s="50"/>
      <c r="PW105" s="50"/>
      <c r="PX105" s="50"/>
      <c r="PY105" s="50"/>
      <c r="PZ105" s="50"/>
      <c r="QA105" s="50"/>
      <c r="QB105" s="50"/>
      <c r="QC105" s="50"/>
      <c r="QD105" s="50"/>
      <c r="QE105" s="50"/>
      <c r="QF105" s="50"/>
      <c r="QG105" s="50"/>
      <c r="QH105" s="50"/>
      <c r="QI105" s="50"/>
      <c r="QJ105" s="50"/>
      <c r="QK105" s="50"/>
      <c r="QL105" s="50"/>
      <c r="QM105" s="50"/>
      <c r="QN105" s="50"/>
      <c r="QO105" s="50"/>
      <c r="QP105" s="50"/>
      <c r="QQ105" s="50"/>
      <c r="QR105" s="50"/>
      <c r="QS105" s="50"/>
      <c r="QT105" s="50"/>
      <c r="QU105" s="50"/>
      <c r="QV105" s="50"/>
      <c r="QW105" s="50"/>
      <c r="QX105" s="50"/>
      <c r="QY105" s="50"/>
      <c r="QZ105" s="50"/>
      <c r="RA105" s="50"/>
      <c r="RB105" s="50"/>
      <c r="RC105" s="50"/>
      <c r="RD105" s="50"/>
      <c r="RE105" s="50"/>
      <c r="RF105" s="50"/>
      <c r="RG105" s="50"/>
      <c r="RH105" s="50"/>
      <c r="RI105" s="50"/>
      <c r="RJ105" s="50"/>
      <c r="RK105" s="50"/>
      <c r="RL105" s="50"/>
      <c r="RM105" s="50"/>
      <c r="RN105" s="50"/>
      <c r="RO105" s="50"/>
      <c r="RP105" s="50"/>
      <c r="RQ105" s="50"/>
      <c r="RR105" s="50"/>
      <c r="RS105" s="50"/>
      <c r="RT105" s="50"/>
      <c r="RU105" s="50"/>
      <c r="RV105" s="50"/>
      <c r="RW105" s="50"/>
      <c r="RX105" s="50"/>
      <c r="RY105" s="50"/>
      <c r="RZ105" s="50"/>
      <c r="SA105" s="50"/>
      <c r="SB105" s="50"/>
      <c r="SC105" s="50"/>
      <c r="SD105" s="50"/>
      <c r="SE105" s="50"/>
      <c r="SF105" s="50"/>
      <c r="SG105" s="50"/>
      <c r="SH105" s="50"/>
      <c r="SI105" s="50"/>
      <c r="SJ105" s="50"/>
      <c r="SK105" s="50"/>
      <c r="SL105" s="50"/>
      <c r="SM105" s="50"/>
      <c r="SN105" s="45"/>
    </row>
    <row r="106" spans="2:508" x14ac:dyDescent="0.25">
      <c r="B106" s="43" t="s">
        <v>470</v>
      </c>
      <c r="C106" s="43" t="str">
        <f ca="1">_xlfn.XLOOKUP(B106,bonds[unique lookup],bonds[ID_ISIN])</f>
        <v>XS1799939027</v>
      </c>
      <c r="D106" s="45" cm="1">
        <f t="array" aca="1" ref="D106" ca="1">MIN(IFERROR(IF(OFFSET(bHist!$A$1,_xlfn.XMATCH($B$62,bHist!$B:$B,0)-1,3+$C$2,1,3+$C$3)=0,"-",OFFSET(bHist!$A$1,_xlfn.XMATCH($B$62,bHist!$B:$B,0)-1,3+$C$2,1,3+$C$3))-IF(OFFSET(bHist!$A$1,_xlfn.XMATCH(B106,bHist!$B:$B,0)-1,3+$C$2,1,3+$C$3)=0,"-",OFFSET(bHist!$A$1,_xlfn.XMATCH(B106,bHist!$B:$B,0)-1,3+$C$2,1,3+$C$3)),"-"))</f>
        <v>-165.76670935755965</v>
      </c>
      <c r="E106" s="45" cm="1">
        <f t="array" aca="1" ref="E106" ca="1">AVERAGE(IFERROR(IF(OFFSET(bHist!$A$1,_xlfn.XMATCH($B$62,bHist!$B:$B,0)-1,3+$C$2,1,3+$C$3)=0,"-",OFFSET(bHist!$A$1,_xlfn.XMATCH($B$62,bHist!$B:$B,0)-1,3+$C$2,1,3+$C$3))-IF(OFFSET(bHist!$A$1,_xlfn.XMATCH(B106,bHist!$B:$B,0)-1,3+$C$2,1,3+$C$3)=0,"-",OFFSET(bHist!$A$1,_xlfn.XMATCH(B106,bHist!$B:$B,0)-1,3+$C$2,1,3+$C$3)),"-"))</f>
        <v>-82.602940306435627</v>
      </c>
      <c r="F106" s="45" cm="1">
        <f t="array" aca="1" ref="F106" ca="1">MAX(IFERROR(IF(OFFSET(bHist!$A$1,_xlfn.XMATCH($B$62,bHist!$B:$B,0)-1,3+$C$2,1,3+$C$3)=0,"-",OFFSET(bHist!$A$1,_xlfn.XMATCH($B$62,bHist!$B:$B,0)-1,3+$C$2,1,3+$C$3))-IF(OFFSET(bHist!$A$1,_xlfn.XMATCH(B106,bHist!$B:$B,0)-1,3+$C$2,1,3+$C$3)=0,"-",OFFSET(bHist!$A$1,_xlfn.XMATCH(B106,bHist!$B:$B,0)-1,3+$C$2,1,3+$C$3)),"-"))</f>
        <v>80.296769941568357</v>
      </c>
      <c r="G106" s="45" cm="1">
        <f t="array" aca="1" ref="G106" ca="1">_xlfn.STDEV.P(IFERROR(IF(OFFSET(bHist!$A$1,_xlfn.XMATCH($B$62,bHist!$B:$B,0)-1,3+$C$2,1,3+$C$3)=0,"-",OFFSET(bHist!$A$1,_xlfn.XMATCH($B$62,bHist!$B:$B,0)-1,3+$C$2,1,3+$C$3))-IF(OFFSET(bHist!$A$1,_xlfn.XMATCH(B106,bHist!$B:$B,0)-1,3+$C$2,1,3+$C$3)=0,"-",OFFSET(bHist!$A$1,_xlfn.XMATCH(B106,bHist!$B:$B,0)-1,3+$C$2,1,3+$C$3)),"-"))</f>
        <v>47.898680967538979</v>
      </c>
      <c r="H106" s="45" cm="1">
        <f t="array" aca="1" ref="H106" ca="1">INDEX((IFERROR(IF(OFFSET(bHist!$A$1,_xlfn.XMATCH($B$62,bHist!B:B,0)-1,3,1,500)=0,"-",OFFSET(bHist!$A$1,_xlfn.XMATCH($B$62,bHist!B:B,0)-1,3,1,500))-IF(OFFSET(bHist!$A$1,_xlfn.XMATCH(B106,bHist!B:B,0)-1,3,1,500)=0,"-",OFFSET(bHist!$A$1,_xlfn.XMATCH(B106,bHist!B:B,0)-1,3,1,500)),"-")),1)</f>
        <v>-49.360334447741479</v>
      </c>
      <c r="I106" s="45">
        <f t="shared" ca="1" si="4"/>
        <v>13.509768273366015</v>
      </c>
      <c r="J106" s="51" cm="1">
        <f t="array" aca="1" ref="J106" ca="1">SLOPE((IFERROR(IF(OFFSET(bHist!$A$1,_xlfn.XMATCH($B$62,bHist!$B:$B,0)-1,3,1,500)=0,"-",OFFSET(bHist!$A$1,_xlfn.XMATCH($B$62,bHist!$B:$B,0)-1,3,1,500))-IF(OFFSET(bHist!$A$1,_xlfn.XMATCH(B106,bHist!$B:$B,0)-1,3,1,500)=0,"-",OFFSET(bHist!$A$1,_xlfn.XMATCH(B106,bHist!$B:$B,0)-1,3,1,500)),"-")),OFFSET(bHist!$A$1,0,3,1,500))</f>
        <v>0.14912365101558367</v>
      </c>
      <c r="K106" s="45" cm="1">
        <f t="array" aca="1" ref="K106" ca="1">INTERCEPT((IFERROR(IF(OFFSET(bHist!$A$1,_xlfn.XMATCH($B$62,bHist!$B:$B,0)-1,3,1,500)=0,"-",OFFSET(bHist!$A$1,_xlfn.XMATCH($B$62,bHist!$B:$B,0)-1,3,1,500))-IF(OFFSET(bHist!$A$1,_xlfn.XMATCH(B106,bHist!$B:$B,0)-1,3,1,500)=0,"-",OFFSET(bHist!$A$1,_xlfn.XMATCH(B106,bHist!$B:$B,0)-1,3,1,500)),"-")),OFFSET(bHist!$A$1,0,3,1,500))</f>
        <v>-6593.1568308768801</v>
      </c>
      <c r="L106" s="45" cm="1">
        <f t="array" aca="1" ref="L106" ca="1">STEYX((IFERROR(IF(OFFSET(bHist!$A$1,_xlfn.XMATCH($B$62,bHist!B:B,0)-1,3,1,500)=0,"-",OFFSET(bHist!$A$1,_xlfn.XMATCH($B$62,bHist!B:B,0)-1,3,1,500))-IF(OFFSET(bHist!$A$1,_xlfn.XMATCH(B106,bHist!B:B,0)-1,3,1,500)=0,"-",OFFSET(bHist!$A$1,_xlfn.XMATCH(B106,bHist!B:B,0)-1,3,1,500)),"-")),OFFSET(bHist!$A$1,0,3,1,500))</f>
        <v>36.669971238010135</v>
      </c>
      <c r="M106" s="51" cm="1">
        <f t="array" aca="1" ref="M106" ca="1">CORREL(IF(OFFSET(bHist!$A$1,_xlfn.XMATCH($B$62,bHist!B:B,0)-1,3,1,500)=0,"-",OFFSET(bHist!$A$1,_xlfn.XMATCH($B$62,bHist!B:B,0)-1,3,1,500)),IF(OFFSET(bHist!$A$1,_xlfn.XMATCH(B106,bHist!B:B,0)-1,3,1,500)=0,"-",OFFSET(bHist!$A$1,_xlfn.XMATCH(B106,bHist!B:B,0)-1,3,1,500)))</f>
        <v>0.86001943813768833</v>
      </c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  <c r="AE106" s="50"/>
      <c r="AF106" s="50"/>
      <c r="AG106" s="50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  <c r="AX106" s="50"/>
      <c r="AY106" s="50"/>
      <c r="AZ106" s="50"/>
      <c r="BA106" s="50"/>
      <c r="BB106" s="50"/>
      <c r="BC106" s="50"/>
      <c r="BD106" s="50"/>
      <c r="BE106" s="50"/>
      <c r="BF106" s="50"/>
      <c r="BG106" s="50"/>
      <c r="BH106" s="50"/>
      <c r="BI106" s="50"/>
      <c r="BJ106" s="50"/>
      <c r="BK106" s="50"/>
      <c r="BL106" s="50"/>
      <c r="BM106" s="50"/>
      <c r="BN106" s="50"/>
      <c r="BO106" s="50"/>
      <c r="BP106" s="50"/>
      <c r="BQ106" s="50"/>
      <c r="BR106" s="50"/>
      <c r="BS106" s="50"/>
      <c r="BT106" s="50"/>
      <c r="BU106" s="50"/>
      <c r="BV106" s="50"/>
      <c r="BW106" s="50"/>
      <c r="BX106" s="50"/>
      <c r="BY106" s="50"/>
      <c r="BZ106" s="50"/>
      <c r="CA106" s="50"/>
      <c r="CB106" s="50"/>
      <c r="CC106" s="50"/>
      <c r="CD106" s="50"/>
      <c r="CE106" s="50"/>
      <c r="CF106" s="50"/>
      <c r="CG106" s="50"/>
      <c r="CH106" s="50"/>
      <c r="CI106" s="50"/>
      <c r="CJ106" s="50"/>
      <c r="CK106" s="50"/>
      <c r="CL106" s="50"/>
      <c r="CM106" s="50"/>
      <c r="CN106" s="50"/>
      <c r="CO106" s="50"/>
      <c r="CP106" s="50"/>
      <c r="CQ106" s="50"/>
      <c r="CR106" s="50"/>
      <c r="CS106" s="50"/>
      <c r="CT106" s="50"/>
      <c r="CU106" s="50"/>
      <c r="CV106" s="50"/>
      <c r="CW106" s="50"/>
      <c r="CX106" s="50"/>
      <c r="CY106" s="50"/>
      <c r="CZ106" s="50"/>
      <c r="DA106" s="50"/>
      <c r="DB106" s="50"/>
      <c r="DC106" s="50"/>
      <c r="DD106" s="50"/>
      <c r="DE106" s="50"/>
      <c r="DF106" s="50"/>
      <c r="DG106" s="50"/>
      <c r="DH106" s="50"/>
      <c r="DI106" s="50"/>
      <c r="DJ106" s="50"/>
      <c r="DK106" s="50"/>
      <c r="DL106" s="50"/>
      <c r="DM106" s="50"/>
      <c r="DN106" s="50"/>
      <c r="DO106" s="50"/>
      <c r="DP106" s="50"/>
      <c r="DQ106" s="50"/>
      <c r="DR106" s="50"/>
      <c r="DS106" s="50"/>
      <c r="DT106" s="50"/>
      <c r="DU106" s="50"/>
      <c r="DV106" s="50"/>
      <c r="DW106" s="50"/>
      <c r="DX106" s="50"/>
      <c r="DY106" s="50"/>
      <c r="DZ106" s="50"/>
      <c r="EA106" s="50"/>
      <c r="EB106" s="50"/>
      <c r="EC106" s="50"/>
      <c r="ED106" s="50"/>
      <c r="EE106" s="50"/>
      <c r="EF106" s="50"/>
      <c r="EG106" s="50"/>
      <c r="EH106" s="50"/>
      <c r="EI106" s="50"/>
      <c r="EJ106" s="50"/>
      <c r="EK106" s="50"/>
      <c r="EL106" s="50"/>
      <c r="EM106" s="50"/>
      <c r="EN106" s="50"/>
      <c r="EO106" s="50"/>
      <c r="EP106" s="50"/>
      <c r="EQ106" s="50"/>
      <c r="ER106" s="50"/>
      <c r="ES106" s="50"/>
      <c r="ET106" s="50"/>
      <c r="EU106" s="50"/>
      <c r="EV106" s="50"/>
      <c r="EW106" s="50"/>
      <c r="EX106" s="50"/>
      <c r="EY106" s="50"/>
      <c r="EZ106" s="50"/>
      <c r="FA106" s="50"/>
      <c r="FB106" s="50"/>
      <c r="FC106" s="50"/>
      <c r="FD106" s="50"/>
      <c r="FE106" s="50"/>
      <c r="FF106" s="50"/>
      <c r="FG106" s="50"/>
      <c r="FH106" s="50"/>
      <c r="FI106" s="50"/>
      <c r="FJ106" s="50"/>
      <c r="FK106" s="50"/>
      <c r="FL106" s="50"/>
      <c r="FM106" s="50"/>
      <c r="FN106" s="50"/>
      <c r="FO106" s="50"/>
      <c r="FP106" s="50"/>
      <c r="FQ106" s="50"/>
      <c r="FR106" s="50"/>
      <c r="FS106" s="50"/>
      <c r="FT106" s="50"/>
      <c r="FU106" s="50"/>
      <c r="FV106" s="50"/>
      <c r="FW106" s="50"/>
      <c r="FX106" s="50"/>
      <c r="FY106" s="50"/>
      <c r="FZ106" s="50"/>
      <c r="GA106" s="50"/>
      <c r="GB106" s="50"/>
      <c r="GC106" s="50"/>
      <c r="GD106" s="50"/>
      <c r="GE106" s="50"/>
      <c r="GF106" s="50"/>
      <c r="GG106" s="50"/>
      <c r="GH106" s="50"/>
      <c r="GI106" s="50"/>
      <c r="GJ106" s="50"/>
      <c r="GK106" s="50"/>
      <c r="GL106" s="50"/>
      <c r="GM106" s="50"/>
      <c r="GN106" s="50"/>
      <c r="GO106" s="50"/>
      <c r="GP106" s="50"/>
      <c r="GQ106" s="50"/>
      <c r="GR106" s="50"/>
      <c r="GS106" s="50"/>
      <c r="GT106" s="50"/>
      <c r="GU106" s="50"/>
      <c r="GV106" s="50"/>
      <c r="GW106" s="50"/>
      <c r="GX106" s="50"/>
      <c r="GY106" s="50"/>
      <c r="GZ106" s="50"/>
      <c r="HA106" s="50"/>
      <c r="HB106" s="50"/>
      <c r="HC106" s="50"/>
      <c r="HD106" s="50"/>
      <c r="HE106" s="50"/>
      <c r="HF106" s="50"/>
      <c r="HG106" s="50"/>
      <c r="HH106" s="50"/>
      <c r="HI106" s="50"/>
      <c r="HJ106" s="50"/>
      <c r="HK106" s="50"/>
      <c r="HL106" s="50"/>
      <c r="HM106" s="50"/>
      <c r="HN106" s="50"/>
      <c r="HO106" s="50"/>
      <c r="HP106" s="50"/>
      <c r="HQ106" s="50"/>
      <c r="HR106" s="50"/>
      <c r="HS106" s="50"/>
      <c r="HT106" s="50"/>
      <c r="HU106" s="50"/>
      <c r="HV106" s="50"/>
      <c r="HW106" s="50"/>
      <c r="HX106" s="50"/>
      <c r="HY106" s="50"/>
      <c r="HZ106" s="50"/>
      <c r="IA106" s="50"/>
      <c r="IB106" s="50"/>
      <c r="IC106" s="50"/>
      <c r="ID106" s="50"/>
      <c r="IE106" s="50"/>
      <c r="IF106" s="50"/>
      <c r="IG106" s="50"/>
      <c r="IH106" s="50"/>
      <c r="II106" s="50"/>
      <c r="IJ106" s="50"/>
      <c r="IK106" s="50"/>
      <c r="IL106" s="50"/>
      <c r="IM106" s="50"/>
      <c r="IN106" s="50"/>
      <c r="IO106" s="50"/>
      <c r="IP106" s="50"/>
      <c r="IQ106" s="50"/>
      <c r="IR106" s="50"/>
      <c r="IS106" s="50"/>
      <c r="IT106" s="50"/>
      <c r="IU106" s="50"/>
      <c r="IV106" s="50"/>
      <c r="IW106" s="50"/>
      <c r="IX106" s="50"/>
      <c r="IY106" s="50"/>
      <c r="IZ106" s="50"/>
      <c r="JA106" s="50"/>
      <c r="JB106" s="50"/>
      <c r="JC106" s="50"/>
      <c r="JD106" s="50"/>
      <c r="JE106" s="50"/>
      <c r="JF106" s="50"/>
      <c r="JG106" s="50"/>
      <c r="JH106" s="50"/>
      <c r="JI106" s="50"/>
      <c r="JJ106" s="50"/>
      <c r="JK106" s="50"/>
      <c r="JL106" s="50"/>
      <c r="JM106" s="50"/>
      <c r="JN106" s="50"/>
      <c r="JO106" s="50"/>
      <c r="JP106" s="50"/>
      <c r="JQ106" s="50"/>
      <c r="JR106" s="50"/>
      <c r="JS106" s="50"/>
      <c r="JT106" s="50"/>
      <c r="JU106" s="50"/>
      <c r="JV106" s="50"/>
      <c r="JW106" s="50"/>
      <c r="JX106" s="50"/>
      <c r="JY106" s="50"/>
      <c r="JZ106" s="50"/>
      <c r="KA106" s="50"/>
      <c r="KB106" s="50"/>
      <c r="KC106" s="50"/>
      <c r="KD106" s="50"/>
      <c r="KE106" s="50"/>
      <c r="KF106" s="50"/>
      <c r="KG106" s="50"/>
      <c r="KH106" s="50"/>
      <c r="KI106" s="50"/>
      <c r="KJ106" s="50"/>
      <c r="KK106" s="50"/>
      <c r="KL106" s="50"/>
      <c r="KM106" s="50"/>
      <c r="KN106" s="50"/>
      <c r="KO106" s="50"/>
      <c r="KP106" s="50"/>
      <c r="KQ106" s="50"/>
      <c r="KR106" s="50"/>
      <c r="KS106" s="50"/>
      <c r="KT106" s="50"/>
      <c r="KU106" s="50"/>
      <c r="KV106" s="50"/>
      <c r="KW106" s="50"/>
      <c r="KX106" s="50"/>
      <c r="KY106" s="50"/>
      <c r="KZ106" s="50"/>
      <c r="LA106" s="50"/>
      <c r="LB106" s="50"/>
      <c r="LC106" s="50"/>
      <c r="LD106" s="50"/>
      <c r="LE106" s="50"/>
      <c r="LF106" s="50"/>
      <c r="LG106" s="50"/>
      <c r="LH106" s="50"/>
      <c r="LI106" s="50"/>
      <c r="LJ106" s="50"/>
      <c r="LK106" s="50"/>
      <c r="LL106" s="50"/>
      <c r="LM106" s="50"/>
      <c r="LN106" s="50"/>
      <c r="LO106" s="50"/>
      <c r="LP106" s="50"/>
      <c r="LQ106" s="50"/>
      <c r="LR106" s="50"/>
      <c r="LS106" s="50"/>
      <c r="LT106" s="50"/>
      <c r="LU106" s="50"/>
      <c r="LV106" s="50"/>
      <c r="LW106" s="50"/>
      <c r="LX106" s="50"/>
      <c r="LY106" s="50"/>
      <c r="LZ106" s="50"/>
      <c r="MA106" s="50"/>
      <c r="MB106" s="50"/>
      <c r="MC106" s="50"/>
      <c r="MD106" s="50"/>
      <c r="ME106" s="50"/>
      <c r="MF106" s="50"/>
      <c r="MG106" s="50"/>
      <c r="MH106" s="50"/>
      <c r="MI106" s="50"/>
      <c r="MJ106" s="50"/>
      <c r="MK106" s="50"/>
      <c r="ML106" s="50"/>
      <c r="MM106" s="50"/>
      <c r="MN106" s="50"/>
      <c r="MO106" s="50"/>
      <c r="MP106" s="50"/>
      <c r="MQ106" s="50"/>
      <c r="MR106" s="50"/>
      <c r="MS106" s="50"/>
      <c r="MT106" s="50"/>
      <c r="MU106" s="50"/>
      <c r="MV106" s="50"/>
      <c r="MW106" s="50"/>
      <c r="MX106" s="50"/>
      <c r="MY106" s="50"/>
      <c r="MZ106" s="50"/>
      <c r="NA106" s="50"/>
      <c r="NB106" s="50"/>
      <c r="NC106" s="50"/>
      <c r="ND106" s="50"/>
      <c r="NE106" s="50"/>
      <c r="NF106" s="50"/>
      <c r="NG106" s="50"/>
      <c r="NH106" s="50"/>
      <c r="NI106" s="50"/>
      <c r="NJ106" s="50"/>
      <c r="NK106" s="50"/>
      <c r="NL106" s="50"/>
      <c r="NM106" s="50"/>
      <c r="NN106" s="50"/>
      <c r="NO106" s="50"/>
      <c r="NP106" s="50"/>
      <c r="NQ106" s="50"/>
      <c r="NR106" s="50"/>
      <c r="NS106" s="50"/>
      <c r="NT106" s="50"/>
      <c r="NU106" s="50"/>
      <c r="NV106" s="50"/>
      <c r="NW106" s="50"/>
      <c r="NX106" s="50"/>
      <c r="NY106" s="50"/>
      <c r="NZ106" s="50"/>
      <c r="OA106" s="50"/>
      <c r="OB106" s="50"/>
      <c r="OC106" s="50"/>
      <c r="OD106" s="50"/>
      <c r="OE106" s="50"/>
      <c r="OF106" s="50"/>
      <c r="OG106" s="50"/>
      <c r="OH106" s="50"/>
      <c r="OI106" s="50"/>
      <c r="OJ106" s="50"/>
      <c r="OK106" s="50"/>
      <c r="OL106" s="50"/>
      <c r="OM106" s="50"/>
      <c r="ON106" s="50"/>
      <c r="OO106" s="50"/>
      <c r="OP106" s="50"/>
      <c r="OQ106" s="50"/>
      <c r="OR106" s="50"/>
      <c r="OS106" s="50"/>
      <c r="OT106" s="50"/>
      <c r="OU106" s="50"/>
      <c r="OV106" s="50"/>
      <c r="OW106" s="50"/>
      <c r="OX106" s="50"/>
      <c r="OY106" s="50"/>
      <c r="OZ106" s="50"/>
      <c r="PA106" s="50"/>
      <c r="PB106" s="50"/>
      <c r="PC106" s="50"/>
      <c r="PD106" s="50"/>
      <c r="PE106" s="50"/>
      <c r="PF106" s="50"/>
      <c r="PG106" s="50"/>
      <c r="PH106" s="50"/>
      <c r="PI106" s="50"/>
      <c r="PJ106" s="50"/>
      <c r="PK106" s="50"/>
      <c r="PL106" s="50"/>
      <c r="PM106" s="50"/>
      <c r="PN106" s="50"/>
      <c r="PO106" s="50"/>
      <c r="PP106" s="50"/>
      <c r="PQ106" s="50"/>
      <c r="PR106" s="50"/>
      <c r="PS106" s="50"/>
      <c r="PT106" s="50"/>
      <c r="PU106" s="50"/>
      <c r="PV106" s="50"/>
      <c r="PW106" s="50"/>
      <c r="PX106" s="50"/>
      <c r="PY106" s="50"/>
      <c r="PZ106" s="50"/>
      <c r="QA106" s="50"/>
      <c r="QB106" s="50"/>
      <c r="QC106" s="50"/>
      <c r="QD106" s="50"/>
      <c r="QE106" s="50"/>
      <c r="QF106" s="50"/>
      <c r="QG106" s="50"/>
      <c r="QH106" s="50"/>
      <c r="QI106" s="50"/>
      <c r="QJ106" s="50"/>
      <c r="QK106" s="50"/>
      <c r="QL106" s="50"/>
      <c r="QM106" s="50"/>
      <c r="QN106" s="50"/>
      <c r="QO106" s="50"/>
      <c r="QP106" s="50"/>
      <c r="QQ106" s="50"/>
      <c r="QR106" s="50"/>
      <c r="QS106" s="50"/>
      <c r="QT106" s="50"/>
      <c r="QU106" s="50"/>
      <c r="QV106" s="50"/>
      <c r="QW106" s="50"/>
      <c r="QX106" s="50"/>
      <c r="QY106" s="50"/>
      <c r="QZ106" s="50"/>
      <c r="RA106" s="50"/>
      <c r="RB106" s="50"/>
      <c r="RC106" s="50"/>
      <c r="RD106" s="50"/>
      <c r="RE106" s="50"/>
      <c r="RF106" s="50"/>
      <c r="RG106" s="50"/>
      <c r="RH106" s="50"/>
      <c r="RI106" s="50"/>
      <c r="RJ106" s="50"/>
      <c r="RK106" s="50"/>
      <c r="RL106" s="50"/>
      <c r="RM106" s="50"/>
      <c r="RN106" s="50"/>
      <c r="RO106" s="50"/>
      <c r="RP106" s="50"/>
      <c r="RQ106" s="50"/>
      <c r="RR106" s="50"/>
      <c r="RS106" s="50"/>
      <c r="RT106" s="50"/>
      <c r="RU106" s="50"/>
      <c r="RV106" s="50"/>
      <c r="RW106" s="50"/>
      <c r="RX106" s="50"/>
      <c r="RY106" s="50"/>
      <c r="RZ106" s="50"/>
      <c r="SA106" s="50"/>
      <c r="SB106" s="50"/>
      <c r="SC106" s="50"/>
      <c r="SD106" s="50"/>
      <c r="SE106" s="50"/>
      <c r="SF106" s="50"/>
      <c r="SG106" s="50"/>
      <c r="SH106" s="50"/>
      <c r="SI106" s="50"/>
      <c r="SJ106" s="50"/>
      <c r="SK106" s="50"/>
      <c r="SL106" s="50"/>
      <c r="SM106" s="50"/>
      <c r="SN106" s="45"/>
    </row>
    <row r="107" spans="2:508" x14ac:dyDescent="0.25">
      <c r="B107" s="43" t="s">
        <v>605</v>
      </c>
      <c r="C107" s="43" t="str">
        <f ca="1">_xlfn.XLOOKUP(B107,bonds[unique lookup],bonds[ID_ISIN])</f>
        <v>XS2187689380</v>
      </c>
      <c r="D107" s="45" cm="1">
        <f t="array" aca="1" ref="D107" ca="1">MIN(IFERROR(IF(OFFSET(bHist!$A$1,_xlfn.XMATCH($B$62,bHist!$B:$B,0)-1,3+$C$2,1,3+$C$3)=0,"-",OFFSET(bHist!$A$1,_xlfn.XMATCH($B$62,bHist!$B:$B,0)-1,3+$C$2,1,3+$C$3))-IF(OFFSET(bHist!$A$1,_xlfn.XMATCH(B107,bHist!$B:$B,0)-1,3+$C$2,1,3+$C$3)=0,"-",OFFSET(bHist!$A$1,_xlfn.XMATCH(B107,bHist!$B:$B,0)-1,3+$C$2,1,3+$C$3)),"-"))</f>
        <v>-68.867878224670847</v>
      </c>
      <c r="E107" s="45" cm="1">
        <f t="array" aca="1" ref="E107" ca="1">AVERAGE(IFERROR(IF(OFFSET(bHist!$A$1,_xlfn.XMATCH($B$62,bHist!$B:$B,0)-1,3+$C$2,1,3+$C$3)=0,"-",OFFSET(bHist!$A$1,_xlfn.XMATCH($B$62,bHist!$B:$B,0)-1,3+$C$2,1,3+$C$3))-IF(OFFSET(bHist!$A$1,_xlfn.XMATCH(B107,bHist!$B:$B,0)-1,3+$C$2,1,3+$C$3)=0,"-",OFFSET(bHist!$A$1,_xlfn.XMATCH(B107,bHist!$B:$B,0)-1,3+$C$2,1,3+$C$3)),"-"))</f>
        <v>-43.699948067602172</v>
      </c>
      <c r="F107" s="45" cm="1">
        <f t="array" aca="1" ref="F107" ca="1">MAX(IFERROR(IF(OFFSET(bHist!$A$1,_xlfn.XMATCH($B$62,bHist!$B:$B,0)-1,3+$C$2,1,3+$C$3)=0,"-",OFFSET(bHist!$A$1,_xlfn.XMATCH($B$62,bHist!$B:$B,0)-1,3+$C$2,1,3+$C$3))-IF(OFFSET(bHist!$A$1,_xlfn.XMATCH(B107,bHist!$B:$B,0)-1,3+$C$2,1,3+$C$3)=0,"-",OFFSET(bHist!$A$1,_xlfn.XMATCH(B107,bHist!$B:$B,0)-1,3+$C$2,1,3+$C$3)),"-"))</f>
        <v>-0.79559951382879035</v>
      </c>
      <c r="G107" s="45" cm="1">
        <f t="array" aca="1" ref="G107" ca="1">_xlfn.STDEV.P(IFERROR(IF(OFFSET(bHist!$A$1,_xlfn.XMATCH($B$62,bHist!$B:$B,0)-1,3+$C$2,1,3+$C$3)=0,"-",OFFSET(bHist!$A$1,_xlfn.XMATCH($B$62,bHist!$B:$B,0)-1,3+$C$2,1,3+$C$3))-IF(OFFSET(bHist!$A$1,_xlfn.XMATCH(B107,bHist!$B:$B,0)-1,3+$C$2,1,3+$C$3)=0,"-",OFFSET(bHist!$A$1,_xlfn.XMATCH(B107,bHist!$B:$B,0)-1,3+$C$2,1,3+$C$3)),"-"))</f>
        <v>15.766981174871608</v>
      </c>
      <c r="H107" s="45" cm="1">
        <f t="array" aca="1" ref="H107" ca="1">INDEX((IFERROR(IF(OFFSET(bHist!$A$1,_xlfn.XMATCH($B$62,bHist!B:B,0)-1,3,1,500)=0,"-",OFFSET(bHist!$A$1,_xlfn.XMATCH($B$62,bHist!B:B,0)-1,3,1,500))-IF(OFFSET(bHist!$A$1,_xlfn.XMATCH(B107,bHist!B:B,0)-1,3,1,500)=0,"-",OFFSET(bHist!$A$1,_xlfn.XMATCH(B107,bHist!B:B,0)-1,3,1,500)),"-")),1)</f>
        <v>-55.214585371553881</v>
      </c>
      <c r="I107" s="45">
        <f t="shared" ca="1" si="4"/>
        <v>-16.91531049351774</v>
      </c>
      <c r="J107" s="51" cm="1">
        <f t="array" aca="1" ref="J107" ca="1">SLOPE((IFERROR(IF(OFFSET(bHist!$A$1,_xlfn.XMATCH($B$62,bHist!$B:$B,0)-1,3,1,500)=0,"-",OFFSET(bHist!$A$1,_xlfn.XMATCH($B$62,bHist!$B:$B,0)-1,3,1,500))-IF(OFFSET(bHist!$A$1,_xlfn.XMATCH(B107,bHist!$B:$B,0)-1,3,1,500)=0,"-",OFFSET(bHist!$A$1,_xlfn.XMATCH(B107,bHist!$B:$B,0)-1,3,1,500)),"-")),OFFSET(bHist!$A$1,0,3,1,500))</f>
        <v>-1.5682178074978577</v>
      </c>
      <c r="K107" s="45" cm="1">
        <f t="array" aca="1" ref="K107" ca="1">INTERCEPT((IFERROR(IF(OFFSET(bHist!$A$1,_xlfn.XMATCH($B$62,bHist!$B:$B,0)-1,3,1,500)=0,"-",OFFSET(bHist!$A$1,_xlfn.XMATCH($B$62,bHist!$B:$B,0)-1,3,1,500))-IF(OFFSET(bHist!$A$1,_xlfn.XMATCH(B107,bHist!$B:$B,0)-1,3,1,500)=0,"-",OFFSET(bHist!$A$1,_xlfn.XMATCH(B107,bHist!$B:$B,0)-1,3,1,500)),"-")),OFFSET(bHist!$A$1,0,3,1,500))</f>
        <v>68970.690693932702</v>
      </c>
      <c r="L107" s="45" cm="1">
        <f t="array" aca="1" ref="L107" ca="1">STEYX((IFERROR(IF(OFFSET(bHist!$A$1,_xlfn.XMATCH($B$62,bHist!B:B,0)-1,3,1,500)=0,"-",OFFSET(bHist!$A$1,_xlfn.XMATCH($B$62,bHist!B:B,0)-1,3,1,500))-IF(OFFSET(bHist!$A$1,_xlfn.XMATCH(B107,bHist!B:B,0)-1,3,1,500)=0,"-",OFFSET(bHist!$A$1,_xlfn.XMATCH(B107,bHist!B:B,0)-1,3,1,500)),"-")),OFFSET(bHist!$A$1,0,3,1,500))</f>
        <v>11.59725982850181</v>
      </c>
      <c r="M107" s="51" cm="1">
        <f t="array" aca="1" ref="M107" ca="1">CORREL(IF(OFFSET(bHist!$A$1,_xlfn.XMATCH($B$62,bHist!B:B,0)-1,3,1,500)=0,"-",OFFSET(bHist!$A$1,_xlfn.XMATCH($B$62,bHist!B:B,0)-1,3,1,500)),IF(OFFSET(bHist!$A$1,_xlfn.XMATCH(B107,bHist!B:B,0)-1,3,1,500)=0,"-",OFFSET(bHist!$A$1,_xlfn.XMATCH(B107,bHist!B:B,0)-1,3,1,500)))</f>
        <v>0.27537177647955646</v>
      </c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  <c r="BN107" s="50"/>
      <c r="BO107" s="50"/>
      <c r="BP107" s="50"/>
      <c r="BQ107" s="50"/>
      <c r="BR107" s="50"/>
      <c r="BS107" s="50"/>
      <c r="BT107" s="50"/>
      <c r="BU107" s="50"/>
      <c r="BV107" s="50"/>
      <c r="BW107" s="50"/>
      <c r="BX107" s="50"/>
      <c r="BY107" s="50"/>
      <c r="BZ107" s="50"/>
      <c r="CA107" s="50"/>
      <c r="CB107" s="50"/>
      <c r="CC107" s="50"/>
      <c r="CD107" s="50"/>
      <c r="CE107" s="50"/>
      <c r="CF107" s="50"/>
      <c r="CG107" s="50"/>
      <c r="CH107" s="50"/>
      <c r="CI107" s="50"/>
      <c r="CJ107" s="50"/>
      <c r="CK107" s="50"/>
      <c r="CL107" s="50"/>
      <c r="CM107" s="50"/>
      <c r="CN107" s="50"/>
      <c r="CO107" s="50"/>
      <c r="CP107" s="50"/>
      <c r="CQ107" s="50"/>
      <c r="CR107" s="50"/>
      <c r="CS107" s="50"/>
      <c r="CT107" s="50"/>
      <c r="CU107" s="50"/>
      <c r="CV107" s="50"/>
      <c r="CW107" s="50"/>
      <c r="CX107" s="50"/>
      <c r="CY107" s="50"/>
      <c r="CZ107" s="50"/>
      <c r="DA107" s="50"/>
      <c r="DB107" s="50"/>
      <c r="DC107" s="50"/>
      <c r="DD107" s="50"/>
      <c r="DE107" s="50"/>
      <c r="DF107" s="50"/>
      <c r="DG107" s="50"/>
      <c r="DH107" s="50"/>
      <c r="DI107" s="50"/>
      <c r="DJ107" s="50"/>
      <c r="DK107" s="50"/>
      <c r="DL107" s="50"/>
      <c r="DM107" s="50"/>
      <c r="DN107" s="50"/>
      <c r="DO107" s="50"/>
      <c r="DP107" s="50"/>
      <c r="DQ107" s="50"/>
      <c r="DR107" s="50"/>
      <c r="DS107" s="50"/>
      <c r="DT107" s="50"/>
      <c r="DU107" s="50"/>
      <c r="DV107" s="50"/>
      <c r="DW107" s="50"/>
      <c r="DX107" s="50"/>
      <c r="DY107" s="50"/>
      <c r="DZ107" s="50"/>
      <c r="EA107" s="50"/>
      <c r="EB107" s="50"/>
      <c r="EC107" s="50"/>
      <c r="ED107" s="50"/>
      <c r="EE107" s="50"/>
      <c r="EF107" s="50"/>
      <c r="EG107" s="50"/>
      <c r="EH107" s="50"/>
      <c r="EI107" s="50"/>
      <c r="EJ107" s="50"/>
      <c r="EK107" s="50"/>
      <c r="EL107" s="50"/>
      <c r="EM107" s="50"/>
      <c r="EN107" s="50"/>
      <c r="EO107" s="50"/>
      <c r="EP107" s="50"/>
      <c r="EQ107" s="50"/>
      <c r="ER107" s="50"/>
      <c r="ES107" s="50"/>
      <c r="ET107" s="50"/>
      <c r="EU107" s="50"/>
      <c r="EV107" s="50"/>
      <c r="EW107" s="50"/>
      <c r="EX107" s="50"/>
      <c r="EY107" s="50"/>
      <c r="EZ107" s="50"/>
      <c r="FA107" s="50"/>
      <c r="FB107" s="50"/>
      <c r="FC107" s="50"/>
      <c r="FD107" s="50"/>
      <c r="FE107" s="50"/>
      <c r="FF107" s="50"/>
      <c r="FG107" s="50"/>
      <c r="FH107" s="50"/>
      <c r="FI107" s="50"/>
      <c r="FJ107" s="50"/>
      <c r="FK107" s="50"/>
      <c r="FL107" s="50"/>
      <c r="FM107" s="50"/>
      <c r="FN107" s="50"/>
      <c r="FO107" s="50"/>
      <c r="FP107" s="50"/>
      <c r="FQ107" s="50"/>
      <c r="FR107" s="50"/>
      <c r="FS107" s="50"/>
      <c r="FT107" s="50"/>
      <c r="FU107" s="50"/>
      <c r="FV107" s="50"/>
      <c r="FW107" s="50"/>
      <c r="FX107" s="50"/>
      <c r="FY107" s="50"/>
      <c r="FZ107" s="50"/>
      <c r="GA107" s="50"/>
      <c r="GB107" s="50"/>
      <c r="GC107" s="50"/>
      <c r="GD107" s="50"/>
      <c r="GE107" s="50"/>
      <c r="GF107" s="50"/>
      <c r="GG107" s="50"/>
      <c r="GH107" s="50"/>
      <c r="GI107" s="50"/>
      <c r="GJ107" s="50"/>
      <c r="GK107" s="50"/>
      <c r="GL107" s="50"/>
      <c r="GM107" s="50"/>
      <c r="GN107" s="50"/>
      <c r="GO107" s="50"/>
      <c r="GP107" s="50"/>
      <c r="GQ107" s="50"/>
      <c r="GR107" s="50"/>
      <c r="GS107" s="50"/>
      <c r="GT107" s="50"/>
      <c r="GU107" s="50"/>
      <c r="GV107" s="50"/>
      <c r="GW107" s="50"/>
      <c r="GX107" s="50"/>
      <c r="GY107" s="50"/>
      <c r="GZ107" s="50"/>
      <c r="HA107" s="50"/>
      <c r="HB107" s="50"/>
      <c r="HC107" s="50"/>
      <c r="HD107" s="50"/>
      <c r="HE107" s="50"/>
      <c r="HF107" s="50"/>
      <c r="HG107" s="50"/>
      <c r="HH107" s="50"/>
      <c r="HI107" s="50"/>
      <c r="HJ107" s="50"/>
      <c r="HK107" s="50"/>
      <c r="HL107" s="50"/>
      <c r="HM107" s="50"/>
      <c r="HN107" s="50"/>
      <c r="HO107" s="50"/>
      <c r="HP107" s="50"/>
      <c r="HQ107" s="50"/>
      <c r="HR107" s="50"/>
      <c r="HS107" s="50"/>
      <c r="HT107" s="50"/>
      <c r="HU107" s="50"/>
      <c r="HV107" s="50"/>
      <c r="HW107" s="50"/>
      <c r="HX107" s="50"/>
      <c r="HY107" s="50"/>
      <c r="HZ107" s="50"/>
      <c r="IA107" s="50"/>
      <c r="IB107" s="50"/>
      <c r="IC107" s="50"/>
      <c r="ID107" s="50"/>
      <c r="IE107" s="50"/>
      <c r="IF107" s="50"/>
      <c r="IG107" s="50"/>
      <c r="IH107" s="50"/>
      <c r="II107" s="50"/>
      <c r="IJ107" s="50"/>
      <c r="IK107" s="50"/>
      <c r="IL107" s="50"/>
      <c r="IM107" s="50"/>
      <c r="IN107" s="50"/>
      <c r="IO107" s="50"/>
      <c r="IP107" s="50"/>
      <c r="IQ107" s="50"/>
      <c r="IR107" s="50"/>
      <c r="IS107" s="50"/>
      <c r="IT107" s="50"/>
      <c r="IU107" s="50"/>
      <c r="IV107" s="50"/>
      <c r="IW107" s="50"/>
      <c r="IX107" s="50"/>
      <c r="IY107" s="50"/>
      <c r="IZ107" s="50"/>
      <c r="JA107" s="50"/>
      <c r="JB107" s="50"/>
      <c r="JC107" s="50"/>
      <c r="JD107" s="50"/>
      <c r="JE107" s="50"/>
      <c r="JF107" s="50"/>
      <c r="JG107" s="50"/>
      <c r="JH107" s="50"/>
      <c r="JI107" s="50"/>
      <c r="JJ107" s="50"/>
      <c r="JK107" s="50"/>
      <c r="JL107" s="50"/>
      <c r="JM107" s="50"/>
      <c r="JN107" s="50"/>
      <c r="JO107" s="50"/>
      <c r="JP107" s="50"/>
      <c r="JQ107" s="50"/>
      <c r="JR107" s="50"/>
      <c r="JS107" s="50"/>
      <c r="JT107" s="50"/>
      <c r="JU107" s="50"/>
      <c r="JV107" s="50"/>
      <c r="JW107" s="50"/>
      <c r="JX107" s="50"/>
      <c r="JY107" s="50"/>
      <c r="JZ107" s="50"/>
      <c r="KA107" s="50"/>
      <c r="KB107" s="50"/>
      <c r="KC107" s="50"/>
      <c r="KD107" s="50"/>
      <c r="KE107" s="50"/>
      <c r="KF107" s="50"/>
      <c r="KG107" s="50"/>
      <c r="KH107" s="50"/>
      <c r="KI107" s="50"/>
      <c r="KJ107" s="50"/>
      <c r="KK107" s="50"/>
      <c r="KL107" s="50"/>
      <c r="KM107" s="50"/>
      <c r="KN107" s="50"/>
      <c r="KO107" s="50"/>
      <c r="KP107" s="50"/>
      <c r="KQ107" s="50"/>
      <c r="KR107" s="50"/>
      <c r="KS107" s="50"/>
      <c r="KT107" s="50"/>
      <c r="KU107" s="50"/>
      <c r="KV107" s="50"/>
      <c r="KW107" s="50"/>
      <c r="KX107" s="50"/>
      <c r="KY107" s="50"/>
      <c r="KZ107" s="50"/>
      <c r="LA107" s="50"/>
      <c r="LB107" s="50"/>
      <c r="LC107" s="50"/>
      <c r="LD107" s="50"/>
      <c r="LE107" s="50"/>
      <c r="LF107" s="50"/>
      <c r="LG107" s="50"/>
      <c r="LH107" s="50"/>
      <c r="LI107" s="50"/>
      <c r="LJ107" s="50"/>
      <c r="LK107" s="50"/>
      <c r="LL107" s="50"/>
      <c r="LM107" s="50"/>
      <c r="LN107" s="50"/>
      <c r="LO107" s="50"/>
      <c r="LP107" s="50"/>
      <c r="LQ107" s="50"/>
      <c r="LR107" s="50"/>
      <c r="LS107" s="50"/>
      <c r="LT107" s="50"/>
      <c r="LU107" s="50"/>
      <c r="LV107" s="50"/>
      <c r="LW107" s="50"/>
      <c r="LX107" s="50"/>
      <c r="LY107" s="50"/>
      <c r="LZ107" s="50"/>
      <c r="MA107" s="50"/>
      <c r="MB107" s="50"/>
      <c r="MC107" s="50"/>
      <c r="MD107" s="50"/>
      <c r="ME107" s="50"/>
      <c r="MF107" s="50"/>
      <c r="MG107" s="50"/>
      <c r="MH107" s="50"/>
      <c r="MI107" s="50"/>
      <c r="MJ107" s="50"/>
      <c r="MK107" s="50"/>
      <c r="ML107" s="50"/>
      <c r="MM107" s="50"/>
      <c r="MN107" s="50"/>
      <c r="MO107" s="50"/>
      <c r="MP107" s="50"/>
      <c r="MQ107" s="50"/>
      <c r="MR107" s="50"/>
      <c r="MS107" s="50"/>
      <c r="MT107" s="50"/>
      <c r="MU107" s="50"/>
      <c r="MV107" s="50"/>
      <c r="MW107" s="50"/>
      <c r="MX107" s="50"/>
      <c r="MY107" s="50"/>
      <c r="MZ107" s="50"/>
      <c r="NA107" s="50"/>
      <c r="NB107" s="50"/>
      <c r="NC107" s="50"/>
      <c r="ND107" s="50"/>
      <c r="NE107" s="50"/>
      <c r="NF107" s="50"/>
      <c r="NG107" s="50"/>
      <c r="NH107" s="50"/>
      <c r="NI107" s="50"/>
      <c r="NJ107" s="50"/>
      <c r="NK107" s="50"/>
      <c r="NL107" s="50"/>
      <c r="NM107" s="50"/>
      <c r="NN107" s="50"/>
      <c r="NO107" s="50"/>
      <c r="NP107" s="50"/>
      <c r="NQ107" s="50"/>
      <c r="NR107" s="50"/>
      <c r="NS107" s="50"/>
      <c r="NT107" s="50"/>
      <c r="NU107" s="50"/>
      <c r="NV107" s="50"/>
      <c r="NW107" s="50"/>
      <c r="NX107" s="50"/>
      <c r="NY107" s="50"/>
      <c r="NZ107" s="50"/>
      <c r="OA107" s="50"/>
      <c r="OB107" s="50"/>
      <c r="OC107" s="50"/>
      <c r="OD107" s="50"/>
      <c r="OE107" s="50"/>
      <c r="OF107" s="50"/>
      <c r="OG107" s="50"/>
      <c r="OH107" s="50"/>
      <c r="OI107" s="50"/>
      <c r="OJ107" s="50"/>
      <c r="OK107" s="50"/>
      <c r="OL107" s="50"/>
      <c r="OM107" s="50"/>
      <c r="ON107" s="50"/>
      <c r="OO107" s="50"/>
      <c r="OP107" s="50"/>
      <c r="OQ107" s="50"/>
      <c r="OR107" s="50"/>
      <c r="OS107" s="50"/>
      <c r="OT107" s="50"/>
      <c r="OU107" s="50"/>
      <c r="OV107" s="50"/>
      <c r="OW107" s="50"/>
      <c r="OX107" s="50"/>
      <c r="OY107" s="50"/>
      <c r="OZ107" s="50"/>
      <c r="PA107" s="50"/>
      <c r="PB107" s="50"/>
      <c r="PC107" s="50"/>
      <c r="PD107" s="50"/>
      <c r="PE107" s="50"/>
      <c r="PF107" s="50"/>
      <c r="PG107" s="50"/>
      <c r="PH107" s="50"/>
      <c r="PI107" s="50"/>
      <c r="PJ107" s="50"/>
      <c r="PK107" s="50"/>
      <c r="PL107" s="50"/>
      <c r="PM107" s="50"/>
      <c r="PN107" s="50"/>
      <c r="PO107" s="50"/>
      <c r="PP107" s="50"/>
      <c r="PQ107" s="50"/>
      <c r="PR107" s="50"/>
      <c r="PS107" s="50"/>
      <c r="PT107" s="50"/>
      <c r="PU107" s="50"/>
      <c r="PV107" s="50"/>
      <c r="PW107" s="50"/>
      <c r="PX107" s="50"/>
      <c r="PY107" s="50"/>
      <c r="PZ107" s="50"/>
      <c r="QA107" s="50"/>
      <c r="QB107" s="50"/>
      <c r="QC107" s="50"/>
      <c r="QD107" s="50"/>
      <c r="QE107" s="50"/>
      <c r="QF107" s="50"/>
      <c r="QG107" s="50"/>
      <c r="QH107" s="50"/>
      <c r="QI107" s="50"/>
      <c r="QJ107" s="50"/>
      <c r="QK107" s="50"/>
      <c r="QL107" s="50"/>
      <c r="QM107" s="50"/>
      <c r="QN107" s="50"/>
      <c r="QO107" s="50"/>
      <c r="QP107" s="50"/>
      <c r="QQ107" s="50"/>
      <c r="QR107" s="50"/>
      <c r="QS107" s="50"/>
      <c r="QT107" s="50"/>
      <c r="QU107" s="50"/>
      <c r="QV107" s="50"/>
      <c r="QW107" s="50"/>
      <c r="QX107" s="50"/>
      <c r="QY107" s="50"/>
      <c r="QZ107" s="50"/>
      <c r="RA107" s="50"/>
      <c r="RB107" s="50"/>
      <c r="RC107" s="50"/>
      <c r="RD107" s="50"/>
      <c r="RE107" s="50"/>
      <c r="RF107" s="50"/>
      <c r="RG107" s="50"/>
      <c r="RH107" s="50"/>
      <c r="RI107" s="50"/>
      <c r="RJ107" s="50"/>
      <c r="RK107" s="50"/>
      <c r="RL107" s="50"/>
      <c r="RM107" s="50"/>
      <c r="RN107" s="50"/>
      <c r="RO107" s="50"/>
      <c r="RP107" s="50"/>
      <c r="RQ107" s="50"/>
      <c r="RR107" s="50"/>
      <c r="RS107" s="50"/>
      <c r="RT107" s="50"/>
      <c r="RU107" s="50"/>
      <c r="RV107" s="50"/>
      <c r="RW107" s="50"/>
      <c r="RX107" s="50"/>
      <c r="RY107" s="50"/>
      <c r="RZ107" s="50"/>
      <c r="SA107" s="50"/>
      <c r="SB107" s="50"/>
      <c r="SC107" s="50"/>
      <c r="SD107" s="50"/>
      <c r="SE107" s="50"/>
      <c r="SF107" s="50"/>
      <c r="SG107" s="50"/>
      <c r="SH107" s="50"/>
      <c r="SI107" s="50"/>
      <c r="SJ107" s="50"/>
      <c r="SK107" s="50"/>
      <c r="SL107" s="50"/>
      <c r="SM107" s="50"/>
      <c r="SN107" s="45"/>
    </row>
    <row r="108" spans="2:508" x14ac:dyDescent="0.25">
      <c r="B108" s="43" t="s">
        <v>469</v>
      </c>
      <c r="C108" s="43" t="str">
        <f ca="1">_xlfn.XLOOKUP(B108,bonds[unique lookup],bonds[ID_ISIN])</f>
        <v>XS1206541366</v>
      </c>
      <c r="D108" s="45" cm="1">
        <f t="array" aca="1" ref="D108" ca="1">MIN(IFERROR(IF(OFFSET(bHist!$A$1,_xlfn.XMATCH($B$62,bHist!$B:$B,0)-1,3+$C$2,1,3+$C$3)=0,"-",OFFSET(bHist!$A$1,_xlfn.XMATCH($B$62,bHist!$B:$B,0)-1,3+$C$2,1,3+$C$3))-IF(OFFSET(bHist!$A$1,_xlfn.XMATCH(B108,bHist!$B:$B,0)-1,3+$C$2,1,3+$C$3)=0,"-",OFFSET(bHist!$A$1,_xlfn.XMATCH(B108,bHist!$B:$B,0)-1,3+$C$2,1,3+$C$3)),"-"))</f>
        <v>-109.02584318542478</v>
      </c>
      <c r="E108" s="45" cm="1">
        <f t="array" aca="1" ref="E108" ca="1">AVERAGE(IFERROR(IF(OFFSET(bHist!$A$1,_xlfn.XMATCH($B$62,bHist!$B:$B,0)-1,3+$C$2,1,3+$C$3)=0,"-",OFFSET(bHist!$A$1,_xlfn.XMATCH($B$62,bHist!$B:$B,0)-1,3+$C$2,1,3+$C$3))-IF(OFFSET(bHist!$A$1,_xlfn.XMATCH(B108,bHist!$B:$B,0)-1,3+$C$2,1,3+$C$3)=0,"-",OFFSET(bHist!$A$1,_xlfn.XMATCH(B108,bHist!$B:$B,0)-1,3+$C$2,1,3+$C$3)),"-"))</f>
        <v>-47.340929798509237</v>
      </c>
      <c r="F108" s="45" cm="1">
        <f t="array" aca="1" ref="F108" ca="1">MAX(IFERROR(IF(OFFSET(bHist!$A$1,_xlfn.XMATCH($B$62,bHist!$B:$B,0)-1,3+$C$2,1,3+$C$3)=0,"-",OFFSET(bHist!$A$1,_xlfn.XMATCH($B$62,bHist!$B:$B,0)-1,3+$C$2,1,3+$C$3))-IF(OFFSET(bHist!$A$1,_xlfn.XMATCH(B108,bHist!$B:$B,0)-1,3+$C$2,1,3+$C$3)=0,"-",OFFSET(bHist!$A$1,_xlfn.XMATCH(B108,bHist!$B:$B,0)-1,3+$C$2,1,3+$C$3)),"-"))</f>
        <v>104.70486061477658</v>
      </c>
      <c r="G108" s="45" cm="1">
        <f t="array" aca="1" ref="G108" ca="1">_xlfn.STDEV.P(IFERROR(IF(OFFSET(bHist!$A$1,_xlfn.XMATCH($B$62,bHist!$B:$B,0)-1,3+$C$2,1,3+$C$3)=0,"-",OFFSET(bHist!$A$1,_xlfn.XMATCH($B$62,bHist!$B:$B,0)-1,3+$C$2,1,3+$C$3))-IF(OFFSET(bHist!$A$1,_xlfn.XMATCH(B108,bHist!$B:$B,0)-1,3+$C$2,1,3+$C$3)=0,"-",OFFSET(bHist!$A$1,_xlfn.XMATCH(B108,bHist!$B:$B,0)-1,3+$C$2,1,3+$C$3)),"-"))</f>
        <v>43.482129765174442</v>
      </c>
      <c r="H108" s="45" cm="1">
        <f t="array" aca="1" ref="H108" ca="1">INDEX((IFERROR(IF(OFFSET(bHist!$A$1,_xlfn.XMATCH($B$62,bHist!B:B,0)-1,3,1,500)=0,"-",OFFSET(bHist!$A$1,_xlfn.XMATCH($B$62,bHist!B:B,0)-1,3,1,500))-IF(OFFSET(bHist!$A$1,_xlfn.XMATCH(B108,bHist!B:B,0)-1,3,1,500)=0,"-",OFFSET(bHist!$A$1,_xlfn.XMATCH(B108,bHist!B:B,0)-1,3,1,500)),"-")),1)</f>
        <v>-32.221547234535194</v>
      </c>
      <c r="I108" s="45">
        <f t="shared" ca="1" si="4"/>
        <v>7.0740339572866739</v>
      </c>
      <c r="J108" s="51" cm="1">
        <f t="array" aca="1" ref="J108" ca="1">SLOPE((IFERROR(IF(OFFSET(bHist!$A$1,_xlfn.XMATCH($B$62,bHist!$B:$B,0)-1,3,1,500)=0,"-",OFFSET(bHist!$A$1,_xlfn.XMATCH($B$62,bHist!$B:$B,0)-1,3,1,500))-IF(OFFSET(bHist!$A$1,_xlfn.XMATCH(B108,bHist!$B:$B,0)-1,3,1,500)=0,"-",OFFSET(bHist!$A$1,_xlfn.XMATCH(B108,bHist!$B:$B,0)-1,3,1,500)),"-")),OFFSET(bHist!$A$1,0,3,1,500))</f>
        <v>8.2520334894889108E-2</v>
      </c>
      <c r="K108" s="45" cm="1">
        <f t="array" aca="1" ref="K108" ca="1">INTERCEPT((IFERROR(IF(OFFSET(bHist!$A$1,_xlfn.XMATCH($B$62,bHist!$B:$B,0)-1,3,1,500)=0,"-",OFFSET(bHist!$A$1,_xlfn.XMATCH($B$62,bHist!$B:$B,0)-1,3,1,500))-IF(OFFSET(bHist!$A$1,_xlfn.XMATCH(B108,bHist!$B:$B,0)-1,3,1,500)=0,"-",OFFSET(bHist!$A$1,_xlfn.XMATCH(B108,bHist!$B:$B,0)-1,3,1,500)),"-")),OFFSET(bHist!$A$1,0,3,1,500))</f>
        <v>-3650.0407404899433</v>
      </c>
      <c r="L108" s="45" cm="1">
        <f t="array" aca="1" ref="L108" ca="1">STEYX((IFERROR(IF(OFFSET(bHist!$A$1,_xlfn.XMATCH($B$62,bHist!B:B,0)-1,3,1,500)=0,"-",OFFSET(bHist!$A$1,_xlfn.XMATCH($B$62,bHist!B:B,0)-1,3,1,500))-IF(OFFSET(bHist!$A$1,_xlfn.XMATCH(B108,bHist!B:B,0)-1,3,1,500)=0,"-",OFFSET(bHist!$A$1,_xlfn.XMATCH(B108,bHist!B:B,0)-1,3,1,500)),"-")),OFFSET(bHist!$A$1,0,3,1,500))</f>
        <v>40.14832717179624</v>
      </c>
      <c r="M108" s="51" cm="1">
        <f t="array" aca="1" ref="M108" ca="1">CORREL(IF(OFFSET(bHist!$A$1,_xlfn.XMATCH($B$62,bHist!B:B,0)-1,3,1,500)=0,"-",OFFSET(bHist!$A$1,_xlfn.XMATCH($B$62,bHist!B:B,0)-1,3,1,500)),IF(OFFSET(bHist!$A$1,_xlfn.XMATCH(B108,bHist!B:B,0)-1,3,1,500)=0,"-",OFFSET(bHist!$A$1,_xlfn.XMATCH(B108,bHist!B:B,0)-1,3,1,500)))</f>
        <v>0.9123539126634409</v>
      </c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  <c r="AE108" s="50"/>
      <c r="AF108" s="50"/>
      <c r="AG108" s="50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  <c r="AX108" s="50"/>
      <c r="AY108" s="50"/>
      <c r="AZ108" s="50"/>
      <c r="BA108" s="50"/>
      <c r="BB108" s="50"/>
      <c r="BC108" s="50"/>
      <c r="BD108" s="50"/>
      <c r="BE108" s="50"/>
      <c r="BF108" s="50"/>
      <c r="BG108" s="50"/>
      <c r="BH108" s="50"/>
      <c r="BI108" s="50"/>
      <c r="BJ108" s="50"/>
      <c r="BK108" s="50"/>
      <c r="BL108" s="50"/>
      <c r="BM108" s="50"/>
      <c r="BN108" s="50"/>
      <c r="BO108" s="50"/>
      <c r="BP108" s="50"/>
      <c r="BQ108" s="50"/>
      <c r="BR108" s="50"/>
      <c r="BS108" s="50"/>
      <c r="BT108" s="50"/>
      <c r="BU108" s="50"/>
      <c r="BV108" s="50"/>
      <c r="BW108" s="50"/>
      <c r="BX108" s="50"/>
      <c r="BY108" s="50"/>
      <c r="BZ108" s="50"/>
      <c r="CA108" s="50"/>
      <c r="CB108" s="50"/>
      <c r="CC108" s="50"/>
      <c r="CD108" s="50"/>
      <c r="CE108" s="50"/>
      <c r="CF108" s="50"/>
      <c r="CG108" s="50"/>
      <c r="CH108" s="50"/>
      <c r="CI108" s="50"/>
      <c r="CJ108" s="50"/>
      <c r="CK108" s="50"/>
      <c r="CL108" s="50"/>
      <c r="CM108" s="50"/>
      <c r="CN108" s="50"/>
      <c r="CO108" s="50"/>
      <c r="CP108" s="50"/>
      <c r="CQ108" s="50"/>
      <c r="CR108" s="50"/>
      <c r="CS108" s="50"/>
      <c r="CT108" s="50"/>
      <c r="CU108" s="50"/>
      <c r="CV108" s="50"/>
      <c r="CW108" s="50"/>
      <c r="CX108" s="50"/>
      <c r="CY108" s="50"/>
      <c r="CZ108" s="50"/>
      <c r="DA108" s="50"/>
      <c r="DB108" s="50"/>
      <c r="DC108" s="50"/>
      <c r="DD108" s="50"/>
      <c r="DE108" s="50"/>
      <c r="DF108" s="50"/>
      <c r="DG108" s="50"/>
      <c r="DH108" s="50"/>
      <c r="DI108" s="50"/>
      <c r="DJ108" s="50"/>
      <c r="DK108" s="50"/>
      <c r="DL108" s="50"/>
      <c r="DM108" s="50"/>
      <c r="DN108" s="50"/>
      <c r="DO108" s="50"/>
      <c r="DP108" s="50"/>
      <c r="DQ108" s="50"/>
      <c r="DR108" s="50"/>
      <c r="DS108" s="50"/>
      <c r="DT108" s="50"/>
      <c r="DU108" s="50"/>
      <c r="DV108" s="50"/>
      <c r="DW108" s="50"/>
      <c r="DX108" s="50"/>
      <c r="DY108" s="50"/>
      <c r="DZ108" s="50"/>
      <c r="EA108" s="50"/>
      <c r="EB108" s="50"/>
      <c r="EC108" s="50"/>
      <c r="ED108" s="50"/>
      <c r="EE108" s="50"/>
      <c r="EF108" s="50"/>
      <c r="EG108" s="50"/>
      <c r="EH108" s="50"/>
      <c r="EI108" s="50"/>
      <c r="EJ108" s="50"/>
      <c r="EK108" s="50"/>
      <c r="EL108" s="50"/>
      <c r="EM108" s="50"/>
      <c r="EN108" s="50"/>
      <c r="EO108" s="50"/>
      <c r="EP108" s="50"/>
      <c r="EQ108" s="50"/>
      <c r="ER108" s="50"/>
      <c r="ES108" s="50"/>
      <c r="ET108" s="50"/>
      <c r="EU108" s="50"/>
      <c r="EV108" s="50"/>
      <c r="EW108" s="50"/>
      <c r="EX108" s="50"/>
      <c r="EY108" s="50"/>
      <c r="EZ108" s="50"/>
      <c r="FA108" s="50"/>
      <c r="FB108" s="50"/>
      <c r="FC108" s="50"/>
      <c r="FD108" s="50"/>
      <c r="FE108" s="50"/>
      <c r="FF108" s="50"/>
      <c r="FG108" s="50"/>
      <c r="FH108" s="50"/>
      <c r="FI108" s="50"/>
      <c r="FJ108" s="50"/>
      <c r="FK108" s="50"/>
      <c r="FL108" s="50"/>
      <c r="FM108" s="50"/>
      <c r="FN108" s="50"/>
      <c r="FO108" s="50"/>
      <c r="FP108" s="50"/>
      <c r="FQ108" s="50"/>
      <c r="FR108" s="50"/>
      <c r="FS108" s="50"/>
      <c r="FT108" s="50"/>
      <c r="FU108" s="50"/>
      <c r="FV108" s="50"/>
      <c r="FW108" s="50"/>
      <c r="FX108" s="50"/>
      <c r="FY108" s="50"/>
      <c r="FZ108" s="50"/>
      <c r="GA108" s="50"/>
      <c r="GB108" s="50"/>
      <c r="GC108" s="50"/>
      <c r="GD108" s="50"/>
      <c r="GE108" s="50"/>
      <c r="GF108" s="50"/>
      <c r="GG108" s="50"/>
      <c r="GH108" s="50"/>
      <c r="GI108" s="50"/>
      <c r="GJ108" s="50"/>
      <c r="GK108" s="50"/>
      <c r="GL108" s="50"/>
      <c r="GM108" s="50"/>
      <c r="GN108" s="50"/>
      <c r="GO108" s="50"/>
      <c r="GP108" s="50"/>
      <c r="GQ108" s="50"/>
      <c r="GR108" s="50"/>
      <c r="GS108" s="50"/>
      <c r="GT108" s="50"/>
      <c r="GU108" s="50"/>
      <c r="GV108" s="50"/>
      <c r="GW108" s="50"/>
      <c r="GX108" s="50"/>
      <c r="GY108" s="50"/>
      <c r="GZ108" s="50"/>
      <c r="HA108" s="50"/>
      <c r="HB108" s="50"/>
      <c r="HC108" s="50"/>
      <c r="HD108" s="50"/>
      <c r="HE108" s="50"/>
      <c r="HF108" s="50"/>
      <c r="HG108" s="50"/>
      <c r="HH108" s="50"/>
      <c r="HI108" s="50"/>
      <c r="HJ108" s="50"/>
      <c r="HK108" s="50"/>
      <c r="HL108" s="50"/>
      <c r="HM108" s="50"/>
      <c r="HN108" s="50"/>
      <c r="HO108" s="50"/>
      <c r="HP108" s="50"/>
      <c r="HQ108" s="50"/>
      <c r="HR108" s="50"/>
      <c r="HS108" s="50"/>
      <c r="HT108" s="50"/>
      <c r="HU108" s="50"/>
      <c r="HV108" s="50"/>
      <c r="HW108" s="50"/>
      <c r="HX108" s="50"/>
      <c r="HY108" s="50"/>
      <c r="HZ108" s="50"/>
      <c r="IA108" s="50"/>
      <c r="IB108" s="50"/>
      <c r="IC108" s="50"/>
      <c r="ID108" s="50"/>
      <c r="IE108" s="50"/>
      <c r="IF108" s="50"/>
      <c r="IG108" s="50"/>
      <c r="IH108" s="50"/>
      <c r="II108" s="50"/>
      <c r="IJ108" s="50"/>
      <c r="IK108" s="50"/>
      <c r="IL108" s="50"/>
      <c r="IM108" s="50"/>
      <c r="IN108" s="50"/>
      <c r="IO108" s="50"/>
      <c r="IP108" s="50"/>
      <c r="IQ108" s="50"/>
      <c r="IR108" s="50"/>
      <c r="IS108" s="50"/>
      <c r="IT108" s="50"/>
      <c r="IU108" s="50"/>
      <c r="IV108" s="50"/>
      <c r="IW108" s="50"/>
      <c r="IX108" s="50"/>
      <c r="IY108" s="50"/>
      <c r="IZ108" s="50"/>
      <c r="JA108" s="50"/>
      <c r="JB108" s="50"/>
      <c r="JC108" s="50"/>
      <c r="JD108" s="50"/>
      <c r="JE108" s="50"/>
      <c r="JF108" s="50"/>
      <c r="JG108" s="50"/>
      <c r="JH108" s="50"/>
      <c r="JI108" s="50"/>
      <c r="JJ108" s="50"/>
      <c r="JK108" s="50"/>
      <c r="JL108" s="50"/>
      <c r="JM108" s="50"/>
      <c r="JN108" s="50"/>
      <c r="JO108" s="50"/>
      <c r="JP108" s="50"/>
      <c r="JQ108" s="50"/>
      <c r="JR108" s="50"/>
      <c r="JS108" s="50"/>
      <c r="JT108" s="50"/>
      <c r="JU108" s="50"/>
      <c r="JV108" s="50"/>
      <c r="JW108" s="50"/>
      <c r="JX108" s="50"/>
      <c r="JY108" s="50"/>
      <c r="JZ108" s="50"/>
      <c r="KA108" s="50"/>
      <c r="KB108" s="50"/>
      <c r="KC108" s="50"/>
      <c r="KD108" s="50"/>
      <c r="KE108" s="50"/>
      <c r="KF108" s="50"/>
      <c r="KG108" s="50"/>
      <c r="KH108" s="50"/>
      <c r="KI108" s="50"/>
      <c r="KJ108" s="50"/>
      <c r="KK108" s="50"/>
      <c r="KL108" s="50"/>
      <c r="KM108" s="50"/>
      <c r="KN108" s="50"/>
      <c r="KO108" s="50"/>
      <c r="KP108" s="50"/>
      <c r="KQ108" s="50"/>
      <c r="KR108" s="50"/>
      <c r="KS108" s="50"/>
      <c r="KT108" s="50"/>
      <c r="KU108" s="50"/>
      <c r="KV108" s="50"/>
      <c r="KW108" s="50"/>
      <c r="KX108" s="50"/>
      <c r="KY108" s="50"/>
      <c r="KZ108" s="50"/>
      <c r="LA108" s="50"/>
      <c r="LB108" s="50"/>
      <c r="LC108" s="50"/>
      <c r="LD108" s="50"/>
      <c r="LE108" s="50"/>
      <c r="LF108" s="50"/>
      <c r="LG108" s="50"/>
      <c r="LH108" s="50"/>
      <c r="LI108" s="50"/>
      <c r="LJ108" s="50"/>
      <c r="LK108" s="50"/>
      <c r="LL108" s="50"/>
      <c r="LM108" s="50"/>
      <c r="LN108" s="50"/>
      <c r="LO108" s="50"/>
      <c r="LP108" s="50"/>
      <c r="LQ108" s="50"/>
      <c r="LR108" s="50"/>
      <c r="LS108" s="50"/>
      <c r="LT108" s="50"/>
      <c r="LU108" s="50"/>
      <c r="LV108" s="50"/>
      <c r="LW108" s="50"/>
      <c r="LX108" s="50"/>
      <c r="LY108" s="50"/>
      <c r="LZ108" s="50"/>
      <c r="MA108" s="50"/>
      <c r="MB108" s="50"/>
      <c r="MC108" s="50"/>
      <c r="MD108" s="50"/>
      <c r="ME108" s="50"/>
      <c r="MF108" s="50"/>
      <c r="MG108" s="50"/>
      <c r="MH108" s="50"/>
      <c r="MI108" s="50"/>
      <c r="MJ108" s="50"/>
      <c r="MK108" s="50"/>
      <c r="ML108" s="50"/>
      <c r="MM108" s="50"/>
      <c r="MN108" s="50"/>
      <c r="MO108" s="50"/>
      <c r="MP108" s="50"/>
      <c r="MQ108" s="50"/>
      <c r="MR108" s="50"/>
      <c r="MS108" s="50"/>
      <c r="MT108" s="50"/>
      <c r="MU108" s="50"/>
      <c r="MV108" s="50"/>
      <c r="MW108" s="50"/>
      <c r="MX108" s="50"/>
      <c r="MY108" s="50"/>
      <c r="MZ108" s="50"/>
      <c r="NA108" s="50"/>
      <c r="NB108" s="50"/>
      <c r="NC108" s="50"/>
      <c r="ND108" s="50"/>
      <c r="NE108" s="50"/>
      <c r="NF108" s="50"/>
      <c r="NG108" s="50"/>
      <c r="NH108" s="50"/>
      <c r="NI108" s="50"/>
      <c r="NJ108" s="50"/>
      <c r="NK108" s="50"/>
      <c r="NL108" s="50"/>
      <c r="NM108" s="50"/>
      <c r="NN108" s="50"/>
      <c r="NO108" s="50"/>
      <c r="NP108" s="50"/>
      <c r="NQ108" s="50"/>
      <c r="NR108" s="50"/>
      <c r="NS108" s="50"/>
      <c r="NT108" s="50"/>
      <c r="NU108" s="50"/>
      <c r="NV108" s="50"/>
      <c r="NW108" s="50"/>
      <c r="NX108" s="50"/>
      <c r="NY108" s="50"/>
      <c r="NZ108" s="50"/>
      <c r="OA108" s="50"/>
      <c r="OB108" s="50"/>
      <c r="OC108" s="50"/>
      <c r="OD108" s="50"/>
      <c r="OE108" s="50"/>
      <c r="OF108" s="50"/>
      <c r="OG108" s="50"/>
      <c r="OH108" s="50"/>
      <c r="OI108" s="50"/>
      <c r="OJ108" s="50"/>
      <c r="OK108" s="50"/>
      <c r="OL108" s="50"/>
      <c r="OM108" s="50"/>
      <c r="ON108" s="50"/>
      <c r="OO108" s="50"/>
      <c r="OP108" s="50"/>
      <c r="OQ108" s="50"/>
      <c r="OR108" s="50"/>
      <c r="OS108" s="50"/>
      <c r="OT108" s="50"/>
      <c r="OU108" s="50"/>
      <c r="OV108" s="50"/>
      <c r="OW108" s="50"/>
      <c r="OX108" s="50"/>
      <c r="OY108" s="50"/>
      <c r="OZ108" s="50"/>
      <c r="PA108" s="50"/>
      <c r="PB108" s="50"/>
      <c r="PC108" s="50"/>
      <c r="PD108" s="50"/>
      <c r="PE108" s="50"/>
      <c r="PF108" s="50"/>
      <c r="PG108" s="50"/>
      <c r="PH108" s="50"/>
      <c r="PI108" s="50"/>
      <c r="PJ108" s="50"/>
      <c r="PK108" s="50"/>
      <c r="PL108" s="50"/>
      <c r="PM108" s="50"/>
      <c r="PN108" s="50"/>
      <c r="PO108" s="50"/>
      <c r="PP108" s="50"/>
      <c r="PQ108" s="50"/>
      <c r="PR108" s="50"/>
      <c r="PS108" s="50"/>
      <c r="PT108" s="50"/>
      <c r="PU108" s="50"/>
      <c r="PV108" s="50"/>
      <c r="PW108" s="50"/>
      <c r="PX108" s="50"/>
      <c r="PY108" s="50"/>
      <c r="PZ108" s="50"/>
      <c r="QA108" s="50"/>
      <c r="QB108" s="50"/>
      <c r="QC108" s="50"/>
      <c r="QD108" s="50"/>
      <c r="QE108" s="50"/>
      <c r="QF108" s="50"/>
      <c r="QG108" s="50"/>
      <c r="QH108" s="50"/>
      <c r="QI108" s="50"/>
      <c r="QJ108" s="50"/>
      <c r="QK108" s="50"/>
      <c r="QL108" s="50"/>
      <c r="QM108" s="50"/>
      <c r="QN108" s="50"/>
      <c r="QO108" s="50"/>
      <c r="QP108" s="50"/>
      <c r="QQ108" s="50"/>
      <c r="QR108" s="50"/>
      <c r="QS108" s="50"/>
      <c r="QT108" s="50"/>
      <c r="QU108" s="50"/>
      <c r="QV108" s="50"/>
      <c r="QW108" s="50"/>
      <c r="QX108" s="50"/>
      <c r="QY108" s="50"/>
      <c r="QZ108" s="50"/>
      <c r="RA108" s="50"/>
      <c r="RB108" s="50"/>
      <c r="RC108" s="50"/>
      <c r="RD108" s="50"/>
      <c r="RE108" s="50"/>
      <c r="RF108" s="50"/>
      <c r="RG108" s="50"/>
      <c r="RH108" s="50"/>
      <c r="RI108" s="50"/>
      <c r="RJ108" s="50"/>
      <c r="RK108" s="50"/>
      <c r="RL108" s="50"/>
      <c r="RM108" s="50"/>
      <c r="RN108" s="50"/>
      <c r="RO108" s="50"/>
      <c r="RP108" s="50"/>
      <c r="RQ108" s="50"/>
      <c r="RR108" s="50"/>
      <c r="RS108" s="50"/>
      <c r="RT108" s="50"/>
      <c r="RU108" s="50"/>
      <c r="RV108" s="50"/>
      <c r="RW108" s="50"/>
      <c r="RX108" s="50"/>
      <c r="RY108" s="50"/>
      <c r="RZ108" s="50"/>
      <c r="SA108" s="50"/>
      <c r="SB108" s="50"/>
      <c r="SC108" s="50"/>
      <c r="SD108" s="50"/>
      <c r="SE108" s="50"/>
      <c r="SF108" s="50"/>
      <c r="SG108" s="50"/>
      <c r="SH108" s="50"/>
      <c r="SI108" s="50"/>
      <c r="SJ108" s="50"/>
      <c r="SK108" s="50"/>
      <c r="SL108" s="50"/>
      <c r="SM108" s="50"/>
      <c r="SN108" s="45"/>
    </row>
    <row r="109" spans="2:508" x14ac:dyDescent="0.25"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  <c r="AX109" s="50"/>
      <c r="AY109" s="50"/>
      <c r="AZ109" s="50"/>
      <c r="BA109" s="50"/>
      <c r="BB109" s="50"/>
      <c r="BC109" s="50"/>
      <c r="BD109" s="50"/>
      <c r="BE109" s="50"/>
      <c r="BF109" s="50"/>
      <c r="BG109" s="50"/>
      <c r="BH109" s="50"/>
      <c r="BI109" s="50"/>
      <c r="BJ109" s="50"/>
      <c r="BK109" s="50"/>
      <c r="BL109" s="50"/>
      <c r="BM109" s="50"/>
      <c r="BN109" s="50"/>
      <c r="BO109" s="50"/>
      <c r="BP109" s="50"/>
      <c r="BQ109" s="50"/>
      <c r="BR109" s="50"/>
      <c r="BS109" s="50"/>
      <c r="BT109" s="50"/>
      <c r="BU109" s="50"/>
      <c r="BV109" s="50"/>
      <c r="BW109" s="50"/>
      <c r="BX109" s="50"/>
      <c r="BY109" s="50"/>
      <c r="BZ109" s="50"/>
      <c r="CA109" s="50"/>
      <c r="CB109" s="50"/>
      <c r="CC109" s="50"/>
      <c r="CD109" s="50"/>
      <c r="CE109" s="50"/>
      <c r="CF109" s="50"/>
      <c r="CG109" s="50"/>
      <c r="CH109" s="50"/>
      <c r="CI109" s="50"/>
      <c r="CJ109" s="50"/>
      <c r="CK109" s="50"/>
      <c r="CL109" s="50"/>
      <c r="CM109" s="50"/>
      <c r="CN109" s="50"/>
      <c r="CO109" s="50"/>
      <c r="CP109" s="50"/>
      <c r="CQ109" s="50"/>
      <c r="CR109" s="50"/>
      <c r="CS109" s="50"/>
      <c r="CT109" s="50"/>
      <c r="CU109" s="50"/>
      <c r="CV109" s="50"/>
      <c r="CW109" s="50"/>
      <c r="CX109" s="50"/>
      <c r="CY109" s="50"/>
      <c r="CZ109" s="50"/>
      <c r="DA109" s="50"/>
      <c r="DB109" s="50"/>
      <c r="DC109" s="50"/>
      <c r="DD109" s="50"/>
      <c r="DE109" s="50"/>
      <c r="DF109" s="50"/>
      <c r="DG109" s="50"/>
      <c r="DH109" s="50"/>
      <c r="DI109" s="50"/>
      <c r="DJ109" s="50"/>
      <c r="DK109" s="50"/>
      <c r="DL109" s="50"/>
      <c r="DM109" s="50"/>
      <c r="DN109" s="50"/>
      <c r="DO109" s="50"/>
      <c r="DP109" s="50"/>
      <c r="DQ109" s="50"/>
      <c r="DR109" s="50"/>
      <c r="DS109" s="50"/>
      <c r="DT109" s="50"/>
      <c r="DU109" s="50"/>
      <c r="DV109" s="50"/>
      <c r="DW109" s="50"/>
      <c r="DX109" s="50"/>
      <c r="DY109" s="50"/>
      <c r="DZ109" s="50"/>
      <c r="EA109" s="50"/>
      <c r="EB109" s="50"/>
      <c r="EC109" s="50"/>
      <c r="ED109" s="50"/>
      <c r="EE109" s="50"/>
      <c r="EF109" s="50"/>
      <c r="EG109" s="50"/>
      <c r="EH109" s="50"/>
      <c r="EI109" s="50"/>
      <c r="EJ109" s="50"/>
      <c r="EK109" s="50"/>
      <c r="EL109" s="50"/>
      <c r="EM109" s="50"/>
      <c r="EN109" s="50"/>
      <c r="EO109" s="50"/>
      <c r="EP109" s="50"/>
      <c r="EQ109" s="50"/>
      <c r="ER109" s="50"/>
      <c r="ES109" s="50"/>
      <c r="ET109" s="50"/>
      <c r="EU109" s="50"/>
      <c r="EV109" s="50"/>
      <c r="EW109" s="50"/>
      <c r="EX109" s="50"/>
      <c r="EY109" s="50"/>
      <c r="EZ109" s="50"/>
      <c r="FA109" s="50"/>
      <c r="FB109" s="50"/>
      <c r="FC109" s="50"/>
      <c r="FD109" s="50"/>
      <c r="FE109" s="50"/>
      <c r="FF109" s="50"/>
      <c r="FG109" s="50"/>
      <c r="FH109" s="50"/>
      <c r="FI109" s="50"/>
      <c r="FJ109" s="50"/>
      <c r="FK109" s="50"/>
      <c r="FL109" s="50"/>
      <c r="FM109" s="50"/>
      <c r="FN109" s="50"/>
      <c r="FO109" s="50"/>
      <c r="FP109" s="50"/>
      <c r="FQ109" s="50"/>
      <c r="FR109" s="50"/>
      <c r="FS109" s="50"/>
      <c r="FT109" s="50"/>
      <c r="FU109" s="50"/>
      <c r="FV109" s="50"/>
      <c r="FW109" s="50"/>
      <c r="FX109" s="50"/>
      <c r="FY109" s="50"/>
      <c r="FZ109" s="50"/>
      <c r="GA109" s="50"/>
      <c r="GB109" s="50"/>
      <c r="GC109" s="50"/>
      <c r="GD109" s="50"/>
      <c r="GE109" s="50"/>
      <c r="GF109" s="50"/>
      <c r="GG109" s="50"/>
      <c r="GH109" s="50"/>
      <c r="GI109" s="50"/>
      <c r="GJ109" s="50"/>
      <c r="GK109" s="50"/>
      <c r="GL109" s="50"/>
      <c r="GM109" s="50"/>
      <c r="GN109" s="50"/>
      <c r="GO109" s="50"/>
      <c r="GP109" s="50"/>
      <c r="GQ109" s="50"/>
      <c r="GR109" s="50"/>
      <c r="GS109" s="50"/>
      <c r="GT109" s="50"/>
      <c r="GU109" s="50"/>
      <c r="GV109" s="50"/>
      <c r="GW109" s="50"/>
      <c r="GX109" s="50"/>
      <c r="GY109" s="50"/>
      <c r="GZ109" s="50"/>
      <c r="HA109" s="50"/>
      <c r="HB109" s="50"/>
      <c r="HC109" s="50"/>
      <c r="HD109" s="50"/>
      <c r="HE109" s="50"/>
      <c r="HF109" s="50"/>
      <c r="HG109" s="50"/>
      <c r="HH109" s="50"/>
      <c r="HI109" s="50"/>
      <c r="HJ109" s="50"/>
      <c r="HK109" s="50"/>
      <c r="HL109" s="50"/>
      <c r="HM109" s="50"/>
      <c r="HN109" s="50"/>
      <c r="HO109" s="50"/>
      <c r="HP109" s="50"/>
      <c r="HQ109" s="50"/>
      <c r="HR109" s="50"/>
      <c r="HS109" s="50"/>
      <c r="HT109" s="50"/>
      <c r="HU109" s="50"/>
      <c r="HV109" s="50"/>
      <c r="HW109" s="50"/>
      <c r="HX109" s="50"/>
      <c r="HY109" s="50"/>
      <c r="HZ109" s="50"/>
      <c r="IA109" s="50"/>
      <c r="IB109" s="50"/>
      <c r="IC109" s="50"/>
      <c r="ID109" s="50"/>
      <c r="IE109" s="50"/>
      <c r="IF109" s="50"/>
      <c r="IG109" s="50"/>
      <c r="IH109" s="50"/>
      <c r="II109" s="50"/>
      <c r="IJ109" s="50"/>
      <c r="IK109" s="50"/>
      <c r="IL109" s="50"/>
      <c r="IM109" s="50"/>
      <c r="IN109" s="50"/>
      <c r="IO109" s="50"/>
      <c r="IP109" s="50"/>
      <c r="IQ109" s="50"/>
      <c r="IR109" s="50"/>
      <c r="IS109" s="50"/>
      <c r="IT109" s="50"/>
      <c r="IU109" s="50"/>
      <c r="IV109" s="50"/>
      <c r="IW109" s="50"/>
      <c r="IX109" s="50"/>
      <c r="IY109" s="50"/>
      <c r="IZ109" s="50"/>
      <c r="JA109" s="50"/>
      <c r="JB109" s="50"/>
      <c r="JC109" s="50"/>
      <c r="JD109" s="50"/>
      <c r="JE109" s="50"/>
      <c r="JF109" s="50"/>
      <c r="JG109" s="50"/>
      <c r="JH109" s="50"/>
      <c r="JI109" s="50"/>
      <c r="JJ109" s="50"/>
      <c r="JK109" s="50"/>
      <c r="JL109" s="50"/>
      <c r="JM109" s="50"/>
      <c r="JN109" s="50"/>
      <c r="JO109" s="50"/>
      <c r="JP109" s="50"/>
      <c r="JQ109" s="50"/>
      <c r="JR109" s="50"/>
      <c r="JS109" s="50"/>
      <c r="JT109" s="50"/>
      <c r="JU109" s="50"/>
      <c r="JV109" s="50"/>
      <c r="JW109" s="50"/>
      <c r="JX109" s="50"/>
      <c r="JY109" s="50"/>
      <c r="JZ109" s="50"/>
      <c r="KA109" s="50"/>
      <c r="KB109" s="50"/>
      <c r="KC109" s="50"/>
      <c r="KD109" s="50"/>
      <c r="KE109" s="50"/>
      <c r="KF109" s="50"/>
      <c r="KG109" s="50"/>
      <c r="KH109" s="50"/>
      <c r="KI109" s="50"/>
      <c r="KJ109" s="50"/>
      <c r="KK109" s="50"/>
      <c r="KL109" s="50"/>
      <c r="KM109" s="50"/>
      <c r="KN109" s="50"/>
      <c r="KO109" s="50"/>
      <c r="KP109" s="50"/>
      <c r="KQ109" s="50"/>
      <c r="KR109" s="50"/>
      <c r="KS109" s="50"/>
      <c r="KT109" s="50"/>
      <c r="KU109" s="50"/>
      <c r="KV109" s="50"/>
      <c r="KW109" s="50"/>
      <c r="KX109" s="50"/>
      <c r="KY109" s="50"/>
      <c r="KZ109" s="50"/>
      <c r="LA109" s="50"/>
      <c r="LB109" s="50"/>
      <c r="LC109" s="50"/>
      <c r="LD109" s="50"/>
      <c r="LE109" s="50"/>
      <c r="LF109" s="50"/>
      <c r="LG109" s="50"/>
      <c r="LH109" s="50"/>
      <c r="LI109" s="50"/>
      <c r="LJ109" s="50"/>
      <c r="LK109" s="50"/>
      <c r="LL109" s="50"/>
      <c r="LM109" s="50"/>
      <c r="LN109" s="50"/>
      <c r="LO109" s="50"/>
      <c r="LP109" s="50"/>
      <c r="LQ109" s="50"/>
      <c r="LR109" s="50"/>
      <c r="LS109" s="50"/>
      <c r="LT109" s="50"/>
      <c r="LU109" s="50"/>
      <c r="LV109" s="50"/>
      <c r="LW109" s="50"/>
      <c r="LX109" s="50"/>
      <c r="LY109" s="50"/>
      <c r="LZ109" s="50"/>
      <c r="MA109" s="50"/>
      <c r="MB109" s="50"/>
      <c r="MC109" s="50"/>
      <c r="MD109" s="50"/>
      <c r="ME109" s="50"/>
      <c r="MF109" s="50"/>
      <c r="MG109" s="50"/>
      <c r="MH109" s="50"/>
      <c r="MI109" s="50"/>
      <c r="MJ109" s="50"/>
      <c r="MK109" s="50"/>
      <c r="ML109" s="50"/>
      <c r="MM109" s="50"/>
      <c r="MN109" s="50"/>
      <c r="MO109" s="50"/>
      <c r="MP109" s="50"/>
      <c r="MQ109" s="50"/>
      <c r="MR109" s="50"/>
      <c r="MS109" s="50"/>
      <c r="MT109" s="50"/>
      <c r="MU109" s="50"/>
      <c r="MV109" s="50"/>
      <c r="MW109" s="50"/>
      <c r="MX109" s="50"/>
      <c r="MY109" s="50"/>
      <c r="MZ109" s="50"/>
      <c r="NA109" s="50"/>
      <c r="NB109" s="50"/>
      <c r="NC109" s="50"/>
      <c r="ND109" s="50"/>
      <c r="NE109" s="50"/>
      <c r="NF109" s="50"/>
      <c r="NG109" s="50"/>
      <c r="NH109" s="50"/>
      <c r="NI109" s="50"/>
      <c r="NJ109" s="50"/>
      <c r="NK109" s="50"/>
      <c r="NL109" s="50"/>
      <c r="NM109" s="50"/>
      <c r="NN109" s="50"/>
      <c r="NO109" s="50"/>
      <c r="NP109" s="50"/>
      <c r="NQ109" s="50"/>
      <c r="NR109" s="50"/>
      <c r="NS109" s="50"/>
      <c r="NT109" s="50"/>
      <c r="NU109" s="50"/>
      <c r="NV109" s="50"/>
      <c r="NW109" s="50"/>
      <c r="NX109" s="50"/>
      <c r="NY109" s="50"/>
      <c r="NZ109" s="50"/>
      <c r="OA109" s="50"/>
      <c r="OB109" s="50"/>
      <c r="OC109" s="50"/>
      <c r="OD109" s="50"/>
      <c r="OE109" s="50"/>
      <c r="OF109" s="50"/>
      <c r="OG109" s="50"/>
      <c r="OH109" s="50"/>
      <c r="OI109" s="50"/>
      <c r="OJ109" s="50"/>
      <c r="OK109" s="50"/>
      <c r="OL109" s="50"/>
      <c r="OM109" s="50"/>
      <c r="ON109" s="50"/>
      <c r="OO109" s="50"/>
      <c r="OP109" s="50"/>
      <c r="OQ109" s="50"/>
      <c r="OR109" s="50"/>
      <c r="OS109" s="50"/>
      <c r="OT109" s="50"/>
      <c r="OU109" s="50"/>
      <c r="OV109" s="50"/>
      <c r="OW109" s="50"/>
      <c r="OX109" s="50"/>
      <c r="OY109" s="50"/>
      <c r="OZ109" s="50"/>
      <c r="PA109" s="50"/>
      <c r="PB109" s="50"/>
      <c r="PC109" s="50"/>
      <c r="PD109" s="50"/>
      <c r="PE109" s="50"/>
      <c r="PF109" s="50"/>
      <c r="PG109" s="50"/>
      <c r="PH109" s="50"/>
      <c r="PI109" s="50"/>
      <c r="PJ109" s="50"/>
      <c r="PK109" s="50"/>
      <c r="PL109" s="50"/>
      <c r="PM109" s="50"/>
      <c r="PN109" s="50"/>
      <c r="PO109" s="50"/>
      <c r="PP109" s="50"/>
      <c r="PQ109" s="50"/>
      <c r="PR109" s="50"/>
      <c r="PS109" s="50"/>
      <c r="PT109" s="50"/>
      <c r="PU109" s="50"/>
      <c r="PV109" s="50"/>
      <c r="PW109" s="50"/>
      <c r="PX109" s="50"/>
      <c r="PY109" s="50"/>
      <c r="PZ109" s="50"/>
      <c r="QA109" s="50"/>
      <c r="QB109" s="50"/>
      <c r="QC109" s="50"/>
      <c r="QD109" s="50"/>
      <c r="QE109" s="50"/>
      <c r="QF109" s="50"/>
      <c r="QG109" s="50"/>
      <c r="QH109" s="50"/>
      <c r="QI109" s="50"/>
      <c r="QJ109" s="50"/>
      <c r="QK109" s="50"/>
      <c r="QL109" s="50"/>
      <c r="QM109" s="50"/>
      <c r="QN109" s="50"/>
      <c r="QO109" s="50"/>
      <c r="QP109" s="50"/>
      <c r="QQ109" s="50"/>
      <c r="QR109" s="50"/>
      <c r="QS109" s="50"/>
      <c r="QT109" s="50"/>
      <c r="QU109" s="50"/>
      <c r="QV109" s="50"/>
      <c r="QW109" s="50"/>
      <c r="QX109" s="50"/>
      <c r="QY109" s="50"/>
      <c r="QZ109" s="50"/>
      <c r="RA109" s="50"/>
      <c r="RB109" s="50"/>
      <c r="RC109" s="50"/>
      <c r="RD109" s="50"/>
      <c r="RE109" s="50"/>
      <c r="RF109" s="50"/>
      <c r="RG109" s="50"/>
      <c r="RH109" s="50"/>
      <c r="RI109" s="50"/>
      <c r="RJ109" s="50"/>
      <c r="RK109" s="50"/>
      <c r="RL109" s="50"/>
      <c r="RM109" s="50"/>
      <c r="RN109" s="50"/>
      <c r="RO109" s="50"/>
      <c r="RP109" s="50"/>
      <c r="RQ109" s="50"/>
      <c r="RR109" s="50"/>
      <c r="RS109" s="50"/>
      <c r="RT109" s="50"/>
      <c r="RU109" s="50"/>
      <c r="RV109" s="50"/>
      <c r="RW109" s="50"/>
      <c r="RX109" s="50"/>
      <c r="RY109" s="50"/>
      <c r="RZ109" s="50"/>
      <c r="SA109" s="50"/>
      <c r="SB109" s="50"/>
      <c r="SC109" s="50"/>
      <c r="SD109" s="50"/>
      <c r="SE109" s="50"/>
      <c r="SF109" s="50"/>
      <c r="SG109" s="50"/>
      <c r="SH109" s="50"/>
      <c r="SI109" s="50"/>
      <c r="SJ109" s="50"/>
      <c r="SK109" s="50"/>
      <c r="SL109" s="50"/>
      <c r="SM109" s="50"/>
      <c r="SN109" s="45"/>
    </row>
    <row r="110" spans="2:508" x14ac:dyDescent="0.25"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  <c r="BN110" s="50"/>
      <c r="BO110" s="50"/>
      <c r="BP110" s="50"/>
      <c r="BQ110" s="50"/>
      <c r="BR110" s="50"/>
      <c r="BS110" s="50"/>
      <c r="BT110" s="50"/>
      <c r="BU110" s="50"/>
      <c r="BV110" s="50"/>
      <c r="BW110" s="50"/>
      <c r="BX110" s="50"/>
      <c r="BY110" s="50"/>
      <c r="BZ110" s="50"/>
      <c r="CA110" s="50"/>
      <c r="CB110" s="50"/>
      <c r="CC110" s="50"/>
      <c r="CD110" s="50"/>
      <c r="CE110" s="50"/>
      <c r="CF110" s="50"/>
      <c r="CG110" s="50"/>
      <c r="CH110" s="50"/>
      <c r="CI110" s="50"/>
      <c r="CJ110" s="50"/>
      <c r="CK110" s="50"/>
      <c r="CL110" s="50"/>
      <c r="CM110" s="50"/>
      <c r="CN110" s="50"/>
      <c r="CO110" s="50"/>
      <c r="CP110" s="50"/>
      <c r="CQ110" s="50"/>
      <c r="CR110" s="50"/>
      <c r="CS110" s="50"/>
      <c r="CT110" s="50"/>
      <c r="CU110" s="50"/>
      <c r="CV110" s="50"/>
      <c r="CW110" s="50"/>
      <c r="CX110" s="50"/>
      <c r="CY110" s="50"/>
      <c r="CZ110" s="50"/>
      <c r="DA110" s="50"/>
      <c r="DB110" s="50"/>
      <c r="DC110" s="50"/>
      <c r="DD110" s="50"/>
      <c r="DE110" s="50"/>
      <c r="DF110" s="50"/>
      <c r="DG110" s="50"/>
      <c r="DH110" s="50"/>
      <c r="DI110" s="50"/>
      <c r="DJ110" s="50"/>
      <c r="DK110" s="50"/>
      <c r="DL110" s="50"/>
      <c r="DM110" s="50"/>
      <c r="DN110" s="50"/>
      <c r="DO110" s="50"/>
      <c r="DP110" s="50"/>
      <c r="DQ110" s="50"/>
      <c r="DR110" s="50"/>
      <c r="DS110" s="50"/>
      <c r="DT110" s="50"/>
      <c r="DU110" s="50"/>
      <c r="DV110" s="50"/>
      <c r="DW110" s="50"/>
      <c r="DX110" s="50"/>
      <c r="DY110" s="50"/>
      <c r="DZ110" s="50"/>
      <c r="EA110" s="50"/>
      <c r="EB110" s="50"/>
      <c r="EC110" s="50"/>
      <c r="ED110" s="50"/>
      <c r="EE110" s="50"/>
      <c r="EF110" s="50"/>
      <c r="EG110" s="50"/>
      <c r="EH110" s="50"/>
      <c r="EI110" s="50"/>
      <c r="EJ110" s="50"/>
      <c r="EK110" s="50"/>
      <c r="EL110" s="50"/>
      <c r="EM110" s="50"/>
      <c r="EN110" s="50"/>
      <c r="EO110" s="50"/>
      <c r="EP110" s="50"/>
      <c r="EQ110" s="50"/>
      <c r="ER110" s="50"/>
      <c r="ES110" s="50"/>
      <c r="ET110" s="50"/>
      <c r="EU110" s="50"/>
      <c r="EV110" s="50"/>
      <c r="EW110" s="50"/>
      <c r="EX110" s="50"/>
      <c r="EY110" s="50"/>
      <c r="EZ110" s="50"/>
      <c r="FA110" s="50"/>
      <c r="FB110" s="50"/>
      <c r="FC110" s="50"/>
      <c r="FD110" s="50"/>
      <c r="FE110" s="50"/>
      <c r="FF110" s="50"/>
      <c r="FG110" s="50"/>
      <c r="FH110" s="50"/>
      <c r="FI110" s="50"/>
      <c r="FJ110" s="50"/>
      <c r="FK110" s="50"/>
      <c r="FL110" s="50"/>
      <c r="FM110" s="50"/>
      <c r="FN110" s="50"/>
      <c r="FO110" s="50"/>
      <c r="FP110" s="50"/>
      <c r="FQ110" s="50"/>
      <c r="FR110" s="50"/>
      <c r="FS110" s="50"/>
      <c r="FT110" s="50"/>
      <c r="FU110" s="50"/>
      <c r="FV110" s="50"/>
      <c r="FW110" s="50"/>
      <c r="FX110" s="50"/>
      <c r="FY110" s="50"/>
      <c r="FZ110" s="50"/>
      <c r="GA110" s="50"/>
      <c r="GB110" s="50"/>
      <c r="GC110" s="50"/>
      <c r="GD110" s="50"/>
      <c r="GE110" s="50"/>
      <c r="GF110" s="50"/>
      <c r="GG110" s="50"/>
      <c r="GH110" s="50"/>
      <c r="GI110" s="50"/>
      <c r="GJ110" s="50"/>
      <c r="GK110" s="50"/>
      <c r="GL110" s="50"/>
      <c r="GM110" s="50"/>
      <c r="GN110" s="50"/>
      <c r="GO110" s="50"/>
      <c r="GP110" s="50"/>
      <c r="GQ110" s="50"/>
      <c r="GR110" s="50"/>
      <c r="GS110" s="50"/>
      <c r="GT110" s="50"/>
      <c r="GU110" s="50"/>
      <c r="GV110" s="50"/>
      <c r="GW110" s="50"/>
      <c r="GX110" s="50"/>
      <c r="GY110" s="50"/>
      <c r="GZ110" s="50"/>
      <c r="HA110" s="50"/>
      <c r="HB110" s="50"/>
      <c r="HC110" s="50"/>
      <c r="HD110" s="50"/>
      <c r="HE110" s="50"/>
      <c r="HF110" s="50"/>
      <c r="HG110" s="50"/>
      <c r="HH110" s="50"/>
      <c r="HI110" s="50"/>
      <c r="HJ110" s="50"/>
      <c r="HK110" s="50"/>
      <c r="HL110" s="50"/>
      <c r="HM110" s="50"/>
      <c r="HN110" s="50"/>
      <c r="HO110" s="50"/>
      <c r="HP110" s="50"/>
      <c r="HQ110" s="50"/>
      <c r="HR110" s="50"/>
      <c r="HS110" s="50"/>
      <c r="HT110" s="50"/>
      <c r="HU110" s="50"/>
      <c r="HV110" s="50"/>
      <c r="HW110" s="50"/>
      <c r="HX110" s="50"/>
      <c r="HY110" s="50"/>
      <c r="HZ110" s="50"/>
      <c r="IA110" s="50"/>
      <c r="IB110" s="50"/>
      <c r="IC110" s="50"/>
      <c r="ID110" s="50"/>
      <c r="IE110" s="50"/>
      <c r="IF110" s="50"/>
      <c r="IG110" s="50"/>
      <c r="IH110" s="50"/>
      <c r="II110" s="50"/>
      <c r="IJ110" s="50"/>
      <c r="IK110" s="50"/>
      <c r="IL110" s="50"/>
      <c r="IM110" s="50"/>
      <c r="IN110" s="50"/>
      <c r="IO110" s="50"/>
      <c r="IP110" s="50"/>
      <c r="IQ110" s="50"/>
      <c r="IR110" s="50"/>
      <c r="IS110" s="50"/>
      <c r="IT110" s="50"/>
      <c r="IU110" s="50"/>
      <c r="IV110" s="50"/>
      <c r="IW110" s="50"/>
      <c r="IX110" s="50"/>
      <c r="IY110" s="50"/>
      <c r="IZ110" s="50"/>
      <c r="JA110" s="50"/>
      <c r="JB110" s="50"/>
      <c r="JC110" s="50"/>
      <c r="JD110" s="50"/>
      <c r="JE110" s="50"/>
      <c r="JF110" s="50"/>
      <c r="JG110" s="50"/>
      <c r="JH110" s="50"/>
      <c r="JI110" s="50"/>
      <c r="JJ110" s="50"/>
      <c r="JK110" s="50"/>
      <c r="JL110" s="50"/>
      <c r="JM110" s="50"/>
      <c r="JN110" s="50"/>
      <c r="JO110" s="50"/>
      <c r="JP110" s="50"/>
      <c r="JQ110" s="50"/>
      <c r="JR110" s="50"/>
      <c r="JS110" s="50"/>
      <c r="JT110" s="50"/>
      <c r="JU110" s="50"/>
      <c r="JV110" s="50"/>
      <c r="JW110" s="50"/>
      <c r="JX110" s="50"/>
      <c r="JY110" s="50"/>
      <c r="JZ110" s="50"/>
      <c r="KA110" s="50"/>
      <c r="KB110" s="50"/>
      <c r="KC110" s="50"/>
      <c r="KD110" s="50"/>
      <c r="KE110" s="50"/>
      <c r="KF110" s="50"/>
      <c r="KG110" s="50"/>
      <c r="KH110" s="50"/>
      <c r="KI110" s="50"/>
      <c r="KJ110" s="50"/>
      <c r="KK110" s="50"/>
      <c r="KL110" s="50"/>
      <c r="KM110" s="50"/>
      <c r="KN110" s="50"/>
      <c r="KO110" s="50"/>
      <c r="KP110" s="50"/>
      <c r="KQ110" s="50"/>
      <c r="KR110" s="50"/>
      <c r="KS110" s="50"/>
      <c r="KT110" s="50"/>
      <c r="KU110" s="50"/>
      <c r="KV110" s="50"/>
      <c r="KW110" s="50"/>
      <c r="KX110" s="50"/>
      <c r="KY110" s="50"/>
      <c r="KZ110" s="50"/>
      <c r="LA110" s="50"/>
      <c r="LB110" s="50"/>
      <c r="LC110" s="50"/>
      <c r="LD110" s="50"/>
      <c r="LE110" s="50"/>
      <c r="LF110" s="50"/>
      <c r="LG110" s="50"/>
      <c r="LH110" s="50"/>
      <c r="LI110" s="50"/>
      <c r="LJ110" s="50"/>
      <c r="LK110" s="50"/>
      <c r="LL110" s="50"/>
      <c r="LM110" s="50"/>
      <c r="LN110" s="50"/>
      <c r="LO110" s="50"/>
      <c r="LP110" s="50"/>
      <c r="LQ110" s="50"/>
      <c r="LR110" s="50"/>
      <c r="LS110" s="50"/>
      <c r="LT110" s="50"/>
      <c r="LU110" s="50"/>
      <c r="LV110" s="50"/>
      <c r="LW110" s="50"/>
      <c r="LX110" s="50"/>
      <c r="LY110" s="50"/>
      <c r="LZ110" s="50"/>
      <c r="MA110" s="50"/>
      <c r="MB110" s="50"/>
      <c r="MC110" s="50"/>
      <c r="MD110" s="50"/>
      <c r="ME110" s="50"/>
      <c r="MF110" s="50"/>
      <c r="MG110" s="50"/>
      <c r="MH110" s="50"/>
      <c r="MI110" s="50"/>
      <c r="MJ110" s="50"/>
      <c r="MK110" s="50"/>
      <c r="ML110" s="50"/>
      <c r="MM110" s="50"/>
      <c r="MN110" s="50"/>
      <c r="MO110" s="50"/>
      <c r="MP110" s="50"/>
      <c r="MQ110" s="50"/>
      <c r="MR110" s="50"/>
      <c r="MS110" s="50"/>
      <c r="MT110" s="50"/>
      <c r="MU110" s="50"/>
      <c r="MV110" s="50"/>
      <c r="MW110" s="50"/>
      <c r="MX110" s="50"/>
      <c r="MY110" s="50"/>
      <c r="MZ110" s="50"/>
      <c r="NA110" s="50"/>
      <c r="NB110" s="50"/>
      <c r="NC110" s="50"/>
      <c r="ND110" s="50"/>
      <c r="NE110" s="50"/>
      <c r="NF110" s="50"/>
      <c r="NG110" s="50"/>
      <c r="NH110" s="50"/>
      <c r="NI110" s="50"/>
      <c r="NJ110" s="50"/>
      <c r="NK110" s="50"/>
      <c r="NL110" s="50"/>
      <c r="NM110" s="50"/>
      <c r="NN110" s="50"/>
      <c r="NO110" s="50"/>
      <c r="NP110" s="50"/>
      <c r="NQ110" s="50"/>
      <c r="NR110" s="50"/>
      <c r="NS110" s="50"/>
      <c r="NT110" s="50"/>
      <c r="NU110" s="50"/>
      <c r="NV110" s="50"/>
      <c r="NW110" s="50"/>
      <c r="NX110" s="50"/>
      <c r="NY110" s="50"/>
      <c r="NZ110" s="50"/>
      <c r="OA110" s="50"/>
      <c r="OB110" s="50"/>
      <c r="OC110" s="50"/>
      <c r="OD110" s="50"/>
      <c r="OE110" s="50"/>
      <c r="OF110" s="50"/>
      <c r="OG110" s="50"/>
      <c r="OH110" s="50"/>
      <c r="OI110" s="50"/>
      <c r="OJ110" s="50"/>
      <c r="OK110" s="50"/>
      <c r="OL110" s="50"/>
      <c r="OM110" s="50"/>
      <c r="ON110" s="50"/>
      <c r="OO110" s="50"/>
      <c r="OP110" s="50"/>
      <c r="OQ110" s="50"/>
      <c r="OR110" s="50"/>
      <c r="OS110" s="50"/>
      <c r="OT110" s="50"/>
      <c r="OU110" s="50"/>
      <c r="OV110" s="50"/>
      <c r="OW110" s="50"/>
      <c r="OX110" s="50"/>
      <c r="OY110" s="50"/>
      <c r="OZ110" s="50"/>
      <c r="PA110" s="50"/>
      <c r="PB110" s="50"/>
      <c r="PC110" s="50"/>
      <c r="PD110" s="50"/>
      <c r="PE110" s="50"/>
      <c r="PF110" s="50"/>
      <c r="PG110" s="50"/>
      <c r="PH110" s="50"/>
      <c r="PI110" s="50"/>
      <c r="PJ110" s="50"/>
      <c r="PK110" s="50"/>
      <c r="PL110" s="50"/>
      <c r="PM110" s="50"/>
      <c r="PN110" s="50"/>
      <c r="PO110" s="50"/>
      <c r="PP110" s="50"/>
      <c r="PQ110" s="50"/>
      <c r="PR110" s="50"/>
      <c r="PS110" s="50"/>
      <c r="PT110" s="50"/>
      <c r="PU110" s="50"/>
      <c r="PV110" s="50"/>
      <c r="PW110" s="50"/>
      <c r="PX110" s="50"/>
      <c r="PY110" s="50"/>
      <c r="PZ110" s="50"/>
      <c r="QA110" s="50"/>
      <c r="QB110" s="50"/>
      <c r="QC110" s="50"/>
      <c r="QD110" s="50"/>
      <c r="QE110" s="50"/>
      <c r="QF110" s="50"/>
      <c r="QG110" s="50"/>
      <c r="QH110" s="50"/>
      <c r="QI110" s="50"/>
      <c r="QJ110" s="50"/>
      <c r="QK110" s="50"/>
      <c r="QL110" s="50"/>
      <c r="QM110" s="50"/>
      <c r="QN110" s="50"/>
      <c r="QO110" s="50"/>
      <c r="QP110" s="50"/>
      <c r="QQ110" s="50"/>
      <c r="QR110" s="50"/>
      <c r="QS110" s="50"/>
      <c r="QT110" s="50"/>
      <c r="QU110" s="50"/>
      <c r="QV110" s="50"/>
      <c r="QW110" s="50"/>
      <c r="QX110" s="50"/>
      <c r="QY110" s="50"/>
      <c r="QZ110" s="50"/>
      <c r="RA110" s="50"/>
      <c r="RB110" s="50"/>
      <c r="RC110" s="50"/>
      <c r="RD110" s="50"/>
      <c r="RE110" s="50"/>
      <c r="RF110" s="50"/>
      <c r="RG110" s="50"/>
      <c r="RH110" s="50"/>
      <c r="RI110" s="50"/>
      <c r="RJ110" s="50"/>
      <c r="RK110" s="50"/>
      <c r="RL110" s="50"/>
      <c r="RM110" s="50"/>
      <c r="RN110" s="50"/>
      <c r="RO110" s="50"/>
      <c r="RP110" s="50"/>
      <c r="RQ110" s="50"/>
      <c r="RR110" s="50"/>
      <c r="RS110" s="50"/>
      <c r="RT110" s="50"/>
      <c r="RU110" s="50"/>
      <c r="RV110" s="50"/>
      <c r="RW110" s="50"/>
      <c r="RX110" s="50"/>
      <c r="RY110" s="50"/>
      <c r="RZ110" s="50"/>
      <c r="SA110" s="50"/>
      <c r="SB110" s="50"/>
      <c r="SC110" s="50"/>
      <c r="SD110" s="50"/>
      <c r="SE110" s="50"/>
      <c r="SF110" s="50"/>
      <c r="SG110" s="50"/>
      <c r="SH110" s="50"/>
      <c r="SI110" s="50"/>
      <c r="SJ110" s="50"/>
      <c r="SK110" s="50"/>
      <c r="SL110" s="50"/>
      <c r="SM110" s="50"/>
      <c r="SN110" s="45"/>
    </row>
    <row r="111" spans="2:508" x14ac:dyDescent="0.25">
      <c r="B111" s="55" t="s">
        <v>667</v>
      </c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  <c r="AO111" s="50"/>
      <c r="AP111" s="50"/>
      <c r="AQ111" s="50"/>
      <c r="AR111" s="50"/>
      <c r="AS111" s="50"/>
      <c r="AT111" s="50"/>
      <c r="AU111" s="50"/>
      <c r="AV111" s="50"/>
      <c r="AW111" s="50"/>
      <c r="AX111" s="50"/>
      <c r="AY111" s="50"/>
      <c r="AZ111" s="50"/>
      <c r="BA111" s="50"/>
      <c r="BB111" s="50"/>
      <c r="BC111" s="50"/>
      <c r="BD111" s="50"/>
      <c r="BE111" s="50"/>
      <c r="BF111" s="50"/>
      <c r="BG111" s="50"/>
      <c r="BH111" s="50"/>
      <c r="BI111" s="50"/>
      <c r="BJ111" s="50"/>
      <c r="BK111" s="50"/>
      <c r="BL111" s="50"/>
      <c r="BM111" s="50"/>
      <c r="BN111" s="50"/>
      <c r="BO111" s="50"/>
      <c r="BP111" s="50"/>
      <c r="BQ111" s="50"/>
      <c r="BR111" s="50"/>
      <c r="BS111" s="50"/>
      <c r="BT111" s="50"/>
      <c r="BU111" s="50"/>
      <c r="BV111" s="50"/>
      <c r="BW111" s="50"/>
      <c r="BX111" s="50"/>
      <c r="BY111" s="50"/>
      <c r="BZ111" s="50"/>
      <c r="CA111" s="50"/>
      <c r="CB111" s="50"/>
      <c r="CC111" s="50"/>
      <c r="CD111" s="50"/>
      <c r="CE111" s="50"/>
      <c r="CF111" s="50"/>
      <c r="CG111" s="50"/>
      <c r="CH111" s="50"/>
      <c r="CI111" s="50"/>
      <c r="CJ111" s="50"/>
      <c r="CK111" s="50"/>
      <c r="CL111" s="50"/>
      <c r="CM111" s="50"/>
      <c r="CN111" s="50"/>
      <c r="CO111" s="50"/>
      <c r="CP111" s="50"/>
      <c r="CQ111" s="50"/>
      <c r="CR111" s="50"/>
      <c r="CS111" s="50"/>
      <c r="CT111" s="50"/>
      <c r="CU111" s="50"/>
      <c r="CV111" s="50"/>
      <c r="CW111" s="50"/>
      <c r="CX111" s="50"/>
      <c r="CY111" s="50"/>
      <c r="CZ111" s="50"/>
      <c r="DA111" s="50"/>
      <c r="DB111" s="50"/>
      <c r="DC111" s="50"/>
      <c r="DD111" s="50"/>
      <c r="DE111" s="50"/>
      <c r="DF111" s="50"/>
      <c r="DG111" s="50"/>
      <c r="DH111" s="50"/>
      <c r="DI111" s="50"/>
      <c r="DJ111" s="50"/>
      <c r="DK111" s="50"/>
      <c r="DL111" s="50"/>
      <c r="DM111" s="50"/>
      <c r="DN111" s="50"/>
      <c r="DO111" s="50"/>
      <c r="DP111" s="50"/>
      <c r="DQ111" s="50"/>
      <c r="DR111" s="50"/>
      <c r="DS111" s="50"/>
      <c r="DT111" s="50"/>
      <c r="DU111" s="50"/>
      <c r="DV111" s="50"/>
      <c r="DW111" s="50"/>
      <c r="DX111" s="50"/>
      <c r="DY111" s="50"/>
      <c r="DZ111" s="50"/>
      <c r="EA111" s="50"/>
      <c r="EB111" s="50"/>
      <c r="EC111" s="50"/>
      <c r="ED111" s="50"/>
      <c r="EE111" s="50"/>
      <c r="EF111" s="50"/>
      <c r="EG111" s="50"/>
      <c r="EH111" s="50"/>
      <c r="EI111" s="50"/>
      <c r="EJ111" s="50"/>
      <c r="EK111" s="50"/>
      <c r="EL111" s="50"/>
      <c r="EM111" s="50"/>
      <c r="EN111" s="50"/>
      <c r="EO111" s="50"/>
      <c r="EP111" s="50"/>
      <c r="EQ111" s="50"/>
      <c r="ER111" s="50"/>
      <c r="ES111" s="50"/>
      <c r="ET111" s="50"/>
      <c r="EU111" s="50"/>
      <c r="EV111" s="50"/>
      <c r="EW111" s="50"/>
      <c r="EX111" s="50"/>
      <c r="EY111" s="50"/>
      <c r="EZ111" s="50"/>
      <c r="FA111" s="50"/>
      <c r="FB111" s="50"/>
      <c r="FC111" s="50"/>
      <c r="FD111" s="50"/>
      <c r="FE111" s="50"/>
      <c r="FF111" s="50"/>
      <c r="FG111" s="50"/>
      <c r="FH111" s="50"/>
      <c r="FI111" s="50"/>
      <c r="FJ111" s="50"/>
      <c r="FK111" s="50"/>
      <c r="FL111" s="50"/>
      <c r="FM111" s="50"/>
      <c r="FN111" s="50"/>
      <c r="FO111" s="50"/>
      <c r="FP111" s="50"/>
      <c r="FQ111" s="50"/>
      <c r="FR111" s="50"/>
      <c r="FS111" s="50"/>
      <c r="FT111" s="50"/>
      <c r="FU111" s="50"/>
      <c r="FV111" s="50"/>
      <c r="FW111" s="50"/>
      <c r="FX111" s="50"/>
      <c r="FY111" s="50"/>
      <c r="FZ111" s="50"/>
      <c r="GA111" s="50"/>
      <c r="GB111" s="50"/>
      <c r="GC111" s="50"/>
      <c r="GD111" s="50"/>
      <c r="GE111" s="50"/>
      <c r="GF111" s="50"/>
      <c r="GG111" s="50"/>
      <c r="GH111" s="50"/>
      <c r="GI111" s="50"/>
      <c r="GJ111" s="50"/>
      <c r="GK111" s="50"/>
      <c r="GL111" s="50"/>
      <c r="GM111" s="50"/>
      <c r="GN111" s="50"/>
      <c r="GO111" s="50"/>
      <c r="GP111" s="50"/>
      <c r="GQ111" s="50"/>
      <c r="GR111" s="50"/>
      <c r="GS111" s="50"/>
      <c r="GT111" s="50"/>
      <c r="GU111" s="50"/>
      <c r="GV111" s="50"/>
      <c r="GW111" s="50"/>
      <c r="GX111" s="50"/>
      <c r="GY111" s="50"/>
      <c r="GZ111" s="50"/>
      <c r="HA111" s="50"/>
      <c r="HB111" s="50"/>
      <c r="HC111" s="50"/>
      <c r="HD111" s="50"/>
      <c r="HE111" s="50"/>
      <c r="HF111" s="50"/>
      <c r="HG111" s="50"/>
      <c r="HH111" s="50"/>
      <c r="HI111" s="50"/>
      <c r="HJ111" s="50"/>
      <c r="HK111" s="50"/>
      <c r="HL111" s="50"/>
      <c r="HM111" s="50"/>
      <c r="HN111" s="50"/>
      <c r="HO111" s="50"/>
      <c r="HP111" s="50"/>
      <c r="HQ111" s="50"/>
      <c r="HR111" s="50"/>
      <c r="HS111" s="50"/>
      <c r="HT111" s="50"/>
      <c r="HU111" s="50"/>
      <c r="HV111" s="50"/>
      <c r="HW111" s="50"/>
      <c r="HX111" s="50"/>
      <c r="HY111" s="50"/>
      <c r="HZ111" s="50"/>
      <c r="IA111" s="50"/>
      <c r="IB111" s="50"/>
      <c r="IC111" s="50"/>
      <c r="ID111" s="50"/>
      <c r="IE111" s="50"/>
      <c r="IF111" s="50"/>
      <c r="IG111" s="50"/>
      <c r="IH111" s="50"/>
      <c r="II111" s="50"/>
      <c r="IJ111" s="50"/>
      <c r="IK111" s="50"/>
      <c r="IL111" s="50"/>
      <c r="IM111" s="50"/>
      <c r="IN111" s="50"/>
      <c r="IO111" s="50"/>
      <c r="IP111" s="50"/>
      <c r="IQ111" s="50"/>
      <c r="IR111" s="50"/>
      <c r="IS111" s="50"/>
      <c r="IT111" s="50"/>
      <c r="IU111" s="50"/>
      <c r="IV111" s="50"/>
      <c r="IW111" s="50"/>
      <c r="IX111" s="50"/>
      <c r="IY111" s="50"/>
      <c r="IZ111" s="50"/>
      <c r="JA111" s="50"/>
      <c r="JB111" s="50"/>
      <c r="JC111" s="50"/>
      <c r="JD111" s="50"/>
      <c r="JE111" s="50"/>
      <c r="JF111" s="50"/>
      <c r="JG111" s="50"/>
      <c r="JH111" s="50"/>
      <c r="JI111" s="50"/>
      <c r="JJ111" s="50"/>
      <c r="JK111" s="50"/>
      <c r="JL111" s="50"/>
      <c r="JM111" s="50"/>
      <c r="JN111" s="50"/>
      <c r="JO111" s="50"/>
      <c r="JP111" s="50"/>
      <c r="JQ111" s="50"/>
      <c r="JR111" s="50"/>
      <c r="JS111" s="50"/>
      <c r="JT111" s="50"/>
      <c r="JU111" s="50"/>
      <c r="JV111" s="50"/>
      <c r="JW111" s="50"/>
      <c r="JX111" s="50"/>
      <c r="JY111" s="50"/>
      <c r="JZ111" s="50"/>
      <c r="KA111" s="50"/>
      <c r="KB111" s="50"/>
      <c r="KC111" s="50"/>
      <c r="KD111" s="50"/>
      <c r="KE111" s="50"/>
      <c r="KF111" s="50"/>
      <c r="KG111" s="50"/>
      <c r="KH111" s="50"/>
      <c r="KI111" s="50"/>
      <c r="KJ111" s="50"/>
      <c r="KK111" s="50"/>
      <c r="KL111" s="50"/>
      <c r="KM111" s="50"/>
      <c r="KN111" s="50"/>
      <c r="KO111" s="50"/>
      <c r="KP111" s="50"/>
      <c r="KQ111" s="50"/>
      <c r="KR111" s="50"/>
      <c r="KS111" s="50"/>
      <c r="KT111" s="50"/>
      <c r="KU111" s="50"/>
      <c r="KV111" s="50"/>
      <c r="KW111" s="50"/>
      <c r="KX111" s="50"/>
      <c r="KY111" s="50"/>
      <c r="KZ111" s="50"/>
      <c r="LA111" s="50"/>
      <c r="LB111" s="50"/>
      <c r="LC111" s="50"/>
      <c r="LD111" s="50"/>
      <c r="LE111" s="50"/>
      <c r="LF111" s="50"/>
      <c r="LG111" s="50"/>
      <c r="LH111" s="50"/>
      <c r="LI111" s="50"/>
      <c r="LJ111" s="50"/>
      <c r="LK111" s="50"/>
      <c r="LL111" s="50"/>
      <c r="LM111" s="50"/>
      <c r="LN111" s="50"/>
      <c r="LO111" s="50"/>
      <c r="LP111" s="50"/>
      <c r="LQ111" s="50"/>
      <c r="LR111" s="50"/>
      <c r="LS111" s="50"/>
      <c r="LT111" s="50"/>
      <c r="LU111" s="50"/>
      <c r="LV111" s="50"/>
      <c r="LW111" s="50"/>
      <c r="LX111" s="50"/>
      <c r="LY111" s="50"/>
      <c r="LZ111" s="50"/>
      <c r="MA111" s="50"/>
      <c r="MB111" s="50"/>
      <c r="MC111" s="50"/>
      <c r="MD111" s="50"/>
      <c r="ME111" s="50"/>
      <c r="MF111" s="50"/>
      <c r="MG111" s="50"/>
      <c r="MH111" s="50"/>
      <c r="MI111" s="50"/>
      <c r="MJ111" s="50"/>
      <c r="MK111" s="50"/>
      <c r="ML111" s="50"/>
      <c r="MM111" s="50"/>
      <c r="MN111" s="50"/>
      <c r="MO111" s="50"/>
      <c r="MP111" s="50"/>
      <c r="MQ111" s="50"/>
      <c r="MR111" s="50"/>
      <c r="MS111" s="50"/>
      <c r="MT111" s="50"/>
      <c r="MU111" s="50"/>
      <c r="MV111" s="50"/>
      <c r="MW111" s="50"/>
      <c r="MX111" s="50"/>
      <c r="MY111" s="50"/>
      <c r="MZ111" s="50"/>
      <c r="NA111" s="50"/>
      <c r="NB111" s="50"/>
      <c r="NC111" s="50"/>
      <c r="ND111" s="50"/>
      <c r="NE111" s="50"/>
      <c r="NF111" s="50"/>
      <c r="NG111" s="50"/>
      <c r="NH111" s="50"/>
      <c r="NI111" s="50"/>
      <c r="NJ111" s="50"/>
      <c r="NK111" s="50"/>
      <c r="NL111" s="50"/>
      <c r="NM111" s="50"/>
      <c r="NN111" s="50"/>
      <c r="NO111" s="50"/>
      <c r="NP111" s="50"/>
      <c r="NQ111" s="50"/>
      <c r="NR111" s="50"/>
      <c r="NS111" s="50"/>
      <c r="NT111" s="50"/>
      <c r="NU111" s="50"/>
      <c r="NV111" s="50"/>
      <c r="NW111" s="50"/>
      <c r="NX111" s="50"/>
      <c r="NY111" s="50"/>
      <c r="NZ111" s="50"/>
      <c r="OA111" s="50"/>
      <c r="OB111" s="50"/>
      <c r="OC111" s="50"/>
      <c r="OD111" s="50"/>
      <c r="OE111" s="50"/>
      <c r="OF111" s="50"/>
      <c r="OG111" s="50"/>
      <c r="OH111" s="50"/>
      <c r="OI111" s="50"/>
      <c r="OJ111" s="50"/>
      <c r="OK111" s="50"/>
      <c r="OL111" s="50"/>
      <c r="OM111" s="50"/>
      <c r="ON111" s="50"/>
      <c r="OO111" s="50"/>
      <c r="OP111" s="50"/>
      <c r="OQ111" s="50"/>
      <c r="OR111" s="50"/>
      <c r="OS111" s="50"/>
      <c r="OT111" s="50"/>
      <c r="OU111" s="50"/>
      <c r="OV111" s="50"/>
      <c r="OW111" s="50"/>
      <c r="OX111" s="50"/>
      <c r="OY111" s="50"/>
      <c r="OZ111" s="50"/>
      <c r="PA111" s="50"/>
      <c r="PB111" s="50"/>
      <c r="PC111" s="50"/>
      <c r="PD111" s="50"/>
      <c r="PE111" s="50"/>
      <c r="PF111" s="50"/>
      <c r="PG111" s="50"/>
      <c r="PH111" s="50"/>
      <c r="PI111" s="50"/>
      <c r="PJ111" s="50"/>
      <c r="PK111" s="50"/>
      <c r="PL111" s="50"/>
      <c r="PM111" s="50"/>
      <c r="PN111" s="50"/>
      <c r="PO111" s="50"/>
      <c r="PP111" s="50"/>
      <c r="PQ111" s="50"/>
      <c r="PR111" s="50"/>
      <c r="PS111" s="50"/>
      <c r="PT111" s="50"/>
      <c r="PU111" s="50"/>
      <c r="PV111" s="50"/>
      <c r="PW111" s="50"/>
      <c r="PX111" s="50"/>
      <c r="PY111" s="50"/>
      <c r="PZ111" s="50"/>
      <c r="QA111" s="50"/>
      <c r="QB111" s="50"/>
      <c r="QC111" s="50"/>
      <c r="QD111" s="50"/>
      <c r="QE111" s="50"/>
      <c r="QF111" s="50"/>
      <c r="QG111" s="50"/>
      <c r="QH111" s="50"/>
      <c r="QI111" s="50"/>
      <c r="QJ111" s="50"/>
      <c r="QK111" s="50"/>
      <c r="QL111" s="50"/>
      <c r="QM111" s="50"/>
      <c r="QN111" s="50"/>
      <c r="QO111" s="50"/>
      <c r="QP111" s="50"/>
      <c r="QQ111" s="50"/>
      <c r="QR111" s="50"/>
      <c r="QS111" s="50"/>
      <c r="QT111" s="50"/>
      <c r="QU111" s="50"/>
      <c r="QV111" s="50"/>
      <c r="QW111" s="50"/>
      <c r="QX111" s="50"/>
      <c r="QY111" s="50"/>
      <c r="QZ111" s="50"/>
      <c r="RA111" s="50"/>
      <c r="RB111" s="50"/>
      <c r="RC111" s="50"/>
      <c r="RD111" s="50"/>
      <c r="RE111" s="50"/>
      <c r="RF111" s="50"/>
      <c r="RG111" s="50"/>
      <c r="RH111" s="50"/>
      <c r="RI111" s="50"/>
      <c r="RJ111" s="50"/>
      <c r="RK111" s="50"/>
      <c r="RL111" s="50"/>
      <c r="RM111" s="50"/>
      <c r="RN111" s="50"/>
      <c r="RO111" s="50"/>
      <c r="RP111" s="50"/>
      <c r="RQ111" s="50"/>
      <c r="RR111" s="50"/>
      <c r="RS111" s="50"/>
      <c r="RT111" s="50"/>
      <c r="RU111" s="50"/>
      <c r="RV111" s="50"/>
      <c r="RW111" s="50"/>
      <c r="RX111" s="50"/>
      <c r="RY111" s="50"/>
      <c r="RZ111" s="50"/>
      <c r="SA111" s="50"/>
      <c r="SB111" s="50"/>
      <c r="SC111" s="50"/>
      <c r="SD111" s="50"/>
      <c r="SE111" s="50"/>
      <c r="SF111" s="50"/>
      <c r="SG111" s="50"/>
      <c r="SH111" s="50"/>
      <c r="SI111" s="50"/>
      <c r="SJ111" s="50"/>
      <c r="SK111" s="50"/>
      <c r="SL111" s="50"/>
      <c r="SM111" s="50"/>
      <c r="SN111" s="45"/>
    </row>
    <row r="112" spans="2:508" x14ac:dyDescent="0.25">
      <c r="B112" s="46" t="s">
        <v>498</v>
      </c>
      <c r="C112" s="43" t="s">
        <v>147</v>
      </c>
      <c r="D112" s="43" t="s">
        <v>142</v>
      </c>
      <c r="E112" s="43" t="s">
        <v>162</v>
      </c>
      <c r="F112" s="43" t="s">
        <v>144</v>
      </c>
      <c r="G112" s="43" t="s">
        <v>163</v>
      </c>
      <c r="H112" s="43" t="s">
        <v>510</v>
      </c>
      <c r="I112" s="43" t="s">
        <v>511</v>
      </c>
      <c r="J112" s="43" t="s">
        <v>151</v>
      </c>
      <c r="K112" s="43" t="s">
        <v>522</v>
      </c>
      <c r="L112" s="43" t="s">
        <v>512</v>
      </c>
      <c r="M112" s="51" t="s">
        <v>514</v>
      </c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  <c r="AO112" s="50"/>
      <c r="AP112" s="50"/>
      <c r="AQ112" s="50"/>
      <c r="AR112" s="50"/>
      <c r="AS112" s="50"/>
      <c r="AT112" s="50"/>
      <c r="AU112" s="50"/>
      <c r="AV112" s="50"/>
      <c r="AW112" s="50"/>
      <c r="AX112" s="50"/>
      <c r="AY112" s="50"/>
      <c r="AZ112" s="50"/>
      <c r="BA112" s="50"/>
      <c r="BB112" s="50"/>
      <c r="BC112" s="50"/>
      <c r="BD112" s="50"/>
      <c r="BE112" s="50"/>
      <c r="BF112" s="50"/>
      <c r="BG112" s="50"/>
      <c r="BH112" s="50"/>
      <c r="BI112" s="50"/>
      <c r="BJ112" s="50"/>
      <c r="BK112" s="50"/>
      <c r="BL112" s="50"/>
      <c r="BM112" s="50"/>
      <c r="BN112" s="50"/>
      <c r="BO112" s="50"/>
      <c r="BP112" s="50"/>
      <c r="BQ112" s="50"/>
      <c r="BR112" s="50"/>
      <c r="BS112" s="50"/>
      <c r="BT112" s="50"/>
      <c r="BU112" s="50"/>
      <c r="BV112" s="50"/>
      <c r="BW112" s="50"/>
      <c r="BX112" s="50"/>
      <c r="BY112" s="50"/>
      <c r="BZ112" s="50"/>
      <c r="CA112" s="50"/>
      <c r="CB112" s="50"/>
      <c r="CC112" s="50"/>
      <c r="CD112" s="50"/>
      <c r="CE112" s="50"/>
      <c r="CF112" s="50"/>
      <c r="CG112" s="50"/>
      <c r="CH112" s="50"/>
      <c r="CI112" s="50"/>
      <c r="CJ112" s="50"/>
      <c r="CK112" s="50"/>
      <c r="CL112" s="50"/>
      <c r="CM112" s="50"/>
      <c r="CN112" s="50"/>
      <c r="CO112" s="50"/>
      <c r="CP112" s="50"/>
      <c r="CQ112" s="50"/>
      <c r="CR112" s="50"/>
      <c r="CS112" s="50"/>
      <c r="CT112" s="50"/>
      <c r="CU112" s="50"/>
      <c r="CV112" s="50"/>
      <c r="CW112" s="50"/>
      <c r="CX112" s="50"/>
      <c r="CY112" s="50"/>
      <c r="CZ112" s="50"/>
      <c r="DA112" s="50"/>
      <c r="DB112" s="50"/>
      <c r="DC112" s="50"/>
      <c r="DD112" s="50"/>
      <c r="DE112" s="50"/>
      <c r="DF112" s="50"/>
      <c r="DG112" s="50"/>
      <c r="DH112" s="50"/>
      <c r="DI112" s="50"/>
      <c r="DJ112" s="50"/>
      <c r="DK112" s="50"/>
      <c r="DL112" s="50"/>
      <c r="DM112" s="50"/>
      <c r="DN112" s="50"/>
      <c r="DO112" s="50"/>
      <c r="DP112" s="50"/>
      <c r="DQ112" s="50"/>
      <c r="DR112" s="50"/>
      <c r="DS112" s="50"/>
      <c r="DT112" s="50"/>
      <c r="DU112" s="50"/>
      <c r="DV112" s="50"/>
      <c r="DW112" s="50"/>
      <c r="DX112" s="50"/>
      <c r="DY112" s="50"/>
      <c r="DZ112" s="50"/>
      <c r="EA112" s="50"/>
      <c r="EB112" s="50"/>
      <c r="EC112" s="50"/>
      <c r="ED112" s="50"/>
      <c r="EE112" s="50"/>
      <c r="EF112" s="50"/>
      <c r="EG112" s="50"/>
      <c r="EH112" s="50"/>
      <c r="EI112" s="50"/>
      <c r="EJ112" s="50"/>
      <c r="EK112" s="50"/>
      <c r="EL112" s="50"/>
      <c r="EM112" s="50"/>
      <c r="EN112" s="50"/>
      <c r="EO112" s="50"/>
      <c r="EP112" s="50"/>
      <c r="EQ112" s="50"/>
      <c r="ER112" s="50"/>
      <c r="ES112" s="50"/>
      <c r="ET112" s="50"/>
      <c r="EU112" s="50"/>
      <c r="EV112" s="50"/>
      <c r="EW112" s="50"/>
      <c r="EX112" s="50"/>
      <c r="EY112" s="50"/>
      <c r="EZ112" s="50"/>
      <c r="FA112" s="50"/>
      <c r="FB112" s="50"/>
      <c r="FC112" s="50"/>
      <c r="FD112" s="50"/>
      <c r="FE112" s="50"/>
      <c r="FF112" s="50"/>
      <c r="FG112" s="50"/>
      <c r="FH112" s="50"/>
      <c r="FI112" s="50"/>
      <c r="FJ112" s="50"/>
      <c r="FK112" s="50"/>
      <c r="FL112" s="50"/>
      <c r="FM112" s="50"/>
      <c r="FN112" s="50"/>
      <c r="FO112" s="50"/>
      <c r="FP112" s="50"/>
      <c r="FQ112" s="50"/>
      <c r="FR112" s="50"/>
      <c r="FS112" s="50"/>
      <c r="FT112" s="50"/>
      <c r="FU112" s="50"/>
      <c r="FV112" s="50"/>
      <c r="FW112" s="50"/>
      <c r="FX112" s="50"/>
      <c r="FY112" s="50"/>
      <c r="FZ112" s="50"/>
      <c r="GA112" s="50"/>
      <c r="GB112" s="50"/>
      <c r="GC112" s="50"/>
      <c r="GD112" s="50"/>
      <c r="GE112" s="50"/>
      <c r="GF112" s="50"/>
      <c r="GG112" s="50"/>
      <c r="GH112" s="50"/>
      <c r="GI112" s="50"/>
      <c r="GJ112" s="50"/>
      <c r="GK112" s="50"/>
      <c r="GL112" s="50"/>
      <c r="GM112" s="50"/>
      <c r="GN112" s="50"/>
      <c r="GO112" s="50"/>
      <c r="GP112" s="50"/>
      <c r="GQ112" s="50"/>
      <c r="GR112" s="50"/>
      <c r="GS112" s="50"/>
      <c r="GT112" s="50"/>
      <c r="GU112" s="50"/>
      <c r="GV112" s="50"/>
      <c r="GW112" s="50"/>
      <c r="GX112" s="50"/>
      <c r="GY112" s="50"/>
      <c r="GZ112" s="50"/>
      <c r="HA112" s="50"/>
      <c r="HB112" s="50"/>
      <c r="HC112" s="50"/>
      <c r="HD112" s="50"/>
      <c r="HE112" s="50"/>
      <c r="HF112" s="50"/>
      <c r="HG112" s="50"/>
      <c r="HH112" s="50"/>
      <c r="HI112" s="50"/>
      <c r="HJ112" s="50"/>
      <c r="HK112" s="50"/>
      <c r="HL112" s="50"/>
      <c r="HM112" s="50"/>
      <c r="HN112" s="50"/>
      <c r="HO112" s="50"/>
      <c r="HP112" s="50"/>
      <c r="HQ112" s="50"/>
      <c r="HR112" s="50"/>
      <c r="HS112" s="50"/>
      <c r="HT112" s="50"/>
      <c r="HU112" s="50"/>
      <c r="HV112" s="50"/>
      <c r="HW112" s="50"/>
      <c r="HX112" s="50"/>
      <c r="HY112" s="50"/>
      <c r="HZ112" s="50"/>
      <c r="IA112" s="50"/>
      <c r="IB112" s="50"/>
      <c r="IC112" s="50"/>
      <c r="ID112" s="50"/>
      <c r="IE112" s="50"/>
      <c r="IF112" s="50"/>
      <c r="IG112" s="50"/>
      <c r="IH112" s="50"/>
      <c r="II112" s="50"/>
      <c r="IJ112" s="50"/>
      <c r="IK112" s="50"/>
      <c r="IL112" s="50"/>
      <c r="IM112" s="50"/>
      <c r="IN112" s="50"/>
      <c r="IO112" s="50"/>
      <c r="IP112" s="50"/>
      <c r="IQ112" s="50"/>
      <c r="IR112" s="50"/>
      <c r="IS112" s="50"/>
      <c r="IT112" s="50"/>
      <c r="IU112" s="50"/>
      <c r="IV112" s="50"/>
      <c r="IW112" s="50"/>
      <c r="IX112" s="50"/>
      <c r="IY112" s="50"/>
      <c r="IZ112" s="50"/>
      <c r="JA112" s="50"/>
      <c r="JB112" s="50"/>
      <c r="JC112" s="50"/>
      <c r="JD112" s="50"/>
      <c r="JE112" s="50"/>
      <c r="JF112" s="50"/>
      <c r="JG112" s="50"/>
      <c r="JH112" s="50"/>
      <c r="JI112" s="50"/>
      <c r="JJ112" s="50"/>
      <c r="JK112" s="50"/>
      <c r="JL112" s="50"/>
      <c r="JM112" s="50"/>
      <c r="JN112" s="50"/>
      <c r="JO112" s="50"/>
      <c r="JP112" s="50"/>
      <c r="JQ112" s="50"/>
      <c r="JR112" s="50"/>
      <c r="JS112" s="50"/>
      <c r="JT112" s="50"/>
      <c r="JU112" s="50"/>
      <c r="JV112" s="50"/>
      <c r="JW112" s="50"/>
      <c r="JX112" s="50"/>
      <c r="JY112" s="50"/>
      <c r="JZ112" s="50"/>
      <c r="KA112" s="50"/>
      <c r="KB112" s="50"/>
      <c r="KC112" s="50"/>
      <c r="KD112" s="50"/>
      <c r="KE112" s="50"/>
      <c r="KF112" s="50"/>
      <c r="KG112" s="50"/>
      <c r="KH112" s="50"/>
      <c r="KI112" s="50"/>
      <c r="KJ112" s="50"/>
      <c r="KK112" s="50"/>
      <c r="KL112" s="50"/>
      <c r="KM112" s="50"/>
      <c r="KN112" s="50"/>
      <c r="KO112" s="50"/>
      <c r="KP112" s="50"/>
      <c r="KQ112" s="50"/>
      <c r="KR112" s="50"/>
      <c r="KS112" s="50"/>
      <c r="KT112" s="50"/>
      <c r="KU112" s="50"/>
      <c r="KV112" s="50"/>
      <c r="KW112" s="50"/>
      <c r="KX112" s="50"/>
      <c r="KY112" s="50"/>
      <c r="KZ112" s="50"/>
      <c r="LA112" s="50"/>
      <c r="LB112" s="50"/>
      <c r="LC112" s="50"/>
      <c r="LD112" s="50"/>
      <c r="LE112" s="50"/>
      <c r="LF112" s="50"/>
      <c r="LG112" s="50"/>
      <c r="LH112" s="50"/>
      <c r="LI112" s="50"/>
      <c r="LJ112" s="50"/>
      <c r="LK112" s="50"/>
      <c r="LL112" s="50"/>
      <c r="LM112" s="50"/>
      <c r="LN112" s="50"/>
      <c r="LO112" s="50"/>
      <c r="LP112" s="50"/>
      <c r="LQ112" s="50"/>
      <c r="LR112" s="50"/>
      <c r="LS112" s="50"/>
      <c r="LT112" s="50"/>
      <c r="LU112" s="50"/>
      <c r="LV112" s="50"/>
      <c r="LW112" s="50"/>
      <c r="LX112" s="50"/>
      <c r="LY112" s="50"/>
      <c r="LZ112" s="50"/>
      <c r="MA112" s="50"/>
      <c r="MB112" s="50"/>
      <c r="MC112" s="50"/>
      <c r="MD112" s="50"/>
      <c r="ME112" s="50"/>
      <c r="MF112" s="50"/>
      <c r="MG112" s="50"/>
      <c r="MH112" s="50"/>
      <c r="MI112" s="50"/>
      <c r="MJ112" s="50"/>
      <c r="MK112" s="50"/>
      <c r="ML112" s="50"/>
      <c r="MM112" s="50"/>
      <c r="MN112" s="50"/>
      <c r="MO112" s="50"/>
      <c r="MP112" s="50"/>
      <c r="MQ112" s="50"/>
      <c r="MR112" s="50"/>
      <c r="MS112" s="50"/>
      <c r="MT112" s="50"/>
      <c r="MU112" s="50"/>
      <c r="MV112" s="50"/>
      <c r="MW112" s="50"/>
      <c r="MX112" s="50"/>
      <c r="MY112" s="50"/>
      <c r="MZ112" s="50"/>
      <c r="NA112" s="50"/>
      <c r="NB112" s="50"/>
      <c r="NC112" s="50"/>
      <c r="ND112" s="50"/>
      <c r="NE112" s="50"/>
      <c r="NF112" s="50"/>
      <c r="NG112" s="50"/>
      <c r="NH112" s="50"/>
      <c r="NI112" s="50"/>
      <c r="NJ112" s="50"/>
      <c r="NK112" s="50"/>
      <c r="NL112" s="50"/>
      <c r="NM112" s="50"/>
      <c r="NN112" s="50"/>
      <c r="NO112" s="50"/>
      <c r="NP112" s="50"/>
      <c r="NQ112" s="50"/>
      <c r="NR112" s="50"/>
      <c r="NS112" s="50"/>
      <c r="NT112" s="50"/>
      <c r="NU112" s="50"/>
      <c r="NV112" s="50"/>
      <c r="NW112" s="50"/>
      <c r="NX112" s="50"/>
      <c r="NY112" s="50"/>
      <c r="NZ112" s="50"/>
      <c r="OA112" s="50"/>
      <c r="OB112" s="50"/>
      <c r="OC112" s="50"/>
      <c r="OD112" s="50"/>
      <c r="OE112" s="50"/>
      <c r="OF112" s="50"/>
      <c r="OG112" s="50"/>
      <c r="OH112" s="50"/>
      <c r="OI112" s="50"/>
      <c r="OJ112" s="50"/>
      <c r="OK112" s="50"/>
      <c r="OL112" s="50"/>
      <c r="OM112" s="50"/>
      <c r="ON112" s="50"/>
      <c r="OO112" s="50"/>
      <c r="OP112" s="50"/>
      <c r="OQ112" s="50"/>
      <c r="OR112" s="50"/>
      <c r="OS112" s="50"/>
      <c r="OT112" s="50"/>
      <c r="OU112" s="50"/>
      <c r="OV112" s="50"/>
      <c r="OW112" s="50"/>
      <c r="OX112" s="50"/>
      <c r="OY112" s="50"/>
      <c r="OZ112" s="50"/>
      <c r="PA112" s="50"/>
      <c r="PB112" s="50"/>
      <c r="PC112" s="50"/>
      <c r="PD112" s="50"/>
      <c r="PE112" s="50"/>
      <c r="PF112" s="50"/>
      <c r="PG112" s="50"/>
      <c r="PH112" s="50"/>
      <c r="PI112" s="50"/>
      <c r="PJ112" s="50"/>
      <c r="PK112" s="50"/>
      <c r="PL112" s="50"/>
      <c r="PM112" s="50"/>
      <c r="PN112" s="50"/>
      <c r="PO112" s="50"/>
      <c r="PP112" s="50"/>
      <c r="PQ112" s="50"/>
      <c r="PR112" s="50"/>
      <c r="PS112" s="50"/>
      <c r="PT112" s="50"/>
      <c r="PU112" s="50"/>
      <c r="PV112" s="50"/>
      <c r="PW112" s="50"/>
      <c r="PX112" s="50"/>
      <c r="PY112" s="50"/>
      <c r="PZ112" s="50"/>
      <c r="QA112" s="50"/>
      <c r="QB112" s="50"/>
      <c r="QC112" s="50"/>
      <c r="QD112" s="50"/>
      <c r="QE112" s="50"/>
      <c r="QF112" s="50"/>
      <c r="QG112" s="50"/>
      <c r="QH112" s="50"/>
      <c r="QI112" s="50"/>
      <c r="QJ112" s="50"/>
      <c r="QK112" s="50"/>
      <c r="QL112" s="50"/>
      <c r="QM112" s="50"/>
      <c r="QN112" s="50"/>
      <c r="QO112" s="50"/>
      <c r="QP112" s="50"/>
      <c r="QQ112" s="50"/>
      <c r="QR112" s="50"/>
      <c r="QS112" s="50"/>
      <c r="QT112" s="50"/>
      <c r="QU112" s="50"/>
      <c r="QV112" s="50"/>
      <c r="QW112" s="50"/>
      <c r="QX112" s="50"/>
      <c r="QY112" s="50"/>
      <c r="QZ112" s="50"/>
      <c r="RA112" s="50"/>
      <c r="RB112" s="50"/>
      <c r="RC112" s="50"/>
      <c r="RD112" s="50"/>
      <c r="RE112" s="50"/>
      <c r="RF112" s="50"/>
      <c r="RG112" s="50"/>
      <c r="RH112" s="50"/>
      <c r="RI112" s="50"/>
      <c r="RJ112" s="50"/>
      <c r="RK112" s="50"/>
      <c r="RL112" s="50"/>
      <c r="RM112" s="50"/>
      <c r="RN112" s="50"/>
      <c r="RO112" s="50"/>
      <c r="RP112" s="50"/>
      <c r="RQ112" s="50"/>
      <c r="RR112" s="50"/>
      <c r="RS112" s="50"/>
      <c r="RT112" s="50"/>
      <c r="RU112" s="50"/>
      <c r="RV112" s="50"/>
      <c r="RW112" s="50"/>
      <c r="RX112" s="50"/>
      <c r="RY112" s="50"/>
      <c r="RZ112" s="50"/>
      <c r="SA112" s="50"/>
      <c r="SB112" s="50"/>
      <c r="SC112" s="50"/>
      <c r="SD112" s="50"/>
      <c r="SE112" s="50"/>
      <c r="SF112" s="50"/>
      <c r="SG112" s="50"/>
      <c r="SH112" s="50"/>
      <c r="SI112" s="50"/>
      <c r="SJ112" s="50"/>
      <c r="SK112" s="50"/>
      <c r="SL112" s="50"/>
      <c r="SM112" s="50"/>
      <c r="SN112" s="45"/>
    </row>
    <row r="113" spans="2:508" x14ac:dyDescent="0.25">
      <c r="B113" s="43" t="s">
        <v>607</v>
      </c>
      <c r="C113" s="43" t="str">
        <f ca="1">_xlfn.XLOOKUP(B113,bonds[unique lookup],bonds[ID_ISIN])</f>
        <v>FR0011531730</v>
      </c>
      <c r="D113" s="45" cm="1">
        <f t="array" aca="1" ref="D113" ca="1">MIN(IFERROR(IF(OFFSET(bHist!$A$1,_xlfn.XMATCH($B$112,bHist!$B:$B,0)-1,3+$C$2,1,3+$C$3)=0,"-",OFFSET(bHist!$A$1,_xlfn.XMATCH($B$112,bHist!$B:$B,0)-1,3+$C$2,1,3+$C$3))-IF(OFFSET(bHist!$A$1,_xlfn.XMATCH(B113,bHist!$B:$B,0)-1,3+$C$2,1,3+$C$3)=0,"-",OFFSET(bHist!$A$1,_xlfn.XMATCH(B113,bHist!$B:$B,0)-1,3+$C$2,1,3+$C$3)),"-"))</f>
        <v>69.958025265336033</v>
      </c>
      <c r="E113" s="45" cm="1">
        <f t="array" aca="1" ref="E113" ca="1">AVERAGE(IFERROR(IF(OFFSET(bHist!$A$1,_xlfn.XMATCH($B$112,bHist!$B:$B,0)-1,3+$C$2,1,3+$C$3)=0,"-",OFFSET(bHist!$A$1,_xlfn.XMATCH($B$112,bHist!$B:$B,0)-1,3+$C$2,1,3+$C$3))-IF(OFFSET(bHist!$A$1,_xlfn.XMATCH(B113,bHist!$B:$B,0)-1,3+$C$2,1,3+$C$3)=0,"-",OFFSET(bHist!$A$1,_xlfn.XMATCH(B113,bHist!$B:$B,0)-1,3+$C$2,1,3+$C$3)),"-"))</f>
        <v>186.34311357275345</v>
      </c>
      <c r="F113" s="45" cm="1">
        <f t="array" aca="1" ref="F113" ca="1">MAX(IFERROR(IF(OFFSET(bHist!$A$1,_xlfn.XMATCH($B$112,bHist!$B:$B,0)-1,3+$C$2,1,3+$C$3)=0,"-",OFFSET(bHist!$A$1,_xlfn.XMATCH($B$112,bHist!$B:$B,0)-1,3+$C$2,1,3+$C$3))-IF(OFFSET(bHist!$A$1,_xlfn.XMATCH(B113,bHist!$B:$B,0)-1,3+$C$2,1,3+$C$3)=0,"-",OFFSET(bHist!$A$1,_xlfn.XMATCH(B113,bHist!$B:$B,0)-1,3+$C$2,1,3+$C$3)),"-"))</f>
        <v>389.66993393504617</v>
      </c>
      <c r="G113" s="45" cm="1">
        <f t="array" aca="1" ref="G113" ca="1">_xlfn.STDEV.P(IFERROR(IF(OFFSET(bHist!$A$1,_xlfn.XMATCH($B$112,bHist!$B:$B,0)-1,3+$C$2,1,3+$C$3)=0,"-",OFFSET(bHist!$A$1,_xlfn.XMATCH($B$112,bHist!$B:$B,0)-1,3+$C$2,1,3+$C$3))-IF(OFFSET(bHist!$A$1,_xlfn.XMATCH(B113,bHist!$B:$B,0)-1,3+$C$2,1,3+$C$3)=0,"-",OFFSET(bHist!$A$1,_xlfn.XMATCH(B113,bHist!$B:$B,0)-1,3+$C$2,1,3+$C$3)),"-"))</f>
        <v>50.712683019302965</v>
      </c>
      <c r="H113" s="45" cm="1">
        <f t="array" aca="1" ref="H113" ca="1">INDEX((IFERROR(IF(OFFSET(bHist!$A$1,_xlfn.XMATCH($B$112,bHist!B:B,0)-1,3,1,500)=0,"-",OFFSET(bHist!$A$1,_xlfn.XMATCH($B$112,bHist!B:B,0)-1,3,1,500))-IF(OFFSET(bHist!$A$1,_xlfn.XMATCH(B113,bHist!B:B,0)-1,3,1,500)=0,"-",OFFSET(bHist!$A$1,_xlfn.XMATCH(B113,bHist!B:B,0)-1,3,1,500)),"-")),1)</f>
        <v>211.34250341141225</v>
      </c>
      <c r="I113" s="45">
        <f t="shared" ref="I113" ca="1" si="5">(H113-E113)/(F113-D113)*100</f>
        <v>7.8193489703523413</v>
      </c>
      <c r="J113" s="51" cm="1">
        <f t="array" aca="1" ref="J113" ca="1">SLOPE((IFERROR(IF(OFFSET(bHist!$A$1,_xlfn.XMATCH($B$112,bHist!$B:$B,0)-1,3,1,500)=0,"-",OFFSET(bHist!$A$1,_xlfn.XMATCH($B$112,bHist!$B:$B,0)-1,3,1,500))-IF(OFFSET(bHist!$A$1,_xlfn.XMATCH(B113,bHist!$B:$B,0)-1,3,1,500)=0,"-",OFFSET(bHist!$A$1,_xlfn.XMATCH(B113,bHist!$B:$B,0)-1,3,1,500)),"-")),OFFSET(bHist!$A$1,0,3,1,500))</f>
        <v>0.16970738427227017</v>
      </c>
      <c r="K113" s="45" cm="1">
        <f t="array" aca="1" ref="K113" ca="1">INTERCEPT((IFERROR(IF(OFFSET(bHist!$A$1,_xlfn.XMATCH($B$112,bHist!$B:$B,0)-1,3,1,500)=0,"-",OFFSET(bHist!$A$1,_xlfn.XMATCH($B$112,bHist!$B:$B,0)-1,3,1,500))-IF(OFFSET(bHist!$A$1,_xlfn.XMATCH(B113,bHist!$B:$B,0)-1,3,1,500)=0,"-",OFFSET(bHist!$A$1,_xlfn.XMATCH(B113,bHist!$B:$B,0)-1,3,1,500)),"-")),OFFSET(bHist!$A$1,0,3,1,500))</f>
        <v>-7222.6306267958553</v>
      </c>
      <c r="L113" s="45" cm="1">
        <f t="array" aca="1" ref="L113" ca="1">STEYX((IFERROR(IF(OFFSET(bHist!$A$1,_xlfn.XMATCH($B$112,bHist!B:B,0)-1,3,1,500)=0,"-",OFFSET(bHist!$A$1,_xlfn.XMATCH($B$112,bHist!B:B,0)-1,3,1,500))-IF(OFFSET(bHist!$A$1,_xlfn.XMATCH(B113,bHist!B:B,0)-1,3,1,500)=0,"-",OFFSET(bHist!$A$1,_xlfn.XMATCH(B113,bHist!B:B,0)-1,3,1,500)),"-")),OFFSET(bHist!$A$1,0,3,1,500))</f>
        <v>36.497314800710534</v>
      </c>
      <c r="M113" s="51" cm="1">
        <f t="array" aca="1" ref="M113" ca="1">CORREL(IF(OFFSET(bHist!$A$1,_xlfn.XMATCH($B$112,bHist!B:B,0)-1,3,1,500)=0,"-",OFFSET(bHist!$A$1,_xlfn.XMATCH($B$112,bHist!B:B,0)-1,3,1,500)),IF(OFFSET(bHist!$A$1,_xlfn.XMATCH(B113,bHist!B:B,0)-1,3,1,500)=0,"-",OFFSET(bHist!$A$1,_xlfn.XMATCH(B113,bHist!B:B,0)-1,3,1,500)))</f>
        <v>0.83759606161743494</v>
      </c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50"/>
      <c r="BP113" s="50"/>
      <c r="BQ113" s="50"/>
      <c r="BR113" s="50"/>
      <c r="BS113" s="50"/>
      <c r="BT113" s="50"/>
      <c r="BU113" s="50"/>
      <c r="BV113" s="50"/>
      <c r="BW113" s="50"/>
      <c r="BX113" s="50"/>
      <c r="BY113" s="50"/>
      <c r="BZ113" s="50"/>
      <c r="CA113" s="50"/>
      <c r="CB113" s="50"/>
      <c r="CC113" s="50"/>
      <c r="CD113" s="50"/>
      <c r="CE113" s="50"/>
      <c r="CF113" s="50"/>
      <c r="CG113" s="50"/>
      <c r="CH113" s="50"/>
      <c r="CI113" s="50"/>
      <c r="CJ113" s="50"/>
      <c r="CK113" s="50"/>
      <c r="CL113" s="50"/>
      <c r="CM113" s="50"/>
      <c r="CN113" s="50"/>
      <c r="CO113" s="50"/>
      <c r="CP113" s="50"/>
      <c r="CQ113" s="50"/>
      <c r="CR113" s="50"/>
      <c r="CS113" s="50"/>
      <c r="CT113" s="50"/>
      <c r="CU113" s="50"/>
      <c r="CV113" s="50"/>
      <c r="CW113" s="50"/>
      <c r="CX113" s="50"/>
      <c r="CY113" s="50"/>
      <c r="CZ113" s="50"/>
      <c r="DA113" s="50"/>
      <c r="DB113" s="50"/>
      <c r="DC113" s="50"/>
      <c r="DD113" s="50"/>
      <c r="DE113" s="50"/>
      <c r="DF113" s="50"/>
      <c r="DG113" s="50"/>
      <c r="DH113" s="50"/>
      <c r="DI113" s="50"/>
      <c r="DJ113" s="50"/>
      <c r="DK113" s="50"/>
      <c r="DL113" s="50"/>
      <c r="DM113" s="50"/>
      <c r="DN113" s="50"/>
      <c r="DO113" s="50"/>
      <c r="DP113" s="50"/>
      <c r="DQ113" s="50"/>
      <c r="DR113" s="50"/>
      <c r="DS113" s="50"/>
      <c r="DT113" s="50"/>
      <c r="DU113" s="50"/>
      <c r="DV113" s="50"/>
      <c r="DW113" s="50"/>
      <c r="DX113" s="50"/>
      <c r="DY113" s="50"/>
      <c r="DZ113" s="50"/>
      <c r="EA113" s="50"/>
      <c r="EB113" s="50"/>
      <c r="EC113" s="50"/>
      <c r="ED113" s="50"/>
      <c r="EE113" s="50"/>
      <c r="EF113" s="50"/>
      <c r="EG113" s="50"/>
      <c r="EH113" s="50"/>
      <c r="EI113" s="50"/>
      <c r="EJ113" s="50"/>
      <c r="EK113" s="50"/>
      <c r="EL113" s="50"/>
      <c r="EM113" s="50"/>
      <c r="EN113" s="50"/>
      <c r="EO113" s="50"/>
      <c r="EP113" s="50"/>
      <c r="EQ113" s="50"/>
      <c r="ER113" s="50"/>
      <c r="ES113" s="50"/>
      <c r="ET113" s="50"/>
      <c r="EU113" s="50"/>
      <c r="EV113" s="50"/>
      <c r="EW113" s="50"/>
      <c r="EX113" s="50"/>
      <c r="EY113" s="50"/>
      <c r="EZ113" s="50"/>
      <c r="FA113" s="50"/>
      <c r="FB113" s="50"/>
      <c r="FC113" s="50"/>
      <c r="FD113" s="50"/>
      <c r="FE113" s="50"/>
      <c r="FF113" s="50"/>
      <c r="FG113" s="50"/>
      <c r="FH113" s="50"/>
      <c r="FI113" s="50"/>
      <c r="FJ113" s="50"/>
      <c r="FK113" s="50"/>
      <c r="FL113" s="50"/>
      <c r="FM113" s="50"/>
      <c r="FN113" s="50"/>
      <c r="FO113" s="50"/>
      <c r="FP113" s="50"/>
      <c r="FQ113" s="50"/>
      <c r="FR113" s="50"/>
      <c r="FS113" s="50"/>
      <c r="FT113" s="50"/>
      <c r="FU113" s="50"/>
      <c r="FV113" s="50"/>
      <c r="FW113" s="50"/>
      <c r="FX113" s="50"/>
      <c r="FY113" s="50"/>
      <c r="FZ113" s="50"/>
      <c r="GA113" s="50"/>
      <c r="GB113" s="50"/>
      <c r="GC113" s="50"/>
      <c r="GD113" s="50"/>
      <c r="GE113" s="50"/>
      <c r="GF113" s="50"/>
      <c r="GG113" s="50"/>
      <c r="GH113" s="50"/>
      <c r="GI113" s="50"/>
      <c r="GJ113" s="50"/>
      <c r="GK113" s="50"/>
      <c r="GL113" s="50"/>
      <c r="GM113" s="50"/>
      <c r="GN113" s="50"/>
      <c r="GO113" s="50"/>
      <c r="GP113" s="50"/>
      <c r="GQ113" s="50"/>
      <c r="GR113" s="50"/>
      <c r="GS113" s="50"/>
      <c r="GT113" s="50"/>
      <c r="GU113" s="50"/>
      <c r="GV113" s="50"/>
      <c r="GW113" s="50"/>
      <c r="GX113" s="50"/>
      <c r="GY113" s="50"/>
      <c r="GZ113" s="50"/>
      <c r="HA113" s="50"/>
      <c r="HB113" s="50"/>
      <c r="HC113" s="50"/>
      <c r="HD113" s="50"/>
      <c r="HE113" s="50"/>
      <c r="HF113" s="50"/>
      <c r="HG113" s="50"/>
      <c r="HH113" s="50"/>
      <c r="HI113" s="50"/>
      <c r="HJ113" s="50"/>
      <c r="HK113" s="50"/>
      <c r="HL113" s="50"/>
      <c r="HM113" s="50"/>
      <c r="HN113" s="50"/>
      <c r="HO113" s="50"/>
      <c r="HP113" s="50"/>
      <c r="HQ113" s="50"/>
      <c r="HR113" s="50"/>
      <c r="HS113" s="50"/>
      <c r="HT113" s="50"/>
      <c r="HU113" s="50"/>
      <c r="HV113" s="50"/>
      <c r="HW113" s="50"/>
      <c r="HX113" s="50"/>
      <c r="HY113" s="50"/>
      <c r="HZ113" s="50"/>
      <c r="IA113" s="50"/>
      <c r="IB113" s="50"/>
      <c r="IC113" s="50"/>
      <c r="ID113" s="50"/>
      <c r="IE113" s="50"/>
      <c r="IF113" s="50"/>
      <c r="IG113" s="50"/>
      <c r="IH113" s="50"/>
      <c r="II113" s="50"/>
      <c r="IJ113" s="50"/>
      <c r="IK113" s="50"/>
      <c r="IL113" s="50"/>
      <c r="IM113" s="50"/>
      <c r="IN113" s="50"/>
      <c r="IO113" s="50"/>
      <c r="IP113" s="50"/>
      <c r="IQ113" s="50"/>
      <c r="IR113" s="50"/>
      <c r="IS113" s="50"/>
      <c r="IT113" s="50"/>
      <c r="IU113" s="50"/>
      <c r="IV113" s="50"/>
      <c r="IW113" s="50"/>
      <c r="IX113" s="50"/>
      <c r="IY113" s="50"/>
      <c r="IZ113" s="50"/>
      <c r="JA113" s="50"/>
      <c r="JB113" s="50"/>
      <c r="JC113" s="50"/>
      <c r="JD113" s="50"/>
      <c r="JE113" s="50"/>
      <c r="JF113" s="50"/>
      <c r="JG113" s="50"/>
      <c r="JH113" s="50"/>
      <c r="JI113" s="50"/>
      <c r="JJ113" s="50"/>
      <c r="JK113" s="50"/>
      <c r="JL113" s="50"/>
      <c r="JM113" s="50"/>
      <c r="JN113" s="50"/>
      <c r="JO113" s="50"/>
      <c r="JP113" s="50"/>
      <c r="JQ113" s="50"/>
      <c r="JR113" s="50"/>
      <c r="JS113" s="50"/>
      <c r="JT113" s="50"/>
      <c r="JU113" s="50"/>
      <c r="JV113" s="50"/>
      <c r="JW113" s="50"/>
      <c r="JX113" s="50"/>
      <c r="JY113" s="50"/>
      <c r="JZ113" s="50"/>
      <c r="KA113" s="50"/>
      <c r="KB113" s="50"/>
      <c r="KC113" s="50"/>
      <c r="KD113" s="50"/>
      <c r="KE113" s="50"/>
      <c r="KF113" s="50"/>
      <c r="KG113" s="50"/>
      <c r="KH113" s="50"/>
      <c r="KI113" s="50"/>
      <c r="KJ113" s="50"/>
      <c r="KK113" s="50"/>
      <c r="KL113" s="50"/>
      <c r="KM113" s="50"/>
      <c r="KN113" s="50"/>
      <c r="KO113" s="50"/>
      <c r="KP113" s="50"/>
      <c r="KQ113" s="50"/>
      <c r="KR113" s="50"/>
      <c r="KS113" s="50"/>
      <c r="KT113" s="50"/>
      <c r="KU113" s="50"/>
      <c r="KV113" s="50"/>
      <c r="KW113" s="50"/>
      <c r="KX113" s="50"/>
      <c r="KY113" s="50"/>
      <c r="KZ113" s="50"/>
      <c r="LA113" s="50"/>
      <c r="LB113" s="50"/>
      <c r="LC113" s="50"/>
      <c r="LD113" s="50"/>
      <c r="LE113" s="50"/>
      <c r="LF113" s="50"/>
      <c r="LG113" s="50"/>
      <c r="LH113" s="50"/>
      <c r="LI113" s="50"/>
      <c r="LJ113" s="50"/>
      <c r="LK113" s="50"/>
      <c r="LL113" s="50"/>
      <c r="LM113" s="50"/>
      <c r="LN113" s="50"/>
      <c r="LO113" s="50"/>
      <c r="LP113" s="50"/>
      <c r="LQ113" s="50"/>
      <c r="LR113" s="50"/>
      <c r="LS113" s="50"/>
      <c r="LT113" s="50"/>
      <c r="LU113" s="50"/>
      <c r="LV113" s="50"/>
      <c r="LW113" s="50"/>
      <c r="LX113" s="50"/>
      <c r="LY113" s="50"/>
      <c r="LZ113" s="50"/>
      <c r="MA113" s="50"/>
      <c r="MB113" s="50"/>
      <c r="MC113" s="50"/>
      <c r="MD113" s="50"/>
      <c r="ME113" s="50"/>
      <c r="MF113" s="50"/>
      <c r="MG113" s="50"/>
      <c r="MH113" s="50"/>
      <c r="MI113" s="50"/>
      <c r="MJ113" s="50"/>
      <c r="MK113" s="50"/>
      <c r="ML113" s="50"/>
      <c r="MM113" s="50"/>
      <c r="MN113" s="50"/>
      <c r="MO113" s="50"/>
      <c r="MP113" s="50"/>
      <c r="MQ113" s="50"/>
      <c r="MR113" s="50"/>
      <c r="MS113" s="50"/>
      <c r="MT113" s="50"/>
      <c r="MU113" s="50"/>
      <c r="MV113" s="50"/>
      <c r="MW113" s="50"/>
      <c r="MX113" s="50"/>
      <c r="MY113" s="50"/>
      <c r="MZ113" s="50"/>
      <c r="NA113" s="50"/>
      <c r="NB113" s="50"/>
      <c r="NC113" s="50"/>
      <c r="ND113" s="50"/>
      <c r="NE113" s="50"/>
      <c r="NF113" s="50"/>
      <c r="NG113" s="50"/>
      <c r="NH113" s="50"/>
      <c r="NI113" s="50"/>
      <c r="NJ113" s="50"/>
      <c r="NK113" s="50"/>
      <c r="NL113" s="50"/>
      <c r="NM113" s="50"/>
      <c r="NN113" s="50"/>
      <c r="NO113" s="50"/>
      <c r="NP113" s="50"/>
      <c r="NQ113" s="50"/>
      <c r="NR113" s="50"/>
      <c r="NS113" s="50"/>
      <c r="NT113" s="50"/>
      <c r="NU113" s="50"/>
      <c r="NV113" s="50"/>
      <c r="NW113" s="50"/>
      <c r="NX113" s="50"/>
      <c r="NY113" s="50"/>
      <c r="NZ113" s="50"/>
      <c r="OA113" s="50"/>
      <c r="OB113" s="50"/>
      <c r="OC113" s="50"/>
      <c r="OD113" s="50"/>
      <c r="OE113" s="50"/>
      <c r="OF113" s="50"/>
      <c r="OG113" s="50"/>
      <c r="OH113" s="50"/>
      <c r="OI113" s="50"/>
      <c r="OJ113" s="50"/>
      <c r="OK113" s="50"/>
      <c r="OL113" s="50"/>
      <c r="OM113" s="50"/>
      <c r="ON113" s="50"/>
      <c r="OO113" s="50"/>
      <c r="OP113" s="50"/>
      <c r="OQ113" s="50"/>
      <c r="OR113" s="50"/>
      <c r="OS113" s="50"/>
      <c r="OT113" s="50"/>
      <c r="OU113" s="50"/>
      <c r="OV113" s="50"/>
      <c r="OW113" s="50"/>
      <c r="OX113" s="50"/>
      <c r="OY113" s="50"/>
      <c r="OZ113" s="50"/>
      <c r="PA113" s="50"/>
      <c r="PB113" s="50"/>
      <c r="PC113" s="50"/>
      <c r="PD113" s="50"/>
      <c r="PE113" s="50"/>
      <c r="PF113" s="50"/>
      <c r="PG113" s="50"/>
      <c r="PH113" s="50"/>
      <c r="PI113" s="50"/>
      <c r="PJ113" s="50"/>
      <c r="PK113" s="50"/>
      <c r="PL113" s="50"/>
      <c r="PM113" s="50"/>
      <c r="PN113" s="50"/>
      <c r="PO113" s="50"/>
      <c r="PP113" s="50"/>
      <c r="PQ113" s="50"/>
      <c r="PR113" s="50"/>
      <c r="PS113" s="50"/>
      <c r="PT113" s="50"/>
      <c r="PU113" s="50"/>
      <c r="PV113" s="50"/>
      <c r="PW113" s="50"/>
      <c r="PX113" s="50"/>
      <c r="PY113" s="50"/>
      <c r="PZ113" s="50"/>
      <c r="QA113" s="50"/>
      <c r="QB113" s="50"/>
      <c r="QC113" s="50"/>
      <c r="QD113" s="50"/>
      <c r="QE113" s="50"/>
      <c r="QF113" s="50"/>
      <c r="QG113" s="50"/>
      <c r="QH113" s="50"/>
      <c r="QI113" s="50"/>
      <c r="QJ113" s="50"/>
      <c r="QK113" s="50"/>
      <c r="QL113" s="50"/>
      <c r="QM113" s="50"/>
      <c r="QN113" s="50"/>
      <c r="QO113" s="50"/>
      <c r="QP113" s="50"/>
      <c r="QQ113" s="50"/>
      <c r="QR113" s="50"/>
      <c r="QS113" s="50"/>
      <c r="QT113" s="50"/>
      <c r="QU113" s="50"/>
      <c r="QV113" s="50"/>
      <c r="QW113" s="50"/>
      <c r="QX113" s="50"/>
      <c r="QY113" s="50"/>
      <c r="QZ113" s="50"/>
      <c r="RA113" s="50"/>
      <c r="RB113" s="50"/>
      <c r="RC113" s="50"/>
      <c r="RD113" s="50"/>
      <c r="RE113" s="50"/>
      <c r="RF113" s="50"/>
      <c r="RG113" s="50"/>
      <c r="RH113" s="50"/>
      <c r="RI113" s="50"/>
      <c r="RJ113" s="50"/>
      <c r="RK113" s="50"/>
      <c r="RL113" s="50"/>
      <c r="RM113" s="50"/>
      <c r="RN113" s="50"/>
      <c r="RO113" s="50"/>
      <c r="RP113" s="50"/>
      <c r="RQ113" s="50"/>
      <c r="RR113" s="50"/>
      <c r="RS113" s="50"/>
      <c r="RT113" s="50"/>
      <c r="RU113" s="50"/>
      <c r="RV113" s="50"/>
      <c r="RW113" s="50"/>
      <c r="RX113" s="50"/>
      <c r="RY113" s="50"/>
      <c r="RZ113" s="50"/>
      <c r="SA113" s="50"/>
      <c r="SB113" s="50"/>
      <c r="SC113" s="50"/>
      <c r="SD113" s="50"/>
      <c r="SE113" s="50"/>
      <c r="SF113" s="50"/>
      <c r="SG113" s="50"/>
      <c r="SH113" s="50"/>
      <c r="SI113" s="50"/>
      <c r="SJ113" s="50"/>
      <c r="SK113" s="50"/>
      <c r="SL113" s="50"/>
      <c r="SM113" s="50"/>
      <c r="SN113" s="45"/>
    </row>
    <row r="114" spans="2:508" x14ac:dyDescent="0.25">
      <c r="B114" s="43" t="s">
        <v>608</v>
      </c>
      <c r="C114" s="43" t="str">
        <f ca="1">_xlfn.XLOOKUP(B114,bonds[unique lookup],bonds[ID_ISIN])</f>
        <v>FR0013310505</v>
      </c>
      <c r="D114" s="45" cm="1">
        <f t="array" aca="1" ref="D114" ca="1">MIN(IFERROR(IF(OFFSET(bHist!$A$1,_xlfn.XMATCH($B$112,bHist!$B:$B,0)-1,3+$C$2,1,3+$C$3)=0,"-",OFFSET(bHist!$A$1,_xlfn.XMATCH($B$112,bHist!$B:$B,0)-1,3+$C$2,1,3+$C$3))-IF(OFFSET(bHist!$A$1,_xlfn.XMATCH(B114,bHist!$B:$B,0)-1,3+$C$2,1,3+$C$3)=0,"-",OFFSET(bHist!$A$1,_xlfn.XMATCH(B114,bHist!$B:$B,0)-1,3+$C$2,1,3+$C$3)),"-"))</f>
        <v>3.1280784578323164</v>
      </c>
      <c r="E114" s="45" cm="1">
        <f t="array" aca="1" ref="E114" ca="1">AVERAGE(IFERROR(IF(OFFSET(bHist!$A$1,_xlfn.XMATCH($B$112,bHist!$B:$B,0)-1,3+$C$2,1,3+$C$3)=0,"-",OFFSET(bHist!$A$1,_xlfn.XMATCH($B$112,bHist!$B:$B,0)-1,3+$C$2,1,3+$C$3))-IF(OFFSET(bHist!$A$1,_xlfn.XMATCH(B114,bHist!$B:$B,0)-1,3+$C$2,1,3+$C$3)=0,"-",OFFSET(bHist!$A$1,_xlfn.XMATCH(B114,bHist!$B:$B,0)-1,3+$C$2,1,3+$C$3)),"-"))</f>
        <v>98.934708421164757</v>
      </c>
      <c r="F114" s="45" cm="1">
        <f t="array" aca="1" ref="F114" ca="1">MAX(IFERROR(IF(OFFSET(bHist!$A$1,_xlfn.XMATCH($B$112,bHist!$B:$B,0)-1,3+$C$2,1,3+$C$3)=0,"-",OFFSET(bHist!$A$1,_xlfn.XMATCH($B$112,bHist!$B:$B,0)-1,3+$C$2,1,3+$C$3))-IF(OFFSET(bHist!$A$1,_xlfn.XMATCH(B114,bHist!$B:$B,0)-1,3+$C$2,1,3+$C$3)=0,"-",OFFSET(bHist!$A$1,_xlfn.XMATCH(B114,bHist!$B:$B,0)-1,3+$C$2,1,3+$C$3)),"-"))</f>
        <v>338.5256623883248</v>
      </c>
      <c r="G114" s="45" cm="1">
        <f t="array" aca="1" ref="G114" ca="1">_xlfn.STDEV.P(IFERROR(IF(OFFSET(bHist!$A$1,_xlfn.XMATCH($B$112,bHist!$B:$B,0)-1,3+$C$2,1,3+$C$3)=0,"-",OFFSET(bHist!$A$1,_xlfn.XMATCH($B$112,bHist!$B:$B,0)-1,3+$C$2,1,3+$C$3))-IF(OFFSET(bHist!$A$1,_xlfn.XMATCH(B114,bHist!$B:$B,0)-1,3+$C$2,1,3+$C$3)=0,"-",OFFSET(bHist!$A$1,_xlfn.XMATCH(B114,bHist!$B:$B,0)-1,3+$C$2,1,3+$C$3)),"-"))</f>
        <v>62.225660360344101</v>
      </c>
      <c r="H114" s="45" cm="1">
        <f t="array" aca="1" ref="H114" ca="1">INDEX((IFERROR(IF(OFFSET(bHist!$A$1,_xlfn.XMATCH($B$112,bHist!B:B,0)-1,3,1,500)=0,"-",OFFSET(bHist!$A$1,_xlfn.XMATCH($B$112,bHist!B:B,0)-1,3,1,500))-IF(OFFSET(bHist!$A$1,_xlfn.XMATCH(B114,bHist!B:B,0)-1,3,1,500)=0,"-",OFFSET(bHist!$A$1,_xlfn.XMATCH(B114,bHist!B:B,0)-1,3,1,500)),"-")),1)</f>
        <v>119.25893312597276</v>
      </c>
      <c r="I114" s="45">
        <f t="shared" ref="I114:I173" ca="1" si="6">(H114-E114)/(F114-D114)*100</f>
        <v>6.0597409398810624</v>
      </c>
      <c r="J114" s="51" cm="1">
        <f t="array" aca="1" ref="J114" ca="1">SLOPE((IFERROR(IF(OFFSET(bHist!$A$1,_xlfn.XMATCH($B$112,bHist!$B:$B,0)-1,3,1,500)=0,"-",OFFSET(bHist!$A$1,_xlfn.XMATCH($B$112,bHist!$B:$B,0)-1,3,1,500))-IF(OFFSET(bHist!$A$1,_xlfn.XMATCH(B114,bHist!$B:$B,0)-1,3,1,500)=0,"-",OFFSET(bHist!$A$1,_xlfn.XMATCH(B114,bHist!$B:$B,0)-1,3,1,500)),"-")),OFFSET(bHist!$A$1,0,3,1,500))</f>
        <v>0.20511114542480899</v>
      </c>
      <c r="K114" s="45" cm="1">
        <f t="array" aca="1" ref="K114" ca="1">INTERCEPT((IFERROR(IF(OFFSET(bHist!$A$1,_xlfn.XMATCH($B$112,bHist!$B:$B,0)-1,3,1,500)=0,"-",OFFSET(bHist!$A$1,_xlfn.XMATCH($B$112,bHist!$B:$B,0)-1,3,1,500))-IF(OFFSET(bHist!$A$1,_xlfn.XMATCH(B114,bHist!$B:$B,0)-1,3,1,500)=0,"-",OFFSET(bHist!$A$1,_xlfn.XMATCH(B114,bHist!$B:$B,0)-1,3,1,500)),"-")),OFFSET(bHist!$A$1,0,3,1,500))</f>
        <v>-8855.8506656367499</v>
      </c>
      <c r="L114" s="45" cm="1">
        <f t="array" aca="1" ref="L114" ca="1">STEYX((IFERROR(IF(OFFSET(bHist!$A$1,_xlfn.XMATCH($B$112,bHist!B:B,0)-1,3,1,500)=0,"-",OFFSET(bHist!$A$1,_xlfn.XMATCH($B$112,bHist!B:B,0)-1,3,1,500))-IF(OFFSET(bHist!$A$1,_xlfn.XMATCH(B114,bHist!B:B,0)-1,3,1,500)=0,"-",OFFSET(bHist!$A$1,_xlfn.XMATCH(B114,bHist!B:B,0)-1,3,1,500)),"-")),OFFSET(bHist!$A$1,0,3,1,500))</f>
        <v>45.50705559618158</v>
      </c>
      <c r="M114" s="51" cm="1">
        <f t="array" aca="1" ref="M114" ca="1">CORREL(IF(OFFSET(bHist!$A$1,_xlfn.XMATCH($B$112,bHist!B:B,0)-1,3,1,500)=0,"-",OFFSET(bHist!$A$1,_xlfn.XMATCH($B$112,bHist!B:B,0)-1,3,1,500)),IF(OFFSET(bHist!$A$1,_xlfn.XMATCH(B114,bHist!B:B,0)-1,3,1,500)=0,"-",OFFSET(bHist!$A$1,_xlfn.XMATCH(B114,bHist!B:B,0)-1,3,1,500)))</f>
        <v>0.74127397851300592</v>
      </c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50"/>
      <c r="AU114" s="50"/>
      <c r="AV114" s="50"/>
      <c r="AW114" s="50"/>
      <c r="AX114" s="50"/>
      <c r="AY114" s="50"/>
      <c r="AZ114" s="50"/>
      <c r="BA114" s="50"/>
      <c r="BB114" s="50"/>
      <c r="BC114" s="50"/>
      <c r="BD114" s="50"/>
      <c r="BE114" s="50"/>
      <c r="BF114" s="50"/>
      <c r="BG114" s="50"/>
      <c r="BH114" s="50"/>
      <c r="BI114" s="50"/>
      <c r="BJ114" s="50"/>
      <c r="BK114" s="50"/>
      <c r="BL114" s="50"/>
      <c r="BM114" s="50"/>
      <c r="BN114" s="50"/>
      <c r="BO114" s="50"/>
      <c r="BP114" s="50"/>
      <c r="BQ114" s="50"/>
      <c r="BR114" s="50"/>
      <c r="BS114" s="50"/>
      <c r="BT114" s="50"/>
      <c r="BU114" s="50"/>
      <c r="BV114" s="50"/>
      <c r="BW114" s="50"/>
      <c r="BX114" s="50"/>
      <c r="BY114" s="50"/>
      <c r="BZ114" s="50"/>
      <c r="CA114" s="50"/>
      <c r="CB114" s="50"/>
      <c r="CC114" s="50"/>
      <c r="CD114" s="50"/>
      <c r="CE114" s="50"/>
      <c r="CF114" s="50"/>
      <c r="CG114" s="50"/>
      <c r="CH114" s="50"/>
      <c r="CI114" s="50"/>
      <c r="CJ114" s="50"/>
      <c r="CK114" s="50"/>
      <c r="CL114" s="50"/>
      <c r="CM114" s="50"/>
      <c r="CN114" s="50"/>
      <c r="CO114" s="50"/>
      <c r="CP114" s="50"/>
      <c r="CQ114" s="50"/>
      <c r="CR114" s="50"/>
      <c r="CS114" s="50"/>
      <c r="CT114" s="50"/>
      <c r="CU114" s="50"/>
      <c r="CV114" s="50"/>
      <c r="CW114" s="50"/>
      <c r="CX114" s="50"/>
      <c r="CY114" s="50"/>
      <c r="CZ114" s="50"/>
      <c r="DA114" s="50"/>
      <c r="DB114" s="50"/>
      <c r="DC114" s="50"/>
      <c r="DD114" s="50"/>
      <c r="DE114" s="50"/>
      <c r="DF114" s="50"/>
      <c r="DG114" s="50"/>
      <c r="DH114" s="50"/>
      <c r="DI114" s="50"/>
      <c r="DJ114" s="50"/>
      <c r="DK114" s="50"/>
      <c r="DL114" s="50"/>
      <c r="DM114" s="50"/>
      <c r="DN114" s="50"/>
      <c r="DO114" s="50"/>
      <c r="DP114" s="50"/>
      <c r="DQ114" s="50"/>
      <c r="DR114" s="50"/>
      <c r="DS114" s="50"/>
      <c r="DT114" s="50"/>
      <c r="DU114" s="50"/>
      <c r="DV114" s="50"/>
      <c r="DW114" s="50"/>
      <c r="DX114" s="50"/>
      <c r="DY114" s="50"/>
      <c r="DZ114" s="50"/>
      <c r="EA114" s="50"/>
      <c r="EB114" s="50"/>
      <c r="EC114" s="50"/>
      <c r="ED114" s="50"/>
      <c r="EE114" s="50"/>
      <c r="EF114" s="50"/>
      <c r="EG114" s="50"/>
      <c r="EH114" s="50"/>
      <c r="EI114" s="50"/>
      <c r="EJ114" s="50"/>
      <c r="EK114" s="50"/>
      <c r="EL114" s="50"/>
      <c r="EM114" s="50"/>
      <c r="EN114" s="50"/>
      <c r="EO114" s="50"/>
      <c r="EP114" s="50"/>
      <c r="EQ114" s="50"/>
      <c r="ER114" s="50"/>
      <c r="ES114" s="50"/>
      <c r="ET114" s="50"/>
      <c r="EU114" s="50"/>
      <c r="EV114" s="50"/>
      <c r="EW114" s="50"/>
      <c r="EX114" s="50"/>
      <c r="EY114" s="50"/>
      <c r="EZ114" s="50"/>
      <c r="FA114" s="50"/>
      <c r="FB114" s="50"/>
      <c r="FC114" s="50"/>
      <c r="FD114" s="50"/>
      <c r="FE114" s="50"/>
      <c r="FF114" s="50"/>
      <c r="FG114" s="50"/>
      <c r="FH114" s="50"/>
      <c r="FI114" s="50"/>
      <c r="FJ114" s="50"/>
      <c r="FK114" s="50"/>
      <c r="FL114" s="50"/>
      <c r="FM114" s="50"/>
      <c r="FN114" s="50"/>
      <c r="FO114" s="50"/>
      <c r="FP114" s="50"/>
      <c r="FQ114" s="50"/>
      <c r="FR114" s="50"/>
      <c r="FS114" s="50"/>
      <c r="FT114" s="50"/>
      <c r="FU114" s="50"/>
      <c r="FV114" s="50"/>
      <c r="FW114" s="50"/>
      <c r="FX114" s="50"/>
      <c r="FY114" s="50"/>
      <c r="FZ114" s="50"/>
      <c r="GA114" s="50"/>
      <c r="GB114" s="50"/>
      <c r="GC114" s="50"/>
      <c r="GD114" s="50"/>
      <c r="GE114" s="50"/>
      <c r="GF114" s="50"/>
      <c r="GG114" s="50"/>
      <c r="GH114" s="50"/>
      <c r="GI114" s="50"/>
      <c r="GJ114" s="50"/>
      <c r="GK114" s="50"/>
      <c r="GL114" s="50"/>
      <c r="GM114" s="50"/>
      <c r="GN114" s="50"/>
      <c r="GO114" s="50"/>
      <c r="GP114" s="50"/>
      <c r="GQ114" s="50"/>
      <c r="GR114" s="50"/>
      <c r="GS114" s="50"/>
      <c r="GT114" s="50"/>
      <c r="GU114" s="50"/>
      <c r="GV114" s="50"/>
      <c r="GW114" s="50"/>
      <c r="GX114" s="50"/>
      <c r="GY114" s="50"/>
      <c r="GZ114" s="50"/>
      <c r="HA114" s="50"/>
      <c r="HB114" s="50"/>
      <c r="HC114" s="50"/>
      <c r="HD114" s="50"/>
      <c r="HE114" s="50"/>
      <c r="HF114" s="50"/>
      <c r="HG114" s="50"/>
      <c r="HH114" s="50"/>
      <c r="HI114" s="50"/>
      <c r="HJ114" s="50"/>
      <c r="HK114" s="50"/>
      <c r="HL114" s="50"/>
      <c r="HM114" s="50"/>
      <c r="HN114" s="50"/>
      <c r="HO114" s="50"/>
      <c r="HP114" s="50"/>
      <c r="HQ114" s="50"/>
      <c r="HR114" s="50"/>
      <c r="HS114" s="50"/>
      <c r="HT114" s="50"/>
      <c r="HU114" s="50"/>
      <c r="HV114" s="50"/>
      <c r="HW114" s="50"/>
      <c r="HX114" s="50"/>
      <c r="HY114" s="50"/>
      <c r="HZ114" s="50"/>
      <c r="IA114" s="50"/>
      <c r="IB114" s="50"/>
      <c r="IC114" s="50"/>
      <c r="ID114" s="50"/>
      <c r="IE114" s="50"/>
      <c r="IF114" s="50"/>
      <c r="IG114" s="50"/>
      <c r="IH114" s="50"/>
      <c r="II114" s="50"/>
      <c r="IJ114" s="50"/>
      <c r="IK114" s="50"/>
      <c r="IL114" s="50"/>
      <c r="IM114" s="50"/>
      <c r="IN114" s="50"/>
      <c r="IO114" s="50"/>
      <c r="IP114" s="50"/>
      <c r="IQ114" s="50"/>
      <c r="IR114" s="50"/>
      <c r="IS114" s="50"/>
      <c r="IT114" s="50"/>
      <c r="IU114" s="50"/>
      <c r="IV114" s="50"/>
      <c r="IW114" s="50"/>
      <c r="IX114" s="50"/>
      <c r="IY114" s="50"/>
      <c r="IZ114" s="50"/>
      <c r="JA114" s="50"/>
      <c r="JB114" s="50"/>
      <c r="JC114" s="50"/>
      <c r="JD114" s="50"/>
      <c r="JE114" s="50"/>
      <c r="JF114" s="50"/>
      <c r="JG114" s="50"/>
      <c r="JH114" s="50"/>
      <c r="JI114" s="50"/>
      <c r="JJ114" s="50"/>
      <c r="JK114" s="50"/>
      <c r="JL114" s="50"/>
      <c r="JM114" s="50"/>
      <c r="JN114" s="50"/>
      <c r="JO114" s="50"/>
      <c r="JP114" s="50"/>
      <c r="JQ114" s="50"/>
      <c r="JR114" s="50"/>
      <c r="JS114" s="50"/>
      <c r="JT114" s="50"/>
      <c r="JU114" s="50"/>
      <c r="JV114" s="50"/>
      <c r="JW114" s="50"/>
      <c r="JX114" s="50"/>
      <c r="JY114" s="50"/>
      <c r="JZ114" s="50"/>
      <c r="KA114" s="50"/>
      <c r="KB114" s="50"/>
      <c r="KC114" s="50"/>
      <c r="KD114" s="50"/>
      <c r="KE114" s="50"/>
      <c r="KF114" s="50"/>
      <c r="KG114" s="50"/>
      <c r="KH114" s="50"/>
      <c r="KI114" s="50"/>
      <c r="KJ114" s="50"/>
      <c r="KK114" s="50"/>
      <c r="KL114" s="50"/>
      <c r="KM114" s="50"/>
      <c r="KN114" s="50"/>
      <c r="KO114" s="50"/>
      <c r="KP114" s="50"/>
      <c r="KQ114" s="50"/>
      <c r="KR114" s="50"/>
      <c r="KS114" s="50"/>
      <c r="KT114" s="50"/>
      <c r="KU114" s="50"/>
      <c r="KV114" s="50"/>
      <c r="KW114" s="50"/>
      <c r="KX114" s="50"/>
      <c r="KY114" s="50"/>
      <c r="KZ114" s="50"/>
      <c r="LA114" s="50"/>
      <c r="LB114" s="50"/>
      <c r="LC114" s="50"/>
      <c r="LD114" s="50"/>
      <c r="LE114" s="50"/>
      <c r="LF114" s="50"/>
      <c r="LG114" s="50"/>
      <c r="LH114" s="50"/>
      <c r="LI114" s="50"/>
      <c r="LJ114" s="50"/>
      <c r="LK114" s="50"/>
      <c r="LL114" s="50"/>
      <c r="LM114" s="50"/>
      <c r="LN114" s="50"/>
      <c r="LO114" s="50"/>
      <c r="LP114" s="50"/>
      <c r="LQ114" s="50"/>
      <c r="LR114" s="50"/>
      <c r="LS114" s="50"/>
      <c r="LT114" s="50"/>
      <c r="LU114" s="50"/>
      <c r="LV114" s="50"/>
      <c r="LW114" s="50"/>
      <c r="LX114" s="50"/>
      <c r="LY114" s="50"/>
      <c r="LZ114" s="50"/>
      <c r="MA114" s="50"/>
      <c r="MB114" s="50"/>
      <c r="MC114" s="50"/>
      <c r="MD114" s="50"/>
      <c r="ME114" s="50"/>
      <c r="MF114" s="50"/>
      <c r="MG114" s="50"/>
      <c r="MH114" s="50"/>
      <c r="MI114" s="50"/>
      <c r="MJ114" s="50"/>
      <c r="MK114" s="50"/>
      <c r="ML114" s="50"/>
      <c r="MM114" s="50"/>
      <c r="MN114" s="50"/>
      <c r="MO114" s="50"/>
      <c r="MP114" s="50"/>
      <c r="MQ114" s="50"/>
      <c r="MR114" s="50"/>
      <c r="MS114" s="50"/>
      <c r="MT114" s="50"/>
      <c r="MU114" s="50"/>
      <c r="MV114" s="50"/>
      <c r="MW114" s="50"/>
      <c r="MX114" s="50"/>
      <c r="MY114" s="50"/>
      <c r="MZ114" s="50"/>
      <c r="NA114" s="50"/>
      <c r="NB114" s="50"/>
      <c r="NC114" s="50"/>
      <c r="ND114" s="50"/>
      <c r="NE114" s="50"/>
      <c r="NF114" s="50"/>
      <c r="NG114" s="50"/>
      <c r="NH114" s="50"/>
      <c r="NI114" s="50"/>
      <c r="NJ114" s="50"/>
      <c r="NK114" s="50"/>
      <c r="NL114" s="50"/>
      <c r="NM114" s="50"/>
      <c r="NN114" s="50"/>
      <c r="NO114" s="50"/>
      <c r="NP114" s="50"/>
      <c r="NQ114" s="50"/>
      <c r="NR114" s="50"/>
      <c r="NS114" s="50"/>
      <c r="NT114" s="50"/>
      <c r="NU114" s="50"/>
      <c r="NV114" s="50"/>
      <c r="NW114" s="50"/>
      <c r="NX114" s="50"/>
      <c r="NY114" s="50"/>
      <c r="NZ114" s="50"/>
      <c r="OA114" s="50"/>
      <c r="OB114" s="50"/>
      <c r="OC114" s="50"/>
      <c r="OD114" s="50"/>
      <c r="OE114" s="50"/>
      <c r="OF114" s="50"/>
      <c r="OG114" s="50"/>
      <c r="OH114" s="50"/>
      <c r="OI114" s="50"/>
      <c r="OJ114" s="50"/>
      <c r="OK114" s="50"/>
      <c r="OL114" s="50"/>
      <c r="OM114" s="50"/>
      <c r="ON114" s="50"/>
      <c r="OO114" s="50"/>
      <c r="OP114" s="50"/>
      <c r="OQ114" s="50"/>
      <c r="OR114" s="50"/>
      <c r="OS114" s="50"/>
      <c r="OT114" s="50"/>
      <c r="OU114" s="50"/>
      <c r="OV114" s="50"/>
      <c r="OW114" s="50"/>
      <c r="OX114" s="50"/>
      <c r="OY114" s="50"/>
      <c r="OZ114" s="50"/>
      <c r="PA114" s="50"/>
      <c r="PB114" s="50"/>
      <c r="PC114" s="50"/>
      <c r="PD114" s="50"/>
      <c r="PE114" s="50"/>
      <c r="PF114" s="50"/>
      <c r="PG114" s="50"/>
      <c r="PH114" s="50"/>
      <c r="PI114" s="50"/>
      <c r="PJ114" s="50"/>
      <c r="PK114" s="50"/>
      <c r="PL114" s="50"/>
      <c r="PM114" s="50"/>
      <c r="PN114" s="50"/>
      <c r="PO114" s="50"/>
      <c r="PP114" s="50"/>
      <c r="PQ114" s="50"/>
      <c r="PR114" s="50"/>
      <c r="PS114" s="50"/>
      <c r="PT114" s="50"/>
      <c r="PU114" s="50"/>
      <c r="PV114" s="50"/>
      <c r="PW114" s="50"/>
      <c r="PX114" s="50"/>
      <c r="PY114" s="50"/>
      <c r="PZ114" s="50"/>
      <c r="QA114" s="50"/>
      <c r="QB114" s="50"/>
      <c r="QC114" s="50"/>
      <c r="QD114" s="50"/>
      <c r="QE114" s="50"/>
      <c r="QF114" s="50"/>
      <c r="QG114" s="50"/>
      <c r="QH114" s="50"/>
      <c r="QI114" s="50"/>
      <c r="QJ114" s="50"/>
      <c r="QK114" s="50"/>
      <c r="QL114" s="50"/>
      <c r="QM114" s="50"/>
      <c r="QN114" s="50"/>
      <c r="QO114" s="50"/>
      <c r="QP114" s="50"/>
      <c r="QQ114" s="50"/>
      <c r="QR114" s="50"/>
      <c r="QS114" s="50"/>
      <c r="QT114" s="50"/>
      <c r="QU114" s="50"/>
      <c r="QV114" s="50"/>
      <c r="QW114" s="50"/>
      <c r="QX114" s="50"/>
      <c r="QY114" s="50"/>
      <c r="QZ114" s="50"/>
      <c r="RA114" s="50"/>
      <c r="RB114" s="50"/>
      <c r="RC114" s="50"/>
      <c r="RD114" s="50"/>
      <c r="RE114" s="50"/>
      <c r="RF114" s="50"/>
      <c r="RG114" s="50"/>
      <c r="RH114" s="50"/>
      <c r="RI114" s="50"/>
      <c r="RJ114" s="50"/>
      <c r="RK114" s="50"/>
      <c r="RL114" s="50"/>
      <c r="RM114" s="50"/>
      <c r="RN114" s="50"/>
      <c r="RO114" s="50"/>
      <c r="RP114" s="50"/>
      <c r="RQ114" s="50"/>
      <c r="RR114" s="50"/>
      <c r="RS114" s="50"/>
      <c r="RT114" s="50"/>
      <c r="RU114" s="50"/>
      <c r="RV114" s="50"/>
      <c r="RW114" s="50"/>
      <c r="RX114" s="50"/>
      <c r="RY114" s="50"/>
      <c r="RZ114" s="50"/>
      <c r="SA114" s="50"/>
      <c r="SB114" s="50"/>
      <c r="SC114" s="50"/>
      <c r="SD114" s="50"/>
      <c r="SE114" s="50"/>
      <c r="SF114" s="50"/>
      <c r="SG114" s="50"/>
      <c r="SH114" s="50"/>
      <c r="SI114" s="50"/>
      <c r="SJ114" s="50"/>
      <c r="SK114" s="50"/>
      <c r="SL114" s="50"/>
      <c r="SM114" s="50"/>
      <c r="SN114" s="45"/>
    </row>
    <row r="115" spans="2:508" x14ac:dyDescent="0.25">
      <c r="B115" s="43" t="s">
        <v>609</v>
      </c>
      <c r="C115" s="43" t="str">
        <f ca="1">_xlfn.XLOOKUP(B115,bonds[unique lookup],bonds[ID_ISIN])</f>
        <v>FR0011942283</v>
      </c>
      <c r="D115" s="45" cm="1">
        <f t="array" aca="1" ref="D115" ca="1">MIN(IFERROR(IF(OFFSET(bHist!$A$1,_xlfn.XMATCH($B$112,bHist!$B:$B,0)-1,3+$C$2,1,3+$C$3)=0,"-",OFFSET(bHist!$A$1,_xlfn.XMATCH($B$112,bHist!$B:$B,0)-1,3+$C$2,1,3+$C$3))-IF(OFFSET(bHist!$A$1,_xlfn.XMATCH(B115,bHist!$B:$B,0)-1,3+$C$2,1,3+$C$3)=0,"-",OFFSET(bHist!$A$1,_xlfn.XMATCH(B115,bHist!$B:$B,0)-1,3+$C$2,1,3+$C$3)),"-"))</f>
        <v>18.12591533875468</v>
      </c>
      <c r="E115" s="45" cm="1">
        <f t="array" aca="1" ref="E115" ca="1">AVERAGE(IFERROR(IF(OFFSET(bHist!$A$1,_xlfn.XMATCH($B$112,bHist!$B:$B,0)-1,3+$C$2,1,3+$C$3)=0,"-",OFFSET(bHist!$A$1,_xlfn.XMATCH($B$112,bHist!$B:$B,0)-1,3+$C$2,1,3+$C$3))-IF(OFFSET(bHist!$A$1,_xlfn.XMATCH(B115,bHist!$B:$B,0)-1,3+$C$2,1,3+$C$3)=0,"-",OFFSET(bHist!$A$1,_xlfn.XMATCH(B115,bHist!$B:$B,0)-1,3+$C$2,1,3+$C$3)),"-"))</f>
        <v>94.36657656111089</v>
      </c>
      <c r="F115" s="45" cm="1">
        <f t="array" aca="1" ref="F115" ca="1">MAX(IFERROR(IF(OFFSET(bHist!$A$1,_xlfn.XMATCH($B$112,bHist!$B:$B,0)-1,3+$C$2,1,3+$C$3)=0,"-",OFFSET(bHist!$A$1,_xlfn.XMATCH($B$112,bHist!$B:$B,0)-1,3+$C$2,1,3+$C$3))-IF(OFFSET(bHist!$A$1,_xlfn.XMATCH(B115,bHist!$B:$B,0)-1,3+$C$2,1,3+$C$3)=0,"-",OFFSET(bHist!$A$1,_xlfn.XMATCH(B115,bHist!$B:$B,0)-1,3+$C$2,1,3+$C$3)),"-"))</f>
        <v>299.49789115798472</v>
      </c>
      <c r="G115" s="45" cm="1">
        <f t="array" aca="1" ref="G115" ca="1">_xlfn.STDEV.P(IFERROR(IF(OFFSET(bHist!$A$1,_xlfn.XMATCH($B$112,bHist!$B:$B,0)-1,3+$C$2,1,3+$C$3)=0,"-",OFFSET(bHist!$A$1,_xlfn.XMATCH($B$112,bHist!$B:$B,0)-1,3+$C$2,1,3+$C$3))-IF(OFFSET(bHist!$A$1,_xlfn.XMATCH(B115,bHist!$B:$B,0)-1,3+$C$2,1,3+$C$3)=0,"-",OFFSET(bHist!$A$1,_xlfn.XMATCH(B115,bHist!$B:$B,0)-1,3+$C$2,1,3+$C$3)),"-"))</f>
        <v>57.809980440680107</v>
      </c>
      <c r="H115" s="45" cm="1">
        <f t="array" aca="1" ref="H115" ca="1">INDEX((IFERROR(IF(OFFSET(bHist!$A$1,_xlfn.XMATCH($B$112,bHist!B:B,0)-1,3,1,500)=0,"-",OFFSET(bHist!$A$1,_xlfn.XMATCH($B$112,bHist!B:B,0)-1,3,1,500))-IF(OFFSET(bHist!$A$1,_xlfn.XMATCH(B115,bHist!B:B,0)-1,3,1,500)=0,"-",OFFSET(bHist!$A$1,_xlfn.XMATCH(B115,bHist!B:B,0)-1,3,1,500)),"-")),1)</f>
        <v>133.65032883429529</v>
      </c>
      <c r="I115" s="45">
        <f t="shared" ca="1" si="6"/>
        <v>13.961501375112995</v>
      </c>
      <c r="J115" s="51" cm="1">
        <f t="array" aca="1" ref="J115" ca="1">SLOPE((IFERROR(IF(OFFSET(bHist!$A$1,_xlfn.XMATCH($B$112,bHist!$B:$B,0)-1,3,1,500)=0,"-",OFFSET(bHist!$A$1,_xlfn.XMATCH($B$112,bHist!$B:$B,0)-1,3,1,500))-IF(OFFSET(bHist!$A$1,_xlfn.XMATCH(B115,bHist!$B:$B,0)-1,3,1,500)=0,"-",OFFSET(bHist!$A$1,_xlfn.XMATCH(B115,bHist!$B:$B,0)-1,3,1,500)),"-")),OFFSET(bHist!$A$1,0,3,1,500))</f>
        <v>0.20362112084035841</v>
      </c>
      <c r="K115" s="45" cm="1">
        <f t="array" aca="1" ref="K115" ca="1">INTERCEPT((IFERROR(IF(OFFSET(bHist!$A$1,_xlfn.XMATCH($B$112,bHist!$B:$B,0)-1,3,1,500)=0,"-",OFFSET(bHist!$A$1,_xlfn.XMATCH($B$112,bHist!$B:$B,0)-1,3,1,500))-IF(OFFSET(bHist!$A$1,_xlfn.XMATCH(B115,bHist!$B:$B,0)-1,3,1,500)=0,"-",OFFSET(bHist!$A$1,_xlfn.XMATCH(B115,bHist!$B:$B,0)-1,3,1,500)),"-")),OFFSET(bHist!$A$1,0,3,1,500))</f>
        <v>-8795.26162176244</v>
      </c>
      <c r="L115" s="45" cm="1">
        <f t="array" aca="1" ref="L115" ca="1">STEYX((IFERROR(IF(OFFSET(bHist!$A$1,_xlfn.XMATCH($B$112,bHist!B:B,0)-1,3,1,500)=0,"-",OFFSET(bHist!$A$1,_xlfn.XMATCH($B$112,bHist!B:B,0)-1,3,1,500))-IF(OFFSET(bHist!$A$1,_xlfn.XMATCH(B115,bHist!B:B,0)-1,3,1,500)=0,"-",OFFSET(bHist!$A$1,_xlfn.XMATCH(B115,bHist!B:B,0)-1,3,1,500)),"-")),OFFSET(bHist!$A$1,0,3,1,500))</f>
        <v>39.475851814114208</v>
      </c>
      <c r="M115" s="51" cm="1">
        <f t="array" aca="1" ref="M115" ca="1">CORREL(IF(OFFSET(bHist!$A$1,_xlfn.XMATCH($B$112,bHist!B:B,0)-1,3,1,500)=0,"-",OFFSET(bHist!$A$1,_xlfn.XMATCH($B$112,bHist!B:B,0)-1,3,1,500)),IF(OFFSET(bHist!$A$1,_xlfn.XMATCH(B115,bHist!B:B,0)-1,3,1,500)=0,"-",OFFSET(bHist!$A$1,_xlfn.XMATCH(B115,bHist!B:B,0)-1,3,1,500)))</f>
        <v>0.79027607632535779</v>
      </c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  <c r="AO115" s="50"/>
      <c r="AP115" s="50"/>
      <c r="AQ115" s="50"/>
      <c r="AR115" s="50"/>
      <c r="AS115" s="50"/>
      <c r="AT115" s="50"/>
      <c r="AU115" s="50"/>
      <c r="AV115" s="50"/>
      <c r="AW115" s="50"/>
      <c r="AX115" s="50"/>
      <c r="AY115" s="50"/>
      <c r="AZ115" s="50"/>
      <c r="BA115" s="50"/>
      <c r="BB115" s="50"/>
      <c r="BC115" s="50"/>
      <c r="BD115" s="50"/>
      <c r="BE115" s="50"/>
      <c r="BF115" s="50"/>
      <c r="BG115" s="50"/>
      <c r="BH115" s="50"/>
      <c r="BI115" s="50"/>
      <c r="BJ115" s="50"/>
      <c r="BK115" s="50"/>
      <c r="BL115" s="50"/>
      <c r="BM115" s="50"/>
      <c r="BN115" s="50"/>
      <c r="BO115" s="50"/>
      <c r="BP115" s="50"/>
      <c r="BQ115" s="50"/>
      <c r="BR115" s="50"/>
      <c r="BS115" s="50"/>
      <c r="BT115" s="50"/>
      <c r="BU115" s="50"/>
      <c r="BV115" s="50"/>
      <c r="BW115" s="50"/>
      <c r="BX115" s="50"/>
      <c r="BY115" s="50"/>
      <c r="BZ115" s="50"/>
      <c r="CA115" s="50"/>
      <c r="CB115" s="50"/>
      <c r="CC115" s="50"/>
      <c r="CD115" s="50"/>
      <c r="CE115" s="50"/>
      <c r="CF115" s="50"/>
      <c r="CG115" s="50"/>
      <c r="CH115" s="50"/>
      <c r="CI115" s="50"/>
      <c r="CJ115" s="50"/>
      <c r="CK115" s="50"/>
      <c r="CL115" s="50"/>
      <c r="CM115" s="50"/>
      <c r="CN115" s="50"/>
      <c r="CO115" s="50"/>
      <c r="CP115" s="50"/>
      <c r="CQ115" s="50"/>
      <c r="CR115" s="50"/>
      <c r="CS115" s="50"/>
      <c r="CT115" s="50"/>
      <c r="CU115" s="50"/>
      <c r="CV115" s="50"/>
      <c r="CW115" s="50"/>
      <c r="CX115" s="50"/>
      <c r="CY115" s="50"/>
      <c r="CZ115" s="50"/>
      <c r="DA115" s="50"/>
      <c r="DB115" s="50"/>
      <c r="DC115" s="50"/>
      <c r="DD115" s="50"/>
      <c r="DE115" s="50"/>
      <c r="DF115" s="50"/>
      <c r="DG115" s="50"/>
      <c r="DH115" s="50"/>
      <c r="DI115" s="50"/>
      <c r="DJ115" s="50"/>
      <c r="DK115" s="50"/>
      <c r="DL115" s="50"/>
      <c r="DM115" s="50"/>
      <c r="DN115" s="50"/>
      <c r="DO115" s="50"/>
      <c r="DP115" s="50"/>
      <c r="DQ115" s="50"/>
      <c r="DR115" s="50"/>
      <c r="DS115" s="50"/>
      <c r="DT115" s="50"/>
      <c r="DU115" s="50"/>
      <c r="DV115" s="50"/>
      <c r="DW115" s="50"/>
      <c r="DX115" s="50"/>
      <c r="DY115" s="50"/>
      <c r="DZ115" s="50"/>
      <c r="EA115" s="50"/>
      <c r="EB115" s="50"/>
      <c r="EC115" s="50"/>
      <c r="ED115" s="50"/>
      <c r="EE115" s="50"/>
      <c r="EF115" s="50"/>
      <c r="EG115" s="50"/>
      <c r="EH115" s="50"/>
      <c r="EI115" s="50"/>
      <c r="EJ115" s="50"/>
      <c r="EK115" s="50"/>
      <c r="EL115" s="50"/>
      <c r="EM115" s="50"/>
      <c r="EN115" s="50"/>
      <c r="EO115" s="50"/>
      <c r="EP115" s="50"/>
      <c r="EQ115" s="50"/>
      <c r="ER115" s="50"/>
      <c r="ES115" s="50"/>
      <c r="ET115" s="50"/>
      <c r="EU115" s="50"/>
      <c r="EV115" s="50"/>
      <c r="EW115" s="50"/>
      <c r="EX115" s="50"/>
      <c r="EY115" s="50"/>
      <c r="EZ115" s="50"/>
      <c r="FA115" s="50"/>
      <c r="FB115" s="50"/>
      <c r="FC115" s="50"/>
      <c r="FD115" s="50"/>
      <c r="FE115" s="50"/>
      <c r="FF115" s="50"/>
      <c r="FG115" s="50"/>
      <c r="FH115" s="50"/>
      <c r="FI115" s="50"/>
      <c r="FJ115" s="50"/>
      <c r="FK115" s="50"/>
      <c r="FL115" s="50"/>
      <c r="FM115" s="50"/>
      <c r="FN115" s="50"/>
      <c r="FO115" s="50"/>
      <c r="FP115" s="50"/>
      <c r="FQ115" s="50"/>
      <c r="FR115" s="50"/>
      <c r="FS115" s="50"/>
      <c r="FT115" s="50"/>
      <c r="FU115" s="50"/>
      <c r="FV115" s="50"/>
      <c r="FW115" s="50"/>
      <c r="FX115" s="50"/>
      <c r="FY115" s="50"/>
      <c r="FZ115" s="50"/>
      <c r="GA115" s="50"/>
      <c r="GB115" s="50"/>
      <c r="GC115" s="50"/>
      <c r="GD115" s="50"/>
      <c r="GE115" s="50"/>
      <c r="GF115" s="50"/>
      <c r="GG115" s="50"/>
      <c r="GH115" s="50"/>
      <c r="GI115" s="50"/>
      <c r="GJ115" s="50"/>
      <c r="GK115" s="50"/>
      <c r="GL115" s="50"/>
      <c r="GM115" s="50"/>
      <c r="GN115" s="50"/>
      <c r="GO115" s="50"/>
      <c r="GP115" s="50"/>
      <c r="GQ115" s="50"/>
      <c r="GR115" s="50"/>
      <c r="GS115" s="50"/>
      <c r="GT115" s="50"/>
      <c r="GU115" s="50"/>
      <c r="GV115" s="50"/>
      <c r="GW115" s="50"/>
      <c r="GX115" s="50"/>
      <c r="GY115" s="50"/>
      <c r="GZ115" s="50"/>
      <c r="HA115" s="50"/>
      <c r="HB115" s="50"/>
      <c r="HC115" s="50"/>
      <c r="HD115" s="50"/>
      <c r="HE115" s="50"/>
      <c r="HF115" s="50"/>
      <c r="HG115" s="50"/>
      <c r="HH115" s="50"/>
      <c r="HI115" s="50"/>
      <c r="HJ115" s="50"/>
      <c r="HK115" s="50"/>
      <c r="HL115" s="50"/>
      <c r="HM115" s="50"/>
      <c r="HN115" s="50"/>
      <c r="HO115" s="50"/>
      <c r="HP115" s="50"/>
      <c r="HQ115" s="50"/>
      <c r="HR115" s="50"/>
      <c r="HS115" s="50"/>
      <c r="HT115" s="50"/>
      <c r="HU115" s="50"/>
      <c r="HV115" s="50"/>
      <c r="HW115" s="50"/>
      <c r="HX115" s="50"/>
      <c r="HY115" s="50"/>
      <c r="HZ115" s="50"/>
      <c r="IA115" s="50"/>
      <c r="IB115" s="50"/>
      <c r="IC115" s="50"/>
      <c r="ID115" s="50"/>
      <c r="IE115" s="50"/>
      <c r="IF115" s="50"/>
      <c r="IG115" s="50"/>
      <c r="IH115" s="50"/>
      <c r="II115" s="50"/>
      <c r="IJ115" s="50"/>
      <c r="IK115" s="50"/>
      <c r="IL115" s="50"/>
      <c r="IM115" s="50"/>
      <c r="IN115" s="50"/>
      <c r="IO115" s="50"/>
      <c r="IP115" s="50"/>
      <c r="IQ115" s="50"/>
      <c r="IR115" s="50"/>
      <c r="IS115" s="50"/>
      <c r="IT115" s="50"/>
      <c r="IU115" s="50"/>
      <c r="IV115" s="50"/>
      <c r="IW115" s="50"/>
      <c r="IX115" s="50"/>
      <c r="IY115" s="50"/>
      <c r="IZ115" s="50"/>
      <c r="JA115" s="50"/>
      <c r="JB115" s="50"/>
      <c r="JC115" s="50"/>
      <c r="JD115" s="50"/>
      <c r="JE115" s="50"/>
      <c r="JF115" s="50"/>
      <c r="JG115" s="50"/>
      <c r="JH115" s="50"/>
      <c r="JI115" s="50"/>
      <c r="JJ115" s="50"/>
      <c r="JK115" s="50"/>
      <c r="JL115" s="50"/>
      <c r="JM115" s="50"/>
      <c r="JN115" s="50"/>
      <c r="JO115" s="50"/>
      <c r="JP115" s="50"/>
      <c r="JQ115" s="50"/>
      <c r="JR115" s="50"/>
      <c r="JS115" s="50"/>
      <c r="JT115" s="50"/>
      <c r="JU115" s="50"/>
      <c r="JV115" s="50"/>
      <c r="JW115" s="50"/>
      <c r="JX115" s="50"/>
      <c r="JY115" s="50"/>
      <c r="JZ115" s="50"/>
      <c r="KA115" s="50"/>
      <c r="KB115" s="50"/>
      <c r="KC115" s="50"/>
      <c r="KD115" s="50"/>
      <c r="KE115" s="50"/>
      <c r="KF115" s="50"/>
      <c r="KG115" s="50"/>
      <c r="KH115" s="50"/>
      <c r="KI115" s="50"/>
      <c r="KJ115" s="50"/>
      <c r="KK115" s="50"/>
      <c r="KL115" s="50"/>
      <c r="KM115" s="50"/>
      <c r="KN115" s="50"/>
      <c r="KO115" s="50"/>
      <c r="KP115" s="50"/>
      <c r="KQ115" s="50"/>
      <c r="KR115" s="50"/>
      <c r="KS115" s="50"/>
      <c r="KT115" s="50"/>
      <c r="KU115" s="50"/>
      <c r="KV115" s="50"/>
      <c r="KW115" s="50"/>
      <c r="KX115" s="50"/>
      <c r="KY115" s="50"/>
      <c r="KZ115" s="50"/>
      <c r="LA115" s="50"/>
      <c r="LB115" s="50"/>
      <c r="LC115" s="50"/>
      <c r="LD115" s="50"/>
      <c r="LE115" s="50"/>
      <c r="LF115" s="50"/>
      <c r="LG115" s="50"/>
      <c r="LH115" s="50"/>
      <c r="LI115" s="50"/>
      <c r="LJ115" s="50"/>
      <c r="LK115" s="50"/>
      <c r="LL115" s="50"/>
      <c r="LM115" s="50"/>
      <c r="LN115" s="50"/>
      <c r="LO115" s="50"/>
      <c r="LP115" s="50"/>
      <c r="LQ115" s="50"/>
      <c r="LR115" s="50"/>
      <c r="LS115" s="50"/>
      <c r="LT115" s="50"/>
      <c r="LU115" s="50"/>
      <c r="LV115" s="50"/>
      <c r="LW115" s="50"/>
      <c r="LX115" s="50"/>
      <c r="LY115" s="50"/>
      <c r="LZ115" s="50"/>
      <c r="MA115" s="50"/>
      <c r="MB115" s="50"/>
      <c r="MC115" s="50"/>
      <c r="MD115" s="50"/>
      <c r="ME115" s="50"/>
      <c r="MF115" s="50"/>
      <c r="MG115" s="50"/>
      <c r="MH115" s="50"/>
      <c r="MI115" s="50"/>
      <c r="MJ115" s="50"/>
      <c r="MK115" s="50"/>
      <c r="ML115" s="50"/>
      <c r="MM115" s="50"/>
      <c r="MN115" s="50"/>
      <c r="MO115" s="50"/>
      <c r="MP115" s="50"/>
      <c r="MQ115" s="50"/>
      <c r="MR115" s="50"/>
      <c r="MS115" s="50"/>
      <c r="MT115" s="50"/>
      <c r="MU115" s="50"/>
      <c r="MV115" s="50"/>
      <c r="MW115" s="50"/>
      <c r="MX115" s="50"/>
      <c r="MY115" s="50"/>
      <c r="MZ115" s="50"/>
      <c r="NA115" s="50"/>
      <c r="NB115" s="50"/>
      <c r="NC115" s="50"/>
      <c r="ND115" s="50"/>
      <c r="NE115" s="50"/>
      <c r="NF115" s="50"/>
      <c r="NG115" s="50"/>
      <c r="NH115" s="50"/>
      <c r="NI115" s="50"/>
      <c r="NJ115" s="50"/>
      <c r="NK115" s="50"/>
      <c r="NL115" s="50"/>
      <c r="NM115" s="50"/>
      <c r="NN115" s="50"/>
      <c r="NO115" s="50"/>
      <c r="NP115" s="50"/>
      <c r="NQ115" s="50"/>
      <c r="NR115" s="50"/>
      <c r="NS115" s="50"/>
      <c r="NT115" s="50"/>
      <c r="NU115" s="50"/>
      <c r="NV115" s="50"/>
      <c r="NW115" s="50"/>
      <c r="NX115" s="50"/>
      <c r="NY115" s="50"/>
      <c r="NZ115" s="50"/>
      <c r="OA115" s="50"/>
      <c r="OB115" s="50"/>
      <c r="OC115" s="50"/>
      <c r="OD115" s="50"/>
      <c r="OE115" s="50"/>
      <c r="OF115" s="50"/>
      <c r="OG115" s="50"/>
      <c r="OH115" s="50"/>
      <c r="OI115" s="50"/>
      <c r="OJ115" s="50"/>
      <c r="OK115" s="50"/>
      <c r="OL115" s="50"/>
      <c r="OM115" s="50"/>
      <c r="ON115" s="50"/>
      <c r="OO115" s="50"/>
      <c r="OP115" s="50"/>
      <c r="OQ115" s="50"/>
      <c r="OR115" s="50"/>
      <c r="OS115" s="50"/>
      <c r="OT115" s="50"/>
      <c r="OU115" s="50"/>
      <c r="OV115" s="50"/>
      <c r="OW115" s="50"/>
      <c r="OX115" s="50"/>
      <c r="OY115" s="50"/>
      <c r="OZ115" s="50"/>
      <c r="PA115" s="50"/>
      <c r="PB115" s="50"/>
      <c r="PC115" s="50"/>
      <c r="PD115" s="50"/>
      <c r="PE115" s="50"/>
      <c r="PF115" s="50"/>
      <c r="PG115" s="50"/>
      <c r="PH115" s="50"/>
      <c r="PI115" s="50"/>
      <c r="PJ115" s="50"/>
      <c r="PK115" s="50"/>
      <c r="PL115" s="50"/>
      <c r="PM115" s="50"/>
      <c r="PN115" s="50"/>
      <c r="PO115" s="50"/>
      <c r="PP115" s="50"/>
      <c r="PQ115" s="50"/>
      <c r="PR115" s="50"/>
      <c r="PS115" s="50"/>
      <c r="PT115" s="50"/>
      <c r="PU115" s="50"/>
      <c r="PV115" s="50"/>
      <c r="PW115" s="50"/>
      <c r="PX115" s="50"/>
      <c r="PY115" s="50"/>
      <c r="PZ115" s="50"/>
      <c r="QA115" s="50"/>
      <c r="QB115" s="50"/>
      <c r="QC115" s="50"/>
      <c r="QD115" s="50"/>
      <c r="QE115" s="50"/>
      <c r="QF115" s="50"/>
      <c r="QG115" s="50"/>
      <c r="QH115" s="50"/>
      <c r="QI115" s="50"/>
      <c r="QJ115" s="50"/>
      <c r="QK115" s="50"/>
      <c r="QL115" s="50"/>
      <c r="QM115" s="50"/>
      <c r="QN115" s="50"/>
      <c r="QO115" s="50"/>
      <c r="QP115" s="50"/>
      <c r="QQ115" s="50"/>
      <c r="QR115" s="50"/>
      <c r="QS115" s="50"/>
      <c r="QT115" s="50"/>
      <c r="QU115" s="50"/>
      <c r="QV115" s="50"/>
      <c r="QW115" s="50"/>
      <c r="QX115" s="50"/>
      <c r="QY115" s="50"/>
      <c r="QZ115" s="50"/>
      <c r="RA115" s="50"/>
      <c r="RB115" s="50"/>
      <c r="RC115" s="50"/>
      <c r="RD115" s="50"/>
      <c r="RE115" s="50"/>
      <c r="RF115" s="50"/>
      <c r="RG115" s="50"/>
      <c r="RH115" s="50"/>
      <c r="RI115" s="50"/>
      <c r="RJ115" s="50"/>
      <c r="RK115" s="50"/>
      <c r="RL115" s="50"/>
      <c r="RM115" s="50"/>
      <c r="RN115" s="50"/>
      <c r="RO115" s="50"/>
      <c r="RP115" s="50"/>
      <c r="RQ115" s="50"/>
      <c r="RR115" s="50"/>
      <c r="RS115" s="50"/>
      <c r="RT115" s="50"/>
      <c r="RU115" s="50"/>
      <c r="RV115" s="50"/>
      <c r="RW115" s="50"/>
      <c r="RX115" s="50"/>
      <c r="RY115" s="50"/>
      <c r="RZ115" s="50"/>
      <c r="SA115" s="50"/>
      <c r="SB115" s="50"/>
      <c r="SC115" s="50"/>
      <c r="SD115" s="50"/>
      <c r="SE115" s="50"/>
      <c r="SF115" s="50"/>
      <c r="SG115" s="50"/>
      <c r="SH115" s="50"/>
      <c r="SI115" s="50"/>
      <c r="SJ115" s="50"/>
      <c r="SK115" s="50"/>
      <c r="SL115" s="50"/>
      <c r="SM115" s="50"/>
      <c r="SN115" s="45"/>
    </row>
    <row r="116" spans="2:508" x14ac:dyDescent="0.25">
      <c r="B116" s="43" t="s">
        <v>610</v>
      </c>
      <c r="C116" s="43" t="str">
        <f ca="1">_xlfn.XLOOKUP(B116,bonds[unique lookup],bonds[ID_ISIN])</f>
        <v>FR0013398229</v>
      </c>
      <c r="D116" s="45" cm="1">
        <f t="array" aca="1" ref="D116" ca="1">MIN(IFERROR(IF(OFFSET(bHist!$A$1,_xlfn.XMATCH($B$112,bHist!$B:$B,0)-1,3+$C$2,1,3+$C$3)=0,"-",OFFSET(bHist!$A$1,_xlfn.XMATCH($B$112,bHist!$B:$B,0)-1,3+$C$2,1,3+$C$3))-IF(OFFSET(bHist!$A$1,_xlfn.XMATCH(B116,bHist!$B:$B,0)-1,3+$C$2,1,3+$C$3)=0,"-",OFFSET(bHist!$A$1,_xlfn.XMATCH(B116,bHist!$B:$B,0)-1,3+$C$2,1,3+$C$3)),"-"))</f>
        <v>3.6652397060394719</v>
      </c>
      <c r="E116" s="45" cm="1">
        <f t="array" aca="1" ref="E116" ca="1">AVERAGE(IFERROR(IF(OFFSET(bHist!$A$1,_xlfn.XMATCH($B$112,bHist!$B:$B,0)-1,3+$C$2,1,3+$C$3)=0,"-",OFFSET(bHist!$A$1,_xlfn.XMATCH($B$112,bHist!$B:$B,0)-1,3+$C$2,1,3+$C$3))-IF(OFFSET(bHist!$A$1,_xlfn.XMATCH(B116,bHist!$B:$B,0)-1,3+$C$2,1,3+$C$3)=0,"-",OFFSET(bHist!$A$1,_xlfn.XMATCH(B116,bHist!$B:$B,0)-1,3+$C$2,1,3+$C$3)),"-"))</f>
        <v>107.73166841026152</v>
      </c>
      <c r="F116" s="45" cm="1">
        <f t="array" aca="1" ref="F116" ca="1">MAX(IFERROR(IF(OFFSET(bHist!$A$1,_xlfn.XMATCH($B$112,bHist!$B:$B,0)-1,3+$C$2,1,3+$C$3)=0,"-",OFFSET(bHist!$A$1,_xlfn.XMATCH($B$112,bHist!$B:$B,0)-1,3+$C$2,1,3+$C$3))-IF(OFFSET(bHist!$A$1,_xlfn.XMATCH(B116,bHist!$B:$B,0)-1,3+$C$2,1,3+$C$3)=0,"-",OFFSET(bHist!$A$1,_xlfn.XMATCH(B116,bHist!$B:$B,0)-1,3+$C$2,1,3+$C$3)),"-"))</f>
        <v>283.60384691989418</v>
      </c>
      <c r="G116" s="45" cm="1">
        <f t="array" aca="1" ref="G116" ca="1">_xlfn.STDEV.P(IFERROR(IF(OFFSET(bHist!$A$1,_xlfn.XMATCH($B$112,bHist!$B:$B,0)-1,3+$C$2,1,3+$C$3)=0,"-",OFFSET(bHist!$A$1,_xlfn.XMATCH($B$112,bHist!$B:$B,0)-1,3+$C$2,1,3+$C$3))-IF(OFFSET(bHist!$A$1,_xlfn.XMATCH(B116,bHist!$B:$B,0)-1,3+$C$2,1,3+$C$3)=0,"-",OFFSET(bHist!$A$1,_xlfn.XMATCH(B116,bHist!$B:$B,0)-1,3+$C$2,1,3+$C$3)),"-"))</f>
        <v>59.31681863953991</v>
      </c>
      <c r="H116" s="45" cm="1">
        <f t="array" aca="1" ref="H116" ca="1">INDEX((IFERROR(IF(OFFSET(bHist!$A$1,_xlfn.XMATCH($B$112,bHist!B:B,0)-1,3,1,500)=0,"-",OFFSET(bHist!$A$1,_xlfn.XMATCH($B$112,bHist!B:B,0)-1,3,1,500))-IF(OFFSET(bHist!$A$1,_xlfn.XMATCH(B116,bHist!B:B,0)-1,3,1,500)=0,"-",OFFSET(bHist!$A$1,_xlfn.XMATCH(B116,bHist!B:B,0)-1,3,1,500)),"-")),1)</f>
        <v>128.74435760092737</v>
      </c>
      <c r="I116" s="45">
        <f t="shared" ca="1" si="6"/>
        <v>7.5061776579511017</v>
      </c>
      <c r="J116" s="51" cm="1">
        <f t="array" aca="1" ref="J116" ca="1">SLOPE((IFERROR(IF(OFFSET(bHist!$A$1,_xlfn.XMATCH($B$112,bHist!$B:$B,0)-1,3,1,500)=0,"-",OFFSET(bHist!$A$1,_xlfn.XMATCH($B$112,bHist!$B:$B,0)-1,3,1,500))-IF(OFFSET(bHist!$A$1,_xlfn.XMATCH(B116,bHist!$B:$B,0)-1,3,1,500)=0,"-",OFFSET(bHist!$A$1,_xlfn.XMATCH(B116,bHist!$B:$B,0)-1,3,1,500)),"-")),OFFSET(bHist!$A$1,0,3,1,500))</f>
        <v>0.28086542453953994</v>
      </c>
      <c r="K116" s="45" cm="1">
        <f t="array" aca="1" ref="K116" ca="1">INTERCEPT((IFERROR(IF(OFFSET(bHist!$A$1,_xlfn.XMATCH($B$112,bHist!$B:$B,0)-1,3,1,500)=0,"-",OFFSET(bHist!$A$1,_xlfn.XMATCH($B$112,bHist!$B:$B,0)-1,3,1,500))-IF(OFFSET(bHist!$A$1,_xlfn.XMATCH(B116,bHist!$B:$B,0)-1,3,1,500)=0,"-",OFFSET(bHist!$A$1,_xlfn.XMATCH(B116,bHist!$B:$B,0)-1,3,1,500)),"-")),OFFSET(bHist!$A$1,0,3,1,500))</f>
        <v>-12180.2247789964</v>
      </c>
      <c r="L116" s="45" cm="1">
        <f t="array" aca="1" ref="L116" ca="1">STEYX((IFERROR(IF(OFFSET(bHist!$A$1,_xlfn.XMATCH($B$112,bHist!B:B,0)-1,3,1,500)=0,"-",OFFSET(bHist!$A$1,_xlfn.XMATCH($B$112,bHist!B:B,0)-1,3,1,500))-IF(OFFSET(bHist!$A$1,_xlfn.XMATCH(B116,bHist!B:B,0)-1,3,1,500)=0,"-",OFFSET(bHist!$A$1,_xlfn.XMATCH(B116,bHist!B:B,0)-1,3,1,500)),"-")),OFFSET(bHist!$A$1,0,3,1,500))</f>
        <v>40.202754183654434</v>
      </c>
      <c r="M116" s="51" cm="1">
        <f t="array" aca="1" ref="M116" ca="1">CORREL(IF(OFFSET(bHist!$A$1,_xlfn.XMATCH($B$112,bHist!B:B,0)-1,3,1,500)=0,"-",OFFSET(bHist!$A$1,_xlfn.XMATCH($B$112,bHist!B:B,0)-1,3,1,500)),IF(OFFSET(bHist!$A$1,_xlfn.XMATCH(B116,bHist!B:B,0)-1,3,1,500)=0,"-",OFFSET(bHist!$A$1,_xlfn.XMATCH(B116,bHist!B:B,0)-1,3,1,500)))</f>
        <v>0.84847452138769253</v>
      </c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  <c r="BN116" s="50"/>
      <c r="BO116" s="50"/>
      <c r="BP116" s="50"/>
      <c r="BQ116" s="50"/>
      <c r="BR116" s="50"/>
      <c r="BS116" s="50"/>
      <c r="BT116" s="50"/>
      <c r="BU116" s="50"/>
      <c r="BV116" s="50"/>
      <c r="BW116" s="50"/>
      <c r="BX116" s="50"/>
      <c r="BY116" s="50"/>
      <c r="BZ116" s="50"/>
      <c r="CA116" s="50"/>
      <c r="CB116" s="50"/>
      <c r="CC116" s="50"/>
      <c r="CD116" s="50"/>
      <c r="CE116" s="50"/>
      <c r="CF116" s="50"/>
      <c r="CG116" s="50"/>
      <c r="CH116" s="50"/>
      <c r="CI116" s="50"/>
      <c r="CJ116" s="50"/>
      <c r="CK116" s="50"/>
      <c r="CL116" s="50"/>
      <c r="CM116" s="50"/>
      <c r="CN116" s="50"/>
      <c r="CO116" s="50"/>
      <c r="CP116" s="50"/>
      <c r="CQ116" s="50"/>
      <c r="CR116" s="50"/>
      <c r="CS116" s="50"/>
      <c r="CT116" s="50"/>
      <c r="CU116" s="50"/>
      <c r="CV116" s="50"/>
      <c r="CW116" s="50"/>
      <c r="CX116" s="50"/>
      <c r="CY116" s="50"/>
      <c r="CZ116" s="50"/>
      <c r="DA116" s="50"/>
      <c r="DB116" s="50"/>
      <c r="DC116" s="50"/>
      <c r="DD116" s="50"/>
      <c r="DE116" s="50"/>
      <c r="DF116" s="50"/>
      <c r="DG116" s="50"/>
      <c r="DH116" s="50"/>
      <c r="DI116" s="50"/>
      <c r="DJ116" s="50"/>
      <c r="DK116" s="50"/>
      <c r="DL116" s="50"/>
      <c r="DM116" s="50"/>
      <c r="DN116" s="50"/>
      <c r="DO116" s="50"/>
      <c r="DP116" s="50"/>
      <c r="DQ116" s="50"/>
      <c r="DR116" s="50"/>
      <c r="DS116" s="50"/>
      <c r="DT116" s="50"/>
      <c r="DU116" s="50"/>
      <c r="DV116" s="50"/>
      <c r="DW116" s="50"/>
      <c r="DX116" s="50"/>
      <c r="DY116" s="50"/>
      <c r="DZ116" s="50"/>
      <c r="EA116" s="50"/>
      <c r="EB116" s="50"/>
      <c r="EC116" s="50"/>
      <c r="ED116" s="50"/>
      <c r="EE116" s="50"/>
      <c r="EF116" s="50"/>
      <c r="EG116" s="50"/>
      <c r="EH116" s="50"/>
      <c r="EI116" s="50"/>
      <c r="EJ116" s="50"/>
      <c r="EK116" s="50"/>
      <c r="EL116" s="50"/>
      <c r="EM116" s="50"/>
      <c r="EN116" s="50"/>
      <c r="EO116" s="50"/>
      <c r="EP116" s="50"/>
      <c r="EQ116" s="50"/>
      <c r="ER116" s="50"/>
      <c r="ES116" s="50"/>
      <c r="ET116" s="50"/>
      <c r="EU116" s="50"/>
      <c r="EV116" s="50"/>
      <c r="EW116" s="50"/>
      <c r="EX116" s="50"/>
      <c r="EY116" s="50"/>
      <c r="EZ116" s="50"/>
      <c r="FA116" s="50"/>
      <c r="FB116" s="50"/>
      <c r="FC116" s="50"/>
      <c r="FD116" s="50"/>
      <c r="FE116" s="50"/>
      <c r="FF116" s="50"/>
      <c r="FG116" s="50"/>
      <c r="FH116" s="50"/>
      <c r="FI116" s="50"/>
      <c r="FJ116" s="50"/>
      <c r="FK116" s="50"/>
      <c r="FL116" s="50"/>
      <c r="FM116" s="50"/>
      <c r="FN116" s="50"/>
      <c r="FO116" s="50"/>
      <c r="FP116" s="50"/>
      <c r="FQ116" s="50"/>
      <c r="FR116" s="50"/>
      <c r="FS116" s="50"/>
      <c r="FT116" s="50"/>
      <c r="FU116" s="50"/>
      <c r="FV116" s="50"/>
      <c r="FW116" s="50"/>
      <c r="FX116" s="50"/>
      <c r="FY116" s="50"/>
      <c r="FZ116" s="50"/>
      <c r="GA116" s="50"/>
      <c r="GB116" s="50"/>
      <c r="GC116" s="50"/>
      <c r="GD116" s="50"/>
      <c r="GE116" s="50"/>
      <c r="GF116" s="50"/>
      <c r="GG116" s="50"/>
      <c r="GH116" s="50"/>
      <c r="GI116" s="50"/>
      <c r="GJ116" s="50"/>
      <c r="GK116" s="50"/>
      <c r="GL116" s="50"/>
      <c r="GM116" s="50"/>
      <c r="GN116" s="50"/>
      <c r="GO116" s="50"/>
      <c r="GP116" s="50"/>
      <c r="GQ116" s="50"/>
      <c r="GR116" s="50"/>
      <c r="GS116" s="50"/>
      <c r="GT116" s="50"/>
      <c r="GU116" s="50"/>
      <c r="GV116" s="50"/>
      <c r="GW116" s="50"/>
      <c r="GX116" s="50"/>
      <c r="GY116" s="50"/>
      <c r="GZ116" s="50"/>
      <c r="HA116" s="50"/>
      <c r="HB116" s="50"/>
      <c r="HC116" s="50"/>
      <c r="HD116" s="50"/>
      <c r="HE116" s="50"/>
      <c r="HF116" s="50"/>
      <c r="HG116" s="50"/>
      <c r="HH116" s="50"/>
      <c r="HI116" s="50"/>
      <c r="HJ116" s="50"/>
      <c r="HK116" s="50"/>
      <c r="HL116" s="50"/>
      <c r="HM116" s="50"/>
      <c r="HN116" s="50"/>
      <c r="HO116" s="50"/>
      <c r="HP116" s="50"/>
      <c r="HQ116" s="50"/>
      <c r="HR116" s="50"/>
      <c r="HS116" s="50"/>
      <c r="HT116" s="50"/>
      <c r="HU116" s="50"/>
      <c r="HV116" s="50"/>
      <c r="HW116" s="50"/>
      <c r="HX116" s="50"/>
      <c r="HY116" s="50"/>
      <c r="HZ116" s="50"/>
      <c r="IA116" s="50"/>
      <c r="IB116" s="50"/>
      <c r="IC116" s="50"/>
      <c r="ID116" s="50"/>
      <c r="IE116" s="50"/>
      <c r="IF116" s="50"/>
      <c r="IG116" s="50"/>
      <c r="IH116" s="50"/>
      <c r="II116" s="50"/>
      <c r="IJ116" s="50"/>
      <c r="IK116" s="50"/>
      <c r="IL116" s="50"/>
      <c r="IM116" s="50"/>
      <c r="IN116" s="50"/>
      <c r="IO116" s="50"/>
      <c r="IP116" s="50"/>
      <c r="IQ116" s="50"/>
      <c r="IR116" s="50"/>
      <c r="IS116" s="50"/>
      <c r="IT116" s="50"/>
      <c r="IU116" s="50"/>
      <c r="IV116" s="50"/>
      <c r="IW116" s="50"/>
      <c r="IX116" s="50"/>
      <c r="IY116" s="50"/>
      <c r="IZ116" s="50"/>
      <c r="JA116" s="50"/>
      <c r="JB116" s="50"/>
      <c r="JC116" s="50"/>
      <c r="JD116" s="50"/>
      <c r="JE116" s="50"/>
      <c r="JF116" s="50"/>
      <c r="JG116" s="50"/>
      <c r="JH116" s="50"/>
      <c r="JI116" s="50"/>
      <c r="JJ116" s="50"/>
      <c r="JK116" s="50"/>
      <c r="JL116" s="50"/>
      <c r="JM116" s="50"/>
      <c r="JN116" s="50"/>
      <c r="JO116" s="50"/>
      <c r="JP116" s="50"/>
      <c r="JQ116" s="50"/>
      <c r="JR116" s="50"/>
      <c r="JS116" s="50"/>
      <c r="JT116" s="50"/>
      <c r="JU116" s="50"/>
      <c r="JV116" s="50"/>
      <c r="JW116" s="50"/>
      <c r="JX116" s="50"/>
      <c r="JY116" s="50"/>
      <c r="JZ116" s="50"/>
      <c r="KA116" s="50"/>
      <c r="KB116" s="50"/>
      <c r="KC116" s="50"/>
      <c r="KD116" s="50"/>
      <c r="KE116" s="50"/>
      <c r="KF116" s="50"/>
      <c r="KG116" s="50"/>
      <c r="KH116" s="50"/>
      <c r="KI116" s="50"/>
      <c r="KJ116" s="50"/>
      <c r="KK116" s="50"/>
      <c r="KL116" s="50"/>
      <c r="KM116" s="50"/>
      <c r="KN116" s="50"/>
      <c r="KO116" s="50"/>
      <c r="KP116" s="50"/>
      <c r="KQ116" s="50"/>
      <c r="KR116" s="50"/>
      <c r="KS116" s="50"/>
      <c r="KT116" s="50"/>
      <c r="KU116" s="50"/>
      <c r="KV116" s="50"/>
      <c r="KW116" s="50"/>
      <c r="KX116" s="50"/>
      <c r="KY116" s="50"/>
      <c r="KZ116" s="50"/>
      <c r="LA116" s="50"/>
      <c r="LB116" s="50"/>
      <c r="LC116" s="50"/>
      <c r="LD116" s="50"/>
      <c r="LE116" s="50"/>
      <c r="LF116" s="50"/>
      <c r="LG116" s="50"/>
      <c r="LH116" s="50"/>
      <c r="LI116" s="50"/>
      <c r="LJ116" s="50"/>
      <c r="LK116" s="50"/>
      <c r="LL116" s="50"/>
      <c r="LM116" s="50"/>
      <c r="LN116" s="50"/>
      <c r="LO116" s="50"/>
      <c r="LP116" s="50"/>
      <c r="LQ116" s="50"/>
      <c r="LR116" s="50"/>
      <c r="LS116" s="50"/>
      <c r="LT116" s="50"/>
      <c r="LU116" s="50"/>
      <c r="LV116" s="50"/>
      <c r="LW116" s="50"/>
      <c r="LX116" s="50"/>
      <c r="LY116" s="50"/>
      <c r="LZ116" s="50"/>
      <c r="MA116" s="50"/>
      <c r="MB116" s="50"/>
      <c r="MC116" s="50"/>
      <c r="MD116" s="50"/>
      <c r="ME116" s="50"/>
      <c r="MF116" s="50"/>
      <c r="MG116" s="50"/>
      <c r="MH116" s="50"/>
      <c r="MI116" s="50"/>
      <c r="MJ116" s="50"/>
      <c r="MK116" s="50"/>
      <c r="ML116" s="50"/>
      <c r="MM116" s="50"/>
      <c r="MN116" s="50"/>
      <c r="MO116" s="50"/>
      <c r="MP116" s="50"/>
      <c r="MQ116" s="50"/>
      <c r="MR116" s="50"/>
      <c r="MS116" s="50"/>
      <c r="MT116" s="50"/>
      <c r="MU116" s="50"/>
      <c r="MV116" s="50"/>
      <c r="MW116" s="50"/>
      <c r="MX116" s="50"/>
      <c r="MY116" s="50"/>
      <c r="MZ116" s="50"/>
      <c r="NA116" s="50"/>
      <c r="NB116" s="50"/>
      <c r="NC116" s="50"/>
      <c r="ND116" s="50"/>
      <c r="NE116" s="50"/>
      <c r="NF116" s="50"/>
      <c r="NG116" s="50"/>
      <c r="NH116" s="50"/>
      <c r="NI116" s="50"/>
      <c r="NJ116" s="50"/>
      <c r="NK116" s="50"/>
      <c r="NL116" s="50"/>
      <c r="NM116" s="50"/>
      <c r="NN116" s="50"/>
      <c r="NO116" s="50"/>
      <c r="NP116" s="50"/>
      <c r="NQ116" s="50"/>
      <c r="NR116" s="50"/>
      <c r="NS116" s="50"/>
      <c r="NT116" s="50"/>
      <c r="NU116" s="50"/>
      <c r="NV116" s="50"/>
      <c r="NW116" s="50"/>
      <c r="NX116" s="50"/>
      <c r="NY116" s="50"/>
      <c r="NZ116" s="50"/>
      <c r="OA116" s="50"/>
      <c r="OB116" s="50"/>
      <c r="OC116" s="50"/>
      <c r="OD116" s="50"/>
      <c r="OE116" s="50"/>
      <c r="OF116" s="50"/>
      <c r="OG116" s="50"/>
      <c r="OH116" s="50"/>
      <c r="OI116" s="50"/>
      <c r="OJ116" s="50"/>
      <c r="OK116" s="50"/>
      <c r="OL116" s="50"/>
      <c r="OM116" s="50"/>
      <c r="ON116" s="50"/>
      <c r="OO116" s="50"/>
      <c r="OP116" s="50"/>
      <c r="OQ116" s="50"/>
      <c r="OR116" s="50"/>
      <c r="OS116" s="50"/>
      <c r="OT116" s="50"/>
      <c r="OU116" s="50"/>
      <c r="OV116" s="50"/>
      <c r="OW116" s="50"/>
      <c r="OX116" s="50"/>
      <c r="OY116" s="50"/>
      <c r="OZ116" s="50"/>
      <c r="PA116" s="50"/>
      <c r="PB116" s="50"/>
      <c r="PC116" s="50"/>
      <c r="PD116" s="50"/>
      <c r="PE116" s="50"/>
      <c r="PF116" s="50"/>
      <c r="PG116" s="50"/>
      <c r="PH116" s="50"/>
      <c r="PI116" s="50"/>
      <c r="PJ116" s="50"/>
      <c r="PK116" s="50"/>
      <c r="PL116" s="50"/>
      <c r="PM116" s="50"/>
      <c r="PN116" s="50"/>
      <c r="PO116" s="50"/>
      <c r="PP116" s="50"/>
      <c r="PQ116" s="50"/>
      <c r="PR116" s="50"/>
      <c r="PS116" s="50"/>
      <c r="PT116" s="50"/>
      <c r="PU116" s="50"/>
      <c r="PV116" s="50"/>
      <c r="PW116" s="50"/>
      <c r="PX116" s="50"/>
      <c r="PY116" s="50"/>
      <c r="PZ116" s="50"/>
      <c r="QA116" s="50"/>
      <c r="QB116" s="50"/>
      <c r="QC116" s="50"/>
      <c r="QD116" s="50"/>
      <c r="QE116" s="50"/>
      <c r="QF116" s="50"/>
      <c r="QG116" s="50"/>
      <c r="QH116" s="50"/>
      <c r="QI116" s="50"/>
      <c r="QJ116" s="50"/>
      <c r="QK116" s="50"/>
      <c r="QL116" s="50"/>
      <c r="QM116" s="50"/>
      <c r="QN116" s="50"/>
      <c r="QO116" s="50"/>
      <c r="QP116" s="50"/>
      <c r="QQ116" s="50"/>
      <c r="QR116" s="50"/>
      <c r="QS116" s="50"/>
      <c r="QT116" s="50"/>
      <c r="QU116" s="50"/>
      <c r="QV116" s="50"/>
      <c r="QW116" s="50"/>
      <c r="QX116" s="50"/>
      <c r="QY116" s="50"/>
      <c r="QZ116" s="50"/>
      <c r="RA116" s="50"/>
      <c r="RB116" s="50"/>
      <c r="RC116" s="50"/>
      <c r="RD116" s="50"/>
      <c r="RE116" s="50"/>
      <c r="RF116" s="50"/>
      <c r="RG116" s="50"/>
      <c r="RH116" s="50"/>
      <c r="RI116" s="50"/>
      <c r="RJ116" s="50"/>
      <c r="RK116" s="50"/>
      <c r="RL116" s="50"/>
      <c r="RM116" s="50"/>
      <c r="RN116" s="50"/>
      <c r="RO116" s="50"/>
      <c r="RP116" s="50"/>
      <c r="RQ116" s="50"/>
      <c r="RR116" s="50"/>
      <c r="RS116" s="50"/>
      <c r="RT116" s="50"/>
      <c r="RU116" s="50"/>
      <c r="RV116" s="50"/>
      <c r="RW116" s="50"/>
      <c r="RX116" s="50"/>
      <c r="RY116" s="50"/>
      <c r="RZ116" s="50"/>
      <c r="SA116" s="50"/>
      <c r="SB116" s="50"/>
      <c r="SC116" s="50"/>
      <c r="SD116" s="50"/>
      <c r="SE116" s="50"/>
      <c r="SF116" s="50"/>
      <c r="SG116" s="50"/>
      <c r="SH116" s="50"/>
      <c r="SI116" s="50"/>
      <c r="SJ116" s="50"/>
      <c r="SK116" s="50"/>
      <c r="SL116" s="50"/>
      <c r="SM116" s="50"/>
      <c r="SN116" s="45"/>
    </row>
    <row r="117" spans="2:508" x14ac:dyDescent="0.25">
      <c r="B117" s="43" t="s">
        <v>611</v>
      </c>
      <c r="C117" s="43" t="str">
        <f ca="1">_xlfn.XLOOKUP(B117,bonds[unique lookup],bonds[ID_ISIN])</f>
        <v>FR0013431244</v>
      </c>
      <c r="D117" s="45" cm="1">
        <f t="array" aca="1" ref="D117" ca="1">MIN(IFERROR(IF(OFFSET(bHist!$A$1,_xlfn.XMATCH($B$112,bHist!$B:$B,0)-1,3+$C$2,1,3+$C$3)=0,"-",OFFSET(bHist!$A$1,_xlfn.XMATCH($B$112,bHist!$B:$B,0)-1,3+$C$2,1,3+$C$3))-IF(OFFSET(bHist!$A$1,_xlfn.XMATCH(B117,bHist!$B:$B,0)-1,3+$C$2,1,3+$C$3)=0,"-",OFFSET(bHist!$A$1,_xlfn.XMATCH(B117,bHist!$B:$B,0)-1,3+$C$2,1,3+$C$3)),"-"))</f>
        <v>49.598687155902383</v>
      </c>
      <c r="E117" s="45" cm="1">
        <f t="array" aca="1" ref="E117" ca="1">AVERAGE(IFERROR(IF(OFFSET(bHist!$A$1,_xlfn.XMATCH($B$112,bHist!$B:$B,0)-1,3+$C$2,1,3+$C$3)=0,"-",OFFSET(bHist!$A$1,_xlfn.XMATCH($B$112,bHist!$B:$B,0)-1,3+$C$2,1,3+$C$3))-IF(OFFSET(bHist!$A$1,_xlfn.XMATCH(B117,bHist!$B:$B,0)-1,3+$C$2,1,3+$C$3)=0,"-",OFFSET(bHist!$A$1,_xlfn.XMATCH(B117,bHist!$B:$B,0)-1,3+$C$2,1,3+$C$3)),"-"))</f>
        <v>112.20611771246605</v>
      </c>
      <c r="F117" s="45" cm="1">
        <f t="array" aca="1" ref="F117" ca="1">MAX(IFERROR(IF(OFFSET(bHist!$A$1,_xlfn.XMATCH($B$112,bHist!$B:$B,0)-1,3+$C$2,1,3+$C$3)=0,"-",OFFSET(bHist!$A$1,_xlfn.XMATCH($B$112,bHist!$B:$B,0)-1,3+$C$2,1,3+$C$3))-IF(OFFSET(bHist!$A$1,_xlfn.XMATCH(B117,bHist!$B:$B,0)-1,3+$C$2,1,3+$C$3)=0,"-",OFFSET(bHist!$A$1,_xlfn.XMATCH(B117,bHist!$B:$B,0)-1,3+$C$2,1,3+$C$3)),"-"))</f>
        <v>285.42046394312376</v>
      </c>
      <c r="G117" s="45" cm="1">
        <f t="array" aca="1" ref="G117" ca="1">_xlfn.STDEV.P(IFERROR(IF(OFFSET(bHist!$A$1,_xlfn.XMATCH($B$112,bHist!$B:$B,0)-1,3+$C$2,1,3+$C$3)=0,"-",OFFSET(bHist!$A$1,_xlfn.XMATCH($B$112,bHist!$B:$B,0)-1,3+$C$2,1,3+$C$3))-IF(OFFSET(bHist!$A$1,_xlfn.XMATCH(B117,bHist!$B:$B,0)-1,3+$C$2,1,3+$C$3)=0,"-",OFFSET(bHist!$A$1,_xlfn.XMATCH(B117,bHist!$B:$B,0)-1,3+$C$2,1,3+$C$3)),"-"))</f>
        <v>62.406251618292671</v>
      </c>
      <c r="H117" s="45" cm="1">
        <f t="array" aca="1" ref="H117" ca="1">INDEX((IFERROR(IF(OFFSET(bHist!$A$1,_xlfn.XMATCH($B$112,bHist!B:B,0)-1,3,1,500)=0,"-",OFFSET(bHist!$A$1,_xlfn.XMATCH($B$112,bHist!B:B,0)-1,3,1,500))-IF(OFFSET(bHist!$A$1,_xlfn.XMATCH(B117,bHist!B:B,0)-1,3,1,500)=0,"-",OFFSET(bHist!$A$1,_xlfn.XMATCH(B117,bHist!B:B,0)-1,3,1,500)),"-")),1)</f>
        <v>121.64060495990518</v>
      </c>
      <c r="I117" s="45">
        <f t="shared" ca="1" si="6"/>
        <v>4.0006853378734926</v>
      </c>
      <c r="J117" s="51" cm="1">
        <f t="array" aca="1" ref="J117" ca="1">SLOPE((IFERROR(IF(OFFSET(bHist!$A$1,_xlfn.XMATCH($B$112,bHist!$B:$B,0)-1,3,1,500)=0,"-",OFFSET(bHist!$A$1,_xlfn.XMATCH($B$112,bHist!$B:$B,0)-1,3,1,500))-IF(OFFSET(bHist!$A$1,_xlfn.XMATCH(B117,bHist!$B:$B,0)-1,3,1,500)=0,"-",OFFSET(bHist!$A$1,_xlfn.XMATCH(B117,bHist!$B:$B,0)-1,3,1,500)),"-")),OFFSET(bHist!$A$1,0,3,1,500))</f>
        <v>0.39646961227872829</v>
      </c>
      <c r="K117" s="45" cm="1">
        <f t="array" aca="1" ref="K117" ca="1">INTERCEPT((IFERROR(IF(OFFSET(bHist!$A$1,_xlfn.XMATCH($B$112,bHist!$B:$B,0)-1,3,1,500)=0,"-",OFFSET(bHist!$A$1,_xlfn.XMATCH($B$112,bHist!$B:$B,0)-1,3,1,500))-IF(OFFSET(bHist!$A$1,_xlfn.XMATCH(B117,bHist!$B:$B,0)-1,3,1,500)=0,"-",OFFSET(bHist!$A$1,_xlfn.XMATCH(B117,bHist!$B:$B,0)-1,3,1,500)),"-")),OFFSET(bHist!$A$1,0,3,1,500))</f>
        <v>-17265.517257784195</v>
      </c>
      <c r="L117" s="45" cm="1">
        <f t="array" aca="1" ref="L117" ca="1">STEYX((IFERROR(IF(OFFSET(bHist!$A$1,_xlfn.XMATCH($B$112,bHist!B:B,0)-1,3,1,500)=0,"-",OFFSET(bHist!$A$1,_xlfn.XMATCH($B$112,bHist!B:B,0)-1,3,1,500))-IF(OFFSET(bHist!$A$1,_xlfn.XMATCH(B117,bHist!B:B,0)-1,3,1,500)=0,"-",OFFSET(bHist!$A$1,_xlfn.XMATCH(B117,bHist!B:B,0)-1,3,1,500)),"-")),OFFSET(bHist!$A$1,0,3,1,500))</f>
        <v>45.164760408883573</v>
      </c>
      <c r="M117" s="51" cm="1">
        <f t="array" aca="1" ref="M117" ca="1">CORREL(IF(OFFSET(bHist!$A$1,_xlfn.XMATCH($B$112,bHist!B:B,0)-1,3,1,500)=0,"-",OFFSET(bHist!$A$1,_xlfn.XMATCH($B$112,bHist!B:B,0)-1,3,1,500)),IF(OFFSET(bHist!$A$1,_xlfn.XMATCH(B117,bHist!B:B,0)-1,3,1,500)=0,"-",OFFSET(bHist!$A$1,_xlfn.XMATCH(B117,bHist!B:B,0)-1,3,1,500)))</f>
        <v>0.96258481018292297</v>
      </c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  <c r="AE117" s="50"/>
      <c r="AF117" s="50"/>
      <c r="AG117" s="50"/>
      <c r="AH117" s="50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  <c r="AX117" s="50"/>
      <c r="AY117" s="50"/>
      <c r="AZ117" s="50"/>
      <c r="BA117" s="50"/>
      <c r="BB117" s="50"/>
      <c r="BC117" s="50"/>
      <c r="BD117" s="50"/>
      <c r="BE117" s="50"/>
      <c r="BF117" s="50"/>
      <c r="BG117" s="50"/>
      <c r="BH117" s="50"/>
      <c r="BI117" s="50"/>
      <c r="BJ117" s="50"/>
      <c r="BK117" s="50"/>
      <c r="BL117" s="50"/>
      <c r="BM117" s="50"/>
      <c r="BN117" s="50"/>
      <c r="BO117" s="50"/>
      <c r="BP117" s="50"/>
      <c r="BQ117" s="50"/>
      <c r="BR117" s="50"/>
      <c r="BS117" s="50"/>
      <c r="BT117" s="50"/>
      <c r="BU117" s="50"/>
      <c r="BV117" s="50"/>
      <c r="BW117" s="50"/>
      <c r="BX117" s="50"/>
      <c r="BY117" s="50"/>
      <c r="BZ117" s="50"/>
      <c r="CA117" s="50"/>
      <c r="CB117" s="50"/>
      <c r="CC117" s="50"/>
      <c r="CD117" s="50"/>
      <c r="CE117" s="50"/>
      <c r="CF117" s="50"/>
      <c r="CG117" s="50"/>
      <c r="CH117" s="50"/>
      <c r="CI117" s="50"/>
      <c r="CJ117" s="50"/>
      <c r="CK117" s="50"/>
      <c r="CL117" s="50"/>
      <c r="CM117" s="50"/>
      <c r="CN117" s="50"/>
      <c r="CO117" s="50"/>
      <c r="CP117" s="50"/>
      <c r="CQ117" s="50"/>
      <c r="CR117" s="50"/>
      <c r="CS117" s="50"/>
      <c r="CT117" s="50"/>
      <c r="CU117" s="50"/>
      <c r="CV117" s="50"/>
      <c r="CW117" s="50"/>
      <c r="CX117" s="50"/>
      <c r="CY117" s="50"/>
      <c r="CZ117" s="50"/>
      <c r="DA117" s="50"/>
      <c r="DB117" s="50"/>
      <c r="DC117" s="50"/>
      <c r="DD117" s="50"/>
      <c r="DE117" s="50"/>
      <c r="DF117" s="50"/>
      <c r="DG117" s="50"/>
      <c r="DH117" s="50"/>
      <c r="DI117" s="50"/>
      <c r="DJ117" s="50"/>
      <c r="DK117" s="50"/>
      <c r="DL117" s="50"/>
      <c r="DM117" s="50"/>
      <c r="DN117" s="50"/>
      <c r="DO117" s="50"/>
      <c r="DP117" s="50"/>
      <c r="DQ117" s="50"/>
      <c r="DR117" s="50"/>
      <c r="DS117" s="50"/>
      <c r="DT117" s="50"/>
      <c r="DU117" s="50"/>
      <c r="DV117" s="50"/>
      <c r="DW117" s="50"/>
      <c r="DX117" s="50"/>
      <c r="DY117" s="50"/>
      <c r="DZ117" s="50"/>
      <c r="EA117" s="50"/>
      <c r="EB117" s="50"/>
      <c r="EC117" s="50"/>
      <c r="ED117" s="50"/>
      <c r="EE117" s="50"/>
      <c r="EF117" s="50"/>
      <c r="EG117" s="50"/>
      <c r="EH117" s="50"/>
      <c r="EI117" s="50"/>
      <c r="EJ117" s="50"/>
      <c r="EK117" s="50"/>
      <c r="EL117" s="50"/>
      <c r="EM117" s="50"/>
      <c r="EN117" s="50"/>
      <c r="EO117" s="50"/>
      <c r="EP117" s="50"/>
      <c r="EQ117" s="50"/>
      <c r="ER117" s="50"/>
      <c r="ES117" s="50"/>
      <c r="ET117" s="50"/>
      <c r="EU117" s="50"/>
      <c r="EV117" s="50"/>
      <c r="EW117" s="50"/>
      <c r="EX117" s="50"/>
      <c r="EY117" s="50"/>
      <c r="EZ117" s="50"/>
      <c r="FA117" s="50"/>
      <c r="FB117" s="50"/>
      <c r="FC117" s="50"/>
      <c r="FD117" s="50"/>
      <c r="FE117" s="50"/>
      <c r="FF117" s="50"/>
      <c r="FG117" s="50"/>
      <c r="FH117" s="50"/>
      <c r="FI117" s="50"/>
      <c r="FJ117" s="50"/>
      <c r="FK117" s="50"/>
      <c r="FL117" s="50"/>
      <c r="FM117" s="50"/>
      <c r="FN117" s="50"/>
      <c r="FO117" s="50"/>
      <c r="FP117" s="50"/>
      <c r="FQ117" s="50"/>
      <c r="FR117" s="50"/>
      <c r="FS117" s="50"/>
      <c r="FT117" s="50"/>
      <c r="FU117" s="50"/>
      <c r="FV117" s="50"/>
      <c r="FW117" s="50"/>
      <c r="FX117" s="50"/>
      <c r="FY117" s="50"/>
      <c r="FZ117" s="50"/>
      <c r="GA117" s="50"/>
      <c r="GB117" s="50"/>
      <c r="GC117" s="50"/>
      <c r="GD117" s="50"/>
      <c r="GE117" s="50"/>
      <c r="GF117" s="50"/>
      <c r="GG117" s="50"/>
      <c r="GH117" s="50"/>
      <c r="GI117" s="50"/>
      <c r="GJ117" s="50"/>
      <c r="GK117" s="50"/>
      <c r="GL117" s="50"/>
      <c r="GM117" s="50"/>
      <c r="GN117" s="50"/>
      <c r="GO117" s="50"/>
      <c r="GP117" s="50"/>
      <c r="GQ117" s="50"/>
      <c r="GR117" s="50"/>
      <c r="GS117" s="50"/>
      <c r="GT117" s="50"/>
      <c r="GU117" s="50"/>
      <c r="GV117" s="50"/>
      <c r="GW117" s="50"/>
      <c r="GX117" s="50"/>
      <c r="GY117" s="50"/>
      <c r="GZ117" s="50"/>
      <c r="HA117" s="50"/>
      <c r="HB117" s="50"/>
      <c r="HC117" s="50"/>
      <c r="HD117" s="50"/>
      <c r="HE117" s="50"/>
      <c r="HF117" s="50"/>
      <c r="HG117" s="50"/>
      <c r="HH117" s="50"/>
      <c r="HI117" s="50"/>
      <c r="HJ117" s="50"/>
      <c r="HK117" s="50"/>
      <c r="HL117" s="50"/>
      <c r="HM117" s="50"/>
      <c r="HN117" s="50"/>
      <c r="HO117" s="50"/>
      <c r="HP117" s="50"/>
      <c r="HQ117" s="50"/>
      <c r="HR117" s="50"/>
      <c r="HS117" s="50"/>
      <c r="HT117" s="50"/>
      <c r="HU117" s="50"/>
      <c r="HV117" s="50"/>
      <c r="HW117" s="50"/>
      <c r="HX117" s="50"/>
      <c r="HY117" s="50"/>
      <c r="HZ117" s="50"/>
      <c r="IA117" s="50"/>
      <c r="IB117" s="50"/>
      <c r="IC117" s="50"/>
      <c r="ID117" s="50"/>
      <c r="IE117" s="50"/>
      <c r="IF117" s="50"/>
      <c r="IG117" s="50"/>
      <c r="IH117" s="50"/>
      <c r="II117" s="50"/>
      <c r="IJ117" s="50"/>
      <c r="IK117" s="50"/>
      <c r="IL117" s="50"/>
      <c r="IM117" s="50"/>
      <c r="IN117" s="50"/>
      <c r="IO117" s="50"/>
      <c r="IP117" s="50"/>
      <c r="IQ117" s="50"/>
      <c r="IR117" s="50"/>
      <c r="IS117" s="50"/>
      <c r="IT117" s="50"/>
      <c r="IU117" s="50"/>
      <c r="IV117" s="50"/>
      <c r="IW117" s="50"/>
      <c r="IX117" s="50"/>
      <c r="IY117" s="50"/>
      <c r="IZ117" s="50"/>
      <c r="JA117" s="50"/>
      <c r="JB117" s="50"/>
      <c r="JC117" s="50"/>
      <c r="JD117" s="50"/>
      <c r="JE117" s="50"/>
      <c r="JF117" s="50"/>
      <c r="JG117" s="50"/>
      <c r="JH117" s="50"/>
      <c r="JI117" s="50"/>
      <c r="JJ117" s="50"/>
      <c r="JK117" s="50"/>
      <c r="JL117" s="50"/>
      <c r="JM117" s="50"/>
      <c r="JN117" s="50"/>
      <c r="JO117" s="50"/>
      <c r="JP117" s="50"/>
      <c r="JQ117" s="50"/>
      <c r="JR117" s="50"/>
      <c r="JS117" s="50"/>
      <c r="JT117" s="50"/>
      <c r="JU117" s="50"/>
      <c r="JV117" s="50"/>
      <c r="JW117" s="50"/>
      <c r="JX117" s="50"/>
      <c r="JY117" s="50"/>
      <c r="JZ117" s="50"/>
      <c r="KA117" s="50"/>
      <c r="KB117" s="50"/>
      <c r="KC117" s="50"/>
      <c r="KD117" s="50"/>
      <c r="KE117" s="50"/>
      <c r="KF117" s="50"/>
      <c r="KG117" s="50"/>
      <c r="KH117" s="50"/>
      <c r="KI117" s="50"/>
      <c r="KJ117" s="50"/>
      <c r="KK117" s="50"/>
      <c r="KL117" s="50"/>
      <c r="KM117" s="50"/>
      <c r="KN117" s="50"/>
      <c r="KO117" s="50"/>
      <c r="KP117" s="50"/>
      <c r="KQ117" s="50"/>
      <c r="KR117" s="50"/>
      <c r="KS117" s="50"/>
      <c r="KT117" s="50"/>
      <c r="KU117" s="50"/>
      <c r="KV117" s="50"/>
      <c r="KW117" s="50"/>
      <c r="KX117" s="50"/>
      <c r="KY117" s="50"/>
      <c r="KZ117" s="50"/>
      <c r="LA117" s="50"/>
      <c r="LB117" s="50"/>
      <c r="LC117" s="50"/>
      <c r="LD117" s="50"/>
      <c r="LE117" s="50"/>
      <c r="LF117" s="50"/>
      <c r="LG117" s="50"/>
      <c r="LH117" s="50"/>
      <c r="LI117" s="50"/>
      <c r="LJ117" s="50"/>
      <c r="LK117" s="50"/>
      <c r="LL117" s="50"/>
      <c r="LM117" s="50"/>
      <c r="LN117" s="50"/>
      <c r="LO117" s="50"/>
      <c r="LP117" s="50"/>
      <c r="LQ117" s="50"/>
      <c r="LR117" s="50"/>
      <c r="LS117" s="50"/>
      <c r="LT117" s="50"/>
      <c r="LU117" s="50"/>
      <c r="LV117" s="50"/>
      <c r="LW117" s="50"/>
      <c r="LX117" s="50"/>
      <c r="LY117" s="50"/>
      <c r="LZ117" s="50"/>
      <c r="MA117" s="50"/>
      <c r="MB117" s="50"/>
      <c r="MC117" s="50"/>
      <c r="MD117" s="50"/>
      <c r="ME117" s="50"/>
      <c r="MF117" s="50"/>
      <c r="MG117" s="50"/>
      <c r="MH117" s="50"/>
      <c r="MI117" s="50"/>
      <c r="MJ117" s="50"/>
      <c r="MK117" s="50"/>
      <c r="ML117" s="50"/>
      <c r="MM117" s="50"/>
      <c r="MN117" s="50"/>
      <c r="MO117" s="50"/>
      <c r="MP117" s="50"/>
      <c r="MQ117" s="50"/>
      <c r="MR117" s="50"/>
      <c r="MS117" s="50"/>
      <c r="MT117" s="50"/>
      <c r="MU117" s="50"/>
      <c r="MV117" s="50"/>
      <c r="MW117" s="50"/>
      <c r="MX117" s="50"/>
      <c r="MY117" s="50"/>
      <c r="MZ117" s="50"/>
      <c r="NA117" s="50"/>
      <c r="NB117" s="50"/>
      <c r="NC117" s="50"/>
      <c r="ND117" s="50"/>
      <c r="NE117" s="50"/>
      <c r="NF117" s="50"/>
      <c r="NG117" s="50"/>
      <c r="NH117" s="50"/>
      <c r="NI117" s="50"/>
      <c r="NJ117" s="50"/>
      <c r="NK117" s="50"/>
      <c r="NL117" s="50"/>
      <c r="NM117" s="50"/>
      <c r="NN117" s="50"/>
      <c r="NO117" s="50"/>
      <c r="NP117" s="50"/>
      <c r="NQ117" s="50"/>
      <c r="NR117" s="50"/>
      <c r="NS117" s="50"/>
      <c r="NT117" s="50"/>
      <c r="NU117" s="50"/>
      <c r="NV117" s="50"/>
      <c r="NW117" s="50"/>
      <c r="NX117" s="50"/>
      <c r="NY117" s="50"/>
      <c r="NZ117" s="50"/>
      <c r="OA117" s="50"/>
      <c r="OB117" s="50"/>
      <c r="OC117" s="50"/>
      <c r="OD117" s="50"/>
      <c r="OE117" s="50"/>
      <c r="OF117" s="50"/>
      <c r="OG117" s="50"/>
      <c r="OH117" s="50"/>
      <c r="OI117" s="50"/>
      <c r="OJ117" s="50"/>
      <c r="OK117" s="50"/>
      <c r="OL117" s="50"/>
      <c r="OM117" s="50"/>
      <c r="ON117" s="50"/>
      <c r="OO117" s="50"/>
      <c r="OP117" s="50"/>
      <c r="OQ117" s="50"/>
      <c r="OR117" s="50"/>
      <c r="OS117" s="50"/>
      <c r="OT117" s="50"/>
      <c r="OU117" s="50"/>
      <c r="OV117" s="50"/>
      <c r="OW117" s="50"/>
      <c r="OX117" s="50"/>
      <c r="OY117" s="50"/>
      <c r="OZ117" s="50"/>
      <c r="PA117" s="50"/>
      <c r="PB117" s="50"/>
      <c r="PC117" s="50"/>
      <c r="PD117" s="50"/>
      <c r="PE117" s="50"/>
      <c r="PF117" s="50"/>
      <c r="PG117" s="50"/>
      <c r="PH117" s="50"/>
      <c r="PI117" s="50"/>
      <c r="PJ117" s="50"/>
      <c r="PK117" s="50"/>
      <c r="PL117" s="50"/>
      <c r="PM117" s="50"/>
      <c r="PN117" s="50"/>
      <c r="PO117" s="50"/>
      <c r="PP117" s="50"/>
      <c r="PQ117" s="50"/>
      <c r="PR117" s="50"/>
      <c r="PS117" s="50"/>
      <c r="PT117" s="50"/>
      <c r="PU117" s="50"/>
      <c r="PV117" s="50"/>
      <c r="PW117" s="50"/>
      <c r="PX117" s="50"/>
      <c r="PY117" s="50"/>
      <c r="PZ117" s="50"/>
      <c r="QA117" s="50"/>
      <c r="QB117" s="50"/>
      <c r="QC117" s="50"/>
      <c r="QD117" s="50"/>
      <c r="QE117" s="50"/>
      <c r="QF117" s="50"/>
      <c r="QG117" s="50"/>
      <c r="QH117" s="50"/>
      <c r="QI117" s="50"/>
      <c r="QJ117" s="50"/>
      <c r="QK117" s="50"/>
      <c r="QL117" s="50"/>
      <c r="QM117" s="50"/>
      <c r="QN117" s="50"/>
      <c r="QO117" s="50"/>
      <c r="QP117" s="50"/>
      <c r="QQ117" s="50"/>
      <c r="QR117" s="50"/>
      <c r="QS117" s="50"/>
      <c r="QT117" s="50"/>
      <c r="QU117" s="50"/>
      <c r="QV117" s="50"/>
      <c r="QW117" s="50"/>
      <c r="QX117" s="50"/>
      <c r="QY117" s="50"/>
      <c r="QZ117" s="50"/>
      <c r="RA117" s="50"/>
      <c r="RB117" s="50"/>
      <c r="RC117" s="50"/>
      <c r="RD117" s="50"/>
      <c r="RE117" s="50"/>
      <c r="RF117" s="50"/>
      <c r="RG117" s="50"/>
      <c r="RH117" s="50"/>
      <c r="RI117" s="50"/>
      <c r="RJ117" s="50"/>
      <c r="RK117" s="50"/>
      <c r="RL117" s="50"/>
      <c r="RM117" s="50"/>
      <c r="RN117" s="50"/>
      <c r="RO117" s="50"/>
      <c r="RP117" s="50"/>
      <c r="RQ117" s="50"/>
      <c r="RR117" s="50"/>
      <c r="RS117" s="50"/>
      <c r="RT117" s="50"/>
      <c r="RU117" s="50"/>
      <c r="RV117" s="50"/>
      <c r="RW117" s="50"/>
      <c r="RX117" s="50"/>
      <c r="RY117" s="50"/>
      <c r="RZ117" s="50"/>
      <c r="SA117" s="50"/>
      <c r="SB117" s="50"/>
      <c r="SC117" s="50"/>
      <c r="SD117" s="50"/>
      <c r="SE117" s="50"/>
      <c r="SF117" s="50"/>
      <c r="SG117" s="50"/>
      <c r="SH117" s="50"/>
      <c r="SI117" s="50"/>
      <c r="SJ117" s="50"/>
      <c r="SK117" s="50"/>
      <c r="SL117" s="50"/>
      <c r="SM117" s="50"/>
      <c r="SN117" s="45"/>
    </row>
    <row r="118" spans="2:508" x14ac:dyDescent="0.25">
      <c r="B118" s="43" t="s">
        <v>612</v>
      </c>
      <c r="C118" s="43" t="str">
        <f ca="1">_xlfn.XLOOKUP(B118,bonds[unique lookup],bonds[ID_ISIN])</f>
        <v>FR0012648590</v>
      </c>
      <c r="D118" s="45" cm="1">
        <f t="array" aca="1" ref="D118" ca="1">MIN(IFERROR(IF(OFFSET(bHist!$A$1,_xlfn.XMATCH($B$112,bHist!$B:$B,0)-1,3+$C$2,1,3+$C$3)=0,"-",OFFSET(bHist!$A$1,_xlfn.XMATCH($B$112,bHist!$B:$B,0)-1,3+$C$2,1,3+$C$3))-IF(OFFSET(bHist!$A$1,_xlfn.XMATCH(B118,bHist!$B:$B,0)-1,3+$C$2,1,3+$C$3)=0,"-",OFFSET(bHist!$A$1,_xlfn.XMATCH(B118,bHist!$B:$B,0)-1,3+$C$2,1,3+$C$3)),"-"))</f>
        <v>36.102718805074687</v>
      </c>
      <c r="E118" s="45" cm="1">
        <f t="array" aca="1" ref="E118" ca="1">AVERAGE(IFERROR(IF(OFFSET(bHist!$A$1,_xlfn.XMATCH($B$112,bHist!$B:$B,0)-1,3+$C$2,1,3+$C$3)=0,"-",OFFSET(bHist!$A$1,_xlfn.XMATCH($B$112,bHist!$B:$B,0)-1,3+$C$2,1,3+$C$3))-IF(OFFSET(bHist!$A$1,_xlfn.XMATCH(B118,bHist!$B:$B,0)-1,3+$C$2,1,3+$C$3)=0,"-",OFFSET(bHist!$A$1,_xlfn.XMATCH(B118,bHist!$B:$B,0)-1,3+$C$2,1,3+$C$3)),"-"))</f>
        <v>116.68490496602911</v>
      </c>
      <c r="F118" s="45" cm="1">
        <f t="array" aca="1" ref="F118" ca="1">MAX(IFERROR(IF(OFFSET(bHist!$A$1,_xlfn.XMATCH($B$112,bHist!$B:$B,0)-1,3+$C$2,1,3+$C$3)=0,"-",OFFSET(bHist!$A$1,_xlfn.XMATCH($B$112,bHist!$B:$B,0)-1,3+$C$2,1,3+$C$3))-IF(OFFSET(bHist!$A$1,_xlfn.XMATCH(B118,bHist!$B:$B,0)-1,3+$C$2,1,3+$C$3)=0,"-",OFFSET(bHist!$A$1,_xlfn.XMATCH(B118,bHist!$B:$B,0)-1,3+$C$2,1,3+$C$3)),"-"))</f>
        <v>286.57583523106575</v>
      </c>
      <c r="G118" s="45" cm="1">
        <f t="array" aca="1" ref="G118" ca="1">_xlfn.STDEV.P(IFERROR(IF(OFFSET(bHist!$A$1,_xlfn.XMATCH($B$112,bHist!$B:$B,0)-1,3+$C$2,1,3+$C$3)=0,"-",OFFSET(bHist!$A$1,_xlfn.XMATCH($B$112,bHist!$B:$B,0)-1,3+$C$2,1,3+$C$3))-IF(OFFSET(bHist!$A$1,_xlfn.XMATCH(B118,bHist!$B:$B,0)-1,3+$C$2,1,3+$C$3)=0,"-",OFFSET(bHist!$A$1,_xlfn.XMATCH(B118,bHist!$B:$B,0)-1,3+$C$2,1,3+$C$3)),"-"))</f>
        <v>41.322642206176226</v>
      </c>
      <c r="H118" s="45" cm="1">
        <f t="array" aca="1" ref="H118" ca="1">INDEX((IFERROR(IF(OFFSET(bHist!$A$1,_xlfn.XMATCH($B$112,bHist!B:B,0)-1,3,1,500)=0,"-",OFFSET(bHist!$A$1,_xlfn.XMATCH($B$112,bHist!B:B,0)-1,3,1,500))-IF(OFFSET(bHist!$A$1,_xlfn.XMATCH(B118,bHist!B:B,0)-1,3,1,500)=0,"-",OFFSET(bHist!$A$1,_xlfn.XMATCH(B118,bHist!B:B,0)-1,3,1,500)),"-")),1)</f>
        <v>121.6562919547558</v>
      </c>
      <c r="I118" s="45">
        <f t="shared" ca="1" si="6"/>
        <v>1.9847986321500577</v>
      </c>
      <c r="J118" s="51" cm="1">
        <f t="array" aca="1" ref="J118" ca="1">SLOPE((IFERROR(IF(OFFSET(bHist!$A$1,_xlfn.XMATCH($B$112,bHist!$B:$B,0)-1,3,1,500)=0,"-",OFFSET(bHist!$A$1,_xlfn.XMATCH($B$112,bHist!$B:$B,0)-1,3,1,500))-IF(OFFSET(bHist!$A$1,_xlfn.XMATCH(B118,bHist!$B:$B,0)-1,3,1,500)=0,"-",OFFSET(bHist!$A$1,_xlfn.XMATCH(B118,bHist!$B:$B,0)-1,3,1,500)),"-")),OFFSET(bHist!$A$1,0,3,1,500))</f>
        <v>0.116403668225317</v>
      </c>
      <c r="K118" s="45" cm="1">
        <f t="array" aca="1" ref="K118" ca="1">INTERCEPT((IFERROR(IF(OFFSET(bHist!$A$1,_xlfn.XMATCH($B$112,bHist!$B:$B,0)-1,3,1,500)=0,"-",OFFSET(bHist!$A$1,_xlfn.XMATCH($B$112,bHist!$B:$B,0)-1,3,1,500))-IF(OFFSET(bHist!$A$1,_xlfn.XMATCH(B118,bHist!$B:$B,0)-1,3,1,500)=0,"-",OFFSET(bHist!$A$1,_xlfn.XMATCH(B118,bHist!$B:$B,0)-1,3,1,500)),"-")),OFFSET(bHist!$A$1,0,3,1,500))</f>
        <v>-4965.2933310756616</v>
      </c>
      <c r="L118" s="45" cm="1">
        <f t="array" aca="1" ref="L118" ca="1">STEYX((IFERROR(IF(OFFSET(bHist!$A$1,_xlfn.XMATCH($B$112,bHist!B:B,0)-1,3,1,500)=0,"-",OFFSET(bHist!$A$1,_xlfn.XMATCH($B$112,bHist!B:B,0)-1,3,1,500))-IF(OFFSET(bHist!$A$1,_xlfn.XMATCH(B118,bHist!B:B,0)-1,3,1,500)=0,"-",OFFSET(bHist!$A$1,_xlfn.XMATCH(B118,bHist!B:B,0)-1,3,1,500)),"-")),OFFSET(bHist!$A$1,0,3,1,500))</f>
        <v>33.646773073119853</v>
      </c>
      <c r="M118" s="51" cm="1">
        <f t="array" aca="1" ref="M118" ca="1">CORREL(IF(OFFSET(bHist!$A$1,_xlfn.XMATCH($B$112,bHist!B:B,0)-1,3,1,500)=0,"-",OFFSET(bHist!$A$1,_xlfn.XMATCH($B$112,bHist!B:B,0)-1,3,1,500)),IF(OFFSET(bHist!$A$1,_xlfn.XMATCH(B118,bHist!B:B,0)-1,3,1,500)=0,"-",OFFSET(bHist!$A$1,_xlfn.XMATCH(B118,bHist!B:B,0)-1,3,1,500)))</f>
        <v>0.89557130096652293</v>
      </c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  <c r="AX118" s="50"/>
      <c r="AY118" s="50"/>
      <c r="AZ118" s="50"/>
      <c r="BA118" s="50"/>
      <c r="BB118" s="50"/>
      <c r="BC118" s="50"/>
      <c r="BD118" s="50"/>
      <c r="BE118" s="50"/>
      <c r="BF118" s="50"/>
      <c r="BG118" s="50"/>
      <c r="BH118" s="50"/>
      <c r="BI118" s="50"/>
      <c r="BJ118" s="50"/>
      <c r="BK118" s="50"/>
      <c r="BL118" s="50"/>
      <c r="BM118" s="50"/>
      <c r="BN118" s="50"/>
      <c r="BO118" s="50"/>
      <c r="BP118" s="50"/>
      <c r="BQ118" s="50"/>
      <c r="BR118" s="50"/>
      <c r="BS118" s="50"/>
      <c r="BT118" s="50"/>
      <c r="BU118" s="50"/>
      <c r="BV118" s="50"/>
      <c r="BW118" s="50"/>
      <c r="BX118" s="50"/>
      <c r="BY118" s="50"/>
      <c r="BZ118" s="50"/>
      <c r="CA118" s="50"/>
      <c r="CB118" s="50"/>
      <c r="CC118" s="50"/>
      <c r="CD118" s="50"/>
      <c r="CE118" s="50"/>
      <c r="CF118" s="50"/>
      <c r="CG118" s="50"/>
      <c r="CH118" s="50"/>
      <c r="CI118" s="50"/>
      <c r="CJ118" s="50"/>
      <c r="CK118" s="50"/>
      <c r="CL118" s="50"/>
      <c r="CM118" s="50"/>
      <c r="CN118" s="50"/>
      <c r="CO118" s="50"/>
      <c r="CP118" s="50"/>
      <c r="CQ118" s="50"/>
      <c r="CR118" s="50"/>
      <c r="CS118" s="50"/>
      <c r="CT118" s="50"/>
      <c r="CU118" s="50"/>
      <c r="CV118" s="50"/>
      <c r="CW118" s="50"/>
      <c r="CX118" s="50"/>
      <c r="CY118" s="50"/>
      <c r="CZ118" s="50"/>
      <c r="DA118" s="50"/>
      <c r="DB118" s="50"/>
      <c r="DC118" s="50"/>
      <c r="DD118" s="50"/>
      <c r="DE118" s="50"/>
      <c r="DF118" s="50"/>
      <c r="DG118" s="50"/>
      <c r="DH118" s="50"/>
      <c r="DI118" s="50"/>
      <c r="DJ118" s="50"/>
      <c r="DK118" s="50"/>
      <c r="DL118" s="50"/>
      <c r="DM118" s="50"/>
      <c r="DN118" s="50"/>
      <c r="DO118" s="50"/>
      <c r="DP118" s="50"/>
      <c r="DQ118" s="50"/>
      <c r="DR118" s="50"/>
      <c r="DS118" s="50"/>
      <c r="DT118" s="50"/>
      <c r="DU118" s="50"/>
      <c r="DV118" s="50"/>
      <c r="DW118" s="50"/>
      <c r="DX118" s="50"/>
      <c r="DY118" s="50"/>
      <c r="DZ118" s="50"/>
      <c r="EA118" s="50"/>
      <c r="EB118" s="50"/>
      <c r="EC118" s="50"/>
      <c r="ED118" s="50"/>
      <c r="EE118" s="50"/>
      <c r="EF118" s="50"/>
      <c r="EG118" s="50"/>
      <c r="EH118" s="50"/>
      <c r="EI118" s="50"/>
      <c r="EJ118" s="50"/>
      <c r="EK118" s="50"/>
      <c r="EL118" s="50"/>
      <c r="EM118" s="50"/>
      <c r="EN118" s="50"/>
      <c r="EO118" s="50"/>
      <c r="EP118" s="50"/>
      <c r="EQ118" s="50"/>
      <c r="ER118" s="50"/>
      <c r="ES118" s="50"/>
      <c r="ET118" s="50"/>
      <c r="EU118" s="50"/>
      <c r="EV118" s="50"/>
      <c r="EW118" s="50"/>
      <c r="EX118" s="50"/>
      <c r="EY118" s="50"/>
      <c r="EZ118" s="50"/>
      <c r="FA118" s="50"/>
      <c r="FB118" s="50"/>
      <c r="FC118" s="50"/>
      <c r="FD118" s="50"/>
      <c r="FE118" s="50"/>
      <c r="FF118" s="50"/>
      <c r="FG118" s="50"/>
      <c r="FH118" s="50"/>
      <c r="FI118" s="50"/>
      <c r="FJ118" s="50"/>
      <c r="FK118" s="50"/>
      <c r="FL118" s="50"/>
      <c r="FM118" s="50"/>
      <c r="FN118" s="50"/>
      <c r="FO118" s="50"/>
      <c r="FP118" s="50"/>
      <c r="FQ118" s="50"/>
      <c r="FR118" s="50"/>
      <c r="FS118" s="50"/>
      <c r="FT118" s="50"/>
      <c r="FU118" s="50"/>
      <c r="FV118" s="50"/>
      <c r="FW118" s="50"/>
      <c r="FX118" s="50"/>
      <c r="FY118" s="50"/>
      <c r="FZ118" s="50"/>
      <c r="GA118" s="50"/>
      <c r="GB118" s="50"/>
      <c r="GC118" s="50"/>
      <c r="GD118" s="50"/>
      <c r="GE118" s="50"/>
      <c r="GF118" s="50"/>
      <c r="GG118" s="50"/>
      <c r="GH118" s="50"/>
      <c r="GI118" s="50"/>
      <c r="GJ118" s="50"/>
      <c r="GK118" s="50"/>
      <c r="GL118" s="50"/>
      <c r="GM118" s="50"/>
      <c r="GN118" s="50"/>
      <c r="GO118" s="50"/>
      <c r="GP118" s="50"/>
      <c r="GQ118" s="50"/>
      <c r="GR118" s="50"/>
      <c r="GS118" s="50"/>
      <c r="GT118" s="50"/>
      <c r="GU118" s="50"/>
      <c r="GV118" s="50"/>
      <c r="GW118" s="50"/>
      <c r="GX118" s="50"/>
      <c r="GY118" s="50"/>
      <c r="GZ118" s="50"/>
      <c r="HA118" s="50"/>
      <c r="HB118" s="50"/>
      <c r="HC118" s="50"/>
      <c r="HD118" s="50"/>
      <c r="HE118" s="50"/>
      <c r="HF118" s="50"/>
      <c r="HG118" s="50"/>
      <c r="HH118" s="50"/>
      <c r="HI118" s="50"/>
      <c r="HJ118" s="50"/>
      <c r="HK118" s="50"/>
      <c r="HL118" s="50"/>
      <c r="HM118" s="50"/>
      <c r="HN118" s="50"/>
      <c r="HO118" s="50"/>
      <c r="HP118" s="50"/>
      <c r="HQ118" s="50"/>
      <c r="HR118" s="50"/>
      <c r="HS118" s="50"/>
      <c r="HT118" s="50"/>
      <c r="HU118" s="50"/>
      <c r="HV118" s="50"/>
      <c r="HW118" s="50"/>
      <c r="HX118" s="50"/>
      <c r="HY118" s="50"/>
      <c r="HZ118" s="50"/>
      <c r="IA118" s="50"/>
      <c r="IB118" s="50"/>
      <c r="IC118" s="50"/>
      <c r="ID118" s="50"/>
      <c r="IE118" s="50"/>
      <c r="IF118" s="50"/>
      <c r="IG118" s="50"/>
      <c r="IH118" s="50"/>
      <c r="II118" s="50"/>
      <c r="IJ118" s="50"/>
      <c r="IK118" s="50"/>
      <c r="IL118" s="50"/>
      <c r="IM118" s="50"/>
      <c r="IN118" s="50"/>
      <c r="IO118" s="50"/>
      <c r="IP118" s="50"/>
      <c r="IQ118" s="50"/>
      <c r="IR118" s="50"/>
      <c r="IS118" s="50"/>
      <c r="IT118" s="50"/>
      <c r="IU118" s="50"/>
      <c r="IV118" s="50"/>
      <c r="IW118" s="50"/>
      <c r="IX118" s="50"/>
      <c r="IY118" s="50"/>
      <c r="IZ118" s="50"/>
      <c r="JA118" s="50"/>
      <c r="JB118" s="50"/>
      <c r="JC118" s="50"/>
      <c r="JD118" s="50"/>
      <c r="JE118" s="50"/>
      <c r="JF118" s="50"/>
      <c r="JG118" s="50"/>
      <c r="JH118" s="50"/>
      <c r="JI118" s="50"/>
      <c r="JJ118" s="50"/>
      <c r="JK118" s="50"/>
      <c r="JL118" s="50"/>
      <c r="JM118" s="50"/>
      <c r="JN118" s="50"/>
      <c r="JO118" s="50"/>
      <c r="JP118" s="50"/>
      <c r="JQ118" s="50"/>
      <c r="JR118" s="50"/>
      <c r="JS118" s="50"/>
      <c r="JT118" s="50"/>
      <c r="JU118" s="50"/>
      <c r="JV118" s="50"/>
      <c r="JW118" s="50"/>
      <c r="JX118" s="50"/>
      <c r="JY118" s="50"/>
      <c r="JZ118" s="50"/>
      <c r="KA118" s="50"/>
      <c r="KB118" s="50"/>
      <c r="KC118" s="50"/>
      <c r="KD118" s="50"/>
      <c r="KE118" s="50"/>
      <c r="KF118" s="50"/>
      <c r="KG118" s="50"/>
      <c r="KH118" s="50"/>
      <c r="KI118" s="50"/>
      <c r="KJ118" s="50"/>
      <c r="KK118" s="50"/>
      <c r="KL118" s="50"/>
      <c r="KM118" s="50"/>
      <c r="KN118" s="50"/>
      <c r="KO118" s="50"/>
      <c r="KP118" s="50"/>
      <c r="KQ118" s="50"/>
      <c r="KR118" s="50"/>
      <c r="KS118" s="50"/>
      <c r="KT118" s="50"/>
      <c r="KU118" s="50"/>
      <c r="KV118" s="50"/>
      <c r="KW118" s="50"/>
      <c r="KX118" s="50"/>
      <c r="KY118" s="50"/>
      <c r="KZ118" s="50"/>
      <c r="LA118" s="50"/>
      <c r="LB118" s="50"/>
      <c r="LC118" s="50"/>
      <c r="LD118" s="50"/>
      <c r="LE118" s="50"/>
      <c r="LF118" s="50"/>
      <c r="LG118" s="50"/>
      <c r="LH118" s="50"/>
      <c r="LI118" s="50"/>
      <c r="LJ118" s="50"/>
      <c r="LK118" s="50"/>
      <c r="LL118" s="50"/>
      <c r="LM118" s="50"/>
      <c r="LN118" s="50"/>
      <c r="LO118" s="50"/>
      <c r="LP118" s="50"/>
      <c r="LQ118" s="50"/>
      <c r="LR118" s="50"/>
      <c r="LS118" s="50"/>
      <c r="LT118" s="50"/>
      <c r="LU118" s="50"/>
      <c r="LV118" s="50"/>
      <c r="LW118" s="50"/>
      <c r="LX118" s="50"/>
      <c r="LY118" s="50"/>
      <c r="LZ118" s="50"/>
      <c r="MA118" s="50"/>
      <c r="MB118" s="50"/>
      <c r="MC118" s="50"/>
      <c r="MD118" s="50"/>
      <c r="ME118" s="50"/>
      <c r="MF118" s="50"/>
      <c r="MG118" s="50"/>
      <c r="MH118" s="50"/>
      <c r="MI118" s="50"/>
      <c r="MJ118" s="50"/>
      <c r="MK118" s="50"/>
      <c r="ML118" s="50"/>
      <c r="MM118" s="50"/>
      <c r="MN118" s="50"/>
      <c r="MO118" s="50"/>
      <c r="MP118" s="50"/>
      <c r="MQ118" s="50"/>
      <c r="MR118" s="50"/>
      <c r="MS118" s="50"/>
      <c r="MT118" s="50"/>
      <c r="MU118" s="50"/>
      <c r="MV118" s="50"/>
      <c r="MW118" s="50"/>
      <c r="MX118" s="50"/>
      <c r="MY118" s="50"/>
      <c r="MZ118" s="50"/>
      <c r="NA118" s="50"/>
      <c r="NB118" s="50"/>
      <c r="NC118" s="50"/>
      <c r="ND118" s="50"/>
      <c r="NE118" s="50"/>
      <c r="NF118" s="50"/>
      <c r="NG118" s="50"/>
      <c r="NH118" s="50"/>
      <c r="NI118" s="50"/>
      <c r="NJ118" s="50"/>
      <c r="NK118" s="50"/>
      <c r="NL118" s="50"/>
      <c r="NM118" s="50"/>
      <c r="NN118" s="50"/>
      <c r="NO118" s="50"/>
      <c r="NP118" s="50"/>
      <c r="NQ118" s="50"/>
      <c r="NR118" s="50"/>
      <c r="NS118" s="50"/>
      <c r="NT118" s="50"/>
      <c r="NU118" s="50"/>
      <c r="NV118" s="50"/>
      <c r="NW118" s="50"/>
      <c r="NX118" s="50"/>
      <c r="NY118" s="50"/>
      <c r="NZ118" s="50"/>
      <c r="OA118" s="50"/>
      <c r="OB118" s="50"/>
      <c r="OC118" s="50"/>
      <c r="OD118" s="50"/>
      <c r="OE118" s="50"/>
      <c r="OF118" s="50"/>
      <c r="OG118" s="50"/>
      <c r="OH118" s="50"/>
      <c r="OI118" s="50"/>
      <c r="OJ118" s="50"/>
      <c r="OK118" s="50"/>
      <c r="OL118" s="50"/>
      <c r="OM118" s="50"/>
      <c r="ON118" s="50"/>
      <c r="OO118" s="50"/>
      <c r="OP118" s="50"/>
      <c r="OQ118" s="50"/>
      <c r="OR118" s="50"/>
      <c r="OS118" s="50"/>
      <c r="OT118" s="50"/>
      <c r="OU118" s="50"/>
      <c r="OV118" s="50"/>
      <c r="OW118" s="50"/>
      <c r="OX118" s="50"/>
      <c r="OY118" s="50"/>
      <c r="OZ118" s="50"/>
      <c r="PA118" s="50"/>
      <c r="PB118" s="50"/>
      <c r="PC118" s="50"/>
      <c r="PD118" s="50"/>
      <c r="PE118" s="50"/>
      <c r="PF118" s="50"/>
      <c r="PG118" s="50"/>
      <c r="PH118" s="50"/>
      <c r="PI118" s="50"/>
      <c r="PJ118" s="50"/>
      <c r="PK118" s="50"/>
      <c r="PL118" s="50"/>
      <c r="PM118" s="50"/>
      <c r="PN118" s="50"/>
      <c r="PO118" s="50"/>
      <c r="PP118" s="50"/>
      <c r="PQ118" s="50"/>
      <c r="PR118" s="50"/>
      <c r="PS118" s="50"/>
      <c r="PT118" s="50"/>
      <c r="PU118" s="50"/>
      <c r="PV118" s="50"/>
      <c r="PW118" s="50"/>
      <c r="PX118" s="50"/>
      <c r="PY118" s="50"/>
      <c r="PZ118" s="50"/>
      <c r="QA118" s="50"/>
      <c r="QB118" s="50"/>
      <c r="QC118" s="50"/>
      <c r="QD118" s="50"/>
      <c r="QE118" s="50"/>
      <c r="QF118" s="50"/>
      <c r="QG118" s="50"/>
      <c r="QH118" s="50"/>
      <c r="QI118" s="50"/>
      <c r="QJ118" s="50"/>
      <c r="QK118" s="50"/>
      <c r="QL118" s="50"/>
      <c r="QM118" s="50"/>
      <c r="QN118" s="50"/>
      <c r="QO118" s="50"/>
      <c r="QP118" s="50"/>
      <c r="QQ118" s="50"/>
      <c r="QR118" s="50"/>
      <c r="QS118" s="50"/>
      <c r="QT118" s="50"/>
      <c r="QU118" s="50"/>
      <c r="QV118" s="50"/>
      <c r="QW118" s="50"/>
      <c r="QX118" s="50"/>
      <c r="QY118" s="50"/>
      <c r="QZ118" s="50"/>
      <c r="RA118" s="50"/>
      <c r="RB118" s="50"/>
      <c r="RC118" s="50"/>
      <c r="RD118" s="50"/>
      <c r="RE118" s="50"/>
      <c r="RF118" s="50"/>
      <c r="RG118" s="50"/>
      <c r="RH118" s="50"/>
      <c r="RI118" s="50"/>
      <c r="RJ118" s="50"/>
      <c r="RK118" s="50"/>
      <c r="RL118" s="50"/>
      <c r="RM118" s="50"/>
      <c r="RN118" s="50"/>
      <c r="RO118" s="50"/>
      <c r="RP118" s="50"/>
      <c r="RQ118" s="50"/>
      <c r="RR118" s="50"/>
      <c r="RS118" s="50"/>
      <c r="RT118" s="50"/>
      <c r="RU118" s="50"/>
      <c r="RV118" s="50"/>
      <c r="RW118" s="50"/>
      <c r="RX118" s="50"/>
      <c r="RY118" s="50"/>
      <c r="RZ118" s="50"/>
      <c r="SA118" s="50"/>
      <c r="SB118" s="50"/>
      <c r="SC118" s="50"/>
      <c r="SD118" s="50"/>
      <c r="SE118" s="50"/>
      <c r="SF118" s="50"/>
      <c r="SG118" s="50"/>
      <c r="SH118" s="50"/>
      <c r="SI118" s="50"/>
      <c r="SJ118" s="50"/>
      <c r="SK118" s="50"/>
      <c r="SL118" s="50"/>
      <c r="SM118" s="50"/>
      <c r="SN118" s="45"/>
    </row>
    <row r="119" spans="2:508" x14ac:dyDescent="0.25">
      <c r="B119" s="43" t="s">
        <v>613</v>
      </c>
      <c r="C119" s="43" t="str">
        <f ca="1">_xlfn.XLOOKUP(B119,bonds[unique lookup],bonds[ID_ISIN])</f>
        <v>FR0013252061</v>
      </c>
      <c r="D119" s="45" cm="1">
        <f t="array" aca="1" ref="D119" ca="1">MIN(IFERROR(IF(OFFSET(bHist!$A$1,_xlfn.XMATCH($B$112,bHist!$B:$B,0)-1,3+$C$2,1,3+$C$3)=0,"-",OFFSET(bHist!$A$1,_xlfn.XMATCH($B$112,bHist!$B:$B,0)-1,3+$C$2,1,3+$C$3))-IF(OFFSET(bHist!$A$1,_xlfn.XMATCH(B119,bHist!$B:$B,0)-1,3+$C$2,1,3+$C$3)=0,"-",OFFSET(bHist!$A$1,_xlfn.XMATCH(B119,bHist!$B:$B,0)-1,3+$C$2,1,3+$C$3)),"-"))</f>
        <v>-28.697002949714658</v>
      </c>
      <c r="E119" s="45" cm="1">
        <f t="array" aca="1" ref="E119" ca="1">AVERAGE(IFERROR(IF(OFFSET(bHist!$A$1,_xlfn.XMATCH($B$112,bHist!$B:$B,0)-1,3+$C$2,1,3+$C$3)=0,"-",OFFSET(bHist!$A$1,_xlfn.XMATCH($B$112,bHist!$B:$B,0)-1,3+$C$2,1,3+$C$3))-IF(OFFSET(bHist!$A$1,_xlfn.XMATCH(B119,bHist!$B:$B,0)-1,3+$C$2,1,3+$C$3)=0,"-",OFFSET(bHist!$A$1,_xlfn.XMATCH(B119,bHist!$B:$B,0)-1,3+$C$2,1,3+$C$3)),"-"))</f>
        <v>71.67145439950508</v>
      </c>
      <c r="F119" s="45" cm="1">
        <f t="array" aca="1" ref="F119" ca="1">MAX(IFERROR(IF(OFFSET(bHist!$A$1,_xlfn.XMATCH($B$112,bHist!$B:$B,0)-1,3+$C$2,1,3+$C$3)=0,"-",OFFSET(bHist!$A$1,_xlfn.XMATCH($B$112,bHist!$B:$B,0)-1,3+$C$2,1,3+$C$3))-IF(OFFSET(bHist!$A$1,_xlfn.XMATCH(B119,bHist!$B:$B,0)-1,3+$C$2,1,3+$C$3)=0,"-",OFFSET(bHist!$A$1,_xlfn.XMATCH(B119,bHist!$B:$B,0)-1,3+$C$2,1,3+$C$3)),"-"))</f>
        <v>279.87493441402916</v>
      </c>
      <c r="G119" s="45" cm="1">
        <f t="array" aca="1" ref="G119" ca="1">_xlfn.STDEV.P(IFERROR(IF(OFFSET(bHist!$A$1,_xlfn.XMATCH($B$112,bHist!$B:$B,0)-1,3+$C$2,1,3+$C$3)=0,"-",OFFSET(bHist!$A$1,_xlfn.XMATCH($B$112,bHist!$B:$B,0)-1,3+$C$2,1,3+$C$3))-IF(OFFSET(bHist!$A$1,_xlfn.XMATCH(B119,bHist!$B:$B,0)-1,3+$C$2,1,3+$C$3)=0,"-",OFFSET(bHist!$A$1,_xlfn.XMATCH(B119,bHist!$B:$B,0)-1,3+$C$2,1,3+$C$3)),"-"))</f>
        <v>48.601211830576112</v>
      </c>
      <c r="H119" s="45" cm="1">
        <f t="array" aca="1" ref="H119" ca="1">INDEX((IFERROR(IF(OFFSET(bHist!$A$1,_xlfn.XMATCH($B$112,bHist!B:B,0)-1,3,1,500)=0,"-",OFFSET(bHist!$A$1,_xlfn.XMATCH($B$112,bHist!B:B,0)-1,3,1,500))-IF(OFFSET(bHist!$A$1,_xlfn.XMATCH(B119,bHist!B:B,0)-1,3,1,500)=0,"-",OFFSET(bHist!$A$1,_xlfn.XMATCH(B119,bHist!B:B,0)-1,3,1,500)),"-")),1)</f>
        <v>91.857028733611116</v>
      </c>
      <c r="I119" s="45">
        <f t="shared" ca="1" si="6"/>
        <v>6.5416105257528114</v>
      </c>
      <c r="J119" s="51" cm="1">
        <f t="array" aca="1" ref="J119" ca="1">SLOPE((IFERROR(IF(OFFSET(bHist!$A$1,_xlfn.XMATCH($B$112,bHist!$B:$B,0)-1,3,1,500)=0,"-",OFFSET(bHist!$A$1,_xlfn.XMATCH($B$112,bHist!$B:$B,0)-1,3,1,500))-IF(OFFSET(bHist!$A$1,_xlfn.XMATCH(B119,bHist!$B:$B,0)-1,3,1,500)=0,"-",OFFSET(bHist!$A$1,_xlfn.XMATCH(B119,bHist!$B:$B,0)-1,3,1,500)),"-")),OFFSET(bHist!$A$1,0,3,1,500))</f>
        <v>0.1624921544853046</v>
      </c>
      <c r="K119" s="45" cm="1">
        <f t="array" aca="1" ref="K119" ca="1">INTERCEPT((IFERROR(IF(OFFSET(bHist!$A$1,_xlfn.XMATCH($B$112,bHist!$B:$B,0)-1,3,1,500)=0,"-",OFFSET(bHist!$A$1,_xlfn.XMATCH($B$112,bHist!$B:$B,0)-1,3,1,500))-IF(OFFSET(bHist!$A$1,_xlfn.XMATCH(B119,bHist!$B:$B,0)-1,3,1,500)=0,"-",OFFSET(bHist!$A$1,_xlfn.XMATCH(B119,bHist!$B:$B,0)-1,3,1,500)),"-")),OFFSET(bHist!$A$1,0,3,1,500))</f>
        <v>-7022.4206002985784</v>
      </c>
      <c r="L119" s="45" cm="1">
        <f t="array" aca="1" ref="L119" ca="1">STEYX((IFERROR(IF(OFFSET(bHist!$A$1,_xlfn.XMATCH($B$112,bHist!B:B,0)-1,3,1,500)=0,"-",OFFSET(bHist!$A$1,_xlfn.XMATCH($B$112,bHist!B:B,0)-1,3,1,500))-IF(OFFSET(bHist!$A$1,_xlfn.XMATCH(B119,bHist!B:B,0)-1,3,1,500)=0,"-",OFFSET(bHist!$A$1,_xlfn.XMATCH(B119,bHist!B:B,0)-1,3,1,500)),"-")),OFFSET(bHist!$A$1,0,3,1,500))</f>
        <v>35.078896468666585</v>
      </c>
      <c r="M119" s="51" cm="1">
        <f t="array" aca="1" ref="M119" ca="1">CORREL(IF(OFFSET(bHist!$A$1,_xlfn.XMATCH($B$112,bHist!B:B,0)-1,3,1,500)=0,"-",OFFSET(bHist!$A$1,_xlfn.XMATCH($B$112,bHist!B:B,0)-1,3,1,500)),IF(OFFSET(bHist!$A$1,_xlfn.XMATCH(B119,bHist!B:B,0)-1,3,1,500)=0,"-",OFFSET(bHist!$A$1,_xlfn.XMATCH(B119,bHist!B:B,0)-1,3,1,500)))</f>
        <v>0.85675333922925556</v>
      </c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  <c r="BN119" s="50"/>
      <c r="BO119" s="50"/>
      <c r="BP119" s="50"/>
      <c r="BQ119" s="50"/>
      <c r="BR119" s="50"/>
      <c r="BS119" s="50"/>
      <c r="BT119" s="50"/>
      <c r="BU119" s="50"/>
      <c r="BV119" s="50"/>
      <c r="BW119" s="50"/>
      <c r="BX119" s="50"/>
      <c r="BY119" s="50"/>
      <c r="BZ119" s="50"/>
      <c r="CA119" s="50"/>
      <c r="CB119" s="50"/>
      <c r="CC119" s="50"/>
      <c r="CD119" s="50"/>
      <c r="CE119" s="50"/>
      <c r="CF119" s="50"/>
      <c r="CG119" s="50"/>
      <c r="CH119" s="50"/>
      <c r="CI119" s="50"/>
      <c r="CJ119" s="50"/>
      <c r="CK119" s="50"/>
      <c r="CL119" s="50"/>
      <c r="CM119" s="50"/>
      <c r="CN119" s="50"/>
      <c r="CO119" s="50"/>
      <c r="CP119" s="50"/>
      <c r="CQ119" s="50"/>
      <c r="CR119" s="50"/>
      <c r="CS119" s="50"/>
      <c r="CT119" s="50"/>
      <c r="CU119" s="50"/>
      <c r="CV119" s="50"/>
      <c r="CW119" s="50"/>
      <c r="CX119" s="50"/>
      <c r="CY119" s="50"/>
      <c r="CZ119" s="50"/>
      <c r="DA119" s="50"/>
      <c r="DB119" s="50"/>
      <c r="DC119" s="50"/>
      <c r="DD119" s="50"/>
      <c r="DE119" s="50"/>
      <c r="DF119" s="50"/>
      <c r="DG119" s="50"/>
      <c r="DH119" s="50"/>
      <c r="DI119" s="50"/>
      <c r="DJ119" s="50"/>
      <c r="DK119" s="50"/>
      <c r="DL119" s="50"/>
      <c r="DM119" s="50"/>
      <c r="DN119" s="50"/>
      <c r="DO119" s="50"/>
      <c r="DP119" s="50"/>
      <c r="DQ119" s="50"/>
      <c r="DR119" s="50"/>
      <c r="DS119" s="50"/>
      <c r="DT119" s="50"/>
      <c r="DU119" s="50"/>
      <c r="DV119" s="50"/>
      <c r="DW119" s="50"/>
      <c r="DX119" s="50"/>
      <c r="DY119" s="50"/>
      <c r="DZ119" s="50"/>
      <c r="EA119" s="50"/>
      <c r="EB119" s="50"/>
      <c r="EC119" s="50"/>
      <c r="ED119" s="50"/>
      <c r="EE119" s="50"/>
      <c r="EF119" s="50"/>
      <c r="EG119" s="50"/>
      <c r="EH119" s="50"/>
      <c r="EI119" s="50"/>
      <c r="EJ119" s="50"/>
      <c r="EK119" s="50"/>
      <c r="EL119" s="50"/>
      <c r="EM119" s="50"/>
      <c r="EN119" s="50"/>
      <c r="EO119" s="50"/>
      <c r="EP119" s="50"/>
      <c r="EQ119" s="50"/>
      <c r="ER119" s="50"/>
      <c r="ES119" s="50"/>
      <c r="ET119" s="50"/>
      <c r="EU119" s="50"/>
      <c r="EV119" s="50"/>
      <c r="EW119" s="50"/>
      <c r="EX119" s="50"/>
      <c r="EY119" s="50"/>
      <c r="EZ119" s="50"/>
      <c r="FA119" s="50"/>
      <c r="FB119" s="50"/>
      <c r="FC119" s="50"/>
      <c r="FD119" s="50"/>
      <c r="FE119" s="50"/>
      <c r="FF119" s="50"/>
      <c r="FG119" s="50"/>
      <c r="FH119" s="50"/>
      <c r="FI119" s="50"/>
      <c r="FJ119" s="50"/>
      <c r="FK119" s="50"/>
      <c r="FL119" s="50"/>
      <c r="FM119" s="50"/>
      <c r="FN119" s="50"/>
      <c r="FO119" s="50"/>
      <c r="FP119" s="50"/>
      <c r="FQ119" s="50"/>
      <c r="FR119" s="50"/>
      <c r="FS119" s="50"/>
      <c r="FT119" s="50"/>
      <c r="FU119" s="50"/>
      <c r="FV119" s="50"/>
      <c r="FW119" s="50"/>
      <c r="FX119" s="50"/>
      <c r="FY119" s="50"/>
      <c r="FZ119" s="50"/>
      <c r="GA119" s="50"/>
      <c r="GB119" s="50"/>
      <c r="GC119" s="50"/>
      <c r="GD119" s="50"/>
      <c r="GE119" s="50"/>
      <c r="GF119" s="50"/>
      <c r="GG119" s="50"/>
      <c r="GH119" s="50"/>
      <c r="GI119" s="50"/>
      <c r="GJ119" s="50"/>
      <c r="GK119" s="50"/>
      <c r="GL119" s="50"/>
      <c r="GM119" s="50"/>
      <c r="GN119" s="50"/>
      <c r="GO119" s="50"/>
      <c r="GP119" s="50"/>
      <c r="GQ119" s="50"/>
      <c r="GR119" s="50"/>
      <c r="GS119" s="50"/>
      <c r="GT119" s="50"/>
      <c r="GU119" s="50"/>
      <c r="GV119" s="50"/>
      <c r="GW119" s="50"/>
      <c r="GX119" s="50"/>
      <c r="GY119" s="50"/>
      <c r="GZ119" s="50"/>
      <c r="HA119" s="50"/>
      <c r="HB119" s="50"/>
      <c r="HC119" s="50"/>
      <c r="HD119" s="50"/>
      <c r="HE119" s="50"/>
      <c r="HF119" s="50"/>
      <c r="HG119" s="50"/>
      <c r="HH119" s="50"/>
      <c r="HI119" s="50"/>
      <c r="HJ119" s="50"/>
      <c r="HK119" s="50"/>
      <c r="HL119" s="50"/>
      <c r="HM119" s="50"/>
      <c r="HN119" s="50"/>
      <c r="HO119" s="50"/>
      <c r="HP119" s="50"/>
      <c r="HQ119" s="50"/>
      <c r="HR119" s="50"/>
      <c r="HS119" s="50"/>
      <c r="HT119" s="50"/>
      <c r="HU119" s="50"/>
      <c r="HV119" s="50"/>
      <c r="HW119" s="50"/>
      <c r="HX119" s="50"/>
      <c r="HY119" s="50"/>
      <c r="HZ119" s="50"/>
      <c r="IA119" s="50"/>
      <c r="IB119" s="50"/>
      <c r="IC119" s="50"/>
      <c r="ID119" s="50"/>
      <c r="IE119" s="50"/>
      <c r="IF119" s="50"/>
      <c r="IG119" s="50"/>
      <c r="IH119" s="50"/>
      <c r="II119" s="50"/>
      <c r="IJ119" s="50"/>
      <c r="IK119" s="50"/>
      <c r="IL119" s="50"/>
      <c r="IM119" s="50"/>
      <c r="IN119" s="50"/>
      <c r="IO119" s="50"/>
      <c r="IP119" s="50"/>
      <c r="IQ119" s="50"/>
      <c r="IR119" s="50"/>
      <c r="IS119" s="50"/>
      <c r="IT119" s="50"/>
      <c r="IU119" s="50"/>
      <c r="IV119" s="50"/>
      <c r="IW119" s="50"/>
      <c r="IX119" s="50"/>
      <c r="IY119" s="50"/>
      <c r="IZ119" s="50"/>
      <c r="JA119" s="50"/>
      <c r="JB119" s="50"/>
      <c r="JC119" s="50"/>
      <c r="JD119" s="50"/>
      <c r="JE119" s="50"/>
      <c r="JF119" s="50"/>
      <c r="JG119" s="50"/>
      <c r="JH119" s="50"/>
      <c r="JI119" s="50"/>
      <c r="JJ119" s="50"/>
      <c r="JK119" s="50"/>
      <c r="JL119" s="50"/>
      <c r="JM119" s="50"/>
      <c r="JN119" s="50"/>
      <c r="JO119" s="50"/>
      <c r="JP119" s="50"/>
      <c r="JQ119" s="50"/>
      <c r="JR119" s="50"/>
      <c r="JS119" s="50"/>
      <c r="JT119" s="50"/>
      <c r="JU119" s="50"/>
      <c r="JV119" s="50"/>
      <c r="JW119" s="50"/>
      <c r="JX119" s="50"/>
      <c r="JY119" s="50"/>
      <c r="JZ119" s="50"/>
      <c r="KA119" s="50"/>
      <c r="KB119" s="50"/>
      <c r="KC119" s="50"/>
      <c r="KD119" s="50"/>
      <c r="KE119" s="50"/>
      <c r="KF119" s="50"/>
      <c r="KG119" s="50"/>
      <c r="KH119" s="50"/>
      <c r="KI119" s="50"/>
      <c r="KJ119" s="50"/>
      <c r="KK119" s="50"/>
      <c r="KL119" s="50"/>
      <c r="KM119" s="50"/>
      <c r="KN119" s="50"/>
      <c r="KO119" s="50"/>
      <c r="KP119" s="50"/>
      <c r="KQ119" s="50"/>
      <c r="KR119" s="50"/>
      <c r="KS119" s="50"/>
      <c r="KT119" s="50"/>
      <c r="KU119" s="50"/>
      <c r="KV119" s="50"/>
      <c r="KW119" s="50"/>
      <c r="KX119" s="50"/>
      <c r="KY119" s="50"/>
      <c r="KZ119" s="50"/>
      <c r="LA119" s="50"/>
      <c r="LB119" s="50"/>
      <c r="LC119" s="50"/>
      <c r="LD119" s="50"/>
      <c r="LE119" s="50"/>
      <c r="LF119" s="50"/>
      <c r="LG119" s="50"/>
      <c r="LH119" s="50"/>
      <c r="LI119" s="50"/>
      <c r="LJ119" s="50"/>
      <c r="LK119" s="50"/>
      <c r="LL119" s="50"/>
      <c r="LM119" s="50"/>
      <c r="LN119" s="50"/>
      <c r="LO119" s="50"/>
      <c r="LP119" s="50"/>
      <c r="LQ119" s="50"/>
      <c r="LR119" s="50"/>
      <c r="LS119" s="50"/>
      <c r="LT119" s="50"/>
      <c r="LU119" s="50"/>
      <c r="LV119" s="50"/>
      <c r="LW119" s="50"/>
      <c r="LX119" s="50"/>
      <c r="LY119" s="50"/>
      <c r="LZ119" s="50"/>
      <c r="MA119" s="50"/>
      <c r="MB119" s="50"/>
      <c r="MC119" s="50"/>
      <c r="MD119" s="50"/>
      <c r="ME119" s="50"/>
      <c r="MF119" s="50"/>
      <c r="MG119" s="50"/>
      <c r="MH119" s="50"/>
      <c r="MI119" s="50"/>
      <c r="MJ119" s="50"/>
      <c r="MK119" s="50"/>
      <c r="ML119" s="50"/>
      <c r="MM119" s="50"/>
      <c r="MN119" s="50"/>
      <c r="MO119" s="50"/>
      <c r="MP119" s="50"/>
      <c r="MQ119" s="50"/>
      <c r="MR119" s="50"/>
      <c r="MS119" s="50"/>
      <c r="MT119" s="50"/>
      <c r="MU119" s="50"/>
      <c r="MV119" s="50"/>
      <c r="MW119" s="50"/>
      <c r="MX119" s="50"/>
      <c r="MY119" s="50"/>
      <c r="MZ119" s="50"/>
      <c r="NA119" s="50"/>
      <c r="NB119" s="50"/>
      <c r="NC119" s="50"/>
      <c r="ND119" s="50"/>
      <c r="NE119" s="50"/>
      <c r="NF119" s="50"/>
      <c r="NG119" s="50"/>
      <c r="NH119" s="50"/>
      <c r="NI119" s="50"/>
      <c r="NJ119" s="50"/>
      <c r="NK119" s="50"/>
      <c r="NL119" s="50"/>
      <c r="NM119" s="50"/>
      <c r="NN119" s="50"/>
      <c r="NO119" s="50"/>
      <c r="NP119" s="50"/>
      <c r="NQ119" s="50"/>
      <c r="NR119" s="50"/>
      <c r="NS119" s="50"/>
      <c r="NT119" s="50"/>
      <c r="NU119" s="50"/>
      <c r="NV119" s="50"/>
      <c r="NW119" s="50"/>
      <c r="NX119" s="50"/>
      <c r="NY119" s="50"/>
      <c r="NZ119" s="50"/>
      <c r="OA119" s="50"/>
      <c r="OB119" s="50"/>
      <c r="OC119" s="50"/>
      <c r="OD119" s="50"/>
      <c r="OE119" s="50"/>
      <c r="OF119" s="50"/>
      <c r="OG119" s="50"/>
      <c r="OH119" s="50"/>
      <c r="OI119" s="50"/>
      <c r="OJ119" s="50"/>
      <c r="OK119" s="50"/>
      <c r="OL119" s="50"/>
      <c r="OM119" s="50"/>
      <c r="ON119" s="50"/>
      <c r="OO119" s="50"/>
      <c r="OP119" s="50"/>
      <c r="OQ119" s="50"/>
      <c r="OR119" s="50"/>
      <c r="OS119" s="50"/>
      <c r="OT119" s="50"/>
      <c r="OU119" s="50"/>
      <c r="OV119" s="50"/>
      <c r="OW119" s="50"/>
      <c r="OX119" s="50"/>
      <c r="OY119" s="50"/>
      <c r="OZ119" s="50"/>
      <c r="PA119" s="50"/>
      <c r="PB119" s="50"/>
      <c r="PC119" s="50"/>
      <c r="PD119" s="50"/>
      <c r="PE119" s="50"/>
      <c r="PF119" s="50"/>
      <c r="PG119" s="50"/>
      <c r="PH119" s="50"/>
      <c r="PI119" s="50"/>
      <c r="PJ119" s="50"/>
      <c r="PK119" s="50"/>
      <c r="PL119" s="50"/>
      <c r="PM119" s="50"/>
      <c r="PN119" s="50"/>
      <c r="PO119" s="50"/>
      <c r="PP119" s="50"/>
      <c r="PQ119" s="50"/>
      <c r="PR119" s="50"/>
      <c r="PS119" s="50"/>
      <c r="PT119" s="50"/>
      <c r="PU119" s="50"/>
      <c r="PV119" s="50"/>
      <c r="PW119" s="50"/>
      <c r="PX119" s="50"/>
      <c r="PY119" s="50"/>
      <c r="PZ119" s="50"/>
      <c r="QA119" s="50"/>
      <c r="QB119" s="50"/>
      <c r="QC119" s="50"/>
      <c r="QD119" s="50"/>
      <c r="QE119" s="50"/>
      <c r="QF119" s="50"/>
      <c r="QG119" s="50"/>
      <c r="QH119" s="50"/>
      <c r="QI119" s="50"/>
      <c r="QJ119" s="50"/>
      <c r="QK119" s="50"/>
      <c r="QL119" s="50"/>
      <c r="QM119" s="50"/>
      <c r="QN119" s="50"/>
      <c r="QO119" s="50"/>
      <c r="QP119" s="50"/>
      <c r="QQ119" s="50"/>
      <c r="QR119" s="50"/>
      <c r="QS119" s="50"/>
      <c r="QT119" s="50"/>
      <c r="QU119" s="50"/>
      <c r="QV119" s="50"/>
      <c r="QW119" s="50"/>
      <c r="QX119" s="50"/>
      <c r="QY119" s="50"/>
      <c r="QZ119" s="50"/>
      <c r="RA119" s="50"/>
      <c r="RB119" s="50"/>
      <c r="RC119" s="50"/>
      <c r="RD119" s="50"/>
      <c r="RE119" s="50"/>
      <c r="RF119" s="50"/>
      <c r="RG119" s="50"/>
      <c r="RH119" s="50"/>
      <c r="RI119" s="50"/>
      <c r="RJ119" s="50"/>
      <c r="RK119" s="50"/>
      <c r="RL119" s="50"/>
      <c r="RM119" s="50"/>
      <c r="RN119" s="50"/>
      <c r="RO119" s="50"/>
      <c r="RP119" s="50"/>
      <c r="RQ119" s="50"/>
      <c r="RR119" s="50"/>
      <c r="RS119" s="50"/>
      <c r="RT119" s="50"/>
      <c r="RU119" s="50"/>
      <c r="RV119" s="50"/>
      <c r="RW119" s="50"/>
      <c r="RX119" s="50"/>
      <c r="RY119" s="50"/>
      <c r="RZ119" s="50"/>
      <c r="SA119" s="50"/>
      <c r="SB119" s="50"/>
      <c r="SC119" s="50"/>
      <c r="SD119" s="50"/>
      <c r="SE119" s="50"/>
      <c r="SF119" s="50"/>
      <c r="SG119" s="50"/>
      <c r="SH119" s="50"/>
      <c r="SI119" s="50"/>
      <c r="SJ119" s="50"/>
      <c r="SK119" s="50"/>
      <c r="SL119" s="50"/>
      <c r="SM119" s="50"/>
      <c r="SN119" s="45"/>
    </row>
    <row r="120" spans="2:508" x14ac:dyDescent="0.25">
      <c r="B120" s="43" t="s">
        <v>614</v>
      </c>
      <c r="C120" s="43" t="str">
        <f ca="1">_xlfn.XLOOKUP(B120,bonds[unique lookup],bonds[ID_ISIN])</f>
        <v>FR0013445335</v>
      </c>
      <c r="D120" s="45" cm="1">
        <f t="array" aca="1" ref="D120" ca="1">MIN(IFERROR(IF(OFFSET(bHist!$A$1,_xlfn.XMATCH($B$112,bHist!$B:$B,0)-1,3+$C$2,1,3+$C$3)=0,"-",OFFSET(bHist!$A$1,_xlfn.XMATCH($B$112,bHist!$B:$B,0)-1,3+$C$2,1,3+$C$3))-IF(OFFSET(bHist!$A$1,_xlfn.XMATCH(B120,bHist!$B:$B,0)-1,3+$C$2,1,3+$C$3)=0,"-",OFFSET(bHist!$A$1,_xlfn.XMATCH(B120,bHist!$B:$B,0)-1,3+$C$2,1,3+$C$3)),"-"))</f>
        <v>22.1598575143814</v>
      </c>
      <c r="E120" s="45" cm="1">
        <f t="array" aca="1" ref="E120" ca="1">AVERAGE(IFERROR(IF(OFFSET(bHist!$A$1,_xlfn.XMATCH($B$112,bHist!$B:$B,0)-1,3+$C$2,1,3+$C$3)=0,"-",OFFSET(bHist!$A$1,_xlfn.XMATCH($B$112,bHist!$B:$B,0)-1,3+$C$2,1,3+$C$3))-IF(OFFSET(bHist!$A$1,_xlfn.XMATCH(B120,bHist!$B:$B,0)-1,3+$C$2,1,3+$C$3)=0,"-",OFFSET(bHist!$A$1,_xlfn.XMATCH(B120,bHist!$B:$B,0)-1,3+$C$2,1,3+$C$3)),"-"))</f>
        <v>97.758910888053947</v>
      </c>
      <c r="F120" s="45" cm="1">
        <f t="array" aca="1" ref="F120" ca="1">MAX(IFERROR(IF(OFFSET(bHist!$A$1,_xlfn.XMATCH($B$112,bHist!$B:$B,0)-1,3+$C$2,1,3+$C$3)=0,"-",OFFSET(bHist!$A$1,_xlfn.XMATCH($B$112,bHist!$B:$B,0)-1,3+$C$2,1,3+$C$3))-IF(OFFSET(bHist!$A$1,_xlfn.XMATCH(B120,bHist!$B:$B,0)-1,3+$C$2,1,3+$C$3)=0,"-",OFFSET(bHist!$A$1,_xlfn.XMATCH(B120,bHist!$B:$B,0)-1,3+$C$2,1,3+$C$3)),"-"))</f>
        <v>362.77773438835146</v>
      </c>
      <c r="G120" s="45" cm="1">
        <f t="array" aca="1" ref="G120" ca="1">_xlfn.STDEV.P(IFERROR(IF(OFFSET(bHist!$A$1,_xlfn.XMATCH($B$112,bHist!$B:$B,0)-1,3+$C$2,1,3+$C$3)=0,"-",OFFSET(bHist!$A$1,_xlfn.XMATCH($B$112,bHist!$B:$B,0)-1,3+$C$2,1,3+$C$3))-IF(OFFSET(bHist!$A$1,_xlfn.XMATCH(B120,bHist!$B:$B,0)-1,3+$C$2,1,3+$C$3)=0,"-",OFFSET(bHist!$A$1,_xlfn.XMATCH(B120,bHist!$B:$B,0)-1,3+$C$2,1,3+$C$3)),"-"))</f>
        <v>74.404744244795637</v>
      </c>
      <c r="H120" s="45" cm="1">
        <f t="array" aca="1" ref="H120" ca="1">INDEX((IFERROR(IF(OFFSET(bHist!$A$1,_xlfn.XMATCH($B$112,bHist!B:B,0)-1,3,1,500)=0,"-",OFFSET(bHist!$A$1,_xlfn.XMATCH($B$112,bHist!B:B,0)-1,3,1,500))-IF(OFFSET(bHist!$A$1,_xlfn.XMATCH(B120,bHist!B:B,0)-1,3,1,500)=0,"-",OFFSET(bHist!$A$1,_xlfn.XMATCH(B120,bHist!B:B,0)-1,3,1,500)),"-")),1)</f>
        <v>82.394252523422267</v>
      </c>
      <c r="I120" s="45">
        <f t="shared" ca="1" si="6"/>
        <v>-4.5108197213960857</v>
      </c>
      <c r="J120" s="51" cm="1">
        <f t="array" aca="1" ref="J120" ca="1">SLOPE((IFERROR(IF(OFFSET(bHist!$A$1,_xlfn.XMATCH($B$112,bHist!$B:$B,0)-1,3,1,500)=0,"-",OFFSET(bHist!$A$1,_xlfn.XMATCH($B$112,bHist!$B:$B,0)-1,3,1,500))-IF(OFFSET(bHist!$A$1,_xlfn.XMATCH(B120,bHist!$B:$B,0)-1,3,1,500)=0,"-",OFFSET(bHist!$A$1,_xlfn.XMATCH(B120,bHist!$B:$B,0)-1,3,1,500)),"-")),OFFSET(bHist!$A$1,0,3,1,500))</f>
        <v>0.46864197060252333</v>
      </c>
      <c r="K120" s="45" cm="1">
        <f t="array" aca="1" ref="K120" ca="1">INTERCEPT((IFERROR(IF(OFFSET(bHist!$A$1,_xlfn.XMATCH($B$112,bHist!$B:$B,0)-1,3,1,500)=0,"-",OFFSET(bHist!$A$1,_xlfn.XMATCH($B$112,bHist!$B:$B,0)-1,3,1,500))-IF(OFFSET(bHist!$A$1,_xlfn.XMATCH(B120,bHist!$B:$B,0)-1,3,1,500)=0,"-",OFFSET(bHist!$A$1,_xlfn.XMATCH(B120,bHist!$B:$B,0)-1,3,1,500)),"-")),OFFSET(bHist!$A$1,0,3,1,500))</f>
        <v>-20459.548958951349</v>
      </c>
      <c r="L120" s="45" cm="1">
        <f t="array" aca="1" ref="L120" ca="1">STEYX((IFERROR(IF(OFFSET(bHist!$A$1,_xlfn.XMATCH($B$112,bHist!B:B,0)-1,3,1,500)=0,"-",OFFSET(bHist!$A$1,_xlfn.XMATCH($B$112,bHist!B:B,0)-1,3,1,500))-IF(OFFSET(bHist!$A$1,_xlfn.XMATCH(B120,bHist!B:B,0)-1,3,1,500)=0,"-",OFFSET(bHist!$A$1,_xlfn.XMATCH(B120,bHist!B:B,0)-1,3,1,500)),"-")),OFFSET(bHist!$A$1,0,3,1,500))</f>
        <v>61.754005708230324</v>
      </c>
      <c r="M120" s="51" cm="1">
        <f t="array" aca="1" ref="M120" ca="1">CORREL(IF(OFFSET(bHist!$A$1,_xlfn.XMATCH($B$112,bHist!B:B,0)-1,3,1,500)=0,"-",OFFSET(bHist!$A$1,_xlfn.XMATCH($B$112,bHist!B:B,0)-1,3,1,500)),IF(OFFSET(bHist!$A$1,_xlfn.XMATCH(B120,bHist!B:B,0)-1,3,1,500)=0,"-",OFFSET(bHist!$A$1,_xlfn.XMATCH(B120,bHist!B:B,0)-1,3,1,500)))</f>
        <v>0.9467324076536604</v>
      </c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  <c r="AE120" s="50"/>
      <c r="AF120" s="50"/>
      <c r="AG120" s="50"/>
      <c r="AH120" s="50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  <c r="AX120" s="50"/>
      <c r="AY120" s="50"/>
      <c r="AZ120" s="50"/>
      <c r="BA120" s="50"/>
      <c r="BB120" s="50"/>
      <c r="BC120" s="50"/>
      <c r="BD120" s="50"/>
      <c r="BE120" s="50"/>
      <c r="BF120" s="50"/>
      <c r="BG120" s="50"/>
      <c r="BH120" s="50"/>
      <c r="BI120" s="50"/>
      <c r="BJ120" s="50"/>
      <c r="BK120" s="50"/>
      <c r="BL120" s="50"/>
      <c r="BM120" s="50"/>
      <c r="BN120" s="50"/>
      <c r="BO120" s="50"/>
      <c r="BP120" s="50"/>
      <c r="BQ120" s="50"/>
      <c r="BR120" s="50"/>
      <c r="BS120" s="50"/>
      <c r="BT120" s="50"/>
      <c r="BU120" s="50"/>
      <c r="BV120" s="50"/>
      <c r="BW120" s="50"/>
      <c r="BX120" s="50"/>
      <c r="BY120" s="50"/>
      <c r="BZ120" s="50"/>
      <c r="CA120" s="50"/>
      <c r="CB120" s="50"/>
      <c r="CC120" s="50"/>
      <c r="CD120" s="50"/>
      <c r="CE120" s="50"/>
      <c r="CF120" s="50"/>
      <c r="CG120" s="50"/>
      <c r="CH120" s="50"/>
      <c r="CI120" s="50"/>
      <c r="CJ120" s="50"/>
      <c r="CK120" s="50"/>
      <c r="CL120" s="50"/>
      <c r="CM120" s="50"/>
      <c r="CN120" s="50"/>
      <c r="CO120" s="50"/>
      <c r="CP120" s="50"/>
      <c r="CQ120" s="50"/>
      <c r="CR120" s="50"/>
      <c r="CS120" s="50"/>
      <c r="CT120" s="50"/>
      <c r="CU120" s="50"/>
      <c r="CV120" s="50"/>
      <c r="CW120" s="50"/>
      <c r="CX120" s="50"/>
      <c r="CY120" s="50"/>
      <c r="CZ120" s="50"/>
      <c r="DA120" s="50"/>
      <c r="DB120" s="50"/>
      <c r="DC120" s="50"/>
      <c r="DD120" s="50"/>
      <c r="DE120" s="50"/>
      <c r="DF120" s="50"/>
      <c r="DG120" s="50"/>
      <c r="DH120" s="50"/>
      <c r="DI120" s="50"/>
      <c r="DJ120" s="50"/>
      <c r="DK120" s="50"/>
      <c r="DL120" s="50"/>
      <c r="DM120" s="50"/>
      <c r="DN120" s="50"/>
      <c r="DO120" s="50"/>
      <c r="DP120" s="50"/>
      <c r="DQ120" s="50"/>
      <c r="DR120" s="50"/>
      <c r="DS120" s="50"/>
      <c r="DT120" s="50"/>
      <c r="DU120" s="50"/>
      <c r="DV120" s="50"/>
      <c r="DW120" s="50"/>
      <c r="DX120" s="50"/>
      <c r="DY120" s="50"/>
      <c r="DZ120" s="50"/>
      <c r="EA120" s="50"/>
      <c r="EB120" s="50"/>
      <c r="EC120" s="50"/>
      <c r="ED120" s="50"/>
      <c r="EE120" s="50"/>
      <c r="EF120" s="50"/>
      <c r="EG120" s="50"/>
      <c r="EH120" s="50"/>
      <c r="EI120" s="50"/>
      <c r="EJ120" s="50"/>
      <c r="EK120" s="50"/>
      <c r="EL120" s="50"/>
      <c r="EM120" s="50"/>
      <c r="EN120" s="50"/>
      <c r="EO120" s="50"/>
      <c r="EP120" s="50"/>
      <c r="EQ120" s="50"/>
      <c r="ER120" s="50"/>
      <c r="ES120" s="50"/>
      <c r="ET120" s="50"/>
      <c r="EU120" s="50"/>
      <c r="EV120" s="50"/>
      <c r="EW120" s="50"/>
      <c r="EX120" s="50"/>
      <c r="EY120" s="50"/>
      <c r="EZ120" s="50"/>
      <c r="FA120" s="50"/>
      <c r="FB120" s="50"/>
      <c r="FC120" s="50"/>
      <c r="FD120" s="50"/>
      <c r="FE120" s="50"/>
      <c r="FF120" s="50"/>
      <c r="FG120" s="50"/>
      <c r="FH120" s="50"/>
      <c r="FI120" s="50"/>
      <c r="FJ120" s="50"/>
      <c r="FK120" s="50"/>
      <c r="FL120" s="50"/>
      <c r="FM120" s="50"/>
      <c r="FN120" s="50"/>
      <c r="FO120" s="50"/>
      <c r="FP120" s="50"/>
      <c r="FQ120" s="50"/>
      <c r="FR120" s="50"/>
      <c r="FS120" s="50"/>
      <c r="FT120" s="50"/>
      <c r="FU120" s="50"/>
      <c r="FV120" s="50"/>
      <c r="FW120" s="50"/>
      <c r="FX120" s="50"/>
      <c r="FY120" s="50"/>
      <c r="FZ120" s="50"/>
      <c r="GA120" s="50"/>
      <c r="GB120" s="50"/>
      <c r="GC120" s="50"/>
      <c r="GD120" s="50"/>
      <c r="GE120" s="50"/>
      <c r="GF120" s="50"/>
      <c r="GG120" s="50"/>
      <c r="GH120" s="50"/>
      <c r="GI120" s="50"/>
      <c r="GJ120" s="50"/>
      <c r="GK120" s="50"/>
      <c r="GL120" s="50"/>
      <c r="GM120" s="50"/>
      <c r="GN120" s="50"/>
      <c r="GO120" s="50"/>
      <c r="GP120" s="50"/>
      <c r="GQ120" s="50"/>
      <c r="GR120" s="50"/>
      <c r="GS120" s="50"/>
      <c r="GT120" s="50"/>
      <c r="GU120" s="50"/>
      <c r="GV120" s="50"/>
      <c r="GW120" s="50"/>
      <c r="GX120" s="50"/>
      <c r="GY120" s="50"/>
      <c r="GZ120" s="50"/>
      <c r="HA120" s="50"/>
      <c r="HB120" s="50"/>
      <c r="HC120" s="50"/>
      <c r="HD120" s="50"/>
      <c r="HE120" s="50"/>
      <c r="HF120" s="50"/>
      <c r="HG120" s="50"/>
      <c r="HH120" s="50"/>
      <c r="HI120" s="50"/>
      <c r="HJ120" s="50"/>
      <c r="HK120" s="50"/>
      <c r="HL120" s="50"/>
      <c r="HM120" s="50"/>
      <c r="HN120" s="50"/>
      <c r="HO120" s="50"/>
      <c r="HP120" s="50"/>
      <c r="HQ120" s="50"/>
      <c r="HR120" s="50"/>
      <c r="HS120" s="50"/>
      <c r="HT120" s="50"/>
      <c r="HU120" s="50"/>
      <c r="HV120" s="50"/>
      <c r="HW120" s="50"/>
      <c r="HX120" s="50"/>
      <c r="HY120" s="50"/>
      <c r="HZ120" s="50"/>
      <c r="IA120" s="50"/>
      <c r="IB120" s="50"/>
      <c r="IC120" s="50"/>
      <c r="ID120" s="50"/>
      <c r="IE120" s="50"/>
      <c r="IF120" s="50"/>
      <c r="IG120" s="50"/>
      <c r="IH120" s="50"/>
      <c r="II120" s="50"/>
      <c r="IJ120" s="50"/>
      <c r="IK120" s="50"/>
      <c r="IL120" s="50"/>
      <c r="IM120" s="50"/>
      <c r="IN120" s="50"/>
      <c r="IO120" s="50"/>
      <c r="IP120" s="50"/>
      <c r="IQ120" s="50"/>
      <c r="IR120" s="50"/>
      <c r="IS120" s="50"/>
      <c r="IT120" s="50"/>
      <c r="IU120" s="50"/>
      <c r="IV120" s="50"/>
      <c r="IW120" s="50"/>
      <c r="IX120" s="50"/>
      <c r="IY120" s="50"/>
      <c r="IZ120" s="50"/>
      <c r="JA120" s="50"/>
      <c r="JB120" s="50"/>
      <c r="JC120" s="50"/>
      <c r="JD120" s="50"/>
      <c r="JE120" s="50"/>
      <c r="JF120" s="50"/>
      <c r="JG120" s="50"/>
      <c r="JH120" s="50"/>
      <c r="JI120" s="50"/>
      <c r="JJ120" s="50"/>
      <c r="JK120" s="50"/>
      <c r="JL120" s="50"/>
      <c r="JM120" s="50"/>
      <c r="JN120" s="50"/>
      <c r="JO120" s="50"/>
      <c r="JP120" s="50"/>
      <c r="JQ120" s="50"/>
      <c r="JR120" s="50"/>
      <c r="JS120" s="50"/>
      <c r="JT120" s="50"/>
      <c r="JU120" s="50"/>
      <c r="JV120" s="50"/>
      <c r="JW120" s="50"/>
      <c r="JX120" s="50"/>
      <c r="JY120" s="50"/>
      <c r="JZ120" s="50"/>
      <c r="KA120" s="50"/>
      <c r="KB120" s="50"/>
      <c r="KC120" s="50"/>
      <c r="KD120" s="50"/>
      <c r="KE120" s="50"/>
      <c r="KF120" s="50"/>
      <c r="KG120" s="50"/>
      <c r="KH120" s="50"/>
      <c r="KI120" s="50"/>
      <c r="KJ120" s="50"/>
      <c r="KK120" s="50"/>
      <c r="KL120" s="50"/>
      <c r="KM120" s="50"/>
      <c r="KN120" s="50"/>
      <c r="KO120" s="50"/>
      <c r="KP120" s="50"/>
      <c r="KQ120" s="50"/>
      <c r="KR120" s="50"/>
      <c r="KS120" s="50"/>
      <c r="KT120" s="50"/>
      <c r="KU120" s="50"/>
      <c r="KV120" s="50"/>
      <c r="KW120" s="50"/>
      <c r="KX120" s="50"/>
      <c r="KY120" s="50"/>
      <c r="KZ120" s="50"/>
      <c r="LA120" s="50"/>
      <c r="LB120" s="50"/>
      <c r="LC120" s="50"/>
      <c r="LD120" s="50"/>
      <c r="LE120" s="50"/>
      <c r="LF120" s="50"/>
      <c r="LG120" s="50"/>
      <c r="LH120" s="50"/>
      <c r="LI120" s="50"/>
      <c r="LJ120" s="50"/>
      <c r="LK120" s="50"/>
      <c r="LL120" s="50"/>
      <c r="LM120" s="50"/>
      <c r="LN120" s="50"/>
      <c r="LO120" s="50"/>
      <c r="LP120" s="50"/>
      <c r="LQ120" s="50"/>
      <c r="LR120" s="50"/>
      <c r="LS120" s="50"/>
      <c r="LT120" s="50"/>
      <c r="LU120" s="50"/>
      <c r="LV120" s="50"/>
      <c r="LW120" s="50"/>
      <c r="LX120" s="50"/>
      <c r="LY120" s="50"/>
      <c r="LZ120" s="50"/>
      <c r="MA120" s="50"/>
      <c r="MB120" s="50"/>
      <c r="MC120" s="50"/>
      <c r="MD120" s="50"/>
      <c r="ME120" s="50"/>
      <c r="MF120" s="50"/>
      <c r="MG120" s="50"/>
      <c r="MH120" s="50"/>
      <c r="MI120" s="50"/>
      <c r="MJ120" s="50"/>
      <c r="MK120" s="50"/>
      <c r="ML120" s="50"/>
      <c r="MM120" s="50"/>
      <c r="MN120" s="50"/>
      <c r="MO120" s="50"/>
      <c r="MP120" s="50"/>
      <c r="MQ120" s="50"/>
      <c r="MR120" s="50"/>
      <c r="MS120" s="50"/>
      <c r="MT120" s="50"/>
      <c r="MU120" s="50"/>
      <c r="MV120" s="50"/>
      <c r="MW120" s="50"/>
      <c r="MX120" s="50"/>
      <c r="MY120" s="50"/>
      <c r="MZ120" s="50"/>
      <c r="NA120" s="50"/>
      <c r="NB120" s="50"/>
      <c r="NC120" s="50"/>
      <c r="ND120" s="50"/>
      <c r="NE120" s="50"/>
      <c r="NF120" s="50"/>
      <c r="NG120" s="50"/>
      <c r="NH120" s="50"/>
      <c r="NI120" s="50"/>
      <c r="NJ120" s="50"/>
      <c r="NK120" s="50"/>
      <c r="NL120" s="50"/>
      <c r="NM120" s="50"/>
      <c r="NN120" s="50"/>
      <c r="NO120" s="50"/>
      <c r="NP120" s="50"/>
      <c r="NQ120" s="50"/>
      <c r="NR120" s="50"/>
      <c r="NS120" s="50"/>
      <c r="NT120" s="50"/>
      <c r="NU120" s="50"/>
      <c r="NV120" s="50"/>
      <c r="NW120" s="50"/>
      <c r="NX120" s="50"/>
      <c r="NY120" s="50"/>
      <c r="NZ120" s="50"/>
      <c r="OA120" s="50"/>
      <c r="OB120" s="50"/>
      <c r="OC120" s="50"/>
      <c r="OD120" s="50"/>
      <c r="OE120" s="50"/>
      <c r="OF120" s="50"/>
      <c r="OG120" s="50"/>
      <c r="OH120" s="50"/>
      <c r="OI120" s="50"/>
      <c r="OJ120" s="50"/>
      <c r="OK120" s="50"/>
      <c r="OL120" s="50"/>
      <c r="OM120" s="50"/>
      <c r="ON120" s="50"/>
      <c r="OO120" s="50"/>
      <c r="OP120" s="50"/>
      <c r="OQ120" s="50"/>
      <c r="OR120" s="50"/>
      <c r="OS120" s="50"/>
      <c r="OT120" s="50"/>
      <c r="OU120" s="50"/>
      <c r="OV120" s="50"/>
      <c r="OW120" s="50"/>
      <c r="OX120" s="50"/>
      <c r="OY120" s="50"/>
      <c r="OZ120" s="50"/>
      <c r="PA120" s="50"/>
      <c r="PB120" s="50"/>
      <c r="PC120" s="50"/>
      <c r="PD120" s="50"/>
      <c r="PE120" s="50"/>
      <c r="PF120" s="50"/>
      <c r="PG120" s="50"/>
      <c r="PH120" s="50"/>
      <c r="PI120" s="50"/>
      <c r="PJ120" s="50"/>
      <c r="PK120" s="50"/>
      <c r="PL120" s="50"/>
      <c r="PM120" s="50"/>
      <c r="PN120" s="50"/>
      <c r="PO120" s="50"/>
      <c r="PP120" s="50"/>
      <c r="PQ120" s="50"/>
      <c r="PR120" s="50"/>
      <c r="PS120" s="50"/>
      <c r="PT120" s="50"/>
      <c r="PU120" s="50"/>
      <c r="PV120" s="50"/>
      <c r="PW120" s="50"/>
      <c r="PX120" s="50"/>
      <c r="PY120" s="50"/>
      <c r="PZ120" s="50"/>
      <c r="QA120" s="50"/>
      <c r="QB120" s="50"/>
      <c r="QC120" s="50"/>
      <c r="QD120" s="50"/>
      <c r="QE120" s="50"/>
      <c r="QF120" s="50"/>
      <c r="QG120" s="50"/>
      <c r="QH120" s="50"/>
      <c r="QI120" s="50"/>
      <c r="QJ120" s="50"/>
      <c r="QK120" s="50"/>
      <c r="QL120" s="50"/>
      <c r="QM120" s="50"/>
      <c r="QN120" s="50"/>
      <c r="QO120" s="50"/>
      <c r="QP120" s="50"/>
      <c r="QQ120" s="50"/>
      <c r="QR120" s="50"/>
      <c r="QS120" s="50"/>
      <c r="QT120" s="50"/>
      <c r="QU120" s="50"/>
      <c r="QV120" s="50"/>
      <c r="QW120" s="50"/>
      <c r="QX120" s="50"/>
      <c r="QY120" s="50"/>
      <c r="QZ120" s="50"/>
      <c r="RA120" s="50"/>
      <c r="RB120" s="50"/>
      <c r="RC120" s="50"/>
      <c r="RD120" s="50"/>
      <c r="RE120" s="50"/>
      <c r="RF120" s="50"/>
      <c r="RG120" s="50"/>
      <c r="RH120" s="50"/>
      <c r="RI120" s="50"/>
      <c r="RJ120" s="50"/>
      <c r="RK120" s="50"/>
      <c r="RL120" s="50"/>
      <c r="RM120" s="50"/>
      <c r="RN120" s="50"/>
      <c r="RO120" s="50"/>
      <c r="RP120" s="50"/>
      <c r="RQ120" s="50"/>
      <c r="RR120" s="50"/>
      <c r="RS120" s="50"/>
      <c r="RT120" s="50"/>
      <c r="RU120" s="50"/>
      <c r="RV120" s="50"/>
      <c r="RW120" s="50"/>
      <c r="RX120" s="50"/>
      <c r="RY120" s="50"/>
      <c r="RZ120" s="50"/>
      <c r="SA120" s="50"/>
      <c r="SB120" s="50"/>
      <c r="SC120" s="50"/>
      <c r="SD120" s="50"/>
      <c r="SE120" s="50"/>
      <c r="SF120" s="50"/>
      <c r="SG120" s="50"/>
      <c r="SH120" s="50"/>
      <c r="SI120" s="50"/>
      <c r="SJ120" s="50"/>
      <c r="SK120" s="50"/>
      <c r="SL120" s="50"/>
      <c r="SM120" s="50"/>
      <c r="SN120" s="45"/>
    </row>
    <row r="121" spans="2:508" x14ac:dyDescent="0.25">
      <c r="B121" s="43" t="s">
        <v>615</v>
      </c>
      <c r="C121" s="43" t="str">
        <f ca="1">_xlfn.XLOOKUP(B121,bonds[unique lookup],bonds[ID_ISIN])</f>
        <v>FR0011697010</v>
      </c>
      <c r="D121" s="45" cm="1">
        <f t="array" aca="1" ref="D121" ca="1">MIN(IFERROR(IF(OFFSET(bHist!$A$1,_xlfn.XMATCH($B$112,bHist!$B:$B,0)-1,3+$C$2,1,3+$C$3)=0,"-",OFFSET(bHist!$A$1,_xlfn.XMATCH($B$112,bHist!$B:$B,0)-1,3+$C$2,1,3+$C$3))-IF(OFFSET(bHist!$A$1,_xlfn.XMATCH(B121,bHist!$B:$B,0)-1,3+$C$2,1,3+$C$3)=0,"-",OFFSET(bHist!$A$1,_xlfn.XMATCH(B121,bHist!$B:$B,0)-1,3+$C$2,1,3+$C$3)),"-"))</f>
        <v>-16.057569773674004</v>
      </c>
      <c r="E121" s="45" cm="1">
        <f t="array" aca="1" ref="E121" ca="1">AVERAGE(IFERROR(IF(OFFSET(bHist!$A$1,_xlfn.XMATCH($B$112,bHist!$B:$B,0)-1,3+$C$2,1,3+$C$3)=0,"-",OFFSET(bHist!$A$1,_xlfn.XMATCH($B$112,bHist!$B:$B,0)-1,3+$C$2,1,3+$C$3))-IF(OFFSET(bHist!$A$1,_xlfn.XMATCH(B121,bHist!$B:$B,0)-1,3+$C$2,1,3+$C$3)=0,"-",OFFSET(bHist!$A$1,_xlfn.XMATCH(B121,bHist!$B:$B,0)-1,3+$C$2,1,3+$C$3)),"-"))</f>
        <v>92.974994835095202</v>
      </c>
      <c r="F121" s="45" cm="1">
        <f t="array" aca="1" ref="F121" ca="1">MAX(IFERROR(IF(OFFSET(bHist!$A$1,_xlfn.XMATCH($B$112,bHist!$B:$B,0)-1,3+$C$2,1,3+$C$3)=0,"-",OFFSET(bHist!$A$1,_xlfn.XMATCH($B$112,bHist!$B:$B,0)-1,3+$C$2,1,3+$C$3))-IF(OFFSET(bHist!$A$1,_xlfn.XMATCH(B121,bHist!$B:$B,0)-1,3+$C$2,1,3+$C$3)=0,"-",OFFSET(bHist!$A$1,_xlfn.XMATCH(B121,bHist!$B:$B,0)-1,3+$C$2,1,3+$C$3)),"-"))</f>
        <v>326.95758348941808</v>
      </c>
      <c r="G121" s="45" cm="1">
        <f t="array" aca="1" ref="G121" ca="1">_xlfn.STDEV.P(IFERROR(IF(OFFSET(bHist!$A$1,_xlfn.XMATCH($B$112,bHist!$B:$B,0)-1,3+$C$2,1,3+$C$3)=0,"-",OFFSET(bHist!$A$1,_xlfn.XMATCH($B$112,bHist!$B:$B,0)-1,3+$C$2,1,3+$C$3))-IF(OFFSET(bHist!$A$1,_xlfn.XMATCH(B121,bHist!$B:$B,0)-1,3+$C$2,1,3+$C$3)=0,"-",OFFSET(bHist!$A$1,_xlfn.XMATCH(B121,bHist!$B:$B,0)-1,3+$C$2,1,3+$C$3)),"-"))</f>
        <v>47.37266822741536</v>
      </c>
      <c r="H121" s="45" cm="1">
        <f t="array" aca="1" ref="H121" ca="1">INDEX((IFERROR(IF(OFFSET(bHist!$A$1,_xlfn.XMATCH($B$112,bHist!B:B,0)-1,3,1,500)=0,"-",OFFSET(bHist!$A$1,_xlfn.XMATCH($B$112,bHist!B:B,0)-1,3,1,500))-IF(OFFSET(bHist!$A$1,_xlfn.XMATCH(B121,bHist!B:B,0)-1,3,1,500)=0,"-",OFFSET(bHist!$A$1,_xlfn.XMATCH(B121,bHist!B:B,0)-1,3,1,500)),"-")),1)</f>
        <v>157.30224661731722</v>
      </c>
      <c r="I121" s="45">
        <f t="shared" ca="1" si="6"/>
        <v>18.753472308811713</v>
      </c>
      <c r="J121" s="51" cm="1">
        <f t="array" aca="1" ref="J121" ca="1">SLOPE((IFERROR(IF(OFFSET(bHist!$A$1,_xlfn.XMATCH($B$112,bHist!$B:$B,0)-1,3,1,500)=0,"-",OFFSET(bHist!$A$1,_xlfn.XMATCH($B$112,bHist!$B:$B,0)-1,3,1,500))-IF(OFFSET(bHist!$A$1,_xlfn.XMATCH(B121,bHist!$B:$B,0)-1,3,1,500)=0,"-",OFFSET(bHist!$A$1,_xlfn.XMATCH(B121,bHist!$B:$B,0)-1,3,1,500)),"-")),OFFSET(bHist!$A$1,0,3,1,500))</f>
        <v>0.13279506497886359</v>
      </c>
      <c r="K121" s="45" cm="1">
        <f t="array" aca="1" ref="K121" ca="1">INTERCEPT((IFERROR(IF(OFFSET(bHist!$A$1,_xlfn.XMATCH($B$112,bHist!$B:$B,0)-1,3,1,500)=0,"-",OFFSET(bHist!$A$1,_xlfn.XMATCH($B$112,bHist!$B:$B,0)-1,3,1,500))-IF(OFFSET(bHist!$A$1,_xlfn.XMATCH(B121,bHist!$B:$B,0)-1,3,1,500)=0,"-",OFFSET(bHist!$A$1,_xlfn.XMATCH(B121,bHist!$B:$B,0)-1,3,1,500)),"-")),OFFSET(bHist!$A$1,0,3,1,500))</f>
        <v>-5704.3969638543113</v>
      </c>
      <c r="L121" s="45" cm="1">
        <f t="array" aca="1" ref="L121" ca="1">STEYX((IFERROR(IF(OFFSET(bHist!$A$1,_xlfn.XMATCH($B$112,bHist!B:B,0)-1,3,1,500)=0,"-",OFFSET(bHist!$A$1,_xlfn.XMATCH($B$112,bHist!B:B,0)-1,3,1,500))-IF(OFFSET(bHist!$A$1,_xlfn.XMATCH(B121,bHist!B:B,0)-1,3,1,500)=0,"-",OFFSET(bHist!$A$1,_xlfn.XMATCH(B121,bHist!B:B,0)-1,3,1,500)),"-")),OFFSET(bHist!$A$1,0,3,1,500))</f>
        <v>38.527079565613363</v>
      </c>
      <c r="M121" s="51" cm="1">
        <f t="array" aca="1" ref="M121" ca="1">CORREL(IF(OFFSET(bHist!$A$1,_xlfn.XMATCH($B$112,bHist!B:B,0)-1,3,1,500)=0,"-",OFFSET(bHist!$A$1,_xlfn.XMATCH($B$112,bHist!B:B,0)-1,3,1,500)),IF(OFFSET(bHist!$A$1,_xlfn.XMATCH(B121,bHist!B:B,0)-1,3,1,500)=0,"-",OFFSET(bHist!$A$1,_xlfn.XMATCH(B121,bHist!B:B,0)-1,3,1,500)))</f>
        <v>0.87311243688878382</v>
      </c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  <c r="AE121" s="50"/>
      <c r="AF121" s="50"/>
      <c r="AG121" s="50"/>
      <c r="AH121" s="50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  <c r="AX121" s="50"/>
      <c r="AY121" s="50"/>
      <c r="AZ121" s="50"/>
      <c r="BA121" s="50"/>
      <c r="BB121" s="50"/>
      <c r="BC121" s="50"/>
      <c r="BD121" s="50"/>
      <c r="BE121" s="50"/>
      <c r="BF121" s="50"/>
      <c r="BG121" s="50"/>
      <c r="BH121" s="50"/>
      <c r="BI121" s="50"/>
      <c r="BJ121" s="50"/>
      <c r="BK121" s="50"/>
      <c r="BL121" s="50"/>
      <c r="BM121" s="50"/>
      <c r="BN121" s="50"/>
      <c r="BO121" s="50"/>
      <c r="BP121" s="50"/>
      <c r="BQ121" s="50"/>
      <c r="BR121" s="50"/>
      <c r="BS121" s="50"/>
      <c r="BT121" s="50"/>
      <c r="BU121" s="50"/>
      <c r="BV121" s="50"/>
      <c r="BW121" s="50"/>
      <c r="BX121" s="50"/>
      <c r="BY121" s="50"/>
      <c r="BZ121" s="50"/>
      <c r="CA121" s="50"/>
      <c r="CB121" s="50"/>
      <c r="CC121" s="50"/>
      <c r="CD121" s="50"/>
      <c r="CE121" s="50"/>
      <c r="CF121" s="50"/>
      <c r="CG121" s="50"/>
      <c r="CH121" s="50"/>
      <c r="CI121" s="50"/>
      <c r="CJ121" s="50"/>
      <c r="CK121" s="50"/>
      <c r="CL121" s="50"/>
      <c r="CM121" s="50"/>
      <c r="CN121" s="50"/>
      <c r="CO121" s="50"/>
      <c r="CP121" s="50"/>
      <c r="CQ121" s="50"/>
      <c r="CR121" s="50"/>
      <c r="CS121" s="50"/>
      <c r="CT121" s="50"/>
      <c r="CU121" s="50"/>
      <c r="CV121" s="50"/>
      <c r="CW121" s="50"/>
      <c r="CX121" s="50"/>
      <c r="CY121" s="50"/>
      <c r="CZ121" s="50"/>
      <c r="DA121" s="50"/>
      <c r="DB121" s="50"/>
      <c r="DC121" s="50"/>
      <c r="DD121" s="50"/>
      <c r="DE121" s="50"/>
      <c r="DF121" s="50"/>
      <c r="DG121" s="50"/>
      <c r="DH121" s="50"/>
      <c r="DI121" s="50"/>
      <c r="DJ121" s="50"/>
      <c r="DK121" s="50"/>
      <c r="DL121" s="50"/>
      <c r="DM121" s="50"/>
      <c r="DN121" s="50"/>
      <c r="DO121" s="50"/>
      <c r="DP121" s="50"/>
      <c r="DQ121" s="50"/>
      <c r="DR121" s="50"/>
      <c r="DS121" s="50"/>
      <c r="DT121" s="50"/>
      <c r="DU121" s="50"/>
      <c r="DV121" s="50"/>
      <c r="DW121" s="50"/>
      <c r="DX121" s="50"/>
      <c r="DY121" s="50"/>
      <c r="DZ121" s="50"/>
      <c r="EA121" s="50"/>
      <c r="EB121" s="50"/>
      <c r="EC121" s="50"/>
      <c r="ED121" s="50"/>
      <c r="EE121" s="50"/>
      <c r="EF121" s="50"/>
      <c r="EG121" s="50"/>
      <c r="EH121" s="50"/>
      <c r="EI121" s="50"/>
      <c r="EJ121" s="50"/>
      <c r="EK121" s="50"/>
      <c r="EL121" s="50"/>
      <c r="EM121" s="50"/>
      <c r="EN121" s="50"/>
      <c r="EO121" s="50"/>
      <c r="EP121" s="50"/>
      <c r="EQ121" s="50"/>
      <c r="ER121" s="50"/>
      <c r="ES121" s="50"/>
      <c r="ET121" s="50"/>
      <c r="EU121" s="50"/>
      <c r="EV121" s="50"/>
      <c r="EW121" s="50"/>
      <c r="EX121" s="50"/>
      <c r="EY121" s="50"/>
      <c r="EZ121" s="50"/>
      <c r="FA121" s="50"/>
      <c r="FB121" s="50"/>
      <c r="FC121" s="50"/>
      <c r="FD121" s="50"/>
      <c r="FE121" s="50"/>
      <c r="FF121" s="50"/>
      <c r="FG121" s="50"/>
      <c r="FH121" s="50"/>
      <c r="FI121" s="50"/>
      <c r="FJ121" s="50"/>
      <c r="FK121" s="50"/>
      <c r="FL121" s="50"/>
      <c r="FM121" s="50"/>
      <c r="FN121" s="50"/>
      <c r="FO121" s="50"/>
      <c r="FP121" s="50"/>
      <c r="FQ121" s="50"/>
      <c r="FR121" s="50"/>
      <c r="FS121" s="50"/>
      <c r="FT121" s="50"/>
      <c r="FU121" s="50"/>
      <c r="FV121" s="50"/>
      <c r="FW121" s="50"/>
      <c r="FX121" s="50"/>
      <c r="FY121" s="50"/>
      <c r="FZ121" s="50"/>
      <c r="GA121" s="50"/>
      <c r="GB121" s="50"/>
      <c r="GC121" s="50"/>
      <c r="GD121" s="50"/>
      <c r="GE121" s="50"/>
      <c r="GF121" s="50"/>
      <c r="GG121" s="50"/>
      <c r="GH121" s="50"/>
      <c r="GI121" s="50"/>
      <c r="GJ121" s="50"/>
      <c r="GK121" s="50"/>
      <c r="GL121" s="50"/>
      <c r="GM121" s="50"/>
      <c r="GN121" s="50"/>
      <c r="GO121" s="50"/>
      <c r="GP121" s="50"/>
      <c r="GQ121" s="50"/>
      <c r="GR121" s="50"/>
      <c r="GS121" s="50"/>
      <c r="GT121" s="50"/>
      <c r="GU121" s="50"/>
      <c r="GV121" s="50"/>
      <c r="GW121" s="50"/>
      <c r="GX121" s="50"/>
      <c r="GY121" s="50"/>
      <c r="GZ121" s="50"/>
      <c r="HA121" s="50"/>
      <c r="HB121" s="50"/>
      <c r="HC121" s="50"/>
      <c r="HD121" s="50"/>
      <c r="HE121" s="50"/>
      <c r="HF121" s="50"/>
      <c r="HG121" s="50"/>
      <c r="HH121" s="50"/>
      <c r="HI121" s="50"/>
      <c r="HJ121" s="50"/>
      <c r="HK121" s="50"/>
      <c r="HL121" s="50"/>
      <c r="HM121" s="50"/>
      <c r="HN121" s="50"/>
      <c r="HO121" s="50"/>
      <c r="HP121" s="50"/>
      <c r="HQ121" s="50"/>
      <c r="HR121" s="50"/>
      <c r="HS121" s="50"/>
      <c r="HT121" s="50"/>
      <c r="HU121" s="50"/>
      <c r="HV121" s="50"/>
      <c r="HW121" s="50"/>
      <c r="HX121" s="50"/>
      <c r="HY121" s="50"/>
      <c r="HZ121" s="50"/>
      <c r="IA121" s="50"/>
      <c r="IB121" s="50"/>
      <c r="IC121" s="50"/>
      <c r="ID121" s="50"/>
      <c r="IE121" s="50"/>
      <c r="IF121" s="50"/>
      <c r="IG121" s="50"/>
      <c r="IH121" s="50"/>
      <c r="II121" s="50"/>
      <c r="IJ121" s="50"/>
      <c r="IK121" s="50"/>
      <c r="IL121" s="50"/>
      <c r="IM121" s="50"/>
      <c r="IN121" s="50"/>
      <c r="IO121" s="50"/>
      <c r="IP121" s="50"/>
      <c r="IQ121" s="50"/>
      <c r="IR121" s="50"/>
      <c r="IS121" s="50"/>
      <c r="IT121" s="50"/>
      <c r="IU121" s="50"/>
      <c r="IV121" s="50"/>
      <c r="IW121" s="50"/>
      <c r="IX121" s="50"/>
      <c r="IY121" s="50"/>
      <c r="IZ121" s="50"/>
      <c r="JA121" s="50"/>
      <c r="JB121" s="50"/>
      <c r="JC121" s="50"/>
      <c r="JD121" s="50"/>
      <c r="JE121" s="50"/>
      <c r="JF121" s="50"/>
      <c r="JG121" s="50"/>
      <c r="JH121" s="50"/>
      <c r="JI121" s="50"/>
      <c r="JJ121" s="50"/>
      <c r="JK121" s="50"/>
      <c r="JL121" s="50"/>
      <c r="JM121" s="50"/>
      <c r="JN121" s="50"/>
      <c r="JO121" s="50"/>
      <c r="JP121" s="50"/>
      <c r="JQ121" s="50"/>
      <c r="JR121" s="50"/>
      <c r="JS121" s="50"/>
      <c r="JT121" s="50"/>
      <c r="JU121" s="50"/>
      <c r="JV121" s="50"/>
      <c r="JW121" s="50"/>
      <c r="JX121" s="50"/>
      <c r="JY121" s="50"/>
      <c r="JZ121" s="50"/>
      <c r="KA121" s="50"/>
      <c r="KB121" s="50"/>
      <c r="KC121" s="50"/>
      <c r="KD121" s="50"/>
      <c r="KE121" s="50"/>
      <c r="KF121" s="50"/>
      <c r="KG121" s="50"/>
      <c r="KH121" s="50"/>
      <c r="KI121" s="50"/>
      <c r="KJ121" s="50"/>
      <c r="KK121" s="50"/>
      <c r="KL121" s="50"/>
      <c r="KM121" s="50"/>
      <c r="KN121" s="50"/>
      <c r="KO121" s="50"/>
      <c r="KP121" s="50"/>
      <c r="KQ121" s="50"/>
      <c r="KR121" s="50"/>
      <c r="KS121" s="50"/>
      <c r="KT121" s="50"/>
      <c r="KU121" s="50"/>
      <c r="KV121" s="50"/>
      <c r="KW121" s="50"/>
      <c r="KX121" s="50"/>
      <c r="KY121" s="50"/>
      <c r="KZ121" s="50"/>
      <c r="LA121" s="50"/>
      <c r="LB121" s="50"/>
      <c r="LC121" s="50"/>
      <c r="LD121" s="50"/>
      <c r="LE121" s="50"/>
      <c r="LF121" s="50"/>
      <c r="LG121" s="50"/>
      <c r="LH121" s="50"/>
      <c r="LI121" s="50"/>
      <c r="LJ121" s="50"/>
      <c r="LK121" s="50"/>
      <c r="LL121" s="50"/>
      <c r="LM121" s="50"/>
      <c r="LN121" s="50"/>
      <c r="LO121" s="50"/>
      <c r="LP121" s="50"/>
      <c r="LQ121" s="50"/>
      <c r="LR121" s="50"/>
      <c r="LS121" s="50"/>
      <c r="LT121" s="50"/>
      <c r="LU121" s="50"/>
      <c r="LV121" s="50"/>
      <c r="LW121" s="50"/>
      <c r="LX121" s="50"/>
      <c r="LY121" s="50"/>
      <c r="LZ121" s="50"/>
      <c r="MA121" s="50"/>
      <c r="MB121" s="50"/>
      <c r="MC121" s="50"/>
      <c r="MD121" s="50"/>
      <c r="ME121" s="50"/>
      <c r="MF121" s="50"/>
      <c r="MG121" s="50"/>
      <c r="MH121" s="50"/>
      <c r="MI121" s="50"/>
      <c r="MJ121" s="50"/>
      <c r="MK121" s="50"/>
      <c r="ML121" s="50"/>
      <c r="MM121" s="50"/>
      <c r="MN121" s="50"/>
      <c r="MO121" s="50"/>
      <c r="MP121" s="50"/>
      <c r="MQ121" s="50"/>
      <c r="MR121" s="50"/>
      <c r="MS121" s="50"/>
      <c r="MT121" s="50"/>
      <c r="MU121" s="50"/>
      <c r="MV121" s="50"/>
      <c r="MW121" s="50"/>
      <c r="MX121" s="50"/>
      <c r="MY121" s="50"/>
      <c r="MZ121" s="50"/>
      <c r="NA121" s="50"/>
      <c r="NB121" s="50"/>
      <c r="NC121" s="50"/>
      <c r="ND121" s="50"/>
      <c r="NE121" s="50"/>
      <c r="NF121" s="50"/>
      <c r="NG121" s="50"/>
      <c r="NH121" s="50"/>
      <c r="NI121" s="50"/>
      <c r="NJ121" s="50"/>
      <c r="NK121" s="50"/>
      <c r="NL121" s="50"/>
      <c r="NM121" s="50"/>
      <c r="NN121" s="50"/>
      <c r="NO121" s="50"/>
      <c r="NP121" s="50"/>
      <c r="NQ121" s="50"/>
      <c r="NR121" s="50"/>
      <c r="NS121" s="50"/>
      <c r="NT121" s="50"/>
      <c r="NU121" s="50"/>
      <c r="NV121" s="50"/>
      <c r="NW121" s="50"/>
      <c r="NX121" s="50"/>
      <c r="NY121" s="50"/>
      <c r="NZ121" s="50"/>
      <c r="OA121" s="50"/>
      <c r="OB121" s="50"/>
      <c r="OC121" s="50"/>
      <c r="OD121" s="50"/>
      <c r="OE121" s="50"/>
      <c r="OF121" s="50"/>
      <c r="OG121" s="50"/>
      <c r="OH121" s="50"/>
      <c r="OI121" s="50"/>
      <c r="OJ121" s="50"/>
      <c r="OK121" s="50"/>
      <c r="OL121" s="50"/>
      <c r="OM121" s="50"/>
      <c r="ON121" s="50"/>
      <c r="OO121" s="50"/>
      <c r="OP121" s="50"/>
      <c r="OQ121" s="50"/>
      <c r="OR121" s="50"/>
      <c r="OS121" s="50"/>
      <c r="OT121" s="50"/>
      <c r="OU121" s="50"/>
      <c r="OV121" s="50"/>
      <c r="OW121" s="50"/>
      <c r="OX121" s="50"/>
      <c r="OY121" s="50"/>
      <c r="OZ121" s="50"/>
      <c r="PA121" s="50"/>
      <c r="PB121" s="50"/>
      <c r="PC121" s="50"/>
      <c r="PD121" s="50"/>
      <c r="PE121" s="50"/>
      <c r="PF121" s="50"/>
      <c r="PG121" s="50"/>
      <c r="PH121" s="50"/>
      <c r="PI121" s="50"/>
      <c r="PJ121" s="50"/>
      <c r="PK121" s="50"/>
      <c r="PL121" s="50"/>
      <c r="PM121" s="50"/>
      <c r="PN121" s="50"/>
      <c r="PO121" s="50"/>
      <c r="PP121" s="50"/>
      <c r="PQ121" s="50"/>
      <c r="PR121" s="50"/>
      <c r="PS121" s="50"/>
      <c r="PT121" s="50"/>
      <c r="PU121" s="50"/>
      <c r="PV121" s="50"/>
      <c r="PW121" s="50"/>
      <c r="PX121" s="50"/>
      <c r="PY121" s="50"/>
      <c r="PZ121" s="50"/>
      <c r="QA121" s="50"/>
      <c r="QB121" s="50"/>
      <c r="QC121" s="50"/>
      <c r="QD121" s="50"/>
      <c r="QE121" s="50"/>
      <c r="QF121" s="50"/>
      <c r="QG121" s="50"/>
      <c r="QH121" s="50"/>
      <c r="QI121" s="50"/>
      <c r="QJ121" s="50"/>
      <c r="QK121" s="50"/>
      <c r="QL121" s="50"/>
      <c r="QM121" s="50"/>
      <c r="QN121" s="50"/>
      <c r="QO121" s="50"/>
      <c r="QP121" s="50"/>
      <c r="QQ121" s="50"/>
      <c r="QR121" s="50"/>
      <c r="QS121" s="50"/>
      <c r="QT121" s="50"/>
      <c r="QU121" s="50"/>
      <c r="QV121" s="50"/>
      <c r="QW121" s="50"/>
      <c r="QX121" s="50"/>
      <c r="QY121" s="50"/>
      <c r="QZ121" s="50"/>
      <c r="RA121" s="50"/>
      <c r="RB121" s="50"/>
      <c r="RC121" s="50"/>
      <c r="RD121" s="50"/>
      <c r="RE121" s="50"/>
      <c r="RF121" s="50"/>
      <c r="RG121" s="50"/>
      <c r="RH121" s="50"/>
      <c r="RI121" s="50"/>
      <c r="RJ121" s="50"/>
      <c r="RK121" s="50"/>
      <c r="RL121" s="50"/>
      <c r="RM121" s="50"/>
      <c r="RN121" s="50"/>
      <c r="RO121" s="50"/>
      <c r="RP121" s="50"/>
      <c r="RQ121" s="50"/>
      <c r="RR121" s="50"/>
      <c r="RS121" s="50"/>
      <c r="RT121" s="50"/>
      <c r="RU121" s="50"/>
      <c r="RV121" s="50"/>
      <c r="RW121" s="50"/>
      <c r="RX121" s="50"/>
      <c r="RY121" s="50"/>
      <c r="RZ121" s="50"/>
      <c r="SA121" s="50"/>
      <c r="SB121" s="50"/>
      <c r="SC121" s="50"/>
      <c r="SD121" s="50"/>
      <c r="SE121" s="50"/>
      <c r="SF121" s="50"/>
      <c r="SG121" s="50"/>
      <c r="SH121" s="50"/>
      <c r="SI121" s="50"/>
      <c r="SJ121" s="50"/>
      <c r="SK121" s="50"/>
      <c r="SL121" s="50"/>
      <c r="SM121" s="50"/>
      <c r="SN121" s="45"/>
    </row>
    <row r="122" spans="2:508" x14ac:dyDescent="0.25">
      <c r="B122" s="43" t="s">
        <v>616</v>
      </c>
      <c r="C122" s="43" t="str">
        <f ca="1">_xlfn.XLOOKUP(B122,bonds[unique lookup],bonds[ID_ISIN])</f>
        <v>FR0013367612</v>
      </c>
      <c r="D122" s="45" cm="1">
        <f t="array" aca="1" ref="D122" ca="1">MIN(IFERROR(IF(OFFSET(bHist!$A$1,_xlfn.XMATCH($B$112,bHist!$B:$B,0)-1,3+$C$2,1,3+$C$3)=0,"-",OFFSET(bHist!$A$1,_xlfn.XMATCH($B$112,bHist!$B:$B,0)-1,3+$C$2,1,3+$C$3))-IF(OFFSET(bHist!$A$1,_xlfn.XMATCH(B122,bHist!$B:$B,0)-1,3+$C$2,1,3+$C$3)=0,"-",OFFSET(bHist!$A$1,_xlfn.XMATCH(B122,bHist!$B:$B,0)-1,3+$C$2,1,3+$C$3)),"-"))</f>
        <v>-110.79649181449412</v>
      </c>
      <c r="E122" s="45" cm="1">
        <f t="array" aca="1" ref="E122" ca="1">AVERAGE(IFERROR(IF(OFFSET(bHist!$A$1,_xlfn.XMATCH($B$112,bHist!$B:$B,0)-1,3+$C$2,1,3+$C$3)=0,"-",OFFSET(bHist!$A$1,_xlfn.XMATCH($B$112,bHist!$B:$B,0)-1,3+$C$2,1,3+$C$3))-IF(OFFSET(bHist!$A$1,_xlfn.XMATCH(B122,bHist!$B:$B,0)-1,3+$C$2,1,3+$C$3)=0,"-",OFFSET(bHist!$A$1,_xlfn.XMATCH(B122,bHist!$B:$B,0)-1,3+$C$2,1,3+$C$3)),"-"))</f>
        <v>-11.256958206452884</v>
      </c>
      <c r="F122" s="45" cm="1">
        <f t="array" aca="1" ref="F122" ca="1">MAX(IFERROR(IF(OFFSET(bHist!$A$1,_xlfn.XMATCH($B$112,bHist!$B:$B,0)-1,3+$C$2,1,3+$C$3)=0,"-",OFFSET(bHist!$A$1,_xlfn.XMATCH($B$112,bHist!$B:$B,0)-1,3+$C$2,1,3+$C$3))-IF(OFFSET(bHist!$A$1,_xlfn.XMATCH(B122,bHist!$B:$B,0)-1,3+$C$2,1,3+$C$3)=0,"-",OFFSET(bHist!$A$1,_xlfn.XMATCH(B122,bHist!$B:$B,0)-1,3+$C$2,1,3+$C$3)),"-"))</f>
        <v>169.94405209374423</v>
      </c>
      <c r="G122" s="45" cm="1">
        <f t="array" aca="1" ref="G122" ca="1">_xlfn.STDEV.P(IFERROR(IF(OFFSET(bHist!$A$1,_xlfn.XMATCH($B$112,bHist!$B:$B,0)-1,3+$C$2,1,3+$C$3)=0,"-",OFFSET(bHist!$A$1,_xlfn.XMATCH($B$112,bHist!$B:$B,0)-1,3+$C$2,1,3+$C$3))-IF(OFFSET(bHist!$A$1,_xlfn.XMATCH(B122,bHist!$B:$B,0)-1,3+$C$2,1,3+$C$3)=0,"-",OFFSET(bHist!$A$1,_xlfn.XMATCH(B122,bHist!$B:$B,0)-1,3+$C$2,1,3+$C$3)),"-"))</f>
        <v>51.77158049813675</v>
      </c>
      <c r="H122" s="45" cm="1">
        <f t="array" aca="1" ref="H122" ca="1">INDEX((IFERROR(IF(OFFSET(bHist!$A$1,_xlfn.XMATCH($B$112,bHist!B:B,0)-1,3,1,500)=0,"-",OFFSET(bHist!$A$1,_xlfn.XMATCH($B$112,bHist!B:B,0)-1,3,1,500))-IF(OFFSET(bHist!$A$1,_xlfn.XMATCH(B122,bHist!B:B,0)-1,3,1,500)=0,"-",OFFSET(bHist!$A$1,_xlfn.XMATCH(B122,bHist!B:B,0)-1,3,1,500)),"-")),1)</f>
        <v>47.298264277219744</v>
      </c>
      <c r="I122" s="45">
        <f t="shared" ca="1" si="6"/>
        <v>20.857415772055973</v>
      </c>
      <c r="J122" s="51" cm="1">
        <f t="array" aca="1" ref="J122" ca="1">SLOPE((IFERROR(IF(OFFSET(bHist!$A$1,_xlfn.XMATCH($B$112,bHist!$B:$B,0)-1,3,1,500)=0,"-",OFFSET(bHist!$A$1,_xlfn.XMATCH($B$112,bHist!$B:$B,0)-1,3,1,500))-IF(OFFSET(bHist!$A$1,_xlfn.XMATCH(B122,bHist!$B:$B,0)-1,3,1,500)=0,"-",OFFSET(bHist!$A$1,_xlfn.XMATCH(B122,bHist!$B:$B,0)-1,3,1,500)),"-")),OFFSET(bHist!$A$1,0,3,1,500))</f>
        <v>0.21259430945824487</v>
      </c>
      <c r="K122" s="45" cm="1">
        <f t="array" aca="1" ref="K122" ca="1">INTERCEPT((IFERROR(IF(OFFSET(bHist!$A$1,_xlfn.XMATCH($B$112,bHist!$B:$B,0)-1,3,1,500)=0,"-",OFFSET(bHist!$A$1,_xlfn.XMATCH($B$112,bHist!$B:$B,0)-1,3,1,500))-IF(OFFSET(bHist!$A$1,_xlfn.XMATCH(B122,bHist!$B:$B,0)-1,3,1,500)=0,"-",OFFSET(bHist!$A$1,_xlfn.XMATCH(B122,bHist!$B:$B,0)-1,3,1,500)),"-")),OFFSET(bHist!$A$1,0,3,1,500))</f>
        <v>-9300.1622274109977</v>
      </c>
      <c r="L122" s="45" cm="1">
        <f t="array" aca="1" ref="L122" ca="1">STEYX((IFERROR(IF(OFFSET(bHist!$A$1,_xlfn.XMATCH($B$112,bHist!B:B,0)-1,3,1,500)=0,"-",OFFSET(bHist!$A$1,_xlfn.XMATCH($B$112,bHist!B:B,0)-1,3,1,500))-IF(OFFSET(bHist!$A$1,_xlfn.XMATCH(B122,bHist!B:B,0)-1,3,1,500)=0,"-",OFFSET(bHist!$A$1,_xlfn.XMATCH(B122,bHist!B:B,0)-1,3,1,500)),"-")),OFFSET(bHist!$A$1,0,3,1,500))</f>
        <v>32.772732909507369</v>
      </c>
      <c r="M122" s="51" cm="1">
        <f t="array" aca="1" ref="M122" ca="1">CORREL(IF(OFFSET(bHist!$A$1,_xlfn.XMATCH($B$112,bHist!B:B,0)-1,3,1,500)=0,"-",OFFSET(bHist!$A$1,_xlfn.XMATCH($B$112,bHist!B:B,0)-1,3,1,500)),IF(OFFSET(bHist!$A$1,_xlfn.XMATCH(B122,bHist!B:B,0)-1,3,1,500)=0,"-",OFFSET(bHist!$A$1,_xlfn.XMATCH(B122,bHist!B:B,0)-1,3,1,500)))</f>
        <v>0.85405185154687935</v>
      </c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  <c r="AE122" s="50"/>
      <c r="AF122" s="50"/>
      <c r="AG122" s="50"/>
      <c r="AH122" s="50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  <c r="AX122" s="50"/>
      <c r="AY122" s="50"/>
      <c r="AZ122" s="50"/>
      <c r="BA122" s="50"/>
      <c r="BB122" s="50"/>
      <c r="BC122" s="50"/>
      <c r="BD122" s="50"/>
      <c r="BE122" s="50"/>
      <c r="BF122" s="50"/>
      <c r="BG122" s="50"/>
      <c r="BH122" s="50"/>
      <c r="BI122" s="50"/>
      <c r="BJ122" s="50"/>
      <c r="BK122" s="50"/>
      <c r="BL122" s="50"/>
      <c r="BM122" s="50"/>
      <c r="BN122" s="50"/>
      <c r="BO122" s="50"/>
      <c r="BP122" s="50"/>
      <c r="BQ122" s="50"/>
      <c r="BR122" s="50"/>
      <c r="BS122" s="50"/>
      <c r="BT122" s="50"/>
      <c r="BU122" s="50"/>
      <c r="BV122" s="50"/>
      <c r="BW122" s="50"/>
      <c r="BX122" s="50"/>
      <c r="BY122" s="50"/>
      <c r="BZ122" s="50"/>
      <c r="CA122" s="50"/>
      <c r="CB122" s="50"/>
      <c r="CC122" s="50"/>
      <c r="CD122" s="50"/>
      <c r="CE122" s="50"/>
      <c r="CF122" s="50"/>
      <c r="CG122" s="50"/>
      <c r="CH122" s="50"/>
      <c r="CI122" s="50"/>
      <c r="CJ122" s="50"/>
      <c r="CK122" s="50"/>
      <c r="CL122" s="50"/>
      <c r="CM122" s="50"/>
      <c r="CN122" s="50"/>
      <c r="CO122" s="50"/>
      <c r="CP122" s="50"/>
      <c r="CQ122" s="50"/>
      <c r="CR122" s="50"/>
      <c r="CS122" s="50"/>
      <c r="CT122" s="50"/>
      <c r="CU122" s="50"/>
      <c r="CV122" s="50"/>
      <c r="CW122" s="50"/>
      <c r="CX122" s="50"/>
      <c r="CY122" s="50"/>
      <c r="CZ122" s="50"/>
      <c r="DA122" s="50"/>
      <c r="DB122" s="50"/>
      <c r="DC122" s="50"/>
      <c r="DD122" s="50"/>
      <c r="DE122" s="50"/>
      <c r="DF122" s="50"/>
      <c r="DG122" s="50"/>
      <c r="DH122" s="50"/>
      <c r="DI122" s="50"/>
      <c r="DJ122" s="50"/>
      <c r="DK122" s="50"/>
      <c r="DL122" s="50"/>
      <c r="DM122" s="50"/>
      <c r="DN122" s="50"/>
      <c r="DO122" s="50"/>
      <c r="DP122" s="50"/>
      <c r="DQ122" s="50"/>
      <c r="DR122" s="50"/>
      <c r="DS122" s="50"/>
      <c r="DT122" s="50"/>
      <c r="DU122" s="50"/>
      <c r="DV122" s="50"/>
      <c r="DW122" s="50"/>
      <c r="DX122" s="50"/>
      <c r="DY122" s="50"/>
      <c r="DZ122" s="50"/>
      <c r="EA122" s="50"/>
      <c r="EB122" s="50"/>
      <c r="EC122" s="50"/>
      <c r="ED122" s="50"/>
      <c r="EE122" s="50"/>
      <c r="EF122" s="50"/>
      <c r="EG122" s="50"/>
      <c r="EH122" s="50"/>
      <c r="EI122" s="50"/>
      <c r="EJ122" s="50"/>
      <c r="EK122" s="50"/>
      <c r="EL122" s="50"/>
      <c r="EM122" s="50"/>
      <c r="EN122" s="50"/>
      <c r="EO122" s="50"/>
      <c r="EP122" s="50"/>
      <c r="EQ122" s="50"/>
      <c r="ER122" s="50"/>
      <c r="ES122" s="50"/>
      <c r="ET122" s="50"/>
      <c r="EU122" s="50"/>
      <c r="EV122" s="50"/>
      <c r="EW122" s="50"/>
      <c r="EX122" s="50"/>
      <c r="EY122" s="50"/>
      <c r="EZ122" s="50"/>
      <c r="FA122" s="50"/>
      <c r="FB122" s="50"/>
      <c r="FC122" s="50"/>
      <c r="FD122" s="50"/>
      <c r="FE122" s="50"/>
      <c r="FF122" s="50"/>
      <c r="FG122" s="50"/>
      <c r="FH122" s="50"/>
      <c r="FI122" s="50"/>
      <c r="FJ122" s="50"/>
      <c r="FK122" s="50"/>
      <c r="FL122" s="50"/>
      <c r="FM122" s="50"/>
      <c r="FN122" s="50"/>
      <c r="FO122" s="50"/>
      <c r="FP122" s="50"/>
      <c r="FQ122" s="50"/>
      <c r="FR122" s="50"/>
      <c r="FS122" s="50"/>
      <c r="FT122" s="50"/>
      <c r="FU122" s="50"/>
      <c r="FV122" s="50"/>
      <c r="FW122" s="50"/>
      <c r="FX122" s="50"/>
      <c r="FY122" s="50"/>
      <c r="FZ122" s="50"/>
      <c r="GA122" s="50"/>
      <c r="GB122" s="50"/>
      <c r="GC122" s="50"/>
      <c r="GD122" s="50"/>
      <c r="GE122" s="50"/>
      <c r="GF122" s="50"/>
      <c r="GG122" s="50"/>
      <c r="GH122" s="50"/>
      <c r="GI122" s="50"/>
      <c r="GJ122" s="50"/>
      <c r="GK122" s="50"/>
      <c r="GL122" s="50"/>
      <c r="GM122" s="50"/>
      <c r="GN122" s="50"/>
      <c r="GO122" s="50"/>
      <c r="GP122" s="50"/>
      <c r="GQ122" s="50"/>
      <c r="GR122" s="50"/>
      <c r="GS122" s="50"/>
      <c r="GT122" s="50"/>
      <c r="GU122" s="50"/>
      <c r="GV122" s="50"/>
      <c r="GW122" s="50"/>
      <c r="GX122" s="50"/>
      <c r="GY122" s="50"/>
      <c r="GZ122" s="50"/>
      <c r="HA122" s="50"/>
      <c r="HB122" s="50"/>
      <c r="HC122" s="50"/>
      <c r="HD122" s="50"/>
      <c r="HE122" s="50"/>
      <c r="HF122" s="50"/>
      <c r="HG122" s="50"/>
      <c r="HH122" s="50"/>
      <c r="HI122" s="50"/>
      <c r="HJ122" s="50"/>
      <c r="HK122" s="50"/>
      <c r="HL122" s="50"/>
      <c r="HM122" s="50"/>
      <c r="HN122" s="50"/>
      <c r="HO122" s="50"/>
      <c r="HP122" s="50"/>
      <c r="HQ122" s="50"/>
      <c r="HR122" s="50"/>
      <c r="HS122" s="50"/>
      <c r="HT122" s="50"/>
      <c r="HU122" s="50"/>
      <c r="HV122" s="50"/>
      <c r="HW122" s="50"/>
      <c r="HX122" s="50"/>
      <c r="HY122" s="50"/>
      <c r="HZ122" s="50"/>
      <c r="IA122" s="50"/>
      <c r="IB122" s="50"/>
      <c r="IC122" s="50"/>
      <c r="ID122" s="50"/>
      <c r="IE122" s="50"/>
      <c r="IF122" s="50"/>
      <c r="IG122" s="50"/>
      <c r="IH122" s="50"/>
      <c r="II122" s="50"/>
      <c r="IJ122" s="50"/>
      <c r="IK122" s="50"/>
      <c r="IL122" s="50"/>
      <c r="IM122" s="50"/>
      <c r="IN122" s="50"/>
      <c r="IO122" s="50"/>
      <c r="IP122" s="50"/>
      <c r="IQ122" s="50"/>
      <c r="IR122" s="50"/>
      <c r="IS122" s="50"/>
      <c r="IT122" s="50"/>
      <c r="IU122" s="50"/>
      <c r="IV122" s="50"/>
      <c r="IW122" s="50"/>
      <c r="IX122" s="50"/>
      <c r="IY122" s="50"/>
      <c r="IZ122" s="50"/>
      <c r="JA122" s="50"/>
      <c r="JB122" s="50"/>
      <c r="JC122" s="50"/>
      <c r="JD122" s="50"/>
      <c r="JE122" s="50"/>
      <c r="JF122" s="50"/>
      <c r="JG122" s="50"/>
      <c r="JH122" s="50"/>
      <c r="JI122" s="50"/>
      <c r="JJ122" s="50"/>
      <c r="JK122" s="50"/>
      <c r="JL122" s="50"/>
      <c r="JM122" s="50"/>
      <c r="JN122" s="50"/>
      <c r="JO122" s="50"/>
      <c r="JP122" s="50"/>
      <c r="JQ122" s="50"/>
      <c r="JR122" s="50"/>
      <c r="JS122" s="50"/>
      <c r="JT122" s="50"/>
      <c r="JU122" s="50"/>
      <c r="JV122" s="50"/>
      <c r="JW122" s="50"/>
      <c r="JX122" s="50"/>
      <c r="JY122" s="50"/>
      <c r="JZ122" s="50"/>
      <c r="KA122" s="50"/>
      <c r="KB122" s="50"/>
      <c r="KC122" s="50"/>
      <c r="KD122" s="50"/>
      <c r="KE122" s="50"/>
      <c r="KF122" s="50"/>
      <c r="KG122" s="50"/>
      <c r="KH122" s="50"/>
      <c r="KI122" s="50"/>
      <c r="KJ122" s="50"/>
      <c r="KK122" s="50"/>
      <c r="KL122" s="50"/>
      <c r="KM122" s="50"/>
      <c r="KN122" s="50"/>
      <c r="KO122" s="50"/>
      <c r="KP122" s="50"/>
      <c r="KQ122" s="50"/>
      <c r="KR122" s="50"/>
      <c r="KS122" s="50"/>
      <c r="KT122" s="50"/>
      <c r="KU122" s="50"/>
      <c r="KV122" s="50"/>
      <c r="KW122" s="50"/>
      <c r="KX122" s="50"/>
      <c r="KY122" s="50"/>
      <c r="KZ122" s="50"/>
      <c r="LA122" s="50"/>
      <c r="LB122" s="50"/>
      <c r="LC122" s="50"/>
      <c r="LD122" s="50"/>
      <c r="LE122" s="50"/>
      <c r="LF122" s="50"/>
      <c r="LG122" s="50"/>
      <c r="LH122" s="50"/>
      <c r="LI122" s="50"/>
      <c r="LJ122" s="50"/>
      <c r="LK122" s="50"/>
      <c r="LL122" s="50"/>
      <c r="LM122" s="50"/>
      <c r="LN122" s="50"/>
      <c r="LO122" s="50"/>
      <c r="LP122" s="50"/>
      <c r="LQ122" s="50"/>
      <c r="LR122" s="50"/>
      <c r="LS122" s="50"/>
      <c r="LT122" s="50"/>
      <c r="LU122" s="50"/>
      <c r="LV122" s="50"/>
      <c r="LW122" s="50"/>
      <c r="LX122" s="50"/>
      <c r="LY122" s="50"/>
      <c r="LZ122" s="50"/>
      <c r="MA122" s="50"/>
      <c r="MB122" s="50"/>
      <c r="MC122" s="50"/>
      <c r="MD122" s="50"/>
      <c r="ME122" s="50"/>
      <c r="MF122" s="50"/>
      <c r="MG122" s="50"/>
      <c r="MH122" s="50"/>
      <c r="MI122" s="50"/>
      <c r="MJ122" s="50"/>
      <c r="MK122" s="50"/>
      <c r="ML122" s="50"/>
      <c r="MM122" s="50"/>
      <c r="MN122" s="50"/>
      <c r="MO122" s="50"/>
      <c r="MP122" s="50"/>
      <c r="MQ122" s="50"/>
      <c r="MR122" s="50"/>
      <c r="MS122" s="50"/>
      <c r="MT122" s="50"/>
      <c r="MU122" s="50"/>
      <c r="MV122" s="50"/>
      <c r="MW122" s="50"/>
      <c r="MX122" s="50"/>
      <c r="MY122" s="50"/>
      <c r="MZ122" s="50"/>
      <c r="NA122" s="50"/>
      <c r="NB122" s="50"/>
      <c r="NC122" s="50"/>
      <c r="ND122" s="50"/>
      <c r="NE122" s="50"/>
      <c r="NF122" s="50"/>
      <c r="NG122" s="50"/>
      <c r="NH122" s="50"/>
      <c r="NI122" s="50"/>
      <c r="NJ122" s="50"/>
      <c r="NK122" s="50"/>
      <c r="NL122" s="50"/>
      <c r="NM122" s="50"/>
      <c r="NN122" s="50"/>
      <c r="NO122" s="50"/>
      <c r="NP122" s="50"/>
      <c r="NQ122" s="50"/>
      <c r="NR122" s="50"/>
      <c r="NS122" s="50"/>
      <c r="NT122" s="50"/>
      <c r="NU122" s="50"/>
      <c r="NV122" s="50"/>
      <c r="NW122" s="50"/>
      <c r="NX122" s="50"/>
      <c r="NY122" s="50"/>
      <c r="NZ122" s="50"/>
      <c r="OA122" s="50"/>
      <c r="OB122" s="50"/>
      <c r="OC122" s="50"/>
      <c r="OD122" s="50"/>
      <c r="OE122" s="50"/>
      <c r="OF122" s="50"/>
      <c r="OG122" s="50"/>
      <c r="OH122" s="50"/>
      <c r="OI122" s="50"/>
      <c r="OJ122" s="50"/>
      <c r="OK122" s="50"/>
      <c r="OL122" s="50"/>
      <c r="OM122" s="50"/>
      <c r="ON122" s="50"/>
      <c r="OO122" s="50"/>
      <c r="OP122" s="50"/>
      <c r="OQ122" s="50"/>
      <c r="OR122" s="50"/>
      <c r="OS122" s="50"/>
      <c r="OT122" s="50"/>
      <c r="OU122" s="50"/>
      <c r="OV122" s="50"/>
      <c r="OW122" s="50"/>
      <c r="OX122" s="50"/>
      <c r="OY122" s="50"/>
      <c r="OZ122" s="50"/>
      <c r="PA122" s="50"/>
      <c r="PB122" s="50"/>
      <c r="PC122" s="50"/>
      <c r="PD122" s="50"/>
      <c r="PE122" s="50"/>
      <c r="PF122" s="50"/>
      <c r="PG122" s="50"/>
      <c r="PH122" s="50"/>
      <c r="PI122" s="50"/>
      <c r="PJ122" s="50"/>
      <c r="PK122" s="50"/>
      <c r="PL122" s="50"/>
      <c r="PM122" s="50"/>
      <c r="PN122" s="50"/>
      <c r="PO122" s="50"/>
      <c r="PP122" s="50"/>
      <c r="PQ122" s="50"/>
      <c r="PR122" s="50"/>
      <c r="PS122" s="50"/>
      <c r="PT122" s="50"/>
      <c r="PU122" s="50"/>
      <c r="PV122" s="50"/>
      <c r="PW122" s="50"/>
      <c r="PX122" s="50"/>
      <c r="PY122" s="50"/>
      <c r="PZ122" s="50"/>
      <c r="QA122" s="50"/>
      <c r="QB122" s="50"/>
      <c r="QC122" s="50"/>
      <c r="QD122" s="50"/>
      <c r="QE122" s="50"/>
      <c r="QF122" s="50"/>
      <c r="QG122" s="50"/>
      <c r="QH122" s="50"/>
      <c r="QI122" s="50"/>
      <c r="QJ122" s="50"/>
      <c r="QK122" s="50"/>
      <c r="QL122" s="50"/>
      <c r="QM122" s="50"/>
      <c r="QN122" s="50"/>
      <c r="QO122" s="50"/>
      <c r="QP122" s="50"/>
      <c r="QQ122" s="50"/>
      <c r="QR122" s="50"/>
      <c r="QS122" s="50"/>
      <c r="QT122" s="50"/>
      <c r="QU122" s="50"/>
      <c r="QV122" s="50"/>
      <c r="QW122" s="50"/>
      <c r="QX122" s="50"/>
      <c r="QY122" s="50"/>
      <c r="QZ122" s="50"/>
      <c r="RA122" s="50"/>
      <c r="RB122" s="50"/>
      <c r="RC122" s="50"/>
      <c r="RD122" s="50"/>
      <c r="RE122" s="50"/>
      <c r="RF122" s="50"/>
      <c r="RG122" s="50"/>
      <c r="RH122" s="50"/>
      <c r="RI122" s="50"/>
      <c r="RJ122" s="50"/>
      <c r="RK122" s="50"/>
      <c r="RL122" s="50"/>
      <c r="RM122" s="50"/>
      <c r="RN122" s="50"/>
      <c r="RO122" s="50"/>
      <c r="RP122" s="50"/>
      <c r="RQ122" s="50"/>
      <c r="RR122" s="50"/>
      <c r="RS122" s="50"/>
      <c r="RT122" s="50"/>
      <c r="RU122" s="50"/>
      <c r="RV122" s="50"/>
      <c r="RW122" s="50"/>
      <c r="RX122" s="50"/>
      <c r="RY122" s="50"/>
      <c r="RZ122" s="50"/>
      <c r="SA122" s="50"/>
      <c r="SB122" s="50"/>
      <c r="SC122" s="50"/>
      <c r="SD122" s="50"/>
      <c r="SE122" s="50"/>
      <c r="SF122" s="50"/>
      <c r="SG122" s="50"/>
      <c r="SH122" s="50"/>
      <c r="SI122" s="50"/>
      <c r="SJ122" s="50"/>
      <c r="SK122" s="50"/>
      <c r="SL122" s="50"/>
      <c r="SM122" s="50"/>
      <c r="SN122" s="45"/>
    </row>
    <row r="123" spans="2:508" x14ac:dyDescent="0.25">
      <c r="B123" s="43" t="s">
        <v>617</v>
      </c>
      <c r="C123" s="43" t="str">
        <f ca="1">_xlfn.XLOOKUP(B123,bonds[unique lookup],bonds[ID_ISIN])</f>
        <v>FR0011401751</v>
      </c>
      <c r="D123" s="45" cm="1">
        <f t="array" aca="1" ref="D123" ca="1">MIN(IFERROR(IF(OFFSET(bHist!$A$1,_xlfn.XMATCH($B$112,bHist!$B:$B,0)-1,3+$C$2,1,3+$C$3)=0,"-",OFFSET(bHist!$A$1,_xlfn.XMATCH($B$112,bHist!$B:$B,0)-1,3+$C$2,1,3+$C$3))-IF(OFFSET(bHist!$A$1,_xlfn.XMATCH(B123,bHist!$B:$B,0)-1,3+$C$2,1,3+$C$3)=0,"-",OFFSET(bHist!$A$1,_xlfn.XMATCH(B123,bHist!$B:$B,0)-1,3+$C$2,1,3+$C$3)),"-"))</f>
        <v>-130.9883447685242</v>
      </c>
      <c r="E123" s="45" cm="1">
        <f t="array" aca="1" ref="E123" ca="1">AVERAGE(IFERROR(IF(OFFSET(bHist!$A$1,_xlfn.XMATCH($B$112,bHist!$B:$B,0)-1,3+$C$2,1,3+$C$3)=0,"-",OFFSET(bHist!$A$1,_xlfn.XMATCH($B$112,bHist!$B:$B,0)-1,3+$C$2,1,3+$C$3))-IF(OFFSET(bHist!$A$1,_xlfn.XMATCH(B123,bHist!$B:$B,0)-1,3+$C$2,1,3+$C$3)=0,"-",OFFSET(bHist!$A$1,_xlfn.XMATCH(B123,bHist!$B:$B,0)-1,3+$C$2,1,3+$C$3)),"-"))</f>
        <v>-27.986648699163194</v>
      </c>
      <c r="F123" s="45" cm="1">
        <f t="array" aca="1" ref="F123" ca="1">MAX(IFERROR(IF(OFFSET(bHist!$A$1,_xlfn.XMATCH($B$112,bHist!$B:$B,0)-1,3+$C$2,1,3+$C$3)=0,"-",OFFSET(bHist!$A$1,_xlfn.XMATCH($B$112,bHist!$B:$B,0)-1,3+$C$2,1,3+$C$3))-IF(OFFSET(bHist!$A$1,_xlfn.XMATCH(B123,bHist!$B:$B,0)-1,3+$C$2,1,3+$C$3)=0,"-",OFFSET(bHist!$A$1,_xlfn.XMATCH(B123,bHist!$B:$B,0)-1,3+$C$2,1,3+$C$3)),"-"))</f>
        <v>153.99757381916049</v>
      </c>
      <c r="G123" s="45" cm="1">
        <f t="array" aca="1" ref="G123" ca="1">_xlfn.STDEV.P(IFERROR(IF(OFFSET(bHist!$A$1,_xlfn.XMATCH($B$112,bHist!$B:$B,0)-1,3+$C$2,1,3+$C$3)=0,"-",OFFSET(bHist!$A$1,_xlfn.XMATCH($B$112,bHist!$B:$B,0)-1,3+$C$2,1,3+$C$3))-IF(OFFSET(bHist!$A$1,_xlfn.XMATCH(B123,bHist!$B:$B,0)-1,3+$C$2,1,3+$C$3)=0,"-",OFFSET(bHist!$A$1,_xlfn.XMATCH(B123,bHist!$B:$B,0)-1,3+$C$2,1,3+$C$3)),"-"))</f>
        <v>47.631411383125482</v>
      </c>
      <c r="H123" s="45" cm="1">
        <f t="array" aca="1" ref="H123" ca="1">INDEX((IFERROR(IF(OFFSET(bHist!$A$1,_xlfn.XMATCH($B$112,bHist!B:B,0)-1,3,1,500)=0,"-",OFFSET(bHist!$A$1,_xlfn.XMATCH($B$112,bHist!B:B,0)-1,3,1,500))-IF(OFFSET(bHist!$A$1,_xlfn.XMATCH(B123,bHist!B:B,0)-1,3,1,500)=0,"-",OFFSET(bHist!$A$1,_xlfn.XMATCH(B123,bHist!B:B,0)-1,3,1,500)),"-")),1)</f>
        <v>29.142047739982615</v>
      </c>
      <c r="I123" s="45">
        <f t="shared" ca="1" si="6"/>
        <v>20.046147094656682</v>
      </c>
      <c r="J123" s="51" cm="1">
        <f t="array" aca="1" ref="J123" ca="1">SLOPE((IFERROR(IF(OFFSET(bHist!$A$1,_xlfn.XMATCH($B$112,bHist!$B:$B,0)-1,3,1,500)=0,"-",OFFSET(bHist!$A$1,_xlfn.XMATCH($B$112,bHist!$B:$B,0)-1,3,1,500))-IF(OFFSET(bHist!$A$1,_xlfn.XMATCH(B123,bHist!$B:$B,0)-1,3,1,500)=0,"-",OFFSET(bHist!$A$1,_xlfn.XMATCH(B123,bHist!$B:$B,0)-1,3,1,500)),"-")),OFFSET(bHist!$A$1,0,3,1,500))</f>
        <v>0.15322790667287869</v>
      </c>
      <c r="K123" s="45" cm="1">
        <f t="array" aca="1" ref="K123" ca="1">INTERCEPT((IFERROR(IF(OFFSET(bHist!$A$1,_xlfn.XMATCH($B$112,bHist!$B:$B,0)-1,3,1,500)=0,"-",OFFSET(bHist!$A$1,_xlfn.XMATCH($B$112,bHist!$B:$B,0)-1,3,1,500))-IF(OFFSET(bHist!$A$1,_xlfn.XMATCH(B123,bHist!$B:$B,0)-1,3,1,500)=0,"-",OFFSET(bHist!$A$1,_xlfn.XMATCH(B123,bHist!$B:$B,0)-1,3,1,500)),"-")),OFFSET(bHist!$A$1,0,3,1,500))</f>
        <v>-6717.6457196205074</v>
      </c>
      <c r="L123" s="45" cm="1">
        <f t="array" aca="1" ref="L123" ca="1">STEYX((IFERROR(IF(OFFSET(bHist!$A$1,_xlfn.XMATCH($B$112,bHist!B:B,0)-1,3,1,500)=0,"-",OFFSET(bHist!$A$1,_xlfn.XMATCH($B$112,bHist!B:B,0)-1,3,1,500))-IF(OFFSET(bHist!$A$1,_xlfn.XMATCH(B123,bHist!B:B,0)-1,3,1,500)=0,"-",OFFSET(bHist!$A$1,_xlfn.XMATCH(B123,bHist!B:B,0)-1,3,1,500)),"-")),OFFSET(bHist!$A$1,0,3,1,500))</f>
        <v>35.562532059311188</v>
      </c>
      <c r="M123" s="51" cm="1">
        <f t="array" aca="1" ref="M123" ca="1">CORREL(IF(OFFSET(bHist!$A$1,_xlfn.XMATCH($B$112,bHist!B:B,0)-1,3,1,500)=0,"-",OFFSET(bHist!$A$1,_xlfn.XMATCH($B$112,bHist!B:B,0)-1,3,1,500)),IF(OFFSET(bHist!$A$1,_xlfn.XMATCH(B123,bHist!B:B,0)-1,3,1,500)=0,"-",OFFSET(bHist!$A$1,_xlfn.XMATCH(B123,bHist!B:B,0)-1,3,1,500)))</f>
        <v>0.86003790241294298</v>
      </c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  <c r="AE123" s="50"/>
      <c r="AF123" s="50"/>
      <c r="AG123" s="50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0"/>
      <c r="AY123" s="50"/>
      <c r="AZ123" s="50"/>
      <c r="BA123" s="50"/>
      <c r="BB123" s="50"/>
      <c r="BC123" s="50"/>
      <c r="BD123" s="50"/>
      <c r="BE123" s="50"/>
      <c r="BF123" s="50"/>
      <c r="BG123" s="50"/>
      <c r="BH123" s="50"/>
      <c r="BI123" s="50"/>
      <c r="BJ123" s="50"/>
      <c r="BK123" s="50"/>
      <c r="BL123" s="50"/>
      <c r="BM123" s="50"/>
      <c r="BN123" s="50"/>
      <c r="BO123" s="50"/>
      <c r="BP123" s="50"/>
      <c r="BQ123" s="50"/>
      <c r="BR123" s="50"/>
      <c r="BS123" s="50"/>
      <c r="BT123" s="50"/>
      <c r="BU123" s="50"/>
      <c r="BV123" s="50"/>
      <c r="BW123" s="50"/>
      <c r="BX123" s="50"/>
      <c r="BY123" s="50"/>
      <c r="BZ123" s="50"/>
      <c r="CA123" s="50"/>
      <c r="CB123" s="50"/>
      <c r="CC123" s="50"/>
      <c r="CD123" s="50"/>
      <c r="CE123" s="50"/>
      <c r="CF123" s="50"/>
      <c r="CG123" s="50"/>
      <c r="CH123" s="50"/>
      <c r="CI123" s="50"/>
      <c r="CJ123" s="50"/>
      <c r="CK123" s="50"/>
      <c r="CL123" s="50"/>
      <c r="CM123" s="50"/>
      <c r="CN123" s="50"/>
      <c r="CO123" s="50"/>
      <c r="CP123" s="50"/>
      <c r="CQ123" s="50"/>
      <c r="CR123" s="50"/>
      <c r="CS123" s="50"/>
      <c r="CT123" s="50"/>
      <c r="CU123" s="50"/>
      <c r="CV123" s="50"/>
      <c r="CW123" s="50"/>
      <c r="CX123" s="50"/>
      <c r="CY123" s="50"/>
      <c r="CZ123" s="50"/>
      <c r="DA123" s="50"/>
      <c r="DB123" s="50"/>
      <c r="DC123" s="50"/>
      <c r="DD123" s="50"/>
      <c r="DE123" s="50"/>
      <c r="DF123" s="50"/>
      <c r="DG123" s="50"/>
      <c r="DH123" s="50"/>
      <c r="DI123" s="50"/>
      <c r="DJ123" s="50"/>
      <c r="DK123" s="50"/>
      <c r="DL123" s="50"/>
      <c r="DM123" s="50"/>
      <c r="DN123" s="50"/>
      <c r="DO123" s="50"/>
      <c r="DP123" s="50"/>
      <c r="DQ123" s="50"/>
      <c r="DR123" s="50"/>
      <c r="DS123" s="50"/>
      <c r="DT123" s="50"/>
      <c r="DU123" s="50"/>
      <c r="DV123" s="50"/>
      <c r="DW123" s="50"/>
      <c r="DX123" s="50"/>
      <c r="DY123" s="50"/>
      <c r="DZ123" s="50"/>
      <c r="EA123" s="50"/>
      <c r="EB123" s="50"/>
      <c r="EC123" s="50"/>
      <c r="ED123" s="50"/>
      <c r="EE123" s="50"/>
      <c r="EF123" s="50"/>
      <c r="EG123" s="50"/>
      <c r="EH123" s="50"/>
      <c r="EI123" s="50"/>
      <c r="EJ123" s="50"/>
      <c r="EK123" s="50"/>
      <c r="EL123" s="50"/>
      <c r="EM123" s="50"/>
      <c r="EN123" s="50"/>
      <c r="EO123" s="50"/>
      <c r="EP123" s="50"/>
      <c r="EQ123" s="50"/>
      <c r="ER123" s="50"/>
      <c r="ES123" s="50"/>
      <c r="ET123" s="50"/>
      <c r="EU123" s="50"/>
      <c r="EV123" s="50"/>
      <c r="EW123" s="50"/>
      <c r="EX123" s="50"/>
      <c r="EY123" s="50"/>
      <c r="EZ123" s="50"/>
      <c r="FA123" s="50"/>
      <c r="FB123" s="50"/>
      <c r="FC123" s="50"/>
      <c r="FD123" s="50"/>
      <c r="FE123" s="50"/>
      <c r="FF123" s="50"/>
      <c r="FG123" s="50"/>
      <c r="FH123" s="50"/>
      <c r="FI123" s="50"/>
      <c r="FJ123" s="50"/>
      <c r="FK123" s="50"/>
      <c r="FL123" s="50"/>
      <c r="FM123" s="50"/>
      <c r="FN123" s="50"/>
      <c r="FO123" s="50"/>
      <c r="FP123" s="50"/>
      <c r="FQ123" s="50"/>
      <c r="FR123" s="50"/>
      <c r="FS123" s="50"/>
      <c r="FT123" s="50"/>
      <c r="FU123" s="50"/>
      <c r="FV123" s="50"/>
      <c r="FW123" s="50"/>
      <c r="FX123" s="50"/>
      <c r="FY123" s="50"/>
      <c r="FZ123" s="50"/>
      <c r="GA123" s="50"/>
      <c r="GB123" s="50"/>
      <c r="GC123" s="50"/>
      <c r="GD123" s="50"/>
      <c r="GE123" s="50"/>
      <c r="GF123" s="50"/>
      <c r="GG123" s="50"/>
      <c r="GH123" s="50"/>
      <c r="GI123" s="50"/>
      <c r="GJ123" s="50"/>
      <c r="GK123" s="50"/>
      <c r="GL123" s="50"/>
      <c r="GM123" s="50"/>
      <c r="GN123" s="50"/>
      <c r="GO123" s="50"/>
      <c r="GP123" s="50"/>
      <c r="GQ123" s="50"/>
      <c r="GR123" s="50"/>
      <c r="GS123" s="50"/>
      <c r="GT123" s="50"/>
      <c r="GU123" s="50"/>
      <c r="GV123" s="50"/>
      <c r="GW123" s="50"/>
      <c r="GX123" s="50"/>
      <c r="GY123" s="50"/>
      <c r="GZ123" s="50"/>
      <c r="HA123" s="50"/>
      <c r="HB123" s="50"/>
      <c r="HC123" s="50"/>
      <c r="HD123" s="50"/>
      <c r="HE123" s="50"/>
      <c r="HF123" s="50"/>
      <c r="HG123" s="50"/>
      <c r="HH123" s="50"/>
      <c r="HI123" s="50"/>
      <c r="HJ123" s="50"/>
      <c r="HK123" s="50"/>
      <c r="HL123" s="50"/>
      <c r="HM123" s="50"/>
      <c r="HN123" s="50"/>
      <c r="HO123" s="50"/>
      <c r="HP123" s="50"/>
      <c r="HQ123" s="50"/>
      <c r="HR123" s="50"/>
      <c r="HS123" s="50"/>
      <c r="HT123" s="50"/>
      <c r="HU123" s="50"/>
      <c r="HV123" s="50"/>
      <c r="HW123" s="50"/>
      <c r="HX123" s="50"/>
      <c r="HY123" s="50"/>
      <c r="HZ123" s="50"/>
      <c r="IA123" s="50"/>
      <c r="IB123" s="50"/>
      <c r="IC123" s="50"/>
      <c r="ID123" s="50"/>
      <c r="IE123" s="50"/>
      <c r="IF123" s="50"/>
      <c r="IG123" s="50"/>
      <c r="IH123" s="50"/>
      <c r="II123" s="50"/>
      <c r="IJ123" s="50"/>
      <c r="IK123" s="50"/>
      <c r="IL123" s="50"/>
      <c r="IM123" s="50"/>
      <c r="IN123" s="50"/>
      <c r="IO123" s="50"/>
      <c r="IP123" s="50"/>
      <c r="IQ123" s="50"/>
      <c r="IR123" s="50"/>
      <c r="IS123" s="50"/>
      <c r="IT123" s="50"/>
      <c r="IU123" s="50"/>
      <c r="IV123" s="50"/>
      <c r="IW123" s="50"/>
      <c r="IX123" s="50"/>
      <c r="IY123" s="50"/>
      <c r="IZ123" s="50"/>
      <c r="JA123" s="50"/>
      <c r="JB123" s="50"/>
      <c r="JC123" s="50"/>
      <c r="JD123" s="50"/>
      <c r="JE123" s="50"/>
      <c r="JF123" s="50"/>
      <c r="JG123" s="50"/>
      <c r="JH123" s="50"/>
      <c r="JI123" s="50"/>
      <c r="JJ123" s="50"/>
      <c r="JK123" s="50"/>
      <c r="JL123" s="50"/>
      <c r="JM123" s="50"/>
      <c r="JN123" s="50"/>
      <c r="JO123" s="50"/>
      <c r="JP123" s="50"/>
      <c r="JQ123" s="50"/>
      <c r="JR123" s="50"/>
      <c r="JS123" s="50"/>
      <c r="JT123" s="50"/>
      <c r="JU123" s="50"/>
      <c r="JV123" s="50"/>
      <c r="JW123" s="50"/>
      <c r="JX123" s="50"/>
      <c r="JY123" s="50"/>
      <c r="JZ123" s="50"/>
      <c r="KA123" s="50"/>
      <c r="KB123" s="50"/>
      <c r="KC123" s="50"/>
      <c r="KD123" s="50"/>
      <c r="KE123" s="50"/>
      <c r="KF123" s="50"/>
      <c r="KG123" s="50"/>
      <c r="KH123" s="50"/>
      <c r="KI123" s="50"/>
      <c r="KJ123" s="50"/>
      <c r="KK123" s="50"/>
      <c r="KL123" s="50"/>
      <c r="KM123" s="50"/>
      <c r="KN123" s="50"/>
      <c r="KO123" s="50"/>
      <c r="KP123" s="50"/>
      <c r="KQ123" s="50"/>
      <c r="KR123" s="50"/>
      <c r="KS123" s="50"/>
      <c r="KT123" s="50"/>
      <c r="KU123" s="50"/>
      <c r="KV123" s="50"/>
      <c r="KW123" s="50"/>
      <c r="KX123" s="50"/>
      <c r="KY123" s="50"/>
      <c r="KZ123" s="50"/>
      <c r="LA123" s="50"/>
      <c r="LB123" s="50"/>
      <c r="LC123" s="50"/>
      <c r="LD123" s="50"/>
      <c r="LE123" s="50"/>
      <c r="LF123" s="50"/>
      <c r="LG123" s="50"/>
      <c r="LH123" s="50"/>
      <c r="LI123" s="50"/>
      <c r="LJ123" s="50"/>
      <c r="LK123" s="50"/>
      <c r="LL123" s="50"/>
      <c r="LM123" s="50"/>
      <c r="LN123" s="50"/>
      <c r="LO123" s="50"/>
      <c r="LP123" s="50"/>
      <c r="LQ123" s="50"/>
      <c r="LR123" s="50"/>
      <c r="LS123" s="50"/>
      <c r="LT123" s="50"/>
      <c r="LU123" s="50"/>
      <c r="LV123" s="50"/>
      <c r="LW123" s="50"/>
      <c r="LX123" s="50"/>
      <c r="LY123" s="50"/>
      <c r="LZ123" s="50"/>
      <c r="MA123" s="50"/>
      <c r="MB123" s="50"/>
      <c r="MC123" s="50"/>
      <c r="MD123" s="50"/>
      <c r="ME123" s="50"/>
      <c r="MF123" s="50"/>
      <c r="MG123" s="50"/>
      <c r="MH123" s="50"/>
      <c r="MI123" s="50"/>
      <c r="MJ123" s="50"/>
      <c r="MK123" s="50"/>
      <c r="ML123" s="50"/>
      <c r="MM123" s="50"/>
      <c r="MN123" s="50"/>
      <c r="MO123" s="50"/>
      <c r="MP123" s="50"/>
      <c r="MQ123" s="50"/>
      <c r="MR123" s="50"/>
      <c r="MS123" s="50"/>
      <c r="MT123" s="50"/>
      <c r="MU123" s="50"/>
      <c r="MV123" s="50"/>
      <c r="MW123" s="50"/>
      <c r="MX123" s="50"/>
      <c r="MY123" s="50"/>
      <c r="MZ123" s="50"/>
      <c r="NA123" s="50"/>
      <c r="NB123" s="50"/>
      <c r="NC123" s="50"/>
      <c r="ND123" s="50"/>
      <c r="NE123" s="50"/>
      <c r="NF123" s="50"/>
      <c r="NG123" s="50"/>
      <c r="NH123" s="50"/>
      <c r="NI123" s="50"/>
      <c r="NJ123" s="50"/>
      <c r="NK123" s="50"/>
      <c r="NL123" s="50"/>
      <c r="NM123" s="50"/>
      <c r="NN123" s="50"/>
      <c r="NO123" s="50"/>
      <c r="NP123" s="50"/>
      <c r="NQ123" s="50"/>
      <c r="NR123" s="50"/>
      <c r="NS123" s="50"/>
      <c r="NT123" s="50"/>
      <c r="NU123" s="50"/>
      <c r="NV123" s="50"/>
      <c r="NW123" s="50"/>
      <c r="NX123" s="50"/>
      <c r="NY123" s="50"/>
      <c r="NZ123" s="50"/>
      <c r="OA123" s="50"/>
      <c r="OB123" s="50"/>
      <c r="OC123" s="50"/>
      <c r="OD123" s="50"/>
      <c r="OE123" s="50"/>
      <c r="OF123" s="50"/>
      <c r="OG123" s="50"/>
      <c r="OH123" s="50"/>
      <c r="OI123" s="50"/>
      <c r="OJ123" s="50"/>
      <c r="OK123" s="50"/>
      <c r="OL123" s="50"/>
      <c r="OM123" s="50"/>
      <c r="ON123" s="50"/>
      <c r="OO123" s="50"/>
      <c r="OP123" s="50"/>
      <c r="OQ123" s="50"/>
      <c r="OR123" s="50"/>
      <c r="OS123" s="50"/>
      <c r="OT123" s="50"/>
      <c r="OU123" s="50"/>
      <c r="OV123" s="50"/>
      <c r="OW123" s="50"/>
      <c r="OX123" s="50"/>
      <c r="OY123" s="50"/>
      <c r="OZ123" s="50"/>
      <c r="PA123" s="50"/>
      <c r="PB123" s="50"/>
      <c r="PC123" s="50"/>
      <c r="PD123" s="50"/>
      <c r="PE123" s="50"/>
      <c r="PF123" s="50"/>
      <c r="PG123" s="50"/>
      <c r="PH123" s="50"/>
      <c r="PI123" s="50"/>
      <c r="PJ123" s="50"/>
      <c r="PK123" s="50"/>
      <c r="PL123" s="50"/>
      <c r="PM123" s="50"/>
      <c r="PN123" s="50"/>
      <c r="PO123" s="50"/>
      <c r="PP123" s="50"/>
      <c r="PQ123" s="50"/>
      <c r="PR123" s="50"/>
      <c r="PS123" s="50"/>
      <c r="PT123" s="50"/>
      <c r="PU123" s="50"/>
      <c r="PV123" s="50"/>
      <c r="PW123" s="50"/>
      <c r="PX123" s="50"/>
      <c r="PY123" s="50"/>
      <c r="PZ123" s="50"/>
      <c r="QA123" s="50"/>
      <c r="QB123" s="50"/>
      <c r="QC123" s="50"/>
      <c r="QD123" s="50"/>
      <c r="QE123" s="50"/>
      <c r="QF123" s="50"/>
      <c r="QG123" s="50"/>
      <c r="QH123" s="50"/>
      <c r="QI123" s="50"/>
      <c r="QJ123" s="50"/>
      <c r="QK123" s="50"/>
      <c r="QL123" s="50"/>
      <c r="QM123" s="50"/>
      <c r="QN123" s="50"/>
      <c r="QO123" s="50"/>
      <c r="QP123" s="50"/>
      <c r="QQ123" s="50"/>
      <c r="QR123" s="50"/>
      <c r="QS123" s="50"/>
      <c r="QT123" s="50"/>
      <c r="QU123" s="50"/>
      <c r="QV123" s="50"/>
      <c r="QW123" s="50"/>
      <c r="QX123" s="50"/>
      <c r="QY123" s="50"/>
      <c r="QZ123" s="50"/>
      <c r="RA123" s="50"/>
      <c r="RB123" s="50"/>
      <c r="RC123" s="50"/>
      <c r="RD123" s="50"/>
      <c r="RE123" s="50"/>
      <c r="RF123" s="50"/>
      <c r="RG123" s="50"/>
      <c r="RH123" s="50"/>
      <c r="RI123" s="50"/>
      <c r="RJ123" s="50"/>
      <c r="RK123" s="50"/>
      <c r="RL123" s="50"/>
      <c r="RM123" s="50"/>
      <c r="RN123" s="50"/>
      <c r="RO123" s="50"/>
      <c r="RP123" s="50"/>
      <c r="RQ123" s="50"/>
      <c r="RR123" s="50"/>
      <c r="RS123" s="50"/>
      <c r="RT123" s="50"/>
      <c r="RU123" s="50"/>
      <c r="RV123" s="50"/>
      <c r="RW123" s="50"/>
      <c r="RX123" s="50"/>
      <c r="RY123" s="50"/>
      <c r="RZ123" s="50"/>
      <c r="SA123" s="50"/>
      <c r="SB123" s="50"/>
      <c r="SC123" s="50"/>
      <c r="SD123" s="50"/>
      <c r="SE123" s="50"/>
      <c r="SF123" s="50"/>
      <c r="SG123" s="50"/>
      <c r="SH123" s="50"/>
      <c r="SI123" s="50"/>
      <c r="SJ123" s="50"/>
      <c r="SK123" s="50"/>
      <c r="SL123" s="50"/>
      <c r="SM123" s="50"/>
      <c r="SN123" s="45"/>
    </row>
    <row r="124" spans="2:508" x14ac:dyDescent="0.25">
      <c r="B124" s="43" t="s">
        <v>618</v>
      </c>
      <c r="C124" s="43" t="str">
        <f ca="1">_xlfn.XLOOKUP(B124,bonds[unique lookup],bonds[ID_ISIN])</f>
        <v>FR0011697028</v>
      </c>
      <c r="D124" s="45" cm="1">
        <f t="array" aca="1" ref="D124" ca="1">MIN(IFERROR(IF(OFFSET(bHist!$A$1,_xlfn.XMATCH($B$112,bHist!$B:$B,0)-1,3+$C$2,1,3+$C$3)=0,"-",OFFSET(bHist!$A$1,_xlfn.XMATCH($B$112,bHist!$B:$B,0)-1,3+$C$2,1,3+$C$3))-IF(OFFSET(bHist!$A$1,_xlfn.XMATCH(B124,bHist!$B:$B,0)-1,3+$C$2,1,3+$C$3)=0,"-",OFFSET(bHist!$A$1,_xlfn.XMATCH(B124,bHist!$B:$B,0)-1,3+$C$2,1,3+$C$3)),"-"))</f>
        <v>-173.2287958904505</v>
      </c>
      <c r="E124" s="45" cm="1">
        <f t="array" aca="1" ref="E124" ca="1">AVERAGE(IFERROR(IF(OFFSET(bHist!$A$1,_xlfn.XMATCH($B$112,bHist!$B:$B,0)-1,3+$C$2,1,3+$C$3)=0,"-",OFFSET(bHist!$A$1,_xlfn.XMATCH($B$112,bHist!$B:$B,0)-1,3+$C$2,1,3+$C$3))-IF(OFFSET(bHist!$A$1,_xlfn.XMATCH(B124,bHist!$B:$B,0)-1,3+$C$2,1,3+$C$3)=0,"-",OFFSET(bHist!$A$1,_xlfn.XMATCH(B124,bHist!$B:$B,0)-1,3+$C$2,1,3+$C$3)),"-"))</f>
        <v>-49.566325497291189</v>
      </c>
      <c r="F124" s="45" cm="1">
        <f t="array" aca="1" ref="F124" ca="1">MAX(IFERROR(IF(OFFSET(bHist!$A$1,_xlfn.XMATCH($B$112,bHist!$B:$B,0)-1,3+$C$2,1,3+$C$3)=0,"-",OFFSET(bHist!$A$1,_xlfn.XMATCH($B$112,bHist!$B:$B,0)-1,3+$C$2,1,3+$C$3))-IF(OFFSET(bHist!$A$1,_xlfn.XMATCH(B124,bHist!$B:$B,0)-1,3+$C$2,1,3+$C$3)=0,"-",OFFSET(bHist!$A$1,_xlfn.XMATCH(B124,bHist!$B:$B,0)-1,3+$C$2,1,3+$C$3)),"-"))</f>
        <v>167.02210724872344</v>
      </c>
      <c r="G124" s="45" cm="1">
        <f t="array" aca="1" ref="G124" ca="1">_xlfn.STDEV.P(IFERROR(IF(OFFSET(bHist!$A$1,_xlfn.XMATCH($B$112,bHist!$B:$B,0)-1,3+$C$2,1,3+$C$3)=0,"-",OFFSET(bHist!$A$1,_xlfn.XMATCH($B$112,bHist!$B:$B,0)-1,3+$C$2,1,3+$C$3))-IF(OFFSET(bHist!$A$1,_xlfn.XMATCH(B124,bHist!$B:$B,0)-1,3+$C$2,1,3+$C$3)=0,"-",OFFSET(bHist!$A$1,_xlfn.XMATCH(B124,bHist!$B:$B,0)-1,3+$C$2,1,3+$C$3)),"-"))</f>
        <v>59.102047734985788</v>
      </c>
      <c r="H124" s="45" cm="1">
        <f t="array" aca="1" ref="H124" ca="1">INDEX((IFERROR(IF(OFFSET(bHist!$A$1,_xlfn.XMATCH($B$112,bHist!B:B,0)-1,3,1,500)=0,"-",OFFSET(bHist!$A$1,_xlfn.XMATCH($B$112,bHist!B:B,0)-1,3,1,500))-IF(OFFSET(bHist!$A$1,_xlfn.XMATCH(B124,bHist!B:B,0)-1,3,1,500)=0,"-",OFFSET(bHist!$A$1,_xlfn.XMATCH(B124,bHist!B:B,0)-1,3,1,500)),"-")),1)</f>
        <v>20.447588449954992</v>
      </c>
      <c r="I124" s="45">
        <f t="shared" ca="1" si="6"/>
        <v>20.577142720649345</v>
      </c>
      <c r="J124" s="51" cm="1">
        <f t="array" aca="1" ref="J124" ca="1">SLOPE((IFERROR(IF(OFFSET(bHist!$A$1,_xlfn.XMATCH($B$112,bHist!$B:$B,0)-1,3,1,500)=0,"-",OFFSET(bHist!$A$1,_xlfn.XMATCH($B$112,bHist!$B:$B,0)-1,3,1,500))-IF(OFFSET(bHist!$A$1,_xlfn.XMATCH(B124,bHist!$B:$B,0)-1,3,1,500)=0,"-",OFFSET(bHist!$A$1,_xlfn.XMATCH(B124,bHist!$B:$B,0)-1,3,1,500)),"-")),OFFSET(bHist!$A$1,0,3,1,500))</f>
        <v>0.19433669449778967</v>
      </c>
      <c r="K124" s="45" cm="1">
        <f t="array" aca="1" ref="K124" ca="1">INTERCEPT((IFERROR(IF(OFFSET(bHist!$A$1,_xlfn.XMATCH($B$112,bHist!$B:$B,0)-1,3,1,500)=0,"-",OFFSET(bHist!$A$1,_xlfn.XMATCH($B$112,bHist!$B:$B,0)-1,3,1,500))-IF(OFFSET(bHist!$A$1,_xlfn.XMATCH(B124,bHist!$B:$B,0)-1,3,1,500)=0,"-",OFFSET(bHist!$A$1,_xlfn.XMATCH(B124,bHist!$B:$B,0)-1,3,1,500)),"-")),OFFSET(bHist!$A$1,0,3,1,500))</f>
        <v>-8534.0150194462949</v>
      </c>
      <c r="L124" s="45" cm="1">
        <f t="array" aca="1" ref="L124" ca="1">STEYX((IFERROR(IF(OFFSET(bHist!$A$1,_xlfn.XMATCH($B$112,bHist!B:B,0)-1,3,1,500)=0,"-",OFFSET(bHist!$A$1,_xlfn.XMATCH($B$112,bHist!B:B,0)-1,3,1,500))-IF(OFFSET(bHist!$A$1,_xlfn.XMATCH(B124,bHist!B:B,0)-1,3,1,500)=0,"-",OFFSET(bHist!$A$1,_xlfn.XMATCH(B124,bHist!B:B,0)-1,3,1,500)),"-")),OFFSET(bHist!$A$1,0,3,1,500))</f>
        <v>43.32225161097189</v>
      </c>
      <c r="M124" s="51" cm="1">
        <f t="array" aca="1" ref="M124" ca="1">CORREL(IF(OFFSET(bHist!$A$1,_xlfn.XMATCH($B$112,bHist!B:B,0)-1,3,1,500)=0,"-",OFFSET(bHist!$A$1,_xlfn.XMATCH($B$112,bHist!B:B,0)-1,3,1,500)),IF(OFFSET(bHist!$A$1,_xlfn.XMATCH(B124,bHist!B:B,0)-1,3,1,500)=0,"-",OFFSET(bHist!$A$1,_xlfn.XMATCH(B124,bHist!B:B,0)-1,3,1,500)))</f>
        <v>0.77510431588931483</v>
      </c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  <c r="AO124" s="50"/>
      <c r="AP124" s="50"/>
      <c r="AQ124" s="50"/>
      <c r="AR124" s="50"/>
      <c r="AS124" s="50"/>
      <c r="AT124" s="50"/>
      <c r="AU124" s="50"/>
      <c r="AV124" s="50"/>
      <c r="AW124" s="50"/>
      <c r="AX124" s="50"/>
      <c r="AY124" s="50"/>
      <c r="AZ124" s="50"/>
      <c r="BA124" s="50"/>
      <c r="BB124" s="50"/>
      <c r="BC124" s="50"/>
      <c r="BD124" s="50"/>
      <c r="BE124" s="50"/>
      <c r="BF124" s="50"/>
      <c r="BG124" s="50"/>
      <c r="BH124" s="50"/>
      <c r="BI124" s="50"/>
      <c r="BJ124" s="50"/>
      <c r="BK124" s="50"/>
      <c r="BL124" s="50"/>
      <c r="BM124" s="50"/>
      <c r="BN124" s="50"/>
      <c r="BO124" s="50"/>
      <c r="BP124" s="50"/>
      <c r="BQ124" s="50"/>
      <c r="BR124" s="50"/>
      <c r="BS124" s="50"/>
      <c r="BT124" s="50"/>
      <c r="BU124" s="50"/>
      <c r="BV124" s="50"/>
      <c r="BW124" s="50"/>
      <c r="BX124" s="50"/>
      <c r="BY124" s="50"/>
      <c r="BZ124" s="50"/>
      <c r="CA124" s="50"/>
      <c r="CB124" s="50"/>
      <c r="CC124" s="50"/>
      <c r="CD124" s="50"/>
      <c r="CE124" s="50"/>
      <c r="CF124" s="50"/>
      <c r="CG124" s="50"/>
      <c r="CH124" s="50"/>
      <c r="CI124" s="50"/>
      <c r="CJ124" s="50"/>
      <c r="CK124" s="50"/>
      <c r="CL124" s="50"/>
      <c r="CM124" s="50"/>
      <c r="CN124" s="50"/>
      <c r="CO124" s="50"/>
      <c r="CP124" s="50"/>
      <c r="CQ124" s="50"/>
      <c r="CR124" s="50"/>
      <c r="CS124" s="50"/>
      <c r="CT124" s="50"/>
      <c r="CU124" s="50"/>
      <c r="CV124" s="50"/>
      <c r="CW124" s="50"/>
      <c r="CX124" s="50"/>
      <c r="CY124" s="50"/>
      <c r="CZ124" s="50"/>
      <c r="DA124" s="50"/>
      <c r="DB124" s="50"/>
      <c r="DC124" s="50"/>
      <c r="DD124" s="50"/>
      <c r="DE124" s="50"/>
      <c r="DF124" s="50"/>
      <c r="DG124" s="50"/>
      <c r="DH124" s="50"/>
      <c r="DI124" s="50"/>
      <c r="DJ124" s="50"/>
      <c r="DK124" s="50"/>
      <c r="DL124" s="50"/>
      <c r="DM124" s="50"/>
      <c r="DN124" s="50"/>
      <c r="DO124" s="50"/>
      <c r="DP124" s="50"/>
      <c r="DQ124" s="50"/>
      <c r="DR124" s="50"/>
      <c r="DS124" s="50"/>
      <c r="DT124" s="50"/>
      <c r="DU124" s="50"/>
      <c r="DV124" s="50"/>
      <c r="DW124" s="50"/>
      <c r="DX124" s="50"/>
      <c r="DY124" s="50"/>
      <c r="DZ124" s="50"/>
      <c r="EA124" s="50"/>
      <c r="EB124" s="50"/>
      <c r="EC124" s="50"/>
      <c r="ED124" s="50"/>
      <c r="EE124" s="50"/>
      <c r="EF124" s="50"/>
      <c r="EG124" s="50"/>
      <c r="EH124" s="50"/>
      <c r="EI124" s="50"/>
      <c r="EJ124" s="50"/>
      <c r="EK124" s="50"/>
      <c r="EL124" s="50"/>
      <c r="EM124" s="50"/>
      <c r="EN124" s="50"/>
      <c r="EO124" s="50"/>
      <c r="EP124" s="50"/>
      <c r="EQ124" s="50"/>
      <c r="ER124" s="50"/>
      <c r="ES124" s="50"/>
      <c r="ET124" s="50"/>
      <c r="EU124" s="50"/>
      <c r="EV124" s="50"/>
      <c r="EW124" s="50"/>
      <c r="EX124" s="50"/>
      <c r="EY124" s="50"/>
      <c r="EZ124" s="50"/>
      <c r="FA124" s="50"/>
      <c r="FB124" s="50"/>
      <c r="FC124" s="50"/>
      <c r="FD124" s="50"/>
      <c r="FE124" s="50"/>
      <c r="FF124" s="50"/>
      <c r="FG124" s="50"/>
      <c r="FH124" s="50"/>
      <c r="FI124" s="50"/>
      <c r="FJ124" s="50"/>
      <c r="FK124" s="50"/>
      <c r="FL124" s="50"/>
      <c r="FM124" s="50"/>
      <c r="FN124" s="50"/>
      <c r="FO124" s="50"/>
      <c r="FP124" s="50"/>
      <c r="FQ124" s="50"/>
      <c r="FR124" s="50"/>
      <c r="FS124" s="50"/>
      <c r="FT124" s="50"/>
      <c r="FU124" s="50"/>
      <c r="FV124" s="50"/>
      <c r="FW124" s="50"/>
      <c r="FX124" s="50"/>
      <c r="FY124" s="50"/>
      <c r="FZ124" s="50"/>
      <c r="GA124" s="50"/>
      <c r="GB124" s="50"/>
      <c r="GC124" s="50"/>
      <c r="GD124" s="50"/>
      <c r="GE124" s="50"/>
      <c r="GF124" s="50"/>
      <c r="GG124" s="50"/>
      <c r="GH124" s="50"/>
      <c r="GI124" s="50"/>
      <c r="GJ124" s="50"/>
      <c r="GK124" s="50"/>
      <c r="GL124" s="50"/>
      <c r="GM124" s="50"/>
      <c r="GN124" s="50"/>
      <c r="GO124" s="50"/>
      <c r="GP124" s="50"/>
      <c r="GQ124" s="50"/>
      <c r="GR124" s="50"/>
      <c r="GS124" s="50"/>
      <c r="GT124" s="50"/>
      <c r="GU124" s="50"/>
      <c r="GV124" s="50"/>
      <c r="GW124" s="50"/>
      <c r="GX124" s="50"/>
      <c r="GY124" s="50"/>
      <c r="GZ124" s="50"/>
      <c r="HA124" s="50"/>
      <c r="HB124" s="50"/>
      <c r="HC124" s="50"/>
      <c r="HD124" s="50"/>
      <c r="HE124" s="50"/>
      <c r="HF124" s="50"/>
      <c r="HG124" s="50"/>
      <c r="HH124" s="50"/>
      <c r="HI124" s="50"/>
      <c r="HJ124" s="50"/>
      <c r="HK124" s="50"/>
      <c r="HL124" s="50"/>
      <c r="HM124" s="50"/>
      <c r="HN124" s="50"/>
      <c r="HO124" s="50"/>
      <c r="HP124" s="50"/>
      <c r="HQ124" s="50"/>
      <c r="HR124" s="50"/>
      <c r="HS124" s="50"/>
      <c r="HT124" s="50"/>
      <c r="HU124" s="50"/>
      <c r="HV124" s="50"/>
      <c r="HW124" s="50"/>
      <c r="HX124" s="50"/>
      <c r="HY124" s="50"/>
      <c r="HZ124" s="50"/>
      <c r="IA124" s="50"/>
      <c r="IB124" s="50"/>
      <c r="IC124" s="50"/>
      <c r="ID124" s="50"/>
      <c r="IE124" s="50"/>
      <c r="IF124" s="50"/>
      <c r="IG124" s="50"/>
      <c r="IH124" s="50"/>
      <c r="II124" s="50"/>
      <c r="IJ124" s="50"/>
      <c r="IK124" s="50"/>
      <c r="IL124" s="50"/>
      <c r="IM124" s="50"/>
      <c r="IN124" s="50"/>
      <c r="IO124" s="50"/>
      <c r="IP124" s="50"/>
      <c r="IQ124" s="50"/>
      <c r="IR124" s="50"/>
      <c r="IS124" s="50"/>
      <c r="IT124" s="50"/>
      <c r="IU124" s="50"/>
      <c r="IV124" s="50"/>
      <c r="IW124" s="50"/>
      <c r="IX124" s="50"/>
      <c r="IY124" s="50"/>
      <c r="IZ124" s="50"/>
      <c r="JA124" s="50"/>
      <c r="JB124" s="50"/>
      <c r="JC124" s="50"/>
      <c r="JD124" s="50"/>
      <c r="JE124" s="50"/>
      <c r="JF124" s="50"/>
      <c r="JG124" s="50"/>
      <c r="JH124" s="50"/>
      <c r="JI124" s="50"/>
      <c r="JJ124" s="50"/>
      <c r="JK124" s="50"/>
      <c r="JL124" s="50"/>
      <c r="JM124" s="50"/>
      <c r="JN124" s="50"/>
      <c r="JO124" s="50"/>
      <c r="JP124" s="50"/>
      <c r="JQ124" s="50"/>
      <c r="JR124" s="50"/>
      <c r="JS124" s="50"/>
      <c r="JT124" s="50"/>
      <c r="JU124" s="50"/>
      <c r="JV124" s="50"/>
      <c r="JW124" s="50"/>
      <c r="JX124" s="50"/>
      <c r="JY124" s="50"/>
      <c r="JZ124" s="50"/>
      <c r="KA124" s="50"/>
      <c r="KB124" s="50"/>
      <c r="KC124" s="50"/>
      <c r="KD124" s="50"/>
      <c r="KE124" s="50"/>
      <c r="KF124" s="50"/>
      <c r="KG124" s="50"/>
      <c r="KH124" s="50"/>
      <c r="KI124" s="50"/>
      <c r="KJ124" s="50"/>
      <c r="KK124" s="50"/>
      <c r="KL124" s="50"/>
      <c r="KM124" s="50"/>
      <c r="KN124" s="50"/>
      <c r="KO124" s="50"/>
      <c r="KP124" s="50"/>
      <c r="KQ124" s="50"/>
      <c r="KR124" s="50"/>
      <c r="KS124" s="50"/>
      <c r="KT124" s="50"/>
      <c r="KU124" s="50"/>
      <c r="KV124" s="50"/>
      <c r="KW124" s="50"/>
      <c r="KX124" s="50"/>
      <c r="KY124" s="50"/>
      <c r="KZ124" s="50"/>
      <c r="LA124" s="50"/>
      <c r="LB124" s="50"/>
      <c r="LC124" s="50"/>
      <c r="LD124" s="50"/>
      <c r="LE124" s="50"/>
      <c r="LF124" s="50"/>
      <c r="LG124" s="50"/>
      <c r="LH124" s="50"/>
      <c r="LI124" s="50"/>
      <c r="LJ124" s="50"/>
      <c r="LK124" s="50"/>
      <c r="LL124" s="50"/>
      <c r="LM124" s="50"/>
      <c r="LN124" s="50"/>
      <c r="LO124" s="50"/>
      <c r="LP124" s="50"/>
      <c r="LQ124" s="50"/>
      <c r="LR124" s="50"/>
      <c r="LS124" s="50"/>
      <c r="LT124" s="50"/>
      <c r="LU124" s="50"/>
      <c r="LV124" s="50"/>
      <c r="LW124" s="50"/>
      <c r="LX124" s="50"/>
      <c r="LY124" s="50"/>
      <c r="LZ124" s="50"/>
      <c r="MA124" s="50"/>
      <c r="MB124" s="50"/>
      <c r="MC124" s="50"/>
      <c r="MD124" s="50"/>
      <c r="ME124" s="50"/>
      <c r="MF124" s="50"/>
      <c r="MG124" s="50"/>
      <c r="MH124" s="50"/>
      <c r="MI124" s="50"/>
      <c r="MJ124" s="50"/>
      <c r="MK124" s="50"/>
      <c r="ML124" s="50"/>
      <c r="MM124" s="50"/>
      <c r="MN124" s="50"/>
      <c r="MO124" s="50"/>
      <c r="MP124" s="50"/>
      <c r="MQ124" s="50"/>
      <c r="MR124" s="50"/>
      <c r="MS124" s="50"/>
      <c r="MT124" s="50"/>
      <c r="MU124" s="50"/>
      <c r="MV124" s="50"/>
      <c r="MW124" s="50"/>
      <c r="MX124" s="50"/>
      <c r="MY124" s="50"/>
      <c r="MZ124" s="50"/>
      <c r="NA124" s="50"/>
      <c r="NB124" s="50"/>
      <c r="NC124" s="50"/>
      <c r="ND124" s="50"/>
      <c r="NE124" s="50"/>
      <c r="NF124" s="50"/>
      <c r="NG124" s="50"/>
      <c r="NH124" s="50"/>
      <c r="NI124" s="50"/>
      <c r="NJ124" s="50"/>
      <c r="NK124" s="50"/>
      <c r="NL124" s="50"/>
      <c r="NM124" s="50"/>
      <c r="NN124" s="50"/>
      <c r="NO124" s="50"/>
      <c r="NP124" s="50"/>
      <c r="NQ124" s="50"/>
      <c r="NR124" s="50"/>
      <c r="NS124" s="50"/>
      <c r="NT124" s="50"/>
      <c r="NU124" s="50"/>
      <c r="NV124" s="50"/>
      <c r="NW124" s="50"/>
      <c r="NX124" s="50"/>
      <c r="NY124" s="50"/>
      <c r="NZ124" s="50"/>
      <c r="OA124" s="50"/>
      <c r="OB124" s="50"/>
      <c r="OC124" s="50"/>
      <c r="OD124" s="50"/>
      <c r="OE124" s="50"/>
      <c r="OF124" s="50"/>
      <c r="OG124" s="50"/>
      <c r="OH124" s="50"/>
      <c r="OI124" s="50"/>
      <c r="OJ124" s="50"/>
      <c r="OK124" s="50"/>
      <c r="OL124" s="50"/>
      <c r="OM124" s="50"/>
      <c r="ON124" s="50"/>
      <c r="OO124" s="50"/>
      <c r="OP124" s="50"/>
      <c r="OQ124" s="50"/>
      <c r="OR124" s="50"/>
      <c r="OS124" s="50"/>
      <c r="OT124" s="50"/>
      <c r="OU124" s="50"/>
      <c r="OV124" s="50"/>
      <c r="OW124" s="50"/>
      <c r="OX124" s="50"/>
      <c r="OY124" s="50"/>
      <c r="OZ124" s="50"/>
      <c r="PA124" s="50"/>
      <c r="PB124" s="50"/>
      <c r="PC124" s="50"/>
      <c r="PD124" s="50"/>
      <c r="PE124" s="50"/>
      <c r="PF124" s="50"/>
      <c r="PG124" s="50"/>
      <c r="PH124" s="50"/>
      <c r="PI124" s="50"/>
      <c r="PJ124" s="50"/>
      <c r="PK124" s="50"/>
      <c r="PL124" s="50"/>
      <c r="PM124" s="50"/>
      <c r="PN124" s="50"/>
      <c r="PO124" s="50"/>
      <c r="PP124" s="50"/>
      <c r="PQ124" s="50"/>
      <c r="PR124" s="50"/>
      <c r="PS124" s="50"/>
      <c r="PT124" s="50"/>
      <c r="PU124" s="50"/>
      <c r="PV124" s="50"/>
      <c r="PW124" s="50"/>
      <c r="PX124" s="50"/>
      <c r="PY124" s="50"/>
      <c r="PZ124" s="50"/>
      <c r="QA124" s="50"/>
      <c r="QB124" s="50"/>
      <c r="QC124" s="50"/>
      <c r="QD124" s="50"/>
      <c r="QE124" s="50"/>
      <c r="QF124" s="50"/>
      <c r="QG124" s="50"/>
      <c r="QH124" s="50"/>
      <c r="QI124" s="50"/>
      <c r="QJ124" s="50"/>
      <c r="QK124" s="50"/>
      <c r="QL124" s="50"/>
      <c r="QM124" s="50"/>
      <c r="QN124" s="50"/>
      <c r="QO124" s="50"/>
      <c r="QP124" s="50"/>
      <c r="QQ124" s="50"/>
      <c r="QR124" s="50"/>
      <c r="QS124" s="50"/>
      <c r="QT124" s="50"/>
      <c r="QU124" s="50"/>
      <c r="QV124" s="50"/>
      <c r="QW124" s="50"/>
      <c r="QX124" s="50"/>
      <c r="QY124" s="50"/>
      <c r="QZ124" s="50"/>
      <c r="RA124" s="50"/>
      <c r="RB124" s="50"/>
      <c r="RC124" s="50"/>
      <c r="RD124" s="50"/>
      <c r="RE124" s="50"/>
      <c r="RF124" s="50"/>
      <c r="RG124" s="50"/>
      <c r="RH124" s="50"/>
      <c r="RI124" s="50"/>
      <c r="RJ124" s="50"/>
      <c r="RK124" s="50"/>
      <c r="RL124" s="50"/>
      <c r="RM124" s="50"/>
      <c r="RN124" s="50"/>
      <c r="RO124" s="50"/>
      <c r="RP124" s="50"/>
      <c r="RQ124" s="50"/>
      <c r="RR124" s="50"/>
      <c r="RS124" s="50"/>
      <c r="RT124" s="50"/>
      <c r="RU124" s="50"/>
      <c r="RV124" s="50"/>
      <c r="RW124" s="50"/>
      <c r="RX124" s="50"/>
      <c r="RY124" s="50"/>
      <c r="RZ124" s="50"/>
      <c r="SA124" s="50"/>
      <c r="SB124" s="50"/>
      <c r="SC124" s="50"/>
      <c r="SD124" s="50"/>
      <c r="SE124" s="50"/>
      <c r="SF124" s="50"/>
      <c r="SG124" s="50"/>
      <c r="SH124" s="50"/>
      <c r="SI124" s="50"/>
      <c r="SJ124" s="50"/>
      <c r="SK124" s="50"/>
      <c r="SL124" s="50"/>
      <c r="SM124" s="50"/>
      <c r="SN124" s="45"/>
    </row>
    <row r="125" spans="2:508" x14ac:dyDescent="0.25">
      <c r="B125" s="43" t="s">
        <v>619</v>
      </c>
      <c r="C125" s="43" t="str">
        <f ca="1">_xlfn.XLOOKUP(B125,bonds[unique lookup],bonds[ID_ISIN])</f>
        <v>FR0013464922</v>
      </c>
      <c r="D125" s="45" cm="1">
        <f t="array" aca="1" ref="D125" ca="1">MIN(IFERROR(IF(OFFSET(bHist!$A$1,_xlfn.XMATCH($B$112,bHist!$B:$B,0)-1,3+$C$2,1,3+$C$3)=0,"-",OFFSET(bHist!$A$1,_xlfn.XMATCH($B$112,bHist!$B:$B,0)-1,3+$C$2,1,3+$C$3))-IF(OFFSET(bHist!$A$1,_xlfn.XMATCH(B125,bHist!$B:$B,0)-1,3+$C$2,1,3+$C$3)=0,"-",OFFSET(bHist!$A$1,_xlfn.XMATCH(B125,bHist!$B:$B,0)-1,3+$C$2,1,3+$C$3)),"-"))</f>
        <v>-74.737175448060043</v>
      </c>
      <c r="E125" s="45" cm="1">
        <f t="array" aca="1" ref="E125" ca="1">AVERAGE(IFERROR(IF(OFFSET(bHist!$A$1,_xlfn.XMATCH($B$112,bHist!$B:$B,0)-1,3+$C$2,1,3+$C$3)=0,"-",OFFSET(bHist!$A$1,_xlfn.XMATCH($B$112,bHist!$B:$B,0)-1,3+$C$2,1,3+$C$3))-IF(OFFSET(bHist!$A$1,_xlfn.XMATCH(B125,bHist!$B:$B,0)-1,3+$C$2,1,3+$C$3)=0,"-",OFFSET(bHist!$A$1,_xlfn.XMATCH(B125,bHist!$B:$B,0)-1,3+$C$2,1,3+$C$3)),"-"))</f>
        <v>27.969436322528921</v>
      </c>
      <c r="F125" s="45" cm="1">
        <f t="array" aca="1" ref="F125" ca="1">MAX(IFERROR(IF(OFFSET(bHist!$A$1,_xlfn.XMATCH($B$112,bHist!$B:$B,0)-1,3+$C$2,1,3+$C$3)=0,"-",OFFSET(bHist!$A$1,_xlfn.XMATCH($B$112,bHist!$B:$B,0)-1,3+$C$2,1,3+$C$3))-IF(OFFSET(bHist!$A$1,_xlfn.XMATCH(B125,bHist!$B:$B,0)-1,3+$C$2,1,3+$C$3)=0,"-",OFFSET(bHist!$A$1,_xlfn.XMATCH(B125,bHist!$B:$B,0)-1,3+$C$2,1,3+$C$3)),"-"))</f>
        <v>230.88857872217886</v>
      </c>
      <c r="G125" s="45" cm="1">
        <f t="array" aca="1" ref="G125" ca="1">_xlfn.STDEV.P(IFERROR(IF(OFFSET(bHist!$A$1,_xlfn.XMATCH($B$112,bHist!$B:$B,0)-1,3+$C$2,1,3+$C$3)=0,"-",OFFSET(bHist!$A$1,_xlfn.XMATCH($B$112,bHist!$B:$B,0)-1,3+$C$2,1,3+$C$3))-IF(OFFSET(bHist!$A$1,_xlfn.XMATCH(B125,bHist!$B:$B,0)-1,3+$C$2,1,3+$C$3)=0,"-",OFFSET(bHist!$A$1,_xlfn.XMATCH(B125,bHist!$B:$B,0)-1,3+$C$2,1,3+$C$3)),"-"))</f>
        <v>75.859474625979672</v>
      </c>
      <c r="H125" s="45" cm="1">
        <f t="array" aca="1" ref="H125" ca="1">INDEX((IFERROR(IF(OFFSET(bHist!$A$1,_xlfn.XMATCH($B$112,bHist!B:B,0)-1,3,1,500)=0,"-",OFFSET(bHist!$A$1,_xlfn.XMATCH($B$112,bHist!B:B,0)-1,3,1,500))-IF(OFFSET(bHist!$A$1,_xlfn.XMATCH(B125,bHist!B:B,0)-1,3,1,500)=0,"-",OFFSET(bHist!$A$1,_xlfn.XMATCH(B125,bHist!B:B,0)-1,3,1,500)),"-")),1)</f>
        <v>3.5589185459017472</v>
      </c>
      <c r="I125" s="45">
        <f t="shared" ca="1" si="6"/>
        <v>-7.9870617719703318</v>
      </c>
      <c r="J125" s="51" cm="1">
        <f t="array" aca="1" ref="J125" ca="1">SLOPE((IFERROR(IF(OFFSET(bHist!$A$1,_xlfn.XMATCH($B$112,bHist!$B:$B,0)-1,3,1,500)=0,"-",OFFSET(bHist!$A$1,_xlfn.XMATCH($B$112,bHist!$B:$B,0)-1,3,1,500))-IF(OFFSET(bHist!$A$1,_xlfn.XMATCH(B125,bHist!$B:$B,0)-1,3,1,500)=0,"-",OFFSET(bHist!$A$1,_xlfn.XMATCH(B125,bHist!$B:$B,0)-1,3,1,500)),"-")),OFFSET(bHist!$A$1,0,3,1,500))</f>
        <v>0.42950492606833313</v>
      </c>
      <c r="K125" s="45" cm="1">
        <f t="array" aca="1" ref="K125" ca="1">INTERCEPT((IFERROR(IF(OFFSET(bHist!$A$1,_xlfn.XMATCH($B$112,bHist!$B:$B,0)-1,3,1,500)=0,"-",OFFSET(bHist!$A$1,_xlfn.XMATCH($B$112,bHist!$B:$B,0)-1,3,1,500))-IF(OFFSET(bHist!$A$1,_xlfn.XMATCH(B125,bHist!$B:$B,0)-1,3,1,500)=0,"-",OFFSET(bHist!$A$1,_xlfn.XMATCH(B125,bHist!$B:$B,0)-1,3,1,500)),"-")),OFFSET(bHist!$A$1,0,3,1,500))</f>
        <v>-18831.260615172778</v>
      </c>
      <c r="L125" s="45" cm="1">
        <f t="array" aca="1" ref="L125" ca="1">STEYX((IFERROR(IF(OFFSET(bHist!$A$1,_xlfn.XMATCH($B$112,bHist!B:B,0)-1,3,1,500)=0,"-",OFFSET(bHist!$A$1,_xlfn.XMATCH($B$112,bHist!B:B,0)-1,3,1,500))-IF(OFFSET(bHist!$A$1,_xlfn.XMATCH(B125,bHist!B:B,0)-1,3,1,500)=0,"-",OFFSET(bHist!$A$1,_xlfn.XMATCH(B125,bHist!B:B,0)-1,3,1,500)),"-")),OFFSET(bHist!$A$1,0,3,1,500))</f>
        <v>71.049787189257756</v>
      </c>
      <c r="M125" s="51" cm="1">
        <f t="array" aca="1" ref="M125" ca="1">CORREL(IF(OFFSET(bHist!$A$1,_xlfn.XMATCH($B$112,bHist!B:B,0)-1,3,1,500)=0,"-",OFFSET(bHist!$A$1,_xlfn.XMATCH($B$112,bHist!B:B,0)-1,3,1,500)),IF(OFFSET(bHist!$A$1,_xlfn.XMATCH(B125,bHist!B:B,0)-1,3,1,500)=0,"-",OFFSET(bHist!$A$1,_xlfn.XMATCH(B125,bHist!B:B,0)-1,3,1,500)))</f>
        <v>0.90264734879436359</v>
      </c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  <c r="AE125" s="50"/>
      <c r="AF125" s="50"/>
      <c r="AG125" s="50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  <c r="AX125" s="50"/>
      <c r="AY125" s="50"/>
      <c r="AZ125" s="50"/>
      <c r="BA125" s="50"/>
      <c r="BB125" s="50"/>
      <c r="BC125" s="50"/>
      <c r="BD125" s="50"/>
      <c r="BE125" s="50"/>
      <c r="BF125" s="50"/>
      <c r="BG125" s="50"/>
      <c r="BH125" s="50"/>
      <c r="BI125" s="50"/>
      <c r="BJ125" s="50"/>
      <c r="BK125" s="50"/>
      <c r="BL125" s="50"/>
      <c r="BM125" s="50"/>
      <c r="BN125" s="50"/>
      <c r="BO125" s="50"/>
      <c r="BP125" s="50"/>
      <c r="BQ125" s="50"/>
      <c r="BR125" s="50"/>
      <c r="BS125" s="50"/>
      <c r="BT125" s="50"/>
      <c r="BU125" s="50"/>
      <c r="BV125" s="50"/>
      <c r="BW125" s="50"/>
      <c r="BX125" s="50"/>
      <c r="BY125" s="50"/>
      <c r="BZ125" s="50"/>
      <c r="CA125" s="50"/>
      <c r="CB125" s="50"/>
      <c r="CC125" s="50"/>
      <c r="CD125" s="50"/>
      <c r="CE125" s="50"/>
      <c r="CF125" s="50"/>
      <c r="CG125" s="50"/>
      <c r="CH125" s="50"/>
      <c r="CI125" s="50"/>
      <c r="CJ125" s="50"/>
      <c r="CK125" s="50"/>
      <c r="CL125" s="50"/>
      <c r="CM125" s="50"/>
      <c r="CN125" s="50"/>
      <c r="CO125" s="50"/>
      <c r="CP125" s="50"/>
      <c r="CQ125" s="50"/>
      <c r="CR125" s="50"/>
      <c r="CS125" s="50"/>
      <c r="CT125" s="50"/>
      <c r="CU125" s="50"/>
      <c r="CV125" s="50"/>
      <c r="CW125" s="50"/>
      <c r="CX125" s="50"/>
      <c r="CY125" s="50"/>
      <c r="CZ125" s="50"/>
      <c r="DA125" s="50"/>
      <c r="DB125" s="50"/>
      <c r="DC125" s="50"/>
      <c r="DD125" s="50"/>
      <c r="DE125" s="50"/>
      <c r="DF125" s="50"/>
      <c r="DG125" s="50"/>
      <c r="DH125" s="50"/>
      <c r="DI125" s="50"/>
      <c r="DJ125" s="50"/>
      <c r="DK125" s="50"/>
      <c r="DL125" s="50"/>
      <c r="DM125" s="50"/>
      <c r="DN125" s="50"/>
      <c r="DO125" s="50"/>
      <c r="DP125" s="50"/>
      <c r="DQ125" s="50"/>
      <c r="DR125" s="50"/>
      <c r="DS125" s="50"/>
      <c r="DT125" s="50"/>
      <c r="DU125" s="50"/>
      <c r="DV125" s="50"/>
      <c r="DW125" s="50"/>
      <c r="DX125" s="50"/>
      <c r="DY125" s="50"/>
      <c r="DZ125" s="50"/>
      <c r="EA125" s="50"/>
      <c r="EB125" s="50"/>
      <c r="EC125" s="50"/>
      <c r="ED125" s="50"/>
      <c r="EE125" s="50"/>
      <c r="EF125" s="50"/>
      <c r="EG125" s="50"/>
      <c r="EH125" s="50"/>
      <c r="EI125" s="50"/>
      <c r="EJ125" s="50"/>
      <c r="EK125" s="50"/>
      <c r="EL125" s="50"/>
      <c r="EM125" s="50"/>
      <c r="EN125" s="50"/>
      <c r="EO125" s="50"/>
      <c r="EP125" s="50"/>
      <c r="EQ125" s="50"/>
      <c r="ER125" s="50"/>
      <c r="ES125" s="50"/>
      <c r="ET125" s="50"/>
      <c r="EU125" s="50"/>
      <c r="EV125" s="50"/>
      <c r="EW125" s="50"/>
      <c r="EX125" s="50"/>
      <c r="EY125" s="50"/>
      <c r="EZ125" s="50"/>
      <c r="FA125" s="50"/>
      <c r="FB125" s="50"/>
      <c r="FC125" s="50"/>
      <c r="FD125" s="50"/>
      <c r="FE125" s="50"/>
      <c r="FF125" s="50"/>
      <c r="FG125" s="50"/>
      <c r="FH125" s="50"/>
      <c r="FI125" s="50"/>
      <c r="FJ125" s="50"/>
      <c r="FK125" s="50"/>
      <c r="FL125" s="50"/>
      <c r="FM125" s="50"/>
      <c r="FN125" s="50"/>
      <c r="FO125" s="50"/>
      <c r="FP125" s="50"/>
      <c r="FQ125" s="50"/>
      <c r="FR125" s="50"/>
      <c r="FS125" s="50"/>
      <c r="FT125" s="50"/>
      <c r="FU125" s="50"/>
      <c r="FV125" s="50"/>
      <c r="FW125" s="50"/>
      <c r="FX125" s="50"/>
      <c r="FY125" s="50"/>
      <c r="FZ125" s="50"/>
      <c r="GA125" s="50"/>
      <c r="GB125" s="50"/>
      <c r="GC125" s="50"/>
      <c r="GD125" s="50"/>
      <c r="GE125" s="50"/>
      <c r="GF125" s="50"/>
      <c r="GG125" s="50"/>
      <c r="GH125" s="50"/>
      <c r="GI125" s="50"/>
      <c r="GJ125" s="50"/>
      <c r="GK125" s="50"/>
      <c r="GL125" s="50"/>
      <c r="GM125" s="50"/>
      <c r="GN125" s="50"/>
      <c r="GO125" s="50"/>
      <c r="GP125" s="50"/>
      <c r="GQ125" s="50"/>
      <c r="GR125" s="50"/>
      <c r="GS125" s="50"/>
      <c r="GT125" s="50"/>
      <c r="GU125" s="50"/>
      <c r="GV125" s="50"/>
      <c r="GW125" s="50"/>
      <c r="GX125" s="50"/>
      <c r="GY125" s="50"/>
      <c r="GZ125" s="50"/>
      <c r="HA125" s="50"/>
      <c r="HB125" s="50"/>
      <c r="HC125" s="50"/>
      <c r="HD125" s="50"/>
      <c r="HE125" s="50"/>
      <c r="HF125" s="50"/>
      <c r="HG125" s="50"/>
      <c r="HH125" s="50"/>
      <c r="HI125" s="50"/>
      <c r="HJ125" s="50"/>
      <c r="HK125" s="50"/>
      <c r="HL125" s="50"/>
      <c r="HM125" s="50"/>
      <c r="HN125" s="50"/>
      <c r="HO125" s="50"/>
      <c r="HP125" s="50"/>
      <c r="HQ125" s="50"/>
      <c r="HR125" s="50"/>
      <c r="HS125" s="50"/>
      <c r="HT125" s="50"/>
      <c r="HU125" s="50"/>
      <c r="HV125" s="50"/>
      <c r="HW125" s="50"/>
      <c r="HX125" s="50"/>
      <c r="HY125" s="50"/>
      <c r="HZ125" s="50"/>
      <c r="IA125" s="50"/>
      <c r="IB125" s="50"/>
      <c r="IC125" s="50"/>
      <c r="ID125" s="50"/>
      <c r="IE125" s="50"/>
      <c r="IF125" s="50"/>
      <c r="IG125" s="50"/>
      <c r="IH125" s="50"/>
      <c r="II125" s="50"/>
      <c r="IJ125" s="50"/>
      <c r="IK125" s="50"/>
      <c r="IL125" s="50"/>
      <c r="IM125" s="50"/>
      <c r="IN125" s="50"/>
      <c r="IO125" s="50"/>
      <c r="IP125" s="50"/>
      <c r="IQ125" s="50"/>
      <c r="IR125" s="50"/>
      <c r="IS125" s="50"/>
      <c r="IT125" s="50"/>
      <c r="IU125" s="50"/>
      <c r="IV125" s="50"/>
      <c r="IW125" s="50"/>
      <c r="IX125" s="50"/>
      <c r="IY125" s="50"/>
      <c r="IZ125" s="50"/>
      <c r="JA125" s="50"/>
      <c r="JB125" s="50"/>
      <c r="JC125" s="50"/>
      <c r="JD125" s="50"/>
      <c r="JE125" s="50"/>
      <c r="JF125" s="50"/>
      <c r="JG125" s="50"/>
      <c r="JH125" s="50"/>
      <c r="JI125" s="50"/>
      <c r="JJ125" s="50"/>
      <c r="JK125" s="50"/>
      <c r="JL125" s="50"/>
      <c r="JM125" s="50"/>
      <c r="JN125" s="50"/>
      <c r="JO125" s="50"/>
      <c r="JP125" s="50"/>
      <c r="JQ125" s="50"/>
      <c r="JR125" s="50"/>
      <c r="JS125" s="50"/>
      <c r="JT125" s="50"/>
      <c r="JU125" s="50"/>
      <c r="JV125" s="50"/>
      <c r="JW125" s="50"/>
      <c r="JX125" s="50"/>
      <c r="JY125" s="50"/>
      <c r="JZ125" s="50"/>
      <c r="KA125" s="50"/>
      <c r="KB125" s="50"/>
      <c r="KC125" s="50"/>
      <c r="KD125" s="50"/>
      <c r="KE125" s="50"/>
      <c r="KF125" s="50"/>
      <c r="KG125" s="50"/>
      <c r="KH125" s="50"/>
      <c r="KI125" s="50"/>
      <c r="KJ125" s="50"/>
      <c r="KK125" s="50"/>
      <c r="KL125" s="50"/>
      <c r="KM125" s="50"/>
      <c r="KN125" s="50"/>
      <c r="KO125" s="50"/>
      <c r="KP125" s="50"/>
      <c r="KQ125" s="50"/>
      <c r="KR125" s="50"/>
      <c r="KS125" s="50"/>
      <c r="KT125" s="50"/>
      <c r="KU125" s="50"/>
      <c r="KV125" s="50"/>
      <c r="KW125" s="50"/>
      <c r="KX125" s="50"/>
      <c r="KY125" s="50"/>
      <c r="KZ125" s="50"/>
      <c r="LA125" s="50"/>
      <c r="LB125" s="50"/>
      <c r="LC125" s="50"/>
      <c r="LD125" s="50"/>
      <c r="LE125" s="50"/>
      <c r="LF125" s="50"/>
      <c r="LG125" s="50"/>
      <c r="LH125" s="50"/>
      <c r="LI125" s="50"/>
      <c r="LJ125" s="50"/>
      <c r="LK125" s="50"/>
      <c r="LL125" s="50"/>
      <c r="LM125" s="50"/>
      <c r="LN125" s="50"/>
      <c r="LO125" s="50"/>
      <c r="LP125" s="50"/>
      <c r="LQ125" s="50"/>
      <c r="LR125" s="50"/>
      <c r="LS125" s="50"/>
      <c r="LT125" s="50"/>
      <c r="LU125" s="50"/>
      <c r="LV125" s="50"/>
      <c r="LW125" s="50"/>
      <c r="LX125" s="50"/>
      <c r="LY125" s="50"/>
      <c r="LZ125" s="50"/>
      <c r="MA125" s="50"/>
      <c r="MB125" s="50"/>
      <c r="MC125" s="50"/>
      <c r="MD125" s="50"/>
      <c r="ME125" s="50"/>
      <c r="MF125" s="50"/>
      <c r="MG125" s="50"/>
      <c r="MH125" s="50"/>
      <c r="MI125" s="50"/>
      <c r="MJ125" s="50"/>
      <c r="MK125" s="50"/>
      <c r="ML125" s="50"/>
      <c r="MM125" s="50"/>
      <c r="MN125" s="50"/>
      <c r="MO125" s="50"/>
      <c r="MP125" s="50"/>
      <c r="MQ125" s="50"/>
      <c r="MR125" s="50"/>
      <c r="MS125" s="50"/>
      <c r="MT125" s="50"/>
      <c r="MU125" s="50"/>
      <c r="MV125" s="50"/>
      <c r="MW125" s="50"/>
      <c r="MX125" s="50"/>
      <c r="MY125" s="50"/>
      <c r="MZ125" s="50"/>
      <c r="NA125" s="50"/>
      <c r="NB125" s="50"/>
      <c r="NC125" s="50"/>
      <c r="ND125" s="50"/>
      <c r="NE125" s="50"/>
      <c r="NF125" s="50"/>
      <c r="NG125" s="50"/>
      <c r="NH125" s="50"/>
      <c r="NI125" s="50"/>
      <c r="NJ125" s="50"/>
      <c r="NK125" s="50"/>
      <c r="NL125" s="50"/>
      <c r="NM125" s="50"/>
      <c r="NN125" s="50"/>
      <c r="NO125" s="50"/>
      <c r="NP125" s="50"/>
      <c r="NQ125" s="50"/>
      <c r="NR125" s="50"/>
      <c r="NS125" s="50"/>
      <c r="NT125" s="50"/>
      <c r="NU125" s="50"/>
      <c r="NV125" s="50"/>
      <c r="NW125" s="50"/>
      <c r="NX125" s="50"/>
      <c r="NY125" s="50"/>
      <c r="NZ125" s="50"/>
      <c r="OA125" s="50"/>
      <c r="OB125" s="50"/>
      <c r="OC125" s="50"/>
      <c r="OD125" s="50"/>
      <c r="OE125" s="50"/>
      <c r="OF125" s="50"/>
      <c r="OG125" s="50"/>
      <c r="OH125" s="50"/>
      <c r="OI125" s="50"/>
      <c r="OJ125" s="50"/>
      <c r="OK125" s="50"/>
      <c r="OL125" s="50"/>
      <c r="OM125" s="50"/>
      <c r="ON125" s="50"/>
      <c r="OO125" s="50"/>
      <c r="OP125" s="50"/>
      <c r="OQ125" s="50"/>
      <c r="OR125" s="50"/>
      <c r="OS125" s="50"/>
      <c r="OT125" s="50"/>
      <c r="OU125" s="50"/>
      <c r="OV125" s="50"/>
      <c r="OW125" s="50"/>
      <c r="OX125" s="50"/>
      <c r="OY125" s="50"/>
      <c r="OZ125" s="50"/>
      <c r="PA125" s="50"/>
      <c r="PB125" s="50"/>
      <c r="PC125" s="50"/>
      <c r="PD125" s="50"/>
      <c r="PE125" s="50"/>
      <c r="PF125" s="50"/>
      <c r="PG125" s="50"/>
      <c r="PH125" s="50"/>
      <c r="PI125" s="50"/>
      <c r="PJ125" s="50"/>
      <c r="PK125" s="50"/>
      <c r="PL125" s="50"/>
      <c r="PM125" s="50"/>
      <c r="PN125" s="50"/>
      <c r="PO125" s="50"/>
      <c r="PP125" s="50"/>
      <c r="PQ125" s="50"/>
      <c r="PR125" s="50"/>
      <c r="PS125" s="50"/>
      <c r="PT125" s="50"/>
      <c r="PU125" s="50"/>
      <c r="PV125" s="50"/>
      <c r="PW125" s="50"/>
      <c r="PX125" s="50"/>
      <c r="PY125" s="50"/>
      <c r="PZ125" s="50"/>
      <c r="QA125" s="50"/>
      <c r="QB125" s="50"/>
      <c r="QC125" s="50"/>
      <c r="QD125" s="50"/>
      <c r="QE125" s="50"/>
      <c r="QF125" s="50"/>
      <c r="QG125" s="50"/>
      <c r="QH125" s="50"/>
      <c r="QI125" s="50"/>
      <c r="QJ125" s="50"/>
      <c r="QK125" s="50"/>
      <c r="QL125" s="50"/>
      <c r="QM125" s="50"/>
      <c r="QN125" s="50"/>
      <c r="QO125" s="50"/>
      <c r="QP125" s="50"/>
      <c r="QQ125" s="50"/>
      <c r="QR125" s="50"/>
      <c r="QS125" s="50"/>
      <c r="QT125" s="50"/>
      <c r="QU125" s="50"/>
      <c r="QV125" s="50"/>
      <c r="QW125" s="50"/>
      <c r="QX125" s="50"/>
      <c r="QY125" s="50"/>
      <c r="QZ125" s="50"/>
      <c r="RA125" s="50"/>
      <c r="RB125" s="50"/>
      <c r="RC125" s="50"/>
      <c r="RD125" s="50"/>
      <c r="RE125" s="50"/>
      <c r="RF125" s="50"/>
      <c r="RG125" s="50"/>
      <c r="RH125" s="50"/>
      <c r="RI125" s="50"/>
      <c r="RJ125" s="50"/>
      <c r="RK125" s="50"/>
      <c r="RL125" s="50"/>
      <c r="RM125" s="50"/>
      <c r="RN125" s="50"/>
      <c r="RO125" s="50"/>
      <c r="RP125" s="50"/>
      <c r="RQ125" s="50"/>
      <c r="RR125" s="50"/>
      <c r="RS125" s="50"/>
      <c r="RT125" s="50"/>
      <c r="RU125" s="50"/>
      <c r="RV125" s="50"/>
      <c r="RW125" s="50"/>
      <c r="RX125" s="50"/>
      <c r="RY125" s="50"/>
      <c r="RZ125" s="50"/>
      <c r="SA125" s="50"/>
      <c r="SB125" s="50"/>
      <c r="SC125" s="50"/>
      <c r="SD125" s="50"/>
      <c r="SE125" s="50"/>
      <c r="SF125" s="50"/>
      <c r="SG125" s="50"/>
      <c r="SH125" s="50"/>
      <c r="SI125" s="50"/>
      <c r="SJ125" s="50"/>
      <c r="SK125" s="50"/>
      <c r="SL125" s="50"/>
      <c r="SM125" s="50"/>
      <c r="SN125" s="45"/>
    </row>
    <row r="126" spans="2:508" x14ac:dyDescent="0.25">
      <c r="B126" s="43" t="s">
        <v>620</v>
      </c>
      <c r="C126" s="43" t="str">
        <f ca="1">_xlfn.XLOOKUP(B126,bonds[unique lookup],bonds[ID_ISIN])</f>
        <v>FR0011401728</v>
      </c>
      <c r="D126" s="45" cm="1">
        <f t="array" aca="1" ref="D126" ca="1">MIN(IFERROR(IF(OFFSET(bHist!$A$1,_xlfn.XMATCH($B$112,bHist!$B:$B,0)-1,3+$C$2,1,3+$C$3)=0,"-",OFFSET(bHist!$A$1,_xlfn.XMATCH($B$112,bHist!$B:$B,0)-1,3+$C$2,1,3+$C$3))-IF(OFFSET(bHist!$A$1,_xlfn.XMATCH(B126,bHist!$B:$B,0)-1,3+$C$2,1,3+$C$3)=0,"-",OFFSET(bHist!$A$1,_xlfn.XMATCH(B126,bHist!$B:$B,0)-1,3+$C$2,1,3+$C$3)),"-"))</f>
        <v>-199.57049911332126</v>
      </c>
      <c r="E126" s="45" cm="1">
        <f t="array" aca="1" ref="E126" ca="1">AVERAGE(IFERROR(IF(OFFSET(bHist!$A$1,_xlfn.XMATCH($B$112,bHist!$B:$B,0)-1,3+$C$2,1,3+$C$3)=0,"-",OFFSET(bHist!$A$1,_xlfn.XMATCH($B$112,bHist!$B:$B,0)-1,3+$C$2,1,3+$C$3))-IF(OFFSET(bHist!$A$1,_xlfn.XMATCH(B126,bHist!$B:$B,0)-1,3+$C$2,1,3+$C$3)=0,"-",OFFSET(bHist!$A$1,_xlfn.XMATCH(B126,bHist!$B:$B,0)-1,3+$C$2,1,3+$C$3)),"-"))</f>
        <v>-100.31599884552793</v>
      </c>
      <c r="F126" s="45" cm="1">
        <f t="array" aca="1" ref="F126" ca="1">MAX(IFERROR(IF(OFFSET(bHist!$A$1,_xlfn.XMATCH($B$112,bHist!$B:$B,0)-1,3+$C$2,1,3+$C$3)=0,"-",OFFSET(bHist!$A$1,_xlfn.XMATCH($B$112,bHist!$B:$B,0)-1,3+$C$2,1,3+$C$3))-IF(OFFSET(bHist!$A$1,_xlfn.XMATCH(B126,bHist!$B:$B,0)-1,3+$C$2,1,3+$C$3)=0,"-",OFFSET(bHist!$A$1,_xlfn.XMATCH(B126,bHist!$B:$B,0)-1,3+$C$2,1,3+$C$3)),"-"))</f>
        <v>171.99984676915403</v>
      </c>
      <c r="G126" s="45" cm="1">
        <f t="array" aca="1" ref="G126" ca="1">_xlfn.STDEV.P(IFERROR(IF(OFFSET(bHist!$A$1,_xlfn.XMATCH($B$112,bHist!$B:$B,0)-1,3+$C$2,1,3+$C$3)=0,"-",OFFSET(bHist!$A$1,_xlfn.XMATCH($B$112,bHist!$B:$B,0)-1,3+$C$2,1,3+$C$3))-IF(OFFSET(bHist!$A$1,_xlfn.XMATCH(B126,bHist!$B:$B,0)-1,3+$C$2,1,3+$C$3)=0,"-",OFFSET(bHist!$A$1,_xlfn.XMATCH(B126,bHist!$B:$B,0)-1,3+$C$2,1,3+$C$3)),"-"))</f>
        <v>54.526100780446939</v>
      </c>
      <c r="H126" s="45" cm="1">
        <f t="array" aca="1" ref="H126" ca="1">INDEX((IFERROR(IF(OFFSET(bHist!$A$1,_xlfn.XMATCH($B$112,bHist!B:B,0)-1,3,1,500)=0,"-",OFFSET(bHist!$A$1,_xlfn.XMATCH($B$112,bHist!B:B,0)-1,3,1,500))-IF(OFFSET(bHist!$A$1,_xlfn.XMATCH(B126,bHist!B:B,0)-1,3,1,500)=0,"-",OFFSET(bHist!$A$1,_xlfn.XMATCH(B126,bHist!B:B,0)-1,3,1,500)),"-")),1)</f>
        <v>-42.753704899728291</v>
      </c>
      <c r="I126" s="45">
        <f t="shared" ca="1" si="6"/>
        <v>15.491627516477358</v>
      </c>
      <c r="J126" s="51" cm="1">
        <f t="array" aca="1" ref="J126" ca="1">SLOPE((IFERROR(IF(OFFSET(bHist!$A$1,_xlfn.XMATCH($B$112,bHist!$B:$B,0)-1,3,1,500)=0,"-",OFFSET(bHist!$A$1,_xlfn.XMATCH($B$112,bHist!$B:$B,0)-1,3,1,500))-IF(OFFSET(bHist!$A$1,_xlfn.XMATCH(B126,bHist!$B:$B,0)-1,3,1,500)=0,"-",OFFSET(bHist!$A$1,_xlfn.XMATCH(B126,bHist!$B:$B,0)-1,3,1,500)),"-")),OFFSET(bHist!$A$1,0,3,1,500))</f>
        <v>0.17323530240777427</v>
      </c>
      <c r="K126" s="45" cm="1">
        <f t="array" aca="1" ref="K126" ca="1">INTERCEPT((IFERROR(IF(OFFSET(bHist!$A$1,_xlfn.XMATCH($B$112,bHist!$B:$B,0)-1,3,1,500)=0,"-",OFFSET(bHist!$A$1,_xlfn.XMATCH($B$112,bHist!$B:$B,0)-1,3,1,500))-IF(OFFSET(bHist!$A$1,_xlfn.XMATCH(B126,bHist!$B:$B,0)-1,3,1,500)=0,"-",OFFSET(bHist!$A$1,_xlfn.XMATCH(B126,bHist!$B:$B,0)-1,3,1,500)),"-")),OFFSET(bHist!$A$1,0,3,1,500))</f>
        <v>-7663.4689942895966</v>
      </c>
      <c r="L126" s="45" cm="1">
        <f t="array" aca="1" ref="L126" ca="1">STEYX((IFERROR(IF(OFFSET(bHist!$A$1,_xlfn.XMATCH($B$112,bHist!B:B,0)-1,3,1,500)=0,"-",OFFSET(bHist!$A$1,_xlfn.XMATCH($B$112,bHist!B:B,0)-1,3,1,500))-IF(OFFSET(bHist!$A$1,_xlfn.XMATCH(B126,bHist!B:B,0)-1,3,1,500)=0,"-",OFFSET(bHist!$A$1,_xlfn.XMATCH(B126,bHist!B:B,0)-1,3,1,500)),"-")),OFFSET(bHist!$A$1,0,3,1,500))</f>
        <v>41.116199024330228</v>
      </c>
      <c r="M126" s="51" cm="1">
        <f t="array" aca="1" ref="M126" ca="1">CORREL(IF(OFFSET(bHist!$A$1,_xlfn.XMATCH($B$112,bHist!B:B,0)-1,3,1,500)=0,"-",OFFSET(bHist!$A$1,_xlfn.XMATCH($B$112,bHist!B:B,0)-1,3,1,500)),IF(OFFSET(bHist!$A$1,_xlfn.XMATCH(B126,bHist!B:B,0)-1,3,1,500)=0,"-",OFFSET(bHist!$A$1,_xlfn.XMATCH(B126,bHist!B:B,0)-1,3,1,500)))</f>
        <v>0.80886712953754569</v>
      </c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  <c r="AX126" s="50"/>
      <c r="AY126" s="50"/>
      <c r="AZ126" s="50"/>
      <c r="BA126" s="50"/>
      <c r="BB126" s="50"/>
      <c r="BC126" s="50"/>
      <c r="BD126" s="50"/>
      <c r="BE126" s="50"/>
      <c r="BF126" s="50"/>
      <c r="BG126" s="50"/>
      <c r="BH126" s="50"/>
      <c r="BI126" s="50"/>
      <c r="BJ126" s="50"/>
      <c r="BK126" s="50"/>
      <c r="BL126" s="50"/>
      <c r="BM126" s="50"/>
      <c r="BN126" s="50"/>
      <c r="BO126" s="50"/>
      <c r="BP126" s="50"/>
      <c r="BQ126" s="50"/>
      <c r="BR126" s="50"/>
      <c r="BS126" s="50"/>
      <c r="BT126" s="50"/>
      <c r="BU126" s="50"/>
      <c r="BV126" s="50"/>
      <c r="BW126" s="50"/>
      <c r="BX126" s="50"/>
      <c r="BY126" s="50"/>
      <c r="BZ126" s="50"/>
      <c r="CA126" s="50"/>
      <c r="CB126" s="50"/>
      <c r="CC126" s="50"/>
      <c r="CD126" s="50"/>
      <c r="CE126" s="50"/>
      <c r="CF126" s="50"/>
      <c r="CG126" s="50"/>
      <c r="CH126" s="50"/>
      <c r="CI126" s="50"/>
      <c r="CJ126" s="50"/>
      <c r="CK126" s="50"/>
      <c r="CL126" s="50"/>
      <c r="CM126" s="50"/>
      <c r="CN126" s="50"/>
      <c r="CO126" s="50"/>
      <c r="CP126" s="50"/>
      <c r="CQ126" s="50"/>
      <c r="CR126" s="50"/>
      <c r="CS126" s="50"/>
      <c r="CT126" s="50"/>
      <c r="CU126" s="50"/>
      <c r="CV126" s="50"/>
      <c r="CW126" s="50"/>
      <c r="CX126" s="50"/>
      <c r="CY126" s="50"/>
      <c r="CZ126" s="50"/>
      <c r="DA126" s="50"/>
      <c r="DB126" s="50"/>
      <c r="DC126" s="50"/>
      <c r="DD126" s="50"/>
      <c r="DE126" s="50"/>
      <c r="DF126" s="50"/>
      <c r="DG126" s="50"/>
      <c r="DH126" s="50"/>
      <c r="DI126" s="50"/>
      <c r="DJ126" s="50"/>
      <c r="DK126" s="50"/>
      <c r="DL126" s="50"/>
      <c r="DM126" s="50"/>
      <c r="DN126" s="50"/>
      <c r="DO126" s="50"/>
      <c r="DP126" s="50"/>
      <c r="DQ126" s="50"/>
      <c r="DR126" s="50"/>
      <c r="DS126" s="50"/>
      <c r="DT126" s="50"/>
      <c r="DU126" s="50"/>
      <c r="DV126" s="50"/>
      <c r="DW126" s="50"/>
      <c r="DX126" s="50"/>
      <c r="DY126" s="50"/>
      <c r="DZ126" s="50"/>
      <c r="EA126" s="50"/>
      <c r="EB126" s="50"/>
      <c r="EC126" s="50"/>
      <c r="ED126" s="50"/>
      <c r="EE126" s="50"/>
      <c r="EF126" s="50"/>
      <c r="EG126" s="50"/>
      <c r="EH126" s="50"/>
      <c r="EI126" s="50"/>
      <c r="EJ126" s="50"/>
      <c r="EK126" s="50"/>
      <c r="EL126" s="50"/>
      <c r="EM126" s="50"/>
      <c r="EN126" s="50"/>
      <c r="EO126" s="50"/>
      <c r="EP126" s="50"/>
      <c r="EQ126" s="50"/>
      <c r="ER126" s="50"/>
      <c r="ES126" s="50"/>
      <c r="ET126" s="50"/>
      <c r="EU126" s="50"/>
      <c r="EV126" s="50"/>
      <c r="EW126" s="50"/>
      <c r="EX126" s="50"/>
      <c r="EY126" s="50"/>
      <c r="EZ126" s="50"/>
      <c r="FA126" s="50"/>
      <c r="FB126" s="50"/>
      <c r="FC126" s="50"/>
      <c r="FD126" s="50"/>
      <c r="FE126" s="50"/>
      <c r="FF126" s="50"/>
      <c r="FG126" s="50"/>
      <c r="FH126" s="50"/>
      <c r="FI126" s="50"/>
      <c r="FJ126" s="50"/>
      <c r="FK126" s="50"/>
      <c r="FL126" s="50"/>
      <c r="FM126" s="50"/>
      <c r="FN126" s="50"/>
      <c r="FO126" s="50"/>
      <c r="FP126" s="50"/>
      <c r="FQ126" s="50"/>
      <c r="FR126" s="50"/>
      <c r="FS126" s="50"/>
      <c r="FT126" s="50"/>
      <c r="FU126" s="50"/>
      <c r="FV126" s="50"/>
      <c r="FW126" s="50"/>
      <c r="FX126" s="50"/>
      <c r="FY126" s="50"/>
      <c r="FZ126" s="50"/>
      <c r="GA126" s="50"/>
      <c r="GB126" s="50"/>
      <c r="GC126" s="50"/>
      <c r="GD126" s="50"/>
      <c r="GE126" s="50"/>
      <c r="GF126" s="50"/>
      <c r="GG126" s="50"/>
      <c r="GH126" s="50"/>
      <c r="GI126" s="50"/>
      <c r="GJ126" s="50"/>
      <c r="GK126" s="50"/>
      <c r="GL126" s="50"/>
      <c r="GM126" s="50"/>
      <c r="GN126" s="50"/>
      <c r="GO126" s="50"/>
      <c r="GP126" s="50"/>
      <c r="GQ126" s="50"/>
      <c r="GR126" s="50"/>
      <c r="GS126" s="50"/>
      <c r="GT126" s="50"/>
      <c r="GU126" s="50"/>
      <c r="GV126" s="50"/>
      <c r="GW126" s="50"/>
      <c r="GX126" s="50"/>
      <c r="GY126" s="50"/>
      <c r="GZ126" s="50"/>
      <c r="HA126" s="50"/>
      <c r="HB126" s="50"/>
      <c r="HC126" s="50"/>
      <c r="HD126" s="50"/>
      <c r="HE126" s="50"/>
      <c r="HF126" s="50"/>
      <c r="HG126" s="50"/>
      <c r="HH126" s="50"/>
      <c r="HI126" s="50"/>
      <c r="HJ126" s="50"/>
      <c r="HK126" s="50"/>
      <c r="HL126" s="50"/>
      <c r="HM126" s="50"/>
      <c r="HN126" s="50"/>
      <c r="HO126" s="50"/>
      <c r="HP126" s="50"/>
      <c r="HQ126" s="50"/>
      <c r="HR126" s="50"/>
      <c r="HS126" s="50"/>
      <c r="HT126" s="50"/>
      <c r="HU126" s="50"/>
      <c r="HV126" s="50"/>
      <c r="HW126" s="50"/>
      <c r="HX126" s="50"/>
      <c r="HY126" s="50"/>
      <c r="HZ126" s="50"/>
      <c r="IA126" s="50"/>
      <c r="IB126" s="50"/>
      <c r="IC126" s="50"/>
      <c r="ID126" s="50"/>
      <c r="IE126" s="50"/>
      <c r="IF126" s="50"/>
      <c r="IG126" s="50"/>
      <c r="IH126" s="50"/>
      <c r="II126" s="50"/>
      <c r="IJ126" s="50"/>
      <c r="IK126" s="50"/>
      <c r="IL126" s="50"/>
      <c r="IM126" s="50"/>
      <c r="IN126" s="50"/>
      <c r="IO126" s="50"/>
      <c r="IP126" s="50"/>
      <c r="IQ126" s="50"/>
      <c r="IR126" s="50"/>
      <c r="IS126" s="50"/>
      <c r="IT126" s="50"/>
      <c r="IU126" s="50"/>
      <c r="IV126" s="50"/>
      <c r="IW126" s="50"/>
      <c r="IX126" s="50"/>
      <c r="IY126" s="50"/>
      <c r="IZ126" s="50"/>
      <c r="JA126" s="50"/>
      <c r="JB126" s="50"/>
      <c r="JC126" s="50"/>
      <c r="JD126" s="50"/>
      <c r="JE126" s="50"/>
      <c r="JF126" s="50"/>
      <c r="JG126" s="50"/>
      <c r="JH126" s="50"/>
      <c r="JI126" s="50"/>
      <c r="JJ126" s="50"/>
      <c r="JK126" s="50"/>
      <c r="JL126" s="50"/>
      <c r="JM126" s="50"/>
      <c r="JN126" s="50"/>
      <c r="JO126" s="50"/>
      <c r="JP126" s="50"/>
      <c r="JQ126" s="50"/>
      <c r="JR126" s="50"/>
      <c r="JS126" s="50"/>
      <c r="JT126" s="50"/>
      <c r="JU126" s="50"/>
      <c r="JV126" s="50"/>
      <c r="JW126" s="50"/>
      <c r="JX126" s="50"/>
      <c r="JY126" s="50"/>
      <c r="JZ126" s="50"/>
      <c r="KA126" s="50"/>
      <c r="KB126" s="50"/>
      <c r="KC126" s="50"/>
      <c r="KD126" s="50"/>
      <c r="KE126" s="50"/>
      <c r="KF126" s="50"/>
      <c r="KG126" s="50"/>
      <c r="KH126" s="50"/>
      <c r="KI126" s="50"/>
      <c r="KJ126" s="50"/>
      <c r="KK126" s="50"/>
      <c r="KL126" s="50"/>
      <c r="KM126" s="50"/>
      <c r="KN126" s="50"/>
      <c r="KO126" s="50"/>
      <c r="KP126" s="50"/>
      <c r="KQ126" s="50"/>
      <c r="KR126" s="50"/>
      <c r="KS126" s="50"/>
      <c r="KT126" s="50"/>
      <c r="KU126" s="50"/>
      <c r="KV126" s="50"/>
      <c r="KW126" s="50"/>
      <c r="KX126" s="50"/>
      <c r="KY126" s="50"/>
      <c r="KZ126" s="50"/>
      <c r="LA126" s="50"/>
      <c r="LB126" s="50"/>
      <c r="LC126" s="50"/>
      <c r="LD126" s="50"/>
      <c r="LE126" s="50"/>
      <c r="LF126" s="50"/>
      <c r="LG126" s="50"/>
      <c r="LH126" s="50"/>
      <c r="LI126" s="50"/>
      <c r="LJ126" s="50"/>
      <c r="LK126" s="50"/>
      <c r="LL126" s="50"/>
      <c r="LM126" s="50"/>
      <c r="LN126" s="50"/>
      <c r="LO126" s="50"/>
      <c r="LP126" s="50"/>
      <c r="LQ126" s="50"/>
      <c r="LR126" s="50"/>
      <c r="LS126" s="50"/>
      <c r="LT126" s="50"/>
      <c r="LU126" s="50"/>
      <c r="LV126" s="50"/>
      <c r="LW126" s="50"/>
      <c r="LX126" s="50"/>
      <c r="LY126" s="50"/>
      <c r="LZ126" s="50"/>
      <c r="MA126" s="50"/>
      <c r="MB126" s="50"/>
      <c r="MC126" s="50"/>
      <c r="MD126" s="50"/>
      <c r="ME126" s="50"/>
      <c r="MF126" s="50"/>
      <c r="MG126" s="50"/>
      <c r="MH126" s="50"/>
      <c r="MI126" s="50"/>
      <c r="MJ126" s="50"/>
      <c r="MK126" s="50"/>
      <c r="ML126" s="50"/>
      <c r="MM126" s="50"/>
      <c r="MN126" s="50"/>
      <c r="MO126" s="50"/>
      <c r="MP126" s="50"/>
      <c r="MQ126" s="50"/>
      <c r="MR126" s="50"/>
      <c r="MS126" s="50"/>
      <c r="MT126" s="50"/>
      <c r="MU126" s="50"/>
      <c r="MV126" s="50"/>
      <c r="MW126" s="50"/>
      <c r="MX126" s="50"/>
      <c r="MY126" s="50"/>
      <c r="MZ126" s="50"/>
      <c r="NA126" s="50"/>
      <c r="NB126" s="50"/>
      <c r="NC126" s="50"/>
      <c r="ND126" s="50"/>
      <c r="NE126" s="50"/>
      <c r="NF126" s="50"/>
      <c r="NG126" s="50"/>
      <c r="NH126" s="50"/>
      <c r="NI126" s="50"/>
      <c r="NJ126" s="50"/>
      <c r="NK126" s="50"/>
      <c r="NL126" s="50"/>
      <c r="NM126" s="50"/>
      <c r="NN126" s="50"/>
      <c r="NO126" s="50"/>
      <c r="NP126" s="50"/>
      <c r="NQ126" s="50"/>
      <c r="NR126" s="50"/>
      <c r="NS126" s="50"/>
      <c r="NT126" s="50"/>
      <c r="NU126" s="50"/>
      <c r="NV126" s="50"/>
      <c r="NW126" s="50"/>
      <c r="NX126" s="50"/>
      <c r="NY126" s="50"/>
      <c r="NZ126" s="50"/>
      <c r="OA126" s="50"/>
      <c r="OB126" s="50"/>
      <c r="OC126" s="50"/>
      <c r="OD126" s="50"/>
      <c r="OE126" s="50"/>
      <c r="OF126" s="50"/>
      <c r="OG126" s="50"/>
      <c r="OH126" s="50"/>
      <c r="OI126" s="50"/>
      <c r="OJ126" s="50"/>
      <c r="OK126" s="50"/>
      <c r="OL126" s="50"/>
      <c r="OM126" s="50"/>
      <c r="ON126" s="50"/>
      <c r="OO126" s="50"/>
      <c r="OP126" s="50"/>
      <c r="OQ126" s="50"/>
      <c r="OR126" s="50"/>
      <c r="OS126" s="50"/>
      <c r="OT126" s="50"/>
      <c r="OU126" s="50"/>
      <c r="OV126" s="50"/>
      <c r="OW126" s="50"/>
      <c r="OX126" s="50"/>
      <c r="OY126" s="50"/>
      <c r="OZ126" s="50"/>
      <c r="PA126" s="50"/>
      <c r="PB126" s="50"/>
      <c r="PC126" s="50"/>
      <c r="PD126" s="50"/>
      <c r="PE126" s="50"/>
      <c r="PF126" s="50"/>
      <c r="PG126" s="50"/>
      <c r="PH126" s="50"/>
      <c r="PI126" s="50"/>
      <c r="PJ126" s="50"/>
      <c r="PK126" s="50"/>
      <c r="PL126" s="50"/>
      <c r="PM126" s="50"/>
      <c r="PN126" s="50"/>
      <c r="PO126" s="50"/>
      <c r="PP126" s="50"/>
      <c r="PQ126" s="50"/>
      <c r="PR126" s="50"/>
      <c r="PS126" s="50"/>
      <c r="PT126" s="50"/>
      <c r="PU126" s="50"/>
      <c r="PV126" s="50"/>
      <c r="PW126" s="50"/>
      <c r="PX126" s="50"/>
      <c r="PY126" s="50"/>
      <c r="PZ126" s="50"/>
      <c r="QA126" s="50"/>
      <c r="QB126" s="50"/>
      <c r="QC126" s="50"/>
      <c r="QD126" s="50"/>
      <c r="QE126" s="50"/>
      <c r="QF126" s="50"/>
      <c r="QG126" s="50"/>
      <c r="QH126" s="50"/>
      <c r="QI126" s="50"/>
      <c r="QJ126" s="50"/>
      <c r="QK126" s="50"/>
      <c r="QL126" s="50"/>
      <c r="QM126" s="50"/>
      <c r="QN126" s="50"/>
      <c r="QO126" s="50"/>
      <c r="QP126" s="50"/>
      <c r="QQ126" s="50"/>
      <c r="QR126" s="50"/>
      <c r="QS126" s="50"/>
      <c r="QT126" s="50"/>
      <c r="QU126" s="50"/>
      <c r="QV126" s="50"/>
      <c r="QW126" s="50"/>
      <c r="QX126" s="50"/>
      <c r="QY126" s="50"/>
      <c r="QZ126" s="50"/>
      <c r="RA126" s="50"/>
      <c r="RB126" s="50"/>
      <c r="RC126" s="50"/>
      <c r="RD126" s="50"/>
      <c r="RE126" s="50"/>
      <c r="RF126" s="50"/>
      <c r="RG126" s="50"/>
      <c r="RH126" s="50"/>
      <c r="RI126" s="50"/>
      <c r="RJ126" s="50"/>
      <c r="RK126" s="50"/>
      <c r="RL126" s="50"/>
      <c r="RM126" s="50"/>
      <c r="RN126" s="50"/>
      <c r="RO126" s="50"/>
      <c r="RP126" s="50"/>
      <c r="RQ126" s="50"/>
      <c r="RR126" s="50"/>
      <c r="RS126" s="50"/>
      <c r="RT126" s="50"/>
      <c r="RU126" s="50"/>
      <c r="RV126" s="50"/>
      <c r="RW126" s="50"/>
      <c r="RX126" s="50"/>
      <c r="RY126" s="50"/>
      <c r="RZ126" s="50"/>
      <c r="SA126" s="50"/>
      <c r="SB126" s="50"/>
      <c r="SC126" s="50"/>
      <c r="SD126" s="50"/>
      <c r="SE126" s="50"/>
      <c r="SF126" s="50"/>
      <c r="SG126" s="50"/>
      <c r="SH126" s="50"/>
      <c r="SI126" s="50"/>
      <c r="SJ126" s="50"/>
      <c r="SK126" s="50"/>
      <c r="SL126" s="50"/>
      <c r="SM126" s="50"/>
      <c r="SN126" s="45"/>
    </row>
    <row r="127" spans="2:508" x14ac:dyDescent="0.25">
      <c r="B127" s="43" t="s">
        <v>621</v>
      </c>
      <c r="C127" s="43" t="str">
        <f ca="1">_xlfn.XLOOKUP(B127,bonds[unique lookup],bonds[ID_ISIN])</f>
        <v>FR0011700293</v>
      </c>
      <c r="D127" s="45" cm="1">
        <f t="array" aca="1" ref="D127" ca="1">MIN(IFERROR(IF(OFFSET(bHist!$A$1,_xlfn.XMATCH($B$112,bHist!$B:$B,0)-1,3+$C$2,1,3+$C$3)=0,"-",OFFSET(bHist!$A$1,_xlfn.XMATCH($B$112,bHist!$B:$B,0)-1,3+$C$2,1,3+$C$3))-IF(OFFSET(bHist!$A$1,_xlfn.XMATCH(B127,bHist!$B:$B,0)-1,3+$C$2,1,3+$C$3)=0,"-",OFFSET(bHist!$A$1,_xlfn.XMATCH(B127,bHist!$B:$B,0)-1,3+$C$2,1,3+$C$3)),"-"))</f>
        <v>-210.02094177949425</v>
      </c>
      <c r="E127" s="45" cm="1">
        <f t="array" aca="1" ref="E127" ca="1">AVERAGE(IFERROR(IF(OFFSET(bHist!$A$1,_xlfn.XMATCH($B$112,bHist!$B:$B,0)-1,3+$C$2,1,3+$C$3)=0,"-",OFFSET(bHist!$A$1,_xlfn.XMATCH($B$112,bHist!$B:$B,0)-1,3+$C$2,1,3+$C$3))-IF(OFFSET(bHist!$A$1,_xlfn.XMATCH(B127,bHist!$B:$B,0)-1,3+$C$2,1,3+$C$3)=0,"-",OFFSET(bHist!$A$1,_xlfn.XMATCH(B127,bHist!$B:$B,0)-1,3+$C$2,1,3+$C$3)),"-"))</f>
        <v>-131.10740737478326</v>
      </c>
      <c r="F127" s="45" cm="1">
        <f t="array" aca="1" ref="F127" ca="1">MAX(IFERROR(IF(OFFSET(bHist!$A$1,_xlfn.XMATCH($B$112,bHist!$B:$B,0)-1,3+$C$2,1,3+$C$3)=0,"-",OFFSET(bHist!$A$1,_xlfn.XMATCH($B$112,bHist!$B:$B,0)-1,3+$C$2,1,3+$C$3))-IF(OFFSET(bHist!$A$1,_xlfn.XMATCH(B127,bHist!$B:$B,0)-1,3+$C$2,1,3+$C$3)=0,"-",OFFSET(bHist!$A$1,_xlfn.XMATCH(B127,bHist!$B:$B,0)-1,3+$C$2,1,3+$C$3)),"-"))</f>
        <v>221.50960597681996</v>
      </c>
      <c r="G127" s="45" cm="1">
        <f t="array" aca="1" ref="G127" ca="1">_xlfn.STDEV.P(IFERROR(IF(OFFSET(bHist!$A$1,_xlfn.XMATCH($B$112,bHist!$B:$B,0)-1,3+$C$2,1,3+$C$3)=0,"-",OFFSET(bHist!$A$1,_xlfn.XMATCH($B$112,bHist!$B:$B,0)-1,3+$C$2,1,3+$C$3))-IF(OFFSET(bHist!$A$1,_xlfn.XMATCH(B127,bHist!$B:$B,0)-1,3+$C$2,1,3+$C$3)=0,"-",OFFSET(bHist!$A$1,_xlfn.XMATCH(B127,bHist!$B:$B,0)-1,3+$C$2,1,3+$C$3)),"-"))</f>
        <v>62.143680889863823</v>
      </c>
      <c r="H127" s="45" cm="1">
        <f t="array" aca="1" ref="H127" ca="1">INDEX((IFERROR(IF(OFFSET(bHist!$A$1,_xlfn.XMATCH($B$112,bHist!B:B,0)-1,3,1,500)=0,"-",OFFSET(bHist!$A$1,_xlfn.XMATCH($B$112,bHist!B:B,0)-1,3,1,500))-IF(OFFSET(bHist!$A$1,_xlfn.XMATCH(B127,bHist!B:B,0)-1,3,1,500)=0,"-",OFFSET(bHist!$A$1,_xlfn.XMATCH(B127,bHist!B:B,0)-1,3,1,500)),"-")),1)</f>
        <v>-100.80530448818206</v>
      </c>
      <c r="I127" s="45">
        <f t="shared" ca="1" si="6"/>
        <v>7.0220064475511563</v>
      </c>
      <c r="J127" s="51" cm="1">
        <f t="array" aca="1" ref="J127" ca="1">SLOPE((IFERROR(IF(OFFSET(bHist!$A$1,_xlfn.XMATCH($B$112,bHist!$B:$B,0)-1,3,1,500)=0,"-",OFFSET(bHist!$A$1,_xlfn.XMATCH($B$112,bHist!$B:$B,0)-1,3,1,500))-IF(OFFSET(bHist!$A$1,_xlfn.XMATCH(B127,bHist!$B:$B,0)-1,3,1,500)=0,"-",OFFSET(bHist!$A$1,_xlfn.XMATCH(B127,bHist!$B:$B,0)-1,3,1,500)),"-")),OFFSET(bHist!$A$1,0,3,1,500))</f>
        <v>0.16406394181760012</v>
      </c>
      <c r="K127" s="45" cm="1">
        <f t="array" aca="1" ref="K127" ca="1">INTERCEPT((IFERROR(IF(OFFSET(bHist!$A$1,_xlfn.XMATCH($B$112,bHist!$B:$B,0)-1,3,1,500)=0,"-",OFFSET(bHist!$A$1,_xlfn.XMATCH($B$112,bHist!$B:$B,0)-1,3,1,500))-IF(OFFSET(bHist!$A$1,_xlfn.XMATCH(B127,bHist!$B:$B,0)-1,3,1,500)=0,"-",OFFSET(bHist!$A$1,_xlfn.XMATCH(B127,bHist!$B:$B,0)-1,3,1,500)),"-")),OFFSET(bHist!$A$1,0,3,1,500))</f>
        <v>-7293.8659266844697</v>
      </c>
      <c r="L127" s="45" cm="1">
        <f t="array" aca="1" ref="L127" ca="1">STEYX((IFERROR(IF(OFFSET(bHist!$A$1,_xlfn.XMATCH($B$112,bHist!B:B,0)-1,3,1,500)=0,"-",OFFSET(bHist!$A$1,_xlfn.XMATCH($B$112,bHist!B:B,0)-1,3,1,500))-IF(OFFSET(bHist!$A$1,_xlfn.XMATCH(B127,bHist!B:B,0)-1,3,1,500)=0,"-",OFFSET(bHist!$A$1,_xlfn.XMATCH(B127,bHist!B:B,0)-1,3,1,500)),"-")),OFFSET(bHist!$A$1,0,3,1,500))</f>
        <v>52.188201430576974</v>
      </c>
      <c r="M127" s="51" cm="1">
        <f t="array" aca="1" ref="M127" ca="1">CORREL(IF(OFFSET(bHist!$A$1,_xlfn.XMATCH($B$112,bHist!B:B,0)-1,3,1,500)=0,"-",OFFSET(bHist!$A$1,_xlfn.XMATCH($B$112,bHist!B:B,0)-1,3,1,500)),IF(OFFSET(bHist!$A$1,_xlfn.XMATCH(B127,bHist!B:B,0)-1,3,1,500)=0,"-",OFFSET(bHist!$A$1,_xlfn.XMATCH(B127,bHist!B:B,0)-1,3,1,500)))</f>
        <v>0.75251814935357764</v>
      </c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  <c r="AE127" s="50"/>
      <c r="AF127" s="50"/>
      <c r="AG127" s="50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  <c r="AX127" s="50"/>
      <c r="AY127" s="50"/>
      <c r="AZ127" s="50"/>
      <c r="BA127" s="50"/>
      <c r="BB127" s="50"/>
      <c r="BC127" s="50"/>
      <c r="BD127" s="50"/>
      <c r="BE127" s="50"/>
      <c r="BF127" s="50"/>
      <c r="BG127" s="50"/>
      <c r="BH127" s="50"/>
      <c r="BI127" s="50"/>
      <c r="BJ127" s="50"/>
      <c r="BK127" s="50"/>
      <c r="BL127" s="50"/>
      <c r="BM127" s="50"/>
      <c r="BN127" s="50"/>
      <c r="BO127" s="50"/>
      <c r="BP127" s="50"/>
      <c r="BQ127" s="50"/>
      <c r="BR127" s="50"/>
      <c r="BS127" s="50"/>
      <c r="BT127" s="50"/>
      <c r="BU127" s="50"/>
      <c r="BV127" s="50"/>
      <c r="BW127" s="50"/>
      <c r="BX127" s="50"/>
      <c r="BY127" s="50"/>
      <c r="BZ127" s="50"/>
      <c r="CA127" s="50"/>
      <c r="CB127" s="50"/>
      <c r="CC127" s="50"/>
      <c r="CD127" s="50"/>
      <c r="CE127" s="50"/>
      <c r="CF127" s="50"/>
      <c r="CG127" s="50"/>
      <c r="CH127" s="50"/>
      <c r="CI127" s="50"/>
      <c r="CJ127" s="50"/>
      <c r="CK127" s="50"/>
      <c r="CL127" s="50"/>
      <c r="CM127" s="50"/>
      <c r="CN127" s="50"/>
      <c r="CO127" s="50"/>
      <c r="CP127" s="50"/>
      <c r="CQ127" s="50"/>
      <c r="CR127" s="50"/>
      <c r="CS127" s="50"/>
      <c r="CT127" s="50"/>
      <c r="CU127" s="50"/>
      <c r="CV127" s="50"/>
      <c r="CW127" s="50"/>
      <c r="CX127" s="50"/>
      <c r="CY127" s="50"/>
      <c r="CZ127" s="50"/>
      <c r="DA127" s="50"/>
      <c r="DB127" s="50"/>
      <c r="DC127" s="50"/>
      <c r="DD127" s="50"/>
      <c r="DE127" s="50"/>
      <c r="DF127" s="50"/>
      <c r="DG127" s="50"/>
      <c r="DH127" s="50"/>
      <c r="DI127" s="50"/>
      <c r="DJ127" s="50"/>
      <c r="DK127" s="50"/>
      <c r="DL127" s="50"/>
      <c r="DM127" s="50"/>
      <c r="DN127" s="50"/>
      <c r="DO127" s="50"/>
      <c r="DP127" s="50"/>
      <c r="DQ127" s="50"/>
      <c r="DR127" s="50"/>
      <c r="DS127" s="50"/>
      <c r="DT127" s="50"/>
      <c r="DU127" s="50"/>
      <c r="DV127" s="50"/>
      <c r="DW127" s="50"/>
      <c r="DX127" s="50"/>
      <c r="DY127" s="50"/>
      <c r="DZ127" s="50"/>
      <c r="EA127" s="50"/>
      <c r="EB127" s="50"/>
      <c r="EC127" s="50"/>
      <c r="ED127" s="50"/>
      <c r="EE127" s="50"/>
      <c r="EF127" s="50"/>
      <c r="EG127" s="50"/>
      <c r="EH127" s="50"/>
      <c r="EI127" s="50"/>
      <c r="EJ127" s="50"/>
      <c r="EK127" s="50"/>
      <c r="EL127" s="50"/>
      <c r="EM127" s="50"/>
      <c r="EN127" s="50"/>
      <c r="EO127" s="50"/>
      <c r="EP127" s="50"/>
      <c r="EQ127" s="50"/>
      <c r="ER127" s="50"/>
      <c r="ES127" s="50"/>
      <c r="ET127" s="50"/>
      <c r="EU127" s="50"/>
      <c r="EV127" s="50"/>
      <c r="EW127" s="50"/>
      <c r="EX127" s="50"/>
      <c r="EY127" s="50"/>
      <c r="EZ127" s="50"/>
      <c r="FA127" s="50"/>
      <c r="FB127" s="50"/>
      <c r="FC127" s="50"/>
      <c r="FD127" s="50"/>
      <c r="FE127" s="50"/>
      <c r="FF127" s="50"/>
      <c r="FG127" s="50"/>
      <c r="FH127" s="50"/>
      <c r="FI127" s="50"/>
      <c r="FJ127" s="50"/>
      <c r="FK127" s="50"/>
      <c r="FL127" s="50"/>
      <c r="FM127" s="50"/>
      <c r="FN127" s="50"/>
      <c r="FO127" s="50"/>
      <c r="FP127" s="50"/>
      <c r="FQ127" s="50"/>
      <c r="FR127" s="50"/>
      <c r="FS127" s="50"/>
      <c r="FT127" s="50"/>
      <c r="FU127" s="50"/>
      <c r="FV127" s="50"/>
      <c r="FW127" s="50"/>
      <c r="FX127" s="50"/>
      <c r="FY127" s="50"/>
      <c r="FZ127" s="50"/>
      <c r="GA127" s="50"/>
      <c r="GB127" s="50"/>
      <c r="GC127" s="50"/>
      <c r="GD127" s="50"/>
      <c r="GE127" s="50"/>
      <c r="GF127" s="50"/>
      <c r="GG127" s="50"/>
      <c r="GH127" s="50"/>
      <c r="GI127" s="50"/>
      <c r="GJ127" s="50"/>
      <c r="GK127" s="50"/>
      <c r="GL127" s="50"/>
      <c r="GM127" s="50"/>
      <c r="GN127" s="50"/>
      <c r="GO127" s="50"/>
      <c r="GP127" s="50"/>
      <c r="GQ127" s="50"/>
      <c r="GR127" s="50"/>
      <c r="GS127" s="50"/>
      <c r="GT127" s="50"/>
      <c r="GU127" s="50"/>
      <c r="GV127" s="50"/>
      <c r="GW127" s="50"/>
      <c r="GX127" s="50"/>
      <c r="GY127" s="50"/>
      <c r="GZ127" s="50"/>
      <c r="HA127" s="50"/>
      <c r="HB127" s="50"/>
      <c r="HC127" s="50"/>
      <c r="HD127" s="50"/>
      <c r="HE127" s="50"/>
      <c r="HF127" s="50"/>
      <c r="HG127" s="50"/>
      <c r="HH127" s="50"/>
      <c r="HI127" s="50"/>
      <c r="HJ127" s="50"/>
      <c r="HK127" s="50"/>
      <c r="HL127" s="50"/>
      <c r="HM127" s="50"/>
      <c r="HN127" s="50"/>
      <c r="HO127" s="50"/>
      <c r="HP127" s="50"/>
      <c r="HQ127" s="50"/>
      <c r="HR127" s="50"/>
      <c r="HS127" s="50"/>
      <c r="HT127" s="50"/>
      <c r="HU127" s="50"/>
      <c r="HV127" s="50"/>
      <c r="HW127" s="50"/>
      <c r="HX127" s="50"/>
      <c r="HY127" s="50"/>
      <c r="HZ127" s="50"/>
      <c r="IA127" s="50"/>
      <c r="IB127" s="50"/>
      <c r="IC127" s="50"/>
      <c r="ID127" s="50"/>
      <c r="IE127" s="50"/>
      <c r="IF127" s="50"/>
      <c r="IG127" s="50"/>
      <c r="IH127" s="50"/>
      <c r="II127" s="50"/>
      <c r="IJ127" s="50"/>
      <c r="IK127" s="50"/>
      <c r="IL127" s="50"/>
      <c r="IM127" s="50"/>
      <c r="IN127" s="50"/>
      <c r="IO127" s="50"/>
      <c r="IP127" s="50"/>
      <c r="IQ127" s="50"/>
      <c r="IR127" s="50"/>
      <c r="IS127" s="50"/>
      <c r="IT127" s="50"/>
      <c r="IU127" s="50"/>
      <c r="IV127" s="50"/>
      <c r="IW127" s="50"/>
      <c r="IX127" s="50"/>
      <c r="IY127" s="50"/>
      <c r="IZ127" s="50"/>
      <c r="JA127" s="50"/>
      <c r="JB127" s="50"/>
      <c r="JC127" s="50"/>
      <c r="JD127" s="50"/>
      <c r="JE127" s="50"/>
      <c r="JF127" s="50"/>
      <c r="JG127" s="50"/>
      <c r="JH127" s="50"/>
      <c r="JI127" s="50"/>
      <c r="JJ127" s="50"/>
      <c r="JK127" s="50"/>
      <c r="JL127" s="50"/>
      <c r="JM127" s="50"/>
      <c r="JN127" s="50"/>
      <c r="JO127" s="50"/>
      <c r="JP127" s="50"/>
      <c r="JQ127" s="50"/>
      <c r="JR127" s="50"/>
      <c r="JS127" s="50"/>
      <c r="JT127" s="50"/>
      <c r="JU127" s="50"/>
      <c r="JV127" s="50"/>
      <c r="JW127" s="50"/>
      <c r="JX127" s="50"/>
      <c r="JY127" s="50"/>
      <c r="JZ127" s="50"/>
      <c r="KA127" s="50"/>
      <c r="KB127" s="50"/>
      <c r="KC127" s="50"/>
      <c r="KD127" s="50"/>
      <c r="KE127" s="50"/>
      <c r="KF127" s="50"/>
      <c r="KG127" s="50"/>
      <c r="KH127" s="50"/>
      <c r="KI127" s="50"/>
      <c r="KJ127" s="50"/>
      <c r="KK127" s="50"/>
      <c r="KL127" s="50"/>
      <c r="KM127" s="50"/>
      <c r="KN127" s="50"/>
      <c r="KO127" s="50"/>
      <c r="KP127" s="50"/>
      <c r="KQ127" s="50"/>
      <c r="KR127" s="50"/>
      <c r="KS127" s="50"/>
      <c r="KT127" s="50"/>
      <c r="KU127" s="50"/>
      <c r="KV127" s="50"/>
      <c r="KW127" s="50"/>
      <c r="KX127" s="50"/>
      <c r="KY127" s="50"/>
      <c r="KZ127" s="50"/>
      <c r="LA127" s="50"/>
      <c r="LB127" s="50"/>
      <c r="LC127" s="50"/>
      <c r="LD127" s="50"/>
      <c r="LE127" s="50"/>
      <c r="LF127" s="50"/>
      <c r="LG127" s="50"/>
      <c r="LH127" s="50"/>
      <c r="LI127" s="50"/>
      <c r="LJ127" s="50"/>
      <c r="LK127" s="50"/>
      <c r="LL127" s="50"/>
      <c r="LM127" s="50"/>
      <c r="LN127" s="50"/>
      <c r="LO127" s="50"/>
      <c r="LP127" s="50"/>
      <c r="LQ127" s="50"/>
      <c r="LR127" s="50"/>
      <c r="LS127" s="50"/>
      <c r="LT127" s="50"/>
      <c r="LU127" s="50"/>
      <c r="LV127" s="50"/>
      <c r="LW127" s="50"/>
      <c r="LX127" s="50"/>
      <c r="LY127" s="50"/>
      <c r="LZ127" s="50"/>
      <c r="MA127" s="50"/>
      <c r="MB127" s="50"/>
      <c r="MC127" s="50"/>
      <c r="MD127" s="50"/>
      <c r="ME127" s="50"/>
      <c r="MF127" s="50"/>
      <c r="MG127" s="50"/>
      <c r="MH127" s="50"/>
      <c r="MI127" s="50"/>
      <c r="MJ127" s="50"/>
      <c r="MK127" s="50"/>
      <c r="ML127" s="50"/>
      <c r="MM127" s="50"/>
      <c r="MN127" s="50"/>
      <c r="MO127" s="50"/>
      <c r="MP127" s="50"/>
      <c r="MQ127" s="50"/>
      <c r="MR127" s="50"/>
      <c r="MS127" s="50"/>
      <c r="MT127" s="50"/>
      <c r="MU127" s="50"/>
      <c r="MV127" s="50"/>
      <c r="MW127" s="50"/>
      <c r="MX127" s="50"/>
      <c r="MY127" s="50"/>
      <c r="MZ127" s="50"/>
      <c r="NA127" s="50"/>
      <c r="NB127" s="50"/>
      <c r="NC127" s="50"/>
      <c r="ND127" s="50"/>
      <c r="NE127" s="50"/>
      <c r="NF127" s="50"/>
      <c r="NG127" s="50"/>
      <c r="NH127" s="50"/>
      <c r="NI127" s="50"/>
      <c r="NJ127" s="50"/>
      <c r="NK127" s="50"/>
      <c r="NL127" s="50"/>
      <c r="NM127" s="50"/>
      <c r="NN127" s="50"/>
      <c r="NO127" s="50"/>
      <c r="NP127" s="50"/>
      <c r="NQ127" s="50"/>
      <c r="NR127" s="50"/>
      <c r="NS127" s="50"/>
      <c r="NT127" s="50"/>
      <c r="NU127" s="50"/>
      <c r="NV127" s="50"/>
      <c r="NW127" s="50"/>
      <c r="NX127" s="50"/>
      <c r="NY127" s="50"/>
      <c r="NZ127" s="50"/>
      <c r="OA127" s="50"/>
      <c r="OB127" s="50"/>
      <c r="OC127" s="50"/>
      <c r="OD127" s="50"/>
      <c r="OE127" s="50"/>
      <c r="OF127" s="50"/>
      <c r="OG127" s="50"/>
      <c r="OH127" s="50"/>
      <c r="OI127" s="50"/>
      <c r="OJ127" s="50"/>
      <c r="OK127" s="50"/>
      <c r="OL127" s="50"/>
      <c r="OM127" s="50"/>
      <c r="ON127" s="50"/>
      <c r="OO127" s="50"/>
      <c r="OP127" s="50"/>
      <c r="OQ127" s="50"/>
      <c r="OR127" s="50"/>
      <c r="OS127" s="50"/>
      <c r="OT127" s="50"/>
      <c r="OU127" s="50"/>
      <c r="OV127" s="50"/>
      <c r="OW127" s="50"/>
      <c r="OX127" s="50"/>
      <c r="OY127" s="50"/>
      <c r="OZ127" s="50"/>
      <c r="PA127" s="50"/>
      <c r="PB127" s="50"/>
      <c r="PC127" s="50"/>
      <c r="PD127" s="50"/>
      <c r="PE127" s="50"/>
      <c r="PF127" s="50"/>
      <c r="PG127" s="50"/>
      <c r="PH127" s="50"/>
      <c r="PI127" s="50"/>
      <c r="PJ127" s="50"/>
      <c r="PK127" s="50"/>
      <c r="PL127" s="50"/>
      <c r="PM127" s="50"/>
      <c r="PN127" s="50"/>
      <c r="PO127" s="50"/>
      <c r="PP127" s="50"/>
      <c r="PQ127" s="50"/>
      <c r="PR127" s="50"/>
      <c r="PS127" s="50"/>
      <c r="PT127" s="50"/>
      <c r="PU127" s="50"/>
      <c r="PV127" s="50"/>
      <c r="PW127" s="50"/>
      <c r="PX127" s="50"/>
      <c r="PY127" s="50"/>
      <c r="PZ127" s="50"/>
      <c r="QA127" s="50"/>
      <c r="QB127" s="50"/>
      <c r="QC127" s="50"/>
      <c r="QD127" s="50"/>
      <c r="QE127" s="50"/>
      <c r="QF127" s="50"/>
      <c r="QG127" s="50"/>
      <c r="QH127" s="50"/>
      <c r="QI127" s="50"/>
      <c r="QJ127" s="50"/>
      <c r="QK127" s="50"/>
      <c r="QL127" s="50"/>
      <c r="QM127" s="50"/>
      <c r="QN127" s="50"/>
      <c r="QO127" s="50"/>
      <c r="QP127" s="50"/>
      <c r="QQ127" s="50"/>
      <c r="QR127" s="50"/>
      <c r="QS127" s="50"/>
      <c r="QT127" s="50"/>
      <c r="QU127" s="50"/>
      <c r="QV127" s="50"/>
      <c r="QW127" s="50"/>
      <c r="QX127" s="50"/>
      <c r="QY127" s="50"/>
      <c r="QZ127" s="50"/>
      <c r="RA127" s="50"/>
      <c r="RB127" s="50"/>
      <c r="RC127" s="50"/>
      <c r="RD127" s="50"/>
      <c r="RE127" s="50"/>
      <c r="RF127" s="50"/>
      <c r="RG127" s="50"/>
      <c r="RH127" s="50"/>
      <c r="RI127" s="50"/>
      <c r="RJ127" s="50"/>
      <c r="RK127" s="50"/>
      <c r="RL127" s="50"/>
      <c r="RM127" s="50"/>
      <c r="RN127" s="50"/>
      <c r="RO127" s="50"/>
      <c r="RP127" s="50"/>
      <c r="RQ127" s="50"/>
      <c r="RR127" s="50"/>
      <c r="RS127" s="50"/>
      <c r="RT127" s="50"/>
      <c r="RU127" s="50"/>
      <c r="RV127" s="50"/>
      <c r="RW127" s="50"/>
      <c r="RX127" s="50"/>
      <c r="RY127" s="50"/>
      <c r="RZ127" s="50"/>
      <c r="SA127" s="50"/>
      <c r="SB127" s="50"/>
      <c r="SC127" s="50"/>
      <c r="SD127" s="50"/>
      <c r="SE127" s="50"/>
      <c r="SF127" s="50"/>
      <c r="SG127" s="50"/>
      <c r="SH127" s="50"/>
      <c r="SI127" s="50"/>
      <c r="SJ127" s="50"/>
      <c r="SK127" s="50"/>
      <c r="SL127" s="50"/>
      <c r="SM127" s="50"/>
      <c r="SN127" s="45"/>
    </row>
    <row r="128" spans="2:508" x14ac:dyDescent="0.25">
      <c r="B128" s="43" t="s">
        <v>622</v>
      </c>
      <c r="C128" s="43" t="str">
        <f ca="1">_xlfn.XLOOKUP(B128,bonds[unique lookup],bonds[ID_ISIN])</f>
        <v>USF2893TAF33</v>
      </c>
      <c r="D128" s="45" cm="1">
        <f t="array" aca="1" ref="D128" ca="1">MIN(IFERROR(IF(OFFSET(bHist!$A$1,_xlfn.XMATCH($B$112,bHist!$B:$B,0)-1,3+$C$2,1,3+$C$3)=0,"-",OFFSET(bHist!$A$1,_xlfn.XMATCH($B$112,bHist!$B:$B,0)-1,3+$C$2,1,3+$C$3))-IF(OFFSET(bHist!$A$1,_xlfn.XMATCH(B128,bHist!$B:$B,0)-1,3+$C$2,1,3+$C$3)=0,"-",OFFSET(bHist!$A$1,_xlfn.XMATCH(B128,bHist!$B:$B,0)-1,3+$C$2,1,3+$C$3)),"-"))</f>
        <v>-617.64300000000003</v>
      </c>
      <c r="E128" s="45" cm="1">
        <f t="array" aca="1" ref="E128" ca="1">AVERAGE(IFERROR(IF(OFFSET(bHist!$A$1,_xlfn.XMATCH($B$112,bHist!$B:$B,0)-1,3+$C$2,1,3+$C$3)=0,"-",OFFSET(bHist!$A$1,_xlfn.XMATCH($B$112,bHist!$B:$B,0)-1,3+$C$2,1,3+$C$3))-IF(OFFSET(bHist!$A$1,_xlfn.XMATCH(B128,bHist!$B:$B,0)-1,3+$C$2,1,3+$C$3)=0,"-",OFFSET(bHist!$A$1,_xlfn.XMATCH(B128,bHist!$B:$B,0)-1,3+$C$2,1,3+$C$3)),"-"))</f>
        <v>20.661095057034196</v>
      </c>
      <c r="F128" s="45" cm="1">
        <f t="array" aca="1" ref="F128" ca="1">MAX(IFERROR(IF(OFFSET(bHist!$A$1,_xlfn.XMATCH($B$112,bHist!$B:$B,0)-1,3+$C$2,1,3+$C$3)=0,"-",OFFSET(bHist!$A$1,_xlfn.XMATCH($B$112,bHist!$B:$B,0)-1,3+$C$2,1,3+$C$3))-IF(OFFSET(bHist!$A$1,_xlfn.XMATCH(B128,bHist!$B:$B,0)-1,3+$C$2,1,3+$C$3)=0,"-",OFFSET(bHist!$A$1,_xlfn.XMATCH(B128,bHist!$B:$B,0)-1,3+$C$2,1,3+$C$3)),"-"))</f>
        <v>402.71899999999999</v>
      </c>
      <c r="G128" s="45" cm="1">
        <f t="array" aca="1" ref="G128" ca="1">_xlfn.STDEV.P(IFERROR(IF(OFFSET(bHist!$A$1,_xlfn.XMATCH($B$112,bHist!$B:$B,0)-1,3+$C$2,1,3+$C$3)=0,"-",OFFSET(bHist!$A$1,_xlfn.XMATCH($B$112,bHist!$B:$B,0)-1,3+$C$2,1,3+$C$3))-IF(OFFSET(bHist!$A$1,_xlfn.XMATCH(B128,bHist!$B:$B,0)-1,3+$C$2,1,3+$C$3)=0,"-",OFFSET(bHist!$A$1,_xlfn.XMATCH(B128,bHist!$B:$B,0)-1,3+$C$2,1,3+$C$3)),"-"))</f>
        <v>156.37526828788759</v>
      </c>
      <c r="H128" s="45" cm="1">
        <f t="array" aca="1" ref="H128" ca="1">INDEX((IFERROR(IF(OFFSET(bHist!$A$1,_xlfn.XMATCH($B$112,bHist!B:B,0)-1,3,1,500)=0,"-",OFFSET(bHist!$A$1,_xlfn.XMATCH($B$112,bHist!B:B,0)-1,3,1,500))-IF(OFFSET(bHist!$A$1,_xlfn.XMATCH(B128,bHist!B:B,0)-1,3,1,500)=0,"-",OFFSET(bHist!$A$1,_xlfn.XMATCH(B128,bHist!B:B,0)-1,3,1,500)),"-")),1)</f>
        <v>-13.544999999999959</v>
      </c>
      <c r="I128" s="45">
        <f t="shared" ca="1" si="6"/>
        <v>-3.3523489758570149</v>
      </c>
      <c r="J128" s="51" cm="1">
        <f t="array" aca="1" ref="J128" ca="1">SLOPE((IFERROR(IF(OFFSET(bHist!$A$1,_xlfn.XMATCH($B$112,bHist!$B:$B,0)-1,3,1,500)=0,"-",OFFSET(bHist!$A$1,_xlfn.XMATCH($B$112,bHist!$B:$B,0)-1,3,1,500))-IF(OFFSET(bHist!$A$1,_xlfn.XMATCH(B128,bHist!$B:$B,0)-1,3,1,500)=0,"-",OFFSET(bHist!$A$1,_xlfn.XMATCH(B128,bHist!$B:$B,0)-1,3,1,500)),"-")),OFFSET(bHist!$A$1,0,3,1,500))</f>
        <v>0.45125147880577021</v>
      </c>
      <c r="K128" s="45" cm="1">
        <f t="array" aca="1" ref="K128" ca="1">INTERCEPT((IFERROR(IF(OFFSET(bHist!$A$1,_xlfn.XMATCH($B$112,bHist!$B:$B,0)-1,3,1,500)=0,"-",OFFSET(bHist!$A$1,_xlfn.XMATCH($B$112,bHist!$B:$B,0)-1,3,1,500))-IF(OFFSET(bHist!$A$1,_xlfn.XMATCH(B128,bHist!$B:$B,0)-1,3,1,500)=0,"-",OFFSET(bHist!$A$1,_xlfn.XMATCH(B128,bHist!$B:$B,0)-1,3,1,500)),"-")),OFFSET(bHist!$A$1,0,3,1,500))</f>
        <v>-19757.567684473353</v>
      </c>
      <c r="L128" s="45" cm="1">
        <f t="array" aca="1" ref="L128" ca="1">STEYX((IFERROR(IF(OFFSET(bHist!$A$1,_xlfn.XMATCH($B$112,bHist!B:B,0)-1,3,1,500)=0,"-",OFFSET(bHist!$A$1,_xlfn.XMATCH($B$112,bHist!B:B,0)-1,3,1,500))-IF(OFFSET(bHist!$A$1,_xlfn.XMATCH(B128,bHist!B:B,0)-1,3,1,500)=0,"-",OFFSET(bHist!$A$1,_xlfn.XMATCH(B128,bHist!B:B,0)-1,3,1,500)),"-")),OFFSET(bHist!$A$1,0,3,1,500))</f>
        <v>148.87110782659866</v>
      </c>
      <c r="M128" s="51" cm="1">
        <f t="array" aca="1" ref="M128" ca="1">CORREL(IF(OFFSET(bHist!$A$1,_xlfn.XMATCH($B$112,bHist!B:B,0)-1,3,1,500)=0,"-",OFFSET(bHist!$A$1,_xlfn.XMATCH($B$112,bHist!B:B,0)-1,3,1,500)),IF(OFFSET(bHist!$A$1,_xlfn.XMATCH(B128,bHist!B:B,0)-1,3,1,500)=0,"-",OFFSET(bHist!$A$1,_xlfn.XMATCH(B128,bHist!B:B,0)-1,3,1,500)))</f>
        <v>8.7660818578255556E-3</v>
      </c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  <c r="AO128" s="50"/>
      <c r="AP128" s="50"/>
      <c r="AQ128" s="50"/>
      <c r="AR128" s="50"/>
      <c r="AS128" s="50"/>
      <c r="AT128" s="50"/>
      <c r="AU128" s="50"/>
      <c r="AV128" s="50"/>
      <c r="AW128" s="50"/>
      <c r="AX128" s="50"/>
      <c r="AY128" s="50"/>
      <c r="AZ128" s="50"/>
      <c r="BA128" s="50"/>
      <c r="BB128" s="50"/>
      <c r="BC128" s="50"/>
      <c r="BD128" s="50"/>
      <c r="BE128" s="50"/>
      <c r="BF128" s="50"/>
      <c r="BG128" s="50"/>
      <c r="BH128" s="50"/>
      <c r="BI128" s="50"/>
      <c r="BJ128" s="50"/>
      <c r="BK128" s="50"/>
      <c r="BL128" s="50"/>
      <c r="BM128" s="50"/>
      <c r="BN128" s="50"/>
      <c r="BO128" s="50"/>
      <c r="BP128" s="50"/>
      <c r="BQ128" s="50"/>
      <c r="BR128" s="50"/>
      <c r="BS128" s="50"/>
      <c r="BT128" s="50"/>
      <c r="BU128" s="50"/>
      <c r="BV128" s="50"/>
      <c r="BW128" s="50"/>
      <c r="BX128" s="50"/>
      <c r="BY128" s="50"/>
      <c r="BZ128" s="50"/>
      <c r="CA128" s="50"/>
      <c r="CB128" s="50"/>
      <c r="CC128" s="50"/>
      <c r="CD128" s="50"/>
      <c r="CE128" s="50"/>
      <c r="CF128" s="50"/>
      <c r="CG128" s="50"/>
      <c r="CH128" s="50"/>
      <c r="CI128" s="50"/>
      <c r="CJ128" s="50"/>
      <c r="CK128" s="50"/>
      <c r="CL128" s="50"/>
      <c r="CM128" s="50"/>
      <c r="CN128" s="50"/>
      <c r="CO128" s="50"/>
      <c r="CP128" s="50"/>
      <c r="CQ128" s="50"/>
      <c r="CR128" s="50"/>
      <c r="CS128" s="50"/>
      <c r="CT128" s="50"/>
      <c r="CU128" s="50"/>
      <c r="CV128" s="50"/>
      <c r="CW128" s="50"/>
      <c r="CX128" s="50"/>
      <c r="CY128" s="50"/>
      <c r="CZ128" s="50"/>
      <c r="DA128" s="50"/>
      <c r="DB128" s="50"/>
      <c r="DC128" s="50"/>
      <c r="DD128" s="50"/>
      <c r="DE128" s="50"/>
      <c r="DF128" s="50"/>
      <c r="DG128" s="50"/>
      <c r="DH128" s="50"/>
      <c r="DI128" s="50"/>
      <c r="DJ128" s="50"/>
      <c r="DK128" s="50"/>
      <c r="DL128" s="50"/>
      <c r="DM128" s="50"/>
      <c r="DN128" s="50"/>
      <c r="DO128" s="50"/>
      <c r="DP128" s="50"/>
      <c r="DQ128" s="50"/>
      <c r="DR128" s="50"/>
      <c r="DS128" s="50"/>
      <c r="DT128" s="50"/>
      <c r="DU128" s="50"/>
      <c r="DV128" s="50"/>
      <c r="DW128" s="50"/>
      <c r="DX128" s="50"/>
      <c r="DY128" s="50"/>
      <c r="DZ128" s="50"/>
      <c r="EA128" s="50"/>
      <c r="EB128" s="50"/>
      <c r="EC128" s="50"/>
      <c r="ED128" s="50"/>
      <c r="EE128" s="50"/>
      <c r="EF128" s="50"/>
      <c r="EG128" s="50"/>
      <c r="EH128" s="50"/>
      <c r="EI128" s="50"/>
      <c r="EJ128" s="50"/>
      <c r="EK128" s="50"/>
      <c r="EL128" s="50"/>
      <c r="EM128" s="50"/>
      <c r="EN128" s="50"/>
      <c r="EO128" s="50"/>
      <c r="EP128" s="50"/>
      <c r="EQ128" s="50"/>
      <c r="ER128" s="50"/>
      <c r="ES128" s="50"/>
      <c r="ET128" s="50"/>
      <c r="EU128" s="50"/>
      <c r="EV128" s="50"/>
      <c r="EW128" s="50"/>
      <c r="EX128" s="50"/>
      <c r="EY128" s="50"/>
      <c r="EZ128" s="50"/>
      <c r="FA128" s="50"/>
      <c r="FB128" s="50"/>
      <c r="FC128" s="50"/>
      <c r="FD128" s="50"/>
      <c r="FE128" s="50"/>
      <c r="FF128" s="50"/>
      <c r="FG128" s="50"/>
      <c r="FH128" s="50"/>
      <c r="FI128" s="50"/>
      <c r="FJ128" s="50"/>
      <c r="FK128" s="50"/>
      <c r="FL128" s="50"/>
      <c r="FM128" s="50"/>
      <c r="FN128" s="50"/>
      <c r="FO128" s="50"/>
      <c r="FP128" s="50"/>
      <c r="FQ128" s="50"/>
      <c r="FR128" s="50"/>
      <c r="FS128" s="50"/>
      <c r="FT128" s="50"/>
      <c r="FU128" s="50"/>
      <c r="FV128" s="50"/>
      <c r="FW128" s="50"/>
      <c r="FX128" s="50"/>
      <c r="FY128" s="50"/>
      <c r="FZ128" s="50"/>
      <c r="GA128" s="50"/>
      <c r="GB128" s="50"/>
      <c r="GC128" s="50"/>
      <c r="GD128" s="50"/>
      <c r="GE128" s="50"/>
      <c r="GF128" s="50"/>
      <c r="GG128" s="50"/>
      <c r="GH128" s="50"/>
      <c r="GI128" s="50"/>
      <c r="GJ128" s="50"/>
      <c r="GK128" s="50"/>
      <c r="GL128" s="50"/>
      <c r="GM128" s="50"/>
      <c r="GN128" s="50"/>
      <c r="GO128" s="50"/>
      <c r="GP128" s="50"/>
      <c r="GQ128" s="50"/>
      <c r="GR128" s="50"/>
      <c r="GS128" s="50"/>
      <c r="GT128" s="50"/>
      <c r="GU128" s="50"/>
      <c r="GV128" s="50"/>
      <c r="GW128" s="50"/>
      <c r="GX128" s="50"/>
      <c r="GY128" s="50"/>
      <c r="GZ128" s="50"/>
      <c r="HA128" s="50"/>
      <c r="HB128" s="50"/>
      <c r="HC128" s="50"/>
      <c r="HD128" s="50"/>
      <c r="HE128" s="50"/>
      <c r="HF128" s="50"/>
      <c r="HG128" s="50"/>
      <c r="HH128" s="50"/>
      <c r="HI128" s="50"/>
      <c r="HJ128" s="50"/>
      <c r="HK128" s="50"/>
      <c r="HL128" s="50"/>
      <c r="HM128" s="50"/>
      <c r="HN128" s="50"/>
      <c r="HO128" s="50"/>
      <c r="HP128" s="50"/>
      <c r="HQ128" s="50"/>
      <c r="HR128" s="50"/>
      <c r="HS128" s="50"/>
      <c r="HT128" s="50"/>
      <c r="HU128" s="50"/>
      <c r="HV128" s="50"/>
      <c r="HW128" s="50"/>
      <c r="HX128" s="50"/>
      <c r="HY128" s="50"/>
      <c r="HZ128" s="50"/>
      <c r="IA128" s="50"/>
      <c r="IB128" s="50"/>
      <c r="IC128" s="50"/>
      <c r="ID128" s="50"/>
      <c r="IE128" s="50"/>
      <c r="IF128" s="50"/>
      <c r="IG128" s="50"/>
      <c r="IH128" s="50"/>
      <c r="II128" s="50"/>
      <c r="IJ128" s="50"/>
      <c r="IK128" s="50"/>
      <c r="IL128" s="50"/>
      <c r="IM128" s="50"/>
      <c r="IN128" s="50"/>
      <c r="IO128" s="50"/>
      <c r="IP128" s="50"/>
      <c r="IQ128" s="50"/>
      <c r="IR128" s="50"/>
      <c r="IS128" s="50"/>
      <c r="IT128" s="50"/>
      <c r="IU128" s="50"/>
      <c r="IV128" s="50"/>
      <c r="IW128" s="50"/>
      <c r="IX128" s="50"/>
      <c r="IY128" s="50"/>
      <c r="IZ128" s="50"/>
      <c r="JA128" s="50"/>
      <c r="JB128" s="50"/>
      <c r="JC128" s="50"/>
      <c r="JD128" s="50"/>
      <c r="JE128" s="50"/>
      <c r="JF128" s="50"/>
      <c r="JG128" s="50"/>
      <c r="JH128" s="50"/>
      <c r="JI128" s="50"/>
      <c r="JJ128" s="50"/>
      <c r="JK128" s="50"/>
      <c r="JL128" s="50"/>
      <c r="JM128" s="50"/>
      <c r="JN128" s="50"/>
      <c r="JO128" s="50"/>
      <c r="JP128" s="50"/>
      <c r="JQ128" s="50"/>
      <c r="JR128" s="50"/>
      <c r="JS128" s="50"/>
      <c r="JT128" s="50"/>
      <c r="JU128" s="50"/>
      <c r="JV128" s="50"/>
      <c r="JW128" s="50"/>
      <c r="JX128" s="50"/>
      <c r="JY128" s="50"/>
      <c r="JZ128" s="50"/>
      <c r="KA128" s="50"/>
      <c r="KB128" s="50"/>
      <c r="KC128" s="50"/>
      <c r="KD128" s="50"/>
      <c r="KE128" s="50"/>
      <c r="KF128" s="50"/>
      <c r="KG128" s="50"/>
      <c r="KH128" s="50"/>
      <c r="KI128" s="50"/>
      <c r="KJ128" s="50"/>
      <c r="KK128" s="50"/>
      <c r="KL128" s="50"/>
      <c r="KM128" s="50"/>
      <c r="KN128" s="50"/>
      <c r="KO128" s="50"/>
      <c r="KP128" s="50"/>
      <c r="KQ128" s="50"/>
      <c r="KR128" s="50"/>
      <c r="KS128" s="50"/>
      <c r="KT128" s="50"/>
      <c r="KU128" s="50"/>
      <c r="KV128" s="50"/>
      <c r="KW128" s="50"/>
      <c r="KX128" s="50"/>
      <c r="KY128" s="50"/>
      <c r="KZ128" s="50"/>
      <c r="LA128" s="50"/>
      <c r="LB128" s="50"/>
      <c r="LC128" s="50"/>
      <c r="LD128" s="50"/>
      <c r="LE128" s="50"/>
      <c r="LF128" s="50"/>
      <c r="LG128" s="50"/>
      <c r="LH128" s="50"/>
      <c r="LI128" s="50"/>
      <c r="LJ128" s="50"/>
      <c r="LK128" s="50"/>
      <c r="LL128" s="50"/>
      <c r="LM128" s="50"/>
      <c r="LN128" s="50"/>
      <c r="LO128" s="50"/>
      <c r="LP128" s="50"/>
      <c r="LQ128" s="50"/>
      <c r="LR128" s="50"/>
      <c r="LS128" s="50"/>
      <c r="LT128" s="50"/>
      <c r="LU128" s="50"/>
      <c r="LV128" s="50"/>
      <c r="LW128" s="50"/>
      <c r="LX128" s="50"/>
      <c r="LY128" s="50"/>
      <c r="LZ128" s="50"/>
      <c r="MA128" s="50"/>
      <c r="MB128" s="50"/>
      <c r="MC128" s="50"/>
      <c r="MD128" s="50"/>
      <c r="ME128" s="50"/>
      <c r="MF128" s="50"/>
      <c r="MG128" s="50"/>
      <c r="MH128" s="50"/>
      <c r="MI128" s="50"/>
      <c r="MJ128" s="50"/>
      <c r="MK128" s="50"/>
      <c r="ML128" s="50"/>
      <c r="MM128" s="50"/>
      <c r="MN128" s="50"/>
      <c r="MO128" s="50"/>
      <c r="MP128" s="50"/>
      <c r="MQ128" s="50"/>
      <c r="MR128" s="50"/>
      <c r="MS128" s="50"/>
      <c r="MT128" s="50"/>
      <c r="MU128" s="50"/>
      <c r="MV128" s="50"/>
      <c r="MW128" s="50"/>
      <c r="MX128" s="50"/>
      <c r="MY128" s="50"/>
      <c r="MZ128" s="50"/>
      <c r="NA128" s="50"/>
      <c r="NB128" s="50"/>
      <c r="NC128" s="50"/>
      <c r="ND128" s="50"/>
      <c r="NE128" s="50"/>
      <c r="NF128" s="50"/>
      <c r="NG128" s="50"/>
      <c r="NH128" s="50"/>
      <c r="NI128" s="50"/>
      <c r="NJ128" s="50"/>
      <c r="NK128" s="50"/>
      <c r="NL128" s="50"/>
      <c r="NM128" s="50"/>
      <c r="NN128" s="50"/>
      <c r="NO128" s="50"/>
      <c r="NP128" s="50"/>
      <c r="NQ128" s="50"/>
      <c r="NR128" s="50"/>
      <c r="NS128" s="50"/>
      <c r="NT128" s="50"/>
      <c r="NU128" s="50"/>
      <c r="NV128" s="50"/>
      <c r="NW128" s="50"/>
      <c r="NX128" s="50"/>
      <c r="NY128" s="50"/>
      <c r="NZ128" s="50"/>
      <c r="OA128" s="50"/>
      <c r="OB128" s="50"/>
      <c r="OC128" s="50"/>
      <c r="OD128" s="50"/>
      <c r="OE128" s="50"/>
      <c r="OF128" s="50"/>
      <c r="OG128" s="50"/>
      <c r="OH128" s="50"/>
      <c r="OI128" s="50"/>
      <c r="OJ128" s="50"/>
      <c r="OK128" s="50"/>
      <c r="OL128" s="50"/>
      <c r="OM128" s="50"/>
      <c r="ON128" s="50"/>
      <c r="OO128" s="50"/>
      <c r="OP128" s="50"/>
      <c r="OQ128" s="50"/>
      <c r="OR128" s="50"/>
      <c r="OS128" s="50"/>
      <c r="OT128" s="50"/>
      <c r="OU128" s="50"/>
      <c r="OV128" s="50"/>
      <c r="OW128" s="50"/>
      <c r="OX128" s="50"/>
      <c r="OY128" s="50"/>
      <c r="OZ128" s="50"/>
      <c r="PA128" s="50"/>
      <c r="PB128" s="50"/>
      <c r="PC128" s="50"/>
      <c r="PD128" s="50"/>
      <c r="PE128" s="50"/>
      <c r="PF128" s="50"/>
      <c r="PG128" s="50"/>
      <c r="PH128" s="50"/>
      <c r="PI128" s="50"/>
      <c r="PJ128" s="50"/>
      <c r="PK128" s="50"/>
      <c r="PL128" s="50"/>
      <c r="PM128" s="50"/>
      <c r="PN128" s="50"/>
      <c r="PO128" s="50"/>
      <c r="PP128" s="50"/>
      <c r="PQ128" s="50"/>
      <c r="PR128" s="50"/>
      <c r="PS128" s="50"/>
      <c r="PT128" s="50"/>
      <c r="PU128" s="50"/>
      <c r="PV128" s="50"/>
      <c r="PW128" s="50"/>
      <c r="PX128" s="50"/>
      <c r="PY128" s="50"/>
      <c r="PZ128" s="50"/>
      <c r="QA128" s="50"/>
      <c r="QB128" s="50"/>
      <c r="QC128" s="50"/>
      <c r="QD128" s="50"/>
      <c r="QE128" s="50"/>
      <c r="QF128" s="50"/>
      <c r="QG128" s="50"/>
      <c r="QH128" s="50"/>
      <c r="QI128" s="50"/>
      <c r="QJ128" s="50"/>
      <c r="QK128" s="50"/>
      <c r="QL128" s="50"/>
      <c r="QM128" s="50"/>
      <c r="QN128" s="50"/>
      <c r="QO128" s="50"/>
      <c r="QP128" s="50"/>
      <c r="QQ128" s="50"/>
      <c r="QR128" s="50"/>
      <c r="QS128" s="50"/>
      <c r="QT128" s="50"/>
      <c r="QU128" s="50"/>
      <c r="QV128" s="50"/>
      <c r="QW128" s="50"/>
      <c r="QX128" s="50"/>
      <c r="QY128" s="50"/>
      <c r="QZ128" s="50"/>
      <c r="RA128" s="50"/>
      <c r="RB128" s="50"/>
      <c r="RC128" s="50"/>
      <c r="RD128" s="50"/>
      <c r="RE128" s="50"/>
      <c r="RF128" s="50"/>
      <c r="RG128" s="50"/>
      <c r="RH128" s="50"/>
      <c r="RI128" s="50"/>
      <c r="RJ128" s="50"/>
      <c r="RK128" s="50"/>
      <c r="RL128" s="50"/>
      <c r="RM128" s="50"/>
      <c r="RN128" s="50"/>
      <c r="RO128" s="50"/>
      <c r="RP128" s="50"/>
      <c r="RQ128" s="50"/>
      <c r="RR128" s="50"/>
      <c r="RS128" s="50"/>
      <c r="RT128" s="50"/>
      <c r="RU128" s="50"/>
      <c r="RV128" s="50"/>
      <c r="RW128" s="50"/>
      <c r="RX128" s="50"/>
      <c r="RY128" s="50"/>
      <c r="RZ128" s="50"/>
      <c r="SA128" s="50"/>
      <c r="SB128" s="50"/>
      <c r="SC128" s="50"/>
      <c r="SD128" s="50"/>
      <c r="SE128" s="50"/>
      <c r="SF128" s="50"/>
      <c r="SG128" s="50"/>
      <c r="SH128" s="50"/>
      <c r="SI128" s="50"/>
      <c r="SJ128" s="50"/>
      <c r="SK128" s="50"/>
      <c r="SL128" s="50"/>
      <c r="SM128" s="50"/>
      <c r="SN128" s="45"/>
    </row>
    <row r="129" spans="2:508" x14ac:dyDescent="0.25">
      <c r="B129" s="43" t="s">
        <v>623</v>
      </c>
      <c r="C129" s="43" t="str">
        <f ca="1">_xlfn.XLOOKUP(B129,bonds[unique lookup],bonds[ID_ISIN])</f>
        <v>USF2893TAM83</v>
      </c>
      <c r="D129" s="45" cm="1">
        <f t="array" aca="1" ref="D129" ca="1">MIN(IFERROR(IF(OFFSET(bHist!$A$1,_xlfn.XMATCH($B$112,bHist!$B:$B,0)-1,3+$C$2,1,3+$C$3)=0,"-",OFFSET(bHist!$A$1,_xlfn.XMATCH($B$112,bHist!$B:$B,0)-1,3+$C$2,1,3+$C$3))-IF(OFFSET(bHist!$A$1,_xlfn.XMATCH(B129,bHist!$B:$B,0)-1,3+$C$2,1,3+$C$3)=0,"-",OFFSET(bHist!$A$1,_xlfn.XMATCH(B129,bHist!$B:$B,0)-1,3+$C$2,1,3+$C$3)),"-"))</f>
        <v>-297.98</v>
      </c>
      <c r="E129" s="45" cm="1">
        <f t="array" aca="1" ref="E129" ca="1">AVERAGE(IFERROR(IF(OFFSET(bHist!$A$1,_xlfn.XMATCH($B$112,bHist!$B:$B,0)-1,3+$C$2,1,3+$C$3)=0,"-",OFFSET(bHist!$A$1,_xlfn.XMATCH($B$112,bHist!$B:$B,0)-1,3+$C$2,1,3+$C$3))-IF(OFFSET(bHist!$A$1,_xlfn.XMATCH(B129,bHist!$B:$B,0)-1,3+$C$2,1,3+$C$3)=0,"-",OFFSET(bHist!$A$1,_xlfn.XMATCH(B129,bHist!$B:$B,0)-1,3+$C$2,1,3+$C$3)),"-"))</f>
        <v>47.201902985074639</v>
      </c>
      <c r="F129" s="45" cm="1">
        <f t="array" aca="1" ref="F129" ca="1">MAX(IFERROR(IF(OFFSET(bHist!$A$1,_xlfn.XMATCH($B$112,bHist!$B:$B,0)-1,3+$C$2,1,3+$C$3)=0,"-",OFFSET(bHist!$A$1,_xlfn.XMATCH($B$112,bHist!$B:$B,0)-1,3+$C$2,1,3+$C$3))-IF(OFFSET(bHist!$A$1,_xlfn.XMATCH(B129,bHist!$B:$B,0)-1,3+$C$2,1,3+$C$3)=0,"-",OFFSET(bHist!$A$1,_xlfn.XMATCH(B129,bHist!$B:$B,0)-1,3+$C$2,1,3+$C$3)),"-"))</f>
        <v>391.67</v>
      </c>
      <c r="G129" s="45" cm="1">
        <f t="array" aca="1" ref="G129" ca="1">_xlfn.STDEV.P(IFERROR(IF(OFFSET(bHist!$A$1,_xlfn.XMATCH($B$112,bHist!$B:$B,0)-1,3+$C$2,1,3+$C$3)=0,"-",OFFSET(bHist!$A$1,_xlfn.XMATCH($B$112,bHist!$B:$B,0)-1,3+$C$2,1,3+$C$3))-IF(OFFSET(bHist!$A$1,_xlfn.XMATCH(B129,bHist!$B:$B,0)-1,3+$C$2,1,3+$C$3)=0,"-",OFFSET(bHist!$A$1,_xlfn.XMATCH(B129,bHist!$B:$B,0)-1,3+$C$2,1,3+$C$3)),"-"))</f>
        <v>186.01155413410777</v>
      </c>
      <c r="H129" s="45" cm="1">
        <f t="array" aca="1" ref="H129" ca="1">INDEX((IFERROR(IF(OFFSET(bHist!$A$1,_xlfn.XMATCH($B$112,bHist!B:B,0)-1,3,1,500)=0,"-",OFFSET(bHist!$A$1,_xlfn.XMATCH($B$112,bHist!B:B,0)-1,3,1,500))-IF(OFFSET(bHist!$A$1,_xlfn.XMATCH(B129,bHist!B:B,0)-1,3,1,500)=0,"-",OFFSET(bHist!$A$1,_xlfn.XMATCH(B129,bHist!B:B,0)-1,3,1,500)),"-")),1)</f>
        <v>-11.257000000000005</v>
      </c>
      <c r="I129" s="45">
        <f t="shared" ca="1" si="6"/>
        <v>-8.4766045073696272</v>
      </c>
      <c r="J129" s="51" cm="1">
        <f t="array" aca="1" ref="J129" ca="1">SLOPE((IFERROR(IF(OFFSET(bHist!$A$1,_xlfn.XMATCH($B$112,bHist!$B:$B,0)-1,3,1,500)=0,"-",OFFSET(bHist!$A$1,_xlfn.XMATCH($B$112,bHist!$B:$B,0)-1,3,1,500))-IF(OFFSET(bHist!$A$1,_xlfn.XMATCH(B129,bHist!$B:$B,0)-1,3,1,500)=0,"-",OFFSET(bHist!$A$1,_xlfn.XMATCH(B129,bHist!$B:$B,0)-1,3,1,500)),"-")),OFFSET(bHist!$A$1,0,3,1,500))</f>
        <v>1.0479797945452647</v>
      </c>
      <c r="K129" s="45" cm="1">
        <f t="array" aca="1" ref="K129" ca="1">INTERCEPT((IFERROR(IF(OFFSET(bHist!$A$1,_xlfn.XMATCH($B$112,bHist!$B:$B,0)-1,3,1,500)=0,"-",OFFSET(bHist!$A$1,_xlfn.XMATCH($B$112,bHist!$B:$B,0)-1,3,1,500))-IF(OFFSET(bHist!$A$1,_xlfn.XMATCH(B129,bHist!$B:$B,0)-1,3,1,500)=0,"-",OFFSET(bHist!$A$1,_xlfn.XMATCH(B129,bHist!$B:$B,0)-1,3,1,500)),"-")),OFFSET(bHist!$A$1,0,3,1,500))</f>
        <v>-45983.527442615996</v>
      </c>
      <c r="L129" s="45" cm="1">
        <f t="array" aca="1" ref="L129" ca="1">STEYX((IFERROR(IF(OFFSET(bHist!$A$1,_xlfn.XMATCH($B$112,bHist!B:B,0)-1,3,1,500)=0,"-",OFFSET(bHist!$A$1,_xlfn.XMATCH($B$112,bHist!B:B,0)-1,3,1,500))-IF(OFFSET(bHist!$A$1,_xlfn.XMATCH(B129,bHist!B:B,0)-1,3,1,500)=0,"-",OFFSET(bHist!$A$1,_xlfn.XMATCH(B129,bHist!B:B,0)-1,3,1,500)),"-")),OFFSET(bHist!$A$1,0,3,1,500))</f>
        <v>177.70787345282366</v>
      </c>
      <c r="M129" s="51" cm="1">
        <f t="array" aca="1" ref="M129" ca="1">CORREL(IF(OFFSET(bHist!$A$1,_xlfn.XMATCH($B$112,bHist!B:B,0)-1,3,1,500)=0,"-",OFFSET(bHist!$A$1,_xlfn.XMATCH($B$112,bHist!B:B,0)-1,3,1,500)),IF(OFFSET(bHist!$A$1,_xlfn.XMATCH(B129,bHist!B:B,0)-1,3,1,500)=0,"-",OFFSET(bHist!$A$1,_xlfn.XMATCH(B129,bHist!B:B,0)-1,3,1,500)))</f>
        <v>-0.23667801790070722</v>
      </c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  <c r="AO129" s="50"/>
      <c r="AP129" s="50"/>
      <c r="AQ129" s="50"/>
      <c r="AR129" s="50"/>
      <c r="AS129" s="50"/>
      <c r="AT129" s="50"/>
      <c r="AU129" s="50"/>
      <c r="AV129" s="50"/>
      <c r="AW129" s="50"/>
      <c r="AX129" s="50"/>
      <c r="AY129" s="50"/>
      <c r="AZ129" s="50"/>
      <c r="BA129" s="50"/>
      <c r="BB129" s="50"/>
      <c r="BC129" s="50"/>
      <c r="BD129" s="50"/>
      <c r="BE129" s="50"/>
      <c r="BF129" s="50"/>
      <c r="BG129" s="50"/>
      <c r="BH129" s="50"/>
      <c r="BI129" s="50"/>
      <c r="BJ129" s="50"/>
      <c r="BK129" s="50"/>
      <c r="BL129" s="50"/>
      <c r="BM129" s="50"/>
      <c r="BN129" s="50"/>
      <c r="BO129" s="50"/>
      <c r="BP129" s="50"/>
      <c r="BQ129" s="50"/>
      <c r="BR129" s="50"/>
      <c r="BS129" s="50"/>
      <c r="BT129" s="50"/>
      <c r="BU129" s="50"/>
      <c r="BV129" s="50"/>
      <c r="BW129" s="50"/>
      <c r="BX129" s="50"/>
      <c r="BY129" s="50"/>
      <c r="BZ129" s="50"/>
      <c r="CA129" s="50"/>
      <c r="CB129" s="50"/>
      <c r="CC129" s="50"/>
      <c r="CD129" s="50"/>
      <c r="CE129" s="50"/>
      <c r="CF129" s="50"/>
      <c r="CG129" s="50"/>
      <c r="CH129" s="50"/>
      <c r="CI129" s="50"/>
      <c r="CJ129" s="50"/>
      <c r="CK129" s="50"/>
      <c r="CL129" s="50"/>
      <c r="CM129" s="50"/>
      <c r="CN129" s="50"/>
      <c r="CO129" s="50"/>
      <c r="CP129" s="50"/>
      <c r="CQ129" s="50"/>
      <c r="CR129" s="50"/>
      <c r="CS129" s="50"/>
      <c r="CT129" s="50"/>
      <c r="CU129" s="50"/>
      <c r="CV129" s="50"/>
      <c r="CW129" s="50"/>
      <c r="CX129" s="50"/>
      <c r="CY129" s="50"/>
      <c r="CZ129" s="50"/>
      <c r="DA129" s="50"/>
      <c r="DB129" s="50"/>
      <c r="DC129" s="50"/>
      <c r="DD129" s="50"/>
      <c r="DE129" s="50"/>
      <c r="DF129" s="50"/>
      <c r="DG129" s="50"/>
      <c r="DH129" s="50"/>
      <c r="DI129" s="50"/>
      <c r="DJ129" s="50"/>
      <c r="DK129" s="50"/>
      <c r="DL129" s="50"/>
      <c r="DM129" s="50"/>
      <c r="DN129" s="50"/>
      <c r="DO129" s="50"/>
      <c r="DP129" s="50"/>
      <c r="DQ129" s="50"/>
      <c r="DR129" s="50"/>
      <c r="DS129" s="50"/>
      <c r="DT129" s="50"/>
      <c r="DU129" s="50"/>
      <c r="DV129" s="50"/>
      <c r="DW129" s="50"/>
      <c r="DX129" s="50"/>
      <c r="DY129" s="50"/>
      <c r="DZ129" s="50"/>
      <c r="EA129" s="50"/>
      <c r="EB129" s="50"/>
      <c r="EC129" s="50"/>
      <c r="ED129" s="50"/>
      <c r="EE129" s="50"/>
      <c r="EF129" s="50"/>
      <c r="EG129" s="50"/>
      <c r="EH129" s="50"/>
      <c r="EI129" s="50"/>
      <c r="EJ129" s="50"/>
      <c r="EK129" s="50"/>
      <c r="EL129" s="50"/>
      <c r="EM129" s="50"/>
      <c r="EN129" s="50"/>
      <c r="EO129" s="50"/>
      <c r="EP129" s="50"/>
      <c r="EQ129" s="50"/>
      <c r="ER129" s="50"/>
      <c r="ES129" s="50"/>
      <c r="ET129" s="50"/>
      <c r="EU129" s="50"/>
      <c r="EV129" s="50"/>
      <c r="EW129" s="50"/>
      <c r="EX129" s="50"/>
      <c r="EY129" s="50"/>
      <c r="EZ129" s="50"/>
      <c r="FA129" s="50"/>
      <c r="FB129" s="50"/>
      <c r="FC129" s="50"/>
      <c r="FD129" s="50"/>
      <c r="FE129" s="50"/>
      <c r="FF129" s="50"/>
      <c r="FG129" s="50"/>
      <c r="FH129" s="50"/>
      <c r="FI129" s="50"/>
      <c r="FJ129" s="50"/>
      <c r="FK129" s="50"/>
      <c r="FL129" s="50"/>
      <c r="FM129" s="50"/>
      <c r="FN129" s="50"/>
      <c r="FO129" s="50"/>
      <c r="FP129" s="50"/>
      <c r="FQ129" s="50"/>
      <c r="FR129" s="50"/>
      <c r="FS129" s="50"/>
      <c r="FT129" s="50"/>
      <c r="FU129" s="50"/>
      <c r="FV129" s="50"/>
      <c r="FW129" s="50"/>
      <c r="FX129" s="50"/>
      <c r="FY129" s="50"/>
      <c r="FZ129" s="50"/>
      <c r="GA129" s="50"/>
      <c r="GB129" s="50"/>
      <c r="GC129" s="50"/>
      <c r="GD129" s="50"/>
      <c r="GE129" s="50"/>
      <c r="GF129" s="50"/>
      <c r="GG129" s="50"/>
      <c r="GH129" s="50"/>
      <c r="GI129" s="50"/>
      <c r="GJ129" s="50"/>
      <c r="GK129" s="50"/>
      <c r="GL129" s="50"/>
      <c r="GM129" s="50"/>
      <c r="GN129" s="50"/>
      <c r="GO129" s="50"/>
      <c r="GP129" s="50"/>
      <c r="GQ129" s="50"/>
      <c r="GR129" s="50"/>
      <c r="GS129" s="50"/>
      <c r="GT129" s="50"/>
      <c r="GU129" s="50"/>
      <c r="GV129" s="50"/>
      <c r="GW129" s="50"/>
      <c r="GX129" s="50"/>
      <c r="GY129" s="50"/>
      <c r="GZ129" s="50"/>
      <c r="HA129" s="50"/>
      <c r="HB129" s="50"/>
      <c r="HC129" s="50"/>
      <c r="HD129" s="50"/>
      <c r="HE129" s="50"/>
      <c r="HF129" s="50"/>
      <c r="HG129" s="50"/>
      <c r="HH129" s="50"/>
      <c r="HI129" s="50"/>
      <c r="HJ129" s="50"/>
      <c r="HK129" s="50"/>
      <c r="HL129" s="50"/>
      <c r="HM129" s="50"/>
      <c r="HN129" s="50"/>
      <c r="HO129" s="50"/>
      <c r="HP129" s="50"/>
      <c r="HQ129" s="50"/>
      <c r="HR129" s="50"/>
      <c r="HS129" s="50"/>
      <c r="HT129" s="50"/>
      <c r="HU129" s="50"/>
      <c r="HV129" s="50"/>
      <c r="HW129" s="50"/>
      <c r="HX129" s="50"/>
      <c r="HY129" s="50"/>
      <c r="HZ129" s="50"/>
      <c r="IA129" s="50"/>
      <c r="IB129" s="50"/>
      <c r="IC129" s="50"/>
      <c r="ID129" s="50"/>
      <c r="IE129" s="50"/>
      <c r="IF129" s="50"/>
      <c r="IG129" s="50"/>
      <c r="IH129" s="50"/>
      <c r="II129" s="50"/>
      <c r="IJ129" s="50"/>
      <c r="IK129" s="50"/>
      <c r="IL129" s="50"/>
      <c r="IM129" s="50"/>
      <c r="IN129" s="50"/>
      <c r="IO129" s="50"/>
      <c r="IP129" s="50"/>
      <c r="IQ129" s="50"/>
      <c r="IR129" s="50"/>
      <c r="IS129" s="50"/>
      <c r="IT129" s="50"/>
      <c r="IU129" s="50"/>
      <c r="IV129" s="50"/>
      <c r="IW129" s="50"/>
      <c r="IX129" s="50"/>
      <c r="IY129" s="50"/>
      <c r="IZ129" s="50"/>
      <c r="JA129" s="50"/>
      <c r="JB129" s="50"/>
      <c r="JC129" s="50"/>
      <c r="JD129" s="50"/>
      <c r="JE129" s="50"/>
      <c r="JF129" s="50"/>
      <c r="JG129" s="50"/>
      <c r="JH129" s="50"/>
      <c r="JI129" s="50"/>
      <c r="JJ129" s="50"/>
      <c r="JK129" s="50"/>
      <c r="JL129" s="50"/>
      <c r="JM129" s="50"/>
      <c r="JN129" s="50"/>
      <c r="JO129" s="50"/>
      <c r="JP129" s="50"/>
      <c r="JQ129" s="50"/>
      <c r="JR129" s="50"/>
      <c r="JS129" s="50"/>
      <c r="JT129" s="50"/>
      <c r="JU129" s="50"/>
      <c r="JV129" s="50"/>
      <c r="JW129" s="50"/>
      <c r="JX129" s="50"/>
      <c r="JY129" s="50"/>
      <c r="JZ129" s="50"/>
      <c r="KA129" s="50"/>
      <c r="KB129" s="50"/>
      <c r="KC129" s="50"/>
      <c r="KD129" s="50"/>
      <c r="KE129" s="50"/>
      <c r="KF129" s="50"/>
      <c r="KG129" s="50"/>
      <c r="KH129" s="50"/>
      <c r="KI129" s="50"/>
      <c r="KJ129" s="50"/>
      <c r="KK129" s="50"/>
      <c r="KL129" s="50"/>
      <c r="KM129" s="50"/>
      <c r="KN129" s="50"/>
      <c r="KO129" s="50"/>
      <c r="KP129" s="50"/>
      <c r="KQ129" s="50"/>
      <c r="KR129" s="50"/>
      <c r="KS129" s="50"/>
      <c r="KT129" s="50"/>
      <c r="KU129" s="50"/>
      <c r="KV129" s="50"/>
      <c r="KW129" s="50"/>
      <c r="KX129" s="50"/>
      <c r="KY129" s="50"/>
      <c r="KZ129" s="50"/>
      <c r="LA129" s="50"/>
      <c r="LB129" s="50"/>
      <c r="LC129" s="50"/>
      <c r="LD129" s="50"/>
      <c r="LE129" s="50"/>
      <c r="LF129" s="50"/>
      <c r="LG129" s="50"/>
      <c r="LH129" s="50"/>
      <c r="LI129" s="50"/>
      <c r="LJ129" s="50"/>
      <c r="LK129" s="50"/>
      <c r="LL129" s="50"/>
      <c r="LM129" s="50"/>
      <c r="LN129" s="50"/>
      <c r="LO129" s="50"/>
      <c r="LP129" s="50"/>
      <c r="LQ129" s="50"/>
      <c r="LR129" s="50"/>
      <c r="LS129" s="50"/>
      <c r="LT129" s="50"/>
      <c r="LU129" s="50"/>
      <c r="LV129" s="50"/>
      <c r="LW129" s="50"/>
      <c r="LX129" s="50"/>
      <c r="LY129" s="50"/>
      <c r="LZ129" s="50"/>
      <c r="MA129" s="50"/>
      <c r="MB129" s="50"/>
      <c r="MC129" s="50"/>
      <c r="MD129" s="50"/>
      <c r="ME129" s="50"/>
      <c r="MF129" s="50"/>
      <c r="MG129" s="50"/>
      <c r="MH129" s="50"/>
      <c r="MI129" s="50"/>
      <c r="MJ129" s="50"/>
      <c r="MK129" s="50"/>
      <c r="ML129" s="50"/>
      <c r="MM129" s="50"/>
      <c r="MN129" s="50"/>
      <c r="MO129" s="50"/>
      <c r="MP129" s="50"/>
      <c r="MQ129" s="50"/>
      <c r="MR129" s="50"/>
      <c r="MS129" s="50"/>
      <c r="MT129" s="50"/>
      <c r="MU129" s="50"/>
      <c r="MV129" s="50"/>
      <c r="MW129" s="50"/>
      <c r="MX129" s="50"/>
      <c r="MY129" s="50"/>
      <c r="MZ129" s="50"/>
      <c r="NA129" s="50"/>
      <c r="NB129" s="50"/>
      <c r="NC129" s="50"/>
      <c r="ND129" s="50"/>
      <c r="NE129" s="50"/>
      <c r="NF129" s="50"/>
      <c r="NG129" s="50"/>
      <c r="NH129" s="50"/>
      <c r="NI129" s="50"/>
      <c r="NJ129" s="50"/>
      <c r="NK129" s="50"/>
      <c r="NL129" s="50"/>
      <c r="NM129" s="50"/>
      <c r="NN129" s="50"/>
      <c r="NO129" s="50"/>
      <c r="NP129" s="50"/>
      <c r="NQ129" s="50"/>
      <c r="NR129" s="50"/>
      <c r="NS129" s="50"/>
      <c r="NT129" s="50"/>
      <c r="NU129" s="50"/>
      <c r="NV129" s="50"/>
      <c r="NW129" s="50"/>
      <c r="NX129" s="50"/>
      <c r="NY129" s="50"/>
      <c r="NZ129" s="50"/>
      <c r="OA129" s="50"/>
      <c r="OB129" s="50"/>
      <c r="OC129" s="50"/>
      <c r="OD129" s="50"/>
      <c r="OE129" s="50"/>
      <c r="OF129" s="50"/>
      <c r="OG129" s="50"/>
      <c r="OH129" s="50"/>
      <c r="OI129" s="50"/>
      <c r="OJ129" s="50"/>
      <c r="OK129" s="50"/>
      <c r="OL129" s="50"/>
      <c r="OM129" s="50"/>
      <c r="ON129" s="50"/>
      <c r="OO129" s="50"/>
      <c r="OP129" s="50"/>
      <c r="OQ129" s="50"/>
      <c r="OR129" s="50"/>
      <c r="OS129" s="50"/>
      <c r="OT129" s="50"/>
      <c r="OU129" s="50"/>
      <c r="OV129" s="50"/>
      <c r="OW129" s="50"/>
      <c r="OX129" s="50"/>
      <c r="OY129" s="50"/>
      <c r="OZ129" s="50"/>
      <c r="PA129" s="50"/>
      <c r="PB129" s="50"/>
      <c r="PC129" s="50"/>
      <c r="PD129" s="50"/>
      <c r="PE129" s="50"/>
      <c r="PF129" s="50"/>
      <c r="PG129" s="50"/>
      <c r="PH129" s="50"/>
      <c r="PI129" s="50"/>
      <c r="PJ129" s="50"/>
      <c r="PK129" s="50"/>
      <c r="PL129" s="50"/>
      <c r="PM129" s="50"/>
      <c r="PN129" s="50"/>
      <c r="PO129" s="50"/>
      <c r="PP129" s="50"/>
      <c r="PQ129" s="50"/>
      <c r="PR129" s="50"/>
      <c r="PS129" s="50"/>
      <c r="PT129" s="50"/>
      <c r="PU129" s="50"/>
      <c r="PV129" s="50"/>
      <c r="PW129" s="50"/>
      <c r="PX129" s="50"/>
      <c r="PY129" s="50"/>
      <c r="PZ129" s="50"/>
      <c r="QA129" s="50"/>
      <c r="QB129" s="50"/>
      <c r="QC129" s="50"/>
      <c r="QD129" s="50"/>
      <c r="QE129" s="50"/>
      <c r="QF129" s="50"/>
      <c r="QG129" s="50"/>
      <c r="QH129" s="50"/>
      <c r="QI129" s="50"/>
      <c r="QJ129" s="50"/>
      <c r="QK129" s="50"/>
      <c r="QL129" s="50"/>
      <c r="QM129" s="50"/>
      <c r="QN129" s="50"/>
      <c r="QO129" s="50"/>
      <c r="QP129" s="50"/>
      <c r="QQ129" s="50"/>
      <c r="QR129" s="50"/>
      <c r="QS129" s="50"/>
      <c r="QT129" s="50"/>
      <c r="QU129" s="50"/>
      <c r="QV129" s="50"/>
      <c r="QW129" s="50"/>
      <c r="QX129" s="50"/>
      <c r="QY129" s="50"/>
      <c r="QZ129" s="50"/>
      <c r="RA129" s="50"/>
      <c r="RB129" s="50"/>
      <c r="RC129" s="50"/>
      <c r="RD129" s="50"/>
      <c r="RE129" s="50"/>
      <c r="RF129" s="50"/>
      <c r="RG129" s="50"/>
      <c r="RH129" s="50"/>
      <c r="RI129" s="50"/>
      <c r="RJ129" s="50"/>
      <c r="RK129" s="50"/>
      <c r="RL129" s="50"/>
      <c r="RM129" s="50"/>
      <c r="RN129" s="50"/>
      <c r="RO129" s="50"/>
      <c r="RP129" s="50"/>
      <c r="RQ129" s="50"/>
      <c r="RR129" s="50"/>
      <c r="RS129" s="50"/>
      <c r="RT129" s="50"/>
      <c r="RU129" s="50"/>
      <c r="RV129" s="50"/>
      <c r="RW129" s="50"/>
      <c r="RX129" s="50"/>
      <c r="RY129" s="50"/>
      <c r="RZ129" s="50"/>
      <c r="SA129" s="50"/>
      <c r="SB129" s="50"/>
      <c r="SC129" s="50"/>
      <c r="SD129" s="50"/>
      <c r="SE129" s="50"/>
      <c r="SF129" s="50"/>
      <c r="SG129" s="50"/>
      <c r="SH129" s="50"/>
      <c r="SI129" s="50"/>
      <c r="SJ129" s="50"/>
      <c r="SK129" s="50"/>
      <c r="SL129" s="50"/>
      <c r="SM129" s="50"/>
      <c r="SN129" s="45"/>
    </row>
    <row r="130" spans="2:508" x14ac:dyDescent="0.25">
      <c r="B130" s="43" t="s">
        <v>624</v>
      </c>
      <c r="C130" s="43" t="str">
        <f ca="1">_xlfn.XLOOKUP(B130,bonds[unique lookup],bonds[ID_ISIN])</f>
        <v>XS1044811591</v>
      </c>
      <c r="D130" s="45" cm="1">
        <f t="array" aca="1" ref="D130" ca="1">MIN(IFERROR(IF(OFFSET(bHist!$A$1,_xlfn.XMATCH($B$112,bHist!$B:$B,0)-1,3+$C$2,1,3+$C$3)=0,"-",OFFSET(bHist!$A$1,_xlfn.XMATCH($B$112,bHist!$B:$B,0)-1,3+$C$2,1,3+$C$3))-IF(OFFSET(bHist!$A$1,_xlfn.XMATCH(B130,bHist!$B:$B,0)-1,3+$C$2,1,3+$C$3)=0,"-",OFFSET(bHist!$A$1,_xlfn.XMATCH(B130,bHist!$B:$B,0)-1,3+$C$2,1,3+$C$3)),"-"))</f>
        <v>-95.088278199911088</v>
      </c>
      <c r="E130" s="45" cm="1">
        <f t="array" aca="1" ref="E130" ca="1">AVERAGE(IFERROR(IF(OFFSET(bHist!$A$1,_xlfn.XMATCH($B$112,bHist!$B:$B,0)-1,3+$C$2,1,3+$C$3)=0,"-",OFFSET(bHist!$A$1,_xlfn.XMATCH($B$112,bHist!$B:$B,0)-1,3+$C$2,1,3+$C$3))-IF(OFFSET(bHist!$A$1,_xlfn.XMATCH(B130,bHist!$B:$B,0)-1,3+$C$2,1,3+$C$3)=0,"-",OFFSET(bHist!$A$1,_xlfn.XMATCH(B130,bHist!$B:$B,0)-1,3+$C$2,1,3+$C$3)),"-"))</f>
        <v>156.94029599513215</v>
      </c>
      <c r="F130" s="45" cm="1">
        <f t="array" aca="1" ref="F130" ca="1">MAX(IFERROR(IF(OFFSET(bHist!$A$1,_xlfn.XMATCH($B$112,bHist!$B:$B,0)-1,3+$C$2,1,3+$C$3)=0,"-",OFFSET(bHist!$A$1,_xlfn.XMATCH($B$112,bHist!$B:$B,0)-1,3+$C$2,1,3+$C$3))-IF(OFFSET(bHist!$A$1,_xlfn.XMATCH(B130,bHist!$B:$B,0)-1,3+$C$2,1,3+$C$3)=0,"-",OFFSET(bHist!$A$1,_xlfn.XMATCH(B130,bHist!$B:$B,0)-1,3+$C$2,1,3+$C$3)),"-"))</f>
        <v>337.32879047429566</v>
      </c>
      <c r="G130" s="45" cm="1">
        <f t="array" aca="1" ref="G130" ca="1">_xlfn.STDEV.P(IFERROR(IF(OFFSET(bHist!$A$1,_xlfn.XMATCH($B$112,bHist!$B:$B,0)-1,3+$C$2,1,3+$C$3)=0,"-",OFFSET(bHist!$A$1,_xlfn.XMATCH($B$112,bHist!$B:$B,0)-1,3+$C$2,1,3+$C$3))-IF(OFFSET(bHist!$A$1,_xlfn.XMATCH(B130,bHist!$B:$B,0)-1,3+$C$2,1,3+$C$3)=0,"-",OFFSET(bHist!$A$1,_xlfn.XMATCH(B130,bHist!$B:$B,0)-1,3+$C$2,1,3+$C$3)),"-"))</f>
        <v>54.656603309379456</v>
      </c>
      <c r="H130" s="45" cm="1">
        <f t="array" aca="1" ref="H130" ca="1">INDEX((IFERROR(IF(OFFSET(bHist!$A$1,_xlfn.XMATCH($B$112,bHist!B:B,0)-1,3,1,500)=0,"-",OFFSET(bHist!$A$1,_xlfn.XMATCH($B$112,bHist!B:B,0)-1,3,1,500))-IF(OFFSET(bHist!$A$1,_xlfn.XMATCH(B130,bHist!B:B,0)-1,3,1,500)=0,"-",OFFSET(bHist!$A$1,_xlfn.XMATCH(B130,bHist!B:B,0)-1,3,1,500)),"-")),1)</f>
        <v>172.15284530377389</v>
      </c>
      <c r="I130" s="45">
        <f t="shared" ca="1" si="6"/>
        <v>3.5180270185179099</v>
      </c>
      <c r="J130" s="51" cm="1">
        <f t="array" aca="1" ref="J130" ca="1">SLOPE((IFERROR(IF(OFFSET(bHist!$A$1,_xlfn.XMATCH($B$112,bHist!$B:$B,0)-1,3,1,500)=0,"-",OFFSET(bHist!$A$1,_xlfn.XMATCH($B$112,bHist!$B:$B,0)-1,3,1,500))-IF(OFFSET(bHist!$A$1,_xlfn.XMATCH(B130,bHist!$B:$B,0)-1,3,1,500)=0,"-",OFFSET(bHist!$A$1,_xlfn.XMATCH(B130,bHist!$B:$B,0)-1,3,1,500)),"-")),OFFSET(bHist!$A$1,0,3,1,500))</f>
        <v>0.12925307449124634</v>
      </c>
      <c r="K130" s="45" cm="1">
        <f t="array" aca="1" ref="K130" ca="1">INTERCEPT((IFERROR(IF(OFFSET(bHist!$A$1,_xlfn.XMATCH($B$112,bHist!$B:$B,0)-1,3,1,500)=0,"-",OFFSET(bHist!$A$1,_xlfn.XMATCH($B$112,bHist!$B:$B,0)-1,3,1,500))-IF(OFFSET(bHist!$A$1,_xlfn.XMATCH(B130,bHist!$B:$B,0)-1,3,1,500)=0,"-",OFFSET(bHist!$A$1,_xlfn.XMATCH(B130,bHist!$B:$B,0)-1,3,1,500)),"-")),OFFSET(bHist!$A$1,0,3,1,500))</f>
        <v>-5485.956794023853</v>
      </c>
      <c r="L130" s="45" cm="1">
        <f t="array" aca="1" ref="L130" ca="1">STEYX((IFERROR(IF(OFFSET(bHist!$A$1,_xlfn.XMATCH($B$112,bHist!B:B,0)-1,3,1,500)=0,"-",OFFSET(bHist!$A$1,_xlfn.XMATCH($B$112,bHist!B:B,0)-1,3,1,500))-IF(OFFSET(bHist!$A$1,_xlfn.XMATCH(B130,bHist!B:B,0)-1,3,1,500)=0,"-",OFFSET(bHist!$A$1,_xlfn.XMATCH(B130,bHist!B:B,0)-1,3,1,500)),"-")),OFFSET(bHist!$A$1,0,3,1,500))</f>
        <v>47.804978748111004</v>
      </c>
      <c r="M130" s="51" cm="1">
        <f t="array" aca="1" ref="M130" ca="1">CORREL(IF(OFFSET(bHist!$A$1,_xlfn.XMATCH($B$112,bHist!B:B,0)-1,3,1,500)=0,"-",OFFSET(bHist!$A$1,_xlfn.XMATCH($B$112,bHist!B:B,0)-1,3,1,500)),IF(OFFSET(bHist!$A$1,_xlfn.XMATCH(B130,bHist!B:B,0)-1,3,1,500)=0,"-",OFFSET(bHist!$A$1,_xlfn.XMATCH(B130,bHist!B:B,0)-1,3,1,500)))</f>
        <v>0.83336956388866801</v>
      </c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  <c r="AE130" s="50"/>
      <c r="AF130" s="50"/>
      <c r="AG130" s="50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  <c r="AX130" s="50"/>
      <c r="AY130" s="50"/>
      <c r="AZ130" s="50"/>
      <c r="BA130" s="50"/>
      <c r="BB130" s="50"/>
      <c r="BC130" s="50"/>
      <c r="BD130" s="50"/>
      <c r="BE130" s="50"/>
      <c r="BF130" s="50"/>
      <c r="BG130" s="50"/>
      <c r="BH130" s="50"/>
      <c r="BI130" s="50"/>
      <c r="BJ130" s="50"/>
      <c r="BK130" s="50"/>
      <c r="BL130" s="50"/>
      <c r="BM130" s="50"/>
      <c r="BN130" s="50"/>
      <c r="BO130" s="50"/>
      <c r="BP130" s="50"/>
      <c r="BQ130" s="50"/>
      <c r="BR130" s="50"/>
      <c r="BS130" s="50"/>
      <c r="BT130" s="50"/>
      <c r="BU130" s="50"/>
      <c r="BV130" s="50"/>
      <c r="BW130" s="50"/>
      <c r="BX130" s="50"/>
      <c r="BY130" s="50"/>
      <c r="BZ130" s="50"/>
      <c r="CA130" s="50"/>
      <c r="CB130" s="50"/>
      <c r="CC130" s="50"/>
      <c r="CD130" s="50"/>
      <c r="CE130" s="50"/>
      <c r="CF130" s="50"/>
      <c r="CG130" s="50"/>
      <c r="CH130" s="50"/>
      <c r="CI130" s="50"/>
      <c r="CJ130" s="50"/>
      <c r="CK130" s="50"/>
      <c r="CL130" s="50"/>
      <c r="CM130" s="50"/>
      <c r="CN130" s="50"/>
      <c r="CO130" s="50"/>
      <c r="CP130" s="50"/>
      <c r="CQ130" s="50"/>
      <c r="CR130" s="50"/>
      <c r="CS130" s="50"/>
      <c r="CT130" s="50"/>
      <c r="CU130" s="50"/>
      <c r="CV130" s="50"/>
      <c r="CW130" s="50"/>
      <c r="CX130" s="50"/>
      <c r="CY130" s="50"/>
      <c r="CZ130" s="50"/>
      <c r="DA130" s="50"/>
      <c r="DB130" s="50"/>
      <c r="DC130" s="50"/>
      <c r="DD130" s="50"/>
      <c r="DE130" s="50"/>
      <c r="DF130" s="50"/>
      <c r="DG130" s="50"/>
      <c r="DH130" s="50"/>
      <c r="DI130" s="50"/>
      <c r="DJ130" s="50"/>
      <c r="DK130" s="50"/>
      <c r="DL130" s="50"/>
      <c r="DM130" s="50"/>
      <c r="DN130" s="50"/>
      <c r="DO130" s="50"/>
      <c r="DP130" s="50"/>
      <c r="DQ130" s="50"/>
      <c r="DR130" s="50"/>
      <c r="DS130" s="50"/>
      <c r="DT130" s="50"/>
      <c r="DU130" s="50"/>
      <c r="DV130" s="50"/>
      <c r="DW130" s="50"/>
      <c r="DX130" s="50"/>
      <c r="DY130" s="50"/>
      <c r="DZ130" s="50"/>
      <c r="EA130" s="50"/>
      <c r="EB130" s="50"/>
      <c r="EC130" s="50"/>
      <c r="ED130" s="50"/>
      <c r="EE130" s="50"/>
      <c r="EF130" s="50"/>
      <c r="EG130" s="50"/>
      <c r="EH130" s="50"/>
      <c r="EI130" s="50"/>
      <c r="EJ130" s="50"/>
      <c r="EK130" s="50"/>
      <c r="EL130" s="50"/>
      <c r="EM130" s="50"/>
      <c r="EN130" s="50"/>
      <c r="EO130" s="50"/>
      <c r="EP130" s="50"/>
      <c r="EQ130" s="50"/>
      <c r="ER130" s="50"/>
      <c r="ES130" s="50"/>
      <c r="ET130" s="50"/>
      <c r="EU130" s="50"/>
      <c r="EV130" s="50"/>
      <c r="EW130" s="50"/>
      <c r="EX130" s="50"/>
      <c r="EY130" s="50"/>
      <c r="EZ130" s="50"/>
      <c r="FA130" s="50"/>
      <c r="FB130" s="50"/>
      <c r="FC130" s="50"/>
      <c r="FD130" s="50"/>
      <c r="FE130" s="50"/>
      <c r="FF130" s="50"/>
      <c r="FG130" s="50"/>
      <c r="FH130" s="50"/>
      <c r="FI130" s="50"/>
      <c r="FJ130" s="50"/>
      <c r="FK130" s="50"/>
      <c r="FL130" s="50"/>
      <c r="FM130" s="50"/>
      <c r="FN130" s="50"/>
      <c r="FO130" s="50"/>
      <c r="FP130" s="50"/>
      <c r="FQ130" s="50"/>
      <c r="FR130" s="50"/>
      <c r="FS130" s="50"/>
      <c r="FT130" s="50"/>
      <c r="FU130" s="50"/>
      <c r="FV130" s="50"/>
      <c r="FW130" s="50"/>
      <c r="FX130" s="50"/>
      <c r="FY130" s="50"/>
      <c r="FZ130" s="50"/>
      <c r="GA130" s="50"/>
      <c r="GB130" s="50"/>
      <c r="GC130" s="50"/>
      <c r="GD130" s="50"/>
      <c r="GE130" s="50"/>
      <c r="GF130" s="50"/>
      <c r="GG130" s="50"/>
      <c r="GH130" s="50"/>
      <c r="GI130" s="50"/>
      <c r="GJ130" s="50"/>
      <c r="GK130" s="50"/>
      <c r="GL130" s="50"/>
      <c r="GM130" s="50"/>
      <c r="GN130" s="50"/>
      <c r="GO130" s="50"/>
      <c r="GP130" s="50"/>
      <c r="GQ130" s="50"/>
      <c r="GR130" s="50"/>
      <c r="GS130" s="50"/>
      <c r="GT130" s="50"/>
      <c r="GU130" s="50"/>
      <c r="GV130" s="50"/>
      <c r="GW130" s="50"/>
      <c r="GX130" s="50"/>
      <c r="GY130" s="50"/>
      <c r="GZ130" s="50"/>
      <c r="HA130" s="50"/>
      <c r="HB130" s="50"/>
      <c r="HC130" s="50"/>
      <c r="HD130" s="50"/>
      <c r="HE130" s="50"/>
      <c r="HF130" s="50"/>
      <c r="HG130" s="50"/>
      <c r="HH130" s="50"/>
      <c r="HI130" s="50"/>
      <c r="HJ130" s="50"/>
      <c r="HK130" s="50"/>
      <c r="HL130" s="50"/>
      <c r="HM130" s="50"/>
      <c r="HN130" s="50"/>
      <c r="HO130" s="50"/>
      <c r="HP130" s="50"/>
      <c r="HQ130" s="50"/>
      <c r="HR130" s="50"/>
      <c r="HS130" s="50"/>
      <c r="HT130" s="50"/>
      <c r="HU130" s="50"/>
      <c r="HV130" s="50"/>
      <c r="HW130" s="50"/>
      <c r="HX130" s="50"/>
      <c r="HY130" s="50"/>
      <c r="HZ130" s="50"/>
      <c r="IA130" s="50"/>
      <c r="IB130" s="50"/>
      <c r="IC130" s="50"/>
      <c r="ID130" s="50"/>
      <c r="IE130" s="50"/>
      <c r="IF130" s="50"/>
      <c r="IG130" s="50"/>
      <c r="IH130" s="50"/>
      <c r="II130" s="50"/>
      <c r="IJ130" s="50"/>
      <c r="IK130" s="50"/>
      <c r="IL130" s="50"/>
      <c r="IM130" s="50"/>
      <c r="IN130" s="50"/>
      <c r="IO130" s="50"/>
      <c r="IP130" s="50"/>
      <c r="IQ130" s="50"/>
      <c r="IR130" s="50"/>
      <c r="IS130" s="50"/>
      <c r="IT130" s="50"/>
      <c r="IU130" s="50"/>
      <c r="IV130" s="50"/>
      <c r="IW130" s="50"/>
      <c r="IX130" s="50"/>
      <c r="IY130" s="50"/>
      <c r="IZ130" s="50"/>
      <c r="JA130" s="50"/>
      <c r="JB130" s="50"/>
      <c r="JC130" s="50"/>
      <c r="JD130" s="50"/>
      <c r="JE130" s="50"/>
      <c r="JF130" s="50"/>
      <c r="JG130" s="50"/>
      <c r="JH130" s="50"/>
      <c r="JI130" s="50"/>
      <c r="JJ130" s="50"/>
      <c r="JK130" s="50"/>
      <c r="JL130" s="50"/>
      <c r="JM130" s="50"/>
      <c r="JN130" s="50"/>
      <c r="JO130" s="50"/>
      <c r="JP130" s="50"/>
      <c r="JQ130" s="50"/>
      <c r="JR130" s="50"/>
      <c r="JS130" s="50"/>
      <c r="JT130" s="50"/>
      <c r="JU130" s="50"/>
      <c r="JV130" s="50"/>
      <c r="JW130" s="50"/>
      <c r="JX130" s="50"/>
      <c r="JY130" s="50"/>
      <c r="JZ130" s="50"/>
      <c r="KA130" s="50"/>
      <c r="KB130" s="50"/>
      <c r="KC130" s="50"/>
      <c r="KD130" s="50"/>
      <c r="KE130" s="50"/>
      <c r="KF130" s="50"/>
      <c r="KG130" s="50"/>
      <c r="KH130" s="50"/>
      <c r="KI130" s="50"/>
      <c r="KJ130" s="50"/>
      <c r="KK130" s="50"/>
      <c r="KL130" s="50"/>
      <c r="KM130" s="50"/>
      <c r="KN130" s="50"/>
      <c r="KO130" s="50"/>
      <c r="KP130" s="50"/>
      <c r="KQ130" s="50"/>
      <c r="KR130" s="50"/>
      <c r="KS130" s="50"/>
      <c r="KT130" s="50"/>
      <c r="KU130" s="50"/>
      <c r="KV130" s="50"/>
      <c r="KW130" s="50"/>
      <c r="KX130" s="50"/>
      <c r="KY130" s="50"/>
      <c r="KZ130" s="50"/>
      <c r="LA130" s="50"/>
      <c r="LB130" s="50"/>
      <c r="LC130" s="50"/>
      <c r="LD130" s="50"/>
      <c r="LE130" s="50"/>
      <c r="LF130" s="50"/>
      <c r="LG130" s="50"/>
      <c r="LH130" s="50"/>
      <c r="LI130" s="50"/>
      <c r="LJ130" s="50"/>
      <c r="LK130" s="50"/>
      <c r="LL130" s="50"/>
      <c r="LM130" s="50"/>
      <c r="LN130" s="50"/>
      <c r="LO130" s="50"/>
      <c r="LP130" s="50"/>
      <c r="LQ130" s="50"/>
      <c r="LR130" s="50"/>
      <c r="LS130" s="50"/>
      <c r="LT130" s="50"/>
      <c r="LU130" s="50"/>
      <c r="LV130" s="50"/>
      <c r="LW130" s="50"/>
      <c r="LX130" s="50"/>
      <c r="LY130" s="50"/>
      <c r="LZ130" s="50"/>
      <c r="MA130" s="50"/>
      <c r="MB130" s="50"/>
      <c r="MC130" s="50"/>
      <c r="MD130" s="50"/>
      <c r="ME130" s="50"/>
      <c r="MF130" s="50"/>
      <c r="MG130" s="50"/>
      <c r="MH130" s="50"/>
      <c r="MI130" s="50"/>
      <c r="MJ130" s="50"/>
      <c r="MK130" s="50"/>
      <c r="ML130" s="50"/>
      <c r="MM130" s="50"/>
      <c r="MN130" s="50"/>
      <c r="MO130" s="50"/>
      <c r="MP130" s="50"/>
      <c r="MQ130" s="50"/>
      <c r="MR130" s="50"/>
      <c r="MS130" s="50"/>
      <c r="MT130" s="50"/>
      <c r="MU130" s="50"/>
      <c r="MV130" s="50"/>
      <c r="MW130" s="50"/>
      <c r="MX130" s="50"/>
      <c r="MY130" s="50"/>
      <c r="MZ130" s="50"/>
      <c r="NA130" s="50"/>
      <c r="NB130" s="50"/>
      <c r="NC130" s="50"/>
      <c r="ND130" s="50"/>
      <c r="NE130" s="50"/>
      <c r="NF130" s="50"/>
      <c r="NG130" s="50"/>
      <c r="NH130" s="50"/>
      <c r="NI130" s="50"/>
      <c r="NJ130" s="50"/>
      <c r="NK130" s="50"/>
      <c r="NL130" s="50"/>
      <c r="NM130" s="50"/>
      <c r="NN130" s="50"/>
      <c r="NO130" s="50"/>
      <c r="NP130" s="50"/>
      <c r="NQ130" s="50"/>
      <c r="NR130" s="50"/>
      <c r="NS130" s="50"/>
      <c r="NT130" s="50"/>
      <c r="NU130" s="50"/>
      <c r="NV130" s="50"/>
      <c r="NW130" s="50"/>
      <c r="NX130" s="50"/>
      <c r="NY130" s="50"/>
      <c r="NZ130" s="50"/>
      <c r="OA130" s="50"/>
      <c r="OB130" s="50"/>
      <c r="OC130" s="50"/>
      <c r="OD130" s="50"/>
      <c r="OE130" s="50"/>
      <c r="OF130" s="50"/>
      <c r="OG130" s="50"/>
      <c r="OH130" s="50"/>
      <c r="OI130" s="50"/>
      <c r="OJ130" s="50"/>
      <c r="OK130" s="50"/>
      <c r="OL130" s="50"/>
      <c r="OM130" s="50"/>
      <c r="ON130" s="50"/>
      <c r="OO130" s="50"/>
      <c r="OP130" s="50"/>
      <c r="OQ130" s="50"/>
      <c r="OR130" s="50"/>
      <c r="OS130" s="50"/>
      <c r="OT130" s="50"/>
      <c r="OU130" s="50"/>
      <c r="OV130" s="50"/>
      <c r="OW130" s="50"/>
      <c r="OX130" s="50"/>
      <c r="OY130" s="50"/>
      <c r="OZ130" s="50"/>
      <c r="PA130" s="50"/>
      <c r="PB130" s="50"/>
      <c r="PC130" s="50"/>
      <c r="PD130" s="50"/>
      <c r="PE130" s="50"/>
      <c r="PF130" s="50"/>
      <c r="PG130" s="50"/>
      <c r="PH130" s="50"/>
      <c r="PI130" s="50"/>
      <c r="PJ130" s="50"/>
      <c r="PK130" s="50"/>
      <c r="PL130" s="50"/>
      <c r="PM130" s="50"/>
      <c r="PN130" s="50"/>
      <c r="PO130" s="50"/>
      <c r="PP130" s="50"/>
      <c r="PQ130" s="50"/>
      <c r="PR130" s="50"/>
      <c r="PS130" s="50"/>
      <c r="PT130" s="50"/>
      <c r="PU130" s="50"/>
      <c r="PV130" s="50"/>
      <c r="PW130" s="50"/>
      <c r="PX130" s="50"/>
      <c r="PY130" s="50"/>
      <c r="PZ130" s="50"/>
      <c r="QA130" s="50"/>
      <c r="QB130" s="50"/>
      <c r="QC130" s="50"/>
      <c r="QD130" s="50"/>
      <c r="QE130" s="50"/>
      <c r="QF130" s="50"/>
      <c r="QG130" s="50"/>
      <c r="QH130" s="50"/>
      <c r="QI130" s="50"/>
      <c r="QJ130" s="50"/>
      <c r="QK130" s="50"/>
      <c r="QL130" s="50"/>
      <c r="QM130" s="50"/>
      <c r="QN130" s="50"/>
      <c r="QO130" s="50"/>
      <c r="QP130" s="50"/>
      <c r="QQ130" s="50"/>
      <c r="QR130" s="50"/>
      <c r="QS130" s="50"/>
      <c r="QT130" s="50"/>
      <c r="QU130" s="50"/>
      <c r="QV130" s="50"/>
      <c r="QW130" s="50"/>
      <c r="QX130" s="50"/>
      <c r="QY130" s="50"/>
      <c r="QZ130" s="50"/>
      <c r="RA130" s="50"/>
      <c r="RB130" s="50"/>
      <c r="RC130" s="50"/>
      <c r="RD130" s="50"/>
      <c r="RE130" s="50"/>
      <c r="RF130" s="50"/>
      <c r="RG130" s="50"/>
      <c r="RH130" s="50"/>
      <c r="RI130" s="50"/>
      <c r="RJ130" s="50"/>
      <c r="RK130" s="50"/>
      <c r="RL130" s="50"/>
      <c r="RM130" s="50"/>
      <c r="RN130" s="50"/>
      <c r="RO130" s="50"/>
      <c r="RP130" s="50"/>
      <c r="RQ130" s="50"/>
      <c r="RR130" s="50"/>
      <c r="RS130" s="50"/>
      <c r="RT130" s="50"/>
      <c r="RU130" s="50"/>
      <c r="RV130" s="50"/>
      <c r="RW130" s="50"/>
      <c r="RX130" s="50"/>
      <c r="RY130" s="50"/>
      <c r="RZ130" s="50"/>
      <c r="SA130" s="50"/>
      <c r="SB130" s="50"/>
      <c r="SC130" s="50"/>
      <c r="SD130" s="50"/>
      <c r="SE130" s="50"/>
      <c r="SF130" s="50"/>
      <c r="SG130" s="50"/>
      <c r="SH130" s="50"/>
      <c r="SI130" s="50"/>
      <c r="SJ130" s="50"/>
      <c r="SK130" s="50"/>
      <c r="SL130" s="50"/>
      <c r="SM130" s="50"/>
      <c r="SN130" s="45"/>
    </row>
    <row r="131" spans="2:508" x14ac:dyDescent="0.25">
      <c r="B131" s="43" t="s">
        <v>624</v>
      </c>
      <c r="C131" s="43" t="str">
        <f ca="1">_xlfn.XLOOKUP(B131,bonds[unique lookup],bonds[ID_ISIN])</f>
        <v>XS1044811591</v>
      </c>
      <c r="D131" s="45" cm="1">
        <f t="array" aca="1" ref="D131" ca="1">MIN(IFERROR(IF(OFFSET(bHist!$A$1,_xlfn.XMATCH($B$112,bHist!$B:$B,0)-1,3+$C$2,1,3+$C$3)=0,"-",OFFSET(bHist!$A$1,_xlfn.XMATCH($B$112,bHist!$B:$B,0)-1,3+$C$2,1,3+$C$3))-IF(OFFSET(bHist!$A$1,_xlfn.XMATCH(B131,bHist!$B:$B,0)-1,3+$C$2,1,3+$C$3)=0,"-",OFFSET(bHist!$A$1,_xlfn.XMATCH(B131,bHist!$B:$B,0)-1,3+$C$2,1,3+$C$3)),"-"))</f>
        <v>-95.088278199911088</v>
      </c>
      <c r="E131" s="45" cm="1">
        <f t="array" aca="1" ref="E131" ca="1">AVERAGE(IFERROR(IF(OFFSET(bHist!$A$1,_xlfn.XMATCH($B$112,bHist!$B:$B,0)-1,3+$C$2,1,3+$C$3)=0,"-",OFFSET(bHist!$A$1,_xlfn.XMATCH($B$112,bHist!$B:$B,0)-1,3+$C$2,1,3+$C$3))-IF(OFFSET(bHist!$A$1,_xlfn.XMATCH(B131,bHist!$B:$B,0)-1,3+$C$2,1,3+$C$3)=0,"-",OFFSET(bHist!$A$1,_xlfn.XMATCH(B131,bHist!$B:$B,0)-1,3+$C$2,1,3+$C$3)),"-"))</f>
        <v>156.94029599513215</v>
      </c>
      <c r="F131" s="45" cm="1">
        <f t="array" aca="1" ref="F131" ca="1">MAX(IFERROR(IF(OFFSET(bHist!$A$1,_xlfn.XMATCH($B$112,bHist!$B:$B,0)-1,3+$C$2,1,3+$C$3)=0,"-",OFFSET(bHist!$A$1,_xlfn.XMATCH($B$112,bHist!$B:$B,0)-1,3+$C$2,1,3+$C$3))-IF(OFFSET(bHist!$A$1,_xlfn.XMATCH(B131,bHist!$B:$B,0)-1,3+$C$2,1,3+$C$3)=0,"-",OFFSET(bHist!$A$1,_xlfn.XMATCH(B131,bHist!$B:$B,0)-1,3+$C$2,1,3+$C$3)),"-"))</f>
        <v>337.32879047429566</v>
      </c>
      <c r="G131" s="45" cm="1">
        <f t="array" aca="1" ref="G131" ca="1">_xlfn.STDEV.P(IFERROR(IF(OFFSET(bHist!$A$1,_xlfn.XMATCH($B$112,bHist!$B:$B,0)-1,3+$C$2,1,3+$C$3)=0,"-",OFFSET(bHist!$A$1,_xlfn.XMATCH($B$112,bHist!$B:$B,0)-1,3+$C$2,1,3+$C$3))-IF(OFFSET(bHist!$A$1,_xlfn.XMATCH(B131,bHist!$B:$B,0)-1,3+$C$2,1,3+$C$3)=0,"-",OFFSET(bHist!$A$1,_xlfn.XMATCH(B131,bHist!$B:$B,0)-1,3+$C$2,1,3+$C$3)),"-"))</f>
        <v>54.656603309379456</v>
      </c>
      <c r="H131" s="45" cm="1">
        <f t="array" aca="1" ref="H131" ca="1">INDEX((IFERROR(IF(OFFSET(bHist!$A$1,_xlfn.XMATCH($B$112,bHist!B:B,0)-1,3,1,500)=0,"-",OFFSET(bHist!$A$1,_xlfn.XMATCH($B$112,bHist!B:B,0)-1,3,1,500))-IF(OFFSET(bHist!$A$1,_xlfn.XMATCH(B131,bHist!B:B,0)-1,3,1,500)=0,"-",OFFSET(bHist!$A$1,_xlfn.XMATCH(B131,bHist!B:B,0)-1,3,1,500)),"-")),1)</f>
        <v>172.15284530377389</v>
      </c>
      <c r="I131" s="45">
        <f t="shared" ca="1" si="6"/>
        <v>3.5180270185179099</v>
      </c>
      <c r="J131" s="51" cm="1">
        <f t="array" aca="1" ref="J131" ca="1">SLOPE((IFERROR(IF(OFFSET(bHist!$A$1,_xlfn.XMATCH($B$112,bHist!$B:$B,0)-1,3,1,500)=0,"-",OFFSET(bHist!$A$1,_xlfn.XMATCH($B$112,bHist!$B:$B,0)-1,3,1,500))-IF(OFFSET(bHist!$A$1,_xlfn.XMATCH(B131,bHist!$B:$B,0)-1,3,1,500)=0,"-",OFFSET(bHist!$A$1,_xlfn.XMATCH(B131,bHist!$B:$B,0)-1,3,1,500)),"-")),OFFSET(bHist!$A$1,0,3,1,500))</f>
        <v>0.12925307449124634</v>
      </c>
      <c r="K131" s="45" cm="1">
        <f t="array" aca="1" ref="K131" ca="1">INTERCEPT((IFERROR(IF(OFFSET(bHist!$A$1,_xlfn.XMATCH($B$112,bHist!$B:$B,0)-1,3,1,500)=0,"-",OFFSET(bHist!$A$1,_xlfn.XMATCH($B$112,bHist!$B:$B,0)-1,3,1,500))-IF(OFFSET(bHist!$A$1,_xlfn.XMATCH(B131,bHist!$B:$B,0)-1,3,1,500)=0,"-",OFFSET(bHist!$A$1,_xlfn.XMATCH(B131,bHist!$B:$B,0)-1,3,1,500)),"-")),OFFSET(bHist!$A$1,0,3,1,500))</f>
        <v>-5485.956794023853</v>
      </c>
      <c r="L131" s="45" cm="1">
        <f t="array" aca="1" ref="L131" ca="1">STEYX((IFERROR(IF(OFFSET(bHist!$A$1,_xlfn.XMATCH($B$112,bHist!B:B,0)-1,3,1,500)=0,"-",OFFSET(bHist!$A$1,_xlfn.XMATCH($B$112,bHist!B:B,0)-1,3,1,500))-IF(OFFSET(bHist!$A$1,_xlfn.XMATCH(B131,bHist!B:B,0)-1,3,1,500)=0,"-",OFFSET(bHist!$A$1,_xlfn.XMATCH(B131,bHist!B:B,0)-1,3,1,500)),"-")),OFFSET(bHist!$A$1,0,3,1,500))</f>
        <v>47.804978748111004</v>
      </c>
      <c r="M131" s="51" cm="1">
        <f t="array" aca="1" ref="M131" ca="1">CORREL(IF(OFFSET(bHist!$A$1,_xlfn.XMATCH($B$112,bHist!B:B,0)-1,3,1,500)=0,"-",OFFSET(bHist!$A$1,_xlfn.XMATCH($B$112,bHist!B:B,0)-1,3,1,500)),IF(OFFSET(bHist!$A$1,_xlfn.XMATCH(B131,bHist!B:B,0)-1,3,1,500)=0,"-",OFFSET(bHist!$A$1,_xlfn.XMATCH(B131,bHist!B:B,0)-1,3,1,500)))</f>
        <v>0.83336956388866801</v>
      </c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  <c r="AE131" s="50"/>
      <c r="AF131" s="50"/>
      <c r="AG131" s="50"/>
      <c r="AH131" s="50"/>
      <c r="AI131" s="50"/>
      <c r="AJ131" s="50"/>
      <c r="AK131" s="50"/>
      <c r="AL131" s="50"/>
      <c r="AM131" s="50"/>
      <c r="AN131" s="50"/>
      <c r="AO131" s="50"/>
      <c r="AP131" s="50"/>
      <c r="AQ131" s="50"/>
      <c r="AR131" s="50"/>
      <c r="AS131" s="50"/>
      <c r="AT131" s="50"/>
      <c r="AU131" s="50"/>
      <c r="AV131" s="50"/>
      <c r="AW131" s="50"/>
      <c r="AX131" s="50"/>
      <c r="AY131" s="50"/>
      <c r="AZ131" s="50"/>
      <c r="BA131" s="50"/>
      <c r="BB131" s="50"/>
      <c r="BC131" s="50"/>
      <c r="BD131" s="50"/>
      <c r="BE131" s="50"/>
      <c r="BF131" s="50"/>
      <c r="BG131" s="50"/>
      <c r="BH131" s="50"/>
      <c r="BI131" s="50"/>
      <c r="BJ131" s="50"/>
      <c r="BK131" s="50"/>
      <c r="BL131" s="50"/>
      <c r="BM131" s="50"/>
      <c r="BN131" s="50"/>
      <c r="BO131" s="50"/>
      <c r="BP131" s="50"/>
      <c r="BQ131" s="50"/>
      <c r="BR131" s="50"/>
      <c r="BS131" s="50"/>
      <c r="BT131" s="50"/>
      <c r="BU131" s="50"/>
      <c r="BV131" s="50"/>
      <c r="BW131" s="50"/>
      <c r="BX131" s="50"/>
      <c r="BY131" s="50"/>
      <c r="BZ131" s="50"/>
      <c r="CA131" s="50"/>
      <c r="CB131" s="50"/>
      <c r="CC131" s="50"/>
      <c r="CD131" s="50"/>
      <c r="CE131" s="50"/>
      <c r="CF131" s="50"/>
      <c r="CG131" s="50"/>
      <c r="CH131" s="50"/>
      <c r="CI131" s="50"/>
      <c r="CJ131" s="50"/>
      <c r="CK131" s="50"/>
      <c r="CL131" s="50"/>
      <c r="CM131" s="50"/>
      <c r="CN131" s="50"/>
      <c r="CO131" s="50"/>
      <c r="CP131" s="50"/>
      <c r="CQ131" s="50"/>
      <c r="CR131" s="50"/>
      <c r="CS131" s="50"/>
      <c r="CT131" s="50"/>
      <c r="CU131" s="50"/>
      <c r="CV131" s="50"/>
      <c r="CW131" s="50"/>
      <c r="CX131" s="50"/>
      <c r="CY131" s="50"/>
      <c r="CZ131" s="50"/>
      <c r="DA131" s="50"/>
      <c r="DB131" s="50"/>
      <c r="DC131" s="50"/>
      <c r="DD131" s="50"/>
      <c r="DE131" s="50"/>
      <c r="DF131" s="50"/>
      <c r="DG131" s="50"/>
      <c r="DH131" s="50"/>
      <c r="DI131" s="50"/>
      <c r="DJ131" s="50"/>
      <c r="DK131" s="50"/>
      <c r="DL131" s="50"/>
      <c r="DM131" s="50"/>
      <c r="DN131" s="50"/>
      <c r="DO131" s="50"/>
      <c r="DP131" s="50"/>
      <c r="DQ131" s="50"/>
      <c r="DR131" s="50"/>
      <c r="DS131" s="50"/>
      <c r="DT131" s="50"/>
      <c r="DU131" s="50"/>
      <c r="DV131" s="50"/>
      <c r="DW131" s="50"/>
      <c r="DX131" s="50"/>
      <c r="DY131" s="50"/>
      <c r="DZ131" s="50"/>
      <c r="EA131" s="50"/>
      <c r="EB131" s="50"/>
      <c r="EC131" s="50"/>
      <c r="ED131" s="50"/>
      <c r="EE131" s="50"/>
      <c r="EF131" s="50"/>
      <c r="EG131" s="50"/>
      <c r="EH131" s="50"/>
      <c r="EI131" s="50"/>
      <c r="EJ131" s="50"/>
      <c r="EK131" s="50"/>
      <c r="EL131" s="50"/>
      <c r="EM131" s="50"/>
      <c r="EN131" s="50"/>
      <c r="EO131" s="50"/>
      <c r="EP131" s="50"/>
      <c r="EQ131" s="50"/>
      <c r="ER131" s="50"/>
      <c r="ES131" s="50"/>
      <c r="ET131" s="50"/>
      <c r="EU131" s="50"/>
      <c r="EV131" s="50"/>
      <c r="EW131" s="50"/>
      <c r="EX131" s="50"/>
      <c r="EY131" s="50"/>
      <c r="EZ131" s="50"/>
      <c r="FA131" s="50"/>
      <c r="FB131" s="50"/>
      <c r="FC131" s="50"/>
      <c r="FD131" s="50"/>
      <c r="FE131" s="50"/>
      <c r="FF131" s="50"/>
      <c r="FG131" s="50"/>
      <c r="FH131" s="50"/>
      <c r="FI131" s="50"/>
      <c r="FJ131" s="50"/>
      <c r="FK131" s="50"/>
      <c r="FL131" s="50"/>
      <c r="FM131" s="50"/>
      <c r="FN131" s="50"/>
      <c r="FO131" s="50"/>
      <c r="FP131" s="50"/>
      <c r="FQ131" s="50"/>
      <c r="FR131" s="50"/>
      <c r="FS131" s="50"/>
      <c r="FT131" s="50"/>
      <c r="FU131" s="50"/>
      <c r="FV131" s="50"/>
      <c r="FW131" s="50"/>
      <c r="FX131" s="50"/>
      <c r="FY131" s="50"/>
      <c r="FZ131" s="50"/>
      <c r="GA131" s="50"/>
      <c r="GB131" s="50"/>
      <c r="GC131" s="50"/>
      <c r="GD131" s="50"/>
      <c r="GE131" s="50"/>
      <c r="GF131" s="50"/>
      <c r="GG131" s="50"/>
      <c r="GH131" s="50"/>
      <c r="GI131" s="50"/>
      <c r="GJ131" s="50"/>
      <c r="GK131" s="50"/>
      <c r="GL131" s="50"/>
      <c r="GM131" s="50"/>
      <c r="GN131" s="50"/>
      <c r="GO131" s="50"/>
      <c r="GP131" s="50"/>
      <c r="GQ131" s="50"/>
      <c r="GR131" s="50"/>
      <c r="GS131" s="50"/>
      <c r="GT131" s="50"/>
      <c r="GU131" s="50"/>
      <c r="GV131" s="50"/>
      <c r="GW131" s="50"/>
      <c r="GX131" s="50"/>
      <c r="GY131" s="50"/>
      <c r="GZ131" s="50"/>
      <c r="HA131" s="50"/>
      <c r="HB131" s="50"/>
      <c r="HC131" s="50"/>
      <c r="HD131" s="50"/>
      <c r="HE131" s="50"/>
      <c r="HF131" s="50"/>
      <c r="HG131" s="50"/>
      <c r="HH131" s="50"/>
      <c r="HI131" s="50"/>
      <c r="HJ131" s="50"/>
      <c r="HK131" s="50"/>
      <c r="HL131" s="50"/>
      <c r="HM131" s="50"/>
      <c r="HN131" s="50"/>
      <c r="HO131" s="50"/>
      <c r="HP131" s="50"/>
      <c r="HQ131" s="50"/>
      <c r="HR131" s="50"/>
      <c r="HS131" s="50"/>
      <c r="HT131" s="50"/>
      <c r="HU131" s="50"/>
      <c r="HV131" s="50"/>
      <c r="HW131" s="50"/>
      <c r="HX131" s="50"/>
      <c r="HY131" s="50"/>
      <c r="HZ131" s="50"/>
      <c r="IA131" s="50"/>
      <c r="IB131" s="50"/>
      <c r="IC131" s="50"/>
      <c r="ID131" s="50"/>
      <c r="IE131" s="50"/>
      <c r="IF131" s="50"/>
      <c r="IG131" s="50"/>
      <c r="IH131" s="50"/>
      <c r="II131" s="50"/>
      <c r="IJ131" s="50"/>
      <c r="IK131" s="50"/>
      <c r="IL131" s="50"/>
      <c r="IM131" s="50"/>
      <c r="IN131" s="50"/>
      <c r="IO131" s="50"/>
      <c r="IP131" s="50"/>
      <c r="IQ131" s="50"/>
      <c r="IR131" s="50"/>
      <c r="IS131" s="50"/>
      <c r="IT131" s="50"/>
      <c r="IU131" s="50"/>
      <c r="IV131" s="50"/>
      <c r="IW131" s="50"/>
      <c r="IX131" s="50"/>
      <c r="IY131" s="50"/>
      <c r="IZ131" s="50"/>
      <c r="JA131" s="50"/>
      <c r="JB131" s="50"/>
      <c r="JC131" s="50"/>
      <c r="JD131" s="50"/>
      <c r="JE131" s="50"/>
      <c r="JF131" s="50"/>
      <c r="JG131" s="50"/>
      <c r="JH131" s="50"/>
      <c r="JI131" s="50"/>
      <c r="JJ131" s="50"/>
      <c r="JK131" s="50"/>
      <c r="JL131" s="50"/>
      <c r="JM131" s="50"/>
      <c r="JN131" s="50"/>
      <c r="JO131" s="50"/>
      <c r="JP131" s="50"/>
      <c r="JQ131" s="50"/>
      <c r="JR131" s="50"/>
      <c r="JS131" s="50"/>
      <c r="JT131" s="50"/>
      <c r="JU131" s="50"/>
      <c r="JV131" s="50"/>
      <c r="JW131" s="50"/>
      <c r="JX131" s="50"/>
      <c r="JY131" s="50"/>
      <c r="JZ131" s="50"/>
      <c r="KA131" s="50"/>
      <c r="KB131" s="50"/>
      <c r="KC131" s="50"/>
      <c r="KD131" s="50"/>
      <c r="KE131" s="50"/>
      <c r="KF131" s="50"/>
      <c r="KG131" s="50"/>
      <c r="KH131" s="50"/>
      <c r="KI131" s="50"/>
      <c r="KJ131" s="50"/>
      <c r="KK131" s="50"/>
      <c r="KL131" s="50"/>
      <c r="KM131" s="50"/>
      <c r="KN131" s="50"/>
      <c r="KO131" s="50"/>
      <c r="KP131" s="50"/>
      <c r="KQ131" s="50"/>
      <c r="KR131" s="50"/>
      <c r="KS131" s="50"/>
      <c r="KT131" s="50"/>
      <c r="KU131" s="50"/>
      <c r="KV131" s="50"/>
      <c r="KW131" s="50"/>
      <c r="KX131" s="50"/>
      <c r="KY131" s="50"/>
      <c r="KZ131" s="50"/>
      <c r="LA131" s="50"/>
      <c r="LB131" s="50"/>
      <c r="LC131" s="50"/>
      <c r="LD131" s="50"/>
      <c r="LE131" s="50"/>
      <c r="LF131" s="50"/>
      <c r="LG131" s="50"/>
      <c r="LH131" s="50"/>
      <c r="LI131" s="50"/>
      <c r="LJ131" s="50"/>
      <c r="LK131" s="50"/>
      <c r="LL131" s="50"/>
      <c r="LM131" s="50"/>
      <c r="LN131" s="50"/>
      <c r="LO131" s="50"/>
      <c r="LP131" s="50"/>
      <c r="LQ131" s="50"/>
      <c r="LR131" s="50"/>
      <c r="LS131" s="50"/>
      <c r="LT131" s="50"/>
      <c r="LU131" s="50"/>
      <c r="LV131" s="50"/>
      <c r="LW131" s="50"/>
      <c r="LX131" s="50"/>
      <c r="LY131" s="50"/>
      <c r="LZ131" s="50"/>
      <c r="MA131" s="50"/>
      <c r="MB131" s="50"/>
      <c r="MC131" s="50"/>
      <c r="MD131" s="50"/>
      <c r="ME131" s="50"/>
      <c r="MF131" s="50"/>
      <c r="MG131" s="50"/>
      <c r="MH131" s="50"/>
      <c r="MI131" s="50"/>
      <c r="MJ131" s="50"/>
      <c r="MK131" s="50"/>
      <c r="ML131" s="50"/>
      <c r="MM131" s="50"/>
      <c r="MN131" s="50"/>
      <c r="MO131" s="50"/>
      <c r="MP131" s="50"/>
      <c r="MQ131" s="50"/>
      <c r="MR131" s="50"/>
      <c r="MS131" s="50"/>
      <c r="MT131" s="50"/>
      <c r="MU131" s="50"/>
      <c r="MV131" s="50"/>
      <c r="MW131" s="50"/>
      <c r="MX131" s="50"/>
      <c r="MY131" s="50"/>
      <c r="MZ131" s="50"/>
      <c r="NA131" s="50"/>
      <c r="NB131" s="50"/>
      <c r="NC131" s="50"/>
      <c r="ND131" s="50"/>
      <c r="NE131" s="50"/>
      <c r="NF131" s="50"/>
      <c r="NG131" s="50"/>
      <c r="NH131" s="50"/>
      <c r="NI131" s="50"/>
      <c r="NJ131" s="50"/>
      <c r="NK131" s="50"/>
      <c r="NL131" s="50"/>
      <c r="NM131" s="50"/>
      <c r="NN131" s="50"/>
      <c r="NO131" s="50"/>
      <c r="NP131" s="50"/>
      <c r="NQ131" s="50"/>
      <c r="NR131" s="50"/>
      <c r="NS131" s="50"/>
      <c r="NT131" s="50"/>
      <c r="NU131" s="50"/>
      <c r="NV131" s="50"/>
      <c r="NW131" s="50"/>
      <c r="NX131" s="50"/>
      <c r="NY131" s="50"/>
      <c r="NZ131" s="50"/>
      <c r="OA131" s="50"/>
      <c r="OB131" s="50"/>
      <c r="OC131" s="50"/>
      <c r="OD131" s="50"/>
      <c r="OE131" s="50"/>
      <c r="OF131" s="50"/>
      <c r="OG131" s="50"/>
      <c r="OH131" s="50"/>
      <c r="OI131" s="50"/>
      <c r="OJ131" s="50"/>
      <c r="OK131" s="50"/>
      <c r="OL131" s="50"/>
      <c r="OM131" s="50"/>
      <c r="ON131" s="50"/>
      <c r="OO131" s="50"/>
      <c r="OP131" s="50"/>
      <c r="OQ131" s="50"/>
      <c r="OR131" s="50"/>
      <c r="OS131" s="50"/>
      <c r="OT131" s="50"/>
      <c r="OU131" s="50"/>
      <c r="OV131" s="50"/>
      <c r="OW131" s="50"/>
      <c r="OX131" s="50"/>
      <c r="OY131" s="50"/>
      <c r="OZ131" s="50"/>
      <c r="PA131" s="50"/>
      <c r="PB131" s="50"/>
      <c r="PC131" s="50"/>
      <c r="PD131" s="50"/>
      <c r="PE131" s="50"/>
      <c r="PF131" s="50"/>
      <c r="PG131" s="50"/>
      <c r="PH131" s="50"/>
      <c r="PI131" s="50"/>
      <c r="PJ131" s="50"/>
      <c r="PK131" s="50"/>
      <c r="PL131" s="50"/>
      <c r="PM131" s="50"/>
      <c r="PN131" s="50"/>
      <c r="PO131" s="50"/>
      <c r="PP131" s="50"/>
      <c r="PQ131" s="50"/>
      <c r="PR131" s="50"/>
      <c r="PS131" s="50"/>
      <c r="PT131" s="50"/>
      <c r="PU131" s="50"/>
      <c r="PV131" s="50"/>
      <c r="PW131" s="50"/>
      <c r="PX131" s="50"/>
      <c r="PY131" s="50"/>
      <c r="PZ131" s="50"/>
      <c r="QA131" s="50"/>
      <c r="QB131" s="50"/>
      <c r="QC131" s="50"/>
      <c r="QD131" s="50"/>
      <c r="QE131" s="50"/>
      <c r="QF131" s="50"/>
      <c r="QG131" s="50"/>
      <c r="QH131" s="50"/>
      <c r="QI131" s="50"/>
      <c r="QJ131" s="50"/>
      <c r="QK131" s="50"/>
      <c r="QL131" s="50"/>
      <c r="QM131" s="50"/>
      <c r="QN131" s="50"/>
      <c r="QO131" s="50"/>
      <c r="QP131" s="50"/>
      <c r="QQ131" s="50"/>
      <c r="QR131" s="50"/>
      <c r="QS131" s="50"/>
      <c r="QT131" s="50"/>
      <c r="QU131" s="50"/>
      <c r="QV131" s="50"/>
      <c r="QW131" s="50"/>
      <c r="QX131" s="50"/>
      <c r="QY131" s="50"/>
      <c r="QZ131" s="50"/>
      <c r="RA131" s="50"/>
      <c r="RB131" s="50"/>
      <c r="RC131" s="50"/>
      <c r="RD131" s="50"/>
      <c r="RE131" s="50"/>
      <c r="RF131" s="50"/>
      <c r="RG131" s="50"/>
      <c r="RH131" s="50"/>
      <c r="RI131" s="50"/>
      <c r="RJ131" s="50"/>
      <c r="RK131" s="50"/>
      <c r="RL131" s="50"/>
      <c r="RM131" s="50"/>
      <c r="RN131" s="50"/>
      <c r="RO131" s="50"/>
      <c r="RP131" s="50"/>
      <c r="RQ131" s="50"/>
      <c r="RR131" s="50"/>
      <c r="RS131" s="50"/>
      <c r="RT131" s="50"/>
      <c r="RU131" s="50"/>
      <c r="RV131" s="50"/>
      <c r="RW131" s="50"/>
      <c r="RX131" s="50"/>
      <c r="RY131" s="50"/>
      <c r="RZ131" s="50"/>
      <c r="SA131" s="50"/>
      <c r="SB131" s="50"/>
      <c r="SC131" s="50"/>
      <c r="SD131" s="50"/>
      <c r="SE131" s="50"/>
      <c r="SF131" s="50"/>
      <c r="SG131" s="50"/>
      <c r="SH131" s="50"/>
      <c r="SI131" s="50"/>
      <c r="SJ131" s="50"/>
      <c r="SK131" s="50"/>
      <c r="SL131" s="50"/>
      <c r="SM131" s="50"/>
      <c r="SN131" s="45"/>
    </row>
    <row r="132" spans="2:508" x14ac:dyDescent="0.25">
      <c r="B132" s="43" t="s">
        <v>625</v>
      </c>
      <c r="C132" s="43" t="str">
        <f ca="1">_xlfn.XLOOKUP(B132,bonds[unique lookup],bonds[ID_ISIN])</f>
        <v>XS1405770907</v>
      </c>
      <c r="D132" s="45" cm="1">
        <f t="array" aca="1" ref="D132" ca="1">MIN(IFERROR(IF(OFFSET(bHist!$A$1,_xlfn.XMATCH($B$112,bHist!$B:$B,0)-1,3+$C$2,1,3+$C$3)=0,"-",OFFSET(bHist!$A$1,_xlfn.XMATCH($B$112,bHist!$B:$B,0)-1,3+$C$2,1,3+$C$3))-IF(OFFSET(bHist!$A$1,_xlfn.XMATCH(B132,bHist!$B:$B,0)-1,3+$C$2,1,3+$C$3)=0,"-",OFFSET(bHist!$A$1,_xlfn.XMATCH(B132,bHist!$B:$B,0)-1,3+$C$2,1,3+$C$3)),"-"))</f>
        <v>-89.41766740608216</v>
      </c>
      <c r="E132" s="45" cm="1">
        <f t="array" aca="1" ref="E132" ca="1">AVERAGE(IFERROR(IF(OFFSET(bHist!$A$1,_xlfn.XMATCH($B$112,bHist!$B:$B,0)-1,3+$C$2,1,3+$C$3)=0,"-",OFFSET(bHist!$A$1,_xlfn.XMATCH($B$112,bHist!$B:$B,0)-1,3+$C$2,1,3+$C$3))-IF(OFFSET(bHist!$A$1,_xlfn.XMATCH(B132,bHist!$B:$B,0)-1,3+$C$2,1,3+$C$3)=0,"-",OFFSET(bHist!$A$1,_xlfn.XMATCH(B132,bHist!$B:$B,0)-1,3+$C$2,1,3+$C$3)),"-"))</f>
        <v>114.84497847575796</v>
      </c>
      <c r="F132" s="45" cm="1">
        <f t="array" aca="1" ref="F132" ca="1">MAX(IFERROR(IF(OFFSET(bHist!$A$1,_xlfn.XMATCH($B$112,bHist!$B:$B,0)-1,3+$C$2,1,3+$C$3)=0,"-",OFFSET(bHist!$A$1,_xlfn.XMATCH($B$112,bHist!$B:$B,0)-1,3+$C$2,1,3+$C$3))-IF(OFFSET(bHist!$A$1,_xlfn.XMATCH(B132,bHist!$B:$B,0)-1,3+$C$2,1,3+$C$3)=0,"-",OFFSET(bHist!$A$1,_xlfn.XMATCH(B132,bHist!$B:$B,0)-1,3+$C$2,1,3+$C$3)),"-"))</f>
        <v>257.62218863642215</v>
      </c>
      <c r="G132" s="45" cm="1">
        <f t="array" aca="1" ref="G132" ca="1">_xlfn.STDEV.P(IFERROR(IF(OFFSET(bHist!$A$1,_xlfn.XMATCH($B$112,bHist!$B:$B,0)-1,3+$C$2,1,3+$C$3)=0,"-",OFFSET(bHist!$A$1,_xlfn.XMATCH($B$112,bHist!$B:$B,0)-1,3+$C$2,1,3+$C$3))-IF(OFFSET(bHist!$A$1,_xlfn.XMATCH(B132,bHist!$B:$B,0)-1,3+$C$2,1,3+$C$3)=0,"-",OFFSET(bHist!$A$1,_xlfn.XMATCH(B132,bHist!$B:$B,0)-1,3+$C$2,1,3+$C$3)),"-"))</f>
        <v>48.601472272623276</v>
      </c>
      <c r="H132" s="45" cm="1">
        <f t="array" aca="1" ref="H132" ca="1">INDEX((IFERROR(IF(OFFSET(bHist!$A$1,_xlfn.XMATCH($B$112,bHist!B:B,0)-1,3,1,500)=0,"-",OFFSET(bHist!$A$1,_xlfn.XMATCH($B$112,bHist!B:B,0)-1,3,1,500))-IF(OFFSET(bHist!$A$1,_xlfn.XMATCH(B132,bHist!B:B,0)-1,3,1,500)=0,"-",OFFSET(bHist!$A$1,_xlfn.XMATCH(B132,bHist!B:B,0)-1,3,1,500)),"-")),1)</f>
        <v>179.19657229793074</v>
      </c>
      <c r="I132" s="45">
        <f t="shared" ca="1" si="6"/>
        <v>18.542998074057294</v>
      </c>
      <c r="J132" s="51" cm="1">
        <f t="array" aca="1" ref="J132" ca="1">SLOPE((IFERROR(IF(OFFSET(bHist!$A$1,_xlfn.XMATCH($B$112,bHist!$B:$B,0)-1,3,1,500)=0,"-",OFFSET(bHist!$A$1,_xlfn.XMATCH($B$112,bHist!$B:$B,0)-1,3,1,500))-IF(OFFSET(bHist!$A$1,_xlfn.XMATCH(B132,bHist!$B:$B,0)-1,3,1,500)=0,"-",OFFSET(bHist!$A$1,_xlfn.XMATCH(B132,bHist!$B:$B,0)-1,3,1,500)),"-")),OFFSET(bHist!$A$1,0,3,1,500))</f>
        <v>0.14371598825289933</v>
      </c>
      <c r="K132" s="45" cm="1">
        <f t="array" aca="1" ref="K132" ca="1">INTERCEPT((IFERROR(IF(OFFSET(bHist!$A$1,_xlfn.XMATCH($B$112,bHist!$B:$B,0)-1,3,1,500)=0,"-",OFFSET(bHist!$A$1,_xlfn.XMATCH($B$112,bHist!$B:$B,0)-1,3,1,500))-IF(OFFSET(bHist!$A$1,_xlfn.XMATCH(B132,bHist!$B:$B,0)-1,3,1,500)=0,"-",OFFSET(bHist!$A$1,_xlfn.XMATCH(B132,bHist!$B:$B,0)-1,3,1,500)),"-")),OFFSET(bHist!$A$1,0,3,1,500))</f>
        <v>-6159.4446582621667</v>
      </c>
      <c r="L132" s="45" cm="1">
        <f t="array" aca="1" ref="L132" ca="1">STEYX((IFERROR(IF(OFFSET(bHist!$A$1,_xlfn.XMATCH($B$112,bHist!B:B,0)-1,3,1,500)=0,"-",OFFSET(bHist!$A$1,_xlfn.XMATCH($B$112,bHist!B:B,0)-1,3,1,500))-IF(OFFSET(bHist!$A$1,_xlfn.XMATCH(B132,bHist!B:B,0)-1,3,1,500)=0,"-",OFFSET(bHist!$A$1,_xlfn.XMATCH(B132,bHist!B:B,0)-1,3,1,500)),"-")),OFFSET(bHist!$A$1,0,3,1,500))</f>
        <v>38.46795279577357</v>
      </c>
      <c r="M132" s="51" cm="1">
        <f t="array" aca="1" ref="M132" ca="1">CORREL(IF(OFFSET(bHist!$A$1,_xlfn.XMATCH($B$112,bHist!B:B,0)-1,3,1,500)=0,"-",OFFSET(bHist!$A$1,_xlfn.XMATCH($B$112,bHist!B:B,0)-1,3,1,500)),IF(OFFSET(bHist!$A$1,_xlfn.XMATCH(B132,bHist!B:B,0)-1,3,1,500)=0,"-",OFFSET(bHist!$A$1,_xlfn.XMATCH(B132,bHist!B:B,0)-1,3,1,500)))</f>
        <v>0.86990798814414705</v>
      </c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  <c r="AO132" s="50"/>
      <c r="AP132" s="50"/>
      <c r="AQ132" s="50"/>
      <c r="AR132" s="50"/>
      <c r="AS132" s="50"/>
      <c r="AT132" s="50"/>
      <c r="AU132" s="50"/>
      <c r="AV132" s="50"/>
      <c r="AW132" s="50"/>
      <c r="AX132" s="50"/>
      <c r="AY132" s="50"/>
      <c r="AZ132" s="50"/>
      <c r="BA132" s="50"/>
      <c r="BB132" s="50"/>
      <c r="BC132" s="50"/>
      <c r="BD132" s="50"/>
      <c r="BE132" s="50"/>
      <c r="BF132" s="50"/>
      <c r="BG132" s="50"/>
      <c r="BH132" s="50"/>
      <c r="BI132" s="50"/>
      <c r="BJ132" s="50"/>
      <c r="BK132" s="50"/>
      <c r="BL132" s="50"/>
      <c r="BM132" s="50"/>
      <c r="BN132" s="50"/>
      <c r="BO132" s="50"/>
      <c r="BP132" s="50"/>
      <c r="BQ132" s="50"/>
      <c r="BR132" s="50"/>
      <c r="BS132" s="50"/>
      <c r="BT132" s="50"/>
      <c r="BU132" s="50"/>
      <c r="BV132" s="50"/>
      <c r="BW132" s="50"/>
      <c r="BX132" s="50"/>
      <c r="BY132" s="50"/>
      <c r="BZ132" s="50"/>
      <c r="CA132" s="50"/>
      <c r="CB132" s="50"/>
      <c r="CC132" s="50"/>
      <c r="CD132" s="50"/>
      <c r="CE132" s="50"/>
      <c r="CF132" s="50"/>
      <c r="CG132" s="50"/>
      <c r="CH132" s="50"/>
      <c r="CI132" s="50"/>
      <c r="CJ132" s="50"/>
      <c r="CK132" s="50"/>
      <c r="CL132" s="50"/>
      <c r="CM132" s="50"/>
      <c r="CN132" s="50"/>
      <c r="CO132" s="50"/>
      <c r="CP132" s="50"/>
      <c r="CQ132" s="50"/>
      <c r="CR132" s="50"/>
      <c r="CS132" s="50"/>
      <c r="CT132" s="50"/>
      <c r="CU132" s="50"/>
      <c r="CV132" s="50"/>
      <c r="CW132" s="50"/>
      <c r="CX132" s="50"/>
      <c r="CY132" s="50"/>
      <c r="CZ132" s="50"/>
      <c r="DA132" s="50"/>
      <c r="DB132" s="50"/>
      <c r="DC132" s="50"/>
      <c r="DD132" s="50"/>
      <c r="DE132" s="50"/>
      <c r="DF132" s="50"/>
      <c r="DG132" s="50"/>
      <c r="DH132" s="50"/>
      <c r="DI132" s="50"/>
      <c r="DJ132" s="50"/>
      <c r="DK132" s="50"/>
      <c r="DL132" s="50"/>
      <c r="DM132" s="50"/>
      <c r="DN132" s="50"/>
      <c r="DO132" s="50"/>
      <c r="DP132" s="50"/>
      <c r="DQ132" s="50"/>
      <c r="DR132" s="50"/>
      <c r="DS132" s="50"/>
      <c r="DT132" s="50"/>
      <c r="DU132" s="50"/>
      <c r="DV132" s="50"/>
      <c r="DW132" s="50"/>
      <c r="DX132" s="50"/>
      <c r="DY132" s="50"/>
      <c r="DZ132" s="50"/>
      <c r="EA132" s="50"/>
      <c r="EB132" s="50"/>
      <c r="EC132" s="50"/>
      <c r="ED132" s="50"/>
      <c r="EE132" s="50"/>
      <c r="EF132" s="50"/>
      <c r="EG132" s="50"/>
      <c r="EH132" s="50"/>
      <c r="EI132" s="50"/>
      <c r="EJ132" s="50"/>
      <c r="EK132" s="50"/>
      <c r="EL132" s="50"/>
      <c r="EM132" s="50"/>
      <c r="EN132" s="50"/>
      <c r="EO132" s="50"/>
      <c r="EP132" s="50"/>
      <c r="EQ132" s="50"/>
      <c r="ER132" s="50"/>
      <c r="ES132" s="50"/>
      <c r="ET132" s="50"/>
      <c r="EU132" s="50"/>
      <c r="EV132" s="50"/>
      <c r="EW132" s="50"/>
      <c r="EX132" s="50"/>
      <c r="EY132" s="50"/>
      <c r="EZ132" s="50"/>
      <c r="FA132" s="50"/>
      <c r="FB132" s="50"/>
      <c r="FC132" s="50"/>
      <c r="FD132" s="50"/>
      <c r="FE132" s="50"/>
      <c r="FF132" s="50"/>
      <c r="FG132" s="50"/>
      <c r="FH132" s="50"/>
      <c r="FI132" s="50"/>
      <c r="FJ132" s="50"/>
      <c r="FK132" s="50"/>
      <c r="FL132" s="50"/>
      <c r="FM132" s="50"/>
      <c r="FN132" s="50"/>
      <c r="FO132" s="50"/>
      <c r="FP132" s="50"/>
      <c r="FQ132" s="50"/>
      <c r="FR132" s="50"/>
      <c r="FS132" s="50"/>
      <c r="FT132" s="50"/>
      <c r="FU132" s="50"/>
      <c r="FV132" s="50"/>
      <c r="FW132" s="50"/>
      <c r="FX132" s="50"/>
      <c r="FY132" s="50"/>
      <c r="FZ132" s="50"/>
      <c r="GA132" s="50"/>
      <c r="GB132" s="50"/>
      <c r="GC132" s="50"/>
      <c r="GD132" s="50"/>
      <c r="GE132" s="50"/>
      <c r="GF132" s="50"/>
      <c r="GG132" s="50"/>
      <c r="GH132" s="50"/>
      <c r="GI132" s="50"/>
      <c r="GJ132" s="50"/>
      <c r="GK132" s="50"/>
      <c r="GL132" s="50"/>
      <c r="GM132" s="50"/>
      <c r="GN132" s="50"/>
      <c r="GO132" s="50"/>
      <c r="GP132" s="50"/>
      <c r="GQ132" s="50"/>
      <c r="GR132" s="50"/>
      <c r="GS132" s="50"/>
      <c r="GT132" s="50"/>
      <c r="GU132" s="50"/>
      <c r="GV132" s="50"/>
      <c r="GW132" s="50"/>
      <c r="GX132" s="50"/>
      <c r="GY132" s="50"/>
      <c r="GZ132" s="50"/>
      <c r="HA132" s="50"/>
      <c r="HB132" s="50"/>
      <c r="HC132" s="50"/>
      <c r="HD132" s="50"/>
      <c r="HE132" s="50"/>
      <c r="HF132" s="50"/>
      <c r="HG132" s="50"/>
      <c r="HH132" s="50"/>
      <c r="HI132" s="50"/>
      <c r="HJ132" s="50"/>
      <c r="HK132" s="50"/>
      <c r="HL132" s="50"/>
      <c r="HM132" s="50"/>
      <c r="HN132" s="50"/>
      <c r="HO132" s="50"/>
      <c r="HP132" s="50"/>
      <c r="HQ132" s="50"/>
      <c r="HR132" s="50"/>
      <c r="HS132" s="50"/>
      <c r="HT132" s="50"/>
      <c r="HU132" s="50"/>
      <c r="HV132" s="50"/>
      <c r="HW132" s="50"/>
      <c r="HX132" s="50"/>
      <c r="HY132" s="50"/>
      <c r="HZ132" s="50"/>
      <c r="IA132" s="50"/>
      <c r="IB132" s="50"/>
      <c r="IC132" s="50"/>
      <c r="ID132" s="50"/>
      <c r="IE132" s="50"/>
      <c r="IF132" s="50"/>
      <c r="IG132" s="50"/>
      <c r="IH132" s="50"/>
      <c r="II132" s="50"/>
      <c r="IJ132" s="50"/>
      <c r="IK132" s="50"/>
      <c r="IL132" s="50"/>
      <c r="IM132" s="50"/>
      <c r="IN132" s="50"/>
      <c r="IO132" s="50"/>
      <c r="IP132" s="50"/>
      <c r="IQ132" s="50"/>
      <c r="IR132" s="50"/>
      <c r="IS132" s="50"/>
      <c r="IT132" s="50"/>
      <c r="IU132" s="50"/>
      <c r="IV132" s="50"/>
      <c r="IW132" s="50"/>
      <c r="IX132" s="50"/>
      <c r="IY132" s="50"/>
      <c r="IZ132" s="50"/>
      <c r="JA132" s="50"/>
      <c r="JB132" s="50"/>
      <c r="JC132" s="50"/>
      <c r="JD132" s="50"/>
      <c r="JE132" s="50"/>
      <c r="JF132" s="50"/>
      <c r="JG132" s="50"/>
      <c r="JH132" s="50"/>
      <c r="JI132" s="50"/>
      <c r="JJ132" s="50"/>
      <c r="JK132" s="50"/>
      <c r="JL132" s="50"/>
      <c r="JM132" s="50"/>
      <c r="JN132" s="50"/>
      <c r="JO132" s="50"/>
      <c r="JP132" s="50"/>
      <c r="JQ132" s="50"/>
      <c r="JR132" s="50"/>
      <c r="JS132" s="50"/>
      <c r="JT132" s="50"/>
      <c r="JU132" s="50"/>
      <c r="JV132" s="50"/>
      <c r="JW132" s="50"/>
      <c r="JX132" s="50"/>
      <c r="JY132" s="50"/>
      <c r="JZ132" s="50"/>
      <c r="KA132" s="50"/>
      <c r="KB132" s="50"/>
      <c r="KC132" s="50"/>
      <c r="KD132" s="50"/>
      <c r="KE132" s="50"/>
      <c r="KF132" s="50"/>
      <c r="KG132" s="50"/>
      <c r="KH132" s="50"/>
      <c r="KI132" s="50"/>
      <c r="KJ132" s="50"/>
      <c r="KK132" s="50"/>
      <c r="KL132" s="50"/>
      <c r="KM132" s="50"/>
      <c r="KN132" s="50"/>
      <c r="KO132" s="50"/>
      <c r="KP132" s="50"/>
      <c r="KQ132" s="50"/>
      <c r="KR132" s="50"/>
      <c r="KS132" s="50"/>
      <c r="KT132" s="50"/>
      <c r="KU132" s="50"/>
      <c r="KV132" s="50"/>
      <c r="KW132" s="50"/>
      <c r="KX132" s="50"/>
      <c r="KY132" s="50"/>
      <c r="KZ132" s="50"/>
      <c r="LA132" s="50"/>
      <c r="LB132" s="50"/>
      <c r="LC132" s="50"/>
      <c r="LD132" s="50"/>
      <c r="LE132" s="50"/>
      <c r="LF132" s="50"/>
      <c r="LG132" s="50"/>
      <c r="LH132" s="50"/>
      <c r="LI132" s="50"/>
      <c r="LJ132" s="50"/>
      <c r="LK132" s="50"/>
      <c r="LL132" s="50"/>
      <c r="LM132" s="50"/>
      <c r="LN132" s="50"/>
      <c r="LO132" s="50"/>
      <c r="LP132" s="50"/>
      <c r="LQ132" s="50"/>
      <c r="LR132" s="50"/>
      <c r="LS132" s="50"/>
      <c r="LT132" s="50"/>
      <c r="LU132" s="50"/>
      <c r="LV132" s="50"/>
      <c r="LW132" s="50"/>
      <c r="LX132" s="50"/>
      <c r="LY132" s="50"/>
      <c r="LZ132" s="50"/>
      <c r="MA132" s="50"/>
      <c r="MB132" s="50"/>
      <c r="MC132" s="50"/>
      <c r="MD132" s="50"/>
      <c r="ME132" s="50"/>
      <c r="MF132" s="50"/>
      <c r="MG132" s="50"/>
      <c r="MH132" s="50"/>
      <c r="MI132" s="50"/>
      <c r="MJ132" s="50"/>
      <c r="MK132" s="50"/>
      <c r="ML132" s="50"/>
      <c r="MM132" s="50"/>
      <c r="MN132" s="50"/>
      <c r="MO132" s="50"/>
      <c r="MP132" s="50"/>
      <c r="MQ132" s="50"/>
      <c r="MR132" s="50"/>
      <c r="MS132" s="50"/>
      <c r="MT132" s="50"/>
      <c r="MU132" s="50"/>
      <c r="MV132" s="50"/>
      <c r="MW132" s="50"/>
      <c r="MX132" s="50"/>
      <c r="MY132" s="50"/>
      <c r="MZ132" s="50"/>
      <c r="NA132" s="50"/>
      <c r="NB132" s="50"/>
      <c r="NC132" s="50"/>
      <c r="ND132" s="50"/>
      <c r="NE132" s="50"/>
      <c r="NF132" s="50"/>
      <c r="NG132" s="50"/>
      <c r="NH132" s="50"/>
      <c r="NI132" s="50"/>
      <c r="NJ132" s="50"/>
      <c r="NK132" s="50"/>
      <c r="NL132" s="50"/>
      <c r="NM132" s="50"/>
      <c r="NN132" s="50"/>
      <c r="NO132" s="50"/>
      <c r="NP132" s="50"/>
      <c r="NQ132" s="50"/>
      <c r="NR132" s="50"/>
      <c r="NS132" s="50"/>
      <c r="NT132" s="50"/>
      <c r="NU132" s="50"/>
      <c r="NV132" s="50"/>
      <c r="NW132" s="50"/>
      <c r="NX132" s="50"/>
      <c r="NY132" s="50"/>
      <c r="NZ132" s="50"/>
      <c r="OA132" s="50"/>
      <c r="OB132" s="50"/>
      <c r="OC132" s="50"/>
      <c r="OD132" s="50"/>
      <c r="OE132" s="50"/>
      <c r="OF132" s="50"/>
      <c r="OG132" s="50"/>
      <c r="OH132" s="50"/>
      <c r="OI132" s="50"/>
      <c r="OJ132" s="50"/>
      <c r="OK132" s="50"/>
      <c r="OL132" s="50"/>
      <c r="OM132" s="50"/>
      <c r="ON132" s="50"/>
      <c r="OO132" s="50"/>
      <c r="OP132" s="50"/>
      <c r="OQ132" s="50"/>
      <c r="OR132" s="50"/>
      <c r="OS132" s="50"/>
      <c r="OT132" s="50"/>
      <c r="OU132" s="50"/>
      <c r="OV132" s="50"/>
      <c r="OW132" s="50"/>
      <c r="OX132" s="50"/>
      <c r="OY132" s="50"/>
      <c r="OZ132" s="50"/>
      <c r="PA132" s="50"/>
      <c r="PB132" s="50"/>
      <c r="PC132" s="50"/>
      <c r="PD132" s="50"/>
      <c r="PE132" s="50"/>
      <c r="PF132" s="50"/>
      <c r="PG132" s="50"/>
      <c r="PH132" s="50"/>
      <c r="PI132" s="50"/>
      <c r="PJ132" s="50"/>
      <c r="PK132" s="50"/>
      <c r="PL132" s="50"/>
      <c r="PM132" s="50"/>
      <c r="PN132" s="50"/>
      <c r="PO132" s="50"/>
      <c r="PP132" s="50"/>
      <c r="PQ132" s="50"/>
      <c r="PR132" s="50"/>
      <c r="PS132" s="50"/>
      <c r="PT132" s="50"/>
      <c r="PU132" s="50"/>
      <c r="PV132" s="50"/>
      <c r="PW132" s="50"/>
      <c r="PX132" s="50"/>
      <c r="PY132" s="50"/>
      <c r="PZ132" s="50"/>
      <c r="QA132" s="50"/>
      <c r="QB132" s="50"/>
      <c r="QC132" s="50"/>
      <c r="QD132" s="50"/>
      <c r="QE132" s="50"/>
      <c r="QF132" s="50"/>
      <c r="QG132" s="50"/>
      <c r="QH132" s="50"/>
      <c r="QI132" s="50"/>
      <c r="QJ132" s="50"/>
      <c r="QK132" s="50"/>
      <c r="QL132" s="50"/>
      <c r="QM132" s="50"/>
      <c r="QN132" s="50"/>
      <c r="QO132" s="50"/>
      <c r="QP132" s="50"/>
      <c r="QQ132" s="50"/>
      <c r="QR132" s="50"/>
      <c r="QS132" s="50"/>
      <c r="QT132" s="50"/>
      <c r="QU132" s="50"/>
      <c r="QV132" s="50"/>
      <c r="QW132" s="50"/>
      <c r="QX132" s="50"/>
      <c r="QY132" s="50"/>
      <c r="QZ132" s="50"/>
      <c r="RA132" s="50"/>
      <c r="RB132" s="50"/>
      <c r="RC132" s="50"/>
      <c r="RD132" s="50"/>
      <c r="RE132" s="50"/>
      <c r="RF132" s="50"/>
      <c r="RG132" s="50"/>
      <c r="RH132" s="50"/>
      <c r="RI132" s="50"/>
      <c r="RJ132" s="50"/>
      <c r="RK132" s="50"/>
      <c r="RL132" s="50"/>
      <c r="RM132" s="50"/>
      <c r="RN132" s="50"/>
      <c r="RO132" s="50"/>
      <c r="RP132" s="50"/>
      <c r="RQ132" s="50"/>
      <c r="RR132" s="50"/>
      <c r="RS132" s="50"/>
      <c r="RT132" s="50"/>
      <c r="RU132" s="50"/>
      <c r="RV132" s="50"/>
      <c r="RW132" s="50"/>
      <c r="RX132" s="50"/>
      <c r="RY132" s="50"/>
      <c r="RZ132" s="50"/>
      <c r="SA132" s="50"/>
      <c r="SB132" s="50"/>
      <c r="SC132" s="50"/>
      <c r="SD132" s="50"/>
      <c r="SE132" s="50"/>
      <c r="SF132" s="50"/>
      <c r="SG132" s="50"/>
      <c r="SH132" s="50"/>
      <c r="SI132" s="50"/>
      <c r="SJ132" s="50"/>
      <c r="SK132" s="50"/>
      <c r="SL132" s="50"/>
      <c r="SM132" s="50"/>
      <c r="SN132" s="45"/>
    </row>
    <row r="133" spans="2:508" x14ac:dyDescent="0.25">
      <c r="B133" s="43" t="s">
        <v>626</v>
      </c>
      <c r="C133" s="43" t="str">
        <f ca="1">_xlfn.XLOOKUP(B133,bonds[unique lookup],bonds[ID_ISIN])</f>
        <v>XS2035564975</v>
      </c>
      <c r="D133" s="45" cm="1">
        <f t="array" aca="1" ref="D133" ca="1">MIN(IFERROR(IF(OFFSET(bHist!$A$1,_xlfn.XMATCH($B$112,bHist!$B:$B,0)-1,3+$C$2,1,3+$C$3)=0,"-",OFFSET(bHist!$A$1,_xlfn.XMATCH($B$112,bHist!$B:$B,0)-1,3+$C$2,1,3+$C$3))-IF(OFFSET(bHist!$A$1,_xlfn.XMATCH(B133,bHist!$B:$B,0)-1,3+$C$2,1,3+$C$3)=0,"-",OFFSET(bHist!$A$1,_xlfn.XMATCH(B133,bHist!$B:$B,0)-1,3+$C$2,1,3+$C$3)),"-"))</f>
        <v>53.251944364666912</v>
      </c>
      <c r="E133" s="45" cm="1">
        <f t="array" aca="1" ref="E133" ca="1">AVERAGE(IFERROR(IF(OFFSET(bHist!$A$1,_xlfn.XMATCH($B$112,bHist!$B:$B,0)-1,3+$C$2,1,3+$C$3)=0,"-",OFFSET(bHist!$A$1,_xlfn.XMATCH($B$112,bHist!$B:$B,0)-1,3+$C$2,1,3+$C$3))-IF(OFFSET(bHist!$A$1,_xlfn.XMATCH(B133,bHist!$B:$B,0)-1,3+$C$2,1,3+$C$3)=0,"-",OFFSET(bHist!$A$1,_xlfn.XMATCH(B133,bHist!$B:$B,0)-1,3+$C$2,1,3+$C$3)),"-"))</f>
        <v>137.38844381452699</v>
      </c>
      <c r="F133" s="45" cm="1">
        <f t="array" aca="1" ref="F133" ca="1">MAX(IFERROR(IF(OFFSET(bHist!$A$1,_xlfn.XMATCH($B$112,bHist!$B:$B,0)-1,3+$C$2,1,3+$C$3)=0,"-",OFFSET(bHist!$A$1,_xlfn.XMATCH($B$112,bHist!$B:$B,0)-1,3+$C$2,1,3+$C$3))-IF(OFFSET(bHist!$A$1,_xlfn.XMATCH(B133,bHist!$B:$B,0)-1,3+$C$2,1,3+$C$3)=0,"-",OFFSET(bHist!$A$1,_xlfn.XMATCH(B133,bHist!$B:$B,0)-1,3+$C$2,1,3+$C$3)),"-"))</f>
        <v>295.57220642685894</v>
      </c>
      <c r="G133" s="45" cm="1">
        <f t="array" aca="1" ref="G133" ca="1">_xlfn.STDEV.P(IFERROR(IF(OFFSET(bHist!$A$1,_xlfn.XMATCH($B$112,bHist!$B:$B,0)-1,3+$C$2,1,3+$C$3)=0,"-",OFFSET(bHist!$A$1,_xlfn.XMATCH($B$112,bHist!$B:$B,0)-1,3+$C$2,1,3+$C$3))-IF(OFFSET(bHist!$A$1,_xlfn.XMATCH(B133,bHist!$B:$B,0)-1,3+$C$2,1,3+$C$3)=0,"-",OFFSET(bHist!$A$1,_xlfn.XMATCH(B133,bHist!$B:$B,0)-1,3+$C$2,1,3+$C$3)),"-"))</f>
        <v>67.283578273758934</v>
      </c>
      <c r="H133" s="45" cm="1">
        <f t="array" aca="1" ref="H133" ca="1">INDEX((IFERROR(IF(OFFSET(bHist!$A$1,_xlfn.XMATCH($B$112,bHist!B:B,0)-1,3,1,500)=0,"-",OFFSET(bHist!$A$1,_xlfn.XMATCH($B$112,bHist!B:B,0)-1,3,1,500))-IF(OFFSET(bHist!$A$1,_xlfn.XMATCH(B133,bHist!B:B,0)-1,3,1,500)=0,"-",OFFSET(bHist!$A$1,_xlfn.XMATCH(B133,bHist!B:B,0)-1,3,1,500)),"-")),1)</f>
        <v>157.76440395236017</v>
      </c>
      <c r="I133" s="45">
        <f t="shared" ca="1" si="6"/>
        <v>8.4086902037946949</v>
      </c>
      <c r="J133" s="51" cm="1">
        <f t="array" aca="1" ref="J133" ca="1">SLOPE((IFERROR(IF(OFFSET(bHist!$A$1,_xlfn.XMATCH($B$112,bHist!$B:$B,0)-1,3,1,500)=0,"-",OFFSET(bHist!$A$1,_xlfn.XMATCH($B$112,bHist!$B:$B,0)-1,3,1,500))-IF(OFFSET(bHist!$A$1,_xlfn.XMATCH(B133,bHist!$B:$B,0)-1,3,1,500)=0,"-",OFFSET(bHist!$A$1,_xlfn.XMATCH(B133,bHist!$B:$B,0)-1,3,1,500)),"-")),OFFSET(bHist!$A$1,0,3,1,500))</f>
        <v>0.50575338808457648</v>
      </c>
      <c r="K133" s="45" cm="1">
        <f t="array" aca="1" ref="K133" ca="1">INTERCEPT((IFERROR(IF(OFFSET(bHist!$A$1,_xlfn.XMATCH($B$112,bHist!$B:$B,0)-1,3,1,500)=0,"-",OFFSET(bHist!$A$1,_xlfn.XMATCH($B$112,bHist!$B:$B,0)-1,3,1,500))-IF(OFFSET(bHist!$A$1,_xlfn.XMATCH(B133,bHist!$B:$B,0)-1,3,1,500)=0,"-",OFFSET(bHist!$A$1,_xlfn.XMATCH(B133,bHist!$B:$B,0)-1,3,1,500)),"-")),OFFSET(bHist!$A$1,0,3,1,500))</f>
        <v>-22038.361318423231</v>
      </c>
      <c r="L133" s="45" cm="1">
        <f t="array" aca="1" ref="L133" ca="1">STEYX((IFERROR(IF(OFFSET(bHist!$A$1,_xlfn.XMATCH($B$112,bHist!B:B,0)-1,3,1,500)=0,"-",OFFSET(bHist!$A$1,_xlfn.XMATCH($B$112,bHist!B:B,0)-1,3,1,500))-IF(OFFSET(bHist!$A$1,_xlfn.XMATCH(B133,bHist!B:B,0)-1,3,1,500)=0,"-",OFFSET(bHist!$A$1,_xlfn.XMATCH(B133,bHist!B:B,0)-1,3,1,500)),"-")),OFFSET(bHist!$A$1,0,3,1,500))</f>
        <v>44.492094671312074</v>
      </c>
      <c r="M133" s="51" cm="1">
        <f t="array" aca="1" ref="M133" ca="1">CORREL(IF(OFFSET(bHist!$A$1,_xlfn.XMATCH($B$112,bHist!B:B,0)-1,3,1,500)=0,"-",OFFSET(bHist!$A$1,_xlfn.XMATCH($B$112,bHist!B:B,0)-1,3,1,500)),IF(OFFSET(bHist!$A$1,_xlfn.XMATCH(B133,bHist!B:B,0)-1,3,1,500)=0,"-",OFFSET(bHist!$A$1,_xlfn.XMATCH(B133,bHist!B:B,0)-1,3,1,500)))</f>
        <v>0.93986498839718191</v>
      </c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  <c r="AX133" s="50"/>
      <c r="AY133" s="50"/>
      <c r="AZ133" s="50"/>
      <c r="BA133" s="50"/>
      <c r="BB133" s="50"/>
      <c r="BC133" s="50"/>
      <c r="BD133" s="50"/>
      <c r="BE133" s="50"/>
      <c r="BF133" s="50"/>
      <c r="BG133" s="50"/>
      <c r="BH133" s="50"/>
      <c r="BI133" s="50"/>
      <c r="BJ133" s="50"/>
      <c r="BK133" s="50"/>
      <c r="BL133" s="50"/>
      <c r="BM133" s="50"/>
      <c r="BN133" s="50"/>
      <c r="BO133" s="50"/>
      <c r="BP133" s="50"/>
      <c r="BQ133" s="50"/>
      <c r="BR133" s="50"/>
      <c r="BS133" s="50"/>
      <c r="BT133" s="50"/>
      <c r="BU133" s="50"/>
      <c r="BV133" s="50"/>
      <c r="BW133" s="50"/>
      <c r="BX133" s="50"/>
      <c r="BY133" s="50"/>
      <c r="BZ133" s="50"/>
      <c r="CA133" s="50"/>
      <c r="CB133" s="50"/>
      <c r="CC133" s="50"/>
      <c r="CD133" s="50"/>
      <c r="CE133" s="50"/>
      <c r="CF133" s="50"/>
      <c r="CG133" s="50"/>
      <c r="CH133" s="50"/>
      <c r="CI133" s="50"/>
      <c r="CJ133" s="50"/>
      <c r="CK133" s="50"/>
      <c r="CL133" s="50"/>
      <c r="CM133" s="50"/>
      <c r="CN133" s="50"/>
      <c r="CO133" s="50"/>
      <c r="CP133" s="50"/>
      <c r="CQ133" s="50"/>
      <c r="CR133" s="50"/>
      <c r="CS133" s="50"/>
      <c r="CT133" s="50"/>
      <c r="CU133" s="50"/>
      <c r="CV133" s="50"/>
      <c r="CW133" s="50"/>
      <c r="CX133" s="50"/>
      <c r="CY133" s="50"/>
      <c r="CZ133" s="50"/>
      <c r="DA133" s="50"/>
      <c r="DB133" s="50"/>
      <c r="DC133" s="50"/>
      <c r="DD133" s="50"/>
      <c r="DE133" s="50"/>
      <c r="DF133" s="50"/>
      <c r="DG133" s="50"/>
      <c r="DH133" s="50"/>
      <c r="DI133" s="50"/>
      <c r="DJ133" s="50"/>
      <c r="DK133" s="50"/>
      <c r="DL133" s="50"/>
      <c r="DM133" s="50"/>
      <c r="DN133" s="50"/>
      <c r="DO133" s="50"/>
      <c r="DP133" s="50"/>
      <c r="DQ133" s="50"/>
      <c r="DR133" s="50"/>
      <c r="DS133" s="50"/>
      <c r="DT133" s="50"/>
      <c r="DU133" s="50"/>
      <c r="DV133" s="50"/>
      <c r="DW133" s="50"/>
      <c r="DX133" s="50"/>
      <c r="DY133" s="50"/>
      <c r="DZ133" s="50"/>
      <c r="EA133" s="50"/>
      <c r="EB133" s="50"/>
      <c r="EC133" s="50"/>
      <c r="ED133" s="50"/>
      <c r="EE133" s="50"/>
      <c r="EF133" s="50"/>
      <c r="EG133" s="50"/>
      <c r="EH133" s="50"/>
      <c r="EI133" s="50"/>
      <c r="EJ133" s="50"/>
      <c r="EK133" s="50"/>
      <c r="EL133" s="50"/>
      <c r="EM133" s="50"/>
      <c r="EN133" s="50"/>
      <c r="EO133" s="50"/>
      <c r="EP133" s="50"/>
      <c r="EQ133" s="50"/>
      <c r="ER133" s="50"/>
      <c r="ES133" s="50"/>
      <c r="ET133" s="50"/>
      <c r="EU133" s="50"/>
      <c r="EV133" s="50"/>
      <c r="EW133" s="50"/>
      <c r="EX133" s="50"/>
      <c r="EY133" s="50"/>
      <c r="EZ133" s="50"/>
      <c r="FA133" s="50"/>
      <c r="FB133" s="50"/>
      <c r="FC133" s="50"/>
      <c r="FD133" s="50"/>
      <c r="FE133" s="50"/>
      <c r="FF133" s="50"/>
      <c r="FG133" s="50"/>
      <c r="FH133" s="50"/>
      <c r="FI133" s="50"/>
      <c r="FJ133" s="50"/>
      <c r="FK133" s="50"/>
      <c r="FL133" s="50"/>
      <c r="FM133" s="50"/>
      <c r="FN133" s="50"/>
      <c r="FO133" s="50"/>
      <c r="FP133" s="50"/>
      <c r="FQ133" s="50"/>
      <c r="FR133" s="50"/>
      <c r="FS133" s="50"/>
      <c r="FT133" s="50"/>
      <c r="FU133" s="50"/>
      <c r="FV133" s="50"/>
      <c r="FW133" s="50"/>
      <c r="FX133" s="50"/>
      <c r="FY133" s="50"/>
      <c r="FZ133" s="50"/>
      <c r="GA133" s="50"/>
      <c r="GB133" s="50"/>
      <c r="GC133" s="50"/>
      <c r="GD133" s="50"/>
      <c r="GE133" s="50"/>
      <c r="GF133" s="50"/>
      <c r="GG133" s="50"/>
      <c r="GH133" s="50"/>
      <c r="GI133" s="50"/>
      <c r="GJ133" s="50"/>
      <c r="GK133" s="50"/>
      <c r="GL133" s="50"/>
      <c r="GM133" s="50"/>
      <c r="GN133" s="50"/>
      <c r="GO133" s="50"/>
      <c r="GP133" s="50"/>
      <c r="GQ133" s="50"/>
      <c r="GR133" s="50"/>
      <c r="GS133" s="50"/>
      <c r="GT133" s="50"/>
      <c r="GU133" s="50"/>
      <c r="GV133" s="50"/>
      <c r="GW133" s="50"/>
      <c r="GX133" s="50"/>
      <c r="GY133" s="50"/>
      <c r="GZ133" s="50"/>
      <c r="HA133" s="50"/>
      <c r="HB133" s="50"/>
      <c r="HC133" s="50"/>
      <c r="HD133" s="50"/>
      <c r="HE133" s="50"/>
      <c r="HF133" s="50"/>
      <c r="HG133" s="50"/>
      <c r="HH133" s="50"/>
      <c r="HI133" s="50"/>
      <c r="HJ133" s="50"/>
      <c r="HK133" s="50"/>
      <c r="HL133" s="50"/>
      <c r="HM133" s="50"/>
      <c r="HN133" s="50"/>
      <c r="HO133" s="50"/>
      <c r="HP133" s="50"/>
      <c r="HQ133" s="50"/>
      <c r="HR133" s="50"/>
      <c r="HS133" s="50"/>
      <c r="HT133" s="50"/>
      <c r="HU133" s="50"/>
      <c r="HV133" s="50"/>
      <c r="HW133" s="50"/>
      <c r="HX133" s="50"/>
      <c r="HY133" s="50"/>
      <c r="HZ133" s="50"/>
      <c r="IA133" s="50"/>
      <c r="IB133" s="50"/>
      <c r="IC133" s="50"/>
      <c r="ID133" s="50"/>
      <c r="IE133" s="50"/>
      <c r="IF133" s="50"/>
      <c r="IG133" s="50"/>
      <c r="IH133" s="50"/>
      <c r="II133" s="50"/>
      <c r="IJ133" s="50"/>
      <c r="IK133" s="50"/>
      <c r="IL133" s="50"/>
      <c r="IM133" s="50"/>
      <c r="IN133" s="50"/>
      <c r="IO133" s="50"/>
      <c r="IP133" s="50"/>
      <c r="IQ133" s="50"/>
      <c r="IR133" s="50"/>
      <c r="IS133" s="50"/>
      <c r="IT133" s="50"/>
      <c r="IU133" s="50"/>
      <c r="IV133" s="50"/>
      <c r="IW133" s="50"/>
      <c r="IX133" s="50"/>
      <c r="IY133" s="50"/>
      <c r="IZ133" s="50"/>
      <c r="JA133" s="50"/>
      <c r="JB133" s="50"/>
      <c r="JC133" s="50"/>
      <c r="JD133" s="50"/>
      <c r="JE133" s="50"/>
      <c r="JF133" s="50"/>
      <c r="JG133" s="50"/>
      <c r="JH133" s="50"/>
      <c r="JI133" s="50"/>
      <c r="JJ133" s="50"/>
      <c r="JK133" s="50"/>
      <c r="JL133" s="50"/>
      <c r="JM133" s="50"/>
      <c r="JN133" s="50"/>
      <c r="JO133" s="50"/>
      <c r="JP133" s="50"/>
      <c r="JQ133" s="50"/>
      <c r="JR133" s="50"/>
      <c r="JS133" s="50"/>
      <c r="JT133" s="50"/>
      <c r="JU133" s="50"/>
      <c r="JV133" s="50"/>
      <c r="JW133" s="50"/>
      <c r="JX133" s="50"/>
      <c r="JY133" s="50"/>
      <c r="JZ133" s="50"/>
      <c r="KA133" s="50"/>
      <c r="KB133" s="50"/>
      <c r="KC133" s="50"/>
      <c r="KD133" s="50"/>
      <c r="KE133" s="50"/>
      <c r="KF133" s="50"/>
      <c r="KG133" s="50"/>
      <c r="KH133" s="50"/>
      <c r="KI133" s="50"/>
      <c r="KJ133" s="50"/>
      <c r="KK133" s="50"/>
      <c r="KL133" s="50"/>
      <c r="KM133" s="50"/>
      <c r="KN133" s="50"/>
      <c r="KO133" s="50"/>
      <c r="KP133" s="50"/>
      <c r="KQ133" s="50"/>
      <c r="KR133" s="50"/>
      <c r="KS133" s="50"/>
      <c r="KT133" s="50"/>
      <c r="KU133" s="50"/>
      <c r="KV133" s="50"/>
      <c r="KW133" s="50"/>
      <c r="KX133" s="50"/>
      <c r="KY133" s="50"/>
      <c r="KZ133" s="50"/>
      <c r="LA133" s="50"/>
      <c r="LB133" s="50"/>
      <c r="LC133" s="50"/>
      <c r="LD133" s="50"/>
      <c r="LE133" s="50"/>
      <c r="LF133" s="50"/>
      <c r="LG133" s="50"/>
      <c r="LH133" s="50"/>
      <c r="LI133" s="50"/>
      <c r="LJ133" s="50"/>
      <c r="LK133" s="50"/>
      <c r="LL133" s="50"/>
      <c r="LM133" s="50"/>
      <c r="LN133" s="50"/>
      <c r="LO133" s="50"/>
      <c r="LP133" s="50"/>
      <c r="LQ133" s="50"/>
      <c r="LR133" s="50"/>
      <c r="LS133" s="50"/>
      <c r="LT133" s="50"/>
      <c r="LU133" s="50"/>
      <c r="LV133" s="50"/>
      <c r="LW133" s="50"/>
      <c r="LX133" s="50"/>
      <c r="LY133" s="50"/>
      <c r="LZ133" s="50"/>
      <c r="MA133" s="50"/>
      <c r="MB133" s="50"/>
      <c r="MC133" s="50"/>
      <c r="MD133" s="50"/>
      <c r="ME133" s="50"/>
      <c r="MF133" s="50"/>
      <c r="MG133" s="50"/>
      <c r="MH133" s="50"/>
      <c r="MI133" s="50"/>
      <c r="MJ133" s="50"/>
      <c r="MK133" s="50"/>
      <c r="ML133" s="50"/>
      <c r="MM133" s="50"/>
      <c r="MN133" s="50"/>
      <c r="MO133" s="50"/>
      <c r="MP133" s="50"/>
      <c r="MQ133" s="50"/>
      <c r="MR133" s="50"/>
      <c r="MS133" s="50"/>
      <c r="MT133" s="50"/>
      <c r="MU133" s="50"/>
      <c r="MV133" s="50"/>
      <c r="MW133" s="50"/>
      <c r="MX133" s="50"/>
      <c r="MY133" s="50"/>
      <c r="MZ133" s="50"/>
      <c r="NA133" s="50"/>
      <c r="NB133" s="50"/>
      <c r="NC133" s="50"/>
      <c r="ND133" s="50"/>
      <c r="NE133" s="50"/>
      <c r="NF133" s="50"/>
      <c r="NG133" s="50"/>
      <c r="NH133" s="50"/>
      <c r="NI133" s="50"/>
      <c r="NJ133" s="50"/>
      <c r="NK133" s="50"/>
      <c r="NL133" s="50"/>
      <c r="NM133" s="50"/>
      <c r="NN133" s="50"/>
      <c r="NO133" s="50"/>
      <c r="NP133" s="50"/>
      <c r="NQ133" s="50"/>
      <c r="NR133" s="50"/>
      <c r="NS133" s="50"/>
      <c r="NT133" s="50"/>
      <c r="NU133" s="50"/>
      <c r="NV133" s="50"/>
      <c r="NW133" s="50"/>
      <c r="NX133" s="50"/>
      <c r="NY133" s="50"/>
      <c r="NZ133" s="50"/>
      <c r="OA133" s="50"/>
      <c r="OB133" s="50"/>
      <c r="OC133" s="50"/>
      <c r="OD133" s="50"/>
      <c r="OE133" s="50"/>
      <c r="OF133" s="50"/>
      <c r="OG133" s="50"/>
      <c r="OH133" s="50"/>
      <c r="OI133" s="50"/>
      <c r="OJ133" s="50"/>
      <c r="OK133" s="50"/>
      <c r="OL133" s="50"/>
      <c r="OM133" s="50"/>
      <c r="ON133" s="50"/>
      <c r="OO133" s="50"/>
      <c r="OP133" s="50"/>
      <c r="OQ133" s="50"/>
      <c r="OR133" s="50"/>
      <c r="OS133" s="50"/>
      <c r="OT133" s="50"/>
      <c r="OU133" s="50"/>
      <c r="OV133" s="50"/>
      <c r="OW133" s="50"/>
      <c r="OX133" s="50"/>
      <c r="OY133" s="50"/>
      <c r="OZ133" s="50"/>
      <c r="PA133" s="50"/>
      <c r="PB133" s="50"/>
      <c r="PC133" s="50"/>
      <c r="PD133" s="50"/>
      <c r="PE133" s="50"/>
      <c r="PF133" s="50"/>
      <c r="PG133" s="50"/>
      <c r="PH133" s="50"/>
      <c r="PI133" s="50"/>
      <c r="PJ133" s="50"/>
      <c r="PK133" s="50"/>
      <c r="PL133" s="50"/>
      <c r="PM133" s="50"/>
      <c r="PN133" s="50"/>
      <c r="PO133" s="50"/>
      <c r="PP133" s="50"/>
      <c r="PQ133" s="50"/>
      <c r="PR133" s="50"/>
      <c r="PS133" s="50"/>
      <c r="PT133" s="50"/>
      <c r="PU133" s="50"/>
      <c r="PV133" s="50"/>
      <c r="PW133" s="50"/>
      <c r="PX133" s="50"/>
      <c r="PY133" s="50"/>
      <c r="PZ133" s="50"/>
      <c r="QA133" s="50"/>
      <c r="QB133" s="50"/>
      <c r="QC133" s="50"/>
      <c r="QD133" s="50"/>
      <c r="QE133" s="50"/>
      <c r="QF133" s="50"/>
      <c r="QG133" s="50"/>
      <c r="QH133" s="50"/>
      <c r="QI133" s="50"/>
      <c r="QJ133" s="50"/>
      <c r="QK133" s="50"/>
      <c r="QL133" s="50"/>
      <c r="QM133" s="50"/>
      <c r="QN133" s="50"/>
      <c r="QO133" s="50"/>
      <c r="QP133" s="50"/>
      <c r="QQ133" s="50"/>
      <c r="QR133" s="50"/>
      <c r="QS133" s="50"/>
      <c r="QT133" s="50"/>
      <c r="QU133" s="50"/>
      <c r="QV133" s="50"/>
      <c r="QW133" s="50"/>
      <c r="QX133" s="50"/>
      <c r="QY133" s="50"/>
      <c r="QZ133" s="50"/>
      <c r="RA133" s="50"/>
      <c r="RB133" s="50"/>
      <c r="RC133" s="50"/>
      <c r="RD133" s="50"/>
      <c r="RE133" s="50"/>
      <c r="RF133" s="50"/>
      <c r="RG133" s="50"/>
      <c r="RH133" s="50"/>
      <c r="RI133" s="50"/>
      <c r="RJ133" s="50"/>
      <c r="RK133" s="50"/>
      <c r="RL133" s="50"/>
      <c r="RM133" s="50"/>
      <c r="RN133" s="50"/>
      <c r="RO133" s="50"/>
      <c r="RP133" s="50"/>
      <c r="RQ133" s="50"/>
      <c r="RR133" s="50"/>
      <c r="RS133" s="50"/>
      <c r="RT133" s="50"/>
      <c r="RU133" s="50"/>
      <c r="RV133" s="50"/>
      <c r="RW133" s="50"/>
      <c r="RX133" s="50"/>
      <c r="RY133" s="50"/>
      <c r="RZ133" s="50"/>
      <c r="SA133" s="50"/>
      <c r="SB133" s="50"/>
      <c r="SC133" s="50"/>
      <c r="SD133" s="50"/>
      <c r="SE133" s="50"/>
      <c r="SF133" s="50"/>
      <c r="SG133" s="50"/>
      <c r="SH133" s="50"/>
      <c r="SI133" s="50"/>
      <c r="SJ133" s="50"/>
      <c r="SK133" s="50"/>
      <c r="SL133" s="50"/>
      <c r="SM133" s="50"/>
      <c r="SN133" s="45"/>
    </row>
    <row r="134" spans="2:508" x14ac:dyDescent="0.25">
      <c r="B134" s="43" t="s">
        <v>627</v>
      </c>
      <c r="C134" s="43" t="str">
        <f ca="1">_xlfn.XLOOKUP(B134,bonds[unique lookup],bonds[ID_ISIN])</f>
        <v>XS2196328608</v>
      </c>
      <c r="D134" s="45" cm="1">
        <f t="array" aca="1" ref="D134" ca="1">MIN(IFERROR(IF(OFFSET(bHist!$A$1,_xlfn.XMATCH($B$112,bHist!$B:$B,0)-1,3+$C$2,1,3+$C$3)=0,"-",OFFSET(bHist!$A$1,_xlfn.XMATCH($B$112,bHist!$B:$B,0)-1,3+$C$2,1,3+$C$3))-IF(OFFSET(bHist!$A$1,_xlfn.XMATCH(B134,bHist!$B:$B,0)-1,3+$C$2,1,3+$C$3)=0,"-",OFFSET(bHist!$A$1,_xlfn.XMATCH(B134,bHist!$B:$B,0)-1,3+$C$2,1,3+$C$3)),"-"))</f>
        <v>122.40434262621403</v>
      </c>
      <c r="E134" s="45" cm="1">
        <f t="array" aca="1" ref="E134" ca="1">AVERAGE(IFERROR(IF(OFFSET(bHist!$A$1,_xlfn.XMATCH($B$112,bHist!$B:$B,0)-1,3+$C$2,1,3+$C$3)=0,"-",OFFSET(bHist!$A$1,_xlfn.XMATCH($B$112,bHist!$B:$B,0)-1,3+$C$2,1,3+$C$3))-IF(OFFSET(bHist!$A$1,_xlfn.XMATCH(B134,bHist!$B:$B,0)-1,3+$C$2,1,3+$C$3)=0,"-",OFFSET(bHist!$A$1,_xlfn.XMATCH(B134,bHist!$B:$B,0)-1,3+$C$2,1,3+$C$3)),"-"))</f>
        <v>144.82508698762655</v>
      </c>
      <c r="F134" s="45" cm="1">
        <f t="array" aca="1" ref="F134" ca="1">MAX(IFERROR(IF(OFFSET(bHist!$A$1,_xlfn.XMATCH($B$112,bHist!$B:$B,0)-1,3+$C$2,1,3+$C$3)=0,"-",OFFSET(bHist!$A$1,_xlfn.XMATCH($B$112,bHist!$B:$B,0)-1,3+$C$2,1,3+$C$3))-IF(OFFSET(bHist!$A$1,_xlfn.XMATCH(B134,bHist!$B:$B,0)-1,3+$C$2,1,3+$C$3)=0,"-",OFFSET(bHist!$A$1,_xlfn.XMATCH(B134,bHist!$B:$B,0)-1,3+$C$2,1,3+$C$3)),"-"))</f>
        <v>174.209919292748</v>
      </c>
      <c r="G134" s="45" cm="1">
        <f t="array" aca="1" ref="G134" ca="1">_xlfn.STDEV.P(IFERROR(IF(OFFSET(bHist!$A$1,_xlfn.XMATCH($B$112,bHist!$B:$B,0)-1,3+$C$2,1,3+$C$3)=0,"-",OFFSET(bHist!$A$1,_xlfn.XMATCH($B$112,bHist!$B:$B,0)-1,3+$C$2,1,3+$C$3))-IF(OFFSET(bHist!$A$1,_xlfn.XMATCH(B134,bHist!$B:$B,0)-1,3+$C$2,1,3+$C$3)=0,"-",OFFSET(bHist!$A$1,_xlfn.XMATCH(B134,bHist!$B:$B,0)-1,3+$C$2,1,3+$C$3)),"-"))</f>
        <v>15.858372505320387</v>
      </c>
      <c r="H134" s="45" cm="1">
        <f t="array" aca="1" ref="H134" ca="1">INDEX((IFERROR(IF(OFFSET(bHist!$A$1,_xlfn.XMATCH($B$112,bHist!B:B,0)-1,3,1,500)=0,"-",OFFSET(bHist!$A$1,_xlfn.XMATCH($B$112,bHist!B:B,0)-1,3,1,500))-IF(OFFSET(bHist!$A$1,_xlfn.XMATCH(B134,bHist!B:B,0)-1,3,1,500)=0,"-",OFFSET(bHist!$A$1,_xlfn.XMATCH(B134,bHist!B:B,0)-1,3,1,500)),"-")),1)</f>
        <v>133.35247803890707</v>
      </c>
      <c r="I134" s="45">
        <f t="shared" ca="1" si="6"/>
        <v>-22.14550958976335</v>
      </c>
      <c r="J134" s="51" cm="1">
        <f t="array" aca="1" ref="J134" ca="1">SLOPE((IFERROR(IF(OFFSET(bHist!$A$1,_xlfn.XMATCH($B$112,bHist!$B:$B,0)-1,3,1,500)=0,"-",OFFSET(bHist!$A$1,_xlfn.XMATCH($B$112,bHist!$B:$B,0)-1,3,1,500))-IF(OFFSET(bHist!$A$1,_xlfn.XMATCH(B134,bHist!$B:$B,0)-1,3,1,500)=0,"-",OFFSET(bHist!$A$1,_xlfn.XMATCH(B134,bHist!$B:$B,0)-1,3,1,500)),"-")),OFFSET(bHist!$A$1,0,3,1,500))</f>
        <v>-3.340152346740048</v>
      </c>
      <c r="K134" s="45" cm="1">
        <f t="array" aca="1" ref="K134" ca="1">INTERCEPT((IFERROR(IF(OFFSET(bHist!$A$1,_xlfn.XMATCH($B$112,bHist!$B:$B,0)-1,3,1,500)=0,"-",OFFSET(bHist!$A$1,_xlfn.XMATCH($B$112,bHist!$B:$B,0)-1,3,1,500))-IF(OFFSET(bHist!$A$1,_xlfn.XMATCH(B134,bHist!$B:$B,0)-1,3,1,500)=0,"-",OFFSET(bHist!$A$1,_xlfn.XMATCH(B134,bHist!$B:$B,0)-1,3,1,500)),"-")),OFFSET(bHist!$A$1,0,3,1,500))</f>
        <v>147157.28843070008</v>
      </c>
      <c r="L134" s="45" cm="1">
        <f t="array" aca="1" ref="L134" ca="1">STEYX((IFERROR(IF(OFFSET(bHist!$A$1,_xlfn.XMATCH($B$112,bHist!B:B,0)-1,3,1,500)=0,"-",OFFSET(bHist!$A$1,_xlfn.XMATCH($B$112,bHist!B:B,0)-1,3,1,500))-IF(OFFSET(bHist!$A$1,_xlfn.XMATCH(B134,bHist!B:B,0)-1,3,1,500)=0,"-",OFFSET(bHist!$A$1,_xlfn.XMATCH(B134,bHist!B:B,0)-1,3,1,500)),"-")),OFFSET(bHist!$A$1,0,3,1,500))</f>
        <v>8.293064936325111</v>
      </c>
      <c r="M134" s="51" cm="1">
        <f t="array" aca="1" ref="M134" ca="1">CORREL(IF(OFFSET(bHist!$A$1,_xlfn.XMATCH($B$112,bHist!B:B,0)-1,3,1,500)=0,"-",OFFSET(bHist!$A$1,_xlfn.XMATCH($B$112,bHist!B:B,0)-1,3,1,500)),IF(OFFSET(bHist!$A$1,_xlfn.XMATCH(B134,bHist!B:B,0)-1,3,1,500)=0,"-",OFFSET(bHist!$A$1,_xlfn.XMATCH(B134,bHist!B:B,0)-1,3,1,500)))</f>
        <v>0.42205770255896202</v>
      </c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  <c r="AX134" s="50"/>
      <c r="AY134" s="50"/>
      <c r="AZ134" s="50"/>
      <c r="BA134" s="50"/>
      <c r="BB134" s="50"/>
      <c r="BC134" s="50"/>
      <c r="BD134" s="50"/>
      <c r="BE134" s="50"/>
      <c r="BF134" s="50"/>
      <c r="BG134" s="50"/>
      <c r="BH134" s="50"/>
      <c r="BI134" s="50"/>
      <c r="BJ134" s="50"/>
      <c r="BK134" s="50"/>
      <c r="BL134" s="50"/>
      <c r="BM134" s="50"/>
      <c r="BN134" s="50"/>
      <c r="BO134" s="50"/>
      <c r="BP134" s="50"/>
      <c r="BQ134" s="50"/>
      <c r="BR134" s="50"/>
      <c r="BS134" s="50"/>
      <c r="BT134" s="50"/>
      <c r="BU134" s="50"/>
      <c r="BV134" s="50"/>
      <c r="BW134" s="50"/>
      <c r="BX134" s="50"/>
      <c r="BY134" s="50"/>
      <c r="BZ134" s="50"/>
      <c r="CA134" s="50"/>
      <c r="CB134" s="50"/>
      <c r="CC134" s="50"/>
      <c r="CD134" s="50"/>
      <c r="CE134" s="50"/>
      <c r="CF134" s="50"/>
      <c r="CG134" s="50"/>
      <c r="CH134" s="50"/>
      <c r="CI134" s="50"/>
      <c r="CJ134" s="50"/>
      <c r="CK134" s="50"/>
      <c r="CL134" s="50"/>
      <c r="CM134" s="50"/>
      <c r="CN134" s="50"/>
      <c r="CO134" s="50"/>
      <c r="CP134" s="50"/>
      <c r="CQ134" s="50"/>
      <c r="CR134" s="50"/>
      <c r="CS134" s="50"/>
      <c r="CT134" s="50"/>
      <c r="CU134" s="50"/>
      <c r="CV134" s="50"/>
      <c r="CW134" s="50"/>
      <c r="CX134" s="50"/>
      <c r="CY134" s="50"/>
      <c r="CZ134" s="50"/>
      <c r="DA134" s="50"/>
      <c r="DB134" s="50"/>
      <c r="DC134" s="50"/>
      <c r="DD134" s="50"/>
      <c r="DE134" s="50"/>
      <c r="DF134" s="50"/>
      <c r="DG134" s="50"/>
      <c r="DH134" s="50"/>
      <c r="DI134" s="50"/>
      <c r="DJ134" s="50"/>
      <c r="DK134" s="50"/>
      <c r="DL134" s="50"/>
      <c r="DM134" s="50"/>
      <c r="DN134" s="50"/>
      <c r="DO134" s="50"/>
      <c r="DP134" s="50"/>
      <c r="DQ134" s="50"/>
      <c r="DR134" s="50"/>
      <c r="DS134" s="50"/>
      <c r="DT134" s="50"/>
      <c r="DU134" s="50"/>
      <c r="DV134" s="50"/>
      <c r="DW134" s="50"/>
      <c r="DX134" s="50"/>
      <c r="DY134" s="50"/>
      <c r="DZ134" s="50"/>
      <c r="EA134" s="50"/>
      <c r="EB134" s="50"/>
      <c r="EC134" s="50"/>
      <c r="ED134" s="50"/>
      <c r="EE134" s="50"/>
      <c r="EF134" s="50"/>
      <c r="EG134" s="50"/>
      <c r="EH134" s="50"/>
      <c r="EI134" s="50"/>
      <c r="EJ134" s="50"/>
      <c r="EK134" s="50"/>
      <c r="EL134" s="50"/>
      <c r="EM134" s="50"/>
      <c r="EN134" s="50"/>
      <c r="EO134" s="50"/>
      <c r="EP134" s="50"/>
      <c r="EQ134" s="50"/>
      <c r="ER134" s="50"/>
      <c r="ES134" s="50"/>
      <c r="ET134" s="50"/>
      <c r="EU134" s="50"/>
      <c r="EV134" s="50"/>
      <c r="EW134" s="50"/>
      <c r="EX134" s="50"/>
      <c r="EY134" s="50"/>
      <c r="EZ134" s="50"/>
      <c r="FA134" s="50"/>
      <c r="FB134" s="50"/>
      <c r="FC134" s="50"/>
      <c r="FD134" s="50"/>
      <c r="FE134" s="50"/>
      <c r="FF134" s="50"/>
      <c r="FG134" s="50"/>
      <c r="FH134" s="50"/>
      <c r="FI134" s="50"/>
      <c r="FJ134" s="50"/>
      <c r="FK134" s="50"/>
      <c r="FL134" s="50"/>
      <c r="FM134" s="50"/>
      <c r="FN134" s="50"/>
      <c r="FO134" s="50"/>
      <c r="FP134" s="50"/>
      <c r="FQ134" s="50"/>
      <c r="FR134" s="50"/>
      <c r="FS134" s="50"/>
      <c r="FT134" s="50"/>
      <c r="FU134" s="50"/>
      <c r="FV134" s="50"/>
      <c r="FW134" s="50"/>
      <c r="FX134" s="50"/>
      <c r="FY134" s="50"/>
      <c r="FZ134" s="50"/>
      <c r="GA134" s="50"/>
      <c r="GB134" s="50"/>
      <c r="GC134" s="50"/>
      <c r="GD134" s="50"/>
      <c r="GE134" s="50"/>
      <c r="GF134" s="50"/>
      <c r="GG134" s="50"/>
      <c r="GH134" s="50"/>
      <c r="GI134" s="50"/>
      <c r="GJ134" s="50"/>
      <c r="GK134" s="50"/>
      <c r="GL134" s="50"/>
      <c r="GM134" s="50"/>
      <c r="GN134" s="50"/>
      <c r="GO134" s="50"/>
      <c r="GP134" s="50"/>
      <c r="GQ134" s="50"/>
      <c r="GR134" s="50"/>
      <c r="GS134" s="50"/>
      <c r="GT134" s="50"/>
      <c r="GU134" s="50"/>
      <c r="GV134" s="50"/>
      <c r="GW134" s="50"/>
      <c r="GX134" s="50"/>
      <c r="GY134" s="50"/>
      <c r="GZ134" s="50"/>
      <c r="HA134" s="50"/>
      <c r="HB134" s="50"/>
      <c r="HC134" s="50"/>
      <c r="HD134" s="50"/>
      <c r="HE134" s="50"/>
      <c r="HF134" s="50"/>
      <c r="HG134" s="50"/>
      <c r="HH134" s="50"/>
      <c r="HI134" s="50"/>
      <c r="HJ134" s="50"/>
      <c r="HK134" s="50"/>
      <c r="HL134" s="50"/>
      <c r="HM134" s="50"/>
      <c r="HN134" s="50"/>
      <c r="HO134" s="50"/>
      <c r="HP134" s="50"/>
      <c r="HQ134" s="50"/>
      <c r="HR134" s="50"/>
      <c r="HS134" s="50"/>
      <c r="HT134" s="50"/>
      <c r="HU134" s="50"/>
      <c r="HV134" s="50"/>
      <c r="HW134" s="50"/>
      <c r="HX134" s="50"/>
      <c r="HY134" s="50"/>
      <c r="HZ134" s="50"/>
      <c r="IA134" s="50"/>
      <c r="IB134" s="50"/>
      <c r="IC134" s="50"/>
      <c r="ID134" s="50"/>
      <c r="IE134" s="50"/>
      <c r="IF134" s="50"/>
      <c r="IG134" s="50"/>
      <c r="IH134" s="50"/>
      <c r="II134" s="50"/>
      <c r="IJ134" s="50"/>
      <c r="IK134" s="50"/>
      <c r="IL134" s="50"/>
      <c r="IM134" s="50"/>
      <c r="IN134" s="50"/>
      <c r="IO134" s="50"/>
      <c r="IP134" s="50"/>
      <c r="IQ134" s="50"/>
      <c r="IR134" s="50"/>
      <c r="IS134" s="50"/>
      <c r="IT134" s="50"/>
      <c r="IU134" s="50"/>
      <c r="IV134" s="50"/>
      <c r="IW134" s="50"/>
      <c r="IX134" s="50"/>
      <c r="IY134" s="50"/>
      <c r="IZ134" s="50"/>
      <c r="JA134" s="50"/>
      <c r="JB134" s="50"/>
      <c r="JC134" s="50"/>
      <c r="JD134" s="50"/>
      <c r="JE134" s="50"/>
      <c r="JF134" s="50"/>
      <c r="JG134" s="50"/>
      <c r="JH134" s="50"/>
      <c r="JI134" s="50"/>
      <c r="JJ134" s="50"/>
      <c r="JK134" s="50"/>
      <c r="JL134" s="50"/>
      <c r="JM134" s="50"/>
      <c r="JN134" s="50"/>
      <c r="JO134" s="50"/>
      <c r="JP134" s="50"/>
      <c r="JQ134" s="50"/>
      <c r="JR134" s="50"/>
      <c r="JS134" s="50"/>
      <c r="JT134" s="50"/>
      <c r="JU134" s="50"/>
      <c r="JV134" s="50"/>
      <c r="JW134" s="50"/>
      <c r="JX134" s="50"/>
      <c r="JY134" s="50"/>
      <c r="JZ134" s="50"/>
      <c r="KA134" s="50"/>
      <c r="KB134" s="50"/>
      <c r="KC134" s="50"/>
      <c r="KD134" s="50"/>
      <c r="KE134" s="50"/>
      <c r="KF134" s="50"/>
      <c r="KG134" s="50"/>
      <c r="KH134" s="50"/>
      <c r="KI134" s="50"/>
      <c r="KJ134" s="50"/>
      <c r="KK134" s="50"/>
      <c r="KL134" s="50"/>
      <c r="KM134" s="50"/>
      <c r="KN134" s="50"/>
      <c r="KO134" s="50"/>
      <c r="KP134" s="50"/>
      <c r="KQ134" s="50"/>
      <c r="KR134" s="50"/>
      <c r="KS134" s="50"/>
      <c r="KT134" s="50"/>
      <c r="KU134" s="50"/>
      <c r="KV134" s="50"/>
      <c r="KW134" s="50"/>
      <c r="KX134" s="50"/>
      <c r="KY134" s="50"/>
      <c r="KZ134" s="50"/>
      <c r="LA134" s="50"/>
      <c r="LB134" s="50"/>
      <c r="LC134" s="50"/>
      <c r="LD134" s="50"/>
      <c r="LE134" s="50"/>
      <c r="LF134" s="50"/>
      <c r="LG134" s="50"/>
      <c r="LH134" s="50"/>
      <c r="LI134" s="50"/>
      <c r="LJ134" s="50"/>
      <c r="LK134" s="50"/>
      <c r="LL134" s="50"/>
      <c r="LM134" s="50"/>
      <c r="LN134" s="50"/>
      <c r="LO134" s="50"/>
      <c r="LP134" s="50"/>
      <c r="LQ134" s="50"/>
      <c r="LR134" s="50"/>
      <c r="LS134" s="50"/>
      <c r="LT134" s="50"/>
      <c r="LU134" s="50"/>
      <c r="LV134" s="50"/>
      <c r="LW134" s="50"/>
      <c r="LX134" s="50"/>
      <c r="LY134" s="50"/>
      <c r="LZ134" s="50"/>
      <c r="MA134" s="50"/>
      <c r="MB134" s="50"/>
      <c r="MC134" s="50"/>
      <c r="MD134" s="50"/>
      <c r="ME134" s="50"/>
      <c r="MF134" s="50"/>
      <c r="MG134" s="50"/>
      <c r="MH134" s="50"/>
      <c r="MI134" s="50"/>
      <c r="MJ134" s="50"/>
      <c r="MK134" s="50"/>
      <c r="ML134" s="50"/>
      <c r="MM134" s="50"/>
      <c r="MN134" s="50"/>
      <c r="MO134" s="50"/>
      <c r="MP134" s="50"/>
      <c r="MQ134" s="50"/>
      <c r="MR134" s="50"/>
      <c r="MS134" s="50"/>
      <c r="MT134" s="50"/>
      <c r="MU134" s="50"/>
      <c r="MV134" s="50"/>
      <c r="MW134" s="50"/>
      <c r="MX134" s="50"/>
      <c r="MY134" s="50"/>
      <c r="MZ134" s="50"/>
      <c r="NA134" s="50"/>
      <c r="NB134" s="50"/>
      <c r="NC134" s="50"/>
      <c r="ND134" s="50"/>
      <c r="NE134" s="50"/>
      <c r="NF134" s="50"/>
      <c r="NG134" s="50"/>
      <c r="NH134" s="50"/>
      <c r="NI134" s="50"/>
      <c r="NJ134" s="50"/>
      <c r="NK134" s="50"/>
      <c r="NL134" s="50"/>
      <c r="NM134" s="50"/>
      <c r="NN134" s="50"/>
      <c r="NO134" s="50"/>
      <c r="NP134" s="50"/>
      <c r="NQ134" s="50"/>
      <c r="NR134" s="50"/>
      <c r="NS134" s="50"/>
      <c r="NT134" s="50"/>
      <c r="NU134" s="50"/>
      <c r="NV134" s="50"/>
      <c r="NW134" s="50"/>
      <c r="NX134" s="50"/>
      <c r="NY134" s="50"/>
      <c r="NZ134" s="50"/>
      <c r="OA134" s="50"/>
      <c r="OB134" s="50"/>
      <c r="OC134" s="50"/>
      <c r="OD134" s="50"/>
      <c r="OE134" s="50"/>
      <c r="OF134" s="50"/>
      <c r="OG134" s="50"/>
      <c r="OH134" s="50"/>
      <c r="OI134" s="50"/>
      <c r="OJ134" s="50"/>
      <c r="OK134" s="50"/>
      <c r="OL134" s="50"/>
      <c r="OM134" s="50"/>
      <c r="ON134" s="50"/>
      <c r="OO134" s="50"/>
      <c r="OP134" s="50"/>
      <c r="OQ134" s="50"/>
      <c r="OR134" s="50"/>
      <c r="OS134" s="50"/>
      <c r="OT134" s="50"/>
      <c r="OU134" s="50"/>
      <c r="OV134" s="50"/>
      <c r="OW134" s="50"/>
      <c r="OX134" s="50"/>
      <c r="OY134" s="50"/>
      <c r="OZ134" s="50"/>
      <c r="PA134" s="50"/>
      <c r="PB134" s="50"/>
      <c r="PC134" s="50"/>
      <c r="PD134" s="50"/>
      <c r="PE134" s="50"/>
      <c r="PF134" s="50"/>
      <c r="PG134" s="50"/>
      <c r="PH134" s="50"/>
      <c r="PI134" s="50"/>
      <c r="PJ134" s="50"/>
      <c r="PK134" s="50"/>
      <c r="PL134" s="50"/>
      <c r="PM134" s="50"/>
      <c r="PN134" s="50"/>
      <c r="PO134" s="50"/>
      <c r="PP134" s="50"/>
      <c r="PQ134" s="50"/>
      <c r="PR134" s="50"/>
      <c r="PS134" s="50"/>
      <c r="PT134" s="50"/>
      <c r="PU134" s="50"/>
      <c r="PV134" s="50"/>
      <c r="PW134" s="50"/>
      <c r="PX134" s="50"/>
      <c r="PY134" s="50"/>
      <c r="PZ134" s="50"/>
      <c r="QA134" s="50"/>
      <c r="QB134" s="50"/>
      <c r="QC134" s="50"/>
      <c r="QD134" s="50"/>
      <c r="QE134" s="50"/>
      <c r="QF134" s="50"/>
      <c r="QG134" s="50"/>
      <c r="QH134" s="50"/>
      <c r="QI134" s="50"/>
      <c r="QJ134" s="50"/>
      <c r="QK134" s="50"/>
      <c r="QL134" s="50"/>
      <c r="QM134" s="50"/>
      <c r="QN134" s="50"/>
      <c r="QO134" s="50"/>
      <c r="QP134" s="50"/>
      <c r="QQ134" s="50"/>
      <c r="QR134" s="50"/>
      <c r="QS134" s="50"/>
      <c r="QT134" s="50"/>
      <c r="QU134" s="50"/>
      <c r="QV134" s="50"/>
      <c r="QW134" s="50"/>
      <c r="QX134" s="50"/>
      <c r="QY134" s="50"/>
      <c r="QZ134" s="50"/>
      <c r="RA134" s="50"/>
      <c r="RB134" s="50"/>
      <c r="RC134" s="50"/>
      <c r="RD134" s="50"/>
      <c r="RE134" s="50"/>
      <c r="RF134" s="50"/>
      <c r="RG134" s="50"/>
      <c r="RH134" s="50"/>
      <c r="RI134" s="50"/>
      <c r="RJ134" s="50"/>
      <c r="RK134" s="50"/>
      <c r="RL134" s="50"/>
      <c r="RM134" s="50"/>
      <c r="RN134" s="50"/>
      <c r="RO134" s="50"/>
      <c r="RP134" s="50"/>
      <c r="RQ134" s="50"/>
      <c r="RR134" s="50"/>
      <c r="RS134" s="50"/>
      <c r="RT134" s="50"/>
      <c r="RU134" s="50"/>
      <c r="RV134" s="50"/>
      <c r="RW134" s="50"/>
      <c r="RX134" s="50"/>
      <c r="RY134" s="50"/>
      <c r="RZ134" s="50"/>
      <c r="SA134" s="50"/>
      <c r="SB134" s="50"/>
      <c r="SC134" s="50"/>
      <c r="SD134" s="50"/>
      <c r="SE134" s="50"/>
      <c r="SF134" s="50"/>
      <c r="SG134" s="50"/>
      <c r="SH134" s="50"/>
      <c r="SI134" s="50"/>
      <c r="SJ134" s="50"/>
      <c r="SK134" s="50"/>
      <c r="SL134" s="50"/>
      <c r="SM134" s="50"/>
      <c r="SN134" s="45"/>
    </row>
    <row r="135" spans="2:508" x14ac:dyDescent="0.25">
      <c r="B135" s="43" t="s">
        <v>628</v>
      </c>
      <c r="C135" s="43" t="str">
        <f ca="1">_xlfn.XLOOKUP(B135,bonds[unique lookup],bonds[ID_ISIN])</f>
        <v>XS2035564629</v>
      </c>
      <c r="D135" s="45" cm="1">
        <f t="array" aca="1" ref="D135" ca="1">MIN(IFERROR(IF(OFFSET(bHist!$A$1,_xlfn.XMATCH($B$112,bHist!$B:$B,0)-1,3+$C$2,1,3+$C$3)=0,"-",OFFSET(bHist!$A$1,_xlfn.XMATCH($B$112,bHist!$B:$B,0)-1,3+$C$2,1,3+$C$3))-IF(OFFSET(bHist!$A$1,_xlfn.XMATCH(B135,bHist!$B:$B,0)-1,3+$C$2,1,3+$C$3)=0,"-",OFFSET(bHist!$A$1,_xlfn.XMATCH(B135,bHist!$B:$B,0)-1,3+$C$2,1,3+$C$3)),"-"))</f>
        <v>19.249934150993823</v>
      </c>
      <c r="E135" s="45" cm="1">
        <f t="array" aca="1" ref="E135" ca="1">AVERAGE(IFERROR(IF(OFFSET(bHist!$A$1,_xlfn.XMATCH($B$112,bHist!$B:$B,0)-1,3+$C$2,1,3+$C$3)=0,"-",OFFSET(bHist!$A$1,_xlfn.XMATCH($B$112,bHist!$B:$B,0)-1,3+$C$2,1,3+$C$3))-IF(OFFSET(bHist!$A$1,_xlfn.XMATCH(B135,bHist!$B:$B,0)-1,3+$C$2,1,3+$C$3)=0,"-",OFFSET(bHist!$A$1,_xlfn.XMATCH(B135,bHist!$B:$B,0)-1,3+$C$2,1,3+$C$3)),"-"))</f>
        <v>112.37369000326461</v>
      </c>
      <c r="F135" s="45" cm="1">
        <f t="array" aca="1" ref="F135" ca="1">MAX(IFERROR(IF(OFFSET(bHist!$A$1,_xlfn.XMATCH($B$112,bHist!$B:$B,0)-1,3+$C$2,1,3+$C$3)=0,"-",OFFSET(bHist!$A$1,_xlfn.XMATCH($B$112,bHist!$B:$B,0)-1,3+$C$2,1,3+$C$3))-IF(OFFSET(bHist!$A$1,_xlfn.XMATCH(B135,bHist!$B:$B,0)-1,3+$C$2,1,3+$C$3)=0,"-",OFFSET(bHist!$A$1,_xlfn.XMATCH(B135,bHist!$B:$B,0)-1,3+$C$2,1,3+$C$3)),"-"))</f>
        <v>331.04333701753615</v>
      </c>
      <c r="G135" s="45" cm="1">
        <f t="array" aca="1" ref="G135" ca="1">_xlfn.STDEV.P(IFERROR(IF(OFFSET(bHist!$A$1,_xlfn.XMATCH($B$112,bHist!$B:$B,0)-1,3+$C$2,1,3+$C$3)=0,"-",OFFSET(bHist!$A$1,_xlfn.XMATCH($B$112,bHist!$B:$B,0)-1,3+$C$2,1,3+$C$3))-IF(OFFSET(bHist!$A$1,_xlfn.XMATCH(B135,bHist!$B:$B,0)-1,3+$C$2,1,3+$C$3)=0,"-",OFFSET(bHist!$A$1,_xlfn.XMATCH(B135,bHist!$B:$B,0)-1,3+$C$2,1,3+$C$3)),"-"))</f>
        <v>78.564278064295308</v>
      </c>
      <c r="H135" s="45" cm="1">
        <f t="array" aca="1" ref="H135" ca="1">INDEX((IFERROR(IF(OFFSET(bHist!$A$1,_xlfn.XMATCH($B$112,bHist!B:B,0)-1,3,1,500)=0,"-",OFFSET(bHist!$A$1,_xlfn.XMATCH($B$112,bHist!B:B,0)-1,3,1,500))-IF(OFFSET(bHist!$A$1,_xlfn.XMATCH(B135,bHist!B:B,0)-1,3,1,500)=0,"-",OFFSET(bHist!$A$1,_xlfn.XMATCH(B135,bHist!B:B,0)-1,3,1,500)),"-")),1)</f>
        <v>135.47428218925</v>
      </c>
      <c r="I135" s="45">
        <f t="shared" ca="1" si="6"/>
        <v>7.4089419383492183</v>
      </c>
      <c r="J135" s="51" cm="1">
        <f t="array" aca="1" ref="J135" ca="1">SLOPE((IFERROR(IF(OFFSET(bHist!$A$1,_xlfn.XMATCH($B$112,bHist!$B:$B,0)-1,3,1,500)=0,"-",OFFSET(bHist!$A$1,_xlfn.XMATCH($B$112,bHist!$B:$B,0)-1,3,1,500))-IF(OFFSET(bHist!$A$1,_xlfn.XMATCH(B135,bHist!$B:$B,0)-1,3,1,500)=0,"-",OFFSET(bHist!$A$1,_xlfn.XMATCH(B135,bHist!$B:$B,0)-1,3,1,500)),"-")),OFFSET(bHist!$A$1,0,3,1,500))</f>
        <v>0.56729822194927204</v>
      </c>
      <c r="K135" s="45" cm="1">
        <f t="array" aca="1" ref="K135" ca="1">INTERCEPT((IFERROR(IF(OFFSET(bHist!$A$1,_xlfn.XMATCH($B$112,bHist!$B:$B,0)-1,3,1,500)=0,"-",OFFSET(bHist!$A$1,_xlfn.XMATCH($B$112,bHist!$B:$B,0)-1,3,1,500))-IF(OFFSET(bHist!$A$1,_xlfn.XMATCH(B135,bHist!$B:$B,0)-1,3,1,500)=0,"-",OFFSET(bHist!$A$1,_xlfn.XMATCH(B135,bHist!$B:$B,0)-1,3,1,500)),"-")),OFFSET(bHist!$A$1,0,3,1,500))</f>
        <v>-24761.930085111915</v>
      </c>
      <c r="L135" s="45" cm="1">
        <f t="array" aca="1" ref="L135" ca="1">STEYX((IFERROR(IF(OFFSET(bHist!$A$1,_xlfn.XMATCH($B$112,bHist!B:B,0)-1,3,1,500)=0,"-",OFFSET(bHist!$A$1,_xlfn.XMATCH($B$112,bHist!B:B,0)-1,3,1,500))-IF(OFFSET(bHist!$A$1,_xlfn.XMATCH(B135,bHist!B:B,0)-1,3,1,500)=0,"-",OFFSET(bHist!$A$1,_xlfn.XMATCH(B135,bHist!B:B,0)-1,3,1,500)),"-")),OFFSET(bHist!$A$1,0,3,1,500))</f>
        <v>54.507728980293521</v>
      </c>
      <c r="M135" s="51" cm="1">
        <f t="array" aca="1" ref="M135" ca="1">CORREL(IF(OFFSET(bHist!$A$1,_xlfn.XMATCH($B$112,bHist!B:B,0)-1,3,1,500)=0,"-",OFFSET(bHist!$A$1,_xlfn.XMATCH($B$112,bHist!B:B,0)-1,3,1,500)),IF(OFFSET(bHist!$A$1,_xlfn.XMATCH(B135,bHist!B:B,0)-1,3,1,500)=0,"-",OFFSET(bHist!$A$1,_xlfn.XMATCH(B135,bHist!B:B,0)-1,3,1,500)))</f>
        <v>0.93727256622441435</v>
      </c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  <c r="AX135" s="50"/>
      <c r="AY135" s="50"/>
      <c r="AZ135" s="50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50"/>
      <c r="BP135" s="50"/>
      <c r="BQ135" s="50"/>
      <c r="BR135" s="50"/>
      <c r="BS135" s="50"/>
      <c r="BT135" s="50"/>
      <c r="BU135" s="50"/>
      <c r="BV135" s="50"/>
      <c r="BW135" s="50"/>
      <c r="BX135" s="50"/>
      <c r="BY135" s="50"/>
      <c r="BZ135" s="50"/>
      <c r="CA135" s="50"/>
      <c r="CB135" s="50"/>
      <c r="CC135" s="50"/>
      <c r="CD135" s="50"/>
      <c r="CE135" s="50"/>
      <c r="CF135" s="50"/>
      <c r="CG135" s="50"/>
      <c r="CH135" s="50"/>
      <c r="CI135" s="50"/>
      <c r="CJ135" s="50"/>
      <c r="CK135" s="50"/>
      <c r="CL135" s="50"/>
      <c r="CM135" s="50"/>
      <c r="CN135" s="50"/>
      <c r="CO135" s="50"/>
      <c r="CP135" s="50"/>
      <c r="CQ135" s="50"/>
      <c r="CR135" s="50"/>
      <c r="CS135" s="50"/>
      <c r="CT135" s="50"/>
      <c r="CU135" s="50"/>
      <c r="CV135" s="50"/>
      <c r="CW135" s="50"/>
      <c r="CX135" s="50"/>
      <c r="CY135" s="50"/>
      <c r="CZ135" s="50"/>
      <c r="DA135" s="50"/>
      <c r="DB135" s="50"/>
      <c r="DC135" s="50"/>
      <c r="DD135" s="50"/>
      <c r="DE135" s="50"/>
      <c r="DF135" s="50"/>
      <c r="DG135" s="50"/>
      <c r="DH135" s="50"/>
      <c r="DI135" s="50"/>
      <c r="DJ135" s="50"/>
      <c r="DK135" s="50"/>
      <c r="DL135" s="50"/>
      <c r="DM135" s="50"/>
      <c r="DN135" s="50"/>
      <c r="DO135" s="50"/>
      <c r="DP135" s="50"/>
      <c r="DQ135" s="50"/>
      <c r="DR135" s="50"/>
      <c r="DS135" s="50"/>
      <c r="DT135" s="50"/>
      <c r="DU135" s="50"/>
      <c r="DV135" s="50"/>
      <c r="DW135" s="50"/>
      <c r="DX135" s="50"/>
      <c r="DY135" s="50"/>
      <c r="DZ135" s="50"/>
      <c r="EA135" s="50"/>
      <c r="EB135" s="50"/>
      <c r="EC135" s="50"/>
      <c r="ED135" s="50"/>
      <c r="EE135" s="50"/>
      <c r="EF135" s="50"/>
      <c r="EG135" s="50"/>
      <c r="EH135" s="50"/>
      <c r="EI135" s="50"/>
      <c r="EJ135" s="50"/>
      <c r="EK135" s="50"/>
      <c r="EL135" s="50"/>
      <c r="EM135" s="50"/>
      <c r="EN135" s="50"/>
      <c r="EO135" s="50"/>
      <c r="EP135" s="50"/>
      <c r="EQ135" s="50"/>
      <c r="ER135" s="50"/>
      <c r="ES135" s="50"/>
      <c r="ET135" s="50"/>
      <c r="EU135" s="50"/>
      <c r="EV135" s="50"/>
      <c r="EW135" s="50"/>
      <c r="EX135" s="50"/>
      <c r="EY135" s="50"/>
      <c r="EZ135" s="50"/>
      <c r="FA135" s="50"/>
      <c r="FB135" s="50"/>
      <c r="FC135" s="50"/>
      <c r="FD135" s="50"/>
      <c r="FE135" s="50"/>
      <c r="FF135" s="50"/>
      <c r="FG135" s="50"/>
      <c r="FH135" s="50"/>
      <c r="FI135" s="50"/>
      <c r="FJ135" s="50"/>
      <c r="FK135" s="50"/>
      <c r="FL135" s="50"/>
      <c r="FM135" s="50"/>
      <c r="FN135" s="50"/>
      <c r="FO135" s="50"/>
      <c r="FP135" s="50"/>
      <c r="FQ135" s="50"/>
      <c r="FR135" s="50"/>
      <c r="FS135" s="50"/>
      <c r="FT135" s="50"/>
      <c r="FU135" s="50"/>
      <c r="FV135" s="50"/>
      <c r="FW135" s="50"/>
      <c r="FX135" s="50"/>
      <c r="FY135" s="50"/>
      <c r="FZ135" s="50"/>
      <c r="GA135" s="50"/>
      <c r="GB135" s="50"/>
      <c r="GC135" s="50"/>
      <c r="GD135" s="50"/>
      <c r="GE135" s="50"/>
      <c r="GF135" s="50"/>
      <c r="GG135" s="50"/>
      <c r="GH135" s="50"/>
      <c r="GI135" s="50"/>
      <c r="GJ135" s="50"/>
      <c r="GK135" s="50"/>
      <c r="GL135" s="50"/>
      <c r="GM135" s="50"/>
      <c r="GN135" s="50"/>
      <c r="GO135" s="50"/>
      <c r="GP135" s="50"/>
      <c r="GQ135" s="50"/>
      <c r="GR135" s="50"/>
      <c r="GS135" s="50"/>
      <c r="GT135" s="50"/>
      <c r="GU135" s="50"/>
      <c r="GV135" s="50"/>
      <c r="GW135" s="50"/>
      <c r="GX135" s="50"/>
      <c r="GY135" s="50"/>
      <c r="GZ135" s="50"/>
      <c r="HA135" s="50"/>
      <c r="HB135" s="50"/>
      <c r="HC135" s="50"/>
      <c r="HD135" s="50"/>
      <c r="HE135" s="50"/>
      <c r="HF135" s="50"/>
      <c r="HG135" s="50"/>
      <c r="HH135" s="50"/>
      <c r="HI135" s="50"/>
      <c r="HJ135" s="50"/>
      <c r="HK135" s="50"/>
      <c r="HL135" s="50"/>
      <c r="HM135" s="50"/>
      <c r="HN135" s="50"/>
      <c r="HO135" s="50"/>
      <c r="HP135" s="50"/>
      <c r="HQ135" s="50"/>
      <c r="HR135" s="50"/>
      <c r="HS135" s="50"/>
      <c r="HT135" s="50"/>
      <c r="HU135" s="50"/>
      <c r="HV135" s="50"/>
      <c r="HW135" s="50"/>
      <c r="HX135" s="50"/>
      <c r="HY135" s="50"/>
      <c r="HZ135" s="50"/>
      <c r="IA135" s="50"/>
      <c r="IB135" s="50"/>
      <c r="IC135" s="50"/>
      <c r="ID135" s="50"/>
      <c r="IE135" s="50"/>
      <c r="IF135" s="50"/>
      <c r="IG135" s="50"/>
      <c r="IH135" s="50"/>
      <c r="II135" s="50"/>
      <c r="IJ135" s="50"/>
      <c r="IK135" s="50"/>
      <c r="IL135" s="50"/>
      <c r="IM135" s="50"/>
      <c r="IN135" s="50"/>
      <c r="IO135" s="50"/>
      <c r="IP135" s="50"/>
      <c r="IQ135" s="50"/>
      <c r="IR135" s="50"/>
      <c r="IS135" s="50"/>
      <c r="IT135" s="50"/>
      <c r="IU135" s="50"/>
      <c r="IV135" s="50"/>
      <c r="IW135" s="50"/>
      <c r="IX135" s="50"/>
      <c r="IY135" s="50"/>
      <c r="IZ135" s="50"/>
      <c r="JA135" s="50"/>
      <c r="JB135" s="50"/>
      <c r="JC135" s="50"/>
      <c r="JD135" s="50"/>
      <c r="JE135" s="50"/>
      <c r="JF135" s="50"/>
      <c r="JG135" s="50"/>
      <c r="JH135" s="50"/>
      <c r="JI135" s="50"/>
      <c r="JJ135" s="50"/>
      <c r="JK135" s="50"/>
      <c r="JL135" s="50"/>
      <c r="JM135" s="50"/>
      <c r="JN135" s="50"/>
      <c r="JO135" s="50"/>
      <c r="JP135" s="50"/>
      <c r="JQ135" s="50"/>
      <c r="JR135" s="50"/>
      <c r="JS135" s="50"/>
      <c r="JT135" s="50"/>
      <c r="JU135" s="50"/>
      <c r="JV135" s="50"/>
      <c r="JW135" s="50"/>
      <c r="JX135" s="50"/>
      <c r="JY135" s="50"/>
      <c r="JZ135" s="50"/>
      <c r="KA135" s="50"/>
      <c r="KB135" s="50"/>
      <c r="KC135" s="50"/>
      <c r="KD135" s="50"/>
      <c r="KE135" s="50"/>
      <c r="KF135" s="50"/>
      <c r="KG135" s="50"/>
      <c r="KH135" s="50"/>
      <c r="KI135" s="50"/>
      <c r="KJ135" s="50"/>
      <c r="KK135" s="50"/>
      <c r="KL135" s="50"/>
      <c r="KM135" s="50"/>
      <c r="KN135" s="50"/>
      <c r="KO135" s="50"/>
      <c r="KP135" s="50"/>
      <c r="KQ135" s="50"/>
      <c r="KR135" s="50"/>
      <c r="KS135" s="50"/>
      <c r="KT135" s="50"/>
      <c r="KU135" s="50"/>
      <c r="KV135" s="50"/>
      <c r="KW135" s="50"/>
      <c r="KX135" s="50"/>
      <c r="KY135" s="50"/>
      <c r="KZ135" s="50"/>
      <c r="LA135" s="50"/>
      <c r="LB135" s="50"/>
      <c r="LC135" s="50"/>
      <c r="LD135" s="50"/>
      <c r="LE135" s="50"/>
      <c r="LF135" s="50"/>
      <c r="LG135" s="50"/>
      <c r="LH135" s="50"/>
      <c r="LI135" s="50"/>
      <c r="LJ135" s="50"/>
      <c r="LK135" s="50"/>
      <c r="LL135" s="50"/>
      <c r="LM135" s="50"/>
      <c r="LN135" s="50"/>
      <c r="LO135" s="50"/>
      <c r="LP135" s="50"/>
      <c r="LQ135" s="50"/>
      <c r="LR135" s="50"/>
      <c r="LS135" s="50"/>
      <c r="LT135" s="50"/>
      <c r="LU135" s="50"/>
      <c r="LV135" s="50"/>
      <c r="LW135" s="50"/>
      <c r="LX135" s="50"/>
      <c r="LY135" s="50"/>
      <c r="LZ135" s="50"/>
      <c r="MA135" s="50"/>
      <c r="MB135" s="50"/>
      <c r="MC135" s="50"/>
      <c r="MD135" s="50"/>
      <c r="ME135" s="50"/>
      <c r="MF135" s="50"/>
      <c r="MG135" s="50"/>
      <c r="MH135" s="50"/>
      <c r="MI135" s="50"/>
      <c r="MJ135" s="50"/>
      <c r="MK135" s="50"/>
      <c r="ML135" s="50"/>
      <c r="MM135" s="50"/>
      <c r="MN135" s="50"/>
      <c r="MO135" s="50"/>
      <c r="MP135" s="50"/>
      <c r="MQ135" s="50"/>
      <c r="MR135" s="50"/>
      <c r="MS135" s="50"/>
      <c r="MT135" s="50"/>
      <c r="MU135" s="50"/>
      <c r="MV135" s="50"/>
      <c r="MW135" s="50"/>
      <c r="MX135" s="50"/>
      <c r="MY135" s="50"/>
      <c r="MZ135" s="50"/>
      <c r="NA135" s="50"/>
      <c r="NB135" s="50"/>
      <c r="NC135" s="50"/>
      <c r="ND135" s="50"/>
      <c r="NE135" s="50"/>
      <c r="NF135" s="50"/>
      <c r="NG135" s="50"/>
      <c r="NH135" s="50"/>
      <c r="NI135" s="50"/>
      <c r="NJ135" s="50"/>
      <c r="NK135" s="50"/>
      <c r="NL135" s="50"/>
      <c r="NM135" s="50"/>
      <c r="NN135" s="50"/>
      <c r="NO135" s="50"/>
      <c r="NP135" s="50"/>
      <c r="NQ135" s="50"/>
      <c r="NR135" s="50"/>
      <c r="NS135" s="50"/>
      <c r="NT135" s="50"/>
      <c r="NU135" s="50"/>
      <c r="NV135" s="50"/>
      <c r="NW135" s="50"/>
      <c r="NX135" s="50"/>
      <c r="NY135" s="50"/>
      <c r="NZ135" s="50"/>
      <c r="OA135" s="50"/>
      <c r="OB135" s="50"/>
      <c r="OC135" s="50"/>
      <c r="OD135" s="50"/>
      <c r="OE135" s="50"/>
      <c r="OF135" s="50"/>
      <c r="OG135" s="50"/>
      <c r="OH135" s="50"/>
      <c r="OI135" s="50"/>
      <c r="OJ135" s="50"/>
      <c r="OK135" s="50"/>
      <c r="OL135" s="50"/>
      <c r="OM135" s="50"/>
      <c r="ON135" s="50"/>
      <c r="OO135" s="50"/>
      <c r="OP135" s="50"/>
      <c r="OQ135" s="50"/>
      <c r="OR135" s="50"/>
      <c r="OS135" s="50"/>
      <c r="OT135" s="50"/>
      <c r="OU135" s="50"/>
      <c r="OV135" s="50"/>
      <c r="OW135" s="50"/>
      <c r="OX135" s="50"/>
      <c r="OY135" s="50"/>
      <c r="OZ135" s="50"/>
      <c r="PA135" s="50"/>
      <c r="PB135" s="50"/>
      <c r="PC135" s="50"/>
      <c r="PD135" s="50"/>
      <c r="PE135" s="50"/>
      <c r="PF135" s="50"/>
      <c r="PG135" s="50"/>
      <c r="PH135" s="50"/>
      <c r="PI135" s="50"/>
      <c r="PJ135" s="50"/>
      <c r="PK135" s="50"/>
      <c r="PL135" s="50"/>
      <c r="PM135" s="50"/>
      <c r="PN135" s="50"/>
      <c r="PO135" s="50"/>
      <c r="PP135" s="50"/>
      <c r="PQ135" s="50"/>
      <c r="PR135" s="50"/>
      <c r="PS135" s="50"/>
      <c r="PT135" s="50"/>
      <c r="PU135" s="50"/>
      <c r="PV135" s="50"/>
      <c r="PW135" s="50"/>
      <c r="PX135" s="50"/>
      <c r="PY135" s="50"/>
      <c r="PZ135" s="50"/>
      <c r="QA135" s="50"/>
      <c r="QB135" s="50"/>
      <c r="QC135" s="50"/>
      <c r="QD135" s="50"/>
      <c r="QE135" s="50"/>
      <c r="QF135" s="50"/>
      <c r="QG135" s="50"/>
      <c r="QH135" s="50"/>
      <c r="QI135" s="50"/>
      <c r="QJ135" s="50"/>
      <c r="QK135" s="50"/>
      <c r="QL135" s="50"/>
      <c r="QM135" s="50"/>
      <c r="QN135" s="50"/>
      <c r="QO135" s="50"/>
      <c r="QP135" s="50"/>
      <c r="QQ135" s="50"/>
      <c r="QR135" s="50"/>
      <c r="QS135" s="50"/>
      <c r="QT135" s="50"/>
      <c r="QU135" s="50"/>
      <c r="QV135" s="50"/>
      <c r="QW135" s="50"/>
      <c r="QX135" s="50"/>
      <c r="QY135" s="50"/>
      <c r="QZ135" s="50"/>
      <c r="RA135" s="50"/>
      <c r="RB135" s="50"/>
      <c r="RC135" s="50"/>
      <c r="RD135" s="50"/>
      <c r="RE135" s="50"/>
      <c r="RF135" s="50"/>
      <c r="RG135" s="50"/>
      <c r="RH135" s="50"/>
      <c r="RI135" s="50"/>
      <c r="RJ135" s="50"/>
      <c r="RK135" s="50"/>
      <c r="RL135" s="50"/>
      <c r="RM135" s="50"/>
      <c r="RN135" s="50"/>
      <c r="RO135" s="50"/>
      <c r="RP135" s="50"/>
      <c r="RQ135" s="50"/>
      <c r="RR135" s="50"/>
      <c r="RS135" s="50"/>
      <c r="RT135" s="50"/>
      <c r="RU135" s="50"/>
      <c r="RV135" s="50"/>
      <c r="RW135" s="50"/>
      <c r="RX135" s="50"/>
      <c r="RY135" s="50"/>
      <c r="RZ135" s="50"/>
      <c r="SA135" s="50"/>
      <c r="SB135" s="50"/>
      <c r="SC135" s="50"/>
      <c r="SD135" s="50"/>
      <c r="SE135" s="50"/>
      <c r="SF135" s="50"/>
      <c r="SG135" s="50"/>
      <c r="SH135" s="50"/>
      <c r="SI135" s="50"/>
      <c r="SJ135" s="50"/>
      <c r="SK135" s="50"/>
      <c r="SL135" s="50"/>
      <c r="SM135" s="50"/>
      <c r="SN135" s="45"/>
    </row>
    <row r="136" spans="2:508" x14ac:dyDescent="0.25">
      <c r="B136" s="43" t="s">
        <v>629</v>
      </c>
      <c r="C136" s="43" t="str">
        <f ca="1">_xlfn.XLOOKUP(B136,bonds[unique lookup],bonds[ID_ISIN])</f>
        <v>XS1498442521</v>
      </c>
      <c r="D136" s="45" cm="1">
        <f t="array" aca="1" ref="D136" ca="1">MIN(IFERROR(IF(OFFSET(bHist!$A$1,_xlfn.XMATCH($B$112,bHist!$B:$B,0)-1,3+$C$2,1,3+$C$3)=0,"-",OFFSET(bHist!$A$1,_xlfn.XMATCH($B$112,bHist!$B:$B,0)-1,3+$C$2,1,3+$C$3))-IF(OFFSET(bHist!$A$1,_xlfn.XMATCH(B136,bHist!$B:$B,0)-1,3+$C$2,1,3+$C$3)=0,"-",OFFSET(bHist!$A$1,_xlfn.XMATCH(B136,bHist!$B:$B,0)-1,3+$C$2,1,3+$C$3)),"-"))</f>
        <v>-76.046783393859869</v>
      </c>
      <c r="E136" s="45" cm="1">
        <f t="array" aca="1" ref="E136" ca="1">AVERAGE(IFERROR(IF(OFFSET(bHist!$A$1,_xlfn.XMATCH($B$112,bHist!$B:$B,0)-1,3+$C$2,1,3+$C$3)=0,"-",OFFSET(bHist!$A$1,_xlfn.XMATCH($B$112,bHist!$B:$B,0)-1,3+$C$2,1,3+$C$3))-IF(OFFSET(bHist!$A$1,_xlfn.XMATCH(B136,bHist!$B:$B,0)-1,3+$C$2,1,3+$C$3)=0,"-",OFFSET(bHist!$A$1,_xlfn.XMATCH(B136,bHist!$B:$B,0)-1,3+$C$2,1,3+$C$3)),"-"))</f>
        <v>107.61159231854779</v>
      </c>
      <c r="F136" s="45" cm="1">
        <f t="array" aca="1" ref="F136" ca="1">MAX(IFERROR(IF(OFFSET(bHist!$A$1,_xlfn.XMATCH($B$112,bHist!$B:$B,0)-1,3+$C$2,1,3+$C$3)=0,"-",OFFSET(bHist!$A$1,_xlfn.XMATCH($B$112,bHist!$B:$B,0)-1,3+$C$2,1,3+$C$3))-IF(OFFSET(bHist!$A$1,_xlfn.XMATCH(B136,bHist!$B:$B,0)-1,3+$C$2,1,3+$C$3)=0,"-",OFFSET(bHist!$A$1,_xlfn.XMATCH(B136,bHist!$B:$B,0)-1,3+$C$2,1,3+$C$3)),"-"))</f>
        <v>608.5238542366028</v>
      </c>
      <c r="G136" s="45" cm="1">
        <f t="array" aca="1" ref="G136" ca="1">_xlfn.STDEV.P(IFERROR(IF(OFFSET(bHist!$A$1,_xlfn.XMATCH($B$112,bHist!$B:$B,0)-1,3+$C$2,1,3+$C$3)=0,"-",OFFSET(bHist!$A$1,_xlfn.XMATCH($B$112,bHist!$B:$B,0)-1,3+$C$2,1,3+$C$3))-IF(OFFSET(bHist!$A$1,_xlfn.XMATCH(B136,bHist!$B:$B,0)-1,3+$C$2,1,3+$C$3)=0,"-",OFFSET(bHist!$A$1,_xlfn.XMATCH(B136,bHist!$B:$B,0)-1,3+$C$2,1,3+$C$3)),"-"))</f>
        <v>107.47892199811292</v>
      </c>
      <c r="H136" s="45" cm="1">
        <f t="array" aca="1" ref="H136" ca="1">INDEX((IFERROR(IF(OFFSET(bHist!$A$1,_xlfn.XMATCH($B$112,bHist!B:B,0)-1,3,1,500)=0,"-",OFFSET(bHist!$A$1,_xlfn.XMATCH($B$112,bHist!B:B,0)-1,3,1,500))-IF(OFFSET(bHist!$A$1,_xlfn.XMATCH(B136,bHist!B:B,0)-1,3,1,500)=0,"-",OFFSET(bHist!$A$1,_xlfn.XMATCH(B136,bHist!B:B,0)-1,3,1,500)),"-")),1)</f>
        <v>117.78117013168338</v>
      </c>
      <c r="I136" s="45">
        <f t="shared" ca="1" si="6"/>
        <v>1.485541046331762</v>
      </c>
      <c r="J136" s="51" cm="1">
        <f t="array" aca="1" ref="J136" ca="1">SLOPE((IFERROR(IF(OFFSET(bHist!$A$1,_xlfn.XMATCH($B$112,bHist!$B:$B,0)-1,3,1,500)=0,"-",OFFSET(bHist!$A$1,_xlfn.XMATCH($B$112,bHist!$B:$B,0)-1,3,1,500))-IF(OFFSET(bHist!$A$1,_xlfn.XMATCH(B136,bHist!$B:$B,0)-1,3,1,500)=0,"-",OFFSET(bHist!$A$1,_xlfn.XMATCH(B136,bHist!$B:$B,0)-1,3,1,500)),"-")),OFFSET(bHist!$A$1,0,3,1,500))</f>
        <v>0.14446017123015537</v>
      </c>
      <c r="K136" s="45" cm="1">
        <f t="array" aca="1" ref="K136" ca="1">INTERCEPT((IFERROR(IF(OFFSET(bHist!$A$1,_xlfn.XMATCH($B$112,bHist!$B:$B,0)-1,3,1,500)=0,"-",OFFSET(bHist!$A$1,_xlfn.XMATCH($B$112,bHist!$B:$B,0)-1,3,1,500))-IF(OFFSET(bHist!$A$1,_xlfn.XMATCH(B136,bHist!$B:$B,0)-1,3,1,500)=0,"-",OFFSET(bHist!$A$1,_xlfn.XMATCH(B136,bHist!$B:$B,0)-1,3,1,500)),"-")),OFFSET(bHist!$A$1,0,3,1,500))</f>
        <v>-6205.3449543864299</v>
      </c>
      <c r="L136" s="45" cm="1">
        <f t="array" aca="1" ref="L136" ca="1">STEYX((IFERROR(IF(OFFSET(bHist!$A$1,_xlfn.XMATCH($B$112,bHist!B:B,0)-1,3,1,500)=0,"-",OFFSET(bHist!$A$1,_xlfn.XMATCH($B$112,bHist!B:B,0)-1,3,1,500))-IF(OFFSET(bHist!$A$1,_xlfn.XMATCH(B136,bHist!B:B,0)-1,3,1,500)=0,"-",OFFSET(bHist!$A$1,_xlfn.XMATCH(B136,bHist!B:B,0)-1,3,1,500)),"-")),OFFSET(bHist!$A$1,0,3,1,500))</f>
        <v>104.35282771444349</v>
      </c>
      <c r="M136" s="51" cm="1">
        <f t="array" aca="1" ref="M136" ca="1">CORREL(IF(OFFSET(bHist!$A$1,_xlfn.XMATCH($B$112,bHist!B:B,0)-1,3,1,500)=0,"-",OFFSET(bHist!$A$1,_xlfn.XMATCH($B$112,bHist!B:B,0)-1,3,1,500)),IF(OFFSET(bHist!$A$1,_xlfn.XMATCH(B136,bHist!B:B,0)-1,3,1,500)=0,"-",OFFSET(bHist!$A$1,_xlfn.XMATCH(B136,bHist!B:B,0)-1,3,1,500)))</f>
        <v>0.25511377597210788</v>
      </c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  <c r="AX136" s="50"/>
      <c r="AY136" s="50"/>
      <c r="AZ136" s="50"/>
      <c r="BA136" s="50"/>
      <c r="BB136" s="50"/>
      <c r="BC136" s="50"/>
      <c r="BD136" s="50"/>
      <c r="BE136" s="50"/>
      <c r="BF136" s="50"/>
      <c r="BG136" s="50"/>
      <c r="BH136" s="50"/>
      <c r="BI136" s="50"/>
      <c r="BJ136" s="50"/>
      <c r="BK136" s="50"/>
      <c r="BL136" s="50"/>
      <c r="BM136" s="50"/>
      <c r="BN136" s="50"/>
      <c r="BO136" s="50"/>
      <c r="BP136" s="50"/>
      <c r="BQ136" s="50"/>
      <c r="BR136" s="50"/>
      <c r="BS136" s="50"/>
      <c r="BT136" s="50"/>
      <c r="BU136" s="50"/>
      <c r="BV136" s="50"/>
      <c r="BW136" s="50"/>
      <c r="BX136" s="50"/>
      <c r="BY136" s="50"/>
      <c r="BZ136" s="50"/>
      <c r="CA136" s="50"/>
      <c r="CB136" s="50"/>
      <c r="CC136" s="50"/>
      <c r="CD136" s="50"/>
      <c r="CE136" s="50"/>
      <c r="CF136" s="50"/>
      <c r="CG136" s="50"/>
      <c r="CH136" s="50"/>
      <c r="CI136" s="50"/>
      <c r="CJ136" s="50"/>
      <c r="CK136" s="50"/>
      <c r="CL136" s="50"/>
      <c r="CM136" s="50"/>
      <c r="CN136" s="50"/>
      <c r="CO136" s="50"/>
      <c r="CP136" s="50"/>
      <c r="CQ136" s="50"/>
      <c r="CR136" s="50"/>
      <c r="CS136" s="50"/>
      <c r="CT136" s="50"/>
      <c r="CU136" s="50"/>
      <c r="CV136" s="50"/>
      <c r="CW136" s="50"/>
      <c r="CX136" s="50"/>
      <c r="CY136" s="50"/>
      <c r="CZ136" s="50"/>
      <c r="DA136" s="50"/>
      <c r="DB136" s="50"/>
      <c r="DC136" s="50"/>
      <c r="DD136" s="50"/>
      <c r="DE136" s="50"/>
      <c r="DF136" s="50"/>
      <c r="DG136" s="50"/>
      <c r="DH136" s="50"/>
      <c r="DI136" s="50"/>
      <c r="DJ136" s="50"/>
      <c r="DK136" s="50"/>
      <c r="DL136" s="50"/>
      <c r="DM136" s="50"/>
      <c r="DN136" s="50"/>
      <c r="DO136" s="50"/>
      <c r="DP136" s="50"/>
      <c r="DQ136" s="50"/>
      <c r="DR136" s="50"/>
      <c r="DS136" s="50"/>
      <c r="DT136" s="50"/>
      <c r="DU136" s="50"/>
      <c r="DV136" s="50"/>
      <c r="DW136" s="50"/>
      <c r="DX136" s="50"/>
      <c r="DY136" s="50"/>
      <c r="DZ136" s="50"/>
      <c r="EA136" s="50"/>
      <c r="EB136" s="50"/>
      <c r="EC136" s="50"/>
      <c r="ED136" s="50"/>
      <c r="EE136" s="50"/>
      <c r="EF136" s="50"/>
      <c r="EG136" s="50"/>
      <c r="EH136" s="50"/>
      <c r="EI136" s="50"/>
      <c r="EJ136" s="50"/>
      <c r="EK136" s="50"/>
      <c r="EL136" s="50"/>
      <c r="EM136" s="50"/>
      <c r="EN136" s="50"/>
      <c r="EO136" s="50"/>
      <c r="EP136" s="50"/>
      <c r="EQ136" s="50"/>
      <c r="ER136" s="50"/>
      <c r="ES136" s="50"/>
      <c r="ET136" s="50"/>
      <c r="EU136" s="50"/>
      <c r="EV136" s="50"/>
      <c r="EW136" s="50"/>
      <c r="EX136" s="50"/>
      <c r="EY136" s="50"/>
      <c r="EZ136" s="50"/>
      <c r="FA136" s="50"/>
      <c r="FB136" s="50"/>
      <c r="FC136" s="50"/>
      <c r="FD136" s="50"/>
      <c r="FE136" s="50"/>
      <c r="FF136" s="50"/>
      <c r="FG136" s="50"/>
      <c r="FH136" s="50"/>
      <c r="FI136" s="50"/>
      <c r="FJ136" s="50"/>
      <c r="FK136" s="50"/>
      <c r="FL136" s="50"/>
      <c r="FM136" s="50"/>
      <c r="FN136" s="50"/>
      <c r="FO136" s="50"/>
      <c r="FP136" s="50"/>
      <c r="FQ136" s="50"/>
      <c r="FR136" s="50"/>
      <c r="FS136" s="50"/>
      <c r="FT136" s="50"/>
      <c r="FU136" s="50"/>
      <c r="FV136" s="50"/>
      <c r="FW136" s="50"/>
      <c r="FX136" s="50"/>
      <c r="FY136" s="50"/>
      <c r="FZ136" s="50"/>
      <c r="GA136" s="50"/>
      <c r="GB136" s="50"/>
      <c r="GC136" s="50"/>
      <c r="GD136" s="50"/>
      <c r="GE136" s="50"/>
      <c r="GF136" s="50"/>
      <c r="GG136" s="50"/>
      <c r="GH136" s="50"/>
      <c r="GI136" s="50"/>
      <c r="GJ136" s="50"/>
      <c r="GK136" s="50"/>
      <c r="GL136" s="50"/>
      <c r="GM136" s="50"/>
      <c r="GN136" s="50"/>
      <c r="GO136" s="50"/>
      <c r="GP136" s="50"/>
      <c r="GQ136" s="50"/>
      <c r="GR136" s="50"/>
      <c r="GS136" s="50"/>
      <c r="GT136" s="50"/>
      <c r="GU136" s="50"/>
      <c r="GV136" s="50"/>
      <c r="GW136" s="50"/>
      <c r="GX136" s="50"/>
      <c r="GY136" s="50"/>
      <c r="GZ136" s="50"/>
      <c r="HA136" s="50"/>
      <c r="HB136" s="50"/>
      <c r="HC136" s="50"/>
      <c r="HD136" s="50"/>
      <c r="HE136" s="50"/>
      <c r="HF136" s="50"/>
      <c r="HG136" s="50"/>
      <c r="HH136" s="50"/>
      <c r="HI136" s="50"/>
      <c r="HJ136" s="50"/>
      <c r="HK136" s="50"/>
      <c r="HL136" s="50"/>
      <c r="HM136" s="50"/>
      <c r="HN136" s="50"/>
      <c r="HO136" s="50"/>
      <c r="HP136" s="50"/>
      <c r="HQ136" s="50"/>
      <c r="HR136" s="50"/>
      <c r="HS136" s="50"/>
      <c r="HT136" s="50"/>
      <c r="HU136" s="50"/>
      <c r="HV136" s="50"/>
      <c r="HW136" s="50"/>
      <c r="HX136" s="50"/>
      <c r="HY136" s="50"/>
      <c r="HZ136" s="50"/>
      <c r="IA136" s="50"/>
      <c r="IB136" s="50"/>
      <c r="IC136" s="50"/>
      <c r="ID136" s="50"/>
      <c r="IE136" s="50"/>
      <c r="IF136" s="50"/>
      <c r="IG136" s="50"/>
      <c r="IH136" s="50"/>
      <c r="II136" s="50"/>
      <c r="IJ136" s="50"/>
      <c r="IK136" s="50"/>
      <c r="IL136" s="50"/>
      <c r="IM136" s="50"/>
      <c r="IN136" s="50"/>
      <c r="IO136" s="50"/>
      <c r="IP136" s="50"/>
      <c r="IQ136" s="50"/>
      <c r="IR136" s="50"/>
      <c r="IS136" s="50"/>
      <c r="IT136" s="50"/>
      <c r="IU136" s="50"/>
      <c r="IV136" s="50"/>
      <c r="IW136" s="50"/>
      <c r="IX136" s="50"/>
      <c r="IY136" s="50"/>
      <c r="IZ136" s="50"/>
      <c r="JA136" s="50"/>
      <c r="JB136" s="50"/>
      <c r="JC136" s="50"/>
      <c r="JD136" s="50"/>
      <c r="JE136" s="50"/>
      <c r="JF136" s="50"/>
      <c r="JG136" s="50"/>
      <c r="JH136" s="50"/>
      <c r="JI136" s="50"/>
      <c r="JJ136" s="50"/>
      <c r="JK136" s="50"/>
      <c r="JL136" s="50"/>
      <c r="JM136" s="50"/>
      <c r="JN136" s="50"/>
      <c r="JO136" s="50"/>
      <c r="JP136" s="50"/>
      <c r="JQ136" s="50"/>
      <c r="JR136" s="50"/>
      <c r="JS136" s="50"/>
      <c r="JT136" s="50"/>
      <c r="JU136" s="50"/>
      <c r="JV136" s="50"/>
      <c r="JW136" s="50"/>
      <c r="JX136" s="50"/>
      <c r="JY136" s="50"/>
      <c r="JZ136" s="50"/>
      <c r="KA136" s="50"/>
      <c r="KB136" s="50"/>
      <c r="KC136" s="50"/>
      <c r="KD136" s="50"/>
      <c r="KE136" s="50"/>
      <c r="KF136" s="50"/>
      <c r="KG136" s="50"/>
      <c r="KH136" s="50"/>
      <c r="KI136" s="50"/>
      <c r="KJ136" s="50"/>
      <c r="KK136" s="50"/>
      <c r="KL136" s="50"/>
      <c r="KM136" s="50"/>
      <c r="KN136" s="50"/>
      <c r="KO136" s="50"/>
      <c r="KP136" s="50"/>
      <c r="KQ136" s="50"/>
      <c r="KR136" s="50"/>
      <c r="KS136" s="50"/>
      <c r="KT136" s="50"/>
      <c r="KU136" s="50"/>
      <c r="KV136" s="50"/>
      <c r="KW136" s="50"/>
      <c r="KX136" s="50"/>
      <c r="KY136" s="50"/>
      <c r="KZ136" s="50"/>
      <c r="LA136" s="50"/>
      <c r="LB136" s="50"/>
      <c r="LC136" s="50"/>
      <c r="LD136" s="50"/>
      <c r="LE136" s="50"/>
      <c r="LF136" s="50"/>
      <c r="LG136" s="50"/>
      <c r="LH136" s="50"/>
      <c r="LI136" s="50"/>
      <c r="LJ136" s="50"/>
      <c r="LK136" s="50"/>
      <c r="LL136" s="50"/>
      <c r="LM136" s="50"/>
      <c r="LN136" s="50"/>
      <c r="LO136" s="50"/>
      <c r="LP136" s="50"/>
      <c r="LQ136" s="50"/>
      <c r="LR136" s="50"/>
      <c r="LS136" s="50"/>
      <c r="LT136" s="50"/>
      <c r="LU136" s="50"/>
      <c r="LV136" s="50"/>
      <c r="LW136" s="50"/>
      <c r="LX136" s="50"/>
      <c r="LY136" s="50"/>
      <c r="LZ136" s="50"/>
      <c r="MA136" s="50"/>
      <c r="MB136" s="50"/>
      <c r="MC136" s="50"/>
      <c r="MD136" s="50"/>
      <c r="ME136" s="50"/>
      <c r="MF136" s="50"/>
      <c r="MG136" s="50"/>
      <c r="MH136" s="50"/>
      <c r="MI136" s="50"/>
      <c r="MJ136" s="50"/>
      <c r="MK136" s="50"/>
      <c r="ML136" s="50"/>
      <c r="MM136" s="50"/>
      <c r="MN136" s="50"/>
      <c r="MO136" s="50"/>
      <c r="MP136" s="50"/>
      <c r="MQ136" s="50"/>
      <c r="MR136" s="50"/>
      <c r="MS136" s="50"/>
      <c r="MT136" s="50"/>
      <c r="MU136" s="50"/>
      <c r="MV136" s="50"/>
      <c r="MW136" s="50"/>
      <c r="MX136" s="50"/>
      <c r="MY136" s="50"/>
      <c r="MZ136" s="50"/>
      <c r="NA136" s="50"/>
      <c r="NB136" s="50"/>
      <c r="NC136" s="50"/>
      <c r="ND136" s="50"/>
      <c r="NE136" s="50"/>
      <c r="NF136" s="50"/>
      <c r="NG136" s="50"/>
      <c r="NH136" s="50"/>
      <c r="NI136" s="50"/>
      <c r="NJ136" s="50"/>
      <c r="NK136" s="50"/>
      <c r="NL136" s="50"/>
      <c r="NM136" s="50"/>
      <c r="NN136" s="50"/>
      <c r="NO136" s="50"/>
      <c r="NP136" s="50"/>
      <c r="NQ136" s="50"/>
      <c r="NR136" s="50"/>
      <c r="NS136" s="50"/>
      <c r="NT136" s="50"/>
      <c r="NU136" s="50"/>
      <c r="NV136" s="50"/>
      <c r="NW136" s="50"/>
      <c r="NX136" s="50"/>
      <c r="NY136" s="50"/>
      <c r="NZ136" s="50"/>
      <c r="OA136" s="50"/>
      <c r="OB136" s="50"/>
      <c r="OC136" s="50"/>
      <c r="OD136" s="50"/>
      <c r="OE136" s="50"/>
      <c r="OF136" s="50"/>
      <c r="OG136" s="50"/>
      <c r="OH136" s="50"/>
      <c r="OI136" s="50"/>
      <c r="OJ136" s="50"/>
      <c r="OK136" s="50"/>
      <c r="OL136" s="50"/>
      <c r="OM136" s="50"/>
      <c r="ON136" s="50"/>
      <c r="OO136" s="50"/>
      <c r="OP136" s="50"/>
      <c r="OQ136" s="50"/>
      <c r="OR136" s="50"/>
      <c r="OS136" s="50"/>
      <c r="OT136" s="50"/>
      <c r="OU136" s="50"/>
      <c r="OV136" s="50"/>
      <c r="OW136" s="50"/>
      <c r="OX136" s="50"/>
      <c r="OY136" s="50"/>
      <c r="OZ136" s="50"/>
      <c r="PA136" s="50"/>
      <c r="PB136" s="50"/>
      <c r="PC136" s="50"/>
      <c r="PD136" s="50"/>
      <c r="PE136" s="50"/>
      <c r="PF136" s="50"/>
      <c r="PG136" s="50"/>
      <c r="PH136" s="50"/>
      <c r="PI136" s="50"/>
      <c r="PJ136" s="50"/>
      <c r="PK136" s="50"/>
      <c r="PL136" s="50"/>
      <c r="PM136" s="50"/>
      <c r="PN136" s="50"/>
      <c r="PO136" s="50"/>
      <c r="PP136" s="50"/>
      <c r="PQ136" s="50"/>
      <c r="PR136" s="50"/>
      <c r="PS136" s="50"/>
      <c r="PT136" s="50"/>
      <c r="PU136" s="50"/>
      <c r="PV136" s="50"/>
      <c r="PW136" s="50"/>
      <c r="PX136" s="50"/>
      <c r="PY136" s="50"/>
      <c r="PZ136" s="50"/>
      <c r="QA136" s="50"/>
      <c r="QB136" s="50"/>
      <c r="QC136" s="50"/>
      <c r="QD136" s="50"/>
      <c r="QE136" s="50"/>
      <c r="QF136" s="50"/>
      <c r="QG136" s="50"/>
      <c r="QH136" s="50"/>
      <c r="QI136" s="50"/>
      <c r="QJ136" s="50"/>
      <c r="QK136" s="50"/>
      <c r="QL136" s="50"/>
      <c r="QM136" s="50"/>
      <c r="QN136" s="50"/>
      <c r="QO136" s="50"/>
      <c r="QP136" s="50"/>
      <c r="QQ136" s="50"/>
      <c r="QR136" s="50"/>
      <c r="QS136" s="50"/>
      <c r="QT136" s="50"/>
      <c r="QU136" s="50"/>
      <c r="QV136" s="50"/>
      <c r="QW136" s="50"/>
      <c r="QX136" s="50"/>
      <c r="QY136" s="50"/>
      <c r="QZ136" s="50"/>
      <c r="RA136" s="50"/>
      <c r="RB136" s="50"/>
      <c r="RC136" s="50"/>
      <c r="RD136" s="50"/>
      <c r="RE136" s="50"/>
      <c r="RF136" s="50"/>
      <c r="RG136" s="50"/>
      <c r="RH136" s="50"/>
      <c r="RI136" s="50"/>
      <c r="RJ136" s="50"/>
      <c r="RK136" s="50"/>
      <c r="RL136" s="50"/>
      <c r="RM136" s="50"/>
      <c r="RN136" s="50"/>
      <c r="RO136" s="50"/>
      <c r="RP136" s="50"/>
      <c r="RQ136" s="50"/>
      <c r="RR136" s="50"/>
      <c r="RS136" s="50"/>
      <c r="RT136" s="50"/>
      <c r="RU136" s="50"/>
      <c r="RV136" s="50"/>
      <c r="RW136" s="50"/>
      <c r="RX136" s="50"/>
      <c r="RY136" s="50"/>
      <c r="RZ136" s="50"/>
      <c r="SA136" s="50"/>
      <c r="SB136" s="50"/>
      <c r="SC136" s="50"/>
      <c r="SD136" s="50"/>
      <c r="SE136" s="50"/>
      <c r="SF136" s="50"/>
      <c r="SG136" s="50"/>
      <c r="SH136" s="50"/>
      <c r="SI136" s="50"/>
      <c r="SJ136" s="50"/>
      <c r="SK136" s="50"/>
      <c r="SL136" s="50"/>
      <c r="SM136" s="50"/>
      <c r="SN136" s="45"/>
    </row>
    <row r="137" spans="2:508" x14ac:dyDescent="0.25">
      <c r="B137" s="43" t="s">
        <v>630</v>
      </c>
      <c r="C137" s="43" t="str">
        <f ca="1">_xlfn.XLOOKUP(B137,bonds[unique lookup],bonds[ID_ISIN])</f>
        <v>XS1219498141</v>
      </c>
      <c r="D137" s="45" cm="1">
        <f t="array" aca="1" ref="D137" ca="1">MIN(IFERROR(IF(OFFSET(bHist!$A$1,_xlfn.XMATCH($B$112,bHist!$B:$B,0)-1,3+$C$2,1,3+$C$3)=0,"-",OFFSET(bHist!$A$1,_xlfn.XMATCH($B$112,bHist!$B:$B,0)-1,3+$C$2,1,3+$C$3))-IF(OFFSET(bHist!$A$1,_xlfn.XMATCH(B137,bHist!$B:$B,0)-1,3+$C$2,1,3+$C$3)=0,"-",OFFSET(bHist!$A$1,_xlfn.XMATCH(B137,bHist!$B:$B,0)-1,3+$C$2,1,3+$C$3)),"-"))</f>
        <v>-240.91854472851753</v>
      </c>
      <c r="E137" s="45" cm="1">
        <f t="array" aca="1" ref="E137" ca="1">AVERAGE(IFERROR(IF(OFFSET(bHist!$A$1,_xlfn.XMATCH($B$112,bHist!$B:$B,0)-1,3+$C$2,1,3+$C$3)=0,"-",OFFSET(bHist!$A$1,_xlfn.XMATCH($B$112,bHist!$B:$B,0)-1,3+$C$2,1,3+$C$3))-IF(OFFSET(bHist!$A$1,_xlfn.XMATCH(B137,bHist!$B:$B,0)-1,3+$C$2,1,3+$C$3)=0,"-",OFFSET(bHist!$A$1,_xlfn.XMATCH(B137,bHist!$B:$B,0)-1,3+$C$2,1,3+$C$3)),"-"))</f>
        <v>102.58191074454858</v>
      </c>
      <c r="F137" s="45" cm="1">
        <f t="array" aca="1" ref="F137" ca="1">MAX(IFERROR(IF(OFFSET(bHist!$A$1,_xlfn.XMATCH($B$112,bHist!$B:$B,0)-1,3+$C$2,1,3+$C$3)=0,"-",OFFSET(bHist!$A$1,_xlfn.XMATCH($B$112,bHist!$B:$B,0)-1,3+$C$2,1,3+$C$3))-IF(OFFSET(bHist!$A$1,_xlfn.XMATCH(B137,bHist!$B:$B,0)-1,3+$C$2,1,3+$C$3)=0,"-",OFFSET(bHist!$A$1,_xlfn.XMATCH(B137,bHist!$B:$B,0)-1,3+$C$2,1,3+$C$3)),"-"))</f>
        <v>216.90092560005186</v>
      </c>
      <c r="G137" s="45" cm="1">
        <f t="array" aca="1" ref="G137" ca="1">_xlfn.STDEV.P(IFERROR(IF(OFFSET(bHist!$A$1,_xlfn.XMATCH($B$112,bHist!$B:$B,0)-1,3+$C$2,1,3+$C$3)=0,"-",OFFSET(bHist!$A$1,_xlfn.XMATCH($B$112,bHist!$B:$B,0)-1,3+$C$2,1,3+$C$3))-IF(OFFSET(bHist!$A$1,_xlfn.XMATCH(B137,bHist!$B:$B,0)-1,3+$C$2,1,3+$C$3)=0,"-",OFFSET(bHist!$A$1,_xlfn.XMATCH(B137,bHist!$B:$B,0)-1,3+$C$2,1,3+$C$3)),"-"))</f>
        <v>59.459131068485739</v>
      </c>
      <c r="H137" s="45" cm="1">
        <f t="array" aca="1" ref="H137" ca="1">INDEX((IFERROR(IF(OFFSET(bHist!$A$1,_xlfn.XMATCH($B$112,bHist!B:B,0)-1,3,1,500)=0,"-",OFFSET(bHist!$A$1,_xlfn.XMATCH($B$112,bHist!B:B,0)-1,3,1,500))-IF(OFFSET(bHist!$A$1,_xlfn.XMATCH(B137,bHist!B:B,0)-1,3,1,500)=0,"-",OFFSET(bHist!$A$1,_xlfn.XMATCH(B137,bHist!B:B,0)-1,3,1,500)),"-")),1)</f>
        <v>92.878094419240995</v>
      </c>
      <c r="I137" s="45">
        <f t="shared" ca="1" si="6"/>
        <v>-2.1195726600145068</v>
      </c>
      <c r="J137" s="51" cm="1">
        <f t="array" aca="1" ref="J137" ca="1">SLOPE((IFERROR(IF(OFFSET(bHist!$A$1,_xlfn.XMATCH($B$112,bHist!$B:$B,0)-1,3,1,500)=0,"-",OFFSET(bHist!$A$1,_xlfn.XMATCH($B$112,bHist!$B:$B,0)-1,3,1,500))-IF(OFFSET(bHist!$A$1,_xlfn.XMATCH(B137,bHist!$B:$B,0)-1,3,1,500)=0,"-",OFFSET(bHist!$A$1,_xlfn.XMATCH(B137,bHist!$B:$B,0)-1,3,1,500)),"-")),OFFSET(bHist!$A$1,0,3,1,500))</f>
        <v>-4.307410628543909E-2</v>
      </c>
      <c r="K137" s="45" cm="1">
        <f t="array" aca="1" ref="K137" ca="1">INTERCEPT((IFERROR(IF(OFFSET(bHist!$A$1,_xlfn.XMATCH($B$112,bHist!$B:$B,0)-1,3,1,500)=0,"-",OFFSET(bHist!$A$1,_xlfn.XMATCH($B$112,bHist!$B:$B,0)-1,3,1,500))-IF(OFFSET(bHist!$A$1,_xlfn.XMATCH(B137,bHist!$B:$B,0)-1,3,1,500)=0,"-",OFFSET(bHist!$A$1,_xlfn.XMATCH(B137,bHist!$B:$B,0)-1,3,1,500)),"-")),OFFSET(bHist!$A$1,0,3,1,500))</f>
        <v>1983.0267019035336</v>
      </c>
      <c r="L137" s="45" cm="1">
        <f t="array" aca="1" ref="L137" ca="1">STEYX((IFERROR(IF(OFFSET(bHist!$A$1,_xlfn.XMATCH($B$112,bHist!B:B,0)-1,3,1,500)=0,"-",OFFSET(bHist!$A$1,_xlfn.XMATCH($B$112,bHist!B:B,0)-1,3,1,500))-IF(OFFSET(bHist!$A$1,_xlfn.XMATCH(B137,bHist!B:B,0)-1,3,1,500)=0,"-",OFFSET(bHist!$A$1,_xlfn.XMATCH(B137,bHist!B:B,0)-1,3,1,500)),"-")),OFFSET(bHist!$A$1,0,3,1,500))</f>
        <v>59.058244299199117</v>
      </c>
      <c r="M137" s="51" cm="1">
        <f t="array" aca="1" ref="M137" ca="1">CORREL(IF(OFFSET(bHist!$A$1,_xlfn.XMATCH($B$112,bHist!B:B,0)-1,3,1,500)=0,"-",OFFSET(bHist!$A$1,_xlfn.XMATCH($B$112,bHist!B:B,0)-1,3,1,500)),IF(OFFSET(bHist!$A$1,_xlfn.XMATCH(B137,bHist!B:B,0)-1,3,1,500)=0,"-",OFFSET(bHist!$A$1,_xlfn.XMATCH(B137,bHist!B:B,0)-1,3,1,500)))</f>
        <v>0.95890389732263592</v>
      </c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  <c r="AE137" s="50"/>
      <c r="AF137" s="50"/>
      <c r="AG137" s="50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  <c r="AX137" s="50"/>
      <c r="AY137" s="50"/>
      <c r="AZ137" s="50"/>
      <c r="BA137" s="50"/>
      <c r="BB137" s="50"/>
      <c r="BC137" s="50"/>
      <c r="BD137" s="50"/>
      <c r="BE137" s="50"/>
      <c r="BF137" s="50"/>
      <c r="BG137" s="50"/>
      <c r="BH137" s="50"/>
      <c r="BI137" s="50"/>
      <c r="BJ137" s="50"/>
      <c r="BK137" s="50"/>
      <c r="BL137" s="50"/>
      <c r="BM137" s="50"/>
      <c r="BN137" s="50"/>
      <c r="BO137" s="50"/>
      <c r="BP137" s="50"/>
      <c r="BQ137" s="50"/>
      <c r="BR137" s="50"/>
      <c r="BS137" s="50"/>
      <c r="BT137" s="50"/>
      <c r="BU137" s="50"/>
      <c r="BV137" s="50"/>
      <c r="BW137" s="50"/>
      <c r="BX137" s="50"/>
      <c r="BY137" s="50"/>
      <c r="BZ137" s="50"/>
      <c r="CA137" s="50"/>
      <c r="CB137" s="50"/>
      <c r="CC137" s="50"/>
      <c r="CD137" s="50"/>
      <c r="CE137" s="50"/>
      <c r="CF137" s="50"/>
      <c r="CG137" s="50"/>
      <c r="CH137" s="50"/>
      <c r="CI137" s="50"/>
      <c r="CJ137" s="50"/>
      <c r="CK137" s="50"/>
      <c r="CL137" s="50"/>
      <c r="CM137" s="50"/>
      <c r="CN137" s="50"/>
      <c r="CO137" s="50"/>
      <c r="CP137" s="50"/>
      <c r="CQ137" s="50"/>
      <c r="CR137" s="50"/>
      <c r="CS137" s="50"/>
      <c r="CT137" s="50"/>
      <c r="CU137" s="50"/>
      <c r="CV137" s="50"/>
      <c r="CW137" s="50"/>
      <c r="CX137" s="50"/>
      <c r="CY137" s="50"/>
      <c r="CZ137" s="50"/>
      <c r="DA137" s="50"/>
      <c r="DB137" s="50"/>
      <c r="DC137" s="50"/>
      <c r="DD137" s="50"/>
      <c r="DE137" s="50"/>
      <c r="DF137" s="50"/>
      <c r="DG137" s="50"/>
      <c r="DH137" s="50"/>
      <c r="DI137" s="50"/>
      <c r="DJ137" s="50"/>
      <c r="DK137" s="50"/>
      <c r="DL137" s="50"/>
      <c r="DM137" s="50"/>
      <c r="DN137" s="50"/>
      <c r="DO137" s="50"/>
      <c r="DP137" s="50"/>
      <c r="DQ137" s="50"/>
      <c r="DR137" s="50"/>
      <c r="DS137" s="50"/>
      <c r="DT137" s="50"/>
      <c r="DU137" s="50"/>
      <c r="DV137" s="50"/>
      <c r="DW137" s="50"/>
      <c r="DX137" s="50"/>
      <c r="DY137" s="50"/>
      <c r="DZ137" s="50"/>
      <c r="EA137" s="50"/>
      <c r="EB137" s="50"/>
      <c r="EC137" s="50"/>
      <c r="ED137" s="50"/>
      <c r="EE137" s="50"/>
      <c r="EF137" s="50"/>
      <c r="EG137" s="50"/>
      <c r="EH137" s="50"/>
      <c r="EI137" s="50"/>
      <c r="EJ137" s="50"/>
      <c r="EK137" s="50"/>
      <c r="EL137" s="50"/>
      <c r="EM137" s="50"/>
      <c r="EN137" s="50"/>
      <c r="EO137" s="50"/>
      <c r="EP137" s="50"/>
      <c r="EQ137" s="50"/>
      <c r="ER137" s="50"/>
      <c r="ES137" s="50"/>
      <c r="ET137" s="50"/>
      <c r="EU137" s="50"/>
      <c r="EV137" s="50"/>
      <c r="EW137" s="50"/>
      <c r="EX137" s="50"/>
      <c r="EY137" s="50"/>
      <c r="EZ137" s="50"/>
      <c r="FA137" s="50"/>
      <c r="FB137" s="50"/>
      <c r="FC137" s="50"/>
      <c r="FD137" s="50"/>
      <c r="FE137" s="50"/>
      <c r="FF137" s="50"/>
      <c r="FG137" s="50"/>
      <c r="FH137" s="50"/>
      <c r="FI137" s="50"/>
      <c r="FJ137" s="50"/>
      <c r="FK137" s="50"/>
      <c r="FL137" s="50"/>
      <c r="FM137" s="50"/>
      <c r="FN137" s="50"/>
      <c r="FO137" s="50"/>
      <c r="FP137" s="50"/>
      <c r="FQ137" s="50"/>
      <c r="FR137" s="50"/>
      <c r="FS137" s="50"/>
      <c r="FT137" s="50"/>
      <c r="FU137" s="50"/>
      <c r="FV137" s="50"/>
      <c r="FW137" s="50"/>
      <c r="FX137" s="50"/>
      <c r="FY137" s="50"/>
      <c r="FZ137" s="50"/>
      <c r="GA137" s="50"/>
      <c r="GB137" s="50"/>
      <c r="GC137" s="50"/>
      <c r="GD137" s="50"/>
      <c r="GE137" s="50"/>
      <c r="GF137" s="50"/>
      <c r="GG137" s="50"/>
      <c r="GH137" s="50"/>
      <c r="GI137" s="50"/>
      <c r="GJ137" s="50"/>
      <c r="GK137" s="50"/>
      <c r="GL137" s="50"/>
      <c r="GM137" s="50"/>
      <c r="GN137" s="50"/>
      <c r="GO137" s="50"/>
      <c r="GP137" s="50"/>
      <c r="GQ137" s="50"/>
      <c r="GR137" s="50"/>
      <c r="GS137" s="50"/>
      <c r="GT137" s="50"/>
      <c r="GU137" s="50"/>
      <c r="GV137" s="50"/>
      <c r="GW137" s="50"/>
      <c r="GX137" s="50"/>
      <c r="GY137" s="50"/>
      <c r="GZ137" s="50"/>
      <c r="HA137" s="50"/>
      <c r="HB137" s="50"/>
      <c r="HC137" s="50"/>
      <c r="HD137" s="50"/>
      <c r="HE137" s="50"/>
      <c r="HF137" s="50"/>
      <c r="HG137" s="50"/>
      <c r="HH137" s="50"/>
      <c r="HI137" s="50"/>
      <c r="HJ137" s="50"/>
      <c r="HK137" s="50"/>
      <c r="HL137" s="50"/>
      <c r="HM137" s="50"/>
      <c r="HN137" s="50"/>
      <c r="HO137" s="50"/>
      <c r="HP137" s="50"/>
      <c r="HQ137" s="50"/>
      <c r="HR137" s="50"/>
      <c r="HS137" s="50"/>
      <c r="HT137" s="50"/>
      <c r="HU137" s="50"/>
      <c r="HV137" s="50"/>
      <c r="HW137" s="50"/>
      <c r="HX137" s="50"/>
      <c r="HY137" s="50"/>
      <c r="HZ137" s="50"/>
      <c r="IA137" s="50"/>
      <c r="IB137" s="50"/>
      <c r="IC137" s="50"/>
      <c r="ID137" s="50"/>
      <c r="IE137" s="50"/>
      <c r="IF137" s="50"/>
      <c r="IG137" s="50"/>
      <c r="IH137" s="50"/>
      <c r="II137" s="50"/>
      <c r="IJ137" s="50"/>
      <c r="IK137" s="50"/>
      <c r="IL137" s="50"/>
      <c r="IM137" s="50"/>
      <c r="IN137" s="50"/>
      <c r="IO137" s="50"/>
      <c r="IP137" s="50"/>
      <c r="IQ137" s="50"/>
      <c r="IR137" s="50"/>
      <c r="IS137" s="50"/>
      <c r="IT137" s="50"/>
      <c r="IU137" s="50"/>
      <c r="IV137" s="50"/>
      <c r="IW137" s="50"/>
      <c r="IX137" s="50"/>
      <c r="IY137" s="50"/>
      <c r="IZ137" s="50"/>
      <c r="JA137" s="50"/>
      <c r="JB137" s="50"/>
      <c r="JC137" s="50"/>
      <c r="JD137" s="50"/>
      <c r="JE137" s="50"/>
      <c r="JF137" s="50"/>
      <c r="JG137" s="50"/>
      <c r="JH137" s="50"/>
      <c r="JI137" s="50"/>
      <c r="JJ137" s="50"/>
      <c r="JK137" s="50"/>
      <c r="JL137" s="50"/>
      <c r="JM137" s="50"/>
      <c r="JN137" s="50"/>
      <c r="JO137" s="50"/>
      <c r="JP137" s="50"/>
      <c r="JQ137" s="50"/>
      <c r="JR137" s="50"/>
      <c r="JS137" s="50"/>
      <c r="JT137" s="50"/>
      <c r="JU137" s="50"/>
      <c r="JV137" s="50"/>
      <c r="JW137" s="50"/>
      <c r="JX137" s="50"/>
      <c r="JY137" s="50"/>
      <c r="JZ137" s="50"/>
      <c r="KA137" s="50"/>
      <c r="KB137" s="50"/>
      <c r="KC137" s="50"/>
      <c r="KD137" s="50"/>
      <c r="KE137" s="50"/>
      <c r="KF137" s="50"/>
      <c r="KG137" s="50"/>
      <c r="KH137" s="50"/>
      <c r="KI137" s="50"/>
      <c r="KJ137" s="50"/>
      <c r="KK137" s="50"/>
      <c r="KL137" s="50"/>
      <c r="KM137" s="50"/>
      <c r="KN137" s="50"/>
      <c r="KO137" s="50"/>
      <c r="KP137" s="50"/>
      <c r="KQ137" s="50"/>
      <c r="KR137" s="50"/>
      <c r="KS137" s="50"/>
      <c r="KT137" s="50"/>
      <c r="KU137" s="50"/>
      <c r="KV137" s="50"/>
      <c r="KW137" s="50"/>
      <c r="KX137" s="50"/>
      <c r="KY137" s="50"/>
      <c r="KZ137" s="50"/>
      <c r="LA137" s="50"/>
      <c r="LB137" s="50"/>
      <c r="LC137" s="50"/>
      <c r="LD137" s="50"/>
      <c r="LE137" s="50"/>
      <c r="LF137" s="50"/>
      <c r="LG137" s="50"/>
      <c r="LH137" s="50"/>
      <c r="LI137" s="50"/>
      <c r="LJ137" s="50"/>
      <c r="LK137" s="50"/>
      <c r="LL137" s="50"/>
      <c r="LM137" s="50"/>
      <c r="LN137" s="50"/>
      <c r="LO137" s="50"/>
      <c r="LP137" s="50"/>
      <c r="LQ137" s="50"/>
      <c r="LR137" s="50"/>
      <c r="LS137" s="50"/>
      <c r="LT137" s="50"/>
      <c r="LU137" s="50"/>
      <c r="LV137" s="50"/>
      <c r="LW137" s="50"/>
      <c r="LX137" s="50"/>
      <c r="LY137" s="50"/>
      <c r="LZ137" s="50"/>
      <c r="MA137" s="50"/>
      <c r="MB137" s="50"/>
      <c r="MC137" s="50"/>
      <c r="MD137" s="50"/>
      <c r="ME137" s="50"/>
      <c r="MF137" s="50"/>
      <c r="MG137" s="50"/>
      <c r="MH137" s="50"/>
      <c r="MI137" s="50"/>
      <c r="MJ137" s="50"/>
      <c r="MK137" s="50"/>
      <c r="ML137" s="50"/>
      <c r="MM137" s="50"/>
      <c r="MN137" s="50"/>
      <c r="MO137" s="50"/>
      <c r="MP137" s="50"/>
      <c r="MQ137" s="50"/>
      <c r="MR137" s="50"/>
      <c r="MS137" s="50"/>
      <c r="MT137" s="50"/>
      <c r="MU137" s="50"/>
      <c r="MV137" s="50"/>
      <c r="MW137" s="50"/>
      <c r="MX137" s="50"/>
      <c r="MY137" s="50"/>
      <c r="MZ137" s="50"/>
      <c r="NA137" s="50"/>
      <c r="NB137" s="50"/>
      <c r="NC137" s="50"/>
      <c r="ND137" s="50"/>
      <c r="NE137" s="50"/>
      <c r="NF137" s="50"/>
      <c r="NG137" s="50"/>
      <c r="NH137" s="50"/>
      <c r="NI137" s="50"/>
      <c r="NJ137" s="50"/>
      <c r="NK137" s="50"/>
      <c r="NL137" s="50"/>
      <c r="NM137" s="50"/>
      <c r="NN137" s="50"/>
      <c r="NO137" s="50"/>
      <c r="NP137" s="50"/>
      <c r="NQ137" s="50"/>
      <c r="NR137" s="50"/>
      <c r="NS137" s="50"/>
      <c r="NT137" s="50"/>
      <c r="NU137" s="50"/>
      <c r="NV137" s="50"/>
      <c r="NW137" s="50"/>
      <c r="NX137" s="50"/>
      <c r="NY137" s="50"/>
      <c r="NZ137" s="50"/>
      <c r="OA137" s="50"/>
      <c r="OB137" s="50"/>
      <c r="OC137" s="50"/>
      <c r="OD137" s="50"/>
      <c r="OE137" s="50"/>
      <c r="OF137" s="50"/>
      <c r="OG137" s="50"/>
      <c r="OH137" s="50"/>
      <c r="OI137" s="50"/>
      <c r="OJ137" s="50"/>
      <c r="OK137" s="50"/>
      <c r="OL137" s="50"/>
      <c r="OM137" s="50"/>
      <c r="ON137" s="50"/>
      <c r="OO137" s="50"/>
      <c r="OP137" s="50"/>
      <c r="OQ137" s="50"/>
      <c r="OR137" s="50"/>
      <c r="OS137" s="50"/>
      <c r="OT137" s="50"/>
      <c r="OU137" s="50"/>
      <c r="OV137" s="50"/>
      <c r="OW137" s="50"/>
      <c r="OX137" s="50"/>
      <c r="OY137" s="50"/>
      <c r="OZ137" s="50"/>
      <c r="PA137" s="50"/>
      <c r="PB137" s="50"/>
      <c r="PC137" s="50"/>
      <c r="PD137" s="50"/>
      <c r="PE137" s="50"/>
      <c r="PF137" s="50"/>
      <c r="PG137" s="50"/>
      <c r="PH137" s="50"/>
      <c r="PI137" s="50"/>
      <c r="PJ137" s="50"/>
      <c r="PK137" s="50"/>
      <c r="PL137" s="50"/>
      <c r="PM137" s="50"/>
      <c r="PN137" s="50"/>
      <c r="PO137" s="50"/>
      <c r="PP137" s="50"/>
      <c r="PQ137" s="50"/>
      <c r="PR137" s="50"/>
      <c r="PS137" s="50"/>
      <c r="PT137" s="50"/>
      <c r="PU137" s="50"/>
      <c r="PV137" s="50"/>
      <c r="PW137" s="50"/>
      <c r="PX137" s="50"/>
      <c r="PY137" s="50"/>
      <c r="PZ137" s="50"/>
      <c r="QA137" s="50"/>
      <c r="QB137" s="50"/>
      <c r="QC137" s="50"/>
      <c r="QD137" s="50"/>
      <c r="QE137" s="50"/>
      <c r="QF137" s="50"/>
      <c r="QG137" s="50"/>
      <c r="QH137" s="50"/>
      <c r="QI137" s="50"/>
      <c r="QJ137" s="50"/>
      <c r="QK137" s="50"/>
      <c r="QL137" s="50"/>
      <c r="QM137" s="50"/>
      <c r="QN137" s="50"/>
      <c r="QO137" s="50"/>
      <c r="QP137" s="50"/>
      <c r="QQ137" s="50"/>
      <c r="QR137" s="50"/>
      <c r="QS137" s="50"/>
      <c r="QT137" s="50"/>
      <c r="QU137" s="50"/>
      <c r="QV137" s="50"/>
      <c r="QW137" s="50"/>
      <c r="QX137" s="50"/>
      <c r="QY137" s="50"/>
      <c r="QZ137" s="50"/>
      <c r="RA137" s="50"/>
      <c r="RB137" s="50"/>
      <c r="RC137" s="50"/>
      <c r="RD137" s="50"/>
      <c r="RE137" s="50"/>
      <c r="RF137" s="50"/>
      <c r="RG137" s="50"/>
      <c r="RH137" s="50"/>
      <c r="RI137" s="50"/>
      <c r="RJ137" s="50"/>
      <c r="RK137" s="50"/>
      <c r="RL137" s="50"/>
      <c r="RM137" s="50"/>
      <c r="RN137" s="50"/>
      <c r="RO137" s="50"/>
      <c r="RP137" s="50"/>
      <c r="RQ137" s="50"/>
      <c r="RR137" s="50"/>
      <c r="RS137" s="50"/>
      <c r="RT137" s="50"/>
      <c r="RU137" s="50"/>
      <c r="RV137" s="50"/>
      <c r="RW137" s="50"/>
      <c r="RX137" s="50"/>
      <c r="RY137" s="50"/>
      <c r="RZ137" s="50"/>
      <c r="SA137" s="50"/>
      <c r="SB137" s="50"/>
      <c r="SC137" s="50"/>
      <c r="SD137" s="50"/>
      <c r="SE137" s="50"/>
      <c r="SF137" s="50"/>
      <c r="SG137" s="50"/>
      <c r="SH137" s="50"/>
      <c r="SI137" s="50"/>
      <c r="SJ137" s="50"/>
      <c r="SK137" s="50"/>
      <c r="SL137" s="50"/>
      <c r="SM137" s="50"/>
      <c r="SN137" s="45"/>
    </row>
    <row r="138" spans="2:508" x14ac:dyDescent="0.25">
      <c r="B138" s="43" t="s">
        <v>631</v>
      </c>
      <c r="C138" s="43" t="str">
        <f ca="1">_xlfn.XLOOKUP(B138,bonds[unique lookup],bonds[ID_ISIN])</f>
        <v>XS1219499032</v>
      </c>
      <c r="D138" s="45" cm="1">
        <f t="array" aca="1" ref="D138" ca="1">MIN(IFERROR(IF(OFFSET(bHist!$A$1,_xlfn.XMATCH($B$112,bHist!$B:$B,0)-1,3+$C$2,1,3+$C$3)=0,"-",OFFSET(bHist!$A$1,_xlfn.XMATCH($B$112,bHist!$B:$B,0)-1,3+$C$2,1,3+$C$3))-IF(OFFSET(bHist!$A$1,_xlfn.XMATCH(B138,bHist!$B:$B,0)-1,3+$C$2,1,3+$C$3)=0,"-",OFFSET(bHist!$A$1,_xlfn.XMATCH(B138,bHist!$B:$B,0)-1,3+$C$2,1,3+$C$3)),"-"))</f>
        <v>-38.552341911315921</v>
      </c>
      <c r="E138" s="45" cm="1">
        <f t="array" aca="1" ref="E138" ca="1">AVERAGE(IFERROR(IF(OFFSET(bHist!$A$1,_xlfn.XMATCH($B$112,bHist!$B:$B,0)-1,3+$C$2,1,3+$C$3)=0,"-",OFFSET(bHist!$A$1,_xlfn.XMATCH($B$112,bHist!$B:$B,0)-1,3+$C$2,1,3+$C$3))-IF(OFFSET(bHist!$A$1,_xlfn.XMATCH(B138,bHist!$B:$B,0)-1,3+$C$2,1,3+$C$3)=0,"-",OFFSET(bHist!$A$1,_xlfn.XMATCH(B138,bHist!$B:$B,0)-1,3+$C$2,1,3+$C$3)),"-"))</f>
        <v>38.408080888795212</v>
      </c>
      <c r="F138" s="45" cm="1">
        <f t="array" aca="1" ref="F138" ca="1">MAX(IFERROR(IF(OFFSET(bHist!$A$1,_xlfn.XMATCH($B$112,bHist!$B:$B,0)-1,3+$C$2,1,3+$C$3)=0,"-",OFFSET(bHist!$A$1,_xlfn.XMATCH($B$112,bHist!$B:$B,0)-1,3+$C$2,1,3+$C$3))-IF(OFFSET(bHist!$A$1,_xlfn.XMATCH(B138,bHist!$B:$B,0)-1,3+$C$2,1,3+$C$3)=0,"-",OFFSET(bHist!$A$1,_xlfn.XMATCH(B138,bHist!$B:$B,0)-1,3+$C$2,1,3+$C$3)),"-"))</f>
        <v>311.71949871397015</v>
      </c>
      <c r="G138" s="45" cm="1">
        <f t="array" aca="1" ref="G138" ca="1">_xlfn.STDEV.P(IFERROR(IF(OFFSET(bHist!$A$1,_xlfn.XMATCH($B$112,bHist!$B:$B,0)-1,3+$C$2,1,3+$C$3)=0,"-",OFFSET(bHist!$A$1,_xlfn.XMATCH($B$112,bHist!$B:$B,0)-1,3+$C$2,1,3+$C$3))-IF(OFFSET(bHist!$A$1,_xlfn.XMATCH(B138,bHist!$B:$B,0)-1,3+$C$2,1,3+$C$3)=0,"-",OFFSET(bHist!$A$1,_xlfn.XMATCH(B138,bHist!$B:$B,0)-1,3+$C$2,1,3+$C$3)),"-"))</f>
        <v>62.410290291185461</v>
      </c>
      <c r="H138" s="45" cm="1">
        <f t="array" aca="1" ref="H138" ca="1">INDEX((IFERROR(IF(OFFSET(bHist!$A$1,_xlfn.XMATCH($B$112,bHist!B:B,0)-1,3,1,500)=0,"-",OFFSET(bHist!$A$1,_xlfn.XMATCH($B$112,bHist!B:B,0)-1,3,1,500))-IF(OFFSET(bHist!$A$1,_xlfn.XMATCH(B138,bHist!B:B,0)-1,3,1,500)=0,"-",OFFSET(bHist!$A$1,_xlfn.XMATCH(B138,bHist!B:B,0)-1,3,1,500)),"-")),1)</f>
        <v>82.233501913964744</v>
      </c>
      <c r="I138" s="45">
        <f t="shared" ca="1" si="6"/>
        <v>12.511831081520796</v>
      </c>
      <c r="J138" s="51" cm="1">
        <f t="array" aca="1" ref="J138" ca="1">SLOPE((IFERROR(IF(OFFSET(bHist!$A$1,_xlfn.XMATCH($B$112,bHist!$B:$B,0)-1,3,1,500)=0,"-",OFFSET(bHist!$A$1,_xlfn.XMATCH($B$112,bHist!$B:$B,0)-1,3,1,500))-IF(OFFSET(bHist!$A$1,_xlfn.XMATCH(B138,bHist!$B:$B,0)-1,3,1,500)=0,"-",OFFSET(bHist!$A$1,_xlfn.XMATCH(B138,bHist!$B:$B,0)-1,3,1,500)),"-")),OFFSET(bHist!$A$1,0,3,1,500))</f>
        <v>0.21514044615976827</v>
      </c>
      <c r="K138" s="45" cm="1">
        <f t="array" aca="1" ref="K138" ca="1">INTERCEPT((IFERROR(IF(OFFSET(bHist!$A$1,_xlfn.XMATCH($B$112,bHist!$B:$B,0)-1,3,1,500)=0,"-",OFFSET(bHist!$A$1,_xlfn.XMATCH($B$112,bHist!$B:$B,0)-1,3,1,500))-IF(OFFSET(bHist!$A$1,_xlfn.XMATCH(B138,bHist!$B:$B,0)-1,3,1,500)=0,"-",OFFSET(bHist!$A$1,_xlfn.XMATCH(B138,bHist!$B:$B,0)-1,3,1,500)),"-")),OFFSET(bHist!$A$1,0,3,1,500))</f>
        <v>-9354.0944623891137</v>
      </c>
      <c r="L138" s="45" cm="1">
        <f t="array" aca="1" ref="L138" ca="1">STEYX((IFERROR(IF(OFFSET(bHist!$A$1,_xlfn.XMATCH($B$112,bHist!B:B,0)-1,3,1,500)=0,"-",OFFSET(bHist!$A$1,_xlfn.XMATCH($B$112,bHist!B:B,0)-1,3,1,500))-IF(OFFSET(bHist!$A$1,_xlfn.XMATCH(B138,bHist!B:B,0)-1,3,1,500)=0,"-",OFFSET(bHist!$A$1,_xlfn.XMATCH(B138,bHist!B:B,0)-1,3,1,500)),"-")),OFFSET(bHist!$A$1,0,3,1,500))</f>
        <v>43.62865358513374</v>
      </c>
      <c r="M138" s="51" cm="1">
        <f t="array" aca="1" ref="M138" ca="1">CORREL(IF(OFFSET(bHist!$A$1,_xlfn.XMATCH($B$112,bHist!B:B,0)-1,3,1,500)=0,"-",OFFSET(bHist!$A$1,_xlfn.XMATCH($B$112,bHist!B:B,0)-1,3,1,500)),IF(OFFSET(bHist!$A$1,_xlfn.XMATCH(B138,bHist!B:B,0)-1,3,1,500)=0,"-",OFFSET(bHist!$A$1,_xlfn.XMATCH(B138,bHist!B:B,0)-1,3,1,500)))</f>
        <v>0.74959367378232267</v>
      </c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  <c r="AX138" s="50"/>
      <c r="AY138" s="50"/>
      <c r="AZ138" s="50"/>
      <c r="BA138" s="50"/>
      <c r="BB138" s="50"/>
      <c r="BC138" s="50"/>
      <c r="BD138" s="50"/>
      <c r="BE138" s="50"/>
      <c r="BF138" s="50"/>
      <c r="BG138" s="50"/>
      <c r="BH138" s="50"/>
      <c r="BI138" s="50"/>
      <c r="BJ138" s="50"/>
      <c r="BK138" s="50"/>
      <c r="BL138" s="50"/>
      <c r="BM138" s="50"/>
      <c r="BN138" s="50"/>
      <c r="BO138" s="50"/>
      <c r="BP138" s="50"/>
      <c r="BQ138" s="50"/>
      <c r="BR138" s="50"/>
      <c r="BS138" s="50"/>
      <c r="BT138" s="50"/>
      <c r="BU138" s="50"/>
      <c r="BV138" s="50"/>
      <c r="BW138" s="50"/>
      <c r="BX138" s="50"/>
      <c r="BY138" s="50"/>
      <c r="BZ138" s="50"/>
      <c r="CA138" s="50"/>
      <c r="CB138" s="50"/>
      <c r="CC138" s="50"/>
      <c r="CD138" s="50"/>
      <c r="CE138" s="50"/>
      <c r="CF138" s="50"/>
      <c r="CG138" s="50"/>
      <c r="CH138" s="50"/>
      <c r="CI138" s="50"/>
      <c r="CJ138" s="50"/>
      <c r="CK138" s="50"/>
      <c r="CL138" s="50"/>
      <c r="CM138" s="50"/>
      <c r="CN138" s="50"/>
      <c r="CO138" s="50"/>
      <c r="CP138" s="50"/>
      <c r="CQ138" s="50"/>
      <c r="CR138" s="50"/>
      <c r="CS138" s="50"/>
      <c r="CT138" s="50"/>
      <c r="CU138" s="50"/>
      <c r="CV138" s="50"/>
      <c r="CW138" s="50"/>
      <c r="CX138" s="50"/>
      <c r="CY138" s="50"/>
      <c r="CZ138" s="50"/>
      <c r="DA138" s="50"/>
      <c r="DB138" s="50"/>
      <c r="DC138" s="50"/>
      <c r="DD138" s="50"/>
      <c r="DE138" s="50"/>
      <c r="DF138" s="50"/>
      <c r="DG138" s="50"/>
      <c r="DH138" s="50"/>
      <c r="DI138" s="50"/>
      <c r="DJ138" s="50"/>
      <c r="DK138" s="50"/>
      <c r="DL138" s="50"/>
      <c r="DM138" s="50"/>
      <c r="DN138" s="50"/>
      <c r="DO138" s="50"/>
      <c r="DP138" s="50"/>
      <c r="DQ138" s="50"/>
      <c r="DR138" s="50"/>
      <c r="DS138" s="50"/>
      <c r="DT138" s="50"/>
      <c r="DU138" s="50"/>
      <c r="DV138" s="50"/>
      <c r="DW138" s="50"/>
      <c r="DX138" s="50"/>
      <c r="DY138" s="50"/>
      <c r="DZ138" s="50"/>
      <c r="EA138" s="50"/>
      <c r="EB138" s="50"/>
      <c r="EC138" s="50"/>
      <c r="ED138" s="50"/>
      <c r="EE138" s="50"/>
      <c r="EF138" s="50"/>
      <c r="EG138" s="50"/>
      <c r="EH138" s="50"/>
      <c r="EI138" s="50"/>
      <c r="EJ138" s="50"/>
      <c r="EK138" s="50"/>
      <c r="EL138" s="50"/>
      <c r="EM138" s="50"/>
      <c r="EN138" s="50"/>
      <c r="EO138" s="50"/>
      <c r="EP138" s="50"/>
      <c r="EQ138" s="50"/>
      <c r="ER138" s="50"/>
      <c r="ES138" s="50"/>
      <c r="ET138" s="50"/>
      <c r="EU138" s="50"/>
      <c r="EV138" s="50"/>
      <c r="EW138" s="50"/>
      <c r="EX138" s="50"/>
      <c r="EY138" s="50"/>
      <c r="EZ138" s="50"/>
      <c r="FA138" s="50"/>
      <c r="FB138" s="50"/>
      <c r="FC138" s="50"/>
      <c r="FD138" s="50"/>
      <c r="FE138" s="50"/>
      <c r="FF138" s="50"/>
      <c r="FG138" s="50"/>
      <c r="FH138" s="50"/>
      <c r="FI138" s="50"/>
      <c r="FJ138" s="50"/>
      <c r="FK138" s="50"/>
      <c r="FL138" s="50"/>
      <c r="FM138" s="50"/>
      <c r="FN138" s="50"/>
      <c r="FO138" s="50"/>
      <c r="FP138" s="50"/>
      <c r="FQ138" s="50"/>
      <c r="FR138" s="50"/>
      <c r="FS138" s="50"/>
      <c r="FT138" s="50"/>
      <c r="FU138" s="50"/>
      <c r="FV138" s="50"/>
      <c r="FW138" s="50"/>
      <c r="FX138" s="50"/>
      <c r="FY138" s="50"/>
      <c r="FZ138" s="50"/>
      <c r="GA138" s="50"/>
      <c r="GB138" s="50"/>
      <c r="GC138" s="50"/>
      <c r="GD138" s="50"/>
      <c r="GE138" s="50"/>
      <c r="GF138" s="50"/>
      <c r="GG138" s="50"/>
      <c r="GH138" s="50"/>
      <c r="GI138" s="50"/>
      <c r="GJ138" s="50"/>
      <c r="GK138" s="50"/>
      <c r="GL138" s="50"/>
      <c r="GM138" s="50"/>
      <c r="GN138" s="50"/>
      <c r="GO138" s="50"/>
      <c r="GP138" s="50"/>
      <c r="GQ138" s="50"/>
      <c r="GR138" s="50"/>
      <c r="GS138" s="50"/>
      <c r="GT138" s="50"/>
      <c r="GU138" s="50"/>
      <c r="GV138" s="50"/>
      <c r="GW138" s="50"/>
      <c r="GX138" s="50"/>
      <c r="GY138" s="50"/>
      <c r="GZ138" s="50"/>
      <c r="HA138" s="50"/>
      <c r="HB138" s="50"/>
      <c r="HC138" s="50"/>
      <c r="HD138" s="50"/>
      <c r="HE138" s="50"/>
      <c r="HF138" s="50"/>
      <c r="HG138" s="50"/>
      <c r="HH138" s="50"/>
      <c r="HI138" s="50"/>
      <c r="HJ138" s="50"/>
      <c r="HK138" s="50"/>
      <c r="HL138" s="50"/>
      <c r="HM138" s="50"/>
      <c r="HN138" s="50"/>
      <c r="HO138" s="50"/>
      <c r="HP138" s="50"/>
      <c r="HQ138" s="50"/>
      <c r="HR138" s="50"/>
      <c r="HS138" s="50"/>
      <c r="HT138" s="50"/>
      <c r="HU138" s="50"/>
      <c r="HV138" s="50"/>
      <c r="HW138" s="50"/>
      <c r="HX138" s="50"/>
      <c r="HY138" s="50"/>
      <c r="HZ138" s="50"/>
      <c r="IA138" s="50"/>
      <c r="IB138" s="50"/>
      <c r="IC138" s="50"/>
      <c r="ID138" s="50"/>
      <c r="IE138" s="50"/>
      <c r="IF138" s="50"/>
      <c r="IG138" s="50"/>
      <c r="IH138" s="50"/>
      <c r="II138" s="50"/>
      <c r="IJ138" s="50"/>
      <c r="IK138" s="50"/>
      <c r="IL138" s="50"/>
      <c r="IM138" s="50"/>
      <c r="IN138" s="50"/>
      <c r="IO138" s="50"/>
      <c r="IP138" s="50"/>
      <c r="IQ138" s="50"/>
      <c r="IR138" s="50"/>
      <c r="IS138" s="50"/>
      <c r="IT138" s="50"/>
      <c r="IU138" s="50"/>
      <c r="IV138" s="50"/>
      <c r="IW138" s="50"/>
      <c r="IX138" s="50"/>
      <c r="IY138" s="50"/>
      <c r="IZ138" s="50"/>
      <c r="JA138" s="50"/>
      <c r="JB138" s="50"/>
      <c r="JC138" s="50"/>
      <c r="JD138" s="50"/>
      <c r="JE138" s="50"/>
      <c r="JF138" s="50"/>
      <c r="JG138" s="50"/>
      <c r="JH138" s="50"/>
      <c r="JI138" s="50"/>
      <c r="JJ138" s="50"/>
      <c r="JK138" s="50"/>
      <c r="JL138" s="50"/>
      <c r="JM138" s="50"/>
      <c r="JN138" s="50"/>
      <c r="JO138" s="50"/>
      <c r="JP138" s="50"/>
      <c r="JQ138" s="50"/>
      <c r="JR138" s="50"/>
      <c r="JS138" s="50"/>
      <c r="JT138" s="50"/>
      <c r="JU138" s="50"/>
      <c r="JV138" s="50"/>
      <c r="JW138" s="50"/>
      <c r="JX138" s="50"/>
      <c r="JY138" s="50"/>
      <c r="JZ138" s="50"/>
      <c r="KA138" s="50"/>
      <c r="KB138" s="50"/>
      <c r="KC138" s="50"/>
      <c r="KD138" s="50"/>
      <c r="KE138" s="50"/>
      <c r="KF138" s="50"/>
      <c r="KG138" s="50"/>
      <c r="KH138" s="50"/>
      <c r="KI138" s="50"/>
      <c r="KJ138" s="50"/>
      <c r="KK138" s="50"/>
      <c r="KL138" s="50"/>
      <c r="KM138" s="50"/>
      <c r="KN138" s="50"/>
      <c r="KO138" s="50"/>
      <c r="KP138" s="50"/>
      <c r="KQ138" s="50"/>
      <c r="KR138" s="50"/>
      <c r="KS138" s="50"/>
      <c r="KT138" s="50"/>
      <c r="KU138" s="50"/>
      <c r="KV138" s="50"/>
      <c r="KW138" s="50"/>
      <c r="KX138" s="50"/>
      <c r="KY138" s="50"/>
      <c r="KZ138" s="50"/>
      <c r="LA138" s="50"/>
      <c r="LB138" s="50"/>
      <c r="LC138" s="50"/>
      <c r="LD138" s="50"/>
      <c r="LE138" s="50"/>
      <c r="LF138" s="50"/>
      <c r="LG138" s="50"/>
      <c r="LH138" s="50"/>
      <c r="LI138" s="50"/>
      <c r="LJ138" s="50"/>
      <c r="LK138" s="50"/>
      <c r="LL138" s="50"/>
      <c r="LM138" s="50"/>
      <c r="LN138" s="50"/>
      <c r="LO138" s="50"/>
      <c r="LP138" s="50"/>
      <c r="LQ138" s="50"/>
      <c r="LR138" s="50"/>
      <c r="LS138" s="50"/>
      <c r="LT138" s="50"/>
      <c r="LU138" s="50"/>
      <c r="LV138" s="50"/>
      <c r="LW138" s="50"/>
      <c r="LX138" s="50"/>
      <c r="LY138" s="50"/>
      <c r="LZ138" s="50"/>
      <c r="MA138" s="50"/>
      <c r="MB138" s="50"/>
      <c r="MC138" s="50"/>
      <c r="MD138" s="50"/>
      <c r="ME138" s="50"/>
      <c r="MF138" s="50"/>
      <c r="MG138" s="50"/>
      <c r="MH138" s="50"/>
      <c r="MI138" s="50"/>
      <c r="MJ138" s="50"/>
      <c r="MK138" s="50"/>
      <c r="ML138" s="50"/>
      <c r="MM138" s="50"/>
      <c r="MN138" s="50"/>
      <c r="MO138" s="50"/>
      <c r="MP138" s="50"/>
      <c r="MQ138" s="50"/>
      <c r="MR138" s="50"/>
      <c r="MS138" s="50"/>
      <c r="MT138" s="50"/>
      <c r="MU138" s="50"/>
      <c r="MV138" s="50"/>
      <c r="MW138" s="50"/>
      <c r="MX138" s="50"/>
      <c r="MY138" s="50"/>
      <c r="MZ138" s="50"/>
      <c r="NA138" s="50"/>
      <c r="NB138" s="50"/>
      <c r="NC138" s="50"/>
      <c r="ND138" s="50"/>
      <c r="NE138" s="50"/>
      <c r="NF138" s="50"/>
      <c r="NG138" s="50"/>
      <c r="NH138" s="50"/>
      <c r="NI138" s="50"/>
      <c r="NJ138" s="50"/>
      <c r="NK138" s="50"/>
      <c r="NL138" s="50"/>
      <c r="NM138" s="50"/>
      <c r="NN138" s="50"/>
      <c r="NO138" s="50"/>
      <c r="NP138" s="50"/>
      <c r="NQ138" s="50"/>
      <c r="NR138" s="50"/>
      <c r="NS138" s="50"/>
      <c r="NT138" s="50"/>
      <c r="NU138" s="50"/>
      <c r="NV138" s="50"/>
      <c r="NW138" s="50"/>
      <c r="NX138" s="50"/>
      <c r="NY138" s="50"/>
      <c r="NZ138" s="50"/>
      <c r="OA138" s="50"/>
      <c r="OB138" s="50"/>
      <c r="OC138" s="50"/>
      <c r="OD138" s="50"/>
      <c r="OE138" s="50"/>
      <c r="OF138" s="50"/>
      <c r="OG138" s="50"/>
      <c r="OH138" s="50"/>
      <c r="OI138" s="50"/>
      <c r="OJ138" s="50"/>
      <c r="OK138" s="50"/>
      <c r="OL138" s="50"/>
      <c r="OM138" s="50"/>
      <c r="ON138" s="50"/>
      <c r="OO138" s="50"/>
      <c r="OP138" s="50"/>
      <c r="OQ138" s="50"/>
      <c r="OR138" s="50"/>
      <c r="OS138" s="50"/>
      <c r="OT138" s="50"/>
      <c r="OU138" s="50"/>
      <c r="OV138" s="50"/>
      <c r="OW138" s="50"/>
      <c r="OX138" s="50"/>
      <c r="OY138" s="50"/>
      <c r="OZ138" s="50"/>
      <c r="PA138" s="50"/>
      <c r="PB138" s="50"/>
      <c r="PC138" s="50"/>
      <c r="PD138" s="50"/>
      <c r="PE138" s="50"/>
      <c r="PF138" s="50"/>
      <c r="PG138" s="50"/>
      <c r="PH138" s="50"/>
      <c r="PI138" s="50"/>
      <c r="PJ138" s="50"/>
      <c r="PK138" s="50"/>
      <c r="PL138" s="50"/>
      <c r="PM138" s="50"/>
      <c r="PN138" s="50"/>
      <c r="PO138" s="50"/>
      <c r="PP138" s="50"/>
      <c r="PQ138" s="50"/>
      <c r="PR138" s="50"/>
      <c r="PS138" s="50"/>
      <c r="PT138" s="50"/>
      <c r="PU138" s="50"/>
      <c r="PV138" s="50"/>
      <c r="PW138" s="50"/>
      <c r="PX138" s="50"/>
      <c r="PY138" s="50"/>
      <c r="PZ138" s="50"/>
      <c r="QA138" s="50"/>
      <c r="QB138" s="50"/>
      <c r="QC138" s="50"/>
      <c r="QD138" s="50"/>
      <c r="QE138" s="50"/>
      <c r="QF138" s="50"/>
      <c r="QG138" s="50"/>
      <c r="QH138" s="50"/>
      <c r="QI138" s="50"/>
      <c r="QJ138" s="50"/>
      <c r="QK138" s="50"/>
      <c r="QL138" s="50"/>
      <c r="QM138" s="50"/>
      <c r="QN138" s="50"/>
      <c r="QO138" s="50"/>
      <c r="QP138" s="50"/>
      <c r="QQ138" s="50"/>
      <c r="QR138" s="50"/>
      <c r="QS138" s="50"/>
      <c r="QT138" s="50"/>
      <c r="QU138" s="50"/>
      <c r="QV138" s="50"/>
      <c r="QW138" s="50"/>
      <c r="QX138" s="50"/>
      <c r="QY138" s="50"/>
      <c r="QZ138" s="50"/>
      <c r="RA138" s="50"/>
      <c r="RB138" s="50"/>
      <c r="RC138" s="50"/>
      <c r="RD138" s="50"/>
      <c r="RE138" s="50"/>
      <c r="RF138" s="50"/>
      <c r="RG138" s="50"/>
      <c r="RH138" s="50"/>
      <c r="RI138" s="50"/>
      <c r="RJ138" s="50"/>
      <c r="RK138" s="50"/>
      <c r="RL138" s="50"/>
      <c r="RM138" s="50"/>
      <c r="RN138" s="50"/>
      <c r="RO138" s="50"/>
      <c r="RP138" s="50"/>
      <c r="RQ138" s="50"/>
      <c r="RR138" s="50"/>
      <c r="RS138" s="50"/>
      <c r="RT138" s="50"/>
      <c r="RU138" s="50"/>
      <c r="RV138" s="50"/>
      <c r="RW138" s="50"/>
      <c r="RX138" s="50"/>
      <c r="RY138" s="50"/>
      <c r="RZ138" s="50"/>
      <c r="SA138" s="50"/>
      <c r="SB138" s="50"/>
      <c r="SC138" s="50"/>
      <c r="SD138" s="50"/>
      <c r="SE138" s="50"/>
      <c r="SF138" s="50"/>
      <c r="SG138" s="50"/>
      <c r="SH138" s="50"/>
      <c r="SI138" s="50"/>
      <c r="SJ138" s="50"/>
      <c r="SK138" s="50"/>
      <c r="SL138" s="50"/>
      <c r="SM138" s="50"/>
      <c r="SN138" s="45"/>
    </row>
    <row r="139" spans="2:508" x14ac:dyDescent="0.25">
      <c r="B139" s="43" t="s">
        <v>632</v>
      </c>
      <c r="C139" s="43" t="str">
        <f ca="1">_xlfn.XLOOKUP(B139,bonds[unique lookup],bonds[ID_ISIN])</f>
        <v>XS1254119750</v>
      </c>
      <c r="D139" s="45" cm="1">
        <f t="array" aca="1" ref="D139" ca="1">MIN(IFERROR(IF(OFFSET(bHist!$A$1,_xlfn.XMATCH($B$112,bHist!$B:$B,0)-1,3+$C$2,1,3+$C$3)=0,"-",OFFSET(bHist!$A$1,_xlfn.XMATCH($B$112,bHist!$B:$B,0)-1,3+$C$2,1,3+$C$3))-IF(OFFSET(bHist!$A$1,_xlfn.XMATCH(B139,bHist!$B:$B,0)-1,3+$C$2,1,3+$C$3)=0,"-",OFFSET(bHist!$A$1,_xlfn.XMATCH(B139,bHist!$B:$B,0)-1,3+$C$2,1,3+$C$3)),"-"))</f>
        <v>-146.09964709281917</v>
      </c>
      <c r="E139" s="45" cm="1">
        <f t="array" aca="1" ref="E139" ca="1">AVERAGE(IFERROR(IF(OFFSET(bHist!$A$1,_xlfn.XMATCH($B$112,bHist!$B:$B,0)-1,3+$C$2,1,3+$C$3)=0,"-",OFFSET(bHist!$A$1,_xlfn.XMATCH($B$112,bHist!$B:$B,0)-1,3+$C$2,1,3+$C$3))-IF(OFFSET(bHist!$A$1,_xlfn.XMATCH(B139,bHist!$B:$B,0)-1,3+$C$2,1,3+$C$3)=0,"-",OFFSET(bHist!$A$1,_xlfn.XMATCH(B139,bHist!$B:$B,0)-1,3+$C$2,1,3+$C$3)),"-"))</f>
        <v>-14.559273579636233</v>
      </c>
      <c r="F139" s="45" cm="1">
        <f t="array" aca="1" ref="F139" ca="1">MAX(IFERROR(IF(OFFSET(bHist!$A$1,_xlfn.XMATCH($B$112,bHist!$B:$B,0)-1,3+$C$2,1,3+$C$3)=0,"-",OFFSET(bHist!$A$1,_xlfn.XMATCH($B$112,bHist!$B:$B,0)-1,3+$C$2,1,3+$C$3))-IF(OFFSET(bHist!$A$1,_xlfn.XMATCH(B139,bHist!$B:$B,0)-1,3+$C$2,1,3+$C$3)=0,"-",OFFSET(bHist!$A$1,_xlfn.XMATCH(B139,bHist!$B:$B,0)-1,3+$C$2,1,3+$C$3)),"-"))</f>
        <v>327.61430571341515</v>
      </c>
      <c r="G139" s="45" cm="1">
        <f t="array" aca="1" ref="G139" ca="1">_xlfn.STDEV.P(IFERROR(IF(OFFSET(bHist!$A$1,_xlfn.XMATCH($B$112,bHist!$B:$B,0)-1,3+$C$2,1,3+$C$3)=0,"-",OFFSET(bHist!$A$1,_xlfn.XMATCH($B$112,bHist!$B:$B,0)-1,3+$C$2,1,3+$C$3))-IF(OFFSET(bHist!$A$1,_xlfn.XMATCH(B139,bHist!$B:$B,0)-1,3+$C$2,1,3+$C$3)=0,"-",OFFSET(bHist!$A$1,_xlfn.XMATCH(B139,bHist!$B:$B,0)-1,3+$C$2,1,3+$C$3)),"-"))</f>
        <v>62.567284250779608</v>
      </c>
      <c r="H139" s="45" cm="1">
        <f t="array" aca="1" ref="H139" ca="1">INDEX((IFERROR(IF(OFFSET(bHist!$A$1,_xlfn.XMATCH($B$112,bHist!B:B,0)-1,3,1,500)=0,"-",OFFSET(bHist!$A$1,_xlfn.XMATCH($B$112,bHist!B:B,0)-1,3,1,500))-IF(OFFSET(bHist!$A$1,_xlfn.XMATCH(B139,bHist!B:B,0)-1,3,1,500)=0,"-",OFFSET(bHist!$A$1,_xlfn.XMATCH(B139,bHist!B:B,0)-1,3,1,500)),"-")),1)</f>
        <v>-27.195328978061639</v>
      </c>
      <c r="I139" s="45">
        <f t="shared" ca="1" si="6"/>
        <v>-2.6674442083815917</v>
      </c>
      <c r="J139" s="51" cm="1">
        <f t="array" aca="1" ref="J139" ca="1">SLOPE((IFERROR(IF(OFFSET(bHist!$A$1,_xlfn.XMATCH($B$112,bHist!$B:$B,0)-1,3,1,500)=0,"-",OFFSET(bHist!$A$1,_xlfn.XMATCH($B$112,bHist!$B:$B,0)-1,3,1,500))-IF(OFFSET(bHist!$A$1,_xlfn.XMATCH(B139,bHist!$B:$B,0)-1,3,1,500)=0,"-",OFFSET(bHist!$A$1,_xlfn.XMATCH(B139,bHist!$B:$B,0)-1,3,1,500)),"-")),OFFSET(bHist!$A$1,0,3,1,500))</f>
        <v>1.7370593178329233E-2</v>
      </c>
      <c r="K139" s="45" cm="1">
        <f t="array" aca="1" ref="K139" ca="1">INTERCEPT((IFERROR(IF(OFFSET(bHist!$A$1,_xlfn.XMATCH($B$112,bHist!$B:$B,0)-1,3,1,500)=0,"-",OFFSET(bHist!$A$1,_xlfn.XMATCH($B$112,bHist!$B:$B,0)-1,3,1,500))-IF(OFFSET(bHist!$A$1,_xlfn.XMATCH(B139,bHist!$B:$B,0)-1,3,1,500)=0,"-",OFFSET(bHist!$A$1,_xlfn.XMATCH(B139,bHist!$B:$B,0)-1,3,1,500)),"-")),OFFSET(bHist!$A$1,0,3,1,500))</f>
        <v>-773.10834424007351</v>
      </c>
      <c r="L139" s="45" cm="1">
        <f t="array" aca="1" ref="L139" ca="1">STEYX((IFERROR(IF(OFFSET(bHist!$A$1,_xlfn.XMATCH($B$112,bHist!B:B,0)-1,3,1,500)=0,"-",OFFSET(bHist!$A$1,_xlfn.XMATCH($B$112,bHist!B:B,0)-1,3,1,500))-IF(OFFSET(bHist!$A$1,_xlfn.XMATCH(B139,bHist!B:B,0)-1,3,1,500)=0,"-",OFFSET(bHist!$A$1,_xlfn.XMATCH(B139,bHist!B:B,0)-1,3,1,500)),"-")),OFFSET(bHist!$A$1,0,3,1,500))</f>
        <v>62.596881561721716</v>
      </c>
      <c r="M139" s="51" cm="1">
        <f t="array" aca="1" ref="M139" ca="1">CORREL(IF(OFFSET(bHist!$A$1,_xlfn.XMATCH($B$112,bHist!B:B,0)-1,3,1,500)=0,"-",OFFSET(bHist!$A$1,_xlfn.XMATCH($B$112,bHist!B:B,0)-1,3,1,500)),IF(OFFSET(bHist!$A$1,_xlfn.XMATCH(B139,bHist!B:B,0)-1,3,1,500)=0,"-",OFFSET(bHist!$A$1,_xlfn.XMATCH(B139,bHist!B:B,0)-1,3,1,500)))</f>
        <v>0.75151923047606173</v>
      </c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  <c r="AE139" s="50"/>
      <c r="AF139" s="50"/>
      <c r="AG139" s="50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  <c r="AX139" s="50"/>
      <c r="AY139" s="50"/>
      <c r="AZ139" s="50"/>
      <c r="BA139" s="50"/>
      <c r="BB139" s="50"/>
      <c r="BC139" s="50"/>
      <c r="BD139" s="50"/>
      <c r="BE139" s="50"/>
      <c r="BF139" s="50"/>
      <c r="BG139" s="50"/>
      <c r="BH139" s="50"/>
      <c r="BI139" s="50"/>
      <c r="BJ139" s="50"/>
      <c r="BK139" s="50"/>
      <c r="BL139" s="50"/>
      <c r="BM139" s="50"/>
      <c r="BN139" s="50"/>
      <c r="BO139" s="50"/>
      <c r="BP139" s="50"/>
      <c r="BQ139" s="50"/>
      <c r="BR139" s="50"/>
      <c r="BS139" s="50"/>
      <c r="BT139" s="50"/>
      <c r="BU139" s="50"/>
      <c r="BV139" s="50"/>
      <c r="BW139" s="50"/>
      <c r="BX139" s="50"/>
      <c r="BY139" s="50"/>
      <c r="BZ139" s="50"/>
      <c r="CA139" s="50"/>
      <c r="CB139" s="50"/>
      <c r="CC139" s="50"/>
      <c r="CD139" s="50"/>
      <c r="CE139" s="50"/>
      <c r="CF139" s="50"/>
      <c r="CG139" s="50"/>
      <c r="CH139" s="50"/>
      <c r="CI139" s="50"/>
      <c r="CJ139" s="50"/>
      <c r="CK139" s="50"/>
      <c r="CL139" s="50"/>
      <c r="CM139" s="50"/>
      <c r="CN139" s="50"/>
      <c r="CO139" s="50"/>
      <c r="CP139" s="50"/>
      <c r="CQ139" s="50"/>
      <c r="CR139" s="50"/>
      <c r="CS139" s="50"/>
      <c r="CT139" s="50"/>
      <c r="CU139" s="50"/>
      <c r="CV139" s="50"/>
      <c r="CW139" s="50"/>
      <c r="CX139" s="50"/>
      <c r="CY139" s="50"/>
      <c r="CZ139" s="50"/>
      <c r="DA139" s="50"/>
      <c r="DB139" s="50"/>
      <c r="DC139" s="50"/>
      <c r="DD139" s="50"/>
      <c r="DE139" s="50"/>
      <c r="DF139" s="50"/>
      <c r="DG139" s="50"/>
      <c r="DH139" s="50"/>
      <c r="DI139" s="50"/>
      <c r="DJ139" s="50"/>
      <c r="DK139" s="50"/>
      <c r="DL139" s="50"/>
      <c r="DM139" s="50"/>
      <c r="DN139" s="50"/>
      <c r="DO139" s="50"/>
      <c r="DP139" s="50"/>
      <c r="DQ139" s="50"/>
      <c r="DR139" s="50"/>
      <c r="DS139" s="50"/>
      <c r="DT139" s="50"/>
      <c r="DU139" s="50"/>
      <c r="DV139" s="50"/>
      <c r="DW139" s="50"/>
      <c r="DX139" s="50"/>
      <c r="DY139" s="50"/>
      <c r="DZ139" s="50"/>
      <c r="EA139" s="50"/>
      <c r="EB139" s="50"/>
      <c r="EC139" s="50"/>
      <c r="ED139" s="50"/>
      <c r="EE139" s="50"/>
      <c r="EF139" s="50"/>
      <c r="EG139" s="50"/>
      <c r="EH139" s="50"/>
      <c r="EI139" s="50"/>
      <c r="EJ139" s="50"/>
      <c r="EK139" s="50"/>
      <c r="EL139" s="50"/>
      <c r="EM139" s="50"/>
      <c r="EN139" s="50"/>
      <c r="EO139" s="50"/>
      <c r="EP139" s="50"/>
      <c r="EQ139" s="50"/>
      <c r="ER139" s="50"/>
      <c r="ES139" s="50"/>
      <c r="ET139" s="50"/>
      <c r="EU139" s="50"/>
      <c r="EV139" s="50"/>
      <c r="EW139" s="50"/>
      <c r="EX139" s="50"/>
      <c r="EY139" s="50"/>
      <c r="EZ139" s="50"/>
      <c r="FA139" s="50"/>
      <c r="FB139" s="50"/>
      <c r="FC139" s="50"/>
      <c r="FD139" s="50"/>
      <c r="FE139" s="50"/>
      <c r="FF139" s="50"/>
      <c r="FG139" s="50"/>
      <c r="FH139" s="50"/>
      <c r="FI139" s="50"/>
      <c r="FJ139" s="50"/>
      <c r="FK139" s="50"/>
      <c r="FL139" s="50"/>
      <c r="FM139" s="50"/>
      <c r="FN139" s="50"/>
      <c r="FO139" s="50"/>
      <c r="FP139" s="50"/>
      <c r="FQ139" s="50"/>
      <c r="FR139" s="50"/>
      <c r="FS139" s="50"/>
      <c r="FT139" s="50"/>
      <c r="FU139" s="50"/>
      <c r="FV139" s="50"/>
      <c r="FW139" s="50"/>
      <c r="FX139" s="50"/>
      <c r="FY139" s="50"/>
      <c r="FZ139" s="50"/>
      <c r="GA139" s="50"/>
      <c r="GB139" s="50"/>
      <c r="GC139" s="50"/>
      <c r="GD139" s="50"/>
      <c r="GE139" s="50"/>
      <c r="GF139" s="50"/>
      <c r="GG139" s="50"/>
      <c r="GH139" s="50"/>
      <c r="GI139" s="50"/>
      <c r="GJ139" s="50"/>
      <c r="GK139" s="50"/>
      <c r="GL139" s="50"/>
      <c r="GM139" s="50"/>
      <c r="GN139" s="50"/>
      <c r="GO139" s="50"/>
      <c r="GP139" s="50"/>
      <c r="GQ139" s="50"/>
      <c r="GR139" s="50"/>
      <c r="GS139" s="50"/>
      <c r="GT139" s="50"/>
      <c r="GU139" s="50"/>
      <c r="GV139" s="50"/>
      <c r="GW139" s="50"/>
      <c r="GX139" s="50"/>
      <c r="GY139" s="50"/>
      <c r="GZ139" s="50"/>
      <c r="HA139" s="50"/>
      <c r="HB139" s="50"/>
      <c r="HC139" s="50"/>
      <c r="HD139" s="50"/>
      <c r="HE139" s="50"/>
      <c r="HF139" s="50"/>
      <c r="HG139" s="50"/>
      <c r="HH139" s="50"/>
      <c r="HI139" s="50"/>
      <c r="HJ139" s="50"/>
      <c r="HK139" s="50"/>
      <c r="HL139" s="50"/>
      <c r="HM139" s="50"/>
      <c r="HN139" s="50"/>
      <c r="HO139" s="50"/>
      <c r="HP139" s="50"/>
      <c r="HQ139" s="50"/>
      <c r="HR139" s="50"/>
      <c r="HS139" s="50"/>
      <c r="HT139" s="50"/>
      <c r="HU139" s="50"/>
      <c r="HV139" s="50"/>
      <c r="HW139" s="50"/>
      <c r="HX139" s="50"/>
      <c r="HY139" s="50"/>
      <c r="HZ139" s="50"/>
      <c r="IA139" s="50"/>
      <c r="IB139" s="50"/>
      <c r="IC139" s="50"/>
      <c r="ID139" s="50"/>
      <c r="IE139" s="50"/>
      <c r="IF139" s="50"/>
      <c r="IG139" s="50"/>
      <c r="IH139" s="50"/>
      <c r="II139" s="50"/>
      <c r="IJ139" s="50"/>
      <c r="IK139" s="50"/>
      <c r="IL139" s="50"/>
      <c r="IM139" s="50"/>
      <c r="IN139" s="50"/>
      <c r="IO139" s="50"/>
      <c r="IP139" s="50"/>
      <c r="IQ139" s="50"/>
      <c r="IR139" s="50"/>
      <c r="IS139" s="50"/>
      <c r="IT139" s="50"/>
      <c r="IU139" s="50"/>
      <c r="IV139" s="50"/>
      <c r="IW139" s="50"/>
      <c r="IX139" s="50"/>
      <c r="IY139" s="50"/>
      <c r="IZ139" s="50"/>
      <c r="JA139" s="50"/>
      <c r="JB139" s="50"/>
      <c r="JC139" s="50"/>
      <c r="JD139" s="50"/>
      <c r="JE139" s="50"/>
      <c r="JF139" s="50"/>
      <c r="JG139" s="50"/>
      <c r="JH139" s="50"/>
      <c r="JI139" s="50"/>
      <c r="JJ139" s="50"/>
      <c r="JK139" s="50"/>
      <c r="JL139" s="50"/>
      <c r="JM139" s="50"/>
      <c r="JN139" s="50"/>
      <c r="JO139" s="50"/>
      <c r="JP139" s="50"/>
      <c r="JQ139" s="50"/>
      <c r="JR139" s="50"/>
      <c r="JS139" s="50"/>
      <c r="JT139" s="50"/>
      <c r="JU139" s="50"/>
      <c r="JV139" s="50"/>
      <c r="JW139" s="50"/>
      <c r="JX139" s="50"/>
      <c r="JY139" s="50"/>
      <c r="JZ139" s="50"/>
      <c r="KA139" s="50"/>
      <c r="KB139" s="50"/>
      <c r="KC139" s="50"/>
      <c r="KD139" s="50"/>
      <c r="KE139" s="50"/>
      <c r="KF139" s="50"/>
      <c r="KG139" s="50"/>
      <c r="KH139" s="50"/>
      <c r="KI139" s="50"/>
      <c r="KJ139" s="50"/>
      <c r="KK139" s="50"/>
      <c r="KL139" s="50"/>
      <c r="KM139" s="50"/>
      <c r="KN139" s="50"/>
      <c r="KO139" s="50"/>
      <c r="KP139" s="50"/>
      <c r="KQ139" s="50"/>
      <c r="KR139" s="50"/>
      <c r="KS139" s="50"/>
      <c r="KT139" s="50"/>
      <c r="KU139" s="50"/>
      <c r="KV139" s="50"/>
      <c r="KW139" s="50"/>
      <c r="KX139" s="50"/>
      <c r="KY139" s="50"/>
      <c r="KZ139" s="50"/>
      <c r="LA139" s="50"/>
      <c r="LB139" s="50"/>
      <c r="LC139" s="50"/>
      <c r="LD139" s="50"/>
      <c r="LE139" s="50"/>
      <c r="LF139" s="50"/>
      <c r="LG139" s="50"/>
      <c r="LH139" s="50"/>
      <c r="LI139" s="50"/>
      <c r="LJ139" s="50"/>
      <c r="LK139" s="50"/>
      <c r="LL139" s="50"/>
      <c r="LM139" s="50"/>
      <c r="LN139" s="50"/>
      <c r="LO139" s="50"/>
      <c r="LP139" s="50"/>
      <c r="LQ139" s="50"/>
      <c r="LR139" s="50"/>
      <c r="LS139" s="50"/>
      <c r="LT139" s="50"/>
      <c r="LU139" s="50"/>
      <c r="LV139" s="50"/>
      <c r="LW139" s="50"/>
      <c r="LX139" s="50"/>
      <c r="LY139" s="50"/>
      <c r="LZ139" s="50"/>
      <c r="MA139" s="50"/>
      <c r="MB139" s="50"/>
      <c r="MC139" s="50"/>
      <c r="MD139" s="50"/>
      <c r="ME139" s="50"/>
      <c r="MF139" s="50"/>
      <c r="MG139" s="50"/>
      <c r="MH139" s="50"/>
      <c r="MI139" s="50"/>
      <c r="MJ139" s="50"/>
      <c r="MK139" s="50"/>
      <c r="ML139" s="50"/>
      <c r="MM139" s="50"/>
      <c r="MN139" s="50"/>
      <c r="MO139" s="50"/>
      <c r="MP139" s="50"/>
      <c r="MQ139" s="50"/>
      <c r="MR139" s="50"/>
      <c r="MS139" s="50"/>
      <c r="MT139" s="50"/>
      <c r="MU139" s="50"/>
      <c r="MV139" s="50"/>
      <c r="MW139" s="50"/>
      <c r="MX139" s="50"/>
      <c r="MY139" s="50"/>
      <c r="MZ139" s="50"/>
      <c r="NA139" s="50"/>
      <c r="NB139" s="50"/>
      <c r="NC139" s="50"/>
      <c r="ND139" s="50"/>
      <c r="NE139" s="50"/>
      <c r="NF139" s="50"/>
      <c r="NG139" s="50"/>
      <c r="NH139" s="50"/>
      <c r="NI139" s="50"/>
      <c r="NJ139" s="50"/>
      <c r="NK139" s="50"/>
      <c r="NL139" s="50"/>
      <c r="NM139" s="50"/>
      <c r="NN139" s="50"/>
      <c r="NO139" s="50"/>
      <c r="NP139" s="50"/>
      <c r="NQ139" s="50"/>
      <c r="NR139" s="50"/>
      <c r="NS139" s="50"/>
      <c r="NT139" s="50"/>
      <c r="NU139" s="50"/>
      <c r="NV139" s="50"/>
      <c r="NW139" s="50"/>
      <c r="NX139" s="50"/>
      <c r="NY139" s="50"/>
      <c r="NZ139" s="50"/>
      <c r="OA139" s="50"/>
      <c r="OB139" s="50"/>
      <c r="OC139" s="50"/>
      <c r="OD139" s="50"/>
      <c r="OE139" s="50"/>
      <c r="OF139" s="50"/>
      <c r="OG139" s="50"/>
      <c r="OH139" s="50"/>
      <c r="OI139" s="50"/>
      <c r="OJ139" s="50"/>
      <c r="OK139" s="50"/>
      <c r="OL139" s="50"/>
      <c r="OM139" s="50"/>
      <c r="ON139" s="50"/>
      <c r="OO139" s="50"/>
      <c r="OP139" s="50"/>
      <c r="OQ139" s="50"/>
      <c r="OR139" s="50"/>
      <c r="OS139" s="50"/>
      <c r="OT139" s="50"/>
      <c r="OU139" s="50"/>
      <c r="OV139" s="50"/>
      <c r="OW139" s="50"/>
      <c r="OX139" s="50"/>
      <c r="OY139" s="50"/>
      <c r="OZ139" s="50"/>
      <c r="PA139" s="50"/>
      <c r="PB139" s="50"/>
      <c r="PC139" s="50"/>
      <c r="PD139" s="50"/>
      <c r="PE139" s="50"/>
      <c r="PF139" s="50"/>
      <c r="PG139" s="50"/>
      <c r="PH139" s="50"/>
      <c r="PI139" s="50"/>
      <c r="PJ139" s="50"/>
      <c r="PK139" s="50"/>
      <c r="PL139" s="50"/>
      <c r="PM139" s="50"/>
      <c r="PN139" s="50"/>
      <c r="PO139" s="50"/>
      <c r="PP139" s="50"/>
      <c r="PQ139" s="50"/>
      <c r="PR139" s="50"/>
      <c r="PS139" s="50"/>
      <c r="PT139" s="50"/>
      <c r="PU139" s="50"/>
      <c r="PV139" s="50"/>
      <c r="PW139" s="50"/>
      <c r="PX139" s="50"/>
      <c r="PY139" s="50"/>
      <c r="PZ139" s="50"/>
      <c r="QA139" s="50"/>
      <c r="QB139" s="50"/>
      <c r="QC139" s="50"/>
      <c r="QD139" s="50"/>
      <c r="QE139" s="50"/>
      <c r="QF139" s="50"/>
      <c r="QG139" s="50"/>
      <c r="QH139" s="50"/>
      <c r="QI139" s="50"/>
      <c r="QJ139" s="50"/>
      <c r="QK139" s="50"/>
      <c r="QL139" s="50"/>
      <c r="QM139" s="50"/>
      <c r="QN139" s="50"/>
      <c r="QO139" s="50"/>
      <c r="QP139" s="50"/>
      <c r="QQ139" s="50"/>
      <c r="QR139" s="50"/>
      <c r="QS139" s="50"/>
      <c r="QT139" s="50"/>
      <c r="QU139" s="50"/>
      <c r="QV139" s="50"/>
      <c r="QW139" s="50"/>
      <c r="QX139" s="50"/>
      <c r="QY139" s="50"/>
      <c r="QZ139" s="50"/>
      <c r="RA139" s="50"/>
      <c r="RB139" s="50"/>
      <c r="RC139" s="50"/>
      <c r="RD139" s="50"/>
      <c r="RE139" s="50"/>
      <c r="RF139" s="50"/>
      <c r="RG139" s="50"/>
      <c r="RH139" s="50"/>
      <c r="RI139" s="50"/>
      <c r="RJ139" s="50"/>
      <c r="RK139" s="50"/>
      <c r="RL139" s="50"/>
      <c r="RM139" s="50"/>
      <c r="RN139" s="50"/>
      <c r="RO139" s="50"/>
      <c r="RP139" s="50"/>
      <c r="RQ139" s="50"/>
      <c r="RR139" s="50"/>
      <c r="RS139" s="50"/>
      <c r="RT139" s="50"/>
      <c r="RU139" s="50"/>
      <c r="RV139" s="50"/>
      <c r="RW139" s="50"/>
      <c r="RX139" s="50"/>
      <c r="RY139" s="50"/>
      <c r="RZ139" s="50"/>
      <c r="SA139" s="50"/>
      <c r="SB139" s="50"/>
      <c r="SC139" s="50"/>
      <c r="SD139" s="50"/>
      <c r="SE139" s="50"/>
      <c r="SF139" s="50"/>
      <c r="SG139" s="50"/>
      <c r="SH139" s="50"/>
      <c r="SI139" s="50"/>
      <c r="SJ139" s="50"/>
      <c r="SK139" s="50"/>
      <c r="SL139" s="50"/>
      <c r="SM139" s="50"/>
      <c r="SN139" s="45"/>
    </row>
    <row r="140" spans="2:508" x14ac:dyDescent="0.25">
      <c r="B140" s="43" t="s">
        <v>633</v>
      </c>
      <c r="C140" s="43" t="str">
        <f ca="1">_xlfn.XLOOKUP(B140,bonds[unique lookup],bonds[ID_ISIN])</f>
        <v>XS1591694481</v>
      </c>
      <c r="D140" s="45" cm="1">
        <f t="array" aca="1" ref="D140" ca="1">MIN(IFERROR(IF(OFFSET(bHist!$A$1,_xlfn.XMATCH($B$112,bHist!$B:$B,0)-1,3+$C$2,1,3+$C$3)=0,"-",OFFSET(bHist!$A$1,_xlfn.XMATCH($B$112,bHist!$B:$B,0)-1,3+$C$2,1,3+$C$3))-IF(OFFSET(bHist!$A$1,_xlfn.XMATCH(B140,bHist!$B:$B,0)-1,3+$C$2,1,3+$C$3)=0,"-",OFFSET(bHist!$A$1,_xlfn.XMATCH(B140,bHist!$B:$B,0)-1,3+$C$2,1,3+$C$3)),"-"))</f>
        <v>-7.1930560331344395</v>
      </c>
      <c r="E140" s="45" cm="1">
        <f t="array" aca="1" ref="E140" ca="1">AVERAGE(IFERROR(IF(OFFSET(bHist!$A$1,_xlfn.XMATCH($B$112,bHist!$B:$B,0)-1,3+$C$2,1,3+$C$3)=0,"-",OFFSET(bHist!$A$1,_xlfn.XMATCH($B$112,bHist!$B:$B,0)-1,3+$C$2,1,3+$C$3))-IF(OFFSET(bHist!$A$1,_xlfn.XMATCH(B140,bHist!$B:$B,0)-1,3+$C$2,1,3+$C$3)=0,"-",OFFSET(bHist!$A$1,_xlfn.XMATCH(B140,bHist!$B:$B,0)-1,3+$C$2,1,3+$C$3)),"-"))</f>
        <v>77.460990140046718</v>
      </c>
      <c r="F140" s="45" cm="1">
        <f t="array" aca="1" ref="F140" ca="1">MAX(IFERROR(IF(OFFSET(bHist!$A$1,_xlfn.XMATCH($B$112,bHist!$B:$B,0)-1,3+$C$2,1,3+$C$3)=0,"-",OFFSET(bHist!$A$1,_xlfn.XMATCH($B$112,bHist!$B:$B,0)-1,3+$C$2,1,3+$C$3))-IF(OFFSET(bHist!$A$1,_xlfn.XMATCH(B140,bHist!$B:$B,0)-1,3+$C$2,1,3+$C$3)=0,"-",OFFSET(bHist!$A$1,_xlfn.XMATCH(B140,bHist!$B:$B,0)-1,3+$C$2,1,3+$C$3)),"-"))</f>
        <v>272.23374251675608</v>
      </c>
      <c r="G140" s="45" cm="1">
        <f t="array" aca="1" ref="G140" ca="1">_xlfn.STDEV.P(IFERROR(IF(OFFSET(bHist!$A$1,_xlfn.XMATCH($B$112,bHist!$B:$B,0)-1,3+$C$2,1,3+$C$3)=0,"-",OFFSET(bHist!$A$1,_xlfn.XMATCH($B$112,bHist!$B:$B,0)-1,3+$C$2,1,3+$C$3))-IF(OFFSET(bHist!$A$1,_xlfn.XMATCH(B140,bHist!$B:$B,0)-1,3+$C$2,1,3+$C$3)=0,"-",OFFSET(bHist!$A$1,_xlfn.XMATCH(B140,bHist!$B:$B,0)-1,3+$C$2,1,3+$C$3)),"-"))</f>
        <v>56.728151957536227</v>
      </c>
      <c r="H140" s="45" cm="1">
        <f t="array" aca="1" ref="H140" ca="1">INDEX((IFERROR(IF(OFFSET(bHist!$A$1,_xlfn.XMATCH($B$112,bHist!B:B,0)-1,3,1,500)=0,"-",OFFSET(bHist!$A$1,_xlfn.XMATCH($B$112,bHist!B:B,0)-1,3,1,500))-IF(OFFSET(bHist!$A$1,_xlfn.XMATCH(B140,bHist!B:B,0)-1,3,1,500)=0,"-",OFFSET(bHist!$A$1,_xlfn.XMATCH(B140,bHist!B:B,0)-1,3,1,500)),"-")),1)</f>
        <v>138.917025326252</v>
      </c>
      <c r="I140" s="45">
        <f t="shared" ca="1" si="6"/>
        <v>21.993608166838928</v>
      </c>
      <c r="J140" s="51" cm="1">
        <f t="array" aca="1" ref="J140" ca="1">SLOPE((IFERROR(IF(OFFSET(bHist!$A$1,_xlfn.XMATCH($B$112,bHist!$B:$B,0)-1,3,1,500)=0,"-",OFFSET(bHist!$A$1,_xlfn.XMATCH($B$112,bHist!$B:$B,0)-1,3,1,500))-IF(OFFSET(bHist!$A$1,_xlfn.XMATCH(B140,bHist!$B:$B,0)-1,3,1,500)=0,"-",OFFSET(bHist!$A$1,_xlfn.XMATCH(B140,bHist!$B:$B,0)-1,3,1,500)),"-")),OFFSET(bHist!$A$1,0,3,1,500))</f>
        <v>0.19432801357522056</v>
      </c>
      <c r="K140" s="45" cm="1">
        <f t="array" aca="1" ref="K140" ca="1">INTERCEPT((IFERROR(IF(OFFSET(bHist!$A$1,_xlfn.XMATCH($B$112,bHist!$B:$B,0)-1,3,1,500)=0,"-",OFFSET(bHist!$A$1,_xlfn.XMATCH($B$112,bHist!$B:$B,0)-1,3,1,500))-IF(OFFSET(bHist!$A$1,_xlfn.XMATCH(B140,bHist!$B:$B,0)-1,3,1,500)=0,"-",OFFSET(bHist!$A$1,_xlfn.XMATCH(B140,bHist!$B:$B,0)-1,3,1,500)),"-")),OFFSET(bHist!$A$1,0,3,1,500))</f>
        <v>-8406.5264731446987</v>
      </c>
      <c r="L140" s="45" cm="1">
        <f t="array" aca="1" ref="L140" ca="1">STEYX((IFERROR(IF(OFFSET(bHist!$A$1,_xlfn.XMATCH($B$112,bHist!B:B,0)-1,3,1,500)=0,"-",OFFSET(bHist!$A$1,_xlfn.XMATCH($B$112,bHist!B:B,0)-1,3,1,500))-IF(OFFSET(bHist!$A$1,_xlfn.XMATCH(B140,bHist!B:B,0)-1,3,1,500)=0,"-",OFFSET(bHist!$A$1,_xlfn.XMATCH(B140,bHist!B:B,0)-1,3,1,500)),"-")),OFFSET(bHist!$A$1,0,3,1,500))</f>
        <v>39.977526627309409</v>
      </c>
      <c r="M140" s="51" cm="1">
        <f t="array" aca="1" ref="M140" ca="1">CORREL(IF(OFFSET(bHist!$A$1,_xlfn.XMATCH($B$112,bHist!B:B,0)-1,3,1,500)=0,"-",OFFSET(bHist!$A$1,_xlfn.XMATCH($B$112,bHist!B:B,0)-1,3,1,500)),IF(OFFSET(bHist!$A$1,_xlfn.XMATCH(B140,bHist!B:B,0)-1,3,1,500)=0,"-",OFFSET(bHist!$A$1,_xlfn.XMATCH(B140,bHist!B:B,0)-1,3,1,500)))</f>
        <v>0.79470212395967899</v>
      </c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  <c r="AX140" s="50"/>
      <c r="AY140" s="50"/>
      <c r="AZ140" s="50"/>
      <c r="BA140" s="50"/>
      <c r="BB140" s="50"/>
      <c r="BC140" s="50"/>
      <c r="BD140" s="50"/>
      <c r="BE140" s="50"/>
      <c r="BF140" s="50"/>
      <c r="BG140" s="50"/>
      <c r="BH140" s="50"/>
      <c r="BI140" s="50"/>
      <c r="BJ140" s="50"/>
      <c r="BK140" s="50"/>
      <c r="BL140" s="50"/>
      <c r="BM140" s="50"/>
      <c r="BN140" s="50"/>
      <c r="BO140" s="50"/>
      <c r="BP140" s="50"/>
      <c r="BQ140" s="50"/>
      <c r="BR140" s="50"/>
      <c r="BS140" s="50"/>
      <c r="BT140" s="50"/>
      <c r="BU140" s="50"/>
      <c r="BV140" s="50"/>
      <c r="BW140" s="50"/>
      <c r="BX140" s="50"/>
      <c r="BY140" s="50"/>
      <c r="BZ140" s="50"/>
      <c r="CA140" s="50"/>
      <c r="CB140" s="50"/>
      <c r="CC140" s="50"/>
      <c r="CD140" s="50"/>
      <c r="CE140" s="50"/>
      <c r="CF140" s="50"/>
      <c r="CG140" s="50"/>
      <c r="CH140" s="50"/>
      <c r="CI140" s="50"/>
      <c r="CJ140" s="50"/>
      <c r="CK140" s="50"/>
      <c r="CL140" s="50"/>
      <c r="CM140" s="50"/>
      <c r="CN140" s="50"/>
      <c r="CO140" s="50"/>
      <c r="CP140" s="50"/>
      <c r="CQ140" s="50"/>
      <c r="CR140" s="50"/>
      <c r="CS140" s="50"/>
      <c r="CT140" s="50"/>
      <c r="CU140" s="50"/>
      <c r="CV140" s="50"/>
      <c r="CW140" s="50"/>
      <c r="CX140" s="50"/>
      <c r="CY140" s="50"/>
      <c r="CZ140" s="50"/>
      <c r="DA140" s="50"/>
      <c r="DB140" s="50"/>
      <c r="DC140" s="50"/>
      <c r="DD140" s="50"/>
      <c r="DE140" s="50"/>
      <c r="DF140" s="50"/>
      <c r="DG140" s="50"/>
      <c r="DH140" s="50"/>
      <c r="DI140" s="50"/>
      <c r="DJ140" s="50"/>
      <c r="DK140" s="50"/>
      <c r="DL140" s="50"/>
      <c r="DM140" s="50"/>
      <c r="DN140" s="50"/>
      <c r="DO140" s="50"/>
      <c r="DP140" s="50"/>
      <c r="DQ140" s="50"/>
      <c r="DR140" s="50"/>
      <c r="DS140" s="50"/>
      <c r="DT140" s="50"/>
      <c r="DU140" s="50"/>
      <c r="DV140" s="50"/>
      <c r="DW140" s="50"/>
      <c r="DX140" s="50"/>
      <c r="DY140" s="50"/>
      <c r="DZ140" s="50"/>
      <c r="EA140" s="50"/>
      <c r="EB140" s="50"/>
      <c r="EC140" s="50"/>
      <c r="ED140" s="50"/>
      <c r="EE140" s="50"/>
      <c r="EF140" s="50"/>
      <c r="EG140" s="50"/>
      <c r="EH140" s="50"/>
      <c r="EI140" s="50"/>
      <c r="EJ140" s="50"/>
      <c r="EK140" s="50"/>
      <c r="EL140" s="50"/>
      <c r="EM140" s="50"/>
      <c r="EN140" s="50"/>
      <c r="EO140" s="50"/>
      <c r="EP140" s="50"/>
      <c r="EQ140" s="50"/>
      <c r="ER140" s="50"/>
      <c r="ES140" s="50"/>
      <c r="ET140" s="50"/>
      <c r="EU140" s="50"/>
      <c r="EV140" s="50"/>
      <c r="EW140" s="50"/>
      <c r="EX140" s="50"/>
      <c r="EY140" s="50"/>
      <c r="EZ140" s="50"/>
      <c r="FA140" s="50"/>
      <c r="FB140" s="50"/>
      <c r="FC140" s="50"/>
      <c r="FD140" s="50"/>
      <c r="FE140" s="50"/>
      <c r="FF140" s="50"/>
      <c r="FG140" s="50"/>
      <c r="FH140" s="50"/>
      <c r="FI140" s="50"/>
      <c r="FJ140" s="50"/>
      <c r="FK140" s="50"/>
      <c r="FL140" s="50"/>
      <c r="FM140" s="50"/>
      <c r="FN140" s="50"/>
      <c r="FO140" s="50"/>
      <c r="FP140" s="50"/>
      <c r="FQ140" s="50"/>
      <c r="FR140" s="50"/>
      <c r="FS140" s="50"/>
      <c r="FT140" s="50"/>
      <c r="FU140" s="50"/>
      <c r="FV140" s="50"/>
      <c r="FW140" s="50"/>
      <c r="FX140" s="50"/>
      <c r="FY140" s="50"/>
      <c r="FZ140" s="50"/>
      <c r="GA140" s="50"/>
      <c r="GB140" s="50"/>
      <c r="GC140" s="50"/>
      <c r="GD140" s="50"/>
      <c r="GE140" s="50"/>
      <c r="GF140" s="50"/>
      <c r="GG140" s="50"/>
      <c r="GH140" s="50"/>
      <c r="GI140" s="50"/>
      <c r="GJ140" s="50"/>
      <c r="GK140" s="50"/>
      <c r="GL140" s="50"/>
      <c r="GM140" s="50"/>
      <c r="GN140" s="50"/>
      <c r="GO140" s="50"/>
      <c r="GP140" s="50"/>
      <c r="GQ140" s="50"/>
      <c r="GR140" s="50"/>
      <c r="GS140" s="50"/>
      <c r="GT140" s="50"/>
      <c r="GU140" s="50"/>
      <c r="GV140" s="50"/>
      <c r="GW140" s="50"/>
      <c r="GX140" s="50"/>
      <c r="GY140" s="50"/>
      <c r="GZ140" s="50"/>
      <c r="HA140" s="50"/>
      <c r="HB140" s="50"/>
      <c r="HC140" s="50"/>
      <c r="HD140" s="50"/>
      <c r="HE140" s="50"/>
      <c r="HF140" s="50"/>
      <c r="HG140" s="50"/>
      <c r="HH140" s="50"/>
      <c r="HI140" s="50"/>
      <c r="HJ140" s="50"/>
      <c r="HK140" s="50"/>
      <c r="HL140" s="50"/>
      <c r="HM140" s="50"/>
      <c r="HN140" s="50"/>
      <c r="HO140" s="50"/>
      <c r="HP140" s="50"/>
      <c r="HQ140" s="50"/>
      <c r="HR140" s="50"/>
      <c r="HS140" s="50"/>
      <c r="HT140" s="50"/>
      <c r="HU140" s="50"/>
      <c r="HV140" s="50"/>
      <c r="HW140" s="50"/>
      <c r="HX140" s="50"/>
      <c r="HY140" s="50"/>
      <c r="HZ140" s="50"/>
      <c r="IA140" s="50"/>
      <c r="IB140" s="50"/>
      <c r="IC140" s="50"/>
      <c r="ID140" s="50"/>
      <c r="IE140" s="50"/>
      <c r="IF140" s="50"/>
      <c r="IG140" s="50"/>
      <c r="IH140" s="50"/>
      <c r="II140" s="50"/>
      <c r="IJ140" s="50"/>
      <c r="IK140" s="50"/>
      <c r="IL140" s="50"/>
      <c r="IM140" s="50"/>
      <c r="IN140" s="50"/>
      <c r="IO140" s="50"/>
      <c r="IP140" s="50"/>
      <c r="IQ140" s="50"/>
      <c r="IR140" s="50"/>
      <c r="IS140" s="50"/>
      <c r="IT140" s="50"/>
      <c r="IU140" s="50"/>
      <c r="IV140" s="50"/>
      <c r="IW140" s="50"/>
      <c r="IX140" s="50"/>
      <c r="IY140" s="50"/>
      <c r="IZ140" s="50"/>
      <c r="JA140" s="50"/>
      <c r="JB140" s="50"/>
      <c r="JC140" s="50"/>
      <c r="JD140" s="50"/>
      <c r="JE140" s="50"/>
      <c r="JF140" s="50"/>
      <c r="JG140" s="50"/>
      <c r="JH140" s="50"/>
      <c r="JI140" s="50"/>
      <c r="JJ140" s="50"/>
      <c r="JK140" s="50"/>
      <c r="JL140" s="50"/>
      <c r="JM140" s="50"/>
      <c r="JN140" s="50"/>
      <c r="JO140" s="50"/>
      <c r="JP140" s="50"/>
      <c r="JQ140" s="50"/>
      <c r="JR140" s="50"/>
      <c r="JS140" s="50"/>
      <c r="JT140" s="50"/>
      <c r="JU140" s="50"/>
      <c r="JV140" s="50"/>
      <c r="JW140" s="50"/>
      <c r="JX140" s="50"/>
      <c r="JY140" s="50"/>
      <c r="JZ140" s="50"/>
      <c r="KA140" s="50"/>
      <c r="KB140" s="50"/>
      <c r="KC140" s="50"/>
      <c r="KD140" s="50"/>
      <c r="KE140" s="50"/>
      <c r="KF140" s="50"/>
      <c r="KG140" s="50"/>
      <c r="KH140" s="50"/>
      <c r="KI140" s="50"/>
      <c r="KJ140" s="50"/>
      <c r="KK140" s="50"/>
      <c r="KL140" s="50"/>
      <c r="KM140" s="50"/>
      <c r="KN140" s="50"/>
      <c r="KO140" s="50"/>
      <c r="KP140" s="50"/>
      <c r="KQ140" s="50"/>
      <c r="KR140" s="50"/>
      <c r="KS140" s="50"/>
      <c r="KT140" s="50"/>
      <c r="KU140" s="50"/>
      <c r="KV140" s="50"/>
      <c r="KW140" s="50"/>
      <c r="KX140" s="50"/>
      <c r="KY140" s="50"/>
      <c r="KZ140" s="50"/>
      <c r="LA140" s="50"/>
      <c r="LB140" s="50"/>
      <c r="LC140" s="50"/>
      <c r="LD140" s="50"/>
      <c r="LE140" s="50"/>
      <c r="LF140" s="50"/>
      <c r="LG140" s="50"/>
      <c r="LH140" s="50"/>
      <c r="LI140" s="50"/>
      <c r="LJ140" s="50"/>
      <c r="LK140" s="50"/>
      <c r="LL140" s="50"/>
      <c r="LM140" s="50"/>
      <c r="LN140" s="50"/>
      <c r="LO140" s="50"/>
      <c r="LP140" s="50"/>
      <c r="LQ140" s="50"/>
      <c r="LR140" s="50"/>
      <c r="LS140" s="50"/>
      <c r="LT140" s="50"/>
      <c r="LU140" s="50"/>
      <c r="LV140" s="50"/>
      <c r="LW140" s="50"/>
      <c r="LX140" s="50"/>
      <c r="LY140" s="50"/>
      <c r="LZ140" s="50"/>
      <c r="MA140" s="50"/>
      <c r="MB140" s="50"/>
      <c r="MC140" s="50"/>
      <c r="MD140" s="50"/>
      <c r="ME140" s="50"/>
      <c r="MF140" s="50"/>
      <c r="MG140" s="50"/>
      <c r="MH140" s="50"/>
      <c r="MI140" s="50"/>
      <c r="MJ140" s="50"/>
      <c r="MK140" s="50"/>
      <c r="ML140" s="50"/>
      <c r="MM140" s="50"/>
      <c r="MN140" s="50"/>
      <c r="MO140" s="50"/>
      <c r="MP140" s="50"/>
      <c r="MQ140" s="50"/>
      <c r="MR140" s="50"/>
      <c r="MS140" s="50"/>
      <c r="MT140" s="50"/>
      <c r="MU140" s="50"/>
      <c r="MV140" s="50"/>
      <c r="MW140" s="50"/>
      <c r="MX140" s="50"/>
      <c r="MY140" s="50"/>
      <c r="MZ140" s="50"/>
      <c r="NA140" s="50"/>
      <c r="NB140" s="50"/>
      <c r="NC140" s="50"/>
      <c r="ND140" s="50"/>
      <c r="NE140" s="50"/>
      <c r="NF140" s="50"/>
      <c r="NG140" s="50"/>
      <c r="NH140" s="50"/>
      <c r="NI140" s="50"/>
      <c r="NJ140" s="50"/>
      <c r="NK140" s="50"/>
      <c r="NL140" s="50"/>
      <c r="NM140" s="50"/>
      <c r="NN140" s="50"/>
      <c r="NO140" s="50"/>
      <c r="NP140" s="50"/>
      <c r="NQ140" s="50"/>
      <c r="NR140" s="50"/>
      <c r="NS140" s="50"/>
      <c r="NT140" s="50"/>
      <c r="NU140" s="50"/>
      <c r="NV140" s="50"/>
      <c r="NW140" s="50"/>
      <c r="NX140" s="50"/>
      <c r="NY140" s="50"/>
      <c r="NZ140" s="50"/>
      <c r="OA140" s="50"/>
      <c r="OB140" s="50"/>
      <c r="OC140" s="50"/>
      <c r="OD140" s="50"/>
      <c r="OE140" s="50"/>
      <c r="OF140" s="50"/>
      <c r="OG140" s="50"/>
      <c r="OH140" s="50"/>
      <c r="OI140" s="50"/>
      <c r="OJ140" s="50"/>
      <c r="OK140" s="50"/>
      <c r="OL140" s="50"/>
      <c r="OM140" s="50"/>
      <c r="ON140" s="50"/>
      <c r="OO140" s="50"/>
      <c r="OP140" s="50"/>
      <c r="OQ140" s="50"/>
      <c r="OR140" s="50"/>
      <c r="OS140" s="50"/>
      <c r="OT140" s="50"/>
      <c r="OU140" s="50"/>
      <c r="OV140" s="50"/>
      <c r="OW140" s="50"/>
      <c r="OX140" s="50"/>
      <c r="OY140" s="50"/>
      <c r="OZ140" s="50"/>
      <c r="PA140" s="50"/>
      <c r="PB140" s="50"/>
      <c r="PC140" s="50"/>
      <c r="PD140" s="50"/>
      <c r="PE140" s="50"/>
      <c r="PF140" s="50"/>
      <c r="PG140" s="50"/>
      <c r="PH140" s="50"/>
      <c r="PI140" s="50"/>
      <c r="PJ140" s="50"/>
      <c r="PK140" s="50"/>
      <c r="PL140" s="50"/>
      <c r="PM140" s="50"/>
      <c r="PN140" s="50"/>
      <c r="PO140" s="50"/>
      <c r="PP140" s="50"/>
      <c r="PQ140" s="50"/>
      <c r="PR140" s="50"/>
      <c r="PS140" s="50"/>
      <c r="PT140" s="50"/>
      <c r="PU140" s="50"/>
      <c r="PV140" s="50"/>
      <c r="PW140" s="50"/>
      <c r="PX140" s="50"/>
      <c r="PY140" s="50"/>
      <c r="PZ140" s="50"/>
      <c r="QA140" s="50"/>
      <c r="QB140" s="50"/>
      <c r="QC140" s="50"/>
      <c r="QD140" s="50"/>
      <c r="QE140" s="50"/>
      <c r="QF140" s="50"/>
      <c r="QG140" s="50"/>
      <c r="QH140" s="50"/>
      <c r="QI140" s="50"/>
      <c r="QJ140" s="50"/>
      <c r="QK140" s="50"/>
      <c r="QL140" s="50"/>
      <c r="QM140" s="50"/>
      <c r="QN140" s="50"/>
      <c r="QO140" s="50"/>
      <c r="QP140" s="50"/>
      <c r="QQ140" s="50"/>
      <c r="QR140" s="50"/>
      <c r="QS140" s="50"/>
      <c r="QT140" s="50"/>
      <c r="QU140" s="50"/>
      <c r="QV140" s="50"/>
      <c r="QW140" s="50"/>
      <c r="QX140" s="50"/>
      <c r="QY140" s="50"/>
      <c r="QZ140" s="50"/>
      <c r="RA140" s="50"/>
      <c r="RB140" s="50"/>
      <c r="RC140" s="50"/>
      <c r="RD140" s="50"/>
      <c r="RE140" s="50"/>
      <c r="RF140" s="50"/>
      <c r="RG140" s="50"/>
      <c r="RH140" s="50"/>
      <c r="RI140" s="50"/>
      <c r="RJ140" s="50"/>
      <c r="RK140" s="50"/>
      <c r="RL140" s="50"/>
      <c r="RM140" s="50"/>
      <c r="RN140" s="50"/>
      <c r="RO140" s="50"/>
      <c r="RP140" s="50"/>
      <c r="RQ140" s="50"/>
      <c r="RR140" s="50"/>
      <c r="RS140" s="50"/>
      <c r="RT140" s="50"/>
      <c r="RU140" s="50"/>
      <c r="RV140" s="50"/>
      <c r="RW140" s="50"/>
      <c r="RX140" s="50"/>
      <c r="RY140" s="50"/>
      <c r="RZ140" s="50"/>
      <c r="SA140" s="50"/>
      <c r="SB140" s="50"/>
      <c r="SC140" s="50"/>
      <c r="SD140" s="50"/>
      <c r="SE140" s="50"/>
      <c r="SF140" s="50"/>
      <c r="SG140" s="50"/>
      <c r="SH140" s="50"/>
      <c r="SI140" s="50"/>
      <c r="SJ140" s="50"/>
      <c r="SK140" s="50"/>
      <c r="SL140" s="50"/>
      <c r="SM140" s="50"/>
      <c r="SN140" s="45"/>
    </row>
    <row r="141" spans="2:508" x14ac:dyDescent="0.25">
      <c r="B141" s="43" t="s">
        <v>634</v>
      </c>
      <c r="C141" s="43" t="str">
        <f ca="1">_xlfn.XLOOKUP(B141,bonds[unique lookup],bonds[ID_ISIN])</f>
        <v>XS1205618470</v>
      </c>
      <c r="D141" s="45" cm="1">
        <f t="array" aca="1" ref="D141" ca="1">MIN(IFERROR(IF(OFFSET(bHist!$A$1,_xlfn.XMATCH($B$112,bHist!$B:$B,0)-1,3+$C$2,1,3+$C$3)=0,"-",OFFSET(bHist!$A$1,_xlfn.XMATCH($B$112,bHist!$B:$B,0)-1,3+$C$2,1,3+$C$3))-IF(OFFSET(bHist!$A$1,_xlfn.XMATCH(B141,bHist!$B:$B,0)-1,3+$C$2,1,3+$C$3)=0,"-",OFFSET(bHist!$A$1,_xlfn.XMATCH(B141,bHist!$B:$B,0)-1,3+$C$2,1,3+$C$3)),"-"))</f>
        <v>-17.504673421859735</v>
      </c>
      <c r="E141" s="45" cm="1">
        <f t="array" aca="1" ref="E141" ca="1">AVERAGE(IFERROR(IF(OFFSET(bHist!$A$1,_xlfn.XMATCH($B$112,bHist!$B:$B,0)-1,3+$C$2,1,3+$C$3)=0,"-",OFFSET(bHist!$A$1,_xlfn.XMATCH($B$112,bHist!$B:$B,0)-1,3+$C$2,1,3+$C$3))-IF(OFFSET(bHist!$A$1,_xlfn.XMATCH(B141,bHist!$B:$B,0)-1,3+$C$2,1,3+$C$3)=0,"-",OFFSET(bHist!$A$1,_xlfn.XMATCH(B141,bHist!$B:$B,0)-1,3+$C$2,1,3+$C$3)),"-"))</f>
        <v>50.027472631189028</v>
      </c>
      <c r="F141" s="45" cm="1">
        <f t="array" aca="1" ref="F141" ca="1">MAX(IFERROR(IF(OFFSET(bHist!$A$1,_xlfn.XMATCH($B$112,bHist!$B:$B,0)-1,3+$C$2,1,3+$C$3)=0,"-",OFFSET(bHist!$A$1,_xlfn.XMATCH($B$112,bHist!$B:$B,0)-1,3+$C$2,1,3+$C$3))-IF(OFFSET(bHist!$A$1,_xlfn.XMATCH(B141,bHist!$B:$B,0)-1,3+$C$2,1,3+$C$3)=0,"-",OFFSET(bHist!$A$1,_xlfn.XMATCH(B141,bHist!$B:$B,0)-1,3+$C$2,1,3+$C$3)),"-"))</f>
        <v>297.53611917877197</v>
      </c>
      <c r="G141" s="45" cm="1">
        <f t="array" aca="1" ref="G141" ca="1">_xlfn.STDEV.P(IFERROR(IF(OFFSET(bHist!$A$1,_xlfn.XMATCH($B$112,bHist!$B:$B,0)-1,3+$C$2,1,3+$C$3)=0,"-",OFFSET(bHist!$A$1,_xlfn.XMATCH($B$112,bHist!$B:$B,0)-1,3+$C$2,1,3+$C$3))-IF(OFFSET(bHist!$A$1,_xlfn.XMATCH(B141,bHist!$B:$B,0)-1,3+$C$2,1,3+$C$3)=0,"-",OFFSET(bHist!$A$1,_xlfn.XMATCH(B141,bHist!$B:$B,0)-1,3+$C$2,1,3+$C$3)),"-"))</f>
        <v>65.362368533382721</v>
      </c>
      <c r="H141" s="45" cm="1">
        <f t="array" aca="1" ref="H141" ca="1">INDEX((IFERROR(IF(OFFSET(bHist!$A$1,_xlfn.XMATCH($B$112,bHist!B:B,0)-1,3,1,500)=0,"-",OFFSET(bHist!$A$1,_xlfn.XMATCH($B$112,bHist!B:B,0)-1,3,1,500))-IF(OFFSET(bHist!$A$1,_xlfn.XMATCH(B141,bHist!B:B,0)-1,3,1,500)=0,"-",OFFSET(bHist!$A$1,_xlfn.XMATCH(B141,bHist!B:B,0)-1,3,1,500)),"-")),1)</f>
        <v>101.62335756683353</v>
      </c>
      <c r="I141" s="45">
        <f t="shared" ca="1" si="6"/>
        <v>16.377525116581062</v>
      </c>
      <c r="J141" s="51" cm="1">
        <f t="array" aca="1" ref="J141" ca="1">SLOPE((IFERROR(IF(OFFSET(bHist!$A$1,_xlfn.XMATCH($B$112,bHist!$B:$B,0)-1,3,1,500)=0,"-",OFFSET(bHist!$A$1,_xlfn.XMATCH($B$112,bHist!$B:$B,0)-1,3,1,500))-IF(OFFSET(bHist!$A$1,_xlfn.XMATCH(B141,bHist!$B:$B,0)-1,3,1,500)=0,"-",OFFSET(bHist!$A$1,_xlfn.XMATCH(B141,bHist!$B:$B,0)-1,3,1,500)),"-")),OFFSET(bHist!$A$1,0,3,1,500))</f>
        <v>0.16534364975166815</v>
      </c>
      <c r="K141" s="45" cm="1">
        <f t="array" aca="1" ref="K141" ca="1">INTERCEPT((IFERROR(IF(OFFSET(bHist!$A$1,_xlfn.XMATCH($B$112,bHist!$B:$B,0)-1,3,1,500)=0,"-",OFFSET(bHist!$A$1,_xlfn.XMATCH($B$112,bHist!$B:$B,0)-1,3,1,500))-IF(OFFSET(bHist!$A$1,_xlfn.XMATCH(B141,bHist!$B:$B,0)-1,3,1,500)=0,"-",OFFSET(bHist!$A$1,_xlfn.XMATCH(B141,bHist!$B:$B,0)-1,3,1,500)),"-")),OFFSET(bHist!$A$1,0,3,1,500))</f>
        <v>-7168.5757753602147</v>
      </c>
      <c r="L141" s="45" cm="1">
        <f t="array" aca="1" ref="L141" ca="1">STEYX((IFERROR(IF(OFFSET(bHist!$A$1,_xlfn.XMATCH($B$112,bHist!B:B,0)-1,3,1,500)=0,"-",OFFSET(bHist!$A$1,_xlfn.XMATCH($B$112,bHist!B:B,0)-1,3,1,500))-IF(OFFSET(bHist!$A$1,_xlfn.XMATCH(B141,bHist!B:B,0)-1,3,1,500)=0,"-",OFFSET(bHist!$A$1,_xlfn.XMATCH(B141,bHist!B:B,0)-1,3,1,500)),"-")),OFFSET(bHist!$A$1,0,3,1,500))</f>
        <v>55.851348184726199</v>
      </c>
      <c r="M141" s="51" cm="1">
        <f t="array" aca="1" ref="M141" ca="1">CORREL(IF(OFFSET(bHist!$A$1,_xlfn.XMATCH($B$112,bHist!B:B,0)-1,3,1,500)=0,"-",OFFSET(bHist!$A$1,_xlfn.XMATCH($B$112,bHist!B:B,0)-1,3,1,500)),IF(OFFSET(bHist!$A$1,_xlfn.XMATCH(B141,bHist!B:B,0)-1,3,1,500)=0,"-",OFFSET(bHist!$A$1,_xlfn.XMATCH(B141,bHist!B:B,0)-1,3,1,500)))</f>
        <v>0.77624998394194789</v>
      </c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  <c r="AE141" s="50"/>
      <c r="AF141" s="50"/>
      <c r="AG141" s="50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  <c r="AX141" s="50"/>
      <c r="AY141" s="50"/>
      <c r="AZ141" s="50"/>
      <c r="BA141" s="50"/>
      <c r="BB141" s="50"/>
      <c r="BC141" s="50"/>
      <c r="BD141" s="50"/>
      <c r="BE141" s="50"/>
      <c r="BF141" s="50"/>
      <c r="BG141" s="50"/>
      <c r="BH141" s="50"/>
      <c r="BI141" s="50"/>
      <c r="BJ141" s="50"/>
      <c r="BK141" s="50"/>
      <c r="BL141" s="50"/>
      <c r="BM141" s="50"/>
      <c r="BN141" s="50"/>
      <c r="BO141" s="50"/>
      <c r="BP141" s="50"/>
      <c r="BQ141" s="50"/>
      <c r="BR141" s="50"/>
      <c r="BS141" s="50"/>
      <c r="BT141" s="50"/>
      <c r="BU141" s="50"/>
      <c r="BV141" s="50"/>
      <c r="BW141" s="50"/>
      <c r="BX141" s="50"/>
      <c r="BY141" s="50"/>
      <c r="BZ141" s="50"/>
      <c r="CA141" s="50"/>
      <c r="CB141" s="50"/>
      <c r="CC141" s="50"/>
      <c r="CD141" s="50"/>
      <c r="CE141" s="50"/>
      <c r="CF141" s="50"/>
      <c r="CG141" s="50"/>
      <c r="CH141" s="50"/>
      <c r="CI141" s="50"/>
      <c r="CJ141" s="50"/>
      <c r="CK141" s="50"/>
      <c r="CL141" s="50"/>
      <c r="CM141" s="50"/>
      <c r="CN141" s="50"/>
      <c r="CO141" s="50"/>
      <c r="CP141" s="50"/>
      <c r="CQ141" s="50"/>
      <c r="CR141" s="50"/>
      <c r="CS141" s="50"/>
      <c r="CT141" s="50"/>
      <c r="CU141" s="50"/>
      <c r="CV141" s="50"/>
      <c r="CW141" s="50"/>
      <c r="CX141" s="50"/>
      <c r="CY141" s="50"/>
      <c r="CZ141" s="50"/>
      <c r="DA141" s="50"/>
      <c r="DB141" s="50"/>
      <c r="DC141" s="50"/>
      <c r="DD141" s="50"/>
      <c r="DE141" s="50"/>
      <c r="DF141" s="50"/>
      <c r="DG141" s="50"/>
      <c r="DH141" s="50"/>
      <c r="DI141" s="50"/>
      <c r="DJ141" s="50"/>
      <c r="DK141" s="50"/>
      <c r="DL141" s="50"/>
      <c r="DM141" s="50"/>
      <c r="DN141" s="50"/>
      <c r="DO141" s="50"/>
      <c r="DP141" s="50"/>
      <c r="DQ141" s="50"/>
      <c r="DR141" s="50"/>
      <c r="DS141" s="50"/>
      <c r="DT141" s="50"/>
      <c r="DU141" s="50"/>
      <c r="DV141" s="50"/>
      <c r="DW141" s="50"/>
      <c r="DX141" s="50"/>
      <c r="DY141" s="50"/>
      <c r="DZ141" s="50"/>
      <c r="EA141" s="50"/>
      <c r="EB141" s="50"/>
      <c r="EC141" s="50"/>
      <c r="ED141" s="50"/>
      <c r="EE141" s="50"/>
      <c r="EF141" s="50"/>
      <c r="EG141" s="50"/>
      <c r="EH141" s="50"/>
      <c r="EI141" s="50"/>
      <c r="EJ141" s="50"/>
      <c r="EK141" s="50"/>
      <c r="EL141" s="50"/>
      <c r="EM141" s="50"/>
      <c r="EN141" s="50"/>
      <c r="EO141" s="50"/>
      <c r="EP141" s="50"/>
      <c r="EQ141" s="50"/>
      <c r="ER141" s="50"/>
      <c r="ES141" s="50"/>
      <c r="ET141" s="50"/>
      <c r="EU141" s="50"/>
      <c r="EV141" s="50"/>
      <c r="EW141" s="50"/>
      <c r="EX141" s="50"/>
      <c r="EY141" s="50"/>
      <c r="EZ141" s="50"/>
      <c r="FA141" s="50"/>
      <c r="FB141" s="50"/>
      <c r="FC141" s="50"/>
      <c r="FD141" s="50"/>
      <c r="FE141" s="50"/>
      <c r="FF141" s="50"/>
      <c r="FG141" s="50"/>
      <c r="FH141" s="50"/>
      <c r="FI141" s="50"/>
      <c r="FJ141" s="50"/>
      <c r="FK141" s="50"/>
      <c r="FL141" s="50"/>
      <c r="FM141" s="50"/>
      <c r="FN141" s="50"/>
      <c r="FO141" s="50"/>
      <c r="FP141" s="50"/>
      <c r="FQ141" s="50"/>
      <c r="FR141" s="50"/>
      <c r="FS141" s="50"/>
      <c r="FT141" s="50"/>
      <c r="FU141" s="50"/>
      <c r="FV141" s="50"/>
      <c r="FW141" s="50"/>
      <c r="FX141" s="50"/>
      <c r="FY141" s="50"/>
      <c r="FZ141" s="50"/>
      <c r="GA141" s="50"/>
      <c r="GB141" s="50"/>
      <c r="GC141" s="50"/>
      <c r="GD141" s="50"/>
      <c r="GE141" s="50"/>
      <c r="GF141" s="50"/>
      <c r="GG141" s="50"/>
      <c r="GH141" s="50"/>
      <c r="GI141" s="50"/>
      <c r="GJ141" s="50"/>
      <c r="GK141" s="50"/>
      <c r="GL141" s="50"/>
      <c r="GM141" s="50"/>
      <c r="GN141" s="50"/>
      <c r="GO141" s="50"/>
      <c r="GP141" s="50"/>
      <c r="GQ141" s="50"/>
      <c r="GR141" s="50"/>
      <c r="GS141" s="50"/>
      <c r="GT141" s="50"/>
      <c r="GU141" s="50"/>
      <c r="GV141" s="50"/>
      <c r="GW141" s="50"/>
      <c r="GX141" s="50"/>
      <c r="GY141" s="50"/>
      <c r="GZ141" s="50"/>
      <c r="HA141" s="50"/>
      <c r="HB141" s="50"/>
      <c r="HC141" s="50"/>
      <c r="HD141" s="50"/>
      <c r="HE141" s="50"/>
      <c r="HF141" s="50"/>
      <c r="HG141" s="50"/>
      <c r="HH141" s="50"/>
      <c r="HI141" s="50"/>
      <c r="HJ141" s="50"/>
      <c r="HK141" s="50"/>
      <c r="HL141" s="50"/>
      <c r="HM141" s="50"/>
      <c r="HN141" s="50"/>
      <c r="HO141" s="50"/>
      <c r="HP141" s="50"/>
      <c r="HQ141" s="50"/>
      <c r="HR141" s="50"/>
      <c r="HS141" s="50"/>
      <c r="HT141" s="50"/>
      <c r="HU141" s="50"/>
      <c r="HV141" s="50"/>
      <c r="HW141" s="50"/>
      <c r="HX141" s="50"/>
      <c r="HY141" s="50"/>
      <c r="HZ141" s="50"/>
      <c r="IA141" s="50"/>
      <c r="IB141" s="50"/>
      <c r="IC141" s="50"/>
      <c r="ID141" s="50"/>
      <c r="IE141" s="50"/>
      <c r="IF141" s="50"/>
      <c r="IG141" s="50"/>
      <c r="IH141" s="50"/>
      <c r="II141" s="50"/>
      <c r="IJ141" s="50"/>
      <c r="IK141" s="50"/>
      <c r="IL141" s="50"/>
      <c r="IM141" s="50"/>
      <c r="IN141" s="50"/>
      <c r="IO141" s="50"/>
      <c r="IP141" s="50"/>
      <c r="IQ141" s="50"/>
      <c r="IR141" s="50"/>
      <c r="IS141" s="50"/>
      <c r="IT141" s="50"/>
      <c r="IU141" s="50"/>
      <c r="IV141" s="50"/>
      <c r="IW141" s="50"/>
      <c r="IX141" s="50"/>
      <c r="IY141" s="50"/>
      <c r="IZ141" s="50"/>
      <c r="JA141" s="50"/>
      <c r="JB141" s="50"/>
      <c r="JC141" s="50"/>
      <c r="JD141" s="50"/>
      <c r="JE141" s="50"/>
      <c r="JF141" s="50"/>
      <c r="JG141" s="50"/>
      <c r="JH141" s="50"/>
      <c r="JI141" s="50"/>
      <c r="JJ141" s="50"/>
      <c r="JK141" s="50"/>
      <c r="JL141" s="50"/>
      <c r="JM141" s="50"/>
      <c r="JN141" s="50"/>
      <c r="JO141" s="50"/>
      <c r="JP141" s="50"/>
      <c r="JQ141" s="50"/>
      <c r="JR141" s="50"/>
      <c r="JS141" s="50"/>
      <c r="JT141" s="50"/>
      <c r="JU141" s="50"/>
      <c r="JV141" s="50"/>
      <c r="JW141" s="50"/>
      <c r="JX141" s="50"/>
      <c r="JY141" s="50"/>
      <c r="JZ141" s="50"/>
      <c r="KA141" s="50"/>
      <c r="KB141" s="50"/>
      <c r="KC141" s="50"/>
      <c r="KD141" s="50"/>
      <c r="KE141" s="50"/>
      <c r="KF141" s="50"/>
      <c r="KG141" s="50"/>
      <c r="KH141" s="50"/>
      <c r="KI141" s="50"/>
      <c r="KJ141" s="50"/>
      <c r="KK141" s="50"/>
      <c r="KL141" s="50"/>
      <c r="KM141" s="50"/>
      <c r="KN141" s="50"/>
      <c r="KO141" s="50"/>
      <c r="KP141" s="50"/>
      <c r="KQ141" s="50"/>
      <c r="KR141" s="50"/>
      <c r="KS141" s="50"/>
      <c r="KT141" s="50"/>
      <c r="KU141" s="50"/>
      <c r="KV141" s="50"/>
      <c r="KW141" s="50"/>
      <c r="KX141" s="50"/>
      <c r="KY141" s="50"/>
      <c r="KZ141" s="50"/>
      <c r="LA141" s="50"/>
      <c r="LB141" s="50"/>
      <c r="LC141" s="50"/>
      <c r="LD141" s="50"/>
      <c r="LE141" s="50"/>
      <c r="LF141" s="50"/>
      <c r="LG141" s="50"/>
      <c r="LH141" s="50"/>
      <c r="LI141" s="50"/>
      <c r="LJ141" s="50"/>
      <c r="LK141" s="50"/>
      <c r="LL141" s="50"/>
      <c r="LM141" s="50"/>
      <c r="LN141" s="50"/>
      <c r="LO141" s="50"/>
      <c r="LP141" s="50"/>
      <c r="LQ141" s="50"/>
      <c r="LR141" s="50"/>
      <c r="LS141" s="50"/>
      <c r="LT141" s="50"/>
      <c r="LU141" s="50"/>
      <c r="LV141" s="50"/>
      <c r="LW141" s="50"/>
      <c r="LX141" s="50"/>
      <c r="LY141" s="50"/>
      <c r="LZ141" s="50"/>
      <c r="MA141" s="50"/>
      <c r="MB141" s="50"/>
      <c r="MC141" s="50"/>
      <c r="MD141" s="50"/>
      <c r="ME141" s="50"/>
      <c r="MF141" s="50"/>
      <c r="MG141" s="50"/>
      <c r="MH141" s="50"/>
      <c r="MI141" s="50"/>
      <c r="MJ141" s="50"/>
      <c r="MK141" s="50"/>
      <c r="ML141" s="50"/>
      <c r="MM141" s="50"/>
      <c r="MN141" s="50"/>
      <c r="MO141" s="50"/>
      <c r="MP141" s="50"/>
      <c r="MQ141" s="50"/>
      <c r="MR141" s="50"/>
      <c r="MS141" s="50"/>
      <c r="MT141" s="50"/>
      <c r="MU141" s="50"/>
      <c r="MV141" s="50"/>
      <c r="MW141" s="50"/>
      <c r="MX141" s="50"/>
      <c r="MY141" s="50"/>
      <c r="MZ141" s="50"/>
      <c r="NA141" s="50"/>
      <c r="NB141" s="50"/>
      <c r="NC141" s="50"/>
      <c r="ND141" s="50"/>
      <c r="NE141" s="50"/>
      <c r="NF141" s="50"/>
      <c r="NG141" s="50"/>
      <c r="NH141" s="50"/>
      <c r="NI141" s="50"/>
      <c r="NJ141" s="50"/>
      <c r="NK141" s="50"/>
      <c r="NL141" s="50"/>
      <c r="NM141" s="50"/>
      <c r="NN141" s="50"/>
      <c r="NO141" s="50"/>
      <c r="NP141" s="50"/>
      <c r="NQ141" s="50"/>
      <c r="NR141" s="50"/>
      <c r="NS141" s="50"/>
      <c r="NT141" s="50"/>
      <c r="NU141" s="50"/>
      <c r="NV141" s="50"/>
      <c r="NW141" s="50"/>
      <c r="NX141" s="50"/>
      <c r="NY141" s="50"/>
      <c r="NZ141" s="50"/>
      <c r="OA141" s="50"/>
      <c r="OB141" s="50"/>
      <c r="OC141" s="50"/>
      <c r="OD141" s="50"/>
      <c r="OE141" s="50"/>
      <c r="OF141" s="50"/>
      <c r="OG141" s="50"/>
      <c r="OH141" s="50"/>
      <c r="OI141" s="50"/>
      <c r="OJ141" s="50"/>
      <c r="OK141" s="50"/>
      <c r="OL141" s="50"/>
      <c r="OM141" s="50"/>
      <c r="ON141" s="50"/>
      <c r="OO141" s="50"/>
      <c r="OP141" s="50"/>
      <c r="OQ141" s="50"/>
      <c r="OR141" s="50"/>
      <c r="OS141" s="50"/>
      <c r="OT141" s="50"/>
      <c r="OU141" s="50"/>
      <c r="OV141" s="50"/>
      <c r="OW141" s="50"/>
      <c r="OX141" s="50"/>
      <c r="OY141" s="50"/>
      <c r="OZ141" s="50"/>
      <c r="PA141" s="50"/>
      <c r="PB141" s="50"/>
      <c r="PC141" s="50"/>
      <c r="PD141" s="50"/>
      <c r="PE141" s="50"/>
      <c r="PF141" s="50"/>
      <c r="PG141" s="50"/>
      <c r="PH141" s="50"/>
      <c r="PI141" s="50"/>
      <c r="PJ141" s="50"/>
      <c r="PK141" s="50"/>
      <c r="PL141" s="50"/>
      <c r="PM141" s="50"/>
      <c r="PN141" s="50"/>
      <c r="PO141" s="50"/>
      <c r="PP141" s="50"/>
      <c r="PQ141" s="50"/>
      <c r="PR141" s="50"/>
      <c r="PS141" s="50"/>
      <c r="PT141" s="50"/>
      <c r="PU141" s="50"/>
      <c r="PV141" s="50"/>
      <c r="PW141" s="50"/>
      <c r="PX141" s="50"/>
      <c r="PY141" s="50"/>
      <c r="PZ141" s="50"/>
      <c r="QA141" s="50"/>
      <c r="QB141" s="50"/>
      <c r="QC141" s="50"/>
      <c r="QD141" s="50"/>
      <c r="QE141" s="50"/>
      <c r="QF141" s="50"/>
      <c r="QG141" s="50"/>
      <c r="QH141" s="50"/>
      <c r="QI141" s="50"/>
      <c r="QJ141" s="50"/>
      <c r="QK141" s="50"/>
      <c r="QL141" s="50"/>
      <c r="QM141" s="50"/>
      <c r="QN141" s="50"/>
      <c r="QO141" s="50"/>
      <c r="QP141" s="50"/>
      <c r="QQ141" s="50"/>
      <c r="QR141" s="50"/>
      <c r="QS141" s="50"/>
      <c r="QT141" s="50"/>
      <c r="QU141" s="50"/>
      <c r="QV141" s="50"/>
      <c r="QW141" s="50"/>
      <c r="QX141" s="50"/>
      <c r="QY141" s="50"/>
      <c r="QZ141" s="50"/>
      <c r="RA141" s="50"/>
      <c r="RB141" s="50"/>
      <c r="RC141" s="50"/>
      <c r="RD141" s="50"/>
      <c r="RE141" s="50"/>
      <c r="RF141" s="50"/>
      <c r="RG141" s="50"/>
      <c r="RH141" s="50"/>
      <c r="RI141" s="50"/>
      <c r="RJ141" s="50"/>
      <c r="RK141" s="50"/>
      <c r="RL141" s="50"/>
      <c r="RM141" s="50"/>
      <c r="RN141" s="50"/>
      <c r="RO141" s="50"/>
      <c r="RP141" s="50"/>
      <c r="RQ141" s="50"/>
      <c r="RR141" s="50"/>
      <c r="RS141" s="50"/>
      <c r="RT141" s="50"/>
      <c r="RU141" s="50"/>
      <c r="RV141" s="50"/>
      <c r="RW141" s="50"/>
      <c r="RX141" s="50"/>
      <c r="RY141" s="50"/>
      <c r="RZ141" s="50"/>
      <c r="SA141" s="50"/>
      <c r="SB141" s="50"/>
      <c r="SC141" s="50"/>
      <c r="SD141" s="50"/>
      <c r="SE141" s="50"/>
      <c r="SF141" s="50"/>
      <c r="SG141" s="50"/>
      <c r="SH141" s="50"/>
      <c r="SI141" s="50"/>
      <c r="SJ141" s="50"/>
      <c r="SK141" s="50"/>
      <c r="SL141" s="50"/>
      <c r="SM141" s="50"/>
      <c r="SN141" s="45"/>
    </row>
    <row r="142" spans="2:508" x14ac:dyDescent="0.25">
      <c r="B142" s="43" t="s">
        <v>635</v>
      </c>
      <c r="C142" s="43" t="str">
        <f ca="1">_xlfn.XLOOKUP(B142,bonds[unique lookup],bonds[ID_ISIN])</f>
        <v>XS1322373017</v>
      </c>
      <c r="D142" s="45" cm="1">
        <f t="array" aca="1" ref="D142" ca="1">MIN(IFERROR(IF(OFFSET(bHist!$A$1,_xlfn.XMATCH($B$112,bHist!$B:$B,0)-1,3+$C$2,1,3+$C$3)=0,"-",OFFSET(bHist!$A$1,_xlfn.XMATCH($B$112,bHist!$B:$B,0)-1,3+$C$2,1,3+$C$3))-IF(OFFSET(bHist!$A$1,_xlfn.XMATCH(B142,bHist!$B:$B,0)-1,3+$C$2,1,3+$C$3)=0,"-",OFFSET(bHist!$A$1,_xlfn.XMATCH(B142,bHist!$B:$B,0)-1,3+$C$2,1,3+$C$3)),"-"))</f>
        <v>-515.21100000000001</v>
      </c>
      <c r="E142" s="45" cm="1">
        <f t="array" aca="1" ref="E142" ca="1">AVERAGE(IFERROR(IF(OFFSET(bHist!$A$1,_xlfn.XMATCH($B$112,bHist!$B:$B,0)-1,3+$C$2,1,3+$C$3)=0,"-",OFFSET(bHist!$A$1,_xlfn.XMATCH($B$112,bHist!$B:$B,0)-1,3+$C$2,1,3+$C$3))-IF(OFFSET(bHist!$A$1,_xlfn.XMATCH(B142,bHist!$B:$B,0)-1,3+$C$2,1,3+$C$3)=0,"-",OFFSET(bHist!$A$1,_xlfn.XMATCH(B142,bHist!$B:$B,0)-1,3+$C$2,1,3+$C$3)),"-"))</f>
        <v>102.25405894308949</v>
      </c>
      <c r="F142" s="45" cm="1">
        <f t="array" aca="1" ref="F142" ca="1">MAX(IFERROR(IF(OFFSET(bHist!$A$1,_xlfn.XMATCH($B$112,bHist!$B:$B,0)-1,3+$C$2,1,3+$C$3)=0,"-",OFFSET(bHist!$A$1,_xlfn.XMATCH($B$112,bHist!$B:$B,0)-1,3+$C$2,1,3+$C$3))-IF(OFFSET(bHist!$A$1,_xlfn.XMATCH(B142,bHist!$B:$B,0)-1,3+$C$2,1,3+$C$3)=0,"-",OFFSET(bHist!$A$1,_xlfn.XMATCH(B142,bHist!$B:$B,0)-1,3+$C$2,1,3+$C$3)),"-"))</f>
        <v>355.30500000000001</v>
      </c>
      <c r="G142" s="45" cm="1">
        <f t="array" aca="1" ref="G142" ca="1">_xlfn.STDEV.P(IFERROR(IF(OFFSET(bHist!$A$1,_xlfn.XMATCH($B$112,bHist!$B:$B,0)-1,3+$C$2,1,3+$C$3)=0,"-",OFFSET(bHist!$A$1,_xlfn.XMATCH($B$112,bHist!$B:$B,0)-1,3+$C$2,1,3+$C$3))-IF(OFFSET(bHist!$A$1,_xlfn.XMATCH(B142,bHist!$B:$B,0)-1,3+$C$2,1,3+$C$3)=0,"-",OFFSET(bHist!$A$1,_xlfn.XMATCH(B142,bHist!$B:$B,0)-1,3+$C$2,1,3+$C$3)),"-"))</f>
        <v>176.70334727681836</v>
      </c>
      <c r="H142" s="45" cm="1">
        <f t="array" aca="1" ref="H142" ca="1">INDEX((IFERROR(IF(OFFSET(bHist!$A$1,_xlfn.XMATCH($B$112,bHist!B:B,0)-1,3,1,500)=0,"-",OFFSET(bHist!$A$1,_xlfn.XMATCH($B$112,bHist!B:B,0)-1,3,1,500))-IF(OFFSET(bHist!$A$1,_xlfn.XMATCH(B142,bHist!B:B,0)-1,3,1,500)=0,"-",OFFSET(bHist!$A$1,_xlfn.XMATCH(B142,bHist!B:B,0)-1,3,1,500)),"-")),1)</f>
        <v>-66.382999999999981</v>
      </c>
      <c r="I142" s="45">
        <f t="shared" ca="1" si="6"/>
        <v>-19.372080345805184</v>
      </c>
      <c r="J142" s="51" cm="1">
        <f t="array" aca="1" ref="J142" ca="1">SLOPE((IFERROR(IF(OFFSET(bHist!$A$1,_xlfn.XMATCH($B$112,bHist!$B:$B,0)-1,3,1,500)=0,"-",OFFSET(bHist!$A$1,_xlfn.XMATCH($B$112,bHist!$B:$B,0)-1,3,1,500))-IF(OFFSET(bHist!$A$1,_xlfn.XMATCH(B142,bHist!$B:$B,0)-1,3,1,500)=0,"-",OFFSET(bHist!$A$1,_xlfn.XMATCH(B142,bHist!$B:$B,0)-1,3,1,500)),"-")),OFFSET(bHist!$A$1,0,3,1,500))</f>
        <v>-0.70057216178895898</v>
      </c>
      <c r="K142" s="45" cm="1">
        <f t="array" aca="1" ref="K142" ca="1">INTERCEPT((IFERROR(IF(OFFSET(bHist!$A$1,_xlfn.XMATCH($B$112,bHist!$B:$B,0)-1,3,1,500)=0,"-",OFFSET(bHist!$A$1,_xlfn.XMATCH($B$112,bHist!$B:$B,0)-1,3,1,500))-IF(OFFSET(bHist!$A$1,_xlfn.XMATCH(B142,bHist!$B:$B,0)-1,3,1,500)=0,"-",OFFSET(bHist!$A$1,_xlfn.XMATCH(B142,bHist!$B:$B,0)-1,3,1,500)),"-")),OFFSET(bHist!$A$1,0,3,1,500))</f>
        <v>30692.212074336643</v>
      </c>
      <c r="L142" s="45" cm="1">
        <f t="array" aca="1" ref="L142" ca="1">STEYX((IFERROR(IF(OFFSET(bHist!$A$1,_xlfn.XMATCH($B$112,bHist!B:B,0)-1,3,1,500)=0,"-",OFFSET(bHist!$A$1,_xlfn.XMATCH($B$112,bHist!B:B,0)-1,3,1,500))-IF(OFFSET(bHist!$A$1,_xlfn.XMATCH(B142,bHist!B:B,0)-1,3,1,500)=0,"-",OFFSET(bHist!$A$1,_xlfn.XMATCH(B142,bHist!B:B,0)-1,3,1,500)),"-")),OFFSET(bHist!$A$1,0,3,1,500))</f>
        <v>102.7931472421099</v>
      </c>
      <c r="M142" s="51" cm="1">
        <f t="array" aca="1" ref="M142" ca="1">CORREL(IF(OFFSET(bHist!$A$1,_xlfn.XMATCH($B$112,bHist!B:B,0)-1,3,1,500)=0,"-",OFFSET(bHist!$A$1,_xlfn.XMATCH($B$112,bHist!B:B,0)-1,3,1,500)),IF(OFFSET(bHist!$A$1,_xlfn.XMATCH(B142,bHist!B:B,0)-1,3,1,500)=0,"-",OFFSET(bHist!$A$1,_xlfn.XMATCH(B142,bHist!B:B,0)-1,3,1,500)))</f>
        <v>0.42024341924933656</v>
      </c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  <c r="AE142" s="50"/>
      <c r="AF142" s="50"/>
      <c r="AG142" s="50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  <c r="AX142" s="50"/>
      <c r="AY142" s="50"/>
      <c r="AZ142" s="50"/>
      <c r="BA142" s="50"/>
      <c r="BB142" s="50"/>
      <c r="BC142" s="50"/>
      <c r="BD142" s="50"/>
      <c r="BE142" s="50"/>
      <c r="BF142" s="50"/>
      <c r="BG142" s="50"/>
      <c r="BH142" s="50"/>
      <c r="BI142" s="50"/>
      <c r="BJ142" s="50"/>
      <c r="BK142" s="50"/>
      <c r="BL142" s="50"/>
      <c r="BM142" s="50"/>
      <c r="BN142" s="50"/>
      <c r="BO142" s="50"/>
      <c r="BP142" s="50"/>
      <c r="BQ142" s="50"/>
      <c r="BR142" s="50"/>
      <c r="BS142" s="50"/>
      <c r="BT142" s="50"/>
      <c r="BU142" s="50"/>
      <c r="BV142" s="50"/>
      <c r="BW142" s="50"/>
      <c r="BX142" s="50"/>
      <c r="BY142" s="50"/>
      <c r="BZ142" s="50"/>
      <c r="CA142" s="50"/>
      <c r="CB142" s="50"/>
      <c r="CC142" s="50"/>
      <c r="CD142" s="50"/>
      <c r="CE142" s="50"/>
      <c r="CF142" s="50"/>
      <c r="CG142" s="50"/>
      <c r="CH142" s="50"/>
      <c r="CI142" s="50"/>
      <c r="CJ142" s="50"/>
      <c r="CK142" s="50"/>
      <c r="CL142" s="50"/>
      <c r="CM142" s="50"/>
      <c r="CN142" s="50"/>
      <c r="CO142" s="50"/>
      <c r="CP142" s="50"/>
      <c r="CQ142" s="50"/>
      <c r="CR142" s="50"/>
      <c r="CS142" s="50"/>
      <c r="CT142" s="50"/>
      <c r="CU142" s="50"/>
      <c r="CV142" s="50"/>
      <c r="CW142" s="50"/>
      <c r="CX142" s="50"/>
      <c r="CY142" s="50"/>
      <c r="CZ142" s="50"/>
      <c r="DA142" s="50"/>
      <c r="DB142" s="50"/>
      <c r="DC142" s="50"/>
      <c r="DD142" s="50"/>
      <c r="DE142" s="50"/>
      <c r="DF142" s="50"/>
      <c r="DG142" s="50"/>
      <c r="DH142" s="50"/>
      <c r="DI142" s="50"/>
      <c r="DJ142" s="50"/>
      <c r="DK142" s="50"/>
      <c r="DL142" s="50"/>
      <c r="DM142" s="50"/>
      <c r="DN142" s="50"/>
      <c r="DO142" s="50"/>
      <c r="DP142" s="50"/>
      <c r="DQ142" s="50"/>
      <c r="DR142" s="50"/>
      <c r="DS142" s="50"/>
      <c r="DT142" s="50"/>
      <c r="DU142" s="50"/>
      <c r="DV142" s="50"/>
      <c r="DW142" s="50"/>
      <c r="DX142" s="50"/>
      <c r="DY142" s="50"/>
      <c r="DZ142" s="50"/>
      <c r="EA142" s="50"/>
      <c r="EB142" s="50"/>
      <c r="EC142" s="50"/>
      <c r="ED142" s="50"/>
      <c r="EE142" s="50"/>
      <c r="EF142" s="50"/>
      <c r="EG142" s="50"/>
      <c r="EH142" s="50"/>
      <c r="EI142" s="50"/>
      <c r="EJ142" s="50"/>
      <c r="EK142" s="50"/>
      <c r="EL142" s="50"/>
      <c r="EM142" s="50"/>
      <c r="EN142" s="50"/>
      <c r="EO142" s="50"/>
      <c r="EP142" s="50"/>
      <c r="EQ142" s="50"/>
      <c r="ER142" s="50"/>
      <c r="ES142" s="50"/>
      <c r="ET142" s="50"/>
      <c r="EU142" s="50"/>
      <c r="EV142" s="50"/>
      <c r="EW142" s="50"/>
      <c r="EX142" s="50"/>
      <c r="EY142" s="50"/>
      <c r="EZ142" s="50"/>
      <c r="FA142" s="50"/>
      <c r="FB142" s="50"/>
      <c r="FC142" s="50"/>
      <c r="FD142" s="50"/>
      <c r="FE142" s="50"/>
      <c r="FF142" s="50"/>
      <c r="FG142" s="50"/>
      <c r="FH142" s="50"/>
      <c r="FI142" s="50"/>
      <c r="FJ142" s="50"/>
      <c r="FK142" s="50"/>
      <c r="FL142" s="50"/>
      <c r="FM142" s="50"/>
      <c r="FN142" s="50"/>
      <c r="FO142" s="50"/>
      <c r="FP142" s="50"/>
      <c r="FQ142" s="50"/>
      <c r="FR142" s="50"/>
      <c r="FS142" s="50"/>
      <c r="FT142" s="50"/>
      <c r="FU142" s="50"/>
      <c r="FV142" s="50"/>
      <c r="FW142" s="50"/>
      <c r="FX142" s="50"/>
      <c r="FY142" s="50"/>
      <c r="FZ142" s="50"/>
      <c r="GA142" s="50"/>
      <c r="GB142" s="50"/>
      <c r="GC142" s="50"/>
      <c r="GD142" s="50"/>
      <c r="GE142" s="50"/>
      <c r="GF142" s="50"/>
      <c r="GG142" s="50"/>
      <c r="GH142" s="50"/>
      <c r="GI142" s="50"/>
      <c r="GJ142" s="50"/>
      <c r="GK142" s="50"/>
      <c r="GL142" s="50"/>
      <c r="GM142" s="50"/>
      <c r="GN142" s="50"/>
      <c r="GO142" s="50"/>
      <c r="GP142" s="50"/>
      <c r="GQ142" s="50"/>
      <c r="GR142" s="50"/>
      <c r="GS142" s="50"/>
      <c r="GT142" s="50"/>
      <c r="GU142" s="50"/>
      <c r="GV142" s="50"/>
      <c r="GW142" s="50"/>
      <c r="GX142" s="50"/>
      <c r="GY142" s="50"/>
      <c r="GZ142" s="50"/>
      <c r="HA142" s="50"/>
      <c r="HB142" s="50"/>
      <c r="HC142" s="50"/>
      <c r="HD142" s="50"/>
      <c r="HE142" s="50"/>
      <c r="HF142" s="50"/>
      <c r="HG142" s="50"/>
      <c r="HH142" s="50"/>
      <c r="HI142" s="50"/>
      <c r="HJ142" s="50"/>
      <c r="HK142" s="50"/>
      <c r="HL142" s="50"/>
      <c r="HM142" s="50"/>
      <c r="HN142" s="50"/>
      <c r="HO142" s="50"/>
      <c r="HP142" s="50"/>
      <c r="HQ142" s="50"/>
      <c r="HR142" s="50"/>
      <c r="HS142" s="50"/>
      <c r="HT142" s="50"/>
      <c r="HU142" s="50"/>
      <c r="HV142" s="50"/>
      <c r="HW142" s="50"/>
      <c r="HX142" s="50"/>
      <c r="HY142" s="50"/>
      <c r="HZ142" s="50"/>
      <c r="IA142" s="50"/>
      <c r="IB142" s="50"/>
      <c r="IC142" s="50"/>
      <c r="ID142" s="50"/>
      <c r="IE142" s="50"/>
      <c r="IF142" s="50"/>
      <c r="IG142" s="50"/>
      <c r="IH142" s="50"/>
      <c r="II142" s="50"/>
      <c r="IJ142" s="50"/>
      <c r="IK142" s="50"/>
      <c r="IL142" s="50"/>
      <c r="IM142" s="50"/>
      <c r="IN142" s="50"/>
      <c r="IO142" s="50"/>
      <c r="IP142" s="50"/>
      <c r="IQ142" s="50"/>
      <c r="IR142" s="50"/>
      <c r="IS142" s="50"/>
      <c r="IT142" s="50"/>
      <c r="IU142" s="50"/>
      <c r="IV142" s="50"/>
      <c r="IW142" s="50"/>
      <c r="IX142" s="50"/>
      <c r="IY142" s="50"/>
      <c r="IZ142" s="50"/>
      <c r="JA142" s="50"/>
      <c r="JB142" s="50"/>
      <c r="JC142" s="50"/>
      <c r="JD142" s="50"/>
      <c r="JE142" s="50"/>
      <c r="JF142" s="50"/>
      <c r="JG142" s="50"/>
      <c r="JH142" s="50"/>
      <c r="JI142" s="50"/>
      <c r="JJ142" s="50"/>
      <c r="JK142" s="50"/>
      <c r="JL142" s="50"/>
      <c r="JM142" s="50"/>
      <c r="JN142" s="50"/>
      <c r="JO142" s="50"/>
      <c r="JP142" s="50"/>
      <c r="JQ142" s="50"/>
      <c r="JR142" s="50"/>
      <c r="JS142" s="50"/>
      <c r="JT142" s="50"/>
      <c r="JU142" s="50"/>
      <c r="JV142" s="50"/>
      <c r="JW142" s="50"/>
      <c r="JX142" s="50"/>
      <c r="JY142" s="50"/>
      <c r="JZ142" s="50"/>
      <c r="KA142" s="50"/>
      <c r="KB142" s="50"/>
      <c r="KC142" s="50"/>
      <c r="KD142" s="50"/>
      <c r="KE142" s="50"/>
      <c r="KF142" s="50"/>
      <c r="KG142" s="50"/>
      <c r="KH142" s="50"/>
      <c r="KI142" s="50"/>
      <c r="KJ142" s="50"/>
      <c r="KK142" s="50"/>
      <c r="KL142" s="50"/>
      <c r="KM142" s="50"/>
      <c r="KN142" s="50"/>
      <c r="KO142" s="50"/>
      <c r="KP142" s="50"/>
      <c r="KQ142" s="50"/>
      <c r="KR142" s="50"/>
      <c r="KS142" s="50"/>
      <c r="KT142" s="50"/>
      <c r="KU142" s="50"/>
      <c r="KV142" s="50"/>
      <c r="KW142" s="50"/>
      <c r="KX142" s="50"/>
      <c r="KY142" s="50"/>
      <c r="KZ142" s="50"/>
      <c r="LA142" s="50"/>
      <c r="LB142" s="50"/>
      <c r="LC142" s="50"/>
      <c r="LD142" s="50"/>
      <c r="LE142" s="50"/>
      <c r="LF142" s="50"/>
      <c r="LG142" s="50"/>
      <c r="LH142" s="50"/>
      <c r="LI142" s="50"/>
      <c r="LJ142" s="50"/>
      <c r="LK142" s="50"/>
      <c r="LL142" s="50"/>
      <c r="LM142" s="50"/>
      <c r="LN142" s="50"/>
      <c r="LO142" s="50"/>
      <c r="LP142" s="50"/>
      <c r="LQ142" s="50"/>
      <c r="LR142" s="50"/>
      <c r="LS142" s="50"/>
      <c r="LT142" s="50"/>
      <c r="LU142" s="50"/>
      <c r="LV142" s="50"/>
      <c r="LW142" s="50"/>
      <c r="LX142" s="50"/>
      <c r="LY142" s="50"/>
      <c r="LZ142" s="50"/>
      <c r="MA142" s="50"/>
      <c r="MB142" s="50"/>
      <c r="MC142" s="50"/>
      <c r="MD142" s="50"/>
      <c r="ME142" s="50"/>
      <c r="MF142" s="50"/>
      <c r="MG142" s="50"/>
      <c r="MH142" s="50"/>
      <c r="MI142" s="50"/>
      <c r="MJ142" s="50"/>
      <c r="MK142" s="50"/>
      <c r="ML142" s="50"/>
      <c r="MM142" s="50"/>
      <c r="MN142" s="50"/>
      <c r="MO142" s="50"/>
      <c r="MP142" s="50"/>
      <c r="MQ142" s="50"/>
      <c r="MR142" s="50"/>
      <c r="MS142" s="50"/>
      <c r="MT142" s="50"/>
      <c r="MU142" s="50"/>
      <c r="MV142" s="50"/>
      <c r="MW142" s="50"/>
      <c r="MX142" s="50"/>
      <c r="MY142" s="50"/>
      <c r="MZ142" s="50"/>
      <c r="NA142" s="50"/>
      <c r="NB142" s="50"/>
      <c r="NC142" s="50"/>
      <c r="ND142" s="50"/>
      <c r="NE142" s="50"/>
      <c r="NF142" s="50"/>
      <c r="NG142" s="50"/>
      <c r="NH142" s="50"/>
      <c r="NI142" s="50"/>
      <c r="NJ142" s="50"/>
      <c r="NK142" s="50"/>
      <c r="NL142" s="50"/>
      <c r="NM142" s="50"/>
      <c r="NN142" s="50"/>
      <c r="NO142" s="50"/>
      <c r="NP142" s="50"/>
      <c r="NQ142" s="50"/>
      <c r="NR142" s="50"/>
      <c r="NS142" s="50"/>
      <c r="NT142" s="50"/>
      <c r="NU142" s="50"/>
      <c r="NV142" s="50"/>
      <c r="NW142" s="50"/>
      <c r="NX142" s="50"/>
      <c r="NY142" s="50"/>
      <c r="NZ142" s="50"/>
      <c r="OA142" s="50"/>
      <c r="OB142" s="50"/>
      <c r="OC142" s="50"/>
      <c r="OD142" s="50"/>
      <c r="OE142" s="50"/>
      <c r="OF142" s="50"/>
      <c r="OG142" s="50"/>
      <c r="OH142" s="50"/>
      <c r="OI142" s="50"/>
      <c r="OJ142" s="50"/>
      <c r="OK142" s="50"/>
      <c r="OL142" s="50"/>
      <c r="OM142" s="50"/>
      <c r="ON142" s="50"/>
      <c r="OO142" s="50"/>
      <c r="OP142" s="50"/>
      <c r="OQ142" s="50"/>
      <c r="OR142" s="50"/>
      <c r="OS142" s="50"/>
      <c r="OT142" s="50"/>
      <c r="OU142" s="50"/>
      <c r="OV142" s="50"/>
      <c r="OW142" s="50"/>
      <c r="OX142" s="50"/>
      <c r="OY142" s="50"/>
      <c r="OZ142" s="50"/>
      <c r="PA142" s="50"/>
      <c r="PB142" s="50"/>
      <c r="PC142" s="50"/>
      <c r="PD142" s="50"/>
      <c r="PE142" s="50"/>
      <c r="PF142" s="50"/>
      <c r="PG142" s="50"/>
      <c r="PH142" s="50"/>
      <c r="PI142" s="50"/>
      <c r="PJ142" s="50"/>
      <c r="PK142" s="50"/>
      <c r="PL142" s="50"/>
      <c r="PM142" s="50"/>
      <c r="PN142" s="50"/>
      <c r="PO142" s="50"/>
      <c r="PP142" s="50"/>
      <c r="PQ142" s="50"/>
      <c r="PR142" s="50"/>
      <c r="PS142" s="50"/>
      <c r="PT142" s="50"/>
      <c r="PU142" s="50"/>
      <c r="PV142" s="50"/>
      <c r="PW142" s="50"/>
      <c r="PX142" s="50"/>
      <c r="PY142" s="50"/>
      <c r="PZ142" s="50"/>
      <c r="QA142" s="50"/>
      <c r="QB142" s="50"/>
      <c r="QC142" s="50"/>
      <c r="QD142" s="50"/>
      <c r="QE142" s="50"/>
      <c r="QF142" s="50"/>
      <c r="QG142" s="50"/>
      <c r="QH142" s="50"/>
      <c r="QI142" s="50"/>
      <c r="QJ142" s="50"/>
      <c r="QK142" s="50"/>
      <c r="QL142" s="50"/>
      <c r="QM142" s="50"/>
      <c r="QN142" s="50"/>
      <c r="QO142" s="50"/>
      <c r="QP142" s="50"/>
      <c r="QQ142" s="50"/>
      <c r="QR142" s="50"/>
      <c r="QS142" s="50"/>
      <c r="QT142" s="50"/>
      <c r="QU142" s="50"/>
      <c r="QV142" s="50"/>
      <c r="QW142" s="50"/>
      <c r="QX142" s="50"/>
      <c r="QY142" s="50"/>
      <c r="QZ142" s="50"/>
      <c r="RA142" s="50"/>
      <c r="RB142" s="50"/>
      <c r="RC142" s="50"/>
      <c r="RD142" s="50"/>
      <c r="RE142" s="50"/>
      <c r="RF142" s="50"/>
      <c r="RG142" s="50"/>
      <c r="RH142" s="50"/>
      <c r="RI142" s="50"/>
      <c r="RJ142" s="50"/>
      <c r="RK142" s="50"/>
      <c r="RL142" s="50"/>
      <c r="RM142" s="50"/>
      <c r="RN142" s="50"/>
      <c r="RO142" s="50"/>
      <c r="RP142" s="50"/>
      <c r="RQ142" s="50"/>
      <c r="RR142" s="50"/>
      <c r="RS142" s="50"/>
      <c r="RT142" s="50"/>
      <c r="RU142" s="50"/>
      <c r="RV142" s="50"/>
      <c r="RW142" s="50"/>
      <c r="RX142" s="50"/>
      <c r="RY142" s="50"/>
      <c r="RZ142" s="50"/>
      <c r="SA142" s="50"/>
      <c r="SB142" s="50"/>
      <c r="SC142" s="50"/>
      <c r="SD142" s="50"/>
      <c r="SE142" s="50"/>
      <c r="SF142" s="50"/>
      <c r="SG142" s="50"/>
      <c r="SH142" s="50"/>
      <c r="SI142" s="50"/>
      <c r="SJ142" s="50"/>
      <c r="SK142" s="50"/>
      <c r="SL142" s="50"/>
      <c r="SM142" s="50"/>
      <c r="SN142" s="45"/>
    </row>
    <row r="143" spans="2:508" x14ac:dyDescent="0.25">
      <c r="B143" s="43" t="s">
        <v>636</v>
      </c>
      <c r="C143" s="43" t="str">
        <f ca="1">_xlfn.XLOOKUP(B143,bonds[unique lookup],bonds[ID_ISIN])</f>
        <v>XS1713463716</v>
      </c>
      <c r="D143" s="45" cm="1">
        <f t="array" aca="1" ref="D143" ca="1">MIN(IFERROR(IF(OFFSET(bHist!$A$1,_xlfn.XMATCH($B$112,bHist!$B:$B,0)-1,3+$C$2,1,3+$C$3)=0,"-",OFFSET(bHist!$A$1,_xlfn.XMATCH($B$112,bHist!$B:$B,0)-1,3+$C$2,1,3+$C$3))-IF(OFFSET(bHist!$A$1,_xlfn.XMATCH(B143,bHist!$B:$B,0)-1,3+$C$2,1,3+$C$3)=0,"-",OFFSET(bHist!$A$1,_xlfn.XMATCH(B143,bHist!$B:$B,0)-1,3+$C$2,1,3+$C$3)),"-"))</f>
        <v>-128.31944470977783</v>
      </c>
      <c r="E143" s="45" cm="1">
        <f t="array" aca="1" ref="E143" ca="1">AVERAGE(IFERROR(IF(OFFSET(bHist!$A$1,_xlfn.XMATCH($B$112,bHist!$B:$B,0)-1,3+$C$2,1,3+$C$3)=0,"-",OFFSET(bHist!$A$1,_xlfn.XMATCH($B$112,bHist!$B:$B,0)-1,3+$C$2,1,3+$C$3))-IF(OFFSET(bHist!$A$1,_xlfn.XMATCH(B143,bHist!$B:$B,0)-1,3+$C$2,1,3+$C$3)=0,"-",OFFSET(bHist!$A$1,_xlfn.XMATCH(B143,bHist!$B:$B,0)-1,3+$C$2,1,3+$C$3)),"-"))</f>
        <v>21.180860588134397</v>
      </c>
      <c r="F143" s="45" cm="1">
        <f t="array" aca="1" ref="F143" ca="1">MAX(IFERROR(IF(OFFSET(bHist!$A$1,_xlfn.XMATCH($B$112,bHist!$B:$B,0)-1,3+$C$2,1,3+$C$3)=0,"-",OFFSET(bHist!$A$1,_xlfn.XMATCH($B$112,bHist!$B:$B,0)-1,3+$C$2,1,3+$C$3))-IF(OFFSET(bHist!$A$1,_xlfn.XMATCH(B143,bHist!$B:$B,0)-1,3+$C$2,1,3+$C$3)=0,"-",OFFSET(bHist!$A$1,_xlfn.XMATCH(B143,bHist!$B:$B,0)-1,3+$C$2,1,3+$C$3)),"-"))</f>
        <v>201.11873793029787</v>
      </c>
      <c r="G143" s="45" cm="1">
        <f t="array" aca="1" ref="G143" ca="1">_xlfn.STDEV.P(IFERROR(IF(OFFSET(bHist!$A$1,_xlfn.XMATCH($B$112,bHist!$B:$B,0)-1,3+$C$2,1,3+$C$3)=0,"-",OFFSET(bHist!$A$1,_xlfn.XMATCH($B$112,bHist!$B:$B,0)-1,3+$C$2,1,3+$C$3))-IF(OFFSET(bHist!$A$1,_xlfn.XMATCH(B143,bHist!$B:$B,0)-1,3+$C$2,1,3+$C$3)=0,"-",OFFSET(bHist!$A$1,_xlfn.XMATCH(B143,bHist!$B:$B,0)-1,3+$C$2,1,3+$C$3)),"-"))</f>
        <v>71.641639205471463</v>
      </c>
      <c r="H143" s="45" cm="1">
        <f t="array" aca="1" ref="H143" ca="1">INDEX((IFERROR(IF(OFFSET(bHist!$A$1,_xlfn.XMATCH($B$112,bHist!B:B,0)-1,3,1,500)=0,"-",OFFSET(bHist!$A$1,_xlfn.XMATCH($B$112,bHist!B:B,0)-1,3,1,500))-IF(OFFSET(bHist!$A$1,_xlfn.XMATCH(B143,bHist!B:B,0)-1,3,1,500)=0,"-",OFFSET(bHist!$A$1,_xlfn.XMATCH(B143,bHist!B:B,0)-1,3,1,500)),"-")),1)</f>
        <v>109.45119637298586</v>
      </c>
      <c r="I143" s="45">
        <f t="shared" ca="1" si="6"/>
        <v>26.794203111935666</v>
      </c>
      <c r="J143" s="51" cm="1">
        <f t="array" aca="1" ref="J143" ca="1">SLOPE((IFERROR(IF(OFFSET(bHist!$A$1,_xlfn.XMATCH($B$112,bHist!$B:$B,0)-1,3,1,500)=0,"-",OFFSET(bHist!$A$1,_xlfn.XMATCH($B$112,bHist!$B:$B,0)-1,3,1,500))-IF(OFFSET(bHist!$A$1,_xlfn.XMATCH(B143,bHist!$B:$B,0)-1,3,1,500)=0,"-",OFFSET(bHist!$A$1,_xlfn.XMATCH(B143,bHist!$B:$B,0)-1,3,1,500)),"-")),OFFSET(bHist!$A$1,0,3,1,500))</f>
        <v>0.30441123962599143</v>
      </c>
      <c r="K143" s="45" cm="1">
        <f t="array" aca="1" ref="K143" ca="1">INTERCEPT((IFERROR(IF(OFFSET(bHist!$A$1,_xlfn.XMATCH($B$112,bHist!$B:$B,0)-1,3,1,500)=0,"-",OFFSET(bHist!$A$1,_xlfn.XMATCH($B$112,bHist!$B:$B,0)-1,3,1,500))-IF(OFFSET(bHist!$A$1,_xlfn.XMATCH(B143,bHist!$B:$B,0)-1,3,1,500)=0,"-",OFFSET(bHist!$A$1,_xlfn.XMATCH(B143,bHist!$B:$B,0)-1,3,1,500)),"-")),OFFSET(bHist!$A$1,0,3,1,500))</f>
        <v>-13268.864353565106</v>
      </c>
      <c r="L143" s="45" cm="1">
        <f t="array" aca="1" ref="L143" ca="1">STEYX((IFERROR(IF(OFFSET(bHist!$A$1,_xlfn.XMATCH($B$112,bHist!B:B,0)-1,3,1,500)=0,"-",OFFSET(bHist!$A$1,_xlfn.XMATCH($B$112,bHist!B:B,0)-1,3,1,500))-IF(OFFSET(bHist!$A$1,_xlfn.XMATCH(B143,bHist!B:B,0)-1,3,1,500)=0,"-",OFFSET(bHist!$A$1,_xlfn.XMATCH(B143,bHist!B:B,0)-1,3,1,500)),"-")),OFFSET(bHist!$A$1,0,3,1,500))</f>
        <v>33.630978558290494</v>
      </c>
      <c r="M143" s="51" cm="1">
        <f t="array" aca="1" ref="M143" ca="1">CORREL(IF(OFFSET(bHist!$A$1,_xlfn.XMATCH($B$112,bHist!B:B,0)-1,3,1,500)=0,"-",OFFSET(bHist!$A$1,_xlfn.XMATCH($B$112,bHist!B:B,0)-1,3,1,500)),IF(OFFSET(bHist!$A$1,_xlfn.XMATCH(B143,bHist!B:B,0)-1,3,1,500)=0,"-",OFFSET(bHist!$A$1,_xlfn.XMATCH(B143,bHist!B:B,0)-1,3,1,500)))</f>
        <v>0.6953119451007902</v>
      </c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  <c r="AX143" s="50"/>
      <c r="AY143" s="50"/>
      <c r="AZ143" s="50"/>
      <c r="BA143" s="50"/>
      <c r="BB143" s="50"/>
      <c r="BC143" s="50"/>
      <c r="BD143" s="50"/>
      <c r="BE143" s="50"/>
      <c r="BF143" s="50"/>
      <c r="BG143" s="50"/>
      <c r="BH143" s="50"/>
      <c r="BI143" s="50"/>
      <c r="BJ143" s="50"/>
      <c r="BK143" s="50"/>
      <c r="BL143" s="50"/>
      <c r="BM143" s="50"/>
      <c r="BN143" s="50"/>
      <c r="BO143" s="50"/>
      <c r="BP143" s="50"/>
      <c r="BQ143" s="50"/>
      <c r="BR143" s="50"/>
      <c r="BS143" s="50"/>
      <c r="BT143" s="50"/>
      <c r="BU143" s="50"/>
      <c r="BV143" s="50"/>
      <c r="BW143" s="50"/>
      <c r="BX143" s="50"/>
      <c r="BY143" s="50"/>
      <c r="BZ143" s="50"/>
      <c r="CA143" s="50"/>
      <c r="CB143" s="50"/>
      <c r="CC143" s="50"/>
      <c r="CD143" s="50"/>
      <c r="CE143" s="50"/>
      <c r="CF143" s="50"/>
      <c r="CG143" s="50"/>
      <c r="CH143" s="50"/>
      <c r="CI143" s="50"/>
      <c r="CJ143" s="50"/>
      <c r="CK143" s="50"/>
      <c r="CL143" s="50"/>
      <c r="CM143" s="50"/>
      <c r="CN143" s="50"/>
      <c r="CO143" s="50"/>
      <c r="CP143" s="50"/>
      <c r="CQ143" s="50"/>
      <c r="CR143" s="50"/>
      <c r="CS143" s="50"/>
      <c r="CT143" s="50"/>
      <c r="CU143" s="50"/>
      <c r="CV143" s="50"/>
      <c r="CW143" s="50"/>
      <c r="CX143" s="50"/>
      <c r="CY143" s="50"/>
      <c r="CZ143" s="50"/>
      <c r="DA143" s="50"/>
      <c r="DB143" s="50"/>
      <c r="DC143" s="50"/>
      <c r="DD143" s="50"/>
      <c r="DE143" s="50"/>
      <c r="DF143" s="50"/>
      <c r="DG143" s="50"/>
      <c r="DH143" s="50"/>
      <c r="DI143" s="50"/>
      <c r="DJ143" s="50"/>
      <c r="DK143" s="50"/>
      <c r="DL143" s="50"/>
      <c r="DM143" s="50"/>
      <c r="DN143" s="50"/>
      <c r="DO143" s="50"/>
      <c r="DP143" s="50"/>
      <c r="DQ143" s="50"/>
      <c r="DR143" s="50"/>
      <c r="DS143" s="50"/>
      <c r="DT143" s="50"/>
      <c r="DU143" s="50"/>
      <c r="DV143" s="50"/>
      <c r="DW143" s="50"/>
      <c r="DX143" s="50"/>
      <c r="DY143" s="50"/>
      <c r="DZ143" s="50"/>
      <c r="EA143" s="50"/>
      <c r="EB143" s="50"/>
      <c r="EC143" s="50"/>
      <c r="ED143" s="50"/>
      <c r="EE143" s="50"/>
      <c r="EF143" s="50"/>
      <c r="EG143" s="50"/>
      <c r="EH143" s="50"/>
      <c r="EI143" s="50"/>
      <c r="EJ143" s="50"/>
      <c r="EK143" s="50"/>
      <c r="EL143" s="50"/>
      <c r="EM143" s="50"/>
      <c r="EN143" s="50"/>
      <c r="EO143" s="50"/>
      <c r="EP143" s="50"/>
      <c r="EQ143" s="50"/>
      <c r="ER143" s="50"/>
      <c r="ES143" s="50"/>
      <c r="ET143" s="50"/>
      <c r="EU143" s="50"/>
      <c r="EV143" s="50"/>
      <c r="EW143" s="50"/>
      <c r="EX143" s="50"/>
      <c r="EY143" s="50"/>
      <c r="EZ143" s="50"/>
      <c r="FA143" s="50"/>
      <c r="FB143" s="50"/>
      <c r="FC143" s="50"/>
      <c r="FD143" s="50"/>
      <c r="FE143" s="50"/>
      <c r="FF143" s="50"/>
      <c r="FG143" s="50"/>
      <c r="FH143" s="50"/>
      <c r="FI143" s="50"/>
      <c r="FJ143" s="50"/>
      <c r="FK143" s="50"/>
      <c r="FL143" s="50"/>
      <c r="FM143" s="50"/>
      <c r="FN143" s="50"/>
      <c r="FO143" s="50"/>
      <c r="FP143" s="50"/>
      <c r="FQ143" s="50"/>
      <c r="FR143" s="50"/>
      <c r="FS143" s="50"/>
      <c r="FT143" s="50"/>
      <c r="FU143" s="50"/>
      <c r="FV143" s="50"/>
      <c r="FW143" s="50"/>
      <c r="FX143" s="50"/>
      <c r="FY143" s="50"/>
      <c r="FZ143" s="50"/>
      <c r="GA143" s="50"/>
      <c r="GB143" s="50"/>
      <c r="GC143" s="50"/>
      <c r="GD143" s="50"/>
      <c r="GE143" s="50"/>
      <c r="GF143" s="50"/>
      <c r="GG143" s="50"/>
      <c r="GH143" s="50"/>
      <c r="GI143" s="50"/>
      <c r="GJ143" s="50"/>
      <c r="GK143" s="50"/>
      <c r="GL143" s="50"/>
      <c r="GM143" s="50"/>
      <c r="GN143" s="50"/>
      <c r="GO143" s="50"/>
      <c r="GP143" s="50"/>
      <c r="GQ143" s="50"/>
      <c r="GR143" s="50"/>
      <c r="GS143" s="50"/>
      <c r="GT143" s="50"/>
      <c r="GU143" s="50"/>
      <c r="GV143" s="50"/>
      <c r="GW143" s="50"/>
      <c r="GX143" s="50"/>
      <c r="GY143" s="50"/>
      <c r="GZ143" s="50"/>
      <c r="HA143" s="50"/>
      <c r="HB143" s="50"/>
      <c r="HC143" s="50"/>
      <c r="HD143" s="50"/>
      <c r="HE143" s="50"/>
      <c r="HF143" s="50"/>
      <c r="HG143" s="50"/>
      <c r="HH143" s="50"/>
      <c r="HI143" s="50"/>
      <c r="HJ143" s="50"/>
      <c r="HK143" s="50"/>
      <c r="HL143" s="50"/>
      <c r="HM143" s="50"/>
      <c r="HN143" s="50"/>
      <c r="HO143" s="50"/>
      <c r="HP143" s="50"/>
      <c r="HQ143" s="50"/>
      <c r="HR143" s="50"/>
      <c r="HS143" s="50"/>
      <c r="HT143" s="50"/>
      <c r="HU143" s="50"/>
      <c r="HV143" s="50"/>
      <c r="HW143" s="50"/>
      <c r="HX143" s="50"/>
      <c r="HY143" s="50"/>
      <c r="HZ143" s="50"/>
      <c r="IA143" s="50"/>
      <c r="IB143" s="50"/>
      <c r="IC143" s="50"/>
      <c r="ID143" s="50"/>
      <c r="IE143" s="50"/>
      <c r="IF143" s="50"/>
      <c r="IG143" s="50"/>
      <c r="IH143" s="50"/>
      <c r="II143" s="50"/>
      <c r="IJ143" s="50"/>
      <c r="IK143" s="50"/>
      <c r="IL143" s="50"/>
      <c r="IM143" s="50"/>
      <c r="IN143" s="50"/>
      <c r="IO143" s="50"/>
      <c r="IP143" s="50"/>
      <c r="IQ143" s="50"/>
      <c r="IR143" s="50"/>
      <c r="IS143" s="50"/>
      <c r="IT143" s="50"/>
      <c r="IU143" s="50"/>
      <c r="IV143" s="50"/>
      <c r="IW143" s="50"/>
      <c r="IX143" s="50"/>
      <c r="IY143" s="50"/>
      <c r="IZ143" s="50"/>
      <c r="JA143" s="50"/>
      <c r="JB143" s="50"/>
      <c r="JC143" s="50"/>
      <c r="JD143" s="50"/>
      <c r="JE143" s="50"/>
      <c r="JF143" s="50"/>
      <c r="JG143" s="50"/>
      <c r="JH143" s="50"/>
      <c r="JI143" s="50"/>
      <c r="JJ143" s="50"/>
      <c r="JK143" s="50"/>
      <c r="JL143" s="50"/>
      <c r="JM143" s="50"/>
      <c r="JN143" s="50"/>
      <c r="JO143" s="50"/>
      <c r="JP143" s="50"/>
      <c r="JQ143" s="50"/>
      <c r="JR143" s="50"/>
      <c r="JS143" s="50"/>
      <c r="JT143" s="50"/>
      <c r="JU143" s="50"/>
      <c r="JV143" s="50"/>
      <c r="JW143" s="50"/>
      <c r="JX143" s="50"/>
      <c r="JY143" s="50"/>
      <c r="JZ143" s="50"/>
      <c r="KA143" s="50"/>
      <c r="KB143" s="50"/>
      <c r="KC143" s="50"/>
      <c r="KD143" s="50"/>
      <c r="KE143" s="50"/>
      <c r="KF143" s="50"/>
      <c r="KG143" s="50"/>
      <c r="KH143" s="50"/>
      <c r="KI143" s="50"/>
      <c r="KJ143" s="50"/>
      <c r="KK143" s="50"/>
      <c r="KL143" s="50"/>
      <c r="KM143" s="50"/>
      <c r="KN143" s="50"/>
      <c r="KO143" s="50"/>
      <c r="KP143" s="50"/>
      <c r="KQ143" s="50"/>
      <c r="KR143" s="50"/>
      <c r="KS143" s="50"/>
      <c r="KT143" s="50"/>
      <c r="KU143" s="50"/>
      <c r="KV143" s="50"/>
      <c r="KW143" s="50"/>
      <c r="KX143" s="50"/>
      <c r="KY143" s="50"/>
      <c r="KZ143" s="50"/>
      <c r="LA143" s="50"/>
      <c r="LB143" s="50"/>
      <c r="LC143" s="50"/>
      <c r="LD143" s="50"/>
      <c r="LE143" s="50"/>
      <c r="LF143" s="50"/>
      <c r="LG143" s="50"/>
      <c r="LH143" s="50"/>
      <c r="LI143" s="50"/>
      <c r="LJ143" s="50"/>
      <c r="LK143" s="50"/>
      <c r="LL143" s="50"/>
      <c r="LM143" s="50"/>
      <c r="LN143" s="50"/>
      <c r="LO143" s="50"/>
      <c r="LP143" s="50"/>
      <c r="LQ143" s="50"/>
      <c r="LR143" s="50"/>
      <c r="LS143" s="50"/>
      <c r="LT143" s="50"/>
      <c r="LU143" s="50"/>
      <c r="LV143" s="50"/>
      <c r="LW143" s="50"/>
      <c r="LX143" s="50"/>
      <c r="LY143" s="50"/>
      <c r="LZ143" s="50"/>
      <c r="MA143" s="50"/>
      <c r="MB143" s="50"/>
      <c r="MC143" s="50"/>
      <c r="MD143" s="50"/>
      <c r="ME143" s="50"/>
      <c r="MF143" s="50"/>
      <c r="MG143" s="50"/>
      <c r="MH143" s="50"/>
      <c r="MI143" s="50"/>
      <c r="MJ143" s="50"/>
      <c r="MK143" s="50"/>
      <c r="ML143" s="50"/>
      <c r="MM143" s="50"/>
      <c r="MN143" s="50"/>
      <c r="MO143" s="50"/>
      <c r="MP143" s="50"/>
      <c r="MQ143" s="50"/>
      <c r="MR143" s="50"/>
      <c r="MS143" s="50"/>
      <c r="MT143" s="50"/>
      <c r="MU143" s="50"/>
      <c r="MV143" s="50"/>
      <c r="MW143" s="50"/>
      <c r="MX143" s="50"/>
      <c r="MY143" s="50"/>
      <c r="MZ143" s="50"/>
      <c r="NA143" s="50"/>
      <c r="NB143" s="50"/>
      <c r="NC143" s="50"/>
      <c r="ND143" s="50"/>
      <c r="NE143" s="50"/>
      <c r="NF143" s="50"/>
      <c r="NG143" s="50"/>
      <c r="NH143" s="50"/>
      <c r="NI143" s="50"/>
      <c r="NJ143" s="50"/>
      <c r="NK143" s="50"/>
      <c r="NL143" s="50"/>
      <c r="NM143" s="50"/>
      <c r="NN143" s="50"/>
      <c r="NO143" s="50"/>
      <c r="NP143" s="50"/>
      <c r="NQ143" s="50"/>
      <c r="NR143" s="50"/>
      <c r="NS143" s="50"/>
      <c r="NT143" s="50"/>
      <c r="NU143" s="50"/>
      <c r="NV143" s="50"/>
      <c r="NW143" s="50"/>
      <c r="NX143" s="50"/>
      <c r="NY143" s="50"/>
      <c r="NZ143" s="50"/>
      <c r="OA143" s="50"/>
      <c r="OB143" s="50"/>
      <c r="OC143" s="50"/>
      <c r="OD143" s="50"/>
      <c r="OE143" s="50"/>
      <c r="OF143" s="50"/>
      <c r="OG143" s="50"/>
      <c r="OH143" s="50"/>
      <c r="OI143" s="50"/>
      <c r="OJ143" s="50"/>
      <c r="OK143" s="50"/>
      <c r="OL143" s="50"/>
      <c r="OM143" s="50"/>
      <c r="ON143" s="50"/>
      <c r="OO143" s="50"/>
      <c r="OP143" s="50"/>
      <c r="OQ143" s="50"/>
      <c r="OR143" s="50"/>
      <c r="OS143" s="50"/>
      <c r="OT143" s="50"/>
      <c r="OU143" s="50"/>
      <c r="OV143" s="50"/>
      <c r="OW143" s="50"/>
      <c r="OX143" s="50"/>
      <c r="OY143" s="50"/>
      <c r="OZ143" s="50"/>
      <c r="PA143" s="50"/>
      <c r="PB143" s="50"/>
      <c r="PC143" s="50"/>
      <c r="PD143" s="50"/>
      <c r="PE143" s="50"/>
      <c r="PF143" s="50"/>
      <c r="PG143" s="50"/>
      <c r="PH143" s="50"/>
      <c r="PI143" s="50"/>
      <c r="PJ143" s="50"/>
      <c r="PK143" s="50"/>
      <c r="PL143" s="50"/>
      <c r="PM143" s="50"/>
      <c r="PN143" s="50"/>
      <c r="PO143" s="50"/>
      <c r="PP143" s="50"/>
      <c r="PQ143" s="50"/>
      <c r="PR143" s="50"/>
      <c r="PS143" s="50"/>
      <c r="PT143" s="50"/>
      <c r="PU143" s="50"/>
      <c r="PV143" s="50"/>
      <c r="PW143" s="50"/>
      <c r="PX143" s="50"/>
      <c r="PY143" s="50"/>
      <c r="PZ143" s="50"/>
      <c r="QA143" s="50"/>
      <c r="QB143" s="50"/>
      <c r="QC143" s="50"/>
      <c r="QD143" s="50"/>
      <c r="QE143" s="50"/>
      <c r="QF143" s="50"/>
      <c r="QG143" s="50"/>
      <c r="QH143" s="50"/>
      <c r="QI143" s="50"/>
      <c r="QJ143" s="50"/>
      <c r="QK143" s="50"/>
      <c r="QL143" s="50"/>
      <c r="QM143" s="50"/>
      <c r="QN143" s="50"/>
      <c r="QO143" s="50"/>
      <c r="QP143" s="50"/>
      <c r="QQ143" s="50"/>
      <c r="QR143" s="50"/>
      <c r="QS143" s="50"/>
      <c r="QT143" s="50"/>
      <c r="QU143" s="50"/>
      <c r="QV143" s="50"/>
      <c r="QW143" s="50"/>
      <c r="QX143" s="50"/>
      <c r="QY143" s="50"/>
      <c r="QZ143" s="50"/>
      <c r="RA143" s="50"/>
      <c r="RB143" s="50"/>
      <c r="RC143" s="50"/>
      <c r="RD143" s="50"/>
      <c r="RE143" s="50"/>
      <c r="RF143" s="50"/>
      <c r="RG143" s="50"/>
      <c r="RH143" s="50"/>
      <c r="RI143" s="50"/>
      <c r="RJ143" s="50"/>
      <c r="RK143" s="50"/>
      <c r="RL143" s="50"/>
      <c r="RM143" s="50"/>
      <c r="RN143" s="50"/>
      <c r="RO143" s="50"/>
      <c r="RP143" s="50"/>
      <c r="RQ143" s="50"/>
      <c r="RR143" s="50"/>
      <c r="RS143" s="50"/>
      <c r="RT143" s="50"/>
      <c r="RU143" s="50"/>
      <c r="RV143" s="50"/>
      <c r="RW143" s="50"/>
      <c r="RX143" s="50"/>
      <c r="RY143" s="50"/>
      <c r="RZ143" s="50"/>
      <c r="SA143" s="50"/>
      <c r="SB143" s="50"/>
      <c r="SC143" s="50"/>
      <c r="SD143" s="50"/>
      <c r="SE143" s="50"/>
      <c r="SF143" s="50"/>
      <c r="SG143" s="50"/>
      <c r="SH143" s="50"/>
      <c r="SI143" s="50"/>
      <c r="SJ143" s="50"/>
      <c r="SK143" s="50"/>
      <c r="SL143" s="50"/>
      <c r="SM143" s="50"/>
      <c r="SN143" s="45"/>
    </row>
    <row r="144" spans="2:508" x14ac:dyDescent="0.25">
      <c r="B144" s="43" t="s">
        <v>637</v>
      </c>
      <c r="C144" s="43" t="str">
        <f ca="1">_xlfn.XLOOKUP(B144,bonds[unique lookup],bonds[ID_ISIN])</f>
        <v>XS0954675129</v>
      </c>
      <c r="D144" s="45" cm="1">
        <f t="array" aca="1" ref="D144" ca="1">MIN(IFERROR(IF(OFFSET(bHist!$A$1,_xlfn.XMATCH($B$112,bHist!$B:$B,0)-1,3+$C$2,1,3+$C$3)=0,"-",OFFSET(bHist!$A$1,_xlfn.XMATCH($B$112,bHist!$B:$B,0)-1,3+$C$2,1,3+$C$3))-IF(OFFSET(bHist!$A$1,_xlfn.XMATCH(B144,bHist!$B:$B,0)-1,3+$C$2,1,3+$C$3)=0,"-",OFFSET(bHist!$A$1,_xlfn.XMATCH(B144,bHist!$B:$B,0)-1,3+$C$2,1,3+$C$3)),"-"))</f>
        <v>-179.55994151639936</v>
      </c>
      <c r="E144" s="45" cm="1">
        <f t="array" aca="1" ref="E144" ca="1">AVERAGE(IFERROR(IF(OFFSET(bHist!$A$1,_xlfn.XMATCH($B$112,bHist!$B:$B,0)-1,3+$C$2,1,3+$C$3)=0,"-",OFFSET(bHist!$A$1,_xlfn.XMATCH($B$112,bHist!$B:$B,0)-1,3+$C$2,1,3+$C$3))-IF(OFFSET(bHist!$A$1,_xlfn.XMATCH(B144,bHist!$B:$B,0)-1,3+$C$2,1,3+$C$3)=0,"-",OFFSET(bHist!$A$1,_xlfn.XMATCH(B144,bHist!$B:$B,0)-1,3+$C$2,1,3+$C$3)),"-"))</f>
        <v>100.0080504631771</v>
      </c>
      <c r="F144" s="45" cm="1">
        <f t="array" aca="1" ref="F144" ca="1">MAX(IFERROR(IF(OFFSET(bHist!$A$1,_xlfn.XMATCH($B$112,bHist!$B:$B,0)-1,3+$C$2,1,3+$C$3)=0,"-",OFFSET(bHist!$A$1,_xlfn.XMATCH($B$112,bHist!$B:$B,0)-1,3+$C$2,1,3+$C$3))-IF(OFFSET(bHist!$A$1,_xlfn.XMATCH(B144,bHist!$B:$B,0)-1,3+$C$2,1,3+$C$3)=0,"-",OFFSET(bHist!$A$1,_xlfn.XMATCH(B144,bHist!$B:$B,0)-1,3+$C$2,1,3+$C$3)),"-"))</f>
        <v>408.86607563292978</v>
      </c>
      <c r="G144" s="45" cm="1">
        <f t="array" aca="1" ref="G144" ca="1">_xlfn.STDEV.P(IFERROR(IF(OFFSET(bHist!$A$1,_xlfn.XMATCH($B$112,bHist!$B:$B,0)-1,3+$C$2,1,3+$C$3)=0,"-",OFFSET(bHist!$A$1,_xlfn.XMATCH($B$112,bHist!$B:$B,0)-1,3+$C$2,1,3+$C$3))-IF(OFFSET(bHist!$A$1,_xlfn.XMATCH(B144,bHist!$B:$B,0)-1,3+$C$2,1,3+$C$3)=0,"-",OFFSET(bHist!$A$1,_xlfn.XMATCH(B144,bHist!$B:$B,0)-1,3+$C$2,1,3+$C$3)),"-"))</f>
        <v>121.39190634675239</v>
      </c>
      <c r="H144" s="45" cm="1">
        <f t="array" aca="1" ref="H144" ca="1">INDEX((IFERROR(IF(OFFSET(bHist!$A$1,_xlfn.XMATCH($B$112,bHist!B:B,0)-1,3,1,500)=0,"-",OFFSET(bHist!$A$1,_xlfn.XMATCH($B$112,bHist!B:B,0)-1,3,1,500))-IF(OFFSET(bHist!$A$1,_xlfn.XMATCH(B144,bHist!B:B,0)-1,3,1,500)=0,"-",OFFSET(bHist!$A$1,_xlfn.XMATCH(B144,bHist!B:B,0)-1,3,1,500)),"-")),1)</f>
        <v>112.66492873501778</v>
      </c>
      <c r="I144" s="45">
        <f t="shared" ca="1" si="6"/>
        <v>2.1509718984143174</v>
      </c>
      <c r="J144" s="51" cm="1">
        <f t="array" aca="1" ref="J144" ca="1">SLOPE((IFERROR(IF(OFFSET(bHist!$A$1,_xlfn.XMATCH($B$112,bHist!$B:$B,0)-1,3,1,500)=0,"-",OFFSET(bHist!$A$1,_xlfn.XMATCH($B$112,bHist!$B:$B,0)-1,3,1,500))-IF(OFFSET(bHist!$A$1,_xlfn.XMATCH(B144,bHist!$B:$B,0)-1,3,1,500)=0,"-",OFFSET(bHist!$A$1,_xlfn.XMATCH(B144,bHist!$B:$B,0)-1,3,1,500)),"-")),OFFSET(bHist!$A$1,0,3,1,500))</f>
        <v>-8.2683085978252663E-2</v>
      </c>
      <c r="K144" s="45" cm="1">
        <f t="array" aca="1" ref="K144" ca="1">INTERCEPT((IFERROR(IF(OFFSET(bHist!$A$1,_xlfn.XMATCH($B$112,bHist!$B:$B,0)-1,3,1,500)=0,"-",OFFSET(bHist!$A$1,_xlfn.XMATCH($B$112,bHist!$B:$B,0)-1,3,1,500))-IF(OFFSET(bHist!$A$1,_xlfn.XMATCH(B144,bHist!$B:$B,0)-1,3,1,500)=0,"-",OFFSET(bHist!$A$1,_xlfn.XMATCH(B144,bHist!$B:$B,0)-1,3,1,500)),"-")),OFFSET(bHist!$A$1,0,3,1,500))</f>
        <v>3708.7505960373333</v>
      </c>
      <c r="L144" s="45" cm="1">
        <f t="array" aca="1" ref="L144" ca="1">STEYX((IFERROR(IF(OFFSET(bHist!$A$1,_xlfn.XMATCH($B$112,bHist!B:B,0)-1,3,1,500)=0,"-",OFFSET(bHist!$A$1,_xlfn.XMATCH($B$112,bHist!B:B,0)-1,3,1,500))-IF(OFFSET(bHist!$A$1,_xlfn.XMATCH(B144,bHist!B:B,0)-1,3,1,500)=0,"-",OFFSET(bHist!$A$1,_xlfn.XMATCH(B144,bHist!B:B,0)-1,3,1,500)),"-")),OFFSET(bHist!$A$1,0,3,1,500))</f>
        <v>119.9594810986752</v>
      </c>
      <c r="M144" s="51" cm="1">
        <f t="array" aca="1" ref="M144" ca="1">CORREL(IF(OFFSET(bHist!$A$1,_xlfn.XMATCH($B$112,bHist!B:B,0)-1,3,1,500)=0,"-",OFFSET(bHist!$A$1,_xlfn.XMATCH($B$112,bHist!B:B,0)-1,3,1,500)),IF(OFFSET(bHist!$A$1,_xlfn.XMATCH(B144,bHist!B:B,0)-1,3,1,500)=0,"-",OFFSET(bHist!$A$1,_xlfn.XMATCH(B144,bHist!B:B,0)-1,3,1,500)))</f>
        <v>0.35981848405746142</v>
      </c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  <c r="AE144" s="50"/>
      <c r="AF144" s="50"/>
      <c r="AG144" s="50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  <c r="AX144" s="50"/>
      <c r="AY144" s="50"/>
      <c r="AZ144" s="50"/>
      <c r="BA144" s="50"/>
      <c r="BB144" s="50"/>
      <c r="BC144" s="50"/>
      <c r="BD144" s="50"/>
      <c r="BE144" s="50"/>
      <c r="BF144" s="50"/>
      <c r="BG144" s="50"/>
      <c r="BH144" s="50"/>
      <c r="BI144" s="50"/>
      <c r="BJ144" s="50"/>
      <c r="BK144" s="50"/>
      <c r="BL144" s="50"/>
      <c r="BM144" s="50"/>
      <c r="BN144" s="50"/>
      <c r="BO144" s="50"/>
      <c r="BP144" s="50"/>
      <c r="BQ144" s="50"/>
      <c r="BR144" s="50"/>
      <c r="BS144" s="50"/>
      <c r="BT144" s="50"/>
      <c r="BU144" s="50"/>
      <c r="BV144" s="50"/>
      <c r="BW144" s="50"/>
      <c r="BX144" s="50"/>
      <c r="BY144" s="50"/>
      <c r="BZ144" s="50"/>
      <c r="CA144" s="50"/>
      <c r="CB144" s="50"/>
      <c r="CC144" s="50"/>
      <c r="CD144" s="50"/>
      <c r="CE144" s="50"/>
      <c r="CF144" s="50"/>
      <c r="CG144" s="50"/>
      <c r="CH144" s="50"/>
      <c r="CI144" s="50"/>
      <c r="CJ144" s="50"/>
      <c r="CK144" s="50"/>
      <c r="CL144" s="50"/>
      <c r="CM144" s="50"/>
      <c r="CN144" s="50"/>
      <c r="CO144" s="50"/>
      <c r="CP144" s="50"/>
      <c r="CQ144" s="50"/>
      <c r="CR144" s="50"/>
      <c r="CS144" s="50"/>
      <c r="CT144" s="50"/>
      <c r="CU144" s="50"/>
      <c r="CV144" s="50"/>
      <c r="CW144" s="50"/>
      <c r="CX144" s="50"/>
      <c r="CY144" s="50"/>
      <c r="CZ144" s="50"/>
      <c r="DA144" s="50"/>
      <c r="DB144" s="50"/>
      <c r="DC144" s="50"/>
      <c r="DD144" s="50"/>
      <c r="DE144" s="50"/>
      <c r="DF144" s="50"/>
      <c r="DG144" s="50"/>
      <c r="DH144" s="50"/>
      <c r="DI144" s="50"/>
      <c r="DJ144" s="50"/>
      <c r="DK144" s="50"/>
      <c r="DL144" s="50"/>
      <c r="DM144" s="50"/>
      <c r="DN144" s="50"/>
      <c r="DO144" s="50"/>
      <c r="DP144" s="50"/>
      <c r="DQ144" s="50"/>
      <c r="DR144" s="50"/>
      <c r="DS144" s="50"/>
      <c r="DT144" s="50"/>
      <c r="DU144" s="50"/>
      <c r="DV144" s="50"/>
      <c r="DW144" s="50"/>
      <c r="DX144" s="50"/>
      <c r="DY144" s="50"/>
      <c r="DZ144" s="50"/>
      <c r="EA144" s="50"/>
      <c r="EB144" s="50"/>
      <c r="EC144" s="50"/>
      <c r="ED144" s="50"/>
      <c r="EE144" s="50"/>
      <c r="EF144" s="50"/>
      <c r="EG144" s="50"/>
      <c r="EH144" s="50"/>
      <c r="EI144" s="50"/>
      <c r="EJ144" s="50"/>
      <c r="EK144" s="50"/>
      <c r="EL144" s="50"/>
      <c r="EM144" s="50"/>
      <c r="EN144" s="50"/>
      <c r="EO144" s="50"/>
      <c r="EP144" s="50"/>
      <c r="EQ144" s="50"/>
      <c r="ER144" s="50"/>
      <c r="ES144" s="50"/>
      <c r="ET144" s="50"/>
      <c r="EU144" s="50"/>
      <c r="EV144" s="50"/>
      <c r="EW144" s="50"/>
      <c r="EX144" s="50"/>
      <c r="EY144" s="50"/>
      <c r="EZ144" s="50"/>
      <c r="FA144" s="50"/>
      <c r="FB144" s="50"/>
      <c r="FC144" s="50"/>
      <c r="FD144" s="50"/>
      <c r="FE144" s="50"/>
      <c r="FF144" s="50"/>
      <c r="FG144" s="50"/>
      <c r="FH144" s="50"/>
      <c r="FI144" s="50"/>
      <c r="FJ144" s="50"/>
      <c r="FK144" s="50"/>
      <c r="FL144" s="50"/>
      <c r="FM144" s="50"/>
      <c r="FN144" s="50"/>
      <c r="FO144" s="50"/>
      <c r="FP144" s="50"/>
      <c r="FQ144" s="50"/>
      <c r="FR144" s="50"/>
      <c r="FS144" s="50"/>
      <c r="FT144" s="50"/>
      <c r="FU144" s="50"/>
      <c r="FV144" s="50"/>
      <c r="FW144" s="50"/>
      <c r="FX144" s="50"/>
      <c r="FY144" s="50"/>
      <c r="FZ144" s="50"/>
      <c r="GA144" s="50"/>
      <c r="GB144" s="50"/>
      <c r="GC144" s="50"/>
      <c r="GD144" s="50"/>
      <c r="GE144" s="50"/>
      <c r="GF144" s="50"/>
      <c r="GG144" s="50"/>
      <c r="GH144" s="50"/>
      <c r="GI144" s="50"/>
      <c r="GJ144" s="50"/>
      <c r="GK144" s="50"/>
      <c r="GL144" s="50"/>
      <c r="GM144" s="50"/>
      <c r="GN144" s="50"/>
      <c r="GO144" s="50"/>
      <c r="GP144" s="50"/>
      <c r="GQ144" s="50"/>
      <c r="GR144" s="50"/>
      <c r="GS144" s="50"/>
      <c r="GT144" s="50"/>
      <c r="GU144" s="50"/>
      <c r="GV144" s="50"/>
      <c r="GW144" s="50"/>
      <c r="GX144" s="50"/>
      <c r="GY144" s="50"/>
      <c r="GZ144" s="50"/>
      <c r="HA144" s="50"/>
      <c r="HB144" s="50"/>
      <c r="HC144" s="50"/>
      <c r="HD144" s="50"/>
      <c r="HE144" s="50"/>
      <c r="HF144" s="50"/>
      <c r="HG144" s="50"/>
      <c r="HH144" s="50"/>
      <c r="HI144" s="50"/>
      <c r="HJ144" s="50"/>
      <c r="HK144" s="50"/>
      <c r="HL144" s="50"/>
      <c r="HM144" s="50"/>
      <c r="HN144" s="50"/>
      <c r="HO144" s="50"/>
      <c r="HP144" s="50"/>
      <c r="HQ144" s="50"/>
      <c r="HR144" s="50"/>
      <c r="HS144" s="50"/>
      <c r="HT144" s="50"/>
      <c r="HU144" s="50"/>
      <c r="HV144" s="50"/>
      <c r="HW144" s="50"/>
      <c r="HX144" s="50"/>
      <c r="HY144" s="50"/>
      <c r="HZ144" s="50"/>
      <c r="IA144" s="50"/>
      <c r="IB144" s="50"/>
      <c r="IC144" s="50"/>
      <c r="ID144" s="50"/>
      <c r="IE144" s="50"/>
      <c r="IF144" s="50"/>
      <c r="IG144" s="50"/>
      <c r="IH144" s="50"/>
      <c r="II144" s="50"/>
      <c r="IJ144" s="50"/>
      <c r="IK144" s="50"/>
      <c r="IL144" s="50"/>
      <c r="IM144" s="50"/>
      <c r="IN144" s="50"/>
      <c r="IO144" s="50"/>
      <c r="IP144" s="50"/>
      <c r="IQ144" s="50"/>
      <c r="IR144" s="50"/>
      <c r="IS144" s="50"/>
      <c r="IT144" s="50"/>
      <c r="IU144" s="50"/>
      <c r="IV144" s="50"/>
      <c r="IW144" s="50"/>
      <c r="IX144" s="50"/>
      <c r="IY144" s="50"/>
      <c r="IZ144" s="50"/>
      <c r="JA144" s="50"/>
      <c r="JB144" s="50"/>
      <c r="JC144" s="50"/>
      <c r="JD144" s="50"/>
      <c r="JE144" s="50"/>
      <c r="JF144" s="50"/>
      <c r="JG144" s="50"/>
      <c r="JH144" s="50"/>
      <c r="JI144" s="50"/>
      <c r="JJ144" s="50"/>
      <c r="JK144" s="50"/>
      <c r="JL144" s="50"/>
      <c r="JM144" s="50"/>
      <c r="JN144" s="50"/>
      <c r="JO144" s="50"/>
      <c r="JP144" s="50"/>
      <c r="JQ144" s="50"/>
      <c r="JR144" s="50"/>
      <c r="JS144" s="50"/>
      <c r="JT144" s="50"/>
      <c r="JU144" s="50"/>
      <c r="JV144" s="50"/>
      <c r="JW144" s="50"/>
      <c r="JX144" s="50"/>
      <c r="JY144" s="50"/>
      <c r="JZ144" s="50"/>
      <c r="KA144" s="50"/>
      <c r="KB144" s="50"/>
      <c r="KC144" s="50"/>
      <c r="KD144" s="50"/>
      <c r="KE144" s="50"/>
      <c r="KF144" s="50"/>
      <c r="KG144" s="50"/>
      <c r="KH144" s="50"/>
      <c r="KI144" s="50"/>
      <c r="KJ144" s="50"/>
      <c r="KK144" s="50"/>
      <c r="KL144" s="50"/>
      <c r="KM144" s="50"/>
      <c r="KN144" s="50"/>
      <c r="KO144" s="50"/>
      <c r="KP144" s="50"/>
      <c r="KQ144" s="50"/>
      <c r="KR144" s="50"/>
      <c r="KS144" s="50"/>
      <c r="KT144" s="50"/>
      <c r="KU144" s="50"/>
      <c r="KV144" s="50"/>
      <c r="KW144" s="50"/>
      <c r="KX144" s="50"/>
      <c r="KY144" s="50"/>
      <c r="KZ144" s="50"/>
      <c r="LA144" s="50"/>
      <c r="LB144" s="50"/>
      <c r="LC144" s="50"/>
      <c r="LD144" s="50"/>
      <c r="LE144" s="50"/>
      <c r="LF144" s="50"/>
      <c r="LG144" s="50"/>
      <c r="LH144" s="50"/>
      <c r="LI144" s="50"/>
      <c r="LJ144" s="50"/>
      <c r="LK144" s="50"/>
      <c r="LL144" s="50"/>
      <c r="LM144" s="50"/>
      <c r="LN144" s="50"/>
      <c r="LO144" s="50"/>
      <c r="LP144" s="50"/>
      <c r="LQ144" s="50"/>
      <c r="LR144" s="50"/>
      <c r="LS144" s="50"/>
      <c r="LT144" s="50"/>
      <c r="LU144" s="50"/>
      <c r="LV144" s="50"/>
      <c r="LW144" s="50"/>
      <c r="LX144" s="50"/>
      <c r="LY144" s="50"/>
      <c r="LZ144" s="50"/>
      <c r="MA144" s="50"/>
      <c r="MB144" s="50"/>
      <c r="MC144" s="50"/>
      <c r="MD144" s="50"/>
      <c r="ME144" s="50"/>
      <c r="MF144" s="50"/>
      <c r="MG144" s="50"/>
      <c r="MH144" s="50"/>
      <c r="MI144" s="50"/>
      <c r="MJ144" s="50"/>
      <c r="MK144" s="50"/>
      <c r="ML144" s="50"/>
      <c r="MM144" s="50"/>
      <c r="MN144" s="50"/>
      <c r="MO144" s="50"/>
      <c r="MP144" s="50"/>
      <c r="MQ144" s="50"/>
      <c r="MR144" s="50"/>
      <c r="MS144" s="50"/>
      <c r="MT144" s="50"/>
      <c r="MU144" s="50"/>
      <c r="MV144" s="50"/>
      <c r="MW144" s="50"/>
      <c r="MX144" s="50"/>
      <c r="MY144" s="50"/>
      <c r="MZ144" s="50"/>
      <c r="NA144" s="50"/>
      <c r="NB144" s="50"/>
      <c r="NC144" s="50"/>
      <c r="ND144" s="50"/>
      <c r="NE144" s="50"/>
      <c r="NF144" s="50"/>
      <c r="NG144" s="50"/>
      <c r="NH144" s="50"/>
      <c r="NI144" s="50"/>
      <c r="NJ144" s="50"/>
      <c r="NK144" s="50"/>
      <c r="NL144" s="50"/>
      <c r="NM144" s="50"/>
      <c r="NN144" s="50"/>
      <c r="NO144" s="50"/>
      <c r="NP144" s="50"/>
      <c r="NQ144" s="50"/>
      <c r="NR144" s="50"/>
      <c r="NS144" s="50"/>
      <c r="NT144" s="50"/>
      <c r="NU144" s="50"/>
      <c r="NV144" s="50"/>
      <c r="NW144" s="50"/>
      <c r="NX144" s="50"/>
      <c r="NY144" s="50"/>
      <c r="NZ144" s="50"/>
      <c r="OA144" s="50"/>
      <c r="OB144" s="50"/>
      <c r="OC144" s="50"/>
      <c r="OD144" s="50"/>
      <c r="OE144" s="50"/>
      <c r="OF144" s="50"/>
      <c r="OG144" s="50"/>
      <c r="OH144" s="50"/>
      <c r="OI144" s="50"/>
      <c r="OJ144" s="50"/>
      <c r="OK144" s="50"/>
      <c r="OL144" s="50"/>
      <c r="OM144" s="50"/>
      <c r="ON144" s="50"/>
      <c r="OO144" s="50"/>
      <c r="OP144" s="50"/>
      <c r="OQ144" s="50"/>
      <c r="OR144" s="50"/>
      <c r="OS144" s="50"/>
      <c r="OT144" s="50"/>
      <c r="OU144" s="50"/>
      <c r="OV144" s="50"/>
      <c r="OW144" s="50"/>
      <c r="OX144" s="50"/>
      <c r="OY144" s="50"/>
      <c r="OZ144" s="50"/>
      <c r="PA144" s="50"/>
      <c r="PB144" s="50"/>
      <c r="PC144" s="50"/>
      <c r="PD144" s="50"/>
      <c r="PE144" s="50"/>
      <c r="PF144" s="50"/>
      <c r="PG144" s="50"/>
      <c r="PH144" s="50"/>
      <c r="PI144" s="50"/>
      <c r="PJ144" s="50"/>
      <c r="PK144" s="50"/>
      <c r="PL144" s="50"/>
      <c r="PM144" s="50"/>
      <c r="PN144" s="50"/>
      <c r="PO144" s="50"/>
      <c r="PP144" s="50"/>
      <c r="PQ144" s="50"/>
      <c r="PR144" s="50"/>
      <c r="PS144" s="50"/>
      <c r="PT144" s="50"/>
      <c r="PU144" s="50"/>
      <c r="PV144" s="50"/>
      <c r="PW144" s="50"/>
      <c r="PX144" s="50"/>
      <c r="PY144" s="50"/>
      <c r="PZ144" s="50"/>
      <c r="QA144" s="50"/>
      <c r="QB144" s="50"/>
      <c r="QC144" s="50"/>
      <c r="QD144" s="50"/>
      <c r="QE144" s="50"/>
      <c r="QF144" s="50"/>
      <c r="QG144" s="50"/>
      <c r="QH144" s="50"/>
      <c r="QI144" s="50"/>
      <c r="QJ144" s="50"/>
      <c r="QK144" s="50"/>
      <c r="QL144" s="50"/>
      <c r="QM144" s="50"/>
      <c r="QN144" s="50"/>
      <c r="QO144" s="50"/>
      <c r="QP144" s="50"/>
      <c r="QQ144" s="50"/>
      <c r="QR144" s="50"/>
      <c r="QS144" s="50"/>
      <c r="QT144" s="50"/>
      <c r="QU144" s="50"/>
      <c r="QV144" s="50"/>
      <c r="QW144" s="50"/>
      <c r="QX144" s="50"/>
      <c r="QY144" s="50"/>
      <c r="QZ144" s="50"/>
      <c r="RA144" s="50"/>
      <c r="RB144" s="50"/>
      <c r="RC144" s="50"/>
      <c r="RD144" s="50"/>
      <c r="RE144" s="50"/>
      <c r="RF144" s="50"/>
      <c r="RG144" s="50"/>
      <c r="RH144" s="50"/>
      <c r="RI144" s="50"/>
      <c r="RJ144" s="50"/>
      <c r="RK144" s="50"/>
      <c r="RL144" s="50"/>
      <c r="RM144" s="50"/>
      <c r="RN144" s="50"/>
      <c r="RO144" s="50"/>
      <c r="RP144" s="50"/>
      <c r="RQ144" s="50"/>
      <c r="RR144" s="50"/>
      <c r="RS144" s="50"/>
      <c r="RT144" s="50"/>
      <c r="RU144" s="50"/>
      <c r="RV144" s="50"/>
      <c r="RW144" s="50"/>
      <c r="RX144" s="50"/>
      <c r="RY144" s="50"/>
      <c r="RZ144" s="50"/>
      <c r="SA144" s="50"/>
      <c r="SB144" s="50"/>
      <c r="SC144" s="50"/>
      <c r="SD144" s="50"/>
      <c r="SE144" s="50"/>
      <c r="SF144" s="50"/>
      <c r="SG144" s="50"/>
      <c r="SH144" s="50"/>
      <c r="SI144" s="50"/>
      <c r="SJ144" s="50"/>
      <c r="SK144" s="50"/>
      <c r="SL144" s="50"/>
      <c r="SM144" s="50"/>
      <c r="SN144" s="45"/>
    </row>
    <row r="145" spans="2:508" x14ac:dyDescent="0.25">
      <c r="B145" s="43" t="s">
        <v>638</v>
      </c>
      <c r="C145" s="43" t="str">
        <f ca="1">_xlfn.XLOOKUP(B145,bonds[unique lookup],bonds[ID_ISIN])</f>
        <v>XS2000719992</v>
      </c>
      <c r="D145" s="45" cm="1">
        <f t="array" aca="1" ref="D145" ca="1">MIN(IFERROR(IF(OFFSET(bHist!$A$1,_xlfn.XMATCH($B$112,bHist!$B:$B,0)-1,3+$C$2,1,3+$C$3)=0,"-",OFFSET(bHist!$A$1,_xlfn.XMATCH($B$112,bHist!$B:$B,0)-1,3+$C$2,1,3+$C$3))-IF(OFFSET(bHist!$A$1,_xlfn.XMATCH(B145,bHist!$B:$B,0)-1,3+$C$2,1,3+$C$3)=0,"-",OFFSET(bHist!$A$1,_xlfn.XMATCH(B145,bHist!$B:$B,0)-1,3+$C$2,1,3+$C$3)),"-"))</f>
        <v>-92.139536976575869</v>
      </c>
      <c r="E145" s="45" cm="1">
        <f t="array" aca="1" ref="E145" ca="1">AVERAGE(IFERROR(IF(OFFSET(bHist!$A$1,_xlfn.XMATCH($B$112,bHist!$B:$B,0)-1,3+$C$2,1,3+$C$3)=0,"-",OFFSET(bHist!$A$1,_xlfn.XMATCH($B$112,bHist!$B:$B,0)-1,3+$C$2,1,3+$C$3))-IF(OFFSET(bHist!$A$1,_xlfn.XMATCH(B145,bHist!$B:$B,0)-1,3+$C$2,1,3+$C$3)=0,"-",OFFSET(bHist!$A$1,_xlfn.XMATCH(B145,bHist!$B:$B,0)-1,3+$C$2,1,3+$C$3)),"-"))</f>
        <v>46.004616361582627</v>
      </c>
      <c r="F145" s="45" cm="1">
        <f t="array" aca="1" ref="F145" ca="1">MAX(IFERROR(IF(OFFSET(bHist!$A$1,_xlfn.XMATCH($B$112,bHist!$B:$B,0)-1,3+$C$2,1,3+$C$3)=0,"-",OFFSET(bHist!$A$1,_xlfn.XMATCH($B$112,bHist!$B:$B,0)-1,3+$C$2,1,3+$C$3))-IF(OFFSET(bHist!$A$1,_xlfn.XMATCH(B145,bHist!$B:$B,0)-1,3+$C$2,1,3+$C$3)=0,"-",OFFSET(bHist!$A$1,_xlfn.XMATCH(B145,bHist!$B:$B,0)-1,3+$C$2,1,3+$C$3)),"-"))</f>
        <v>237.43903043889998</v>
      </c>
      <c r="G145" s="45" cm="1">
        <f t="array" aca="1" ref="G145" ca="1">_xlfn.STDEV.P(IFERROR(IF(OFFSET(bHist!$A$1,_xlfn.XMATCH($B$112,bHist!$B:$B,0)-1,3+$C$2,1,3+$C$3)=0,"-",OFFSET(bHist!$A$1,_xlfn.XMATCH($B$112,bHist!$B:$B,0)-1,3+$C$2,1,3+$C$3))-IF(OFFSET(bHist!$A$1,_xlfn.XMATCH(B145,bHist!$B:$B,0)-1,3+$C$2,1,3+$C$3)=0,"-",OFFSET(bHist!$A$1,_xlfn.XMATCH(B145,bHist!$B:$B,0)-1,3+$C$2,1,3+$C$3)),"-"))</f>
        <v>71.729587701734033</v>
      </c>
      <c r="H145" s="45" cm="1">
        <f t="array" aca="1" ref="H145" ca="1">INDEX((IFERROR(IF(OFFSET(bHist!$A$1,_xlfn.XMATCH($B$112,bHist!B:B,0)-1,3,1,500)=0,"-",OFFSET(bHist!$A$1,_xlfn.XMATCH($B$112,bHist!B:B,0)-1,3,1,500))-IF(OFFSET(bHist!$A$1,_xlfn.XMATCH(B145,bHist!B:B,0)-1,3,1,500)=0,"-",OFFSET(bHist!$A$1,_xlfn.XMATCH(B145,bHist!B:B,0)-1,3,1,500)),"-")),1)</f>
        <v>92.364342258632178</v>
      </c>
      <c r="I145" s="45">
        <f t="shared" ca="1" si="6"/>
        <v>14.066365498399414</v>
      </c>
      <c r="J145" s="51" cm="1">
        <f t="array" aca="1" ref="J145" ca="1">SLOPE((IFERROR(IF(OFFSET(bHist!$A$1,_xlfn.XMATCH($B$112,bHist!$B:$B,0)-1,3,1,500)=0,"-",OFFSET(bHist!$A$1,_xlfn.XMATCH($B$112,bHist!$B:$B,0)-1,3,1,500))-IF(OFFSET(bHist!$A$1,_xlfn.XMATCH(B145,bHist!$B:$B,0)-1,3,1,500)=0,"-",OFFSET(bHist!$A$1,_xlfn.XMATCH(B145,bHist!$B:$B,0)-1,3,1,500)),"-")),OFFSET(bHist!$A$1,0,3,1,500))</f>
        <v>0.50694417862086627</v>
      </c>
      <c r="K145" s="45" cm="1">
        <f t="array" aca="1" ref="K145" ca="1">INTERCEPT((IFERROR(IF(OFFSET(bHist!$A$1,_xlfn.XMATCH($B$112,bHist!$B:$B,0)-1,3,1,500)=0,"-",OFFSET(bHist!$A$1,_xlfn.XMATCH($B$112,bHist!$B:$B,0)-1,3,1,500))-IF(OFFSET(bHist!$A$1,_xlfn.XMATCH(B145,bHist!$B:$B,0)-1,3,1,500)=0,"-",OFFSET(bHist!$A$1,_xlfn.XMATCH(B145,bHist!$B:$B,0)-1,3,1,500)),"-")),OFFSET(bHist!$A$1,0,3,1,500))</f>
        <v>-22163.054351778126</v>
      </c>
      <c r="L145" s="45" cm="1">
        <f t="array" aca="1" ref="L145" ca="1">STEYX((IFERROR(IF(OFFSET(bHist!$A$1,_xlfn.XMATCH($B$112,bHist!B:B,0)-1,3,1,500)=0,"-",OFFSET(bHist!$A$1,_xlfn.XMATCH($B$112,bHist!B:B,0)-1,3,1,500))-IF(OFFSET(bHist!$A$1,_xlfn.XMATCH(B145,bHist!B:B,0)-1,3,1,500)=0,"-",OFFSET(bHist!$A$1,_xlfn.XMATCH(B145,bHist!B:B,0)-1,3,1,500)),"-")),OFFSET(bHist!$A$1,0,3,1,500))</f>
        <v>37.087266223443052</v>
      </c>
      <c r="M145" s="51" cm="1">
        <f t="array" aca="1" ref="M145" ca="1">CORREL(IF(OFFSET(bHist!$A$1,_xlfn.XMATCH($B$112,bHist!B:B,0)-1,3,1,500)=0,"-",OFFSET(bHist!$A$1,_xlfn.XMATCH($B$112,bHist!B:B,0)-1,3,1,500)),IF(OFFSET(bHist!$A$1,_xlfn.XMATCH(B145,bHist!B:B,0)-1,3,1,500)=0,"-",OFFSET(bHist!$A$1,_xlfn.XMATCH(B145,bHist!B:B,0)-1,3,1,500)))</f>
        <v>0.80526440353506701</v>
      </c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  <c r="AX145" s="50"/>
      <c r="AY145" s="50"/>
      <c r="AZ145" s="50"/>
      <c r="BA145" s="50"/>
      <c r="BB145" s="50"/>
      <c r="BC145" s="50"/>
      <c r="BD145" s="50"/>
      <c r="BE145" s="50"/>
      <c r="BF145" s="50"/>
      <c r="BG145" s="50"/>
      <c r="BH145" s="50"/>
      <c r="BI145" s="50"/>
      <c r="BJ145" s="50"/>
      <c r="BK145" s="50"/>
      <c r="BL145" s="50"/>
      <c r="BM145" s="50"/>
      <c r="BN145" s="50"/>
      <c r="BO145" s="50"/>
      <c r="BP145" s="50"/>
      <c r="BQ145" s="50"/>
      <c r="BR145" s="50"/>
      <c r="BS145" s="50"/>
      <c r="BT145" s="50"/>
      <c r="BU145" s="50"/>
      <c r="BV145" s="50"/>
      <c r="BW145" s="50"/>
      <c r="BX145" s="50"/>
      <c r="BY145" s="50"/>
      <c r="BZ145" s="50"/>
      <c r="CA145" s="50"/>
      <c r="CB145" s="50"/>
      <c r="CC145" s="50"/>
      <c r="CD145" s="50"/>
      <c r="CE145" s="50"/>
      <c r="CF145" s="50"/>
      <c r="CG145" s="50"/>
      <c r="CH145" s="50"/>
      <c r="CI145" s="50"/>
      <c r="CJ145" s="50"/>
      <c r="CK145" s="50"/>
      <c r="CL145" s="50"/>
      <c r="CM145" s="50"/>
      <c r="CN145" s="50"/>
      <c r="CO145" s="50"/>
      <c r="CP145" s="50"/>
      <c r="CQ145" s="50"/>
      <c r="CR145" s="50"/>
      <c r="CS145" s="50"/>
      <c r="CT145" s="50"/>
      <c r="CU145" s="50"/>
      <c r="CV145" s="50"/>
      <c r="CW145" s="50"/>
      <c r="CX145" s="50"/>
      <c r="CY145" s="50"/>
      <c r="CZ145" s="50"/>
      <c r="DA145" s="50"/>
      <c r="DB145" s="50"/>
      <c r="DC145" s="50"/>
      <c r="DD145" s="50"/>
      <c r="DE145" s="50"/>
      <c r="DF145" s="50"/>
      <c r="DG145" s="50"/>
      <c r="DH145" s="50"/>
      <c r="DI145" s="50"/>
      <c r="DJ145" s="50"/>
      <c r="DK145" s="50"/>
      <c r="DL145" s="50"/>
      <c r="DM145" s="50"/>
      <c r="DN145" s="50"/>
      <c r="DO145" s="50"/>
      <c r="DP145" s="50"/>
      <c r="DQ145" s="50"/>
      <c r="DR145" s="50"/>
      <c r="DS145" s="50"/>
      <c r="DT145" s="50"/>
      <c r="DU145" s="50"/>
      <c r="DV145" s="50"/>
      <c r="DW145" s="50"/>
      <c r="DX145" s="50"/>
      <c r="DY145" s="50"/>
      <c r="DZ145" s="50"/>
      <c r="EA145" s="50"/>
      <c r="EB145" s="50"/>
      <c r="EC145" s="50"/>
      <c r="ED145" s="50"/>
      <c r="EE145" s="50"/>
      <c r="EF145" s="50"/>
      <c r="EG145" s="50"/>
      <c r="EH145" s="50"/>
      <c r="EI145" s="50"/>
      <c r="EJ145" s="50"/>
      <c r="EK145" s="50"/>
      <c r="EL145" s="50"/>
      <c r="EM145" s="50"/>
      <c r="EN145" s="50"/>
      <c r="EO145" s="50"/>
      <c r="EP145" s="50"/>
      <c r="EQ145" s="50"/>
      <c r="ER145" s="50"/>
      <c r="ES145" s="50"/>
      <c r="ET145" s="50"/>
      <c r="EU145" s="50"/>
      <c r="EV145" s="50"/>
      <c r="EW145" s="50"/>
      <c r="EX145" s="50"/>
      <c r="EY145" s="50"/>
      <c r="EZ145" s="50"/>
      <c r="FA145" s="50"/>
      <c r="FB145" s="50"/>
      <c r="FC145" s="50"/>
      <c r="FD145" s="50"/>
      <c r="FE145" s="50"/>
      <c r="FF145" s="50"/>
      <c r="FG145" s="50"/>
      <c r="FH145" s="50"/>
      <c r="FI145" s="50"/>
      <c r="FJ145" s="50"/>
      <c r="FK145" s="50"/>
      <c r="FL145" s="50"/>
      <c r="FM145" s="50"/>
      <c r="FN145" s="50"/>
      <c r="FO145" s="50"/>
      <c r="FP145" s="50"/>
      <c r="FQ145" s="50"/>
      <c r="FR145" s="50"/>
      <c r="FS145" s="50"/>
      <c r="FT145" s="50"/>
      <c r="FU145" s="50"/>
      <c r="FV145" s="50"/>
      <c r="FW145" s="50"/>
      <c r="FX145" s="50"/>
      <c r="FY145" s="50"/>
      <c r="FZ145" s="50"/>
      <c r="GA145" s="50"/>
      <c r="GB145" s="50"/>
      <c r="GC145" s="50"/>
      <c r="GD145" s="50"/>
      <c r="GE145" s="50"/>
      <c r="GF145" s="50"/>
      <c r="GG145" s="50"/>
      <c r="GH145" s="50"/>
      <c r="GI145" s="50"/>
      <c r="GJ145" s="50"/>
      <c r="GK145" s="50"/>
      <c r="GL145" s="50"/>
      <c r="GM145" s="50"/>
      <c r="GN145" s="50"/>
      <c r="GO145" s="50"/>
      <c r="GP145" s="50"/>
      <c r="GQ145" s="50"/>
      <c r="GR145" s="50"/>
      <c r="GS145" s="50"/>
      <c r="GT145" s="50"/>
      <c r="GU145" s="50"/>
      <c r="GV145" s="50"/>
      <c r="GW145" s="50"/>
      <c r="GX145" s="50"/>
      <c r="GY145" s="50"/>
      <c r="GZ145" s="50"/>
      <c r="HA145" s="50"/>
      <c r="HB145" s="50"/>
      <c r="HC145" s="50"/>
      <c r="HD145" s="50"/>
      <c r="HE145" s="50"/>
      <c r="HF145" s="50"/>
      <c r="HG145" s="50"/>
      <c r="HH145" s="50"/>
      <c r="HI145" s="50"/>
      <c r="HJ145" s="50"/>
      <c r="HK145" s="50"/>
      <c r="HL145" s="50"/>
      <c r="HM145" s="50"/>
      <c r="HN145" s="50"/>
      <c r="HO145" s="50"/>
      <c r="HP145" s="50"/>
      <c r="HQ145" s="50"/>
      <c r="HR145" s="50"/>
      <c r="HS145" s="50"/>
      <c r="HT145" s="50"/>
      <c r="HU145" s="50"/>
      <c r="HV145" s="50"/>
      <c r="HW145" s="50"/>
      <c r="HX145" s="50"/>
      <c r="HY145" s="50"/>
      <c r="HZ145" s="50"/>
      <c r="IA145" s="50"/>
      <c r="IB145" s="50"/>
      <c r="IC145" s="50"/>
      <c r="ID145" s="50"/>
      <c r="IE145" s="50"/>
      <c r="IF145" s="50"/>
      <c r="IG145" s="50"/>
      <c r="IH145" s="50"/>
      <c r="II145" s="50"/>
      <c r="IJ145" s="50"/>
      <c r="IK145" s="50"/>
      <c r="IL145" s="50"/>
      <c r="IM145" s="50"/>
      <c r="IN145" s="50"/>
      <c r="IO145" s="50"/>
      <c r="IP145" s="50"/>
      <c r="IQ145" s="50"/>
      <c r="IR145" s="50"/>
      <c r="IS145" s="50"/>
      <c r="IT145" s="50"/>
      <c r="IU145" s="50"/>
      <c r="IV145" s="50"/>
      <c r="IW145" s="50"/>
      <c r="IX145" s="50"/>
      <c r="IY145" s="50"/>
      <c r="IZ145" s="50"/>
      <c r="JA145" s="50"/>
      <c r="JB145" s="50"/>
      <c r="JC145" s="50"/>
      <c r="JD145" s="50"/>
      <c r="JE145" s="50"/>
      <c r="JF145" s="50"/>
      <c r="JG145" s="50"/>
      <c r="JH145" s="50"/>
      <c r="JI145" s="50"/>
      <c r="JJ145" s="50"/>
      <c r="JK145" s="50"/>
      <c r="JL145" s="50"/>
      <c r="JM145" s="50"/>
      <c r="JN145" s="50"/>
      <c r="JO145" s="50"/>
      <c r="JP145" s="50"/>
      <c r="JQ145" s="50"/>
      <c r="JR145" s="50"/>
      <c r="JS145" s="50"/>
      <c r="JT145" s="50"/>
      <c r="JU145" s="50"/>
      <c r="JV145" s="50"/>
      <c r="JW145" s="50"/>
      <c r="JX145" s="50"/>
      <c r="JY145" s="50"/>
      <c r="JZ145" s="50"/>
      <c r="KA145" s="50"/>
      <c r="KB145" s="50"/>
      <c r="KC145" s="50"/>
      <c r="KD145" s="50"/>
      <c r="KE145" s="50"/>
      <c r="KF145" s="50"/>
      <c r="KG145" s="50"/>
      <c r="KH145" s="50"/>
      <c r="KI145" s="50"/>
      <c r="KJ145" s="50"/>
      <c r="KK145" s="50"/>
      <c r="KL145" s="50"/>
      <c r="KM145" s="50"/>
      <c r="KN145" s="50"/>
      <c r="KO145" s="50"/>
      <c r="KP145" s="50"/>
      <c r="KQ145" s="50"/>
      <c r="KR145" s="50"/>
      <c r="KS145" s="50"/>
      <c r="KT145" s="50"/>
      <c r="KU145" s="50"/>
      <c r="KV145" s="50"/>
      <c r="KW145" s="50"/>
      <c r="KX145" s="50"/>
      <c r="KY145" s="50"/>
      <c r="KZ145" s="50"/>
      <c r="LA145" s="50"/>
      <c r="LB145" s="50"/>
      <c r="LC145" s="50"/>
      <c r="LD145" s="50"/>
      <c r="LE145" s="50"/>
      <c r="LF145" s="50"/>
      <c r="LG145" s="50"/>
      <c r="LH145" s="50"/>
      <c r="LI145" s="50"/>
      <c r="LJ145" s="50"/>
      <c r="LK145" s="50"/>
      <c r="LL145" s="50"/>
      <c r="LM145" s="50"/>
      <c r="LN145" s="50"/>
      <c r="LO145" s="50"/>
      <c r="LP145" s="50"/>
      <c r="LQ145" s="50"/>
      <c r="LR145" s="50"/>
      <c r="LS145" s="50"/>
      <c r="LT145" s="50"/>
      <c r="LU145" s="50"/>
      <c r="LV145" s="50"/>
      <c r="LW145" s="50"/>
      <c r="LX145" s="50"/>
      <c r="LY145" s="50"/>
      <c r="LZ145" s="50"/>
      <c r="MA145" s="50"/>
      <c r="MB145" s="50"/>
      <c r="MC145" s="50"/>
      <c r="MD145" s="50"/>
      <c r="ME145" s="50"/>
      <c r="MF145" s="50"/>
      <c r="MG145" s="50"/>
      <c r="MH145" s="50"/>
      <c r="MI145" s="50"/>
      <c r="MJ145" s="50"/>
      <c r="MK145" s="50"/>
      <c r="ML145" s="50"/>
      <c r="MM145" s="50"/>
      <c r="MN145" s="50"/>
      <c r="MO145" s="50"/>
      <c r="MP145" s="50"/>
      <c r="MQ145" s="50"/>
      <c r="MR145" s="50"/>
      <c r="MS145" s="50"/>
      <c r="MT145" s="50"/>
      <c r="MU145" s="50"/>
      <c r="MV145" s="50"/>
      <c r="MW145" s="50"/>
      <c r="MX145" s="50"/>
      <c r="MY145" s="50"/>
      <c r="MZ145" s="50"/>
      <c r="NA145" s="50"/>
      <c r="NB145" s="50"/>
      <c r="NC145" s="50"/>
      <c r="ND145" s="50"/>
      <c r="NE145" s="50"/>
      <c r="NF145" s="50"/>
      <c r="NG145" s="50"/>
      <c r="NH145" s="50"/>
      <c r="NI145" s="50"/>
      <c r="NJ145" s="50"/>
      <c r="NK145" s="50"/>
      <c r="NL145" s="50"/>
      <c r="NM145" s="50"/>
      <c r="NN145" s="50"/>
      <c r="NO145" s="50"/>
      <c r="NP145" s="50"/>
      <c r="NQ145" s="50"/>
      <c r="NR145" s="50"/>
      <c r="NS145" s="50"/>
      <c r="NT145" s="50"/>
      <c r="NU145" s="50"/>
      <c r="NV145" s="50"/>
      <c r="NW145" s="50"/>
      <c r="NX145" s="50"/>
      <c r="NY145" s="50"/>
      <c r="NZ145" s="50"/>
      <c r="OA145" s="50"/>
      <c r="OB145" s="50"/>
      <c r="OC145" s="50"/>
      <c r="OD145" s="50"/>
      <c r="OE145" s="50"/>
      <c r="OF145" s="50"/>
      <c r="OG145" s="50"/>
      <c r="OH145" s="50"/>
      <c r="OI145" s="50"/>
      <c r="OJ145" s="50"/>
      <c r="OK145" s="50"/>
      <c r="OL145" s="50"/>
      <c r="OM145" s="50"/>
      <c r="ON145" s="50"/>
      <c r="OO145" s="50"/>
      <c r="OP145" s="50"/>
      <c r="OQ145" s="50"/>
      <c r="OR145" s="50"/>
      <c r="OS145" s="50"/>
      <c r="OT145" s="50"/>
      <c r="OU145" s="50"/>
      <c r="OV145" s="50"/>
      <c r="OW145" s="50"/>
      <c r="OX145" s="50"/>
      <c r="OY145" s="50"/>
      <c r="OZ145" s="50"/>
      <c r="PA145" s="50"/>
      <c r="PB145" s="50"/>
      <c r="PC145" s="50"/>
      <c r="PD145" s="50"/>
      <c r="PE145" s="50"/>
      <c r="PF145" s="50"/>
      <c r="PG145" s="50"/>
      <c r="PH145" s="50"/>
      <c r="PI145" s="50"/>
      <c r="PJ145" s="50"/>
      <c r="PK145" s="50"/>
      <c r="PL145" s="50"/>
      <c r="PM145" s="50"/>
      <c r="PN145" s="50"/>
      <c r="PO145" s="50"/>
      <c r="PP145" s="50"/>
      <c r="PQ145" s="50"/>
      <c r="PR145" s="50"/>
      <c r="PS145" s="50"/>
      <c r="PT145" s="50"/>
      <c r="PU145" s="50"/>
      <c r="PV145" s="50"/>
      <c r="PW145" s="50"/>
      <c r="PX145" s="50"/>
      <c r="PY145" s="50"/>
      <c r="PZ145" s="50"/>
      <c r="QA145" s="50"/>
      <c r="QB145" s="50"/>
      <c r="QC145" s="50"/>
      <c r="QD145" s="50"/>
      <c r="QE145" s="50"/>
      <c r="QF145" s="50"/>
      <c r="QG145" s="50"/>
      <c r="QH145" s="50"/>
      <c r="QI145" s="50"/>
      <c r="QJ145" s="50"/>
      <c r="QK145" s="50"/>
      <c r="QL145" s="50"/>
      <c r="QM145" s="50"/>
      <c r="QN145" s="50"/>
      <c r="QO145" s="50"/>
      <c r="QP145" s="50"/>
      <c r="QQ145" s="50"/>
      <c r="QR145" s="50"/>
      <c r="QS145" s="50"/>
      <c r="QT145" s="50"/>
      <c r="QU145" s="50"/>
      <c r="QV145" s="50"/>
      <c r="QW145" s="50"/>
      <c r="QX145" s="50"/>
      <c r="QY145" s="50"/>
      <c r="QZ145" s="50"/>
      <c r="RA145" s="50"/>
      <c r="RB145" s="50"/>
      <c r="RC145" s="50"/>
      <c r="RD145" s="50"/>
      <c r="RE145" s="50"/>
      <c r="RF145" s="50"/>
      <c r="RG145" s="50"/>
      <c r="RH145" s="50"/>
      <c r="RI145" s="50"/>
      <c r="RJ145" s="50"/>
      <c r="RK145" s="50"/>
      <c r="RL145" s="50"/>
      <c r="RM145" s="50"/>
      <c r="RN145" s="50"/>
      <c r="RO145" s="50"/>
      <c r="RP145" s="50"/>
      <c r="RQ145" s="50"/>
      <c r="RR145" s="50"/>
      <c r="RS145" s="50"/>
      <c r="RT145" s="50"/>
      <c r="RU145" s="50"/>
      <c r="RV145" s="50"/>
      <c r="RW145" s="50"/>
      <c r="RX145" s="50"/>
      <c r="RY145" s="50"/>
      <c r="RZ145" s="50"/>
      <c r="SA145" s="50"/>
      <c r="SB145" s="50"/>
      <c r="SC145" s="50"/>
      <c r="SD145" s="50"/>
      <c r="SE145" s="50"/>
      <c r="SF145" s="50"/>
      <c r="SG145" s="50"/>
      <c r="SH145" s="50"/>
      <c r="SI145" s="50"/>
      <c r="SJ145" s="50"/>
      <c r="SK145" s="50"/>
      <c r="SL145" s="50"/>
      <c r="SM145" s="50"/>
      <c r="SN145" s="45"/>
    </row>
    <row r="146" spans="2:508" x14ac:dyDescent="0.25">
      <c r="B146" s="43" t="s">
        <v>639</v>
      </c>
      <c r="C146" s="43" t="str">
        <f ca="1">_xlfn.XLOOKUP(B146,bonds[unique lookup],bonds[ID_ISIN])</f>
        <v>XS1713463559</v>
      </c>
      <c r="D146" s="45" cm="1">
        <f t="array" aca="1" ref="D146" ca="1">MIN(IFERROR(IF(OFFSET(bHist!$A$1,_xlfn.XMATCH($B$112,bHist!$B:$B,0)-1,3+$C$2,1,3+$C$3)=0,"-",OFFSET(bHist!$A$1,_xlfn.XMATCH($B$112,bHist!$B:$B,0)-1,3+$C$2,1,3+$C$3))-IF(OFFSET(bHist!$A$1,_xlfn.XMATCH(B146,bHist!$B:$B,0)-1,3+$C$2,1,3+$C$3)=0,"-",OFFSET(bHist!$A$1,_xlfn.XMATCH(B146,bHist!$B:$B,0)-1,3+$C$2,1,3+$C$3)),"-"))</f>
        <v>-115.55572782588001</v>
      </c>
      <c r="E146" s="45" cm="1">
        <f t="array" aca="1" ref="E146" ca="1">AVERAGE(IFERROR(IF(OFFSET(bHist!$A$1,_xlfn.XMATCH($B$112,bHist!$B:$B,0)-1,3+$C$2,1,3+$C$3)=0,"-",OFFSET(bHist!$A$1,_xlfn.XMATCH($B$112,bHist!$B:$B,0)-1,3+$C$2,1,3+$C$3))-IF(OFFSET(bHist!$A$1,_xlfn.XMATCH(B146,bHist!$B:$B,0)-1,3+$C$2,1,3+$C$3)=0,"-",OFFSET(bHist!$A$1,_xlfn.XMATCH(B146,bHist!$B:$B,0)-1,3+$C$2,1,3+$C$3)),"-"))</f>
        <v>-8.4497350816058159</v>
      </c>
      <c r="F146" s="45" cm="1">
        <f t="array" aca="1" ref="F146" ca="1">MAX(IFERROR(IF(OFFSET(bHist!$A$1,_xlfn.XMATCH($B$112,bHist!$B:$B,0)-1,3+$C$2,1,3+$C$3)=0,"-",OFFSET(bHist!$A$1,_xlfn.XMATCH($B$112,bHist!$B:$B,0)-1,3+$C$2,1,3+$C$3))-IF(OFFSET(bHist!$A$1,_xlfn.XMATCH(B146,bHist!$B:$B,0)-1,3+$C$2,1,3+$C$3)=0,"-",OFFSET(bHist!$A$1,_xlfn.XMATCH(B146,bHist!$B:$B,0)-1,3+$C$2,1,3+$C$3)),"-"))</f>
        <v>230.53625968360893</v>
      </c>
      <c r="G146" s="45" cm="1">
        <f t="array" aca="1" ref="G146" ca="1">_xlfn.STDEV.P(IFERROR(IF(OFFSET(bHist!$A$1,_xlfn.XMATCH($B$112,bHist!$B:$B,0)-1,3+$C$2,1,3+$C$3)=0,"-",OFFSET(bHist!$A$1,_xlfn.XMATCH($B$112,bHist!$B:$B,0)-1,3+$C$2,1,3+$C$3))-IF(OFFSET(bHist!$A$1,_xlfn.XMATCH(B146,bHist!$B:$B,0)-1,3+$C$2,1,3+$C$3)=0,"-",OFFSET(bHist!$A$1,_xlfn.XMATCH(B146,bHist!$B:$B,0)-1,3+$C$2,1,3+$C$3)),"-"))</f>
        <v>72.129565246273145</v>
      </c>
      <c r="H146" s="45" cm="1">
        <f t="array" aca="1" ref="H146" ca="1">INDEX((IFERROR(IF(OFFSET(bHist!$A$1,_xlfn.XMATCH($B$112,bHist!B:B,0)-1,3,1,500)=0,"-",OFFSET(bHist!$A$1,_xlfn.XMATCH($B$112,bHist!B:B,0)-1,3,1,500))-IF(OFFSET(bHist!$A$1,_xlfn.XMATCH(B146,bHist!B:B,0)-1,3,1,500)=0,"-",OFFSET(bHist!$A$1,_xlfn.XMATCH(B146,bHist!B:B,0)-1,3,1,500)),"-")),1)</f>
        <v>68.064975957155241</v>
      </c>
      <c r="I146" s="45">
        <f t="shared" ca="1" si="6"/>
        <v>22.108200651904202</v>
      </c>
      <c r="J146" s="51" cm="1">
        <f t="array" aca="1" ref="J146" ca="1">SLOPE((IFERROR(IF(OFFSET(bHist!$A$1,_xlfn.XMATCH($B$112,bHist!$B:$B,0)-1,3,1,500)=0,"-",OFFSET(bHist!$A$1,_xlfn.XMATCH($B$112,bHist!$B:$B,0)-1,3,1,500))-IF(OFFSET(bHist!$A$1,_xlfn.XMATCH(B146,bHist!$B:$B,0)-1,3,1,500)=0,"-",OFFSET(bHist!$A$1,_xlfn.XMATCH(B146,bHist!$B:$B,0)-1,3,1,500)),"-")),OFFSET(bHist!$A$1,0,3,1,500))</f>
        <v>0.27579211149211313</v>
      </c>
      <c r="K146" s="45" cm="1">
        <f t="array" aca="1" ref="K146" ca="1">INTERCEPT((IFERROR(IF(OFFSET(bHist!$A$1,_xlfn.XMATCH($B$112,bHist!$B:$B,0)-1,3,1,500)=0,"-",OFFSET(bHist!$A$1,_xlfn.XMATCH($B$112,bHist!$B:$B,0)-1,3,1,500))-IF(OFFSET(bHist!$A$1,_xlfn.XMATCH(B146,bHist!$B:$B,0)-1,3,1,500)=0,"-",OFFSET(bHist!$A$1,_xlfn.XMATCH(B146,bHist!$B:$B,0)-1,3,1,500)),"-")),OFFSET(bHist!$A$1,0,3,1,500))</f>
        <v>-12049.037300588741</v>
      </c>
      <c r="L146" s="45" cm="1">
        <f t="array" aca="1" ref="L146" ca="1">STEYX((IFERROR(IF(OFFSET(bHist!$A$1,_xlfn.XMATCH($B$112,bHist!B:B,0)-1,3,1,500)=0,"-",OFFSET(bHist!$A$1,_xlfn.XMATCH($B$112,bHist!B:B,0)-1,3,1,500))-IF(OFFSET(bHist!$A$1,_xlfn.XMATCH(B146,bHist!B:B,0)-1,3,1,500)=0,"-",OFFSET(bHist!$A$1,_xlfn.XMATCH(B146,bHist!B:B,0)-1,3,1,500)),"-")),OFFSET(bHist!$A$1,0,3,1,500))</f>
        <v>43.9114847229039</v>
      </c>
      <c r="M146" s="51" cm="1">
        <f t="array" aca="1" ref="M146" ca="1">CORREL(IF(OFFSET(bHist!$A$1,_xlfn.XMATCH($B$112,bHist!B:B,0)-1,3,1,500)=0,"-",OFFSET(bHist!$A$1,_xlfn.XMATCH($B$112,bHist!B:B,0)-1,3,1,500)),IF(OFFSET(bHist!$A$1,_xlfn.XMATCH(B146,bHist!B:B,0)-1,3,1,500)=0,"-",OFFSET(bHist!$A$1,_xlfn.XMATCH(B146,bHist!B:B,0)-1,3,1,500)))</f>
        <v>0.63827159054434079</v>
      </c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  <c r="AX146" s="50"/>
      <c r="AY146" s="50"/>
      <c r="AZ146" s="50"/>
      <c r="BA146" s="50"/>
      <c r="BB146" s="50"/>
      <c r="BC146" s="50"/>
      <c r="BD146" s="50"/>
      <c r="BE146" s="50"/>
      <c r="BF146" s="50"/>
      <c r="BG146" s="50"/>
      <c r="BH146" s="50"/>
      <c r="BI146" s="50"/>
      <c r="BJ146" s="50"/>
      <c r="BK146" s="50"/>
      <c r="BL146" s="50"/>
      <c r="BM146" s="50"/>
      <c r="BN146" s="50"/>
      <c r="BO146" s="50"/>
      <c r="BP146" s="50"/>
      <c r="BQ146" s="50"/>
      <c r="BR146" s="50"/>
      <c r="BS146" s="50"/>
      <c r="BT146" s="50"/>
      <c r="BU146" s="50"/>
      <c r="BV146" s="50"/>
      <c r="BW146" s="50"/>
      <c r="BX146" s="50"/>
      <c r="BY146" s="50"/>
      <c r="BZ146" s="50"/>
      <c r="CA146" s="50"/>
      <c r="CB146" s="50"/>
      <c r="CC146" s="50"/>
      <c r="CD146" s="50"/>
      <c r="CE146" s="50"/>
      <c r="CF146" s="50"/>
      <c r="CG146" s="50"/>
      <c r="CH146" s="50"/>
      <c r="CI146" s="50"/>
      <c r="CJ146" s="50"/>
      <c r="CK146" s="50"/>
      <c r="CL146" s="50"/>
      <c r="CM146" s="50"/>
      <c r="CN146" s="50"/>
      <c r="CO146" s="50"/>
      <c r="CP146" s="50"/>
      <c r="CQ146" s="50"/>
      <c r="CR146" s="50"/>
      <c r="CS146" s="50"/>
      <c r="CT146" s="50"/>
      <c r="CU146" s="50"/>
      <c r="CV146" s="50"/>
      <c r="CW146" s="50"/>
      <c r="CX146" s="50"/>
      <c r="CY146" s="50"/>
      <c r="CZ146" s="50"/>
      <c r="DA146" s="50"/>
      <c r="DB146" s="50"/>
      <c r="DC146" s="50"/>
      <c r="DD146" s="50"/>
      <c r="DE146" s="50"/>
      <c r="DF146" s="50"/>
      <c r="DG146" s="50"/>
      <c r="DH146" s="50"/>
      <c r="DI146" s="50"/>
      <c r="DJ146" s="50"/>
      <c r="DK146" s="50"/>
      <c r="DL146" s="50"/>
      <c r="DM146" s="50"/>
      <c r="DN146" s="50"/>
      <c r="DO146" s="50"/>
      <c r="DP146" s="50"/>
      <c r="DQ146" s="50"/>
      <c r="DR146" s="50"/>
      <c r="DS146" s="50"/>
      <c r="DT146" s="50"/>
      <c r="DU146" s="50"/>
      <c r="DV146" s="50"/>
      <c r="DW146" s="50"/>
      <c r="DX146" s="50"/>
      <c r="DY146" s="50"/>
      <c r="DZ146" s="50"/>
      <c r="EA146" s="50"/>
      <c r="EB146" s="50"/>
      <c r="EC146" s="50"/>
      <c r="ED146" s="50"/>
      <c r="EE146" s="50"/>
      <c r="EF146" s="50"/>
      <c r="EG146" s="50"/>
      <c r="EH146" s="50"/>
      <c r="EI146" s="50"/>
      <c r="EJ146" s="50"/>
      <c r="EK146" s="50"/>
      <c r="EL146" s="50"/>
      <c r="EM146" s="50"/>
      <c r="EN146" s="50"/>
      <c r="EO146" s="50"/>
      <c r="EP146" s="50"/>
      <c r="EQ146" s="50"/>
      <c r="ER146" s="50"/>
      <c r="ES146" s="50"/>
      <c r="ET146" s="50"/>
      <c r="EU146" s="50"/>
      <c r="EV146" s="50"/>
      <c r="EW146" s="50"/>
      <c r="EX146" s="50"/>
      <c r="EY146" s="50"/>
      <c r="EZ146" s="50"/>
      <c r="FA146" s="50"/>
      <c r="FB146" s="50"/>
      <c r="FC146" s="50"/>
      <c r="FD146" s="50"/>
      <c r="FE146" s="50"/>
      <c r="FF146" s="50"/>
      <c r="FG146" s="50"/>
      <c r="FH146" s="50"/>
      <c r="FI146" s="50"/>
      <c r="FJ146" s="50"/>
      <c r="FK146" s="50"/>
      <c r="FL146" s="50"/>
      <c r="FM146" s="50"/>
      <c r="FN146" s="50"/>
      <c r="FO146" s="50"/>
      <c r="FP146" s="50"/>
      <c r="FQ146" s="50"/>
      <c r="FR146" s="50"/>
      <c r="FS146" s="50"/>
      <c r="FT146" s="50"/>
      <c r="FU146" s="50"/>
      <c r="FV146" s="50"/>
      <c r="FW146" s="50"/>
      <c r="FX146" s="50"/>
      <c r="FY146" s="50"/>
      <c r="FZ146" s="50"/>
      <c r="GA146" s="50"/>
      <c r="GB146" s="50"/>
      <c r="GC146" s="50"/>
      <c r="GD146" s="50"/>
      <c r="GE146" s="50"/>
      <c r="GF146" s="50"/>
      <c r="GG146" s="50"/>
      <c r="GH146" s="50"/>
      <c r="GI146" s="50"/>
      <c r="GJ146" s="50"/>
      <c r="GK146" s="50"/>
      <c r="GL146" s="50"/>
      <c r="GM146" s="50"/>
      <c r="GN146" s="50"/>
      <c r="GO146" s="50"/>
      <c r="GP146" s="50"/>
      <c r="GQ146" s="50"/>
      <c r="GR146" s="50"/>
      <c r="GS146" s="50"/>
      <c r="GT146" s="50"/>
      <c r="GU146" s="50"/>
      <c r="GV146" s="50"/>
      <c r="GW146" s="50"/>
      <c r="GX146" s="50"/>
      <c r="GY146" s="50"/>
      <c r="GZ146" s="50"/>
      <c r="HA146" s="50"/>
      <c r="HB146" s="50"/>
      <c r="HC146" s="50"/>
      <c r="HD146" s="50"/>
      <c r="HE146" s="50"/>
      <c r="HF146" s="50"/>
      <c r="HG146" s="50"/>
      <c r="HH146" s="50"/>
      <c r="HI146" s="50"/>
      <c r="HJ146" s="50"/>
      <c r="HK146" s="50"/>
      <c r="HL146" s="50"/>
      <c r="HM146" s="50"/>
      <c r="HN146" s="50"/>
      <c r="HO146" s="50"/>
      <c r="HP146" s="50"/>
      <c r="HQ146" s="50"/>
      <c r="HR146" s="50"/>
      <c r="HS146" s="50"/>
      <c r="HT146" s="50"/>
      <c r="HU146" s="50"/>
      <c r="HV146" s="50"/>
      <c r="HW146" s="50"/>
      <c r="HX146" s="50"/>
      <c r="HY146" s="50"/>
      <c r="HZ146" s="50"/>
      <c r="IA146" s="50"/>
      <c r="IB146" s="50"/>
      <c r="IC146" s="50"/>
      <c r="ID146" s="50"/>
      <c r="IE146" s="50"/>
      <c r="IF146" s="50"/>
      <c r="IG146" s="50"/>
      <c r="IH146" s="50"/>
      <c r="II146" s="50"/>
      <c r="IJ146" s="50"/>
      <c r="IK146" s="50"/>
      <c r="IL146" s="50"/>
      <c r="IM146" s="50"/>
      <c r="IN146" s="50"/>
      <c r="IO146" s="50"/>
      <c r="IP146" s="50"/>
      <c r="IQ146" s="50"/>
      <c r="IR146" s="50"/>
      <c r="IS146" s="50"/>
      <c r="IT146" s="50"/>
      <c r="IU146" s="50"/>
      <c r="IV146" s="50"/>
      <c r="IW146" s="50"/>
      <c r="IX146" s="50"/>
      <c r="IY146" s="50"/>
      <c r="IZ146" s="50"/>
      <c r="JA146" s="50"/>
      <c r="JB146" s="50"/>
      <c r="JC146" s="50"/>
      <c r="JD146" s="50"/>
      <c r="JE146" s="50"/>
      <c r="JF146" s="50"/>
      <c r="JG146" s="50"/>
      <c r="JH146" s="50"/>
      <c r="JI146" s="50"/>
      <c r="JJ146" s="50"/>
      <c r="JK146" s="50"/>
      <c r="JL146" s="50"/>
      <c r="JM146" s="50"/>
      <c r="JN146" s="50"/>
      <c r="JO146" s="50"/>
      <c r="JP146" s="50"/>
      <c r="JQ146" s="50"/>
      <c r="JR146" s="50"/>
      <c r="JS146" s="50"/>
      <c r="JT146" s="50"/>
      <c r="JU146" s="50"/>
      <c r="JV146" s="50"/>
      <c r="JW146" s="50"/>
      <c r="JX146" s="50"/>
      <c r="JY146" s="50"/>
      <c r="JZ146" s="50"/>
      <c r="KA146" s="50"/>
      <c r="KB146" s="50"/>
      <c r="KC146" s="50"/>
      <c r="KD146" s="50"/>
      <c r="KE146" s="50"/>
      <c r="KF146" s="50"/>
      <c r="KG146" s="50"/>
      <c r="KH146" s="50"/>
      <c r="KI146" s="50"/>
      <c r="KJ146" s="50"/>
      <c r="KK146" s="50"/>
      <c r="KL146" s="50"/>
      <c r="KM146" s="50"/>
      <c r="KN146" s="50"/>
      <c r="KO146" s="50"/>
      <c r="KP146" s="50"/>
      <c r="KQ146" s="50"/>
      <c r="KR146" s="50"/>
      <c r="KS146" s="50"/>
      <c r="KT146" s="50"/>
      <c r="KU146" s="50"/>
      <c r="KV146" s="50"/>
      <c r="KW146" s="50"/>
      <c r="KX146" s="50"/>
      <c r="KY146" s="50"/>
      <c r="KZ146" s="50"/>
      <c r="LA146" s="50"/>
      <c r="LB146" s="50"/>
      <c r="LC146" s="50"/>
      <c r="LD146" s="50"/>
      <c r="LE146" s="50"/>
      <c r="LF146" s="50"/>
      <c r="LG146" s="50"/>
      <c r="LH146" s="50"/>
      <c r="LI146" s="50"/>
      <c r="LJ146" s="50"/>
      <c r="LK146" s="50"/>
      <c r="LL146" s="50"/>
      <c r="LM146" s="50"/>
      <c r="LN146" s="50"/>
      <c r="LO146" s="50"/>
      <c r="LP146" s="50"/>
      <c r="LQ146" s="50"/>
      <c r="LR146" s="50"/>
      <c r="LS146" s="50"/>
      <c r="LT146" s="50"/>
      <c r="LU146" s="50"/>
      <c r="LV146" s="50"/>
      <c r="LW146" s="50"/>
      <c r="LX146" s="50"/>
      <c r="LY146" s="50"/>
      <c r="LZ146" s="50"/>
      <c r="MA146" s="50"/>
      <c r="MB146" s="50"/>
      <c r="MC146" s="50"/>
      <c r="MD146" s="50"/>
      <c r="ME146" s="50"/>
      <c r="MF146" s="50"/>
      <c r="MG146" s="50"/>
      <c r="MH146" s="50"/>
      <c r="MI146" s="50"/>
      <c r="MJ146" s="50"/>
      <c r="MK146" s="50"/>
      <c r="ML146" s="50"/>
      <c r="MM146" s="50"/>
      <c r="MN146" s="50"/>
      <c r="MO146" s="50"/>
      <c r="MP146" s="50"/>
      <c r="MQ146" s="50"/>
      <c r="MR146" s="50"/>
      <c r="MS146" s="50"/>
      <c r="MT146" s="50"/>
      <c r="MU146" s="50"/>
      <c r="MV146" s="50"/>
      <c r="MW146" s="50"/>
      <c r="MX146" s="50"/>
      <c r="MY146" s="50"/>
      <c r="MZ146" s="50"/>
      <c r="NA146" s="50"/>
      <c r="NB146" s="50"/>
      <c r="NC146" s="50"/>
      <c r="ND146" s="50"/>
      <c r="NE146" s="50"/>
      <c r="NF146" s="50"/>
      <c r="NG146" s="50"/>
      <c r="NH146" s="50"/>
      <c r="NI146" s="50"/>
      <c r="NJ146" s="50"/>
      <c r="NK146" s="50"/>
      <c r="NL146" s="50"/>
      <c r="NM146" s="50"/>
      <c r="NN146" s="50"/>
      <c r="NO146" s="50"/>
      <c r="NP146" s="50"/>
      <c r="NQ146" s="50"/>
      <c r="NR146" s="50"/>
      <c r="NS146" s="50"/>
      <c r="NT146" s="50"/>
      <c r="NU146" s="50"/>
      <c r="NV146" s="50"/>
      <c r="NW146" s="50"/>
      <c r="NX146" s="50"/>
      <c r="NY146" s="50"/>
      <c r="NZ146" s="50"/>
      <c r="OA146" s="50"/>
      <c r="OB146" s="50"/>
      <c r="OC146" s="50"/>
      <c r="OD146" s="50"/>
      <c r="OE146" s="50"/>
      <c r="OF146" s="50"/>
      <c r="OG146" s="50"/>
      <c r="OH146" s="50"/>
      <c r="OI146" s="50"/>
      <c r="OJ146" s="50"/>
      <c r="OK146" s="50"/>
      <c r="OL146" s="50"/>
      <c r="OM146" s="50"/>
      <c r="ON146" s="50"/>
      <c r="OO146" s="50"/>
      <c r="OP146" s="50"/>
      <c r="OQ146" s="50"/>
      <c r="OR146" s="50"/>
      <c r="OS146" s="50"/>
      <c r="OT146" s="50"/>
      <c r="OU146" s="50"/>
      <c r="OV146" s="50"/>
      <c r="OW146" s="50"/>
      <c r="OX146" s="50"/>
      <c r="OY146" s="50"/>
      <c r="OZ146" s="50"/>
      <c r="PA146" s="50"/>
      <c r="PB146" s="50"/>
      <c r="PC146" s="50"/>
      <c r="PD146" s="50"/>
      <c r="PE146" s="50"/>
      <c r="PF146" s="50"/>
      <c r="PG146" s="50"/>
      <c r="PH146" s="50"/>
      <c r="PI146" s="50"/>
      <c r="PJ146" s="50"/>
      <c r="PK146" s="50"/>
      <c r="PL146" s="50"/>
      <c r="PM146" s="50"/>
      <c r="PN146" s="50"/>
      <c r="PO146" s="50"/>
      <c r="PP146" s="50"/>
      <c r="PQ146" s="50"/>
      <c r="PR146" s="50"/>
      <c r="PS146" s="50"/>
      <c r="PT146" s="50"/>
      <c r="PU146" s="50"/>
      <c r="PV146" s="50"/>
      <c r="PW146" s="50"/>
      <c r="PX146" s="50"/>
      <c r="PY146" s="50"/>
      <c r="PZ146" s="50"/>
      <c r="QA146" s="50"/>
      <c r="QB146" s="50"/>
      <c r="QC146" s="50"/>
      <c r="QD146" s="50"/>
      <c r="QE146" s="50"/>
      <c r="QF146" s="50"/>
      <c r="QG146" s="50"/>
      <c r="QH146" s="50"/>
      <c r="QI146" s="50"/>
      <c r="QJ146" s="50"/>
      <c r="QK146" s="50"/>
      <c r="QL146" s="50"/>
      <c r="QM146" s="50"/>
      <c r="QN146" s="50"/>
      <c r="QO146" s="50"/>
      <c r="QP146" s="50"/>
      <c r="QQ146" s="50"/>
      <c r="QR146" s="50"/>
      <c r="QS146" s="50"/>
      <c r="QT146" s="50"/>
      <c r="QU146" s="50"/>
      <c r="QV146" s="50"/>
      <c r="QW146" s="50"/>
      <c r="QX146" s="50"/>
      <c r="QY146" s="50"/>
      <c r="QZ146" s="50"/>
      <c r="RA146" s="50"/>
      <c r="RB146" s="50"/>
      <c r="RC146" s="50"/>
      <c r="RD146" s="50"/>
      <c r="RE146" s="50"/>
      <c r="RF146" s="50"/>
      <c r="RG146" s="50"/>
      <c r="RH146" s="50"/>
      <c r="RI146" s="50"/>
      <c r="RJ146" s="50"/>
      <c r="RK146" s="50"/>
      <c r="RL146" s="50"/>
      <c r="RM146" s="50"/>
      <c r="RN146" s="50"/>
      <c r="RO146" s="50"/>
      <c r="RP146" s="50"/>
      <c r="RQ146" s="50"/>
      <c r="RR146" s="50"/>
      <c r="RS146" s="50"/>
      <c r="RT146" s="50"/>
      <c r="RU146" s="50"/>
      <c r="RV146" s="50"/>
      <c r="RW146" s="50"/>
      <c r="RX146" s="50"/>
      <c r="RY146" s="50"/>
      <c r="RZ146" s="50"/>
      <c r="SA146" s="50"/>
      <c r="SB146" s="50"/>
      <c r="SC146" s="50"/>
      <c r="SD146" s="50"/>
      <c r="SE146" s="50"/>
      <c r="SF146" s="50"/>
      <c r="SG146" s="50"/>
      <c r="SH146" s="50"/>
      <c r="SI146" s="50"/>
      <c r="SJ146" s="50"/>
      <c r="SK146" s="50"/>
      <c r="SL146" s="50"/>
      <c r="SM146" s="50"/>
      <c r="SN146" s="45"/>
    </row>
    <row r="147" spans="2:508" x14ac:dyDescent="0.25">
      <c r="B147" s="43" t="s">
        <v>640</v>
      </c>
      <c r="C147" s="43" t="str">
        <f ca="1">_xlfn.XLOOKUP(B147,bonds[unique lookup],bonds[ID_ISIN])</f>
        <v>XS0954674825</v>
      </c>
      <c r="D147" s="45" cm="1">
        <f t="array" aca="1" ref="D147" ca="1">MIN(IFERROR(IF(OFFSET(bHist!$A$1,_xlfn.XMATCH($B$112,bHist!$B:$B,0)-1,3+$C$2,1,3+$C$3)=0,"-",OFFSET(bHist!$A$1,_xlfn.XMATCH($B$112,bHist!$B:$B,0)-1,3+$C$2,1,3+$C$3))-IF(OFFSET(bHist!$A$1,_xlfn.XMATCH(B147,bHist!$B:$B,0)-1,3+$C$2,1,3+$C$3)=0,"-",OFFSET(bHist!$A$1,_xlfn.XMATCH(B147,bHist!$B:$B,0)-1,3+$C$2,1,3+$C$3)),"-"))</f>
        <v>-31.547340221404966</v>
      </c>
      <c r="E147" s="45" cm="1">
        <f t="array" aca="1" ref="E147" ca="1">AVERAGE(IFERROR(IF(OFFSET(bHist!$A$1,_xlfn.XMATCH($B$112,bHist!$B:$B,0)-1,3+$C$2,1,3+$C$3)=0,"-",OFFSET(bHist!$A$1,_xlfn.XMATCH($B$112,bHist!$B:$B,0)-1,3+$C$2,1,3+$C$3))-IF(OFFSET(bHist!$A$1,_xlfn.XMATCH(B147,bHist!$B:$B,0)-1,3+$C$2,1,3+$C$3)=0,"-",OFFSET(bHist!$A$1,_xlfn.XMATCH(B147,bHist!$B:$B,0)-1,3+$C$2,1,3+$C$3)),"-"))</f>
        <v>155.65505522352962</v>
      </c>
      <c r="F147" s="45" cm="1">
        <f t="array" aca="1" ref="F147" ca="1">MAX(IFERROR(IF(OFFSET(bHist!$A$1,_xlfn.XMATCH($B$112,bHist!$B:$B,0)-1,3+$C$2,1,3+$C$3)=0,"-",OFFSET(bHist!$A$1,_xlfn.XMATCH($B$112,bHist!$B:$B,0)-1,3+$C$2,1,3+$C$3))-IF(OFFSET(bHist!$A$1,_xlfn.XMATCH(B147,bHist!$B:$B,0)-1,3+$C$2,1,3+$C$3)=0,"-",OFFSET(bHist!$A$1,_xlfn.XMATCH(B147,bHist!$B:$B,0)-1,3+$C$2,1,3+$C$3)),"-"))</f>
        <v>330.71809604358674</v>
      </c>
      <c r="G147" s="45" cm="1">
        <f t="array" aca="1" ref="G147" ca="1">_xlfn.STDEV.P(IFERROR(IF(OFFSET(bHist!$A$1,_xlfn.XMATCH($B$112,bHist!$B:$B,0)-1,3+$C$2,1,3+$C$3)=0,"-",OFFSET(bHist!$A$1,_xlfn.XMATCH($B$112,bHist!$B:$B,0)-1,3+$C$2,1,3+$C$3))-IF(OFFSET(bHist!$A$1,_xlfn.XMATCH(B147,bHist!$B:$B,0)-1,3+$C$2,1,3+$C$3)=0,"-",OFFSET(bHist!$A$1,_xlfn.XMATCH(B147,bHist!$B:$B,0)-1,3+$C$2,1,3+$C$3)),"-"))</f>
        <v>48.740338272757313</v>
      </c>
      <c r="H147" s="45" cm="1">
        <f t="array" aca="1" ref="H147" ca="1">INDEX((IFERROR(IF(OFFSET(bHist!$A$1,_xlfn.XMATCH($B$112,bHist!B:B,0)-1,3,1,500)=0,"-",OFFSET(bHist!$A$1,_xlfn.XMATCH($B$112,bHist!B:B,0)-1,3,1,500))-IF(OFFSET(bHist!$A$1,_xlfn.XMATCH(B147,bHist!B:B,0)-1,3,1,500)=0,"-",OFFSET(bHist!$A$1,_xlfn.XMATCH(B147,bHist!B:B,0)-1,3,1,500)),"-")),1)</f>
        <v>238.51893837213521</v>
      </c>
      <c r="I147" s="45">
        <f t="shared" ca="1" si="6"/>
        <v>22.873803254029433</v>
      </c>
      <c r="J147" s="51" cm="1">
        <f t="array" aca="1" ref="J147" ca="1">SLOPE((IFERROR(IF(OFFSET(bHist!$A$1,_xlfn.XMATCH($B$112,bHist!$B:$B,0)-1,3,1,500)=0,"-",OFFSET(bHist!$A$1,_xlfn.XMATCH($B$112,bHist!$B:$B,0)-1,3,1,500))-IF(OFFSET(bHist!$A$1,_xlfn.XMATCH(B147,bHist!$B:$B,0)-1,3,1,500)=0,"-",OFFSET(bHist!$A$1,_xlfn.XMATCH(B147,bHist!$B:$B,0)-1,3,1,500)),"-")),OFFSET(bHist!$A$1,0,3,1,500))</f>
        <v>9.3743078127309545E-2</v>
      </c>
      <c r="K147" s="45" cm="1">
        <f t="array" aca="1" ref="K147" ca="1">INTERCEPT((IFERROR(IF(OFFSET(bHist!$A$1,_xlfn.XMATCH($B$112,bHist!$B:$B,0)-1,3,1,500)=0,"-",OFFSET(bHist!$A$1,_xlfn.XMATCH($B$112,bHist!$B:$B,0)-1,3,1,500))-IF(OFFSET(bHist!$A$1,_xlfn.XMATCH(B147,bHist!$B:$B,0)-1,3,1,500)=0,"-",OFFSET(bHist!$A$1,_xlfn.XMATCH(B147,bHist!$B:$B,0)-1,3,1,500)),"-")),OFFSET(bHist!$A$1,0,3,1,500))</f>
        <v>-3937.0372212137904</v>
      </c>
      <c r="L147" s="45" cm="1">
        <f t="array" aca="1" ref="L147" ca="1">STEYX((IFERROR(IF(OFFSET(bHist!$A$1,_xlfn.XMATCH($B$112,bHist!B:B,0)-1,3,1,500)=0,"-",OFFSET(bHist!$A$1,_xlfn.XMATCH($B$112,bHist!B:B,0)-1,3,1,500))-IF(OFFSET(bHist!$A$1,_xlfn.XMATCH(B147,bHist!B:B,0)-1,3,1,500)=0,"-",OFFSET(bHist!$A$1,_xlfn.XMATCH(B147,bHist!B:B,0)-1,3,1,500)),"-")),OFFSET(bHist!$A$1,0,3,1,500))</f>
        <v>44.891109283163559</v>
      </c>
      <c r="M147" s="51" cm="1">
        <f t="array" aca="1" ref="M147" ca="1">CORREL(IF(OFFSET(bHist!$A$1,_xlfn.XMATCH($B$112,bHist!B:B,0)-1,3,1,500)=0,"-",OFFSET(bHist!$A$1,_xlfn.XMATCH($B$112,bHist!B:B,0)-1,3,1,500)),IF(OFFSET(bHist!$A$1,_xlfn.XMATCH(B147,bHist!B:B,0)-1,3,1,500)=0,"-",OFFSET(bHist!$A$1,_xlfn.XMATCH(B147,bHist!B:B,0)-1,3,1,500)))</f>
        <v>0.91074937023739388</v>
      </c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  <c r="AE147" s="50"/>
      <c r="AF147" s="50"/>
      <c r="AG147" s="50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  <c r="AX147" s="50"/>
      <c r="AY147" s="50"/>
      <c r="AZ147" s="50"/>
      <c r="BA147" s="50"/>
      <c r="BB147" s="50"/>
      <c r="BC147" s="50"/>
      <c r="BD147" s="50"/>
      <c r="BE147" s="50"/>
      <c r="BF147" s="50"/>
      <c r="BG147" s="50"/>
      <c r="BH147" s="50"/>
      <c r="BI147" s="50"/>
      <c r="BJ147" s="50"/>
      <c r="BK147" s="50"/>
      <c r="BL147" s="50"/>
      <c r="BM147" s="50"/>
      <c r="BN147" s="50"/>
      <c r="BO147" s="50"/>
      <c r="BP147" s="50"/>
      <c r="BQ147" s="50"/>
      <c r="BR147" s="50"/>
      <c r="BS147" s="50"/>
      <c r="BT147" s="50"/>
      <c r="BU147" s="50"/>
      <c r="BV147" s="50"/>
      <c r="BW147" s="50"/>
      <c r="BX147" s="50"/>
      <c r="BY147" s="50"/>
      <c r="BZ147" s="50"/>
      <c r="CA147" s="50"/>
      <c r="CB147" s="50"/>
      <c r="CC147" s="50"/>
      <c r="CD147" s="50"/>
      <c r="CE147" s="50"/>
      <c r="CF147" s="50"/>
      <c r="CG147" s="50"/>
      <c r="CH147" s="50"/>
      <c r="CI147" s="50"/>
      <c r="CJ147" s="50"/>
      <c r="CK147" s="50"/>
      <c r="CL147" s="50"/>
      <c r="CM147" s="50"/>
      <c r="CN147" s="50"/>
      <c r="CO147" s="50"/>
      <c r="CP147" s="50"/>
      <c r="CQ147" s="50"/>
      <c r="CR147" s="50"/>
      <c r="CS147" s="50"/>
      <c r="CT147" s="50"/>
      <c r="CU147" s="50"/>
      <c r="CV147" s="50"/>
      <c r="CW147" s="50"/>
      <c r="CX147" s="50"/>
      <c r="CY147" s="50"/>
      <c r="CZ147" s="50"/>
      <c r="DA147" s="50"/>
      <c r="DB147" s="50"/>
      <c r="DC147" s="50"/>
      <c r="DD147" s="50"/>
      <c r="DE147" s="50"/>
      <c r="DF147" s="50"/>
      <c r="DG147" s="50"/>
      <c r="DH147" s="50"/>
      <c r="DI147" s="50"/>
      <c r="DJ147" s="50"/>
      <c r="DK147" s="50"/>
      <c r="DL147" s="50"/>
      <c r="DM147" s="50"/>
      <c r="DN147" s="50"/>
      <c r="DO147" s="50"/>
      <c r="DP147" s="50"/>
      <c r="DQ147" s="50"/>
      <c r="DR147" s="50"/>
      <c r="DS147" s="50"/>
      <c r="DT147" s="50"/>
      <c r="DU147" s="50"/>
      <c r="DV147" s="50"/>
      <c r="DW147" s="50"/>
      <c r="DX147" s="50"/>
      <c r="DY147" s="50"/>
      <c r="DZ147" s="50"/>
      <c r="EA147" s="50"/>
      <c r="EB147" s="50"/>
      <c r="EC147" s="50"/>
      <c r="ED147" s="50"/>
      <c r="EE147" s="50"/>
      <c r="EF147" s="50"/>
      <c r="EG147" s="50"/>
      <c r="EH147" s="50"/>
      <c r="EI147" s="50"/>
      <c r="EJ147" s="50"/>
      <c r="EK147" s="50"/>
      <c r="EL147" s="50"/>
      <c r="EM147" s="50"/>
      <c r="EN147" s="50"/>
      <c r="EO147" s="50"/>
      <c r="EP147" s="50"/>
      <c r="EQ147" s="50"/>
      <c r="ER147" s="50"/>
      <c r="ES147" s="50"/>
      <c r="ET147" s="50"/>
      <c r="EU147" s="50"/>
      <c r="EV147" s="50"/>
      <c r="EW147" s="50"/>
      <c r="EX147" s="50"/>
      <c r="EY147" s="50"/>
      <c r="EZ147" s="50"/>
      <c r="FA147" s="50"/>
      <c r="FB147" s="50"/>
      <c r="FC147" s="50"/>
      <c r="FD147" s="50"/>
      <c r="FE147" s="50"/>
      <c r="FF147" s="50"/>
      <c r="FG147" s="50"/>
      <c r="FH147" s="50"/>
      <c r="FI147" s="50"/>
      <c r="FJ147" s="50"/>
      <c r="FK147" s="50"/>
      <c r="FL147" s="50"/>
      <c r="FM147" s="50"/>
      <c r="FN147" s="50"/>
      <c r="FO147" s="50"/>
      <c r="FP147" s="50"/>
      <c r="FQ147" s="50"/>
      <c r="FR147" s="50"/>
      <c r="FS147" s="50"/>
      <c r="FT147" s="50"/>
      <c r="FU147" s="50"/>
      <c r="FV147" s="50"/>
      <c r="FW147" s="50"/>
      <c r="FX147" s="50"/>
      <c r="FY147" s="50"/>
      <c r="FZ147" s="50"/>
      <c r="GA147" s="50"/>
      <c r="GB147" s="50"/>
      <c r="GC147" s="50"/>
      <c r="GD147" s="50"/>
      <c r="GE147" s="50"/>
      <c r="GF147" s="50"/>
      <c r="GG147" s="50"/>
      <c r="GH147" s="50"/>
      <c r="GI147" s="50"/>
      <c r="GJ147" s="50"/>
      <c r="GK147" s="50"/>
      <c r="GL147" s="50"/>
      <c r="GM147" s="50"/>
      <c r="GN147" s="50"/>
      <c r="GO147" s="50"/>
      <c r="GP147" s="50"/>
      <c r="GQ147" s="50"/>
      <c r="GR147" s="50"/>
      <c r="GS147" s="50"/>
      <c r="GT147" s="50"/>
      <c r="GU147" s="50"/>
      <c r="GV147" s="50"/>
      <c r="GW147" s="50"/>
      <c r="GX147" s="50"/>
      <c r="GY147" s="50"/>
      <c r="GZ147" s="50"/>
      <c r="HA147" s="50"/>
      <c r="HB147" s="50"/>
      <c r="HC147" s="50"/>
      <c r="HD147" s="50"/>
      <c r="HE147" s="50"/>
      <c r="HF147" s="50"/>
      <c r="HG147" s="50"/>
      <c r="HH147" s="50"/>
      <c r="HI147" s="50"/>
      <c r="HJ147" s="50"/>
      <c r="HK147" s="50"/>
      <c r="HL147" s="50"/>
      <c r="HM147" s="50"/>
      <c r="HN147" s="50"/>
      <c r="HO147" s="50"/>
      <c r="HP147" s="50"/>
      <c r="HQ147" s="50"/>
      <c r="HR147" s="50"/>
      <c r="HS147" s="50"/>
      <c r="HT147" s="50"/>
      <c r="HU147" s="50"/>
      <c r="HV147" s="50"/>
      <c r="HW147" s="50"/>
      <c r="HX147" s="50"/>
      <c r="HY147" s="50"/>
      <c r="HZ147" s="50"/>
      <c r="IA147" s="50"/>
      <c r="IB147" s="50"/>
      <c r="IC147" s="50"/>
      <c r="ID147" s="50"/>
      <c r="IE147" s="50"/>
      <c r="IF147" s="50"/>
      <c r="IG147" s="50"/>
      <c r="IH147" s="50"/>
      <c r="II147" s="50"/>
      <c r="IJ147" s="50"/>
      <c r="IK147" s="50"/>
      <c r="IL147" s="50"/>
      <c r="IM147" s="50"/>
      <c r="IN147" s="50"/>
      <c r="IO147" s="50"/>
      <c r="IP147" s="50"/>
      <c r="IQ147" s="50"/>
      <c r="IR147" s="50"/>
      <c r="IS147" s="50"/>
      <c r="IT147" s="50"/>
      <c r="IU147" s="50"/>
      <c r="IV147" s="50"/>
      <c r="IW147" s="50"/>
      <c r="IX147" s="50"/>
      <c r="IY147" s="50"/>
      <c r="IZ147" s="50"/>
      <c r="JA147" s="50"/>
      <c r="JB147" s="50"/>
      <c r="JC147" s="50"/>
      <c r="JD147" s="50"/>
      <c r="JE147" s="50"/>
      <c r="JF147" s="50"/>
      <c r="JG147" s="50"/>
      <c r="JH147" s="50"/>
      <c r="JI147" s="50"/>
      <c r="JJ147" s="50"/>
      <c r="JK147" s="50"/>
      <c r="JL147" s="50"/>
      <c r="JM147" s="50"/>
      <c r="JN147" s="50"/>
      <c r="JO147" s="50"/>
      <c r="JP147" s="50"/>
      <c r="JQ147" s="50"/>
      <c r="JR147" s="50"/>
      <c r="JS147" s="50"/>
      <c r="JT147" s="50"/>
      <c r="JU147" s="50"/>
      <c r="JV147" s="50"/>
      <c r="JW147" s="50"/>
      <c r="JX147" s="50"/>
      <c r="JY147" s="50"/>
      <c r="JZ147" s="50"/>
      <c r="KA147" s="50"/>
      <c r="KB147" s="50"/>
      <c r="KC147" s="50"/>
      <c r="KD147" s="50"/>
      <c r="KE147" s="50"/>
      <c r="KF147" s="50"/>
      <c r="KG147" s="50"/>
      <c r="KH147" s="50"/>
      <c r="KI147" s="50"/>
      <c r="KJ147" s="50"/>
      <c r="KK147" s="50"/>
      <c r="KL147" s="50"/>
      <c r="KM147" s="50"/>
      <c r="KN147" s="50"/>
      <c r="KO147" s="50"/>
      <c r="KP147" s="50"/>
      <c r="KQ147" s="50"/>
      <c r="KR147" s="50"/>
      <c r="KS147" s="50"/>
      <c r="KT147" s="50"/>
      <c r="KU147" s="50"/>
      <c r="KV147" s="50"/>
      <c r="KW147" s="50"/>
      <c r="KX147" s="50"/>
      <c r="KY147" s="50"/>
      <c r="KZ147" s="50"/>
      <c r="LA147" s="50"/>
      <c r="LB147" s="50"/>
      <c r="LC147" s="50"/>
      <c r="LD147" s="50"/>
      <c r="LE147" s="50"/>
      <c r="LF147" s="50"/>
      <c r="LG147" s="50"/>
      <c r="LH147" s="50"/>
      <c r="LI147" s="50"/>
      <c r="LJ147" s="50"/>
      <c r="LK147" s="50"/>
      <c r="LL147" s="50"/>
      <c r="LM147" s="50"/>
      <c r="LN147" s="50"/>
      <c r="LO147" s="50"/>
      <c r="LP147" s="50"/>
      <c r="LQ147" s="50"/>
      <c r="LR147" s="50"/>
      <c r="LS147" s="50"/>
      <c r="LT147" s="50"/>
      <c r="LU147" s="50"/>
      <c r="LV147" s="50"/>
      <c r="LW147" s="50"/>
      <c r="LX147" s="50"/>
      <c r="LY147" s="50"/>
      <c r="LZ147" s="50"/>
      <c r="MA147" s="50"/>
      <c r="MB147" s="50"/>
      <c r="MC147" s="50"/>
      <c r="MD147" s="50"/>
      <c r="ME147" s="50"/>
      <c r="MF147" s="50"/>
      <c r="MG147" s="50"/>
      <c r="MH147" s="50"/>
      <c r="MI147" s="50"/>
      <c r="MJ147" s="50"/>
      <c r="MK147" s="50"/>
      <c r="ML147" s="50"/>
      <c r="MM147" s="50"/>
      <c r="MN147" s="50"/>
      <c r="MO147" s="50"/>
      <c r="MP147" s="50"/>
      <c r="MQ147" s="50"/>
      <c r="MR147" s="50"/>
      <c r="MS147" s="50"/>
      <c r="MT147" s="50"/>
      <c r="MU147" s="50"/>
      <c r="MV147" s="50"/>
      <c r="MW147" s="50"/>
      <c r="MX147" s="50"/>
      <c r="MY147" s="50"/>
      <c r="MZ147" s="50"/>
      <c r="NA147" s="50"/>
      <c r="NB147" s="50"/>
      <c r="NC147" s="50"/>
      <c r="ND147" s="50"/>
      <c r="NE147" s="50"/>
      <c r="NF147" s="50"/>
      <c r="NG147" s="50"/>
      <c r="NH147" s="50"/>
      <c r="NI147" s="50"/>
      <c r="NJ147" s="50"/>
      <c r="NK147" s="50"/>
      <c r="NL147" s="50"/>
      <c r="NM147" s="50"/>
      <c r="NN147" s="50"/>
      <c r="NO147" s="50"/>
      <c r="NP147" s="50"/>
      <c r="NQ147" s="50"/>
      <c r="NR147" s="50"/>
      <c r="NS147" s="50"/>
      <c r="NT147" s="50"/>
      <c r="NU147" s="50"/>
      <c r="NV147" s="50"/>
      <c r="NW147" s="50"/>
      <c r="NX147" s="50"/>
      <c r="NY147" s="50"/>
      <c r="NZ147" s="50"/>
      <c r="OA147" s="50"/>
      <c r="OB147" s="50"/>
      <c r="OC147" s="50"/>
      <c r="OD147" s="50"/>
      <c r="OE147" s="50"/>
      <c r="OF147" s="50"/>
      <c r="OG147" s="50"/>
      <c r="OH147" s="50"/>
      <c r="OI147" s="50"/>
      <c r="OJ147" s="50"/>
      <c r="OK147" s="50"/>
      <c r="OL147" s="50"/>
      <c r="OM147" s="50"/>
      <c r="ON147" s="50"/>
      <c r="OO147" s="50"/>
      <c r="OP147" s="50"/>
      <c r="OQ147" s="50"/>
      <c r="OR147" s="50"/>
      <c r="OS147" s="50"/>
      <c r="OT147" s="50"/>
      <c r="OU147" s="50"/>
      <c r="OV147" s="50"/>
      <c r="OW147" s="50"/>
      <c r="OX147" s="50"/>
      <c r="OY147" s="50"/>
      <c r="OZ147" s="50"/>
      <c r="PA147" s="50"/>
      <c r="PB147" s="50"/>
      <c r="PC147" s="50"/>
      <c r="PD147" s="50"/>
      <c r="PE147" s="50"/>
      <c r="PF147" s="50"/>
      <c r="PG147" s="50"/>
      <c r="PH147" s="50"/>
      <c r="PI147" s="50"/>
      <c r="PJ147" s="50"/>
      <c r="PK147" s="50"/>
      <c r="PL147" s="50"/>
      <c r="PM147" s="50"/>
      <c r="PN147" s="50"/>
      <c r="PO147" s="50"/>
      <c r="PP147" s="50"/>
      <c r="PQ147" s="50"/>
      <c r="PR147" s="50"/>
      <c r="PS147" s="50"/>
      <c r="PT147" s="50"/>
      <c r="PU147" s="50"/>
      <c r="PV147" s="50"/>
      <c r="PW147" s="50"/>
      <c r="PX147" s="50"/>
      <c r="PY147" s="50"/>
      <c r="PZ147" s="50"/>
      <c r="QA147" s="50"/>
      <c r="QB147" s="50"/>
      <c r="QC147" s="50"/>
      <c r="QD147" s="50"/>
      <c r="QE147" s="50"/>
      <c r="QF147" s="50"/>
      <c r="QG147" s="50"/>
      <c r="QH147" s="50"/>
      <c r="QI147" s="50"/>
      <c r="QJ147" s="50"/>
      <c r="QK147" s="50"/>
      <c r="QL147" s="50"/>
      <c r="QM147" s="50"/>
      <c r="QN147" s="50"/>
      <c r="QO147" s="50"/>
      <c r="QP147" s="50"/>
      <c r="QQ147" s="50"/>
      <c r="QR147" s="50"/>
      <c r="QS147" s="50"/>
      <c r="QT147" s="50"/>
      <c r="QU147" s="50"/>
      <c r="QV147" s="50"/>
      <c r="QW147" s="50"/>
      <c r="QX147" s="50"/>
      <c r="QY147" s="50"/>
      <c r="QZ147" s="50"/>
      <c r="RA147" s="50"/>
      <c r="RB147" s="50"/>
      <c r="RC147" s="50"/>
      <c r="RD147" s="50"/>
      <c r="RE147" s="50"/>
      <c r="RF147" s="50"/>
      <c r="RG147" s="50"/>
      <c r="RH147" s="50"/>
      <c r="RI147" s="50"/>
      <c r="RJ147" s="50"/>
      <c r="RK147" s="50"/>
      <c r="RL147" s="50"/>
      <c r="RM147" s="50"/>
      <c r="RN147" s="50"/>
      <c r="RO147" s="50"/>
      <c r="RP147" s="50"/>
      <c r="RQ147" s="50"/>
      <c r="RR147" s="50"/>
      <c r="RS147" s="50"/>
      <c r="RT147" s="50"/>
      <c r="RU147" s="50"/>
      <c r="RV147" s="50"/>
      <c r="RW147" s="50"/>
      <c r="RX147" s="50"/>
      <c r="RY147" s="50"/>
      <c r="RZ147" s="50"/>
      <c r="SA147" s="50"/>
      <c r="SB147" s="50"/>
      <c r="SC147" s="50"/>
      <c r="SD147" s="50"/>
      <c r="SE147" s="50"/>
      <c r="SF147" s="50"/>
      <c r="SG147" s="50"/>
      <c r="SH147" s="50"/>
      <c r="SI147" s="50"/>
      <c r="SJ147" s="50"/>
      <c r="SK147" s="50"/>
      <c r="SL147" s="50"/>
      <c r="SM147" s="50"/>
      <c r="SN147" s="45"/>
    </row>
    <row r="148" spans="2:508" x14ac:dyDescent="0.25">
      <c r="B148" s="43" t="s">
        <v>641</v>
      </c>
      <c r="C148" s="43" t="str">
        <f ca="1">_xlfn.XLOOKUP(B148,bonds[unique lookup],bonds[ID_ISIN])</f>
        <v>XS1014987355</v>
      </c>
      <c r="D148" s="45" cm="1">
        <f t="array" aca="1" ref="D148" ca="1">MIN(IFERROR(IF(OFFSET(bHist!$A$1,_xlfn.XMATCH($B$112,bHist!$B:$B,0)-1,3+$C$2,1,3+$C$3)=0,"-",OFFSET(bHist!$A$1,_xlfn.XMATCH($B$112,bHist!$B:$B,0)-1,3+$C$2,1,3+$C$3))-IF(OFFSET(bHist!$A$1,_xlfn.XMATCH(B148,bHist!$B:$B,0)-1,3+$C$2,1,3+$C$3)=0,"-",OFFSET(bHist!$A$1,_xlfn.XMATCH(B148,bHist!$B:$B,0)-1,3+$C$2,1,3+$C$3)),"-"))</f>
        <v>-49.349989148020768</v>
      </c>
      <c r="E148" s="45" cm="1">
        <f t="array" aca="1" ref="E148" ca="1">AVERAGE(IFERROR(IF(OFFSET(bHist!$A$1,_xlfn.XMATCH($B$112,bHist!$B:$B,0)-1,3+$C$2,1,3+$C$3)=0,"-",OFFSET(bHist!$A$1,_xlfn.XMATCH($B$112,bHist!$B:$B,0)-1,3+$C$2,1,3+$C$3))-IF(OFFSET(bHist!$A$1,_xlfn.XMATCH(B148,bHist!$B:$B,0)-1,3+$C$2,1,3+$C$3)=0,"-",OFFSET(bHist!$A$1,_xlfn.XMATCH(B148,bHist!$B:$B,0)-1,3+$C$2,1,3+$C$3)),"-"))</f>
        <v>90.75506157386485</v>
      </c>
      <c r="F148" s="45" cm="1">
        <f t="array" aca="1" ref="F148" ca="1">MAX(IFERROR(IF(OFFSET(bHist!$A$1,_xlfn.XMATCH($B$112,bHist!$B:$B,0)-1,3+$C$2,1,3+$C$3)=0,"-",OFFSET(bHist!$A$1,_xlfn.XMATCH($B$112,bHist!$B:$B,0)-1,3+$C$2,1,3+$C$3))-IF(OFFSET(bHist!$A$1,_xlfn.XMATCH(B148,bHist!$B:$B,0)-1,3+$C$2,1,3+$C$3)=0,"-",OFFSET(bHist!$A$1,_xlfn.XMATCH(B148,bHist!$B:$B,0)-1,3+$C$2,1,3+$C$3)),"-"))</f>
        <v>331.68143644261363</v>
      </c>
      <c r="G148" s="45" cm="1">
        <f t="array" aca="1" ref="G148" ca="1">_xlfn.STDEV.P(IFERROR(IF(OFFSET(bHist!$A$1,_xlfn.XMATCH($B$112,bHist!$B:$B,0)-1,3+$C$2,1,3+$C$3)=0,"-",OFFSET(bHist!$A$1,_xlfn.XMATCH($B$112,bHist!$B:$B,0)-1,3+$C$2,1,3+$C$3))-IF(OFFSET(bHist!$A$1,_xlfn.XMATCH(B148,bHist!$B:$B,0)-1,3+$C$2,1,3+$C$3)=0,"-",OFFSET(bHist!$A$1,_xlfn.XMATCH(B148,bHist!$B:$B,0)-1,3+$C$2,1,3+$C$3)),"-"))</f>
        <v>61.609841835012311</v>
      </c>
      <c r="H148" s="45" cm="1">
        <f t="array" aca="1" ref="H148" ca="1">INDEX((IFERROR(IF(OFFSET(bHist!$A$1,_xlfn.XMATCH($B$112,bHist!B:B,0)-1,3,1,500)=0,"-",OFFSET(bHist!$A$1,_xlfn.XMATCH($B$112,bHist!B:B,0)-1,3,1,500))-IF(OFFSET(bHist!$A$1,_xlfn.XMATCH(B148,bHist!B:B,0)-1,3,1,500)=0,"-",OFFSET(bHist!$A$1,_xlfn.XMATCH(B148,bHist!B:B,0)-1,3,1,500)),"-")),1)</f>
        <v>133.00556384658816</v>
      </c>
      <c r="I148" s="45">
        <f t="shared" ca="1" si="6"/>
        <v>11.088456078716099</v>
      </c>
      <c r="J148" s="51" cm="1">
        <f t="array" aca="1" ref="J148" ca="1">SLOPE((IFERROR(IF(OFFSET(bHist!$A$1,_xlfn.XMATCH($B$112,bHist!$B:$B,0)-1,3,1,500)=0,"-",OFFSET(bHist!$A$1,_xlfn.XMATCH($B$112,bHist!$B:$B,0)-1,3,1,500))-IF(OFFSET(bHist!$A$1,_xlfn.XMATCH(B148,bHist!$B:$B,0)-1,3,1,500)=0,"-",OFFSET(bHist!$A$1,_xlfn.XMATCH(B148,bHist!$B:$B,0)-1,3,1,500)),"-")),OFFSET(bHist!$A$1,0,3,1,500))</f>
        <v>0.21656411228034403</v>
      </c>
      <c r="K148" s="45" cm="1">
        <f t="array" aca="1" ref="K148" ca="1">INTERCEPT((IFERROR(IF(OFFSET(bHist!$A$1,_xlfn.XMATCH($B$112,bHist!$B:$B,0)-1,3,1,500)=0,"-",OFFSET(bHist!$A$1,_xlfn.XMATCH($B$112,bHist!$B:$B,0)-1,3,1,500))-IF(OFFSET(bHist!$A$1,_xlfn.XMATCH(B148,bHist!$B:$B,0)-1,3,1,500)=0,"-",OFFSET(bHist!$A$1,_xlfn.XMATCH(B148,bHist!$B:$B,0)-1,3,1,500)),"-")),OFFSET(bHist!$A$1,0,3,1,500))</f>
        <v>-9363.9618859335878</v>
      </c>
      <c r="L148" s="45" cm="1">
        <f t="array" aca="1" ref="L148" ca="1">STEYX((IFERROR(IF(OFFSET(bHist!$A$1,_xlfn.XMATCH($B$112,bHist!B:B,0)-1,3,1,500)=0,"-",OFFSET(bHist!$A$1,_xlfn.XMATCH($B$112,bHist!B:B,0)-1,3,1,500))-IF(OFFSET(bHist!$A$1,_xlfn.XMATCH(B148,bHist!B:B,0)-1,3,1,500)=0,"-",OFFSET(bHist!$A$1,_xlfn.XMATCH(B148,bHist!B:B,0)-1,3,1,500)),"-")),OFFSET(bHist!$A$1,0,3,1,500))</f>
        <v>42.186992870345563</v>
      </c>
      <c r="M148" s="51" cm="1">
        <f t="array" aca="1" ref="M148" ca="1">CORREL(IF(OFFSET(bHist!$A$1,_xlfn.XMATCH($B$112,bHist!B:B,0)-1,3,1,500)=0,"-",OFFSET(bHist!$A$1,_xlfn.XMATCH($B$112,bHist!B:B,0)-1,3,1,500)),IF(OFFSET(bHist!$A$1,_xlfn.XMATCH(B148,bHist!B:B,0)-1,3,1,500)=0,"-",OFFSET(bHist!$A$1,_xlfn.XMATCH(B148,bHist!B:B,0)-1,3,1,500)))</f>
        <v>0.80250361343054688</v>
      </c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  <c r="AE148" s="50"/>
      <c r="AF148" s="50"/>
      <c r="AG148" s="50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  <c r="AX148" s="50"/>
      <c r="AY148" s="50"/>
      <c r="AZ148" s="50"/>
      <c r="BA148" s="50"/>
      <c r="BB148" s="50"/>
      <c r="BC148" s="50"/>
      <c r="BD148" s="50"/>
      <c r="BE148" s="50"/>
      <c r="BF148" s="50"/>
      <c r="BG148" s="50"/>
      <c r="BH148" s="50"/>
      <c r="BI148" s="50"/>
      <c r="BJ148" s="50"/>
      <c r="BK148" s="50"/>
      <c r="BL148" s="50"/>
      <c r="BM148" s="50"/>
      <c r="BN148" s="50"/>
      <c r="BO148" s="50"/>
      <c r="BP148" s="50"/>
      <c r="BQ148" s="50"/>
      <c r="BR148" s="50"/>
      <c r="BS148" s="50"/>
      <c r="BT148" s="50"/>
      <c r="BU148" s="50"/>
      <c r="BV148" s="50"/>
      <c r="BW148" s="50"/>
      <c r="BX148" s="50"/>
      <c r="BY148" s="50"/>
      <c r="BZ148" s="50"/>
      <c r="CA148" s="50"/>
      <c r="CB148" s="50"/>
      <c r="CC148" s="50"/>
      <c r="CD148" s="50"/>
      <c r="CE148" s="50"/>
      <c r="CF148" s="50"/>
      <c r="CG148" s="50"/>
      <c r="CH148" s="50"/>
      <c r="CI148" s="50"/>
      <c r="CJ148" s="50"/>
      <c r="CK148" s="50"/>
      <c r="CL148" s="50"/>
      <c r="CM148" s="50"/>
      <c r="CN148" s="50"/>
      <c r="CO148" s="50"/>
      <c r="CP148" s="50"/>
      <c r="CQ148" s="50"/>
      <c r="CR148" s="50"/>
      <c r="CS148" s="50"/>
      <c r="CT148" s="50"/>
      <c r="CU148" s="50"/>
      <c r="CV148" s="50"/>
      <c r="CW148" s="50"/>
      <c r="CX148" s="50"/>
      <c r="CY148" s="50"/>
      <c r="CZ148" s="50"/>
      <c r="DA148" s="50"/>
      <c r="DB148" s="50"/>
      <c r="DC148" s="50"/>
      <c r="DD148" s="50"/>
      <c r="DE148" s="50"/>
      <c r="DF148" s="50"/>
      <c r="DG148" s="50"/>
      <c r="DH148" s="50"/>
      <c r="DI148" s="50"/>
      <c r="DJ148" s="50"/>
      <c r="DK148" s="50"/>
      <c r="DL148" s="50"/>
      <c r="DM148" s="50"/>
      <c r="DN148" s="50"/>
      <c r="DO148" s="50"/>
      <c r="DP148" s="50"/>
      <c r="DQ148" s="50"/>
      <c r="DR148" s="50"/>
      <c r="DS148" s="50"/>
      <c r="DT148" s="50"/>
      <c r="DU148" s="50"/>
      <c r="DV148" s="50"/>
      <c r="DW148" s="50"/>
      <c r="DX148" s="50"/>
      <c r="DY148" s="50"/>
      <c r="DZ148" s="50"/>
      <c r="EA148" s="50"/>
      <c r="EB148" s="50"/>
      <c r="EC148" s="50"/>
      <c r="ED148" s="50"/>
      <c r="EE148" s="50"/>
      <c r="EF148" s="50"/>
      <c r="EG148" s="50"/>
      <c r="EH148" s="50"/>
      <c r="EI148" s="50"/>
      <c r="EJ148" s="50"/>
      <c r="EK148" s="50"/>
      <c r="EL148" s="50"/>
      <c r="EM148" s="50"/>
      <c r="EN148" s="50"/>
      <c r="EO148" s="50"/>
      <c r="EP148" s="50"/>
      <c r="EQ148" s="50"/>
      <c r="ER148" s="50"/>
      <c r="ES148" s="50"/>
      <c r="ET148" s="50"/>
      <c r="EU148" s="50"/>
      <c r="EV148" s="50"/>
      <c r="EW148" s="50"/>
      <c r="EX148" s="50"/>
      <c r="EY148" s="50"/>
      <c r="EZ148" s="50"/>
      <c r="FA148" s="50"/>
      <c r="FB148" s="50"/>
      <c r="FC148" s="50"/>
      <c r="FD148" s="50"/>
      <c r="FE148" s="50"/>
      <c r="FF148" s="50"/>
      <c r="FG148" s="50"/>
      <c r="FH148" s="50"/>
      <c r="FI148" s="50"/>
      <c r="FJ148" s="50"/>
      <c r="FK148" s="50"/>
      <c r="FL148" s="50"/>
      <c r="FM148" s="50"/>
      <c r="FN148" s="50"/>
      <c r="FO148" s="50"/>
      <c r="FP148" s="50"/>
      <c r="FQ148" s="50"/>
      <c r="FR148" s="50"/>
      <c r="FS148" s="50"/>
      <c r="FT148" s="50"/>
      <c r="FU148" s="50"/>
      <c r="FV148" s="50"/>
      <c r="FW148" s="50"/>
      <c r="FX148" s="50"/>
      <c r="FY148" s="50"/>
      <c r="FZ148" s="50"/>
      <c r="GA148" s="50"/>
      <c r="GB148" s="50"/>
      <c r="GC148" s="50"/>
      <c r="GD148" s="50"/>
      <c r="GE148" s="50"/>
      <c r="GF148" s="50"/>
      <c r="GG148" s="50"/>
      <c r="GH148" s="50"/>
      <c r="GI148" s="50"/>
      <c r="GJ148" s="50"/>
      <c r="GK148" s="50"/>
      <c r="GL148" s="50"/>
      <c r="GM148" s="50"/>
      <c r="GN148" s="50"/>
      <c r="GO148" s="50"/>
      <c r="GP148" s="50"/>
      <c r="GQ148" s="50"/>
      <c r="GR148" s="50"/>
      <c r="GS148" s="50"/>
      <c r="GT148" s="50"/>
      <c r="GU148" s="50"/>
      <c r="GV148" s="50"/>
      <c r="GW148" s="50"/>
      <c r="GX148" s="50"/>
      <c r="GY148" s="50"/>
      <c r="GZ148" s="50"/>
      <c r="HA148" s="50"/>
      <c r="HB148" s="50"/>
      <c r="HC148" s="50"/>
      <c r="HD148" s="50"/>
      <c r="HE148" s="50"/>
      <c r="HF148" s="50"/>
      <c r="HG148" s="50"/>
      <c r="HH148" s="50"/>
      <c r="HI148" s="50"/>
      <c r="HJ148" s="50"/>
      <c r="HK148" s="50"/>
      <c r="HL148" s="50"/>
      <c r="HM148" s="50"/>
      <c r="HN148" s="50"/>
      <c r="HO148" s="50"/>
      <c r="HP148" s="50"/>
      <c r="HQ148" s="50"/>
      <c r="HR148" s="50"/>
      <c r="HS148" s="50"/>
      <c r="HT148" s="50"/>
      <c r="HU148" s="50"/>
      <c r="HV148" s="50"/>
      <c r="HW148" s="50"/>
      <c r="HX148" s="50"/>
      <c r="HY148" s="50"/>
      <c r="HZ148" s="50"/>
      <c r="IA148" s="50"/>
      <c r="IB148" s="50"/>
      <c r="IC148" s="50"/>
      <c r="ID148" s="50"/>
      <c r="IE148" s="50"/>
      <c r="IF148" s="50"/>
      <c r="IG148" s="50"/>
      <c r="IH148" s="50"/>
      <c r="II148" s="50"/>
      <c r="IJ148" s="50"/>
      <c r="IK148" s="50"/>
      <c r="IL148" s="50"/>
      <c r="IM148" s="50"/>
      <c r="IN148" s="50"/>
      <c r="IO148" s="50"/>
      <c r="IP148" s="50"/>
      <c r="IQ148" s="50"/>
      <c r="IR148" s="50"/>
      <c r="IS148" s="50"/>
      <c r="IT148" s="50"/>
      <c r="IU148" s="50"/>
      <c r="IV148" s="50"/>
      <c r="IW148" s="50"/>
      <c r="IX148" s="50"/>
      <c r="IY148" s="50"/>
      <c r="IZ148" s="50"/>
      <c r="JA148" s="50"/>
      <c r="JB148" s="50"/>
      <c r="JC148" s="50"/>
      <c r="JD148" s="50"/>
      <c r="JE148" s="50"/>
      <c r="JF148" s="50"/>
      <c r="JG148" s="50"/>
      <c r="JH148" s="50"/>
      <c r="JI148" s="50"/>
      <c r="JJ148" s="50"/>
      <c r="JK148" s="50"/>
      <c r="JL148" s="50"/>
      <c r="JM148" s="50"/>
      <c r="JN148" s="50"/>
      <c r="JO148" s="50"/>
      <c r="JP148" s="50"/>
      <c r="JQ148" s="50"/>
      <c r="JR148" s="50"/>
      <c r="JS148" s="50"/>
      <c r="JT148" s="50"/>
      <c r="JU148" s="50"/>
      <c r="JV148" s="50"/>
      <c r="JW148" s="50"/>
      <c r="JX148" s="50"/>
      <c r="JY148" s="50"/>
      <c r="JZ148" s="50"/>
      <c r="KA148" s="50"/>
      <c r="KB148" s="50"/>
      <c r="KC148" s="50"/>
      <c r="KD148" s="50"/>
      <c r="KE148" s="50"/>
      <c r="KF148" s="50"/>
      <c r="KG148" s="50"/>
      <c r="KH148" s="50"/>
      <c r="KI148" s="50"/>
      <c r="KJ148" s="50"/>
      <c r="KK148" s="50"/>
      <c r="KL148" s="50"/>
      <c r="KM148" s="50"/>
      <c r="KN148" s="50"/>
      <c r="KO148" s="50"/>
      <c r="KP148" s="50"/>
      <c r="KQ148" s="50"/>
      <c r="KR148" s="50"/>
      <c r="KS148" s="50"/>
      <c r="KT148" s="50"/>
      <c r="KU148" s="50"/>
      <c r="KV148" s="50"/>
      <c r="KW148" s="50"/>
      <c r="KX148" s="50"/>
      <c r="KY148" s="50"/>
      <c r="KZ148" s="50"/>
      <c r="LA148" s="50"/>
      <c r="LB148" s="50"/>
      <c r="LC148" s="50"/>
      <c r="LD148" s="50"/>
      <c r="LE148" s="50"/>
      <c r="LF148" s="50"/>
      <c r="LG148" s="50"/>
      <c r="LH148" s="50"/>
      <c r="LI148" s="50"/>
      <c r="LJ148" s="50"/>
      <c r="LK148" s="50"/>
      <c r="LL148" s="50"/>
      <c r="LM148" s="50"/>
      <c r="LN148" s="50"/>
      <c r="LO148" s="50"/>
      <c r="LP148" s="50"/>
      <c r="LQ148" s="50"/>
      <c r="LR148" s="50"/>
      <c r="LS148" s="50"/>
      <c r="LT148" s="50"/>
      <c r="LU148" s="50"/>
      <c r="LV148" s="50"/>
      <c r="LW148" s="50"/>
      <c r="LX148" s="50"/>
      <c r="LY148" s="50"/>
      <c r="LZ148" s="50"/>
      <c r="MA148" s="50"/>
      <c r="MB148" s="50"/>
      <c r="MC148" s="50"/>
      <c r="MD148" s="50"/>
      <c r="ME148" s="50"/>
      <c r="MF148" s="50"/>
      <c r="MG148" s="50"/>
      <c r="MH148" s="50"/>
      <c r="MI148" s="50"/>
      <c r="MJ148" s="50"/>
      <c r="MK148" s="50"/>
      <c r="ML148" s="50"/>
      <c r="MM148" s="50"/>
      <c r="MN148" s="50"/>
      <c r="MO148" s="50"/>
      <c r="MP148" s="50"/>
      <c r="MQ148" s="50"/>
      <c r="MR148" s="50"/>
      <c r="MS148" s="50"/>
      <c r="MT148" s="50"/>
      <c r="MU148" s="50"/>
      <c r="MV148" s="50"/>
      <c r="MW148" s="50"/>
      <c r="MX148" s="50"/>
      <c r="MY148" s="50"/>
      <c r="MZ148" s="50"/>
      <c r="NA148" s="50"/>
      <c r="NB148" s="50"/>
      <c r="NC148" s="50"/>
      <c r="ND148" s="50"/>
      <c r="NE148" s="50"/>
      <c r="NF148" s="50"/>
      <c r="NG148" s="50"/>
      <c r="NH148" s="50"/>
      <c r="NI148" s="50"/>
      <c r="NJ148" s="50"/>
      <c r="NK148" s="50"/>
      <c r="NL148" s="50"/>
      <c r="NM148" s="50"/>
      <c r="NN148" s="50"/>
      <c r="NO148" s="50"/>
      <c r="NP148" s="50"/>
      <c r="NQ148" s="50"/>
      <c r="NR148" s="50"/>
      <c r="NS148" s="50"/>
      <c r="NT148" s="50"/>
      <c r="NU148" s="50"/>
      <c r="NV148" s="50"/>
      <c r="NW148" s="50"/>
      <c r="NX148" s="50"/>
      <c r="NY148" s="50"/>
      <c r="NZ148" s="50"/>
      <c r="OA148" s="50"/>
      <c r="OB148" s="50"/>
      <c r="OC148" s="50"/>
      <c r="OD148" s="50"/>
      <c r="OE148" s="50"/>
      <c r="OF148" s="50"/>
      <c r="OG148" s="50"/>
      <c r="OH148" s="50"/>
      <c r="OI148" s="50"/>
      <c r="OJ148" s="50"/>
      <c r="OK148" s="50"/>
      <c r="OL148" s="50"/>
      <c r="OM148" s="50"/>
      <c r="ON148" s="50"/>
      <c r="OO148" s="50"/>
      <c r="OP148" s="50"/>
      <c r="OQ148" s="50"/>
      <c r="OR148" s="50"/>
      <c r="OS148" s="50"/>
      <c r="OT148" s="50"/>
      <c r="OU148" s="50"/>
      <c r="OV148" s="50"/>
      <c r="OW148" s="50"/>
      <c r="OX148" s="50"/>
      <c r="OY148" s="50"/>
      <c r="OZ148" s="50"/>
      <c r="PA148" s="50"/>
      <c r="PB148" s="50"/>
      <c r="PC148" s="50"/>
      <c r="PD148" s="50"/>
      <c r="PE148" s="50"/>
      <c r="PF148" s="50"/>
      <c r="PG148" s="50"/>
      <c r="PH148" s="50"/>
      <c r="PI148" s="50"/>
      <c r="PJ148" s="50"/>
      <c r="PK148" s="50"/>
      <c r="PL148" s="50"/>
      <c r="PM148" s="50"/>
      <c r="PN148" s="50"/>
      <c r="PO148" s="50"/>
      <c r="PP148" s="50"/>
      <c r="PQ148" s="50"/>
      <c r="PR148" s="50"/>
      <c r="PS148" s="50"/>
      <c r="PT148" s="50"/>
      <c r="PU148" s="50"/>
      <c r="PV148" s="50"/>
      <c r="PW148" s="50"/>
      <c r="PX148" s="50"/>
      <c r="PY148" s="50"/>
      <c r="PZ148" s="50"/>
      <c r="QA148" s="50"/>
      <c r="QB148" s="50"/>
      <c r="QC148" s="50"/>
      <c r="QD148" s="50"/>
      <c r="QE148" s="50"/>
      <c r="QF148" s="50"/>
      <c r="QG148" s="50"/>
      <c r="QH148" s="50"/>
      <c r="QI148" s="50"/>
      <c r="QJ148" s="50"/>
      <c r="QK148" s="50"/>
      <c r="QL148" s="50"/>
      <c r="QM148" s="50"/>
      <c r="QN148" s="50"/>
      <c r="QO148" s="50"/>
      <c r="QP148" s="50"/>
      <c r="QQ148" s="50"/>
      <c r="QR148" s="50"/>
      <c r="QS148" s="50"/>
      <c r="QT148" s="50"/>
      <c r="QU148" s="50"/>
      <c r="QV148" s="50"/>
      <c r="QW148" s="50"/>
      <c r="QX148" s="50"/>
      <c r="QY148" s="50"/>
      <c r="QZ148" s="50"/>
      <c r="RA148" s="50"/>
      <c r="RB148" s="50"/>
      <c r="RC148" s="50"/>
      <c r="RD148" s="50"/>
      <c r="RE148" s="50"/>
      <c r="RF148" s="50"/>
      <c r="RG148" s="50"/>
      <c r="RH148" s="50"/>
      <c r="RI148" s="50"/>
      <c r="RJ148" s="50"/>
      <c r="RK148" s="50"/>
      <c r="RL148" s="50"/>
      <c r="RM148" s="50"/>
      <c r="RN148" s="50"/>
      <c r="RO148" s="50"/>
      <c r="RP148" s="50"/>
      <c r="RQ148" s="50"/>
      <c r="RR148" s="50"/>
      <c r="RS148" s="50"/>
      <c r="RT148" s="50"/>
      <c r="RU148" s="50"/>
      <c r="RV148" s="50"/>
      <c r="RW148" s="50"/>
      <c r="RX148" s="50"/>
      <c r="RY148" s="50"/>
      <c r="RZ148" s="50"/>
      <c r="SA148" s="50"/>
      <c r="SB148" s="50"/>
      <c r="SC148" s="50"/>
      <c r="SD148" s="50"/>
      <c r="SE148" s="50"/>
      <c r="SF148" s="50"/>
      <c r="SG148" s="50"/>
      <c r="SH148" s="50"/>
      <c r="SI148" s="50"/>
      <c r="SJ148" s="50"/>
      <c r="SK148" s="50"/>
      <c r="SL148" s="50"/>
      <c r="SM148" s="50"/>
      <c r="SN148" s="45"/>
    </row>
    <row r="149" spans="2:508" x14ac:dyDescent="0.25">
      <c r="B149" s="43" t="s">
        <v>642</v>
      </c>
      <c r="C149" s="43" t="str">
        <f ca="1">_xlfn.XLOOKUP(B149,bonds[unique lookup],bonds[ID_ISIN])</f>
        <v>US29265WAA62</v>
      </c>
      <c r="D149" s="45" cm="1">
        <f t="array" aca="1" ref="D149" ca="1">MIN(IFERROR(IF(OFFSET(bHist!$A$1,_xlfn.XMATCH($B$112,bHist!$B:$B,0)-1,3+$C$2,1,3+$C$3)=0,"-",OFFSET(bHist!$A$1,_xlfn.XMATCH($B$112,bHist!$B:$B,0)-1,3+$C$2,1,3+$C$3))-IF(OFFSET(bHist!$A$1,_xlfn.XMATCH(B149,bHist!$B:$B,0)-1,3+$C$2,1,3+$C$3)=0,"-",OFFSET(bHist!$A$1,_xlfn.XMATCH(B149,bHist!$B:$B,0)-1,3+$C$2,1,3+$C$3)),"-"))</f>
        <v>-407.40538908720009</v>
      </c>
      <c r="E149" s="45" cm="1">
        <f t="array" aca="1" ref="E149" ca="1">AVERAGE(IFERROR(IF(OFFSET(bHist!$A$1,_xlfn.XMATCH($B$112,bHist!$B:$B,0)-1,3+$C$2,1,3+$C$3)=0,"-",OFFSET(bHist!$A$1,_xlfn.XMATCH($B$112,bHist!$B:$B,0)-1,3+$C$2,1,3+$C$3))-IF(OFFSET(bHist!$A$1,_xlfn.XMATCH(B149,bHist!$B:$B,0)-1,3+$C$2,1,3+$C$3)=0,"-",OFFSET(bHist!$A$1,_xlfn.XMATCH(B149,bHist!$B:$B,0)-1,3+$C$2,1,3+$C$3)),"-"))</f>
        <v>-10.711337530389423</v>
      </c>
      <c r="F149" s="45" cm="1">
        <f t="array" aca="1" ref="F149" ca="1">MAX(IFERROR(IF(OFFSET(bHist!$A$1,_xlfn.XMATCH($B$112,bHist!$B:$B,0)-1,3+$C$2,1,3+$C$3)=0,"-",OFFSET(bHist!$A$1,_xlfn.XMATCH($B$112,bHist!$B:$B,0)-1,3+$C$2,1,3+$C$3))-IF(OFFSET(bHist!$A$1,_xlfn.XMATCH(B149,bHist!$B:$B,0)-1,3+$C$2,1,3+$C$3)=0,"-",OFFSET(bHist!$A$1,_xlfn.XMATCH(B149,bHist!$B:$B,0)-1,3+$C$2,1,3+$C$3)),"-"))</f>
        <v>530.60255335617069</v>
      </c>
      <c r="G149" s="45" cm="1">
        <f t="array" aca="1" ref="G149" ca="1">_xlfn.STDEV.P(IFERROR(IF(OFFSET(bHist!$A$1,_xlfn.XMATCH($B$112,bHist!$B:$B,0)-1,3+$C$2,1,3+$C$3)=0,"-",OFFSET(bHist!$A$1,_xlfn.XMATCH($B$112,bHist!$B:$B,0)-1,3+$C$2,1,3+$C$3))-IF(OFFSET(bHist!$A$1,_xlfn.XMATCH(B149,bHist!$B:$B,0)-1,3+$C$2,1,3+$C$3)=0,"-",OFFSET(bHist!$A$1,_xlfn.XMATCH(B149,bHist!$B:$B,0)-1,3+$C$2,1,3+$C$3)),"-"))</f>
        <v>158.3913579014947</v>
      </c>
      <c r="H149" s="45" cm="1">
        <f t="array" aca="1" ref="H149" ca="1">INDEX((IFERROR(IF(OFFSET(bHist!$A$1,_xlfn.XMATCH($B$112,bHist!B:B,0)-1,3,1,500)=0,"-",OFFSET(bHist!$A$1,_xlfn.XMATCH($B$112,bHist!B:B,0)-1,3,1,500))-IF(OFFSET(bHist!$A$1,_xlfn.XMATCH(B149,bHist!B:B,0)-1,3,1,500)=0,"-",OFFSET(bHist!$A$1,_xlfn.XMATCH(B149,bHist!B:B,0)-1,3,1,500)),"-")),1)</f>
        <v>5.6312942204475576</v>
      </c>
      <c r="I149" s="45">
        <f t="shared" ca="1" si="6"/>
        <v>1.7422700823051518</v>
      </c>
      <c r="J149" s="51" cm="1">
        <f t="array" aca="1" ref="J149" ca="1">SLOPE((IFERROR(IF(OFFSET(bHist!$A$1,_xlfn.XMATCH($B$112,bHist!$B:$B,0)-1,3,1,500)=0,"-",OFFSET(bHist!$A$1,_xlfn.XMATCH($B$112,bHist!$B:$B,0)-1,3,1,500))-IF(OFFSET(bHist!$A$1,_xlfn.XMATCH(B149,bHist!$B:$B,0)-1,3,1,500)=0,"-",OFFSET(bHist!$A$1,_xlfn.XMATCH(B149,bHist!$B:$B,0)-1,3,1,500)),"-")),OFFSET(bHist!$A$1,0,3,1,500))</f>
        <v>0.71125286061072546</v>
      </c>
      <c r="K149" s="45" cm="1">
        <f t="array" aca="1" ref="K149" ca="1">INTERCEPT((IFERROR(IF(OFFSET(bHist!$A$1,_xlfn.XMATCH($B$112,bHist!$B:$B,0)-1,3,1,500)=0,"-",OFFSET(bHist!$A$1,_xlfn.XMATCH($B$112,bHist!$B:$B,0)-1,3,1,500))-IF(OFFSET(bHist!$A$1,_xlfn.XMATCH(B149,bHist!$B:$B,0)-1,3,1,500)=0,"-",OFFSET(bHist!$A$1,_xlfn.XMATCH(B149,bHist!$B:$B,0)-1,3,1,500)),"-")),OFFSET(bHist!$A$1,0,3,1,500))</f>
        <v>-31221.075867404215</v>
      </c>
      <c r="L149" s="45" cm="1">
        <f t="array" aca="1" ref="L149" ca="1">STEYX((IFERROR(IF(OFFSET(bHist!$A$1,_xlfn.XMATCH($B$112,bHist!B:B,0)-1,3,1,500)=0,"-",OFFSET(bHist!$A$1,_xlfn.XMATCH($B$112,bHist!B:B,0)-1,3,1,500))-IF(OFFSET(bHist!$A$1,_xlfn.XMATCH(B149,bHist!B:B,0)-1,3,1,500)=0,"-",OFFSET(bHist!$A$1,_xlfn.XMATCH(B149,bHist!B:B,0)-1,3,1,500)),"-")),OFFSET(bHist!$A$1,0,3,1,500))</f>
        <v>148.33192137033129</v>
      </c>
      <c r="M149" s="51" cm="1">
        <f t="array" aca="1" ref="M149" ca="1">CORREL(IF(OFFSET(bHist!$A$1,_xlfn.XMATCH($B$112,bHist!B:B,0)-1,3,1,500)=0,"-",OFFSET(bHist!$A$1,_xlfn.XMATCH($B$112,bHist!B:B,0)-1,3,1,500)),IF(OFFSET(bHist!$A$1,_xlfn.XMATCH(B149,bHist!B:B,0)-1,3,1,500)=0,"-",OFFSET(bHist!$A$1,_xlfn.XMATCH(B149,bHist!B:B,0)-1,3,1,500)))</f>
        <v>0.34766660489772044</v>
      </c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  <c r="AX149" s="50"/>
      <c r="AY149" s="50"/>
      <c r="AZ149" s="50"/>
      <c r="BA149" s="50"/>
      <c r="BB149" s="50"/>
      <c r="BC149" s="50"/>
      <c r="BD149" s="50"/>
      <c r="BE149" s="50"/>
      <c r="BF149" s="50"/>
      <c r="BG149" s="50"/>
      <c r="BH149" s="50"/>
      <c r="BI149" s="50"/>
      <c r="BJ149" s="50"/>
      <c r="BK149" s="50"/>
      <c r="BL149" s="50"/>
      <c r="BM149" s="50"/>
      <c r="BN149" s="50"/>
      <c r="BO149" s="50"/>
      <c r="BP149" s="50"/>
      <c r="BQ149" s="50"/>
      <c r="BR149" s="50"/>
      <c r="BS149" s="50"/>
      <c r="BT149" s="50"/>
      <c r="BU149" s="50"/>
      <c r="BV149" s="50"/>
      <c r="BW149" s="50"/>
      <c r="BX149" s="50"/>
      <c r="BY149" s="50"/>
      <c r="BZ149" s="50"/>
      <c r="CA149" s="50"/>
      <c r="CB149" s="50"/>
      <c r="CC149" s="50"/>
      <c r="CD149" s="50"/>
      <c r="CE149" s="50"/>
      <c r="CF149" s="50"/>
      <c r="CG149" s="50"/>
      <c r="CH149" s="50"/>
      <c r="CI149" s="50"/>
      <c r="CJ149" s="50"/>
      <c r="CK149" s="50"/>
      <c r="CL149" s="50"/>
      <c r="CM149" s="50"/>
      <c r="CN149" s="50"/>
      <c r="CO149" s="50"/>
      <c r="CP149" s="50"/>
      <c r="CQ149" s="50"/>
      <c r="CR149" s="50"/>
      <c r="CS149" s="50"/>
      <c r="CT149" s="50"/>
      <c r="CU149" s="50"/>
      <c r="CV149" s="50"/>
      <c r="CW149" s="50"/>
      <c r="CX149" s="50"/>
      <c r="CY149" s="50"/>
      <c r="CZ149" s="50"/>
      <c r="DA149" s="50"/>
      <c r="DB149" s="50"/>
      <c r="DC149" s="50"/>
      <c r="DD149" s="50"/>
      <c r="DE149" s="50"/>
      <c r="DF149" s="50"/>
      <c r="DG149" s="50"/>
      <c r="DH149" s="50"/>
      <c r="DI149" s="50"/>
      <c r="DJ149" s="50"/>
      <c r="DK149" s="50"/>
      <c r="DL149" s="50"/>
      <c r="DM149" s="50"/>
      <c r="DN149" s="50"/>
      <c r="DO149" s="50"/>
      <c r="DP149" s="50"/>
      <c r="DQ149" s="50"/>
      <c r="DR149" s="50"/>
      <c r="DS149" s="50"/>
      <c r="DT149" s="50"/>
      <c r="DU149" s="50"/>
      <c r="DV149" s="50"/>
      <c r="DW149" s="50"/>
      <c r="DX149" s="50"/>
      <c r="DY149" s="50"/>
      <c r="DZ149" s="50"/>
      <c r="EA149" s="50"/>
      <c r="EB149" s="50"/>
      <c r="EC149" s="50"/>
      <c r="ED149" s="50"/>
      <c r="EE149" s="50"/>
      <c r="EF149" s="50"/>
      <c r="EG149" s="50"/>
      <c r="EH149" s="50"/>
      <c r="EI149" s="50"/>
      <c r="EJ149" s="50"/>
      <c r="EK149" s="50"/>
      <c r="EL149" s="50"/>
      <c r="EM149" s="50"/>
      <c r="EN149" s="50"/>
      <c r="EO149" s="50"/>
      <c r="EP149" s="50"/>
      <c r="EQ149" s="50"/>
      <c r="ER149" s="50"/>
      <c r="ES149" s="50"/>
      <c r="ET149" s="50"/>
      <c r="EU149" s="50"/>
      <c r="EV149" s="50"/>
      <c r="EW149" s="50"/>
      <c r="EX149" s="50"/>
      <c r="EY149" s="50"/>
      <c r="EZ149" s="50"/>
      <c r="FA149" s="50"/>
      <c r="FB149" s="50"/>
      <c r="FC149" s="50"/>
      <c r="FD149" s="50"/>
      <c r="FE149" s="50"/>
      <c r="FF149" s="50"/>
      <c r="FG149" s="50"/>
      <c r="FH149" s="50"/>
      <c r="FI149" s="50"/>
      <c r="FJ149" s="50"/>
      <c r="FK149" s="50"/>
      <c r="FL149" s="50"/>
      <c r="FM149" s="50"/>
      <c r="FN149" s="50"/>
      <c r="FO149" s="50"/>
      <c r="FP149" s="50"/>
      <c r="FQ149" s="50"/>
      <c r="FR149" s="50"/>
      <c r="FS149" s="50"/>
      <c r="FT149" s="50"/>
      <c r="FU149" s="50"/>
      <c r="FV149" s="50"/>
      <c r="FW149" s="50"/>
      <c r="FX149" s="50"/>
      <c r="FY149" s="50"/>
      <c r="FZ149" s="50"/>
      <c r="GA149" s="50"/>
      <c r="GB149" s="50"/>
      <c r="GC149" s="50"/>
      <c r="GD149" s="50"/>
      <c r="GE149" s="50"/>
      <c r="GF149" s="50"/>
      <c r="GG149" s="50"/>
      <c r="GH149" s="50"/>
      <c r="GI149" s="50"/>
      <c r="GJ149" s="50"/>
      <c r="GK149" s="50"/>
      <c r="GL149" s="50"/>
      <c r="GM149" s="50"/>
      <c r="GN149" s="50"/>
      <c r="GO149" s="50"/>
      <c r="GP149" s="50"/>
      <c r="GQ149" s="50"/>
      <c r="GR149" s="50"/>
      <c r="GS149" s="50"/>
      <c r="GT149" s="50"/>
      <c r="GU149" s="50"/>
      <c r="GV149" s="50"/>
      <c r="GW149" s="50"/>
      <c r="GX149" s="50"/>
      <c r="GY149" s="50"/>
      <c r="GZ149" s="50"/>
      <c r="HA149" s="50"/>
      <c r="HB149" s="50"/>
      <c r="HC149" s="50"/>
      <c r="HD149" s="50"/>
      <c r="HE149" s="50"/>
      <c r="HF149" s="50"/>
      <c r="HG149" s="50"/>
      <c r="HH149" s="50"/>
      <c r="HI149" s="50"/>
      <c r="HJ149" s="50"/>
      <c r="HK149" s="50"/>
      <c r="HL149" s="50"/>
      <c r="HM149" s="50"/>
      <c r="HN149" s="50"/>
      <c r="HO149" s="50"/>
      <c r="HP149" s="50"/>
      <c r="HQ149" s="50"/>
      <c r="HR149" s="50"/>
      <c r="HS149" s="50"/>
      <c r="HT149" s="50"/>
      <c r="HU149" s="50"/>
      <c r="HV149" s="50"/>
      <c r="HW149" s="50"/>
      <c r="HX149" s="50"/>
      <c r="HY149" s="50"/>
      <c r="HZ149" s="50"/>
      <c r="IA149" s="50"/>
      <c r="IB149" s="50"/>
      <c r="IC149" s="50"/>
      <c r="ID149" s="50"/>
      <c r="IE149" s="50"/>
      <c r="IF149" s="50"/>
      <c r="IG149" s="50"/>
      <c r="IH149" s="50"/>
      <c r="II149" s="50"/>
      <c r="IJ149" s="50"/>
      <c r="IK149" s="50"/>
      <c r="IL149" s="50"/>
      <c r="IM149" s="50"/>
      <c r="IN149" s="50"/>
      <c r="IO149" s="50"/>
      <c r="IP149" s="50"/>
      <c r="IQ149" s="50"/>
      <c r="IR149" s="50"/>
      <c r="IS149" s="50"/>
      <c r="IT149" s="50"/>
      <c r="IU149" s="50"/>
      <c r="IV149" s="50"/>
      <c r="IW149" s="50"/>
      <c r="IX149" s="50"/>
      <c r="IY149" s="50"/>
      <c r="IZ149" s="50"/>
      <c r="JA149" s="50"/>
      <c r="JB149" s="50"/>
      <c r="JC149" s="50"/>
      <c r="JD149" s="50"/>
      <c r="JE149" s="50"/>
      <c r="JF149" s="50"/>
      <c r="JG149" s="50"/>
      <c r="JH149" s="50"/>
      <c r="JI149" s="50"/>
      <c r="JJ149" s="50"/>
      <c r="JK149" s="50"/>
      <c r="JL149" s="50"/>
      <c r="JM149" s="50"/>
      <c r="JN149" s="50"/>
      <c r="JO149" s="50"/>
      <c r="JP149" s="50"/>
      <c r="JQ149" s="50"/>
      <c r="JR149" s="50"/>
      <c r="JS149" s="50"/>
      <c r="JT149" s="50"/>
      <c r="JU149" s="50"/>
      <c r="JV149" s="50"/>
      <c r="JW149" s="50"/>
      <c r="JX149" s="50"/>
      <c r="JY149" s="50"/>
      <c r="JZ149" s="50"/>
      <c r="KA149" s="50"/>
      <c r="KB149" s="50"/>
      <c r="KC149" s="50"/>
      <c r="KD149" s="50"/>
      <c r="KE149" s="50"/>
      <c r="KF149" s="50"/>
      <c r="KG149" s="50"/>
      <c r="KH149" s="50"/>
      <c r="KI149" s="50"/>
      <c r="KJ149" s="50"/>
      <c r="KK149" s="50"/>
      <c r="KL149" s="50"/>
      <c r="KM149" s="50"/>
      <c r="KN149" s="50"/>
      <c r="KO149" s="50"/>
      <c r="KP149" s="50"/>
      <c r="KQ149" s="50"/>
      <c r="KR149" s="50"/>
      <c r="KS149" s="50"/>
      <c r="KT149" s="50"/>
      <c r="KU149" s="50"/>
      <c r="KV149" s="50"/>
      <c r="KW149" s="50"/>
      <c r="KX149" s="50"/>
      <c r="KY149" s="50"/>
      <c r="KZ149" s="50"/>
      <c r="LA149" s="50"/>
      <c r="LB149" s="50"/>
      <c r="LC149" s="50"/>
      <c r="LD149" s="50"/>
      <c r="LE149" s="50"/>
      <c r="LF149" s="50"/>
      <c r="LG149" s="50"/>
      <c r="LH149" s="50"/>
      <c r="LI149" s="50"/>
      <c r="LJ149" s="50"/>
      <c r="LK149" s="50"/>
      <c r="LL149" s="50"/>
      <c r="LM149" s="50"/>
      <c r="LN149" s="50"/>
      <c r="LO149" s="50"/>
      <c r="LP149" s="50"/>
      <c r="LQ149" s="50"/>
      <c r="LR149" s="50"/>
      <c r="LS149" s="50"/>
      <c r="LT149" s="50"/>
      <c r="LU149" s="50"/>
      <c r="LV149" s="50"/>
      <c r="LW149" s="50"/>
      <c r="LX149" s="50"/>
      <c r="LY149" s="50"/>
      <c r="LZ149" s="50"/>
      <c r="MA149" s="50"/>
      <c r="MB149" s="50"/>
      <c r="MC149" s="50"/>
      <c r="MD149" s="50"/>
      <c r="ME149" s="50"/>
      <c r="MF149" s="50"/>
      <c r="MG149" s="50"/>
      <c r="MH149" s="50"/>
      <c r="MI149" s="50"/>
      <c r="MJ149" s="50"/>
      <c r="MK149" s="50"/>
      <c r="ML149" s="50"/>
      <c r="MM149" s="50"/>
      <c r="MN149" s="50"/>
      <c r="MO149" s="50"/>
      <c r="MP149" s="50"/>
      <c r="MQ149" s="50"/>
      <c r="MR149" s="50"/>
      <c r="MS149" s="50"/>
      <c r="MT149" s="50"/>
      <c r="MU149" s="50"/>
      <c r="MV149" s="50"/>
      <c r="MW149" s="50"/>
      <c r="MX149" s="50"/>
      <c r="MY149" s="50"/>
      <c r="MZ149" s="50"/>
      <c r="NA149" s="50"/>
      <c r="NB149" s="50"/>
      <c r="NC149" s="50"/>
      <c r="ND149" s="50"/>
      <c r="NE149" s="50"/>
      <c r="NF149" s="50"/>
      <c r="NG149" s="50"/>
      <c r="NH149" s="50"/>
      <c r="NI149" s="50"/>
      <c r="NJ149" s="50"/>
      <c r="NK149" s="50"/>
      <c r="NL149" s="50"/>
      <c r="NM149" s="50"/>
      <c r="NN149" s="50"/>
      <c r="NO149" s="50"/>
      <c r="NP149" s="50"/>
      <c r="NQ149" s="50"/>
      <c r="NR149" s="50"/>
      <c r="NS149" s="50"/>
      <c r="NT149" s="50"/>
      <c r="NU149" s="50"/>
      <c r="NV149" s="50"/>
      <c r="NW149" s="50"/>
      <c r="NX149" s="50"/>
      <c r="NY149" s="50"/>
      <c r="NZ149" s="50"/>
      <c r="OA149" s="50"/>
      <c r="OB149" s="50"/>
      <c r="OC149" s="50"/>
      <c r="OD149" s="50"/>
      <c r="OE149" s="50"/>
      <c r="OF149" s="50"/>
      <c r="OG149" s="50"/>
      <c r="OH149" s="50"/>
      <c r="OI149" s="50"/>
      <c r="OJ149" s="50"/>
      <c r="OK149" s="50"/>
      <c r="OL149" s="50"/>
      <c r="OM149" s="50"/>
      <c r="ON149" s="50"/>
      <c r="OO149" s="50"/>
      <c r="OP149" s="50"/>
      <c r="OQ149" s="50"/>
      <c r="OR149" s="50"/>
      <c r="OS149" s="50"/>
      <c r="OT149" s="50"/>
      <c r="OU149" s="50"/>
      <c r="OV149" s="50"/>
      <c r="OW149" s="50"/>
      <c r="OX149" s="50"/>
      <c r="OY149" s="50"/>
      <c r="OZ149" s="50"/>
      <c r="PA149" s="50"/>
      <c r="PB149" s="50"/>
      <c r="PC149" s="50"/>
      <c r="PD149" s="50"/>
      <c r="PE149" s="50"/>
      <c r="PF149" s="50"/>
      <c r="PG149" s="50"/>
      <c r="PH149" s="50"/>
      <c r="PI149" s="50"/>
      <c r="PJ149" s="50"/>
      <c r="PK149" s="50"/>
      <c r="PL149" s="50"/>
      <c r="PM149" s="50"/>
      <c r="PN149" s="50"/>
      <c r="PO149" s="50"/>
      <c r="PP149" s="50"/>
      <c r="PQ149" s="50"/>
      <c r="PR149" s="50"/>
      <c r="PS149" s="50"/>
      <c r="PT149" s="50"/>
      <c r="PU149" s="50"/>
      <c r="PV149" s="50"/>
      <c r="PW149" s="50"/>
      <c r="PX149" s="50"/>
      <c r="PY149" s="50"/>
      <c r="PZ149" s="50"/>
      <c r="QA149" s="50"/>
      <c r="QB149" s="50"/>
      <c r="QC149" s="50"/>
      <c r="QD149" s="50"/>
      <c r="QE149" s="50"/>
      <c r="QF149" s="50"/>
      <c r="QG149" s="50"/>
      <c r="QH149" s="50"/>
      <c r="QI149" s="50"/>
      <c r="QJ149" s="50"/>
      <c r="QK149" s="50"/>
      <c r="QL149" s="50"/>
      <c r="QM149" s="50"/>
      <c r="QN149" s="50"/>
      <c r="QO149" s="50"/>
      <c r="QP149" s="50"/>
      <c r="QQ149" s="50"/>
      <c r="QR149" s="50"/>
      <c r="QS149" s="50"/>
      <c r="QT149" s="50"/>
      <c r="QU149" s="50"/>
      <c r="QV149" s="50"/>
      <c r="QW149" s="50"/>
      <c r="QX149" s="50"/>
      <c r="QY149" s="50"/>
      <c r="QZ149" s="50"/>
      <c r="RA149" s="50"/>
      <c r="RB149" s="50"/>
      <c r="RC149" s="50"/>
      <c r="RD149" s="50"/>
      <c r="RE149" s="50"/>
      <c r="RF149" s="50"/>
      <c r="RG149" s="50"/>
      <c r="RH149" s="50"/>
      <c r="RI149" s="50"/>
      <c r="RJ149" s="50"/>
      <c r="RK149" s="50"/>
      <c r="RL149" s="50"/>
      <c r="RM149" s="50"/>
      <c r="RN149" s="50"/>
      <c r="RO149" s="50"/>
      <c r="RP149" s="50"/>
      <c r="RQ149" s="50"/>
      <c r="RR149" s="50"/>
      <c r="RS149" s="50"/>
      <c r="RT149" s="50"/>
      <c r="RU149" s="50"/>
      <c r="RV149" s="50"/>
      <c r="RW149" s="50"/>
      <c r="RX149" s="50"/>
      <c r="RY149" s="50"/>
      <c r="RZ149" s="50"/>
      <c r="SA149" s="50"/>
      <c r="SB149" s="50"/>
      <c r="SC149" s="50"/>
      <c r="SD149" s="50"/>
      <c r="SE149" s="50"/>
      <c r="SF149" s="50"/>
      <c r="SG149" s="50"/>
      <c r="SH149" s="50"/>
      <c r="SI149" s="50"/>
      <c r="SJ149" s="50"/>
      <c r="SK149" s="50"/>
      <c r="SL149" s="50"/>
      <c r="SM149" s="50"/>
      <c r="SN149" s="45"/>
    </row>
    <row r="150" spans="2:508" x14ac:dyDescent="0.25">
      <c r="B150" s="43" t="s">
        <v>643</v>
      </c>
      <c r="C150" s="43" t="str">
        <f ca="1">_xlfn.XLOOKUP(B150,bonds[unique lookup],bonds[ID_ISIN])</f>
        <v>XS1721244371</v>
      </c>
      <c r="D150" s="45" cm="1">
        <f t="array" aca="1" ref="D150" ca="1">MIN(IFERROR(IF(OFFSET(bHist!$A$1,_xlfn.XMATCH($B$112,bHist!$B:$B,0)-1,3+$C$2,1,3+$C$3)=0,"-",OFFSET(bHist!$A$1,_xlfn.XMATCH($B$112,bHist!$B:$B,0)-1,3+$C$2,1,3+$C$3))-IF(OFFSET(bHist!$A$1,_xlfn.XMATCH(B150,bHist!$B:$B,0)-1,3+$C$2,1,3+$C$3)=0,"-",OFFSET(bHist!$A$1,_xlfn.XMATCH(B150,bHist!$B:$B,0)-1,3+$C$2,1,3+$C$3)),"-"))</f>
        <v>-11.705307678222653</v>
      </c>
      <c r="E150" s="45" cm="1">
        <f t="array" aca="1" ref="E150" ca="1">AVERAGE(IFERROR(IF(OFFSET(bHist!$A$1,_xlfn.XMATCH($B$112,bHist!$B:$B,0)-1,3+$C$2,1,3+$C$3)=0,"-",OFFSET(bHist!$A$1,_xlfn.XMATCH($B$112,bHist!$B:$B,0)-1,3+$C$2,1,3+$C$3))-IF(OFFSET(bHist!$A$1,_xlfn.XMATCH(B150,bHist!$B:$B,0)-1,3+$C$2,1,3+$C$3)=0,"-",OFFSET(bHist!$A$1,_xlfn.XMATCH(B150,bHist!$B:$B,0)-1,3+$C$2,1,3+$C$3)),"-"))</f>
        <v>96.819215920712722</v>
      </c>
      <c r="F150" s="45" cm="1">
        <f t="array" aca="1" ref="F150" ca="1">MAX(IFERROR(IF(OFFSET(bHist!$A$1,_xlfn.XMATCH($B$112,bHist!$B:$B,0)-1,3+$C$2,1,3+$C$3)=0,"-",OFFSET(bHist!$A$1,_xlfn.XMATCH($B$112,bHist!$B:$B,0)-1,3+$C$2,1,3+$C$3))-IF(OFFSET(bHist!$A$1,_xlfn.XMATCH(B150,bHist!$B:$B,0)-1,3+$C$2,1,3+$C$3)=0,"-",OFFSET(bHist!$A$1,_xlfn.XMATCH(B150,bHist!$B:$B,0)-1,3+$C$2,1,3+$C$3)),"-"))</f>
        <v>345.51566613030434</v>
      </c>
      <c r="G150" s="45" cm="1">
        <f t="array" aca="1" ref="G150" ca="1">_xlfn.STDEV.P(IFERROR(IF(OFFSET(bHist!$A$1,_xlfn.XMATCH($B$112,bHist!$B:$B,0)-1,3+$C$2,1,3+$C$3)=0,"-",OFFSET(bHist!$A$1,_xlfn.XMATCH($B$112,bHist!$B:$B,0)-1,3+$C$2,1,3+$C$3))-IF(OFFSET(bHist!$A$1,_xlfn.XMATCH(B150,bHist!$B:$B,0)-1,3+$C$2,1,3+$C$3)=0,"-",OFFSET(bHist!$A$1,_xlfn.XMATCH(B150,bHist!$B:$B,0)-1,3+$C$2,1,3+$C$3)),"-"))</f>
        <v>73.49842114882469</v>
      </c>
      <c r="H150" s="45" cm="1">
        <f t="array" aca="1" ref="H150" ca="1">INDEX((IFERROR(IF(OFFSET(bHist!$A$1,_xlfn.XMATCH($B$112,bHist!B:B,0)-1,3,1,500)=0,"-",OFFSET(bHist!$A$1,_xlfn.XMATCH($B$112,bHist!B:B,0)-1,3,1,500))-IF(OFFSET(bHist!$A$1,_xlfn.XMATCH(B150,bHist!B:B,0)-1,3,1,500)=0,"-",OFFSET(bHist!$A$1,_xlfn.XMATCH(B150,bHist!B:B,0)-1,3,1,500)),"-")),1)</f>
        <v>157.0099596347809</v>
      </c>
      <c r="I150" s="45">
        <f t="shared" ca="1" si="6"/>
        <v>16.849722756293378</v>
      </c>
      <c r="J150" s="51" cm="1">
        <f t="array" aca="1" ref="J150" ca="1">SLOPE((IFERROR(IF(OFFSET(bHist!$A$1,_xlfn.XMATCH($B$112,bHist!$B:$B,0)-1,3,1,500)=0,"-",OFFSET(bHist!$A$1,_xlfn.XMATCH($B$112,bHist!$B:$B,0)-1,3,1,500))-IF(OFFSET(bHist!$A$1,_xlfn.XMATCH(B150,bHist!$B:$B,0)-1,3,1,500)=0,"-",OFFSET(bHist!$A$1,_xlfn.XMATCH(B150,bHist!$B:$B,0)-1,3,1,500)),"-")),OFFSET(bHist!$A$1,0,3,1,500))</f>
        <v>0.27175886527485088</v>
      </c>
      <c r="K150" s="45" cm="1">
        <f t="array" aca="1" ref="K150" ca="1">INTERCEPT((IFERROR(IF(OFFSET(bHist!$A$1,_xlfn.XMATCH($B$112,bHist!$B:$B,0)-1,3,1,500)=0,"-",OFFSET(bHist!$A$1,_xlfn.XMATCH($B$112,bHist!$B:$B,0)-1,3,1,500))-IF(OFFSET(bHist!$A$1,_xlfn.XMATCH(B150,bHist!$B:$B,0)-1,3,1,500)=0,"-",OFFSET(bHist!$A$1,_xlfn.XMATCH(B150,bHist!$B:$B,0)-1,3,1,500)),"-")),OFFSET(bHist!$A$1,0,3,1,500))</f>
        <v>-11767.652877761342</v>
      </c>
      <c r="L150" s="45" cm="1">
        <f t="array" aca="1" ref="L150" ca="1">STEYX((IFERROR(IF(OFFSET(bHist!$A$1,_xlfn.XMATCH($B$112,bHist!B:B,0)-1,3,1,500)=0,"-",OFFSET(bHist!$A$1,_xlfn.XMATCH($B$112,bHist!B:B,0)-1,3,1,500))-IF(OFFSET(bHist!$A$1,_xlfn.XMATCH(B150,bHist!B:B,0)-1,3,1,500)=0,"-",OFFSET(bHist!$A$1,_xlfn.XMATCH(B150,bHist!B:B,0)-1,3,1,500)),"-")),OFFSET(bHist!$A$1,0,3,1,500))</f>
        <v>47.171921887785061</v>
      </c>
      <c r="M150" s="51" cm="1">
        <f t="array" aca="1" ref="M150" ca="1">CORREL(IF(OFFSET(bHist!$A$1,_xlfn.XMATCH($B$112,bHist!B:B,0)-1,3,1,500)=0,"-",OFFSET(bHist!$A$1,_xlfn.XMATCH($B$112,bHist!B:B,0)-1,3,1,500)),IF(OFFSET(bHist!$A$1,_xlfn.XMATCH(B150,bHist!B:B,0)-1,3,1,500)=0,"-",OFFSET(bHist!$A$1,_xlfn.XMATCH(B150,bHist!B:B,0)-1,3,1,500)))</f>
        <v>0.62617399521165296</v>
      </c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  <c r="AX150" s="50"/>
      <c r="AY150" s="50"/>
      <c r="AZ150" s="50"/>
      <c r="BA150" s="50"/>
      <c r="BB150" s="50"/>
      <c r="BC150" s="50"/>
      <c r="BD150" s="50"/>
      <c r="BE150" s="50"/>
      <c r="BF150" s="50"/>
      <c r="BG150" s="50"/>
      <c r="BH150" s="50"/>
      <c r="BI150" s="50"/>
      <c r="BJ150" s="50"/>
      <c r="BK150" s="50"/>
      <c r="BL150" s="50"/>
      <c r="BM150" s="50"/>
      <c r="BN150" s="50"/>
      <c r="BO150" s="50"/>
      <c r="BP150" s="50"/>
      <c r="BQ150" s="50"/>
      <c r="BR150" s="50"/>
      <c r="BS150" s="50"/>
      <c r="BT150" s="50"/>
      <c r="BU150" s="50"/>
      <c r="BV150" s="50"/>
      <c r="BW150" s="50"/>
      <c r="BX150" s="50"/>
      <c r="BY150" s="50"/>
      <c r="BZ150" s="50"/>
      <c r="CA150" s="50"/>
      <c r="CB150" s="50"/>
      <c r="CC150" s="50"/>
      <c r="CD150" s="50"/>
      <c r="CE150" s="50"/>
      <c r="CF150" s="50"/>
      <c r="CG150" s="50"/>
      <c r="CH150" s="50"/>
      <c r="CI150" s="50"/>
      <c r="CJ150" s="50"/>
      <c r="CK150" s="50"/>
      <c r="CL150" s="50"/>
      <c r="CM150" s="50"/>
      <c r="CN150" s="50"/>
      <c r="CO150" s="50"/>
      <c r="CP150" s="50"/>
      <c r="CQ150" s="50"/>
      <c r="CR150" s="50"/>
      <c r="CS150" s="50"/>
      <c r="CT150" s="50"/>
      <c r="CU150" s="50"/>
      <c r="CV150" s="50"/>
      <c r="CW150" s="50"/>
      <c r="CX150" s="50"/>
      <c r="CY150" s="50"/>
      <c r="CZ150" s="50"/>
      <c r="DA150" s="50"/>
      <c r="DB150" s="50"/>
      <c r="DC150" s="50"/>
      <c r="DD150" s="50"/>
      <c r="DE150" s="50"/>
      <c r="DF150" s="50"/>
      <c r="DG150" s="50"/>
      <c r="DH150" s="50"/>
      <c r="DI150" s="50"/>
      <c r="DJ150" s="50"/>
      <c r="DK150" s="50"/>
      <c r="DL150" s="50"/>
      <c r="DM150" s="50"/>
      <c r="DN150" s="50"/>
      <c r="DO150" s="50"/>
      <c r="DP150" s="50"/>
      <c r="DQ150" s="50"/>
      <c r="DR150" s="50"/>
      <c r="DS150" s="50"/>
      <c r="DT150" s="50"/>
      <c r="DU150" s="50"/>
      <c r="DV150" s="50"/>
      <c r="DW150" s="50"/>
      <c r="DX150" s="50"/>
      <c r="DY150" s="50"/>
      <c r="DZ150" s="50"/>
      <c r="EA150" s="50"/>
      <c r="EB150" s="50"/>
      <c r="EC150" s="50"/>
      <c r="ED150" s="50"/>
      <c r="EE150" s="50"/>
      <c r="EF150" s="50"/>
      <c r="EG150" s="50"/>
      <c r="EH150" s="50"/>
      <c r="EI150" s="50"/>
      <c r="EJ150" s="50"/>
      <c r="EK150" s="50"/>
      <c r="EL150" s="50"/>
      <c r="EM150" s="50"/>
      <c r="EN150" s="50"/>
      <c r="EO150" s="50"/>
      <c r="EP150" s="50"/>
      <c r="EQ150" s="50"/>
      <c r="ER150" s="50"/>
      <c r="ES150" s="50"/>
      <c r="ET150" s="50"/>
      <c r="EU150" s="50"/>
      <c r="EV150" s="50"/>
      <c r="EW150" s="50"/>
      <c r="EX150" s="50"/>
      <c r="EY150" s="50"/>
      <c r="EZ150" s="50"/>
      <c r="FA150" s="50"/>
      <c r="FB150" s="50"/>
      <c r="FC150" s="50"/>
      <c r="FD150" s="50"/>
      <c r="FE150" s="50"/>
      <c r="FF150" s="50"/>
      <c r="FG150" s="50"/>
      <c r="FH150" s="50"/>
      <c r="FI150" s="50"/>
      <c r="FJ150" s="50"/>
      <c r="FK150" s="50"/>
      <c r="FL150" s="50"/>
      <c r="FM150" s="50"/>
      <c r="FN150" s="50"/>
      <c r="FO150" s="50"/>
      <c r="FP150" s="50"/>
      <c r="FQ150" s="50"/>
      <c r="FR150" s="50"/>
      <c r="FS150" s="50"/>
      <c r="FT150" s="50"/>
      <c r="FU150" s="50"/>
      <c r="FV150" s="50"/>
      <c r="FW150" s="50"/>
      <c r="FX150" s="50"/>
      <c r="FY150" s="50"/>
      <c r="FZ150" s="50"/>
      <c r="GA150" s="50"/>
      <c r="GB150" s="50"/>
      <c r="GC150" s="50"/>
      <c r="GD150" s="50"/>
      <c r="GE150" s="50"/>
      <c r="GF150" s="50"/>
      <c r="GG150" s="50"/>
      <c r="GH150" s="50"/>
      <c r="GI150" s="50"/>
      <c r="GJ150" s="50"/>
      <c r="GK150" s="50"/>
      <c r="GL150" s="50"/>
      <c r="GM150" s="50"/>
      <c r="GN150" s="50"/>
      <c r="GO150" s="50"/>
      <c r="GP150" s="50"/>
      <c r="GQ150" s="50"/>
      <c r="GR150" s="50"/>
      <c r="GS150" s="50"/>
      <c r="GT150" s="50"/>
      <c r="GU150" s="50"/>
      <c r="GV150" s="50"/>
      <c r="GW150" s="50"/>
      <c r="GX150" s="50"/>
      <c r="GY150" s="50"/>
      <c r="GZ150" s="50"/>
      <c r="HA150" s="50"/>
      <c r="HB150" s="50"/>
      <c r="HC150" s="50"/>
      <c r="HD150" s="50"/>
      <c r="HE150" s="50"/>
      <c r="HF150" s="50"/>
      <c r="HG150" s="50"/>
      <c r="HH150" s="50"/>
      <c r="HI150" s="50"/>
      <c r="HJ150" s="50"/>
      <c r="HK150" s="50"/>
      <c r="HL150" s="50"/>
      <c r="HM150" s="50"/>
      <c r="HN150" s="50"/>
      <c r="HO150" s="50"/>
      <c r="HP150" s="50"/>
      <c r="HQ150" s="50"/>
      <c r="HR150" s="50"/>
      <c r="HS150" s="50"/>
      <c r="HT150" s="50"/>
      <c r="HU150" s="50"/>
      <c r="HV150" s="50"/>
      <c r="HW150" s="50"/>
      <c r="HX150" s="50"/>
      <c r="HY150" s="50"/>
      <c r="HZ150" s="50"/>
      <c r="IA150" s="50"/>
      <c r="IB150" s="50"/>
      <c r="IC150" s="50"/>
      <c r="ID150" s="50"/>
      <c r="IE150" s="50"/>
      <c r="IF150" s="50"/>
      <c r="IG150" s="50"/>
      <c r="IH150" s="50"/>
      <c r="II150" s="50"/>
      <c r="IJ150" s="50"/>
      <c r="IK150" s="50"/>
      <c r="IL150" s="50"/>
      <c r="IM150" s="50"/>
      <c r="IN150" s="50"/>
      <c r="IO150" s="50"/>
      <c r="IP150" s="50"/>
      <c r="IQ150" s="50"/>
      <c r="IR150" s="50"/>
      <c r="IS150" s="50"/>
      <c r="IT150" s="50"/>
      <c r="IU150" s="50"/>
      <c r="IV150" s="50"/>
      <c r="IW150" s="50"/>
      <c r="IX150" s="50"/>
      <c r="IY150" s="50"/>
      <c r="IZ150" s="50"/>
      <c r="JA150" s="50"/>
      <c r="JB150" s="50"/>
      <c r="JC150" s="50"/>
      <c r="JD150" s="50"/>
      <c r="JE150" s="50"/>
      <c r="JF150" s="50"/>
      <c r="JG150" s="50"/>
      <c r="JH150" s="50"/>
      <c r="JI150" s="50"/>
      <c r="JJ150" s="50"/>
      <c r="JK150" s="50"/>
      <c r="JL150" s="50"/>
      <c r="JM150" s="50"/>
      <c r="JN150" s="50"/>
      <c r="JO150" s="50"/>
      <c r="JP150" s="50"/>
      <c r="JQ150" s="50"/>
      <c r="JR150" s="50"/>
      <c r="JS150" s="50"/>
      <c r="JT150" s="50"/>
      <c r="JU150" s="50"/>
      <c r="JV150" s="50"/>
      <c r="JW150" s="50"/>
      <c r="JX150" s="50"/>
      <c r="JY150" s="50"/>
      <c r="JZ150" s="50"/>
      <c r="KA150" s="50"/>
      <c r="KB150" s="50"/>
      <c r="KC150" s="50"/>
      <c r="KD150" s="50"/>
      <c r="KE150" s="50"/>
      <c r="KF150" s="50"/>
      <c r="KG150" s="50"/>
      <c r="KH150" s="50"/>
      <c r="KI150" s="50"/>
      <c r="KJ150" s="50"/>
      <c r="KK150" s="50"/>
      <c r="KL150" s="50"/>
      <c r="KM150" s="50"/>
      <c r="KN150" s="50"/>
      <c r="KO150" s="50"/>
      <c r="KP150" s="50"/>
      <c r="KQ150" s="50"/>
      <c r="KR150" s="50"/>
      <c r="KS150" s="50"/>
      <c r="KT150" s="50"/>
      <c r="KU150" s="50"/>
      <c r="KV150" s="50"/>
      <c r="KW150" s="50"/>
      <c r="KX150" s="50"/>
      <c r="KY150" s="50"/>
      <c r="KZ150" s="50"/>
      <c r="LA150" s="50"/>
      <c r="LB150" s="50"/>
      <c r="LC150" s="50"/>
      <c r="LD150" s="50"/>
      <c r="LE150" s="50"/>
      <c r="LF150" s="50"/>
      <c r="LG150" s="50"/>
      <c r="LH150" s="50"/>
      <c r="LI150" s="50"/>
      <c r="LJ150" s="50"/>
      <c r="LK150" s="50"/>
      <c r="LL150" s="50"/>
      <c r="LM150" s="50"/>
      <c r="LN150" s="50"/>
      <c r="LO150" s="50"/>
      <c r="LP150" s="50"/>
      <c r="LQ150" s="50"/>
      <c r="LR150" s="50"/>
      <c r="LS150" s="50"/>
      <c r="LT150" s="50"/>
      <c r="LU150" s="50"/>
      <c r="LV150" s="50"/>
      <c r="LW150" s="50"/>
      <c r="LX150" s="50"/>
      <c r="LY150" s="50"/>
      <c r="LZ150" s="50"/>
      <c r="MA150" s="50"/>
      <c r="MB150" s="50"/>
      <c r="MC150" s="50"/>
      <c r="MD150" s="50"/>
      <c r="ME150" s="50"/>
      <c r="MF150" s="50"/>
      <c r="MG150" s="50"/>
      <c r="MH150" s="50"/>
      <c r="MI150" s="50"/>
      <c r="MJ150" s="50"/>
      <c r="MK150" s="50"/>
      <c r="ML150" s="50"/>
      <c r="MM150" s="50"/>
      <c r="MN150" s="50"/>
      <c r="MO150" s="50"/>
      <c r="MP150" s="50"/>
      <c r="MQ150" s="50"/>
      <c r="MR150" s="50"/>
      <c r="MS150" s="50"/>
      <c r="MT150" s="50"/>
      <c r="MU150" s="50"/>
      <c r="MV150" s="50"/>
      <c r="MW150" s="50"/>
      <c r="MX150" s="50"/>
      <c r="MY150" s="50"/>
      <c r="MZ150" s="50"/>
      <c r="NA150" s="50"/>
      <c r="NB150" s="50"/>
      <c r="NC150" s="50"/>
      <c r="ND150" s="50"/>
      <c r="NE150" s="50"/>
      <c r="NF150" s="50"/>
      <c r="NG150" s="50"/>
      <c r="NH150" s="50"/>
      <c r="NI150" s="50"/>
      <c r="NJ150" s="50"/>
      <c r="NK150" s="50"/>
      <c r="NL150" s="50"/>
      <c r="NM150" s="50"/>
      <c r="NN150" s="50"/>
      <c r="NO150" s="50"/>
      <c r="NP150" s="50"/>
      <c r="NQ150" s="50"/>
      <c r="NR150" s="50"/>
      <c r="NS150" s="50"/>
      <c r="NT150" s="50"/>
      <c r="NU150" s="50"/>
      <c r="NV150" s="50"/>
      <c r="NW150" s="50"/>
      <c r="NX150" s="50"/>
      <c r="NY150" s="50"/>
      <c r="NZ150" s="50"/>
      <c r="OA150" s="50"/>
      <c r="OB150" s="50"/>
      <c r="OC150" s="50"/>
      <c r="OD150" s="50"/>
      <c r="OE150" s="50"/>
      <c r="OF150" s="50"/>
      <c r="OG150" s="50"/>
      <c r="OH150" s="50"/>
      <c r="OI150" s="50"/>
      <c r="OJ150" s="50"/>
      <c r="OK150" s="50"/>
      <c r="OL150" s="50"/>
      <c r="OM150" s="50"/>
      <c r="ON150" s="50"/>
      <c r="OO150" s="50"/>
      <c r="OP150" s="50"/>
      <c r="OQ150" s="50"/>
      <c r="OR150" s="50"/>
      <c r="OS150" s="50"/>
      <c r="OT150" s="50"/>
      <c r="OU150" s="50"/>
      <c r="OV150" s="50"/>
      <c r="OW150" s="50"/>
      <c r="OX150" s="50"/>
      <c r="OY150" s="50"/>
      <c r="OZ150" s="50"/>
      <c r="PA150" s="50"/>
      <c r="PB150" s="50"/>
      <c r="PC150" s="50"/>
      <c r="PD150" s="50"/>
      <c r="PE150" s="50"/>
      <c r="PF150" s="50"/>
      <c r="PG150" s="50"/>
      <c r="PH150" s="50"/>
      <c r="PI150" s="50"/>
      <c r="PJ150" s="50"/>
      <c r="PK150" s="50"/>
      <c r="PL150" s="50"/>
      <c r="PM150" s="50"/>
      <c r="PN150" s="50"/>
      <c r="PO150" s="50"/>
      <c r="PP150" s="50"/>
      <c r="PQ150" s="50"/>
      <c r="PR150" s="50"/>
      <c r="PS150" s="50"/>
      <c r="PT150" s="50"/>
      <c r="PU150" s="50"/>
      <c r="PV150" s="50"/>
      <c r="PW150" s="50"/>
      <c r="PX150" s="50"/>
      <c r="PY150" s="50"/>
      <c r="PZ150" s="50"/>
      <c r="QA150" s="50"/>
      <c r="QB150" s="50"/>
      <c r="QC150" s="50"/>
      <c r="QD150" s="50"/>
      <c r="QE150" s="50"/>
      <c r="QF150" s="50"/>
      <c r="QG150" s="50"/>
      <c r="QH150" s="50"/>
      <c r="QI150" s="50"/>
      <c r="QJ150" s="50"/>
      <c r="QK150" s="50"/>
      <c r="QL150" s="50"/>
      <c r="QM150" s="50"/>
      <c r="QN150" s="50"/>
      <c r="QO150" s="50"/>
      <c r="QP150" s="50"/>
      <c r="QQ150" s="50"/>
      <c r="QR150" s="50"/>
      <c r="QS150" s="50"/>
      <c r="QT150" s="50"/>
      <c r="QU150" s="50"/>
      <c r="QV150" s="50"/>
      <c r="QW150" s="50"/>
      <c r="QX150" s="50"/>
      <c r="QY150" s="50"/>
      <c r="QZ150" s="50"/>
      <c r="RA150" s="50"/>
      <c r="RB150" s="50"/>
      <c r="RC150" s="50"/>
      <c r="RD150" s="50"/>
      <c r="RE150" s="50"/>
      <c r="RF150" s="50"/>
      <c r="RG150" s="50"/>
      <c r="RH150" s="50"/>
      <c r="RI150" s="50"/>
      <c r="RJ150" s="50"/>
      <c r="RK150" s="50"/>
      <c r="RL150" s="50"/>
      <c r="RM150" s="50"/>
      <c r="RN150" s="50"/>
      <c r="RO150" s="50"/>
      <c r="RP150" s="50"/>
      <c r="RQ150" s="50"/>
      <c r="RR150" s="50"/>
      <c r="RS150" s="50"/>
      <c r="RT150" s="50"/>
      <c r="RU150" s="50"/>
      <c r="RV150" s="50"/>
      <c r="RW150" s="50"/>
      <c r="RX150" s="50"/>
      <c r="RY150" s="50"/>
      <c r="RZ150" s="50"/>
      <c r="SA150" s="50"/>
      <c r="SB150" s="50"/>
      <c r="SC150" s="50"/>
      <c r="SD150" s="50"/>
      <c r="SE150" s="50"/>
      <c r="SF150" s="50"/>
      <c r="SG150" s="50"/>
      <c r="SH150" s="50"/>
      <c r="SI150" s="50"/>
      <c r="SJ150" s="50"/>
      <c r="SK150" s="50"/>
      <c r="SL150" s="50"/>
      <c r="SM150" s="50"/>
      <c r="SN150" s="45"/>
    </row>
    <row r="151" spans="2:508" x14ac:dyDescent="0.25">
      <c r="B151" s="43" t="s">
        <v>644</v>
      </c>
      <c r="C151" s="43" t="str">
        <f ca="1">_xlfn.XLOOKUP(B151,bonds[unique lookup],bonds[ID_ISIN])</f>
        <v>XS1797138960</v>
      </c>
      <c r="D151" s="45" cm="1">
        <f t="array" aca="1" ref="D151" ca="1">MIN(IFERROR(IF(OFFSET(bHist!$A$1,_xlfn.XMATCH($B$112,bHist!$B:$B,0)-1,3+$C$2,1,3+$C$3)=0,"-",OFFSET(bHist!$A$1,_xlfn.XMATCH($B$112,bHist!$B:$B,0)-1,3+$C$2,1,3+$C$3))-IF(OFFSET(bHist!$A$1,_xlfn.XMATCH(B151,bHist!$B:$B,0)-1,3+$C$2,1,3+$C$3)=0,"-",OFFSET(bHist!$A$1,_xlfn.XMATCH(B151,bHist!$B:$B,0)-1,3+$C$2,1,3+$C$3)),"-"))</f>
        <v>0.52675634193423093</v>
      </c>
      <c r="E151" s="45" cm="1">
        <f t="array" aca="1" ref="E151" ca="1">AVERAGE(IFERROR(IF(OFFSET(bHist!$A$1,_xlfn.XMATCH($B$112,bHist!$B:$B,0)-1,3+$C$2,1,3+$C$3)=0,"-",OFFSET(bHist!$A$1,_xlfn.XMATCH($B$112,bHist!$B:$B,0)-1,3+$C$2,1,3+$C$3))-IF(OFFSET(bHist!$A$1,_xlfn.XMATCH(B151,bHist!$B:$B,0)-1,3+$C$2,1,3+$C$3)=0,"-",OFFSET(bHist!$A$1,_xlfn.XMATCH(B151,bHist!$B:$B,0)-1,3+$C$2,1,3+$C$3)),"-"))</f>
        <v>99.603412748604015</v>
      </c>
      <c r="F151" s="45" cm="1">
        <f t="array" aca="1" ref="F151" ca="1">MAX(IFERROR(IF(OFFSET(bHist!$A$1,_xlfn.XMATCH($B$112,bHist!$B:$B,0)-1,3+$C$2,1,3+$C$3)=0,"-",OFFSET(bHist!$A$1,_xlfn.XMATCH($B$112,bHist!$B:$B,0)-1,3+$C$2,1,3+$C$3))-IF(OFFSET(bHist!$A$1,_xlfn.XMATCH(B151,bHist!$B:$B,0)-1,3+$C$2,1,3+$C$3)=0,"-",OFFSET(bHist!$A$1,_xlfn.XMATCH(B151,bHist!$B:$B,0)-1,3+$C$2,1,3+$C$3)),"-"))</f>
        <v>344.72814035916326</v>
      </c>
      <c r="G151" s="45" cm="1">
        <f t="array" aca="1" ref="G151" ca="1">_xlfn.STDEV.P(IFERROR(IF(OFFSET(bHist!$A$1,_xlfn.XMATCH($B$112,bHist!$B:$B,0)-1,3+$C$2,1,3+$C$3)=0,"-",OFFSET(bHist!$A$1,_xlfn.XMATCH($B$112,bHist!$B:$B,0)-1,3+$C$2,1,3+$C$3))-IF(OFFSET(bHist!$A$1,_xlfn.XMATCH(B151,bHist!$B:$B,0)-1,3+$C$2,1,3+$C$3)=0,"-",OFFSET(bHist!$A$1,_xlfn.XMATCH(B151,bHist!$B:$B,0)-1,3+$C$2,1,3+$C$3)),"-"))</f>
        <v>73.354579108851055</v>
      </c>
      <c r="H151" s="45" cm="1">
        <f t="array" aca="1" ref="H151" ca="1">INDEX((IFERROR(IF(OFFSET(bHist!$A$1,_xlfn.XMATCH($B$112,bHist!B:B,0)-1,3,1,500)=0,"-",OFFSET(bHist!$A$1,_xlfn.XMATCH($B$112,bHist!B:B,0)-1,3,1,500))-IF(OFFSET(bHist!$A$1,_xlfn.XMATCH(B151,bHist!B:B,0)-1,3,1,500)=0,"-",OFFSET(bHist!$A$1,_xlfn.XMATCH(B151,bHist!B:B,0)-1,3,1,500)),"-")),1)</f>
        <v>168.09574681961536</v>
      </c>
      <c r="I151" s="45">
        <f t="shared" ca="1" si="6"/>
        <v>19.898913035045481</v>
      </c>
      <c r="J151" s="51" cm="1">
        <f t="array" aca="1" ref="J151" ca="1">SLOPE((IFERROR(IF(OFFSET(bHist!$A$1,_xlfn.XMATCH($B$112,bHist!$B:$B,0)-1,3,1,500)=0,"-",OFFSET(bHist!$A$1,_xlfn.XMATCH($B$112,bHist!$B:$B,0)-1,3,1,500))-IF(OFFSET(bHist!$A$1,_xlfn.XMATCH(B151,bHist!$B:$B,0)-1,3,1,500)=0,"-",OFFSET(bHist!$A$1,_xlfn.XMATCH(B151,bHist!$B:$B,0)-1,3,1,500)),"-")),OFFSET(bHist!$A$1,0,3,1,500))</f>
        <v>0.27826091233405204</v>
      </c>
      <c r="K151" s="45" cm="1">
        <f t="array" aca="1" ref="K151" ca="1">INTERCEPT((IFERROR(IF(OFFSET(bHist!$A$1,_xlfn.XMATCH($B$112,bHist!$B:$B,0)-1,3,1,500)=0,"-",OFFSET(bHist!$A$1,_xlfn.XMATCH($B$112,bHist!$B:$B,0)-1,3,1,500))-IF(OFFSET(bHist!$A$1,_xlfn.XMATCH(B151,bHist!$B:$B,0)-1,3,1,500)=0,"-",OFFSET(bHist!$A$1,_xlfn.XMATCH(B151,bHist!$B:$B,0)-1,3,1,500)),"-")),OFFSET(bHist!$A$1,0,3,1,500))</f>
        <v>-12048.640008977058</v>
      </c>
      <c r="L151" s="45" cm="1">
        <f t="array" aca="1" ref="L151" ca="1">STEYX((IFERROR(IF(OFFSET(bHist!$A$1,_xlfn.XMATCH($B$112,bHist!B:B,0)-1,3,1,500)=0,"-",OFFSET(bHist!$A$1,_xlfn.XMATCH($B$112,bHist!B:B,0)-1,3,1,500))-IF(OFFSET(bHist!$A$1,_xlfn.XMATCH(B151,bHist!B:B,0)-1,3,1,500)=0,"-",OFFSET(bHist!$A$1,_xlfn.XMATCH(B151,bHist!B:B,0)-1,3,1,500)),"-")),OFFSET(bHist!$A$1,0,3,1,500))</f>
        <v>45.192146793702314</v>
      </c>
      <c r="M151" s="51" cm="1">
        <f t="array" aca="1" ref="M151" ca="1">CORREL(IF(OFFSET(bHist!$A$1,_xlfn.XMATCH($B$112,bHist!B:B,0)-1,3,1,500)=0,"-",OFFSET(bHist!$A$1,_xlfn.XMATCH($B$112,bHist!B:B,0)-1,3,1,500)),IF(OFFSET(bHist!$A$1,_xlfn.XMATCH(B151,bHist!B:B,0)-1,3,1,500)=0,"-",OFFSET(bHist!$A$1,_xlfn.XMATCH(B151,bHist!B:B,0)-1,3,1,500)))</f>
        <v>0.61610798405203959</v>
      </c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  <c r="AE151" s="50"/>
      <c r="AF151" s="50"/>
      <c r="AG151" s="50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0"/>
      <c r="AY151" s="50"/>
      <c r="AZ151" s="50"/>
      <c r="BA151" s="50"/>
      <c r="BB151" s="50"/>
      <c r="BC151" s="50"/>
      <c r="BD151" s="50"/>
      <c r="BE151" s="50"/>
      <c r="BF151" s="50"/>
      <c r="BG151" s="50"/>
      <c r="BH151" s="50"/>
      <c r="BI151" s="50"/>
      <c r="BJ151" s="50"/>
      <c r="BK151" s="50"/>
      <c r="BL151" s="50"/>
      <c r="BM151" s="50"/>
      <c r="BN151" s="50"/>
      <c r="BO151" s="50"/>
      <c r="BP151" s="50"/>
      <c r="BQ151" s="50"/>
      <c r="BR151" s="50"/>
      <c r="BS151" s="50"/>
      <c r="BT151" s="50"/>
      <c r="BU151" s="50"/>
      <c r="BV151" s="50"/>
      <c r="BW151" s="50"/>
      <c r="BX151" s="50"/>
      <c r="BY151" s="50"/>
      <c r="BZ151" s="50"/>
      <c r="CA151" s="50"/>
      <c r="CB151" s="50"/>
      <c r="CC151" s="50"/>
      <c r="CD151" s="50"/>
      <c r="CE151" s="50"/>
      <c r="CF151" s="50"/>
      <c r="CG151" s="50"/>
      <c r="CH151" s="50"/>
      <c r="CI151" s="50"/>
      <c r="CJ151" s="50"/>
      <c r="CK151" s="50"/>
      <c r="CL151" s="50"/>
      <c r="CM151" s="50"/>
      <c r="CN151" s="50"/>
      <c r="CO151" s="50"/>
      <c r="CP151" s="50"/>
      <c r="CQ151" s="50"/>
      <c r="CR151" s="50"/>
      <c r="CS151" s="50"/>
      <c r="CT151" s="50"/>
      <c r="CU151" s="50"/>
      <c r="CV151" s="50"/>
      <c r="CW151" s="50"/>
      <c r="CX151" s="50"/>
      <c r="CY151" s="50"/>
      <c r="CZ151" s="50"/>
      <c r="DA151" s="50"/>
      <c r="DB151" s="50"/>
      <c r="DC151" s="50"/>
      <c r="DD151" s="50"/>
      <c r="DE151" s="50"/>
      <c r="DF151" s="50"/>
      <c r="DG151" s="50"/>
      <c r="DH151" s="50"/>
      <c r="DI151" s="50"/>
      <c r="DJ151" s="50"/>
      <c r="DK151" s="50"/>
      <c r="DL151" s="50"/>
      <c r="DM151" s="50"/>
      <c r="DN151" s="50"/>
      <c r="DO151" s="50"/>
      <c r="DP151" s="50"/>
      <c r="DQ151" s="50"/>
      <c r="DR151" s="50"/>
      <c r="DS151" s="50"/>
      <c r="DT151" s="50"/>
      <c r="DU151" s="50"/>
      <c r="DV151" s="50"/>
      <c r="DW151" s="50"/>
      <c r="DX151" s="50"/>
      <c r="DY151" s="50"/>
      <c r="DZ151" s="50"/>
      <c r="EA151" s="50"/>
      <c r="EB151" s="50"/>
      <c r="EC151" s="50"/>
      <c r="ED151" s="50"/>
      <c r="EE151" s="50"/>
      <c r="EF151" s="50"/>
      <c r="EG151" s="50"/>
      <c r="EH151" s="50"/>
      <c r="EI151" s="50"/>
      <c r="EJ151" s="50"/>
      <c r="EK151" s="50"/>
      <c r="EL151" s="50"/>
      <c r="EM151" s="50"/>
      <c r="EN151" s="50"/>
      <c r="EO151" s="50"/>
      <c r="EP151" s="50"/>
      <c r="EQ151" s="50"/>
      <c r="ER151" s="50"/>
      <c r="ES151" s="50"/>
      <c r="ET151" s="50"/>
      <c r="EU151" s="50"/>
      <c r="EV151" s="50"/>
      <c r="EW151" s="50"/>
      <c r="EX151" s="50"/>
      <c r="EY151" s="50"/>
      <c r="EZ151" s="50"/>
      <c r="FA151" s="50"/>
      <c r="FB151" s="50"/>
      <c r="FC151" s="50"/>
      <c r="FD151" s="50"/>
      <c r="FE151" s="50"/>
      <c r="FF151" s="50"/>
      <c r="FG151" s="50"/>
      <c r="FH151" s="50"/>
      <c r="FI151" s="50"/>
      <c r="FJ151" s="50"/>
      <c r="FK151" s="50"/>
      <c r="FL151" s="50"/>
      <c r="FM151" s="50"/>
      <c r="FN151" s="50"/>
      <c r="FO151" s="50"/>
      <c r="FP151" s="50"/>
      <c r="FQ151" s="50"/>
      <c r="FR151" s="50"/>
      <c r="FS151" s="50"/>
      <c r="FT151" s="50"/>
      <c r="FU151" s="50"/>
      <c r="FV151" s="50"/>
      <c r="FW151" s="50"/>
      <c r="FX151" s="50"/>
      <c r="FY151" s="50"/>
      <c r="FZ151" s="50"/>
      <c r="GA151" s="50"/>
      <c r="GB151" s="50"/>
      <c r="GC151" s="50"/>
      <c r="GD151" s="50"/>
      <c r="GE151" s="50"/>
      <c r="GF151" s="50"/>
      <c r="GG151" s="50"/>
      <c r="GH151" s="50"/>
      <c r="GI151" s="50"/>
      <c r="GJ151" s="50"/>
      <c r="GK151" s="50"/>
      <c r="GL151" s="50"/>
      <c r="GM151" s="50"/>
      <c r="GN151" s="50"/>
      <c r="GO151" s="50"/>
      <c r="GP151" s="50"/>
      <c r="GQ151" s="50"/>
      <c r="GR151" s="50"/>
      <c r="GS151" s="50"/>
      <c r="GT151" s="50"/>
      <c r="GU151" s="50"/>
      <c r="GV151" s="50"/>
      <c r="GW151" s="50"/>
      <c r="GX151" s="50"/>
      <c r="GY151" s="50"/>
      <c r="GZ151" s="50"/>
      <c r="HA151" s="50"/>
      <c r="HB151" s="50"/>
      <c r="HC151" s="50"/>
      <c r="HD151" s="50"/>
      <c r="HE151" s="50"/>
      <c r="HF151" s="50"/>
      <c r="HG151" s="50"/>
      <c r="HH151" s="50"/>
      <c r="HI151" s="50"/>
      <c r="HJ151" s="50"/>
      <c r="HK151" s="50"/>
      <c r="HL151" s="50"/>
      <c r="HM151" s="50"/>
      <c r="HN151" s="50"/>
      <c r="HO151" s="50"/>
      <c r="HP151" s="50"/>
      <c r="HQ151" s="50"/>
      <c r="HR151" s="50"/>
      <c r="HS151" s="50"/>
      <c r="HT151" s="50"/>
      <c r="HU151" s="50"/>
      <c r="HV151" s="50"/>
      <c r="HW151" s="50"/>
      <c r="HX151" s="50"/>
      <c r="HY151" s="50"/>
      <c r="HZ151" s="50"/>
      <c r="IA151" s="50"/>
      <c r="IB151" s="50"/>
      <c r="IC151" s="50"/>
      <c r="ID151" s="50"/>
      <c r="IE151" s="50"/>
      <c r="IF151" s="50"/>
      <c r="IG151" s="50"/>
      <c r="IH151" s="50"/>
      <c r="II151" s="50"/>
      <c r="IJ151" s="50"/>
      <c r="IK151" s="50"/>
      <c r="IL151" s="50"/>
      <c r="IM151" s="50"/>
      <c r="IN151" s="50"/>
      <c r="IO151" s="50"/>
      <c r="IP151" s="50"/>
      <c r="IQ151" s="50"/>
      <c r="IR151" s="50"/>
      <c r="IS151" s="50"/>
      <c r="IT151" s="50"/>
      <c r="IU151" s="50"/>
      <c r="IV151" s="50"/>
      <c r="IW151" s="50"/>
      <c r="IX151" s="50"/>
      <c r="IY151" s="50"/>
      <c r="IZ151" s="50"/>
      <c r="JA151" s="50"/>
      <c r="JB151" s="50"/>
      <c r="JC151" s="50"/>
      <c r="JD151" s="50"/>
      <c r="JE151" s="50"/>
      <c r="JF151" s="50"/>
      <c r="JG151" s="50"/>
      <c r="JH151" s="50"/>
      <c r="JI151" s="50"/>
      <c r="JJ151" s="50"/>
      <c r="JK151" s="50"/>
      <c r="JL151" s="50"/>
      <c r="JM151" s="50"/>
      <c r="JN151" s="50"/>
      <c r="JO151" s="50"/>
      <c r="JP151" s="50"/>
      <c r="JQ151" s="50"/>
      <c r="JR151" s="50"/>
      <c r="JS151" s="50"/>
      <c r="JT151" s="50"/>
      <c r="JU151" s="50"/>
      <c r="JV151" s="50"/>
      <c r="JW151" s="50"/>
      <c r="JX151" s="50"/>
      <c r="JY151" s="50"/>
      <c r="JZ151" s="50"/>
      <c r="KA151" s="50"/>
      <c r="KB151" s="50"/>
      <c r="KC151" s="50"/>
      <c r="KD151" s="50"/>
      <c r="KE151" s="50"/>
      <c r="KF151" s="50"/>
      <c r="KG151" s="50"/>
      <c r="KH151" s="50"/>
      <c r="KI151" s="50"/>
      <c r="KJ151" s="50"/>
      <c r="KK151" s="50"/>
      <c r="KL151" s="50"/>
      <c r="KM151" s="50"/>
      <c r="KN151" s="50"/>
      <c r="KO151" s="50"/>
      <c r="KP151" s="50"/>
      <c r="KQ151" s="50"/>
      <c r="KR151" s="50"/>
      <c r="KS151" s="50"/>
      <c r="KT151" s="50"/>
      <c r="KU151" s="50"/>
      <c r="KV151" s="50"/>
      <c r="KW151" s="50"/>
      <c r="KX151" s="50"/>
      <c r="KY151" s="50"/>
      <c r="KZ151" s="50"/>
      <c r="LA151" s="50"/>
      <c r="LB151" s="50"/>
      <c r="LC151" s="50"/>
      <c r="LD151" s="50"/>
      <c r="LE151" s="50"/>
      <c r="LF151" s="50"/>
      <c r="LG151" s="50"/>
      <c r="LH151" s="50"/>
      <c r="LI151" s="50"/>
      <c r="LJ151" s="50"/>
      <c r="LK151" s="50"/>
      <c r="LL151" s="50"/>
      <c r="LM151" s="50"/>
      <c r="LN151" s="50"/>
      <c r="LO151" s="50"/>
      <c r="LP151" s="50"/>
      <c r="LQ151" s="50"/>
      <c r="LR151" s="50"/>
      <c r="LS151" s="50"/>
      <c r="LT151" s="50"/>
      <c r="LU151" s="50"/>
      <c r="LV151" s="50"/>
      <c r="LW151" s="50"/>
      <c r="LX151" s="50"/>
      <c r="LY151" s="50"/>
      <c r="LZ151" s="50"/>
      <c r="MA151" s="50"/>
      <c r="MB151" s="50"/>
      <c r="MC151" s="50"/>
      <c r="MD151" s="50"/>
      <c r="ME151" s="50"/>
      <c r="MF151" s="50"/>
      <c r="MG151" s="50"/>
      <c r="MH151" s="50"/>
      <c r="MI151" s="50"/>
      <c r="MJ151" s="50"/>
      <c r="MK151" s="50"/>
      <c r="ML151" s="50"/>
      <c r="MM151" s="50"/>
      <c r="MN151" s="50"/>
      <c r="MO151" s="50"/>
      <c r="MP151" s="50"/>
      <c r="MQ151" s="50"/>
      <c r="MR151" s="50"/>
      <c r="MS151" s="50"/>
      <c r="MT151" s="50"/>
      <c r="MU151" s="50"/>
      <c r="MV151" s="50"/>
      <c r="MW151" s="50"/>
      <c r="MX151" s="50"/>
      <c r="MY151" s="50"/>
      <c r="MZ151" s="50"/>
      <c r="NA151" s="50"/>
      <c r="NB151" s="50"/>
      <c r="NC151" s="50"/>
      <c r="ND151" s="50"/>
      <c r="NE151" s="50"/>
      <c r="NF151" s="50"/>
      <c r="NG151" s="50"/>
      <c r="NH151" s="50"/>
      <c r="NI151" s="50"/>
      <c r="NJ151" s="50"/>
      <c r="NK151" s="50"/>
      <c r="NL151" s="50"/>
      <c r="NM151" s="50"/>
      <c r="NN151" s="50"/>
      <c r="NO151" s="50"/>
      <c r="NP151" s="50"/>
      <c r="NQ151" s="50"/>
      <c r="NR151" s="50"/>
      <c r="NS151" s="50"/>
      <c r="NT151" s="50"/>
      <c r="NU151" s="50"/>
      <c r="NV151" s="50"/>
      <c r="NW151" s="50"/>
      <c r="NX151" s="50"/>
      <c r="NY151" s="50"/>
      <c r="NZ151" s="50"/>
      <c r="OA151" s="50"/>
      <c r="OB151" s="50"/>
      <c r="OC151" s="50"/>
      <c r="OD151" s="50"/>
      <c r="OE151" s="50"/>
      <c r="OF151" s="50"/>
      <c r="OG151" s="50"/>
      <c r="OH151" s="50"/>
      <c r="OI151" s="50"/>
      <c r="OJ151" s="50"/>
      <c r="OK151" s="50"/>
      <c r="OL151" s="50"/>
      <c r="OM151" s="50"/>
      <c r="ON151" s="50"/>
      <c r="OO151" s="50"/>
      <c r="OP151" s="50"/>
      <c r="OQ151" s="50"/>
      <c r="OR151" s="50"/>
      <c r="OS151" s="50"/>
      <c r="OT151" s="50"/>
      <c r="OU151" s="50"/>
      <c r="OV151" s="50"/>
      <c r="OW151" s="50"/>
      <c r="OX151" s="50"/>
      <c r="OY151" s="50"/>
      <c r="OZ151" s="50"/>
      <c r="PA151" s="50"/>
      <c r="PB151" s="50"/>
      <c r="PC151" s="50"/>
      <c r="PD151" s="50"/>
      <c r="PE151" s="50"/>
      <c r="PF151" s="50"/>
      <c r="PG151" s="50"/>
      <c r="PH151" s="50"/>
      <c r="PI151" s="50"/>
      <c r="PJ151" s="50"/>
      <c r="PK151" s="50"/>
      <c r="PL151" s="50"/>
      <c r="PM151" s="50"/>
      <c r="PN151" s="50"/>
      <c r="PO151" s="50"/>
      <c r="PP151" s="50"/>
      <c r="PQ151" s="50"/>
      <c r="PR151" s="50"/>
      <c r="PS151" s="50"/>
      <c r="PT151" s="50"/>
      <c r="PU151" s="50"/>
      <c r="PV151" s="50"/>
      <c r="PW151" s="50"/>
      <c r="PX151" s="50"/>
      <c r="PY151" s="50"/>
      <c r="PZ151" s="50"/>
      <c r="QA151" s="50"/>
      <c r="QB151" s="50"/>
      <c r="QC151" s="50"/>
      <c r="QD151" s="50"/>
      <c r="QE151" s="50"/>
      <c r="QF151" s="50"/>
      <c r="QG151" s="50"/>
      <c r="QH151" s="50"/>
      <c r="QI151" s="50"/>
      <c r="QJ151" s="50"/>
      <c r="QK151" s="50"/>
      <c r="QL151" s="50"/>
      <c r="QM151" s="50"/>
      <c r="QN151" s="50"/>
      <c r="QO151" s="50"/>
      <c r="QP151" s="50"/>
      <c r="QQ151" s="50"/>
      <c r="QR151" s="50"/>
      <c r="QS151" s="50"/>
      <c r="QT151" s="50"/>
      <c r="QU151" s="50"/>
      <c r="QV151" s="50"/>
      <c r="QW151" s="50"/>
      <c r="QX151" s="50"/>
      <c r="QY151" s="50"/>
      <c r="QZ151" s="50"/>
      <c r="RA151" s="50"/>
      <c r="RB151" s="50"/>
      <c r="RC151" s="50"/>
      <c r="RD151" s="50"/>
      <c r="RE151" s="50"/>
      <c r="RF151" s="50"/>
      <c r="RG151" s="50"/>
      <c r="RH151" s="50"/>
      <c r="RI151" s="50"/>
      <c r="RJ151" s="50"/>
      <c r="RK151" s="50"/>
      <c r="RL151" s="50"/>
      <c r="RM151" s="50"/>
      <c r="RN151" s="50"/>
      <c r="RO151" s="50"/>
      <c r="RP151" s="50"/>
      <c r="RQ151" s="50"/>
      <c r="RR151" s="50"/>
      <c r="RS151" s="50"/>
      <c r="RT151" s="50"/>
      <c r="RU151" s="50"/>
      <c r="RV151" s="50"/>
      <c r="RW151" s="50"/>
      <c r="RX151" s="50"/>
      <c r="RY151" s="50"/>
      <c r="RZ151" s="50"/>
      <c r="SA151" s="50"/>
      <c r="SB151" s="50"/>
      <c r="SC151" s="50"/>
      <c r="SD151" s="50"/>
      <c r="SE151" s="50"/>
      <c r="SF151" s="50"/>
      <c r="SG151" s="50"/>
      <c r="SH151" s="50"/>
      <c r="SI151" s="50"/>
      <c r="SJ151" s="50"/>
      <c r="SK151" s="50"/>
      <c r="SL151" s="50"/>
      <c r="SM151" s="50"/>
      <c r="SN151" s="45"/>
    </row>
    <row r="152" spans="2:508" x14ac:dyDescent="0.25">
      <c r="B152" s="43" t="s">
        <v>645</v>
      </c>
      <c r="C152" s="43" t="str">
        <f ca="1">_xlfn.XLOOKUP(B152,bonds[unique lookup],bonds[ID_ISIN])</f>
        <v>XS1890845875</v>
      </c>
      <c r="D152" s="45" cm="1">
        <f t="array" aca="1" ref="D152" ca="1">MIN(IFERROR(IF(OFFSET(bHist!$A$1,_xlfn.XMATCH($B$112,bHist!$B:$B,0)-1,3+$C$2,1,3+$C$3)=0,"-",OFFSET(bHist!$A$1,_xlfn.XMATCH($B$112,bHist!$B:$B,0)-1,3+$C$2,1,3+$C$3))-IF(OFFSET(bHist!$A$1,_xlfn.XMATCH(B152,bHist!$B:$B,0)-1,3+$C$2,1,3+$C$3)=0,"-",OFFSET(bHist!$A$1,_xlfn.XMATCH(B152,bHist!$B:$B,0)-1,3+$C$2,1,3+$C$3)),"-"))</f>
        <v>-1.9824410552978975</v>
      </c>
      <c r="E152" s="45" cm="1">
        <f t="array" aca="1" ref="E152" ca="1">AVERAGE(IFERROR(IF(OFFSET(bHist!$A$1,_xlfn.XMATCH($B$112,bHist!$B:$B,0)-1,3+$C$2,1,3+$C$3)=0,"-",OFFSET(bHist!$A$1,_xlfn.XMATCH($B$112,bHist!$B:$B,0)-1,3+$C$2,1,3+$C$3))-IF(OFFSET(bHist!$A$1,_xlfn.XMATCH(B152,bHist!$B:$B,0)-1,3+$C$2,1,3+$C$3)=0,"-",OFFSET(bHist!$A$1,_xlfn.XMATCH(B152,bHist!$B:$B,0)-1,3+$C$2,1,3+$C$3)),"-"))</f>
        <v>102.77644257808258</v>
      </c>
      <c r="F152" s="45" cm="1">
        <f t="array" aca="1" ref="F152" ca="1">MAX(IFERROR(IF(OFFSET(bHist!$A$1,_xlfn.XMATCH($B$112,bHist!$B:$B,0)-1,3+$C$2,1,3+$C$3)=0,"-",OFFSET(bHist!$A$1,_xlfn.XMATCH($B$112,bHist!$B:$B,0)-1,3+$C$2,1,3+$C$3))-IF(OFFSET(bHist!$A$1,_xlfn.XMATCH(B152,bHist!$B:$B,0)-1,3+$C$2,1,3+$C$3)=0,"-",OFFSET(bHist!$A$1,_xlfn.XMATCH(B152,bHist!$B:$B,0)-1,3+$C$2,1,3+$C$3)),"-"))</f>
        <v>332.40901531982416</v>
      </c>
      <c r="G152" s="45" cm="1">
        <f t="array" aca="1" ref="G152" ca="1">_xlfn.STDEV.P(IFERROR(IF(OFFSET(bHist!$A$1,_xlfn.XMATCH($B$112,bHist!$B:$B,0)-1,3+$C$2,1,3+$C$3)=0,"-",OFFSET(bHist!$A$1,_xlfn.XMATCH($B$112,bHist!$B:$B,0)-1,3+$C$2,1,3+$C$3))-IF(OFFSET(bHist!$A$1,_xlfn.XMATCH(B152,bHist!$B:$B,0)-1,3+$C$2,1,3+$C$3)=0,"-",OFFSET(bHist!$A$1,_xlfn.XMATCH(B152,bHist!$B:$B,0)-1,3+$C$2,1,3+$C$3)),"-"))</f>
        <v>76.12075932951538</v>
      </c>
      <c r="H152" s="45" cm="1">
        <f t="array" aca="1" ref="H152" ca="1">INDEX((IFERROR(IF(OFFSET(bHist!$A$1,_xlfn.XMATCH($B$112,bHist!B:B,0)-1,3,1,500)=0,"-",OFFSET(bHist!$A$1,_xlfn.XMATCH($B$112,bHist!B:B,0)-1,3,1,500))-IF(OFFSET(bHist!$A$1,_xlfn.XMATCH(B152,bHist!B:B,0)-1,3,1,500)=0,"-",OFFSET(bHist!$A$1,_xlfn.XMATCH(B152,bHist!B:B,0)-1,3,1,500)),"-")),1)</f>
        <v>159.15302339172365</v>
      </c>
      <c r="I152" s="45">
        <f t="shared" ca="1" si="6"/>
        <v>16.859456107155303</v>
      </c>
      <c r="J152" s="51" cm="1">
        <f t="array" aca="1" ref="J152" ca="1">SLOPE((IFERROR(IF(OFFSET(bHist!$A$1,_xlfn.XMATCH($B$112,bHist!$B:$B,0)-1,3,1,500)=0,"-",OFFSET(bHist!$A$1,_xlfn.XMATCH($B$112,bHist!$B:$B,0)-1,3,1,500))-IF(OFFSET(bHist!$A$1,_xlfn.XMATCH(B152,bHist!$B:$B,0)-1,3,1,500)=0,"-",OFFSET(bHist!$A$1,_xlfn.XMATCH(B152,bHist!$B:$B,0)-1,3,1,500)),"-")),OFFSET(bHist!$A$1,0,3,1,500))</f>
        <v>0.40774593278397764</v>
      </c>
      <c r="K152" s="45" cm="1">
        <f t="array" aca="1" ref="K152" ca="1">INTERCEPT((IFERROR(IF(OFFSET(bHist!$A$1,_xlfn.XMATCH($B$112,bHist!$B:$B,0)-1,3,1,500)=0,"-",OFFSET(bHist!$A$1,_xlfn.XMATCH($B$112,bHist!$B:$B,0)-1,3,1,500))-IF(OFFSET(bHist!$A$1,_xlfn.XMATCH(B152,bHist!$B:$B,0)-1,3,1,500)=0,"-",OFFSET(bHist!$A$1,_xlfn.XMATCH(B152,bHist!$B:$B,0)-1,3,1,500)),"-")),OFFSET(bHist!$A$1,0,3,1,500))</f>
        <v>-17740.066650151715</v>
      </c>
      <c r="L152" s="45" cm="1">
        <f t="array" aca="1" ref="L152" ca="1">STEYX((IFERROR(IF(OFFSET(bHist!$A$1,_xlfn.XMATCH($B$112,bHist!B:B,0)-1,3,1,500)=0,"-",OFFSET(bHist!$A$1,_xlfn.XMATCH($B$112,bHist!B:B,0)-1,3,1,500))-IF(OFFSET(bHist!$A$1,_xlfn.XMATCH(B152,bHist!B:B,0)-1,3,1,500)=0,"-",OFFSET(bHist!$A$1,_xlfn.XMATCH(B152,bHist!B:B,0)-1,3,1,500)),"-")),OFFSET(bHist!$A$1,0,3,1,500))</f>
        <v>45.302031784125631</v>
      </c>
      <c r="M152" s="51" cm="1">
        <f t="array" aca="1" ref="M152" ca="1">CORREL(IF(OFFSET(bHist!$A$1,_xlfn.XMATCH($B$112,bHist!B:B,0)-1,3,1,500)=0,"-",OFFSET(bHist!$A$1,_xlfn.XMATCH($B$112,bHist!B:B,0)-1,3,1,500)),IF(OFFSET(bHist!$A$1,_xlfn.XMATCH(B152,bHist!B:B,0)-1,3,1,500)=0,"-",OFFSET(bHist!$A$1,_xlfn.XMATCH(B152,bHist!B:B,0)-1,3,1,500)))</f>
        <v>0.7439960668688117</v>
      </c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  <c r="AX152" s="50"/>
      <c r="AY152" s="50"/>
      <c r="AZ152" s="50"/>
      <c r="BA152" s="50"/>
      <c r="BB152" s="50"/>
      <c r="BC152" s="50"/>
      <c r="BD152" s="50"/>
      <c r="BE152" s="50"/>
      <c r="BF152" s="50"/>
      <c r="BG152" s="50"/>
      <c r="BH152" s="50"/>
      <c r="BI152" s="50"/>
      <c r="BJ152" s="50"/>
      <c r="BK152" s="50"/>
      <c r="BL152" s="50"/>
      <c r="BM152" s="50"/>
      <c r="BN152" s="50"/>
      <c r="BO152" s="50"/>
      <c r="BP152" s="50"/>
      <c r="BQ152" s="50"/>
      <c r="BR152" s="50"/>
      <c r="BS152" s="50"/>
      <c r="BT152" s="50"/>
      <c r="BU152" s="50"/>
      <c r="BV152" s="50"/>
      <c r="BW152" s="50"/>
      <c r="BX152" s="50"/>
      <c r="BY152" s="50"/>
      <c r="BZ152" s="50"/>
      <c r="CA152" s="50"/>
      <c r="CB152" s="50"/>
      <c r="CC152" s="50"/>
      <c r="CD152" s="50"/>
      <c r="CE152" s="50"/>
      <c r="CF152" s="50"/>
      <c r="CG152" s="50"/>
      <c r="CH152" s="50"/>
      <c r="CI152" s="50"/>
      <c r="CJ152" s="50"/>
      <c r="CK152" s="50"/>
      <c r="CL152" s="50"/>
      <c r="CM152" s="50"/>
      <c r="CN152" s="50"/>
      <c r="CO152" s="50"/>
      <c r="CP152" s="50"/>
      <c r="CQ152" s="50"/>
      <c r="CR152" s="50"/>
      <c r="CS152" s="50"/>
      <c r="CT152" s="50"/>
      <c r="CU152" s="50"/>
      <c r="CV152" s="50"/>
      <c r="CW152" s="50"/>
      <c r="CX152" s="50"/>
      <c r="CY152" s="50"/>
      <c r="CZ152" s="50"/>
      <c r="DA152" s="50"/>
      <c r="DB152" s="50"/>
      <c r="DC152" s="50"/>
      <c r="DD152" s="50"/>
      <c r="DE152" s="50"/>
      <c r="DF152" s="50"/>
      <c r="DG152" s="50"/>
      <c r="DH152" s="50"/>
      <c r="DI152" s="50"/>
      <c r="DJ152" s="50"/>
      <c r="DK152" s="50"/>
      <c r="DL152" s="50"/>
      <c r="DM152" s="50"/>
      <c r="DN152" s="50"/>
      <c r="DO152" s="50"/>
      <c r="DP152" s="50"/>
      <c r="DQ152" s="50"/>
      <c r="DR152" s="50"/>
      <c r="DS152" s="50"/>
      <c r="DT152" s="50"/>
      <c r="DU152" s="50"/>
      <c r="DV152" s="50"/>
      <c r="DW152" s="50"/>
      <c r="DX152" s="50"/>
      <c r="DY152" s="50"/>
      <c r="DZ152" s="50"/>
      <c r="EA152" s="50"/>
      <c r="EB152" s="50"/>
      <c r="EC152" s="50"/>
      <c r="ED152" s="50"/>
      <c r="EE152" s="50"/>
      <c r="EF152" s="50"/>
      <c r="EG152" s="50"/>
      <c r="EH152" s="50"/>
      <c r="EI152" s="50"/>
      <c r="EJ152" s="50"/>
      <c r="EK152" s="50"/>
      <c r="EL152" s="50"/>
      <c r="EM152" s="50"/>
      <c r="EN152" s="50"/>
      <c r="EO152" s="50"/>
      <c r="EP152" s="50"/>
      <c r="EQ152" s="50"/>
      <c r="ER152" s="50"/>
      <c r="ES152" s="50"/>
      <c r="ET152" s="50"/>
      <c r="EU152" s="50"/>
      <c r="EV152" s="50"/>
      <c r="EW152" s="50"/>
      <c r="EX152" s="50"/>
      <c r="EY152" s="50"/>
      <c r="EZ152" s="50"/>
      <c r="FA152" s="50"/>
      <c r="FB152" s="50"/>
      <c r="FC152" s="50"/>
      <c r="FD152" s="50"/>
      <c r="FE152" s="50"/>
      <c r="FF152" s="50"/>
      <c r="FG152" s="50"/>
      <c r="FH152" s="50"/>
      <c r="FI152" s="50"/>
      <c r="FJ152" s="50"/>
      <c r="FK152" s="50"/>
      <c r="FL152" s="50"/>
      <c r="FM152" s="50"/>
      <c r="FN152" s="50"/>
      <c r="FO152" s="50"/>
      <c r="FP152" s="50"/>
      <c r="FQ152" s="50"/>
      <c r="FR152" s="50"/>
      <c r="FS152" s="50"/>
      <c r="FT152" s="50"/>
      <c r="FU152" s="50"/>
      <c r="FV152" s="50"/>
      <c r="FW152" s="50"/>
      <c r="FX152" s="50"/>
      <c r="FY152" s="50"/>
      <c r="FZ152" s="50"/>
      <c r="GA152" s="50"/>
      <c r="GB152" s="50"/>
      <c r="GC152" s="50"/>
      <c r="GD152" s="50"/>
      <c r="GE152" s="50"/>
      <c r="GF152" s="50"/>
      <c r="GG152" s="50"/>
      <c r="GH152" s="50"/>
      <c r="GI152" s="50"/>
      <c r="GJ152" s="50"/>
      <c r="GK152" s="50"/>
      <c r="GL152" s="50"/>
      <c r="GM152" s="50"/>
      <c r="GN152" s="50"/>
      <c r="GO152" s="50"/>
      <c r="GP152" s="50"/>
      <c r="GQ152" s="50"/>
      <c r="GR152" s="50"/>
      <c r="GS152" s="50"/>
      <c r="GT152" s="50"/>
      <c r="GU152" s="50"/>
      <c r="GV152" s="50"/>
      <c r="GW152" s="50"/>
      <c r="GX152" s="50"/>
      <c r="GY152" s="50"/>
      <c r="GZ152" s="50"/>
      <c r="HA152" s="50"/>
      <c r="HB152" s="50"/>
      <c r="HC152" s="50"/>
      <c r="HD152" s="50"/>
      <c r="HE152" s="50"/>
      <c r="HF152" s="50"/>
      <c r="HG152" s="50"/>
      <c r="HH152" s="50"/>
      <c r="HI152" s="50"/>
      <c r="HJ152" s="50"/>
      <c r="HK152" s="50"/>
      <c r="HL152" s="50"/>
      <c r="HM152" s="50"/>
      <c r="HN152" s="50"/>
      <c r="HO152" s="50"/>
      <c r="HP152" s="50"/>
      <c r="HQ152" s="50"/>
      <c r="HR152" s="50"/>
      <c r="HS152" s="50"/>
      <c r="HT152" s="50"/>
      <c r="HU152" s="50"/>
      <c r="HV152" s="50"/>
      <c r="HW152" s="50"/>
      <c r="HX152" s="50"/>
      <c r="HY152" s="50"/>
      <c r="HZ152" s="50"/>
      <c r="IA152" s="50"/>
      <c r="IB152" s="50"/>
      <c r="IC152" s="50"/>
      <c r="ID152" s="50"/>
      <c r="IE152" s="50"/>
      <c r="IF152" s="50"/>
      <c r="IG152" s="50"/>
      <c r="IH152" s="50"/>
      <c r="II152" s="50"/>
      <c r="IJ152" s="50"/>
      <c r="IK152" s="50"/>
      <c r="IL152" s="50"/>
      <c r="IM152" s="50"/>
      <c r="IN152" s="50"/>
      <c r="IO152" s="50"/>
      <c r="IP152" s="50"/>
      <c r="IQ152" s="50"/>
      <c r="IR152" s="50"/>
      <c r="IS152" s="50"/>
      <c r="IT152" s="50"/>
      <c r="IU152" s="50"/>
      <c r="IV152" s="50"/>
      <c r="IW152" s="50"/>
      <c r="IX152" s="50"/>
      <c r="IY152" s="50"/>
      <c r="IZ152" s="50"/>
      <c r="JA152" s="50"/>
      <c r="JB152" s="50"/>
      <c r="JC152" s="50"/>
      <c r="JD152" s="50"/>
      <c r="JE152" s="50"/>
      <c r="JF152" s="50"/>
      <c r="JG152" s="50"/>
      <c r="JH152" s="50"/>
      <c r="JI152" s="50"/>
      <c r="JJ152" s="50"/>
      <c r="JK152" s="50"/>
      <c r="JL152" s="50"/>
      <c r="JM152" s="50"/>
      <c r="JN152" s="50"/>
      <c r="JO152" s="50"/>
      <c r="JP152" s="50"/>
      <c r="JQ152" s="50"/>
      <c r="JR152" s="50"/>
      <c r="JS152" s="50"/>
      <c r="JT152" s="50"/>
      <c r="JU152" s="50"/>
      <c r="JV152" s="50"/>
      <c r="JW152" s="50"/>
      <c r="JX152" s="50"/>
      <c r="JY152" s="50"/>
      <c r="JZ152" s="50"/>
      <c r="KA152" s="50"/>
      <c r="KB152" s="50"/>
      <c r="KC152" s="50"/>
      <c r="KD152" s="50"/>
      <c r="KE152" s="50"/>
      <c r="KF152" s="50"/>
      <c r="KG152" s="50"/>
      <c r="KH152" s="50"/>
      <c r="KI152" s="50"/>
      <c r="KJ152" s="50"/>
      <c r="KK152" s="50"/>
      <c r="KL152" s="50"/>
      <c r="KM152" s="50"/>
      <c r="KN152" s="50"/>
      <c r="KO152" s="50"/>
      <c r="KP152" s="50"/>
      <c r="KQ152" s="50"/>
      <c r="KR152" s="50"/>
      <c r="KS152" s="50"/>
      <c r="KT152" s="50"/>
      <c r="KU152" s="50"/>
      <c r="KV152" s="50"/>
      <c r="KW152" s="50"/>
      <c r="KX152" s="50"/>
      <c r="KY152" s="50"/>
      <c r="KZ152" s="50"/>
      <c r="LA152" s="50"/>
      <c r="LB152" s="50"/>
      <c r="LC152" s="50"/>
      <c r="LD152" s="50"/>
      <c r="LE152" s="50"/>
      <c r="LF152" s="50"/>
      <c r="LG152" s="50"/>
      <c r="LH152" s="50"/>
      <c r="LI152" s="50"/>
      <c r="LJ152" s="50"/>
      <c r="LK152" s="50"/>
      <c r="LL152" s="50"/>
      <c r="LM152" s="50"/>
      <c r="LN152" s="50"/>
      <c r="LO152" s="50"/>
      <c r="LP152" s="50"/>
      <c r="LQ152" s="50"/>
      <c r="LR152" s="50"/>
      <c r="LS152" s="50"/>
      <c r="LT152" s="50"/>
      <c r="LU152" s="50"/>
      <c r="LV152" s="50"/>
      <c r="LW152" s="50"/>
      <c r="LX152" s="50"/>
      <c r="LY152" s="50"/>
      <c r="LZ152" s="50"/>
      <c r="MA152" s="50"/>
      <c r="MB152" s="50"/>
      <c r="MC152" s="50"/>
      <c r="MD152" s="50"/>
      <c r="ME152" s="50"/>
      <c r="MF152" s="50"/>
      <c r="MG152" s="50"/>
      <c r="MH152" s="50"/>
      <c r="MI152" s="50"/>
      <c r="MJ152" s="50"/>
      <c r="MK152" s="50"/>
      <c r="ML152" s="50"/>
      <c r="MM152" s="50"/>
      <c r="MN152" s="50"/>
      <c r="MO152" s="50"/>
      <c r="MP152" s="50"/>
      <c r="MQ152" s="50"/>
      <c r="MR152" s="50"/>
      <c r="MS152" s="50"/>
      <c r="MT152" s="50"/>
      <c r="MU152" s="50"/>
      <c r="MV152" s="50"/>
      <c r="MW152" s="50"/>
      <c r="MX152" s="50"/>
      <c r="MY152" s="50"/>
      <c r="MZ152" s="50"/>
      <c r="NA152" s="50"/>
      <c r="NB152" s="50"/>
      <c r="NC152" s="50"/>
      <c r="ND152" s="50"/>
      <c r="NE152" s="50"/>
      <c r="NF152" s="50"/>
      <c r="NG152" s="50"/>
      <c r="NH152" s="50"/>
      <c r="NI152" s="50"/>
      <c r="NJ152" s="50"/>
      <c r="NK152" s="50"/>
      <c r="NL152" s="50"/>
      <c r="NM152" s="50"/>
      <c r="NN152" s="50"/>
      <c r="NO152" s="50"/>
      <c r="NP152" s="50"/>
      <c r="NQ152" s="50"/>
      <c r="NR152" s="50"/>
      <c r="NS152" s="50"/>
      <c r="NT152" s="50"/>
      <c r="NU152" s="50"/>
      <c r="NV152" s="50"/>
      <c r="NW152" s="50"/>
      <c r="NX152" s="50"/>
      <c r="NY152" s="50"/>
      <c r="NZ152" s="50"/>
      <c r="OA152" s="50"/>
      <c r="OB152" s="50"/>
      <c r="OC152" s="50"/>
      <c r="OD152" s="50"/>
      <c r="OE152" s="50"/>
      <c r="OF152" s="50"/>
      <c r="OG152" s="50"/>
      <c r="OH152" s="50"/>
      <c r="OI152" s="50"/>
      <c r="OJ152" s="50"/>
      <c r="OK152" s="50"/>
      <c r="OL152" s="50"/>
      <c r="OM152" s="50"/>
      <c r="ON152" s="50"/>
      <c r="OO152" s="50"/>
      <c r="OP152" s="50"/>
      <c r="OQ152" s="50"/>
      <c r="OR152" s="50"/>
      <c r="OS152" s="50"/>
      <c r="OT152" s="50"/>
      <c r="OU152" s="50"/>
      <c r="OV152" s="50"/>
      <c r="OW152" s="50"/>
      <c r="OX152" s="50"/>
      <c r="OY152" s="50"/>
      <c r="OZ152" s="50"/>
      <c r="PA152" s="50"/>
      <c r="PB152" s="50"/>
      <c r="PC152" s="50"/>
      <c r="PD152" s="50"/>
      <c r="PE152" s="50"/>
      <c r="PF152" s="50"/>
      <c r="PG152" s="50"/>
      <c r="PH152" s="50"/>
      <c r="PI152" s="50"/>
      <c r="PJ152" s="50"/>
      <c r="PK152" s="50"/>
      <c r="PL152" s="50"/>
      <c r="PM152" s="50"/>
      <c r="PN152" s="50"/>
      <c r="PO152" s="50"/>
      <c r="PP152" s="50"/>
      <c r="PQ152" s="50"/>
      <c r="PR152" s="50"/>
      <c r="PS152" s="50"/>
      <c r="PT152" s="50"/>
      <c r="PU152" s="50"/>
      <c r="PV152" s="50"/>
      <c r="PW152" s="50"/>
      <c r="PX152" s="50"/>
      <c r="PY152" s="50"/>
      <c r="PZ152" s="50"/>
      <c r="QA152" s="50"/>
      <c r="QB152" s="50"/>
      <c r="QC152" s="50"/>
      <c r="QD152" s="50"/>
      <c r="QE152" s="50"/>
      <c r="QF152" s="50"/>
      <c r="QG152" s="50"/>
      <c r="QH152" s="50"/>
      <c r="QI152" s="50"/>
      <c r="QJ152" s="50"/>
      <c r="QK152" s="50"/>
      <c r="QL152" s="50"/>
      <c r="QM152" s="50"/>
      <c r="QN152" s="50"/>
      <c r="QO152" s="50"/>
      <c r="QP152" s="50"/>
      <c r="QQ152" s="50"/>
      <c r="QR152" s="50"/>
      <c r="QS152" s="50"/>
      <c r="QT152" s="50"/>
      <c r="QU152" s="50"/>
      <c r="QV152" s="50"/>
      <c r="QW152" s="50"/>
      <c r="QX152" s="50"/>
      <c r="QY152" s="50"/>
      <c r="QZ152" s="50"/>
      <c r="RA152" s="50"/>
      <c r="RB152" s="50"/>
      <c r="RC152" s="50"/>
      <c r="RD152" s="50"/>
      <c r="RE152" s="50"/>
      <c r="RF152" s="50"/>
      <c r="RG152" s="50"/>
      <c r="RH152" s="50"/>
      <c r="RI152" s="50"/>
      <c r="RJ152" s="50"/>
      <c r="RK152" s="50"/>
      <c r="RL152" s="50"/>
      <c r="RM152" s="50"/>
      <c r="RN152" s="50"/>
      <c r="RO152" s="50"/>
      <c r="RP152" s="50"/>
      <c r="RQ152" s="50"/>
      <c r="RR152" s="50"/>
      <c r="RS152" s="50"/>
      <c r="RT152" s="50"/>
      <c r="RU152" s="50"/>
      <c r="RV152" s="50"/>
      <c r="RW152" s="50"/>
      <c r="RX152" s="50"/>
      <c r="RY152" s="50"/>
      <c r="RZ152" s="50"/>
      <c r="SA152" s="50"/>
      <c r="SB152" s="50"/>
      <c r="SC152" s="50"/>
      <c r="SD152" s="50"/>
      <c r="SE152" s="50"/>
      <c r="SF152" s="50"/>
      <c r="SG152" s="50"/>
      <c r="SH152" s="50"/>
      <c r="SI152" s="50"/>
      <c r="SJ152" s="50"/>
      <c r="SK152" s="50"/>
      <c r="SL152" s="50"/>
      <c r="SM152" s="50"/>
      <c r="SN152" s="45"/>
    </row>
    <row r="153" spans="2:508" x14ac:dyDescent="0.25">
      <c r="B153" s="43" t="s">
        <v>646</v>
      </c>
      <c r="C153" s="43" t="str">
        <f ca="1">_xlfn.XLOOKUP(B153,bonds[unique lookup],bonds[ID_ISIN])</f>
        <v>XS1139494493</v>
      </c>
      <c r="D153" s="45" cm="1">
        <f t="array" aca="1" ref="D153" ca="1">MIN(IFERROR(IF(OFFSET(bHist!$A$1,_xlfn.XMATCH($B$112,bHist!$B:$B,0)-1,3+$C$2,1,3+$C$3)=0,"-",OFFSET(bHist!$A$1,_xlfn.XMATCH($B$112,bHist!$B:$B,0)-1,3+$C$2,1,3+$C$3))-IF(OFFSET(bHist!$A$1,_xlfn.XMATCH(B153,bHist!$B:$B,0)-1,3+$C$2,1,3+$C$3)=0,"-",OFFSET(bHist!$A$1,_xlfn.XMATCH(B153,bHist!$B:$B,0)-1,3+$C$2,1,3+$C$3)),"-"))</f>
        <v>-11.629807083487492</v>
      </c>
      <c r="E153" s="45" cm="1">
        <f t="array" aca="1" ref="E153" ca="1">AVERAGE(IFERROR(IF(OFFSET(bHist!$A$1,_xlfn.XMATCH($B$112,bHist!$B:$B,0)-1,3+$C$2,1,3+$C$3)=0,"-",OFFSET(bHist!$A$1,_xlfn.XMATCH($B$112,bHist!$B:$B,0)-1,3+$C$2,1,3+$C$3))-IF(OFFSET(bHist!$A$1,_xlfn.XMATCH(B153,bHist!$B:$B,0)-1,3+$C$2,1,3+$C$3)=0,"-",OFFSET(bHist!$A$1,_xlfn.XMATCH(B153,bHist!$B:$B,0)-1,3+$C$2,1,3+$C$3)),"-"))</f>
        <v>58.781338451344467</v>
      </c>
      <c r="F153" s="45" cm="1">
        <f t="array" aca="1" ref="F153" ca="1">MAX(IFERROR(IF(OFFSET(bHist!$A$1,_xlfn.XMATCH($B$112,bHist!$B:$B,0)-1,3+$C$2,1,3+$C$3)=0,"-",OFFSET(bHist!$A$1,_xlfn.XMATCH($B$112,bHist!$B:$B,0)-1,3+$C$2,1,3+$C$3))-IF(OFFSET(bHist!$A$1,_xlfn.XMATCH(B153,bHist!$B:$B,0)-1,3+$C$2,1,3+$C$3)=0,"-",OFFSET(bHist!$A$1,_xlfn.XMATCH(B153,bHist!$B:$B,0)-1,3+$C$2,1,3+$C$3)),"-"))</f>
        <v>230.761924246192</v>
      </c>
      <c r="G153" s="45" cm="1">
        <f t="array" aca="1" ref="G153" ca="1">_xlfn.STDEV.P(IFERROR(IF(OFFSET(bHist!$A$1,_xlfn.XMATCH($B$112,bHist!$B:$B,0)-1,3+$C$2,1,3+$C$3)=0,"-",OFFSET(bHist!$A$1,_xlfn.XMATCH($B$112,bHist!$B:$B,0)-1,3+$C$2,1,3+$C$3))-IF(OFFSET(bHist!$A$1,_xlfn.XMATCH(B153,bHist!$B:$B,0)-1,3+$C$2,1,3+$C$3)=0,"-",OFFSET(bHist!$A$1,_xlfn.XMATCH(B153,bHist!$B:$B,0)-1,3+$C$2,1,3+$C$3)),"-"))</f>
        <v>37.010327066280212</v>
      </c>
      <c r="H153" s="45" cm="1">
        <f t="array" aca="1" ref="H153" ca="1">INDEX((IFERROR(IF(OFFSET(bHist!$A$1,_xlfn.XMATCH($B$112,bHist!B:B,0)-1,3,1,500)=0,"-",OFFSET(bHist!$A$1,_xlfn.XMATCH($B$112,bHist!B:B,0)-1,3,1,500))-IF(OFFSET(bHist!$A$1,_xlfn.XMATCH(B153,bHist!B:B,0)-1,3,1,500)=0,"-",OFFSET(bHist!$A$1,_xlfn.XMATCH(B153,bHist!B:B,0)-1,3,1,500)),"-")),1)</f>
        <v>62.699978468179722</v>
      </c>
      <c r="I153" s="45">
        <f t="shared" ca="1" si="6"/>
        <v>1.616655813850957</v>
      </c>
      <c r="J153" s="51" cm="1">
        <f t="array" aca="1" ref="J153" ca="1">SLOPE((IFERROR(IF(OFFSET(bHist!$A$1,_xlfn.XMATCH($B$112,bHist!$B:$B,0)-1,3,1,500)=0,"-",OFFSET(bHist!$A$1,_xlfn.XMATCH($B$112,bHist!$B:$B,0)-1,3,1,500))-IF(OFFSET(bHist!$A$1,_xlfn.XMATCH(B153,bHist!$B:$B,0)-1,3,1,500)=0,"-",OFFSET(bHist!$A$1,_xlfn.XMATCH(B153,bHist!$B:$B,0)-1,3,1,500)),"-")),OFFSET(bHist!$A$1,0,3,1,500))</f>
        <v>0.13160906415967355</v>
      </c>
      <c r="K153" s="45" cm="1">
        <f t="array" aca="1" ref="K153" ca="1">INTERCEPT((IFERROR(IF(OFFSET(bHist!$A$1,_xlfn.XMATCH($B$112,bHist!$B:$B,0)-1,3,1,500)=0,"-",OFFSET(bHist!$A$1,_xlfn.XMATCH($B$112,bHist!$B:$B,0)-1,3,1,500))-IF(OFFSET(bHist!$A$1,_xlfn.XMATCH(B153,bHist!$B:$B,0)-1,3,1,500)=0,"-",OFFSET(bHist!$A$1,_xlfn.XMATCH(B153,bHist!$B:$B,0)-1,3,1,500)),"-")),OFFSET(bHist!$A$1,0,3,1,500))</f>
        <v>-5686.967252818361</v>
      </c>
      <c r="L153" s="45" cm="1">
        <f t="array" aca="1" ref="L153" ca="1">STEYX((IFERROR(IF(OFFSET(bHist!$A$1,_xlfn.XMATCH($B$112,bHist!B:B,0)-1,3,1,500)=0,"-",OFFSET(bHist!$A$1,_xlfn.XMATCH($B$112,bHist!B:B,0)-1,3,1,500))-IF(OFFSET(bHist!$A$1,_xlfn.XMATCH(B153,bHist!B:B,0)-1,3,1,500)=0,"-",OFFSET(bHist!$A$1,_xlfn.XMATCH(B153,bHist!B:B,0)-1,3,1,500)),"-")),OFFSET(bHist!$A$1,0,3,1,500))</f>
        <v>24.986859992690352</v>
      </c>
      <c r="M153" s="51" cm="1">
        <f t="array" aca="1" ref="M153" ca="1">CORREL(IF(OFFSET(bHist!$A$1,_xlfn.XMATCH($B$112,bHist!B:B,0)-1,3,1,500)=0,"-",OFFSET(bHist!$A$1,_xlfn.XMATCH($B$112,bHist!B:B,0)-1,3,1,500)),IF(OFFSET(bHist!$A$1,_xlfn.XMATCH(B153,bHist!B:B,0)-1,3,1,500)=0,"-",OFFSET(bHist!$A$1,_xlfn.XMATCH(B153,bHist!B:B,0)-1,3,1,500)))</f>
        <v>0.91690919884547384</v>
      </c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0"/>
      <c r="BD153" s="50"/>
      <c r="BE153" s="50"/>
      <c r="BF153" s="50"/>
      <c r="BG153" s="50"/>
      <c r="BH153" s="50"/>
      <c r="BI153" s="50"/>
      <c r="BJ153" s="50"/>
      <c r="BK153" s="50"/>
      <c r="BL153" s="50"/>
      <c r="BM153" s="50"/>
      <c r="BN153" s="50"/>
      <c r="BO153" s="50"/>
      <c r="BP153" s="50"/>
      <c r="BQ153" s="50"/>
      <c r="BR153" s="50"/>
      <c r="BS153" s="50"/>
      <c r="BT153" s="50"/>
      <c r="BU153" s="50"/>
      <c r="BV153" s="50"/>
      <c r="BW153" s="50"/>
      <c r="BX153" s="50"/>
      <c r="BY153" s="50"/>
      <c r="BZ153" s="50"/>
      <c r="CA153" s="50"/>
      <c r="CB153" s="50"/>
      <c r="CC153" s="50"/>
      <c r="CD153" s="50"/>
      <c r="CE153" s="50"/>
      <c r="CF153" s="50"/>
      <c r="CG153" s="50"/>
      <c r="CH153" s="50"/>
      <c r="CI153" s="50"/>
      <c r="CJ153" s="50"/>
      <c r="CK153" s="50"/>
      <c r="CL153" s="50"/>
      <c r="CM153" s="50"/>
      <c r="CN153" s="50"/>
      <c r="CO153" s="50"/>
      <c r="CP153" s="50"/>
      <c r="CQ153" s="50"/>
      <c r="CR153" s="50"/>
      <c r="CS153" s="50"/>
      <c r="CT153" s="50"/>
      <c r="CU153" s="50"/>
      <c r="CV153" s="50"/>
      <c r="CW153" s="50"/>
      <c r="CX153" s="50"/>
      <c r="CY153" s="50"/>
      <c r="CZ153" s="50"/>
      <c r="DA153" s="50"/>
      <c r="DB153" s="50"/>
      <c r="DC153" s="50"/>
      <c r="DD153" s="50"/>
      <c r="DE153" s="50"/>
      <c r="DF153" s="50"/>
      <c r="DG153" s="50"/>
      <c r="DH153" s="50"/>
      <c r="DI153" s="50"/>
      <c r="DJ153" s="50"/>
      <c r="DK153" s="50"/>
      <c r="DL153" s="50"/>
      <c r="DM153" s="50"/>
      <c r="DN153" s="50"/>
      <c r="DO153" s="50"/>
      <c r="DP153" s="50"/>
      <c r="DQ153" s="50"/>
      <c r="DR153" s="50"/>
      <c r="DS153" s="50"/>
      <c r="DT153" s="50"/>
      <c r="DU153" s="50"/>
      <c r="DV153" s="50"/>
      <c r="DW153" s="50"/>
      <c r="DX153" s="50"/>
      <c r="DY153" s="50"/>
      <c r="DZ153" s="50"/>
      <c r="EA153" s="50"/>
      <c r="EB153" s="50"/>
      <c r="EC153" s="50"/>
      <c r="ED153" s="50"/>
      <c r="EE153" s="50"/>
      <c r="EF153" s="50"/>
      <c r="EG153" s="50"/>
      <c r="EH153" s="50"/>
      <c r="EI153" s="50"/>
      <c r="EJ153" s="50"/>
      <c r="EK153" s="50"/>
      <c r="EL153" s="50"/>
      <c r="EM153" s="50"/>
      <c r="EN153" s="50"/>
      <c r="EO153" s="50"/>
      <c r="EP153" s="50"/>
      <c r="EQ153" s="50"/>
      <c r="ER153" s="50"/>
      <c r="ES153" s="50"/>
      <c r="ET153" s="50"/>
      <c r="EU153" s="50"/>
      <c r="EV153" s="50"/>
      <c r="EW153" s="50"/>
      <c r="EX153" s="50"/>
      <c r="EY153" s="50"/>
      <c r="EZ153" s="50"/>
      <c r="FA153" s="50"/>
      <c r="FB153" s="50"/>
      <c r="FC153" s="50"/>
      <c r="FD153" s="50"/>
      <c r="FE153" s="50"/>
      <c r="FF153" s="50"/>
      <c r="FG153" s="50"/>
      <c r="FH153" s="50"/>
      <c r="FI153" s="50"/>
      <c r="FJ153" s="50"/>
      <c r="FK153" s="50"/>
      <c r="FL153" s="50"/>
      <c r="FM153" s="50"/>
      <c r="FN153" s="50"/>
      <c r="FO153" s="50"/>
      <c r="FP153" s="50"/>
      <c r="FQ153" s="50"/>
      <c r="FR153" s="50"/>
      <c r="FS153" s="50"/>
      <c r="FT153" s="50"/>
      <c r="FU153" s="50"/>
      <c r="FV153" s="50"/>
      <c r="FW153" s="50"/>
      <c r="FX153" s="50"/>
      <c r="FY153" s="50"/>
      <c r="FZ153" s="50"/>
      <c r="GA153" s="50"/>
      <c r="GB153" s="50"/>
      <c r="GC153" s="50"/>
      <c r="GD153" s="50"/>
      <c r="GE153" s="50"/>
      <c r="GF153" s="50"/>
      <c r="GG153" s="50"/>
      <c r="GH153" s="50"/>
      <c r="GI153" s="50"/>
      <c r="GJ153" s="50"/>
      <c r="GK153" s="50"/>
      <c r="GL153" s="50"/>
      <c r="GM153" s="50"/>
      <c r="GN153" s="50"/>
      <c r="GO153" s="50"/>
      <c r="GP153" s="50"/>
      <c r="GQ153" s="50"/>
      <c r="GR153" s="50"/>
      <c r="GS153" s="50"/>
      <c r="GT153" s="50"/>
      <c r="GU153" s="50"/>
      <c r="GV153" s="50"/>
      <c r="GW153" s="50"/>
      <c r="GX153" s="50"/>
      <c r="GY153" s="50"/>
      <c r="GZ153" s="50"/>
      <c r="HA153" s="50"/>
      <c r="HB153" s="50"/>
      <c r="HC153" s="50"/>
      <c r="HD153" s="50"/>
      <c r="HE153" s="50"/>
      <c r="HF153" s="50"/>
      <c r="HG153" s="50"/>
      <c r="HH153" s="50"/>
      <c r="HI153" s="50"/>
      <c r="HJ153" s="50"/>
      <c r="HK153" s="50"/>
      <c r="HL153" s="50"/>
      <c r="HM153" s="50"/>
      <c r="HN153" s="50"/>
      <c r="HO153" s="50"/>
      <c r="HP153" s="50"/>
      <c r="HQ153" s="50"/>
      <c r="HR153" s="50"/>
      <c r="HS153" s="50"/>
      <c r="HT153" s="50"/>
      <c r="HU153" s="50"/>
      <c r="HV153" s="50"/>
      <c r="HW153" s="50"/>
      <c r="HX153" s="50"/>
      <c r="HY153" s="50"/>
      <c r="HZ153" s="50"/>
      <c r="IA153" s="50"/>
      <c r="IB153" s="50"/>
      <c r="IC153" s="50"/>
      <c r="ID153" s="50"/>
      <c r="IE153" s="50"/>
      <c r="IF153" s="50"/>
      <c r="IG153" s="50"/>
      <c r="IH153" s="50"/>
      <c r="II153" s="50"/>
      <c r="IJ153" s="50"/>
      <c r="IK153" s="50"/>
      <c r="IL153" s="50"/>
      <c r="IM153" s="50"/>
      <c r="IN153" s="50"/>
      <c r="IO153" s="50"/>
      <c r="IP153" s="50"/>
      <c r="IQ153" s="50"/>
      <c r="IR153" s="50"/>
      <c r="IS153" s="50"/>
      <c r="IT153" s="50"/>
      <c r="IU153" s="50"/>
      <c r="IV153" s="50"/>
      <c r="IW153" s="50"/>
      <c r="IX153" s="50"/>
      <c r="IY153" s="50"/>
      <c r="IZ153" s="50"/>
      <c r="JA153" s="50"/>
      <c r="JB153" s="50"/>
      <c r="JC153" s="50"/>
      <c r="JD153" s="50"/>
      <c r="JE153" s="50"/>
      <c r="JF153" s="50"/>
      <c r="JG153" s="50"/>
      <c r="JH153" s="50"/>
      <c r="JI153" s="50"/>
      <c r="JJ153" s="50"/>
      <c r="JK153" s="50"/>
      <c r="JL153" s="50"/>
      <c r="JM153" s="50"/>
      <c r="JN153" s="50"/>
      <c r="JO153" s="50"/>
      <c r="JP153" s="50"/>
      <c r="JQ153" s="50"/>
      <c r="JR153" s="50"/>
      <c r="JS153" s="50"/>
      <c r="JT153" s="50"/>
      <c r="JU153" s="50"/>
      <c r="JV153" s="50"/>
      <c r="JW153" s="50"/>
      <c r="JX153" s="50"/>
      <c r="JY153" s="50"/>
      <c r="JZ153" s="50"/>
      <c r="KA153" s="50"/>
      <c r="KB153" s="50"/>
      <c r="KC153" s="50"/>
      <c r="KD153" s="50"/>
      <c r="KE153" s="50"/>
      <c r="KF153" s="50"/>
      <c r="KG153" s="50"/>
      <c r="KH153" s="50"/>
      <c r="KI153" s="50"/>
      <c r="KJ153" s="50"/>
      <c r="KK153" s="50"/>
      <c r="KL153" s="50"/>
      <c r="KM153" s="50"/>
      <c r="KN153" s="50"/>
      <c r="KO153" s="50"/>
      <c r="KP153" s="50"/>
      <c r="KQ153" s="50"/>
      <c r="KR153" s="50"/>
      <c r="KS153" s="50"/>
      <c r="KT153" s="50"/>
      <c r="KU153" s="50"/>
      <c r="KV153" s="50"/>
      <c r="KW153" s="50"/>
      <c r="KX153" s="50"/>
      <c r="KY153" s="50"/>
      <c r="KZ153" s="50"/>
      <c r="LA153" s="50"/>
      <c r="LB153" s="50"/>
      <c r="LC153" s="50"/>
      <c r="LD153" s="50"/>
      <c r="LE153" s="50"/>
      <c r="LF153" s="50"/>
      <c r="LG153" s="50"/>
      <c r="LH153" s="50"/>
      <c r="LI153" s="50"/>
      <c r="LJ153" s="50"/>
      <c r="LK153" s="50"/>
      <c r="LL153" s="50"/>
      <c r="LM153" s="50"/>
      <c r="LN153" s="50"/>
      <c r="LO153" s="50"/>
      <c r="LP153" s="50"/>
      <c r="LQ153" s="50"/>
      <c r="LR153" s="50"/>
      <c r="LS153" s="50"/>
      <c r="LT153" s="50"/>
      <c r="LU153" s="50"/>
      <c r="LV153" s="50"/>
      <c r="LW153" s="50"/>
      <c r="LX153" s="50"/>
      <c r="LY153" s="50"/>
      <c r="LZ153" s="50"/>
      <c r="MA153" s="50"/>
      <c r="MB153" s="50"/>
      <c r="MC153" s="50"/>
      <c r="MD153" s="50"/>
      <c r="ME153" s="50"/>
      <c r="MF153" s="50"/>
      <c r="MG153" s="50"/>
      <c r="MH153" s="50"/>
      <c r="MI153" s="50"/>
      <c r="MJ153" s="50"/>
      <c r="MK153" s="50"/>
      <c r="ML153" s="50"/>
      <c r="MM153" s="50"/>
      <c r="MN153" s="50"/>
      <c r="MO153" s="50"/>
      <c r="MP153" s="50"/>
      <c r="MQ153" s="50"/>
      <c r="MR153" s="50"/>
      <c r="MS153" s="50"/>
      <c r="MT153" s="50"/>
      <c r="MU153" s="50"/>
      <c r="MV153" s="50"/>
      <c r="MW153" s="50"/>
      <c r="MX153" s="50"/>
      <c r="MY153" s="50"/>
      <c r="MZ153" s="50"/>
      <c r="NA153" s="50"/>
      <c r="NB153" s="50"/>
      <c r="NC153" s="50"/>
      <c r="ND153" s="50"/>
      <c r="NE153" s="50"/>
      <c r="NF153" s="50"/>
      <c r="NG153" s="50"/>
      <c r="NH153" s="50"/>
      <c r="NI153" s="50"/>
      <c r="NJ153" s="50"/>
      <c r="NK153" s="50"/>
      <c r="NL153" s="50"/>
      <c r="NM153" s="50"/>
      <c r="NN153" s="50"/>
      <c r="NO153" s="50"/>
      <c r="NP153" s="50"/>
      <c r="NQ153" s="50"/>
      <c r="NR153" s="50"/>
      <c r="NS153" s="50"/>
      <c r="NT153" s="50"/>
      <c r="NU153" s="50"/>
      <c r="NV153" s="50"/>
      <c r="NW153" s="50"/>
      <c r="NX153" s="50"/>
      <c r="NY153" s="50"/>
      <c r="NZ153" s="50"/>
      <c r="OA153" s="50"/>
      <c r="OB153" s="50"/>
      <c r="OC153" s="50"/>
      <c r="OD153" s="50"/>
      <c r="OE153" s="50"/>
      <c r="OF153" s="50"/>
      <c r="OG153" s="50"/>
      <c r="OH153" s="50"/>
      <c r="OI153" s="50"/>
      <c r="OJ153" s="50"/>
      <c r="OK153" s="50"/>
      <c r="OL153" s="50"/>
      <c r="OM153" s="50"/>
      <c r="ON153" s="50"/>
      <c r="OO153" s="50"/>
      <c r="OP153" s="50"/>
      <c r="OQ153" s="50"/>
      <c r="OR153" s="50"/>
      <c r="OS153" s="50"/>
      <c r="OT153" s="50"/>
      <c r="OU153" s="50"/>
      <c r="OV153" s="50"/>
      <c r="OW153" s="50"/>
      <c r="OX153" s="50"/>
      <c r="OY153" s="50"/>
      <c r="OZ153" s="50"/>
      <c r="PA153" s="50"/>
      <c r="PB153" s="50"/>
      <c r="PC153" s="50"/>
      <c r="PD153" s="50"/>
      <c r="PE153" s="50"/>
      <c r="PF153" s="50"/>
      <c r="PG153" s="50"/>
      <c r="PH153" s="50"/>
      <c r="PI153" s="50"/>
      <c r="PJ153" s="50"/>
      <c r="PK153" s="50"/>
      <c r="PL153" s="50"/>
      <c r="PM153" s="50"/>
      <c r="PN153" s="50"/>
      <c r="PO153" s="50"/>
      <c r="PP153" s="50"/>
      <c r="PQ153" s="50"/>
      <c r="PR153" s="50"/>
      <c r="PS153" s="50"/>
      <c r="PT153" s="50"/>
      <c r="PU153" s="50"/>
      <c r="PV153" s="50"/>
      <c r="PW153" s="50"/>
      <c r="PX153" s="50"/>
      <c r="PY153" s="50"/>
      <c r="PZ153" s="50"/>
      <c r="QA153" s="50"/>
      <c r="QB153" s="50"/>
      <c r="QC153" s="50"/>
      <c r="QD153" s="50"/>
      <c r="QE153" s="50"/>
      <c r="QF153" s="50"/>
      <c r="QG153" s="50"/>
      <c r="QH153" s="50"/>
      <c r="QI153" s="50"/>
      <c r="QJ153" s="50"/>
      <c r="QK153" s="50"/>
      <c r="QL153" s="50"/>
      <c r="QM153" s="50"/>
      <c r="QN153" s="50"/>
      <c r="QO153" s="50"/>
      <c r="QP153" s="50"/>
      <c r="QQ153" s="50"/>
      <c r="QR153" s="50"/>
      <c r="QS153" s="50"/>
      <c r="QT153" s="50"/>
      <c r="QU153" s="50"/>
      <c r="QV153" s="50"/>
      <c r="QW153" s="50"/>
      <c r="QX153" s="50"/>
      <c r="QY153" s="50"/>
      <c r="QZ153" s="50"/>
      <c r="RA153" s="50"/>
      <c r="RB153" s="50"/>
      <c r="RC153" s="50"/>
      <c r="RD153" s="50"/>
      <c r="RE153" s="50"/>
      <c r="RF153" s="50"/>
      <c r="RG153" s="50"/>
      <c r="RH153" s="50"/>
      <c r="RI153" s="50"/>
      <c r="RJ153" s="50"/>
      <c r="RK153" s="50"/>
      <c r="RL153" s="50"/>
      <c r="RM153" s="50"/>
      <c r="RN153" s="50"/>
      <c r="RO153" s="50"/>
      <c r="RP153" s="50"/>
      <c r="RQ153" s="50"/>
      <c r="RR153" s="50"/>
      <c r="RS153" s="50"/>
      <c r="RT153" s="50"/>
      <c r="RU153" s="50"/>
      <c r="RV153" s="50"/>
      <c r="RW153" s="50"/>
      <c r="RX153" s="50"/>
      <c r="RY153" s="50"/>
      <c r="RZ153" s="50"/>
      <c r="SA153" s="50"/>
      <c r="SB153" s="50"/>
      <c r="SC153" s="50"/>
      <c r="SD153" s="50"/>
      <c r="SE153" s="50"/>
      <c r="SF153" s="50"/>
      <c r="SG153" s="50"/>
      <c r="SH153" s="50"/>
      <c r="SI153" s="50"/>
      <c r="SJ153" s="50"/>
      <c r="SK153" s="50"/>
      <c r="SL153" s="50"/>
      <c r="SM153" s="50"/>
      <c r="SN153" s="45"/>
    </row>
    <row r="154" spans="2:508" x14ac:dyDescent="0.25">
      <c r="B154" s="43" t="s">
        <v>647</v>
      </c>
      <c r="C154" s="43" t="str">
        <f ca="1">_xlfn.XLOOKUP(B154,bonds[unique lookup],bonds[ID_ISIN])</f>
        <v>XS1224710399</v>
      </c>
      <c r="D154" s="45" cm="1">
        <f t="array" aca="1" ref="D154" ca="1">MIN(IFERROR(IF(OFFSET(bHist!$A$1,_xlfn.XMATCH($B$112,bHist!$B:$B,0)-1,3+$C$2,1,3+$C$3)=0,"-",OFFSET(bHist!$A$1,_xlfn.XMATCH($B$112,bHist!$B:$B,0)-1,3+$C$2,1,3+$C$3))-IF(OFFSET(bHist!$A$1,_xlfn.XMATCH(B154,bHist!$B:$B,0)-1,3+$C$2,1,3+$C$3)=0,"-",OFFSET(bHist!$A$1,_xlfn.XMATCH(B154,bHist!$B:$B,0)-1,3+$C$2,1,3+$C$3)),"-"))</f>
        <v>-53.139029684066713</v>
      </c>
      <c r="E154" s="45" cm="1">
        <f t="array" aca="1" ref="E154" ca="1">AVERAGE(IFERROR(IF(OFFSET(bHist!$A$1,_xlfn.XMATCH($B$112,bHist!$B:$B,0)-1,3+$C$2,1,3+$C$3)=0,"-",OFFSET(bHist!$A$1,_xlfn.XMATCH($B$112,bHist!$B:$B,0)-1,3+$C$2,1,3+$C$3))-IF(OFFSET(bHist!$A$1,_xlfn.XMATCH(B154,bHist!$B:$B,0)-1,3+$C$2,1,3+$C$3)=0,"-",OFFSET(bHist!$A$1,_xlfn.XMATCH(B154,bHist!$B:$B,0)-1,3+$C$2,1,3+$C$3)),"-"))</f>
        <v>17.087099056587057</v>
      </c>
      <c r="F154" s="45" cm="1">
        <f t="array" aca="1" ref="F154" ca="1">MAX(IFERROR(IF(OFFSET(bHist!$A$1,_xlfn.XMATCH($B$112,bHist!$B:$B,0)-1,3+$C$2,1,3+$C$3)=0,"-",OFFSET(bHist!$A$1,_xlfn.XMATCH($B$112,bHist!$B:$B,0)-1,3+$C$2,1,3+$C$3))-IF(OFFSET(bHist!$A$1,_xlfn.XMATCH(B154,bHist!$B:$B,0)-1,3+$C$2,1,3+$C$3)=0,"-",OFFSET(bHist!$A$1,_xlfn.XMATCH(B154,bHist!$B:$B,0)-1,3+$C$2,1,3+$C$3)),"-"))</f>
        <v>214.83863846492767</v>
      </c>
      <c r="G154" s="45" cm="1">
        <f t="array" aca="1" ref="G154" ca="1">_xlfn.STDEV.P(IFERROR(IF(OFFSET(bHist!$A$1,_xlfn.XMATCH($B$112,bHist!$B:$B,0)-1,3+$C$2,1,3+$C$3)=0,"-",OFFSET(bHist!$A$1,_xlfn.XMATCH($B$112,bHist!$B:$B,0)-1,3+$C$2,1,3+$C$3))-IF(OFFSET(bHist!$A$1,_xlfn.XMATCH(B154,bHist!$B:$B,0)-1,3+$C$2,1,3+$C$3)=0,"-",OFFSET(bHist!$A$1,_xlfn.XMATCH(B154,bHist!$B:$B,0)-1,3+$C$2,1,3+$C$3)),"-"))</f>
        <v>50.119359551923253</v>
      </c>
      <c r="H154" s="45" cm="1">
        <f t="array" aca="1" ref="H154" ca="1">INDEX((IFERROR(IF(OFFSET(bHist!$A$1,_xlfn.XMATCH($B$112,bHist!B:B,0)-1,3,1,500)=0,"-",OFFSET(bHist!$A$1,_xlfn.XMATCH($B$112,bHist!B:B,0)-1,3,1,500))-IF(OFFSET(bHist!$A$1,_xlfn.XMATCH(B154,bHist!B:B,0)-1,3,1,500)=0,"-",OFFSET(bHist!$A$1,_xlfn.XMATCH(B154,bHist!B:B,0)-1,3,1,500)),"-")),1)</f>
        <v>34.018311242103607</v>
      </c>
      <c r="I154" s="45">
        <f t="shared" ca="1" si="6"/>
        <v>6.3181429641006019</v>
      </c>
      <c r="J154" s="51" cm="1">
        <f t="array" aca="1" ref="J154" ca="1">SLOPE((IFERROR(IF(OFFSET(bHist!$A$1,_xlfn.XMATCH($B$112,bHist!$B:$B,0)-1,3,1,500)=0,"-",OFFSET(bHist!$A$1,_xlfn.XMATCH($B$112,bHist!$B:$B,0)-1,3,1,500))-IF(OFFSET(bHist!$A$1,_xlfn.XMATCH(B154,bHist!$B:$B,0)-1,3,1,500)=0,"-",OFFSET(bHist!$A$1,_xlfn.XMATCH(B154,bHist!$B:$B,0)-1,3,1,500)),"-")),OFFSET(bHist!$A$1,0,3,1,500))</f>
        <v>0.18405484298103084</v>
      </c>
      <c r="K154" s="45" cm="1">
        <f t="array" aca="1" ref="K154" ca="1">INTERCEPT((IFERROR(IF(OFFSET(bHist!$A$1,_xlfn.XMATCH($B$112,bHist!$B:$B,0)-1,3,1,500)=0,"-",OFFSET(bHist!$A$1,_xlfn.XMATCH($B$112,bHist!$B:$B,0)-1,3,1,500))-IF(OFFSET(bHist!$A$1,_xlfn.XMATCH(B154,bHist!$B:$B,0)-1,3,1,500)=0,"-",OFFSET(bHist!$A$1,_xlfn.XMATCH(B154,bHist!$B:$B,0)-1,3,1,500)),"-")),OFFSET(bHist!$A$1,0,3,1,500))</f>
        <v>-8018.3475892552651</v>
      </c>
      <c r="L154" s="45" cm="1">
        <f t="array" aca="1" ref="L154" ca="1">STEYX((IFERROR(IF(OFFSET(bHist!$A$1,_xlfn.XMATCH($B$112,bHist!B:B,0)-1,3,1,500)=0,"-",OFFSET(bHist!$A$1,_xlfn.XMATCH($B$112,bHist!B:B,0)-1,3,1,500))-IF(OFFSET(bHist!$A$1,_xlfn.XMATCH(B154,bHist!B:B,0)-1,3,1,500)=0,"-",OFFSET(bHist!$A$1,_xlfn.XMATCH(B154,bHist!B:B,0)-1,3,1,500)),"-")),OFFSET(bHist!$A$1,0,3,1,500))</f>
        <v>32.458229464133488</v>
      </c>
      <c r="M154" s="51" cm="1">
        <f t="array" aca="1" ref="M154" ca="1">CORREL(IF(OFFSET(bHist!$A$1,_xlfn.XMATCH($B$112,bHist!B:B,0)-1,3,1,500)=0,"-",OFFSET(bHist!$A$1,_xlfn.XMATCH($B$112,bHist!B:B,0)-1,3,1,500)),IF(OFFSET(bHist!$A$1,_xlfn.XMATCH(B154,bHist!B:B,0)-1,3,1,500)=0,"-",OFFSET(bHist!$A$1,_xlfn.XMATCH(B154,bHist!B:B,0)-1,3,1,500)))</f>
        <v>0.84305547238670275</v>
      </c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  <c r="AE154" s="50"/>
      <c r="AF154" s="50"/>
      <c r="AG154" s="50"/>
      <c r="AH154" s="50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  <c r="AX154" s="50"/>
      <c r="AY154" s="50"/>
      <c r="AZ154" s="50"/>
      <c r="BA154" s="50"/>
      <c r="BB154" s="50"/>
      <c r="BC154" s="50"/>
      <c r="BD154" s="50"/>
      <c r="BE154" s="50"/>
      <c r="BF154" s="50"/>
      <c r="BG154" s="50"/>
      <c r="BH154" s="50"/>
      <c r="BI154" s="50"/>
      <c r="BJ154" s="50"/>
      <c r="BK154" s="50"/>
      <c r="BL154" s="50"/>
      <c r="BM154" s="50"/>
      <c r="BN154" s="50"/>
      <c r="BO154" s="50"/>
      <c r="BP154" s="50"/>
      <c r="BQ154" s="50"/>
      <c r="BR154" s="50"/>
      <c r="BS154" s="50"/>
      <c r="BT154" s="50"/>
      <c r="BU154" s="50"/>
      <c r="BV154" s="50"/>
      <c r="BW154" s="50"/>
      <c r="BX154" s="50"/>
      <c r="BY154" s="50"/>
      <c r="BZ154" s="50"/>
      <c r="CA154" s="50"/>
      <c r="CB154" s="50"/>
      <c r="CC154" s="50"/>
      <c r="CD154" s="50"/>
      <c r="CE154" s="50"/>
      <c r="CF154" s="50"/>
      <c r="CG154" s="50"/>
      <c r="CH154" s="50"/>
      <c r="CI154" s="50"/>
      <c r="CJ154" s="50"/>
      <c r="CK154" s="50"/>
      <c r="CL154" s="50"/>
      <c r="CM154" s="50"/>
      <c r="CN154" s="50"/>
      <c r="CO154" s="50"/>
      <c r="CP154" s="50"/>
      <c r="CQ154" s="50"/>
      <c r="CR154" s="50"/>
      <c r="CS154" s="50"/>
      <c r="CT154" s="50"/>
      <c r="CU154" s="50"/>
      <c r="CV154" s="50"/>
      <c r="CW154" s="50"/>
      <c r="CX154" s="50"/>
      <c r="CY154" s="50"/>
      <c r="CZ154" s="50"/>
      <c r="DA154" s="50"/>
      <c r="DB154" s="50"/>
      <c r="DC154" s="50"/>
      <c r="DD154" s="50"/>
      <c r="DE154" s="50"/>
      <c r="DF154" s="50"/>
      <c r="DG154" s="50"/>
      <c r="DH154" s="50"/>
      <c r="DI154" s="50"/>
      <c r="DJ154" s="50"/>
      <c r="DK154" s="50"/>
      <c r="DL154" s="50"/>
      <c r="DM154" s="50"/>
      <c r="DN154" s="50"/>
      <c r="DO154" s="50"/>
      <c r="DP154" s="50"/>
      <c r="DQ154" s="50"/>
      <c r="DR154" s="50"/>
      <c r="DS154" s="50"/>
      <c r="DT154" s="50"/>
      <c r="DU154" s="50"/>
      <c r="DV154" s="50"/>
      <c r="DW154" s="50"/>
      <c r="DX154" s="50"/>
      <c r="DY154" s="50"/>
      <c r="DZ154" s="50"/>
      <c r="EA154" s="50"/>
      <c r="EB154" s="50"/>
      <c r="EC154" s="50"/>
      <c r="ED154" s="50"/>
      <c r="EE154" s="50"/>
      <c r="EF154" s="50"/>
      <c r="EG154" s="50"/>
      <c r="EH154" s="50"/>
      <c r="EI154" s="50"/>
      <c r="EJ154" s="50"/>
      <c r="EK154" s="50"/>
      <c r="EL154" s="50"/>
      <c r="EM154" s="50"/>
      <c r="EN154" s="50"/>
      <c r="EO154" s="50"/>
      <c r="EP154" s="50"/>
      <c r="EQ154" s="50"/>
      <c r="ER154" s="50"/>
      <c r="ES154" s="50"/>
      <c r="ET154" s="50"/>
      <c r="EU154" s="50"/>
      <c r="EV154" s="50"/>
      <c r="EW154" s="50"/>
      <c r="EX154" s="50"/>
      <c r="EY154" s="50"/>
      <c r="EZ154" s="50"/>
      <c r="FA154" s="50"/>
      <c r="FB154" s="50"/>
      <c r="FC154" s="50"/>
      <c r="FD154" s="50"/>
      <c r="FE154" s="50"/>
      <c r="FF154" s="50"/>
      <c r="FG154" s="50"/>
      <c r="FH154" s="50"/>
      <c r="FI154" s="50"/>
      <c r="FJ154" s="50"/>
      <c r="FK154" s="50"/>
      <c r="FL154" s="50"/>
      <c r="FM154" s="50"/>
      <c r="FN154" s="50"/>
      <c r="FO154" s="50"/>
      <c r="FP154" s="50"/>
      <c r="FQ154" s="50"/>
      <c r="FR154" s="50"/>
      <c r="FS154" s="50"/>
      <c r="FT154" s="50"/>
      <c r="FU154" s="50"/>
      <c r="FV154" s="50"/>
      <c r="FW154" s="50"/>
      <c r="FX154" s="50"/>
      <c r="FY154" s="50"/>
      <c r="FZ154" s="50"/>
      <c r="GA154" s="50"/>
      <c r="GB154" s="50"/>
      <c r="GC154" s="50"/>
      <c r="GD154" s="50"/>
      <c r="GE154" s="50"/>
      <c r="GF154" s="50"/>
      <c r="GG154" s="50"/>
      <c r="GH154" s="50"/>
      <c r="GI154" s="50"/>
      <c r="GJ154" s="50"/>
      <c r="GK154" s="50"/>
      <c r="GL154" s="50"/>
      <c r="GM154" s="50"/>
      <c r="GN154" s="50"/>
      <c r="GO154" s="50"/>
      <c r="GP154" s="50"/>
      <c r="GQ154" s="50"/>
      <c r="GR154" s="50"/>
      <c r="GS154" s="50"/>
      <c r="GT154" s="50"/>
      <c r="GU154" s="50"/>
      <c r="GV154" s="50"/>
      <c r="GW154" s="50"/>
      <c r="GX154" s="50"/>
      <c r="GY154" s="50"/>
      <c r="GZ154" s="50"/>
      <c r="HA154" s="50"/>
      <c r="HB154" s="50"/>
      <c r="HC154" s="50"/>
      <c r="HD154" s="50"/>
      <c r="HE154" s="50"/>
      <c r="HF154" s="50"/>
      <c r="HG154" s="50"/>
      <c r="HH154" s="50"/>
      <c r="HI154" s="50"/>
      <c r="HJ154" s="50"/>
      <c r="HK154" s="50"/>
      <c r="HL154" s="50"/>
      <c r="HM154" s="50"/>
      <c r="HN154" s="50"/>
      <c r="HO154" s="50"/>
      <c r="HP154" s="50"/>
      <c r="HQ154" s="50"/>
      <c r="HR154" s="50"/>
      <c r="HS154" s="50"/>
      <c r="HT154" s="50"/>
      <c r="HU154" s="50"/>
      <c r="HV154" s="50"/>
      <c r="HW154" s="50"/>
      <c r="HX154" s="50"/>
      <c r="HY154" s="50"/>
      <c r="HZ154" s="50"/>
      <c r="IA154" s="50"/>
      <c r="IB154" s="50"/>
      <c r="IC154" s="50"/>
      <c r="ID154" s="50"/>
      <c r="IE154" s="50"/>
      <c r="IF154" s="50"/>
      <c r="IG154" s="50"/>
      <c r="IH154" s="50"/>
      <c r="II154" s="50"/>
      <c r="IJ154" s="50"/>
      <c r="IK154" s="50"/>
      <c r="IL154" s="50"/>
      <c r="IM154" s="50"/>
      <c r="IN154" s="50"/>
      <c r="IO154" s="50"/>
      <c r="IP154" s="50"/>
      <c r="IQ154" s="50"/>
      <c r="IR154" s="50"/>
      <c r="IS154" s="50"/>
      <c r="IT154" s="50"/>
      <c r="IU154" s="50"/>
      <c r="IV154" s="50"/>
      <c r="IW154" s="50"/>
      <c r="IX154" s="50"/>
      <c r="IY154" s="50"/>
      <c r="IZ154" s="50"/>
      <c r="JA154" s="50"/>
      <c r="JB154" s="50"/>
      <c r="JC154" s="50"/>
      <c r="JD154" s="50"/>
      <c r="JE154" s="50"/>
      <c r="JF154" s="50"/>
      <c r="JG154" s="50"/>
      <c r="JH154" s="50"/>
      <c r="JI154" s="50"/>
      <c r="JJ154" s="50"/>
      <c r="JK154" s="50"/>
      <c r="JL154" s="50"/>
      <c r="JM154" s="50"/>
      <c r="JN154" s="50"/>
      <c r="JO154" s="50"/>
      <c r="JP154" s="50"/>
      <c r="JQ154" s="50"/>
      <c r="JR154" s="50"/>
      <c r="JS154" s="50"/>
      <c r="JT154" s="50"/>
      <c r="JU154" s="50"/>
      <c r="JV154" s="50"/>
      <c r="JW154" s="50"/>
      <c r="JX154" s="50"/>
      <c r="JY154" s="50"/>
      <c r="JZ154" s="50"/>
      <c r="KA154" s="50"/>
      <c r="KB154" s="50"/>
      <c r="KC154" s="50"/>
      <c r="KD154" s="50"/>
      <c r="KE154" s="50"/>
      <c r="KF154" s="50"/>
      <c r="KG154" s="50"/>
      <c r="KH154" s="50"/>
      <c r="KI154" s="50"/>
      <c r="KJ154" s="50"/>
      <c r="KK154" s="50"/>
      <c r="KL154" s="50"/>
      <c r="KM154" s="50"/>
      <c r="KN154" s="50"/>
      <c r="KO154" s="50"/>
      <c r="KP154" s="50"/>
      <c r="KQ154" s="50"/>
      <c r="KR154" s="50"/>
      <c r="KS154" s="50"/>
      <c r="KT154" s="50"/>
      <c r="KU154" s="50"/>
      <c r="KV154" s="50"/>
      <c r="KW154" s="50"/>
      <c r="KX154" s="50"/>
      <c r="KY154" s="50"/>
      <c r="KZ154" s="50"/>
      <c r="LA154" s="50"/>
      <c r="LB154" s="50"/>
      <c r="LC154" s="50"/>
      <c r="LD154" s="50"/>
      <c r="LE154" s="50"/>
      <c r="LF154" s="50"/>
      <c r="LG154" s="50"/>
      <c r="LH154" s="50"/>
      <c r="LI154" s="50"/>
      <c r="LJ154" s="50"/>
      <c r="LK154" s="50"/>
      <c r="LL154" s="50"/>
      <c r="LM154" s="50"/>
      <c r="LN154" s="50"/>
      <c r="LO154" s="50"/>
      <c r="LP154" s="50"/>
      <c r="LQ154" s="50"/>
      <c r="LR154" s="50"/>
      <c r="LS154" s="50"/>
      <c r="LT154" s="50"/>
      <c r="LU154" s="50"/>
      <c r="LV154" s="50"/>
      <c r="LW154" s="50"/>
      <c r="LX154" s="50"/>
      <c r="LY154" s="50"/>
      <c r="LZ154" s="50"/>
      <c r="MA154" s="50"/>
      <c r="MB154" s="50"/>
      <c r="MC154" s="50"/>
      <c r="MD154" s="50"/>
      <c r="ME154" s="50"/>
      <c r="MF154" s="50"/>
      <c r="MG154" s="50"/>
      <c r="MH154" s="50"/>
      <c r="MI154" s="50"/>
      <c r="MJ154" s="50"/>
      <c r="MK154" s="50"/>
      <c r="ML154" s="50"/>
      <c r="MM154" s="50"/>
      <c r="MN154" s="50"/>
      <c r="MO154" s="50"/>
      <c r="MP154" s="50"/>
      <c r="MQ154" s="50"/>
      <c r="MR154" s="50"/>
      <c r="MS154" s="50"/>
      <c r="MT154" s="50"/>
      <c r="MU154" s="50"/>
      <c r="MV154" s="50"/>
      <c r="MW154" s="50"/>
      <c r="MX154" s="50"/>
      <c r="MY154" s="50"/>
      <c r="MZ154" s="50"/>
      <c r="NA154" s="50"/>
      <c r="NB154" s="50"/>
      <c r="NC154" s="50"/>
      <c r="ND154" s="50"/>
      <c r="NE154" s="50"/>
      <c r="NF154" s="50"/>
      <c r="NG154" s="50"/>
      <c r="NH154" s="50"/>
      <c r="NI154" s="50"/>
      <c r="NJ154" s="50"/>
      <c r="NK154" s="50"/>
      <c r="NL154" s="50"/>
      <c r="NM154" s="50"/>
      <c r="NN154" s="50"/>
      <c r="NO154" s="50"/>
      <c r="NP154" s="50"/>
      <c r="NQ154" s="50"/>
      <c r="NR154" s="50"/>
      <c r="NS154" s="50"/>
      <c r="NT154" s="50"/>
      <c r="NU154" s="50"/>
      <c r="NV154" s="50"/>
      <c r="NW154" s="50"/>
      <c r="NX154" s="50"/>
      <c r="NY154" s="50"/>
      <c r="NZ154" s="50"/>
      <c r="OA154" s="50"/>
      <c r="OB154" s="50"/>
      <c r="OC154" s="50"/>
      <c r="OD154" s="50"/>
      <c r="OE154" s="50"/>
      <c r="OF154" s="50"/>
      <c r="OG154" s="50"/>
      <c r="OH154" s="50"/>
      <c r="OI154" s="50"/>
      <c r="OJ154" s="50"/>
      <c r="OK154" s="50"/>
      <c r="OL154" s="50"/>
      <c r="OM154" s="50"/>
      <c r="ON154" s="50"/>
      <c r="OO154" s="50"/>
      <c r="OP154" s="50"/>
      <c r="OQ154" s="50"/>
      <c r="OR154" s="50"/>
      <c r="OS154" s="50"/>
      <c r="OT154" s="50"/>
      <c r="OU154" s="50"/>
      <c r="OV154" s="50"/>
      <c r="OW154" s="50"/>
      <c r="OX154" s="50"/>
      <c r="OY154" s="50"/>
      <c r="OZ154" s="50"/>
      <c r="PA154" s="50"/>
      <c r="PB154" s="50"/>
      <c r="PC154" s="50"/>
      <c r="PD154" s="50"/>
      <c r="PE154" s="50"/>
      <c r="PF154" s="50"/>
      <c r="PG154" s="50"/>
      <c r="PH154" s="50"/>
      <c r="PI154" s="50"/>
      <c r="PJ154" s="50"/>
      <c r="PK154" s="50"/>
      <c r="PL154" s="50"/>
      <c r="PM154" s="50"/>
      <c r="PN154" s="50"/>
      <c r="PO154" s="50"/>
      <c r="PP154" s="50"/>
      <c r="PQ154" s="50"/>
      <c r="PR154" s="50"/>
      <c r="PS154" s="50"/>
      <c r="PT154" s="50"/>
      <c r="PU154" s="50"/>
      <c r="PV154" s="50"/>
      <c r="PW154" s="50"/>
      <c r="PX154" s="50"/>
      <c r="PY154" s="50"/>
      <c r="PZ154" s="50"/>
      <c r="QA154" s="50"/>
      <c r="QB154" s="50"/>
      <c r="QC154" s="50"/>
      <c r="QD154" s="50"/>
      <c r="QE154" s="50"/>
      <c r="QF154" s="50"/>
      <c r="QG154" s="50"/>
      <c r="QH154" s="50"/>
      <c r="QI154" s="50"/>
      <c r="QJ154" s="50"/>
      <c r="QK154" s="50"/>
      <c r="QL154" s="50"/>
      <c r="QM154" s="50"/>
      <c r="QN154" s="50"/>
      <c r="QO154" s="50"/>
      <c r="QP154" s="50"/>
      <c r="QQ154" s="50"/>
      <c r="QR154" s="50"/>
      <c r="QS154" s="50"/>
      <c r="QT154" s="50"/>
      <c r="QU154" s="50"/>
      <c r="QV154" s="50"/>
      <c r="QW154" s="50"/>
      <c r="QX154" s="50"/>
      <c r="QY154" s="50"/>
      <c r="QZ154" s="50"/>
      <c r="RA154" s="50"/>
      <c r="RB154" s="50"/>
      <c r="RC154" s="50"/>
      <c r="RD154" s="50"/>
      <c r="RE154" s="50"/>
      <c r="RF154" s="50"/>
      <c r="RG154" s="50"/>
      <c r="RH154" s="50"/>
      <c r="RI154" s="50"/>
      <c r="RJ154" s="50"/>
      <c r="RK154" s="50"/>
      <c r="RL154" s="50"/>
      <c r="RM154" s="50"/>
      <c r="RN154" s="50"/>
      <c r="RO154" s="50"/>
      <c r="RP154" s="50"/>
      <c r="RQ154" s="50"/>
      <c r="RR154" s="50"/>
      <c r="RS154" s="50"/>
      <c r="RT154" s="50"/>
      <c r="RU154" s="50"/>
      <c r="RV154" s="50"/>
      <c r="RW154" s="50"/>
      <c r="RX154" s="50"/>
      <c r="RY154" s="50"/>
      <c r="RZ154" s="50"/>
      <c r="SA154" s="50"/>
      <c r="SB154" s="50"/>
      <c r="SC154" s="50"/>
      <c r="SD154" s="50"/>
      <c r="SE154" s="50"/>
      <c r="SF154" s="50"/>
      <c r="SG154" s="50"/>
      <c r="SH154" s="50"/>
      <c r="SI154" s="50"/>
      <c r="SJ154" s="50"/>
      <c r="SK154" s="50"/>
      <c r="SL154" s="50"/>
      <c r="SM154" s="50"/>
      <c r="SN154" s="45"/>
    </row>
    <row r="155" spans="2:508" x14ac:dyDescent="0.25">
      <c r="B155" s="43" t="s">
        <v>648</v>
      </c>
      <c r="C155" s="43" t="str">
        <f ca="1">_xlfn.XLOOKUP(B155,bonds[unique lookup],bonds[ID_ISIN])</f>
        <v>XS1216020161</v>
      </c>
      <c r="D155" s="45" cm="1">
        <f t="array" aca="1" ref="D155" ca="1">MIN(IFERROR(IF(OFFSET(bHist!$A$1,_xlfn.XMATCH($B$112,bHist!$B:$B,0)-1,3+$C$2,1,3+$C$3)=0,"-",OFFSET(bHist!$A$1,_xlfn.XMATCH($B$112,bHist!$B:$B,0)-1,3+$C$2,1,3+$C$3))-IF(OFFSET(bHist!$A$1,_xlfn.XMATCH(B155,bHist!$B:$B,0)-1,3+$C$2,1,3+$C$3)=0,"-",OFFSET(bHist!$A$1,_xlfn.XMATCH(B155,bHist!$B:$B,0)-1,3+$C$2,1,3+$C$3)),"-"))</f>
        <v>-294.71475252807136</v>
      </c>
      <c r="E155" s="45" cm="1">
        <f t="array" aca="1" ref="E155" ca="1">AVERAGE(IFERROR(IF(OFFSET(bHist!$A$1,_xlfn.XMATCH($B$112,bHist!$B:$B,0)-1,3+$C$2,1,3+$C$3)=0,"-",OFFSET(bHist!$A$1,_xlfn.XMATCH($B$112,bHist!$B:$B,0)-1,3+$C$2,1,3+$C$3))-IF(OFFSET(bHist!$A$1,_xlfn.XMATCH(B155,bHist!$B:$B,0)-1,3+$C$2,1,3+$C$3)=0,"-",OFFSET(bHist!$A$1,_xlfn.XMATCH(B155,bHist!$B:$B,0)-1,3+$C$2,1,3+$C$3)),"-"))</f>
        <v>14.910642429015036</v>
      </c>
      <c r="F155" s="45" cm="1">
        <f t="array" aca="1" ref="F155" ca="1">MAX(IFERROR(IF(OFFSET(bHist!$A$1,_xlfn.XMATCH($B$112,bHist!$B:$B,0)-1,3+$C$2,1,3+$C$3)=0,"-",OFFSET(bHist!$A$1,_xlfn.XMATCH($B$112,bHist!$B:$B,0)-1,3+$C$2,1,3+$C$3))-IF(OFFSET(bHist!$A$1,_xlfn.XMATCH(B155,bHist!$B:$B,0)-1,3+$C$2,1,3+$C$3)=0,"-",OFFSET(bHist!$A$1,_xlfn.XMATCH(B155,bHist!$B:$B,0)-1,3+$C$2,1,3+$C$3)),"-"))</f>
        <v>221.65053982865811</v>
      </c>
      <c r="G155" s="45" cm="1">
        <f t="array" aca="1" ref="G155" ca="1">_xlfn.STDEV.P(IFERROR(IF(OFFSET(bHist!$A$1,_xlfn.XMATCH($B$112,bHist!$B:$B,0)-1,3+$C$2,1,3+$C$3)=0,"-",OFFSET(bHist!$A$1,_xlfn.XMATCH($B$112,bHist!$B:$B,0)-1,3+$C$2,1,3+$C$3))-IF(OFFSET(bHist!$A$1,_xlfn.XMATCH(B155,bHist!$B:$B,0)-1,3+$C$2,1,3+$C$3)=0,"-",OFFSET(bHist!$A$1,_xlfn.XMATCH(B155,bHist!$B:$B,0)-1,3+$C$2,1,3+$C$3)),"-"))</f>
        <v>83.055985896248202</v>
      </c>
      <c r="H155" s="45" cm="1">
        <f t="array" aca="1" ref="H155" ca="1">INDEX((IFERROR(IF(OFFSET(bHist!$A$1,_xlfn.XMATCH($B$112,bHist!B:B,0)-1,3,1,500)=0,"-",OFFSET(bHist!$A$1,_xlfn.XMATCH($B$112,bHist!B:B,0)-1,3,1,500))-IF(OFFSET(bHist!$A$1,_xlfn.XMATCH(B155,bHist!B:B,0)-1,3,1,500)=0,"-",OFFSET(bHist!$A$1,_xlfn.XMATCH(B155,bHist!B:B,0)-1,3,1,500)),"-")),1)</f>
        <v>-86.852015006303759</v>
      </c>
      <c r="I155" s="45">
        <f t="shared" ca="1" si="6"/>
        <v>-19.707493695183594</v>
      </c>
      <c r="J155" s="51" cm="1">
        <f t="array" aca="1" ref="J155" ca="1">SLOPE((IFERROR(IF(OFFSET(bHist!$A$1,_xlfn.XMATCH($B$112,bHist!$B:$B,0)-1,3,1,500)=0,"-",OFFSET(bHist!$A$1,_xlfn.XMATCH($B$112,bHist!$B:$B,0)-1,3,1,500))-IF(OFFSET(bHist!$A$1,_xlfn.XMATCH(B155,bHist!$B:$B,0)-1,3,1,500)=0,"-",OFFSET(bHist!$A$1,_xlfn.XMATCH(B155,bHist!$B:$B,0)-1,3,1,500)),"-")),OFFSET(bHist!$A$1,0,3,1,500))</f>
        <v>-9.6533131493019966E-2</v>
      </c>
      <c r="K155" s="45" cm="1">
        <f t="array" aca="1" ref="K155" ca="1">INTERCEPT((IFERROR(IF(OFFSET(bHist!$A$1,_xlfn.XMATCH($B$112,bHist!$B:$B,0)-1,3,1,500)=0,"-",OFFSET(bHist!$A$1,_xlfn.XMATCH($B$112,bHist!$B:$B,0)-1,3,1,500))-IF(OFFSET(bHist!$A$1,_xlfn.XMATCH(B155,bHist!$B:$B,0)-1,3,1,500)=0,"-",OFFSET(bHist!$A$1,_xlfn.XMATCH(B155,bHist!$B:$B,0)-1,3,1,500)),"-")),OFFSET(bHist!$A$1,0,3,1,500))</f>
        <v>4228.8585347853023</v>
      </c>
      <c r="L155" s="45" cm="1">
        <f t="array" aca="1" ref="L155" ca="1">STEYX((IFERROR(IF(OFFSET(bHist!$A$1,_xlfn.XMATCH($B$112,bHist!B:B,0)-1,3,1,500)=0,"-",OFFSET(bHist!$A$1,_xlfn.XMATCH($B$112,bHist!B:B,0)-1,3,1,500))-IF(OFFSET(bHist!$A$1,_xlfn.XMATCH(B155,bHist!B:B,0)-1,3,1,500)=0,"-",OFFSET(bHist!$A$1,_xlfn.XMATCH(B155,bHist!B:B,0)-1,3,1,500)),"-")),OFFSET(bHist!$A$1,0,3,1,500))</f>
        <v>80.687643444830002</v>
      </c>
      <c r="M155" s="51" cm="1">
        <f t="array" aca="1" ref="M155" ca="1">CORREL(IF(OFFSET(bHist!$A$1,_xlfn.XMATCH($B$112,bHist!B:B,0)-1,3,1,500)=0,"-",OFFSET(bHist!$A$1,_xlfn.XMATCH($B$112,bHist!B:B,0)-1,3,1,500)),IF(OFFSET(bHist!$A$1,_xlfn.XMATCH(B155,bHist!B:B,0)-1,3,1,500)=0,"-",OFFSET(bHist!$A$1,_xlfn.XMATCH(B155,bHist!B:B,0)-1,3,1,500)))</f>
        <v>0.89335181808364339</v>
      </c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  <c r="AE155" s="50"/>
      <c r="AF155" s="50"/>
      <c r="AG155" s="50"/>
      <c r="AH155" s="50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  <c r="AX155" s="50"/>
      <c r="AY155" s="50"/>
      <c r="AZ155" s="50"/>
      <c r="BA155" s="50"/>
      <c r="BB155" s="50"/>
      <c r="BC155" s="50"/>
      <c r="BD155" s="50"/>
      <c r="BE155" s="50"/>
      <c r="BF155" s="50"/>
      <c r="BG155" s="50"/>
      <c r="BH155" s="50"/>
      <c r="BI155" s="50"/>
      <c r="BJ155" s="50"/>
      <c r="BK155" s="50"/>
      <c r="BL155" s="50"/>
      <c r="BM155" s="50"/>
      <c r="BN155" s="50"/>
      <c r="BO155" s="50"/>
      <c r="BP155" s="50"/>
      <c r="BQ155" s="50"/>
      <c r="BR155" s="50"/>
      <c r="BS155" s="50"/>
      <c r="BT155" s="50"/>
      <c r="BU155" s="50"/>
      <c r="BV155" s="50"/>
      <c r="BW155" s="50"/>
      <c r="BX155" s="50"/>
      <c r="BY155" s="50"/>
      <c r="BZ155" s="50"/>
      <c r="CA155" s="50"/>
      <c r="CB155" s="50"/>
      <c r="CC155" s="50"/>
      <c r="CD155" s="50"/>
      <c r="CE155" s="50"/>
      <c r="CF155" s="50"/>
      <c r="CG155" s="50"/>
      <c r="CH155" s="50"/>
      <c r="CI155" s="50"/>
      <c r="CJ155" s="50"/>
      <c r="CK155" s="50"/>
      <c r="CL155" s="50"/>
      <c r="CM155" s="50"/>
      <c r="CN155" s="50"/>
      <c r="CO155" s="50"/>
      <c r="CP155" s="50"/>
      <c r="CQ155" s="50"/>
      <c r="CR155" s="50"/>
      <c r="CS155" s="50"/>
      <c r="CT155" s="50"/>
      <c r="CU155" s="50"/>
      <c r="CV155" s="50"/>
      <c r="CW155" s="50"/>
      <c r="CX155" s="50"/>
      <c r="CY155" s="50"/>
      <c r="CZ155" s="50"/>
      <c r="DA155" s="50"/>
      <c r="DB155" s="50"/>
      <c r="DC155" s="50"/>
      <c r="DD155" s="50"/>
      <c r="DE155" s="50"/>
      <c r="DF155" s="50"/>
      <c r="DG155" s="50"/>
      <c r="DH155" s="50"/>
      <c r="DI155" s="50"/>
      <c r="DJ155" s="50"/>
      <c r="DK155" s="50"/>
      <c r="DL155" s="50"/>
      <c r="DM155" s="50"/>
      <c r="DN155" s="50"/>
      <c r="DO155" s="50"/>
      <c r="DP155" s="50"/>
      <c r="DQ155" s="50"/>
      <c r="DR155" s="50"/>
      <c r="DS155" s="50"/>
      <c r="DT155" s="50"/>
      <c r="DU155" s="50"/>
      <c r="DV155" s="50"/>
      <c r="DW155" s="50"/>
      <c r="DX155" s="50"/>
      <c r="DY155" s="50"/>
      <c r="DZ155" s="50"/>
      <c r="EA155" s="50"/>
      <c r="EB155" s="50"/>
      <c r="EC155" s="50"/>
      <c r="ED155" s="50"/>
      <c r="EE155" s="50"/>
      <c r="EF155" s="50"/>
      <c r="EG155" s="50"/>
      <c r="EH155" s="50"/>
      <c r="EI155" s="50"/>
      <c r="EJ155" s="50"/>
      <c r="EK155" s="50"/>
      <c r="EL155" s="50"/>
      <c r="EM155" s="50"/>
      <c r="EN155" s="50"/>
      <c r="EO155" s="50"/>
      <c r="EP155" s="50"/>
      <c r="EQ155" s="50"/>
      <c r="ER155" s="50"/>
      <c r="ES155" s="50"/>
      <c r="ET155" s="50"/>
      <c r="EU155" s="50"/>
      <c r="EV155" s="50"/>
      <c r="EW155" s="50"/>
      <c r="EX155" s="50"/>
      <c r="EY155" s="50"/>
      <c r="EZ155" s="50"/>
      <c r="FA155" s="50"/>
      <c r="FB155" s="50"/>
      <c r="FC155" s="50"/>
      <c r="FD155" s="50"/>
      <c r="FE155" s="50"/>
      <c r="FF155" s="50"/>
      <c r="FG155" s="50"/>
      <c r="FH155" s="50"/>
      <c r="FI155" s="50"/>
      <c r="FJ155" s="50"/>
      <c r="FK155" s="50"/>
      <c r="FL155" s="50"/>
      <c r="FM155" s="50"/>
      <c r="FN155" s="50"/>
      <c r="FO155" s="50"/>
      <c r="FP155" s="50"/>
      <c r="FQ155" s="50"/>
      <c r="FR155" s="50"/>
      <c r="FS155" s="50"/>
      <c r="FT155" s="50"/>
      <c r="FU155" s="50"/>
      <c r="FV155" s="50"/>
      <c r="FW155" s="50"/>
      <c r="FX155" s="50"/>
      <c r="FY155" s="50"/>
      <c r="FZ155" s="50"/>
      <c r="GA155" s="50"/>
      <c r="GB155" s="50"/>
      <c r="GC155" s="50"/>
      <c r="GD155" s="50"/>
      <c r="GE155" s="50"/>
      <c r="GF155" s="50"/>
      <c r="GG155" s="50"/>
      <c r="GH155" s="50"/>
      <c r="GI155" s="50"/>
      <c r="GJ155" s="50"/>
      <c r="GK155" s="50"/>
      <c r="GL155" s="50"/>
      <c r="GM155" s="50"/>
      <c r="GN155" s="50"/>
      <c r="GO155" s="50"/>
      <c r="GP155" s="50"/>
      <c r="GQ155" s="50"/>
      <c r="GR155" s="50"/>
      <c r="GS155" s="50"/>
      <c r="GT155" s="50"/>
      <c r="GU155" s="50"/>
      <c r="GV155" s="50"/>
      <c r="GW155" s="50"/>
      <c r="GX155" s="50"/>
      <c r="GY155" s="50"/>
      <c r="GZ155" s="50"/>
      <c r="HA155" s="50"/>
      <c r="HB155" s="50"/>
      <c r="HC155" s="50"/>
      <c r="HD155" s="50"/>
      <c r="HE155" s="50"/>
      <c r="HF155" s="50"/>
      <c r="HG155" s="50"/>
      <c r="HH155" s="50"/>
      <c r="HI155" s="50"/>
      <c r="HJ155" s="50"/>
      <c r="HK155" s="50"/>
      <c r="HL155" s="50"/>
      <c r="HM155" s="50"/>
      <c r="HN155" s="50"/>
      <c r="HO155" s="50"/>
      <c r="HP155" s="50"/>
      <c r="HQ155" s="50"/>
      <c r="HR155" s="50"/>
      <c r="HS155" s="50"/>
      <c r="HT155" s="50"/>
      <c r="HU155" s="50"/>
      <c r="HV155" s="50"/>
      <c r="HW155" s="50"/>
      <c r="HX155" s="50"/>
      <c r="HY155" s="50"/>
      <c r="HZ155" s="50"/>
      <c r="IA155" s="50"/>
      <c r="IB155" s="50"/>
      <c r="IC155" s="50"/>
      <c r="ID155" s="50"/>
      <c r="IE155" s="50"/>
      <c r="IF155" s="50"/>
      <c r="IG155" s="50"/>
      <c r="IH155" s="50"/>
      <c r="II155" s="50"/>
      <c r="IJ155" s="50"/>
      <c r="IK155" s="50"/>
      <c r="IL155" s="50"/>
      <c r="IM155" s="50"/>
      <c r="IN155" s="50"/>
      <c r="IO155" s="50"/>
      <c r="IP155" s="50"/>
      <c r="IQ155" s="50"/>
      <c r="IR155" s="50"/>
      <c r="IS155" s="50"/>
      <c r="IT155" s="50"/>
      <c r="IU155" s="50"/>
      <c r="IV155" s="50"/>
      <c r="IW155" s="50"/>
      <c r="IX155" s="50"/>
      <c r="IY155" s="50"/>
      <c r="IZ155" s="50"/>
      <c r="JA155" s="50"/>
      <c r="JB155" s="50"/>
      <c r="JC155" s="50"/>
      <c r="JD155" s="50"/>
      <c r="JE155" s="50"/>
      <c r="JF155" s="50"/>
      <c r="JG155" s="50"/>
      <c r="JH155" s="50"/>
      <c r="JI155" s="50"/>
      <c r="JJ155" s="50"/>
      <c r="JK155" s="50"/>
      <c r="JL155" s="50"/>
      <c r="JM155" s="50"/>
      <c r="JN155" s="50"/>
      <c r="JO155" s="50"/>
      <c r="JP155" s="50"/>
      <c r="JQ155" s="50"/>
      <c r="JR155" s="50"/>
      <c r="JS155" s="50"/>
      <c r="JT155" s="50"/>
      <c r="JU155" s="50"/>
      <c r="JV155" s="50"/>
      <c r="JW155" s="50"/>
      <c r="JX155" s="50"/>
      <c r="JY155" s="50"/>
      <c r="JZ155" s="50"/>
      <c r="KA155" s="50"/>
      <c r="KB155" s="50"/>
      <c r="KC155" s="50"/>
      <c r="KD155" s="50"/>
      <c r="KE155" s="50"/>
      <c r="KF155" s="50"/>
      <c r="KG155" s="50"/>
      <c r="KH155" s="50"/>
      <c r="KI155" s="50"/>
      <c r="KJ155" s="50"/>
      <c r="KK155" s="50"/>
      <c r="KL155" s="50"/>
      <c r="KM155" s="50"/>
      <c r="KN155" s="50"/>
      <c r="KO155" s="50"/>
      <c r="KP155" s="50"/>
      <c r="KQ155" s="50"/>
      <c r="KR155" s="50"/>
      <c r="KS155" s="50"/>
      <c r="KT155" s="50"/>
      <c r="KU155" s="50"/>
      <c r="KV155" s="50"/>
      <c r="KW155" s="50"/>
      <c r="KX155" s="50"/>
      <c r="KY155" s="50"/>
      <c r="KZ155" s="50"/>
      <c r="LA155" s="50"/>
      <c r="LB155" s="50"/>
      <c r="LC155" s="50"/>
      <c r="LD155" s="50"/>
      <c r="LE155" s="50"/>
      <c r="LF155" s="50"/>
      <c r="LG155" s="50"/>
      <c r="LH155" s="50"/>
      <c r="LI155" s="50"/>
      <c r="LJ155" s="50"/>
      <c r="LK155" s="50"/>
      <c r="LL155" s="50"/>
      <c r="LM155" s="50"/>
      <c r="LN155" s="50"/>
      <c r="LO155" s="50"/>
      <c r="LP155" s="50"/>
      <c r="LQ155" s="50"/>
      <c r="LR155" s="50"/>
      <c r="LS155" s="50"/>
      <c r="LT155" s="50"/>
      <c r="LU155" s="50"/>
      <c r="LV155" s="50"/>
      <c r="LW155" s="50"/>
      <c r="LX155" s="50"/>
      <c r="LY155" s="50"/>
      <c r="LZ155" s="50"/>
      <c r="MA155" s="50"/>
      <c r="MB155" s="50"/>
      <c r="MC155" s="50"/>
      <c r="MD155" s="50"/>
      <c r="ME155" s="50"/>
      <c r="MF155" s="50"/>
      <c r="MG155" s="50"/>
      <c r="MH155" s="50"/>
      <c r="MI155" s="50"/>
      <c r="MJ155" s="50"/>
      <c r="MK155" s="50"/>
      <c r="ML155" s="50"/>
      <c r="MM155" s="50"/>
      <c r="MN155" s="50"/>
      <c r="MO155" s="50"/>
      <c r="MP155" s="50"/>
      <c r="MQ155" s="50"/>
      <c r="MR155" s="50"/>
      <c r="MS155" s="50"/>
      <c r="MT155" s="50"/>
      <c r="MU155" s="50"/>
      <c r="MV155" s="50"/>
      <c r="MW155" s="50"/>
      <c r="MX155" s="50"/>
      <c r="MY155" s="50"/>
      <c r="MZ155" s="50"/>
      <c r="NA155" s="50"/>
      <c r="NB155" s="50"/>
      <c r="NC155" s="50"/>
      <c r="ND155" s="50"/>
      <c r="NE155" s="50"/>
      <c r="NF155" s="50"/>
      <c r="NG155" s="50"/>
      <c r="NH155" s="50"/>
      <c r="NI155" s="50"/>
      <c r="NJ155" s="50"/>
      <c r="NK155" s="50"/>
      <c r="NL155" s="50"/>
      <c r="NM155" s="50"/>
      <c r="NN155" s="50"/>
      <c r="NO155" s="50"/>
      <c r="NP155" s="50"/>
      <c r="NQ155" s="50"/>
      <c r="NR155" s="50"/>
      <c r="NS155" s="50"/>
      <c r="NT155" s="50"/>
      <c r="NU155" s="50"/>
      <c r="NV155" s="50"/>
      <c r="NW155" s="50"/>
      <c r="NX155" s="50"/>
      <c r="NY155" s="50"/>
      <c r="NZ155" s="50"/>
      <c r="OA155" s="50"/>
      <c r="OB155" s="50"/>
      <c r="OC155" s="50"/>
      <c r="OD155" s="50"/>
      <c r="OE155" s="50"/>
      <c r="OF155" s="50"/>
      <c r="OG155" s="50"/>
      <c r="OH155" s="50"/>
      <c r="OI155" s="50"/>
      <c r="OJ155" s="50"/>
      <c r="OK155" s="50"/>
      <c r="OL155" s="50"/>
      <c r="OM155" s="50"/>
      <c r="ON155" s="50"/>
      <c r="OO155" s="50"/>
      <c r="OP155" s="50"/>
      <c r="OQ155" s="50"/>
      <c r="OR155" s="50"/>
      <c r="OS155" s="50"/>
      <c r="OT155" s="50"/>
      <c r="OU155" s="50"/>
      <c r="OV155" s="50"/>
      <c r="OW155" s="50"/>
      <c r="OX155" s="50"/>
      <c r="OY155" s="50"/>
      <c r="OZ155" s="50"/>
      <c r="PA155" s="50"/>
      <c r="PB155" s="50"/>
      <c r="PC155" s="50"/>
      <c r="PD155" s="50"/>
      <c r="PE155" s="50"/>
      <c r="PF155" s="50"/>
      <c r="PG155" s="50"/>
      <c r="PH155" s="50"/>
      <c r="PI155" s="50"/>
      <c r="PJ155" s="50"/>
      <c r="PK155" s="50"/>
      <c r="PL155" s="50"/>
      <c r="PM155" s="50"/>
      <c r="PN155" s="50"/>
      <c r="PO155" s="50"/>
      <c r="PP155" s="50"/>
      <c r="PQ155" s="50"/>
      <c r="PR155" s="50"/>
      <c r="PS155" s="50"/>
      <c r="PT155" s="50"/>
      <c r="PU155" s="50"/>
      <c r="PV155" s="50"/>
      <c r="PW155" s="50"/>
      <c r="PX155" s="50"/>
      <c r="PY155" s="50"/>
      <c r="PZ155" s="50"/>
      <c r="QA155" s="50"/>
      <c r="QB155" s="50"/>
      <c r="QC155" s="50"/>
      <c r="QD155" s="50"/>
      <c r="QE155" s="50"/>
      <c r="QF155" s="50"/>
      <c r="QG155" s="50"/>
      <c r="QH155" s="50"/>
      <c r="QI155" s="50"/>
      <c r="QJ155" s="50"/>
      <c r="QK155" s="50"/>
      <c r="QL155" s="50"/>
      <c r="QM155" s="50"/>
      <c r="QN155" s="50"/>
      <c r="QO155" s="50"/>
      <c r="QP155" s="50"/>
      <c r="QQ155" s="50"/>
      <c r="QR155" s="50"/>
      <c r="QS155" s="50"/>
      <c r="QT155" s="50"/>
      <c r="QU155" s="50"/>
      <c r="QV155" s="50"/>
      <c r="QW155" s="50"/>
      <c r="QX155" s="50"/>
      <c r="QY155" s="50"/>
      <c r="QZ155" s="50"/>
      <c r="RA155" s="50"/>
      <c r="RB155" s="50"/>
      <c r="RC155" s="50"/>
      <c r="RD155" s="50"/>
      <c r="RE155" s="50"/>
      <c r="RF155" s="50"/>
      <c r="RG155" s="50"/>
      <c r="RH155" s="50"/>
      <c r="RI155" s="50"/>
      <c r="RJ155" s="50"/>
      <c r="RK155" s="50"/>
      <c r="RL155" s="50"/>
      <c r="RM155" s="50"/>
      <c r="RN155" s="50"/>
      <c r="RO155" s="50"/>
      <c r="RP155" s="50"/>
      <c r="RQ155" s="50"/>
      <c r="RR155" s="50"/>
      <c r="RS155" s="50"/>
      <c r="RT155" s="50"/>
      <c r="RU155" s="50"/>
      <c r="RV155" s="50"/>
      <c r="RW155" s="50"/>
      <c r="RX155" s="50"/>
      <c r="RY155" s="50"/>
      <c r="RZ155" s="50"/>
      <c r="SA155" s="50"/>
      <c r="SB155" s="50"/>
      <c r="SC155" s="50"/>
      <c r="SD155" s="50"/>
      <c r="SE155" s="50"/>
      <c r="SF155" s="50"/>
      <c r="SG155" s="50"/>
      <c r="SH155" s="50"/>
      <c r="SI155" s="50"/>
      <c r="SJ155" s="50"/>
      <c r="SK155" s="50"/>
      <c r="SL155" s="50"/>
      <c r="SM155" s="50"/>
      <c r="SN155" s="45"/>
    </row>
    <row r="156" spans="2:508" x14ac:dyDescent="0.25">
      <c r="B156" s="43" t="s">
        <v>649</v>
      </c>
      <c r="C156" s="43" t="str">
        <f ca="1">_xlfn.XLOOKUP(B156,bonds[unique lookup],bonds[ID_ISIN])</f>
        <v>XS1216019585</v>
      </c>
      <c r="D156" s="45" cm="1">
        <f t="array" aca="1" ref="D156" ca="1">MIN(IFERROR(IF(OFFSET(bHist!$A$1,_xlfn.XMATCH($B$112,bHist!$B:$B,0)-1,3+$C$2,1,3+$C$3)=0,"-",OFFSET(bHist!$A$1,_xlfn.XMATCH($B$112,bHist!$B:$B,0)-1,3+$C$2,1,3+$C$3))-IF(OFFSET(bHist!$A$1,_xlfn.XMATCH(B156,bHist!$B:$B,0)-1,3+$C$2,1,3+$C$3)=0,"-",OFFSET(bHist!$A$1,_xlfn.XMATCH(B156,bHist!$B:$B,0)-1,3+$C$2,1,3+$C$3)),"-"))</f>
        <v>-194.70304713737966</v>
      </c>
      <c r="E156" s="45" cm="1">
        <f t="array" aca="1" ref="E156" ca="1">AVERAGE(IFERROR(IF(OFFSET(bHist!$A$1,_xlfn.XMATCH($B$112,bHist!$B:$B,0)-1,3+$C$2,1,3+$C$3)=0,"-",OFFSET(bHist!$A$1,_xlfn.XMATCH($B$112,bHist!$B:$B,0)-1,3+$C$2,1,3+$C$3))-IF(OFFSET(bHist!$A$1,_xlfn.XMATCH(B156,bHist!$B:$B,0)-1,3+$C$2,1,3+$C$3)=0,"-",OFFSET(bHist!$A$1,_xlfn.XMATCH(B156,bHist!$B:$B,0)-1,3+$C$2,1,3+$C$3)),"-"))</f>
        <v>-59.780537667718143</v>
      </c>
      <c r="F156" s="45" cm="1">
        <f t="array" aca="1" ref="F156" ca="1">MAX(IFERROR(IF(OFFSET(bHist!$A$1,_xlfn.XMATCH($B$112,bHist!$B:$B,0)-1,3+$C$2,1,3+$C$3)=0,"-",OFFSET(bHist!$A$1,_xlfn.XMATCH($B$112,bHist!$B:$B,0)-1,3+$C$2,1,3+$C$3))-IF(OFFSET(bHist!$A$1,_xlfn.XMATCH(B156,bHist!$B:$B,0)-1,3+$C$2,1,3+$C$3)=0,"-",OFFSET(bHist!$A$1,_xlfn.XMATCH(B156,bHist!$B:$B,0)-1,3+$C$2,1,3+$C$3)),"-"))</f>
        <v>290.68738502514361</v>
      </c>
      <c r="G156" s="45" cm="1">
        <f t="array" aca="1" ref="G156" ca="1">_xlfn.STDEV.P(IFERROR(IF(OFFSET(bHist!$A$1,_xlfn.XMATCH($B$112,bHist!$B:$B,0)-1,3+$C$2,1,3+$C$3)=0,"-",OFFSET(bHist!$A$1,_xlfn.XMATCH($B$112,bHist!$B:$B,0)-1,3+$C$2,1,3+$C$3))-IF(OFFSET(bHist!$A$1,_xlfn.XMATCH(B156,bHist!$B:$B,0)-1,3+$C$2,1,3+$C$3)=0,"-",OFFSET(bHist!$A$1,_xlfn.XMATCH(B156,bHist!$B:$B,0)-1,3+$C$2,1,3+$C$3)),"-"))</f>
        <v>59.316487573229587</v>
      </c>
      <c r="H156" s="45" cm="1">
        <f t="array" aca="1" ref="H156" ca="1">INDEX((IFERROR(IF(OFFSET(bHist!$A$1,_xlfn.XMATCH($B$112,bHist!B:B,0)-1,3,1,500)=0,"-",OFFSET(bHist!$A$1,_xlfn.XMATCH($B$112,bHist!B:B,0)-1,3,1,500))-IF(OFFSET(bHist!$A$1,_xlfn.XMATCH(B156,bHist!B:B,0)-1,3,1,500)=0,"-",OFFSET(bHist!$A$1,_xlfn.XMATCH(B156,bHist!B:B,0)-1,3,1,500)),"-")),1)</f>
        <v>-115.34441364121437</v>
      </c>
      <c r="I156" s="45">
        <f t="shared" ca="1" si="6"/>
        <v>-11.447254064309982</v>
      </c>
      <c r="J156" s="51" cm="1">
        <f t="array" aca="1" ref="J156" ca="1">SLOPE((IFERROR(IF(OFFSET(bHist!$A$1,_xlfn.XMATCH($B$112,bHist!$B:$B,0)-1,3,1,500)=0,"-",OFFSET(bHist!$A$1,_xlfn.XMATCH($B$112,bHist!$B:$B,0)-1,3,1,500))-IF(OFFSET(bHist!$A$1,_xlfn.XMATCH(B156,bHist!$B:$B,0)-1,3,1,500)=0,"-",OFFSET(bHist!$A$1,_xlfn.XMATCH(B156,bHist!$B:$B,0)-1,3,1,500)),"-")),OFFSET(bHist!$A$1,0,3,1,500))</f>
        <v>-4.1927092305877336E-2</v>
      </c>
      <c r="K156" s="45" cm="1">
        <f t="array" aca="1" ref="K156" ca="1">INTERCEPT((IFERROR(IF(OFFSET(bHist!$A$1,_xlfn.XMATCH($B$112,bHist!$B:$B,0)-1,3,1,500)=0,"-",OFFSET(bHist!$A$1,_xlfn.XMATCH($B$112,bHist!$B:$B,0)-1,3,1,500))-IF(OFFSET(bHist!$A$1,_xlfn.XMATCH(B156,bHist!$B:$B,0)-1,3,1,500)=0,"-",OFFSET(bHist!$A$1,_xlfn.XMATCH(B156,bHist!$B:$B,0)-1,3,1,500)),"-")),OFFSET(bHist!$A$1,0,3,1,500))</f>
        <v>1770.2921396956751</v>
      </c>
      <c r="L156" s="45" cm="1">
        <f t="array" aca="1" ref="L156" ca="1">STEYX((IFERROR(IF(OFFSET(bHist!$A$1,_xlfn.XMATCH($B$112,bHist!B:B,0)-1,3,1,500)=0,"-",OFFSET(bHist!$A$1,_xlfn.XMATCH($B$112,bHist!B:B,0)-1,3,1,500))-IF(OFFSET(bHist!$A$1,_xlfn.XMATCH(B156,bHist!B:B,0)-1,3,1,500)=0,"-",OFFSET(bHist!$A$1,_xlfn.XMATCH(B156,bHist!B:B,0)-1,3,1,500)),"-")),OFFSET(bHist!$A$1,0,3,1,500))</f>
        <v>58.735816069235327</v>
      </c>
      <c r="M156" s="51" cm="1">
        <f t="array" aca="1" ref="M156" ca="1">CORREL(IF(OFFSET(bHist!$A$1,_xlfn.XMATCH($B$112,bHist!B:B,0)-1,3,1,500)=0,"-",OFFSET(bHist!$A$1,_xlfn.XMATCH($B$112,bHist!B:B,0)-1,3,1,500)),IF(OFFSET(bHist!$A$1,_xlfn.XMATCH(B156,bHist!B:B,0)-1,3,1,500)=0,"-",OFFSET(bHist!$A$1,_xlfn.XMATCH(B156,bHist!B:B,0)-1,3,1,500)))</f>
        <v>0.77815979392732026</v>
      </c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  <c r="AE156" s="50"/>
      <c r="AF156" s="50"/>
      <c r="AG156" s="50"/>
      <c r="AH156" s="50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  <c r="AX156" s="50"/>
      <c r="AY156" s="50"/>
      <c r="AZ156" s="50"/>
      <c r="BA156" s="50"/>
      <c r="BB156" s="50"/>
      <c r="BC156" s="50"/>
      <c r="BD156" s="50"/>
      <c r="BE156" s="50"/>
      <c r="BF156" s="50"/>
      <c r="BG156" s="50"/>
      <c r="BH156" s="50"/>
      <c r="BI156" s="50"/>
      <c r="BJ156" s="50"/>
      <c r="BK156" s="50"/>
      <c r="BL156" s="50"/>
      <c r="BM156" s="50"/>
      <c r="BN156" s="50"/>
      <c r="BO156" s="50"/>
      <c r="BP156" s="50"/>
      <c r="BQ156" s="50"/>
      <c r="BR156" s="50"/>
      <c r="BS156" s="50"/>
      <c r="BT156" s="50"/>
      <c r="BU156" s="50"/>
      <c r="BV156" s="50"/>
      <c r="BW156" s="50"/>
      <c r="BX156" s="50"/>
      <c r="BY156" s="50"/>
      <c r="BZ156" s="50"/>
      <c r="CA156" s="50"/>
      <c r="CB156" s="50"/>
      <c r="CC156" s="50"/>
      <c r="CD156" s="50"/>
      <c r="CE156" s="50"/>
      <c r="CF156" s="50"/>
      <c r="CG156" s="50"/>
      <c r="CH156" s="50"/>
      <c r="CI156" s="50"/>
      <c r="CJ156" s="50"/>
      <c r="CK156" s="50"/>
      <c r="CL156" s="50"/>
      <c r="CM156" s="50"/>
      <c r="CN156" s="50"/>
      <c r="CO156" s="50"/>
      <c r="CP156" s="50"/>
      <c r="CQ156" s="50"/>
      <c r="CR156" s="50"/>
      <c r="CS156" s="50"/>
      <c r="CT156" s="50"/>
      <c r="CU156" s="50"/>
      <c r="CV156" s="50"/>
      <c r="CW156" s="50"/>
      <c r="CX156" s="50"/>
      <c r="CY156" s="50"/>
      <c r="CZ156" s="50"/>
      <c r="DA156" s="50"/>
      <c r="DB156" s="50"/>
      <c r="DC156" s="50"/>
      <c r="DD156" s="50"/>
      <c r="DE156" s="50"/>
      <c r="DF156" s="50"/>
      <c r="DG156" s="50"/>
      <c r="DH156" s="50"/>
      <c r="DI156" s="50"/>
      <c r="DJ156" s="50"/>
      <c r="DK156" s="50"/>
      <c r="DL156" s="50"/>
      <c r="DM156" s="50"/>
      <c r="DN156" s="50"/>
      <c r="DO156" s="50"/>
      <c r="DP156" s="50"/>
      <c r="DQ156" s="50"/>
      <c r="DR156" s="50"/>
      <c r="DS156" s="50"/>
      <c r="DT156" s="50"/>
      <c r="DU156" s="50"/>
      <c r="DV156" s="50"/>
      <c r="DW156" s="50"/>
      <c r="DX156" s="50"/>
      <c r="DY156" s="50"/>
      <c r="DZ156" s="50"/>
      <c r="EA156" s="50"/>
      <c r="EB156" s="50"/>
      <c r="EC156" s="50"/>
      <c r="ED156" s="50"/>
      <c r="EE156" s="50"/>
      <c r="EF156" s="50"/>
      <c r="EG156" s="50"/>
      <c r="EH156" s="50"/>
      <c r="EI156" s="50"/>
      <c r="EJ156" s="50"/>
      <c r="EK156" s="50"/>
      <c r="EL156" s="50"/>
      <c r="EM156" s="50"/>
      <c r="EN156" s="50"/>
      <c r="EO156" s="50"/>
      <c r="EP156" s="50"/>
      <c r="EQ156" s="50"/>
      <c r="ER156" s="50"/>
      <c r="ES156" s="50"/>
      <c r="ET156" s="50"/>
      <c r="EU156" s="50"/>
      <c r="EV156" s="50"/>
      <c r="EW156" s="50"/>
      <c r="EX156" s="50"/>
      <c r="EY156" s="50"/>
      <c r="EZ156" s="50"/>
      <c r="FA156" s="50"/>
      <c r="FB156" s="50"/>
      <c r="FC156" s="50"/>
      <c r="FD156" s="50"/>
      <c r="FE156" s="50"/>
      <c r="FF156" s="50"/>
      <c r="FG156" s="50"/>
      <c r="FH156" s="50"/>
      <c r="FI156" s="50"/>
      <c r="FJ156" s="50"/>
      <c r="FK156" s="50"/>
      <c r="FL156" s="50"/>
      <c r="FM156" s="50"/>
      <c r="FN156" s="50"/>
      <c r="FO156" s="50"/>
      <c r="FP156" s="50"/>
      <c r="FQ156" s="50"/>
      <c r="FR156" s="50"/>
      <c r="FS156" s="50"/>
      <c r="FT156" s="50"/>
      <c r="FU156" s="50"/>
      <c r="FV156" s="50"/>
      <c r="FW156" s="50"/>
      <c r="FX156" s="50"/>
      <c r="FY156" s="50"/>
      <c r="FZ156" s="50"/>
      <c r="GA156" s="50"/>
      <c r="GB156" s="50"/>
      <c r="GC156" s="50"/>
      <c r="GD156" s="50"/>
      <c r="GE156" s="50"/>
      <c r="GF156" s="50"/>
      <c r="GG156" s="50"/>
      <c r="GH156" s="50"/>
      <c r="GI156" s="50"/>
      <c r="GJ156" s="50"/>
      <c r="GK156" s="50"/>
      <c r="GL156" s="50"/>
      <c r="GM156" s="50"/>
      <c r="GN156" s="50"/>
      <c r="GO156" s="50"/>
      <c r="GP156" s="50"/>
      <c r="GQ156" s="50"/>
      <c r="GR156" s="50"/>
      <c r="GS156" s="50"/>
      <c r="GT156" s="50"/>
      <c r="GU156" s="50"/>
      <c r="GV156" s="50"/>
      <c r="GW156" s="50"/>
      <c r="GX156" s="50"/>
      <c r="GY156" s="50"/>
      <c r="GZ156" s="50"/>
      <c r="HA156" s="50"/>
      <c r="HB156" s="50"/>
      <c r="HC156" s="50"/>
      <c r="HD156" s="50"/>
      <c r="HE156" s="50"/>
      <c r="HF156" s="50"/>
      <c r="HG156" s="50"/>
      <c r="HH156" s="50"/>
      <c r="HI156" s="50"/>
      <c r="HJ156" s="50"/>
      <c r="HK156" s="50"/>
      <c r="HL156" s="50"/>
      <c r="HM156" s="50"/>
      <c r="HN156" s="50"/>
      <c r="HO156" s="50"/>
      <c r="HP156" s="50"/>
      <c r="HQ156" s="50"/>
      <c r="HR156" s="50"/>
      <c r="HS156" s="50"/>
      <c r="HT156" s="50"/>
      <c r="HU156" s="50"/>
      <c r="HV156" s="50"/>
      <c r="HW156" s="50"/>
      <c r="HX156" s="50"/>
      <c r="HY156" s="50"/>
      <c r="HZ156" s="50"/>
      <c r="IA156" s="50"/>
      <c r="IB156" s="50"/>
      <c r="IC156" s="50"/>
      <c r="ID156" s="50"/>
      <c r="IE156" s="50"/>
      <c r="IF156" s="50"/>
      <c r="IG156" s="50"/>
      <c r="IH156" s="50"/>
      <c r="II156" s="50"/>
      <c r="IJ156" s="50"/>
      <c r="IK156" s="50"/>
      <c r="IL156" s="50"/>
      <c r="IM156" s="50"/>
      <c r="IN156" s="50"/>
      <c r="IO156" s="50"/>
      <c r="IP156" s="50"/>
      <c r="IQ156" s="50"/>
      <c r="IR156" s="50"/>
      <c r="IS156" s="50"/>
      <c r="IT156" s="50"/>
      <c r="IU156" s="50"/>
      <c r="IV156" s="50"/>
      <c r="IW156" s="50"/>
      <c r="IX156" s="50"/>
      <c r="IY156" s="50"/>
      <c r="IZ156" s="50"/>
      <c r="JA156" s="50"/>
      <c r="JB156" s="50"/>
      <c r="JC156" s="50"/>
      <c r="JD156" s="50"/>
      <c r="JE156" s="50"/>
      <c r="JF156" s="50"/>
      <c r="JG156" s="50"/>
      <c r="JH156" s="50"/>
      <c r="JI156" s="50"/>
      <c r="JJ156" s="50"/>
      <c r="JK156" s="50"/>
      <c r="JL156" s="50"/>
      <c r="JM156" s="50"/>
      <c r="JN156" s="50"/>
      <c r="JO156" s="50"/>
      <c r="JP156" s="50"/>
      <c r="JQ156" s="50"/>
      <c r="JR156" s="50"/>
      <c r="JS156" s="50"/>
      <c r="JT156" s="50"/>
      <c r="JU156" s="50"/>
      <c r="JV156" s="50"/>
      <c r="JW156" s="50"/>
      <c r="JX156" s="50"/>
      <c r="JY156" s="50"/>
      <c r="JZ156" s="50"/>
      <c r="KA156" s="50"/>
      <c r="KB156" s="50"/>
      <c r="KC156" s="50"/>
      <c r="KD156" s="50"/>
      <c r="KE156" s="50"/>
      <c r="KF156" s="50"/>
      <c r="KG156" s="50"/>
      <c r="KH156" s="50"/>
      <c r="KI156" s="50"/>
      <c r="KJ156" s="50"/>
      <c r="KK156" s="50"/>
      <c r="KL156" s="50"/>
      <c r="KM156" s="50"/>
      <c r="KN156" s="50"/>
      <c r="KO156" s="50"/>
      <c r="KP156" s="50"/>
      <c r="KQ156" s="50"/>
      <c r="KR156" s="50"/>
      <c r="KS156" s="50"/>
      <c r="KT156" s="50"/>
      <c r="KU156" s="50"/>
      <c r="KV156" s="50"/>
      <c r="KW156" s="50"/>
      <c r="KX156" s="50"/>
      <c r="KY156" s="50"/>
      <c r="KZ156" s="50"/>
      <c r="LA156" s="50"/>
      <c r="LB156" s="50"/>
      <c r="LC156" s="50"/>
      <c r="LD156" s="50"/>
      <c r="LE156" s="50"/>
      <c r="LF156" s="50"/>
      <c r="LG156" s="50"/>
      <c r="LH156" s="50"/>
      <c r="LI156" s="50"/>
      <c r="LJ156" s="50"/>
      <c r="LK156" s="50"/>
      <c r="LL156" s="50"/>
      <c r="LM156" s="50"/>
      <c r="LN156" s="50"/>
      <c r="LO156" s="50"/>
      <c r="LP156" s="50"/>
      <c r="LQ156" s="50"/>
      <c r="LR156" s="50"/>
      <c r="LS156" s="50"/>
      <c r="LT156" s="50"/>
      <c r="LU156" s="50"/>
      <c r="LV156" s="50"/>
      <c r="LW156" s="50"/>
      <c r="LX156" s="50"/>
      <c r="LY156" s="50"/>
      <c r="LZ156" s="50"/>
      <c r="MA156" s="50"/>
      <c r="MB156" s="50"/>
      <c r="MC156" s="50"/>
      <c r="MD156" s="50"/>
      <c r="ME156" s="50"/>
      <c r="MF156" s="50"/>
      <c r="MG156" s="50"/>
      <c r="MH156" s="50"/>
      <c r="MI156" s="50"/>
      <c r="MJ156" s="50"/>
      <c r="MK156" s="50"/>
      <c r="ML156" s="50"/>
      <c r="MM156" s="50"/>
      <c r="MN156" s="50"/>
      <c r="MO156" s="50"/>
      <c r="MP156" s="50"/>
      <c r="MQ156" s="50"/>
      <c r="MR156" s="50"/>
      <c r="MS156" s="50"/>
      <c r="MT156" s="50"/>
      <c r="MU156" s="50"/>
      <c r="MV156" s="50"/>
      <c r="MW156" s="50"/>
      <c r="MX156" s="50"/>
      <c r="MY156" s="50"/>
      <c r="MZ156" s="50"/>
      <c r="NA156" s="50"/>
      <c r="NB156" s="50"/>
      <c r="NC156" s="50"/>
      <c r="ND156" s="50"/>
      <c r="NE156" s="50"/>
      <c r="NF156" s="50"/>
      <c r="NG156" s="50"/>
      <c r="NH156" s="50"/>
      <c r="NI156" s="50"/>
      <c r="NJ156" s="50"/>
      <c r="NK156" s="50"/>
      <c r="NL156" s="50"/>
      <c r="NM156" s="50"/>
      <c r="NN156" s="50"/>
      <c r="NO156" s="50"/>
      <c r="NP156" s="50"/>
      <c r="NQ156" s="50"/>
      <c r="NR156" s="50"/>
      <c r="NS156" s="50"/>
      <c r="NT156" s="50"/>
      <c r="NU156" s="50"/>
      <c r="NV156" s="50"/>
      <c r="NW156" s="50"/>
      <c r="NX156" s="50"/>
      <c r="NY156" s="50"/>
      <c r="NZ156" s="50"/>
      <c r="OA156" s="50"/>
      <c r="OB156" s="50"/>
      <c r="OC156" s="50"/>
      <c r="OD156" s="50"/>
      <c r="OE156" s="50"/>
      <c r="OF156" s="50"/>
      <c r="OG156" s="50"/>
      <c r="OH156" s="50"/>
      <c r="OI156" s="50"/>
      <c r="OJ156" s="50"/>
      <c r="OK156" s="50"/>
      <c r="OL156" s="50"/>
      <c r="OM156" s="50"/>
      <c r="ON156" s="50"/>
      <c r="OO156" s="50"/>
      <c r="OP156" s="50"/>
      <c r="OQ156" s="50"/>
      <c r="OR156" s="50"/>
      <c r="OS156" s="50"/>
      <c r="OT156" s="50"/>
      <c r="OU156" s="50"/>
      <c r="OV156" s="50"/>
      <c r="OW156" s="50"/>
      <c r="OX156" s="50"/>
      <c r="OY156" s="50"/>
      <c r="OZ156" s="50"/>
      <c r="PA156" s="50"/>
      <c r="PB156" s="50"/>
      <c r="PC156" s="50"/>
      <c r="PD156" s="50"/>
      <c r="PE156" s="50"/>
      <c r="PF156" s="50"/>
      <c r="PG156" s="50"/>
      <c r="PH156" s="50"/>
      <c r="PI156" s="50"/>
      <c r="PJ156" s="50"/>
      <c r="PK156" s="50"/>
      <c r="PL156" s="50"/>
      <c r="PM156" s="50"/>
      <c r="PN156" s="50"/>
      <c r="PO156" s="50"/>
      <c r="PP156" s="50"/>
      <c r="PQ156" s="50"/>
      <c r="PR156" s="50"/>
      <c r="PS156" s="50"/>
      <c r="PT156" s="50"/>
      <c r="PU156" s="50"/>
      <c r="PV156" s="50"/>
      <c r="PW156" s="50"/>
      <c r="PX156" s="50"/>
      <c r="PY156" s="50"/>
      <c r="PZ156" s="50"/>
      <c r="QA156" s="50"/>
      <c r="QB156" s="50"/>
      <c r="QC156" s="50"/>
      <c r="QD156" s="50"/>
      <c r="QE156" s="50"/>
      <c r="QF156" s="50"/>
      <c r="QG156" s="50"/>
      <c r="QH156" s="50"/>
      <c r="QI156" s="50"/>
      <c r="QJ156" s="50"/>
      <c r="QK156" s="50"/>
      <c r="QL156" s="50"/>
      <c r="QM156" s="50"/>
      <c r="QN156" s="50"/>
      <c r="QO156" s="50"/>
      <c r="QP156" s="50"/>
      <c r="QQ156" s="50"/>
      <c r="QR156" s="50"/>
      <c r="QS156" s="50"/>
      <c r="QT156" s="50"/>
      <c r="QU156" s="50"/>
      <c r="QV156" s="50"/>
      <c r="QW156" s="50"/>
      <c r="QX156" s="50"/>
      <c r="QY156" s="50"/>
      <c r="QZ156" s="50"/>
      <c r="RA156" s="50"/>
      <c r="RB156" s="50"/>
      <c r="RC156" s="50"/>
      <c r="RD156" s="50"/>
      <c r="RE156" s="50"/>
      <c r="RF156" s="50"/>
      <c r="RG156" s="50"/>
      <c r="RH156" s="50"/>
      <c r="RI156" s="50"/>
      <c r="RJ156" s="50"/>
      <c r="RK156" s="50"/>
      <c r="RL156" s="50"/>
      <c r="RM156" s="50"/>
      <c r="RN156" s="50"/>
      <c r="RO156" s="50"/>
      <c r="RP156" s="50"/>
      <c r="RQ156" s="50"/>
      <c r="RR156" s="50"/>
      <c r="RS156" s="50"/>
      <c r="RT156" s="50"/>
      <c r="RU156" s="50"/>
      <c r="RV156" s="50"/>
      <c r="RW156" s="50"/>
      <c r="RX156" s="50"/>
      <c r="RY156" s="50"/>
      <c r="RZ156" s="50"/>
      <c r="SA156" s="50"/>
      <c r="SB156" s="50"/>
      <c r="SC156" s="50"/>
      <c r="SD156" s="50"/>
      <c r="SE156" s="50"/>
      <c r="SF156" s="50"/>
      <c r="SG156" s="50"/>
      <c r="SH156" s="50"/>
      <c r="SI156" s="50"/>
      <c r="SJ156" s="50"/>
      <c r="SK156" s="50"/>
      <c r="SL156" s="50"/>
      <c r="SM156" s="50"/>
      <c r="SN156" s="45"/>
    </row>
    <row r="157" spans="2:508" x14ac:dyDescent="0.25">
      <c r="B157" s="43" t="s">
        <v>650</v>
      </c>
      <c r="C157" s="43" t="str">
        <f ca="1">_xlfn.XLOOKUP(B157,bonds[unique lookup],bonds[ID_ISIN])</f>
        <v>XS2010044977</v>
      </c>
      <c r="D157" s="45" cm="1">
        <f t="array" aca="1" ref="D157" ca="1">MIN(IFERROR(IF(OFFSET(bHist!$A$1,_xlfn.XMATCH($B$112,bHist!$B:$B,0)-1,3+$C$2,1,3+$C$3)=0,"-",OFFSET(bHist!$A$1,_xlfn.XMATCH($B$112,bHist!$B:$B,0)-1,3+$C$2,1,3+$C$3))-IF(OFFSET(bHist!$A$1,_xlfn.XMATCH(B157,bHist!$B:$B,0)-1,3+$C$2,1,3+$C$3)=0,"-",OFFSET(bHist!$A$1,_xlfn.XMATCH(B157,bHist!$B:$B,0)-1,3+$C$2,1,3+$C$3)),"-"))</f>
        <v>10.61431586694718</v>
      </c>
      <c r="E157" s="45" cm="1">
        <f t="array" aca="1" ref="E157" ca="1">AVERAGE(IFERROR(IF(OFFSET(bHist!$A$1,_xlfn.XMATCH($B$112,bHist!$B:$B,0)-1,3+$C$2,1,3+$C$3)=0,"-",OFFSET(bHist!$A$1,_xlfn.XMATCH($B$112,bHist!$B:$B,0)-1,3+$C$2,1,3+$C$3))-IF(OFFSET(bHist!$A$1,_xlfn.XMATCH(B157,bHist!$B:$B,0)-1,3+$C$2,1,3+$C$3)=0,"-",OFFSET(bHist!$A$1,_xlfn.XMATCH(B157,bHist!$B:$B,0)-1,3+$C$2,1,3+$C$3)),"-"))</f>
        <v>102.4821091848723</v>
      </c>
      <c r="F157" s="45" cm="1">
        <f t="array" aca="1" ref="F157" ca="1">MAX(IFERROR(IF(OFFSET(bHist!$A$1,_xlfn.XMATCH($B$112,bHist!$B:$B,0)-1,3+$C$2,1,3+$C$3)=0,"-",OFFSET(bHist!$A$1,_xlfn.XMATCH($B$112,bHist!$B:$B,0)-1,3+$C$2,1,3+$C$3))-IF(OFFSET(bHist!$A$1,_xlfn.XMATCH(B157,bHist!$B:$B,0)-1,3+$C$2,1,3+$C$3)=0,"-",OFFSET(bHist!$A$1,_xlfn.XMATCH(B157,bHist!$B:$B,0)-1,3+$C$2,1,3+$C$3)),"-"))</f>
        <v>261.49082723093034</v>
      </c>
      <c r="G157" s="45" cm="1">
        <f t="array" aca="1" ref="G157" ca="1">_xlfn.STDEV.P(IFERROR(IF(OFFSET(bHist!$A$1,_xlfn.XMATCH($B$112,bHist!$B:$B,0)-1,3+$C$2,1,3+$C$3)=0,"-",OFFSET(bHist!$A$1,_xlfn.XMATCH($B$112,bHist!$B:$B,0)-1,3+$C$2,1,3+$C$3))-IF(OFFSET(bHist!$A$1,_xlfn.XMATCH(B157,bHist!$B:$B,0)-1,3+$C$2,1,3+$C$3)=0,"-",OFFSET(bHist!$A$1,_xlfn.XMATCH(B157,bHist!$B:$B,0)-1,3+$C$2,1,3+$C$3)),"-"))</f>
        <v>74.493058182379201</v>
      </c>
      <c r="H157" s="45" cm="1">
        <f t="array" aca="1" ref="H157" ca="1">INDEX((IFERROR(IF(OFFSET(bHist!$A$1,_xlfn.XMATCH($B$112,bHist!B:B,0)-1,3,1,500)=0,"-",OFFSET(bHist!$A$1,_xlfn.XMATCH($B$112,bHist!B:B,0)-1,3,1,500))-IF(OFFSET(bHist!$A$1,_xlfn.XMATCH(B157,bHist!B:B,0)-1,3,1,500)=0,"-",OFFSET(bHist!$A$1,_xlfn.XMATCH(B157,bHist!B:B,0)-1,3,1,500)),"-")),1)</f>
        <v>136.00120144987108</v>
      </c>
      <c r="I157" s="45">
        <f t="shared" ca="1" si="6"/>
        <v>13.360793357161976</v>
      </c>
      <c r="J157" s="51" cm="1">
        <f t="array" aca="1" ref="J157" ca="1">SLOPE((IFERROR(IF(OFFSET(bHist!$A$1,_xlfn.XMATCH($B$112,bHist!$B:$B,0)-1,3,1,500)=0,"-",OFFSET(bHist!$A$1,_xlfn.XMATCH($B$112,bHist!$B:$B,0)-1,3,1,500))-IF(OFFSET(bHist!$A$1,_xlfn.XMATCH(B157,bHist!$B:$B,0)-1,3,1,500)=0,"-",OFFSET(bHist!$A$1,_xlfn.XMATCH(B157,bHist!$B:$B,0)-1,3,1,500)),"-")),OFFSET(bHist!$A$1,0,3,1,500))</f>
        <v>0.68960886036858859</v>
      </c>
      <c r="K157" s="45" cm="1">
        <f t="array" aca="1" ref="K157" ca="1">INTERCEPT((IFERROR(IF(OFFSET(bHist!$A$1,_xlfn.XMATCH($B$112,bHist!$B:$B,0)-1,3,1,500)=0,"-",OFFSET(bHist!$A$1,_xlfn.XMATCH($B$112,bHist!$B:$B,0)-1,3,1,500))-IF(OFFSET(bHist!$A$1,_xlfn.XMATCH(B157,bHist!$B:$B,0)-1,3,1,500)=0,"-",OFFSET(bHist!$A$1,_xlfn.XMATCH(B157,bHist!$B:$B,0)-1,3,1,500)),"-")),OFFSET(bHist!$A$1,0,3,1,500))</f>
        <v>-30146.211256562456</v>
      </c>
      <c r="L157" s="45" cm="1">
        <f t="array" aca="1" ref="L157" ca="1">STEYX((IFERROR(IF(OFFSET(bHist!$A$1,_xlfn.XMATCH($B$112,bHist!B:B,0)-1,3,1,500)=0,"-",OFFSET(bHist!$A$1,_xlfn.XMATCH($B$112,bHist!B:B,0)-1,3,1,500))-IF(OFFSET(bHist!$A$1,_xlfn.XMATCH(B157,bHist!B:B,0)-1,3,1,500)=0,"-",OFFSET(bHist!$A$1,_xlfn.XMATCH(B157,bHist!B:B,0)-1,3,1,500)),"-")),OFFSET(bHist!$A$1,0,3,1,500))</f>
        <v>40.671896848275864</v>
      </c>
      <c r="M157" s="51" cm="1">
        <f t="array" aca="1" ref="M157" ca="1">CORREL(IF(OFFSET(bHist!$A$1,_xlfn.XMATCH($B$112,bHist!B:B,0)-1,3,1,500)=0,"-",OFFSET(bHist!$A$1,_xlfn.XMATCH($B$112,bHist!B:B,0)-1,3,1,500)),IF(OFFSET(bHist!$A$1,_xlfn.XMATCH(B157,bHist!B:B,0)-1,3,1,500)=0,"-",OFFSET(bHist!$A$1,_xlfn.XMATCH(B157,bHist!B:B,0)-1,3,1,500)))</f>
        <v>0.8615172440379979</v>
      </c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  <c r="AE157" s="50"/>
      <c r="AF157" s="50"/>
      <c r="AG157" s="50"/>
      <c r="AH157" s="50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  <c r="AX157" s="50"/>
      <c r="AY157" s="50"/>
      <c r="AZ157" s="50"/>
      <c r="BA157" s="50"/>
      <c r="BB157" s="50"/>
      <c r="BC157" s="50"/>
      <c r="BD157" s="50"/>
      <c r="BE157" s="50"/>
      <c r="BF157" s="50"/>
      <c r="BG157" s="50"/>
      <c r="BH157" s="50"/>
      <c r="BI157" s="50"/>
      <c r="BJ157" s="50"/>
      <c r="BK157" s="50"/>
      <c r="BL157" s="50"/>
      <c r="BM157" s="50"/>
      <c r="BN157" s="50"/>
      <c r="BO157" s="50"/>
      <c r="BP157" s="50"/>
      <c r="BQ157" s="50"/>
      <c r="BR157" s="50"/>
      <c r="BS157" s="50"/>
      <c r="BT157" s="50"/>
      <c r="BU157" s="50"/>
      <c r="BV157" s="50"/>
      <c r="BW157" s="50"/>
      <c r="BX157" s="50"/>
      <c r="BY157" s="50"/>
      <c r="BZ157" s="50"/>
      <c r="CA157" s="50"/>
      <c r="CB157" s="50"/>
      <c r="CC157" s="50"/>
      <c r="CD157" s="50"/>
      <c r="CE157" s="50"/>
      <c r="CF157" s="50"/>
      <c r="CG157" s="50"/>
      <c r="CH157" s="50"/>
      <c r="CI157" s="50"/>
      <c r="CJ157" s="50"/>
      <c r="CK157" s="50"/>
      <c r="CL157" s="50"/>
      <c r="CM157" s="50"/>
      <c r="CN157" s="50"/>
      <c r="CO157" s="50"/>
      <c r="CP157" s="50"/>
      <c r="CQ157" s="50"/>
      <c r="CR157" s="50"/>
      <c r="CS157" s="50"/>
      <c r="CT157" s="50"/>
      <c r="CU157" s="50"/>
      <c r="CV157" s="50"/>
      <c r="CW157" s="50"/>
      <c r="CX157" s="50"/>
      <c r="CY157" s="50"/>
      <c r="CZ157" s="50"/>
      <c r="DA157" s="50"/>
      <c r="DB157" s="50"/>
      <c r="DC157" s="50"/>
      <c r="DD157" s="50"/>
      <c r="DE157" s="50"/>
      <c r="DF157" s="50"/>
      <c r="DG157" s="50"/>
      <c r="DH157" s="50"/>
      <c r="DI157" s="50"/>
      <c r="DJ157" s="50"/>
      <c r="DK157" s="50"/>
      <c r="DL157" s="50"/>
      <c r="DM157" s="50"/>
      <c r="DN157" s="50"/>
      <c r="DO157" s="50"/>
      <c r="DP157" s="50"/>
      <c r="DQ157" s="50"/>
      <c r="DR157" s="50"/>
      <c r="DS157" s="50"/>
      <c r="DT157" s="50"/>
      <c r="DU157" s="50"/>
      <c r="DV157" s="50"/>
      <c r="DW157" s="50"/>
      <c r="DX157" s="50"/>
      <c r="DY157" s="50"/>
      <c r="DZ157" s="50"/>
      <c r="EA157" s="50"/>
      <c r="EB157" s="50"/>
      <c r="EC157" s="50"/>
      <c r="ED157" s="50"/>
      <c r="EE157" s="50"/>
      <c r="EF157" s="50"/>
      <c r="EG157" s="50"/>
      <c r="EH157" s="50"/>
      <c r="EI157" s="50"/>
      <c r="EJ157" s="50"/>
      <c r="EK157" s="50"/>
      <c r="EL157" s="50"/>
      <c r="EM157" s="50"/>
      <c r="EN157" s="50"/>
      <c r="EO157" s="50"/>
      <c r="EP157" s="50"/>
      <c r="EQ157" s="50"/>
      <c r="ER157" s="50"/>
      <c r="ES157" s="50"/>
      <c r="ET157" s="50"/>
      <c r="EU157" s="50"/>
      <c r="EV157" s="50"/>
      <c r="EW157" s="50"/>
      <c r="EX157" s="50"/>
      <c r="EY157" s="50"/>
      <c r="EZ157" s="50"/>
      <c r="FA157" s="50"/>
      <c r="FB157" s="50"/>
      <c r="FC157" s="50"/>
      <c r="FD157" s="50"/>
      <c r="FE157" s="50"/>
      <c r="FF157" s="50"/>
      <c r="FG157" s="50"/>
      <c r="FH157" s="50"/>
      <c r="FI157" s="50"/>
      <c r="FJ157" s="50"/>
      <c r="FK157" s="50"/>
      <c r="FL157" s="50"/>
      <c r="FM157" s="50"/>
      <c r="FN157" s="50"/>
      <c r="FO157" s="50"/>
      <c r="FP157" s="50"/>
      <c r="FQ157" s="50"/>
      <c r="FR157" s="50"/>
      <c r="FS157" s="50"/>
      <c r="FT157" s="50"/>
      <c r="FU157" s="50"/>
      <c r="FV157" s="50"/>
      <c r="FW157" s="50"/>
      <c r="FX157" s="50"/>
      <c r="FY157" s="50"/>
      <c r="FZ157" s="50"/>
      <c r="GA157" s="50"/>
      <c r="GB157" s="50"/>
      <c r="GC157" s="50"/>
      <c r="GD157" s="50"/>
      <c r="GE157" s="50"/>
      <c r="GF157" s="50"/>
      <c r="GG157" s="50"/>
      <c r="GH157" s="50"/>
      <c r="GI157" s="50"/>
      <c r="GJ157" s="50"/>
      <c r="GK157" s="50"/>
      <c r="GL157" s="50"/>
      <c r="GM157" s="50"/>
      <c r="GN157" s="50"/>
      <c r="GO157" s="50"/>
      <c r="GP157" s="50"/>
      <c r="GQ157" s="50"/>
      <c r="GR157" s="50"/>
      <c r="GS157" s="50"/>
      <c r="GT157" s="50"/>
      <c r="GU157" s="50"/>
      <c r="GV157" s="50"/>
      <c r="GW157" s="50"/>
      <c r="GX157" s="50"/>
      <c r="GY157" s="50"/>
      <c r="GZ157" s="50"/>
      <c r="HA157" s="50"/>
      <c r="HB157" s="50"/>
      <c r="HC157" s="50"/>
      <c r="HD157" s="50"/>
      <c r="HE157" s="50"/>
      <c r="HF157" s="50"/>
      <c r="HG157" s="50"/>
      <c r="HH157" s="50"/>
      <c r="HI157" s="50"/>
      <c r="HJ157" s="50"/>
      <c r="HK157" s="50"/>
      <c r="HL157" s="50"/>
      <c r="HM157" s="50"/>
      <c r="HN157" s="50"/>
      <c r="HO157" s="50"/>
      <c r="HP157" s="50"/>
      <c r="HQ157" s="50"/>
      <c r="HR157" s="50"/>
      <c r="HS157" s="50"/>
      <c r="HT157" s="50"/>
      <c r="HU157" s="50"/>
      <c r="HV157" s="50"/>
      <c r="HW157" s="50"/>
      <c r="HX157" s="50"/>
      <c r="HY157" s="50"/>
      <c r="HZ157" s="50"/>
      <c r="IA157" s="50"/>
      <c r="IB157" s="50"/>
      <c r="IC157" s="50"/>
      <c r="ID157" s="50"/>
      <c r="IE157" s="50"/>
      <c r="IF157" s="50"/>
      <c r="IG157" s="50"/>
      <c r="IH157" s="50"/>
      <c r="II157" s="50"/>
      <c r="IJ157" s="50"/>
      <c r="IK157" s="50"/>
      <c r="IL157" s="50"/>
      <c r="IM157" s="50"/>
      <c r="IN157" s="50"/>
      <c r="IO157" s="50"/>
      <c r="IP157" s="50"/>
      <c r="IQ157" s="50"/>
      <c r="IR157" s="50"/>
      <c r="IS157" s="50"/>
      <c r="IT157" s="50"/>
      <c r="IU157" s="50"/>
      <c r="IV157" s="50"/>
      <c r="IW157" s="50"/>
      <c r="IX157" s="50"/>
      <c r="IY157" s="50"/>
      <c r="IZ157" s="50"/>
      <c r="JA157" s="50"/>
      <c r="JB157" s="50"/>
      <c r="JC157" s="50"/>
      <c r="JD157" s="50"/>
      <c r="JE157" s="50"/>
      <c r="JF157" s="50"/>
      <c r="JG157" s="50"/>
      <c r="JH157" s="50"/>
      <c r="JI157" s="50"/>
      <c r="JJ157" s="50"/>
      <c r="JK157" s="50"/>
      <c r="JL157" s="50"/>
      <c r="JM157" s="50"/>
      <c r="JN157" s="50"/>
      <c r="JO157" s="50"/>
      <c r="JP157" s="50"/>
      <c r="JQ157" s="50"/>
      <c r="JR157" s="50"/>
      <c r="JS157" s="50"/>
      <c r="JT157" s="50"/>
      <c r="JU157" s="50"/>
      <c r="JV157" s="50"/>
      <c r="JW157" s="50"/>
      <c r="JX157" s="50"/>
      <c r="JY157" s="50"/>
      <c r="JZ157" s="50"/>
      <c r="KA157" s="50"/>
      <c r="KB157" s="50"/>
      <c r="KC157" s="50"/>
      <c r="KD157" s="50"/>
      <c r="KE157" s="50"/>
      <c r="KF157" s="50"/>
      <c r="KG157" s="50"/>
      <c r="KH157" s="50"/>
      <c r="KI157" s="50"/>
      <c r="KJ157" s="50"/>
      <c r="KK157" s="50"/>
      <c r="KL157" s="50"/>
      <c r="KM157" s="50"/>
      <c r="KN157" s="50"/>
      <c r="KO157" s="50"/>
      <c r="KP157" s="50"/>
      <c r="KQ157" s="50"/>
      <c r="KR157" s="50"/>
      <c r="KS157" s="50"/>
      <c r="KT157" s="50"/>
      <c r="KU157" s="50"/>
      <c r="KV157" s="50"/>
      <c r="KW157" s="50"/>
      <c r="KX157" s="50"/>
      <c r="KY157" s="50"/>
      <c r="KZ157" s="50"/>
      <c r="LA157" s="50"/>
      <c r="LB157" s="50"/>
      <c r="LC157" s="50"/>
      <c r="LD157" s="50"/>
      <c r="LE157" s="50"/>
      <c r="LF157" s="50"/>
      <c r="LG157" s="50"/>
      <c r="LH157" s="50"/>
      <c r="LI157" s="50"/>
      <c r="LJ157" s="50"/>
      <c r="LK157" s="50"/>
      <c r="LL157" s="50"/>
      <c r="LM157" s="50"/>
      <c r="LN157" s="50"/>
      <c r="LO157" s="50"/>
      <c r="LP157" s="50"/>
      <c r="LQ157" s="50"/>
      <c r="LR157" s="50"/>
      <c r="LS157" s="50"/>
      <c r="LT157" s="50"/>
      <c r="LU157" s="50"/>
      <c r="LV157" s="50"/>
      <c r="LW157" s="50"/>
      <c r="LX157" s="50"/>
      <c r="LY157" s="50"/>
      <c r="LZ157" s="50"/>
      <c r="MA157" s="50"/>
      <c r="MB157" s="50"/>
      <c r="MC157" s="50"/>
      <c r="MD157" s="50"/>
      <c r="ME157" s="50"/>
      <c r="MF157" s="50"/>
      <c r="MG157" s="50"/>
      <c r="MH157" s="50"/>
      <c r="MI157" s="50"/>
      <c r="MJ157" s="50"/>
      <c r="MK157" s="50"/>
      <c r="ML157" s="50"/>
      <c r="MM157" s="50"/>
      <c r="MN157" s="50"/>
      <c r="MO157" s="50"/>
      <c r="MP157" s="50"/>
      <c r="MQ157" s="50"/>
      <c r="MR157" s="50"/>
      <c r="MS157" s="50"/>
      <c r="MT157" s="50"/>
      <c r="MU157" s="50"/>
      <c r="MV157" s="50"/>
      <c r="MW157" s="50"/>
      <c r="MX157" s="50"/>
      <c r="MY157" s="50"/>
      <c r="MZ157" s="50"/>
      <c r="NA157" s="50"/>
      <c r="NB157" s="50"/>
      <c r="NC157" s="50"/>
      <c r="ND157" s="50"/>
      <c r="NE157" s="50"/>
      <c r="NF157" s="50"/>
      <c r="NG157" s="50"/>
      <c r="NH157" s="50"/>
      <c r="NI157" s="50"/>
      <c r="NJ157" s="50"/>
      <c r="NK157" s="50"/>
      <c r="NL157" s="50"/>
      <c r="NM157" s="50"/>
      <c r="NN157" s="50"/>
      <c r="NO157" s="50"/>
      <c r="NP157" s="50"/>
      <c r="NQ157" s="50"/>
      <c r="NR157" s="50"/>
      <c r="NS157" s="50"/>
      <c r="NT157" s="50"/>
      <c r="NU157" s="50"/>
      <c r="NV157" s="50"/>
      <c r="NW157" s="50"/>
      <c r="NX157" s="50"/>
      <c r="NY157" s="50"/>
      <c r="NZ157" s="50"/>
      <c r="OA157" s="50"/>
      <c r="OB157" s="50"/>
      <c r="OC157" s="50"/>
      <c r="OD157" s="50"/>
      <c r="OE157" s="50"/>
      <c r="OF157" s="50"/>
      <c r="OG157" s="50"/>
      <c r="OH157" s="50"/>
      <c r="OI157" s="50"/>
      <c r="OJ157" s="50"/>
      <c r="OK157" s="50"/>
      <c r="OL157" s="50"/>
      <c r="OM157" s="50"/>
      <c r="ON157" s="50"/>
      <c r="OO157" s="50"/>
      <c r="OP157" s="50"/>
      <c r="OQ157" s="50"/>
      <c r="OR157" s="50"/>
      <c r="OS157" s="50"/>
      <c r="OT157" s="50"/>
      <c r="OU157" s="50"/>
      <c r="OV157" s="50"/>
      <c r="OW157" s="50"/>
      <c r="OX157" s="50"/>
      <c r="OY157" s="50"/>
      <c r="OZ157" s="50"/>
      <c r="PA157" s="50"/>
      <c r="PB157" s="50"/>
      <c r="PC157" s="50"/>
      <c r="PD157" s="50"/>
      <c r="PE157" s="50"/>
      <c r="PF157" s="50"/>
      <c r="PG157" s="50"/>
      <c r="PH157" s="50"/>
      <c r="PI157" s="50"/>
      <c r="PJ157" s="50"/>
      <c r="PK157" s="50"/>
      <c r="PL157" s="50"/>
      <c r="PM157" s="50"/>
      <c r="PN157" s="50"/>
      <c r="PO157" s="50"/>
      <c r="PP157" s="50"/>
      <c r="PQ157" s="50"/>
      <c r="PR157" s="50"/>
      <c r="PS157" s="50"/>
      <c r="PT157" s="50"/>
      <c r="PU157" s="50"/>
      <c r="PV157" s="50"/>
      <c r="PW157" s="50"/>
      <c r="PX157" s="50"/>
      <c r="PY157" s="50"/>
      <c r="PZ157" s="50"/>
      <c r="QA157" s="50"/>
      <c r="QB157" s="50"/>
      <c r="QC157" s="50"/>
      <c r="QD157" s="50"/>
      <c r="QE157" s="50"/>
      <c r="QF157" s="50"/>
      <c r="QG157" s="50"/>
      <c r="QH157" s="50"/>
      <c r="QI157" s="50"/>
      <c r="QJ157" s="50"/>
      <c r="QK157" s="50"/>
      <c r="QL157" s="50"/>
      <c r="QM157" s="50"/>
      <c r="QN157" s="50"/>
      <c r="QO157" s="50"/>
      <c r="QP157" s="50"/>
      <c r="QQ157" s="50"/>
      <c r="QR157" s="50"/>
      <c r="QS157" s="50"/>
      <c r="QT157" s="50"/>
      <c r="QU157" s="50"/>
      <c r="QV157" s="50"/>
      <c r="QW157" s="50"/>
      <c r="QX157" s="50"/>
      <c r="QY157" s="50"/>
      <c r="QZ157" s="50"/>
      <c r="RA157" s="50"/>
      <c r="RB157" s="50"/>
      <c r="RC157" s="50"/>
      <c r="RD157" s="50"/>
      <c r="RE157" s="50"/>
      <c r="RF157" s="50"/>
      <c r="RG157" s="50"/>
      <c r="RH157" s="50"/>
      <c r="RI157" s="50"/>
      <c r="RJ157" s="50"/>
      <c r="RK157" s="50"/>
      <c r="RL157" s="50"/>
      <c r="RM157" s="50"/>
      <c r="RN157" s="50"/>
      <c r="RO157" s="50"/>
      <c r="RP157" s="50"/>
      <c r="RQ157" s="50"/>
      <c r="RR157" s="50"/>
      <c r="RS157" s="50"/>
      <c r="RT157" s="50"/>
      <c r="RU157" s="50"/>
      <c r="RV157" s="50"/>
      <c r="RW157" s="50"/>
      <c r="RX157" s="50"/>
      <c r="RY157" s="50"/>
      <c r="RZ157" s="50"/>
      <c r="SA157" s="50"/>
      <c r="SB157" s="50"/>
      <c r="SC157" s="50"/>
      <c r="SD157" s="50"/>
      <c r="SE157" s="50"/>
      <c r="SF157" s="50"/>
      <c r="SG157" s="50"/>
      <c r="SH157" s="50"/>
      <c r="SI157" s="50"/>
      <c r="SJ157" s="50"/>
      <c r="SK157" s="50"/>
      <c r="SL157" s="50"/>
      <c r="SM157" s="50"/>
      <c r="SN157" s="45"/>
    </row>
    <row r="158" spans="2:508" x14ac:dyDescent="0.25">
      <c r="B158" s="43" t="s">
        <v>651</v>
      </c>
      <c r="C158" s="43" t="str">
        <f ca="1">_xlfn.XLOOKUP(B158,bonds[unique lookup],bonds[ID_ISIN])</f>
        <v>XS2010045511</v>
      </c>
      <c r="D158" s="45" cm="1">
        <f t="array" aca="1" ref="D158" ca="1">MIN(IFERROR(IF(OFFSET(bHist!$A$1,_xlfn.XMATCH($B$112,bHist!$B:$B,0)-1,3+$C$2,1,3+$C$3)=0,"-",OFFSET(bHist!$A$1,_xlfn.XMATCH($B$112,bHist!$B:$B,0)-1,3+$C$2,1,3+$C$3))-IF(OFFSET(bHist!$A$1,_xlfn.XMATCH(B158,bHist!$B:$B,0)-1,3+$C$2,1,3+$C$3)=0,"-",OFFSET(bHist!$A$1,_xlfn.XMATCH(B158,bHist!$B:$B,0)-1,3+$C$2,1,3+$C$3)),"-"))</f>
        <v>-25.029729442834849</v>
      </c>
      <c r="E158" s="45" cm="1">
        <f t="array" aca="1" ref="E158" ca="1">AVERAGE(IFERROR(IF(OFFSET(bHist!$A$1,_xlfn.XMATCH($B$112,bHist!$B:$B,0)-1,3+$C$2,1,3+$C$3)=0,"-",OFFSET(bHist!$A$1,_xlfn.XMATCH($B$112,bHist!$B:$B,0)-1,3+$C$2,1,3+$C$3))-IF(OFFSET(bHist!$A$1,_xlfn.XMATCH(B158,bHist!$B:$B,0)-1,3+$C$2,1,3+$C$3)=0,"-",OFFSET(bHist!$A$1,_xlfn.XMATCH(B158,bHist!$B:$B,0)-1,3+$C$2,1,3+$C$3)),"-"))</f>
        <v>81.819978710005671</v>
      </c>
      <c r="F158" s="45" cm="1">
        <f t="array" aca="1" ref="F158" ca="1">MAX(IFERROR(IF(OFFSET(bHist!$A$1,_xlfn.XMATCH($B$112,bHist!$B:$B,0)-1,3+$C$2,1,3+$C$3)=0,"-",OFFSET(bHist!$A$1,_xlfn.XMATCH($B$112,bHist!$B:$B,0)-1,3+$C$2,1,3+$C$3))-IF(OFFSET(bHist!$A$1,_xlfn.XMATCH(B158,bHist!$B:$B,0)-1,3+$C$2,1,3+$C$3)=0,"-",OFFSET(bHist!$A$1,_xlfn.XMATCH(B158,bHist!$B:$B,0)-1,3+$C$2,1,3+$C$3)),"-"))</f>
        <v>308.8075557253361</v>
      </c>
      <c r="G158" s="45" cm="1">
        <f t="array" aca="1" ref="G158" ca="1">_xlfn.STDEV.P(IFERROR(IF(OFFSET(bHist!$A$1,_xlfn.XMATCH($B$112,bHist!$B:$B,0)-1,3+$C$2,1,3+$C$3)=0,"-",OFFSET(bHist!$A$1,_xlfn.XMATCH($B$112,bHist!$B:$B,0)-1,3+$C$2,1,3+$C$3))-IF(OFFSET(bHist!$A$1,_xlfn.XMATCH(B158,bHist!$B:$B,0)-1,3+$C$2,1,3+$C$3)=0,"-",OFFSET(bHist!$A$1,_xlfn.XMATCH(B158,bHist!$B:$B,0)-1,3+$C$2,1,3+$C$3)),"-"))</f>
        <v>90.202483121324732</v>
      </c>
      <c r="H158" s="45" cm="1">
        <f t="array" aca="1" ref="H158" ca="1">INDEX((IFERROR(IF(OFFSET(bHist!$A$1,_xlfn.XMATCH($B$112,bHist!B:B,0)-1,3,1,500)=0,"-",OFFSET(bHist!$A$1,_xlfn.XMATCH($B$112,bHist!B:B,0)-1,3,1,500))-IF(OFFSET(bHist!$A$1,_xlfn.XMATCH(B158,bHist!B:B,0)-1,3,1,500)=0,"-",OFFSET(bHist!$A$1,_xlfn.XMATCH(B158,bHist!B:B,0)-1,3,1,500)),"-")),1)</f>
        <v>105.38508625197409</v>
      </c>
      <c r="I158" s="45">
        <f t="shared" ca="1" si="6"/>
        <v>7.058860285811833</v>
      </c>
      <c r="J158" s="51" cm="1">
        <f t="array" aca="1" ref="J158" ca="1">SLOPE((IFERROR(IF(OFFSET(bHist!$A$1,_xlfn.XMATCH($B$112,bHist!$B:$B,0)-1,3,1,500)=0,"-",OFFSET(bHist!$A$1,_xlfn.XMATCH($B$112,bHist!$B:$B,0)-1,3,1,500))-IF(OFFSET(bHist!$A$1,_xlfn.XMATCH(B158,bHist!$B:$B,0)-1,3,1,500)=0,"-",OFFSET(bHist!$A$1,_xlfn.XMATCH(B158,bHist!$B:$B,0)-1,3,1,500)),"-")),OFFSET(bHist!$A$1,0,3,1,500))</f>
        <v>0.77983565304850977</v>
      </c>
      <c r="K158" s="45" cm="1">
        <f t="array" aca="1" ref="K158" ca="1">INTERCEPT((IFERROR(IF(OFFSET(bHist!$A$1,_xlfn.XMATCH($B$112,bHist!$B:$B,0)-1,3,1,500)=0,"-",OFFSET(bHist!$A$1,_xlfn.XMATCH($B$112,bHist!$B:$B,0)-1,3,1,500))-IF(OFFSET(bHist!$A$1,_xlfn.XMATCH(B158,bHist!$B:$B,0)-1,3,1,500)=0,"-",OFFSET(bHist!$A$1,_xlfn.XMATCH(B158,bHist!$B:$B,0)-1,3,1,500)),"-")),OFFSET(bHist!$A$1,0,3,1,500))</f>
        <v>-34124.540902635999</v>
      </c>
      <c r="L158" s="45" cm="1">
        <f t="array" aca="1" ref="L158" ca="1">STEYX((IFERROR(IF(OFFSET(bHist!$A$1,_xlfn.XMATCH($B$112,bHist!B:B,0)-1,3,1,500)=0,"-",OFFSET(bHist!$A$1,_xlfn.XMATCH($B$112,bHist!B:B,0)-1,3,1,500))-IF(OFFSET(bHist!$A$1,_xlfn.XMATCH(B158,bHist!B:B,0)-1,3,1,500)=0,"-",OFFSET(bHist!$A$1,_xlfn.XMATCH(B158,bHist!B:B,0)-1,3,1,500)),"-")),OFFSET(bHist!$A$1,0,3,1,500))</f>
        <v>56.260924443090474</v>
      </c>
      <c r="M158" s="51" cm="1">
        <f t="array" aca="1" ref="M158" ca="1">CORREL(IF(OFFSET(bHist!$A$1,_xlfn.XMATCH($B$112,bHist!B:B,0)-1,3,1,500)=0,"-",OFFSET(bHist!$A$1,_xlfn.XMATCH($B$112,bHist!B:B,0)-1,3,1,500)),IF(OFFSET(bHist!$A$1,_xlfn.XMATCH(B158,bHist!B:B,0)-1,3,1,500)=0,"-",OFFSET(bHist!$A$1,_xlfn.XMATCH(B158,bHist!B:B,0)-1,3,1,500)))</f>
        <v>0.89160426308401841</v>
      </c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  <c r="AE158" s="50"/>
      <c r="AF158" s="50"/>
      <c r="AG158" s="50"/>
      <c r="AH158" s="50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  <c r="AX158" s="50"/>
      <c r="AY158" s="50"/>
      <c r="AZ158" s="50"/>
      <c r="BA158" s="50"/>
      <c r="BB158" s="50"/>
      <c r="BC158" s="50"/>
      <c r="BD158" s="50"/>
      <c r="BE158" s="50"/>
      <c r="BF158" s="50"/>
      <c r="BG158" s="50"/>
      <c r="BH158" s="50"/>
      <c r="BI158" s="50"/>
      <c r="BJ158" s="50"/>
      <c r="BK158" s="50"/>
      <c r="BL158" s="50"/>
      <c r="BM158" s="50"/>
      <c r="BN158" s="50"/>
      <c r="BO158" s="50"/>
      <c r="BP158" s="50"/>
      <c r="BQ158" s="50"/>
      <c r="BR158" s="50"/>
      <c r="BS158" s="50"/>
      <c r="BT158" s="50"/>
      <c r="BU158" s="50"/>
      <c r="BV158" s="50"/>
      <c r="BW158" s="50"/>
      <c r="BX158" s="50"/>
      <c r="BY158" s="50"/>
      <c r="BZ158" s="50"/>
      <c r="CA158" s="50"/>
      <c r="CB158" s="50"/>
      <c r="CC158" s="50"/>
      <c r="CD158" s="50"/>
      <c r="CE158" s="50"/>
      <c r="CF158" s="50"/>
      <c r="CG158" s="50"/>
      <c r="CH158" s="50"/>
      <c r="CI158" s="50"/>
      <c r="CJ158" s="50"/>
      <c r="CK158" s="50"/>
      <c r="CL158" s="50"/>
      <c r="CM158" s="50"/>
      <c r="CN158" s="50"/>
      <c r="CO158" s="50"/>
      <c r="CP158" s="50"/>
      <c r="CQ158" s="50"/>
      <c r="CR158" s="50"/>
      <c r="CS158" s="50"/>
      <c r="CT158" s="50"/>
      <c r="CU158" s="50"/>
      <c r="CV158" s="50"/>
      <c r="CW158" s="50"/>
      <c r="CX158" s="50"/>
      <c r="CY158" s="50"/>
      <c r="CZ158" s="50"/>
      <c r="DA158" s="50"/>
      <c r="DB158" s="50"/>
      <c r="DC158" s="50"/>
      <c r="DD158" s="50"/>
      <c r="DE158" s="50"/>
      <c r="DF158" s="50"/>
      <c r="DG158" s="50"/>
      <c r="DH158" s="50"/>
      <c r="DI158" s="50"/>
      <c r="DJ158" s="50"/>
      <c r="DK158" s="50"/>
      <c r="DL158" s="50"/>
      <c r="DM158" s="50"/>
      <c r="DN158" s="50"/>
      <c r="DO158" s="50"/>
      <c r="DP158" s="50"/>
      <c r="DQ158" s="50"/>
      <c r="DR158" s="50"/>
      <c r="DS158" s="50"/>
      <c r="DT158" s="50"/>
      <c r="DU158" s="50"/>
      <c r="DV158" s="50"/>
      <c r="DW158" s="50"/>
      <c r="DX158" s="50"/>
      <c r="DY158" s="50"/>
      <c r="DZ158" s="50"/>
      <c r="EA158" s="50"/>
      <c r="EB158" s="50"/>
      <c r="EC158" s="50"/>
      <c r="ED158" s="50"/>
      <c r="EE158" s="50"/>
      <c r="EF158" s="50"/>
      <c r="EG158" s="50"/>
      <c r="EH158" s="50"/>
      <c r="EI158" s="50"/>
      <c r="EJ158" s="50"/>
      <c r="EK158" s="50"/>
      <c r="EL158" s="50"/>
      <c r="EM158" s="50"/>
      <c r="EN158" s="50"/>
      <c r="EO158" s="50"/>
      <c r="EP158" s="50"/>
      <c r="EQ158" s="50"/>
      <c r="ER158" s="50"/>
      <c r="ES158" s="50"/>
      <c r="ET158" s="50"/>
      <c r="EU158" s="50"/>
      <c r="EV158" s="50"/>
      <c r="EW158" s="50"/>
      <c r="EX158" s="50"/>
      <c r="EY158" s="50"/>
      <c r="EZ158" s="50"/>
      <c r="FA158" s="50"/>
      <c r="FB158" s="50"/>
      <c r="FC158" s="50"/>
      <c r="FD158" s="50"/>
      <c r="FE158" s="50"/>
      <c r="FF158" s="50"/>
      <c r="FG158" s="50"/>
      <c r="FH158" s="50"/>
      <c r="FI158" s="50"/>
      <c r="FJ158" s="50"/>
      <c r="FK158" s="50"/>
      <c r="FL158" s="50"/>
      <c r="FM158" s="50"/>
      <c r="FN158" s="50"/>
      <c r="FO158" s="50"/>
      <c r="FP158" s="50"/>
      <c r="FQ158" s="50"/>
      <c r="FR158" s="50"/>
      <c r="FS158" s="50"/>
      <c r="FT158" s="50"/>
      <c r="FU158" s="50"/>
      <c r="FV158" s="50"/>
      <c r="FW158" s="50"/>
      <c r="FX158" s="50"/>
      <c r="FY158" s="50"/>
      <c r="FZ158" s="50"/>
      <c r="GA158" s="50"/>
      <c r="GB158" s="50"/>
      <c r="GC158" s="50"/>
      <c r="GD158" s="50"/>
      <c r="GE158" s="50"/>
      <c r="GF158" s="50"/>
      <c r="GG158" s="50"/>
      <c r="GH158" s="50"/>
      <c r="GI158" s="50"/>
      <c r="GJ158" s="50"/>
      <c r="GK158" s="50"/>
      <c r="GL158" s="50"/>
      <c r="GM158" s="50"/>
      <c r="GN158" s="50"/>
      <c r="GO158" s="50"/>
      <c r="GP158" s="50"/>
      <c r="GQ158" s="50"/>
      <c r="GR158" s="50"/>
      <c r="GS158" s="50"/>
      <c r="GT158" s="50"/>
      <c r="GU158" s="50"/>
      <c r="GV158" s="50"/>
      <c r="GW158" s="50"/>
      <c r="GX158" s="50"/>
      <c r="GY158" s="50"/>
      <c r="GZ158" s="50"/>
      <c r="HA158" s="50"/>
      <c r="HB158" s="50"/>
      <c r="HC158" s="50"/>
      <c r="HD158" s="50"/>
      <c r="HE158" s="50"/>
      <c r="HF158" s="50"/>
      <c r="HG158" s="50"/>
      <c r="HH158" s="50"/>
      <c r="HI158" s="50"/>
      <c r="HJ158" s="50"/>
      <c r="HK158" s="50"/>
      <c r="HL158" s="50"/>
      <c r="HM158" s="50"/>
      <c r="HN158" s="50"/>
      <c r="HO158" s="50"/>
      <c r="HP158" s="50"/>
      <c r="HQ158" s="50"/>
      <c r="HR158" s="50"/>
      <c r="HS158" s="50"/>
      <c r="HT158" s="50"/>
      <c r="HU158" s="50"/>
      <c r="HV158" s="50"/>
      <c r="HW158" s="50"/>
      <c r="HX158" s="50"/>
      <c r="HY158" s="50"/>
      <c r="HZ158" s="50"/>
      <c r="IA158" s="50"/>
      <c r="IB158" s="50"/>
      <c r="IC158" s="50"/>
      <c r="ID158" s="50"/>
      <c r="IE158" s="50"/>
      <c r="IF158" s="50"/>
      <c r="IG158" s="50"/>
      <c r="IH158" s="50"/>
      <c r="II158" s="50"/>
      <c r="IJ158" s="50"/>
      <c r="IK158" s="50"/>
      <c r="IL158" s="50"/>
      <c r="IM158" s="50"/>
      <c r="IN158" s="50"/>
      <c r="IO158" s="50"/>
      <c r="IP158" s="50"/>
      <c r="IQ158" s="50"/>
      <c r="IR158" s="50"/>
      <c r="IS158" s="50"/>
      <c r="IT158" s="50"/>
      <c r="IU158" s="50"/>
      <c r="IV158" s="50"/>
      <c r="IW158" s="50"/>
      <c r="IX158" s="50"/>
      <c r="IY158" s="50"/>
      <c r="IZ158" s="50"/>
      <c r="JA158" s="50"/>
      <c r="JB158" s="50"/>
      <c r="JC158" s="50"/>
      <c r="JD158" s="50"/>
      <c r="JE158" s="50"/>
      <c r="JF158" s="50"/>
      <c r="JG158" s="50"/>
      <c r="JH158" s="50"/>
      <c r="JI158" s="50"/>
      <c r="JJ158" s="50"/>
      <c r="JK158" s="50"/>
      <c r="JL158" s="50"/>
      <c r="JM158" s="50"/>
      <c r="JN158" s="50"/>
      <c r="JO158" s="50"/>
      <c r="JP158" s="50"/>
      <c r="JQ158" s="50"/>
      <c r="JR158" s="50"/>
      <c r="JS158" s="50"/>
      <c r="JT158" s="50"/>
      <c r="JU158" s="50"/>
      <c r="JV158" s="50"/>
      <c r="JW158" s="50"/>
      <c r="JX158" s="50"/>
      <c r="JY158" s="50"/>
      <c r="JZ158" s="50"/>
      <c r="KA158" s="50"/>
      <c r="KB158" s="50"/>
      <c r="KC158" s="50"/>
      <c r="KD158" s="50"/>
      <c r="KE158" s="50"/>
      <c r="KF158" s="50"/>
      <c r="KG158" s="50"/>
      <c r="KH158" s="50"/>
      <c r="KI158" s="50"/>
      <c r="KJ158" s="50"/>
      <c r="KK158" s="50"/>
      <c r="KL158" s="50"/>
      <c r="KM158" s="50"/>
      <c r="KN158" s="50"/>
      <c r="KO158" s="50"/>
      <c r="KP158" s="50"/>
      <c r="KQ158" s="50"/>
      <c r="KR158" s="50"/>
      <c r="KS158" s="50"/>
      <c r="KT158" s="50"/>
      <c r="KU158" s="50"/>
      <c r="KV158" s="50"/>
      <c r="KW158" s="50"/>
      <c r="KX158" s="50"/>
      <c r="KY158" s="50"/>
      <c r="KZ158" s="50"/>
      <c r="LA158" s="50"/>
      <c r="LB158" s="50"/>
      <c r="LC158" s="50"/>
      <c r="LD158" s="50"/>
      <c r="LE158" s="50"/>
      <c r="LF158" s="50"/>
      <c r="LG158" s="50"/>
      <c r="LH158" s="50"/>
      <c r="LI158" s="50"/>
      <c r="LJ158" s="50"/>
      <c r="LK158" s="50"/>
      <c r="LL158" s="50"/>
      <c r="LM158" s="50"/>
      <c r="LN158" s="50"/>
      <c r="LO158" s="50"/>
      <c r="LP158" s="50"/>
      <c r="LQ158" s="50"/>
      <c r="LR158" s="50"/>
      <c r="LS158" s="50"/>
      <c r="LT158" s="50"/>
      <c r="LU158" s="50"/>
      <c r="LV158" s="50"/>
      <c r="LW158" s="50"/>
      <c r="LX158" s="50"/>
      <c r="LY158" s="50"/>
      <c r="LZ158" s="50"/>
      <c r="MA158" s="50"/>
      <c r="MB158" s="50"/>
      <c r="MC158" s="50"/>
      <c r="MD158" s="50"/>
      <c r="ME158" s="50"/>
      <c r="MF158" s="50"/>
      <c r="MG158" s="50"/>
      <c r="MH158" s="50"/>
      <c r="MI158" s="50"/>
      <c r="MJ158" s="50"/>
      <c r="MK158" s="50"/>
      <c r="ML158" s="50"/>
      <c r="MM158" s="50"/>
      <c r="MN158" s="50"/>
      <c r="MO158" s="50"/>
      <c r="MP158" s="50"/>
      <c r="MQ158" s="50"/>
      <c r="MR158" s="50"/>
      <c r="MS158" s="50"/>
      <c r="MT158" s="50"/>
      <c r="MU158" s="50"/>
      <c r="MV158" s="50"/>
      <c r="MW158" s="50"/>
      <c r="MX158" s="50"/>
      <c r="MY158" s="50"/>
      <c r="MZ158" s="50"/>
      <c r="NA158" s="50"/>
      <c r="NB158" s="50"/>
      <c r="NC158" s="50"/>
      <c r="ND158" s="50"/>
      <c r="NE158" s="50"/>
      <c r="NF158" s="50"/>
      <c r="NG158" s="50"/>
      <c r="NH158" s="50"/>
      <c r="NI158" s="50"/>
      <c r="NJ158" s="50"/>
      <c r="NK158" s="50"/>
      <c r="NL158" s="50"/>
      <c r="NM158" s="50"/>
      <c r="NN158" s="50"/>
      <c r="NO158" s="50"/>
      <c r="NP158" s="50"/>
      <c r="NQ158" s="50"/>
      <c r="NR158" s="50"/>
      <c r="NS158" s="50"/>
      <c r="NT158" s="50"/>
      <c r="NU158" s="50"/>
      <c r="NV158" s="50"/>
      <c r="NW158" s="50"/>
      <c r="NX158" s="50"/>
      <c r="NY158" s="50"/>
      <c r="NZ158" s="50"/>
      <c r="OA158" s="50"/>
      <c r="OB158" s="50"/>
      <c r="OC158" s="50"/>
      <c r="OD158" s="50"/>
      <c r="OE158" s="50"/>
      <c r="OF158" s="50"/>
      <c r="OG158" s="50"/>
      <c r="OH158" s="50"/>
      <c r="OI158" s="50"/>
      <c r="OJ158" s="50"/>
      <c r="OK158" s="50"/>
      <c r="OL158" s="50"/>
      <c r="OM158" s="50"/>
      <c r="ON158" s="50"/>
      <c r="OO158" s="50"/>
      <c r="OP158" s="50"/>
      <c r="OQ158" s="50"/>
      <c r="OR158" s="50"/>
      <c r="OS158" s="50"/>
      <c r="OT158" s="50"/>
      <c r="OU158" s="50"/>
      <c r="OV158" s="50"/>
      <c r="OW158" s="50"/>
      <c r="OX158" s="50"/>
      <c r="OY158" s="50"/>
      <c r="OZ158" s="50"/>
      <c r="PA158" s="50"/>
      <c r="PB158" s="50"/>
      <c r="PC158" s="50"/>
      <c r="PD158" s="50"/>
      <c r="PE158" s="50"/>
      <c r="PF158" s="50"/>
      <c r="PG158" s="50"/>
      <c r="PH158" s="50"/>
      <c r="PI158" s="50"/>
      <c r="PJ158" s="50"/>
      <c r="PK158" s="50"/>
      <c r="PL158" s="50"/>
      <c r="PM158" s="50"/>
      <c r="PN158" s="50"/>
      <c r="PO158" s="50"/>
      <c r="PP158" s="50"/>
      <c r="PQ158" s="50"/>
      <c r="PR158" s="50"/>
      <c r="PS158" s="50"/>
      <c r="PT158" s="50"/>
      <c r="PU158" s="50"/>
      <c r="PV158" s="50"/>
      <c r="PW158" s="50"/>
      <c r="PX158" s="50"/>
      <c r="PY158" s="50"/>
      <c r="PZ158" s="50"/>
      <c r="QA158" s="50"/>
      <c r="QB158" s="50"/>
      <c r="QC158" s="50"/>
      <c r="QD158" s="50"/>
      <c r="QE158" s="50"/>
      <c r="QF158" s="50"/>
      <c r="QG158" s="50"/>
      <c r="QH158" s="50"/>
      <c r="QI158" s="50"/>
      <c r="QJ158" s="50"/>
      <c r="QK158" s="50"/>
      <c r="QL158" s="50"/>
      <c r="QM158" s="50"/>
      <c r="QN158" s="50"/>
      <c r="QO158" s="50"/>
      <c r="QP158" s="50"/>
      <c r="QQ158" s="50"/>
      <c r="QR158" s="50"/>
      <c r="QS158" s="50"/>
      <c r="QT158" s="50"/>
      <c r="QU158" s="50"/>
      <c r="QV158" s="50"/>
      <c r="QW158" s="50"/>
      <c r="QX158" s="50"/>
      <c r="QY158" s="50"/>
      <c r="QZ158" s="50"/>
      <c r="RA158" s="50"/>
      <c r="RB158" s="50"/>
      <c r="RC158" s="50"/>
      <c r="RD158" s="50"/>
      <c r="RE158" s="50"/>
      <c r="RF158" s="50"/>
      <c r="RG158" s="50"/>
      <c r="RH158" s="50"/>
      <c r="RI158" s="50"/>
      <c r="RJ158" s="50"/>
      <c r="RK158" s="50"/>
      <c r="RL158" s="50"/>
      <c r="RM158" s="50"/>
      <c r="RN158" s="50"/>
      <c r="RO158" s="50"/>
      <c r="RP158" s="50"/>
      <c r="RQ158" s="50"/>
      <c r="RR158" s="50"/>
      <c r="RS158" s="50"/>
      <c r="RT158" s="50"/>
      <c r="RU158" s="50"/>
      <c r="RV158" s="50"/>
      <c r="RW158" s="50"/>
      <c r="RX158" s="50"/>
      <c r="RY158" s="50"/>
      <c r="RZ158" s="50"/>
      <c r="SA158" s="50"/>
      <c r="SB158" s="50"/>
      <c r="SC158" s="50"/>
      <c r="SD158" s="50"/>
      <c r="SE158" s="50"/>
      <c r="SF158" s="50"/>
      <c r="SG158" s="50"/>
      <c r="SH158" s="50"/>
      <c r="SI158" s="50"/>
      <c r="SJ158" s="50"/>
      <c r="SK158" s="50"/>
      <c r="SL158" s="50"/>
      <c r="SM158" s="50"/>
      <c r="SN158" s="45"/>
    </row>
    <row r="159" spans="2:508" x14ac:dyDescent="0.25">
      <c r="B159" s="43" t="s">
        <v>652</v>
      </c>
      <c r="C159" s="43" t="str">
        <f ca="1">_xlfn.XLOOKUP(B159,bonds[unique lookup],bonds[ID_ISIN])</f>
        <v>XS0903532090</v>
      </c>
      <c r="D159" s="45" cm="1">
        <f t="array" aca="1" ref="D159" ca="1">MIN(IFERROR(IF(OFFSET(bHist!$A$1,_xlfn.XMATCH($B$112,bHist!$B:$B,0)-1,3+$C$2,1,3+$C$3)=0,"-",OFFSET(bHist!$A$1,_xlfn.XMATCH($B$112,bHist!$B:$B,0)-1,3+$C$2,1,3+$C$3))-IF(OFFSET(bHist!$A$1,_xlfn.XMATCH(B159,bHist!$B:$B,0)-1,3+$C$2,1,3+$C$3)=0,"-",OFFSET(bHist!$A$1,_xlfn.XMATCH(B159,bHist!$B:$B,0)-1,3+$C$2,1,3+$C$3)),"-"))</f>
        <v>-73.903018742084498</v>
      </c>
      <c r="E159" s="45" cm="1">
        <f t="array" aca="1" ref="E159" ca="1">AVERAGE(IFERROR(IF(OFFSET(bHist!$A$1,_xlfn.XMATCH($B$112,bHist!$B:$B,0)-1,3+$C$2,1,3+$C$3)=0,"-",OFFSET(bHist!$A$1,_xlfn.XMATCH($B$112,bHist!$B:$B,0)-1,3+$C$2,1,3+$C$3))-IF(OFFSET(bHist!$A$1,_xlfn.XMATCH(B159,bHist!$B:$B,0)-1,3+$C$2,1,3+$C$3)=0,"-",OFFSET(bHist!$A$1,_xlfn.XMATCH(B159,bHist!$B:$B,0)-1,3+$C$2,1,3+$C$3)),"-"))</f>
        <v>31.258740430779564</v>
      </c>
      <c r="F159" s="45" cm="1">
        <f t="array" aca="1" ref="F159" ca="1">MAX(IFERROR(IF(OFFSET(bHist!$A$1,_xlfn.XMATCH($B$112,bHist!$B:$B,0)-1,3+$C$2,1,3+$C$3)=0,"-",OFFSET(bHist!$A$1,_xlfn.XMATCH($B$112,bHist!$B:$B,0)-1,3+$C$2,1,3+$C$3))-IF(OFFSET(bHist!$A$1,_xlfn.XMATCH(B159,bHist!$B:$B,0)-1,3+$C$2,1,3+$C$3)=0,"-",OFFSET(bHist!$A$1,_xlfn.XMATCH(B159,bHist!$B:$B,0)-1,3+$C$2,1,3+$C$3)),"-"))</f>
        <v>363.74583803522586</v>
      </c>
      <c r="G159" s="45" cm="1">
        <f t="array" aca="1" ref="G159" ca="1">_xlfn.STDEV.P(IFERROR(IF(OFFSET(bHist!$A$1,_xlfn.XMATCH($B$112,bHist!$B:$B,0)-1,3+$C$2,1,3+$C$3)=0,"-",OFFSET(bHist!$A$1,_xlfn.XMATCH($B$112,bHist!$B:$B,0)-1,3+$C$2,1,3+$C$3))-IF(OFFSET(bHist!$A$1,_xlfn.XMATCH(B159,bHist!$B:$B,0)-1,3+$C$2,1,3+$C$3)=0,"-",OFFSET(bHist!$A$1,_xlfn.XMATCH(B159,bHist!$B:$B,0)-1,3+$C$2,1,3+$C$3)),"-"))</f>
        <v>72.459727450915139</v>
      </c>
      <c r="H159" s="45" cm="1">
        <f t="array" aca="1" ref="H159" ca="1">INDEX((IFERROR(IF(OFFSET(bHist!$A$1,_xlfn.XMATCH($B$112,bHist!B:B,0)-1,3,1,500)=0,"-",OFFSET(bHist!$A$1,_xlfn.XMATCH($B$112,bHist!B:B,0)-1,3,1,500))-IF(OFFSET(bHist!$A$1,_xlfn.XMATCH(B159,bHist!B:B,0)-1,3,1,500)=0,"-",OFFSET(bHist!$A$1,_xlfn.XMATCH(B159,bHist!B:B,0)-1,3,1,500)),"-")),1)</f>
        <v>120.54101222610475</v>
      </c>
      <c r="I159" s="45">
        <f t="shared" ca="1" si="6"/>
        <v>20.400435283384013</v>
      </c>
      <c r="J159" s="51" cm="1">
        <f t="array" aca="1" ref="J159" ca="1">SLOPE((IFERROR(IF(OFFSET(bHist!$A$1,_xlfn.XMATCH($B$112,bHist!$B:$B,0)-1,3,1,500)=0,"-",OFFSET(bHist!$A$1,_xlfn.XMATCH($B$112,bHist!$B:$B,0)-1,3,1,500))-IF(OFFSET(bHist!$A$1,_xlfn.XMATCH(B159,bHist!$B:$B,0)-1,3,1,500)=0,"-",OFFSET(bHist!$A$1,_xlfn.XMATCH(B159,bHist!$B:$B,0)-1,3,1,500)),"-")),OFFSET(bHist!$A$1,0,3,1,500))</f>
        <v>0.13543112766896787</v>
      </c>
      <c r="K159" s="45" cm="1">
        <f t="array" aca="1" ref="K159" ca="1">INTERCEPT((IFERROR(IF(OFFSET(bHist!$A$1,_xlfn.XMATCH($B$112,bHist!$B:$B,0)-1,3,1,500)=0,"-",OFFSET(bHist!$A$1,_xlfn.XMATCH($B$112,bHist!$B:$B,0)-1,3,1,500))-IF(OFFSET(bHist!$A$1,_xlfn.XMATCH(B159,bHist!$B:$B,0)-1,3,1,500)=0,"-",OFFSET(bHist!$A$1,_xlfn.XMATCH(B159,bHist!$B:$B,0)-1,3,1,500)),"-")),OFFSET(bHist!$A$1,0,3,1,500))</f>
        <v>-5881.5008300728878</v>
      </c>
      <c r="L159" s="45" cm="1">
        <f t="array" aca="1" ref="L159" ca="1">STEYX((IFERROR(IF(OFFSET(bHist!$A$1,_xlfn.XMATCH($B$112,bHist!B:B,0)-1,3,1,500)=0,"-",OFFSET(bHist!$A$1,_xlfn.XMATCH($B$112,bHist!B:B,0)-1,3,1,500))-IF(OFFSET(bHist!$A$1,_xlfn.XMATCH(B159,bHist!B:B,0)-1,3,1,500)=0,"-",OFFSET(bHist!$A$1,_xlfn.XMATCH(B159,bHist!B:B,0)-1,3,1,500)),"-")),OFFSET(bHist!$A$1,0,3,1,500))</f>
        <v>67.088439911033035</v>
      </c>
      <c r="M159" s="51" cm="1">
        <f t="array" aca="1" ref="M159" ca="1">CORREL(IF(OFFSET(bHist!$A$1,_xlfn.XMATCH($B$112,bHist!B:B,0)-1,3,1,500)=0,"-",OFFSET(bHist!$A$1,_xlfn.XMATCH($B$112,bHist!B:B,0)-1,3,1,500)),IF(OFFSET(bHist!$A$1,_xlfn.XMATCH(B159,bHist!B:B,0)-1,3,1,500)=0,"-",OFFSET(bHist!$A$1,_xlfn.XMATCH(B159,bHist!B:B,0)-1,3,1,500)))</f>
        <v>0.65052360372509743</v>
      </c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  <c r="AE159" s="50"/>
      <c r="AF159" s="50"/>
      <c r="AG159" s="50"/>
      <c r="AH159" s="50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  <c r="AX159" s="50"/>
      <c r="AY159" s="50"/>
      <c r="AZ159" s="50"/>
      <c r="BA159" s="50"/>
      <c r="BB159" s="50"/>
      <c r="BC159" s="50"/>
      <c r="BD159" s="50"/>
      <c r="BE159" s="50"/>
      <c r="BF159" s="50"/>
      <c r="BG159" s="50"/>
      <c r="BH159" s="50"/>
      <c r="BI159" s="50"/>
      <c r="BJ159" s="50"/>
      <c r="BK159" s="50"/>
      <c r="BL159" s="50"/>
      <c r="BM159" s="50"/>
      <c r="BN159" s="50"/>
      <c r="BO159" s="50"/>
      <c r="BP159" s="50"/>
      <c r="BQ159" s="50"/>
      <c r="BR159" s="50"/>
      <c r="BS159" s="50"/>
      <c r="BT159" s="50"/>
      <c r="BU159" s="50"/>
      <c r="BV159" s="50"/>
      <c r="BW159" s="50"/>
      <c r="BX159" s="50"/>
      <c r="BY159" s="50"/>
      <c r="BZ159" s="50"/>
      <c r="CA159" s="50"/>
      <c r="CB159" s="50"/>
      <c r="CC159" s="50"/>
      <c r="CD159" s="50"/>
      <c r="CE159" s="50"/>
      <c r="CF159" s="50"/>
      <c r="CG159" s="50"/>
      <c r="CH159" s="50"/>
      <c r="CI159" s="50"/>
      <c r="CJ159" s="50"/>
      <c r="CK159" s="50"/>
      <c r="CL159" s="50"/>
      <c r="CM159" s="50"/>
      <c r="CN159" s="50"/>
      <c r="CO159" s="50"/>
      <c r="CP159" s="50"/>
      <c r="CQ159" s="50"/>
      <c r="CR159" s="50"/>
      <c r="CS159" s="50"/>
      <c r="CT159" s="50"/>
      <c r="CU159" s="50"/>
      <c r="CV159" s="50"/>
      <c r="CW159" s="50"/>
      <c r="CX159" s="50"/>
      <c r="CY159" s="50"/>
      <c r="CZ159" s="50"/>
      <c r="DA159" s="50"/>
      <c r="DB159" s="50"/>
      <c r="DC159" s="50"/>
      <c r="DD159" s="50"/>
      <c r="DE159" s="50"/>
      <c r="DF159" s="50"/>
      <c r="DG159" s="50"/>
      <c r="DH159" s="50"/>
      <c r="DI159" s="50"/>
      <c r="DJ159" s="50"/>
      <c r="DK159" s="50"/>
      <c r="DL159" s="50"/>
      <c r="DM159" s="50"/>
      <c r="DN159" s="50"/>
      <c r="DO159" s="50"/>
      <c r="DP159" s="50"/>
      <c r="DQ159" s="50"/>
      <c r="DR159" s="50"/>
      <c r="DS159" s="50"/>
      <c r="DT159" s="50"/>
      <c r="DU159" s="50"/>
      <c r="DV159" s="50"/>
      <c r="DW159" s="50"/>
      <c r="DX159" s="50"/>
      <c r="DY159" s="50"/>
      <c r="DZ159" s="50"/>
      <c r="EA159" s="50"/>
      <c r="EB159" s="50"/>
      <c r="EC159" s="50"/>
      <c r="ED159" s="50"/>
      <c r="EE159" s="50"/>
      <c r="EF159" s="50"/>
      <c r="EG159" s="50"/>
      <c r="EH159" s="50"/>
      <c r="EI159" s="50"/>
      <c r="EJ159" s="50"/>
      <c r="EK159" s="50"/>
      <c r="EL159" s="50"/>
      <c r="EM159" s="50"/>
      <c r="EN159" s="50"/>
      <c r="EO159" s="50"/>
      <c r="EP159" s="50"/>
      <c r="EQ159" s="50"/>
      <c r="ER159" s="50"/>
      <c r="ES159" s="50"/>
      <c r="ET159" s="50"/>
      <c r="EU159" s="50"/>
      <c r="EV159" s="50"/>
      <c r="EW159" s="50"/>
      <c r="EX159" s="50"/>
      <c r="EY159" s="50"/>
      <c r="EZ159" s="50"/>
      <c r="FA159" s="50"/>
      <c r="FB159" s="50"/>
      <c r="FC159" s="50"/>
      <c r="FD159" s="50"/>
      <c r="FE159" s="50"/>
      <c r="FF159" s="50"/>
      <c r="FG159" s="50"/>
      <c r="FH159" s="50"/>
      <c r="FI159" s="50"/>
      <c r="FJ159" s="50"/>
      <c r="FK159" s="50"/>
      <c r="FL159" s="50"/>
      <c r="FM159" s="50"/>
      <c r="FN159" s="50"/>
      <c r="FO159" s="50"/>
      <c r="FP159" s="50"/>
      <c r="FQ159" s="50"/>
      <c r="FR159" s="50"/>
      <c r="FS159" s="50"/>
      <c r="FT159" s="50"/>
      <c r="FU159" s="50"/>
      <c r="FV159" s="50"/>
      <c r="FW159" s="50"/>
      <c r="FX159" s="50"/>
      <c r="FY159" s="50"/>
      <c r="FZ159" s="50"/>
      <c r="GA159" s="50"/>
      <c r="GB159" s="50"/>
      <c r="GC159" s="50"/>
      <c r="GD159" s="50"/>
      <c r="GE159" s="50"/>
      <c r="GF159" s="50"/>
      <c r="GG159" s="50"/>
      <c r="GH159" s="50"/>
      <c r="GI159" s="50"/>
      <c r="GJ159" s="50"/>
      <c r="GK159" s="50"/>
      <c r="GL159" s="50"/>
      <c r="GM159" s="50"/>
      <c r="GN159" s="50"/>
      <c r="GO159" s="50"/>
      <c r="GP159" s="50"/>
      <c r="GQ159" s="50"/>
      <c r="GR159" s="50"/>
      <c r="GS159" s="50"/>
      <c r="GT159" s="50"/>
      <c r="GU159" s="50"/>
      <c r="GV159" s="50"/>
      <c r="GW159" s="50"/>
      <c r="GX159" s="50"/>
      <c r="GY159" s="50"/>
      <c r="GZ159" s="50"/>
      <c r="HA159" s="50"/>
      <c r="HB159" s="50"/>
      <c r="HC159" s="50"/>
      <c r="HD159" s="50"/>
      <c r="HE159" s="50"/>
      <c r="HF159" s="50"/>
      <c r="HG159" s="50"/>
      <c r="HH159" s="50"/>
      <c r="HI159" s="50"/>
      <c r="HJ159" s="50"/>
      <c r="HK159" s="50"/>
      <c r="HL159" s="50"/>
      <c r="HM159" s="50"/>
      <c r="HN159" s="50"/>
      <c r="HO159" s="50"/>
      <c r="HP159" s="50"/>
      <c r="HQ159" s="50"/>
      <c r="HR159" s="50"/>
      <c r="HS159" s="50"/>
      <c r="HT159" s="50"/>
      <c r="HU159" s="50"/>
      <c r="HV159" s="50"/>
      <c r="HW159" s="50"/>
      <c r="HX159" s="50"/>
      <c r="HY159" s="50"/>
      <c r="HZ159" s="50"/>
      <c r="IA159" s="50"/>
      <c r="IB159" s="50"/>
      <c r="IC159" s="50"/>
      <c r="ID159" s="50"/>
      <c r="IE159" s="50"/>
      <c r="IF159" s="50"/>
      <c r="IG159" s="50"/>
      <c r="IH159" s="50"/>
      <c r="II159" s="50"/>
      <c r="IJ159" s="50"/>
      <c r="IK159" s="50"/>
      <c r="IL159" s="50"/>
      <c r="IM159" s="50"/>
      <c r="IN159" s="50"/>
      <c r="IO159" s="50"/>
      <c r="IP159" s="50"/>
      <c r="IQ159" s="50"/>
      <c r="IR159" s="50"/>
      <c r="IS159" s="50"/>
      <c r="IT159" s="50"/>
      <c r="IU159" s="50"/>
      <c r="IV159" s="50"/>
      <c r="IW159" s="50"/>
      <c r="IX159" s="50"/>
      <c r="IY159" s="50"/>
      <c r="IZ159" s="50"/>
      <c r="JA159" s="50"/>
      <c r="JB159" s="50"/>
      <c r="JC159" s="50"/>
      <c r="JD159" s="50"/>
      <c r="JE159" s="50"/>
      <c r="JF159" s="50"/>
      <c r="JG159" s="50"/>
      <c r="JH159" s="50"/>
      <c r="JI159" s="50"/>
      <c r="JJ159" s="50"/>
      <c r="JK159" s="50"/>
      <c r="JL159" s="50"/>
      <c r="JM159" s="50"/>
      <c r="JN159" s="50"/>
      <c r="JO159" s="50"/>
      <c r="JP159" s="50"/>
      <c r="JQ159" s="50"/>
      <c r="JR159" s="50"/>
      <c r="JS159" s="50"/>
      <c r="JT159" s="50"/>
      <c r="JU159" s="50"/>
      <c r="JV159" s="50"/>
      <c r="JW159" s="50"/>
      <c r="JX159" s="50"/>
      <c r="JY159" s="50"/>
      <c r="JZ159" s="50"/>
      <c r="KA159" s="50"/>
      <c r="KB159" s="50"/>
      <c r="KC159" s="50"/>
      <c r="KD159" s="50"/>
      <c r="KE159" s="50"/>
      <c r="KF159" s="50"/>
      <c r="KG159" s="50"/>
      <c r="KH159" s="50"/>
      <c r="KI159" s="50"/>
      <c r="KJ159" s="50"/>
      <c r="KK159" s="50"/>
      <c r="KL159" s="50"/>
      <c r="KM159" s="50"/>
      <c r="KN159" s="50"/>
      <c r="KO159" s="50"/>
      <c r="KP159" s="50"/>
      <c r="KQ159" s="50"/>
      <c r="KR159" s="50"/>
      <c r="KS159" s="50"/>
      <c r="KT159" s="50"/>
      <c r="KU159" s="50"/>
      <c r="KV159" s="50"/>
      <c r="KW159" s="50"/>
      <c r="KX159" s="50"/>
      <c r="KY159" s="50"/>
      <c r="KZ159" s="50"/>
      <c r="LA159" s="50"/>
      <c r="LB159" s="50"/>
      <c r="LC159" s="50"/>
      <c r="LD159" s="50"/>
      <c r="LE159" s="50"/>
      <c r="LF159" s="50"/>
      <c r="LG159" s="50"/>
      <c r="LH159" s="50"/>
      <c r="LI159" s="50"/>
      <c r="LJ159" s="50"/>
      <c r="LK159" s="50"/>
      <c r="LL159" s="50"/>
      <c r="LM159" s="50"/>
      <c r="LN159" s="50"/>
      <c r="LO159" s="50"/>
      <c r="LP159" s="50"/>
      <c r="LQ159" s="50"/>
      <c r="LR159" s="50"/>
      <c r="LS159" s="50"/>
      <c r="LT159" s="50"/>
      <c r="LU159" s="50"/>
      <c r="LV159" s="50"/>
      <c r="LW159" s="50"/>
      <c r="LX159" s="50"/>
      <c r="LY159" s="50"/>
      <c r="LZ159" s="50"/>
      <c r="MA159" s="50"/>
      <c r="MB159" s="50"/>
      <c r="MC159" s="50"/>
      <c r="MD159" s="50"/>
      <c r="ME159" s="50"/>
      <c r="MF159" s="50"/>
      <c r="MG159" s="50"/>
      <c r="MH159" s="50"/>
      <c r="MI159" s="50"/>
      <c r="MJ159" s="50"/>
      <c r="MK159" s="50"/>
      <c r="ML159" s="50"/>
      <c r="MM159" s="50"/>
      <c r="MN159" s="50"/>
      <c r="MO159" s="50"/>
      <c r="MP159" s="50"/>
      <c r="MQ159" s="50"/>
      <c r="MR159" s="50"/>
      <c r="MS159" s="50"/>
      <c r="MT159" s="50"/>
      <c r="MU159" s="50"/>
      <c r="MV159" s="50"/>
      <c r="MW159" s="50"/>
      <c r="MX159" s="50"/>
      <c r="MY159" s="50"/>
      <c r="MZ159" s="50"/>
      <c r="NA159" s="50"/>
      <c r="NB159" s="50"/>
      <c r="NC159" s="50"/>
      <c r="ND159" s="50"/>
      <c r="NE159" s="50"/>
      <c r="NF159" s="50"/>
      <c r="NG159" s="50"/>
      <c r="NH159" s="50"/>
      <c r="NI159" s="50"/>
      <c r="NJ159" s="50"/>
      <c r="NK159" s="50"/>
      <c r="NL159" s="50"/>
      <c r="NM159" s="50"/>
      <c r="NN159" s="50"/>
      <c r="NO159" s="50"/>
      <c r="NP159" s="50"/>
      <c r="NQ159" s="50"/>
      <c r="NR159" s="50"/>
      <c r="NS159" s="50"/>
      <c r="NT159" s="50"/>
      <c r="NU159" s="50"/>
      <c r="NV159" s="50"/>
      <c r="NW159" s="50"/>
      <c r="NX159" s="50"/>
      <c r="NY159" s="50"/>
      <c r="NZ159" s="50"/>
      <c r="OA159" s="50"/>
      <c r="OB159" s="50"/>
      <c r="OC159" s="50"/>
      <c r="OD159" s="50"/>
      <c r="OE159" s="50"/>
      <c r="OF159" s="50"/>
      <c r="OG159" s="50"/>
      <c r="OH159" s="50"/>
      <c r="OI159" s="50"/>
      <c r="OJ159" s="50"/>
      <c r="OK159" s="50"/>
      <c r="OL159" s="50"/>
      <c r="OM159" s="50"/>
      <c r="ON159" s="50"/>
      <c r="OO159" s="50"/>
      <c r="OP159" s="50"/>
      <c r="OQ159" s="50"/>
      <c r="OR159" s="50"/>
      <c r="OS159" s="50"/>
      <c r="OT159" s="50"/>
      <c r="OU159" s="50"/>
      <c r="OV159" s="50"/>
      <c r="OW159" s="50"/>
      <c r="OX159" s="50"/>
      <c r="OY159" s="50"/>
      <c r="OZ159" s="50"/>
      <c r="PA159" s="50"/>
      <c r="PB159" s="50"/>
      <c r="PC159" s="50"/>
      <c r="PD159" s="50"/>
      <c r="PE159" s="50"/>
      <c r="PF159" s="50"/>
      <c r="PG159" s="50"/>
      <c r="PH159" s="50"/>
      <c r="PI159" s="50"/>
      <c r="PJ159" s="50"/>
      <c r="PK159" s="50"/>
      <c r="PL159" s="50"/>
      <c r="PM159" s="50"/>
      <c r="PN159" s="50"/>
      <c r="PO159" s="50"/>
      <c r="PP159" s="50"/>
      <c r="PQ159" s="50"/>
      <c r="PR159" s="50"/>
      <c r="PS159" s="50"/>
      <c r="PT159" s="50"/>
      <c r="PU159" s="50"/>
      <c r="PV159" s="50"/>
      <c r="PW159" s="50"/>
      <c r="PX159" s="50"/>
      <c r="PY159" s="50"/>
      <c r="PZ159" s="50"/>
      <c r="QA159" s="50"/>
      <c r="QB159" s="50"/>
      <c r="QC159" s="50"/>
      <c r="QD159" s="50"/>
      <c r="QE159" s="50"/>
      <c r="QF159" s="50"/>
      <c r="QG159" s="50"/>
      <c r="QH159" s="50"/>
      <c r="QI159" s="50"/>
      <c r="QJ159" s="50"/>
      <c r="QK159" s="50"/>
      <c r="QL159" s="50"/>
      <c r="QM159" s="50"/>
      <c r="QN159" s="50"/>
      <c r="QO159" s="50"/>
      <c r="QP159" s="50"/>
      <c r="QQ159" s="50"/>
      <c r="QR159" s="50"/>
      <c r="QS159" s="50"/>
      <c r="QT159" s="50"/>
      <c r="QU159" s="50"/>
      <c r="QV159" s="50"/>
      <c r="QW159" s="50"/>
      <c r="QX159" s="50"/>
      <c r="QY159" s="50"/>
      <c r="QZ159" s="50"/>
      <c r="RA159" s="50"/>
      <c r="RB159" s="50"/>
      <c r="RC159" s="50"/>
      <c r="RD159" s="50"/>
      <c r="RE159" s="50"/>
      <c r="RF159" s="50"/>
      <c r="RG159" s="50"/>
      <c r="RH159" s="50"/>
      <c r="RI159" s="50"/>
      <c r="RJ159" s="50"/>
      <c r="RK159" s="50"/>
      <c r="RL159" s="50"/>
      <c r="RM159" s="50"/>
      <c r="RN159" s="50"/>
      <c r="RO159" s="50"/>
      <c r="RP159" s="50"/>
      <c r="RQ159" s="50"/>
      <c r="RR159" s="50"/>
      <c r="RS159" s="50"/>
      <c r="RT159" s="50"/>
      <c r="RU159" s="50"/>
      <c r="RV159" s="50"/>
      <c r="RW159" s="50"/>
      <c r="RX159" s="50"/>
      <c r="RY159" s="50"/>
      <c r="RZ159" s="50"/>
      <c r="SA159" s="50"/>
      <c r="SB159" s="50"/>
      <c r="SC159" s="50"/>
      <c r="SD159" s="50"/>
      <c r="SE159" s="50"/>
      <c r="SF159" s="50"/>
      <c r="SG159" s="50"/>
      <c r="SH159" s="50"/>
      <c r="SI159" s="50"/>
      <c r="SJ159" s="50"/>
      <c r="SK159" s="50"/>
      <c r="SL159" s="50"/>
      <c r="SM159" s="50"/>
      <c r="SN159" s="45"/>
    </row>
    <row r="160" spans="2:508" x14ac:dyDescent="0.25">
      <c r="B160" s="43" t="s">
        <v>653</v>
      </c>
      <c r="C160" s="43" t="str">
        <f ca="1">_xlfn.XLOOKUP(B160,bonds[unique lookup],bonds[ID_ISIN])</f>
        <v>XS1196714429</v>
      </c>
      <c r="D160" s="45" cm="1">
        <f t="array" aca="1" ref="D160" ca="1">MIN(IFERROR(IF(OFFSET(bHist!$A$1,_xlfn.XMATCH($B$112,bHist!$B:$B,0)-1,3+$C$2,1,3+$C$3)=0,"-",OFFSET(bHist!$A$1,_xlfn.XMATCH($B$112,bHist!$B:$B,0)-1,3+$C$2,1,3+$C$3))-IF(OFFSET(bHist!$A$1,_xlfn.XMATCH(B160,bHist!$B:$B,0)-1,3+$C$2,1,3+$C$3)=0,"-",OFFSET(bHist!$A$1,_xlfn.XMATCH(B160,bHist!$B:$B,0)-1,3+$C$2,1,3+$C$3)),"-"))</f>
        <v>-131.22124405634401</v>
      </c>
      <c r="E160" s="45" cm="1">
        <f t="array" aca="1" ref="E160" ca="1">AVERAGE(IFERROR(IF(OFFSET(bHist!$A$1,_xlfn.XMATCH($B$112,bHist!$B:$B,0)-1,3+$C$2,1,3+$C$3)=0,"-",OFFSET(bHist!$A$1,_xlfn.XMATCH($B$112,bHist!$B:$B,0)-1,3+$C$2,1,3+$C$3))-IF(OFFSET(bHist!$A$1,_xlfn.XMATCH(B160,bHist!$B:$B,0)-1,3+$C$2,1,3+$C$3)=0,"-",OFFSET(bHist!$A$1,_xlfn.XMATCH(B160,bHist!$B:$B,0)-1,3+$C$2,1,3+$C$3)),"-"))</f>
        <v>84.862817677410206</v>
      </c>
      <c r="F160" s="45" cm="1">
        <f t="array" aca="1" ref="F160" ca="1">MAX(IFERROR(IF(OFFSET(bHist!$A$1,_xlfn.XMATCH($B$112,bHist!$B:$B,0)-1,3+$C$2,1,3+$C$3)=0,"-",OFFSET(bHist!$A$1,_xlfn.XMATCH($B$112,bHist!$B:$B,0)-1,3+$C$2,1,3+$C$3))-IF(OFFSET(bHist!$A$1,_xlfn.XMATCH(B160,bHist!$B:$B,0)-1,3+$C$2,1,3+$C$3)=0,"-",OFFSET(bHist!$A$1,_xlfn.XMATCH(B160,bHist!$B:$B,0)-1,3+$C$2,1,3+$C$3)),"-"))</f>
        <v>320.16157434695958</v>
      </c>
      <c r="G160" s="45" cm="1">
        <f t="array" aca="1" ref="G160" ca="1">_xlfn.STDEV.P(IFERROR(IF(OFFSET(bHist!$A$1,_xlfn.XMATCH($B$112,bHist!$B:$B,0)-1,3+$C$2,1,3+$C$3)=0,"-",OFFSET(bHist!$A$1,_xlfn.XMATCH($B$112,bHist!$B:$B,0)-1,3+$C$2,1,3+$C$3))-IF(OFFSET(bHist!$A$1,_xlfn.XMATCH(B160,bHist!$B:$B,0)-1,3+$C$2,1,3+$C$3)=0,"-",OFFSET(bHist!$A$1,_xlfn.XMATCH(B160,bHist!$B:$B,0)-1,3+$C$2,1,3+$C$3)),"-"))</f>
        <v>54.829737108895721</v>
      </c>
      <c r="H160" s="45" cm="1">
        <f t="array" aca="1" ref="H160" ca="1">INDEX((IFERROR(IF(OFFSET(bHist!$A$1,_xlfn.XMATCH($B$112,bHist!B:B,0)-1,3,1,500)=0,"-",OFFSET(bHist!$A$1,_xlfn.XMATCH($B$112,bHist!B:B,0)-1,3,1,500))-IF(OFFSET(bHist!$A$1,_xlfn.XMATCH(B160,bHist!B:B,0)-1,3,1,500)=0,"-",OFFSET(bHist!$A$1,_xlfn.XMATCH(B160,bHist!B:B,0)-1,3,1,500)),"-")),1)</f>
        <v>153.07253954976798</v>
      </c>
      <c r="I160" s="45">
        <f t="shared" ca="1" si="6"/>
        <v>15.111280069019696</v>
      </c>
      <c r="J160" s="51" cm="1">
        <f t="array" aca="1" ref="J160" ca="1">SLOPE((IFERROR(IF(OFFSET(bHist!$A$1,_xlfn.XMATCH($B$112,bHist!$B:$B,0)-1,3,1,500)=0,"-",OFFSET(bHist!$A$1,_xlfn.XMATCH($B$112,bHist!$B:$B,0)-1,3,1,500))-IF(OFFSET(bHist!$A$1,_xlfn.XMATCH(B160,bHist!$B:$B,0)-1,3,1,500)=0,"-",OFFSET(bHist!$A$1,_xlfn.XMATCH(B160,bHist!$B:$B,0)-1,3,1,500)),"-")),OFFSET(bHist!$A$1,0,3,1,500))</f>
        <v>-4.2070994003203195E-2</v>
      </c>
      <c r="K160" s="45" cm="1">
        <f t="array" aca="1" ref="K160" ca="1">INTERCEPT((IFERROR(IF(OFFSET(bHist!$A$1,_xlfn.XMATCH($B$112,bHist!$B:$B,0)-1,3,1,500)=0,"-",OFFSET(bHist!$A$1,_xlfn.XMATCH($B$112,bHist!$B:$B,0)-1,3,1,500))-IF(OFFSET(bHist!$A$1,_xlfn.XMATCH(B160,bHist!$B:$B,0)-1,3,1,500)=0,"-",OFFSET(bHist!$A$1,_xlfn.XMATCH(B160,bHist!$B:$B,0)-1,3,1,500)),"-")),OFFSET(bHist!$A$1,0,3,1,500))</f>
        <v>1921.3761034257991</v>
      </c>
      <c r="L160" s="45" cm="1">
        <f t="array" aca="1" ref="L160" ca="1">STEYX((IFERROR(IF(OFFSET(bHist!$A$1,_xlfn.XMATCH($B$112,bHist!B:B,0)-1,3,1,500)=0,"-",OFFSET(bHist!$A$1,_xlfn.XMATCH($B$112,bHist!B:B,0)-1,3,1,500))-IF(OFFSET(bHist!$A$1,_xlfn.XMATCH(B160,bHist!B:B,0)-1,3,1,500)=0,"-",OFFSET(bHist!$A$1,_xlfn.XMATCH(B160,bHist!B:B,0)-1,3,1,500)),"-")),OFFSET(bHist!$A$1,0,3,1,500))</f>
        <v>54.306475363258748</v>
      </c>
      <c r="M160" s="51" cm="1">
        <f t="array" aca="1" ref="M160" ca="1">CORREL(IF(OFFSET(bHist!$A$1,_xlfn.XMATCH($B$112,bHist!B:B,0)-1,3,1,500)=0,"-",OFFSET(bHist!$A$1,_xlfn.XMATCH($B$112,bHist!B:B,0)-1,3,1,500)),IF(OFFSET(bHist!$A$1,_xlfn.XMATCH(B160,bHist!B:B,0)-1,3,1,500)=0,"-",OFFSET(bHist!$A$1,_xlfn.XMATCH(B160,bHist!B:B,0)-1,3,1,500)))</f>
        <v>0.88634714280930571</v>
      </c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  <c r="AX160" s="50"/>
      <c r="AY160" s="50"/>
      <c r="AZ160" s="50"/>
      <c r="BA160" s="50"/>
      <c r="BB160" s="50"/>
      <c r="BC160" s="50"/>
      <c r="BD160" s="50"/>
      <c r="BE160" s="50"/>
      <c r="BF160" s="50"/>
      <c r="BG160" s="50"/>
      <c r="BH160" s="50"/>
      <c r="BI160" s="50"/>
      <c r="BJ160" s="50"/>
      <c r="BK160" s="50"/>
      <c r="BL160" s="50"/>
      <c r="BM160" s="50"/>
      <c r="BN160" s="50"/>
      <c r="BO160" s="50"/>
      <c r="BP160" s="50"/>
      <c r="BQ160" s="50"/>
      <c r="BR160" s="50"/>
      <c r="BS160" s="50"/>
      <c r="BT160" s="50"/>
      <c r="BU160" s="50"/>
      <c r="BV160" s="50"/>
      <c r="BW160" s="50"/>
      <c r="BX160" s="50"/>
      <c r="BY160" s="50"/>
      <c r="BZ160" s="50"/>
      <c r="CA160" s="50"/>
      <c r="CB160" s="50"/>
      <c r="CC160" s="50"/>
      <c r="CD160" s="50"/>
      <c r="CE160" s="50"/>
      <c r="CF160" s="50"/>
      <c r="CG160" s="50"/>
      <c r="CH160" s="50"/>
      <c r="CI160" s="50"/>
      <c r="CJ160" s="50"/>
      <c r="CK160" s="50"/>
      <c r="CL160" s="50"/>
      <c r="CM160" s="50"/>
      <c r="CN160" s="50"/>
      <c r="CO160" s="50"/>
      <c r="CP160" s="50"/>
      <c r="CQ160" s="50"/>
      <c r="CR160" s="50"/>
      <c r="CS160" s="50"/>
      <c r="CT160" s="50"/>
      <c r="CU160" s="50"/>
      <c r="CV160" s="50"/>
      <c r="CW160" s="50"/>
      <c r="CX160" s="50"/>
      <c r="CY160" s="50"/>
      <c r="CZ160" s="50"/>
      <c r="DA160" s="50"/>
      <c r="DB160" s="50"/>
      <c r="DC160" s="50"/>
      <c r="DD160" s="50"/>
      <c r="DE160" s="50"/>
      <c r="DF160" s="50"/>
      <c r="DG160" s="50"/>
      <c r="DH160" s="50"/>
      <c r="DI160" s="50"/>
      <c r="DJ160" s="50"/>
      <c r="DK160" s="50"/>
      <c r="DL160" s="50"/>
      <c r="DM160" s="50"/>
      <c r="DN160" s="50"/>
      <c r="DO160" s="50"/>
      <c r="DP160" s="50"/>
      <c r="DQ160" s="50"/>
      <c r="DR160" s="50"/>
      <c r="DS160" s="50"/>
      <c r="DT160" s="50"/>
      <c r="DU160" s="50"/>
      <c r="DV160" s="50"/>
      <c r="DW160" s="50"/>
      <c r="DX160" s="50"/>
      <c r="DY160" s="50"/>
      <c r="DZ160" s="50"/>
      <c r="EA160" s="50"/>
      <c r="EB160" s="50"/>
      <c r="EC160" s="50"/>
      <c r="ED160" s="50"/>
      <c r="EE160" s="50"/>
      <c r="EF160" s="50"/>
      <c r="EG160" s="50"/>
      <c r="EH160" s="50"/>
      <c r="EI160" s="50"/>
      <c r="EJ160" s="50"/>
      <c r="EK160" s="50"/>
      <c r="EL160" s="50"/>
      <c r="EM160" s="50"/>
      <c r="EN160" s="50"/>
      <c r="EO160" s="50"/>
      <c r="EP160" s="50"/>
      <c r="EQ160" s="50"/>
      <c r="ER160" s="50"/>
      <c r="ES160" s="50"/>
      <c r="ET160" s="50"/>
      <c r="EU160" s="50"/>
      <c r="EV160" s="50"/>
      <c r="EW160" s="50"/>
      <c r="EX160" s="50"/>
      <c r="EY160" s="50"/>
      <c r="EZ160" s="50"/>
      <c r="FA160" s="50"/>
      <c r="FB160" s="50"/>
      <c r="FC160" s="50"/>
      <c r="FD160" s="50"/>
      <c r="FE160" s="50"/>
      <c r="FF160" s="50"/>
      <c r="FG160" s="50"/>
      <c r="FH160" s="50"/>
      <c r="FI160" s="50"/>
      <c r="FJ160" s="50"/>
      <c r="FK160" s="50"/>
      <c r="FL160" s="50"/>
      <c r="FM160" s="50"/>
      <c r="FN160" s="50"/>
      <c r="FO160" s="50"/>
      <c r="FP160" s="50"/>
      <c r="FQ160" s="50"/>
      <c r="FR160" s="50"/>
      <c r="FS160" s="50"/>
      <c r="FT160" s="50"/>
      <c r="FU160" s="50"/>
      <c r="FV160" s="50"/>
      <c r="FW160" s="50"/>
      <c r="FX160" s="50"/>
      <c r="FY160" s="50"/>
      <c r="FZ160" s="50"/>
      <c r="GA160" s="50"/>
      <c r="GB160" s="50"/>
      <c r="GC160" s="50"/>
      <c r="GD160" s="50"/>
      <c r="GE160" s="50"/>
      <c r="GF160" s="50"/>
      <c r="GG160" s="50"/>
      <c r="GH160" s="50"/>
      <c r="GI160" s="50"/>
      <c r="GJ160" s="50"/>
      <c r="GK160" s="50"/>
      <c r="GL160" s="50"/>
      <c r="GM160" s="50"/>
      <c r="GN160" s="50"/>
      <c r="GO160" s="50"/>
      <c r="GP160" s="50"/>
      <c r="GQ160" s="50"/>
      <c r="GR160" s="50"/>
      <c r="GS160" s="50"/>
      <c r="GT160" s="50"/>
      <c r="GU160" s="50"/>
      <c r="GV160" s="50"/>
      <c r="GW160" s="50"/>
      <c r="GX160" s="50"/>
      <c r="GY160" s="50"/>
      <c r="GZ160" s="50"/>
      <c r="HA160" s="50"/>
      <c r="HB160" s="50"/>
      <c r="HC160" s="50"/>
      <c r="HD160" s="50"/>
      <c r="HE160" s="50"/>
      <c r="HF160" s="50"/>
      <c r="HG160" s="50"/>
      <c r="HH160" s="50"/>
      <c r="HI160" s="50"/>
      <c r="HJ160" s="50"/>
      <c r="HK160" s="50"/>
      <c r="HL160" s="50"/>
      <c r="HM160" s="50"/>
      <c r="HN160" s="50"/>
      <c r="HO160" s="50"/>
      <c r="HP160" s="50"/>
      <c r="HQ160" s="50"/>
      <c r="HR160" s="50"/>
      <c r="HS160" s="50"/>
      <c r="HT160" s="50"/>
      <c r="HU160" s="50"/>
      <c r="HV160" s="50"/>
      <c r="HW160" s="50"/>
      <c r="HX160" s="50"/>
      <c r="HY160" s="50"/>
      <c r="HZ160" s="50"/>
      <c r="IA160" s="50"/>
      <c r="IB160" s="50"/>
      <c r="IC160" s="50"/>
      <c r="ID160" s="50"/>
      <c r="IE160" s="50"/>
      <c r="IF160" s="50"/>
      <c r="IG160" s="50"/>
      <c r="IH160" s="50"/>
      <c r="II160" s="50"/>
      <c r="IJ160" s="50"/>
      <c r="IK160" s="50"/>
      <c r="IL160" s="50"/>
      <c r="IM160" s="50"/>
      <c r="IN160" s="50"/>
      <c r="IO160" s="50"/>
      <c r="IP160" s="50"/>
      <c r="IQ160" s="50"/>
      <c r="IR160" s="50"/>
      <c r="IS160" s="50"/>
      <c r="IT160" s="50"/>
      <c r="IU160" s="50"/>
      <c r="IV160" s="50"/>
      <c r="IW160" s="50"/>
      <c r="IX160" s="50"/>
      <c r="IY160" s="50"/>
      <c r="IZ160" s="50"/>
      <c r="JA160" s="50"/>
      <c r="JB160" s="50"/>
      <c r="JC160" s="50"/>
      <c r="JD160" s="50"/>
      <c r="JE160" s="50"/>
      <c r="JF160" s="50"/>
      <c r="JG160" s="50"/>
      <c r="JH160" s="50"/>
      <c r="JI160" s="50"/>
      <c r="JJ160" s="50"/>
      <c r="JK160" s="50"/>
      <c r="JL160" s="50"/>
      <c r="JM160" s="50"/>
      <c r="JN160" s="50"/>
      <c r="JO160" s="50"/>
      <c r="JP160" s="50"/>
      <c r="JQ160" s="50"/>
      <c r="JR160" s="50"/>
      <c r="JS160" s="50"/>
      <c r="JT160" s="50"/>
      <c r="JU160" s="50"/>
      <c r="JV160" s="50"/>
      <c r="JW160" s="50"/>
      <c r="JX160" s="50"/>
      <c r="JY160" s="50"/>
      <c r="JZ160" s="50"/>
      <c r="KA160" s="50"/>
      <c r="KB160" s="50"/>
      <c r="KC160" s="50"/>
      <c r="KD160" s="50"/>
      <c r="KE160" s="50"/>
      <c r="KF160" s="50"/>
      <c r="KG160" s="50"/>
      <c r="KH160" s="50"/>
      <c r="KI160" s="50"/>
      <c r="KJ160" s="50"/>
      <c r="KK160" s="50"/>
      <c r="KL160" s="50"/>
      <c r="KM160" s="50"/>
      <c r="KN160" s="50"/>
      <c r="KO160" s="50"/>
      <c r="KP160" s="50"/>
      <c r="KQ160" s="50"/>
      <c r="KR160" s="50"/>
      <c r="KS160" s="50"/>
      <c r="KT160" s="50"/>
      <c r="KU160" s="50"/>
      <c r="KV160" s="50"/>
      <c r="KW160" s="50"/>
      <c r="KX160" s="50"/>
      <c r="KY160" s="50"/>
      <c r="KZ160" s="50"/>
      <c r="LA160" s="50"/>
      <c r="LB160" s="50"/>
      <c r="LC160" s="50"/>
      <c r="LD160" s="50"/>
      <c r="LE160" s="50"/>
      <c r="LF160" s="50"/>
      <c r="LG160" s="50"/>
      <c r="LH160" s="50"/>
      <c r="LI160" s="50"/>
      <c r="LJ160" s="50"/>
      <c r="LK160" s="50"/>
      <c r="LL160" s="50"/>
      <c r="LM160" s="50"/>
      <c r="LN160" s="50"/>
      <c r="LO160" s="50"/>
      <c r="LP160" s="50"/>
      <c r="LQ160" s="50"/>
      <c r="LR160" s="50"/>
      <c r="LS160" s="50"/>
      <c r="LT160" s="50"/>
      <c r="LU160" s="50"/>
      <c r="LV160" s="50"/>
      <c r="LW160" s="50"/>
      <c r="LX160" s="50"/>
      <c r="LY160" s="50"/>
      <c r="LZ160" s="50"/>
      <c r="MA160" s="50"/>
      <c r="MB160" s="50"/>
      <c r="MC160" s="50"/>
      <c r="MD160" s="50"/>
      <c r="ME160" s="50"/>
      <c r="MF160" s="50"/>
      <c r="MG160" s="50"/>
      <c r="MH160" s="50"/>
      <c r="MI160" s="50"/>
      <c r="MJ160" s="50"/>
      <c r="MK160" s="50"/>
      <c r="ML160" s="50"/>
      <c r="MM160" s="50"/>
      <c r="MN160" s="50"/>
      <c r="MO160" s="50"/>
      <c r="MP160" s="50"/>
      <c r="MQ160" s="50"/>
      <c r="MR160" s="50"/>
      <c r="MS160" s="50"/>
      <c r="MT160" s="50"/>
      <c r="MU160" s="50"/>
      <c r="MV160" s="50"/>
      <c r="MW160" s="50"/>
      <c r="MX160" s="50"/>
      <c r="MY160" s="50"/>
      <c r="MZ160" s="50"/>
      <c r="NA160" s="50"/>
      <c r="NB160" s="50"/>
      <c r="NC160" s="50"/>
      <c r="ND160" s="50"/>
      <c r="NE160" s="50"/>
      <c r="NF160" s="50"/>
      <c r="NG160" s="50"/>
      <c r="NH160" s="50"/>
      <c r="NI160" s="50"/>
      <c r="NJ160" s="50"/>
      <c r="NK160" s="50"/>
      <c r="NL160" s="50"/>
      <c r="NM160" s="50"/>
      <c r="NN160" s="50"/>
      <c r="NO160" s="50"/>
      <c r="NP160" s="50"/>
      <c r="NQ160" s="50"/>
      <c r="NR160" s="50"/>
      <c r="NS160" s="50"/>
      <c r="NT160" s="50"/>
      <c r="NU160" s="50"/>
      <c r="NV160" s="50"/>
      <c r="NW160" s="50"/>
      <c r="NX160" s="50"/>
      <c r="NY160" s="50"/>
      <c r="NZ160" s="50"/>
      <c r="OA160" s="50"/>
      <c r="OB160" s="50"/>
      <c r="OC160" s="50"/>
      <c r="OD160" s="50"/>
      <c r="OE160" s="50"/>
      <c r="OF160" s="50"/>
      <c r="OG160" s="50"/>
      <c r="OH160" s="50"/>
      <c r="OI160" s="50"/>
      <c r="OJ160" s="50"/>
      <c r="OK160" s="50"/>
      <c r="OL160" s="50"/>
      <c r="OM160" s="50"/>
      <c r="ON160" s="50"/>
      <c r="OO160" s="50"/>
      <c r="OP160" s="50"/>
      <c r="OQ160" s="50"/>
      <c r="OR160" s="50"/>
      <c r="OS160" s="50"/>
      <c r="OT160" s="50"/>
      <c r="OU160" s="50"/>
      <c r="OV160" s="50"/>
      <c r="OW160" s="50"/>
      <c r="OX160" s="50"/>
      <c r="OY160" s="50"/>
      <c r="OZ160" s="50"/>
      <c r="PA160" s="50"/>
      <c r="PB160" s="50"/>
      <c r="PC160" s="50"/>
      <c r="PD160" s="50"/>
      <c r="PE160" s="50"/>
      <c r="PF160" s="50"/>
      <c r="PG160" s="50"/>
      <c r="PH160" s="50"/>
      <c r="PI160" s="50"/>
      <c r="PJ160" s="50"/>
      <c r="PK160" s="50"/>
      <c r="PL160" s="50"/>
      <c r="PM160" s="50"/>
      <c r="PN160" s="50"/>
      <c r="PO160" s="50"/>
      <c r="PP160" s="50"/>
      <c r="PQ160" s="50"/>
      <c r="PR160" s="50"/>
      <c r="PS160" s="50"/>
      <c r="PT160" s="50"/>
      <c r="PU160" s="50"/>
      <c r="PV160" s="50"/>
      <c r="PW160" s="50"/>
      <c r="PX160" s="50"/>
      <c r="PY160" s="50"/>
      <c r="PZ160" s="50"/>
      <c r="QA160" s="50"/>
      <c r="QB160" s="50"/>
      <c r="QC160" s="50"/>
      <c r="QD160" s="50"/>
      <c r="QE160" s="50"/>
      <c r="QF160" s="50"/>
      <c r="QG160" s="50"/>
      <c r="QH160" s="50"/>
      <c r="QI160" s="50"/>
      <c r="QJ160" s="50"/>
      <c r="QK160" s="50"/>
      <c r="QL160" s="50"/>
      <c r="QM160" s="50"/>
      <c r="QN160" s="50"/>
      <c r="QO160" s="50"/>
      <c r="QP160" s="50"/>
      <c r="QQ160" s="50"/>
      <c r="QR160" s="50"/>
      <c r="QS160" s="50"/>
      <c r="QT160" s="50"/>
      <c r="QU160" s="50"/>
      <c r="QV160" s="50"/>
      <c r="QW160" s="50"/>
      <c r="QX160" s="50"/>
      <c r="QY160" s="50"/>
      <c r="QZ160" s="50"/>
      <c r="RA160" s="50"/>
      <c r="RB160" s="50"/>
      <c r="RC160" s="50"/>
      <c r="RD160" s="50"/>
      <c r="RE160" s="50"/>
      <c r="RF160" s="50"/>
      <c r="RG160" s="50"/>
      <c r="RH160" s="50"/>
      <c r="RI160" s="50"/>
      <c r="RJ160" s="50"/>
      <c r="RK160" s="50"/>
      <c r="RL160" s="50"/>
      <c r="RM160" s="50"/>
      <c r="RN160" s="50"/>
      <c r="RO160" s="50"/>
      <c r="RP160" s="50"/>
      <c r="RQ160" s="50"/>
      <c r="RR160" s="50"/>
      <c r="RS160" s="50"/>
      <c r="RT160" s="50"/>
      <c r="RU160" s="50"/>
      <c r="RV160" s="50"/>
      <c r="RW160" s="50"/>
      <c r="RX160" s="50"/>
      <c r="RY160" s="50"/>
      <c r="RZ160" s="50"/>
      <c r="SA160" s="50"/>
      <c r="SB160" s="50"/>
      <c r="SC160" s="50"/>
      <c r="SD160" s="50"/>
      <c r="SE160" s="50"/>
      <c r="SF160" s="50"/>
      <c r="SG160" s="50"/>
      <c r="SH160" s="50"/>
      <c r="SI160" s="50"/>
      <c r="SJ160" s="50"/>
      <c r="SK160" s="50"/>
      <c r="SL160" s="50"/>
      <c r="SM160" s="50"/>
      <c r="SN160" s="45"/>
    </row>
    <row r="161" spans="2:508" x14ac:dyDescent="0.25">
      <c r="B161" s="43" t="s">
        <v>654</v>
      </c>
      <c r="C161" s="43" t="str">
        <f ca="1">_xlfn.XLOOKUP(B161,bonds[unique lookup],bonds[ID_ISIN])</f>
        <v>XS1572349865</v>
      </c>
      <c r="D161" s="45" cm="1">
        <f t="array" aca="1" ref="D161" ca="1">MIN(IFERROR(IF(OFFSET(bHist!$A$1,_xlfn.XMATCH($B$112,bHist!$B:$B,0)-1,3+$C$2,1,3+$C$3)=0,"-",OFFSET(bHist!$A$1,_xlfn.XMATCH($B$112,bHist!$B:$B,0)-1,3+$C$2,1,3+$C$3))-IF(OFFSET(bHist!$A$1,_xlfn.XMATCH(B161,bHist!$B:$B,0)-1,3+$C$2,1,3+$C$3)=0,"-",OFFSET(bHist!$A$1,_xlfn.XMATCH(B161,bHist!$B:$B,0)-1,3+$C$2,1,3+$C$3)),"-"))</f>
        <v>-59.355675361633303</v>
      </c>
      <c r="E161" s="45" cm="1">
        <f t="array" aca="1" ref="E161" ca="1">AVERAGE(IFERROR(IF(OFFSET(bHist!$A$1,_xlfn.XMATCH($B$112,bHist!$B:$B,0)-1,3+$C$2,1,3+$C$3)=0,"-",OFFSET(bHist!$A$1,_xlfn.XMATCH($B$112,bHist!$B:$B,0)-1,3+$C$2,1,3+$C$3))-IF(OFFSET(bHist!$A$1,_xlfn.XMATCH(B161,bHist!$B:$B,0)-1,3+$C$2,1,3+$C$3)=0,"-",OFFSET(bHist!$A$1,_xlfn.XMATCH(B161,bHist!$B:$B,0)-1,3+$C$2,1,3+$C$3)),"-"))</f>
        <v>48.528395047174492</v>
      </c>
      <c r="F161" s="45" cm="1">
        <f t="array" aca="1" ref="F161" ca="1">MAX(IFERROR(IF(OFFSET(bHist!$A$1,_xlfn.XMATCH($B$112,bHist!$B:$B,0)-1,3+$C$2,1,3+$C$3)=0,"-",OFFSET(bHist!$A$1,_xlfn.XMATCH($B$112,bHist!$B:$B,0)-1,3+$C$2,1,3+$C$3))-IF(OFFSET(bHist!$A$1,_xlfn.XMATCH(B161,bHist!$B:$B,0)-1,3+$C$2,1,3+$C$3)=0,"-",OFFSET(bHist!$A$1,_xlfn.XMATCH(B161,bHist!$B:$B,0)-1,3+$C$2,1,3+$C$3)),"-"))</f>
        <v>389.87039305686949</v>
      </c>
      <c r="G161" s="45" cm="1">
        <f t="array" aca="1" ref="G161" ca="1">_xlfn.STDEV.P(IFERROR(IF(OFFSET(bHist!$A$1,_xlfn.XMATCH($B$112,bHist!$B:$B,0)-1,3+$C$2,1,3+$C$3)=0,"-",OFFSET(bHist!$A$1,_xlfn.XMATCH($B$112,bHist!$B:$B,0)-1,3+$C$2,1,3+$C$3))-IF(OFFSET(bHist!$A$1,_xlfn.XMATCH(B161,bHist!$B:$B,0)-1,3+$C$2,1,3+$C$3)=0,"-",OFFSET(bHist!$A$1,_xlfn.XMATCH(B161,bHist!$B:$B,0)-1,3+$C$2,1,3+$C$3)),"-"))</f>
        <v>67.694846553498095</v>
      </c>
      <c r="H161" s="45" cm="1">
        <f t="array" aca="1" ref="H161" ca="1">INDEX((IFERROR(IF(OFFSET(bHist!$A$1,_xlfn.XMATCH($B$112,bHist!B:B,0)-1,3,1,500)=0,"-",OFFSET(bHist!$A$1,_xlfn.XMATCH($B$112,bHist!B:B,0)-1,3,1,500))-IF(OFFSET(bHist!$A$1,_xlfn.XMATCH(B161,bHist!B:B,0)-1,3,1,500)=0,"-",OFFSET(bHist!$A$1,_xlfn.XMATCH(B161,bHist!B:B,0)-1,3,1,500)),"-")),1)</f>
        <v>79.412883056640624</v>
      </c>
      <c r="I161" s="45">
        <f t="shared" ca="1" si="6"/>
        <v>6.8750435873400573</v>
      </c>
      <c r="J161" s="51" cm="1">
        <f t="array" aca="1" ref="J161" ca="1">SLOPE((IFERROR(IF(OFFSET(bHist!$A$1,_xlfn.XMATCH($B$112,bHist!$B:$B,0)-1,3,1,500)=0,"-",OFFSET(bHist!$A$1,_xlfn.XMATCH($B$112,bHist!$B:$B,0)-1,3,1,500))-IF(OFFSET(bHist!$A$1,_xlfn.XMATCH(B161,bHist!$B:$B,0)-1,3,1,500)=0,"-",OFFSET(bHist!$A$1,_xlfn.XMATCH(B161,bHist!$B:$B,0)-1,3,1,500)),"-")),OFFSET(bHist!$A$1,0,3,1,500))</f>
        <v>9.3262271687218928E-2</v>
      </c>
      <c r="K161" s="45" cm="1">
        <f t="array" aca="1" ref="K161" ca="1">INTERCEPT((IFERROR(IF(OFFSET(bHist!$A$1,_xlfn.XMATCH($B$112,bHist!$B:$B,0)-1,3,1,500)=0,"-",OFFSET(bHist!$A$1,_xlfn.XMATCH($B$112,bHist!$B:$B,0)-1,3,1,500))-IF(OFFSET(bHist!$A$1,_xlfn.XMATCH(B161,bHist!$B:$B,0)-1,3,1,500)=0,"-",OFFSET(bHist!$A$1,_xlfn.XMATCH(B161,bHist!$B:$B,0)-1,3,1,500)),"-")),OFFSET(bHist!$A$1,0,3,1,500))</f>
        <v>-4023.5006394187621</v>
      </c>
      <c r="L161" s="45" cm="1">
        <f t="array" aca="1" ref="L161" ca="1">STEYX((IFERROR(IF(OFFSET(bHist!$A$1,_xlfn.XMATCH($B$112,bHist!B:B,0)-1,3,1,500)=0,"-",OFFSET(bHist!$A$1,_xlfn.XMATCH($B$112,bHist!B:B,0)-1,3,1,500))-IF(OFFSET(bHist!$A$1,_xlfn.XMATCH(B161,bHist!B:B,0)-1,3,1,500)=0,"-",OFFSET(bHist!$A$1,_xlfn.XMATCH(B161,bHist!B:B,0)-1,3,1,500)),"-")),OFFSET(bHist!$A$1,0,3,1,500))</f>
        <v>65.029606336788433</v>
      </c>
      <c r="M161" s="51" cm="1">
        <f t="array" aca="1" ref="M161" ca="1">CORREL(IF(OFFSET(bHist!$A$1,_xlfn.XMATCH($B$112,bHist!B:B,0)-1,3,1,500)=0,"-",OFFSET(bHist!$A$1,_xlfn.XMATCH($B$112,bHist!B:B,0)-1,3,1,500)),IF(OFFSET(bHist!$A$1,_xlfn.XMATCH(B161,bHist!B:B,0)-1,3,1,500)=0,"-",OFFSET(bHist!$A$1,_xlfn.XMATCH(B161,bHist!B:B,0)-1,3,1,500)))</f>
        <v>0.69415865763321083</v>
      </c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  <c r="AX161" s="50"/>
      <c r="AY161" s="50"/>
      <c r="AZ161" s="50"/>
      <c r="BA161" s="50"/>
      <c r="BB161" s="50"/>
      <c r="BC161" s="50"/>
      <c r="BD161" s="50"/>
      <c r="BE161" s="50"/>
      <c r="BF161" s="50"/>
      <c r="BG161" s="50"/>
      <c r="BH161" s="50"/>
      <c r="BI161" s="50"/>
      <c r="BJ161" s="50"/>
      <c r="BK161" s="50"/>
      <c r="BL161" s="50"/>
      <c r="BM161" s="50"/>
      <c r="BN161" s="50"/>
      <c r="BO161" s="50"/>
      <c r="BP161" s="50"/>
      <c r="BQ161" s="50"/>
      <c r="BR161" s="50"/>
      <c r="BS161" s="50"/>
      <c r="BT161" s="50"/>
      <c r="BU161" s="50"/>
      <c r="BV161" s="50"/>
      <c r="BW161" s="50"/>
      <c r="BX161" s="50"/>
      <c r="BY161" s="50"/>
      <c r="BZ161" s="50"/>
      <c r="CA161" s="50"/>
      <c r="CB161" s="50"/>
      <c r="CC161" s="50"/>
      <c r="CD161" s="50"/>
      <c r="CE161" s="50"/>
      <c r="CF161" s="50"/>
      <c r="CG161" s="50"/>
      <c r="CH161" s="50"/>
      <c r="CI161" s="50"/>
      <c r="CJ161" s="50"/>
      <c r="CK161" s="50"/>
      <c r="CL161" s="50"/>
      <c r="CM161" s="50"/>
      <c r="CN161" s="50"/>
      <c r="CO161" s="50"/>
      <c r="CP161" s="50"/>
      <c r="CQ161" s="50"/>
      <c r="CR161" s="50"/>
      <c r="CS161" s="50"/>
      <c r="CT161" s="50"/>
      <c r="CU161" s="50"/>
      <c r="CV161" s="50"/>
      <c r="CW161" s="50"/>
      <c r="CX161" s="50"/>
      <c r="CY161" s="50"/>
      <c r="CZ161" s="50"/>
      <c r="DA161" s="50"/>
      <c r="DB161" s="50"/>
      <c r="DC161" s="50"/>
      <c r="DD161" s="50"/>
      <c r="DE161" s="50"/>
      <c r="DF161" s="50"/>
      <c r="DG161" s="50"/>
      <c r="DH161" s="50"/>
      <c r="DI161" s="50"/>
      <c r="DJ161" s="50"/>
      <c r="DK161" s="50"/>
      <c r="DL161" s="50"/>
      <c r="DM161" s="50"/>
      <c r="DN161" s="50"/>
      <c r="DO161" s="50"/>
      <c r="DP161" s="50"/>
      <c r="DQ161" s="50"/>
      <c r="DR161" s="50"/>
      <c r="DS161" s="50"/>
      <c r="DT161" s="50"/>
      <c r="DU161" s="50"/>
      <c r="DV161" s="50"/>
      <c r="DW161" s="50"/>
      <c r="DX161" s="50"/>
      <c r="DY161" s="50"/>
      <c r="DZ161" s="50"/>
      <c r="EA161" s="50"/>
      <c r="EB161" s="50"/>
      <c r="EC161" s="50"/>
      <c r="ED161" s="50"/>
      <c r="EE161" s="50"/>
      <c r="EF161" s="50"/>
      <c r="EG161" s="50"/>
      <c r="EH161" s="50"/>
      <c r="EI161" s="50"/>
      <c r="EJ161" s="50"/>
      <c r="EK161" s="50"/>
      <c r="EL161" s="50"/>
      <c r="EM161" s="50"/>
      <c r="EN161" s="50"/>
      <c r="EO161" s="50"/>
      <c r="EP161" s="50"/>
      <c r="EQ161" s="50"/>
      <c r="ER161" s="50"/>
      <c r="ES161" s="50"/>
      <c r="ET161" s="50"/>
      <c r="EU161" s="50"/>
      <c r="EV161" s="50"/>
      <c r="EW161" s="50"/>
      <c r="EX161" s="50"/>
      <c r="EY161" s="50"/>
      <c r="EZ161" s="50"/>
      <c r="FA161" s="50"/>
      <c r="FB161" s="50"/>
      <c r="FC161" s="50"/>
      <c r="FD161" s="50"/>
      <c r="FE161" s="50"/>
      <c r="FF161" s="50"/>
      <c r="FG161" s="50"/>
      <c r="FH161" s="50"/>
      <c r="FI161" s="50"/>
      <c r="FJ161" s="50"/>
      <c r="FK161" s="50"/>
      <c r="FL161" s="50"/>
      <c r="FM161" s="50"/>
      <c r="FN161" s="50"/>
      <c r="FO161" s="50"/>
      <c r="FP161" s="50"/>
      <c r="FQ161" s="50"/>
      <c r="FR161" s="50"/>
      <c r="FS161" s="50"/>
      <c r="FT161" s="50"/>
      <c r="FU161" s="50"/>
      <c r="FV161" s="50"/>
      <c r="FW161" s="50"/>
      <c r="FX161" s="50"/>
      <c r="FY161" s="50"/>
      <c r="FZ161" s="50"/>
      <c r="GA161" s="50"/>
      <c r="GB161" s="50"/>
      <c r="GC161" s="50"/>
      <c r="GD161" s="50"/>
      <c r="GE161" s="50"/>
      <c r="GF161" s="50"/>
      <c r="GG161" s="50"/>
      <c r="GH161" s="50"/>
      <c r="GI161" s="50"/>
      <c r="GJ161" s="50"/>
      <c r="GK161" s="50"/>
      <c r="GL161" s="50"/>
      <c r="GM161" s="50"/>
      <c r="GN161" s="50"/>
      <c r="GO161" s="50"/>
      <c r="GP161" s="50"/>
      <c r="GQ161" s="50"/>
      <c r="GR161" s="50"/>
      <c r="GS161" s="50"/>
      <c r="GT161" s="50"/>
      <c r="GU161" s="50"/>
      <c r="GV161" s="50"/>
      <c r="GW161" s="50"/>
      <c r="GX161" s="50"/>
      <c r="GY161" s="50"/>
      <c r="GZ161" s="50"/>
      <c r="HA161" s="50"/>
      <c r="HB161" s="50"/>
      <c r="HC161" s="50"/>
      <c r="HD161" s="50"/>
      <c r="HE161" s="50"/>
      <c r="HF161" s="50"/>
      <c r="HG161" s="50"/>
      <c r="HH161" s="50"/>
      <c r="HI161" s="50"/>
      <c r="HJ161" s="50"/>
      <c r="HK161" s="50"/>
      <c r="HL161" s="50"/>
      <c r="HM161" s="50"/>
      <c r="HN161" s="50"/>
      <c r="HO161" s="50"/>
      <c r="HP161" s="50"/>
      <c r="HQ161" s="50"/>
      <c r="HR161" s="50"/>
      <c r="HS161" s="50"/>
      <c r="HT161" s="50"/>
      <c r="HU161" s="50"/>
      <c r="HV161" s="50"/>
      <c r="HW161" s="50"/>
      <c r="HX161" s="50"/>
      <c r="HY161" s="50"/>
      <c r="HZ161" s="50"/>
      <c r="IA161" s="50"/>
      <c r="IB161" s="50"/>
      <c r="IC161" s="50"/>
      <c r="ID161" s="50"/>
      <c r="IE161" s="50"/>
      <c r="IF161" s="50"/>
      <c r="IG161" s="50"/>
      <c r="IH161" s="50"/>
      <c r="II161" s="50"/>
      <c r="IJ161" s="50"/>
      <c r="IK161" s="50"/>
      <c r="IL161" s="50"/>
      <c r="IM161" s="50"/>
      <c r="IN161" s="50"/>
      <c r="IO161" s="50"/>
      <c r="IP161" s="50"/>
      <c r="IQ161" s="50"/>
      <c r="IR161" s="50"/>
      <c r="IS161" s="50"/>
      <c r="IT161" s="50"/>
      <c r="IU161" s="50"/>
      <c r="IV161" s="50"/>
      <c r="IW161" s="50"/>
      <c r="IX161" s="50"/>
      <c r="IY161" s="50"/>
      <c r="IZ161" s="50"/>
      <c r="JA161" s="50"/>
      <c r="JB161" s="50"/>
      <c r="JC161" s="50"/>
      <c r="JD161" s="50"/>
      <c r="JE161" s="50"/>
      <c r="JF161" s="50"/>
      <c r="JG161" s="50"/>
      <c r="JH161" s="50"/>
      <c r="JI161" s="50"/>
      <c r="JJ161" s="50"/>
      <c r="JK161" s="50"/>
      <c r="JL161" s="50"/>
      <c r="JM161" s="50"/>
      <c r="JN161" s="50"/>
      <c r="JO161" s="50"/>
      <c r="JP161" s="50"/>
      <c r="JQ161" s="50"/>
      <c r="JR161" s="50"/>
      <c r="JS161" s="50"/>
      <c r="JT161" s="50"/>
      <c r="JU161" s="50"/>
      <c r="JV161" s="50"/>
      <c r="JW161" s="50"/>
      <c r="JX161" s="50"/>
      <c r="JY161" s="50"/>
      <c r="JZ161" s="50"/>
      <c r="KA161" s="50"/>
      <c r="KB161" s="50"/>
      <c r="KC161" s="50"/>
      <c r="KD161" s="50"/>
      <c r="KE161" s="50"/>
      <c r="KF161" s="50"/>
      <c r="KG161" s="50"/>
      <c r="KH161" s="50"/>
      <c r="KI161" s="50"/>
      <c r="KJ161" s="50"/>
      <c r="KK161" s="50"/>
      <c r="KL161" s="50"/>
      <c r="KM161" s="50"/>
      <c r="KN161" s="50"/>
      <c r="KO161" s="50"/>
      <c r="KP161" s="50"/>
      <c r="KQ161" s="50"/>
      <c r="KR161" s="50"/>
      <c r="KS161" s="50"/>
      <c r="KT161" s="50"/>
      <c r="KU161" s="50"/>
      <c r="KV161" s="50"/>
      <c r="KW161" s="50"/>
      <c r="KX161" s="50"/>
      <c r="KY161" s="50"/>
      <c r="KZ161" s="50"/>
      <c r="LA161" s="50"/>
      <c r="LB161" s="50"/>
      <c r="LC161" s="50"/>
      <c r="LD161" s="50"/>
      <c r="LE161" s="50"/>
      <c r="LF161" s="50"/>
      <c r="LG161" s="50"/>
      <c r="LH161" s="50"/>
      <c r="LI161" s="50"/>
      <c r="LJ161" s="50"/>
      <c r="LK161" s="50"/>
      <c r="LL161" s="50"/>
      <c r="LM161" s="50"/>
      <c r="LN161" s="50"/>
      <c r="LO161" s="50"/>
      <c r="LP161" s="50"/>
      <c r="LQ161" s="50"/>
      <c r="LR161" s="50"/>
      <c r="LS161" s="50"/>
      <c r="LT161" s="50"/>
      <c r="LU161" s="50"/>
      <c r="LV161" s="50"/>
      <c r="LW161" s="50"/>
      <c r="LX161" s="50"/>
      <c r="LY161" s="50"/>
      <c r="LZ161" s="50"/>
      <c r="MA161" s="50"/>
      <c r="MB161" s="50"/>
      <c r="MC161" s="50"/>
      <c r="MD161" s="50"/>
      <c r="ME161" s="50"/>
      <c r="MF161" s="50"/>
      <c r="MG161" s="50"/>
      <c r="MH161" s="50"/>
      <c r="MI161" s="50"/>
      <c r="MJ161" s="50"/>
      <c r="MK161" s="50"/>
      <c r="ML161" s="50"/>
      <c r="MM161" s="50"/>
      <c r="MN161" s="50"/>
      <c r="MO161" s="50"/>
      <c r="MP161" s="50"/>
      <c r="MQ161" s="50"/>
      <c r="MR161" s="50"/>
      <c r="MS161" s="50"/>
      <c r="MT161" s="50"/>
      <c r="MU161" s="50"/>
      <c r="MV161" s="50"/>
      <c r="MW161" s="50"/>
      <c r="MX161" s="50"/>
      <c r="MY161" s="50"/>
      <c r="MZ161" s="50"/>
      <c r="NA161" s="50"/>
      <c r="NB161" s="50"/>
      <c r="NC161" s="50"/>
      <c r="ND161" s="50"/>
      <c r="NE161" s="50"/>
      <c r="NF161" s="50"/>
      <c r="NG161" s="50"/>
      <c r="NH161" s="50"/>
      <c r="NI161" s="50"/>
      <c r="NJ161" s="50"/>
      <c r="NK161" s="50"/>
      <c r="NL161" s="50"/>
      <c r="NM161" s="50"/>
      <c r="NN161" s="50"/>
      <c r="NO161" s="50"/>
      <c r="NP161" s="50"/>
      <c r="NQ161" s="50"/>
      <c r="NR161" s="50"/>
      <c r="NS161" s="50"/>
      <c r="NT161" s="50"/>
      <c r="NU161" s="50"/>
      <c r="NV161" s="50"/>
      <c r="NW161" s="50"/>
      <c r="NX161" s="50"/>
      <c r="NY161" s="50"/>
      <c r="NZ161" s="50"/>
      <c r="OA161" s="50"/>
      <c r="OB161" s="50"/>
      <c r="OC161" s="50"/>
      <c r="OD161" s="50"/>
      <c r="OE161" s="50"/>
      <c r="OF161" s="50"/>
      <c r="OG161" s="50"/>
      <c r="OH161" s="50"/>
      <c r="OI161" s="50"/>
      <c r="OJ161" s="50"/>
      <c r="OK161" s="50"/>
      <c r="OL161" s="50"/>
      <c r="OM161" s="50"/>
      <c r="ON161" s="50"/>
      <c r="OO161" s="50"/>
      <c r="OP161" s="50"/>
      <c r="OQ161" s="50"/>
      <c r="OR161" s="50"/>
      <c r="OS161" s="50"/>
      <c r="OT161" s="50"/>
      <c r="OU161" s="50"/>
      <c r="OV161" s="50"/>
      <c r="OW161" s="50"/>
      <c r="OX161" s="50"/>
      <c r="OY161" s="50"/>
      <c r="OZ161" s="50"/>
      <c r="PA161" s="50"/>
      <c r="PB161" s="50"/>
      <c r="PC161" s="50"/>
      <c r="PD161" s="50"/>
      <c r="PE161" s="50"/>
      <c r="PF161" s="50"/>
      <c r="PG161" s="50"/>
      <c r="PH161" s="50"/>
      <c r="PI161" s="50"/>
      <c r="PJ161" s="50"/>
      <c r="PK161" s="50"/>
      <c r="PL161" s="50"/>
      <c r="PM161" s="50"/>
      <c r="PN161" s="50"/>
      <c r="PO161" s="50"/>
      <c r="PP161" s="50"/>
      <c r="PQ161" s="50"/>
      <c r="PR161" s="50"/>
      <c r="PS161" s="50"/>
      <c r="PT161" s="50"/>
      <c r="PU161" s="50"/>
      <c r="PV161" s="50"/>
      <c r="PW161" s="50"/>
      <c r="PX161" s="50"/>
      <c r="PY161" s="50"/>
      <c r="PZ161" s="50"/>
      <c r="QA161" s="50"/>
      <c r="QB161" s="50"/>
      <c r="QC161" s="50"/>
      <c r="QD161" s="50"/>
      <c r="QE161" s="50"/>
      <c r="QF161" s="50"/>
      <c r="QG161" s="50"/>
      <c r="QH161" s="50"/>
      <c r="QI161" s="50"/>
      <c r="QJ161" s="50"/>
      <c r="QK161" s="50"/>
      <c r="QL161" s="50"/>
      <c r="QM161" s="50"/>
      <c r="QN161" s="50"/>
      <c r="QO161" s="50"/>
      <c r="QP161" s="50"/>
      <c r="QQ161" s="50"/>
      <c r="QR161" s="50"/>
      <c r="QS161" s="50"/>
      <c r="QT161" s="50"/>
      <c r="QU161" s="50"/>
      <c r="QV161" s="50"/>
      <c r="QW161" s="50"/>
      <c r="QX161" s="50"/>
      <c r="QY161" s="50"/>
      <c r="QZ161" s="50"/>
      <c r="RA161" s="50"/>
      <c r="RB161" s="50"/>
      <c r="RC161" s="50"/>
      <c r="RD161" s="50"/>
      <c r="RE161" s="50"/>
      <c r="RF161" s="50"/>
      <c r="RG161" s="50"/>
      <c r="RH161" s="50"/>
      <c r="RI161" s="50"/>
      <c r="RJ161" s="50"/>
      <c r="RK161" s="50"/>
      <c r="RL161" s="50"/>
      <c r="RM161" s="50"/>
      <c r="RN161" s="50"/>
      <c r="RO161" s="50"/>
      <c r="RP161" s="50"/>
      <c r="RQ161" s="50"/>
      <c r="RR161" s="50"/>
      <c r="RS161" s="50"/>
      <c r="RT161" s="50"/>
      <c r="RU161" s="50"/>
      <c r="RV161" s="50"/>
      <c r="RW161" s="50"/>
      <c r="RX161" s="50"/>
      <c r="RY161" s="50"/>
      <c r="RZ161" s="50"/>
      <c r="SA161" s="50"/>
      <c r="SB161" s="50"/>
      <c r="SC161" s="50"/>
      <c r="SD161" s="50"/>
      <c r="SE161" s="50"/>
      <c r="SF161" s="50"/>
      <c r="SG161" s="50"/>
      <c r="SH161" s="50"/>
      <c r="SI161" s="50"/>
      <c r="SJ161" s="50"/>
      <c r="SK161" s="50"/>
      <c r="SL161" s="50"/>
      <c r="SM161" s="50"/>
      <c r="SN161" s="45"/>
    </row>
    <row r="162" spans="2:508" x14ac:dyDescent="0.25">
      <c r="B162" s="43" t="s">
        <v>655</v>
      </c>
      <c r="C162" s="43" t="str">
        <f ca="1">_xlfn.XLOOKUP(B162,bonds[unique lookup],bonds[ID_ISIN])</f>
        <v>XS2195190876</v>
      </c>
      <c r="D162" s="45" cm="1">
        <f t="array" aca="1" ref="D162" ca="1">MIN(IFERROR(IF(OFFSET(bHist!$A$1,_xlfn.XMATCH($B$112,bHist!$B:$B,0)-1,3+$C$2,1,3+$C$3)=0,"-",OFFSET(bHist!$A$1,_xlfn.XMATCH($B$112,bHist!$B:$B,0)-1,3+$C$2,1,3+$C$3))-IF(OFFSET(bHist!$A$1,_xlfn.XMATCH(B162,bHist!$B:$B,0)-1,3+$C$2,1,3+$C$3)=0,"-",OFFSET(bHist!$A$1,_xlfn.XMATCH(B162,bHist!$B:$B,0)-1,3+$C$2,1,3+$C$3)),"-"))</f>
        <v>27.438063965678225</v>
      </c>
      <c r="E162" s="45" cm="1">
        <f t="array" aca="1" ref="E162" ca="1">AVERAGE(IFERROR(IF(OFFSET(bHist!$A$1,_xlfn.XMATCH($B$112,bHist!$B:$B,0)-1,3+$C$2,1,3+$C$3)=0,"-",OFFSET(bHist!$A$1,_xlfn.XMATCH($B$112,bHist!$B:$B,0)-1,3+$C$2,1,3+$C$3))-IF(OFFSET(bHist!$A$1,_xlfn.XMATCH(B162,bHist!$B:$B,0)-1,3+$C$2,1,3+$C$3)=0,"-",OFFSET(bHist!$A$1,_xlfn.XMATCH(B162,bHist!$B:$B,0)-1,3+$C$2,1,3+$C$3)),"-"))</f>
        <v>37.993940871381767</v>
      </c>
      <c r="F162" s="45" cm="1">
        <f t="array" aca="1" ref="F162" ca="1">MAX(IFERROR(IF(OFFSET(bHist!$A$1,_xlfn.XMATCH($B$112,bHist!$B:$B,0)-1,3+$C$2,1,3+$C$3)=0,"-",OFFSET(bHist!$A$1,_xlfn.XMATCH($B$112,bHist!$B:$B,0)-1,3+$C$2,1,3+$C$3))-IF(OFFSET(bHist!$A$1,_xlfn.XMATCH(B162,bHist!$B:$B,0)-1,3+$C$2,1,3+$C$3)=0,"-",OFFSET(bHist!$A$1,_xlfn.XMATCH(B162,bHist!$B:$B,0)-1,3+$C$2,1,3+$C$3)),"-"))</f>
        <v>43.79237106209996</v>
      </c>
      <c r="G162" s="45" cm="1">
        <f t="array" aca="1" ref="G162" ca="1">_xlfn.STDEV.P(IFERROR(IF(OFFSET(bHist!$A$1,_xlfn.XMATCH($B$112,bHist!$B:$B,0)-1,3+$C$2,1,3+$C$3)=0,"-",OFFSET(bHist!$A$1,_xlfn.XMATCH($B$112,bHist!$B:$B,0)-1,3+$C$2,1,3+$C$3))-IF(OFFSET(bHist!$A$1,_xlfn.XMATCH(B162,bHist!$B:$B,0)-1,3+$C$2,1,3+$C$3)=0,"-",OFFSET(bHist!$A$1,_xlfn.XMATCH(B162,bHist!$B:$B,0)-1,3+$C$2,1,3+$C$3)),"-"))</f>
        <v>6.2644579081615301</v>
      </c>
      <c r="H162" s="45" cm="1">
        <f t="array" aca="1" ref="H162" ca="1">INDEX((IFERROR(IF(OFFSET(bHist!$A$1,_xlfn.XMATCH($B$112,bHist!B:B,0)-1,3,1,500)=0,"-",OFFSET(bHist!$A$1,_xlfn.XMATCH($B$112,bHist!B:B,0)-1,3,1,500))-IF(OFFSET(bHist!$A$1,_xlfn.XMATCH(B162,bHist!B:B,0)-1,3,1,500)=0,"-",OFFSET(bHist!$A$1,_xlfn.XMATCH(B162,bHist!B:B,0)-1,3,1,500)),"-")),1)</f>
        <v>41.808000099658955</v>
      </c>
      <c r="I162" s="45">
        <f t="shared" ca="1" si="6"/>
        <v>23.321435789301585</v>
      </c>
      <c r="J162" s="51" cm="1">
        <f t="array" aca="1" ref="J162" ca="1">SLOPE((IFERROR(IF(OFFSET(bHist!$A$1,_xlfn.XMATCH($B$112,bHist!$B:$B,0)-1,3,1,500)=0,"-",OFFSET(bHist!$A$1,_xlfn.XMATCH($B$112,bHist!$B:$B,0)-1,3,1,500))-IF(OFFSET(bHist!$A$1,_xlfn.XMATCH(B162,bHist!$B:$B,0)-1,3,1,500)=0,"-",OFFSET(bHist!$A$1,_xlfn.XMATCH(B162,bHist!$B:$B,0)-1,3,1,500)),"-")),OFFSET(bHist!$A$1,0,3,1,500))</f>
        <v>0.5364827693367169</v>
      </c>
      <c r="K162" s="45" cm="1">
        <f t="array" aca="1" ref="K162" ca="1">INTERCEPT((IFERROR(IF(OFFSET(bHist!$A$1,_xlfn.XMATCH($B$112,bHist!$B:$B,0)-1,3,1,500)=0,"-",OFFSET(bHist!$A$1,_xlfn.XMATCH($B$112,bHist!$B:$B,0)-1,3,1,500))-IF(OFFSET(bHist!$A$1,_xlfn.XMATCH(B162,bHist!$B:$B,0)-1,3,1,500)=0,"-",OFFSET(bHist!$A$1,_xlfn.XMATCH(B162,bHist!$B:$B,0)-1,3,1,500)),"-")),OFFSET(bHist!$A$1,0,3,1,500))</f>
        <v>-23576.475413576751</v>
      </c>
      <c r="L162" s="45" cm="1">
        <f t="array" aca="1" ref="L162" ca="1">STEYX((IFERROR(IF(OFFSET(bHist!$A$1,_xlfn.XMATCH($B$112,bHist!B:B,0)-1,3,1,500)=0,"-",OFFSET(bHist!$A$1,_xlfn.XMATCH($B$112,bHist!B:B,0)-1,3,1,500))-IF(OFFSET(bHist!$A$1,_xlfn.XMATCH(B162,bHist!B:B,0)-1,3,1,500)=0,"-",OFFSET(bHist!$A$1,_xlfn.XMATCH(B162,bHist!B:B,0)-1,3,1,500)),"-")),OFFSET(bHist!$A$1,0,3,1,500))</f>
        <v>7.9268269313667874</v>
      </c>
      <c r="M162" s="51" cm="1">
        <f t="array" aca="1" ref="M162" ca="1">CORREL(IF(OFFSET(bHist!$A$1,_xlfn.XMATCH($B$112,bHist!B:B,0)-1,3,1,500)=0,"-",OFFSET(bHist!$A$1,_xlfn.XMATCH($B$112,bHist!B:B,0)-1,3,1,500)),IF(OFFSET(bHist!$A$1,_xlfn.XMATCH(B162,bHist!B:B,0)-1,3,1,500)=0,"-",OFFSET(bHist!$A$1,_xlfn.XMATCH(B162,bHist!B:B,0)-1,3,1,500)))</f>
        <v>0.32850372534255501</v>
      </c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  <c r="AX162" s="50"/>
      <c r="AY162" s="50"/>
      <c r="AZ162" s="50"/>
      <c r="BA162" s="50"/>
      <c r="BB162" s="50"/>
      <c r="BC162" s="50"/>
      <c r="BD162" s="50"/>
      <c r="BE162" s="50"/>
      <c r="BF162" s="50"/>
      <c r="BG162" s="50"/>
      <c r="BH162" s="50"/>
      <c r="BI162" s="50"/>
      <c r="BJ162" s="50"/>
      <c r="BK162" s="50"/>
      <c r="BL162" s="50"/>
      <c r="BM162" s="50"/>
      <c r="BN162" s="50"/>
      <c r="BO162" s="50"/>
      <c r="BP162" s="50"/>
      <c r="BQ162" s="50"/>
      <c r="BR162" s="50"/>
      <c r="BS162" s="50"/>
      <c r="BT162" s="50"/>
      <c r="BU162" s="50"/>
      <c r="BV162" s="50"/>
      <c r="BW162" s="50"/>
      <c r="BX162" s="50"/>
      <c r="BY162" s="50"/>
      <c r="BZ162" s="50"/>
      <c r="CA162" s="50"/>
      <c r="CB162" s="50"/>
      <c r="CC162" s="50"/>
      <c r="CD162" s="50"/>
      <c r="CE162" s="50"/>
      <c r="CF162" s="50"/>
      <c r="CG162" s="50"/>
      <c r="CH162" s="50"/>
      <c r="CI162" s="50"/>
      <c r="CJ162" s="50"/>
      <c r="CK162" s="50"/>
      <c r="CL162" s="50"/>
      <c r="CM162" s="50"/>
      <c r="CN162" s="50"/>
      <c r="CO162" s="50"/>
      <c r="CP162" s="50"/>
      <c r="CQ162" s="50"/>
      <c r="CR162" s="50"/>
      <c r="CS162" s="50"/>
      <c r="CT162" s="50"/>
      <c r="CU162" s="50"/>
      <c r="CV162" s="50"/>
      <c r="CW162" s="50"/>
      <c r="CX162" s="50"/>
      <c r="CY162" s="50"/>
      <c r="CZ162" s="50"/>
      <c r="DA162" s="50"/>
      <c r="DB162" s="50"/>
      <c r="DC162" s="50"/>
      <c r="DD162" s="50"/>
      <c r="DE162" s="50"/>
      <c r="DF162" s="50"/>
      <c r="DG162" s="50"/>
      <c r="DH162" s="50"/>
      <c r="DI162" s="50"/>
      <c r="DJ162" s="50"/>
      <c r="DK162" s="50"/>
      <c r="DL162" s="50"/>
      <c r="DM162" s="50"/>
      <c r="DN162" s="50"/>
      <c r="DO162" s="50"/>
      <c r="DP162" s="50"/>
      <c r="DQ162" s="50"/>
      <c r="DR162" s="50"/>
      <c r="DS162" s="50"/>
      <c r="DT162" s="50"/>
      <c r="DU162" s="50"/>
      <c r="DV162" s="50"/>
      <c r="DW162" s="50"/>
      <c r="DX162" s="50"/>
      <c r="DY162" s="50"/>
      <c r="DZ162" s="50"/>
      <c r="EA162" s="50"/>
      <c r="EB162" s="50"/>
      <c r="EC162" s="50"/>
      <c r="ED162" s="50"/>
      <c r="EE162" s="50"/>
      <c r="EF162" s="50"/>
      <c r="EG162" s="50"/>
      <c r="EH162" s="50"/>
      <c r="EI162" s="50"/>
      <c r="EJ162" s="50"/>
      <c r="EK162" s="50"/>
      <c r="EL162" s="50"/>
      <c r="EM162" s="50"/>
      <c r="EN162" s="50"/>
      <c r="EO162" s="50"/>
      <c r="EP162" s="50"/>
      <c r="EQ162" s="50"/>
      <c r="ER162" s="50"/>
      <c r="ES162" s="50"/>
      <c r="ET162" s="50"/>
      <c r="EU162" s="50"/>
      <c r="EV162" s="50"/>
      <c r="EW162" s="50"/>
      <c r="EX162" s="50"/>
      <c r="EY162" s="50"/>
      <c r="EZ162" s="50"/>
      <c r="FA162" s="50"/>
      <c r="FB162" s="50"/>
      <c r="FC162" s="50"/>
      <c r="FD162" s="50"/>
      <c r="FE162" s="50"/>
      <c r="FF162" s="50"/>
      <c r="FG162" s="50"/>
      <c r="FH162" s="50"/>
      <c r="FI162" s="50"/>
      <c r="FJ162" s="50"/>
      <c r="FK162" s="50"/>
      <c r="FL162" s="50"/>
      <c r="FM162" s="50"/>
      <c r="FN162" s="50"/>
      <c r="FO162" s="50"/>
      <c r="FP162" s="50"/>
      <c r="FQ162" s="50"/>
      <c r="FR162" s="50"/>
      <c r="FS162" s="50"/>
      <c r="FT162" s="50"/>
      <c r="FU162" s="50"/>
      <c r="FV162" s="50"/>
      <c r="FW162" s="50"/>
      <c r="FX162" s="50"/>
      <c r="FY162" s="50"/>
      <c r="FZ162" s="50"/>
      <c r="GA162" s="50"/>
      <c r="GB162" s="50"/>
      <c r="GC162" s="50"/>
      <c r="GD162" s="50"/>
      <c r="GE162" s="50"/>
      <c r="GF162" s="50"/>
      <c r="GG162" s="50"/>
      <c r="GH162" s="50"/>
      <c r="GI162" s="50"/>
      <c r="GJ162" s="50"/>
      <c r="GK162" s="50"/>
      <c r="GL162" s="50"/>
      <c r="GM162" s="50"/>
      <c r="GN162" s="50"/>
      <c r="GO162" s="50"/>
      <c r="GP162" s="50"/>
      <c r="GQ162" s="50"/>
      <c r="GR162" s="50"/>
      <c r="GS162" s="50"/>
      <c r="GT162" s="50"/>
      <c r="GU162" s="50"/>
      <c r="GV162" s="50"/>
      <c r="GW162" s="50"/>
      <c r="GX162" s="50"/>
      <c r="GY162" s="50"/>
      <c r="GZ162" s="50"/>
      <c r="HA162" s="50"/>
      <c r="HB162" s="50"/>
      <c r="HC162" s="50"/>
      <c r="HD162" s="50"/>
      <c r="HE162" s="50"/>
      <c r="HF162" s="50"/>
      <c r="HG162" s="50"/>
      <c r="HH162" s="50"/>
      <c r="HI162" s="50"/>
      <c r="HJ162" s="50"/>
      <c r="HK162" s="50"/>
      <c r="HL162" s="50"/>
      <c r="HM162" s="50"/>
      <c r="HN162" s="50"/>
      <c r="HO162" s="50"/>
      <c r="HP162" s="50"/>
      <c r="HQ162" s="50"/>
      <c r="HR162" s="50"/>
      <c r="HS162" s="50"/>
      <c r="HT162" s="50"/>
      <c r="HU162" s="50"/>
      <c r="HV162" s="50"/>
      <c r="HW162" s="50"/>
      <c r="HX162" s="50"/>
      <c r="HY162" s="50"/>
      <c r="HZ162" s="50"/>
      <c r="IA162" s="50"/>
      <c r="IB162" s="50"/>
      <c r="IC162" s="50"/>
      <c r="ID162" s="50"/>
      <c r="IE162" s="50"/>
      <c r="IF162" s="50"/>
      <c r="IG162" s="50"/>
      <c r="IH162" s="50"/>
      <c r="II162" s="50"/>
      <c r="IJ162" s="50"/>
      <c r="IK162" s="50"/>
      <c r="IL162" s="50"/>
      <c r="IM162" s="50"/>
      <c r="IN162" s="50"/>
      <c r="IO162" s="50"/>
      <c r="IP162" s="50"/>
      <c r="IQ162" s="50"/>
      <c r="IR162" s="50"/>
      <c r="IS162" s="50"/>
      <c r="IT162" s="50"/>
      <c r="IU162" s="50"/>
      <c r="IV162" s="50"/>
      <c r="IW162" s="50"/>
      <c r="IX162" s="50"/>
      <c r="IY162" s="50"/>
      <c r="IZ162" s="50"/>
      <c r="JA162" s="50"/>
      <c r="JB162" s="50"/>
      <c r="JC162" s="50"/>
      <c r="JD162" s="50"/>
      <c r="JE162" s="50"/>
      <c r="JF162" s="50"/>
      <c r="JG162" s="50"/>
      <c r="JH162" s="50"/>
      <c r="JI162" s="50"/>
      <c r="JJ162" s="50"/>
      <c r="JK162" s="50"/>
      <c r="JL162" s="50"/>
      <c r="JM162" s="50"/>
      <c r="JN162" s="50"/>
      <c r="JO162" s="50"/>
      <c r="JP162" s="50"/>
      <c r="JQ162" s="50"/>
      <c r="JR162" s="50"/>
      <c r="JS162" s="50"/>
      <c r="JT162" s="50"/>
      <c r="JU162" s="50"/>
      <c r="JV162" s="50"/>
      <c r="JW162" s="50"/>
      <c r="JX162" s="50"/>
      <c r="JY162" s="50"/>
      <c r="JZ162" s="50"/>
      <c r="KA162" s="50"/>
      <c r="KB162" s="50"/>
      <c r="KC162" s="50"/>
      <c r="KD162" s="50"/>
      <c r="KE162" s="50"/>
      <c r="KF162" s="50"/>
      <c r="KG162" s="50"/>
      <c r="KH162" s="50"/>
      <c r="KI162" s="50"/>
      <c r="KJ162" s="50"/>
      <c r="KK162" s="50"/>
      <c r="KL162" s="50"/>
      <c r="KM162" s="50"/>
      <c r="KN162" s="50"/>
      <c r="KO162" s="50"/>
      <c r="KP162" s="50"/>
      <c r="KQ162" s="50"/>
      <c r="KR162" s="50"/>
      <c r="KS162" s="50"/>
      <c r="KT162" s="50"/>
      <c r="KU162" s="50"/>
      <c r="KV162" s="50"/>
      <c r="KW162" s="50"/>
      <c r="KX162" s="50"/>
      <c r="KY162" s="50"/>
      <c r="KZ162" s="50"/>
      <c r="LA162" s="50"/>
      <c r="LB162" s="50"/>
      <c r="LC162" s="50"/>
      <c r="LD162" s="50"/>
      <c r="LE162" s="50"/>
      <c r="LF162" s="50"/>
      <c r="LG162" s="50"/>
      <c r="LH162" s="50"/>
      <c r="LI162" s="50"/>
      <c r="LJ162" s="50"/>
      <c r="LK162" s="50"/>
      <c r="LL162" s="50"/>
      <c r="LM162" s="50"/>
      <c r="LN162" s="50"/>
      <c r="LO162" s="50"/>
      <c r="LP162" s="50"/>
      <c r="LQ162" s="50"/>
      <c r="LR162" s="50"/>
      <c r="LS162" s="50"/>
      <c r="LT162" s="50"/>
      <c r="LU162" s="50"/>
      <c r="LV162" s="50"/>
      <c r="LW162" s="50"/>
      <c r="LX162" s="50"/>
      <c r="LY162" s="50"/>
      <c r="LZ162" s="50"/>
      <c r="MA162" s="50"/>
      <c r="MB162" s="50"/>
      <c r="MC162" s="50"/>
      <c r="MD162" s="50"/>
      <c r="ME162" s="50"/>
      <c r="MF162" s="50"/>
      <c r="MG162" s="50"/>
      <c r="MH162" s="50"/>
      <c r="MI162" s="50"/>
      <c r="MJ162" s="50"/>
      <c r="MK162" s="50"/>
      <c r="ML162" s="50"/>
      <c r="MM162" s="50"/>
      <c r="MN162" s="50"/>
      <c r="MO162" s="50"/>
      <c r="MP162" s="50"/>
      <c r="MQ162" s="50"/>
      <c r="MR162" s="50"/>
      <c r="MS162" s="50"/>
      <c r="MT162" s="50"/>
      <c r="MU162" s="50"/>
      <c r="MV162" s="50"/>
      <c r="MW162" s="50"/>
      <c r="MX162" s="50"/>
      <c r="MY162" s="50"/>
      <c r="MZ162" s="50"/>
      <c r="NA162" s="50"/>
      <c r="NB162" s="50"/>
      <c r="NC162" s="50"/>
      <c r="ND162" s="50"/>
      <c r="NE162" s="50"/>
      <c r="NF162" s="50"/>
      <c r="NG162" s="50"/>
      <c r="NH162" s="50"/>
      <c r="NI162" s="50"/>
      <c r="NJ162" s="50"/>
      <c r="NK162" s="50"/>
      <c r="NL162" s="50"/>
      <c r="NM162" s="50"/>
      <c r="NN162" s="50"/>
      <c r="NO162" s="50"/>
      <c r="NP162" s="50"/>
      <c r="NQ162" s="50"/>
      <c r="NR162" s="50"/>
      <c r="NS162" s="50"/>
      <c r="NT162" s="50"/>
      <c r="NU162" s="50"/>
      <c r="NV162" s="50"/>
      <c r="NW162" s="50"/>
      <c r="NX162" s="50"/>
      <c r="NY162" s="50"/>
      <c r="NZ162" s="50"/>
      <c r="OA162" s="50"/>
      <c r="OB162" s="50"/>
      <c r="OC162" s="50"/>
      <c r="OD162" s="50"/>
      <c r="OE162" s="50"/>
      <c r="OF162" s="50"/>
      <c r="OG162" s="50"/>
      <c r="OH162" s="50"/>
      <c r="OI162" s="50"/>
      <c r="OJ162" s="50"/>
      <c r="OK162" s="50"/>
      <c r="OL162" s="50"/>
      <c r="OM162" s="50"/>
      <c r="ON162" s="50"/>
      <c r="OO162" s="50"/>
      <c r="OP162" s="50"/>
      <c r="OQ162" s="50"/>
      <c r="OR162" s="50"/>
      <c r="OS162" s="50"/>
      <c r="OT162" s="50"/>
      <c r="OU162" s="50"/>
      <c r="OV162" s="50"/>
      <c r="OW162" s="50"/>
      <c r="OX162" s="50"/>
      <c r="OY162" s="50"/>
      <c r="OZ162" s="50"/>
      <c r="PA162" s="50"/>
      <c r="PB162" s="50"/>
      <c r="PC162" s="50"/>
      <c r="PD162" s="50"/>
      <c r="PE162" s="50"/>
      <c r="PF162" s="50"/>
      <c r="PG162" s="50"/>
      <c r="PH162" s="50"/>
      <c r="PI162" s="50"/>
      <c r="PJ162" s="50"/>
      <c r="PK162" s="50"/>
      <c r="PL162" s="50"/>
      <c r="PM162" s="50"/>
      <c r="PN162" s="50"/>
      <c r="PO162" s="50"/>
      <c r="PP162" s="50"/>
      <c r="PQ162" s="50"/>
      <c r="PR162" s="50"/>
      <c r="PS162" s="50"/>
      <c r="PT162" s="50"/>
      <c r="PU162" s="50"/>
      <c r="PV162" s="50"/>
      <c r="PW162" s="50"/>
      <c r="PX162" s="50"/>
      <c r="PY162" s="50"/>
      <c r="PZ162" s="50"/>
      <c r="QA162" s="50"/>
      <c r="QB162" s="50"/>
      <c r="QC162" s="50"/>
      <c r="QD162" s="50"/>
      <c r="QE162" s="50"/>
      <c r="QF162" s="50"/>
      <c r="QG162" s="50"/>
      <c r="QH162" s="50"/>
      <c r="QI162" s="50"/>
      <c r="QJ162" s="50"/>
      <c r="QK162" s="50"/>
      <c r="QL162" s="50"/>
      <c r="QM162" s="50"/>
      <c r="QN162" s="50"/>
      <c r="QO162" s="50"/>
      <c r="QP162" s="50"/>
      <c r="QQ162" s="50"/>
      <c r="QR162" s="50"/>
      <c r="QS162" s="50"/>
      <c r="QT162" s="50"/>
      <c r="QU162" s="50"/>
      <c r="QV162" s="50"/>
      <c r="QW162" s="50"/>
      <c r="QX162" s="50"/>
      <c r="QY162" s="50"/>
      <c r="QZ162" s="50"/>
      <c r="RA162" s="50"/>
      <c r="RB162" s="50"/>
      <c r="RC162" s="50"/>
      <c r="RD162" s="50"/>
      <c r="RE162" s="50"/>
      <c r="RF162" s="50"/>
      <c r="RG162" s="50"/>
      <c r="RH162" s="50"/>
      <c r="RI162" s="50"/>
      <c r="RJ162" s="50"/>
      <c r="RK162" s="50"/>
      <c r="RL162" s="50"/>
      <c r="RM162" s="50"/>
      <c r="RN162" s="50"/>
      <c r="RO162" s="50"/>
      <c r="RP162" s="50"/>
      <c r="RQ162" s="50"/>
      <c r="RR162" s="50"/>
      <c r="RS162" s="50"/>
      <c r="RT162" s="50"/>
      <c r="RU162" s="50"/>
      <c r="RV162" s="50"/>
      <c r="RW162" s="50"/>
      <c r="RX162" s="50"/>
      <c r="RY162" s="50"/>
      <c r="RZ162" s="50"/>
      <c r="SA162" s="50"/>
      <c r="SB162" s="50"/>
      <c r="SC162" s="50"/>
      <c r="SD162" s="50"/>
      <c r="SE162" s="50"/>
      <c r="SF162" s="50"/>
      <c r="SG162" s="50"/>
      <c r="SH162" s="50"/>
      <c r="SI162" s="50"/>
      <c r="SJ162" s="50"/>
      <c r="SK162" s="50"/>
      <c r="SL162" s="50"/>
      <c r="SM162" s="50"/>
      <c r="SN162" s="45"/>
    </row>
    <row r="163" spans="2:508" x14ac:dyDescent="0.25">
      <c r="B163" s="43" t="s">
        <v>656</v>
      </c>
      <c r="C163" s="43" t="str">
        <f ca="1">_xlfn.XLOOKUP(B163,bonds[unique lookup],bonds[ID_ISIN])</f>
        <v>XS1196713298</v>
      </c>
      <c r="D163" s="45" cm="1">
        <f t="array" aca="1" ref="D163" ca="1">MIN(IFERROR(IF(OFFSET(bHist!$A$1,_xlfn.XMATCH($B$112,bHist!$B:$B,0)-1,3+$C$2,1,3+$C$3)=0,"-",OFFSET(bHist!$A$1,_xlfn.XMATCH($B$112,bHist!$B:$B,0)-1,3+$C$2,1,3+$C$3))-IF(OFFSET(bHist!$A$1,_xlfn.XMATCH(B163,bHist!$B:$B,0)-1,3+$C$2,1,3+$C$3)=0,"-",OFFSET(bHist!$A$1,_xlfn.XMATCH(B163,bHist!$B:$B,0)-1,3+$C$2,1,3+$C$3)),"-"))</f>
        <v>-109.61848738801484</v>
      </c>
      <c r="E163" s="45" cm="1">
        <f t="array" aca="1" ref="E163" ca="1">AVERAGE(IFERROR(IF(OFFSET(bHist!$A$1,_xlfn.XMATCH($B$112,bHist!$B:$B,0)-1,3+$C$2,1,3+$C$3)=0,"-",OFFSET(bHist!$A$1,_xlfn.XMATCH($B$112,bHist!$B:$B,0)-1,3+$C$2,1,3+$C$3))-IF(OFFSET(bHist!$A$1,_xlfn.XMATCH(B163,bHist!$B:$B,0)-1,3+$C$2,1,3+$C$3)=0,"-",OFFSET(bHist!$A$1,_xlfn.XMATCH(B163,bHist!$B:$B,0)-1,3+$C$2,1,3+$C$3)),"-"))</f>
        <v>83.154419513351442</v>
      </c>
      <c r="F163" s="45" cm="1">
        <f t="array" aca="1" ref="F163" ca="1">MAX(IFERROR(IF(OFFSET(bHist!$A$1,_xlfn.XMATCH($B$112,bHist!$B:$B,0)-1,3+$C$2,1,3+$C$3)=0,"-",OFFSET(bHist!$A$1,_xlfn.XMATCH($B$112,bHist!$B:$B,0)-1,3+$C$2,1,3+$C$3))-IF(OFFSET(bHist!$A$1,_xlfn.XMATCH(B163,bHist!$B:$B,0)-1,3+$C$2,1,3+$C$3)=0,"-",OFFSET(bHist!$A$1,_xlfn.XMATCH(B163,bHist!$B:$B,0)-1,3+$C$2,1,3+$C$3)),"-"))</f>
        <v>312.60878923249243</v>
      </c>
      <c r="G163" s="45" cm="1">
        <f t="array" aca="1" ref="G163" ca="1">_xlfn.STDEV.P(IFERROR(IF(OFFSET(bHist!$A$1,_xlfn.XMATCH($B$112,bHist!$B:$B,0)-1,3+$C$2,1,3+$C$3)=0,"-",OFFSET(bHist!$A$1,_xlfn.XMATCH($B$112,bHist!$B:$B,0)-1,3+$C$2,1,3+$C$3))-IF(OFFSET(bHist!$A$1,_xlfn.XMATCH(B163,bHist!$B:$B,0)-1,3+$C$2,1,3+$C$3)=0,"-",OFFSET(bHist!$A$1,_xlfn.XMATCH(B163,bHist!$B:$B,0)-1,3+$C$2,1,3+$C$3)),"-"))</f>
        <v>59.842979009392373</v>
      </c>
      <c r="H163" s="45" cm="1">
        <f t="array" aca="1" ref="H163" ca="1">INDEX((IFERROR(IF(OFFSET(bHist!$A$1,_xlfn.XMATCH($B$112,bHist!B:B,0)-1,3,1,500)=0,"-",OFFSET(bHist!$A$1,_xlfn.XMATCH($B$112,bHist!B:B,0)-1,3,1,500))-IF(OFFSET(bHist!$A$1,_xlfn.XMATCH(B163,bHist!B:B,0)-1,3,1,500)=0,"-",OFFSET(bHist!$A$1,_xlfn.XMATCH(B163,bHist!B:B,0)-1,3,1,500)),"-")),1)</f>
        <v>83.59426992797853</v>
      </c>
      <c r="I163" s="45">
        <f t="shared" ca="1" si="6"/>
        <v>0.10417385114188638</v>
      </c>
      <c r="J163" s="51" cm="1">
        <f t="array" aca="1" ref="J163" ca="1">SLOPE((IFERROR(IF(OFFSET(bHist!$A$1,_xlfn.XMATCH($B$112,bHist!$B:$B,0)-1,3,1,500)=0,"-",OFFSET(bHist!$A$1,_xlfn.XMATCH($B$112,bHist!$B:$B,0)-1,3,1,500))-IF(OFFSET(bHist!$A$1,_xlfn.XMATCH(B163,bHist!$B:$B,0)-1,3,1,500)=0,"-",OFFSET(bHist!$A$1,_xlfn.XMATCH(B163,bHist!$B:$B,0)-1,3,1,500)),"-")),OFFSET(bHist!$A$1,0,3,1,500))</f>
        <v>2.2545175398690127E-2</v>
      </c>
      <c r="K163" s="45" cm="1">
        <f t="array" aca="1" ref="K163" ca="1">INTERCEPT((IFERROR(IF(OFFSET(bHist!$A$1,_xlfn.XMATCH($B$112,bHist!$B:$B,0)-1,3,1,500)=0,"-",OFFSET(bHist!$A$1,_xlfn.XMATCH($B$112,bHist!$B:$B,0)-1,3,1,500))-IF(OFFSET(bHist!$A$1,_xlfn.XMATCH(B163,bHist!$B:$B,0)-1,3,1,500)=0,"-",OFFSET(bHist!$A$1,_xlfn.XMATCH(B163,bHist!$B:$B,0)-1,3,1,500)),"-")),OFFSET(bHist!$A$1,0,3,1,500))</f>
        <v>-901.39000072366764</v>
      </c>
      <c r="L163" s="45" cm="1">
        <f t="array" aca="1" ref="L163" ca="1">STEYX((IFERROR(IF(OFFSET(bHist!$A$1,_xlfn.XMATCH($B$112,bHist!B:B,0)-1,3,1,500)=0,"-",OFFSET(bHist!$A$1,_xlfn.XMATCH($B$112,bHist!B:B,0)-1,3,1,500))-IF(OFFSET(bHist!$A$1,_xlfn.XMATCH(B163,bHist!B:B,0)-1,3,1,500)=0,"-",OFFSET(bHist!$A$1,_xlfn.XMATCH(B163,bHist!B:B,0)-1,3,1,500)),"-")),OFFSET(bHist!$A$1,0,3,1,500))</f>
        <v>59.865236853430098</v>
      </c>
      <c r="M163" s="51" cm="1">
        <f t="array" aca="1" ref="M163" ca="1">CORREL(IF(OFFSET(bHist!$A$1,_xlfn.XMATCH($B$112,bHist!B:B,0)-1,3,1,500)=0,"-",OFFSET(bHist!$A$1,_xlfn.XMATCH($B$112,bHist!B:B,0)-1,3,1,500)),IF(OFFSET(bHist!$A$1,_xlfn.XMATCH(B163,bHist!B:B,0)-1,3,1,500)=0,"-",OFFSET(bHist!$A$1,_xlfn.XMATCH(B163,bHist!B:B,0)-1,3,1,500)))</f>
        <v>0.90630148989867154</v>
      </c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  <c r="AX163" s="50"/>
      <c r="AY163" s="50"/>
      <c r="AZ163" s="50"/>
      <c r="BA163" s="50"/>
      <c r="BB163" s="50"/>
      <c r="BC163" s="50"/>
      <c r="BD163" s="50"/>
      <c r="BE163" s="50"/>
      <c r="BF163" s="50"/>
      <c r="BG163" s="50"/>
      <c r="BH163" s="50"/>
      <c r="BI163" s="50"/>
      <c r="BJ163" s="50"/>
      <c r="BK163" s="50"/>
      <c r="BL163" s="50"/>
      <c r="BM163" s="50"/>
      <c r="BN163" s="50"/>
      <c r="BO163" s="50"/>
      <c r="BP163" s="50"/>
      <c r="BQ163" s="50"/>
      <c r="BR163" s="50"/>
      <c r="BS163" s="50"/>
      <c r="BT163" s="50"/>
      <c r="BU163" s="50"/>
      <c r="BV163" s="50"/>
      <c r="BW163" s="50"/>
      <c r="BX163" s="50"/>
      <c r="BY163" s="50"/>
      <c r="BZ163" s="50"/>
      <c r="CA163" s="50"/>
      <c r="CB163" s="50"/>
      <c r="CC163" s="50"/>
      <c r="CD163" s="50"/>
      <c r="CE163" s="50"/>
      <c r="CF163" s="50"/>
      <c r="CG163" s="50"/>
      <c r="CH163" s="50"/>
      <c r="CI163" s="50"/>
      <c r="CJ163" s="50"/>
      <c r="CK163" s="50"/>
      <c r="CL163" s="50"/>
      <c r="CM163" s="50"/>
      <c r="CN163" s="50"/>
      <c r="CO163" s="50"/>
      <c r="CP163" s="50"/>
      <c r="CQ163" s="50"/>
      <c r="CR163" s="50"/>
      <c r="CS163" s="50"/>
      <c r="CT163" s="50"/>
      <c r="CU163" s="50"/>
      <c r="CV163" s="50"/>
      <c r="CW163" s="50"/>
      <c r="CX163" s="50"/>
      <c r="CY163" s="50"/>
      <c r="CZ163" s="50"/>
      <c r="DA163" s="50"/>
      <c r="DB163" s="50"/>
      <c r="DC163" s="50"/>
      <c r="DD163" s="50"/>
      <c r="DE163" s="50"/>
      <c r="DF163" s="50"/>
      <c r="DG163" s="50"/>
      <c r="DH163" s="50"/>
      <c r="DI163" s="50"/>
      <c r="DJ163" s="50"/>
      <c r="DK163" s="50"/>
      <c r="DL163" s="50"/>
      <c r="DM163" s="50"/>
      <c r="DN163" s="50"/>
      <c r="DO163" s="50"/>
      <c r="DP163" s="50"/>
      <c r="DQ163" s="50"/>
      <c r="DR163" s="50"/>
      <c r="DS163" s="50"/>
      <c r="DT163" s="50"/>
      <c r="DU163" s="50"/>
      <c r="DV163" s="50"/>
      <c r="DW163" s="50"/>
      <c r="DX163" s="50"/>
      <c r="DY163" s="50"/>
      <c r="DZ163" s="50"/>
      <c r="EA163" s="50"/>
      <c r="EB163" s="50"/>
      <c r="EC163" s="50"/>
      <c r="ED163" s="50"/>
      <c r="EE163" s="50"/>
      <c r="EF163" s="50"/>
      <c r="EG163" s="50"/>
      <c r="EH163" s="50"/>
      <c r="EI163" s="50"/>
      <c r="EJ163" s="50"/>
      <c r="EK163" s="50"/>
      <c r="EL163" s="50"/>
      <c r="EM163" s="50"/>
      <c r="EN163" s="50"/>
      <c r="EO163" s="50"/>
      <c r="EP163" s="50"/>
      <c r="EQ163" s="50"/>
      <c r="ER163" s="50"/>
      <c r="ES163" s="50"/>
      <c r="ET163" s="50"/>
      <c r="EU163" s="50"/>
      <c r="EV163" s="50"/>
      <c r="EW163" s="50"/>
      <c r="EX163" s="50"/>
      <c r="EY163" s="50"/>
      <c r="EZ163" s="50"/>
      <c r="FA163" s="50"/>
      <c r="FB163" s="50"/>
      <c r="FC163" s="50"/>
      <c r="FD163" s="50"/>
      <c r="FE163" s="50"/>
      <c r="FF163" s="50"/>
      <c r="FG163" s="50"/>
      <c r="FH163" s="50"/>
      <c r="FI163" s="50"/>
      <c r="FJ163" s="50"/>
      <c r="FK163" s="50"/>
      <c r="FL163" s="50"/>
      <c r="FM163" s="50"/>
      <c r="FN163" s="50"/>
      <c r="FO163" s="50"/>
      <c r="FP163" s="50"/>
      <c r="FQ163" s="50"/>
      <c r="FR163" s="50"/>
      <c r="FS163" s="50"/>
      <c r="FT163" s="50"/>
      <c r="FU163" s="50"/>
      <c r="FV163" s="50"/>
      <c r="FW163" s="50"/>
      <c r="FX163" s="50"/>
      <c r="FY163" s="50"/>
      <c r="FZ163" s="50"/>
      <c r="GA163" s="50"/>
      <c r="GB163" s="50"/>
      <c r="GC163" s="50"/>
      <c r="GD163" s="50"/>
      <c r="GE163" s="50"/>
      <c r="GF163" s="50"/>
      <c r="GG163" s="50"/>
      <c r="GH163" s="50"/>
      <c r="GI163" s="50"/>
      <c r="GJ163" s="50"/>
      <c r="GK163" s="50"/>
      <c r="GL163" s="50"/>
      <c r="GM163" s="50"/>
      <c r="GN163" s="50"/>
      <c r="GO163" s="50"/>
      <c r="GP163" s="50"/>
      <c r="GQ163" s="50"/>
      <c r="GR163" s="50"/>
      <c r="GS163" s="50"/>
      <c r="GT163" s="50"/>
      <c r="GU163" s="50"/>
      <c r="GV163" s="50"/>
      <c r="GW163" s="50"/>
      <c r="GX163" s="50"/>
      <c r="GY163" s="50"/>
      <c r="GZ163" s="50"/>
      <c r="HA163" s="50"/>
      <c r="HB163" s="50"/>
      <c r="HC163" s="50"/>
      <c r="HD163" s="50"/>
      <c r="HE163" s="50"/>
      <c r="HF163" s="50"/>
      <c r="HG163" s="50"/>
      <c r="HH163" s="50"/>
      <c r="HI163" s="50"/>
      <c r="HJ163" s="50"/>
      <c r="HK163" s="50"/>
      <c r="HL163" s="50"/>
      <c r="HM163" s="50"/>
      <c r="HN163" s="50"/>
      <c r="HO163" s="50"/>
      <c r="HP163" s="50"/>
      <c r="HQ163" s="50"/>
      <c r="HR163" s="50"/>
      <c r="HS163" s="50"/>
      <c r="HT163" s="50"/>
      <c r="HU163" s="50"/>
      <c r="HV163" s="50"/>
      <c r="HW163" s="50"/>
      <c r="HX163" s="50"/>
      <c r="HY163" s="50"/>
      <c r="HZ163" s="50"/>
      <c r="IA163" s="50"/>
      <c r="IB163" s="50"/>
      <c r="IC163" s="50"/>
      <c r="ID163" s="50"/>
      <c r="IE163" s="50"/>
      <c r="IF163" s="50"/>
      <c r="IG163" s="50"/>
      <c r="IH163" s="50"/>
      <c r="II163" s="50"/>
      <c r="IJ163" s="50"/>
      <c r="IK163" s="50"/>
      <c r="IL163" s="50"/>
      <c r="IM163" s="50"/>
      <c r="IN163" s="50"/>
      <c r="IO163" s="50"/>
      <c r="IP163" s="50"/>
      <c r="IQ163" s="50"/>
      <c r="IR163" s="50"/>
      <c r="IS163" s="50"/>
      <c r="IT163" s="50"/>
      <c r="IU163" s="50"/>
      <c r="IV163" s="50"/>
      <c r="IW163" s="50"/>
      <c r="IX163" s="50"/>
      <c r="IY163" s="50"/>
      <c r="IZ163" s="50"/>
      <c r="JA163" s="50"/>
      <c r="JB163" s="50"/>
      <c r="JC163" s="50"/>
      <c r="JD163" s="50"/>
      <c r="JE163" s="50"/>
      <c r="JF163" s="50"/>
      <c r="JG163" s="50"/>
      <c r="JH163" s="50"/>
      <c r="JI163" s="50"/>
      <c r="JJ163" s="50"/>
      <c r="JK163" s="50"/>
      <c r="JL163" s="50"/>
      <c r="JM163" s="50"/>
      <c r="JN163" s="50"/>
      <c r="JO163" s="50"/>
      <c r="JP163" s="50"/>
      <c r="JQ163" s="50"/>
      <c r="JR163" s="50"/>
      <c r="JS163" s="50"/>
      <c r="JT163" s="50"/>
      <c r="JU163" s="50"/>
      <c r="JV163" s="50"/>
      <c r="JW163" s="50"/>
      <c r="JX163" s="50"/>
      <c r="JY163" s="50"/>
      <c r="JZ163" s="50"/>
      <c r="KA163" s="50"/>
      <c r="KB163" s="50"/>
      <c r="KC163" s="50"/>
      <c r="KD163" s="50"/>
      <c r="KE163" s="50"/>
      <c r="KF163" s="50"/>
      <c r="KG163" s="50"/>
      <c r="KH163" s="50"/>
      <c r="KI163" s="50"/>
      <c r="KJ163" s="50"/>
      <c r="KK163" s="50"/>
      <c r="KL163" s="50"/>
      <c r="KM163" s="50"/>
      <c r="KN163" s="50"/>
      <c r="KO163" s="50"/>
      <c r="KP163" s="50"/>
      <c r="KQ163" s="50"/>
      <c r="KR163" s="50"/>
      <c r="KS163" s="50"/>
      <c r="KT163" s="50"/>
      <c r="KU163" s="50"/>
      <c r="KV163" s="50"/>
      <c r="KW163" s="50"/>
      <c r="KX163" s="50"/>
      <c r="KY163" s="50"/>
      <c r="KZ163" s="50"/>
      <c r="LA163" s="50"/>
      <c r="LB163" s="50"/>
      <c r="LC163" s="50"/>
      <c r="LD163" s="50"/>
      <c r="LE163" s="50"/>
      <c r="LF163" s="50"/>
      <c r="LG163" s="50"/>
      <c r="LH163" s="50"/>
      <c r="LI163" s="50"/>
      <c r="LJ163" s="50"/>
      <c r="LK163" s="50"/>
      <c r="LL163" s="50"/>
      <c r="LM163" s="50"/>
      <c r="LN163" s="50"/>
      <c r="LO163" s="50"/>
      <c r="LP163" s="50"/>
      <c r="LQ163" s="50"/>
      <c r="LR163" s="50"/>
      <c r="LS163" s="50"/>
      <c r="LT163" s="50"/>
      <c r="LU163" s="50"/>
      <c r="LV163" s="50"/>
      <c r="LW163" s="50"/>
      <c r="LX163" s="50"/>
      <c r="LY163" s="50"/>
      <c r="LZ163" s="50"/>
      <c r="MA163" s="50"/>
      <c r="MB163" s="50"/>
      <c r="MC163" s="50"/>
      <c r="MD163" s="50"/>
      <c r="ME163" s="50"/>
      <c r="MF163" s="50"/>
      <c r="MG163" s="50"/>
      <c r="MH163" s="50"/>
      <c r="MI163" s="50"/>
      <c r="MJ163" s="50"/>
      <c r="MK163" s="50"/>
      <c r="ML163" s="50"/>
      <c r="MM163" s="50"/>
      <c r="MN163" s="50"/>
      <c r="MO163" s="50"/>
      <c r="MP163" s="50"/>
      <c r="MQ163" s="50"/>
      <c r="MR163" s="50"/>
      <c r="MS163" s="50"/>
      <c r="MT163" s="50"/>
      <c r="MU163" s="50"/>
      <c r="MV163" s="50"/>
      <c r="MW163" s="50"/>
      <c r="MX163" s="50"/>
      <c r="MY163" s="50"/>
      <c r="MZ163" s="50"/>
      <c r="NA163" s="50"/>
      <c r="NB163" s="50"/>
      <c r="NC163" s="50"/>
      <c r="ND163" s="50"/>
      <c r="NE163" s="50"/>
      <c r="NF163" s="50"/>
      <c r="NG163" s="50"/>
      <c r="NH163" s="50"/>
      <c r="NI163" s="50"/>
      <c r="NJ163" s="50"/>
      <c r="NK163" s="50"/>
      <c r="NL163" s="50"/>
      <c r="NM163" s="50"/>
      <c r="NN163" s="50"/>
      <c r="NO163" s="50"/>
      <c r="NP163" s="50"/>
      <c r="NQ163" s="50"/>
      <c r="NR163" s="50"/>
      <c r="NS163" s="50"/>
      <c r="NT163" s="50"/>
      <c r="NU163" s="50"/>
      <c r="NV163" s="50"/>
      <c r="NW163" s="50"/>
      <c r="NX163" s="50"/>
      <c r="NY163" s="50"/>
      <c r="NZ163" s="50"/>
      <c r="OA163" s="50"/>
      <c r="OB163" s="50"/>
      <c r="OC163" s="50"/>
      <c r="OD163" s="50"/>
      <c r="OE163" s="50"/>
      <c r="OF163" s="50"/>
      <c r="OG163" s="50"/>
      <c r="OH163" s="50"/>
      <c r="OI163" s="50"/>
      <c r="OJ163" s="50"/>
      <c r="OK163" s="50"/>
      <c r="OL163" s="50"/>
      <c r="OM163" s="50"/>
      <c r="ON163" s="50"/>
      <c r="OO163" s="50"/>
      <c r="OP163" s="50"/>
      <c r="OQ163" s="50"/>
      <c r="OR163" s="50"/>
      <c r="OS163" s="50"/>
      <c r="OT163" s="50"/>
      <c r="OU163" s="50"/>
      <c r="OV163" s="50"/>
      <c r="OW163" s="50"/>
      <c r="OX163" s="50"/>
      <c r="OY163" s="50"/>
      <c r="OZ163" s="50"/>
      <c r="PA163" s="50"/>
      <c r="PB163" s="50"/>
      <c r="PC163" s="50"/>
      <c r="PD163" s="50"/>
      <c r="PE163" s="50"/>
      <c r="PF163" s="50"/>
      <c r="PG163" s="50"/>
      <c r="PH163" s="50"/>
      <c r="PI163" s="50"/>
      <c r="PJ163" s="50"/>
      <c r="PK163" s="50"/>
      <c r="PL163" s="50"/>
      <c r="PM163" s="50"/>
      <c r="PN163" s="50"/>
      <c r="PO163" s="50"/>
      <c r="PP163" s="50"/>
      <c r="PQ163" s="50"/>
      <c r="PR163" s="50"/>
      <c r="PS163" s="50"/>
      <c r="PT163" s="50"/>
      <c r="PU163" s="50"/>
      <c r="PV163" s="50"/>
      <c r="PW163" s="50"/>
      <c r="PX163" s="50"/>
      <c r="PY163" s="50"/>
      <c r="PZ163" s="50"/>
      <c r="QA163" s="50"/>
      <c r="QB163" s="50"/>
      <c r="QC163" s="50"/>
      <c r="QD163" s="50"/>
      <c r="QE163" s="50"/>
      <c r="QF163" s="50"/>
      <c r="QG163" s="50"/>
      <c r="QH163" s="50"/>
      <c r="QI163" s="50"/>
      <c r="QJ163" s="50"/>
      <c r="QK163" s="50"/>
      <c r="QL163" s="50"/>
      <c r="QM163" s="50"/>
      <c r="QN163" s="50"/>
      <c r="QO163" s="50"/>
      <c r="QP163" s="50"/>
      <c r="QQ163" s="50"/>
      <c r="QR163" s="50"/>
      <c r="QS163" s="50"/>
      <c r="QT163" s="50"/>
      <c r="QU163" s="50"/>
      <c r="QV163" s="50"/>
      <c r="QW163" s="50"/>
      <c r="QX163" s="50"/>
      <c r="QY163" s="50"/>
      <c r="QZ163" s="50"/>
      <c r="RA163" s="50"/>
      <c r="RB163" s="50"/>
      <c r="RC163" s="50"/>
      <c r="RD163" s="50"/>
      <c r="RE163" s="50"/>
      <c r="RF163" s="50"/>
      <c r="RG163" s="50"/>
      <c r="RH163" s="50"/>
      <c r="RI163" s="50"/>
      <c r="RJ163" s="50"/>
      <c r="RK163" s="50"/>
      <c r="RL163" s="50"/>
      <c r="RM163" s="50"/>
      <c r="RN163" s="50"/>
      <c r="RO163" s="50"/>
      <c r="RP163" s="50"/>
      <c r="RQ163" s="50"/>
      <c r="RR163" s="50"/>
      <c r="RS163" s="50"/>
      <c r="RT163" s="50"/>
      <c r="RU163" s="50"/>
      <c r="RV163" s="50"/>
      <c r="RW163" s="50"/>
      <c r="RX163" s="50"/>
      <c r="RY163" s="50"/>
      <c r="RZ163" s="50"/>
      <c r="SA163" s="50"/>
      <c r="SB163" s="50"/>
      <c r="SC163" s="50"/>
      <c r="SD163" s="50"/>
      <c r="SE163" s="50"/>
      <c r="SF163" s="50"/>
      <c r="SG163" s="50"/>
      <c r="SH163" s="50"/>
      <c r="SI163" s="50"/>
      <c r="SJ163" s="50"/>
      <c r="SK163" s="50"/>
      <c r="SL163" s="50"/>
      <c r="SM163" s="50"/>
      <c r="SN163" s="45"/>
    </row>
    <row r="164" spans="2:508" x14ac:dyDescent="0.25">
      <c r="B164" s="43" t="s">
        <v>657</v>
      </c>
      <c r="C164" s="43" t="str">
        <f ca="1">_xlfn.XLOOKUP(B164,bonds[unique lookup],bonds[ID_ISIN])</f>
        <v>XS2195190520</v>
      </c>
      <c r="D164" s="45" cm="1">
        <f t="array" aca="1" ref="D164" ca="1">MIN(IFERROR(IF(OFFSET(bHist!$A$1,_xlfn.XMATCH($B$112,bHist!$B:$B,0)-1,3+$C$2,1,3+$C$3)=0,"-",OFFSET(bHist!$A$1,_xlfn.XMATCH($B$112,bHist!$B:$B,0)-1,3+$C$2,1,3+$C$3))-IF(OFFSET(bHist!$A$1,_xlfn.XMATCH(B164,bHist!$B:$B,0)-1,3+$C$2,1,3+$C$3)=0,"-",OFFSET(bHist!$A$1,_xlfn.XMATCH(B164,bHist!$B:$B,0)-1,3+$C$2,1,3+$C$3)),"-"))</f>
        <v>21.955361866235705</v>
      </c>
      <c r="E164" s="45" cm="1">
        <f t="array" aca="1" ref="E164" ca="1">AVERAGE(IFERROR(IF(OFFSET(bHist!$A$1,_xlfn.XMATCH($B$112,bHist!$B:$B,0)-1,3+$C$2,1,3+$C$3)=0,"-",OFFSET(bHist!$A$1,_xlfn.XMATCH($B$112,bHist!$B:$B,0)-1,3+$C$2,1,3+$C$3))-IF(OFFSET(bHist!$A$1,_xlfn.XMATCH(B164,bHist!$B:$B,0)-1,3+$C$2,1,3+$C$3)=0,"-",OFFSET(bHist!$A$1,_xlfn.XMATCH(B164,bHist!$B:$B,0)-1,3+$C$2,1,3+$C$3)),"-"))</f>
        <v>33.169959102463736</v>
      </c>
      <c r="F164" s="45" cm="1">
        <f t="array" aca="1" ref="F164" ca="1">MAX(IFERROR(IF(OFFSET(bHist!$A$1,_xlfn.XMATCH($B$112,bHist!$B:$B,0)-1,3+$C$2,1,3+$C$3)=0,"-",OFFSET(bHist!$A$1,_xlfn.XMATCH($B$112,bHist!$B:$B,0)-1,3+$C$2,1,3+$C$3))-IF(OFFSET(bHist!$A$1,_xlfn.XMATCH(B164,bHist!$B:$B,0)-1,3+$C$2,1,3+$C$3)=0,"-",OFFSET(bHist!$A$1,_xlfn.XMATCH(B164,bHist!$B:$B,0)-1,3+$C$2,1,3+$C$3)),"-"))</f>
        <v>39.713324014902128</v>
      </c>
      <c r="G164" s="45" cm="1">
        <f t="array" aca="1" ref="G164" ca="1">_xlfn.STDEV.P(IFERROR(IF(OFFSET(bHist!$A$1,_xlfn.XMATCH($B$112,bHist!$B:$B,0)-1,3+$C$2,1,3+$C$3)=0,"-",OFFSET(bHist!$A$1,_xlfn.XMATCH($B$112,bHist!$B:$B,0)-1,3+$C$2,1,3+$C$3))-IF(OFFSET(bHist!$A$1,_xlfn.XMATCH(B164,bHist!$B:$B,0)-1,3+$C$2,1,3+$C$3)=0,"-",OFFSET(bHist!$A$1,_xlfn.XMATCH(B164,bHist!$B:$B,0)-1,3+$C$2,1,3+$C$3)),"-"))</f>
        <v>6.0009442288462083</v>
      </c>
      <c r="H164" s="45" cm="1">
        <f t="array" aca="1" ref="H164" ca="1">INDEX((IFERROR(IF(OFFSET(bHist!$A$1,_xlfn.XMATCH($B$112,bHist!B:B,0)-1,3,1,500)=0,"-",OFFSET(bHist!$A$1,_xlfn.XMATCH($B$112,bHist!B:B,0)-1,3,1,500))-IF(OFFSET(bHist!$A$1,_xlfn.XMATCH(B164,bHist!B:B,0)-1,3,1,500)=0,"-",OFFSET(bHist!$A$1,_xlfn.XMATCH(B164,bHist!B:B,0)-1,3,1,500)),"-")),1)</f>
        <v>35.389555535078102</v>
      </c>
      <c r="I164" s="45">
        <f t="shared" ca="1" si="6"/>
        <v>12.499161863463328</v>
      </c>
      <c r="J164" s="51" cm="1">
        <f t="array" aca="1" ref="J164" ca="1">SLOPE((IFERROR(IF(OFFSET(bHist!$A$1,_xlfn.XMATCH($B$112,bHist!$B:$B,0)-1,3,1,500)=0,"-",OFFSET(bHist!$A$1,_xlfn.XMATCH($B$112,bHist!$B:$B,0)-1,3,1,500))-IF(OFFSET(bHist!$A$1,_xlfn.XMATCH(B164,bHist!$B:$B,0)-1,3,1,500)=0,"-",OFFSET(bHist!$A$1,_xlfn.XMATCH(B164,bHist!$B:$B,0)-1,3,1,500)),"-")),OFFSET(bHist!$A$1,0,3,1,500))</f>
        <v>-0.95232382338260035</v>
      </c>
      <c r="K164" s="45" cm="1">
        <f t="array" aca="1" ref="K164" ca="1">INTERCEPT((IFERROR(IF(OFFSET(bHist!$A$1,_xlfn.XMATCH($B$112,bHist!$B:$B,0)-1,3,1,500)=0,"-",OFFSET(bHist!$A$1,_xlfn.XMATCH($B$112,bHist!$B:$B,0)-1,3,1,500))-IF(OFFSET(bHist!$A$1,_xlfn.XMATCH(B164,bHist!$B:$B,0)-1,3,1,500)=0,"-",OFFSET(bHist!$A$1,_xlfn.XMATCH(B164,bHist!$B:$B,0)-1,3,1,500)),"-")),OFFSET(bHist!$A$1,0,3,1,500))</f>
        <v>41951.798157699057</v>
      </c>
      <c r="L164" s="45" cm="1">
        <f t="array" aca="1" ref="L164" ca="1">STEYX((IFERROR(IF(OFFSET(bHist!$A$1,_xlfn.XMATCH($B$112,bHist!B:B,0)-1,3,1,500)=0,"-",OFFSET(bHist!$A$1,_xlfn.XMATCH($B$112,bHist!B:B,0)-1,3,1,500))-IF(OFFSET(bHist!$A$1,_xlfn.XMATCH(B164,bHist!B:B,0)-1,3,1,500)=0,"-",OFFSET(bHist!$A$1,_xlfn.XMATCH(B164,bHist!B:B,0)-1,3,1,500)),"-")),OFFSET(bHist!$A$1,0,3,1,500))</f>
        <v>7.2053495029229069</v>
      </c>
      <c r="M164" s="51" cm="1">
        <f t="array" aca="1" ref="M164" ca="1">CORREL(IF(OFFSET(bHist!$A$1,_xlfn.XMATCH($B$112,bHist!B:B,0)-1,3,1,500)=0,"-",OFFSET(bHist!$A$1,_xlfn.XMATCH($B$112,bHist!B:B,0)-1,3,1,500)),IF(OFFSET(bHist!$A$1,_xlfn.XMATCH(B164,bHist!B:B,0)-1,3,1,500)=0,"-",OFFSET(bHist!$A$1,_xlfn.XMATCH(B164,bHist!B:B,0)-1,3,1,500)))</f>
        <v>2.4619652353495575E-2</v>
      </c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  <c r="AX164" s="50"/>
      <c r="AY164" s="50"/>
      <c r="AZ164" s="50"/>
      <c r="BA164" s="50"/>
      <c r="BB164" s="50"/>
      <c r="BC164" s="50"/>
      <c r="BD164" s="50"/>
      <c r="BE164" s="50"/>
      <c r="BF164" s="50"/>
      <c r="BG164" s="50"/>
      <c r="BH164" s="50"/>
      <c r="BI164" s="50"/>
      <c r="BJ164" s="50"/>
      <c r="BK164" s="50"/>
      <c r="BL164" s="50"/>
      <c r="BM164" s="50"/>
      <c r="BN164" s="50"/>
      <c r="BO164" s="50"/>
      <c r="BP164" s="50"/>
      <c r="BQ164" s="50"/>
      <c r="BR164" s="50"/>
      <c r="BS164" s="50"/>
      <c r="BT164" s="50"/>
      <c r="BU164" s="50"/>
      <c r="BV164" s="50"/>
      <c r="BW164" s="50"/>
      <c r="BX164" s="50"/>
      <c r="BY164" s="50"/>
      <c r="BZ164" s="50"/>
      <c r="CA164" s="50"/>
      <c r="CB164" s="50"/>
      <c r="CC164" s="50"/>
      <c r="CD164" s="50"/>
      <c r="CE164" s="50"/>
      <c r="CF164" s="50"/>
      <c r="CG164" s="50"/>
      <c r="CH164" s="50"/>
      <c r="CI164" s="50"/>
      <c r="CJ164" s="50"/>
      <c r="CK164" s="50"/>
      <c r="CL164" s="50"/>
      <c r="CM164" s="50"/>
      <c r="CN164" s="50"/>
      <c r="CO164" s="50"/>
      <c r="CP164" s="50"/>
      <c r="CQ164" s="50"/>
      <c r="CR164" s="50"/>
      <c r="CS164" s="50"/>
      <c r="CT164" s="50"/>
      <c r="CU164" s="50"/>
      <c r="CV164" s="50"/>
      <c r="CW164" s="50"/>
      <c r="CX164" s="50"/>
      <c r="CY164" s="50"/>
      <c r="CZ164" s="50"/>
      <c r="DA164" s="50"/>
      <c r="DB164" s="50"/>
      <c r="DC164" s="50"/>
      <c r="DD164" s="50"/>
      <c r="DE164" s="50"/>
      <c r="DF164" s="50"/>
      <c r="DG164" s="50"/>
      <c r="DH164" s="50"/>
      <c r="DI164" s="50"/>
      <c r="DJ164" s="50"/>
      <c r="DK164" s="50"/>
      <c r="DL164" s="50"/>
      <c r="DM164" s="50"/>
      <c r="DN164" s="50"/>
      <c r="DO164" s="50"/>
      <c r="DP164" s="50"/>
      <c r="DQ164" s="50"/>
      <c r="DR164" s="50"/>
      <c r="DS164" s="50"/>
      <c r="DT164" s="50"/>
      <c r="DU164" s="50"/>
      <c r="DV164" s="50"/>
      <c r="DW164" s="50"/>
      <c r="DX164" s="50"/>
      <c r="DY164" s="50"/>
      <c r="DZ164" s="50"/>
      <c r="EA164" s="50"/>
      <c r="EB164" s="50"/>
      <c r="EC164" s="50"/>
      <c r="ED164" s="50"/>
      <c r="EE164" s="50"/>
      <c r="EF164" s="50"/>
      <c r="EG164" s="50"/>
      <c r="EH164" s="50"/>
      <c r="EI164" s="50"/>
      <c r="EJ164" s="50"/>
      <c r="EK164" s="50"/>
      <c r="EL164" s="50"/>
      <c r="EM164" s="50"/>
      <c r="EN164" s="50"/>
      <c r="EO164" s="50"/>
      <c r="EP164" s="50"/>
      <c r="EQ164" s="50"/>
      <c r="ER164" s="50"/>
      <c r="ES164" s="50"/>
      <c r="ET164" s="50"/>
      <c r="EU164" s="50"/>
      <c r="EV164" s="50"/>
      <c r="EW164" s="50"/>
      <c r="EX164" s="50"/>
      <c r="EY164" s="50"/>
      <c r="EZ164" s="50"/>
      <c r="FA164" s="50"/>
      <c r="FB164" s="50"/>
      <c r="FC164" s="50"/>
      <c r="FD164" s="50"/>
      <c r="FE164" s="50"/>
      <c r="FF164" s="50"/>
      <c r="FG164" s="50"/>
      <c r="FH164" s="50"/>
      <c r="FI164" s="50"/>
      <c r="FJ164" s="50"/>
      <c r="FK164" s="50"/>
      <c r="FL164" s="50"/>
      <c r="FM164" s="50"/>
      <c r="FN164" s="50"/>
      <c r="FO164" s="50"/>
      <c r="FP164" s="50"/>
      <c r="FQ164" s="50"/>
      <c r="FR164" s="50"/>
      <c r="FS164" s="50"/>
      <c r="FT164" s="50"/>
      <c r="FU164" s="50"/>
      <c r="FV164" s="50"/>
      <c r="FW164" s="50"/>
      <c r="FX164" s="50"/>
      <c r="FY164" s="50"/>
      <c r="FZ164" s="50"/>
      <c r="GA164" s="50"/>
      <c r="GB164" s="50"/>
      <c r="GC164" s="50"/>
      <c r="GD164" s="50"/>
      <c r="GE164" s="50"/>
      <c r="GF164" s="50"/>
      <c r="GG164" s="50"/>
      <c r="GH164" s="50"/>
      <c r="GI164" s="50"/>
      <c r="GJ164" s="50"/>
      <c r="GK164" s="50"/>
      <c r="GL164" s="50"/>
      <c r="GM164" s="50"/>
      <c r="GN164" s="50"/>
      <c r="GO164" s="50"/>
      <c r="GP164" s="50"/>
      <c r="GQ164" s="50"/>
      <c r="GR164" s="50"/>
      <c r="GS164" s="50"/>
      <c r="GT164" s="50"/>
      <c r="GU164" s="50"/>
      <c r="GV164" s="50"/>
      <c r="GW164" s="50"/>
      <c r="GX164" s="50"/>
      <c r="GY164" s="50"/>
      <c r="GZ164" s="50"/>
      <c r="HA164" s="50"/>
      <c r="HB164" s="50"/>
      <c r="HC164" s="50"/>
      <c r="HD164" s="50"/>
      <c r="HE164" s="50"/>
      <c r="HF164" s="50"/>
      <c r="HG164" s="50"/>
      <c r="HH164" s="50"/>
      <c r="HI164" s="50"/>
      <c r="HJ164" s="50"/>
      <c r="HK164" s="50"/>
      <c r="HL164" s="50"/>
      <c r="HM164" s="50"/>
      <c r="HN164" s="50"/>
      <c r="HO164" s="50"/>
      <c r="HP164" s="50"/>
      <c r="HQ164" s="50"/>
      <c r="HR164" s="50"/>
      <c r="HS164" s="50"/>
      <c r="HT164" s="50"/>
      <c r="HU164" s="50"/>
      <c r="HV164" s="50"/>
      <c r="HW164" s="50"/>
      <c r="HX164" s="50"/>
      <c r="HY164" s="50"/>
      <c r="HZ164" s="50"/>
      <c r="IA164" s="50"/>
      <c r="IB164" s="50"/>
      <c r="IC164" s="50"/>
      <c r="ID164" s="50"/>
      <c r="IE164" s="50"/>
      <c r="IF164" s="50"/>
      <c r="IG164" s="50"/>
      <c r="IH164" s="50"/>
      <c r="II164" s="50"/>
      <c r="IJ164" s="50"/>
      <c r="IK164" s="50"/>
      <c r="IL164" s="50"/>
      <c r="IM164" s="50"/>
      <c r="IN164" s="50"/>
      <c r="IO164" s="50"/>
      <c r="IP164" s="50"/>
      <c r="IQ164" s="50"/>
      <c r="IR164" s="50"/>
      <c r="IS164" s="50"/>
      <c r="IT164" s="50"/>
      <c r="IU164" s="50"/>
      <c r="IV164" s="50"/>
      <c r="IW164" s="50"/>
      <c r="IX164" s="50"/>
      <c r="IY164" s="50"/>
      <c r="IZ164" s="50"/>
      <c r="JA164" s="50"/>
      <c r="JB164" s="50"/>
      <c r="JC164" s="50"/>
      <c r="JD164" s="50"/>
      <c r="JE164" s="50"/>
      <c r="JF164" s="50"/>
      <c r="JG164" s="50"/>
      <c r="JH164" s="50"/>
      <c r="JI164" s="50"/>
      <c r="JJ164" s="50"/>
      <c r="JK164" s="50"/>
      <c r="JL164" s="50"/>
      <c r="JM164" s="50"/>
      <c r="JN164" s="50"/>
      <c r="JO164" s="50"/>
      <c r="JP164" s="50"/>
      <c r="JQ164" s="50"/>
      <c r="JR164" s="50"/>
      <c r="JS164" s="50"/>
      <c r="JT164" s="50"/>
      <c r="JU164" s="50"/>
      <c r="JV164" s="50"/>
      <c r="JW164" s="50"/>
      <c r="JX164" s="50"/>
      <c r="JY164" s="50"/>
      <c r="JZ164" s="50"/>
      <c r="KA164" s="50"/>
      <c r="KB164" s="50"/>
      <c r="KC164" s="50"/>
      <c r="KD164" s="50"/>
      <c r="KE164" s="50"/>
      <c r="KF164" s="50"/>
      <c r="KG164" s="50"/>
      <c r="KH164" s="50"/>
      <c r="KI164" s="50"/>
      <c r="KJ164" s="50"/>
      <c r="KK164" s="50"/>
      <c r="KL164" s="50"/>
      <c r="KM164" s="50"/>
      <c r="KN164" s="50"/>
      <c r="KO164" s="50"/>
      <c r="KP164" s="50"/>
      <c r="KQ164" s="50"/>
      <c r="KR164" s="50"/>
      <c r="KS164" s="50"/>
      <c r="KT164" s="50"/>
      <c r="KU164" s="50"/>
      <c r="KV164" s="50"/>
      <c r="KW164" s="50"/>
      <c r="KX164" s="50"/>
      <c r="KY164" s="50"/>
      <c r="KZ164" s="50"/>
      <c r="LA164" s="50"/>
      <c r="LB164" s="50"/>
      <c r="LC164" s="50"/>
      <c r="LD164" s="50"/>
      <c r="LE164" s="50"/>
      <c r="LF164" s="50"/>
      <c r="LG164" s="50"/>
      <c r="LH164" s="50"/>
      <c r="LI164" s="50"/>
      <c r="LJ164" s="50"/>
      <c r="LK164" s="50"/>
      <c r="LL164" s="50"/>
      <c r="LM164" s="50"/>
      <c r="LN164" s="50"/>
      <c r="LO164" s="50"/>
      <c r="LP164" s="50"/>
      <c r="LQ164" s="50"/>
      <c r="LR164" s="50"/>
      <c r="LS164" s="50"/>
      <c r="LT164" s="50"/>
      <c r="LU164" s="50"/>
      <c r="LV164" s="50"/>
      <c r="LW164" s="50"/>
      <c r="LX164" s="50"/>
      <c r="LY164" s="50"/>
      <c r="LZ164" s="50"/>
      <c r="MA164" s="50"/>
      <c r="MB164" s="50"/>
      <c r="MC164" s="50"/>
      <c r="MD164" s="50"/>
      <c r="ME164" s="50"/>
      <c r="MF164" s="50"/>
      <c r="MG164" s="50"/>
      <c r="MH164" s="50"/>
      <c r="MI164" s="50"/>
      <c r="MJ164" s="50"/>
      <c r="MK164" s="50"/>
      <c r="ML164" s="50"/>
      <c r="MM164" s="50"/>
      <c r="MN164" s="50"/>
      <c r="MO164" s="50"/>
      <c r="MP164" s="50"/>
      <c r="MQ164" s="50"/>
      <c r="MR164" s="50"/>
      <c r="MS164" s="50"/>
      <c r="MT164" s="50"/>
      <c r="MU164" s="50"/>
      <c r="MV164" s="50"/>
      <c r="MW164" s="50"/>
      <c r="MX164" s="50"/>
      <c r="MY164" s="50"/>
      <c r="MZ164" s="50"/>
      <c r="NA164" s="50"/>
      <c r="NB164" s="50"/>
      <c r="NC164" s="50"/>
      <c r="ND164" s="50"/>
      <c r="NE164" s="50"/>
      <c r="NF164" s="50"/>
      <c r="NG164" s="50"/>
      <c r="NH164" s="50"/>
      <c r="NI164" s="50"/>
      <c r="NJ164" s="50"/>
      <c r="NK164" s="50"/>
      <c r="NL164" s="50"/>
      <c r="NM164" s="50"/>
      <c r="NN164" s="50"/>
      <c r="NO164" s="50"/>
      <c r="NP164" s="50"/>
      <c r="NQ164" s="50"/>
      <c r="NR164" s="50"/>
      <c r="NS164" s="50"/>
      <c r="NT164" s="50"/>
      <c r="NU164" s="50"/>
      <c r="NV164" s="50"/>
      <c r="NW164" s="50"/>
      <c r="NX164" s="50"/>
      <c r="NY164" s="50"/>
      <c r="NZ164" s="50"/>
      <c r="OA164" s="50"/>
      <c r="OB164" s="50"/>
      <c r="OC164" s="50"/>
      <c r="OD164" s="50"/>
      <c r="OE164" s="50"/>
      <c r="OF164" s="50"/>
      <c r="OG164" s="50"/>
      <c r="OH164" s="50"/>
      <c r="OI164" s="50"/>
      <c r="OJ164" s="50"/>
      <c r="OK164" s="50"/>
      <c r="OL164" s="50"/>
      <c r="OM164" s="50"/>
      <c r="ON164" s="50"/>
      <c r="OO164" s="50"/>
      <c r="OP164" s="50"/>
      <c r="OQ164" s="50"/>
      <c r="OR164" s="50"/>
      <c r="OS164" s="50"/>
      <c r="OT164" s="50"/>
      <c r="OU164" s="50"/>
      <c r="OV164" s="50"/>
      <c r="OW164" s="50"/>
      <c r="OX164" s="50"/>
      <c r="OY164" s="50"/>
      <c r="OZ164" s="50"/>
      <c r="PA164" s="50"/>
      <c r="PB164" s="50"/>
      <c r="PC164" s="50"/>
      <c r="PD164" s="50"/>
      <c r="PE164" s="50"/>
      <c r="PF164" s="50"/>
      <c r="PG164" s="50"/>
      <c r="PH164" s="50"/>
      <c r="PI164" s="50"/>
      <c r="PJ164" s="50"/>
      <c r="PK164" s="50"/>
      <c r="PL164" s="50"/>
      <c r="PM164" s="50"/>
      <c r="PN164" s="50"/>
      <c r="PO164" s="50"/>
      <c r="PP164" s="50"/>
      <c r="PQ164" s="50"/>
      <c r="PR164" s="50"/>
      <c r="PS164" s="50"/>
      <c r="PT164" s="50"/>
      <c r="PU164" s="50"/>
      <c r="PV164" s="50"/>
      <c r="PW164" s="50"/>
      <c r="PX164" s="50"/>
      <c r="PY164" s="50"/>
      <c r="PZ164" s="50"/>
      <c r="QA164" s="50"/>
      <c r="QB164" s="50"/>
      <c r="QC164" s="50"/>
      <c r="QD164" s="50"/>
      <c r="QE164" s="50"/>
      <c r="QF164" s="50"/>
      <c r="QG164" s="50"/>
      <c r="QH164" s="50"/>
      <c r="QI164" s="50"/>
      <c r="QJ164" s="50"/>
      <c r="QK164" s="50"/>
      <c r="QL164" s="50"/>
      <c r="QM164" s="50"/>
      <c r="QN164" s="50"/>
      <c r="QO164" s="50"/>
      <c r="QP164" s="50"/>
      <c r="QQ164" s="50"/>
      <c r="QR164" s="50"/>
      <c r="QS164" s="50"/>
      <c r="QT164" s="50"/>
      <c r="QU164" s="50"/>
      <c r="QV164" s="50"/>
      <c r="QW164" s="50"/>
      <c r="QX164" s="50"/>
      <c r="QY164" s="50"/>
      <c r="QZ164" s="50"/>
      <c r="RA164" s="50"/>
      <c r="RB164" s="50"/>
      <c r="RC164" s="50"/>
      <c r="RD164" s="50"/>
      <c r="RE164" s="50"/>
      <c r="RF164" s="50"/>
      <c r="RG164" s="50"/>
      <c r="RH164" s="50"/>
      <c r="RI164" s="50"/>
      <c r="RJ164" s="50"/>
      <c r="RK164" s="50"/>
      <c r="RL164" s="50"/>
      <c r="RM164" s="50"/>
      <c r="RN164" s="50"/>
      <c r="RO164" s="50"/>
      <c r="RP164" s="50"/>
      <c r="RQ164" s="50"/>
      <c r="RR164" s="50"/>
      <c r="RS164" s="50"/>
      <c r="RT164" s="50"/>
      <c r="RU164" s="50"/>
      <c r="RV164" s="50"/>
      <c r="RW164" s="50"/>
      <c r="RX164" s="50"/>
      <c r="RY164" s="50"/>
      <c r="RZ164" s="50"/>
      <c r="SA164" s="50"/>
      <c r="SB164" s="50"/>
      <c r="SC164" s="50"/>
      <c r="SD164" s="50"/>
      <c r="SE164" s="50"/>
      <c r="SF164" s="50"/>
      <c r="SG164" s="50"/>
      <c r="SH164" s="50"/>
      <c r="SI164" s="50"/>
      <c r="SJ164" s="50"/>
      <c r="SK164" s="50"/>
      <c r="SL164" s="50"/>
      <c r="SM164" s="50"/>
      <c r="SN164" s="45"/>
    </row>
    <row r="165" spans="2:508" x14ac:dyDescent="0.25">
      <c r="B165" s="43" t="s">
        <v>658</v>
      </c>
      <c r="C165" s="43" t="str">
        <f ca="1">_xlfn.XLOOKUP(B165,bonds[unique lookup],bonds[ID_ISIN])</f>
        <v>XS1572343744</v>
      </c>
      <c r="D165" s="45" cm="1">
        <f t="array" aca="1" ref="D165" ca="1">MIN(IFERROR(IF(OFFSET(bHist!$A$1,_xlfn.XMATCH($B$112,bHist!$B:$B,0)-1,3+$C$2,1,3+$C$3)=0,"-",OFFSET(bHist!$A$1,_xlfn.XMATCH($B$112,bHist!$B:$B,0)-1,3+$C$2,1,3+$C$3))-IF(OFFSET(bHist!$A$1,_xlfn.XMATCH(B165,bHist!$B:$B,0)-1,3+$C$2,1,3+$C$3)=0,"-",OFFSET(bHist!$A$1,_xlfn.XMATCH(B165,bHist!$B:$B,0)-1,3+$C$2,1,3+$C$3)),"-"))</f>
        <v>-284.74633073687551</v>
      </c>
      <c r="E165" s="45" cm="1">
        <f t="array" aca="1" ref="E165" ca="1">AVERAGE(IFERROR(IF(OFFSET(bHist!$A$1,_xlfn.XMATCH($B$112,bHist!$B:$B,0)-1,3+$C$2,1,3+$C$3)=0,"-",OFFSET(bHist!$A$1,_xlfn.XMATCH($B$112,bHist!$B:$B,0)-1,3+$C$2,1,3+$C$3))-IF(OFFSET(bHist!$A$1,_xlfn.XMATCH(B165,bHist!$B:$B,0)-1,3+$C$2,1,3+$C$3)=0,"-",OFFSET(bHist!$A$1,_xlfn.XMATCH(B165,bHist!$B:$B,0)-1,3+$C$2,1,3+$C$3)),"-"))</f>
        <v>-25.616855436720552</v>
      </c>
      <c r="F165" s="45" cm="1">
        <f t="array" aca="1" ref="F165" ca="1">MAX(IFERROR(IF(OFFSET(bHist!$A$1,_xlfn.XMATCH($B$112,bHist!$B:$B,0)-1,3+$C$2,1,3+$C$3)=0,"-",OFFSET(bHist!$A$1,_xlfn.XMATCH($B$112,bHist!$B:$B,0)-1,3+$C$2,1,3+$C$3))-IF(OFFSET(bHist!$A$1,_xlfn.XMATCH(B165,bHist!$B:$B,0)-1,3+$C$2,1,3+$C$3)=0,"-",OFFSET(bHist!$A$1,_xlfn.XMATCH(B165,bHist!$B:$B,0)-1,3+$C$2,1,3+$C$3)),"-"))</f>
        <v>536.75568834137925</v>
      </c>
      <c r="G165" s="45" cm="1">
        <f t="array" aca="1" ref="G165" ca="1">_xlfn.STDEV.P(IFERROR(IF(OFFSET(bHist!$A$1,_xlfn.XMATCH($B$112,bHist!$B:$B,0)-1,3+$C$2,1,3+$C$3)=0,"-",OFFSET(bHist!$A$1,_xlfn.XMATCH($B$112,bHist!$B:$B,0)-1,3+$C$2,1,3+$C$3))-IF(OFFSET(bHist!$A$1,_xlfn.XMATCH(B165,bHist!$B:$B,0)-1,3+$C$2,1,3+$C$3)=0,"-",OFFSET(bHist!$A$1,_xlfn.XMATCH(B165,bHist!$B:$B,0)-1,3+$C$2,1,3+$C$3)),"-"))</f>
        <v>139.23703008466833</v>
      </c>
      <c r="H165" s="45" cm="1">
        <f t="array" aca="1" ref="H165" ca="1">INDEX((IFERROR(IF(OFFSET(bHist!$A$1,_xlfn.XMATCH($B$112,bHist!B:B,0)-1,3,1,500)=0,"-",OFFSET(bHist!$A$1,_xlfn.XMATCH($B$112,bHist!B:B,0)-1,3,1,500))-IF(OFFSET(bHist!$A$1,_xlfn.XMATCH(B165,bHist!B:B,0)-1,3,1,500)=0,"-",OFFSET(bHist!$A$1,_xlfn.XMATCH(B165,bHist!B:B,0)-1,3,1,500)),"-")),1)</f>
        <v>-1.6752252475022829</v>
      </c>
      <c r="I165" s="45">
        <f t="shared" ca="1" si="6"/>
        <v>2.9143726531654006</v>
      </c>
      <c r="J165" s="51" cm="1">
        <f t="array" aca="1" ref="J165" ca="1">SLOPE((IFERROR(IF(OFFSET(bHist!$A$1,_xlfn.XMATCH($B$112,bHist!$B:$B,0)-1,3,1,500)=0,"-",OFFSET(bHist!$A$1,_xlfn.XMATCH($B$112,bHist!$B:$B,0)-1,3,1,500))-IF(OFFSET(bHist!$A$1,_xlfn.XMATCH(B165,bHist!$B:$B,0)-1,3,1,500)=0,"-",OFFSET(bHist!$A$1,_xlfn.XMATCH(B165,bHist!$B:$B,0)-1,3,1,500)),"-")),OFFSET(bHist!$A$1,0,3,1,500))</f>
        <v>8.9045322642371194E-2</v>
      </c>
      <c r="K165" s="45" cm="1">
        <f t="array" aca="1" ref="K165" ca="1">INTERCEPT((IFERROR(IF(OFFSET(bHist!$A$1,_xlfn.XMATCH($B$112,bHist!$B:$B,0)-1,3,1,500)=0,"-",OFFSET(bHist!$A$1,_xlfn.XMATCH($B$112,bHist!$B:$B,0)-1,3,1,500))-IF(OFFSET(bHist!$A$1,_xlfn.XMATCH(B165,bHist!$B:$B,0)-1,3,1,500)=0,"-",OFFSET(bHist!$A$1,_xlfn.XMATCH(B165,bHist!$B:$B,0)-1,3,1,500)),"-")),OFFSET(bHist!$A$1,0,3,1,500))</f>
        <v>-3916.7977803016902</v>
      </c>
      <c r="L165" s="45" cm="1">
        <f t="array" aca="1" ref="L165" ca="1">STEYX((IFERROR(IF(OFFSET(bHist!$A$1,_xlfn.XMATCH($B$112,bHist!B:B,0)-1,3,1,500)=0,"-",OFFSET(bHist!$A$1,_xlfn.XMATCH($B$112,bHist!B:B,0)-1,3,1,500))-IF(OFFSET(bHist!$A$1,_xlfn.XMATCH(B165,bHist!B:B,0)-1,3,1,500)=0,"-",OFFSET(bHist!$A$1,_xlfn.XMATCH(B165,bHist!B:B,0)-1,3,1,500)),"-")),OFFSET(bHist!$A$1,0,3,1,500))</f>
        <v>138.5664875925176</v>
      </c>
      <c r="M165" s="51" cm="1">
        <f t="array" aca="1" ref="M165" ca="1">CORREL(IF(OFFSET(bHist!$A$1,_xlfn.XMATCH($B$112,bHist!B:B,0)-1,3,1,500)=0,"-",OFFSET(bHist!$A$1,_xlfn.XMATCH($B$112,bHist!B:B,0)-1,3,1,500)),IF(OFFSET(bHist!$A$1,_xlfn.XMATCH(B165,bHist!B:B,0)-1,3,1,500)=0,"-",OFFSET(bHist!$A$1,_xlfn.XMATCH(B165,bHist!B:B,0)-1,3,1,500)))</f>
        <v>-2.5248638746809434E-2</v>
      </c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  <c r="AE165" s="50"/>
      <c r="AF165" s="50"/>
      <c r="AG165" s="50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T165" s="50"/>
      <c r="AU165" s="50"/>
      <c r="AV165" s="50"/>
      <c r="AW165" s="50"/>
      <c r="AX165" s="50"/>
      <c r="AY165" s="50"/>
      <c r="AZ165" s="50"/>
      <c r="BA165" s="50"/>
      <c r="BB165" s="50"/>
      <c r="BC165" s="50"/>
      <c r="BD165" s="50"/>
      <c r="BE165" s="50"/>
      <c r="BF165" s="50"/>
      <c r="BG165" s="50"/>
      <c r="BH165" s="50"/>
      <c r="BI165" s="50"/>
      <c r="BJ165" s="50"/>
      <c r="BK165" s="50"/>
      <c r="BL165" s="50"/>
      <c r="BM165" s="50"/>
      <c r="BN165" s="50"/>
      <c r="BO165" s="50"/>
      <c r="BP165" s="50"/>
      <c r="BQ165" s="50"/>
      <c r="BR165" s="50"/>
      <c r="BS165" s="50"/>
      <c r="BT165" s="50"/>
      <c r="BU165" s="50"/>
      <c r="BV165" s="50"/>
      <c r="BW165" s="50"/>
      <c r="BX165" s="50"/>
      <c r="BY165" s="50"/>
      <c r="BZ165" s="50"/>
      <c r="CA165" s="50"/>
      <c r="CB165" s="50"/>
      <c r="CC165" s="50"/>
      <c r="CD165" s="50"/>
      <c r="CE165" s="50"/>
      <c r="CF165" s="50"/>
      <c r="CG165" s="50"/>
      <c r="CH165" s="50"/>
      <c r="CI165" s="50"/>
      <c r="CJ165" s="50"/>
      <c r="CK165" s="50"/>
      <c r="CL165" s="50"/>
      <c r="CM165" s="50"/>
      <c r="CN165" s="50"/>
      <c r="CO165" s="50"/>
      <c r="CP165" s="50"/>
      <c r="CQ165" s="50"/>
      <c r="CR165" s="50"/>
      <c r="CS165" s="50"/>
      <c r="CT165" s="50"/>
      <c r="CU165" s="50"/>
      <c r="CV165" s="50"/>
      <c r="CW165" s="50"/>
      <c r="CX165" s="50"/>
      <c r="CY165" s="50"/>
      <c r="CZ165" s="50"/>
      <c r="DA165" s="50"/>
      <c r="DB165" s="50"/>
      <c r="DC165" s="50"/>
      <c r="DD165" s="50"/>
      <c r="DE165" s="50"/>
      <c r="DF165" s="50"/>
      <c r="DG165" s="50"/>
      <c r="DH165" s="50"/>
      <c r="DI165" s="50"/>
      <c r="DJ165" s="50"/>
      <c r="DK165" s="50"/>
      <c r="DL165" s="50"/>
      <c r="DM165" s="50"/>
      <c r="DN165" s="50"/>
      <c r="DO165" s="50"/>
      <c r="DP165" s="50"/>
      <c r="DQ165" s="50"/>
      <c r="DR165" s="50"/>
      <c r="DS165" s="50"/>
      <c r="DT165" s="50"/>
      <c r="DU165" s="50"/>
      <c r="DV165" s="50"/>
      <c r="DW165" s="50"/>
      <c r="DX165" s="50"/>
      <c r="DY165" s="50"/>
      <c r="DZ165" s="50"/>
      <c r="EA165" s="50"/>
      <c r="EB165" s="50"/>
      <c r="EC165" s="50"/>
      <c r="ED165" s="50"/>
      <c r="EE165" s="50"/>
      <c r="EF165" s="50"/>
      <c r="EG165" s="50"/>
      <c r="EH165" s="50"/>
      <c r="EI165" s="50"/>
      <c r="EJ165" s="50"/>
      <c r="EK165" s="50"/>
      <c r="EL165" s="50"/>
      <c r="EM165" s="50"/>
      <c r="EN165" s="50"/>
      <c r="EO165" s="50"/>
      <c r="EP165" s="50"/>
      <c r="EQ165" s="50"/>
      <c r="ER165" s="50"/>
      <c r="ES165" s="50"/>
      <c r="ET165" s="50"/>
      <c r="EU165" s="50"/>
      <c r="EV165" s="50"/>
      <c r="EW165" s="50"/>
      <c r="EX165" s="50"/>
      <c r="EY165" s="50"/>
      <c r="EZ165" s="50"/>
      <c r="FA165" s="50"/>
      <c r="FB165" s="50"/>
      <c r="FC165" s="50"/>
      <c r="FD165" s="50"/>
      <c r="FE165" s="50"/>
      <c r="FF165" s="50"/>
      <c r="FG165" s="50"/>
      <c r="FH165" s="50"/>
      <c r="FI165" s="50"/>
      <c r="FJ165" s="50"/>
      <c r="FK165" s="50"/>
      <c r="FL165" s="50"/>
      <c r="FM165" s="50"/>
      <c r="FN165" s="50"/>
      <c r="FO165" s="50"/>
      <c r="FP165" s="50"/>
      <c r="FQ165" s="50"/>
      <c r="FR165" s="50"/>
      <c r="FS165" s="50"/>
      <c r="FT165" s="50"/>
      <c r="FU165" s="50"/>
      <c r="FV165" s="50"/>
      <c r="FW165" s="50"/>
      <c r="FX165" s="50"/>
      <c r="FY165" s="50"/>
      <c r="FZ165" s="50"/>
      <c r="GA165" s="50"/>
      <c r="GB165" s="50"/>
      <c r="GC165" s="50"/>
      <c r="GD165" s="50"/>
      <c r="GE165" s="50"/>
      <c r="GF165" s="50"/>
      <c r="GG165" s="50"/>
      <c r="GH165" s="50"/>
      <c r="GI165" s="50"/>
      <c r="GJ165" s="50"/>
      <c r="GK165" s="50"/>
      <c r="GL165" s="50"/>
      <c r="GM165" s="50"/>
      <c r="GN165" s="50"/>
      <c r="GO165" s="50"/>
      <c r="GP165" s="50"/>
      <c r="GQ165" s="50"/>
      <c r="GR165" s="50"/>
      <c r="GS165" s="50"/>
      <c r="GT165" s="50"/>
      <c r="GU165" s="50"/>
      <c r="GV165" s="50"/>
      <c r="GW165" s="50"/>
      <c r="GX165" s="50"/>
      <c r="GY165" s="50"/>
      <c r="GZ165" s="50"/>
      <c r="HA165" s="50"/>
      <c r="HB165" s="50"/>
      <c r="HC165" s="50"/>
      <c r="HD165" s="50"/>
      <c r="HE165" s="50"/>
      <c r="HF165" s="50"/>
      <c r="HG165" s="50"/>
      <c r="HH165" s="50"/>
      <c r="HI165" s="50"/>
      <c r="HJ165" s="50"/>
      <c r="HK165" s="50"/>
      <c r="HL165" s="50"/>
      <c r="HM165" s="50"/>
      <c r="HN165" s="50"/>
      <c r="HO165" s="50"/>
      <c r="HP165" s="50"/>
      <c r="HQ165" s="50"/>
      <c r="HR165" s="50"/>
      <c r="HS165" s="50"/>
      <c r="HT165" s="50"/>
      <c r="HU165" s="50"/>
      <c r="HV165" s="50"/>
      <c r="HW165" s="50"/>
      <c r="HX165" s="50"/>
      <c r="HY165" s="50"/>
      <c r="HZ165" s="50"/>
      <c r="IA165" s="50"/>
      <c r="IB165" s="50"/>
      <c r="IC165" s="50"/>
      <c r="ID165" s="50"/>
      <c r="IE165" s="50"/>
      <c r="IF165" s="50"/>
      <c r="IG165" s="50"/>
      <c r="IH165" s="50"/>
      <c r="II165" s="50"/>
      <c r="IJ165" s="50"/>
      <c r="IK165" s="50"/>
      <c r="IL165" s="50"/>
      <c r="IM165" s="50"/>
      <c r="IN165" s="50"/>
      <c r="IO165" s="50"/>
      <c r="IP165" s="50"/>
      <c r="IQ165" s="50"/>
      <c r="IR165" s="50"/>
      <c r="IS165" s="50"/>
      <c r="IT165" s="50"/>
      <c r="IU165" s="50"/>
      <c r="IV165" s="50"/>
      <c r="IW165" s="50"/>
      <c r="IX165" s="50"/>
      <c r="IY165" s="50"/>
      <c r="IZ165" s="50"/>
      <c r="JA165" s="50"/>
      <c r="JB165" s="50"/>
      <c r="JC165" s="50"/>
      <c r="JD165" s="50"/>
      <c r="JE165" s="50"/>
      <c r="JF165" s="50"/>
      <c r="JG165" s="50"/>
      <c r="JH165" s="50"/>
      <c r="JI165" s="50"/>
      <c r="JJ165" s="50"/>
      <c r="JK165" s="50"/>
      <c r="JL165" s="50"/>
      <c r="JM165" s="50"/>
      <c r="JN165" s="50"/>
      <c r="JO165" s="50"/>
      <c r="JP165" s="50"/>
      <c r="JQ165" s="50"/>
      <c r="JR165" s="50"/>
      <c r="JS165" s="50"/>
      <c r="JT165" s="50"/>
      <c r="JU165" s="50"/>
      <c r="JV165" s="50"/>
      <c r="JW165" s="50"/>
      <c r="JX165" s="50"/>
      <c r="JY165" s="50"/>
      <c r="JZ165" s="50"/>
      <c r="KA165" s="50"/>
      <c r="KB165" s="50"/>
      <c r="KC165" s="50"/>
      <c r="KD165" s="50"/>
      <c r="KE165" s="50"/>
      <c r="KF165" s="50"/>
      <c r="KG165" s="50"/>
      <c r="KH165" s="50"/>
      <c r="KI165" s="50"/>
      <c r="KJ165" s="50"/>
      <c r="KK165" s="50"/>
      <c r="KL165" s="50"/>
      <c r="KM165" s="50"/>
      <c r="KN165" s="50"/>
      <c r="KO165" s="50"/>
      <c r="KP165" s="50"/>
      <c r="KQ165" s="50"/>
      <c r="KR165" s="50"/>
      <c r="KS165" s="50"/>
      <c r="KT165" s="50"/>
      <c r="KU165" s="50"/>
      <c r="KV165" s="50"/>
      <c r="KW165" s="50"/>
      <c r="KX165" s="50"/>
      <c r="KY165" s="50"/>
      <c r="KZ165" s="50"/>
      <c r="LA165" s="50"/>
      <c r="LB165" s="50"/>
      <c r="LC165" s="50"/>
      <c r="LD165" s="50"/>
      <c r="LE165" s="50"/>
      <c r="LF165" s="50"/>
      <c r="LG165" s="50"/>
      <c r="LH165" s="50"/>
      <c r="LI165" s="50"/>
      <c r="LJ165" s="50"/>
      <c r="LK165" s="50"/>
      <c r="LL165" s="50"/>
      <c r="LM165" s="50"/>
      <c r="LN165" s="50"/>
      <c r="LO165" s="50"/>
      <c r="LP165" s="50"/>
      <c r="LQ165" s="50"/>
      <c r="LR165" s="50"/>
      <c r="LS165" s="50"/>
      <c r="LT165" s="50"/>
      <c r="LU165" s="50"/>
      <c r="LV165" s="50"/>
      <c r="LW165" s="50"/>
      <c r="LX165" s="50"/>
      <c r="LY165" s="50"/>
      <c r="LZ165" s="50"/>
      <c r="MA165" s="50"/>
      <c r="MB165" s="50"/>
      <c r="MC165" s="50"/>
      <c r="MD165" s="50"/>
      <c r="ME165" s="50"/>
      <c r="MF165" s="50"/>
      <c r="MG165" s="50"/>
      <c r="MH165" s="50"/>
      <c r="MI165" s="50"/>
      <c r="MJ165" s="50"/>
      <c r="MK165" s="50"/>
      <c r="ML165" s="50"/>
      <c r="MM165" s="50"/>
      <c r="MN165" s="50"/>
      <c r="MO165" s="50"/>
      <c r="MP165" s="50"/>
      <c r="MQ165" s="50"/>
      <c r="MR165" s="50"/>
      <c r="MS165" s="50"/>
      <c r="MT165" s="50"/>
      <c r="MU165" s="50"/>
      <c r="MV165" s="50"/>
      <c r="MW165" s="50"/>
      <c r="MX165" s="50"/>
      <c r="MY165" s="50"/>
      <c r="MZ165" s="50"/>
      <c r="NA165" s="50"/>
      <c r="NB165" s="50"/>
      <c r="NC165" s="50"/>
      <c r="ND165" s="50"/>
      <c r="NE165" s="50"/>
      <c r="NF165" s="50"/>
      <c r="NG165" s="50"/>
      <c r="NH165" s="50"/>
      <c r="NI165" s="50"/>
      <c r="NJ165" s="50"/>
      <c r="NK165" s="50"/>
      <c r="NL165" s="50"/>
      <c r="NM165" s="50"/>
      <c r="NN165" s="50"/>
      <c r="NO165" s="50"/>
      <c r="NP165" s="50"/>
      <c r="NQ165" s="50"/>
      <c r="NR165" s="50"/>
      <c r="NS165" s="50"/>
      <c r="NT165" s="50"/>
      <c r="NU165" s="50"/>
      <c r="NV165" s="50"/>
      <c r="NW165" s="50"/>
      <c r="NX165" s="50"/>
      <c r="NY165" s="50"/>
      <c r="NZ165" s="50"/>
      <c r="OA165" s="50"/>
      <c r="OB165" s="50"/>
      <c r="OC165" s="50"/>
      <c r="OD165" s="50"/>
      <c r="OE165" s="50"/>
      <c r="OF165" s="50"/>
      <c r="OG165" s="50"/>
      <c r="OH165" s="50"/>
      <c r="OI165" s="50"/>
      <c r="OJ165" s="50"/>
      <c r="OK165" s="50"/>
      <c r="OL165" s="50"/>
      <c r="OM165" s="50"/>
      <c r="ON165" s="50"/>
      <c r="OO165" s="50"/>
      <c r="OP165" s="50"/>
      <c r="OQ165" s="50"/>
      <c r="OR165" s="50"/>
      <c r="OS165" s="50"/>
      <c r="OT165" s="50"/>
      <c r="OU165" s="50"/>
      <c r="OV165" s="50"/>
      <c r="OW165" s="50"/>
      <c r="OX165" s="50"/>
      <c r="OY165" s="50"/>
      <c r="OZ165" s="50"/>
      <c r="PA165" s="50"/>
      <c r="PB165" s="50"/>
      <c r="PC165" s="50"/>
      <c r="PD165" s="50"/>
      <c r="PE165" s="50"/>
      <c r="PF165" s="50"/>
      <c r="PG165" s="50"/>
      <c r="PH165" s="50"/>
      <c r="PI165" s="50"/>
      <c r="PJ165" s="50"/>
      <c r="PK165" s="50"/>
      <c r="PL165" s="50"/>
      <c r="PM165" s="50"/>
      <c r="PN165" s="50"/>
      <c r="PO165" s="50"/>
      <c r="PP165" s="50"/>
      <c r="PQ165" s="50"/>
      <c r="PR165" s="50"/>
      <c r="PS165" s="50"/>
      <c r="PT165" s="50"/>
      <c r="PU165" s="50"/>
      <c r="PV165" s="50"/>
      <c r="PW165" s="50"/>
      <c r="PX165" s="50"/>
      <c r="PY165" s="50"/>
      <c r="PZ165" s="50"/>
      <c r="QA165" s="50"/>
      <c r="QB165" s="50"/>
      <c r="QC165" s="50"/>
      <c r="QD165" s="50"/>
      <c r="QE165" s="50"/>
      <c r="QF165" s="50"/>
      <c r="QG165" s="50"/>
      <c r="QH165" s="50"/>
      <c r="QI165" s="50"/>
      <c r="QJ165" s="50"/>
      <c r="QK165" s="50"/>
      <c r="QL165" s="50"/>
      <c r="QM165" s="50"/>
      <c r="QN165" s="50"/>
      <c r="QO165" s="50"/>
      <c r="QP165" s="50"/>
      <c r="QQ165" s="50"/>
      <c r="QR165" s="50"/>
      <c r="QS165" s="50"/>
      <c r="QT165" s="50"/>
      <c r="QU165" s="50"/>
      <c r="QV165" s="50"/>
      <c r="QW165" s="50"/>
      <c r="QX165" s="50"/>
      <c r="QY165" s="50"/>
      <c r="QZ165" s="50"/>
      <c r="RA165" s="50"/>
      <c r="RB165" s="50"/>
      <c r="RC165" s="50"/>
      <c r="RD165" s="50"/>
      <c r="RE165" s="50"/>
      <c r="RF165" s="50"/>
      <c r="RG165" s="50"/>
      <c r="RH165" s="50"/>
      <c r="RI165" s="50"/>
      <c r="RJ165" s="50"/>
      <c r="RK165" s="50"/>
      <c r="RL165" s="50"/>
      <c r="RM165" s="50"/>
      <c r="RN165" s="50"/>
      <c r="RO165" s="50"/>
      <c r="RP165" s="50"/>
      <c r="RQ165" s="50"/>
      <c r="RR165" s="50"/>
      <c r="RS165" s="50"/>
      <c r="RT165" s="50"/>
      <c r="RU165" s="50"/>
      <c r="RV165" s="50"/>
      <c r="RW165" s="50"/>
      <c r="RX165" s="50"/>
      <c r="RY165" s="50"/>
      <c r="RZ165" s="50"/>
      <c r="SA165" s="50"/>
      <c r="SB165" s="50"/>
      <c r="SC165" s="50"/>
      <c r="SD165" s="50"/>
      <c r="SE165" s="50"/>
      <c r="SF165" s="50"/>
      <c r="SG165" s="50"/>
      <c r="SH165" s="50"/>
      <c r="SI165" s="50"/>
      <c r="SJ165" s="50"/>
      <c r="SK165" s="50"/>
      <c r="SL165" s="50"/>
      <c r="SM165" s="50"/>
      <c r="SN165" s="45"/>
    </row>
    <row r="166" spans="2:508" x14ac:dyDescent="0.25">
      <c r="B166" s="43" t="s">
        <v>659</v>
      </c>
      <c r="C166" s="43" t="str">
        <f ca="1">_xlfn.XLOOKUP(B166,bonds[unique lookup],bonds[ID_ISIN])</f>
        <v>XS1757377400</v>
      </c>
      <c r="D166" s="45" cm="1">
        <f t="array" aca="1" ref="D166" ca="1">MIN(IFERROR(IF(OFFSET(bHist!$A$1,_xlfn.XMATCH($B$112,bHist!$B:$B,0)-1,3+$C$2,1,3+$C$3)=0,"-",OFFSET(bHist!$A$1,_xlfn.XMATCH($B$112,bHist!$B:$B,0)-1,3+$C$2,1,3+$C$3))-IF(OFFSET(bHist!$A$1,_xlfn.XMATCH(B166,bHist!$B:$B,0)-1,3+$C$2,1,3+$C$3)=0,"-",OFFSET(bHist!$A$1,_xlfn.XMATCH(B166,bHist!$B:$B,0)-1,3+$C$2,1,3+$C$3)),"-"))</f>
        <v>107.83229434311392</v>
      </c>
      <c r="E166" s="45" cm="1">
        <f t="array" aca="1" ref="E166" ca="1">AVERAGE(IFERROR(IF(OFFSET(bHist!$A$1,_xlfn.XMATCH($B$112,bHist!$B:$B,0)-1,3+$C$2,1,3+$C$3)=0,"-",OFFSET(bHist!$A$1,_xlfn.XMATCH($B$112,bHist!$B:$B,0)-1,3+$C$2,1,3+$C$3))-IF(OFFSET(bHist!$A$1,_xlfn.XMATCH(B166,bHist!$B:$B,0)-1,3+$C$2,1,3+$C$3)=0,"-",OFFSET(bHist!$A$1,_xlfn.XMATCH(B166,bHist!$B:$B,0)-1,3+$C$2,1,3+$C$3)),"-"))</f>
        <v>175.01267832006477</v>
      </c>
      <c r="F166" s="45" cm="1">
        <f t="array" aca="1" ref="F166" ca="1">MAX(IFERROR(IF(OFFSET(bHist!$A$1,_xlfn.XMATCH($B$112,bHist!$B:$B,0)-1,3+$C$2,1,3+$C$3)=0,"-",OFFSET(bHist!$A$1,_xlfn.XMATCH($B$112,bHist!$B:$B,0)-1,3+$C$2,1,3+$C$3))-IF(OFFSET(bHist!$A$1,_xlfn.XMATCH(B166,bHist!$B:$B,0)-1,3+$C$2,1,3+$C$3)=0,"-",OFFSET(bHist!$A$1,_xlfn.XMATCH(B166,bHist!$B:$B,0)-1,3+$C$2,1,3+$C$3)),"-"))</f>
        <v>433.76409824872019</v>
      </c>
      <c r="G166" s="45" cm="1">
        <f t="array" aca="1" ref="G166" ca="1">_xlfn.STDEV.P(IFERROR(IF(OFFSET(bHist!$A$1,_xlfn.XMATCH($B$112,bHist!$B:$B,0)-1,3+$C$2,1,3+$C$3)=0,"-",OFFSET(bHist!$A$1,_xlfn.XMATCH($B$112,bHist!$B:$B,0)-1,3+$C$2,1,3+$C$3))-IF(OFFSET(bHist!$A$1,_xlfn.XMATCH(B166,bHist!$B:$B,0)-1,3+$C$2,1,3+$C$3)=0,"-",OFFSET(bHist!$A$1,_xlfn.XMATCH(B166,bHist!$B:$B,0)-1,3+$C$2,1,3+$C$3)),"-"))</f>
        <v>58.268920416124644</v>
      </c>
      <c r="H166" s="45" cm="1">
        <f t="array" aca="1" ref="H166" ca="1">INDEX((IFERROR(IF(OFFSET(bHist!$A$1,_xlfn.XMATCH($B$112,bHist!B:B,0)-1,3,1,500)=0,"-",OFFSET(bHist!$A$1,_xlfn.XMATCH($B$112,bHist!B:B,0)-1,3,1,500))-IF(OFFSET(bHist!$A$1,_xlfn.XMATCH(B166,bHist!B:B,0)-1,3,1,500)=0,"-",OFFSET(bHist!$A$1,_xlfn.XMATCH(B166,bHist!B:B,0)-1,3,1,500)),"-")),1)</f>
        <v>224.0088878875971</v>
      </c>
      <c r="I166" s="45">
        <f t="shared" ca="1" si="6"/>
        <v>15.032656825880736</v>
      </c>
      <c r="J166" s="51" cm="1">
        <f t="array" aca="1" ref="J166" ca="1">SLOPE((IFERROR(IF(OFFSET(bHist!$A$1,_xlfn.XMATCH($B$112,bHist!$B:$B,0)-1,3,1,500)=0,"-",OFFSET(bHist!$A$1,_xlfn.XMATCH($B$112,bHist!$B:$B,0)-1,3,1,500))-IF(OFFSET(bHist!$A$1,_xlfn.XMATCH(B166,bHist!$B:$B,0)-1,3,1,500)=0,"-",OFFSET(bHist!$A$1,_xlfn.XMATCH(B166,bHist!$B:$B,0)-1,3,1,500)),"-")),OFFSET(bHist!$A$1,0,3,1,500))</f>
        <v>0.11472116631002732</v>
      </c>
      <c r="K166" s="45" cm="1">
        <f t="array" aca="1" ref="K166" ca="1">INTERCEPT((IFERROR(IF(OFFSET(bHist!$A$1,_xlfn.XMATCH($B$112,bHist!$B:$B,0)-1,3,1,500)=0,"-",OFFSET(bHist!$A$1,_xlfn.XMATCH($B$112,bHist!$B:$B,0)-1,3,1,500))-IF(OFFSET(bHist!$A$1,_xlfn.XMATCH(B166,bHist!$B:$B,0)-1,3,1,500)=0,"-",OFFSET(bHist!$A$1,_xlfn.XMATCH(B166,bHist!$B:$B,0)-1,3,1,500)),"-")),OFFSET(bHist!$A$1,0,3,1,500))</f>
        <v>-4833.523630499194</v>
      </c>
      <c r="L166" s="45" cm="1">
        <f t="array" aca="1" ref="L166" ca="1">STEYX((IFERROR(IF(OFFSET(bHist!$A$1,_xlfn.XMATCH($B$112,bHist!B:B,0)-1,3,1,500)=0,"-",OFFSET(bHist!$A$1,_xlfn.XMATCH($B$112,bHist!B:B,0)-1,3,1,500))-IF(OFFSET(bHist!$A$1,_xlfn.XMATCH(B166,bHist!B:B,0)-1,3,1,500)=0,"-",OFFSET(bHist!$A$1,_xlfn.XMATCH(B166,bHist!B:B,0)-1,3,1,500)),"-")),OFFSET(bHist!$A$1,0,3,1,500))</f>
        <v>53.421583570772121</v>
      </c>
      <c r="M166" s="51" cm="1">
        <f t="array" aca="1" ref="M166" ca="1">CORREL(IF(OFFSET(bHist!$A$1,_xlfn.XMATCH($B$112,bHist!B:B,0)-1,3,1,500)=0,"-",OFFSET(bHist!$A$1,_xlfn.XMATCH($B$112,bHist!B:B,0)-1,3,1,500)),IF(OFFSET(bHist!$A$1,_xlfn.XMATCH(B166,bHist!B:B,0)-1,3,1,500)=0,"-",OFFSET(bHist!$A$1,_xlfn.XMATCH(B166,bHist!B:B,0)-1,3,1,500)))</f>
        <v>0.89775922556304966</v>
      </c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T166" s="50"/>
      <c r="AU166" s="50"/>
      <c r="AV166" s="50"/>
      <c r="AW166" s="50"/>
      <c r="AX166" s="50"/>
      <c r="AY166" s="50"/>
      <c r="AZ166" s="50"/>
      <c r="BA166" s="50"/>
      <c r="BB166" s="50"/>
      <c r="BC166" s="50"/>
      <c r="BD166" s="50"/>
      <c r="BE166" s="50"/>
      <c r="BF166" s="50"/>
      <c r="BG166" s="50"/>
      <c r="BH166" s="50"/>
      <c r="BI166" s="50"/>
      <c r="BJ166" s="50"/>
      <c r="BK166" s="50"/>
      <c r="BL166" s="50"/>
      <c r="BM166" s="50"/>
      <c r="BN166" s="50"/>
      <c r="BO166" s="50"/>
      <c r="BP166" s="50"/>
      <c r="BQ166" s="50"/>
      <c r="BR166" s="50"/>
      <c r="BS166" s="50"/>
      <c r="BT166" s="50"/>
      <c r="BU166" s="50"/>
      <c r="BV166" s="50"/>
      <c r="BW166" s="50"/>
      <c r="BX166" s="50"/>
      <c r="BY166" s="50"/>
      <c r="BZ166" s="50"/>
      <c r="CA166" s="50"/>
      <c r="CB166" s="50"/>
      <c r="CC166" s="50"/>
      <c r="CD166" s="50"/>
      <c r="CE166" s="50"/>
      <c r="CF166" s="50"/>
      <c r="CG166" s="50"/>
      <c r="CH166" s="50"/>
      <c r="CI166" s="50"/>
      <c r="CJ166" s="50"/>
      <c r="CK166" s="50"/>
      <c r="CL166" s="50"/>
      <c r="CM166" s="50"/>
      <c r="CN166" s="50"/>
      <c r="CO166" s="50"/>
      <c r="CP166" s="50"/>
      <c r="CQ166" s="50"/>
      <c r="CR166" s="50"/>
      <c r="CS166" s="50"/>
      <c r="CT166" s="50"/>
      <c r="CU166" s="50"/>
      <c r="CV166" s="50"/>
      <c r="CW166" s="50"/>
      <c r="CX166" s="50"/>
      <c r="CY166" s="50"/>
      <c r="CZ166" s="50"/>
      <c r="DA166" s="50"/>
      <c r="DB166" s="50"/>
      <c r="DC166" s="50"/>
      <c r="DD166" s="50"/>
      <c r="DE166" s="50"/>
      <c r="DF166" s="50"/>
      <c r="DG166" s="50"/>
      <c r="DH166" s="50"/>
      <c r="DI166" s="50"/>
      <c r="DJ166" s="50"/>
      <c r="DK166" s="50"/>
      <c r="DL166" s="50"/>
      <c r="DM166" s="50"/>
      <c r="DN166" s="50"/>
      <c r="DO166" s="50"/>
      <c r="DP166" s="50"/>
      <c r="DQ166" s="50"/>
      <c r="DR166" s="50"/>
      <c r="DS166" s="50"/>
      <c r="DT166" s="50"/>
      <c r="DU166" s="50"/>
      <c r="DV166" s="50"/>
      <c r="DW166" s="50"/>
      <c r="DX166" s="50"/>
      <c r="DY166" s="50"/>
      <c r="DZ166" s="50"/>
      <c r="EA166" s="50"/>
      <c r="EB166" s="50"/>
      <c r="EC166" s="50"/>
      <c r="ED166" s="50"/>
      <c r="EE166" s="50"/>
      <c r="EF166" s="50"/>
      <c r="EG166" s="50"/>
      <c r="EH166" s="50"/>
      <c r="EI166" s="50"/>
      <c r="EJ166" s="50"/>
      <c r="EK166" s="50"/>
      <c r="EL166" s="50"/>
      <c r="EM166" s="50"/>
      <c r="EN166" s="50"/>
      <c r="EO166" s="50"/>
      <c r="EP166" s="50"/>
      <c r="EQ166" s="50"/>
      <c r="ER166" s="50"/>
      <c r="ES166" s="50"/>
      <c r="ET166" s="50"/>
      <c r="EU166" s="50"/>
      <c r="EV166" s="50"/>
      <c r="EW166" s="50"/>
      <c r="EX166" s="50"/>
      <c r="EY166" s="50"/>
      <c r="EZ166" s="50"/>
      <c r="FA166" s="50"/>
      <c r="FB166" s="50"/>
      <c r="FC166" s="50"/>
      <c r="FD166" s="50"/>
      <c r="FE166" s="50"/>
      <c r="FF166" s="50"/>
      <c r="FG166" s="50"/>
      <c r="FH166" s="50"/>
      <c r="FI166" s="50"/>
      <c r="FJ166" s="50"/>
      <c r="FK166" s="50"/>
      <c r="FL166" s="50"/>
      <c r="FM166" s="50"/>
      <c r="FN166" s="50"/>
      <c r="FO166" s="50"/>
      <c r="FP166" s="50"/>
      <c r="FQ166" s="50"/>
      <c r="FR166" s="50"/>
      <c r="FS166" s="50"/>
      <c r="FT166" s="50"/>
      <c r="FU166" s="50"/>
      <c r="FV166" s="50"/>
      <c r="FW166" s="50"/>
      <c r="FX166" s="50"/>
      <c r="FY166" s="50"/>
      <c r="FZ166" s="50"/>
      <c r="GA166" s="50"/>
      <c r="GB166" s="50"/>
      <c r="GC166" s="50"/>
      <c r="GD166" s="50"/>
      <c r="GE166" s="50"/>
      <c r="GF166" s="50"/>
      <c r="GG166" s="50"/>
      <c r="GH166" s="50"/>
      <c r="GI166" s="50"/>
      <c r="GJ166" s="50"/>
      <c r="GK166" s="50"/>
      <c r="GL166" s="50"/>
      <c r="GM166" s="50"/>
      <c r="GN166" s="50"/>
      <c r="GO166" s="50"/>
      <c r="GP166" s="50"/>
      <c r="GQ166" s="50"/>
      <c r="GR166" s="50"/>
      <c r="GS166" s="50"/>
      <c r="GT166" s="50"/>
      <c r="GU166" s="50"/>
      <c r="GV166" s="50"/>
      <c r="GW166" s="50"/>
      <c r="GX166" s="50"/>
      <c r="GY166" s="50"/>
      <c r="GZ166" s="50"/>
      <c r="HA166" s="50"/>
      <c r="HB166" s="50"/>
      <c r="HC166" s="50"/>
      <c r="HD166" s="50"/>
      <c r="HE166" s="50"/>
      <c r="HF166" s="50"/>
      <c r="HG166" s="50"/>
      <c r="HH166" s="50"/>
      <c r="HI166" s="50"/>
      <c r="HJ166" s="50"/>
      <c r="HK166" s="50"/>
      <c r="HL166" s="50"/>
      <c r="HM166" s="50"/>
      <c r="HN166" s="50"/>
      <c r="HO166" s="50"/>
      <c r="HP166" s="50"/>
      <c r="HQ166" s="50"/>
      <c r="HR166" s="50"/>
      <c r="HS166" s="50"/>
      <c r="HT166" s="50"/>
      <c r="HU166" s="50"/>
      <c r="HV166" s="50"/>
      <c r="HW166" s="50"/>
      <c r="HX166" s="50"/>
      <c r="HY166" s="50"/>
      <c r="HZ166" s="50"/>
      <c r="IA166" s="50"/>
      <c r="IB166" s="50"/>
      <c r="IC166" s="50"/>
      <c r="ID166" s="50"/>
      <c r="IE166" s="50"/>
      <c r="IF166" s="50"/>
      <c r="IG166" s="50"/>
      <c r="IH166" s="50"/>
      <c r="II166" s="50"/>
      <c r="IJ166" s="50"/>
      <c r="IK166" s="50"/>
      <c r="IL166" s="50"/>
      <c r="IM166" s="50"/>
      <c r="IN166" s="50"/>
      <c r="IO166" s="50"/>
      <c r="IP166" s="50"/>
      <c r="IQ166" s="50"/>
      <c r="IR166" s="50"/>
      <c r="IS166" s="50"/>
      <c r="IT166" s="50"/>
      <c r="IU166" s="50"/>
      <c r="IV166" s="50"/>
      <c r="IW166" s="50"/>
      <c r="IX166" s="50"/>
      <c r="IY166" s="50"/>
      <c r="IZ166" s="50"/>
      <c r="JA166" s="50"/>
      <c r="JB166" s="50"/>
      <c r="JC166" s="50"/>
      <c r="JD166" s="50"/>
      <c r="JE166" s="50"/>
      <c r="JF166" s="50"/>
      <c r="JG166" s="50"/>
      <c r="JH166" s="50"/>
      <c r="JI166" s="50"/>
      <c r="JJ166" s="50"/>
      <c r="JK166" s="50"/>
      <c r="JL166" s="50"/>
      <c r="JM166" s="50"/>
      <c r="JN166" s="50"/>
      <c r="JO166" s="50"/>
      <c r="JP166" s="50"/>
      <c r="JQ166" s="50"/>
      <c r="JR166" s="50"/>
      <c r="JS166" s="50"/>
      <c r="JT166" s="50"/>
      <c r="JU166" s="50"/>
      <c r="JV166" s="50"/>
      <c r="JW166" s="50"/>
      <c r="JX166" s="50"/>
      <c r="JY166" s="50"/>
      <c r="JZ166" s="50"/>
      <c r="KA166" s="50"/>
      <c r="KB166" s="50"/>
      <c r="KC166" s="50"/>
      <c r="KD166" s="50"/>
      <c r="KE166" s="50"/>
      <c r="KF166" s="50"/>
      <c r="KG166" s="50"/>
      <c r="KH166" s="50"/>
      <c r="KI166" s="50"/>
      <c r="KJ166" s="50"/>
      <c r="KK166" s="50"/>
      <c r="KL166" s="50"/>
      <c r="KM166" s="50"/>
      <c r="KN166" s="50"/>
      <c r="KO166" s="50"/>
      <c r="KP166" s="50"/>
      <c r="KQ166" s="50"/>
      <c r="KR166" s="50"/>
      <c r="KS166" s="50"/>
      <c r="KT166" s="50"/>
      <c r="KU166" s="50"/>
      <c r="KV166" s="50"/>
      <c r="KW166" s="50"/>
      <c r="KX166" s="50"/>
      <c r="KY166" s="50"/>
      <c r="KZ166" s="50"/>
      <c r="LA166" s="50"/>
      <c r="LB166" s="50"/>
      <c r="LC166" s="50"/>
      <c r="LD166" s="50"/>
      <c r="LE166" s="50"/>
      <c r="LF166" s="50"/>
      <c r="LG166" s="50"/>
      <c r="LH166" s="50"/>
      <c r="LI166" s="50"/>
      <c r="LJ166" s="50"/>
      <c r="LK166" s="50"/>
      <c r="LL166" s="50"/>
      <c r="LM166" s="50"/>
      <c r="LN166" s="50"/>
      <c r="LO166" s="50"/>
      <c r="LP166" s="50"/>
      <c r="LQ166" s="50"/>
      <c r="LR166" s="50"/>
      <c r="LS166" s="50"/>
      <c r="LT166" s="50"/>
      <c r="LU166" s="50"/>
      <c r="LV166" s="50"/>
      <c r="LW166" s="50"/>
      <c r="LX166" s="50"/>
      <c r="LY166" s="50"/>
      <c r="LZ166" s="50"/>
      <c r="MA166" s="50"/>
      <c r="MB166" s="50"/>
      <c r="MC166" s="50"/>
      <c r="MD166" s="50"/>
      <c r="ME166" s="50"/>
      <c r="MF166" s="50"/>
      <c r="MG166" s="50"/>
      <c r="MH166" s="50"/>
      <c r="MI166" s="50"/>
      <c r="MJ166" s="50"/>
      <c r="MK166" s="50"/>
      <c r="ML166" s="50"/>
      <c r="MM166" s="50"/>
      <c r="MN166" s="50"/>
      <c r="MO166" s="50"/>
      <c r="MP166" s="50"/>
      <c r="MQ166" s="50"/>
      <c r="MR166" s="50"/>
      <c r="MS166" s="50"/>
      <c r="MT166" s="50"/>
      <c r="MU166" s="50"/>
      <c r="MV166" s="50"/>
      <c r="MW166" s="50"/>
      <c r="MX166" s="50"/>
      <c r="MY166" s="50"/>
      <c r="MZ166" s="50"/>
      <c r="NA166" s="50"/>
      <c r="NB166" s="50"/>
      <c r="NC166" s="50"/>
      <c r="ND166" s="50"/>
      <c r="NE166" s="50"/>
      <c r="NF166" s="50"/>
      <c r="NG166" s="50"/>
      <c r="NH166" s="50"/>
      <c r="NI166" s="50"/>
      <c r="NJ166" s="50"/>
      <c r="NK166" s="50"/>
      <c r="NL166" s="50"/>
      <c r="NM166" s="50"/>
      <c r="NN166" s="50"/>
      <c r="NO166" s="50"/>
      <c r="NP166" s="50"/>
      <c r="NQ166" s="50"/>
      <c r="NR166" s="50"/>
      <c r="NS166" s="50"/>
      <c r="NT166" s="50"/>
      <c r="NU166" s="50"/>
      <c r="NV166" s="50"/>
      <c r="NW166" s="50"/>
      <c r="NX166" s="50"/>
      <c r="NY166" s="50"/>
      <c r="NZ166" s="50"/>
      <c r="OA166" s="50"/>
      <c r="OB166" s="50"/>
      <c r="OC166" s="50"/>
      <c r="OD166" s="50"/>
      <c r="OE166" s="50"/>
      <c r="OF166" s="50"/>
      <c r="OG166" s="50"/>
      <c r="OH166" s="50"/>
      <c r="OI166" s="50"/>
      <c r="OJ166" s="50"/>
      <c r="OK166" s="50"/>
      <c r="OL166" s="50"/>
      <c r="OM166" s="50"/>
      <c r="ON166" s="50"/>
      <c r="OO166" s="50"/>
      <c r="OP166" s="50"/>
      <c r="OQ166" s="50"/>
      <c r="OR166" s="50"/>
      <c r="OS166" s="50"/>
      <c r="OT166" s="50"/>
      <c r="OU166" s="50"/>
      <c r="OV166" s="50"/>
      <c r="OW166" s="50"/>
      <c r="OX166" s="50"/>
      <c r="OY166" s="50"/>
      <c r="OZ166" s="50"/>
      <c r="PA166" s="50"/>
      <c r="PB166" s="50"/>
      <c r="PC166" s="50"/>
      <c r="PD166" s="50"/>
      <c r="PE166" s="50"/>
      <c r="PF166" s="50"/>
      <c r="PG166" s="50"/>
      <c r="PH166" s="50"/>
      <c r="PI166" s="50"/>
      <c r="PJ166" s="50"/>
      <c r="PK166" s="50"/>
      <c r="PL166" s="50"/>
      <c r="PM166" s="50"/>
      <c r="PN166" s="50"/>
      <c r="PO166" s="50"/>
      <c r="PP166" s="50"/>
      <c r="PQ166" s="50"/>
      <c r="PR166" s="50"/>
      <c r="PS166" s="50"/>
      <c r="PT166" s="50"/>
      <c r="PU166" s="50"/>
      <c r="PV166" s="50"/>
      <c r="PW166" s="50"/>
      <c r="PX166" s="50"/>
      <c r="PY166" s="50"/>
      <c r="PZ166" s="50"/>
      <c r="QA166" s="50"/>
      <c r="QB166" s="50"/>
      <c r="QC166" s="50"/>
      <c r="QD166" s="50"/>
      <c r="QE166" s="50"/>
      <c r="QF166" s="50"/>
      <c r="QG166" s="50"/>
      <c r="QH166" s="50"/>
      <c r="QI166" s="50"/>
      <c r="QJ166" s="50"/>
      <c r="QK166" s="50"/>
      <c r="QL166" s="50"/>
      <c r="QM166" s="50"/>
      <c r="QN166" s="50"/>
      <c r="QO166" s="50"/>
      <c r="QP166" s="50"/>
      <c r="QQ166" s="50"/>
      <c r="QR166" s="50"/>
      <c r="QS166" s="50"/>
      <c r="QT166" s="50"/>
      <c r="QU166" s="50"/>
      <c r="QV166" s="50"/>
      <c r="QW166" s="50"/>
      <c r="QX166" s="50"/>
      <c r="QY166" s="50"/>
      <c r="QZ166" s="50"/>
      <c r="RA166" s="50"/>
      <c r="RB166" s="50"/>
      <c r="RC166" s="50"/>
      <c r="RD166" s="50"/>
      <c r="RE166" s="50"/>
      <c r="RF166" s="50"/>
      <c r="RG166" s="50"/>
      <c r="RH166" s="50"/>
      <c r="RI166" s="50"/>
      <c r="RJ166" s="50"/>
      <c r="RK166" s="50"/>
      <c r="RL166" s="50"/>
      <c r="RM166" s="50"/>
      <c r="RN166" s="50"/>
      <c r="RO166" s="50"/>
      <c r="RP166" s="50"/>
      <c r="RQ166" s="50"/>
      <c r="RR166" s="50"/>
      <c r="RS166" s="50"/>
      <c r="RT166" s="50"/>
      <c r="RU166" s="50"/>
      <c r="RV166" s="50"/>
      <c r="RW166" s="50"/>
      <c r="RX166" s="50"/>
      <c r="RY166" s="50"/>
      <c r="RZ166" s="50"/>
      <c r="SA166" s="50"/>
      <c r="SB166" s="50"/>
      <c r="SC166" s="50"/>
      <c r="SD166" s="50"/>
      <c r="SE166" s="50"/>
      <c r="SF166" s="50"/>
      <c r="SG166" s="50"/>
      <c r="SH166" s="50"/>
      <c r="SI166" s="50"/>
      <c r="SJ166" s="50"/>
      <c r="SK166" s="50"/>
      <c r="SL166" s="50"/>
      <c r="SM166" s="50"/>
      <c r="SN166" s="45"/>
    </row>
    <row r="167" spans="2:508" x14ac:dyDescent="0.25">
      <c r="B167" s="43" t="s">
        <v>660</v>
      </c>
      <c r="C167" s="43" t="str">
        <f ca="1">_xlfn.XLOOKUP(B167,bonds[unique lookup],bonds[ID_ISIN])</f>
        <v>XS0943370543</v>
      </c>
      <c r="D167" s="45" cm="1">
        <f t="array" aca="1" ref="D167" ca="1">MIN(IFERROR(IF(OFFSET(bHist!$A$1,_xlfn.XMATCH($B$112,bHist!$B:$B,0)-1,3+$C$2,1,3+$C$3)=0,"-",OFFSET(bHist!$A$1,_xlfn.XMATCH($B$112,bHist!$B:$B,0)-1,3+$C$2,1,3+$C$3))-IF(OFFSET(bHist!$A$1,_xlfn.XMATCH(B167,bHist!$B:$B,0)-1,3+$C$2,1,3+$C$3)=0,"-",OFFSET(bHist!$A$1,_xlfn.XMATCH(B167,bHist!$B:$B,0)-1,3+$C$2,1,3+$C$3)),"-"))</f>
        <v>9.7681613563299265</v>
      </c>
      <c r="E167" s="45" cm="1">
        <f t="array" aca="1" ref="E167" ca="1">AVERAGE(IFERROR(IF(OFFSET(bHist!$A$1,_xlfn.XMATCH($B$112,bHist!$B:$B,0)-1,3+$C$2,1,3+$C$3)=0,"-",OFFSET(bHist!$A$1,_xlfn.XMATCH($B$112,bHist!$B:$B,0)-1,3+$C$2,1,3+$C$3))-IF(OFFSET(bHist!$A$1,_xlfn.XMATCH(B167,bHist!$B:$B,0)-1,3+$C$2,1,3+$C$3)=0,"-",OFFSET(bHist!$A$1,_xlfn.XMATCH(B167,bHist!$B:$B,0)-1,3+$C$2,1,3+$C$3)),"-"))</f>
        <v>107.11291838115442</v>
      </c>
      <c r="F167" s="45" cm="1">
        <f t="array" aca="1" ref="F167" ca="1">MAX(IFERROR(IF(OFFSET(bHist!$A$1,_xlfn.XMATCH($B$112,bHist!$B:$B,0)-1,3+$C$2,1,3+$C$3)=0,"-",OFFSET(bHist!$A$1,_xlfn.XMATCH($B$112,bHist!$B:$B,0)-1,3+$C$2,1,3+$C$3))-IF(OFFSET(bHist!$A$1,_xlfn.XMATCH(B167,bHist!$B:$B,0)-1,3+$C$2,1,3+$C$3)=0,"-",OFFSET(bHist!$A$1,_xlfn.XMATCH(B167,bHist!$B:$B,0)-1,3+$C$2,1,3+$C$3)),"-"))</f>
        <v>341.33761892378323</v>
      </c>
      <c r="G167" s="45" cm="1">
        <f t="array" aca="1" ref="G167" ca="1">_xlfn.STDEV.P(IFERROR(IF(OFFSET(bHist!$A$1,_xlfn.XMATCH($B$112,bHist!$B:$B,0)-1,3+$C$2,1,3+$C$3)=0,"-",OFFSET(bHist!$A$1,_xlfn.XMATCH($B$112,bHist!$B:$B,0)-1,3+$C$2,1,3+$C$3))-IF(OFFSET(bHist!$A$1,_xlfn.XMATCH(B167,bHist!$B:$B,0)-1,3+$C$2,1,3+$C$3)=0,"-",OFFSET(bHist!$A$1,_xlfn.XMATCH(B167,bHist!$B:$B,0)-1,3+$C$2,1,3+$C$3)),"-"))</f>
        <v>73.561328226591797</v>
      </c>
      <c r="H167" s="45" cm="1">
        <f t="array" aca="1" ref="H167" ca="1">INDEX((IFERROR(IF(OFFSET(bHist!$A$1,_xlfn.XMATCH($B$112,bHist!B:B,0)-1,3,1,500)=0,"-",OFFSET(bHist!$A$1,_xlfn.XMATCH($B$112,bHist!B:B,0)-1,3,1,500))-IF(OFFSET(bHist!$A$1,_xlfn.XMATCH(B167,bHist!B:B,0)-1,3,1,500)=0,"-",OFFSET(bHist!$A$1,_xlfn.XMATCH(B167,bHist!B:B,0)-1,3,1,500)),"-")),1)</f>
        <v>186.9770289486647</v>
      </c>
      <c r="I167" s="45">
        <f t="shared" ca="1" si="6"/>
        <v>24.086690961655602</v>
      </c>
      <c r="J167" s="51" cm="1">
        <f t="array" aca="1" ref="J167" ca="1">SLOPE((IFERROR(IF(OFFSET(bHist!$A$1,_xlfn.XMATCH($B$112,bHist!$B:$B,0)-1,3,1,500)=0,"-",OFFSET(bHist!$A$1,_xlfn.XMATCH($B$112,bHist!$B:$B,0)-1,3,1,500))-IF(OFFSET(bHist!$A$1,_xlfn.XMATCH(B167,bHist!$B:$B,0)-1,3,1,500)=0,"-",OFFSET(bHist!$A$1,_xlfn.XMATCH(B167,bHist!$B:$B,0)-1,3,1,500)),"-")),OFFSET(bHist!$A$1,0,3,1,500))</f>
        <v>0.26936997315377353</v>
      </c>
      <c r="K167" s="45" cm="1">
        <f t="array" aca="1" ref="K167" ca="1">INTERCEPT((IFERROR(IF(OFFSET(bHist!$A$1,_xlfn.XMATCH($B$112,bHist!$B:$B,0)-1,3,1,500)=0,"-",OFFSET(bHist!$A$1,_xlfn.XMATCH($B$112,bHist!$B:$B,0)-1,3,1,500))-IF(OFFSET(bHist!$A$1,_xlfn.XMATCH(B167,bHist!$B:$B,0)-1,3,1,500)=0,"-",OFFSET(bHist!$A$1,_xlfn.XMATCH(B167,bHist!$B:$B,0)-1,3,1,500)),"-")),OFFSET(bHist!$A$1,0,3,1,500))</f>
        <v>-11652.957318922734</v>
      </c>
      <c r="L167" s="45" cm="1">
        <f t="array" aca="1" ref="L167" ca="1">STEYX((IFERROR(IF(OFFSET(bHist!$A$1,_xlfn.XMATCH($B$112,bHist!B:B,0)-1,3,1,500)=0,"-",OFFSET(bHist!$A$1,_xlfn.XMATCH($B$112,bHist!B:B,0)-1,3,1,500))-IF(OFFSET(bHist!$A$1,_xlfn.XMATCH(B167,bHist!B:B,0)-1,3,1,500)=0,"-",OFFSET(bHist!$A$1,_xlfn.XMATCH(B167,bHist!B:B,0)-1,3,1,500)),"-")),OFFSET(bHist!$A$1,0,3,1,500))</f>
        <v>47.804913169078546</v>
      </c>
      <c r="M167" s="51" cm="1">
        <f t="array" aca="1" ref="M167" ca="1">CORREL(IF(OFFSET(bHist!$A$1,_xlfn.XMATCH($B$112,bHist!B:B,0)-1,3,1,500)=0,"-",OFFSET(bHist!$A$1,_xlfn.XMATCH($B$112,bHist!B:B,0)-1,3,1,500)),IF(OFFSET(bHist!$A$1,_xlfn.XMATCH(B167,bHist!B:B,0)-1,3,1,500)=0,"-",OFFSET(bHist!$A$1,_xlfn.XMATCH(B167,bHist!B:B,0)-1,3,1,500)))</f>
        <v>0.61191440113617857</v>
      </c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  <c r="AE167" s="50"/>
      <c r="AF167" s="50"/>
      <c r="AG167" s="50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T167" s="50"/>
      <c r="AU167" s="50"/>
      <c r="AV167" s="50"/>
      <c r="AW167" s="50"/>
      <c r="AX167" s="50"/>
      <c r="AY167" s="50"/>
      <c r="AZ167" s="50"/>
      <c r="BA167" s="50"/>
      <c r="BB167" s="50"/>
      <c r="BC167" s="50"/>
      <c r="BD167" s="50"/>
      <c r="BE167" s="50"/>
      <c r="BF167" s="50"/>
      <c r="BG167" s="50"/>
      <c r="BH167" s="50"/>
      <c r="BI167" s="50"/>
      <c r="BJ167" s="50"/>
      <c r="BK167" s="50"/>
      <c r="BL167" s="50"/>
      <c r="BM167" s="50"/>
      <c r="BN167" s="50"/>
      <c r="BO167" s="50"/>
      <c r="BP167" s="50"/>
      <c r="BQ167" s="50"/>
      <c r="BR167" s="50"/>
      <c r="BS167" s="50"/>
      <c r="BT167" s="50"/>
      <c r="BU167" s="50"/>
      <c r="BV167" s="50"/>
      <c r="BW167" s="50"/>
      <c r="BX167" s="50"/>
      <c r="BY167" s="50"/>
      <c r="BZ167" s="50"/>
      <c r="CA167" s="50"/>
      <c r="CB167" s="50"/>
      <c r="CC167" s="50"/>
      <c r="CD167" s="50"/>
      <c r="CE167" s="50"/>
      <c r="CF167" s="50"/>
      <c r="CG167" s="50"/>
      <c r="CH167" s="50"/>
      <c r="CI167" s="50"/>
      <c r="CJ167" s="50"/>
      <c r="CK167" s="50"/>
      <c r="CL167" s="50"/>
      <c r="CM167" s="50"/>
      <c r="CN167" s="50"/>
      <c r="CO167" s="50"/>
      <c r="CP167" s="50"/>
      <c r="CQ167" s="50"/>
      <c r="CR167" s="50"/>
      <c r="CS167" s="50"/>
      <c r="CT167" s="50"/>
      <c r="CU167" s="50"/>
      <c r="CV167" s="50"/>
      <c r="CW167" s="50"/>
      <c r="CX167" s="50"/>
      <c r="CY167" s="50"/>
      <c r="CZ167" s="50"/>
      <c r="DA167" s="50"/>
      <c r="DB167" s="50"/>
      <c r="DC167" s="50"/>
      <c r="DD167" s="50"/>
      <c r="DE167" s="50"/>
      <c r="DF167" s="50"/>
      <c r="DG167" s="50"/>
      <c r="DH167" s="50"/>
      <c r="DI167" s="50"/>
      <c r="DJ167" s="50"/>
      <c r="DK167" s="50"/>
      <c r="DL167" s="50"/>
      <c r="DM167" s="50"/>
      <c r="DN167" s="50"/>
      <c r="DO167" s="50"/>
      <c r="DP167" s="50"/>
      <c r="DQ167" s="50"/>
      <c r="DR167" s="50"/>
      <c r="DS167" s="50"/>
      <c r="DT167" s="50"/>
      <c r="DU167" s="50"/>
      <c r="DV167" s="50"/>
      <c r="DW167" s="50"/>
      <c r="DX167" s="50"/>
      <c r="DY167" s="50"/>
      <c r="DZ167" s="50"/>
      <c r="EA167" s="50"/>
      <c r="EB167" s="50"/>
      <c r="EC167" s="50"/>
      <c r="ED167" s="50"/>
      <c r="EE167" s="50"/>
      <c r="EF167" s="50"/>
      <c r="EG167" s="50"/>
      <c r="EH167" s="50"/>
      <c r="EI167" s="50"/>
      <c r="EJ167" s="50"/>
      <c r="EK167" s="50"/>
      <c r="EL167" s="50"/>
      <c r="EM167" s="50"/>
      <c r="EN167" s="50"/>
      <c r="EO167" s="50"/>
      <c r="EP167" s="50"/>
      <c r="EQ167" s="50"/>
      <c r="ER167" s="50"/>
      <c r="ES167" s="50"/>
      <c r="ET167" s="50"/>
      <c r="EU167" s="50"/>
      <c r="EV167" s="50"/>
      <c r="EW167" s="50"/>
      <c r="EX167" s="50"/>
      <c r="EY167" s="50"/>
      <c r="EZ167" s="50"/>
      <c r="FA167" s="50"/>
      <c r="FB167" s="50"/>
      <c r="FC167" s="50"/>
      <c r="FD167" s="50"/>
      <c r="FE167" s="50"/>
      <c r="FF167" s="50"/>
      <c r="FG167" s="50"/>
      <c r="FH167" s="50"/>
      <c r="FI167" s="50"/>
      <c r="FJ167" s="50"/>
      <c r="FK167" s="50"/>
      <c r="FL167" s="50"/>
      <c r="FM167" s="50"/>
      <c r="FN167" s="50"/>
      <c r="FO167" s="50"/>
      <c r="FP167" s="50"/>
      <c r="FQ167" s="50"/>
      <c r="FR167" s="50"/>
      <c r="FS167" s="50"/>
      <c r="FT167" s="50"/>
      <c r="FU167" s="50"/>
      <c r="FV167" s="50"/>
      <c r="FW167" s="50"/>
      <c r="FX167" s="50"/>
      <c r="FY167" s="50"/>
      <c r="FZ167" s="50"/>
      <c r="GA167" s="50"/>
      <c r="GB167" s="50"/>
      <c r="GC167" s="50"/>
      <c r="GD167" s="50"/>
      <c r="GE167" s="50"/>
      <c r="GF167" s="50"/>
      <c r="GG167" s="50"/>
      <c r="GH167" s="50"/>
      <c r="GI167" s="50"/>
      <c r="GJ167" s="50"/>
      <c r="GK167" s="50"/>
      <c r="GL167" s="50"/>
      <c r="GM167" s="50"/>
      <c r="GN167" s="50"/>
      <c r="GO167" s="50"/>
      <c r="GP167" s="50"/>
      <c r="GQ167" s="50"/>
      <c r="GR167" s="50"/>
      <c r="GS167" s="50"/>
      <c r="GT167" s="50"/>
      <c r="GU167" s="50"/>
      <c r="GV167" s="50"/>
      <c r="GW167" s="50"/>
      <c r="GX167" s="50"/>
      <c r="GY167" s="50"/>
      <c r="GZ167" s="50"/>
      <c r="HA167" s="50"/>
      <c r="HB167" s="50"/>
      <c r="HC167" s="50"/>
      <c r="HD167" s="50"/>
      <c r="HE167" s="50"/>
      <c r="HF167" s="50"/>
      <c r="HG167" s="50"/>
      <c r="HH167" s="50"/>
      <c r="HI167" s="50"/>
      <c r="HJ167" s="50"/>
      <c r="HK167" s="50"/>
      <c r="HL167" s="50"/>
      <c r="HM167" s="50"/>
      <c r="HN167" s="50"/>
      <c r="HO167" s="50"/>
      <c r="HP167" s="50"/>
      <c r="HQ167" s="50"/>
      <c r="HR167" s="50"/>
      <c r="HS167" s="50"/>
      <c r="HT167" s="50"/>
      <c r="HU167" s="50"/>
      <c r="HV167" s="50"/>
      <c r="HW167" s="50"/>
      <c r="HX167" s="50"/>
      <c r="HY167" s="50"/>
      <c r="HZ167" s="50"/>
      <c r="IA167" s="50"/>
      <c r="IB167" s="50"/>
      <c r="IC167" s="50"/>
      <c r="ID167" s="50"/>
      <c r="IE167" s="50"/>
      <c r="IF167" s="50"/>
      <c r="IG167" s="50"/>
      <c r="IH167" s="50"/>
      <c r="II167" s="50"/>
      <c r="IJ167" s="50"/>
      <c r="IK167" s="50"/>
      <c r="IL167" s="50"/>
      <c r="IM167" s="50"/>
      <c r="IN167" s="50"/>
      <c r="IO167" s="50"/>
      <c r="IP167" s="50"/>
      <c r="IQ167" s="50"/>
      <c r="IR167" s="50"/>
      <c r="IS167" s="50"/>
      <c r="IT167" s="50"/>
      <c r="IU167" s="50"/>
      <c r="IV167" s="50"/>
      <c r="IW167" s="50"/>
      <c r="IX167" s="50"/>
      <c r="IY167" s="50"/>
      <c r="IZ167" s="50"/>
      <c r="JA167" s="50"/>
      <c r="JB167" s="50"/>
      <c r="JC167" s="50"/>
      <c r="JD167" s="50"/>
      <c r="JE167" s="50"/>
      <c r="JF167" s="50"/>
      <c r="JG167" s="50"/>
      <c r="JH167" s="50"/>
      <c r="JI167" s="50"/>
      <c r="JJ167" s="50"/>
      <c r="JK167" s="50"/>
      <c r="JL167" s="50"/>
      <c r="JM167" s="50"/>
      <c r="JN167" s="50"/>
      <c r="JO167" s="50"/>
      <c r="JP167" s="50"/>
      <c r="JQ167" s="50"/>
      <c r="JR167" s="50"/>
      <c r="JS167" s="50"/>
      <c r="JT167" s="50"/>
      <c r="JU167" s="50"/>
      <c r="JV167" s="50"/>
      <c r="JW167" s="50"/>
      <c r="JX167" s="50"/>
      <c r="JY167" s="50"/>
      <c r="JZ167" s="50"/>
      <c r="KA167" s="50"/>
      <c r="KB167" s="50"/>
      <c r="KC167" s="50"/>
      <c r="KD167" s="50"/>
      <c r="KE167" s="50"/>
      <c r="KF167" s="50"/>
      <c r="KG167" s="50"/>
      <c r="KH167" s="50"/>
      <c r="KI167" s="50"/>
      <c r="KJ167" s="50"/>
      <c r="KK167" s="50"/>
      <c r="KL167" s="50"/>
      <c r="KM167" s="50"/>
      <c r="KN167" s="50"/>
      <c r="KO167" s="50"/>
      <c r="KP167" s="50"/>
      <c r="KQ167" s="50"/>
      <c r="KR167" s="50"/>
      <c r="KS167" s="50"/>
      <c r="KT167" s="50"/>
      <c r="KU167" s="50"/>
      <c r="KV167" s="50"/>
      <c r="KW167" s="50"/>
      <c r="KX167" s="50"/>
      <c r="KY167" s="50"/>
      <c r="KZ167" s="50"/>
      <c r="LA167" s="50"/>
      <c r="LB167" s="50"/>
      <c r="LC167" s="50"/>
      <c r="LD167" s="50"/>
      <c r="LE167" s="50"/>
      <c r="LF167" s="50"/>
      <c r="LG167" s="50"/>
      <c r="LH167" s="50"/>
      <c r="LI167" s="50"/>
      <c r="LJ167" s="50"/>
      <c r="LK167" s="50"/>
      <c r="LL167" s="50"/>
      <c r="LM167" s="50"/>
      <c r="LN167" s="50"/>
      <c r="LO167" s="50"/>
      <c r="LP167" s="50"/>
      <c r="LQ167" s="50"/>
      <c r="LR167" s="50"/>
      <c r="LS167" s="50"/>
      <c r="LT167" s="50"/>
      <c r="LU167" s="50"/>
      <c r="LV167" s="50"/>
      <c r="LW167" s="50"/>
      <c r="LX167" s="50"/>
      <c r="LY167" s="50"/>
      <c r="LZ167" s="50"/>
      <c r="MA167" s="50"/>
      <c r="MB167" s="50"/>
      <c r="MC167" s="50"/>
      <c r="MD167" s="50"/>
      <c r="ME167" s="50"/>
      <c r="MF167" s="50"/>
      <c r="MG167" s="50"/>
      <c r="MH167" s="50"/>
      <c r="MI167" s="50"/>
      <c r="MJ167" s="50"/>
      <c r="MK167" s="50"/>
      <c r="ML167" s="50"/>
      <c r="MM167" s="50"/>
      <c r="MN167" s="50"/>
      <c r="MO167" s="50"/>
      <c r="MP167" s="50"/>
      <c r="MQ167" s="50"/>
      <c r="MR167" s="50"/>
      <c r="MS167" s="50"/>
      <c r="MT167" s="50"/>
      <c r="MU167" s="50"/>
      <c r="MV167" s="50"/>
      <c r="MW167" s="50"/>
      <c r="MX167" s="50"/>
      <c r="MY167" s="50"/>
      <c r="MZ167" s="50"/>
      <c r="NA167" s="50"/>
      <c r="NB167" s="50"/>
      <c r="NC167" s="50"/>
      <c r="ND167" s="50"/>
      <c r="NE167" s="50"/>
      <c r="NF167" s="50"/>
      <c r="NG167" s="50"/>
      <c r="NH167" s="50"/>
      <c r="NI167" s="50"/>
      <c r="NJ167" s="50"/>
      <c r="NK167" s="50"/>
      <c r="NL167" s="50"/>
      <c r="NM167" s="50"/>
      <c r="NN167" s="50"/>
      <c r="NO167" s="50"/>
      <c r="NP167" s="50"/>
      <c r="NQ167" s="50"/>
      <c r="NR167" s="50"/>
      <c r="NS167" s="50"/>
      <c r="NT167" s="50"/>
      <c r="NU167" s="50"/>
      <c r="NV167" s="50"/>
      <c r="NW167" s="50"/>
      <c r="NX167" s="50"/>
      <c r="NY167" s="50"/>
      <c r="NZ167" s="50"/>
      <c r="OA167" s="50"/>
      <c r="OB167" s="50"/>
      <c r="OC167" s="50"/>
      <c r="OD167" s="50"/>
      <c r="OE167" s="50"/>
      <c r="OF167" s="50"/>
      <c r="OG167" s="50"/>
      <c r="OH167" s="50"/>
      <c r="OI167" s="50"/>
      <c r="OJ167" s="50"/>
      <c r="OK167" s="50"/>
      <c r="OL167" s="50"/>
      <c r="OM167" s="50"/>
      <c r="ON167" s="50"/>
      <c r="OO167" s="50"/>
      <c r="OP167" s="50"/>
      <c r="OQ167" s="50"/>
      <c r="OR167" s="50"/>
      <c r="OS167" s="50"/>
      <c r="OT167" s="50"/>
      <c r="OU167" s="50"/>
      <c r="OV167" s="50"/>
      <c r="OW167" s="50"/>
      <c r="OX167" s="50"/>
      <c r="OY167" s="50"/>
      <c r="OZ167" s="50"/>
      <c r="PA167" s="50"/>
      <c r="PB167" s="50"/>
      <c r="PC167" s="50"/>
      <c r="PD167" s="50"/>
      <c r="PE167" s="50"/>
      <c r="PF167" s="50"/>
      <c r="PG167" s="50"/>
      <c r="PH167" s="50"/>
      <c r="PI167" s="50"/>
      <c r="PJ167" s="50"/>
      <c r="PK167" s="50"/>
      <c r="PL167" s="50"/>
      <c r="PM167" s="50"/>
      <c r="PN167" s="50"/>
      <c r="PO167" s="50"/>
      <c r="PP167" s="50"/>
      <c r="PQ167" s="50"/>
      <c r="PR167" s="50"/>
      <c r="PS167" s="50"/>
      <c r="PT167" s="50"/>
      <c r="PU167" s="50"/>
      <c r="PV167" s="50"/>
      <c r="PW167" s="50"/>
      <c r="PX167" s="50"/>
      <c r="PY167" s="50"/>
      <c r="PZ167" s="50"/>
      <c r="QA167" s="50"/>
      <c r="QB167" s="50"/>
      <c r="QC167" s="50"/>
      <c r="QD167" s="50"/>
      <c r="QE167" s="50"/>
      <c r="QF167" s="50"/>
      <c r="QG167" s="50"/>
      <c r="QH167" s="50"/>
      <c r="QI167" s="50"/>
      <c r="QJ167" s="50"/>
      <c r="QK167" s="50"/>
      <c r="QL167" s="50"/>
      <c r="QM167" s="50"/>
      <c r="QN167" s="50"/>
      <c r="QO167" s="50"/>
      <c r="QP167" s="50"/>
      <c r="QQ167" s="50"/>
      <c r="QR167" s="50"/>
      <c r="QS167" s="50"/>
      <c r="QT167" s="50"/>
      <c r="QU167" s="50"/>
      <c r="QV167" s="50"/>
      <c r="QW167" s="50"/>
      <c r="QX167" s="50"/>
      <c r="QY167" s="50"/>
      <c r="QZ167" s="50"/>
      <c r="RA167" s="50"/>
      <c r="RB167" s="50"/>
      <c r="RC167" s="50"/>
      <c r="RD167" s="50"/>
      <c r="RE167" s="50"/>
      <c r="RF167" s="50"/>
      <c r="RG167" s="50"/>
      <c r="RH167" s="50"/>
      <c r="RI167" s="50"/>
      <c r="RJ167" s="50"/>
      <c r="RK167" s="50"/>
      <c r="RL167" s="50"/>
      <c r="RM167" s="50"/>
      <c r="RN167" s="50"/>
      <c r="RO167" s="50"/>
      <c r="RP167" s="50"/>
      <c r="RQ167" s="50"/>
      <c r="RR167" s="50"/>
      <c r="RS167" s="50"/>
      <c r="RT167" s="50"/>
      <c r="RU167" s="50"/>
      <c r="RV167" s="50"/>
      <c r="RW167" s="50"/>
      <c r="RX167" s="50"/>
      <c r="RY167" s="50"/>
      <c r="RZ167" s="50"/>
      <c r="SA167" s="50"/>
      <c r="SB167" s="50"/>
      <c r="SC167" s="50"/>
      <c r="SD167" s="50"/>
      <c r="SE167" s="50"/>
      <c r="SF167" s="50"/>
      <c r="SG167" s="50"/>
      <c r="SH167" s="50"/>
      <c r="SI167" s="50"/>
      <c r="SJ167" s="50"/>
      <c r="SK167" s="50"/>
      <c r="SL167" s="50"/>
      <c r="SM167" s="50"/>
      <c r="SN167" s="45"/>
    </row>
    <row r="168" spans="2:508" x14ac:dyDescent="0.25">
      <c r="B168" s="43" t="s">
        <v>661</v>
      </c>
      <c r="C168" s="43" t="str">
        <f ca="1">_xlfn.XLOOKUP(B168,bonds[unique lookup],bonds[ID_ISIN])</f>
        <v>XS1720192696</v>
      </c>
      <c r="D168" s="45" cm="1">
        <f t="array" aca="1" ref="D168" ca="1">MIN(IFERROR(IF(OFFSET(bHist!$A$1,_xlfn.XMATCH($B$112,bHist!$B:$B,0)-1,3+$C$2,1,3+$C$3)=0,"-",OFFSET(bHist!$A$1,_xlfn.XMATCH($B$112,bHist!$B:$B,0)-1,3+$C$2,1,3+$C$3))-IF(OFFSET(bHist!$A$1,_xlfn.XMATCH(B168,bHist!$B:$B,0)-1,3+$C$2,1,3+$C$3)=0,"-",OFFSET(bHist!$A$1,_xlfn.XMATCH(B168,bHist!$B:$B,0)-1,3+$C$2,1,3+$C$3)),"-"))</f>
        <v>8.139225797414781</v>
      </c>
      <c r="E168" s="45" cm="1">
        <f t="array" aca="1" ref="E168" ca="1">AVERAGE(IFERROR(IF(OFFSET(bHist!$A$1,_xlfn.XMATCH($B$112,bHist!$B:$B,0)-1,3+$C$2,1,3+$C$3)=0,"-",OFFSET(bHist!$A$1,_xlfn.XMATCH($B$112,bHist!$B:$B,0)-1,3+$C$2,1,3+$C$3))-IF(OFFSET(bHist!$A$1,_xlfn.XMATCH(B168,bHist!$B:$B,0)-1,3+$C$2,1,3+$C$3)=0,"-",OFFSET(bHist!$A$1,_xlfn.XMATCH(B168,bHist!$B:$B,0)-1,3+$C$2,1,3+$C$3)),"-"))</f>
        <v>93.647461898053947</v>
      </c>
      <c r="F168" s="45" cm="1">
        <f t="array" aca="1" ref="F168" ca="1">MAX(IFERROR(IF(OFFSET(bHist!$A$1,_xlfn.XMATCH($B$112,bHist!$B:$B,0)-1,3+$C$2,1,3+$C$3)=0,"-",OFFSET(bHist!$A$1,_xlfn.XMATCH($B$112,bHist!$B:$B,0)-1,3+$C$2,1,3+$C$3))-IF(OFFSET(bHist!$A$1,_xlfn.XMATCH(B168,bHist!$B:$B,0)-1,3+$C$2,1,3+$C$3)=0,"-",OFFSET(bHist!$A$1,_xlfn.XMATCH(B168,bHist!$B:$B,0)-1,3+$C$2,1,3+$C$3)),"-"))</f>
        <v>298.53232756924626</v>
      </c>
      <c r="G168" s="45" cm="1">
        <f t="array" aca="1" ref="G168" ca="1">_xlfn.STDEV.P(IFERROR(IF(OFFSET(bHist!$A$1,_xlfn.XMATCH($B$112,bHist!$B:$B,0)-1,3+$C$2,1,3+$C$3)=0,"-",OFFSET(bHist!$A$1,_xlfn.XMATCH($B$112,bHist!$B:$B,0)-1,3+$C$2,1,3+$C$3))-IF(OFFSET(bHist!$A$1,_xlfn.XMATCH(B168,bHist!$B:$B,0)-1,3+$C$2,1,3+$C$3)=0,"-",OFFSET(bHist!$A$1,_xlfn.XMATCH(B168,bHist!$B:$B,0)-1,3+$C$2,1,3+$C$3)),"-"))</f>
        <v>59.456536505027991</v>
      </c>
      <c r="H168" s="45" cm="1">
        <f t="array" aca="1" ref="H168" ca="1">INDEX((IFERROR(IF(OFFSET(bHist!$A$1,_xlfn.XMATCH($B$112,bHist!B:B,0)-1,3,1,500)=0,"-",OFFSET(bHist!$A$1,_xlfn.XMATCH($B$112,bHist!B:B,0)-1,3,1,500))-IF(OFFSET(bHist!$A$1,_xlfn.XMATCH(B168,bHist!B:B,0)-1,3,1,500)=0,"-",OFFSET(bHist!$A$1,_xlfn.XMATCH(B168,bHist!B:B,0)-1,3,1,500)),"-")),1)</f>
        <v>170.06006022047998</v>
      </c>
      <c r="I168" s="45">
        <f t="shared" ca="1" si="6"/>
        <v>26.313503267190271</v>
      </c>
      <c r="J168" s="51" cm="1">
        <f t="array" aca="1" ref="J168" ca="1">SLOPE((IFERROR(IF(OFFSET(bHist!$A$1,_xlfn.XMATCH($B$112,bHist!$B:$B,0)-1,3,1,500)=0,"-",OFFSET(bHist!$A$1,_xlfn.XMATCH($B$112,bHist!$B:$B,0)-1,3,1,500))-IF(OFFSET(bHist!$A$1,_xlfn.XMATCH(B168,bHist!$B:$B,0)-1,3,1,500)=0,"-",OFFSET(bHist!$A$1,_xlfn.XMATCH(B168,bHist!$B:$B,0)-1,3,1,500)),"-")),OFFSET(bHist!$A$1,0,3,1,500))</f>
        <v>0.20198945728243728</v>
      </c>
      <c r="K168" s="45" cm="1">
        <f t="array" aca="1" ref="K168" ca="1">INTERCEPT((IFERROR(IF(OFFSET(bHist!$A$1,_xlfn.XMATCH($B$112,bHist!$B:$B,0)-1,3,1,500)=0,"-",OFFSET(bHist!$A$1,_xlfn.XMATCH($B$112,bHist!$B:$B,0)-1,3,1,500))-IF(OFFSET(bHist!$A$1,_xlfn.XMATCH(B168,bHist!$B:$B,0)-1,3,1,500)=0,"-",OFFSET(bHist!$A$1,_xlfn.XMATCH(B168,bHist!$B:$B,0)-1,3,1,500)),"-")),OFFSET(bHist!$A$1,0,3,1,500))</f>
        <v>-8724.726141338293</v>
      </c>
      <c r="L168" s="45" cm="1">
        <f t="array" aca="1" ref="L168" ca="1">STEYX((IFERROR(IF(OFFSET(bHist!$A$1,_xlfn.XMATCH($B$112,bHist!B:B,0)-1,3,1,500)=0,"-",OFFSET(bHist!$A$1,_xlfn.XMATCH($B$112,bHist!B:B,0)-1,3,1,500))-IF(OFFSET(bHist!$A$1,_xlfn.XMATCH(B168,bHist!B:B,0)-1,3,1,500)=0,"-",OFFSET(bHist!$A$1,_xlfn.XMATCH(B168,bHist!B:B,0)-1,3,1,500)),"-")),OFFSET(bHist!$A$1,0,3,1,500))</f>
        <v>42.204572345377407</v>
      </c>
      <c r="M168" s="51" cm="1">
        <f t="array" aca="1" ref="M168" ca="1">CORREL(IF(OFFSET(bHist!$A$1,_xlfn.XMATCH($B$112,bHist!B:B,0)-1,3,1,500)=0,"-",OFFSET(bHist!$A$1,_xlfn.XMATCH($B$112,bHist!B:B,0)-1,3,1,500)),IF(OFFSET(bHist!$A$1,_xlfn.XMATCH(B168,bHist!B:B,0)-1,3,1,500)=0,"-",OFFSET(bHist!$A$1,_xlfn.XMATCH(B168,bHist!B:B,0)-1,3,1,500)))</f>
        <v>0.76834887626115977</v>
      </c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  <c r="AE168" s="50"/>
      <c r="AF168" s="50"/>
      <c r="AG168" s="50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T168" s="50"/>
      <c r="AU168" s="50"/>
      <c r="AV168" s="50"/>
      <c r="AW168" s="50"/>
      <c r="AX168" s="50"/>
      <c r="AY168" s="50"/>
      <c r="AZ168" s="50"/>
      <c r="BA168" s="50"/>
      <c r="BB168" s="50"/>
      <c r="BC168" s="50"/>
      <c r="BD168" s="50"/>
      <c r="BE168" s="50"/>
      <c r="BF168" s="50"/>
      <c r="BG168" s="50"/>
      <c r="BH168" s="50"/>
      <c r="BI168" s="50"/>
      <c r="BJ168" s="50"/>
      <c r="BK168" s="50"/>
      <c r="BL168" s="50"/>
      <c r="BM168" s="50"/>
      <c r="BN168" s="50"/>
      <c r="BO168" s="50"/>
      <c r="BP168" s="50"/>
      <c r="BQ168" s="50"/>
      <c r="BR168" s="50"/>
      <c r="BS168" s="50"/>
      <c r="BT168" s="50"/>
      <c r="BU168" s="50"/>
      <c r="BV168" s="50"/>
      <c r="BW168" s="50"/>
      <c r="BX168" s="50"/>
      <c r="BY168" s="50"/>
      <c r="BZ168" s="50"/>
      <c r="CA168" s="50"/>
      <c r="CB168" s="50"/>
      <c r="CC168" s="50"/>
      <c r="CD168" s="50"/>
      <c r="CE168" s="50"/>
      <c r="CF168" s="50"/>
      <c r="CG168" s="50"/>
      <c r="CH168" s="50"/>
      <c r="CI168" s="50"/>
      <c r="CJ168" s="50"/>
      <c r="CK168" s="50"/>
      <c r="CL168" s="50"/>
      <c r="CM168" s="50"/>
      <c r="CN168" s="50"/>
      <c r="CO168" s="50"/>
      <c r="CP168" s="50"/>
      <c r="CQ168" s="50"/>
      <c r="CR168" s="50"/>
      <c r="CS168" s="50"/>
      <c r="CT168" s="50"/>
      <c r="CU168" s="50"/>
      <c r="CV168" s="50"/>
      <c r="CW168" s="50"/>
      <c r="CX168" s="50"/>
      <c r="CY168" s="50"/>
      <c r="CZ168" s="50"/>
      <c r="DA168" s="50"/>
      <c r="DB168" s="50"/>
      <c r="DC168" s="50"/>
      <c r="DD168" s="50"/>
      <c r="DE168" s="50"/>
      <c r="DF168" s="50"/>
      <c r="DG168" s="50"/>
      <c r="DH168" s="50"/>
      <c r="DI168" s="50"/>
      <c r="DJ168" s="50"/>
      <c r="DK168" s="50"/>
      <c r="DL168" s="50"/>
      <c r="DM168" s="50"/>
      <c r="DN168" s="50"/>
      <c r="DO168" s="50"/>
      <c r="DP168" s="50"/>
      <c r="DQ168" s="50"/>
      <c r="DR168" s="50"/>
      <c r="DS168" s="50"/>
      <c r="DT168" s="50"/>
      <c r="DU168" s="50"/>
      <c r="DV168" s="50"/>
      <c r="DW168" s="50"/>
      <c r="DX168" s="50"/>
      <c r="DY168" s="50"/>
      <c r="DZ168" s="50"/>
      <c r="EA168" s="50"/>
      <c r="EB168" s="50"/>
      <c r="EC168" s="50"/>
      <c r="ED168" s="50"/>
      <c r="EE168" s="50"/>
      <c r="EF168" s="50"/>
      <c r="EG168" s="50"/>
      <c r="EH168" s="50"/>
      <c r="EI168" s="50"/>
      <c r="EJ168" s="50"/>
      <c r="EK168" s="50"/>
      <c r="EL168" s="50"/>
      <c r="EM168" s="50"/>
      <c r="EN168" s="50"/>
      <c r="EO168" s="50"/>
      <c r="EP168" s="50"/>
      <c r="EQ168" s="50"/>
      <c r="ER168" s="50"/>
      <c r="ES168" s="50"/>
      <c r="ET168" s="50"/>
      <c r="EU168" s="50"/>
      <c r="EV168" s="50"/>
      <c r="EW168" s="50"/>
      <c r="EX168" s="50"/>
      <c r="EY168" s="50"/>
      <c r="EZ168" s="50"/>
      <c r="FA168" s="50"/>
      <c r="FB168" s="50"/>
      <c r="FC168" s="50"/>
      <c r="FD168" s="50"/>
      <c r="FE168" s="50"/>
      <c r="FF168" s="50"/>
      <c r="FG168" s="50"/>
      <c r="FH168" s="50"/>
      <c r="FI168" s="50"/>
      <c r="FJ168" s="50"/>
      <c r="FK168" s="50"/>
      <c r="FL168" s="50"/>
      <c r="FM168" s="50"/>
      <c r="FN168" s="50"/>
      <c r="FO168" s="50"/>
      <c r="FP168" s="50"/>
      <c r="FQ168" s="50"/>
      <c r="FR168" s="50"/>
      <c r="FS168" s="50"/>
      <c r="FT168" s="50"/>
      <c r="FU168" s="50"/>
      <c r="FV168" s="50"/>
      <c r="FW168" s="50"/>
      <c r="FX168" s="50"/>
      <c r="FY168" s="50"/>
      <c r="FZ168" s="50"/>
      <c r="GA168" s="50"/>
      <c r="GB168" s="50"/>
      <c r="GC168" s="50"/>
      <c r="GD168" s="50"/>
      <c r="GE168" s="50"/>
      <c r="GF168" s="50"/>
      <c r="GG168" s="50"/>
      <c r="GH168" s="50"/>
      <c r="GI168" s="50"/>
      <c r="GJ168" s="50"/>
      <c r="GK168" s="50"/>
      <c r="GL168" s="50"/>
      <c r="GM168" s="50"/>
      <c r="GN168" s="50"/>
      <c r="GO168" s="50"/>
      <c r="GP168" s="50"/>
      <c r="GQ168" s="50"/>
      <c r="GR168" s="50"/>
      <c r="GS168" s="50"/>
      <c r="GT168" s="50"/>
      <c r="GU168" s="50"/>
      <c r="GV168" s="50"/>
      <c r="GW168" s="50"/>
      <c r="GX168" s="50"/>
      <c r="GY168" s="50"/>
      <c r="GZ168" s="50"/>
      <c r="HA168" s="50"/>
      <c r="HB168" s="50"/>
      <c r="HC168" s="50"/>
      <c r="HD168" s="50"/>
      <c r="HE168" s="50"/>
      <c r="HF168" s="50"/>
      <c r="HG168" s="50"/>
      <c r="HH168" s="50"/>
      <c r="HI168" s="50"/>
      <c r="HJ168" s="50"/>
      <c r="HK168" s="50"/>
      <c r="HL168" s="50"/>
      <c r="HM168" s="50"/>
      <c r="HN168" s="50"/>
      <c r="HO168" s="50"/>
      <c r="HP168" s="50"/>
      <c r="HQ168" s="50"/>
      <c r="HR168" s="50"/>
      <c r="HS168" s="50"/>
      <c r="HT168" s="50"/>
      <c r="HU168" s="50"/>
      <c r="HV168" s="50"/>
      <c r="HW168" s="50"/>
      <c r="HX168" s="50"/>
      <c r="HY168" s="50"/>
      <c r="HZ168" s="50"/>
      <c r="IA168" s="50"/>
      <c r="IB168" s="50"/>
      <c r="IC168" s="50"/>
      <c r="ID168" s="50"/>
      <c r="IE168" s="50"/>
      <c r="IF168" s="50"/>
      <c r="IG168" s="50"/>
      <c r="IH168" s="50"/>
      <c r="II168" s="50"/>
      <c r="IJ168" s="50"/>
      <c r="IK168" s="50"/>
      <c r="IL168" s="50"/>
      <c r="IM168" s="50"/>
      <c r="IN168" s="50"/>
      <c r="IO168" s="50"/>
      <c r="IP168" s="50"/>
      <c r="IQ168" s="50"/>
      <c r="IR168" s="50"/>
      <c r="IS168" s="50"/>
      <c r="IT168" s="50"/>
      <c r="IU168" s="50"/>
      <c r="IV168" s="50"/>
      <c r="IW168" s="50"/>
      <c r="IX168" s="50"/>
      <c r="IY168" s="50"/>
      <c r="IZ168" s="50"/>
      <c r="JA168" s="50"/>
      <c r="JB168" s="50"/>
      <c r="JC168" s="50"/>
      <c r="JD168" s="50"/>
      <c r="JE168" s="50"/>
      <c r="JF168" s="50"/>
      <c r="JG168" s="50"/>
      <c r="JH168" s="50"/>
      <c r="JI168" s="50"/>
      <c r="JJ168" s="50"/>
      <c r="JK168" s="50"/>
      <c r="JL168" s="50"/>
      <c r="JM168" s="50"/>
      <c r="JN168" s="50"/>
      <c r="JO168" s="50"/>
      <c r="JP168" s="50"/>
      <c r="JQ168" s="50"/>
      <c r="JR168" s="50"/>
      <c r="JS168" s="50"/>
      <c r="JT168" s="50"/>
      <c r="JU168" s="50"/>
      <c r="JV168" s="50"/>
      <c r="JW168" s="50"/>
      <c r="JX168" s="50"/>
      <c r="JY168" s="50"/>
      <c r="JZ168" s="50"/>
      <c r="KA168" s="50"/>
      <c r="KB168" s="50"/>
      <c r="KC168" s="50"/>
      <c r="KD168" s="50"/>
      <c r="KE168" s="50"/>
      <c r="KF168" s="50"/>
      <c r="KG168" s="50"/>
      <c r="KH168" s="50"/>
      <c r="KI168" s="50"/>
      <c r="KJ168" s="50"/>
      <c r="KK168" s="50"/>
      <c r="KL168" s="50"/>
      <c r="KM168" s="50"/>
      <c r="KN168" s="50"/>
      <c r="KO168" s="50"/>
      <c r="KP168" s="50"/>
      <c r="KQ168" s="50"/>
      <c r="KR168" s="50"/>
      <c r="KS168" s="50"/>
      <c r="KT168" s="50"/>
      <c r="KU168" s="50"/>
      <c r="KV168" s="50"/>
      <c r="KW168" s="50"/>
      <c r="KX168" s="50"/>
      <c r="KY168" s="50"/>
      <c r="KZ168" s="50"/>
      <c r="LA168" s="50"/>
      <c r="LB168" s="50"/>
      <c r="LC168" s="50"/>
      <c r="LD168" s="50"/>
      <c r="LE168" s="50"/>
      <c r="LF168" s="50"/>
      <c r="LG168" s="50"/>
      <c r="LH168" s="50"/>
      <c r="LI168" s="50"/>
      <c r="LJ168" s="50"/>
      <c r="LK168" s="50"/>
      <c r="LL168" s="50"/>
      <c r="LM168" s="50"/>
      <c r="LN168" s="50"/>
      <c r="LO168" s="50"/>
      <c r="LP168" s="50"/>
      <c r="LQ168" s="50"/>
      <c r="LR168" s="50"/>
      <c r="LS168" s="50"/>
      <c r="LT168" s="50"/>
      <c r="LU168" s="50"/>
      <c r="LV168" s="50"/>
      <c r="LW168" s="50"/>
      <c r="LX168" s="50"/>
      <c r="LY168" s="50"/>
      <c r="LZ168" s="50"/>
      <c r="MA168" s="50"/>
      <c r="MB168" s="50"/>
      <c r="MC168" s="50"/>
      <c r="MD168" s="50"/>
      <c r="ME168" s="50"/>
      <c r="MF168" s="50"/>
      <c r="MG168" s="50"/>
      <c r="MH168" s="50"/>
      <c r="MI168" s="50"/>
      <c r="MJ168" s="50"/>
      <c r="MK168" s="50"/>
      <c r="ML168" s="50"/>
      <c r="MM168" s="50"/>
      <c r="MN168" s="50"/>
      <c r="MO168" s="50"/>
      <c r="MP168" s="50"/>
      <c r="MQ168" s="50"/>
      <c r="MR168" s="50"/>
      <c r="MS168" s="50"/>
      <c r="MT168" s="50"/>
      <c r="MU168" s="50"/>
      <c r="MV168" s="50"/>
      <c r="MW168" s="50"/>
      <c r="MX168" s="50"/>
      <c r="MY168" s="50"/>
      <c r="MZ168" s="50"/>
      <c r="NA168" s="50"/>
      <c r="NB168" s="50"/>
      <c r="NC168" s="50"/>
      <c r="ND168" s="50"/>
      <c r="NE168" s="50"/>
      <c r="NF168" s="50"/>
      <c r="NG168" s="50"/>
      <c r="NH168" s="50"/>
      <c r="NI168" s="50"/>
      <c r="NJ168" s="50"/>
      <c r="NK168" s="50"/>
      <c r="NL168" s="50"/>
      <c r="NM168" s="50"/>
      <c r="NN168" s="50"/>
      <c r="NO168" s="50"/>
      <c r="NP168" s="50"/>
      <c r="NQ168" s="50"/>
      <c r="NR168" s="50"/>
      <c r="NS168" s="50"/>
      <c r="NT168" s="50"/>
      <c r="NU168" s="50"/>
      <c r="NV168" s="50"/>
      <c r="NW168" s="50"/>
      <c r="NX168" s="50"/>
      <c r="NY168" s="50"/>
      <c r="NZ168" s="50"/>
      <c r="OA168" s="50"/>
      <c r="OB168" s="50"/>
      <c r="OC168" s="50"/>
      <c r="OD168" s="50"/>
      <c r="OE168" s="50"/>
      <c r="OF168" s="50"/>
      <c r="OG168" s="50"/>
      <c r="OH168" s="50"/>
      <c r="OI168" s="50"/>
      <c r="OJ168" s="50"/>
      <c r="OK168" s="50"/>
      <c r="OL168" s="50"/>
      <c r="OM168" s="50"/>
      <c r="ON168" s="50"/>
      <c r="OO168" s="50"/>
      <c r="OP168" s="50"/>
      <c r="OQ168" s="50"/>
      <c r="OR168" s="50"/>
      <c r="OS168" s="50"/>
      <c r="OT168" s="50"/>
      <c r="OU168" s="50"/>
      <c r="OV168" s="50"/>
      <c r="OW168" s="50"/>
      <c r="OX168" s="50"/>
      <c r="OY168" s="50"/>
      <c r="OZ168" s="50"/>
      <c r="PA168" s="50"/>
      <c r="PB168" s="50"/>
      <c r="PC168" s="50"/>
      <c r="PD168" s="50"/>
      <c r="PE168" s="50"/>
      <c r="PF168" s="50"/>
      <c r="PG168" s="50"/>
      <c r="PH168" s="50"/>
      <c r="PI168" s="50"/>
      <c r="PJ168" s="50"/>
      <c r="PK168" s="50"/>
      <c r="PL168" s="50"/>
      <c r="PM168" s="50"/>
      <c r="PN168" s="50"/>
      <c r="PO168" s="50"/>
      <c r="PP168" s="50"/>
      <c r="PQ168" s="50"/>
      <c r="PR168" s="50"/>
      <c r="PS168" s="50"/>
      <c r="PT168" s="50"/>
      <c r="PU168" s="50"/>
      <c r="PV168" s="50"/>
      <c r="PW168" s="50"/>
      <c r="PX168" s="50"/>
      <c r="PY168" s="50"/>
      <c r="PZ168" s="50"/>
      <c r="QA168" s="50"/>
      <c r="QB168" s="50"/>
      <c r="QC168" s="50"/>
      <c r="QD168" s="50"/>
      <c r="QE168" s="50"/>
      <c r="QF168" s="50"/>
      <c r="QG168" s="50"/>
      <c r="QH168" s="50"/>
      <c r="QI168" s="50"/>
      <c r="QJ168" s="50"/>
      <c r="QK168" s="50"/>
      <c r="QL168" s="50"/>
      <c r="QM168" s="50"/>
      <c r="QN168" s="50"/>
      <c r="QO168" s="50"/>
      <c r="QP168" s="50"/>
      <c r="QQ168" s="50"/>
      <c r="QR168" s="50"/>
      <c r="QS168" s="50"/>
      <c r="QT168" s="50"/>
      <c r="QU168" s="50"/>
      <c r="QV168" s="50"/>
      <c r="QW168" s="50"/>
      <c r="QX168" s="50"/>
      <c r="QY168" s="50"/>
      <c r="QZ168" s="50"/>
      <c r="RA168" s="50"/>
      <c r="RB168" s="50"/>
      <c r="RC168" s="50"/>
      <c r="RD168" s="50"/>
      <c r="RE168" s="50"/>
      <c r="RF168" s="50"/>
      <c r="RG168" s="50"/>
      <c r="RH168" s="50"/>
      <c r="RI168" s="50"/>
      <c r="RJ168" s="50"/>
      <c r="RK168" s="50"/>
      <c r="RL168" s="50"/>
      <c r="RM168" s="50"/>
      <c r="RN168" s="50"/>
      <c r="RO168" s="50"/>
      <c r="RP168" s="50"/>
      <c r="RQ168" s="50"/>
      <c r="RR168" s="50"/>
      <c r="RS168" s="50"/>
      <c r="RT168" s="50"/>
      <c r="RU168" s="50"/>
      <c r="RV168" s="50"/>
      <c r="RW168" s="50"/>
      <c r="RX168" s="50"/>
      <c r="RY168" s="50"/>
      <c r="RZ168" s="50"/>
      <c r="SA168" s="50"/>
      <c r="SB168" s="50"/>
      <c r="SC168" s="50"/>
      <c r="SD168" s="50"/>
      <c r="SE168" s="50"/>
      <c r="SF168" s="50"/>
      <c r="SG168" s="50"/>
      <c r="SH168" s="50"/>
      <c r="SI168" s="50"/>
      <c r="SJ168" s="50"/>
      <c r="SK168" s="50"/>
      <c r="SL168" s="50"/>
      <c r="SM168" s="50"/>
      <c r="SN168" s="45"/>
    </row>
    <row r="169" spans="2:508" x14ac:dyDescent="0.25">
      <c r="B169" s="43" t="s">
        <v>662</v>
      </c>
      <c r="C169" s="43" t="str">
        <f ca="1">_xlfn.XLOOKUP(B169,bonds[unique lookup],bonds[ID_ISIN])</f>
        <v>XS2010036874</v>
      </c>
      <c r="D169" s="45" cm="1">
        <f t="array" aca="1" ref="D169" ca="1">MIN(IFERROR(IF(OFFSET(bHist!$A$1,_xlfn.XMATCH($B$112,bHist!$B:$B,0)-1,3+$C$2,1,3+$C$3)=0,"-",OFFSET(bHist!$A$1,_xlfn.XMATCH($B$112,bHist!$B:$B,0)-1,3+$C$2,1,3+$C$3))-IF(OFFSET(bHist!$A$1,_xlfn.XMATCH(B169,bHist!$B:$B,0)-1,3+$C$2,1,3+$C$3)=0,"-",OFFSET(bHist!$A$1,_xlfn.XMATCH(B169,bHist!$B:$B,0)-1,3+$C$2,1,3+$C$3)),"-"))</f>
        <v>32.225535217404371</v>
      </c>
      <c r="E169" s="45" cm="1">
        <f t="array" aca="1" ref="E169" ca="1">AVERAGE(IFERROR(IF(OFFSET(bHist!$A$1,_xlfn.XMATCH($B$112,bHist!$B:$B,0)-1,3+$C$2,1,3+$C$3)=0,"-",OFFSET(bHist!$A$1,_xlfn.XMATCH($B$112,bHist!$B:$B,0)-1,3+$C$2,1,3+$C$3))-IF(OFFSET(bHist!$A$1,_xlfn.XMATCH(B169,bHist!$B:$B,0)-1,3+$C$2,1,3+$C$3)=0,"-",OFFSET(bHist!$A$1,_xlfn.XMATCH(B169,bHist!$B:$B,0)-1,3+$C$2,1,3+$C$3)),"-"))</f>
        <v>155.0365152689788</v>
      </c>
      <c r="F169" s="45" cm="1">
        <f t="array" aca="1" ref="F169" ca="1">MAX(IFERROR(IF(OFFSET(bHist!$A$1,_xlfn.XMATCH($B$112,bHist!$B:$B,0)-1,3+$C$2,1,3+$C$3)=0,"-",OFFSET(bHist!$A$1,_xlfn.XMATCH($B$112,bHist!$B:$B,0)-1,3+$C$2,1,3+$C$3))-IF(OFFSET(bHist!$A$1,_xlfn.XMATCH(B169,bHist!$B:$B,0)-1,3+$C$2,1,3+$C$3)=0,"-",OFFSET(bHist!$A$1,_xlfn.XMATCH(B169,bHist!$B:$B,0)-1,3+$C$2,1,3+$C$3)),"-"))</f>
        <v>311.29775227296352</v>
      </c>
      <c r="G169" s="45" cm="1">
        <f t="array" aca="1" ref="G169" ca="1">_xlfn.STDEV.P(IFERROR(IF(OFFSET(bHist!$A$1,_xlfn.XMATCH($B$112,bHist!$B:$B,0)-1,3+$C$2,1,3+$C$3)=0,"-",OFFSET(bHist!$A$1,_xlfn.XMATCH($B$112,bHist!$B:$B,0)-1,3+$C$2,1,3+$C$3))-IF(OFFSET(bHist!$A$1,_xlfn.XMATCH(B169,bHist!$B:$B,0)-1,3+$C$2,1,3+$C$3)=0,"-",OFFSET(bHist!$A$1,_xlfn.XMATCH(B169,bHist!$B:$B,0)-1,3+$C$2,1,3+$C$3)),"-"))</f>
        <v>88.462349933668122</v>
      </c>
      <c r="H169" s="45" cm="1">
        <f t="array" aca="1" ref="H169" ca="1">INDEX((IFERROR(IF(OFFSET(bHist!$A$1,_xlfn.XMATCH($B$112,bHist!B:B,0)-1,3,1,500)=0,"-",OFFSET(bHist!$A$1,_xlfn.XMATCH($B$112,bHist!B:B,0)-1,3,1,500))-IF(OFFSET(bHist!$A$1,_xlfn.XMATCH(B169,bHist!B:B,0)-1,3,1,500)=0,"-",OFFSET(bHist!$A$1,_xlfn.XMATCH(B169,bHist!B:B,0)-1,3,1,500)),"-")),1)</f>
        <v>147.20628777229786</v>
      </c>
      <c r="I169" s="45">
        <f t="shared" ca="1" si="6"/>
        <v>-2.8058068908816054</v>
      </c>
      <c r="J169" s="51" cm="1">
        <f t="array" aca="1" ref="J169" ca="1">SLOPE((IFERROR(IF(OFFSET(bHist!$A$1,_xlfn.XMATCH($B$112,bHist!$B:$B,0)-1,3,1,500)=0,"-",OFFSET(bHist!$A$1,_xlfn.XMATCH($B$112,bHist!$B:$B,0)-1,3,1,500))-IF(OFFSET(bHist!$A$1,_xlfn.XMATCH(B169,bHist!$B:$B,0)-1,3,1,500)=0,"-",OFFSET(bHist!$A$1,_xlfn.XMATCH(B169,bHist!$B:$B,0)-1,3,1,500)),"-")),OFFSET(bHist!$A$1,0,3,1,500))</f>
        <v>0.96879480946731567</v>
      </c>
      <c r="K169" s="45" cm="1">
        <f t="array" aca="1" ref="K169" ca="1">INTERCEPT((IFERROR(IF(OFFSET(bHist!$A$1,_xlfn.XMATCH($B$112,bHist!$B:$B,0)-1,3,1,500)=0,"-",OFFSET(bHist!$A$1,_xlfn.XMATCH($B$112,bHist!$B:$B,0)-1,3,1,500))-IF(OFFSET(bHist!$A$1,_xlfn.XMATCH(B169,bHist!$B:$B,0)-1,3,1,500)=0,"-",OFFSET(bHist!$A$1,_xlfn.XMATCH(B169,bHist!$B:$B,0)-1,3,1,500)),"-")),OFFSET(bHist!$A$1,0,3,1,500))</f>
        <v>-42384.711700190543</v>
      </c>
      <c r="L169" s="45" cm="1">
        <f t="array" aca="1" ref="L169" ca="1">STEYX((IFERROR(IF(OFFSET(bHist!$A$1,_xlfn.XMATCH($B$112,bHist!B:B,0)-1,3,1,500)=0,"-",OFFSET(bHist!$A$1,_xlfn.XMATCH($B$112,bHist!B:B,0)-1,3,1,500))-IF(OFFSET(bHist!$A$1,_xlfn.XMATCH(B169,bHist!B:B,0)-1,3,1,500)=0,"-",OFFSET(bHist!$A$1,_xlfn.XMATCH(B169,bHist!B:B,0)-1,3,1,500)),"-")),OFFSET(bHist!$A$1,0,3,1,500))</f>
        <v>63.245222599944697</v>
      </c>
      <c r="M169" s="51" cm="1">
        <f t="array" aca="1" ref="M169" ca="1">CORREL(IF(OFFSET(bHist!$A$1,_xlfn.XMATCH($B$112,bHist!B:B,0)-1,3,1,500)=0,"-",OFFSET(bHist!$A$1,_xlfn.XMATCH($B$112,bHist!B:B,0)-1,3,1,500)),IF(OFFSET(bHist!$A$1,_xlfn.XMATCH(B169,bHist!B:B,0)-1,3,1,500)=0,"-",OFFSET(bHist!$A$1,_xlfn.XMATCH(B169,bHist!B:B,0)-1,3,1,500)))</f>
        <v>0.89305438336537191</v>
      </c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T169" s="50"/>
      <c r="AU169" s="50"/>
      <c r="AV169" s="50"/>
      <c r="AW169" s="50"/>
      <c r="AX169" s="50"/>
      <c r="AY169" s="50"/>
      <c r="AZ169" s="50"/>
      <c r="BA169" s="50"/>
      <c r="BB169" s="50"/>
      <c r="BC169" s="50"/>
      <c r="BD169" s="50"/>
      <c r="BE169" s="50"/>
      <c r="BF169" s="50"/>
      <c r="BG169" s="50"/>
      <c r="BH169" s="50"/>
      <c r="BI169" s="50"/>
      <c r="BJ169" s="50"/>
      <c r="BK169" s="50"/>
      <c r="BL169" s="50"/>
      <c r="BM169" s="50"/>
      <c r="BN169" s="50"/>
      <c r="BO169" s="50"/>
      <c r="BP169" s="50"/>
      <c r="BQ169" s="50"/>
      <c r="BR169" s="50"/>
      <c r="BS169" s="50"/>
      <c r="BT169" s="50"/>
      <c r="BU169" s="50"/>
      <c r="BV169" s="50"/>
      <c r="BW169" s="50"/>
      <c r="BX169" s="50"/>
      <c r="BY169" s="50"/>
      <c r="BZ169" s="50"/>
      <c r="CA169" s="50"/>
      <c r="CB169" s="50"/>
      <c r="CC169" s="50"/>
      <c r="CD169" s="50"/>
      <c r="CE169" s="50"/>
      <c r="CF169" s="50"/>
      <c r="CG169" s="50"/>
      <c r="CH169" s="50"/>
      <c r="CI169" s="50"/>
      <c r="CJ169" s="50"/>
      <c r="CK169" s="50"/>
      <c r="CL169" s="50"/>
      <c r="CM169" s="50"/>
      <c r="CN169" s="50"/>
      <c r="CO169" s="50"/>
      <c r="CP169" s="50"/>
      <c r="CQ169" s="50"/>
      <c r="CR169" s="50"/>
      <c r="CS169" s="50"/>
      <c r="CT169" s="50"/>
      <c r="CU169" s="50"/>
      <c r="CV169" s="50"/>
      <c r="CW169" s="50"/>
      <c r="CX169" s="50"/>
      <c r="CY169" s="50"/>
      <c r="CZ169" s="50"/>
      <c r="DA169" s="50"/>
      <c r="DB169" s="50"/>
      <c r="DC169" s="50"/>
      <c r="DD169" s="50"/>
      <c r="DE169" s="50"/>
      <c r="DF169" s="50"/>
      <c r="DG169" s="50"/>
      <c r="DH169" s="50"/>
      <c r="DI169" s="50"/>
      <c r="DJ169" s="50"/>
      <c r="DK169" s="50"/>
      <c r="DL169" s="50"/>
      <c r="DM169" s="50"/>
      <c r="DN169" s="50"/>
      <c r="DO169" s="50"/>
      <c r="DP169" s="50"/>
      <c r="DQ169" s="50"/>
      <c r="DR169" s="50"/>
      <c r="DS169" s="50"/>
      <c r="DT169" s="50"/>
      <c r="DU169" s="50"/>
      <c r="DV169" s="50"/>
      <c r="DW169" s="50"/>
      <c r="DX169" s="50"/>
      <c r="DY169" s="50"/>
      <c r="DZ169" s="50"/>
      <c r="EA169" s="50"/>
      <c r="EB169" s="50"/>
      <c r="EC169" s="50"/>
      <c r="ED169" s="50"/>
      <c r="EE169" s="50"/>
      <c r="EF169" s="50"/>
      <c r="EG169" s="50"/>
      <c r="EH169" s="50"/>
      <c r="EI169" s="50"/>
      <c r="EJ169" s="50"/>
      <c r="EK169" s="50"/>
      <c r="EL169" s="50"/>
      <c r="EM169" s="50"/>
      <c r="EN169" s="50"/>
      <c r="EO169" s="50"/>
      <c r="EP169" s="50"/>
      <c r="EQ169" s="50"/>
      <c r="ER169" s="50"/>
      <c r="ES169" s="50"/>
      <c r="ET169" s="50"/>
      <c r="EU169" s="50"/>
      <c r="EV169" s="50"/>
      <c r="EW169" s="50"/>
      <c r="EX169" s="50"/>
      <c r="EY169" s="50"/>
      <c r="EZ169" s="50"/>
      <c r="FA169" s="50"/>
      <c r="FB169" s="50"/>
      <c r="FC169" s="50"/>
      <c r="FD169" s="50"/>
      <c r="FE169" s="50"/>
      <c r="FF169" s="50"/>
      <c r="FG169" s="50"/>
      <c r="FH169" s="50"/>
      <c r="FI169" s="50"/>
      <c r="FJ169" s="50"/>
      <c r="FK169" s="50"/>
      <c r="FL169" s="50"/>
      <c r="FM169" s="50"/>
      <c r="FN169" s="50"/>
      <c r="FO169" s="50"/>
      <c r="FP169" s="50"/>
      <c r="FQ169" s="50"/>
      <c r="FR169" s="50"/>
      <c r="FS169" s="50"/>
      <c r="FT169" s="50"/>
      <c r="FU169" s="50"/>
      <c r="FV169" s="50"/>
      <c r="FW169" s="50"/>
      <c r="FX169" s="50"/>
      <c r="FY169" s="50"/>
      <c r="FZ169" s="50"/>
      <c r="GA169" s="50"/>
      <c r="GB169" s="50"/>
      <c r="GC169" s="50"/>
      <c r="GD169" s="50"/>
      <c r="GE169" s="50"/>
      <c r="GF169" s="50"/>
      <c r="GG169" s="50"/>
      <c r="GH169" s="50"/>
      <c r="GI169" s="50"/>
      <c r="GJ169" s="50"/>
      <c r="GK169" s="50"/>
      <c r="GL169" s="50"/>
      <c r="GM169" s="50"/>
      <c r="GN169" s="50"/>
      <c r="GO169" s="50"/>
      <c r="GP169" s="50"/>
      <c r="GQ169" s="50"/>
      <c r="GR169" s="50"/>
      <c r="GS169" s="50"/>
      <c r="GT169" s="50"/>
      <c r="GU169" s="50"/>
      <c r="GV169" s="50"/>
      <c r="GW169" s="50"/>
      <c r="GX169" s="50"/>
      <c r="GY169" s="50"/>
      <c r="GZ169" s="50"/>
      <c r="HA169" s="50"/>
      <c r="HB169" s="50"/>
      <c r="HC169" s="50"/>
      <c r="HD169" s="50"/>
      <c r="HE169" s="50"/>
      <c r="HF169" s="50"/>
      <c r="HG169" s="50"/>
      <c r="HH169" s="50"/>
      <c r="HI169" s="50"/>
      <c r="HJ169" s="50"/>
      <c r="HK169" s="50"/>
      <c r="HL169" s="50"/>
      <c r="HM169" s="50"/>
      <c r="HN169" s="50"/>
      <c r="HO169" s="50"/>
      <c r="HP169" s="50"/>
      <c r="HQ169" s="50"/>
      <c r="HR169" s="50"/>
      <c r="HS169" s="50"/>
      <c r="HT169" s="50"/>
      <c r="HU169" s="50"/>
      <c r="HV169" s="50"/>
      <c r="HW169" s="50"/>
      <c r="HX169" s="50"/>
      <c r="HY169" s="50"/>
      <c r="HZ169" s="50"/>
      <c r="IA169" s="50"/>
      <c r="IB169" s="50"/>
      <c r="IC169" s="50"/>
      <c r="ID169" s="50"/>
      <c r="IE169" s="50"/>
      <c r="IF169" s="50"/>
      <c r="IG169" s="50"/>
      <c r="IH169" s="50"/>
      <c r="II169" s="50"/>
      <c r="IJ169" s="50"/>
      <c r="IK169" s="50"/>
      <c r="IL169" s="50"/>
      <c r="IM169" s="50"/>
      <c r="IN169" s="50"/>
      <c r="IO169" s="50"/>
      <c r="IP169" s="50"/>
      <c r="IQ169" s="50"/>
      <c r="IR169" s="50"/>
      <c r="IS169" s="50"/>
      <c r="IT169" s="50"/>
      <c r="IU169" s="50"/>
      <c r="IV169" s="50"/>
      <c r="IW169" s="50"/>
      <c r="IX169" s="50"/>
      <c r="IY169" s="50"/>
      <c r="IZ169" s="50"/>
      <c r="JA169" s="50"/>
      <c r="JB169" s="50"/>
      <c r="JC169" s="50"/>
      <c r="JD169" s="50"/>
      <c r="JE169" s="50"/>
      <c r="JF169" s="50"/>
      <c r="JG169" s="50"/>
      <c r="JH169" s="50"/>
      <c r="JI169" s="50"/>
      <c r="JJ169" s="50"/>
      <c r="JK169" s="50"/>
      <c r="JL169" s="50"/>
      <c r="JM169" s="50"/>
      <c r="JN169" s="50"/>
      <c r="JO169" s="50"/>
      <c r="JP169" s="50"/>
      <c r="JQ169" s="50"/>
      <c r="JR169" s="50"/>
      <c r="JS169" s="50"/>
      <c r="JT169" s="50"/>
      <c r="JU169" s="50"/>
      <c r="JV169" s="50"/>
      <c r="JW169" s="50"/>
      <c r="JX169" s="50"/>
      <c r="JY169" s="50"/>
      <c r="JZ169" s="50"/>
      <c r="KA169" s="50"/>
      <c r="KB169" s="50"/>
      <c r="KC169" s="50"/>
      <c r="KD169" s="50"/>
      <c r="KE169" s="50"/>
      <c r="KF169" s="50"/>
      <c r="KG169" s="50"/>
      <c r="KH169" s="50"/>
      <c r="KI169" s="50"/>
      <c r="KJ169" s="50"/>
      <c r="KK169" s="50"/>
      <c r="KL169" s="50"/>
      <c r="KM169" s="50"/>
      <c r="KN169" s="50"/>
      <c r="KO169" s="50"/>
      <c r="KP169" s="50"/>
      <c r="KQ169" s="50"/>
      <c r="KR169" s="50"/>
      <c r="KS169" s="50"/>
      <c r="KT169" s="50"/>
      <c r="KU169" s="50"/>
      <c r="KV169" s="50"/>
      <c r="KW169" s="50"/>
      <c r="KX169" s="50"/>
      <c r="KY169" s="50"/>
      <c r="KZ169" s="50"/>
      <c r="LA169" s="50"/>
      <c r="LB169" s="50"/>
      <c r="LC169" s="50"/>
      <c r="LD169" s="50"/>
      <c r="LE169" s="50"/>
      <c r="LF169" s="50"/>
      <c r="LG169" s="50"/>
      <c r="LH169" s="50"/>
      <c r="LI169" s="50"/>
      <c r="LJ169" s="50"/>
      <c r="LK169" s="50"/>
      <c r="LL169" s="50"/>
      <c r="LM169" s="50"/>
      <c r="LN169" s="50"/>
      <c r="LO169" s="50"/>
      <c r="LP169" s="50"/>
      <c r="LQ169" s="50"/>
      <c r="LR169" s="50"/>
      <c r="LS169" s="50"/>
      <c r="LT169" s="50"/>
      <c r="LU169" s="50"/>
      <c r="LV169" s="50"/>
      <c r="LW169" s="50"/>
      <c r="LX169" s="50"/>
      <c r="LY169" s="50"/>
      <c r="LZ169" s="50"/>
      <c r="MA169" s="50"/>
      <c r="MB169" s="50"/>
      <c r="MC169" s="50"/>
      <c r="MD169" s="50"/>
      <c r="ME169" s="50"/>
      <c r="MF169" s="50"/>
      <c r="MG169" s="50"/>
      <c r="MH169" s="50"/>
      <c r="MI169" s="50"/>
      <c r="MJ169" s="50"/>
      <c r="MK169" s="50"/>
      <c r="ML169" s="50"/>
      <c r="MM169" s="50"/>
      <c r="MN169" s="50"/>
      <c r="MO169" s="50"/>
      <c r="MP169" s="50"/>
      <c r="MQ169" s="50"/>
      <c r="MR169" s="50"/>
      <c r="MS169" s="50"/>
      <c r="MT169" s="50"/>
      <c r="MU169" s="50"/>
      <c r="MV169" s="50"/>
      <c r="MW169" s="50"/>
      <c r="MX169" s="50"/>
      <c r="MY169" s="50"/>
      <c r="MZ169" s="50"/>
      <c r="NA169" s="50"/>
      <c r="NB169" s="50"/>
      <c r="NC169" s="50"/>
      <c r="ND169" s="50"/>
      <c r="NE169" s="50"/>
      <c r="NF169" s="50"/>
      <c r="NG169" s="50"/>
      <c r="NH169" s="50"/>
      <c r="NI169" s="50"/>
      <c r="NJ169" s="50"/>
      <c r="NK169" s="50"/>
      <c r="NL169" s="50"/>
      <c r="NM169" s="50"/>
      <c r="NN169" s="50"/>
      <c r="NO169" s="50"/>
      <c r="NP169" s="50"/>
      <c r="NQ169" s="50"/>
      <c r="NR169" s="50"/>
      <c r="NS169" s="50"/>
      <c r="NT169" s="50"/>
      <c r="NU169" s="50"/>
      <c r="NV169" s="50"/>
      <c r="NW169" s="50"/>
      <c r="NX169" s="50"/>
      <c r="NY169" s="50"/>
      <c r="NZ169" s="50"/>
      <c r="OA169" s="50"/>
      <c r="OB169" s="50"/>
      <c r="OC169" s="50"/>
      <c r="OD169" s="50"/>
      <c r="OE169" s="50"/>
      <c r="OF169" s="50"/>
      <c r="OG169" s="50"/>
      <c r="OH169" s="50"/>
      <c r="OI169" s="50"/>
      <c r="OJ169" s="50"/>
      <c r="OK169" s="50"/>
      <c r="OL169" s="50"/>
      <c r="OM169" s="50"/>
      <c r="ON169" s="50"/>
      <c r="OO169" s="50"/>
      <c r="OP169" s="50"/>
      <c r="OQ169" s="50"/>
      <c r="OR169" s="50"/>
      <c r="OS169" s="50"/>
      <c r="OT169" s="50"/>
      <c r="OU169" s="50"/>
      <c r="OV169" s="50"/>
      <c r="OW169" s="50"/>
      <c r="OX169" s="50"/>
      <c r="OY169" s="50"/>
      <c r="OZ169" s="50"/>
      <c r="PA169" s="50"/>
      <c r="PB169" s="50"/>
      <c r="PC169" s="50"/>
      <c r="PD169" s="50"/>
      <c r="PE169" s="50"/>
      <c r="PF169" s="50"/>
      <c r="PG169" s="50"/>
      <c r="PH169" s="50"/>
      <c r="PI169" s="50"/>
      <c r="PJ169" s="50"/>
      <c r="PK169" s="50"/>
      <c r="PL169" s="50"/>
      <c r="PM169" s="50"/>
      <c r="PN169" s="50"/>
      <c r="PO169" s="50"/>
      <c r="PP169" s="50"/>
      <c r="PQ169" s="50"/>
      <c r="PR169" s="50"/>
      <c r="PS169" s="50"/>
      <c r="PT169" s="50"/>
      <c r="PU169" s="50"/>
      <c r="PV169" s="50"/>
      <c r="PW169" s="50"/>
      <c r="PX169" s="50"/>
      <c r="PY169" s="50"/>
      <c r="PZ169" s="50"/>
      <c r="QA169" s="50"/>
      <c r="QB169" s="50"/>
      <c r="QC169" s="50"/>
      <c r="QD169" s="50"/>
      <c r="QE169" s="50"/>
      <c r="QF169" s="50"/>
      <c r="QG169" s="50"/>
      <c r="QH169" s="50"/>
      <c r="QI169" s="50"/>
      <c r="QJ169" s="50"/>
      <c r="QK169" s="50"/>
      <c r="QL169" s="50"/>
      <c r="QM169" s="50"/>
      <c r="QN169" s="50"/>
      <c r="QO169" s="50"/>
      <c r="QP169" s="50"/>
      <c r="QQ169" s="50"/>
      <c r="QR169" s="50"/>
      <c r="QS169" s="50"/>
      <c r="QT169" s="50"/>
      <c r="QU169" s="50"/>
      <c r="QV169" s="50"/>
      <c r="QW169" s="50"/>
      <c r="QX169" s="50"/>
      <c r="QY169" s="50"/>
      <c r="QZ169" s="50"/>
      <c r="RA169" s="50"/>
      <c r="RB169" s="50"/>
      <c r="RC169" s="50"/>
      <c r="RD169" s="50"/>
      <c r="RE169" s="50"/>
      <c r="RF169" s="50"/>
      <c r="RG169" s="50"/>
      <c r="RH169" s="50"/>
      <c r="RI169" s="50"/>
      <c r="RJ169" s="50"/>
      <c r="RK169" s="50"/>
      <c r="RL169" s="50"/>
      <c r="RM169" s="50"/>
      <c r="RN169" s="50"/>
      <c r="RO169" s="50"/>
      <c r="RP169" s="50"/>
      <c r="RQ169" s="50"/>
      <c r="RR169" s="50"/>
      <c r="RS169" s="50"/>
      <c r="RT169" s="50"/>
      <c r="RU169" s="50"/>
      <c r="RV169" s="50"/>
      <c r="RW169" s="50"/>
      <c r="RX169" s="50"/>
      <c r="RY169" s="50"/>
      <c r="RZ169" s="50"/>
      <c r="SA169" s="50"/>
      <c r="SB169" s="50"/>
      <c r="SC169" s="50"/>
      <c r="SD169" s="50"/>
      <c r="SE169" s="50"/>
      <c r="SF169" s="50"/>
      <c r="SG169" s="50"/>
      <c r="SH169" s="50"/>
      <c r="SI169" s="50"/>
      <c r="SJ169" s="50"/>
      <c r="SK169" s="50"/>
      <c r="SL169" s="50"/>
      <c r="SM169" s="50"/>
      <c r="SN169" s="45"/>
    </row>
    <row r="170" spans="2:508" x14ac:dyDescent="0.25">
      <c r="B170" s="43" t="s">
        <v>663</v>
      </c>
      <c r="C170" s="43" t="str">
        <f ca="1">_xlfn.XLOOKUP(B170,bonds[unique lookup],bonds[ID_ISIN])</f>
        <v>XS1141810991</v>
      </c>
      <c r="D170" s="45" cm="1">
        <f t="array" aca="1" ref="D170" ca="1">MIN(IFERROR(IF(OFFSET(bHist!$A$1,_xlfn.XMATCH($B$112,bHist!$B:$B,0)-1,3+$C$2,1,3+$C$3)=0,"-",OFFSET(bHist!$A$1,_xlfn.XMATCH($B$112,bHist!$B:$B,0)-1,3+$C$2,1,3+$C$3))-IF(OFFSET(bHist!$A$1,_xlfn.XMATCH(B170,bHist!$B:$B,0)-1,3+$C$2,1,3+$C$3)=0,"-",OFFSET(bHist!$A$1,_xlfn.XMATCH(B170,bHist!$B:$B,0)-1,3+$C$2,1,3+$C$3)),"-"))</f>
        <v>81.178915252208725</v>
      </c>
      <c r="E170" s="45" cm="1">
        <f t="array" aca="1" ref="E170" ca="1">AVERAGE(IFERROR(IF(OFFSET(bHist!$A$1,_xlfn.XMATCH($B$112,bHist!$B:$B,0)-1,3+$C$2,1,3+$C$3)=0,"-",OFFSET(bHist!$A$1,_xlfn.XMATCH($B$112,bHist!$B:$B,0)-1,3+$C$2,1,3+$C$3))-IF(OFFSET(bHist!$A$1,_xlfn.XMATCH(B170,bHist!$B:$B,0)-1,3+$C$2,1,3+$C$3)=0,"-",OFFSET(bHist!$A$1,_xlfn.XMATCH(B170,bHist!$B:$B,0)-1,3+$C$2,1,3+$C$3)),"-"))</f>
        <v>153.41819816721318</v>
      </c>
      <c r="F170" s="45" cm="1">
        <f t="array" aca="1" ref="F170" ca="1">MAX(IFERROR(IF(OFFSET(bHist!$A$1,_xlfn.XMATCH($B$112,bHist!$B:$B,0)-1,3+$C$2,1,3+$C$3)=0,"-",OFFSET(bHist!$A$1,_xlfn.XMATCH($B$112,bHist!$B:$B,0)-1,3+$C$2,1,3+$C$3))-IF(OFFSET(bHist!$A$1,_xlfn.XMATCH(B170,bHist!$B:$B,0)-1,3+$C$2,1,3+$C$3)=0,"-",OFFSET(bHist!$A$1,_xlfn.XMATCH(B170,bHist!$B:$B,0)-1,3+$C$2,1,3+$C$3)),"-"))</f>
        <v>397.90127095842365</v>
      </c>
      <c r="G170" s="45" cm="1">
        <f t="array" aca="1" ref="G170" ca="1">_xlfn.STDEV.P(IFERROR(IF(OFFSET(bHist!$A$1,_xlfn.XMATCH($B$112,bHist!$B:$B,0)-1,3+$C$2,1,3+$C$3)=0,"-",OFFSET(bHist!$A$1,_xlfn.XMATCH($B$112,bHist!$B:$B,0)-1,3+$C$2,1,3+$C$3))-IF(OFFSET(bHist!$A$1,_xlfn.XMATCH(B170,bHist!$B:$B,0)-1,3+$C$2,1,3+$C$3)=0,"-",OFFSET(bHist!$A$1,_xlfn.XMATCH(B170,bHist!$B:$B,0)-1,3+$C$2,1,3+$C$3)),"-"))</f>
        <v>46.259133206807839</v>
      </c>
      <c r="H170" s="45" cm="1">
        <f t="array" aca="1" ref="H170" ca="1">INDEX((IFERROR(IF(OFFSET(bHist!$A$1,_xlfn.XMATCH($B$112,bHist!B:B,0)-1,3,1,500)=0,"-",OFFSET(bHist!$A$1,_xlfn.XMATCH($B$112,bHist!B:B,0)-1,3,1,500))-IF(OFFSET(bHist!$A$1,_xlfn.XMATCH(B170,bHist!B:B,0)-1,3,1,500)=0,"-",OFFSET(bHist!$A$1,_xlfn.XMATCH(B170,bHist!B:B,0)-1,3,1,500)),"-")),1)</f>
        <v>120.68386512660982</v>
      </c>
      <c r="I170" s="45">
        <f t="shared" ca="1" si="6"/>
        <v>-10.335340228072518</v>
      </c>
      <c r="J170" s="51" cm="1">
        <f t="array" aca="1" ref="J170" ca="1">SLOPE((IFERROR(IF(OFFSET(bHist!$A$1,_xlfn.XMATCH($B$112,bHist!$B:$B,0)-1,3,1,500)=0,"-",OFFSET(bHist!$A$1,_xlfn.XMATCH($B$112,bHist!$B:$B,0)-1,3,1,500))-IF(OFFSET(bHist!$A$1,_xlfn.XMATCH(B170,bHist!$B:$B,0)-1,3,1,500)=0,"-",OFFSET(bHist!$A$1,_xlfn.XMATCH(B170,bHist!$B:$B,0)-1,3,1,500)),"-")),OFFSET(bHist!$A$1,0,3,1,500))</f>
        <v>9.871277433568372E-2</v>
      </c>
      <c r="K170" s="45" cm="1">
        <f t="array" aca="1" ref="K170" ca="1">INTERCEPT((IFERROR(IF(OFFSET(bHist!$A$1,_xlfn.XMATCH($B$112,bHist!$B:$B,0)-1,3,1,500)=0,"-",OFFSET(bHist!$A$1,_xlfn.XMATCH($B$112,bHist!$B:$B,0)-1,3,1,500))-IF(OFFSET(bHist!$A$1,_xlfn.XMATCH(B170,bHist!$B:$B,0)-1,3,1,500)=0,"-",OFFSET(bHist!$A$1,_xlfn.XMATCH(B170,bHist!$B:$B,0)-1,3,1,500)),"-")),OFFSET(bHist!$A$1,0,3,1,500))</f>
        <v>-4156.2868551386427</v>
      </c>
      <c r="L170" s="45" cm="1">
        <f t="array" aca="1" ref="L170" ca="1">STEYX((IFERROR(IF(OFFSET(bHist!$A$1,_xlfn.XMATCH($B$112,bHist!B:B,0)-1,3,1,500)=0,"-",OFFSET(bHist!$A$1,_xlfn.XMATCH($B$112,bHist!B:B,0)-1,3,1,500))-IF(OFFSET(bHist!$A$1,_xlfn.XMATCH(B170,bHist!B:B,0)-1,3,1,500)=0,"-",OFFSET(bHist!$A$1,_xlfn.XMATCH(B170,bHist!B:B,0)-1,3,1,500)),"-")),OFFSET(bHist!$A$1,0,3,1,500))</f>
        <v>41.651194390305655</v>
      </c>
      <c r="M170" s="51" cm="1">
        <f t="array" aca="1" ref="M170" ca="1">CORREL(IF(OFFSET(bHist!$A$1,_xlfn.XMATCH($B$112,bHist!B:B,0)-1,3,1,500)=0,"-",OFFSET(bHist!$A$1,_xlfn.XMATCH($B$112,bHist!B:B,0)-1,3,1,500)),IF(OFFSET(bHist!$A$1,_xlfn.XMATCH(B170,bHist!B:B,0)-1,3,1,500)=0,"-",OFFSET(bHist!$A$1,_xlfn.XMATCH(B170,bHist!B:B,0)-1,3,1,500)))</f>
        <v>0.87993785210943953</v>
      </c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  <c r="AE170" s="50"/>
      <c r="AF170" s="50"/>
      <c r="AG170" s="50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T170" s="50"/>
      <c r="AU170" s="50"/>
      <c r="AV170" s="50"/>
      <c r="AW170" s="50"/>
      <c r="AX170" s="50"/>
      <c r="AY170" s="50"/>
      <c r="AZ170" s="50"/>
      <c r="BA170" s="50"/>
      <c r="BB170" s="50"/>
      <c r="BC170" s="50"/>
      <c r="BD170" s="50"/>
      <c r="BE170" s="50"/>
      <c r="BF170" s="50"/>
      <c r="BG170" s="50"/>
      <c r="BH170" s="50"/>
      <c r="BI170" s="50"/>
      <c r="BJ170" s="50"/>
      <c r="BK170" s="50"/>
      <c r="BL170" s="50"/>
      <c r="BM170" s="50"/>
      <c r="BN170" s="50"/>
      <c r="BO170" s="50"/>
      <c r="BP170" s="50"/>
      <c r="BQ170" s="50"/>
      <c r="BR170" s="50"/>
      <c r="BS170" s="50"/>
      <c r="BT170" s="50"/>
      <c r="BU170" s="50"/>
      <c r="BV170" s="50"/>
      <c r="BW170" s="50"/>
      <c r="BX170" s="50"/>
      <c r="BY170" s="50"/>
      <c r="BZ170" s="50"/>
      <c r="CA170" s="50"/>
      <c r="CB170" s="50"/>
      <c r="CC170" s="50"/>
      <c r="CD170" s="50"/>
      <c r="CE170" s="50"/>
      <c r="CF170" s="50"/>
      <c r="CG170" s="50"/>
      <c r="CH170" s="50"/>
      <c r="CI170" s="50"/>
      <c r="CJ170" s="50"/>
      <c r="CK170" s="50"/>
      <c r="CL170" s="50"/>
      <c r="CM170" s="50"/>
      <c r="CN170" s="50"/>
      <c r="CO170" s="50"/>
      <c r="CP170" s="50"/>
      <c r="CQ170" s="50"/>
      <c r="CR170" s="50"/>
      <c r="CS170" s="50"/>
      <c r="CT170" s="50"/>
      <c r="CU170" s="50"/>
      <c r="CV170" s="50"/>
      <c r="CW170" s="50"/>
      <c r="CX170" s="50"/>
      <c r="CY170" s="50"/>
      <c r="CZ170" s="50"/>
      <c r="DA170" s="50"/>
      <c r="DB170" s="50"/>
      <c r="DC170" s="50"/>
      <c r="DD170" s="50"/>
      <c r="DE170" s="50"/>
      <c r="DF170" s="50"/>
      <c r="DG170" s="50"/>
      <c r="DH170" s="50"/>
      <c r="DI170" s="50"/>
      <c r="DJ170" s="50"/>
      <c r="DK170" s="50"/>
      <c r="DL170" s="50"/>
      <c r="DM170" s="50"/>
      <c r="DN170" s="50"/>
      <c r="DO170" s="50"/>
      <c r="DP170" s="50"/>
      <c r="DQ170" s="50"/>
      <c r="DR170" s="50"/>
      <c r="DS170" s="50"/>
      <c r="DT170" s="50"/>
      <c r="DU170" s="50"/>
      <c r="DV170" s="50"/>
      <c r="DW170" s="50"/>
      <c r="DX170" s="50"/>
      <c r="DY170" s="50"/>
      <c r="DZ170" s="50"/>
      <c r="EA170" s="50"/>
      <c r="EB170" s="50"/>
      <c r="EC170" s="50"/>
      <c r="ED170" s="50"/>
      <c r="EE170" s="50"/>
      <c r="EF170" s="50"/>
      <c r="EG170" s="50"/>
      <c r="EH170" s="50"/>
      <c r="EI170" s="50"/>
      <c r="EJ170" s="50"/>
      <c r="EK170" s="50"/>
      <c r="EL170" s="50"/>
      <c r="EM170" s="50"/>
      <c r="EN170" s="50"/>
      <c r="EO170" s="50"/>
      <c r="EP170" s="50"/>
      <c r="EQ170" s="50"/>
      <c r="ER170" s="50"/>
      <c r="ES170" s="50"/>
      <c r="ET170" s="50"/>
      <c r="EU170" s="50"/>
      <c r="EV170" s="50"/>
      <c r="EW170" s="50"/>
      <c r="EX170" s="50"/>
      <c r="EY170" s="50"/>
      <c r="EZ170" s="50"/>
      <c r="FA170" s="50"/>
      <c r="FB170" s="50"/>
      <c r="FC170" s="50"/>
      <c r="FD170" s="50"/>
      <c r="FE170" s="50"/>
      <c r="FF170" s="50"/>
      <c r="FG170" s="50"/>
      <c r="FH170" s="50"/>
      <c r="FI170" s="50"/>
      <c r="FJ170" s="50"/>
      <c r="FK170" s="50"/>
      <c r="FL170" s="50"/>
      <c r="FM170" s="50"/>
      <c r="FN170" s="50"/>
      <c r="FO170" s="50"/>
      <c r="FP170" s="50"/>
      <c r="FQ170" s="50"/>
      <c r="FR170" s="50"/>
      <c r="FS170" s="50"/>
      <c r="FT170" s="50"/>
      <c r="FU170" s="50"/>
      <c r="FV170" s="50"/>
      <c r="FW170" s="50"/>
      <c r="FX170" s="50"/>
      <c r="FY170" s="50"/>
      <c r="FZ170" s="50"/>
      <c r="GA170" s="50"/>
      <c r="GB170" s="50"/>
      <c r="GC170" s="50"/>
      <c r="GD170" s="50"/>
      <c r="GE170" s="50"/>
      <c r="GF170" s="50"/>
      <c r="GG170" s="50"/>
      <c r="GH170" s="50"/>
      <c r="GI170" s="50"/>
      <c r="GJ170" s="50"/>
      <c r="GK170" s="50"/>
      <c r="GL170" s="50"/>
      <c r="GM170" s="50"/>
      <c r="GN170" s="50"/>
      <c r="GO170" s="50"/>
      <c r="GP170" s="50"/>
      <c r="GQ170" s="50"/>
      <c r="GR170" s="50"/>
      <c r="GS170" s="50"/>
      <c r="GT170" s="50"/>
      <c r="GU170" s="50"/>
      <c r="GV170" s="50"/>
      <c r="GW170" s="50"/>
      <c r="GX170" s="50"/>
      <c r="GY170" s="50"/>
      <c r="GZ170" s="50"/>
      <c r="HA170" s="50"/>
      <c r="HB170" s="50"/>
      <c r="HC170" s="50"/>
      <c r="HD170" s="50"/>
      <c r="HE170" s="50"/>
      <c r="HF170" s="50"/>
      <c r="HG170" s="50"/>
      <c r="HH170" s="50"/>
      <c r="HI170" s="50"/>
      <c r="HJ170" s="50"/>
      <c r="HK170" s="50"/>
      <c r="HL170" s="50"/>
      <c r="HM170" s="50"/>
      <c r="HN170" s="50"/>
      <c r="HO170" s="50"/>
      <c r="HP170" s="50"/>
      <c r="HQ170" s="50"/>
      <c r="HR170" s="50"/>
      <c r="HS170" s="50"/>
      <c r="HT170" s="50"/>
      <c r="HU170" s="50"/>
      <c r="HV170" s="50"/>
      <c r="HW170" s="50"/>
      <c r="HX170" s="50"/>
      <c r="HY170" s="50"/>
      <c r="HZ170" s="50"/>
      <c r="IA170" s="50"/>
      <c r="IB170" s="50"/>
      <c r="IC170" s="50"/>
      <c r="ID170" s="50"/>
      <c r="IE170" s="50"/>
      <c r="IF170" s="50"/>
      <c r="IG170" s="50"/>
      <c r="IH170" s="50"/>
      <c r="II170" s="50"/>
      <c r="IJ170" s="50"/>
      <c r="IK170" s="50"/>
      <c r="IL170" s="50"/>
      <c r="IM170" s="50"/>
      <c r="IN170" s="50"/>
      <c r="IO170" s="50"/>
      <c r="IP170" s="50"/>
      <c r="IQ170" s="50"/>
      <c r="IR170" s="50"/>
      <c r="IS170" s="50"/>
      <c r="IT170" s="50"/>
      <c r="IU170" s="50"/>
      <c r="IV170" s="50"/>
      <c r="IW170" s="50"/>
      <c r="IX170" s="50"/>
      <c r="IY170" s="50"/>
      <c r="IZ170" s="50"/>
      <c r="JA170" s="50"/>
      <c r="JB170" s="50"/>
      <c r="JC170" s="50"/>
      <c r="JD170" s="50"/>
      <c r="JE170" s="50"/>
      <c r="JF170" s="50"/>
      <c r="JG170" s="50"/>
      <c r="JH170" s="50"/>
      <c r="JI170" s="50"/>
      <c r="JJ170" s="50"/>
      <c r="JK170" s="50"/>
      <c r="JL170" s="50"/>
      <c r="JM170" s="50"/>
      <c r="JN170" s="50"/>
      <c r="JO170" s="50"/>
      <c r="JP170" s="50"/>
      <c r="JQ170" s="50"/>
      <c r="JR170" s="50"/>
      <c r="JS170" s="50"/>
      <c r="JT170" s="50"/>
      <c r="JU170" s="50"/>
      <c r="JV170" s="50"/>
      <c r="JW170" s="50"/>
      <c r="JX170" s="50"/>
      <c r="JY170" s="50"/>
      <c r="JZ170" s="50"/>
      <c r="KA170" s="50"/>
      <c r="KB170" s="50"/>
      <c r="KC170" s="50"/>
      <c r="KD170" s="50"/>
      <c r="KE170" s="50"/>
      <c r="KF170" s="50"/>
      <c r="KG170" s="50"/>
      <c r="KH170" s="50"/>
      <c r="KI170" s="50"/>
      <c r="KJ170" s="50"/>
      <c r="KK170" s="50"/>
      <c r="KL170" s="50"/>
      <c r="KM170" s="50"/>
      <c r="KN170" s="50"/>
      <c r="KO170" s="50"/>
      <c r="KP170" s="50"/>
      <c r="KQ170" s="50"/>
      <c r="KR170" s="50"/>
      <c r="KS170" s="50"/>
      <c r="KT170" s="50"/>
      <c r="KU170" s="50"/>
      <c r="KV170" s="50"/>
      <c r="KW170" s="50"/>
      <c r="KX170" s="50"/>
      <c r="KY170" s="50"/>
      <c r="KZ170" s="50"/>
      <c r="LA170" s="50"/>
      <c r="LB170" s="50"/>
      <c r="LC170" s="50"/>
      <c r="LD170" s="50"/>
      <c r="LE170" s="50"/>
      <c r="LF170" s="50"/>
      <c r="LG170" s="50"/>
      <c r="LH170" s="50"/>
      <c r="LI170" s="50"/>
      <c r="LJ170" s="50"/>
      <c r="LK170" s="50"/>
      <c r="LL170" s="50"/>
      <c r="LM170" s="50"/>
      <c r="LN170" s="50"/>
      <c r="LO170" s="50"/>
      <c r="LP170" s="50"/>
      <c r="LQ170" s="50"/>
      <c r="LR170" s="50"/>
      <c r="LS170" s="50"/>
      <c r="LT170" s="50"/>
      <c r="LU170" s="50"/>
      <c r="LV170" s="50"/>
      <c r="LW170" s="50"/>
      <c r="LX170" s="50"/>
      <c r="LY170" s="50"/>
      <c r="LZ170" s="50"/>
      <c r="MA170" s="50"/>
      <c r="MB170" s="50"/>
      <c r="MC170" s="50"/>
      <c r="MD170" s="50"/>
      <c r="ME170" s="50"/>
      <c r="MF170" s="50"/>
      <c r="MG170" s="50"/>
      <c r="MH170" s="50"/>
      <c r="MI170" s="50"/>
      <c r="MJ170" s="50"/>
      <c r="MK170" s="50"/>
      <c r="ML170" s="50"/>
      <c r="MM170" s="50"/>
      <c r="MN170" s="50"/>
      <c r="MO170" s="50"/>
      <c r="MP170" s="50"/>
      <c r="MQ170" s="50"/>
      <c r="MR170" s="50"/>
      <c r="MS170" s="50"/>
      <c r="MT170" s="50"/>
      <c r="MU170" s="50"/>
      <c r="MV170" s="50"/>
      <c r="MW170" s="50"/>
      <c r="MX170" s="50"/>
      <c r="MY170" s="50"/>
      <c r="MZ170" s="50"/>
      <c r="NA170" s="50"/>
      <c r="NB170" s="50"/>
      <c r="NC170" s="50"/>
      <c r="ND170" s="50"/>
      <c r="NE170" s="50"/>
      <c r="NF170" s="50"/>
      <c r="NG170" s="50"/>
      <c r="NH170" s="50"/>
      <c r="NI170" s="50"/>
      <c r="NJ170" s="50"/>
      <c r="NK170" s="50"/>
      <c r="NL170" s="50"/>
      <c r="NM170" s="50"/>
      <c r="NN170" s="50"/>
      <c r="NO170" s="50"/>
      <c r="NP170" s="50"/>
      <c r="NQ170" s="50"/>
      <c r="NR170" s="50"/>
      <c r="NS170" s="50"/>
      <c r="NT170" s="50"/>
      <c r="NU170" s="50"/>
      <c r="NV170" s="50"/>
      <c r="NW170" s="50"/>
      <c r="NX170" s="50"/>
      <c r="NY170" s="50"/>
      <c r="NZ170" s="50"/>
      <c r="OA170" s="50"/>
      <c r="OB170" s="50"/>
      <c r="OC170" s="50"/>
      <c r="OD170" s="50"/>
      <c r="OE170" s="50"/>
      <c r="OF170" s="50"/>
      <c r="OG170" s="50"/>
      <c r="OH170" s="50"/>
      <c r="OI170" s="50"/>
      <c r="OJ170" s="50"/>
      <c r="OK170" s="50"/>
      <c r="OL170" s="50"/>
      <c r="OM170" s="50"/>
      <c r="ON170" s="50"/>
      <c r="OO170" s="50"/>
      <c r="OP170" s="50"/>
      <c r="OQ170" s="50"/>
      <c r="OR170" s="50"/>
      <c r="OS170" s="50"/>
      <c r="OT170" s="50"/>
      <c r="OU170" s="50"/>
      <c r="OV170" s="50"/>
      <c r="OW170" s="50"/>
      <c r="OX170" s="50"/>
      <c r="OY170" s="50"/>
      <c r="OZ170" s="50"/>
      <c r="PA170" s="50"/>
      <c r="PB170" s="50"/>
      <c r="PC170" s="50"/>
      <c r="PD170" s="50"/>
      <c r="PE170" s="50"/>
      <c r="PF170" s="50"/>
      <c r="PG170" s="50"/>
      <c r="PH170" s="50"/>
      <c r="PI170" s="50"/>
      <c r="PJ170" s="50"/>
      <c r="PK170" s="50"/>
      <c r="PL170" s="50"/>
      <c r="PM170" s="50"/>
      <c r="PN170" s="50"/>
      <c r="PO170" s="50"/>
      <c r="PP170" s="50"/>
      <c r="PQ170" s="50"/>
      <c r="PR170" s="50"/>
      <c r="PS170" s="50"/>
      <c r="PT170" s="50"/>
      <c r="PU170" s="50"/>
      <c r="PV170" s="50"/>
      <c r="PW170" s="50"/>
      <c r="PX170" s="50"/>
      <c r="PY170" s="50"/>
      <c r="PZ170" s="50"/>
      <c r="QA170" s="50"/>
      <c r="QB170" s="50"/>
      <c r="QC170" s="50"/>
      <c r="QD170" s="50"/>
      <c r="QE170" s="50"/>
      <c r="QF170" s="50"/>
      <c r="QG170" s="50"/>
      <c r="QH170" s="50"/>
      <c r="QI170" s="50"/>
      <c r="QJ170" s="50"/>
      <c r="QK170" s="50"/>
      <c r="QL170" s="50"/>
      <c r="QM170" s="50"/>
      <c r="QN170" s="50"/>
      <c r="QO170" s="50"/>
      <c r="QP170" s="50"/>
      <c r="QQ170" s="50"/>
      <c r="QR170" s="50"/>
      <c r="QS170" s="50"/>
      <c r="QT170" s="50"/>
      <c r="QU170" s="50"/>
      <c r="QV170" s="50"/>
      <c r="QW170" s="50"/>
      <c r="QX170" s="50"/>
      <c r="QY170" s="50"/>
      <c r="QZ170" s="50"/>
      <c r="RA170" s="50"/>
      <c r="RB170" s="50"/>
      <c r="RC170" s="50"/>
      <c r="RD170" s="50"/>
      <c r="RE170" s="50"/>
      <c r="RF170" s="50"/>
      <c r="RG170" s="50"/>
      <c r="RH170" s="50"/>
      <c r="RI170" s="50"/>
      <c r="RJ170" s="50"/>
      <c r="RK170" s="50"/>
      <c r="RL170" s="50"/>
      <c r="RM170" s="50"/>
      <c r="RN170" s="50"/>
      <c r="RO170" s="50"/>
      <c r="RP170" s="50"/>
      <c r="RQ170" s="50"/>
      <c r="RR170" s="50"/>
      <c r="RS170" s="50"/>
      <c r="RT170" s="50"/>
      <c r="RU170" s="50"/>
      <c r="RV170" s="50"/>
      <c r="RW170" s="50"/>
      <c r="RX170" s="50"/>
      <c r="RY170" s="50"/>
      <c r="RZ170" s="50"/>
      <c r="SA170" s="50"/>
      <c r="SB170" s="50"/>
      <c r="SC170" s="50"/>
      <c r="SD170" s="50"/>
      <c r="SE170" s="50"/>
      <c r="SF170" s="50"/>
      <c r="SG170" s="50"/>
      <c r="SH170" s="50"/>
      <c r="SI170" s="50"/>
      <c r="SJ170" s="50"/>
      <c r="SK170" s="50"/>
      <c r="SL170" s="50"/>
      <c r="SM170" s="50"/>
      <c r="SN170" s="45"/>
    </row>
    <row r="171" spans="2:508" x14ac:dyDescent="0.25">
      <c r="B171" s="43" t="s">
        <v>664</v>
      </c>
      <c r="C171" s="43" t="str">
        <f ca="1">_xlfn.XLOOKUP(B171,bonds[unique lookup],bonds[ID_ISIN])</f>
        <v>PTEDPKOM0034</v>
      </c>
      <c r="D171" s="45" cm="1">
        <f t="array" aca="1" ref="D171" ca="1">MIN(IFERROR(IF(OFFSET(bHist!$A$1,_xlfn.XMATCH($B$112,bHist!$B:$B,0)-1,3+$C$2,1,3+$C$3)=0,"-",OFFSET(bHist!$A$1,_xlfn.XMATCH($B$112,bHist!$B:$B,0)-1,3+$C$2,1,3+$C$3))-IF(OFFSET(bHist!$A$1,_xlfn.XMATCH(B171,bHist!$B:$B,0)-1,3+$C$2,1,3+$C$3)=0,"-",OFFSET(bHist!$A$1,_xlfn.XMATCH(B171,bHist!$B:$B,0)-1,3+$C$2,1,3+$C$3)),"-"))</f>
        <v>-136.66673445892332</v>
      </c>
      <c r="E171" s="45" cm="1">
        <f t="array" aca="1" ref="E171" ca="1">AVERAGE(IFERROR(IF(OFFSET(bHist!$A$1,_xlfn.XMATCH($B$112,bHist!$B:$B,0)-1,3+$C$2,1,3+$C$3)=0,"-",OFFSET(bHist!$A$1,_xlfn.XMATCH($B$112,bHist!$B:$B,0)-1,3+$C$2,1,3+$C$3))-IF(OFFSET(bHist!$A$1,_xlfn.XMATCH(B171,bHist!$B:$B,0)-1,3+$C$2,1,3+$C$3)=0,"-",OFFSET(bHist!$A$1,_xlfn.XMATCH(B171,bHist!$B:$B,0)-1,3+$C$2,1,3+$C$3)),"-"))</f>
        <v>22.270583606192751</v>
      </c>
      <c r="F171" s="45" cm="1">
        <f t="array" aca="1" ref="F171" ca="1">MAX(IFERROR(IF(OFFSET(bHist!$A$1,_xlfn.XMATCH($B$112,bHist!$B:$B,0)-1,3+$C$2,1,3+$C$3)=0,"-",OFFSET(bHist!$A$1,_xlfn.XMATCH($B$112,bHist!$B:$B,0)-1,3+$C$2,1,3+$C$3))-IF(OFFSET(bHist!$A$1,_xlfn.XMATCH(B171,bHist!$B:$B,0)-1,3+$C$2,1,3+$C$3)=0,"-",OFFSET(bHist!$A$1,_xlfn.XMATCH(B171,bHist!$B:$B,0)-1,3+$C$2,1,3+$C$3)),"-"))</f>
        <v>230.72651164245599</v>
      </c>
      <c r="G171" s="45" cm="1">
        <f t="array" aca="1" ref="G171" ca="1">_xlfn.STDEV.P(IFERROR(IF(OFFSET(bHist!$A$1,_xlfn.XMATCH($B$112,bHist!$B:$B,0)-1,3+$C$2,1,3+$C$3)=0,"-",OFFSET(bHist!$A$1,_xlfn.XMATCH($B$112,bHist!$B:$B,0)-1,3+$C$2,1,3+$C$3))-IF(OFFSET(bHist!$A$1,_xlfn.XMATCH(B171,bHist!$B:$B,0)-1,3+$C$2,1,3+$C$3)=0,"-",OFFSET(bHist!$A$1,_xlfn.XMATCH(B171,bHist!$B:$B,0)-1,3+$C$2,1,3+$C$3)),"-"))</f>
        <v>76.282510541458109</v>
      </c>
      <c r="H171" s="45" cm="1">
        <f t="array" aca="1" ref="H171" ca="1">INDEX((IFERROR(IF(OFFSET(bHist!$A$1,_xlfn.XMATCH($B$112,bHist!B:B,0)-1,3,1,500)=0,"-",OFFSET(bHist!$A$1,_xlfn.XMATCH($B$112,bHist!B:B,0)-1,3,1,500))-IF(OFFSET(bHist!$A$1,_xlfn.XMATCH(B171,bHist!B:B,0)-1,3,1,500)=0,"-",OFFSET(bHist!$A$1,_xlfn.XMATCH(B171,bHist!B:B,0)-1,3,1,500)),"-")),1)</f>
        <v>58.746994903564428</v>
      </c>
      <c r="I171" s="45">
        <f t="shared" ca="1" si="6"/>
        <v>9.928438174747038</v>
      </c>
      <c r="J171" s="51" cm="1">
        <f t="array" aca="1" ref="J171" ca="1">SLOPE((IFERROR(IF(OFFSET(bHist!$A$1,_xlfn.XMATCH($B$112,bHist!$B:$B,0)-1,3,1,500)=0,"-",OFFSET(bHist!$A$1,_xlfn.XMATCH($B$112,bHist!$B:$B,0)-1,3,1,500))-IF(OFFSET(bHist!$A$1,_xlfn.XMATCH(B171,bHist!$B:$B,0)-1,3,1,500)=0,"-",OFFSET(bHist!$A$1,_xlfn.XMATCH(B171,bHist!$B:$B,0)-1,3,1,500)),"-")),OFFSET(bHist!$A$1,0,3,1,500))</f>
        <v>0.44732186616765474</v>
      </c>
      <c r="K171" s="45" cm="1">
        <f t="array" aca="1" ref="K171" ca="1">INTERCEPT((IFERROR(IF(OFFSET(bHist!$A$1,_xlfn.XMATCH($B$112,bHist!$B:$B,0)-1,3,1,500)=0,"-",OFFSET(bHist!$A$1,_xlfn.XMATCH($B$112,bHist!$B:$B,0)-1,3,1,500))-IF(OFFSET(bHist!$A$1,_xlfn.XMATCH(B171,bHist!$B:$B,0)-1,3,1,500)=0,"-",OFFSET(bHist!$A$1,_xlfn.XMATCH(B171,bHist!$B:$B,0)-1,3,1,500)),"-")),OFFSET(bHist!$A$1,0,3,1,500))</f>
        <v>-19549.50000717759</v>
      </c>
      <c r="L171" s="45" cm="1">
        <f t="array" aca="1" ref="L171" ca="1">STEYX((IFERROR(IF(OFFSET(bHist!$A$1,_xlfn.XMATCH($B$112,bHist!B:B,0)-1,3,1,500)=0,"-",OFFSET(bHist!$A$1,_xlfn.XMATCH($B$112,bHist!B:B,0)-1,3,1,500))-IF(OFFSET(bHist!$A$1,_xlfn.XMATCH(B171,bHist!B:B,0)-1,3,1,500)=0,"-",OFFSET(bHist!$A$1,_xlfn.XMATCH(B171,bHist!B:B,0)-1,3,1,500)),"-")),OFFSET(bHist!$A$1,0,3,1,500))</f>
        <v>32.866675994239252</v>
      </c>
      <c r="M171" s="51" cm="1">
        <f t="array" aca="1" ref="M171" ca="1">CORREL(IF(OFFSET(bHist!$A$1,_xlfn.XMATCH($B$112,bHist!B:B,0)-1,3,1,500)=0,"-",OFFSET(bHist!$A$1,_xlfn.XMATCH($B$112,bHist!B:B,0)-1,3,1,500)),IF(OFFSET(bHist!$A$1,_xlfn.XMATCH(B171,bHist!B:B,0)-1,3,1,500)=0,"-",OFFSET(bHist!$A$1,_xlfn.XMATCH(B171,bHist!B:B,0)-1,3,1,500)))</f>
        <v>0.70715695725743777</v>
      </c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  <c r="AE171" s="50"/>
      <c r="AF171" s="50"/>
      <c r="AG171" s="50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  <c r="AX171" s="50"/>
      <c r="AY171" s="50"/>
      <c r="AZ171" s="50"/>
      <c r="BA171" s="50"/>
      <c r="BB171" s="50"/>
      <c r="BC171" s="50"/>
      <c r="BD171" s="50"/>
      <c r="BE171" s="50"/>
      <c r="BF171" s="50"/>
      <c r="BG171" s="50"/>
      <c r="BH171" s="50"/>
      <c r="BI171" s="50"/>
      <c r="BJ171" s="50"/>
      <c r="BK171" s="50"/>
      <c r="BL171" s="50"/>
      <c r="BM171" s="50"/>
      <c r="BN171" s="50"/>
      <c r="BO171" s="50"/>
      <c r="BP171" s="50"/>
      <c r="BQ171" s="50"/>
      <c r="BR171" s="50"/>
      <c r="BS171" s="50"/>
      <c r="BT171" s="50"/>
      <c r="BU171" s="50"/>
      <c r="BV171" s="50"/>
      <c r="BW171" s="50"/>
      <c r="BX171" s="50"/>
      <c r="BY171" s="50"/>
      <c r="BZ171" s="50"/>
      <c r="CA171" s="50"/>
      <c r="CB171" s="50"/>
      <c r="CC171" s="50"/>
      <c r="CD171" s="50"/>
      <c r="CE171" s="50"/>
      <c r="CF171" s="50"/>
      <c r="CG171" s="50"/>
      <c r="CH171" s="50"/>
      <c r="CI171" s="50"/>
      <c r="CJ171" s="50"/>
      <c r="CK171" s="50"/>
      <c r="CL171" s="50"/>
      <c r="CM171" s="50"/>
      <c r="CN171" s="50"/>
      <c r="CO171" s="50"/>
      <c r="CP171" s="50"/>
      <c r="CQ171" s="50"/>
      <c r="CR171" s="50"/>
      <c r="CS171" s="50"/>
      <c r="CT171" s="50"/>
      <c r="CU171" s="50"/>
      <c r="CV171" s="50"/>
      <c r="CW171" s="50"/>
      <c r="CX171" s="50"/>
      <c r="CY171" s="50"/>
      <c r="CZ171" s="50"/>
      <c r="DA171" s="50"/>
      <c r="DB171" s="50"/>
      <c r="DC171" s="50"/>
      <c r="DD171" s="50"/>
      <c r="DE171" s="50"/>
      <c r="DF171" s="50"/>
      <c r="DG171" s="50"/>
      <c r="DH171" s="50"/>
      <c r="DI171" s="50"/>
      <c r="DJ171" s="50"/>
      <c r="DK171" s="50"/>
      <c r="DL171" s="50"/>
      <c r="DM171" s="50"/>
      <c r="DN171" s="50"/>
      <c r="DO171" s="50"/>
      <c r="DP171" s="50"/>
      <c r="DQ171" s="50"/>
      <c r="DR171" s="50"/>
      <c r="DS171" s="50"/>
      <c r="DT171" s="50"/>
      <c r="DU171" s="50"/>
      <c r="DV171" s="50"/>
      <c r="DW171" s="50"/>
      <c r="DX171" s="50"/>
      <c r="DY171" s="50"/>
      <c r="DZ171" s="50"/>
      <c r="EA171" s="50"/>
      <c r="EB171" s="50"/>
      <c r="EC171" s="50"/>
      <c r="ED171" s="50"/>
      <c r="EE171" s="50"/>
      <c r="EF171" s="50"/>
      <c r="EG171" s="50"/>
      <c r="EH171" s="50"/>
      <c r="EI171" s="50"/>
      <c r="EJ171" s="50"/>
      <c r="EK171" s="50"/>
      <c r="EL171" s="50"/>
      <c r="EM171" s="50"/>
      <c r="EN171" s="50"/>
      <c r="EO171" s="50"/>
      <c r="EP171" s="50"/>
      <c r="EQ171" s="50"/>
      <c r="ER171" s="50"/>
      <c r="ES171" s="50"/>
      <c r="ET171" s="50"/>
      <c r="EU171" s="50"/>
      <c r="EV171" s="50"/>
      <c r="EW171" s="50"/>
      <c r="EX171" s="50"/>
      <c r="EY171" s="50"/>
      <c r="EZ171" s="50"/>
      <c r="FA171" s="50"/>
      <c r="FB171" s="50"/>
      <c r="FC171" s="50"/>
      <c r="FD171" s="50"/>
      <c r="FE171" s="50"/>
      <c r="FF171" s="50"/>
      <c r="FG171" s="50"/>
      <c r="FH171" s="50"/>
      <c r="FI171" s="50"/>
      <c r="FJ171" s="50"/>
      <c r="FK171" s="50"/>
      <c r="FL171" s="50"/>
      <c r="FM171" s="50"/>
      <c r="FN171" s="50"/>
      <c r="FO171" s="50"/>
      <c r="FP171" s="50"/>
      <c r="FQ171" s="50"/>
      <c r="FR171" s="50"/>
      <c r="FS171" s="50"/>
      <c r="FT171" s="50"/>
      <c r="FU171" s="50"/>
      <c r="FV171" s="50"/>
      <c r="FW171" s="50"/>
      <c r="FX171" s="50"/>
      <c r="FY171" s="50"/>
      <c r="FZ171" s="50"/>
      <c r="GA171" s="50"/>
      <c r="GB171" s="50"/>
      <c r="GC171" s="50"/>
      <c r="GD171" s="50"/>
      <c r="GE171" s="50"/>
      <c r="GF171" s="50"/>
      <c r="GG171" s="50"/>
      <c r="GH171" s="50"/>
      <c r="GI171" s="50"/>
      <c r="GJ171" s="50"/>
      <c r="GK171" s="50"/>
      <c r="GL171" s="50"/>
      <c r="GM171" s="50"/>
      <c r="GN171" s="50"/>
      <c r="GO171" s="50"/>
      <c r="GP171" s="50"/>
      <c r="GQ171" s="50"/>
      <c r="GR171" s="50"/>
      <c r="GS171" s="50"/>
      <c r="GT171" s="50"/>
      <c r="GU171" s="50"/>
      <c r="GV171" s="50"/>
      <c r="GW171" s="50"/>
      <c r="GX171" s="50"/>
      <c r="GY171" s="50"/>
      <c r="GZ171" s="50"/>
      <c r="HA171" s="50"/>
      <c r="HB171" s="50"/>
      <c r="HC171" s="50"/>
      <c r="HD171" s="50"/>
      <c r="HE171" s="50"/>
      <c r="HF171" s="50"/>
      <c r="HG171" s="50"/>
      <c r="HH171" s="50"/>
      <c r="HI171" s="50"/>
      <c r="HJ171" s="50"/>
      <c r="HK171" s="50"/>
      <c r="HL171" s="50"/>
      <c r="HM171" s="50"/>
      <c r="HN171" s="50"/>
      <c r="HO171" s="50"/>
      <c r="HP171" s="50"/>
      <c r="HQ171" s="50"/>
      <c r="HR171" s="50"/>
      <c r="HS171" s="50"/>
      <c r="HT171" s="50"/>
      <c r="HU171" s="50"/>
      <c r="HV171" s="50"/>
      <c r="HW171" s="50"/>
      <c r="HX171" s="50"/>
      <c r="HY171" s="50"/>
      <c r="HZ171" s="50"/>
      <c r="IA171" s="50"/>
      <c r="IB171" s="50"/>
      <c r="IC171" s="50"/>
      <c r="ID171" s="50"/>
      <c r="IE171" s="50"/>
      <c r="IF171" s="50"/>
      <c r="IG171" s="50"/>
      <c r="IH171" s="50"/>
      <c r="II171" s="50"/>
      <c r="IJ171" s="50"/>
      <c r="IK171" s="50"/>
      <c r="IL171" s="50"/>
      <c r="IM171" s="50"/>
      <c r="IN171" s="50"/>
      <c r="IO171" s="50"/>
      <c r="IP171" s="50"/>
      <c r="IQ171" s="50"/>
      <c r="IR171" s="50"/>
      <c r="IS171" s="50"/>
      <c r="IT171" s="50"/>
      <c r="IU171" s="50"/>
      <c r="IV171" s="50"/>
      <c r="IW171" s="50"/>
      <c r="IX171" s="50"/>
      <c r="IY171" s="50"/>
      <c r="IZ171" s="50"/>
      <c r="JA171" s="50"/>
      <c r="JB171" s="50"/>
      <c r="JC171" s="50"/>
      <c r="JD171" s="50"/>
      <c r="JE171" s="50"/>
      <c r="JF171" s="50"/>
      <c r="JG171" s="50"/>
      <c r="JH171" s="50"/>
      <c r="JI171" s="50"/>
      <c r="JJ171" s="50"/>
      <c r="JK171" s="50"/>
      <c r="JL171" s="50"/>
      <c r="JM171" s="50"/>
      <c r="JN171" s="50"/>
      <c r="JO171" s="50"/>
      <c r="JP171" s="50"/>
      <c r="JQ171" s="50"/>
      <c r="JR171" s="50"/>
      <c r="JS171" s="50"/>
      <c r="JT171" s="50"/>
      <c r="JU171" s="50"/>
      <c r="JV171" s="50"/>
      <c r="JW171" s="50"/>
      <c r="JX171" s="50"/>
      <c r="JY171" s="50"/>
      <c r="JZ171" s="50"/>
      <c r="KA171" s="50"/>
      <c r="KB171" s="50"/>
      <c r="KC171" s="50"/>
      <c r="KD171" s="50"/>
      <c r="KE171" s="50"/>
      <c r="KF171" s="50"/>
      <c r="KG171" s="50"/>
      <c r="KH171" s="50"/>
      <c r="KI171" s="50"/>
      <c r="KJ171" s="50"/>
      <c r="KK171" s="50"/>
      <c r="KL171" s="50"/>
      <c r="KM171" s="50"/>
      <c r="KN171" s="50"/>
      <c r="KO171" s="50"/>
      <c r="KP171" s="50"/>
      <c r="KQ171" s="50"/>
      <c r="KR171" s="50"/>
      <c r="KS171" s="50"/>
      <c r="KT171" s="50"/>
      <c r="KU171" s="50"/>
      <c r="KV171" s="50"/>
      <c r="KW171" s="50"/>
      <c r="KX171" s="50"/>
      <c r="KY171" s="50"/>
      <c r="KZ171" s="50"/>
      <c r="LA171" s="50"/>
      <c r="LB171" s="50"/>
      <c r="LC171" s="50"/>
      <c r="LD171" s="50"/>
      <c r="LE171" s="50"/>
      <c r="LF171" s="50"/>
      <c r="LG171" s="50"/>
      <c r="LH171" s="50"/>
      <c r="LI171" s="50"/>
      <c r="LJ171" s="50"/>
      <c r="LK171" s="50"/>
      <c r="LL171" s="50"/>
      <c r="LM171" s="50"/>
      <c r="LN171" s="50"/>
      <c r="LO171" s="50"/>
      <c r="LP171" s="50"/>
      <c r="LQ171" s="50"/>
      <c r="LR171" s="50"/>
      <c r="LS171" s="50"/>
      <c r="LT171" s="50"/>
      <c r="LU171" s="50"/>
      <c r="LV171" s="50"/>
      <c r="LW171" s="50"/>
      <c r="LX171" s="50"/>
      <c r="LY171" s="50"/>
      <c r="LZ171" s="50"/>
      <c r="MA171" s="50"/>
      <c r="MB171" s="50"/>
      <c r="MC171" s="50"/>
      <c r="MD171" s="50"/>
      <c r="ME171" s="50"/>
      <c r="MF171" s="50"/>
      <c r="MG171" s="50"/>
      <c r="MH171" s="50"/>
      <c r="MI171" s="50"/>
      <c r="MJ171" s="50"/>
      <c r="MK171" s="50"/>
      <c r="ML171" s="50"/>
      <c r="MM171" s="50"/>
      <c r="MN171" s="50"/>
      <c r="MO171" s="50"/>
      <c r="MP171" s="50"/>
      <c r="MQ171" s="50"/>
      <c r="MR171" s="50"/>
      <c r="MS171" s="50"/>
      <c r="MT171" s="50"/>
      <c r="MU171" s="50"/>
      <c r="MV171" s="50"/>
      <c r="MW171" s="50"/>
      <c r="MX171" s="50"/>
      <c r="MY171" s="50"/>
      <c r="MZ171" s="50"/>
      <c r="NA171" s="50"/>
      <c r="NB171" s="50"/>
      <c r="NC171" s="50"/>
      <c r="ND171" s="50"/>
      <c r="NE171" s="50"/>
      <c r="NF171" s="50"/>
      <c r="NG171" s="50"/>
      <c r="NH171" s="50"/>
      <c r="NI171" s="50"/>
      <c r="NJ171" s="50"/>
      <c r="NK171" s="50"/>
      <c r="NL171" s="50"/>
      <c r="NM171" s="50"/>
      <c r="NN171" s="50"/>
      <c r="NO171" s="50"/>
      <c r="NP171" s="50"/>
      <c r="NQ171" s="50"/>
      <c r="NR171" s="50"/>
      <c r="NS171" s="50"/>
      <c r="NT171" s="50"/>
      <c r="NU171" s="50"/>
      <c r="NV171" s="50"/>
      <c r="NW171" s="50"/>
      <c r="NX171" s="50"/>
      <c r="NY171" s="50"/>
      <c r="NZ171" s="50"/>
      <c r="OA171" s="50"/>
      <c r="OB171" s="50"/>
      <c r="OC171" s="50"/>
      <c r="OD171" s="50"/>
      <c r="OE171" s="50"/>
      <c r="OF171" s="50"/>
      <c r="OG171" s="50"/>
      <c r="OH171" s="50"/>
      <c r="OI171" s="50"/>
      <c r="OJ171" s="50"/>
      <c r="OK171" s="50"/>
      <c r="OL171" s="50"/>
      <c r="OM171" s="50"/>
      <c r="ON171" s="50"/>
      <c r="OO171" s="50"/>
      <c r="OP171" s="50"/>
      <c r="OQ171" s="50"/>
      <c r="OR171" s="50"/>
      <c r="OS171" s="50"/>
      <c r="OT171" s="50"/>
      <c r="OU171" s="50"/>
      <c r="OV171" s="50"/>
      <c r="OW171" s="50"/>
      <c r="OX171" s="50"/>
      <c r="OY171" s="50"/>
      <c r="OZ171" s="50"/>
      <c r="PA171" s="50"/>
      <c r="PB171" s="50"/>
      <c r="PC171" s="50"/>
      <c r="PD171" s="50"/>
      <c r="PE171" s="50"/>
      <c r="PF171" s="50"/>
      <c r="PG171" s="50"/>
      <c r="PH171" s="50"/>
      <c r="PI171" s="50"/>
      <c r="PJ171" s="50"/>
      <c r="PK171" s="50"/>
      <c r="PL171" s="50"/>
      <c r="PM171" s="50"/>
      <c r="PN171" s="50"/>
      <c r="PO171" s="50"/>
      <c r="PP171" s="50"/>
      <c r="PQ171" s="50"/>
      <c r="PR171" s="50"/>
      <c r="PS171" s="50"/>
      <c r="PT171" s="50"/>
      <c r="PU171" s="50"/>
      <c r="PV171" s="50"/>
      <c r="PW171" s="50"/>
      <c r="PX171" s="50"/>
      <c r="PY171" s="50"/>
      <c r="PZ171" s="50"/>
      <c r="QA171" s="50"/>
      <c r="QB171" s="50"/>
      <c r="QC171" s="50"/>
      <c r="QD171" s="50"/>
      <c r="QE171" s="50"/>
      <c r="QF171" s="50"/>
      <c r="QG171" s="50"/>
      <c r="QH171" s="50"/>
      <c r="QI171" s="50"/>
      <c r="QJ171" s="50"/>
      <c r="QK171" s="50"/>
      <c r="QL171" s="50"/>
      <c r="QM171" s="50"/>
      <c r="QN171" s="50"/>
      <c r="QO171" s="50"/>
      <c r="QP171" s="50"/>
      <c r="QQ171" s="50"/>
      <c r="QR171" s="50"/>
      <c r="QS171" s="50"/>
      <c r="QT171" s="50"/>
      <c r="QU171" s="50"/>
      <c r="QV171" s="50"/>
      <c r="QW171" s="50"/>
      <c r="QX171" s="50"/>
      <c r="QY171" s="50"/>
      <c r="QZ171" s="50"/>
      <c r="RA171" s="50"/>
      <c r="RB171" s="50"/>
      <c r="RC171" s="50"/>
      <c r="RD171" s="50"/>
      <c r="RE171" s="50"/>
      <c r="RF171" s="50"/>
      <c r="RG171" s="50"/>
      <c r="RH171" s="50"/>
      <c r="RI171" s="50"/>
      <c r="RJ171" s="50"/>
      <c r="RK171" s="50"/>
      <c r="RL171" s="50"/>
      <c r="RM171" s="50"/>
      <c r="RN171" s="50"/>
      <c r="RO171" s="50"/>
      <c r="RP171" s="50"/>
      <c r="RQ171" s="50"/>
      <c r="RR171" s="50"/>
      <c r="RS171" s="50"/>
      <c r="RT171" s="50"/>
      <c r="RU171" s="50"/>
      <c r="RV171" s="50"/>
      <c r="RW171" s="50"/>
      <c r="RX171" s="50"/>
      <c r="RY171" s="50"/>
      <c r="RZ171" s="50"/>
      <c r="SA171" s="50"/>
      <c r="SB171" s="50"/>
      <c r="SC171" s="50"/>
      <c r="SD171" s="50"/>
      <c r="SE171" s="50"/>
      <c r="SF171" s="50"/>
      <c r="SG171" s="50"/>
      <c r="SH171" s="50"/>
      <c r="SI171" s="50"/>
      <c r="SJ171" s="50"/>
      <c r="SK171" s="50"/>
      <c r="SL171" s="50"/>
      <c r="SM171" s="50"/>
      <c r="SN171" s="45"/>
    </row>
    <row r="172" spans="2:508" x14ac:dyDescent="0.25">
      <c r="B172" s="43" t="s">
        <v>665</v>
      </c>
      <c r="C172" s="43" t="str">
        <f ca="1">_xlfn.XLOOKUP(B172,bonds[unique lookup],bonds[ID_ISIN])</f>
        <v>PTEDPLOM0017</v>
      </c>
      <c r="D172" s="45" cm="1">
        <f t="array" aca="1" ref="D172" ca="1">MIN(IFERROR(IF(OFFSET(bHist!$A$1,_xlfn.XMATCH($B$112,bHist!$B:$B,0)-1,3+$C$2,1,3+$C$3)=0,"-",OFFSET(bHist!$A$1,_xlfn.XMATCH($B$112,bHist!$B:$B,0)-1,3+$C$2,1,3+$C$3))-IF(OFFSET(bHist!$A$1,_xlfn.XMATCH(B172,bHist!$B:$B,0)-1,3+$C$2,1,3+$C$3)=0,"-",OFFSET(bHist!$A$1,_xlfn.XMATCH(B172,bHist!$B:$B,0)-1,3+$C$2,1,3+$C$3)),"-"))</f>
        <v>-98.83972119605545</v>
      </c>
      <c r="E172" s="45" cm="1">
        <f t="array" aca="1" ref="E172" ca="1">AVERAGE(IFERROR(IF(OFFSET(bHist!$A$1,_xlfn.XMATCH($B$112,bHist!$B:$B,0)-1,3+$C$2,1,3+$C$3)=0,"-",OFFSET(bHist!$A$1,_xlfn.XMATCH($B$112,bHist!$B:$B,0)-1,3+$C$2,1,3+$C$3))-IF(OFFSET(bHist!$A$1,_xlfn.XMATCH(B172,bHist!$B:$B,0)-1,3+$C$2,1,3+$C$3)=0,"-",OFFSET(bHist!$A$1,_xlfn.XMATCH(B172,bHist!$B:$B,0)-1,3+$C$2,1,3+$C$3)),"-"))</f>
        <v>66.112056159831454</v>
      </c>
      <c r="F172" s="45" cm="1">
        <f t="array" aca="1" ref="F172" ca="1">MAX(IFERROR(IF(OFFSET(bHist!$A$1,_xlfn.XMATCH($B$112,bHist!$B:$B,0)-1,3+$C$2,1,3+$C$3)=0,"-",OFFSET(bHist!$A$1,_xlfn.XMATCH($B$112,bHist!$B:$B,0)-1,3+$C$2,1,3+$C$3))-IF(OFFSET(bHist!$A$1,_xlfn.XMATCH(B172,bHist!$B:$B,0)-1,3+$C$2,1,3+$C$3)=0,"-",OFFSET(bHist!$A$1,_xlfn.XMATCH(B172,bHist!$B:$B,0)-1,3+$C$2,1,3+$C$3)),"-"))</f>
        <v>345.69655600821972</v>
      </c>
      <c r="G172" s="45" cm="1">
        <f t="array" aca="1" ref="G172" ca="1">_xlfn.STDEV.P(IFERROR(IF(OFFSET(bHist!$A$1,_xlfn.XMATCH($B$112,bHist!$B:$B,0)-1,3+$C$2,1,3+$C$3)=0,"-",OFFSET(bHist!$A$1,_xlfn.XMATCH($B$112,bHist!$B:$B,0)-1,3+$C$2,1,3+$C$3))-IF(OFFSET(bHist!$A$1,_xlfn.XMATCH(B172,bHist!$B:$B,0)-1,3+$C$2,1,3+$C$3)=0,"-",OFFSET(bHist!$A$1,_xlfn.XMATCH(B172,bHist!$B:$B,0)-1,3+$C$2,1,3+$C$3)),"-"))</f>
        <v>116.75739970653359</v>
      </c>
      <c r="H172" s="45" cm="1">
        <f t="array" aca="1" ref="H172" ca="1">INDEX((IFERROR(IF(OFFSET(bHist!$A$1,_xlfn.XMATCH($B$112,bHist!B:B,0)-1,3,1,500)=0,"-",OFFSET(bHist!$A$1,_xlfn.XMATCH($B$112,bHist!B:B,0)-1,3,1,500))-IF(OFFSET(bHist!$A$1,_xlfn.XMATCH(B172,bHist!B:B,0)-1,3,1,500)=0,"-",OFFSET(bHist!$A$1,_xlfn.XMATCH(B172,bHist!B:B,0)-1,3,1,500)),"-")),1)</f>
        <v>28.829300750970845</v>
      </c>
      <c r="I172" s="45">
        <f t="shared" ca="1" si="6"/>
        <v>-8.3868870372818378</v>
      </c>
      <c r="J172" s="51" cm="1">
        <f t="array" aca="1" ref="J172" ca="1">SLOPE((IFERROR(IF(OFFSET(bHist!$A$1,_xlfn.XMATCH($B$112,bHist!$B:$B,0)-1,3,1,500)=0,"-",OFFSET(bHist!$A$1,_xlfn.XMATCH($B$112,bHist!$B:$B,0)-1,3,1,500))-IF(OFFSET(bHist!$A$1,_xlfn.XMATCH(B172,bHist!$B:$B,0)-1,3,1,500)=0,"-",OFFSET(bHist!$A$1,_xlfn.XMATCH(B172,bHist!$B:$B,0)-1,3,1,500)),"-")),OFFSET(bHist!$A$1,0,3,1,500))</f>
        <v>0.85952100817705257</v>
      </c>
      <c r="K172" s="45" cm="1">
        <f t="array" aca="1" ref="K172" ca="1">INTERCEPT((IFERROR(IF(OFFSET(bHist!$A$1,_xlfn.XMATCH($B$112,bHist!$B:$B,0)-1,3,1,500)=0,"-",OFFSET(bHist!$A$1,_xlfn.XMATCH($B$112,bHist!$B:$B,0)-1,3,1,500))-IF(OFFSET(bHist!$A$1,_xlfn.XMATCH(B172,bHist!$B:$B,0)-1,3,1,500)=0,"-",OFFSET(bHist!$A$1,_xlfn.XMATCH(B172,bHist!$B:$B,0)-1,3,1,500)),"-")),OFFSET(bHist!$A$1,0,3,1,500))</f>
        <v>-37694.301467786951</v>
      </c>
      <c r="L172" s="45" cm="1">
        <f t="array" aca="1" ref="L172" ca="1">STEYX((IFERROR(IF(OFFSET(bHist!$A$1,_xlfn.XMATCH($B$112,bHist!B:B,0)-1,3,1,500)=0,"-",OFFSET(bHist!$A$1,_xlfn.XMATCH($B$112,bHist!B:B,0)-1,3,1,500))-IF(OFFSET(bHist!$A$1,_xlfn.XMATCH(B172,bHist!B:B,0)-1,3,1,500)=0,"-",OFFSET(bHist!$A$1,_xlfn.XMATCH(B172,bHist!B:B,0)-1,3,1,500)),"-")),OFFSET(bHist!$A$1,0,3,1,500))</f>
        <v>108.91864014527489</v>
      </c>
      <c r="M172" s="51" cm="1">
        <f t="array" aca="1" ref="M172" ca="1">CORREL(IF(OFFSET(bHist!$A$1,_xlfn.XMATCH($B$112,bHist!B:B,0)-1,3,1,500)=0,"-",OFFSET(bHist!$A$1,_xlfn.XMATCH($B$112,bHist!B:B,0)-1,3,1,500)),IF(OFFSET(bHist!$A$1,_xlfn.XMATCH(B172,bHist!B:B,0)-1,3,1,500)=0,"-",OFFSET(bHist!$A$1,_xlfn.XMATCH(B172,bHist!B:B,0)-1,3,1,500)))</f>
        <v>0.92227082273569461</v>
      </c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  <c r="AE172" s="50"/>
      <c r="AF172" s="50"/>
      <c r="AG172" s="50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  <c r="AX172" s="50"/>
      <c r="AY172" s="50"/>
      <c r="AZ172" s="50"/>
      <c r="BA172" s="50"/>
      <c r="BB172" s="50"/>
      <c r="BC172" s="50"/>
      <c r="BD172" s="50"/>
      <c r="BE172" s="50"/>
      <c r="BF172" s="50"/>
      <c r="BG172" s="50"/>
      <c r="BH172" s="50"/>
      <c r="BI172" s="50"/>
      <c r="BJ172" s="50"/>
      <c r="BK172" s="50"/>
      <c r="BL172" s="50"/>
      <c r="BM172" s="50"/>
      <c r="BN172" s="50"/>
      <c r="BO172" s="50"/>
      <c r="BP172" s="50"/>
      <c r="BQ172" s="50"/>
      <c r="BR172" s="50"/>
      <c r="BS172" s="50"/>
      <c r="BT172" s="50"/>
      <c r="BU172" s="50"/>
      <c r="BV172" s="50"/>
      <c r="BW172" s="50"/>
      <c r="BX172" s="50"/>
      <c r="BY172" s="50"/>
      <c r="BZ172" s="50"/>
      <c r="CA172" s="50"/>
      <c r="CB172" s="50"/>
      <c r="CC172" s="50"/>
      <c r="CD172" s="50"/>
      <c r="CE172" s="50"/>
      <c r="CF172" s="50"/>
      <c r="CG172" s="50"/>
      <c r="CH172" s="50"/>
      <c r="CI172" s="50"/>
      <c r="CJ172" s="50"/>
      <c r="CK172" s="50"/>
      <c r="CL172" s="50"/>
      <c r="CM172" s="50"/>
      <c r="CN172" s="50"/>
      <c r="CO172" s="50"/>
      <c r="CP172" s="50"/>
      <c r="CQ172" s="50"/>
      <c r="CR172" s="50"/>
      <c r="CS172" s="50"/>
      <c r="CT172" s="50"/>
      <c r="CU172" s="50"/>
      <c r="CV172" s="50"/>
      <c r="CW172" s="50"/>
      <c r="CX172" s="50"/>
      <c r="CY172" s="50"/>
      <c r="CZ172" s="50"/>
      <c r="DA172" s="50"/>
      <c r="DB172" s="50"/>
      <c r="DC172" s="50"/>
      <c r="DD172" s="50"/>
      <c r="DE172" s="50"/>
      <c r="DF172" s="50"/>
      <c r="DG172" s="50"/>
      <c r="DH172" s="50"/>
      <c r="DI172" s="50"/>
      <c r="DJ172" s="50"/>
      <c r="DK172" s="50"/>
      <c r="DL172" s="50"/>
      <c r="DM172" s="50"/>
      <c r="DN172" s="50"/>
      <c r="DO172" s="50"/>
      <c r="DP172" s="50"/>
      <c r="DQ172" s="50"/>
      <c r="DR172" s="50"/>
      <c r="DS172" s="50"/>
      <c r="DT172" s="50"/>
      <c r="DU172" s="50"/>
      <c r="DV172" s="50"/>
      <c r="DW172" s="50"/>
      <c r="DX172" s="50"/>
      <c r="DY172" s="50"/>
      <c r="DZ172" s="50"/>
      <c r="EA172" s="50"/>
      <c r="EB172" s="50"/>
      <c r="EC172" s="50"/>
      <c r="ED172" s="50"/>
      <c r="EE172" s="50"/>
      <c r="EF172" s="50"/>
      <c r="EG172" s="50"/>
      <c r="EH172" s="50"/>
      <c r="EI172" s="50"/>
      <c r="EJ172" s="50"/>
      <c r="EK172" s="50"/>
      <c r="EL172" s="50"/>
      <c r="EM172" s="50"/>
      <c r="EN172" s="50"/>
      <c r="EO172" s="50"/>
      <c r="EP172" s="50"/>
      <c r="EQ172" s="50"/>
      <c r="ER172" s="50"/>
      <c r="ES172" s="50"/>
      <c r="ET172" s="50"/>
      <c r="EU172" s="50"/>
      <c r="EV172" s="50"/>
      <c r="EW172" s="50"/>
      <c r="EX172" s="50"/>
      <c r="EY172" s="50"/>
      <c r="EZ172" s="50"/>
      <c r="FA172" s="50"/>
      <c r="FB172" s="50"/>
      <c r="FC172" s="50"/>
      <c r="FD172" s="50"/>
      <c r="FE172" s="50"/>
      <c r="FF172" s="50"/>
      <c r="FG172" s="50"/>
      <c r="FH172" s="50"/>
      <c r="FI172" s="50"/>
      <c r="FJ172" s="50"/>
      <c r="FK172" s="50"/>
      <c r="FL172" s="50"/>
      <c r="FM172" s="50"/>
      <c r="FN172" s="50"/>
      <c r="FO172" s="50"/>
      <c r="FP172" s="50"/>
      <c r="FQ172" s="50"/>
      <c r="FR172" s="50"/>
      <c r="FS172" s="50"/>
      <c r="FT172" s="50"/>
      <c r="FU172" s="50"/>
      <c r="FV172" s="50"/>
      <c r="FW172" s="50"/>
      <c r="FX172" s="50"/>
      <c r="FY172" s="50"/>
      <c r="FZ172" s="50"/>
      <c r="GA172" s="50"/>
      <c r="GB172" s="50"/>
      <c r="GC172" s="50"/>
      <c r="GD172" s="50"/>
      <c r="GE172" s="50"/>
      <c r="GF172" s="50"/>
      <c r="GG172" s="50"/>
      <c r="GH172" s="50"/>
      <c r="GI172" s="50"/>
      <c r="GJ172" s="50"/>
      <c r="GK172" s="50"/>
      <c r="GL172" s="50"/>
      <c r="GM172" s="50"/>
      <c r="GN172" s="50"/>
      <c r="GO172" s="50"/>
      <c r="GP172" s="50"/>
      <c r="GQ172" s="50"/>
      <c r="GR172" s="50"/>
      <c r="GS172" s="50"/>
      <c r="GT172" s="50"/>
      <c r="GU172" s="50"/>
      <c r="GV172" s="50"/>
      <c r="GW172" s="50"/>
      <c r="GX172" s="50"/>
      <c r="GY172" s="50"/>
      <c r="GZ172" s="50"/>
      <c r="HA172" s="50"/>
      <c r="HB172" s="50"/>
      <c r="HC172" s="50"/>
      <c r="HD172" s="50"/>
      <c r="HE172" s="50"/>
      <c r="HF172" s="50"/>
      <c r="HG172" s="50"/>
      <c r="HH172" s="50"/>
      <c r="HI172" s="50"/>
      <c r="HJ172" s="50"/>
      <c r="HK172" s="50"/>
      <c r="HL172" s="50"/>
      <c r="HM172" s="50"/>
      <c r="HN172" s="50"/>
      <c r="HO172" s="50"/>
      <c r="HP172" s="50"/>
      <c r="HQ172" s="50"/>
      <c r="HR172" s="50"/>
      <c r="HS172" s="50"/>
      <c r="HT172" s="50"/>
      <c r="HU172" s="50"/>
      <c r="HV172" s="50"/>
      <c r="HW172" s="50"/>
      <c r="HX172" s="50"/>
      <c r="HY172" s="50"/>
      <c r="HZ172" s="50"/>
      <c r="IA172" s="50"/>
      <c r="IB172" s="50"/>
      <c r="IC172" s="50"/>
      <c r="ID172" s="50"/>
      <c r="IE172" s="50"/>
      <c r="IF172" s="50"/>
      <c r="IG172" s="50"/>
      <c r="IH172" s="50"/>
      <c r="II172" s="50"/>
      <c r="IJ172" s="50"/>
      <c r="IK172" s="50"/>
      <c r="IL172" s="50"/>
      <c r="IM172" s="50"/>
      <c r="IN172" s="50"/>
      <c r="IO172" s="50"/>
      <c r="IP172" s="50"/>
      <c r="IQ172" s="50"/>
      <c r="IR172" s="50"/>
      <c r="IS172" s="50"/>
      <c r="IT172" s="50"/>
      <c r="IU172" s="50"/>
      <c r="IV172" s="50"/>
      <c r="IW172" s="50"/>
      <c r="IX172" s="50"/>
      <c r="IY172" s="50"/>
      <c r="IZ172" s="50"/>
      <c r="JA172" s="50"/>
      <c r="JB172" s="50"/>
      <c r="JC172" s="50"/>
      <c r="JD172" s="50"/>
      <c r="JE172" s="50"/>
      <c r="JF172" s="50"/>
      <c r="JG172" s="50"/>
      <c r="JH172" s="50"/>
      <c r="JI172" s="50"/>
      <c r="JJ172" s="50"/>
      <c r="JK172" s="50"/>
      <c r="JL172" s="50"/>
      <c r="JM172" s="50"/>
      <c r="JN172" s="50"/>
      <c r="JO172" s="50"/>
      <c r="JP172" s="50"/>
      <c r="JQ172" s="50"/>
      <c r="JR172" s="50"/>
      <c r="JS172" s="50"/>
      <c r="JT172" s="50"/>
      <c r="JU172" s="50"/>
      <c r="JV172" s="50"/>
      <c r="JW172" s="50"/>
      <c r="JX172" s="50"/>
      <c r="JY172" s="50"/>
      <c r="JZ172" s="50"/>
      <c r="KA172" s="50"/>
      <c r="KB172" s="50"/>
      <c r="KC172" s="50"/>
      <c r="KD172" s="50"/>
      <c r="KE172" s="50"/>
      <c r="KF172" s="50"/>
      <c r="KG172" s="50"/>
      <c r="KH172" s="50"/>
      <c r="KI172" s="50"/>
      <c r="KJ172" s="50"/>
      <c r="KK172" s="50"/>
      <c r="KL172" s="50"/>
      <c r="KM172" s="50"/>
      <c r="KN172" s="50"/>
      <c r="KO172" s="50"/>
      <c r="KP172" s="50"/>
      <c r="KQ172" s="50"/>
      <c r="KR172" s="50"/>
      <c r="KS172" s="50"/>
      <c r="KT172" s="50"/>
      <c r="KU172" s="50"/>
      <c r="KV172" s="50"/>
      <c r="KW172" s="50"/>
      <c r="KX172" s="50"/>
      <c r="KY172" s="50"/>
      <c r="KZ172" s="50"/>
      <c r="LA172" s="50"/>
      <c r="LB172" s="50"/>
      <c r="LC172" s="50"/>
      <c r="LD172" s="50"/>
      <c r="LE172" s="50"/>
      <c r="LF172" s="50"/>
      <c r="LG172" s="50"/>
      <c r="LH172" s="50"/>
      <c r="LI172" s="50"/>
      <c r="LJ172" s="50"/>
      <c r="LK172" s="50"/>
      <c r="LL172" s="50"/>
      <c r="LM172" s="50"/>
      <c r="LN172" s="50"/>
      <c r="LO172" s="50"/>
      <c r="LP172" s="50"/>
      <c r="LQ172" s="50"/>
      <c r="LR172" s="50"/>
      <c r="LS172" s="50"/>
      <c r="LT172" s="50"/>
      <c r="LU172" s="50"/>
      <c r="LV172" s="50"/>
      <c r="LW172" s="50"/>
      <c r="LX172" s="50"/>
      <c r="LY172" s="50"/>
      <c r="LZ172" s="50"/>
      <c r="MA172" s="50"/>
      <c r="MB172" s="50"/>
      <c r="MC172" s="50"/>
      <c r="MD172" s="50"/>
      <c r="ME172" s="50"/>
      <c r="MF172" s="50"/>
      <c r="MG172" s="50"/>
      <c r="MH172" s="50"/>
      <c r="MI172" s="50"/>
      <c r="MJ172" s="50"/>
      <c r="MK172" s="50"/>
      <c r="ML172" s="50"/>
      <c r="MM172" s="50"/>
      <c r="MN172" s="50"/>
      <c r="MO172" s="50"/>
      <c r="MP172" s="50"/>
      <c r="MQ172" s="50"/>
      <c r="MR172" s="50"/>
      <c r="MS172" s="50"/>
      <c r="MT172" s="50"/>
      <c r="MU172" s="50"/>
      <c r="MV172" s="50"/>
      <c r="MW172" s="50"/>
      <c r="MX172" s="50"/>
      <c r="MY172" s="50"/>
      <c r="MZ172" s="50"/>
      <c r="NA172" s="50"/>
      <c r="NB172" s="50"/>
      <c r="NC172" s="50"/>
      <c r="ND172" s="50"/>
      <c r="NE172" s="50"/>
      <c r="NF172" s="50"/>
      <c r="NG172" s="50"/>
      <c r="NH172" s="50"/>
      <c r="NI172" s="50"/>
      <c r="NJ172" s="50"/>
      <c r="NK172" s="50"/>
      <c r="NL172" s="50"/>
      <c r="NM172" s="50"/>
      <c r="NN172" s="50"/>
      <c r="NO172" s="50"/>
      <c r="NP172" s="50"/>
      <c r="NQ172" s="50"/>
      <c r="NR172" s="50"/>
      <c r="NS172" s="50"/>
      <c r="NT172" s="50"/>
      <c r="NU172" s="50"/>
      <c r="NV172" s="50"/>
      <c r="NW172" s="50"/>
      <c r="NX172" s="50"/>
      <c r="NY172" s="50"/>
      <c r="NZ172" s="50"/>
      <c r="OA172" s="50"/>
      <c r="OB172" s="50"/>
      <c r="OC172" s="50"/>
      <c r="OD172" s="50"/>
      <c r="OE172" s="50"/>
      <c r="OF172" s="50"/>
      <c r="OG172" s="50"/>
      <c r="OH172" s="50"/>
      <c r="OI172" s="50"/>
      <c r="OJ172" s="50"/>
      <c r="OK172" s="50"/>
      <c r="OL172" s="50"/>
      <c r="OM172" s="50"/>
      <c r="ON172" s="50"/>
      <c r="OO172" s="50"/>
      <c r="OP172" s="50"/>
      <c r="OQ172" s="50"/>
      <c r="OR172" s="50"/>
      <c r="OS172" s="50"/>
      <c r="OT172" s="50"/>
      <c r="OU172" s="50"/>
      <c r="OV172" s="50"/>
      <c r="OW172" s="50"/>
      <c r="OX172" s="50"/>
      <c r="OY172" s="50"/>
      <c r="OZ172" s="50"/>
      <c r="PA172" s="50"/>
      <c r="PB172" s="50"/>
      <c r="PC172" s="50"/>
      <c r="PD172" s="50"/>
      <c r="PE172" s="50"/>
      <c r="PF172" s="50"/>
      <c r="PG172" s="50"/>
      <c r="PH172" s="50"/>
      <c r="PI172" s="50"/>
      <c r="PJ172" s="50"/>
      <c r="PK172" s="50"/>
      <c r="PL172" s="50"/>
      <c r="PM172" s="50"/>
      <c r="PN172" s="50"/>
      <c r="PO172" s="50"/>
      <c r="PP172" s="50"/>
      <c r="PQ172" s="50"/>
      <c r="PR172" s="50"/>
      <c r="PS172" s="50"/>
      <c r="PT172" s="50"/>
      <c r="PU172" s="50"/>
      <c r="PV172" s="50"/>
      <c r="PW172" s="50"/>
      <c r="PX172" s="50"/>
      <c r="PY172" s="50"/>
      <c r="PZ172" s="50"/>
      <c r="QA172" s="50"/>
      <c r="QB172" s="50"/>
      <c r="QC172" s="50"/>
      <c r="QD172" s="50"/>
      <c r="QE172" s="50"/>
      <c r="QF172" s="50"/>
      <c r="QG172" s="50"/>
      <c r="QH172" s="50"/>
      <c r="QI172" s="50"/>
      <c r="QJ172" s="50"/>
      <c r="QK172" s="50"/>
      <c r="QL172" s="50"/>
      <c r="QM172" s="50"/>
      <c r="QN172" s="50"/>
      <c r="QO172" s="50"/>
      <c r="QP172" s="50"/>
      <c r="QQ172" s="50"/>
      <c r="QR172" s="50"/>
      <c r="QS172" s="50"/>
      <c r="QT172" s="50"/>
      <c r="QU172" s="50"/>
      <c r="QV172" s="50"/>
      <c r="QW172" s="50"/>
      <c r="QX172" s="50"/>
      <c r="QY172" s="50"/>
      <c r="QZ172" s="50"/>
      <c r="RA172" s="50"/>
      <c r="RB172" s="50"/>
      <c r="RC172" s="50"/>
      <c r="RD172" s="50"/>
      <c r="RE172" s="50"/>
      <c r="RF172" s="50"/>
      <c r="RG172" s="50"/>
      <c r="RH172" s="50"/>
      <c r="RI172" s="50"/>
      <c r="RJ172" s="50"/>
      <c r="RK172" s="50"/>
      <c r="RL172" s="50"/>
      <c r="RM172" s="50"/>
      <c r="RN172" s="50"/>
      <c r="RO172" s="50"/>
      <c r="RP172" s="50"/>
      <c r="RQ172" s="50"/>
      <c r="RR172" s="50"/>
      <c r="RS172" s="50"/>
      <c r="RT172" s="50"/>
      <c r="RU172" s="50"/>
      <c r="RV172" s="50"/>
      <c r="RW172" s="50"/>
      <c r="RX172" s="50"/>
      <c r="RY172" s="50"/>
      <c r="RZ172" s="50"/>
      <c r="SA172" s="50"/>
      <c r="SB172" s="50"/>
      <c r="SC172" s="50"/>
      <c r="SD172" s="50"/>
      <c r="SE172" s="50"/>
      <c r="SF172" s="50"/>
      <c r="SG172" s="50"/>
      <c r="SH172" s="50"/>
      <c r="SI172" s="50"/>
      <c r="SJ172" s="50"/>
      <c r="SK172" s="50"/>
      <c r="SL172" s="50"/>
      <c r="SM172" s="50"/>
      <c r="SN172" s="45"/>
    </row>
    <row r="173" spans="2:508" x14ac:dyDescent="0.25">
      <c r="B173" s="43" t="s">
        <v>666</v>
      </c>
      <c r="C173" s="43" t="str">
        <f ca="1">_xlfn.XLOOKUP(B173,bonds[unique lookup],bonds[ID_ISIN])</f>
        <v>BE0002597756</v>
      </c>
      <c r="D173" s="45" cm="1">
        <f t="array" aca="1" ref="D173" ca="1">MIN(IFERROR(IF(OFFSET(bHist!$A$1,_xlfn.XMATCH($B$112,bHist!$B:$B,0)-1,3+$C$2,1,3+$C$3)=0,"-",OFFSET(bHist!$A$1,_xlfn.XMATCH($B$112,bHist!$B:$B,0)-1,3+$C$2,1,3+$C$3))-IF(OFFSET(bHist!$A$1,_xlfn.XMATCH(B173,bHist!$B:$B,0)-1,3+$C$2,1,3+$C$3)=0,"-",OFFSET(bHist!$A$1,_xlfn.XMATCH(B173,bHist!$B:$B,0)-1,3+$C$2,1,3+$C$3)),"-"))</f>
        <v>17.375361185073814</v>
      </c>
      <c r="E173" s="45" cm="1">
        <f t="array" aca="1" ref="E173" ca="1">AVERAGE(IFERROR(IF(OFFSET(bHist!$A$1,_xlfn.XMATCH($B$112,bHist!$B:$B,0)-1,3+$C$2,1,3+$C$3)=0,"-",OFFSET(bHist!$A$1,_xlfn.XMATCH($B$112,bHist!$B:$B,0)-1,3+$C$2,1,3+$C$3))-IF(OFFSET(bHist!$A$1,_xlfn.XMATCH(B173,bHist!$B:$B,0)-1,3+$C$2,1,3+$C$3)=0,"-",OFFSET(bHist!$A$1,_xlfn.XMATCH(B173,bHist!$B:$B,0)-1,3+$C$2,1,3+$C$3)),"-"))</f>
        <v>92.394119296356877</v>
      </c>
      <c r="F173" s="45" cm="1">
        <f t="array" aca="1" ref="F173" ca="1">MAX(IFERROR(IF(OFFSET(bHist!$A$1,_xlfn.XMATCH($B$112,bHist!$B:$B,0)-1,3+$C$2,1,3+$C$3)=0,"-",OFFSET(bHist!$A$1,_xlfn.XMATCH($B$112,bHist!$B:$B,0)-1,3+$C$2,1,3+$C$3))-IF(OFFSET(bHist!$A$1,_xlfn.XMATCH(B173,bHist!$B:$B,0)-1,3+$C$2,1,3+$C$3)=0,"-",OFFSET(bHist!$A$1,_xlfn.XMATCH(B173,bHist!$B:$B,0)-1,3+$C$2,1,3+$C$3)),"-"))</f>
        <v>340.56553040766715</v>
      </c>
      <c r="G173" s="45" cm="1">
        <f t="array" aca="1" ref="G173" ca="1">_xlfn.STDEV.P(IFERROR(IF(OFFSET(bHist!$A$1,_xlfn.XMATCH($B$112,bHist!$B:$B,0)-1,3+$C$2,1,3+$C$3)=0,"-",OFFSET(bHist!$A$1,_xlfn.XMATCH($B$112,bHist!$B:$B,0)-1,3+$C$2,1,3+$C$3))-IF(OFFSET(bHist!$A$1,_xlfn.XMATCH(B173,bHist!$B:$B,0)-1,3+$C$2,1,3+$C$3)=0,"-",OFFSET(bHist!$A$1,_xlfn.XMATCH(B173,bHist!$B:$B,0)-1,3+$C$2,1,3+$C$3)),"-"))</f>
        <v>61.599468098148023</v>
      </c>
      <c r="H173" s="45" cm="1">
        <f t="array" aca="1" ref="H173" ca="1">INDEX((IFERROR(IF(OFFSET(bHist!$A$1,_xlfn.XMATCH($B$112,bHist!B:B,0)-1,3,1,500)=0,"-",OFFSET(bHist!$A$1,_xlfn.XMATCH($B$112,bHist!B:B,0)-1,3,1,500))-IF(OFFSET(bHist!$A$1,_xlfn.XMATCH(B173,bHist!B:B,0)-1,3,1,500)=0,"-",OFFSET(bHist!$A$1,_xlfn.XMATCH(B173,bHist!B:B,0)-1,3,1,500)),"-")),1)</f>
        <v>117.4238438161612</v>
      </c>
      <c r="I173" s="45">
        <f t="shared" ca="1" si="6"/>
        <v>7.7445810248533267</v>
      </c>
      <c r="J173" s="51" cm="1">
        <f t="array" aca="1" ref="J173" ca="1">SLOPE((IFERROR(IF(OFFSET(bHist!$A$1,_xlfn.XMATCH($B$112,bHist!$B:$B,0)-1,3,1,500)=0,"-",OFFSET(bHist!$A$1,_xlfn.XMATCH($B$112,bHist!$B:$B,0)-1,3,1,500))-IF(OFFSET(bHist!$A$1,_xlfn.XMATCH(B173,bHist!$B:$B,0)-1,3,1,500)=0,"-",OFFSET(bHist!$A$1,_xlfn.XMATCH(B173,bHist!$B:$B,0)-1,3,1,500)),"-")),OFFSET(bHist!$A$1,0,3,1,500))</f>
        <v>0.21618632385993633</v>
      </c>
      <c r="K173" s="45" cm="1">
        <f t="array" aca="1" ref="K173" ca="1">INTERCEPT((IFERROR(IF(OFFSET(bHist!$A$1,_xlfn.XMATCH($B$112,bHist!$B:$B,0)-1,3,1,500)=0,"-",OFFSET(bHist!$A$1,_xlfn.XMATCH($B$112,bHist!$B:$B,0)-1,3,1,500))-IF(OFFSET(bHist!$A$1,_xlfn.XMATCH(B173,bHist!$B:$B,0)-1,3,1,500)=0,"-",OFFSET(bHist!$A$1,_xlfn.XMATCH(B173,bHist!$B:$B,0)-1,3,1,500)),"-")),OFFSET(bHist!$A$1,0,3,1,500))</f>
        <v>-9350.3409913665328</v>
      </c>
      <c r="L173" s="45" cm="1">
        <f t="array" aca="1" ref="L173" ca="1">STEYX((IFERROR(IF(OFFSET(bHist!$A$1,_xlfn.XMATCH($B$112,bHist!B:B,0)-1,3,1,500)=0,"-",OFFSET(bHist!$A$1,_xlfn.XMATCH($B$112,bHist!B:B,0)-1,3,1,500))-IF(OFFSET(bHist!$A$1,_xlfn.XMATCH(B173,bHist!B:B,0)-1,3,1,500)=0,"-",OFFSET(bHist!$A$1,_xlfn.XMATCH(B173,bHist!B:B,0)-1,3,1,500)),"-")),OFFSET(bHist!$A$1,0,3,1,500))</f>
        <v>44.586867892835258</v>
      </c>
      <c r="M173" s="51" cm="1">
        <f t="array" aca="1" ref="M173" ca="1">CORREL(IF(OFFSET(bHist!$A$1,_xlfn.XMATCH($B$112,bHist!B:B,0)-1,3,1,500)=0,"-",OFFSET(bHist!$A$1,_xlfn.XMATCH($B$112,bHist!B:B,0)-1,3,1,500)),IF(OFFSET(bHist!$A$1,_xlfn.XMATCH(B173,bHist!B:B,0)-1,3,1,500)=0,"-",OFFSET(bHist!$A$1,_xlfn.XMATCH(B173,bHist!B:B,0)-1,3,1,500)))</f>
        <v>0.78868128091449352</v>
      </c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  <c r="AE173" s="50"/>
      <c r="AF173" s="50"/>
      <c r="AG173" s="50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  <c r="AX173" s="50"/>
      <c r="AY173" s="50"/>
      <c r="AZ173" s="50"/>
      <c r="BA173" s="50"/>
      <c r="BB173" s="50"/>
      <c r="BC173" s="50"/>
      <c r="BD173" s="50"/>
      <c r="BE173" s="50"/>
      <c r="BF173" s="50"/>
      <c r="BG173" s="50"/>
      <c r="BH173" s="50"/>
      <c r="BI173" s="50"/>
      <c r="BJ173" s="50"/>
      <c r="BK173" s="50"/>
      <c r="BL173" s="50"/>
      <c r="BM173" s="50"/>
      <c r="BN173" s="50"/>
      <c r="BO173" s="50"/>
      <c r="BP173" s="50"/>
      <c r="BQ173" s="50"/>
      <c r="BR173" s="50"/>
      <c r="BS173" s="50"/>
      <c r="BT173" s="50"/>
      <c r="BU173" s="50"/>
      <c r="BV173" s="50"/>
      <c r="BW173" s="50"/>
      <c r="BX173" s="50"/>
      <c r="BY173" s="50"/>
      <c r="BZ173" s="50"/>
      <c r="CA173" s="50"/>
      <c r="CB173" s="50"/>
      <c r="CC173" s="50"/>
      <c r="CD173" s="50"/>
      <c r="CE173" s="50"/>
      <c r="CF173" s="50"/>
      <c r="CG173" s="50"/>
      <c r="CH173" s="50"/>
      <c r="CI173" s="50"/>
      <c r="CJ173" s="50"/>
      <c r="CK173" s="50"/>
      <c r="CL173" s="50"/>
      <c r="CM173" s="50"/>
      <c r="CN173" s="50"/>
      <c r="CO173" s="50"/>
      <c r="CP173" s="50"/>
      <c r="CQ173" s="50"/>
      <c r="CR173" s="50"/>
      <c r="CS173" s="50"/>
      <c r="CT173" s="50"/>
      <c r="CU173" s="50"/>
      <c r="CV173" s="50"/>
      <c r="CW173" s="50"/>
      <c r="CX173" s="50"/>
      <c r="CY173" s="50"/>
      <c r="CZ173" s="50"/>
      <c r="DA173" s="50"/>
      <c r="DB173" s="50"/>
      <c r="DC173" s="50"/>
      <c r="DD173" s="50"/>
      <c r="DE173" s="50"/>
      <c r="DF173" s="50"/>
      <c r="DG173" s="50"/>
      <c r="DH173" s="50"/>
      <c r="DI173" s="50"/>
      <c r="DJ173" s="50"/>
      <c r="DK173" s="50"/>
      <c r="DL173" s="50"/>
      <c r="DM173" s="50"/>
      <c r="DN173" s="50"/>
      <c r="DO173" s="50"/>
      <c r="DP173" s="50"/>
      <c r="DQ173" s="50"/>
      <c r="DR173" s="50"/>
      <c r="DS173" s="50"/>
      <c r="DT173" s="50"/>
      <c r="DU173" s="50"/>
      <c r="DV173" s="50"/>
      <c r="DW173" s="50"/>
      <c r="DX173" s="50"/>
      <c r="DY173" s="50"/>
      <c r="DZ173" s="50"/>
      <c r="EA173" s="50"/>
      <c r="EB173" s="50"/>
      <c r="EC173" s="50"/>
      <c r="ED173" s="50"/>
      <c r="EE173" s="50"/>
      <c r="EF173" s="50"/>
      <c r="EG173" s="50"/>
      <c r="EH173" s="50"/>
      <c r="EI173" s="50"/>
      <c r="EJ173" s="50"/>
      <c r="EK173" s="50"/>
      <c r="EL173" s="50"/>
      <c r="EM173" s="50"/>
      <c r="EN173" s="50"/>
      <c r="EO173" s="50"/>
      <c r="EP173" s="50"/>
      <c r="EQ173" s="50"/>
      <c r="ER173" s="50"/>
      <c r="ES173" s="50"/>
      <c r="ET173" s="50"/>
      <c r="EU173" s="50"/>
      <c r="EV173" s="50"/>
      <c r="EW173" s="50"/>
      <c r="EX173" s="50"/>
      <c r="EY173" s="50"/>
      <c r="EZ173" s="50"/>
      <c r="FA173" s="50"/>
      <c r="FB173" s="50"/>
      <c r="FC173" s="50"/>
      <c r="FD173" s="50"/>
      <c r="FE173" s="50"/>
      <c r="FF173" s="50"/>
      <c r="FG173" s="50"/>
      <c r="FH173" s="50"/>
      <c r="FI173" s="50"/>
      <c r="FJ173" s="50"/>
      <c r="FK173" s="50"/>
      <c r="FL173" s="50"/>
      <c r="FM173" s="50"/>
      <c r="FN173" s="50"/>
      <c r="FO173" s="50"/>
      <c r="FP173" s="50"/>
      <c r="FQ173" s="50"/>
      <c r="FR173" s="50"/>
      <c r="FS173" s="50"/>
      <c r="FT173" s="50"/>
      <c r="FU173" s="50"/>
      <c r="FV173" s="50"/>
      <c r="FW173" s="50"/>
      <c r="FX173" s="50"/>
      <c r="FY173" s="50"/>
      <c r="FZ173" s="50"/>
      <c r="GA173" s="50"/>
      <c r="GB173" s="50"/>
      <c r="GC173" s="50"/>
      <c r="GD173" s="50"/>
      <c r="GE173" s="50"/>
      <c r="GF173" s="50"/>
      <c r="GG173" s="50"/>
      <c r="GH173" s="50"/>
      <c r="GI173" s="50"/>
      <c r="GJ173" s="50"/>
      <c r="GK173" s="50"/>
      <c r="GL173" s="50"/>
      <c r="GM173" s="50"/>
      <c r="GN173" s="50"/>
      <c r="GO173" s="50"/>
      <c r="GP173" s="50"/>
      <c r="GQ173" s="50"/>
      <c r="GR173" s="50"/>
      <c r="GS173" s="50"/>
      <c r="GT173" s="50"/>
      <c r="GU173" s="50"/>
      <c r="GV173" s="50"/>
      <c r="GW173" s="50"/>
      <c r="GX173" s="50"/>
      <c r="GY173" s="50"/>
      <c r="GZ173" s="50"/>
      <c r="HA173" s="50"/>
      <c r="HB173" s="50"/>
      <c r="HC173" s="50"/>
      <c r="HD173" s="50"/>
      <c r="HE173" s="50"/>
      <c r="HF173" s="50"/>
      <c r="HG173" s="50"/>
      <c r="HH173" s="50"/>
      <c r="HI173" s="50"/>
      <c r="HJ173" s="50"/>
      <c r="HK173" s="50"/>
      <c r="HL173" s="50"/>
      <c r="HM173" s="50"/>
      <c r="HN173" s="50"/>
      <c r="HO173" s="50"/>
      <c r="HP173" s="50"/>
      <c r="HQ173" s="50"/>
      <c r="HR173" s="50"/>
      <c r="HS173" s="50"/>
      <c r="HT173" s="50"/>
      <c r="HU173" s="50"/>
      <c r="HV173" s="50"/>
      <c r="HW173" s="50"/>
      <c r="HX173" s="50"/>
      <c r="HY173" s="50"/>
      <c r="HZ173" s="50"/>
      <c r="IA173" s="50"/>
      <c r="IB173" s="50"/>
      <c r="IC173" s="50"/>
      <c r="ID173" s="50"/>
      <c r="IE173" s="50"/>
      <c r="IF173" s="50"/>
      <c r="IG173" s="50"/>
      <c r="IH173" s="50"/>
      <c r="II173" s="50"/>
      <c r="IJ173" s="50"/>
      <c r="IK173" s="50"/>
      <c r="IL173" s="50"/>
      <c r="IM173" s="50"/>
      <c r="IN173" s="50"/>
      <c r="IO173" s="50"/>
      <c r="IP173" s="50"/>
      <c r="IQ173" s="50"/>
      <c r="IR173" s="50"/>
      <c r="IS173" s="50"/>
      <c r="IT173" s="50"/>
      <c r="IU173" s="50"/>
      <c r="IV173" s="50"/>
      <c r="IW173" s="50"/>
      <c r="IX173" s="50"/>
      <c r="IY173" s="50"/>
      <c r="IZ173" s="50"/>
      <c r="JA173" s="50"/>
      <c r="JB173" s="50"/>
      <c r="JC173" s="50"/>
      <c r="JD173" s="50"/>
      <c r="JE173" s="50"/>
      <c r="JF173" s="50"/>
      <c r="JG173" s="50"/>
      <c r="JH173" s="50"/>
      <c r="JI173" s="50"/>
      <c r="JJ173" s="50"/>
      <c r="JK173" s="50"/>
      <c r="JL173" s="50"/>
      <c r="JM173" s="50"/>
      <c r="JN173" s="50"/>
      <c r="JO173" s="50"/>
      <c r="JP173" s="50"/>
      <c r="JQ173" s="50"/>
      <c r="JR173" s="50"/>
      <c r="JS173" s="50"/>
      <c r="JT173" s="50"/>
      <c r="JU173" s="50"/>
      <c r="JV173" s="50"/>
      <c r="JW173" s="50"/>
      <c r="JX173" s="50"/>
      <c r="JY173" s="50"/>
      <c r="JZ173" s="50"/>
      <c r="KA173" s="50"/>
      <c r="KB173" s="50"/>
      <c r="KC173" s="50"/>
      <c r="KD173" s="50"/>
      <c r="KE173" s="50"/>
      <c r="KF173" s="50"/>
      <c r="KG173" s="50"/>
      <c r="KH173" s="50"/>
      <c r="KI173" s="50"/>
      <c r="KJ173" s="50"/>
      <c r="KK173" s="50"/>
      <c r="KL173" s="50"/>
      <c r="KM173" s="50"/>
      <c r="KN173" s="50"/>
      <c r="KO173" s="50"/>
      <c r="KP173" s="50"/>
      <c r="KQ173" s="50"/>
      <c r="KR173" s="50"/>
      <c r="KS173" s="50"/>
      <c r="KT173" s="50"/>
      <c r="KU173" s="50"/>
      <c r="KV173" s="50"/>
      <c r="KW173" s="50"/>
      <c r="KX173" s="50"/>
      <c r="KY173" s="50"/>
      <c r="KZ173" s="50"/>
      <c r="LA173" s="50"/>
      <c r="LB173" s="50"/>
      <c r="LC173" s="50"/>
      <c r="LD173" s="50"/>
      <c r="LE173" s="50"/>
      <c r="LF173" s="50"/>
      <c r="LG173" s="50"/>
      <c r="LH173" s="50"/>
      <c r="LI173" s="50"/>
      <c r="LJ173" s="50"/>
      <c r="LK173" s="50"/>
      <c r="LL173" s="50"/>
      <c r="LM173" s="50"/>
      <c r="LN173" s="50"/>
      <c r="LO173" s="50"/>
      <c r="LP173" s="50"/>
      <c r="LQ173" s="50"/>
      <c r="LR173" s="50"/>
      <c r="LS173" s="50"/>
      <c r="LT173" s="50"/>
      <c r="LU173" s="50"/>
      <c r="LV173" s="50"/>
      <c r="LW173" s="50"/>
      <c r="LX173" s="50"/>
      <c r="LY173" s="50"/>
      <c r="LZ173" s="50"/>
      <c r="MA173" s="50"/>
      <c r="MB173" s="50"/>
      <c r="MC173" s="50"/>
      <c r="MD173" s="50"/>
      <c r="ME173" s="50"/>
      <c r="MF173" s="50"/>
      <c r="MG173" s="50"/>
      <c r="MH173" s="50"/>
      <c r="MI173" s="50"/>
      <c r="MJ173" s="50"/>
      <c r="MK173" s="50"/>
      <c r="ML173" s="50"/>
      <c r="MM173" s="50"/>
      <c r="MN173" s="50"/>
      <c r="MO173" s="50"/>
      <c r="MP173" s="50"/>
      <c r="MQ173" s="50"/>
      <c r="MR173" s="50"/>
      <c r="MS173" s="50"/>
      <c r="MT173" s="50"/>
      <c r="MU173" s="50"/>
      <c r="MV173" s="50"/>
      <c r="MW173" s="50"/>
      <c r="MX173" s="50"/>
      <c r="MY173" s="50"/>
      <c r="MZ173" s="50"/>
      <c r="NA173" s="50"/>
      <c r="NB173" s="50"/>
      <c r="NC173" s="50"/>
      <c r="ND173" s="50"/>
      <c r="NE173" s="50"/>
      <c r="NF173" s="50"/>
      <c r="NG173" s="50"/>
      <c r="NH173" s="50"/>
      <c r="NI173" s="50"/>
      <c r="NJ173" s="50"/>
      <c r="NK173" s="50"/>
      <c r="NL173" s="50"/>
      <c r="NM173" s="50"/>
      <c r="NN173" s="50"/>
      <c r="NO173" s="50"/>
      <c r="NP173" s="50"/>
      <c r="NQ173" s="50"/>
      <c r="NR173" s="50"/>
      <c r="NS173" s="50"/>
      <c r="NT173" s="50"/>
      <c r="NU173" s="50"/>
      <c r="NV173" s="50"/>
      <c r="NW173" s="50"/>
      <c r="NX173" s="50"/>
      <c r="NY173" s="50"/>
      <c r="NZ173" s="50"/>
      <c r="OA173" s="50"/>
      <c r="OB173" s="50"/>
      <c r="OC173" s="50"/>
      <c r="OD173" s="50"/>
      <c r="OE173" s="50"/>
      <c r="OF173" s="50"/>
      <c r="OG173" s="50"/>
      <c r="OH173" s="50"/>
      <c r="OI173" s="50"/>
      <c r="OJ173" s="50"/>
      <c r="OK173" s="50"/>
      <c r="OL173" s="50"/>
      <c r="OM173" s="50"/>
      <c r="ON173" s="50"/>
      <c r="OO173" s="50"/>
      <c r="OP173" s="50"/>
      <c r="OQ173" s="50"/>
      <c r="OR173" s="50"/>
      <c r="OS173" s="50"/>
      <c r="OT173" s="50"/>
      <c r="OU173" s="50"/>
      <c r="OV173" s="50"/>
      <c r="OW173" s="50"/>
      <c r="OX173" s="50"/>
      <c r="OY173" s="50"/>
      <c r="OZ173" s="50"/>
      <c r="PA173" s="50"/>
      <c r="PB173" s="50"/>
      <c r="PC173" s="50"/>
      <c r="PD173" s="50"/>
      <c r="PE173" s="50"/>
      <c r="PF173" s="50"/>
      <c r="PG173" s="50"/>
      <c r="PH173" s="50"/>
      <c r="PI173" s="50"/>
      <c r="PJ173" s="50"/>
      <c r="PK173" s="50"/>
      <c r="PL173" s="50"/>
      <c r="PM173" s="50"/>
      <c r="PN173" s="50"/>
      <c r="PO173" s="50"/>
      <c r="PP173" s="50"/>
      <c r="PQ173" s="50"/>
      <c r="PR173" s="50"/>
      <c r="PS173" s="50"/>
      <c r="PT173" s="50"/>
      <c r="PU173" s="50"/>
      <c r="PV173" s="50"/>
      <c r="PW173" s="50"/>
      <c r="PX173" s="50"/>
      <c r="PY173" s="50"/>
      <c r="PZ173" s="50"/>
      <c r="QA173" s="50"/>
      <c r="QB173" s="50"/>
      <c r="QC173" s="50"/>
      <c r="QD173" s="50"/>
      <c r="QE173" s="50"/>
      <c r="QF173" s="50"/>
      <c r="QG173" s="50"/>
      <c r="QH173" s="50"/>
      <c r="QI173" s="50"/>
      <c r="QJ173" s="50"/>
      <c r="QK173" s="50"/>
      <c r="QL173" s="50"/>
      <c r="QM173" s="50"/>
      <c r="QN173" s="50"/>
      <c r="QO173" s="50"/>
      <c r="QP173" s="50"/>
      <c r="QQ173" s="50"/>
      <c r="QR173" s="50"/>
      <c r="QS173" s="50"/>
      <c r="QT173" s="50"/>
      <c r="QU173" s="50"/>
      <c r="QV173" s="50"/>
      <c r="QW173" s="50"/>
      <c r="QX173" s="50"/>
      <c r="QY173" s="50"/>
      <c r="QZ173" s="50"/>
      <c r="RA173" s="50"/>
      <c r="RB173" s="50"/>
      <c r="RC173" s="50"/>
      <c r="RD173" s="50"/>
      <c r="RE173" s="50"/>
      <c r="RF173" s="50"/>
      <c r="RG173" s="50"/>
      <c r="RH173" s="50"/>
      <c r="RI173" s="50"/>
      <c r="RJ173" s="50"/>
      <c r="RK173" s="50"/>
      <c r="RL173" s="50"/>
      <c r="RM173" s="50"/>
      <c r="RN173" s="50"/>
      <c r="RO173" s="50"/>
      <c r="RP173" s="50"/>
      <c r="RQ173" s="50"/>
      <c r="RR173" s="50"/>
      <c r="RS173" s="50"/>
      <c r="RT173" s="50"/>
      <c r="RU173" s="50"/>
      <c r="RV173" s="50"/>
      <c r="RW173" s="50"/>
      <c r="RX173" s="50"/>
      <c r="RY173" s="50"/>
      <c r="RZ173" s="50"/>
      <c r="SA173" s="50"/>
      <c r="SB173" s="50"/>
      <c r="SC173" s="50"/>
      <c r="SD173" s="50"/>
      <c r="SE173" s="50"/>
      <c r="SF173" s="50"/>
      <c r="SG173" s="50"/>
      <c r="SH173" s="50"/>
      <c r="SI173" s="50"/>
      <c r="SJ173" s="50"/>
      <c r="SK173" s="50"/>
      <c r="SL173" s="50"/>
      <c r="SM173" s="50"/>
      <c r="SN173" s="45"/>
    </row>
    <row r="174" spans="2:508" x14ac:dyDescent="0.25"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  <c r="AE174" s="50"/>
      <c r="AF174" s="50"/>
      <c r="AG174" s="50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  <c r="AX174" s="50"/>
      <c r="AY174" s="50"/>
      <c r="AZ174" s="50"/>
      <c r="BA174" s="50"/>
      <c r="BB174" s="50"/>
      <c r="BC174" s="50"/>
      <c r="BD174" s="50"/>
      <c r="BE174" s="50"/>
      <c r="BF174" s="50"/>
      <c r="BG174" s="50"/>
      <c r="BH174" s="50"/>
      <c r="BI174" s="50"/>
      <c r="BJ174" s="50"/>
      <c r="BK174" s="50"/>
      <c r="BL174" s="50"/>
      <c r="BM174" s="50"/>
      <c r="BN174" s="50"/>
      <c r="BO174" s="50"/>
      <c r="BP174" s="50"/>
      <c r="BQ174" s="50"/>
      <c r="BR174" s="50"/>
      <c r="BS174" s="50"/>
      <c r="BT174" s="50"/>
      <c r="BU174" s="50"/>
      <c r="BV174" s="50"/>
      <c r="BW174" s="50"/>
      <c r="BX174" s="50"/>
      <c r="BY174" s="50"/>
      <c r="BZ174" s="50"/>
      <c r="CA174" s="50"/>
      <c r="CB174" s="50"/>
      <c r="CC174" s="50"/>
      <c r="CD174" s="50"/>
      <c r="CE174" s="50"/>
      <c r="CF174" s="50"/>
      <c r="CG174" s="50"/>
      <c r="CH174" s="50"/>
      <c r="CI174" s="50"/>
      <c r="CJ174" s="50"/>
      <c r="CK174" s="50"/>
      <c r="CL174" s="50"/>
      <c r="CM174" s="50"/>
      <c r="CN174" s="50"/>
      <c r="CO174" s="50"/>
      <c r="CP174" s="50"/>
      <c r="CQ174" s="50"/>
      <c r="CR174" s="50"/>
      <c r="CS174" s="50"/>
      <c r="CT174" s="50"/>
      <c r="CU174" s="50"/>
      <c r="CV174" s="50"/>
      <c r="CW174" s="50"/>
      <c r="CX174" s="50"/>
      <c r="CY174" s="50"/>
      <c r="CZ174" s="50"/>
      <c r="DA174" s="50"/>
      <c r="DB174" s="50"/>
      <c r="DC174" s="50"/>
      <c r="DD174" s="50"/>
      <c r="DE174" s="50"/>
      <c r="DF174" s="50"/>
      <c r="DG174" s="50"/>
      <c r="DH174" s="50"/>
      <c r="DI174" s="50"/>
      <c r="DJ174" s="50"/>
      <c r="DK174" s="50"/>
      <c r="DL174" s="50"/>
      <c r="DM174" s="50"/>
      <c r="DN174" s="50"/>
      <c r="DO174" s="50"/>
      <c r="DP174" s="50"/>
      <c r="DQ174" s="50"/>
      <c r="DR174" s="50"/>
      <c r="DS174" s="50"/>
      <c r="DT174" s="50"/>
      <c r="DU174" s="50"/>
      <c r="DV174" s="50"/>
      <c r="DW174" s="50"/>
      <c r="DX174" s="50"/>
      <c r="DY174" s="50"/>
      <c r="DZ174" s="50"/>
      <c r="EA174" s="50"/>
      <c r="EB174" s="50"/>
      <c r="EC174" s="50"/>
      <c r="ED174" s="50"/>
      <c r="EE174" s="50"/>
      <c r="EF174" s="50"/>
      <c r="EG174" s="50"/>
      <c r="EH174" s="50"/>
      <c r="EI174" s="50"/>
      <c r="EJ174" s="50"/>
      <c r="EK174" s="50"/>
      <c r="EL174" s="50"/>
      <c r="EM174" s="50"/>
      <c r="EN174" s="50"/>
      <c r="EO174" s="50"/>
      <c r="EP174" s="50"/>
      <c r="EQ174" s="50"/>
      <c r="ER174" s="50"/>
      <c r="ES174" s="50"/>
      <c r="ET174" s="50"/>
      <c r="EU174" s="50"/>
      <c r="EV174" s="50"/>
      <c r="EW174" s="50"/>
      <c r="EX174" s="50"/>
      <c r="EY174" s="50"/>
      <c r="EZ174" s="50"/>
      <c r="FA174" s="50"/>
      <c r="FB174" s="50"/>
      <c r="FC174" s="50"/>
      <c r="FD174" s="50"/>
      <c r="FE174" s="50"/>
      <c r="FF174" s="50"/>
      <c r="FG174" s="50"/>
      <c r="FH174" s="50"/>
      <c r="FI174" s="50"/>
      <c r="FJ174" s="50"/>
      <c r="FK174" s="50"/>
      <c r="FL174" s="50"/>
      <c r="FM174" s="50"/>
      <c r="FN174" s="50"/>
      <c r="FO174" s="50"/>
      <c r="FP174" s="50"/>
      <c r="FQ174" s="50"/>
      <c r="FR174" s="50"/>
      <c r="FS174" s="50"/>
      <c r="FT174" s="50"/>
      <c r="FU174" s="50"/>
      <c r="FV174" s="50"/>
      <c r="FW174" s="50"/>
      <c r="FX174" s="50"/>
      <c r="FY174" s="50"/>
      <c r="FZ174" s="50"/>
      <c r="GA174" s="50"/>
      <c r="GB174" s="50"/>
      <c r="GC174" s="50"/>
      <c r="GD174" s="50"/>
      <c r="GE174" s="50"/>
      <c r="GF174" s="50"/>
      <c r="GG174" s="50"/>
      <c r="GH174" s="50"/>
      <c r="GI174" s="50"/>
      <c r="GJ174" s="50"/>
      <c r="GK174" s="50"/>
      <c r="GL174" s="50"/>
      <c r="GM174" s="50"/>
      <c r="GN174" s="50"/>
      <c r="GO174" s="50"/>
      <c r="GP174" s="50"/>
      <c r="GQ174" s="50"/>
      <c r="GR174" s="50"/>
      <c r="GS174" s="50"/>
      <c r="GT174" s="50"/>
      <c r="GU174" s="50"/>
      <c r="GV174" s="50"/>
      <c r="GW174" s="50"/>
      <c r="GX174" s="50"/>
      <c r="GY174" s="50"/>
      <c r="GZ174" s="50"/>
      <c r="HA174" s="50"/>
      <c r="HB174" s="50"/>
      <c r="HC174" s="50"/>
      <c r="HD174" s="50"/>
      <c r="HE174" s="50"/>
      <c r="HF174" s="50"/>
      <c r="HG174" s="50"/>
      <c r="HH174" s="50"/>
      <c r="HI174" s="50"/>
      <c r="HJ174" s="50"/>
      <c r="HK174" s="50"/>
      <c r="HL174" s="50"/>
      <c r="HM174" s="50"/>
      <c r="HN174" s="50"/>
      <c r="HO174" s="50"/>
      <c r="HP174" s="50"/>
      <c r="HQ174" s="50"/>
      <c r="HR174" s="50"/>
      <c r="HS174" s="50"/>
      <c r="HT174" s="50"/>
      <c r="HU174" s="50"/>
      <c r="HV174" s="50"/>
      <c r="HW174" s="50"/>
      <c r="HX174" s="50"/>
      <c r="HY174" s="50"/>
      <c r="HZ174" s="50"/>
      <c r="IA174" s="50"/>
      <c r="IB174" s="50"/>
      <c r="IC174" s="50"/>
      <c r="ID174" s="50"/>
      <c r="IE174" s="50"/>
      <c r="IF174" s="50"/>
      <c r="IG174" s="50"/>
      <c r="IH174" s="50"/>
      <c r="II174" s="50"/>
      <c r="IJ174" s="50"/>
      <c r="IK174" s="50"/>
      <c r="IL174" s="50"/>
      <c r="IM174" s="50"/>
      <c r="IN174" s="50"/>
      <c r="IO174" s="50"/>
      <c r="IP174" s="50"/>
      <c r="IQ174" s="50"/>
      <c r="IR174" s="50"/>
      <c r="IS174" s="50"/>
      <c r="IT174" s="50"/>
      <c r="IU174" s="50"/>
      <c r="IV174" s="50"/>
      <c r="IW174" s="50"/>
      <c r="IX174" s="50"/>
      <c r="IY174" s="50"/>
      <c r="IZ174" s="50"/>
      <c r="JA174" s="50"/>
      <c r="JB174" s="50"/>
      <c r="JC174" s="50"/>
      <c r="JD174" s="50"/>
      <c r="JE174" s="50"/>
      <c r="JF174" s="50"/>
      <c r="JG174" s="50"/>
      <c r="JH174" s="50"/>
      <c r="JI174" s="50"/>
      <c r="JJ174" s="50"/>
      <c r="JK174" s="50"/>
      <c r="JL174" s="50"/>
      <c r="JM174" s="50"/>
      <c r="JN174" s="50"/>
      <c r="JO174" s="50"/>
      <c r="JP174" s="50"/>
      <c r="JQ174" s="50"/>
      <c r="JR174" s="50"/>
      <c r="JS174" s="50"/>
      <c r="JT174" s="50"/>
      <c r="JU174" s="50"/>
      <c r="JV174" s="50"/>
      <c r="JW174" s="50"/>
      <c r="JX174" s="50"/>
      <c r="JY174" s="50"/>
      <c r="JZ174" s="50"/>
      <c r="KA174" s="50"/>
      <c r="KB174" s="50"/>
      <c r="KC174" s="50"/>
      <c r="KD174" s="50"/>
      <c r="KE174" s="50"/>
      <c r="KF174" s="50"/>
      <c r="KG174" s="50"/>
      <c r="KH174" s="50"/>
      <c r="KI174" s="50"/>
      <c r="KJ174" s="50"/>
      <c r="KK174" s="50"/>
      <c r="KL174" s="50"/>
      <c r="KM174" s="50"/>
      <c r="KN174" s="50"/>
      <c r="KO174" s="50"/>
      <c r="KP174" s="50"/>
      <c r="KQ174" s="50"/>
      <c r="KR174" s="50"/>
      <c r="KS174" s="50"/>
      <c r="KT174" s="50"/>
      <c r="KU174" s="50"/>
      <c r="KV174" s="50"/>
      <c r="KW174" s="50"/>
      <c r="KX174" s="50"/>
      <c r="KY174" s="50"/>
      <c r="KZ174" s="50"/>
      <c r="LA174" s="50"/>
      <c r="LB174" s="50"/>
      <c r="LC174" s="50"/>
      <c r="LD174" s="50"/>
      <c r="LE174" s="50"/>
      <c r="LF174" s="50"/>
      <c r="LG174" s="50"/>
      <c r="LH174" s="50"/>
      <c r="LI174" s="50"/>
      <c r="LJ174" s="50"/>
      <c r="LK174" s="50"/>
      <c r="LL174" s="50"/>
      <c r="LM174" s="50"/>
      <c r="LN174" s="50"/>
      <c r="LO174" s="50"/>
      <c r="LP174" s="50"/>
      <c r="LQ174" s="50"/>
      <c r="LR174" s="50"/>
      <c r="LS174" s="50"/>
      <c r="LT174" s="50"/>
      <c r="LU174" s="50"/>
      <c r="LV174" s="50"/>
      <c r="LW174" s="50"/>
      <c r="LX174" s="50"/>
      <c r="LY174" s="50"/>
      <c r="LZ174" s="50"/>
      <c r="MA174" s="50"/>
      <c r="MB174" s="50"/>
      <c r="MC174" s="50"/>
      <c r="MD174" s="50"/>
      <c r="ME174" s="50"/>
      <c r="MF174" s="50"/>
      <c r="MG174" s="50"/>
      <c r="MH174" s="50"/>
      <c r="MI174" s="50"/>
      <c r="MJ174" s="50"/>
      <c r="MK174" s="50"/>
      <c r="ML174" s="50"/>
      <c r="MM174" s="50"/>
      <c r="MN174" s="50"/>
      <c r="MO174" s="50"/>
      <c r="MP174" s="50"/>
      <c r="MQ174" s="50"/>
      <c r="MR174" s="50"/>
      <c r="MS174" s="50"/>
      <c r="MT174" s="50"/>
      <c r="MU174" s="50"/>
      <c r="MV174" s="50"/>
      <c r="MW174" s="50"/>
      <c r="MX174" s="50"/>
      <c r="MY174" s="50"/>
      <c r="MZ174" s="50"/>
      <c r="NA174" s="50"/>
      <c r="NB174" s="50"/>
      <c r="NC174" s="50"/>
      <c r="ND174" s="50"/>
      <c r="NE174" s="50"/>
      <c r="NF174" s="50"/>
      <c r="NG174" s="50"/>
      <c r="NH174" s="50"/>
      <c r="NI174" s="50"/>
      <c r="NJ174" s="50"/>
      <c r="NK174" s="50"/>
      <c r="NL174" s="50"/>
      <c r="NM174" s="50"/>
      <c r="NN174" s="50"/>
      <c r="NO174" s="50"/>
      <c r="NP174" s="50"/>
      <c r="NQ174" s="50"/>
      <c r="NR174" s="50"/>
      <c r="NS174" s="50"/>
      <c r="NT174" s="50"/>
      <c r="NU174" s="50"/>
      <c r="NV174" s="50"/>
      <c r="NW174" s="50"/>
      <c r="NX174" s="50"/>
      <c r="NY174" s="50"/>
      <c r="NZ174" s="50"/>
      <c r="OA174" s="50"/>
      <c r="OB174" s="50"/>
      <c r="OC174" s="50"/>
      <c r="OD174" s="50"/>
      <c r="OE174" s="50"/>
      <c r="OF174" s="50"/>
      <c r="OG174" s="50"/>
      <c r="OH174" s="50"/>
      <c r="OI174" s="50"/>
      <c r="OJ174" s="50"/>
      <c r="OK174" s="50"/>
      <c r="OL174" s="50"/>
      <c r="OM174" s="50"/>
      <c r="ON174" s="50"/>
      <c r="OO174" s="50"/>
      <c r="OP174" s="50"/>
      <c r="OQ174" s="50"/>
      <c r="OR174" s="50"/>
      <c r="OS174" s="50"/>
      <c r="OT174" s="50"/>
      <c r="OU174" s="50"/>
      <c r="OV174" s="50"/>
      <c r="OW174" s="50"/>
      <c r="OX174" s="50"/>
      <c r="OY174" s="50"/>
      <c r="OZ174" s="50"/>
      <c r="PA174" s="50"/>
      <c r="PB174" s="50"/>
      <c r="PC174" s="50"/>
      <c r="PD174" s="50"/>
      <c r="PE174" s="50"/>
      <c r="PF174" s="50"/>
      <c r="PG174" s="50"/>
      <c r="PH174" s="50"/>
      <c r="PI174" s="50"/>
      <c r="PJ174" s="50"/>
      <c r="PK174" s="50"/>
      <c r="PL174" s="50"/>
      <c r="PM174" s="50"/>
      <c r="PN174" s="50"/>
      <c r="PO174" s="50"/>
      <c r="PP174" s="50"/>
      <c r="PQ174" s="50"/>
      <c r="PR174" s="50"/>
      <c r="PS174" s="50"/>
      <c r="PT174" s="50"/>
      <c r="PU174" s="50"/>
      <c r="PV174" s="50"/>
      <c r="PW174" s="50"/>
      <c r="PX174" s="50"/>
      <c r="PY174" s="50"/>
      <c r="PZ174" s="50"/>
      <c r="QA174" s="50"/>
      <c r="QB174" s="50"/>
      <c r="QC174" s="50"/>
      <c r="QD174" s="50"/>
      <c r="QE174" s="50"/>
      <c r="QF174" s="50"/>
      <c r="QG174" s="50"/>
      <c r="QH174" s="50"/>
      <c r="QI174" s="50"/>
      <c r="QJ174" s="50"/>
      <c r="QK174" s="50"/>
      <c r="QL174" s="50"/>
      <c r="QM174" s="50"/>
      <c r="QN174" s="50"/>
      <c r="QO174" s="50"/>
      <c r="QP174" s="50"/>
      <c r="QQ174" s="50"/>
      <c r="QR174" s="50"/>
      <c r="QS174" s="50"/>
      <c r="QT174" s="50"/>
      <c r="QU174" s="50"/>
      <c r="QV174" s="50"/>
      <c r="QW174" s="50"/>
      <c r="QX174" s="50"/>
      <c r="QY174" s="50"/>
      <c r="QZ174" s="50"/>
      <c r="RA174" s="50"/>
      <c r="RB174" s="50"/>
      <c r="RC174" s="50"/>
      <c r="RD174" s="50"/>
      <c r="RE174" s="50"/>
      <c r="RF174" s="50"/>
      <c r="RG174" s="50"/>
      <c r="RH174" s="50"/>
      <c r="RI174" s="50"/>
      <c r="RJ174" s="50"/>
      <c r="RK174" s="50"/>
      <c r="RL174" s="50"/>
      <c r="RM174" s="50"/>
      <c r="RN174" s="50"/>
      <c r="RO174" s="50"/>
      <c r="RP174" s="50"/>
      <c r="RQ174" s="50"/>
      <c r="RR174" s="50"/>
      <c r="RS174" s="50"/>
      <c r="RT174" s="50"/>
      <c r="RU174" s="50"/>
      <c r="RV174" s="50"/>
      <c r="RW174" s="50"/>
      <c r="RX174" s="50"/>
      <c r="RY174" s="50"/>
      <c r="RZ174" s="50"/>
      <c r="SA174" s="50"/>
      <c r="SB174" s="50"/>
      <c r="SC174" s="50"/>
      <c r="SD174" s="50"/>
      <c r="SE174" s="50"/>
      <c r="SF174" s="50"/>
      <c r="SG174" s="50"/>
      <c r="SH174" s="50"/>
      <c r="SI174" s="50"/>
      <c r="SJ174" s="50"/>
      <c r="SK174" s="50"/>
      <c r="SL174" s="50"/>
      <c r="SM174" s="50"/>
      <c r="SN174" s="45"/>
    </row>
    <row r="175" spans="2:508" x14ac:dyDescent="0.25"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  <c r="AE175" s="50"/>
      <c r="AF175" s="50"/>
      <c r="AG175" s="50"/>
      <c r="AH175" s="50"/>
      <c r="AI175" s="50"/>
      <c r="AJ175" s="50"/>
      <c r="AK175" s="50"/>
      <c r="AL175" s="50"/>
      <c r="AM175" s="50"/>
      <c r="AN175" s="50"/>
      <c r="AO175" s="50"/>
      <c r="AP175" s="50"/>
      <c r="AQ175" s="50"/>
      <c r="AR175" s="50"/>
      <c r="AS175" s="50"/>
      <c r="AT175" s="50"/>
      <c r="AU175" s="50"/>
      <c r="AV175" s="50"/>
      <c r="AW175" s="50"/>
      <c r="AX175" s="50"/>
      <c r="AY175" s="50"/>
      <c r="AZ175" s="50"/>
      <c r="BA175" s="50"/>
      <c r="BB175" s="50"/>
      <c r="BC175" s="50"/>
      <c r="BD175" s="50"/>
      <c r="BE175" s="50"/>
      <c r="BF175" s="50"/>
      <c r="BG175" s="50"/>
      <c r="BH175" s="50"/>
      <c r="BI175" s="50"/>
      <c r="BJ175" s="50"/>
      <c r="BK175" s="50"/>
      <c r="BL175" s="50"/>
      <c r="BM175" s="50"/>
      <c r="BN175" s="50"/>
      <c r="BO175" s="50"/>
      <c r="BP175" s="50"/>
      <c r="BQ175" s="50"/>
      <c r="BR175" s="50"/>
      <c r="BS175" s="50"/>
      <c r="BT175" s="50"/>
      <c r="BU175" s="50"/>
      <c r="BV175" s="50"/>
      <c r="BW175" s="50"/>
      <c r="BX175" s="50"/>
      <c r="BY175" s="50"/>
      <c r="BZ175" s="50"/>
      <c r="CA175" s="50"/>
      <c r="CB175" s="50"/>
      <c r="CC175" s="50"/>
      <c r="CD175" s="50"/>
      <c r="CE175" s="50"/>
      <c r="CF175" s="50"/>
      <c r="CG175" s="50"/>
      <c r="CH175" s="50"/>
      <c r="CI175" s="50"/>
      <c r="CJ175" s="50"/>
      <c r="CK175" s="50"/>
      <c r="CL175" s="50"/>
      <c r="CM175" s="50"/>
      <c r="CN175" s="50"/>
      <c r="CO175" s="50"/>
      <c r="CP175" s="50"/>
      <c r="CQ175" s="50"/>
      <c r="CR175" s="50"/>
      <c r="CS175" s="50"/>
      <c r="CT175" s="50"/>
      <c r="CU175" s="50"/>
      <c r="CV175" s="50"/>
      <c r="CW175" s="50"/>
      <c r="CX175" s="50"/>
      <c r="CY175" s="50"/>
      <c r="CZ175" s="50"/>
      <c r="DA175" s="50"/>
      <c r="DB175" s="50"/>
      <c r="DC175" s="50"/>
      <c r="DD175" s="50"/>
      <c r="DE175" s="50"/>
      <c r="DF175" s="50"/>
      <c r="DG175" s="50"/>
      <c r="DH175" s="50"/>
      <c r="DI175" s="50"/>
      <c r="DJ175" s="50"/>
      <c r="DK175" s="50"/>
      <c r="DL175" s="50"/>
      <c r="DM175" s="50"/>
      <c r="DN175" s="50"/>
      <c r="DO175" s="50"/>
      <c r="DP175" s="50"/>
      <c r="DQ175" s="50"/>
      <c r="DR175" s="50"/>
      <c r="DS175" s="50"/>
      <c r="DT175" s="50"/>
      <c r="DU175" s="50"/>
      <c r="DV175" s="50"/>
      <c r="DW175" s="50"/>
      <c r="DX175" s="50"/>
      <c r="DY175" s="50"/>
      <c r="DZ175" s="50"/>
      <c r="EA175" s="50"/>
      <c r="EB175" s="50"/>
      <c r="EC175" s="50"/>
      <c r="ED175" s="50"/>
      <c r="EE175" s="50"/>
      <c r="EF175" s="50"/>
      <c r="EG175" s="50"/>
      <c r="EH175" s="50"/>
      <c r="EI175" s="50"/>
      <c r="EJ175" s="50"/>
      <c r="EK175" s="50"/>
      <c r="EL175" s="50"/>
      <c r="EM175" s="50"/>
      <c r="EN175" s="50"/>
      <c r="EO175" s="50"/>
      <c r="EP175" s="50"/>
      <c r="EQ175" s="50"/>
      <c r="ER175" s="50"/>
      <c r="ES175" s="50"/>
      <c r="ET175" s="50"/>
      <c r="EU175" s="50"/>
      <c r="EV175" s="50"/>
      <c r="EW175" s="50"/>
      <c r="EX175" s="50"/>
      <c r="EY175" s="50"/>
      <c r="EZ175" s="50"/>
      <c r="FA175" s="50"/>
      <c r="FB175" s="50"/>
      <c r="FC175" s="50"/>
      <c r="FD175" s="50"/>
      <c r="FE175" s="50"/>
      <c r="FF175" s="50"/>
      <c r="FG175" s="50"/>
      <c r="FH175" s="50"/>
      <c r="FI175" s="50"/>
      <c r="FJ175" s="50"/>
      <c r="FK175" s="50"/>
      <c r="FL175" s="50"/>
      <c r="FM175" s="50"/>
      <c r="FN175" s="50"/>
      <c r="FO175" s="50"/>
      <c r="FP175" s="50"/>
      <c r="FQ175" s="50"/>
      <c r="FR175" s="50"/>
      <c r="FS175" s="50"/>
      <c r="FT175" s="50"/>
      <c r="FU175" s="50"/>
      <c r="FV175" s="50"/>
      <c r="FW175" s="50"/>
      <c r="FX175" s="50"/>
      <c r="FY175" s="50"/>
      <c r="FZ175" s="50"/>
      <c r="GA175" s="50"/>
      <c r="GB175" s="50"/>
      <c r="GC175" s="50"/>
      <c r="GD175" s="50"/>
      <c r="GE175" s="50"/>
      <c r="GF175" s="50"/>
      <c r="GG175" s="50"/>
      <c r="GH175" s="50"/>
      <c r="GI175" s="50"/>
      <c r="GJ175" s="50"/>
      <c r="GK175" s="50"/>
      <c r="GL175" s="50"/>
      <c r="GM175" s="50"/>
      <c r="GN175" s="50"/>
      <c r="GO175" s="50"/>
      <c r="GP175" s="50"/>
      <c r="GQ175" s="50"/>
      <c r="GR175" s="50"/>
      <c r="GS175" s="50"/>
      <c r="GT175" s="50"/>
      <c r="GU175" s="50"/>
      <c r="GV175" s="50"/>
      <c r="GW175" s="50"/>
      <c r="GX175" s="50"/>
      <c r="GY175" s="50"/>
      <c r="GZ175" s="50"/>
      <c r="HA175" s="50"/>
      <c r="HB175" s="50"/>
      <c r="HC175" s="50"/>
      <c r="HD175" s="50"/>
      <c r="HE175" s="50"/>
      <c r="HF175" s="50"/>
      <c r="HG175" s="50"/>
      <c r="HH175" s="50"/>
      <c r="HI175" s="50"/>
      <c r="HJ175" s="50"/>
      <c r="HK175" s="50"/>
      <c r="HL175" s="50"/>
      <c r="HM175" s="50"/>
      <c r="HN175" s="50"/>
      <c r="HO175" s="50"/>
      <c r="HP175" s="50"/>
      <c r="HQ175" s="50"/>
      <c r="HR175" s="50"/>
      <c r="HS175" s="50"/>
      <c r="HT175" s="50"/>
      <c r="HU175" s="50"/>
      <c r="HV175" s="50"/>
      <c r="HW175" s="50"/>
      <c r="HX175" s="50"/>
      <c r="HY175" s="50"/>
      <c r="HZ175" s="50"/>
      <c r="IA175" s="50"/>
      <c r="IB175" s="50"/>
      <c r="IC175" s="50"/>
      <c r="ID175" s="50"/>
      <c r="IE175" s="50"/>
      <c r="IF175" s="50"/>
      <c r="IG175" s="50"/>
      <c r="IH175" s="50"/>
      <c r="II175" s="50"/>
      <c r="IJ175" s="50"/>
      <c r="IK175" s="50"/>
      <c r="IL175" s="50"/>
      <c r="IM175" s="50"/>
      <c r="IN175" s="50"/>
      <c r="IO175" s="50"/>
      <c r="IP175" s="50"/>
      <c r="IQ175" s="50"/>
      <c r="IR175" s="50"/>
      <c r="IS175" s="50"/>
      <c r="IT175" s="50"/>
      <c r="IU175" s="50"/>
      <c r="IV175" s="50"/>
      <c r="IW175" s="50"/>
      <c r="IX175" s="50"/>
      <c r="IY175" s="50"/>
      <c r="IZ175" s="50"/>
      <c r="JA175" s="50"/>
      <c r="JB175" s="50"/>
      <c r="JC175" s="50"/>
      <c r="JD175" s="50"/>
      <c r="JE175" s="50"/>
      <c r="JF175" s="50"/>
      <c r="JG175" s="50"/>
      <c r="JH175" s="50"/>
      <c r="JI175" s="50"/>
      <c r="JJ175" s="50"/>
      <c r="JK175" s="50"/>
      <c r="JL175" s="50"/>
      <c r="JM175" s="50"/>
      <c r="JN175" s="50"/>
      <c r="JO175" s="50"/>
      <c r="JP175" s="50"/>
      <c r="JQ175" s="50"/>
      <c r="JR175" s="50"/>
      <c r="JS175" s="50"/>
      <c r="JT175" s="50"/>
      <c r="JU175" s="50"/>
      <c r="JV175" s="50"/>
      <c r="JW175" s="50"/>
      <c r="JX175" s="50"/>
      <c r="JY175" s="50"/>
      <c r="JZ175" s="50"/>
      <c r="KA175" s="50"/>
      <c r="KB175" s="50"/>
      <c r="KC175" s="50"/>
      <c r="KD175" s="50"/>
      <c r="KE175" s="50"/>
      <c r="KF175" s="50"/>
      <c r="KG175" s="50"/>
      <c r="KH175" s="50"/>
      <c r="KI175" s="50"/>
      <c r="KJ175" s="50"/>
      <c r="KK175" s="50"/>
      <c r="KL175" s="50"/>
      <c r="KM175" s="50"/>
      <c r="KN175" s="50"/>
      <c r="KO175" s="50"/>
      <c r="KP175" s="50"/>
      <c r="KQ175" s="50"/>
      <c r="KR175" s="50"/>
      <c r="KS175" s="50"/>
      <c r="KT175" s="50"/>
      <c r="KU175" s="50"/>
      <c r="KV175" s="50"/>
      <c r="KW175" s="50"/>
      <c r="KX175" s="50"/>
      <c r="KY175" s="50"/>
      <c r="KZ175" s="50"/>
      <c r="LA175" s="50"/>
      <c r="LB175" s="50"/>
      <c r="LC175" s="50"/>
      <c r="LD175" s="50"/>
      <c r="LE175" s="50"/>
      <c r="LF175" s="50"/>
      <c r="LG175" s="50"/>
      <c r="LH175" s="50"/>
      <c r="LI175" s="50"/>
      <c r="LJ175" s="50"/>
      <c r="LK175" s="50"/>
      <c r="LL175" s="50"/>
      <c r="LM175" s="50"/>
      <c r="LN175" s="50"/>
      <c r="LO175" s="50"/>
      <c r="LP175" s="50"/>
      <c r="LQ175" s="50"/>
      <c r="LR175" s="50"/>
      <c r="LS175" s="50"/>
      <c r="LT175" s="50"/>
      <c r="LU175" s="50"/>
      <c r="LV175" s="50"/>
      <c r="LW175" s="50"/>
      <c r="LX175" s="50"/>
      <c r="LY175" s="50"/>
      <c r="LZ175" s="50"/>
      <c r="MA175" s="50"/>
      <c r="MB175" s="50"/>
      <c r="MC175" s="50"/>
      <c r="MD175" s="50"/>
      <c r="ME175" s="50"/>
      <c r="MF175" s="50"/>
      <c r="MG175" s="50"/>
      <c r="MH175" s="50"/>
      <c r="MI175" s="50"/>
      <c r="MJ175" s="50"/>
      <c r="MK175" s="50"/>
      <c r="ML175" s="50"/>
      <c r="MM175" s="50"/>
      <c r="MN175" s="50"/>
      <c r="MO175" s="50"/>
      <c r="MP175" s="50"/>
      <c r="MQ175" s="50"/>
      <c r="MR175" s="50"/>
      <c r="MS175" s="50"/>
      <c r="MT175" s="50"/>
      <c r="MU175" s="50"/>
      <c r="MV175" s="50"/>
      <c r="MW175" s="50"/>
      <c r="MX175" s="50"/>
      <c r="MY175" s="50"/>
      <c r="MZ175" s="50"/>
      <c r="NA175" s="50"/>
      <c r="NB175" s="50"/>
      <c r="NC175" s="50"/>
      <c r="ND175" s="50"/>
      <c r="NE175" s="50"/>
      <c r="NF175" s="50"/>
      <c r="NG175" s="50"/>
      <c r="NH175" s="50"/>
      <c r="NI175" s="50"/>
      <c r="NJ175" s="50"/>
      <c r="NK175" s="50"/>
      <c r="NL175" s="50"/>
      <c r="NM175" s="50"/>
      <c r="NN175" s="50"/>
      <c r="NO175" s="50"/>
      <c r="NP175" s="50"/>
      <c r="NQ175" s="50"/>
      <c r="NR175" s="50"/>
      <c r="NS175" s="50"/>
      <c r="NT175" s="50"/>
      <c r="NU175" s="50"/>
      <c r="NV175" s="50"/>
      <c r="NW175" s="50"/>
      <c r="NX175" s="50"/>
      <c r="NY175" s="50"/>
      <c r="NZ175" s="50"/>
      <c r="OA175" s="50"/>
      <c r="OB175" s="50"/>
      <c r="OC175" s="50"/>
      <c r="OD175" s="50"/>
      <c r="OE175" s="50"/>
      <c r="OF175" s="50"/>
      <c r="OG175" s="50"/>
      <c r="OH175" s="50"/>
      <c r="OI175" s="50"/>
      <c r="OJ175" s="50"/>
      <c r="OK175" s="50"/>
      <c r="OL175" s="50"/>
      <c r="OM175" s="50"/>
      <c r="ON175" s="50"/>
      <c r="OO175" s="50"/>
      <c r="OP175" s="50"/>
      <c r="OQ175" s="50"/>
      <c r="OR175" s="50"/>
      <c r="OS175" s="50"/>
      <c r="OT175" s="50"/>
      <c r="OU175" s="50"/>
      <c r="OV175" s="50"/>
      <c r="OW175" s="50"/>
      <c r="OX175" s="50"/>
      <c r="OY175" s="50"/>
      <c r="OZ175" s="50"/>
      <c r="PA175" s="50"/>
      <c r="PB175" s="50"/>
      <c r="PC175" s="50"/>
      <c r="PD175" s="50"/>
      <c r="PE175" s="50"/>
      <c r="PF175" s="50"/>
      <c r="PG175" s="50"/>
      <c r="PH175" s="50"/>
      <c r="PI175" s="50"/>
      <c r="PJ175" s="50"/>
      <c r="PK175" s="50"/>
      <c r="PL175" s="50"/>
      <c r="PM175" s="50"/>
      <c r="PN175" s="50"/>
      <c r="PO175" s="50"/>
      <c r="PP175" s="50"/>
      <c r="PQ175" s="50"/>
      <c r="PR175" s="50"/>
      <c r="PS175" s="50"/>
      <c r="PT175" s="50"/>
      <c r="PU175" s="50"/>
      <c r="PV175" s="50"/>
      <c r="PW175" s="50"/>
      <c r="PX175" s="50"/>
      <c r="PY175" s="50"/>
      <c r="PZ175" s="50"/>
      <c r="QA175" s="50"/>
      <c r="QB175" s="50"/>
      <c r="QC175" s="50"/>
      <c r="QD175" s="50"/>
      <c r="QE175" s="50"/>
      <c r="QF175" s="50"/>
      <c r="QG175" s="50"/>
      <c r="QH175" s="50"/>
      <c r="QI175" s="50"/>
      <c r="QJ175" s="50"/>
      <c r="QK175" s="50"/>
      <c r="QL175" s="50"/>
      <c r="QM175" s="50"/>
      <c r="QN175" s="50"/>
      <c r="QO175" s="50"/>
      <c r="QP175" s="50"/>
      <c r="QQ175" s="50"/>
      <c r="QR175" s="50"/>
      <c r="QS175" s="50"/>
      <c r="QT175" s="50"/>
      <c r="QU175" s="50"/>
      <c r="QV175" s="50"/>
      <c r="QW175" s="50"/>
      <c r="QX175" s="50"/>
      <c r="QY175" s="50"/>
      <c r="QZ175" s="50"/>
      <c r="RA175" s="50"/>
      <c r="RB175" s="50"/>
      <c r="RC175" s="50"/>
      <c r="RD175" s="50"/>
      <c r="RE175" s="50"/>
      <c r="RF175" s="50"/>
      <c r="RG175" s="50"/>
      <c r="RH175" s="50"/>
      <c r="RI175" s="50"/>
      <c r="RJ175" s="50"/>
      <c r="RK175" s="50"/>
      <c r="RL175" s="50"/>
      <c r="RM175" s="50"/>
      <c r="RN175" s="50"/>
      <c r="RO175" s="50"/>
      <c r="RP175" s="50"/>
      <c r="RQ175" s="50"/>
      <c r="RR175" s="50"/>
      <c r="RS175" s="50"/>
      <c r="RT175" s="50"/>
      <c r="RU175" s="50"/>
      <c r="RV175" s="50"/>
      <c r="RW175" s="50"/>
      <c r="RX175" s="50"/>
      <c r="RY175" s="50"/>
      <c r="RZ175" s="50"/>
      <c r="SA175" s="50"/>
      <c r="SB175" s="50"/>
      <c r="SC175" s="50"/>
      <c r="SD175" s="50"/>
      <c r="SE175" s="50"/>
      <c r="SF175" s="50"/>
      <c r="SG175" s="50"/>
      <c r="SH175" s="50"/>
      <c r="SI175" s="50"/>
      <c r="SJ175" s="50"/>
      <c r="SK175" s="50"/>
      <c r="SL175" s="50"/>
      <c r="SM175" s="50"/>
      <c r="SN175" s="45"/>
    </row>
    <row r="176" spans="2:508" x14ac:dyDescent="0.25"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  <c r="AE176" s="50"/>
      <c r="AF176" s="50"/>
      <c r="AG176" s="50"/>
      <c r="AH176" s="50"/>
      <c r="AI176" s="50"/>
      <c r="AJ176" s="50"/>
      <c r="AK176" s="50"/>
      <c r="AL176" s="50"/>
      <c r="AM176" s="50"/>
      <c r="AN176" s="50"/>
      <c r="AO176" s="50"/>
      <c r="AP176" s="50"/>
      <c r="AQ176" s="50"/>
      <c r="AR176" s="50"/>
      <c r="AS176" s="50"/>
      <c r="AT176" s="50"/>
      <c r="AU176" s="50"/>
      <c r="AV176" s="50"/>
      <c r="AW176" s="50"/>
      <c r="AX176" s="50"/>
      <c r="AY176" s="50"/>
      <c r="AZ176" s="50"/>
      <c r="BA176" s="50"/>
      <c r="BB176" s="50"/>
      <c r="BC176" s="50"/>
      <c r="BD176" s="50"/>
      <c r="BE176" s="50"/>
      <c r="BF176" s="50"/>
      <c r="BG176" s="50"/>
      <c r="BH176" s="50"/>
      <c r="BI176" s="50"/>
      <c r="BJ176" s="50"/>
      <c r="BK176" s="50"/>
      <c r="BL176" s="50"/>
      <c r="BM176" s="50"/>
      <c r="BN176" s="50"/>
      <c r="BO176" s="50"/>
      <c r="BP176" s="50"/>
      <c r="BQ176" s="50"/>
      <c r="BR176" s="50"/>
      <c r="BS176" s="50"/>
      <c r="BT176" s="50"/>
      <c r="BU176" s="50"/>
      <c r="BV176" s="50"/>
      <c r="BW176" s="50"/>
      <c r="BX176" s="50"/>
      <c r="BY176" s="50"/>
      <c r="BZ176" s="50"/>
      <c r="CA176" s="50"/>
      <c r="CB176" s="50"/>
      <c r="CC176" s="50"/>
      <c r="CD176" s="50"/>
      <c r="CE176" s="50"/>
      <c r="CF176" s="50"/>
      <c r="CG176" s="50"/>
      <c r="CH176" s="50"/>
      <c r="CI176" s="50"/>
      <c r="CJ176" s="50"/>
      <c r="CK176" s="50"/>
      <c r="CL176" s="50"/>
      <c r="CM176" s="50"/>
      <c r="CN176" s="50"/>
      <c r="CO176" s="50"/>
      <c r="CP176" s="50"/>
      <c r="CQ176" s="50"/>
      <c r="CR176" s="50"/>
      <c r="CS176" s="50"/>
      <c r="CT176" s="50"/>
      <c r="CU176" s="50"/>
      <c r="CV176" s="50"/>
      <c r="CW176" s="50"/>
      <c r="CX176" s="50"/>
      <c r="CY176" s="50"/>
      <c r="CZ176" s="50"/>
      <c r="DA176" s="50"/>
      <c r="DB176" s="50"/>
      <c r="DC176" s="50"/>
      <c r="DD176" s="50"/>
      <c r="DE176" s="50"/>
      <c r="DF176" s="50"/>
      <c r="DG176" s="50"/>
      <c r="DH176" s="50"/>
      <c r="DI176" s="50"/>
      <c r="DJ176" s="50"/>
      <c r="DK176" s="50"/>
      <c r="DL176" s="50"/>
      <c r="DM176" s="50"/>
      <c r="DN176" s="50"/>
      <c r="DO176" s="50"/>
      <c r="DP176" s="50"/>
      <c r="DQ176" s="50"/>
      <c r="DR176" s="50"/>
      <c r="DS176" s="50"/>
      <c r="DT176" s="50"/>
      <c r="DU176" s="50"/>
      <c r="DV176" s="50"/>
      <c r="DW176" s="50"/>
      <c r="DX176" s="50"/>
      <c r="DY176" s="50"/>
      <c r="DZ176" s="50"/>
      <c r="EA176" s="50"/>
      <c r="EB176" s="50"/>
      <c r="EC176" s="50"/>
      <c r="ED176" s="50"/>
      <c r="EE176" s="50"/>
      <c r="EF176" s="50"/>
      <c r="EG176" s="50"/>
      <c r="EH176" s="50"/>
      <c r="EI176" s="50"/>
      <c r="EJ176" s="50"/>
      <c r="EK176" s="50"/>
      <c r="EL176" s="50"/>
      <c r="EM176" s="50"/>
      <c r="EN176" s="50"/>
      <c r="EO176" s="50"/>
      <c r="EP176" s="50"/>
      <c r="EQ176" s="50"/>
      <c r="ER176" s="50"/>
      <c r="ES176" s="50"/>
      <c r="ET176" s="50"/>
      <c r="EU176" s="50"/>
      <c r="EV176" s="50"/>
      <c r="EW176" s="50"/>
      <c r="EX176" s="50"/>
      <c r="EY176" s="50"/>
      <c r="EZ176" s="50"/>
      <c r="FA176" s="50"/>
      <c r="FB176" s="50"/>
      <c r="FC176" s="50"/>
      <c r="FD176" s="50"/>
      <c r="FE176" s="50"/>
      <c r="FF176" s="50"/>
      <c r="FG176" s="50"/>
      <c r="FH176" s="50"/>
      <c r="FI176" s="50"/>
      <c r="FJ176" s="50"/>
      <c r="FK176" s="50"/>
      <c r="FL176" s="50"/>
      <c r="FM176" s="50"/>
      <c r="FN176" s="50"/>
      <c r="FO176" s="50"/>
      <c r="FP176" s="50"/>
      <c r="FQ176" s="50"/>
      <c r="FR176" s="50"/>
      <c r="FS176" s="50"/>
      <c r="FT176" s="50"/>
      <c r="FU176" s="50"/>
      <c r="FV176" s="50"/>
      <c r="FW176" s="50"/>
      <c r="FX176" s="50"/>
      <c r="FY176" s="50"/>
      <c r="FZ176" s="50"/>
      <c r="GA176" s="50"/>
      <c r="GB176" s="50"/>
      <c r="GC176" s="50"/>
      <c r="GD176" s="50"/>
      <c r="GE176" s="50"/>
      <c r="GF176" s="50"/>
      <c r="GG176" s="50"/>
      <c r="GH176" s="50"/>
      <c r="GI176" s="50"/>
      <c r="GJ176" s="50"/>
      <c r="GK176" s="50"/>
      <c r="GL176" s="50"/>
      <c r="GM176" s="50"/>
      <c r="GN176" s="50"/>
      <c r="GO176" s="50"/>
      <c r="GP176" s="50"/>
      <c r="GQ176" s="50"/>
      <c r="GR176" s="50"/>
      <c r="GS176" s="50"/>
      <c r="GT176" s="50"/>
      <c r="GU176" s="50"/>
      <c r="GV176" s="50"/>
      <c r="GW176" s="50"/>
      <c r="GX176" s="50"/>
      <c r="GY176" s="50"/>
      <c r="GZ176" s="50"/>
      <c r="HA176" s="50"/>
      <c r="HB176" s="50"/>
      <c r="HC176" s="50"/>
      <c r="HD176" s="50"/>
      <c r="HE176" s="50"/>
      <c r="HF176" s="50"/>
      <c r="HG176" s="50"/>
      <c r="HH176" s="50"/>
      <c r="HI176" s="50"/>
      <c r="HJ176" s="50"/>
      <c r="HK176" s="50"/>
      <c r="HL176" s="50"/>
      <c r="HM176" s="50"/>
      <c r="HN176" s="50"/>
      <c r="HO176" s="50"/>
      <c r="HP176" s="50"/>
      <c r="HQ176" s="50"/>
      <c r="HR176" s="50"/>
      <c r="HS176" s="50"/>
      <c r="HT176" s="50"/>
      <c r="HU176" s="50"/>
      <c r="HV176" s="50"/>
      <c r="HW176" s="50"/>
      <c r="HX176" s="50"/>
      <c r="HY176" s="50"/>
      <c r="HZ176" s="50"/>
      <c r="IA176" s="50"/>
      <c r="IB176" s="50"/>
      <c r="IC176" s="50"/>
      <c r="ID176" s="50"/>
      <c r="IE176" s="50"/>
      <c r="IF176" s="50"/>
      <c r="IG176" s="50"/>
      <c r="IH176" s="50"/>
      <c r="II176" s="50"/>
      <c r="IJ176" s="50"/>
      <c r="IK176" s="50"/>
      <c r="IL176" s="50"/>
      <c r="IM176" s="50"/>
      <c r="IN176" s="50"/>
      <c r="IO176" s="50"/>
      <c r="IP176" s="50"/>
      <c r="IQ176" s="50"/>
      <c r="IR176" s="50"/>
      <c r="IS176" s="50"/>
      <c r="IT176" s="50"/>
      <c r="IU176" s="50"/>
      <c r="IV176" s="50"/>
      <c r="IW176" s="50"/>
      <c r="IX176" s="50"/>
      <c r="IY176" s="50"/>
      <c r="IZ176" s="50"/>
      <c r="JA176" s="50"/>
      <c r="JB176" s="50"/>
      <c r="JC176" s="50"/>
      <c r="JD176" s="50"/>
      <c r="JE176" s="50"/>
      <c r="JF176" s="50"/>
      <c r="JG176" s="50"/>
      <c r="JH176" s="50"/>
      <c r="JI176" s="50"/>
      <c r="JJ176" s="50"/>
      <c r="JK176" s="50"/>
      <c r="JL176" s="50"/>
      <c r="JM176" s="50"/>
      <c r="JN176" s="50"/>
      <c r="JO176" s="50"/>
      <c r="JP176" s="50"/>
      <c r="JQ176" s="50"/>
      <c r="JR176" s="50"/>
      <c r="JS176" s="50"/>
      <c r="JT176" s="50"/>
      <c r="JU176" s="50"/>
      <c r="JV176" s="50"/>
      <c r="JW176" s="50"/>
      <c r="JX176" s="50"/>
      <c r="JY176" s="50"/>
      <c r="JZ176" s="50"/>
      <c r="KA176" s="50"/>
      <c r="KB176" s="50"/>
      <c r="KC176" s="50"/>
      <c r="KD176" s="50"/>
      <c r="KE176" s="50"/>
      <c r="KF176" s="50"/>
      <c r="KG176" s="50"/>
      <c r="KH176" s="50"/>
      <c r="KI176" s="50"/>
      <c r="KJ176" s="50"/>
      <c r="KK176" s="50"/>
      <c r="KL176" s="50"/>
      <c r="KM176" s="50"/>
      <c r="KN176" s="50"/>
      <c r="KO176" s="50"/>
      <c r="KP176" s="50"/>
      <c r="KQ176" s="50"/>
      <c r="KR176" s="50"/>
      <c r="KS176" s="50"/>
      <c r="KT176" s="50"/>
      <c r="KU176" s="50"/>
      <c r="KV176" s="50"/>
      <c r="KW176" s="50"/>
      <c r="KX176" s="50"/>
      <c r="KY176" s="50"/>
      <c r="KZ176" s="50"/>
      <c r="LA176" s="50"/>
      <c r="LB176" s="50"/>
      <c r="LC176" s="50"/>
      <c r="LD176" s="50"/>
      <c r="LE176" s="50"/>
      <c r="LF176" s="50"/>
      <c r="LG176" s="50"/>
      <c r="LH176" s="50"/>
      <c r="LI176" s="50"/>
      <c r="LJ176" s="50"/>
      <c r="LK176" s="50"/>
      <c r="LL176" s="50"/>
      <c r="LM176" s="50"/>
      <c r="LN176" s="50"/>
      <c r="LO176" s="50"/>
      <c r="LP176" s="50"/>
      <c r="LQ176" s="50"/>
      <c r="LR176" s="50"/>
      <c r="LS176" s="50"/>
      <c r="LT176" s="50"/>
      <c r="LU176" s="50"/>
      <c r="LV176" s="50"/>
      <c r="LW176" s="50"/>
      <c r="LX176" s="50"/>
      <c r="LY176" s="50"/>
      <c r="LZ176" s="50"/>
      <c r="MA176" s="50"/>
      <c r="MB176" s="50"/>
      <c r="MC176" s="50"/>
      <c r="MD176" s="50"/>
      <c r="ME176" s="50"/>
      <c r="MF176" s="50"/>
      <c r="MG176" s="50"/>
      <c r="MH176" s="50"/>
      <c r="MI176" s="50"/>
      <c r="MJ176" s="50"/>
      <c r="MK176" s="50"/>
      <c r="ML176" s="50"/>
      <c r="MM176" s="50"/>
      <c r="MN176" s="50"/>
      <c r="MO176" s="50"/>
      <c r="MP176" s="50"/>
      <c r="MQ176" s="50"/>
      <c r="MR176" s="50"/>
      <c r="MS176" s="50"/>
      <c r="MT176" s="50"/>
      <c r="MU176" s="50"/>
      <c r="MV176" s="50"/>
      <c r="MW176" s="50"/>
      <c r="MX176" s="50"/>
      <c r="MY176" s="50"/>
      <c r="MZ176" s="50"/>
      <c r="NA176" s="50"/>
      <c r="NB176" s="50"/>
      <c r="NC176" s="50"/>
      <c r="ND176" s="50"/>
      <c r="NE176" s="50"/>
      <c r="NF176" s="50"/>
      <c r="NG176" s="50"/>
      <c r="NH176" s="50"/>
      <c r="NI176" s="50"/>
      <c r="NJ176" s="50"/>
      <c r="NK176" s="50"/>
      <c r="NL176" s="50"/>
      <c r="NM176" s="50"/>
      <c r="NN176" s="50"/>
      <c r="NO176" s="50"/>
      <c r="NP176" s="50"/>
      <c r="NQ176" s="50"/>
      <c r="NR176" s="50"/>
      <c r="NS176" s="50"/>
      <c r="NT176" s="50"/>
      <c r="NU176" s="50"/>
      <c r="NV176" s="50"/>
      <c r="NW176" s="50"/>
      <c r="NX176" s="50"/>
      <c r="NY176" s="50"/>
      <c r="NZ176" s="50"/>
      <c r="OA176" s="50"/>
      <c r="OB176" s="50"/>
      <c r="OC176" s="50"/>
      <c r="OD176" s="50"/>
      <c r="OE176" s="50"/>
      <c r="OF176" s="50"/>
      <c r="OG176" s="50"/>
      <c r="OH176" s="50"/>
      <c r="OI176" s="50"/>
      <c r="OJ176" s="50"/>
      <c r="OK176" s="50"/>
      <c r="OL176" s="50"/>
      <c r="OM176" s="50"/>
      <c r="ON176" s="50"/>
      <c r="OO176" s="50"/>
      <c r="OP176" s="50"/>
      <c r="OQ176" s="50"/>
      <c r="OR176" s="50"/>
      <c r="OS176" s="50"/>
      <c r="OT176" s="50"/>
      <c r="OU176" s="50"/>
      <c r="OV176" s="50"/>
      <c r="OW176" s="50"/>
      <c r="OX176" s="50"/>
      <c r="OY176" s="50"/>
      <c r="OZ176" s="50"/>
      <c r="PA176" s="50"/>
      <c r="PB176" s="50"/>
      <c r="PC176" s="50"/>
      <c r="PD176" s="50"/>
      <c r="PE176" s="50"/>
      <c r="PF176" s="50"/>
      <c r="PG176" s="50"/>
      <c r="PH176" s="50"/>
      <c r="PI176" s="50"/>
      <c r="PJ176" s="50"/>
      <c r="PK176" s="50"/>
      <c r="PL176" s="50"/>
      <c r="PM176" s="50"/>
      <c r="PN176" s="50"/>
      <c r="PO176" s="50"/>
      <c r="PP176" s="50"/>
      <c r="PQ176" s="50"/>
      <c r="PR176" s="50"/>
      <c r="PS176" s="50"/>
      <c r="PT176" s="50"/>
      <c r="PU176" s="50"/>
      <c r="PV176" s="50"/>
      <c r="PW176" s="50"/>
      <c r="PX176" s="50"/>
      <c r="PY176" s="50"/>
      <c r="PZ176" s="50"/>
      <c r="QA176" s="50"/>
      <c r="QB176" s="50"/>
      <c r="QC176" s="50"/>
      <c r="QD176" s="50"/>
      <c r="QE176" s="50"/>
      <c r="QF176" s="50"/>
      <c r="QG176" s="50"/>
      <c r="QH176" s="50"/>
      <c r="QI176" s="50"/>
      <c r="QJ176" s="50"/>
      <c r="QK176" s="50"/>
      <c r="QL176" s="50"/>
      <c r="QM176" s="50"/>
      <c r="QN176" s="50"/>
      <c r="QO176" s="50"/>
      <c r="QP176" s="50"/>
      <c r="QQ176" s="50"/>
      <c r="QR176" s="50"/>
      <c r="QS176" s="50"/>
      <c r="QT176" s="50"/>
      <c r="QU176" s="50"/>
      <c r="QV176" s="50"/>
      <c r="QW176" s="50"/>
      <c r="QX176" s="50"/>
      <c r="QY176" s="50"/>
      <c r="QZ176" s="50"/>
      <c r="RA176" s="50"/>
      <c r="RB176" s="50"/>
      <c r="RC176" s="50"/>
      <c r="RD176" s="50"/>
      <c r="RE176" s="50"/>
      <c r="RF176" s="50"/>
      <c r="RG176" s="50"/>
      <c r="RH176" s="50"/>
      <c r="RI176" s="50"/>
      <c r="RJ176" s="50"/>
      <c r="RK176" s="50"/>
      <c r="RL176" s="50"/>
      <c r="RM176" s="50"/>
      <c r="RN176" s="50"/>
      <c r="RO176" s="50"/>
      <c r="RP176" s="50"/>
      <c r="RQ176" s="50"/>
      <c r="RR176" s="50"/>
      <c r="RS176" s="50"/>
      <c r="RT176" s="50"/>
      <c r="RU176" s="50"/>
      <c r="RV176" s="50"/>
      <c r="RW176" s="50"/>
      <c r="RX176" s="50"/>
      <c r="RY176" s="50"/>
      <c r="RZ176" s="50"/>
      <c r="SA176" s="50"/>
      <c r="SB176" s="50"/>
      <c r="SC176" s="50"/>
      <c r="SD176" s="50"/>
      <c r="SE176" s="50"/>
      <c r="SF176" s="50"/>
      <c r="SG176" s="50"/>
      <c r="SH176" s="50"/>
      <c r="SI176" s="50"/>
      <c r="SJ176" s="50"/>
      <c r="SK176" s="50"/>
      <c r="SL176" s="50"/>
      <c r="SM176" s="50"/>
      <c r="SN176" s="45"/>
    </row>
    <row r="177" spans="3:508" x14ac:dyDescent="0.25"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  <c r="AX177" s="50"/>
      <c r="AY177" s="50"/>
      <c r="AZ177" s="50"/>
      <c r="BA177" s="50"/>
      <c r="BB177" s="50"/>
      <c r="BC177" s="50"/>
      <c r="BD177" s="50"/>
      <c r="BE177" s="50"/>
      <c r="BF177" s="50"/>
      <c r="BG177" s="50"/>
      <c r="BH177" s="50"/>
      <c r="BI177" s="50"/>
      <c r="BJ177" s="50"/>
      <c r="BK177" s="50"/>
      <c r="BL177" s="50"/>
      <c r="BM177" s="50"/>
      <c r="BN177" s="50"/>
      <c r="BO177" s="50"/>
      <c r="BP177" s="50"/>
      <c r="BQ177" s="50"/>
      <c r="BR177" s="50"/>
      <c r="BS177" s="50"/>
      <c r="BT177" s="50"/>
      <c r="BU177" s="50"/>
      <c r="BV177" s="50"/>
      <c r="BW177" s="50"/>
      <c r="BX177" s="50"/>
      <c r="BY177" s="50"/>
      <c r="BZ177" s="50"/>
      <c r="CA177" s="50"/>
      <c r="CB177" s="50"/>
      <c r="CC177" s="50"/>
      <c r="CD177" s="50"/>
      <c r="CE177" s="50"/>
      <c r="CF177" s="50"/>
      <c r="CG177" s="50"/>
      <c r="CH177" s="50"/>
      <c r="CI177" s="50"/>
      <c r="CJ177" s="50"/>
      <c r="CK177" s="50"/>
      <c r="CL177" s="50"/>
      <c r="CM177" s="50"/>
      <c r="CN177" s="50"/>
      <c r="CO177" s="50"/>
      <c r="CP177" s="50"/>
      <c r="CQ177" s="50"/>
      <c r="CR177" s="50"/>
      <c r="CS177" s="50"/>
      <c r="CT177" s="50"/>
      <c r="CU177" s="50"/>
      <c r="CV177" s="50"/>
      <c r="CW177" s="50"/>
      <c r="CX177" s="50"/>
      <c r="CY177" s="50"/>
      <c r="CZ177" s="50"/>
      <c r="DA177" s="50"/>
      <c r="DB177" s="50"/>
      <c r="DC177" s="50"/>
      <c r="DD177" s="50"/>
      <c r="DE177" s="50"/>
      <c r="DF177" s="50"/>
      <c r="DG177" s="50"/>
      <c r="DH177" s="50"/>
      <c r="DI177" s="50"/>
      <c r="DJ177" s="50"/>
      <c r="DK177" s="50"/>
      <c r="DL177" s="50"/>
      <c r="DM177" s="50"/>
      <c r="DN177" s="50"/>
      <c r="DO177" s="50"/>
      <c r="DP177" s="50"/>
      <c r="DQ177" s="50"/>
      <c r="DR177" s="50"/>
      <c r="DS177" s="50"/>
      <c r="DT177" s="50"/>
      <c r="DU177" s="50"/>
      <c r="DV177" s="50"/>
      <c r="DW177" s="50"/>
      <c r="DX177" s="50"/>
      <c r="DY177" s="50"/>
      <c r="DZ177" s="50"/>
      <c r="EA177" s="50"/>
      <c r="EB177" s="50"/>
      <c r="EC177" s="50"/>
      <c r="ED177" s="50"/>
      <c r="EE177" s="50"/>
      <c r="EF177" s="50"/>
      <c r="EG177" s="50"/>
      <c r="EH177" s="50"/>
      <c r="EI177" s="50"/>
      <c r="EJ177" s="50"/>
      <c r="EK177" s="50"/>
      <c r="EL177" s="50"/>
      <c r="EM177" s="50"/>
      <c r="EN177" s="50"/>
      <c r="EO177" s="50"/>
      <c r="EP177" s="50"/>
      <c r="EQ177" s="50"/>
      <c r="ER177" s="50"/>
      <c r="ES177" s="50"/>
      <c r="ET177" s="50"/>
      <c r="EU177" s="50"/>
      <c r="EV177" s="50"/>
      <c r="EW177" s="50"/>
      <c r="EX177" s="50"/>
      <c r="EY177" s="50"/>
      <c r="EZ177" s="50"/>
      <c r="FA177" s="50"/>
      <c r="FB177" s="50"/>
      <c r="FC177" s="50"/>
      <c r="FD177" s="50"/>
      <c r="FE177" s="50"/>
      <c r="FF177" s="50"/>
      <c r="FG177" s="50"/>
      <c r="FH177" s="50"/>
      <c r="FI177" s="50"/>
      <c r="FJ177" s="50"/>
      <c r="FK177" s="50"/>
      <c r="FL177" s="50"/>
      <c r="FM177" s="50"/>
      <c r="FN177" s="50"/>
      <c r="FO177" s="50"/>
      <c r="FP177" s="50"/>
      <c r="FQ177" s="50"/>
      <c r="FR177" s="50"/>
      <c r="FS177" s="50"/>
      <c r="FT177" s="50"/>
      <c r="FU177" s="50"/>
      <c r="FV177" s="50"/>
      <c r="FW177" s="50"/>
      <c r="FX177" s="50"/>
      <c r="FY177" s="50"/>
      <c r="FZ177" s="50"/>
      <c r="GA177" s="50"/>
      <c r="GB177" s="50"/>
      <c r="GC177" s="50"/>
      <c r="GD177" s="50"/>
      <c r="GE177" s="50"/>
      <c r="GF177" s="50"/>
      <c r="GG177" s="50"/>
      <c r="GH177" s="50"/>
      <c r="GI177" s="50"/>
      <c r="GJ177" s="50"/>
      <c r="GK177" s="50"/>
      <c r="GL177" s="50"/>
      <c r="GM177" s="50"/>
      <c r="GN177" s="50"/>
      <c r="GO177" s="50"/>
      <c r="GP177" s="50"/>
      <c r="GQ177" s="50"/>
      <c r="GR177" s="50"/>
      <c r="GS177" s="50"/>
      <c r="GT177" s="50"/>
      <c r="GU177" s="50"/>
      <c r="GV177" s="50"/>
      <c r="GW177" s="50"/>
      <c r="GX177" s="50"/>
      <c r="GY177" s="50"/>
      <c r="GZ177" s="50"/>
      <c r="HA177" s="50"/>
      <c r="HB177" s="50"/>
      <c r="HC177" s="50"/>
      <c r="HD177" s="50"/>
      <c r="HE177" s="50"/>
      <c r="HF177" s="50"/>
      <c r="HG177" s="50"/>
      <c r="HH177" s="50"/>
      <c r="HI177" s="50"/>
      <c r="HJ177" s="50"/>
      <c r="HK177" s="50"/>
      <c r="HL177" s="50"/>
      <c r="HM177" s="50"/>
      <c r="HN177" s="50"/>
      <c r="HO177" s="50"/>
      <c r="HP177" s="50"/>
      <c r="HQ177" s="50"/>
      <c r="HR177" s="50"/>
      <c r="HS177" s="50"/>
      <c r="HT177" s="50"/>
      <c r="HU177" s="50"/>
      <c r="HV177" s="50"/>
      <c r="HW177" s="50"/>
      <c r="HX177" s="50"/>
      <c r="HY177" s="50"/>
      <c r="HZ177" s="50"/>
      <c r="IA177" s="50"/>
      <c r="IB177" s="50"/>
      <c r="IC177" s="50"/>
      <c r="ID177" s="50"/>
      <c r="IE177" s="50"/>
      <c r="IF177" s="50"/>
      <c r="IG177" s="50"/>
      <c r="IH177" s="50"/>
      <c r="II177" s="50"/>
      <c r="IJ177" s="50"/>
      <c r="IK177" s="50"/>
      <c r="IL177" s="50"/>
      <c r="IM177" s="50"/>
      <c r="IN177" s="50"/>
      <c r="IO177" s="50"/>
      <c r="IP177" s="50"/>
      <c r="IQ177" s="50"/>
      <c r="IR177" s="50"/>
      <c r="IS177" s="50"/>
      <c r="IT177" s="50"/>
      <c r="IU177" s="50"/>
      <c r="IV177" s="50"/>
      <c r="IW177" s="50"/>
      <c r="IX177" s="50"/>
      <c r="IY177" s="50"/>
      <c r="IZ177" s="50"/>
      <c r="JA177" s="50"/>
      <c r="JB177" s="50"/>
      <c r="JC177" s="50"/>
      <c r="JD177" s="50"/>
      <c r="JE177" s="50"/>
      <c r="JF177" s="50"/>
      <c r="JG177" s="50"/>
      <c r="JH177" s="50"/>
      <c r="JI177" s="50"/>
      <c r="JJ177" s="50"/>
      <c r="JK177" s="50"/>
      <c r="JL177" s="50"/>
      <c r="JM177" s="50"/>
      <c r="JN177" s="50"/>
      <c r="JO177" s="50"/>
      <c r="JP177" s="50"/>
      <c r="JQ177" s="50"/>
      <c r="JR177" s="50"/>
      <c r="JS177" s="50"/>
      <c r="JT177" s="50"/>
      <c r="JU177" s="50"/>
      <c r="JV177" s="50"/>
      <c r="JW177" s="50"/>
      <c r="JX177" s="50"/>
      <c r="JY177" s="50"/>
      <c r="JZ177" s="50"/>
      <c r="KA177" s="50"/>
      <c r="KB177" s="50"/>
      <c r="KC177" s="50"/>
      <c r="KD177" s="50"/>
      <c r="KE177" s="50"/>
      <c r="KF177" s="50"/>
      <c r="KG177" s="50"/>
      <c r="KH177" s="50"/>
      <c r="KI177" s="50"/>
      <c r="KJ177" s="50"/>
      <c r="KK177" s="50"/>
      <c r="KL177" s="50"/>
      <c r="KM177" s="50"/>
      <c r="KN177" s="50"/>
      <c r="KO177" s="50"/>
      <c r="KP177" s="50"/>
      <c r="KQ177" s="50"/>
      <c r="KR177" s="50"/>
      <c r="KS177" s="50"/>
      <c r="KT177" s="50"/>
      <c r="KU177" s="50"/>
      <c r="KV177" s="50"/>
      <c r="KW177" s="50"/>
      <c r="KX177" s="50"/>
      <c r="KY177" s="50"/>
      <c r="KZ177" s="50"/>
      <c r="LA177" s="50"/>
      <c r="LB177" s="50"/>
      <c r="LC177" s="50"/>
      <c r="LD177" s="50"/>
      <c r="LE177" s="50"/>
      <c r="LF177" s="50"/>
      <c r="LG177" s="50"/>
      <c r="LH177" s="50"/>
      <c r="LI177" s="50"/>
      <c r="LJ177" s="50"/>
      <c r="LK177" s="50"/>
      <c r="LL177" s="50"/>
      <c r="LM177" s="50"/>
      <c r="LN177" s="50"/>
      <c r="LO177" s="50"/>
      <c r="LP177" s="50"/>
      <c r="LQ177" s="50"/>
      <c r="LR177" s="50"/>
      <c r="LS177" s="50"/>
      <c r="LT177" s="50"/>
      <c r="LU177" s="50"/>
      <c r="LV177" s="50"/>
      <c r="LW177" s="50"/>
      <c r="LX177" s="50"/>
      <c r="LY177" s="50"/>
      <c r="LZ177" s="50"/>
      <c r="MA177" s="50"/>
      <c r="MB177" s="50"/>
      <c r="MC177" s="50"/>
      <c r="MD177" s="50"/>
      <c r="ME177" s="50"/>
      <c r="MF177" s="50"/>
      <c r="MG177" s="50"/>
      <c r="MH177" s="50"/>
      <c r="MI177" s="50"/>
      <c r="MJ177" s="50"/>
      <c r="MK177" s="50"/>
      <c r="ML177" s="50"/>
      <c r="MM177" s="50"/>
      <c r="MN177" s="50"/>
      <c r="MO177" s="50"/>
      <c r="MP177" s="50"/>
      <c r="MQ177" s="50"/>
      <c r="MR177" s="50"/>
      <c r="MS177" s="50"/>
      <c r="MT177" s="50"/>
      <c r="MU177" s="50"/>
      <c r="MV177" s="50"/>
      <c r="MW177" s="50"/>
      <c r="MX177" s="50"/>
      <c r="MY177" s="50"/>
      <c r="MZ177" s="50"/>
      <c r="NA177" s="50"/>
      <c r="NB177" s="50"/>
      <c r="NC177" s="50"/>
      <c r="ND177" s="50"/>
      <c r="NE177" s="50"/>
      <c r="NF177" s="50"/>
      <c r="NG177" s="50"/>
      <c r="NH177" s="50"/>
      <c r="NI177" s="50"/>
      <c r="NJ177" s="50"/>
      <c r="NK177" s="50"/>
      <c r="NL177" s="50"/>
      <c r="NM177" s="50"/>
      <c r="NN177" s="50"/>
      <c r="NO177" s="50"/>
      <c r="NP177" s="50"/>
      <c r="NQ177" s="50"/>
      <c r="NR177" s="50"/>
      <c r="NS177" s="50"/>
      <c r="NT177" s="50"/>
      <c r="NU177" s="50"/>
      <c r="NV177" s="50"/>
      <c r="NW177" s="50"/>
      <c r="NX177" s="50"/>
      <c r="NY177" s="50"/>
      <c r="NZ177" s="50"/>
      <c r="OA177" s="50"/>
      <c r="OB177" s="50"/>
      <c r="OC177" s="50"/>
      <c r="OD177" s="50"/>
      <c r="OE177" s="50"/>
      <c r="OF177" s="50"/>
      <c r="OG177" s="50"/>
      <c r="OH177" s="50"/>
      <c r="OI177" s="50"/>
      <c r="OJ177" s="50"/>
      <c r="OK177" s="50"/>
      <c r="OL177" s="50"/>
      <c r="OM177" s="50"/>
      <c r="ON177" s="50"/>
      <c r="OO177" s="50"/>
      <c r="OP177" s="50"/>
      <c r="OQ177" s="50"/>
      <c r="OR177" s="50"/>
      <c r="OS177" s="50"/>
      <c r="OT177" s="50"/>
      <c r="OU177" s="50"/>
      <c r="OV177" s="50"/>
      <c r="OW177" s="50"/>
      <c r="OX177" s="50"/>
      <c r="OY177" s="50"/>
      <c r="OZ177" s="50"/>
      <c r="PA177" s="50"/>
      <c r="PB177" s="50"/>
      <c r="PC177" s="50"/>
      <c r="PD177" s="50"/>
      <c r="PE177" s="50"/>
      <c r="PF177" s="50"/>
      <c r="PG177" s="50"/>
      <c r="PH177" s="50"/>
      <c r="PI177" s="50"/>
      <c r="PJ177" s="50"/>
      <c r="PK177" s="50"/>
      <c r="PL177" s="50"/>
      <c r="PM177" s="50"/>
      <c r="PN177" s="50"/>
      <c r="PO177" s="50"/>
      <c r="PP177" s="50"/>
      <c r="PQ177" s="50"/>
      <c r="PR177" s="50"/>
      <c r="PS177" s="50"/>
      <c r="PT177" s="50"/>
      <c r="PU177" s="50"/>
      <c r="PV177" s="50"/>
      <c r="PW177" s="50"/>
      <c r="PX177" s="50"/>
      <c r="PY177" s="50"/>
      <c r="PZ177" s="50"/>
      <c r="QA177" s="50"/>
      <c r="QB177" s="50"/>
      <c r="QC177" s="50"/>
      <c r="QD177" s="50"/>
      <c r="QE177" s="50"/>
      <c r="QF177" s="50"/>
      <c r="QG177" s="50"/>
      <c r="QH177" s="50"/>
      <c r="QI177" s="50"/>
      <c r="QJ177" s="50"/>
      <c r="QK177" s="50"/>
      <c r="QL177" s="50"/>
      <c r="QM177" s="50"/>
      <c r="QN177" s="50"/>
      <c r="QO177" s="50"/>
      <c r="QP177" s="50"/>
      <c r="QQ177" s="50"/>
      <c r="QR177" s="50"/>
      <c r="QS177" s="50"/>
      <c r="QT177" s="50"/>
      <c r="QU177" s="50"/>
      <c r="QV177" s="50"/>
      <c r="QW177" s="50"/>
      <c r="QX177" s="50"/>
      <c r="QY177" s="50"/>
      <c r="QZ177" s="50"/>
      <c r="RA177" s="50"/>
      <c r="RB177" s="50"/>
      <c r="RC177" s="50"/>
      <c r="RD177" s="50"/>
      <c r="RE177" s="50"/>
      <c r="RF177" s="50"/>
      <c r="RG177" s="50"/>
      <c r="RH177" s="50"/>
      <c r="RI177" s="50"/>
      <c r="RJ177" s="50"/>
      <c r="RK177" s="50"/>
      <c r="RL177" s="50"/>
      <c r="RM177" s="50"/>
      <c r="RN177" s="50"/>
      <c r="RO177" s="50"/>
      <c r="RP177" s="50"/>
      <c r="RQ177" s="50"/>
      <c r="RR177" s="50"/>
      <c r="RS177" s="50"/>
      <c r="RT177" s="50"/>
      <c r="RU177" s="50"/>
      <c r="RV177" s="50"/>
      <c r="RW177" s="50"/>
      <c r="RX177" s="50"/>
      <c r="RY177" s="50"/>
      <c r="RZ177" s="50"/>
      <c r="SA177" s="50"/>
      <c r="SB177" s="50"/>
      <c r="SC177" s="50"/>
      <c r="SD177" s="50"/>
      <c r="SE177" s="50"/>
      <c r="SF177" s="50"/>
      <c r="SG177" s="50"/>
      <c r="SH177" s="50"/>
      <c r="SI177" s="50"/>
      <c r="SJ177" s="50"/>
      <c r="SK177" s="50"/>
      <c r="SL177" s="50"/>
      <c r="SM177" s="50"/>
      <c r="SN177" s="45"/>
    </row>
    <row r="178" spans="3:508" x14ac:dyDescent="0.25"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  <c r="AE178" s="50"/>
      <c r="AF178" s="50"/>
      <c r="AG178" s="50"/>
      <c r="AH178" s="50"/>
      <c r="AI178" s="50"/>
      <c r="AJ178" s="50"/>
      <c r="AK178" s="50"/>
      <c r="AL178" s="50"/>
      <c r="AM178" s="50"/>
      <c r="AN178" s="50"/>
      <c r="AO178" s="50"/>
      <c r="AP178" s="50"/>
      <c r="AQ178" s="50"/>
      <c r="AR178" s="50"/>
      <c r="AS178" s="50"/>
      <c r="AT178" s="50"/>
      <c r="AU178" s="50"/>
      <c r="AV178" s="50"/>
      <c r="AW178" s="50"/>
      <c r="AX178" s="50"/>
      <c r="AY178" s="50"/>
      <c r="AZ178" s="50"/>
      <c r="BA178" s="50"/>
      <c r="BB178" s="50"/>
      <c r="BC178" s="50"/>
      <c r="BD178" s="50"/>
      <c r="BE178" s="50"/>
      <c r="BF178" s="50"/>
      <c r="BG178" s="50"/>
      <c r="BH178" s="50"/>
      <c r="BI178" s="50"/>
      <c r="BJ178" s="50"/>
      <c r="BK178" s="50"/>
      <c r="BL178" s="50"/>
      <c r="BM178" s="50"/>
      <c r="BN178" s="50"/>
      <c r="BO178" s="50"/>
      <c r="BP178" s="50"/>
      <c r="BQ178" s="50"/>
      <c r="BR178" s="50"/>
      <c r="BS178" s="50"/>
      <c r="BT178" s="50"/>
      <c r="BU178" s="50"/>
      <c r="BV178" s="50"/>
      <c r="BW178" s="50"/>
      <c r="BX178" s="50"/>
      <c r="BY178" s="50"/>
      <c r="BZ178" s="50"/>
      <c r="CA178" s="50"/>
      <c r="CB178" s="50"/>
      <c r="CC178" s="50"/>
      <c r="CD178" s="50"/>
      <c r="CE178" s="50"/>
      <c r="CF178" s="50"/>
      <c r="CG178" s="50"/>
      <c r="CH178" s="50"/>
      <c r="CI178" s="50"/>
      <c r="CJ178" s="50"/>
      <c r="CK178" s="50"/>
      <c r="CL178" s="50"/>
      <c r="CM178" s="50"/>
      <c r="CN178" s="50"/>
      <c r="CO178" s="50"/>
      <c r="CP178" s="50"/>
      <c r="CQ178" s="50"/>
      <c r="CR178" s="50"/>
      <c r="CS178" s="50"/>
      <c r="CT178" s="50"/>
      <c r="CU178" s="50"/>
      <c r="CV178" s="50"/>
      <c r="CW178" s="50"/>
      <c r="CX178" s="50"/>
      <c r="CY178" s="50"/>
      <c r="CZ178" s="50"/>
      <c r="DA178" s="50"/>
      <c r="DB178" s="50"/>
      <c r="DC178" s="50"/>
      <c r="DD178" s="50"/>
      <c r="DE178" s="50"/>
      <c r="DF178" s="50"/>
      <c r="DG178" s="50"/>
      <c r="DH178" s="50"/>
      <c r="DI178" s="50"/>
      <c r="DJ178" s="50"/>
      <c r="DK178" s="50"/>
      <c r="DL178" s="50"/>
      <c r="DM178" s="50"/>
      <c r="DN178" s="50"/>
      <c r="DO178" s="50"/>
      <c r="DP178" s="50"/>
      <c r="DQ178" s="50"/>
      <c r="DR178" s="50"/>
      <c r="DS178" s="50"/>
      <c r="DT178" s="50"/>
      <c r="DU178" s="50"/>
      <c r="DV178" s="50"/>
      <c r="DW178" s="50"/>
      <c r="DX178" s="50"/>
      <c r="DY178" s="50"/>
      <c r="DZ178" s="50"/>
      <c r="EA178" s="50"/>
      <c r="EB178" s="50"/>
      <c r="EC178" s="50"/>
      <c r="ED178" s="50"/>
      <c r="EE178" s="50"/>
      <c r="EF178" s="50"/>
      <c r="EG178" s="50"/>
      <c r="EH178" s="50"/>
      <c r="EI178" s="50"/>
      <c r="EJ178" s="50"/>
      <c r="EK178" s="50"/>
      <c r="EL178" s="50"/>
      <c r="EM178" s="50"/>
      <c r="EN178" s="50"/>
      <c r="EO178" s="50"/>
      <c r="EP178" s="50"/>
      <c r="EQ178" s="50"/>
      <c r="ER178" s="50"/>
      <c r="ES178" s="50"/>
      <c r="ET178" s="50"/>
      <c r="EU178" s="50"/>
      <c r="EV178" s="50"/>
      <c r="EW178" s="50"/>
      <c r="EX178" s="50"/>
      <c r="EY178" s="50"/>
      <c r="EZ178" s="50"/>
      <c r="FA178" s="50"/>
      <c r="FB178" s="50"/>
      <c r="FC178" s="50"/>
      <c r="FD178" s="50"/>
      <c r="FE178" s="50"/>
      <c r="FF178" s="50"/>
      <c r="FG178" s="50"/>
      <c r="FH178" s="50"/>
      <c r="FI178" s="50"/>
      <c r="FJ178" s="50"/>
      <c r="FK178" s="50"/>
      <c r="FL178" s="50"/>
      <c r="FM178" s="50"/>
      <c r="FN178" s="50"/>
      <c r="FO178" s="50"/>
      <c r="FP178" s="50"/>
      <c r="FQ178" s="50"/>
      <c r="FR178" s="50"/>
      <c r="FS178" s="50"/>
      <c r="FT178" s="50"/>
      <c r="FU178" s="50"/>
      <c r="FV178" s="50"/>
      <c r="FW178" s="50"/>
      <c r="FX178" s="50"/>
      <c r="FY178" s="50"/>
      <c r="FZ178" s="50"/>
      <c r="GA178" s="50"/>
      <c r="GB178" s="50"/>
      <c r="GC178" s="50"/>
      <c r="GD178" s="50"/>
      <c r="GE178" s="50"/>
      <c r="GF178" s="50"/>
      <c r="GG178" s="50"/>
      <c r="GH178" s="50"/>
      <c r="GI178" s="50"/>
      <c r="GJ178" s="50"/>
      <c r="GK178" s="50"/>
      <c r="GL178" s="50"/>
      <c r="GM178" s="50"/>
      <c r="GN178" s="50"/>
      <c r="GO178" s="50"/>
      <c r="GP178" s="50"/>
      <c r="GQ178" s="50"/>
      <c r="GR178" s="50"/>
      <c r="GS178" s="50"/>
      <c r="GT178" s="50"/>
      <c r="GU178" s="50"/>
      <c r="GV178" s="50"/>
      <c r="GW178" s="50"/>
      <c r="GX178" s="50"/>
      <c r="GY178" s="50"/>
      <c r="GZ178" s="50"/>
      <c r="HA178" s="50"/>
      <c r="HB178" s="50"/>
      <c r="HC178" s="50"/>
      <c r="HD178" s="50"/>
      <c r="HE178" s="50"/>
      <c r="HF178" s="50"/>
      <c r="HG178" s="50"/>
      <c r="HH178" s="50"/>
      <c r="HI178" s="50"/>
      <c r="HJ178" s="50"/>
      <c r="HK178" s="50"/>
      <c r="HL178" s="50"/>
      <c r="HM178" s="50"/>
      <c r="HN178" s="50"/>
      <c r="HO178" s="50"/>
      <c r="HP178" s="50"/>
      <c r="HQ178" s="50"/>
      <c r="HR178" s="50"/>
      <c r="HS178" s="50"/>
      <c r="HT178" s="50"/>
      <c r="HU178" s="50"/>
      <c r="HV178" s="50"/>
      <c r="HW178" s="50"/>
      <c r="HX178" s="50"/>
      <c r="HY178" s="50"/>
      <c r="HZ178" s="50"/>
      <c r="IA178" s="50"/>
      <c r="IB178" s="50"/>
      <c r="IC178" s="50"/>
      <c r="ID178" s="50"/>
      <c r="IE178" s="50"/>
      <c r="IF178" s="50"/>
      <c r="IG178" s="50"/>
      <c r="IH178" s="50"/>
      <c r="II178" s="50"/>
      <c r="IJ178" s="50"/>
      <c r="IK178" s="50"/>
      <c r="IL178" s="50"/>
      <c r="IM178" s="50"/>
      <c r="IN178" s="50"/>
      <c r="IO178" s="50"/>
      <c r="IP178" s="50"/>
      <c r="IQ178" s="50"/>
      <c r="IR178" s="50"/>
      <c r="IS178" s="50"/>
      <c r="IT178" s="50"/>
      <c r="IU178" s="50"/>
      <c r="IV178" s="50"/>
      <c r="IW178" s="50"/>
      <c r="IX178" s="50"/>
      <c r="IY178" s="50"/>
      <c r="IZ178" s="50"/>
      <c r="JA178" s="50"/>
      <c r="JB178" s="50"/>
      <c r="JC178" s="50"/>
      <c r="JD178" s="50"/>
      <c r="JE178" s="50"/>
      <c r="JF178" s="50"/>
      <c r="JG178" s="50"/>
      <c r="JH178" s="50"/>
      <c r="JI178" s="50"/>
      <c r="JJ178" s="50"/>
      <c r="JK178" s="50"/>
      <c r="JL178" s="50"/>
      <c r="JM178" s="50"/>
      <c r="JN178" s="50"/>
      <c r="JO178" s="50"/>
      <c r="JP178" s="50"/>
      <c r="JQ178" s="50"/>
      <c r="JR178" s="50"/>
      <c r="JS178" s="50"/>
      <c r="JT178" s="50"/>
      <c r="JU178" s="50"/>
      <c r="JV178" s="50"/>
      <c r="JW178" s="50"/>
      <c r="JX178" s="50"/>
      <c r="JY178" s="50"/>
      <c r="JZ178" s="50"/>
      <c r="KA178" s="50"/>
      <c r="KB178" s="50"/>
      <c r="KC178" s="50"/>
      <c r="KD178" s="50"/>
      <c r="KE178" s="50"/>
      <c r="KF178" s="50"/>
      <c r="KG178" s="50"/>
      <c r="KH178" s="50"/>
      <c r="KI178" s="50"/>
      <c r="KJ178" s="50"/>
      <c r="KK178" s="50"/>
      <c r="KL178" s="50"/>
      <c r="KM178" s="50"/>
      <c r="KN178" s="50"/>
      <c r="KO178" s="50"/>
      <c r="KP178" s="50"/>
      <c r="KQ178" s="50"/>
      <c r="KR178" s="50"/>
      <c r="KS178" s="50"/>
      <c r="KT178" s="50"/>
      <c r="KU178" s="50"/>
      <c r="KV178" s="50"/>
      <c r="KW178" s="50"/>
      <c r="KX178" s="50"/>
      <c r="KY178" s="50"/>
      <c r="KZ178" s="50"/>
      <c r="LA178" s="50"/>
      <c r="LB178" s="50"/>
      <c r="LC178" s="50"/>
      <c r="LD178" s="50"/>
      <c r="LE178" s="50"/>
      <c r="LF178" s="50"/>
      <c r="LG178" s="50"/>
      <c r="LH178" s="50"/>
      <c r="LI178" s="50"/>
      <c r="LJ178" s="50"/>
      <c r="LK178" s="50"/>
      <c r="LL178" s="50"/>
      <c r="LM178" s="50"/>
      <c r="LN178" s="50"/>
      <c r="LO178" s="50"/>
      <c r="LP178" s="50"/>
      <c r="LQ178" s="50"/>
      <c r="LR178" s="50"/>
      <c r="LS178" s="50"/>
      <c r="LT178" s="50"/>
      <c r="LU178" s="50"/>
      <c r="LV178" s="50"/>
      <c r="LW178" s="50"/>
      <c r="LX178" s="50"/>
      <c r="LY178" s="50"/>
      <c r="LZ178" s="50"/>
      <c r="MA178" s="50"/>
      <c r="MB178" s="50"/>
      <c r="MC178" s="50"/>
      <c r="MD178" s="50"/>
      <c r="ME178" s="50"/>
      <c r="MF178" s="50"/>
      <c r="MG178" s="50"/>
      <c r="MH178" s="50"/>
      <c r="MI178" s="50"/>
      <c r="MJ178" s="50"/>
      <c r="MK178" s="50"/>
      <c r="ML178" s="50"/>
      <c r="MM178" s="50"/>
      <c r="MN178" s="50"/>
      <c r="MO178" s="50"/>
      <c r="MP178" s="50"/>
      <c r="MQ178" s="50"/>
      <c r="MR178" s="50"/>
      <c r="MS178" s="50"/>
      <c r="MT178" s="50"/>
      <c r="MU178" s="50"/>
      <c r="MV178" s="50"/>
      <c r="MW178" s="50"/>
      <c r="MX178" s="50"/>
      <c r="MY178" s="50"/>
      <c r="MZ178" s="50"/>
      <c r="NA178" s="50"/>
      <c r="NB178" s="50"/>
      <c r="NC178" s="50"/>
      <c r="ND178" s="50"/>
      <c r="NE178" s="50"/>
      <c r="NF178" s="50"/>
      <c r="NG178" s="50"/>
      <c r="NH178" s="50"/>
      <c r="NI178" s="50"/>
      <c r="NJ178" s="50"/>
      <c r="NK178" s="50"/>
      <c r="NL178" s="50"/>
      <c r="NM178" s="50"/>
      <c r="NN178" s="50"/>
      <c r="NO178" s="50"/>
      <c r="NP178" s="50"/>
      <c r="NQ178" s="50"/>
      <c r="NR178" s="50"/>
      <c r="NS178" s="50"/>
      <c r="NT178" s="50"/>
      <c r="NU178" s="50"/>
      <c r="NV178" s="50"/>
      <c r="NW178" s="50"/>
      <c r="NX178" s="50"/>
      <c r="NY178" s="50"/>
      <c r="NZ178" s="50"/>
      <c r="OA178" s="50"/>
      <c r="OB178" s="50"/>
      <c r="OC178" s="50"/>
      <c r="OD178" s="50"/>
      <c r="OE178" s="50"/>
      <c r="OF178" s="50"/>
      <c r="OG178" s="50"/>
      <c r="OH178" s="50"/>
      <c r="OI178" s="50"/>
      <c r="OJ178" s="50"/>
      <c r="OK178" s="50"/>
      <c r="OL178" s="50"/>
      <c r="OM178" s="50"/>
      <c r="ON178" s="50"/>
      <c r="OO178" s="50"/>
      <c r="OP178" s="50"/>
      <c r="OQ178" s="50"/>
      <c r="OR178" s="50"/>
      <c r="OS178" s="50"/>
      <c r="OT178" s="50"/>
      <c r="OU178" s="50"/>
      <c r="OV178" s="50"/>
      <c r="OW178" s="50"/>
      <c r="OX178" s="50"/>
      <c r="OY178" s="50"/>
      <c r="OZ178" s="50"/>
      <c r="PA178" s="50"/>
      <c r="PB178" s="50"/>
      <c r="PC178" s="50"/>
      <c r="PD178" s="50"/>
      <c r="PE178" s="50"/>
      <c r="PF178" s="50"/>
      <c r="PG178" s="50"/>
      <c r="PH178" s="50"/>
      <c r="PI178" s="50"/>
      <c r="PJ178" s="50"/>
      <c r="PK178" s="50"/>
      <c r="PL178" s="50"/>
      <c r="PM178" s="50"/>
      <c r="PN178" s="50"/>
      <c r="PO178" s="50"/>
      <c r="PP178" s="50"/>
      <c r="PQ178" s="50"/>
      <c r="PR178" s="50"/>
      <c r="PS178" s="50"/>
      <c r="PT178" s="50"/>
      <c r="PU178" s="50"/>
      <c r="PV178" s="50"/>
      <c r="PW178" s="50"/>
      <c r="PX178" s="50"/>
      <c r="PY178" s="50"/>
      <c r="PZ178" s="50"/>
      <c r="QA178" s="50"/>
      <c r="QB178" s="50"/>
      <c r="QC178" s="50"/>
      <c r="QD178" s="50"/>
      <c r="QE178" s="50"/>
      <c r="QF178" s="50"/>
      <c r="QG178" s="50"/>
      <c r="QH178" s="50"/>
      <c r="QI178" s="50"/>
      <c r="QJ178" s="50"/>
      <c r="QK178" s="50"/>
      <c r="QL178" s="50"/>
      <c r="QM178" s="50"/>
      <c r="QN178" s="50"/>
      <c r="QO178" s="50"/>
      <c r="QP178" s="50"/>
      <c r="QQ178" s="50"/>
      <c r="QR178" s="50"/>
      <c r="QS178" s="50"/>
      <c r="QT178" s="50"/>
      <c r="QU178" s="50"/>
      <c r="QV178" s="50"/>
      <c r="QW178" s="50"/>
      <c r="QX178" s="50"/>
      <c r="QY178" s="50"/>
      <c r="QZ178" s="50"/>
      <c r="RA178" s="50"/>
      <c r="RB178" s="50"/>
      <c r="RC178" s="50"/>
      <c r="RD178" s="50"/>
      <c r="RE178" s="50"/>
      <c r="RF178" s="50"/>
      <c r="RG178" s="50"/>
      <c r="RH178" s="50"/>
      <c r="RI178" s="50"/>
      <c r="RJ178" s="50"/>
      <c r="RK178" s="50"/>
      <c r="RL178" s="50"/>
      <c r="RM178" s="50"/>
      <c r="RN178" s="50"/>
      <c r="RO178" s="50"/>
      <c r="RP178" s="50"/>
      <c r="RQ178" s="50"/>
      <c r="RR178" s="50"/>
      <c r="RS178" s="50"/>
      <c r="RT178" s="50"/>
      <c r="RU178" s="50"/>
      <c r="RV178" s="50"/>
      <c r="RW178" s="50"/>
      <c r="RX178" s="50"/>
      <c r="RY178" s="50"/>
      <c r="RZ178" s="50"/>
      <c r="SA178" s="50"/>
      <c r="SB178" s="50"/>
      <c r="SC178" s="50"/>
      <c r="SD178" s="50"/>
      <c r="SE178" s="50"/>
      <c r="SF178" s="50"/>
      <c r="SG178" s="50"/>
      <c r="SH178" s="50"/>
      <c r="SI178" s="50"/>
      <c r="SJ178" s="50"/>
      <c r="SK178" s="50"/>
      <c r="SL178" s="50"/>
      <c r="SM178" s="50"/>
      <c r="SN178" s="45"/>
    </row>
    <row r="179" spans="3:508" x14ac:dyDescent="0.25"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  <c r="AO179" s="50"/>
      <c r="AP179" s="50"/>
      <c r="AQ179" s="50"/>
      <c r="AR179" s="50"/>
      <c r="AS179" s="50"/>
      <c r="AT179" s="50"/>
      <c r="AU179" s="50"/>
      <c r="AV179" s="50"/>
      <c r="AW179" s="50"/>
      <c r="AX179" s="50"/>
      <c r="AY179" s="50"/>
      <c r="AZ179" s="50"/>
      <c r="BA179" s="50"/>
      <c r="BB179" s="50"/>
      <c r="BC179" s="50"/>
      <c r="BD179" s="50"/>
      <c r="BE179" s="50"/>
      <c r="BF179" s="50"/>
      <c r="BG179" s="50"/>
      <c r="BH179" s="50"/>
      <c r="BI179" s="50"/>
      <c r="BJ179" s="50"/>
      <c r="BK179" s="50"/>
      <c r="BL179" s="50"/>
      <c r="BM179" s="50"/>
      <c r="BN179" s="50"/>
      <c r="BO179" s="50"/>
      <c r="BP179" s="50"/>
      <c r="BQ179" s="50"/>
      <c r="BR179" s="50"/>
      <c r="BS179" s="50"/>
      <c r="BT179" s="50"/>
      <c r="BU179" s="50"/>
      <c r="BV179" s="50"/>
      <c r="BW179" s="50"/>
      <c r="BX179" s="50"/>
      <c r="BY179" s="50"/>
      <c r="BZ179" s="50"/>
      <c r="CA179" s="50"/>
      <c r="CB179" s="50"/>
      <c r="CC179" s="50"/>
      <c r="CD179" s="50"/>
      <c r="CE179" s="50"/>
      <c r="CF179" s="50"/>
      <c r="CG179" s="50"/>
      <c r="CH179" s="50"/>
      <c r="CI179" s="50"/>
      <c r="CJ179" s="50"/>
      <c r="CK179" s="50"/>
      <c r="CL179" s="50"/>
      <c r="CM179" s="50"/>
      <c r="CN179" s="50"/>
      <c r="CO179" s="50"/>
      <c r="CP179" s="50"/>
      <c r="CQ179" s="50"/>
      <c r="CR179" s="50"/>
      <c r="CS179" s="50"/>
      <c r="CT179" s="50"/>
      <c r="CU179" s="50"/>
      <c r="CV179" s="50"/>
      <c r="CW179" s="50"/>
      <c r="CX179" s="50"/>
      <c r="CY179" s="50"/>
      <c r="CZ179" s="50"/>
      <c r="DA179" s="50"/>
      <c r="DB179" s="50"/>
      <c r="DC179" s="50"/>
      <c r="DD179" s="50"/>
      <c r="DE179" s="50"/>
      <c r="DF179" s="50"/>
      <c r="DG179" s="50"/>
      <c r="DH179" s="50"/>
      <c r="DI179" s="50"/>
      <c r="DJ179" s="50"/>
      <c r="DK179" s="50"/>
      <c r="DL179" s="50"/>
      <c r="DM179" s="50"/>
      <c r="DN179" s="50"/>
      <c r="DO179" s="50"/>
      <c r="DP179" s="50"/>
      <c r="DQ179" s="50"/>
      <c r="DR179" s="50"/>
      <c r="DS179" s="50"/>
      <c r="DT179" s="50"/>
      <c r="DU179" s="50"/>
      <c r="DV179" s="50"/>
      <c r="DW179" s="50"/>
      <c r="DX179" s="50"/>
      <c r="DY179" s="50"/>
      <c r="DZ179" s="50"/>
      <c r="EA179" s="50"/>
      <c r="EB179" s="50"/>
      <c r="EC179" s="50"/>
      <c r="ED179" s="50"/>
      <c r="EE179" s="50"/>
      <c r="EF179" s="50"/>
      <c r="EG179" s="50"/>
      <c r="EH179" s="50"/>
      <c r="EI179" s="50"/>
      <c r="EJ179" s="50"/>
      <c r="EK179" s="50"/>
      <c r="EL179" s="50"/>
      <c r="EM179" s="50"/>
      <c r="EN179" s="50"/>
      <c r="EO179" s="50"/>
      <c r="EP179" s="50"/>
      <c r="EQ179" s="50"/>
      <c r="ER179" s="50"/>
      <c r="ES179" s="50"/>
      <c r="ET179" s="50"/>
      <c r="EU179" s="50"/>
      <c r="EV179" s="50"/>
      <c r="EW179" s="50"/>
      <c r="EX179" s="50"/>
      <c r="EY179" s="50"/>
      <c r="EZ179" s="50"/>
      <c r="FA179" s="50"/>
      <c r="FB179" s="50"/>
      <c r="FC179" s="50"/>
      <c r="FD179" s="50"/>
      <c r="FE179" s="50"/>
      <c r="FF179" s="50"/>
      <c r="FG179" s="50"/>
      <c r="FH179" s="50"/>
      <c r="FI179" s="50"/>
      <c r="FJ179" s="50"/>
      <c r="FK179" s="50"/>
      <c r="FL179" s="50"/>
      <c r="FM179" s="50"/>
      <c r="FN179" s="50"/>
      <c r="FO179" s="50"/>
      <c r="FP179" s="50"/>
      <c r="FQ179" s="50"/>
      <c r="FR179" s="50"/>
      <c r="FS179" s="50"/>
      <c r="FT179" s="50"/>
      <c r="FU179" s="50"/>
      <c r="FV179" s="50"/>
      <c r="FW179" s="50"/>
      <c r="FX179" s="50"/>
      <c r="FY179" s="50"/>
      <c r="FZ179" s="50"/>
      <c r="GA179" s="50"/>
      <c r="GB179" s="50"/>
      <c r="GC179" s="50"/>
      <c r="GD179" s="50"/>
      <c r="GE179" s="50"/>
      <c r="GF179" s="50"/>
      <c r="GG179" s="50"/>
      <c r="GH179" s="50"/>
      <c r="GI179" s="50"/>
      <c r="GJ179" s="50"/>
      <c r="GK179" s="50"/>
      <c r="GL179" s="50"/>
      <c r="GM179" s="50"/>
      <c r="GN179" s="50"/>
      <c r="GO179" s="50"/>
      <c r="GP179" s="50"/>
      <c r="GQ179" s="50"/>
      <c r="GR179" s="50"/>
      <c r="GS179" s="50"/>
      <c r="GT179" s="50"/>
      <c r="GU179" s="50"/>
      <c r="GV179" s="50"/>
      <c r="GW179" s="50"/>
      <c r="GX179" s="50"/>
      <c r="GY179" s="50"/>
      <c r="GZ179" s="50"/>
      <c r="HA179" s="50"/>
      <c r="HB179" s="50"/>
      <c r="HC179" s="50"/>
      <c r="HD179" s="50"/>
      <c r="HE179" s="50"/>
      <c r="HF179" s="50"/>
      <c r="HG179" s="50"/>
      <c r="HH179" s="50"/>
      <c r="HI179" s="50"/>
      <c r="HJ179" s="50"/>
      <c r="HK179" s="50"/>
      <c r="HL179" s="50"/>
      <c r="HM179" s="50"/>
      <c r="HN179" s="50"/>
      <c r="HO179" s="50"/>
      <c r="HP179" s="50"/>
      <c r="HQ179" s="50"/>
      <c r="HR179" s="50"/>
      <c r="HS179" s="50"/>
      <c r="HT179" s="50"/>
      <c r="HU179" s="50"/>
      <c r="HV179" s="50"/>
      <c r="HW179" s="50"/>
      <c r="HX179" s="50"/>
      <c r="HY179" s="50"/>
      <c r="HZ179" s="50"/>
      <c r="IA179" s="50"/>
      <c r="IB179" s="50"/>
      <c r="IC179" s="50"/>
      <c r="ID179" s="50"/>
      <c r="IE179" s="50"/>
      <c r="IF179" s="50"/>
      <c r="IG179" s="50"/>
      <c r="IH179" s="50"/>
      <c r="II179" s="50"/>
      <c r="IJ179" s="50"/>
      <c r="IK179" s="50"/>
      <c r="IL179" s="50"/>
      <c r="IM179" s="50"/>
      <c r="IN179" s="50"/>
      <c r="IO179" s="50"/>
      <c r="IP179" s="50"/>
      <c r="IQ179" s="50"/>
      <c r="IR179" s="50"/>
      <c r="IS179" s="50"/>
      <c r="IT179" s="50"/>
      <c r="IU179" s="50"/>
      <c r="IV179" s="50"/>
      <c r="IW179" s="50"/>
      <c r="IX179" s="50"/>
      <c r="IY179" s="50"/>
      <c r="IZ179" s="50"/>
      <c r="JA179" s="50"/>
      <c r="JB179" s="50"/>
      <c r="JC179" s="50"/>
      <c r="JD179" s="50"/>
      <c r="JE179" s="50"/>
      <c r="JF179" s="50"/>
      <c r="JG179" s="50"/>
      <c r="JH179" s="50"/>
      <c r="JI179" s="50"/>
      <c r="JJ179" s="50"/>
      <c r="JK179" s="50"/>
      <c r="JL179" s="50"/>
      <c r="JM179" s="50"/>
      <c r="JN179" s="50"/>
      <c r="JO179" s="50"/>
      <c r="JP179" s="50"/>
      <c r="JQ179" s="50"/>
      <c r="JR179" s="50"/>
      <c r="JS179" s="50"/>
      <c r="JT179" s="50"/>
      <c r="JU179" s="50"/>
      <c r="JV179" s="50"/>
      <c r="JW179" s="50"/>
      <c r="JX179" s="50"/>
      <c r="JY179" s="50"/>
      <c r="JZ179" s="50"/>
      <c r="KA179" s="50"/>
      <c r="KB179" s="50"/>
      <c r="KC179" s="50"/>
      <c r="KD179" s="50"/>
      <c r="KE179" s="50"/>
      <c r="KF179" s="50"/>
      <c r="KG179" s="50"/>
      <c r="KH179" s="50"/>
      <c r="KI179" s="50"/>
      <c r="KJ179" s="50"/>
      <c r="KK179" s="50"/>
      <c r="KL179" s="50"/>
      <c r="KM179" s="50"/>
      <c r="KN179" s="50"/>
      <c r="KO179" s="50"/>
      <c r="KP179" s="50"/>
      <c r="KQ179" s="50"/>
      <c r="KR179" s="50"/>
      <c r="KS179" s="50"/>
      <c r="KT179" s="50"/>
      <c r="KU179" s="50"/>
      <c r="KV179" s="50"/>
      <c r="KW179" s="50"/>
      <c r="KX179" s="50"/>
      <c r="KY179" s="50"/>
      <c r="KZ179" s="50"/>
      <c r="LA179" s="50"/>
      <c r="LB179" s="50"/>
      <c r="LC179" s="50"/>
      <c r="LD179" s="50"/>
      <c r="LE179" s="50"/>
      <c r="LF179" s="50"/>
      <c r="LG179" s="50"/>
      <c r="LH179" s="50"/>
      <c r="LI179" s="50"/>
      <c r="LJ179" s="50"/>
      <c r="LK179" s="50"/>
      <c r="LL179" s="50"/>
      <c r="LM179" s="50"/>
      <c r="LN179" s="50"/>
      <c r="LO179" s="50"/>
      <c r="LP179" s="50"/>
      <c r="LQ179" s="50"/>
      <c r="LR179" s="50"/>
      <c r="LS179" s="50"/>
      <c r="LT179" s="50"/>
      <c r="LU179" s="50"/>
      <c r="LV179" s="50"/>
      <c r="LW179" s="50"/>
      <c r="LX179" s="50"/>
      <c r="LY179" s="50"/>
      <c r="LZ179" s="50"/>
      <c r="MA179" s="50"/>
      <c r="MB179" s="50"/>
      <c r="MC179" s="50"/>
      <c r="MD179" s="50"/>
      <c r="ME179" s="50"/>
      <c r="MF179" s="50"/>
      <c r="MG179" s="50"/>
      <c r="MH179" s="50"/>
      <c r="MI179" s="50"/>
      <c r="MJ179" s="50"/>
      <c r="MK179" s="50"/>
      <c r="ML179" s="50"/>
      <c r="MM179" s="50"/>
      <c r="MN179" s="50"/>
      <c r="MO179" s="50"/>
      <c r="MP179" s="50"/>
      <c r="MQ179" s="50"/>
      <c r="MR179" s="50"/>
      <c r="MS179" s="50"/>
      <c r="MT179" s="50"/>
      <c r="MU179" s="50"/>
      <c r="MV179" s="50"/>
      <c r="MW179" s="50"/>
      <c r="MX179" s="50"/>
      <c r="MY179" s="50"/>
      <c r="MZ179" s="50"/>
      <c r="NA179" s="50"/>
      <c r="NB179" s="50"/>
      <c r="NC179" s="50"/>
      <c r="ND179" s="50"/>
      <c r="NE179" s="50"/>
      <c r="NF179" s="50"/>
      <c r="NG179" s="50"/>
      <c r="NH179" s="50"/>
      <c r="NI179" s="50"/>
      <c r="NJ179" s="50"/>
      <c r="NK179" s="50"/>
      <c r="NL179" s="50"/>
      <c r="NM179" s="50"/>
      <c r="NN179" s="50"/>
      <c r="NO179" s="50"/>
      <c r="NP179" s="50"/>
      <c r="NQ179" s="50"/>
      <c r="NR179" s="50"/>
      <c r="NS179" s="50"/>
      <c r="NT179" s="50"/>
      <c r="NU179" s="50"/>
      <c r="NV179" s="50"/>
      <c r="NW179" s="50"/>
      <c r="NX179" s="50"/>
      <c r="NY179" s="50"/>
      <c r="NZ179" s="50"/>
      <c r="OA179" s="50"/>
      <c r="OB179" s="50"/>
      <c r="OC179" s="50"/>
      <c r="OD179" s="50"/>
      <c r="OE179" s="50"/>
      <c r="OF179" s="50"/>
      <c r="OG179" s="50"/>
      <c r="OH179" s="50"/>
      <c r="OI179" s="50"/>
      <c r="OJ179" s="50"/>
      <c r="OK179" s="50"/>
      <c r="OL179" s="50"/>
      <c r="OM179" s="50"/>
      <c r="ON179" s="50"/>
      <c r="OO179" s="50"/>
      <c r="OP179" s="50"/>
      <c r="OQ179" s="50"/>
      <c r="OR179" s="50"/>
      <c r="OS179" s="50"/>
      <c r="OT179" s="50"/>
      <c r="OU179" s="50"/>
      <c r="OV179" s="50"/>
      <c r="OW179" s="50"/>
      <c r="OX179" s="50"/>
      <c r="OY179" s="50"/>
      <c r="OZ179" s="50"/>
      <c r="PA179" s="50"/>
      <c r="PB179" s="50"/>
      <c r="PC179" s="50"/>
      <c r="PD179" s="50"/>
      <c r="PE179" s="50"/>
      <c r="PF179" s="50"/>
      <c r="PG179" s="50"/>
      <c r="PH179" s="50"/>
      <c r="PI179" s="50"/>
      <c r="PJ179" s="50"/>
      <c r="PK179" s="50"/>
      <c r="PL179" s="50"/>
      <c r="PM179" s="50"/>
      <c r="PN179" s="50"/>
      <c r="PO179" s="50"/>
      <c r="PP179" s="50"/>
      <c r="PQ179" s="50"/>
      <c r="PR179" s="50"/>
      <c r="PS179" s="50"/>
      <c r="PT179" s="50"/>
      <c r="PU179" s="50"/>
      <c r="PV179" s="50"/>
      <c r="PW179" s="50"/>
      <c r="PX179" s="50"/>
      <c r="PY179" s="50"/>
      <c r="PZ179" s="50"/>
      <c r="QA179" s="50"/>
      <c r="QB179" s="50"/>
      <c r="QC179" s="50"/>
      <c r="QD179" s="50"/>
      <c r="QE179" s="50"/>
      <c r="QF179" s="50"/>
      <c r="QG179" s="50"/>
      <c r="QH179" s="50"/>
      <c r="QI179" s="50"/>
      <c r="QJ179" s="50"/>
      <c r="QK179" s="50"/>
      <c r="QL179" s="50"/>
      <c r="QM179" s="50"/>
      <c r="QN179" s="50"/>
      <c r="QO179" s="50"/>
      <c r="QP179" s="50"/>
      <c r="QQ179" s="50"/>
      <c r="QR179" s="50"/>
      <c r="QS179" s="50"/>
      <c r="QT179" s="50"/>
      <c r="QU179" s="50"/>
      <c r="QV179" s="50"/>
      <c r="QW179" s="50"/>
      <c r="QX179" s="50"/>
      <c r="QY179" s="50"/>
      <c r="QZ179" s="50"/>
      <c r="RA179" s="50"/>
      <c r="RB179" s="50"/>
      <c r="RC179" s="50"/>
      <c r="RD179" s="50"/>
      <c r="RE179" s="50"/>
      <c r="RF179" s="50"/>
      <c r="RG179" s="50"/>
      <c r="RH179" s="50"/>
      <c r="RI179" s="50"/>
      <c r="RJ179" s="50"/>
      <c r="RK179" s="50"/>
      <c r="RL179" s="50"/>
      <c r="RM179" s="50"/>
      <c r="RN179" s="50"/>
      <c r="RO179" s="50"/>
      <c r="RP179" s="50"/>
      <c r="RQ179" s="50"/>
      <c r="RR179" s="50"/>
      <c r="RS179" s="50"/>
      <c r="RT179" s="50"/>
      <c r="RU179" s="50"/>
      <c r="RV179" s="50"/>
      <c r="RW179" s="50"/>
      <c r="RX179" s="50"/>
      <c r="RY179" s="50"/>
      <c r="RZ179" s="50"/>
      <c r="SA179" s="50"/>
      <c r="SB179" s="50"/>
      <c r="SC179" s="50"/>
      <c r="SD179" s="50"/>
      <c r="SE179" s="50"/>
      <c r="SF179" s="50"/>
      <c r="SG179" s="50"/>
      <c r="SH179" s="50"/>
      <c r="SI179" s="50"/>
      <c r="SJ179" s="50"/>
      <c r="SK179" s="50"/>
      <c r="SL179" s="50"/>
      <c r="SM179" s="50"/>
      <c r="SN179" s="45"/>
    </row>
    <row r="180" spans="3:508" x14ac:dyDescent="0.25"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  <c r="AO180" s="50"/>
      <c r="AP180" s="50"/>
      <c r="AQ180" s="50"/>
      <c r="AR180" s="50"/>
      <c r="AS180" s="50"/>
      <c r="AT180" s="50"/>
      <c r="AU180" s="50"/>
      <c r="AV180" s="50"/>
      <c r="AW180" s="50"/>
      <c r="AX180" s="50"/>
      <c r="AY180" s="50"/>
      <c r="AZ180" s="50"/>
      <c r="BA180" s="50"/>
      <c r="BB180" s="50"/>
      <c r="BC180" s="50"/>
      <c r="BD180" s="50"/>
      <c r="BE180" s="50"/>
      <c r="BF180" s="50"/>
      <c r="BG180" s="50"/>
      <c r="BH180" s="50"/>
      <c r="BI180" s="50"/>
      <c r="BJ180" s="50"/>
      <c r="BK180" s="50"/>
      <c r="BL180" s="50"/>
      <c r="BM180" s="50"/>
      <c r="BN180" s="50"/>
      <c r="BO180" s="50"/>
      <c r="BP180" s="50"/>
      <c r="BQ180" s="50"/>
      <c r="BR180" s="50"/>
      <c r="BS180" s="50"/>
      <c r="BT180" s="50"/>
      <c r="BU180" s="50"/>
      <c r="BV180" s="50"/>
      <c r="BW180" s="50"/>
      <c r="BX180" s="50"/>
      <c r="BY180" s="50"/>
      <c r="BZ180" s="50"/>
      <c r="CA180" s="50"/>
      <c r="CB180" s="50"/>
      <c r="CC180" s="50"/>
      <c r="CD180" s="50"/>
      <c r="CE180" s="50"/>
      <c r="CF180" s="50"/>
      <c r="CG180" s="50"/>
      <c r="CH180" s="50"/>
      <c r="CI180" s="50"/>
      <c r="CJ180" s="50"/>
      <c r="CK180" s="50"/>
      <c r="CL180" s="50"/>
      <c r="CM180" s="50"/>
      <c r="CN180" s="50"/>
      <c r="CO180" s="50"/>
      <c r="CP180" s="50"/>
      <c r="CQ180" s="50"/>
      <c r="CR180" s="50"/>
      <c r="CS180" s="50"/>
      <c r="CT180" s="50"/>
      <c r="CU180" s="50"/>
      <c r="CV180" s="50"/>
      <c r="CW180" s="50"/>
      <c r="CX180" s="50"/>
      <c r="CY180" s="50"/>
      <c r="CZ180" s="50"/>
      <c r="DA180" s="50"/>
      <c r="DB180" s="50"/>
      <c r="DC180" s="50"/>
      <c r="DD180" s="50"/>
      <c r="DE180" s="50"/>
      <c r="DF180" s="50"/>
      <c r="DG180" s="50"/>
      <c r="DH180" s="50"/>
      <c r="DI180" s="50"/>
      <c r="DJ180" s="50"/>
      <c r="DK180" s="50"/>
      <c r="DL180" s="50"/>
      <c r="DM180" s="50"/>
      <c r="DN180" s="50"/>
      <c r="DO180" s="50"/>
      <c r="DP180" s="50"/>
      <c r="DQ180" s="50"/>
      <c r="DR180" s="50"/>
      <c r="DS180" s="50"/>
      <c r="DT180" s="50"/>
      <c r="DU180" s="50"/>
      <c r="DV180" s="50"/>
      <c r="DW180" s="50"/>
      <c r="DX180" s="50"/>
      <c r="DY180" s="50"/>
      <c r="DZ180" s="50"/>
      <c r="EA180" s="50"/>
      <c r="EB180" s="50"/>
      <c r="EC180" s="50"/>
      <c r="ED180" s="50"/>
      <c r="EE180" s="50"/>
      <c r="EF180" s="50"/>
      <c r="EG180" s="50"/>
      <c r="EH180" s="50"/>
      <c r="EI180" s="50"/>
      <c r="EJ180" s="50"/>
      <c r="EK180" s="50"/>
      <c r="EL180" s="50"/>
      <c r="EM180" s="50"/>
      <c r="EN180" s="50"/>
      <c r="EO180" s="50"/>
      <c r="EP180" s="50"/>
      <c r="EQ180" s="50"/>
      <c r="ER180" s="50"/>
      <c r="ES180" s="50"/>
      <c r="ET180" s="50"/>
      <c r="EU180" s="50"/>
      <c r="EV180" s="50"/>
      <c r="EW180" s="50"/>
      <c r="EX180" s="50"/>
      <c r="EY180" s="50"/>
      <c r="EZ180" s="50"/>
      <c r="FA180" s="50"/>
      <c r="FB180" s="50"/>
      <c r="FC180" s="50"/>
      <c r="FD180" s="50"/>
      <c r="FE180" s="50"/>
      <c r="FF180" s="50"/>
      <c r="FG180" s="50"/>
      <c r="FH180" s="50"/>
      <c r="FI180" s="50"/>
      <c r="FJ180" s="50"/>
      <c r="FK180" s="50"/>
      <c r="FL180" s="50"/>
      <c r="FM180" s="50"/>
      <c r="FN180" s="50"/>
      <c r="FO180" s="50"/>
      <c r="FP180" s="50"/>
      <c r="FQ180" s="50"/>
      <c r="FR180" s="50"/>
      <c r="FS180" s="50"/>
      <c r="FT180" s="50"/>
      <c r="FU180" s="50"/>
      <c r="FV180" s="50"/>
      <c r="FW180" s="50"/>
      <c r="FX180" s="50"/>
      <c r="FY180" s="50"/>
      <c r="FZ180" s="50"/>
      <c r="GA180" s="50"/>
      <c r="GB180" s="50"/>
      <c r="GC180" s="50"/>
      <c r="GD180" s="50"/>
      <c r="GE180" s="50"/>
      <c r="GF180" s="50"/>
      <c r="GG180" s="50"/>
      <c r="GH180" s="50"/>
      <c r="GI180" s="50"/>
      <c r="GJ180" s="50"/>
      <c r="GK180" s="50"/>
      <c r="GL180" s="50"/>
      <c r="GM180" s="50"/>
      <c r="GN180" s="50"/>
      <c r="GO180" s="50"/>
      <c r="GP180" s="50"/>
      <c r="GQ180" s="50"/>
      <c r="GR180" s="50"/>
      <c r="GS180" s="50"/>
      <c r="GT180" s="50"/>
      <c r="GU180" s="50"/>
      <c r="GV180" s="50"/>
      <c r="GW180" s="50"/>
      <c r="GX180" s="50"/>
      <c r="GY180" s="50"/>
      <c r="GZ180" s="50"/>
      <c r="HA180" s="50"/>
      <c r="HB180" s="50"/>
      <c r="HC180" s="50"/>
      <c r="HD180" s="50"/>
      <c r="HE180" s="50"/>
      <c r="HF180" s="50"/>
      <c r="HG180" s="50"/>
      <c r="HH180" s="50"/>
      <c r="HI180" s="50"/>
      <c r="HJ180" s="50"/>
      <c r="HK180" s="50"/>
      <c r="HL180" s="50"/>
      <c r="HM180" s="50"/>
      <c r="HN180" s="50"/>
      <c r="HO180" s="50"/>
      <c r="HP180" s="50"/>
      <c r="HQ180" s="50"/>
      <c r="HR180" s="50"/>
      <c r="HS180" s="50"/>
      <c r="HT180" s="50"/>
      <c r="HU180" s="50"/>
      <c r="HV180" s="50"/>
      <c r="HW180" s="50"/>
      <c r="HX180" s="50"/>
      <c r="HY180" s="50"/>
      <c r="HZ180" s="50"/>
      <c r="IA180" s="50"/>
      <c r="IB180" s="50"/>
      <c r="IC180" s="50"/>
      <c r="ID180" s="50"/>
      <c r="IE180" s="50"/>
      <c r="IF180" s="50"/>
      <c r="IG180" s="50"/>
      <c r="IH180" s="50"/>
      <c r="II180" s="50"/>
      <c r="IJ180" s="50"/>
      <c r="IK180" s="50"/>
      <c r="IL180" s="50"/>
      <c r="IM180" s="50"/>
      <c r="IN180" s="50"/>
      <c r="IO180" s="50"/>
      <c r="IP180" s="50"/>
      <c r="IQ180" s="50"/>
      <c r="IR180" s="50"/>
      <c r="IS180" s="50"/>
      <c r="IT180" s="50"/>
      <c r="IU180" s="50"/>
      <c r="IV180" s="50"/>
      <c r="IW180" s="50"/>
      <c r="IX180" s="50"/>
      <c r="IY180" s="50"/>
      <c r="IZ180" s="50"/>
      <c r="JA180" s="50"/>
      <c r="JB180" s="50"/>
      <c r="JC180" s="50"/>
      <c r="JD180" s="50"/>
      <c r="JE180" s="50"/>
      <c r="JF180" s="50"/>
      <c r="JG180" s="50"/>
      <c r="JH180" s="50"/>
      <c r="JI180" s="50"/>
      <c r="JJ180" s="50"/>
      <c r="JK180" s="50"/>
      <c r="JL180" s="50"/>
      <c r="JM180" s="50"/>
      <c r="JN180" s="50"/>
      <c r="JO180" s="50"/>
      <c r="JP180" s="50"/>
      <c r="JQ180" s="50"/>
      <c r="JR180" s="50"/>
      <c r="JS180" s="50"/>
      <c r="JT180" s="50"/>
      <c r="JU180" s="50"/>
      <c r="JV180" s="50"/>
      <c r="JW180" s="50"/>
      <c r="JX180" s="50"/>
      <c r="JY180" s="50"/>
      <c r="JZ180" s="50"/>
      <c r="KA180" s="50"/>
      <c r="KB180" s="50"/>
      <c r="KC180" s="50"/>
      <c r="KD180" s="50"/>
      <c r="KE180" s="50"/>
      <c r="KF180" s="50"/>
      <c r="KG180" s="50"/>
      <c r="KH180" s="50"/>
      <c r="KI180" s="50"/>
      <c r="KJ180" s="50"/>
      <c r="KK180" s="50"/>
      <c r="KL180" s="50"/>
      <c r="KM180" s="50"/>
      <c r="KN180" s="50"/>
      <c r="KO180" s="50"/>
      <c r="KP180" s="50"/>
      <c r="KQ180" s="50"/>
      <c r="KR180" s="50"/>
      <c r="KS180" s="50"/>
      <c r="KT180" s="50"/>
      <c r="KU180" s="50"/>
      <c r="KV180" s="50"/>
      <c r="KW180" s="50"/>
      <c r="KX180" s="50"/>
      <c r="KY180" s="50"/>
      <c r="KZ180" s="50"/>
      <c r="LA180" s="50"/>
      <c r="LB180" s="50"/>
      <c r="LC180" s="50"/>
      <c r="LD180" s="50"/>
      <c r="LE180" s="50"/>
      <c r="LF180" s="50"/>
      <c r="LG180" s="50"/>
      <c r="LH180" s="50"/>
      <c r="LI180" s="50"/>
      <c r="LJ180" s="50"/>
      <c r="LK180" s="50"/>
      <c r="LL180" s="50"/>
      <c r="LM180" s="50"/>
      <c r="LN180" s="50"/>
      <c r="LO180" s="50"/>
      <c r="LP180" s="50"/>
      <c r="LQ180" s="50"/>
      <c r="LR180" s="50"/>
      <c r="LS180" s="50"/>
      <c r="LT180" s="50"/>
      <c r="LU180" s="50"/>
      <c r="LV180" s="50"/>
      <c r="LW180" s="50"/>
      <c r="LX180" s="50"/>
      <c r="LY180" s="50"/>
      <c r="LZ180" s="50"/>
      <c r="MA180" s="50"/>
      <c r="MB180" s="50"/>
      <c r="MC180" s="50"/>
      <c r="MD180" s="50"/>
      <c r="ME180" s="50"/>
      <c r="MF180" s="50"/>
      <c r="MG180" s="50"/>
      <c r="MH180" s="50"/>
      <c r="MI180" s="50"/>
      <c r="MJ180" s="50"/>
      <c r="MK180" s="50"/>
      <c r="ML180" s="50"/>
      <c r="MM180" s="50"/>
      <c r="MN180" s="50"/>
      <c r="MO180" s="50"/>
      <c r="MP180" s="50"/>
      <c r="MQ180" s="50"/>
      <c r="MR180" s="50"/>
      <c r="MS180" s="50"/>
      <c r="MT180" s="50"/>
      <c r="MU180" s="50"/>
      <c r="MV180" s="50"/>
      <c r="MW180" s="50"/>
      <c r="MX180" s="50"/>
      <c r="MY180" s="50"/>
      <c r="MZ180" s="50"/>
      <c r="NA180" s="50"/>
      <c r="NB180" s="50"/>
      <c r="NC180" s="50"/>
      <c r="ND180" s="50"/>
      <c r="NE180" s="50"/>
      <c r="NF180" s="50"/>
      <c r="NG180" s="50"/>
      <c r="NH180" s="50"/>
      <c r="NI180" s="50"/>
      <c r="NJ180" s="50"/>
      <c r="NK180" s="50"/>
      <c r="NL180" s="50"/>
      <c r="NM180" s="50"/>
      <c r="NN180" s="50"/>
      <c r="NO180" s="50"/>
      <c r="NP180" s="50"/>
      <c r="NQ180" s="50"/>
      <c r="NR180" s="50"/>
      <c r="NS180" s="50"/>
      <c r="NT180" s="50"/>
      <c r="NU180" s="50"/>
      <c r="NV180" s="50"/>
      <c r="NW180" s="50"/>
      <c r="NX180" s="50"/>
      <c r="NY180" s="50"/>
      <c r="NZ180" s="50"/>
      <c r="OA180" s="50"/>
      <c r="OB180" s="50"/>
      <c r="OC180" s="50"/>
      <c r="OD180" s="50"/>
      <c r="OE180" s="50"/>
      <c r="OF180" s="50"/>
      <c r="OG180" s="50"/>
      <c r="OH180" s="50"/>
      <c r="OI180" s="50"/>
      <c r="OJ180" s="50"/>
      <c r="OK180" s="50"/>
      <c r="OL180" s="50"/>
      <c r="OM180" s="50"/>
      <c r="ON180" s="50"/>
      <c r="OO180" s="50"/>
      <c r="OP180" s="50"/>
      <c r="OQ180" s="50"/>
      <c r="OR180" s="50"/>
      <c r="OS180" s="50"/>
      <c r="OT180" s="50"/>
      <c r="OU180" s="50"/>
      <c r="OV180" s="50"/>
      <c r="OW180" s="50"/>
      <c r="OX180" s="50"/>
      <c r="OY180" s="50"/>
      <c r="OZ180" s="50"/>
      <c r="PA180" s="50"/>
      <c r="PB180" s="50"/>
      <c r="PC180" s="50"/>
      <c r="PD180" s="50"/>
      <c r="PE180" s="50"/>
      <c r="PF180" s="50"/>
      <c r="PG180" s="50"/>
      <c r="PH180" s="50"/>
      <c r="PI180" s="50"/>
      <c r="PJ180" s="50"/>
      <c r="PK180" s="50"/>
      <c r="PL180" s="50"/>
      <c r="PM180" s="50"/>
      <c r="PN180" s="50"/>
      <c r="PO180" s="50"/>
      <c r="PP180" s="50"/>
      <c r="PQ180" s="50"/>
      <c r="PR180" s="50"/>
      <c r="PS180" s="50"/>
      <c r="PT180" s="50"/>
      <c r="PU180" s="50"/>
      <c r="PV180" s="50"/>
      <c r="PW180" s="50"/>
      <c r="PX180" s="50"/>
      <c r="PY180" s="50"/>
      <c r="PZ180" s="50"/>
      <c r="QA180" s="50"/>
      <c r="QB180" s="50"/>
      <c r="QC180" s="50"/>
      <c r="QD180" s="50"/>
      <c r="QE180" s="50"/>
      <c r="QF180" s="50"/>
      <c r="QG180" s="50"/>
      <c r="QH180" s="50"/>
      <c r="QI180" s="50"/>
      <c r="QJ180" s="50"/>
      <c r="QK180" s="50"/>
      <c r="QL180" s="50"/>
      <c r="QM180" s="50"/>
      <c r="QN180" s="50"/>
      <c r="QO180" s="50"/>
      <c r="QP180" s="50"/>
      <c r="QQ180" s="50"/>
      <c r="QR180" s="50"/>
      <c r="QS180" s="50"/>
      <c r="QT180" s="50"/>
      <c r="QU180" s="50"/>
      <c r="QV180" s="50"/>
      <c r="QW180" s="50"/>
      <c r="QX180" s="50"/>
      <c r="QY180" s="50"/>
      <c r="QZ180" s="50"/>
      <c r="RA180" s="50"/>
      <c r="RB180" s="50"/>
      <c r="RC180" s="50"/>
      <c r="RD180" s="50"/>
      <c r="RE180" s="50"/>
      <c r="RF180" s="50"/>
      <c r="RG180" s="50"/>
      <c r="RH180" s="50"/>
      <c r="RI180" s="50"/>
      <c r="RJ180" s="50"/>
      <c r="RK180" s="50"/>
      <c r="RL180" s="50"/>
      <c r="RM180" s="50"/>
      <c r="RN180" s="50"/>
      <c r="RO180" s="50"/>
      <c r="RP180" s="50"/>
      <c r="RQ180" s="50"/>
      <c r="RR180" s="50"/>
      <c r="RS180" s="50"/>
      <c r="RT180" s="50"/>
      <c r="RU180" s="50"/>
      <c r="RV180" s="50"/>
      <c r="RW180" s="50"/>
      <c r="RX180" s="50"/>
      <c r="RY180" s="50"/>
      <c r="RZ180" s="50"/>
      <c r="SA180" s="50"/>
      <c r="SB180" s="50"/>
      <c r="SC180" s="50"/>
      <c r="SD180" s="50"/>
      <c r="SE180" s="50"/>
      <c r="SF180" s="50"/>
      <c r="SG180" s="50"/>
      <c r="SH180" s="50"/>
      <c r="SI180" s="50"/>
      <c r="SJ180" s="50"/>
      <c r="SK180" s="50"/>
      <c r="SL180" s="50"/>
      <c r="SM180" s="50"/>
      <c r="SN180" s="45"/>
    </row>
    <row r="181" spans="3:508" x14ac:dyDescent="0.25"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  <c r="AE181" s="50"/>
      <c r="AF181" s="50"/>
      <c r="AG181" s="50"/>
      <c r="AH181" s="50"/>
      <c r="AI181" s="50"/>
      <c r="AJ181" s="50"/>
      <c r="AK181" s="50"/>
      <c r="AL181" s="50"/>
      <c r="AM181" s="50"/>
      <c r="AN181" s="50"/>
      <c r="AO181" s="50"/>
      <c r="AP181" s="50"/>
      <c r="AQ181" s="50"/>
      <c r="AR181" s="50"/>
      <c r="AS181" s="50"/>
      <c r="AT181" s="50"/>
      <c r="AU181" s="50"/>
      <c r="AV181" s="50"/>
      <c r="AW181" s="50"/>
      <c r="AX181" s="50"/>
      <c r="AY181" s="50"/>
      <c r="AZ181" s="50"/>
      <c r="BA181" s="50"/>
      <c r="BB181" s="50"/>
      <c r="BC181" s="50"/>
      <c r="BD181" s="50"/>
      <c r="BE181" s="50"/>
      <c r="BF181" s="50"/>
      <c r="BG181" s="50"/>
      <c r="BH181" s="50"/>
      <c r="BI181" s="50"/>
      <c r="BJ181" s="50"/>
      <c r="BK181" s="50"/>
      <c r="BL181" s="50"/>
      <c r="BM181" s="50"/>
      <c r="BN181" s="50"/>
      <c r="BO181" s="50"/>
      <c r="BP181" s="50"/>
      <c r="BQ181" s="50"/>
      <c r="BR181" s="50"/>
      <c r="BS181" s="50"/>
      <c r="BT181" s="50"/>
      <c r="BU181" s="50"/>
      <c r="BV181" s="50"/>
      <c r="BW181" s="50"/>
      <c r="BX181" s="50"/>
      <c r="BY181" s="50"/>
      <c r="BZ181" s="50"/>
      <c r="CA181" s="50"/>
      <c r="CB181" s="50"/>
      <c r="CC181" s="50"/>
      <c r="CD181" s="50"/>
      <c r="CE181" s="50"/>
      <c r="CF181" s="50"/>
      <c r="CG181" s="50"/>
      <c r="CH181" s="50"/>
      <c r="CI181" s="50"/>
      <c r="CJ181" s="50"/>
      <c r="CK181" s="50"/>
      <c r="CL181" s="50"/>
      <c r="CM181" s="50"/>
      <c r="CN181" s="50"/>
      <c r="CO181" s="50"/>
      <c r="CP181" s="50"/>
      <c r="CQ181" s="50"/>
      <c r="CR181" s="50"/>
      <c r="CS181" s="50"/>
      <c r="CT181" s="50"/>
      <c r="CU181" s="50"/>
      <c r="CV181" s="50"/>
      <c r="CW181" s="50"/>
      <c r="CX181" s="50"/>
      <c r="CY181" s="50"/>
      <c r="CZ181" s="50"/>
      <c r="DA181" s="50"/>
      <c r="DB181" s="50"/>
      <c r="DC181" s="50"/>
      <c r="DD181" s="50"/>
      <c r="DE181" s="50"/>
      <c r="DF181" s="50"/>
      <c r="DG181" s="50"/>
      <c r="DH181" s="50"/>
      <c r="DI181" s="50"/>
      <c r="DJ181" s="50"/>
      <c r="DK181" s="50"/>
      <c r="DL181" s="50"/>
      <c r="DM181" s="50"/>
      <c r="DN181" s="50"/>
      <c r="DO181" s="50"/>
      <c r="DP181" s="50"/>
      <c r="DQ181" s="50"/>
      <c r="DR181" s="50"/>
      <c r="DS181" s="50"/>
      <c r="DT181" s="50"/>
      <c r="DU181" s="50"/>
      <c r="DV181" s="50"/>
      <c r="DW181" s="50"/>
      <c r="DX181" s="50"/>
      <c r="DY181" s="50"/>
      <c r="DZ181" s="50"/>
      <c r="EA181" s="50"/>
      <c r="EB181" s="50"/>
      <c r="EC181" s="50"/>
      <c r="ED181" s="50"/>
      <c r="EE181" s="50"/>
      <c r="EF181" s="50"/>
      <c r="EG181" s="50"/>
      <c r="EH181" s="50"/>
      <c r="EI181" s="50"/>
      <c r="EJ181" s="50"/>
      <c r="EK181" s="50"/>
      <c r="EL181" s="50"/>
      <c r="EM181" s="50"/>
      <c r="EN181" s="50"/>
      <c r="EO181" s="50"/>
      <c r="EP181" s="50"/>
      <c r="EQ181" s="50"/>
      <c r="ER181" s="50"/>
      <c r="ES181" s="50"/>
      <c r="ET181" s="50"/>
      <c r="EU181" s="50"/>
      <c r="EV181" s="50"/>
      <c r="EW181" s="50"/>
      <c r="EX181" s="50"/>
      <c r="EY181" s="50"/>
      <c r="EZ181" s="50"/>
      <c r="FA181" s="50"/>
      <c r="FB181" s="50"/>
      <c r="FC181" s="50"/>
      <c r="FD181" s="50"/>
      <c r="FE181" s="50"/>
      <c r="FF181" s="50"/>
      <c r="FG181" s="50"/>
      <c r="FH181" s="50"/>
      <c r="FI181" s="50"/>
      <c r="FJ181" s="50"/>
      <c r="FK181" s="50"/>
      <c r="FL181" s="50"/>
      <c r="FM181" s="50"/>
      <c r="FN181" s="50"/>
      <c r="FO181" s="50"/>
      <c r="FP181" s="50"/>
      <c r="FQ181" s="50"/>
      <c r="FR181" s="50"/>
      <c r="FS181" s="50"/>
      <c r="FT181" s="50"/>
      <c r="FU181" s="50"/>
      <c r="FV181" s="50"/>
      <c r="FW181" s="50"/>
      <c r="FX181" s="50"/>
      <c r="FY181" s="50"/>
      <c r="FZ181" s="50"/>
      <c r="GA181" s="50"/>
      <c r="GB181" s="50"/>
      <c r="GC181" s="50"/>
      <c r="GD181" s="50"/>
      <c r="GE181" s="50"/>
      <c r="GF181" s="50"/>
      <c r="GG181" s="50"/>
      <c r="GH181" s="50"/>
      <c r="GI181" s="50"/>
      <c r="GJ181" s="50"/>
      <c r="GK181" s="50"/>
      <c r="GL181" s="50"/>
      <c r="GM181" s="50"/>
      <c r="GN181" s="50"/>
      <c r="GO181" s="50"/>
      <c r="GP181" s="50"/>
      <c r="GQ181" s="50"/>
      <c r="GR181" s="50"/>
      <c r="GS181" s="50"/>
      <c r="GT181" s="50"/>
      <c r="GU181" s="50"/>
      <c r="GV181" s="50"/>
      <c r="GW181" s="50"/>
      <c r="GX181" s="50"/>
      <c r="GY181" s="50"/>
      <c r="GZ181" s="50"/>
      <c r="HA181" s="50"/>
      <c r="HB181" s="50"/>
      <c r="HC181" s="50"/>
      <c r="HD181" s="50"/>
      <c r="HE181" s="50"/>
      <c r="HF181" s="50"/>
      <c r="HG181" s="50"/>
      <c r="HH181" s="50"/>
      <c r="HI181" s="50"/>
      <c r="HJ181" s="50"/>
      <c r="HK181" s="50"/>
      <c r="HL181" s="50"/>
      <c r="HM181" s="50"/>
      <c r="HN181" s="50"/>
      <c r="HO181" s="50"/>
      <c r="HP181" s="50"/>
      <c r="HQ181" s="50"/>
      <c r="HR181" s="50"/>
      <c r="HS181" s="50"/>
      <c r="HT181" s="50"/>
      <c r="HU181" s="50"/>
      <c r="HV181" s="50"/>
      <c r="HW181" s="50"/>
      <c r="HX181" s="50"/>
      <c r="HY181" s="50"/>
      <c r="HZ181" s="50"/>
      <c r="IA181" s="50"/>
      <c r="IB181" s="50"/>
      <c r="IC181" s="50"/>
      <c r="ID181" s="50"/>
      <c r="IE181" s="50"/>
      <c r="IF181" s="50"/>
      <c r="IG181" s="50"/>
      <c r="IH181" s="50"/>
      <c r="II181" s="50"/>
      <c r="IJ181" s="50"/>
      <c r="IK181" s="50"/>
      <c r="IL181" s="50"/>
      <c r="IM181" s="50"/>
      <c r="IN181" s="50"/>
      <c r="IO181" s="50"/>
      <c r="IP181" s="50"/>
      <c r="IQ181" s="50"/>
      <c r="IR181" s="50"/>
      <c r="IS181" s="50"/>
      <c r="IT181" s="50"/>
      <c r="IU181" s="50"/>
      <c r="IV181" s="50"/>
      <c r="IW181" s="50"/>
      <c r="IX181" s="50"/>
      <c r="IY181" s="50"/>
      <c r="IZ181" s="50"/>
      <c r="JA181" s="50"/>
      <c r="JB181" s="50"/>
      <c r="JC181" s="50"/>
      <c r="JD181" s="50"/>
      <c r="JE181" s="50"/>
      <c r="JF181" s="50"/>
      <c r="JG181" s="50"/>
      <c r="JH181" s="50"/>
      <c r="JI181" s="50"/>
      <c r="JJ181" s="50"/>
      <c r="JK181" s="50"/>
      <c r="JL181" s="50"/>
      <c r="JM181" s="50"/>
      <c r="JN181" s="50"/>
      <c r="JO181" s="50"/>
      <c r="JP181" s="50"/>
      <c r="JQ181" s="50"/>
      <c r="JR181" s="50"/>
      <c r="JS181" s="50"/>
      <c r="JT181" s="50"/>
      <c r="JU181" s="50"/>
      <c r="JV181" s="50"/>
      <c r="JW181" s="50"/>
      <c r="JX181" s="50"/>
      <c r="JY181" s="50"/>
      <c r="JZ181" s="50"/>
      <c r="KA181" s="50"/>
      <c r="KB181" s="50"/>
      <c r="KC181" s="50"/>
      <c r="KD181" s="50"/>
      <c r="KE181" s="50"/>
      <c r="KF181" s="50"/>
      <c r="KG181" s="50"/>
      <c r="KH181" s="50"/>
      <c r="KI181" s="50"/>
      <c r="KJ181" s="50"/>
      <c r="KK181" s="50"/>
      <c r="KL181" s="50"/>
      <c r="KM181" s="50"/>
      <c r="KN181" s="50"/>
      <c r="KO181" s="50"/>
      <c r="KP181" s="50"/>
      <c r="KQ181" s="50"/>
      <c r="KR181" s="50"/>
      <c r="KS181" s="50"/>
      <c r="KT181" s="50"/>
      <c r="KU181" s="50"/>
      <c r="KV181" s="50"/>
      <c r="KW181" s="50"/>
      <c r="KX181" s="50"/>
      <c r="KY181" s="50"/>
      <c r="KZ181" s="50"/>
      <c r="LA181" s="50"/>
      <c r="LB181" s="50"/>
      <c r="LC181" s="50"/>
      <c r="LD181" s="50"/>
      <c r="LE181" s="50"/>
      <c r="LF181" s="50"/>
      <c r="LG181" s="50"/>
      <c r="LH181" s="50"/>
      <c r="LI181" s="50"/>
      <c r="LJ181" s="50"/>
      <c r="LK181" s="50"/>
      <c r="LL181" s="50"/>
      <c r="LM181" s="50"/>
      <c r="LN181" s="50"/>
      <c r="LO181" s="50"/>
      <c r="LP181" s="50"/>
      <c r="LQ181" s="50"/>
      <c r="LR181" s="50"/>
      <c r="LS181" s="50"/>
      <c r="LT181" s="50"/>
      <c r="LU181" s="50"/>
      <c r="LV181" s="50"/>
      <c r="LW181" s="50"/>
      <c r="LX181" s="50"/>
      <c r="LY181" s="50"/>
      <c r="LZ181" s="50"/>
      <c r="MA181" s="50"/>
      <c r="MB181" s="50"/>
      <c r="MC181" s="50"/>
      <c r="MD181" s="50"/>
      <c r="ME181" s="50"/>
      <c r="MF181" s="50"/>
      <c r="MG181" s="50"/>
      <c r="MH181" s="50"/>
      <c r="MI181" s="50"/>
      <c r="MJ181" s="50"/>
      <c r="MK181" s="50"/>
      <c r="ML181" s="50"/>
      <c r="MM181" s="50"/>
      <c r="MN181" s="50"/>
      <c r="MO181" s="50"/>
      <c r="MP181" s="50"/>
      <c r="MQ181" s="50"/>
      <c r="MR181" s="50"/>
      <c r="MS181" s="50"/>
      <c r="MT181" s="50"/>
      <c r="MU181" s="50"/>
      <c r="MV181" s="50"/>
      <c r="MW181" s="50"/>
      <c r="MX181" s="50"/>
      <c r="MY181" s="50"/>
      <c r="MZ181" s="50"/>
      <c r="NA181" s="50"/>
      <c r="NB181" s="50"/>
      <c r="NC181" s="50"/>
      <c r="ND181" s="50"/>
      <c r="NE181" s="50"/>
      <c r="NF181" s="50"/>
      <c r="NG181" s="50"/>
      <c r="NH181" s="50"/>
      <c r="NI181" s="50"/>
      <c r="NJ181" s="50"/>
      <c r="NK181" s="50"/>
      <c r="NL181" s="50"/>
      <c r="NM181" s="50"/>
      <c r="NN181" s="50"/>
      <c r="NO181" s="50"/>
      <c r="NP181" s="50"/>
      <c r="NQ181" s="50"/>
      <c r="NR181" s="50"/>
      <c r="NS181" s="50"/>
      <c r="NT181" s="50"/>
      <c r="NU181" s="50"/>
      <c r="NV181" s="50"/>
      <c r="NW181" s="50"/>
      <c r="NX181" s="50"/>
      <c r="NY181" s="50"/>
      <c r="NZ181" s="50"/>
      <c r="OA181" s="50"/>
      <c r="OB181" s="50"/>
      <c r="OC181" s="50"/>
      <c r="OD181" s="50"/>
      <c r="OE181" s="50"/>
      <c r="OF181" s="50"/>
      <c r="OG181" s="50"/>
      <c r="OH181" s="50"/>
      <c r="OI181" s="50"/>
      <c r="OJ181" s="50"/>
      <c r="OK181" s="50"/>
      <c r="OL181" s="50"/>
      <c r="OM181" s="50"/>
      <c r="ON181" s="50"/>
      <c r="OO181" s="50"/>
      <c r="OP181" s="50"/>
      <c r="OQ181" s="50"/>
      <c r="OR181" s="50"/>
      <c r="OS181" s="50"/>
      <c r="OT181" s="50"/>
      <c r="OU181" s="50"/>
      <c r="OV181" s="50"/>
      <c r="OW181" s="50"/>
      <c r="OX181" s="50"/>
      <c r="OY181" s="50"/>
      <c r="OZ181" s="50"/>
      <c r="PA181" s="50"/>
      <c r="PB181" s="50"/>
      <c r="PC181" s="50"/>
      <c r="PD181" s="50"/>
      <c r="PE181" s="50"/>
      <c r="PF181" s="50"/>
      <c r="PG181" s="50"/>
      <c r="PH181" s="50"/>
      <c r="PI181" s="50"/>
      <c r="PJ181" s="50"/>
      <c r="PK181" s="50"/>
      <c r="PL181" s="50"/>
      <c r="PM181" s="50"/>
      <c r="PN181" s="50"/>
      <c r="PO181" s="50"/>
      <c r="PP181" s="50"/>
      <c r="PQ181" s="50"/>
      <c r="PR181" s="50"/>
      <c r="PS181" s="50"/>
      <c r="PT181" s="50"/>
      <c r="PU181" s="50"/>
      <c r="PV181" s="50"/>
      <c r="PW181" s="50"/>
      <c r="PX181" s="50"/>
      <c r="PY181" s="50"/>
      <c r="PZ181" s="50"/>
      <c r="QA181" s="50"/>
      <c r="QB181" s="50"/>
      <c r="QC181" s="50"/>
      <c r="QD181" s="50"/>
      <c r="QE181" s="50"/>
      <c r="QF181" s="50"/>
      <c r="QG181" s="50"/>
      <c r="QH181" s="50"/>
      <c r="QI181" s="50"/>
      <c r="QJ181" s="50"/>
      <c r="QK181" s="50"/>
      <c r="QL181" s="50"/>
      <c r="QM181" s="50"/>
      <c r="QN181" s="50"/>
      <c r="QO181" s="50"/>
      <c r="QP181" s="50"/>
      <c r="QQ181" s="50"/>
      <c r="QR181" s="50"/>
      <c r="QS181" s="50"/>
      <c r="QT181" s="50"/>
      <c r="QU181" s="50"/>
      <c r="QV181" s="50"/>
      <c r="QW181" s="50"/>
      <c r="QX181" s="50"/>
      <c r="QY181" s="50"/>
      <c r="QZ181" s="50"/>
      <c r="RA181" s="50"/>
      <c r="RB181" s="50"/>
      <c r="RC181" s="50"/>
      <c r="RD181" s="50"/>
      <c r="RE181" s="50"/>
      <c r="RF181" s="50"/>
      <c r="RG181" s="50"/>
      <c r="RH181" s="50"/>
      <c r="RI181" s="50"/>
      <c r="RJ181" s="50"/>
      <c r="RK181" s="50"/>
      <c r="RL181" s="50"/>
      <c r="RM181" s="50"/>
      <c r="RN181" s="50"/>
      <c r="RO181" s="50"/>
      <c r="RP181" s="50"/>
      <c r="RQ181" s="50"/>
      <c r="RR181" s="50"/>
      <c r="RS181" s="50"/>
      <c r="RT181" s="50"/>
      <c r="RU181" s="50"/>
      <c r="RV181" s="50"/>
      <c r="RW181" s="50"/>
      <c r="RX181" s="50"/>
      <c r="RY181" s="50"/>
      <c r="RZ181" s="50"/>
      <c r="SA181" s="50"/>
      <c r="SB181" s="50"/>
      <c r="SC181" s="50"/>
      <c r="SD181" s="50"/>
      <c r="SE181" s="50"/>
      <c r="SF181" s="50"/>
      <c r="SG181" s="50"/>
      <c r="SH181" s="50"/>
      <c r="SI181" s="50"/>
      <c r="SJ181" s="50"/>
      <c r="SK181" s="50"/>
      <c r="SL181" s="50"/>
      <c r="SM181" s="50"/>
      <c r="SN181" s="45"/>
    </row>
    <row r="182" spans="3:508" x14ac:dyDescent="0.25"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  <c r="AX182" s="50"/>
      <c r="AY182" s="50"/>
      <c r="AZ182" s="50"/>
      <c r="BA182" s="50"/>
      <c r="BB182" s="50"/>
      <c r="BC182" s="50"/>
      <c r="BD182" s="50"/>
      <c r="BE182" s="50"/>
      <c r="BF182" s="50"/>
      <c r="BG182" s="50"/>
      <c r="BH182" s="50"/>
      <c r="BI182" s="50"/>
      <c r="BJ182" s="50"/>
      <c r="BK182" s="50"/>
      <c r="BL182" s="50"/>
      <c r="BM182" s="50"/>
      <c r="BN182" s="50"/>
      <c r="BO182" s="50"/>
      <c r="BP182" s="50"/>
      <c r="BQ182" s="50"/>
      <c r="BR182" s="50"/>
      <c r="BS182" s="50"/>
      <c r="BT182" s="50"/>
      <c r="BU182" s="50"/>
      <c r="BV182" s="50"/>
      <c r="BW182" s="50"/>
      <c r="BX182" s="50"/>
      <c r="BY182" s="50"/>
      <c r="BZ182" s="50"/>
      <c r="CA182" s="50"/>
      <c r="CB182" s="50"/>
      <c r="CC182" s="50"/>
      <c r="CD182" s="50"/>
      <c r="CE182" s="50"/>
      <c r="CF182" s="50"/>
      <c r="CG182" s="50"/>
      <c r="CH182" s="50"/>
      <c r="CI182" s="50"/>
      <c r="CJ182" s="50"/>
      <c r="CK182" s="50"/>
      <c r="CL182" s="50"/>
      <c r="CM182" s="50"/>
      <c r="CN182" s="50"/>
      <c r="CO182" s="50"/>
      <c r="CP182" s="50"/>
      <c r="CQ182" s="50"/>
      <c r="CR182" s="50"/>
      <c r="CS182" s="50"/>
      <c r="CT182" s="50"/>
      <c r="CU182" s="50"/>
      <c r="CV182" s="50"/>
      <c r="CW182" s="50"/>
      <c r="CX182" s="50"/>
      <c r="CY182" s="50"/>
      <c r="CZ182" s="50"/>
      <c r="DA182" s="50"/>
      <c r="DB182" s="50"/>
      <c r="DC182" s="50"/>
      <c r="DD182" s="50"/>
      <c r="DE182" s="50"/>
      <c r="DF182" s="50"/>
      <c r="DG182" s="50"/>
      <c r="DH182" s="50"/>
      <c r="DI182" s="50"/>
      <c r="DJ182" s="50"/>
      <c r="DK182" s="50"/>
      <c r="DL182" s="50"/>
      <c r="DM182" s="50"/>
      <c r="DN182" s="50"/>
      <c r="DO182" s="50"/>
      <c r="DP182" s="50"/>
      <c r="DQ182" s="50"/>
      <c r="DR182" s="50"/>
      <c r="DS182" s="50"/>
      <c r="DT182" s="50"/>
      <c r="DU182" s="50"/>
      <c r="DV182" s="50"/>
      <c r="DW182" s="50"/>
      <c r="DX182" s="50"/>
      <c r="DY182" s="50"/>
      <c r="DZ182" s="50"/>
      <c r="EA182" s="50"/>
      <c r="EB182" s="50"/>
      <c r="EC182" s="50"/>
      <c r="ED182" s="50"/>
      <c r="EE182" s="50"/>
      <c r="EF182" s="50"/>
      <c r="EG182" s="50"/>
      <c r="EH182" s="50"/>
      <c r="EI182" s="50"/>
      <c r="EJ182" s="50"/>
      <c r="EK182" s="50"/>
      <c r="EL182" s="50"/>
      <c r="EM182" s="50"/>
      <c r="EN182" s="50"/>
      <c r="EO182" s="50"/>
      <c r="EP182" s="50"/>
      <c r="EQ182" s="50"/>
      <c r="ER182" s="50"/>
      <c r="ES182" s="50"/>
      <c r="ET182" s="50"/>
      <c r="EU182" s="50"/>
      <c r="EV182" s="50"/>
      <c r="EW182" s="50"/>
      <c r="EX182" s="50"/>
      <c r="EY182" s="50"/>
      <c r="EZ182" s="50"/>
      <c r="FA182" s="50"/>
      <c r="FB182" s="50"/>
      <c r="FC182" s="50"/>
      <c r="FD182" s="50"/>
      <c r="FE182" s="50"/>
      <c r="FF182" s="50"/>
      <c r="FG182" s="50"/>
      <c r="FH182" s="50"/>
      <c r="FI182" s="50"/>
      <c r="FJ182" s="50"/>
      <c r="FK182" s="50"/>
      <c r="FL182" s="50"/>
      <c r="FM182" s="50"/>
      <c r="FN182" s="50"/>
      <c r="FO182" s="50"/>
      <c r="FP182" s="50"/>
      <c r="FQ182" s="50"/>
      <c r="FR182" s="50"/>
      <c r="FS182" s="50"/>
      <c r="FT182" s="50"/>
      <c r="FU182" s="50"/>
      <c r="FV182" s="50"/>
      <c r="FW182" s="50"/>
      <c r="FX182" s="50"/>
      <c r="FY182" s="50"/>
      <c r="FZ182" s="50"/>
      <c r="GA182" s="50"/>
      <c r="GB182" s="50"/>
      <c r="GC182" s="50"/>
      <c r="GD182" s="50"/>
      <c r="GE182" s="50"/>
      <c r="GF182" s="50"/>
      <c r="GG182" s="50"/>
      <c r="GH182" s="50"/>
      <c r="GI182" s="50"/>
      <c r="GJ182" s="50"/>
      <c r="GK182" s="50"/>
      <c r="GL182" s="50"/>
      <c r="GM182" s="50"/>
      <c r="GN182" s="50"/>
      <c r="GO182" s="50"/>
      <c r="GP182" s="50"/>
      <c r="GQ182" s="50"/>
      <c r="GR182" s="50"/>
      <c r="GS182" s="50"/>
      <c r="GT182" s="50"/>
      <c r="GU182" s="50"/>
      <c r="GV182" s="50"/>
      <c r="GW182" s="50"/>
      <c r="GX182" s="50"/>
      <c r="GY182" s="50"/>
      <c r="GZ182" s="50"/>
      <c r="HA182" s="50"/>
      <c r="HB182" s="50"/>
      <c r="HC182" s="50"/>
      <c r="HD182" s="50"/>
      <c r="HE182" s="50"/>
      <c r="HF182" s="50"/>
      <c r="HG182" s="50"/>
      <c r="HH182" s="50"/>
      <c r="HI182" s="50"/>
      <c r="HJ182" s="50"/>
      <c r="HK182" s="50"/>
      <c r="HL182" s="50"/>
      <c r="HM182" s="50"/>
      <c r="HN182" s="50"/>
      <c r="HO182" s="50"/>
      <c r="HP182" s="50"/>
      <c r="HQ182" s="50"/>
      <c r="HR182" s="50"/>
      <c r="HS182" s="50"/>
      <c r="HT182" s="50"/>
      <c r="HU182" s="50"/>
      <c r="HV182" s="50"/>
      <c r="HW182" s="50"/>
      <c r="HX182" s="50"/>
      <c r="HY182" s="50"/>
      <c r="HZ182" s="50"/>
      <c r="IA182" s="50"/>
      <c r="IB182" s="50"/>
      <c r="IC182" s="50"/>
      <c r="ID182" s="50"/>
      <c r="IE182" s="50"/>
      <c r="IF182" s="50"/>
      <c r="IG182" s="50"/>
      <c r="IH182" s="50"/>
      <c r="II182" s="50"/>
      <c r="IJ182" s="50"/>
      <c r="IK182" s="50"/>
      <c r="IL182" s="50"/>
      <c r="IM182" s="50"/>
      <c r="IN182" s="50"/>
      <c r="IO182" s="50"/>
      <c r="IP182" s="50"/>
      <c r="IQ182" s="50"/>
      <c r="IR182" s="50"/>
      <c r="IS182" s="50"/>
      <c r="IT182" s="50"/>
      <c r="IU182" s="50"/>
      <c r="IV182" s="50"/>
      <c r="IW182" s="50"/>
      <c r="IX182" s="50"/>
      <c r="IY182" s="50"/>
      <c r="IZ182" s="50"/>
      <c r="JA182" s="50"/>
      <c r="JB182" s="50"/>
      <c r="JC182" s="50"/>
      <c r="JD182" s="50"/>
      <c r="JE182" s="50"/>
      <c r="JF182" s="50"/>
      <c r="JG182" s="50"/>
      <c r="JH182" s="50"/>
      <c r="JI182" s="50"/>
      <c r="JJ182" s="50"/>
      <c r="JK182" s="50"/>
      <c r="JL182" s="50"/>
      <c r="JM182" s="50"/>
      <c r="JN182" s="50"/>
      <c r="JO182" s="50"/>
      <c r="JP182" s="50"/>
      <c r="JQ182" s="50"/>
      <c r="JR182" s="50"/>
      <c r="JS182" s="50"/>
      <c r="JT182" s="50"/>
      <c r="JU182" s="50"/>
      <c r="JV182" s="50"/>
      <c r="JW182" s="50"/>
      <c r="JX182" s="50"/>
      <c r="JY182" s="50"/>
      <c r="JZ182" s="50"/>
      <c r="KA182" s="50"/>
      <c r="KB182" s="50"/>
      <c r="KC182" s="50"/>
      <c r="KD182" s="50"/>
      <c r="KE182" s="50"/>
      <c r="KF182" s="50"/>
      <c r="KG182" s="50"/>
      <c r="KH182" s="50"/>
      <c r="KI182" s="50"/>
      <c r="KJ182" s="50"/>
      <c r="KK182" s="50"/>
      <c r="KL182" s="50"/>
      <c r="KM182" s="50"/>
      <c r="KN182" s="50"/>
      <c r="KO182" s="50"/>
      <c r="KP182" s="50"/>
      <c r="KQ182" s="50"/>
      <c r="KR182" s="50"/>
      <c r="KS182" s="50"/>
      <c r="KT182" s="50"/>
      <c r="KU182" s="50"/>
      <c r="KV182" s="50"/>
      <c r="KW182" s="50"/>
      <c r="KX182" s="50"/>
      <c r="KY182" s="50"/>
      <c r="KZ182" s="50"/>
      <c r="LA182" s="50"/>
      <c r="LB182" s="50"/>
      <c r="LC182" s="50"/>
      <c r="LD182" s="50"/>
      <c r="LE182" s="50"/>
      <c r="LF182" s="50"/>
      <c r="LG182" s="50"/>
      <c r="LH182" s="50"/>
      <c r="LI182" s="50"/>
      <c r="LJ182" s="50"/>
      <c r="LK182" s="50"/>
      <c r="LL182" s="50"/>
      <c r="LM182" s="50"/>
      <c r="LN182" s="50"/>
      <c r="LO182" s="50"/>
      <c r="LP182" s="50"/>
      <c r="LQ182" s="50"/>
      <c r="LR182" s="50"/>
      <c r="LS182" s="50"/>
      <c r="LT182" s="50"/>
      <c r="LU182" s="50"/>
      <c r="LV182" s="50"/>
      <c r="LW182" s="50"/>
      <c r="LX182" s="50"/>
      <c r="LY182" s="50"/>
      <c r="LZ182" s="50"/>
      <c r="MA182" s="50"/>
      <c r="MB182" s="50"/>
      <c r="MC182" s="50"/>
      <c r="MD182" s="50"/>
      <c r="ME182" s="50"/>
      <c r="MF182" s="50"/>
      <c r="MG182" s="50"/>
      <c r="MH182" s="50"/>
      <c r="MI182" s="50"/>
      <c r="MJ182" s="50"/>
      <c r="MK182" s="50"/>
      <c r="ML182" s="50"/>
      <c r="MM182" s="50"/>
      <c r="MN182" s="50"/>
      <c r="MO182" s="50"/>
      <c r="MP182" s="50"/>
      <c r="MQ182" s="50"/>
      <c r="MR182" s="50"/>
      <c r="MS182" s="50"/>
      <c r="MT182" s="50"/>
      <c r="MU182" s="50"/>
      <c r="MV182" s="50"/>
      <c r="MW182" s="50"/>
      <c r="MX182" s="50"/>
      <c r="MY182" s="50"/>
      <c r="MZ182" s="50"/>
      <c r="NA182" s="50"/>
      <c r="NB182" s="50"/>
      <c r="NC182" s="50"/>
      <c r="ND182" s="50"/>
      <c r="NE182" s="50"/>
      <c r="NF182" s="50"/>
      <c r="NG182" s="50"/>
      <c r="NH182" s="50"/>
      <c r="NI182" s="50"/>
      <c r="NJ182" s="50"/>
      <c r="NK182" s="50"/>
      <c r="NL182" s="50"/>
      <c r="NM182" s="50"/>
      <c r="NN182" s="50"/>
      <c r="NO182" s="50"/>
      <c r="NP182" s="50"/>
      <c r="NQ182" s="50"/>
      <c r="NR182" s="50"/>
      <c r="NS182" s="50"/>
      <c r="NT182" s="50"/>
      <c r="NU182" s="50"/>
      <c r="NV182" s="50"/>
      <c r="NW182" s="50"/>
      <c r="NX182" s="50"/>
      <c r="NY182" s="50"/>
      <c r="NZ182" s="50"/>
      <c r="OA182" s="50"/>
      <c r="OB182" s="50"/>
      <c r="OC182" s="50"/>
      <c r="OD182" s="50"/>
      <c r="OE182" s="50"/>
      <c r="OF182" s="50"/>
      <c r="OG182" s="50"/>
      <c r="OH182" s="50"/>
      <c r="OI182" s="50"/>
      <c r="OJ182" s="50"/>
      <c r="OK182" s="50"/>
      <c r="OL182" s="50"/>
      <c r="OM182" s="50"/>
      <c r="ON182" s="50"/>
      <c r="OO182" s="50"/>
      <c r="OP182" s="50"/>
      <c r="OQ182" s="50"/>
      <c r="OR182" s="50"/>
      <c r="OS182" s="50"/>
      <c r="OT182" s="50"/>
      <c r="OU182" s="50"/>
      <c r="OV182" s="50"/>
      <c r="OW182" s="50"/>
      <c r="OX182" s="50"/>
      <c r="OY182" s="50"/>
      <c r="OZ182" s="50"/>
      <c r="PA182" s="50"/>
      <c r="PB182" s="50"/>
      <c r="PC182" s="50"/>
      <c r="PD182" s="50"/>
      <c r="PE182" s="50"/>
      <c r="PF182" s="50"/>
      <c r="PG182" s="50"/>
      <c r="PH182" s="50"/>
      <c r="PI182" s="50"/>
      <c r="PJ182" s="50"/>
      <c r="PK182" s="50"/>
      <c r="PL182" s="50"/>
      <c r="PM182" s="50"/>
      <c r="PN182" s="50"/>
      <c r="PO182" s="50"/>
      <c r="PP182" s="50"/>
      <c r="PQ182" s="50"/>
      <c r="PR182" s="50"/>
      <c r="PS182" s="50"/>
      <c r="PT182" s="50"/>
      <c r="PU182" s="50"/>
      <c r="PV182" s="50"/>
      <c r="PW182" s="50"/>
      <c r="PX182" s="50"/>
      <c r="PY182" s="50"/>
      <c r="PZ182" s="50"/>
      <c r="QA182" s="50"/>
      <c r="QB182" s="50"/>
      <c r="QC182" s="50"/>
      <c r="QD182" s="50"/>
      <c r="QE182" s="50"/>
      <c r="QF182" s="50"/>
      <c r="QG182" s="50"/>
      <c r="QH182" s="50"/>
      <c r="QI182" s="50"/>
      <c r="QJ182" s="50"/>
      <c r="QK182" s="50"/>
      <c r="QL182" s="50"/>
      <c r="QM182" s="50"/>
      <c r="QN182" s="50"/>
      <c r="QO182" s="50"/>
      <c r="QP182" s="50"/>
      <c r="QQ182" s="50"/>
      <c r="QR182" s="50"/>
      <c r="QS182" s="50"/>
      <c r="QT182" s="50"/>
      <c r="QU182" s="50"/>
      <c r="QV182" s="50"/>
      <c r="QW182" s="50"/>
      <c r="QX182" s="50"/>
      <c r="QY182" s="50"/>
      <c r="QZ182" s="50"/>
      <c r="RA182" s="50"/>
      <c r="RB182" s="50"/>
      <c r="RC182" s="50"/>
      <c r="RD182" s="50"/>
      <c r="RE182" s="50"/>
      <c r="RF182" s="50"/>
      <c r="RG182" s="50"/>
      <c r="RH182" s="50"/>
      <c r="RI182" s="50"/>
      <c r="RJ182" s="50"/>
      <c r="RK182" s="50"/>
      <c r="RL182" s="50"/>
      <c r="RM182" s="50"/>
      <c r="RN182" s="50"/>
      <c r="RO182" s="50"/>
      <c r="RP182" s="50"/>
      <c r="RQ182" s="50"/>
      <c r="RR182" s="50"/>
      <c r="RS182" s="50"/>
      <c r="RT182" s="50"/>
      <c r="RU182" s="50"/>
      <c r="RV182" s="50"/>
      <c r="RW182" s="50"/>
      <c r="RX182" s="50"/>
      <c r="RY182" s="50"/>
      <c r="RZ182" s="50"/>
      <c r="SA182" s="50"/>
      <c r="SB182" s="50"/>
      <c r="SC182" s="50"/>
      <c r="SD182" s="50"/>
      <c r="SE182" s="50"/>
      <c r="SF182" s="50"/>
      <c r="SG182" s="50"/>
      <c r="SH182" s="50"/>
      <c r="SI182" s="50"/>
      <c r="SJ182" s="50"/>
      <c r="SK182" s="50"/>
      <c r="SL182" s="50"/>
      <c r="SM182" s="50"/>
      <c r="SN182" s="45"/>
    </row>
    <row r="183" spans="3:508" x14ac:dyDescent="0.25"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  <c r="AO183" s="50"/>
      <c r="AP183" s="50"/>
      <c r="AQ183" s="50"/>
      <c r="AR183" s="50"/>
      <c r="AS183" s="50"/>
      <c r="AT183" s="50"/>
      <c r="AU183" s="50"/>
      <c r="AV183" s="50"/>
      <c r="AW183" s="50"/>
      <c r="AX183" s="50"/>
      <c r="AY183" s="50"/>
      <c r="AZ183" s="50"/>
      <c r="BA183" s="50"/>
      <c r="BB183" s="50"/>
      <c r="BC183" s="50"/>
      <c r="BD183" s="50"/>
      <c r="BE183" s="50"/>
      <c r="BF183" s="50"/>
      <c r="BG183" s="50"/>
      <c r="BH183" s="50"/>
      <c r="BI183" s="50"/>
      <c r="BJ183" s="50"/>
      <c r="BK183" s="50"/>
      <c r="BL183" s="50"/>
      <c r="BM183" s="50"/>
      <c r="BN183" s="50"/>
      <c r="BO183" s="50"/>
      <c r="BP183" s="50"/>
      <c r="BQ183" s="50"/>
      <c r="BR183" s="50"/>
      <c r="BS183" s="50"/>
      <c r="BT183" s="50"/>
      <c r="BU183" s="50"/>
      <c r="BV183" s="50"/>
      <c r="BW183" s="50"/>
      <c r="BX183" s="50"/>
      <c r="BY183" s="50"/>
      <c r="BZ183" s="50"/>
      <c r="CA183" s="50"/>
      <c r="CB183" s="50"/>
      <c r="CC183" s="50"/>
      <c r="CD183" s="50"/>
      <c r="CE183" s="50"/>
      <c r="CF183" s="50"/>
      <c r="CG183" s="50"/>
      <c r="CH183" s="50"/>
      <c r="CI183" s="50"/>
      <c r="CJ183" s="50"/>
      <c r="CK183" s="50"/>
      <c r="CL183" s="50"/>
      <c r="CM183" s="50"/>
      <c r="CN183" s="50"/>
      <c r="CO183" s="50"/>
      <c r="CP183" s="50"/>
      <c r="CQ183" s="50"/>
      <c r="CR183" s="50"/>
      <c r="CS183" s="50"/>
      <c r="CT183" s="50"/>
      <c r="CU183" s="50"/>
      <c r="CV183" s="50"/>
      <c r="CW183" s="50"/>
      <c r="CX183" s="50"/>
      <c r="CY183" s="50"/>
      <c r="CZ183" s="50"/>
      <c r="DA183" s="50"/>
      <c r="DB183" s="50"/>
      <c r="DC183" s="50"/>
      <c r="DD183" s="50"/>
      <c r="DE183" s="50"/>
      <c r="DF183" s="50"/>
      <c r="DG183" s="50"/>
      <c r="DH183" s="50"/>
      <c r="DI183" s="50"/>
      <c r="DJ183" s="50"/>
      <c r="DK183" s="50"/>
      <c r="DL183" s="50"/>
      <c r="DM183" s="50"/>
      <c r="DN183" s="50"/>
      <c r="DO183" s="50"/>
      <c r="DP183" s="50"/>
      <c r="DQ183" s="50"/>
      <c r="DR183" s="50"/>
      <c r="DS183" s="50"/>
      <c r="DT183" s="50"/>
      <c r="DU183" s="50"/>
      <c r="DV183" s="50"/>
      <c r="DW183" s="50"/>
      <c r="DX183" s="50"/>
      <c r="DY183" s="50"/>
      <c r="DZ183" s="50"/>
      <c r="EA183" s="50"/>
      <c r="EB183" s="50"/>
      <c r="EC183" s="50"/>
      <c r="ED183" s="50"/>
      <c r="EE183" s="50"/>
      <c r="EF183" s="50"/>
      <c r="EG183" s="50"/>
      <c r="EH183" s="50"/>
      <c r="EI183" s="50"/>
      <c r="EJ183" s="50"/>
      <c r="EK183" s="50"/>
      <c r="EL183" s="50"/>
      <c r="EM183" s="50"/>
      <c r="EN183" s="50"/>
      <c r="EO183" s="50"/>
      <c r="EP183" s="50"/>
      <c r="EQ183" s="50"/>
      <c r="ER183" s="50"/>
      <c r="ES183" s="50"/>
      <c r="ET183" s="50"/>
      <c r="EU183" s="50"/>
      <c r="EV183" s="50"/>
      <c r="EW183" s="50"/>
      <c r="EX183" s="50"/>
      <c r="EY183" s="50"/>
      <c r="EZ183" s="50"/>
      <c r="FA183" s="50"/>
      <c r="FB183" s="50"/>
      <c r="FC183" s="50"/>
      <c r="FD183" s="50"/>
      <c r="FE183" s="50"/>
      <c r="FF183" s="50"/>
      <c r="FG183" s="50"/>
      <c r="FH183" s="50"/>
      <c r="FI183" s="50"/>
      <c r="FJ183" s="50"/>
      <c r="FK183" s="50"/>
      <c r="FL183" s="50"/>
      <c r="FM183" s="50"/>
      <c r="FN183" s="50"/>
      <c r="FO183" s="50"/>
      <c r="FP183" s="50"/>
      <c r="FQ183" s="50"/>
      <c r="FR183" s="50"/>
      <c r="FS183" s="50"/>
      <c r="FT183" s="50"/>
      <c r="FU183" s="50"/>
      <c r="FV183" s="50"/>
      <c r="FW183" s="50"/>
      <c r="FX183" s="50"/>
      <c r="FY183" s="50"/>
      <c r="FZ183" s="50"/>
      <c r="GA183" s="50"/>
      <c r="GB183" s="50"/>
      <c r="GC183" s="50"/>
      <c r="GD183" s="50"/>
      <c r="GE183" s="50"/>
      <c r="GF183" s="50"/>
      <c r="GG183" s="50"/>
      <c r="GH183" s="50"/>
      <c r="GI183" s="50"/>
      <c r="GJ183" s="50"/>
      <c r="GK183" s="50"/>
      <c r="GL183" s="50"/>
      <c r="GM183" s="50"/>
      <c r="GN183" s="50"/>
      <c r="GO183" s="50"/>
      <c r="GP183" s="50"/>
      <c r="GQ183" s="50"/>
      <c r="GR183" s="50"/>
      <c r="GS183" s="50"/>
      <c r="GT183" s="50"/>
      <c r="GU183" s="50"/>
      <c r="GV183" s="50"/>
      <c r="GW183" s="50"/>
      <c r="GX183" s="50"/>
      <c r="GY183" s="50"/>
      <c r="GZ183" s="50"/>
      <c r="HA183" s="50"/>
      <c r="HB183" s="50"/>
      <c r="HC183" s="50"/>
      <c r="HD183" s="50"/>
      <c r="HE183" s="50"/>
      <c r="HF183" s="50"/>
      <c r="HG183" s="50"/>
      <c r="HH183" s="50"/>
      <c r="HI183" s="50"/>
      <c r="HJ183" s="50"/>
      <c r="HK183" s="50"/>
      <c r="HL183" s="50"/>
      <c r="HM183" s="50"/>
      <c r="HN183" s="50"/>
      <c r="HO183" s="50"/>
      <c r="HP183" s="50"/>
      <c r="HQ183" s="50"/>
      <c r="HR183" s="50"/>
      <c r="HS183" s="50"/>
      <c r="HT183" s="50"/>
      <c r="HU183" s="50"/>
      <c r="HV183" s="50"/>
      <c r="HW183" s="50"/>
      <c r="HX183" s="50"/>
      <c r="HY183" s="50"/>
      <c r="HZ183" s="50"/>
      <c r="IA183" s="50"/>
      <c r="IB183" s="50"/>
      <c r="IC183" s="50"/>
      <c r="ID183" s="50"/>
      <c r="IE183" s="50"/>
      <c r="IF183" s="50"/>
      <c r="IG183" s="50"/>
      <c r="IH183" s="50"/>
      <c r="II183" s="50"/>
      <c r="IJ183" s="50"/>
      <c r="IK183" s="50"/>
      <c r="IL183" s="50"/>
      <c r="IM183" s="50"/>
      <c r="IN183" s="50"/>
      <c r="IO183" s="50"/>
      <c r="IP183" s="50"/>
      <c r="IQ183" s="50"/>
      <c r="IR183" s="50"/>
      <c r="IS183" s="50"/>
      <c r="IT183" s="50"/>
      <c r="IU183" s="50"/>
      <c r="IV183" s="50"/>
      <c r="IW183" s="50"/>
      <c r="IX183" s="50"/>
      <c r="IY183" s="50"/>
      <c r="IZ183" s="50"/>
      <c r="JA183" s="50"/>
      <c r="JB183" s="50"/>
      <c r="JC183" s="50"/>
      <c r="JD183" s="50"/>
      <c r="JE183" s="50"/>
      <c r="JF183" s="50"/>
      <c r="JG183" s="50"/>
      <c r="JH183" s="50"/>
      <c r="JI183" s="50"/>
      <c r="JJ183" s="50"/>
      <c r="JK183" s="50"/>
      <c r="JL183" s="50"/>
      <c r="JM183" s="50"/>
      <c r="JN183" s="50"/>
      <c r="JO183" s="50"/>
      <c r="JP183" s="50"/>
      <c r="JQ183" s="50"/>
      <c r="JR183" s="50"/>
      <c r="JS183" s="50"/>
      <c r="JT183" s="50"/>
      <c r="JU183" s="50"/>
      <c r="JV183" s="50"/>
      <c r="JW183" s="50"/>
      <c r="JX183" s="50"/>
      <c r="JY183" s="50"/>
      <c r="JZ183" s="50"/>
      <c r="KA183" s="50"/>
      <c r="KB183" s="50"/>
      <c r="KC183" s="50"/>
      <c r="KD183" s="50"/>
      <c r="KE183" s="50"/>
      <c r="KF183" s="50"/>
      <c r="KG183" s="50"/>
      <c r="KH183" s="50"/>
      <c r="KI183" s="50"/>
      <c r="KJ183" s="50"/>
      <c r="KK183" s="50"/>
      <c r="KL183" s="50"/>
      <c r="KM183" s="50"/>
      <c r="KN183" s="50"/>
      <c r="KO183" s="50"/>
      <c r="KP183" s="50"/>
      <c r="KQ183" s="50"/>
      <c r="KR183" s="50"/>
      <c r="KS183" s="50"/>
      <c r="KT183" s="50"/>
      <c r="KU183" s="50"/>
      <c r="KV183" s="50"/>
      <c r="KW183" s="50"/>
      <c r="KX183" s="50"/>
      <c r="KY183" s="50"/>
      <c r="KZ183" s="50"/>
      <c r="LA183" s="50"/>
      <c r="LB183" s="50"/>
      <c r="LC183" s="50"/>
      <c r="LD183" s="50"/>
      <c r="LE183" s="50"/>
      <c r="LF183" s="50"/>
      <c r="LG183" s="50"/>
      <c r="LH183" s="50"/>
      <c r="LI183" s="50"/>
      <c r="LJ183" s="50"/>
      <c r="LK183" s="50"/>
      <c r="LL183" s="50"/>
      <c r="LM183" s="50"/>
      <c r="LN183" s="50"/>
      <c r="LO183" s="50"/>
      <c r="LP183" s="50"/>
      <c r="LQ183" s="50"/>
      <c r="LR183" s="50"/>
      <c r="LS183" s="50"/>
      <c r="LT183" s="50"/>
      <c r="LU183" s="50"/>
      <c r="LV183" s="50"/>
      <c r="LW183" s="50"/>
      <c r="LX183" s="50"/>
      <c r="LY183" s="50"/>
      <c r="LZ183" s="50"/>
      <c r="MA183" s="50"/>
      <c r="MB183" s="50"/>
      <c r="MC183" s="50"/>
      <c r="MD183" s="50"/>
      <c r="ME183" s="50"/>
      <c r="MF183" s="50"/>
      <c r="MG183" s="50"/>
      <c r="MH183" s="50"/>
      <c r="MI183" s="50"/>
      <c r="MJ183" s="50"/>
      <c r="MK183" s="50"/>
      <c r="ML183" s="50"/>
      <c r="MM183" s="50"/>
      <c r="MN183" s="50"/>
      <c r="MO183" s="50"/>
      <c r="MP183" s="50"/>
      <c r="MQ183" s="50"/>
      <c r="MR183" s="50"/>
      <c r="MS183" s="50"/>
      <c r="MT183" s="50"/>
      <c r="MU183" s="50"/>
      <c r="MV183" s="50"/>
      <c r="MW183" s="50"/>
      <c r="MX183" s="50"/>
      <c r="MY183" s="50"/>
      <c r="MZ183" s="50"/>
      <c r="NA183" s="50"/>
      <c r="NB183" s="50"/>
      <c r="NC183" s="50"/>
      <c r="ND183" s="50"/>
      <c r="NE183" s="50"/>
      <c r="NF183" s="50"/>
      <c r="NG183" s="50"/>
      <c r="NH183" s="50"/>
      <c r="NI183" s="50"/>
      <c r="NJ183" s="50"/>
      <c r="NK183" s="50"/>
      <c r="NL183" s="50"/>
      <c r="NM183" s="50"/>
      <c r="NN183" s="50"/>
      <c r="NO183" s="50"/>
      <c r="NP183" s="50"/>
      <c r="NQ183" s="50"/>
      <c r="NR183" s="50"/>
      <c r="NS183" s="50"/>
      <c r="NT183" s="50"/>
      <c r="NU183" s="50"/>
      <c r="NV183" s="50"/>
      <c r="NW183" s="50"/>
      <c r="NX183" s="50"/>
      <c r="NY183" s="50"/>
      <c r="NZ183" s="50"/>
      <c r="OA183" s="50"/>
      <c r="OB183" s="50"/>
      <c r="OC183" s="50"/>
      <c r="OD183" s="50"/>
      <c r="OE183" s="50"/>
      <c r="OF183" s="50"/>
      <c r="OG183" s="50"/>
      <c r="OH183" s="50"/>
      <c r="OI183" s="50"/>
      <c r="OJ183" s="50"/>
      <c r="OK183" s="50"/>
      <c r="OL183" s="50"/>
      <c r="OM183" s="50"/>
      <c r="ON183" s="50"/>
      <c r="OO183" s="50"/>
      <c r="OP183" s="50"/>
      <c r="OQ183" s="50"/>
      <c r="OR183" s="50"/>
      <c r="OS183" s="50"/>
      <c r="OT183" s="50"/>
      <c r="OU183" s="50"/>
      <c r="OV183" s="50"/>
      <c r="OW183" s="50"/>
      <c r="OX183" s="50"/>
      <c r="OY183" s="50"/>
      <c r="OZ183" s="50"/>
      <c r="PA183" s="50"/>
      <c r="PB183" s="50"/>
      <c r="PC183" s="50"/>
      <c r="PD183" s="50"/>
      <c r="PE183" s="50"/>
      <c r="PF183" s="50"/>
      <c r="PG183" s="50"/>
      <c r="PH183" s="50"/>
      <c r="PI183" s="50"/>
      <c r="PJ183" s="50"/>
      <c r="PK183" s="50"/>
      <c r="PL183" s="50"/>
      <c r="PM183" s="50"/>
      <c r="PN183" s="50"/>
      <c r="PO183" s="50"/>
      <c r="PP183" s="50"/>
      <c r="PQ183" s="50"/>
      <c r="PR183" s="50"/>
      <c r="PS183" s="50"/>
      <c r="PT183" s="50"/>
      <c r="PU183" s="50"/>
      <c r="PV183" s="50"/>
      <c r="PW183" s="50"/>
      <c r="PX183" s="50"/>
      <c r="PY183" s="50"/>
      <c r="PZ183" s="50"/>
      <c r="QA183" s="50"/>
      <c r="QB183" s="50"/>
      <c r="QC183" s="50"/>
      <c r="QD183" s="50"/>
      <c r="QE183" s="50"/>
      <c r="QF183" s="50"/>
      <c r="QG183" s="50"/>
      <c r="QH183" s="50"/>
      <c r="QI183" s="50"/>
      <c r="QJ183" s="50"/>
      <c r="QK183" s="50"/>
      <c r="QL183" s="50"/>
      <c r="QM183" s="50"/>
      <c r="QN183" s="50"/>
      <c r="QO183" s="50"/>
      <c r="QP183" s="50"/>
      <c r="QQ183" s="50"/>
      <c r="QR183" s="50"/>
      <c r="QS183" s="50"/>
      <c r="QT183" s="50"/>
      <c r="QU183" s="50"/>
      <c r="QV183" s="50"/>
      <c r="QW183" s="50"/>
      <c r="QX183" s="50"/>
      <c r="QY183" s="50"/>
      <c r="QZ183" s="50"/>
      <c r="RA183" s="50"/>
      <c r="RB183" s="50"/>
      <c r="RC183" s="50"/>
      <c r="RD183" s="50"/>
      <c r="RE183" s="50"/>
      <c r="RF183" s="50"/>
      <c r="RG183" s="50"/>
      <c r="RH183" s="50"/>
      <c r="RI183" s="50"/>
      <c r="RJ183" s="50"/>
      <c r="RK183" s="50"/>
      <c r="RL183" s="50"/>
      <c r="RM183" s="50"/>
      <c r="RN183" s="50"/>
      <c r="RO183" s="50"/>
      <c r="RP183" s="50"/>
      <c r="RQ183" s="50"/>
      <c r="RR183" s="50"/>
      <c r="RS183" s="50"/>
      <c r="RT183" s="50"/>
      <c r="RU183" s="50"/>
      <c r="RV183" s="50"/>
      <c r="RW183" s="50"/>
      <c r="RX183" s="50"/>
      <c r="RY183" s="50"/>
      <c r="RZ183" s="50"/>
      <c r="SA183" s="50"/>
      <c r="SB183" s="50"/>
      <c r="SC183" s="50"/>
      <c r="SD183" s="50"/>
      <c r="SE183" s="50"/>
      <c r="SF183" s="50"/>
      <c r="SG183" s="50"/>
      <c r="SH183" s="50"/>
      <c r="SI183" s="50"/>
      <c r="SJ183" s="50"/>
      <c r="SK183" s="50"/>
      <c r="SL183" s="50"/>
      <c r="SM183" s="50"/>
      <c r="SN183" s="45"/>
    </row>
    <row r="184" spans="3:508" x14ac:dyDescent="0.25"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  <c r="AE184" s="50"/>
      <c r="AF184" s="50"/>
      <c r="AG184" s="50"/>
      <c r="AH184" s="50"/>
      <c r="AI184" s="50"/>
      <c r="AJ184" s="50"/>
      <c r="AK184" s="50"/>
      <c r="AL184" s="50"/>
      <c r="AM184" s="50"/>
      <c r="AN184" s="50"/>
      <c r="AO184" s="50"/>
      <c r="AP184" s="50"/>
      <c r="AQ184" s="50"/>
      <c r="AR184" s="50"/>
      <c r="AS184" s="50"/>
      <c r="AT184" s="50"/>
      <c r="AU184" s="50"/>
      <c r="AV184" s="50"/>
      <c r="AW184" s="50"/>
      <c r="AX184" s="50"/>
      <c r="AY184" s="50"/>
      <c r="AZ184" s="50"/>
      <c r="BA184" s="50"/>
      <c r="BB184" s="50"/>
      <c r="BC184" s="50"/>
      <c r="BD184" s="50"/>
      <c r="BE184" s="50"/>
      <c r="BF184" s="50"/>
      <c r="BG184" s="50"/>
      <c r="BH184" s="50"/>
      <c r="BI184" s="50"/>
      <c r="BJ184" s="50"/>
      <c r="BK184" s="50"/>
      <c r="BL184" s="50"/>
      <c r="BM184" s="50"/>
      <c r="BN184" s="50"/>
      <c r="BO184" s="50"/>
      <c r="BP184" s="50"/>
      <c r="BQ184" s="50"/>
      <c r="BR184" s="50"/>
      <c r="BS184" s="50"/>
      <c r="BT184" s="50"/>
      <c r="BU184" s="50"/>
      <c r="BV184" s="50"/>
      <c r="BW184" s="50"/>
      <c r="BX184" s="50"/>
      <c r="BY184" s="50"/>
      <c r="BZ184" s="50"/>
      <c r="CA184" s="50"/>
      <c r="CB184" s="50"/>
      <c r="CC184" s="50"/>
      <c r="CD184" s="50"/>
      <c r="CE184" s="50"/>
      <c r="CF184" s="50"/>
      <c r="CG184" s="50"/>
      <c r="CH184" s="50"/>
      <c r="CI184" s="50"/>
      <c r="CJ184" s="50"/>
      <c r="CK184" s="50"/>
      <c r="CL184" s="50"/>
      <c r="CM184" s="50"/>
      <c r="CN184" s="50"/>
      <c r="CO184" s="50"/>
      <c r="CP184" s="50"/>
      <c r="CQ184" s="50"/>
      <c r="CR184" s="50"/>
      <c r="CS184" s="50"/>
      <c r="CT184" s="50"/>
      <c r="CU184" s="50"/>
      <c r="CV184" s="50"/>
      <c r="CW184" s="50"/>
      <c r="CX184" s="50"/>
      <c r="CY184" s="50"/>
      <c r="CZ184" s="50"/>
      <c r="DA184" s="50"/>
      <c r="DB184" s="50"/>
      <c r="DC184" s="50"/>
      <c r="DD184" s="50"/>
      <c r="DE184" s="50"/>
      <c r="DF184" s="50"/>
      <c r="DG184" s="50"/>
      <c r="DH184" s="50"/>
      <c r="DI184" s="50"/>
      <c r="DJ184" s="50"/>
      <c r="DK184" s="50"/>
      <c r="DL184" s="50"/>
      <c r="DM184" s="50"/>
      <c r="DN184" s="50"/>
      <c r="DO184" s="50"/>
      <c r="DP184" s="50"/>
      <c r="DQ184" s="50"/>
      <c r="DR184" s="50"/>
      <c r="DS184" s="50"/>
      <c r="DT184" s="50"/>
      <c r="DU184" s="50"/>
      <c r="DV184" s="50"/>
      <c r="DW184" s="50"/>
      <c r="DX184" s="50"/>
      <c r="DY184" s="50"/>
      <c r="DZ184" s="50"/>
      <c r="EA184" s="50"/>
      <c r="EB184" s="50"/>
      <c r="EC184" s="50"/>
      <c r="ED184" s="50"/>
      <c r="EE184" s="50"/>
      <c r="EF184" s="50"/>
      <c r="EG184" s="50"/>
      <c r="EH184" s="50"/>
      <c r="EI184" s="50"/>
      <c r="EJ184" s="50"/>
      <c r="EK184" s="50"/>
      <c r="EL184" s="50"/>
      <c r="EM184" s="50"/>
      <c r="EN184" s="50"/>
      <c r="EO184" s="50"/>
      <c r="EP184" s="50"/>
      <c r="EQ184" s="50"/>
      <c r="ER184" s="50"/>
      <c r="ES184" s="50"/>
      <c r="ET184" s="50"/>
      <c r="EU184" s="50"/>
      <c r="EV184" s="50"/>
      <c r="EW184" s="50"/>
      <c r="EX184" s="50"/>
      <c r="EY184" s="50"/>
      <c r="EZ184" s="50"/>
      <c r="FA184" s="50"/>
      <c r="FB184" s="50"/>
      <c r="FC184" s="50"/>
      <c r="FD184" s="50"/>
      <c r="FE184" s="50"/>
      <c r="FF184" s="50"/>
      <c r="FG184" s="50"/>
      <c r="FH184" s="50"/>
      <c r="FI184" s="50"/>
      <c r="FJ184" s="50"/>
      <c r="FK184" s="50"/>
      <c r="FL184" s="50"/>
      <c r="FM184" s="50"/>
      <c r="FN184" s="50"/>
      <c r="FO184" s="50"/>
      <c r="FP184" s="50"/>
      <c r="FQ184" s="50"/>
      <c r="FR184" s="50"/>
      <c r="FS184" s="50"/>
      <c r="FT184" s="50"/>
      <c r="FU184" s="50"/>
      <c r="FV184" s="50"/>
      <c r="FW184" s="50"/>
      <c r="FX184" s="50"/>
      <c r="FY184" s="50"/>
      <c r="FZ184" s="50"/>
      <c r="GA184" s="50"/>
      <c r="GB184" s="50"/>
      <c r="GC184" s="50"/>
      <c r="GD184" s="50"/>
      <c r="GE184" s="50"/>
      <c r="GF184" s="50"/>
      <c r="GG184" s="50"/>
      <c r="GH184" s="50"/>
      <c r="GI184" s="50"/>
      <c r="GJ184" s="50"/>
      <c r="GK184" s="50"/>
      <c r="GL184" s="50"/>
      <c r="GM184" s="50"/>
      <c r="GN184" s="50"/>
      <c r="GO184" s="50"/>
      <c r="GP184" s="50"/>
      <c r="GQ184" s="50"/>
      <c r="GR184" s="50"/>
      <c r="GS184" s="50"/>
      <c r="GT184" s="50"/>
      <c r="GU184" s="50"/>
      <c r="GV184" s="50"/>
      <c r="GW184" s="50"/>
      <c r="GX184" s="50"/>
      <c r="GY184" s="50"/>
      <c r="GZ184" s="50"/>
      <c r="HA184" s="50"/>
      <c r="HB184" s="50"/>
      <c r="HC184" s="50"/>
      <c r="HD184" s="50"/>
      <c r="HE184" s="50"/>
      <c r="HF184" s="50"/>
      <c r="HG184" s="50"/>
      <c r="HH184" s="50"/>
      <c r="HI184" s="50"/>
      <c r="HJ184" s="50"/>
      <c r="HK184" s="50"/>
      <c r="HL184" s="50"/>
      <c r="HM184" s="50"/>
      <c r="HN184" s="50"/>
      <c r="HO184" s="50"/>
      <c r="HP184" s="50"/>
      <c r="HQ184" s="50"/>
      <c r="HR184" s="50"/>
      <c r="HS184" s="50"/>
      <c r="HT184" s="50"/>
      <c r="HU184" s="50"/>
      <c r="HV184" s="50"/>
      <c r="HW184" s="50"/>
      <c r="HX184" s="50"/>
      <c r="HY184" s="50"/>
      <c r="HZ184" s="50"/>
      <c r="IA184" s="50"/>
      <c r="IB184" s="50"/>
      <c r="IC184" s="50"/>
      <c r="ID184" s="50"/>
      <c r="IE184" s="50"/>
      <c r="IF184" s="50"/>
      <c r="IG184" s="50"/>
      <c r="IH184" s="50"/>
      <c r="II184" s="50"/>
      <c r="IJ184" s="50"/>
      <c r="IK184" s="50"/>
      <c r="IL184" s="50"/>
      <c r="IM184" s="50"/>
      <c r="IN184" s="50"/>
      <c r="IO184" s="50"/>
      <c r="IP184" s="50"/>
      <c r="IQ184" s="50"/>
      <c r="IR184" s="50"/>
      <c r="IS184" s="50"/>
      <c r="IT184" s="50"/>
      <c r="IU184" s="50"/>
      <c r="IV184" s="50"/>
      <c r="IW184" s="50"/>
      <c r="IX184" s="50"/>
      <c r="IY184" s="50"/>
      <c r="IZ184" s="50"/>
      <c r="JA184" s="50"/>
      <c r="JB184" s="50"/>
      <c r="JC184" s="50"/>
      <c r="JD184" s="50"/>
      <c r="JE184" s="50"/>
      <c r="JF184" s="50"/>
      <c r="JG184" s="50"/>
      <c r="JH184" s="50"/>
      <c r="JI184" s="50"/>
      <c r="JJ184" s="50"/>
      <c r="JK184" s="50"/>
      <c r="JL184" s="50"/>
      <c r="JM184" s="50"/>
      <c r="JN184" s="50"/>
      <c r="JO184" s="50"/>
      <c r="JP184" s="50"/>
      <c r="JQ184" s="50"/>
      <c r="JR184" s="50"/>
      <c r="JS184" s="50"/>
      <c r="JT184" s="50"/>
      <c r="JU184" s="50"/>
      <c r="JV184" s="50"/>
      <c r="JW184" s="50"/>
      <c r="JX184" s="50"/>
      <c r="JY184" s="50"/>
      <c r="JZ184" s="50"/>
      <c r="KA184" s="50"/>
      <c r="KB184" s="50"/>
      <c r="KC184" s="50"/>
      <c r="KD184" s="50"/>
      <c r="KE184" s="50"/>
      <c r="KF184" s="50"/>
      <c r="KG184" s="50"/>
      <c r="KH184" s="50"/>
      <c r="KI184" s="50"/>
      <c r="KJ184" s="50"/>
      <c r="KK184" s="50"/>
      <c r="KL184" s="50"/>
      <c r="KM184" s="50"/>
      <c r="KN184" s="50"/>
      <c r="KO184" s="50"/>
      <c r="KP184" s="50"/>
      <c r="KQ184" s="50"/>
      <c r="KR184" s="50"/>
      <c r="KS184" s="50"/>
      <c r="KT184" s="50"/>
      <c r="KU184" s="50"/>
      <c r="KV184" s="50"/>
      <c r="KW184" s="50"/>
      <c r="KX184" s="50"/>
      <c r="KY184" s="50"/>
      <c r="KZ184" s="50"/>
      <c r="LA184" s="50"/>
      <c r="LB184" s="50"/>
      <c r="LC184" s="50"/>
      <c r="LD184" s="50"/>
      <c r="LE184" s="50"/>
      <c r="LF184" s="50"/>
      <c r="LG184" s="50"/>
      <c r="LH184" s="50"/>
      <c r="LI184" s="50"/>
      <c r="LJ184" s="50"/>
      <c r="LK184" s="50"/>
      <c r="LL184" s="50"/>
      <c r="LM184" s="50"/>
      <c r="LN184" s="50"/>
      <c r="LO184" s="50"/>
      <c r="LP184" s="50"/>
      <c r="LQ184" s="50"/>
      <c r="LR184" s="50"/>
      <c r="LS184" s="50"/>
      <c r="LT184" s="50"/>
      <c r="LU184" s="50"/>
      <c r="LV184" s="50"/>
      <c r="LW184" s="50"/>
      <c r="LX184" s="50"/>
      <c r="LY184" s="50"/>
      <c r="LZ184" s="50"/>
      <c r="MA184" s="50"/>
      <c r="MB184" s="50"/>
      <c r="MC184" s="50"/>
      <c r="MD184" s="50"/>
      <c r="ME184" s="50"/>
      <c r="MF184" s="50"/>
      <c r="MG184" s="50"/>
      <c r="MH184" s="50"/>
      <c r="MI184" s="50"/>
      <c r="MJ184" s="50"/>
      <c r="MK184" s="50"/>
      <c r="ML184" s="50"/>
      <c r="MM184" s="50"/>
      <c r="MN184" s="50"/>
      <c r="MO184" s="50"/>
      <c r="MP184" s="50"/>
      <c r="MQ184" s="50"/>
      <c r="MR184" s="50"/>
      <c r="MS184" s="50"/>
      <c r="MT184" s="50"/>
      <c r="MU184" s="50"/>
      <c r="MV184" s="50"/>
      <c r="MW184" s="50"/>
      <c r="MX184" s="50"/>
      <c r="MY184" s="50"/>
      <c r="MZ184" s="50"/>
      <c r="NA184" s="50"/>
      <c r="NB184" s="50"/>
      <c r="NC184" s="50"/>
      <c r="ND184" s="50"/>
      <c r="NE184" s="50"/>
      <c r="NF184" s="50"/>
      <c r="NG184" s="50"/>
      <c r="NH184" s="50"/>
      <c r="NI184" s="50"/>
      <c r="NJ184" s="50"/>
      <c r="NK184" s="50"/>
      <c r="NL184" s="50"/>
      <c r="NM184" s="50"/>
      <c r="NN184" s="50"/>
      <c r="NO184" s="50"/>
      <c r="NP184" s="50"/>
      <c r="NQ184" s="50"/>
      <c r="NR184" s="50"/>
      <c r="NS184" s="50"/>
      <c r="NT184" s="50"/>
      <c r="NU184" s="50"/>
      <c r="NV184" s="50"/>
      <c r="NW184" s="50"/>
      <c r="NX184" s="50"/>
      <c r="NY184" s="50"/>
      <c r="NZ184" s="50"/>
      <c r="OA184" s="50"/>
      <c r="OB184" s="50"/>
      <c r="OC184" s="50"/>
      <c r="OD184" s="50"/>
      <c r="OE184" s="50"/>
      <c r="OF184" s="50"/>
      <c r="OG184" s="50"/>
      <c r="OH184" s="50"/>
      <c r="OI184" s="50"/>
      <c r="OJ184" s="50"/>
      <c r="OK184" s="50"/>
      <c r="OL184" s="50"/>
      <c r="OM184" s="50"/>
      <c r="ON184" s="50"/>
      <c r="OO184" s="50"/>
      <c r="OP184" s="50"/>
      <c r="OQ184" s="50"/>
      <c r="OR184" s="50"/>
      <c r="OS184" s="50"/>
      <c r="OT184" s="50"/>
      <c r="OU184" s="50"/>
      <c r="OV184" s="50"/>
      <c r="OW184" s="50"/>
      <c r="OX184" s="50"/>
      <c r="OY184" s="50"/>
      <c r="OZ184" s="50"/>
      <c r="PA184" s="50"/>
      <c r="PB184" s="50"/>
      <c r="PC184" s="50"/>
      <c r="PD184" s="50"/>
      <c r="PE184" s="50"/>
      <c r="PF184" s="50"/>
      <c r="PG184" s="50"/>
      <c r="PH184" s="50"/>
      <c r="PI184" s="50"/>
      <c r="PJ184" s="50"/>
      <c r="PK184" s="50"/>
      <c r="PL184" s="50"/>
      <c r="PM184" s="50"/>
      <c r="PN184" s="50"/>
      <c r="PO184" s="50"/>
      <c r="PP184" s="50"/>
      <c r="PQ184" s="50"/>
      <c r="PR184" s="50"/>
      <c r="PS184" s="50"/>
      <c r="PT184" s="50"/>
      <c r="PU184" s="50"/>
      <c r="PV184" s="50"/>
      <c r="PW184" s="50"/>
      <c r="PX184" s="50"/>
      <c r="PY184" s="50"/>
      <c r="PZ184" s="50"/>
      <c r="QA184" s="50"/>
      <c r="QB184" s="50"/>
      <c r="QC184" s="50"/>
      <c r="QD184" s="50"/>
      <c r="QE184" s="50"/>
      <c r="QF184" s="50"/>
      <c r="QG184" s="50"/>
      <c r="QH184" s="50"/>
      <c r="QI184" s="50"/>
      <c r="QJ184" s="50"/>
      <c r="QK184" s="50"/>
      <c r="QL184" s="50"/>
      <c r="QM184" s="50"/>
      <c r="QN184" s="50"/>
      <c r="QO184" s="50"/>
      <c r="QP184" s="50"/>
      <c r="QQ184" s="50"/>
      <c r="QR184" s="50"/>
      <c r="QS184" s="50"/>
      <c r="QT184" s="50"/>
      <c r="QU184" s="50"/>
      <c r="QV184" s="50"/>
      <c r="QW184" s="50"/>
      <c r="QX184" s="50"/>
      <c r="QY184" s="50"/>
      <c r="QZ184" s="50"/>
      <c r="RA184" s="50"/>
      <c r="RB184" s="50"/>
      <c r="RC184" s="50"/>
      <c r="RD184" s="50"/>
      <c r="RE184" s="50"/>
      <c r="RF184" s="50"/>
      <c r="RG184" s="50"/>
      <c r="RH184" s="50"/>
      <c r="RI184" s="50"/>
      <c r="RJ184" s="50"/>
      <c r="RK184" s="50"/>
      <c r="RL184" s="50"/>
      <c r="RM184" s="50"/>
      <c r="RN184" s="50"/>
      <c r="RO184" s="50"/>
      <c r="RP184" s="50"/>
      <c r="RQ184" s="50"/>
      <c r="RR184" s="50"/>
      <c r="RS184" s="50"/>
      <c r="RT184" s="50"/>
      <c r="RU184" s="50"/>
      <c r="RV184" s="50"/>
      <c r="RW184" s="50"/>
      <c r="RX184" s="50"/>
      <c r="RY184" s="50"/>
      <c r="RZ184" s="50"/>
      <c r="SA184" s="50"/>
      <c r="SB184" s="50"/>
      <c r="SC184" s="50"/>
      <c r="SD184" s="50"/>
      <c r="SE184" s="50"/>
      <c r="SF184" s="50"/>
      <c r="SG184" s="50"/>
      <c r="SH184" s="50"/>
      <c r="SI184" s="50"/>
      <c r="SJ184" s="50"/>
      <c r="SK184" s="50"/>
      <c r="SL184" s="50"/>
      <c r="SM184" s="50"/>
      <c r="SN184" s="45"/>
    </row>
    <row r="185" spans="3:508" x14ac:dyDescent="0.25"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0"/>
      <c r="AG185" s="50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  <c r="AX185" s="50"/>
      <c r="AY185" s="50"/>
      <c r="AZ185" s="50"/>
      <c r="BA185" s="50"/>
      <c r="BB185" s="50"/>
      <c r="BC185" s="50"/>
      <c r="BD185" s="50"/>
      <c r="BE185" s="50"/>
      <c r="BF185" s="50"/>
      <c r="BG185" s="50"/>
      <c r="BH185" s="50"/>
      <c r="BI185" s="50"/>
      <c r="BJ185" s="50"/>
      <c r="BK185" s="50"/>
      <c r="BL185" s="50"/>
      <c r="BM185" s="50"/>
      <c r="BN185" s="50"/>
      <c r="BO185" s="50"/>
      <c r="BP185" s="50"/>
      <c r="BQ185" s="50"/>
      <c r="BR185" s="50"/>
      <c r="BS185" s="50"/>
      <c r="BT185" s="50"/>
      <c r="BU185" s="50"/>
      <c r="BV185" s="50"/>
      <c r="BW185" s="50"/>
      <c r="BX185" s="50"/>
      <c r="BY185" s="50"/>
      <c r="BZ185" s="50"/>
      <c r="CA185" s="50"/>
      <c r="CB185" s="50"/>
      <c r="CC185" s="50"/>
      <c r="CD185" s="50"/>
      <c r="CE185" s="50"/>
      <c r="CF185" s="50"/>
      <c r="CG185" s="50"/>
      <c r="CH185" s="50"/>
      <c r="CI185" s="50"/>
      <c r="CJ185" s="50"/>
      <c r="CK185" s="50"/>
      <c r="CL185" s="50"/>
      <c r="CM185" s="50"/>
      <c r="CN185" s="50"/>
      <c r="CO185" s="50"/>
      <c r="CP185" s="50"/>
      <c r="CQ185" s="50"/>
      <c r="CR185" s="50"/>
      <c r="CS185" s="50"/>
      <c r="CT185" s="50"/>
      <c r="CU185" s="50"/>
      <c r="CV185" s="50"/>
      <c r="CW185" s="50"/>
      <c r="CX185" s="50"/>
      <c r="CY185" s="50"/>
      <c r="CZ185" s="50"/>
      <c r="DA185" s="50"/>
      <c r="DB185" s="50"/>
      <c r="DC185" s="50"/>
      <c r="DD185" s="50"/>
      <c r="DE185" s="50"/>
      <c r="DF185" s="50"/>
      <c r="DG185" s="50"/>
      <c r="DH185" s="50"/>
      <c r="DI185" s="50"/>
      <c r="DJ185" s="50"/>
      <c r="DK185" s="50"/>
      <c r="DL185" s="50"/>
      <c r="DM185" s="50"/>
      <c r="DN185" s="50"/>
      <c r="DO185" s="50"/>
      <c r="DP185" s="50"/>
      <c r="DQ185" s="50"/>
      <c r="DR185" s="50"/>
      <c r="DS185" s="50"/>
      <c r="DT185" s="50"/>
      <c r="DU185" s="50"/>
      <c r="DV185" s="50"/>
      <c r="DW185" s="50"/>
      <c r="DX185" s="50"/>
      <c r="DY185" s="50"/>
      <c r="DZ185" s="50"/>
      <c r="EA185" s="50"/>
      <c r="EB185" s="50"/>
      <c r="EC185" s="50"/>
      <c r="ED185" s="50"/>
      <c r="EE185" s="50"/>
      <c r="EF185" s="50"/>
      <c r="EG185" s="50"/>
      <c r="EH185" s="50"/>
      <c r="EI185" s="50"/>
      <c r="EJ185" s="50"/>
      <c r="EK185" s="50"/>
      <c r="EL185" s="50"/>
      <c r="EM185" s="50"/>
      <c r="EN185" s="50"/>
      <c r="EO185" s="50"/>
      <c r="EP185" s="50"/>
      <c r="EQ185" s="50"/>
      <c r="ER185" s="50"/>
      <c r="ES185" s="50"/>
      <c r="ET185" s="50"/>
      <c r="EU185" s="50"/>
      <c r="EV185" s="50"/>
      <c r="EW185" s="50"/>
      <c r="EX185" s="50"/>
      <c r="EY185" s="50"/>
      <c r="EZ185" s="50"/>
      <c r="FA185" s="50"/>
      <c r="FB185" s="50"/>
      <c r="FC185" s="50"/>
      <c r="FD185" s="50"/>
      <c r="FE185" s="50"/>
      <c r="FF185" s="50"/>
      <c r="FG185" s="50"/>
      <c r="FH185" s="50"/>
      <c r="FI185" s="50"/>
      <c r="FJ185" s="50"/>
      <c r="FK185" s="50"/>
      <c r="FL185" s="50"/>
      <c r="FM185" s="50"/>
      <c r="FN185" s="50"/>
      <c r="FO185" s="50"/>
      <c r="FP185" s="50"/>
      <c r="FQ185" s="50"/>
      <c r="FR185" s="50"/>
      <c r="FS185" s="50"/>
      <c r="FT185" s="50"/>
      <c r="FU185" s="50"/>
      <c r="FV185" s="50"/>
      <c r="FW185" s="50"/>
      <c r="FX185" s="50"/>
      <c r="FY185" s="50"/>
      <c r="FZ185" s="50"/>
      <c r="GA185" s="50"/>
      <c r="GB185" s="50"/>
      <c r="GC185" s="50"/>
      <c r="GD185" s="50"/>
      <c r="GE185" s="50"/>
      <c r="GF185" s="50"/>
      <c r="GG185" s="50"/>
      <c r="GH185" s="50"/>
      <c r="GI185" s="50"/>
      <c r="GJ185" s="50"/>
      <c r="GK185" s="50"/>
      <c r="GL185" s="50"/>
      <c r="GM185" s="50"/>
      <c r="GN185" s="50"/>
      <c r="GO185" s="50"/>
      <c r="GP185" s="50"/>
      <c r="GQ185" s="50"/>
      <c r="GR185" s="50"/>
      <c r="GS185" s="50"/>
      <c r="GT185" s="50"/>
      <c r="GU185" s="50"/>
      <c r="GV185" s="50"/>
      <c r="GW185" s="50"/>
      <c r="GX185" s="50"/>
      <c r="GY185" s="50"/>
      <c r="GZ185" s="50"/>
      <c r="HA185" s="50"/>
      <c r="HB185" s="50"/>
      <c r="HC185" s="50"/>
      <c r="HD185" s="50"/>
      <c r="HE185" s="50"/>
      <c r="HF185" s="50"/>
      <c r="HG185" s="50"/>
      <c r="HH185" s="50"/>
      <c r="HI185" s="50"/>
      <c r="HJ185" s="50"/>
      <c r="HK185" s="50"/>
      <c r="HL185" s="50"/>
      <c r="HM185" s="50"/>
      <c r="HN185" s="50"/>
      <c r="HO185" s="50"/>
      <c r="HP185" s="50"/>
      <c r="HQ185" s="50"/>
      <c r="HR185" s="50"/>
      <c r="HS185" s="50"/>
      <c r="HT185" s="50"/>
      <c r="HU185" s="50"/>
      <c r="HV185" s="50"/>
      <c r="HW185" s="50"/>
      <c r="HX185" s="50"/>
      <c r="HY185" s="50"/>
      <c r="HZ185" s="50"/>
      <c r="IA185" s="50"/>
      <c r="IB185" s="50"/>
      <c r="IC185" s="50"/>
      <c r="ID185" s="50"/>
      <c r="IE185" s="50"/>
      <c r="IF185" s="50"/>
      <c r="IG185" s="50"/>
      <c r="IH185" s="50"/>
      <c r="II185" s="50"/>
      <c r="IJ185" s="50"/>
      <c r="IK185" s="50"/>
      <c r="IL185" s="50"/>
      <c r="IM185" s="50"/>
      <c r="IN185" s="50"/>
      <c r="IO185" s="50"/>
      <c r="IP185" s="50"/>
      <c r="IQ185" s="50"/>
      <c r="IR185" s="50"/>
      <c r="IS185" s="50"/>
      <c r="IT185" s="50"/>
      <c r="IU185" s="50"/>
      <c r="IV185" s="50"/>
      <c r="IW185" s="50"/>
      <c r="IX185" s="50"/>
      <c r="IY185" s="50"/>
      <c r="IZ185" s="50"/>
      <c r="JA185" s="50"/>
      <c r="JB185" s="50"/>
      <c r="JC185" s="50"/>
      <c r="JD185" s="50"/>
      <c r="JE185" s="50"/>
      <c r="JF185" s="50"/>
      <c r="JG185" s="50"/>
      <c r="JH185" s="50"/>
      <c r="JI185" s="50"/>
      <c r="JJ185" s="50"/>
      <c r="JK185" s="50"/>
      <c r="JL185" s="50"/>
      <c r="JM185" s="50"/>
      <c r="JN185" s="50"/>
      <c r="JO185" s="50"/>
      <c r="JP185" s="50"/>
      <c r="JQ185" s="50"/>
      <c r="JR185" s="50"/>
      <c r="JS185" s="50"/>
      <c r="JT185" s="50"/>
      <c r="JU185" s="50"/>
      <c r="JV185" s="50"/>
      <c r="JW185" s="50"/>
      <c r="JX185" s="50"/>
      <c r="JY185" s="50"/>
      <c r="JZ185" s="50"/>
      <c r="KA185" s="50"/>
      <c r="KB185" s="50"/>
      <c r="KC185" s="50"/>
      <c r="KD185" s="50"/>
      <c r="KE185" s="50"/>
      <c r="KF185" s="50"/>
      <c r="KG185" s="50"/>
      <c r="KH185" s="50"/>
      <c r="KI185" s="50"/>
      <c r="KJ185" s="50"/>
      <c r="KK185" s="50"/>
      <c r="KL185" s="50"/>
      <c r="KM185" s="50"/>
      <c r="KN185" s="50"/>
      <c r="KO185" s="50"/>
      <c r="KP185" s="50"/>
      <c r="KQ185" s="50"/>
      <c r="KR185" s="50"/>
      <c r="KS185" s="50"/>
      <c r="KT185" s="50"/>
      <c r="KU185" s="50"/>
      <c r="KV185" s="50"/>
      <c r="KW185" s="50"/>
      <c r="KX185" s="50"/>
      <c r="KY185" s="50"/>
      <c r="KZ185" s="50"/>
      <c r="LA185" s="50"/>
      <c r="LB185" s="50"/>
      <c r="LC185" s="50"/>
      <c r="LD185" s="50"/>
      <c r="LE185" s="50"/>
      <c r="LF185" s="50"/>
      <c r="LG185" s="50"/>
      <c r="LH185" s="50"/>
      <c r="LI185" s="50"/>
      <c r="LJ185" s="50"/>
      <c r="LK185" s="50"/>
      <c r="LL185" s="50"/>
      <c r="LM185" s="50"/>
      <c r="LN185" s="50"/>
      <c r="LO185" s="50"/>
      <c r="LP185" s="50"/>
      <c r="LQ185" s="50"/>
      <c r="LR185" s="50"/>
      <c r="LS185" s="50"/>
      <c r="LT185" s="50"/>
      <c r="LU185" s="50"/>
      <c r="LV185" s="50"/>
      <c r="LW185" s="50"/>
      <c r="LX185" s="50"/>
      <c r="LY185" s="50"/>
      <c r="LZ185" s="50"/>
      <c r="MA185" s="50"/>
      <c r="MB185" s="50"/>
      <c r="MC185" s="50"/>
      <c r="MD185" s="50"/>
      <c r="ME185" s="50"/>
      <c r="MF185" s="50"/>
      <c r="MG185" s="50"/>
      <c r="MH185" s="50"/>
      <c r="MI185" s="50"/>
      <c r="MJ185" s="50"/>
      <c r="MK185" s="50"/>
      <c r="ML185" s="50"/>
      <c r="MM185" s="50"/>
      <c r="MN185" s="50"/>
      <c r="MO185" s="50"/>
      <c r="MP185" s="50"/>
      <c r="MQ185" s="50"/>
      <c r="MR185" s="50"/>
      <c r="MS185" s="50"/>
      <c r="MT185" s="50"/>
      <c r="MU185" s="50"/>
      <c r="MV185" s="50"/>
      <c r="MW185" s="50"/>
      <c r="MX185" s="50"/>
      <c r="MY185" s="50"/>
      <c r="MZ185" s="50"/>
      <c r="NA185" s="50"/>
      <c r="NB185" s="50"/>
      <c r="NC185" s="50"/>
      <c r="ND185" s="50"/>
      <c r="NE185" s="50"/>
      <c r="NF185" s="50"/>
      <c r="NG185" s="50"/>
      <c r="NH185" s="50"/>
      <c r="NI185" s="50"/>
      <c r="NJ185" s="50"/>
      <c r="NK185" s="50"/>
      <c r="NL185" s="50"/>
      <c r="NM185" s="50"/>
      <c r="NN185" s="50"/>
      <c r="NO185" s="50"/>
      <c r="NP185" s="50"/>
      <c r="NQ185" s="50"/>
      <c r="NR185" s="50"/>
      <c r="NS185" s="50"/>
      <c r="NT185" s="50"/>
      <c r="NU185" s="50"/>
      <c r="NV185" s="50"/>
      <c r="NW185" s="50"/>
      <c r="NX185" s="50"/>
      <c r="NY185" s="50"/>
      <c r="NZ185" s="50"/>
      <c r="OA185" s="50"/>
      <c r="OB185" s="50"/>
      <c r="OC185" s="50"/>
      <c r="OD185" s="50"/>
      <c r="OE185" s="50"/>
      <c r="OF185" s="50"/>
      <c r="OG185" s="50"/>
      <c r="OH185" s="50"/>
      <c r="OI185" s="50"/>
      <c r="OJ185" s="50"/>
      <c r="OK185" s="50"/>
      <c r="OL185" s="50"/>
      <c r="OM185" s="50"/>
      <c r="ON185" s="50"/>
      <c r="OO185" s="50"/>
      <c r="OP185" s="50"/>
      <c r="OQ185" s="50"/>
      <c r="OR185" s="50"/>
      <c r="OS185" s="50"/>
      <c r="OT185" s="50"/>
      <c r="OU185" s="50"/>
      <c r="OV185" s="50"/>
      <c r="OW185" s="50"/>
      <c r="OX185" s="50"/>
      <c r="OY185" s="50"/>
      <c r="OZ185" s="50"/>
      <c r="PA185" s="50"/>
      <c r="PB185" s="50"/>
      <c r="PC185" s="50"/>
      <c r="PD185" s="50"/>
      <c r="PE185" s="50"/>
      <c r="PF185" s="50"/>
      <c r="PG185" s="50"/>
      <c r="PH185" s="50"/>
      <c r="PI185" s="50"/>
      <c r="PJ185" s="50"/>
      <c r="PK185" s="50"/>
      <c r="PL185" s="50"/>
      <c r="PM185" s="50"/>
      <c r="PN185" s="50"/>
      <c r="PO185" s="50"/>
      <c r="PP185" s="50"/>
      <c r="PQ185" s="50"/>
      <c r="PR185" s="50"/>
      <c r="PS185" s="50"/>
      <c r="PT185" s="50"/>
      <c r="PU185" s="50"/>
      <c r="PV185" s="50"/>
      <c r="PW185" s="50"/>
      <c r="PX185" s="50"/>
      <c r="PY185" s="50"/>
      <c r="PZ185" s="50"/>
      <c r="QA185" s="50"/>
      <c r="QB185" s="50"/>
      <c r="QC185" s="50"/>
      <c r="QD185" s="50"/>
      <c r="QE185" s="50"/>
      <c r="QF185" s="50"/>
      <c r="QG185" s="50"/>
      <c r="QH185" s="50"/>
      <c r="QI185" s="50"/>
      <c r="QJ185" s="50"/>
      <c r="QK185" s="50"/>
      <c r="QL185" s="50"/>
      <c r="QM185" s="50"/>
      <c r="QN185" s="50"/>
      <c r="QO185" s="50"/>
      <c r="QP185" s="50"/>
      <c r="QQ185" s="50"/>
      <c r="QR185" s="50"/>
      <c r="QS185" s="50"/>
      <c r="QT185" s="50"/>
      <c r="QU185" s="50"/>
      <c r="QV185" s="50"/>
      <c r="QW185" s="50"/>
      <c r="QX185" s="50"/>
      <c r="QY185" s="50"/>
      <c r="QZ185" s="50"/>
      <c r="RA185" s="50"/>
      <c r="RB185" s="50"/>
      <c r="RC185" s="50"/>
      <c r="RD185" s="50"/>
      <c r="RE185" s="50"/>
      <c r="RF185" s="50"/>
      <c r="RG185" s="50"/>
      <c r="RH185" s="50"/>
      <c r="RI185" s="50"/>
      <c r="RJ185" s="50"/>
      <c r="RK185" s="50"/>
      <c r="RL185" s="50"/>
      <c r="RM185" s="50"/>
      <c r="RN185" s="50"/>
      <c r="RO185" s="50"/>
      <c r="RP185" s="50"/>
      <c r="RQ185" s="50"/>
      <c r="RR185" s="50"/>
      <c r="RS185" s="50"/>
      <c r="RT185" s="50"/>
      <c r="RU185" s="50"/>
      <c r="RV185" s="50"/>
      <c r="RW185" s="50"/>
      <c r="RX185" s="50"/>
      <c r="RY185" s="50"/>
      <c r="RZ185" s="50"/>
      <c r="SA185" s="50"/>
      <c r="SB185" s="50"/>
      <c r="SC185" s="50"/>
      <c r="SD185" s="50"/>
      <c r="SE185" s="50"/>
      <c r="SF185" s="50"/>
      <c r="SG185" s="50"/>
      <c r="SH185" s="50"/>
      <c r="SI185" s="50"/>
      <c r="SJ185" s="50"/>
      <c r="SK185" s="50"/>
      <c r="SL185" s="50"/>
      <c r="SM185" s="50"/>
      <c r="SN185" s="45"/>
    </row>
    <row r="186" spans="3:508" x14ac:dyDescent="0.25"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  <c r="AO186" s="50"/>
      <c r="AP186" s="50"/>
      <c r="AQ186" s="50"/>
      <c r="AR186" s="50"/>
      <c r="AS186" s="50"/>
      <c r="AT186" s="50"/>
      <c r="AU186" s="50"/>
      <c r="AV186" s="50"/>
      <c r="AW186" s="50"/>
      <c r="AX186" s="50"/>
      <c r="AY186" s="50"/>
      <c r="AZ186" s="50"/>
      <c r="BA186" s="50"/>
      <c r="BB186" s="50"/>
      <c r="BC186" s="50"/>
      <c r="BD186" s="50"/>
      <c r="BE186" s="50"/>
      <c r="BF186" s="50"/>
      <c r="BG186" s="50"/>
      <c r="BH186" s="50"/>
      <c r="BI186" s="50"/>
      <c r="BJ186" s="50"/>
      <c r="BK186" s="50"/>
      <c r="BL186" s="50"/>
      <c r="BM186" s="50"/>
      <c r="BN186" s="50"/>
      <c r="BO186" s="50"/>
      <c r="BP186" s="50"/>
      <c r="BQ186" s="50"/>
      <c r="BR186" s="50"/>
      <c r="BS186" s="50"/>
      <c r="BT186" s="50"/>
      <c r="BU186" s="50"/>
      <c r="BV186" s="50"/>
      <c r="BW186" s="50"/>
      <c r="BX186" s="50"/>
      <c r="BY186" s="50"/>
      <c r="BZ186" s="50"/>
      <c r="CA186" s="50"/>
      <c r="CB186" s="50"/>
      <c r="CC186" s="50"/>
      <c r="CD186" s="50"/>
      <c r="CE186" s="50"/>
      <c r="CF186" s="50"/>
      <c r="CG186" s="50"/>
      <c r="CH186" s="50"/>
      <c r="CI186" s="50"/>
      <c r="CJ186" s="50"/>
      <c r="CK186" s="50"/>
      <c r="CL186" s="50"/>
      <c r="CM186" s="50"/>
      <c r="CN186" s="50"/>
      <c r="CO186" s="50"/>
      <c r="CP186" s="50"/>
      <c r="CQ186" s="50"/>
      <c r="CR186" s="50"/>
      <c r="CS186" s="50"/>
      <c r="CT186" s="50"/>
      <c r="CU186" s="50"/>
      <c r="CV186" s="50"/>
      <c r="CW186" s="50"/>
      <c r="CX186" s="50"/>
      <c r="CY186" s="50"/>
      <c r="CZ186" s="50"/>
      <c r="DA186" s="50"/>
      <c r="DB186" s="50"/>
      <c r="DC186" s="50"/>
      <c r="DD186" s="50"/>
      <c r="DE186" s="50"/>
      <c r="DF186" s="50"/>
      <c r="DG186" s="50"/>
      <c r="DH186" s="50"/>
      <c r="DI186" s="50"/>
      <c r="DJ186" s="50"/>
      <c r="DK186" s="50"/>
      <c r="DL186" s="50"/>
      <c r="DM186" s="50"/>
      <c r="DN186" s="50"/>
      <c r="DO186" s="50"/>
      <c r="DP186" s="50"/>
      <c r="DQ186" s="50"/>
      <c r="DR186" s="50"/>
      <c r="DS186" s="50"/>
      <c r="DT186" s="50"/>
      <c r="DU186" s="50"/>
      <c r="DV186" s="50"/>
      <c r="DW186" s="50"/>
      <c r="DX186" s="50"/>
      <c r="DY186" s="50"/>
      <c r="DZ186" s="50"/>
      <c r="EA186" s="50"/>
      <c r="EB186" s="50"/>
      <c r="EC186" s="50"/>
      <c r="ED186" s="50"/>
      <c r="EE186" s="50"/>
      <c r="EF186" s="50"/>
      <c r="EG186" s="50"/>
      <c r="EH186" s="50"/>
      <c r="EI186" s="50"/>
      <c r="EJ186" s="50"/>
      <c r="EK186" s="50"/>
      <c r="EL186" s="50"/>
      <c r="EM186" s="50"/>
      <c r="EN186" s="50"/>
      <c r="EO186" s="50"/>
      <c r="EP186" s="50"/>
      <c r="EQ186" s="50"/>
      <c r="ER186" s="50"/>
      <c r="ES186" s="50"/>
      <c r="ET186" s="50"/>
      <c r="EU186" s="50"/>
      <c r="EV186" s="50"/>
      <c r="EW186" s="50"/>
      <c r="EX186" s="50"/>
      <c r="EY186" s="50"/>
      <c r="EZ186" s="50"/>
      <c r="FA186" s="50"/>
      <c r="FB186" s="50"/>
      <c r="FC186" s="50"/>
      <c r="FD186" s="50"/>
      <c r="FE186" s="50"/>
      <c r="FF186" s="50"/>
      <c r="FG186" s="50"/>
      <c r="FH186" s="50"/>
      <c r="FI186" s="50"/>
      <c r="FJ186" s="50"/>
      <c r="FK186" s="50"/>
      <c r="FL186" s="50"/>
      <c r="FM186" s="50"/>
      <c r="FN186" s="50"/>
      <c r="FO186" s="50"/>
      <c r="FP186" s="50"/>
      <c r="FQ186" s="50"/>
      <c r="FR186" s="50"/>
      <c r="FS186" s="50"/>
      <c r="FT186" s="50"/>
      <c r="FU186" s="50"/>
      <c r="FV186" s="50"/>
      <c r="FW186" s="50"/>
      <c r="FX186" s="50"/>
      <c r="FY186" s="50"/>
      <c r="FZ186" s="50"/>
      <c r="GA186" s="50"/>
      <c r="GB186" s="50"/>
      <c r="GC186" s="50"/>
      <c r="GD186" s="50"/>
      <c r="GE186" s="50"/>
      <c r="GF186" s="50"/>
      <c r="GG186" s="50"/>
      <c r="GH186" s="50"/>
      <c r="GI186" s="50"/>
      <c r="GJ186" s="50"/>
      <c r="GK186" s="50"/>
      <c r="GL186" s="50"/>
      <c r="GM186" s="50"/>
      <c r="GN186" s="50"/>
      <c r="GO186" s="50"/>
      <c r="GP186" s="50"/>
      <c r="GQ186" s="50"/>
      <c r="GR186" s="50"/>
      <c r="GS186" s="50"/>
      <c r="GT186" s="50"/>
      <c r="GU186" s="50"/>
      <c r="GV186" s="50"/>
      <c r="GW186" s="50"/>
      <c r="GX186" s="50"/>
      <c r="GY186" s="50"/>
      <c r="GZ186" s="50"/>
      <c r="HA186" s="50"/>
      <c r="HB186" s="50"/>
      <c r="HC186" s="50"/>
      <c r="HD186" s="50"/>
      <c r="HE186" s="50"/>
      <c r="HF186" s="50"/>
      <c r="HG186" s="50"/>
      <c r="HH186" s="50"/>
      <c r="HI186" s="50"/>
      <c r="HJ186" s="50"/>
      <c r="HK186" s="50"/>
      <c r="HL186" s="50"/>
      <c r="HM186" s="50"/>
      <c r="HN186" s="50"/>
      <c r="HO186" s="50"/>
      <c r="HP186" s="50"/>
      <c r="HQ186" s="50"/>
      <c r="HR186" s="50"/>
      <c r="HS186" s="50"/>
      <c r="HT186" s="50"/>
      <c r="HU186" s="50"/>
      <c r="HV186" s="50"/>
      <c r="HW186" s="50"/>
      <c r="HX186" s="50"/>
      <c r="HY186" s="50"/>
      <c r="HZ186" s="50"/>
      <c r="IA186" s="50"/>
      <c r="IB186" s="50"/>
      <c r="IC186" s="50"/>
      <c r="ID186" s="50"/>
      <c r="IE186" s="50"/>
      <c r="IF186" s="50"/>
      <c r="IG186" s="50"/>
      <c r="IH186" s="50"/>
      <c r="II186" s="50"/>
      <c r="IJ186" s="50"/>
      <c r="IK186" s="50"/>
      <c r="IL186" s="50"/>
      <c r="IM186" s="50"/>
      <c r="IN186" s="50"/>
      <c r="IO186" s="50"/>
      <c r="IP186" s="50"/>
      <c r="IQ186" s="50"/>
      <c r="IR186" s="50"/>
      <c r="IS186" s="50"/>
      <c r="IT186" s="50"/>
      <c r="IU186" s="50"/>
      <c r="IV186" s="50"/>
      <c r="IW186" s="50"/>
      <c r="IX186" s="50"/>
      <c r="IY186" s="50"/>
      <c r="IZ186" s="50"/>
      <c r="JA186" s="50"/>
      <c r="JB186" s="50"/>
      <c r="JC186" s="50"/>
      <c r="JD186" s="50"/>
      <c r="JE186" s="50"/>
      <c r="JF186" s="50"/>
      <c r="JG186" s="50"/>
      <c r="JH186" s="50"/>
      <c r="JI186" s="50"/>
      <c r="JJ186" s="50"/>
      <c r="JK186" s="50"/>
      <c r="JL186" s="50"/>
      <c r="JM186" s="50"/>
      <c r="JN186" s="50"/>
      <c r="JO186" s="50"/>
      <c r="JP186" s="50"/>
      <c r="JQ186" s="50"/>
      <c r="JR186" s="50"/>
      <c r="JS186" s="50"/>
      <c r="JT186" s="50"/>
      <c r="JU186" s="50"/>
      <c r="JV186" s="50"/>
      <c r="JW186" s="50"/>
      <c r="JX186" s="50"/>
      <c r="JY186" s="50"/>
      <c r="JZ186" s="50"/>
      <c r="KA186" s="50"/>
      <c r="KB186" s="50"/>
      <c r="KC186" s="50"/>
      <c r="KD186" s="50"/>
      <c r="KE186" s="50"/>
      <c r="KF186" s="50"/>
      <c r="KG186" s="50"/>
      <c r="KH186" s="50"/>
      <c r="KI186" s="50"/>
      <c r="KJ186" s="50"/>
      <c r="KK186" s="50"/>
      <c r="KL186" s="50"/>
      <c r="KM186" s="50"/>
      <c r="KN186" s="50"/>
      <c r="KO186" s="50"/>
      <c r="KP186" s="50"/>
      <c r="KQ186" s="50"/>
      <c r="KR186" s="50"/>
      <c r="KS186" s="50"/>
      <c r="KT186" s="50"/>
      <c r="KU186" s="50"/>
      <c r="KV186" s="50"/>
      <c r="KW186" s="50"/>
      <c r="KX186" s="50"/>
      <c r="KY186" s="50"/>
      <c r="KZ186" s="50"/>
      <c r="LA186" s="50"/>
      <c r="LB186" s="50"/>
      <c r="LC186" s="50"/>
      <c r="LD186" s="50"/>
      <c r="LE186" s="50"/>
      <c r="LF186" s="50"/>
      <c r="LG186" s="50"/>
      <c r="LH186" s="50"/>
      <c r="LI186" s="50"/>
      <c r="LJ186" s="50"/>
      <c r="LK186" s="50"/>
      <c r="LL186" s="50"/>
      <c r="LM186" s="50"/>
      <c r="LN186" s="50"/>
      <c r="LO186" s="50"/>
      <c r="LP186" s="50"/>
      <c r="LQ186" s="50"/>
      <c r="LR186" s="50"/>
      <c r="LS186" s="50"/>
      <c r="LT186" s="50"/>
      <c r="LU186" s="50"/>
      <c r="LV186" s="50"/>
      <c r="LW186" s="50"/>
      <c r="LX186" s="50"/>
      <c r="LY186" s="50"/>
      <c r="LZ186" s="50"/>
      <c r="MA186" s="50"/>
      <c r="MB186" s="50"/>
      <c r="MC186" s="50"/>
      <c r="MD186" s="50"/>
      <c r="ME186" s="50"/>
      <c r="MF186" s="50"/>
      <c r="MG186" s="50"/>
      <c r="MH186" s="50"/>
      <c r="MI186" s="50"/>
      <c r="MJ186" s="50"/>
      <c r="MK186" s="50"/>
      <c r="ML186" s="50"/>
      <c r="MM186" s="50"/>
      <c r="MN186" s="50"/>
      <c r="MO186" s="50"/>
      <c r="MP186" s="50"/>
      <c r="MQ186" s="50"/>
      <c r="MR186" s="50"/>
      <c r="MS186" s="50"/>
      <c r="MT186" s="50"/>
      <c r="MU186" s="50"/>
      <c r="MV186" s="50"/>
      <c r="MW186" s="50"/>
      <c r="MX186" s="50"/>
      <c r="MY186" s="50"/>
      <c r="MZ186" s="50"/>
      <c r="NA186" s="50"/>
      <c r="NB186" s="50"/>
      <c r="NC186" s="50"/>
      <c r="ND186" s="50"/>
      <c r="NE186" s="50"/>
      <c r="NF186" s="50"/>
      <c r="NG186" s="50"/>
      <c r="NH186" s="50"/>
      <c r="NI186" s="50"/>
      <c r="NJ186" s="50"/>
      <c r="NK186" s="50"/>
      <c r="NL186" s="50"/>
      <c r="NM186" s="50"/>
      <c r="NN186" s="50"/>
      <c r="NO186" s="50"/>
      <c r="NP186" s="50"/>
      <c r="NQ186" s="50"/>
      <c r="NR186" s="50"/>
      <c r="NS186" s="50"/>
      <c r="NT186" s="50"/>
      <c r="NU186" s="50"/>
      <c r="NV186" s="50"/>
      <c r="NW186" s="50"/>
      <c r="NX186" s="50"/>
      <c r="NY186" s="50"/>
      <c r="NZ186" s="50"/>
      <c r="OA186" s="50"/>
      <c r="OB186" s="50"/>
      <c r="OC186" s="50"/>
      <c r="OD186" s="50"/>
      <c r="OE186" s="50"/>
      <c r="OF186" s="50"/>
      <c r="OG186" s="50"/>
      <c r="OH186" s="50"/>
      <c r="OI186" s="50"/>
      <c r="OJ186" s="50"/>
      <c r="OK186" s="50"/>
      <c r="OL186" s="50"/>
      <c r="OM186" s="50"/>
      <c r="ON186" s="50"/>
      <c r="OO186" s="50"/>
      <c r="OP186" s="50"/>
      <c r="OQ186" s="50"/>
      <c r="OR186" s="50"/>
      <c r="OS186" s="50"/>
      <c r="OT186" s="50"/>
      <c r="OU186" s="50"/>
      <c r="OV186" s="50"/>
      <c r="OW186" s="50"/>
      <c r="OX186" s="50"/>
      <c r="OY186" s="50"/>
      <c r="OZ186" s="50"/>
      <c r="PA186" s="50"/>
      <c r="PB186" s="50"/>
      <c r="PC186" s="50"/>
      <c r="PD186" s="50"/>
      <c r="PE186" s="50"/>
      <c r="PF186" s="50"/>
      <c r="PG186" s="50"/>
      <c r="PH186" s="50"/>
      <c r="PI186" s="50"/>
      <c r="PJ186" s="50"/>
      <c r="PK186" s="50"/>
      <c r="PL186" s="50"/>
      <c r="PM186" s="50"/>
      <c r="PN186" s="50"/>
      <c r="PO186" s="50"/>
      <c r="PP186" s="50"/>
      <c r="PQ186" s="50"/>
      <c r="PR186" s="50"/>
      <c r="PS186" s="50"/>
      <c r="PT186" s="50"/>
      <c r="PU186" s="50"/>
      <c r="PV186" s="50"/>
      <c r="PW186" s="50"/>
      <c r="PX186" s="50"/>
      <c r="PY186" s="50"/>
      <c r="PZ186" s="50"/>
      <c r="QA186" s="50"/>
      <c r="QB186" s="50"/>
      <c r="QC186" s="50"/>
      <c r="QD186" s="50"/>
      <c r="QE186" s="50"/>
      <c r="QF186" s="50"/>
      <c r="QG186" s="50"/>
      <c r="QH186" s="50"/>
      <c r="QI186" s="50"/>
      <c r="QJ186" s="50"/>
      <c r="QK186" s="50"/>
      <c r="QL186" s="50"/>
      <c r="QM186" s="50"/>
      <c r="QN186" s="50"/>
      <c r="QO186" s="50"/>
      <c r="QP186" s="50"/>
      <c r="QQ186" s="50"/>
      <c r="QR186" s="50"/>
      <c r="QS186" s="50"/>
      <c r="QT186" s="50"/>
      <c r="QU186" s="50"/>
      <c r="QV186" s="50"/>
      <c r="QW186" s="50"/>
      <c r="QX186" s="50"/>
      <c r="QY186" s="50"/>
      <c r="QZ186" s="50"/>
      <c r="RA186" s="50"/>
      <c r="RB186" s="50"/>
      <c r="RC186" s="50"/>
      <c r="RD186" s="50"/>
      <c r="RE186" s="50"/>
      <c r="RF186" s="50"/>
      <c r="RG186" s="50"/>
      <c r="RH186" s="50"/>
      <c r="RI186" s="50"/>
      <c r="RJ186" s="50"/>
      <c r="RK186" s="50"/>
      <c r="RL186" s="50"/>
      <c r="RM186" s="50"/>
      <c r="RN186" s="50"/>
      <c r="RO186" s="50"/>
      <c r="RP186" s="50"/>
      <c r="RQ186" s="50"/>
      <c r="RR186" s="50"/>
      <c r="RS186" s="50"/>
      <c r="RT186" s="50"/>
      <c r="RU186" s="50"/>
      <c r="RV186" s="50"/>
      <c r="RW186" s="50"/>
      <c r="RX186" s="50"/>
      <c r="RY186" s="50"/>
      <c r="RZ186" s="50"/>
      <c r="SA186" s="50"/>
      <c r="SB186" s="50"/>
      <c r="SC186" s="50"/>
      <c r="SD186" s="50"/>
      <c r="SE186" s="50"/>
      <c r="SF186" s="50"/>
      <c r="SG186" s="50"/>
      <c r="SH186" s="50"/>
      <c r="SI186" s="50"/>
      <c r="SJ186" s="50"/>
      <c r="SK186" s="50"/>
      <c r="SL186" s="50"/>
      <c r="SM186" s="50"/>
      <c r="SN186" s="45"/>
    </row>
    <row r="187" spans="3:508" x14ac:dyDescent="0.25"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  <c r="BE187" s="50"/>
      <c r="BF187" s="50"/>
      <c r="BG187" s="50"/>
      <c r="BH187" s="50"/>
      <c r="BI187" s="50"/>
      <c r="BJ187" s="50"/>
      <c r="BK187" s="50"/>
      <c r="BL187" s="50"/>
      <c r="BM187" s="50"/>
      <c r="BN187" s="50"/>
      <c r="BO187" s="50"/>
      <c r="BP187" s="50"/>
      <c r="BQ187" s="50"/>
      <c r="BR187" s="50"/>
      <c r="BS187" s="50"/>
      <c r="BT187" s="50"/>
      <c r="BU187" s="50"/>
      <c r="BV187" s="50"/>
      <c r="BW187" s="50"/>
      <c r="BX187" s="50"/>
      <c r="BY187" s="50"/>
      <c r="BZ187" s="50"/>
      <c r="CA187" s="50"/>
      <c r="CB187" s="50"/>
      <c r="CC187" s="50"/>
      <c r="CD187" s="50"/>
      <c r="CE187" s="50"/>
      <c r="CF187" s="50"/>
      <c r="CG187" s="50"/>
      <c r="CH187" s="50"/>
      <c r="CI187" s="50"/>
      <c r="CJ187" s="50"/>
      <c r="CK187" s="50"/>
      <c r="CL187" s="50"/>
      <c r="CM187" s="50"/>
      <c r="CN187" s="50"/>
      <c r="CO187" s="50"/>
      <c r="CP187" s="50"/>
      <c r="CQ187" s="50"/>
      <c r="CR187" s="50"/>
      <c r="CS187" s="50"/>
      <c r="CT187" s="50"/>
      <c r="CU187" s="50"/>
      <c r="CV187" s="50"/>
      <c r="CW187" s="50"/>
      <c r="CX187" s="50"/>
      <c r="CY187" s="50"/>
      <c r="CZ187" s="50"/>
      <c r="DA187" s="50"/>
      <c r="DB187" s="50"/>
      <c r="DC187" s="50"/>
      <c r="DD187" s="50"/>
      <c r="DE187" s="50"/>
      <c r="DF187" s="50"/>
      <c r="DG187" s="50"/>
      <c r="DH187" s="50"/>
      <c r="DI187" s="50"/>
      <c r="DJ187" s="50"/>
      <c r="DK187" s="50"/>
      <c r="DL187" s="50"/>
      <c r="DM187" s="50"/>
      <c r="DN187" s="50"/>
      <c r="DO187" s="50"/>
      <c r="DP187" s="50"/>
      <c r="DQ187" s="50"/>
      <c r="DR187" s="50"/>
      <c r="DS187" s="50"/>
      <c r="DT187" s="50"/>
      <c r="DU187" s="50"/>
      <c r="DV187" s="50"/>
      <c r="DW187" s="50"/>
      <c r="DX187" s="50"/>
      <c r="DY187" s="50"/>
      <c r="DZ187" s="50"/>
      <c r="EA187" s="50"/>
      <c r="EB187" s="50"/>
      <c r="EC187" s="50"/>
      <c r="ED187" s="50"/>
      <c r="EE187" s="50"/>
      <c r="EF187" s="50"/>
      <c r="EG187" s="50"/>
      <c r="EH187" s="50"/>
      <c r="EI187" s="50"/>
      <c r="EJ187" s="50"/>
      <c r="EK187" s="50"/>
      <c r="EL187" s="50"/>
      <c r="EM187" s="50"/>
      <c r="EN187" s="50"/>
      <c r="EO187" s="50"/>
      <c r="EP187" s="50"/>
      <c r="EQ187" s="50"/>
      <c r="ER187" s="50"/>
      <c r="ES187" s="50"/>
      <c r="ET187" s="50"/>
      <c r="EU187" s="50"/>
      <c r="EV187" s="50"/>
      <c r="EW187" s="50"/>
      <c r="EX187" s="50"/>
      <c r="EY187" s="50"/>
      <c r="EZ187" s="50"/>
      <c r="FA187" s="50"/>
      <c r="FB187" s="50"/>
      <c r="FC187" s="50"/>
      <c r="FD187" s="50"/>
      <c r="FE187" s="50"/>
      <c r="FF187" s="50"/>
      <c r="FG187" s="50"/>
      <c r="FH187" s="50"/>
      <c r="FI187" s="50"/>
      <c r="FJ187" s="50"/>
      <c r="FK187" s="50"/>
      <c r="FL187" s="50"/>
      <c r="FM187" s="50"/>
      <c r="FN187" s="50"/>
      <c r="FO187" s="50"/>
      <c r="FP187" s="50"/>
      <c r="FQ187" s="50"/>
      <c r="FR187" s="50"/>
      <c r="FS187" s="50"/>
      <c r="FT187" s="50"/>
      <c r="FU187" s="50"/>
      <c r="FV187" s="50"/>
      <c r="FW187" s="50"/>
      <c r="FX187" s="50"/>
      <c r="FY187" s="50"/>
      <c r="FZ187" s="50"/>
      <c r="GA187" s="50"/>
      <c r="GB187" s="50"/>
      <c r="GC187" s="50"/>
      <c r="GD187" s="50"/>
      <c r="GE187" s="50"/>
      <c r="GF187" s="50"/>
      <c r="GG187" s="50"/>
      <c r="GH187" s="50"/>
      <c r="GI187" s="50"/>
      <c r="GJ187" s="50"/>
      <c r="GK187" s="50"/>
      <c r="GL187" s="50"/>
      <c r="GM187" s="50"/>
      <c r="GN187" s="50"/>
      <c r="GO187" s="50"/>
      <c r="GP187" s="50"/>
      <c r="GQ187" s="50"/>
      <c r="GR187" s="50"/>
      <c r="GS187" s="50"/>
      <c r="GT187" s="50"/>
      <c r="GU187" s="50"/>
      <c r="GV187" s="50"/>
      <c r="GW187" s="50"/>
      <c r="GX187" s="50"/>
      <c r="GY187" s="50"/>
      <c r="GZ187" s="50"/>
      <c r="HA187" s="50"/>
      <c r="HB187" s="50"/>
      <c r="HC187" s="50"/>
      <c r="HD187" s="50"/>
      <c r="HE187" s="50"/>
      <c r="HF187" s="50"/>
      <c r="HG187" s="50"/>
      <c r="HH187" s="50"/>
      <c r="HI187" s="50"/>
      <c r="HJ187" s="50"/>
      <c r="HK187" s="50"/>
      <c r="HL187" s="50"/>
      <c r="HM187" s="50"/>
      <c r="HN187" s="50"/>
      <c r="HO187" s="50"/>
      <c r="HP187" s="50"/>
      <c r="HQ187" s="50"/>
      <c r="HR187" s="50"/>
      <c r="HS187" s="50"/>
      <c r="HT187" s="50"/>
      <c r="HU187" s="50"/>
      <c r="HV187" s="50"/>
      <c r="HW187" s="50"/>
      <c r="HX187" s="50"/>
      <c r="HY187" s="50"/>
      <c r="HZ187" s="50"/>
      <c r="IA187" s="50"/>
      <c r="IB187" s="50"/>
      <c r="IC187" s="50"/>
      <c r="ID187" s="50"/>
      <c r="IE187" s="50"/>
      <c r="IF187" s="50"/>
      <c r="IG187" s="50"/>
      <c r="IH187" s="50"/>
      <c r="II187" s="50"/>
      <c r="IJ187" s="50"/>
      <c r="IK187" s="50"/>
      <c r="IL187" s="50"/>
      <c r="IM187" s="50"/>
      <c r="IN187" s="50"/>
      <c r="IO187" s="50"/>
      <c r="IP187" s="50"/>
      <c r="IQ187" s="50"/>
      <c r="IR187" s="50"/>
      <c r="IS187" s="50"/>
      <c r="IT187" s="50"/>
      <c r="IU187" s="50"/>
      <c r="IV187" s="50"/>
      <c r="IW187" s="50"/>
      <c r="IX187" s="50"/>
      <c r="IY187" s="50"/>
      <c r="IZ187" s="50"/>
      <c r="JA187" s="50"/>
      <c r="JB187" s="50"/>
      <c r="JC187" s="50"/>
      <c r="JD187" s="50"/>
      <c r="JE187" s="50"/>
      <c r="JF187" s="50"/>
      <c r="JG187" s="50"/>
      <c r="JH187" s="50"/>
      <c r="JI187" s="50"/>
      <c r="JJ187" s="50"/>
      <c r="JK187" s="50"/>
      <c r="JL187" s="50"/>
      <c r="JM187" s="50"/>
      <c r="JN187" s="50"/>
      <c r="JO187" s="50"/>
      <c r="JP187" s="50"/>
      <c r="JQ187" s="50"/>
      <c r="JR187" s="50"/>
      <c r="JS187" s="50"/>
      <c r="JT187" s="50"/>
      <c r="JU187" s="50"/>
      <c r="JV187" s="50"/>
      <c r="JW187" s="50"/>
      <c r="JX187" s="50"/>
      <c r="JY187" s="50"/>
      <c r="JZ187" s="50"/>
      <c r="KA187" s="50"/>
      <c r="KB187" s="50"/>
      <c r="KC187" s="50"/>
      <c r="KD187" s="50"/>
      <c r="KE187" s="50"/>
      <c r="KF187" s="50"/>
      <c r="KG187" s="50"/>
      <c r="KH187" s="50"/>
      <c r="KI187" s="50"/>
      <c r="KJ187" s="50"/>
      <c r="KK187" s="50"/>
      <c r="KL187" s="50"/>
      <c r="KM187" s="50"/>
      <c r="KN187" s="50"/>
      <c r="KO187" s="50"/>
      <c r="KP187" s="50"/>
      <c r="KQ187" s="50"/>
      <c r="KR187" s="50"/>
      <c r="KS187" s="50"/>
      <c r="KT187" s="50"/>
      <c r="KU187" s="50"/>
      <c r="KV187" s="50"/>
      <c r="KW187" s="50"/>
      <c r="KX187" s="50"/>
      <c r="KY187" s="50"/>
      <c r="KZ187" s="50"/>
      <c r="LA187" s="50"/>
      <c r="LB187" s="50"/>
      <c r="LC187" s="50"/>
      <c r="LD187" s="50"/>
      <c r="LE187" s="50"/>
      <c r="LF187" s="50"/>
      <c r="LG187" s="50"/>
      <c r="LH187" s="50"/>
      <c r="LI187" s="50"/>
      <c r="LJ187" s="50"/>
      <c r="LK187" s="50"/>
      <c r="LL187" s="50"/>
      <c r="LM187" s="50"/>
      <c r="LN187" s="50"/>
      <c r="LO187" s="50"/>
      <c r="LP187" s="50"/>
      <c r="LQ187" s="50"/>
      <c r="LR187" s="50"/>
      <c r="LS187" s="50"/>
      <c r="LT187" s="50"/>
      <c r="LU187" s="50"/>
      <c r="LV187" s="50"/>
      <c r="LW187" s="50"/>
      <c r="LX187" s="50"/>
      <c r="LY187" s="50"/>
      <c r="LZ187" s="50"/>
      <c r="MA187" s="50"/>
      <c r="MB187" s="50"/>
      <c r="MC187" s="50"/>
      <c r="MD187" s="50"/>
      <c r="ME187" s="50"/>
      <c r="MF187" s="50"/>
      <c r="MG187" s="50"/>
      <c r="MH187" s="50"/>
      <c r="MI187" s="50"/>
      <c r="MJ187" s="50"/>
      <c r="MK187" s="50"/>
      <c r="ML187" s="50"/>
      <c r="MM187" s="50"/>
      <c r="MN187" s="50"/>
      <c r="MO187" s="50"/>
      <c r="MP187" s="50"/>
      <c r="MQ187" s="50"/>
      <c r="MR187" s="50"/>
      <c r="MS187" s="50"/>
      <c r="MT187" s="50"/>
      <c r="MU187" s="50"/>
      <c r="MV187" s="50"/>
      <c r="MW187" s="50"/>
      <c r="MX187" s="50"/>
      <c r="MY187" s="50"/>
      <c r="MZ187" s="50"/>
      <c r="NA187" s="50"/>
      <c r="NB187" s="50"/>
      <c r="NC187" s="50"/>
      <c r="ND187" s="50"/>
      <c r="NE187" s="50"/>
      <c r="NF187" s="50"/>
      <c r="NG187" s="50"/>
      <c r="NH187" s="50"/>
      <c r="NI187" s="50"/>
      <c r="NJ187" s="50"/>
      <c r="NK187" s="50"/>
      <c r="NL187" s="50"/>
      <c r="NM187" s="50"/>
      <c r="NN187" s="50"/>
      <c r="NO187" s="50"/>
      <c r="NP187" s="50"/>
      <c r="NQ187" s="50"/>
      <c r="NR187" s="50"/>
      <c r="NS187" s="50"/>
      <c r="NT187" s="50"/>
      <c r="NU187" s="50"/>
      <c r="NV187" s="50"/>
      <c r="NW187" s="50"/>
      <c r="NX187" s="50"/>
      <c r="NY187" s="50"/>
      <c r="NZ187" s="50"/>
      <c r="OA187" s="50"/>
      <c r="OB187" s="50"/>
      <c r="OC187" s="50"/>
      <c r="OD187" s="50"/>
      <c r="OE187" s="50"/>
      <c r="OF187" s="50"/>
      <c r="OG187" s="50"/>
      <c r="OH187" s="50"/>
      <c r="OI187" s="50"/>
      <c r="OJ187" s="50"/>
      <c r="OK187" s="50"/>
      <c r="OL187" s="50"/>
      <c r="OM187" s="50"/>
      <c r="ON187" s="50"/>
      <c r="OO187" s="50"/>
      <c r="OP187" s="50"/>
      <c r="OQ187" s="50"/>
      <c r="OR187" s="50"/>
      <c r="OS187" s="50"/>
      <c r="OT187" s="50"/>
      <c r="OU187" s="50"/>
      <c r="OV187" s="50"/>
      <c r="OW187" s="50"/>
      <c r="OX187" s="50"/>
      <c r="OY187" s="50"/>
      <c r="OZ187" s="50"/>
      <c r="PA187" s="50"/>
      <c r="PB187" s="50"/>
      <c r="PC187" s="50"/>
      <c r="PD187" s="50"/>
      <c r="PE187" s="50"/>
      <c r="PF187" s="50"/>
      <c r="PG187" s="50"/>
      <c r="PH187" s="50"/>
      <c r="PI187" s="50"/>
      <c r="PJ187" s="50"/>
      <c r="PK187" s="50"/>
      <c r="PL187" s="50"/>
      <c r="PM187" s="50"/>
      <c r="PN187" s="50"/>
      <c r="PO187" s="50"/>
      <c r="PP187" s="50"/>
      <c r="PQ187" s="50"/>
      <c r="PR187" s="50"/>
      <c r="PS187" s="50"/>
      <c r="PT187" s="50"/>
      <c r="PU187" s="50"/>
      <c r="PV187" s="50"/>
      <c r="PW187" s="50"/>
      <c r="PX187" s="50"/>
      <c r="PY187" s="50"/>
      <c r="PZ187" s="50"/>
      <c r="QA187" s="50"/>
      <c r="QB187" s="50"/>
      <c r="QC187" s="50"/>
      <c r="QD187" s="50"/>
      <c r="QE187" s="50"/>
      <c r="QF187" s="50"/>
      <c r="QG187" s="50"/>
      <c r="QH187" s="50"/>
      <c r="QI187" s="50"/>
      <c r="QJ187" s="50"/>
      <c r="QK187" s="50"/>
      <c r="QL187" s="50"/>
      <c r="QM187" s="50"/>
      <c r="QN187" s="50"/>
      <c r="QO187" s="50"/>
      <c r="QP187" s="50"/>
      <c r="QQ187" s="50"/>
      <c r="QR187" s="50"/>
      <c r="QS187" s="50"/>
      <c r="QT187" s="50"/>
      <c r="QU187" s="50"/>
      <c r="QV187" s="50"/>
      <c r="QW187" s="50"/>
      <c r="QX187" s="50"/>
      <c r="QY187" s="50"/>
      <c r="QZ187" s="50"/>
      <c r="RA187" s="50"/>
      <c r="RB187" s="50"/>
      <c r="RC187" s="50"/>
      <c r="RD187" s="50"/>
      <c r="RE187" s="50"/>
      <c r="RF187" s="50"/>
      <c r="RG187" s="50"/>
      <c r="RH187" s="50"/>
      <c r="RI187" s="50"/>
      <c r="RJ187" s="50"/>
      <c r="RK187" s="50"/>
      <c r="RL187" s="50"/>
      <c r="RM187" s="50"/>
      <c r="RN187" s="50"/>
      <c r="RO187" s="50"/>
      <c r="RP187" s="50"/>
      <c r="RQ187" s="50"/>
      <c r="RR187" s="50"/>
      <c r="RS187" s="50"/>
      <c r="RT187" s="50"/>
      <c r="RU187" s="50"/>
      <c r="RV187" s="50"/>
      <c r="RW187" s="50"/>
      <c r="RX187" s="50"/>
      <c r="RY187" s="50"/>
      <c r="RZ187" s="50"/>
      <c r="SA187" s="50"/>
      <c r="SB187" s="50"/>
      <c r="SC187" s="50"/>
      <c r="SD187" s="50"/>
      <c r="SE187" s="50"/>
      <c r="SF187" s="50"/>
      <c r="SG187" s="50"/>
      <c r="SH187" s="50"/>
      <c r="SI187" s="50"/>
      <c r="SJ187" s="50"/>
      <c r="SK187" s="50"/>
      <c r="SL187" s="50"/>
      <c r="SM187" s="50"/>
      <c r="SN187" s="45"/>
    </row>
    <row r="188" spans="3:508" x14ac:dyDescent="0.25"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  <c r="BD188" s="50"/>
      <c r="BE188" s="50"/>
      <c r="BF188" s="50"/>
      <c r="BG188" s="50"/>
      <c r="BH188" s="50"/>
      <c r="BI188" s="50"/>
      <c r="BJ188" s="50"/>
      <c r="BK188" s="50"/>
      <c r="BL188" s="50"/>
      <c r="BM188" s="50"/>
      <c r="BN188" s="50"/>
      <c r="BO188" s="50"/>
      <c r="BP188" s="50"/>
      <c r="BQ188" s="50"/>
      <c r="BR188" s="50"/>
      <c r="BS188" s="50"/>
      <c r="BT188" s="50"/>
      <c r="BU188" s="50"/>
      <c r="BV188" s="50"/>
      <c r="BW188" s="50"/>
      <c r="BX188" s="50"/>
      <c r="BY188" s="50"/>
      <c r="BZ188" s="50"/>
      <c r="CA188" s="50"/>
      <c r="CB188" s="50"/>
      <c r="CC188" s="50"/>
      <c r="CD188" s="50"/>
      <c r="CE188" s="50"/>
      <c r="CF188" s="50"/>
      <c r="CG188" s="50"/>
      <c r="CH188" s="50"/>
      <c r="CI188" s="50"/>
      <c r="CJ188" s="50"/>
      <c r="CK188" s="50"/>
      <c r="CL188" s="50"/>
      <c r="CM188" s="50"/>
      <c r="CN188" s="50"/>
      <c r="CO188" s="50"/>
      <c r="CP188" s="50"/>
      <c r="CQ188" s="50"/>
      <c r="CR188" s="50"/>
      <c r="CS188" s="50"/>
      <c r="CT188" s="50"/>
      <c r="CU188" s="50"/>
      <c r="CV188" s="50"/>
      <c r="CW188" s="50"/>
      <c r="CX188" s="50"/>
      <c r="CY188" s="50"/>
      <c r="CZ188" s="50"/>
      <c r="DA188" s="50"/>
      <c r="DB188" s="50"/>
      <c r="DC188" s="50"/>
      <c r="DD188" s="50"/>
      <c r="DE188" s="50"/>
      <c r="DF188" s="50"/>
      <c r="DG188" s="50"/>
      <c r="DH188" s="50"/>
      <c r="DI188" s="50"/>
      <c r="DJ188" s="50"/>
      <c r="DK188" s="50"/>
      <c r="DL188" s="50"/>
      <c r="DM188" s="50"/>
      <c r="DN188" s="50"/>
      <c r="DO188" s="50"/>
      <c r="DP188" s="50"/>
      <c r="DQ188" s="50"/>
      <c r="DR188" s="50"/>
      <c r="DS188" s="50"/>
      <c r="DT188" s="50"/>
      <c r="DU188" s="50"/>
      <c r="DV188" s="50"/>
      <c r="DW188" s="50"/>
      <c r="DX188" s="50"/>
      <c r="DY188" s="50"/>
      <c r="DZ188" s="50"/>
      <c r="EA188" s="50"/>
      <c r="EB188" s="50"/>
      <c r="EC188" s="50"/>
      <c r="ED188" s="50"/>
      <c r="EE188" s="50"/>
      <c r="EF188" s="50"/>
      <c r="EG188" s="50"/>
      <c r="EH188" s="50"/>
      <c r="EI188" s="50"/>
      <c r="EJ188" s="50"/>
      <c r="EK188" s="50"/>
      <c r="EL188" s="50"/>
      <c r="EM188" s="50"/>
      <c r="EN188" s="50"/>
      <c r="EO188" s="50"/>
      <c r="EP188" s="50"/>
      <c r="EQ188" s="50"/>
      <c r="ER188" s="50"/>
      <c r="ES188" s="50"/>
      <c r="ET188" s="50"/>
      <c r="EU188" s="50"/>
      <c r="EV188" s="50"/>
      <c r="EW188" s="50"/>
      <c r="EX188" s="50"/>
      <c r="EY188" s="50"/>
      <c r="EZ188" s="50"/>
      <c r="FA188" s="50"/>
      <c r="FB188" s="50"/>
      <c r="FC188" s="50"/>
      <c r="FD188" s="50"/>
      <c r="FE188" s="50"/>
      <c r="FF188" s="50"/>
      <c r="FG188" s="50"/>
      <c r="FH188" s="50"/>
      <c r="FI188" s="50"/>
      <c r="FJ188" s="50"/>
      <c r="FK188" s="50"/>
      <c r="FL188" s="50"/>
      <c r="FM188" s="50"/>
      <c r="FN188" s="50"/>
      <c r="FO188" s="50"/>
      <c r="FP188" s="50"/>
      <c r="FQ188" s="50"/>
      <c r="FR188" s="50"/>
      <c r="FS188" s="50"/>
      <c r="FT188" s="50"/>
      <c r="FU188" s="50"/>
      <c r="FV188" s="50"/>
      <c r="FW188" s="50"/>
      <c r="FX188" s="50"/>
      <c r="FY188" s="50"/>
      <c r="FZ188" s="50"/>
      <c r="GA188" s="50"/>
      <c r="GB188" s="50"/>
      <c r="GC188" s="50"/>
      <c r="GD188" s="50"/>
      <c r="GE188" s="50"/>
      <c r="GF188" s="50"/>
      <c r="GG188" s="50"/>
      <c r="GH188" s="50"/>
      <c r="GI188" s="50"/>
      <c r="GJ188" s="50"/>
      <c r="GK188" s="50"/>
      <c r="GL188" s="50"/>
      <c r="GM188" s="50"/>
      <c r="GN188" s="50"/>
      <c r="GO188" s="50"/>
      <c r="GP188" s="50"/>
      <c r="GQ188" s="50"/>
      <c r="GR188" s="50"/>
      <c r="GS188" s="50"/>
      <c r="GT188" s="50"/>
      <c r="GU188" s="50"/>
      <c r="GV188" s="50"/>
      <c r="GW188" s="50"/>
      <c r="GX188" s="50"/>
      <c r="GY188" s="50"/>
      <c r="GZ188" s="50"/>
      <c r="HA188" s="50"/>
      <c r="HB188" s="50"/>
      <c r="HC188" s="50"/>
      <c r="HD188" s="50"/>
      <c r="HE188" s="50"/>
      <c r="HF188" s="50"/>
      <c r="HG188" s="50"/>
      <c r="HH188" s="50"/>
      <c r="HI188" s="50"/>
      <c r="HJ188" s="50"/>
      <c r="HK188" s="50"/>
      <c r="HL188" s="50"/>
      <c r="HM188" s="50"/>
      <c r="HN188" s="50"/>
      <c r="HO188" s="50"/>
      <c r="HP188" s="50"/>
      <c r="HQ188" s="50"/>
      <c r="HR188" s="50"/>
      <c r="HS188" s="50"/>
      <c r="HT188" s="50"/>
      <c r="HU188" s="50"/>
      <c r="HV188" s="50"/>
      <c r="HW188" s="50"/>
      <c r="HX188" s="50"/>
      <c r="HY188" s="50"/>
      <c r="HZ188" s="50"/>
      <c r="IA188" s="50"/>
      <c r="IB188" s="50"/>
      <c r="IC188" s="50"/>
      <c r="ID188" s="50"/>
      <c r="IE188" s="50"/>
      <c r="IF188" s="50"/>
      <c r="IG188" s="50"/>
      <c r="IH188" s="50"/>
      <c r="II188" s="50"/>
      <c r="IJ188" s="50"/>
      <c r="IK188" s="50"/>
      <c r="IL188" s="50"/>
      <c r="IM188" s="50"/>
      <c r="IN188" s="50"/>
      <c r="IO188" s="50"/>
      <c r="IP188" s="50"/>
      <c r="IQ188" s="50"/>
      <c r="IR188" s="50"/>
      <c r="IS188" s="50"/>
      <c r="IT188" s="50"/>
      <c r="IU188" s="50"/>
      <c r="IV188" s="50"/>
      <c r="IW188" s="50"/>
      <c r="IX188" s="50"/>
      <c r="IY188" s="50"/>
      <c r="IZ188" s="50"/>
      <c r="JA188" s="50"/>
      <c r="JB188" s="50"/>
      <c r="JC188" s="50"/>
      <c r="JD188" s="50"/>
      <c r="JE188" s="50"/>
      <c r="JF188" s="50"/>
      <c r="JG188" s="50"/>
      <c r="JH188" s="50"/>
      <c r="JI188" s="50"/>
      <c r="JJ188" s="50"/>
      <c r="JK188" s="50"/>
      <c r="JL188" s="50"/>
      <c r="JM188" s="50"/>
      <c r="JN188" s="50"/>
      <c r="JO188" s="50"/>
      <c r="JP188" s="50"/>
      <c r="JQ188" s="50"/>
      <c r="JR188" s="50"/>
      <c r="JS188" s="50"/>
      <c r="JT188" s="50"/>
      <c r="JU188" s="50"/>
      <c r="JV188" s="50"/>
      <c r="JW188" s="50"/>
      <c r="JX188" s="50"/>
      <c r="JY188" s="50"/>
      <c r="JZ188" s="50"/>
      <c r="KA188" s="50"/>
      <c r="KB188" s="50"/>
      <c r="KC188" s="50"/>
      <c r="KD188" s="50"/>
      <c r="KE188" s="50"/>
      <c r="KF188" s="50"/>
      <c r="KG188" s="50"/>
      <c r="KH188" s="50"/>
      <c r="KI188" s="50"/>
      <c r="KJ188" s="50"/>
      <c r="KK188" s="50"/>
      <c r="KL188" s="50"/>
      <c r="KM188" s="50"/>
      <c r="KN188" s="50"/>
      <c r="KO188" s="50"/>
      <c r="KP188" s="50"/>
      <c r="KQ188" s="50"/>
      <c r="KR188" s="50"/>
      <c r="KS188" s="50"/>
      <c r="KT188" s="50"/>
      <c r="KU188" s="50"/>
      <c r="KV188" s="50"/>
      <c r="KW188" s="50"/>
      <c r="KX188" s="50"/>
      <c r="KY188" s="50"/>
      <c r="KZ188" s="50"/>
      <c r="LA188" s="50"/>
      <c r="LB188" s="50"/>
      <c r="LC188" s="50"/>
      <c r="LD188" s="50"/>
      <c r="LE188" s="50"/>
      <c r="LF188" s="50"/>
      <c r="LG188" s="50"/>
      <c r="LH188" s="50"/>
      <c r="LI188" s="50"/>
      <c r="LJ188" s="50"/>
      <c r="LK188" s="50"/>
      <c r="LL188" s="50"/>
      <c r="LM188" s="50"/>
      <c r="LN188" s="50"/>
      <c r="LO188" s="50"/>
      <c r="LP188" s="50"/>
      <c r="LQ188" s="50"/>
      <c r="LR188" s="50"/>
      <c r="LS188" s="50"/>
      <c r="LT188" s="50"/>
      <c r="LU188" s="50"/>
      <c r="LV188" s="50"/>
      <c r="LW188" s="50"/>
      <c r="LX188" s="50"/>
      <c r="LY188" s="50"/>
      <c r="LZ188" s="50"/>
      <c r="MA188" s="50"/>
      <c r="MB188" s="50"/>
      <c r="MC188" s="50"/>
      <c r="MD188" s="50"/>
      <c r="ME188" s="50"/>
      <c r="MF188" s="50"/>
      <c r="MG188" s="50"/>
      <c r="MH188" s="50"/>
      <c r="MI188" s="50"/>
      <c r="MJ188" s="50"/>
      <c r="MK188" s="50"/>
      <c r="ML188" s="50"/>
      <c r="MM188" s="50"/>
      <c r="MN188" s="50"/>
      <c r="MO188" s="50"/>
      <c r="MP188" s="50"/>
      <c r="MQ188" s="50"/>
      <c r="MR188" s="50"/>
      <c r="MS188" s="50"/>
      <c r="MT188" s="50"/>
      <c r="MU188" s="50"/>
      <c r="MV188" s="50"/>
      <c r="MW188" s="50"/>
      <c r="MX188" s="50"/>
      <c r="MY188" s="50"/>
      <c r="MZ188" s="50"/>
      <c r="NA188" s="50"/>
      <c r="NB188" s="50"/>
      <c r="NC188" s="50"/>
      <c r="ND188" s="50"/>
      <c r="NE188" s="50"/>
      <c r="NF188" s="50"/>
      <c r="NG188" s="50"/>
      <c r="NH188" s="50"/>
      <c r="NI188" s="50"/>
      <c r="NJ188" s="50"/>
      <c r="NK188" s="50"/>
      <c r="NL188" s="50"/>
      <c r="NM188" s="50"/>
      <c r="NN188" s="50"/>
      <c r="NO188" s="50"/>
      <c r="NP188" s="50"/>
      <c r="NQ188" s="50"/>
      <c r="NR188" s="50"/>
      <c r="NS188" s="50"/>
      <c r="NT188" s="50"/>
      <c r="NU188" s="50"/>
      <c r="NV188" s="50"/>
      <c r="NW188" s="50"/>
      <c r="NX188" s="50"/>
      <c r="NY188" s="50"/>
      <c r="NZ188" s="50"/>
      <c r="OA188" s="50"/>
      <c r="OB188" s="50"/>
      <c r="OC188" s="50"/>
      <c r="OD188" s="50"/>
      <c r="OE188" s="50"/>
      <c r="OF188" s="50"/>
      <c r="OG188" s="50"/>
      <c r="OH188" s="50"/>
      <c r="OI188" s="50"/>
      <c r="OJ188" s="50"/>
      <c r="OK188" s="50"/>
      <c r="OL188" s="50"/>
      <c r="OM188" s="50"/>
      <c r="ON188" s="50"/>
      <c r="OO188" s="50"/>
      <c r="OP188" s="50"/>
      <c r="OQ188" s="50"/>
      <c r="OR188" s="50"/>
      <c r="OS188" s="50"/>
      <c r="OT188" s="50"/>
      <c r="OU188" s="50"/>
      <c r="OV188" s="50"/>
      <c r="OW188" s="50"/>
      <c r="OX188" s="50"/>
      <c r="OY188" s="50"/>
      <c r="OZ188" s="50"/>
      <c r="PA188" s="50"/>
      <c r="PB188" s="50"/>
      <c r="PC188" s="50"/>
      <c r="PD188" s="50"/>
      <c r="PE188" s="50"/>
      <c r="PF188" s="50"/>
      <c r="PG188" s="50"/>
      <c r="PH188" s="50"/>
      <c r="PI188" s="50"/>
      <c r="PJ188" s="50"/>
      <c r="PK188" s="50"/>
      <c r="PL188" s="50"/>
      <c r="PM188" s="50"/>
      <c r="PN188" s="50"/>
      <c r="PO188" s="50"/>
      <c r="PP188" s="50"/>
      <c r="PQ188" s="50"/>
      <c r="PR188" s="50"/>
      <c r="PS188" s="50"/>
      <c r="PT188" s="50"/>
      <c r="PU188" s="50"/>
      <c r="PV188" s="50"/>
      <c r="PW188" s="50"/>
      <c r="PX188" s="50"/>
      <c r="PY188" s="50"/>
      <c r="PZ188" s="50"/>
      <c r="QA188" s="50"/>
      <c r="QB188" s="50"/>
      <c r="QC188" s="50"/>
      <c r="QD188" s="50"/>
      <c r="QE188" s="50"/>
      <c r="QF188" s="50"/>
      <c r="QG188" s="50"/>
      <c r="QH188" s="50"/>
      <c r="QI188" s="50"/>
      <c r="QJ188" s="50"/>
      <c r="QK188" s="50"/>
      <c r="QL188" s="50"/>
      <c r="QM188" s="50"/>
      <c r="QN188" s="50"/>
      <c r="QO188" s="50"/>
      <c r="QP188" s="50"/>
      <c r="QQ188" s="50"/>
      <c r="QR188" s="50"/>
      <c r="QS188" s="50"/>
      <c r="QT188" s="50"/>
      <c r="QU188" s="50"/>
      <c r="QV188" s="50"/>
      <c r="QW188" s="50"/>
      <c r="QX188" s="50"/>
      <c r="QY188" s="50"/>
      <c r="QZ188" s="50"/>
      <c r="RA188" s="50"/>
      <c r="RB188" s="50"/>
      <c r="RC188" s="50"/>
      <c r="RD188" s="50"/>
      <c r="RE188" s="50"/>
      <c r="RF188" s="50"/>
      <c r="RG188" s="50"/>
      <c r="RH188" s="50"/>
      <c r="RI188" s="50"/>
      <c r="RJ188" s="50"/>
      <c r="RK188" s="50"/>
      <c r="RL188" s="50"/>
      <c r="RM188" s="50"/>
      <c r="RN188" s="50"/>
      <c r="RO188" s="50"/>
      <c r="RP188" s="50"/>
      <c r="RQ188" s="50"/>
      <c r="RR188" s="50"/>
      <c r="RS188" s="50"/>
      <c r="RT188" s="50"/>
      <c r="RU188" s="50"/>
      <c r="RV188" s="50"/>
      <c r="RW188" s="50"/>
      <c r="RX188" s="50"/>
      <c r="RY188" s="50"/>
      <c r="RZ188" s="50"/>
      <c r="SA188" s="50"/>
      <c r="SB188" s="50"/>
      <c r="SC188" s="50"/>
      <c r="SD188" s="50"/>
      <c r="SE188" s="50"/>
      <c r="SF188" s="50"/>
      <c r="SG188" s="50"/>
      <c r="SH188" s="50"/>
      <c r="SI188" s="50"/>
      <c r="SJ188" s="50"/>
      <c r="SK188" s="50"/>
      <c r="SL188" s="50"/>
      <c r="SM188" s="50"/>
      <c r="SN188" s="45"/>
    </row>
    <row r="189" spans="3:508" x14ac:dyDescent="0.25"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  <c r="BL189" s="50"/>
      <c r="BM189" s="50"/>
      <c r="BN189" s="50"/>
      <c r="BO189" s="50"/>
      <c r="BP189" s="50"/>
      <c r="BQ189" s="50"/>
      <c r="BR189" s="50"/>
      <c r="BS189" s="50"/>
      <c r="BT189" s="50"/>
      <c r="BU189" s="50"/>
      <c r="BV189" s="50"/>
      <c r="BW189" s="50"/>
      <c r="BX189" s="50"/>
      <c r="BY189" s="50"/>
      <c r="BZ189" s="50"/>
      <c r="CA189" s="50"/>
      <c r="CB189" s="50"/>
      <c r="CC189" s="50"/>
      <c r="CD189" s="50"/>
      <c r="CE189" s="50"/>
      <c r="CF189" s="50"/>
      <c r="CG189" s="50"/>
      <c r="CH189" s="50"/>
      <c r="CI189" s="50"/>
      <c r="CJ189" s="50"/>
      <c r="CK189" s="50"/>
      <c r="CL189" s="50"/>
      <c r="CM189" s="50"/>
      <c r="CN189" s="50"/>
      <c r="CO189" s="50"/>
      <c r="CP189" s="50"/>
      <c r="CQ189" s="50"/>
      <c r="CR189" s="50"/>
      <c r="CS189" s="50"/>
      <c r="CT189" s="50"/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/>
      <c r="DH189" s="50"/>
      <c r="DI189" s="50"/>
      <c r="DJ189" s="50"/>
      <c r="DK189" s="50"/>
      <c r="DL189" s="50"/>
      <c r="DM189" s="50"/>
      <c r="DN189" s="50"/>
      <c r="DO189" s="50"/>
      <c r="DP189" s="50"/>
      <c r="DQ189" s="50"/>
      <c r="DR189" s="50"/>
      <c r="DS189" s="50"/>
      <c r="DT189" s="50"/>
      <c r="DU189" s="50"/>
      <c r="DV189" s="50"/>
      <c r="DW189" s="50"/>
      <c r="DX189" s="50"/>
      <c r="DY189" s="50"/>
      <c r="DZ189" s="50"/>
      <c r="EA189" s="50"/>
      <c r="EB189" s="50"/>
      <c r="EC189" s="50"/>
      <c r="ED189" s="50"/>
      <c r="EE189" s="50"/>
      <c r="EF189" s="50"/>
      <c r="EG189" s="50"/>
      <c r="EH189" s="50"/>
      <c r="EI189" s="50"/>
      <c r="EJ189" s="50"/>
      <c r="EK189" s="50"/>
      <c r="EL189" s="50"/>
      <c r="EM189" s="50"/>
      <c r="EN189" s="50"/>
      <c r="EO189" s="50"/>
      <c r="EP189" s="50"/>
      <c r="EQ189" s="50"/>
      <c r="ER189" s="50"/>
      <c r="ES189" s="50"/>
      <c r="ET189" s="50"/>
      <c r="EU189" s="50"/>
      <c r="EV189" s="50"/>
      <c r="EW189" s="50"/>
      <c r="EX189" s="50"/>
      <c r="EY189" s="50"/>
      <c r="EZ189" s="50"/>
      <c r="FA189" s="50"/>
      <c r="FB189" s="50"/>
      <c r="FC189" s="50"/>
      <c r="FD189" s="50"/>
      <c r="FE189" s="50"/>
      <c r="FF189" s="50"/>
      <c r="FG189" s="50"/>
      <c r="FH189" s="50"/>
      <c r="FI189" s="50"/>
      <c r="FJ189" s="50"/>
      <c r="FK189" s="50"/>
      <c r="FL189" s="50"/>
      <c r="FM189" s="50"/>
      <c r="FN189" s="50"/>
      <c r="FO189" s="50"/>
      <c r="FP189" s="50"/>
      <c r="FQ189" s="50"/>
      <c r="FR189" s="50"/>
      <c r="FS189" s="50"/>
      <c r="FT189" s="50"/>
      <c r="FU189" s="50"/>
      <c r="FV189" s="50"/>
      <c r="FW189" s="50"/>
      <c r="FX189" s="50"/>
      <c r="FY189" s="50"/>
      <c r="FZ189" s="50"/>
      <c r="GA189" s="50"/>
      <c r="GB189" s="50"/>
      <c r="GC189" s="50"/>
      <c r="GD189" s="50"/>
      <c r="GE189" s="50"/>
      <c r="GF189" s="50"/>
      <c r="GG189" s="50"/>
      <c r="GH189" s="50"/>
      <c r="GI189" s="50"/>
      <c r="GJ189" s="50"/>
      <c r="GK189" s="50"/>
      <c r="GL189" s="50"/>
      <c r="GM189" s="50"/>
      <c r="GN189" s="50"/>
      <c r="GO189" s="50"/>
      <c r="GP189" s="50"/>
      <c r="GQ189" s="50"/>
      <c r="GR189" s="50"/>
      <c r="GS189" s="50"/>
      <c r="GT189" s="50"/>
      <c r="GU189" s="50"/>
      <c r="GV189" s="50"/>
      <c r="GW189" s="50"/>
      <c r="GX189" s="50"/>
      <c r="GY189" s="50"/>
      <c r="GZ189" s="50"/>
      <c r="HA189" s="50"/>
      <c r="HB189" s="50"/>
      <c r="HC189" s="50"/>
      <c r="HD189" s="50"/>
      <c r="HE189" s="50"/>
      <c r="HF189" s="50"/>
      <c r="HG189" s="50"/>
      <c r="HH189" s="50"/>
      <c r="HI189" s="50"/>
      <c r="HJ189" s="50"/>
      <c r="HK189" s="50"/>
      <c r="HL189" s="50"/>
      <c r="HM189" s="50"/>
      <c r="HN189" s="50"/>
      <c r="HO189" s="50"/>
      <c r="HP189" s="50"/>
      <c r="HQ189" s="50"/>
      <c r="HR189" s="50"/>
      <c r="HS189" s="50"/>
      <c r="HT189" s="50"/>
      <c r="HU189" s="50"/>
      <c r="HV189" s="50"/>
      <c r="HW189" s="50"/>
      <c r="HX189" s="50"/>
      <c r="HY189" s="50"/>
      <c r="HZ189" s="50"/>
      <c r="IA189" s="50"/>
      <c r="IB189" s="50"/>
      <c r="IC189" s="50"/>
      <c r="ID189" s="50"/>
      <c r="IE189" s="50"/>
      <c r="IF189" s="50"/>
      <c r="IG189" s="50"/>
      <c r="IH189" s="50"/>
      <c r="II189" s="50"/>
      <c r="IJ189" s="50"/>
      <c r="IK189" s="50"/>
      <c r="IL189" s="50"/>
      <c r="IM189" s="50"/>
      <c r="IN189" s="50"/>
      <c r="IO189" s="50"/>
      <c r="IP189" s="50"/>
      <c r="IQ189" s="50"/>
      <c r="IR189" s="50"/>
      <c r="IS189" s="50"/>
      <c r="IT189" s="50"/>
      <c r="IU189" s="50"/>
      <c r="IV189" s="50"/>
      <c r="IW189" s="50"/>
      <c r="IX189" s="50"/>
      <c r="IY189" s="50"/>
      <c r="IZ189" s="50"/>
      <c r="JA189" s="50"/>
      <c r="JB189" s="50"/>
      <c r="JC189" s="50"/>
      <c r="JD189" s="50"/>
      <c r="JE189" s="50"/>
      <c r="JF189" s="50"/>
      <c r="JG189" s="50"/>
      <c r="JH189" s="50"/>
      <c r="JI189" s="50"/>
      <c r="JJ189" s="50"/>
      <c r="JK189" s="50"/>
      <c r="JL189" s="50"/>
      <c r="JM189" s="50"/>
      <c r="JN189" s="50"/>
      <c r="JO189" s="50"/>
      <c r="JP189" s="50"/>
      <c r="JQ189" s="50"/>
      <c r="JR189" s="50"/>
      <c r="JS189" s="50"/>
      <c r="JT189" s="50"/>
      <c r="JU189" s="50"/>
      <c r="JV189" s="50"/>
      <c r="JW189" s="50"/>
      <c r="JX189" s="50"/>
      <c r="JY189" s="50"/>
      <c r="JZ189" s="50"/>
      <c r="KA189" s="50"/>
      <c r="KB189" s="50"/>
      <c r="KC189" s="50"/>
      <c r="KD189" s="50"/>
      <c r="KE189" s="50"/>
      <c r="KF189" s="50"/>
      <c r="KG189" s="50"/>
      <c r="KH189" s="50"/>
      <c r="KI189" s="50"/>
      <c r="KJ189" s="50"/>
      <c r="KK189" s="50"/>
      <c r="KL189" s="50"/>
      <c r="KM189" s="50"/>
      <c r="KN189" s="50"/>
      <c r="KO189" s="50"/>
      <c r="KP189" s="50"/>
      <c r="KQ189" s="50"/>
      <c r="KR189" s="50"/>
      <c r="KS189" s="50"/>
      <c r="KT189" s="50"/>
      <c r="KU189" s="50"/>
      <c r="KV189" s="50"/>
      <c r="KW189" s="50"/>
      <c r="KX189" s="50"/>
      <c r="KY189" s="50"/>
      <c r="KZ189" s="50"/>
      <c r="LA189" s="50"/>
      <c r="LB189" s="50"/>
      <c r="LC189" s="50"/>
      <c r="LD189" s="50"/>
      <c r="LE189" s="50"/>
      <c r="LF189" s="50"/>
      <c r="LG189" s="50"/>
      <c r="LH189" s="50"/>
      <c r="LI189" s="50"/>
      <c r="LJ189" s="50"/>
      <c r="LK189" s="50"/>
      <c r="LL189" s="50"/>
      <c r="LM189" s="50"/>
      <c r="LN189" s="50"/>
      <c r="LO189" s="50"/>
      <c r="LP189" s="50"/>
      <c r="LQ189" s="50"/>
      <c r="LR189" s="50"/>
      <c r="LS189" s="50"/>
      <c r="LT189" s="50"/>
      <c r="LU189" s="50"/>
      <c r="LV189" s="50"/>
      <c r="LW189" s="50"/>
      <c r="LX189" s="50"/>
      <c r="LY189" s="50"/>
      <c r="LZ189" s="50"/>
      <c r="MA189" s="50"/>
      <c r="MB189" s="50"/>
      <c r="MC189" s="50"/>
      <c r="MD189" s="50"/>
      <c r="ME189" s="50"/>
      <c r="MF189" s="50"/>
      <c r="MG189" s="50"/>
      <c r="MH189" s="50"/>
      <c r="MI189" s="50"/>
      <c r="MJ189" s="50"/>
      <c r="MK189" s="50"/>
      <c r="ML189" s="50"/>
      <c r="MM189" s="50"/>
      <c r="MN189" s="50"/>
      <c r="MO189" s="50"/>
      <c r="MP189" s="50"/>
      <c r="MQ189" s="50"/>
      <c r="MR189" s="50"/>
      <c r="MS189" s="50"/>
      <c r="MT189" s="50"/>
      <c r="MU189" s="50"/>
      <c r="MV189" s="50"/>
      <c r="MW189" s="50"/>
      <c r="MX189" s="50"/>
      <c r="MY189" s="50"/>
      <c r="MZ189" s="50"/>
      <c r="NA189" s="50"/>
      <c r="NB189" s="50"/>
      <c r="NC189" s="50"/>
      <c r="ND189" s="50"/>
      <c r="NE189" s="50"/>
      <c r="NF189" s="50"/>
      <c r="NG189" s="50"/>
      <c r="NH189" s="50"/>
      <c r="NI189" s="50"/>
      <c r="NJ189" s="50"/>
      <c r="NK189" s="50"/>
      <c r="NL189" s="50"/>
      <c r="NM189" s="50"/>
      <c r="NN189" s="50"/>
      <c r="NO189" s="50"/>
      <c r="NP189" s="50"/>
      <c r="NQ189" s="50"/>
      <c r="NR189" s="50"/>
      <c r="NS189" s="50"/>
      <c r="NT189" s="50"/>
      <c r="NU189" s="50"/>
      <c r="NV189" s="50"/>
      <c r="NW189" s="50"/>
      <c r="NX189" s="50"/>
      <c r="NY189" s="50"/>
      <c r="NZ189" s="50"/>
      <c r="OA189" s="50"/>
      <c r="OB189" s="50"/>
      <c r="OC189" s="50"/>
      <c r="OD189" s="50"/>
      <c r="OE189" s="50"/>
      <c r="OF189" s="50"/>
      <c r="OG189" s="50"/>
      <c r="OH189" s="50"/>
      <c r="OI189" s="50"/>
      <c r="OJ189" s="50"/>
      <c r="OK189" s="50"/>
      <c r="OL189" s="50"/>
      <c r="OM189" s="50"/>
      <c r="ON189" s="50"/>
      <c r="OO189" s="50"/>
      <c r="OP189" s="50"/>
      <c r="OQ189" s="50"/>
      <c r="OR189" s="50"/>
      <c r="OS189" s="50"/>
      <c r="OT189" s="50"/>
      <c r="OU189" s="50"/>
      <c r="OV189" s="50"/>
      <c r="OW189" s="50"/>
      <c r="OX189" s="50"/>
      <c r="OY189" s="50"/>
      <c r="OZ189" s="50"/>
      <c r="PA189" s="50"/>
      <c r="PB189" s="50"/>
      <c r="PC189" s="50"/>
      <c r="PD189" s="50"/>
      <c r="PE189" s="50"/>
      <c r="PF189" s="50"/>
      <c r="PG189" s="50"/>
      <c r="PH189" s="50"/>
      <c r="PI189" s="50"/>
      <c r="PJ189" s="50"/>
      <c r="PK189" s="50"/>
      <c r="PL189" s="50"/>
      <c r="PM189" s="50"/>
      <c r="PN189" s="50"/>
      <c r="PO189" s="50"/>
      <c r="PP189" s="50"/>
      <c r="PQ189" s="50"/>
      <c r="PR189" s="50"/>
      <c r="PS189" s="50"/>
      <c r="PT189" s="50"/>
      <c r="PU189" s="50"/>
      <c r="PV189" s="50"/>
      <c r="PW189" s="50"/>
      <c r="PX189" s="50"/>
      <c r="PY189" s="50"/>
      <c r="PZ189" s="50"/>
      <c r="QA189" s="50"/>
      <c r="QB189" s="50"/>
      <c r="QC189" s="50"/>
      <c r="QD189" s="50"/>
      <c r="QE189" s="50"/>
      <c r="QF189" s="50"/>
      <c r="QG189" s="50"/>
      <c r="QH189" s="50"/>
      <c r="QI189" s="50"/>
      <c r="QJ189" s="50"/>
      <c r="QK189" s="50"/>
      <c r="QL189" s="50"/>
      <c r="QM189" s="50"/>
      <c r="QN189" s="50"/>
      <c r="QO189" s="50"/>
      <c r="QP189" s="50"/>
      <c r="QQ189" s="50"/>
      <c r="QR189" s="50"/>
      <c r="QS189" s="50"/>
      <c r="QT189" s="50"/>
      <c r="QU189" s="50"/>
      <c r="QV189" s="50"/>
      <c r="QW189" s="50"/>
      <c r="QX189" s="50"/>
      <c r="QY189" s="50"/>
      <c r="QZ189" s="50"/>
      <c r="RA189" s="50"/>
      <c r="RB189" s="50"/>
      <c r="RC189" s="50"/>
      <c r="RD189" s="50"/>
      <c r="RE189" s="50"/>
      <c r="RF189" s="50"/>
      <c r="RG189" s="50"/>
      <c r="RH189" s="50"/>
      <c r="RI189" s="50"/>
      <c r="RJ189" s="50"/>
      <c r="RK189" s="50"/>
      <c r="RL189" s="50"/>
      <c r="RM189" s="50"/>
      <c r="RN189" s="50"/>
      <c r="RO189" s="50"/>
      <c r="RP189" s="50"/>
      <c r="RQ189" s="50"/>
      <c r="RR189" s="50"/>
      <c r="RS189" s="50"/>
      <c r="RT189" s="50"/>
      <c r="RU189" s="50"/>
      <c r="RV189" s="50"/>
      <c r="RW189" s="50"/>
      <c r="RX189" s="50"/>
      <c r="RY189" s="50"/>
      <c r="RZ189" s="50"/>
      <c r="SA189" s="50"/>
      <c r="SB189" s="50"/>
      <c r="SC189" s="50"/>
      <c r="SD189" s="50"/>
      <c r="SE189" s="50"/>
      <c r="SF189" s="50"/>
      <c r="SG189" s="50"/>
      <c r="SH189" s="50"/>
      <c r="SI189" s="50"/>
      <c r="SJ189" s="50"/>
      <c r="SK189" s="50"/>
      <c r="SL189" s="50"/>
      <c r="SM189" s="50"/>
      <c r="SN189" s="45"/>
    </row>
    <row r="190" spans="3:508" x14ac:dyDescent="0.25"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  <c r="BL190" s="50"/>
      <c r="BM190" s="50"/>
      <c r="BN190" s="50"/>
      <c r="BO190" s="50"/>
      <c r="BP190" s="50"/>
      <c r="BQ190" s="50"/>
      <c r="BR190" s="50"/>
      <c r="BS190" s="50"/>
      <c r="BT190" s="50"/>
      <c r="BU190" s="50"/>
      <c r="BV190" s="50"/>
      <c r="BW190" s="50"/>
      <c r="BX190" s="50"/>
      <c r="BY190" s="50"/>
      <c r="BZ190" s="50"/>
      <c r="CA190" s="50"/>
      <c r="CB190" s="50"/>
      <c r="CC190" s="50"/>
      <c r="CD190" s="50"/>
      <c r="CE190" s="50"/>
      <c r="CF190" s="50"/>
      <c r="CG190" s="50"/>
      <c r="CH190" s="50"/>
      <c r="CI190" s="50"/>
      <c r="CJ190" s="50"/>
      <c r="CK190" s="50"/>
      <c r="CL190" s="50"/>
      <c r="CM190" s="50"/>
      <c r="CN190" s="50"/>
      <c r="CO190" s="50"/>
      <c r="CP190" s="50"/>
      <c r="CQ190" s="50"/>
      <c r="CR190" s="50"/>
      <c r="CS190" s="50"/>
      <c r="CT190" s="50"/>
      <c r="CU190" s="50"/>
      <c r="CV190" s="50"/>
      <c r="CW190" s="50"/>
      <c r="CX190" s="50"/>
      <c r="CY190" s="50"/>
      <c r="CZ190" s="50"/>
      <c r="DA190" s="50"/>
      <c r="DB190" s="50"/>
      <c r="DC190" s="50"/>
      <c r="DD190" s="50"/>
      <c r="DE190" s="50"/>
      <c r="DF190" s="50"/>
      <c r="DG190" s="50"/>
      <c r="DH190" s="50"/>
      <c r="DI190" s="50"/>
      <c r="DJ190" s="50"/>
      <c r="DK190" s="50"/>
      <c r="DL190" s="50"/>
      <c r="DM190" s="50"/>
      <c r="DN190" s="50"/>
      <c r="DO190" s="50"/>
      <c r="DP190" s="50"/>
      <c r="DQ190" s="50"/>
      <c r="DR190" s="50"/>
      <c r="DS190" s="50"/>
      <c r="DT190" s="50"/>
      <c r="DU190" s="50"/>
      <c r="DV190" s="50"/>
      <c r="DW190" s="50"/>
      <c r="DX190" s="50"/>
      <c r="DY190" s="50"/>
      <c r="DZ190" s="50"/>
      <c r="EA190" s="50"/>
      <c r="EB190" s="50"/>
      <c r="EC190" s="50"/>
      <c r="ED190" s="50"/>
      <c r="EE190" s="50"/>
      <c r="EF190" s="50"/>
      <c r="EG190" s="50"/>
      <c r="EH190" s="50"/>
      <c r="EI190" s="50"/>
      <c r="EJ190" s="50"/>
      <c r="EK190" s="50"/>
      <c r="EL190" s="50"/>
      <c r="EM190" s="50"/>
      <c r="EN190" s="50"/>
      <c r="EO190" s="50"/>
      <c r="EP190" s="50"/>
      <c r="EQ190" s="50"/>
      <c r="ER190" s="50"/>
      <c r="ES190" s="50"/>
      <c r="ET190" s="50"/>
      <c r="EU190" s="50"/>
      <c r="EV190" s="50"/>
      <c r="EW190" s="50"/>
      <c r="EX190" s="50"/>
      <c r="EY190" s="50"/>
      <c r="EZ190" s="50"/>
      <c r="FA190" s="50"/>
      <c r="FB190" s="50"/>
      <c r="FC190" s="50"/>
      <c r="FD190" s="50"/>
      <c r="FE190" s="50"/>
      <c r="FF190" s="50"/>
      <c r="FG190" s="50"/>
      <c r="FH190" s="50"/>
      <c r="FI190" s="50"/>
      <c r="FJ190" s="50"/>
      <c r="FK190" s="50"/>
      <c r="FL190" s="50"/>
      <c r="FM190" s="50"/>
      <c r="FN190" s="50"/>
      <c r="FO190" s="50"/>
      <c r="FP190" s="50"/>
      <c r="FQ190" s="50"/>
      <c r="FR190" s="50"/>
      <c r="FS190" s="50"/>
      <c r="FT190" s="50"/>
      <c r="FU190" s="50"/>
      <c r="FV190" s="50"/>
      <c r="FW190" s="50"/>
      <c r="FX190" s="50"/>
      <c r="FY190" s="50"/>
      <c r="FZ190" s="50"/>
      <c r="GA190" s="50"/>
      <c r="GB190" s="50"/>
      <c r="GC190" s="50"/>
      <c r="GD190" s="50"/>
      <c r="GE190" s="50"/>
      <c r="GF190" s="50"/>
      <c r="GG190" s="50"/>
      <c r="GH190" s="50"/>
      <c r="GI190" s="50"/>
      <c r="GJ190" s="50"/>
      <c r="GK190" s="50"/>
      <c r="GL190" s="50"/>
      <c r="GM190" s="50"/>
      <c r="GN190" s="50"/>
      <c r="GO190" s="50"/>
      <c r="GP190" s="50"/>
      <c r="GQ190" s="50"/>
      <c r="GR190" s="50"/>
      <c r="GS190" s="50"/>
      <c r="GT190" s="50"/>
      <c r="GU190" s="50"/>
      <c r="GV190" s="50"/>
      <c r="GW190" s="50"/>
      <c r="GX190" s="50"/>
      <c r="GY190" s="50"/>
      <c r="GZ190" s="50"/>
      <c r="HA190" s="50"/>
      <c r="HB190" s="50"/>
      <c r="HC190" s="50"/>
      <c r="HD190" s="50"/>
      <c r="HE190" s="50"/>
      <c r="HF190" s="50"/>
      <c r="HG190" s="50"/>
      <c r="HH190" s="50"/>
      <c r="HI190" s="50"/>
      <c r="HJ190" s="50"/>
      <c r="HK190" s="50"/>
      <c r="HL190" s="50"/>
      <c r="HM190" s="50"/>
      <c r="HN190" s="50"/>
      <c r="HO190" s="50"/>
      <c r="HP190" s="50"/>
      <c r="HQ190" s="50"/>
      <c r="HR190" s="50"/>
      <c r="HS190" s="50"/>
      <c r="HT190" s="50"/>
      <c r="HU190" s="50"/>
      <c r="HV190" s="50"/>
      <c r="HW190" s="50"/>
      <c r="HX190" s="50"/>
      <c r="HY190" s="50"/>
      <c r="HZ190" s="50"/>
      <c r="IA190" s="50"/>
      <c r="IB190" s="50"/>
      <c r="IC190" s="50"/>
      <c r="ID190" s="50"/>
      <c r="IE190" s="50"/>
      <c r="IF190" s="50"/>
      <c r="IG190" s="50"/>
      <c r="IH190" s="50"/>
      <c r="II190" s="50"/>
      <c r="IJ190" s="50"/>
      <c r="IK190" s="50"/>
      <c r="IL190" s="50"/>
      <c r="IM190" s="50"/>
      <c r="IN190" s="50"/>
      <c r="IO190" s="50"/>
      <c r="IP190" s="50"/>
      <c r="IQ190" s="50"/>
      <c r="IR190" s="50"/>
      <c r="IS190" s="50"/>
      <c r="IT190" s="50"/>
      <c r="IU190" s="50"/>
      <c r="IV190" s="50"/>
      <c r="IW190" s="50"/>
      <c r="IX190" s="50"/>
      <c r="IY190" s="50"/>
      <c r="IZ190" s="50"/>
      <c r="JA190" s="50"/>
      <c r="JB190" s="50"/>
      <c r="JC190" s="50"/>
      <c r="JD190" s="50"/>
      <c r="JE190" s="50"/>
      <c r="JF190" s="50"/>
      <c r="JG190" s="50"/>
      <c r="JH190" s="50"/>
      <c r="JI190" s="50"/>
      <c r="JJ190" s="50"/>
      <c r="JK190" s="50"/>
      <c r="JL190" s="50"/>
      <c r="JM190" s="50"/>
      <c r="JN190" s="50"/>
      <c r="JO190" s="50"/>
      <c r="JP190" s="50"/>
      <c r="JQ190" s="50"/>
      <c r="JR190" s="50"/>
      <c r="JS190" s="50"/>
      <c r="JT190" s="50"/>
      <c r="JU190" s="50"/>
      <c r="JV190" s="50"/>
      <c r="JW190" s="50"/>
      <c r="JX190" s="50"/>
      <c r="JY190" s="50"/>
      <c r="JZ190" s="50"/>
      <c r="KA190" s="50"/>
      <c r="KB190" s="50"/>
      <c r="KC190" s="50"/>
      <c r="KD190" s="50"/>
      <c r="KE190" s="50"/>
      <c r="KF190" s="50"/>
      <c r="KG190" s="50"/>
      <c r="KH190" s="50"/>
      <c r="KI190" s="50"/>
      <c r="KJ190" s="50"/>
      <c r="KK190" s="50"/>
      <c r="KL190" s="50"/>
      <c r="KM190" s="50"/>
      <c r="KN190" s="50"/>
      <c r="KO190" s="50"/>
      <c r="KP190" s="50"/>
      <c r="KQ190" s="50"/>
      <c r="KR190" s="50"/>
      <c r="KS190" s="50"/>
      <c r="KT190" s="50"/>
      <c r="KU190" s="50"/>
      <c r="KV190" s="50"/>
      <c r="KW190" s="50"/>
      <c r="KX190" s="50"/>
      <c r="KY190" s="50"/>
      <c r="KZ190" s="50"/>
      <c r="LA190" s="50"/>
      <c r="LB190" s="50"/>
      <c r="LC190" s="50"/>
      <c r="LD190" s="50"/>
      <c r="LE190" s="50"/>
      <c r="LF190" s="50"/>
      <c r="LG190" s="50"/>
      <c r="LH190" s="50"/>
      <c r="LI190" s="50"/>
      <c r="LJ190" s="50"/>
      <c r="LK190" s="50"/>
      <c r="LL190" s="50"/>
      <c r="LM190" s="50"/>
      <c r="LN190" s="50"/>
      <c r="LO190" s="50"/>
      <c r="LP190" s="50"/>
      <c r="LQ190" s="50"/>
      <c r="LR190" s="50"/>
      <c r="LS190" s="50"/>
      <c r="LT190" s="50"/>
      <c r="LU190" s="50"/>
      <c r="LV190" s="50"/>
      <c r="LW190" s="50"/>
      <c r="LX190" s="50"/>
      <c r="LY190" s="50"/>
      <c r="LZ190" s="50"/>
      <c r="MA190" s="50"/>
      <c r="MB190" s="50"/>
      <c r="MC190" s="50"/>
      <c r="MD190" s="50"/>
      <c r="ME190" s="50"/>
      <c r="MF190" s="50"/>
      <c r="MG190" s="50"/>
      <c r="MH190" s="50"/>
      <c r="MI190" s="50"/>
      <c r="MJ190" s="50"/>
      <c r="MK190" s="50"/>
      <c r="ML190" s="50"/>
      <c r="MM190" s="50"/>
      <c r="MN190" s="50"/>
      <c r="MO190" s="50"/>
      <c r="MP190" s="50"/>
      <c r="MQ190" s="50"/>
      <c r="MR190" s="50"/>
      <c r="MS190" s="50"/>
      <c r="MT190" s="50"/>
      <c r="MU190" s="50"/>
      <c r="MV190" s="50"/>
      <c r="MW190" s="50"/>
      <c r="MX190" s="50"/>
      <c r="MY190" s="50"/>
      <c r="MZ190" s="50"/>
      <c r="NA190" s="50"/>
      <c r="NB190" s="50"/>
      <c r="NC190" s="50"/>
      <c r="ND190" s="50"/>
      <c r="NE190" s="50"/>
      <c r="NF190" s="50"/>
      <c r="NG190" s="50"/>
      <c r="NH190" s="50"/>
      <c r="NI190" s="50"/>
      <c r="NJ190" s="50"/>
      <c r="NK190" s="50"/>
      <c r="NL190" s="50"/>
      <c r="NM190" s="50"/>
      <c r="NN190" s="50"/>
      <c r="NO190" s="50"/>
      <c r="NP190" s="50"/>
      <c r="NQ190" s="50"/>
      <c r="NR190" s="50"/>
      <c r="NS190" s="50"/>
      <c r="NT190" s="50"/>
      <c r="NU190" s="50"/>
      <c r="NV190" s="50"/>
      <c r="NW190" s="50"/>
      <c r="NX190" s="50"/>
      <c r="NY190" s="50"/>
      <c r="NZ190" s="50"/>
      <c r="OA190" s="50"/>
      <c r="OB190" s="50"/>
      <c r="OC190" s="50"/>
      <c r="OD190" s="50"/>
      <c r="OE190" s="50"/>
      <c r="OF190" s="50"/>
      <c r="OG190" s="50"/>
      <c r="OH190" s="50"/>
      <c r="OI190" s="50"/>
      <c r="OJ190" s="50"/>
      <c r="OK190" s="50"/>
      <c r="OL190" s="50"/>
      <c r="OM190" s="50"/>
      <c r="ON190" s="50"/>
      <c r="OO190" s="50"/>
      <c r="OP190" s="50"/>
      <c r="OQ190" s="50"/>
      <c r="OR190" s="50"/>
      <c r="OS190" s="50"/>
      <c r="OT190" s="50"/>
      <c r="OU190" s="50"/>
      <c r="OV190" s="50"/>
      <c r="OW190" s="50"/>
      <c r="OX190" s="50"/>
      <c r="OY190" s="50"/>
      <c r="OZ190" s="50"/>
      <c r="PA190" s="50"/>
      <c r="PB190" s="50"/>
      <c r="PC190" s="50"/>
      <c r="PD190" s="50"/>
      <c r="PE190" s="50"/>
      <c r="PF190" s="50"/>
      <c r="PG190" s="50"/>
      <c r="PH190" s="50"/>
      <c r="PI190" s="50"/>
      <c r="PJ190" s="50"/>
      <c r="PK190" s="50"/>
      <c r="PL190" s="50"/>
      <c r="PM190" s="50"/>
      <c r="PN190" s="50"/>
      <c r="PO190" s="50"/>
      <c r="PP190" s="50"/>
      <c r="PQ190" s="50"/>
      <c r="PR190" s="50"/>
      <c r="PS190" s="50"/>
      <c r="PT190" s="50"/>
      <c r="PU190" s="50"/>
      <c r="PV190" s="50"/>
      <c r="PW190" s="50"/>
      <c r="PX190" s="50"/>
      <c r="PY190" s="50"/>
      <c r="PZ190" s="50"/>
      <c r="QA190" s="50"/>
      <c r="QB190" s="50"/>
      <c r="QC190" s="50"/>
      <c r="QD190" s="50"/>
      <c r="QE190" s="50"/>
      <c r="QF190" s="50"/>
      <c r="QG190" s="50"/>
      <c r="QH190" s="50"/>
      <c r="QI190" s="50"/>
      <c r="QJ190" s="50"/>
      <c r="QK190" s="50"/>
      <c r="QL190" s="50"/>
      <c r="QM190" s="50"/>
      <c r="QN190" s="50"/>
      <c r="QO190" s="50"/>
      <c r="QP190" s="50"/>
      <c r="QQ190" s="50"/>
      <c r="QR190" s="50"/>
      <c r="QS190" s="50"/>
      <c r="QT190" s="50"/>
      <c r="QU190" s="50"/>
      <c r="QV190" s="50"/>
      <c r="QW190" s="50"/>
      <c r="QX190" s="50"/>
      <c r="QY190" s="50"/>
      <c r="QZ190" s="50"/>
      <c r="RA190" s="50"/>
      <c r="RB190" s="50"/>
      <c r="RC190" s="50"/>
      <c r="RD190" s="50"/>
      <c r="RE190" s="50"/>
      <c r="RF190" s="50"/>
      <c r="RG190" s="50"/>
      <c r="RH190" s="50"/>
      <c r="RI190" s="50"/>
      <c r="RJ190" s="50"/>
      <c r="RK190" s="50"/>
      <c r="RL190" s="50"/>
      <c r="RM190" s="50"/>
      <c r="RN190" s="50"/>
      <c r="RO190" s="50"/>
      <c r="RP190" s="50"/>
      <c r="RQ190" s="50"/>
      <c r="RR190" s="50"/>
      <c r="RS190" s="50"/>
      <c r="RT190" s="50"/>
      <c r="RU190" s="50"/>
      <c r="RV190" s="50"/>
      <c r="RW190" s="50"/>
      <c r="RX190" s="50"/>
      <c r="RY190" s="50"/>
      <c r="RZ190" s="50"/>
      <c r="SA190" s="50"/>
      <c r="SB190" s="50"/>
      <c r="SC190" s="50"/>
      <c r="SD190" s="50"/>
      <c r="SE190" s="50"/>
      <c r="SF190" s="50"/>
      <c r="SG190" s="50"/>
      <c r="SH190" s="50"/>
      <c r="SI190" s="50"/>
      <c r="SJ190" s="50"/>
      <c r="SK190" s="50"/>
      <c r="SL190" s="50"/>
      <c r="SM190" s="50"/>
      <c r="SN190" s="45"/>
    </row>
    <row r="191" spans="3:508" x14ac:dyDescent="0.25"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  <c r="BL191" s="50"/>
      <c r="BM191" s="50"/>
      <c r="BN191" s="50"/>
      <c r="BO191" s="50"/>
      <c r="BP191" s="50"/>
      <c r="BQ191" s="50"/>
      <c r="BR191" s="50"/>
      <c r="BS191" s="50"/>
      <c r="BT191" s="50"/>
      <c r="BU191" s="50"/>
      <c r="BV191" s="50"/>
      <c r="BW191" s="50"/>
      <c r="BX191" s="50"/>
      <c r="BY191" s="50"/>
      <c r="BZ191" s="50"/>
      <c r="CA191" s="50"/>
      <c r="CB191" s="50"/>
      <c r="CC191" s="50"/>
      <c r="CD191" s="50"/>
      <c r="CE191" s="50"/>
      <c r="CF191" s="50"/>
      <c r="CG191" s="50"/>
      <c r="CH191" s="50"/>
      <c r="CI191" s="50"/>
      <c r="CJ191" s="50"/>
      <c r="CK191" s="50"/>
      <c r="CL191" s="50"/>
      <c r="CM191" s="50"/>
      <c r="CN191" s="50"/>
      <c r="CO191" s="50"/>
      <c r="CP191" s="50"/>
      <c r="CQ191" s="50"/>
      <c r="CR191" s="50"/>
      <c r="CS191" s="50"/>
      <c r="CT191" s="50"/>
      <c r="CU191" s="50"/>
      <c r="CV191" s="50"/>
      <c r="CW191" s="50"/>
      <c r="CX191" s="50"/>
      <c r="CY191" s="50"/>
      <c r="CZ191" s="50"/>
      <c r="DA191" s="50"/>
      <c r="DB191" s="50"/>
      <c r="DC191" s="50"/>
      <c r="DD191" s="50"/>
      <c r="DE191" s="50"/>
      <c r="DF191" s="50"/>
      <c r="DG191" s="50"/>
      <c r="DH191" s="50"/>
      <c r="DI191" s="50"/>
      <c r="DJ191" s="50"/>
      <c r="DK191" s="50"/>
      <c r="DL191" s="50"/>
      <c r="DM191" s="50"/>
      <c r="DN191" s="50"/>
      <c r="DO191" s="50"/>
      <c r="DP191" s="50"/>
      <c r="DQ191" s="50"/>
      <c r="DR191" s="50"/>
      <c r="DS191" s="50"/>
      <c r="DT191" s="50"/>
      <c r="DU191" s="50"/>
      <c r="DV191" s="50"/>
      <c r="DW191" s="50"/>
      <c r="DX191" s="50"/>
      <c r="DY191" s="50"/>
      <c r="DZ191" s="50"/>
      <c r="EA191" s="50"/>
      <c r="EB191" s="50"/>
      <c r="EC191" s="50"/>
      <c r="ED191" s="50"/>
      <c r="EE191" s="50"/>
      <c r="EF191" s="50"/>
      <c r="EG191" s="50"/>
      <c r="EH191" s="50"/>
      <c r="EI191" s="50"/>
      <c r="EJ191" s="50"/>
      <c r="EK191" s="50"/>
      <c r="EL191" s="50"/>
      <c r="EM191" s="50"/>
      <c r="EN191" s="50"/>
      <c r="EO191" s="50"/>
      <c r="EP191" s="50"/>
      <c r="EQ191" s="50"/>
      <c r="ER191" s="50"/>
      <c r="ES191" s="50"/>
      <c r="ET191" s="50"/>
      <c r="EU191" s="50"/>
      <c r="EV191" s="50"/>
      <c r="EW191" s="50"/>
      <c r="EX191" s="50"/>
      <c r="EY191" s="50"/>
      <c r="EZ191" s="50"/>
      <c r="FA191" s="50"/>
      <c r="FB191" s="50"/>
      <c r="FC191" s="50"/>
      <c r="FD191" s="50"/>
      <c r="FE191" s="50"/>
      <c r="FF191" s="50"/>
      <c r="FG191" s="50"/>
      <c r="FH191" s="50"/>
      <c r="FI191" s="50"/>
      <c r="FJ191" s="50"/>
      <c r="FK191" s="50"/>
      <c r="FL191" s="50"/>
      <c r="FM191" s="50"/>
      <c r="FN191" s="50"/>
      <c r="FO191" s="50"/>
      <c r="FP191" s="50"/>
      <c r="FQ191" s="50"/>
      <c r="FR191" s="50"/>
      <c r="FS191" s="50"/>
      <c r="FT191" s="50"/>
      <c r="FU191" s="50"/>
      <c r="FV191" s="50"/>
      <c r="FW191" s="50"/>
      <c r="FX191" s="50"/>
      <c r="FY191" s="50"/>
      <c r="FZ191" s="50"/>
      <c r="GA191" s="50"/>
      <c r="GB191" s="50"/>
      <c r="GC191" s="50"/>
      <c r="GD191" s="50"/>
      <c r="GE191" s="50"/>
      <c r="GF191" s="50"/>
      <c r="GG191" s="50"/>
      <c r="GH191" s="50"/>
      <c r="GI191" s="50"/>
      <c r="GJ191" s="50"/>
      <c r="GK191" s="50"/>
      <c r="GL191" s="50"/>
      <c r="GM191" s="50"/>
      <c r="GN191" s="50"/>
      <c r="GO191" s="50"/>
      <c r="GP191" s="50"/>
      <c r="GQ191" s="50"/>
      <c r="GR191" s="50"/>
      <c r="GS191" s="50"/>
      <c r="GT191" s="50"/>
      <c r="GU191" s="50"/>
      <c r="GV191" s="50"/>
      <c r="GW191" s="50"/>
      <c r="GX191" s="50"/>
      <c r="GY191" s="50"/>
      <c r="GZ191" s="50"/>
      <c r="HA191" s="50"/>
      <c r="HB191" s="50"/>
      <c r="HC191" s="50"/>
      <c r="HD191" s="50"/>
      <c r="HE191" s="50"/>
      <c r="HF191" s="50"/>
      <c r="HG191" s="50"/>
      <c r="HH191" s="50"/>
      <c r="HI191" s="50"/>
      <c r="HJ191" s="50"/>
      <c r="HK191" s="50"/>
      <c r="HL191" s="50"/>
      <c r="HM191" s="50"/>
      <c r="HN191" s="50"/>
      <c r="HO191" s="50"/>
      <c r="HP191" s="50"/>
      <c r="HQ191" s="50"/>
      <c r="HR191" s="50"/>
      <c r="HS191" s="50"/>
      <c r="HT191" s="50"/>
      <c r="HU191" s="50"/>
      <c r="HV191" s="50"/>
      <c r="HW191" s="50"/>
      <c r="HX191" s="50"/>
      <c r="HY191" s="50"/>
      <c r="HZ191" s="50"/>
      <c r="IA191" s="50"/>
      <c r="IB191" s="50"/>
      <c r="IC191" s="50"/>
      <c r="ID191" s="50"/>
      <c r="IE191" s="50"/>
      <c r="IF191" s="50"/>
      <c r="IG191" s="50"/>
      <c r="IH191" s="50"/>
      <c r="II191" s="50"/>
      <c r="IJ191" s="50"/>
      <c r="IK191" s="50"/>
      <c r="IL191" s="50"/>
      <c r="IM191" s="50"/>
      <c r="IN191" s="50"/>
      <c r="IO191" s="50"/>
      <c r="IP191" s="50"/>
      <c r="IQ191" s="50"/>
      <c r="IR191" s="50"/>
      <c r="IS191" s="50"/>
      <c r="IT191" s="50"/>
      <c r="IU191" s="50"/>
      <c r="IV191" s="50"/>
      <c r="IW191" s="50"/>
      <c r="IX191" s="50"/>
      <c r="IY191" s="50"/>
      <c r="IZ191" s="50"/>
      <c r="JA191" s="50"/>
      <c r="JB191" s="50"/>
      <c r="JC191" s="50"/>
      <c r="JD191" s="50"/>
      <c r="JE191" s="50"/>
      <c r="JF191" s="50"/>
      <c r="JG191" s="50"/>
      <c r="JH191" s="50"/>
      <c r="JI191" s="50"/>
      <c r="JJ191" s="50"/>
      <c r="JK191" s="50"/>
      <c r="JL191" s="50"/>
      <c r="JM191" s="50"/>
      <c r="JN191" s="50"/>
      <c r="JO191" s="50"/>
      <c r="JP191" s="50"/>
      <c r="JQ191" s="50"/>
      <c r="JR191" s="50"/>
      <c r="JS191" s="50"/>
      <c r="JT191" s="50"/>
      <c r="JU191" s="50"/>
      <c r="JV191" s="50"/>
      <c r="JW191" s="50"/>
      <c r="JX191" s="50"/>
      <c r="JY191" s="50"/>
      <c r="JZ191" s="50"/>
      <c r="KA191" s="50"/>
      <c r="KB191" s="50"/>
      <c r="KC191" s="50"/>
      <c r="KD191" s="50"/>
      <c r="KE191" s="50"/>
      <c r="KF191" s="50"/>
      <c r="KG191" s="50"/>
      <c r="KH191" s="50"/>
      <c r="KI191" s="50"/>
      <c r="KJ191" s="50"/>
      <c r="KK191" s="50"/>
      <c r="KL191" s="50"/>
      <c r="KM191" s="50"/>
      <c r="KN191" s="50"/>
      <c r="KO191" s="50"/>
      <c r="KP191" s="50"/>
      <c r="KQ191" s="50"/>
      <c r="KR191" s="50"/>
      <c r="KS191" s="50"/>
      <c r="KT191" s="50"/>
      <c r="KU191" s="50"/>
      <c r="KV191" s="50"/>
      <c r="KW191" s="50"/>
      <c r="KX191" s="50"/>
      <c r="KY191" s="50"/>
      <c r="KZ191" s="50"/>
      <c r="LA191" s="50"/>
      <c r="LB191" s="50"/>
      <c r="LC191" s="50"/>
      <c r="LD191" s="50"/>
      <c r="LE191" s="50"/>
      <c r="LF191" s="50"/>
      <c r="LG191" s="50"/>
      <c r="LH191" s="50"/>
      <c r="LI191" s="50"/>
      <c r="LJ191" s="50"/>
      <c r="LK191" s="50"/>
      <c r="LL191" s="50"/>
      <c r="LM191" s="50"/>
      <c r="LN191" s="50"/>
      <c r="LO191" s="50"/>
      <c r="LP191" s="50"/>
      <c r="LQ191" s="50"/>
      <c r="LR191" s="50"/>
      <c r="LS191" s="50"/>
      <c r="LT191" s="50"/>
      <c r="LU191" s="50"/>
      <c r="LV191" s="50"/>
      <c r="LW191" s="50"/>
      <c r="LX191" s="50"/>
      <c r="LY191" s="50"/>
      <c r="LZ191" s="50"/>
      <c r="MA191" s="50"/>
      <c r="MB191" s="50"/>
      <c r="MC191" s="50"/>
      <c r="MD191" s="50"/>
      <c r="ME191" s="50"/>
      <c r="MF191" s="50"/>
      <c r="MG191" s="50"/>
      <c r="MH191" s="50"/>
      <c r="MI191" s="50"/>
      <c r="MJ191" s="50"/>
      <c r="MK191" s="50"/>
      <c r="ML191" s="50"/>
      <c r="MM191" s="50"/>
      <c r="MN191" s="50"/>
      <c r="MO191" s="50"/>
      <c r="MP191" s="50"/>
      <c r="MQ191" s="50"/>
      <c r="MR191" s="50"/>
      <c r="MS191" s="50"/>
      <c r="MT191" s="50"/>
      <c r="MU191" s="50"/>
      <c r="MV191" s="50"/>
      <c r="MW191" s="50"/>
      <c r="MX191" s="50"/>
      <c r="MY191" s="50"/>
      <c r="MZ191" s="50"/>
      <c r="NA191" s="50"/>
      <c r="NB191" s="50"/>
      <c r="NC191" s="50"/>
      <c r="ND191" s="50"/>
      <c r="NE191" s="50"/>
      <c r="NF191" s="50"/>
      <c r="NG191" s="50"/>
      <c r="NH191" s="50"/>
      <c r="NI191" s="50"/>
      <c r="NJ191" s="50"/>
      <c r="NK191" s="50"/>
      <c r="NL191" s="50"/>
      <c r="NM191" s="50"/>
      <c r="NN191" s="50"/>
      <c r="NO191" s="50"/>
      <c r="NP191" s="50"/>
      <c r="NQ191" s="50"/>
      <c r="NR191" s="50"/>
      <c r="NS191" s="50"/>
      <c r="NT191" s="50"/>
      <c r="NU191" s="50"/>
      <c r="NV191" s="50"/>
      <c r="NW191" s="50"/>
      <c r="NX191" s="50"/>
      <c r="NY191" s="50"/>
      <c r="NZ191" s="50"/>
      <c r="OA191" s="50"/>
      <c r="OB191" s="50"/>
      <c r="OC191" s="50"/>
      <c r="OD191" s="50"/>
      <c r="OE191" s="50"/>
      <c r="OF191" s="50"/>
      <c r="OG191" s="50"/>
      <c r="OH191" s="50"/>
      <c r="OI191" s="50"/>
      <c r="OJ191" s="50"/>
      <c r="OK191" s="50"/>
      <c r="OL191" s="50"/>
      <c r="OM191" s="50"/>
      <c r="ON191" s="50"/>
      <c r="OO191" s="50"/>
      <c r="OP191" s="50"/>
      <c r="OQ191" s="50"/>
      <c r="OR191" s="50"/>
      <c r="OS191" s="50"/>
      <c r="OT191" s="50"/>
      <c r="OU191" s="50"/>
      <c r="OV191" s="50"/>
      <c r="OW191" s="50"/>
      <c r="OX191" s="50"/>
      <c r="OY191" s="50"/>
      <c r="OZ191" s="50"/>
      <c r="PA191" s="50"/>
      <c r="PB191" s="50"/>
      <c r="PC191" s="50"/>
      <c r="PD191" s="50"/>
      <c r="PE191" s="50"/>
      <c r="PF191" s="50"/>
      <c r="PG191" s="50"/>
      <c r="PH191" s="50"/>
      <c r="PI191" s="50"/>
      <c r="PJ191" s="50"/>
      <c r="PK191" s="50"/>
      <c r="PL191" s="50"/>
      <c r="PM191" s="50"/>
      <c r="PN191" s="50"/>
      <c r="PO191" s="50"/>
      <c r="PP191" s="50"/>
      <c r="PQ191" s="50"/>
      <c r="PR191" s="50"/>
      <c r="PS191" s="50"/>
      <c r="PT191" s="50"/>
      <c r="PU191" s="50"/>
      <c r="PV191" s="50"/>
      <c r="PW191" s="50"/>
      <c r="PX191" s="50"/>
      <c r="PY191" s="50"/>
      <c r="PZ191" s="50"/>
      <c r="QA191" s="50"/>
      <c r="QB191" s="50"/>
      <c r="QC191" s="50"/>
      <c r="QD191" s="50"/>
      <c r="QE191" s="50"/>
      <c r="QF191" s="50"/>
      <c r="QG191" s="50"/>
      <c r="QH191" s="50"/>
      <c r="QI191" s="50"/>
      <c r="QJ191" s="50"/>
      <c r="QK191" s="50"/>
      <c r="QL191" s="50"/>
      <c r="QM191" s="50"/>
      <c r="QN191" s="50"/>
      <c r="QO191" s="50"/>
      <c r="QP191" s="50"/>
      <c r="QQ191" s="50"/>
      <c r="QR191" s="50"/>
      <c r="QS191" s="50"/>
      <c r="QT191" s="50"/>
      <c r="QU191" s="50"/>
      <c r="QV191" s="50"/>
      <c r="QW191" s="50"/>
      <c r="QX191" s="50"/>
      <c r="QY191" s="50"/>
      <c r="QZ191" s="50"/>
      <c r="RA191" s="50"/>
      <c r="RB191" s="50"/>
      <c r="RC191" s="50"/>
      <c r="RD191" s="50"/>
      <c r="RE191" s="50"/>
      <c r="RF191" s="50"/>
      <c r="RG191" s="50"/>
      <c r="RH191" s="50"/>
      <c r="RI191" s="50"/>
      <c r="RJ191" s="50"/>
      <c r="RK191" s="50"/>
      <c r="RL191" s="50"/>
      <c r="RM191" s="50"/>
      <c r="RN191" s="50"/>
      <c r="RO191" s="50"/>
      <c r="RP191" s="50"/>
      <c r="RQ191" s="50"/>
      <c r="RR191" s="50"/>
      <c r="RS191" s="50"/>
      <c r="RT191" s="50"/>
      <c r="RU191" s="50"/>
      <c r="RV191" s="50"/>
      <c r="RW191" s="50"/>
      <c r="RX191" s="50"/>
      <c r="RY191" s="50"/>
      <c r="RZ191" s="50"/>
      <c r="SA191" s="50"/>
      <c r="SB191" s="50"/>
      <c r="SC191" s="50"/>
      <c r="SD191" s="50"/>
      <c r="SE191" s="50"/>
      <c r="SF191" s="50"/>
      <c r="SG191" s="50"/>
      <c r="SH191" s="50"/>
      <c r="SI191" s="50"/>
      <c r="SJ191" s="50"/>
      <c r="SK191" s="50"/>
      <c r="SL191" s="50"/>
      <c r="SM191" s="50"/>
      <c r="SN191" s="45"/>
    </row>
    <row r="192" spans="3:508" x14ac:dyDescent="0.25"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  <c r="BE192" s="50"/>
      <c r="BF192" s="50"/>
      <c r="BG192" s="50"/>
      <c r="BH192" s="50"/>
      <c r="BI192" s="50"/>
      <c r="BJ192" s="50"/>
      <c r="BK192" s="50"/>
      <c r="BL192" s="50"/>
      <c r="BM192" s="50"/>
      <c r="BN192" s="50"/>
      <c r="BO192" s="50"/>
      <c r="BP192" s="50"/>
      <c r="BQ192" s="50"/>
      <c r="BR192" s="50"/>
      <c r="BS192" s="50"/>
      <c r="BT192" s="50"/>
      <c r="BU192" s="50"/>
      <c r="BV192" s="50"/>
      <c r="BW192" s="50"/>
      <c r="BX192" s="50"/>
      <c r="BY192" s="50"/>
      <c r="BZ192" s="50"/>
      <c r="CA192" s="50"/>
      <c r="CB192" s="50"/>
      <c r="CC192" s="50"/>
      <c r="CD192" s="50"/>
      <c r="CE192" s="50"/>
      <c r="CF192" s="50"/>
      <c r="CG192" s="50"/>
      <c r="CH192" s="50"/>
      <c r="CI192" s="50"/>
      <c r="CJ192" s="50"/>
      <c r="CK192" s="50"/>
      <c r="CL192" s="50"/>
      <c r="CM192" s="50"/>
      <c r="CN192" s="50"/>
      <c r="CO192" s="50"/>
      <c r="CP192" s="50"/>
      <c r="CQ192" s="50"/>
      <c r="CR192" s="50"/>
      <c r="CS192" s="50"/>
      <c r="CT192" s="50"/>
      <c r="CU192" s="50"/>
      <c r="CV192" s="50"/>
      <c r="CW192" s="50"/>
      <c r="CX192" s="50"/>
      <c r="CY192" s="50"/>
      <c r="CZ192" s="50"/>
      <c r="DA192" s="50"/>
      <c r="DB192" s="50"/>
      <c r="DC192" s="50"/>
      <c r="DD192" s="50"/>
      <c r="DE192" s="50"/>
      <c r="DF192" s="50"/>
      <c r="DG192" s="50"/>
      <c r="DH192" s="50"/>
      <c r="DI192" s="50"/>
      <c r="DJ192" s="50"/>
      <c r="DK192" s="50"/>
      <c r="DL192" s="50"/>
      <c r="DM192" s="50"/>
      <c r="DN192" s="50"/>
      <c r="DO192" s="50"/>
      <c r="DP192" s="50"/>
      <c r="DQ192" s="50"/>
      <c r="DR192" s="50"/>
      <c r="DS192" s="50"/>
      <c r="DT192" s="50"/>
      <c r="DU192" s="50"/>
      <c r="DV192" s="50"/>
      <c r="DW192" s="50"/>
      <c r="DX192" s="50"/>
      <c r="DY192" s="50"/>
      <c r="DZ192" s="50"/>
      <c r="EA192" s="50"/>
      <c r="EB192" s="50"/>
      <c r="EC192" s="50"/>
      <c r="ED192" s="50"/>
      <c r="EE192" s="50"/>
      <c r="EF192" s="50"/>
      <c r="EG192" s="50"/>
      <c r="EH192" s="50"/>
      <c r="EI192" s="50"/>
      <c r="EJ192" s="50"/>
      <c r="EK192" s="50"/>
      <c r="EL192" s="50"/>
      <c r="EM192" s="50"/>
      <c r="EN192" s="50"/>
      <c r="EO192" s="50"/>
      <c r="EP192" s="50"/>
      <c r="EQ192" s="50"/>
      <c r="ER192" s="50"/>
      <c r="ES192" s="50"/>
      <c r="ET192" s="50"/>
      <c r="EU192" s="50"/>
      <c r="EV192" s="50"/>
      <c r="EW192" s="50"/>
      <c r="EX192" s="50"/>
      <c r="EY192" s="50"/>
      <c r="EZ192" s="50"/>
      <c r="FA192" s="50"/>
      <c r="FB192" s="50"/>
      <c r="FC192" s="50"/>
      <c r="FD192" s="50"/>
      <c r="FE192" s="50"/>
      <c r="FF192" s="50"/>
      <c r="FG192" s="50"/>
      <c r="FH192" s="50"/>
      <c r="FI192" s="50"/>
      <c r="FJ192" s="50"/>
      <c r="FK192" s="50"/>
      <c r="FL192" s="50"/>
      <c r="FM192" s="50"/>
      <c r="FN192" s="50"/>
      <c r="FO192" s="50"/>
      <c r="FP192" s="50"/>
      <c r="FQ192" s="50"/>
      <c r="FR192" s="50"/>
      <c r="FS192" s="50"/>
      <c r="FT192" s="50"/>
      <c r="FU192" s="50"/>
      <c r="FV192" s="50"/>
      <c r="FW192" s="50"/>
      <c r="FX192" s="50"/>
      <c r="FY192" s="50"/>
      <c r="FZ192" s="50"/>
      <c r="GA192" s="50"/>
      <c r="GB192" s="50"/>
      <c r="GC192" s="50"/>
      <c r="GD192" s="50"/>
      <c r="GE192" s="50"/>
      <c r="GF192" s="50"/>
      <c r="GG192" s="50"/>
      <c r="GH192" s="50"/>
      <c r="GI192" s="50"/>
      <c r="GJ192" s="50"/>
      <c r="GK192" s="50"/>
      <c r="GL192" s="50"/>
      <c r="GM192" s="50"/>
      <c r="GN192" s="50"/>
      <c r="GO192" s="50"/>
      <c r="GP192" s="50"/>
      <c r="GQ192" s="50"/>
      <c r="GR192" s="50"/>
      <c r="GS192" s="50"/>
      <c r="GT192" s="50"/>
      <c r="GU192" s="50"/>
      <c r="GV192" s="50"/>
      <c r="GW192" s="50"/>
      <c r="GX192" s="50"/>
      <c r="GY192" s="50"/>
      <c r="GZ192" s="50"/>
      <c r="HA192" s="50"/>
      <c r="HB192" s="50"/>
      <c r="HC192" s="50"/>
      <c r="HD192" s="50"/>
      <c r="HE192" s="50"/>
      <c r="HF192" s="50"/>
      <c r="HG192" s="50"/>
      <c r="HH192" s="50"/>
      <c r="HI192" s="50"/>
      <c r="HJ192" s="50"/>
      <c r="HK192" s="50"/>
      <c r="HL192" s="50"/>
      <c r="HM192" s="50"/>
      <c r="HN192" s="50"/>
      <c r="HO192" s="50"/>
      <c r="HP192" s="50"/>
      <c r="HQ192" s="50"/>
      <c r="HR192" s="50"/>
      <c r="HS192" s="50"/>
      <c r="HT192" s="50"/>
      <c r="HU192" s="50"/>
      <c r="HV192" s="50"/>
      <c r="HW192" s="50"/>
      <c r="HX192" s="50"/>
      <c r="HY192" s="50"/>
      <c r="HZ192" s="50"/>
      <c r="IA192" s="50"/>
      <c r="IB192" s="50"/>
      <c r="IC192" s="50"/>
      <c r="ID192" s="50"/>
      <c r="IE192" s="50"/>
      <c r="IF192" s="50"/>
      <c r="IG192" s="50"/>
      <c r="IH192" s="50"/>
      <c r="II192" s="50"/>
      <c r="IJ192" s="50"/>
      <c r="IK192" s="50"/>
      <c r="IL192" s="50"/>
      <c r="IM192" s="50"/>
      <c r="IN192" s="50"/>
      <c r="IO192" s="50"/>
      <c r="IP192" s="50"/>
      <c r="IQ192" s="50"/>
      <c r="IR192" s="50"/>
      <c r="IS192" s="50"/>
      <c r="IT192" s="50"/>
      <c r="IU192" s="50"/>
      <c r="IV192" s="50"/>
      <c r="IW192" s="50"/>
      <c r="IX192" s="50"/>
      <c r="IY192" s="50"/>
      <c r="IZ192" s="50"/>
      <c r="JA192" s="50"/>
      <c r="JB192" s="50"/>
      <c r="JC192" s="50"/>
      <c r="JD192" s="50"/>
      <c r="JE192" s="50"/>
      <c r="JF192" s="50"/>
      <c r="JG192" s="50"/>
      <c r="JH192" s="50"/>
      <c r="JI192" s="50"/>
      <c r="JJ192" s="50"/>
      <c r="JK192" s="50"/>
      <c r="JL192" s="50"/>
      <c r="JM192" s="50"/>
      <c r="JN192" s="50"/>
      <c r="JO192" s="50"/>
      <c r="JP192" s="50"/>
      <c r="JQ192" s="50"/>
      <c r="JR192" s="50"/>
      <c r="JS192" s="50"/>
      <c r="JT192" s="50"/>
      <c r="JU192" s="50"/>
      <c r="JV192" s="50"/>
      <c r="JW192" s="50"/>
      <c r="JX192" s="50"/>
      <c r="JY192" s="50"/>
      <c r="JZ192" s="50"/>
      <c r="KA192" s="50"/>
      <c r="KB192" s="50"/>
      <c r="KC192" s="50"/>
      <c r="KD192" s="50"/>
      <c r="KE192" s="50"/>
      <c r="KF192" s="50"/>
      <c r="KG192" s="50"/>
      <c r="KH192" s="50"/>
      <c r="KI192" s="50"/>
      <c r="KJ192" s="50"/>
      <c r="KK192" s="50"/>
      <c r="KL192" s="50"/>
      <c r="KM192" s="50"/>
      <c r="KN192" s="50"/>
      <c r="KO192" s="50"/>
      <c r="KP192" s="50"/>
      <c r="KQ192" s="50"/>
      <c r="KR192" s="50"/>
      <c r="KS192" s="50"/>
      <c r="KT192" s="50"/>
      <c r="KU192" s="50"/>
      <c r="KV192" s="50"/>
      <c r="KW192" s="50"/>
      <c r="KX192" s="50"/>
      <c r="KY192" s="50"/>
      <c r="KZ192" s="50"/>
      <c r="LA192" s="50"/>
      <c r="LB192" s="50"/>
      <c r="LC192" s="50"/>
      <c r="LD192" s="50"/>
      <c r="LE192" s="50"/>
      <c r="LF192" s="50"/>
      <c r="LG192" s="50"/>
      <c r="LH192" s="50"/>
      <c r="LI192" s="50"/>
      <c r="LJ192" s="50"/>
      <c r="LK192" s="50"/>
      <c r="LL192" s="50"/>
      <c r="LM192" s="50"/>
      <c r="LN192" s="50"/>
      <c r="LO192" s="50"/>
      <c r="LP192" s="50"/>
      <c r="LQ192" s="50"/>
      <c r="LR192" s="50"/>
      <c r="LS192" s="50"/>
      <c r="LT192" s="50"/>
      <c r="LU192" s="50"/>
      <c r="LV192" s="50"/>
      <c r="LW192" s="50"/>
      <c r="LX192" s="50"/>
      <c r="LY192" s="50"/>
      <c r="LZ192" s="50"/>
      <c r="MA192" s="50"/>
      <c r="MB192" s="50"/>
      <c r="MC192" s="50"/>
      <c r="MD192" s="50"/>
      <c r="ME192" s="50"/>
      <c r="MF192" s="50"/>
      <c r="MG192" s="50"/>
      <c r="MH192" s="50"/>
      <c r="MI192" s="50"/>
      <c r="MJ192" s="50"/>
      <c r="MK192" s="50"/>
      <c r="ML192" s="50"/>
      <c r="MM192" s="50"/>
      <c r="MN192" s="50"/>
      <c r="MO192" s="50"/>
      <c r="MP192" s="50"/>
      <c r="MQ192" s="50"/>
      <c r="MR192" s="50"/>
      <c r="MS192" s="50"/>
      <c r="MT192" s="50"/>
      <c r="MU192" s="50"/>
      <c r="MV192" s="50"/>
      <c r="MW192" s="50"/>
      <c r="MX192" s="50"/>
      <c r="MY192" s="50"/>
      <c r="MZ192" s="50"/>
      <c r="NA192" s="50"/>
      <c r="NB192" s="50"/>
      <c r="NC192" s="50"/>
      <c r="ND192" s="50"/>
      <c r="NE192" s="50"/>
      <c r="NF192" s="50"/>
      <c r="NG192" s="50"/>
      <c r="NH192" s="50"/>
      <c r="NI192" s="50"/>
      <c r="NJ192" s="50"/>
      <c r="NK192" s="50"/>
      <c r="NL192" s="50"/>
      <c r="NM192" s="50"/>
      <c r="NN192" s="50"/>
      <c r="NO192" s="50"/>
      <c r="NP192" s="50"/>
      <c r="NQ192" s="50"/>
      <c r="NR192" s="50"/>
      <c r="NS192" s="50"/>
      <c r="NT192" s="50"/>
      <c r="NU192" s="50"/>
      <c r="NV192" s="50"/>
      <c r="NW192" s="50"/>
      <c r="NX192" s="50"/>
      <c r="NY192" s="50"/>
      <c r="NZ192" s="50"/>
      <c r="OA192" s="50"/>
      <c r="OB192" s="50"/>
      <c r="OC192" s="50"/>
      <c r="OD192" s="50"/>
      <c r="OE192" s="50"/>
      <c r="OF192" s="50"/>
      <c r="OG192" s="50"/>
      <c r="OH192" s="50"/>
      <c r="OI192" s="50"/>
      <c r="OJ192" s="50"/>
      <c r="OK192" s="50"/>
      <c r="OL192" s="50"/>
      <c r="OM192" s="50"/>
      <c r="ON192" s="50"/>
      <c r="OO192" s="50"/>
      <c r="OP192" s="50"/>
      <c r="OQ192" s="50"/>
      <c r="OR192" s="50"/>
      <c r="OS192" s="50"/>
      <c r="OT192" s="50"/>
      <c r="OU192" s="50"/>
      <c r="OV192" s="50"/>
      <c r="OW192" s="50"/>
      <c r="OX192" s="50"/>
      <c r="OY192" s="50"/>
      <c r="OZ192" s="50"/>
      <c r="PA192" s="50"/>
      <c r="PB192" s="50"/>
      <c r="PC192" s="50"/>
      <c r="PD192" s="50"/>
      <c r="PE192" s="50"/>
      <c r="PF192" s="50"/>
      <c r="PG192" s="50"/>
      <c r="PH192" s="50"/>
      <c r="PI192" s="50"/>
      <c r="PJ192" s="50"/>
      <c r="PK192" s="50"/>
      <c r="PL192" s="50"/>
      <c r="PM192" s="50"/>
      <c r="PN192" s="50"/>
      <c r="PO192" s="50"/>
      <c r="PP192" s="50"/>
      <c r="PQ192" s="50"/>
      <c r="PR192" s="50"/>
      <c r="PS192" s="50"/>
      <c r="PT192" s="50"/>
      <c r="PU192" s="50"/>
      <c r="PV192" s="50"/>
      <c r="PW192" s="50"/>
      <c r="PX192" s="50"/>
      <c r="PY192" s="50"/>
      <c r="PZ192" s="50"/>
      <c r="QA192" s="50"/>
      <c r="QB192" s="50"/>
      <c r="QC192" s="50"/>
      <c r="QD192" s="50"/>
      <c r="QE192" s="50"/>
      <c r="QF192" s="50"/>
      <c r="QG192" s="50"/>
      <c r="QH192" s="50"/>
      <c r="QI192" s="50"/>
      <c r="QJ192" s="50"/>
      <c r="QK192" s="50"/>
      <c r="QL192" s="50"/>
      <c r="QM192" s="50"/>
      <c r="QN192" s="50"/>
      <c r="QO192" s="50"/>
      <c r="QP192" s="50"/>
      <c r="QQ192" s="50"/>
      <c r="QR192" s="50"/>
      <c r="QS192" s="50"/>
      <c r="QT192" s="50"/>
      <c r="QU192" s="50"/>
      <c r="QV192" s="50"/>
      <c r="QW192" s="50"/>
      <c r="QX192" s="50"/>
      <c r="QY192" s="50"/>
      <c r="QZ192" s="50"/>
      <c r="RA192" s="50"/>
      <c r="RB192" s="50"/>
      <c r="RC192" s="50"/>
      <c r="RD192" s="50"/>
      <c r="RE192" s="50"/>
      <c r="RF192" s="50"/>
      <c r="RG192" s="50"/>
      <c r="RH192" s="50"/>
      <c r="RI192" s="50"/>
      <c r="RJ192" s="50"/>
      <c r="RK192" s="50"/>
      <c r="RL192" s="50"/>
      <c r="RM192" s="50"/>
      <c r="RN192" s="50"/>
      <c r="RO192" s="50"/>
      <c r="RP192" s="50"/>
      <c r="RQ192" s="50"/>
      <c r="RR192" s="50"/>
      <c r="RS192" s="50"/>
      <c r="RT192" s="50"/>
      <c r="RU192" s="50"/>
      <c r="RV192" s="50"/>
      <c r="RW192" s="50"/>
      <c r="RX192" s="50"/>
      <c r="RY192" s="50"/>
      <c r="RZ192" s="50"/>
      <c r="SA192" s="50"/>
      <c r="SB192" s="50"/>
      <c r="SC192" s="50"/>
      <c r="SD192" s="50"/>
      <c r="SE192" s="50"/>
      <c r="SF192" s="50"/>
      <c r="SG192" s="50"/>
      <c r="SH192" s="50"/>
      <c r="SI192" s="50"/>
      <c r="SJ192" s="50"/>
      <c r="SK192" s="50"/>
      <c r="SL192" s="50"/>
      <c r="SM192" s="50"/>
      <c r="SN192" s="45"/>
    </row>
    <row r="193" spans="3:508" x14ac:dyDescent="0.25"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  <c r="BD193" s="50"/>
      <c r="BE193" s="50"/>
      <c r="BF193" s="50"/>
      <c r="BG193" s="50"/>
      <c r="BH193" s="50"/>
      <c r="BI193" s="50"/>
      <c r="BJ193" s="50"/>
      <c r="BK193" s="50"/>
      <c r="BL193" s="50"/>
      <c r="BM193" s="50"/>
      <c r="BN193" s="50"/>
      <c r="BO193" s="50"/>
      <c r="BP193" s="50"/>
      <c r="BQ193" s="50"/>
      <c r="BR193" s="50"/>
      <c r="BS193" s="50"/>
      <c r="BT193" s="50"/>
      <c r="BU193" s="50"/>
      <c r="BV193" s="50"/>
      <c r="BW193" s="50"/>
      <c r="BX193" s="50"/>
      <c r="BY193" s="50"/>
      <c r="BZ193" s="50"/>
      <c r="CA193" s="50"/>
      <c r="CB193" s="50"/>
      <c r="CC193" s="50"/>
      <c r="CD193" s="50"/>
      <c r="CE193" s="50"/>
      <c r="CF193" s="50"/>
      <c r="CG193" s="50"/>
      <c r="CH193" s="50"/>
      <c r="CI193" s="50"/>
      <c r="CJ193" s="50"/>
      <c r="CK193" s="50"/>
      <c r="CL193" s="50"/>
      <c r="CM193" s="50"/>
      <c r="CN193" s="50"/>
      <c r="CO193" s="50"/>
      <c r="CP193" s="50"/>
      <c r="CQ193" s="50"/>
      <c r="CR193" s="50"/>
      <c r="CS193" s="50"/>
      <c r="CT193" s="50"/>
      <c r="CU193" s="50"/>
      <c r="CV193" s="50"/>
      <c r="CW193" s="50"/>
      <c r="CX193" s="50"/>
      <c r="CY193" s="50"/>
      <c r="CZ193" s="50"/>
      <c r="DA193" s="50"/>
      <c r="DB193" s="50"/>
      <c r="DC193" s="50"/>
      <c r="DD193" s="50"/>
      <c r="DE193" s="50"/>
      <c r="DF193" s="50"/>
      <c r="DG193" s="50"/>
      <c r="DH193" s="50"/>
      <c r="DI193" s="50"/>
      <c r="DJ193" s="50"/>
      <c r="DK193" s="50"/>
      <c r="DL193" s="50"/>
      <c r="DM193" s="50"/>
      <c r="DN193" s="50"/>
      <c r="DO193" s="50"/>
      <c r="DP193" s="50"/>
      <c r="DQ193" s="50"/>
      <c r="DR193" s="50"/>
      <c r="DS193" s="50"/>
      <c r="DT193" s="50"/>
      <c r="DU193" s="50"/>
      <c r="DV193" s="50"/>
      <c r="DW193" s="50"/>
      <c r="DX193" s="50"/>
      <c r="DY193" s="50"/>
      <c r="DZ193" s="50"/>
      <c r="EA193" s="50"/>
      <c r="EB193" s="50"/>
      <c r="EC193" s="50"/>
      <c r="ED193" s="50"/>
      <c r="EE193" s="50"/>
      <c r="EF193" s="50"/>
      <c r="EG193" s="50"/>
      <c r="EH193" s="50"/>
      <c r="EI193" s="50"/>
      <c r="EJ193" s="50"/>
      <c r="EK193" s="50"/>
      <c r="EL193" s="50"/>
      <c r="EM193" s="50"/>
      <c r="EN193" s="50"/>
      <c r="EO193" s="50"/>
      <c r="EP193" s="50"/>
      <c r="EQ193" s="50"/>
      <c r="ER193" s="50"/>
      <c r="ES193" s="50"/>
      <c r="ET193" s="50"/>
      <c r="EU193" s="50"/>
      <c r="EV193" s="50"/>
      <c r="EW193" s="50"/>
      <c r="EX193" s="50"/>
      <c r="EY193" s="50"/>
      <c r="EZ193" s="50"/>
      <c r="FA193" s="50"/>
      <c r="FB193" s="50"/>
      <c r="FC193" s="50"/>
      <c r="FD193" s="50"/>
      <c r="FE193" s="50"/>
      <c r="FF193" s="50"/>
      <c r="FG193" s="50"/>
      <c r="FH193" s="50"/>
      <c r="FI193" s="50"/>
      <c r="FJ193" s="50"/>
      <c r="FK193" s="50"/>
      <c r="FL193" s="50"/>
      <c r="FM193" s="50"/>
      <c r="FN193" s="50"/>
      <c r="FO193" s="50"/>
      <c r="FP193" s="50"/>
      <c r="FQ193" s="50"/>
      <c r="FR193" s="50"/>
      <c r="FS193" s="50"/>
      <c r="FT193" s="50"/>
      <c r="FU193" s="50"/>
      <c r="FV193" s="50"/>
      <c r="FW193" s="50"/>
      <c r="FX193" s="50"/>
      <c r="FY193" s="50"/>
      <c r="FZ193" s="50"/>
      <c r="GA193" s="50"/>
      <c r="GB193" s="50"/>
      <c r="GC193" s="50"/>
      <c r="GD193" s="50"/>
      <c r="GE193" s="50"/>
      <c r="GF193" s="50"/>
      <c r="GG193" s="50"/>
      <c r="GH193" s="50"/>
      <c r="GI193" s="50"/>
      <c r="GJ193" s="50"/>
      <c r="GK193" s="50"/>
      <c r="GL193" s="50"/>
      <c r="GM193" s="50"/>
      <c r="GN193" s="50"/>
      <c r="GO193" s="50"/>
      <c r="GP193" s="50"/>
      <c r="GQ193" s="50"/>
      <c r="GR193" s="50"/>
      <c r="GS193" s="50"/>
      <c r="GT193" s="50"/>
      <c r="GU193" s="50"/>
      <c r="GV193" s="50"/>
      <c r="GW193" s="50"/>
      <c r="GX193" s="50"/>
      <c r="GY193" s="50"/>
      <c r="GZ193" s="50"/>
      <c r="HA193" s="50"/>
      <c r="HB193" s="50"/>
      <c r="HC193" s="50"/>
      <c r="HD193" s="50"/>
      <c r="HE193" s="50"/>
      <c r="HF193" s="50"/>
      <c r="HG193" s="50"/>
      <c r="HH193" s="50"/>
      <c r="HI193" s="50"/>
      <c r="HJ193" s="50"/>
      <c r="HK193" s="50"/>
      <c r="HL193" s="50"/>
      <c r="HM193" s="50"/>
      <c r="HN193" s="50"/>
      <c r="HO193" s="50"/>
      <c r="HP193" s="50"/>
      <c r="HQ193" s="50"/>
      <c r="HR193" s="50"/>
      <c r="HS193" s="50"/>
      <c r="HT193" s="50"/>
      <c r="HU193" s="50"/>
      <c r="HV193" s="50"/>
      <c r="HW193" s="50"/>
      <c r="HX193" s="50"/>
      <c r="HY193" s="50"/>
      <c r="HZ193" s="50"/>
      <c r="IA193" s="50"/>
      <c r="IB193" s="50"/>
      <c r="IC193" s="50"/>
      <c r="ID193" s="50"/>
      <c r="IE193" s="50"/>
      <c r="IF193" s="50"/>
      <c r="IG193" s="50"/>
      <c r="IH193" s="50"/>
      <c r="II193" s="50"/>
      <c r="IJ193" s="50"/>
      <c r="IK193" s="50"/>
      <c r="IL193" s="50"/>
      <c r="IM193" s="50"/>
      <c r="IN193" s="50"/>
      <c r="IO193" s="50"/>
      <c r="IP193" s="50"/>
      <c r="IQ193" s="50"/>
      <c r="IR193" s="50"/>
      <c r="IS193" s="50"/>
      <c r="IT193" s="50"/>
      <c r="IU193" s="50"/>
      <c r="IV193" s="50"/>
      <c r="IW193" s="50"/>
      <c r="IX193" s="50"/>
      <c r="IY193" s="50"/>
      <c r="IZ193" s="50"/>
      <c r="JA193" s="50"/>
      <c r="JB193" s="50"/>
      <c r="JC193" s="50"/>
      <c r="JD193" s="50"/>
      <c r="JE193" s="50"/>
      <c r="JF193" s="50"/>
      <c r="JG193" s="50"/>
      <c r="JH193" s="50"/>
      <c r="JI193" s="50"/>
      <c r="JJ193" s="50"/>
      <c r="JK193" s="50"/>
      <c r="JL193" s="50"/>
      <c r="JM193" s="50"/>
      <c r="JN193" s="50"/>
      <c r="JO193" s="50"/>
      <c r="JP193" s="50"/>
      <c r="JQ193" s="50"/>
      <c r="JR193" s="50"/>
      <c r="JS193" s="50"/>
      <c r="JT193" s="50"/>
      <c r="JU193" s="50"/>
      <c r="JV193" s="50"/>
      <c r="JW193" s="50"/>
      <c r="JX193" s="50"/>
      <c r="JY193" s="50"/>
      <c r="JZ193" s="50"/>
      <c r="KA193" s="50"/>
      <c r="KB193" s="50"/>
      <c r="KC193" s="50"/>
      <c r="KD193" s="50"/>
      <c r="KE193" s="50"/>
      <c r="KF193" s="50"/>
      <c r="KG193" s="50"/>
      <c r="KH193" s="50"/>
      <c r="KI193" s="50"/>
      <c r="KJ193" s="50"/>
      <c r="KK193" s="50"/>
      <c r="KL193" s="50"/>
      <c r="KM193" s="50"/>
      <c r="KN193" s="50"/>
      <c r="KO193" s="50"/>
      <c r="KP193" s="50"/>
      <c r="KQ193" s="50"/>
      <c r="KR193" s="50"/>
      <c r="KS193" s="50"/>
      <c r="KT193" s="50"/>
      <c r="KU193" s="50"/>
      <c r="KV193" s="50"/>
      <c r="KW193" s="50"/>
      <c r="KX193" s="50"/>
      <c r="KY193" s="50"/>
      <c r="KZ193" s="50"/>
      <c r="LA193" s="50"/>
      <c r="LB193" s="50"/>
      <c r="LC193" s="50"/>
      <c r="LD193" s="50"/>
      <c r="LE193" s="50"/>
      <c r="LF193" s="50"/>
      <c r="LG193" s="50"/>
      <c r="LH193" s="50"/>
      <c r="LI193" s="50"/>
      <c r="LJ193" s="50"/>
      <c r="LK193" s="50"/>
      <c r="LL193" s="50"/>
      <c r="LM193" s="50"/>
      <c r="LN193" s="50"/>
      <c r="LO193" s="50"/>
      <c r="LP193" s="50"/>
      <c r="LQ193" s="50"/>
      <c r="LR193" s="50"/>
      <c r="LS193" s="50"/>
      <c r="LT193" s="50"/>
      <c r="LU193" s="50"/>
      <c r="LV193" s="50"/>
      <c r="LW193" s="50"/>
      <c r="LX193" s="50"/>
      <c r="LY193" s="50"/>
      <c r="LZ193" s="50"/>
      <c r="MA193" s="50"/>
      <c r="MB193" s="50"/>
      <c r="MC193" s="50"/>
      <c r="MD193" s="50"/>
      <c r="ME193" s="50"/>
      <c r="MF193" s="50"/>
      <c r="MG193" s="50"/>
      <c r="MH193" s="50"/>
      <c r="MI193" s="50"/>
      <c r="MJ193" s="50"/>
      <c r="MK193" s="50"/>
      <c r="ML193" s="50"/>
      <c r="MM193" s="50"/>
      <c r="MN193" s="50"/>
      <c r="MO193" s="50"/>
      <c r="MP193" s="50"/>
      <c r="MQ193" s="50"/>
      <c r="MR193" s="50"/>
      <c r="MS193" s="50"/>
      <c r="MT193" s="50"/>
      <c r="MU193" s="50"/>
      <c r="MV193" s="50"/>
      <c r="MW193" s="50"/>
      <c r="MX193" s="50"/>
      <c r="MY193" s="50"/>
      <c r="MZ193" s="50"/>
      <c r="NA193" s="50"/>
      <c r="NB193" s="50"/>
      <c r="NC193" s="50"/>
      <c r="ND193" s="50"/>
      <c r="NE193" s="50"/>
      <c r="NF193" s="50"/>
      <c r="NG193" s="50"/>
      <c r="NH193" s="50"/>
      <c r="NI193" s="50"/>
      <c r="NJ193" s="50"/>
      <c r="NK193" s="50"/>
      <c r="NL193" s="50"/>
      <c r="NM193" s="50"/>
      <c r="NN193" s="50"/>
      <c r="NO193" s="50"/>
      <c r="NP193" s="50"/>
      <c r="NQ193" s="50"/>
      <c r="NR193" s="50"/>
      <c r="NS193" s="50"/>
      <c r="NT193" s="50"/>
      <c r="NU193" s="50"/>
      <c r="NV193" s="50"/>
      <c r="NW193" s="50"/>
      <c r="NX193" s="50"/>
      <c r="NY193" s="50"/>
      <c r="NZ193" s="50"/>
      <c r="OA193" s="50"/>
      <c r="OB193" s="50"/>
      <c r="OC193" s="50"/>
      <c r="OD193" s="50"/>
      <c r="OE193" s="50"/>
      <c r="OF193" s="50"/>
      <c r="OG193" s="50"/>
      <c r="OH193" s="50"/>
      <c r="OI193" s="50"/>
      <c r="OJ193" s="50"/>
      <c r="OK193" s="50"/>
      <c r="OL193" s="50"/>
      <c r="OM193" s="50"/>
      <c r="ON193" s="50"/>
      <c r="OO193" s="50"/>
      <c r="OP193" s="50"/>
      <c r="OQ193" s="50"/>
      <c r="OR193" s="50"/>
      <c r="OS193" s="50"/>
      <c r="OT193" s="50"/>
      <c r="OU193" s="50"/>
      <c r="OV193" s="50"/>
      <c r="OW193" s="50"/>
      <c r="OX193" s="50"/>
      <c r="OY193" s="50"/>
      <c r="OZ193" s="50"/>
      <c r="PA193" s="50"/>
      <c r="PB193" s="50"/>
      <c r="PC193" s="50"/>
      <c r="PD193" s="50"/>
      <c r="PE193" s="50"/>
      <c r="PF193" s="50"/>
      <c r="PG193" s="50"/>
      <c r="PH193" s="50"/>
      <c r="PI193" s="50"/>
      <c r="PJ193" s="50"/>
      <c r="PK193" s="50"/>
      <c r="PL193" s="50"/>
      <c r="PM193" s="50"/>
      <c r="PN193" s="50"/>
      <c r="PO193" s="50"/>
      <c r="PP193" s="50"/>
      <c r="PQ193" s="50"/>
      <c r="PR193" s="50"/>
      <c r="PS193" s="50"/>
      <c r="PT193" s="50"/>
      <c r="PU193" s="50"/>
      <c r="PV193" s="50"/>
      <c r="PW193" s="50"/>
      <c r="PX193" s="50"/>
      <c r="PY193" s="50"/>
      <c r="PZ193" s="50"/>
      <c r="QA193" s="50"/>
      <c r="QB193" s="50"/>
      <c r="QC193" s="50"/>
      <c r="QD193" s="50"/>
      <c r="QE193" s="50"/>
      <c r="QF193" s="50"/>
      <c r="QG193" s="50"/>
      <c r="QH193" s="50"/>
      <c r="QI193" s="50"/>
      <c r="QJ193" s="50"/>
      <c r="QK193" s="50"/>
      <c r="QL193" s="50"/>
      <c r="QM193" s="50"/>
      <c r="QN193" s="50"/>
      <c r="QO193" s="50"/>
      <c r="QP193" s="50"/>
      <c r="QQ193" s="50"/>
      <c r="QR193" s="50"/>
      <c r="QS193" s="50"/>
      <c r="QT193" s="50"/>
      <c r="QU193" s="50"/>
      <c r="QV193" s="50"/>
      <c r="QW193" s="50"/>
      <c r="QX193" s="50"/>
      <c r="QY193" s="50"/>
      <c r="QZ193" s="50"/>
      <c r="RA193" s="50"/>
      <c r="RB193" s="50"/>
      <c r="RC193" s="50"/>
      <c r="RD193" s="50"/>
      <c r="RE193" s="50"/>
      <c r="RF193" s="50"/>
      <c r="RG193" s="50"/>
      <c r="RH193" s="50"/>
      <c r="RI193" s="50"/>
      <c r="RJ193" s="50"/>
      <c r="RK193" s="50"/>
      <c r="RL193" s="50"/>
      <c r="RM193" s="50"/>
      <c r="RN193" s="50"/>
      <c r="RO193" s="50"/>
      <c r="RP193" s="50"/>
      <c r="RQ193" s="50"/>
      <c r="RR193" s="50"/>
      <c r="RS193" s="50"/>
      <c r="RT193" s="50"/>
      <c r="RU193" s="50"/>
      <c r="RV193" s="50"/>
      <c r="RW193" s="50"/>
      <c r="RX193" s="50"/>
      <c r="RY193" s="50"/>
      <c r="RZ193" s="50"/>
      <c r="SA193" s="50"/>
      <c r="SB193" s="50"/>
      <c r="SC193" s="50"/>
      <c r="SD193" s="50"/>
      <c r="SE193" s="50"/>
      <c r="SF193" s="50"/>
      <c r="SG193" s="50"/>
      <c r="SH193" s="50"/>
      <c r="SI193" s="50"/>
      <c r="SJ193" s="50"/>
      <c r="SK193" s="50"/>
      <c r="SL193" s="50"/>
      <c r="SM193" s="50"/>
      <c r="SN193" s="45"/>
    </row>
    <row r="194" spans="3:508" x14ac:dyDescent="0.25"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50"/>
      <c r="BT194" s="50"/>
      <c r="BU194" s="50"/>
      <c r="BV194" s="50"/>
      <c r="BW194" s="50"/>
      <c r="BX194" s="50"/>
      <c r="BY194" s="50"/>
      <c r="BZ194" s="50"/>
      <c r="CA194" s="50"/>
      <c r="CB194" s="50"/>
      <c r="CC194" s="50"/>
      <c r="CD194" s="50"/>
      <c r="CE194" s="50"/>
      <c r="CF194" s="50"/>
      <c r="CG194" s="50"/>
      <c r="CH194" s="50"/>
      <c r="CI194" s="50"/>
      <c r="CJ194" s="50"/>
      <c r="CK194" s="50"/>
      <c r="CL194" s="50"/>
      <c r="CM194" s="50"/>
      <c r="CN194" s="50"/>
      <c r="CO194" s="50"/>
      <c r="CP194" s="50"/>
      <c r="CQ194" s="50"/>
      <c r="CR194" s="50"/>
      <c r="CS194" s="50"/>
      <c r="CT194" s="50"/>
      <c r="CU194" s="50"/>
      <c r="CV194" s="50"/>
      <c r="CW194" s="50"/>
      <c r="CX194" s="50"/>
      <c r="CY194" s="50"/>
      <c r="CZ194" s="50"/>
      <c r="DA194" s="50"/>
      <c r="DB194" s="50"/>
      <c r="DC194" s="50"/>
      <c r="DD194" s="50"/>
      <c r="DE194" s="50"/>
      <c r="DF194" s="50"/>
      <c r="DG194" s="50"/>
      <c r="DH194" s="50"/>
      <c r="DI194" s="50"/>
      <c r="DJ194" s="50"/>
      <c r="DK194" s="50"/>
      <c r="DL194" s="50"/>
      <c r="DM194" s="50"/>
      <c r="DN194" s="50"/>
      <c r="DO194" s="50"/>
      <c r="DP194" s="50"/>
      <c r="DQ194" s="50"/>
      <c r="DR194" s="50"/>
      <c r="DS194" s="50"/>
      <c r="DT194" s="50"/>
      <c r="DU194" s="50"/>
      <c r="DV194" s="50"/>
      <c r="DW194" s="50"/>
      <c r="DX194" s="50"/>
      <c r="DY194" s="50"/>
      <c r="DZ194" s="50"/>
      <c r="EA194" s="50"/>
      <c r="EB194" s="50"/>
      <c r="EC194" s="50"/>
      <c r="ED194" s="50"/>
      <c r="EE194" s="50"/>
      <c r="EF194" s="50"/>
      <c r="EG194" s="50"/>
      <c r="EH194" s="50"/>
      <c r="EI194" s="50"/>
      <c r="EJ194" s="50"/>
      <c r="EK194" s="50"/>
      <c r="EL194" s="50"/>
      <c r="EM194" s="50"/>
      <c r="EN194" s="50"/>
      <c r="EO194" s="50"/>
      <c r="EP194" s="50"/>
      <c r="EQ194" s="50"/>
      <c r="ER194" s="50"/>
      <c r="ES194" s="50"/>
      <c r="ET194" s="50"/>
      <c r="EU194" s="50"/>
      <c r="EV194" s="50"/>
      <c r="EW194" s="50"/>
      <c r="EX194" s="50"/>
      <c r="EY194" s="50"/>
      <c r="EZ194" s="50"/>
      <c r="FA194" s="50"/>
      <c r="FB194" s="50"/>
      <c r="FC194" s="50"/>
      <c r="FD194" s="50"/>
      <c r="FE194" s="50"/>
      <c r="FF194" s="50"/>
      <c r="FG194" s="50"/>
      <c r="FH194" s="50"/>
      <c r="FI194" s="50"/>
      <c r="FJ194" s="50"/>
      <c r="FK194" s="50"/>
      <c r="FL194" s="50"/>
      <c r="FM194" s="50"/>
      <c r="FN194" s="50"/>
      <c r="FO194" s="50"/>
      <c r="FP194" s="50"/>
      <c r="FQ194" s="50"/>
      <c r="FR194" s="50"/>
      <c r="FS194" s="50"/>
      <c r="FT194" s="50"/>
      <c r="FU194" s="50"/>
      <c r="FV194" s="50"/>
      <c r="FW194" s="50"/>
      <c r="FX194" s="50"/>
      <c r="FY194" s="50"/>
      <c r="FZ194" s="50"/>
      <c r="GA194" s="50"/>
      <c r="GB194" s="50"/>
      <c r="GC194" s="50"/>
      <c r="GD194" s="50"/>
      <c r="GE194" s="50"/>
      <c r="GF194" s="50"/>
      <c r="GG194" s="50"/>
      <c r="GH194" s="50"/>
      <c r="GI194" s="50"/>
      <c r="GJ194" s="50"/>
      <c r="GK194" s="50"/>
      <c r="GL194" s="50"/>
      <c r="GM194" s="50"/>
      <c r="GN194" s="50"/>
      <c r="GO194" s="50"/>
      <c r="GP194" s="50"/>
      <c r="GQ194" s="50"/>
      <c r="GR194" s="50"/>
      <c r="GS194" s="50"/>
      <c r="GT194" s="50"/>
      <c r="GU194" s="50"/>
      <c r="GV194" s="50"/>
      <c r="GW194" s="50"/>
      <c r="GX194" s="50"/>
      <c r="GY194" s="50"/>
      <c r="GZ194" s="50"/>
      <c r="HA194" s="50"/>
      <c r="HB194" s="50"/>
      <c r="HC194" s="50"/>
      <c r="HD194" s="50"/>
      <c r="HE194" s="50"/>
      <c r="HF194" s="50"/>
      <c r="HG194" s="50"/>
      <c r="HH194" s="50"/>
      <c r="HI194" s="50"/>
      <c r="HJ194" s="50"/>
      <c r="HK194" s="50"/>
      <c r="HL194" s="50"/>
      <c r="HM194" s="50"/>
      <c r="HN194" s="50"/>
      <c r="HO194" s="50"/>
      <c r="HP194" s="50"/>
      <c r="HQ194" s="50"/>
      <c r="HR194" s="50"/>
      <c r="HS194" s="50"/>
      <c r="HT194" s="50"/>
      <c r="HU194" s="50"/>
      <c r="HV194" s="50"/>
      <c r="HW194" s="50"/>
      <c r="HX194" s="50"/>
      <c r="HY194" s="50"/>
      <c r="HZ194" s="50"/>
      <c r="IA194" s="50"/>
      <c r="IB194" s="50"/>
      <c r="IC194" s="50"/>
      <c r="ID194" s="50"/>
      <c r="IE194" s="50"/>
      <c r="IF194" s="50"/>
      <c r="IG194" s="50"/>
      <c r="IH194" s="50"/>
      <c r="II194" s="50"/>
      <c r="IJ194" s="50"/>
      <c r="IK194" s="50"/>
      <c r="IL194" s="50"/>
      <c r="IM194" s="50"/>
      <c r="IN194" s="50"/>
      <c r="IO194" s="50"/>
      <c r="IP194" s="50"/>
      <c r="IQ194" s="50"/>
      <c r="IR194" s="50"/>
      <c r="IS194" s="50"/>
      <c r="IT194" s="50"/>
      <c r="IU194" s="50"/>
      <c r="IV194" s="50"/>
      <c r="IW194" s="50"/>
      <c r="IX194" s="50"/>
      <c r="IY194" s="50"/>
      <c r="IZ194" s="50"/>
      <c r="JA194" s="50"/>
      <c r="JB194" s="50"/>
      <c r="JC194" s="50"/>
      <c r="JD194" s="50"/>
      <c r="JE194" s="50"/>
      <c r="JF194" s="50"/>
      <c r="JG194" s="50"/>
      <c r="JH194" s="50"/>
      <c r="JI194" s="50"/>
      <c r="JJ194" s="50"/>
      <c r="JK194" s="50"/>
      <c r="JL194" s="50"/>
      <c r="JM194" s="50"/>
      <c r="JN194" s="50"/>
      <c r="JO194" s="50"/>
      <c r="JP194" s="50"/>
      <c r="JQ194" s="50"/>
      <c r="JR194" s="50"/>
      <c r="JS194" s="50"/>
      <c r="JT194" s="50"/>
      <c r="JU194" s="50"/>
      <c r="JV194" s="50"/>
      <c r="JW194" s="50"/>
      <c r="JX194" s="50"/>
      <c r="JY194" s="50"/>
      <c r="JZ194" s="50"/>
      <c r="KA194" s="50"/>
      <c r="KB194" s="50"/>
      <c r="KC194" s="50"/>
      <c r="KD194" s="50"/>
      <c r="KE194" s="50"/>
      <c r="KF194" s="50"/>
      <c r="KG194" s="50"/>
      <c r="KH194" s="50"/>
      <c r="KI194" s="50"/>
      <c r="KJ194" s="50"/>
      <c r="KK194" s="50"/>
      <c r="KL194" s="50"/>
      <c r="KM194" s="50"/>
      <c r="KN194" s="50"/>
      <c r="KO194" s="50"/>
      <c r="KP194" s="50"/>
      <c r="KQ194" s="50"/>
      <c r="KR194" s="50"/>
      <c r="KS194" s="50"/>
      <c r="KT194" s="50"/>
      <c r="KU194" s="50"/>
      <c r="KV194" s="50"/>
      <c r="KW194" s="50"/>
      <c r="KX194" s="50"/>
      <c r="KY194" s="50"/>
      <c r="KZ194" s="50"/>
      <c r="LA194" s="50"/>
      <c r="LB194" s="50"/>
      <c r="LC194" s="50"/>
      <c r="LD194" s="50"/>
      <c r="LE194" s="50"/>
      <c r="LF194" s="50"/>
      <c r="LG194" s="50"/>
      <c r="LH194" s="50"/>
      <c r="LI194" s="50"/>
      <c r="LJ194" s="50"/>
      <c r="LK194" s="50"/>
      <c r="LL194" s="50"/>
      <c r="LM194" s="50"/>
      <c r="LN194" s="50"/>
      <c r="LO194" s="50"/>
      <c r="LP194" s="50"/>
      <c r="LQ194" s="50"/>
      <c r="LR194" s="50"/>
      <c r="LS194" s="50"/>
      <c r="LT194" s="50"/>
      <c r="LU194" s="50"/>
      <c r="LV194" s="50"/>
      <c r="LW194" s="50"/>
      <c r="LX194" s="50"/>
      <c r="LY194" s="50"/>
      <c r="LZ194" s="50"/>
      <c r="MA194" s="50"/>
      <c r="MB194" s="50"/>
      <c r="MC194" s="50"/>
      <c r="MD194" s="50"/>
      <c r="ME194" s="50"/>
      <c r="MF194" s="50"/>
      <c r="MG194" s="50"/>
      <c r="MH194" s="50"/>
      <c r="MI194" s="50"/>
      <c r="MJ194" s="50"/>
      <c r="MK194" s="50"/>
      <c r="ML194" s="50"/>
      <c r="MM194" s="50"/>
      <c r="MN194" s="50"/>
      <c r="MO194" s="50"/>
      <c r="MP194" s="50"/>
      <c r="MQ194" s="50"/>
      <c r="MR194" s="50"/>
      <c r="MS194" s="50"/>
      <c r="MT194" s="50"/>
      <c r="MU194" s="50"/>
      <c r="MV194" s="50"/>
      <c r="MW194" s="50"/>
      <c r="MX194" s="50"/>
      <c r="MY194" s="50"/>
      <c r="MZ194" s="50"/>
      <c r="NA194" s="50"/>
      <c r="NB194" s="50"/>
      <c r="NC194" s="50"/>
      <c r="ND194" s="50"/>
      <c r="NE194" s="50"/>
      <c r="NF194" s="50"/>
      <c r="NG194" s="50"/>
      <c r="NH194" s="50"/>
      <c r="NI194" s="50"/>
      <c r="NJ194" s="50"/>
      <c r="NK194" s="50"/>
      <c r="NL194" s="50"/>
      <c r="NM194" s="50"/>
      <c r="NN194" s="50"/>
      <c r="NO194" s="50"/>
      <c r="NP194" s="50"/>
      <c r="NQ194" s="50"/>
      <c r="NR194" s="50"/>
      <c r="NS194" s="50"/>
      <c r="NT194" s="50"/>
      <c r="NU194" s="50"/>
      <c r="NV194" s="50"/>
      <c r="NW194" s="50"/>
      <c r="NX194" s="50"/>
      <c r="NY194" s="50"/>
      <c r="NZ194" s="50"/>
      <c r="OA194" s="50"/>
      <c r="OB194" s="50"/>
      <c r="OC194" s="50"/>
      <c r="OD194" s="50"/>
      <c r="OE194" s="50"/>
      <c r="OF194" s="50"/>
      <c r="OG194" s="50"/>
      <c r="OH194" s="50"/>
      <c r="OI194" s="50"/>
      <c r="OJ194" s="50"/>
      <c r="OK194" s="50"/>
      <c r="OL194" s="50"/>
      <c r="OM194" s="50"/>
      <c r="ON194" s="50"/>
      <c r="OO194" s="50"/>
      <c r="OP194" s="50"/>
      <c r="OQ194" s="50"/>
      <c r="OR194" s="50"/>
      <c r="OS194" s="50"/>
      <c r="OT194" s="50"/>
      <c r="OU194" s="50"/>
      <c r="OV194" s="50"/>
      <c r="OW194" s="50"/>
      <c r="OX194" s="50"/>
      <c r="OY194" s="50"/>
      <c r="OZ194" s="50"/>
      <c r="PA194" s="50"/>
      <c r="PB194" s="50"/>
      <c r="PC194" s="50"/>
      <c r="PD194" s="50"/>
      <c r="PE194" s="50"/>
      <c r="PF194" s="50"/>
      <c r="PG194" s="50"/>
      <c r="PH194" s="50"/>
      <c r="PI194" s="50"/>
      <c r="PJ194" s="50"/>
      <c r="PK194" s="50"/>
      <c r="PL194" s="50"/>
      <c r="PM194" s="50"/>
      <c r="PN194" s="50"/>
      <c r="PO194" s="50"/>
      <c r="PP194" s="50"/>
      <c r="PQ194" s="50"/>
      <c r="PR194" s="50"/>
      <c r="PS194" s="50"/>
      <c r="PT194" s="50"/>
      <c r="PU194" s="50"/>
      <c r="PV194" s="50"/>
      <c r="PW194" s="50"/>
      <c r="PX194" s="50"/>
      <c r="PY194" s="50"/>
      <c r="PZ194" s="50"/>
      <c r="QA194" s="50"/>
      <c r="QB194" s="50"/>
      <c r="QC194" s="50"/>
      <c r="QD194" s="50"/>
      <c r="QE194" s="50"/>
      <c r="QF194" s="50"/>
      <c r="QG194" s="50"/>
      <c r="QH194" s="50"/>
      <c r="QI194" s="50"/>
      <c r="QJ194" s="50"/>
      <c r="QK194" s="50"/>
      <c r="QL194" s="50"/>
      <c r="QM194" s="50"/>
      <c r="QN194" s="50"/>
      <c r="QO194" s="50"/>
      <c r="QP194" s="50"/>
      <c r="QQ194" s="50"/>
      <c r="QR194" s="50"/>
      <c r="QS194" s="50"/>
      <c r="QT194" s="50"/>
      <c r="QU194" s="50"/>
      <c r="QV194" s="50"/>
      <c r="QW194" s="50"/>
      <c r="QX194" s="50"/>
      <c r="QY194" s="50"/>
      <c r="QZ194" s="50"/>
      <c r="RA194" s="50"/>
      <c r="RB194" s="50"/>
      <c r="RC194" s="50"/>
      <c r="RD194" s="50"/>
      <c r="RE194" s="50"/>
      <c r="RF194" s="50"/>
      <c r="RG194" s="50"/>
      <c r="RH194" s="50"/>
      <c r="RI194" s="50"/>
      <c r="RJ194" s="50"/>
      <c r="RK194" s="50"/>
      <c r="RL194" s="50"/>
      <c r="RM194" s="50"/>
      <c r="RN194" s="50"/>
      <c r="RO194" s="50"/>
      <c r="RP194" s="50"/>
      <c r="RQ194" s="50"/>
      <c r="RR194" s="50"/>
      <c r="RS194" s="50"/>
      <c r="RT194" s="50"/>
      <c r="RU194" s="50"/>
      <c r="RV194" s="50"/>
      <c r="RW194" s="50"/>
      <c r="RX194" s="50"/>
      <c r="RY194" s="50"/>
      <c r="RZ194" s="50"/>
      <c r="SA194" s="50"/>
      <c r="SB194" s="50"/>
      <c r="SC194" s="50"/>
      <c r="SD194" s="50"/>
      <c r="SE194" s="50"/>
      <c r="SF194" s="50"/>
      <c r="SG194" s="50"/>
      <c r="SH194" s="50"/>
      <c r="SI194" s="50"/>
      <c r="SJ194" s="50"/>
      <c r="SK194" s="50"/>
      <c r="SL194" s="50"/>
      <c r="SM194" s="50"/>
      <c r="SN194" s="45"/>
    </row>
    <row r="195" spans="3:508" x14ac:dyDescent="0.25"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  <c r="BF195" s="50"/>
      <c r="BG195" s="50"/>
      <c r="BH195" s="50"/>
      <c r="BI195" s="50"/>
      <c r="BJ195" s="50"/>
      <c r="BK195" s="50"/>
      <c r="BL195" s="50"/>
      <c r="BM195" s="50"/>
      <c r="BN195" s="50"/>
      <c r="BO195" s="50"/>
      <c r="BP195" s="50"/>
      <c r="BQ195" s="50"/>
      <c r="BR195" s="50"/>
      <c r="BS195" s="50"/>
      <c r="BT195" s="50"/>
      <c r="BU195" s="50"/>
      <c r="BV195" s="50"/>
      <c r="BW195" s="50"/>
      <c r="BX195" s="50"/>
      <c r="BY195" s="50"/>
      <c r="BZ195" s="50"/>
      <c r="CA195" s="50"/>
      <c r="CB195" s="50"/>
      <c r="CC195" s="50"/>
      <c r="CD195" s="50"/>
      <c r="CE195" s="50"/>
      <c r="CF195" s="50"/>
      <c r="CG195" s="50"/>
      <c r="CH195" s="50"/>
      <c r="CI195" s="50"/>
      <c r="CJ195" s="50"/>
      <c r="CK195" s="50"/>
      <c r="CL195" s="50"/>
      <c r="CM195" s="50"/>
      <c r="CN195" s="50"/>
      <c r="CO195" s="50"/>
      <c r="CP195" s="50"/>
      <c r="CQ195" s="50"/>
      <c r="CR195" s="50"/>
      <c r="CS195" s="50"/>
      <c r="CT195" s="50"/>
      <c r="CU195" s="50"/>
      <c r="CV195" s="50"/>
      <c r="CW195" s="50"/>
      <c r="CX195" s="50"/>
      <c r="CY195" s="50"/>
      <c r="CZ195" s="50"/>
      <c r="DA195" s="50"/>
      <c r="DB195" s="50"/>
      <c r="DC195" s="50"/>
      <c r="DD195" s="50"/>
      <c r="DE195" s="50"/>
      <c r="DF195" s="50"/>
      <c r="DG195" s="50"/>
      <c r="DH195" s="50"/>
      <c r="DI195" s="50"/>
      <c r="DJ195" s="50"/>
      <c r="DK195" s="50"/>
      <c r="DL195" s="50"/>
      <c r="DM195" s="50"/>
      <c r="DN195" s="50"/>
      <c r="DO195" s="50"/>
      <c r="DP195" s="50"/>
      <c r="DQ195" s="50"/>
      <c r="DR195" s="50"/>
      <c r="DS195" s="50"/>
      <c r="DT195" s="50"/>
      <c r="DU195" s="50"/>
      <c r="DV195" s="50"/>
      <c r="DW195" s="50"/>
      <c r="DX195" s="50"/>
      <c r="DY195" s="50"/>
      <c r="DZ195" s="50"/>
      <c r="EA195" s="50"/>
      <c r="EB195" s="50"/>
      <c r="EC195" s="50"/>
      <c r="ED195" s="50"/>
      <c r="EE195" s="50"/>
      <c r="EF195" s="50"/>
      <c r="EG195" s="50"/>
      <c r="EH195" s="50"/>
      <c r="EI195" s="50"/>
      <c r="EJ195" s="50"/>
      <c r="EK195" s="50"/>
      <c r="EL195" s="50"/>
      <c r="EM195" s="50"/>
      <c r="EN195" s="50"/>
      <c r="EO195" s="50"/>
      <c r="EP195" s="50"/>
      <c r="EQ195" s="50"/>
      <c r="ER195" s="50"/>
      <c r="ES195" s="50"/>
      <c r="ET195" s="50"/>
      <c r="EU195" s="50"/>
      <c r="EV195" s="50"/>
      <c r="EW195" s="50"/>
      <c r="EX195" s="50"/>
      <c r="EY195" s="50"/>
      <c r="EZ195" s="50"/>
      <c r="FA195" s="50"/>
      <c r="FB195" s="50"/>
      <c r="FC195" s="50"/>
      <c r="FD195" s="50"/>
      <c r="FE195" s="50"/>
      <c r="FF195" s="50"/>
      <c r="FG195" s="50"/>
      <c r="FH195" s="50"/>
      <c r="FI195" s="50"/>
      <c r="FJ195" s="50"/>
      <c r="FK195" s="50"/>
      <c r="FL195" s="50"/>
      <c r="FM195" s="50"/>
      <c r="FN195" s="50"/>
      <c r="FO195" s="50"/>
      <c r="FP195" s="50"/>
      <c r="FQ195" s="50"/>
      <c r="FR195" s="50"/>
      <c r="FS195" s="50"/>
      <c r="FT195" s="50"/>
      <c r="FU195" s="50"/>
      <c r="FV195" s="50"/>
      <c r="FW195" s="50"/>
      <c r="FX195" s="50"/>
      <c r="FY195" s="50"/>
      <c r="FZ195" s="50"/>
      <c r="GA195" s="50"/>
      <c r="GB195" s="50"/>
      <c r="GC195" s="50"/>
      <c r="GD195" s="50"/>
      <c r="GE195" s="50"/>
      <c r="GF195" s="50"/>
      <c r="GG195" s="50"/>
      <c r="GH195" s="50"/>
      <c r="GI195" s="50"/>
      <c r="GJ195" s="50"/>
      <c r="GK195" s="50"/>
      <c r="GL195" s="50"/>
      <c r="GM195" s="50"/>
      <c r="GN195" s="50"/>
      <c r="GO195" s="50"/>
      <c r="GP195" s="50"/>
      <c r="GQ195" s="50"/>
      <c r="GR195" s="50"/>
      <c r="GS195" s="50"/>
      <c r="GT195" s="50"/>
      <c r="GU195" s="50"/>
      <c r="GV195" s="50"/>
      <c r="GW195" s="50"/>
      <c r="GX195" s="50"/>
      <c r="GY195" s="50"/>
      <c r="GZ195" s="50"/>
      <c r="HA195" s="50"/>
      <c r="HB195" s="50"/>
      <c r="HC195" s="50"/>
      <c r="HD195" s="50"/>
      <c r="HE195" s="50"/>
      <c r="HF195" s="50"/>
      <c r="HG195" s="50"/>
      <c r="HH195" s="50"/>
      <c r="HI195" s="50"/>
      <c r="HJ195" s="50"/>
      <c r="HK195" s="50"/>
      <c r="HL195" s="50"/>
      <c r="HM195" s="50"/>
      <c r="HN195" s="50"/>
      <c r="HO195" s="50"/>
      <c r="HP195" s="50"/>
      <c r="HQ195" s="50"/>
      <c r="HR195" s="50"/>
      <c r="HS195" s="50"/>
      <c r="HT195" s="50"/>
      <c r="HU195" s="50"/>
      <c r="HV195" s="50"/>
      <c r="HW195" s="50"/>
      <c r="HX195" s="50"/>
      <c r="HY195" s="50"/>
      <c r="HZ195" s="50"/>
      <c r="IA195" s="50"/>
      <c r="IB195" s="50"/>
      <c r="IC195" s="50"/>
      <c r="ID195" s="50"/>
      <c r="IE195" s="50"/>
      <c r="IF195" s="50"/>
      <c r="IG195" s="50"/>
      <c r="IH195" s="50"/>
      <c r="II195" s="50"/>
      <c r="IJ195" s="50"/>
      <c r="IK195" s="50"/>
      <c r="IL195" s="50"/>
      <c r="IM195" s="50"/>
      <c r="IN195" s="50"/>
      <c r="IO195" s="50"/>
      <c r="IP195" s="50"/>
      <c r="IQ195" s="50"/>
      <c r="IR195" s="50"/>
      <c r="IS195" s="50"/>
      <c r="IT195" s="50"/>
      <c r="IU195" s="50"/>
      <c r="IV195" s="50"/>
      <c r="IW195" s="50"/>
      <c r="IX195" s="50"/>
      <c r="IY195" s="50"/>
      <c r="IZ195" s="50"/>
      <c r="JA195" s="50"/>
      <c r="JB195" s="50"/>
      <c r="JC195" s="50"/>
      <c r="JD195" s="50"/>
      <c r="JE195" s="50"/>
      <c r="JF195" s="50"/>
      <c r="JG195" s="50"/>
      <c r="JH195" s="50"/>
      <c r="JI195" s="50"/>
      <c r="JJ195" s="50"/>
      <c r="JK195" s="50"/>
      <c r="JL195" s="50"/>
      <c r="JM195" s="50"/>
      <c r="JN195" s="50"/>
      <c r="JO195" s="50"/>
      <c r="JP195" s="50"/>
      <c r="JQ195" s="50"/>
      <c r="JR195" s="50"/>
      <c r="JS195" s="50"/>
      <c r="JT195" s="50"/>
      <c r="JU195" s="50"/>
      <c r="JV195" s="50"/>
      <c r="JW195" s="50"/>
      <c r="JX195" s="50"/>
      <c r="JY195" s="50"/>
      <c r="JZ195" s="50"/>
      <c r="KA195" s="50"/>
      <c r="KB195" s="50"/>
      <c r="KC195" s="50"/>
      <c r="KD195" s="50"/>
      <c r="KE195" s="50"/>
      <c r="KF195" s="50"/>
      <c r="KG195" s="50"/>
      <c r="KH195" s="50"/>
      <c r="KI195" s="50"/>
      <c r="KJ195" s="50"/>
      <c r="KK195" s="50"/>
      <c r="KL195" s="50"/>
      <c r="KM195" s="50"/>
      <c r="KN195" s="50"/>
      <c r="KO195" s="50"/>
      <c r="KP195" s="50"/>
      <c r="KQ195" s="50"/>
      <c r="KR195" s="50"/>
      <c r="KS195" s="50"/>
      <c r="KT195" s="50"/>
      <c r="KU195" s="50"/>
      <c r="KV195" s="50"/>
      <c r="KW195" s="50"/>
      <c r="KX195" s="50"/>
      <c r="KY195" s="50"/>
      <c r="KZ195" s="50"/>
      <c r="LA195" s="50"/>
      <c r="LB195" s="50"/>
      <c r="LC195" s="50"/>
      <c r="LD195" s="50"/>
      <c r="LE195" s="50"/>
      <c r="LF195" s="50"/>
      <c r="LG195" s="50"/>
      <c r="LH195" s="50"/>
      <c r="LI195" s="50"/>
      <c r="LJ195" s="50"/>
      <c r="LK195" s="50"/>
      <c r="LL195" s="50"/>
      <c r="LM195" s="50"/>
      <c r="LN195" s="50"/>
      <c r="LO195" s="50"/>
      <c r="LP195" s="50"/>
      <c r="LQ195" s="50"/>
      <c r="LR195" s="50"/>
      <c r="LS195" s="50"/>
      <c r="LT195" s="50"/>
      <c r="LU195" s="50"/>
      <c r="LV195" s="50"/>
      <c r="LW195" s="50"/>
      <c r="LX195" s="50"/>
      <c r="LY195" s="50"/>
      <c r="LZ195" s="50"/>
      <c r="MA195" s="50"/>
      <c r="MB195" s="50"/>
      <c r="MC195" s="50"/>
      <c r="MD195" s="50"/>
      <c r="ME195" s="50"/>
      <c r="MF195" s="50"/>
      <c r="MG195" s="50"/>
      <c r="MH195" s="50"/>
      <c r="MI195" s="50"/>
      <c r="MJ195" s="50"/>
      <c r="MK195" s="50"/>
      <c r="ML195" s="50"/>
      <c r="MM195" s="50"/>
      <c r="MN195" s="50"/>
      <c r="MO195" s="50"/>
      <c r="MP195" s="50"/>
      <c r="MQ195" s="50"/>
      <c r="MR195" s="50"/>
      <c r="MS195" s="50"/>
      <c r="MT195" s="50"/>
      <c r="MU195" s="50"/>
      <c r="MV195" s="50"/>
      <c r="MW195" s="50"/>
      <c r="MX195" s="50"/>
      <c r="MY195" s="50"/>
      <c r="MZ195" s="50"/>
      <c r="NA195" s="50"/>
      <c r="NB195" s="50"/>
      <c r="NC195" s="50"/>
      <c r="ND195" s="50"/>
      <c r="NE195" s="50"/>
      <c r="NF195" s="50"/>
      <c r="NG195" s="50"/>
      <c r="NH195" s="50"/>
      <c r="NI195" s="50"/>
      <c r="NJ195" s="50"/>
      <c r="NK195" s="50"/>
      <c r="NL195" s="50"/>
      <c r="NM195" s="50"/>
      <c r="NN195" s="50"/>
      <c r="NO195" s="50"/>
      <c r="NP195" s="50"/>
      <c r="NQ195" s="50"/>
      <c r="NR195" s="50"/>
      <c r="NS195" s="50"/>
      <c r="NT195" s="50"/>
      <c r="NU195" s="50"/>
      <c r="NV195" s="50"/>
      <c r="NW195" s="50"/>
      <c r="NX195" s="50"/>
      <c r="NY195" s="50"/>
      <c r="NZ195" s="50"/>
      <c r="OA195" s="50"/>
      <c r="OB195" s="50"/>
      <c r="OC195" s="50"/>
      <c r="OD195" s="50"/>
      <c r="OE195" s="50"/>
      <c r="OF195" s="50"/>
      <c r="OG195" s="50"/>
      <c r="OH195" s="50"/>
      <c r="OI195" s="50"/>
      <c r="OJ195" s="50"/>
      <c r="OK195" s="50"/>
      <c r="OL195" s="50"/>
      <c r="OM195" s="50"/>
      <c r="ON195" s="50"/>
      <c r="OO195" s="50"/>
      <c r="OP195" s="50"/>
      <c r="OQ195" s="50"/>
      <c r="OR195" s="50"/>
      <c r="OS195" s="50"/>
      <c r="OT195" s="50"/>
      <c r="OU195" s="50"/>
      <c r="OV195" s="50"/>
      <c r="OW195" s="50"/>
      <c r="OX195" s="50"/>
      <c r="OY195" s="50"/>
      <c r="OZ195" s="50"/>
      <c r="PA195" s="50"/>
      <c r="PB195" s="50"/>
      <c r="PC195" s="50"/>
      <c r="PD195" s="50"/>
      <c r="PE195" s="50"/>
      <c r="PF195" s="50"/>
      <c r="PG195" s="50"/>
      <c r="PH195" s="50"/>
      <c r="PI195" s="50"/>
      <c r="PJ195" s="50"/>
      <c r="PK195" s="50"/>
      <c r="PL195" s="50"/>
      <c r="PM195" s="50"/>
      <c r="PN195" s="50"/>
      <c r="PO195" s="50"/>
      <c r="PP195" s="50"/>
      <c r="PQ195" s="50"/>
      <c r="PR195" s="50"/>
      <c r="PS195" s="50"/>
      <c r="PT195" s="50"/>
      <c r="PU195" s="50"/>
      <c r="PV195" s="50"/>
      <c r="PW195" s="50"/>
      <c r="PX195" s="50"/>
      <c r="PY195" s="50"/>
      <c r="PZ195" s="50"/>
      <c r="QA195" s="50"/>
      <c r="QB195" s="50"/>
      <c r="QC195" s="50"/>
      <c r="QD195" s="50"/>
      <c r="QE195" s="50"/>
      <c r="QF195" s="50"/>
      <c r="QG195" s="50"/>
      <c r="QH195" s="50"/>
      <c r="QI195" s="50"/>
      <c r="QJ195" s="50"/>
      <c r="QK195" s="50"/>
      <c r="QL195" s="50"/>
      <c r="QM195" s="50"/>
      <c r="QN195" s="50"/>
      <c r="QO195" s="50"/>
      <c r="QP195" s="50"/>
      <c r="QQ195" s="50"/>
      <c r="QR195" s="50"/>
      <c r="QS195" s="50"/>
      <c r="QT195" s="50"/>
      <c r="QU195" s="50"/>
      <c r="QV195" s="50"/>
      <c r="QW195" s="50"/>
      <c r="QX195" s="50"/>
      <c r="QY195" s="50"/>
      <c r="QZ195" s="50"/>
      <c r="RA195" s="50"/>
      <c r="RB195" s="50"/>
      <c r="RC195" s="50"/>
      <c r="RD195" s="50"/>
      <c r="RE195" s="50"/>
      <c r="RF195" s="50"/>
      <c r="RG195" s="50"/>
      <c r="RH195" s="50"/>
      <c r="RI195" s="50"/>
      <c r="RJ195" s="50"/>
      <c r="RK195" s="50"/>
      <c r="RL195" s="50"/>
      <c r="RM195" s="50"/>
      <c r="RN195" s="50"/>
      <c r="RO195" s="50"/>
      <c r="RP195" s="50"/>
      <c r="RQ195" s="50"/>
      <c r="RR195" s="50"/>
      <c r="RS195" s="50"/>
      <c r="RT195" s="50"/>
      <c r="RU195" s="50"/>
      <c r="RV195" s="50"/>
      <c r="RW195" s="50"/>
      <c r="RX195" s="50"/>
      <c r="RY195" s="50"/>
      <c r="RZ195" s="50"/>
      <c r="SA195" s="50"/>
      <c r="SB195" s="50"/>
      <c r="SC195" s="50"/>
      <c r="SD195" s="50"/>
      <c r="SE195" s="50"/>
      <c r="SF195" s="50"/>
      <c r="SG195" s="50"/>
      <c r="SH195" s="50"/>
      <c r="SI195" s="50"/>
      <c r="SJ195" s="50"/>
      <c r="SK195" s="50"/>
      <c r="SL195" s="50"/>
      <c r="SM195" s="50"/>
      <c r="SN195" s="45"/>
    </row>
    <row r="196" spans="3:508" x14ac:dyDescent="0.25"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50"/>
      <c r="BT196" s="50"/>
      <c r="BU196" s="50"/>
      <c r="BV196" s="50"/>
      <c r="BW196" s="50"/>
      <c r="BX196" s="50"/>
      <c r="BY196" s="50"/>
      <c r="BZ196" s="50"/>
      <c r="CA196" s="50"/>
      <c r="CB196" s="50"/>
      <c r="CC196" s="50"/>
      <c r="CD196" s="50"/>
      <c r="CE196" s="50"/>
      <c r="CF196" s="50"/>
      <c r="CG196" s="50"/>
      <c r="CH196" s="50"/>
      <c r="CI196" s="50"/>
      <c r="CJ196" s="50"/>
      <c r="CK196" s="50"/>
      <c r="CL196" s="50"/>
      <c r="CM196" s="50"/>
      <c r="CN196" s="50"/>
      <c r="CO196" s="50"/>
      <c r="CP196" s="50"/>
      <c r="CQ196" s="50"/>
      <c r="CR196" s="50"/>
      <c r="CS196" s="50"/>
      <c r="CT196" s="50"/>
      <c r="CU196" s="50"/>
      <c r="CV196" s="50"/>
      <c r="CW196" s="50"/>
      <c r="CX196" s="50"/>
      <c r="CY196" s="50"/>
      <c r="CZ196" s="50"/>
      <c r="DA196" s="50"/>
      <c r="DB196" s="50"/>
      <c r="DC196" s="50"/>
      <c r="DD196" s="50"/>
      <c r="DE196" s="50"/>
      <c r="DF196" s="50"/>
      <c r="DG196" s="50"/>
      <c r="DH196" s="50"/>
      <c r="DI196" s="50"/>
      <c r="DJ196" s="50"/>
      <c r="DK196" s="50"/>
      <c r="DL196" s="50"/>
      <c r="DM196" s="50"/>
      <c r="DN196" s="50"/>
      <c r="DO196" s="50"/>
      <c r="DP196" s="50"/>
      <c r="DQ196" s="50"/>
      <c r="DR196" s="50"/>
      <c r="DS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E196" s="50"/>
      <c r="EF196" s="50"/>
      <c r="EG196" s="50"/>
      <c r="EH196" s="50"/>
      <c r="EI196" s="50"/>
      <c r="EJ196" s="50"/>
      <c r="EK196" s="50"/>
      <c r="EL196" s="50"/>
      <c r="EM196" s="50"/>
      <c r="EN196" s="50"/>
      <c r="EO196" s="50"/>
      <c r="EP196" s="50"/>
      <c r="EQ196" s="50"/>
      <c r="ER196" s="50"/>
      <c r="ES196" s="50"/>
      <c r="ET196" s="50"/>
      <c r="EU196" s="50"/>
      <c r="EV196" s="50"/>
      <c r="EW196" s="50"/>
      <c r="EX196" s="50"/>
      <c r="EY196" s="50"/>
      <c r="EZ196" s="50"/>
      <c r="FA196" s="50"/>
      <c r="FB196" s="50"/>
      <c r="FC196" s="50"/>
      <c r="FD196" s="50"/>
      <c r="FE196" s="50"/>
      <c r="FF196" s="50"/>
      <c r="FG196" s="50"/>
      <c r="FH196" s="50"/>
      <c r="FI196" s="50"/>
      <c r="FJ196" s="50"/>
      <c r="FK196" s="50"/>
      <c r="FL196" s="50"/>
      <c r="FM196" s="50"/>
      <c r="FN196" s="50"/>
      <c r="FO196" s="50"/>
      <c r="FP196" s="50"/>
      <c r="FQ196" s="50"/>
      <c r="FR196" s="50"/>
      <c r="FS196" s="50"/>
      <c r="FT196" s="50"/>
      <c r="FU196" s="50"/>
      <c r="FV196" s="50"/>
      <c r="FW196" s="50"/>
      <c r="FX196" s="50"/>
      <c r="FY196" s="50"/>
      <c r="FZ196" s="50"/>
      <c r="GA196" s="50"/>
      <c r="GB196" s="50"/>
      <c r="GC196" s="50"/>
      <c r="GD196" s="50"/>
      <c r="GE196" s="50"/>
      <c r="GF196" s="50"/>
      <c r="GG196" s="50"/>
      <c r="GH196" s="50"/>
      <c r="GI196" s="50"/>
      <c r="GJ196" s="50"/>
      <c r="GK196" s="50"/>
      <c r="GL196" s="50"/>
      <c r="GM196" s="50"/>
      <c r="GN196" s="50"/>
      <c r="GO196" s="50"/>
      <c r="GP196" s="50"/>
      <c r="GQ196" s="50"/>
      <c r="GR196" s="50"/>
      <c r="GS196" s="50"/>
      <c r="GT196" s="50"/>
      <c r="GU196" s="50"/>
      <c r="GV196" s="50"/>
      <c r="GW196" s="50"/>
      <c r="GX196" s="50"/>
      <c r="GY196" s="50"/>
      <c r="GZ196" s="50"/>
      <c r="HA196" s="50"/>
      <c r="HB196" s="50"/>
      <c r="HC196" s="50"/>
      <c r="HD196" s="50"/>
      <c r="HE196" s="50"/>
      <c r="HF196" s="50"/>
      <c r="HG196" s="50"/>
      <c r="HH196" s="50"/>
      <c r="HI196" s="50"/>
      <c r="HJ196" s="50"/>
      <c r="HK196" s="50"/>
      <c r="HL196" s="50"/>
      <c r="HM196" s="50"/>
      <c r="HN196" s="50"/>
      <c r="HO196" s="50"/>
      <c r="HP196" s="50"/>
      <c r="HQ196" s="50"/>
      <c r="HR196" s="50"/>
      <c r="HS196" s="50"/>
      <c r="HT196" s="50"/>
      <c r="HU196" s="50"/>
      <c r="HV196" s="50"/>
      <c r="HW196" s="50"/>
      <c r="HX196" s="50"/>
      <c r="HY196" s="50"/>
      <c r="HZ196" s="50"/>
      <c r="IA196" s="50"/>
      <c r="IB196" s="50"/>
      <c r="IC196" s="50"/>
      <c r="ID196" s="50"/>
      <c r="IE196" s="50"/>
      <c r="IF196" s="50"/>
      <c r="IG196" s="50"/>
      <c r="IH196" s="50"/>
      <c r="II196" s="50"/>
      <c r="IJ196" s="50"/>
      <c r="IK196" s="50"/>
      <c r="IL196" s="50"/>
      <c r="IM196" s="50"/>
      <c r="IN196" s="50"/>
      <c r="IO196" s="50"/>
      <c r="IP196" s="50"/>
      <c r="IQ196" s="50"/>
      <c r="IR196" s="50"/>
      <c r="IS196" s="50"/>
      <c r="IT196" s="50"/>
      <c r="IU196" s="50"/>
      <c r="IV196" s="50"/>
      <c r="IW196" s="50"/>
      <c r="IX196" s="50"/>
      <c r="IY196" s="50"/>
      <c r="IZ196" s="50"/>
      <c r="JA196" s="50"/>
      <c r="JB196" s="50"/>
      <c r="JC196" s="50"/>
      <c r="JD196" s="50"/>
      <c r="JE196" s="50"/>
      <c r="JF196" s="50"/>
      <c r="JG196" s="50"/>
      <c r="JH196" s="50"/>
      <c r="JI196" s="50"/>
      <c r="JJ196" s="50"/>
      <c r="JK196" s="50"/>
      <c r="JL196" s="50"/>
      <c r="JM196" s="50"/>
      <c r="JN196" s="50"/>
      <c r="JO196" s="50"/>
      <c r="JP196" s="50"/>
      <c r="JQ196" s="50"/>
      <c r="JR196" s="50"/>
      <c r="JS196" s="50"/>
      <c r="JT196" s="50"/>
      <c r="JU196" s="50"/>
      <c r="JV196" s="50"/>
      <c r="JW196" s="50"/>
      <c r="JX196" s="50"/>
      <c r="JY196" s="50"/>
      <c r="JZ196" s="50"/>
      <c r="KA196" s="50"/>
      <c r="KB196" s="50"/>
      <c r="KC196" s="50"/>
      <c r="KD196" s="50"/>
      <c r="KE196" s="50"/>
      <c r="KF196" s="50"/>
      <c r="KG196" s="50"/>
      <c r="KH196" s="50"/>
      <c r="KI196" s="50"/>
      <c r="KJ196" s="50"/>
      <c r="KK196" s="50"/>
      <c r="KL196" s="50"/>
      <c r="KM196" s="50"/>
      <c r="KN196" s="50"/>
      <c r="KO196" s="50"/>
      <c r="KP196" s="50"/>
      <c r="KQ196" s="50"/>
      <c r="KR196" s="50"/>
      <c r="KS196" s="50"/>
      <c r="KT196" s="50"/>
      <c r="KU196" s="50"/>
      <c r="KV196" s="50"/>
      <c r="KW196" s="50"/>
      <c r="KX196" s="50"/>
      <c r="KY196" s="50"/>
      <c r="KZ196" s="50"/>
      <c r="LA196" s="50"/>
      <c r="LB196" s="50"/>
      <c r="LC196" s="50"/>
      <c r="LD196" s="50"/>
      <c r="LE196" s="50"/>
      <c r="LF196" s="50"/>
      <c r="LG196" s="50"/>
      <c r="LH196" s="50"/>
      <c r="LI196" s="50"/>
      <c r="LJ196" s="50"/>
      <c r="LK196" s="50"/>
      <c r="LL196" s="50"/>
      <c r="LM196" s="50"/>
      <c r="LN196" s="50"/>
      <c r="LO196" s="50"/>
      <c r="LP196" s="50"/>
      <c r="LQ196" s="50"/>
      <c r="LR196" s="50"/>
      <c r="LS196" s="50"/>
      <c r="LT196" s="50"/>
      <c r="LU196" s="50"/>
      <c r="LV196" s="50"/>
      <c r="LW196" s="50"/>
      <c r="LX196" s="50"/>
      <c r="LY196" s="50"/>
      <c r="LZ196" s="50"/>
      <c r="MA196" s="50"/>
      <c r="MB196" s="50"/>
      <c r="MC196" s="50"/>
      <c r="MD196" s="50"/>
      <c r="ME196" s="50"/>
      <c r="MF196" s="50"/>
      <c r="MG196" s="50"/>
      <c r="MH196" s="50"/>
      <c r="MI196" s="50"/>
      <c r="MJ196" s="50"/>
      <c r="MK196" s="50"/>
      <c r="ML196" s="50"/>
      <c r="MM196" s="50"/>
      <c r="MN196" s="50"/>
      <c r="MO196" s="50"/>
      <c r="MP196" s="50"/>
      <c r="MQ196" s="50"/>
      <c r="MR196" s="50"/>
      <c r="MS196" s="50"/>
      <c r="MT196" s="50"/>
      <c r="MU196" s="50"/>
      <c r="MV196" s="50"/>
      <c r="MW196" s="50"/>
      <c r="MX196" s="50"/>
      <c r="MY196" s="50"/>
      <c r="MZ196" s="50"/>
      <c r="NA196" s="50"/>
      <c r="NB196" s="50"/>
      <c r="NC196" s="50"/>
      <c r="ND196" s="50"/>
      <c r="NE196" s="50"/>
      <c r="NF196" s="50"/>
      <c r="NG196" s="50"/>
      <c r="NH196" s="50"/>
      <c r="NI196" s="50"/>
      <c r="NJ196" s="50"/>
      <c r="NK196" s="50"/>
      <c r="NL196" s="50"/>
      <c r="NM196" s="50"/>
      <c r="NN196" s="50"/>
      <c r="NO196" s="50"/>
      <c r="NP196" s="50"/>
      <c r="NQ196" s="50"/>
      <c r="NR196" s="50"/>
      <c r="NS196" s="50"/>
      <c r="NT196" s="50"/>
      <c r="NU196" s="50"/>
      <c r="NV196" s="50"/>
      <c r="NW196" s="50"/>
      <c r="NX196" s="50"/>
      <c r="NY196" s="50"/>
      <c r="NZ196" s="50"/>
      <c r="OA196" s="50"/>
      <c r="OB196" s="50"/>
      <c r="OC196" s="50"/>
      <c r="OD196" s="50"/>
      <c r="OE196" s="50"/>
      <c r="OF196" s="50"/>
      <c r="OG196" s="50"/>
      <c r="OH196" s="50"/>
      <c r="OI196" s="50"/>
      <c r="OJ196" s="50"/>
      <c r="OK196" s="50"/>
      <c r="OL196" s="50"/>
      <c r="OM196" s="50"/>
      <c r="ON196" s="50"/>
      <c r="OO196" s="50"/>
      <c r="OP196" s="50"/>
      <c r="OQ196" s="50"/>
      <c r="OR196" s="50"/>
      <c r="OS196" s="50"/>
      <c r="OT196" s="50"/>
      <c r="OU196" s="50"/>
      <c r="OV196" s="50"/>
      <c r="OW196" s="50"/>
      <c r="OX196" s="50"/>
      <c r="OY196" s="50"/>
      <c r="OZ196" s="50"/>
      <c r="PA196" s="50"/>
      <c r="PB196" s="50"/>
      <c r="PC196" s="50"/>
      <c r="PD196" s="50"/>
      <c r="PE196" s="50"/>
      <c r="PF196" s="50"/>
      <c r="PG196" s="50"/>
      <c r="PH196" s="50"/>
      <c r="PI196" s="50"/>
      <c r="PJ196" s="50"/>
      <c r="PK196" s="50"/>
      <c r="PL196" s="50"/>
      <c r="PM196" s="50"/>
      <c r="PN196" s="50"/>
      <c r="PO196" s="50"/>
      <c r="PP196" s="50"/>
      <c r="PQ196" s="50"/>
      <c r="PR196" s="50"/>
      <c r="PS196" s="50"/>
      <c r="PT196" s="50"/>
      <c r="PU196" s="50"/>
      <c r="PV196" s="50"/>
      <c r="PW196" s="50"/>
      <c r="PX196" s="50"/>
      <c r="PY196" s="50"/>
      <c r="PZ196" s="50"/>
      <c r="QA196" s="50"/>
      <c r="QB196" s="50"/>
      <c r="QC196" s="50"/>
      <c r="QD196" s="50"/>
      <c r="QE196" s="50"/>
      <c r="QF196" s="50"/>
      <c r="QG196" s="50"/>
      <c r="QH196" s="50"/>
      <c r="QI196" s="50"/>
      <c r="QJ196" s="50"/>
      <c r="QK196" s="50"/>
      <c r="QL196" s="50"/>
      <c r="QM196" s="50"/>
      <c r="QN196" s="50"/>
      <c r="QO196" s="50"/>
      <c r="QP196" s="50"/>
      <c r="QQ196" s="50"/>
      <c r="QR196" s="50"/>
      <c r="QS196" s="50"/>
      <c r="QT196" s="50"/>
      <c r="QU196" s="50"/>
      <c r="QV196" s="50"/>
      <c r="QW196" s="50"/>
      <c r="QX196" s="50"/>
      <c r="QY196" s="50"/>
      <c r="QZ196" s="50"/>
      <c r="RA196" s="50"/>
      <c r="RB196" s="50"/>
      <c r="RC196" s="50"/>
      <c r="RD196" s="50"/>
      <c r="RE196" s="50"/>
      <c r="RF196" s="50"/>
      <c r="RG196" s="50"/>
      <c r="RH196" s="50"/>
      <c r="RI196" s="50"/>
      <c r="RJ196" s="50"/>
      <c r="RK196" s="50"/>
      <c r="RL196" s="50"/>
      <c r="RM196" s="50"/>
      <c r="RN196" s="50"/>
      <c r="RO196" s="50"/>
      <c r="RP196" s="50"/>
      <c r="RQ196" s="50"/>
      <c r="RR196" s="50"/>
      <c r="RS196" s="50"/>
      <c r="RT196" s="50"/>
      <c r="RU196" s="50"/>
      <c r="RV196" s="50"/>
      <c r="RW196" s="50"/>
      <c r="RX196" s="50"/>
      <c r="RY196" s="50"/>
      <c r="RZ196" s="50"/>
      <c r="SA196" s="50"/>
      <c r="SB196" s="50"/>
      <c r="SC196" s="50"/>
      <c r="SD196" s="50"/>
      <c r="SE196" s="50"/>
      <c r="SF196" s="50"/>
      <c r="SG196" s="50"/>
      <c r="SH196" s="50"/>
      <c r="SI196" s="50"/>
      <c r="SJ196" s="50"/>
      <c r="SK196" s="50"/>
      <c r="SL196" s="50"/>
      <c r="SM196" s="50"/>
      <c r="SN196" s="45"/>
    </row>
    <row r="197" spans="3:508" x14ac:dyDescent="0.25"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  <c r="BE197" s="50"/>
      <c r="BF197" s="50"/>
      <c r="BG197" s="50"/>
      <c r="BH197" s="50"/>
      <c r="BI197" s="50"/>
      <c r="BJ197" s="50"/>
      <c r="BK197" s="50"/>
      <c r="BL197" s="50"/>
      <c r="BM197" s="50"/>
      <c r="BN197" s="50"/>
      <c r="BO197" s="50"/>
      <c r="BP197" s="50"/>
      <c r="BQ197" s="50"/>
      <c r="BR197" s="50"/>
      <c r="BS197" s="50"/>
      <c r="BT197" s="50"/>
      <c r="BU197" s="50"/>
      <c r="BV197" s="50"/>
      <c r="BW197" s="50"/>
      <c r="BX197" s="50"/>
      <c r="BY197" s="50"/>
      <c r="BZ197" s="50"/>
      <c r="CA197" s="50"/>
      <c r="CB197" s="50"/>
      <c r="CC197" s="50"/>
      <c r="CD197" s="50"/>
      <c r="CE197" s="50"/>
      <c r="CF197" s="50"/>
      <c r="CG197" s="50"/>
      <c r="CH197" s="50"/>
      <c r="CI197" s="50"/>
      <c r="CJ197" s="50"/>
      <c r="CK197" s="50"/>
      <c r="CL197" s="50"/>
      <c r="CM197" s="50"/>
      <c r="CN197" s="50"/>
      <c r="CO197" s="50"/>
      <c r="CP197" s="50"/>
      <c r="CQ197" s="50"/>
      <c r="CR197" s="50"/>
      <c r="CS197" s="50"/>
      <c r="CT197" s="50"/>
      <c r="CU197" s="50"/>
      <c r="CV197" s="50"/>
      <c r="CW197" s="50"/>
      <c r="CX197" s="50"/>
      <c r="CY197" s="50"/>
      <c r="CZ197" s="50"/>
      <c r="DA197" s="50"/>
      <c r="DB197" s="50"/>
      <c r="DC197" s="50"/>
      <c r="DD197" s="50"/>
      <c r="DE197" s="50"/>
      <c r="DF197" s="50"/>
      <c r="DG197" s="50"/>
      <c r="DH197" s="50"/>
      <c r="DI197" s="50"/>
      <c r="DJ197" s="50"/>
      <c r="DK197" s="50"/>
      <c r="DL197" s="50"/>
      <c r="DM197" s="50"/>
      <c r="DN197" s="50"/>
      <c r="DO197" s="50"/>
      <c r="DP197" s="50"/>
      <c r="DQ197" s="50"/>
      <c r="DR197" s="50"/>
      <c r="DS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E197" s="50"/>
      <c r="EF197" s="50"/>
      <c r="EG197" s="50"/>
      <c r="EH197" s="50"/>
      <c r="EI197" s="50"/>
      <c r="EJ197" s="50"/>
      <c r="EK197" s="50"/>
      <c r="EL197" s="50"/>
      <c r="EM197" s="50"/>
      <c r="EN197" s="50"/>
      <c r="EO197" s="50"/>
      <c r="EP197" s="50"/>
      <c r="EQ197" s="50"/>
      <c r="ER197" s="50"/>
      <c r="ES197" s="50"/>
      <c r="ET197" s="50"/>
      <c r="EU197" s="50"/>
      <c r="EV197" s="50"/>
      <c r="EW197" s="50"/>
      <c r="EX197" s="50"/>
      <c r="EY197" s="50"/>
      <c r="EZ197" s="50"/>
      <c r="FA197" s="50"/>
      <c r="FB197" s="50"/>
      <c r="FC197" s="50"/>
      <c r="FD197" s="50"/>
      <c r="FE197" s="50"/>
      <c r="FF197" s="50"/>
      <c r="FG197" s="50"/>
      <c r="FH197" s="50"/>
      <c r="FI197" s="50"/>
      <c r="FJ197" s="50"/>
      <c r="FK197" s="50"/>
      <c r="FL197" s="50"/>
      <c r="FM197" s="50"/>
      <c r="FN197" s="50"/>
      <c r="FO197" s="50"/>
      <c r="FP197" s="50"/>
      <c r="FQ197" s="50"/>
      <c r="FR197" s="50"/>
      <c r="FS197" s="50"/>
      <c r="FT197" s="50"/>
      <c r="FU197" s="50"/>
      <c r="FV197" s="50"/>
      <c r="FW197" s="50"/>
      <c r="FX197" s="50"/>
      <c r="FY197" s="50"/>
      <c r="FZ197" s="50"/>
      <c r="GA197" s="50"/>
      <c r="GB197" s="50"/>
      <c r="GC197" s="50"/>
      <c r="GD197" s="50"/>
      <c r="GE197" s="50"/>
      <c r="GF197" s="50"/>
      <c r="GG197" s="50"/>
      <c r="GH197" s="50"/>
      <c r="GI197" s="50"/>
      <c r="GJ197" s="50"/>
      <c r="GK197" s="50"/>
      <c r="GL197" s="50"/>
      <c r="GM197" s="50"/>
      <c r="GN197" s="50"/>
      <c r="GO197" s="50"/>
      <c r="GP197" s="50"/>
      <c r="GQ197" s="50"/>
      <c r="GR197" s="50"/>
      <c r="GS197" s="50"/>
      <c r="GT197" s="50"/>
      <c r="GU197" s="50"/>
      <c r="GV197" s="50"/>
      <c r="GW197" s="50"/>
      <c r="GX197" s="50"/>
      <c r="GY197" s="50"/>
      <c r="GZ197" s="50"/>
      <c r="HA197" s="50"/>
      <c r="HB197" s="50"/>
      <c r="HC197" s="50"/>
      <c r="HD197" s="50"/>
      <c r="HE197" s="50"/>
      <c r="HF197" s="50"/>
      <c r="HG197" s="50"/>
      <c r="HH197" s="50"/>
      <c r="HI197" s="50"/>
      <c r="HJ197" s="50"/>
      <c r="HK197" s="50"/>
      <c r="HL197" s="50"/>
      <c r="HM197" s="50"/>
      <c r="HN197" s="50"/>
      <c r="HO197" s="50"/>
      <c r="HP197" s="50"/>
      <c r="HQ197" s="50"/>
      <c r="HR197" s="50"/>
      <c r="HS197" s="50"/>
      <c r="HT197" s="50"/>
      <c r="HU197" s="50"/>
      <c r="HV197" s="50"/>
      <c r="HW197" s="50"/>
      <c r="HX197" s="50"/>
      <c r="HY197" s="50"/>
      <c r="HZ197" s="50"/>
      <c r="IA197" s="50"/>
      <c r="IB197" s="50"/>
      <c r="IC197" s="50"/>
      <c r="ID197" s="50"/>
      <c r="IE197" s="50"/>
      <c r="IF197" s="50"/>
      <c r="IG197" s="50"/>
      <c r="IH197" s="50"/>
      <c r="II197" s="50"/>
      <c r="IJ197" s="50"/>
      <c r="IK197" s="50"/>
      <c r="IL197" s="50"/>
      <c r="IM197" s="50"/>
      <c r="IN197" s="50"/>
      <c r="IO197" s="50"/>
      <c r="IP197" s="50"/>
      <c r="IQ197" s="50"/>
      <c r="IR197" s="50"/>
      <c r="IS197" s="50"/>
      <c r="IT197" s="50"/>
      <c r="IU197" s="50"/>
      <c r="IV197" s="50"/>
      <c r="IW197" s="50"/>
      <c r="IX197" s="50"/>
      <c r="IY197" s="50"/>
      <c r="IZ197" s="50"/>
      <c r="JA197" s="50"/>
      <c r="JB197" s="50"/>
      <c r="JC197" s="50"/>
      <c r="JD197" s="50"/>
      <c r="JE197" s="50"/>
      <c r="JF197" s="50"/>
      <c r="JG197" s="50"/>
      <c r="JH197" s="50"/>
      <c r="JI197" s="50"/>
      <c r="JJ197" s="50"/>
      <c r="JK197" s="50"/>
      <c r="JL197" s="50"/>
      <c r="JM197" s="50"/>
      <c r="JN197" s="50"/>
      <c r="JO197" s="50"/>
      <c r="JP197" s="50"/>
      <c r="JQ197" s="50"/>
      <c r="JR197" s="50"/>
      <c r="JS197" s="50"/>
      <c r="JT197" s="50"/>
      <c r="JU197" s="50"/>
      <c r="JV197" s="50"/>
      <c r="JW197" s="50"/>
      <c r="JX197" s="50"/>
      <c r="JY197" s="50"/>
      <c r="JZ197" s="50"/>
      <c r="KA197" s="50"/>
      <c r="KB197" s="50"/>
      <c r="KC197" s="50"/>
      <c r="KD197" s="50"/>
      <c r="KE197" s="50"/>
      <c r="KF197" s="50"/>
      <c r="KG197" s="50"/>
      <c r="KH197" s="50"/>
      <c r="KI197" s="50"/>
      <c r="KJ197" s="50"/>
      <c r="KK197" s="50"/>
      <c r="KL197" s="50"/>
      <c r="KM197" s="50"/>
      <c r="KN197" s="50"/>
      <c r="KO197" s="50"/>
      <c r="KP197" s="50"/>
      <c r="KQ197" s="50"/>
      <c r="KR197" s="50"/>
      <c r="KS197" s="50"/>
      <c r="KT197" s="50"/>
      <c r="KU197" s="50"/>
      <c r="KV197" s="50"/>
      <c r="KW197" s="50"/>
      <c r="KX197" s="50"/>
      <c r="KY197" s="50"/>
      <c r="KZ197" s="50"/>
      <c r="LA197" s="50"/>
      <c r="LB197" s="50"/>
      <c r="LC197" s="50"/>
      <c r="LD197" s="50"/>
      <c r="LE197" s="50"/>
      <c r="LF197" s="50"/>
      <c r="LG197" s="50"/>
      <c r="LH197" s="50"/>
      <c r="LI197" s="50"/>
      <c r="LJ197" s="50"/>
      <c r="LK197" s="50"/>
      <c r="LL197" s="50"/>
      <c r="LM197" s="50"/>
      <c r="LN197" s="50"/>
      <c r="LO197" s="50"/>
      <c r="LP197" s="50"/>
      <c r="LQ197" s="50"/>
      <c r="LR197" s="50"/>
      <c r="LS197" s="50"/>
      <c r="LT197" s="50"/>
      <c r="LU197" s="50"/>
      <c r="LV197" s="50"/>
      <c r="LW197" s="50"/>
      <c r="LX197" s="50"/>
      <c r="LY197" s="50"/>
      <c r="LZ197" s="50"/>
      <c r="MA197" s="50"/>
      <c r="MB197" s="50"/>
      <c r="MC197" s="50"/>
      <c r="MD197" s="50"/>
      <c r="ME197" s="50"/>
      <c r="MF197" s="50"/>
      <c r="MG197" s="50"/>
      <c r="MH197" s="50"/>
      <c r="MI197" s="50"/>
      <c r="MJ197" s="50"/>
      <c r="MK197" s="50"/>
      <c r="ML197" s="50"/>
      <c r="MM197" s="50"/>
      <c r="MN197" s="50"/>
      <c r="MO197" s="50"/>
      <c r="MP197" s="50"/>
      <c r="MQ197" s="50"/>
      <c r="MR197" s="50"/>
      <c r="MS197" s="50"/>
      <c r="MT197" s="50"/>
      <c r="MU197" s="50"/>
      <c r="MV197" s="50"/>
      <c r="MW197" s="50"/>
      <c r="MX197" s="50"/>
      <c r="MY197" s="50"/>
      <c r="MZ197" s="50"/>
      <c r="NA197" s="50"/>
      <c r="NB197" s="50"/>
      <c r="NC197" s="50"/>
      <c r="ND197" s="50"/>
      <c r="NE197" s="50"/>
      <c r="NF197" s="50"/>
      <c r="NG197" s="50"/>
      <c r="NH197" s="50"/>
      <c r="NI197" s="50"/>
      <c r="NJ197" s="50"/>
      <c r="NK197" s="50"/>
      <c r="NL197" s="50"/>
      <c r="NM197" s="50"/>
      <c r="NN197" s="50"/>
      <c r="NO197" s="50"/>
      <c r="NP197" s="50"/>
      <c r="NQ197" s="50"/>
      <c r="NR197" s="50"/>
      <c r="NS197" s="50"/>
      <c r="NT197" s="50"/>
      <c r="NU197" s="50"/>
      <c r="NV197" s="50"/>
      <c r="NW197" s="50"/>
      <c r="NX197" s="50"/>
      <c r="NY197" s="50"/>
      <c r="NZ197" s="50"/>
      <c r="OA197" s="50"/>
      <c r="OB197" s="50"/>
      <c r="OC197" s="50"/>
      <c r="OD197" s="50"/>
      <c r="OE197" s="50"/>
      <c r="OF197" s="50"/>
      <c r="OG197" s="50"/>
      <c r="OH197" s="50"/>
      <c r="OI197" s="50"/>
      <c r="OJ197" s="50"/>
      <c r="OK197" s="50"/>
      <c r="OL197" s="50"/>
      <c r="OM197" s="50"/>
      <c r="ON197" s="50"/>
      <c r="OO197" s="50"/>
      <c r="OP197" s="50"/>
      <c r="OQ197" s="50"/>
      <c r="OR197" s="50"/>
      <c r="OS197" s="50"/>
      <c r="OT197" s="50"/>
      <c r="OU197" s="50"/>
      <c r="OV197" s="50"/>
      <c r="OW197" s="50"/>
      <c r="OX197" s="50"/>
      <c r="OY197" s="50"/>
      <c r="OZ197" s="50"/>
      <c r="PA197" s="50"/>
      <c r="PB197" s="50"/>
      <c r="PC197" s="50"/>
      <c r="PD197" s="50"/>
      <c r="PE197" s="50"/>
      <c r="PF197" s="50"/>
      <c r="PG197" s="50"/>
      <c r="PH197" s="50"/>
      <c r="PI197" s="50"/>
      <c r="PJ197" s="50"/>
      <c r="PK197" s="50"/>
      <c r="PL197" s="50"/>
      <c r="PM197" s="50"/>
      <c r="PN197" s="50"/>
      <c r="PO197" s="50"/>
      <c r="PP197" s="50"/>
      <c r="PQ197" s="50"/>
      <c r="PR197" s="50"/>
      <c r="PS197" s="50"/>
      <c r="PT197" s="50"/>
      <c r="PU197" s="50"/>
      <c r="PV197" s="50"/>
      <c r="PW197" s="50"/>
      <c r="PX197" s="50"/>
      <c r="PY197" s="50"/>
      <c r="PZ197" s="50"/>
      <c r="QA197" s="50"/>
      <c r="QB197" s="50"/>
      <c r="QC197" s="50"/>
      <c r="QD197" s="50"/>
      <c r="QE197" s="50"/>
      <c r="QF197" s="50"/>
      <c r="QG197" s="50"/>
      <c r="QH197" s="50"/>
      <c r="QI197" s="50"/>
      <c r="QJ197" s="50"/>
      <c r="QK197" s="50"/>
      <c r="QL197" s="50"/>
      <c r="QM197" s="50"/>
      <c r="QN197" s="50"/>
      <c r="QO197" s="50"/>
      <c r="QP197" s="50"/>
      <c r="QQ197" s="50"/>
      <c r="QR197" s="50"/>
      <c r="QS197" s="50"/>
      <c r="QT197" s="50"/>
      <c r="QU197" s="50"/>
      <c r="QV197" s="50"/>
      <c r="QW197" s="50"/>
      <c r="QX197" s="50"/>
      <c r="QY197" s="50"/>
      <c r="QZ197" s="50"/>
      <c r="RA197" s="50"/>
      <c r="RB197" s="50"/>
      <c r="RC197" s="50"/>
      <c r="RD197" s="50"/>
      <c r="RE197" s="50"/>
      <c r="RF197" s="50"/>
      <c r="RG197" s="50"/>
      <c r="RH197" s="50"/>
      <c r="RI197" s="50"/>
      <c r="RJ197" s="50"/>
      <c r="RK197" s="50"/>
      <c r="RL197" s="50"/>
      <c r="RM197" s="50"/>
      <c r="RN197" s="50"/>
      <c r="RO197" s="50"/>
      <c r="RP197" s="50"/>
      <c r="RQ197" s="50"/>
      <c r="RR197" s="50"/>
      <c r="RS197" s="50"/>
      <c r="RT197" s="50"/>
      <c r="RU197" s="50"/>
      <c r="RV197" s="50"/>
      <c r="RW197" s="50"/>
      <c r="RX197" s="50"/>
      <c r="RY197" s="50"/>
      <c r="RZ197" s="50"/>
      <c r="SA197" s="50"/>
      <c r="SB197" s="50"/>
      <c r="SC197" s="50"/>
      <c r="SD197" s="50"/>
      <c r="SE197" s="50"/>
      <c r="SF197" s="50"/>
      <c r="SG197" s="50"/>
      <c r="SH197" s="50"/>
      <c r="SI197" s="50"/>
      <c r="SJ197" s="50"/>
      <c r="SK197" s="50"/>
      <c r="SL197" s="50"/>
      <c r="SM197" s="50"/>
      <c r="SN197" s="45"/>
    </row>
    <row r="198" spans="3:508" x14ac:dyDescent="0.25"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50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  <c r="CH198" s="50"/>
      <c r="CI198" s="50"/>
      <c r="CJ198" s="50"/>
      <c r="CK198" s="50"/>
      <c r="CL198" s="50"/>
      <c r="CM198" s="50"/>
      <c r="CN198" s="50"/>
      <c r="CO198" s="50"/>
      <c r="CP198" s="50"/>
      <c r="CQ198" s="50"/>
      <c r="CR198" s="50"/>
      <c r="CS198" s="50"/>
      <c r="CT198" s="50"/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N198" s="50"/>
      <c r="DO198" s="50"/>
      <c r="DP198" s="50"/>
      <c r="DQ198" s="50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  <c r="EG198" s="50"/>
      <c r="EH198" s="50"/>
      <c r="EI198" s="50"/>
      <c r="EJ198" s="50"/>
      <c r="EK198" s="50"/>
      <c r="EL198" s="50"/>
      <c r="EM198" s="50"/>
      <c r="EN198" s="50"/>
      <c r="EO198" s="50"/>
      <c r="EP198" s="50"/>
      <c r="EQ198" s="50"/>
      <c r="ER198" s="50"/>
      <c r="ES198" s="50"/>
      <c r="ET198" s="50"/>
      <c r="EU198" s="50"/>
      <c r="EV198" s="50"/>
      <c r="EW198" s="50"/>
      <c r="EX198" s="50"/>
      <c r="EY198" s="50"/>
      <c r="EZ198" s="50"/>
      <c r="FA198" s="50"/>
      <c r="FB198" s="50"/>
      <c r="FC198" s="50"/>
      <c r="FD198" s="50"/>
      <c r="FE198" s="50"/>
      <c r="FF198" s="50"/>
      <c r="FG198" s="50"/>
      <c r="FH198" s="50"/>
      <c r="FI198" s="50"/>
      <c r="FJ198" s="50"/>
      <c r="FK198" s="50"/>
      <c r="FL198" s="50"/>
      <c r="FM198" s="50"/>
      <c r="FN198" s="50"/>
      <c r="FO198" s="50"/>
      <c r="FP198" s="50"/>
      <c r="FQ198" s="50"/>
      <c r="FR198" s="50"/>
      <c r="FS198" s="50"/>
      <c r="FT198" s="50"/>
      <c r="FU198" s="50"/>
      <c r="FV198" s="50"/>
      <c r="FW198" s="50"/>
      <c r="FX198" s="50"/>
      <c r="FY198" s="50"/>
      <c r="FZ198" s="50"/>
      <c r="GA198" s="50"/>
      <c r="GB198" s="50"/>
      <c r="GC198" s="50"/>
      <c r="GD198" s="50"/>
      <c r="GE198" s="50"/>
      <c r="GF198" s="50"/>
      <c r="GG198" s="50"/>
      <c r="GH198" s="50"/>
      <c r="GI198" s="50"/>
      <c r="GJ198" s="50"/>
      <c r="GK198" s="50"/>
      <c r="GL198" s="50"/>
      <c r="GM198" s="50"/>
      <c r="GN198" s="50"/>
      <c r="GO198" s="50"/>
      <c r="GP198" s="50"/>
      <c r="GQ198" s="50"/>
      <c r="GR198" s="50"/>
      <c r="GS198" s="50"/>
      <c r="GT198" s="50"/>
      <c r="GU198" s="50"/>
      <c r="GV198" s="50"/>
      <c r="GW198" s="50"/>
      <c r="GX198" s="50"/>
      <c r="GY198" s="50"/>
      <c r="GZ198" s="50"/>
      <c r="HA198" s="50"/>
      <c r="HB198" s="50"/>
      <c r="HC198" s="50"/>
      <c r="HD198" s="50"/>
      <c r="HE198" s="50"/>
      <c r="HF198" s="50"/>
      <c r="HG198" s="50"/>
      <c r="HH198" s="50"/>
      <c r="HI198" s="50"/>
      <c r="HJ198" s="50"/>
      <c r="HK198" s="50"/>
      <c r="HL198" s="50"/>
      <c r="HM198" s="50"/>
      <c r="HN198" s="50"/>
      <c r="HO198" s="50"/>
      <c r="HP198" s="50"/>
      <c r="HQ198" s="50"/>
      <c r="HR198" s="50"/>
      <c r="HS198" s="50"/>
      <c r="HT198" s="50"/>
      <c r="HU198" s="50"/>
      <c r="HV198" s="50"/>
      <c r="HW198" s="50"/>
      <c r="HX198" s="50"/>
      <c r="HY198" s="50"/>
      <c r="HZ198" s="50"/>
      <c r="IA198" s="50"/>
      <c r="IB198" s="50"/>
      <c r="IC198" s="50"/>
      <c r="ID198" s="50"/>
      <c r="IE198" s="50"/>
      <c r="IF198" s="50"/>
      <c r="IG198" s="50"/>
      <c r="IH198" s="50"/>
      <c r="II198" s="50"/>
      <c r="IJ198" s="50"/>
      <c r="IK198" s="50"/>
      <c r="IL198" s="50"/>
      <c r="IM198" s="50"/>
      <c r="IN198" s="50"/>
      <c r="IO198" s="50"/>
      <c r="IP198" s="50"/>
      <c r="IQ198" s="50"/>
      <c r="IR198" s="50"/>
      <c r="IS198" s="50"/>
      <c r="IT198" s="50"/>
      <c r="IU198" s="50"/>
      <c r="IV198" s="50"/>
      <c r="IW198" s="50"/>
      <c r="IX198" s="50"/>
      <c r="IY198" s="50"/>
      <c r="IZ198" s="50"/>
      <c r="JA198" s="50"/>
      <c r="JB198" s="50"/>
      <c r="JC198" s="50"/>
      <c r="JD198" s="50"/>
      <c r="JE198" s="50"/>
      <c r="JF198" s="50"/>
      <c r="JG198" s="50"/>
      <c r="JH198" s="50"/>
      <c r="JI198" s="50"/>
      <c r="JJ198" s="50"/>
      <c r="JK198" s="50"/>
      <c r="JL198" s="50"/>
      <c r="JM198" s="50"/>
      <c r="JN198" s="50"/>
      <c r="JO198" s="50"/>
      <c r="JP198" s="50"/>
      <c r="JQ198" s="50"/>
      <c r="JR198" s="50"/>
      <c r="JS198" s="50"/>
      <c r="JT198" s="50"/>
      <c r="JU198" s="50"/>
      <c r="JV198" s="50"/>
      <c r="JW198" s="50"/>
      <c r="JX198" s="50"/>
      <c r="JY198" s="50"/>
      <c r="JZ198" s="50"/>
      <c r="KA198" s="50"/>
      <c r="KB198" s="50"/>
      <c r="KC198" s="50"/>
      <c r="KD198" s="50"/>
      <c r="KE198" s="50"/>
      <c r="KF198" s="50"/>
      <c r="KG198" s="50"/>
      <c r="KH198" s="50"/>
      <c r="KI198" s="50"/>
      <c r="KJ198" s="50"/>
      <c r="KK198" s="50"/>
      <c r="KL198" s="50"/>
      <c r="KM198" s="50"/>
      <c r="KN198" s="50"/>
      <c r="KO198" s="50"/>
      <c r="KP198" s="50"/>
      <c r="KQ198" s="50"/>
      <c r="KR198" s="50"/>
      <c r="KS198" s="50"/>
      <c r="KT198" s="50"/>
      <c r="KU198" s="50"/>
      <c r="KV198" s="50"/>
      <c r="KW198" s="50"/>
      <c r="KX198" s="50"/>
      <c r="KY198" s="50"/>
      <c r="KZ198" s="50"/>
      <c r="LA198" s="50"/>
      <c r="LB198" s="50"/>
      <c r="LC198" s="50"/>
      <c r="LD198" s="50"/>
      <c r="LE198" s="50"/>
      <c r="LF198" s="50"/>
      <c r="LG198" s="50"/>
      <c r="LH198" s="50"/>
      <c r="LI198" s="50"/>
      <c r="LJ198" s="50"/>
      <c r="LK198" s="50"/>
      <c r="LL198" s="50"/>
      <c r="LM198" s="50"/>
      <c r="LN198" s="50"/>
      <c r="LO198" s="50"/>
      <c r="LP198" s="50"/>
      <c r="LQ198" s="50"/>
      <c r="LR198" s="50"/>
      <c r="LS198" s="50"/>
      <c r="LT198" s="50"/>
      <c r="LU198" s="50"/>
      <c r="LV198" s="50"/>
      <c r="LW198" s="50"/>
      <c r="LX198" s="50"/>
      <c r="LY198" s="50"/>
      <c r="LZ198" s="50"/>
      <c r="MA198" s="50"/>
      <c r="MB198" s="50"/>
      <c r="MC198" s="50"/>
      <c r="MD198" s="50"/>
      <c r="ME198" s="50"/>
      <c r="MF198" s="50"/>
      <c r="MG198" s="50"/>
      <c r="MH198" s="50"/>
      <c r="MI198" s="50"/>
      <c r="MJ198" s="50"/>
      <c r="MK198" s="50"/>
      <c r="ML198" s="50"/>
      <c r="MM198" s="50"/>
      <c r="MN198" s="50"/>
      <c r="MO198" s="50"/>
      <c r="MP198" s="50"/>
      <c r="MQ198" s="50"/>
      <c r="MR198" s="50"/>
      <c r="MS198" s="50"/>
      <c r="MT198" s="50"/>
      <c r="MU198" s="50"/>
      <c r="MV198" s="50"/>
      <c r="MW198" s="50"/>
      <c r="MX198" s="50"/>
      <c r="MY198" s="50"/>
      <c r="MZ198" s="50"/>
      <c r="NA198" s="50"/>
      <c r="NB198" s="50"/>
      <c r="NC198" s="50"/>
      <c r="ND198" s="50"/>
      <c r="NE198" s="50"/>
      <c r="NF198" s="50"/>
      <c r="NG198" s="50"/>
      <c r="NH198" s="50"/>
      <c r="NI198" s="50"/>
      <c r="NJ198" s="50"/>
      <c r="NK198" s="50"/>
      <c r="NL198" s="50"/>
      <c r="NM198" s="50"/>
      <c r="NN198" s="50"/>
      <c r="NO198" s="50"/>
      <c r="NP198" s="50"/>
      <c r="NQ198" s="50"/>
      <c r="NR198" s="50"/>
      <c r="NS198" s="50"/>
      <c r="NT198" s="50"/>
      <c r="NU198" s="50"/>
      <c r="NV198" s="50"/>
      <c r="NW198" s="50"/>
      <c r="NX198" s="50"/>
      <c r="NY198" s="50"/>
      <c r="NZ198" s="50"/>
      <c r="OA198" s="50"/>
      <c r="OB198" s="50"/>
      <c r="OC198" s="50"/>
      <c r="OD198" s="50"/>
      <c r="OE198" s="50"/>
      <c r="OF198" s="50"/>
      <c r="OG198" s="50"/>
      <c r="OH198" s="50"/>
      <c r="OI198" s="50"/>
      <c r="OJ198" s="50"/>
      <c r="OK198" s="50"/>
      <c r="OL198" s="50"/>
      <c r="OM198" s="50"/>
      <c r="ON198" s="50"/>
      <c r="OO198" s="50"/>
      <c r="OP198" s="50"/>
      <c r="OQ198" s="50"/>
      <c r="OR198" s="50"/>
      <c r="OS198" s="50"/>
      <c r="OT198" s="50"/>
      <c r="OU198" s="50"/>
      <c r="OV198" s="50"/>
      <c r="OW198" s="50"/>
      <c r="OX198" s="50"/>
      <c r="OY198" s="50"/>
      <c r="OZ198" s="50"/>
      <c r="PA198" s="50"/>
      <c r="PB198" s="50"/>
      <c r="PC198" s="50"/>
      <c r="PD198" s="50"/>
      <c r="PE198" s="50"/>
      <c r="PF198" s="50"/>
      <c r="PG198" s="50"/>
      <c r="PH198" s="50"/>
      <c r="PI198" s="50"/>
      <c r="PJ198" s="50"/>
      <c r="PK198" s="50"/>
      <c r="PL198" s="50"/>
      <c r="PM198" s="50"/>
      <c r="PN198" s="50"/>
      <c r="PO198" s="50"/>
      <c r="PP198" s="50"/>
      <c r="PQ198" s="50"/>
      <c r="PR198" s="50"/>
      <c r="PS198" s="50"/>
      <c r="PT198" s="50"/>
      <c r="PU198" s="50"/>
      <c r="PV198" s="50"/>
      <c r="PW198" s="50"/>
      <c r="PX198" s="50"/>
      <c r="PY198" s="50"/>
      <c r="PZ198" s="50"/>
      <c r="QA198" s="50"/>
      <c r="QB198" s="50"/>
      <c r="QC198" s="50"/>
      <c r="QD198" s="50"/>
      <c r="QE198" s="50"/>
      <c r="QF198" s="50"/>
      <c r="QG198" s="50"/>
      <c r="QH198" s="50"/>
      <c r="QI198" s="50"/>
      <c r="QJ198" s="50"/>
      <c r="QK198" s="50"/>
      <c r="QL198" s="50"/>
      <c r="QM198" s="50"/>
      <c r="QN198" s="50"/>
      <c r="QO198" s="50"/>
      <c r="QP198" s="50"/>
      <c r="QQ198" s="50"/>
      <c r="QR198" s="50"/>
      <c r="QS198" s="50"/>
      <c r="QT198" s="50"/>
      <c r="QU198" s="50"/>
      <c r="QV198" s="50"/>
      <c r="QW198" s="50"/>
      <c r="QX198" s="50"/>
      <c r="QY198" s="50"/>
      <c r="QZ198" s="50"/>
      <c r="RA198" s="50"/>
      <c r="RB198" s="50"/>
      <c r="RC198" s="50"/>
      <c r="RD198" s="50"/>
      <c r="RE198" s="50"/>
      <c r="RF198" s="50"/>
      <c r="RG198" s="50"/>
      <c r="RH198" s="50"/>
      <c r="RI198" s="50"/>
      <c r="RJ198" s="50"/>
      <c r="RK198" s="50"/>
      <c r="RL198" s="50"/>
      <c r="RM198" s="50"/>
      <c r="RN198" s="50"/>
      <c r="RO198" s="50"/>
      <c r="RP198" s="50"/>
      <c r="RQ198" s="50"/>
      <c r="RR198" s="50"/>
      <c r="RS198" s="50"/>
      <c r="RT198" s="50"/>
      <c r="RU198" s="50"/>
      <c r="RV198" s="50"/>
      <c r="RW198" s="50"/>
      <c r="RX198" s="50"/>
      <c r="RY198" s="50"/>
      <c r="RZ198" s="50"/>
      <c r="SA198" s="50"/>
      <c r="SB198" s="50"/>
      <c r="SC198" s="50"/>
      <c r="SD198" s="50"/>
      <c r="SE198" s="50"/>
      <c r="SF198" s="50"/>
      <c r="SG198" s="50"/>
      <c r="SH198" s="50"/>
      <c r="SI198" s="50"/>
      <c r="SJ198" s="50"/>
      <c r="SK198" s="50"/>
      <c r="SL198" s="50"/>
      <c r="SM198" s="50"/>
      <c r="SN198" s="45"/>
    </row>
    <row r="199" spans="3:508" x14ac:dyDescent="0.25"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  <c r="EH199" s="50"/>
      <c r="EI199" s="50"/>
      <c r="EJ199" s="50"/>
      <c r="EK199" s="50"/>
      <c r="EL199" s="50"/>
      <c r="EM199" s="50"/>
      <c r="EN199" s="50"/>
      <c r="EO199" s="50"/>
      <c r="EP199" s="50"/>
      <c r="EQ199" s="50"/>
      <c r="ER199" s="50"/>
      <c r="ES199" s="50"/>
      <c r="ET199" s="50"/>
      <c r="EU199" s="50"/>
      <c r="EV199" s="50"/>
      <c r="EW199" s="50"/>
      <c r="EX199" s="50"/>
      <c r="EY199" s="50"/>
      <c r="EZ199" s="50"/>
      <c r="FA199" s="50"/>
      <c r="FB199" s="50"/>
      <c r="FC199" s="50"/>
      <c r="FD199" s="50"/>
      <c r="FE199" s="50"/>
      <c r="FF199" s="50"/>
      <c r="FG199" s="50"/>
      <c r="FH199" s="50"/>
      <c r="FI199" s="50"/>
      <c r="FJ199" s="50"/>
      <c r="FK199" s="50"/>
      <c r="FL199" s="50"/>
      <c r="FM199" s="50"/>
      <c r="FN199" s="50"/>
      <c r="FO199" s="50"/>
      <c r="FP199" s="50"/>
      <c r="FQ199" s="50"/>
      <c r="FR199" s="50"/>
      <c r="FS199" s="50"/>
      <c r="FT199" s="50"/>
      <c r="FU199" s="50"/>
      <c r="FV199" s="50"/>
      <c r="FW199" s="50"/>
      <c r="FX199" s="50"/>
      <c r="FY199" s="50"/>
      <c r="FZ199" s="50"/>
      <c r="GA199" s="50"/>
      <c r="GB199" s="50"/>
      <c r="GC199" s="50"/>
      <c r="GD199" s="50"/>
      <c r="GE199" s="50"/>
      <c r="GF199" s="50"/>
      <c r="GG199" s="50"/>
      <c r="GH199" s="50"/>
      <c r="GI199" s="50"/>
      <c r="GJ199" s="50"/>
      <c r="GK199" s="50"/>
      <c r="GL199" s="50"/>
      <c r="GM199" s="50"/>
      <c r="GN199" s="50"/>
      <c r="GO199" s="50"/>
      <c r="GP199" s="50"/>
      <c r="GQ199" s="50"/>
      <c r="GR199" s="50"/>
      <c r="GS199" s="50"/>
      <c r="GT199" s="50"/>
      <c r="GU199" s="50"/>
      <c r="GV199" s="50"/>
      <c r="GW199" s="50"/>
      <c r="GX199" s="50"/>
      <c r="GY199" s="50"/>
      <c r="GZ199" s="50"/>
      <c r="HA199" s="50"/>
      <c r="HB199" s="50"/>
      <c r="HC199" s="50"/>
      <c r="HD199" s="50"/>
      <c r="HE199" s="50"/>
      <c r="HF199" s="50"/>
      <c r="HG199" s="50"/>
      <c r="HH199" s="50"/>
      <c r="HI199" s="50"/>
      <c r="HJ199" s="50"/>
      <c r="HK199" s="50"/>
      <c r="HL199" s="50"/>
      <c r="HM199" s="50"/>
      <c r="HN199" s="50"/>
      <c r="HO199" s="50"/>
      <c r="HP199" s="50"/>
      <c r="HQ199" s="50"/>
      <c r="HR199" s="50"/>
      <c r="HS199" s="50"/>
      <c r="HT199" s="50"/>
      <c r="HU199" s="50"/>
      <c r="HV199" s="50"/>
      <c r="HW199" s="50"/>
      <c r="HX199" s="50"/>
      <c r="HY199" s="50"/>
      <c r="HZ199" s="50"/>
      <c r="IA199" s="50"/>
      <c r="IB199" s="50"/>
      <c r="IC199" s="50"/>
      <c r="ID199" s="50"/>
      <c r="IE199" s="50"/>
      <c r="IF199" s="50"/>
      <c r="IG199" s="50"/>
      <c r="IH199" s="50"/>
      <c r="II199" s="50"/>
      <c r="IJ199" s="50"/>
      <c r="IK199" s="50"/>
      <c r="IL199" s="50"/>
      <c r="IM199" s="50"/>
      <c r="IN199" s="50"/>
      <c r="IO199" s="50"/>
      <c r="IP199" s="50"/>
      <c r="IQ199" s="50"/>
      <c r="IR199" s="50"/>
      <c r="IS199" s="50"/>
      <c r="IT199" s="50"/>
      <c r="IU199" s="50"/>
      <c r="IV199" s="50"/>
      <c r="IW199" s="50"/>
      <c r="IX199" s="50"/>
      <c r="IY199" s="50"/>
      <c r="IZ199" s="50"/>
      <c r="JA199" s="50"/>
      <c r="JB199" s="50"/>
      <c r="JC199" s="50"/>
      <c r="JD199" s="50"/>
      <c r="JE199" s="50"/>
      <c r="JF199" s="50"/>
      <c r="JG199" s="50"/>
      <c r="JH199" s="50"/>
      <c r="JI199" s="50"/>
      <c r="JJ199" s="50"/>
      <c r="JK199" s="50"/>
      <c r="JL199" s="50"/>
      <c r="JM199" s="50"/>
      <c r="JN199" s="50"/>
      <c r="JO199" s="50"/>
      <c r="JP199" s="50"/>
      <c r="JQ199" s="50"/>
      <c r="JR199" s="50"/>
      <c r="JS199" s="50"/>
      <c r="JT199" s="50"/>
      <c r="JU199" s="50"/>
      <c r="JV199" s="50"/>
      <c r="JW199" s="50"/>
      <c r="JX199" s="50"/>
      <c r="JY199" s="50"/>
      <c r="JZ199" s="50"/>
      <c r="KA199" s="50"/>
      <c r="KB199" s="50"/>
      <c r="KC199" s="50"/>
      <c r="KD199" s="50"/>
      <c r="KE199" s="50"/>
      <c r="KF199" s="50"/>
      <c r="KG199" s="50"/>
      <c r="KH199" s="50"/>
      <c r="KI199" s="50"/>
      <c r="KJ199" s="50"/>
      <c r="KK199" s="50"/>
      <c r="KL199" s="50"/>
      <c r="KM199" s="50"/>
      <c r="KN199" s="50"/>
      <c r="KO199" s="50"/>
      <c r="KP199" s="50"/>
      <c r="KQ199" s="50"/>
      <c r="KR199" s="50"/>
      <c r="KS199" s="50"/>
      <c r="KT199" s="50"/>
      <c r="KU199" s="50"/>
      <c r="KV199" s="50"/>
      <c r="KW199" s="50"/>
      <c r="KX199" s="50"/>
      <c r="KY199" s="50"/>
      <c r="KZ199" s="50"/>
      <c r="LA199" s="50"/>
      <c r="LB199" s="50"/>
      <c r="LC199" s="50"/>
      <c r="LD199" s="50"/>
      <c r="LE199" s="50"/>
      <c r="LF199" s="50"/>
      <c r="LG199" s="50"/>
      <c r="LH199" s="50"/>
      <c r="LI199" s="50"/>
      <c r="LJ199" s="50"/>
      <c r="LK199" s="50"/>
      <c r="LL199" s="50"/>
      <c r="LM199" s="50"/>
      <c r="LN199" s="50"/>
      <c r="LO199" s="50"/>
      <c r="LP199" s="50"/>
      <c r="LQ199" s="50"/>
      <c r="LR199" s="50"/>
      <c r="LS199" s="50"/>
      <c r="LT199" s="50"/>
      <c r="LU199" s="50"/>
      <c r="LV199" s="50"/>
      <c r="LW199" s="50"/>
      <c r="LX199" s="50"/>
      <c r="LY199" s="50"/>
      <c r="LZ199" s="50"/>
      <c r="MA199" s="50"/>
      <c r="MB199" s="50"/>
      <c r="MC199" s="50"/>
      <c r="MD199" s="50"/>
      <c r="ME199" s="50"/>
      <c r="MF199" s="50"/>
      <c r="MG199" s="50"/>
      <c r="MH199" s="50"/>
      <c r="MI199" s="50"/>
      <c r="MJ199" s="50"/>
      <c r="MK199" s="50"/>
      <c r="ML199" s="50"/>
      <c r="MM199" s="50"/>
      <c r="MN199" s="50"/>
      <c r="MO199" s="50"/>
      <c r="MP199" s="50"/>
      <c r="MQ199" s="50"/>
      <c r="MR199" s="50"/>
      <c r="MS199" s="50"/>
      <c r="MT199" s="50"/>
      <c r="MU199" s="50"/>
      <c r="MV199" s="50"/>
      <c r="MW199" s="50"/>
      <c r="MX199" s="50"/>
      <c r="MY199" s="50"/>
      <c r="MZ199" s="50"/>
      <c r="NA199" s="50"/>
      <c r="NB199" s="50"/>
      <c r="NC199" s="50"/>
      <c r="ND199" s="50"/>
      <c r="NE199" s="50"/>
      <c r="NF199" s="50"/>
      <c r="NG199" s="50"/>
      <c r="NH199" s="50"/>
      <c r="NI199" s="50"/>
      <c r="NJ199" s="50"/>
      <c r="NK199" s="50"/>
      <c r="NL199" s="50"/>
      <c r="NM199" s="50"/>
      <c r="NN199" s="50"/>
      <c r="NO199" s="50"/>
      <c r="NP199" s="50"/>
      <c r="NQ199" s="50"/>
      <c r="NR199" s="50"/>
      <c r="NS199" s="50"/>
      <c r="NT199" s="50"/>
      <c r="NU199" s="50"/>
      <c r="NV199" s="50"/>
      <c r="NW199" s="50"/>
      <c r="NX199" s="50"/>
      <c r="NY199" s="50"/>
      <c r="NZ199" s="50"/>
      <c r="OA199" s="50"/>
      <c r="OB199" s="50"/>
      <c r="OC199" s="50"/>
      <c r="OD199" s="50"/>
      <c r="OE199" s="50"/>
      <c r="OF199" s="50"/>
      <c r="OG199" s="50"/>
      <c r="OH199" s="50"/>
      <c r="OI199" s="50"/>
      <c r="OJ199" s="50"/>
      <c r="OK199" s="50"/>
      <c r="OL199" s="50"/>
      <c r="OM199" s="50"/>
      <c r="ON199" s="50"/>
      <c r="OO199" s="50"/>
      <c r="OP199" s="50"/>
      <c r="OQ199" s="50"/>
      <c r="OR199" s="50"/>
      <c r="OS199" s="50"/>
      <c r="OT199" s="50"/>
      <c r="OU199" s="50"/>
      <c r="OV199" s="50"/>
      <c r="OW199" s="50"/>
      <c r="OX199" s="50"/>
      <c r="OY199" s="50"/>
      <c r="OZ199" s="50"/>
      <c r="PA199" s="50"/>
      <c r="PB199" s="50"/>
      <c r="PC199" s="50"/>
      <c r="PD199" s="50"/>
      <c r="PE199" s="50"/>
      <c r="PF199" s="50"/>
      <c r="PG199" s="50"/>
      <c r="PH199" s="50"/>
      <c r="PI199" s="50"/>
      <c r="PJ199" s="50"/>
      <c r="PK199" s="50"/>
      <c r="PL199" s="50"/>
      <c r="PM199" s="50"/>
      <c r="PN199" s="50"/>
      <c r="PO199" s="50"/>
      <c r="PP199" s="50"/>
      <c r="PQ199" s="50"/>
      <c r="PR199" s="50"/>
      <c r="PS199" s="50"/>
      <c r="PT199" s="50"/>
      <c r="PU199" s="50"/>
      <c r="PV199" s="50"/>
      <c r="PW199" s="50"/>
      <c r="PX199" s="50"/>
      <c r="PY199" s="50"/>
      <c r="PZ199" s="50"/>
      <c r="QA199" s="50"/>
      <c r="QB199" s="50"/>
      <c r="QC199" s="50"/>
      <c r="QD199" s="50"/>
      <c r="QE199" s="50"/>
      <c r="QF199" s="50"/>
      <c r="QG199" s="50"/>
      <c r="QH199" s="50"/>
      <c r="QI199" s="50"/>
      <c r="QJ199" s="50"/>
      <c r="QK199" s="50"/>
      <c r="QL199" s="50"/>
      <c r="QM199" s="50"/>
      <c r="QN199" s="50"/>
      <c r="QO199" s="50"/>
      <c r="QP199" s="50"/>
      <c r="QQ199" s="50"/>
      <c r="QR199" s="50"/>
      <c r="QS199" s="50"/>
      <c r="QT199" s="50"/>
      <c r="QU199" s="50"/>
      <c r="QV199" s="50"/>
      <c r="QW199" s="50"/>
      <c r="QX199" s="50"/>
      <c r="QY199" s="50"/>
      <c r="QZ199" s="50"/>
      <c r="RA199" s="50"/>
      <c r="RB199" s="50"/>
      <c r="RC199" s="50"/>
      <c r="RD199" s="50"/>
      <c r="RE199" s="50"/>
      <c r="RF199" s="50"/>
      <c r="RG199" s="50"/>
      <c r="RH199" s="50"/>
      <c r="RI199" s="50"/>
      <c r="RJ199" s="50"/>
      <c r="RK199" s="50"/>
      <c r="RL199" s="50"/>
      <c r="RM199" s="50"/>
      <c r="RN199" s="50"/>
      <c r="RO199" s="50"/>
      <c r="RP199" s="50"/>
      <c r="RQ199" s="50"/>
      <c r="RR199" s="50"/>
      <c r="RS199" s="50"/>
      <c r="RT199" s="50"/>
      <c r="RU199" s="50"/>
      <c r="RV199" s="50"/>
      <c r="RW199" s="50"/>
      <c r="RX199" s="50"/>
      <c r="RY199" s="50"/>
      <c r="RZ199" s="50"/>
      <c r="SA199" s="50"/>
      <c r="SB199" s="50"/>
      <c r="SC199" s="50"/>
      <c r="SD199" s="50"/>
      <c r="SE199" s="50"/>
      <c r="SF199" s="50"/>
      <c r="SG199" s="50"/>
      <c r="SH199" s="50"/>
      <c r="SI199" s="50"/>
      <c r="SJ199" s="50"/>
      <c r="SK199" s="50"/>
      <c r="SL199" s="50"/>
      <c r="SM199" s="50"/>
      <c r="SN199" s="45"/>
    </row>
    <row r="200" spans="3:508" x14ac:dyDescent="0.25"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  <c r="EH200" s="50"/>
      <c r="EI200" s="50"/>
      <c r="EJ200" s="50"/>
      <c r="EK200" s="50"/>
      <c r="EL200" s="50"/>
      <c r="EM200" s="50"/>
      <c r="EN200" s="50"/>
      <c r="EO200" s="50"/>
      <c r="EP200" s="50"/>
      <c r="EQ200" s="50"/>
      <c r="ER200" s="50"/>
      <c r="ES200" s="50"/>
      <c r="ET200" s="50"/>
      <c r="EU200" s="50"/>
      <c r="EV200" s="50"/>
      <c r="EW200" s="50"/>
      <c r="EX200" s="50"/>
      <c r="EY200" s="50"/>
      <c r="EZ200" s="50"/>
      <c r="FA200" s="50"/>
      <c r="FB200" s="50"/>
      <c r="FC200" s="50"/>
      <c r="FD200" s="50"/>
      <c r="FE200" s="50"/>
      <c r="FF200" s="50"/>
      <c r="FG200" s="50"/>
      <c r="FH200" s="50"/>
      <c r="FI200" s="50"/>
      <c r="FJ200" s="50"/>
      <c r="FK200" s="50"/>
      <c r="FL200" s="50"/>
      <c r="FM200" s="50"/>
      <c r="FN200" s="50"/>
      <c r="FO200" s="50"/>
      <c r="FP200" s="50"/>
      <c r="FQ200" s="50"/>
      <c r="FR200" s="50"/>
      <c r="FS200" s="50"/>
      <c r="FT200" s="50"/>
      <c r="FU200" s="50"/>
      <c r="FV200" s="50"/>
      <c r="FW200" s="50"/>
      <c r="FX200" s="50"/>
      <c r="FY200" s="50"/>
      <c r="FZ200" s="50"/>
      <c r="GA200" s="50"/>
      <c r="GB200" s="50"/>
      <c r="GC200" s="50"/>
      <c r="GD200" s="50"/>
      <c r="GE200" s="50"/>
      <c r="GF200" s="50"/>
      <c r="GG200" s="50"/>
      <c r="GH200" s="50"/>
      <c r="GI200" s="50"/>
      <c r="GJ200" s="50"/>
      <c r="GK200" s="50"/>
      <c r="GL200" s="50"/>
      <c r="GM200" s="50"/>
      <c r="GN200" s="50"/>
      <c r="GO200" s="50"/>
      <c r="GP200" s="50"/>
      <c r="GQ200" s="50"/>
      <c r="GR200" s="50"/>
      <c r="GS200" s="50"/>
      <c r="GT200" s="50"/>
      <c r="GU200" s="50"/>
      <c r="GV200" s="50"/>
      <c r="GW200" s="50"/>
      <c r="GX200" s="50"/>
      <c r="GY200" s="50"/>
      <c r="GZ200" s="50"/>
      <c r="HA200" s="50"/>
      <c r="HB200" s="50"/>
      <c r="HC200" s="50"/>
      <c r="HD200" s="50"/>
      <c r="HE200" s="50"/>
      <c r="HF200" s="50"/>
      <c r="HG200" s="50"/>
      <c r="HH200" s="50"/>
      <c r="HI200" s="50"/>
      <c r="HJ200" s="50"/>
      <c r="HK200" s="50"/>
      <c r="HL200" s="50"/>
      <c r="HM200" s="50"/>
      <c r="HN200" s="50"/>
      <c r="HO200" s="50"/>
      <c r="HP200" s="50"/>
      <c r="HQ200" s="50"/>
      <c r="HR200" s="50"/>
      <c r="HS200" s="50"/>
      <c r="HT200" s="50"/>
      <c r="HU200" s="50"/>
      <c r="HV200" s="50"/>
      <c r="HW200" s="50"/>
      <c r="HX200" s="50"/>
      <c r="HY200" s="50"/>
      <c r="HZ200" s="50"/>
      <c r="IA200" s="50"/>
      <c r="IB200" s="50"/>
      <c r="IC200" s="50"/>
      <c r="ID200" s="50"/>
      <c r="IE200" s="50"/>
      <c r="IF200" s="50"/>
      <c r="IG200" s="50"/>
      <c r="IH200" s="50"/>
      <c r="II200" s="50"/>
      <c r="IJ200" s="50"/>
      <c r="IK200" s="50"/>
      <c r="IL200" s="50"/>
      <c r="IM200" s="50"/>
      <c r="IN200" s="50"/>
      <c r="IO200" s="50"/>
      <c r="IP200" s="50"/>
      <c r="IQ200" s="50"/>
      <c r="IR200" s="50"/>
      <c r="IS200" s="50"/>
      <c r="IT200" s="50"/>
      <c r="IU200" s="50"/>
      <c r="IV200" s="50"/>
      <c r="IW200" s="50"/>
      <c r="IX200" s="50"/>
      <c r="IY200" s="50"/>
      <c r="IZ200" s="50"/>
      <c r="JA200" s="50"/>
      <c r="JB200" s="50"/>
      <c r="JC200" s="50"/>
      <c r="JD200" s="50"/>
      <c r="JE200" s="50"/>
      <c r="JF200" s="50"/>
      <c r="JG200" s="50"/>
      <c r="JH200" s="50"/>
      <c r="JI200" s="50"/>
      <c r="JJ200" s="50"/>
      <c r="JK200" s="50"/>
      <c r="JL200" s="50"/>
      <c r="JM200" s="50"/>
      <c r="JN200" s="50"/>
      <c r="JO200" s="50"/>
      <c r="JP200" s="50"/>
      <c r="JQ200" s="50"/>
      <c r="JR200" s="50"/>
      <c r="JS200" s="50"/>
      <c r="JT200" s="50"/>
      <c r="JU200" s="50"/>
      <c r="JV200" s="50"/>
      <c r="JW200" s="50"/>
      <c r="JX200" s="50"/>
      <c r="JY200" s="50"/>
      <c r="JZ200" s="50"/>
      <c r="KA200" s="50"/>
      <c r="KB200" s="50"/>
      <c r="KC200" s="50"/>
      <c r="KD200" s="50"/>
      <c r="KE200" s="50"/>
      <c r="KF200" s="50"/>
      <c r="KG200" s="50"/>
      <c r="KH200" s="50"/>
      <c r="KI200" s="50"/>
      <c r="KJ200" s="50"/>
      <c r="KK200" s="50"/>
      <c r="KL200" s="50"/>
      <c r="KM200" s="50"/>
      <c r="KN200" s="50"/>
      <c r="KO200" s="50"/>
      <c r="KP200" s="50"/>
      <c r="KQ200" s="50"/>
      <c r="KR200" s="50"/>
      <c r="KS200" s="50"/>
      <c r="KT200" s="50"/>
      <c r="KU200" s="50"/>
      <c r="KV200" s="50"/>
      <c r="KW200" s="50"/>
      <c r="KX200" s="50"/>
      <c r="KY200" s="50"/>
      <c r="KZ200" s="50"/>
      <c r="LA200" s="50"/>
      <c r="LB200" s="50"/>
      <c r="LC200" s="50"/>
      <c r="LD200" s="50"/>
      <c r="LE200" s="50"/>
      <c r="LF200" s="50"/>
      <c r="LG200" s="50"/>
      <c r="LH200" s="50"/>
      <c r="LI200" s="50"/>
      <c r="LJ200" s="50"/>
      <c r="LK200" s="50"/>
      <c r="LL200" s="50"/>
      <c r="LM200" s="50"/>
      <c r="LN200" s="50"/>
      <c r="LO200" s="50"/>
      <c r="LP200" s="50"/>
      <c r="LQ200" s="50"/>
      <c r="LR200" s="50"/>
      <c r="LS200" s="50"/>
      <c r="LT200" s="50"/>
      <c r="LU200" s="50"/>
      <c r="LV200" s="50"/>
      <c r="LW200" s="50"/>
      <c r="LX200" s="50"/>
      <c r="LY200" s="50"/>
      <c r="LZ200" s="50"/>
      <c r="MA200" s="50"/>
      <c r="MB200" s="50"/>
      <c r="MC200" s="50"/>
      <c r="MD200" s="50"/>
      <c r="ME200" s="50"/>
      <c r="MF200" s="50"/>
      <c r="MG200" s="50"/>
      <c r="MH200" s="50"/>
      <c r="MI200" s="50"/>
      <c r="MJ200" s="50"/>
      <c r="MK200" s="50"/>
      <c r="ML200" s="50"/>
      <c r="MM200" s="50"/>
      <c r="MN200" s="50"/>
      <c r="MO200" s="50"/>
      <c r="MP200" s="50"/>
      <c r="MQ200" s="50"/>
      <c r="MR200" s="50"/>
      <c r="MS200" s="50"/>
      <c r="MT200" s="50"/>
      <c r="MU200" s="50"/>
      <c r="MV200" s="50"/>
      <c r="MW200" s="50"/>
      <c r="MX200" s="50"/>
      <c r="MY200" s="50"/>
      <c r="MZ200" s="50"/>
      <c r="NA200" s="50"/>
      <c r="NB200" s="50"/>
      <c r="NC200" s="50"/>
      <c r="ND200" s="50"/>
      <c r="NE200" s="50"/>
      <c r="NF200" s="50"/>
      <c r="NG200" s="50"/>
      <c r="NH200" s="50"/>
      <c r="NI200" s="50"/>
      <c r="NJ200" s="50"/>
      <c r="NK200" s="50"/>
      <c r="NL200" s="50"/>
      <c r="NM200" s="50"/>
      <c r="NN200" s="50"/>
      <c r="NO200" s="50"/>
      <c r="NP200" s="50"/>
      <c r="NQ200" s="50"/>
      <c r="NR200" s="50"/>
      <c r="NS200" s="50"/>
      <c r="NT200" s="50"/>
      <c r="NU200" s="50"/>
      <c r="NV200" s="50"/>
      <c r="NW200" s="50"/>
      <c r="NX200" s="50"/>
      <c r="NY200" s="50"/>
      <c r="NZ200" s="50"/>
      <c r="OA200" s="50"/>
      <c r="OB200" s="50"/>
      <c r="OC200" s="50"/>
      <c r="OD200" s="50"/>
      <c r="OE200" s="50"/>
      <c r="OF200" s="50"/>
      <c r="OG200" s="50"/>
      <c r="OH200" s="50"/>
      <c r="OI200" s="50"/>
      <c r="OJ200" s="50"/>
      <c r="OK200" s="50"/>
      <c r="OL200" s="50"/>
      <c r="OM200" s="50"/>
      <c r="ON200" s="50"/>
      <c r="OO200" s="50"/>
      <c r="OP200" s="50"/>
      <c r="OQ200" s="50"/>
      <c r="OR200" s="50"/>
      <c r="OS200" s="50"/>
      <c r="OT200" s="50"/>
      <c r="OU200" s="50"/>
      <c r="OV200" s="50"/>
      <c r="OW200" s="50"/>
      <c r="OX200" s="50"/>
      <c r="OY200" s="50"/>
      <c r="OZ200" s="50"/>
      <c r="PA200" s="50"/>
      <c r="PB200" s="50"/>
      <c r="PC200" s="50"/>
      <c r="PD200" s="50"/>
      <c r="PE200" s="50"/>
      <c r="PF200" s="50"/>
      <c r="PG200" s="50"/>
      <c r="PH200" s="50"/>
      <c r="PI200" s="50"/>
      <c r="PJ200" s="50"/>
      <c r="PK200" s="50"/>
      <c r="PL200" s="50"/>
      <c r="PM200" s="50"/>
      <c r="PN200" s="50"/>
      <c r="PO200" s="50"/>
      <c r="PP200" s="50"/>
      <c r="PQ200" s="50"/>
      <c r="PR200" s="50"/>
      <c r="PS200" s="50"/>
      <c r="PT200" s="50"/>
      <c r="PU200" s="50"/>
      <c r="PV200" s="50"/>
      <c r="PW200" s="50"/>
      <c r="PX200" s="50"/>
      <c r="PY200" s="50"/>
      <c r="PZ200" s="50"/>
      <c r="QA200" s="50"/>
      <c r="QB200" s="50"/>
      <c r="QC200" s="50"/>
      <c r="QD200" s="50"/>
      <c r="QE200" s="50"/>
      <c r="QF200" s="50"/>
      <c r="QG200" s="50"/>
      <c r="QH200" s="50"/>
      <c r="QI200" s="50"/>
      <c r="QJ200" s="50"/>
      <c r="QK200" s="50"/>
      <c r="QL200" s="50"/>
      <c r="QM200" s="50"/>
      <c r="QN200" s="50"/>
      <c r="QO200" s="50"/>
      <c r="QP200" s="50"/>
      <c r="QQ200" s="50"/>
      <c r="QR200" s="50"/>
      <c r="QS200" s="50"/>
      <c r="QT200" s="50"/>
      <c r="QU200" s="50"/>
      <c r="QV200" s="50"/>
      <c r="QW200" s="50"/>
      <c r="QX200" s="50"/>
      <c r="QY200" s="50"/>
      <c r="QZ200" s="50"/>
      <c r="RA200" s="50"/>
      <c r="RB200" s="50"/>
      <c r="RC200" s="50"/>
      <c r="RD200" s="50"/>
      <c r="RE200" s="50"/>
      <c r="RF200" s="50"/>
      <c r="RG200" s="50"/>
      <c r="RH200" s="50"/>
      <c r="RI200" s="50"/>
      <c r="RJ200" s="50"/>
      <c r="RK200" s="50"/>
      <c r="RL200" s="50"/>
      <c r="RM200" s="50"/>
      <c r="RN200" s="50"/>
      <c r="RO200" s="50"/>
      <c r="RP200" s="50"/>
      <c r="RQ200" s="50"/>
      <c r="RR200" s="50"/>
      <c r="RS200" s="50"/>
      <c r="RT200" s="50"/>
      <c r="RU200" s="50"/>
      <c r="RV200" s="50"/>
      <c r="RW200" s="50"/>
      <c r="RX200" s="50"/>
      <c r="RY200" s="50"/>
      <c r="RZ200" s="50"/>
      <c r="SA200" s="50"/>
      <c r="SB200" s="50"/>
      <c r="SC200" s="50"/>
      <c r="SD200" s="50"/>
      <c r="SE200" s="50"/>
      <c r="SF200" s="50"/>
      <c r="SG200" s="50"/>
      <c r="SH200" s="50"/>
      <c r="SI200" s="50"/>
      <c r="SJ200" s="50"/>
      <c r="SK200" s="50"/>
      <c r="SL200" s="50"/>
      <c r="SM200" s="50"/>
      <c r="SN200" s="45"/>
    </row>
    <row r="201" spans="3:508" x14ac:dyDescent="0.25"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  <c r="EH201" s="50"/>
      <c r="EI201" s="50"/>
      <c r="EJ201" s="50"/>
      <c r="EK201" s="50"/>
      <c r="EL201" s="50"/>
      <c r="EM201" s="50"/>
      <c r="EN201" s="50"/>
      <c r="EO201" s="50"/>
      <c r="EP201" s="50"/>
      <c r="EQ201" s="50"/>
      <c r="ER201" s="50"/>
      <c r="ES201" s="50"/>
      <c r="ET201" s="50"/>
      <c r="EU201" s="50"/>
      <c r="EV201" s="50"/>
      <c r="EW201" s="50"/>
      <c r="EX201" s="50"/>
      <c r="EY201" s="50"/>
      <c r="EZ201" s="50"/>
      <c r="FA201" s="50"/>
      <c r="FB201" s="50"/>
      <c r="FC201" s="50"/>
      <c r="FD201" s="50"/>
      <c r="FE201" s="50"/>
      <c r="FF201" s="50"/>
      <c r="FG201" s="50"/>
      <c r="FH201" s="50"/>
      <c r="FI201" s="50"/>
      <c r="FJ201" s="50"/>
      <c r="FK201" s="50"/>
      <c r="FL201" s="50"/>
      <c r="FM201" s="50"/>
      <c r="FN201" s="50"/>
      <c r="FO201" s="50"/>
      <c r="FP201" s="50"/>
      <c r="FQ201" s="50"/>
      <c r="FR201" s="50"/>
      <c r="FS201" s="50"/>
      <c r="FT201" s="50"/>
      <c r="FU201" s="50"/>
      <c r="FV201" s="50"/>
      <c r="FW201" s="50"/>
      <c r="FX201" s="50"/>
      <c r="FY201" s="50"/>
      <c r="FZ201" s="50"/>
      <c r="GA201" s="50"/>
      <c r="GB201" s="50"/>
      <c r="GC201" s="50"/>
      <c r="GD201" s="50"/>
      <c r="GE201" s="50"/>
      <c r="GF201" s="50"/>
      <c r="GG201" s="50"/>
      <c r="GH201" s="50"/>
      <c r="GI201" s="50"/>
      <c r="GJ201" s="50"/>
      <c r="GK201" s="50"/>
      <c r="GL201" s="50"/>
      <c r="GM201" s="50"/>
      <c r="GN201" s="50"/>
      <c r="GO201" s="50"/>
      <c r="GP201" s="50"/>
      <c r="GQ201" s="50"/>
      <c r="GR201" s="50"/>
      <c r="GS201" s="50"/>
      <c r="GT201" s="50"/>
      <c r="GU201" s="50"/>
      <c r="GV201" s="50"/>
      <c r="GW201" s="50"/>
      <c r="GX201" s="50"/>
      <c r="GY201" s="50"/>
      <c r="GZ201" s="50"/>
      <c r="HA201" s="50"/>
      <c r="HB201" s="50"/>
      <c r="HC201" s="50"/>
      <c r="HD201" s="50"/>
      <c r="HE201" s="50"/>
      <c r="HF201" s="50"/>
      <c r="HG201" s="50"/>
      <c r="HH201" s="50"/>
      <c r="HI201" s="50"/>
      <c r="HJ201" s="50"/>
      <c r="HK201" s="50"/>
      <c r="HL201" s="50"/>
      <c r="HM201" s="50"/>
      <c r="HN201" s="50"/>
      <c r="HO201" s="50"/>
      <c r="HP201" s="50"/>
      <c r="HQ201" s="50"/>
      <c r="HR201" s="50"/>
      <c r="HS201" s="50"/>
      <c r="HT201" s="50"/>
      <c r="HU201" s="50"/>
      <c r="HV201" s="50"/>
      <c r="HW201" s="50"/>
      <c r="HX201" s="50"/>
      <c r="HY201" s="50"/>
      <c r="HZ201" s="50"/>
      <c r="IA201" s="50"/>
      <c r="IB201" s="50"/>
      <c r="IC201" s="50"/>
      <c r="ID201" s="50"/>
      <c r="IE201" s="50"/>
      <c r="IF201" s="50"/>
      <c r="IG201" s="50"/>
      <c r="IH201" s="50"/>
      <c r="II201" s="50"/>
      <c r="IJ201" s="50"/>
      <c r="IK201" s="50"/>
      <c r="IL201" s="50"/>
      <c r="IM201" s="50"/>
      <c r="IN201" s="50"/>
      <c r="IO201" s="50"/>
      <c r="IP201" s="50"/>
      <c r="IQ201" s="50"/>
      <c r="IR201" s="50"/>
      <c r="IS201" s="50"/>
      <c r="IT201" s="50"/>
      <c r="IU201" s="50"/>
      <c r="IV201" s="50"/>
      <c r="IW201" s="50"/>
      <c r="IX201" s="50"/>
      <c r="IY201" s="50"/>
      <c r="IZ201" s="50"/>
      <c r="JA201" s="50"/>
      <c r="JB201" s="50"/>
      <c r="JC201" s="50"/>
      <c r="JD201" s="50"/>
      <c r="JE201" s="50"/>
      <c r="JF201" s="50"/>
      <c r="JG201" s="50"/>
      <c r="JH201" s="50"/>
      <c r="JI201" s="50"/>
      <c r="JJ201" s="50"/>
      <c r="JK201" s="50"/>
      <c r="JL201" s="50"/>
      <c r="JM201" s="50"/>
      <c r="JN201" s="50"/>
      <c r="JO201" s="50"/>
      <c r="JP201" s="50"/>
      <c r="JQ201" s="50"/>
      <c r="JR201" s="50"/>
      <c r="JS201" s="50"/>
      <c r="JT201" s="50"/>
      <c r="JU201" s="50"/>
      <c r="JV201" s="50"/>
      <c r="JW201" s="50"/>
      <c r="JX201" s="50"/>
      <c r="JY201" s="50"/>
      <c r="JZ201" s="50"/>
      <c r="KA201" s="50"/>
      <c r="KB201" s="50"/>
      <c r="KC201" s="50"/>
      <c r="KD201" s="50"/>
      <c r="KE201" s="50"/>
      <c r="KF201" s="50"/>
      <c r="KG201" s="50"/>
      <c r="KH201" s="50"/>
      <c r="KI201" s="50"/>
      <c r="KJ201" s="50"/>
      <c r="KK201" s="50"/>
      <c r="KL201" s="50"/>
      <c r="KM201" s="50"/>
      <c r="KN201" s="50"/>
      <c r="KO201" s="50"/>
      <c r="KP201" s="50"/>
      <c r="KQ201" s="50"/>
      <c r="KR201" s="50"/>
      <c r="KS201" s="50"/>
      <c r="KT201" s="50"/>
      <c r="KU201" s="50"/>
      <c r="KV201" s="50"/>
      <c r="KW201" s="50"/>
      <c r="KX201" s="50"/>
      <c r="KY201" s="50"/>
      <c r="KZ201" s="50"/>
      <c r="LA201" s="50"/>
      <c r="LB201" s="50"/>
      <c r="LC201" s="50"/>
      <c r="LD201" s="50"/>
      <c r="LE201" s="50"/>
      <c r="LF201" s="50"/>
      <c r="LG201" s="50"/>
      <c r="LH201" s="50"/>
      <c r="LI201" s="50"/>
      <c r="LJ201" s="50"/>
      <c r="LK201" s="50"/>
      <c r="LL201" s="50"/>
      <c r="LM201" s="50"/>
      <c r="LN201" s="50"/>
      <c r="LO201" s="50"/>
      <c r="LP201" s="50"/>
      <c r="LQ201" s="50"/>
      <c r="LR201" s="50"/>
      <c r="LS201" s="50"/>
      <c r="LT201" s="50"/>
      <c r="LU201" s="50"/>
      <c r="LV201" s="50"/>
      <c r="LW201" s="50"/>
      <c r="LX201" s="50"/>
      <c r="LY201" s="50"/>
      <c r="LZ201" s="50"/>
      <c r="MA201" s="50"/>
      <c r="MB201" s="50"/>
      <c r="MC201" s="50"/>
      <c r="MD201" s="50"/>
      <c r="ME201" s="50"/>
      <c r="MF201" s="50"/>
      <c r="MG201" s="50"/>
      <c r="MH201" s="50"/>
      <c r="MI201" s="50"/>
      <c r="MJ201" s="50"/>
      <c r="MK201" s="50"/>
      <c r="ML201" s="50"/>
      <c r="MM201" s="50"/>
      <c r="MN201" s="50"/>
      <c r="MO201" s="50"/>
      <c r="MP201" s="50"/>
      <c r="MQ201" s="50"/>
      <c r="MR201" s="50"/>
      <c r="MS201" s="50"/>
      <c r="MT201" s="50"/>
      <c r="MU201" s="50"/>
      <c r="MV201" s="50"/>
      <c r="MW201" s="50"/>
      <c r="MX201" s="50"/>
      <c r="MY201" s="50"/>
      <c r="MZ201" s="50"/>
      <c r="NA201" s="50"/>
      <c r="NB201" s="50"/>
      <c r="NC201" s="50"/>
      <c r="ND201" s="50"/>
      <c r="NE201" s="50"/>
      <c r="NF201" s="50"/>
      <c r="NG201" s="50"/>
      <c r="NH201" s="50"/>
      <c r="NI201" s="50"/>
      <c r="NJ201" s="50"/>
      <c r="NK201" s="50"/>
      <c r="NL201" s="50"/>
      <c r="NM201" s="50"/>
      <c r="NN201" s="50"/>
      <c r="NO201" s="50"/>
      <c r="NP201" s="50"/>
      <c r="NQ201" s="50"/>
      <c r="NR201" s="50"/>
      <c r="NS201" s="50"/>
      <c r="NT201" s="50"/>
      <c r="NU201" s="50"/>
      <c r="NV201" s="50"/>
      <c r="NW201" s="50"/>
      <c r="NX201" s="50"/>
      <c r="NY201" s="50"/>
      <c r="NZ201" s="50"/>
      <c r="OA201" s="50"/>
      <c r="OB201" s="50"/>
      <c r="OC201" s="50"/>
      <c r="OD201" s="50"/>
      <c r="OE201" s="50"/>
      <c r="OF201" s="50"/>
      <c r="OG201" s="50"/>
      <c r="OH201" s="50"/>
      <c r="OI201" s="50"/>
      <c r="OJ201" s="50"/>
      <c r="OK201" s="50"/>
      <c r="OL201" s="50"/>
      <c r="OM201" s="50"/>
      <c r="ON201" s="50"/>
      <c r="OO201" s="50"/>
      <c r="OP201" s="50"/>
      <c r="OQ201" s="50"/>
      <c r="OR201" s="50"/>
      <c r="OS201" s="50"/>
      <c r="OT201" s="50"/>
      <c r="OU201" s="50"/>
      <c r="OV201" s="50"/>
      <c r="OW201" s="50"/>
      <c r="OX201" s="50"/>
      <c r="OY201" s="50"/>
      <c r="OZ201" s="50"/>
      <c r="PA201" s="50"/>
      <c r="PB201" s="50"/>
      <c r="PC201" s="50"/>
      <c r="PD201" s="50"/>
      <c r="PE201" s="50"/>
      <c r="PF201" s="50"/>
      <c r="PG201" s="50"/>
      <c r="PH201" s="50"/>
      <c r="PI201" s="50"/>
      <c r="PJ201" s="50"/>
      <c r="PK201" s="50"/>
      <c r="PL201" s="50"/>
      <c r="PM201" s="50"/>
      <c r="PN201" s="50"/>
      <c r="PO201" s="50"/>
      <c r="PP201" s="50"/>
      <c r="PQ201" s="50"/>
      <c r="PR201" s="50"/>
      <c r="PS201" s="50"/>
      <c r="PT201" s="50"/>
      <c r="PU201" s="50"/>
      <c r="PV201" s="50"/>
      <c r="PW201" s="50"/>
      <c r="PX201" s="50"/>
      <c r="PY201" s="50"/>
      <c r="PZ201" s="50"/>
      <c r="QA201" s="50"/>
      <c r="QB201" s="50"/>
      <c r="QC201" s="50"/>
      <c r="QD201" s="50"/>
      <c r="QE201" s="50"/>
      <c r="QF201" s="50"/>
      <c r="QG201" s="50"/>
      <c r="QH201" s="50"/>
      <c r="QI201" s="50"/>
      <c r="QJ201" s="50"/>
      <c r="QK201" s="50"/>
      <c r="QL201" s="50"/>
      <c r="QM201" s="50"/>
      <c r="QN201" s="50"/>
      <c r="QO201" s="50"/>
      <c r="QP201" s="50"/>
      <c r="QQ201" s="50"/>
      <c r="QR201" s="50"/>
      <c r="QS201" s="50"/>
      <c r="QT201" s="50"/>
      <c r="QU201" s="50"/>
      <c r="QV201" s="50"/>
      <c r="QW201" s="50"/>
      <c r="QX201" s="50"/>
      <c r="QY201" s="50"/>
      <c r="QZ201" s="50"/>
      <c r="RA201" s="50"/>
      <c r="RB201" s="50"/>
      <c r="RC201" s="50"/>
      <c r="RD201" s="50"/>
      <c r="RE201" s="50"/>
      <c r="RF201" s="50"/>
      <c r="RG201" s="50"/>
      <c r="RH201" s="50"/>
      <c r="RI201" s="50"/>
      <c r="RJ201" s="50"/>
      <c r="RK201" s="50"/>
      <c r="RL201" s="50"/>
      <c r="RM201" s="50"/>
      <c r="RN201" s="50"/>
      <c r="RO201" s="50"/>
      <c r="RP201" s="50"/>
      <c r="RQ201" s="50"/>
      <c r="RR201" s="50"/>
      <c r="RS201" s="50"/>
      <c r="RT201" s="50"/>
      <c r="RU201" s="50"/>
      <c r="RV201" s="50"/>
      <c r="RW201" s="50"/>
      <c r="RX201" s="50"/>
      <c r="RY201" s="50"/>
      <c r="RZ201" s="50"/>
      <c r="SA201" s="50"/>
      <c r="SB201" s="50"/>
      <c r="SC201" s="50"/>
      <c r="SD201" s="50"/>
      <c r="SE201" s="50"/>
      <c r="SF201" s="50"/>
      <c r="SG201" s="50"/>
      <c r="SH201" s="50"/>
      <c r="SI201" s="50"/>
      <c r="SJ201" s="50"/>
      <c r="SK201" s="50"/>
      <c r="SL201" s="50"/>
      <c r="SM201" s="50"/>
      <c r="SN201" s="45"/>
    </row>
    <row r="202" spans="3:508" x14ac:dyDescent="0.25"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  <c r="EH202" s="50"/>
      <c r="EI202" s="50"/>
      <c r="EJ202" s="50"/>
      <c r="EK202" s="50"/>
      <c r="EL202" s="50"/>
      <c r="EM202" s="50"/>
      <c r="EN202" s="50"/>
      <c r="EO202" s="50"/>
      <c r="EP202" s="50"/>
      <c r="EQ202" s="50"/>
      <c r="ER202" s="50"/>
      <c r="ES202" s="50"/>
      <c r="ET202" s="50"/>
      <c r="EU202" s="50"/>
      <c r="EV202" s="50"/>
      <c r="EW202" s="50"/>
      <c r="EX202" s="50"/>
      <c r="EY202" s="50"/>
      <c r="EZ202" s="50"/>
      <c r="FA202" s="50"/>
      <c r="FB202" s="50"/>
      <c r="FC202" s="50"/>
      <c r="FD202" s="50"/>
      <c r="FE202" s="50"/>
      <c r="FF202" s="50"/>
      <c r="FG202" s="50"/>
      <c r="FH202" s="50"/>
      <c r="FI202" s="50"/>
      <c r="FJ202" s="50"/>
      <c r="FK202" s="50"/>
      <c r="FL202" s="50"/>
      <c r="FM202" s="50"/>
      <c r="FN202" s="50"/>
      <c r="FO202" s="50"/>
      <c r="FP202" s="50"/>
      <c r="FQ202" s="50"/>
      <c r="FR202" s="50"/>
      <c r="FS202" s="50"/>
      <c r="FT202" s="50"/>
      <c r="FU202" s="50"/>
      <c r="FV202" s="50"/>
      <c r="FW202" s="50"/>
      <c r="FX202" s="50"/>
      <c r="FY202" s="50"/>
      <c r="FZ202" s="50"/>
      <c r="GA202" s="50"/>
      <c r="GB202" s="50"/>
      <c r="GC202" s="50"/>
      <c r="GD202" s="50"/>
      <c r="GE202" s="50"/>
      <c r="GF202" s="50"/>
      <c r="GG202" s="50"/>
      <c r="GH202" s="50"/>
      <c r="GI202" s="50"/>
      <c r="GJ202" s="50"/>
      <c r="GK202" s="50"/>
      <c r="GL202" s="50"/>
      <c r="GM202" s="50"/>
      <c r="GN202" s="50"/>
      <c r="GO202" s="50"/>
      <c r="GP202" s="50"/>
      <c r="GQ202" s="50"/>
      <c r="GR202" s="50"/>
      <c r="GS202" s="50"/>
      <c r="GT202" s="50"/>
      <c r="GU202" s="50"/>
      <c r="GV202" s="50"/>
      <c r="GW202" s="50"/>
      <c r="GX202" s="50"/>
      <c r="GY202" s="50"/>
      <c r="GZ202" s="50"/>
      <c r="HA202" s="50"/>
      <c r="HB202" s="50"/>
      <c r="HC202" s="50"/>
      <c r="HD202" s="50"/>
      <c r="HE202" s="50"/>
      <c r="HF202" s="50"/>
      <c r="HG202" s="50"/>
      <c r="HH202" s="50"/>
      <c r="HI202" s="50"/>
      <c r="HJ202" s="50"/>
      <c r="HK202" s="50"/>
      <c r="HL202" s="50"/>
      <c r="HM202" s="50"/>
      <c r="HN202" s="50"/>
      <c r="HO202" s="50"/>
      <c r="HP202" s="50"/>
      <c r="HQ202" s="50"/>
      <c r="HR202" s="50"/>
      <c r="HS202" s="50"/>
      <c r="HT202" s="50"/>
      <c r="HU202" s="50"/>
      <c r="HV202" s="50"/>
      <c r="HW202" s="50"/>
      <c r="HX202" s="50"/>
      <c r="HY202" s="50"/>
      <c r="HZ202" s="50"/>
      <c r="IA202" s="50"/>
      <c r="IB202" s="50"/>
      <c r="IC202" s="50"/>
      <c r="ID202" s="50"/>
      <c r="IE202" s="50"/>
      <c r="IF202" s="50"/>
      <c r="IG202" s="50"/>
      <c r="IH202" s="50"/>
      <c r="II202" s="50"/>
      <c r="IJ202" s="50"/>
      <c r="IK202" s="50"/>
      <c r="IL202" s="50"/>
      <c r="IM202" s="50"/>
      <c r="IN202" s="50"/>
      <c r="IO202" s="50"/>
      <c r="IP202" s="50"/>
      <c r="IQ202" s="50"/>
      <c r="IR202" s="50"/>
      <c r="IS202" s="50"/>
      <c r="IT202" s="50"/>
      <c r="IU202" s="50"/>
      <c r="IV202" s="50"/>
      <c r="IW202" s="50"/>
      <c r="IX202" s="50"/>
      <c r="IY202" s="50"/>
      <c r="IZ202" s="50"/>
      <c r="JA202" s="50"/>
      <c r="JB202" s="50"/>
      <c r="JC202" s="50"/>
      <c r="JD202" s="50"/>
      <c r="JE202" s="50"/>
      <c r="JF202" s="50"/>
      <c r="JG202" s="50"/>
      <c r="JH202" s="50"/>
      <c r="JI202" s="50"/>
      <c r="JJ202" s="50"/>
      <c r="JK202" s="50"/>
      <c r="JL202" s="50"/>
      <c r="JM202" s="50"/>
      <c r="JN202" s="50"/>
      <c r="JO202" s="50"/>
      <c r="JP202" s="50"/>
      <c r="JQ202" s="50"/>
      <c r="JR202" s="50"/>
      <c r="JS202" s="50"/>
      <c r="JT202" s="50"/>
      <c r="JU202" s="50"/>
      <c r="JV202" s="50"/>
      <c r="JW202" s="50"/>
      <c r="JX202" s="50"/>
      <c r="JY202" s="50"/>
      <c r="JZ202" s="50"/>
      <c r="KA202" s="50"/>
      <c r="KB202" s="50"/>
      <c r="KC202" s="50"/>
      <c r="KD202" s="50"/>
      <c r="KE202" s="50"/>
      <c r="KF202" s="50"/>
      <c r="KG202" s="50"/>
      <c r="KH202" s="50"/>
      <c r="KI202" s="50"/>
      <c r="KJ202" s="50"/>
      <c r="KK202" s="50"/>
      <c r="KL202" s="50"/>
      <c r="KM202" s="50"/>
      <c r="KN202" s="50"/>
      <c r="KO202" s="50"/>
      <c r="KP202" s="50"/>
      <c r="KQ202" s="50"/>
      <c r="KR202" s="50"/>
      <c r="KS202" s="50"/>
      <c r="KT202" s="50"/>
      <c r="KU202" s="50"/>
      <c r="KV202" s="50"/>
      <c r="KW202" s="50"/>
      <c r="KX202" s="50"/>
      <c r="KY202" s="50"/>
      <c r="KZ202" s="50"/>
      <c r="LA202" s="50"/>
      <c r="LB202" s="50"/>
      <c r="LC202" s="50"/>
      <c r="LD202" s="50"/>
      <c r="LE202" s="50"/>
      <c r="LF202" s="50"/>
      <c r="LG202" s="50"/>
      <c r="LH202" s="50"/>
      <c r="LI202" s="50"/>
      <c r="LJ202" s="50"/>
      <c r="LK202" s="50"/>
      <c r="LL202" s="50"/>
      <c r="LM202" s="50"/>
      <c r="LN202" s="50"/>
      <c r="LO202" s="50"/>
      <c r="LP202" s="50"/>
      <c r="LQ202" s="50"/>
      <c r="LR202" s="50"/>
      <c r="LS202" s="50"/>
      <c r="LT202" s="50"/>
      <c r="LU202" s="50"/>
      <c r="LV202" s="50"/>
      <c r="LW202" s="50"/>
      <c r="LX202" s="50"/>
      <c r="LY202" s="50"/>
      <c r="LZ202" s="50"/>
      <c r="MA202" s="50"/>
      <c r="MB202" s="50"/>
      <c r="MC202" s="50"/>
      <c r="MD202" s="50"/>
      <c r="ME202" s="50"/>
      <c r="MF202" s="50"/>
      <c r="MG202" s="50"/>
      <c r="MH202" s="50"/>
      <c r="MI202" s="50"/>
      <c r="MJ202" s="50"/>
      <c r="MK202" s="50"/>
      <c r="ML202" s="50"/>
      <c r="MM202" s="50"/>
      <c r="MN202" s="50"/>
      <c r="MO202" s="50"/>
      <c r="MP202" s="50"/>
      <c r="MQ202" s="50"/>
      <c r="MR202" s="50"/>
      <c r="MS202" s="50"/>
      <c r="MT202" s="50"/>
      <c r="MU202" s="50"/>
      <c r="MV202" s="50"/>
      <c r="MW202" s="50"/>
      <c r="MX202" s="50"/>
      <c r="MY202" s="50"/>
      <c r="MZ202" s="50"/>
      <c r="NA202" s="50"/>
      <c r="NB202" s="50"/>
      <c r="NC202" s="50"/>
      <c r="ND202" s="50"/>
      <c r="NE202" s="50"/>
      <c r="NF202" s="50"/>
      <c r="NG202" s="50"/>
      <c r="NH202" s="50"/>
      <c r="NI202" s="50"/>
      <c r="NJ202" s="50"/>
      <c r="NK202" s="50"/>
      <c r="NL202" s="50"/>
      <c r="NM202" s="50"/>
      <c r="NN202" s="50"/>
      <c r="NO202" s="50"/>
      <c r="NP202" s="50"/>
      <c r="NQ202" s="50"/>
      <c r="NR202" s="50"/>
      <c r="NS202" s="50"/>
      <c r="NT202" s="50"/>
      <c r="NU202" s="50"/>
      <c r="NV202" s="50"/>
      <c r="NW202" s="50"/>
      <c r="NX202" s="50"/>
      <c r="NY202" s="50"/>
      <c r="NZ202" s="50"/>
      <c r="OA202" s="50"/>
      <c r="OB202" s="50"/>
      <c r="OC202" s="50"/>
      <c r="OD202" s="50"/>
      <c r="OE202" s="50"/>
      <c r="OF202" s="50"/>
      <c r="OG202" s="50"/>
      <c r="OH202" s="50"/>
      <c r="OI202" s="50"/>
      <c r="OJ202" s="50"/>
      <c r="OK202" s="50"/>
      <c r="OL202" s="50"/>
      <c r="OM202" s="50"/>
      <c r="ON202" s="50"/>
      <c r="OO202" s="50"/>
      <c r="OP202" s="50"/>
      <c r="OQ202" s="50"/>
      <c r="OR202" s="50"/>
      <c r="OS202" s="50"/>
      <c r="OT202" s="50"/>
      <c r="OU202" s="50"/>
      <c r="OV202" s="50"/>
      <c r="OW202" s="50"/>
      <c r="OX202" s="50"/>
      <c r="OY202" s="50"/>
      <c r="OZ202" s="50"/>
      <c r="PA202" s="50"/>
      <c r="PB202" s="50"/>
      <c r="PC202" s="50"/>
      <c r="PD202" s="50"/>
      <c r="PE202" s="50"/>
      <c r="PF202" s="50"/>
      <c r="PG202" s="50"/>
      <c r="PH202" s="50"/>
      <c r="PI202" s="50"/>
      <c r="PJ202" s="50"/>
      <c r="PK202" s="50"/>
      <c r="PL202" s="50"/>
      <c r="PM202" s="50"/>
      <c r="PN202" s="50"/>
      <c r="PO202" s="50"/>
      <c r="PP202" s="50"/>
      <c r="PQ202" s="50"/>
      <c r="PR202" s="50"/>
      <c r="PS202" s="50"/>
      <c r="PT202" s="50"/>
      <c r="PU202" s="50"/>
      <c r="PV202" s="50"/>
      <c r="PW202" s="50"/>
      <c r="PX202" s="50"/>
      <c r="PY202" s="50"/>
      <c r="PZ202" s="50"/>
      <c r="QA202" s="50"/>
      <c r="QB202" s="50"/>
      <c r="QC202" s="50"/>
      <c r="QD202" s="50"/>
      <c r="QE202" s="50"/>
      <c r="QF202" s="50"/>
      <c r="QG202" s="50"/>
      <c r="QH202" s="50"/>
      <c r="QI202" s="50"/>
      <c r="QJ202" s="50"/>
      <c r="QK202" s="50"/>
      <c r="QL202" s="50"/>
      <c r="QM202" s="50"/>
      <c r="QN202" s="50"/>
      <c r="QO202" s="50"/>
      <c r="QP202" s="50"/>
      <c r="QQ202" s="50"/>
      <c r="QR202" s="50"/>
      <c r="QS202" s="50"/>
      <c r="QT202" s="50"/>
      <c r="QU202" s="50"/>
      <c r="QV202" s="50"/>
      <c r="QW202" s="50"/>
      <c r="QX202" s="50"/>
      <c r="QY202" s="50"/>
      <c r="QZ202" s="50"/>
      <c r="RA202" s="50"/>
      <c r="RB202" s="50"/>
      <c r="RC202" s="50"/>
      <c r="RD202" s="50"/>
      <c r="RE202" s="50"/>
      <c r="RF202" s="50"/>
      <c r="RG202" s="50"/>
      <c r="RH202" s="50"/>
      <c r="RI202" s="50"/>
      <c r="RJ202" s="50"/>
      <c r="RK202" s="50"/>
      <c r="RL202" s="50"/>
      <c r="RM202" s="50"/>
      <c r="RN202" s="50"/>
      <c r="RO202" s="50"/>
      <c r="RP202" s="50"/>
      <c r="RQ202" s="50"/>
      <c r="RR202" s="50"/>
      <c r="RS202" s="50"/>
      <c r="RT202" s="50"/>
      <c r="RU202" s="50"/>
      <c r="RV202" s="50"/>
      <c r="RW202" s="50"/>
      <c r="RX202" s="50"/>
      <c r="RY202" s="50"/>
      <c r="RZ202" s="50"/>
      <c r="SA202" s="50"/>
      <c r="SB202" s="50"/>
      <c r="SC202" s="50"/>
      <c r="SD202" s="50"/>
      <c r="SE202" s="50"/>
      <c r="SF202" s="50"/>
      <c r="SG202" s="50"/>
      <c r="SH202" s="50"/>
      <c r="SI202" s="50"/>
      <c r="SJ202" s="50"/>
      <c r="SK202" s="50"/>
      <c r="SL202" s="50"/>
      <c r="SM202" s="50"/>
      <c r="SN202" s="45"/>
    </row>
    <row r="203" spans="3:508" x14ac:dyDescent="0.25"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  <c r="AX203" s="50"/>
      <c r="AY203" s="50"/>
      <c r="AZ203" s="50"/>
      <c r="BA203" s="50"/>
      <c r="BB203" s="50"/>
      <c r="BC203" s="50"/>
      <c r="BD203" s="50"/>
      <c r="BE203" s="50"/>
      <c r="BF203" s="50"/>
      <c r="BG203" s="50"/>
      <c r="BH203" s="50"/>
      <c r="BI203" s="50"/>
      <c r="BJ203" s="50"/>
      <c r="BK203" s="50"/>
      <c r="BL203" s="50"/>
      <c r="BM203" s="50"/>
      <c r="BN203" s="50"/>
      <c r="BO203" s="50"/>
      <c r="BP203" s="50"/>
      <c r="BQ203" s="50"/>
      <c r="BR203" s="50"/>
      <c r="BS203" s="50"/>
      <c r="BT203" s="50"/>
      <c r="BU203" s="50"/>
      <c r="BV203" s="50"/>
      <c r="BW203" s="50"/>
      <c r="BX203" s="50"/>
      <c r="BY203" s="50"/>
      <c r="BZ203" s="50"/>
      <c r="CA203" s="50"/>
      <c r="CB203" s="50"/>
      <c r="CC203" s="50"/>
      <c r="CD203" s="50"/>
      <c r="CE203" s="50"/>
      <c r="CF203" s="50"/>
      <c r="CG203" s="50"/>
      <c r="CH203" s="50"/>
      <c r="CI203" s="50"/>
      <c r="CJ203" s="50"/>
      <c r="CK203" s="50"/>
      <c r="CL203" s="50"/>
      <c r="CM203" s="50"/>
      <c r="CN203" s="50"/>
      <c r="CO203" s="50"/>
      <c r="CP203" s="50"/>
      <c r="CQ203" s="50"/>
      <c r="CR203" s="50"/>
      <c r="CS203" s="50"/>
      <c r="CT203" s="50"/>
      <c r="CU203" s="50"/>
      <c r="CV203" s="50"/>
      <c r="CW203" s="50"/>
      <c r="CX203" s="50"/>
      <c r="CY203" s="50"/>
      <c r="CZ203" s="50"/>
      <c r="DA203" s="50"/>
      <c r="DB203" s="50"/>
      <c r="DC203" s="50"/>
      <c r="DD203" s="50"/>
      <c r="DE203" s="50"/>
      <c r="DF203" s="50"/>
      <c r="DG203" s="50"/>
      <c r="DH203" s="50"/>
      <c r="DI203" s="50"/>
      <c r="DJ203" s="50"/>
      <c r="DK203" s="50"/>
      <c r="DL203" s="50"/>
      <c r="DM203" s="50"/>
      <c r="DN203" s="50"/>
      <c r="DO203" s="50"/>
      <c r="DP203" s="50"/>
      <c r="DQ203" s="50"/>
      <c r="DR203" s="50"/>
      <c r="DS203" s="50"/>
      <c r="DT203" s="50"/>
      <c r="DU203" s="50"/>
      <c r="DV203" s="50"/>
      <c r="DW203" s="50"/>
      <c r="DX203" s="50"/>
      <c r="DY203" s="50"/>
      <c r="DZ203" s="50"/>
      <c r="EA203" s="50"/>
      <c r="EB203" s="50"/>
      <c r="EC203" s="50"/>
      <c r="ED203" s="50"/>
      <c r="EE203" s="50"/>
      <c r="EF203" s="50"/>
      <c r="EG203" s="50"/>
      <c r="EH203" s="50"/>
      <c r="EI203" s="50"/>
      <c r="EJ203" s="50"/>
      <c r="EK203" s="50"/>
      <c r="EL203" s="50"/>
      <c r="EM203" s="50"/>
      <c r="EN203" s="50"/>
      <c r="EO203" s="50"/>
      <c r="EP203" s="50"/>
      <c r="EQ203" s="50"/>
      <c r="ER203" s="50"/>
      <c r="ES203" s="50"/>
      <c r="ET203" s="50"/>
      <c r="EU203" s="50"/>
      <c r="EV203" s="50"/>
      <c r="EW203" s="50"/>
      <c r="EX203" s="50"/>
      <c r="EY203" s="50"/>
      <c r="EZ203" s="50"/>
      <c r="FA203" s="50"/>
      <c r="FB203" s="50"/>
      <c r="FC203" s="50"/>
      <c r="FD203" s="50"/>
      <c r="FE203" s="50"/>
      <c r="FF203" s="50"/>
      <c r="FG203" s="50"/>
      <c r="FH203" s="50"/>
      <c r="FI203" s="50"/>
      <c r="FJ203" s="50"/>
      <c r="FK203" s="50"/>
      <c r="FL203" s="50"/>
      <c r="FM203" s="50"/>
      <c r="FN203" s="50"/>
      <c r="FO203" s="50"/>
      <c r="FP203" s="50"/>
      <c r="FQ203" s="50"/>
      <c r="FR203" s="50"/>
      <c r="FS203" s="50"/>
      <c r="FT203" s="50"/>
      <c r="FU203" s="50"/>
      <c r="FV203" s="50"/>
      <c r="FW203" s="50"/>
      <c r="FX203" s="50"/>
      <c r="FY203" s="50"/>
      <c r="FZ203" s="50"/>
      <c r="GA203" s="50"/>
      <c r="GB203" s="50"/>
      <c r="GC203" s="50"/>
      <c r="GD203" s="50"/>
      <c r="GE203" s="50"/>
      <c r="GF203" s="50"/>
      <c r="GG203" s="50"/>
      <c r="GH203" s="50"/>
      <c r="GI203" s="50"/>
      <c r="GJ203" s="50"/>
      <c r="GK203" s="50"/>
      <c r="GL203" s="50"/>
      <c r="GM203" s="50"/>
      <c r="GN203" s="50"/>
      <c r="GO203" s="50"/>
      <c r="GP203" s="50"/>
      <c r="GQ203" s="50"/>
      <c r="GR203" s="50"/>
      <c r="GS203" s="50"/>
      <c r="GT203" s="50"/>
      <c r="GU203" s="50"/>
      <c r="GV203" s="50"/>
      <c r="GW203" s="50"/>
      <c r="GX203" s="50"/>
      <c r="GY203" s="50"/>
      <c r="GZ203" s="50"/>
      <c r="HA203" s="50"/>
      <c r="HB203" s="50"/>
      <c r="HC203" s="50"/>
      <c r="HD203" s="50"/>
      <c r="HE203" s="50"/>
      <c r="HF203" s="50"/>
      <c r="HG203" s="50"/>
      <c r="HH203" s="50"/>
      <c r="HI203" s="50"/>
      <c r="HJ203" s="50"/>
      <c r="HK203" s="50"/>
      <c r="HL203" s="50"/>
      <c r="HM203" s="50"/>
      <c r="HN203" s="50"/>
      <c r="HO203" s="50"/>
      <c r="HP203" s="50"/>
      <c r="HQ203" s="50"/>
      <c r="HR203" s="50"/>
      <c r="HS203" s="50"/>
      <c r="HT203" s="50"/>
      <c r="HU203" s="50"/>
      <c r="HV203" s="50"/>
      <c r="HW203" s="50"/>
      <c r="HX203" s="50"/>
      <c r="HY203" s="50"/>
      <c r="HZ203" s="50"/>
      <c r="IA203" s="50"/>
      <c r="IB203" s="50"/>
      <c r="IC203" s="50"/>
      <c r="ID203" s="50"/>
      <c r="IE203" s="50"/>
      <c r="IF203" s="50"/>
      <c r="IG203" s="50"/>
      <c r="IH203" s="50"/>
      <c r="II203" s="50"/>
      <c r="IJ203" s="50"/>
      <c r="IK203" s="50"/>
      <c r="IL203" s="50"/>
      <c r="IM203" s="50"/>
      <c r="IN203" s="50"/>
      <c r="IO203" s="50"/>
      <c r="IP203" s="50"/>
      <c r="IQ203" s="50"/>
      <c r="IR203" s="50"/>
      <c r="IS203" s="50"/>
      <c r="IT203" s="50"/>
      <c r="IU203" s="50"/>
      <c r="IV203" s="50"/>
      <c r="IW203" s="50"/>
      <c r="IX203" s="50"/>
      <c r="IY203" s="50"/>
      <c r="IZ203" s="50"/>
      <c r="JA203" s="50"/>
      <c r="JB203" s="50"/>
      <c r="JC203" s="50"/>
      <c r="JD203" s="50"/>
      <c r="JE203" s="50"/>
      <c r="JF203" s="50"/>
      <c r="JG203" s="50"/>
      <c r="JH203" s="50"/>
      <c r="JI203" s="50"/>
      <c r="JJ203" s="50"/>
      <c r="JK203" s="50"/>
      <c r="JL203" s="50"/>
      <c r="JM203" s="50"/>
      <c r="JN203" s="50"/>
      <c r="JO203" s="50"/>
      <c r="JP203" s="50"/>
      <c r="JQ203" s="50"/>
      <c r="JR203" s="50"/>
      <c r="JS203" s="50"/>
      <c r="JT203" s="50"/>
      <c r="JU203" s="50"/>
      <c r="JV203" s="50"/>
      <c r="JW203" s="50"/>
      <c r="JX203" s="50"/>
      <c r="JY203" s="50"/>
      <c r="JZ203" s="50"/>
      <c r="KA203" s="50"/>
      <c r="KB203" s="50"/>
      <c r="KC203" s="50"/>
      <c r="KD203" s="50"/>
      <c r="KE203" s="50"/>
      <c r="KF203" s="50"/>
      <c r="KG203" s="50"/>
      <c r="KH203" s="50"/>
      <c r="KI203" s="50"/>
      <c r="KJ203" s="50"/>
      <c r="KK203" s="50"/>
      <c r="KL203" s="50"/>
      <c r="KM203" s="50"/>
      <c r="KN203" s="50"/>
      <c r="KO203" s="50"/>
      <c r="KP203" s="50"/>
      <c r="KQ203" s="50"/>
      <c r="KR203" s="50"/>
      <c r="KS203" s="50"/>
      <c r="KT203" s="50"/>
      <c r="KU203" s="50"/>
      <c r="KV203" s="50"/>
      <c r="KW203" s="50"/>
      <c r="KX203" s="50"/>
      <c r="KY203" s="50"/>
      <c r="KZ203" s="50"/>
      <c r="LA203" s="50"/>
      <c r="LB203" s="50"/>
      <c r="LC203" s="50"/>
      <c r="LD203" s="50"/>
      <c r="LE203" s="50"/>
      <c r="LF203" s="50"/>
      <c r="LG203" s="50"/>
      <c r="LH203" s="50"/>
      <c r="LI203" s="50"/>
      <c r="LJ203" s="50"/>
      <c r="LK203" s="50"/>
      <c r="LL203" s="50"/>
      <c r="LM203" s="50"/>
      <c r="LN203" s="50"/>
      <c r="LO203" s="50"/>
      <c r="LP203" s="50"/>
      <c r="LQ203" s="50"/>
      <c r="LR203" s="50"/>
      <c r="LS203" s="50"/>
      <c r="LT203" s="50"/>
      <c r="LU203" s="50"/>
      <c r="LV203" s="50"/>
      <c r="LW203" s="50"/>
      <c r="LX203" s="50"/>
      <c r="LY203" s="50"/>
      <c r="LZ203" s="50"/>
      <c r="MA203" s="50"/>
      <c r="MB203" s="50"/>
      <c r="MC203" s="50"/>
      <c r="MD203" s="50"/>
      <c r="ME203" s="50"/>
      <c r="MF203" s="50"/>
      <c r="MG203" s="50"/>
      <c r="MH203" s="50"/>
      <c r="MI203" s="50"/>
      <c r="MJ203" s="50"/>
      <c r="MK203" s="50"/>
      <c r="ML203" s="50"/>
      <c r="MM203" s="50"/>
      <c r="MN203" s="50"/>
      <c r="MO203" s="50"/>
      <c r="MP203" s="50"/>
      <c r="MQ203" s="50"/>
      <c r="MR203" s="50"/>
      <c r="MS203" s="50"/>
      <c r="MT203" s="50"/>
      <c r="MU203" s="50"/>
      <c r="MV203" s="50"/>
      <c r="MW203" s="50"/>
      <c r="MX203" s="50"/>
      <c r="MY203" s="50"/>
      <c r="MZ203" s="50"/>
      <c r="NA203" s="50"/>
      <c r="NB203" s="50"/>
      <c r="NC203" s="50"/>
      <c r="ND203" s="50"/>
      <c r="NE203" s="50"/>
      <c r="NF203" s="50"/>
      <c r="NG203" s="50"/>
      <c r="NH203" s="50"/>
      <c r="NI203" s="50"/>
      <c r="NJ203" s="50"/>
      <c r="NK203" s="50"/>
      <c r="NL203" s="50"/>
      <c r="NM203" s="50"/>
      <c r="NN203" s="50"/>
      <c r="NO203" s="50"/>
      <c r="NP203" s="50"/>
      <c r="NQ203" s="50"/>
      <c r="NR203" s="50"/>
      <c r="NS203" s="50"/>
      <c r="NT203" s="50"/>
      <c r="NU203" s="50"/>
      <c r="NV203" s="50"/>
      <c r="NW203" s="50"/>
      <c r="NX203" s="50"/>
      <c r="NY203" s="50"/>
      <c r="NZ203" s="50"/>
      <c r="OA203" s="50"/>
      <c r="OB203" s="50"/>
      <c r="OC203" s="50"/>
      <c r="OD203" s="50"/>
      <c r="OE203" s="50"/>
      <c r="OF203" s="50"/>
      <c r="OG203" s="50"/>
      <c r="OH203" s="50"/>
      <c r="OI203" s="50"/>
      <c r="OJ203" s="50"/>
      <c r="OK203" s="50"/>
      <c r="OL203" s="50"/>
      <c r="OM203" s="50"/>
      <c r="ON203" s="50"/>
      <c r="OO203" s="50"/>
      <c r="OP203" s="50"/>
      <c r="OQ203" s="50"/>
      <c r="OR203" s="50"/>
      <c r="OS203" s="50"/>
      <c r="OT203" s="50"/>
      <c r="OU203" s="50"/>
      <c r="OV203" s="50"/>
      <c r="OW203" s="50"/>
      <c r="OX203" s="50"/>
      <c r="OY203" s="50"/>
      <c r="OZ203" s="50"/>
      <c r="PA203" s="50"/>
      <c r="PB203" s="50"/>
      <c r="PC203" s="50"/>
      <c r="PD203" s="50"/>
      <c r="PE203" s="50"/>
      <c r="PF203" s="50"/>
      <c r="PG203" s="50"/>
      <c r="PH203" s="50"/>
      <c r="PI203" s="50"/>
      <c r="PJ203" s="50"/>
      <c r="PK203" s="50"/>
      <c r="PL203" s="50"/>
      <c r="PM203" s="50"/>
      <c r="PN203" s="50"/>
      <c r="PO203" s="50"/>
      <c r="PP203" s="50"/>
      <c r="PQ203" s="50"/>
      <c r="PR203" s="50"/>
      <c r="PS203" s="50"/>
      <c r="PT203" s="50"/>
      <c r="PU203" s="50"/>
      <c r="PV203" s="50"/>
      <c r="PW203" s="50"/>
      <c r="PX203" s="50"/>
      <c r="PY203" s="50"/>
      <c r="PZ203" s="50"/>
      <c r="QA203" s="50"/>
      <c r="QB203" s="50"/>
      <c r="QC203" s="50"/>
      <c r="QD203" s="50"/>
      <c r="QE203" s="50"/>
      <c r="QF203" s="50"/>
      <c r="QG203" s="50"/>
      <c r="QH203" s="50"/>
      <c r="QI203" s="50"/>
      <c r="QJ203" s="50"/>
      <c r="QK203" s="50"/>
      <c r="QL203" s="50"/>
      <c r="QM203" s="50"/>
      <c r="QN203" s="50"/>
      <c r="QO203" s="50"/>
      <c r="QP203" s="50"/>
      <c r="QQ203" s="50"/>
      <c r="QR203" s="50"/>
      <c r="QS203" s="50"/>
      <c r="QT203" s="50"/>
      <c r="QU203" s="50"/>
      <c r="QV203" s="50"/>
      <c r="QW203" s="50"/>
      <c r="QX203" s="50"/>
      <c r="QY203" s="50"/>
      <c r="QZ203" s="50"/>
      <c r="RA203" s="50"/>
      <c r="RB203" s="50"/>
      <c r="RC203" s="50"/>
      <c r="RD203" s="50"/>
      <c r="RE203" s="50"/>
      <c r="RF203" s="50"/>
      <c r="RG203" s="50"/>
      <c r="RH203" s="50"/>
      <c r="RI203" s="50"/>
      <c r="RJ203" s="50"/>
      <c r="RK203" s="50"/>
      <c r="RL203" s="50"/>
      <c r="RM203" s="50"/>
      <c r="RN203" s="50"/>
      <c r="RO203" s="50"/>
      <c r="RP203" s="50"/>
      <c r="RQ203" s="50"/>
      <c r="RR203" s="50"/>
      <c r="RS203" s="50"/>
      <c r="RT203" s="50"/>
      <c r="RU203" s="50"/>
      <c r="RV203" s="50"/>
      <c r="RW203" s="50"/>
      <c r="RX203" s="50"/>
      <c r="RY203" s="50"/>
      <c r="RZ203" s="50"/>
      <c r="SA203" s="50"/>
      <c r="SB203" s="50"/>
      <c r="SC203" s="50"/>
      <c r="SD203" s="50"/>
      <c r="SE203" s="50"/>
      <c r="SF203" s="50"/>
      <c r="SG203" s="50"/>
      <c r="SH203" s="50"/>
      <c r="SI203" s="50"/>
      <c r="SJ203" s="50"/>
      <c r="SK203" s="50"/>
      <c r="SL203" s="50"/>
      <c r="SM203" s="50"/>
      <c r="SN203" s="45"/>
    </row>
    <row r="204" spans="3:508" x14ac:dyDescent="0.25"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  <c r="AX204" s="50"/>
      <c r="AY204" s="50"/>
      <c r="AZ204" s="50"/>
      <c r="BA204" s="50"/>
      <c r="BB204" s="50"/>
      <c r="BC204" s="50"/>
      <c r="BD204" s="50"/>
      <c r="BE204" s="50"/>
      <c r="BF204" s="50"/>
      <c r="BG204" s="50"/>
      <c r="BH204" s="50"/>
      <c r="BI204" s="50"/>
      <c r="BJ204" s="50"/>
      <c r="BK204" s="50"/>
      <c r="BL204" s="50"/>
      <c r="BM204" s="50"/>
      <c r="BN204" s="50"/>
      <c r="BO204" s="50"/>
      <c r="BP204" s="50"/>
      <c r="BQ204" s="50"/>
      <c r="BR204" s="50"/>
      <c r="BS204" s="50"/>
      <c r="BT204" s="50"/>
      <c r="BU204" s="50"/>
      <c r="BV204" s="50"/>
      <c r="BW204" s="50"/>
      <c r="BX204" s="50"/>
      <c r="BY204" s="50"/>
      <c r="BZ204" s="50"/>
      <c r="CA204" s="50"/>
      <c r="CB204" s="50"/>
      <c r="CC204" s="50"/>
      <c r="CD204" s="50"/>
      <c r="CE204" s="50"/>
      <c r="CF204" s="50"/>
      <c r="CG204" s="50"/>
      <c r="CH204" s="50"/>
      <c r="CI204" s="50"/>
      <c r="CJ204" s="50"/>
      <c r="CK204" s="50"/>
      <c r="CL204" s="50"/>
      <c r="CM204" s="50"/>
      <c r="CN204" s="50"/>
      <c r="CO204" s="50"/>
      <c r="CP204" s="50"/>
      <c r="CQ204" s="50"/>
      <c r="CR204" s="50"/>
      <c r="CS204" s="50"/>
      <c r="CT204" s="50"/>
      <c r="CU204" s="50"/>
      <c r="CV204" s="50"/>
      <c r="CW204" s="50"/>
      <c r="CX204" s="50"/>
      <c r="CY204" s="50"/>
      <c r="CZ204" s="50"/>
      <c r="DA204" s="50"/>
      <c r="DB204" s="50"/>
      <c r="DC204" s="50"/>
      <c r="DD204" s="50"/>
      <c r="DE204" s="50"/>
      <c r="DF204" s="50"/>
      <c r="DG204" s="50"/>
      <c r="DH204" s="50"/>
      <c r="DI204" s="50"/>
      <c r="DJ204" s="50"/>
      <c r="DK204" s="50"/>
      <c r="DL204" s="50"/>
      <c r="DM204" s="50"/>
      <c r="DN204" s="50"/>
      <c r="DO204" s="50"/>
      <c r="DP204" s="50"/>
      <c r="DQ204" s="50"/>
      <c r="DR204" s="50"/>
      <c r="DS204" s="50"/>
      <c r="DT204" s="50"/>
      <c r="DU204" s="50"/>
      <c r="DV204" s="50"/>
      <c r="DW204" s="50"/>
      <c r="DX204" s="50"/>
      <c r="DY204" s="50"/>
      <c r="DZ204" s="50"/>
      <c r="EA204" s="50"/>
      <c r="EB204" s="50"/>
      <c r="EC204" s="50"/>
      <c r="ED204" s="50"/>
      <c r="EE204" s="50"/>
      <c r="EF204" s="50"/>
      <c r="EG204" s="50"/>
      <c r="EH204" s="50"/>
      <c r="EI204" s="50"/>
      <c r="EJ204" s="50"/>
      <c r="EK204" s="50"/>
      <c r="EL204" s="50"/>
      <c r="EM204" s="50"/>
      <c r="EN204" s="50"/>
      <c r="EO204" s="50"/>
      <c r="EP204" s="50"/>
      <c r="EQ204" s="50"/>
      <c r="ER204" s="50"/>
      <c r="ES204" s="50"/>
      <c r="ET204" s="50"/>
      <c r="EU204" s="50"/>
      <c r="EV204" s="50"/>
      <c r="EW204" s="50"/>
      <c r="EX204" s="50"/>
      <c r="EY204" s="50"/>
      <c r="EZ204" s="50"/>
      <c r="FA204" s="50"/>
      <c r="FB204" s="50"/>
      <c r="FC204" s="50"/>
      <c r="FD204" s="50"/>
      <c r="FE204" s="50"/>
      <c r="FF204" s="50"/>
      <c r="FG204" s="50"/>
      <c r="FH204" s="50"/>
      <c r="FI204" s="50"/>
      <c r="FJ204" s="50"/>
      <c r="FK204" s="50"/>
      <c r="FL204" s="50"/>
      <c r="FM204" s="50"/>
      <c r="FN204" s="50"/>
      <c r="FO204" s="50"/>
      <c r="FP204" s="50"/>
      <c r="FQ204" s="50"/>
      <c r="FR204" s="50"/>
      <c r="FS204" s="50"/>
      <c r="FT204" s="50"/>
      <c r="FU204" s="50"/>
      <c r="FV204" s="50"/>
      <c r="FW204" s="50"/>
      <c r="FX204" s="50"/>
      <c r="FY204" s="50"/>
      <c r="FZ204" s="50"/>
      <c r="GA204" s="50"/>
      <c r="GB204" s="50"/>
      <c r="GC204" s="50"/>
      <c r="GD204" s="50"/>
      <c r="GE204" s="50"/>
      <c r="GF204" s="50"/>
      <c r="GG204" s="50"/>
      <c r="GH204" s="50"/>
      <c r="GI204" s="50"/>
      <c r="GJ204" s="50"/>
      <c r="GK204" s="50"/>
      <c r="GL204" s="50"/>
      <c r="GM204" s="50"/>
      <c r="GN204" s="50"/>
      <c r="GO204" s="50"/>
      <c r="GP204" s="50"/>
      <c r="GQ204" s="50"/>
      <c r="GR204" s="50"/>
      <c r="GS204" s="50"/>
      <c r="GT204" s="50"/>
      <c r="GU204" s="50"/>
      <c r="GV204" s="50"/>
      <c r="GW204" s="50"/>
      <c r="GX204" s="50"/>
      <c r="GY204" s="50"/>
      <c r="GZ204" s="50"/>
      <c r="HA204" s="50"/>
      <c r="HB204" s="50"/>
      <c r="HC204" s="50"/>
      <c r="HD204" s="50"/>
      <c r="HE204" s="50"/>
      <c r="HF204" s="50"/>
      <c r="HG204" s="50"/>
      <c r="HH204" s="50"/>
      <c r="HI204" s="50"/>
      <c r="HJ204" s="50"/>
      <c r="HK204" s="50"/>
      <c r="HL204" s="50"/>
      <c r="HM204" s="50"/>
      <c r="HN204" s="50"/>
      <c r="HO204" s="50"/>
      <c r="HP204" s="50"/>
      <c r="HQ204" s="50"/>
      <c r="HR204" s="50"/>
      <c r="HS204" s="50"/>
      <c r="HT204" s="50"/>
      <c r="HU204" s="50"/>
      <c r="HV204" s="50"/>
      <c r="HW204" s="50"/>
      <c r="HX204" s="50"/>
      <c r="HY204" s="50"/>
      <c r="HZ204" s="50"/>
      <c r="IA204" s="50"/>
      <c r="IB204" s="50"/>
      <c r="IC204" s="50"/>
      <c r="ID204" s="50"/>
      <c r="IE204" s="50"/>
      <c r="IF204" s="50"/>
      <c r="IG204" s="50"/>
      <c r="IH204" s="50"/>
      <c r="II204" s="50"/>
      <c r="IJ204" s="50"/>
      <c r="IK204" s="50"/>
      <c r="IL204" s="50"/>
      <c r="IM204" s="50"/>
      <c r="IN204" s="50"/>
      <c r="IO204" s="50"/>
      <c r="IP204" s="50"/>
      <c r="IQ204" s="50"/>
      <c r="IR204" s="50"/>
      <c r="IS204" s="50"/>
      <c r="IT204" s="50"/>
      <c r="IU204" s="50"/>
      <c r="IV204" s="50"/>
      <c r="IW204" s="50"/>
      <c r="IX204" s="50"/>
      <c r="IY204" s="50"/>
      <c r="IZ204" s="50"/>
      <c r="JA204" s="50"/>
      <c r="JB204" s="50"/>
      <c r="JC204" s="50"/>
      <c r="JD204" s="50"/>
      <c r="JE204" s="50"/>
      <c r="JF204" s="50"/>
      <c r="JG204" s="50"/>
      <c r="JH204" s="50"/>
      <c r="JI204" s="50"/>
      <c r="JJ204" s="50"/>
      <c r="JK204" s="50"/>
      <c r="JL204" s="50"/>
      <c r="JM204" s="50"/>
      <c r="JN204" s="50"/>
      <c r="JO204" s="50"/>
      <c r="JP204" s="50"/>
      <c r="JQ204" s="50"/>
      <c r="JR204" s="50"/>
      <c r="JS204" s="50"/>
      <c r="JT204" s="50"/>
      <c r="JU204" s="50"/>
      <c r="JV204" s="50"/>
      <c r="JW204" s="50"/>
      <c r="JX204" s="50"/>
      <c r="JY204" s="50"/>
      <c r="JZ204" s="50"/>
      <c r="KA204" s="50"/>
      <c r="KB204" s="50"/>
      <c r="KC204" s="50"/>
      <c r="KD204" s="50"/>
      <c r="KE204" s="50"/>
      <c r="KF204" s="50"/>
      <c r="KG204" s="50"/>
      <c r="KH204" s="50"/>
      <c r="KI204" s="50"/>
      <c r="KJ204" s="50"/>
      <c r="KK204" s="50"/>
      <c r="KL204" s="50"/>
      <c r="KM204" s="50"/>
      <c r="KN204" s="50"/>
      <c r="KO204" s="50"/>
      <c r="KP204" s="50"/>
      <c r="KQ204" s="50"/>
      <c r="KR204" s="50"/>
      <c r="KS204" s="50"/>
      <c r="KT204" s="50"/>
      <c r="KU204" s="50"/>
      <c r="KV204" s="50"/>
      <c r="KW204" s="50"/>
      <c r="KX204" s="50"/>
      <c r="KY204" s="50"/>
      <c r="KZ204" s="50"/>
      <c r="LA204" s="50"/>
      <c r="LB204" s="50"/>
      <c r="LC204" s="50"/>
      <c r="LD204" s="50"/>
      <c r="LE204" s="50"/>
      <c r="LF204" s="50"/>
      <c r="LG204" s="50"/>
      <c r="LH204" s="50"/>
      <c r="LI204" s="50"/>
      <c r="LJ204" s="50"/>
      <c r="LK204" s="50"/>
      <c r="LL204" s="50"/>
      <c r="LM204" s="50"/>
      <c r="LN204" s="50"/>
      <c r="LO204" s="50"/>
      <c r="LP204" s="50"/>
      <c r="LQ204" s="50"/>
      <c r="LR204" s="50"/>
      <c r="LS204" s="50"/>
      <c r="LT204" s="50"/>
      <c r="LU204" s="50"/>
      <c r="LV204" s="50"/>
      <c r="LW204" s="50"/>
      <c r="LX204" s="50"/>
      <c r="LY204" s="50"/>
      <c r="LZ204" s="50"/>
      <c r="MA204" s="50"/>
      <c r="MB204" s="50"/>
      <c r="MC204" s="50"/>
      <c r="MD204" s="50"/>
      <c r="ME204" s="50"/>
      <c r="MF204" s="50"/>
      <c r="MG204" s="50"/>
      <c r="MH204" s="50"/>
      <c r="MI204" s="50"/>
      <c r="MJ204" s="50"/>
      <c r="MK204" s="50"/>
      <c r="ML204" s="50"/>
      <c r="MM204" s="50"/>
      <c r="MN204" s="50"/>
      <c r="MO204" s="50"/>
      <c r="MP204" s="50"/>
      <c r="MQ204" s="50"/>
      <c r="MR204" s="50"/>
      <c r="MS204" s="50"/>
      <c r="MT204" s="50"/>
      <c r="MU204" s="50"/>
      <c r="MV204" s="50"/>
      <c r="MW204" s="50"/>
      <c r="MX204" s="50"/>
      <c r="MY204" s="50"/>
      <c r="MZ204" s="50"/>
      <c r="NA204" s="50"/>
      <c r="NB204" s="50"/>
      <c r="NC204" s="50"/>
      <c r="ND204" s="50"/>
      <c r="NE204" s="50"/>
      <c r="NF204" s="50"/>
      <c r="NG204" s="50"/>
      <c r="NH204" s="50"/>
      <c r="NI204" s="50"/>
      <c r="NJ204" s="50"/>
      <c r="NK204" s="50"/>
      <c r="NL204" s="50"/>
      <c r="NM204" s="50"/>
      <c r="NN204" s="50"/>
      <c r="NO204" s="50"/>
      <c r="NP204" s="50"/>
      <c r="NQ204" s="50"/>
      <c r="NR204" s="50"/>
      <c r="NS204" s="50"/>
      <c r="NT204" s="50"/>
      <c r="NU204" s="50"/>
      <c r="NV204" s="50"/>
      <c r="NW204" s="50"/>
      <c r="NX204" s="50"/>
      <c r="NY204" s="50"/>
      <c r="NZ204" s="50"/>
      <c r="OA204" s="50"/>
      <c r="OB204" s="50"/>
      <c r="OC204" s="50"/>
      <c r="OD204" s="50"/>
      <c r="OE204" s="50"/>
      <c r="OF204" s="50"/>
      <c r="OG204" s="50"/>
      <c r="OH204" s="50"/>
      <c r="OI204" s="50"/>
      <c r="OJ204" s="50"/>
      <c r="OK204" s="50"/>
      <c r="OL204" s="50"/>
      <c r="OM204" s="50"/>
      <c r="ON204" s="50"/>
      <c r="OO204" s="50"/>
      <c r="OP204" s="50"/>
      <c r="OQ204" s="50"/>
      <c r="OR204" s="50"/>
      <c r="OS204" s="50"/>
      <c r="OT204" s="50"/>
      <c r="OU204" s="50"/>
      <c r="OV204" s="50"/>
      <c r="OW204" s="50"/>
      <c r="OX204" s="50"/>
      <c r="OY204" s="50"/>
      <c r="OZ204" s="50"/>
      <c r="PA204" s="50"/>
      <c r="PB204" s="50"/>
      <c r="PC204" s="50"/>
      <c r="PD204" s="50"/>
      <c r="PE204" s="50"/>
      <c r="PF204" s="50"/>
      <c r="PG204" s="50"/>
      <c r="PH204" s="50"/>
      <c r="PI204" s="50"/>
      <c r="PJ204" s="50"/>
      <c r="PK204" s="50"/>
      <c r="PL204" s="50"/>
      <c r="PM204" s="50"/>
      <c r="PN204" s="50"/>
      <c r="PO204" s="50"/>
      <c r="PP204" s="50"/>
      <c r="PQ204" s="50"/>
      <c r="PR204" s="50"/>
      <c r="PS204" s="50"/>
      <c r="PT204" s="50"/>
      <c r="PU204" s="50"/>
      <c r="PV204" s="50"/>
      <c r="PW204" s="50"/>
      <c r="PX204" s="50"/>
      <c r="PY204" s="50"/>
      <c r="PZ204" s="50"/>
      <c r="QA204" s="50"/>
      <c r="QB204" s="50"/>
      <c r="QC204" s="50"/>
      <c r="QD204" s="50"/>
      <c r="QE204" s="50"/>
      <c r="QF204" s="50"/>
      <c r="QG204" s="50"/>
      <c r="QH204" s="50"/>
      <c r="QI204" s="50"/>
      <c r="QJ204" s="50"/>
      <c r="QK204" s="50"/>
      <c r="QL204" s="50"/>
      <c r="QM204" s="50"/>
      <c r="QN204" s="50"/>
      <c r="QO204" s="50"/>
      <c r="QP204" s="50"/>
      <c r="QQ204" s="50"/>
      <c r="QR204" s="50"/>
      <c r="QS204" s="50"/>
      <c r="QT204" s="50"/>
      <c r="QU204" s="50"/>
      <c r="QV204" s="50"/>
      <c r="QW204" s="50"/>
      <c r="QX204" s="50"/>
      <c r="QY204" s="50"/>
      <c r="QZ204" s="50"/>
      <c r="RA204" s="50"/>
      <c r="RB204" s="50"/>
      <c r="RC204" s="50"/>
      <c r="RD204" s="50"/>
      <c r="RE204" s="50"/>
      <c r="RF204" s="50"/>
      <c r="RG204" s="50"/>
      <c r="RH204" s="50"/>
      <c r="RI204" s="50"/>
      <c r="RJ204" s="50"/>
      <c r="RK204" s="50"/>
      <c r="RL204" s="50"/>
      <c r="RM204" s="50"/>
      <c r="RN204" s="50"/>
      <c r="RO204" s="50"/>
      <c r="RP204" s="50"/>
      <c r="RQ204" s="50"/>
      <c r="RR204" s="50"/>
      <c r="RS204" s="50"/>
      <c r="RT204" s="50"/>
      <c r="RU204" s="50"/>
      <c r="RV204" s="50"/>
      <c r="RW204" s="50"/>
      <c r="RX204" s="50"/>
      <c r="RY204" s="50"/>
      <c r="RZ204" s="50"/>
      <c r="SA204" s="50"/>
      <c r="SB204" s="50"/>
      <c r="SC204" s="50"/>
      <c r="SD204" s="50"/>
      <c r="SE204" s="50"/>
      <c r="SF204" s="50"/>
      <c r="SG204" s="50"/>
      <c r="SH204" s="50"/>
      <c r="SI204" s="50"/>
      <c r="SJ204" s="50"/>
      <c r="SK204" s="50"/>
      <c r="SL204" s="50"/>
      <c r="SM204" s="50"/>
      <c r="SN204" s="45"/>
    </row>
    <row r="205" spans="3:508" x14ac:dyDescent="0.25"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  <c r="AB205" s="50"/>
      <c r="AC205" s="50"/>
      <c r="AD205" s="50"/>
      <c r="AE205" s="50"/>
      <c r="AF205" s="50"/>
      <c r="AG205" s="50"/>
      <c r="AH205" s="50"/>
      <c r="AI205" s="50"/>
      <c r="AJ205" s="50"/>
      <c r="AK205" s="50"/>
      <c r="AL205" s="50"/>
      <c r="AM205" s="50"/>
      <c r="AN205" s="50"/>
      <c r="AO205" s="50"/>
      <c r="AP205" s="50"/>
      <c r="AQ205" s="50"/>
      <c r="AR205" s="50"/>
      <c r="AS205" s="50"/>
      <c r="AT205" s="50"/>
      <c r="AU205" s="50"/>
      <c r="AV205" s="50"/>
      <c r="AW205" s="50"/>
      <c r="AX205" s="50"/>
      <c r="AY205" s="50"/>
      <c r="AZ205" s="50"/>
      <c r="BA205" s="50"/>
      <c r="BB205" s="50"/>
      <c r="BC205" s="50"/>
      <c r="BD205" s="50"/>
      <c r="BE205" s="50"/>
      <c r="BF205" s="50"/>
      <c r="BG205" s="50"/>
      <c r="BH205" s="50"/>
      <c r="BI205" s="50"/>
      <c r="BJ205" s="50"/>
      <c r="BK205" s="50"/>
      <c r="BL205" s="50"/>
      <c r="BM205" s="50"/>
      <c r="BN205" s="50"/>
      <c r="BO205" s="50"/>
      <c r="BP205" s="50"/>
      <c r="BQ205" s="50"/>
      <c r="BR205" s="50"/>
      <c r="BS205" s="50"/>
      <c r="BT205" s="50"/>
      <c r="BU205" s="50"/>
      <c r="BV205" s="50"/>
      <c r="BW205" s="50"/>
      <c r="BX205" s="50"/>
      <c r="BY205" s="50"/>
      <c r="BZ205" s="50"/>
      <c r="CA205" s="50"/>
      <c r="CB205" s="50"/>
      <c r="CC205" s="50"/>
      <c r="CD205" s="50"/>
      <c r="CE205" s="50"/>
      <c r="CF205" s="50"/>
      <c r="CG205" s="50"/>
      <c r="CH205" s="50"/>
      <c r="CI205" s="50"/>
      <c r="CJ205" s="50"/>
      <c r="CK205" s="50"/>
      <c r="CL205" s="50"/>
      <c r="CM205" s="50"/>
      <c r="CN205" s="50"/>
      <c r="CO205" s="50"/>
      <c r="CP205" s="50"/>
      <c r="CQ205" s="50"/>
      <c r="CR205" s="50"/>
      <c r="CS205" s="50"/>
      <c r="CT205" s="50"/>
      <c r="CU205" s="50"/>
      <c r="CV205" s="50"/>
      <c r="CW205" s="50"/>
      <c r="CX205" s="50"/>
      <c r="CY205" s="50"/>
      <c r="CZ205" s="50"/>
      <c r="DA205" s="50"/>
      <c r="DB205" s="50"/>
      <c r="DC205" s="50"/>
      <c r="DD205" s="50"/>
      <c r="DE205" s="50"/>
      <c r="DF205" s="50"/>
      <c r="DG205" s="50"/>
      <c r="DH205" s="50"/>
      <c r="DI205" s="50"/>
      <c r="DJ205" s="50"/>
      <c r="DK205" s="50"/>
      <c r="DL205" s="50"/>
      <c r="DM205" s="50"/>
      <c r="DN205" s="50"/>
      <c r="DO205" s="50"/>
      <c r="DP205" s="50"/>
      <c r="DQ205" s="50"/>
      <c r="DR205" s="50"/>
      <c r="DS205" s="50"/>
      <c r="DT205" s="50"/>
      <c r="DU205" s="50"/>
      <c r="DV205" s="50"/>
      <c r="DW205" s="50"/>
      <c r="DX205" s="50"/>
      <c r="DY205" s="50"/>
      <c r="DZ205" s="50"/>
      <c r="EA205" s="50"/>
      <c r="EB205" s="50"/>
      <c r="EC205" s="50"/>
      <c r="ED205" s="50"/>
      <c r="EE205" s="50"/>
      <c r="EF205" s="50"/>
      <c r="EG205" s="50"/>
      <c r="EH205" s="50"/>
      <c r="EI205" s="50"/>
      <c r="EJ205" s="50"/>
      <c r="EK205" s="50"/>
      <c r="EL205" s="50"/>
      <c r="EM205" s="50"/>
      <c r="EN205" s="50"/>
      <c r="EO205" s="50"/>
      <c r="EP205" s="50"/>
      <c r="EQ205" s="50"/>
      <c r="ER205" s="50"/>
      <c r="ES205" s="50"/>
      <c r="ET205" s="50"/>
      <c r="EU205" s="50"/>
      <c r="EV205" s="50"/>
      <c r="EW205" s="50"/>
      <c r="EX205" s="50"/>
      <c r="EY205" s="50"/>
      <c r="EZ205" s="50"/>
      <c r="FA205" s="50"/>
      <c r="FB205" s="50"/>
      <c r="FC205" s="50"/>
      <c r="FD205" s="50"/>
      <c r="FE205" s="50"/>
      <c r="FF205" s="50"/>
      <c r="FG205" s="50"/>
      <c r="FH205" s="50"/>
      <c r="FI205" s="50"/>
      <c r="FJ205" s="50"/>
      <c r="FK205" s="50"/>
      <c r="FL205" s="50"/>
      <c r="FM205" s="50"/>
      <c r="FN205" s="50"/>
      <c r="FO205" s="50"/>
      <c r="FP205" s="50"/>
      <c r="FQ205" s="50"/>
      <c r="FR205" s="50"/>
      <c r="FS205" s="50"/>
      <c r="FT205" s="50"/>
      <c r="FU205" s="50"/>
      <c r="FV205" s="50"/>
      <c r="FW205" s="50"/>
      <c r="FX205" s="50"/>
      <c r="FY205" s="50"/>
      <c r="FZ205" s="50"/>
      <c r="GA205" s="50"/>
      <c r="GB205" s="50"/>
      <c r="GC205" s="50"/>
      <c r="GD205" s="50"/>
      <c r="GE205" s="50"/>
      <c r="GF205" s="50"/>
      <c r="GG205" s="50"/>
      <c r="GH205" s="50"/>
      <c r="GI205" s="50"/>
      <c r="GJ205" s="50"/>
      <c r="GK205" s="50"/>
      <c r="GL205" s="50"/>
      <c r="GM205" s="50"/>
      <c r="GN205" s="50"/>
      <c r="GO205" s="50"/>
      <c r="GP205" s="50"/>
      <c r="GQ205" s="50"/>
      <c r="GR205" s="50"/>
      <c r="GS205" s="50"/>
      <c r="GT205" s="50"/>
      <c r="GU205" s="50"/>
      <c r="GV205" s="50"/>
      <c r="GW205" s="50"/>
      <c r="GX205" s="50"/>
      <c r="GY205" s="50"/>
      <c r="GZ205" s="50"/>
      <c r="HA205" s="50"/>
      <c r="HB205" s="50"/>
      <c r="HC205" s="50"/>
      <c r="HD205" s="50"/>
      <c r="HE205" s="50"/>
      <c r="HF205" s="50"/>
      <c r="HG205" s="50"/>
      <c r="HH205" s="50"/>
      <c r="HI205" s="50"/>
      <c r="HJ205" s="50"/>
      <c r="HK205" s="50"/>
      <c r="HL205" s="50"/>
      <c r="HM205" s="50"/>
      <c r="HN205" s="50"/>
      <c r="HO205" s="50"/>
      <c r="HP205" s="50"/>
      <c r="HQ205" s="50"/>
      <c r="HR205" s="50"/>
      <c r="HS205" s="50"/>
      <c r="HT205" s="50"/>
      <c r="HU205" s="50"/>
      <c r="HV205" s="50"/>
      <c r="HW205" s="50"/>
      <c r="HX205" s="50"/>
      <c r="HY205" s="50"/>
      <c r="HZ205" s="50"/>
      <c r="IA205" s="50"/>
      <c r="IB205" s="50"/>
      <c r="IC205" s="50"/>
      <c r="ID205" s="50"/>
      <c r="IE205" s="50"/>
      <c r="IF205" s="50"/>
      <c r="IG205" s="50"/>
      <c r="IH205" s="50"/>
      <c r="II205" s="50"/>
      <c r="IJ205" s="50"/>
      <c r="IK205" s="50"/>
      <c r="IL205" s="50"/>
      <c r="IM205" s="50"/>
      <c r="IN205" s="50"/>
      <c r="IO205" s="50"/>
      <c r="IP205" s="50"/>
      <c r="IQ205" s="50"/>
      <c r="IR205" s="50"/>
      <c r="IS205" s="50"/>
      <c r="IT205" s="50"/>
      <c r="IU205" s="50"/>
      <c r="IV205" s="50"/>
      <c r="IW205" s="50"/>
      <c r="IX205" s="50"/>
      <c r="IY205" s="50"/>
      <c r="IZ205" s="50"/>
      <c r="JA205" s="50"/>
      <c r="JB205" s="50"/>
      <c r="JC205" s="50"/>
      <c r="JD205" s="50"/>
      <c r="JE205" s="50"/>
      <c r="JF205" s="50"/>
      <c r="JG205" s="50"/>
      <c r="JH205" s="50"/>
      <c r="JI205" s="50"/>
      <c r="JJ205" s="50"/>
      <c r="JK205" s="50"/>
      <c r="JL205" s="50"/>
      <c r="JM205" s="50"/>
      <c r="JN205" s="50"/>
      <c r="JO205" s="50"/>
      <c r="JP205" s="50"/>
      <c r="JQ205" s="50"/>
      <c r="JR205" s="50"/>
      <c r="JS205" s="50"/>
      <c r="JT205" s="50"/>
      <c r="JU205" s="50"/>
      <c r="JV205" s="50"/>
      <c r="JW205" s="50"/>
      <c r="JX205" s="50"/>
      <c r="JY205" s="50"/>
      <c r="JZ205" s="50"/>
      <c r="KA205" s="50"/>
      <c r="KB205" s="50"/>
      <c r="KC205" s="50"/>
      <c r="KD205" s="50"/>
      <c r="KE205" s="50"/>
      <c r="KF205" s="50"/>
      <c r="KG205" s="50"/>
      <c r="KH205" s="50"/>
      <c r="KI205" s="50"/>
      <c r="KJ205" s="50"/>
      <c r="KK205" s="50"/>
      <c r="KL205" s="50"/>
      <c r="KM205" s="50"/>
      <c r="KN205" s="50"/>
      <c r="KO205" s="50"/>
      <c r="KP205" s="50"/>
      <c r="KQ205" s="50"/>
      <c r="KR205" s="50"/>
      <c r="KS205" s="50"/>
      <c r="KT205" s="50"/>
      <c r="KU205" s="50"/>
      <c r="KV205" s="50"/>
      <c r="KW205" s="50"/>
      <c r="KX205" s="50"/>
      <c r="KY205" s="50"/>
      <c r="KZ205" s="50"/>
      <c r="LA205" s="50"/>
      <c r="LB205" s="50"/>
      <c r="LC205" s="50"/>
      <c r="LD205" s="50"/>
      <c r="LE205" s="50"/>
      <c r="LF205" s="50"/>
      <c r="LG205" s="50"/>
      <c r="LH205" s="50"/>
      <c r="LI205" s="50"/>
      <c r="LJ205" s="50"/>
      <c r="LK205" s="50"/>
      <c r="LL205" s="50"/>
      <c r="LM205" s="50"/>
      <c r="LN205" s="50"/>
      <c r="LO205" s="50"/>
      <c r="LP205" s="50"/>
      <c r="LQ205" s="50"/>
      <c r="LR205" s="50"/>
      <c r="LS205" s="50"/>
      <c r="LT205" s="50"/>
      <c r="LU205" s="50"/>
      <c r="LV205" s="50"/>
      <c r="LW205" s="50"/>
      <c r="LX205" s="50"/>
      <c r="LY205" s="50"/>
      <c r="LZ205" s="50"/>
      <c r="MA205" s="50"/>
      <c r="MB205" s="50"/>
      <c r="MC205" s="50"/>
      <c r="MD205" s="50"/>
      <c r="ME205" s="50"/>
      <c r="MF205" s="50"/>
      <c r="MG205" s="50"/>
      <c r="MH205" s="50"/>
      <c r="MI205" s="50"/>
      <c r="MJ205" s="50"/>
      <c r="MK205" s="50"/>
      <c r="ML205" s="50"/>
      <c r="MM205" s="50"/>
      <c r="MN205" s="50"/>
      <c r="MO205" s="50"/>
      <c r="MP205" s="50"/>
      <c r="MQ205" s="50"/>
      <c r="MR205" s="50"/>
      <c r="MS205" s="50"/>
      <c r="MT205" s="50"/>
      <c r="MU205" s="50"/>
      <c r="MV205" s="50"/>
      <c r="MW205" s="50"/>
      <c r="MX205" s="50"/>
      <c r="MY205" s="50"/>
      <c r="MZ205" s="50"/>
      <c r="NA205" s="50"/>
      <c r="NB205" s="50"/>
      <c r="NC205" s="50"/>
      <c r="ND205" s="50"/>
      <c r="NE205" s="50"/>
      <c r="NF205" s="50"/>
      <c r="NG205" s="50"/>
      <c r="NH205" s="50"/>
      <c r="NI205" s="50"/>
      <c r="NJ205" s="50"/>
      <c r="NK205" s="50"/>
      <c r="NL205" s="50"/>
      <c r="NM205" s="50"/>
      <c r="NN205" s="50"/>
      <c r="NO205" s="50"/>
      <c r="NP205" s="50"/>
      <c r="NQ205" s="50"/>
      <c r="NR205" s="50"/>
      <c r="NS205" s="50"/>
      <c r="NT205" s="50"/>
      <c r="NU205" s="50"/>
      <c r="NV205" s="50"/>
      <c r="NW205" s="50"/>
      <c r="NX205" s="50"/>
      <c r="NY205" s="50"/>
      <c r="NZ205" s="50"/>
      <c r="OA205" s="50"/>
      <c r="OB205" s="50"/>
      <c r="OC205" s="50"/>
      <c r="OD205" s="50"/>
      <c r="OE205" s="50"/>
      <c r="OF205" s="50"/>
      <c r="OG205" s="50"/>
      <c r="OH205" s="50"/>
      <c r="OI205" s="50"/>
      <c r="OJ205" s="50"/>
      <c r="OK205" s="50"/>
      <c r="OL205" s="50"/>
      <c r="OM205" s="50"/>
      <c r="ON205" s="50"/>
      <c r="OO205" s="50"/>
      <c r="OP205" s="50"/>
      <c r="OQ205" s="50"/>
      <c r="OR205" s="50"/>
      <c r="OS205" s="50"/>
      <c r="OT205" s="50"/>
      <c r="OU205" s="50"/>
      <c r="OV205" s="50"/>
      <c r="OW205" s="50"/>
      <c r="OX205" s="50"/>
      <c r="OY205" s="50"/>
      <c r="OZ205" s="50"/>
      <c r="PA205" s="50"/>
      <c r="PB205" s="50"/>
      <c r="PC205" s="50"/>
      <c r="PD205" s="50"/>
      <c r="PE205" s="50"/>
      <c r="PF205" s="50"/>
      <c r="PG205" s="50"/>
      <c r="PH205" s="50"/>
      <c r="PI205" s="50"/>
      <c r="PJ205" s="50"/>
      <c r="PK205" s="50"/>
      <c r="PL205" s="50"/>
      <c r="PM205" s="50"/>
      <c r="PN205" s="50"/>
      <c r="PO205" s="50"/>
      <c r="PP205" s="50"/>
      <c r="PQ205" s="50"/>
      <c r="PR205" s="50"/>
      <c r="PS205" s="50"/>
      <c r="PT205" s="50"/>
      <c r="PU205" s="50"/>
      <c r="PV205" s="50"/>
      <c r="PW205" s="50"/>
      <c r="PX205" s="50"/>
      <c r="PY205" s="50"/>
      <c r="PZ205" s="50"/>
      <c r="QA205" s="50"/>
      <c r="QB205" s="50"/>
      <c r="QC205" s="50"/>
      <c r="QD205" s="50"/>
      <c r="QE205" s="50"/>
      <c r="QF205" s="50"/>
      <c r="QG205" s="50"/>
      <c r="QH205" s="50"/>
      <c r="QI205" s="50"/>
      <c r="QJ205" s="50"/>
      <c r="QK205" s="50"/>
      <c r="QL205" s="50"/>
      <c r="QM205" s="50"/>
      <c r="QN205" s="50"/>
      <c r="QO205" s="50"/>
      <c r="QP205" s="50"/>
      <c r="QQ205" s="50"/>
      <c r="QR205" s="50"/>
      <c r="QS205" s="50"/>
      <c r="QT205" s="50"/>
      <c r="QU205" s="50"/>
      <c r="QV205" s="50"/>
      <c r="QW205" s="50"/>
      <c r="QX205" s="50"/>
      <c r="QY205" s="50"/>
      <c r="QZ205" s="50"/>
      <c r="RA205" s="50"/>
      <c r="RB205" s="50"/>
      <c r="RC205" s="50"/>
      <c r="RD205" s="50"/>
      <c r="RE205" s="50"/>
      <c r="RF205" s="50"/>
      <c r="RG205" s="50"/>
      <c r="RH205" s="50"/>
      <c r="RI205" s="50"/>
      <c r="RJ205" s="50"/>
      <c r="RK205" s="50"/>
      <c r="RL205" s="50"/>
      <c r="RM205" s="50"/>
      <c r="RN205" s="50"/>
      <c r="RO205" s="50"/>
      <c r="RP205" s="50"/>
      <c r="RQ205" s="50"/>
      <c r="RR205" s="50"/>
      <c r="RS205" s="50"/>
      <c r="RT205" s="50"/>
      <c r="RU205" s="50"/>
      <c r="RV205" s="50"/>
      <c r="RW205" s="50"/>
      <c r="RX205" s="50"/>
      <c r="RY205" s="50"/>
      <c r="RZ205" s="50"/>
      <c r="SA205" s="50"/>
      <c r="SB205" s="50"/>
      <c r="SC205" s="50"/>
      <c r="SD205" s="50"/>
      <c r="SE205" s="50"/>
      <c r="SF205" s="50"/>
      <c r="SG205" s="50"/>
      <c r="SH205" s="50"/>
      <c r="SI205" s="50"/>
      <c r="SJ205" s="50"/>
      <c r="SK205" s="50"/>
      <c r="SL205" s="50"/>
      <c r="SM205" s="50"/>
      <c r="SN205" s="45"/>
    </row>
    <row r="206" spans="3:508" x14ac:dyDescent="0.25"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  <c r="AB206" s="50"/>
      <c r="AC206" s="50"/>
      <c r="AD206" s="50"/>
      <c r="AE206" s="50"/>
      <c r="AF206" s="50"/>
      <c r="AG206" s="50"/>
      <c r="AH206" s="50"/>
      <c r="AI206" s="50"/>
      <c r="AJ206" s="50"/>
      <c r="AK206" s="50"/>
      <c r="AL206" s="50"/>
      <c r="AM206" s="50"/>
      <c r="AN206" s="50"/>
      <c r="AO206" s="50"/>
      <c r="AP206" s="50"/>
      <c r="AQ206" s="50"/>
      <c r="AR206" s="50"/>
      <c r="AS206" s="50"/>
      <c r="AT206" s="50"/>
      <c r="AU206" s="50"/>
      <c r="AV206" s="50"/>
      <c r="AW206" s="50"/>
      <c r="AX206" s="50"/>
      <c r="AY206" s="50"/>
      <c r="AZ206" s="50"/>
      <c r="BA206" s="50"/>
      <c r="BB206" s="50"/>
      <c r="BC206" s="50"/>
      <c r="BD206" s="50"/>
      <c r="BE206" s="50"/>
      <c r="BF206" s="50"/>
      <c r="BG206" s="50"/>
      <c r="BH206" s="50"/>
      <c r="BI206" s="50"/>
      <c r="BJ206" s="50"/>
      <c r="BK206" s="50"/>
      <c r="BL206" s="50"/>
      <c r="BM206" s="50"/>
      <c r="BN206" s="50"/>
      <c r="BO206" s="50"/>
      <c r="BP206" s="50"/>
      <c r="BQ206" s="50"/>
      <c r="BR206" s="50"/>
      <c r="BS206" s="50"/>
      <c r="BT206" s="50"/>
      <c r="BU206" s="50"/>
      <c r="BV206" s="50"/>
      <c r="BW206" s="50"/>
      <c r="BX206" s="50"/>
      <c r="BY206" s="50"/>
      <c r="BZ206" s="50"/>
      <c r="CA206" s="50"/>
      <c r="CB206" s="50"/>
      <c r="CC206" s="50"/>
      <c r="CD206" s="50"/>
      <c r="CE206" s="50"/>
      <c r="CF206" s="50"/>
      <c r="CG206" s="50"/>
      <c r="CH206" s="50"/>
      <c r="CI206" s="50"/>
      <c r="CJ206" s="50"/>
      <c r="CK206" s="50"/>
      <c r="CL206" s="50"/>
      <c r="CM206" s="50"/>
      <c r="CN206" s="50"/>
      <c r="CO206" s="50"/>
      <c r="CP206" s="50"/>
      <c r="CQ206" s="50"/>
      <c r="CR206" s="50"/>
      <c r="CS206" s="50"/>
      <c r="CT206" s="50"/>
      <c r="CU206" s="50"/>
      <c r="CV206" s="50"/>
      <c r="CW206" s="50"/>
      <c r="CX206" s="50"/>
      <c r="CY206" s="50"/>
      <c r="CZ206" s="50"/>
      <c r="DA206" s="50"/>
      <c r="DB206" s="50"/>
      <c r="DC206" s="50"/>
      <c r="DD206" s="50"/>
      <c r="DE206" s="50"/>
      <c r="DF206" s="50"/>
      <c r="DG206" s="50"/>
      <c r="DH206" s="50"/>
      <c r="DI206" s="50"/>
      <c r="DJ206" s="50"/>
      <c r="DK206" s="50"/>
      <c r="DL206" s="50"/>
      <c r="DM206" s="50"/>
      <c r="DN206" s="50"/>
      <c r="DO206" s="50"/>
      <c r="DP206" s="50"/>
      <c r="DQ206" s="50"/>
      <c r="DR206" s="50"/>
      <c r="DS206" s="50"/>
      <c r="DT206" s="50"/>
      <c r="DU206" s="50"/>
      <c r="DV206" s="50"/>
      <c r="DW206" s="50"/>
      <c r="DX206" s="50"/>
      <c r="DY206" s="50"/>
      <c r="DZ206" s="50"/>
      <c r="EA206" s="50"/>
      <c r="EB206" s="50"/>
      <c r="EC206" s="50"/>
      <c r="ED206" s="50"/>
      <c r="EE206" s="50"/>
      <c r="EF206" s="50"/>
      <c r="EG206" s="50"/>
      <c r="EH206" s="50"/>
      <c r="EI206" s="50"/>
      <c r="EJ206" s="50"/>
      <c r="EK206" s="50"/>
      <c r="EL206" s="50"/>
      <c r="EM206" s="50"/>
      <c r="EN206" s="50"/>
      <c r="EO206" s="50"/>
      <c r="EP206" s="50"/>
      <c r="EQ206" s="50"/>
      <c r="ER206" s="50"/>
      <c r="ES206" s="50"/>
      <c r="ET206" s="50"/>
      <c r="EU206" s="50"/>
      <c r="EV206" s="50"/>
      <c r="EW206" s="50"/>
      <c r="EX206" s="50"/>
      <c r="EY206" s="50"/>
      <c r="EZ206" s="50"/>
      <c r="FA206" s="50"/>
      <c r="FB206" s="50"/>
      <c r="FC206" s="50"/>
      <c r="FD206" s="50"/>
      <c r="FE206" s="50"/>
      <c r="FF206" s="50"/>
      <c r="FG206" s="50"/>
      <c r="FH206" s="50"/>
      <c r="FI206" s="50"/>
      <c r="FJ206" s="50"/>
      <c r="FK206" s="50"/>
      <c r="FL206" s="50"/>
      <c r="FM206" s="50"/>
      <c r="FN206" s="50"/>
      <c r="FO206" s="50"/>
      <c r="FP206" s="50"/>
      <c r="FQ206" s="50"/>
      <c r="FR206" s="50"/>
      <c r="FS206" s="50"/>
      <c r="FT206" s="50"/>
      <c r="FU206" s="50"/>
      <c r="FV206" s="50"/>
      <c r="FW206" s="50"/>
      <c r="FX206" s="50"/>
      <c r="FY206" s="50"/>
      <c r="FZ206" s="50"/>
      <c r="GA206" s="50"/>
      <c r="GB206" s="50"/>
      <c r="GC206" s="50"/>
      <c r="GD206" s="50"/>
      <c r="GE206" s="50"/>
      <c r="GF206" s="50"/>
      <c r="GG206" s="50"/>
      <c r="GH206" s="50"/>
      <c r="GI206" s="50"/>
      <c r="GJ206" s="50"/>
      <c r="GK206" s="50"/>
      <c r="GL206" s="50"/>
      <c r="GM206" s="50"/>
      <c r="GN206" s="50"/>
      <c r="GO206" s="50"/>
      <c r="GP206" s="50"/>
      <c r="GQ206" s="50"/>
      <c r="GR206" s="50"/>
      <c r="GS206" s="50"/>
      <c r="GT206" s="50"/>
      <c r="GU206" s="50"/>
      <c r="GV206" s="50"/>
      <c r="GW206" s="50"/>
      <c r="GX206" s="50"/>
      <c r="GY206" s="50"/>
      <c r="GZ206" s="50"/>
      <c r="HA206" s="50"/>
      <c r="HB206" s="50"/>
      <c r="HC206" s="50"/>
      <c r="HD206" s="50"/>
      <c r="HE206" s="50"/>
      <c r="HF206" s="50"/>
      <c r="HG206" s="50"/>
      <c r="HH206" s="50"/>
      <c r="HI206" s="50"/>
      <c r="HJ206" s="50"/>
      <c r="HK206" s="50"/>
      <c r="HL206" s="50"/>
      <c r="HM206" s="50"/>
      <c r="HN206" s="50"/>
      <c r="HO206" s="50"/>
      <c r="HP206" s="50"/>
      <c r="HQ206" s="50"/>
      <c r="HR206" s="50"/>
      <c r="HS206" s="50"/>
      <c r="HT206" s="50"/>
      <c r="HU206" s="50"/>
      <c r="HV206" s="50"/>
      <c r="HW206" s="50"/>
      <c r="HX206" s="50"/>
      <c r="HY206" s="50"/>
      <c r="HZ206" s="50"/>
      <c r="IA206" s="50"/>
      <c r="IB206" s="50"/>
      <c r="IC206" s="50"/>
      <c r="ID206" s="50"/>
      <c r="IE206" s="50"/>
      <c r="IF206" s="50"/>
      <c r="IG206" s="50"/>
      <c r="IH206" s="50"/>
      <c r="II206" s="50"/>
      <c r="IJ206" s="50"/>
      <c r="IK206" s="50"/>
      <c r="IL206" s="50"/>
      <c r="IM206" s="50"/>
      <c r="IN206" s="50"/>
      <c r="IO206" s="50"/>
      <c r="IP206" s="50"/>
      <c r="IQ206" s="50"/>
      <c r="IR206" s="50"/>
      <c r="IS206" s="50"/>
      <c r="IT206" s="50"/>
      <c r="IU206" s="50"/>
      <c r="IV206" s="50"/>
      <c r="IW206" s="50"/>
      <c r="IX206" s="50"/>
      <c r="IY206" s="50"/>
      <c r="IZ206" s="50"/>
      <c r="JA206" s="50"/>
      <c r="JB206" s="50"/>
      <c r="JC206" s="50"/>
      <c r="JD206" s="50"/>
      <c r="JE206" s="50"/>
      <c r="JF206" s="50"/>
      <c r="JG206" s="50"/>
      <c r="JH206" s="50"/>
      <c r="JI206" s="50"/>
      <c r="JJ206" s="50"/>
      <c r="JK206" s="50"/>
      <c r="JL206" s="50"/>
      <c r="JM206" s="50"/>
      <c r="JN206" s="50"/>
      <c r="JO206" s="50"/>
      <c r="JP206" s="50"/>
      <c r="JQ206" s="50"/>
      <c r="JR206" s="50"/>
      <c r="JS206" s="50"/>
      <c r="JT206" s="50"/>
      <c r="JU206" s="50"/>
      <c r="JV206" s="50"/>
      <c r="JW206" s="50"/>
      <c r="JX206" s="50"/>
      <c r="JY206" s="50"/>
      <c r="JZ206" s="50"/>
      <c r="KA206" s="50"/>
      <c r="KB206" s="50"/>
      <c r="KC206" s="50"/>
      <c r="KD206" s="50"/>
      <c r="KE206" s="50"/>
      <c r="KF206" s="50"/>
      <c r="KG206" s="50"/>
      <c r="KH206" s="50"/>
      <c r="KI206" s="50"/>
      <c r="KJ206" s="50"/>
      <c r="KK206" s="50"/>
      <c r="KL206" s="50"/>
      <c r="KM206" s="50"/>
      <c r="KN206" s="50"/>
      <c r="KO206" s="50"/>
      <c r="KP206" s="50"/>
      <c r="KQ206" s="50"/>
      <c r="KR206" s="50"/>
      <c r="KS206" s="50"/>
      <c r="KT206" s="50"/>
      <c r="KU206" s="50"/>
      <c r="KV206" s="50"/>
      <c r="KW206" s="50"/>
      <c r="KX206" s="50"/>
      <c r="KY206" s="50"/>
      <c r="KZ206" s="50"/>
      <c r="LA206" s="50"/>
      <c r="LB206" s="50"/>
      <c r="LC206" s="50"/>
      <c r="LD206" s="50"/>
      <c r="LE206" s="50"/>
      <c r="LF206" s="50"/>
      <c r="LG206" s="50"/>
      <c r="LH206" s="50"/>
      <c r="LI206" s="50"/>
      <c r="LJ206" s="50"/>
      <c r="LK206" s="50"/>
      <c r="LL206" s="50"/>
      <c r="LM206" s="50"/>
      <c r="LN206" s="50"/>
      <c r="LO206" s="50"/>
      <c r="LP206" s="50"/>
      <c r="LQ206" s="50"/>
      <c r="LR206" s="50"/>
      <c r="LS206" s="50"/>
      <c r="LT206" s="50"/>
      <c r="LU206" s="50"/>
      <c r="LV206" s="50"/>
      <c r="LW206" s="50"/>
      <c r="LX206" s="50"/>
      <c r="LY206" s="50"/>
      <c r="LZ206" s="50"/>
      <c r="MA206" s="50"/>
      <c r="MB206" s="50"/>
      <c r="MC206" s="50"/>
      <c r="MD206" s="50"/>
      <c r="ME206" s="50"/>
      <c r="MF206" s="50"/>
      <c r="MG206" s="50"/>
      <c r="MH206" s="50"/>
      <c r="MI206" s="50"/>
      <c r="MJ206" s="50"/>
      <c r="MK206" s="50"/>
      <c r="ML206" s="50"/>
      <c r="MM206" s="50"/>
      <c r="MN206" s="50"/>
      <c r="MO206" s="50"/>
      <c r="MP206" s="50"/>
      <c r="MQ206" s="50"/>
      <c r="MR206" s="50"/>
      <c r="MS206" s="50"/>
      <c r="MT206" s="50"/>
      <c r="MU206" s="50"/>
      <c r="MV206" s="50"/>
      <c r="MW206" s="50"/>
      <c r="MX206" s="50"/>
      <c r="MY206" s="50"/>
      <c r="MZ206" s="50"/>
      <c r="NA206" s="50"/>
      <c r="NB206" s="50"/>
      <c r="NC206" s="50"/>
      <c r="ND206" s="50"/>
      <c r="NE206" s="50"/>
      <c r="NF206" s="50"/>
      <c r="NG206" s="50"/>
      <c r="NH206" s="50"/>
      <c r="NI206" s="50"/>
      <c r="NJ206" s="50"/>
      <c r="NK206" s="50"/>
      <c r="NL206" s="50"/>
      <c r="NM206" s="50"/>
      <c r="NN206" s="50"/>
      <c r="NO206" s="50"/>
      <c r="NP206" s="50"/>
      <c r="NQ206" s="50"/>
      <c r="NR206" s="50"/>
      <c r="NS206" s="50"/>
      <c r="NT206" s="50"/>
      <c r="NU206" s="50"/>
      <c r="NV206" s="50"/>
      <c r="NW206" s="50"/>
      <c r="NX206" s="50"/>
      <c r="NY206" s="50"/>
      <c r="NZ206" s="50"/>
      <c r="OA206" s="50"/>
      <c r="OB206" s="50"/>
      <c r="OC206" s="50"/>
      <c r="OD206" s="50"/>
      <c r="OE206" s="50"/>
      <c r="OF206" s="50"/>
      <c r="OG206" s="50"/>
      <c r="OH206" s="50"/>
      <c r="OI206" s="50"/>
      <c r="OJ206" s="50"/>
      <c r="OK206" s="50"/>
      <c r="OL206" s="50"/>
      <c r="OM206" s="50"/>
      <c r="ON206" s="50"/>
      <c r="OO206" s="50"/>
      <c r="OP206" s="50"/>
      <c r="OQ206" s="50"/>
      <c r="OR206" s="50"/>
      <c r="OS206" s="50"/>
      <c r="OT206" s="50"/>
      <c r="OU206" s="50"/>
      <c r="OV206" s="50"/>
      <c r="OW206" s="50"/>
      <c r="OX206" s="50"/>
      <c r="OY206" s="50"/>
      <c r="OZ206" s="50"/>
      <c r="PA206" s="50"/>
      <c r="PB206" s="50"/>
      <c r="PC206" s="50"/>
      <c r="PD206" s="50"/>
      <c r="PE206" s="50"/>
      <c r="PF206" s="50"/>
      <c r="PG206" s="50"/>
      <c r="PH206" s="50"/>
      <c r="PI206" s="50"/>
      <c r="PJ206" s="50"/>
      <c r="PK206" s="50"/>
      <c r="PL206" s="50"/>
      <c r="PM206" s="50"/>
      <c r="PN206" s="50"/>
      <c r="PO206" s="50"/>
      <c r="PP206" s="50"/>
      <c r="PQ206" s="50"/>
      <c r="PR206" s="50"/>
      <c r="PS206" s="50"/>
      <c r="PT206" s="50"/>
      <c r="PU206" s="50"/>
      <c r="PV206" s="50"/>
      <c r="PW206" s="50"/>
      <c r="PX206" s="50"/>
      <c r="PY206" s="50"/>
      <c r="PZ206" s="50"/>
      <c r="QA206" s="50"/>
      <c r="QB206" s="50"/>
      <c r="QC206" s="50"/>
      <c r="QD206" s="50"/>
      <c r="QE206" s="50"/>
      <c r="QF206" s="50"/>
      <c r="QG206" s="50"/>
      <c r="QH206" s="50"/>
      <c r="QI206" s="50"/>
      <c r="QJ206" s="50"/>
      <c r="QK206" s="50"/>
      <c r="QL206" s="50"/>
      <c r="QM206" s="50"/>
      <c r="QN206" s="50"/>
      <c r="QO206" s="50"/>
      <c r="QP206" s="50"/>
      <c r="QQ206" s="50"/>
      <c r="QR206" s="50"/>
      <c r="QS206" s="50"/>
      <c r="QT206" s="50"/>
      <c r="QU206" s="50"/>
      <c r="QV206" s="50"/>
      <c r="QW206" s="50"/>
      <c r="QX206" s="50"/>
      <c r="QY206" s="50"/>
      <c r="QZ206" s="50"/>
      <c r="RA206" s="50"/>
      <c r="RB206" s="50"/>
      <c r="RC206" s="50"/>
      <c r="RD206" s="50"/>
      <c r="RE206" s="50"/>
      <c r="RF206" s="50"/>
      <c r="RG206" s="50"/>
      <c r="RH206" s="50"/>
      <c r="RI206" s="50"/>
      <c r="RJ206" s="50"/>
      <c r="RK206" s="50"/>
      <c r="RL206" s="50"/>
      <c r="RM206" s="50"/>
      <c r="RN206" s="50"/>
      <c r="RO206" s="50"/>
      <c r="RP206" s="50"/>
      <c r="RQ206" s="50"/>
      <c r="RR206" s="50"/>
      <c r="RS206" s="50"/>
      <c r="RT206" s="50"/>
      <c r="RU206" s="50"/>
      <c r="RV206" s="50"/>
      <c r="RW206" s="50"/>
      <c r="RX206" s="50"/>
      <c r="RY206" s="50"/>
      <c r="RZ206" s="50"/>
      <c r="SA206" s="50"/>
      <c r="SB206" s="50"/>
      <c r="SC206" s="50"/>
      <c r="SD206" s="50"/>
      <c r="SE206" s="50"/>
      <c r="SF206" s="50"/>
      <c r="SG206" s="50"/>
      <c r="SH206" s="50"/>
      <c r="SI206" s="50"/>
      <c r="SJ206" s="50"/>
      <c r="SK206" s="50"/>
      <c r="SL206" s="50"/>
      <c r="SM206" s="50"/>
      <c r="SN206" s="45"/>
    </row>
    <row r="207" spans="3:508" x14ac:dyDescent="0.25"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  <c r="AB207" s="50"/>
      <c r="AC207" s="50"/>
      <c r="AD207" s="50"/>
      <c r="AE207" s="50"/>
      <c r="AF207" s="50"/>
      <c r="AG207" s="50"/>
      <c r="AH207" s="50"/>
      <c r="AI207" s="50"/>
      <c r="AJ207" s="50"/>
      <c r="AK207" s="50"/>
      <c r="AL207" s="50"/>
      <c r="AM207" s="50"/>
      <c r="AN207" s="50"/>
      <c r="AO207" s="50"/>
      <c r="AP207" s="50"/>
      <c r="AQ207" s="50"/>
      <c r="AR207" s="50"/>
      <c r="AS207" s="50"/>
      <c r="AT207" s="50"/>
      <c r="AU207" s="50"/>
      <c r="AV207" s="50"/>
      <c r="AW207" s="50"/>
      <c r="AX207" s="50"/>
      <c r="AY207" s="50"/>
      <c r="AZ207" s="50"/>
      <c r="BA207" s="50"/>
      <c r="BB207" s="50"/>
      <c r="BC207" s="50"/>
      <c r="BD207" s="50"/>
      <c r="BE207" s="50"/>
      <c r="BF207" s="50"/>
      <c r="BG207" s="50"/>
      <c r="BH207" s="50"/>
      <c r="BI207" s="50"/>
      <c r="BJ207" s="50"/>
      <c r="BK207" s="50"/>
      <c r="BL207" s="50"/>
      <c r="BM207" s="50"/>
      <c r="BN207" s="50"/>
      <c r="BO207" s="50"/>
      <c r="BP207" s="50"/>
      <c r="BQ207" s="50"/>
      <c r="BR207" s="50"/>
      <c r="BS207" s="50"/>
      <c r="BT207" s="50"/>
      <c r="BU207" s="50"/>
      <c r="BV207" s="50"/>
      <c r="BW207" s="50"/>
      <c r="BX207" s="50"/>
      <c r="BY207" s="50"/>
      <c r="BZ207" s="50"/>
      <c r="CA207" s="50"/>
      <c r="CB207" s="50"/>
      <c r="CC207" s="50"/>
      <c r="CD207" s="50"/>
      <c r="CE207" s="50"/>
      <c r="CF207" s="50"/>
      <c r="CG207" s="50"/>
      <c r="CH207" s="50"/>
      <c r="CI207" s="50"/>
      <c r="CJ207" s="50"/>
      <c r="CK207" s="50"/>
      <c r="CL207" s="50"/>
      <c r="CM207" s="50"/>
      <c r="CN207" s="50"/>
      <c r="CO207" s="50"/>
      <c r="CP207" s="50"/>
      <c r="CQ207" s="50"/>
      <c r="CR207" s="50"/>
      <c r="CS207" s="50"/>
      <c r="CT207" s="50"/>
      <c r="CU207" s="50"/>
      <c r="CV207" s="50"/>
      <c r="CW207" s="50"/>
      <c r="CX207" s="50"/>
      <c r="CY207" s="50"/>
      <c r="CZ207" s="50"/>
      <c r="DA207" s="50"/>
      <c r="DB207" s="50"/>
      <c r="DC207" s="50"/>
      <c r="DD207" s="50"/>
      <c r="DE207" s="50"/>
      <c r="DF207" s="50"/>
      <c r="DG207" s="50"/>
      <c r="DH207" s="50"/>
      <c r="DI207" s="50"/>
      <c r="DJ207" s="50"/>
      <c r="DK207" s="50"/>
      <c r="DL207" s="50"/>
      <c r="DM207" s="50"/>
      <c r="DN207" s="50"/>
      <c r="DO207" s="50"/>
      <c r="DP207" s="50"/>
      <c r="DQ207" s="50"/>
      <c r="DR207" s="50"/>
      <c r="DS207" s="50"/>
      <c r="DT207" s="50"/>
      <c r="DU207" s="50"/>
      <c r="DV207" s="50"/>
      <c r="DW207" s="50"/>
      <c r="DX207" s="50"/>
      <c r="DY207" s="50"/>
      <c r="DZ207" s="50"/>
      <c r="EA207" s="50"/>
      <c r="EB207" s="50"/>
      <c r="EC207" s="50"/>
      <c r="ED207" s="50"/>
      <c r="EE207" s="50"/>
      <c r="EF207" s="50"/>
      <c r="EG207" s="50"/>
      <c r="EH207" s="50"/>
      <c r="EI207" s="50"/>
      <c r="EJ207" s="50"/>
      <c r="EK207" s="50"/>
      <c r="EL207" s="50"/>
      <c r="EM207" s="50"/>
      <c r="EN207" s="50"/>
      <c r="EO207" s="50"/>
      <c r="EP207" s="50"/>
      <c r="EQ207" s="50"/>
      <c r="ER207" s="50"/>
      <c r="ES207" s="50"/>
      <c r="ET207" s="50"/>
      <c r="EU207" s="50"/>
      <c r="EV207" s="50"/>
      <c r="EW207" s="50"/>
      <c r="EX207" s="50"/>
      <c r="EY207" s="50"/>
      <c r="EZ207" s="50"/>
      <c r="FA207" s="50"/>
      <c r="FB207" s="50"/>
      <c r="FC207" s="50"/>
      <c r="FD207" s="50"/>
      <c r="FE207" s="50"/>
      <c r="FF207" s="50"/>
      <c r="FG207" s="50"/>
      <c r="FH207" s="50"/>
      <c r="FI207" s="50"/>
      <c r="FJ207" s="50"/>
      <c r="FK207" s="50"/>
      <c r="FL207" s="50"/>
      <c r="FM207" s="50"/>
      <c r="FN207" s="50"/>
      <c r="FO207" s="50"/>
      <c r="FP207" s="50"/>
      <c r="FQ207" s="50"/>
      <c r="FR207" s="50"/>
      <c r="FS207" s="50"/>
      <c r="FT207" s="50"/>
      <c r="FU207" s="50"/>
      <c r="FV207" s="50"/>
      <c r="FW207" s="50"/>
      <c r="FX207" s="50"/>
      <c r="FY207" s="50"/>
      <c r="FZ207" s="50"/>
      <c r="GA207" s="50"/>
      <c r="GB207" s="50"/>
      <c r="GC207" s="50"/>
      <c r="GD207" s="50"/>
      <c r="GE207" s="50"/>
      <c r="GF207" s="50"/>
      <c r="GG207" s="50"/>
      <c r="GH207" s="50"/>
      <c r="GI207" s="50"/>
      <c r="GJ207" s="50"/>
      <c r="GK207" s="50"/>
      <c r="GL207" s="50"/>
      <c r="GM207" s="50"/>
      <c r="GN207" s="50"/>
      <c r="GO207" s="50"/>
      <c r="GP207" s="50"/>
      <c r="GQ207" s="50"/>
      <c r="GR207" s="50"/>
      <c r="GS207" s="50"/>
      <c r="GT207" s="50"/>
      <c r="GU207" s="50"/>
      <c r="GV207" s="50"/>
      <c r="GW207" s="50"/>
      <c r="GX207" s="50"/>
      <c r="GY207" s="50"/>
      <c r="GZ207" s="50"/>
      <c r="HA207" s="50"/>
      <c r="HB207" s="50"/>
      <c r="HC207" s="50"/>
      <c r="HD207" s="50"/>
      <c r="HE207" s="50"/>
      <c r="HF207" s="50"/>
      <c r="HG207" s="50"/>
      <c r="HH207" s="50"/>
      <c r="HI207" s="50"/>
      <c r="HJ207" s="50"/>
      <c r="HK207" s="50"/>
      <c r="HL207" s="50"/>
      <c r="HM207" s="50"/>
      <c r="HN207" s="50"/>
      <c r="HO207" s="50"/>
      <c r="HP207" s="50"/>
      <c r="HQ207" s="50"/>
      <c r="HR207" s="50"/>
      <c r="HS207" s="50"/>
      <c r="HT207" s="50"/>
      <c r="HU207" s="50"/>
      <c r="HV207" s="50"/>
      <c r="HW207" s="50"/>
      <c r="HX207" s="50"/>
      <c r="HY207" s="50"/>
      <c r="HZ207" s="50"/>
      <c r="IA207" s="50"/>
      <c r="IB207" s="50"/>
      <c r="IC207" s="50"/>
      <c r="ID207" s="50"/>
      <c r="IE207" s="50"/>
      <c r="IF207" s="50"/>
      <c r="IG207" s="50"/>
      <c r="IH207" s="50"/>
      <c r="II207" s="50"/>
      <c r="IJ207" s="50"/>
      <c r="IK207" s="50"/>
      <c r="IL207" s="50"/>
      <c r="IM207" s="50"/>
      <c r="IN207" s="50"/>
      <c r="IO207" s="50"/>
      <c r="IP207" s="50"/>
      <c r="IQ207" s="50"/>
      <c r="IR207" s="50"/>
      <c r="IS207" s="50"/>
      <c r="IT207" s="50"/>
      <c r="IU207" s="50"/>
      <c r="IV207" s="50"/>
      <c r="IW207" s="50"/>
      <c r="IX207" s="50"/>
      <c r="IY207" s="50"/>
      <c r="IZ207" s="50"/>
      <c r="JA207" s="50"/>
      <c r="JB207" s="50"/>
      <c r="JC207" s="50"/>
      <c r="JD207" s="50"/>
      <c r="JE207" s="50"/>
      <c r="JF207" s="50"/>
      <c r="JG207" s="50"/>
      <c r="JH207" s="50"/>
      <c r="JI207" s="50"/>
      <c r="JJ207" s="50"/>
      <c r="JK207" s="50"/>
      <c r="JL207" s="50"/>
      <c r="JM207" s="50"/>
      <c r="JN207" s="50"/>
      <c r="JO207" s="50"/>
      <c r="JP207" s="50"/>
      <c r="JQ207" s="50"/>
      <c r="JR207" s="50"/>
      <c r="JS207" s="50"/>
      <c r="JT207" s="50"/>
      <c r="JU207" s="50"/>
      <c r="JV207" s="50"/>
      <c r="JW207" s="50"/>
      <c r="JX207" s="50"/>
      <c r="JY207" s="50"/>
      <c r="JZ207" s="50"/>
      <c r="KA207" s="50"/>
      <c r="KB207" s="50"/>
      <c r="KC207" s="50"/>
      <c r="KD207" s="50"/>
      <c r="KE207" s="50"/>
      <c r="KF207" s="50"/>
      <c r="KG207" s="50"/>
      <c r="KH207" s="50"/>
      <c r="KI207" s="50"/>
      <c r="KJ207" s="50"/>
      <c r="KK207" s="50"/>
      <c r="KL207" s="50"/>
      <c r="KM207" s="50"/>
      <c r="KN207" s="50"/>
      <c r="KO207" s="50"/>
      <c r="KP207" s="50"/>
      <c r="KQ207" s="50"/>
      <c r="KR207" s="50"/>
      <c r="KS207" s="50"/>
      <c r="KT207" s="50"/>
      <c r="KU207" s="50"/>
      <c r="KV207" s="50"/>
      <c r="KW207" s="50"/>
      <c r="KX207" s="50"/>
      <c r="KY207" s="50"/>
      <c r="KZ207" s="50"/>
      <c r="LA207" s="50"/>
      <c r="LB207" s="50"/>
      <c r="LC207" s="50"/>
      <c r="LD207" s="50"/>
      <c r="LE207" s="50"/>
      <c r="LF207" s="50"/>
      <c r="LG207" s="50"/>
      <c r="LH207" s="50"/>
      <c r="LI207" s="50"/>
      <c r="LJ207" s="50"/>
      <c r="LK207" s="50"/>
      <c r="LL207" s="50"/>
      <c r="LM207" s="50"/>
      <c r="LN207" s="50"/>
      <c r="LO207" s="50"/>
      <c r="LP207" s="50"/>
      <c r="LQ207" s="50"/>
      <c r="LR207" s="50"/>
      <c r="LS207" s="50"/>
      <c r="LT207" s="50"/>
      <c r="LU207" s="50"/>
      <c r="LV207" s="50"/>
      <c r="LW207" s="50"/>
      <c r="LX207" s="50"/>
      <c r="LY207" s="50"/>
      <c r="LZ207" s="50"/>
      <c r="MA207" s="50"/>
      <c r="MB207" s="50"/>
      <c r="MC207" s="50"/>
      <c r="MD207" s="50"/>
      <c r="ME207" s="50"/>
      <c r="MF207" s="50"/>
      <c r="MG207" s="50"/>
      <c r="MH207" s="50"/>
      <c r="MI207" s="50"/>
      <c r="MJ207" s="50"/>
      <c r="MK207" s="50"/>
      <c r="ML207" s="50"/>
      <c r="MM207" s="50"/>
      <c r="MN207" s="50"/>
      <c r="MO207" s="50"/>
      <c r="MP207" s="50"/>
      <c r="MQ207" s="50"/>
      <c r="MR207" s="50"/>
      <c r="MS207" s="50"/>
      <c r="MT207" s="50"/>
      <c r="MU207" s="50"/>
      <c r="MV207" s="50"/>
      <c r="MW207" s="50"/>
      <c r="MX207" s="50"/>
      <c r="MY207" s="50"/>
      <c r="MZ207" s="50"/>
      <c r="NA207" s="50"/>
      <c r="NB207" s="50"/>
      <c r="NC207" s="50"/>
      <c r="ND207" s="50"/>
      <c r="NE207" s="50"/>
      <c r="NF207" s="50"/>
      <c r="NG207" s="50"/>
      <c r="NH207" s="50"/>
      <c r="NI207" s="50"/>
      <c r="NJ207" s="50"/>
      <c r="NK207" s="50"/>
      <c r="NL207" s="50"/>
      <c r="NM207" s="50"/>
      <c r="NN207" s="50"/>
      <c r="NO207" s="50"/>
      <c r="NP207" s="50"/>
      <c r="NQ207" s="50"/>
      <c r="NR207" s="50"/>
      <c r="NS207" s="50"/>
      <c r="NT207" s="50"/>
      <c r="NU207" s="50"/>
      <c r="NV207" s="50"/>
      <c r="NW207" s="50"/>
      <c r="NX207" s="50"/>
      <c r="NY207" s="50"/>
      <c r="NZ207" s="50"/>
      <c r="OA207" s="50"/>
      <c r="OB207" s="50"/>
      <c r="OC207" s="50"/>
      <c r="OD207" s="50"/>
      <c r="OE207" s="50"/>
      <c r="OF207" s="50"/>
      <c r="OG207" s="50"/>
      <c r="OH207" s="50"/>
      <c r="OI207" s="50"/>
      <c r="OJ207" s="50"/>
      <c r="OK207" s="50"/>
      <c r="OL207" s="50"/>
      <c r="OM207" s="50"/>
      <c r="ON207" s="50"/>
      <c r="OO207" s="50"/>
      <c r="OP207" s="50"/>
      <c r="OQ207" s="50"/>
      <c r="OR207" s="50"/>
      <c r="OS207" s="50"/>
      <c r="OT207" s="50"/>
      <c r="OU207" s="50"/>
      <c r="OV207" s="50"/>
      <c r="OW207" s="50"/>
      <c r="OX207" s="50"/>
      <c r="OY207" s="50"/>
      <c r="OZ207" s="50"/>
      <c r="PA207" s="50"/>
      <c r="PB207" s="50"/>
      <c r="PC207" s="50"/>
      <c r="PD207" s="50"/>
      <c r="PE207" s="50"/>
      <c r="PF207" s="50"/>
      <c r="PG207" s="50"/>
      <c r="PH207" s="50"/>
      <c r="PI207" s="50"/>
      <c r="PJ207" s="50"/>
      <c r="PK207" s="50"/>
      <c r="PL207" s="50"/>
      <c r="PM207" s="50"/>
      <c r="PN207" s="50"/>
      <c r="PO207" s="50"/>
      <c r="PP207" s="50"/>
      <c r="PQ207" s="50"/>
      <c r="PR207" s="50"/>
      <c r="PS207" s="50"/>
      <c r="PT207" s="50"/>
      <c r="PU207" s="50"/>
      <c r="PV207" s="50"/>
      <c r="PW207" s="50"/>
      <c r="PX207" s="50"/>
      <c r="PY207" s="50"/>
      <c r="PZ207" s="50"/>
      <c r="QA207" s="50"/>
      <c r="QB207" s="50"/>
      <c r="QC207" s="50"/>
      <c r="QD207" s="50"/>
      <c r="QE207" s="50"/>
      <c r="QF207" s="50"/>
      <c r="QG207" s="50"/>
      <c r="QH207" s="50"/>
      <c r="QI207" s="50"/>
      <c r="QJ207" s="50"/>
      <c r="QK207" s="50"/>
      <c r="QL207" s="50"/>
      <c r="QM207" s="50"/>
      <c r="QN207" s="50"/>
      <c r="QO207" s="50"/>
      <c r="QP207" s="50"/>
      <c r="QQ207" s="50"/>
      <c r="QR207" s="50"/>
      <c r="QS207" s="50"/>
      <c r="QT207" s="50"/>
      <c r="QU207" s="50"/>
      <c r="QV207" s="50"/>
      <c r="QW207" s="50"/>
      <c r="QX207" s="50"/>
      <c r="QY207" s="50"/>
      <c r="QZ207" s="50"/>
      <c r="RA207" s="50"/>
      <c r="RB207" s="50"/>
      <c r="RC207" s="50"/>
      <c r="RD207" s="50"/>
      <c r="RE207" s="50"/>
      <c r="RF207" s="50"/>
      <c r="RG207" s="50"/>
      <c r="RH207" s="50"/>
      <c r="RI207" s="50"/>
      <c r="RJ207" s="50"/>
      <c r="RK207" s="50"/>
      <c r="RL207" s="50"/>
      <c r="RM207" s="50"/>
      <c r="RN207" s="50"/>
      <c r="RO207" s="50"/>
      <c r="RP207" s="50"/>
      <c r="RQ207" s="50"/>
      <c r="RR207" s="50"/>
      <c r="RS207" s="50"/>
      <c r="RT207" s="50"/>
      <c r="RU207" s="50"/>
      <c r="RV207" s="50"/>
      <c r="RW207" s="50"/>
      <c r="RX207" s="50"/>
      <c r="RY207" s="50"/>
      <c r="RZ207" s="50"/>
      <c r="SA207" s="50"/>
      <c r="SB207" s="50"/>
      <c r="SC207" s="50"/>
      <c r="SD207" s="50"/>
      <c r="SE207" s="50"/>
      <c r="SF207" s="50"/>
      <c r="SG207" s="50"/>
      <c r="SH207" s="50"/>
      <c r="SI207" s="50"/>
      <c r="SJ207" s="50"/>
      <c r="SK207" s="50"/>
      <c r="SL207" s="50"/>
      <c r="SM207" s="50"/>
      <c r="SN207" s="45"/>
    </row>
    <row r="208" spans="3:508" x14ac:dyDescent="0.25"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  <c r="AB208" s="50"/>
      <c r="AC208" s="50"/>
      <c r="AD208" s="50"/>
      <c r="AE208" s="50"/>
      <c r="AF208" s="50"/>
      <c r="AG208" s="50"/>
      <c r="AH208" s="50"/>
      <c r="AI208" s="50"/>
      <c r="AJ208" s="50"/>
      <c r="AK208" s="50"/>
      <c r="AL208" s="50"/>
      <c r="AM208" s="50"/>
      <c r="AN208" s="50"/>
      <c r="AO208" s="50"/>
      <c r="AP208" s="50"/>
      <c r="AQ208" s="50"/>
      <c r="AR208" s="50"/>
      <c r="AS208" s="50"/>
      <c r="AT208" s="50"/>
      <c r="AU208" s="50"/>
      <c r="AV208" s="50"/>
      <c r="AW208" s="50"/>
      <c r="AX208" s="50"/>
      <c r="AY208" s="50"/>
      <c r="AZ208" s="50"/>
      <c r="BA208" s="50"/>
      <c r="BB208" s="50"/>
      <c r="BC208" s="50"/>
      <c r="BD208" s="50"/>
      <c r="BE208" s="50"/>
      <c r="BF208" s="50"/>
      <c r="BG208" s="50"/>
      <c r="BH208" s="50"/>
      <c r="BI208" s="50"/>
      <c r="BJ208" s="50"/>
      <c r="BK208" s="50"/>
      <c r="BL208" s="50"/>
      <c r="BM208" s="50"/>
      <c r="BN208" s="50"/>
      <c r="BO208" s="50"/>
      <c r="BP208" s="50"/>
      <c r="BQ208" s="50"/>
      <c r="BR208" s="50"/>
      <c r="BS208" s="50"/>
      <c r="BT208" s="50"/>
      <c r="BU208" s="50"/>
      <c r="BV208" s="50"/>
      <c r="BW208" s="50"/>
      <c r="BX208" s="50"/>
      <c r="BY208" s="50"/>
      <c r="BZ208" s="50"/>
      <c r="CA208" s="50"/>
      <c r="CB208" s="50"/>
      <c r="CC208" s="50"/>
      <c r="CD208" s="50"/>
      <c r="CE208" s="50"/>
      <c r="CF208" s="50"/>
      <c r="CG208" s="50"/>
      <c r="CH208" s="50"/>
      <c r="CI208" s="50"/>
      <c r="CJ208" s="50"/>
      <c r="CK208" s="50"/>
      <c r="CL208" s="50"/>
      <c r="CM208" s="50"/>
      <c r="CN208" s="50"/>
      <c r="CO208" s="50"/>
      <c r="CP208" s="50"/>
      <c r="CQ208" s="50"/>
      <c r="CR208" s="50"/>
      <c r="CS208" s="50"/>
      <c r="CT208" s="50"/>
      <c r="CU208" s="50"/>
      <c r="CV208" s="50"/>
      <c r="CW208" s="50"/>
      <c r="CX208" s="50"/>
      <c r="CY208" s="50"/>
      <c r="CZ208" s="50"/>
      <c r="DA208" s="50"/>
      <c r="DB208" s="50"/>
      <c r="DC208" s="50"/>
      <c r="DD208" s="50"/>
      <c r="DE208" s="50"/>
      <c r="DF208" s="50"/>
      <c r="DG208" s="50"/>
      <c r="DH208" s="50"/>
      <c r="DI208" s="50"/>
      <c r="DJ208" s="50"/>
      <c r="DK208" s="50"/>
      <c r="DL208" s="50"/>
      <c r="DM208" s="50"/>
      <c r="DN208" s="50"/>
      <c r="DO208" s="50"/>
      <c r="DP208" s="50"/>
      <c r="DQ208" s="50"/>
      <c r="DR208" s="50"/>
      <c r="DS208" s="50"/>
      <c r="DT208" s="50"/>
      <c r="DU208" s="50"/>
      <c r="DV208" s="50"/>
      <c r="DW208" s="50"/>
      <c r="DX208" s="50"/>
      <c r="DY208" s="50"/>
      <c r="DZ208" s="50"/>
      <c r="EA208" s="50"/>
      <c r="EB208" s="50"/>
      <c r="EC208" s="50"/>
      <c r="ED208" s="50"/>
      <c r="EE208" s="50"/>
      <c r="EF208" s="50"/>
      <c r="EG208" s="50"/>
      <c r="EH208" s="50"/>
      <c r="EI208" s="50"/>
      <c r="EJ208" s="50"/>
      <c r="EK208" s="50"/>
      <c r="EL208" s="50"/>
      <c r="EM208" s="50"/>
      <c r="EN208" s="50"/>
      <c r="EO208" s="50"/>
      <c r="EP208" s="50"/>
      <c r="EQ208" s="50"/>
      <c r="ER208" s="50"/>
      <c r="ES208" s="50"/>
      <c r="ET208" s="50"/>
      <c r="EU208" s="50"/>
      <c r="EV208" s="50"/>
      <c r="EW208" s="50"/>
      <c r="EX208" s="50"/>
      <c r="EY208" s="50"/>
      <c r="EZ208" s="50"/>
      <c r="FA208" s="50"/>
      <c r="FB208" s="50"/>
      <c r="FC208" s="50"/>
      <c r="FD208" s="50"/>
      <c r="FE208" s="50"/>
      <c r="FF208" s="50"/>
      <c r="FG208" s="50"/>
      <c r="FH208" s="50"/>
      <c r="FI208" s="50"/>
      <c r="FJ208" s="50"/>
      <c r="FK208" s="50"/>
      <c r="FL208" s="50"/>
      <c r="FM208" s="50"/>
      <c r="FN208" s="50"/>
      <c r="FO208" s="50"/>
      <c r="FP208" s="50"/>
      <c r="FQ208" s="50"/>
      <c r="FR208" s="50"/>
      <c r="FS208" s="50"/>
      <c r="FT208" s="50"/>
      <c r="FU208" s="50"/>
      <c r="FV208" s="50"/>
      <c r="FW208" s="50"/>
      <c r="FX208" s="50"/>
      <c r="FY208" s="50"/>
      <c r="FZ208" s="50"/>
      <c r="GA208" s="50"/>
      <c r="GB208" s="50"/>
      <c r="GC208" s="50"/>
      <c r="GD208" s="50"/>
      <c r="GE208" s="50"/>
      <c r="GF208" s="50"/>
      <c r="GG208" s="50"/>
      <c r="GH208" s="50"/>
      <c r="GI208" s="50"/>
      <c r="GJ208" s="50"/>
      <c r="GK208" s="50"/>
      <c r="GL208" s="50"/>
      <c r="GM208" s="50"/>
      <c r="GN208" s="50"/>
      <c r="GO208" s="50"/>
      <c r="GP208" s="50"/>
      <c r="GQ208" s="50"/>
      <c r="GR208" s="50"/>
      <c r="GS208" s="50"/>
      <c r="GT208" s="50"/>
      <c r="GU208" s="50"/>
      <c r="GV208" s="50"/>
      <c r="GW208" s="50"/>
      <c r="GX208" s="50"/>
      <c r="GY208" s="50"/>
      <c r="GZ208" s="50"/>
      <c r="HA208" s="50"/>
      <c r="HB208" s="50"/>
      <c r="HC208" s="50"/>
      <c r="HD208" s="50"/>
      <c r="HE208" s="50"/>
      <c r="HF208" s="50"/>
      <c r="HG208" s="50"/>
      <c r="HH208" s="50"/>
      <c r="HI208" s="50"/>
      <c r="HJ208" s="50"/>
      <c r="HK208" s="50"/>
      <c r="HL208" s="50"/>
      <c r="HM208" s="50"/>
      <c r="HN208" s="50"/>
      <c r="HO208" s="50"/>
      <c r="HP208" s="50"/>
      <c r="HQ208" s="50"/>
      <c r="HR208" s="50"/>
      <c r="HS208" s="50"/>
      <c r="HT208" s="50"/>
      <c r="HU208" s="50"/>
      <c r="HV208" s="50"/>
      <c r="HW208" s="50"/>
      <c r="HX208" s="50"/>
      <c r="HY208" s="50"/>
      <c r="HZ208" s="50"/>
      <c r="IA208" s="50"/>
      <c r="IB208" s="50"/>
      <c r="IC208" s="50"/>
      <c r="ID208" s="50"/>
      <c r="IE208" s="50"/>
      <c r="IF208" s="50"/>
      <c r="IG208" s="50"/>
      <c r="IH208" s="50"/>
      <c r="II208" s="50"/>
      <c r="IJ208" s="50"/>
      <c r="IK208" s="50"/>
      <c r="IL208" s="50"/>
      <c r="IM208" s="50"/>
      <c r="IN208" s="50"/>
      <c r="IO208" s="50"/>
      <c r="IP208" s="50"/>
      <c r="IQ208" s="50"/>
      <c r="IR208" s="50"/>
      <c r="IS208" s="50"/>
      <c r="IT208" s="50"/>
      <c r="IU208" s="50"/>
      <c r="IV208" s="50"/>
      <c r="IW208" s="50"/>
      <c r="IX208" s="50"/>
      <c r="IY208" s="50"/>
      <c r="IZ208" s="50"/>
      <c r="JA208" s="50"/>
      <c r="JB208" s="50"/>
      <c r="JC208" s="50"/>
      <c r="JD208" s="50"/>
      <c r="JE208" s="50"/>
      <c r="JF208" s="50"/>
      <c r="JG208" s="50"/>
      <c r="JH208" s="50"/>
      <c r="JI208" s="50"/>
      <c r="JJ208" s="50"/>
      <c r="JK208" s="50"/>
      <c r="JL208" s="50"/>
      <c r="JM208" s="50"/>
      <c r="JN208" s="50"/>
      <c r="JO208" s="50"/>
      <c r="JP208" s="50"/>
      <c r="JQ208" s="50"/>
      <c r="JR208" s="50"/>
      <c r="JS208" s="50"/>
      <c r="JT208" s="50"/>
      <c r="JU208" s="50"/>
      <c r="JV208" s="50"/>
      <c r="JW208" s="50"/>
      <c r="JX208" s="50"/>
      <c r="JY208" s="50"/>
      <c r="JZ208" s="50"/>
      <c r="KA208" s="50"/>
      <c r="KB208" s="50"/>
      <c r="KC208" s="50"/>
      <c r="KD208" s="50"/>
      <c r="KE208" s="50"/>
      <c r="KF208" s="50"/>
      <c r="KG208" s="50"/>
      <c r="KH208" s="50"/>
      <c r="KI208" s="50"/>
      <c r="KJ208" s="50"/>
      <c r="KK208" s="50"/>
      <c r="KL208" s="50"/>
      <c r="KM208" s="50"/>
      <c r="KN208" s="50"/>
      <c r="KO208" s="50"/>
      <c r="KP208" s="50"/>
      <c r="KQ208" s="50"/>
      <c r="KR208" s="50"/>
      <c r="KS208" s="50"/>
      <c r="KT208" s="50"/>
      <c r="KU208" s="50"/>
      <c r="KV208" s="50"/>
      <c r="KW208" s="50"/>
      <c r="KX208" s="50"/>
      <c r="KY208" s="50"/>
      <c r="KZ208" s="50"/>
      <c r="LA208" s="50"/>
      <c r="LB208" s="50"/>
      <c r="LC208" s="50"/>
      <c r="LD208" s="50"/>
      <c r="LE208" s="50"/>
      <c r="LF208" s="50"/>
      <c r="LG208" s="50"/>
      <c r="LH208" s="50"/>
      <c r="LI208" s="50"/>
      <c r="LJ208" s="50"/>
      <c r="LK208" s="50"/>
      <c r="LL208" s="50"/>
      <c r="LM208" s="50"/>
      <c r="LN208" s="50"/>
      <c r="LO208" s="50"/>
      <c r="LP208" s="50"/>
      <c r="LQ208" s="50"/>
      <c r="LR208" s="50"/>
      <c r="LS208" s="50"/>
      <c r="LT208" s="50"/>
      <c r="LU208" s="50"/>
      <c r="LV208" s="50"/>
      <c r="LW208" s="50"/>
      <c r="LX208" s="50"/>
      <c r="LY208" s="50"/>
      <c r="LZ208" s="50"/>
      <c r="MA208" s="50"/>
      <c r="MB208" s="50"/>
      <c r="MC208" s="50"/>
      <c r="MD208" s="50"/>
      <c r="ME208" s="50"/>
      <c r="MF208" s="50"/>
      <c r="MG208" s="50"/>
      <c r="MH208" s="50"/>
      <c r="MI208" s="50"/>
      <c r="MJ208" s="50"/>
      <c r="MK208" s="50"/>
      <c r="ML208" s="50"/>
      <c r="MM208" s="50"/>
      <c r="MN208" s="50"/>
      <c r="MO208" s="50"/>
      <c r="MP208" s="50"/>
      <c r="MQ208" s="50"/>
      <c r="MR208" s="50"/>
      <c r="MS208" s="50"/>
      <c r="MT208" s="50"/>
      <c r="MU208" s="50"/>
      <c r="MV208" s="50"/>
      <c r="MW208" s="50"/>
      <c r="MX208" s="50"/>
      <c r="MY208" s="50"/>
      <c r="MZ208" s="50"/>
      <c r="NA208" s="50"/>
      <c r="NB208" s="50"/>
      <c r="NC208" s="50"/>
      <c r="ND208" s="50"/>
      <c r="NE208" s="50"/>
      <c r="NF208" s="50"/>
      <c r="NG208" s="50"/>
      <c r="NH208" s="50"/>
      <c r="NI208" s="50"/>
      <c r="NJ208" s="50"/>
      <c r="NK208" s="50"/>
      <c r="NL208" s="50"/>
      <c r="NM208" s="50"/>
      <c r="NN208" s="50"/>
      <c r="NO208" s="50"/>
      <c r="NP208" s="50"/>
      <c r="NQ208" s="50"/>
      <c r="NR208" s="50"/>
      <c r="NS208" s="50"/>
      <c r="NT208" s="50"/>
      <c r="NU208" s="50"/>
      <c r="NV208" s="50"/>
      <c r="NW208" s="50"/>
      <c r="NX208" s="50"/>
      <c r="NY208" s="50"/>
      <c r="NZ208" s="50"/>
      <c r="OA208" s="50"/>
      <c r="OB208" s="50"/>
      <c r="OC208" s="50"/>
      <c r="OD208" s="50"/>
      <c r="OE208" s="50"/>
      <c r="OF208" s="50"/>
      <c r="OG208" s="50"/>
      <c r="OH208" s="50"/>
      <c r="OI208" s="50"/>
      <c r="OJ208" s="50"/>
      <c r="OK208" s="50"/>
      <c r="OL208" s="50"/>
      <c r="OM208" s="50"/>
      <c r="ON208" s="50"/>
      <c r="OO208" s="50"/>
      <c r="OP208" s="50"/>
      <c r="OQ208" s="50"/>
      <c r="OR208" s="50"/>
      <c r="OS208" s="50"/>
      <c r="OT208" s="50"/>
      <c r="OU208" s="50"/>
      <c r="OV208" s="50"/>
      <c r="OW208" s="50"/>
      <c r="OX208" s="50"/>
      <c r="OY208" s="50"/>
      <c r="OZ208" s="50"/>
      <c r="PA208" s="50"/>
      <c r="PB208" s="50"/>
      <c r="PC208" s="50"/>
      <c r="PD208" s="50"/>
      <c r="PE208" s="50"/>
      <c r="PF208" s="50"/>
      <c r="PG208" s="50"/>
      <c r="PH208" s="50"/>
      <c r="PI208" s="50"/>
      <c r="PJ208" s="50"/>
      <c r="PK208" s="50"/>
      <c r="PL208" s="50"/>
      <c r="PM208" s="50"/>
      <c r="PN208" s="50"/>
      <c r="PO208" s="50"/>
      <c r="PP208" s="50"/>
      <c r="PQ208" s="50"/>
      <c r="PR208" s="50"/>
      <c r="PS208" s="50"/>
      <c r="PT208" s="50"/>
      <c r="PU208" s="50"/>
      <c r="PV208" s="50"/>
      <c r="PW208" s="50"/>
      <c r="PX208" s="50"/>
      <c r="PY208" s="50"/>
      <c r="PZ208" s="50"/>
      <c r="QA208" s="50"/>
      <c r="QB208" s="50"/>
      <c r="QC208" s="50"/>
      <c r="QD208" s="50"/>
      <c r="QE208" s="50"/>
      <c r="QF208" s="50"/>
      <c r="QG208" s="50"/>
      <c r="QH208" s="50"/>
      <c r="QI208" s="50"/>
      <c r="QJ208" s="50"/>
      <c r="QK208" s="50"/>
      <c r="QL208" s="50"/>
      <c r="QM208" s="50"/>
      <c r="QN208" s="50"/>
      <c r="QO208" s="50"/>
      <c r="QP208" s="50"/>
      <c r="QQ208" s="50"/>
      <c r="QR208" s="50"/>
      <c r="QS208" s="50"/>
      <c r="QT208" s="50"/>
      <c r="QU208" s="50"/>
      <c r="QV208" s="50"/>
      <c r="QW208" s="50"/>
      <c r="QX208" s="50"/>
      <c r="QY208" s="50"/>
      <c r="QZ208" s="50"/>
      <c r="RA208" s="50"/>
      <c r="RB208" s="50"/>
      <c r="RC208" s="50"/>
      <c r="RD208" s="50"/>
      <c r="RE208" s="50"/>
      <c r="RF208" s="50"/>
      <c r="RG208" s="50"/>
      <c r="RH208" s="50"/>
      <c r="RI208" s="50"/>
      <c r="RJ208" s="50"/>
      <c r="RK208" s="50"/>
      <c r="RL208" s="50"/>
      <c r="RM208" s="50"/>
      <c r="RN208" s="50"/>
      <c r="RO208" s="50"/>
      <c r="RP208" s="50"/>
      <c r="RQ208" s="50"/>
      <c r="RR208" s="50"/>
      <c r="RS208" s="50"/>
      <c r="RT208" s="50"/>
      <c r="RU208" s="50"/>
      <c r="RV208" s="50"/>
      <c r="RW208" s="50"/>
      <c r="RX208" s="50"/>
      <c r="RY208" s="50"/>
      <c r="RZ208" s="50"/>
      <c r="SA208" s="50"/>
      <c r="SB208" s="50"/>
      <c r="SC208" s="50"/>
      <c r="SD208" s="50"/>
      <c r="SE208" s="50"/>
      <c r="SF208" s="50"/>
      <c r="SG208" s="50"/>
      <c r="SH208" s="50"/>
      <c r="SI208" s="50"/>
      <c r="SJ208" s="50"/>
      <c r="SK208" s="50"/>
      <c r="SL208" s="50"/>
      <c r="SM208" s="50"/>
      <c r="SN208" s="45"/>
    </row>
    <row r="209" spans="2:508" x14ac:dyDescent="0.25"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  <c r="AB209" s="50"/>
      <c r="AC209" s="50"/>
      <c r="AD209" s="50"/>
      <c r="AE209" s="50"/>
      <c r="AF209" s="50"/>
      <c r="AG209" s="50"/>
      <c r="AH209" s="50"/>
      <c r="AI209" s="50"/>
      <c r="AJ209" s="50"/>
      <c r="AK209" s="50"/>
      <c r="AL209" s="50"/>
      <c r="AM209" s="50"/>
      <c r="AN209" s="50"/>
      <c r="AO209" s="50"/>
      <c r="AP209" s="50"/>
      <c r="AQ209" s="50"/>
      <c r="AR209" s="50"/>
      <c r="AS209" s="50"/>
      <c r="AT209" s="50"/>
      <c r="AU209" s="50"/>
      <c r="AV209" s="50"/>
      <c r="AW209" s="50"/>
      <c r="AX209" s="50"/>
      <c r="AY209" s="50"/>
      <c r="AZ209" s="50"/>
      <c r="BA209" s="50"/>
      <c r="BB209" s="50"/>
      <c r="BC209" s="50"/>
      <c r="BD209" s="50"/>
      <c r="BE209" s="50"/>
      <c r="BF209" s="50"/>
      <c r="BG209" s="50"/>
      <c r="BH209" s="50"/>
      <c r="BI209" s="50"/>
      <c r="BJ209" s="50"/>
      <c r="BK209" s="50"/>
      <c r="BL209" s="50"/>
      <c r="BM209" s="50"/>
      <c r="BN209" s="50"/>
      <c r="BO209" s="50"/>
      <c r="BP209" s="50"/>
      <c r="BQ209" s="50"/>
      <c r="BR209" s="50"/>
      <c r="BS209" s="50"/>
      <c r="BT209" s="50"/>
      <c r="BU209" s="50"/>
      <c r="BV209" s="50"/>
      <c r="BW209" s="50"/>
      <c r="BX209" s="50"/>
      <c r="BY209" s="50"/>
      <c r="BZ209" s="50"/>
      <c r="CA209" s="50"/>
      <c r="CB209" s="50"/>
      <c r="CC209" s="50"/>
      <c r="CD209" s="50"/>
      <c r="CE209" s="50"/>
      <c r="CF209" s="50"/>
      <c r="CG209" s="50"/>
      <c r="CH209" s="50"/>
      <c r="CI209" s="50"/>
      <c r="CJ209" s="50"/>
      <c r="CK209" s="50"/>
      <c r="CL209" s="50"/>
      <c r="CM209" s="50"/>
      <c r="CN209" s="50"/>
      <c r="CO209" s="50"/>
      <c r="CP209" s="50"/>
      <c r="CQ209" s="50"/>
      <c r="CR209" s="50"/>
      <c r="CS209" s="50"/>
      <c r="CT209" s="50"/>
      <c r="CU209" s="50"/>
      <c r="CV209" s="50"/>
      <c r="CW209" s="50"/>
      <c r="CX209" s="50"/>
      <c r="CY209" s="50"/>
      <c r="CZ209" s="50"/>
      <c r="DA209" s="50"/>
      <c r="DB209" s="50"/>
      <c r="DC209" s="50"/>
      <c r="DD209" s="50"/>
      <c r="DE209" s="50"/>
      <c r="DF209" s="50"/>
      <c r="DG209" s="50"/>
      <c r="DH209" s="50"/>
      <c r="DI209" s="50"/>
      <c r="DJ209" s="50"/>
      <c r="DK209" s="50"/>
      <c r="DL209" s="50"/>
      <c r="DM209" s="50"/>
      <c r="DN209" s="50"/>
      <c r="DO209" s="50"/>
      <c r="DP209" s="50"/>
      <c r="DQ209" s="50"/>
      <c r="DR209" s="50"/>
      <c r="DS209" s="50"/>
      <c r="DT209" s="50"/>
      <c r="DU209" s="50"/>
      <c r="DV209" s="50"/>
      <c r="DW209" s="50"/>
      <c r="DX209" s="50"/>
      <c r="DY209" s="50"/>
      <c r="DZ209" s="50"/>
      <c r="EA209" s="50"/>
      <c r="EB209" s="50"/>
      <c r="EC209" s="50"/>
      <c r="ED209" s="50"/>
      <c r="EE209" s="50"/>
      <c r="EF209" s="50"/>
      <c r="EG209" s="50"/>
      <c r="EH209" s="50"/>
      <c r="EI209" s="50"/>
      <c r="EJ209" s="50"/>
      <c r="EK209" s="50"/>
      <c r="EL209" s="50"/>
      <c r="EM209" s="50"/>
      <c r="EN209" s="50"/>
      <c r="EO209" s="50"/>
      <c r="EP209" s="50"/>
      <c r="EQ209" s="50"/>
      <c r="ER209" s="50"/>
      <c r="ES209" s="50"/>
      <c r="ET209" s="50"/>
      <c r="EU209" s="50"/>
      <c r="EV209" s="50"/>
      <c r="EW209" s="50"/>
      <c r="EX209" s="50"/>
      <c r="EY209" s="50"/>
      <c r="EZ209" s="50"/>
      <c r="FA209" s="50"/>
      <c r="FB209" s="50"/>
      <c r="FC209" s="50"/>
      <c r="FD209" s="50"/>
      <c r="FE209" s="50"/>
      <c r="FF209" s="50"/>
      <c r="FG209" s="50"/>
      <c r="FH209" s="50"/>
      <c r="FI209" s="50"/>
      <c r="FJ209" s="50"/>
      <c r="FK209" s="50"/>
      <c r="FL209" s="50"/>
      <c r="FM209" s="50"/>
      <c r="FN209" s="50"/>
      <c r="FO209" s="50"/>
      <c r="FP209" s="50"/>
      <c r="FQ209" s="50"/>
      <c r="FR209" s="50"/>
      <c r="FS209" s="50"/>
      <c r="FT209" s="50"/>
      <c r="FU209" s="50"/>
      <c r="FV209" s="50"/>
      <c r="FW209" s="50"/>
      <c r="FX209" s="50"/>
      <c r="FY209" s="50"/>
      <c r="FZ209" s="50"/>
      <c r="GA209" s="50"/>
      <c r="GB209" s="50"/>
      <c r="GC209" s="50"/>
      <c r="GD209" s="50"/>
      <c r="GE209" s="50"/>
      <c r="GF209" s="50"/>
      <c r="GG209" s="50"/>
      <c r="GH209" s="50"/>
      <c r="GI209" s="50"/>
      <c r="GJ209" s="50"/>
      <c r="GK209" s="50"/>
      <c r="GL209" s="50"/>
      <c r="GM209" s="50"/>
      <c r="GN209" s="50"/>
      <c r="GO209" s="50"/>
      <c r="GP209" s="50"/>
      <c r="GQ209" s="50"/>
      <c r="GR209" s="50"/>
      <c r="GS209" s="50"/>
      <c r="GT209" s="50"/>
      <c r="GU209" s="50"/>
      <c r="GV209" s="50"/>
      <c r="GW209" s="50"/>
      <c r="GX209" s="50"/>
      <c r="GY209" s="50"/>
      <c r="GZ209" s="50"/>
      <c r="HA209" s="50"/>
      <c r="HB209" s="50"/>
      <c r="HC209" s="50"/>
      <c r="HD209" s="50"/>
      <c r="HE209" s="50"/>
      <c r="HF209" s="50"/>
      <c r="HG209" s="50"/>
      <c r="HH209" s="50"/>
      <c r="HI209" s="50"/>
      <c r="HJ209" s="50"/>
      <c r="HK209" s="50"/>
      <c r="HL209" s="50"/>
      <c r="HM209" s="50"/>
      <c r="HN209" s="50"/>
      <c r="HO209" s="50"/>
      <c r="HP209" s="50"/>
      <c r="HQ209" s="50"/>
      <c r="HR209" s="50"/>
      <c r="HS209" s="50"/>
      <c r="HT209" s="50"/>
      <c r="HU209" s="50"/>
      <c r="HV209" s="50"/>
      <c r="HW209" s="50"/>
      <c r="HX209" s="50"/>
      <c r="HY209" s="50"/>
      <c r="HZ209" s="50"/>
      <c r="IA209" s="50"/>
      <c r="IB209" s="50"/>
      <c r="IC209" s="50"/>
      <c r="ID209" s="50"/>
      <c r="IE209" s="50"/>
      <c r="IF209" s="50"/>
      <c r="IG209" s="50"/>
      <c r="IH209" s="50"/>
      <c r="II209" s="50"/>
      <c r="IJ209" s="50"/>
      <c r="IK209" s="50"/>
      <c r="IL209" s="50"/>
      <c r="IM209" s="50"/>
      <c r="IN209" s="50"/>
      <c r="IO209" s="50"/>
      <c r="IP209" s="50"/>
      <c r="IQ209" s="50"/>
      <c r="IR209" s="50"/>
      <c r="IS209" s="50"/>
      <c r="IT209" s="50"/>
      <c r="IU209" s="50"/>
      <c r="IV209" s="50"/>
      <c r="IW209" s="50"/>
      <c r="IX209" s="50"/>
      <c r="IY209" s="50"/>
      <c r="IZ209" s="50"/>
      <c r="JA209" s="50"/>
      <c r="JB209" s="50"/>
      <c r="JC209" s="50"/>
      <c r="JD209" s="50"/>
      <c r="JE209" s="50"/>
      <c r="JF209" s="50"/>
      <c r="JG209" s="50"/>
      <c r="JH209" s="50"/>
      <c r="JI209" s="50"/>
      <c r="JJ209" s="50"/>
      <c r="JK209" s="50"/>
      <c r="JL209" s="50"/>
      <c r="JM209" s="50"/>
      <c r="JN209" s="50"/>
      <c r="JO209" s="50"/>
      <c r="JP209" s="50"/>
      <c r="JQ209" s="50"/>
      <c r="JR209" s="50"/>
      <c r="JS209" s="50"/>
      <c r="JT209" s="50"/>
      <c r="JU209" s="50"/>
      <c r="JV209" s="50"/>
      <c r="JW209" s="50"/>
      <c r="JX209" s="50"/>
      <c r="JY209" s="50"/>
      <c r="JZ209" s="50"/>
      <c r="KA209" s="50"/>
      <c r="KB209" s="50"/>
      <c r="KC209" s="50"/>
      <c r="KD209" s="50"/>
      <c r="KE209" s="50"/>
      <c r="KF209" s="50"/>
      <c r="KG209" s="50"/>
      <c r="KH209" s="50"/>
      <c r="KI209" s="50"/>
      <c r="KJ209" s="50"/>
      <c r="KK209" s="50"/>
      <c r="KL209" s="50"/>
      <c r="KM209" s="50"/>
      <c r="KN209" s="50"/>
      <c r="KO209" s="50"/>
      <c r="KP209" s="50"/>
      <c r="KQ209" s="50"/>
      <c r="KR209" s="50"/>
      <c r="KS209" s="50"/>
      <c r="KT209" s="50"/>
      <c r="KU209" s="50"/>
      <c r="KV209" s="50"/>
      <c r="KW209" s="50"/>
      <c r="KX209" s="50"/>
      <c r="KY209" s="50"/>
      <c r="KZ209" s="50"/>
      <c r="LA209" s="50"/>
      <c r="LB209" s="50"/>
      <c r="LC209" s="50"/>
      <c r="LD209" s="50"/>
      <c r="LE209" s="50"/>
      <c r="LF209" s="50"/>
      <c r="LG209" s="50"/>
      <c r="LH209" s="50"/>
      <c r="LI209" s="50"/>
      <c r="LJ209" s="50"/>
      <c r="LK209" s="50"/>
      <c r="LL209" s="50"/>
      <c r="LM209" s="50"/>
      <c r="LN209" s="50"/>
      <c r="LO209" s="50"/>
      <c r="LP209" s="50"/>
      <c r="LQ209" s="50"/>
      <c r="LR209" s="50"/>
      <c r="LS209" s="50"/>
      <c r="LT209" s="50"/>
      <c r="LU209" s="50"/>
      <c r="LV209" s="50"/>
      <c r="LW209" s="50"/>
      <c r="LX209" s="50"/>
      <c r="LY209" s="50"/>
      <c r="LZ209" s="50"/>
      <c r="MA209" s="50"/>
      <c r="MB209" s="50"/>
      <c r="MC209" s="50"/>
      <c r="MD209" s="50"/>
      <c r="ME209" s="50"/>
      <c r="MF209" s="50"/>
      <c r="MG209" s="50"/>
      <c r="MH209" s="50"/>
      <c r="MI209" s="50"/>
      <c r="MJ209" s="50"/>
      <c r="MK209" s="50"/>
      <c r="ML209" s="50"/>
      <c r="MM209" s="50"/>
      <c r="MN209" s="50"/>
      <c r="MO209" s="50"/>
      <c r="MP209" s="50"/>
      <c r="MQ209" s="50"/>
      <c r="MR209" s="50"/>
      <c r="MS209" s="50"/>
      <c r="MT209" s="50"/>
      <c r="MU209" s="50"/>
      <c r="MV209" s="50"/>
      <c r="MW209" s="50"/>
      <c r="MX209" s="50"/>
      <c r="MY209" s="50"/>
      <c r="MZ209" s="50"/>
      <c r="NA209" s="50"/>
      <c r="NB209" s="50"/>
      <c r="NC209" s="50"/>
      <c r="ND209" s="50"/>
      <c r="NE209" s="50"/>
      <c r="NF209" s="50"/>
      <c r="NG209" s="50"/>
      <c r="NH209" s="50"/>
      <c r="NI209" s="50"/>
      <c r="NJ209" s="50"/>
      <c r="NK209" s="50"/>
      <c r="NL209" s="50"/>
      <c r="NM209" s="50"/>
      <c r="NN209" s="50"/>
      <c r="NO209" s="50"/>
      <c r="NP209" s="50"/>
      <c r="NQ209" s="50"/>
      <c r="NR209" s="50"/>
      <c r="NS209" s="50"/>
      <c r="NT209" s="50"/>
      <c r="NU209" s="50"/>
      <c r="NV209" s="50"/>
      <c r="NW209" s="50"/>
      <c r="NX209" s="50"/>
      <c r="NY209" s="50"/>
      <c r="NZ209" s="50"/>
      <c r="OA209" s="50"/>
      <c r="OB209" s="50"/>
      <c r="OC209" s="50"/>
      <c r="OD209" s="50"/>
      <c r="OE209" s="50"/>
      <c r="OF209" s="50"/>
      <c r="OG209" s="50"/>
      <c r="OH209" s="50"/>
      <c r="OI209" s="50"/>
      <c r="OJ209" s="50"/>
      <c r="OK209" s="50"/>
      <c r="OL209" s="50"/>
      <c r="OM209" s="50"/>
      <c r="ON209" s="50"/>
      <c r="OO209" s="50"/>
      <c r="OP209" s="50"/>
      <c r="OQ209" s="50"/>
      <c r="OR209" s="50"/>
      <c r="OS209" s="50"/>
      <c r="OT209" s="50"/>
      <c r="OU209" s="50"/>
      <c r="OV209" s="50"/>
      <c r="OW209" s="50"/>
      <c r="OX209" s="50"/>
      <c r="OY209" s="50"/>
      <c r="OZ209" s="50"/>
      <c r="PA209" s="50"/>
      <c r="PB209" s="50"/>
      <c r="PC209" s="50"/>
      <c r="PD209" s="50"/>
      <c r="PE209" s="50"/>
      <c r="PF209" s="50"/>
      <c r="PG209" s="50"/>
      <c r="PH209" s="50"/>
      <c r="PI209" s="50"/>
      <c r="PJ209" s="50"/>
      <c r="PK209" s="50"/>
      <c r="PL209" s="50"/>
      <c r="PM209" s="50"/>
      <c r="PN209" s="50"/>
      <c r="PO209" s="50"/>
      <c r="PP209" s="50"/>
      <c r="PQ209" s="50"/>
      <c r="PR209" s="50"/>
      <c r="PS209" s="50"/>
      <c r="PT209" s="50"/>
      <c r="PU209" s="50"/>
      <c r="PV209" s="50"/>
      <c r="PW209" s="50"/>
      <c r="PX209" s="50"/>
      <c r="PY209" s="50"/>
      <c r="PZ209" s="50"/>
      <c r="QA209" s="50"/>
      <c r="QB209" s="50"/>
      <c r="QC209" s="50"/>
      <c r="QD209" s="50"/>
      <c r="QE209" s="50"/>
      <c r="QF209" s="50"/>
      <c r="QG209" s="50"/>
      <c r="QH209" s="50"/>
      <c r="QI209" s="50"/>
      <c r="QJ209" s="50"/>
      <c r="QK209" s="50"/>
      <c r="QL209" s="50"/>
      <c r="QM209" s="50"/>
      <c r="QN209" s="50"/>
      <c r="QO209" s="50"/>
      <c r="QP209" s="50"/>
      <c r="QQ209" s="50"/>
      <c r="QR209" s="50"/>
      <c r="QS209" s="50"/>
      <c r="QT209" s="50"/>
      <c r="QU209" s="50"/>
      <c r="QV209" s="50"/>
      <c r="QW209" s="50"/>
      <c r="QX209" s="50"/>
      <c r="QY209" s="50"/>
      <c r="QZ209" s="50"/>
      <c r="RA209" s="50"/>
      <c r="RB209" s="50"/>
      <c r="RC209" s="50"/>
      <c r="RD209" s="50"/>
      <c r="RE209" s="50"/>
      <c r="RF209" s="50"/>
      <c r="RG209" s="50"/>
      <c r="RH209" s="50"/>
      <c r="RI209" s="50"/>
      <c r="RJ209" s="50"/>
      <c r="RK209" s="50"/>
      <c r="RL209" s="50"/>
      <c r="RM209" s="50"/>
      <c r="RN209" s="50"/>
      <c r="RO209" s="50"/>
      <c r="RP209" s="50"/>
      <c r="RQ209" s="50"/>
      <c r="RR209" s="50"/>
      <c r="RS209" s="50"/>
      <c r="RT209" s="50"/>
      <c r="RU209" s="50"/>
      <c r="RV209" s="50"/>
      <c r="RW209" s="50"/>
      <c r="RX209" s="50"/>
      <c r="RY209" s="50"/>
      <c r="RZ209" s="50"/>
      <c r="SA209" s="50"/>
      <c r="SB209" s="50"/>
      <c r="SC209" s="50"/>
      <c r="SD209" s="50"/>
      <c r="SE209" s="50"/>
      <c r="SF209" s="50"/>
      <c r="SG209" s="50"/>
      <c r="SH209" s="50"/>
      <c r="SI209" s="50"/>
      <c r="SJ209" s="50"/>
      <c r="SK209" s="50"/>
      <c r="SL209" s="50"/>
      <c r="SM209" s="50"/>
      <c r="SN209" s="45"/>
    </row>
    <row r="210" spans="2:508" x14ac:dyDescent="0.25"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  <c r="AB210" s="50"/>
      <c r="AC210" s="50"/>
      <c r="AD210" s="50"/>
      <c r="AE210" s="50"/>
      <c r="AF210" s="50"/>
      <c r="AG210" s="50"/>
      <c r="AH210" s="50"/>
      <c r="AI210" s="50"/>
      <c r="AJ210" s="50"/>
      <c r="AK210" s="50"/>
      <c r="AL210" s="50"/>
      <c r="AM210" s="50"/>
      <c r="AN210" s="50"/>
      <c r="AO210" s="50"/>
      <c r="AP210" s="50"/>
      <c r="AQ210" s="50"/>
      <c r="AR210" s="50"/>
      <c r="AS210" s="50"/>
      <c r="AT210" s="50"/>
      <c r="AU210" s="50"/>
      <c r="AV210" s="50"/>
      <c r="AW210" s="50"/>
      <c r="AX210" s="50"/>
      <c r="AY210" s="50"/>
      <c r="AZ210" s="50"/>
      <c r="BA210" s="50"/>
      <c r="BB210" s="50"/>
      <c r="BC210" s="50"/>
      <c r="BD210" s="50"/>
      <c r="BE210" s="50"/>
      <c r="BF210" s="50"/>
      <c r="BG210" s="50"/>
      <c r="BH210" s="50"/>
      <c r="BI210" s="50"/>
      <c r="BJ210" s="50"/>
      <c r="BK210" s="50"/>
      <c r="BL210" s="50"/>
      <c r="BM210" s="50"/>
      <c r="BN210" s="50"/>
      <c r="BO210" s="50"/>
      <c r="BP210" s="50"/>
      <c r="BQ210" s="50"/>
      <c r="BR210" s="50"/>
      <c r="BS210" s="50"/>
      <c r="BT210" s="50"/>
      <c r="BU210" s="50"/>
      <c r="BV210" s="50"/>
      <c r="BW210" s="50"/>
      <c r="BX210" s="50"/>
      <c r="BY210" s="50"/>
      <c r="BZ210" s="50"/>
      <c r="CA210" s="50"/>
      <c r="CB210" s="50"/>
      <c r="CC210" s="50"/>
      <c r="CD210" s="50"/>
      <c r="CE210" s="50"/>
      <c r="CF210" s="50"/>
      <c r="CG210" s="50"/>
      <c r="CH210" s="50"/>
      <c r="CI210" s="50"/>
      <c r="CJ210" s="50"/>
      <c r="CK210" s="50"/>
      <c r="CL210" s="50"/>
      <c r="CM210" s="50"/>
      <c r="CN210" s="50"/>
      <c r="CO210" s="50"/>
      <c r="CP210" s="50"/>
      <c r="CQ210" s="50"/>
      <c r="CR210" s="50"/>
      <c r="CS210" s="50"/>
      <c r="CT210" s="50"/>
      <c r="CU210" s="50"/>
      <c r="CV210" s="50"/>
      <c r="CW210" s="50"/>
      <c r="CX210" s="50"/>
      <c r="CY210" s="50"/>
      <c r="CZ210" s="50"/>
      <c r="DA210" s="50"/>
      <c r="DB210" s="50"/>
      <c r="DC210" s="50"/>
      <c r="DD210" s="50"/>
      <c r="DE210" s="50"/>
      <c r="DF210" s="50"/>
      <c r="DG210" s="50"/>
      <c r="DH210" s="50"/>
      <c r="DI210" s="50"/>
      <c r="DJ210" s="50"/>
      <c r="DK210" s="50"/>
      <c r="DL210" s="50"/>
      <c r="DM210" s="50"/>
      <c r="DN210" s="50"/>
      <c r="DO210" s="50"/>
      <c r="DP210" s="50"/>
      <c r="DQ210" s="50"/>
      <c r="DR210" s="50"/>
      <c r="DS210" s="50"/>
      <c r="DT210" s="50"/>
      <c r="DU210" s="50"/>
      <c r="DV210" s="50"/>
      <c r="DW210" s="50"/>
      <c r="DX210" s="50"/>
      <c r="DY210" s="50"/>
      <c r="DZ210" s="50"/>
      <c r="EA210" s="50"/>
      <c r="EB210" s="50"/>
      <c r="EC210" s="50"/>
      <c r="ED210" s="50"/>
      <c r="EE210" s="50"/>
      <c r="EF210" s="50"/>
      <c r="EG210" s="50"/>
      <c r="EH210" s="50"/>
      <c r="EI210" s="50"/>
      <c r="EJ210" s="50"/>
      <c r="EK210" s="50"/>
      <c r="EL210" s="50"/>
      <c r="EM210" s="50"/>
      <c r="EN210" s="50"/>
      <c r="EO210" s="50"/>
      <c r="EP210" s="50"/>
      <c r="EQ210" s="50"/>
      <c r="ER210" s="50"/>
      <c r="ES210" s="50"/>
      <c r="ET210" s="50"/>
      <c r="EU210" s="50"/>
      <c r="EV210" s="50"/>
      <c r="EW210" s="50"/>
      <c r="EX210" s="50"/>
      <c r="EY210" s="50"/>
      <c r="EZ210" s="50"/>
      <c r="FA210" s="50"/>
      <c r="FB210" s="50"/>
      <c r="FC210" s="50"/>
      <c r="FD210" s="50"/>
      <c r="FE210" s="50"/>
      <c r="FF210" s="50"/>
      <c r="FG210" s="50"/>
      <c r="FH210" s="50"/>
      <c r="FI210" s="50"/>
      <c r="FJ210" s="50"/>
      <c r="FK210" s="50"/>
      <c r="FL210" s="50"/>
      <c r="FM210" s="50"/>
      <c r="FN210" s="50"/>
      <c r="FO210" s="50"/>
      <c r="FP210" s="50"/>
      <c r="FQ210" s="50"/>
      <c r="FR210" s="50"/>
      <c r="FS210" s="50"/>
      <c r="FT210" s="50"/>
      <c r="FU210" s="50"/>
      <c r="FV210" s="50"/>
      <c r="FW210" s="50"/>
      <c r="FX210" s="50"/>
      <c r="FY210" s="50"/>
      <c r="FZ210" s="50"/>
      <c r="GA210" s="50"/>
      <c r="GB210" s="50"/>
      <c r="GC210" s="50"/>
      <c r="GD210" s="50"/>
      <c r="GE210" s="50"/>
      <c r="GF210" s="50"/>
      <c r="GG210" s="50"/>
      <c r="GH210" s="50"/>
      <c r="GI210" s="50"/>
      <c r="GJ210" s="50"/>
      <c r="GK210" s="50"/>
      <c r="GL210" s="50"/>
      <c r="GM210" s="50"/>
      <c r="GN210" s="50"/>
      <c r="GO210" s="50"/>
      <c r="GP210" s="50"/>
      <c r="GQ210" s="50"/>
      <c r="GR210" s="50"/>
      <c r="GS210" s="50"/>
      <c r="GT210" s="50"/>
      <c r="GU210" s="50"/>
      <c r="GV210" s="50"/>
      <c r="GW210" s="50"/>
      <c r="GX210" s="50"/>
      <c r="GY210" s="50"/>
      <c r="GZ210" s="50"/>
      <c r="HA210" s="50"/>
      <c r="HB210" s="50"/>
      <c r="HC210" s="50"/>
      <c r="HD210" s="50"/>
      <c r="HE210" s="50"/>
      <c r="HF210" s="50"/>
      <c r="HG210" s="50"/>
      <c r="HH210" s="50"/>
      <c r="HI210" s="50"/>
      <c r="HJ210" s="50"/>
      <c r="HK210" s="50"/>
      <c r="HL210" s="50"/>
      <c r="HM210" s="50"/>
      <c r="HN210" s="50"/>
      <c r="HO210" s="50"/>
      <c r="HP210" s="50"/>
      <c r="HQ210" s="50"/>
      <c r="HR210" s="50"/>
      <c r="HS210" s="50"/>
      <c r="HT210" s="50"/>
      <c r="HU210" s="50"/>
      <c r="HV210" s="50"/>
      <c r="HW210" s="50"/>
      <c r="HX210" s="50"/>
      <c r="HY210" s="50"/>
      <c r="HZ210" s="50"/>
      <c r="IA210" s="50"/>
      <c r="IB210" s="50"/>
      <c r="IC210" s="50"/>
      <c r="ID210" s="50"/>
      <c r="IE210" s="50"/>
      <c r="IF210" s="50"/>
      <c r="IG210" s="50"/>
      <c r="IH210" s="50"/>
      <c r="II210" s="50"/>
      <c r="IJ210" s="50"/>
      <c r="IK210" s="50"/>
      <c r="IL210" s="50"/>
      <c r="IM210" s="50"/>
      <c r="IN210" s="50"/>
      <c r="IO210" s="50"/>
      <c r="IP210" s="50"/>
      <c r="IQ210" s="50"/>
      <c r="IR210" s="50"/>
      <c r="IS210" s="50"/>
      <c r="IT210" s="50"/>
      <c r="IU210" s="50"/>
      <c r="IV210" s="50"/>
      <c r="IW210" s="50"/>
      <c r="IX210" s="50"/>
      <c r="IY210" s="50"/>
      <c r="IZ210" s="50"/>
      <c r="JA210" s="50"/>
      <c r="JB210" s="50"/>
      <c r="JC210" s="50"/>
      <c r="JD210" s="50"/>
      <c r="JE210" s="50"/>
      <c r="JF210" s="50"/>
      <c r="JG210" s="50"/>
      <c r="JH210" s="50"/>
      <c r="JI210" s="50"/>
      <c r="JJ210" s="50"/>
      <c r="JK210" s="50"/>
      <c r="JL210" s="50"/>
      <c r="JM210" s="50"/>
      <c r="JN210" s="50"/>
      <c r="JO210" s="50"/>
      <c r="JP210" s="50"/>
      <c r="JQ210" s="50"/>
      <c r="JR210" s="50"/>
      <c r="JS210" s="50"/>
      <c r="JT210" s="50"/>
      <c r="JU210" s="50"/>
      <c r="JV210" s="50"/>
      <c r="JW210" s="50"/>
      <c r="JX210" s="50"/>
      <c r="JY210" s="50"/>
      <c r="JZ210" s="50"/>
      <c r="KA210" s="50"/>
      <c r="KB210" s="50"/>
      <c r="KC210" s="50"/>
      <c r="KD210" s="50"/>
      <c r="KE210" s="50"/>
      <c r="KF210" s="50"/>
      <c r="KG210" s="50"/>
      <c r="KH210" s="50"/>
      <c r="KI210" s="50"/>
      <c r="KJ210" s="50"/>
      <c r="KK210" s="50"/>
      <c r="KL210" s="50"/>
      <c r="KM210" s="50"/>
      <c r="KN210" s="50"/>
      <c r="KO210" s="50"/>
      <c r="KP210" s="50"/>
      <c r="KQ210" s="50"/>
      <c r="KR210" s="50"/>
      <c r="KS210" s="50"/>
      <c r="KT210" s="50"/>
      <c r="KU210" s="50"/>
      <c r="KV210" s="50"/>
      <c r="KW210" s="50"/>
      <c r="KX210" s="50"/>
      <c r="KY210" s="50"/>
      <c r="KZ210" s="50"/>
      <c r="LA210" s="50"/>
      <c r="LB210" s="50"/>
      <c r="LC210" s="50"/>
      <c r="LD210" s="50"/>
      <c r="LE210" s="50"/>
      <c r="LF210" s="50"/>
      <c r="LG210" s="50"/>
      <c r="LH210" s="50"/>
      <c r="LI210" s="50"/>
      <c r="LJ210" s="50"/>
      <c r="LK210" s="50"/>
      <c r="LL210" s="50"/>
      <c r="LM210" s="50"/>
      <c r="LN210" s="50"/>
      <c r="LO210" s="50"/>
      <c r="LP210" s="50"/>
      <c r="LQ210" s="50"/>
      <c r="LR210" s="50"/>
      <c r="LS210" s="50"/>
      <c r="LT210" s="50"/>
      <c r="LU210" s="50"/>
      <c r="LV210" s="50"/>
      <c r="LW210" s="50"/>
      <c r="LX210" s="50"/>
      <c r="LY210" s="50"/>
      <c r="LZ210" s="50"/>
      <c r="MA210" s="50"/>
      <c r="MB210" s="50"/>
      <c r="MC210" s="50"/>
      <c r="MD210" s="50"/>
      <c r="ME210" s="50"/>
      <c r="MF210" s="50"/>
      <c r="MG210" s="50"/>
      <c r="MH210" s="50"/>
      <c r="MI210" s="50"/>
      <c r="MJ210" s="50"/>
      <c r="MK210" s="50"/>
      <c r="ML210" s="50"/>
      <c r="MM210" s="50"/>
      <c r="MN210" s="50"/>
      <c r="MO210" s="50"/>
      <c r="MP210" s="50"/>
      <c r="MQ210" s="50"/>
      <c r="MR210" s="50"/>
      <c r="MS210" s="50"/>
      <c r="MT210" s="50"/>
      <c r="MU210" s="50"/>
      <c r="MV210" s="50"/>
      <c r="MW210" s="50"/>
      <c r="MX210" s="50"/>
      <c r="MY210" s="50"/>
      <c r="MZ210" s="50"/>
      <c r="NA210" s="50"/>
      <c r="NB210" s="50"/>
      <c r="NC210" s="50"/>
      <c r="ND210" s="50"/>
      <c r="NE210" s="50"/>
      <c r="NF210" s="50"/>
      <c r="NG210" s="50"/>
      <c r="NH210" s="50"/>
      <c r="NI210" s="50"/>
      <c r="NJ210" s="50"/>
      <c r="NK210" s="50"/>
      <c r="NL210" s="50"/>
      <c r="NM210" s="50"/>
      <c r="NN210" s="50"/>
      <c r="NO210" s="50"/>
      <c r="NP210" s="50"/>
      <c r="NQ210" s="50"/>
      <c r="NR210" s="50"/>
      <c r="NS210" s="50"/>
      <c r="NT210" s="50"/>
      <c r="NU210" s="50"/>
      <c r="NV210" s="50"/>
      <c r="NW210" s="50"/>
      <c r="NX210" s="50"/>
      <c r="NY210" s="50"/>
      <c r="NZ210" s="50"/>
      <c r="OA210" s="50"/>
      <c r="OB210" s="50"/>
      <c r="OC210" s="50"/>
      <c r="OD210" s="50"/>
      <c r="OE210" s="50"/>
      <c r="OF210" s="50"/>
      <c r="OG210" s="50"/>
      <c r="OH210" s="50"/>
      <c r="OI210" s="50"/>
      <c r="OJ210" s="50"/>
      <c r="OK210" s="50"/>
      <c r="OL210" s="50"/>
      <c r="OM210" s="50"/>
      <c r="ON210" s="50"/>
      <c r="OO210" s="50"/>
      <c r="OP210" s="50"/>
      <c r="OQ210" s="50"/>
      <c r="OR210" s="50"/>
      <c r="OS210" s="50"/>
      <c r="OT210" s="50"/>
      <c r="OU210" s="50"/>
      <c r="OV210" s="50"/>
      <c r="OW210" s="50"/>
      <c r="OX210" s="50"/>
      <c r="OY210" s="50"/>
      <c r="OZ210" s="50"/>
      <c r="PA210" s="50"/>
      <c r="PB210" s="50"/>
      <c r="PC210" s="50"/>
      <c r="PD210" s="50"/>
      <c r="PE210" s="50"/>
      <c r="PF210" s="50"/>
      <c r="PG210" s="50"/>
      <c r="PH210" s="50"/>
      <c r="PI210" s="50"/>
      <c r="PJ210" s="50"/>
      <c r="PK210" s="50"/>
      <c r="PL210" s="50"/>
      <c r="PM210" s="50"/>
      <c r="PN210" s="50"/>
      <c r="PO210" s="50"/>
      <c r="PP210" s="50"/>
      <c r="PQ210" s="50"/>
      <c r="PR210" s="50"/>
      <c r="PS210" s="50"/>
      <c r="PT210" s="50"/>
      <c r="PU210" s="50"/>
      <c r="PV210" s="50"/>
      <c r="PW210" s="50"/>
      <c r="PX210" s="50"/>
      <c r="PY210" s="50"/>
      <c r="PZ210" s="50"/>
      <c r="QA210" s="50"/>
      <c r="QB210" s="50"/>
      <c r="QC210" s="50"/>
      <c r="QD210" s="50"/>
      <c r="QE210" s="50"/>
      <c r="QF210" s="50"/>
      <c r="QG210" s="50"/>
      <c r="QH210" s="50"/>
      <c r="QI210" s="50"/>
      <c r="QJ210" s="50"/>
      <c r="QK210" s="50"/>
      <c r="QL210" s="50"/>
      <c r="QM210" s="50"/>
      <c r="QN210" s="50"/>
      <c r="QO210" s="50"/>
      <c r="QP210" s="50"/>
      <c r="QQ210" s="50"/>
      <c r="QR210" s="50"/>
      <c r="QS210" s="50"/>
      <c r="QT210" s="50"/>
      <c r="QU210" s="50"/>
      <c r="QV210" s="50"/>
      <c r="QW210" s="50"/>
      <c r="QX210" s="50"/>
      <c r="QY210" s="50"/>
      <c r="QZ210" s="50"/>
      <c r="RA210" s="50"/>
      <c r="RB210" s="50"/>
      <c r="RC210" s="50"/>
      <c r="RD210" s="50"/>
      <c r="RE210" s="50"/>
      <c r="RF210" s="50"/>
      <c r="RG210" s="50"/>
      <c r="RH210" s="50"/>
      <c r="RI210" s="50"/>
      <c r="RJ210" s="50"/>
      <c r="RK210" s="50"/>
      <c r="RL210" s="50"/>
      <c r="RM210" s="50"/>
      <c r="RN210" s="50"/>
      <c r="RO210" s="50"/>
      <c r="RP210" s="50"/>
      <c r="RQ210" s="50"/>
      <c r="RR210" s="50"/>
      <c r="RS210" s="50"/>
      <c r="RT210" s="50"/>
      <c r="RU210" s="50"/>
      <c r="RV210" s="50"/>
      <c r="RW210" s="50"/>
      <c r="RX210" s="50"/>
      <c r="RY210" s="50"/>
      <c r="RZ210" s="50"/>
      <c r="SA210" s="50"/>
      <c r="SB210" s="50"/>
      <c r="SC210" s="50"/>
      <c r="SD210" s="50"/>
      <c r="SE210" s="50"/>
      <c r="SF210" s="50"/>
      <c r="SG210" s="50"/>
      <c r="SH210" s="50"/>
      <c r="SI210" s="50"/>
      <c r="SJ210" s="50"/>
      <c r="SK210" s="50"/>
      <c r="SL210" s="50"/>
      <c r="SM210" s="50"/>
      <c r="SN210" s="45"/>
    </row>
    <row r="211" spans="2:508" x14ac:dyDescent="0.25">
      <c r="B211" s="46" t="s">
        <v>496</v>
      </c>
      <c r="C211" s="45" cm="1">
        <f t="array" aca="1" ref="C211:SH211" ca="1">IF(OFFSET(bHist!$A$1,_xlfn.XMATCH(B211,bHist!B:B,0)-1,3,1,500)=0,"-",OFFSET(bHist!$A$1,_xlfn.XMATCH(B211,bHist!B:B,0)-1,3,1,500))</f>
        <v>319.37603352320195</v>
      </c>
      <c r="D211" s="43">
        <f ca="1"/>
        <v>318.18886612701419</v>
      </c>
      <c r="E211" s="43">
        <f ca="1"/>
        <v>324.27772468471528</v>
      </c>
      <c r="F211" s="43">
        <f ca="1"/>
        <v>322.90053049385551</v>
      </c>
      <c r="G211" s="43">
        <f ca="1"/>
        <v>330.20656067848211</v>
      </c>
      <c r="H211" s="43">
        <f ca="1"/>
        <v>346.8219035199881</v>
      </c>
      <c r="I211" s="43">
        <f ca="1"/>
        <v>352.71473443686966</v>
      </c>
      <c r="J211" s="43">
        <f ca="1"/>
        <v>357.52541276514535</v>
      </c>
      <c r="K211" s="43">
        <f ca="1"/>
        <v>357.51141079080105</v>
      </c>
      <c r="L211" s="43">
        <f ca="1"/>
        <v>355.54013283133509</v>
      </c>
      <c r="M211" s="43">
        <f ca="1"/>
        <v>347.83204595482351</v>
      </c>
      <c r="N211" s="43">
        <f ca="1"/>
        <v>353.53284979498386</v>
      </c>
      <c r="O211" s="43" t="str">
        <f ca="1"/>
        <v>-</v>
      </c>
      <c r="P211" s="43" t="str">
        <f ca="1"/>
        <v>-</v>
      </c>
      <c r="Q211" s="43" t="str">
        <f ca="1"/>
        <v>-</v>
      </c>
      <c r="R211" s="43" t="str">
        <f ca="1"/>
        <v>-</v>
      </c>
      <c r="S211" s="43" t="str">
        <f ca="1"/>
        <v>-</v>
      </c>
      <c r="T211" s="43" t="str">
        <f ca="1"/>
        <v>-</v>
      </c>
      <c r="U211" s="43" t="str">
        <f ca="1"/>
        <v>-</v>
      </c>
      <c r="V211" s="43" t="str">
        <f ca="1"/>
        <v>-</v>
      </c>
      <c r="W211" s="43" t="str">
        <f ca="1"/>
        <v>-</v>
      </c>
      <c r="X211" s="43" t="str">
        <f ca="1"/>
        <v>-</v>
      </c>
      <c r="Y211" s="43" t="str">
        <f ca="1"/>
        <v>-</v>
      </c>
      <c r="Z211" s="43" t="str">
        <f ca="1"/>
        <v>-</v>
      </c>
      <c r="AA211" s="43" t="str">
        <f ca="1"/>
        <v>-</v>
      </c>
      <c r="AB211" s="43" t="str">
        <f ca="1"/>
        <v>-</v>
      </c>
      <c r="AC211" s="43" t="str">
        <f ca="1"/>
        <v>-</v>
      </c>
      <c r="AD211" s="43" t="str">
        <f ca="1"/>
        <v>-</v>
      </c>
      <c r="AE211" s="43" t="str">
        <f ca="1"/>
        <v>-</v>
      </c>
      <c r="AF211" s="43" t="str">
        <f ca="1"/>
        <v>-</v>
      </c>
      <c r="AG211" s="43" t="str">
        <f ca="1"/>
        <v>-</v>
      </c>
      <c r="AH211" s="43" t="str">
        <f ca="1"/>
        <v>-</v>
      </c>
      <c r="AI211" s="43" t="str">
        <f ca="1"/>
        <v>-</v>
      </c>
      <c r="AJ211" s="43" t="str">
        <f ca="1"/>
        <v>-</v>
      </c>
      <c r="AK211" s="43" t="str">
        <f ca="1"/>
        <v>-</v>
      </c>
      <c r="AL211" s="43" t="str">
        <f ca="1"/>
        <v>-</v>
      </c>
      <c r="AM211" s="43" t="str">
        <f ca="1"/>
        <v>-</v>
      </c>
      <c r="AN211" s="43" t="str">
        <f ca="1"/>
        <v>-</v>
      </c>
      <c r="AO211" s="43" t="str">
        <f ca="1"/>
        <v>-</v>
      </c>
      <c r="AP211" s="43" t="str">
        <f ca="1"/>
        <v>-</v>
      </c>
      <c r="AQ211" s="43" t="str">
        <f ca="1"/>
        <v>-</v>
      </c>
      <c r="AR211" s="43" t="str">
        <f ca="1"/>
        <v>-</v>
      </c>
      <c r="AS211" s="43" t="str">
        <f ca="1"/>
        <v>-</v>
      </c>
      <c r="AT211" s="43" t="str">
        <f ca="1"/>
        <v>-</v>
      </c>
      <c r="AU211" s="43" t="str">
        <f ca="1"/>
        <v>-</v>
      </c>
      <c r="AV211" s="43" t="str">
        <f ca="1"/>
        <v>-</v>
      </c>
      <c r="AW211" s="43" t="str">
        <f ca="1"/>
        <v>-</v>
      </c>
      <c r="AX211" s="43" t="str">
        <f ca="1"/>
        <v>-</v>
      </c>
      <c r="AY211" s="43" t="str">
        <f ca="1"/>
        <v>-</v>
      </c>
      <c r="AZ211" s="43" t="str">
        <f ca="1"/>
        <v>-</v>
      </c>
      <c r="BA211" s="43" t="str">
        <f ca="1"/>
        <v>-</v>
      </c>
      <c r="BB211" s="43" t="str">
        <f ca="1"/>
        <v>-</v>
      </c>
      <c r="BC211" s="43" t="str">
        <f ca="1"/>
        <v>-</v>
      </c>
      <c r="BD211" s="43" t="str">
        <f ca="1"/>
        <v>-</v>
      </c>
      <c r="BE211" s="43" t="str">
        <f ca="1"/>
        <v>-</v>
      </c>
      <c r="BF211" s="43" t="str">
        <f ca="1"/>
        <v>-</v>
      </c>
      <c r="BG211" s="43" t="str">
        <f ca="1"/>
        <v>-</v>
      </c>
      <c r="BH211" s="43" t="str">
        <f ca="1"/>
        <v>-</v>
      </c>
      <c r="BI211" s="43" t="str">
        <f ca="1"/>
        <v>-</v>
      </c>
      <c r="BJ211" s="43" t="str">
        <f ca="1"/>
        <v>-</v>
      </c>
      <c r="BK211" s="43" t="str">
        <f ca="1"/>
        <v>-</v>
      </c>
      <c r="BL211" s="43" t="str">
        <f ca="1"/>
        <v>-</v>
      </c>
      <c r="BM211" s="43" t="str">
        <f ca="1"/>
        <v>-</v>
      </c>
      <c r="BN211" s="43" t="str">
        <f ca="1"/>
        <v>-</v>
      </c>
      <c r="BO211" s="43" t="str">
        <f ca="1"/>
        <v>-</v>
      </c>
      <c r="BP211" s="43" t="str">
        <f ca="1"/>
        <v>-</v>
      </c>
      <c r="BQ211" s="43" t="str">
        <f ca="1"/>
        <v>-</v>
      </c>
      <c r="BR211" s="43" t="str">
        <f ca="1"/>
        <v>-</v>
      </c>
      <c r="BS211" s="43" t="str">
        <f ca="1"/>
        <v>-</v>
      </c>
      <c r="BT211" s="43" t="str">
        <f ca="1"/>
        <v>-</v>
      </c>
      <c r="BU211" s="43" t="str">
        <f ca="1"/>
        <v>-</v>
      </c>
      <c r="BV211" s="43" t="str">
        <f ca="1"/>
        <v>-</v>
      </c>
      <c r="BW211" s="43" t="str">
        <f ca="1"/>
        <v>-</v>
      </c>
      <c r="BX211" s="43" t="str">
        <f ca="1"/>
        <v>-</v>
      </c>
      <c r="BY211" s="43" t="str">
        <f ca="1"/>
        <v>-</v>
      </c>
      <c r="BZ211" s="43" t="str">
        <f ca="1"/>
        <v>-</v>
      </c>
      <c r="CA211" s="43" t="str">
        <f ca="1"/>
        <v>-</v>
      </c>
      <c r="CB211" s="43" t="str">
        <f ca="1"/>
        <v>-</v>
      </c>
      <c r="CC211" s="43" t="str">
        <f ca="1"/>
        <v>-</v>
      </c>
      <c r="CD211" s="43" t="str">
        <f ca="1"/>
        <v>-</v>
      </c>
      <c r="CE211" s="43" t="str">
        <f ca="1"/>
        <v>-</v>
      </c>
      <c r="CF211" s="43" t="str">
        <f ca="1"/>
        <v>-</v>
      </c>
      <c r="CG211" s="43" t="str">
        <f ca="1"/>
        <v>-</v>
      </c>
      <c r="CH211" s="43" t="str">
        <f ca="1"/>
        <v>-</v>
      </c>
      <c r="CI211" s="43" t="str">
        <f ca="1"/>
        <v>-</v>
      </c>
      <c r="CJ211" s="43" t="str">
        <f ca="1"/>
        <v>-</v>
      </c>
      <c r="CK211" s="43" t="str">
        <f ca="1"/>
        <v>-</v>
      </c>
      <c r="CL211" s="43" t="str">
        <f ca="1"/>
        <v>-</v>
      </c>
      <c r="CM211" s="43" t="str">
        <f ca="1"/>
        <v>-</v>
      </c>
      <c r="CN211" s="43" t="str">
        <f ca="1"/>
        <v>-</v>
      </c>
      <c r="CO211" s="43" t="str">
        <f ca="1"/>
        <v>-</v>
      </c>
      <c r="CP211" s="43" t="str">
        <f ca="1"/>
        <v>-</v>
      </c>
      <c r="CQ211" s="43" t="str">
        <f ca="1"/>
        <v>-</v>
      </c>
      <c r="CR211" s="43" t="str">
        <f ca="1"/>
        <v>-</v>
      </c>
      <c r="CS211" s="43" t="str">
        <f ca="1"/>
        <v>-</v>
      </c>
      <c r="CT211" s="43" t="str">
        <f ca="1"/>
        <v>-</v>
      </c>
      <c r="CU211" s="43" t="str">
        <f ca="1"/>
        <v>-</v>
      </c>
      <c r="CV211" s="43" t="str">
        <f ca="1"/>
        <v>-</v>
      </c>
      <c r="CW211" s="43" t="str">
        <f ca="1"/>
        <v>-</v>
      </c>
      <c r="CX211" s="43" t="str">
        <f ca="1"/>
        <v>-</v>
      </c>
      <c r="CY211" s="43" t="str">
        <f ca="1"/>
        <v>-</v>
      </c>
      <c r="CZ211" s="43" t="str">
        <f ca="1"/>
        <v>-</v>
      </c>
      <c r="DA211" s="43" t="str">
        <f ca="1"/>
        <v>-</v>
      </c>
      <c r="DB211" s="43" t="str">
        <f ca="1"/>
        <v>-</v>
      </c>
      <c r="DC211" s="43" t="str">
        <f ca="1"/>
        <v>-</v>
      </c>
      <c r="DD211" s="43" t="str">
        <f ca="1"/>
        <v>-</v>
      </c>
      <c r="DE211" s="43" t="str">
        <f ca="1"/>
        <v>-</v>
      </c>
      <c r="DF211" s="43" t="str">
        <f ca="1"/>
        <v>-</v>
      </c>
      <c r="DG211" s="43" t="str">
        <f ca="1"/>
        <v>-</v>
      </c>
      <c r="DH211" s="43" t="str">
        <f ca="1"/>
        <v>-</v>
      </c>
      <c r="DI211" s="43" t="str">
        <f ca="1"/>
        <v>-</v>
      </c>
      <c r="DJ211" s="43" t="str">
        <f ca="1"/>
        <v>-</v>
      </c>
      <c r="DK211" s="43" t="str">
        <f ca="1"/>
        <v>-</v>
      </c>
      <c r="DL211" s="43" t="str">
        <f ca="1"/>
        <v>-</v>
      </c>
      <c r="DM211" s="43" t="str">
        <f ca="1"/>
        <v>-</v>
      </c>
      <c r="DN211" s="43" t="str">
        <f ca="1"/>
        <v>-</v>
      </c>
      <c r="DO211" s="43" t="str">
        <f ca="1"/>
        <v>-</v>
      </c>
      <c r="DP211" s="43" t="str">
        <f ca="1"/>
        <v>-</v>
      </c>
      <c r="DQ211" s="43" t="str">
        <f ca="1"/>
        <v>-</v>
      </c>
      <c r="DR211" s="43" t="str">
        <f ca="1"/>
        <v>-</v>
      </c>
      <c r="DS211" s="43" t="str">
        <f ca="1"/>
        <v>-</v>
      </c>
      <c r="DT211" s="43" t="str">
        <f ca="1"/>
        <v>-</v>
      </c>
      <c r="DU211" s="43" t="str">
        <f ca="1"/>
        <v>-</v>
      </c>
      <c r="DV211" s="43" t="str">
        <f ca="1"/>
        <v>-</v>
      </c>
      <c r="DW211" s="43" t="str">
        <f ca="1"/>
        <v>-</v>
      </c>
      <c r="DX211" s="43" t="str">
        <f ca="1"/>
        <v>-</v>
      </c>
      <c r="DY211" s="43" t="str">
        <f ca="1"/>
        <v>-</v>
      </c>
      <c r="DZ211" s="43" t="str">
        <f ca="1"/>
        <v>-</v>
      </c>
      <c r="EA211" s="43" t="str">
        <f ca="1"/>
        <v>-</v>
      </c>
      <c r="EB211" s="43" t="str">
        <f ca="1"/>
        <v>-</v>
      </c>
      <c r="EC211" s="43" t="str">
        <f ca="1"/>
        <v>-</v>
      </c>
      <c r="ED211" s="43" t="str">
        <f ca="1"/>
        <v>-</v>
      </c>
      <c r="EE211" s="43" t="str">
        <f ca="1"/>
        <v>-</v>
      </c>
      <c r="EF211" s="43" t="str">
        <f ca="1"/>
        <v>-</v>
      </c>
      <c r="EG211" s="43" t="str">
        <f ca="1"/>
        <v>-</v>
      </c>
      <c r="EH211" s="43" t="str">
        <f ca="1"/>
        <v>-</v>
      </c>
      <c r="EI211" s="43" t="str">
        <f ca="1"/>
        <v>-</v>
      </c>
      <c r="EJ211" s="43" t="str">
        <f ca="1"/>
        <v>-</v>
      </c>
      <c r="EK211" s="43" t="str">
        <f ca="1"/>
        <v>-</v>
      </c>
      <c r="EL211" s="43" t="str">
        <f ca="1"/>
        <v>-</v>
      </c>
      <c r="EM211" s="43" t="str">
        <f ca="1"/>
        <v>-</v>
      </c>
      <c r="EN211" s="43" t="str">
        <f ca="1"/>
        <v>-</v>
      </c>
      <c r="EO211" s="43" t="str">
        <f ca="1"/>
        <v>-</v>
      </c>
      <c r="EP211" s="43" t="str">
        <f ca="1"/>
        <v>-</v>
      </c>
      <c r="EQ211" s="43" t="str">
        <f ca="1"/>
        <v>-</v>
      </c>
      <c r="ER211" s="43" t="str">
        <f ca="1"/>
        <v>-</v>
      </c>
      <c r="ES211" s="43" t="str">
        <f ca="1"/>
        <v>-</v>
      </c>
      <c r="ET211" s="43" t="str">
        <f ca="1"/>
        <v>-</v>
      </c>
      <c r="EU211" s="43" t="str">
        <f ca="1"/>
        <v>-</v>
      </c>
      <c r="EV211" s="43" t="str">
        <f ca="1"/>
        <v>-</v>
      </c>
      <c r="EW211" s="43" t="str">
        <f ca="1"/>
        <v>-</v>
      </c>
      <c r="EX211" s="43" t="str">
        <f ca="1"/>
        <v>-</v>
      </c>
      <c r="EY211" s="43" t="str">
        <f ca="1"/>
        <v>-</v>
      </c>
      <c r="EZ211" s="43" t="str">
        <f ca="1"/>
        <v>-</v>
      </c>
      <c r="FA211" s="43" t="str">
        <f ca="1"/>
        <v>-</v>
      </c>
      <c r="FB211" s="43" t="str">
        <f ca="1"/>
        <v>-</v>
      </c>
      <c r="FC211" s="43" t="str">
        <f ca="1"/>
        <v>-</v>
      </c>
      <c r="FD211" s="43" t="str">
        <f ca="1"/>
        <v>-</v>
      </c>
      <c r="FE211" s="43" t="str">
        <f ca="1"/>
        <v>-</v>
      </c>
      <c r="FF211" s="43" t="str">
        <f ca="1"/>
        <v>-</v>
      </c>
      <c r="FG211" s="43" t="str">
        <f ca="1"/>
        <v>-</v>
      </c>
      <c r="FH211" s="43" t="str">
        <f ca="1"/>
        <v>-</v>
      </c>
      <c r="FI211" s="43" t="str">
        <f ca="1"/>
        <v>-</v>
      </c>
      <c r="FJ211" s="43" t="str">
        <f ca="1"/>
        <v>-</v>
      </c>
      <c r="FK211" s="43" t="str">
        <f ca="1"/>
        <v>-</v>
      </c>
      <c r="FL211" s="43" t="str">
        <f ca="1"/>
        <v>-</v>
      </c>
      <c r="FM211" s="43" t="str">
        <f ca="1"/>
        <v>-</v>
      </c>
      <c r="FN211" s="43" t="str">
        <f ca="1"/>
        <v>-</v>
      </c>
      <c r="FO211" s="43" t="str">
        <f ca="1"/>
        <v>-</v>
      </c>
      <c r="FP211" s="43" t="str">
        <f ca="1"/>
        <v>-</v>
      </c>
      <c r="FQ211" s="43" t="str">
        <f ca="1"/>
        <v>-</v>
      </c>
      <c r="FR211" s="43" t="str">
        <f ca="1"/>
        <v>-</v>
      </c>
      <c r="FS211" s="43" t="str">
        <f ca="1"/>
        <v>-</v>
      </c>
      <c r="FT211" s="43" t="str">
        <f ca="1"/>
        <v>-</v>
      </c>
      <c r="FU211" s="43" t="str">
        <f ca="1"/>
        <v>-</v>
      </c>
      <c r="FV211" s="43" t="str">
        <f ca="1"/>
        <v>-</v>
      </c>
      <c r="FW211" s="43" t="str">
        <f ca="1"/>
        <v>-</v>
      </c>
      <c r="FX211" s="43" t="str">
        <f ca="1"/>
        <v>-</v>
      </c>
      <c r="FY211" s="43" t="str">
        <f ca="1"/>
        <v>-</v>
      </c>
      <c r="FZ211" s="43" t="str">
        <f ca="1"/>
        <v>-</v>
      </c>
      <c r="GA211" s="43" t="str">
        <f ca="1"/>
        <v>-</v>
      </c>
      <c r="GB211" s="43" t="str">
        <f ca="1"/>
        <v>-</v>
      </c>
      <c r="GC211" s="43" t="str">
        <f ca="1"/>
        <v>-</v>
      </c>
      <c r="GD211" s="43" t="str">
        <f ca="1"/>
        <v>-</v>
      </c>
      <c r="GE211" s="43" t="str">
        <f ca="1"/>
        <v>-</v>
      </c>
      <c r="GF211" s="43" t="str">
        <f ca="1"/>
        <v>-</v>
      </c>
      <c r="GG211" s="43" t="str">
        <f ca="1"/>
        <v>-</v>
      </c>
      <c r="GH211" s="43" t="str">
        <f ca="1"/>
        <v>-</v>
      </c>
      <c r="GI211" s="43" t="str">
        <f ca="1"/>
        <v>-</v>
      </c>
      <c r="GJ211" s="43" t="str">
        <f ca="1"/>
        <v>-</v>
      </c>
      <c r="GK211" s="43" t="str">
        <f ca="1"/>
        <v>-</v>
      </c>
      <c r="GL211" s="43" t="str">
        <f ca="1"/>
        <v>-</v>
      </c>
      <c r="GM211" s="43" t="str">
        <f ca="1"/>
        <v>-</v>
      </c>
      <c r="GN211" s="43" t="str">
        <f ca="1"/>
        <v>-</v>
      </c>
      <c r="GO211" s="43" t="str">
        <f ca="1"/>
        <v>-</v>
      </c>
      <c r="GP211" s="43" t="str">
        <f ca="1"/>
        <v>-</v>
      </c>
      <c r="GQ211" s="43" t="str">
        <f ca="1"/>
        <v>-</v>
      </c>
      <c r="GR211" s="43" t="str">
        <f ca="1"/>
        <v>-</v>
      </c>
      <c r="GS211" s="43" t="str">
        <f ca="1"/>
        <v>-</v>
      </c>
      <c r="GT211" s="43" t="str">
        <f ca="1"/>
        <v>-</v>
      </c>
      <c r="GU211" s="43" t="str">
        <f ca="1"/>
        <v>-</v>
      </c>
      <c r="GV211" s="43" t="str">
        <f ca="1"/>
        <v>-</v>
      </c>
      <c r="GW211" s="43" t="str">
        <f ca="1"/>
        <v>-</v>
      </c>
      <c r="GX211" s="43" t="str">
        <f ca="1"/>
        <v>-</v>
      </c>
      <c r="GY211" s="43" t="str">
        <f ca="1"/>
        <v>-</v>
      </c>
      <c r="GZ211" s="43" t="str">
        <f ca="1"/>
        <v>-</v>
      </c>
      <c r="HA211" s="43" t="str">
        <f ca="1"/>
        <v>-</v>
      </c>
      <c r="HB211" s="43" t="str">
        <f ca="1"/>
        <v>-</v>
      </c>
      <c r="HC211" s="43" t="str">
        <f ca="1"/>
        <v>-</v>
      </c>
      <c r="HD211" s="43" t="str">
        <f ca="1"/>
        <v>-</v>
      </c>
      <c r="HE211" s="43" t="str">
        <f ca="1"/>
        <v>-</v>
      </c>
      <c r="HF211" s="43" t="str">
        <f ca="1"/>
        <v>-</v>
      </c>
      <c r="HG211" s="43" t="str">
        <f ca="1"/>
        <v>-</v>
      </c>
      <c r="HH211" s="43" t="str">
        <f ca="1"/>
        <v>-</v>
      </c>
      <c r="HI211" s="43" t="str">
        <f ca="1"/>
        <v>-</v>
      </c>
      <c r="HJ211" s="43" t="str">
        <f ca="1"/>
        <v>-</v>
      </c>
      <c r="HK211" s="43" t="str">
        <f ca="1"/>
        <v>-</v>
      </c>
      <c r="HL211" s="43" t="str">
        <f ca="1"/>
        <v>-</v>
      </c>
      <c r="HM211" s="43" t="str">
        <f ca="1"/>
        <v>-</v>
      </c>
      <c r="HN211" s="43" t="str">
        <f ca="1"/>
        <v>-</v>
      </c>
      <c r="HO211" s="43" t="str">
        <f ca="1"/>
        <v>-</v>
      </c>
      <c r="HP211" s="43" t="str">
        <f ca="1"/>
        <v>-</v>
      </c>
      <c r="HQ211" s="43" t="str">
        <f ca="1"/>
        <v>-</v>
      </c>
      <c r="HR211" s="43" t="str">
        <f ca="1"/>
        <v>-</v>
      </c>
      <c r="HS211" s="43" t="str">
        <f ca="1"/>
        <v>-</v>
      </c>
      <c r="HT211" s="43" t="str">
        <f ca="1"/>
        <v>-</v>
      </c>
      <c r="HU211" s="43" t="str">
        <f ca="1"/>
        <v>-</v>
      </c>
      <c r="HV211" s="43" t="str">
        <f ca="1"/>
        <v>-</v>
      </c>
      <c r="HW211" s="43" t="str">
        <f ca="1"/>
        <v>-</v>
      </c>
      <c r="HX211" s="43" t="str">
        <f ca="1"/>
        <v>-</v>
      </c>
      <c r="HY211" s="43" t="str">
        <f ca="1"/>
        <v>-</v>
      </c>
      <c r="HZ211" s="43" t="str">
        <f ca="1"/>
        <v>-</v>
      </c>
      <c r="IA211" s="43" t="str">
        <f ca="1"/>
        <v>-</v>
      </c>
      <c r="IB211" s="43" t="str">
        <f ca="1"/>
        <v>-</v>
      </c>
      <c r="IC211" s="43" t="str">
        <f ca="1"/>
        <v>-</v>
      </c>
      <c r="ID211" s="43" t="str">
        <f ca="1"/>
        <v>-</v>
      </c>
      <c r="IE211" s="43" t="str">
        <f ca="1"/>
        <v>-</v>
      </c>
      <c r="IF211" s="43" t="str">
        <f ca="1"/>
        <v>-</v>
      </c>
      <c r="IG211" s="43" t="str">
        <f ca="1"/>
        <v>-</v>
      </c>
      <c r="IH211" s="43" t="str">
        <f ca="1"/>
        <v>-</v>
      </c>
      <c r="II211" s="43" t="str">
        <f ca="1"/>
        <v>-</v>
      </c>
      <c r="IJ211" s="43" t="str">
        <f ca="1"/>
        <v>-</v>
      </c>
      <c r="IK211" s="43" t="str">
        <f ca="1"/>
        <v>-</v>
      </c>
      <c r="IL211" s="43" t="str">
        <f ca="1"/>
        <v>-</v>
      </c>
      <c r="IM211" s="43" t="str">
        <f ca="1"/>
        <v>-</v>
      </c>
      <c r="IN211" s="43" t="str">
        <f ca="1"/>
        <v>-</v>
      </c>
      <c r="IO211" s="43" t="str">
        <f ca="1"/>
        <v>-</v>
      </c>
      <c r="IP211" s="43" t="str">
        <f ca="1"/>
        <v>-</v>
      </c>
      <c r="IQ211" s="43" t="str">
        <f ca="1"/>
        <v>-</v>
      </c>
      <c r="IR211" s="43" t="str">
        <f ca="1"/>
        <v>-</v>
      </c>
      <c r="IS211" s="43" t="str">
        <f ca="1"/>
        <v>-</v>
      </c>
      <c r="IT211" s="43" t="str">
        <f ca="1"/>
        <v>-</v>
      </c>
      <c r="IU211" s="43" t="str">
        <f ca="1"/>
        <v>-</v>
      </c>
      <c r="IV211" s="43" t="str">
        <f ca="1"/>
        <v>-</v>
      </c>
      <c r="IW211" s="43" t="str">
        <f ca="1"/>
        <v>-</v>
      </c>
      <c r="IX211" s="43" t="str">
        <f ca="1"/>
        <v>-</v>
      </c>
      <c r="IY211" s="43" t="str">
        <f ca="1"/>
        <v>-</v>
      </c>
      <c r="IZ211" s="43" t="str">
        <f ca="1"/>
        <v>-</v>
      </c>
      <c r="JA211" s="43" t="str">
        <f ca="1"/>
        <v>-</v>
      </c>
      <c r="JB211" s="43" t="str">
        <f ca="1"/>
        <v>-</v>
      </c>
      <c r="JC211" s="43" t="str">
        <f ca="1"/>
        <v>-</v>
      </c>
      <c r="JD211" s="43" t="str">
        <f ca="1"/>
        <v>-</v>
      </c>
      <c r="JE211" s="43" t="str">
        <f ca="1"/>
        <v>-</v>
      </c>
      <c r="JF211" s="43" t="str">
        <f ca="1"/>
        <v>-</v>
      </c>
      <c r="JG211" s="43" t="str">
        <f ca="1"/>
        <v>-</v>
      </c>
      <c r="JH211" s="43" t="str">
        <f ca="1"/>
        <v>-</v>
      </c>
      <c r="JI211" s="43" t="str">
        <f ca="1"/>
        <v>-</v>
      </c>
      <c r="JJ211" s="43" t="str">
        <f ca="1"/>
        <v>-</v>
      </c>
      <c r="JK211" s="43" t="str">
        <f ca="1"/>
        <v>-</v>
      </c>
      <c r="JL211" s="43" t="str">
        <f ca="1"/>
        <v>-</v>
      </c>
      <c r="JM211" s="43" t="str">
        <f ca="1"/>
        <v>-</v>
      </c>
      <c r="JN211" s="43" t="str">
        <f ca="1"/>
        <v>-</v>
      </c>
      <c r="JO211" s="43" t="str">
        <f ca="1"/>
        <v>-</v>
      </c>
      <c r="JP211" s="43" t="str">
        <f ca="1"/>
        <v>-</v>
      </c>
      <c r="JQ211" s="43" t="str">
        <f ca="1"/>
        <v>-</v>
      </c>
      <c r="JR211" s="43" t="str">
        <f ca="1"/>
        <v>-</v>
      </c>
      <c r="JS211" s="43" t="str">
        <f ca="1"/>
        <v>-</v>
      </c>
      <c r="JT211" s="43" t="str">
        <f ca="1"/>
        <v>-</v>
      </c>
      <c r="JU211" s="43" t="str">
        <f ca="1"/>
        <v>-</v>
      </c>
      <c r="JV211" s="43" t="str">
        <f ca="1"/>
        <v>-</v>
      </c>
      <c r="JW211" s="43" t="str">
        <f ca="1"/>
        <v>-</v>
      </c>
      <c r="JX211" s="43" t="str">
        <f ca="1"/>
        <v>-</v>
      </c>
      <c r="JY211" s="43" t="str">
        <f ca="1"/>
        <v>-</v>
      </c>
      <c r="JZ211" s="43" t="str">
        <f ca="1"/>
        <v>-</v>
      </c>
      <c r="KA211" s="43" t="str">
        <f ca="1"/>
        <v>-</v>
      </c>
      <c r="KB211" s="43" t="str">
        <f ca="1"/>
        <v>-</v>
      </c>
      <c r="KC211" s="43" t="str">
        <f ca="1"/>
        <v>-</v>
      </c>
      <c r="KD211" s="43" t="str">
        <f ca="1"/>
        <v>-</v>
      </c>
      <c r="KE211" s="43" t="str">
        <f ca="1"/>
        <v>-</v>
      </c>
      <c r="KF211" s="43" t="str">
        <f ca="1"/>
        <v>-</v>
      </c>
      <c r="KG211" s="43" t="str">
        <f ca="1"/>
        <v>-</v>
      </c>
      <c r="KH211" s="43" t="str">
        <f ca="1"/>
        <v>-</v>
      </c>
      <c r="KI211" s="43" t="str">
        <f ca="1"/>
        <v>-</v>
      </c>
      <c r="KJ211" s="43" t="str">
        <f ca="1"/>
        <v>-</v>
      </c>
      <c r="KK211" s="43" t="str">
        <f ca="1"/>
        <v>-</v>
      </c>
      <c r="KL211" s="43" t="str">
        <f ca="1"/>
        <v>-</v>
      </c>
      <c r="KM211" s="43" t="str">
        <f ca="1"/>
        <v>-</v>
      </c>
      <c r="KN211" s="43" t="str">
        <f ca="1"/>
        <v>-</v>
      </c>
      <c r="KO211" s="43" t="str">
        <f ca="1"/>
        <v>-</v>
      </c>
      <c r="KP211" s="43" t="str">
        <f ca="1"/>
        <v>-</v>
      </c>
      <c r="KQ211" s="43" t="str">
        <f ca="1"/>
        <v>-</v>
      </c>
      <c r="KR211" s="43" t="str">
        <f ca="1"/>
        <v>-</v>
      </c>
      <c r="KS211" s="43" t="str">
        <f ca="1"/>
        <v>-</v>
      </c>
      <c r="KT211" s="43" t="str">
        <f ca="1"/>
        <v>-</v>
      </c>
      <c r="KU211" s="43" t="str">
        <f ca="1"/>
        <v>-</v>
      </c>
      <c r="KV211" s="43" t="str">
        <f ca="1"/>
        <v>-</v>
      </c>
      <c r="KW211" s="43" t="str">
        <f ca="1"/>
        <v>-</v>
      </c>
      <c r="KX211" s="43" t="str">
        <f ca="1"/>
        <v>-</v>
      </c>
      <c r="KY211" s="43" t="str">
        <f ca="1"/>
        <v>-</v>
      </c>
      <c r="KZ211" s="43" t="str">
        <f ca="1"/>
        <v>-</v>
      </c>
      <c r="LA211" s="43" t="str">
        <f ca="1"/>
        <v>-</v>
      </c>
      <c r="LB211" s="43" t="str">
        <f ca="1"/>
        <v>-</v>
      </c>
      <c r="LC211" s="43" t="str">
        <f ca="1"/>
        <v>-</v>
      </c>
      <c r="LD211" s="43" t="str">
        <f ca="1"/>
        <v>-</v>
      </c>
      <c r="LE211" s="43" t="str">
        <f ca="1"/>
        <v>-</v>
      </c>
      <c r="LF211" s="43" t="str">
        <f ca="1"/>
        <v>-</v>
      </c>
      <c r="LG211" s="43" t="str">
        <f ca="1"/>
        <v>-</v>
      </c>
      <c r="LH211" s="43" t="str">
        <f ca="1"/>
        <v>-</v>
      </c>
      <c r="LI211" s="43" t="str">
        <f ca="1"/>
        <v>-</v>
      </c>
      <c r="LJ211" s="43" t="str">
        <f ca="1"/>
        <v>-</v>
      </c>
      <c r="LK211" s="43" t="str">
        <f ca="1"/>
        <v>-</v>
      </c>
      <c r="LL211" s="43" t="str">
        <f ca="1"/>
        <v>-</v>
      </c>
      <c r="LM211" s="43" t="str">
        <f ca="1"/>
        <v>-</v>
      </c>
      <c r="LN211" s="43" t="str">
        <f ca="1"/>
        <v>-</v>
      </c>
      <c r="LO211" s="43" t="str">
        <f ca="1"/>
        <v>-</v>
      </c>
      <c r="LP211" s="43" t="str">
        <f ca="1"/>
        <v>-</v>
      </c>
      <c r="LQ211" s="43" t="str">
        <f ca="1"/>
        <v>-</v>
      </c>
      <c r="LR211" s="43" t="str">
        <f ca="1"/>
        <v>-</v>
      </c>
      <c r="LS211" s="43" t="str">
        <f ca="1"/>
        <v>-</v>
      </c>
      <c r="LT211" s="43" t="str">
        <f ca="1"/>
        <v>-</v>
      </c>
      <c r="LU211" s="43" t="str">
        <f ca="1"/>
        <v>-</v>
      </c>
      <c r="LV211" s="43" t="str">
        <f ca="1"/>
        <v>-</v>
      </c>
      <c r="LW211" s="43" t="str">
        <f ca="1"/>
        <v>-</v>
      </c>
      <c r="LX211" s="43" t="str">
        <f ca="1"/>
        <v>-</v>
      </c>
      <c r="LY211" s="43" t="str">
        <f ca="1"/>
        <v>-</v>
      </c>
      <c r="LZ211" s="43" t="str">
        <f ca="1"/>
        <v>-</v>
      </c>
      <c r="MA211" s="43" t="str">
        <f ca="1"/>
        <v>-</v>
      </c>
      <c r="MB211" s="43" t="str">
        <f ca="1"/>
        <v>-</v>
      </c>
      <c r="MC211" s="43" t="str">
        <f ca="1"/>
        <v>-</v>
      </c>
      <c r="MD211" s="43" t="str">
        <f ca="1"/>
        <v>-</v>
      </c>
      <c r="ME211" s="43" t="str">
        <f ca="1"/>
        <v>-</v>
      </c>
      <c r="MF211" s="43" t="str">
        <f ca="1"/>
        <v>-</v>
      </c>
      <c r="MG211" s="43" t="str">
        <f ca="1"/>
        <v>-</v>
      </c>
      <c r="MH211" s="43" t="str">
        <f ca="1"/>
        <v>-</v>
      </c>
      <c r="MI211" s="43" t="str">
        <f ca="1"/>
        <v>-</v>
      </c>
      <c r="MJ211" s="43" t="str">
        <f ca="1"/>
        <v>-</v>
      </c>
      <c r="MK211" s="43" t="str">
        <f ca="1"/>
        <v>-</v>
      </c>
      <c r="ML211" s="43" t="str">
        <f ca="1"/>
        <v>-</v>
      </c>
      <c r="MM211" s="43" t="str">
        <f ca="1"/>
        <v>-</v>
      </c>
      <c r="MN211" s="43" t="str">
        <f ca="1"/>
        <v>-</v>
      </c>
      <c r="MO211" s="43" t="str">
        <f ca="1"/>
        <v>-</v>
      </c>
      <c r="MP211" s="43" t="str">
        <f ca="1"/>
        <v>-</v>
      </c>
      <c r="MQ211" s="43" t="str">
        <f ca="1"/>
        <v>-</v>
      </c>
      <c r="MR211" s="43" t="str">
        <f ca="1"/>
        <v>-</v>
      </c>
      <c r="MS211" s="43" t="str">
        <f ca="1"/>
        <v>-</v>
      </c>
      <c r="MT211" s="43" t="str">
        <f ca="1"/>
        <v>-</v>
      </c>
      <c r="MU211" s="43" t="str">
        <f ca="1"/>
        <v>-</v>
      </c>
      <c r="MV211" s="43" t="str">
        <f ca="1"/>
        <v>-</v>
      </c>
      <c r="MW211" s="43" t="str">
        <f ca="1"/>
        <v>-</v>
      </c>
      <c r="MX211" s="43" t="str">
        <f ca="1"/>
        <v>-</v>
      </c>
      <c r="MY211" s="43" t="str">
        <f ca="1"/>
        <v>-</v>
      </c>
      <c r="MZ211" s="43" t="str">
        <f ca="1"/>
        <v>-</v>
      </c>
      <c r="NA211" s="43" t="str">
        <f ca="1"/>
        <v>-</v>
      </c>
      <c r="NB211" s="43" t="str">
        <f ca="1"/>
        <v>-</v>
      </c>
      <c r="NC211" s="43" t="str">
        <f ca="1"/>
        <v>-</v>
      </c>
      <c r="ND211" s="43" t="str">
        <f ca="1"/>
        <v>-</v>
      </c>
      <c r="NE211" s="43" t="str">
        <f ca="1"/>
        <v>-</v>
      </c>
      <c r="NF211" s="43" t="str">
        <f ca="1"/>
        <v>-</v>
      </c>
      <c r="NG211" s="43" t="str">
        <f ca="1"/>
        <v>-</v>
      </c>
      <c r="NH211" s="43" t="str">
        <f ca="1"/>
        <v>-</v>
      </c>
      <c r="NI211" s="43" t="str">
        <f ca="1"/>
        <v>-</v>
      </c>
      <c r="NJ211" s="43" t="str">
        <f ca="1"/>
        <v>-</v>
      </c>
      <c r="NK211" s="43" t="str">
        <f ca="1"/>
        <v>-</v>
      </c>
      <c r="NL211" s="43" t="str">
        <f ca="1"/>
        <v>-</v>
      </c>
      <c r="NM211" s="43" t="str">
        <f ca="1"/>
        <v>-</v>
      </c>
      <c r="NN211" s="43" t="str">
        <f ca="1"/>
        <v>-</v>
      </c>
      <c r="NO211" s="43" t="str">
        <f ca="1"/>
        <v>-</v>
      </c>
      <c r="NP211" s="43" t="str">
        <f ca="1"/>
        <v>-</v>
      </c>
      <c r="NQ211" s="43" t="str">
        <f ca="1"/>
        <v>-</v>
      </c>
      <c r="NR211" s="43" t="str">
        <f ca="1"/>
        <v>-</v>
      </c>
      <c r="NS211" s="43" t="str">
        <f ca="1"/>
        <v>-</v>
      </c>
      <c r="NT211" s="43" t="str">
        <f ca="1"/>
        <v>-</v>
      </c>
      <c r="NU211" s="43" t="str">
        <f ca="1"/>
        <v>-</v>
      </c>
      <c r="NV211" s="43" t="str">
        <f ca="1"/>
        <v>-</v>
      </c>
      <c r="NW211" s="43" t="str">
        <f ca="1"/>
        <v>-</v>
      </c>
      <c r="NX211" s="43" t="str">
        <f ca="1"/>
        <v>-</v>
      </c>
      <c r="NY211" s="43" t="str">
        <f ca="1"/>
        <v>-</v>
      </c>
      <c r="NZ211" s="43" t="str">
        <f ca="1"/>
        <v>-</v>
      </c>
      <c r="OA211" s="43" t="str">
        <f ca="1"/>
        <v>-</v>
      </c>
      <c r="OB211" s="43" t="str">
        <f ca="1"/>
        <v>-</v>
      </c>
      <c r="OC211" s="43" t="str">
        <f ca="1"/>
        <v>-</v>
      </c>
      <c r="OD211" s="43" t="str">
        <f ca="1"/>
        <v>-</v>
      </c>
      <c r="OE211" s="43" t="str">
        <f ca="1"/>
        <v>-</v>
      </c>
      <c r="OF211" s="43" t="str">
        <f ca="1"/>
        <v>-</v>
      </c>
      <c r="OG211" s="43" t="str">
        <f ca="1"/>
        <v>-</v>
      </c>
      <c r="OH211" s="43" t="str">
        <f ca="1"/>
        <v>-</v>
      </c>
      <c r="OI211" s="43" t="str">
        <f ca="1"/>
        <v>-</v>
      </c>
      <c r="OJ211" s="43" t="str">
        <f ca="1"/>
        <v>-</v>
      </c>
      <c r="OK211" s="43" t="str">
        <f ca="1"/>
        <v>-</v>
      </c>
      <c r="OL211" s="43" t="str">
        <f ca="1"/>
        <v>-</v>
      </c>
      <c r="OM211" s="43" t="str">
        <f ca="1"/>
        <v>-</v>
      </c>
      <c r="ON211" s="43" t="str">
        <f ca="1"/>
        <v>-</v>
      </c>
      <c r="OO211" s="43" t="str">
        <f ca="1"/>
        <v>-</v>
      </c>
      <c r="OP211" s="43" t="str">
        <f ca="1"/>
        <v>-</v>
      </c>
      <c r="OQ211" s="43" t="str">
        <f ca="1"/>
        <v>-</v>
      </c>
      <c r="OR211" s="43" t="str">
        <f ca="1"/>
        <v>-</v>
      </c>
      <c r="OS211" s="43" t="str">
        <f ca="1"/>
        <v>-</v>
      </c>
      <c r="OT211" s="43" t="str">
        <f ca="1"/>
        <v>-</v>
      </c>
      <c r="OU211" s="43" t="str">
        <f ca="1"/>
        <v>-</v>
      </c>
      <c r="OV211" s="43" t="str">
        <f ca="1"/>
        <v>-</v>
      </c>
      <c r="OW211" s="43" t="str">
        <f ca="1"/>
        <v>-</v>
      </c>
      <c r="OX211" s="43" t="str">
        <f ca="1"/>
        <v>-</v>
      </c>
      <c r="OY211" s="43" t="str">
        <f ca="1"/>
        <v>-</v>
      </c>
      <c r="OZ211" s="43" t="str">
        <f ca="1"/>
        <v>-</v>
      </c>
      <c r="PA211" s="43" t="str">
        <f ca="1"/>
        <v>-</v>
      </c>
      <c r="PB211" s="43" t="str">
        <f ca="1"/>
        <v>-</v>
      </c>
      <c r="PC211" s="43" t="str">
        <f ca="1"/>
        <v>-</v>
      </c>
      <c r="PD211" s="43" t="str">
        <f ca="1"/>
        <v>-</v>
      </c>
      <c r="PE211" s="43" t="str">
        <f ca="1"/>
        <v>-</v>
      </c>
      <c r="PF211" s="43" t="str">
        <f ca="1"/>
        <v>-</v>
      </c>
      <c r="PG211" s="43" t="str">
        <f ca="1"/>
        <v>-</v>
      </c>
      <c r="PH211" s="43" t="str">
        <f ca="1"/>
        <v>-</v>
      </c>
      <c r="PI211" s="43" t="str">
        <f ca="1"/>
        <v>-</v>
      </c>
      <c r="PJ211" s="43" t="str">
        <f ca="1"/>
        <v>-</v>
      </c>
      <c r="PK211" s="43" t="str">
        <f ca="1"/>
        <v>-</v>
      </c>
      <c r="PL211" s="43" t="str">
        <f ca="1"/>
        <v>-</v>
      </c>
      <c r="PM211" s="43" t="str">
        <f ca="1"/>
        <v>-</v>
      </c>
      <c r="PN211" s="43" t="str">
        <f ca="1"/>
        <v>-</v>
      </c>
      <c r="PO211" s="43" t="str">
        <f ca="1"/>
        <v>-</v>
      </c>
      <c r="PP211" s="43" t="str">
        <f ca="1"/>
        <v>-</v>
      </c>
      <c r="PQ211" s="43" t="str">
        <f ca="1"/>
        <v>-</v>
      </c>
      <c r="PR211" s="43" t="str">
        <f ca="1"/>
        <v>-</v>
      </c>
      <c r="PS211" s="43" t="str">
        <f ca="1"/>
        <v>-</v>
      </c>
      <c r="PT211" s="43" t="str">
        <f ca="1"/>
        <v>-</v>
      </c>
      <c r="PU211" s="43" t="str">
        <f ca="1"/>
        <v>-</v>
      </c>
      <c r="PV211" s="43" t="str">
        <f ca="1"/>
        <v>-</v>
      </c>
      <c r="PW211" s="43" t="str">
        <f ca="1"/>
        <v>-</v>
      </c>
      <c r="PX211" s="43" t="str">
        <f ca="1"/>
        <v>-</v>
      </c>
      <c r="PY211" s="43" t="str">
        <f ca="1"/>
        <v>-</v>
      </c>
      <c r="PZ211" s="43" t="str">
        <f ca="1"/>
        <v>-</v>
      </c>
      <c r="QA211" s="43" t="str">
        <f ca="1"/>
        <v>-</v>
      </c>
      <c r="QB211" s="43" t="str">
        <f ca="1"/>
        <v>-</v>
      </c>
      <c r="QC211" s="43" t="str">
        <f ca="1"/>
        <v>-</v>
      </c>
      <c r="QD211" s="43" t="str">
        <f ca="1"/>
        <v>-</v>
      </c>
      <c r="QE211" s="43" t="str">
        <f ca="1"/>
        <v>-</v>
      </c>
      <c r="QF211" s="43" t="str">
        <f ca="1"/>
        <v>-</v>
      </c>
      <c r="QG211" s="43" t="str">
        <f ca="1"/>
        <v>-</v>
      </c>
      <c r="QH211" s="43" t="str">
        <f ca="1"/>
        <v>-</v>
      </c>
      <c r="QI211" s="43" t="str">
        <f ca="1"/>
        <v>-</v>
      </c>
      <c r="QJ211" s="43" t="str">
        <f ca="1"/>
        <v>-</v>
      </c>
      <c r="QK211" s="43" t="str">
        <f ca="1"/>
        <v>-</v>
      </c>
      <c r="QL211" s="43" t="str">
        <f ca="1"/>
        <v>-</v>
      </c>
      <c r="QM211" s="43" t="str">
        <f ca="1"/>
        <v>-</v>
      </c>
      <c r="QN211" s="43" t="str">
        <f ca="1"/>
        <v>-</v>
      </c>
      <c r="QO211" s="43" t="str">
        <f ca="1"/>
        <v>-</v>
      </c>
      <c r="QP211" s="43" t="str">
        <f ca="1"/>
        <v>-</v>
      </c>
      <c r="QQ211" s="43" t="str">
        <f ca="1"/>
        <v>-</v>
      </c>
      <c r="QR211" s="43" t="str">
        <f ca="1"/>
        <v>-</v>
      </c>
      <c r="QS211" s="43" t="str">
        <f ca="1"/>
        <v>-</v>
      </c>
      <c r="QT211" s="43" t="str">
        <f ca="1"/>
        <v>-</v>
      </c>
      <c r="QU211" s="43" t="str">
        <f ca="1"/>
        <v>-</v>
      </c>
      <c r="QV211" s="43" t="str">
        <f ca="1"/>
        <v>-</v>
      </c>
      <c r="QW211" s="43" t="str">
        <f ca="1"/>
        <v>-</v>
      </c>
      <c r="QX211" s="43" t="str">
        <f ca="1"/>
        <v>-</v>
      </c>
      <c r="QY211" s="43" t="str">
        <f ca="1"/>
        <v>-</v>
      </c>
      <c r="QZ211" s="43" t="str">
        <f ca="1"/>
        <v>-</v>
      </c>
      <c r="RA211" s="43" t="str">
        <f ca="1"/>
        <v>-</v>
      </c>
      <c r="RB211" s="43" t="str">
        <f ca="1"/>
        <v>-</v>
      </c>
      <c r="RC211" s="43" t="str">
        <f ca="1"/>
        <v>-</v>
      </c>
      <c r="RD211" s="43" t="str">
        <f ca="1"/>
        <v>-</v>
      </c>
      <c r="RE211" s="43" t="str">
        <f ca="1"/>
        <v>-</v>
      </c>
      <c r="RF211" s="43" t="str">
        <f ca="1"/>
        <v>-</v>
      </c>
      <c r="RG211" s="43" t="str">
        <f ca="1"/>
        <v>-</v>
      </c>
      <c r="RH211" s="43" t="str">
        <f ca="1"/>
        <v>-</v>
      </c>
      <c r="RI211" s="43" t="str">
        <f ca="1"/>
        <v>-</v>
      </c>
      <c r="RJ211" s="43" t="str">
        <f ca="1"/>
        <v>-</v>
      </c>
      <c r="RK211" s="43" t="str">
        <f ca="1"/>
        <v>-</v>
      </c>
      <c r="RL211" s="43" t="str">
        <f ca="1"/>
        <v>-</v>
      </c>
      <c r="RM211" s="43" t="str">
        <f ca="1"/>
        <v>-</v>
      </c>
      <c r="RN211" s="43" t="str">
        <f ca="1"/>
        <v>-</v>
      </c>
      <c r="RO211" s="43" t="str">
        <f ca="1"/>
        <v>-</v>
      </c>
      <c r="RP211" s="43" t="str">
        <f ca="1"/>
        <v>-</v>
      </c>
      <c r="RQ211" s="43" t="str">
        <f ca="1"/>
        <v>-</v>
      </c>
      <c r="RR211" s="43" t="str">
        <f ca="1"/>
        <v>-</v>
      </c>
      <c r="RS211" s="43" t="str">
        <f ca="1"/>
        <v>-</v>
      </c>
      <c r="RT211" s="43" t="str">
        <f ca="1"/>
        <v>-</v>
      </c>
      <c r="RU211" s="43" t="str">
        <f ca="1"/>
        <v>-</v>
      </c>
      <c r="RV211" s="43" t="str">
        <f ca="1"/>
        <v>-</v>
      </c>
      <c r="RW211" s="43" t="str">
        <f ca="1"/>
        <v>-</v>
      </c>
      <c r="RX211" s="43" t="str">
        <f ca="1"/>
        <v>-</v>
      </c>
      <c r="RY211" s="43" t="str">
        <f ca="1"/>
        <v>-</v>
      </c>
      <c r="RZ211" s="43" t="str">
        <f ca="1"/>
        <v>-</v>
      </c>
      <c r="SA211" s="43" t="str">
        <f ca="1"/>
        <v>-</v>
      </c>
      <c r="SB211" s="43" t="str">
        <f ca="1"/>
        <v>-</v>
      </c>
      <c r="SC211" s="43" t="str">
        <f ca="1"/>
        <v>-</v>
      </c>
      <c r="SD211" s="43" t="str">
        <f ca="1"/>
        <v>-</v>
      </c>
      <c r="SE211" s="43" t="str">
        <f ca="1"/>
        <v>-</v>
      </c>
      <c r="SF211" s="43" t="str">
        <f ca="1"/>
        <v>-</v>
      </c>
      <c r="SG211" s="43" t="str">
        <f ca="1"/>
        <v>-</v>
      </c>
      <c r="SH211" s="43" t="str">
        <f ca="1"/>
        <v>-</v>
      </c>
    </row>
    <row r="212" spans="2:508" x14ac:dyDescent="0.25">
      <c r="B212" s="46" t="s">
        <v>494</v>
      </c>
      <c r="C212" s="45" cm="1">
        <f t="array" aca="1" ref="C212:SH212" ca="1">IF(OFFSET(bHist!$A$1,_xlfn.XMATCH(B212,bHist!B:B,0)-2,3,1,500)=0,"-",OFFSET(bHist!$A$1,_xlfn.XMATCH(B212,bHist!B:B,0)-2,3,1,500))</f>
        <v>309.39710717010496</v>
      </c>
      <c r="D212" s="43">
        <f ca="1"/>
        <v>315.14597050380712</v>
      </c>
      <c r="E212" s="43">
        <f ca="1"/>
        <v>329.69120074653631</v>
      </c>
      <c r="F212" s="43">
        <f ca="1"/>
        <v>335.90638245677951</v>
      </c>
      <c r="G212" s="43">
        <f ca="1"/>
        <v>346.26296437454221</v>
      </c>
      <c r="H212" s="43">
        <f ca="1"/>
        <v>354.8641760158539</v>
      </c>
      <c r="I212" s="43">
        <f ca="1"/>
        <v>358.82890934944157</v>
      </c>
      <c r="J212" s="43">
        <f ca="1"/>
        <v>357.4176286239624</v>
      </c>
      <c r="K212" s="43">
        <f ca="1"/>
        <v>361.07422206115723</v>
      </c>
      <c r="L212" s="43">
        <f ca="1"/>
        <v>352.24190549755099</v>
      </c>
      <c r="M212" s="43">
        <f ca="1"/>
        <v>341.09751257801054</v>
      </c>
      <c r="N212" s="43">
        <f ca="1"/>
        <v>340.84278359699249</v>
      </c>
      <c r="O212" s="43">
        <f ca="1"/>
        <v>335.3938430957794</v>
      </c>
      <c r="P212" s="43">
        <f ca="1"/>
        <v>331.74649385547639</v>
      </c>
      <c r="Q212" s="43">
        <f ca="1"/>
        <v>317.51762057304381</v>
      </c>
      <c r="R212" s="43">
        <f ca="1"/>
        <v>307.52361660003658</v>
      </c>
      <c r="S212" s="43">
        <f ca="1"/>
        <v>336.16419283676146</v>
      </c>
      <c r="T212" s="43">
        <f ca="1"/>
        <v>306.22634763622284</v>
      </c>
      <c r="U212" s="43">
        <f ca="1"/>
        <v>286.69849526882172</v>
      </c>
      <c r="V212" s="43">
        <f ca="1"/>
        <v>253.03523872089386</v>
      </c>
      <c r="W212" s="43">
        <f ca="1"/>
        <v>218.82143889141082</v>
      </c>
      <c r="X212" s="43">
        <f ca="1"/>
        <v>184.52649555587766</v>
      </c>
      <c r="Y212" s="43">
        <f ca="1"/>
        <v>204.0338052635193</v>
      </c>
      <c r="Z212" s="43">
        <f ca="1"/>
        <v>289.40088216018671</v>
      </c>
      <c r="AA212" s="43">
        <f ca="1"/>
        <v>334.3061092615128</v>
      </c>
      <c r="AB212" s="43">
        <f ca="1"/>
        <v>384.44457893657682</v>
      </c>
      <c r="AC212" s="43">
        <f ca="1"/>
        <v>389.39022427368161</v>
      </c>
      <c r="AD212" s="43">
        <f ca="1"/>
        <v>389.65419745159147</v>
      </c>
      <c r="AE212" s="43">
        <f ca="1"/>
        <v>379.14251845264437</v>
      </c>
      <c r="AF212" s="43">
        <f ca="1"/>
        <v>374.65600156116489</v>
      </c>
      <c r="AG212" s="43">
        <f ca="1"/>
        <v>392.83214691638943</v>
      </c>
      <c r="AH212" s="43">
        <f ca="1"/>
        <v>465.81713564300537</v>
      </c>
      <c r="AI212" s="43">
        <f ca="1"/>
        <v>412.58699567413328</v>
      </c>
      <c r="AJ212" s="43">
        <f ca="1"/>
        <v>404.3463077116013</v>
      </c>
      <c r="AK212" s="43">
        <f ca="1"/>
        <v>413.52271382617948</v>
      </c>
      <c r="AL212" s="43">
        <f ca="1"/>
        <v>430.44267553710938</v>
      </c>
      <c r="AM212" s="43">
        <f ca="1"/>
        <v>440.6564859695435</v>
      </c>
      <c r="AN212" s="43">
        <f ca="1"/>
        <v>440.11518688488002</v>
      </c>
      <c r="AO212" s="43">
        <f ca="1"/>
        <v>436.19770166873934</v>
      </c>
      <c r="AP212" s="43">
        <f ca="1"/>
        <v>400.68252434349063</v>
      </c>
      <c r="AQ212" s="43">
        <f ca="1"/>
        <v>398.48035121726991</v>
      </c>
      <c r="AR212" s="43">
        <f ca="1"/>
        <v>393.95583040523525</v>
      </c>
      <c r="AS212" s="43">
        <f ca="1"/>
        <v>413.35426401615143</v>
      </c>
      <c r="AT212" s="43">
        <f ca="1"/>
        <v>387.14799296092986</v>
      </c>
      <c r="AU212" s="43">
        <f ca="1"/>
        <v>386.82033753776545</v>
      </c>
      <c r="AV212" s="43">
        <f ca="1"/>
        <v>379.55645304679865</v>
      </c>
      <c r="AW212" s="43">
        <f ca="1"/>
        <v>371.0723345661163</v>
      </c>
      <c r="AX212" s="43">
        <f ca="1"/>
        <v>327.04119763755796</v>
      </c>
      <c r="AY212" s="43">
        <f ca="1"/>
        <v>314.84604767131805</v>
      </c>
      <c r="AZ212" s="43">
        <f ca="1"/>
        <v>306.26024302482608</v>
      </c>
      <c r="BA212" s="43">
        <f ca="1"/>
        <v>306.71115440654751</v>
      </c>
      <c r="BB212" s="43">
        <f ca="1"/>
        <v>321.86342024517057</v>
      </c>
      <c r="BC212" s="43">
        <f ca="1"/>
        <v>334.0945198659897</v>
      </c>
      <c r="BD212" s="43">
        <f ca="1"/>
        <v>345.39606413269041</v>
      </c>
      <c r="BE212" s="43">
        <f ca="1"/>
        <v>340.6404383983612</v>
      </c>
      <c r="BF212" s="43">
        <f ca="1"/>
        <v>327.13569387245184</v>
      </c>
      <c r="BG212" s="43">
        <f ca="1"/>
        <v>327.69342708492275</v>
      </c>
      <c r="BH212" s="43">
        <f ca="1"/>
        <v>323.44828644561767</v>
      </c>
      <c r="BI212" s="43">
        <f ca="1"/>
        <v>305.37485438919066</v>
      </c>
      <c r="BJ212" s="43">
        <f ca="1"/>
        <v>332.96878211116791</v>
      </c>
      <c r="BK212" s="43">
        <f ca="1"/>
        <v>399.78481011199949</v>
      </c>
      <c r="BL212" s="43">
        <f ca="1"/>
        <v>487.25545536804202</v>
      </c>
      <c r="BM212" s="43">
        <f ca="1"/>
        <v>497.07176533412928</v>
      </c>
      <c r="BN212" s="43">
        <f ca="1"/>
        <v>506.68367583560939</v>
      </c>
      <c r="BO212" s="43">
        <f ca="1"/>
        <v>508.48937562847141</v>
      </c>
      <c r="BP212" s="43">
        <f ca="1"/>
        <v>507.72313441944118</v>
      </c>
      <c r="BQ212" s="43">
        <f ca="1"/>
        <v>502.7240781669617</v>
      </c>
      <c r="BR212" s="43">
        <f ca="1"/>
        <v>501.80890267467498</v>
      </c>
      <c r="BS212" s="43">
        <f ca="1"/>
        <v>497.22583528232576</v>
      </c>
      <c r="BT212" s="43">
        <f ca="1"/>
        <v>497.93250277805328</v>
      </c>
      <c r="BU212" s="43">
        <f ca="1"/>
        <v>497.08614519596097</v>
      </c>
      <c r="BV212" s="43">
        <f ca="1"/>
        <v>499.10035298538207</v>
      </c>
      <c r="BW212" s="43">
        <f ca="1"/>
        <v>534.65558849716194</v>
      </c>
      <c r="BX212" s="43">
        <f ca="1"/>
        <v>539.08253167533871</v>
      </c>
      <c r="BY212" s="43">
        <f ca="1"/>
        <v>526.84937778854373</v>
      </c>
      <c r="BZ212" s="43">
        <f ca="1"/>
        <v>508.66706963539127</v>
      </c>
      <c r="CA212" s="43">
        <f ca="1"/>
        <v>501.32820443630214</v>
      </c>
      <c r="CB212" s="43">
        <f ca="1"/>
        <v>402.08764227104189</v>
      </c>
      <c r="CC212" s="43">
        <f ca="1"/>
        <v>351.294888882637</v>
      </c>
      <c r="CD212" s="43">
        <f ca="1"/>
        <v>281.89151288509368</v>
      </c>
      <c r="CE212" s="43">
        <f ca="1"/>
        <v>247.52261597442629</v>
      </c>
      <c r="CF212" s="43">
        <f ca="1"/>
        <v>187.55037507247926</v>
      </c>
      <c r="CG212" s="43">
        <f ca="1"/>
        <v>177.9579800977707</v>
      </c>
      <c r="CH212" s="43">
        <f ca="1"/>
        <v>196.02011369132998</v>
      </c>
      <c r="CI212" s="43">
        <f ca="1"/>
        <v>143.36208679676054</v>
      </c>
      <c r="CJ212" s="43">
        <f ca="1"/>
        <v>128.30329006004334</v>
      </c>
      <c r="CK212" s="43">
        <f ca="1"/>
        <v>125.56289924812316</v>
      </c>
      <c r="CL212" s="43">
        <f ca="1"/>
        <v>126.27162100982667</v>
      </c>
      <c r="CM212" s="43">
        <f ca="1"/>
        <v>132.1242247753143</v>
      </c>
      <c r="CN212" s="43">
        <f ca="1"/>
        <v>130.64001760768889</v>
      </c>
      <c r="CO212" s="43">
        <f ca="1"/>
        <v>104.67923133659363</v>
      </c>
      <c r="CP212" s="43">
        <f ca="1"/>
        <v>99.985233581542957</v>
      </c>
      <c r="CQ212" s="43">
        <f ca="1"/>
        <v>88.450530126571664</v>
      </c>
      <c r="CR212" s="43">
        <f ca="1"/>
        <v>72.306053821563722</v>
      </c>
      <c r="CS212" s="43">
        <f ca="1"/>
        <v>65.03395226669312</v>
      </c>
      <c r="CT212" s="43">
        <f ca="1"/>
        <v>65.344146429061894</v>
      </c>
      <c r="CU212" s="43">
        <f ca="1"/>
        <v>66.935175427436832</v>
      </c>
      <c r="CV212" s="43">
        <f ca="1"/>
        <v>67.786668674468984</v>
      </c>
      <c r="CW212" s="43">
        <f ca="1"/>
        <v>68.045506187438974</v>
      </c>
      <c r="CX212" s="43">
        <f ca="1"/>
        <v>69.443434184074391</v>
      </c>
      <c r="CY212" s="43">
        <f ca="1"/>
        <v>70.067931040763852</v>
      </c>
      <c r="CZ212" s="43">
        <f ca="1"/>
        <v>72.472449365615859</v>
      </c>
      <c r="DA212" s="43">
        <f ca="1"/>
        <v>72.621383648872381</v>
      </c>
      <c r="DB212" s="43">
        <f ca="1"/>
        <v>70.811575324058538</v>
      </c>
      <c r="DC212" s="43">
        <f ca="1"/>
        <v>67.624381662368762</v>
      </c>
      <c r="DD212" s="43">
        <f ca="1"/>
        <v>67.250505254745491</v>
      </c>
      <c r="DE212" s="43">
        <f ca="1"/>
        <v>71.381634132385244</v>
      </c>
      <c r="DF212" s="43">
        <f ca="1"/>
        <v>73.716307414054882</v>
      </c>
      <c r="DG212" s="43">
        <f ca="1"/>
        <v>76.258461559295654</v>
      </c>
      <c r="DH212" s="43">
        <f ca="1"/>
        <v>75.41004971122743</v>
      </c>
      <c r="DI212" s="43">
        <f ca="1"/>
        <v>75.977027120590208</v>
      </c>
      <c r="DJ212" s="43">
        <f ca="1"/>
        <v>76.409450108528148</v>
      </c>
      <c r="DK212" s="43">
        <f ca="1"/>
        <v>74.908808813095106</v>
      </c>
      <c r="DL212" s="43">
        <f ca="1"/>
        <v>73.427683044433593</v>
      </c>
      <c r="DM212" s="43">
        <f ca="1"/>
        <v>72.264968502044667</v>
      </c>
      <c r="DN212" s="43">
        <f ca="1"/>
        <v>68.860022646903985</v>
      </c>
      <c r="DO212" s="43">
        <f ca="1"/>
        <v>63.594938950538634</v>
      </c>
      <c r="DP212" s="43">
        <f ca="1"/>
        <v>64.488544650077813</v>
      </c>
      <c r="DQ212" s="43">
        <f ca="1"/>
        <v>63.847613665580752</v>
      </c>
      <c r="DR212" s="43">
        <f ca="1"/>
        <v>64.432052335739129</v>
      </c>
      <c r="DS212" s="43">
        <f ca="1"/>
        <v>66.11038763809205</v>
      </c>
      <c r="DT212" s="43">
        <f ca="1"/>
        <v>69.033608121871936</v>
      </c>
      <c r="DU212" s="43">
        <f ca="1"/>
        <v>68.083510107994073</v>
      </c>
      <c r="DV212" s="43">
        <f ca="1"/>
        <v>68.128703959465014</v>
      </c>
      <c r="DW212" s="43">
        <f ca="1"/>
        <v>68.536475755691527</v>
      </c>
      <c r="DX212" s="43">
        <f ca="1"/>
        <v>68.501553234100328</v>
      </c>
      <c r="DY212" s="43">
        <f ca="1"/>
        <v>71.678475565910333</v>
      </c>
      <c r="DZ212" s="43">
        <f ca="1"/>
        <v>70.497272629737864</v>
      </c>
      <c r="EA212" s="43">
        <f ca="1"/>
        <v>70.431536118507381</v>
      </c>
      <c r="EB212" s="43">
        <f ca="1"/>
        <v>69.053123648643492</v>
      </c>
      <c r="EC212" s="43">
        <f ca="1"/>
        <v>68.414246930122374</v>
      </c>
      <c r="ED212" s="43">
        <f ca="1"/>
        <v>67.979769676208491</v>
      </c>
      <c r="EE212" s="43">
        <f ca="1"/>
        <v>68.884673838615413</v>
      </c>
      <c r="EF212" s="43">
        <f ca="1"/>
        <v>67.878083510398852</v>
      </c>
      <c r="EG212" s="43">
        <f ca="1"/>
        <v>77.036001231193552</v>
      </c>
      <c r="EH212" s="43">
        <f ca="1"/>
        <v>73.76252839851378</v>
      </c>
      <c r="EI212" s="43">
        <f ca="1"/>
        <v>78.840673891067496</v>
      </c>
      <c r="EJ212" s="43">
        <f ca="1"/>
        <v>80.096857535362233</v>
      </c>
      <c r="EK212" s="43">
        <f ca="1"/>
        <v>80.565230177879329</v>
      </c>
      <c r="EL212" s="43">
        <f ca="1"/>
        <v>81.173292906761162</v>
      </c>
      <c r="EM212" s="43">
        <f ca="1"/>
        <v>81.476297138214107</v>
      </c>
      <c r="EN212" s="43">
        <f ca="1"/>
        <v>83.091977328300487</v>
      </c>
      <c r="EO212" s="43">
        <f ca="1"/>
        <v>83.133062647819514</v>
      </c>
      <c r="EP212" s="43">
        <f ca="1"/>
        <v>85.600236084938047</v>
      </c>
      <c r="EQ212" s="43">
        <f ca="1"/>
        <v>86.847175532340998</v>
      </c>
      <c r="ER212" s="43">
        <f ca="1"/>
        <v>86.423996741294872</v>
      </c>
      <c r="ES212" s="43">
        <f ca="1"/>
        <v>85.706030782699571</v>
      </c>
      <c r="ET212" s="43">
        <f ca="1"/>
        <v>88.230723667144787</v>
      </c>
      <c r="EU212" s="43">
        <f ca="1"/>
        <v>89.401655273437513</v>
      </c>
      <c r="EV212" s="43">
        <f ca="1"/>
        <v>87.998591611862196</v>
      </c>
      <c r="EW212" s="43">
        <f ca="1"/>
        <v>86.174403425216667</v>
      </c>
      <c r="EX212" s="43">
        <f ca="1"/>
        <v>87.551788762092599</v>
      </c>
      <c r="EY212" s="43">
        <f ca="1"/>
        <v>89.298941974639888</v>
      </c>
      <c r="EZ212" s="43">
        <f ca="1"/>
        <v>89.182875946998593</v>
      </c>
      <c r="FA212" s="43">
        <f ca="1"/>
        <v>89.516694168090822</v>
      </c>
      <c r="FB212" s="43">
        <f ca="1"/>
        <v>89.748826223373413</v>
      </c>
      <c r="FC212" s="43">
        <f ca="1"/>
        <v>91.352180817604051</v>
      </c>
      <c r="FD212" s="43">
        <f ca="1"/>
        <v>91.891425636291501</v>
      </c>
      <c r="FE212" s="43">
        <f ca="1"/>
        <v>92.772705739974981</v>
      </c>
      <c r="FF212" s="43">
        <f ca="1"/>
        <v>87.058764927864075</v>
      </c>
      <c r="FG212" s="43">
        <f ca="1"/>
        <v>86.716729642868046</v>
      </c>
      <c r="FH212" s="43">
        <f ca="1"/>
        <v>83.889032526969913</v>
      </c>
      <c r="FI212" s="43">
        <f ca="1"/>
        <v>84.993200489044199</v>
      </c>
      <c r="FJ212" s="43">
        <f ca="1"/>
        <v>85.822096810340895</v>
      </c>
      <c r="FK212" s="43">
        <f ca="1"/>
        <v>85.597154685974118</v>
      </c>
      <c r="FL212" s="43">
        <f ca="1"/>
        <v>85.237658140182504</v>
      </c>
      <c r="FM212" s="43">
        <f ca="1"/>
        <v>85.141107639312736</v>
      </c>
      <c r="FN212" s="43">
        <f ca="1"/>
        <v>82.574302302360536</v>
      </c>
      <c r="FO212" s="43">
        <f ca="1"/>
        <v>84.814479349136349</v>
      </c>
      <c r="FP212" s="43">
        <f ca="1"/>
        <v>85.188355756759648</v>
      </c>
      <c r="FQ212" s="43">
        <f ca="1"/>
        <v>87.350470696449293</v>
      </c>
      <c r="FR212" s="43">
        <f ca="1"/>
        <v>88.349871093750011</v>
      </c>
      <c r="FS212" s="43">
        <f ca="1"/>
        <v>88.174231352806089</v>
      </c>
      <c r="FT212" s="43">
        <f ca="1"/>
        <v>86.202136015892023</v>
      </c>
      <c r="FU212" s="43">
        <f ca="1"/>
        <v>84.709711784362781</v>
      </c>
      <c r="FV212" s="43">
        <f ca="1"/>
        <v>81.511219659805306</v>
      </c>
      <c r="FW212" s="43">
        <f ca="1"/>
        <v>80.324881058692938</v>
      </c>
      <c r="FX212" s="43">
        <f ca="1"/>
        <v>81.751568778991697</v>
      </c>
      <c r="FY212" s="43">
        <f ca="1"/>
        <v>83.364167570114148</v>
      </c>
      <c r="FZ212" s="43">
        <f ca="1"/>
        <v>82.270270937919605</v>
      </c>
      <c r="GA212" s="43">
        <f ca="1"/>
        <v>82.482887466430668</v>
      </c>
      <c r="GB212" s="43">
        <f ca="1"/>
        <v>83.915737984657284</v>
      </c>
      <c r="GC212" s="43">
        <f ca="1"/>
        <v>84.913084115982059</v>
      </c>
      <c r="GD212" s="43">
        <f ca="1"/>
        <v>85.966922561645504</v>
      </c>
      <c r="GE212" s="43">
        <f ca="1"/>
        <v>88.676499383926398</v>
      </c>
      <c r="GF212" s="43">
        <f ca="1"/>
        <v>90.21206320095061</v>
      </c>
      <c r="GG212" s="43">
        <f ca="1"/>
        <v>90.860184116363513</v>
      </c>
      <c r="GH212" s="43">
        <f ca="1"/>
        <v>93.96418000602722</v>
      </c>
      <c r="GI212" s="43">
        <f ca="1"/>
        <v>97.663913028717047</v>
      </c>
      <c r="GJ212" s="43">
        <f ca="1"/>
        <v>97.098989885330212</v>
      </c>
      <c r="GK212" s="43">
        <f ca="1"/>
        <v>95.535693477630616</v>
      </c>
      <c r="GL212" s="43">
        <f ca="1"/>
        <v>94.133656949043285</v>
      </c>
      <c r="GM212" s="43">
        <f ca="1"/>
        <v>93.776214669227613</v>
      </c>
      <c r="GN212" s="43">
        <f ca="1"/>
        <v>92.307414496421814</v>
      </c>
      <c r="GO212" s="43">
        <f ca="1"/>
        <v>89.040104461669927</v>
      </c>
      <c r="GP212" s="43">
        <f ca="1"/>
        <v>88.983612147331229</v>
      </c>
      <c r="GQ212" s="43">
        <f ca="1"/>
        <v>87.471672389030459</v>
      </c>
      <c r="GR212" s="43">
        <f ca="1"/>
        <v>85.988492354393003</v>
      </c>
      <c r="GS212" s="43">
        <f ca="1"/>
        <v>87.910258174896228</v>
      </c>
      <c r="GT212" s="43">
        <f ca="1"/>
        <v>85.673162527084344</v>
      </c>
      <c r="GU212" s="43">
        <f ca="1"/>
        <v>85.411243615150454</v>
      </c>
      <c r="GV212" s="43">
        <f ca="1"/>
        <v>83.504884789466871</v>
      </c>
      <c r="GW212" s="43">
        <f ca="1"/>
        <v>84.300912855148312</v>
      </c>
      <c r="GX212" s="43">
        <f ca="1"/>
        <v>83.520291784286485</v>
      </c>
      <c r="GY212" s="43">
        <f ca="1"/>
        <v>73.116461749076848</v>
      </c>
      <c r="GZ212" s="43">
        <f ca="1"/>
        <v>72.814484650611888</v>
      </c>
      <c r="HA212" s="43">
        <f ca="1"/>
        <v>74.228846775054933</v>
      </c>
      <c r="HB212" s="43">
        <f ca="1"/>
        <v>74.922161541938777</v>
      </c>
      <c r="HC212" s="43">
        <f ca="1"/>
        <v>92.567279142379761</v>
      </c>
      <c r="HD212" s="43">
        <f ca="1"/>
        <v>86.920101974487295</v>
      </c>
      <c r="HE212" s="43">
        <f ca="1"/>
        <v>86.350043166160589</v>
      </c>
      <c r="HF212" s="43">
        <f ca="1"/>
        <v>92.856930644989006</v>
      </c>
      <c r="HG212" s="43">
        <f ca="1"/>
        <v>91.943809418678285</v>
      </c>
      <c r="HH212" s="43">
        <f ca="1"/>
        <v>95.989686258316027</v>
      </c>
      <c r="HI212" s="43">
        <f ca="1"/>
        <v>96.722032078742984</v>
      </c>
      <c r="HJ212" s="43">
        <f ca="1"/>
        <v>91.043013788223277</v>
      </c>
      <c r="HK212" s="43">
        <f ca="1"/>
        <v>88.482371249198906</v>
      </c>
      <c r="HL212" s="43">
        <f ca="1"/>
        <v>92.979159470558159</v>
      </c>
      <c r="HM212" s="43">
        <f ca="1"/>
        <v>91.666483511924753</v>
      </c>
      <c r="HN212" s="43">
        <f ca="1"/>
        <v>87.392583148956305</v>
      </c>
      <c r="HO212" s="43">
        <f ca="1"/>
        <v>81.882014668464649</v>
      </c>
      <c r="HP212" s="43">
        <f ca="1"/>
        <v>85.172948761940006</v>
      </c>
      <c r="HQ212" s="43">
        <f ca="1"/>
        <v>88.284134582519528</v>
      </c>
      <c r="HR212" s="43">
        <f ca="1"/>
        <v>94.230207449913024</v>
      </c>
      <c r="HS212" s="43">
        <f ca="1"/>
        <v>101.82791016197206</v>
      </c>
      <c r="HT212" s="43">
        <f ca="1"/>
        <v>103.36963677692412</v>
      </c>
      <c r="HU212" s="43">
        <f ca="1"/>
        <v>110.09735784816741</v>
      </c>
      <c r="HV212" s="43">
        <f ca="1"/>
        <v>111.42338653564454</v>
      </c>
      <c r="HW212" s="43">
        <f ca="1"/>
        <v>106.53628777885436</v>
      </c>
      <c r="HX212" s="43">
        <f ca="1"/>
        <v>102.23568195819854</v>
      </c>
      <c r="HY212" s="43">
        <f ca="1"/>
        <v>100.86343228626251</v>
      </c>
      <c r="HZ212" s="43">
        <f ca="1"/>
        <v>100.98463397884368</v>
      </c>
      <c r="IA212" s="43">
        <f ca="1"/>
        <v>101.16130085277558</v>
      </c>
      <c r="IB212" s="43">
        <f ca="1"/>
        <v>103.75583878040314</v>
      </c>
      <c r="IC212" s="43">
        <f ca="1"/>
        <v>103.79486983394622</v>
      </c>
      <c r="ID212" s="43">
        <f ca="1"/>
        <v>105.21128622436524</v>
      </c>
      <c r="IE212" s="43">
        <f ca="1"/>
        <v>101.16232798576354</v>
      </c>
      <c r="IF212" s="43">
        <f ca="1"/>
        <v>91.62745245838164</v>
      </c>
      <c r="IG212" s="43">
        <f ca="1"/>
        <v>91.796929401397705</v>
      </c>
      <c r="IH212" s="43">
        <f ca="1"/>
        <v>89.583457812309263</v>
      </c>
      <c r="II212" s="43">
        <f ca="1"/>
        <v>87.424424271583547</v>
      </c>
      <c r="IJ212" s="43">
        <f ca="1"/>
        <v>88.567623287200917</v>
      </c>
      <c r="IK212" s="43">
        <f ca="1"/>
        <v>88.531673632621761</v>
      </c>
      <c r="IL212" s="43">
        <f ca="1"/>
        <v>94.619490852355966</v>
      </c>
      <c r="IM212" s="43">
        <f ca="1"/>
        <v>96.179705861091605</v>
      </c>
      <c r="IN212" s="43">
        <f ca="1"/>
        <v>96.577206327438347</v>
      </c>
      <c r="IO212" s="43">
        <f ca="1"/>
        <v>95.642515308380126</v>
      </c>
      <c r="IP212" s="43">
        <f ca="1"/>
        <v>96.276256361961373</v>
      </c>
      <c r="IQ212" s="43">
        <f ca="1"/>
        <v>93.495807363510124</v>
      </c>
      <c r="IR212" s="43">
        <f ca="1"/>
        <v>91.716813028335565</v>
      </c>
      <c r="IS212" s="43">
        <f ca="1"/>
        <v>93.192803132057179</v>
      </c>
      <c r="IT212" s="43">
        <f ca="1"/>
        <v>93.181504669189451</v>
      </c>
      <c r="IU212" s="43">
        <f ca="1"/>
        <v>96.189977190971376</v>
      </c>
      <c r="IV212" s="43">
        <f ca="1"/>
        <v>100.37759838294983</v>
      </c>
      <c r="IW212" s="43">
        <f ca="1"/>
        <v>99.687365015029911</v>
      </c>
      <c r="IX212" s="43">
        <f ca="1"/>
        <v>93.520458555221552</v>
      </c>
      <c r="IY212" s="43">
        <f ca="1"/>
        <v>86.130236706733712</v>
      </c>
      <c r="IZ212" s="43">
        <f ca="1"/>
        <v>85.605371749877918</v>
      </c>
      <c r="JA212" s="43">
        <f ca="1"/>
        <v>87.293978382110595</v>
      </c>
      <c r="JB212" s="43">
        <f ca="1"/>
        <v>88.403282009124752</v>
      </c>
      <c r="JC212" s="43">
        <f ca="1"/>
        <v>86.450702198982242</v>
      </c>
      <c r="JD212" s="43">
        <f ca="1"/>
        <v>94.003211059570305</v>
      </c>
      <c r="JE212" s="43">
        <f ca="1"/>
        <v>97.267439695358263</v>
      </c>
      <c r="JF212" s="43">
        <f ca="1"/>
        <v>88.986693546295157</v>
      </c>
      <c r="JG212" s="43">
        <f ca="1"/>
        <v>90.40927273464203</v>
      </c>
      <c r="JH212" s="43">
        <f ca="1"/>
        <v>87.132718502998358</v>
      </c>
      <c r="JI212" s="43">
        <f ca="1"/>
        <v>84.2372306098938</v>
      </c>
      <c r="JJ212" s="43">
        <f ca="1"/>
        <v>80.997653165817269</v>
      </c>
      <c r="JK212" s="43">
        <f ca="1"/>
        <v>89.14076349449158</v>
      </c>
      <c r="JL212" s="43">
        <f ca="1"/>
        <v>97.128776741981511</v>
      </c>
      <c r="JM212" s="43">
        <f ca="1"/>
        <v>103.84519935035706</v>
      </c>
      <c r="JN212" s="43">
        <f ca="1"/>
        <v>105.59748822784425</v>
      </c>
      <c r="JO212" s="43">
        <f ca="1"/>
        <v>106.94303244209289</v>
      </c>
      <c r="JP212" s="43">
        <f ca="1"/>
        <v>109.40609734725953</v>
      </c>
      <c r="JQ212" s="43">
        <f ca="1"/>
        <v>106.45000860786439</v>
      </c>
      <c r="JR212" s="43">
        <f ca="1"/>
        <v>111.52815410041808</v>
      </c>
      <c r="JS212" s="43">
        <f ca="1"/>
        <v>115.58738366889955</v>
      </c>
      <c r="JT212" s="43">
        <f ca="1"/>
        <v>116.91443948936461</v>
      </c>
      <c r="JU212" s="43">
        <f ca="1"/>
        <v>123.46960221862793</v>
      </c>
      <c r="JV212" s="43">
        <f ca="1"/>
        <v>139.1138647584915</v>
      </c>
      <c r="JW212" s="43">
        <f ca="1"/>
        <v>146.30276854133604</v>
      </c>
      <c r="JX212" s="43">
        <f ca="1"/>
        <v>141.43210391235351</v>
      </c>
      <c r="JY212" s="43">
        <f ca="1"/>
        <v>137.29378510379792</v>
      </c>
      <c r="JZ212" s="43">
        <f ca="1"/>
        <v>139.81026092433927</v>
      </c>
      <c r="KA212" s="43">
        <f ca="1"/>
        <v>138.13808841991425</v>
      </c>
      <c r="KB212" s="43">
        <f ca="1"/>
        <v>142.50237648582458</v>
      </c>
      <c r="KC212" s="43">
        <f ca="1"/>
        <v>140.94113434410093</v>
      </c>
      <c r="KD212" s="43">
        <f ca="1"/>
        <v>141.73305387783051</v>
      </c>
      <c r="KE212" s="43">
        <f ca="1"/>
        <v>131.31895251274108</v>
      </c>
      <c r="KF212" s="43">
        <f ca="1"/>
        <v>127.76404524135589</v>
      </c>
      <c r="KG212" s="43">
        <f ca="1"/>
        <v>127.71474285793303</v>
      </c>
      <c r="KH212" s="43">
        <f ca="1"/>
        <v>129.9015089893341</v>
      </c>
      <c r="KI212" s="43">
        <f ca="1"/>
        <v>128.0691037387848</v>
      </c>
      <c r="KJ212" s="43">
        <f ca="1"/>
        <v>133.3485672969818</v>
      </c>
      <c r="KK212" s="43">
        <f ca="1"/>
        <v>133.28796645069121</v>
      </c>
      <c r="KL212" s="43">
        <f ca="1"/>
        <v>130.37296303081513</v>
      </c>
      <c r="KM212" s="43">
        <f ca="1"/>
        <v>123.90716087150574</v>
      </c>
      <c r="KN212" s="43">
        <f ca="1"/>
        <v>124.54603759002686</v>
      </c>
      <c r="KO212" s="43">
        <f ca="1"/>
        <v>114.2408123216629</v>
      </c>
      <c r="KP212" s="43">
        <f ca="1"/>
        <v>97.08358289051057</v>
      </c>
      <c r="KQ212" s="43">
        <f ca="1"/>
        <v>89.3677598848343</v>
      </c>
      <c r="KR212" s="43">
        <f ca="1"/>
        <v>90.483226309776313</v>
      </c>
      <c r="KS212" s="43">
        <f ca="1"/>
        <v>89.877217846870423</v>
      </c>
      <c r="KT212" s="43">
        <f ca="1"/>
        <v>91.900669833183287</v>
      </c>
      <c r="KU212" s="43">
        <f ca="1"/>
        <v>94.999530057907094</v>
      </c>
      <c r="KV212" s="43">
        <f ca="1"/>
        <v>97.221218710899365</v>
      </c>
      <c r="KW212" s="43">
        <f ca="1"/>
        <v>96.671702562332143</v>
      </c>
      <c r="KX212" s="43">
        <f ca="1"/>
        <v>96.46422169876098</v>
      </c>
      <c r="KY212" s="43">
        <f ca="1"/>
        <v>97.798467450141914</v>
      </c>
      <c r="KZ212" s="43">
        <f ca="1"/>
        <v>100.81412990283965</v>
      </c>
      <c r="LA212" s="43">
        <f ca="1"/>
        <v>98.501026413917543</v>
      </c>
      <c r="LB212" s="43">
        <f ca="1"/>
        <v>97.948428866386422</v>
      </c>
      <c r="LC212" s="43">
        <f ca="1"/>
        <v>97.294145153045662</v>
      </c>
      <c r="LD212" s="43">
        <f ca="1"/>
        <v>107.36312983417511</v>
      </c>
      <c r="LE212" s="43">
        <f ca="1"/>
        <v>112.02836786556244</v>
      </c>
      <c r="LF212" s="43">
        <f ca="1"/>
        <v>116.95655194187165</v>
      </c>
      <c r="LG212" s="43">
        <f ca="1"/>
        <v>115.76507767581938</v>
      </c>
      <c r="LH212" s="43">
        <f ca="1"/>
        <v>115.46207344436647</v>
      </c>
      <c r="LI212" s="43">
        <f ca="1"/>
        <v>114.89612316799165</v>
      </c>
      <c r="LJ212" s="43">
        <f ca="1"/>
        <v>114.45240171718598</v>
      </c>
      <c r="LK212" s="43">
        <f ca="1"/>
        <v>114.18842853927612</v>
      </c>
      <c r="LL212" s="43">
        <f ca="1"/>
        <v>117.75463427352906</v>
      </c>
      <c r="LM212" s="43">
        <f ca="1"/>
        <v>118.17678593158723</v>
      </c>
      <c r="LN212" s="43">
        <f ca="1"/>
        <v>129.38999676132201</v>
      </c>
      <c r="LO212" s="43">
        <f ca="1"/>
        <v>136.21118693447113</v>
      </c>
      <c r="LP212" s="43">
        <f ca="1"/>
        <v>139.79690819549563</v>
      </c>
      <c r="LQ212" s="43">
        <f ca="1"/>
        <v>140.99865379142761</v>
      </c>
      <c r="LR212" s="43">
        <f ca="1"/>
        <v>147.03100582981108</v>
      </c>
      <c r="LS212" s="43">
        <f ca="1"/>
        <v>146.76189698696135</v>
      </c>
      <c r="LT212" s="43">
        <f ca="1"/>
        <v>144.81958850669861</v>
      </c>
      <c r="LU212" s="43">
        <f ca="1"/>
        <v>140.5395253458023</v>
      </c>
      <c r="LV212" s="43">
        <f ca="1"/>
        <v>137.17669194316863</v>
      </c>
      <c r="LW212" s="43">
        <f ca="1"/>
        <v>142.55681453418731</v>
      </c>
      <c r="LX212" s="43">
        <f ca="1"/>
        <v>144.07080855846402</v>
      </c>
      <c r="LY212" s="43">
        <f ca="1"/>
        <v>142.85673736667633</v>
      </c>
      <c r="LZ212" s="43">
        <f ca="1"/>
        <v>149.55056304931639</v>
      </c>
      <c r="MA212" s="43">
        <f ca="1"/>
        <v>155.99274114990237</v>
      </c>
      <c r="MB212" s="43">
        <f ca="1"/>
        <v>162.67526836967465</v>
      </c>
      <c r="MC212" s="43">
        <f ca="1"/>
        <v>165.34992267036438</v>
      </c>
      <c r="MD212" s="43">
        <f ca="1"/>
        <v>162.77490026950835</v>
      </c>
      <c r="ME212" s="43">
        <f ca="1"/>
        <v>158.8450894575119</v>
      </c>
      <c r="MF212" s="43">
        <f ca="1"/>
        <v>157.0455524625778</v>
      </c>
      <c r="MG212" s="43">
        <f ca="1"/>
        <v>158.54619375801087</v>
      </c>
      <c r="MH212" s="43">
        <f ca="1"/>
        <v>160.17830807590485</v>
      </c>
      <c r="MI212" s="43">
        <f ca="1"/>
        <v>157.55090189266207</v>
      </c>
      <c r="MJ212" s="43">
        <f ca="1"/>
        <v>160.49569216918945</v>
      </c>
      <c r="MK212" s="43">
        <f ca="1"/>
        <v>166.62048617649077</v>
      </c>
      <c r="ML212" s="43">
        <f ca="1"/>
        <v>172.2389036207199</v>
      </c>
      <c r="MM212" s="43">
        <f ca="1"/>
        <v>176.25704786968231</v>
      </c>
      <c r="MN212" s="43">
        <f ca="1"/>
        <v>172.97433084011078</v>
      </c>
      <c r="MO212" s="43">
        <f ca="1"/>
        <v>174.24797574520113</v>
      </c>
      <c r="MP212" s="43">
        <f ca="1"/>
        <v>172.11256626319886</v>
      </c>
      <c r="MQ212" s="43">
        <f ca="1"/>
        <v>173.52898265361785</v>
      </c>
      <c r="MR212" s="43">
        <f ca="1"/>
        <v>175.98074909591674</v>
      </c>
      <c r="MS212" s="43">
        <f ca="1"/>
        <v>175.32954678153993</v>
      </c>
      <c r="MT212" s="43">
        <f ca="1"/>
        <v>177.29547932052611</v>
      </c>
      <c r="MU212" s="43">
        <f ca="1"/>
        <v>183.37713374233243</v>
      </c>
      <c r="MV212" s="43">
        <f ca="1"/>
        <v>190.8484990968704</v>
      </c>
      <c r="MW212" s="43">
        <f ca="1"/>
        <v>188.73260514163974</v>
      </c>
      <c r="MX212" s="43">
        <f ca="1"/>
        <v>183.91329716205598</v>
      </c>
      <c r="MY212" s="43">
        <f ca="1"/>
        <v>179.34563676452638</v>
      </c>
      <c r="MZ212" s="43">
        <f ca="1"/>
        <v>187.42301058197023</v>
      </c>
      <c r="NA212" s="43">
        <f ca="1"/>
        <v>196.43507541847231</v>
      </c>
      <c r="NB212" s="43">
        <f ca="1"/>
        <v>194.8943759365082</v>
      </c>
      <c r="NC212" s="43">
        <f ca="1"/>
        <v>196.21218756008147</v>
      </c>
      <c r="ND212" s="43">
        <f ca="1"/>
        <v>219.12341598987581</v>
      </c>
      <c r="NE212" s="43">
        <f ca="1"/>
        <v>227.23673946189882</v>
      </c>
      <c r="NF212" s="43">
        <f ca="1"/>
        <v>227.17100295066831</v>
      </c>
      <c r="NG212" s="43">
        <f ca="1"/>
        <v>227.83555799388887</v>
      </c>
      <c r="NH212" s="43">
        <f ca="1"/>
        <v>228.73943502330781</v>
      </c>
      <c r="NI212" s="43">
        <f ca="1"/>
        <v>230.39003773498536</v>
      </c>
      <c r="NJ212" s="43">
        <f ca="1"/>
        <v>226.74063422870637</v>
      </c>
      <c r="NK212" s="43">
        <f ca="1"/>
        <v>216.99725070476529</v>
      </c>
      <c r="NL212" s="43">
        <f ca="1"/>
        <v>219.74483144760131</v>
      </c>
      <c r="NM212" s="43">
        <f ca="1"/>
        <v>231.91122169017791</v>
      </c>
      <c r="NN212" s="43">
        <f ca="1"/>
        <v>234.59820158672335</v>
      </c>
      <c r="NO212" s="43">
        <f ca="1"/>
        <v>249.70835497283935</v>
      </c>
      <c r="NP212" s="43">
        <f ca="1"/>
        <v>248.10910891056062</v>
      </c>
      <c r="NQ212" s="43">
        <f ca="1"/>
        <v>243.38018863391875</v>
      </c>
      <c r="NR212" s="43">
        <f ca="1"/>
        <v>255.87731569862365</v>
      </c>
      <c r="NS212" s="43">
        <f ca="1"/>
        <v>253.43376632022859</v>
      </c>
      <c r="NT212" s="43">
        <f ca="1"/>
        <v>278.89947449111935</v>
      </c>
      <c r="NU212" s="43">
        <f ca="1"/>
        <v>294.51497730731967</v>
      </c>
      <c r="NV212" s="43">
        <f ca="1"/>
        <v>302.34378494167333</v>
      </c>
      <c r="NW212" s="43">
        <f ca="1"/>
        <v>304.25836083126069</v>
      </c>
      <c r="NX212" s="43">
        <f ca="1"/>
        <v>292.07450932788845</v>
      </c>
      <c r="NY212" s="43">
        <f ca="1"/>
        <v>286.02675029468537</v>
      </c>
      <c r="NZ212" s="43">
        <f ca="1"/>
        <v>287.73384532070156</v>
      </c>
      <c r="OA212" s="43">
        <f ca="1"/>
        <v>288.20427222919466</v>
      </c>
      <c r="OB212" s="43">
        <f ca="1"/>
        <v>283.8348484983444</v>
      </c>
      <c r="OC212" s="43">
        <f ca="1"/>
        <v>284.81062483692165</v>
      </c>
      <c r="OD212" s="43">
        <f ca="1"/>
        <v>283.17234772109987</v>
      </c>
      <c r="OE212" s="43">
        <f ca="1"/>
        <v>280.61581371402735</v>
      </c>
      <c r="OF212" s="43">
        <f ca="1"/>
        <v>278.56976480197909</v>
      </c>
      <c r="OG212" s="43">
        <f ca="1"/>
        <v>273.98156174469</v>
      </c>
      <c r="OH212" s="43">
        <f ca="1"/>
        <v>272.86609531974796</v>
      </c>
      <c r="OI212" s="43">
        <f ca="1"/>
        <v>272.35869162368772</v>
      </c>
      <c r="OJ212" s="43">
        <f ca="1"/>
        <v>280.59116252231593</v>
      </c>
      <c r="OK212" s="43">
        <f ca="1"/>
        <v>289.01468015670775</v>
      </c>
      <c r="OL212" s="43">
        <f ca="1"/>
        <v>293.91205024337773</v>
      </c>
      <c r="OM212" s="43">
        <f ca="1"/>
        <v>290.13220084762577</v>
      </c>
      <c r="ON212" s="43">
        <f ca="1"/>
        <v>285.85316481971745</v>
      </c>
      <c r="OO212" s="43">
        <f ca="1"/>
        <v>279.36784713363647</v>
      </c>
      <c r="OP212" s="43">
        <f ca="1"/>
        <v>272.43161806583407</v>
      </c>
      <c r="OQ212" s="43">
        <f ca="1"/>
        <v>268.61273761653899</v>
      </c>
      <c r="OR212" s="43">
        <f ca="1"/>
        <v>270.32085977554323</v>
      </c>
      <c r="OS212" s="43">
        <f ca="1"/>
        <v>262.48178081130982</v>
      </c>
      <c r="OT212" s="43">
        <f ca="1"/>
        <v>252.63260258960725</v>
      </c>
      <c r="OU212" s="43">
        <f ca="1"/>
        <v>245.12220618152617</v>
      </c>
      <c r="OV212" s="43">
        <f ca="1"/>
        <v>195.75203198146818</v>
      </c>
      <c r="OW212" s="43">
        <f ca="1"/>
        <v>198.31164738750459</v>
      </c>
      <c r="OX212" s="43">
        <f ca="1"/>
        <v>198.78618282794952</v>
      </c>
      <c r="OY212" s="43">
        <f ca="1"/>
        <v>201.55944189548495</v>
      </c>
      <c r="OZ212" s="43">
        <f ca="1"/>
        <v>205.1020235710144</v>
      </c>
      <c r="PA212" s="43">
        <f ca="1"/>
        <v>180.72507636737822</v>
      </c>
      <c r="PB212" s="43">
        <f ca="1"/>
        <v>174.35068904399873</v>
      </c>
      <c r="PC212" s="43">
        <f ca="1"/>
        <v>168.92639973449707</v>
      </c>
      <c r="PD212" s="43">
        <f ca="1"/>
        <v>164.17590966510772</v>
      </c>
      <c r="PE212" s="43">
        <f ca="1"/>
        <v>162.00146912956239</v>
      </c>
      <c r="PF212" s="43">
        <f ca="1"/>
        <v>162.00763192749025</v>
      </c>
      <c r="PG212" s="43">
        <f ca="1"/>
        <v>159.07208584785462</v>
      </c>
      <c r="PH212" s="43">
        <f ca="1"/>
        <v>155.26142246246337</v>
      </c>
      <c r="PI212" s="43">
        <f ca="1"/>
        <v>159.40076840400695</v>
      </c>
      <c r="PJ212" s="43">
        <f ca="1"/>
        <v>163.33468774795534</v>
      </c>
      <c r="PK212" s="43">
        <f ca="1"/>
        <v>164.78705379295349</v>
      </c>
      <c r="PL212" s="43">
        <f ca="1"/>
        <v>166.12848947525026</v>
      </c>
      <c r="PM212" s="43">
        <f ca="1"/>
        <v>167.27887842178347</v>
      </c>
      <c r="PN212" s="43">
        <f ca="1"/>
        <v>171.04640222167967</v>
      </c>
      <c r="PO212" s="43">
        <f ca="1"/>
        <v>175.0933061943054</v>
      </c>
      <c r="PP212" s="43">
        <f ca="1"/>
        <v>174.85706560707092</v>
      </c>
      <c r="PQ212" s="43">
        <f ca="1"/>
        <v>173.74878911304472</v>
      </c>
      <c r="PR212" s="43">
        <f ca="1"/>
        <v>156.42208273887633</v>
      </c>
      <c r="PS212" s="43">
        <f ca="1"/>
        <v>150.59310303211214</v>
      </c>
      <c r="PT212" s="43">
        <f ca="1"/>
        <v>146.15588852405546</v>
      </c>
      <c r="PU212" s="43">
        <f ca="1"/>
        <v>140.39675386047361</v>
      </c>
      <c r="PV212" s="43">
        <f ca="1"/>
        <v>141.21846025085449</v>
      </c>
      <c r="PW212" s="43">
        <f ca="1"/>
        <v>138.49655783271788</v>
      </c>
      <c r="PX212" s="43">
        <f ca="1"/>
        <v>136.06225265121458</v>
      </c>
      <c r="PY212" s="43">
        <f ca="1"/>
        <v>134.62529360103605</v>
      </c>
      <c r="PZ212" s="43">
        <f ca="1"/>
        <v>134.48149498271943</v>
      </c>
      <c r="QA212" s="43">
        <f ca="1"/>
        <v>132.77953562164305</v>
      </c>
      <c r="QB212" s="43">
        <f ca="1"/>
        <v>131.92496097564697</v>
      </c>
      <c r="QC212" s="43">
        <f ca="1"/>
        <v>124.25022328948975</v>
      </c>
      <c r="QD212" s="43">
        <f ca="1"/>
        <v>123.77979638099671</v>
      </c>
      <c r="QE212" s="43">
        <f ca="1"/>
        <v>121.2982430820465</v>
      </c>
      <c r="QF212" s="43">
        <f ca="1"/>
        <v>116.07732610416411</v>
      </c>
      <c r="QG212" s="43">
        <f ca="1"/>
        <v>114.98959226989746</v>
      </c>
      <c r="QH212" s="43">
        <f ca="1"/>
        <v>118.2117084531784</v>
      </c>
      <c r="QI212" s="43">
        <f ca="1"/>
        <v>121.18423132038117</v>
      </c>
      <c r="QJ212" s="43">
        <f ca="1"/>
        <v>120.93669227027894</v>
      </c>
      <c r="QK212" s="43">
        <f ca="1"/>
        <v>122.89440774536132</v>
      </c>
      <c r="QL212" s="43">
        <f ca="1"/>
        <v>120.38614898872376</v>
      </c>
      <c r="QM212" s="43">
        <f ca="1"/>
        <v>122.12200373840332</v>
      </c>
      <c r="QN212" s="43">
        <f ca="1"/>
        <v>122.61708183860779</v>
      </c>
      <c r="QO212" s="43">
        <f ca="1"/>
        <v>125.79605843639374</v>
      </c>
      <c r="QP212" s="43">
        <f ca="1"/>
        <v>136.52240822982787</v>
      </c>
      <c r="QQ212" s="43">
        <f ca="1"/>
        <v>139.03991118335722</v>
      </c>
      <c r="QR212" s="43">
        <f ca="1"/>
        <v>147.22718823051451</v>
      </c>
      <c r="QS212" s="43">
        <f ca="1"/>
        <v>155.96706282520296</v>
      </c>
      <c r="QT212" s="43">
        <f ca="1"/>
        <v>161.62142992401124</v>
      </c>
      <c r="QU212" s="43">
        <f ca="1"/>
        <v>163.09331149578094</v>
      </c>
      <c r="QV212" s="43">
        <f ca="1"/>
        <v>170.88103381061552</v>
      </c>
      <c r="QW212" s="43">
        <f ca="1"/>
        <v>171.86913574504854</v>
      </c>
      <c r="QX212" s="43">
        <f ca="1"/>
        <v>174.296250995636</v>
      </c>
      <c r="QY212" s="43">
        <f ca="1"/>
        <v>180.02251740360259</v>
      </c>
      <c r="QZ212" s="43">
        <f ca="1"/>
        <v>181.85389552116396</v>
      </c>
      <c r="RA212" s="43">
        <f ca="1"/>
        <v>186.17401686859131</v>
      </c>
      <c r="RB212" s="43">
        <f ca="1"/>
        <v>187.03578144550323</v>
      </c>
      <c r="RC212" s="43">
        <f ca="1"/>
        <v>187.13644047832491</v>
      </c>
      <c r="RD212" s="43">
        <f ca="1"/>
        <v>185.16639940738679</v>
      </c>
      <c r="RE212" s="43">
        <f ca="1"/>
        <v>183.41616479587555</v>
      </c>
      <c r="RF212" s="43">
        <f ca="1"/>
        <v>183.1213776283264</v>
      </c>
      <c r="RG212" s="43">
        <f ca="1"/>
        <v>179.84790479564668</v>
      </c>
      <c r="RH212" s="43">
        <f ca="1"/>
        <v>180.68501818084718</v>
      </c>
      <c r="RI212" s="43">
        <f ca="1"/>
        <v>179.8633117904663</v>
      </c>
      <c r="RJ212" s="43">
        <f ca="1"/>
        <v>182.76188108253479</v>
      </c>
      <c r="RK212" s="43">
        <f ca="1"/>
        <v>182.52050483036044</v>
      </c>
      <c r="RL212" s="43">
        <f ca="1"/>
        <v>182.48147377681732</v>
      </c>
      <c r="RM212" s="43">
        <f ca="1"/>
        <v>185.2382987165451</v>
      </c>
      <c r="RN212" s="43">
        <f ca="1"/>
        <v>188.73260514163974</v>
      </c>
      <c r="RO212" s="43">
        <f ca="1"/>
        <v>188.06291443347931</v>
      </c>
      <c r="RP212" s="43">
        <f ca="1"/>
        <v>188.70487255096435</v>
      </c>
      <c r="RQ212" s="43">
        <f ca="1"/>
        <v>188.60113211917877</v>
      </c>
      <c r="RR212" s="43">
        <f ca="1"/>
        <v>182.77934234333037</v>
      </c>
      <c r="RS212" s="43">
        <f ca="1"/>
        <v>181.17085208415983</v>
      </c>
      <c r="RT212" s="43">
        <f ca="1"/>
        <v>179.23676066780092</v>
      </c>
      <c r="RU212" s="43">
        <f ca="1"/>
        <v>172.9568695793152</v>
      </c>
      <c r="RV212" s="43">
        <f ca="1"/>
        <v>172.49876826667787</v>
      </c>
      <c r="RW212" s="43">
        <f ca="1"/>
        <v>173.03698595237734</v>
      </c>
      <c r="RX212" s="43">
        <f ca="1"/>
        <v>174.57665830135346</v>
      </c>
      <c r="RY212" s="43">
        <f ca="1"/>
        <v>174.97005023574832</v>
      </c>
      <c r="RZ212" s="43">
        <f ca="1"/>
        <v>173.09450539970396</v>
      </c>
      <c r="SA212" s="43">
        <f ca="1"/>
        <v>171.06694488143921</v>
      </c>
      <c r="SB212" s="43">
        <f ca="1"/>
        <v>172.47411707496644</v>
      </c>
      <c r="SC212" s="43">
        <f ca="1"/>
        <v>176.49842412185671</v>
      </c>
      <c r="SD212" s="43">
        <f ca="1"/>
        <v>175.62741534805298</v>
      </c>
      <c r="SE212" s="43">
        <f ca="1"/>
        <v>179.16383422565463</v>
      </c>
      <c r="SF212" s="43">
        <f ca="1"/>
        <v>186.47085830211637</v>
      </c>
      <c r="SG212" s="43">
        <f ca="1"/>
        <v>187.68595662689211</v>
      </c>
      <c r="SH212" s="43">
        <f ca="1"/>
        <v>189.08696602249148</v>
      </c>
    </row>
    <row r="215" spans="2:508" x14ac:dyDescent="0.25">
      <c r="C215" s="43" cm="1">
        <f t="array" aca="1" ref="C215:SH215" ca="1">IFERROR(_xlfn.ANCHORARRAY(C211)-_xlfn.ANCHORARRAY(C212),"-")</f>
        <v>9.9789263530969947</v>
      </c>
      <c r="D215" s="43">
        <f ca="1"/>
        <v>3.0428956232070732</v>
      </c>
      <c r="E215" s="43">
        <f ca="1"/>
        <v>-5.4134760618210294</v>
      </c>
      <c r="F215" s="43">
        <f ca="1"/>
        <v>-13.005851962923998</v>
      </c>
      <c r="G215" s="43">
        <f ca="1"/>
        <v>-16.056403696060102</v>
      </c>
      <c r="H215" s="43">
        <f ca="1"/>
        <v>-8.0422724958658023</v>
      </c>
      <c r="I215" s="43">
        <f ca="1"/>
        <v>-6.1141749125719116</v>
      </c>
      <c r="J215" s="43">
        <f ca="1"/>
        <v>0.10778414118294677</v>
      </c>
      <c r="K215" s="43">
        <f ca="1"/>
        <v>-3.5628112703561783</v>
      </c>
      <c r="L215" s="43">
        <f ca="1"/>
        <v>3.2982273337840979</v>
      </c>
      <c r="M215" s="43">
        <f ca="1"/>
        <v>6.7345333768129763</v>
      </c>
      <c r="N215" s="43">
        <f ca="1"/>
        <v>12.690066197991371</v>
      </c>
      <c r="O215" s="43" t="str">
        <f ca="1"/>
        <v>-</v>
      </c>
      <c r="P215" s="43" t="str">
        <f ca="1"/>
        <v>-</v>
      </c>
      <c r="Q215" s="43" t="str">
        <f ca="1"/>
        <v>-</v>
      </c>
      <c r="R215" s="43" t="str">
        <f ca="1"/>
        <v>-</v>
      </c>
      <c r="S215" s="43" t="str">
        <f ca="1"/>
        <v>-</v>
      </c>
      <c r="T215" s="43" t="str">
        <f ca="1"/>
        <v>-</v>
      </c>
      <c r="U215" s="43" t="str">
        <f ca="1"/>
        <v>-</v>
      </c>
      <c r="V215" s="43" t="str">
        <f ca="1"/>
        <v>-</v>
      </c>
      <c r="W215" s="43" t="str">
        <f ca="1"/>
        <v>-</v>
      </c>
      <c r="X215" s="43" t="str">
        <f ca="1"/>
        <v>-</v>
      </c>
      <c r="Y215" s="43" t="str">
        <f ca="1"/>
        <v>-</v>
      </c>
      <c r="Z215" s="43" t="str">
        <f ca="1"/>
        <v>-</v>
      </c>
      <c r="AA215" s="43" t="str">
        <f ca="1"/>
        <v>-</v>
      </c>
      <c r="AB215" s="43" t="str">
        <f ca="1"/>
        <v>-</v>
      </c>
      <c r="AC215" s="43" t="str">
        <f ca="1"/>
        <v>-</v>
      </c>
      <c r="AD215" s="43" t="str">
        <f ca="1"/>
        <v>-</v>
      </c>
      <c r="AE215" s="43" t="str">
        <f ca="1"/>
        <v>-</v>
      </c>
      <c r="AF215" s="43" t="str">
        <f ca="1"/>
        <v>-</v>
      </c>
      <c r="AG215" s="43" t="str">
        <f ca="1"/>
        <v>-</v>
      </c>
      <c r="AH215" s="43" t="str">
        <f ca="1"/>
        <v>-</v>
      </c>
      <c r="AI215" s="43" t="str">
        <f ca="1"/>
        <v>-</v>
      </c>
      <c r="AJ215" s="43" t="str">
        <f ca="1"/>
        <v>-</v>
      </c>
      <c r="AK215" s="43" t="str">
        <f ca="1"/>
        <v>-</v>
      </c>
      <c r="AL215" s="43" t="str">
        <f ca="1"/>
        <v>-</v>
      </c>
      <c r="AM215" s="43" t="str">
        <f ca="1"/>
        <v>-</v>
      </c>
      <c r="AN215" s="43" t="str">
        <f ca="1"/>
        <v>-</v>
      </c>
      <c r="AO215" s="43" t="str">
        <f ca="1"/>
        <v>-</v>
      </c>
      <c r="AP215" s="43" t="str">
        <f ca="1"/>
        <v>-</v>
      </c>
      <c r="AQ215" s="43" t="str">
        <f ca="1"/>
        <v>-</v>
      </c>
      <c r="AR215" s="43" t="str">
        <f ca="1"/>
        <v>-</v>
      </c>
      <c r="AS215" s="43" t="str">
        <f ca="1"/>
        <v>-</v>
      </c>
      <c r="AT215" s="43" t="str">
        <f ca="1"/>
        <v>-</v>
      </c>
      <c r="AU215" s="43" t="str">
        <f ca="1"/>
        <v>-</v>
      </c>
      <c r="AV215" s="43" t="str">
        <f ca="1"/>
        <v>-</v>
      </c>
      <c r="AW215" s="43" t="str">
        <f ca="1"/>
        <v>-</v>
      </c>
      <c r="AX215" s="43" t="str">
        <f ca="1"/>
        <v>-</v>
      </c>
      <c r="AY215" s="43" t="str">
        <f ca="1"/>
        <v>-</v>
      </c>
      <c r="AZ215" s="43" t="str">
        <f ca="1"/>
        <v>-</v>
      </c>
      <c r="BA215" s="43" t="str">
        <f ca="1"/>
        <v>-</v>
      </c>
      <c r="BB215" s="43" t="str">
        <f ca="1"/>
        <v>-</v>
      </c>
      <c r="BC215" s="43" t="str">
        <f ca="1"/>
        <v>-</v>
      </c>
      <c r="BD215" s="43" t="str">
        <f ca="1"/>
        <v>-</v>
      </c>
      <c r="BE215" s="43" t="str">
        <f ca="1"/>
        <v>-</v>
      </c>
      <c r="BF215" s="43" t="str">
        <f ca="1"/>
        <v>-</v>
      </c>
      <c r="BG215" s="43" t="str">
        <f ca="1"/>
        <v>-</v>
      </c>
      <c r="BH215" s="43" t="str">
        <f ca="1"/>
        <v>-</v>
      </c>
      <c r="BI215" s="43" t="str">
        <f ca="1"/>
        <v>-</v>
      </c>
      <c r="BJ215" s="43" t="str">
        <f ca="1"/>
        <v>-</v>
      </c>
      <c r="BK215" s="43" t="str">
        <f ca="1"/>
        <v>-</v>
      </c>
      <c r="BL215" s="43" t="str">
        <f ca="1"/>
        <v>-</v>
      </c>
      <c r="BM215" s="43" t="str">
        <f ca="1"/>
        <v>-</v>
      </c>
      <c r="BN215" s="43" t="str">
        <f ca="1"/>
        <v>-</v>
      </c>
      <c r="BO215" s="43" t="str">
        <f ca="1"/>
        <v>-</v>
      </c>
      <c r="BP215" s="43" t="str">
        <f ca="1"/>
        <v>-</v>
      </c>
      <c r="BQ215" s="43" t="str">
        <f ca="1"/>
        <v>-</v>
      </c>
      <c r="BR215" s="43" t="str">
        <f ca="1"/>
        <v>-</v>
      </c>
      <c r="BS215" s="43" t="str">
        <f ca="1"/>
        <v>-</v>
      </c>
      <c r="BT215" s="43" t="str">
        <f ca="1"/>
        <v>-</v>
      </c>
      <c r="BU215" s="43" t="str">
        <f ca="1"/>
        <v>-</v>
      </c>
      <c r="BV215" s="43" t="str">
        <f ca="1"/>
        <v>-</v>
      </c>
      <c r="BW215" s="43" t="str">
        <f ca="1"/>
        <v>-</v>
      </c>
      <c r="BX215" s="43" t="str">
        <f ca="1"/>
        <v>-</v>
      </c>
      <c r="BY215" s="43" t="str">
        <f ca="1"/>
        <v>-</v>
      </c>
      <c r="BZ215" s="43" t="str">
        <f ca="1"/>
        <v>-</v>
      </c>
      <c r="CA215" s="43" t="str">
        <f ca="1"/>
        <v>-</v>
      </c>
      <c r="CB215" s="43" t="str">
        <f ca="1"/>
        <v>-</v>
      </c>
      <c r="CC215" s="43" t="str">
        <f ca="1"/>
        <v>-</v>
      </c>
      <c r="CD215" s="43" t="str">
        <f ca="1"/>
        <v>-</v>
      </c>
      <c r="CE215" s="43" t="str">
        <f ca="1"/>
        <v>-</v>
      </c>
      <c r="CF215" s="43" t="str">
        <f ca="1"/>
        <v>-</v>
      </c>
      <c r="CG215" s="43" t="str">
        <f ca="1"/>
        <v>-</v>
      </c>
      <c r="CH215" s="43" t="str">
        <f ca="1"/>
        <v>-</v>
      </c>
      <c r="CI215" s="43" t="str">
        <f ca="1"/>
        <v>-</v>
      </c>
      <c r="CJ215" s="43" t="str">
        <f ca="1"/>
        <v>-</v>
      </c>
      <c r="CK215" s="43" t="str">
        <f ca="1"/>
        <v>-</v>
      </c>
      <c r="CL215" s="43" t="str">
        <f ca="1"/>
        <v>-</v>
      </c>
      <c r="CM215" s="43" t="str">
        <f ca="1"/>
        <v>-</v>
      </c>
      <c r="CN215" s="43" t="str">
        <f ca="1"/>
        <v>-</v>
      </c>
      <c r="CO215" s="43" t="str">
        <f ca="1"/>
        <v>-</v>
      </c>
      <c r="CP215" s="43" t="str">
        <f ca="1"/>
        <v>-</v>
      </c>
      <c r="CQ215" s="43" t="str">
        <f ca="1"/>
        <v>-</v>
      </c>
      <c r="CR215" s="43" t="str">
        <f ca="1"/>
        <v>-</v>
      </c>
      <c r="CS215" s="43" t="str">
        <f ca="1"/>
        <v>-</v>
      </c>
      <c r="CT215" s="43" t="str">
        <f ca="1"/>
        <v>-</v>
      </c>
      <c r="CU215" s="43" t="str">
        <f ca="1"/>
        <v>-</v>
      </c>
      <c r="CV215" s="43" t="str">
        <f ca="1"/>
        <v>-</v>
      </c>
      <c r="CW215" s="43" t="str">
        <f ca="1"/>
        <v>-</v>
      </c>
      <c r="CX215" s="43" t="str">
        <f ca="1"/>
        <v>-</v>
      </c>
      <c r="CY215" s="43" t="str">
        <f ca="1"/>
        <v>-</v>
      </c>
      <c r="CZ215" s="43" t="str">
        <f ca="1"/>
        <v>-</v>
      </c>
      <c r="DA215" s="43" t="str">
        <f ca="1"/>
        <v>-</v>
      </c>
      <c r="DB215" s="43" t="str">
        <f ca="1"/>
        <v>-</v>
      </c>
      <c r="DC215" s="43" t="str">
        <f ca="1"/>
        <v>-</v>
      </c>
      <c r="DD215" s="43" t="str">
        <f ca="1"/>
        <v>-</v>
      </c>
      <c r="DE215" s="43" t="str">
        <f ca="1"/>
        <v>-</v>
      </c>
      <c r="DF215" s="43" t="str">
        <f ca="1"/>
        <v>-</v>
      </c>
      <c r="DG215" s="43" t="str">
        <f ca="1"/>
        <v>-</v>
      </c>
      <c r="DH215" s="43" t="str">
        <f ca="1"/>
        <v>-</v>
      </c>
      <c r="DI215" s="43" t="str">
        <f ca="1"/>
        <v>-</v>
      </c>
      <c r="DJ215" s="43" t="str">
        <f ca="1"/>
        <v>-</v>
      </c>
      <c r="DK215" s="43" t="str">
        <f ca="1"/>
        <v>-</v>
      </c>
      <c r="DL215" s="43" t="str">
        <f ca="1"/>
        <v>-</v>
      </c>
      <c r="DM215" s="43" t="str">
        <f ca="1"/>
        <v>-</v>
      </c>
      <c r="DN215" s="43" t="str">
        <f ca="1"/>
        <v>-</v>
      </c>
      <c r="DO215" s="43" t="str">
        <f ca="1"/>
        <v>-</v>
      </c>
      <c r="DP215" s="43" t="str">
        <f ca="1"/>
        <v>-</v>
      </c>
      <c r="DQ215" s="43" t="str">
        <f ca="1"/>
        <v>-</v>
      </c>
      <c r="DR215" s="43" t="str">
        <f ca="1"/>
        <v>-</v>
      </c>
      <c r="DS215" s="43" t="str">
        <f ca="1"/>
        <v>-</v>
      </c>
      <c r="DT215" s="43" t="str">
        <f ca="1"/>
        <v>-</v>
      </c>
      <c r="DU215" s="43" t="str">
        <f ca="1"/>
        <v>-</v>
      </c>
      <c r="DV215" s="43" t="str">
        <f ca="1"/>
        <v>-</v>
      </c>
      <c r="DW215" s="43" t="str">
        <f ca="1"/>
        <v>-</v>
      </c>
      <c r="DX215" s="43" t="str">
        <f ca="1"/>
        <v>-</v>
      </c>
      <c r="DY215" s="43" t="str">
        <f ca="1"/>
        <v>-</v>
      </c>
      <c r="DZ215" s="43" t="str">
        <f ca="1"/>
        <v>-</v>
      </c>
      <c r="EA215" s="43" t="str">
        <f ca="1"/>
        <v>-</v>
      </c>
      <c r="EB215" s="43" t="str">
        <f ca="1"/>
        <v>-</v>
      </c>
      <c r="EC215" s="43" t="str">
        <f ca="1"/>
        <v>-</v>
      </c>
      <c r="ED215" s="43" t="str">
        <f ca="1"/>
        <v>-</v>
      </c>
      <c r="EE215" s="43" t="str">
        <f ca="1"/>
        <v>-</v>
      </c>
      <c r="EF215" s="43" t="str">
        <f ca="1"/>
        <v>-</v>
      </c>
      <c r="EG215" s="43" t="str">
        <f ca="1"/>
        <v>-</v>
      </c>
      <c r="EH215" s="43" t="str">
        <f ca="1"/>
        <v>-</v>
      </c>
      <c r="EI215" s="43" t="str">
        <f ca="1"/>
        <v>-</v>
      </c>
      <c r="EJ215" s="43" t="str">
        <f ca="1"/>
        <v>-</v>
      </c>
      <c r="EK215" s="43" t="str">
        <f ca="1"/>
        <v>-</v>
      </c>
      <c r="EL215" s="43" t="str">
        <f ca="1"/>
        <v>-</v>
      </c>
      <c r="EM215" s="43" t="str">
        <f ca="1"/>
        <v>-</v>
      </c>
      <c r="EN215" s="43" t="str">
        <f ca="1"/>
        <v>-</v>
      </c>
      <c r="EO215" s="43" t="str">
        <f ca="1"/>
        <v>-</v>
      </c>
      <c r="EP215" s="43" t="str">
        <f ca="1"/>
        <v>-</v>
      </c>
      <c r="EQ215" s="43" t="str">
        <f ca="1"/>
        <v>-</v>
      </c>
      <c r="ER215" s="43" t="str">
        <f ca="1"/>
        <v>-</v>
      </c>
      <c r="ES215" s="43" t="str">
        <f ca="1"/>
        <v>-</v>
      </c>
      <c r="ET215" s="43" t="str">
        <f ca="1"/>
        <v>-</v>
      </c>
      <c r="EU215" s="43" t="str">
        <f ca="1"/>
        <v>-</v>
      </c>
      <c r="EV215" s="43" t="str">
        <f ca="1"/>
        <v>-</v>
      </c>
      <c r="EW215" s="43" t="str">
        <f ca="1"/>
        <v>-</v>
      </c>
      <c r="EX215" s="43" t="str">
        <f ca="1"/>
        <v>-</v>
      </c>
      <c r="EY215" s="43" t="str">
        <f ca="1"/>
        <v>-</v>
      </c>
      <c r="EZ215" s="43" t="str">
        <f ca="1"/>
        <v>-</v>
      </c>
      <c r="FA215" s="43" t="str">
        <f ca="1"/>
        <v>-</v>
      </c>
      <c r="FB215" s="43" t="str">
        <f ca="1"/>
        <v>-</v>
      </c>
      <c r="FC215" s="43" t="str">
        <f ca="1"/>
        <v>-</v>
      </c>
      <c r="FD215" s="43" t="str">
        <f ca="1"/>
        <v>-</v>
      </c>
      <c r="FE215" s="43" t="str">
        <f ca="1"/>
        <v>-</v>
      </c>
      <c r="FF215" s="43" t="str">
        <f ca="1"/>
        <v>-</v>
      </c>
      <c r="FG215" s="43" t="str">
        <f ca="1"/>
        <v>-</v>
      </c>
      <c r="FH215" s="43" t="str">
        <f ca="1"/>
        <v>-</v>
      </c>
      <c r="FI215" s="43" t="str">
        <f ca="1"/>
        <v>-</v>
      </c>
      <c r="FJ215" s="43" t="str">
        <f ca="1"/>
        <v>-</v>
      </c>
      <c r="FK215" s="43" t="str">
        <f ca="1"/>
        <v>-</v>
      </c>
      <c r="FL215" s="43" t="str">
        <f ca="1"/>
        <v>-</v>
      </c>
      <c r="FM215" s="43" t="str">
        <f ca="1"/>
        <v>-</v>
      </c>
      <c r="FN215" s="43" t="str">
        <f ca="1"/>
        <v>-</v>
      </c>
      <c r="FO215" s="43" t="str">
        <f ca="1"/>
        <v>-</v>
      </c>
      <c r="FP215" s="43" t="str">
        <f ca="1"/>
        <v>-</v>
      </c>
      <c r="FQ215" s="43" t="str">
        <f ca="1"/>
        <v>-</v>
      </c>
      <c r="FR215" s="43" t="str">
        <f ca="1"/>
        <v>-</v>
      </c>
      <c r="FS215" s="43" t="str">
        <f ca="1"/>
        <v>-</v>
      </c>
      <c r="FT215" s="43" t="str">
        <f ca="1"/>
        <v>-</v>
      </c>
      <c r="FU215" s="43" t="str">
        <f ca="1"/>
        <v>-</v>
      </c>
      <c r="FV215" s="43" t="str">
        <f ca="1"/>
        <v>-</v>
      </c>
      <c r="FW215" s="43" t="str">
        <f ca="1"/>
        <v>-</v>
      </c>
      <c r="FX215" s="43" t="str">
        <f ca="1"/>
        <v>-</v>
      </c>
      <c r="FY215" s="43" t="str">
        <f ca="1"/>
        <v>-</v>
      </c>
      <c r="FZ215" s="43" t="str">
        <f ca="1"/>
        <v>-</v>
      </c>
      <c r="GA215" s="43" t="str">
        <f ca="1"/>
        <v>-</v>
      </c>
      <c r="GB215" s="43" t="str">
        <f ca="1"/>
        <v>-</v>
      </c>
      <c r="GC215" s="43" t="str">
        <f ca="1"/>
        <v>-</v>
      </c>
      <c r="GD215" s="43" t="str">
        <f ca="1"/>
        <v>-</v>
      </c>
      <c r="GE215" s="43" t="str">
        <f ca="1"/>
        <v>-</v>
      </c>
      <c r="GF215" s="43" t="str">
        <f ca="1"/>
        <v>-</v>
      </c>
      <c r="GG215" s="43" t="str">
        <f ca="1"/>
        <v>-</v>
      </c>
      <c r="GH215" s="43" t="str">
        <f ca="1"/>
        <v>-</v>
      </c>
      <c r="GI215" s="43" t="str">
        <f ca="1"/>
        <v>-</v>
      </c>
      <c r="GJ215" s="43" t="str">
        <f ca="1"/>
        <v>-</v>
      </c>
      <c r="GK215" s="43" t="str">
        <f ca="1"/>
        <v>-</v>
      </c>
      <c r="GL215" s="43" t="str">
        <f ca="1"/>
        <v>-</v>
      </c>
      <c r="GM215" s="43" t="str">
        <f ca="1"/>
        <v>-</v>
      </c>
      <c r="GN215" s="43" t="str">
        <f ca="1"/>
        <v>-</v>
      </c>
      <c r="GO215" s="43" t="str">
        <f ca="1"/>
        <v>-</v>
      </c>
      <c r="GP215" s="43" t="str">
        <f ca="1"/>
        <v>-</v>
      </c>
      <c r="GQ215" s="43" t="str">
        <f ca="1"/>
        <v>-</v>
      </c>
      <c r="GR215" s="43" t="str">
        <f ca="1"/>
        <v>-</v>
      </c>
      <c r="GS215" s="43" t="str">
        <f ca="1"/>
        <v>-</v>
      </c>
      <c r="GT215" s="43" t="str">
        <f ca="1"/>
        <v>-</v>
      </c>
      <c r="GU215" s="43" t="str">
        <f ca="1"/>
        <v>-</v>
      </c>
      <c r="GV215" s="43" t="str">
        <f ca="1"/>
        <v>-</v>
      </c>
      <c r="GW215" s="43" t="str">
        <f ca="1"/>
        <v>-</v>
      </c>
      <c r="GX215" s="43" t="str">
        <f ca="1"/>
        <v>-</v>
      </c>
      <c r="GY215" s="43" t="str">
        <f ca="1"/>
        <v>-</v>
      </c>
      <c r="GZ215" s="43" t="str">
        <f ca="1"/>
        <v>-</v>
      </c>
      <c r="HA215" s="43" t="str">
        <f ca="1"/>
        <v>-</v>
      </c>
      <c r="HB215" s="43" t="str">
        <f ca="1"/>
        <v>-</v>
      </c>
      <c r="HC215" s="43" t="str">
        <f ca="1"/>
        <v>-</v>
      </c>
      <c r="HD215" s="43" t="str">
        <f ca="1"/>
        <v>-</v>
      </c>
      <c r="HE215" s="43" t="str">
        <f ca="1"/>
        <v>-</v>
      </c>
      <c r="HF215" s="43" t="str">
        <f ca="1"/>
        <v>-</v>
      </c>
      <c r="HG215" s="43" t="str">
        <f ca="1"/>
        <v>-</v>
      </c>
      <c r="HH215" s="43" t="str">
        <f ca="1"/>
        <v>-</v>
      </c>
      <c r="HI215" s="43" t="str">
        <f ca="1"/>
        <v>-</v>
      </c>
      <c r="HJ215" s="43" t="str">
        <f ca="1"/>
        <v>-</v>
      </c>
      <c r="HK215" s="43" t="str">
        <f ca="1"/>
        <v>-</v>
      </c>
      <c r="HL215" s="43" t="str">
        <f ca="1"/>
        <v>-</v>
      </c>
      <c r="HM215" s="43" t="str">
        <f ca="1"/>
        <v>-</v>
      </c>
      <c r="HN215" s="43" t="str">
        <f ca="1"/>
        <v>-</v>
      </c>
      <c r="HO215" s="43" t="str">
        <f ca="1"/>
        <v>-</v>
      </c>
      <c r="HP215" s="43" t="str">
        <f ca="1"/>
        <v>-</v>
      </c>
      <c r="HQ215" s="43" t="str">
        <f ca="1"/>
        <v>-</v>
      </c>
      <c r="HR215" s="43" t="str">
        <f ca="1"/>
        <v>-</v>
      </c>
      <c r="HS215" s="43" t="str">
        <f ca="1"/>
        <v>-</v>
      </c>
      <c r="HT215" s="43" t="str">
        <f ca="1"/>
        <v>-</v>
      </c>
      <c r="HU215" s="43" t="str">
        <f ca="1"/>
        <v>-</v>
      </c>
      <c r="HV215" s="43" t="str">
        <f ca="1"/>
        <v>-</v>
      </c>
      <c r="HW215" s="43" t="str">
        <f ca="1"/>
        <v>-</v>
      </c>
      <c r="HX215" s="43" t="str">
        <f ca="1"/>
        <v>-</v>
      </c>
      <c r="HY215" s="43" t="str">
        <f ca="1"/>
        <v>-</v>
      </c>
      <c r="HZ215" s="43" t="str">
        <f ca="1"/>
        <v>-</v>
      </c>
      <c r="IA215" s="43" t="str">
        <f ca="1"/>
        <v>-</v>
      </c>
      <c r="IB215" s="43" t="str">
        <f ca="1"/>
        <v>-</v>
      </c>
      <c r="IC215" s="43" t="str">
        <f ca="1"/>
        <v>-</v>
      </c>
      <c r="ID215" s="43" t="str">
        <f ca="1"/>
        <v>-</v>
      </c>
      <c r="IE215" s="43" t="str">
        <f ca="1"/>
        <v>-</v>
      </c>
      <c r="IF215" s="43" t="str">
        <f ca="1"/>
        <v>-</v>
      </c>
      <c r="IG215" s="43" t="str">
        <f ca="1"/>
        <v>-</v>
      </c>
      <c r="IH215" s="43" t="str">
        <f ca="1"/>
        <v>-</v>
      </c>
      <c r="II215" s="43" t="str">
        <f ca="1"/>
        <v>-</v>
      </c>
      <c r="IJ215" s="43" t="str">
        <f ca="1"/>
        <v>-</v>
      </c>
      <c r="IK215" s="43" t="str">
        <f ca="1"/>
        <v>-</v>
      </c>
      <c r="IL215" s="43" t="str">
        <f ca="1"/>
        <v>-</v>
      </c>
      <c r="IM215" s="43" t="str">
        <f ca="1"/>
        <v>-</v>
      </c>
      <c r="IN215" s="43" t="str">
        <f ca="1"/>
        <v>-</v>
      </c>
      <c r="IO215" s="43" t="str">
        <f ca="1"/>
        <v>-</v>
      </c>
      <c r="IP215" s="43" t="str">
        <f ca="1"/>
        <v>-</v>
      </c>
      <c r="IQ215" s="43" t="str">
        <f ca="1"/>
        <v>-</v>
      </c>
      <c r="IR215" s="43" t="str">
        <f ca="1"/>
        <v>-</v>
      </c>
      <c r="IS215" s="43" t="str">
        <f ca="1"/>
        <v>-</v>
      </c>
      <c r="IT215" s="43" t="str">
        <f ca="1"/>
        <v>-</v>
      </c>
      <c r="IU215" s="43" t="str">
        <f ca="1"/>
        <v>-</v>
      </c>
      <c r="IV215" s="43" t="str">
        <f ca="1"/>
        <v>-</v>
      </c>
      <c r="IW215" s="43" t="str">
        <f ca="1"/>
        <v>-</v>
      </c>
      <c r="IX215" s="43" t="str">
        <f ca="1"/>
        <v>-</v>
      </c>
      <c r="IY215" s="43" t="str">
        <f ca="1"/>
        <v>-</v>
      </c>
      <c r="IZ215" s="43" t="str">
        <f ca="1"/>
        <v>-</v>
      </c>
      <c r="JA215" s="43" t="str">
        <f ca="1"/>
        <v>-</v>
      </c>
      <c r="JB215" s="43" t="str">
        <f ca="1"/>
        <v>-</v>
      </c>
      <c r="JC215" s="43" t="str">
        <f ca="1"/>
        <v>-</v>
      </c>
      <c r="JD215" s="43" t="str">
        <f ca="1"/>
        <v>-</v>
      </c>
      <c r="JE215" s="43" t="str">
        <f ca="1"/>
        <v>-</v>
      </c>
      <c r="JF215" s="43" t="str">
        <f ca="1"/>
        <v>-</v>
      </c>
      <c r="JG215" s="43" t="str">
        <f ca="1"/>
        <v>-</v>
      </c>
      <c r="JH215" s="43" t="str">
        <f ca="1"/>
        <v>-</v>
      </c>
      <c r="JI215" s="43" t="str">
        <f ca="1"/>
        <v>-</v>
      </c>
      <c r="JJ215" s="43" t="str">
        <f ca="1"/>
        <v>-</v>
      </c>
      <c r="JK215" s="43" t="str">
        <f ca="1"/>
        <v>-</v>
      </c>
      <c r="JL215" s="43" t="str">
        <f ca="1"/>
        <v>-</v>
      </c>
      <c r="JM215" s="43" t="str">
        <f ca="1"/>
        <v>-</v>
      </c>
      <c r="JN215" s="43" t="str">
        <f ca="1"/>
        <v>-</v>
      </c>
      <c r="JO215" s="43" t="str">
        <f ca="1"/>
        <v>-</v>
      </c>
      <c r="JP215" s="43" t="str">
        <f ca="1"/>
        <v>-</v>
      </c>
      <c r="JQ215" s="43" t="str">
        <f ca="1"/>
        <v>-</v>
      </c>
      <c r="JR215" s="43" t="str">
        <f ca="1"/>
        <v>-</v>
      </c>
      <c r="JS215" s="43" t="str">
        <f ca="1"/>
        <v>-</v>
      </c>
      <c r="JT215" s="43" t="str">
        <f ca="1"/>
        <v>-</v>
      </c>
      <c r="JU215" s="43" t="str">
        <f ca="1"/>
        <v>-</v>
      </c>
      <c r="JV215" s="43" t="str">
        <f ca="1"/>
        <v>-</v>
      </c>
      <c r="JW215" s="43" t="str">
        <f ca="1"/>
        <v>-</v>
      </c>
      <c r="JX215" s="43" t="str">
        <f ca="1"/>
        <v>-</v>
      </c>
      <c r="JY215" s="43" t="str">
        <f ca="1"/>
        <v>-</v>
      </c>
      <c r="JZ215" s="43" t="str">
        <f ca="1"/>
        <v>-</v>
      </c>
      <c r="KA215" s="43" t="str">
        <f ca="1"/>
        <v>-</v>
      </c>
      <c r="KB215" s="43" t="str">
        <f ca="1"/>
        <v>-</v>
      </c>
      <c r="KC215" s="43" t="str">
        <f ca="1"/>
        <v>-</v>
      </c>
      <c r="KD215" s="43" t="str">
        <f ca="1"/>
        <v>-</v>
      </c>
      <c r="KE215" s="43" t="str">
        <f ca="1"/>
        <v>-</v>
      </c>
      <c r="KF215" s="43" t="str">
        <f ca="1"/>
        <v>-</v>
      </c>
      <c r="KG215" s="43" t="str">
        <f ca="1"/>
        <v>-</v>
      </c>
      <c r="KH215" s="43" t="str">
        <f ca="1"/>
        <v>-</v>
      </c>
      <c r="KI215" s="43" t="str">
        <f ca="1"/>
        <v>-</v>
      </c>
      <c r="KJ215" s="43" t="str">
        <f ca="1"/>
        <v>-</v>
      </c>
      <c r="KK215" s="43" t="str">
        <f ca="1"/>
        <v>-</v>
      </c>
      <c r="KL215" s="43" t="str">
        <f ca="1"/>
        <v>-</v>
      </c>
      <c r="KM215" s="43" t="str">
        <f ca="1"/>
        <v>-</v>
      </c>
      <c r="KN215" s="43" t="str">
        <f ca="1"/>
        <v>-</v>
      </c>
      <c r="KO215" s="43" t="str">
        <f ca="1"/>
        <v>-</v>
      </c>
      <c r="KP215" s="43" t="str">
        <f ca="1"/>
        <v>-</v>
      </c>
      <c r="KQ215" s="43" t="str">
        <f ca="1"/>
        <v>-</v>
      </c>
      <c r="KR215" s="43" t="str">
        <f ca="1"/>
        <v>-</v>
      </c>
      <c r="KS215" s="43" t="str">
        <f ca="1"/>
        <v>-</v>
      </c>
      <c r="KT215" s="43" t="str">
        <f ca="1"/>
        <v>-</v>
      </c>
      <c r="KU215" s="43" t="str">
        <f ca="1"/>
        <v>-</v>
      </c>
      <c r="KV215" s="43" t="str">
        <f ca="1"/>
        <v>-</v>
      </c>
      <c r="KW215" s="43" t="str">
        <f ca="1"/>
        <v>-</v>
      </c>
      <c r="KX215" s="43" t="str">
        <f ca="1"/>
        <v>-</v>
      </c>
      <c r="KY215" s="43" t="str">
        <f ca="1"/>
        <v>-</v>
      </c>
      <c r="KZ215" s="43" t="str">
        <f ca="1"/>
        <v>-</v>
      </c>
      <c r="LA215" s="43" t="str">
        <f ca="1"/>
        <v>-</v>
      </c>
      <c r="LB215" s="43" t="str">
        <f ca="1"/>
        <v>-</v>
      </c>
      <c r="LC215" s="43" t="str">
        <f ca="1"/>
        <v>-</v>
      </c>
      <c r="LD215" s="43" t="str">
        <f ca="1"/>
        <v>-</v>
      </c>
      <c r="LE215" s="43" t="str">
        <f ca="1"/>
        <v>-</v>
      </c>
      <c r="LF215" s="43" t="str">
        <f ca="1"/>
        <v>-</v>
      </c>
      <c r="LG215" s="43" t="str">
        <f ca="1"/>
        <v>-</v>
      </c>
      <c r="LH215" s="43" t="str">
        <f ca="1"/>
        <v>-</v>
      </c>
      <c r="LI215" s="43" t="str">
        <f ca="1"/>
        <v>-</v>
      </c>
      <c r="LJ215" s="43" t="str">
        <f ca="1"/>
        <v>-</v>
      </c>
      <c r="LK215" s="43" t="str">
        <f ca="1"/>
        <v>-</v>
      </c>
      <c r="LL215" s="43" t="str">
        <f ca="1"/>
        <v>-</v>
      </c>
      <c r="LM215" s="43" t="str">
        <f ca="1"/>
        <v>-</v>
      </c>
      <c r="LN215" s="43" t="str">
        <f ca="1"/>
        <v>-</v>
      </c>
      <c r="LO215" s="43" t="str">
        <f ca="1"/>
        <v>-</v>
      </c>
      <c r="LP215" s="43" t="str">
        <f ca="1"/>
        <v>-</v>
      </c>
      <c r="LQ215" s="43" t="str">
        <f ca="1"/>
        <v>-</v>
      </c>
      <c r="LR215" s="43" t="str">
        <f ca="1"/>
        <v>-</v>
      </c>
      <c r="LS215" s="43" t="str">
        <f ca="1"/>
        <v>-</v>
      </c>
      <c r="LT215" s="43" t="str">
        <f ca="1"/>
        <v>-</v>
      </c>
      <c r="LU215" s="43" t="str">
        <f ca="1"/>
        <v>-</v>
      </c>
      <c r="LV215" s="43" t="str">
        <f ca="1"/>
        <v>-</v>
      </c>
      <c r="LW215" s="43" t="str">
        <f ca="1"/>
        <v>-</v>
      </c>
      <c r="LX215" s="43" t="str">
        <f ca="1"/>
        <v>-</v>
      </c>
      <c r="LY215" s="43" t="str">
        <f ca="1"/>
        <v>-</v>
      </c>
      <c r="LZ215" s="43" t="str">
        <f ca="1"/>
        <v>-</v>
      </c>
      <c r="MA215" s="43" t="str">
        <f ca="1"/>
        <v>-</v>
      </c>
      <c r="MB215" s="43" t="str">
        <f ca="1"/>
        <v>-</v>
      </c>
      <c r="MC215" s="43" t="str">
        <f ca="1"/>
        <v>-</v>
      </c>
      <c r="MD215" s="43" t="str">
        <f ca="1"/>
        <v>-</v>
      </c>
      <c r="ME215" s="43" t="str">
        <f ca="1"/>
        <v>-</v>
      </c>
      <c r="MF215" s="43" t="str">
        <f ca="1"/>
        <v>-</v>
      </c>
      <c r="MG215" s="43" t="str">
        <f ca="1"/>
        <v>-</v>
      </c>
      <c r="MH215" s="43" t="str">
        <f ca="1"/>
        <v>-</v>
      </c>
      <c r="MI215" s="43" t="str">
        <f ca="1"/>
        <v>-</v>
      </c>
      <c r="MJ215" s="43" t="str">
        <f ca="1"/>
        <v>-</v>
      </c>
      <c r="MK215" s="43" t="str">
        <f ca="1"/>
        <v>-</v>
      </c>
      <c r="ML215" s="43" t="str">
        <f ca="1"/>
        <v>-</v>
      </c>
      <c r="MM215" s="43" t="str">
        <f ca="1"/>
        <v>-</v>
      </c>
      <c r="MN215" s="43" t="str">
        <f ca="1"/>
        <v>-</v>
      </c>
      <c r="MO215" s="43" t="str">
        <f ca="1"/>
        <v>-</v>
      </c>
      <c r="MP215" s="43" t="str">
        <f ca="1"/>
        <v>-</v>
      </c>
      <c r="MQ215" s="43" t="str">
        <f ca="1"/>
        <v>-</v>
      </c>
      <c r="MR215" s="43" t="str">
        <f ca="1"/>
        <v>-</v>
      </c>
      <c r="MS215" s="43" t="str">
        <f ca="1"/>
        <v>-</v>
      </c>
      <c r="MT215" s="43" t="str">
        <f ca="1"/>
        <v>-</v>
      </c>
      <c r="MU215" s="43" t="str">
        <f ca="1"/>
        <v>-</v>
      </c>
      <c r="MV215" s="43" t="str">
        <f ca="1"/>
        <v>-</v>
      </c>
      <c r="MW215" s="43" t="str">
        <f ca="1"/>
        <v>-</v>
      </c>
      <c r="MX215" s="43" t="str">
        <f ca="1"/>
        <v>-</v>
      </c>
      <c r="MY215" s="43" t="str">
        <f ca="1"/>
        <v>-</v>
      </c>
      <c r="MZ215" s="43" t="str">
        <f ca="1"/>
        <v>-</v>
      </c>
      <c r="NA215" s="43" t="str">
        <f ca="1"/>
        <v>-</v>
      </c>
      <c r="NB215" s="43" t="str">
        <f ca="1"/>
        <v>-</v>
      </c>
      <c r="NC215" s="43" t="str">
        <f ca="1"/>
        <v>-</v>
      </c>
      <c r="ND215" s="43" t="str">
        <f ca="1"/>
        <v>-</v>
      </c>
      <c r="NE215" s="43" t="str">
        <f ca="1"/>
        <v>-</v>
      </c>
      <c r="NF215" s="43" t="str">
        <f ca="1"/>
        <v>-</v>
      </c>
      <c r="NG215" s="43" t="str">
        <f ca="1"/>
        <v>-</v>
      </c>
      <c r="NH215" s="43" t="str">
        <f ca="1"/>
        <v>-</v>
      </c>
      <c r="NI215" s="43" t="str">
        <f ca="1"/>
        <v>-</v>
      </c>
      <c r="NJ215" s="43" t="str">
        <f ca="1"/>
        <v>-</v>
      </c>
      <c r="NK215" s="43" t="str">
        <f ca="1"/>
        <v>-</v>
      </c>
      <c r="NL215" s="43" t="str">
        <f ca="1"/>
        <v>-</v>
      </c>
      <c r="NM215" s="43" t="str">
        <f ca="1"/>
        <v>-</v>
      </c>
      <c r="NN215" s="43" t="str">
        <f ca="1"/>
        <v>-</v>
      </c>
      <c r="NO215" s="43" t="str">
        <f ca="1"/>
        <v>-</v>
      </c>
      <c r="NP215" s="43" t="str">
        <f ca="1"/>
        <v>-</v>
      </c>
      <c r="NQ215" s="43" t="str">
        <f ca="1"/>
        <v>-</v>
      </c>
      <c r="NR215" s="43" t="str">
        <f ca="1"/>
        <v>-</v>
      </c>
      <c r="NS215" s="43" t="str">
        <f ca="1"/>
        <v>-</v>
      </c>
      <c r="NT215" s="43" t="str">
        <f ca="1"/>
        <v>-</v>
      </c>
      <c r="NU215" s="43" t="str">
        <f ca="1"/>
        <v>-</v>
      </c>
      <c r="NV215" s="43" t="str">
        <f ca="1"/>
        <v>-</v>
      </c>
      <c r="NW215" s="43" t="str">
        <f ca="1"/>
        <v>-</v>
      </c>
      <c r="NX215" s="43" t="str">
        <f ca="1"/>
        <v>-</v>
      </c>
      <c r="NY215" s="43" t="str">
        <f ca="1"/>
        <v>-</v>
      </c>
      <c r="NZ215" s="43" t="str">
        <f ca="1"/>
        <v>-</v>
      </c>
      <c r="OA215" s="43" t="str">
        <f ca="1"/>
        <v>-</v>
      </c>
      <c r="OB215" s="43" t="str">
        <f ca="1"/>
        <v>-</v>
      </c>
      <c r="OC215" s="43" t="str">
        <f ca="1"/>
        <v>-</v>
      </c>
      <c r="OD215" s="43" t="str">
        <f ca="1"/>
        <v>-</v>
      </c>
      <c r="OE215" s="43" t="str">
        <f ca="1"/>
        <v>-</v>
      </c>
      <c r="OF215" s="43" t="str">
        <f ca="1"/>
        <v>-</v>
      </c>
      <c r="OG215" s="43" t="str">
        <f ca="1"/>
        <v>-</v>
      </c>
      <c r="OH215" s="43" t="str">
        <f ca="1"/>
        <v>-</v>
      </c>
      <c r="OI215" s="43" t="str">
        <f ca="1"/>
        <v>-</v>
      </c>
      <c r="OJ215" s="43" t="str">
        <f ca="1"/>
        <v>-</v>
      </c>
      <c r="OK215" s="43" t="str">
        <f ca="1"/>
        <v>-</v>
      </c>
      <c r="OL215" s="43" t="str">
        <f ca="1"/>
        <v>-</v>
      </c>
      <c r="OM215" s="43" t="str">
        <f ca="1"/>
        <v>-</v>
      </c>
      <c r="ON215" s="43" t="str">
        <f ca="1"/>
        <v>-</v>
      </c>
      <c r="OO215" s="43" t="str">
        <f ca="1"/>
        <v>-</v>
      </c>
      <c r="OP215" s="43" t="str">
        <f ca="1"/>
        <v>-</v>
      </c>
      <c r="OQ215" s="43" t="str">
        <f ca="1"/>
        <v>-</v>
      </c>
      <c r="OR215" s="43" t="str">
        <f ca="1"/>
        <v>-</v>
      </c>
      <c r="OS215" s="43" t="str">
        <f ca="1"/>
        <v>-</v>
      </c>
      <c r="OT215" s="43" t="str">
        <f ca="1"/>
        <v>-</v>
      </c>
      <c r="OU215" s="43" t="str">
        <f ca="1"/>
        <v>-</v>
      </c>
      <c r="OV215" s="43" t="str">
        <f ca="1"/>
        <v>-</v>
      </c>
      <c r="OW215" s="43" t="str">
        <f ca="1"/>
        <v>-</v>
      </c>
      <c r="OX215" s="43" t="str">
        <f ca="1"/>
        <v>-</v>
      </c>
      <c r="OY215" s="43" t="str">
        <f ca="1"/>
        <v>-</v>
      </c>
      <c r="OZ215" s="43" t="str">
        <f ca="1"/>
        <v>-</v>
      </c>
      <c r="PA215" s="43" t="str">
        <f ca="1"/>
        <v>-</v>
      </c>
      <c r="PB215" s="43" t="str">
        <f ca="1"/>
        <v>-</v>
      </c>
      <c r="PC215" s="43" t="str">
        <f ca="1"/>
        <v>-</v>
      </c>
      <c r="PD215" s="43" t="str">
        <f ca="1"/>
        <v>-</v>
      </c>
      <c r="PE215" s="43" t="str">
        <f ca="1"/>
        <v>-</v>
      </c>
      <c r="PF215" s="43" t="str">
        <f ca="1"/>
        <v>-</v>
      </c>
      <c r="PG215" s="43" t="str">
        <f ca="1"/>
        <v>-</v>
      </c>
      <c r="PH215" s="43" t="str">
        <f ca="1"/>
        <v>-</v>
      </c>
      <c r="PI215" s="43" t="str">
        <f ca="1"/>
        <v>-</v>
      </c>
      <c r="PJ215" s="43" t="str">
        <f ca="1"/>
        <v>-</v>
      </c>
      <c r="PK215" s="43" t="str">
        <f ca="1"/>
        <v>-</v>
      </c>
      <c r="PL215" s="43" t="str">
        <f ca="1"/>
        <v>-</v>
      </c>
      <c r="PM215" s="43" t="str">
        <f ca="1"/>
        <v>-</v>
      </c>
      <c r="PN215" s="43" t="str">
        <f ca="1"/>
        <v>-</v>
      </c>
      <c r="PO215" s="43" t="str">
        <f ca="1"/>
        <v>-</v>
      </c>
      <c r="PP215" s="43" t="str">
        <f ca="1"/>
        <v>-</v>
      </c>
      <c r="PQ215" s="43" t="str">
        <f ca="1"/>
        <v>-</v>
      </c>
      <c r="PR215" s="43" t="str">
        <f ca="1"/>
        <v>-</v>
      </c>
      <c r="PS215" s="43" t="str">
        <f ca="1"/>
        <v>-</v>
      </c>
      <c r="PT215" s="43" t="str">
        <f ca="1"/>
        <v>-</v>
      </c>
      <c r="PU215" s="43" t="str">
        <f ca="1"/>
        <v>-</v>
      </c>
      <c r="PV215" s="43" t="str">
        <f ca="1"/>
        <v>-</v>
      </c>
      <c r="PW215" s="43" t="str">
        <f ca="1"/>
        <v>-</v>
      </c>
      <c r="PX215" s="43" t="str">
        <f ca="1"/>
        <v>-</v>
      </c>
      <c r="PY215" s="43" t="str">
        <f ca="1"/>
        <v>-</v>
      </c>
      <c r="PZ215" s="43" t="str">
        <f ca="1"/>
        <v>-</v>
      </c>
      <c r="QA215" s="43" t="str">
        <f ca="1"/>
        <v>-</v>
      </c>
      <c r="QB215" s="43" t="str">
        <f ca="1"/>
        <v>-</v>
      </c>
      <c r="QC215" s="43" t="str">
        <f ca="1"/>
        <v>-</v>
      </c>
      <c r="QD215" s="43" t="str">
        <f ca="1"/>
        <v>-</v>
      </c>
      <c r="QE215" s="43" t="str">
        <f ca="1"/>
        <v>-</v>
      </c>
      <c r="QF215" s="43" t="str">
        <f ca="1"/>
        <v>-</v>
      </c>
      <c r="QG215" s="43" t="str">
        <f ca="1"/>
        <v>-</v>
      </c>
      <c r="QH215" s="43" t="str">
        <f ca="1"/>
        <v>-</v>
      </c>
      <c r="QI215" s="43" t="str">
        <f ca="1"/>
        <v>-</v>
      </c>
      <c r="QJ215" s="43" t="str">
        <f ca="1"/>
        <v>-</v>
      </c>
      <c r="QK215" s="43" t="str">
        <f ca="1"/>
        <v>-</v>
      </c>
      <c r="QL215" s="43" t="str">
        <f ca="1"/>
        <v>-</v>
      </c>
      <c r="QM215" s="43" t="str">
        <f ca="1"/>
        <v>-</v>
      </c>
      <c r="QN215" s="43" t="str">
        <f ca="1"/>
        <v>-</v>
      </c>
      <c r="QO215" s="43" t="str">
        <f ca="1"/>
        <v>-</v>
      </c>
      <c r="QP215" s="43" t="str">
        <f ca="1"/>
        <v>-</v>
      </c>
      <c r="QQ215" s="43" t="str">
        <f ca="1"/>
        <v>-</v>
      </c>
      <c r="QR215" s="43" t="str">
        <f ca="1"/>
        <v>-</v>
      </c>
      <c r="QS215" s="43" t="str">
        <f ca="1"/>
        <v>-</v>
      </c>
      <c r="QT215" s="43" t="str">
        <f ca="1"/>
        <v>-</v>
      </c>
      <c r="QU215" s="43" t="str">
        <f ca="1"/>
        <v>-</v>
      </c>
      <c r="QV215" s="43" t="str">
        <f ca="1"/>
        <v>-</v>
      </c>
      <c r="QW215" s="43" t="str">
        <f ca="1"/>
        <v>-</v>
      </c>
      <c r="QX215" s="43" t="str">
        <f ca="1"/>
        <v>-</v>
      </c>
      <c r="QY215" s="43" t="str">
        <f ca="1"/>
        <v>-</v>
      </c>
      <c r="QZ215" s="43" t="str">
        <f ca="1"/>
        <v>-</v>
      </c>
      <c r="RA215" s="43" t="str">
        <f ca="1"/>
        <v>-</v>
      </c>
      <c r="RB215" s="43" t="str">
        <f ca="1"/>
        <v>-</v>
      </c>
      <c r="RC215" s="43" t="str">
        <f ca="1"/>
        <v>-</v>
      </c>
      <c r="RD215" s="43" t="str">
        <f ca="1"/>
        <v>-</v>
      </c>
      <c r="RE215" s="43" t="str">
        <f ca="1"/>
        <v>-</v>
      </c>
      <c r="RF215" s="43" t="str">
        <f ca="1"/>
        <v>-</v>
      </c>
      <c r="RG215" s="43" t="str">
        <f ca="1"/>
        <v>-</v>
      </c>
      <c r="RH215" s="43" t="str">
        <f ca="1"/>
        <v>-</v>
      </c>
      <c r="RI215" s="43" t="str">
        <f ca="1"/>
        <v>-</v>
      </c>
      <c r="RJ215" s="43" t="str">
        <f ca="1"/>
        <v>-</v>
      </c>
      <c r="RK215" s="43" t="str">
        <f ca="1"/>
        <v>-</v>
      </c>
      <c r="RL215" s="43" t="str">
        <f ca="1"/>
        <v>-</v>
      </c>
      <c r="RM215" s="43" t="str">
        <f ca="1"/>
        <v>-</v>
      </c>
      <c r="RN215" s="43" t="str">
        <f ca="1"/>
        <v>-</v>
      </c>
      <c r="RO215" s="43" t="str">
        <f ca="1"/>
        <v>-</v>
      </c>
      <c r="RP215" s="43" t="str">
        <f ca="1"/>
        <v>-</v>
      </c>
      <c r="RQ215" s="43" t="str">
        <f ca="1"/>
        <v>-</v>
      </c>
      <c r="RR215" s="43" t="str">
        <f ca="1"/>
        <v>-</v>
      </c>
      <c r="RS215" s="43" t="str">
        <f ca="1"/>
        <v>-</v>
      </c>
      <c r="RT215" s="43" t="str">
        <f ca="1"/>
        <v>-</v>
      </c>
      <c r="RU215" s="43" t="str">
        <f ca="1"/>
        <v>-</v>
      </c>
      <c r="RV215" s="43" t="str">
        <f ca="1"/>
        <v>-</v>
      </c>
      <c r="RW215" s="43" t="str">
        <f ca="1"/>
        <v>-</v>
      </c>
      <c r="RX215" s="43" t="str">
        <f ca="1"/>
        <v>-</v>
      </c>
      <c r="RY215" s="43" t="str">
        <f ca="1"/>
        <v>-</v>
      </c>
      <c r="RZ215" s="43" t="str">
        <f ca="1"/>
        <v>-</v>
      </c>
      <c r="SA215" s="43" t="str">
        <f ca="1"/>
        <v>-</v>
      </c>
      <c r="SB215" s="43" t="str">
        <f ca="1"/>
        <v>-</v>
      </c>
      <c r="SC215" s="43" t="str">
        <f ca="1"/>
        <v>-</v>
      </c>
      <c r="SD215" s="43" t="str">
        <f ca="1"/>
        <v>-</v>
      </c>
      <c r="SE215" s="43" t="str">
        <f ca="1"/>
        <v>-</v>
      </c>
      <c r="SF215" s="43" t="str">
        <f ca="1"/>
        <v>-</v>
      </c>
      <c r="SG215" s="43" t="str">
        <f ca="1"/>
        <v>-</v>
      </c>
      <c r="SH215" s="43" t="str">
        <f ca="1"/>
        <v>-</v>
      </c>
    </row>
    <row r="216" spans="2:508" x14ac:dyDescent="0.25">
      <c r="B216" s="43" t="s">
        <v>503</v>
      </c>
      <c r="C216" s="43" cm="1">
        <f t="array" aca="1" ref="C216:SH216" ca="1">IFERROR(IF(OFFSET(bHist!A1,_xlfn.XMATCH(B211,bHist!B:B,0)-1,3,1,500)=0,"-",OFFSET(bHist!A1,_xlfn.XMATCH(B211,bHist!B:B,0)-1,3,1,500))-IF(OFFSET(bHist!A2,_xlfn.XMATCH(B212,bHist!B:B,0)-2,3,1,500)=0,"-",OFFSET(bHist!A2,_xlfn.XMATCH(B212,bHist!B:B,0)-2,3,1,500)),"-")</f>
        <v>35.299693715572403</v>
      </c>
      <c r="D216" s="43">
        <f ca="1"/>
        <v>32.917461787223885</v>
      </c>
      <c r="E216" s="43">
        <f ca="1"/>
        <v>25.894612327218056</v>
      </c>
      <c r="F216" s="43">
        <f ca="1"/>
        <v>17.312029053330434</v>
      </c>
      <c r="G216" s="43">
        <f ca="1"/>
        <v>20.764851168990162</v>
      </c>
      <c r="H216" s="43">
        <f ca="1"/>
        <v>34.247024822831179</v>
      </c>
      <c r="I216" s="43">
        <f ca="1"/>
        <v>38.727779489159616</v>
      </c>
      <c r="J216" s="43">
        <f ca="1"/>
        <v>43.62046224558361</v>
      </c>
      <c r="K216" s="43">
        <f ca="1"/>
        <v>44.706519673228229</v>
      </c>
      <c r="L216" s="43">
        <f ca="1"/>
        <v>47.954523549199109</v>
      </c>
      <c r="M216" s="43">
        <f ca="1"/>
        <v>46.800790600538278</v>
      </c>
      <c r="N216" s="43">
        <f ca="1"/>
        <v>47.189307583093637</v>
      </c>
      <c r="O216" s="43" t="str">
        <f ca="1"/>
        <v>-</v>
      </c>
      <c r="P216" s="43" t="str">
        <f ca="1"/>
        <v>-</v>
      </c>
      <c r="Q216" s="43" t="str">
        <f ca="1"/>
        <v>-</v>
      </c>
      <c r="R216" s="43" t="str">
        <f ca="1"/>
        <v>-</v>
      </c>
      <c r="S216" s="43" t="str">
        <f ca="1"/>
        <v>-</v>
      </c>
      <c r="T216" s="43" t="str">
        <f ca="1"/>
        <v>-</v>
      </c>
      <c r="U216" s="43" t="str">
        <f ca="1"/>
        <v>-</v>
      </c>
      <c r="V216" s="43" t="str">
        <f ca="1"/>
        <v>-</v>
      </c>
      <c r="W216" s="43" t="str">
        <f ca="1"/>
        <v>-</v>
      </c>
      <c r="X216" s="43" t="str">
        <f ca="1"/>
        <v>-</v>
      </c>
      <c r="Y216" s="43" t="str">
        <f ca="1"/>
        <v>-</v>
      </c>
      <c r="Z216" s="43" t="str">
        <f ca="1"/>
        <v>-</v>
      </c>
      <c r="AA216" s="43" t="str">
        <f ca="1"/>
        <v>-</v>
      </c>
      <c r="AB216" s="43" t="str">
        <f ca="1"/>
        <v>-</v>
      </c>
      <c r="AC216" s="43" t="str">
        <f ca="1"/>
        <v>-</v>
      </c>
      <c r="AD216" s="43" t="str">
        <f ca="1"/>
        <v>-</v>
      </c>
      <c r="AE216" s="43" t="str">
        <f ca="1"/>
        <v>-</v>
      </c>
      <c r="AF216" s="43" t="str">
        <f ca="1"/>
        <v>-</v>
      </c>
      <c r="AG216" s="43" t="str">
        <f ca="1"/>
        <v>-</v>
      </c>
      <c r="AH216" s="43" t="str">
        <f ca="1"/>
        <v>-</v>
      </c>
      <c r="AI216" s="43" t="str">
        <f ca="1"/>
        <v>-</v>
      </c>
      <c r="AJ216" s="43" t="str">
        <f ca="1"/>
        <v>-</v>
      </c>
      <c r="AK216" s="43" t="str">
        <f ca="1"/>
        <v>-</v>
      </c>
      <c r="AL216" s="43" t="str">
        <f ca="1"/>
        <v>-</v>
      </c>
      <c r="AM216" s="43" t="str">
        <f ca="1"/>
        <v>-</v>
      </c>
      <c r="AN216" s="43" t="str">
        <f ca="1"/>
        <v>-</v>
      </c>
      <c r="AO216" s="43" t="str">
        <f ca="1"/>
        <v>-</v>
      </c>
      <c r="AP216" s="43" t="str">
        <f ca="1"/>
        <v>-</v>
      </c>
      <c r="AQ216" s="43" t="str">
        <f ca="1"/>
        <v>-</v>
      </c>
      <c r="AR216" s="43" t="str">
        <f ca="1"/>
        <v>-</v>
      </c>
      <c r="AS216" s="43" t="str">
        <f ca="1"/>
        <v>-</v>
      </c>
      <c r="AT216" s="43" t="str">
        <f ca="1"/>
        <v>-</v>
      </c>
      <c r="AU216" s="43" t="str">
        <f ca="1"/>
        <v>-</v>
      </c>
      <c r="AV216" s="43" t="str">
        <f ca="1"/>
        <v>-</v>
      </c>
      <c r="AW216" s="43" t="str">
        <f ca="1"/>
        <v>-</v>
      </c>
      <c r="AX216" s="43" t="str">
        <f ca="1"/>
        <v>-</v>
      </c>
      <c r="AY216" s="43" t="str">
        <f ca="1"/>
        <v>-</v>
      </c>
      <c r="AZ216" s="43" t="str">
        <f ca="1"/>
        <v>-</v>
      </c>
      <c r="BA216" s="43" t="str">
        <f ca="1"/>
        <v>-</v>
      </c>
      <c r="BB216" s="43" t="str">
        <f ca="1"/>
        <v>-</v>
      </c>
      <c r="BC216" s="43" t="str">
        <f ca="1"/>
        <v>-</v>
      </c>
      <c r="BD216" s="43" t="str">
        <f ca="1"/>
        <v>-</v>
      </c>
      <c r="BE216" s="43" t="str">
        <f ca="1"/>
        <v>-</v>
      </c>
      <c r="BF216" s="43" t="str">
        <f ca="1"/>
        <v>-</v>
      </c>
      <c r="BG216" s="43" t="str">
        <f ca="1"/>
        <v>-</v>
      </c>
      <c r="BH216" s="43" t="str">
        <f ca="1"/>
        <v>-</v>
      </c>
      <c r="BI216" s="43" t="str">
        <f ca="1"/>
        <v>-</v>
      </c>
      <c r="BJ216" s="43" t="str">
        <f ca="1"/>
        <v>-</v>
      </c>
      <c r="BK216" s="43" t="str">
        <f ca="1"/>
        <v>-</v>
      </c>
      <c r="BL216" s="43" t="str">
        <f ca="1"/>
        <v>-</v>
      </c>
      <c r="BM216" s="43" t="str">
        <f ca="1"/>
        <v>-</v>
      </c>
      <c r="BN216" s="43" t="str">
        <f ca="1"/>
        <v>-</v>
      </c>
      <c r="BO216" s="43" t="str">
        <f ca="1"/>
        <v>-</v>
      </c>
      <c r="BP216" s="43" t="str">
        <f ca="1"/>
        <v>-</v>
      </c>
      <c r="BQ216" s="43" t="str">
        <f ca="1"/>
        <v>-</v>
      </c>
      <c r="BR216" s="43" t="str">
        <f ca="1"/>
        <v>-</v>
      </c>
      <c r="BS216" s="43" t="str">
        <f ca="1"/>
        <v>-</v>
      </c>
      <c r="BT216" s="43" t="str">
        <f ca="1"/>
        <v>-</v>
      </c>
      <c r="BU216" s="43" t="str">
        <f ca="1"/>
        <v>-</v>
      </c>
      <c r="BV216" s="43" t="str">
        <f ca="1"/>
        <v>-</v>
      </c>
      <c r="BW216" s="43" t="str">
        <f ca="1"/>
        <v>-</v>
      </c>
      <c r="BX216" s="43" t="str">
        <f ca="1"/>
        <v>-</v>
      </c>
      <c r="BY216" s="43" t="str">
        <f ca="1"/>
        <v>-</v>
      </c>
      <c r="BZ216" s="43" t="str">
        <f ca="1"/>
        <v>-</v>
      </c>
      <c r="CA216" s="43" t="str">
        <f ca="1"/>
        <v>-</v>
      </c>
      <c r="CB216" s="43" t="str">
        <f ca="1"/>
        <v>-</v>
      </c>
      <c r="CC216" s="43" t="str">
        <f ca="1"/>
        <v>-</v>
      </c>
      <c r="CD216" s="43" t="str">
        <f ca="1"/>
        <v>-</v>
      </c>
      <c r="CE216" s="43" t="str">
        <f ca="1"/>
        <v>-</v>
      </c>
      <c r="CF216" s="43" t="str">
        <f ca="1"/>
        <v>-</v>
      </c>
      <c r="CG216" s="43" t="str">
        <f ca="1"/>
        <v>-</v>
      </c>
      <c r="CH216" s="43" t="str">
        <f ca="1"/>
        <v>-</v>
      </c>
      <c r="CI216" s="43" t="str">
        <f ca="1"/>
        <v>-</v>
      </c>
      <c r="CJ216" s="43" t="str">
        <f ca="1"/>
        <v>-</v>
      </c>
      <c r="CK216" s="43" t="str">
        <f ca="1"/>
        <v>-</v>
      </c>
      <c r="CL216" s="43" t="str">
        <f ca="1"/>
        <v>-</v>
      </c>
      <c r="CM216" s="43" t="str">
        <f ca="1"/>
        <v>-</v>
      </c>
      <c r="CN216" s="43" t="str">
        <f ca="1"/>
        <v>-</v>
      </c>
      <c r="CO216" s="43" t="str">
        <f ca="1"/>
        <v>-</v>
      </c>
      <c r="CP216" s="43" t="str">
        <f ca="1"/>
        <v>-</v>
      </c>
      <c r="CQ216" s="43" t="str">
        <f ca="1"/>
        <v>-</v>
      </c>
      <c r="CR216" s="43" t="str">
        <f ca="1"/>
        <v>-</v>
      </c>
      <c r="CS216" s="43" t="str">
        <f ca="1"/>
        <v>-</v>
      </c>
      <c r="CT216" s="43" t="str">
        <f ca="1"/>
        <v>-</v>
      </c>
      <c r="CU216" s="43" t="str">
        <f ca="1"/>
        <v>-</v>
      </c>
      <c r="CV216" s="43" t="str">
        <f ca="1"/>
        <v>-</v>
      </c>
      <c r="CW216" s="43" t="str">
        <f ca="1"/>
        <v>-</v>
      </c>
      <c r="CX216" s="43" t="str">
        <f ca="1"/>
        <v>-</v>
      </c>
      <c r="CY216" s="43" t="str">
        <f ca="1"/>
        <v>-</v>
      </c>
      <c r="CZ216" s="43" t="str">
        <f ca="1"/>
        <v>-</v>
      </c>
      <c r="DA216" s="43" t="str">
        <f ca="1"/>
        <v>-</v>
      </c>
      <c r="DB216" s="43" t="str">
        <f ca="1"/>
        <v>-</v>
      </c>
      <c r="DC216" s="43" t="str">
        <f ca="1"/>
        <v>-</v>
      </c>
      <c r="DD216" s="43" t="str">
        <f ca="1"/>
        <v>-</v>
      </c>
      <c r="DE216" s="43" t="str">
        <f ca="1"/>
        <v>-</v>
      </c>
      <c r="DF216" s="43" t="str">
        <f ca="1"/>
        <v>-</v>
      </c>
      <c r="DG216" s="43" t="str">
        <f ca="1"/>
        <v>-</v>
      </c>
      <c r="DH216" s="43" t="str">
        <f ca="1"/>
        <v>-</v>
      </c>
      <c r="DI216" s="43" t="str">
        <f ca="1"/>
        <v>-</v>
      </c>
      <c r="DJ216" s="43" t="str">
        <f ca="1"/>
        <v>-</v>
      </c>
      <c r="DK216" s="43" t="str">
        <f ca="1"/>
        <v>-</v>
      </c>
      <c r="DL216" s="43" t="str">
        <f ca="1"/>
        <v>-</v>
      </c>
      <c r="DM216" s="43" t="str">
        <f ca="1"/>
        <v>-</v>
      </c>
      <c r="DN216" s="43" t="str">
        <f ca="1"/>
        <v>-</v>
      </c>
      <c r="DO216" s="43" t="str">
        <f ca="1"/>
        <v>-</v>
      </c>
      <c r="DP216" s="43" t="str">
        <f ca="1"/>
        <v>-</v>
      </c>
      <c r="DQ216" s="43" t="str">
        <f ca="1"/>
        <v>-</v>
      </c>
      <c r="DR216" s="43" t="str">
        <f ca="1"/>
        <v>-</v>
      </c>
      <c r="DS216" s="43" t="str">
        <f ca="1"/>
        <v>-</v>
      </c>
      <c r="DT216" s="43" t="str">
        <f ca="1"/>
        <v>-</v>
      </c>
      <c r="DU216" s="43" t="str">
        <f ca="1"/>
        <v>-</v>
      </c>
      <c r="DV216" s="43" t="str">
        <f ca="1"/>
        <v>-</v>
      </c>
      <c r="DW216" s="43" t="str">
        <f ca="1"/>
        <v>-</v>
      </c>
      <c r="DX216" s="43" t="str">
        <f ca="1"/>
        <v>-</v>
      </c>
      <c r="DY216" s="43" t="str">
        <f ca="1"/>
        <v>-</v>
      </c>
      <c r="DZ216" s="43" t="str">
        <f ca="1"/>
        <v>-</v>
      </c>
      <c r="EA216" s="43" t="str">
        <f ca="1"/>
        <v>-</v>
      </c>
      <c r="EB216" s="43" t="str">
        <f ca="1"/>
        <v>-</v>
      </c>
      <c r="EC216" s="43" t="str">
        <f ca="1"/>
        <v>-</v>
      </c>
      <c r="ED216" s="43" t="str">
        <f ca="1"/>
        <v>-</v>
      </c>
      <c r="EE216" s="43" t="str">
        <f ca="1"/>
        <v>-</v>
      </c>
      <c r="EF216" s="43" t="str">
        <f ca="1"/>
        <v>-</v>
      </c>
      <c r="EG216" s="43" t="str">
        <f ca="1"/>
        <v>-</v>
      </c>
      <c r="EH216" s="43" t="str">
        <f ca="1"/>
        <v>-</v>
      </c>
      <c r="EI216" s="43" t="str">
        <f ca="1"/>
        <v>-</v>
      </c>
      <c r="EJ216" s="43" t="str">
        <f ca="1"/>
        <v>-</v>
      </c>
      <c r="EK216" s="43" t="str">
        <f ca="1"/>
        <v>-</v>
      </c>
      <c r="EL216" s="43" t="str">
        <f ca="1"/>
        <v>-</v>
      </c>
      <c r="EM216" s="43" t="str">
        <f ca="1"/>
        <v>-</v>
      </c>
      <c r="EN216" s="43" t="str">
        <f ca="1"/>
        <v>-</v>
      </c>
      <c r="EO216" s="43" t="str">
        <f ca="1"/>
        <v>-</v>
      </c>
      <c r="EP216" s="43" t="str">
        <f ca="1"/>
        <v>-</v>
      </c>
      <c r="EQ216" s="43" t="str">
        <f ca="1"/>
        <v>-</v>
      </c>
      <c r="ER216" s="43" t="str">
        <f ca="1"/>
        <v>-</v>
      </c>
      <c r="ES216" s="43" t="str">
        <f ca="1"/>
        <v>-</v>
      </c>
      <c r="ET216" s="43" t="str">
        <f ca="1"/>
        <v>-</v>
      </c>
      <c r="EU216" s="43" t="str">
        <f ca="1"/>
        <v>-</v>
      </c>
      <c r="EV216" s="43" t="str">
        <f ca="1"/>
        <v>-</v>
      </c>
      <c r="EW216" s="43" t="str">
        <f ca="1"/>
        <v>-</v>
      </c>
      <c r="EX216" s="43" t="str">
        <f ca="1"/>
        <v>-</v>
      </c>
      <c r="EY216" s="43" t="str">
        <f ca="1"/>
        <v>-</v>
      </c>
      <c r="EZ216" s="43" t="str">
        <f ca="1"/>
        <v>-</v>
      </c>
      <c r="FA216" s="43" t="str">
        <f ca="1"/>
        <v>-</v>
      </c>
      <c r="FB216" s="43" t="str">
        <f ca="1"/>
        <v>-</v>
      </c>
      <c r="FC216" s="43" t="str">
        <f ca="1"/>
        <v>-</v>
      </c>
      <c r="FD216" s="43" t="str">
        <f ca="1"/>
        <v>-</v>
      </c>
      <c r="FE216" s="43" t="str">
        <f ca="1"/>
        <v>-</v>
      </c>
      <c r="FF216" s="43" t="str">
        <f ca="1"/>
        <v>-</v>
      </c>
      <c r="FG216" s="43" t="str">
        <f ca="1"/>
        <v>-</v>
      </c>
      <c r="FH216" s="43" t="str">
        <f ca="1"/>
        <v>-</v>
      </c>
      <c r="FI216" s="43" t="str">
        <f ca="1"/>
        <v>-</v>
      </c>
      <c r="FJ216" s="43" t="str">
        <f ca="1"/>
        <v>-</v>
      </c>
      <c r="FK216" s="43" t="str">
        <f ca="1"/>
        <v>-</v>
      </c>
      <c r="FL216" s="43" t="str">
        <f ca="1"/>
        <v>-</v>
      </c>
      <c r="FM216" s="43" t="str">
        <f ca="1"/>
        <v>-</v>
      </c>
      <c r="FN216" s="43" t="str">
        <f ca="1"/>
        <v>-</v>
      </c>
      <c r="FO216" s="43" t="str">
        <f ca="1"/>
        <v>-</v>
      </c>
      <c r="FP216" s="43" t="str">
        <f ca="1"/>
        <v>-</v>
      </c>
      <c r="FQ216" s="43" t="str">
        <f ca="1"/>
        <v>-</v>
      </c>
      <c r="FR216" s="43" t="str">
        <f ca="1"/>
        <v>-</v>
      </c>
      <c r="FS216" s="43" t="str">
        <f ca="1"/>
        <v>-</v>
      </c>
      <c r="FT216" s="43" t="str">
        <f ca="1"/>
        <v>-</v>
      </c>
      <c r="FU216" s="43" t="str">
        <f ca="1"/>
        <v>-</v>
      </c>
      <c r="FV216" s="43" t="str">
        <f ca="1"/>
        <v>-</v>
      </c>
      <c r="FW216" s="43" t="str">
        <f ca="1"/>
        <v>-</v>
      </c>
      <c r="FX216" s="43" t="str">
        <f ca="1"/>
        <v>-</v>
      </c>
      <c r="FY216" s="43" t="str">
        <f ca="1"/>
        <v>-</v>
      </c>
      <c r="FZ216" s="43" t="str">
        <f ca="1"/>
        <v>-</v>
      </c>
      <c r="GA216" s="43" t="str">
        <f ca="1"/>
        <v>-</v>
      </c>
      <c r="GB216" s="43" t="str">
        <f ca="1"/>
        <v>-</v>
      </c>
      <c r="GC216" s="43" t="str">
        <f ca="1"/>
        <v>-</v>
      </c>
      <c r="GD216" s="43" t="str">
        <f ca="1"/>
        <v>-</v>
      </c>
      <c r="GE216" s="43" t="str">
        <f ca="1"/>
        <v>-</v>
      </c>
      <c r="GF216" s="43" t="str">
        <f ca="1"/>
        <v>-</v>
      </c>
      <c r="GG216" s="43" t="str">
        <f ca="1"/>
        <v>-</v>
      </c>
      <c r="GH216" s="43" t="str">
        <f ca="1"/>
        <v>-</v>
      </c>
      <c r="GI216" s="43" t="str">
        <f ca="1"/>
        <v>-</v>
      </c>
      <c r="GJ216" s="43" t="str">
        <f ca="1"/>
        <v>-</v>
      </c>
      <c r="GK216" s="43" t="str">
        <f ca="1"/>
        <v>-</v>
      </c>
      <c r="GL216" s="43" t="str">
        <f ca="1"/>
        <v>-</v>
      </c>
      <c r="GM216" s="43" t="str">
        <f ca="1"/>
        <v>-</v>
      </c>
      <c r="GN216" s="43" t="str">
        <f ca="1"/>
        <v>-</v>
      </c>
      <c r="GO216" s="43" t="str">
        <f ca="1"/>
        <v>-</v>
      </c>
      <c r="GP216" s="43" t="str">
        <f ca="1"/>
        <v>-</v>
      </c>
      <c r="GQ216" s="43" t="str">
        <f ca="1"/>
        <v>-</v>
      </c>
      <c r="GR216" s="43" t="str">
        <f ca="1"/>
        <v>-</v>
      </c>
      <c r="GS216" s="43" t="str">
        <f ca="1"/>
        <v>-</v>
      </c>
      <c r="GT216" s="43" t="str">
        <f ca="1"/>
        <v>-</v>
      </c>
      <c r="GU216" s="43" t="str">
        <f ca="1"/>
        <v>-</v>
      </c>
      <c r="GV216" s="43" t="str">
        <f ca="1"/>
        <v>-</v>
      </c>
      <c r="GW216" s="43" t="str">
        <f ca="1"/>
        <v>-</v>
      </c>
      <c r="GX216" s="43" t="str">
        <f ca="1"/>
        <v>-</v>
      </c>
      <c r="GY216" s="43" t="str">
        <f ca="1"/>
        <v>-</v>
      </c>
      <c r="GZ216" s="43" t="str">
        <f ca="1"/>
        <v>-</v>
      </c>
      <c r="HA216" s="43" t="str">
        <f ca="1"/>
        <v>-</v>
      </c>
      <c r="HB216" s="43" t="str">
        <f ca="1"/>
        <v>-</v>
      </c>
      <c r="HC216" s="43" t="str">
        <f ca="1"/>
        <v>-</v>
      </c>
      <c r="HD216" s="43" t="str">
        <f ca="1"/>
        <v>-</v>
      </c>
      <c r="HE216" s="43" t="str">
        <f ca="1"/>
        <v>-</v>
      </c>
      <c r="HF216" s="43" t="str">
        <f ca="1"/>
        <v>-</v>
      </c>
      <c r="HG216" s="43" t="str">
        <f ca="1"/>
        <v>-</v>
      </c>
      <c r="HH216" s="43" t="str">
        <f ca="1"/>
        <v>-</v>
      </c>
      <c r="HI216" s="43" t="str">
        <f ca="1"/>
        <v>-</v>
      </c>
      <c r="HJ216" s="43" t="str">
        <f ca="1"/>
        <v>-</v>
      </c>
      <c r="HK216" s="43" t="str">
        <f ca="1"/>
        <v>-</v>
      </c>
      <c r="HL216" s="43" t="str">
        <f ca="1"/>
        <v>-</v>
      </c>
      <c r="HM216" s="43" t="str">
        <f ca="1"/>
        <v>-</v>
      </c>
      <c r="HN216" s="43" t="str">
        <f ca="1"/>
        <v>-</v>
      </c>
      <c r="HO216" s="43" t="str">
        <f ca="1"/>
        <v>-</v>
      </c>
      <c r="HP216" s="43" t="str">
        <f ca="1"/>
        <v>-</v>
      </c>
      <c r="HQ216" s="43" t="str">
        <f ca="1"/>
        <v>-</v>
      </c>
      <c r="HR216" s="43" t="str">
        <f ca="1"/>
        <v>-</v>
      </c>
      <c r="HS216" s="43" t="str">
        <f ca="1"/>
        <v>-</v>
      </c>
      <c r="HT216" s="43" t="str">
        <f ca="1"/>
        <v>-</v>
      </c>
      <c r="HU216" s="43" t="str">
        <f ca="1"/>
        <v>-</v>
      </c>
      <c r="HV216" s="43" t="str">
        <f ca="1"/>
        <v>-</v>
      </c>
      <c r="HW216" s="43" t="str">
        <f ca="1"/>
        <v>-</v>
      </c>
      <c r="HX216" s="43" t="str">
        <f ca="1"/>
        <v>-</v>
      </c>
      <c r="HY216" s="43" t="str">
        <f ca="1"/>
        <v>-</v>
      </c>
      <c r="HZ216" s="43" t="str">
        <f ca="1"/>
        <v>-</v>
      </c>
      <c r="IA216" s="43" t="str">
        <f ca="1"/>
        <v>-</v>
      </c>
      <c r="IB216" s="43" t="str">
        <f ca="1"/>
        <v>-</v>
      </c>
      <c r="IC216" s="43" t="str">
        <f ca="1"/>
        <v>-</v>
      </c>
      <c r="ID216" s="43" t="str">
        <f ca="1"/>
        <v>-</v>
      </c>
      <c r="IE216" s="43" t="str">
        <f ca="1"/>
        <v>-</v>
      </c>
      <c r="IF216" s="43" t="str">
        <f ca="1"/>
        <v>-</v>
      </c>
      <c r="IG216" s="43" t="str">
        <f ca="1"/>
        <v>-</v>
      </c>
      <c r="IH216" s="43" t="str">
        <f ca="1"/>
        <v>-</v>
      </c>
      <c r="II216" s="43" t="str">
        <f ca="1"/>
        <v>-</v>
      </c>
      <c r="IJ216" s="43" t="str">
        <f ca="1"/>
        <v>-</v>
      </c>
      <c r="IK216" s="43" t="str">
        <f ca="1"/>
        <v>-</v>
      </c>
      <c r="IL216" s="43" t="str">
        <f ca="1"/>
        <v>-</v>
      </c>
      <c r="IM216" s="43" t="str">
        <f ca="1"/>
        <v>-</v>
      </c>
      <c r="IN216" s="43" t="str">
        <f ca="1"/>
        <v>-</v>
      </c>
      <c r="IO216" s="43" t="str">
        <f ca="1"/>
        <v>-</v>
      </c>
      <c r="IP216" s="43" t="str">
        <f ca="1"/>
        <v>-</v>
      </c>
      <c r="IQ216" s="43" t="str">
        <f ca="1"/>
        <v>-</v>
      </c>
      <c r="IR216" s="43" t="str">
        <f ca="1"/>
        <v>-</v>
      </c>
      <c r="IS216" s="43" t="str">
        <f ca="1"/>
        <v>-</v>
      </c>
      <c r="IT216" s="43" t="str">
        <f ca="1"/>
        <v>-</v>
      </c>
      <c r="IU216" s="43" t="str">
        <f ca="1"/>
        <v>-</v>
      </c>
      <c r="IV216" s="43" t="str">
        <f ca="1"/>
        <v>-</v>
      </c>
      <c r="IW216" s="43" t="str">
        <f ca="1"/>
        <v>-</v>
      </c>
      <c r="IX216" s="43" t="str">
        <f ca="1"/>
        <v>-</v>
      </c>
      <c r="IY216" s="43" t="str">
        <f ca="1"/>
        <v>-</v>
      </c>
      <c r="IZ216" s="43" t="str">
        <f ca="1"/>
        <v>-</v>
      </c>
      <c r="JA216" s="43" t="str">
        <f ca="1"/>
        <v>-</v>
      </c>
      <c r="JB216" s="43" t="str">
        <f ca="1"/>
        <v>-</v>
      </c>
      <c r="JC216" s="43" t="str">
        <f ca="1"/>
        <v>-</v>
      </c>
      <c r="JD216" s="43" t="str">
        <f ca="1"/>
        <v>-</v>
      </c>
      <c r="JE216" s="43" t="str">
        <f ca="1"/>
        <v>-</v>
      </c>
      <c r="JF216" s="43" t="str">
        <f ca="1"/>
        <v>-</v>
      </c>
      <c r="JG216" s="43" t="str">
        <f ca="1"/>
        <v>-</v>
      </c>
      <c r="JH216" s="43" t="str">
        <f ca="1"/>
        <v>-</v>
      </c>
      <c r="JI216" s="43" t="str">
        <f ca="1"/>
        <v>-</v>
      </c>
      <c r="JJ216" s="43" t="str">
        <f ca="1"/>
        <v>-</v>
      </c>
      <c r="JK216" s="43" t="str">
        <f ca="1"/>
        <v>-</v>
      </c>
      <c r="JL216" s="43" t="str">
        <f ca="1"/>
        <v>-</v>
      </c>
      <c r="JM216" s="43" t="str">
        <f ca="1"/>
        <v>-</v>
      </c>
      <c r="JN216" s="43" t="str">
        <f ca="1"/>
        <v>-</v>
      </c>
      <c r="JO216" s="43" t="str">
        <f ca="1"/>
        <v>-</v>
      </c>
      <c r="JP216" s="43" t="str">
        <f ca="1"/>
        <v>-</v>
      </c>
      <c r="JQ216" s="43" t="str">
        <f ca="1"/>
        <v>-</v>
      </c>
      <c r="JR216" s="43" t="str">
        <f ca="1"/>
        <v>-</v>
      </c>
      <c r="JS216" s="43" t="str">
        <f ca="1"/>
        <v>-</v>
      </c>
      <c r="JT216" s="43" t="str">
        <f ca="1"/>
        <v>-</v>
      </c>
      <c r="JU216" s="43" t="str">
        <f ca="1"/>
        <v>-</v>
      </c>
      <c r="JV216" s="43" t="str">
        <f ca="1"/>
        <v>-</v>
      </c>
      <c r="JW216" s="43" t="str">
        <f ca="1"/>
        <v>-</v>
      </c>
      <c r="JX216" s="43" t="str">
        <f ca="1"/>
        <v>-</v>
      </c>
      <c r="JY216" s="43" t="str">
        <f ca="1"/>
        <v>-</v>
      </c>
      <c r="JZ216" s="43" t="str">
        <f ca="1"/>
        <v>-</v>
      </c>
      <c r="KA216" s="43" t="str">
        <f ca="1"/>
        <v>-</v>
      </c>
      <c r="KB216" s="43" t="str">
        <f ca="1"/>
        <v>-</v>
      </c>
      <c r="KC216" s="43" t="str">
        <f ca="1"/>
        <v>-</v>
      </c>
      <c r="KD216" s="43" t="str">
        <f ca="1"/>
        <v>-</v>
      </c>
      <c r="KE216" s="43" t="str">
        <f ca="1"/>
        <v>-</v>
      </c>
      <c r="KF216" s="43" t="str">
        <f ca="1"/>
        <v>-</v>
      </c>
      <c r="KG216" s="43" t="str">
        <f ca="1"/>
        <v>-</v>
      </c>
      <c r="KH216" s="43" t="str">
        <f ca="1"/>
        <v>-</v>
      </c>
      <c r="KI216" s="43" t="str">
        <f ca="1"/>
        <v>-</v>
      </c>
      <c r="KJ216" s="43" t="str">
        <f ca="1"/>
        <v>-</v>
      </c>
      <c r="KK216" s="43" t="str">
        <f ca="1"/>
        <v>-</v>
      </c>
      <c r="KL216" s="43" t="str">
        <f ca="1"/>
        <v>-</v>
      </c>
      <c r="KM216" s="43" t="str">
        <f ca="1"/>
        <v>-</v>
      </c>
      <c r="KN216" s="43" t="str">
        <f ca="1"/>
        <v>-</v>
      </c>
      <c r="KO216" s="43" t="str">
        <f ca="1"/>
        <v>-</v>
      </c>
      <c r="KP216" s="43" t="str">
        <f ca="1"/>
        <v>-</v>
      </c>
      <c r="KQ216" s="43" t="str">
        <f ca="1"/>
        <v>-</v>
      </c>
      <c r="KR216" s="43" t="str">
        <f ca="1"/>
        <v>-</v>
      </c>
      <c r="KS216" s="43" t="str">
        <f ca="1"/>
        <v>-</v>
      </c>
      <c r="KT216" s="43" t="str">
        <f ca="1"/>
        <v>-</v>
      </c>
      <c r="KU216" s="43" t="str">
        <f ca="1"/>
        <v>-</v>
      </c>
      <c r="KV216" s="43" t="str">
        <f ca="1"/>
        <v>-</v>
      </c>
      <c r="KW216" s="43" t="str">
        <f ca="1"/>
        <v>-</v>
      </c>
      <c r="KX216" s="43" t="str">
        <f ca="1"/>
        <v>-</v>
      </c>
      <c r="KY216" s="43" t="str">
        <f ca="1"/>
        <v>-</v>
      </c>
      <c r="KZ216" s="43" t="str">
        <f ca="1"/>
        <v>-</v>
      </c>
      <c r="LA216" s="43" t="str">
        <f ca="1"/>
        <v>-</v>
      </c>
      <c r="LB216" s="43" t="str">
        <f ca="1"/>
        <v>-</v>
      </c>
      <c r="LC216" s="43" t="str">
        <f ca="1"/>
        <v>-</v>
      </c>
      <c r="LD216" s="43" t="str">
        <f ca="1"/>
        <v>-</v>
      </c>
      <c r="LE216" s="43" t="str">
        <f ca="1"/>
        <v>-</v>
      </c>
      <c r="LF216" s="43" t="str">
        <f ca="1"/>
        <v>-</v>
      </c>
      <c r="LG216" s="43" t="str">
        <f ca="1"/>
        <v>-</v>
      </c>
      <c r="LH216" s="43" t="str">
        <f ca="1"/>
        <v>-</v>
      </c>
      <c r="LI216" s="43" t="str">
        <f ca="1"/>
        <v>-</v>
      </c>
      <c r="LJ216" s="43" t="str">
        <f ca="1"/>
        <v>-</v>
      </c>
      <c r="LK216" s="43" t="str">
        <f ca="1"/>
        <v>-</v>
      </c>
      <c r="LL216" s="43" t="str">
        <f ca="1"/>
        <v>-</v>
      </c>
      <c r="LM216" s="43" t="str">
        <f ca="1"/>
        <v>-</v>
      </c>
      <c r="LN216" s="43" t="str">
        <f ca="1"/>
        <v>-</v>
      </c>
      <c r="LO216" s="43" t="str">
        <f ca="1"/>
        <v>-</v>
      </c>
      <c r="LP216" s="43" t="str">
        <f ca="1"/>
        <v>-</v>
      </c>
      <c r="LQ216" s="43" t="str">
        <f ca="1"/>
        <v>-</v>
      </c>
      <c r="LR216" s="43" t="str">
        <f ca="1"/>
        <v>-</v>
      </c>
      <c r="LS216" s="43" t="str">
        <f ca="1"/>
        <v>-</v>
      </c>
      <c r="LT216" s="43" t="str">
        <f ca="1"/>
        <v>-</v>
      </c>
      <c r="LU216" s="43" t="str">
        <f ca="1"/>
        <v>-</v>
      </c>
      <c r="LV216" s="43" t="str">
        <f ca="1"/>
        <v>-</v>
      </c>
      <c r="LW216" s="43" t="str">
        <f ca="1"/>
        <v>-</v>
      </c>
      <c r="LX216" s="43" t="str">
        <f ca="1"/>
        <v>-</v>
      </c>
      <c r="LY216" s="43" t="str">
        <f ca="1"/>
        <v>-</v>
      </c>
      <c r="LZ216" s="43" t="str">
        <f ca="1"/>
        <v>-</v>
      </c>
      <c r="MA216" s="43" t="str">
        <f ca="1"/>
        <v>-</v>
      </c>
      <c r="MB216" s="43" t="str">
        <f ca="1"/>
        <v>-</v>
      </c>
      <c r="MC216" s="43" t="str">
        <f ca="1"/>
        <v>-</v>
      </c>
      <c r="MD216" s="43" t="str">
        <f ca="1"/>
        <v>-</v>
      </c>
      <c r="ME216" s="43" t="str">
        <f ca="1"/>
        <v>-</v>
      </c>
      <c r="MF216" s="43" t="str">
        <f ca="1"/>
        <v>-</v>
      </c>
      <c r="MG216" s="43" t="str">
        <f ca="1"/>
        <v>-</v>
      </c>
      <c r="MH216" s="43" t="str">
        <f ca="1"/>
        <v>-</v>
      </c>
      <c r="MI216" s="43" t="str">
        <f ca="1"/>
        <v>-</v>
      </c>
      <c r="MJ216" s="43" t="str">
        <f ca="1"/>
        <v>-</v>
      </c>
      <c r="MK216" s="43" t="str">
        <f ca="1"/>
        <v>-</v>
      </c>
      <c r="ML216" s="43" t="str">
        <f ca="1"/>
        <v>-</v>
      </c>
      <c r="MM216" s="43" t="str">
        <f ca="1"/>
        <v>-</v>
      </c>
      <c r="MN216" s="43" t="str">
        <f ca="1"/>
        <v>-</v>
      </c>
      <c r="MO216" s="43" t="str">
        <f ca="1"/>
        <v>-</v>
      </c>
      <c r="MP216" s="43" t="str">
        <f ca="1"/>
        <v>-</v>
      </c>
      <c r="MQ216" s="43" t="str">
        <f ca="1"/>
        <v>-</v>
      </c>
      <c r="MR216" s="43" t="str">
        <f ca="1"/>
        <v>-</v>
      </c>
      <c r="MS216" s="43" t="str">
        <f ca="1"/>
        <v>-</v>
      </c>
      <c r="MT216" s="43" t="str">
        <f ca="1"/>
        <v>-</v>
      </c>
      <c r="MU216" s="43" t="str">
        <f ca="1"/>
        <v>-</v>
      </c>
      <c r="MV216" s="43" t="str">
        <f ca="1"/>
        <v>-</v>
      </c>
      <c r="MW216" s="43" t="str">
        <f ca="1"/>
        <v>-</v>
      </c>
      <c r="MX216" s="43" t="str">
        <f ca="1"/>
        <v>-</v>
      </c>
      <c r="MY216" s="43" t="str">
        <f ca="1"/>
        <v>-</v>
      </c>
      <c r="MZ216" s="43" t="str">
        <f ca="1"/>
        <v>-</v>
      </c>
      <c r="NA216" s="43" t="str">
        <f ca="1"/>
        <v>-</v>
      </c>
      <c r="NB216" s="43" t="str">
        <f ca="1"/>
        <v>-</v>
      </c>
      <c r="NC216" s="43" t="str">
        <f ca="1"/>
        <v>-</v>
      </c>
      <c r="ND216" s="43" t="str">
        <f ca="1"/>
        <v>-</v>
      </c>
      <c r="NE216" s="43" t="str">
        <f ca="1"/>
        <v>-</v>
      </c>
      <c r="NF216" s="43" t="str">
        <f ca="1"/>
        <v>-</v>
      </c>
      <c r="NG216" s="43" t="str">
        <f ca="1"/>
        <v>-</v>
      </c>
      <c r="NH216" s="43" t="str">
        <f ca="1"/>
        <v>-</v>
      </c>
      <c r="NI216" s="43" t="str">
        <f ca="1"/>
        <v>-</v>
      </c>
      <c r="NJ216" s="43" t="str">
        <f ca="1"/>
        <v>-</v>
      </c>
      <c r="NK216" s="43" t="str">
        <f ca="1"/>
        <v>-</v>
      </c>
      <c r="NL216" s="43" t="str">
        <f ca="1"/>
        <v>-</v>
      </c>
      <c r="NM216" s="43" t="str">
        <f ca="1"/>
        <v>-</v>
      </c>
      <c r="NN216" s="43" t="str">
        <f ca="1"/>
        <v>-</v>
      </c>
      <c r="NO216" s="43" t="str">
        <f ca="1"/>
        <v>-</v>
      </c>
      <c r="NP216" s="43" t="str">
        <f ca="1"/>
        <v>-</v>
      </c>
      <c r="NQ216" s="43" t="str">
        <f ca="1"/>
        <v>-</v>
      </c>
      <c r="NR216" s="43" t="str">
        <f ca="1"/>
        <v>-</v>
      </c>
      <c r="NS216" s="43" t="str">
        <f ca="1"/>
        <v>-</v>
      </c>
      <c r="NT216" s="43" t="str">
        <f ca="1"/>
        <v>-</v>
      </c>
      <c r="NU216" s="43" t="str">
        <f ca="1"/>
        <v>-</v>
      </c>
      <c r="NV216" s="43" t="str">
        <f ca="1"/>
        <v>-</v>
      </c>
      <c r="NW216" s="43" t="str">
        <f ca="1"/>
        <v>-</v>
      </c>
      <c r="NX216" s="43" t="str">
        <f ca="1"/>
        <v>-</v>
      </c>
      <c r="NY216" s="43" t="str">
        <f ca="1"/>
        <v>-</v>
      </c>
      <c r="NZ216" s="43" t="str">
        <f ca="1"/>
        <v>-</v>
      </c>
      <c r="OA216" s="43" t="str">
        <f ca="1"/>
        <v>-</v>
      </c>
      <c r="OB216" s="43" t="str">
        <f ca="1"/>
        <v>-</v>
      </c>
      <c r="OC216" s="43" t="str">
        <f ca="1"/>
        <v>-</v>
      </c>
      <c r="OD216" s="43" t="str">
        <f ca="1"/>
        <v>-</v>
      </c>
      <c r="OE216" s="43" t="str">
        <f ca="1"/>
        <v>-</v>
      </c>
      <c r="OF216" s="43" t="str">
        <f ca="1"/>
        <v>-</v>
      </c>
      <c r="OG216" s="43" t="str">
        <f ca="1"/>
        <v>-</v>
      </c>
      <c r="OH216" s="43" t="str">
        <f ca="1"/>
        <v>-</v>
      </c>
      <c r="OI216" s="43" t="str">
        <f ca="1"/>
        <v>-</v>
      </c>
      <c r="OJ216" s="43" t="str">
        <f ca="1"/>
        <v>-</v>
      </c>
      <c r="OK216" s="43" t="str">
        <f ca="1"/>
        <v>-</v>
      </c>
      <c r="OL216" s="43" t="str">
        <f ca="1"/>
        <v>-</v>
      </c>
      <c r="OM216" s="43" t="str">
        <f ca="1"/>
        <v>-</v>
      </c>
      <c r="ON216" s="43" t="str">
        <f ca="1"/>
        <v>-</v>
      </c>
      <c r="OO216" s="43" t="str">
        <f ca="1"/>
        <v>-</v>
      </c>
      <c r="OP216" s="43" t="str">
        <f ca="1"/>
        <v>-</v>
      </c>
      <c r="OQ216" s="43" t="str">
        <f ca="1"/>
        <v>-</v>
      </c>
      <c r="OR216" s="43" t="str">
        <f ca="1"/>
        <v>-</v>
      </c>
      <c r="OS216" s="43" t="str">
        <f ca="1"/>
        <v>-</v>
      </c>
      <c r="OT216" s="43" t="str">
        <f ca="1"/>
        <v>-</v>
      </c>
      <c r="OU216" s="43" t="str">
        <f ca="1"/>
        <v>-</v>
      </c>
      <c r="OV216" s="43" t="str">
        <f ca="1"/>
        <v>-</v>
      </c>
      <c r="OW216" s="43" t="str">
        <f ca="1"/>
        <v>-</v>
      </c>
      <c r="OX216" s="43" t="str">
        <f ca="1"/>
        <v>-</v>
      </c>
      <c r="OY216" s="43" t="str">
        <f ca="1"/>
        <v>-</v>
      </c>
      <c r="OZ216" s="43" t="str">
        <f ca="1"/>
        <v>-</v>
      </c>
      <c r="PA216" s="43" t="str">
        <f ca="1"/>
        <v>-</v>
      </c>
      <c r="PB216" s="43" t="str">
        <f ca="1"/>
        <v>-</v>
      </c>
      <c r="PC216" s="43" t="str">
        <f ca="1"/>
        <v>-</v>
      </c>
      <c r="PD216" s="43" t="str">
        <f ca="1"/>
        <v>-</v>
      </c>
      <c r="PE216" s="43" t="str">
        <f ca="1"/>
        <v>-</v>
      </c>
      <c r="PF216" s="43" t="str">
        <f ca="1"/>
        <v>-</v>
      </c>
      <c r="PG216" s="43" t="str">
        <f ca="1"/>
        <v>-</v>
      </c>
      <c r="PH216" s="43" t="str">
        <f ca="1"/>
        <v>-</v>
      </c>
      <c r="PI216" s="43" t="str">
        <f ca="1"/>
        <v>-</v>
      </c>
      <c r="PJ216" s="43" t="str">
        <f ca="1"/>
        <v>-</v>
      </c>
      <c r="PK216" s="43" t="str">
        <f ca="1"/>
        <v>-</v>
      </c>
      <c r="PL216" s="43" t="str">
        <f ca="1"/>
        <v>-</v>
      </c>
      <c r="PM216" s="43" t="str">
        <f ca="1"/>
        <v>-</v>
      </c>
      <c r="PN216" s="43" t="str">
        <f ca="1"/>
        <v>-</v>
      </c>
      <c r="PO216" s="43" t="str">
        <f ca="1"/>
        <v>-</v>
      </c>
      <c r="PP216" s="43" t="str">
        <f ca="1"/>
        <v>-</v>
      </c>
      <c r="PQ216" s="43" t="str">
        <f ca="1"/>
        <v>-</v>
      </c>
      <c r="PR216" s="43" t="str">
        <f ca="1"/>
        <v>-</v>
      </c>
      <c r="PS216" s="43" t="str">
        <f ca="1"/>
        <v>-</v>
      </c>
      <c r="PT216" s="43" t="str">
        <f ca="1"/>
        <v>-</v>
      </c>
      <c r="PU216" s="43" t="str">
        <f ca="1"/>
        <v>-</v>
      </c>
      <c r="PV216" s="43" t="str">
        <f ca="1"/>
        <v>-</v>
      </c>
      <c r="PW216" s="43" t="str">
        <f ca="1"/>
        <v>-</v>
      </c>
      <c r="PX216" s="43" t="str">
        <f ca="1"/>
        <v>-</v>
      </c>
      <c r="PY216" s="43" t="str">
        <f ca="1"/>
        <v>-</v>
      </c>
      <c r="PZ216" s="43" t="str">
        <f ca="1"/>
        <v>-</v>
      </c>
      <c r="QA216" s="43" t="str">
        <f ca="1"/>
        <v>-</v>
      </c>
      <c r="QB216" s="43" t="str">
        <f ca="1"/>
        <v>-</v>
      </c>
      <c r="QC216" s="43" t="str">
        <f ca="1"/>
        <v>-</v>
      </c>
      <c r="QD216" s="43" t="str">
        <f ca="1"/>
        <v>-</v>
      </c>
      <c r="QE216" s="43" t="str">
        <f ca="1"/>
        <v>-</v>
      </c>
      <c r="QF216" s="43" t="str">
        <f ca="1"/>
        <v>-</v>
      </c>
      <c r="QG216" s="43" t="str">
        <f ca="1"/>
        <v>-</v>
      </c>
      <c r="QH216" s="43" t="str">
        <f ca="1"/>
        <v>-</v>
      </c>
      <c r="QI216" s="43" t="str">
        <f ca="1"/>
        <v>-</v>
      </c>
      <c r="QJ216" s="43" t="str">
        <f ca="1"/>
        <v>-</v>
      </c>
      <c r="QK216" s="43" t="str">
        <f ca="1"/>
        <v>-</v>
      </c>
      <c r="QL216" s="43" t="str">
        <f ca="1"/>
        <v>-</v>
      </c>
      <c r="QM216" s="43" t="str">
        <f ca="1"/>
        <v>-</v>
      </c>
      <c r="QN216" s="43" t="str">
        <f ca="1"/>
        <v>-</v>
      </c>
      <c r="QO216" s="43" t="str">
        <f ca="1"/>
        <v>-</v>
      </c>
      <c r="QP216" s="43" t="str">
        <f ca="1"/>
        <v>-</v>
      </c>
      <c r="QQ216" s="43" t="str">
        <f ca="1"/>
        <v>-</v>
      </c>
      <c r="QR216" s="43" t="str">
        <f ca="1"/>
        <v>-</v>
      </c>
      <c r="QS216" s="43" t="str">
        <f ca="1"/>
        <v>-</v>
      </c>
      <c r="QT216" s="43" t="str">
        <f ca="1"/>
        <v>-</v>
      </c>
      <c r="QU216" s="43" t="str">
        <f ca="1"/>
        <v>-</v>
      </c>
      <c r="QV216" s="43" t="str">
        <f ca="1"/>
        <v>-</v>
      </c>
      <c r="QW216" s="43" t="str">
        <f ca="1"/>
        <v>-</v>
      </c>
      <c r="QX216" s="43" t="str">
        <f ca="1"/>
        <v>-</v>
      </c>
      <c r="QY216" s="43" t="str">
        <f ca="1"/>
        <v>-</v>
      </c>
      <c r="QZ216" s="43" t="str">
        <f ca="1"/>
        <v>-</v>
      </c>
      <c r="RA216" s="43" t="str">
        <f ca="1"/>
        <v>-</v>
      </c>
      <c r="RB216" s="43" t="str">
        <f ca="1"/>
        <v>-</v>
      </c>
      <c r="RC216" s="43" t="str">
        <f ca="1"/>
        <v>-</v>
      </c>
      <c r="RD216" s="43" t="str">
        <f ca="1"/>
        <v>-</v>
      </c>
      <c r="RE216" s="43" t="str">
        <f ca="1"/>
        <v>-</v>
      </c>
      <c r="RF216" s="43" t="str">
        <f ca="1"/>
        <v>-</v>
      </c>
      <c r="RG216" s="43" t="str">
        <f ca="1"/>
        <v>-</v>
      </c>
      <c r="RH216" s="43" t="str">
        <f ca="1"/>
        <v>-</v>
      </c>
      <c r="RI216" s="43" t="str">
        <f ca="1"/>
        <v>-</v>
      </c>
      <c r="RJ216" s="43" t="str">
        <f ca="1"/>
        <v>-</v>
      </c>
      <c r="RK216" s="43" t="str">
        <f ca="1"/>
        <v>-</v>
      </c>
      <c r="RL216" s="43" t="str">
        <f ca="1"/>
        <v>-</v>
      </c>
      <c r="RM216" s="43" t="str">
        <f ca="1"/>
        <v>-</v>
      </c>
      <c r="RN216" s="43" t="str">
        <f ca="1"/>
        <v>-</v>
      </c>
      <c r="RO216" s="43" t="str">
        <f ca="1"/>
        <v>-</v>
      </c>
      <c r="RP216" s="43" t="str">
        <f ca="1"/>
        <v>-</v>
      </c>
      <c r="RQ216" s="43" t="str">
        <f ca="1"/>
        <v>-</v>
      </c>
      <c r="RR216" s="43" t="str">
        <f ca="1"/>
        <v>-</v>
      </c>
      <c r="RS216" s="43" t="str">
        <f ca="1"/>
        <v>-</v>
      </c>
      <c r="RT216" s="43" t="str">
        <f ca="1"/>
        <v>-</v>
      </c>
      <c r="RU216" s="43" t="str">
        <f ca="1"/>
        <v>-</v>
      </c>
      <c r="RV216" s="43" t="str">
        <f ca="1"/>
        <v>-</v>
      </c>
      <c r="RW216" s="43" t="str">
        <f ca="1"/>
        <v>-</v>
      </c>
      <c r="RX216" s="43" t="str">
        <f ca="1"/>
        <v>-</v>
      </c>
      <c r="RY216" s="43" t="str">
        <f ca="1"/>
        <v>-</v>
      </c>
      <c r="RZ216" s="43" t="str">
        <f ca="1"/>
        <v>-</v>
      </c>
      <c r="SA216" s="43" t="str">
        <f ca="1"/>
        <v>-</v>
      </c>
      <c r="SB216" s="43" t="str">
        <f ca="1"/>
        <v>-</v>
      </c>
      <c r="SC216" s="43" t="str">
        <f ca="1"/>
        <v>-</v>
      </c>
      <c r="SD216" s="43" t="str">
        <f ca="1"/>
        <v>-</v>
      </c>
      <c r="SE216" s="43" t="str">
        <f ca="1"/>
        <v>-</v>
      </c>
      <c r="SF216" s="43" t="str">
        <f ca="1"/>
        <v>-</v>
      </c>
      <c r="SG216" s="43" t="str">
        <f ca="1"/>
        <v>-</v>
      </c>
      <c r="SH216" s="43" t="str">
        <f ca="1"/>
        <v>-</v>
      </c>
    </row>
    <row r="217" spans="2:508" x14ac:dyDescent="0.25">
      <c r="C217" s="50"/>
    </row>
    <row r="218" spans="2:508" x14ac:dyDescent="0.25">
      <c r="C218" s="43">
        <f ca="1">MIN(_xlfn.ANCHORARRAY(C216))</f>
        <v>17.312029053330434</v>
      </c>
    </row>
    <row r="219" spans="2:508" x14ac:dyDescent="0.25">
      <c r="C219" s="50"/>
    </row>
    <row r="220" spans="2:508" x14ac:dyDescent="0.25">
      <c r="C220" s="50"/>
    </row>
    <row r="221" spans="2:508" x14ac:dyDescent="0.25">
      <c r="C221" s="50"/>
    </row>
    <row r="222" spans="2:508" x14ac:dyDescent="0.25">
      <c r="C222" s="50"/>
    </row>
    <row r="223" spans="2:508" x14ac:dyDescent="0.25">
      <c r="C223" s="43" cm="1">
        <f t="array" aca="1" ref="C223:SH223" ca="1">OFFSET(bHist!$A$1,_xlfn.XMATCH(B224,bHist!B:B,0)-1,3,1,500)</f>
        <v>176.2128807634115</v>
      </c>
      <c r="D223" s="43">
        <f ca="1"/>
        <v>162.68637287259099</v>
      </c>
      <c r="E223" s="43">
        <f ca="1"/>
        <v>171.78325547039509</v>
      </c>
      <c r="F223" s="43">
        <f ca="1"/>
        <v>190.5520695602894</v>
      </c>
      <c r="G223" s="43">
        <f ca="1"/>
        <v>197.81990576446057</v>
      </c>
      <c r="H223" s="43">
        <f ca="1"/>
        <v>223.48107690572738</v>
      </c>
      <c r="I223" s="43">
        <f ca="1"/>
        <v>239.51969463527203</v>
      </c>
      <c r="J223" s="43">
        <f ca="1"/>
        <v>250.34069520592692</v>
      </c>
      <c r="K223" s="43">
        <f ca="1"/>
        <v>258.66810271799568</v>
      </c>
      <c r="L223" s="43">
        <f ca="1"/>
        <v>255.32891003310681</v>
      </c>
      <c r="M223" s="43">
        <f ca="1"/>
        <v>244.88030248522759</v>
      </c>
      <c r="N223" s="43">
        <f ca="1"/>
        <v>267.91414826691152</v>
      </c>
      <c r="O223" s="43">
        <f ca="1"/>
        <v>254.23024774491785</v>
      </c>
      <c r="P223" s="43">
        <f ca="1"/>
        <v>263.52772879421713</v>
      </c>
      <c r="Q223" s="43">
        <f ca="1"/>
        <v>228.52998562335966</v>
      </c>
      <c r="R223" s="43">
        <f ca="1"/>
        <v>167.91427713155747</v>
      </c>
      <c r="S223" s="43">
        <f ca="1"/>
        <v>228.68840696454049</v>
      </c>
      <c r="T223" s="43">
        <f ca="1"/>
        <v>220.21800876140594</v>
      </c>
      <c r="U223" s="43">
        <f ca="1"/>
        <v>209.81363574385642</v>
      </c>
      <c r="V223" s="43">
        <f ca="1"/>
        <v>176.31369434416294</v>
      </c>
      <c r="W223" s="43">
        <f ca="1"/>
        <v>131.50617254018783</v>
      </c>
      <c r="X223" s="43">
        <f ca="1"/>
        <v>67.231342551112178</v>
      </c>
      <c r="Y223" s="43">
        <f ca="1"/>
        <v>57.309434527158736</v>
      </c>
      <c r="Z223" s="43">
        <f ca="1"/>
        <v>116.01997208476067</v>
      </c>
      <c r="AA223" s="43">
        <f ca="1"/>
        <v>140.46726541697979</v>
      </c>
      <c r="AB223" s="43">
        <f ca="1"/>
        <v>169.59621799409391</v>
      </c>
      <c r="AC223" s="43">
        <f ca="1"/>
        <v>167.36597469747065</v>
      </c>
      <c r="AD223" s="43">
        <f ca="1"/>
        <v>161.72658643543718</v>
      </c>
      <c r="AE223" s="43">
        <f ca="1"/>
        <v>144.29509535551071</v>
      </c>
      <c r="AF223" s="43">
        <f ca="1"/>
        <v>112.65506164968014</v>
      </c>
      <c r="AG223" s="43">
        <f ca="1"/>
        <v>137.23094373285772</v>
      </c>
      <c r="AH223" s="43">
        <f ca="1"/>
        <v>146.12928529918193</v>
      </c>
      <c r="AI223" s="43">
        <f ca="1"/>
        <v>177.73948641479015</v>
      </c>
      <c r="AJ223" s="43">
        <f ca="1"/>
        <v>183.20810881555082</v>
      </c>
      <c r="AK223" s="43">
        <f ca="1"/>
        <v>210.47201014876367</v>
      </c>
      <c r="AL223" s="43">
        <f ca="1"/>
        <v>250.90854313015939</v>
      </c>
      <c r="AM223" s="43">
        <f ca="1"/>
        <v>326.77076264560225</v>
      </c>
      <c r="AN223" s="43">
        <f ca="1"/>
        <v>354.35459279119965</v>
      </c>
      <c r="AO223" s="43">
        <f ca="1"/>
        <v>376.17661818385125</v>
      </c>
      <c r="AP223" s="43">
        <f ca="1"/>
        <v>339.77674327254294</v>
      </c>
      <c r="AQ223" s="43">
        <f ca="1"/>
        <v>328.2963395869732</v>
      </c>
      <c r="AR223" s="43">
        <f ca="1"/>
        <v>335.58372128129008</v>
      </c>
      <c r="AS223" s="43">
        <f ca="1"/>
        <v>331.67668067216874</v>
      </c>
      <c r="AT223" s="43">
        <f ca="1"/>
        <v>355.50263315975667</v>
      </c>
      <c r="AU223" s="43">
        <f ca="1"/>
        <v>386.17362203836444</v>
      </c>
      <c r="AV223" s="43">
        <f ca="1"/>
        <v>421.62502632260322</v>
      </c>
      <c r="AW223" s="43">
        <f ca="1"/>
        <v>456.38205135166641</v>
      </c>
      <c r="AX223" s="43">
        <f ca="1"/>
        <v>401.82338738501068</v>
      </c>
      <c r="AY223" s="43">
        <f ca="1"/>
        <v>396.22617623329165</v>
      </c>
      <c r="AZ223" s="43">
        <f ca="1"/>
        <v>325.5682006466389</v>
      </c>
      <c r="BA223" s="43">
        <f ca="1"/>
        <v>259.40980263352395</v>
      </c>
      <c r="BB223" s="43">
        <f ca="1"/>
        <v>321.6117819571495</v>
      </c>
      <c r="BC223" s="43">
        <f ca="1"/>
        <v>352.57389576792713</v>
      </c>
      <c r="BD223" s="43">
        <f ca="1"/>
        <v>522.18040086209771</v>
      </c>
      <c r="BE223" s="43">
        <f ca="1"/>
        <v>570.1398901295662</v>
      </c>
      <c r="BF223" s="43">
        <f ca="1"/>
        <v>311.47281612157821</v>
      </c>
      <c r="BG223" s="43">
        <f ca="1"/>
        <v>198.73854380130769</v>
      </c>
      <c r="BH223" s="43">
        <f ca="1"/>
        <v>196.63997538566588</v>
      </c>
      <c r="BI223" s="43">
        <f ca="1"/>
        <v>135.38749539911748</v>
      </c>
      <c r="BJ223" s="43">
        <f ca="1"/>
        <v>118.36748832225798</v>
      </c>
      <c r="BK223" s="43">
        <f ca="1"/>
        <v>172.18548108339309</v>
      </c>
      <c r="BL223" s="43">
        <f ca="1"/>
        <v>225.97569867432119</v>
      </c>
      <c r="BM223" s="43">
        <f ca="1"/>
        <v>255.93893506765366</v>
      </c>
      <c r="BN223" s="43">
        <f ca="1"/>
        <v>303.8922520750761</v>
      </c>
      <c r="BO223" s="43">
        <f ca="1"/>
        <v>302.86765690743925</v>
      </c>
      <c r="BP223" s="43">
        <f ca="1"/>
        <v>300.49648033976558</v>
      </c>
      <c r="BQ223" s="43">
        <f ca="1"/>
        <v>289.94705921113496</v>
      </c>
      <c r="BR223" s="43">
        <f ca="1"/>
        <v>283.16374542057514</v>
      </c>
      <c r="BS223" s="43">
        <f ca="1"/>
        <v>283.65546880424023</v>
      </c>
      <c r="BT223" s="43">
        <f ca="1"/>
        <v>261.70485466063025</v>
      </c>
      <c r="BU223" s="43">
        <f ca="1"/>
        <v>305.32524511575696</v>
      </c>
      <c r="BV223" s="43">
        <f ca="1"/>
        <v>360.16886175453664</v>
      </c>
      <c r="BW223" s="43">
        <f ca="1"/>
        <v>551.41736799001694</v>
      </c>
      <c r="BX223" s="43">
        <f ca="1"/>
        <v>593.9113209867478</v>
      </c>
      <c r="BY223" s="43">
        <f ca="1"/>
        <v>587.37284017801289</v>
      </c>
      <c r="BZ223" s="43">
        <f ca="1"/>
        <v>673.15285287737845</v>
      </c>
      <c r="CA223" s="43">
        <f ca="1"/>
        <v>695.99947343766689</v>
      </c>
      <c r="CB223" s="43">
        <f ca="1"/>
        <v>582.57493670225142</v>
      </c>
      <c r="CC223" s="43">
        <f ca="1"/>
        <v>492.08137474775316</v>
      </c>
      <c r="CD223" s="43">
        <f ca="1"/>
        <v>301.23406541526316</v>
      </c>
      <c r="CE223" s="43">
        <f ca="1"/>
        <v>283.64621041417126</v>
      </c>
      <c r="CF223" s="43">
        <f ca="1"/>
        <v>181.32659821152686</v>
      </c>
      <c r="CG223" s="43">
        <f ca="1"/>
        <v>183.02088359415532</v>
      </c>
      <c r="CH223" s="43">
        <f ca="1"/>
        <v>224.54373434364794</v>
      </c>
      <c r="CI223" s="43">
        <f ca="1"/>
        <v>112.47400868833064</v>
      </c>
      <c r="CJ223" s="43">
        <f ca="1"/>
        <v>77.654232348799695</v>
      </c>
      <c r="CK223" s="43">
        <f ca="1"/>
        <v>67.191222860813141</v>
      </c>
      <c r="CL223" s="43">
        <f ca="1"/>
        <v>66.542106845974928</v>
      </c>
      <c r="CM223" s="43">
        <f ca="1"/>
        <v>89.626359418034554</v>
      </c>
      <c r="CN223" s="43">
        <f ca="1"/>
        <v>97.830321729183197</v>
      </c>
      <c r="CO223" s="43">
        <f ca="1"/>
        <v>82.670222346186634</v>
      </c>
      <c r="CP223" s="43">
        <f ca="1"/>
        <v>71.97986794650555</v>
      </c>
      <c r="CQ223" s="43">
        <f ca="1"/>
        <v>65.476363278031357</v>
      </c>
      <c r="CR223" s="43">
        <f ca="1"/>
        <v>54.720171437859534</v>
      </c>
      <c r="CS223" s="43">
        <f ca="1"/>
        <v>45.212833546996116</v>
      </c>
      <c r="CT223" s="43">
        <f ca="1"/>
        <v>45.600657219886784</v>
      </c>
      <c r="CU223" s="43">
        <f ca="1"/>
        <v>46.021399613022808</v>
      </c>
      <c r="CV223" s="43">
        <f ca="1"/>
        <v>49.786478241086002</v>
      </c>
      <c r="CW223" s="43">
        <f ca="1"/>
        <v>48.477959111332893</v>
      </c>
      <c r="CX223" s="43">
        <f ca="1"/>
        <v>48.713533703088757</v>
      </c>
      <c r="CY223" s="43">
        <f ca="1"/>
        <v>69.324767416715616</v>
      </c>
      <c r="CZ223" s="43">
        <f ca="1"/>
        <v>51.401552953124046</v>
      </c>
      <c r="DA223" s="43">
        <f ca="1"/>
        <v>50.304948084950453</v>
      </c>
      <c r="DB223" s="43">
        <f ca="1"/>
        <v>49.191883856654172</v>
      </c>
      <c r="DC223" s="43">
        <f ca="1"/>
        <v>47.397813603281975</v>
      </c>
      <c r="DD223" s="43">
        <f ca="1"/>
        <v>47.519201384186744</v>
      </c>
      <c r="DE223" s="43">
        <f ca="1"/>
        <v>48.614777542352677</v>
      </c>
      <c r="DF223" s="43">
        <f ca="1"/>
        <v>49.909923442006111</v>
      </c>
      <c r="DG223" s="43">
        <f ca="1"/>
        <v>58.853528248667715</v>
      </c>
      <c r="DH223" s="43">
        <f ca="1"/>
        <v>57.976038612127304</v>
      </c>
      <c r="DI223" s="43">
        <f ca="1"/>
        <v>58.843241148591041</v>
      </c>
      <c r="DJ223" s="43">
        <f ca="1"/>
        <v>56.384624230265615</v>
      </c>
      <c r="DK223" s="43">
        <f ca="1"/>
        <v>63.624685264229768</v>
      </c>
      <c r="DL223" s="43">
        <f ca="1"/>
        <v>68.355722589492785</v>
      </c>
      <c r="DM223" s="43">
        <f ca="1"/>
        <v>60.231999658942222</v>
      </c>
      <c r="DN223" s="43">
        <f ca="1"/>
        <v>55.490675233602524</v>
      </c>
      <c r="DO223" s="43">
        <f ca="1"/>
        <v>52.946675384640692</v>
      </c>
      <c r="DP223" s="43">
        <f ca="1"/>
        <v>53.607107209563253</v>
      </c>
      <c r="DQ223" s="43">
        <f ca="1"/>
        <v>51.853156646490099</v>
      </c>
      <c r="DR223" s="43">
        <f ca="1"/>
        <v>49.037577355504034</v>
      </c>
      <c r="DS223" s="43">
        <f ca="1"/>
        <v>51.766745005846026</v>
      </c>
      <c r="DT223" s="43">
        <f ca="1"/>
        <v>53.870456971526146</v>
      </c>
      <c r="DU223" s="43">
        <f ca="1"/>
        <v>53.398279078006745</v>
      </c>
      <c r="DV223" s="43">
        <f ca="1"/>
        <v>54.046366382837292</v>
      </c>
      <c r="DW223" s="43">
        <f ca="1"/>
        <v>55.667613354921336</v>
      </c>
      <c r="DX223" s="43">
        <f ca="1"/>
        <v>56.50395459115505</v>
      </c>
      <c r="DY223" s="43">
        <f ca="1"/>
        <v>60.423339720368389</v>
      </c>
      <c r="DZ223" s="43">
        <f ca="1"/>
        <v>54.777779198288918</v>
      </c>
      <c r="EA223" s="43">
        <f ca="1"/>
        <v>52.833517283797264</v>
      </c>
      <c r="EB223" s="43">
        <f ca="1"/>
        <v>44.86615827441215</v>
      </c>
      <c r="EC223" s="43">
        <f ca="1"/>
        <v>43.819960196614268</v>
      </c>
      <c r="ED223" s="43">
        <f ca="1"/>
        <v>42.97538928031922</v>
      </c>
      <c r="EE223" s="43">
        <f ca="1"/>
        <v>45.574939469695089</v>
      </c>
      <c r="EF223" s="43">
        <f ca="1"/>
        <v>45.452522978782653</v>
      </c>
      <c r="EG223" s="43">
        <f ca="1"/>
        <v>44.484506861567496</v>
      </c>
      <c r="EH223" s="43">
        <f ca="1"/>
        <v>47.903938927054405</v>
      </c>
      <c r="EI223" s="43">
        <f ca="1"/>
        <v>47.498627184033396</v>
      </c>
      <c r="EJ223" s="43">
        <f ca="1"/>
        <v>50.986982820034029</v>
      </c>
      <c r="EK223" s="43">
        <f ca="1"/>
        <v>54.396127785444257</v>
      </c>
      <c r="EL223" s="43">
        <f ca="1"/>
        <v>53.461030388474462</v>
      </c>
      <c r="EM223" s="43">
        <f ca="1"/>
        <v>54.991750879883767</v>
      </c>
      <c r="EN223" s="43">
        <f ca="1"/>
        <v>56.598595911860464</v>
      </c>
      <c r="EO223" s="43">
        <f ca="1"/>
        <v>58.567546866536141</v>
      </c>
      <c r="EP223" s="43">
        <f ca="1"/>
        <v>61.138293175697328</v>
      </c>
      <c r="EQ223" s="43">
        <f ca="1"/>
        <v>61.340949047207829</v>
      </c>
      <c r="ER223" s="43">
        <f ca="1"/>
        <v>63.206000291109085</v>
      </c>
      <c r="ES223" s="43">
        <f ca="1"/>
        <v>65.247989656329153</v>
      </c>
      <c r="ET223" s="43">
        <f ca="1"/>
        <v>68.482253920435909</v>
      </c>
      <c r="EU223" s="43">
        <f ca="1"/>
        <v>72.263791908621783</v>
      </c>
      <c r="EV223" s="43">
        <f ca="1"/>
        <v>70.690894306898116</v>
      </c>
      <c r="EW223" s="43">
        <f ca="1"/>
        <v>68.574837821125982</v>
      </c>
      <c r="EX223" s="43">
        <f ca="1"/>
        <v>68.610842671394352</v>
      </c>
      <c r="EY223" s="43">
        <f ca="1"/>
        <v>68.687995921969417</v>
      </c>
      <c r="EZ223" s="43">
        <f ca="1"/>
        <v>67.878401145935058</v>
      </c>
      <c r="FA223" s="43">
        <f ca="1"/>
        <v>64.920859873890876</v>
      </c>
      <c r="FB223" s="43">
        <f ca="1"/>
        <v>68.984264404177665</v>
      </c>
      <c r="FC223" s="43">
        <f ca="1"/>
        <v>76.65329751133919</v>
      </c>
      <c r="FD223" s="43">
        <f ca="1"/>
        <v>77.571935548186303</v>
      </c>
      <c r="FE223" s="43">
        <f ca="1"/>
        <v>75.972291486263273</v>
      </c>
      <c r="FF223" s="43">
        <f ca="1"/>
        <v>68.611871381402025</v>
      </c>
      <c r="FG223" s="43">
        <f ca="1"/>
        <v>66.288015474081035</v>
      </c>
      <c r="FH223" s="43">
        <f ca="1"/>
        <v>65.456817787885669</v>
      </c>
      <c r="FI223" s="43">
        <f ca="1"/>
        <v>64.750094012618064</v>
      </c>
      <c r="FJ223" s="43">
        <f ca="1"/>
        <v>63.04963636994362</v>
      </c>
      <c r="FK223" s="43">
        <f ca="1"/>
        <v>61.321403557062148</v>
      </c>
      <c r="FL223" s="43">
        <f ca="1"/>
        <v>62.104251872897152</v>
      </c>
      <c r="FM223" s="43">
        <f ca="1"/>
        <v>57.806301460862159</v>
      </c>
      <c r="FN223" s="43">
        <f ca="1"/>
        <v>52.163827068805695</v>
      </c>
      <c r="FO223" s="43">
        <f ca="1"/>
        <v>52.195717079043384</v>
      </c>
      <c r="FP223" s="43">
        <f ca="1"/>
        <v>53.124642215967178</v>
      </c>
      <c r="FQ223" s="43">
        <f ca="1"/>
        <v>54.966033129692079</v>
      </c>
      <c r="FR223" s="43">
        <f ca="1"/>
        <v>57.315606787204743</v>
      </c>
      <c r="FS223" s="43">
        <f ca="1"/>
        <v>56.231346439123151</v>
      </c>
      <c r="FT223" s="43">
        <f ca="1"/>
        <v>56.341418409943579</v>
      </c>
      <c r="FU223" s="43">
        <f ca="1"/>
        <v>55.247899671792986</v>
      </c>
      <c r="FV223" s="43">
        <f ca="1"/>
        <v>52.745048223137857</v>
      </c>
      <c r="FW223" s="43">
        <f ca="1"/>
        <v>54.221247084140778</v>
      </c>
      <c r="FX223" s="43">
        <f ca="1"/>
        <v>57.264171286821359</v>
      </c>
      <c r="FY223" s="43">
        <f ca="1"/>
        <v>59.089102840423578</v>
      </c>
      <c r="FZ223" s="43">
        <f ca="1"/>
        <v>60.131186078190808</v>
      </c>
      <c r="GA223" s="43">
        <f ca="1"/>
        <v>63.483751993179325</v>
      </c>
      <c r="GB223" s="43">
        <f ca="1"/>
        <v>66.130622842907897</v>
      </c>
      <c r="GC223" s="43">
        <f ca="1"/>
        <v>68.350579039454459</v>
      </c>
      <c r="GD223" s="43">
        <f ca="1"/>
        <v>73.808914340138429</v>
      </c>
      <c r="GE223" s="43">
        <f ca="1"/>
        <v>77.604854268431652</v>
      </c>
      <c r="GF223" s="43">
        <f ca="1"/>
        <v>80.226007367968549</v>
      </c>
      <c r="GG223" s="43">
        <f ca="1"/>
        <v>81.118927654623988</v>
      </c>
      <c r="GH223" s="43">
        <f ca="1"/>
        <v>84.815082712173449</v>
      </c>
      <c r="GI223" s="43">
        <f ca="1"/>
        <v>86.836497877240177</v>
      </c>
      <c r="GJ223" s="43">
        <f ca="1"/>
        <v>85.186447024941444</v>
      </c>
      <c r="GK223" s="43">
        <f ca="1"/>
        <v>80.291844808459288</v>
      </c>
      <c r="GL223" s="43">
        <f ca="1"/>
        <v>79.108828299641601</v>
      </c>
      <c r="GM223" s="43">
        <f ca="1"/>
        <v>80.474955189824101</v>
      </c>
      <c r="GN223" s="43">
        <f ca="1"/>
        <v>75.555663933157931</v>
      </c>
      <c r="GO223" s="43">
        <f ca="1"/>
        <v>70.403884214758861</v>
      </c>
      <c r="GP223" s="43">
        <f ca="1"/>
        <v>71.211421570777901</v>
      </c>
      <c r="GQ223" s="43">
        <f ca="1"/>
        <v>71.999413436651224</v>
      </c>
      <c r="GR223" s="43">
        <f ca="1"/>
        <v>72.366662909388538</v>
      </c>
      <c r="GS223" s="43">
        <f ca="1"/>
        <v>73.540421028137203</v>
      </c>
      <c r="GT223" s="43">
        <f ca="1"/>
        <v>71.967523426413536</v>
      </c>
      <c r="GU223" s="43">
        <f ca="1"/>
        <v>71.878025655746455</v>
      </c>
      <c r="GV223" s="43">
        <f ca="1"/>
        <v>70.203285763263708</v>
      </c>
      <c r="GW223" s="43">
        <f ca="1"/>
        <v>74.012598921656618</v>
      </c>
      <c r="GX223" s="43">
        <f ca="1"/>
        <v>72.471591330170625</v>
      </c>
      <c r="GY223" s="43">
        <f ca="1"/>
        <v>67.399022282361983</v>
      </c>
      <c r="GZ223" s="43">
        <f ca="1"/>
        <v>63.902436966300009</v>
      </c>
      <c r="HA223" s="43">
        <f ca="1"/>
        <v>61.478796188235279</v>
      </c>
      <c r="HB223" s="43">
        <f ca="1"/>
        <v>62.959109889268873</v>
      </c>
      <c r="HC223" s="43">
        <f ca="1"/>
        <v>81.062348604202271</v>
      </c>
      <c r="HD223" s="43">
        <f ca="1"/>
        <v>79.488422292470929</v>
      </c>
      <c r="HE223" s="43">
        <f ca="1"/>
        <v>70.823597897887225</v>
      </c>
      <c r="HF223" s="43">
        <f ca="1"/>
        <v>68.418473899960517</v>
      </c>
      <c r="HG223" s="43">
        <f ca="1"/>
        <v>63.620570424199101</v>
      </c>
      <c r="HH223" s="43">
        <f ca="1"/>
        <v>71.331780641674996</v>
      </c>
      <c r="HI223" s="43">
        <f ca="1"/>
        <v>71.487115852832801</v>
      </c>
      <c r="HJ223" s="43">
        <f ca="1"/>
        <v>67.234428681135185</v>
      </c>
      <c r="HK223" s="43">
        <f ca="1"/>
        <v>62.399491645097733</v>
      </c>
      <c r="HL223" s="43">
        <f ca="1"/>
        <v>62.164945763349536</v>
      </c>
      <c r="HM223" s="43">
        <f ca="1"/>
        <v>62.122768653035166</v>
      </c>
      <c r="HN223" s="43">
        <f ca="1"/>
        <v>61.436619077920916</v>
      </c>
      <c r="HO223" s="43">
        <f ca="1"/>
        <v>60.004654747247692</v>
      </c>
      <c r="HP223" s="43">
        <f ca="1"/>
        <v>62.354228404760356</v>
      </c>
      <c r="HQ223" s="43">
        <f ca="1"/>
        <v>61.67733721971512</v>
      </c>
      <c r="HR223" s="43">
        <f ca="1"/>
        <v>67.328041291832918</v>
      </c>
      <c r="HS223" s="43">
        <f ca="1"/>
        <v>80.351509988903999</v>
      </c>
      <c r="HT223" s="43">
        <f ca="1"/>
        <v>85.86745305001736</v>
      </c>
      <c r="HU223" s="43">
        <f ca="1"/>
        <v>97.571086807250978</v>
      </c>
      <c r="HV223" s="43">
        <f ca="1"/>
        <v>101.65712295770645</v>
      </c>
      <c r="HW223" s="43">
        <f ca="1"/>
        <v>92.00885179579258</v>
      </c>
      <c r="HX223" s="43">
        <f ca="1"/>
        <v>89.670593948364271</v>
      </c>
      <c r="HY223" s="43">
        <f ca="1"/>
        <v>78.903086298108093</v>
      </c>
      <c r="HZ223" s="43">
        <f ca="1"/>
        <v>80.653950731158261</v>
      </c>
      <c r="IA223" s="43">
        <f ca="1"/>
        <v>79.13968959987163</v>
      </c>
      <c r="IB223" s="43">
        <f ca="1"/>
        <v>85.272858665585517</v>
      </c>
      <c r="IC223" s="43">
        <f ca="1"/>
        <v>87.044297298789019</v>
      </c>
      <c r="ID223" s="43">
        <f ca="1"/>
        <v>95.899433044791223</v>
      </c>
      <c r="IE223" s="43">
        <f ca="1"/>
        <v>83.552855532765392</v>
      </c>
      <c r="IF223" s="43">
        <f ca="1"/>
        <v>74.015685051679611</v>
      </c>
      <c r="IG223" s="43">
        <f ca="1"/>
        <v>74.463173905014997</v>
      </c>
      <c r="IH223" s="43">
        <f ca="1"/>
        <v>70.617855896353731</v>
      </c>
      <c r="II223" s="43">
        <f ca="1"/>
        <v>61.179441576004031</v>
      </c>
      <c r="IJ223" s="43">
        <f ca="1"/>
        <v>60.987072804570197</v>
      </c>
      <c r="IK223" s="43">
        <f ca="1"/>
        <v>59.867836316227915</v>
      </c>
      <c r="IL223" s="43">
        <f ca="1"/>
        <v>66.678925276994704</v>
      </c>
      <c r="IM223" s="43">
        <f ca="1"/>
        <v>73.060013454556469</v>
      </c>
      <c r="IN223" s="43">
        <f ca="1"/>
        <v>78.678827516436584</v>
      </c>
      <c r="IO223" s="43">
        <f ca="1"/>
        <v>81.005769553780567</v>
      </c>
      <c r="IP223" s="43">
        <f ca="1"/>
        <v>81.063377314209944</v>
      </c>
      <c r="IQ223" s="43">
        <f ca="1"/>
        <v>77.040092474222178</v>
      </c>
      <c r="IR223" s="43">
        <f ca="1"/>
        <v>76.712962691783915</v>
      </c>
      <c r="IS223" s="43">
        <f ca="1"/>
        <v>76.207866078019151</v>
      </c>
      <c r="IT223" s="43">
        <f ca="1"/>
        <v>76.204779947996144</v>
      </c>
      <c r="IU223" s="43">
        <f ca="1"/>
        <v>77.098728944659243</v>
      </c>
      <c r="IV223" s="43">
        <f ca="1"/>
        <v>81.851369180083267</v>
      </c>
      <c r="IW223" s="43">
        <f ca="1"/>
        <v>83.903645645380024</v>
      </c>
      <c r="IX223" s="43">
        <f ca="1"/>
        <v>76.627579761147501</v>
      </c>
      <c r="IY223" s="43">
        <f ca="1"/>
        <v>69.732136579751966</v>
      </c>
      <c r="IZ223" s="43">
        <f ca="1"/>
        <v>64.781984022855752</v>
      </c>
      <c r="JA223" s="43">
        <f ca="1"/>
        <v>65.859043400883678</v>
      </c>
      <c r="JB223" s="43">
        <f ca="1"/>
        <v>66.670695596933371</v>
      </c>
      <c r="JC223" s="43">
        <f ca="1"/>
        <v>66.067871532440194</v>
      </c>
      <c r="JD223" s="43">
        <f ca="1"/>
        <v>73.280157396197325</v>
      </c>
      <c r="JE223" s="43">
        <f ca="1"/>
        <v>75.369467421770096</v>
      </c>
      <c r="JF223" s="43">
        <f ca="1"/>
        <v>75.037194089293479</v>
      </c>
      <c r="JG223" s="43">
        <f ca="1"/>
        <v>68.845388553142556</v>
      </c>
      <c r="JH223" s="43">
        <f ca="1"/>
        <v>65.622440099120141</v>
      </c>
      <c r="JI223" s="43">
        <f ca="1"/>
        <v>63.725498844981196</v>
      </c>
      <c r="JJ223" s="43">
        <f ca="1"/>
        <v>62.122768653035166</v>
      </c>
      <c r="JK223" s="43">
        <f ca="1"/>
        <v>60.456258440613745</v>
      </c>
      <c r="JL223" s="43">
        <f ca="1"/>
        <v>63.32841678202152</v>
      </c>
      <c r="JM223" s="43">
        <f ca="1"/>
        <v>67.62945332407952</v>
      </c>
      <c r="JN223" s="43">
        <f ca="1"/>
        <v>70.367879364490506</v>
      </c>
      <c r="JO223" s="43">
        <f ca="1"/>
        <v>70.32055870413781</v>
      </c>
      <c r="JP223" s="43">
        <f ca="1"/>
        <v>70.974818269014364</v>
      </c>
      <c r="JQ223" s="43">
        <f ca="1"/>
        <v>65.767488210201265</v>
      </c>
      <c r="JR223" s="43">
        <f ca="1"/>
        <v>72.409868729710581</v>
      </c>
      <c r="JS223" s="43">
        <f ca="1"/>
        <v>74.432312604784968</v>
      </c>
      <c r="JT223" s="43">
        <f ca="1"/>
        <v>75.279969651103016</v>
      </c>
      <c r="JU223" s="43">
        <f ca="1"/>
        <v>77.731385599374775</v>
      </c>
      <c r="JV223" s="43">
        <f ca="1"/>
        <v>91.096386018991467</v>
      </c>
      <c r="JW223" s="43">
        <f ca="1"/>
        <v>100.12948859632014</v>
      </c>
      <c r="JX223" s="43">
        <f ca="1"/>
        <v>98.64711747527123</v>
      </c>
      <c r="JY223" s="43">
        <f ca="1"/>
        <v>96.288285427689544</v>
      </c>
      <c r="JZ223" s="43">
        <f ca="1"/>
        <v>97.614292627573008</v>
      </c>
      <c r="KA223" s="43">
        <f ca="1"/>
        <v>94.697899755835536</v>
      </c>
      <c r="KB223" s="43">
        <f ca="1"/>
        <v>95.988930815458303</v>
      </c>
      <c r="KC223" s="43">
        <f ca="1"/>
        <v>94.43557870388031</v>
      </c>
      <c r="KD223" s="43">
        <f ca="1"/>
        <v>97.436325796246521</v>
      </c>
      <c r="KE223" s="43">
        <f ca="1"/>
        <v>83.274075120687485</v>
      </c>
      <c r="KF223" s="43">
        <f ca="1"/>
        <v>83.105366679430006</v>
      </c>
      <c r="KG223" s="43">
        <f ca="1"/>
        <v>82.574552315473554</v>
      </c>
      <c r="KH223" s="43">
        <f ca="1"/>
        <v>82.592040385603909</v>
      </c>
      <c r="KI223" s="43">
        <f ca="1"/>
        <v>81.760842699408528</v>
      </c>
      <c r="KJ223" s="43">
        <f ca="1"/>
        <v>85.312978355884553</v>
      </c>
      <c r="KK223" s="43">
        <f ca="1"/>
        <v>83.90878919541835</v>
      </c>
      <c r="KL223" s="43">
        <f ca="1"/>
        <v>84.763647211790087</v>
      </c>
      <c r="KM223" s="43">
        <f ca="1"/>
        <v>82.427446784377096</v>
      </c>
      <c r="KN223" s="43">
        <f ca="1"/>
        <v>84.203000257611265</v>
      </c>
      <c r="KO223" s="43">
        <f ca="1"/>
        <v>76.572029420733458</v>
      </c>
      <c r="KP223" s="43">
        <f ca="1"/>
        <v>65.511339418292039</v>
      </c>
      <c r="KQ223" s="43">
        <f ca="1"/>
        <v>56.244719669222832</v>
      </c>
      <c r="KR223" s="43">
        <f ca="1"/>
        <v>56.395940040349963</v>
      </c>
      <c r="KS223" s="43">
        <f ca="1"/>
        <v>55.730364665389061</v>
      </c>
      <c r="KT223" s="43">
        <f ca="1"/>
        <v>59.365825832486159</v>
      </c>
      <c r="KU223" s="43">
        <f ca="1"/>
        <v>64.186360928416249</v>
      </c>
      <c r="KV223" s="43">
        <f ca="1"/>
        <v>72.244246418476095</v>
      </c>
      <c r="KW223" s="43">
        <f ca="1"/>
        <v>73.570253618359558</v>
      </c>
      <c r="KX223" s="43">
        <f ca="1"/>
        <v>73.052812484502795</v>
      </c>
      <c r="KY223" s="43">
        <f ca="1"/>
        <v>77.07918345451354</v>
      </c>
      <c r="KZ223" s="43">
        <f ca="1"/>
        <v>78.694258166551592</v>
      </c>
      <c r="LA223" s="43">
        <f ca="1"/>
        <v>78.397989684343329</v>
      </c>
      <c r="LB223" s="43">
        <f ca="1"/>
        <v>76.111167337298383</v>
      </c>
      <c r="LC223" s="43">
        <f ca="1"/>
        <v>74.941524058580399</v>
      </c>
      <c r="LD223" s="43">
        <f ca="1"/>
        <v>80.303160618543629</v>
      </c>
      <c r="LE223" s="43">
        <f ca="1"/>
        <v>87.504130672216419</v>
      </c>
      <c r="LF223" s="43">
        <f ca="1"/>
        <v>87.502073252201086</v>
      </c>
      <c r="LG223" s="43">
        <f ca="1"/>
        <v>87.322049000859266</v>
      </c>
      <c r="LH223" s="43">
        <f ca="1"/>
        <v>77.605882978439325</v>
      </c>
      <c r="LI223" s="43">
        <f ca="1"/>
        <v>67.17476350069046</v>
      </c>
      <c r="LJ223" s="43">
        <f ca="1"/>
        <v>64.320093229413033</v>
      </c>
      <c r="LK223" s="43">
        <f ca="1"/>
        <v>63.756360145211218</v>
      </c>
      <c r="LL223" s="43">
        <f ca="1"/>
        <v>62.063103472590448</v>
      </c>
      <c r="LM223" s="43">
        <f ca="1"/>
        <v>61.379011317491525</v>
      </c>
      <c r="LN223" s="43">
        <f ca="1"/>
        <v>62.905616968870163</v>
      </c>
      <c r="LO223" s="43">
        <f ca="1"/>
        <v>65.681076569557192</v>
      </c>
      <c r="LP223" s="43">
        <f ca="1"/>
        <v>69.267159656286239</v>
      </c>
      <c r="LQ223" s="43">
        <f ca="1"/>
        <v>104.76074105083943</v>
      </c>
      <c r="LR223" s="43">
        <f ca="1"/>
        <v>114.28968185186386</v>
      </c>
      <c r="LS223" s="43">
        <f ca="1"/>
        <v>110.97209207713604</v>
      </c>
      <c r="LT223" s="43">
        <f ca="1"/>
        <v>109.83433880865574</v>
      </c>
      <c r="LU223" s="43">
        <f ca="1"/>
        <v>103.65487779259682</v>
      </c>
      <c r="LV223" s="43">
        <f ca="1"/>
        <v>83.920105005502705</v>
      </c>
      <c r="LW223" s="43">
        <f ca="1"/>
        <v>85.060944404006008</v>
      </c>
      <c r="LX223" s="43">
        <f ca="1"/>
        <v>88.742697521448136</v>
      </c>
      <c r="LY223" s="43">
        <f ca="1"/>
        <v>88.559587140083309</v>
      </c>
      <c r="LZ223" s="43">
        <f ca="1"/>
        <v>97.894101749658589</v>
      </c>
      <c r="MA223" s="43">
        <f ca="1"/>
        <v>106.71426135540008</v>
      </c>
      <c r="MB223" s="43">
        <f ca="1"/>
        <v>113.11798115313053</v>
      </c>
      <c r="MC223" s="43">
        <f ca="1"/>
        <v>119.21205923855305</v>
      </c>
      <c r="MD223" s="43">
        <f ca="1"/>
        <v>116.45923125803471</v>
      </c>
      <c r="ME223" s="43">
        <f ca="1"/>
        <v>110.50505773365498</v>
      </c>
      <c r="MF223" s="43">
        <f ca="1"/>
        <v>108.50010192871093</v>
      </c>
      <c r="MG223" s="43">
        <f ca="1"/>
        <v>107.01773080766202</v>
      </c>
      <c r="MH223" s="43">
        <f ca="1"/>
        <v>107.13397503852845</v>
      </c>
      <c r="MI223" s="43">
        <f ca="1"/>
        <v>102.81339300632477</v>
      </c>
      <c r="MJ223" s="43">
        <f ca="1"/>
        <v>106.29351896226406</v>
      </c>
      <c r="MK223" s="43">
        <f ca="1"/>
        <v>116.59502097904682</v>
      </c>
      <c r="ML223" s="43">
        <f ca="1"/>
        <v>123.7898187726736</v>
      </c>
      <c r="MM223" s="43">
        <f ca="1"/>
        <v>127.399562189579</v>
      </c>
      <c r="MN223" s="43">
        <f ca="1"/>
        <v>127.30697828888894</v>
      </c>
      <c r="MO223" s="43">
        <f ca="1"/>
        <v>125.26293150365352</v>
      </c>
      <c r="MP223" s="43">
        <f ca="1"/>
        <v>122.40620381236076</v>
      </c>
      <c r="MQ223" s="43">
        <f ca="1"/>
        <v>124.04082401454448</v>
      </c>
      <c r="MR223" s="43">
        <f ca="1"/>
        <v>130.99901850640774</v>
      </c>
      <c r="MS223" s="43">
        <f ca="1"/>
        <v>128.86033040046692</v>
      </c>
      <c r="MT223" s="43">
        <f ca="1"/>
        <v>127.07448982715607</v>
      </c>
      <c r="MU223" s="43">
        <f ca="1"/>
        <v>132.25918826580047</v>
      </c>
      <c r="MV223" s="43">
        <f ca="1"/>
        <v>144.54507188737392</v>
      </c>
      <c r="MW223" s="43">
        <f ca="1"/>
        <v>145.79289712667463</v>
      </c>
      <c r="MX223" s="43">
        <f ca="1"/>
        <v>135.82161102235318</v>
      </c>
      <c r="MY223" s="43">
        <f ca="1"/>
        <v>125.36580250442029</v>
      </c>
      <c r="MZ223" s="43">
        <f ca="1"/>
        <v>130.23057213068009</v>
      </c>
      <c r="NA223" s="43">
        <f ca="1"/>
        <v>139.17417693734168</v>
      </c>
      <c r="NB223" s="43">
        <f ca="1"/>
        <v>142.08851238906382</v>
      </c>
      <c r="NC223" s="43">
        <f ca="1"/>
        <v>145.07382883131504</v>
      </c>
      <c r="ND223" s="43">
        <f ca="1"/>
        <v>163.7017096501589</v>
      </c>
      <c r="NE223" s="43">
        <f ca="1"/>
        <v>170.12497493803502</v>
      </c>
      <c r="NF223" s="43">
        <f ca="1"/>
        <v>171.19071850597859</v>
      </c>
      <c r="NG223" s="43">
        <f ca="1"/>
        <v>172.20914141356945</v>
      </c>
      <c r="NH223" s="43">
        <f ca="1"/>
        <v>176.19024914324282</v>
      </c>
      <c r="NI223" s="43">
        <f ca="1"/>
        <v>176.60379056632519</v>
      </c>
      <c r="NJ223" s="43">
        <f ca="1"/>
        <v>172.48277827560904</v>
      </c>
      <c r="NK223" s="43">
        <f ca="1"/>
        <v>166.43807827055454</v>
      </c>
      <c r="NL223" s="43">
        <f ca="1"/>
        <v>168.30518693447112</v>
      </c>
      <c r="NM223" s="43">
        <f ca="1"/>
        <v>169.00882457971574</v>
      </c>
      <c r="NN223" s="43">
        <f ca="1"/>
        <v>164.38065825521946</v>
      </c>
      <c r="NO223" s="43">
        <f ca="1"/>
        <v>172.97861649930479</v>
      </c>
      <c r="NP223" s="43">
        <f ca="1"/>
        <v>165.62951220452786</v>
      </c>
      <c r="NQ223" s="43">
        <f ca="1"/>
        <v>155.01425363540648</v>
      </c>
      <c r="NR223" s="43">
        <f ca="1"/>
        <v>160.60323510706425</v>
      </c>
      <c r="NS223" s="43">
        <f ca="1"/>
        <v>160.59191929697991</v>
      </c>
      <c r="NT223" s="43">
        <f ca="1"/>
        <v>182.0672694170475</v>
      </c>
      <c r="NU223" s="43">
        <f ca="1"/>
        <v>195.37260465621947</v>
      </c>
      <c r="NV223" s="43">
        <f ca="1"/>
        <v>206.39420367836951</v>
      </c>
      <c r="NW223" s="43">
        <f ca="1"/>
        <v>218.80970476090909</v>
      </c>
      <c r="NX223" s="43">
        <f ca="1"/>
        <v>205.29451268017291</v>
      </c>
      <c r="NY223" s="43">
        <f ca="1"/>
        <v>193.54458697259426</v>
      </c>
      <c r="NZ223" s="43">
        <f ca="1"/>
        <v>192.75556639671325</v>
      </c>
      <c r="OA223" s="43">
        <f ca="1"/>
        <v>193.46640501201153</v>
      </c>
      <c r="OB223" s="43">
        <f ca="1"/>
        <v>186.31378432869911</v>
      </c>
      <c r="OC223" s="43">
        <f ca="1"/>
        <v>185.87452515542509</v>
      </c>
      <c r="OD223" s="43">
        <f ca="1"/>
        <v>179.58087732851504</v>
      </c>
      <c r="OE223" s="43">
        <f ca="1"/>
        <v>170.42124342024326</v>
      </c>
      <c r="OF223" s="43">
        <f ca="1"/>
        <v>166.12535042822361</v>
      </c>
      <c r="OG223" s="43">
        <f ca="1"/>
        <v>153.33437019288542</v>
      </c>
      <c r="OH223" s="43">
        <f ca="1"/>
        <v>149.58883705496785</v>
      </c>
      <c r="OI223" s="43">
        <f ca="1"/>
        <v>143.61717546045782</v>
      </c>
      <c r="OJ223" s="43">
        <f ca="1"/>
        <v>152.94654651999474</v>
      </c>
      <c r="OK223" s="43">
        <f ca="1"/>
        <v>182.78119416236879</v>
      </c>
      <c r="OL223" s="43">
        <f ca="1"/>
        <v>192.23298171281814</v>
      </c>
      <c r="OM223" s="43">
        <f ca="1"/>
        <v>188.04510327160358</v>
      </c>
      <c r="ON223" s="43">
        <f ca="1"/>
        <v>201.91417159497738</v>
      </c>
      <c r="OO223" s="43">
        <f ca="1"/>
        <v>194.98786711335183</v>
      </c>
      <c r="OP223" s="43">
        <f ca="1"/>
        <v>184.51148439526557</v>
      </c>
      <c r="OQ223" s="43">
        <f ca="1"/>
        <v>177.21793044090271</v>
      </c>
      <c r="OR223" s="43">
        <f ca="1"/>
        <v>202.86469964206219</v>
      </c>
      <c r="OS223" s="43">
        <f ca="1"/>
        <v>199.75182315886019</v>
      </c>
      <c r="OT223" s="43">
        <f ca="1"/>
        <v>196.28609914302825</v>
      </c>
      <c r="OU223" s="43">
        <f ca="1"/>
        <v>191.09008489429951</v>
      </c>
      <c r="OV223" s="43">
        <f ca="1"/>
        <v>186.42694242954252</v>
      </c>
      <c r="OW223" s="43">
        <f ca="1"/>
        <v>190.46874404966832</v>
      </c>
      <c r="OX223" s="43">
        <f ca="1"/>
        <v>183.39019048690795</v>
      </c>
      <c r="OY223" s="43">
        <f ca="1"/>
        <v>193.80999415457251</v>
      </c>
      <c r="OZ223" s="43">
        <f ca="1"/>
        <v>217.95381803452969</v>
      </c>
      <c r="PA223" s="43">
        <f ca="1"/>
        <v>196.5443053549528</v>
      </c>
      <c r="PB223" s="43">
        <f ca="1"/>
        <v>188.90716225802896</v>
      </c>
      <c r="PC223" s="43">
        <f ca="1"/>
        <v>175.73350189983844</v>
      </c>
      <c r="PD223" s="43">
        <f ca="1"/>
        <v>163.8724755114317</v>
      </c>
      <c r="PE223" s="43">
        <f ca="1"/>
        <v>141.65542547583578</v>
      </c>
      <c r="PF223" s="43">
        <f ca="1"/>
        <v>131.60184257090091</v>
      </c>
      <c r="PG223" s="43">
        <f ca="1"/>
        <v>125.80300425767899</v>
      </c>
      <c r="PH223" s="43">
        <f ca="1"/>
        <v>120.65431066930294</v>
      </c>
      <c r="PI223" s="43">
        <f ca="1"/>
        <v>121.05756499230861</v>
      </c>
      <c r="PJ223" s="43">
        <f ca="1"/>
        <v>126.09310047984123</v>
      </c>
      <c r="PK223" s="43">
        <f ca="1"/>
        <v>127.33372474908829</v>
      </c>
      <c r="PL223" s="43">
        <f ca="1"/>
        <v>127.03745626688004</v>
      </c>
      <c r="PM223" s="43">
        <f ca="1"/>
        <v>130.80150618493556</v>
      </c>
      <c r="PN223" s="43">
        <f ca="1"/>
        <v>135.05933690667152</v>
      </c>
      <c r="PO223" s="43">
        <f ca="1"/>
        <v>136.55816738784316</v>
      </c>
      <c r="PP223" s="43">
        <f ca="1"/>
        <v>139.36860312879088</v>
      </c>
      <c r="PQ223" s="43">
        <f ca="1"/>
        <v>141.4373389542103</v>
      </c>
      <c r="PR223" s="43">
        <f ca="1"/>
        <v>131.47222510993481</v>
      </c>
      <c r="PS223" s="43">
        <f ca="1"/>
        <v>129.81908812761307</v>
      </c>
      <c r="PT223" s="43">
        <f ca="1"/>
        <v>123.32278442919254</v>
      </c>
      <c r="PU223" s="43">
        <f ca="1"/>
        <v>120.48045867800712</v>
      </c>
      <c r="PV223" s="43">
        <f ca="1"/>
        <v>124.10871887505054</v>
      </c>
      <c r="PW223" s="43">
        <f ca="1"/>
        <v>119.90026623368263</v>
      </c>
      <c r="PX223" s="43">
        <f ca="1"/>
        <v>118.86847009599209</v>
      </c>
      <c r="PY223" s="43">
        <f ca="1"/>
        <v>121.81675297796727</v>
      </c>
      <c r="PZ223" s="43">
        <f ca="1"/>
        <v>121.07402435243129</v>
      </c>
      <c r="QA223" s="43">
        <f ca="1"/>
        <v>119.96301754415035</v>
      </c>
      <c r="QB223" s="43">
        <f ca="1"/>
        <v>119.08861403763294</v>
      </c>
      <c r="QC223" s="43">
        <f ca="1"/>
        <v>114.1487485808134</v>
      </c>
      <c r="QD223" s="43">
        <f ca="1"/>
        <v>113.68685778737068</v>
      </c>
      <c r="QE223" s="43">
        <f ca="1"/>
        <v>110.69948392510415</v>
      </c>
      <c r="QF223" s="43">
        <f ca="1"/>
        <v>106.29454767227173</v>
      </c>
      <c r="QG223" s="43">
        <f ca="1"/>
        <v>105.20617248415947</v>
      </c>
      <c r="QH223" s="43">
        <f ca="1"/>
        <v>105.97976240992547</v>
      </c>
      <c r="QI223" s="43">
        <f ca="1"/>
        <v>114.21355731129646</v>
      </c>
      <c r="QJ223" s="43">
        <f ca="1"/>
        <v>114.51702676355839</v>
      </c>
      <c r="QK223" s="43">
        <f ca="1"/>
        <v>115.36262638986111</v>
      </c>
      <c r="QL223" s="43">
        <f ca="1"/>
        <v>113.90597301900387</v>
      </c>
      <c r="QM223" s="43">
        <f ca="1"/>
        <v>115.49121514081955</v>
      </c>
      <c r="QN223" s="43">
        <f ca="1"/>
        <v>115.64346422195435</v>
      </c>
      <c r="QO223" s="43">
        <f ca="1"/>
        <v>115.11367856800555</v>
      </c>
      <c r="QP223" s="43">
        <f ca="1"/>
        <v>113.99752820968628</v>
      </c>
      <c r="QQ223" s="43">
        <f ca="1"/>
        <v>114.26602152168751</v>
      </c>
      <c r="QR223" s="43">
        <f ca="1"/>
        <v>113.7434368377924</v>
      </c>
      <c r="QS223" s="43">
        <f ca="1"/>
        <v>114.19606924116611</v>
      </c>
      <c r="QT223" s="43">
        <f ca="1"/>
        <v>113.47494352579118</v>
      </c>
      <c r="QU223" s="43">
        <f ca="1"/>
        <v>113.10666534304619</v>
      </c>
      <c r="QV223" s="43">
        <f ca="1"/>
        <v>114.73717070519923</v>
      </c>
      <c r="QW223" s="43">
        <f ca="1"/>
        <v>114.16520794093609</v>
      </c>
      <c r="QX223" s="43">
        <f ca="1"/>
        <v>112.46475029826163</v>
      </c>
      <c r="QY223" s="43">
        <f ca="1"/>
        <v>113.00996660232543</v>
      </c>
      <c r="QZ223" s="43">
        <f ca="1"/>
        <v>128.75025842964649</v>
      </c>
      <c r="RA223" s="43">
        <f ca="1"/>
        <v>136.37094216644763</v>
      </c>
      <c r="RB223" s="43">
        <f ca="1"/>
        <v>136.82768940985201</v>
      </c>
      <c r="RC223" s="43">
        <f ca="1"/>
        <v>136.16725758492944</v>
      </c>
      <c r="RD223" s="43">
        <f ca="1"/>
        <v>133.56770739555358</v>
      </c>
      <c r="RE223" s="43">
        <f ca="1"/>
        <v>129.94561945855617</v>
      </c>
      <c r="RF223" s="43">
        <f ca="1"/>
        <v>126.0941291898489</v>
      </c>
      <c r="RG223" s="43">
        <f ca="1"/>
        <v>121.52357062578201</v>
      </c>
      <c r="RH223" s="43">
        <f ca="1"/>
        <v>120.57509999871253</v>
      </c>
      <c r="RI223" s="43">
        <f ca="1"/>
        <v>122.02043755948543</v>
      </c>
      <c r="RJ223" s="43">
        <f ca="1"/>
        <v>121.09356984257698</v>
      </c>
      <c r="RK223" s="43">
        <f ca="1"/>
        <v>120.18830503582954</v>
      </c>
      <c r="RL223" s="43">
        <f ca="1"/>
        <v>121.44744608521462</v>
      </c>
      <c r="RM223" s="43">
        <f ca="1"/>
        <v>124.88539493083954</v>
      </c>
      <c r="RN223" s="43">
        <f ca="1"/>
        <v>131.82301522254946</v>
      </c>
      <c r="RO223" s="43">
        <f ca="1"/>
        <v>131.57200998067856</v>
      </c>
      <c r="RP223" s="43">
        <f ca="1"/>
        <v>131.12452112734317</v>
      </c>
      <c r="RQ223" s="43">
        <f ca="1"/>
        <v>131.2027030879259</v>
      </c>
      <c r="RR223" s="43">
        <f ca="1"/>
        <v>124.18175728559494</v>
      </c>
      <c r="RS223" s="43">
        <f ca="1"/>
        <v>124.64982033908367</v>
      </c>
      <c r="RT223" s="43">
        <f ca="1"/>
        <v>120.41256381750108</v>
      </c>
      <c r="RU223" s="43">
        <f ca="1"/>
        <v>112.71884167015551</v>
      </c>
      <c r="RV223" s="43">
        <f ca="1"/>
        <v>112.33410412728786</v>
      </c>
      <c r="RW223" s="43">
        <f ca="1"/>
        <v>111.4833609509468</v>
      </c>
      <c r="RX223" s="43">
        <f ca="1"/>
        <v>111.79094524323941</v>
      </c>
      <c r="RY223" s="43">
        <f ca="1"/>
        <v>112.56659258902073</v>
      </c>
      <c r="RZ223" s="43">
        <f ca="1"/>
        <v>111.76419878304004</v>
      </c>
      <c r="SA223" s="43">
        <f ca="1"/>
        <v>108.06598630547523</v>
      </c>
      <c r="SB223" s="43">
        <f ca="1"/>
        <v>108.86735140144825</v>
      </c>
      <c r="SC223" s="43">
        <f ca="1"/>
        <v>110.78075201570987</v>
      </c>
      <c r="SD223" s="43">
        <f ca="1"/>
        <v>109.9495543295145</v>
      </c>
      <c r="SE223" s="43">
        <f ca="1"/>
        <v>111.67881585240364</v>
      </c>
      <c r="SF223" s="43">
        <f ca="1"/>
        <v>118.67198648452759</v>
      </c>
      <c r="SG223" s="43">
        <f ca="1"/>
        <v>120.323066046834</v>
      </c>
      <c r="SH223" s="43">
        <f ca="1"/>
        <v>122.36814154207707</v>
      </c>
    </row>
    <row r="224" spans="2:508" x14ac:dyDescent="0.25">
      <c r="B224" s="46" t="s">
        <v>504</v>
      </c>
      <c r="C224" s="45" cm="1">
        <f t="array" aca="1" ref="C224:SH224" ca="1">IF(OFFSET(bHist!A1,_xlfn.XMATCH(B224,bHist!B:B,0)-1,3,1,500)=0,"-",OFFSET(bHist!$A$1,_xlfn.XMATCH(B224,bHist!B:B,0)-1,3,1,500))</f>
        <v>176.2128807634115</v>
      </c>
      <c r="D224" s="43">
        <f ca="1"/>
        <v>162.68637287259099</v>
      </c>
      <c r="E224" s="43">
        <f ca="1"/>
        <v>171.78325547039509</v>
      </c>
      <c r="F224" s="43">
        <f ca="1"/>
        <v>190.5520695602894</v>
      </c>
      <c r="G224" s="43">
        <f ca="1"/>
        <v>197.81990576446057</v>
      </c>
      <c r="H224" s="43">
        <f ca="1"/>
        <v>223.48107690572738</v>
      </c>
      <c r="I224" s="43">
        <f ca="1"/>
        <v>239.51969463527203</v>
      </c>
      <c r="J224" s="43">
        <f ca="1"/>
        <v>250.34069520592692</v>
      </c>
      <c r="K224" s="43">
        <f ca="1"/>
        <v>258.66810271799568</v>
      </c>
      <c r="L224" s="43">
        <f ca="1"/>
        <v>255.32891003310681</v>
      </c>
      <c r="M224" s="43">
        <f ca="1"/>
        <v>244.88030248522759</v>
      </c>
      <c r="N224" s="43">
        <f ca="1"/>
        <v>267.91414826691152</v>
      </c>
      <c r="O224" s="43">
        <f ca="1"/>
        <v>254.23024774491785</v>
      </c>
      <c r="P224" s="43">
        <f ca="1"/>
        <v>263.52772879421713</v>
      </c>
      <c r="Q224" s="43">
        <f ca="1"/>
        <v>228.52998562335966</v>
      </c>
      <c r="R224" s="43">
        <f ca="1"/>
        <v>167.91427713155747</v>
      </c>
      <c r="S224" s="43">
        <f ca="1"/>
        <v>228.68840696454049</v>
      </c>
      <c r="T224" s="43">
        <f ca="1"/>
        <v>220.21800876140594</v>
      </c>
      <c r="U224" s="43">
        <f ca="1"/>
        <v>209.81363574385642</v>
      </c>
      <c r="V224" s="43">
        <f ca="1"/>
        <v>176.31369434416294</v>
      </c>
      <c r="W224" s="43">
        <f ca="1"/>
        <v>131.50617254018783</v>
      </c>
      <c r="X224" s="43">
        <f ca="1"/>
        <v>67.231342551112178</v>
      </c>
      <c r="Y224" s="43">
        <f ca="1"/>
        <v>57.309434527158736</v>
      </c>
      <c r="Z224" s="43">
        <f ca="1"/>
        <v>116.01997208476067</v>
      </c>
      <c r="AA224" s="43">
        <f ca="1"/>
        <v>140.46726541697979</v>
      </c>
      <c r="AB224" s="43">
        <f ca="1"/>
        <v>169.59621799409391</v>
      </c>
      <c r="AC224" s="43">
        <f ca="1"/>
        <v>167.36597469747065</v>
      </c>
      <c r="AD224" s="43">
        <f ca="1"/>
        <v>161.72658643543718</v>
      </c>
      <c r="AE224" s="43">
        <f ca="1"/>
        <v>144.29509535551071</v>
      </c>
      <c r="AF224" s="43">
        <f ca="1"/>
        <v>112.65506164968014</v>
      </c>
      <c r="AG224" s="43">
        <f ca="1"/>
        <v>137.23094373285772</v>
      </c>
      <c r="AH224" s="43">
        <f ca="1"/>
        <v>146.12928529918193</v>
      </c>
      <c r="AI224" s="43">
        <f ca="1"/>
        <v>177.73948641479015</v>
      </c>
      <c r="AJ224" s="43">
        <f ca="1"/>
        <v>183.20810881555082</v>
      </c>
      <c r="AK224" s="43">
        <f ca="1"/>
        <v>210.47201014876367</v>
      </c>
      <c r="AL224" s="43">
        <f ca="1"/>
        <v>250.90854313015939</v>
      </c>
      <c r="AM224" s="43">
        <f ca="1"/>
        <v>326.77076264560225</v>
      </c>
      <c r="AN224" s="43">
        <f ca="1"/>
        <v>354.35459279119965</v>
      </c>
      <c r="AO224" s="43">
        <f ca="1"/>
        <v>376.17661818385125</v>
      </c>
      <c r="AP224" s="43">
        <f ca="1"/>
        <v>339.77674327254294</v>
      </c>
      <c r="AQ224" s="43">
        <f ca="1"/>
        <v>328.2963395869732</v>
      </c>
      <c r="AR224" s="43">
        <f ca="1"/>
        <v>335.58372128129008</v>
      </c>
      <c r="AS224" s="43">
        <f ca="1"/>
        <v>331.67668067216874</v>
      </c>
      <c r="AT224" s="43">
        <f ca="1"/>
        <v>355.50263315975667</v>
      </c>
      <c r="AU224" s="43">
        <f ca="1"/>
        <v>386.17362203836444</v>
      </c>
      <c r="AV224" s="43">
        <f ca="1"/>
        <v>421.62502632260322</v>
      </c>
      <c r="AW224" s="43">
        <f ca="1"/>
        <v>456.38205135166641</v>
      </c>
      <c r="AX224" s="43">
        <f ca="1"/>
        <v>401.82338738501068</v>
      </c>
      <c r="AY224" s="43">
        <f ca="1"/>
        <v>396.22617623329165</v>
      </c>
      <c r="AZ224" s="43">
        <f ca="1"/>
        <v>325.5682006466389</v>
      </c>
      <c r="BA224" s="43">
        <f ca="1"/>
        <v>259.40980263352395</v>
      </c>
      <c r="BB224" s="43">
        <f ca="1"/>
        <v>321.6117819571495</v>
      </c>
      <c r="BC224" s="43">
        <f ca="1"/>
        <v>352.57389576792713</v>
      </c>
      <c r="BD224" s="43">
        <f ca="1"/>
        <v>522.18040086209771</v>
      </c>
      <c r="BE224" s="43">
        <f ca="1"/>
        <v>570.1398901295662</v>
      </c>
      <c r="BF224" s="43">
        <f ca="1"/>
        <v>311.47281612157821</v>
      </c>
      <c r="BG224" s="43">
        <f ca="1"/>
        <v>198.73854380130769</v>
      </c>
      <c r="BH224" s="43">
        <f ca="1"/>
        <v>196.63997538566588</v>
      </c>
      <c r="BI224" s="43">
        <f ca="1"/>
        <v>135.38749539911748</v>
      </c>
      <c r="BJ224" s="43">
        <f ca="1"/>
        <v>118.36748832225798</v>
      </c>
      <c r="BK224" s="43">
        <f ca="1"/>
        <v>172.18548108339309</v>
      </c>
      <c r="BL224" s="43">
        <f ca="1"/>
        <v>225.97569867432119</v>
      </c>
      <c r="BM224" s="43">
        <f ca="1"/>
        <v>255.93893506765366</v>
      </c>
      <c r="BN224" s="43">
        <f ca="1"/>
        <v>303.8922520750761</v>
      </c>
      <c r="BO224" s="43">
        <f ca="1"/>
        <v>302.86765690743925</v>
      </c>
      <c r="BP224" s="43">
        <f ca="1"/>
        <v>300.49648033976558</v>
      </c>
      <c r="BQ224" s="43">
        <f ca="1"/>
        <v>289.94705921113496</v>
      </c>
      <c r="BR224" s="43">
        <f ca="1"/>
        <v>283.16374542057514</v>
      </c>
      <c r="BS224" s="43">
        <f ca="1"/>
        <v>283.65546880424023</v>
      </c>
      <c r="BT224" s="43">
        <f ca="1"/>
        <v>261.70485466063025</v>
      </c>
      <c r="BU224" s="43">
        <f ca="1"/>
        <v>305.32524511575696</v>
      </c>
      <c r="BV224" s="43">
        <f ca="1"/>
        <v>360.16886175453664</v>
      </c>
      <c r="BW224" s="43">
        <f ca="1"/>
        <v>551.41736799001694</v>
      </c>
      <c r="BX224" s="43">
        <f ca="1"/>
        <v>593.9113209867478</v>
      </c>
      <c r="BY224" s="43">
        <f ca="1"/>
        <v>587.37284017801289</v>
      </c>
      <c r="BZ224" s="43">
        <f ca="1"/>
        <v>673.15285287737845</v>
      </c>
      <c r="CA224" s="43">
        <f ca="1"/>
        <v>695.99947343766689</v>
      </c>
      <c r="CB224" s="43">
        <f ca="1"/>
        <v>582.57493670225142</v>
      </c>
      <c r="CC224" s="43">
        <f ca="1"/>
        <v>492.08137474775316</v>
      </c>
      <c r="CD224" s="43">
        <f ca="1"/>
        <v>301.23406541526316</v>
      </c>
      <c r="CE224" s="43">
        <f ca="1"/>
        <v>283.64621041417126</v>
      </c>
      <c r="CF224" s="43">
        <f ca="1"/>
        <v>181.32659821152686</v>
      </c>
      <c r="CG224" s="43">
        <f ca="1"/>
        <v>183.02088359415532</v>
      </c>
      <c r="CH224" s="43">
        <f ca="1"/>
        <v>224.54373434364794</v>
      </c>
      <c r="CI224" s="43">
        <f ca="1"/>
        <v>112.47400868833064</v>
      </c>
      <c r="CJ224" s="43">
        <f ca="1"/>
        <v>77.654232348799695</v>
      </c>
      <c r="CK224" s="43">
        <f ca="1"/>
        <v>67.191222860813141</v>
      </c>
      <c r="CL224" s="43">
        <f ca="1"/>
        <v>66.542106845974928</v>
      </c>
      <c r="CM224" s="43">
        <f ca="1"/>
        <v>89.626359418034554</v>
      </c>
      <c r="CN224" s="43">
        <f ca="1"/>
        <v>97.830321729183197</v>
      </c>
      <c r="CO224" s="43">
        <f ca="1"/>
        <v>82.670222346186634</v>
      </c>
      <c r="CP224" s="43">
        <f ca="1"/>
        <v>71.97986794650555</v>
      </c>
      <c r="CQ224" s="43">
        <f ca="1"/>
        <v>65.476363278031357</v>
      </c>
      <c r="CR224" s="43">
        <f ca="1"/>
        <v>54.720171437859534</v>
      </c>
      <c r="CS224" s="43">
        <f ca="1"/>
        <v>45.212833546996116</v>
      </c>
      <c r="CT224" s="43">
        <f ca="1"/>
        <v>45.600657219886784</v>
      </c>
      <c r="CU224" s="43">
        <f ca="1"/>
        <v>46.021399613022808</v>
      </c>
      <c r="CV224" s="43">
        <f ca="1"/>
        <v>49.786478241086002</v>
      </c>
      <c r="CW224" s="43">
        <f ca="1"/>
        <v>48.477959111332893</v>
      </c>
      <c r="CX224" s="43">
        <f ca="1"/>
        <v>48.713533703088757</v>
      </c>
      <c r="CY224" s="43">
        <f ca="1"/>
        <v>69.324767416715616</v>
      </c>
      <c r="CZ224" s="43">
        <f ca="1"/>
        <v>51.401552953124046</v>
      </c>
      <c r="DA224" s="43">
        <f ca="1"/>
        <v>50.304948084950453</v>
      </c>
      <c r="DB224" s="43">
        <f ca="1"/>
        <v>49.191883856654172</v>
      </c>
      <c r="DC224" s="43">
        <f ca="1"/>
        <v>47.397813603281975</v>
      </c>
      <c r="DD224" s="43">
        <f ca="1"/>
        <v>47.519201384186744</v>
      </c>
      <c r="DE224" s="43">
        <f ca="1"/>
        <v>48.614777542352677</v>
      </c>
      <c r="DF224" s="43">
        <f ca="1"/>
        <v>49.909923442006111</v>
      </c>
      <c r="DG224" s="43">
        <f ca="1"/>
        <v>58.853528248667715</v>
      </c>
      <c r="DH224" s="43">
        <f ca="1"/>
        <v>57.976038612127304</v>
      </c>
      <c r="DI224" s="43">
        <f ca="1"/>
        <v>58.843241148591041</v>
      </c>
      <c r="DJ224" s="43">
        <f ca="1"/>
        <v>56.384624230265615</v>
      </c>
      <c r="DK224" s="43">
        <f ca="1"/>
        <v>63.624685264229768</v>
      </c>
      <c r="DL224" s="43">
        <f ca="1"/>
        <v>68.355722589492785</v>
      </c>
      <c r="DM224" s="43">
        <f ca="1"/>
        <v>60.231999658942222</v>
      </c>
      <c r="DN224" s="43">
        <f ca="1"/>
        <v>55.490675233602524</v>
      </c>
      <c r="DO224" s="43">
        <f ca="1"/>
        <v>52.946675384640692</v>
      </c>
      <c r="DP224" s="43">
        <f ca="1"/>
        <v>53.607107209563253</v>
      </c>
      <c r="DQ224" s="43">
        <f ca="1"/>
        <v>51.853156646490099</v>
      </c>
      <c r="DR224" s="43">
        <f ca="1"/>
        <v>49.037577355504034</v>
      </c>
      <c r="DS224" s="43">
        <f ca="1"/>
        <v>51.766745005846026</v>
      </c>
      <c r="DT224" s="43">
        <f ca="1"/>
        <v>53.870456971526146</v>
      </c>
      <c r="DU224" s="43">
        <f ca="1"/>
        <v>53.398279078006745</v>
      </c>
      <c r="DV224" s="43">
        <f ca="1"/>
        <v>54.046366382837292</v>
      </c>
      <c r="DW224" s="43">
        <f ca="1"/>
        <v>55.667613354921336</v>
      </c>
      <c r="DX224" s="43">
        <f ca="1"/>
        <v>56.50395459115505</v>
      </c>
      <c r="DY224" s="43">
        <f ca="1"/>
        <v>60.423339720368389</v>
      </c>
      <c r="DZ224" s="43">
        <f ca="1"/>
        <v>54.777779198288918</v>
      </c>
      <c r="EA224" s="43">
        <f ca="1"/>
        <v>52.833517283797264</v>
      </c>
      <c r="EB224" s="43">
        <f ca="1"/>
        <v>44.86615827441215</v>
      </c>
      <c r="EC224" s="43">
        <f ca="1"/>
        <v>43.819960196614268</v>
      </c>
      <c r="ED224" s="43">
        <f ca="1"/>
        <v>42.97538928031922</v>
      </c>
      <c r="EE224" s="43">
        <f ca="1"/>
        <v>45.574939469695089</v>
      </c>
      <c r="EF224" s="43">
        <f ca="1"/>
        <v>45.452522978782653</v>
      </c>
      <c r="EG224" s="43">
        <f ca="1"/>
        <v>44.484506861567496</v>
      </c>
      <c r="EH224" s="43">
        <f ca="1"/>
        <v>47.903938927054405</v>
      </c>
      <c r="EI224" s="43">
        <f ca="1"/>
        <v>47.498627184033396</v>
      </c>
      <c r="EJ224" s="43">
        <f ca="1"/>
        <v>50.986982820034029</v>
      </c>
      <c r="EK224" s="43">
        <f ca="1"/>
        <v>54.396127785444257</v>
      </c>
      <c r="EL224" s="43">
        <f ca="1"/>
        <v>53.461030388474462</v>
      </c>
      <c r="EM224" s="43">
        <f ca="1"/>
        <v>54.991750879883767</v>
      </c>
      <c r="EN224" s="43">
        <f ca="1"/>
        <v>56.598595911860464</v>
      </c>
      <c r="EO224" s="43">
        <f ca="1"/>
        <v>58.567546866536141</v>
      </c>
      <c r="EP224" s="43">
        <f ca="1"/>
        <v>61.138293175697328</v>
      </c>
      <c r="EQ224" s="43">
        <f ca="1"/>
        <v>61.340949047207829</v>
      </c>
      <c r="ER224" s="43">
        <f ca="1"/>
        <v>63.206000291109085</v>
      </c>
      <c r="ES224" s="43">
        <f ca="1"/>
        <v>65.247989656329153</v>
      </c>
      <c r="ET224" s="43">
        <f ca="1"/>
        <v>68.482253920435909</v>
      </c>
      <c r="EU224" s="43">
        <f ca="1"/>
        <v>72.263791908621783</v>
      </c>
      <c r="EV224" s="43">
        <f ca="1"/>
        <v>70.690894306898116</v>
      </c>
      <c r="EW224" s="43">
        <f ca="1"/>
        <v>68.574837821125982</v>
      </c>
      <c r="EX224" s="43">
        <f ca="1"/>
        <v>68.610842671394352</v>
      </c>
      <c r="EY224" s="43">
        <f ca="1"/>
        <v>68.687995921969417</v>
      </c>
      <c r="EZ224" s="43">
        <f ca="1"/>
        <v>67.878401145935058</v>
      </c>
      <c r="FA224" s="43">
        <f ca="1"/>
        <v>64.920859873890876</v>
      </c>
      <c r="FB224" s="43">
        <f ca="1"/>
        <v>68.984264404177665</v>
      </c>
      <c r="FC224" s="43">
        <f ca="1"/>
        <v>76.65329751133919</v>
      </c>
      <c r="FD224" s="43">
        <f ca="1"/>
        <v>77.571935548186303</v>
      </c>
      <c r="FE224" s="43">
        <f ca="1"/>
        <v>75.972291486263273</v>
      </c>
      <c r="FF224" s="43">
        <f ca="1"/>
        <v>68.611871381402025</v>
      </c>
      <c r="FG224" s="43">
        <f ca="1"/>
        <v>66.288015474081035</v>
      </c>
      <c r="FH224" s="43">
        <f ca="1"/>
        <v>65.456817787885669</v>
      </c>
      <c r="FI224" s="43">
        <f ca="1"/>
        <v>64.750094012618064</v>
      </c>
      <c r="FJ224" s="43">
        <f ca="1"/>
        <v>63.04963636994362</v>
      </c>
      <c r="FK224" s="43">
        <f ca="1"/>
        <v>61.321403557062148</v>
      </c>
      <c r="FL224" s="43">
        <f ca="1"/>
        <v>62.104251872897152</v>
      </c>
      <c r="FM224" s="43">
        <f ca="1"/>
        <v>57.806301460862159</v>
      </c>
      <c r="FN224" s="43">
        <f ca="1"/>
        <v>52.163827068805695</v>
      </c>
      <c r="FO224" s="43">
        <f ca="1"/>
        <v>52.195717079043384</v>
      </c>
      <c r="FP224" s="43">
        <f ca="1"/>
        <v>53.124642215967178</v>
      </c>
      <c r="FQ224" s="43">
        <f ca="1"/>
        <v>54.966033129692079</v>
      </c>
      <c r="FR224" s="43">
        <f ca="1"/>
        <v>57.315606787204743</v>
      </c>
      <c r="FS224" s="43">
        <f ca="1"/>
        <v>56.231346439123151</v>
      </c>
      <c r="FT224" s="43">
        <f ca="1"/>
        <v>56.341418409943579</v>
      </c>
      <c r="FU224" s="43">
        <f ca="1"/>
        <v>55.247899671792986</v>
      </c>
      <c r="FV224" s="43">
        <f ca="1"/>
        <v>52.745048223137857</v>
      </c>
      <c r="FW224" s="43">
        <f ca="1"/>
        <v>54.221247084140778</v>
      </c>
      <c r="FX224" s="43">
        <f ca="1"/>
        <v>57.264171286821359</v>
      </c>
      <c r="FY224" s="43">
        <f ca="1"/>
        <v>59.089102840423578</v>
      </c>
      <c r="FZ224" s="43">
        <f ca="1"/>
        <v>60.131186078190808</v>
      </c>
      <c r="GA224" s="43">
        <f ca="1"/>
        <v>63.483751993179325</v>
      </c>
      <c r="GB224" s="43">
        <f ca="1"/>
        <v>66.130622842907897</v>
      </c>
      <c r="GC224" s="43">
        <f ca="1"/>
        <v>68.350579039454459</v>
      </c>
      <c r="GD224" s="43">
        <f ca="1"/>
        <v>73.808914340138429</v>
      </c>
      <c r="GE224" s="43">
        <f ca="1"/>
        <v>77.604854268431652</v>
      </c>
      <c r="GF224" s="43">
        <f ca="1"/>
        <v>80.226007367968549</v>
      </c>
      <c r="GG224" s="43">
        <f ca="1"/>
        <v>81.118927654623988</v>
      </c>
      <c r="GH224" s="43">
        <f ca="1"/>
        <v>84.815082712173449</v>
      </c>
      <c r="GI224" s="43">
        <f ca="1"/>
        <v>86.836497877240177</v>
      </c>
      <c r="GJ224" s="43">
        <f ca="1"/>
        <v>85.186447024941444</v>
      </c>
      <c r="GK224" s="43">
        <f ca="1"/>
        <v>80.291844808459288</v>
      </c>
      <c r="GL224" s="43">
        <f ca="1"/>
        <v>79.108828299641601</v>
      </c>
      <c r="GM224" s="43">
        <f ca="1"/>
        <v>80.474955189824101</v>
      </c>
      <c r="GN224" s="43">
        <f ca="1"/>
        <v>75.555663933157931</v>
      </c>
      <c r="GO224" s="43">
        <f ca="1"/>
        <v>70.403884214758861</v>
      </c>
      <c r="GP224" s="43">
        <f ca="1"/>
        <v>71.211421570777901</v>
      </c>
      <c r="GQ224" s="43">
        <f ca="1"/>
        <v>71.999413436651224</v>
      </c>
      <c r="GR224" s="43">
        <f ca="1"/>
        <v>72.366662909388538</v>
      </c>
      <c r="GS224" s="43">
        <f ca="1"/>
        <v>73.540421028137203</v>
      </c>
      <c r="GT224" s="43">
        <f ca="1"/>
        <v>71.967523426413536</v>
      </c>
      <c r="GU224" s="43">
        <f ca="1"/>
        <v>71.878025655746455</v>
      </c>
      <c r="GV224" s="43">
        <f ca="1"/>
        <v>70.203285763263708</v>
      </c>
      <c r="GW224" s="43">
        <f ca="1"/>
        <v>74.012598921656618</v>
      </c>
      <c r="GX224" s="43">
        <f ca="1"/>
        <v>72.471591330170625</v>
      </c>
      <c r="GY224" s="43">
        <f ca="1"/>
        <v>67.399022282361983</v>
      </c>
      <c r="GZ224" s="43">
        <f ca="1"/>
        <v>63.902436966300009</v>
      </c>
      <c r="HA224" s="43">
        <f ca="1"/>
        <v>61.478796188235279</v>
      </c>
      <c r="HB224" s="43">
        <f ca="1"/>
        <v>62.959109889268873</v>
      </c>
      <c r="HC224" s="43">
        <f ca="1"/>
        <v>81.062348604202271</v>
      </c>
      <c r="HD224" s="43">
        <f ca="1"/>
        <v>79.488422292470929</v>
      </c>
      <c r="HE224" s="43">
        <f ca="1"/>
        <v>70.823597897887225</v>
      </c>
      <c r="HF224" s="43">
        <f ca="1"/>
        <v>68.418473899960517</v>
      </c>
      <c r="HG224" s="43">
        <f ca="1"/>
        <v>63.620570424199101</v>
      </c>
      <c r="HH224" s="43">
        <f ca="1"/>
        <v>71.331780641674996</v>
      </c>
      <c r="HI224" s="43">
        <f ca="1"/>
        <v>71.487115852832801</v>
      </c>
      <c r="HJ224" s="43">
        <f ca="1"/>
        <v>67.234428681135185</v>
      </c>
      <c r="HK224" s="43">
        <f ca="1"/>
        <v>62.399491645097733</v>
      </c>
      <c r="HL224" s="43">
        <f ca="1"/>
        <v>62.164945763349536</v>
      </c>
      <c r="HM224" s="43">
        <f ca="1"/>
        <v>62.122768653035166</v>
      </c>
      <c r="HN224" s="43">
        <f ca="1"/>
        <v>61.436619077920916</v>
      </c>
      <c r="HO224" s="43">
        <f ca="1"/>
        <v>60.004654747247692</v>
      </c>
      <c r="HP224" s="43">
        <f ca="1"/>
        <v>62.354228404760356</v>
      </c>
      <c r="HQ224" s="43">
        <f ca="1"/>
        <v>61.67733721971512</v>
      </c>
      <c r="HR224" s="43">
        <f ca="1"/>
        <v>67.328041291832918</v>
      </c>
      <c r="HS224" s="43">
        <f ca="1"/>
        <v>80.351509988903999</v>
      </c>
      <c r="HT224" s="43">
        <f ca="1"/>
        <v>85.86745305001736</v>
      </c>
      <c r="HU224" s="43">
        <f ca="1"/>
        <v>97.571086807250978</v>
      </c>
      <c r="HV224" s="43">
        <f ca="1"/>
        <v>101.65712295770645</v>
      </c>
      <c r="HW224" s="43">
        <f ca="1"/>
        <v>92.00885179579258</v>
      </c>
      <c r="HX224" s="43">
        <f ca="1"/>
        <v>89.670593948364271</v>
      </c>
      <c r="HY224" s="43">
        <f ca="1"/>
        <v>78.903086298108093</v>
      </c>
      <c r="HZ224" s="43">
        <f ca="1"/>
        <v>80.653950731158261</v>
      </c>
      <c r="IA224" s="43">
        <f ca="1"/>
        <v>79.13968959987163</v>
      </c>
      <c r="IB224" s="43">
        <f ca="1"/>
        <v>85.272858665585517</v>
      </c>
      <c r="IC224" s="43">
        <f ca="1"/>
        <v>87.044297298789019</v>
      </c>
      <c r="ID224" s="43">
        <f ca="1"/>
        <v>95.899433044791223</v>
      </c>
      <c r="IE224" s="43">
        <f ca="1"/>
        <v>83.552855532765392</v>
      </c>
      <c r="IF224" s="43">
        <f ca="1"/>
        <v>74.015685051679611</v>
      </c>
      <c r="IG224" s="43">
        <f ca="1"/>
        <v>74.463173905014997</v>
      </c>
      <c r="IH224" s="43">
        <f ca="1"/>
        <v>70.617855896353731</v>
      </c>
      <c r="II224" s="43">
        <f ca="1"/>
        <v>61.179441576004031</v>
      </c>
      <c r="IJ224" s="43">
        <f ca="1"/>
        <v>60.987072804570197</v>
      </c>
      <c r="IK224" s="43">
        <f ca="1"/>
        <v>59.867836316227915</v>
      </c>
      <c r="IL224" s="43">
        <f ca="1"/>
        <v>66.678925276994704</v>
      </c>
      <c r="IM224" s="43">
        <f ca="1"/>
        <v>73.060013454556469</v>
      </c>
      <c r="IN224" s="43">
        <f ca="1"/>
        <v>78.678827516436584</v>
      </c>
      <c r="IO224" s="43">
        <f ca="1"/>
        <v>81.005769553780567</v>
      </c>
      <c r="IP224" s="43">
        <f ca="1"/>
        <v>81.063377314209944</v>
      </c>
      <c r="IQ224" s="43">
        <f ca="1"/>
        <v>77.040092474222178</v>
      </c>
      <c r="IR224" s="43">
        <f ca="1"/>
        <v>76.712962691783915</v>
      </c>
      <c r="IS224" s="43">
        <f ca="1"/>
        <v>76.207866078019151</v>
      </c>
      <c r="IT224" s="43">
        <f ca="1"/>
        <v>76.204779947996144</v>
      </c>
      <c r="IU224" s="43">
        <f ca="1"/>
        <v>77.098728944659243</v>
      </c>
      <c r="IV224" s="43">
        <f ca="1"/>
        <v>81.851369180083267</v>
      </c>
      <c r="IW224" s="43">
        <f ca="1"/>
        <v>83.903645645380024</v>
      </c>
      <c r="IX224" s="43">
        <f ca="1"/>
        <v>76.627579761147501</v>
      </c>
      <c r="IY224" s="43">
        <f ca="1"/>
        <v>69.732136579751966</v>
      </c>
      <c r="IZ224" s="43">
        <f ca="1"/>
        <v>64.781984022855752</v>
      </c>
      <c r="JA224" s="43">
        <f ca="1"/>
        <v>65.859043400883678</v>
      </c>
      <c r="JB224" s="43">
        <f ca="1"/>
        <v>66.670695596933371</v>
      </c>
      <c r="JC224" s="43">
        <f ca="1"/>
        <v>66.067871532440194</v>
      </c>
      <c r="JD224" s="43">
        <f ca="1"/>
        <v>73.280157396197325</v>
      </c>
      <c r="JE224" s="43">
        <f ca="1"/>
        <v>75.369467421770096</v>
      </c>
      <c r="JF224" s="43">
        <f ca="1"/>
        <v>75.037194089293479</v>
      </c>
      <c r="JG224" s="43">
        <f ca="1"/>
        <v>68.845388553142556</v>
      </c>
      <c r="JH224" s="43">
        <f ca="1"/>
        <v>65.622440099120141</v>
      </c>
      <c r="JI224" s="43">
        <f ca="1"/>
        <v>63.725498844981196</v>
      </c>
      <c r="JJ224" s="43">
        <f ca="1"/>
        <v>62.122768653035166</v>
      </c>
      <c r="JK224" s="43">
        <f ca="1"/>
        <v>60.456258440613745</v>
      </c>
      <c r="JL224" s="43">
        <f ca="1"/>
        <v>63.32841678202152</v>
      </c>
      <c r="JM224" s="43">
        <f ca="1"/>
        <v>67.62945332407952</v>
      </c>
      <c r="JN224" s="43">
        <f ca="1"/>
        <v>70.367879364490506</v>
      </c>
      <c r="JO224" s="43">
        <f ca="1"/>
        <v>70.32055870413781</v>
      </c>
      <c r="JP224" s="43">
        <f ca="1"/>
        <v>70.974818269014364</v>
      </c>
      <c r="JQ224" s="43">
        <f ca="1"/>
        <v>65.767488210201265</v>
      </c>
      <c r="JR224" s="43">
        <f ca="1"/>
        <v>72.409868729710581</v>
      </c>
      <c r="JS224" s="43">
        <f ca="1"/>
        <v>74.432312604784968</v>
      </c>
      <c r="JT224" s="43">
        <f ca="1"/>
        <v>75.279969651103016</v>
      </c>
      <c r="JU224" s="43">
        <f ca="1"/>
        <v>77.731385599374775</v>
      </c>
      <c r="JV224" s="43">
        <f ca="1"/>
        <v>91.096386018991467</v>
      </c>
      <c r="JW224" s="43">
        <f ca="1"/>
        <v>100.12948859632014</v>
      </c>
      <c r="JX224" s="43">
        <f ca="1"/>
        <v>98.64711747527123</v>
      </c>
      <c r="JY224" s="43">
        <f ca="1"/>
        <v>96.288285427689544</v>
      </c>
      <c r="JZ224" s="43">
        <f ca="1"/>
        <v>97.614292627573008</v>
      </c>
      <c r="KA224" s="43">
        <f ca="1"/>
        <v>94.697899755835536</v>
      </c>
      <c r="KB224" s="43">
        <f ca="1"/>
        <v>95.988930815458303</v>
      </c>
      <c r="KC224" s="43">
        <f ca="1"/>
        <v>94.43557870388031</v>
      </c>
      <c r="KD224" s="43">
        <f ca="1"/>
        <v>97.436325796246521</v>
      </c>
      <c r="KE224" s="43">
        <f ca="1"/>
        <v>83.274075120687485</v>
      </c>
      <c r="KF224" s="43">
        <f ca="1"/>
        <v>83.105366679430006</v>
      </c>
      <c r="KG224" s="43">
        <f ca="1"/>
        <v>82.574552315473554</v>
      </c>
      <c r="KH224" s="43">
        <f ca="1"/>
        <v>82.592040385603909</v>
      </c>
      <c r="KI224" s="43">
        <f ca="1"/>
        <v>81.760842699408528</v>
      </c>
      <c r="KJ224" s="43">
        <f ca="1"/>
        <v>85.312978355884553</v>
      </c>
      <c r="KK224" s="43">
        <f ca="1"/>
        <v>83.90878919541835</v>
      </c>
      <c r="KL224" s="43">
        <f ca="1"/>
        <v>84.763647211790087</v>
      </c>
      <c r="KM224" s="43">
        <f ca="1"/>
        <v>82.427446784377096</v>
      </c>
      <c r="KN224" s="43">
        <f ca="1"/>
        <v>84.203000257611265</v>
      </c>
      <c r="KO224" s="43">
        <f ca="1"/>
        <v>76.572029420733458</v>
      </c>
      <c r="KP224" s="43">
        <f ca="1"/>
        <v>65.511339418292039</v>
      </c>
      <c r="KQ224" s="43">
        <f ca="1"/>
        <v>56.244719669222832</v>
      </c>
      <c r="KR224" s="43">
        <f ca="1"/>
        <v>56.395940040349963</v>
      </c>
      <c r="KS224" s="43">
        <f ca="1"/>
        <v>55.730364665389061</v>
      </c>
      <c r="KT224" s="43">
        <f ca="1"/>
        <v>59.365825832486159</v>
      </c>
      <c r="KU224" s="43">
        <f ca="1"/>
        <v>64.186360928416249</v>
      </c>
      <c r="KV224" s="43">
        <f ca="1"/>
        <v>72.244246418476095</v>
      </c>
      <c r="KW224" s="43">
        <f ca="1"/>
        <v>73.570253618359558</v>
      </c>
      <c r="KX224" s="43">
        <f ca="1"/>
        <v>73.052812484502795</v>
      </c>
      <c r="KY224" s="43">
        <f ca="1"/>
        <v>77.07918345451354</v>
      </c>
      <c r="KZ224" s="43">
        <f ca="1"/>
        <v>78.694258166551592</v>
      </c>
      <c r="LA224" s="43">
        <f ca="1"/>
        <v>78.397989684343329</v>
      </c>
      <c r="LB224" s="43">
        <f ca="1"/>
        <v>76.111167337298383</v>
      </c>
      <c r="LC224" s="43">
        <f ca="1"/>
        <v>74.941524058580399</v>
      </c>
      <c r="LD224" s="43">
        <f ca="1"/>
        <v>80.303160618543629</v>
      </c>
      <c r="LE224" s="43">
        <f ca="1"/>
        <v>87.504130672216419</v>
      </c>
      <c r="LF224" s="43">
        <f ca="1"/>
        <v>87.502073252201086</v>
      </c>
      <c r="LG224" s="43">
        <f ca="1"/>
        <v>87.322049000859266</v>
      </c>
      <c r="LH224" s="43">
        <f ca="1"/>
        <v>77.605882978439325</v>
      </c>
      <c r="LI224" s="43">
        <f ca="1"/>
        <v>67.17476350069046</v>
      </c>
      <c r="LJ224" s="43">
        <f ca="1"/>
        <v>64.320093229413033</v>
      </c>
      <c r="LK224" s="43">
        <f ca="1"/>
        <v>63.756360145211218</v>
      </c>
      <c r="LL224" s="43">
        <f ca="1"/>
        <v>62.063103472590448</v>
      </c>
      <c r="LM224" s="43">
        <f ca="1"/>
        <v>61.379011317491525</v>
      </c>
      <c r="LN224" s="43">
        <f ca="1"/>
        <v>62.905616968870163</v>
      </c>
      <c r="LO224" s="43">
        <f ca="1"/>
        <v>65.681076569557192</v>
      </c>
      <c r="LP224" s="43">
        <f ca="1"/>
        <v>69.267159656286239</v>
      </c>
      <c r="LQ224" s="43">
        <f ca="1"/>
        <v>104.76074105083943</v>
      </c>
      <c r="LR224" s="43">
        <f ca="1"/>
        <v>114.28968185186386</v>
      </c>
      <c r="LS224" s="43">
        <f ca="1"/>
        <v>110.97209207713604</v>
      </c>
      <c r="LT224" s="43">
        <f ca="1"/>
        <v>109.83433880865574</v>
      </c>
      <c r="LU224" s="43">
        <f ca="1"/>
        <v>103.65487779259682</v>
      </c>
      <c r="LV224" s="43">
        <f ca="1"/>
        <v>83.920105005502705</v>
      </c>
      <c r="LW224" s="43">
        <f ca="1"/>
        <v>85.060944404006008</v>
      </c>
      <c r="LX224" s="43">
        <f ca="1"/>
        <v>88.742697521448136</v>
      </c>
      <c r="LY224" s="43">
        <f ca="1"/>
        <v>88.559587140083309</v>
      </c>
      <c r="LZ224" s="43">
        <f ca="1"/>
        <v>97.894101749658589</v>
      </c>
      <c r="MA224" s="43">
        <f ca="1"/>
        <v>106.71426135540008</v>
      </c>
      <c r="MB224" s="43">
        <f ca="1"/>
        <v>113.11798115313053</v>
      </c>
      <c r="MC224" s="43">
        <f ca="1"/>
        <v>119.21205923855305</v>
      </c>
      <c r="MD224" s="43">
        <f ca="1"/>
        <v>116.45923125803471</v>
      </c>
      <c r="ME224" s="43">
        <f ca="1"/>
        <v>110.50505773365498</v>
      </c>
      <c r="MF224" s="43">
        <f ca="1"/>
        <v>108.50010192871093</v>
      </c>
      <c r="MG224" s="43">
        <f ca="1"/>
        <v>107.01773080766202</v>
      </c>
      <c r="MH224" s="43">
        <f ca="1"/>
        <v>107.13397503852845</v>
      </c>
      <c r="MI224" s="43">
        <f ca="1"/>
        <v>102.81339300632477</v>
      </c>
      <c r="MJ224" s="43">
        <f ca="1"/>
        <v>106.29351896226406</v>
      </c>
      <c r="MK224" s="43">
        <f ca="1"/>
        <v>116.59502097904682</v>
      </c>
      <c r="ML224" s="43">
        <f ca="1"/>
        <v>123.7898187726736</v>
      </c>
      <c r="MM224" s="43">
        <f ca="1"/>
        <v>127.399562189579</v>
      </c>
      <c r="MN224" s="43">
        <f ca="1"/>
        <v>127.30697828888894</v>
      </c>
      <c r="MO224" s="43">
        <f ca="1"/>
        <v>125.26293150365352</v>
      </c>
      <c r="MP224" s="43">
        <f ca="1"/>
        <v>122.40620381236076</v>
      </c>
      <c r="MQ224" s="43">
        <f ca="1"/>
        <v>124.04082401454448</v>
      </c>
      <c r="MR224" s="43">
        <f ca="1"/>
        <v>130.99901850640774</v>
      </c>
      <c r="MS224" s="43">
        <f ca="1"/>
        <v>128.86033040046692</v>
      </c>
      <c r="MT224" s="43">
        <f ca="1"/>
        <v>127.07448982715607</v>
      </c>
      <c r="MU224" s="43">
        <f ca="1"/>
        <v>132.25918826580047</v>
      </c>
      <c r="MV224" s="43">
        <f ca="1"/>
        <v>144.54507188737392</v>
      </c>
      <c r="MW224" s="43">
        <f ca="1"/>
        <v>145.79289712667463</v>
      </c>
      <c r="MX224" s="43">
        <f ca="1"/>
        <v>135.82161102235318</v>
      </c>
      <c r="MY224" s="43">
        <f ca="1"/>
        <v>125.36580250442029</v>
      </c>
      <c r="MZ224" s="43">
        <f ca="1"/>
        <v>130.23057213068009</v>
      </c>
      <c r="NA224" s="43">
        <f ca="1"/>
        <v>139.17417693734168</v>
      </c>
      <c r="NB224" s="43">
        <f ca="1"/>
        <v>142.08851238906382</v>
      </c>
      <c r="NC224" s="43">
        <f ca="1"/>
        <v>145.07382883131504</v>
      </c>
      <c r="ND224" s="43">
        <f ca="1"/>
        <v>163.7017096501589</v>
      </c>
      <c r="NE224" s="43">
        <f ca="1"/>
        <v>170.12497493803502</v>
      </c>
      <c r="NF224" s="43">
        <f ca="1"/>
        <v>171.19071850597859</v>
      </c>
      <c r="NG224" s="43">
        <f ca="1"/>
        <v>172.20914141356945</v>
      </c>
      <c r="NH224" s="43">
        <f ca="1"/>
        <v>176.19024914324282</v>
      </c>
      <c r="NI224" s="43">
        <f ca="1"/>
        <v>176.60379056632519</v>
      </c>
      <c r="NJ224" s="43">
        <f ca="1"/>
        <v>172.48277827560904</v>
      </c>
      <c r="NK224" s="43">
        <f ca="1"/>
        <v>166.43807827055454</v>
      </c>
      <c r="NL224" s="43">
        <f ca="1"/>
        <v>168.30518693447112</v>
      </c>
      <c r="NM224" s="43">
        <f ca="1"/>
        <v>169.00882457971574</v>
      </c>
      <c r="NN224" s="43">
        <f ca="1"/>
        <v>164.38065825521946</v>
      </c>
      <c r="NO224" s="43">
        <f ca="1"/>
        <v>172.97861649930479</v>
      </c>
      <c r="NP224" s="43">
        <f ca="1"/>
        <v>165.62951220452786</v>
      </c>
      <c r="NQ224" s="43">
        <f ca="1"/>
        <v>155.01425363540648</v>
      </c>
      <c r="NR224" s="43">
        <f ca="1"/>
        <v>160.60323510706425</v>
      </c>
      <c r="NS224" s="43">
        <f ca="1"/>
        <v>160.59191929697991</v>
      </c>
      <c r="NT224" s="43">
        <f ca="1"/>
        <v>182.0672694170475</v>
      </c>
      <c r="NU224" s="43">
        <f ca="1"/>
        <v>195.37260465621947</v>
      </c>
      <c r="NV224" s="43">
        <f ca="1"/>
        <v>206.39420367836951</v>
      </c>
      <c r="NW224" s="43">
        <f ca="1"/>
        <v>218.80970476090909</v>
      </c>
      <c r="NX224" s="43">
        <f ca="1"/>
        <v>205.29451268017291</v>
      </c>
      <c r="NY224" s="43">
        <f ca="1"/>
        <v>193.54458697259426</v>
      </c>
      <c r="NZ224" s="43">
        <f ca="1"/>
        <v>192.75556639671325</v>
      </c>
      <c r="OA224" s="43">
        <f ca="1"/>
        <v>193.46640501201153</v>
      </c>
      <c r="OB224" s="43">
        <f ca="1"/>
        <v>186.31378432869911</v>
      </c>
      <c r="OC224" s="43">
        <f ca="1"/>
        <v>185.87452515542509</v>
      </c>
      <c r="OD224" s="43">
        <f ca="1"/>
        <v>179.58087732851504</v>
      </c>
      <c r="OE224" s="43">
        <f ca="1"/>
        <v>170.42124342024326</v>
      </c>
      <c r="OF224" s="43">
        <f ca="1"/>
        <v>166.12535042822361</v>
      </c>
      <c r="OG224" s="43">
        <f ca="1"/>
        <v>153.33437019288542</v>
      </c>
      <c r="OH224" s="43">
        <f ca="1"/>
        <v>149.58883705496785</v>
      </c>
      <c r="OI224" s="43">
        <f ca="1"/>
        <v>143.61717546045782</v>
      </c>
      <c r="OJ224" s="43">
        <f ca="1"/>
        <v>152.94654651999474</v>
      </c>
      <c r="OK224" s="43">
        <f ca="1"/>
        <v>182.78119416236879</v>
      </c>
      <c r="OL224" s="43">
        <f ca="1"/>
        <v>192.23298171281814</v>
      </c>
      <c r="OM224" s="43">
        <f ca="1"/>
        <v>188.04510327160358</v>
      </c>
      <c r="ON224" s="43">
        <f ca="1"/>
        <v>201.91417159497738</v>
      </c>
      <c r="OO224" s="43">
        <f ca="1"/>
        <v>194.98786711335183</v>
      </c>
      <c r="OP224" s="43">
        <f ca="1"/>
        <v>184.51148439526557</v>
      </c>
      <c r="OQ224" s="43">
        <f ca="1"/>
        <v>177.21793044090271</v>
      </c>
      <c r="OR224" s="43">
        <f ca="1"/>
        <v>202.86469964206219</v>
      </c>
      <c r="OS224" s="43">
        <f ca="1"/>
        <v>199.75182315886019</v>
      </c>
      <c r="OT224" s="43">
        <f ca="1"/>
        <v>196.28609914302825</v>
      </c>
      <c r="OU224" s="43">
        <f ca="1"/>
        <v>191.09008489429951</v>
      </c>
      <c r="OV224" s="43">
        <f ca="1"/>
        <v>186.42694242954252</v>
      </c>
      <c r="OW224" s="43">
        <f ca="1"/>
        <v>190.46874404966832</v>
      </c>
      <c r="OX224" s="43">
        <f ca="1"/>
        <v>183.39019048690795</v>
      </c>
      <c r="OY224" s="43">
        <f ca="1"/>
        <v>193.80999415457251</v>
      </c>
      <c r="OZ224" s="43">
        <f ca="1"/>
        <v>217.95381803452969</v>
      </c>
      <c r="PA224" s="43">
        <f ca="1"/>
        <v>196.5443053549528</v>
      </c>
      <c r="PB224" s="43">
        <f ca="1"/>
        <v>188.90716225802896</v>
      </c>
      <c r="PC224" s="43">
        <f ca="1"/>
        <v>175.73350189983844</v>
      </c>
      <c r="PD224" s="43">
        <f ca="1"/>
        <v>163.8724755114317</v>
      </c>
      <c r="PE224" s="43">
        <f ca="1"/>
        <v>141.65542547583578</v>
      </c>
      <c r="PF224" s="43">
        <f ca="1"/>
        <v>131.60184257090091</v>
      </c>
      <c r="PG224" s="43">
        <f ca="1"/>
        <v>125.80300425767899</v>
      </c>
      <c r="PH224" s="43">
        <f ca="1"/>
        <v>120.65431066930294</v>
      </c>
      <c r="PI224" s="43">
        <f ca="1"/>
        <v>121.05756499230861</v>
      </c>
      <c r="PJ224" s="43">
        <f ca="1"/>
        <v>126.09310047984123</v>
      </c>
      <c r="PK224" s="43">
        <f ca="1"/>
        <v>127.33372474908829</v>
      </c>
      <c r="PL224" s="43">
        <f ca="1"/>
        <v>127.03745626688004</v>
      </c>
      <c r="PM224" s="43">
        <f ca="1"/>
        <v>130.80150618493556</v>
      </c>
      <c r="PN224" s="43">
        <f ca="1"/>
        <v>135.05933690667152</v>
      </c>
      <c r="PO224" s="43">
        <f ca="1"/>
        <v>136.55816738784316</v>
      </c>
      <c r="PP224" s="43">
        <f ca="1"/>
        <v>139.36860312879088</v>
      </c>
      <c r="PQ224" s="43">
        <f ca="1"/>
        <v>141.4373389542103</v>
      </c>
      <c r="PR224" s="43">
        <f ca="1"/>
        <v>131.47222510993481</v>
      </c>
      <c r="PS224" s="43">
        <f ca="1"/>
        <v>129.81908812761307</v>
      </c>
      <c r="PT224" s="43">
        <f ca="1"/>
        <v>123.32278442919254</v>
      </c>
      <c r="PU224" s="43">
        <f ca="1"/>
        <v>120.48045867800712</v>
      </c>
      <c r="PV224" s="43">
        <f ca="1"/>
        <v>124.10871887505054</v>
      </c>
      <c r="PW224" s="43">
        <f ca="1"/>
        <v>119.90026623368263</v>
      </c>
      <c r="PX224" s="43">
        <f ca="1"/>
        <v>118.86847009599209</v>
      </c>
      <c r="PY224" s="43">
        <f ca="1"/>
        <v>121.81675297796727</v>
      </c>
      <c r="PZ224" s="43">
        <f ca="1"/>
        <v>121.07402435243129</v>
      </c>
      <c r="QA224" s="43">
        <f ca="1"/>
        <v>119.96301754415035</v>
      </c>
      <c r="QB224" s="43">
        <f ca="1"/>
        <v>119.08861403763294</v>
      </c>
      <c r="QC224" s="43">
        <f ca="1"/>
        <v>114.1487485808134</v>
      </c>
      <c r="QD224" s="43">
        <f ca="1"/>
        <v>113.68685778737068</v>
      </c>
      <c r="QE224" s="43">
        <f ca="1"/>
        <v>110.69948392510415</v>
      </c>
      <c r="QF224" s="43">
        <f ca="1"/>
        <v>106.29454767227173</v>
      </c>
      <c r="QG224" s="43">
        <f ca="1"/>
        <v>105.20617248415947</v>
      </c>
      <c r="QH224" s="43">
        <f ca="1"/>
        <v>105.97976240992547</v>
      </c>
      <c r="QI224" s="43">
        <f ca="1"/>
        <v>114.21355731129646</v>
      </c>
      <c r="QJ224" s="43">
        <f ca="1"/>
        <v>114.51702676355839</v>
      </c>
      <c r="QK224" s="43">
        <f ca="1"/>
        <v>115.36262638986111</v>
      </c>
      <c r="QL224" s="43">
        <f ca="1"/>
        <v>113.90597301900387</v>
      </c>
      <c r="QM224" s="43">
        <f ca="1"/>
        <v>115.49121514081955</v>
      </c>
      <c r="QN224" s="43">
        <f ca="1"/>
        <v>115.64346422195435</v>
      </c>
      <c r="QO224" s="43">
        <f ca="1"/>
        <v>115.11367856800555</v>
      </c>
      <c r="QP224" s="43">
        <f ca="1"/>
        <v>113.99752820968628</v>
      </c>
      <c r="QQ224" s="43">
        <f ca="1"/>
        <v>114.26602152168751</v>
      </c>
      <c r="QR224" s="43">
        <f ca="1"/>
        <v>113.7434368377924</v>
      </c>
      <c r="QS224" s="43">
        <f ca="1"/>
        <v>114.19606924116611</v>
      </c>
      <c r="QT224" s="43">
        <f ca="1"/>
        <v>113.47494352579118</v>
      </c>
      <c r="QU224" s="43">
        <f ca="1"/>
        <v>113.10666534304619</v>
      </c>
      <c r="QV224" s="43">
        <f ca="1"/>
        <v>114.73717070519923</v>
      </c>
      <c r="QW224" s="43">
        <f ca="1"/>
        <v>114.16520794093609</v>
      </c>
      <c r="QX224" s="43">
        <f ca="1"/>
        <v>112.46475029826163</v>
      </c>
      <c r="QY224" s="43">
        <f ca="1"/>
        <v>113.00996660232543</v>
      </c>
      <c r="QZ224" s="43">
        <f ca="1"/>
        <v>128.75025842964649</v>
      </c>
      <c r="RA224" s="43">
        <f ca="1"/>
        <v>136.37094216644763</v>
      </c>
      <c r="RB224" s="43">
        <f ca="1"/>
        <v>136.82768940985201</v>
      </c>
      <c r="RC224" s="43">
        <f ca="1"/>
        <v>136.16725758492944</v>
      </c>
      <c r="RD224" s="43">
        <f ca="1"/>
        <v>133.56770739555358</v>
      </c>
      <c r="RE224" s="43">
        <f ca="1"/>
        <v>129.94561945855617</v>
      </c>
      <c r="RF224" s="43">
        <f ca="1"/>
        <v>126.0941291898489</v>
      </c>
      <c r="RG224" s="43">
        <f ca="1"/>
        <v>121.52357062578201</v>
      </c>
      <c r="RH224" s="43">
        <f ca="1"/>
        <v>120.57509999871253</v>
      </c>
      <c r="RI224" s="43">
        <f ca="1"/>
        <v>122.02043755948543</v>
      </c>
      <c r="RJ224" s="43">
        <f ca="1"/>
        <v>121.09356984257698</v>
      </c>
      <c r="RK224" s="43">
        <f ca="1"/>
        <v>120.18830503582954</v>
      </c>
      <c r="RL224" s="43">
        <f ca="1"/>
        <v>121.44744608521462</v>
      </c>
      <c r="RM224" s="43">
        <f ca="1"/>
        <v>124.88539493083954</v>
      </c>
      <c r="RN224" s="43">
        <f ca="1"/>
        <v>131.82301522254946</v>
      </c>
      <c r="RO224" s="43">
        <f ca="1"/>
        <v>131.57200998067856</v>
      </c>
      <c r="RP224" s="43">
        <f ca="1"/>
        <v>131.12452112734317</v>
      </c>
      <c r="RQ224" s="43">
        <f ca="1"/>
        <v>131.2027030879259</v>
      </c>
      <c r="RR224" s="43">
        <f ca="1"/>
        <v>124.18175728559494</v>
      </c>
      <c r="RS224" s="43">
        <f ca="1"/>
        <v>124.64982033908367</v>
      </c>
      <c r="RT224" s="43">
        <f ca="1"/>
        <v>120.41256381750108</v>
      </c>
      <c r="RU224" s="43">
        <f ca="1"/>
        <v>112.71884167015551</v>
      </c>
      <c r="RV224" s="43">
        <f ca="1"/>
        <v>112.33410412728786</v>
      </c>
      <c r="RW224" s="43">
        <f ca="1"/>
        <v>111.4833609509468</v>
      </c>
      <c r="RX224" s="43">
        <f ca="1"/>
        <v>111.79094524323941</v>
      </c>
      <c r="RY224" s="43">
        <f ca="1"/>
        <v>112.56659258902073</v>
      </c>
      <c r="RZ224" s="43">
        <f ca="1"/>
        <v>111.76419878304004</v>
      </c>
      <c r="SA224" s="43">
        <f ca="1"/>
        <v>108.06598630547523</v>
      </c>
      <c r="SB224" s="43">
        <f ca="1"/>
        <v>108.86735140144825</v>
      </c>
      <c r="SC224" s="43">
        <f ca="1"/>
        <v>110.78075201570987</v>
      </c>
      <c r="SD224" s="43">
        <f ca="1"/>
        <v>109.9495543295145</v>
      </c>
      <c r="SE224" s="43">
        <f ca="1"/>
        <v>111.67881585240364</v>
      </c>
      <c r="SF224" s="43">
        <f ca="1"/>
        <v>118.67198648452759</v>
      </c>
      <c r="SG224" s="43">
        <f ca="1"/>
        <v>120.323066046834</v>
      </c>
      <c r="SH224" s="43">
        <f ca="1"/>
        <v>122.36814154207707</v>
      </c>
    </row>
    <row r="225" spans="2:502" x14ac:dyDescent="0.25">
      <c r="B225" s="46" t="s">
        <v>505</v>
      </c>
      <c r="C225" s="45" cm="1">
        <f t="array" aca="1" ref="C225:SH225" ca="1">IF(OFFSET(bHist!$A$1,_xlfn.XMATCH(B225,bHist!B:B,0)-1,3,1,500)=0,"-",OFFSET(bHist!$A$1,_xlfn.XMATCH(B225,bHist!B:B,0)-1,3,1,500))</f>
        <v>191.95699578857423</v>
      </c>
      <c r="D225" s="43">
        <f ca="1"/>
        <v>191.77591560888291</v>
      </c>
      <c r="E225" s="43">
        <f ca="1"/>
        <v>199.12316886663436</v>
      </c>
      <c r="F225" s="43">
        <f ca="1"/>
        <v>202.09848629426955</v>
      </c>
      <c r="G225" s="43">
        <f ca="1"/>
        <v>212.07490370798109</v>
      </c>
      <c r="H225" s="43">
        <f ca="1"/>
        <v>233.43836313962936</v>
      </c>
      <c r="I225" s="43">
        <f ca="1"/>
        <v>248.69611905384065</v>
      </c>
      <c r="J225" s="43">
        <f ca="1"/>
        <v>252.06260968732832</v>
      </c>
      <c r="K225" s="43">
        <f ca="1"/>
        <v>260.83849552297596</v>
      </c>
      <c r="L225" s="43">
        <f ca="1"/>
        <v>256.44454994726181</v>
      </c>
      <c r="M225" s="43">
        <f ca="1"/>
        <v>252.79893572187424</v>
      </c>
      <c r="N225" s="43">
        <f ca="1"/>
        <v>256.45455437707903</v>
      </c>
      <c r="O225" s="43">
        <f ca="1"/>
        <v>242.1722303700447</v>
      </c>
      <c r="P225" s="43">
        <f ca="1"/>
        <v>237.60120638656616</v>
      </c>
      <c r="Q225" s="43">
        <f ca="1"/>
        <v>208.50332226324082</v>
      </c>
      <c r="R225" s="43">
        <f ca="1"/>
        <v>172.34030980300903</v>
      </c>
      <c r="S225" s="43">
        <f ca="1"/>
        <v>202.98387833309175</v>
      </c>
      <c r="T225" s="43">
        <f ca="1"/>
        <v>200.16663089656831</v>
      </c>
      <c r="U225" s="43">
        <f ca="1"/>
        <v>193.97188795375823</v>
      </c>
      <c r="V225" s="43">
        <f ca="1"/>
        <v>162.05675639390947</v>
      </c>
      <c r="W225" s="43">
        <f ca="1"/>
        <v>136.39039169788362</v>
      </c>
      <c r="X225" s="43">
        <f ca="1"/>
        <v>104.47025792312623</v>
      </c>
      <c r="Y225" s="43">
        <f ca="1"/>
        <v>117.25691967248916</v>
      </c>
      <c r="Z225" s="43">
        <f ca="1"/>
        <v>138.70941852951049</v>
      </c>
      <c r="AA225" s="43">
        <f ca="1"/>
        <v>156.81543561267853</v>
      </c>
      <c r="AB225" s="43">
        <f ca="1"/>
        <v>175.28061172628404</v>
      </c>
      <c r="AC225" s="43">
        <f ca="1"/>
        <v>177.4425690097809</v>
      </c>
      <c r="AD225" s="43">
        <f ca="1"/>
        <v>173.74793307828904</v>
      </c>
      <c r="AE225" s="43">
        <f ca="1"/>
        <v>155.53887036800384</v>
      </c>
      <c r="AF225" s="43">
        <f ca="1"/>
        <v>148.65282132482528</v>
      </c>
      <c r="AG225" s="43">
        <f ca="1"/>
        <v>169.6531199541092</v>
      </c>
      <c r="AH225" s="43">
        <f ca="1"/>
        <v>191.39774816179275</v>
      </c>
      <c r="AI225" s="43">
        <f ca="1"/>
        <v>196.15485453987122</v>
      </c>
      <c r="AJ225" s="43">
        <f ca="1"/>
        <v>197.84560317897797</v>
      </c>
      <c r="AK225" s="43">
        <f ca="1"/>
        <v>213.86169487333297</v>
      </c>
      <c r="AL225" s="43">
        <f ca="1"/>
        <v>231.19937174654007</v>
      </c>
      <c r="AM225" s="43">
        <f ca="1"/>
        <v>266.00178175163268</v>
      </c>
      <c r="AN225" s="43">
        <f ca="1"/>
        <v>286.96706487655638</v>
      </c>
      <c r="AO225" s="43">
        <f ca="1"/>
        <v>294.57843508148193</v>
      </c>
      <c r="AP225" s="43">
        <f ca="1"/>
        <v>281.53265859985351</v>
      </c>
      <c r="AQ225" s="43">
        <f ca="1"/>
        <v>275.30990325355526</v>
      </c>
      <c r="AR225" s="43">
        <f ca="1"/>
        <v>274.57757899093627</v>
      </c>
      <c r="AS225" s="43">
        <f ca="1"/>
        <v>279.51076333379746</v>
      </c>
      <c r="AT225" s="43">
        <f ca="1"/>
        <v>282.64415075254442</v>
      </c>
      <c r="AU225" s="43">
        <f ca="1"/>
        <v>297.08454475069044</v>
      </c>
      <c r="AV225" s="43">
        <f ca="1"/>
        <v>310.09630617094041</v>
      </c>
      <c r="AW225" s="43">
        <f ca="1"/>
        <v>323.9444379239082</v>
      </c>
      <c r="AX225" s="43">
        <f ca="1"/>
        <v>294.24028535366062</v>
      </c>
      <c r="AY225" s="43">
        <f ca="1"/>
        <v>287.18115967464445</v>
      </c>
      <c r="AZ225" s="43">
        <f ca="1"/>
        <v>261.38773871994016</v>
      </c>
      <c r="BA225" s="43">
        <f ca="1"/>
        <v>224.1572535982132</v>
      </c>
      <c r="BB225" s="43">
        <f ca="1"/>
        <v>248.01981959819793</v>
      </c>
      <c r="BC225" s="43">
        <f ca="1"/>
        <v>262.64529554796218</v>
      </c>
      <c r="BD225" s="43">
        <f ca="1"/>
        <v>316.93133262205123</v>
      </c>
      <c r="BE225" s="43">
        <f ca="1"/>
        <v>334.75322389841079</v>
      </c>
      <c r="BF225" s="43">
        <f ca="1"/>
        <v>247.64765480899811</v>
      </c>
      <c r="BG225" s="43">
        <f ca="1"/>
        <v>214.01176132059098</v>
      </c>
      <c r="BH225" s="43">
        <f ca="1"/>
        <v>220.07544623279571</v>
      </c>
      <c r="BI225" s="43">
        <f ca="1"/>
        <v>190.47133796072006</v>
      </c>
      <c r="BJ225" s="43">
        <f ca="1"/>
        <v>190.45032865810396</v>
      </c>
      <c r="BK225" s="43">
        <f ca="1"/>
        <v>248.02782314205172</v>
      </c>
      <c r="BL225" s="43">
        <f ca="1"/>
        <v>288.0135282354355</v>
      </c>
      <c r="BM225" s="43">
        <f ca="1"/>
        <v>311.63898924875258</v>
      </c>
      <c r="BN225" s="43">
        <f ca="1"/>
        <v>338.75599626827238</v>
      </c>
      <c r="BO225" s="43">
        <f ca="1"/>
        <v>352.32100265741349</v>
      </c>
      <c r="BP225" s="43">
        <f ca="1"/>
        <v>344.28844595718385</v>
      </c>
      <c r="BQ225" s="43">
        <f ca="1"/>
        <v>352.93927642011641</v>
      </c>
      <c r="BR225" s="43">
        <f ca="1"/>
        <v>346.29933635044097</v>
      </c>
      <c r="BS225" s="43">
        <f ca="1"/>
        <v>346.99164289379121</v>
      </c>
      <c r="BT225" s="43">
        <f ca="1"/>
        <v>334.59515390729905</v>
      </c>
      <c r="BU225" s="43">
        <f ca="1"/>
        <v>368.9933849477768</v>
      </c>
      <c r="BV225" s="43">
        <f ca="1"/>
        <v>405.36548999118804</v>
      </c>
      <c r="BW225" s="43">
        <f ca="1"/>
        <v>566.23572100877766</v>
      </c>
      <c r="BX225" s="43">
        <f ca="1"/>
        <v>611.83791300153734</v>
      </c>
      <c r="BY225" s="43">
        <f ca="1"/>
        <v>595.5527021450996</v>
      </c>
      <c r="BZ225" s="43">
        <f ca="1"/>
        <v>653.3663011727333</v>
      </c>
      <c r="CA225" s="43">
        <f ca="1"/>
        <v>665.95387476873395</v>
      </c>
      <c r="CB225" s="43">
        <f ca="1"/>
        <v>545.09636080503469</v>
      </c>
      <c r="CC225" s="43">
        <f ca="1"/>
        <v>447.46713199090959</v>
      </c>
      <c r="CD225" s="43">
        <f ca="1"/>
        <v>296.51529269409178</v>
      </c>
      <c r="CE225" s="43">
        <f ca="1"/>
        <v>293.23083838510513</v>
      </c>
      <c r="CF225" s="43">
        <f ca="1"/>
        <v>217.41626878738401</v>
      </c>
      <c r="CG225" s="43">
        <f ca="1"/>
        <v>206.00821746683121</v>
      </c>
      <c r="CH225" s="43">
        <f ca="1"/>
        <v>228.52218632745743</v>
      </c>
      <c r="CI225" s="43">
        <f ca="1"/>
        <v>135.90017463684083</v>
      </c>
      <c r="CJ225" s="43">
        <f ca="1"/>
        <v>106.63721742153169</v>
      </c>
      <c r="CK225" s="43">
        <f ca="1"/>
        <v>93.929590667724611</v>
      </c>
      <c r="CL225" s="43">
        <f ca="1"/>
        <v>98.887786085128781</v>
      </c>
      <c r="CM225" s="43">
        <f ca="1"/>
        <v>122.59328253698349</v>
      </c>
      <c r="CN225" s="43">
        <f ca="1"/>
        <v>126.63707306909562</v>
      </c>
      <c r="CO225" s="43">
        <f ca="1"/>
        <v>109.98670052433015</v>
      </c>
      <c r="CP225" s="43">
        <f ca="1"/>
        <v>95.105111171245582</v>
      </c>
      <c r="CQ225" s="43">
        <f ca="1"/>
        <v>85.26075223112106</v>
      </c>
      <c r="CR225" s="43">
        <f ca="1"/>
        <v>77.233197745800013</v>
      </c>
      <c r="CS225" s="43">
        <f ca="1"/>
        <v>61.345162753105164</v>
      </c>
      <c r="CT225" s="43">
        <f ca="1"/>
        <v>62.434645160198208</v>
      </c>
      <c r="CU225" s="43">
        <f ca="1"/>
        <v>63.977328238010408</v>
      </c>
      <c r="CV225" s="43">
        <f ca="1"/>
        <v>66.932636806011203</v>
      </c>
      <c r="CW225" s="43">
        <f ca="1"/>
        <v>65.719099469184869</v>
      </c>
      <c r="CX225" s="43">
        <f ca="1"/>
        <v>67.792017327308656</v>
      </c>
      <c r="CY225" s="43">
        <f ca="1"/>
        <v>82.317448978900913</v>
      </c>
      <c r="CZ225" s="43">
        <f ca="1"/>
        <v>70.86337728118896</v>
      </c>
      <c r="DA225" s="43">
        <f ca="1"/>
        <v>72.233984166145319</v>
      </c>
      <c r="DB225" s="43">
        <f ca="1"/>
        <v>74.297898037433626</v>
      </c>
      <c r="DC225" s="43">
        <f ca="1"/>
        <v>74.77711022567749</v>
      </c>
      <c r="DD225" s="43">
        <f ca="1"/>
        <v>73.796676103591921</v>
      </c>
      <c r="DE225" s="43">
        <f ca="1"/>
        <v>75.471417654991157</v>
      </c>
      <c r="DF225" s="43">
        <f ca="1"/>
        <v>77.499315578937541</v>
      </c>
      <c r="DG225" s="43">
        <f ca="1"/>
        <v>86.193165090084079</v>
      </c>
      <c r="DH225" s="43">
        <f ca="1"/>
        <v>86.862461444854731</v>
      </c>
      <c r="DI225" s="43">
        <f ca="1"/>
        <v>86.370243497848506</v>
      </c>
      <c r="DJ225" s="43">
        <f ca="1"/>
        <v>83.10779893445968</v>
      </c>
      <c r="DK225" s="43">
        <f ca="1"/>
        <v>86.724400313377387</v>
      </c>
      <c r="DL225" s="43">
        <f ca="1"/>
        <v>91.361453533649438</v>
      </c>
      <c r="DM225" s="43">
        <f ca="1"/>
        <v>75.022218756198882</v>
      </c>
      <c r="DN225" s="43">
        <f ca="1"/>
        <v>68.928520554542544</v>
      </c>
      <c r="DO225" s="43">
        <f ca="1"/>
        <v>61.829377156257628</v>
      </c>
      <c r="DP225" s="43">
        <f ca="1"/>
        <v>61.29614104700088</v>
      </c>
      <c r="DQ225" s="43">
        <f ca="1"/>
        <v>60.542807481765742</v>
      </c>
      <c r="DR225" s="43">
        <f ca="1"/>
        <v>59.921532390117648</v>
      </c>
      <c r="DS225" s="43">
        <f ca="1"/>
        <v>61.751342603683469</v>
      </c>
      <c r="DT225" s="43">
        <f ca="1"/>
        <v>64.346491698265069</v>
      </c>
      <c r="DU225" s="43">
        <f ca="1"/>
        <v>63.944313619613645</v>
      </c>
      <c r="DV225" s="43">
        <f ca="1"/>
        <v>64.150404873847961</v>
      </c>
      <c r="DW225" s="43">
        <f ca="1"/>
        <v>65.221879307270044</v>
      </c>
      <c r="DX225" s="43">
        <f ca="1"/>
        <v>65.088820390701301</v>
      </c>
      <c r="DY225" s="43">
        <f ca="1"/>
        <v>70.113045044898982</v>
      </c>
      <c r="DZ225" s="43">
        <f ca="1"/>
        <v>68.680410695075992</v>
      </c>
      <c r="EA225" s="43">
        <f ca="1"/>
        <v>66.308360385417942</v>
      </c>
      <c r="EB225" s="43">
        <f ca="1"/>
        <v>58.563931263923642</v>
      </c>
      <c r="EC225" s="43">
        <f ca="1"/>
        <v>58.449880764007567</v>
      </c>
      <c r="ED225" s="43">
        <f ca="1"/>
        <v>59.365286092281337</v>
      </c>
      <c r="EE225" s="43">
        <f ca="1"/>
        <v>59.661417214870454</v>
      </c>
      <c r="EF225" s="43">
        <f ca="1"/>
        <v>61.07304226207733</v>
      </c>
      <c r="EG225" s="43">
        <f ca="1"/>
        <v>62.896849817752837</v>
      </c>
      <c r="EH225" s="43">
        <f ca="1"/>
        <v>64.95976324605941</v>
      </c>
      <c r="EI225" s="43">
        <f ca="1"/>
        <v>65.776124719142913</v>
      </c>
      <c r="EJ225" s="43">
        <f ca="1"/>
        <v>67.004668700695035</v>
      </c>
      <c r="EK225" s="43">
        <f ca="1"/>
        <v>68.388281344413755</v>
      </c>
      <c r="EL225" s="43">
        <f ca="1"/>
        <v>69.398728755950927</v>
      </c>
      <c r="EM225" s="43">
        <f ca="1"/>
        <v>70.588255461215979</v>
      </c>
      <c r="EN225" s="43">
        <f ca="1"/>
        <v>71.844811846256263</v>
      </c>
      <c r="EO225" s="43">
        <f ca="1"/>
        <v>74.853143892288202</v>
      </c>
      <c r="EP225" s="43">
        <f ca="1"/>
        <v>76.438846018314365</v>
      </c>
      <c r="EQ225" s="43">
        <f ca="1"/>
        <v>75.490426071643824</v>
      </c>
      <c r="ER225" s="43">
        <f ca="1"/>
        <v>77.308230969429019</v>
      </c>
      <c r="ES225" s="43">
        <f ca="1"/>
        <v>82.44750656652451</v>
      </c>
      <c r="ET225" s="43">
        <f ca="1"/>
        <v>86.826445497512807</v>
      </c>
      <c r="EU225" s="43">
        <f ca="1"/>
        <v>91.216389301300055</v>
      </c>
      <c r="EV225" s="43">
        <f ca="1"/>
        <v>90.629129271030422</v>
      </c>
      <c r="EW225" s="43">
        <f ca="1"/>
        <v>84.297325639724733</v>
      </c>
      <c r="EX225" s="43">
        <f ca="1"/>
        <v>85.943054344654087</v>
      </c>
      <c r="EY225" s="43">
        <f ca="1"/>
        <v>87.061549598217013</v>
      </c>
      <c r="EZ225" s="43">
        <f ca="1"/>
        <v>85.991075607776651</v>
      </c>
      <c r="FA225" s="43">
        <f ca="1"/>
        <v>84.362354433536538</v>
      </c>
      <c r="FB225" s="43">
        <f ca="1"/>
        <v>91.54353415632248</v>
      </c>
      <c r="FC225" s="43">
        <f ca="1"/>
        <v>108.01882917928695</v>
      </c>
      <c r="FD225" s="43">
        <f ca="1"/>
        <v>111.85152624225617</v>
      </c>
      <c r="FE225" s="43">
        <f ca="1"/>
        <v>112.47580266284943</v>
      </c>
      <c r="FF225" s="43">
        <f ca="1"/>
        <v>104.3492043223381</v>
      </c>
      <c r="FG225" s="43">
        <f ca="1"/>
        <v>98.714709449291234</v>
      </c>
      <c r="FH225" s="43">
        <f ca="1"/>
        <v>96.636789376258847</v>
      </c>
      <c r="FI225" s="43">
        <f ca="1"/>
        <v>96.104553709983819</v>
      </c>
      <c r="FJ225" s="43">
        <f ca="1"/>
        <v>92.829103387832632</v>
      </c>
      <c r="FK225" s="43">
        <f ca="1"/>
        <v>89.233511311531075</v>
      </c>
      <c r="FL225" s="43">
        <f ca="1"/>
        <v>89.538646420955658</v>
      </c>
      <c r="FM225" s="43">
        <f ca="1"/>
        <v>85.197724323272695</v>
      </c>
      <c r="FN225" s="43">
        <f ca="1"/>
        <v>74.942183317661289</v>
      </c>
      <c r="FO225" s="43">
        <f ca="1"/>
        <v>75.106255966663355</v>
      </c>
      <c r="FP225" s="43">
        <f ca="1"/>
        <v>73.452523717880254</v>
      </c>
      <c r="FQ225" s="43">
        <f ca="1"/>
        <v>76.50187392616273</v>
      </c>
      <c r="FR225" s="43">
        <f ca="1"/>
        <v>79.322122691631321</v>
      </c>
      <c r="FS225" s="43">
        <f ca="1"/>
        <v>79.411162117004395</v>
      </c>
      <c r="FT225" s="43">
        <f ca="1"/>
        <v>76.446849562168111</v>
      </c>
      <c r="FU225" s="43">
        <f ca="1"/>
        <v>73.114373990058894</v>
      </c>
      <c r="FV225" s="43">
        <f ca="1"/>
        <v>67.763004480838774</v>
      </c>
      <c r="FW225" s="43">
        <f ca="1"/>
        <v>68.317249892711644</v>
      </c>
      <c r="FX225" s="43">
        <f ca="1"/>
        <v>69.917958663463594</v>
      </c>
      <c r="FY225" s="43">
        <f ca="1"/>
        <v>72.989318617343898</v>
      </c>
      <c r="FZ225" s="43">
        <f ca="1"/>
        <v>72.882271218299863</v>
      </c>
      <c r="GA225" s="43">
        <f ca="1"/>
        <v>74.374932147026058</v>
      </c>
      <c r="GB225" s="43">
        <f ca="1"/>
        <v>77.989532639980311</v>
      </c>
      <c r="GC225" s="43">
        <f ca="1"/>
        <v>78.545778937816621</v>
      </c>
      <c r="GD225" s="43">
        <f ca="1"/>
        <v>82.261424171924588</v>
      </c>
      <c r="GE225" s="43">
        <f ca="1"/>
        <v>87.140584593772886</v>
      </c>
      <c r="GF225" s="43">
        <f ca="1"/>
        <v>90.041869240760803</v>
      </c>
      <c r="GG225" s="43">
        <f ca="1"/>
        <v>89.981842661857598</v>
      </c>
      <c r="GH225" s="43">
        <f ca="1"/>
        <v>94.755956570625301</v>
      </c>
      <c r="GI225" s="43">
        <f ca="1"/>
        <v>99.368999159336099</v>
      </c>
      <c r="GJ225" s="43">
        <f ca="1"/>
        <v>98.667688629150391</v>
      </c>
      <c r="GK225" s="43">
        <f ca="1"/>
        <v>94.390794882297513</v>
      </c>
      <c r="GL225" s="43">
        <f ca="1"/>
        <v>94.389794439315793</v>
      </c>
      <c r="GM225" s="43">
        <f ca="1"/>
        <v>94.534858671665191</v>
      </c>
      <c r="GN225" s="43">
        <f ca="1"/>
        <v>89.044427587985993</v>
      </c>
      <c r="GO225" s="43">
        <f ca="1"/>
        <v>81.653154839038848</v>
      </c>
      <c r="GP225" s="43">
        <f ca="1"/>
        <v>83.873137815475459</v>
      </c>
      <c r="GQ225" s="43">
        <f ca="1"/>
        <v>84.734519222736367</v>
      </c>
      <c r="GR225" s="43">
        <f ca="1"/>
        <v>88.911368671417236</v>
      </c>
      <c r="GS225" s="43">
        <f ca="1"/>
        <v>89.866791718959803</v>
      </c>
      <c r="GT225" s="43">
        <f ca="1"/>
        <v>89.714724385738364</v>
      </c>
      <c r="GU225" s="43">
        <f ca="1"/>
        <v>90.826216538429264</v>
      </c>
      <c r="GV225" s="43">
        <f ca="1"/>
        <v>89.491625600814814</v>
      </c>
      <c r="GW225" s="43">
        <f ca="1"/>
        <v>97.983385629653924</v>
      </c>
      <c r="GX225" s="43">
        <f ca="1"/>
        <v>99.787184325695037</v>
      </c>
      <c r="GY225" s="43">
        <f ca="1"/>
        <v>86.818441953659061</v>
      </c>
      <c r="GZ225" s="43">
        <f ca="1"/>
        <v>80.936837664127353</v>
      </c>
      <c r="HA225" s="43">
        <f ca="1"/>
        <v>77.039111807346345</v>
      </c>
      <c r="HB225" s="43">
        <f ca="1"/>
        <v>70.843368421554558</v>
      </c>
      <c r="HC225" s="43">
        <f ca="1"/>
        <v>103.62888537549972</v>
      </c>
      <c r="HD225" s="43">
        <f ca="1"/>
        <v>101.4829351797104</v>
      </c>
      <c r="HE225" s="43">
        <f ca="1"/>
        <v>93.847554343223564</v>
      </c>
      <c r="HF225" s="43">
        <f ca="1"/>
        <v>89.191492706298831</v>
      </c>
      <c r="HG225" s="43">
        <f ca="1"/>
        <v>83.792101933956147</v>
      </c>
      <c r="HH225" s="43">
        <f ca="1"/>
        <v>89.036424044132232</v>
      </c>
      <c r="HI225" s="43">
        <f ca="1"/>
        <v>91.561542129993441</v>
      </c>
      <c r="HJ225" s="43">
        <f ca="1"/>
        <v>87.988960242271432</v>
      </c>
      <c r="HK225" s="43">
        <f ca="1"/>
        <v>84.775537384986876</v>
      </c>
      <c r="HL225" s="43">
        <f ca="1"/>
        <v>84.0452140083313</v>
      </c>
      <c r="HM225" s="43">
        <f ca="1"/>
        <v>85.59189885807038</v>
      </c>
      <c r="HN225" s="43">
        <f ca="1"/>
        <v>82.62358453130723</v>
      </c>
      <c r="HO225" s="43">
        <f ca="1"/>
        <v>82.017316084384916</v>
      </c>
      <c r="HP225" s="43">
        <f ca="1"/>
        <v>82.736634588241586</v>
      </c>
      <c r="HQ225" s="43">
        <f ca="1"/>
        <v>80.986859813213343</v>
      </c>
      <c r="HR225" s="43">
        <f ca="1"/>
        <v>91.50251599407197</v>
      </c>
      <c r="HS225" s="43">
        <f ca="1"/>
        <v>101.42590992975235</v>
      </c>
      <c r="HT225" s="43">
        <f ca="1"/>
        <v>102.76850441122055</v>
      </c>
      <c r="HU225" s="43">
        <f ca="1"/>
        <v>114.18355883264542</v>
      </c>
      <c r="HV225" s="43">
        <f ca="1"/>
        <v>121.67787720870972</v>
      </c>
      <c r="HW225" s="43">
        <f ca="1"/>
        <v>109.99370362520217</v>
      </c>
      <c r="HX225" s="43">
        <f ca="1"/>
        <v>108.81017957782745</v>
      </c>
      <c r="HY225" s="43">
        <f ca="1"/>
        <v>104.88844308948516</v>
      </c>
      <c r="HZ225" s="43">
        <f ca="1"/>
        <v>108.12987835025787</v>
      </c>
      <c r="IA225" s="43">
        <f ca="1"/>
        <v>109.24237094593049</v>
      </c>
      <c r="IB225" s="43">
        <f ca="1"/>
        <v>118.20734050512314</v>
      </c>
      <c r="IC225" s="43">
        <f ca="1"/>
        <v>118.24935911035539</v>
      </c>
      <c r="ID225" s="43">
        <f ca="1"/>
        <v>126.39796719646453</v>
      </c>
      <c r="IE225" s="43">
        <f ca="1"/>
        <v>109.89566021299362</v>
      </c>
      <c r="IF225" s="43">
        <f ca="1"/>
        <v>97.585209322929387</v>
      </c>
      <c r="IG225" s="43">
        <f ca="1"/>
        <v>96.054531560897829</v>
      </c>
      <c r="IH225" s="43">
        <f ca="1"/>
        <v>93.552423663616182</v>
      </c>
      <c r="II225" s="43">
        <f ca="1"/>
        <v>81.658157053947448</v>
      </c>
      <c r="IJ225" s="43">
        <f ca="1"/>
        <v>79.780325577259063</v>
      </c>
      <c r="IK225" s="43">
        <f ca="1"/>
        <v>77.313233184337619</v>
      </c>
      <c r="IL225" s="43">
        <f ca="1"/>
        <v>81.979299251079553</v>
      </c>
      <c r="IM225" s="43">
        <f ca="1"/>
        <v>90.404029600143431</v>
      </c>
      <c r="IN225" s="43">
        <f ca="1"/>
        <v>97.034965682983398</v>
      </c>
      <c r="IO225" s="43">
        <f ca="1"/>
        <v>97.655240331649779</v>
      </c>
      <c r="IP225" s="43">
        <f ca="1"/>
        <v>99.480048330307014</v>
      </c>
      <c r="IQ225" s="43">
        <f ca="1"/>
        <v>92.280860633850097</v>
      </c>
      <c r="IR225" s="43">
        <f ca="1"/>
        <v>88.327109970092764</v>
      </c>
      <c r="IS225" s="43">
        <f ca="1"/>
        <v>88.656255711078643</v>
      </c>
      <c r="IT225" s="43">
        <f ca="1"/>
        <v>87.41370552778244</v>
      </c>
      <c r="IU225" s="43">
        <f ca="1"/>
        <v>88.110013843059534</v>
      </c>
      <c r="IV225" s="43">
        <f ca="1"/>
        <v>94.336770961284643</v>
      </c>
      <c r="IW225" s="43">
        <f ca="1"/>
        <v>99.852213119506843</v>
      </c>
      <c r="IX225" s="43">
        <f ca="1"/>
        <v>92.601002388000495</v>
      </c>
      <c r="IY225" s="43">
        <f ca="1"/>
        <v>80.565673317909244</v>
      </c>
      <c r="IZ225" s="43">
        <f ca="1"/>
        <v>77.972525109291084</v>
      </c>
      <c r="JA225" s="43">
        <f ca="1"/>
        <v>78.216633196830756</v>
      </c>
      <c r="JB225" s="43">
        <f ca="1"/>
        <v>79.682282165050509</v>
      </c>
      <c r="JC225" s="43">
        <f ca="1"/>
        <v>79.251091239929195</v>
      </c>
      <c r="JD225" s="43">
        <f ca="1"/>
        <v>86.192164647102359</v>
      </c>
      <c r="JE225" s="43">
        <f ca="1"/>
        <v>89.897805451393126</v>
      </c>
      <c r="JF225" s="43">
        <f ca="1"/>
        <v>91.074326397895817</v>
      </c>
      <c r="JG225" s="43">
        <f ca="1"/>
        <v>86.815440624713901</v>
      </c>
      <c r="JH225" s="43">
        <f ca="1"/>
        <v>83.249861837863918</v>
      </c>
      <c r="JI225" s="43">
        <f ca="1"/>
        <v>79.096022577762611</v>
      </c>
      <c r="JJ225" s="43">
        <f ca="1"/>
        <v>77.752427653312694</v>
      </c>
      <c r="JK225" s="43">
        <f ca="1"/>
        <v>81.440060483932498</v>
      </c>
      <c r="JL225" s="43">
        <f ca="1"/>
        <v>89.370572000026712</v>
      </c>
      <c r="JM225" s="43">
        <f ca="1"/>
        <v>94.543862658500672</v>
      </c>
      <c r="JN225" s="43">
        <f ca="1"/>
        <v>98.767732927322385</v>
      </c>
      <c r="JO225" s="43">
        <f ca="1"/>
        <v>100.51850814533233</v>
      </c>
      <c r="JP225" s="43">
        <f ca="1"/>
        <v>102.93157661724091</v>
      </c>
      <c r="JQ225" s="43">
        <f ca="1"/>
        <v>91.440488529205325</v>
      </c>
      <c r="JR225" s="43">
        <f ca="1"/>
        <v>105.17757111120224</v>
      </c>
      <c r="JS225" s="43">
        <f ca="1"/>
        <v>110.44590385293961</v>
      </c>
      <c r="JT225" s="43">
        <f ca="1"/>
        <v>111.6124203696251</v>
      </c>
      <c r="JU225" s="43">
        <f ca="1"/>
        <v>113.43322659635544</v>
      </c>
      <c r="JV225" s="43">
        <f ca="1"/>
        <v>122.21111331796645</v>
      </c>
      <c r="JW225" s="43">
        <f ca="1"/>
        <v>128.26979601526259</v>
      </c>
      <c r="JX225" s="43">
        <f ca="1"/>
        <v>129.00011939191819</v>
      </c>
      <c r="JY225" s="43">
        <f ca="1"/>
        <v>126.1208444905281</v>
      </c>
      <c r="JZ225" s="43">
        <f ca="1"/>
        <v>127.88262458133697</v>
      </c>
      <c r="KA225" s="43">
        <f ca="1"/>
        <v>126.63707306909562</v>
      </c>
      <c r="KB225" s="43">
        <f ca="1"/>
        <v>128.82704275608063</v>
      </c>
      <c r="KC225" s="43">
        <f ca="1"/>
        <v>129.41430278635025</v>
      </c>
      <c r="KD225" s="43">
        <f ca="1"/>
        <v>129.4373129749298</v>
      </c>
      <c r="KE225" s="43">
        <f ca="1"/>
        <v>119.76102845573425</v>
      </c>
      <c r="KF225" s="43">
        <f ca="1"/>
        <v>117.10085056734086</v>
      </c>
      <c r="KG225" s="43">
        <f ca="1"/>
        <v>116.40154092311859</v>
      </c>
      <c r="KH225" s="43">
        <f ca="1"/>
        <v>116.9527850060463</v>
      </c>
      <c r="KI225" s="43">
        <f ca="1"/>
        <v>116.3615232038498</v>
      </c>
      <c r="KJ225" s="43">
        <f ca="1"/>
        <v>121.61985151576997</v>
      </c>
      <c r="KK225" s="43">
        <f ca="1"/>
        <v>120.85251174879075</v>
      </c>
      <c r="KL225" s="43">
        <f ca="1"/>
        <v>121.56582759475708</v>
      </c>
      <c r="KM225" s="43">
        <f ca="1"/>
        <v>117.50502953195573</v>
      </c>
      <c r="KN225" s="43">
        <f ca="1"/>
        <v>120.69244087171555</v>
      </c>
      <c r="KO225" s="43">
        <f ca="1"/>
        <v>115.6352015991211</v>
      </c>
      <c r="KP225" s="43">
        <f ca="1"/>
        <v>99.310973466396334</v>
      </c>
      <c r="KQ225" s="43">
        <f ca="1"/>
        <v>91.105340130329125</v>
      </c>
      <c r="KR225" s="43">
        <f ca="1"/>
        <v>90.902250205039977</v>
      </c>
      <c r="KS225" s="43">
        <f ca="1"/>
        <v>90.531085858821868</v>
      </c>
      <c r="KT225" s="43">
        <f ca="1"/>
        <v>93.813539281845095</v>
      </c>
      <c r="KU225" s="43">
        <f ca="1"/>
        <v>97.576205336093906</v>
      </c>
      <c r="KV225" s="43">
        <f ca="1"/>
        <v>100.79062863636017</v>
      </c>
      <c r="KW225" s="43">
        <f ca="1"/>
        <v>100.75561313199997</v>
      </c>
      <c r="KX225" s="43">
        <f ca="1"/>
        <v>102.69947384548188</v>
      </c>
      <c r="KY225" s="43">
        <f ca="1"/>
        <v>105.42468052768707</v>
      </c>
      <c r="KZ225" s="43">
        <f ca="1"/>
        <v>107.56762939453125</v>
      </c>
      <c r="LA225" s="43">
        <f ca="1"/>
        <v>105.96792106676102</v>
      </c>
      <c r="LB225" s="43">
        <f ca="1"/>
        <v>103.35376355552674</v>
      </c>
      <c r="LC225" s="43">
        <f ca="1"/>
        <v>102.35932323169708</v>
      </c>
      <c r="LD225" s="43">
        <f ca="1"/>
        <v>108.65311002969742</v>
      </c>
      <c r="LE225" s="43">
        <f ca="1"/>
        <v>116.9777960805893</v>
      </c>
      <c r="LF225" s="43">
        <f ca="1"/>
        <v>121.05460123109818</v>
      </c>
      <c r="LG225" s="43">
        <f ca="1"/>
        <v>118.88163907480239</v>
      </c>
      <c r="LH225" s="43">
        <f ca="1"/>
        <v>117.52703927755356</v>
      </c>
      <c r="LI225" s="43">
        <f ca="1"/>
        <v>115.89031455945968</v>
      </c>
      <c r="LJ225" s="43">
        <f ca="1"/>
        <v>113.35719292974473</v>
      </c>
      <c r="LK225" s="43">
        <f ca="1"/>
        <v>108.63009984111785</v>
      </c>
      <c r="LL225" s="43">
        <f ca="1"/>
        <v>108.72514192438126</v>
      </c>
      <c r="LM225" s="43">
        <f ca="1"/>
        <v>107.28350358772278</v>
      </c>
      <c r="LN225" s="43">
        <f ca="1"/>
        <v>112.15566090869903</v>
      </c>
      <c r="LO225" s="43">
        <f ca="1"/>
        <v>112.3797601366043</v>
      </c>
      <c r="LP225" s="43">
        <f ca="1"/>
        <v>113.41021640777588</v>
      </c>
      <c r="LQ225" s="43">
        <f ca="1"/>
        <v>126.04481082391739</v>
      </c>
      <c r="LR225" s="43">
        <f ca="1"/>
        <v>133.6491779279709</v>
      </c>
      <c r="LS225" s="43">
        <f ca="1"/>
        <v>130.65885385560989</v>
      </c>
      <c r="LT225" s="43">
        <f ca="1"/>
        <v>128.66897276496886</v>
      </c>
      <c r="LU225" s="43">
        <f ca="1"/>
        <v>118.40142644357681</v>
      </c>
      <c r="LV225" s="43">
        <f ca="1"/>
        <v>108.06284867048264</v>
      </c>
      <c r="LW225" s="43">
        <f ca="1"/>
        <v>107.34653149557114</v>
      </c>
      <c r="LX225" s="43">
        <f ca="1"/>
        <v>110.02371691465378</v>
      </c>
      <c r="LY225" s="43">
        <f ca="1"/>
        <v>109.92267217350006</v>
      </c>
      <c r="LZ225" s="43">
        <f ca="1"/>
        <v>111.61442125558852</v>
      </c>
      <c r="MA225" s="43">
        <f ca="1"/>
        <v>118.70155933809281</v>
      </c>
      <c r="MB225" s="43">
        <f ca="1"/>
        <v>125.93076032400131</v>
      </c>
      <c r="MC225" s="43">
        <f ca="1"/>
        <v>130.50578607940673</v>
      </c>
      <c r="MD225" s="43">
        <f ca="1"/>
        <v>127.86061483573914</v>
      </c>
      <c r="ME225" s="43">
        <f ca="1"/>
        <v>120.68343688488007</v>
      </c>
      <c r="MF225" s="43">
        <f ca="1"/>
        <v>115.14198320913314</v>
      </c>
      <c r="MG225" s="43">
        <f ca="1"/>
        <v>113.88442638111115</v>
      </c>
      <c r="MH225" s="43">
        <f ca="1"/>
        <v>112.63187176799774</v>
      </c>
      <c r="MI225" s="43">
        <f ca="1"/>
        <v>109.29939619588852</v>
      </c>
      <c r="MJ225" s="43">
        <f ca="1"/>
        <v>113.76037145137786</v>
      </c>
      <c r="MK225" s="43">
        <f ca="1"/>
        <v>123.87384955358506</v>
      </c>
      <c r="ML225" s="43">
        <f ca="1"/>
        <v>129.98855705785752</v>
      </c>
      <c r="MM225" s="43">
        <f ca="1"/>
        <v>134.51756243610382</v>
      </c>
      <c r="MN225" s="43">
        <f ca="1"/>
        <v>134.49455224752427</v>
      </c>
      <c r="MO225" s="43">
        <f ca="1"/>
        <v>137.2407682323456</v>
      </c>
      <c r="MP225" s="43">
        <f ca="1"/>
        <v>134.70364483070375</v>
      </c>
      <c r="MQ225" s="43">
        <f ca="1"/>
        <v>140.09503205919265</v>
      </c>
      <c r="MR225" s="43">
        <f ca="1"/>
        <v>143.9897565870285</v>
      </c>
      <c r="MS225" s="43">
        <f ca="1"/>
        <v>141.01443915939331</v>
      </c>
      <c r="MT225" s="43">
        <f ca="1"/>
        <v>141.14549718999862</v>
      </c>
      <c r="MU225" s="43">
        <f ca="1"/>
        <v>146.11969969511034</v>
      </c>
      <c r="MV225" s="43">
        <f ca="1"/>
        <v>155.31477114009857</v>
      </c>
      <c r="MW225" s="43">
        <f ca="1"/>
        <v>157.03753395462036</v>
      </c>
      <c r="MX225" s="43">
        <f ca="1"/>
        <v>148.3776995048523</v>
      </c>
      <c r="MY225" s="43">
        <f ca="1"/>
        <v>139.50377025699615</v>
      </c>
      <c r="MZ225" s="43">
        <f ca="1"/>
        <v>144.72308129262925</v>
      </c>
      <c r="NA225" s="43">
        <f ca="1"/>
        <v>151.17793941068649</v>
      </c>
      <c r="NB225" s="43">
        <f ca="1"/>
        <v>150.88380917406081</v>
      </c>
      <c r="NC225" s="43">
        <f ca="1"/>
        <v>153.32589049243927</v>
      </c>
      <c r="ND225" s="43">
        <f ca="1"/>
        <v>170.63955673408506</v>
      </c>
      <c r="NE225" s="43">
        <f ca="1"/>
        <v>173.87899110889435</v>
      </c>
      <c r="NF225" s="43">
        <f ca="1"/>
        <v>172.13021677684785</v>
      </c>
      <c r="NG225" s="43">
        <f ca="1"/>
        <v>171.36687878179549</v>
      </c>
      <c r="NH225" s="43">
        <f ca="1"/>
        <v>177.56562349653242</v>
      </c>
      <c r="NI225" s="43">
        <f ca="1"/>
        <v>176.85430853652954</v>
      </c>
      <c r="NJ225" s="43">
        <f ca="1"/>
        <v>172.03017247867584</v>
      </c>
      <c r="NK225" s="43">
        <f ca="1"/>
        <v>162.69103724431992</v>
      </c>
      <c r="NL225" s="43">
        <f ca="1"/>
        <v>163.92658432674409</v>
      </c>
      <c r="NM225" s="43">
        <f ca="1"/>
        <v>169.04985283613203</v>
      </c>
      <c r="NN225" s="43">
        <f ca="1"/>
        <v>168.59064950752258</v>
      </c>
      <c r="NO225" s="43">
        <f ca="1"/>
        <v>175.96591516876222</v>
      </c>
      <c r="NP225" s="43">
        <f ca="1"/>
        <v>172.80051357460022</v>
      </c>
      <c r="NQ225" s="43">
        <f ca="1"/>
        <v>161.77863324499128</v>
      </c>
      <c r="NR225" s="43">
        <f ca="1"/>
        <v>168.18847142887117</v>
      </c>
      <c r="NS225" s="43">
        <f ca="1"/>
        <v>170.175351190567</v>
      </c>
      <c r="NT225" s="43">
        <f ca="1"/>
        <v>191.50379511785508</v>
      </c>
      <c r="NU225" s="43">
        <f ca="1"/>
        <v>204.64261279678345</v>
      </c>
      <c r="NV225" s="43">
        <f ca="1"/>
        <v>211.88081776952745</v>
      </c>
      <c r="NW225" s="43">
        <f ca="1"/>
        <v>218.46373258924484</v>
      </c>
      <c r="NX225" s="43">
        <f ca="1"/>
        <v>203.56313481950761</v>
      </c>
      <c r="NY225" s="43">
        <f ca="1"/>
        <v>194.30403502368927</v>
      </c>
      <c r="NZ225" s="43">
        <f ca="1"/>
        <v>193.38762925243378</v>
      </c>
      <c r="OA225" s="43">
        <f ca="1"/>
        <v>194.95232207584382</v>
      </c>
      <c r="OB225" s="43">
        <f ca="1"/>
        <v>183.42721892642976</v>
      </c>
      <c r="OC225" s="43">
        <f ca="1"/>
        <v>187.03281543254852</v>
      </c>
      <c r="OD225" s="43">
        <f ca="1"/>
        <v>182.66688226032258</v>
      </c>
      <c r="OE225" s="43">
        <f ca="1"/>
        <v>176.68323278665542</v>
      </c>
      <c r="OF225" s="43">
        <f ca="1"/>
        <v>173.9220101571083</v>
      </c>
      <c r="OG225" s="43">
        <f ca="1"/>
        <v>157.54075677442552</v>
      </c>
      <c r="OH225" s="43">
        <f ca="1"/>
        <v>155.67393017053604</v>
      </c>
      <c r="OI225" s="43">
        <f ca="1"/>
        <v>152.10635049772262</v>
      </c>
      <c r="OJ225" s="43">
        <f ca="1"/>
        <v>165.02607116365434</v>
      </c>
      <c r="OK225" s="43">
        <f ca="1"/>
        <v>193.24656679201127</v>
      </c>
      <c r="OL225" s="43">
        <f ca="1"/>
        <v>202.93285574102401</v>
      </c>
      <c r="OM225" s="43">
        <f ca="1"/>
        <v>204.95475100708009</v>
      </c>
      <c r="ON225" s="43">
        <f ca="1"/>
        <v>227.91291655158997</v>
      </c>
      <c r="OO225" s="43">
        <f ca="1"/>
        <v>225.39079979467391</v>
      </c>
      <c r="OP225" s="43">
        <f ca="1"/>
        <v>215.84557330608368</v>
      </c>
      <c r="OQ225" s="43">
        <f ca="1"/>
        <v>209.7198609290123</v>
      </c>
      <c r="OR225" s="43">
        <f ca="1"/>
        <v>230.78718923807145</v>
      </c>
      <c r="OS225" s="43">
        <f ca="1"/>
        <v>226.30320379400254</v>
      </c>
      <c r="OT225" s="43">
        <f ca="1"/>
        <v>221.32599995994568</v>
      </c>
      <c r="OU225" s="43">
        <f ca="1"/>
        <v>217.05210754203796</v>
      </c>
      <c r="OV225" s="43">
        <f ca="1"/>
        <v>210.87337168693543</v>
      </c>
      <c r="OW225" s="43">
        <f ca="1"/>
        <v>211.07846249818803</v>
      </c>
      <c r="OX225" s="43">
        <f ca="1"/>
        <v>204.71564513444901</v>
      </c>
      <c r="OY225" s="43">
        <f ca="1"/>
        <v>209.59680644226074</v>
      </c>
      <c r="OZ225" s="43">
        <f ca="1"/>
        <v>231.33042977714538</v>
      </c>
      <c r="PA225" s="43">
        <f ca="1"/>
        <v>204.58958931875227</v>
      </c>
      <c r="PB225" s="43">
        <f ca="1"/>
        <v>199.06714405965806</v>
      </c>
      <c r="PC225" s="43">
        <f ca="1"/>
        <v>192.0060174946785</v>
      </c>
      <c r="PD225" s="43">
        <f ca="1"/>
        <v>177.2484830713272</v>
      </c>
      <c r="PE225" s="43">
        <f ca="1"/>
        <v>158.23706508970261</v>
      </c>
      <c r="PF225" s="43">
        <f ca="1"/>
        <v>150.20550883245468</v>
      </c>
      <c r="PG225" s="43">
        <f ca="1"/>
        <v>146.32278962039948</v>
      </c>
      <c r="PH225" s="43">
        <f ca="1"/>
        <v>137.44585904359818</v>
      </c>
      <c r="PI225" s="43">
        <f ca="1"/>
        <v>138.19018862199783</v>
      </c>
      <c r="PJ225" s="43">
        <f ca="1"/>
        <v>140.88938378667831</v>
      </c>
      <c r="PK225" s="43">
        <f ca="1"/>
        <v>142.44807395219803</v>
      </c>
      <c r="PL225" s="43">
        <f ca="1"/>
        <v>142.79922943878174</v>
      </c>
      <c r="PM225" s="43">
        <f ca="1"/>
        <v>144.81812337589264</v>
      </c>
      <c r="PN225" s="43">
        <f ca="1"/>
        <v>149.20206452178954</v>
      </c>
      <c r="PO225" s="43">
        <f ca="1"/>
        <v>148.63181202220917</v>
      </c>
      <c r="PP225" s="43">
        <f ca="1"/>
        <v>151.83222912073134</v>
      </c>
      <c r="PQ225" s="43">
        <f ca="1"/>
        <v>154.91459394741059</v>
      </c>
      <c r="PR225" s="43">
        <f ca="1"/>
        <v>146.88904034805299</v>
      </c>
      <c r="PS225" s="43">
        <f ca="1"/>
        <v>146.23875240993502</v>
      </c>
      <c r="PT225" s="43">
        <f ca="1"/>
        <v>139.97697978734971</v>
      </c>
      <c r="PU225" s="43">
        <f ca="1"/>
        <v>134.87672146654128</v>
      </c>
      <c r="PV225" s="43">
        <f ca="1"/>
        <v>138.80846238470079</v>
      </c>
      <c r="PW225" s="43">
        <f ca="1"/>
        <v>137.04968362283708</v>
      </c>
      <c r="PX225" s="43">
        <f ca="1"/>
        <v>135.96020121574404</v>
      </c>
      <c r="PY225" s="43">
        <f ca="1"/>
        <v>139.57180037975311</v>
      </c>
      <c r="PZ225" s="43">
        <f ca="1"/>
        <v>138.98554079246523</v>
      </c>
      <c r="QA225" s="43">
        <f ca="1"/>
        <v>138.89450048112869</v>
      </c>
      <c r="QB225" s="43">
        <f ca="1"/>
        <v>137.63294188117982</v>
      </c>
      <c r="QC225" s="43">
        <f ca="1"/>
        <v>130.16363457965849</v>
      </c>
      <c r="QD225" s="43">
        <f ca="1"/>
        <v>130.25467489099503</v>
      </c>
      <c r="QE225" s="43">
        <f ca="1"/>
        <v>125.70766153907776</v>
      </c>
      <c r="QF225" s="43">
        <f ca="1"/>
        <v>121.31471640634537</v>
      </c>
      <c r="QG225" s="43">
        <f ca="1"/>
        <v>119.0877303290367</v>
      </c>
      <c r="QH225" s="43">
        <f ca="1"/>
        <v>121.23668185377122</v>
      </c>
      <c r="QI225" s="43">
        <f ca="1"/>
        <v>128.90307642269136</v>
      </c>
      <c r="QJ225" s="43">
        <f ca="1"/>
        <v>128.22677696704864</v>
      </c>
      <c r="QK225" s="43">
        <f ca="1"/>
        <v>130.16963723754881</v>
      </c>
      <c r="QL225" s="43">
        <f ca="1"/>
        <v>128.73800333070756</v>
      </c>
      <c r="QM225" s="43">
        <f ca="1"/>
        <v>131.40518431997299</v>
      </c>
      <c r="QN225" s="43">
        <f ca="1"/>
        <v>129.6624126458168</v>
      </c>
      <c r="QO225" s="43">
        <f ca="1"/>
        <v>129.30825583028795</v>
      </c>
      <c r="QP225" s="43">
        <f ca="1"/>
        <v>129.09316058921814</v>
      </c>
      <c r="QQ225" s="43">
        <f ca="1"/>
        <v>127.85661306381225</v>
      </c>
      <c r="QR225" s="43">
        <f ca="1"/>
        <v>129.13517919445039</v>
      </c>
      <c r="QS225" s="43">
        <f ca="1"/>
        <v>130.2926917243004</v>
      </c>
      <c r="QT225" s="43">
        <f ca="1"/>
        <v>130.63684411001205</v>
      </c>
      <c r="QU225" s="43">
        <f ca="1"/>
        <v>132.6027145690918</v>
      </c>
      <c r="QV225" s="43">
        <f ca="1"/>
        <v>135.54101560640333</v>
      </c>
      <c r="QW225" s="43">
        <f ca="1"/>
        <v>134.66762888336183</v>
      </c>
      <c r="QX225" s="43">
        <f ca="1"/>
        <v>129.44531651878359</v>
      </c>
      <c r="QY225" s="43">
        <f ca="1"/>
        <v>131.35516217088698</v>
      </c>
      <c r="QZ225" s="43">
        <f ca="1"/>
        <v>148.05855819368361</v>
      </c>
      <c r="RA225" s="43">
        <f ca="1"/>
        <v>157.48173063850405</v>
      </c>
      <c r="RB225" s="43">
        <f ca="1"/>
        <v>157.91492244958877</v>
      </c>
      <c r="RC225" s="43">
        <f ca="1"/>
        <v>157.41770228767396</v>
      </c>
      <c r="RD225" s="43">
        <f ca="1"/>
        <v>159.30053597927093</v>
      </c>
      <c r="RE225" s="43">
        <f ca="1"/>
        <v>156.69638289785385</v>
      </c>
      <c r="RF225" s="43">
        <f ca="1"/>
        <v>152.79965748405456</v>
      </c>
      <c r="RG225" s="43">
        <f ca="1"/>
        <v>147.9415063648224</v>
      </c>
      <c r="RH225" s="43">
        <f ca="1"/>
        <v>146.01665406799316</v>
      </c>
      <c r="RI225" s="43">
        <f ca="1"/>
        <v>146.90804876470565</v>
      </c>
      <c r="RJ225" s="43">
        <f ca="1"/>
        <v>146.52187777376173</v>
      </c>
      <c r="RK225" s="43">
        <f ca="1"/>
        <v>144.45496257352829</v>
      </c>
      <c r="RL225" s="43">
        <f ca="1"/>
        <v>142.88126576328278</v>
      </c>
      <c r="RM225" s="43">
        <f ca="1"/>
        <v>149.10702243852614</v>
      </c>
      <c r="RN225" s="43">
        <f ca="1"/>
        <v>156.24418267011643</v>
      </c>
      <c r="RO225" s="43">
        <f ca="1"/>
        <v>155.6719292845726</v>
      </c>
      <c r="RP225" s="43">
        <f ca="1"/>
        <v>155.17070735073091</v>
      </c>
      <c r="RQ225" s="43">
        <f ca="1"/>
        <v>152.60957331752778</v>
      </c>
      <c r="RR225" s="43">
        <f ca="1"/>
        <v>143.6696148328781</v>
      </c>
      <c r="RS225" s="43">
        <f ca="1"/>
        <v>143.47252756547928</v>
      </c>
      <c r="RT225" s="43">
        <f ca="1"/>
        <v>138.25121564388274</v>
      </c>
      <c r="RU225" s="43">
        <f ca="1"/>
        <v>128.88406800603866</v>
      </c>
      <c r="RV225" s="43">
        <f ca="1"/>
        <v>127.11228348541259</v>
      </c>
      <c r="RW225" s="43">
        <f ca="1"/>
        <v>126.03980860900879</v>
      </c>
      <c r="RX225" s="43">
        <f ca="1"/>
        <v>127.45543542814255</v>
      </c>
      <c r="RY225" s="43">
        <f ca="1"/>
        <v>125.82171203899384</v>
      </c>
      <c r="RZ225" s="43">
        <f ca="1"/>
        <v>123.99490315437316</v>
      </c>
      <c r="SA225" s="43">
        <f ca="1"/>
        <v>115.94633936643601</v>
      </c>
      <c r="SB225" s="43">
        <f ca="1"/>
        <v>115.26103592395782</v>
      </c>
      <c r="SC225" s="43">
        <f ca="1"/>
        <v>116.73368799304963</v>
      </c>
      <c r="SD225" s="43">
        <f ca="1"/>
        <v>117.4490047249794</v>
      </c>
      <c r="SE225" s="43">
        <f ca="1"/>
        <v>118.24135556650161</v>
      </c>
      <c r="SF225" s="43">
        <f ca="1"/>
        <v>125.13640859651566</v>
      </c>
      <c r="SG225" s="43">
        <f ca="1"/>
        <v>125.23545245170594</v>
      </c>
      <c r="SH225" s="43">
        <f ca="1"/>
        <v>126.50901636743546</v>
      </c>
    </row>
    <row r="227" spans="2:502" x14ac:dyDescent="0.25">
      <c r="B227" s="46" t="s">
        <v>504</v>
      </c>
      <c r="C227" s="43" cm="1">
        <f t="array" aca="1" ref="C227:SH227" ca="1">IFERROR(_xlfn.ANCHORARRAY(C224)-_xlfn.ANCHORARRAY(C225),"-")</f>
        <v>-15.744115025162728</v>
      </c>
      <c r="D227" s="43">
        <f ca="1"/>
        <v>-29.089542736291918</v>
      </c>
      <c r="E227" s="43">
        <f ca="1"/>
        <v>-27.339913396239268</v>
      </c>
      <c r="F227" s="43">
        <f ca="1"/>
        <v>-11.546416733980152</v>
      </c>
      <c r="G227" s="43">
        <f ca="1"/>
        <v>-14.254997943520522</v>
      </c>
      <c r="H227" s="43">
        <f ca="1"/>
        <v>-9.9572862339019821</v>
      </c>
      <c r="I227" s="43">
        <f ca="1"/>
        <v>-9.1764244185686152</v>
      </c>
      <c r="J227" s="43">
        <f ca="1"/>
        <v>-1.7219144814013987</v>
      </c>
      <c r="K227" s="43">
        <f ca="1"/>
        <v>-2.1703928049802812</v>
      </c>
      <c r="L227" s="43">
        <f ca="1"/>
        <v>-1.1156399141549969</v>
      </c>
      <c r="M227" s="43">
        <f ca="1"/>
        <v>-7.9186332366466559</v>
      </c>
      <c r="N227" s="43">
        <f ca="1"/>
        <v>11.45959388983249</v>
      </c>
      <c r="O227" s="43">
        <f ca="1"/>
        <v>12.058017374873145</v>
      </c>
      <c r="P227" s="43">
        <f ca="1"/>
        <v>25.926522407650964</v>
      </c>
      <c r="Q227" s="43">
        <f ca="1"/>
        <v>20.026663360118846</v>
      </c>
      <c r="R227" s="43">
        <f ca="1"/>
        <v>-4.4260326714515656</v>
      </c>
      <c r="S227" s="43">
        <f ca="1"/>
        <v>25.704528631448738</v>
      </c>
      <c r="T227" s="43">
        <f ca="1"/>
        <v>20.051377864837633</v>
      </c>
      <c r="U227" s="43">
        <f ca="1"/>
        <v>15.841747790098196</v>
      </c>
      <c r="V227" s="43">
        <f ca="1"/>
        <v>14.256937950253473</v>
      </c>
      <c r="W227" s="43">
        <f ca="1"/>
        <v>-4.8842191576957816</v>
      </c>
      <c r="X227" s="43">
        <f ca="1"/>
        <v>-37.238915372014048</v>
      </c>
      <c r="Y227" s="43">
        <f ca="1"/>
        <v>-59.947485145330425</v>
      </c>
      <c r="Z227" s="43">
        <f ca="1"/>
        <v>-22.689446444749819</v>
      </c>
      <c r="AA227" s="43">
        <f ca="1"/>
        <v>-16.348170195698742</v>
      </c>
      <c r="AB227" s="43">
        <f ca="1"/>
        <v>-5.6843937321901308</v>
      </c>
      <c r="AC227" s="43">
        <f ca="1"/>
        <v>-10.076594312310249</v>
      </c>
      <c r="AD227" s="43">
        <f ca="1"/>
        <v>-12.021346642851853</v>
      </c>
      <c r="AE227" s="43">
        <f ca="1"/>
        <v>-11.243775012493131</v>
      </c>
      <c r="AF227" s="43">
        <f ca="1"/>
        <v>-35.997759675145147</v>
      </c>
      <c r="AG227" s="43">
        <f ca="1"/>
        <v>-32.422176221251476</v>
      </c>
      <c r="AH227" s="43">
        <f ca="1"/>
        <v>-45.268462862610818</v>
      </c>
      <c r="AI227" s="43">
        <f ca="1"/>
        <v>-18.415368125081073</v>
      </c>
      <c r="AJ227" s="43">
        <f ca="1"/>
        <v>-14.637494363427152</v>
      </c>
      <c r="AK227" s="43">
        <f ca="1"/>
        <v>-3.3896847245692925</v>
      </c>
      <c r="AL227" s="43">
        <f ca="1"/>
        <v>19.709171383619321</v>
      </c>
      <c r="AM227" s="43">
        <f ca="1"/>
        <v>60.768980893969569</v>
      </c>
      <c r="AN227" s="43">
        <f ca="1"/>
        <v>67.387527914643272</v>
      </c>
      <c r="AO227" s="43">
        <f ca="1"/>
        <v>81.598183102369319</v>
      </c>
      <c r="AP227" s="43">
        <f ca="1"/>
        <v>58.244084672689439</v>
      </c>
      <c r="AQ227" s="43">
        <f ca="1"/>
        <v>52.986436333417942</v>
      </c>
      <c r="AR227" s="43">
        <f ca="1"/>
        <v>61.006142290353807</v>
      </c>
      <c r="AS227" s="43">
        <f ca="1"/>
        <v>52.165917338371287</v>
      </c>
      <c r="AT227" s="43">
        <f ca="1"/>
        <v>72.85848240721225</v>
      </c>
      <c r="AU227" s="43">
        <f ca="1"/>
        <v>89.089077287674002</v>
      </c>
      <c r="AV227" s="43">
        <f ca="1"/>
        <v>111.52872015166281</v>
      </c>
      <c r="AW227" s="43">
        <f ca="1"/>
        <v>132.43761342775821</v>
      </c>
      <c r="AX227" s="43">
        <f ca="1"/>
        <v>107.58310203135005</v>
      </c>
      <c r="AY227" s="43">
        <f ca="1"/>
        <v>109.04501655864721</v>
      </c>
      <c r="AZ227" s="43">
        <f ca="1"/>
        <v>64.18046192669874</v>
      </c>
      <c r="BA227" s="43">
        <f ca="1"/>
        <v>35.25254903531075</v>
      </c>
      <c r="BB227" s="43">
        <f ca="1"/>
        <v>73.591962358951577</v>
      </c>
      <c r="BC227" s="43">
        <f ca="1"/>
        <v>89.928600219964949</v>
      </c>
      <c r="BD227" s="43">
        <f ca="1"/>
        <v>205.24906824004648</v>
      </c>
      <c r="BE227" s="43">
        <f ca="1"/>
        <v>235.3866662311554</v>
      </c>
      <c r="BF227" s="43">
        <f ca="1"/>
        <v>63.825161312580093</v>
      </c>
      <c r="BG227" s="43">
        <f ca="1"/>
        <v>-15.273217519283293</v>
      </c>
      <c r="BH227" s="43">
        <f ca="1"/>
        <v>-23.435470847129835</v>
      </c>
      <c r="BI227" s="43">
        <f ca="1"/>
        <v>-55.08384256160258</v>
      </c>
      <c r="BJ227" s="43">
        <f ca="1"/>
        <v>-72.082840335845972</v>
      </c>
      <c r="BK227" s="43">
        <f ca="1"/>
        <v>-75.84234205865863</v>
      </c>
      <c r="BL227" s="43">
        <f ca="1"/>
        <v>-62.037829561114307</v>
      </c>
      <c r="BM227" s="43">
        <f ca="1"/>
        <v>-55.70005418109892</v>
      </c>
      <c r="BN227" s="43">
        <f ca="1"/>
        <v>-34.863744193196283</v>
      </c>
      <c r="BO227" s="43">
        <f ca="1"/>
        <v>-49.453345749974233</v>
      </c>
      <c r="BP227" s="43">
        <f ca="1"/>
        <v>-43.791965617418271</v>
      </c>
      <c r="BQ227" s="43">
        <f ca="1"/>
        <v>-62.992217208981458</v>
      </c>
      <c r="BR227" s="43">
        <f ca="1"/>
        <v>-63.135590929865828</v>
      </c>
      <c r="BS227" s="43">
        <f ca="1"/>
        <v>-63.33617408955098</v>
      </c>
      <c r="BT227" s="43">
        <f ca="1"/>
        <v>-72.890299246668803</v>
      </c>
      <c r="BU227" s="43">
        <f ca="1"/>
        <v>-63.668139832019847</v>
      </c>
      <c r="BV227" s="43">
        <f ca="1"/>
        <v>-45.196628236651406</v>
      </c>
      <c r="BW227" s="43">
        <f ca="1"/>
        <v>-14.818353018760718</v>
      </c>
      <c r="BX227" s="43">
        <f ca="1"/>
        <v>-17.926592014789549</v>
      </c>
      <c r="BY227" s="43">
        <f ca="1"/>
        <v>-8.1798619670867083</v>
      </c>
      <c r="BZ227" s="43">
        <f ca="1"/>
        <v>19.786551704645149</v>
      </c>
      <c r="CA227" s="43">
        <f ca="1"/>
        <v>30.045598668932939</v>
      </c>
      <c r="CB227" s="43">
        <f ca="1"/>
        <v>37.478575897216729</v>
      </c>
      <c r="CC227" s="43">
        <f ca="1"/>
        <v>44.614242756843566</v>
      </c>
      <c r="CD227" s="43">
        <f ca="1"/>
        <v>4.7187727211713764</v>
      </c>
      <c r="CE227" s="43">
        <f ca="1"/>
        <v>-9.584627970933866</v>
      </c>
      <c r="CF227" s="43">
        <f ca="1"/>
        <v>-36.089670575857156</v>
      </c>
      <c r="CG227" s="43">
        <f ca="1"/>
        <v>-22.98733387267589</v>
      </c>
      <c r="CH227" s="43">
        <f ca="1"/>
        <v>-3.9784519838094923</v>
      </c>
      <c r="CI227" s="43">
        <f ca="1"/>
        <v>-23.426165948510189</v>
      </c>
      <c r="CJ227" s="43">
        <f ca="1"/>
        <v>-28.982985072731992</v>
      </c>
      <c r="CK227" s="43">
        <f ca="1"/>
        <v>-26.738367806911469</v>
      </c>
      <c r="CL227" s="43">
        <f ca="1"/>
        <v>-32.345679239153853</v>
      </c>
      <c r="CM227" s="43">
        <f ca="1"/>
        <v>-32.966923118948941</v>
      </c>
      <c r="CN227" s="43">
        <f ca="1"/>
        <v>-28.806751339912424</v>
      </c>
      <c r="CO227" s="43">
        <f ca="1"/>
        <v>-27.316478178143512</v>
      </c>
      <c r="CP227" s="43">
        <f ca="1"/>
        <v>-23.125243224740032</v>
      </c>
      <c r="CQ227" s="43">
        <f ca="1"/>
        <v>-19.784388953089703</v>
      </c>
      <c r="CR227" s="43">
        <f ca="1"/>
        <v>-22.513026307940478</v>
      </c>
      <c r="CS227" s="43">
        <f ca="1"/>
        <v>-16.132329206109048</v>
      </c>
      <c r="CT227" s="43">
        <f ca="1"/>
        <v>-16.833987940311424</v>
      </c>
      <c r="CU227" s="43">
        <f ca="1"/>
        <v>-17.9559286249876</v>
      </c>
      <c r="CV227" s="43">
        <f ca="1"/>
        <v>-17.146158564925202</v>
      </c>
      <c r="CW227" s="43">
        <f ca="1"/>
        <v>-17.241140357851975</v>
      </c>
      <c r="CX227" s="43">
        <f ca="1"/>
        <v>-19.078483624219899</v>
      </c>
      <c r="CY227" s="43">
        <f ca="1"/>
        <v>-12.992681562185297</v>
      </c>
      <c r="CZ227" s="43">
        <f ca="1"/>
        <v>-19.461824328064914</v>
      </c>
      <c r="DA227" s="43">
        <f ca="1"/>
        <v>-21.929036081194866</v>
      </c>
      <c r="DB227" s="43">
        <f ca="1"/>
        <v>-25.106014180779454</v>
      </c>
      <c r="DC227" s="43">
        <f ca="1"/>
        <v>-27.379296622395515</v>
      </c>
      <c r="DD227" s="43">
        <f ca="1"/>
        <v>-26.277474719405177</v>
      </c>
      <c r="DE227" s="43">
        <f ca="1"/>
        <v>-26.85664011263848</v>
      </c>
      <c r="DF227" s="43">
        <f ca="1"/>
        <v>-27.58939213693143</v>
      </c>
      <c r="DG227" s="43">
        <f ca="1"/>
        <v>-27.339636841416365</v>
      </c>
      <c r="DH227" s="43">
        <f ca="1"/>
        <v>-28.886422832727426</v>
      </c>
      <c r="DI227" s="43">
        <f ca="1"/>
        <v>-27.527002349257465</v>
      </c>
      <c r="DJ227" s="43">
        <f ca="1"/>
        <v>-26.723174704194065</v>
      </c>
      <c r="DK227" s="43">
        <f ca="1"/>
        <v>-23.099715049147619</v>
      </c>
      <c r="DL227" s="43">
        <f ca="1"/>
        <v>-23.005730944156653</v>
      </c>
      <c r="DM227" s="43">
        <f ca="1"/>
        <v>-14.79021909725666</v>
      </c>
      <c r="DN227" s="43">
        <f ca="1"/>
        <v>-13.437845320940021</v>
      </c>
      <c r="DO227" s="43">
        <f ca="1"/>
        <v>-8.8827017716169365</v>
      </c>
      <c r="DP227" s="43">
        <f ca="1"/>
        <v>-7.689033837437627</v>
      </c>
      <c r="DQ227" s="43">
        <f ca="1"/>
        <v>-8.6896508352756427</v>
      </c>
      <c r="DR227" s="43">
        <f ca="1"/>
        <v>-10.883955034613614</v>
      </c>
      <c r="DS227" s="43">
        <f ca="1"/>
        <v>-9.9845975978374426</v>
      </c>
      <c r="DT227" s="43">
        <f ca="1"/>
        <v>-10.476034726738924</v>
      </c>
      <c r="DU227" s="43">
        <f ca="1"/>
        <v>-10.5460345416069</v>
      </c>
      <c r="DV227" s="43">
        <f ca="1"/>
        <v>-10.10403849101067</v>
      </c>
      <c r="DW227" s="43">
        <f ca="1"/>
        <v>-9.5542659523487075</v>
      </c>
      <c r="DX227" s="43">
        <f ca="1"/>
        <v>-8.5848657995462503</v>
      </c>
      <c r="DY227" s="43">
        <f ca="1"/>
        <v>-9.6897053245305926</v>
      </c>
      <c r="DZ227" s="43">
        <f ca="1"/>
        <v>-13.902631496787073</v>
      </c>
      <c r="EA227" s="43">
        <f ca="1"/>
        <v>-13.474843101620678</v>
      </c>
      <c r="EB227" s="43">
        <f ca="1"/>
        <v>-13.697772989511492</v>
      </c>
      <c r="EC227" s="43">
        <f ca="1"/>
        <v>-14.629920567393299</v>
      </c>
      <c r="ED227" s="43">
        <f ca="1"/>
        <v>-16.389896811962117</v>
      </c>
      <c r="EE227" s="43">
        <f ca="1"/>
        <v>-14.086477745175365</v>
      </c>
      <c r="EF227" s="43">
        <f ca="1"/>
        <v>-15.620519283294676</v>
      </c>
      <c r="EG227" s="43">
        <f ca="1"/>
        <v>-18.412342956185341</v>
      </c>
      <c r="EH227" s="43">
        <f ca="1"/>
        <v>-17.055824319005005</v>
      </c>
      <c r="EI227" s="43">
        <f ca="1"/>
        <v>-18.277497535109518</v>
      </c>
      <c r="EJ227" s="43">
        <f ca="1"/>
        <v>-16.017685880661006</v>
      </c>
      <c r="EK227" s="43">
        <f ca="1"/>
        <v>-13.992153558969498</v>
      </c>
      <c r="EL227" s="43">
        <f ca="1"/>
        <v>-15.937698367476465</v>
      </c>
      <c r="EM227" s="43">
        <f ca="1"/>
        <v>-15.596504581332212</v>
      </c>
      <c r="EN227" s="43">
        <f ca="1"/>
        <v>-15.246215934395799</v>
      </c>
      <c r="EO227" s="43">
        <f ca="1"/>
        <v>-16.285597025752061</v>
      </c>
      <c r="EP227" s="43">
        <f ca="1"/>
        <v>-15.300552842617037</v>
      </c>
      <c r="EQ227" s="43">
        <f ca="1"/>
        <v>-14.149477024435996</v>
      </c>
      <c r="ER227" s="43">
        <f ca="1"/>
        <v>-14.102230678319934</v>
      </c>
      <c r="ES227" s="43">
        <f ca="1"/>
        <v>-17.199516910195356</v>
      </c>
      <c r="ET227" s="43">
        <f ca="1"/>
        <v>-18.344191577076899</v>
      </c>
      <c r="EU227" s="43">
        <f ca="1"/>
        <v>-18.952597392678271</v>
      </c>
      <c r="EV227" s="43">
        <f ca="1"/>
        <v>-19.938234964132306</v>
      </c>
      <c r="EW227" s="43">
        <f ca="1"/>
        <v>-15.722487818598751</v>
      </c>
      <c r="EX227" s="43">
        <f ca="1"/>
        <v>-17.332211673259735</v>
      </c>
      <c r="EY227" s="43">
        <f ca="1"/>
        <v>-18.373553676247596</v>
      </c>
      <c r="EZ227" s="43">
        <f ca="1"/>
        <v>-18.112674461841593</v>
      </c>
      <c r="FA227" s="43">
        <f ca="1"/>
        <v>-19.441494559645662</v>
      </c>
      <c r="FB227" s="43">
        <f ca="1"/>
        <v>-22.559269752144814</v>
      </c>
      <c r="FC227" s="43">
        <f ca="1"/>
        <v>-31.365531667947764</v>
      </c>
      <c r="FD227" s="43">
        <f ca="1"/>
        <v>-34.279590694069867</v>
      </c>
      <c r="FE227" s="43">
        <f ca="1"/>
        <v>-36.503511176586159</v>
      </c>
      <c r="FF227" s="43">
        <f ca="1"/>
        <v>-35.737332940936071</v>
      </c>
      <c r="FG227" s="43">
        <f ca="1"/>
        <v>-32.426693975210199</v>
      </c>
      <c r="FH227" s="43">
        <f ca="1"/>
        <v>-31.179971588373178</v>
      </c>
      <c r="FI227" s="43">
        <f ca="1"/>
        <v>-31.354459697365755</v>
      </c>
      <c r="FJ227" s="43">
        <f ca="1"/>
        <v>-29.779467017889012</v>
      </c>
      <c r="FK227" s="43">
        <f ca="1"/>
        <v>-27.912107754468927</v>
      </c>
      <c r="FL227" s="43">
        <f ca="1"/>
        <v>-27.434394548058506</v>
      </c>
      <c r="FM227" s="43">
        <f ca="1"/>
        <v>-27.391422862410536</v>
      </c>
      <c r="FN227" s="43">
        <f ca="1"/>
        <v>-22.778356248855594</v>
      </c>
      <c r="FO227" s="43">
        <f ca="1"/>
        <v>-22.910538887619971</v>
      </c>
      <c r="FP227" s="43">
        <f ca="1"/>
        <v>-20.327881501913076</v>
      </c>
      <c r="FQ227" s="43">
        <f ca="1"/>
        <v>-21.535840796470652</v>
      </c>
      <c r="FR227" s="43">
        <f ca="1"/>
        <v>-22.006515904426578</v>
      </c>
      <c r="FS227" s="43">
        <f ca="1"/>
        <v>-23.179815677881244</v>
      </c>
      <c r="FT227" s="43">
        <f ca="1"/>
        <v>-20.105431152224533</v>
      </c>
      <c r="FU227" s="43">
        <f ca="1"/>
        <v>-17.866474318265908</v>
      </c>
      <c r="FV227" s="43">
        <f ca="1"/>
        <v>-15.017956257700916</v>
      </c>
      <c r="FW227" s="43">
        <f ca="1"/>
        <v>-14.096002808570866</v>
      </c>
      <c r="FX227" s="43">
        <f ca="1"/>
        <v>-12.653787376642235</v>
      </c>
      <c r="FY227" s="43">
        <f ca="1"/>
        <v>-13.900215776920319</v>
      </c>
      <c r="FZ227" s="43">
        <f ca="1"/>
        <v>-12.751085140109055</v>
      </c>
      <c r="GA227" s="43">
        <f ca="1"/>
        <v>-10.891180153846733</v>
      </c>
      <c r="GB227" s="43">
        <f ca="1"/>
        <v>-11.858909797072414</v>
      </c>
      <c r="GC227" s="43">
        <f ca="1"/>
        <v>-10.195199898362162</v>
      </c>
      <c r="GD227" s="43">
        <f ca="1"/>
        <v>-8.4525098317861591</v>
      </c>
      <c r="GE227" s="43">
        <f ca="1"/>
        <v>-9.535730325341234</v>
      </c>
      <c r="GF227" s="43">
        <f ca="1"/>
        <v>-9.8158618727922544</v>
      </c>
      <c r="GG227" s="43">
        <f ca="1"/>
        <v>-8.8629150072336103</v>
      </c>
      <c r="GH227" s="43">
        <f ca="1"/>
        <v>-9.9408738584518517</v>
      </c>
      <c r="GI227" s="43">
        <f ca="1"/>
        <v>-12.532501282095922</v>
      </c>
      <c r="GJ227" s="43">
        <f ca="1"/>
        <v>-13.481241604208947</v>
      </c>
      <c r="GK227" s="43">
        <f ca="1"/>
        <v>-14.098950073838225</v>
      </c>
      <c r="GL227" s="43">
        <f ca="1"/>
        <v>-15.280966139674192</v>
      </c>
      <c r="GM227" s="43">
        <f ca="1"/>
        <v>-14.05990348184109</v>
      </c>
      <c r="GN227" s="43">
        <f ca="1"/>
        <v>-13.488763654828062</v>
      </c>
      <c r="GO227" s="43">
        <f ca="1"/>
        <v>-11.249270624279987</v>
      </c>
      <c r="GP227" s="43">
        <f ca="1"/>
        <v>-12.661716244697558</v>
      </c>
      <c r="GQ227" s="43">
        <f ca="1"/>
        <v>-12.735105786085143</v>
      </c>
      <c r="GR227" s="43">
        <f ca="1"/>
        <v>-16.544705762028698</v>
      </c>
      <c r="GS227" s="43">
        <f ca="1"/>
        <v>-16.3263706908226</v>
      </c>
      <c r="GT227" s="43">
        <f ca="1"/>
        <v>-17.747200959324829</v>
      </c>
      <c r="GU227" s="43">
        <f ca="1"/>
        <v>-18.948190882682809</v>
      </c>
      <c r="GV227" s="43">
        <f ca="1"/>
        <v>-19.288339837551106</v>
      </c>
      <c r="GW227" s="43">
        <f ca="1"/>
        <v>-23.970786707997306</v>
      </c>
      <c r="GX227" s="43">
        <f ca="1"/>
        <v>-27.315592995524412</v>
      </c>
      <c r="GY227" s="43">
        <f ca="1"/>
        <v>-19.419419671297078</v>
      </c>
      <c r="GZ227" s="43">
        <f ca="1"/>
        <v>-17.034400697827344</v>
      </c>
      <c r="HA227" s="43">
        <f ca="1"/>
        <v>-15.560315619111066</v>
      </c>
      <c r="HB227" s="43">
        <f ca="1"/>
        <v>-7.8842585322856849</v>
      </c>
      <c r="HC227" s="43">
        <f ca="1"/>
        <v>-22.56653677129745</v>
      </c>
      <c r="HD227" s="43">
        <f ca="1"/>
        <v>-21.994512887239466</v>
      </c>
      <c r="HE227" s="43">
        <f ca="1"/>
        <v>-23.023956445336339</v>
      </c>
      <c r="HF227" s="43">
        <f ca="1"/>
        <v>-20.773018806338314</v>
      </c>
      <c r="HG227" s="43">
        <f ca="1"/>
        <v>-20.171531509757045</v>
      </c>
      <c r="HH227" s="43">
        <f ca="1"/>
        <v>-17.704643402457236</v>
      </c>
      <c r="HI227" s="43">
        <f ca="1"/>
        <v>-20.07442627716064</v>
      </c>
      <c r="HJ227" s="43">
        <f ca="1"/>
        <v>-20.754531561136247</v>
      </c>
      <c r="HK227" s="43">
        <f ca="1"/>
        <v>-22.376045739889143</v>
      </c>
      <c r="HL227" s="43">
        <f ca="1"/>
        <v>-21.880268244981764</v>
      </c>
      <c r="HM227" s="43">
        <f ca="1"/>
        <v>-23.469130205035214</v>
      </c>
      <c r="HN227" s="43">
        <f ca="1"/>
        <v>-21.186965453386314</v>
      </c>
      <c r="HO227" s="43">
        <f ca="1"/>
        <v>-22.012661337137224</v>
      </c>
      <c r="HP227" s="43">
        <f ca="1"/>
        <v>-20.38240618348123</v>
      </c>
      <c r="HQ227" s="43">
        <f ca="1"/>
        <v>-19.309522593498222</v>
      </c>
      <c r="HR227" s="43">
        <f ca="1"/>
        <v>-24.174474702239053</v>
      </c>
      <c r="HS227" s="43">
        <f ca="1"/>
        <v>-21.074399940848352</v>
      </c>
      <c r="HT227" s="43">
        <f ca="1"/>
        <v>-16.901051361203187</v>
      </c>
      <c r="HU227" s="43">
        <f ca="1"/>
        <v>-16.612472025394439</v>
      </c>
      <c r="HV227" s="43">
        <f ca="1"/>
        <v>-20.020754251003268</v>
      </c>
      <c r="HW227" s="43">
        <f ca="1"/>
        <v>-17.984851829409592</v>
      </c>
      <c r="HX227" s="43">
        <f ca="1"/>
        <v>-19.139585629463184</v>
      </c>
      <c r="HY227" s="43">
        <f ca="1"/>
        <v>-25.985356791377072</v>
      </c>
      <c r="HZ227" s="43">
        <f ca="1"/>
        <v>-27.475927619099608</v>
      </c>
      <c r="IA227" s="43">
        <f ca="1"/>
        <v>-30.102681346058858</v>
      </c>
      <c r="IB227" s="43">
        <f ca="1"/>
        <v>-32.934481839537625</v>
      </c>
      <c r="IC227" s="43">
        <f ca="1"/>
        <v>-31.205061811566367</v>
      </c>
      <c r="ID227" s="43">
        <f ca="1"/>
        <v>-30.498534151673311</v>
      </c>
      <c r="IE227" s="43">
        <f ca="1"/>
        <v>-26.342804680228227</v>
      </c>
      <c r="IF227" s="43">
        <f ca="1"/>
        <v>-23.569524271249776</v>
      </c>
      <c r="IG227" s="43">
        <f ca="1"/>
        <v>-21.591357655882831</v>
      </c>
      <c r="IH227" s="43">
        <f ca="1"/>
        <v>-22.93456776726245</v>
      </c>
      <c r="II227" s="43">
        <f ca="1"/>
        <v>-20.478715477943418</v>
      </c>
      <c r="IJ227" s="43">
        <f ca="1"/>
        <v>-18.793252772688867</v>
      </c>
      <c r="IK227" s="43">
        <f ca="1"/>
        <v>-17.445396868109704</v>
      </c>
      <c r="IL227" s="43">
        <f ca="1"/>
        <v>-15.300373974084849</v>
      </c>
      <c r="IM227" s="43">
        <f ca="1"/>
        <v>-17.344016145586963</v>
      </c>
      <c r="IN227" s="43">
        <f ca="1"/>
        <v>-18.356138166546813</v>
      </c>
      <c r="IO227" s="43">
        <f ca="1"/>
        <v>-16.649470777869212</v>
      </c>
      <c r="IP227" s="43">
        <f ca="1"/>
        <v>-18.416671016097069</v>
      </c>
      <c r="IQ227" s="43">
        <f ca="1"/>
        <v>-15.240768159627919</v>
      </c>
      <c r="IR227" s="43">
        <f ca="1"/>
        <v>-11.614147278308849</v>
      </c>
      <c r="IS227" s="43">
        <f ca="1"/>
        <v>-12.448389633059492</v>
      </c>
      <c r="IT227" s="43">
        <f ca="1"/>
        <v>-11.208925579786296</v>
      </c>
      <c r="IU227" s="43">
        <f ca="1"/>
        <v>-11.011284898400291</v>
      </c>
      <c r="IV227" s="43">
        <f ca="1"/>
        <v>-12.485401781201375</v>
      </c>
      <c r="IW227" s="43">
        <f ca="1"/>
        <v>-15.948567474126818</v>
      </c>
      <c r="IX227" s="43">
        <f ca="1"/>
        <v>-15.973422626852994</v>
      </c>
      <c r="IY227" s="43">
        <f ca="1"/>
        <v>-10.833536738157278</v>
      </c>
      <c r="IZ227" s="43">
        <f ca="1"/>
        <v>-13.190541086435331</v>
      </c>
      <c r="JA227" s="43">
        <f ca="1"/>
        <v>-12.357589795947078</v>
      </c>
      <c r="JB227" s="43">
        <f ca="1"/>
        <v>-13.011586568117139</v>
      </c>
      <c r="JC227" s="43">
        <f ca="1"/>
        <v>-13.183219707489002</v>
      </c>
      <c r="JD227" s="43">
        <f ca="1"/>
        <v>-12.912007250905035</v>
      </c>
      <c r="JE227" s="43">
        <f ca="1"/>
        <v>-14.528338029623029</v>
      </c>
      <c r="JF227" s="43">
        <f ca="1"/>
        <v>-16.037132308602338</v>
      </c>
      <c r="JG227" s="43">
        <f ca="1"/>
        <v>-17.970052071571345</v>
      </c>
      <c r="JH227" s="43">
        <f ca="1"/>
        <v>-17.627421738743777</v>
      </c>
      <c r="JI227" s="43">
        <f ca="1"/>
        <v>-15.370523732781415</v>
      </c>
      <c r="JJ227" s="43">
        <f ca="1"/>
        <v>-15.629659000277528</v>
      </c>
      <c r="JK227" s="43">
        <f ca="1"/>
        <v>-20.983802043318754</v>
      </c>
      <c r="JL227" s="43">
        <f ca="1"/>
        <v>-26.042155218005192</v>
      </c>
      <c r="JM227" s="43">
        <f ca="1"/>
        <v>-26.914409334421151</v>
      </c>
      <c r="JN227" s="43">
        <f ca="1"/>
        <v>-28.399853562831879</v>
      </c>
      <c r="JO227" s="43">
        <f ca="1"/>
        <v>-30.197949441194524</v>
      </c>
      <c r="JP227" s="43">
        <f ca="1"/>
        <v>-31.956758348226543</v>
      </c>
      <c r="JQ227" s="43">
        <f ca="1"/>
        <v>-25.673000319004061</v>
      </c>
      <c r="JR227" s="43">
        <f ca="1"/>
        <v>-32.767702381491659</v>
      </c>
      <c r="JS227" s="43">
        <f ca="1"/>
        <v>-36.01359124815464</v>
      </c>
      <c r="JT227" s="43">
        <f ca="1"/>
        <v>-36.332450718522082</v>
      </c>
      <c r="JU227" s="43">
        <f ca="1"/>
        <v>-35.701840996980664</v>
      </c>
      <c r="JV227" s="43">
        <f ca="1"/>
        <v>-31.114727298974984</v>
      </c>
      <c r="JW227" s="43">
        <f ca="1"/>
        <v>-28.140307418942442</v>
      </c>
      <c r="JX227" s="43">
        <f ca="1"/>
        <v>-30.35300191664696</v>
      </c>
      <c r="JY227" s="43">
        <f ca="1"/>
        <v>-29.832559062838556</v>
      </c>
      <c r="JZ227" s="43">
        <f ca="1"/>
        <v>-30.268331953763962</v>
      </c>
      <c r="KA227" s="43">
        <f ca="1"/>
        <v>-31.939173313260085</v>
      </c>
      <c r="KB227" s="43">
        <f ca="1"/>
        <v>-32.838111940622326</v>
      </c>
      <c r="KC227" s="43">
        <f ca="1"/>
        <v>-34.978724082469938</v>
      </c>
      <c r="KD227" s="43">
        <f ca="1"/>
        <v>-32.000987178683275</v>
      </c>
      <c r="KE227" s="43">
        <f ca="1"/>
        <v>-36.486953335046763</v>
      </c>
      <c r="KF227" s="43">
        <f ca="1"/>
        <v>-33.995483887910851</v>
      </c>
      <c r="KG227" s="43">
        <f ca="1"/>
        <v>-33.826988607645035</v>
      </c>
      <c r="KH227" s="43">
        <f ca="1"/>
        <v>-34.360744620442389</v>
      </c>
      <c r="KI227" s="43">
        <f ca="1"/>
        <v>-34.600680504441272</v>
      </c>
      <c r="KJ227" s="43">
        <f ca="1"/>
        <v>-36.306873159885413</v>
      </c>
      <c r="KK227" s="43">
        <f ca="1"/>
        <v>-36.943722553372396</v>
      </c>
      <c r="KL227" s="43">
        <f ca="1"/>
        <v>-36.802180382966995</v>
      </c>
      <c r="KM227" s="43">
        <f ca="1"/>
        <v>-35.077582747578631</v>
      </c>
      <c r="KN227" s="43">
        <f ca="1"/>
        <v>-36.489440614104282</v>
      </c>
      <c r="KO227" s="43">
        <f ca="1"/>
        <v>-39.063172178387646</v>
      </c>
      <c r="KP227" s="43">
        <f ca="1"/>
        <v>-33.799634048104295</v>
      </c>
      <c r="KQ227" s="43">
        <f ca="1"/>
        <v>-34.860620461106294</v>
      </c>
      <c r="KR227" s="43">
        <f ca="1"/>
        <v>-34.506310164690014</v>
      </c>
      <c r="KS227" s="43">
        <f ca="1"/>
        <v>-34.800721193432807</v>
      </c>
      <c r="KT227" s="43">
        <f ca="1"/>
        <v>-34.447713449358936</v>
      </c>
      <c r="KU227" s="43">
        <f ca="1"/>
        <v>-33.389844407677657</v>
      </c>
      <c r="KV227" s="43">
        <f ca="1"/>
        <v>-28.546382217884073</v>
      </c>
      <c r="KW227" s="43">
        <f ca="1"/>
        <v>-27.185359513640407</v>
      </c>
      <c r="KX227" s="43">
        <f ca="1"/>
        <v>-29.646661360979081</v>
      </c>
      <c r="KY227" s="43">
        <f ca="1"/>
        <v>-28.345497073173533</v>
      </c>
      <c r="KZ227" s="43">
        <f ca="1"/>
        <v>-28.873371227979661</v>
      </c>
      <c r="LA227" s="43">
        <f ca="1"/>
        <v>-27.569931382417693</v>
      </c>
      <c r="LB227" s="43">
        <f ca="1"/>
        <v>-27.242596218228357</v>
      </c>
      <c r="LC227" s="43">
        <f ca="1"/>
        <v>-27.417799173116677</v>
      </c>
      <c r="LD227" s="43">
        <f ca="1"/>
        <v>-28.349949411153787</v>
      </c>
      <c r="LE227" s="43">
        <f ca="1"/>
        <v>-29.473665408372881</v>
      </c>
      <c r="LF227" s="43">
        <f ca="1"/>
        <v>-33.552527978897089</v>
      </c>
      <c r="LG227" s="43">
        <f ca="1"/>
        <v>-31.559590073943127</v>
      </c>
      <c r="LH227" s="43">
        <f ca="1"/>
        <v>-39.92115629911423</v>
      </c>
      <c r="LI227" s="43">
        <f ca="1"/>
        <v>-48.715551058769222</v>
      </c>
      <c r="LJ227" s="43">
        <f ca="1"/>
        <v>-49.037099700331694</v>
      </c>
      <c r="LK227" s="43">
        <f ca="1"/>
        <v>-44.873739695906636</v>
      </c>
      <c r="LL227" s="43">
        <f ca="1"/>
        <v>-46.662038451790814</v>
      </c>
      <c r="LM227" s="43">
        <f ca="1"/>
        <v>-45.904492270231252</v>
      </c>
      <c r="LN227" s="43">
        <f ca="1"/>
        <v>-49.250043939828871</v>
      </c>
      <c r="LO227" s="43">
        <f ca="1"/>
        <v>-46.698683567047112</v>
      </c>
      <c r="LP227" s="43">
        <f ca="1"/>
        <v>-44.143056751489638</v>
      </c>
      <c r="LQ227" s="43">
        <f ca="1"/>
        <v>-21.28406977307796</v>
      </c>
      <c r="LR227" s="43">
        <f ca="1"/>
        <v>-19.359496076107035</v>
      </c>
      <c r="LS227" s="43">
        <f ca="1"/>
        <v>-19.686761778473851</v>
      </c>
      <c r="LT227" s="43">
        <f ca="1"/>
        <v>-18.834633956313112</v>
      </c>
      <c r="LU227" s="43">
        <f ca="1"/>
        <v>-14.746548650979989</v>
      </c>
      <c r="LV227" s="43">
        <f ca="1"/>
        <v>-24.142743664979932</v>
      </c>
      <c r="LW227" s="43">
        <f ca="1"/>
        <v>-22.285587091565134</v>
      </c>
      <c r="LX227" s="43">
        <f ca="1"/>
        <v>-21.281019393205639</v>
      </c>
      <c r="LY227" s="43">
        <f ca="1"/>
        <v>-21.363085033416752</v>
      </c>
      <c r="LZ227" s="43">
        <f ca="1"/>
        <v>-13.720319505929936</v>
      </c>
      <c r="MA227" s="43">
        <f ca="1"/>
        <v>-11.987297982692724</v>
      </c>
      <c r="MB227" s="43">
        <f ca="1"/>
        <v>-12.812779170870783</v>
      </c>
      <c r="MC227" s="43">
        <f ca="1"/>
        <v>-11.29372684085368</v>
      </c>
      <c r="MD227" s="43">
        <f ca="1"/>
        <v>-11.401383577704436</v>
      </c>
      <c r="ME227" s="43">
        <f ca="1"/>
        <v>-10.178379151225087</v>
      </c>
      <c r="MF227" s="43">
        <f ca="1"/>
        <v>-6.6418812804222114</v>
      </c>
      <c r="MG227" s="43">
        <f ca="1"/>
        <v>-6.8666955734491353</v>
      </c>
      <c r="MH227" s="43">
        <f ca="1"/>
        <v>-5.4978967294692893</v>
      </c>
      <c r="MI227" s="43">
        <f ca="1"/>
        <v>-6.4860031895637462</v>
      </c>
      <c r="MJ227" s="43">
        <f ca="1"/>
        <v>-7.4668524891138048</v>
      </c>
      <c r="MK227" s="43">
        <f ca="1"/>
        <v>-7.2788285745382382</v>
      </c>
      <c r="ML227" s="43">
        <f ca="1"/>
        <v>-6.1987382851839214</v>
      </c>
      <c r="MM227" s="43">
        <f ca="1"/>
        <v>-7.1180002465248151</v>
      </c>
      <c r="MN227" s="43">
        <f ca="1"/>
        <v>-7.1875739586353262</v>
      </c>
      <c r="MO227" s="43">
        <f ca="1"/>
        <v>-11.977836728692083</v>
      </c>
      <c r="MP227" s="43">
        <f ca="1"/>
        <v>-12.297441018342994</v>
      </c>
      <c r="MQ227" s="43">
        <f ca="1"/>
        <v>-16.054208044648163</v>
      </c>
      <c r="MR227" s="43">
        <f ca="1"/>
        <v>-12.990738080620758</v>
      </c>
      <c r="MS227" s="43">
        <f ca="1"/>
        <v>-12.154108758926384</v>
      </c>
      <c r="MT227" s="43">
        <f ca="1"/>
        <v>-14.07100736284255</v>
      </c>
      <c r="MU227" s="43">
        <f ca="1"/>
        <v>-13.860511429309867</v>
      </c>
      <c r="MV227" s="43">
        <f ca="1"/>
        <v>-10.769699252724649</v>
      </c>
      <c r="MW227" s="43">
        <f ca="1"/>
        <v>-11.244636827945726</v>
      </c>
      <c r="MX227" s="43">
        <f ca="1"/>
        <v>-12.556088482499121</v>
      </c>
      <c r="MY227" s="43">
        <f ca="1"/>
        <v>-14.137967752575861</v>
      </c>
      <c r="MZ227" s="43">
        <f ca="1"/>
        <v>-14.492509161949158</v>
      </c>
      <c r="NA227" s="43">
        <f ca="1"/>
        <v>-12.003762473344807</v>
      </c>
      <c r="NB227" s="43">
        <f ca="1"/>
        <v>-8.7952967849969923</v>
      </c>
      <c r="NC227" s="43">
        <f ca="1"/>
        <v>-8.2520616611242303</v>
      </c>
      <c r="ND227" s="43">
        <f ca="1"/>
        <v>-6.9378470839261581</v>
      </c>
      <c r="NE227" s="43">
        <f ca="1"/>
        <v>-3.7540161708593303</v>
      </c>
      <c r="NF227" s="43">
        <f ca="1"/>
        <v>-0.93949827086925097</v>
      </c>
      <c r="NG227" s="43">
        <f ca="1"/>
        <v>0.84226263177396277</v>
      </c>
      <c r="NH227" s="43">
        <f ca="1"/>
        <v>-1.375374353289601</v>
      </c>
      <c r="NI227" s="43">
        <f ca="1"/>
        <v>-0.25051797020435629</v>
      </c>
      <c r="NJ227" s="43">
        <f ca="1"/>
        <v>0.45260579693319869</v>
      </c>
      <c r="NK227" s="43">
        <f ca="1"/>
        <v>3.7470410262346263</v>
      </c>
      <c r="NL227" s="43">
        <f ca="1"/>
        <v>4.3786026077270321</v>
      </c>
      <c r="NM227" s="43">
        <f ca="1"/>
        <v>-4.1028256416296927E-2</v>
      </c>
      <c r="NN227" s="43">
        <f ca="1"/>
        <v>-4.2099912523031264</v>
      </c>
      <c r="NO227" s="43">
        <f ca="1"/>
        <v>-2.9872986694574308</v>
      </c>
      <c r="NP227" s="43">
        <f ca="1"/>
        <v>-7.1710013700723607</v>
      </c>
      <c r="NQ227" s="43">
        <f ca="1"/>
        <v>-6.7643796095848074</v>
      </c>
      <c r="NR227" s="43">
        <f ca="1"/>
        <v>-7.5852363218069172</v>
      </c>
      <c r="NS227" s="43">
        <f ca="1"/>
        <v>-9.5834318935870897</v>
      </c>
      <c r="NT227" s="43">
        <f ca="1"/>
        <v>-9.4365257008075787</v>
      </c>
      <c r="NU227" s="43">
        <f ca="1"/>
        <v>-9.2700081405639878</v>
      </c>
      <c r="NV227" s="43">
        <f ca="1"/>
        <v>-5.4866140911579464</v>
      </c>
      <c r="NW227" s="43">
        <f ca="1"/>
        <v>0.34597217166424343</v>
      </c>
      <c r="NX227" s="43">
        <f ca="1"/>
        <v>1.7313778606653045</v>
      </c>
      <c r="NY227" s="43">
        <f ca="1"/>
        <v>-0.75944805109500635</v>
      </c>
      <c r="NZ227" s="43">
        <f ca="1"/>
        <v>-0.63206285572053389</v>
      </c>
      <c r="OA227" s="43">
        <f ca="1"/>
        <v>-1.4859170638322894</v>
      </c>
      <c r="OB227" s="43">
        <f ca="1"/>
        <v>2.8865654022693548</v>
      </c>
      <c r="OC227" s="43">
        <f ca="1"/>
        <v>-1.1582902771234274</v>
      </c>
      <c r="OD227" s="43">
        <f ca="1"/>
        <v>-3.0860049318075369</v>
      </c>
      <c r="OE227" s="43">
        <f ca="1"/>
        <v>-6.2619893664121662</v>
      </c>
      <c r="OF227" s="43">
        <f ca="1"/>
        <v>-7.7966597288846913</v>
      </c>
      <c r="OG227" s="43">
        <f ca="1"/>
        <v>-4.2063865815401016</v>
      </c>
      <c r="OH227" s="43">
        <f ca="1"/>
        <v>-6.0850931155681849</v>
      </c>
      <c r="OI227" s="43">
        <f ca="1"/>
        <v>-8.4891750372648005</v>
      </c>
      <c r="OJ227" s="43">
        <f ca="1"/>
        <v>-12.079524643659596</v>
      </c>
      <c r="OK227" s="43">
        <f ca="1"/>
        <v>-10.465372629642474</v>
      </c>
      <c r="OL227" s="43">
        <f ca="1"/>
        <v>-10.699874028205869</v>
      </c>
      <c r="OM227" s="43">
        <f ca="1"/>
        <v>-16.909647735476511</v>
      </c>
      <c r="ON227" s="43">
        <f ca="1"/>
        <v>-25.998744956612597</v>
      </c>
      <c r="OO227" s="43">
        <f ca="1"/>
        <v>-30.402932681322085</v>
      </c>
      <c r="OP227" s="43">
        <f ca="1"/>
        <v>-31.33408891081811</v>
      </c>
      <c r="OQ227" s="43">
        <f ca="1"/>
        <v>-32.501930488109593</v>
      </c>
      <c r="OR227" s="43">
        <f ca="1"/>
        <v>-27.922489596009257</v>
      </c>
      <c r="OS227" s="43">
        <f ca="1"/>
        <v>-26.551380635142351</v>
      </c>
      <c r="OT227" s="43">
        <f ca="1"/>
        <v>-25.039900816917424</v>
      </c>
      <c r="OU227" s="43">
        <f ca="1"/>
        <v>-25.962022647738451</v>
      </c>
      <c r="OV227" s="43">
        <f ca="1"/>
        <v>-24.446429257392907</v>
      </c>
      <c r="OW227" s="43">
        <f ca="1"/>
        <v>-20.609718448519715</v>
      </c>
      <c r="OX227" s="43">
        <f ca="1"/>
        <v>-21.325454647541051</v>
      </c>
      <c r="OY227" s="43">
        <f ca="1"/>
        <v>-15.786812287688235</v>
      </c>
      <c r="OZ227" s="43">
        <f ca="1"/>
        <v>-13.376611742615694</v>
      </c>
      <c r="PA227" s="43">
        <f ca="1"/>
        <v>-8.0452839637994771</v>
      </c>
      <c r="PB227" s="43">
        <f ca="1"/>
        <v>-10.159981801629101</v>
      </c>
      <c r="PC227" s="43">
        <f ca="1"/>
        <v>-16.272515594840058</v>
      </c>
      <c r="PD227" s="43">
        <f ca="1"/>
        <v>-13.376007559895498</v>
      </c>
      <c r="PE227" s="43">
        <f ca="1"/>
        <v>-16.581639613866827</v>
      </c>
      <c r="PF227" s="43">
        <f ca="1"/>
        <v>-18.603666261553769</v>
      </c>
      <c r="PG227" s="43">
        <f ca="1"/>
        <v>-20.519785362720484</v>
      </c>
      <c r="PH227" s="43">
        <f ca="1"/>
        <v>-16.791548374295232</v>
      </c>
      <c r="PI227" s="43">
        <f ca="1"/>
        <v>-17.13262362968922</v>
      </c>
      <c r="PJ227" s="43">
        <f ca="1"/>
        <v>-14.796283306837083</v>
      </c>
      <c r="PK227" s="43">
        <f ca="1"/>
        <v>-15.11434920310974</v>
      </c>
      <c r="PL227" s="43">
        <f ca="1"/>
        <v>-15.761773171901694</v>
      </c>
      <c r="PM227" s="43">
        <f ca="1"/>
        <v>-14.016617190957078</v>
      </c>
      <c r="PN227" s="43">
        <f ca="1"/>
        <v>-14.142727615118019</v>
      </c>
      <c r="PO227" s="43">
        <f ca="1"/>
        <v>-12.073644634366019</v>
      </c>
      <c r="PP227" s="43">
        <f ca="1"/>
        <v>-12.463625991940461</v>
      </c>
      <c r="PQ227" s="43">
        <f ca="1"/>
        <v>-13.47725499320029</v>
      </c>
      <c r="PR227" s="43">
        <f ca="1"/>
        <v>-15.416815238118176</v>
      </c>
      <c r="PS227" s="43">
        <f ca="1"/>
        <v>-16.419664282321946</v>
      </c>
      <c r="PT227" s="43">
        <f ca="1"/>
        <v>-16.654195358157168</v>
      </c>
      <c r="PU227" s="43">
        <f ca="1"/>
        <v>-14.396262788534159</v>
      </c>
      <c r="PV227" s="43">
        <f ca="1"/>
        <v>-14.699743509650247</v>
      </c>
      <c r="PW227" s="43">
        <f ca="1"/>
        <v>-17.149417389154451</v>
      </c>
      <c r="PX227" s="43">
        <f ca="1"/>
        <v>-17.091731119751941</v>
      </c>
      <c r="PY227" s="43">
        <f ca="1"/>
        <v>-17.755047401785845</v>
      </c>
      <c r="PZ227" s="43">
        <f ca="1"/>
        <v>-17.911516440033935</v>
      </c>
      <c r="QA227" s="43">
        <f ca="1"/>
        <v>-18.931482936978341</v>
      </c>
      <c r="QB227" s="43">
        <f ca="1"/>
        <v>-18.544327843546881</v>
      </c>
      <c r="QC227" s="43">
        <f ca="1"/>
        <v>-16.014885998845088</v>
      </c>
      <c r="QD227" s="43">
        <f ca="1"/>
        <v>-16.56781710362435</v>
      </c>
      <c r="QE227" s="43">
        <f ca="1"/>
        <v>-15.008177613973615</v>
      </c>
      <c r="QF227" s="43">
        <f ca="1"/>
        <v>-15.020168734073636</v>
      </c>
      <c r="QG227" s="43">
        <f ca="1"/>
        <v>-13.881557844877236</v>
      </c>
      <c r="QH227" s="43">
        <f ca="1"/>
        <v>-15.256919443845746</v>
      </c>
      <c r="QI227" s="43">
        <f ca="1"/>
        <v>-14.689519111394901</v>
      </c>
      <c r="QJ227" s="43">
        <f ca="1"/>
        <v>-13.709750203490245</v>
      </c>
      <c r="QK227" s="43">
        <f ca="1"/>
        <v>-14.807010847687707</v>
      </c>
      <c r="QL227" s="43">
        <f ca="1"/>
        <v>-14.83203031170369</v>
      </c>
      <c r="QM227" s="43">
        <f ca="1"/>
        <v>-15.91396917915344</v>
      </c>
      <c r="QN227" s="43">
        <f ca="1"/>
        <v>-14.018948423862454</v>
      </c>
      <c r="QO227" s="43">
        <f ca="1"/>
        <v>-14.194577262282394</v>
      </c>
      <c r="QP227" s="43">
        <f ca="1"/>
        <v>-15.095632379531864</v>
      </c>
      <c r="QQ227" s="43">
        <f ca="1"/>
        <v>-13.590591542124741</v>
      </c>
      <c r="QR227" s="43">
        <f ca="1"/>
        <v>-15.391742356657986</v>
      </c>
      <c r="QS227" s="43">
        <f ca="1"/>
        <v>-16.096622483134283</v>
      </c>
      <c r="QT227" s="43">
        <f ca="1"/>
        <v>-17.161900584220874</v>
      </c>
      <c r="QU227" s="43">
        <f ca="1"/>
        <v>-19.496049226045614</v>
      </c>
      <c r="QV227" s="43">
        <f ca="1"/>
        <v>-20.803844901204101</v>
      </c>
      <c r="QW227" s="43">
        <f ca="1"/>
        <v>-20.502420942425744</v>
      </c>
      <c r="QX227" s="43">
        <f ca="1"/>
        <v>-16.980566220521951</v>
      </c>
      <c r="QY227" s="43">
        <f ca="1"/>
        <v>-18.34519556856155</v>
      </c>
      <c r="QZ227" s="43">
        <f ca="1"/>
        <v>-19.308299764037116</v>
      </c>
      <c r="RA227" s="43">
        <f ca="1"/>
        <v>-21.110788472056413</v>
      </c>
      <c r="RB227" s="43">
        <f ca="1"/>
        <v>-21.087233039736759</v>
      </c>
      <c r="RC227" s="43">
        <f ca="1"/>
        <v>-21.250444702744517</v>
      </c>
      <c r="RD227" s="43">
        <f ca="1"/>
        <v>-25.73282858371735</v>
      </c>
      <c r="RE227" s="43">
        <f ca="1"/>
        <v>-26.750763439297685</v>
      </c>
      <c r="RF227" s="43">
        <f ca="1"/>
        <v>-26.705528294205664</v>
      </c>
      <c r="RG227" s="43">
        <f ca="1"/>
        <v>-26.417935739040388</v>
      </c>
      <c r="RH227" s="43">
        <f ca="1"/>
        <v>-25.441554069280627</v>
      </c>
      <c r="RI227" s="43">
        <f ca="1"/>
        <v>-24.887611205220225</v>
      </c>
      <c r="RJ227" s="43">
        <f ca="1"/>
        <v>-25.428307931184747</v>
      </c>
      <c r="RK227" s="43">
        <f ca="1"/>
        <v>-24.266657537698748</v>
      </c>
      <c r="RL227" s="43">
        <f ca="1"/>
        <v>-21.433819678068161</v>
      </c>
      <c r="RM227" s="43">
        <f ca="1"/>
        <v>-24.221627507686605</v>
      </c>
      <c r="RN227" s="43">
        <f ca="1"/>
        <v>-24.421167447566972</v>
      </c>
      <c r="RO227" s="43">
        <f ca="1"/>
        <v>-24.09991930389404</v>
      </c>
      <c r="RP227" s="43">
        <f ca="1"/>
        <v>-24.046186223387735</v>
      </c>
      <c r="RQ227" s="43">
        <f ca="1"/>
        <v>-21.406870229601878</v>
      </c>
      <c r="RR227" s="43">
        <f ca="1"/>
        <v>-19.487857547283156</v>
      </c>
      <c r="RS227" s="43">
        <f ca="1"/>
        <v>-18.822707226395607</v>
      </c>
      <c r="RT227" s="43">
        <f ca="1"/>
        <v>-17.838651826381664</v>
      </c>
      <c r="RU227" s="43">
        <f ca="1"/>
        <v>-16.165226335883148</v>
      </c>
      <c r="RV227" s="43">
        <f ca="1"/>
        <v>-14.778179358124731</v>
      </c>
      <c r="RW227" s="43">
        <f ca="1"/>
        <v>-14.556447658061984</v>
      </c>
      <c r="RX227" s="43">
        <f ca="1"/>
        <v>-15.664490184903144</v>
      </c>
      <c r="RY227" s="43">
        <f ca="1"/>
        <v>-13.255119449973108</v>
      </c>
      <c r="RZ227" s="43">
        <f ca="1"/>
        <v>-12.230704371333118</v>
      </c>
      <c r="SA227" s="43">
        <f ca="1"/>
        <v>-7.8803530609607719</v>
      </c>
      <c r="SB227" s="43">
        <f ca="1"/>
        <v>-6.3936845225095738</v>
      </c>
      <c r="SC227" s="43">
        <f ca="1"/>
        <v>-5.952935977339763</v>
      </c>
      <c r="SD227" s="43">
        <f ca="1"/>
        <v>-7.4994503954649048</v>
      </c>
      <c r="SE227" s="43">
        <f ca="1"/>
        <v>-6.5625397140979658</v>
      </c>
      <c r="SF227" s="43">
        <f ca="1"/>
        <v>-6.4644221119880712</v>
      </c>
      <c r="SG227" s="43">
        <f ca="1"/>
        <v>-4.9123864048719383</v>
      </c>
      <c r="SH227" s="43">
        <f ca="1"/>
        <v>-4.1408748253583951</v>
      </c>
    </row>
    <row r="228" spans="2:502" x14ac:dyDescent="0.25">
      <c r="B228" s="46" t="s">
        <v>505</v>
      </c>
      <c r="C228" s="43" cm="1">
        <f t="array" aca="1" ref="C228:SH228" ca="1">IFERROR(IF(OFFSET(bHist!$A$11,_xlfn.XMATCH(B227,bHist!B:B,0)-1,3,1,500)=0,"-",OFFSET(bHist!$A$11,_xlfn.XMATCH(B227,bHist!B:B,0)-1,3,1,500))-IF(OFFSET(bHist!$A$1,_xlfn.XMATCH(B228,bHist!B:B,0)-1,3,1,500)=0,"-",OFFSET(bHist!$A$1,_xlfn.XMATCH(B228,bHist!B:B,0)-1,3,1,500)),"-")</f>
        <v>27.479004211425774</v>
      </c>
      <c r="D228" s="43">
        <f ca="1"/>
        <v>25.14108439111709</v>
      </c>
      <c r="E228" s="43">
        <f ca="1"/>
        <v>26.872831133365651</v>
      </c>
      <c r="F228" s="43">
        <f ca="1"/>
        <v>26.078513705730444</v>
      </c>
      <c r="G228" s="43">
        <f ca="1"/>
        <v>18.321096292018893</v>
      </c>
      <c r="H228" s="43">
        <f ca="1"/>
        <v>14.179636860370636</v>
      </c>
      <c r="I228" s="43">
        <f ca="1"/>
        <v>4.9328809461593437</v>
      </c>
      <c r="J228" s="43">
        <f ca="1"/>
        <v>7.4373903126716812</v>
      </c>
      <c r="K228" s="43">
        <f ca="1"/>
        <v>-3.469495522975933</v>
      </c>
      <c r="L228" s="43">
        <f ca="1"/>
        <v>4.2654500527381742</v>
      </c>
      <c r="M228" s="43">
        <f ca="1"/>
        <v>8.7440642781257623</v>
      </c>
      <c r="N228" s="43">
        <f ca="1"/>
        <v>7.061445622920985</v>
      </c>
      <c r="O228" s="43">
        <f ca="1"/>
        <v>22.813769629955289</v>
      </c>
      <c r="P228" s="43">
        <f ca="1"/>
        <v>23.897793613433862</v>
      </c>
      <c r="Q228" s="43">
        <f ca="1"/>
        <v>63.883677736759182</v>
      </c>
      <c r="R228" s="43">
        <f ca="1"/>
        <v>90.012690196990974</v>
      </c>
      <c r="S228" s="43">
        <f ca="1"/>
        <v>62.796121666908221</v>
      </c>
      <c r="T228" s="43">
        <f ca="1"/>
        <v>66.613369103431666</v>
      </c>
      <c r="U228" s="43">
        <f ca="1"/>
        <v>70.756112046241782</v>
      </c>
      <c r="V228" s="43">
        <f ca="1"/>
        <v>99.88924360609056</v>
      </c>
      <c r="W228" s="43">
        <f ca="1"/>
        <v>122.19260830211641</v>
      </c>
      <c r="X228" s="43">
        <f ca="1"/>
        <v>153.89074207687378</v>
      </c>
      <c r="Y228" s="43">
        <f ca="1"/>
        <v>165.15908032751082</v>
      </c>
      <c r="Z228" s="43">
        <f ca="1"/>
        <v>151.1685814704895</v>
      </c>
      <c r="AA228" s="43">
        <f ca="1"/>
        <v>155.01656438732147</v>
      </c>
      <c r="AB228" s="43">
        <f ca="1"/>
        <v>151.19838827371595</v>
      </c>
      <c r="AC228" s="43">
        <f ca="1"/>
        <v>150.01843099021912</v>
      </c>
      <c r="AD228" s="43">
        <f ca="1"/>
        <v>153.17206692171098</v>
      </c>
      <c r="AE228" s="43">
        <f ca="1"/>
        <v>177.50312963199613</v>
      </c>
      <c r="AF228" s="43">
        <f ca="1"/>
        <v>185.59217867517472</v>
      </c>
      <c r="AG228" s="43">
        <f ca="1"/>
        <v>182.75288004589081</v>
      </c>
      <c r="AH228" s="43">
        <f ca="1"/>
        <v>169.58925183820728</v>
      </c>
      <c r="AI228" s="43">
        <f ca="1"/>
        <v>170.0821454601288</v>
      </c>
      <c r="AJ228" s="43">
        <f ca="1"/>
        <v>169.61739682102206</v>
      </c>
      <c r="AK228" s="43">
        <f ca="1"/>
        <v>158.54030512666702</v>
      </c>
      <c r="AL228" s="43">
        <f ca="1"/>
        <v>140.40862825345994</v>
      </c>
      <c r="AM228" s="43">
        <f ca="1"/>
        <v>115.40821824836735</v>
      </c>
      <c r="AN228" s="43">
        <f ca="1"/>
        <v>89.840935123443614</v>
      </c>
      <c r="AO228" s="43">
        <f ca="1"/>
        <v>80.60956491851806</v>
      </c>
      <c r="AP228" s="43">
        <f ca="1"/>
        <v>94.259341400146468</v>
      </c>
      <c r="AQ228" s="43">
        <f ca="1"/>
        <v>99.608096746444744</v>
      </c>
      <c r="AR228" s="43">
        <f ca="1"/>
        <v>95.689421009063722</v>
      </c>
      <c r="AS228" s="43">
        <f ca="1"/>
        <v>87.650236666202545</v>
      </c>
      <c r="AT228" s="43">
        <f ca="1"/>
        <v>89.509849247455577</v>
      </c>
      <c r="AU228" s="43">
        <f ca="1"/>
        <v>77.613455249309538</v>
      </c>
      <c r="AV228" s="43">
        <f ca="1"/>
        <v>59.564693829059593</v>
      </c>
      <c r="AW228" s="43">
        <f ca="1"/>
        <v>42.605562076091815</v>
      </c>
      <c r="AX228" s="43">
        <f ca="1"/>
        <v>73.10171464633936</v>
      </c>
      <c r="AY228" s="43">
        <f ca="1"/>
        <v>80.354840325355553</v>
      </c>
      <c r="AZ228" s="43">
        <f ca="1"/>
        <v>106.19726128005982</v>
      </c>
      <c r="BA228" s="43">
        <f ca="1"/>
        <v>155.4097464017868</v>
      </c>
      <c r="BB228" s="43">
        <f ca="1"/>
        <v>132.39418040180206</v>
      </c>
      <c r="BC228" s="43">
        <f ca="1"/>
        <v>124.03970445203782</v>
      </c>
      <c r="BD228" s="43">
        <f ca="1"/>
        <v>68.493667377948782</v>
      </c>
      <c r="BE228" s="43">
        <f ca="1"/>
        <v>46.481776101589219</v>
      </c>
      <c r="BF228" s="43">
        <f ca="1"/>
        <v>138.42334519100191</v>
      </c>
      <c r="BG228" s="43">
        <f ca="1"/>
        <v>171.64123867940904</v>
      </c>
      <c r="BH228" s="43">
        <f ca="1"/>
        <v>166.1115537672043</v>
      </c>
      <c r="BI228" s="43">
        <f ca="1"/>
        <v>213.82766203927991</v>
      </c>
      <c r="BJ228" s="43">
        <f ca="1"/>
        <v>229.25867134189605</v>
      </c>
      <c r="BK228" s="43">
        <f ca="1"/>
        <v>176.59717685794828</v>
      </c>
      <c r="BL228" s="43">
        <f ca="1"/>
        <v>147.72047176456448</v>
      </c>
      <c r="BM228" s="43">
        <f ca="1"/>
        <v>131.32901075124744</v>
      </c>
      <c r="BN228" s="43">
        <f ca="1"/>
        <v>103.67600373172763</v>
      </c>
      <c r="BO228" s="43">
        <f ca="1"/>
        <v>86.35699734258651</v>
      </c>
      <c r="BP228" s="43">
        <f ca="1"/>
        <v>97.583554042816161</v>
      </c>
      <c r="BQ228" s="43">
        <f ca="1"/>
        <v>95.671723579883576</v>
      </c>
      <c r="BR228" s="43">
        <f ca="1"/>
        <v>103.95866364955901</v>
      </c>
      <c r="BS228" s="43">
        <f ca="1"/>
        <v>101.51935710620882</v>
      </c>
      <c r="BT228" s="43">
        <f ca="1"/>
        <v>117.77384609270098</v>
      </c>
      <c r="BU228" s="43">
        <f ca="1"/>
        <v>133.89161505222319</v>
      </c>
      <c r="BV228" s="43">
        <f ca="1"/>
        <v>43.159510008811935</v>
      </c>
      <c r="BW228" s="43">
        <f ca="1"/>
        <v>-122.72372100877766</v>
      </c>
      <c r="BX228" s="43">
        <f ca="1"/>
        <v>-187.44291300153736</v>
      </c>
      <c r="BY228" s="43">
        <f ca="1"/>
        <v>-180.76070214509963</v>
      </c>
      <c r="BZ228" s="43">
        <f ca="1"/>
        <v>-241.24430117273329</v>
      </c>
      <c r="CA228" s="43">
        <f ca="1"/>
        <v>-324.03687476873398</v>
      </c>
      <c r="CB228" s="43">
        <f ca="1"/>
        <v>-284.2353608050347</v>
      </c>
      <c r="CC228" s="43">
        <f ca="1"/>
        <v>-208.28613199090958</v>
      </c>
      <c r="CD228" s="43">
        <f ca="1"/>
        <v>-71.559292694091795</v>
      </c>
      <c r="CE228" s="43">
        <f ca="1"/>
        <v>-105.65083838510512</v>
      </c>
      <c r="CF228" s="43">
        <f ca="1"/>
        <v>-27.397268787384007</v>
      </c>
      <c r="CG228" s="43">
        <f ca="1"/>
        <v>-56.740217466831211</v>
      </c>
      <c r="CH228" s="43">
        <f ca="1"/>
        <v>-82.648186327457438</v>
      </c>
      <c r="CI228" s="43">
        <f ca="1"/>
        <v>1.082536315917082E-2</v>
      </c>
      <c r="CJ228" s="43">
        <f ca="1"/>
        <v>29.905782578468319</v>
      </c>
      <c r="CK228" s="43">
        <f ca="1"/>
        <v>44.181409332275379</v>
      </c>
      <c r="CL228" s="43">
        <f ca="1"/>
        <v>35.430213914871231</v>
      </c>
      <c r="CM228" s="43">
        <f ca="1"/>
        <v>8.2517174630165044</v>
      </c>
      <c r="CN228" s="43">
        <f ca="1"/>
        <v>-14.714073069095619</v>
      </c>
      <c r="CO228" s="43">
        <f ca="1"/>
        <v>-7.3127005243301397</v>
      </c>
      <c r="CP228" s="43">
        <f ca="1"/>
        <v>-0.19111117124558064</v>
      </c>
      <c r="CQ228" s="43">
        <f ca="1"/>
        <v>10.033247768878937</v>
      </c>
      <c r="CR228" s="43">
        <f ca="1"/>
        <v>12.104802254199981</v>
      </c>
      <c r="CS228" s="43">
        <f ca="1"/>
        <v>21.912837246894831</v>
      </c>
      <c r="CT228" s="43">
        <f ca="1"/>
        <v>22.231354839801789</v>
      </c>
      <c r="CU228" s="43">
        <f ca="1"/>
        <v>21.675671761989598</v>
      </c>
      <c r="CV228" s="43">
        <f ca="1"/>
        <v>19.717363193988803</v>
      </c>
      <c r="CW228" s="43">
        <f ca="1"/>
        <v>20.679900530815132</v>
      </c>
      <c r="CX228" s="43">
        <f ca="1"/>
        <v>19.862982672691345</v>
      </c>
      <c r="CY228" s="43">
        <f ca="1"/>
        <v>7.9455510210990923</v>
      </c>
      <c r="CZ228" s="43">
        <f ca="1"/>
        <v>18.381622718811045</v>
      </c>
      <c r="DA228" s="43">
        <f ca="1"/>
        <v>18.669015833854687</v>
      </c>
      <c r="DB228" s="43">
        <f ca="1"/>
        <v>19.748101962566381</v>
      </c>
      <c r="DC228" s="43">
        <f ca="1"/>
        <v>18.517889774322512</v>
      </c>
      <c r="DD228" s="43">
        <f ca="1"/>
        <v>18.815323896408074</v>
      </c>
      <c r="DE228" s="43">
        <f ca="1"/>
        <v>19.274582345008838</v>
      </c>
      <c r="DF228" s="43">
        <f ca="1"/>
        <v>22.707684421062453</v>
      </c>
      <c r="DG228" s="43">
        <f ca="1"/>
        <v>20.257834909915914</v>
      </c>
      <c r="DH228" s="43">
        <f ca="1"/>
        <v>17.792538555145271</v>
      </c>
      <c r="DI228" s="43">
        <f ca="1"/>
        <v>19.199756502151487</v>
      </c>
      <c r="DJ228" s="43">
        <f ca="1"/>
        <v>29.701201065540317</v>
      </c>
      <c r="DK228" s="43">
        <f ca="1"/>
        <v>26.749599686622616</v>
      </c>
      <c r="DL228" s="43">
        <f ca="1"/>
        <v>21.871546466350566</v>
      </c>
      <c r="DM228" s="43">
        <f ca="1"/>
        <v>34.26678124380112</v>
      </c>
      <c r="DN228" s="43">
        <f ca="1"/>
        <v>38.589479445457457</v>
      </c>
      <c r="DO228" s="43">
        <f ca="1"/>
        <v>45.943622843742368</v>
      </c>
      <c r="DP228" s="43">
        <f ca="1"/>
        <v>48.634858952999117</v>
      </c>
      <c r="DQ228" s="43">
        <f ca="1"/>
        <v>52.62419251823426</v>
      </c>
      <c r="DR228" s="43">
        <f ca="1"/>
        <v>55.675467609882347</v>
      </c>
      <c r="DS228" s="43">
        <f ca="1"/>
        <v>54.71265739631653</v>
      </c>
      <c r="DT228" s="43">
        <f ca="1"/>
        <v>52.293508301734931</v>
      </c>
      <c r="DU228" s="43">
        <f ca="1"/>
        <v>48.013686380386353</v>
      </c>
      <c r="DV228" s="43">
        <f ca="1"/>
        <v>48.431595126152033</v>
      </c>
      <c r="DW228" s="43">
        <f ca="1"/>
        <v>40.704120692729958</v>
      </c>
      <c r="DX228" s="43">
        <f ca="1"/>
        <v>38.812179609298695</v>
      </c>
      <c r="DY228" s="43">
        <f ca="1"/>
        <v>29.843954955101012</v>
      </c>
      <c r="DZ228" s="43">
        <f ca="1"/>
        <v>31.10558930492401</v>
      </c>
      <c r="EA228" s="43">
        <f ca="1"/>
        <v>34.156639614582062</v>
      </c>
      <c r="EB228" s="43">
        <f ca="1"/>
        <v>43.155068736076352</v>
      </c>
      <c r="EC228" s="43">
        <f ca="1"/>
        <v>39.61111923599244</v>
      </c>
      <c r="ED228" s="43">
        <f ca="1"/>
        <v>38.339713907718661</v>
      </c>
      <c r="EE228" s="43">
        <f ca="1"/>
        <v>34.427582785129545</v>
      </c>
      <c r="EF228" s="43">
        <f ca="1"/>
        <v>36.640957737922669</v>
      </c>
      <c r="EG228" s="43">
        <f ca="1"/>
        <v>38.608150182247158</v>
      </c>
      <c r="EH228" s="43">
        <f ca="1"/>
        <v>37.125236753940584</v>
      </c>
      <c r="EI228" s="43">
        <f ca="1"/>
        <v>37.264875280857083</v>
      </c>
      <c r="EJ228" s="43">
        <f ca="1"/>
        <v>36.952331299304959</v>
      </c>
      <c r="EK228" s="43">
        <f ca="1"/>
        <v>36.13371865558625</v>
      </c>
      <c r="EL228" s="43">
        <f ca="1"/>
        <v>35.374271244049069</v>
      </c>
      <c r="EM228" s="43">
        <f ca="1"/>
        <v>28.26874453878402</v>
      </c>
      <c r="EN228" s="43">
        <f ca="1"/>
        <v>29.431188153743733</v>
      </c>
      <c r="EO228" s="43">
        <f ca="1"/>
        <v>30.059856107711795</v>
      </c>
      <c r="EP228" s="43">
        <f ca="1"/>
        <v>27.677153981685635</v>
      </c>
      <c r="EQ228" s="43">
        <f ca="1"/>
        <v>26.891573928356181</v>
      </c>
      <c r="ER228" s="43">
        <f ca="1"/>
        <v>27.948769030570986</v>
      </c>
      <c r="ES228" s="43">
        <f ca="1"/>
        <v>21.281493433475489</v>
      </c>
      <c r="ET228" s="43">
        <f ca="1"/>
        <v>16.210554502487199</v>
      </c>
      <c r="EU228" s="43">
        <f ca="1"/>
        <v>17.491610698699944</v>
      </c>
      <c r="EV228" s="43">
        <f ca="1"/>
        <v>18.551870728969575</v>
      </c>
      <c r="EW228" s="43">
        <f ca="1"/>
        <v>20.997674360275269</v>
      </c>
      <c r="EX228" s="43">
        <f ca="1"/>
        <v>19.593945655345919</v>
      </c>
      <c r="EY228" s="43">
        <f ca="1"/>
        <v>22.157450401782981</v>
      </c>
      <c r="EZ228" s="43">
        <f ca="1"/>
        <v>25.393924392223354</v>
      </c>
      <c r="FA228" s="43">
        <f ca="1"/>
        <v>30.57464556646346</v>
      </c>
      <c r="FB228" s="43">
        <f ca="1"/>
        <v>22.071465843677515</v>
      </c>
      <c r="FC228" s="43">
        <f ca="1"/>
        <v>2.9951708207130423</v>
      </c>
      <c r="FD228" s="43">
        <f ca="1"/>
        <v>-1.5645262422561643</v>
      </c>
      <c r="FE228" s="43">
        <f ca="1"/>
        <v>-2.2548026628494284</v>
      </c>
      <c r="FF228" s="43">
        <f ca="1"/>
        <v>1.0127956776618987</v>
      </c>
      <c r="FG228" s="43">
        <f ca="1"/>
        <v>7.1812905507087663</v>
      </c>
      <c r="FH228" s="43">
        <f ca="1"/>
        <v>11.821210623741152</v>
      </c>
      <c r="FI228" s="43">
        <f ca="1"/>
        <v>13.476446290016185</v>
      </c>
      <c r="FJ228" s="43">
        <f ca="1"/>
        <v>13.452896612167365</v>
      </c>
      <c r="FK228" s="43">
        <f ca="1"/>
        <v>15.257488688468925</v>
      </c>
      <c r="FL228" s="43">
        <f ca="1"/>
        <v>15.009353579044344</v>
      </c>
      <c r="FM228" s="43">
        <f ca="1"/>
        <v>18.731275676727307</v>
      </c>
      <c r="FN228" s="43">
        <f ca="1"/>
        <v>32.999816682338704</v>
      </c>
      <c r="FO228" s="43">
        <f ca="1"/>
        <v>32.098744033336644</v>
      </c>
      <c r="FP228" s="43">
        <f ca="1"/>
        <v>36.672476282119746</v>
      </c>
      <c r="FQ228" s="43">
        <f ca="1"/>
        <v>37.999126073837274</v>
      </c>
      <c r="FR228" s="43">
        <f ca="1"/>
        <v>37.574877308368684</v>
      </c>
      <c r="FS228" s="43">
        <f ca="1"/>
        <v>36.158837882995599</v>
      </c>
      <c r="FT228" s="43">
        <f ca="1"/>
        <v>34.962150437831895</v>
      </c>
      <c r="FU228" s="43">
        <f ca="1"/>
        <v>39.759626009941101</v>
      </c>
      <c r="FV228" s="43">
        <f ca="1"/>
        <v>43.58899551916123</v>
      </c>
      <c r="FW228" s="43">
        <f ca="1"/>
        <v>45.76175010728835</v>
      </c>
      <c r="FX228" s="43">
        <f ca="1"/>
        <v>49.022041336536404</v>
      </c>
      <c r="FY228" s="43">
        <f ca="1"/>
        <v>41.854681382656096</v>
      </c>
      <c r="FZ228" s="43">
        <f ca="1"/>
        <v>40.819728781700135</v>
      </c>
      <c r="GA228" s="43">
        <f ca="1"/>
        <v>37.619067852973942</v>
      </c>
      <c r="GB228" s="43">
        <f ca="1"/>
        <v>35.378467360019684</v>
      </c>
      <c r="GC228" s="43">
        <f ca="1"/>
        <v>37.938221062183374</v>
      </c>
      <c r="GD228" s="43">
        <f ca="1"/>
        <v>33.899575828075413</v>
      </c>
      <c r="GE228" s="43">
        <f ca="1"/>
        <v>32.169415406227117</v>
      </c>
      <c r="GF228" s="43">
        <f ca="1"/>
        <v>32.779130759239195</v>
      </c>
      <c r="GG228" s="43">
        <f ca="1"/>
        <v>26.421157338142407</v>
      </c>
      <c r="GH228" s="43">
        <f ca="1"/>
        <v>29.687043429374697</v>
      </c>
      <c r="GI228" s="43">
        <f ca="1"/>
        <v>35.898000840663897</v>
      </c>
      <c r="GJ228" s="43">
        <f ca="1"/>
        <v>35.583311370849614</v>
      </c>
      <c r="GK228" s="43">
        <f ca="1"/>
        <v>39.238205117702478</v>
      </c>
      <c r="GL228" s="43">
        <f ca="1"/>
        <v>37.967205560684206</v>
      </c>
      <c r="GM228" s="43">
        <f ca="1"/>
        <v>36.440141328334803</v>
      </c>
      <c r="GN228" s="43">
        <f ca="1"/>
        <v>38.312572412014006</v>
      </c>
      <c r="GO228" s="43">
        <f ca="1"/>
        <v>43.893845160961149</v>
      </c>
      <c r="GP228" s="43">
        <f ca="1"/>
        <v>42.910862184524547</v>
      </c>
      <c r="GQ228" s="43">
        <f ca="1"/>
        <v>43.58248077726364</v>
      </c>
      <c r="GR228" s="43">
        <f ca="1"/>
        <v>32.431631328582768</v>
      </c>
      <c r="GS228" s="43">
        <f ca="1"/>
        <v>29.391208281040193</v>
      </c>
      <c r="GT228" s="43">
        <f ca="1"/>
        <v>29.055275614261632</v>
      </c>
      <c r="GU228" s="43">
        <f ca="1"/>
        <v>26.682783461570736</v>
      </c>
      <c r="GV228" s="43">
        <f ca="1"/>
        <v>24.141374399185182</v>
      </c>
      <c r="GW228" s="43">
        <f ca="1"/>
        <v>16.965614370346074</v>
      </c>
      <c r="GX228" s="43">
        <f ca="1"/>
        <v>14.498815674304964</v>
      </c>
      <c r="GY228" s="43">
        <f ca="1"/>
        <v>22.752558046340937</v>
      </c>
      <c r="GZ228" s="43">
        <f ca="1"/>
        <v>30.12716233587264</v>
      </c>
      <c r="HA228" s="43">
        <f ca="1"/>
        <v>29.730888192653651</v>
      </c>
      <c r="HB228" s="43">
        <f ca="1"/>
        <v>45.993631578445445</v>
      </c>
      <c r="HC228" s="43">
        <f ca="1"/>
        <v>16.804114624500286</v>
      </c>
      <c r="HD228" s="43">
        <f ca="1"/>
        <v>20.284064820289601</v>
      </c>
      <c r="HE228" s="43">
        <f ca="1"/>
        <v>31.714445656776434</v>
      </c>
      <c r="HF228" s="43">
        <f ca="1"/>
        <v>42.501507293701181</v>
      </c>
      <c r="HG228" s="43">
        <f ca="1"/>
        <v>44.027898066043846</v>
      </c>
      <c r="HH228" s="43">
        <f ca="1"/>
        <v>46.144575955867779</v>
      </c>
      <c r="HI228" s="43">
        <f ca="1"/>
        <v>49.046457870006563</v>
      </c>
      <c r="HJ228" s="43">
        <f ca="1"/>
        <v>51.630039757728568</v>
      </c>
      <c r="HK228" s="43">
        <f ca="1"/>
        <v>49.771462615013121</v>
      </c>
      <c r="HL228" s="43">
        <f ca="1"/>
        <v>52.881785991668693</v>
      </c>
      <c r="HM228" s="43">
        <f ca="1"/>
        <v>50.528101141929625</v>
      </c>
      <c r="HN228" s="43">
        <f ca="1"/>
        <v>51.663415468692776</v>
      </c>
      <c r="HO228" s="43">
        <f ca="1"/>
        <v>50.287683915615091</v>
      </c>
      <c r="HP228" s="43">
        <f ca="1"/>
        <v>48.646365411758424</v>
      </c>
      <c r="HQ228" s="43">
        <f ca="1"/>
        <v>56.550140186786663</v>
      </c>
      <c r="HR228" s="43">
        <f ca="1"/>
        <v>47.999484005928039</v>
      </c>
      <c r="HS228" s="43">
        <f ca="1"/>
        <v>39.326090070247659</v>
      </c>
      <c r="HT228" s="43">
        <f ca="1"/>
        <v>35.360495588779443</v>
      </c>
      <c r="HU228" s="43">
        <f ca="1"/>
        <v>30.024441167354581</v>
      </c>
      <c r="HV228" s="43">
        <f ca="1"/>
        <v>20.254122791290271</v>
      </c>
      <c r="HW228" s="43">
        <f ca="1"/>
        <v>30.056296374797839</v>
      </c>
      <c r="HX228" s="43">
        <f ca="1"/>
        <v>35.288820422172535</v>
      </c>
      <c r="HY228" s="43">
        <f ca="1"/>
        <v>39.540556910514837</v>
      </c>
      <c r="HZ228" s="43">
        <f ca="1"/>
        <v>32.231121649742121</v>
      </c>
      <c r="IA228" s="43">
        <f ca="1"/>
        <v>39.522629054069498</v>
      </c>
      <c r="IB228" s="43">
        <f ca="1"/>
        <v>30.798659494876858</v>
      </c>
      <c r="IC228" s="43">
        <f ca="1"/>
        <v>21.040640889644607</v>
      </c>
      <c r="ID228" s="43">
        <f ca="1"/>
        <v>9.275032803535467</v>
      </c>
      <c r="IE228" s="43">
        <f ca="1"/>
        <v>23.279339787006393</v>
      </c>
      <c r="IF228" s="43">
        <f ca="1"/>
        <v>35.4537906770706</v>
      </c>
      <c r="IG228" s="43">
        <f ca="1"/>
        <v>32.105468439102168</v>
      </c>
      <c r="IH228" s="43">
        <f ca="1"/>
        <v>33.914576336383817</v>
      </c>
      <c r="II228" s="43">
        <f ca="1"/>
        <v>43.029842946052554</v>
      </c>
      <c r="IJ228" s="43">
        <f ca="1"/>
        <v>46.671674422740935</v>
      </c>
      <c r="IK228" s="43">
        <f ca="1"/>
        <v>55.874766815662369</v>
      </c>
      <c r="IL228" s="43">
        <f ca="1"/>
        <v>53.649700748920438</v>
      </c>
      <c r="IM228" s="43">
        <f ca="1"/>
        <v>45.124970399856565</v>
      </c>
      <c r="IN228" s="43">
        <f ca="1"/>
        <v>37.54403431701661</v>
      </c>
      <c r="IO228" s="43">
        <f ca="1"/>
        <v>31.928759668350224</v>
      </c>
      <c r="IP228" s="43">
        <f ca="1"/>
        <v>31.48495166969299</v>
      </c>
      <c r="IQ228" s="43">
        <f ca="1"/>
        <v>38.13713936614991</v>
      </c>
      <c r="IR228" s="43">
        <f ca="1"/>
        <v>42.488890029907239</v>
      </c>
      <c r="IS228" s="43">
        <f ca="1"/>
        <v>40.499744288921363</v>
      </c>
      <c r="IT228" s="43">
        <f ca="1"/>
        <v>42.083294472217574</v>
      </c>
      <c r="IU228" s="43">
        <f ca="1"/>
        <v>46.63698615694048</v>
      </c>
      <c r="IV228" s="43">
        <f ca="1"/>
        <v>34.408229038715362</v>
      </c>
      <c r="IW228" s="43">
        <f ca="1"/>
        <v>27.292786880493153</v>
      </c>
      <c r="IX228" s="43">
        <f ca="1"/>
        <v>32.081997611999512</v>
      </c>
      <c r="IY228" s="43">
        <f ca="1"/>
        <v>50.492326682090749</v>
      </c>
      <c r="IZ228" s="43">
        <f ca="1"/>
        <v>54.89947489070893</v>
      </c>
      <c r="JA228" s="43">
        <f ca="1"/>
        <v>54.956366803169246</v>
      </c>
      <c r="JB228" s="43">
        <f ca="1"/>
        <v>45.728717834949492</v>
      </c>
      <c r="JC228" s="43">
        <f ca="1"/>
        <v>46.982908760070799</v>
      </c>
      <c r="JD228" s="43">
        <f ca="1"/>
        <v>43.05383535289765</v>
      </c>
      <c r="JE228" s="43">
        <f ca="1"/>
        <v>37.576194548606878</v>
      </c>
      <c r="JF228" s="43">
        <f ca="1"/>
        <v>36.918673602104178</v>
      </c>
      <c r="JG228" s="43">
        <f ca="1"/>
        <v>40.149559375286103</v>
      </c>
      <c r="JH228" s="43">
        <f ca="1"/>
        <v>42.677138162136089</v>
      </c>
      <c r="JI228" s="43">
        <f ca="1"/>
        <v>55.381977422237398</v>
      </c>
      <c r="JJ228" s="43">
        <f ca="1"/>
        <v>59.364572346687297</v>
      </c>
      <c r="JK228" s="43">
        <f ca="1"/>
        <v>72.447939516067507</v>
      </c>
      <c r="JL228" s="43">
        <f ca="1"/>
        <v>65.766427999973288</v>
      </c>
      <c r="JM228" s="43">
        <f ca="1"/>
        <v>61.717137341499324</v>
      </c>
      <c r="JN228" s="43">
        <f ca="1"/>
        <v>59.970267072677615</v>
      </c>
      <c r="JO228" s="43">
        <f ca="1"/>
        <v>58.593491854667661</v>
      </c>
      <c r="JP228" s="43">
        <f ca="1"/>
        <v>67.366423382759095</v>
      </c>
      <c r="JQ228" s="43">
        <f ca="1"/>
        <v>89.794511470794689</v>
      </c>
      <c r="JR228" s="43">
        <f ca="1"/>
        <v>81.577428888797755</v>
      </c>
      <c r="JS228" s="43">
        <f ca="1"/>
        <v>78.585096147060398</v>
      </c>
      <c r="JT228" s="43">
        <f ca="1"/>
        <v>82.84357963037489</v>
      </c>
      <c r="JU228" s="43">
        <f ca="1"/>
        <v>79.053773403644556</v>
      </c>
      <c r="JV228" s="43">
        <f ca="1"/>
        <v>73.921886682033559</v>
      </c>
      <c r="JW228" s="43">
        <f ca="1"/>
        <v>64.151203984737407</v>
      </c>
      <c r="JX228" s="43">
        <f ca="1"/>
        <v>62.466880608081823</v>
      </c>
      <c r="JY228" s="43">
        <f ca="1"/>
        <v>65.442155509471888</v>
      </c>
      <c r="JZ228" s="43">
        <f ca="1"/>
        <v>62.712375418663029</v>
      </c>
      <c r="KA228" s="43">
        <f ca="1"/>
        <v>61.847926930904393</v>
      </c>
      <c r="KB228" s="43">
        <f ca="1"/>
        <v>56.642957243919369</v>
      </c>
      <c r="KC228" s="43">
        <f ca="1"/>
        <v>49.052697213649765</v>
      </c>
      <c r="KD228" s="43">
        <f ca="1"/>
        <v>42.506687025070192</v>
      </c>
      <c r="KE228" s="43">
        <f ca="1"/>
        <v>53.487971544265747</v>
      </c>
      <c r="KF228" s="43">
        <f ca="1"/>
        <v>58.813149432659131</v>
      </c>
      <c r="KG228" s="43">
        <f ca="1"/>
        <v>58.329459076881406</v>
      </c>
      <c r="KH228" s="43">
        <f ca="1"/>
        <v>59.572214993953708</v>
      </c>
      <c r="KI228" s="43">
        <f ca="1"/>
        <v>57.423476796150197</v>
      </c>
      <c r="KJ228" s="43">
        <f ca="1"/>
        <v>50.781148484230044</v>
      </c>
      <c r="KK228" s="43">
        <f ca="1"/>
        <v>49.898488251209258</v>
      </c>
      <c r="KL228" s="43">
        <f ca="1"/>
        <v>41.912172405242927</v>
      </c>
      <c r="KM228" s="43">
        <f ca="1"/>
        <v>35.337970468044261</v>
      </c>
      <c r="KN228" s="43">
        <f ca="1"/>
        <v>28.841559128284445</v>
      </c>
      <c r="KO228" s="43">
        <f ca="1"/>
        <v>28.965798400878896</v>
      </c>
      <c r="KP228" s="43">
        <f ca="1"/>
        <v>48.131026533603674</v>
      </c>
      <c r="KQ228" s="43">
        <f ca="1"/>
        <v>60.503659869670884</v>
      </c>
      <c r="KR228" s="43">
        <f ca="1"/>
        <v>60.168749794960021</v>
      </c>
      <c r="KS228" s="43">
        <f ca="1"/>
        <v>63.486914141178133</v>
      </c>
      <c r="KT228" s="43">
        <f ca="1"/>
        <v>61.484460718154907</v>
      </c>
      <c r="KU228" s="43">
        <f ca="1"/>
        <v>55.523794663906088</v>
      </c>
      <c r="KV228" s="43">
        <f ca="1"/>
        <v>51.249371363639824</v>
      </c>
      <c r="KW228" s="43">
        <f ca="1"/>
        <v>47.608386868000039</v>
      </c>
      <c r="KX228" s="43">
        <f ca="1"/>
        <v>49.006526154518113</v>
      </c>
      <c r="KY228" s="43">
        <f ca="1"/>
        <v>43.367319472312928</v>
      </c>
      <c r="KZ228" s="43">
        <f ca="1"/>
        <v>42.521370605468746</v>
      </c>
      <c r="LA228" s="43">
        <f ca="1"/>
        <v>47.143078933238968</v>
      </c>
      <c r="LB228" s="43">
        <f ca="1"/>
        <v>53.329236444473253</v>
      </c>
      <c r="LC228" s="43">
        <f ca="1"/>
        <v>61.748676768302929</v>
      </c>
      <c r="LD228" s="43">
        <f ca="1"/>
        <v>59.755889970302576</v>
      </c>
      <c r="LE228" s="43">
        <f ca="1"/>
        <v>51.496203919410689</v>
      </c>
      <c r="LF228" s="43">
        <f ca="1"/>
        <v>46.905398768901833</v>
      </c>
      <c r="LG228" s="43">
        <f ca="1"/>
        <v>50.414360925197599</v>
      </c>
      <c r="LH228" s="43">
        <f ca="1"/>
        <v>54.808960722446457</v>
      </c>
      <c r="LI228" s="43">
        <f ca="1"/>
        <v>56.383685440540319</v>
      </c>
      <c r="LJ228" s="43">
        <f ca="1"/>
        <v>68.786807070255279</v>
      </c>
      <c r="LK228" s="43">
        <f ca="1"/>
        <v>76.216900158882154</v>
      </c>
      <c r="LL228" s="43">
        <f ca="1"/>
        <v>83.07885807561874</v>
      </c>
      <c r="LM228" s="43">
        <f ca="1"/>
        <v>83.924496412277222</v>
      </c>
      <c r="LN228" s="43">
        <f ca="1"/>
        <v>83.667339091300974</v>
      </c>
      <c r="LO228" s="43">
        <f ca="1"/>
        <v>85.417239863395693</v>
      </c>
      <c r="LP228" s="43">
        <f ca="1"/>
        <v>74.149783592224125</v>
      </c>
      <c r="LQ228" s="43">
        <f ca="1"/>
        <v>57.098189176082613</v>
      </c>
      <c r="LR228" s="43">
        <f ca="1"/>
        <v>39.598822072029094</v>
      </c>
      <c r="LS228" s="43">
        <f ca="1"/>
        <v>33.721146144390104</v>
      </c>
      <c r="LT228" s="43">
        <f ca="1"/>
        <v>32.686027235031133</v>
      </c>
      <c r="LU228" s="43">
        <f ca="1"/>
        <v>45.360573556423191</v>
      </c>
      <c r="LV228" s="43">
        <f ca="1"/>
        <v>55.801151329517367</v>
      </c>
      <c r="LW228" s="43">
        <f ca="1"/>
        <v>59.926468504428854</v>
      </c>
      <c r="LX228" s="43">
        <f ca="1"/>
        <v>61.597283085346234</v>
      </c>
      <c r="LY228" s="43">
        <f ca="1"/>
        <v>67.332327826499935</v>
      </c>
      <c r="LZ228" s="43">
        <f ca="1"/>
        <v>64.108578744411489</v>
      </c>
      <c r="MA228" s="43">
        <f ca="1"/>
        <v>55.662440661907198</v>
      </c>
      <c r="MB228" s="43">
        <f ca="1"/>
        <v>45.501239675998676</v>
      </c>
      <c r="MC228" s="43">
        <f ca="1"/>
        <v>37.235213920593282</v>
      </c>
      <c r="MD228" s="43">
        <f ca="1"/>
        <v>35.301385164260864</v>
      </c>
      <c r="ME228" s="43">
        <f ca="1"/>
        <v>43.460563115119939</v>
      </c>
      <c r="MF228" s="43">
        <f ca="1"/>
        <v>46.851016790866851</v>
      </c>
      <c r="MG228" s="43">
        <f ca="1"/>
        <v>48.562573618888848</v>
      </c>
      <c r="MH228" s="43">
        <f ca="1"/>
        <v>51.958128232002267</v>
      </c>
      <c r="MI228" s="43">
        <f ca="1"/>
        <v>61.138603804111469</v>
      </c>
      <c r="MJ228" s="43">
        <f ca="1"/>
        <v>59.507628548622137</v>
      </c>
      <c r="MK228" s="43">
        <f ca="1"/>
        <v>50.381150446414935</v>
      </c>
      <c r="ML228" s="43">
        <f ca="1"/>
        <v>41.961442942142469</v>
      </c>
      <c r="MM228" s="43">
        <f ca="1"/>
        <v>39.383437563896194</v>
      </c>
      <c r="MN228" s="43">
        <f ca="1"/>
        <v>42.527447752475723</v>
      </c>
      <c r="MO228" s="43">
        <f ca="1"/>
        <v>43.979231767654397</v>
      </c>
      <c r="MP228" s="43">
        <f ca="1"/>
        <v>46.394355169296261</v>
      </c>
      <c r="MQ228" s="43">
        <f ca="1"/>
        <v>42.753967940807343</v>
      </c>
      <c r="MR228" s="43">
        <f ca="1"/>
        <v>41.429243412971516</v>
      </c>
      <c r="MS228" s="43">
        <f ca="1"/>
        <v>48.640560840606696</v>
      </c>
      <c r="MT228" s="43">
        <f ca="1"/>
        <v>49.523502810001389</v>
      </c>
      <c r="MU228" s="43">
        <f ca="1"/>
        <v>41.246300304889672</v>
      </c>
      <c r="MV228" s="43">
        <f ca="1"/>
        <v>29.642228859901422</v>
      </c>
      <c r="MW228" s="43">
        <f ca="1"/>
        <v>26.042466045379655</v>
      </c>
      <c r="MX228" s="43">
        <f ca="1"/>
        <v>35.568300495147696</v>
      </c>
      <c r="MY228" s="43">
        <f ca="1"/>
        <v>43.34322974300386</v>
      </c>
      <c r="MZ228" s="43">
        <f ca="1"/>
        <v>41.429918707370746</v>
      </c>
      <c r="NA228" s="43">
        <f ca="1"/>
        <v>40.005060589313501</v>
      </c>
      <c r="NB228" s="43">
        <f ca="1"/>
        <v>38.720190825939198</v>
      </c>
      <c r="NC228" s="43">
        <f ca="1"/>
        <v>34.082109507560716</v>
      </c>
      <c r="ND228" s="43">
        <f ca="1"/>
        <v>14.118443265914948</v>
      </c>
      <c r="NE228" s="43">
        <f ca="1"/>
        <v>9.154008891105633</v>
      </c>
      <c r="NF228" s="43">
        <f ca="1"/>
        <v>14.659783223152147</v>
      </c>
      <c r="NG228" s="43">
        <f ca="1"/>
        <v>12.3041212182045</v>
      </c>
      <c r="NH228" s="43">
        <f ca="1"/>
        <v>5.9003765034675837</v>
      </c>
      <c r="NI228" s="43">
        <f ca="1"/>
        <v>11.633691463470456</v>
      </c>
      <c r="NJ228" s="43">
        <f ca="1"/>
        <v>18.099827521324158</v>
      </c>
      <c r="NK228" s="43">
        <f ca="1"/>
        <v>27.80996275568009</v>
      </c>
      <c r="NL228" s="43">
        <f ca="1"/>
        <v>31.431415673255913</v>
      </c>
      <c r="NM228" s="43">
        <f ca="1"/>
        <v>29.622147163867965</v>
      </c>
      <c r="NN228" s="43">
        <f ca="1"/>
        <v>27.664350492477411</v>
      </c>
      <c r="NO228" s="43">
        <f ca="1"/>
        <v>23.380084831237781</v>
      </c>
      <c r="NP228" s="43">
        <f ca="1"/>
        <v>25.909486425399791</v>
      </c>
      <c r="NQ228" s="43">
        <f ca="1"/>
        <v>61.494366755008713</v>
      </c>
      <c r="NR228" s="43">
        <f ca="1"/>
        <v>61.36252857112882</v>
      </c>
      <c r="NS228" s="43">
        <f ca="1"/>
        <v>63.188648809433005</v>
      </c>
      <c r="NT228" s="43">
        <f ca="1"/>
        <v>40.113204882144913</v>
      </c>
      <c r="NU228" s="43">
        <f ca="1"/>
        <v>31.188387203216536</v>
      </c>
      <c r="NV228" s="43">
        <f ca="1"/>
        <v>22.175182230472558</v>
      </c>
      <c r="NW228" s="43">
        <f ca="1"/>
        <v>10.21126741075517</v>
      </c>
      <c r="NX228" s="43">
        <f ca="1"/>
        <v>27.29186518049238</v>
      </c>
      <c r="NY228" s="43">
        <f ca="1"/>
        <v>33.35196497631074</v>
      </c>
      <c r="NZ228" s="43">
        <f ca="1"/>
        <v>36.640370747566209</v>
      </c>
      <c r="OA228" s="43">
        <f ca="1"/>
        <v>32.144677924156184</v>
      </c>
      <c r="OB228" s="43">
        <f ca="1"/>
        <v>47.203781073570241</v>
      </c>
      <c r="OC228" s="43">
        <f ca="1"/>
        <v>45.729184567451483</v>
      </c>
      <c r="OD228" s="43">
        <f ca="1"/>
        <v>46.501117739677426</v>
      </c>
      <c r="OE228" s="43">
        <f ca="1"/>
        <v>54.002767213344583</v>
      </c>
      <c r="OF228" s="43">
        <f ca="1"/>
        <v>58.998989842891689</v>
      </c>
      <c r="OG228" s="43">
        <f ca="1"/>
        <v>77.582243225574473</v>
      </c>
      <c r="OH228" s="43">
        <f ca="1"/>
        <v>86.255069829463963</v>
      </c>
      <c r="OI228" s="43">
        <f ca="1"/>
        <v>97.337649502277372</v>
      </c>
      <c r="OJ228" s="43">
        <f ca="1"/>
        <v>84.515928836345665</v>
      </c>
      <c r="OK228" s="43">
        <f ca="1"/>
        <v>52.712433207988738</v>
      </c>
      <c r="OL228" s="43">
        <f ca="1"/>
        <v>38.275144258975985</v>
      </c>
      <c r="OM228" s="43">
        <f ca="1"/>
        <v>27.454248992919901</v>
      </c>
      <c r="ON228" s="43">
        <f ca="1"/>
        <v>1.8010834484100258</v>
      </c>
      <c r="OO228" s="43">
        <f ca="1"/>
        <v>5.1852002053260833</v>
      </c>
      <c r="OP228" s="43">
        <f ca="1"/>
        <v>7.4304266939163313</v>
      </c>
      <c r="OQ228" s="43">
        <f ca="1"/>
        <v>12.408139070987687</v>
      </c>
      <c r="OR228" s="43">
        <f ca="1"/>
        <v>-8.9501892380714594</v>
      </c>
      <c r="OS228" s="43">
        <f ca="1"/>
        <v>-5.1932037940025282</v>
      </c>
      <c r="OT228" s="43">
        <f ca="1"/>
        <v>-1.2169999599456673</v>
      </c>
      <c r="OU228" s="43">
        <f ca="1"/>
        <v>7.4138924579620493</v>
      </c>
      <c r="OV228" s="43">
        <f ca="1"/>
        <v>11.392628313064563</v>
      </c>
      <c r="OW228" s="43">
        <f ca="1"/>
        <v>18.882537501811981</v>
      </c>
      <c r="OX228" s="43">
        <f ca="1"/>
        <v>7.1613548655510044</v>
      </c>
      <c r="OY228" s="43">
        <f ca="1"/>
        <v>3.1801935577392442</v>
      </c>
      <c r="OZ228" s="43">
        <f ca="1"/>
        <v>-25.046429777145391</v>
      </c>
      <c r="PA228" s="43">
        <f ca="1"/>
        <v>0.28741068124773506</v>
      </c>
      <c r="PB228" s="43">
        <f ca="1"/>
        <v>-7.9961440596580644</v>
      </c>
      <c r="PC228" s="43">
        <f ca="1"/>
        <v>-4.9200174946784898</v>
      </c>
      <c r="PD228" s="43">
        <f ca="1"/>
        <v>10.909516928672787</v>
      </c>
      <c r="PE228" s="43">
        <f ca="1"/>
        <v>25.8129349102974</v>
      </c>
      <c r="PF228" s="43">
        <f ca="1"/>
        <v>31.145491167545316</v>
      </c>
      <c r="PG228" s="43">
        <f ca="1"/>
        <v>40.086210379600516</v>
      </c>
      <c r="PH228" s="43">
        <f ca="1"/>
        <v>49.749140956401817</v>
      </c>
      <c r="PI228" s="43">
        <f ca="1"/>
        <v>50.502811378002178</v>
      </c>
      <c r="PJ228" s="43">
        <f ca="1"/>
        <v>51.517616213321702</v>
      </c>
      <c r="PK228" s="43">
        <f ca="1"/>
        <v>56.509926047801969</v>
      </c>
      <c r="PL228" s="43">
        <f ca="1"/>
        <v>63.99177056121826</v>
      </c>
      <c r="PM228" s="43">
        <f ca="1"/>
        <v>65.841876624107357</v>
      </c>
      <c r="PN228" s="43">
        <f ca="1"/>
        <v>61.318935478210449</v>
      </c>
      <c r="PO228" s="43">
        <f ca="1"/>
        <v>56.848187977790815</v>
      </c>
      <c r="PP228" s="43">
        <f ca="1"/>
        <v>46.679770879268659</v>
      </c>
      <c r="PQ228" s="43">
        <f ca="1"/>
        <v>43.827406052589396</v>
      </c>
      <c r="PR228" s="43">
        <f ca="1"/>
        <v>47.680959651947006</v>
      </c>
      <c r="PS228" s="43">
        <f ca="1"/>
        <v>47.182247590064975</v>
      </c>
      <c r="PT228" s="43">
        <f ca="1"/>
        <v>49.14102021265029</v>
      </c>
      <c r="PU228" s="43">
        <f ca="1"/>
        <v>57.084278533458729</v>
      </c>
      <c r="PV228" s="43">
        <f ca="1"/>
        <v>51.7785376152992</v>
      </c>
      <c r="PW228" s="43">
        <f ca="1"/>
        <v>52.907316377162914</v>
      </c>
      <c r="PX228" s="43">
        <f ca="1"/>
        <v>54.027798784255964</v>
      </c>
      <c r="PY228" s="43">
        <f ca="1"/>
        <v>49.526199620246899</v>
      </c>
      <c r="PZ228" s="43">
        <f ca="1"/>
        <v>45.987459207534783</v>
      </c>
      <c r="QA228" s="43">
        <f ca="1"/>
        <v>41.583499518871321</v>
      </c>
      <c r="QB228" s="43">
        <f ca="1"/>
        <v>39.878058118820178</v>
      </c>
      <c r="QC228" s="43">
        <f ca="1"/>
        <v>46.816365420341498</v>
      </c>
      <c r="QD228" s="43">
        <f ca="1"/>
        <v>39.383325109004971</v>
      </c>
      <c r="QE228" s="43">
        <f ca="1"/>
        <v>44.657338460922247</v>
      </c>
      <c r="QF228" s="43">
        <f ca="1"/>
        <v>53.742283593654619</v>
      </c>
      <c r="QG228" s="43">
        <f ca="1"/>
        <v>58.322269670963294</v>
      </c>
      <c r="QH228" s="43">
        <f ca="1"/>
        <v>50.722318146228787</v>
      </c>
      <c r="QI228" s="43">
        <f ca="1"/>
        <v>40.34992357730863</v>
      </c>
      <c r="QJ228" s="43">
        <f ca="1"/>
        <v>40.130223032951363</v>
      </c>
      <c r="QK228" s="43">
        <f ca="1"/>
        <v>34.587362762451193</v>
      </c>
      <c r="QL228" s="43">
        <f ca="1"/>
        <v>32.963996669292442</v>
      </c>
      <c r="QM228" s="43">
        <f ca="1"/>
        <v>27.989815680027021</v>
      </c>
      <c r="QN228" s="43">
        <f ca="1"/>
        <v>32.575587354183199</v>
      </c>
      <c r="QO228" s="43">
        <f ca="1"/>
        <v>27.174744169712056</v>
      </c>
      <c r="QP228" s="43">
        <f ca="1"/>
        <v>26.99483941078185</v>
      </c>
      <c r="QQ228" s="43">
        <f ca="1"/>
        <v>31.655386936187753</v>
      </c>
      <c r="QR228" s="43">
        <f ca="1"/>
        <v>29.407820805549619</v>
      </c>
      <c r="QS228" s="43">
        <f ca="1"/>
        <v>29.13130827569961</v>
      </c>
      <c r="QT228" s="43">
        <f ca="1"/>
        <v>29.139155889987961</v>
      </c>
      <c r="QU228" s="43">
        <f ca="1"/>
        <v>27.583285430908205</v>
      </c>
      <c r="QV228" s="43">
        <f ca="1"/>
        <v>24.671984393596659</v>
      </c>
      <c r="QW228" s="43">
        <f ca="1"/>
        <v>28.318371116638161</v>
      </c>
      <c r="QX228" s="43">
        <f ca="1"/>
        <v>35.130683481216408</v>
      </c>
      <c r="QY228" s="43">
        <f ca="1"/>
        <v>34.38983782911302</v>
      </c>
      <c r="QZ228" s="43">
        <f ca="1"/>
        <v>14.174441806316395</v>
      </c>
      <c r="RA228" s="43">
        <f ca="1"/>
        <v>1.2442693614959524</v>
      </c>
      <c r="RB228" s="43">
        <f ca="1"/>
        <v>-0.15592244958878609</v>
      </c>
      <c r="RC228" s="43">
        <f ca="1"/>
        <v>-3.4467022876739577</v>
      </c>
      <c r="RD228" s="43">
        <f ca="1"/>
        <v>-7.8895359792709314</v>
      </c>
      <c r="RE228" s="43">
        <f ca="1"/>
        <v>-7.0803828978538377</v>
      </c>
      <c r="RF228" s="43">
        <f ca="1"/>
        <v>-1.2036574840545597</v>
      </c>
      <c r="RG228" s="43">
        <f ca="1"/>
        <v>6.2734936351776014</v>
      </c>
      <c r="RH228" s="43">
        <f ca="1"/>
        <v>10.569345932006854</v>
      </c>
      <c r="RI228" s="43">
        <f ca="1"/>
        <v>11.219951235294332</v>
      </c>
      <c r="RJ228" s="43">
        <f ca="1"/>
        <v>12.042122226238263</v>
      </c>
      <c r="RK228" s="43">
        <f ca="1"/>
        <v>17.693037426471705</v>
      </c>
      <c r="RL228" s="43">
        <f ca="1"/>
        <v>18.71273423671721</v>
      </c>
      <c r="RM228" s="43">
        <f ca="1"/>
        <v>12.604977561473845</v>
      </c>
      <c r="RN228" s="43">
        <f ca="1"/>
        <v>5.5948173298835684</v>
      </c>
      <c r="RO228" s="43">
        <f ca="1"/>
        <v>3.6530707154273898</v>
      </c>
      <c r="RP228" s="43">
        <f ca="1"/>
        <v>5.1902926492690824</v>
      </c>
      <c r="RQ228" s="43">
        <f ca="1"/>
        <v>7.7604266824722288</v>
      </c>
      <c r="RR228" s="43">
        <f ca="1"/>
        <v>12.803385167121917</v>
      </c>
      <c r="RS228" s="43">
        <f ca="1"/>
        <v>12.038472434520713</v>
      </c>
      <c r="RT228" s="43">
        <f ca="1"/>
        <v>17.859784356117245</v>
      </c>
      <c r="RU228" s="43">
        <f ca="1"/>
        <v>27.980931993961349</v>
      </c>
      <c r="RV228" s="43">
        <f ca="1"/>
        <v>29.333716514587408</v>
      </c>
      <c r="RW228" s="43">
        <f ca="1"/>
        <v>26.481191390991199</v>
      </c>
      <c r="RX228" s="43">
        <f ca="1"/>
        <v>26.54856457185744</v>
      </c>
      <c r="RY228" s="43">
        <f ca="1"/>
        <v>33.138287961006171</v>
      </c>
      <c r="RZ228" s="43">
        <f ca="1"/>
        <v>35.576096845626836</v>
      </c>
      <c r="SA228" s="43">
        <f ca="1"/>
        <v>48.108660633564</v>
      </c>
      <c r="SB228" s="43">
        <f ca="1"/>
        <v>51.673964076042182</v>
      </c>
      <c r="SC228" s="43">
        <f ca="1"/>
        <v>52.661312006950382</v>
      </c>
      <c r="SD228" s="43">
        <f ca="1"/>
        <v>53.2479952750206</v>
      </c>
      <c r="SE228" s="43">
        <f ca="1"/>
        <v>53.182644433498396</v>
      </c>
      <c r="SF228" s="43">
        <f ca="1"/>
        <v>48.669591403484347</v>
      </c>
      <c r="SG228" s="43">
        <f ca="1"/>
        <v>52.717547548294064</v>
      </c>
      <c r="SH228" s="43">
        <f ca="1"/>
        <v>50.734983632564536</v>
      </c>
    </row>
    <row r="234" spans="2:502" x14ac:dyDescent="0.25">
      <c r="B234" s="46" t="s">
        <v>506</v>
      </c>
      <c r="C234" s="45" cm="1">
        <f t="array" aca="1" ref="C234:SH234" ca="1">IF(OFFSET(bHist!$A$1,_xlfn.XMATCH(B234,bHist!B:B,0)-1,3,1,500)=0,"-",OFFSET(bHist!$A$1,_xlfn.XMATCH(B234,bHist!B:B,0)-1,3,1,500))</f>
        <v>203.87397202205656</v>
      </c>
      <c r="D234" s="43">
        <f ca="1"/>
        <v>204.05513727939129</v>
      </c>
      <c r="E234" s="43">
        <f ca="1"/>
        <v>212.01740038490297</v>
      </c>
      <c r="F234" s="43">
        <f ca="1"/>
        <v>214.13132869148254</v>
      </c>
      <c r="G234" s="43">
        <f ca="1"/>
        <v>220.42406887304784</v>
      </c>
      <c r="H234" s="43">
        <f ca="1"/>
        <v>234.93530589425563</v>
      </c>
      <c r="I234" s="43">
        <f ca="1"/>
        <v>245.7021272928715</v>
      </c>
      <c r="J234" s="43">
        <f ca="1"/>
        <v>246.66700744795801</v>
      </c>
      <c r="K234" s="43">
        <f ca="1"/>
        <v>250.15518933641908</v>
      </c>
      <c r="L234" s="43">
        <f ca="1"/>
        <v>245.39985155963896</v>
      </c>
      <c r="M234" s="43">
        <f ca="1"/>
        <v>242.0668111898899</v>
      </c>
      <c r="N234" s="43">
        <f ca="1"/>
        <v>245.59302777326107</v>
      </c>
      <c r="O234" s="43">
        <f ca="1"/>
        <v>235.52784640443323</v>
      </c>
      <c r="P234" s="43">
        <f ca="1"/>
        <v>232.2318398165703</v>
      </c>
      <c r="Q234" s="43">
        <f ca="1"/>
        <v>209.6412328660488</v>
      </c>
      <c r="R234" s="43">
        <f ca="1"/>
        <v>179.35260384833813</v>
      </c>
      <c r="S234" s="43">
        <f ca="1"/>
        <v>203.58971272325516</v>
      </c>
      <c r="T234" s="43">
        <f ca="1"/>
        <v>202.29853492236137</v>
      </c>
      <c r="U234" s="43">
        <f ca="1"/>
        <v>196.58632429468634</v>
      </c>
      <c r="V234" s="43">
        <f ca="1"/>
        <v>174.59726607155798</v>
      </c>
      <c r="W234" s="43">
        <f ca="1"/>
        <v>156.91613750350476</v>
      </c>
      <c r="X234" s="43">
        <f ca="1"/>
        <v>135.84391561031342</v>
      </c>
      <c r="Y234" s="43">
        <f ca="1"/>
        <v>143.78415862929819</v>
      </c>
      <c r="Z234" s="43">
        <f ca="1"/>
        <v>165.65510911560057</v>
      </c>
      <c r="AA234" s="43">
        <f ca="1"/>
        <v>178.70201038277148</v>
      </c>
      <c r="AB234" s="43">
        <f ca="1"/>
        <v>192.87393788886072</v>
      </c>
      <c r="AC234" s="43">
        <f ca="1"/>
        <v>193.47248387718199</v>
      </c>
      <c r="AD234" s="43">
        <f ca="1"/>
        <v>191.97611890637873</v>
      </c>
      <c r="AE234" s="43">
        <f ca="1"/>
        <v>185.05580625879765</v>
      </c>
      <c r="AF234" s="43">
        <f ca="1"/>
        <v>182.72267799997331</v>
      </c>
      <c r="AG234" s="43">
        <f ca="1"/>
        <v>197.14183102297781</v>
      </c>
      <c r="AH234" s="43">
        <f ca="1"/>
        <v>218.33816613113882</v>
      </c>
      <c r="AI234" s="43">
        <f ca="1"/>
        <v>221.91743110477924</v>
      </c>
      <c r="AJ234" s="43">
        <f ca="1"/>
        <v>224.27057762408256</v>
      </c>
      <c r="AK234" s="43">
        <f ca="1"/>
        <v>238.37144030547142</v>
      </c>
      <c r="AL234" s="43">
        <f ca="1"/>
        <v>251.59950682997703</v>
      </c>
      <c r="AM234" s="43">
        <f ca="1"/>
        <v>282.16138510322571</v>
      </c>
      <c r="AN234" s="43">
        <f ca="1"/>
        <v>301.6271415929794</v>
      </c>
      <c r="AO234" s="43">
        <f ca="1"/>
        <v>304.10139858818053</v>
      </c>
      <c r="AP234" s="43">
        <f ca="1"/>
        <v>296.00401222443577</v>
      </c>
      <c r="AQ234" s="43">
        <f ca="1"/>
        <v>292.75504854869843</v>
      </c>
      <c r="AR234" s="43">
        <f ca="1"/>
        <v>293.53075614225861</v>
      </c>
      <c r="AS234" s="43">
        <f ca="1"/>
        <v>297.46434432637687</v>
      </c>
      <c r="AT234" s="43">
        <f ca="1"/>
        <v>298.63140891230103</v>
      </c>
      <c r="AU234" s="43">
        <f ca="1"/>
        <v>305.56573434221741</v>
      </c>
      <c r="AV234" s="43">
        <f ca="1"/>
        <v>318.58561095774178</v>
      </c>
      <c r="AW234" s="43">
        <f ca="1"/>
        <v>324.7382233159542</v>
      </c>
      <c r="AX234" s="43">
        <f ca="1"/>
        <v>293.72593418192866</v>
      </c>
      <c r="AY234" s="43">
        <f ca="1"/>
        <v>285.0760438289642</v>
      </c>
      <c r="AZ234" s="43">
        <f ca="1"/>
        <v>264.02484110927583</v>
      </c>
      <c r="BA234" s="43">
        <f ca="1"/>
        <v>240.42831656968593</v>
      </c>
      <c r="BB234" s="43">
        <f ca="1"/>
        <v>267.24177556824685</v>
      </c>
      <c r="BC234" s="43">
        <f ca="1"/>
        <v>277.49612949860096</v>
      </c>
      <c r="BD234" s="43">
        <f ca="1"/>
        <v>322.00773258662224</v>
      </c>
      <c r="BE234" s="43">
        <f ca="1"/>
        <v>336.69412938702106</v>
      </c>
      <c r="BF234" s="43">
        <f ca="1"/>
        <v>267.52903760612014</v>
      </c>
      <c r="BG234" s="43">
        <f ca="1"/>
        <v>243.03269225800037</v>
      </c>
      <c r="BH234" s="43">
        <f ca="1"/>
        <v>244.35489836263656</v>
      </c>
      <c r="BI234" s="43">
        <f ca="1"/>
        <v>227.22827560985087</v>
      </c>
      <c r="BJ234" s="43">
        <f ca="1"/>
        <v>228.35230093574523</v>
      </c>
      <c r="BK234" s="43">
        <f ca="1"/>
        <v>271.01721949458118</v>
      </c>
      <c r="BL234" s="43">
        <f ca="1"/>
        <v>295.19427358806132</v>
      </c>
      <c r="BM234" s="43">
        <f ca="1"/>
        <v>309.43626500582695</v>
      </c>
      <c r="BN234" s="43">
        <f ca="1"/>
        <v>332.15598973643779</v>
      </c>
      <c r="BO234" s="43">
        <f ca="1"/>
        <v>339.21643020737167</v>
      </c>
      <c r="BP234" s="43">
        <f ca="1"/>
        <v>336.32879613327981</v>
      </c>
      <c r="BQ234" s="43">
        <f ca="1"/>
        <v>337.33471372234823</v>
      </c>
      <c r="BR234" s="43">
        <f ca="1"/>
        <v>337.1505457259417</v>
      </c>
      <c r="BS234" s="43">
        <f ca="1"/>
        <v>341.05310560631756</v>
      </c>
      <c r="BT234" s="43">
        <f ca="1"/>
        <v>333.1999420204163</v>
      </c>
      <c r="BU234" s="43">
        <f ca="1"/>
        <v>346.1757784628868</v>
      </c>
      <c r="BV234" s="43">
        <f ca="1"/>
        <v>376.41035817730426</v>
      </c>
      <c r="BW234" s="43">
        <f ca="1"/>
        <v>484.10159316301349</v>
      </c>
      <c r="BX234" s="43">
        <f ca="1"/>
        <v>512.10914139914507</v>
      </c>
      <c r="BY234" s="43">
        <f ca="1"/>
        <v>499.02720817613601</v>
      </c>
      <c r="BZ234" s="43">
        <f ca="1"/>
        <v>537.41422447061541</v>
      </c>
      <c r="CA234" s="43">
        <f ca="1"/>
        <v>537.02286747825144</v>
      </c>
      <c r="CB234" s="43">
        <f ca="1"/>
        <v>446.8536158897877</v>
      </c>
      <c r="CC234" s="43">
        <f ca="1"/>
        <v>366.23107272374631</v>
      </c>
      <c r="CD234" s="43">
        <f ca="1"/>
        <v>278.90941868841645</v>
      </c>
      <c r="CE234" s="43">
        <f ca="1"/>
        <v>273.03706197690963</v>
      </c>
      <c r="CF234" s="43">
        <f ca="1"/>
        <v>223.25865455687045</v>
      </c>
      <c r="CG234" s="43">
        <f ca="1"/>
        <v>215.77682970285417</v>
      </c>
      <c r="CH234" s="43">
        <f ca="1"/>
        <v>237.3985528461933</v>
      </c>
      <c r="CI234" s="43">
        <f ca="1"/>
        <v>148.47243523347376</v>
      </c>
      <c r="CJ234" s="43">
        <f ca="1"/>
        <v>122.19346378970145</v>
      </c>
      <c r="CK234" s="43">
        <f ca="1"/>
        <v>115.60845700514317</v>
      </c>
      <c r="CL234" s="43">
        <f ca="1"/>
        <v>120.0204816147089</v>
      </c>
      <c r="CM234" s="43">
        <f ca="1"/>
        <v>141.58815545475483</v>
      </c>
      <c r="CN234" s="43">
        <f ca="1"/>
        <v>146.42957175159452</v>
      </c>
      <c r="CO234" s="43">
        <f ca="1"/>
        <v>124.9890138655901</v>
      </c>
      <c r="CP234" s="43">
        <f ca="1"/>
        <v>115.57242413628101</v>
      </c>
      <c r="CQ234" s="43">
        <f ca="1"/>
        <v>110.79806901204586</v>
      </c>
      <c r="CR234" s="43">
        <f ca="1"/>
        <v>102.83980955862998</v>
      </c>
      <c r="CS234" s="43">
        <f ca="1"/>
        <v>88.13839906287194</v>
      </c>
      <c r="CT234" s="43">
        <f ca="1"/>
        <v>88.599819966912278</v>
      </c>
      <c r="CU234" s="43">
        <f ca="1"/>
        <v>89.685810597896577</v>
      </c>
      <c r="CV234" s="43">
        <f ca="1"/>
        <v>91.683632993698112</v>
      </c>
      <c r="CW234" s="43">
        <f ca="1"/>
        <v>90.431490800738345</v>
      </c>
      <c r="CX234" s="43">
        <f ca="1"/>
        <v>91.114113483071336</v>
      </c>
      <c r="CY234" s="43">
        <f ca="1"/>
        <v>91.417390129327771</v>
      </c>
      <c r="CZ234" s="43">
        <f ca="1"/>
        <v>90.757788446545604</v>
      </c>
      <c r="DA234" s="43">
        <f ca="1"/>
        <v>91.511475953578952</v>
      </c>
      <c r="DB234" s="43">
        <f ca="1"/>
        <v>92.568440106868735</v>
      </c>
      <c r="DC234" s="43">
        <f ca="1"/>
        <v>90.375439671397217</v>
      </c>
      <c r="DD234" s="43">
        <f ca="1"/>
        <v>88.489719534277924</v>
      </c>
      <c r="DE234" s="43">
        <f ca="1"/>
        <v>90.648688926935193</v>
      </c>
      <c r="DF234" s="43">
        <f ca="1"/>
        <v>93.504293784260753</v>
      </c>
      <c r="DG234" s="43">
        <f ca="1"/>
        <v>106.01971023571491</v>
      </c>
      <c r="DH234" s="43">
        <f ca="1"/>
        <v>105.90060158586502</v>
      </c>
      <c r="DI234" s="43">
        <f ca="1"/>
        <v>104.39022383272648</v>
      </c>
      <c r="DJ234" s="43">
        <f ca="1"/>
        <v>101.92797779381274</v>
      </c>
      <c r="DK234" s="43">
        <f ca="1"/>
        <v>104.20005035817624</v>
      </c>
      <c r="DL234" s="43">
        <f ca="1"/>
        <v>107.91844224214553</v>
      </c>
      <c r="DM234" s="43">
        <f ca="1"/>
        <v>93.562346739649783</v>
      </c>
      <c r="DN234" s="43">
        <f ca="1"/>
        <v>88.801003484725953</v>
      </c>
      <c r="DO234" s="43">
        <f ca="1"/>
        <v>83.143843073368075</v>
      </c>
      <c r="DP234" s="43">
        <f ca="1"/>
        <v>82.230009482502936</v>
      </c>
      <c r="DQ234" s="43">
        <f ca="1"/>
        <v>79.649655706763269</v>
      </c>
      <c r="DR234" s="43">
        <f ca="1"/>
        <v>81.508351192235949</v>
      </c>
      <c r="DS234" s="43">
        <f ca="1"/>
        <v>83.62528223788739</v>
      </c>
      <c r="DT234" s="43">
        <f ca="1"/>
        <v>87.438760859131804</v>
      </c>
      <c r="DU234" s="43">
        <f ca="1"/>
        <v>87.385712468862536</v>
      </c>
      <c r="DV234" s="43">
        <f ca="1"/>
        <v>86.609003962278365</v>
      </c>
      <c r="DW234" s="43">
        <f ca="1"/>
        <v>87.841127894759168</v>
      </c>
      <c r="DX234" s="43">
        <f ca="1"/>
        <v>89.273434432029717</v>
      </c>
      <c r="DY234" s="43">
        <f ca="1"/>
        <v>93.382182395339015</v>
      </c>
      <c r="DZ234" s="43">
        <f ca="1"/>
        <v>91.891822902679451</v>
      </c>
      <c r="EA234" s="43">
        <f ca="1"/>
        <v>88.807008962869645</v>
      </c>
      <c r="EB234" s="43">
        <f ca="1"/>
        <v>85.510001461982725</v>
      </c>
      <c r="EC234" s="43">
        <f ca="1"/>
        <v>82.57332264971734</v>
      </c>
      <c r="ED234" s="43">
        <f ca="1"/>
        <v>80.267219042539594</v>
      </c>
      <c r="EE234" s="43">
        <f ca="1"/>
        <v>79.959938744187355</v>
      </c>
      <c r="EF234" s="43">
        <f ca="1"/>
        <v>82.388153740286825</v>
      </c>
      <c r="EG234" s="43">
        <f ca="1"/>
        <v>83.29698276603223</v>
      </c>
      <c r="EH234" s="43">
        <f ca="1"/>
        <v>84.330925919771204</v>
      </c>
      <c r="EI234" s="43">
        <f ca="1"/>
        <v>84.061680316329003</v>
      </c>
      <c r="EJ234" s="43">
        <f ca="1"/>
        <v>84.728288390278806</v>
      </c>
      <c r="EK234" s="43">
        <f ca="1"/>
        <v>85.77324158728122</v>
      </c>
      <c r="EL234" s="43">
        <f ca="1"/>
        <v>86.64603774416446</v>
      </c>
      <c r="EM234" s="43">
        <f ca="1"/>
        <v>87.017376476049421</v>
      </c>
      <c r="EN234" s="43">
        <f ca="1"/>
        <v>87.244583732485779</v>
      </c>
      <c r="EO234" s="43">
        <f ca="1"/>
        <v>89.629759468555449</v>
      </c>
      <c r="EP234" s="43">
        <f ca="1"/>
        <v>91.710657645344725</v>
      </c>
      <c r="EQ234" s="43">
        <f ca="1"/>
        <v>90.580626841306696</v>
      </c>
      <c r="ER234" s="43">
        <f ca="1"/>
        <v>92.435318674683572</v>
      </c>
      <c r="ES234" s="43">
        <f ca="1"/>
        <v>95.804391913294793</v>
      </c>
      <c r="ET234" s="43">
        <f ca="1"/>
        <v>99.90012800729275</v>
      </c>
      <c r="EU234" s="43">
        <f ca="1"/>
        <v>104.53135256910325</v>
      </c>
      <c r="EV234" s="43">
        <f ca="1"/>
        <v>104.18904031491279</v>
      </c>
      <c r="EW234" s="43">
        <f ca="1"/>
        <v>97.705125745773316</v>
      </c>
      <c r="EX234" s="43">
        <f ca="1"/>
        <v>100.01122935295105</v>
      </c>
      <c r="EY234" s="43">
        <f ca="1"/>
        <v>100.94107755219937</v>
      </c>
      <c r="EZ234" s="43">
        <f ca="1"/>
        <v>99.797033965826031</v>
      </c>
      <c r="FA234" s="43">
        <f ca="1"/>
        <v>97.750166831851004</v>
      </c>
      <c r="FB234" s="43">
        <f ca="1"/>
        <v>103.90978558123112</v>
      </c>
      <c r="FC234" s="43">
        <f ca="1"/>
        <v>119.44495662593842</v>
      </c>
      <c r="FD234" s="43">
        <f ca="1"/>
        <v>122.17744918131828</v>
      </c>
      <c r="FE234" s="43">
        <f ca="1"/>
        <v>123.08427638101577</v>
      </c>
      <c r="FF234" s="43">
        <f ca="1"/>
        <v>113.73174508523941</v>
      </c>
      <c r="FG234" s="43">
        <f ca="1"/>
        <v>110.69697679662706</v>
      </c>
      <c r="FH234" s="43">
        <f ca="1"/>
        <v>108.99042009079457</v>
      </c>
      <c r="FI234" s="43">
        <f ca="1"/>
        <v>108.72417722642422</v>
      </c>
      <c r="FJ234" s="43">
        <f ca="1"/>
        <v>105.4251678994894</v>
      </c>
      <c r="FK234" s="43">
        <f ca="1"/>
        <v>102.12916131162643</v>
      </c>
      <c r="FL234" s="43">
        <f ca="1"/>
        <v>102.0851211385727</v>
      </c>
      <c r="FM234" s="43">
        <f ca="1"/>
        <v>97.983379566431054</v>
      </c>
      <c r="FN234" s="43">
        <f ca="1"/>
        <v>92.442325065851222</v>
      </c>
      <c r="FO234" s="43">
        <f ca="1"/>
        <v>93.584366826176634</v>
      </c>
      <c r="FP234" s="43">
        <f ca="1"/>
        <v>91.115114396095279</v>
      </c>
      <c r="FQ234" s="43">
        <f ca="1"/>
        <v>93.88664255940914</v>
      </c>
      <c r="FR234" s="43">
        <f ca="1"/>
        <v>97.129600757002834</v>
      </c>
      <c r="FS234" s="43">
        <f ca="1"/>
        <v>97.06253958439828</v>
      </c>
      <c r="FT234" s="43">
        <f ca="1"/>
        <v>92.666529583215706</v>
      </c>
      <c r="FU234" s="43">
        <f ca="1"/>
        <v>88.775980659127228</v>
      </c>
      <c r="FV234" s="43">
        <f ca="1"/>
        <v>85.422922028899194</v>
      </c>
      <c r="FW234" s="43">
        <f ca="1"/>
        <v>86.23666431736946</v>
      </c>
      <c r="FX234" s="43">
        <f ca="1"/>
        <v>89.167337651491167</v>
      </c>
      <c r="FY234" s="43">
        <f ca="1"/>
        <v>92.337229198336601</v>
      </c>
      <c r="FZ234" s="43">
        <f ca="1"/>
        <v>91.284268697142593</v>
      </c>
      <c r="GA234" s="43">
        <f ca="1"/>
        <v>91.56352343082429</v>
      </c>
      <c r="GB234" s="43">
        <f ca="1"/>
        <v>94.427135592341415</v>
      </c>
      <c r="GC234" s="43">
        <f ca="1"/>
        <v>96.021590039491656</v>
      </c>
      <c r="GD234" s="43">
        <f ca="1"/>
        <v>98.527876251459119</v>
      </c>
      <c r="GE234" s="43">
        <f ca="1"/>
        <v>102.05209100878238</v>
      </c>
      <c r="GF234" s="43">
        <f ca="1"/>
        <v>105.19796064305307</v>
      </c>
      <c r="GG234" s="43">
        <f ca="1"/>
        <v>105.81452306580543</v>
      </c>
      <c r="GH234" s="43">
        <f ca="1"/>
        <v>110.43573849737643</v>
      </c>
      <c r="GI234" s="43">
        <f ca="1"/>
        <v>113.34839539706708</v>
      </c>
      <c r="GJ234" s="43">
        <f ca="1"/>
        <v>114.89680784511566</v>
      </c>
      <c r="GK234" s="43">
        <f ca="1"/>
        <v>109.99433585381509</v>
      </c>
      <c r="GL234" s="43">
        <f ca="1"/>
        <v>109.83919433510304</v>
      </c>
      <c r="GM234" s="43">
        <f ca="1"/>
        <v>110.68997040545941</v>
      </c>
      <c r="GN234" s="43">
        <f ca="1"/>
        <v>101.98903348827362</v>
      </c>
      <c r="GO234" s="43">
        <f ca="1"/>
        <v>97.858265438437471</v>
      </c>
      <c r="GP234" s="43">
        <f ca="1"/>
        <v>99.423693407893182</v>
      </c>
      <c r="GQ234" s="43">
        <f ca="1"/>
        <v>100.77993055534363</v>
      </c>
      <c r="GR234" s="43">
        <f ca="1"/>
        <v>103.77966688811779</v>
      </c>
      <c r="GS234" s="43">
        <f ca="1"/>
        <v>105.42316607344151</v>
      </c>
      <c r="GT234" s="43">
        <f ca="1"/>
        <v>103.6915865420103</v>
      </c>
      <c r="GU234" s="43">
        <f ca="1"/>
        <v>104.48731239604949</v>
      </c>
      <c r="GV234" s="43">
        <f ca="1"/>
        <v>101.41250758647918</v>
      </c>
      <c r="GW234" s="43">
        <f ca="1"/>
        <v>108.11161845576764</v>
      </c>
      <c r="GX234" s="43">
        <f ca="1"/>
        <v>109.84419890022278</v>
      </c>
      <c r="GY234" s="43">
        <f ca="1"/>
        <v>100.37956534576416</v>
      </c>
      <c r="GZ234" s="43">
        <f ca="1"/>
        <v>96.89538710939884</v>
      </c>
      <c r="HA234" s="43">
        <f ca="1"/>
        <v>92.739596233963965</v>
      </c>
      <c r="HB234" s="43">
        <f ca="1"/>
        <v>91.03804409325123</v>
      </c>
      <c r="HC234" s="43">
        <f ca="1"/>
        <v>119.8253035750389</v>
      </c>
      <c r="HD234" s="43">
        <f ca="1"/>
        <v>117.85750856995583</v>
      </c>
      <c r="HE234" s="43">
        <f ca="1"/>
        <v>110.97823335635661</v>
      </c>
      <c r="HF234" s="43">
        <f ca="1"/>
        <v>107.78832354903221</v>
      </c>
      <c r="HG234" s="43">
        <f ca="1"/>
        <v>102.24526722240448</v>
      </c>
      <c r="HH234" s="43">
        <f ca="1"/>
        <v>113.39643922221661</v>
      </c>
      <c r="HI234" s="43">
        <f ca="1"/>
        <v>115.30017579376697</v>
      </c>
      <c r="HJ234" s="43">
        <f ca="1"/>
        <v>110.10543719947337</v>
      </c>
      <c r="HK234" s="43">
        <f ca="1"/>
        <v>106.70133200502396</v>
      </c>
      <c r="HL234" s="43">
        <f ca="1"/>
        <v>106.55519870352745</v>
      </c>
      <c r="HM234" s="43">
        <f ca="1"/>
        <v>106.6693027882576</v>
      </c>
      <c r="HN234" s="43">
        <f ca="1"/>
        <v>102.39540417599679</v>
      </c>
      <c r="HO234" s="43">
        <f ca="1"/>
        <v>102.53453108632564</v>
      </c>
      <c r="HP234" s="43">
        <f ca="1"/>
        <v>101.10522728812695</v>
      </c>
      <c r="HQ234" s="43">
        <f ca="1"/>
        <v>99.733976445317268</v>
      </c>
      <c r="HR234" s="43">
        <f ca="1"/>
        <v>109.25566204214097</v>
      </c>
      <c r="HS234" s="43">
        <f ca="1"/>
        <v>121.58691049718857</v>
      </c>
      <c r="HT234" s="43">
        <f ca="1"/>
        <v>123.00220151305199</v>
      </c>
      <c r="HU234" s="43">
        <f ca="1"/>
        <v>132.21660681152343</v>
      </c>
      <c r="HV234" s="43">
        <f ca="1"/>
        <v>140.69333921134472</v>
      </c>
      <c r="HW234" s="43">
        <f ca="1"/>
        <v>129.46309508264065</v>
      </c>
      <c r="HX234" s="43">
        <f ca="1"/>
        <v>123.79592554104329</v>
      </c>
      <c r="HY234" s="43">
        <f ca="1"/>
        <v>119.71119949030877</v>
      </c>
      <c r="HZ234" s="43">
        <f ca="1"/>
        <v>122.36862356889249</v>
      </c>
      <c r="IA234" s="43">
        <f ca="1"/>
        <v>120.86224946784972</v>
      </c>
      <c r="IB234" s="43">
        <f ca="1"/>
        <v>128.68538566303255</v>
      </c>
      <c r="IC234" s="43">
        <f ca="1"/>
        <v>130.98448287904264</v>
      </c>
      <c r="ID234" s="43">
        <f ca="1"/>
        <v>137.96785304713251</v>
      </c>
      <c r="IE234" s="43">
        <f ca="1"/>
        <v>128.05380954492091</v>
      </c>
      <c r="IF234" s="43">
        <f ca="1"/>
        <v>117.10282014989852</v>
      </c>
      <c r="IG234" s="43">
        <f ca="1"/>
        <v>114.1551312943697</v>
      </c>
      <c r="IH234" s="43">
        <f ca="1"/>
        <v>112.85194253718852</v>
      </c>
      <c r="II234" s="43">
        <f ca="1"/>
        <v>94.320037898778907</v>
      </c>
      <c r="IJ234" s="43">
        <f ca="1"/>
        <v>91.54951064848899</v>
      </c>
      <c r="IK234" s="43">
        <f ca="1"/>
        <v>91.477444910764703</v>
      </c>
      <c r="IL234" s="43">
        <f ca="1"/>
        <v>96.662174374818804</v>
      </c>
      <c r="IM234" s="43">
        <f ca="1"/>
        <v>104.15200653302669</v>
      </c>
      <c r="IN234" s="43">
        <f ca="1"/>
        <v>113.38442826592923</v>
      </c>
      <c r="IO234" s="43">
        <f ca="1"/>
        <v>112.08824589991571</v>
      </c>
      <c r="IP234" s="43">
        <f ca="1"/>
        <v>112.7628612780571</v>
      </c>
      <c r="IQ234" s="43">
        <f ca="1"/>
        <v>106.49013935697079</v>
      </c>
      <c r="IR234" s="43">
        <f ca="1"/>
        <v>96.853348762392997</v>
      </c>
      <c r="IS234" s="43">
        <f ca="1"/>
        <v>96.608125071525563</v>
      </c>
      <c r="IT234" s="43">
        <f ca="1"/>
        <v>95.33196096599103</v>
      </c>
      <c r="IU234" s="43">
        <f ca="1"/>
        <v>95.190832229614259</v>
      </c>
      <c r="IV234" s="43">
        <f ca="1"/>
        <v>105.9126125421524</v>
      </c>
      <c r="IW234" s="43">
        <f ca="1"/>
        <v>111.18742417836189</v>
      </c>
      <c r="IX234" s="43">
        <f ca="1"/>
        <v>105.67539615547656</v>
      </c>
      <c r="IY234" s="43">
        <f ca="1"/>
        <v>95.56617461359501</v>
      </c>
      <c r="IZ234" s="43">
        <f ca="1"/>
        <v>94.222949335455894</v>
      </c>
      <c r="JA234" s="43">
        <f ca="1"/>
        <v>96.147705080509184</v>
      </c>
      <c r="JB234" s="43">
        <f ca="1"/>
        <v>99.003309937834743</v>
      </c>
      <c r="JC234" s="43">
        <f ca="1"/>
        <v>102.10513939905167</v>
      </c>
      <c r="JD234" s="43">
        <f ca="1"/>
        <v>112.8409324939251</v>
      </c>
      <c r="JE234" s="43">
        <f ca="1"/>
        <v>115.79562774062157</v>
      </c>
      <c r="JF234" s="43">
        <f ca="1"/>
        <v>117.48516892504692</v>
      </c>
      <c r="JG234" s="43">
        <f ca="1"/>
        <v>115.97779391098022</v>
      </c>
      <c r="JH234" s="43">
        <f ca="1"/>
        <v>112.7628612780571</v>
      </c>
      <c r="JI234" s="43">
        <f ca="1"/>
        <v>111.07732374572754</v>
      </c>
      <c r="JJ234" s="43">
        <f ca="1"/>
        <v>111.14338400530815</v>
      </c>
      <c r="JK234" s="43">
        <f ca="1"/>
        <v>115.3912588789463</v>
      </c>
      <c r="JL234" s="43">
        <f ca="1"/>
        <v>124.63769339418411</v>
      </c>
      <c r="JM234" s="43">
        <f ca="1"/>
        <v>127.55535485899448</v>
      </c>
      <c r="JN234" s="43">
        <f ca="1"/>
        <v>131.41287365329265</v>
      </c>
      <c r="JO234" s="43">
        <f ca="1"/>
        <v>134.11533881795407</v>
      </c>
      <c r="JP234" s="43">
        <f ca="1"/>
        <v>137.49642301285269</v>
      </c>
      <c r="JQ234" s="43">
        <f ca="1"/>
        <v>128.96464039671423</v>
      </c>
      <c r="JR234" s="43">
        <f ca="1"/>
        <v>142.20571879053117</v>
      </c>
      <c r="JS234" s="43">
        <f ca="1"/>
        <v>148.57653018796444</v>
      </c>
      <c r="JT234" s="43">
        <f ca="1"/>
        <v>151.21593783211708</v>
      </c>
      <c r="JU234" s="43">
        <f ca="1"/>
        <v>151.20192504978181</v>
      </c>
      <c r="JV234" s="43">
        <f ca="1"/>
        <v>156.98019593703745</v>
      </c>
      <c r="JW234" s="43">
        <f ca="1"/>
        <v>161.90969257998466</v>
      </c>
      <c r="JX234" s="43">
        <f ca="1"/>
        <v>159.94490031397342</v>
      </c>
      <c r="JY234" s="43">
        <f ca="1"/>
        <v>156.03733586847784</v>
      </c>
      <c r="JZ234" s="43">
        <f ca="1"/>
        <v>157.84498478972912</v>
      </c>
      <c r="KA234" s="43">
        <f ca="1"/>
        <v>155.11449406039716</v>
      </c>
      <c r="KB234" s="43">
        <f ca="1"/>
        <v>154.95134523749351</v>
      </c>
      <c r="KC234" s="43">
        <f ca="1"/>
        <v>154.50794076788424</v>
      </c>
      <c r="KD234" s="43">
        <f ca="1"/>
        <v>156.56781977117063</v>
      </c>
      <c r="KE234" s="43">
        <f ca="1"/>
        <v>141.80635449397562</v>
      </c>
      <c r="KF234" s="43">
        <f ca="1"/>
        <v>139.28505458664893</v>
      </c>
      <c r="KG234" s="43">
        <f ca="1"/>
        <v>138.04091969788072</v>
      </c>
      <c r="KH234" s="43">
        <f ca="1"/>
        <v>137.66657822692395</v>
      </c>
      <c r="KI234" s="43">
        <f ca="1"/>
        <v>137.27622214758398</v>
      </c>
      <c r="KJ234" s="43">
        <f ca="1"/>
        <v>142.0685937062502</v>
      </c>
      <c r="KK234" s="43">
        <f ca="1"/>
        <v>141.25485141777992</v>
      </c>
      <c r="KL234" s="43">
        <f ca="1"/>
        <v>140.86449533843992</v>
      </c>
      <c r="KM234" s="43">
        <f ca="1"/>
        <v>135.20333127498628</v>
      </c>
      <c r="KN234" s="43">
        <f ca="1"/>
        <v>138.61944742572308</v>
      </c>
      <c r="KO234" s="43">
        <f ca="1"/>
        <v>134.00423747229576</v>
      </c>
      <c r="KP234" s="43">
        <f ca="1"/>
        <v>120.52694360482693</v>
      </c>
      <c r="KQ234" s="43">
        <f ca="1"/>
        <v>112.70480832266809</v>
      </c>
      <c r="KR234" s="43">
        <f ca="1"/>
        <v>112.67077727985382</v>
      </c>
      <c r="KS234" s="43">
        <f ca="1"/>
        <v>111.83101125276089</v>
      </c>
      <c r="KT234" s="43">
        <f ca="1"/>
        <v>113.71372865080833</v>
      </c>
      <c r="KU234" s="43">
        <f ca="1"/>
        <v>117.21992697370052</v>
      </c>
      <c r="KV234" s="43">
        <f ca="1"/>
        <v>120.26470439255237</v>
      </c>
      <c r="KW234" s="43">
        <f ca="1"/>
        <v>121.22457998251916</v>
      </c>
      <c r="KX234" s="43">
        <f ca="1"/>
        <v>121.08044850707054</v>
      </c>
      <c r="KY234" s="43">
        <f ca="1"/>
        <v>123.06625994658469</v>
      </c>
      <c r="KZ234" s="43">
        <f ca="1"/>
        <v>123.16635124897957</v>
      </c>
      <c r="LA234" s="43">
        <f ca="1"/>
        <v>120.54095638716221</v>
      </c>
      <c r="LB234" s="43">
        <f ca="1"/>
        <v>119.0846279373169</v>
      </c>
      <c r="LC234" s="43">
        <f ca="1"/>
        <v>119.09563798058032</v>
      </c>
      <c r="LD234" s="43">
        <f ca="1"/>
        <v>125.50448407292366</v>
      </c>
      <c r="LE234" s="43">
        <f ca="1"/>
        <v>136.36939494788646</v>
      </c>
      <c r="LF234" s="43">
        <f ca="1"/>
        <v>140.99061037945748</v>
      </c>
      <c r="LG234" s="43">
        <f ca="1"/>
        <v>139.26003176105024</v>
      </c>
      <c r="LH234" s="43">
        <f ca="1"/>
        <v>138.20807217288018</v>
      </c>
      <c r="LI234" s="43">
        <f ca="1"/>
        <v>136.8908706333637</v>
      </c>
      <c r="LJ234" s="43">
        <f ca="1"/>
        <v>135.89095852243901</v>
      </c>
      <c r="LK234" s="43">
        <f ca="1"/>
        <v>134.36556707394124</v>
      </c>
      <c r="LL234" s="43">
        <f ca="1"/>
        <v>135.89296034848689</v>
      </c>
      <c r="LM234" s="43">
        <f ca="1"/>
        <v>135.19832670986651</v>
      </c>
      <c r="LN234" s="43">
        <f ca="1"/>
        <v>139.88660331404208</v>
      </c>
      <c r="LO234" s="43">
        <f ca="1"/>
        <v>142.51800365400314</v>
      </c>
      <c r="LP234" s="43">
        <f ca="1"/>
        <v>147.88690111446383</v>
      </c>
      <c r="LQ234" s="43">
        <f ca="1"/>
        <v>142.20371696448328</v>
      </c>
      <c r="LR234" s="43">
        <f ca="1"/>
        <v>147.61165003287792</v>
      </c>
      <c r="LS234" s="43">
        <f ca="1"/>
        <v>143.20963455355169</v>
      </c>
      <c r="LT234" s="43">
        <f ca="1"/>
        <v>139.03782906973362</v>
      </c>
      <c r="LU234" s="43">
        <f ca="1"/>
        <v>129.68529777395727</v>
      </c>
      <c r="LV234" s="43">
        <f ca="1"/>
        <v>119.570070753932</v>
      </c>
      <c r="LW234" s="43">
        <f ca="1"/>
        <v>120.12457656919956</v>
      </c>
      <c r="LX234" s="43">
        <f ca="1"/>
        <v>123.7879182368517</v>
      </c>
      <c r="LY234" s="43">
        <f ca="1"/>
        <v>123.87699949598311</v>
      </c>
      <c r="LZ234" s="43">
        <f ca="1"/>
        <v>132.48184876286982</v>
      </c>
      <c r="MA234" s="43">
        <f ca="1"/>
        <v>142.39489135205744</v>
      </c>
      <c r="MB234" s="43">
        <f ca="1"/>
        <v>149.25615013122558</v>
      </c>
      <c r="MC234" s="43">
        <f ca="1"/>
        <v>152.5511558060646</v>
      </c>
      <c r="MD234" s="43">
        <f ca="1"/>
        <v>150.04587050712107</v>
      </c>
      <c r="ME234" s="43">
        <f ca="1"/>
        <v>143.85522345399855</v>
      </c>
      <c r="MF234" s="43">
        <f ca="1"/>
        <v>139.86558414053917</v>
      </c>
      <c r="MG234" s="43">
        <f ca="1"/>
        <v>139.78250835955143</v>
      </c>
      <c r="MH234" s="43">
        <f ca="1"/>
        <v>139.42017784488201</v>
      </c>
      <c r="MI234" s="43">
        <f ca="1"/>
        <v>137.35929792857172</v>
      </c>
      <c r="MJ234" s="43">
        <f ca="1"/>
        <v>141.3799655457735</v>
      </c>
      <c r="MK234" s="43">
        <f ca="1"/>
        <v>154.15161573135853</v>
      </c>
      <c r="ML234" s="43">
        <f ca="1"/>
        <v>160.95682338118553</v>
      </c>
      <c r="MM234" s="43">
        <f ca="1"/>
        <v>163.20387311995029</v>
      </c>
      <c r="MN234" s="43">
        <f ca="1"/>
        <v>162.1469089666605</v>
      </c>
      <c r="MO234" s="43">
        <f ca="1"/>
        <v>164.29887196815014</v>
      </c>
      <c r="MP234" s="43">
        <f ca="1"/>
        <v>161.68448714959621</v>
      </c>
      <c r="MQ234" s="43">
        <f ca="1"/>
        <v>165.87631089389325</v>
      </c>
      <c r="MR234" s="43">
        <f ca="1"/>
        <v>169.26940604507925</v>
      </c>
      <c r="MS234" s="43">
        <f ca="1"/>
        <v>167.8621223334074</v>
      </c>
      <c r="MT234" s="43">
        <f ca="1"/>
        <v>169.00816774582864</v>
      </c>
      <c r="MU234" s="43">
        <f ca="1"/>
        <v>174.32902138113974</v>
      </c>
      <c r="MV234" s="43">
        <f ca="1"/>
        <v>184.64443100595474</v>
      </c>
      <c r="MW234" s="43">
        <f ca="1"/>
        <v>186.48210731792452</v>
      </c>
      <c r="MX234" s="43">
        <f ca="1"/>
        <v>175.42402022933962</v>
      </c>
      <c r="MY234" s="43">
        <f ca="1"/>
        <v>166.50388335990905</v>
      </c>
      <c r="MZ234" s="43">
        <f ca="1"/>
        <v>165.76921320033074</v>
      </c>
      <c r="NA234" s="43">
        <f ca="1"/>
        <v>169.32145352232456</v>
      </c>
      <c r="NB234" s="43">
        <f ca="1"/>
        <v>171.08105861842634</v>
      </c>
      <c r="NC234" s="43">
        <f ca="1"/>
        <v>175.22483853757382</v>
      </c>
      <c r="ND234" s="43">
        <f ca="1"/>
        <v>188.16163937211039</v>
      </c>
      <c r="NE234" s="43">
        <f ca="1"/>
        <v>192.26938642239571</v>
      </c>
      <c r="NF234" s="43">
        <f ca="1"/>
        <v>190.75300319111349</v>
      </c>
      <c r="NG234" s="43">
        <f ca="1"/>
        <v>191.31951996266844</v>
      </c>
      <c r="NH234" s="43">
        <f ca="1"/>
        <v>195.97977100217341</v>
      </c>
      <c r="NI234" s="43">
        <f ca="1"/>
        <v>193.17020814394951</v>
      </c>
      <c r="NJ234" s="43">
        <f ca="1"/>
        <v>187.4259682995081</v>
      </c>
      <c r="NK234" s="43">
        <f ca="1"/>
        <v>180.21438996195795</v>
      </c>
      <c r="NL234" s="43">
        <f ca="1"/>
        <v>182.65261408829687</v>
      </c>
      <c r="NM234" s="43">
        <f ca="1"/>
        <v>189.28466378498078</v>
      </c>
      <c r="NN234" s="43">
        <f ca="1"/>
        <v>187.92041933333874</v>
      </c>
      <c r="NO234" s="43">
        <f ca="1"/>
        <v>194.20615312373639</v>
      </c>
      <c r="NP234" s="43">
        <f ca="1"/>
        <v>191.49367882883547</v>
      </c>
      <c r="NQ234" s="43">
        <f ca="1"/>
        <v>182.29829087781906</v>
      </c>
      <c r="NR234" s="43">
        <f ca="1"/>
        <v>189.5439002581835</v>
      </c>
      <c r="NS234" s="43">
        <f ca="1"/>
        <v>192.38649324619772</v>
      </c>
      <c r="NT234" s="43">
        <f ca="1"/>
        <v>210.27380989718438</v>
      </c>
      <c r="NU234" s="43">
        <f ca="1"/>
        <v>222.64609578621389</v>
      </c>
      <c r="NV234" s="43">
        <f ca="1"/>
        <v>230.32610141897203</v>
      </c>
      <c r="NW234" s="43">
        <f ca="1"/>
        <v>232.90745610773564</v>
      </c>
      <c r="NX234" s="43">
        <f ca="1"/>
        <v>219.73343888652323</v>
      </c>
      <c r="NY234" s="43">
        <f ca="1"/>
        <v>206.31319706141949</v>
      </c>
      <c r="NZ234" s="43">
        <f ca="1"/>
        <v>206.48735592758655</v>
      </c>
      <c r="OA234" s="43">
        <f ca="1"/>
        <v>206.22411580228805</v>
      </c>
      <c r="OB234" s="43">
        <f ca="1"/>
        <v>203.9220158472061</v>
      </c>
      <c r="OC234" s="43">
        <f ca="1"/>
        <v>202.84303160738943</v>
      </c>
      <c r="OD234" s="43">
        <f ca="1"/>
        <v>199.73920032012461</v>
      </c>
      <c r="OE234" s="43">
        <f ca="1"/>
        <v>195.4653017078638</v>
      </c>
      <c r="OF234" s="43">
        <f ca="1"/>
        <v>194.03499699664115</v>
      </c>
      <c r="OG234" s="43">
        <f ca="1"/>
        <v>187.15472087001802</v>
      </c>
      <c r="OH234" s="43">
        <f ca="1"/>
        <v>186.34398132061958</v>
      </c>
      <c r="OI234" s="43">
        <f ca="1"/>
        <v>184.38419361972811</v>
      </c>
      <c r="OJ234" s="43">
        <f ca="1"/>
        <v>199.34984515380859</v>
      </c>
      <c r="OK234" s="43">
        <f ca="1"/>
        <v>226.30743562781811</v>
      </c>
      <c r="OL234" s="43">
        <f ca="1"/>
        <v>232.73529906761647</v>
      </c>
      <c r="OM234" s="43">
        <f ca="1"/>
        <v>232.34093933618067</v>
      </c>
      <c r="ON234" s="43">
        <f ca="1"/>
        <v>245.14561965155602</v>
      </c>
      <c r="OO234" s="43">
        <f ca="1"/>
        <v>238.22931065607071</v>
      </c>
      <c r="OP234" s="43">
        <f ca="1"/>
        <v>231.47314774441719</v>
      </c>
      <c r="OQ234" s="43">
        <f ca="1"/>
        <v>226.58568944847582</v>
      </c>
      <c r="OR234" s="43">
        <f ca="1"/>
        <v>242.01476371264459</v>
      </c>
      <c r="OS234" s="43">
        <f ca="1"/>
        <v>237.85296735906601</v>
      </c>
      <c r="OT234" s="43">
        <f ca="1"/>
        <v>231.6382983933687</v>
      </c>
      <c r="OU234" s="43">
        <f ca="1"/>
        <v>227.615628950119</v>
      </c>
      <c r="OV234" s="43">
        <f ca="1"/>
        <v>223.45983807468414</v>
      </c>
      <c r="OW234" s="43">
        <f ca="1"/>
        <v>223.19359521031382</v>
      </c>
      <c r="OX234" s="43">
        <f ca="1"/>
        <v>216.35335560464858</v>
      </c>
      <c r="OY234" s="43">
        <f ca="1"/>
        <v>219.63835214924811</v>
      </c>
      <c r="OZ234" s="43">
        <f ca="1"/>
        <v>238.88090503466131</v>
      </c>
      <c r="PA234" s="43">
        <f ca="1"/>
        <v>220.29194835388662</v>
      </c>
      <c r="PB234" s="43">
        <f ca="1"/>
        <v>214.07327573609351</v>
      </c>
      <c r="PC234" s="43">
        <f ca="1"/>
        <v>204.78280104780197</v>
      </c>
      <c r="PD234" s="43">
        <f ca="1"/>
        <v>190.65591462779045</v>
      </c>
      <c r="PE234" s="43">
        <f ca="1"/>
        <v>173.86860139012339</v>
      </c>
      <c r="PF234" s="43">
        <f ca="1"/>
        <v>168.09933872008324</v>
      </c>
      <c r="PG234" s="43">
        <f ca="1"/>
        <v>164.20278431785107</v>
      </c>
      <c r="PH234" s="43">
        <f ca="1"/>
        <v>156.55280607581139</v>
      </c>
      <c r="PI234" s="43">
        <f ca="1"/>
        <v>157.87501218044758</v>
      </c>
      <c r="PJ234" s="43">
        <f ca="1"/>
        <v>159.95390853118894</v>
      </c>
      <c r="PK234" s="43">
        <f ca="1"/>
        <v>159.82779349017142</v>
      </c>
      <c r="PL234" s="43">
        <f ca="1"/>
        <v>159.9398957488537</v>
      </c>
      <c r="PM234" s="43">
        <f ca="1"/>
        <v>162.11087609779835</v>
      </c>
      <c r="PN234" s="43">
        <f ca="1"/>
        <v>166.24664871275425</v>
      </c>
      <c r="PO234" s="43">
        <f ca="1"/>
        <v>167.07640560960769</v>
      </c>
      <c r="PP234" s="43">
        <f ca="1"/>
        <v>168.41262449657916</v>
      </c>
      <c r="PQ234" s="43">
        <f ca="1"/>
        <v>171.59953156483175</v>
      </c>
      <c r="PR234" s="43">
        <f ca="1"/>
        <v>163.09177086126806</v>
      </c>
      <c r="PS234" s="43">
        <f ca="1"/>
        <v>160.65254582190514</v>
      </c>
      <c r="PT234" s="43">
        <f ca="1"/>
        <v>155.8952062190771</v>
      </c>
      <c r="PU234" s="43">
        <f ca="1"/>
        <v>150.79555436205862</v>
      </c>
      <c r="PV234" s="43">
        <f ca="1"/>
        <v>152.69728910756109</v>
      </c>
      <c r="PW234" s="43">
        <f ca="1"/>
        <v>151.23495517957213</v>
      </c>
      <c r="PX234" s="43">
        <f ca="1"/>
        <v>149.42830717134476</v>
      </c>
      <c r="PY234" s="43">
        <f ca="1"/>
        <v>151.02576435756683</v>
      </c>
      <c r="PZ234" s="43">
        <f ca="1"/>
        <v>149.38526791131497</v>
      </c>
      <c r="QA234" s="43">
        <f ca="1"/>
        <v>149.24914374005795</v>
      </c>
      <c r="QB234" s="43">
        <f ca="1"/>
        <v>149.70556007897852</v>
      </c>
      <c r="QC234" s="43">
        <f ca="1"/>
        <v>144.43174935579302</v>
      </c>
      <c r="QD234" s="43">
        <f ca="1"/>
        <v>144.32865531432628</v>
      </c>
      <c r="QE234" s="43">
        <f ca="1"/>
        <v>139.86358231449125</v>
      </c>
      <c r="QF234" s="43">
        <f ca="1"/>
        <v>132.45982867634297</v>
      </c>
      <c r="QG234" s="43">
        <f ca="1"/>
        <v>129.56118455898763</v>
      </c>
      <c r="QH234" s="43">
        <f ca="1"/>
        <v>132.07347624909877</v>
      </c>
      <c r="QI234" s="43">
        <f ca="1"/>
        <v>138.2851424757242</v>
      </c>
      <c r="QJ234" s="43">
        <f ca="1"/>
        <v>137.74665126883986</v>
      </c>
      <c r="QK234" s="43">
        <f ca="1"/>
        <v>140.27095391523838</v>
      </c>
      <c r="QL234" s="43">
        <f ca="1"/>
        <v>139.14993132841587</v>
      </c>
      <c r="QM234" s="43">
        <f ca="1"/>
        <v>141.59416093289852</v>
      </c>
      <c r="QN234" s="43">
        <f ca="1"/>
        <v>142.9283779938221</v>
      </c>
      <c r="QO234" s="43">
        <f ca="1"/>
        <v>141.18578841912745</v>
      </c>
      <c r="QP234" s="43">
        <f ca="1"/>
        <v>141.77032162511347</v>
      </c>
      <c r="QQ234" s="43">
        <f ca="1"/>
        <v>141.03865420460701</v>
      </c>
      <c r="QR234" s="43">
        <f ca="1"/>
        <v>140.1538470914364</v>
      </c>
      <c r="QS234" s="43">
        <f ca="1"/>
        <v>141.78133166837691</v>
      </c>
      <c r="QT234" s="43">
        <f ca="1"/>
        <v>142.35785757017138</v>
      </c>
      <c r="QU234" s="43">
        <f ca="1"/>
        <v>142.76022460579873</v>
      </c>
      <c r="QV234" s="43">
        <f ca="1"/>
        <v>146.36150966596605</v>
      </c>
      <c r="QW234" s="43">
        <f ca="1"/>
        <v>146.10227319276333</v>
      </c>
      <c r="QX234" s="43">
        <f ca="1"/>
        <v>144.28661696732044</v>
      </c>
      <c r="QY234" s="43">
        <f ca="1"/>
        <v>149.09300130832196</v>
      </c>
      <c r="QZ234" s="43">
        <f ca="1"/>
        <v>161.55737119555474</v>
      </c>
      <c r="RA234" s="43">
        <f ca="1"/>
        <v>168.91908648669718</v>
      </c>
      <c r="RB234" s="43">
        <f ca="1"/>
        <v>168.14938437128069</v>
      </c>
      <c r="RC234" s="43">
        <f ca="1"/>
        <v>167.67595251095295</v>
      </c>
      <c r="RD234" s="43">
        <f ca="1"/>
        <v>169.92700590181349</v>
      </c>
      <c r="RE234" s="43">
        <f ca="1"/>
        <v>166.47585779523851</v>
      </c>
      <c r="RF234" s="43">
        <f ca="1"/>
        <v>162.84054169225695</v>
      </c>
      <c r="RG234" s="43">
        <f ca="1"/>
        <v>154.40284490036964</v>
      </c>
      <c r="RH234" s="43">
        <f ca="1"/>
        <v>153.58910261189939</v>
      </c>
      <c r="RI234" s="43">
        <f ca="1"/>
        <v>154.24169790351391</v>
      </c>
      <c r="RJ234" s="43">
        <f ca="1"/>
        <v>154.32277185845373</v>
      </c>
      <c r="RK234" s="43">
        <f ca="1"/>
        <v>153.49801952672004</v>
      </c>
      <c r="RL234" s="43">
        <f ca="1"/>
        <v>153.57609074258804</v>
      </c>
      <c r="RM234" s="43">
        <f ca="1"/>
        <v>158.44252986502647</v>
      </c>
      <c r="RN234" s="43">
        <f ca="1"/>
        <v>164.69623443865774</v>
      </c>
      <c r="RO234" s="43">
        <f ca="1"/>
        <v>164.4690271822214</v>
      </c>
      <c r="RP234" s="43">
        <f ca="1"/>
        <v>164.25583270812035</v>
      </c>
      <c r="RQ234" s="43">
        <f ca="1"/>
        <v>163.61925202488899</v>
      </c>
      <c r="RR234" s="43">
        <f ca="1"/>
        <v>157.73688618314264</v>
      </c>
      <c r="RS234" s="43">
        <f ca="1"/>
        <v>158.0852039154768</v>
      </c>
      <c r="RT234" s="43">
        <f ca="1"/>
        <v>151.87453860187529</v>
      </c>
      <c r="RU234" s="43">
        <f ca="1"/>
        <v>142.89534786403178</v>
      </c>
      <c r="RV234" s="43">
        <f ca="1"/>
        <v>140.78442229652404</v>
      </c>
      <c r="RW234" s="43">
        <f ca="1"/>
        <v>139.49624723470211</v>
      </c>
      <c r="RX234" s="43">
        <f ca="1"/>
        <v>140.94256655430794</v>
      </c>
      <c r="RY234" s="43">
        <f ca="1"/>
        <v>138.63346020805835</v>
      </c>
      <c r="RZ234" s="43">
        <f ca="1"/>
        <v>136.55556477034094</v>
      </c>
      <c r="SA234" s="43">
        <f ca="1"/>
        <v>131.56901608502866</v>
      </c>
      <c r="SB234" s="43">
        <f ca="1"/>
        <v>132.74108523607254</v>
      </c>
      <c r="SC234" s="43">
        <f ca="1"/>
        <v>135.07121075582506</v>
      </c>
      <c r="SD234" s="43">
        <f ca="1"/>
        <v>136.31734747064115</v>
      </c>
      <c r="SE234" s="43">
        <f ca="1"/>
        <v>138.00288500297071</v>
      </c>
      <c r="SF234" s="43">
        <f ca="1"/>
        <v>144.92920312869549</v>
      </c>
      <c r="SG234" s="43">
        <f ca="1"/>
        <v>146.8829853514433</v>
      </c>
      <c r="SH234" s="43">
        <f ca="1"/>
        <v>148.60455575263501</v>
      </c>
    </row>
    <row r="235" spans="2:502" x14ac:dyDescent="0.25">
      <c r="B235" s="46" t="s">
        <v>507</v>
      </c>
      <c r="C235" s="45" cm="1">
        <f t="array" aca="1" ref="C235:SH235" ca="1">IF(OFFSET(bHist!$A$1,_xlfn.XMATCH(B235,bHist!B:B,0)-1,3,1,500)=0,"-",OFFSET(bHist!$A$1,_xlfn.XMATCH(B235,bHist!B:B,0)-1,3,1,500))</f>
        <v>217.83774914467332</v>
      </c>
      <c r="D235" s="43">
        <f ca="1"/>
        <v>217.36277505147459</v>
      </c>
      <c r="E235" s="43">
        <f ca="1"/>
        <v>223.82402600705623</v>
      </c>
      <c r="F235" s="43">
        <f ca="1"/>
        <v>225.40927709448337</v>
      </c>
      <c r="G235" s="43">
        <f ca="1"/>
        <v>229.24414176678658</v>
      </c>
      <c r="H235" s="43">
        <f ca="1"/>
        <v>242.78791780829428</v>
      </c>
      <c r="I235" s="43">
        <f ca="1"/>
        <v>249.75721067368985</v>
      </c>
      <c r="J235" s="43">
        <f ca="1"/>
        <v>249.92756003201006</v>
      </c>
      <c r="K235" s="43">
        <f ca="1"/>
        <v>252.35654147064685</v>
      </c>
      <c r="L235" s="43">
        <f ca="1"/>
        <v>248.86538168013095</v>
      </c>
      <c r="M235" s="43">
        <f ca="1"/>
        <v>245.33413968765734</v>
      </c>
      <c r="N235" s="43">
        <f ca="1"/>
        <v>247.48254571259022</v>
      </c>
      <c r="O235" s="43">
        <f ca="1"/>
        <v>232.38157612502576</v>
      </c>
      <c r="P235" s="43">
        <f ca="1"/>
        <v>229.80529259419441</v>
      </c>
      <c r="Q235" s="43">
        <f ca="1"/>
        <v>211.11897004151345</v>
      </c>
      <c r="R235" s="43">
        <f ca="1"/>
        <v>188.47252593541145</v>
      </c>
      <c r="S235" s="43">
        <f ca="1"/>
        <v>207.85728085720541</v>
      </c>
      <c r="T235" s="43">
        <f ca="1"/>
        <v>205.7078727772236</v>
      </c>
      <c r="U235" s="43">
        <f ca="1"/>
        <v>203.05944128286839</v>
      </c>
      <c r="V235" s="43">
        <f ca="1"/>
        <v>182.53033949518203</v>
      </c>
      <c r="W235" s="43">
        <f ca="1"/>
        <v>166.76901563036441</v>
      </c>
      <c r="X235" s="43">
        <f ca="1"/>
        <v>150.33531282770633</v>
      </c>
      <c r="Y235" s="43">
        <f ca="1"/>
        <v>155.86866080796719</v>
      </c>
      <c r="Z235" s="43">
        <f ca="1"/>
        <v>179.28969346690178</v>
      </c>
      <c r="AA235" s="43">
        <f ca="1"/>
        <v>191.5147650640011</v>
      </c>
      <c r="AB235" s="43">
        <f ca="1"/>
        <v>209.46056893551349</v>
      </c>
      <c r="AC235" s="43">
        <f ca="1"/>
        <v>210.49669385612012</v>
      </c>
      <c r="AD235" s="43">
        <f ca="1"/>
        <v>209.84235190916061</v>
      </c>
      <c r="AE235" s="43">
        <f ca="1"/>
        <v>203.24181530177592</v>
      </c>
      <c r="AF235" s="43">
        <f ca="1"/>
        <v>200.6655317709446</v>
      </c>
      <c r="AG235" s="43">
        <f ca="1"/>
        <v>220.29178195953369</v>
      </c>
      <c r="AH235" s="43">
        <f ca="1"/>
        <v>246.43339407634735</v>
      </c>
      <c r="AI235" s="43">
        <f ca="1"/>
        <v>246.92941132557391</v>
      </c>
      <c r="AJ235" s="43">
        <f ca="1"/>
        <v>247.50960119891167</v>
      </c>
      <c r="AK235" s="43">
        <f ca="1"/>
        <v>256.92090221858024</v>
      </c>
      <c r="AL235" s="43">
        <f ca="1"/>
        <v>272.0318923566341</v>
      </c>
      <c r="AM235" s="43">
        <f ca="1"/>
        <v>301.2828812903166</v>
      </c>
      <c r="AN235" s="43">
        <f ca="1"/>
        <v>323.24091357779503</v>
      </c>
      <c r="AO235" s="43">
        <f ca="1"/>
        <v>325.28009560239315</v>
      </c>
      <c r="AP235" s="43">
        <f ca="1"/>
        <v>313.88873380601405</v>
      </c>
      <c r="AQ235" s="43">
        <f ca="1"/>
        <v>307.12887044584755</v>
      </c>
      <c r="AR235" s="43">
        <f ca="1"/>
        <v>307.82630075991153</v>
      </c>
      <c r="AS235" s="43">
        <f ca="1"/>
        <v>312.02691552507878</v>
      </c>
      <c r="AT235" s="43">
        <f ca="1"/>
        <v>312.73436638963227</v>
      </c>
      <c r="AU235" s="43">
        <f ca="1"/>
        <v>317.21655862355232</v>
      </c>
      <c r="AV235" s="43">
        <f ca="1"/>
        <v>326.79720694649222</v>
      </c>
      <c r="AW235" s="43">
        <f ca="1"/>
        <v>331.61608967685697</v>
      </c>
      <c r="AX235" s="43">
        <f ca="1"/>
        <v>307.01463617026803</v>
      </c>
      <c r="AY235" s="43">
        <f ca="1"/>
        <v>296.55217940425877</v>
      </c>
      <c r="AZ235" s="43">
        <f ca="1"/>
        <v>274.1031401427984</v>
      </c>
      <c r="BA235" s="43">
        <f ca="1"/>
        <v>256.07115953707694</v>
      </c>
      <c r="BB235" s="43">
        <f ca="1"/>
        <v>286.16888498711586</v>
      </c>
      <c r="BC235" s="43">
        <f ca="1"/>
        <v>301.98732598972322</v>
      </c>
      <c r="BD235" s="43">
        <f ca="1"/>
        <v>346.68198733770845</v>
      </c>
      <c r="BE235" s="43">
        <f ca="1"/>
        <v>366.89844795012476</v>
      </c>
      <c r="BF235" s="43">
        <f ca="1"/>
        <v>295.06212354648113</v>
      </c>
      <c r="BG235" s="43">
        <f ca="1"/>
        <v>272.01786358594893</v>
      </c>
      <c r="BH235" s="43">
        <f ca="1"/>
        <v>276.40486059021953</v>
      </c>
      <c r="BI235" s="43">
        <f ca="1"/>
        <v>259.89099338364599</v>
      </c>
      <c r="BJ235" s="43">
        <f ca="1"/>
        <v>259.39196996927262</v>
      </c>
      <c r="BK235" s="43">
        <f ca="1"/>
        <v>303.32206331491471</v>
      </c>
      <c r="BL235" s="43">
        <f ca="1"/>
        <v>336.95403692257401</v>
      </c>
      <c r="BM235" s="43">
        <f ca="1"/>
        <v>346.30120641911031</v>
      </c>
      <c r="BN235" s="43">
        <f ca="1"/>
        <v>369.68215687608716</v>
      </c>
      <c r="BO235" s="43">
        <f ca="1"/>
        <v>372.92079879426956</v>
      </c>
      <c r="BP235" s="43">
        <f ca="1"/>
        <v>368.07285646748539</v>
      </c>
      <c r="BQ235" s="43">
        <f ca="1"/>
        <v>368.06584208214281</v>
      </c>
      <c r="BR235" s="43">
        <f ca="1"/>
        <v>365.37833044087887</v>
      </c>
      <c r="BS235" s="43">
        <f ca="1"/>
        <v>365.60379282689092</v>
      </c>
      <c r="BT235" s="43">
        <f ca="1"/>
        <v>357.27771742522719</v>
      </c>
      <c r="BU235" s="43">
        <f ca="1"/>
        <v>368.10792839419844</v>
      </c>
      <c r="BV235" s="43">
        <f ca="1"/>
        <v>387.70211282122131</v>
      </c>
      <c r="BW235" s="43">
        <f ca="1"/>
        <v>488.87660494780545</v>
      </c>
      <c r="BX235" s="43">
        <f ca="1"/>
        <v>519.11562015974528</v>
      </c>
      <c r="BY235" s="43">
        <f ca="1"/>
        <v>499.14967330956455</v>
      </c>
      <c r="BZ235" s="43">
        <f ca="1"/>
        <v>542.00656569778914</v>
      </c>
      <c r="CA235" s="43">
        <f ca="1"/>
        <v>541.1007079335451</v>
      </c>
      <c r="CB235" s="43">
        <f ca="1"/>
        <v>409.64010400772094</v>
      </c>
      <c r="CC235" s="43">
        <f ca="1"/>
        <v>359.02329732048509</v>
      </c>
      <c r="CD235" s="43">
        <f ca="1"/>
        <v>282.63563888454433</v>
      </c>
      <c r="CE235" s="43">
        <f ca="1"/>
        <v>277.13135050070287</v>
      </c>
      <c r="CF235" s="43">
        <f ca="1"/>
        <v>230.55984004604815</v>
      </c>
      <c r="CG235" s="43">
        <f ca="1"/>
        <v>223.1215854177475</v>
      </c>
      <c r="CH235" s="43">
        <f ca="1"/>
        <v>248.33228839409352</v>
      </c>
      <c r="CI235" s="43">
        <f ca="1"/>
        <v>170.27420419156553</v>
      </c>
      <c r="CJ235" s="43">
        <f ca="1"/>
        <v>148.1307917200327</v>
      </c>
      <c r="CK235" s="43">
        <f ca="1"/>
        <v>140.17647874152661</v>
      </c>
      <c r="CL235" s="43">
        <f ca="1"/>
        <v>143.72575772488119</v>
      </c>
      <c r="CM235" s="43">
        <f ca="1"/>
        <v>162.16056446027756</v>
      </c>
      <c r="CN235" s="43">
        <f ca="1"/>
        <v>162.34394053423404</v>
      </c>
      <c r="CO235" s="43">
        <f ca="1"/>
        <v>145.21681563770773</v>
      </c>
      <c r="CP235" s="43">
        <f ca="1"/>
        <v>130.72609757494925</v>
      </c>
      <c r="CQ235" s="43">
        <f ca="1"/>
        <v>125.82604838562011</v>
      </c>
      <c r="CR235" s="43">
        <f ca="1"/>
        <v>117.48995243346691</v>
      </c>
      <c r="CS235" s="43">
        <f ca="1"/>
        <v>101.64746210968494</v>
      </c>
      <c r="CT235" s="43">
        <f ca="1"/>
        <v>102.36393146967887</v>
      </c>
      <c r="CU235" s="43">
        <f ca="1"/>
        <v>103.60146945512294</v>
      </c>
      <c r="CV235" s="43">
        <f ca="1"/>
        <v>105.51539459860325</v>
      </c>
      <c r="CW235" s="43">
        <f ca="1"/>
        <v>104.40712171447277</v>
      </c>
      <c r="CX235" s="43">
        <f ca="1"/>
        <v>105.24584179043769</v>
      </c>
      <c r="CY235" s="43">
        <f ca="1"/>
        <v>105.78995768201351</v>
      </c>
      <c r="CZ235" s="43">
        <f ca="1"/>
        <v>105.64766586506366</v>
      </c>
      <c r="DA235" s="43">
        <f ca="1"/>
        <v>106.15670982992648</v>
      </c>
      <c r="DB235" s="43">
        <f ca="1"/>
        <v>107.64175541245937</v>
      </c>
      <c r="DC235" s="43">
        <f ca="1"/>
        <v>106.72988531792163</v>
      </c>
      <c r="DD235" s="43">
        <f ca="1"/>
        <v>103.86601198804379</v>
      </c>
      <c r="DE235" s="43">
        <f ca="1"/>
        <v>105.33803085494041</v>
      </c>
      <c r="DF235" s="43">
        <f ca="1"/>
        <v>108.94142081093788</v>
      </c>
      <c r="DG235" s="43">
        <f ca="1"/>
        <v>121.92103985989094</v>
      </c>
      <c r="DH235" s="43">
        <f ca="1"/>
        <v>121.03923141682148</v>
      </c>
      <c r="DI235" s="43">
        <f ca="1"/>
        <v>119.24154465901852</v>
      </c>
      <c r="DJ235" s="43">
        <f ca="1"/>
        <v>115.1120758023262</v>
      </c>
      <c r="DK235" s="43">
        <f ca="1"/>
        <v>119.27561453068257</v>
      </c>
      <c r="DL235" s="43">
        <f ca="1"/>
        <v>123.08041755151748</v>
      </c>
      <c r="DM235" s="43">
        <f ca="1"/>
        <v>107.98846645939349</v>
      </c>
      <c r="DN235" s="43">
        <f ca="1"/>
        <v>103.07839671957494</v>
      </c>
      <c r="DO235" s="43">
        <f ca="1"/>
        <v>96.362623781561851</v>
      </c>
      <c r="DP235" s="43">
        <f ca="1"/>
        <v>95.271385833263395</v>
      </c>
      <c r="DQ235" s="43">
        <f ca="1"/>
        <v>93.528812103152276</v>
      </c>
      <c r="DR235" s="43">
        <f ca="1"/>
        <v>94.639089097380634</v>
      </c>
      <c r="DS235" s="43">
        <f ca="1"/>
        <v>98.059102979421624</v>
      </c>
      <c r="DT235" s="43">
        <f ca="1"/>
        <v>102.91606380164623</v>
      </c>
      <c r="DU235" s="43">
        <f ca="1"/>
        <v>102.35892119443416</v>
      </c>
      <c r="DV235" s="43">
        <f ca="1"/>
        <v>102.40200956153869</v>
      </c>
      <c r="DW235" s="43">
        <f ca="1"/>
        <v>104.86405881679057</v>
      </c>
      <c r="DX235" s="43">
        <f ca="1"/>
        <v>107.99648289978505</v>
      </c>
      <c r="DY235" s="43">
        <f ca="1"/>
        <v>113.83746178007125</v>
      </c>
      <c r="DZ235" s="43">
        <f ca="1"/>
        <v>112.15801751804352</v>
      </c>
      <c r="EA235" s="43">
        <f ca="1"/>
        <v>110.29419512701034</v>
      </c>
      <c r="EB235" s="43">
        <f ca="1"/>
        <v>106.44930990421771</v>
      </c>
      <c r="EC235" s="43">
        <f ca="1"/>
        <v>102.38196846055985</v>
      </c>
      <c r="ED235" s="43">
        <f ca="1"/>
        <v>100.9520359057188</v>
      </c>
      <c r="EE235" s="43">
        <f ca="1"/>
        <v>99.673413663268079</v>
      </c>
      <c r="EF235" s="43">
        <f ca="1"/>
        <v>102.0041937071085</v>
      </c>
      <c r="EG235" s="43">
        <f ca="1"/>
        <v>102.64751304852962</v>
      </c>
      <c r="EH235" s="43">
        <f ca="1"/>
        <v>103.2236947016716</v>
      </c>
      <c r="EI235" s="43">
        <f ca="1"/>
        <v>103.44314475739002</v>
      </c>
      <c r="EJ235" s="43">
        <f ca="1"/>
        <v>104.08345793366432</v>
      </c>
      <c r="EK235" s="43">
        <f ca="1"/>
        <v>103.91310857534408</v>
      </c>
      <c r="EL235" s="43">
        <f ca="1"/>
        <v>105.10655613863469</v>
      </c>
      <c r="EM235" s="43">
        <f ca="1"/>
        <v>105.12459312951566</v>
      </c>
      <c r="EN235" s="43">
        <f ca="1"/>
        <v>107.19984913587571</v>
      </c>
      <c r="EO235" s="43">
        <f ca="1"/>
        <v>109.6949662077427</v>
      </c>
      <c r="EP235" s="43">
        <f ca="1"/>
        <v>112.84542728161813</v>
      </c>
      <c r="EQ235" s="43">
        <f ca="1"/>
        <v>111.5267228372097</v>
      </c>
      <c r="ER235" s="43">
        <f ca="1"/>
        <v>112.95765744709969</v>
      </c>
      <c r="ES235" s="43">
        <f ca="1"/>
        <v>118.32165812408924</v>
      </c>
      <c r="ET235" s="43">
        <f ca="1"/>
        <v>122.48219068729877</v>
      </c>
      <c r="EU235" s="43">
        <f ca="1"/>
        <v>127.41230152809619</v>
      </c>
      <c r="EV235" s="43">
        <f ca="1"/>
        <v>128.01654072260857</v>
      </c>
      <c r="EW235" s="43">
        <f ca="1"/>
        <v>120.45002304804325</v>
      </c>
      <c r="EX235" s="43">
        <f ca="1"/>
        <v>123.95621366429329</v>
      </c>
      <c r="EY235" s="43">
        <f ca="1"/>
        <v>124.19169660079478</v>
      </c>
      <c r="EZ235" s="43">
        <f ca="1"/>
        <v>123.12350591862202</v>
      </c>
      <c r="FA235" s="43">
        <f ca="1"/>
        <v>119.65238722908497</v>
      </c>
      <c r="FB235" s="43">
        <f ca="1"/>
        <v>123.98527326071262</v>
      </c>
      <c r="FC235" s="43">
        <f ca="1"/>
        <v>136.41777025294306</v>
      </c>
      <c r="FD235" s="43">
        <f ca="1"/>
        <v>138.6012482045889</v>
      </c>
      <c r="FE235" s="43">
        <f ca="1"/>
        <v>139.14335998606683</v>
      </c>
      <c r="FF235" s="43">
        <f ca="1"/>
        <v>133.86653809833527</v>
      </c>
      <c r="FG235" s="43">
        <f ca="1"/>
        <v>129.46150410318376</v>
      </c>
      <c r="FH235" s="43">
        <f ca="1"/>
        <v>126.48540060782433</v>
      </c>
      <c r="FI235" s="43">
        <f ca="1"/>
        <v>125.99639774394035</v>
      </c>
      <c r="FJ235" s="43">
        <f ca="1"/>
        <v>121.47111714291572</v>
      </c>
      <c r="FK235" s="43">
        <f ca="1"/>
        <v>116.28748637473583</v>
      </c>
      <c r="FL235" s="43">
        <f ca="1"/>
        <v>116.13216784214974</v>
      </c>
      <c r="FM235" s="43">
        <f ca="1"/>
        <v>112.85945605230332</v>
      </c>
      <c r="FN235" s="43">
        <f ca="1"/>
        <v>105.74586725986003</v>
      </c>
      <c r="FO235" s="43">
        <f ca="1"/>
        <v>105.79095973706245</v>
      </c>
      <c r="FP235" s="43">
        <f ca="1"/>
        <v>104.59751217377185</v>
      </c>
      <c r="FQ235" s="43">
        <f ca="1"/>
        <v>109.77212444651127</v>
      </c>
      <c r="FR235" s="43">
        <f ca="1"/>
        <v>114.14509268009662</v>
      </c>
      <c r="FS235" s="43">
        <f ca="1"/>
        <v>115.00084769189358</v>
      </c>
      <c r="FT235" s="43">
        <f ca="1"/>
        <v>110.79622470653058</v>
      </c>
      <c r="FU235" s="43">
        <f ca="1"/>
        <v>108.91937559986114</v>
      </c>
      <c r="FV235" s="43">
        <f ca="1"/>
        <v>103.9391620066166</v>
      </c>
      <c r="FW235" s="43">
        <f ca="1"/>
        <v>105.30696714842318</v>
      </c>
      <c r="FX235" s="43">
        <f ca="1"/>
        <v>109.26107637155057</v>
      </c>
      <c r="FY235" s="43">
        <f ca="1"/>
        <v>110.64190822899342</v>
      </c>
      <c r="FZ235" s="43">
        <f ca="1"/>
        <v>109.02459138000012</v>
      </c>
      <c r="GA235" s="43">
        <f ca="1"/>
        <v>111.4325296626091</v>
      </c>
      <c r="GB235" s="43">
        <f ca="1"/>
        <v>115.35256901407242</v>
      </c>
      <c r="GC235" s="43">
        <f ca="1"/>
        <v>116.58108850407601</v>
      </c>
      <c r="GD235" s="43">
        <f ca="1"/>
        <v>117.36569760739803</v>
      </c>
      <c r="GE235" s="43">
        <f ca="1"/>
        <v>120.90595809531212</v>
      </c>
      <c r="GF235" s="43">
        <f ca="1"/>
        <v>124.65063781321048</v>
      </c>
      <c r="GG235" s="43">
        <f ca="1"/>
        <v>125.48434761393071</v>
      </c>
      <c r="GH235" s="43">
        <f ca="1"/>
        <v>130.37638036286833</v>
      </c>
      <c r="GI235" s="43">
        <f ca="1"/>
        <v>133.6110140608549</v>
      </c>
      <c r="GJ235" s="43">
        <f ca="1"/>
        <v>133.90060796999933</v>
      </c>
      <c r="GK235" s="43">
        <f ca="1"/>
        <v>130.42347695016861</v>
      </c>
      <c r="GL235" s="43">
        <f ca="1"/>
        <v>131.09084561276435</v>
      </c>
      <c r="GM235" s="43">
        <f ca="1"/>
        <v>132.63300833308696</v>
      </c>
      <c r="GN235" s="43">
        <f ca="1"/>
        <v>123.05035590004921</v>
      </c>
      <c r="GO235" s="43">
        <f ca="1"/>
        <v>118.3416992250681</v>
      </c>
      <c r="GP235" s="43">
        <f ca="1"/>
        <v>119.66240777957439</v>
      </c>
      <c r="GQ235" s="43">
        <f ca="1"/>
        <v>121.28072668361663</v>
      </c>
      <c r="GR235" s="43">
        <f ca="1"/>
        <v>127.30608369290829</v>
      </c>
      <c r="GS235" s="43">
        <f ca="1"/>
        <v>130.0867864537239</v>
      </c>
      <c r="GT235" s="43">
        <f ca="1"/>
        <v>128.41736274218559</v>
      </c>
      <c r="GU235" s="43">
        <f ca="1"/>
        <v>129.58676098430158</v>
      </c>
      <c r="GV235" s="43">
        <f ca="1"/>
        <v>126.84814453554152</v>
      </c>
      <c r="GW235" s="43">
        <f ca="1"/>
        <v>134.52689237558843</v>
      </c>
      <c r="GX235" s="43">
        <f ca="1"/>
        <v>134.80345956909656</v>
      </c>
      <c r="GY235" s="43">
        <f ca="1"/>
        <v>125.44226130187512</v>
      </c>
      <c r="GZ235" s="43">
        <f ca="1"/>
        <v>118.92589731860161</v>
      </c>
      <c r="HA235" s="43">
        <f ca="1"/>
        <v>112.71115190505982</v>
      </c>
      <c r="HB235" s="43">
        <f ca="1"/>
        <v>117.15526604712009</v>
      </c>
      <c r="HC235" s="43">
        <f ca="1"/>
        <v>148.32218423438073</v>
      </c>
      <c r="HD235" s="43">
        <f ca="1"/>
        <v>146.11565901660919</v>
      </c>
      <c r="HE235" s="43">
        <f ca="1"/>
        <v>135.89369546234607</v>
      </c>
      <c r="HF235" s="43">
        <f ca="1"/>
        <v>132.49572679138183</v>
      </c>
      <c r="HG235" s="43">
        <f ca="1"/>
        <v>126.47437800228596</v>
      </c>
      <c r="HH235" s="43">
        <f ca="1"/>
        <v>135.18624459779261</v>
      </c>
      <c r="HI235" s="43">
        <f ca="1"/>
        <v>140.31275822818279</v>
      </c>
      <c r="HJ235" s="43">
        <f ca="1"/>
        <v>132.99274609565734</v>
      </c>
      <c r="HK235" s="43">
        <f ca="1"/>
        <v>128.81918681681157</v>
      </c>
      <c r="HL235" s="43">
        <f ca="1"/>
        <v>128.1117359522581</v>
      </c>
      <c r="HM235" s="43">
        <f ca="1"/>
        <v>127.99549756658078</v>
      </c>
      <c r="HN235" s="43">
        <f ca="1"/>
        <v>122.3368927052021</v>
      </c>
      <c r="HO235" s="43">
        <f ca="1"/>
        <v>121.78476037323475</v>
      </c>
      <c r="HP235" s="43">
        <f ca="1"/>
        <v>121.14645130705833</v>
      </c>
      <c r="HQ235" s="43">
        <f ca="1"/>
        <v>120.57928814935684</v>
      </c>
      <c r="HR235" s="43">
        <f ca="1"/>
        <v>132.3283835982084</v>
      </c>
      <c r="HS235" s="43">
        <f ca="1"/>
        <v>145.39518143641951</v>
      </c>
      <c r="HT235" s="43">
        <f ca="1"/>
        <v>149.97757917523384</v>
      </c>
      <c r="HU235" s="43">
        <f ca="1"/>
        <v>160.80879219925404</v>
      </c>
      <c r="HV235" s="43">
        <f ca="1"/>
        <v>166.47340939092638</v>
      </c>
      <c r="HW235" s="43">
        <f ca="1"/>
        <v>146.98744690918923</v>
      </c>
      <c r="HX235" s="43">
        <f ca="1"/>
        <v>135.13714390039445</v>
      </c>
      <c r="HY235" s="43">
        <f ca="1"/>
        <v>129.71903225076198</v>
      </c>
      <c r="HZ235" s="43">
        <f ca="1"/>
        <v>135.02791990005971</v>
      </c>
      <c r="IA235" s="43">
        <f ca="1"/>
        <v>133.95972921788692</v>
      </c>
      <c r="IB235" s="43">
        <f ca="1"/>
        <v>142.62149306094648</v>
      </c>
      <c r="IC235" s="43">
        <f ca="1"/>
        <v>145.34708279407025</v>
      </c>
      <c r="ID235" s="43">
        <f ca="1"/>
        <v>157.22444128918647</v>
      </c>
      <c r="IE235" s="43">
        <f ca="1"/>
        <v>142.78583008897303</v>
      </c>
      <c r="IF235" s="43">
        <f ca="1"/>
        <v>126.38018482768535</v>
      </c>
      <c r="IG235" s="43">
        <f ca="1"/>
        <v>124.19770893108844</v>
      </c>
      <c r="IH235" s="43">
        <f ca="1"/>
        <v>122.27276118206979</v>
      </c>
      <c r="II235" s="43">
        <f ca="1"/>
        <v>105.49134527742864</v>
      </c>
      <c r="IJ235" s="43">
        <f ca="1"/>
        <v>101.88695326638222</v>
      </c>
      <c r="IK235" s="43">
        <f ca="1"/>
        <v>101.84486695432662</v>
      </c>
      <c r="IL235" s="43">
        <f ca="1"/>
        <v>110.33427732896806</v>
      </c>
      <c r="IM235" s="43">
        <f ca="1"/>
        <v>122.72468800914288</v>
      </c>
      <c r="IN235" s="43">
        <f ca="1"/>
        <v>131.66101493561266</v>
      </c>
      <c r="IO235" s="43">
        <f ca="1"/>
        <v>131.26820935642718</v>
      </c>
      <c r="IP235" s="43">
        <f ca="1"/>
        <v>132.80435974645616</v>
      </c>
      <c r="IQ235" s="43">
        <f ca="1"/>
        <v>124.73180427217484</v>
      </c>
      <c r="IR235" s="43">
        <f ca="1"/>
        <v>117.0209906705618</v>
      </c>
      <c r="IS235" s="43">
        <f ca="1"/>
        <v>115.40667998671532</v>
      </c>
      <c r="IT235" s="43">
        <f ca="1"/>
        <v>115.15416211438179</v>
      </c>
      <c r="IU235" s="43">
        <f ca="1"/>
        <v>116.42977819168568</v>
      </c>
      <c r="IV235" s="43">
        <f ca="1"/>
        <v>125.11759546601773</v>
      </c>
      <c r="IW235" s="43">
        <f ca="1"/>
        <v>130.11283988499642</v>
      </c>
      <c r="IX235" s="43">
        <f ca="1"/>
        <v>122.03727824556829</v>
      </c>
      <c r="IY235" s="43">
        <f ca="1"/>
        <v>110.97759667038918</v>
      </c>
      <c r="IZ235" s="43">
        <f ca="1"/>
        <v>107.90329178023339</v>
      </c>
      <c r="JA235" s="43">
        <f ca="1"/>
        <v>112.36744702327252</v>
      </c>
      <c r="JB235" s="43">
        <f ca="1"/>
        <v>117.14123727643489</v>
      </c>
      <c r="JC235" s="43">
        <f ca="1"/>
        <v>124.74182482266427</v>
      </c>
      <c r="JD235" s="43">
        <f ca="1"/>
        <v>135.47884467208385</v>
      </c>
      <c r="JE235" s="43">
        <f ca="1"/>
        <v>142.16355390357973</v>
      </c>
      <c r="JF235" s="43">
        <f ca="1"/>
        <v>144.77190319597722</v>
      </c>
      <c r="JG235" s="43">
        <f ca="1"/>
        <v>142.52629783129694</v>
      </c>
      <c r="JH235" s="43">
        <f ca="1"/>
        <v>139.92095470404624</v>
      </c>
      <c r="JI235" s="43">
        <f ca="1"/>
        <v>138.43791323161125</v>
      </c>
      <c r="JJ235" s="43">
        <f ca="1"/>
        <v>139.14035382091998</v>
      </c>
      <c r="JK235" s="43">
        <f ca="1"/>
        <v>144.43821886467933</v>
      </c>
      <c r="JL235" s="43">
        <f ca="1"/>
        <v>155.84561354184152</v>
      </c>
      <c r="JM235" s="43">
        <f ca="1"/>
        <v>164.98936586344243</v>
      </c>
      <c r="JN235" s="43">
        <f ca="1"/>
        <v>169.66295061171056</v>
      </c>
      <c r="JO235" s="43">
        <f ca="1"/>
        <v>170.05575619089603</v>
      </c>
      <c r="JP235" s="43">
        <f ca="1"/>
        <v>170.74416800951957</v>
      </c>
      <c r="JQ235" s="43">
        <f ca="1"/>
        <v>162.26177202022075</v>
      </c>
      <c r="JR235" s="43">
        <f ca="1"/>
        <v>167.84121453273298</v>
      </c>
      <c r="JS235" s="43">
        <f ca="1"/>
        <v>174.75840053558349</v>
      </c>
      <c r="JT235" s="43">
        <f ca="1"/>
        <v>172.70819590544701</v>
      </c>
      <c r="JU235" s="43">
        <f ca="1"/>
        <v>173.60102695405484</v>
      </c>
      <c r="JV235" s="43">
        <f ca="1"/>
        <v>181.30482617032527</v>
      </c>
      <c r="JW235" s="43">
        <f ca="1"/>
        <v>188.52162663280964</v>
      </c>
      <c r="JX235" s="43">
        <f ca="1"/>
        <v>186.12571301078796</v>
      </c>
      <c r="JY235" s="43">
        <f ca="1"/>
        <v>182.00626470458508</v>
      </c>
      <c r="JZ235" s="43">
        <f ca="1"/>
        <v>185.23889429247382</v>
      </c>
      <c r="KA235" s="43">
        <f ca="1"/>
        <v>182.73676283526419</v>
      </c>
      <c r="KB235" s="43">
        <f ca="1"/>
        <v>181.100406940341</v>
      </c>
      <c r="KC235" s="43">
        <f ca="1"/>
        <v>181.09740077519416</v>
      </c>
      <c r="KD235" s="43">
        <f ca="1"/>
        <v>185.46335462343691</v>
      </c>
      <c r="KE235" s="43">
        <f ca="1"/>
        <v>174.41469565379617</v>
      </c>
      <c r="KF235" s="43">
        <f ca="1"/>
        <v>170.17800690686704</v>
      </c>
      <c r="KG235" s="43">
        <f ca="1"/>
        <v>168.41439002072809</v>
      </c>
      <c r="KH235" s="43">
        <f ca="1"/>
        <v>167.65984256887435</v>
      </c>
      <c r="KI235" s="43">
        <f ca="1"/>
        <v>167.90233989071845</v>
      </c>
      <c r="KJ235" s="43">
        <f ca="1"/>
        <v>172.32541087675096</v>
      </c>
      <c r="KK235" s="43">
        <f ca="1"/>
        <v>174.14514284563066</v>
      </c>
      <c r="KL235" s="43">
        <f ca="1"/>
        <v>175.93280905294418</v>
      </c>
      <c r="KM235" s="43">
        <f ca="1"/>
        <v>168.96351618754863</v>
      </c>
      <c r="KN235" s="43">
        <f ca="1"/>
        <v>172.25326291322708</v>
      </c>
      <c r="KO235" s="43">
        <f ca="1"/>
        <v>165.53348175501822</v>
      </c>
      <c r="KP235" s="43">
        <f ca="1"/>
        <v>154.26938094985485</v>
      </c>
      <c r="KQ235" s="43">
        <f ca="1"/>
        <v>146.35615222835543</v>
      </c>
      <c r="KR235" s="43">
        <f ca="1"/>
        <v>145.51943626248837</v>
      </c>
      <c r="KS235" s="43">
        <f ca="1"/>
        <v>144.44723736011983</v>
      </c>
      <c r="KT235" s="43">
        <f ca="1"/>
        <v>147.61272925972938</v>
      </c>
      <c r="KU235" s="43">
        <f ca="1"/>
        <v>152.39754211843015</v>
      </c>
      <c r="KV235" s="43">
        <f ca="1"/>
        <v>155.93579849624635</v>
      </c>
      <c r="KW235" s="43">
        <f ca="1"/>
        <v>155.84160532164572</v>
      </c>
      <c r="KX235" s="43">
        <f ca="1"/>
        <v>156.23541295588015</v>
      </c>
      <c r="KY235" s="43">
        <f ca="1"/>
        <v>157.05709809601308</v>
      </c>
      <c r="KZ235" s="43">
        <f ca="1"/>
        <v>156.99096246278287</v>
      </c>
      <c r="LA235" s="43">
        <f ca="1"/>
        <v>153.30740810286997</v>
      </c>
      <c r="LB235" s="43">
        <f ca="1"/>
        <v>149.28515913641453</v>
      </c>
      <c r="LC235" s="43">
        <f ca="1"/>
        <v>148.71298570346832</v>
      </c>
      <c r="LD235" s="43">
        <f ca="1"/>
        <v>154.39062961077693</v>
      </c>
      <c r="LE235" s="43">
        <f ca="1"/>
        <v>164.71480278003216</v>
      </c>
      <c r="LF235" s="43">
        <f ca="1"/>
        <v>170.6970714222193</v>
      </c>
      <c r="LG235" s="43">
        <f ca="1"/>
        <v>168.74005791163444</v>
      </c>
      <c r="LH235" s="43">
        <f ca="1"/>
        <v>168.70298187482356</v>
      </c>
      <c r="LI235" s="43">
        <f ca="1"/>
        <v>168.25205710279943</v>
      </c>
      <c r="LJ235" s="43">
        <f ca="1"/>
        <v>168.57071060836316</v>
      </c>
      <c r="LK235" s="43">
        <f ca="1"/>
        <v>164.96331243216991</v>
      </c>
      <c r="LL235" s="43">
        <f ca="1"/>
        <v>165.32705841493606</v>
      </c>
      <c r="LM235" s="43">
        <f ca="1"/>
        <v>161.11341693413257</v>
      </c>
      <c r="LN235" s="43">
        <f ca="1"/>
        <v>166.19183192217349</v>
      </c>
      <c r="LO235" s="43" t="str">
        <f ca="1"/>
        <v>-</v>
      </c>
      <c r="LP235" s="43" t="str">
        <f ca="1"/>
        <v>-</v>
      </c>
      <c r="LQ235" s="43" t="str">
        <f ca="1"/>
        <v>-</v>
      </c>
      <c r="LR235" s="43" t="str">
        <f ca="1"/>
        <v>-</v>
      </c>
      <c r="LS235" s="43" t="str">
        <f ca="1"/>
        <v>-</v>
      </c>
      <c r="LT235" s="43" t="str">
        <f ca="1"/>
        <v>-</v>
      </c>
      <c r="LU235" s="43" t="str">
        <f ca="1"/>
        <v>-</v>
      </c>
      <c r="LV235" s="43" t="str">
        <f ca="1"/>
        <v>-</v>
      </c>
      <c r="LW235" s="43" t="str">
        <f ca="1"/>
        <v>-</v>
      </c>
      <c r="LX235" s="43" t="str">
        <f ca="1"/>
        <v>-</v>
      </c>
      <c r="LY235" s="43" t="str">
        <f ca="1"/>
        <v>-</v>
      </c>
      <c r="LZ235" s="43" t="str">
        <f ca="1"/>
        <v>-</v>
      </c>
      <c r="MA235" s="43" t="str">
        <f ca="1"/>
        <v>-</v>
      </c>
      <c r="MB235" s="43" t="str">
        <f ca="1"/>
        <v>-</v>
      </c>
      <c r="MC235" s="43" t="str">
        <f ca="1"/>
        <v>-</v>
      </c>
      <c r="MD235" s="43" t="str">
        <f ca="1"/>
        <v>-</v>
      </c>
      <c r="ME235" s="43" t="str">
        <f ca="1"/>
        <v>-</v>
      </c>
      <c r="MF235" s="43" t="str">
        <f ca="1"/>
        <v>-</v>
      </c>
      <c r="MG235" s="43" t="str">
        <f ca="1"/>
        <v>-</v>
      </c>
      <c r="MH235" s="43" t="str">
        <f ca="1"/>
        <v>-</v>
      </c>
      <c r="MI235" s="43" t="str">
        <f ca="1"/>
        <v>-</v>
      </c>
      <c r="MJ235" s="43" t="str">
        <f ca="1"/>
        <v>-</v>
      </c>
      <c r="MK235" s="43" t="str">
        <f ca="1"/>
        <v>-</v>
      </c>
      <c r="ML235" s="43" t="str">
        <f ca="1"/>
        <v>-</v>
      </c>
      <c r="MM235" s="43" t="str">
        <f ca="1"/>
        <v>-</v>
      </c>
      <c r="MN235" s="43" t="str">
        <f ca="1"/>
        <v>-</v>
      </c>
      <c r="MO235" s="43" t="str">
        <f ca="1"/>
        <v>-</v>
      </c>
      <c r="MP235" s="43" t="str">
        <f ca="1"/>
        <v>-</v>
      </c>
      <c r="MQ235" s="43" t="str">
        <f ca="1"/>
        <v>-</v>
      </c>
      <c r="MR235" s="43" t="str">
        <f ca="1"/>
        <v>-</v>
      </c>
      <c r="MS235" s="43" t="str">
        <f ca="1"/>
        <v>-</v>
      </c>
      <c r="MT235" s="43" t="str">
        <f ca="1"/>
        <v>-</v>
      </c>
      <c r="MU235" s="43" t="str">
        <f ca="1"/>
        <v>-</v>
      </c>
      <c r="MV235" s="43" t="str">
        <f ca="1"/>
        <v>-</v>
      </c>
      <c r="MW235" s="43" t="str">
        <f ca="1"/>
        <v>-</v>
      </c>
      <c r="MX235" s="43" t="str">
        <f ca="1"/>
        <v>-</v>
      </c>
      <c r="MY235" s="43" t="str">
        <f ca="1"/>
        <v>-</v>
      </c>
      <c r="MZ235" s="43" t="str">
        <f ca="1"/>
        <v>-</v>
      </c>
      <c r="NA235" s="43" t="str">
        <f ca="1"/>
        <v>-</v>
      </c>
      <c r="NB235" s="43" t="str">
        <f ca="1"/>
        <v>-</v>
      </c>
      <c r="NC235" s="43" t="str">
        <f ca="1"/>
        <v>-</v>
      </c>
      <c r="ND235" s="43" t="str">
        <f ca="1"/>
        <v>-</v>
      </c>
      <c r="NE235" s="43" t="str">
        <f ca="1"/>
        <v>-</v>
      </c>
      <c r="NF235" s="43" t="str">
        <f ca="1"/>
        <v>-</v>
      </c>
      <c r="NG235" s="43" t="str">
        <f ca="1"/>
        <v>-</v>
      </c>
      <c r="NH235" s="43" t="str">
        <f ca="1"/>
        <v>-</v>
      </c>
      <c r="NI235" s="43" t="str">
        <f ca="1"/>
        <v>-</v>
      </c>
      <c r="NJ235" s="43" t="str">
        <f ca="1"/>
        <v>-</v>
      </c>
      <c r="NK235" s="43" t="str">
        <f ca="1"/>
        <v>-</v>
      </c>
      <c r="NL235" s="43" t="str">
        <f ca="1"/>
        <v>-</v>
      </c>
      <c r="NM235" s="43" t="str">
        <f ca="1"/>
        <v>-</v>
      </c>
      <c r="NN235" s="43" t="str">
        <f ca="1"/>
        <v>-</v>
      </c>
      <c r="NO235" s="43" t="str">
        <f ca="1"/>
        <v>-</v>
      </c>
      <c r="NP235" s="43" t="str">
        <f ca="1"/>
        <v>-</v>
      </c>
      <c r="NQ235" s="43" t="str">
        <f ca="1"/>
        <v>-</v>
      </c>
      <c r="NR235" s="43" t="str">
        <f ca="1"/>
        <v>-</v>
      </c>
      <c r="NS235" s="43" t="str">
        <f ca="1"/>
        <v>-</v>
      </c>
      <c r="NT235" s="43" t="str">
        <f ca="1"/>
        <v>-</v>
      </c>
      <c r="NU235" s="43" t="str">
        <f ca="1"/>
        <v>-</v>
      </c>
      <c r="NV235" s="43" t="str">
        <f ca="1"/>
        <v>-</v>
      </c>
      <c r="NW235" s="43" t="str">
        <f ca="1"/>
        <v>-</v>
      </c>
      <c r="NX235" s="43" t="str">
        <f ca="1"/>
        <v>-</v>
      </c>
      <c r="NY235" s="43" t="str">
        <f ca="1"/>
        <v>-</v>
      </c>
      <c r="NZ235" s="43" t="str">
        <f ca="1"/>
        <v>-</v>
      </c>
      <c r="OA235" s="43" t="str">
        <f ca="1"/>
        <v>-</v>
      </c>
      <c r="OB235" s="43" t="str">
        <f ca="1"/>
        <v>-</v>
      </c>
      <c r="OC235" s="43" t="str">
        <f ca="1"/>
        <v>-</v>
      </c>
      <c r="OD235" s="43" t="str">
        <f ca="1"/>
        <v>-</v>
      </c>
      <c r="OE235" s="43" t="str">
        <f ca="1"/>
        <v>-</v>
      </c>
      <c r="OF235" s="43" t="str">
        <f ca="1"/>
        <v>-</v>
      </c>
      <c r="OG235" s="43" t="str">
        <f ca="1"/>
        <v>-</v>
      </c>
      <c r="OH235" s="43" t="str">
        <f ca="1"/>
        <v>-</v>
      </c>
      <c r="OI235" s="43" t="str">
        <f ca="1"/>
        <v>-</v>
      </c>
      <c r="OJ235" s="43" t="str">
        <f ca="1"/>
        <v>-</v>
      </c>
      <c r="OK235" s="43" t="str">
        <f ca="1"/>
        <v>-</v>
      </c>
      <c r="OL235" s="43" t="str">
        <f ca="1"/>
        <v>-</v>
      </c>
      <c r="OM235" s="43" t="str">
        <f ca="1"/>
        <v>-</v>
      </c>
      <c r="ON235" s="43" t="str">
        <f ca="1"/>
        <v>-</v>
      </c>
      <c r="OO235" s="43" t="str">
        <f ca="1"/>
        <v>-</v>
      </c>
      <c r="OP235" s="43" t="str">
        <f ca="1"/>
        <v>-</v>
      </c>
      <c r="OQ235" s="43" t="str">
        <f ca="1"/>
        <v>-</v>
      </c>
      <c r="OR235" s="43" t="str">
        <f ca="1"/>
        <v>-</v>
      </c>
      <c r="OS235" s="43" t="str">
        <f ca="1"/>
        <v>-</v>
      </c>
      <c r="OT235" s="43" t="str">
        <f ca="1"/>
        <v>-</v>
      </c>
      <c r="OU235" s="43" t="str">
        <f ca="1"/>
        <v>-</v>
      </c>
      <c r="OV235" s="43" t="str">
        <f ca="1"/>
        <v>-</v>
      </c>
      <c r="OW235" s="43" t="str">
        <f ca="1"/>
        <v>-</v>
      </c>
      <c r="OX235" s="43" t="str">
        <f ca="1"/>
        <v>-</v>
      </c>
      <c r="OY235" s="43" t="str">
        <f ca="1"/>
        <v>-</v>
      </c>
      <c r="OZ235" s="43" t="str">
        <f ca="1"/>
        <v>-</v>
      </c>
      <c r="PA235" s="43" t="str">
        <f ca="1"/>
        <v>-</v>
      </c>
      <c r="PB235" s="43" t="str">
        <f ca="1"/>
        <v>-</v>
      </c>
      <c r="PC235" s="43" t="str">
        <f ca="1"/>
        <v>-</v>
      </c>
      <c r="PD235" s="43" t="str">
        <f ca="1"/>
        <v>-</v>
      </c>
      <c r="PE235" s="43" t="str">
        <f ca="1"/>
        <v>-</v>
      </c>
      <c r="PF235" s="43" t="str">
        <f ca="1"/>
        <v>-</v>
      </c>
      <c r="PG235" s="43" t="str">
        <f ca="1"/>
        <v>-</v>
      </c>
      <c r="PH235" s="43" t="str">
        <f ca="1"/>
        <v>-</v>
      </c>
      <c r="PI235" s="43" t="str">
        <f ca="1"/>
        <v>-</v>
      </c>
      <c r="PJ235" s="43" t="str">
        <f ca="1"/>
        <v>-</v>
      </c>
      <c r="PK235" s="43" t="str">
        <f ca="1"/>
        <v>-</v>
      </c>
      <c r="PL235" s="43" t="str">
        <f ca="1"/>
        <v>-</v>
      </c>
      <c r="PM235" s="43" t="str">
        <f ca="1"/>
        <v>-</v>
      </c>
      <c r="PN235" s="43" t="str">
        <f ca="1"/>
        <v>-</v>
      </c>
      <c r="PO235" s="43" t="str">
        <f ca="1"/>
        <v>-</v>
      </c>
      <c r="PP235" s="43" t="str">
        <f ca="1"/>
        <v>-</v>
      </c>
      <c r="PQ235" s="43" t="str">
        <f ca="1"/>
        <v>-</v>
      </c>
      <c r="PR235" s="43" t="str">
        <f ca="1"/>
        <v>-</v>
      </c>
      <c r="PS235" s="43" t="str">
        <f ca="1"/>
        <v>-</v>
      </c>
      <c r="PT235" s="43" t="str">
        <f ca="1"/>
        <v>-</v>
      </c>
      <c r="PU235" s="43" t="str">
        <f ca="1"/>
        <v>-</v>
      </c>
      <c r="PV235" s="43" t="str">
        <f ca="1"/>
        <v>-</v>
      </c>
      <c r="PW235" s="43" t="str">
        <f ca="1"/>
        <v>-</v>
      </c>
      <c r="PX235" s="43" t="str">
        <f ca="1"/>
        <v>-</v>
      </c>
      <c r="PY235" s="43" t="str">
        <f ca="1"/>
        <v>-</v>
      </c>
      <c r="PZ235" s="43" t="str">
        <f ca="1"/>
        <v>-</v>
      </c>
      <c r="QA235" s="43" t="str">
        <f ca="1"/>
        <v>-</v>
      </c>
      <c r="QB235" s="43" t="str">
        <f ca="1"/>
        <v>-</v>
      </c>
      <c r="QC235" s="43" t="str">
        <f ca="1"/>
        <v>-</v>
      </c>
      <c r="QD235" s="43" t="str">
        <f ca="1"/>
        <v>-</v>
      </c>
      <c r="QE235" s="43" t="str">
        <f ca="1"/>
        <v>-</v>
      </c>
      <c r="QF235" s="43" t="str">
        <f ca="1"/>
        <v>-</v>
      </c>
      <c r="QG235" s="43" t="str">
        <f ca="1"/>
        <v>-</v>
      </c>
      <c r="QH235" s="43" t="str">
        <f ca="1"/>
        <v>-</v>
      </c>
      <c r="QI235" s="43" t="str">
        <f ca="1"/>
        <v>-</v>
      </c>
      <c r="QJ235" s="43" t="str">
        <f ca="1"/>
        <v>-</v>
      </c>
      <c r="QK235" s="43" t="str">
        <f ca="1"/>
        <v>-</v>
      </c>
      <c r="QL235" s="43" t="str">
        <f ca="1"/>
        <v>-</v>
      </c>
      <c r="QM235" s="43" t="str">
        <f ca="1"/>
        <v>-</v>
      </c>
      <c r="QN235" s="43" t="str">
        <f ca="1"/>
        <v>-</v>
      </c>
      <c r="QO235" s="43" t="str">
        <f ca="1"/>
        <v>-</v>
      </c>
      <c r="QP235" s="43" t="str">
        <f ca="1"/>
        <v>-</v>
      </c>
      <c r="QQ235" s="43" t="str">
        <f ca="1"/>
        <v>-</v>
      </c>
      <c r="QR235" s="43" t="str">
        <f ca="1"/>
        <v>-</v>
      </c>
      <c r="QS235" s="43" t="str">
        <f ca="1"/>
        <v>-</v>
      </c>
      <c r="QT235" s="43" t="str">
        <f ca="1"/>
        <v>-</v>
      </c>
      <c r="QU235" s="43" t="str">
        <f ca="1"/>
        <v>-</v>
      </c>
      <c r="QV235" s="43" t="str">
        <f ca="1"/>
        <v>-</v>
      </c>
      <c r="QW235" s="43" t="str">
        <f ca="1"/>
        <v>-</v>
      </c>
      <c r="QX235" s="43" t="str">
        <f ca="1"/>
        <v>-</v>
      </c>
      <c r="QY235" s="43" t="str">
        <f ca="1"/>
        <v>-</v>
      </c>
      <c r="QZ235" s="43" t="str">
        <f ca="1"/>
        <v>-</v>
      </c>
      <c r="RA235" s="43" t="str">
        <f ca="1"/>
        <v>-</v>
      </c>
      <c r="RB235" s="43" t="str">
        <f ca="1"/>
        <v>-</v>
      </c>
      <c r="RC235" s="43" t="str">
        <f ca="1"/>
        <v>-</v>
      </c>
      <c r="RD235" s="43" t="str">
        <f ca="1"/>
        <v>-</v>
      </c>
      <c r="RE235" s="43" t="str">
        <f ca="1"/>
        <v>-</v>
      </c>
      <c r="RF235" s="43" t="str">
        <f ca="1"/>
        <v>-</v>
      </c>
      <c r="RG235" s="43" t="str">
        <f ca="1"/>
        <v>-</v>
      </c>
      <c r="RH235" s="43" t="str">
        <f ca="1"/>
        <v>-</v>
      </c>
      <c r="RI235" s="43" t="str">
        <f ca="1"/>
        <v>-</v>
      </c>
      <c r="RJ235" s="43" t="str">
        <f ca="1"/>
        <v>-</v>
      </c>
      <c r="RK235" s="43" t="str">
        <f ca="1"/>
        <v>-</v>
      </c>
      <c r="RL235" s="43" t="str">
        <f ca="1"/>
        <v>-</v>
      </c>
      <c r="RM235" s="43" t="str">
        <f ca="1"/>
        <v>-</v>
      </c>
      <c r="RN235" s="43" t="str">
        <f ca="1"/>
        <v>-</v>
      </c>
      <c r="RO235" s="43" t="str">
        <f ca="1"/>
        <v>-</v>
      </c>
      <c r="RP235" s="43" t="str">
        <f ca="1"/>
        <v>-</v>
      </c>
      <c r="RQ235" s="43" t="str">
        <f ca="1"/>
        <v>-</v>
      </c>
      <c r="RR235" s="43" t="str">
        <f ca="1"/>
        <v>-</v>
      </c>
      <c r="RS235" s="43" t="str">
        <f ca="1"/>
        <v>-</v>
      </c>
      <c r="RT235" s="43" t="str">
        <f ca="1"/>
        <v>-</v>
      </c>
      <c r="RU235" s="43" t="str">
        <f ca="1"/>
        <v>-</v>
      </c>
      <c r="RV235" s="43" t="str">
        <f ca="1"/>
        <v>-</v>
      </c>
      <c r="RW235" s="43" t="str">
        <f ca="1"/>
        <v>-</v>
      </c>
      <c r="RX235" s="43" t="str">
        <f ca="1"/>
        <v>-</v>
      </c>
      <c r="RY235" s="43" t="str">
        <f ca="1"/>
        <v>-</v>
      </c>
      <c r="RZ235" s="43" t="str">
        <f ca="1"/>
        <v>-</v>
      </c>
      <c r="SA235" s="43" t="str">
        <f ca="1"/>
        <v>-</v>
      </c>
      <c r="SB235" s="43" t="str">
        <f ca="1"/>
        <v>-</v>
      </c>
      <c r="SC235" s="43" t="str">
        <f ca="1"/>
        <v>-</v>
      </c>
      <c r="SD235" s="43" t="str">
        <f ca="1"/>
        <v>-</v>
      </c>
      <c r="SE235" s="43" t="str">
        <f ca="1"/>
        <v>-</v>
      </c>
      <c r="SF235" s="43" t="str">
        <f ca="1"/>
        <v>-</v>
      </c>
      <c r="SG235" s="43" t="str">
        <f ca="1"/>
        <v>-</v>
      </c>
      <c r="SH235" s="43" t="str">
        <f ca="1"/>
        <v>-</v>
      </c>
    </row>
    <row r="237" spans="2:502" x14ac:dyDescent="0.25">
      <c r="B237" s="43" t="str">
        <f ca="1">B234</f>
        <v>TOTAL 2.708 PERP nc-23</v>
      </c>
    </row>
    <row r="238" spans="2:502" x14ac:dyDescent="0.25">
      <c r="B238" s="43" t="str">
        <f ca="1">B235</f>
        <v>TOTAL 1 3/4 PERP nc-24</v>
      </c>
      <c r="C238" s="43" cm="1">
        <f t="array" aca="1" ref="C238:SH238" ca="1">IFERROR(IF(OFFSET(bHist!$A$1,_xlfn.XMATCH(B237,bHist!B:B,0)-1,3,1,500)=0,"-",OFFSET(bHist!$A$1,_xlfn.XMATCH(B237,bHist!B:B,0)-1,3,1,500))-IF(OFFSET(bHist!$A$1,_xlfn.XMATCH(B238,bHist!B:B,0)-1,3,1,500)=0,"-",OFFSET(bHist!$A$1,_xlfn.XMATCH(B238,bHist!B:B,0)-1,3,1,500)),"-")</f>
        <v>-13.963777122616762</v>
      </c>
      <c r="D238" s="43">
        <f ca="1"/>
        <v>-13.307637772083297</v>
      </c>
      <c r="E238" s="43">
        <f ca="1"/>
        <v>-11.806625622153263</v>
      </c>
      <c r="F238" s="43">
        <f ca="1"/>
        <v>-11.277948403000835</v>
      </c>
      <c r="G238" s="43">
        <f ca="1"/>
        <v>-8.8200728937387396</v>
      </c>
      <c r="H238" s="43">
        <f ca="1"/>
        <v>-7.852611914038647</v>
      </c>
      <c r="I238" s="43">
        <f ca="1"/>
        <v>-4.0550833808183597</v>
      </c>
      <c r="J238" s="43">
        <f ca="1"/>
        <v>-3.26055258405205</v>
      </c>
      <c r="K238" s="43">
        <f ca="1"/>
        <v>-2.2013521342277613</v>
      </c>
      <c r="L238" s="43">
        <f ca="1"/>
        <v>-3.4655301204919908</v>
      </c>
      <c r="M238" s="43">
        <f ca="1"/>
        <v>-3.2673284977674371</v>
      </c>
      <c r="N238" s="43">
        <f ca="1"/>
        <v>-1.8895179393291528</v>
      </c>
      <c r="O238" s="43">
        <f ca="1"/>
        <v>3.1462702794074744</v>
      </c>
      <c r="P238" s="43">
        <f ca="1"/>
        <v>2.4265472223758877</v>
      </c>
      <c r="Q238" s="43">
        <f ca="1"/>
        <v>-1.4777371754646538</v>
      </c>
      <c r="R238" s="43">
        <f ca="1"/>
        <v>-9.11992208707332</v>
      </c>
      <c r="S238" s="43">
        <f ca="1"/>
        <v>-4.2675681339502489</v>
      </c>
      <c r="T238" s="43">
        <f ca="1"/>
        <v>-3.4093378548622297</v>
      </c>
      <c r="U238" s="43">
        <f ca="1"/>
        <v>-6.4731169881820563</v>
      </c>
      <c r="V238" s="43">
        <f ca="1"/>
        <v>-7.9330734236240517</v>
      </c>
      <c r="W238" s="43">
        <f ca="1"/>
        <v>-9.8528781268596504</v>
      </c>
      <c r="X238" s="43">
        <f ca="1"/>
        <v>-14.491397217392915</v>
      </c>
      <c r="Y238" s="43">
        <f ca="1"/>
        <v>-12.084502178668998</v>
      </c>
      <c r="Z238" s="43">
        <f ca="1"/>
        <v>-13.634584351301214</v>
      </c>
      <c r="AA238" s="43">
        <f ca="1"/>
        <v>-12.81275468122962</v>
      </c>
      <c r="AB238" s="43">
        <f ca="1"/>
        <v>-16.586631046652769</v>
      </c>
      <c r="AC238" s="43">
        <f ca="1"/>
        <v>-17.024209978938131</v>
      </c>
      <c r="AD238" s="43">
        <f ca="1"/>
        <v>-17.866233002781883</v>
      </c>
      <c r="AE238" s="43">
        <f ca="1"/>
        <v>-18.18600904297827</v>
      </c>
      <c r="AF238" s="43">
        <f ca="1"/>
        <v>-17.942853770971283</v>
      </c>
      <c r="AG238" s="43">
        <f ca="1"/>
        <v>-23.149950936555882</v>
      </c>
      <c r="AH238" s="43">
        <f ca="1"/>
        <v>-28.095227945208535</v>
      </c>
      <c r="AI238" s="43">
        <f ca="1"/>
        <v>-25.011980220794669</v>
      </c>
      <c r="AJ238" s="43">
        <f ca="1"/>
        <v>-23.239023574829105</v>
      </c>
      <c r="AK238" s="43">
        <f ca="1"/>
        <v>-18.549461913108814</v>
      </c>
      <c r="AL238" s="43">
        <f ca="1"/>
        <v>-20.432385526657072</v>
      </c>
      <c r="AM238" s="43">
        <f ca="1"/>
        <v>-19.121496187090884</v>
      </c>
      <c r="AN238" s="43">
        <f ca="1"/>
        <v>-21.613771984815628</v>
      </c>
      <c r="AO238" s="43">
        <f ca="1"/>
        <v>-21.178697014212617</v>
      </c>
      <c r="AP238" s="43">
        <f ca="1"/>
        <v>-17.884721581578276</v>
      </c>
      <c r="AQ238" s="43">
        <f ca="1"/>
        <v>-14.373821897149128</v>
      </c>
      <c r="AR238" s="43">
        <f ca="1"/>
        <v>-14.295544617652922</v>
      </c>
      <c r="AS238" s="43">
        <f ca="1"/>
        <v>-14.562571198701903</v>
      </c>
      <c r="AT238" s="43">
        <f ca="1"/>
        <v>-14.102957477331245</v>
      </c>
      <c r="AU238" s="43">
        <f ca="1"/>
        <v>-11.650824281334906</v>
      </c>
      <c r="AV238" s="43">
        <f ca="1"/>
        <v>-8.2115959887504459</v>
      </c>
      <c r="AW238" s="43">
        <f ca="1"/>
        <v>-6.8778663609027717</v>
      </c>
      <c r="AX238" s="43">
        <f ca="1"/>
        <v>-13.288701988339369</v>
      </c>
      <c r="AY238" s="43">
        <f ca="1"/>
        <v>-11.476135575294563</v>
      </c>
      <c r="AZ238" s="43">
        <f ca="1"/>
        <v>-10.078299033522569</v>
      </c>
      <c r="BA238" s="43">
        <f ca="1"/>
        <v>-15.642842967391005</v>
      </c>
      <c r="BB238" s="43">
        <f ca="1"/>
        <v>-18.927109418869009</v>
      </c>
      <c r="BC238" s="43">
        <f ca="1"/>
        <v>-24.491196491122253</v>
      </c>
      <c r="BD238" s="43">
        <f ca="1"/>
        <v>-24.67425475108621</v>
      </c>
      <c r="BE238" s="43">
        <f ca="1"/>
        <v>-30.204318563103698</v>
      </c>
      <c r="BF238" s="43">
        <f ca="1"/>
        <v>-27.533085940360991</v>
      </c>
      <c r="BG238" s="43">
        <f ca="1"/>
        <v>-28.985171327948564</v>
      </c>
      <c r="BH238" s="43">
        <f ca="1"/>
        <v>-32.049962227582967</v>
      </c>
      <c r="BI238" s="43">
        <f ca="1"/>
        <v>-32.662717773795123</v>
      </c>
      <c r="BJ238" s="43">
        <f ca="1"/>
        <v>-31.039669033527389</v>
      </c>
      <c r="BK238" s="43">
        <f ca="1"/>
        <v>-32.304843820333531</v>
      </c>
      <c r="BL238" s="43">
        <f ca="1"/>
        <v>-41.759763334512684</v>
      </c>
      <c r="BM238" s="43">
        <f ca="1"/>
        <v>-36.864941413283361</v>
      </c>
      <c r="BN238" s="43">
        <f ca="1"/>
        <v>-37.526167139649374</v>
      </c>
      <c r="BO238" s="43">
        <f ca="1"/>
        <v>-33.704368586897886</v>
      </c>
      <c r="BP238" s="43">
        <f ca="1"/>
        <v>-31.744060334205585</v>
      </c>
      <c r="BQ238" s="43">
        <f ca="1"/>
        <v>-30.731128359794582</v>
      </c>
      <c r="BR238" s="43">
        <f ca="1"/>
        <v>-28.227784714937172</v>
      </c>
      <c r="BS238" s="43">
        <f ca="1"/>
        <v>-24.550687220573366</v>
      </c>
      <c r="BT238" s="43">
        <f ca="1"/>
        <v>-24.077775404810893</v>
      </c>
      <c r="BU238" s="43">
        <f ca="1"/>
        <v>-21.932149931311642</v>
      </c>
      <c r="BV238" s="43">
        <f ca="1"/>
        <v>-11.291754643917045</v>
      </c>
      <c r="BW238" s="43">
        <f ca="1"/>
        <v>-4.7750117847919569</v>
      </c>
      <c r="BX238" s="43">
        <f ca="1"/>
        <v>-7.0064787606002028</v>
      </c>
      <c r="BY238" s="43">
        <f ca="1"/>
        <v>-0.12246513342853405</v>
      </c>
      <c r="BZ238" s="43">
        <f ca="1"/>
        <v>-4.5923412271737334</v>
      </c>
      <c r="CA238" s="43">
        <f ca="1"/>
        <v>-4.0778404552936536</v>
      </c>
      <c r="CB238" s="43">
        <f ca="1"/>
        <v>37.213511882066769</v>
      </c>
      <c r="CC238" s="43">
        <f ca="1"/>
        <v>7.2077754032612233</v>
      </c>
      <c r="CD238" s="43">
        <f ca="1"/>
        <v>-3.7262201961278834</v>
      </c>
      <c r="CE238" s="43">
        <f ca="1"/>
        <v>-4.0942885237932387</v>
      </c>
      <c r="CF238" s="43">
        <f ca="1"/>
        <v>-7.3011854891776977</v>
      </c>
      <c r="CG238" s="43">
        <f ca="1"/>
        <v>-7.3447557148933242</v>
      </c>
      <c r="CH238" s="43">
        <f ca="1"/>
        <v>-10.933735547900227</v>
      </c>
      <c r="CI238" s="43">
        <f ca="1"/>
        <v>-21.80176895809177</v>
      </c>
      <c r="CJ238" s="43">
        <f ca="1"/>
        <v>-25.93732793033125</v>
      </c>
      <c r="CK238" s="43">
        <f ca="1"/>
        <v>-24.568021736383443</v>
      </c>
      <c r="CL238" s="43">
        <f ca="1"/>
        <v>-23.705276110172292</v>
      </c>
      <c r="CM238" s="43">
        <f ca="1"/>
        <v>-20.572409005522729</v>
      </c>
      <c r="CN238" s="43">
        <f ca="1"/>
        <v>-15.914368782639514</v>
      </c>
      <c r="CO238" s="43">
        <f ca="1"/>
        <v>-20.22780177211763</v>
      </c>
      <c r="CP238" s="43">
        <f ca="1"/>
        <v>-15.153673438668235</v>
      </c>
      <c r="CQ238" s="43">
        <f ca="1"/>
        <v>-15.027979373574254</v>
      </c>
      <c r="CR238" s="43">
        <f ca="1"/>
        <v>-14.650142874836931</v>
      </c>
      <c r="CS238" s="43">
        <f ca="1"/>
        <v>-13.509063046812997</v>
      </c>
      <c r="CT238" s="43">
        <f ca="1"/>
        <v>-13.764111502766596</v>
      </c>
      <c r="CU238" s="43">
        <f ca="1"/>
        <v>-13.915658857226362</v>
      </c>
      <c r="CV238" s="43">
        <f ca="1"/>
        <v>-13.83176160490514</v>
      </c>
      <c r="CW238" s="43">
        <f ca="1"/>
        <v>-13.97563091373442</v>
      </c>
      <c r="CX238" s="43">
        <f ca="1"/>
        <v>-14.131728307366359</v>
      </c>
      <c r="CY238" s="43">
        <f ca="1"/>
        <v>-14.372567552685737</v>
      </c>
      <c r="CZ238" s="43">
        <f ca="1"/>
        <v>-14.889877418518054</v>
      </c>
      <c r="DA238" s="43">
        <f ca="1"/>
        <v>-14.645233876347532</v>
      </c>
      <c r="DB238" s="43">
        <f ca="1"/>
        <v>-15.07331530559064</v>
      </c>
      <c r="DC238" s="43">
        <f ca="1"/>
        <v>-16.354445646524411</v>
      </c>
      <c r="DD238" s="43">
        <f ca="1"/>
        <v>-15.376292453765871</v>
      </c>
      <c r="DE238" s="43">
        <f ca="1"/>
        <v>-14.68934192800522</v>
      </c>
      <c r="DF238" s="43">
        <f ca="1"/>
        <v>-15.437127026677132</v>
      </c>
      <c r="DG238" s="43">
        <f ca="1"/>
        <v>-15.901329624176029</v>
      </c>
      <c r="DH238" s="43">
        <f ca="1"/>
        <v>-15.138629830956461</v>
      </c>
      <c r="DI238" s="43">
        <f ca="1"/>
        <v>-14.851320826292039</v>
      </c>
      <c r="DJ238" s="43">
        <f ca="1"/>
        <v>-13.184098008513459</v>
      </c>
      <c r="DK238" s="43">
        <f ca="1"/>
        <v>-15.075564172506333</v>
      </c>
      <c r="DL238" s="43">
        <f ca="1"/>
        <v>-15.161975309371954</v>
      </c>
      <c r="DM238" s="43">
        <f ca="1"/>
        <v>-14.42611971974371</v>
      </c>
      <c r="DN238" s="43">
        <f ca="1"/>
        <v>-14.277393234848986</v>
      </c>
      <c r="DO238" s="43">
        <f ca="1"/>
        <v>-13.218780708193776</v>
      </c>
      <c r="DP238" s="43">
        <f ca="1"/>
        <v>-13.041376350760459</v>
      </c>
      <c r="DQ238" s="43">
        <f ca="1"/>
        <v>-13.879156396389007</v>
      </c>
      <c r="DR238" s="43">
        <f ca="1"/>
        <v>-13.130737905144684</v>
      </c>
      <c r="DS238" s="43">
        <f ca="1"/>
        <v>-14.433820741534234</v>
      </c>
      <c r="DT238" s="43">
        <f ca="1"/>
        <v>-15.477302942514427</v>
      </c>
      <c r="DU238" s="43">
        <f ca="1"/>
        <v>-14.973208725571624</v>
      </c>
      <c r="DV238" s="43">
        <f ca="1"/>
        <v>-15.793005599260326</v>
      </c>
      <c r="DW238" s="43">
        <f ca="1"/>
        <v>-17.022930922031406</v>
      </c>
      <c r="DX238" s="43">
        <f ca="1"/>
        <v>-18.723048467755333</v>
      </c>
      <c r="DY238" s="43">
        <f ca="1"/>
        <v>-20.455279384732236</v>
      </c>
      <c r="DZ238" s="43">
        <f ca="1"/>
        <v>-20.266194615364071</v>
      </c>
      <c r="EA238" s="43">
        <f ca="1"/>
        <v>-21.487186164140695</v>
      </c>
      <c r="EB238" s="43">
        <f ca="1"/>
        <v>-20.939308442234989</v>
      </c>
      <c r="EC238" s="43">
        <f ca="1"/>
        <v>-19.808645810842506</v>
      </c>
      <c r="ED238" s="43">
        <f ca="1"/>
        <v>-20.684816863179208</v>
      </c>
      <c r="EE238" s="43">
        <f ca="1"/>
        <v>-19.713474919080724</v>
      </c>
      <c r="EF238" s="43">
        <f ca="1"/>
        <v>-19.616039966821674</v>
      </c>
      <c r="EG238" s="43">
        <f ca="1"/>
        <v>-19.350530282497388</v>
      </c>
      <c r="EH238" s="43">
        <f ca="1"/>
        <v>-18.892768781900401</v>
      </c>
      <c r="EI238" s="43">
        <f ca="1"/>
        <v>-19.381464441061013</v>
      </c>
      <c r="EJ238" s="43">
        <f ca="1"/>
        <v>-19.355169543385514</v>
      </c>
      <c r="EK238" s="43">
        <f ca="1"/>
        <v>-18.139866988062863</v>
      </c>
      <c r="EL238" s="43">
        <f ca="1"/>
        <v>-18.460518394470228</v>
      </c>
      <c r="EM238" s="43">
        <f ca="1"/>
        <v>-18.107216653466239</v>
      </c>
      <c r="EN238" s="43">
        <f ca="1"/>
        <v>-19.95526540338993</v>
      </c>
      <c r="EO238" s="43">
        <f ca="1"/>
        <v>-20.065206739187246</v>
      </c>
      <c r="EP238" s="43">
        <f ca="1"/>
        <v>-21.134769636273404</v>
      </c>
      <c r="EQ238" s="43">
        <f ca="1"/>
        <v>-20.946095995903008</v>
      </c>
      <c r="ER238" s="43">
        <f ca="1"/>
        <v>-20.52233877241612</v>
      </c>
      <c r="ES238" s="43">
        <f ca="1"/>
        <v>-22.517266210794446</v>
      </c>
      <c r="ET238" s="43">
        <f ca="1"/>
        <v>-22.582062680006018</v>
      </c>
      <c r="EU238" s="43">
        <f ca="1"/>
        <v>-22.880948958992946</v>
      </c>
      <c r="EV238" s="43">
        <f ca="1"/>
        <v>-23.82750040769578</v>
      </c>
      <c r="EW238" s="43">
        <f ca="1"/>
        <v>-22.744897302269933</v>
      </c>
      <c r="EX238" s="43">
        <f ca="1"/>
        <v>-23.944984311342239</v>
      </c>
      <c r="EY238" s="43">
        <f ca="1"/>
        <v>-23.250619048595411</v>
      </c>
      <c r="EZ238" s="43">
        <f ca="1"/>
        <v>-23.326471952795984</v>
      </c>
      <c r="FA238" s="43">
        <f ca="1"/>
        <v>-21.902220397233961</v>
      </c>
      <c r="FB238" s="43">
        <f ca="1"/>
        <v>-20.075487679481498</v>
      </c>
      <c r="FC238" s="43">
        <f ca="1"/>
        <v>-16.972813627004641</v>
      </c>
      <c r="FD238" s="43">
        <f ca="1"/>
        <v>-16.423799023270618</v>
      </c>
      <c r="FE238" s="43">
        <f ca="1"/>
        <v>-16.059083605051057</v>
      </c>
      <c r="FF238" s="43">
        <f ca="1"/>
        <v>-20.134793013095859</v>
      </c>
      <c r="FG238" s="43">
        <f ca="1"/>
        <v>-18.764527306556701</v>
      </c>
      <c r="FH238" s="43">
        <f ca="1"/>
        <v>-17.494980517029759</v>
      </c>
      <c r="FI238" s="43">
        <f ca="1"/>
        <v>-17.272220517516132</v>
      </c>
      <c r="FJ238" s="43">
        <f ca="1"/>
        <v>-16.045949243426321</v>
      </c>
      <c r="FK238" s="43">
        <f ca="1"/>
        <v>-14.158325063109402</v>
      </c>
      <c r="FL238" s="43">
        <f ca="1"/>
        <v>-14.047046703577038</v>
      </c>
      <c r="FM238" s="43">
        <f ca="1"/>
        <v>-14.876076485872261</v>
      </c>
      <c r="FN238" s="43">
        <f ca="1"/>
        <v>-13.303542194008813</v>
      </c>
      <c r="FO238" s="43">
        <f ca="1"/>
        <v>-12.206592910885817</v>
      </c>
      <c r="FP238" s="43">
        <f ca="1"/>
        <v>-13.482397777676567</v>
      </c>
      <c r="FQ238" s="43">
        <f ca="1"/>
        <v>-15.885481887102131</v>
      </c>
      <c r="FR238" s="43">
        <f ca="1"/>
        <v>-17.015491923093791</v>
      </c>
      <c r="FS238" s="43">
        <f ca="1"/>
        <v>-17.938308107495303</v>
      </c>
      <c r="FT238" s="43">
        <f ca="1"/>
        <v>-18.129695123314875</v>
      </c>
      <c r="FU238" s="43">
        <f ca="1"/>
        <v>-20.143394940733913</v>
      </c>
      <c r="FV238" s="43">
        <f ca="1"/>
        <v>-18.516239977717404</v>
      </c>
      <c r="FW238" s="43">
        <f ca="1"/>
        <v>-19.070302831053723</v>
      </c>
      <c r="FX238" s="43">
        <f ca="1"/>
        <v>-20.093738720059406</v>
      </c>
      <c r="FY238" s="43">
        <f ca="1"/>
        <v>-18.304679030656814</v>
      </c>
      <c r="FZ238" s="43">
        <f ca="1"/>
        <v>-17.740322682857524</v>
      </c>
      <c r="GA238" s="43">
        <f ca="1"/>
        <v>-19.869006231784809</v>
      </c>
      <c r="GB238" s="43">
        <f ca="1"/>
        <v>-20.925433421731</v>
      </c>
      <c r="GC238" s="43">
        <f ca="1"/>
        <v>-20.559498464584351</v>
      </c>
      <c r="GD238" s="43">
        <f ca="1"/>
        <v>-18.837821355938914</v>
      </c>
      <c r="GE238" s="43">
        <f ca="1"/>
        <v>-18.853867086529732</v>
      </c>
      <c r="GF238" s="43">
        <f ca="1"/>
        <v>-19.452677170157415</v>
      </c>
      <c r="GG238" s="43">
        <f ca="1"/>
        <v>-19.669824548125277</v>
      </c>
      <c r="GH238" s="43">
        <f ca="1"/>
        <v>-19.940641865491898</v>
      </c>
      <c r="GI238" s="43">
        <f ca="1"/>
        <v>-20.262618663787819</v>
      </c>
      <c r="GJ238" s="43">
        <f ca="1"/>
        <v>-19.003800124883668</v>
      </c>
      <c r="GK238" s="43">
        <f ca="1"/>
        <v>-20.429141096353518</v>
      </c>
      <c r="GL238" s="43">
        <f ca="1"/>
        <v>-21.25165127766131</v>
      </c>
      <c r="GM238" s="43">
        <f ca="1"/>
        <v>-21.943037927627557</v>
      </c>
      <c r="GN238" s="43">
        <f ca="1"/>
        <v>-21.061322411775592</v>
      </c>
      <c r="GO238" s="43">
        <f ca="1"/>
        <v>-20.483433786630627</v>
      </c>
      <c r="GP238" s="43">
        <f ca="1"/>
        <v>-20.238714371681212</v>
      </c>
      <c r="GQ238" s="43">
        <f ca="1"/>
        <v>-20.500796128273009</v>
      </c>
      <c r="GR238" s="43">
        <f ca="1"/>
        <v>-23.5264168047905</v>
      </c>
      <c r="GS238" s="43">
        <f ca="1"/>
        <v>-24.663620380282396</v>
      </c>
      <c r="GT238" s="43">
        <f ca="1"/>
        <v>-24.725776200175289</v>
      </c>
      <c r="GU238" s="43">
        <f ca="1"/>
        <v>-25.099448588252088</v>
      </c>
      <c r="GV238" s="43">
        <f ca="1"/>
        <v>-25.435636949062342</v>
      </c>
      <c r="GW238" s="43">
        <f ca="1"/>
        <v>-26.415273919820791</v>
      </c>
      <c r="GX238" s="43">
        <f ca="1"/>
        <v>-24.959260668873782</v>
      </c>
      <c r="GY238" s="43">
        <f ca="1"/>
        <v>-25.062695956110957</v>
      </c>
      <c r="GZ238" s="43">
        <f ca="1"/>
        <v>-22.030510209202774</v>
      </c>
      <c r="HA238" s="43">
        <f ca="1"/>
        <v>-19.971555671095857</v>
      </c>
      <c r="HB238" s="43">
        <f ca="1"/>
        <v>-26.117221953868864</v>
      </c>
      <c r="HC238" s="43">
        <f ca="1"/>
        <v>-28.496880659341826</v>
      </c>
      <c r="HD238" s="43">
        <f ca="1"/>
        <v>-28.25815044665336</v>
      </c>
      <c r="HE238" s="43">
        <f ca="1"/>
        <v>-24.915462105989462</v>
      </c>
      <c r="HF238" s="43">
        <f ca="1"/>
        <v>-24.707403242349613</v>
      </c>
      <c r="HG238" s="43">
        <f ca="1"/>
        <v>-24.229110779881481</v>
      </c>
      <c r="HH238" s="43">
        <f ca="1"/>
        <v>-21.789805375575995</v>
      </c>
      <c r="HI238" s="43">
        <f ca="1"/>
        <v>-25.012582434415819</v>
      </c>
      <c r="HJ238" s="43">
        <f ca="1"/>
        <v>-22.887308896183967</v>
      </c>
      <c r="HK238" s="43">
        <f ca="1"/>
        <v>-22.117854811787609</v>
      </c>
      <c r="HL238" s="43">
        <f ca="1"/>
        <v>-21.556537248730649</v>
      </c>
      <c r="HM238" s="43">
        <f ca="1"/>
        <v>-21.326194778323185</v>
      </c>
      <c r="HN238" s="43">
        <f ca="1"/>
        <v>-19.941488529205316</v>
      </c>
      <c r="HO238" s="43">
        <f ca="1"/>
        <v>-19.250229286909104</v>
      </c>
      <c r="HP238" s="43">
        <f ca="1"/>
        <v>-20.041224018931374</v>
      </c>
      <c r="HQ238" s="43">
        <f ca="1"/>
        <v>-20.845311704039574</v>
      </c>
      <c r="HR238" s="43">
        <f ca="1"/>
        <v>-23.072721556067435</v>
      </c>
      <c r="HS238" s="43">
        <f ca="1"/>
        <v>-23.808270939230937</v>
      </c>
      <c r="HT238" s="43">
        <f ca="1"/>
        <v>-26.975377662181856</v>
      </c>
      <c r="HU238" s="43">
        <f ca="1"/>
        <v>-28.592185387730609</v>
      </c>
      <c r="HV238" s="43">
        <f ca="1"/>
        <v>-25.780070179581656</v>
      </c>
      <c r="HW238" s="43">
        <f ca="1"/>
        <v>-17.524351826548582</v>
      </c>
      <c r="HX238" s="43">
        <f ca="1"/>
        <v>-11.34121835935116</v>
      </c>
      <c r="HY238" s="43">
        <f ca="1"/>
        <v>-10.007832760453212</v>
      </c>
      <c r="HZ238" s="43">
        <f ca="1"/>
        <v>-12.659296331167226</v>
      </c>
      <c r="IA238" s="43">
        <f ca="1"/>
        <v>-13.097479750037195</v>
      </c>
      <c r="IB238" s="43">
        <f ca="1"/>
        <v>-13.936107397913929</v>
      </c>
      <c r="IC238" s="43">
        <f ca="1"/>
        <v>-14.362599915027602</v>
      </c>
      <c r="ID238" s="43">
        <f ca="1"/>
        <v>-19.256588242053965</v>
      </c>
      <c r="IE238" s="43">
        <f ca="1"/>
        <v>-14.732020544052119</v>
      </c>
      <c r="IF238" s="43">
        <f ca="1"/>
        <v>-9.277364677786835</v>
      </c>
      <c r="IG238" s="43">
        <f ca="1"/>
        <v>-10.042577636718747</v>
      </c>
      <c r="IH238" s="43">
        <f ca="1"/>
        <v>-9.4208186448812654</v>
      </c>
      <c r="II238" s="43">
        <f ca="1"/>
        <v>-11.171307378649729</v>
      </c>
      <c r="IJ238" s="43">
        <f ca="1"/>
        <v>-10.337442617893231</v>
      </c>
      <c r="IK238" s="43">
        <f ca="1"/>
        <v>-10.367422043561916</v>
      </c>
      <c r="IL238" s="43">
        <f ca="1"/>
        <v>-13.672102954149253</v>
      </c>
      <c r="IM238" s="43">
        <f ca="1"/>
        <v>-18.572681476116188</v>
      </c>
      <c r="IN238" s="43">
        <f ca="1"/>
        <v>-18.276586669683425</v>
      </c>
      <c r="IO238" s="43">
        <f ca="1"/>
        <v>-19.179963456511473</v>
      </c>
      <c r="IP238" s="43">
        <f ca="1"/>
        <v>-20.041498468399055</v>
      </c>
      <c r="IQ238" s="43">
        <f ca="1"/>
        <v>-18.241664915204055</v>
      </c>
      <c r="IR238" s="43">
        <f ca="1"/>
        <v>-20.167641908168804</v>
      </c>
      <c r="IS238" s="43">
        <f ca="1"/>
        <v>-18.798554915189754</v>
      </c>
      <c r="IT238" s="43">
        <f ca="1"/>
        <v>-19.822201148390761</v>
      </c>
      <c r="IU238" s="43">
        <f ca="1"/>
        <v>-21.238945962071426</v>
      </c>
      <c r="IV238" s="43">
        <f ca="1"/>
        <v>-19.20498292386533</v>
      </c>
      <c r="IW238" s="43">
        <f ca="1"/>
        <v>-18.925415706634524</v>
      </c>
      <c r="IX238" s="43">
        <f ca="1"/>
        <v>-16.361882090091726</v>
      </c>
      <c r="IY238" s="43">
        <f ca="1"/>
        <v>-15.411422056794166</v>
      </c>
      <c r="IZ238" s="43">
        <f ca="1"/>
        <v>-13.680342444777494</v>
      </c>
      <c r="JA238" s="43">
        <f ca="1"/>
        <v>-16.219741942763335</v>
      </c>
      <c r="JB238" s="43">
        <f ca="1"/>
        <v>-18.13792733860015</v>
      </c>
      <c r="JC238" s="43">
        <f ca="1"/>
        <v>-22.636685423612604</v>
      </c>
      <c r="JD238" s="43">
        <f ca="1"/>
        <v>-22.637912178158757</v>
      </c>
      <c r="JE238" s="43">
        <f ca="1"/>
        <v>-26.367926162958156</v>
      </c>
      <c r="JF238" s="43">
        <f ca="1"/>
        <v>-27.286734270930296</v>
      </c>
      <c r="JG238" s="43">
        <f ca="1"/>
        <v>-26.548503920316719</v>
      </c>
      <c r="JH238" s="43">
        <f ca="1"/>
        <v>-27.158093425989136</v>
      </c>
      <c r="JI238" s="43">
        <f ca="1"/>
        <v>-27.360589485883708</v>
      </c>
      <c r="JJ238" s="43">
        <f ca="1"/>
        <v>-27.996969815611834</v>
      </c>
      <c r="JK238" s="43">
        <f ca="1"/>
        <v>-29.046959985733025</v>
      </c>
      <c r="JL238" s="43">
        <f ca="1"/>
        <v>-31.207920147657404</v>
      </c>
      <c r="JM238" s="43">
        <f ca="1"/>
        <v>-37.434011004447953</v>
      </c>
      <c r="JN238" s="43">
        <f ca="1"/>
        <v>-38.250076958417907</v>
      </c>
      <c r="JO238" s="43">
        <f ca="1"/>
        <v>-35.940417372941965</v>
      </c>
      <c r="JP238" s="43">
        <f ca="1"/>
        <v>-33.247744996666881</v>
      </c>
      <c r="JQ238" s="43">
        <f ca="1"/>
        <v>-33.297131623506516</v>
      </c>
      <c r="JR238" s="43">
        <f ca="1"/>
        <v>-25.635495742201812</v>
      </c>
      <c r="JS238" s="43">
        <f ca="1"/>
        <v>-26.181870347619054</v>
      </c>
      <c r="JT238" s="43">
        <f ca="1"/>
        <v>-21.492258073329936</v>
      </c>
      <c r="JU238" s="43">
        <f ca="1"/>
        <v>-22.399101904273039</v>
      </c>
      <c r="JV238" s="43">
        <f ca="1"/>
        <v>-24.32463023328782</v>
      </c>
      <c r="JW238" s="43">
        <f ca="1"/>
        <v>-26.611934052824978</v>
      </c>
      <c r="JX238" s="43">
        <f ca="1"/>
        <v>-26.180812696814542</v>
      </c>
      <c r="JY238" s="43">
        <f ca="1"/>
        <v>-25.968928836107239</v>
      </c>
      <c r="JZ238" s="43">
        <f ca="1"/>
        <v>-27.393909502744691</v>
      </c>
      <c r="KA238" s="43">
        <f ca="1"/>
        <v>-27.622268774867024</v>
      </c>
      <c r="KB238" s="43">
        <f ca="1"/>
        <v>-26.14906170284749</v>
      </c>
      <c r="KC238" s="43">
        <f ca="1"/>
        <v>-26.589460007309924</v>
      </c>
      <c r="KD238" s="43">
        <f ca="1"/>
        <v>-28.89553485226628</v>
      </c>
      <c r="KE238" s="43">
        <f ca="1"/>
        <v>-32.608341159820554</v>
      </c>
      <c r="KF238" s="43">
        <f ca="1"/>
        <v>-30.892952320218114</v>
      </c>
      <c r="KG238" s="43">
        <f ca="1"/>
        <v>-30.373470322847368</v>
      </c>
      <c r="KH238" s="43">
        <f ca="1"/>
        <v>-29.993264341950407</v>
      </c>
      <c r="KI238" s="43">
        <f ca="1"/>
        <v>-30.626117743134472</v>
      </c>
      <c r="KJ238" s="43">
        <f ca="1"/>
        <v>-30.256817170500767</v>
      </c>
      <c r="KK238" s="43">
        <f ca="1"/>
        <v>-32.890291427850741</v>
      </c>
      <c r="KL238" s="43">
        <f ca="1"/>
        <v>-35.068313714504256</v>
      </c>
      <c r="KM238" s="43">
        <f ca="1"/>
        <v>-33.760184912562352</v>
      </c>
      <c r="KN238" s="43">
        <f ca="1"/>
        <v>-33.633815487503995</v>
      </c>
      <c r="KO238" s="43">
        <f ca="1"/>
        <v>-31.529244282722459</v>
      </c>
      <c r="KP238" s="43">
        <f ca="1"/>
        <v>-33.742437345027923</v>
      </c>
      <c r="KQ238" s="43">
        <f ca="1"/>
        <v>-33.651343905687341</v>
      </c>
      <c r="KR238" s="43">
        <f ca="1"/>
        <v>-32.848658982634547</v>
      </c>
      <c r="KS238" s="43">
        <f ca="1"/>
        <v>-32.616226107358941</v>
      </c>
      <c r="KT238" s="43">
        <f ca="1"/>
        <v>-33.899000608921042</v>
      </c>
      <c r="KU238" s="43">
        <f ca="1"/>
        <v>-35.177615144729629</v>
      </c>
      <c r="KV238" s="43">
        <f ca="1"/>
        <v>-35.671094103693974</v>
      </c>
      <c r="KW238" s="43">
        <f ca="1"/>
        <v>-34.617025339126556</v>
      </c>
      <c r="KX238" s="43">
        <f ca="1"/>
        <v>-35.154964448809608</v>
      </c>
      <c r="KY238" s="43">
        <f ca="1"/>
        <v>-33.990838149428384</v>
      </c>
      <c r="KZ238" s="43">
        <f ca="1"/>
        <v>-33.824611213803308</v>
      </c>
      <c r="LA238" s="43">
        <f ca="1"/>
        <v>-32.76645171570776</v>
      </c>
      <c r="LB238" s="43">
        <f ca="1"/>
        <v>-30.20053119909764</v>
      </c>
      <c r="LC238" s="43">
        <f ca="1"/>
        <v>-29.617347722887999</v>
      </c>
      <c r="LD238" s="43">
        <f ca="1"/>
        <v>-28.886145537853267</v>
      </c>
      <c r="LE238" s="43">
        <f ca="1"/>
        <v>-28.345407832145696</v>
      </c>
      <c r="LF238" s="43">
        <f ca="1"/>
        <v>-29.706461042761816</v>
      </c>
      <c r="LG238" s="43">
        <f ca="1"/>
        <v>-29.480026150584195</v>
      </c>
      <c r="LH238" s="43">
        <f ca="1"/>
        <v>-30.494909701943385</v>
      </c>
      <c r="LI238" s="43">
        <f ca="1"/>
        <v>-31.361186469435722</v>
      </c>
      <c r="LJ238" s="43">
        <f ca="1"/>
        <v>-32.67975208592415</v>
      </c>
      <c r="LK238" s="43">
        <f ca="1"/>
        <v>-30.597745358228678</v>
      </c>
      <c r="LL238" s="43">
        <f ca="1"/>
        <v>-29.434098066449167</v>
      </c>
      <c r="LM238" s="43">
        <f ca="1"/>
        <v>-25.915090224266066</v>
      </c>
      <c r="LN238" s="43">
        <f ca="1"/>
        <v>-26.305228608131415</v>
      </c>
      <c r="LO238" s="43" t="str">
        <f ca="1"/>
        <v>-</v>
      </c>
      <c r="LP238" s="43" t="str">
        <f ca="1"/>
        <v>-</v>
      </c>
      <c r="LQ238" s="43" t="str">
        <f ca="1"/>
        <v>-</v>
      </c>
      <c r="LR238" s="43" t="str">
        <f ca="1"/>
        <v>-</v>
      </c>
      <c r="LS238" s="43" t="str">
        <f ca="1"/>
        <v>-</v>
      </c>
      <c r="LT238" s="43" t="str">
        <f ca="1"/>
        <v>-</v>
      </c>
      <c r="LU238" s="43" t="str">
        <f ca="1"/>
        <v>-</v>
      </c>
      <c r="LV238" s="43" t="str">
        <f ca="1"/>
        <v>-</v>
      </c>
      <c r="LW238" s="43" t="str">
        <f ca="1"/>
        <v>-</v>
      </c>
      <c r="LX238" s="43" t="str">
        <f ca="1"/>
        <v>-</v>
      </c>
      <c r="LY238" s="43" t="str">
        <f ca="1"/>
        <v>-</v>
      </c>
      <c r="LZ238" s="43" t="str">
        <f ca="1"/>
        <v>-</v>
      </c>
      <c r="MA238" s="43" t="str">
        <f ca="1"/>
        <v>-</v>
      </c>
      <c r="MB238" s="43" t="str">
        <f ca="1"/>
        <v>-</v>
      </c>
      <c r="MC238" s="43" t="str">
        <f ca="1"/>
        <v>-</v>
      </c>
      <c r="MD238" s="43" t="str">
        <f ca="1"/>
        <v>-</v>
      </c>
      <c r="ME238" s="43" t="str">
        <f ca="1"/>
        <v>-</v>
      </c>
      <c r="MF238" s="43" t="str">
        <f ca="1"/>
        <v>-</v>
      </c>
      <c r="MG238" s="43" t="str">
        <f ca="1"/>
        <v>-</v>
      </c>
      <c r="MH238" s="43" t="str">
        <f ca="1"/>
        <v>-</v>
      </c>
      <c r="MI238" s="43" t="str">
        <f ca="1"/>
        <v>-</v>
      </c>
      <c r="MJ238" s="43" t="str">
        <f ca="1"/>
        <v>-</v>
      </c>
      <c r="MK238" s="43" t="str">
        <f ca="1"/>
        <v>-</v>
      </c>
      <c r="ML238" s="43" t="str">
        <f ca="1"/>
        <v>-</v>
      </c>
      <c r="MM238" s="43" t="str">
        <f ca="1"/>
        <v>-</v>
      </c>
      <c r="MN238" s="43" t="str">
        <f ca="1"/>
        <v>-</v>
      </c>
      <c r="MO238" s="43" t="str">
        <f ca="1"/>
        <v>-</v>
      </c>
      <c r="MP238" s="43" t="str">
        <f ca="1"/>
        <v>-</v>
      </c>
      <c r="MQ238" s="43" t="str">
        <f ca="1"/>
        <v>-</v>
      </c>
      <c r="MR238" s="43" t="str">
        <f ca="1"/>
        <v>-</v>
      </c>
      <c r="MS238" s="43" t="str">
        <f ca="1"/>
        <v>-</v>
      </c>
      <c r="MT238" s="43" t="str">
        <f ca="1"/>
        <v>-</v>
      </c>
      <c r="MU238" s="43" t="str">
        <f ca="1"/>
        <v>-</v>
      </c>
      <c r="MV238" s="43" t="str">
        <f ca="1"/>
        <v>-</v>
      </c>
      <c r="MW238" s="43" t="str">
        <f ca="1"/>
        <v>-</v>
      </c>
      <c r="MX238" s="43" t="str">
        <f ca="1"/>
        <v>-</v>
      </c>
      <c r="MY238" s="43" t="str">
        <f ca="1"/>
        <v>-</v>
      </c>
      <c r="MZ238" s="43" t="str">
        <f ca="1"/>
        <v>-</v>
      </c>
      <c r="NA238" s="43" t="str">
        <f ca="1"/>
        <v>-</v>
      </c>
      <c r="NB238" s="43" t="str">
        <f ca="1"/>
        <v>-</v>
      </c>
      <c r="NC238" s="43" t="str">
        <f ca="1"/>
        <v>-</v>
      </c>
      <c r="ND238" s="43" t="str">
        <f ca="1"/>
        <v>-</v>
      </c>
      <c r="NE238" s="43" t="str">
        <f ca="1"/>
        <v>-</v>
      </c>
      <c r="NF238" s="43" t="str">
        <f ca="1"/>
        <v>-</v>
      </c>
      <c r="NG238" s="43" t="str">
        <f ca="1"/>
        <v>-</v>
      </c>
      <c r="NH238" s="43" t="str">
        <f ca="1"/>
        <v>-</v>
      </c>
      <c r="NI238" s="43" t="str">
        <f ca="1"/>
        <v>-</v>
      </c>
      <c r="NJ238" s="43" t="str">
        <f ca="1"/>
        <v>-</v>
      </c>
      <c r="NK238" s="43" t="str">
        <f ca="1"/>
        <v>-</v>
      </c>
      <c r="NL238" s="43" t="str">
        <f ca="1"/>
        <v>-</v>
      </c>
      <c r="NM238" s="43" t="str">
        <f ca="1"/>
        <v>-</v>
      </c>
      <c r="NN238" s="43" t="str">
        <f ca="1"/>
        <v>-</v>
      </c>
      <c r="NO238" s="43" t="str">
        <f ca="1"/>
        <v>-</v>
      </c>
      <c r="NP238" s="43" t="str">
        <f ca="1"/>
        <v>-</v>
      </c>
      <c r="NQ238" s="43" t="str">
        <f ca="1"/>
        <v>-</v>
      </c>
      <c r="NR238" s="43" t="str">
        <f ca="1"/>
        <v>-</v>
      </c>
      <c r="NS238" s="43" t="str">
        <f ca="1"/>
        <v>-</v>
      </c>
      <c r="NT238" s="43" t="str">
        <f ca="1"/>
        <v>-</v>
      </c>
      <c r="NU238" s="43" t="str">
        <f ca="1"/>
        <v>-</v>
      </c>
      <c r="NV238" s="43" t="str">
        <f ca="1"/>
        <v>-</v>
      </c>
      <c r="NW238" s="43" t="str">
        <f ca="1"/>
        <v>-</v>
      </c>
      <c r="NX238" s="43" t="str">
        <f ca="1"/>
        <v>-</v>
      </c>
      <c r="NY238" s="43" t="str">
        <f ca="1"/>
        <v>-</v>
      </c>
      <c r="NZ238" s="43" t="str">
        <f ca="1"/>
        <v>-</v>
      </c>
      <c r="OA238" s="43" t="str">
        <f ca="1"/>
        <v>-</v>
      </c>
      <c r="OB238" s="43" t="str">
        <f ca="1"/>
        <v>-</v>
      </c>
      <c r="OC238" s="43" t="str">
        <f ca="1"/>
        <v>-</v>
      </c>
      <c r="OD238" s="43" t="str">
        <f ca="1"/>
        <v>-</v>
      </c>
      <c r="OE238" s="43" t="str">
        <f ca="1"/>
        <v>-</v>
      </c>
      <c r="OF238" s="43" t="str">
        <f ca="1"/>
        <v>-</v>
      </c>
      <c r="OG238" s="43" t="str">
        <f ca="1"/>
        <v>-</v>
      </c>
      <c r="OH238" s="43" t="str">
        <f ca="1"/>
        <v>-</v>
      </c>
      <c r="OI238" s="43" t="str">
        <f ca="1"/>
        <v>-</v>
      </c>
      <c r="OJ238" s="43" t="str">
        <f ca="1"/>
        <v>-</v>
      </c>
      <c r="OK238" s="43" t="str">
        <f ca="1"/>
        <v>-</v>
      </c>
      <c r="OL238" s="43" t="str">
        <f ca="1"/>
        <v>-</v>
      </c>
      <c r="OM238" s="43" t="str">
        <f ca="1"/>
        <v>-</v>
      </c>
      <c r="ON238" s="43" t="str">
        <f ca="1"/>
        <v>-</v>
      </c>
      <c r="OO238" s="43" t="str">
        <f ca="1"/>
        <v>-</v>
      </c>
      <c r="OP238" s="43" t="str">
        <f ca="1"/>
        <v>-</v>
      </c>
      <c r="OQ238" s="43" t="str">
        <f ca="1"/>
        <v>-</v>
      </c>
      <c r="OR238" s="43" t="str">
        <f ca="1"/>
        <v>-</v>
      </c>
      <c r="OS238" s="43" t="str">
        <f ca="1"/>
        <v>-</v>
      </c>
      <c r="OT238" s="43" t="str">
        <f ca="1"/>
        <v>-</v>
      </c>
      <c r="OU238" s="43" t="str">
        <f ca="1"/>
        <v>-</v>
      </c>
      <c r="OV238" s="43" t="str">
        <f ca="1"/>
        <v>-</v>
      </c>
      <c r="OW238" s="43" t="str">
        <f ca="1"/>
        <v>-</v>
      </c>
      <c r="OX238" s="43" t="str">
        <f ca="1"/>
        <v>-</v>
      </c>
      <c r="OY238" s="43" t="str">
        <f ca="1"/>
        <v>-</v>
      </c>
      <c r="OZ238" s="43" t="str">
        <f ca="1"/>
        <v>-</v>
      </c>
      <c r="PA238" s="43" t="str">
        <f ca="1"/>
        <v>-</v>
      </c>
      <c r="PB238" s="43" t="str">
        <f ca="1"/>
        <v>-</v>
      </c>
      <c r="PC238" s="43" t="str">
        <f ca="1"/>
        <v>-</v>
      </c>
      <c r="PD238" s="43" t="str">
        <f ca="1"/>
        <v>-</v>
      </c>
      <c r="PE238" s="43" t="str">
        <f ca="1"/>
        <v>-</v>
      </c>
      <c r="PF238" s="43" t="str">
        <f ca="1"/>
        <v>-</v>
      </c>
      <c r="PG238" s="43" t="str">
        <f ca="1"/>
        <v>-</v>
      </c>
      <c r="PH238" s="43" t="str">
        <f ca="1"/>
        <v>-</v>
      </c>
      <c r="PI238" s="43" t="str">
        <f ca="1"/>
        <v>-</v>
      </c>
      <c r="PJ238" s="43" t="str">
        <f ca="1"/>
        <v>-</v>
      </c>
      <c r="PK238" s="43" t="str">
        <f ca="1"/>
        <v>-</v>
      </c>
      <c r="PL238" s="43" t="str">
        <f ca="1"/>
        <v>-</v>
      </c>
      <c r="PM238" s="43" t="str">
        <f ca="1"/>
        <v>-</v>
      </c>
      <c r="PN238" s="43" t="str">
        <f ca="1"/>
        <v>-</v>
      </c>
      <c r="PO238" s="43" t="str">
        <f ca="1"/>
        <v>-</v>
      </c>
      <c r="PP238" s="43" t="str">
        <f ca="1"/>
        <v>-</v>
      </c>
      <c r="PQ238" s="43" t="str">
        <f ca="1"/>
        <v>-</v>
      </c>
      <c r="PR238" s="43" t="str">
        <f ca="1"/>
        <v>-</v>
      </c>
      <c r="PS238" s="43" t="str">
        <f ca="1"/>
        <v>-</v>
      </c>
      <c r="PT238" s="43" t="str">
        <f ca="1"/>
        <v>-</v>
      </c>
      <c r="PU238" s="43" t="str">
        <f ca="1"/>
        <v>-</v>
      </c>
      <c r="PV238" s="43" t="str">
        <f ca="1"/>
        <v>-</v>
      </c>
      <c r="PW238" s="43" t="str">
        <f ca="1"/>
        <v>-</v>
      </c>
      <c r="PX238" s="43" t="str">
        <f ca="1"/>
        <v>-</v>
      </c>
      <c r="PY238" s="43" t="str">
        <f ca="1"/>
        <v>-</v>
      </c>
      <c r="PZ238" s="43" t="str">
        <f ca="1"/>
        <v>-</v>
      </c>
      <c r="QA238" s="43" t="str">
        <f ca="1"/>
        <v>-</v>
      </c>
      <c r="QB238" s="43" t="str">
        <f ca="1"/>
        <v>-</v>
      </c>
      <c r="QC238" s="43" t="str">
        <f ca="1"/>
        <v>-</v>
      </c>
      <c r="QD238" s="43" t="str">
        <f ca="1"/>
        <v>-</v>
      </c>
      <c r="QE238" s="43" t="str">
        <f ca="1"/>
        <v>-</v>
      </c>
      <c r="QF238" s="43" t="str">
        <f ca="1"/>
        <v>-</v>
      </c>
      <c r="QG238" s="43" t="str">
        <f ca="1"/>
        <v>-</v>
      </c>
      <c r="QH238" s="43" t="str">
        <f ca="1"/>
        <v>-</v>
      </c>
      <c r="QI238" s="43" t="str">
        <f ca="1"/>
        <v>-</v>
      </c>
      <c r="QJ238" s="43" t="str">
        <f ca="1"/>
        <v>-</v>
      </c>
      <c r="QK238" s="43" t="str">
        <f ca="1"/>
        <v>-</v>
      </c>
      <c r="QL238" s="43" t="str">
        <f ca="1"/>
        <v>-</v>
      </c>
      <c r="QM238" s="43" t="str">
        <f ca="1"/>
        <v>-</v>
      </c>
      <c r="QN238" s="43" t="str">
        <f ca="1"/>
        <v>-</v>
      </c>
      <c r="QO238" s="43" t="str">
        <f ca="1"/>
        <v>-</v>
      </c>
      <c r="QP238" s="43" t="str">
        <f ca="1"/>
        <v>-</v>
      </c>
      <c r="QQ238" s="43" t="str">
        <f ca="1"/>
        <v>-</v>
      </c>
      <c r="QR238" s="43" t="str">
        <f ca="1"/>
        <v>-</v>
      </c>
      <c r="QS238" s="43" t="str">
        <f ca="1"/>
        <v>-</v>
      </c>
      <c r="QT238" s="43" t="str">
        <f ca="1"/>
        <v>-</v>
      </c>
      <c r="QU238" s="43" t="str">
        <f ca="1"/>
        <v>-</v>
      </c>
      <c r="QV238" s="43" t="str">
        <f ca="1"/>
        <v>-</v>
      </c>
      <c r="QW238" s="43" t="str">
        <f ca="1"/>
        <v>-</v>
      </c>
      <c r="QX238" s="43" t="str">
        <f ca="1"/>
        <v>-</v>
      </c>
      <c r="QY238" s="43" t="str">
        <f ca="1"/>
        <v>-</v>
      </c>
      <c r="QZ238" s="43" t="str">
        <f ca="1"/>
        <v>-</v>
      </c>
      <c r="RA238" s="43" t="str">
        <f ca="1"/>
        <v>-</v>
      </c>
      <c r="RB238" s="43" t="str">
        <f ca="1"/>
        <v>-</v>
      </c>
      <c r="RC238" s="43" t="str">
        <f ca="1"/>
        <v>-</v>
      </c>
      <c r="RD238" s="43" t="str">
        <f ca="1"/>
        <v>-</v>
      </c>
      <c r="RE238" s="43" t="str">
        <f ca="1"/>
        <v>-</v>
      </c>
      <c r="RF238" s="43" t="str">
        <f ca="1"/>
        <v>-</v>
      </c>
      <c r="RG238" s="43" t="str">
        <f ca="1"/>
        <v>-</v>
      </c>
      <c r="RH238" s="43" t="str">
        <f ca="1"/>
        <v>-</v>
      </c>
      <c r="RI238" s="43" t="str">
        <f ca="1"/>
        <v>-</v>
      </c>
      <c r="RJ238" s="43" t="str">
        <f ca="1"/>
        <v>-</v>
      </c>
      <c r="RK238" s="43" t="str">
        <f ca="1"/>
        <v>-</v>
      </c>
      <c r="RL238" s="43" t="str">
        <f ca="1"/>
        <v>-</v>
      </c>
      <c r="RM238" s="43" t="str">
        <f ca="1"/>
        <v>-</v>
      </c>
      <c r="RN238" s="43" t="str">
        <f ca="1"/>
        <v>-</v>
      </c>
      <c r="RO238" s="43" t="str">
        <f ca="1"/>
        <v>-</v>
      </c>
      <c r="RP238" s="43" t="str">
        <f ca="1"/>
        <v>-</v>
      </c>
      <c r="RQ238" s="43" t="str">
        <f ca="1"/>
        <v>-</v>
      </c>
      <c r="RR238" s="43" t="str">
        <f ca="1"/>
        <v>-</v>
      </c>
      <c r="RS238" s="43" t="str">
        <f ca="1"/>
        <v>-</v>
      </c>
      <c r="RT238" s="43" t="str">
        <f ca="1"/>
        <v>-</v>
      </c>
      <c r="RU238" s="43" t="str">
        <f ca="1"/>
        <v>-</v>
      </c>
      <c r="RV238" s="43" t="str">
        <f ca="1"/>
        <v>-</v>
      </c>
      <c r="RW238" s="43" t="str">
        <f ca="1"/>
        <v>-</v>
      </c>
      <c r="RX238" s="43" t="str">
        <f ca="1"/>
        <v>-</v>
      </c>
      <c r="RY238" s="43" t="str">
        <f ca="1"/>
        <v>-</v>
      </c>
      <c r="RZ238" s="43" t="str">
        <f ca="1"/>
        <v>-</v>
      </c>
      <c r="SA238" s="43" t="str">
        <f ca="1"/>
        <v>-</v>
      </c>
      <c r="SB238" s="43" t="str">
        <f ca="1"/>
        <v>-</v>
      </c>
      <c r="SC238" s="43" t="str">
        <f ca="1"/>
        <v>-</v>
      </c>
      <c r="SD238" s="43" t="str">
        <f ca="1"/>
        <v>-</v>
      </c>
      <c r="SE238" s="43" t="str">
        <f ca="1"/>
        <v>-</v>
      </c>
      <c r="SF238" s="43" t="str">
        <f ca="1"/>
        <v>-</v>
      </c>
      <c r="SG238" s="43" t="str">
        <f ca="1"/>
        <v>-</v>
      </c>
      <c r="SH238" s="43" t="str">
        <f ca="1"/>
        <v>-</v>
      </c>
    </row>
    <row r="239" spans="2:502" x14ac:dyDescent="0.25">
      <c r="C239" s="43" cm="1">
        <f t="array" aca="1" ref="C239" ca="1">MIN(IFERROR(IF(OFFSET(bHist!$A$1,_xlfn.XMATCH(B237,bHist!B:B,0)-1,3,1,500)=0,"-",OFFSET(bHist!$A$1,_xlfn.XMATCH(B237,bHist!B:B,0)-1,3,1,500))-IF(OFFSET(bHist!$A$1,_xlfn.XMATCH(B238,bHist!B:B,0)-1,3,1,500)=0,"-",OFFSET(bHist!$A$1,_xlfn.XMATCH(B238,bHist!B:B,0)-1,3,1,500)),"-"))</f>
        <v>-41.759763334512684</v>
      </c>
    </row>
    <row r="240" spans="2:502" x14ac:dyDescent="0.25"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</row>
    <row r="244" spans="2:513" x14ac:dyDescent="0.25">
      <c r="B244" s="53" t="s">
        <v>504</v>
      </c>
      <c r="C244" s="43" t="s">
        <v>142</v>
      </c>
      <c r="D244" s="43" t="s">
        <v>162</v>
      </c>
      <c r="E244" s="43" t="s">
        <v>144</v>
      </c>
      <c r="F244" s="43" t="s">
        <v>163</v>
      </c>
      <c r="G244" s="43" t="s">
        <v>510</v>
      </c>
      <c r="H244" s="43" t="s">
        <v>511</v>
      </c>
      <c r="I244" s="43" t="s">
        <v>151</v>
      </c>
      <c r="J244" s="43" t="s">
        <v>522</v>
      </c>
      <c r="K244" s="43" t="s">
        <v>512</v>
      </c>
      <c r="L244" s="51" t="s">
        <v>514</v>
      </c>
      <c r="M244" s="43" t="s">
        <v>513</v>
      </c>
      <c r="N244" s="50" cm="1">
        <f t="array" aca="1" ref="N244:SS244" ca="1">OFFSET(bHist!$A$1,0,3,1,500)</f>
        <v>44020</v>
      </c>
      <c r="O244" s="50">
        <f ca="1"/>
        <v>44019</v>
      </c>
      <c r="P244" s="50">
        <f ca="1"/>
        <v>44018</v>
      </c>
      <c r="Q244" s="50">
        <f ca="1"/>
        <v>44015</v>
      </c>
      <c r="R244" s="50">
        <f ca="1"/>
        <v>44014</v>
      </c>
      <c r="S244" s="50">
        <f ca="1"/>
        <v>44013</v>
      </c>
      <c r="T244" s="50">
        <f ca="1"/>
        <v>44012</v>
      </c>
      <c r="U244" s="50">
        <f ca="1"/>
        <v>44011</v>
      </c>
      <c r="V244" s="50">
        <f ca="1"/>
        <v>44008</v>
      </c>
      <c r="W244" s="50">
        <f ca="1"/>
        <v>44007</v>
      </c>
      <c r="X244" s="50">
        <f ca="1"/>
        <v>44006</v>
      </c>
      <c r="Y244" s="50">
        <f ca="1"/>
        <v>44005</v>
      </c>
      <c r="Z244" s="50">
        <f ca="1"/>
        <v>44004</v>
      </c>
      <c r="AA244" s="50">
        <f ca="1"/>
        <v>44001</v>
      </c>
      <c r="AB244" s="50">
        <f ca="1"/>
        <v>44000</v>
      </c>
      <c r="AC244" s="50">
        <f ca="1"/>
        <v>43999</v>
      </c>
      <c r="AD244" s="50">
        <f ca="1"/>
        <v>43998</v>
      </c>
      <c r="AE244" s="50">
        <f ca="1"/>
        <v>43997</v>
      </c>
      <c r="AF244" s="50">
        <f ca="1"/>
        <v>43994</v>
      </c>
      <c r="AG244" s="50">
        <f ca="1"/>
        <v>43993</v>
      </c>
      <c r="AH244" s="50">
        <f ca="1"/>
        <v>43992</v>
      </c>
      <c r="AI244" s="50">
        <f ca="1"/>
        <v>43991</v>
      </c>
      <c r="AJ244" s="50">
        <f ca="1"/>
        <v>43990</v>
      </c>
      <c r="AK244" s="50">
        <f ca="1"/>
        <v>43987</v>
      </c>
      <c r="AL244" s="50">
        <f ca="1"/>
        <v>43986</v>
      </c>
      <c r="AM244" s="50">
        <f ca="1"/>
        <v>43985</v>
      </c>
      <c r="AN244" s="50">
        <f ca="1"/>
        <v>43984</v>
      </c>
      <c r="AO244" s="50">
        <f ca="1"/>
        <v>43983</v>
      </c>
      <c r="AP244" s="50">
        <f ca="1"/>
        <v>43980</v>
      </c>
      <c r="AQ244" s="50">
        <f ca="1"/>
        <v>43979</v>
      </c>
      <c r="AR244" s="50">
        <f ca="1"/>
        <v>43978</v>
      </c>
      <c r="AS244" s="50">
        <f ca="1"/>
        <v>43977</v>
      </c>
      <c r="AT244" s="50">
        <f ca="1"/>
        <v>43973</v>
      </c>
      <c r="AU244" s="50">
        <f ca="1"/>
        <v>43972</v>
      </c>
      <c r="AV244" s="50">
        <f ca="1"/>
        <v>43971</v>
      </c>
      <c r="AW244" s="50">
        <f ca="1"/>
        <v>43970</v>
      </c>
      <c r="AX244" s="50">
        <f ca="1"/>
        <v>43969</v>
      </c>
      <c r="AY244" s="50">
        <f ca="1"/>
        <v>43966</v>
      </c>
      <c r="AZ244" s="50">
        <f ca="1"/>
        <v>43965</v>
      </c>
      <c r="BA244" s="50">
        <f ca="1"/>
        <v>43964</v>
      </c>
      <c r="BB244" s="50">
        <f ca="1"/>
        <v>43963</v>
      </c>
      <c r="BC244" s="50">
        <f ca="1"/>
        <v>43962</v>
      </c>
      <c r="BD244" s="50">
        <f ca="1"/>
        <v>43958</v>
      </c>
      <c r="BE244" s="50">
        <f ca="1"/>
        <v>43957</v>
      </c>
      <c r="BF244" s="50">
        <f ca="1"/>
        <v>43956</v>
      </c>
      <c r="BG244" s="50">
        <f ca="1"/>
        <v>43955</v>
      </c>
      <c r="BH244" s="50">
        <f ca="1"/>
        <v>43952</v>
      </c>
      <c r="BI244" s="50">
        <f ca="1"/>
        <v>43951</v>
      </c>
      <c r="BJ244" s="50">
        <f ca="1"/>
        <v>43950</v>
      </c>
      <c r="BK244" s="50">
        <f ca="1"/>
        <v>43949</v>
      </c>
      <c r="BL244" s="50">
        <f ca="1"/>
        <v>43948</v>
      </c>
      <c r="BM244" s="50">
        <f ca="1"/>
        <v>43945</v>
      </c>
      <c r="BN244" s="50">
        <f ca="1"/>
        <v>43944</v>
      </c>
      <c r="BO244" s="50">
        <f ca="1"/>
        <v>43943</v>
      </c>
      <c r="BP244" s="50">
        <f ca="1"/>
        <v>43942</v>
      </c>
      <c r="BQ244" s="50">
        <f ca="1"/>
        <v>43941</v>
      </c>
      <c r="BR244" s="50">
        <f ca="1"/>
        <v>43938</v>
      </c>
      <c r="BS244" s="50">
        <f ca="1"/>
        <v>43937</v>
      </c>
      <c r="BT244" s="50">
        <f ca="1"/>
        <v>43936</v>
      </c>
      <c r="BU244" s="50">
        <f ca="1"/>
        <v>43935</v>
      </c>
      <c r="BV244" s="50">
        <f ca="1"/>
        <v>43930</v>
      </c>
      <c r="BW244" s="50">
        <f ca="1"/>
        <v>43929</v>
      </c>
      <c r="BX244" s="50">
        <f ca="1"/>
        <v>43928</v>
      </c>
      <c r="BY244" s="50">
        <f ca="1"/>
        <v>43927</v>
      </c>
      <c r="BZ244" s="50">
        <f ca="1"/>
        <v>43924</v>
      </c>
      <c r="CA244" s="50">
        <f ca="1"/>
        <v>43923</v>
      </c>
      <c r="CB244" s="50">
        <f ca="1"/>
        <v>43922</v>
      </c>
      <c r="CC244" s="50">
        <f ca="1"/>
        <v>43921</v>
      </c>
      <c r="CD244" s="50">
        <f ca="1"/>
        <v>43920</v>
      </c>
      <c r="CE244" s="50">
        <f ca="1"/>
        <v>43917</v>
      </c>
      <c r="CF244" s="50">
        <f ca="1"/>
        <v>43916</v>
      </c>
      <c r="CG244" s="50">
        <f ca="1"/>
        <v>43915</v>
      </c>
      <c r="CH244" s="50">
        <f ca="1"/>
        <v>43914</v>
      </c>
      <c r="CI244" s="50">
        <f ca="1"/>
        <v>43913</v>
      </c>
      <c r="CJ244" s="50">
        <f ca="1"/>
        <v>43910</v>
      </c>
      <c r="CK244" s="50">
        <f ca="1"/>
        <v>43909</v>
      </c>
      <c r="CL244" s="50">
        <f ca="1"/>
        <v>43908</v>
      </c>
      <c r="CM244" s="50">
        <f ca="1"/>
        <v>43907</v>
      </c>
      <c r="CN244" s="50">
        <f ca="1"/>
        <v>43906</v>
      </c>
      <c r="CO244" s="50">
        <f ca="1"/>
        <v>43903</v>
      </c>
      <c r="CP244" s="50">
        <f ca="1"/>
        <v>43902</v>
      </c>
      <c r="CQ244" s="50">
        <f ca="1"/>
        <v>43901</v>
      </c>
      <c r="CR244" s="50">
        <f ca="1"/>
        <v>43900</v>
      </c>
      <c r="CS244" s="50">
        <f ca="1"/>
        <v>43899</v>
      </c>
      <c r="CT244" s="50">
        <f ca="1"/>
        <v>43896</v>
      </c>
      <c r="CU244" s="50">
        <f ca="1"/>
        <v>43895</v>
      </c>
      <c r="CV244" s="50">
        <f ca="1"/>
        <v>43894</v>
      </c>
      <c r="CW244" s="50">
        <f ca="1"/>
        <v>43893</v>
      </c>
      <c r="CX244" s="50">
        <f ca="1"/>
        <v>43892</v>
      </c>
      <c r="CY244" s="50">
        <f ca="1"/>
        <v>43889</v>
      </c>
      <c r="CZ244" s="50">
        <f ca="1"/>
        <v>43888</v>
      </c>
      <c r="DA244" s="50">
        <f ca="1"/>
        <v>43887</v>
      </c>
      <c r="DB244" s="50">
        <f ca="1"/>
        <v>43886</v>
      </c>
      <c r="DC244" s="50">
        <f ca="1"/>
        <v>43885</v>
      </c>
      <c r="DD244" s="50">
        <f ca="1"/>
        <v>43882</v>
      </c>
      <c r="DE244" s="50">
        <f ca="1"/>
        <v>43881</v>
      </c>
      <c r="DF244" s="50">
        <f ca="1"/>
        <v>43880</v>
      </c>
      <c r="DG244" s="50">
        <f ca="1"/>
        <v>43879</v>
      </c>
      <c r="DH244" s="50">
        <f ca="1"/>
        <v>43878</v>
      </c>
      <c r="DI244" s="50">
        <f ca="1"/>
        <v>43875</v>
      </c>
      <c r="DJ244" s="50">
        <f ca="1"/>
        <v>43874</v>
      </c>
      <c r="DK244" s="50">
        <f ca="1"/>
        <v>43873</v>
      </c>
      <c r="DL244" s="50">
        <f ca="1"/>
        <v>43872</v>
      </c>
      <c r="DM244" s="50">
        <f ca="1"/>
        <v>43871</v>
      </c>
      <c r="DN244" s="50">
        <f ca="1"/>
        <v>43868</v>
      </c>
      <c r="DO244" s="50">
        <f ca="1"/>
        <v>43867</v>
      </c>
      <c r="DP244" s="50">
        <f ca="1"/>
        <v>43866</v>
      </c>
      <c r="DQ244" s="50">
        <f ca="1"/>
        <v>43865</v>
      </c>
      <c r="DR244" s="50">
        <f ca="1"/>
        <v>43864</v>
      </c>
      <c r="DS244" s="50">
        <f ca="1"/>
        <v>43861</v>
      </c>
      <c r="DT244" s="50">
        <f ca="1"/>
        <v>43860</v>
      </c>
      <c r="DU244" s="50">
        <f ca="1"/>
        <v>43859</v>
      </c>
      <c r="DV244" s="50">
        <f ca="1"/>
        <v>43858</v>
      </c>
      <c r="DW244" s="50">
        <f ca="1"/>
        <v>43857</v>
      </c>
      <c r="DX244" s="50">
        <f ca="1"/>
        <v>43854</v>
      </c>
      <c r="DY244" s="50">
        <f ca="1"/>
        <v>43853</v>
      </c>
      <c r="DZ244" s="50">
        <f ca="1"/>
        <v>43852</v>
      </c>
      <c r="EA244" s="50">
        <f ca="1"/>
        <v>43851</v>
      </c>
      <c r="EB244" s="50">
        <f ca="1"/>
        <v>43850</v>
      </c>
      <c r="EC244" s="50">
        <f ca="1"/>
        <v>43847</v>
      </c>
      <c r="ED244" s="50">
        <f ca="1"/>
        <v>43846</v>
      </c>
      <c r="EE244" s="50">
        <f ca="1"/>
        <v>43845</v>
      </c>
      <c r="EF244" s="50">
        <f ca="1"/>
        <v>43844</v>
      </c>
      <c r="EG244" s="50">
        <f ca="1"/>
        <v>43843</v>
      </c>
      <c r="EH244" s="50">
        <f ca="1"/>
        <v>43840</v>
      </c>
      <c r="EI244" s="50">
        <f ca="1"/>
        <v>43839</v>
      </c>
      <c r="EJ244" s="50">
        <f ca="1"/>
        <v>43838</v>
      </c>
      <c r="EK244" s="50">
        <f ca="1"/>
        <v>43837</v>
      </c>
      <c r="EL244" s="50">
        <f ca="1"/>
        <v>43836</v>
      </c>
      <c r="EM244" s="50">
        <f ca="1"/>
        <v>43833</v>
      </c>
      <c r="EN244" s="50">
        <f ca="1"/>
        <v>43832</v>
      </c>
      <c r="EO244" s="50">
        <f ca="1"/>
        <v>43830</v>
      </c>
      <c r="EP244" s="50">
        <f ca="1"/>
        <v>43829</v>
      </c>
      <c r="EQ244" s="50">
        <f ca="1"/>
        <v>43826</v>
      </c>
      <c r="ER244" s="50">
        <f ca="1"/>
        <v>43823</v>
      </c>
      <c r="ES244" s="50">
        <f ca="1"/>
        <v>43822</v>
      </c>
      <c r="ET244" s="50">
        <f ca="1"/>
        <v>43819</v>
      </c>
      <c r="EU244" s="50">
        <f ca="1"/>
        <v>43818</v>
      </c>
      <c r="EV244" s="50">
        <f ca="1"/>
        <v>43817</v>
      </c>
      <c r="EW244" s="50">
        <f ca="1"/>
        <v>43816</v>
      </c>
      <c r="EX244" s="50">
        <f ca="1"/>
        <v>43815</v>
      </c>
      <c r="EY244" s="50">
        <f ca="1"/>
        <v>43812</v>
      </c>
      <c r="EZ244" s="50">
        <f ca="1"/>
        <v>43811</v>
      </c>
      <c r="FA244" s="50">
        <f ca="1"/>
        <v>43810</v>
      </c>
      <c r="FB244" s="50">
        <f ca="1"/>
        <v>43809</v>
      </c>
      <c r="FC244" s="50">
        <f ca="1"/>
        <v>43808</v>
      </c>
      <c r="FD244" s="50">
        <f ca="1"/>
        <v>43805</v>
      </c>
      <c r="FE244" s="50">
        <f ca="1"/>
        <v>43804</v>
      </c>
      <c r="FF244" s="50">
        <f ca="1"/>
        <v>43803</v>
      </c>
      <c r="FG244" s="50">
        <f ca="1"/>
        <v>43802</v>
      </c>
      <c r="FH244" s="50">
        <f ca="1"/>
        <v>43801</v>
      </c>
      <c r="FI244" s="50">
        <f ca="1"/>
        <v>43798</v>
      </c>
      <c r="FJ244" s="50">
        <f ca="1"/>
        <v>43797</v>
      </c>
      <c r="FK244" s="50">
        <f ca="1"/>
        <v>43796</v>
      </c>
      <c r="FL244" s="50">
        <f ca="1"/>
        <v>43795</v>
      </c>
      <c r="FM244" s="50">
        <f ca="1"/>
        <v>43794</v>
      </c>
      <c r="FN244" s="50">
        <f ca="1"/>
        <v>43791</v>
      </c>
      <c r="FO244" s="50">
        <f ca="1"/>
        <v>43790</v>
      </c>
      <c r="FP244" s="50">
        <f ca="1"/>
        <v>43789</v>
      </c>
      <c r="FQ244" s="50">
        <f ca="1"/>
        <v>43788</v>
      </c>
      <c r="FR244" s="50">
        <f ca="1"/>
        <v>43787</v>
      </c>
      <c r="FS244" s="50">
        <f ca="1"/>
        <v>43784</v>
      </c>
      <c r="FT244" s="50">
        <f ca="1"/>
        <v>43783</v>
      </c>
      <c r="FU244" s="50">
        <f ca="1"/>
        <v>43782</v>
      </c>
      <c r="FV244" s="50">
        <f ca="1"/>
        <v>43781</v>
      </c>
      <c r="FW244" s="50">
        <f ca="1"/>
        <v>43780</v>
      </c>
      <c r="FX244" s="50">
        <f ca="1"/>
        <v>43777</v>
      </c>
      <c r="FY244" s="50">
        <f ca="1"/>
        <v>43776</v>
      </c>
      <c r="FZ244" s="50">
        <f ca="1"/>
        <v>43775</v>
      </c>
      <c r="GA244" s="50">
        <f ca="1"/>
        <v>43774</v>
      </c>
      <c r="GB244" s="50">
        <f ca="1"/>
        <v>43773</v>
      </c>
      <c r="GC244" s="50">
        <f ca="1"/>
        <v>43770</v>
      </c>
      <c r="GD244" s="50">
        <f ca="1"/>
        <v>43769</v>
      </c>
      <c r="GE244" s="50">
        <f ca="1"/>
        <v>43768</v>
      </c>
      <c r="GF244" s="50">
        <f ca="1"/>
        <v>43767</v>
      </c>
      <c r="GG244" s="50">
        <f ca="1"/>
        <v>43766</v>
      </c>
      <c r="GH244" s="50">
        <f ca="1"/>
        <v>43763</v>
      </c>
      <c r="GI244" s="50">
        <f ca="1"/>
        <v>43762</v>
      </c>
      <c r="GJ244" s="50">
        <f ca="1"/>
        <v>43761</v>
      </c>
      <c r="GK244" s="50">
        <f ca="1"/>
        <v>43760</v>
      </c>
      <c r="GL244" s="50">
        <f ca="1"/>
        <v>43759</v>
      </c>
      <c r="GM244" s="50">
        <f ca="1"/>
        <v>43756</v>
      </c>
      <c r="GN244" s="50">
        <f ca="1"/>
        <v>43755</v>
      </c>
      <c r="GO244" s="50">
        <f ca="1"/>
        <v>43754</v>
      </c>
      <c r="GP244" s="50">
        <f ca="1"/>
        <v>43753</v>
      </c>
      <c r="GQ244" s="50">
        <f ca="1"/>
        <v>43752</v>
      </c>
      <c r="GR244" s="50">
        <f ca="1"/>
        <v>43749</v>
      </c>
      <c r="GS244" s="50">
        <f ca="1"/>
        <v>43748</v>
      </c>
      <c r="GT244" s="50">
        <f ca="1"/>
        <v>43747</v>
      </c>
      <c r="GU244" s="50">
        <f ca="1"/>
        <v>43746</v>
      </c>
      <c r="GV244" s="50">
        <f ca="1"/>
        <v>43745</v>
      </c>
      <c r="GW244" s="50">
        <f ca="1"/>
        <v>43742</v>
      </c>
      <c r="GX244" s="50">
        <f ca="1"/>
        <v>43741</v>
      </c>
      <c r="GY244" s="50">
        <f ca="1"/>
        <v>43740</v>
      </c>
      <c r="GZ244" s="50">
        <f ca="1"/>
        <v>43739</v>
      </c>
      <c r="HA244" s="50">
        <f ca="1"/>
        <v>43738</v>
      </c>
      <c r="HB244" s="50">
        <f ca="1"/>
        <v>43735</v>
      </c>
      <c r="HC244" s="50">
        <f ca="1"/>
        <v>43734</v>
      </c>
      <c r="HD244" s="50">
        <f ca="1"/>
        <v>43733</v>
      </c>
      <c r="HE244" s="50">
        <f ca="1"/>
        <v>43732</v>
      </c>
      <c r="HF244" s="50">
        <f ca="1"/>
        <v>43731</v>
      </c>
      <c r="HG244" s="50">
        <f ca="1"/>
        <v>43728</v>
      </c>
      <c r="HH244" s="50">
        <f ca="1"/>
        <v>43727</v>
      </c>
      <c r="HI244" s="50">
        <f ca="1"/>
        <v>43726</v>
      </c>
      <c r="HJ244" s="50">
        <f ca="1"/>
        <v>43725</v>
      </c>
      <c r="HK244" s="50">
        <f ca="1"/>
        <v>43724</v>
      </c>
      <c r="HL244" s="50">
        <f ca="1"/>
        <v>43721</v>
      </c>
      <c r="HM244" s="50">
        <f ca="1"/>
        <v>43720</v>
      </c>
      <c r="HN244" s="50">
        <f ca="1"/>
        <v>43719</v>
      </c>
      <c r="HO244" s="50">
        <f ca="1"/>
        <v>43718</v>
      </c>
      <c r="HP244" s="50">
        <f ca="1"/>
        <v>43717</v>
      </c>
      <c r="HQ244" s="50">
        <f ca="1"/>
        <v>43714</v>
      </c>
      <c r="HR244" s="50">
        <f ca="1"/>
        <v>43713</v>
      </c>
      <c r="HS244" s="50">
        <f ca="1"/>
        <v>43712</v>
      </c>
      <c r="HT244" s="50">
        <f ca="1"/>
        <v>43711</v>
      </c>
      <c r="HU244" s="50">
        <f ca="1"/>
        <v>43710</v>
      </c>
      <c r="HV244" s="50">
        <f ca="1"/>
        <v>43707</v>
      </c>
      <c r="HW244" s="50">
        <f ca="1"/>
        <v>43706</v>
      </c>
      <c r="HX244" s="50">
        <f ca="1"/>
        <v>43705</v>
      </c>
      <c r="HY244" s="50">
        <f ca="1"/>
        <v>43704</v>
      </c>
      <c r="HZ244" s="50">
        <f ca="1"/>
        <v>43700</v>
      </c>
      <c r="IA244" s="50">
        <f ca="1"/>
        <v>43699</v>
      </c>
      <c r="IB244" s="50">
        <f ca="1"/>
        <v>43698</v>
      </c>
      <c r="IC244" s="50">
        <f ca="1"/>
        <v>43697</v>
      </c>
      <c r="ID244" s="50">
        <f ca="1"/>
        <v>43696</v>
      </c>
      <c r="IE244" s="50">
        <f ca="1"/>
        <v>43693</v>
      </c>
      <c r="IF244" s="50">
        <f ca="1"/>
        <v>43692</v>
      </c>
      <c r="IG244" s="50">
        <f ca="1"/>
        <v>43691</v>
      </c>
      <c r="IH244" s="50">
        <f ca="1"/>
        <v>43690</v>
      </c>
      <c r="II244" s="50">
        <f ca="1"/>
        <v>43689</v>
      </c>
      <c r="IJ244" s="50">
        <f ca="1"/>
        <v>43686</v>
      </c>
      <c r="IK244" s="50">
        <f ca="1"/>
        <v>43685</v>
      </c>
      <c r="IL244" s="50">
        <f ca="1"/>
        <v>43684</v>
      </c>
      <c r="IM244" s="50">
        <f ca="1"/>
        <v>43683</v>
      </c>
      <c r="IN244" s="50">
        <f ca="1"/>
        <v>43682</v>
      </c>
      <c r="IO244" s="50">
        <f ca="1"/>
        <v>43679</v>
      </c>
      <c r="IP244" s="50">
        <f ca="1"/>
        <v>43678</v>
      </c>
      <c r="IQ244" s="50">
        <f ca="1"/>
        <v>43677</v>
      </c>
      <c r="IR244" s="50">
        <f ca="1"/>
        <v>43676</v>
      </c>
      <c r="IS244" s="50">
        <f ca="1"/>
        <v>43675</v>
      </c>
      <c r="IT244" s="50">
        <f ca="1"/>
        <v>43672</v>
      </c>
      <c r="IU244" s="50">
        <f ca="1"/>
        <v>43671</v>
      </c>
      <c r="IV244" s="50">
        <f ca="1"/>
        <v>43670</v>
      </c>
      <c r="IW244" s="50">
        <f ca="1"/>
        <v>43669</v>
      </c>
      <c r="IX244" s="50">
        <f ca="1"/>
        <v>43668</v>
      </c>
      <c r="IY244" s="50">
        <f ca="1"/>
        <v>43665</v>
      </c>
      <c r="IZ244" s="50">
        <f ca="1"/>
        <v>43664</v>
      </c>
      <c r="JA244" s="50">
        <f ca="1"/>
        <v>43663</v>
      </c>
      <c r="JB244" s="50">
        <f ca="1"/>
        <v>43662</v>
      </c>
      <c r="JC244" s="50">
        <f ca="1"/>
        <v>43661</v>
      </c>
      <c r="JD244" s="50">
        <f ca="1"/>
        <v>43658</v>
      </c>
      <c r="JE244" s="50">
        <f ca="1"/>
        <v>43657</v>
      </c>
      <c r="JF244" s="50">
        <f ca="1"/>
        <v>43656</v>
      </c>
      <c r="JG244" s="50">
        <f ca="1"/>
        <v>43655</v>
      </c>
      <c r="JH244" s="50">
        <f ca="1"/>
        <v>43654</v>
      </c>
      <c r="JI244" s="50">
        <f ca="1"/>
        <v>43651</v>
      </c>
      <c r="JJ244" s="50">
        <f ca="1"/>
        <v>43650</v>
      </c>
      <c r="JK244" s="50">
        <f ca="1"/>
        <v>43649</v>
      </c>
      <c r="JL244" s="50">
        <f ca="1"/>
        <v>43648</v>
      </c>
      <c r="JM244" s="50">
        <f ca="1"/>
        <v>43647</v>
      </c>
      <c r="JN244" s="50">
        <f ca="1"/>
        <v>43644</v>
      </c>
      <c r="JO244" s="50">
        <f ca="1"/>
        <v>43643</v>
      </c>
      <c r="JP244" s="50">
        <f ca="1"/>
        <v>43642</v>
      </c>
      <c r="JQ244" s="50">
        <f ca="1"/>
        <v>43641</v>
      </c>
      <c r="JR244" s="50">
        <f ca="1"/>
        <v>43640</v>
      </c>
      <c r="JS244" s="50">
        <f ca="1"/>
        <v>43637</v>
      </c>
      <c r="JT244" s="50">
        <f ca="1"/>
        <v>43636</v>
      </c>
      <c r="JU244" s="50">
        <f ca="1"/>
        <v>43635</v>
      </c>
      <c r="JV244" s="50">
        <f ca="1"/>
        <v>43634</v>
      </c>
      <c r="JW244" s="50">
        <f ca="1"/>
        <v>43633</v>
      </c>
      <c r="JX244" s="50">
        <f ca="1"/>
        <v>43630</v>
      </c>
      <c r="JY244" s="50">
        <f ca="1"/>
        <v>43629</v>
      </c>
      <c r="JZ244" s="50">
        <f ca="1"/>
        <v>43628</v>
      </c>
      <c r="KA244" s="50">
        <f ca="1"/>
        <v>43627</v>
      </c>
      <c r="KB244" s="50">
        <f ca="1"/>
        <v>43626</v>
      </c>
      <c r="KC244" s="50">
        <f ca="1"/>
        <v>43623</v>
      </c>
      <c r="KD244" s="50">
        <f ca="1"/>
        <v>43622</v>
      </c>
      <c r="KE244" s="50">
        <f ca="1"/>
        <v>43621</v>
      </c>
      <c r="KF244" s="50">
        <f ca="1"/>
        <v>43620</v>
      </c>
      <c r="KG244" s="50">
        <f ca="1"/>
        <v>43619</v>
      </c>
      <c r="KH244" s="50">
        <f ca="1"/>
        <v>43616</v>
      </c>
      <c r="KI244" s="50">
        <f ca="1"/>
        <v>43615</v>
      </c>
      <c r="KJ244" s="50">
        <f ca="1"/>
        <v>43614</v>
      </c>
      <c r="KK244" s="50">
        <f ca="1"/>
        <v>43613</v>
      </c>
      <c r="KL244" s="50">
        <f ca="1"/>
        <v>43609</v>
      </c>
      <c r="KM244" s="50">
        <f ca="1"/>
        <v>43608</v>
      </c>
      <c r="KN244" s="50">
        <f ca="1"/>
        <v>43607</v>
      </c>
      <c r="KO244" s="50">
        <f ca="1"/>
        <v>43606</v>
      </c>
      <c r="KP244" s="50">
        <f ca="1"/>
        <v>43605</v>
      </c>
      <c r="KQ244" s="50">
        <f ca="1"/>
        <v>43602</v>
      </c>
      <c r="KR244" s="50">
        <f ca="1"/>
        <v>43601</v>
      </c>
      <c r="KS244" s="50">
        <f ca="1"/>
        <v>43600</v>
      </c>
      <c r="KT244" s="50">
        <f ca="1"/>
        <v>43599</v>
      </c>
      <c r="KU244" s="50">
        <f ca="1"/>
        <v>43598</v>
      </c>
      <c r="KV244" s="50">
        <f ca="1"/>
        <v>43595</v>
      </c>
      <c r="KW244" s="50">
        <f ca="1"/>
        <v>43594</v>
      </c>
      <c r="KX244" s="50">
        <f ca="1"/>
        <v>43593</v>
      </c>
      <c r="KY244" s="50">
        <f ca="1"/>
        <v>43592</v>
      </c>
      <c r="KZ244" s="50">
        <f ca="1"/>
        <v>43588</v>
      </c>
      <c r="LA244" s="50">
        <f ca="1"/>
        <v>43587</v>
      </c>
      <c r="LB244" s="50">
        <f ca="1"/>
        <v>43586</v>
      </c>
      <c r="LC244" s="50">
        <f ca="1"/>
        <v>43585</v>
      </c>
      <c r="LD244" s="50">
        <f ca="1"/>
        <v>43584</v>
      </c>
      <c r="LE244" s="50">
        <f ca="1"/>
        <v>43581</v>
      </c>
      <c r="LF244" s="50">
        <f ca="1"/>
        <v>43580</v>
      </c>
      <c r="LG244" s="50">
        <f ca="1"/>
        <v>43579</v>
      </c>
      <c r="LH244" s="50">
        <f ca="1"/>
        <v>43578</v>
      </c>
      <c r="LI244" s="50">
        <f ca="1"/>
        <v>43573</v>
      </c>
      <c r="LJ244" s="50">
        <f ca="1"/>
        <v>43572</v>
      </c>
      <c r="LK244" s="50">
        <f ca="1"/>
        <v>43571</v>
      </c>
      <c r="LL244" s="50">
        <f ca="1"/>
        <v>43570</v>
      </c>
      <c r="LM244" s="50">
        <f ca="1"/>
        <v>43567</v>
      </c>
      <c r="LN244" s="50">
        <f ca="1"/>
        <v>43566</v>
      </c>
      <c r="LO244" s="50">
        <f ca="1"/>
        <v>43565</v>
      </c>
      <c r="LP244" s="50">
        <f ca="1"/>
        <v>43564</v>
      </c>
      <c r="LQ244" s="50">
        <f ca="1"/>
        <v>43563</v>
      </c>
      <c r="LR244" s="50">
        <f ca="1"/>
        <v>43560</v>
      </c>
      <c r="LS244" s="50">
        <f ca="1"/>
        <v>43559</v>
      </c>
      <c r="LT244" s="50">
        <f ca="1"/>
        <v>43558</v>
      </c>
      <c r="LU244" s="50">
        <f ca="1"/>
        <v>43557</v>
      </c>
      <c r="LV244" s="50">
        <f ca="1"/>
        <v>43556</v>
      </c>
      <c r="LW244" s="50">
        <f ca="1"/>
        <v>43553</v>
      </c>
      <c r="LX244" s="50">
        <f ca="1"/>
        <v>43552</v>
      </c>
      <c r="LY244" s="50">
        <f ca="1"/>
        <v>43551</v>
      </c>
      <c r="LZ244" s="50">
        <f ca="1"/>
        <v>43550</v>
      </c>
      <c r="MA244" s="50">
        <f ca="1"/>
        <v>43549</v>
      </c>
      <c r="MB244" s="50">
        <f ca="1"/>
        <v>43546</v>
      </c>
      <c r="MC244" s="50">
        <f ca="1"/>
        <v>43545</v>
      </c>
      <c r="MD244" s="50">
        <f ca="1"/>
        <v>43544</v>
      </c>
      <c r="ME244" s="50">
        <f ca="1"/>
        <v>43543</v>
      </c>
      <c r="MF244" s="50">
        <f ca="1"/>
        <v>43542</v>
      </c>
      <c r="MG244" s="50">
        <f ca="1"/>
        <v>43539</v>
      </c>
      <c r="MH244" s="50">
        <f ca="1"/>
        <v>43538</v>
      </c>
      <c r="MI244" s="50">
        <f ca="1"/>
        <v>43537</v>
      </c>
      <c r="MJ244" s="50">
        <f ca="1"/>
        <v>43536</v>
      </c>
      <c r="MK244" s="50">
        <f ca="1"/>
        <v>43535</v>
      </c>
      <c r="ML244" s="50">
        <f ca="1"/>
        <v>43532</v>
      </c>
      <c r="MM244" s="50">
        <f ca="1"/>
        <v>43531</v>
      </c>
      <c r="MN244" s="50">
        <f ca="1"/>
        <v>43530</v>
      </c>
      <c r="MO244" s="50">
        <f ca="1"/>
        <v>43529</v>
      </c>
      <c r="MP244" s="50">
        <f ca="1"/>
        <v>43528</v>
      </c>
      <c r="MQ244" s="50">
        <f ca="1"/>
        <v>43525</v>
      </c>
      <c r="MR244" s="50">
        <f ca="1"/>
        <v>43524</v>
      </c>
      <c r="MS244" s="50">
        <f ca="1"/>
        <v>43523</v>
      </c>
      <c r="MT244" s="50">
        <f ca="1"/>
        <v>43522</v>
      </c>
      <c r="MU244" s="50">
        <f ca="1"/>
        <v>43521</v>
      </c>
      <c r="MV244" s="50">
        <f ca="1"/>
        <v>43518</v>
      </c>
      <c r="MW244" s="50">
        <f ca="1"/>
        <v>43517</v>
      </c>
      <c r="MX244" s="50">
        <f ca="1"/>
        <v>43516</v>
      </c>
      <c r="MY244" s="50">
        <f ca="1"/>
        <v>43515</v>
      </c>
      <c r="MZ244" s="50">
        <f ca="1"/>
        <v>43514</v>
      </c>
      <c r="NA244" s="50">
        <f ca="1"/>
        <v>43511</v>
      </c>
      <c r="NB244" s="50">
        <f ca="1"/>
        <v>43510</v>
      </c>
      <c r="NC244" s="50">
        <f ca="1"/>
        <v>43509</v>
      </c>
      <c r="ND244" s="50">
        <f ca="1"/>
        <v>43508</v>
      </c>
      <c r="NE244" s="50">
        <f ca="1"/>
        <v>43507</v>
      </c>
      <c r="NF244" s="50">
        <f ca="1"/>
        <v>43504</v>
      </c>
      <c r="NG244" s="50">
        <f ca="1"/>
        <v>43503</v>
      </c>
      <c r="NH244" s="50">
        <f ca="1"/>
        <v>43502</v>
      </c>
      <c r="NI244" s="50">
        <f ca="1"/>
        <v>43501</v>
      </c>
      <c r="NJ244" s="50">
        <f ca="1"/>
        <v>43500</v>
      </c>
      <c r="NK244" s="50">
        <f ca="1"/>
        <v>43497</v>
      </c>
      <c r="NL244" s="50">
        <f ca="1"/>
        <v>43496</v>
      </c>
      <c r="NM244" s="50">
        <f ca="1"/>
        <v>43495</v>
      </c>
      <c r="NN244" s="50">
        <f ca="1"/>
        <v>43494</v>
      </c>
      <c r="NO244" s="50">
        <f ca="1"/>
        <v>43493</v>
      </c>
      <c r="NP244" s="50">
        <f ca="1"/>
        <v>43490</v>
      </c>
      <c r="NQ244" s="50">
        <f ca="1"/>
        <v>43489</v>
      </c>
      <c r="NR244" s="50">
        <f ca="1"/>
        <v>43488</v>
      </c>
      <c r="NS244" s="50">
        <f ca="1"/>
        <v>43487</v>
      </c>
      <c r="NT244" s="50">
        <f ca="1"/>
        <v>43486</v>
      </c>
      <c r="NU244" s="50">
        <f ca="1"/>
        <v>43483</v>
      </c>
      <c r="NV244" s="50">
        <f ca="1"/>
        <v>43482</v>
      </c>
      <c r="NW244" s="50">
        <f ca="1"/>
        <v>43481</v>
      </c>
      <c r="NX244" s="50">
        <f ca="1"/>
        <v>43480</v>
      </c>
      <c r="NY244" s="50">
        <f ca="1"/>
        <v>43479</v>
      </c>
      <c r="NZ244" s="50">
        <f ca="1"/>
        <v>43476</v>
      </c>
      <c r="OA244" s="50">
        <f ca="1"/>
        <v>43475</v>
      </c>
      <c r="OB244" s="50">
        <f ca="1"/>
        <v>43474</v>
      </c>
      <c r="OC244" s="50">
        <f ca="1"/>
        <v>43473</v>
      </c>
      <c r="OD244" s="50">
        <f ca="1"/>
        <v>43472</v>
      </c>
      <c r="OE244" s="50">
        <f ca="1"/>
        <v>43469</v>
      </c>
      <c r="OF244" s="50">
        <f ca="1"/>
        <v>43468</v>
      </c>
      <c r="OG244" s="50">
        <f ca="1"/>
        <v>43467</v>
      </c>
      <c r="OH244" s="50">
        <f ca="1"/>
        <v>43465</v>
      </c>
      <c r="OI244" s="50">
        <f ca="1"/>
        <v>43462</v>
      </c>
      <c r="OJ244" s="50">
        <f ca="1"/>
        <v>43461</v>
      </c>
      <c r="OK244" s="50">
        <f ca="1"/>
        <v>43458</v>
      </c>
      <c r="OL244" s="50">
        <f ca="1"/>
        <v>43455</v>
      </c>
      <c r="OM244" s="50">
        <f ca="1"/>
        <v>43454</v>
      </c>
      <c r="ON244" s="50">
        <f ca="1"/>
        <v>43453</v>
      </c>
      <c r="OO244" s="50">
        <f ca="1"/>
        <v>43452</v>
      </c>
      <c r="OP244" s="50">
        <f ca="1"/>
        <v>43451</v>
      </c>
      <c r="OQ244" s="50">
        <f ca="1"/>
        <v>43448</v>
      </c>
      <c r="OR244" s="50">
        <f ca="1"/>
        <v>43447</v>
      </c>
      <c r="OS244" s="50">
        <f ca="1"/>
        <v>43446</v>
      </c>
      <c r="OT244" s="50">
        <f ca="1"/>
        <v>43445</v>
      </c>
      <c r="OU244" s="50">
        <f ca="1"/>
        <v>43444</v>
      </c>
      <c r="OV244" s="50">
        <f ca="1"/>
        <v>43441</v>
      </c>
      <c r="OW244" s="50">
        <f ca="1"/>
        <v>43440</v>
      </c>
      <c r="OX244" s="50">
        <f ca="1"/>
        <v>43439</v>
      </c>
      <c r="OY244" s="50">
        <f ca="1"/>
        <v>43438</v>
      </c>
      <c r="OZ244" s="50">
        <f ca="1"/>
        <v>43437</v>
      </c>
      <c r="PA244" s="50">
        <f ca="1"/>
        <v>43434</v>
      </c>
      <c r="PB244" s="50">
        <f ca="1"/>
        <v>43433</v>
      </c>
      <c r="PC244" s="50">
        <f ca="1"/>
        <v>43432</v>
      </c>
      <c r="PD244" s="50">
        <f ca="1"/>
        <v>43431</v>
      </c>
      <c r="PE244" s="50">
        <f ca="1"/>
        <v>43430</v>
      </c>
      <c r="PF244" s="50">
        <f ca="1"/>
        <v>43427</v>
      </c>
      <c r="PG244" s="50">
        <f ca="1"/>
        <v>43426</v>
      </c>
      <c r="PH244" s="50">
        <f ca="1"/>
        <v>43425</v>
      </c>
      <c r="PI244" s="50">
        <f ca="1"/>
        <v>43424</v>
      </c>
      <c r="PJ244" s="50">
        <f ca="1"/>
        <v>43423</v>
      </c>
      <c r="PK244" s="50">
        <f ca="1"/>
        <v>43420</v>
      </c>
      <c r="PL244" s="50">
        <f ca="1"/>
        <v>43419</v>
      </c>
      <c r="PM244" s="50">
        <f ca="1"/>
        <v>43418</v>
      </c>
      <c r="PN244" s="50">
        <f ca="1"/>
        <v>43417</v>
      </c>
      <c r="PO244" s="50">
        <f ca="1"/>
        <v>43416</v>
      </c>
      <c r="PP244" s="50">
        <f ca="1"/>
        <v>43413</v>
      </c>
      <c r="PQ244" s="50">
        <f ca="1"/>
        <v>43412</v>
      </c>
      <c r="PR244" s="50">
        <f ca="1"/>
        <v>43411</v>
      </c>
      <c r="PS244" s="50">
        <f ca="1"/>
        <v>43410</v>
      </c>
      <c r="PT244" s="50">
        <f ca="1"/>
        <v>43409</v>
      </c>
      <c r="PU244" s="50">
        <f ca="1"/>
        <v>43406</v>
      </c>
      <c r="PV244" s="50">
        <f ca="1"/>
        <v>43405</v>
      </c>
      <c r="PW244" s="50">
        <f ca="1"/>
        <v>43404</v>
      </c>
      <c r="PX244" s="50">
        <f ca="1"/>
        <v>43403</v>
      </c>
      <c r="PY244" s="50">
        <f ca="1"/>
        <v>43402</v>
      </c>
      <c r="PZ244" s="50">
        <f ca="1"/>
        <v>43399</v>
      </c>
      <c r="QA244" s="50">
        <f ca="1"/>
        <v>43398</v>
      </c>
      <c r="QB244" s="50">
        <f ca="1"/>
        <v>43397</v>
      </c>
      <c r="QC244" s="50">
        <f ca="1"/>
        <v>43396</v>
      </c>
      <c r="QD244" s="50">
        <f ca="1"/>
        <v>43395</v>
      </c>
      <c r="QE244" s="50">
        <f ca="1"/>
        <v>43392</v>
      </c>
      <c r="QF244" s="50">
        <f ca="1"/>
        <v>43391</v>
      </c>
      <c r="QG244" s="50">
        <f ca="1"/>
        <v>43390</v>
      </c>
      <c r="QH244" s="50">
        <f ca="1"/>
        <v>43389</v>
      </c>
      <c r="QI244" s="50">
        <f ca="1"/>
        <v>43388</v>
      </c>
      <c r="QJ244" s="50">
        <f ca="1"/>
        <v>43385</v>
      </c>
      <c r="QK244" s="50">
        <f ca="1"/>
        <v>43384</v>
      </c>
      <c r="QL244" s="50">
        <f ca="1"/>
        <v>43383</v>
      </c>
      <c r="QM244" s="50">
        <f ca="1"/>
        <v>43382</v>
      </c>
      <c r="QN244" s="50">
        <f ca="1"/>
        <v>43381</v>
      </c>
      <c r="QO244" s="50">
        <f ca="1"/>
        <v>43378</v>
      </c>
      <c r="QP244" s="50">
        <f ca="1"/>
        <v>43377</v>
      </c>
      <c r="QQ244" s="50">
        <f ca="1"/>
        <v>43376</v>
      </c>
      <c r="QR244" s="50">
        <f ca="1"/>
        <v>43375</v>
      </c>
      <c r="QS244" s="50">
        <f ca="1"/>
        <v>43374</v>
      </c>
      <c r="QT244" s="50">
        <f ca="1"/>
        <v>43371</v>
      </c>
      <c r="QU244" s="50">
        <f ca="1"/>
        <v>43370</v>
      </c>
      <c r="QV244" s="50">
        <f ca="1"/>
        <v>43369</v>
      </c>
      <c r="QW244" s="50">
        <f ca="1"/>
        <v>43368</v>
      </c>
      <c r="QX244" s="50">
        <f ca="1"/>
        <v>43367</v>
      </c>
      <c r="QY244" s="50">
        <f ca="1"/>
        <v>43364</v>
      </c>
      <c r="QZ244" s="50">
        <f ca="1"/>
        <v>43363</v>
      </c>
      <c r="RA244" s="50">
        <f ca="1"/>
        <v>43362</v>
      </c>
      <c r="RB244" s="50">
        <f ca="1"/>
        <v>43361</v>
      </c>
      <c r="RC244" s="50">
        <f ca="1"/>
        <v>43360</v>
      </c>
      <c r="RD244" s="50">
        <f ca="1"/>
        <v>43357</v>
      </c>
      <c r="RE244" s="50">
        <f ca="1"/>
        <v>43356</v>
      </c>
      <c r="RF244" s="50">
        <f ca="1"/>
        <v>43355</v>
      </c>
      <c r="RG244" s="50">
        <f ca="1"/>
        <v>43354</v>
      </c>
      <c r="RH244" s="50">
        <f ca="1"/>
        <v>43353</v>
      </c>
      <c r="RI244" s="50">
        <f ca="1"/>
        <v>43350</v>
      </c>
      <c r="RJ244" s="50">
        <f ca="1"/>
        <v>43349</v>
      </c>
      <c r="RK244" s="50">
        <f ca="1"/>
        <v>43348</v>
      </c>
      <c r="RL244" s="50">
        <f ca="1"/>
        <v>43347</v>
      </c>
      <c r="RM244" s="50">
        <f ca="1"/>
        <v>43346</v>
      </c>
      <c r="RN244" s="50">
        <f ca="1"/>
        <v>43343</v>
      </c>
      <c r="RO244" s="50">
        <f ca="1"/>
        <v>43342</v>
      </c>
      <c r="RP244" s="50">
        <f ca="1"/>
        <v>43341</v>
      </c>
      <c r="RQ244" s="50">
        <f ca="1"/>
        <v>43340</v>
      </c>
      <c r="RR244" s="50">
        <f ca="1"/>
        <v>43336</v>
      </c>
      <c r="RS244" s="50">
        <f ca="1"/>
        <v>43335</v>
      </c>
      <c r="RT244" s="50">
        <f ca="1"/>
        <v>43334</v>
      </c>
      <c r="RU244" s="50">
        <f ca="1"/>
        <v>43333</v>
      </c>
      <c r="RV244" s="50">
        <f ca="1"/>
        <v>43332</v>
      </c>
      <c r="RW244" s="50">
        <f ca="1"/>
        <v>43329</v>
      </c>
      <c r="RX244" s="50">
        <f ca="1"/>
        <v>43328</v>
      </c>
      <c r="RY244" s="50">
        <f ca="1"/>
        <v>43327</v>
      </c>
      <c r="RZ244" s="50">
        <f ca="1"/>
        <v>43326</v>
      </c>
      <c r="SA244" s="50">
        <f ca="1"/>
        <v>43325</v>
      </c>
      <c r="SB244" s="50">
        <f ca="1"/>
        <v>43322</v>
      </c>
      <c r="SC244" s="50">
        <f ca="1"/>
        <v>43321</v>
      </c>
      <c r="SD244" s="50">
        <f ca="1"/>
        <v>43320</v>
      </c>
      <c r="SE244" s="50">
        <f ca="1"/>
        <v>43319</v>
      </c>
      <c r="SF244" s="50">
        <f ca="1"/>
        <v>43318</v>
      </c>
      <c r="SG244" s="50">
        <f ca="1"/>
        <v>43315</v>
      </c>
      <c r="SH244" s="50">
        <f ca="1"/>
        <v>43314</v>
      </c>
      <c r="SI244" s="50">
        <f ca="1"/>
        <v>43313</v>
      </c>
      <c r="SJ244" s="50">
        <f ca="1"/>
        <v>43312</v>
      </c>
      <c r="SK244" s="50">
        <f ca="1"/>
        <v>43311</v>
      </c>
      <c r="SL244" s="50">
        <f ca="1"/>
        <v>43308</v>
      </c>
      <c r="SM244" s="50">
        <f ca="1"/>
        <v>43307</v>
      </c>
      <c r="SN244" s="50">
        <f ca="1"/>
        <v>43306</v>
      </c>
      <c r="SO244" s="50">
        <f ca="1"/>
        <v>43305</v>
      </c>
      <c r="SP244" s="43">
        <f ca="1"/>
        <v>43304</v>
      </c>
      <c r="SQ244" s="43">
        <f ca="1"/>
        <v>43301</v>
      </c>
      <c r="SR244" s="43">
        <f ca="1"/>
        <v>43300</v>
      </c>
      <c r="SS244" s="43">
        <f ca="1"/>
        <v>43299</v>
      </c>
    </row>
    <row r="245" spans="2:513" x14ac:dyDescent="0.25">
      <c r="B245" s="46" t="s">
        <v>505</v>
      </c>
      <c r="C245" s="45" cm="1">
        <f t="array" aca="1" ref="C245" ca="1">MIN(IFERROR(IF(OFFSET(bHist!$A$1,_xlfn.XMATCH($B$244,bHist!B:B,0)-1,3,1,500)=0,"-",OFFSET(bHist!$A$1,_xlfn.XMATCH($B$244,bHist!B:B,0)-1,3,1,500))-IF(OFFSET(bHist!$A$1,_xlfn.XMATCH(B245,bHist!B:B,0)-1,3,1,500)=0,"-",OFFSET(bHist!$A$1,_xlfn.XMATCH(B245,bHist!B:B,0)-1,3,1,500)),"-"))</f>
        <v>-75.84234205865863</v>
      </c>
      <c r="D245" s="45" cm="1">
        <f t="array" aca="1" ref="D245" ca="1">AVERAGE(IFERROR(IF(OFFSET(bHist!$A$1,_xlfn.XMATCH($B$244,bHist!B:B,0)-1,3,1,500)=0,"-",OFFSET(bHist!$A$1,_xlfn.XMATCH($B$244,bHist!B:B,0)-1,3,1,500))-IF(OFFSET(bHist!$A$1,_xlfn.XMATCH(B245,bHist!B:B,0)-1,3,1,500)=0,"-",OFFSET(bHist!$A$1,_xlfn.XMATCH(B245,bHist!B:B,0)-1,3,1,500)),"-"))</f>
        <v>-14.279254377617123</v>
      </c>
      <c r="E245" s="45" cm="1">
        <f t="array" aca="1" ref="E245" ca="1">MAX(IFERROR(IF(OFFSET(bHist!$A$1,_xlfn.XMATCH($B$244,bHist!B:B,0)-1,3,1,500)=0,"-",OFFSET(bHist!$A$1,_xlfn.XMATCH($B$244,bHist!B:B,0)-1,3,1,500))-IF(OFFSET(bHist!$A$1,_xlfn.XMATCH(B245,bHist!B:B,0)-1,3,1,500)=0,"-",OFFSET(bHist!$A$1,_xlfn.XMATCH(B245,bHist!B:B,0)-1,3,1,500)),"-"))</f>
        <v>235.3866662311554</v>
      </c>
      <c r="F245" s="45" cm="1">
        <f t="array" aca="1" ref="F245" ca="1">_xlfn.STDEV.P(IFERROR(IF(OFFSET(bHist!$A$1,_xlfn.XMATCH($B$244,bHist!B:B,0)-1,3,1,500)=0,"-",OFFSET(bHist!$A$1,_xlfn.XMATCH($B$244,bHist!B:B,0)-1,3,1,500))-IF(OFFSET(bHist!$A$1,_xlfn.XMATCH(B245,bHist!B:B,0)-1,3,1,500)=0,"-",OFFSET(bHist!$A$1,_xlfn.XMATCH(B245,bHist!B:B,0)-1,3,1,500)),"-"))</f>
        <v>27.302250954955454</v>
      </c>
      <c r="G245" s="45" cm="1">
        <f t="array" aca="1" ref="G245" ca="1">INDEX((IFERROR(IF(OFFSET(bHist!$A$1,_xlfn.XMATCH($B$244,bHist!B:B,0)-1,3,1,500)=0,"-",OFFSET(bHist!$A$1,_xlfn.XMATCH($B$244,bHist!B:B,0)-1,3,1,500))-IF(OFFSET(bHist!$A$1,_xlfn.XMATCH(B245,bHist!B:B,0)-1,3,1,500)=0,"-",OFFSET(bHist!$A$1,_xlfn.XMATCH(B245,bHist!B:B,0)-1,3,1,500)),"-")),1)</f>
        <v>-15.744115025162728</v>
      </c>
      <c r="H245" s="51">
        <f ca="1">(G245-D245)/(E245-C245)</f>
        <v>-4.7066970254313108E-3</v>
      </c>
      <c r="I245" s="51" cm="1">
        <f t="array" aca="1" ref="I245" ca="1">SLOPE((IFERROR(IF(OFFSET(bHist!$A$1,_xlfn.XMATCH($B$244,bHist!$B:$B,0)-1,3,1,500)=0,"-",OFFSET(bHist!$A$1,_xlfn.XMATCH($B$244,bHist!$B:$B,0)-1,3,1,500))-IF(OFFSET(bHist!$A$1,_xlfn.XMATCH(B245,bHist!$B:$B,0)-1,3,1,500)=0,"-",OFFSET(bHist!$A$1,_xlfn.XMATCH(B245,bHist!$B:$B,0)-1,3,1,500)),"-")),OFFSET(bHist!$A$1,0,3,1,500))</f>
        <v>2.6011267385835188E-2</v>
      </c>
      <c r="J245" s="45" cm="1">
        <f t="array" aca="1" ref="J245" ca="1">INTERCEPT((IFERROR(IF(OFFSET(bHist!$A$1,_xlfn.XMATCH($B$244,bHist!$B:$B,0)-1,3,1,500)=0,"-",OFFSET(bHist!$A$1,_xlfn.XMATCH($B$244,bHist!$B:$B,0)-1,3,1,500))-IF(OFFSET(bHist!$A$1,_xlfn.XMATCH(B245,bHist!$B:$B,0)-1,3,1,500)=0,"-",OFFSET(bHist!$A$1,_xlfn.XMATCH(B245,bHist!$B:$B,0)-1,3,1,500)),"-")),OFFSET(bHist!$A$1,0,3,1,500))</f>
        <v>-1149.89170333929</v>
      </c>
      <c r="K245" s="45" cm="1">
        <f t="array" aca="1" ref="K245" ca="1">STEYX((IFERROR(IF(OFFSET(bHist!$A$1,_xlfn.XMATCH($B$244,bHist!B:B,0)-1,3,1,500)=0,"-",OFFSET(bHist!$A$1,_xlfn.XMATCH($B$244,bHist!B:B,0)-1,3,1,500))-IF(OFFSET(bHist!$A$1,_xlfn.XMATCH(B245,bHist!B:B,0)-1,3,1,500)=0,"-",OFFSET(bHist!$A$1,_xlfn.XMATCH(B245,bHist!B:B,0)-1,3,1,500)),"-")),OFFSET(bHist!$A$1,0,3,1,500))</f>
        <v>26.810890689371039</v>
      </c>
      <c r="L245" s="51" cm="1">
        <f t="array" aca="1" ref="L245" ca="1">CORREL(IF(OFFSET(bHist!A1,_xlfn.XMATCH($B$244,bHist!B:B,0)-1,3,1,500)=0,"-",OFFSET(bHist!$A$1,_xlfn.XMATCH($B$244,bHist!B:B,0)-1,3,1,500)),IF(OFFSET(bHist!$A$1,_xlfn.XMATCH(B245,bHist!B:B,0)-1,3,1,500)=0,"-",OFFSET(bHist!$A$1,_xlfn.XMATCH(B245,bHist!B:B,0)-1,3,1,500)))</f>
        <v>0.96354090591033048</v>
      </c>
      <c r="M245" s="51" cm="1">
        <f t="array" aca="1" ref="M245" ca="1">CORREL((IFERROR(IF(OFFSET(bHist!$A$1,_xlfn.XMATCH($B$244,bHist!B:B,0)-1,3,1,500)=0,"-",OFFSET(bHist!$A$1,_xlfn.XMATCH($B$244,bHist!B:B,0)-1,3,1,500))-IF(OFFSET(bHist!$A$1,_xlfn.XMATCH(B245,bHist!B:B,0)-1,3,1,500)=0,"-",OFFSET(bHist!$A$1,_xlfn.XMATCH(B245,bHist!B:B,0)-1,3,1,500)),"-")),OFFSET(bHist!$A$1,0,3,1,500))</f>
        <v>0.19881535691937857</v>
      </c>
      <c r="N245" s="45" cm="1">
        <f t="array" aca="1" ref="N245:SS245" ca="1">(IFERROR(IF(OFFSET(bHist!$A$1,_xlfn.XMATCH($B$244,bHist!B:B,0)-1,3,1,500)=0,"-",OFFSET(bHist!$A$1,_xlfn.XMATCH($B$244,bHist!B:B,0)-1,3,1,500))-IF(OFFSET(bHist!$A$1,_xlfn.XMATCH(B245,bHist!B:B,0)-1,3,1,500)=0,"-",OFFSET(bHist!$A$1,_xlfn.XMATCH(B245,bHist!B:B,0)-1,3,1,500)),"-"))</f>
        <v>-15.744115025162728</v>
      </c>
      <c r="O245" s="45">
        <f ca="1"/>
        <v>-29.089542736291918</v>
      </c>
      <c r="P245" s="45">
        <f ca="1"/>
        <v>-27.339913396239268</v>
      </c>
      <c r="Q245" s="45">
        <f ca="1"/>
        <v>-11.546416733980152</v>
      </c>
      <c r="R245" s="45">
        <f ca="1"/>
        <v>-14.254997943520522</v>
      </c>
      <c r="S245" s="45">
        <f ca="1"/>
        <v>-9.9572862339019821</v>
      </c>
      <c r="T245" s="45">
        <f ca="1"/>
        <v>-9.1764244185686152</v>
      </c>
      <c r="U245" s="45">
        <f ca="1"/>
        <v>-1.7219144814013987</v>
      </c>
      <c r="V245" s="45">
        <f ca="1"/>
        <v>-2.1703928049802812</v>
      </c>
      <c r="W245" s="45">
        <f ca="1"/>
        <v>-1.1156399141549969</v>
      </c>
      <c r="X245" s="45">
        <f ca="1"/>
        <v>-7.9186332366466559</v>
      </c>
      <c r="Y245" s="45">
        <f ca="1"/>
        <v>11.45959388983249</v>
      </c>
      <c r="Z245" s="45">
        <f ca="1"/>
        <v>12.058017374873145</v>
      </c>
      <c r="AA245" s="45">
        <f ca="1"/>
        <v>25.926522407650964</v>
      </c>
      <c r="AB245" s="45">
        <f ca="1"/>
        <v>20.026663360118846</v>
      </c>
      <c r="AC245" s="45">
        <f ca="1"/>
        <v>-4.4260326714515656</v>
      </c>
      <c r="AD245" s="45">
        <f ca="1"/>
        <v>25.704528631448738</v>
      </c>
      <c r="AE245" s="45">
        <f ca="1"/>
        <v>20.051377864837633</v>
      </c>
      <c r="AF245" s="45">
        <f ca="1"/>
        <v>15.841747790098196</v>
      </c>
      <c r="AG245" s="45">
        <f ca="1"/>
        <v>14.256937950253473</v>
      </c>
      <c r="AH245" s="45">
        <f ca="1"/>
        <v>-4.8842191576957816</v>
      </c>
      <c r="AI245" s="45">
        <f ca="1"/>
        <v>-37.238915372014048</v>
      </c>
      <c r="AJ245" s="45">
        <f ca="1"/>
        <v>-59.947485145330425</v>
      </c>
      <c r="AK245" s="45">
        <f ca="1"/>
        <v>-22.689446444749819</v>
      </c>
      <c r="AL245" s="45">
        <f ca="1"/>
        <v>-16.348170195698742</v>
      </c>
      <c r="AM245" s="45">
        <f ca="1"/>
        <v>-5.6843937321901308</v>
      </c>
      <c r="AN245" s="45">
        <f ca="1"/>
        <v>-10.076594312310249</v>
      </c>
      <c r="AO245" s="45">
        <f ca="1"/>
        <v>-12.021346642851853</v>
      </c>
      <c r="AP245" s="45">
        <f ca="1"/>
        <v>-11.243775012493131</v>
      </c>
      <c r="AQ245" s="45">
        <f ca="1"/>
        <v>-35.997759675145147</v>
      </c>
      <c r="AR245" s="45">
        <f ca="1"/>
        <v>-32.422176221251476</v>
      </c>
      <c r="AS245" s="45">
        <f ca="1"/>
        <v>-45.268462862610818</v>
      </c>
      <c r="AT245" s="45">
        <f ca="1"/>
        <v>-18.415368125081073</v>
      </c>
      <c r="AU245" s="45">
        <f ca="1"/>
        <v>-14.637494363427152</v>
      </c>
      <c r="AV245" s="45">
        <f ca="1"/>
        <v>-3.3896847245692925</v>
      </c>
      <c r="AW245" s="45">
        <f ca="1"/>
        <v>19.709171383619321</v>
      </c>
      <c r="AX245" s="45">
        <f ca="1"/>
        <v>60.768980893969569</v>
      </c>
      <c r="AY245" s="45">
        <f ca="1"/>
        <v>67.387527914643272</v>
      </c>
      <c r="AZ245" s="45">
        <f ca="1"/>
        <v>81.598183102369319</v>
      </c>
      <c r="BA245" s="45">
        <f ca="1"/>
        <v>58.244084672689439</v>
      </c>
      <c r="BB245" s="45">
        <f ca="1"/>
        <v>52.986436333417942</v>
      </c>
      <c r="BC245" s="45">
        <f ca="1"/>
        <v>61.006142290353807</v>
      </c>
      <c r="BD245" s="45">
        <f ca="1"/>
        <v>52.165917338371287</v>
      </c>
      <c r="BE245" s="45">
        <f ca="1"/>
        <v>72.85848240721225</v>
      </c>
      <c r="BF245" s="45">
        <f ca="1"/>
        <v>89.089077287674002</v>
      </c>
      <c r="BG245" s="45">
        <f ca="1"/>
        <v>111.52872015166281</v>
      </c>
      <c r="BH245" s="45">
        <f ca="1"/>
        <v>132.43761342775821</v>
      </c>
      <c r="BI245" s="45">
        <f ca="1"/>
        <v>107.58310203135005</v>
      </c>
      <c r="BJ245" s="45">
        <f ca="1"/>
        <v>109.04501655864721</v>
      </c>
      <c r="BK245" s="45">
        <f ca="1"/>
        <v>64.18046192669874</v>
      </c>
      <c r="BL245" s="45">
        <f ca="1"/>
        <v>35.25254903531075</v>
      </c>
      <c r="BM245" s="45">
        <f ca="1"/>
        <v>73.591962358951577</v>
      </c>
      <c r="BN245" s="45">
        <f ca="1"/>
        <v>89.928600219964949</v>
      </c>
      <c r="BO245" s="45">
        <f ca="1"/>
        <v>205.24906824004648</v>
      </c>
      <c r="BP245" s="45">
        <f ca="1"/>
        <v>235.3866662311554</v>
      </c>
      <c r="BQ245" s="45">
        <f ca="1"/>
        <v>63.825161312580093</v>
      </c>
      <c r="BR245" s="45">
        <f ca="1"/>
        <v>-15.273217519283293</v>
      </c>
      <c r="BS245" s="45">
        <f ca="1"/>
        <v>-23.435470847129835</v>
      </c>
      <c r="BT245" s="45">
        <f ca="1"/>
        <v>-55.08384256160258</v>
      </c>
      <c r="BU245" s="45">
        <f ca="1"/>
        <v>-72.082840335845972</v>
      </c>
      <c r="BV245" s="45">
        <f ca="1"/>
        <v>-75.84234205865863</v>
      </c>
      <c r="BW245" s="45">
        <f ca="1"/>
        <v>-62.037829561114307</v>
      </c>
      <c r="BX245" s="45">
        <f ca="1"/>
        <v>-55.70005418109892</v>
      </c>
      <c r="BY245" s="45">
        <f ca="1"/>
        <v>-34.863744193196283</v>
      </c>
      <c r="BZ245" s="45">
        <f ca="1"/>
        <v>-49.453345749974233</v>
      </c>
      <c r="CA245" s="45">
        <f ca="1"/>
        <v>-43.791965617418271</v>
      </c>
      <c r="CB245" s="45">
        <f ca="1"/>
        <v>-62.992217208981458</v>
      </c>
      <c r="CC245" s="45">
        <f ca="1"/>
        <v>-63.135590929865828</v>
      </c>
      <c r="CD245" s="45">
        <f ca="1"/>
        <v>-63.33617408955098</v>
      </c>
      <c r="CE245" s="45">
        <f ca="1"/>
        <v>-72.890299246668803</v>
      </c>
      <c r="CF245" s="45">
        <f ca="1"/>
        <v>-63.668139832019847</v>
      </c>
      <c r="CG245" s="45">
        <f ca="1"/>
        <v>-45.196628236651406</v>
      </c>
      <c r="CH245" s="45">
        <f ca="1"/>
        <v>-14.818353018760718</v>
      </c>
      <c r="CI245" s="45">
        <f ca="1"/>
        <v>-17.926592014789549</v>
      </c>
      <c r="CJ245" s="45">
        <f ca="1"/>
        <v>-8.1798619670867083</v>
      </c>
      <c r="CK245" s="45">
        <f ca="1"/>
        <v>19.786551704645149</v>
      </c>
      <c r="CL245" s="45">
        <f ca="1"/>
        <v>30.045598668932939</v>
      </c>
      <c r="CM245" s="45">
        <f ca="1"/>
        <v>37.478575897216729</v>
      </c>
      <c r="CN245" s="45">
        <f ca="1"/>
        <v>44.614242756843566</v>
      </c>
      <c r="CO245" s="45">
        <f ca="1"/>
        <v>4.7187727211713764</v>
      </c>
      <c r="CP245" s="45">
        <f ca="1"/>
        <v>-9.584627970933866</v>
      </c>
      <c r="CQ245" s="45">
        <f ca="1"/>
        <v>-36.089670575857156</v>
      </c>
      <c r="CR245" s="45">
        <f ca="1"/>
        <v>-22.98733387267589</v>
      </c>
      <c r="CS245" s="45">
        <f ca="1"/>
        <v>-3.9784519838094923</v>
      </c>
      <c r="CT245" s="45">
        <f ca="1"/>
        <v>-23.426165948510189</v>
      </c>
      <c r="CU245" s="45">
        <f ca="1"/>
        <v>-28.982985072731992</v>
      </c>
      <c r="CV245" s="45">
        <f ca="1"/>
        <v>-26.738367806911469</v>
      </c>
      <c r="CW245" s="45">
        <f ca="1"/>
        <v>-32.345679239153853</v>
      </c>
      <c r="CX245" s="45">
        <f ca="1"/>
        <v>-32.966923118948941</v>
      </c>
      <c r="CY245" s="45">
        <f ca="1"/>
        <v>-28.806751339912424</v>
      </c>
      <c r="CZ245" s="45">
        <f ca="1"/>
        <v>-27.316478178143512</v>
      </c>
      <c r="DA245" s="45">
        <f ca="1"/>
        <v>-23.125243224740032</v>
      </c>
      <c r="DB245" s="45">
        <f ca="1"/>
        <v>-19.784388953089703</v>
      </c>
      <c r="DC245" s="45">
        <f ca="1"/>
        <v>-22.513026307940478</v>
      </c>
      <c r="DD245" s="45">
        <f ca="1"/>
        <v>-16.132329206109048</v>
      </c>
      <c r="DE245" s="45">
        <f ca="1"/>
        <v>-16.833987940311424</v>
      </c>
      <c r="DF245" s="45">
        <f ca="1"/>
        <v>-17.9559286249876</v>
      </c>
      <c r="DG245" s="45">
        <f ca="1"/>
        <v>-17.146158564925202</v>
      </c>
      <c r="DH245" s="45">
        <f ca="1"/>
        <v>-17.241140357851975</v>
      </c>
      <c r="DI245" s="45">
        <f ca="1"/>
        <v>-19.078483624219899</v>
      </c>
      <c r="DJ245" s="45">
        <f ca="1"/>
        <v>-12.992681562185297</v>
      </c>
      <c r="DK245" s="45">
        <f ca="1"/>
        <v>-19.461824328064914</v>
      </c>
      <c r="DL245" s="45">
        <f ca="1"/>
        <v>-21.929036081194866</v>
      </c>
      <c r="DM245" s="45">
        <f ca="1"/>
        <v>-25.106014180779454</v>
      </c>
      <c r="DN245" s="45">
        <f ca="1"/>
        <v>-27.379296622395515</v>
      </c>
      <c r="DO245" s="45">
        <f ca="1"/>
        <v>-26.277474719405177</v>
      </c>
      <c r="DP245" s="45">
        <f ca="1"/>
        <v>-26.85664011263848</v>
      </c>
      <c r="DQ245" s="45">
        <f ca="1"/>
        <v>-27.58939213693143</v>
      </c>
      <c r="DR245" s="45">
        <f ca="1"/>
        <v>-27.339636841416365</v>
      </c>
      <c r="DS245" s="45">
        <f ca="1"/>
        <v>-28.886422832727426</v>
      </c>
      <c r="DT245" s="45">
        <f ca="1"/>
        <v>-27.527002349257465</v>
      </c>
      <c r="DU245" s="45">
        <f ca="1"/>
        <v>-26.723174704194065</v>
      </c>
      <c r="DV245" s="45">
        <f ca="1"/>
        <v>-23.099715049147619</v>
      </c>
      <c r="DW245" s="45">
        <f ca="1"/>
        <v>-23.005730944156653</v>
      </c>
      <c r="DX245" s="45">
        <f ca="1"/>
        <v>-14.79021909725666</v>
      </c>
      <c r="DY245" s="45">
        <f ca="1"/>
        <v>-13.437845320940021</v>
      </c>
      <c r="DZ245" s="45">
        <f ca="1"/>
        <v>-8.8827017716169365</v>
      </c>
      <c r="EA245" s="45">
        <f ca="1"/>
        <v>-7.689033837437627</v>
      </c>
      <c r="EB245" s="45">
        <f ca="1"/>
        <v>-8.6896508352756427</v>
      </c>
      <c r="EC245" s="45">
        <f ca="1"/>
        <v>-10.883955034613614</v>
      </c>
      <c r="ED245" s="45">
        <f ca="1"/>
        <v>-9.9845975978374426</v>
      </c>
      <c r="EE245" s="45">
        <f ca="1"/>
        <v>-10.476034726738924</v>
      </c>
      <c r="EF245" s="45">
        <f ca="1"/>
        <v>-10.5460345416069</v>
      </c>
      <c r="EG245" s="45">
        <f ca="1"/>
        <v>-10.10403849101067</v>
      </c>
      <c r="EH245" s="45">
        <f ca="1"/>
        <v>-9.5542659523487075</v>
      </c>
      <c r="EI245" s="45">
        <f ca="1"/>
        <v>-8.5848657995462503</v>
      </c>
      <c r="EJ245" s="45">
        <f ca="1"/>
        <v>-9.6897053245305926</v>
      </c>
      <c r="EK245" s="45">
        <f ca="1"/>
        <v>-13.902631496787073</v>
      </c>
      <c r="EL245" s="45">
        <f ca="1"/>
        <v>-13.474843101620678</v>
      </c>
      <c r="EM245" s="45">
        <f ca="1"/>
        <v>-13.697772989511492</v>
      </c>
      <c r="EN245" s="45">
        <f ca="1"/>
        <v>-14.629920567393299</v>
      </c>
      <c r="EO245" s="45">
        <f ca="1"/>
        <v>-16.389896811962117</v>
      </c>
      <c r="EP245" s="45">
        <f ca="1"/>
        <v>-14.086477745175365</v>
      </c>
      <c r="EQ245" s="45">
        <f ca="1"/>
        <v>-15.620519283294676</v>
      </c>
      <c r="ER245" s="45">
        <f ca="1"/>
        <v>-18.412342956185341</v>
      </c>
      <c r="ES245" s="45">
        <f ca="1"/>
        <v>-17.055824319005005</v>
      </c>
      <c r="ET245" s="45">
        <f ca="1"/>
        <v>-18.277497535109518</v>
      </c>
      <c r="EU245" s="45">
        <f ca="1"/>
        <v>-16.017685880661006</v>
      </c>
      <c r="EV245" s="45">
        <f ca="1"/>
        <v>-13.992153558969498</v>
      </c>
      <c r="EW245" s="45">
        <f ca="1"/>
        <v>-15.937698367476465</v>
      </c>
      <c r="EX245" s="45">
        <f ca="1"/>
        <v>-15.596504581332212</v>
      </c>
      <c r="EY245" s="45">
        <f ca="1"/>
        <v>-15.246215934395799</v>
      </c>
      <c r="EZ245" s="45">
        <f ca="1"/>
        <v>-16.285597025752061</v>
      </c>
      <c r="FA245" s="45">
        <f ca="1"/>
        <v>-15.300552842617037</v>
      </c>
      <c r="FB245" s="45">
        <f ca="1"/>
        <v>-14.149477024435996</v>
      </c>
      <c r="FC245" s="45">
        <f ca="1"/>
        <v>-14.102230678319934</v>
      </c>
      <c r="FD245" s="45">
        <f ca="1"/>
        <v>-17.199516910195356</v>
      </c>
      <c r="FE245" s="45">
        <f ca="1"/>
        <v>-18.344191577076899</v>
      </c>
      <c r="FF245" s="45">
        <f ca="1"/>
        <v>-18.952597392678271</v>
      </c>
      <c r="FG245" s="45">
        <f ca="1"/>
        <v>-19.938234964132306</v>
      </c>
      <c r="FH245" s="45">
        <f ca="1"/>
        <v>-15.722487818598751</v>
      </c>
      <c r="FI245" s="45">
        <f ca="1"/>
        <v>-17.332211673259735</v>
      </c>
      <c r="FJ245" s="45">
        <f ca="1"/>
        <v>-18.373553676247596</v>
      </c>
      <c r="FK245" s="45">
        <f ca="1"/>
        <v>-18.112674461841593</v>
      </c>
      <c r="FL245" s="45">
        <f ca="1"/>
        <v>-19.441494559645662</v>
      </c>
      <c r="FM245" s="45">
        <f ca="1"/>
        <v>-22.559269752144814</v>
      </c>
      <c r="FN245" s="45">
        <f ca="1"/>
        <v>-31.365531667947764</v>
      </c>
      <c r="FO245" s="45">
        <f ca="1"/>
        <v>-34.279590694069867</v>
      </c>
      <c r="FP245" s="45">
        <f ca="1"/>
        <v>-36.503511176586159</v>
      </c>
      <c r="FQ245" s="45">
        <f ca="1"/>
        <v>-35.737332940936071</v>
      </c>
      <c r="FR245" s="45">
        <f ca="1"/>
        <v>-32.426693975210199</v>
      </c>
      <c r="FS245" s="45">
        <f ca="1"/>
        <v>-31.179971588373178</v>
      </c>
      <c r="FT245" s="45">
        <f ca="1"/>
        <v>-31.354459697365755</v>
      </c>
      <c r="FU245" s="45">
        <f ca="1"/>
        <v>-29.779467017889012</v>
      </c>
      <c r="FV245" s="45">
        <f ca="1"/>
        <v>-27.912107754468927</v>
      </c>
      <c r="FW245" s="45">
        <f ca="1"/>
        <v>-27.434394548058506</v>
      </c>
      <c r="FX245" s="45">
        <f ca="1"/>
        <v>-27.391422862410536</v>
      </c>
      <c r="FY245" s="45">
        <f ca="1"/>
        <v>-22.778356248855594</v>
      </c>
      <c r="FZ245" s="45">
        <f ca="1"/>
        <v>-22.910538887619971</v>
      </c>
      <c r="GA245" s="45">
        <f ca="1"/>
        <v>-20.327881501913076</v>
      </c>
      <c r="GB245" s="45">
        <f ca="1"/>
        <v>-21.535840796470652</v>
      </c>
      <c r="GC245" s="45">
        <f ca="1"/>
        <v>-22.006515904426578</v>
      </c>
      <c r="GD245" s="45">
        <f ca="1"/>
        <v>-23.179815677881244</v>
      </c>
      <c r="GE245" s="45">
        <f ca="1"/>
        <v>-20.105431152224533</v>
      </c>
      <c r="GF245" s="45">
        <f ca="1"/>
        <v>-17.866474318265908</v>
      </c>
      <c r="GG245" s="45">
        <f ca="1"/>
        <v>-15.017956257700916</v>
      </c>
      <c r="GH245" s="45">
        <f ca="1"/>
        <v>-14.096002808570866</v>
      </c>
      <c r="GI245" s="45">
        <f ca="1"/>
        <v>-12.653787376642235</v>
      </c>
      <c r="GJ245" s="45">
        <f ca="1"/>
        <v>-13.900215776920319</v>
      </c>
      <c r="GK245" s="45">
        <f ca="1"/>
        <v>-12.751085140109055</v>
      </c>
      <c r="GL245" s="45">
        <f ca="1"/>
        <v>-10.891180153846733</v>
      </c>
      <c r="GM245" s="45">
        <f ca="1"/>
        <v>-11.858909797072414</v>
      </c>
      <c r="GN245" s="45">
        <f ca="1"/>
        <v>-10.195199898362162</v>
      </c>
      <c r="GO245" s="45">
        <f ca="1"/>
        <v>-8.4525098317861591</v>
      </c>
      <c r="GP245" s="45">
        <f ca="1"/>
        <v>-9.535730325341234</v>
      </c>
      <c r="GQ245" s="45">
        <f ca="1"/>
        <v>-9.8158618727922544</v>
      </c>
      <c r="GR245" s="45">
        <f ca="1"/>
        <v>-8.8629150072336103</v>
      </c>
      <c r="GS245" s="45">
        <f ca="1"/>
        <v>-9.9408738584518517</v>
      </c>
      <c r="GT245" s="45">
        <f ca="1"/>
        <v>-12.532501282095922</v>
      </c>
      <c r="GU245" s="45">
        <f ca="1"/>
        <v>-13.481241604208947</v>
      </c>
      <c r="GV245" s="45">
        <f ca="1"/>
        <v>-14.098950073838225</v>
      </c>
      <c r="GW245" s="45">
        <f ca="1"/>
        <v>-15.280966139674192</v>
      </c>
      <c r="GX245" s="45">
        <f ca="1"/>
        <v>-14.05990348184109</v>
      </c>
      <c r="GY245" s="45">
        <f ca="1"/>
        <v>-13.488763654828062</v>
      </c>
      <c r="GZ245" s="45">
        <f ca="1"/>
        <v>-11.249270624279987</v>
      </c>
      <c r="HA245" s="45">
        <f ca="1"/>
        <v>-12.661716244697558</v>
      </c>
      <c r="HB245" s="45">
        <f ca="1"/>
        <v>-12.735105786085143</v>
      </c>
      <c r="HC245" s="45">
        <f ca="1"/>
        <v>-16.544705762028698</v>
      </c>
      <c r="HD245" s="45">
        <f ca="1"/>
        <v>-16.3263706908226</v>
      </c>
      <c r="HE245" s="45">
        <f ca="1"/>
        <v>-17.747200959324829</v>
      </c>
      <c r="HF245" s="45">
        <f ca="1"/>
        <v>-18.948190882682809</v>
      </c>
      <c r="HG245" s="45">
        <f ca="1"/>
        <v>-19.288339837551106</v>
      </c>
      <c r="HH245" s="45">
        <f ca="1"/>
        <v>-23.970786707997306</v>
      </c>
      <c r="HI245" s="45">
        <f ca="1"/>
        <v>-27.315592995524412</v>
      </c>
      <c r="HJ245" s="45">
        <f ca="1"/>
        <v>-19.419419671297078</v>
      </c>
      <c r="HK245" s="45">
        <f ca="1"/>
        <v>-17.034400697827344</v>
      </c>
      <c r="HL245" s="45">
        <f ca="1"/>
        <v>-15.560315619111066</v>
      </c>
      <c r="HM245" s="45">
        <f ca="1"/>
        <v>-7.8842585322856849</v>
      </c>
      <c r="HN245" s="45">
        <f ca="1"/>
        <v>-22.56653677129745</v>
      </c>
      <c r="HO245" s="45">
        <f ca="1"/>
        <v>-21.994512887239466</v>
      </c>
      <c r="HP245" s="45">
        <f ca="1"/>
        <v>-23.023956445336339</v>
      </c>
      <c r="HQ245" s="45">
        <f ca="1"/>
        <v>-20.773018806338314</v>
      </c>
      <c r="HR245" s="45">
        <f ca="1"/>
        <v>-20.171531509757045</v>
      </c>
      <c r="HS245" s="45">
        <f ca="1"/>
        <v>-17.704643402457236</v>
      </c>
      <c r="HT245" s="45">
        <f ca="1"/>
        <v>-20.07442627716064</v>
      </c>
      <c r="HU245" s="45">
        <f ca="1"/>
        <v>-20.754531561136247</v>
      </c>
      <c r="HV245" s="45">
        <f ca="1"/>
        <v>-22.376045739889143</v>
      </c>
      <c r="HW245" s="45">
        <f ca="1"/>
        <v>-21.880268244981764</v>
      </c>
      <c r="HX245" s="45">
        <f ca="1"/>
        <v>-23.469130205035214</v>
      </c>
      <c r="HY245" s="45">
        <f ca="1"/>
        <v>-21.186965453386314</v>
      </c>
      <c r="HZ245" s="45">
        <f ca="1"/>
        <v>-22.012661337137224</v>
      </c>
      <c r="IA245" s="45">
        <f ca="1"/>
        <v>-20.38240618348123</v>
      </c>
      <c r="IB245" s="45">
        <f ca="1"/>
        <v>-19.309522593498222</v>
      </c>
      <c r="IC245" s="45">
        <f ca="1"/>
        <v>-24.174474702239053</v>
      </c>
      <c r="ID245" s="45">
        <f ca="1"/>
        <v>-21.074399940848352</v>
      </c>
      <c r="IE245" s="45">
        <f ca="1"/>
        <v>-16.901051361203187</v>
      </c>
      <c r="IF245" s="45">
        <f ca="1"/>
        <v>-16.612472025394439</v>
      </c>
      <c r="IG245" s="45">
        <f ca="1"/>
        <v>-20.020754251003268</v>
      </c>
      <c r="IH245" s="45">
        <f ca="1"/>
        <v>-17.984851829409592</v>
      </c>
      <c r="II245" s="45">
        <f ca="1"/>
        <v>-19.139585629463184</v>
      </c>
      <c r="IJ245" s="45">
        <f ca="1"/>
        <v>-25.985356791377072</v>
      </c>
      <c r="IK245" s="45">
        <f ca="1"/>
        <v>-27.475927619099608</v>
      </c>
      <c r="IL245" s="45">
        <f ca="1"/>
        <v>-30.102681346058858</v>
      </c>
      <c r="IM245" s="45">
        <f ca="1"/>
        <v>-32.934481839537625</v>
      </c>
      <c r="IN245" s="45">
        <f ca="1"/>
        <v>-31.205061811566367</v>
      </c>
      <c r="IO245" s="45">
        <f ca="1"/>
        <v>-30.498534151673311</v>
      </c>
      <c r="IP245" s="45">
        <f ca="1"/>
        <v>-26.342804680228227</v>
      </c>
      <c r="IQ245" s="45">
        <f ca="1"/>
        <v>-23.569524271249776</v>
      </c>
      <c r="IR245" s="45">
        <f ca="1"/>
        <v>-21.591357655882831</v>
      </c>
      <c r="IS245" s="45">
        <f ca="1"/>
        <v>-22.93456776726245</v>
      </c>
      <c r="IT245" s="45">
        <f ca="1"/>
        <v>-20.478715477943418</v>
      </c>
      <c r="IU245" s="45">
        <f ca="1"/>
        <v>-18.793252772688867</v>
      </c>
      <c r="IV245" s="45">
        <f ca="1"/>
        <v>-17.445396868109704</v>
      </c>
      <c r="IW245" s="45">
        <f ca="1"/>
        <v>-15.300373974084849</v>
      </c>
      <c r="IX245" s="45">
        <f ca="1"/>
        <v>-17.344016145586963</v>
      </c>
      <c r="IY245" s="45">
        <f ca="1"/>
        <v>-18.356138166546813</v>
      </c>
      <c r="IZ245" s="45">
        <f ca="1"/>
        <v>-16.649470777869212</v>
      </c>
      <c r="JA245" s="45">
        <f ca="1"/>
        <v>-18.416671016097069</v>
      </c>
      <c r="JB245" s="45">
        <f ca="1"/>
        <v>-15.240768159627919</v>
      </c>
      <c r="JC245" s="45">
        <f ca="1"/>
        <v>-11.614147278308849</v>
      </c>
      <c r="JD245" s="45">
        <f ca="1"/>
        <v>-12.448389633059492</v>
      </c>
      <c r="JE245" s="45">
        <f ca="1"/>
        <v>-11.208925579786296</v>
      </c>
      <c r="JF245" s="45">
        <f ca="1"/>
        <v>-11.011284898400291</v>
      </c>
      <c r="JG245" s="45">
        <f ca="1"/>
        <v>-12.485401781201375</v>
      </c>
      <c r="JH245" s="45">
        <f ca="1"/>
        <v>-15.948567474126818</v>
      </c>
      <c r="JI245" s="45">
        <f ca="1"/>
        <v>-15.973422626852994</v>
      </c>
      <c r="JJ245" s="45">
        <f ca="1"/>
        <v>-10.833536738157278</v>
      </c>
      <c r="JK245" s="45">
        <f ca="1"/>
        <v>-13.190541086435331</v>
      </c>
      <c r="JL245" s="45">
        <f ca="1"/>
        <v>-12.357589795947078</v>
      </c>
      <c r="JM245" s="45">
        <f ca="1"/>
        <v>-13.011586568117139</v>
      </c>
      <c r="JN245" s="45">
        <f ca="1"/>
        <v>-13.183219707489002</v>
      </c>
      <c r="JO245" s="45">
        <f ca="1"/>
        <v>-12.912007250905035</v>
      </c>
      <c r="JP245" s="45">
        <f ca="1"/>
        <v>-14.528338029623029</v>
      </c>
      <c r="JQ245" s="45">
        <f ca="1"/>
        <v>-16.037132308602338</v>
      </c>
      <c r="JR245" s="45">
        <f ca="1"/>
        <v>-17.970052071571345</v>
      </c>
      <c r="JS245" s="45">
        <f ca="1"/>
        <v>-17.627421738743777</v>
      </c>
      <c r="JT245" s="45">
        <f ca="1"/>
        <v>-15.370523732781415</v>
      </c>
      <c r="JU245" s="45">
        <f ca="1"/>
        <v>-15.629659000277528</v>
      </c>
      <c r="JV245" s="45">
        <f ca="1"/>
        <v>-20.983802043318754</v>
      </c>
      <c r="JW245" s="45">
        <f ca="1"/>
        <v>-26.042155218005192</v>
      </c>
      <c r="JX245" s="45">
        <f ca="1"/>
        <v>-26.914409334421151</v>
      </c>
      <c r="JY245" s="45">
        <f ca="1"/>
        <v>-28.399853562831879</v>
      </c>
      <c r="JZ245" s="45">
        <f ca="1"/>
        <v>-30.197949441194524</v>
      </c>
      <c r="KA245" s="45">
        <f ca="1"/>
        <v>-31.956758348226543</v>
      </c>
      <c r="KB245" s="45">
        <f ca="1"/>
        <v>-25.673000319004061</v>
      </c>
      <c r="KC245" s="45">
        <f ca="1"/>
        <v>-32.767702381491659</v>
      </c>
      <c r="KD245" s="45">
        <f ca="1"/>
        <v>-36.01359124815464</v>
      </c>
      <c r="KE245" s="45">
        <f ca="1"/>
        <v>-36.332450718522082</v>
      </c>
      <c r="KF245" s="45">
        <f ca="1"/>
        <v>-35.701840996980664</v>
      </c>
      <c r="KG245" s="45">
        <f ca="1"/>
        <v>-31.114727298974984</v>
      </c>
      <c r="KH245" s="45">
        <f ca="1"/>
        <v>-28.140307418942442</v>
      </c>
      <c r="KI245" s="45">
        <f ca="1"/>
        <v>-30.35300191664696</v>
      </c>
      <c r="KJ245" s="45">
        <f ca="1"/>
        <v>-29.832559062838556</v>
      </c>
      <c r="KK245" s="45">
        <f ca="1"/>
        <v>-30.268331953763962</v>
      </c>
      <c r="KL245" s="45">
        <f ca="1"/>
        <v>-31.939173313260085</v>
      </c>
      <c r="KM245" s="45">
        <f ca="1"/>
        <v>-32.838111940622326</v>
      </c>
      <c r="KN245" s="45">
        <f ca="1"/>
        <v>-34.978724082469938</v>
      </c>
      <c r="KO245" s="45">
        <f ca="1"/>
        <v>-32.000987178683275</v>
      </c>
      <c r="KP245" s="45">
        <f ca="1"/>
        <v>-36.486953335046763</v>
      </c>
      <c r="KQ245" s="45">
        <f ca="1"/>
        <v>-33.995483887910851</v>
      </c>
      <c r="KR245" s="45">
        <f ca="1"/>
        <v>-33.826988607645035</v>
      </c>
      <c r="KS245" s="45">
        <f ca="1"/>
        <v>-34.360744620442389</v>
      </c>
      <c r="KT245" s="45">
        <f ca="1"/>
        <v>-34.600680504441272</v>
      </c>
      <c r="KU245" s="45">
        <f ca="1"/>
        <v>-36.306873159885413</v>
      </c>
      <c r="KV245" s="45">
        <f ca="1"/>
        <v>-36.943722553372396</v>
      </c>
      <c r="KW245" s="45">
        <f ca="1"/>
        <v>-36.802180382966995</v>
      </c>
      <c r="KX245" s="45">
        <f ca="1"/>
        <v>-35.077582747578631</v>
      </c>
      <c r="KY245" s="45">
        <f ca="1"/>
        <v>-36.489440614104282</v>
      </c>
      <c r="KZ245" s="45">
        <f ca="1"/>
        <v>-39.063172178387646</v>
      </c>
      <c r="LA245" s="45">
        <f ca="1"/>
        <v>-33.799634048104295</v>
      </c>
      <c r="LB245" s="45">
        <f ca="1"/>
        <v>-34.860620461106294</v>
      </c>
      <c r="LC245" s="45">
        <f ca="1"/>
        <v>-34.506310164690014</v>
      </c>
      <c r="LD245" s="45">
        <f ca="1"/>
        <v>-34.800721193432807</v>
      </c>
      <c r="LE245" s="45">
        <f ca="1"/>
        <v>-34.447713449358936</v>
      </c>
      <c r="LF245" s="45">
        <f ca="1"/>
        <v>-33.389844407677657</v>
      </c>
      <c r="LG245" s="45">
        <f ca="1"/>
        <v>-28.546382217884073</v>
      </c>
      <c r="LH245" s="45">
        <f ca="1"/>
        <v>-27.185359513640407</v>
      </c>
      <c r="LI245" s="45">
        <f ca="1"/>
        <v>-29.646661360979081</v>
      </c>
      <c r="LJ245" s="45">
        <f ca="1"/>
        <v>-28.345497073173533</v>
      </c>
      <c r="LK245" s="45">
        <f ca="1"/>
        <v>-28.873371227979661</v>
      </c>
      <c r="LL245" s="45">
        <f ca="1"/>
        <v>-27.569931382417693</v>
      </c>
      <c r="LM245" s="45">
        <f ca="1"/>
        <v>-27.242596218228357</v>
      </c>
      <c r="LN245" s="45">
        <f ca="1"/>
        <v>-27.417799173116677</v>
      </c>
      <c r="LO245" s="45">
        <f ca="1"/>
        <v>-28.349949411153787</v>
      </c>
      <c r="LP245" s="45">
        <f ca="1"/>
        <v>-29.473665408372881</v>
      </c>
      <c r="LQ245" s="45">
        <f ca="1"/>
        <v>-33.552527978897089</v>
      </c>
      <c r="LR245" s="45">
        <f ca="1"/>
        <v>-31.559590073943127</v>
      </c>
      <c r="LS245" s="45">
        <f ca="1"/>
        <v>-39.92115629911423</v>
      </c>
      <c r="LT245" s="45">
        <f ca="1"/>
        <v>-48.715551058769222</v>
      </c>
      <c r="LU245" s="45">
        <f ca="1"/>
        <v>-49.037099700331694</v>
      </c>
      <c r="LV245" s="45">
        <f ca="1"/>
        <v>-44.873739695906636</v>
      </c>
      <c r="LW245" s="45">
        <f ca="1"/>
        <v>-46.662038451790814</v>
      </c>
      <c r="LX245" s="45">
        <f ca="1"/>
        <v>-45.904492270231252</v>
      </c>
      <c r="LY245" s="45">
        <f ca="1"/>
        <v>-49.250043939828871</v>
      </c>
      <c r="LZ245" s="45">
        <f ca="1"/>
        <v>-46.698683567047112</v>
      </c>
      <c r="MA245" s="45">
        <f ca="1"/>
        <v>-44.143056751489638</v>
      </c>
      <c r="MB245" s="45">
        <f ca="1"/>
        <v>-21.28406977307796</v>
      </c>
      <c r="MC245" s="45">
        <f ca="1"/>
        <v>-19.359496076107035</v>
      </c>
      <c r="MD245" s="45">
        <f ca="1"/>
        <v>-19.686761778473851</v>
      </c>
      <c r="ME245" s="45">
        <f ca="1"/>
        <v>-18.834633956313112</v>
      </c>
      <c r="MF245" s="45">
        <f ca="1"/>
        <v>-14.746548650979989</v>
      </c>
      <c r="MG245" s="45">
        <f ca="1"/>
        <v>-24.142743664979932</v>
      </c>
      <c r="MH245" s="45">
        <f ca="1"/>
        <v>-22.285587091565134</v>
      </c>
      <c r="MI245" s="45">
        <f ca="1"/>
        <v>-21.281019393205639</v>
      </c>
      <c r="MJ245" s="45">
        <f ca="1"/>
        <v>-21.363085033416752</v>
      </c>
      <c r="MK245" s="45">
        <f ca="1"/>
        <v>-13.720319505929936</v>
      </c>
      <c r="ML245" s="45">
        <f ca="1"/>
        <v>-11.987297982692724</v>
      </c>
      <c r="MM245" s="45">
        <f ca="1"/>
        <v>-12.812779170870783</v>
      </c>
      <c r="MN245" s="45">
        <f ca="1"/>
        <v>-11.29372684085368</v>
      </c>
      <c r="MO245" s="45">
        <f ca="1"/>
        <v>-11.401383577704436</v>
      </c>
      <c r="MP245" s="45">
        <f ca="1"/>
        <v>-10.178379151225087</v>
      </c>
      <c r="MQ245" s="45">
        <f ca="1"/>
        <v>-6.6418812804222114</v>
      </c>
      <c r="MR245" s="45">
        <f ca="1"/>
        <v>-6.8666955734491353</v>
      </c>
      <c r="MS245" s="45">
        <f ca="1"/>
        <v>-5.4978967294692893</v>
      </c>
      <c r="MT245" s="45">
        <f ca="1"/>
        <v>-6.4860031895637462</v>
      </c>
      <c r="MU245" s="45">
        <f ca="1"/>
        <v>-7.4668524891138048</v>
      </c>
      <c r="MV245" s="45">
        <f ca="1"/>
        <v>-7.2788285745382382</v>
      </c>
      <c r="MW245" s="45">
        <f ca="1"/>
        <v>-6.1987382851839214</v>
      </c>
      <c r="MX245" s="45">
        <f ca="1"/>
        <v>-7.1180002465248151</v>
      </c>
      <c r="MY245" s="45">
        <f ca="1"/>
        <v>-7.1875739586353262</v>
      </c>
      <c r="MZ245" s="45">
        <f ca="1"/>
        <v>-11.977836728692083</v>
      </c>
      <c r="NA245" s="45">
        <f ca="1"/>
        <v>-12.297441018342994</v>
      </c>
      <c r="NB245" s="45">
        <f ca="1"/>
        <v>-16.054208044648163</v>
      </c>
      <c r="NC245" s="45">
        <f ca="1"/>
        <v>-12.990738080620758</v>
      </c>
      <c r="ND245" s="45">
        <f ca="1"/>
        <v>-12.154108758926384</v>
      </c>
      <c r="NE245" s="45">
        <f ca="1"/>
        <v>-14.07100736284255</v>
      </c>
      <c r="NF245" s="45">
        <f ca="1"/>
        <v>-13.860511429309867</v>
      </c>
      <c r="NG245" s="45">
        <f ca="1"/>
        <v>-10.769699252724649</v>
      </c>
      <c r="NH245" s="45">
        <f ca="1"/>
        <v>-11.244636827945726</v>
      </c>
      <c r="NI245" s="45">
        <f ca="1"/>
        <v>-12.556088482499121</v>
      </c>
      <c r="NJ245" s="45">
        <f ca="1"/>
        <v>-14.137967752575861</v>
      </c>
      <c r="NK245" s="45">
        <f ca="1"/>
        <v>-14.492509161949158</v>
      </c>
      <c r="NL245" s="45">
        <f ca="1"/>
        <v>-12.003762473344807</v>
      </c>
      <c r="NM245" s="45">
        <f ca="1"/>
        <v>-8.7952967849969923</v>
      </c>
      <c r="NN245" s="45">
        <f ca="1"/>
        <v>-8.2520616611242303</v>
      </c>
      <c r="NO245" s="45">
        <f ca="1"/>
        <v>-6.9378470839261581</v>
      </c>
      <c r="NP245" s="45">
        <f ca="1"/>
        <v>-3.7540161708593303</v>
      </c>
      <c r="NQ245" s="45">
        <f ca="1"/>
        <v>-0.93949827086925097</v>
      </c>
      <c r="NR245" s="45">
        <f ca="1"/>
        <v>0.84226263177396277</v>
      </c>
      <c r="NS245" s="45">
        <f ca="1"/>
        <v>-1.375374353289601</v>
      </c>
      <c r="NT245" s="45">
        <f ca="1"/>
        <v>-0.25051797020435629</v>
      </c>
      <c r="NU245" s="45">
        <f ca="1"/>
        <v>0.45260579693319869</v>
      </c>
      <c r="NV245" s="45">
        <f ca="1"/>
        <v>3.7470410262346263</v>
      </c>
      <c r="NW245" s="45">
        <f ca="1"/>
        <v>4.3786026077270321</v>
      </c>
      <c r="NX245" s="45">
        <f ca="1"/>
        <v>-4.1028256416296927E-2</v>
      </c>
      <c r="NY245" s="45">
        <f ca="1"/>
        <v>-4.2099912523031264</v>
      </c>
      <c r="NZ245" s="45">
        <f ca="1"/>
        <v>-2.9872986694574308</v>
      </c>
      <c r="OA245" s="45">
        <f ca="1"/>
        <v>-7.1710013700723607</v>
      </c>
      <c r="OB245" s="45">
        <f ca="1"/>
        <v>-6.7643796095848074</v>
      </c>
      <c r="OC245" s="45">
        <f ca="1"/>
        <v>-7.5852363218069172</v>
      </c>
      <c r="OD245" s="45">
        <f ca="1"/>
        <v>-9.5834318935870897</v>
      </c>
      <c r="OE245" s="45">
        <f ca="1"/>
        <v>-9.4365257008075787</v>
      </c>
      <c r="OF245" s="45">
        <f ca="1"/>
        <v>-9.2700081405639878</v>
      </c>
      <c r="OG245" s="45">
        <f ca="1"/>
        <v>-5.4866140911579464</v>
      </c>
      <c r="OH245" s="45">
        <f ca="1"/>
        <v>0.34597217166424343</v>
      </c>
      <c r="OI245" s="45">
        <f ca="1"/>
        <v>1.7313778606653045</v>
      </c>
      <c r="OJ245" s="45">
        <f ca="1"/>
        <v>-0.75944805109500635</v>
      </c>
      <c r="OK245" s="45">
        <f ca="1"/>
        <v>-0.63206285572053389</v>
      </c>
      <c r="OL245" s="45">
        <f ca="1"/>
        <v>-1.4859170638322894</v>
      </c>
      <c r="OM245" s="45">
        <f ca="1"/>
        <v>2.8865654022693548</v>
      </c>
      <c r="ON245" s="45">
        <f ca="1"/>
        <v>-1.1582902771234274</v>
      </c>
      <c r="OO245" s="45">
        <f ca="1"/>
        <v>-3.0860049318075369</v>
      </c>
      <c r="OP245" s="45">
        <f ca="1"/>
        <v>-6.2619893664121662</v>
      </c>
      <c r="OQ245" s="45">
        <f ca="1"/>
        <v>-7.7966597288846913</v>
      </c>
      <c r="OR245" s="45">
        <f ca="1"/>
        <v>-4.2063865815401016</v>
      </c>
      <c r="OS245" s="45">
        <f ca="1"/>
        <v>-6.0850931155681849</v>
      </c>
      <c r="OT245" s="45">
        <f ca="1"/>
        <v>-8.4891750372648005</v>
      </c>
      <c r="OU245" s="45">
        <f ca="1"/>
        <v>-12.079524643659596</v>
      </c>
      <c r="OV245" s="45">
        <f ca="1"/>
        <v>-10.465372629642474</v>
      </c>
      <c r="OW245" s="45">
        <f ca="1"/>
        <v>-10.699874028205869</v>
      </c>
      <c r="OX245" s="45">
        <f ca="1"/>
        <v>-16.909647735476511</v>
      </c>
      <c r="OY245" s="45">
        <f ca="1"/>
        <v>-25.998744956612597</v>
      </c>
      <c r="OZ245" s="45">
        <f ca="1"/>
        <v>-30.402932681322085</v>
      </c>
      <c r="PA245" s="45">
        <f ca="1"/>
        <v>-31.33408891081811</v>
      </c>
      <c r="PB245" s="45">
        <f ca="1"/>
        <v>-32.501930488109593</v>
      </c>
      <c r="PC245" s="45">
        <f ca="1"/>
        <v>-27.922489596009257</v>
      </c>
      <c r="PD245" s="45">
        <f ca="1"/>
        <v>-26.551380635142351</v>
      </c>
      <c r="PE245" s="45">
        <f ca="1"/>
        <v>-25.039900816917424</v>
      </c>
      <c r="PF245" s="45">
        <f ca="1"/>
        <v>-25.962022647738451</v>
      </c>
      <c r="PG245" s="45">
        <f ca="1"/>
        <v>-24.446429257392907</v>
      </c>
      <c r="PH245" s="45">
        <f ca="1"/>
        <v>-20.609718448519715</v>
      </c>
      <c r="PI245" s="45">
        <f ca="1"/>
        <v>-21.325454647541051</v>
      </c>
      <c r="PJ245" s="45">
        <f ca="1"/>
        <v>-15.786812287688235</v>
      </c>
      <c r="PK245" s="45">
        <f ca="1"/>
        <v>-13.376611742615694</v>
      </c>
      <c r="PL245" s="45">
        <f ca="1"/>
        <v>-8.0452839637994771</v>
      </c>
      <c r="PM245" s="45">
        <f ca="1"/>
        <v>-10.159981801629101</v>
      </c>
      <c r="PN245" s="45">
        <f ca="1"/>
        <v>-16.272515594840058</v>
      </c>
      <c r="PO245" s="45">
        <f ca="1"/>
        <v>-13.376007559895498</v>
      </c>
      <c r="PP245" s="45">
        <f ca="1"/>
        <v>-16.581639613866827</v>
      </c>
      <c r="PQ245" s="45">
        <f ca="1"/>
        <v>-18.603666261553769</v>
      </c>
      <c r="PR245" s="45">
        <f ca="1"/>
        <v>-20.519785362720484</v>
      </c>
      <c r="PS245" s="45">
        <f ca="1"/>
        <v>-16.791548374295232</v>
      </c>
      <c r="PT245" s="45">
        <f ca="1"/>
        <v>-17.13262362968922</v>
      </c>
      <c r="PU245" s="45">
        <f ca="1"/>
        <v>-14.796283306837083</v>
      </c>
      <c r="PV245" s="45">
        <f ca="1"/>
        <v>-15.11434920310974</v>
      </c>
      <c r="PW245" s="45">
        <f ca="1"/>
        <v>-15.761773171901694</v>
      </c>
      <c r="PX245" s="45">
        <f ca="1"/>
        <v>-14.016617190957078</v>
      </c>
      <c r="PY245" s="45">
        <f ca="1"/>
        <v>-14.142727615118019</v>
      </c>
      <c r="PZ245" s="45">
        <f ca="1"/>
        <v>-12.073644634366019</v>
      </c>
      <c r="QA245" s="45">
        <f ca="1"/>
        <v>-12.463625991940461</v>
      </c>
      <c r="QB245" s="45">
        <f ca="1"/>
        <v>-13.47725499320029</v>
      </c>
      <c r="QC245" s="45">
        <f ca="1"/>
        <v>-15.416815238118176</v>
      </c>
      <c r="QD245" s="45">
        <f ca="1"/>
        <v>-16.419664282321946</v>
      </c>
      <c r="QE245" s="45">
        <f ca="1"/>
        <v>-16.654195358157168</v>
      </c>
      <c r="QF245" s="45">
        <f ca="1"/>
        <v>-14.396262788534159</v>
      </c>
      <c r="QG245" s="45">
        <f ca="1"/>
        <v>-14.699743509650247</v>
      </c>
      <c r="QH245" s="45">
        <f ca="1"/>
        <v>-17.149417389154451</v>
      </c>
      <c r="QI245" s="45">
        <f ca="1"/>
        <v>-17.091731119751941</v>
      </c>
      <c r="QJ245" s="45">
        <f ca="1"/>
        <v>-17.755047401785845</v>
      </c>
      <c r="QK245" s="45">
        <f ca="1"/>
        <v>-17.911516440033935</v>
      </c>
      <c r="QL245" s="45">
        <f ca="1"/>
        <v>-18.931482936978341</v>
      </c>
      <c r="QM245" s="45">
        <f ca="1"/>
        <v>-18.544327843546881</v>
      </c>
      <c r="QN245" s="45">
        <f ca="1"/>
        <v>-16.014885998845088</v>
      </c>
      <c r="QO245" s="45">
        <f ca="1"/>
        <v>-16.56781710362435</v>
      </c>
      <c r="QP245" s="45">
        <f ca="1"/>
        <v>-15.008177613973615</v>
      </c>
      <c r="QQ245" s="45">
        <f ca="1"/>
        <v>-15.020168734073636</v>
      </c>
      <c r="QR245" s="45">
        <f ca="1"/>
        <v>-13.881557844877236</v>
      </c>
      <c r="QS245" s="45">
        <f ca="1"/>
        <v>-15.256919443845746</v>
      </c>
      <c r="QT245" s="45">
        <f ca="1"/>
        <v>-14.689519111394901</v>
      </c>
      <c r="QU245" s="45">
        <f ca="1"/>
        <v>-13.709750203490245</v>
      </c>
      <c r="QV245" s="45">
        <f ca="1"/>
        <v>-14.807010847687707</v>
      </c>
      <c r="QW245" s="45">
        <f ca="1"/>
        <v>-14.83203031170369</v>
      </c>
      <c r="QX245" s="45">
        <f ca="1"/>
        <v>-15.91396917915344</v>
      </c>
      <c r="QY245" s="45">
        <f ca="1"/>
        <v>-14.018948423862454</v>
      </c>
      <c r="QZ245" s="45">
        <f ca="1"/>
        <v>-14.194577262282394</v>
      </c>
      <c r="RA245" s="45">
        <f ca="1"/>
        <v>-15.095632379531864</v>
      </c>
      <c r="RB245" s="45">
        <f ca="1"/>
        <v>-13.590591542124741</v>
      </c>
      <c r="RC245" s="45">
        <f ca="1"/>
        <v>-15.391742356657986</v>
      </c>
      <c r="RD245" s="45">
        <f ca="1"/>
        <v>-16.096622483134283</v>
      </c>
      <c r="RE245" s="45">
        <f ca="1"/>
        <v>-17.161900584220874</v>
      </c>
      <c r="RF245" s="45">
        <f ca="1"/>
        <v>-19.496049226045614</v>
      </c>
      <c r="RG245" s="45">
        <f ca="1"/>
        <v>-20.803844901204101</v>
      </c>
      <c r="RH245" s="45">
        <f ca="1"/>
        <v>-20.502420942425744</v>
      </c>
      <c r="RI245" s="45">
        <f ca="1"/>
        <v>-16.980566220521951</v>
      </c>
      <c r="RJ245" s="45">
        <f ca="1"/>
        <v>-18.34519556856155</v>
      </c>
      <c r="RK245" s="45">
        <f ca="1"/>
        <v>-19.308299764037116</v>
      </c>
      <c r="RL245" s="45">
        <f ca="1"/>
        <v>-21.110788472056413</v>
      </c>
      <c r="RM245" s="45">
        <f ca="1"/>
        <v>-21.087233039736759</v>
      </c>
      <c r="RN245" s="45">
        <f ca="1"/>
        <v>-21.250444702744517</v>
      </c>
      <c r="RO245" s="45">
        <f ca="1"/>
        <v>-25.73282858371735</v>
      </c>
      <c r="RP245" s="45">
        <f ca="1"/>
        <v>-26.750763439297685</v>
      </c>
      <c r="RQ245" s="45">
        <f ca="1"/>
        <v>-26.705528294205664</v>
      </c>
      <c r="RR245" s="45">
        <f ca="1"/>
        <v>-26.417935739040388</v>
      </c>
      <c r="RS245" s="45">
        <f ca="1"/>
        <v>-25.441554069280627</v>
      </c>
      <c r="RT245" s="45">
        <f ca="1"/>
        <v>-24.887611205220225</v>
      </c>
      <c r="RU245" s="45">
        <f ca="1"/>
        <v>-25.428307931184747</v>
      </c>
      <c r="RV245" s="45">
        <f ca="1"/>
        <v>-24.266657537698748</v>
      </c>
      <c r="RW245" s="45">
        <f ca="1"/>
        <v>-21.433819678068161</v>
      </c>
      <c r="RX245" s="45">
        <f ca="1"/>
        <v>-24.221627507686605</v>
      </c>
      <c r="RY245" s="45">
        <f ca="1"/>
        <v>-24.421167447566972</v>
      </c>
      <c r="RZ245" s="45">
        <f ca="1"/>
        <v>-24.09991930389404</v>
      </c>
      <c r="SA245" s="45">
        <f ca="1"/>
        <v>-24.046186223387735</v>
      </c>
      <c r="SB245" s="45">
        <f ca="1"/>
        <v>-21.406870229601878</v>
      </c>
      <c r="SC245" s="45">
        <f ca="1"/>
        <v>-19.487857547283156</v>
      </c>
      <c r="SD245" s="45">
        <f ca="1"/>
        <v>-18.822707226395607</v>
      </c>
      <c r="SE245" s="45">
        <f ca="1"/>
        <v>-17.838651826381664</v>
      </c>
      <c r="SF245" s="45">
        <f ca="1"/>
        <v>-16.165226335883148</v>
      </c>
      <c r="SG245" s="45">
        <f ca="1"/>
        <v>-14.778179358124731</v>
      </c>
      <c r="SH245" s="45">
        <f ca="1"/>
        <v>-14.556447658061984</v>
      </c>
      <c r="SI245" s="45">
        <f ca="1"/>
        <v>-15.664490184903144</v>
      </c>
      <c r="SJ245" s="45">
        <f ca="1"/>
        <v>-13.255119449973108</v>
      </c>
      <c r="SK245" s="45">
        <f ca="1"/>
        <v>-12.230704371333118</v>
      </c>
      <c r="SL245" s="45">
        <f ca="1"/>
        <v>-7.8803530609607719</v>
      </c>
      <c r="SM245" s="45">
        <f ca="1"/>
        <v>-6.3936845225095738</v>
      </c>
      <c r="SN245" s="43">
        <f ca="1"/>
        <v>-5.952935977339763</v>
      </c>
      <c r="SO245" s="43">
        <f ca="1"/>
        <v>-7.4994503954649048</v>
      </c>
      <c r="SP245" s="43">
        <f ca="1"/>
        <v>-6.5625397140979658</v>
      </c>
      <c r="SQ245" s="43">
        <f ca="1"/>
        <v>-6.4644221119880712</v>
      </c>
      <c r="SR245" s="43">
        <f ca="1"/>
        <v>-4.9123864048719383</v>
      </c>
      <c r="SS245" s="43">
        <f ca="1"/>
        <v>-4.1408748253583951</v>
      </c>
    </row>
    <row r="246" spans="2:513" x14ac:dyDescent="0.25">
      <c r="B246" s="46" t="s">
        <v>506</v>
      </c>
      <c r="C246" s="45" cm="1">
        <f t="array" aca="1" ref="C246" ca="1">MIN(IFERROR(IF(OFFSET(bHist!$A$1,_xlfn.XMATCH($B$244,bHist!B:B,0)-1,3,1,500)=0,"-",OFFSET(bHist!$A$1,_xlfn.XMATCH($B$244,bHist!B:B,0)-1,3,1,500))-IF(OFFSET(bHist!$A$1,_xlfn.XMATCH(B246,bHist!B:B,0)-1,3,1,500)=0,"-",OFFSET(bHist!$A$1,_xlfn.XMATCH(B246,bHist!B:B,0)-1,3,1,500)),"-"))</f>
        <v>-109.98481261348725</v>
      </c>
      <c r="D246" s="45" cm="1">
        <f t="array" aca="1" ref="D246" ca="1">AVERAGE(IFERROR(IF(OFFSET(bHist!$A$1,_xlfn.XMATCH($B$244,bHist!B:B,0)-1,3,1,500)=0,"-",OFFSET(bHist!$A$1,_xlfn.XMATCH($B$244,bHist!B:B,0)-1,3,1,500))-IF(OFFSET(bHist!$A$1,_xlfn.XMATCH(B246,bHist!B:B,0)-1,3,1,500)=0,"-",OFFSET(bHist!$A$1,_xlfn.XMATCH(B246,bHist!B:B,0)-1,3,1,500)),"-"))</f>
        <v>-29.42285594909427</v>
      </c>
      <c r="E246" s="45" cm="1">
        <f t="array" aca="1" ref="E246" ca="1">MAX(IFERROR(IF(OFFSET(bHist!A31,_xlfn.XMATCH($B$244,bHist!B:B,0)-1,3,1,500)=0,"-",OFFSET(bHist!A31,_xlfn.XMATCH($B$244,bHist!B:B,0)-1,3,1,500))-IF(OFFSET(bHist!A32,_xlfn.XMATCH(B246,bHist!B:B,0)-1,3,1,500)=0,"-",OFFSET(bHist!A32,_xlfn.XMATCH(B246,bHist!B:B,0)-1,3,1,500)),"-"))</f>
        <v>347.75264230012891</v>
      </c>
      <c r="F246" s="45" cm="1">
        <f t="array" aca="1" ref="F246" ca="1">_xlfn.STDEV.P(IFERROR(IF(OFFSET(bHist!A31,_xlfn.XMATCH($B$244,bHist!B:B,0)-1,3,1,500)=0,"-",OFFSET(bHist!A31,_xlfn.XMATCH($B$244,bHist!B:B,0)-1,3,1,500))-IF(OFFSET(bHist!A32,_xlfn.XMATCH(B246,bHist!B:B,0)-1,3,1,500)=0,"-",OFFSET(bHist!A32,_xlfn.XMATCH(B246,bHist!B:B,0)-1,3,1,500)),"-"))</f>
        <v>77.046233474735061</v>
      </c>
      <c r="G246" s="45" cm="1">
        <f t="array" aca="1" ref="G246" ca="1">INDEX((IFERROR(IF(OFFSET(bHist!$A$1,_xlfn.XMATCH($B$244,bHist!B:B,0)-1,3,1,500)=0,"-",OFFSET(bHist!$A$1,_xlfn.XMATCH($B$244,bHist!B:B,0)-1,3,1,500))-IF(OFFSET(bHist!$A$1,_xlfn.XMATCH(B246,bHist!B:B,0)-1,3,1,500)=0,"-",OFFSET(bHist!$A$1,_xlfn.XMATCH(B246,bHist!B:B,0)-1,3,1,500)),"-")),1)</f>
        <v>-27.661091258645058</v>
      </c>
      <c r="H246" s="51">
        <f t="shared" ref="H246:H249" ca="1" si="7">(G246-D246)/(E246-C246)</f>
        <v>3.8488541226797592E-3</v>
      </c>
      <c r="I246" s="51" cm="1">
        <f t="array" aca="1" ref="I246" ca="1">SLOPE((IFERROR(IF(OFFSET(bHist!$A$1,_xlfn.XMATCH($B$244,bHist!B:B,0)-1,3,1,500)=0,"-",OFFSET(bHist!$A$1,_xlfn.XMATCH($B$244,bHist!B:B,0)-1,3,1,500))-IF(OFFSET(bHist!$A$1,_xlfn.XMATCH(B246,bHist!B:B,0)-1,3,1,500)=0,"-",OFFSET(bHist!$A$1,_xlfn.XMATCH(B246,bHist!B:B,0)-1,3,1,500)),"-")),OFFSET(bHist!$A$1,0,3,1,500))</f>
        <v>4.2182469078112891E-2</v>
      </c>
      <c r="J246" s="45" cm="1">
        <f t="array" aca="1" ref="J246" ca="1">INTERCEPT((IFERROR(IF(OFFSET(bHist!$A$1,_xlfn.XMATCH($B$244,bHist!$B:$B,0)-1,3,1,500)=0,"-",OFFSET(bHist!$A$1,_xlfn.XMATCH($B$244,bHist!$B:$B,0)-1,3,1,500))-IF(OFFSET(bHist!$A$1,_xlfn.XMATCH(B246,bHist!$B:$B,0)-1,3,1,500)=0,"-",OFFSET(bHist!$A$1,_xlfn.XMATCH(B246,bHist!$B:$B,0)-1,3,1,500)),"-")),OFFSET(bHist!$A$1,0,3,1,500))</f>
        <v>-1871.0454229114428</v>
      </c>
      <c r="K246" s="45" cm="1">
        <f t="array" aca="1" ref="K246" ca="1">STEYX((IFERROR(IF(OFFSET(bHist!$A$1,_xlfn.XMATCH($B$244,bHist!B:B,0)-1,3,1,500)=0,"-",OFFSET(bHist!$A$1,_xlfn.XMATCH($B$244,bHist!B:B,0)-1,3,1,500))-IF(OFFSET(bHist!$A$1,_xlfn.XMATCH(B246,bHist!B:B,0)-1,3,1,500)=0,"-",OFFSET(bHist!$A$1,_xlfn.XMATCH(B246,bHist!B:B,0)-1,3,1,500)),"-")),OFFSET(bHist!$A$1,0,3,1,500))</f>
        <v>33.40645587748611</v>
      </c>
      <c r="L246" s="51" cm="1">
        <f t="array" aca="1" ref="L246" ca="1">CORREL(IF(OFFSET(bHist!A2,_xlfn.XMATCH($B$244,bHist!B:B,0)-1,3,1,500)=0,"-",OFFSET(bHist!$A$1,_xlfn.XMATCH($B$244,bHist!B:B,0)-1,3,1,500)),IF(OFFSET(bHist!$A$1,_xlfn.XMATCH(B246,bHist!B:B,0)-1,3,1,500)=0,"-",OFFSET(bHist!$A$1,_xlfn.XMATCH(B246,bHist!B:B,0)-1,3,1,500)))</f>
        <v>0.95722552267998096</v>
      </c>
      <c r="M246" s="51" cm="1">
        <f t="array" aca="1" ref="M246" ca="1">CORREL((IFERROR(IF(OFFSET(bHist!$A$1,_xlfn.XMATCH($B$244,bHist!B:B,0)-1,3,1,500)=0,"-",OFFSET(bHist!$A$1,_xlfn.XMATCH($B$244,bHist!B:B,0)-1,3,1,500))-IF(OFFSET(bHist!$A$1,_xlfn.XMATCH(B246,bHist!B:B,0)-1,3,1,500)=0,"-",OFFSET(bHist!$A$1,_xlfn.XMATCH(B246,bHist!B:B,0)-1,3,1,500)),"-")),OFFSET(bHist!$A$1,0,3,1,500))</f>
        <v>0.25528484351020841</v>
      </c>
      <c r="N246" s="45" cm="1">
        <f t="array" aca="1" ref="N246:SS246" ca="1">(IFERROR(IF(OFFSET(bHist!$A$1,_xlfn.XMATCH($B$244,bHist!B:B,0)-1,3,1,500)=0,"-",OFFSET(bHist!$A$1,_xlfn.XMATCH($B$244,bHist!B:B,0)-1,3,1,500))-IF(OFFSET(bHist!$A$1,_xlfn.XMATCH(B246,bHist!B:B,0)-1,3,1,500)=0,"-",OFFSET(bHist!$A$1,_xlfn.XMATCH(B246,bHist!B:B,0)-1,3,1,500)),"-"))</f>
        <v>-27.661091258645058</v>
      </c>
      <c r="O246" s="45">
        <f ca="1"/>
        <v>-41.368764406800295</v>
      </c>
      <c r="P246" s="45">
        <f ca="1"/>
        <v>-40.23414491450788</v>
      </c>
      <c r="Q246" s="45">
        <f ca="1"/>
        <v>-23.57925913119314</v>
      </c>
      <c r="R246" s="45">
        <f ca="1"/>
        <v>-22.604163108587272</v>
      </c>
      <c r="S246" s="45">
        <f ca="1"/>
        <v>-11.454228988528257</v>
      </c>
      <c r="T246" s="45">
        <f ca="1"/>
        <v>-6.1824326575994633</v>
      </c>
      <c r="U246" s="45">
        <f ca="1"/>
        <v>3.6736877579689065</v>
      </c>
      <c r="V246" s="45">
        <f ca="1"/>
        <v>8.5129133815765954</v>
      </c>
      <c r="W246" s="45">
        <f ca="1"/>
        <v>9.9290584734678475</v>
      </c>
      <c r="X246" s="45">
        <f ca="1"/>
        <v>2.8134912953376841</v>
      </c>
      <c r="Y246" s="45">
        <f ca="1"/>
        <v>22.321120493650454</v>
      </c>
      <c r="Z246" s="45">
        <f ca="1"/>
        <v>18.702401340484613</v>
      </c>
      <c r="AA246" s="45">
        <f ca="1"/>
        <v>31.295888977646825</v>
      </c>
      <c r="AB246" s="45">
        <f ca="1"/>
        <v>18.888752757310868</v>
      </c>
      <c r="AC246" s="45">
        <f ca="1"/>
        <v>-11.438326716780665</v>
      </c>
      <c r="AD246" s="45">
        <f ca="1"/>
        <v>25.09869424128533</v>
      </c>
      <c r="AE246" s="45">
        <f ca="1"/>
        <v>17.919473839044571</v>
      </c>
      <c r="AF246" s="45">
        <f ca="1"/>
        <v>13.227311449170088</v>
      </c>
      <c r="AG246" s="45">
        <f ca="1"/>
        <v>1.7164282726049578</v>
      </c>
      <c r="AH246" s="45">
        <f ca="1"/>
        <v>-25.409964963316924</v>
      </c>
      <c r="AI246" s="45">
        <f ca="1"/>
        <v>-68.612573059201239</v>
      </c>
      <c r="AJ246" s="45">
        <f ca="1"/>
        <v>-86.474724102139447</v>
      </c>
      <c r="AK246" s="45">
        <f ca="1"/>
        <v>-49.6351370308399</v>
      </c>
      <c r="AL246" s="45">
        <f ca="1"/>
        <v>-38.234744965791691</v>
      </c>
      <c r="AM246" s="45">
        <f ca="1"/>
        <v>-23.277719894766818</v>
      </c>
      <c r="AN246" s="45">
        <f ca="1"/>
        <v>-26.106509179711338</v>
      </c>
      <c r="AO246" s="45">
        <f ca="1"/>
        <v>-30.249532470941546</v>
      </c>
      <c r="AP246" s="45">
        <f ca="1"/>
        <v>-40.760710903286935</v>
      </c>
      <c r="AQ246" s="45">
        <f ca="1"/>
        <v>-70.067616350293179</v>
      </c>
      <c r="AR246" s="45">
        <f ca="1"/>
        <v>-59.910887290120087</v>
      </c>
      <c r="AS246" s="45">
        <f ca="1"/>
        <v>-72.20888083195689</v>
      </c>
      <c r="AT246" s="45">
        <f ca="1"/>
        <v>-44.17794468998909</v>
      </c>
      <c r="AU246" s="45">
        <f ca="1"/>
        <v>-41.062468808531747</v>
      </c>
      <c r="AV246" s="45">
        <f ca="1"/>
        <v>-27.899430156707751</v>
      </c>
      <c r="AW246" s="45">
        <f ca="1"/>
        <v>-0.69096369981764383</v>
      </c>
      <c r="AX246" s="45">
        <f ca="1"/>
        <v>44.609377542376535</v>
      </c>
      <c r="AY246" s="45">
        <f ca="1"/>
        <v>52.727451198220251</v>
      </c>
      <c r="AZ246" s="45">
        <f ca="1"/>
        <v>72.075219595670717</v>
      </c>
      <c r="BA246" s="45">
        <f ca="1"/>
        <v>43.772731048107175</v>
      </c>
      <c r="BB246" s="45">
        <f ca="1"/>
        <v>35.541291038274778</v>
      </c>
      <c r="BC246" s="45">
        <f ca="1"/>
        <v>42.052965139031471</v>
      </c>
      <c r="BD246" s="45">
        <f ca="1"/>
        <v>34.212336345791869</v>
      </c>
      <c r="BE246" s="45">
        <f ca="1"/>
        <v>56.871224247455643</v>
      </c>
      <c r="BF246" s="45">
        <f ca="1"/>
        <v>80.607887696147031</v>
      </c>
      <c r="BG246" s="45">
        <f ca="1"/>
        <v>103.03941536486144</v>
      </c>
      <c r="BH246" s="45">
        <f ca="1"/>
        <v>131.6438280357122</v>
      </c>
      <c r="BI246" s="45">
        <f ca="1"/>
        <v>108.09745320308201</v>
      </c>
      <c r="BJ246" s="45">
        <f ca="1"/>
        <v>111.15013240432745</v>
      </c>
      <c r="BK246" s="45">
        <f ca="1"/>
        <v>61.543359537363074</v>
      </c>
      <c r="BL246" s="45">
        <f ca="1"/>
        <v>18.98148606383802</v>
      </c>
      <c r="BM246" s="45">
        <f ca="1"/>
        <v>54.370006388902652</v>
      </c>
      <c r="BN246" s="45">
        <f ca="1"/>
        <v>75.077766269326162</v>
      </c>
      <c r="BO246" s="45">
        <f ca="1"/>
        <v>200.17266827547547</v>
      </c>
      <c r="BP246" s="45">
        <f ca="1"/>
        <v>233.44576074254513</v>
      </c>
      <c r="BQ246" s="45">
        <f ca="1"/>
        <v>43.943778515458064</v>
      </c>
      <c r="BR246" s="45">
        <f ca="1"/>
        <v>-44.294148456692682</v>
      </c>
      <c r="BS246" s="45">
        <f ca="1"/>
        <v>-47.714922976970684</v>
      </c>
      <c r="BT246" s="45">
        <f ca="1"/>
        <v>-91.840780210733385</v>
      </c>
      <c r="BU246" s="45">
        <f ca="1"/>
        <v>-109.98481261348725</v>
      </c>
      <c r="BV246" s="45">
        <f ca="1"/>
        <v>-98.831738411188098</v>
      </c>
      <c r="BW246" s="45">
        <f ca="1"/>
        <v>-69.218574913740127</v>
      </c>
      <c r="BX246" s="45">
        <f ca="1"/>
        <v>-53.497329938173294</v>
      </c>
      <c r="BY246" s="45">
        <f ca="1"/>
        <v>-28.263737661361688</v>
      </c>
      <c r="BZ246" s="45">
        <f ca="1"/>
        <v>-36.348773299932418</v>
      </c>
      <c r="CA246" s="45">
        <f ca="1"/>
        <v>-35.832315793514226</v>
      </c>
      <c r="CB246" s="45">
        <f ca="1"/>
        <v>-47.38765451121327</v>
      </c>
      <c r="CC246" s="45">
        <f ca="1"/>
        <v>-53.986800305366557</v>
      </c>
      <c r="CD246" s="45">
        <f ca="1"/>
        <v>-57.397636802077329</v>
      </c>
      <c r="CE246" s="45">
        <f ca="1"/>
        <v>-71.495087359786055</v>
      </c>
      <c r="CF246" s="45">
        <f ca="1"/>
        <v>-40.85053334712984</v>
      </c>
      <c r="CG246" s="45">
        <f ca="1"/>
        <v>-16.241496422767625</v>
      </c>
      <c r="CH246" s="45">
        <f ca="1"/>
        <v>67.315774827003452</v>
      </c>
      <c r="CI246" s="45">
        <f ca="1"/>
        <v>81.802179587602723</v>
      </c>
      <c r="CJ246" s="45">
        <f ca="1"/>
        <v>88.345632001876879</v>
      </c>
      <c r="CK246" s="45">
        <f ca="1"/>
        <v>135.73862840676304</v>
      </c>
      <c r="CL246" s="45">
        <f ca="1"/>
        <v>158.97660595941545</v>
      </c>
      <c r="CM246" s="45">
        <f ca="1"/>
        <v>135.72132081246372</v>
      </c>
      <c r="CN246" s="45">
        <f ca="1"/>
        <v>125.85030202400685</v>
      </c>
      <c r="CO246" s="45">
        <f ca="1"/>
        <v>22.324646726846709</v>
      </c>
      <c r="CP246" s="45">
        <f ca="1"/>
        <v>10.609148437261638</v>
      </c>
      <c r="CQ246" s="45">
        <f ca="1"/>
        <v>-41.932056345343597</v>
      </c>
      <c r="CR246" s="45">
        <f ca="1"/>
        <v>-32.755946108698851</v>
      </c>
      <c r="CS246" s="45">
        <f ca="1"/>
        <v>-12.854818502545356</v>
      </c>
      <c r="CT246" s="45">
        <f ca="1"/>
        <v>-35.998426545143118</v>
      </c>
      <c r="CU246" s="45">
        <f ca="1"/>
        <v>-44.539231440901759</v>
      </c>
      <c r="CV246" s="45">
        <f ca="1"/>
        <v>-48.417234144330024</v>
      </c>
      <c r="CW246" s="45">
        <f ca="1"/>
        <v>-53.478374768733971</v>
      </c>
      <c r="CX246" s="45">
        <f ca="1"/>
        <v>-51.961796036720273</v>
      </c>
      <c r="CY246" s="45">
        <f ca="1"/>
        <v>-48.599250022411326</v>
      </c>
      <c r="CZ246" s="45">
        <f ca="1"/>
        <v>-42.318791519403462</v>
      </c>
      <c r="DA246" s="45">
        <f ca="1"/>
        <v>-43.592556189775465</v>
      </c>
      <c r="DB246" s="45">
        <f ca="1"/>
        <v>-45.3217057340145</v>
      </c>
      <c r="DC246" s="45">
        <f ca="1"/>
        <v>-48.119638120770446</v>
      </c>
      <c r="DD246" s="45">
        <f ca="1"/>
        <v>-42.925565515875824</v>
      </c>
      <c r="DE246" s="45">
        <f ca="1"/>
        <v>-42.999162747025494</v>
      </c>
      <c r="DF246" s="45">
        <f ca="1"/>
        <v>-43.664410984873768</v>
      </c>
      <c r="DG246" s="45">
        <f ca="1"/>
        <v>-41.89715475261211</v>
      </c>
      <c r="DH246" s="45">
        <f ca="1"/>
        <v>-41.953531689405452</v>
      </c>
      <c r="DI246" s="45">
        <f ca="1"/>
        <v>-42.400579779982579</v>
      </c>
      <c r="DJ246" s="45">
        <f ca="1"/>
        <v>-22.092622712612155</v>
      </c>
      <c r="DK246" s="45">
        <f ca="1"/>
        <v>-39.356235493421558</v>
      </c>
      <c r="DL246" s="45">
        <f ca="1"/>
        <v>-41.206527868628498</v>
      </c>
      <c r="DM246" s="45">
        <f ca="1"/>
        <v>-43.376556250214563</v>
      </c>
      <c r="DN246" s="45">
        <f ca="1"/>
        <v>-42.977626068115242</v>
      </c>
      <c r="DO246" s="45">
        <f ca="1"/>
        <v>-40.970518150091181</v>
      </c>
      <c r="DP246" s="45">
        <f ca="1"/>
        <v>-42.033911384582517</v>
      </c>
      <c r="DQ246" s="45">
        <f ca="1"/>
        <v>-43.594370342254642</v>
      </c>
      <c r="DR246" s="45">
        <f ca="1"/>
        <v>-47.166181987047196</v>
      </c>
      <c r="DS246" s="45">
        <f ca="1"/>
        <v>-47.924562973737714</v>
      </c>
      <c r="DT246" s="45">
        <f ca="1"/>
        <v>-45.546982684135436</v>
      </c>
      <c r="DU246" s="45">
        <f ca="1"/>
        <v>-45.543353563547129</v>
      </c>
      <c r="DV246" s="45">
        <f ca="1"/>
        <v>-40.575365093946473</v>
      </c>
      <c r="DW246" s="45">
        <f ca="1"/>
        <v>-39.562719652652746</v>
      </c>
      <c r="DX246" s="45">
        <f ca="1"/>
        <v>-33.330347080707561</v>
      </c>
      <c r="DY246" s="45">
        <f ca="1"/>
        <v>-33.31032825112343</v>
      </c>
      <c r="DZ246" s="45">
        <f ca="1"/>
        <v>-30.197167688727383</v>
      </c>
      <c r="EA246" s="45">
        <f ca="1"/>
        <v>-28.622902272939683</v>
      </c>
      <c r="EB246" s="45">
        <f ca="1"/>
        <v>-27.79649906027317</v>
      </c>
      <c r="EC246" s="45">
        <f ca="1"/>
        <v>-32.470773836731915</v>
      </c>
      <c r="ED246" s="45">
        <f ca="1"/>
        <v>-31.858537232041364</v>
      </c>
      <c r="EE246" s="45">
        <f ca="1"/>
        <v>-33.568303887605659</v>
      </c>
      <c r="EF246" s="45">
        <f ca="1"/>
        <v>-33.987433390855792</v>
      </c>
      <c r="EG246" s="45">
        <f ca="1"/>
        <v>-32.562637579441073</v>
      </c>
      <c r="EH246" s="45">
        <f ca="1"/>
        <v>-32.173514539837832</v>
      </c>
      <c r="EI246" s="45">
        <f ca="1"/>
        <v>-32.769479840874666</v>
      </c>
      <c r="EJ246" s="45">
        <f ca="1"/>
        <v>-32.958842674970626</v>
      </c>
      <c r="EK246" s="45">
        <f ca="1"/>
        <v>-37.114043704390532</v>
      </c>
      <c r="EL246" s="45">
        <f ca="1"/>
        <v>-35.973491679072382</v>
      </c>
      <c r="EM246" s="45">
        <f ca="1"/>
        <v>-40.643843187570575</v>
      </c>
      <c r="EN246" s="45">
        <f ca="1"/>
        <v>-38.753362453103072</v>
      </c>
      <c r="EO246" s="45">
        <f ca="1"/>
        <v>-37.291829762220374</v>
      </c>
      <c r="EP246" s="45">
        <f ca="1"/>
        <v>-34.384999274492266</v>
      </c>
      <c r="EQ246" s="45">
        <f ca="1"/>
        <v>-36.935630761504171</v>
      </c>
      <c r="ER246" s="45">
        <f ca="1"/>
        <v>-38.812475904464733</v>
      </c>
      <c r="ES246" s="45">
        <f ca="1"/>
        <v>-36.426986992716799</v>
      </c>
      <c r="ET246" s="45">
        <f ca="1"/>
        <v>-36.563053132295607</v>
      </c>
      <c r="EU246" s="45">
        <f ca="1"/>
        <v>-33.741305570244776</v>
      </c>
      <c r="EV246" s="45">
        <f ca="1"/>
        <v>-31.377113801836963</v>
      </c>
      <c r="EW246" s="45">
        <f ca="1"/>
        <v>-33.185007355689997</v>
      </c>
      <c r="EX246" s="45">
        <f ca="1"/>
        <v>-32.025625596165654</v>
      </c>
      <c r="EY246" s="45">
        <f ca="1"/>
        <v>-30.645987820625315</v>
      </c>
      <c r="EZ246" s="45">
        <f ca="1"/>
        <v>-31.062212602019308</v>
      </c>
      <c r="FA246" s="45">
        <f ca="1"/>
        <v>-30.572364469647397</v>
      </c>
      <c r="FB246" s="45">
        <f ca="1"/>
        <v>-29.239677794098867</v>
      </c>
      <c r="FC246" s="45">
        <f ca="1"/>
        <v>-29.229318383574487</v>
      </c>
      <c r="FD246" s="45">
        <f ca="1"/>
        <v>-30.55640225696564</v>
      </c>
      <c r="FE246" s="45">
        <f ca="1"/>
        <v>-31.417874086856841</v>
      </c>
      <c r="FF246" s="45">
        <f ca="1"/>
        <v>-32.267560660481465</v>
      </c>
      <c r="FG246" s="45">
        <f ca="1"/>
        <v>-33.498146008014672</v>
      </c>
      <c r="FH246" s="45">
        <f ca="1"/>
        <v>-29.130287924647334</v>
      </c>
      <c r="FI246" s="45">
        <f ca="1"/>
        <v>-31.400386681556697</v>
      </c>
      <c r="FJ246" s="45">
        <f ca="1"/>
        <v>-32.253081630229957</v>
      </c>
      <c r="FK246" s="45">
        <f ca="1"/>
        <v>-31.918632819890973</v>
      </c>
      <c r="FL246" s="45">
        <f ca="1"/>
        <v>-32.829306957960128</v>
      </c>
      <c r="FM246" s="45">
        <f ca="1"/>
        <v>-34.925521177053454</v>
      </c>
      <c r="FN246" s="45">
        <f ca="1"/>
        <v>-42.791659114599227</v>
      </c>
      <c r="FO246" s="45">
        <f ca="1"/>
        <v>-44.605513633131977</v>
      </c>
      <c r="FP246" s="45">
        <f ca="1"/>
        <v>-47.111984894752496</v>
      </c>
      <c r="FQ246" s="45">
        <f ca="1"/>
        <v>-45.119873703837385</v>
      </c>
      <c r="FR246" s="45">
        <f ca="1"/>
        <v>-44.40896132254602</v>
      </c>
      <c r="FS246" s="45">
        <f ca="1"/>
        <v>-43.533602302908903</v>
      </c>
      <c r="FT246" s="45">
        <f ca="1"/>
        <v>-43.974083213806153</v>
      </c>
      <c r="FU246" s="45">
        <f ca="1"/>
        <v>-42.375531529545775</v>
      </c>
      <c r="FV246" s="45">
        <f ca="1"/>
        <v>-40.807757754564285</v>
      </c>
      <c r="FW246" s="45">
        <f ca="1"/>
        <v>-39.980869265675551</v>
      </c>
      <c r="FX246" s="45">
        <f ca="1"/>
        <v>-40.177078105568896</v>
      </c>
      <c r="FY246" s="45">
        <f ca="1"/>
        <v>-40.278497997045527</v>
      </c>
      <c r="FZ246" s="45">
        <f ca="1"/>
        <v>-41.38864974713325</v>
      </c>
      <c r="GA246" s="45">
        <f ca="1"/>
        <v>-37.990472180128101</v>
      </c>
      <c r="GB246" s="45">
        <f ca="1"/>
        <v>-38.920609429717061</v>
      </c>
      <c r="GC246" s="45">
        <f ca="1"/>
        <v>-39.813993969798091</v>
      </c>
      <c r="GD246" s="45">
        <f ca="1"/>
        <v>-40.83119314527513</v>
      </c>
      <c r="GE246" s="45">
        <f ca="1"/>
        <v>-36.325111173272127</v>
      </c>
      <c r="GF246" s="45">
        <f ca="1"/>
        <v>-33.528080987334242</v>
      </c>
      <c r="GG246" s="45">
        <f ca="1"/>
        <v>-32.677873805761337</v>
      </c>
      <c r="GH246" s="45">
        <f ca="1"/>
        <v>-32.015417233228682</v>
      </c>
      <c r="GI246" s="45">
        <f ca="1"/>
        <v>-31.903166364669808</v>
      </c>
      <c r="GJ246" s="45">
        <f ca="1"/>
        <v>-33.248126357913023</v>
      </c>
      <c r="GK246" s="45">
        <f ca="1"/>
        <v>-31.153082618951785</v>
      </c>
      <c r="GL246" s="45">
        <f ca="1"/>
        <v>-28.079771437644965</v>
      </c>
      <c r="GM246" s="45">
        <f ca="1"/>
        <v>-28.296512749433518</v>
      </c>
      <c r="GN246" s="45">
        <f ca="1"/>
        <v>-27.671011000037197</v>
      </c>
      <c r="GO246" s="45">
        <f ca="1"/>
        <v>-24.71896191132069</v>
      </c>
      <c r="GP246" s="45">
        <f ca="1"/>
        <v>-24.447236740350732</v>
      </c>
      <c r="GQ246" s="45">
        <f ca="1"/>
        <v>-24.971953275084516</v>
      </c>
      <c r="GR246" s="45">
        <f ca="1"/>
        <v>-24.695595411181444</v>
      </c>
      <c r="GS246" s="45">
        <f ca="1"/>
        <v>-25.620655785202985</v>
      </c>
      <c r="GT246" s="45">
        <f ca="1"/>
        <v>-26.511897519826903</v>
      </c>
      <c r="GU246" s="45">
        <f ca="1"/>
        <v>-29.710360820174216</v>
      </c>
      <c r="GV246" s="45">
        <f ca="1"/>
        <v>-29.702491045355799</v>
      </c>
      <c r="GW246" s="45">
        <f ca="1"/>
        <v>-30.730366035461444</v>
      </c>
      <c r="GX246" s="45">
        <f ca="1"/>
        <v>-30.215015215635304</v>
      </c>
      <c r="GY246" s="45">
        <f ca="1"/>
        <v>-26.433369555115689</v>
      </c>
      <c r="GZ246" s="45">
        <f ca="1"/>
        <v>-27.45438122367861</v>
      </c>
      <c r="HA246" s="45">
        <f ca="1"/>
        <v>-28.212271837115281</v>
      </c>
      <c r="HB246" s="45">
        <f ca="1"/>
        <v>-28.780517118692401</v>
      </c>
      <c r="HC246" s="45">
        <f ca="1"/>
        <v>-31.41300397872925</v>
      </c>
      <c r="HD246" s="45">
        <f ca="1"/>
        <v>-31.882745045304304</v>
      </c>
      <c r="HE246" s="45">
        <f ca="1"/>
        <v>-31.724063115596763</v>
      </c>
      <c r="HF246" s="45">
        <f ca="1"/>
        <v>-32.609286740303034</v>
      </c>
      <c r="HG246" s="45">
        <f ca="1"/>
        <v>-31.209221823215472</v>
      </c>
      <c r="HH246" s="45">
        <f ca="1"/>
        <v>-34.099019534111022</v>
      </c>
      <c r="HI246" s="45">
        <f ca="1"/>
        <v>-37.372607570052153</v>
      </c>
      <c r="HJ246" s="45">
        <f ca="1"/>
        <v>-32.98054306340218</v>
      </c>
      <c r="HK246" s="45">
        <f ca="1"/>
        <v>-32.992950143098831</v>
      </c>
      <c r="HL246" s="45">
        <f ca="1"/>
        <v>-31.260800045728686</v>
      </c>
      <c r="HM246" s="45">
        <f ca="1"/>
        <v>-28.078934203982357</v>
      </c>
      <c r="HN246" s="45">
        <f ca="1"/>
        <v>-38.762954970836631</v>
      </c>
      <c r="HO246" s="45">
        <f ca="1"/>
        <v>-38.369086277484897</v>
      </c>
      <c r="HP246" s="45">
        <f ca="1"/>
        <v>-40.154635458469386</v>
      </c>
      <c r="HQ246" s="45">
        <f ca="1"/>
        <v>-39.369849649071696</v>
      </c>
      <c r="HR246" s="45">
        <f ca="1"/>
        <v>-38.624696798205377</v>
      </c>
      <c r="HS246" s="45">
        <f ca="1"/>
        <v>-42.064658580541618</v>
      </c>
      <c r="HT246" s="45">
        <f ca="1"/>
        <v>-43.813059940934167</v>
      </c>
      <c r="HU246" s="45">
        <f ca="1"/>
        <v>-42.871008518338186</v>
      </c>
      <c r="HV246" s="45">
        <f ca="1"/>
        <v>-44.301840359926224</v>
      </c>
      <c r="HW246" s="45">
        <f ca="1"/>
        <v>-44.390252940177916</v>
      </c>
      <c r="HX246" s="45">
        <f ca="1"/>
        <v>-44.54653413522243</v>
      </c>
      <c r="HY246" s="45">
        <f ca="1"/>
        <v>-40.958785098075872</v>
      </c>
      <c r="HZ246" s="45">
        <f ca="1"/>
        <v>-42.529876339077951</v>
      </c>
      <c r="IA246" s="45">
        <f ca="1"/>
        <v>-38.750998883366599</v>
      </c>
      <c r="IB246" s="45">
        <f ca="1"/>
        <v>-38.056639225602147</v>
      </c>
      <c r="IC246" s="45">
        <f ca="1"/>
        <v>-41.927620750308051</v>
      </c>
      <c r="ID246" s="45">
        <f ca="1"/>
        <v>-41.23540050828457</v>
      </c>
      <c r="IE246" s="45">
        <f ca="1"/>
        <v>-37.134748463034626</v>
      </c>
      <c r="IF246" s="45">
        <f ca="1"/>
        <v>-34.645520004272456</v>
      </c>
      <c r="IG246" s="45">
        <f ca="1"/>
        <v>-39.036216253638273</v>
      </c>
      <c r="IH246" s="45">
        <f ca="1"/>
        <v>-37.454243286848069</v>
      </c>
      <c r="II246" s="45">
        <f ca="1"/>
        <v>-34.125331592679018</v>
      </c>
      <c r="IJ246" s="45">
        <f ca="1"/>
        <v>-40.808113192200679</v>
      </c>
      <c r="IK246" s="45">
        <f ca="1"/>
        <v>-41.714672837734227</v>
      </c>
      <c r="IL246" s="45">
        <f ca="1"/>
        <v>-41.722559867978092</v>
      </c>
      <c r="IM246" s="45">
        <f ca="1"/>
        <v>-43.412526997447031</v>
      </c>
      <c r="IN246" s="45">
        <f ca="1"/>
        <v>-43.940185580253626</v>
      </c>
      <c r="IO246" s="45">
        <f ca="1"/>
        <v>-42.068420002341284</v>
      </c>
      <c r="IP246" s="45">
        <f ca="1"/>
        <v>-44.500954012155518</v>
      </c>
      <c r="IQ246" s="45">
        <f ca="1"/>
        <v>-43.087135098218909</v>
      </c>
      <c r="IR246" s="45">
        <f ca="1"/>
        <v>-39.691957389354698</v>
      </c>
      <c r="IS246" s="45">
        <f ca="1"/>
        <v>-42.234086640834789</v>
      </c>
      <c r="IT246" s="45">
        <f ca="1"/>
        <v>-33.140596322774876</v>
      </c>
      <c r="IU246" s="45">
        <f ca="1"/>
        <v>-30.562437843918794</v>
      </c>
      <c r="IV246" s="45">
        <f ca="1"/>
        <v>-31.609608594536788</v>
      </c>
      <c r="IW246" s="45">
        <f ca="1"/>
        <v>-29.9832490978241</v>
      </c>
      <c r="IX246" s="45">
        <f ca="1"/>
        <v>-31.091993078470225</v>
      </c>
      <c r="IY246" s="45">
        <f ca="1"/>
        <v>-34.705600749492646</v>
      </c>
      <c r="IZ246" s="45">
        <f ca="1"/>
        <v>-31.082476346135138</v>
      </c>
      <c r="JA246" s="45">
        <f ca="1"/>
        <v>-31.699483963847157</v>
      </c>
      <c r="JB246" s="45">
        <f ca="1"/>
        <v>-29.450046882748609</v>
      </c>
      <c r="JC246" s="45">
        <f ca="1"/>
        <v>-20.140386070609082</v>
      </c>
      <c r="JD246" s="45">
        <f ca="1"/>
        <v>-20.400258993506412</v>
      </c>
      <c r="JE246" s="45">
        <f ca="1"/>
        <v>-19.127181017994886</v>
      </c>
      <c r="JF246" s="45">
        <f ca="1"/>
        <v>-18.092103284955016</v>
      </c>
      <c r="JG246" s="45">
        <f ca="1"/>
        <v>-24.061243362069135</v>
      </c>
      <c r="JH246" s="45">
        <f ca="1"/>
        <v>-27.28377853298187</v>
      </c>
      <c r="JI246" s="45">
        <f ca="1"/>
        <v>-29.047816394329061</v>
      </c>
      <c r="JJ246" s="45">
        <f ca="1"/>
        <v>-25.834038033843044</v>
      </c>
      <c r="JK246" s="45">
        <f ca="1"/>
        <v>-29.440965312600142</v>
      </c>
      <c r="JL246" s="45">
        <f ca="1"/>
        <v>-30.288661679625505</v>
      </c>
      <c r="JM246" s="45">
        <f ca="1"/>
        <v>-32.332614340901372</v>
      </c>
      <c r="JN246" s="45">
        <f ca="1"/>
        <v>-36.037267866611472</v>
      </c>
      <c r="JO246" s="45">
        <f ca="1"/>
        <v>-39.56077509772777</v>
      </c>
      <c r="JP246" s="45">
        <f ca="1"/>
        <v>-40.426160318851473</v>
      </c>
      <c r="JQ246" s="45">
        <f ca="1"/>
        <v>-42.447974835753442</v>
      </c>
      <c r="JR246" s="45">
        <f ca="1"/>
        <v>-47.132405357837669</v>
      </c>
      <c r="JS246" s="45">
        <f ca="1"/>
        <v>-47.140421178936961</v>
      </c>
      <c r="JT246" s="45">
        <f ca="1"/>
        <v>-47.351824900746344</v>
      </c>
      <c r="JU246" s="45">
        <f ca="1"/>
        <v>-49.020615352272984</v>
      </c>
      <c r="JV246" s="45">
        <f ca="1"/>
        <v>-54.935000438332558</v>
      </c>
      <c r="JW246" s="45">
        <f ca="1"/>
        <v>-61.309276612162591</v>
      </c>
      <c r="JX246" s="45">
        <f ca="1"/>
        <v>-59.925901534914956</v>
      </c>
      <c r="JY246" s="45">
        <f ca="1"/>
        <v>-61.044994288802144</v>
      </c>
      <c r="JZ246" s="45">
        <f ca="1"/>
        <v>-63.794780113816259</v>
      </c>
      <c r="KA246" s="45">
        <f ca="1"/>
        <v>-66.521604743838324</v>
      </c>
      <c r="KB246" s="45">
        <f ca="1"/>
        <v>-63.197152186512966</v>
      </c>
      <c r="KC246" s="45">
        <f ca="1"/>
        <v>-69.795850060820584</v>
      </c>
      <c r="KD246" s="45">
        <f ca="1"/>
        <v>-74.144217583179469</v>
      </c>
      <c r="KE246" s="45">
        <f ca="1"/>
        <v>-75.935968181014061</v>
      </c>
      <c r="KF246" s="45">
        <f ca="1"/>
        <v>-73.470539450407031</v>
      </c>
      <c r="KG246" s="45">
        <f ca="1"/>
        <v>-65.883809918045984</v>
      </c>
      <c r="KH246" s="45">
        <f ca="1"/>
        <v>-61.780203983664521</v>
      </c>
      <c r="KI246" s="45">
        <f ca="1"/>
        <v>-61.29778283870219</v>
      </c>
      <c r="KJ246" s="45">
        <f ca="1"/>
        <v>-59.749050440788295</v>
      </c>
      <c r="KK246" s="45">
        <f ca="1"/>
        <v>-60.230692162156117</v>
      </c>
      <c r="KL246" s="45">
        <f ca="1"/>
        <v>-60.416594304561627</v>
      </c>
      <c r="KM246" s="45">
        <f ca="1"/>
        <v>-58.962414422035209</v>
      </c>
      <c r="KN246" s="45">
        <f ca="1"/>
        <v>-60.072362064003926</v>
      </c>
      <c r="KO246" s="45">
        <f ca="1"/>
        <v>-59.131493974924112</v>
      </c>
      <c r="KP246" s="45">
        <f ca="1"/>
        <v>-58.532279373288134</v>
      </c>
      <c r="KQ246" s="45">
        <f ca="1"/>
        <v>-56.17968790721892</v>
      </c>
      <c r="KR246" s="45">
        <f ca="1"/>
        <v>-55.466367382407171</v>
      </c>
      <c r="KS246" s="45">
        <f ca="1"/>
        <v>-55.074537841320037</v>
      </c>
      <c r="KT246" s="45">
        <f ca="1"/>
        <v>-55.515379448175452</v>
      </c>
      <c r="KU246" s="45">
        <f ca="1"/>
        <v>-56.755615350365645</v>
      </c>
      <c r="KV246" s="45">
        <f ca="1"/>
        <v>-57.346062222361567</v>
      </c>
      <c r="KW246" s="45">
        <f ca="1"/>
        <v>-56.100848126649836</v>
      </c>
      <c r="KX246" s="45">
        <f ca="1"/>
        <v>-52.775884490609187</v>
      </c>
      <c r="KY246" s="45">
        <f ca="1"/>
        <v>-54.416447168111816</v>
      </c>
      <c r="KZ246" s="45">
        <f ca="1"/>
        <v>-57.432208051562299</v>
      </c>
      <c r="LA246" s="45">
        <f ca="1"/>
        <v>-55.015604186534887</v>
      </c>
      <c r="LB246" s="45">
        <f ca="1"/>
        <v>-56.460088653445254</v>
      </c>
      <c r="LC246" s="45">
        <f ca="1"/>
        <v>-56.27483723950386</v>
      </c>
      <c r="LD246" s="45">
        <f ca="1"/>
        <v>-56.100646587371827</v>
      </c>
      <c r="LE246" s="45">
        <f ca="1"/>
        <v>-54.347902818322176</v>
      </c>
      <c r="LF246" s="45">
        <f ca="1"/>
        <v>-53.033566045284275</v>
      </c>
      <c r="LG246" s="45">
        <f ca="1"/>
        <v>-48.02045797407628</v>
      </c>
      <c r="LH246" s="45">
        <f ca="1"/>
        <v>-47.654326364159601</v>
      </c>
      <c r="LI246" s="45">
        <f ca="1"/>
        <v>-48.027636022567748</v>
      </c>
      <c r="LJ246" s="45">
        <f ca="1"/>
        <v>-45.987076492071154</v>
      </c>
      <c r="LK246" s="45">
        <f ca="1"/>
        <v>-44.472093082427975</v>
      </c>
      <c r="LL246" s="45">
        <f ca="1"/>
        <v>-42.142966702818882</v>
      </c>
      <c r="LM246" s="45">
        <f ca="1"/>
        <v>-42.973460600018512</v>
      </c>
      <c r="LN246" s="45">
        <f ca="1"/>
        <v>-44.154113921999922</v>
      </c>
      <c r="LO246" s="45">
        <f ca="1"/>
        <v>-45.201323454380031</v>
      </c>
      <c r="LP246" s="45">
        <f ca="1"/>
        <v>-48.865264275670043</v>
      </c>
      <c r="LQ246" s="45">
        <f ca="1"/>
        <v>-53.488537127256393</v>
      </c>
      <c r="LR246" s="45">
        <f ca="1"/>
        <v>-51.937982760190977</v>
      </c>
      <c r="LS246" s="45">
        <f ca="1"/>
        <v>-60.602189194440854</v>
      </c>
      <c r="LT246" s="45">
        <f ca="1"/>
        <v>-69.716107132673244</v>
      </c>
      <c r="LU246" s="45">
        <f ca="1"/>
        <v>-71.570865293025975</v>
      </c>
      <c r="LV246" s="45">
        <f ca="1"/>
        <v>-70.609206928730018</v>
      </c>
      <c r="LW246" s="45">
        <f ca="1"/>
        <v>-73.829856875896439</v>
      </c>
      <c r="LX246" s="45">
        <f ca="1"/>
        <v>-73.819315392374989</v>
      </c>
      <c r="LY246" s="45">
        <f ca="1"/>
        <v>-76.980986345171914</v>
      </c>
      <c r="LZ246" s="45">
        <f ca="1"/>
        <v>-76.836927084445946</v>
      </c>
      <c r="MA246" s="45">
        <f ca="1"/>
        <v>-78.619741458177586</v>
      </c>
      <c r="MB246" s="45">
        <f ca="1"/>
        <v>-37.442975913643849</v>
      </c>
      <c r="MC246" s="45">
        <f ca="1"/>
        <v>-33.321968181014057</v>
      </c>
      <c r="MD246" s="45">
        <f ca="1"/>
        <v>-32.237542476415655</v>
      </c>
      <c r="ME246" s="45">
        <f ca="1"/>
        <v>-29.203490261077874</v>
      </c>
      <c r="MF246" s="45">
        <f ca="1"/>
        <v>-26.030419981360453</v>
      </c>
      <c r="MG246" s="45">
        <f ca="1"/>
        <v>-35.649965748429295</v>
      </c>
      <c r="MH246" s="45">
        <f ca="1"/>
        <v>-35.063632165193553</v>
      </c>
      <c r="MI246" s="45">
        <f ca="1"/>
        <v>-35.045220715403559</v>
      </c>
      <c r="MJ246" s="45">
        <f ca="1"/>
        <v>-35.317412355899805</v>
      </c>
      <c r="MK246" s="45">
        <f ca="1"/>
        <v>-34.587747013211228</v>
      </c>
      <c r="ML246" s="45">
        <f ca="1"/>
        <v>-35.680629996657359</v>
      </c>
      <c r="MM246" s="45">
        <f ca="1"/>
        <v>-36.138168978095052</v>
      </c>
      <c r="MN246" s="45">
        <f ca="1"/>
        <v>-33.339096567511547</v>
      </c>
      <c r="MO246" s="45">
        <f ca="1"/>
        <v>-33.58663924908636</v>
      </c>
      <c r="MP246" s="45">
        <f ca="1"/>
        <v>-33.350165720343568</v>
      </c>
      <c r="MQ246" s="45">
        <f ca="1"/>
        <v>-31.365482211828237</v>
      </c>
      <c r="MR246" s="45">
        <f ca="1"/>
        <v>-32.764777551889409</v>
      </c>
      <c r="MS246" s="45">
        <f ca="1"/>
        <v>-32.286202806353558</v>
      </c>
      <c r="MT246" s="45">
        <f ca="1"/>
        <v>-34.545904922246947</v>
      </c>
      <c r="MU246" s="45">
        <f ca="1"/>
        <v>-35.086446583509442</v>
      </c>
      <c r="MV246" s="45">
        <f ca="1"/>
        <v>-37.55659475231171</v>
      </c>
      <c r="MW246" s="45">
        <f ca="1"/>
        <v>-37.167004608511931</v>
      </c>
      <c r="MX246" s="45">
        <f ca="1"/>
        <v>-35.804310930371287</v>
      </c>
      <c r="MY246" s="45">
        <f ca="1"/>
        <v>-34.839930677771562</v>
      </c>
      <c r="MZ246" s="45">
        <f ca="1"/>
        <v>-39.035940464496619</v>
      </c>
      <c r="NA246" s="45">
        <f ca="1"/>
        <v>-39.27828333723545</v>
      </c>
      <c r="NB246" s="45">
        <f ca="1"/>
        <v>-41.835486879348764</v>
      </c>
      <c r="NC246" s="45">
        <f ca="1"/>
        <v>-38.270387538671514</v>
      </c>
      <c r="ND246" s="45">
        <f ca="1"/>
        <v>-39.001791932940478</v>
      </c>
      <c r="NE246" s="45">
        <f ca="1"/>
        <v>-41.933677918672572</v>
      </c>
      <c r="NF246" s="45">
        <f ca="1"/>
        <v>-42.069833115339264</v>
      </c>
      <c r="NG246" s="45">
        <f ca="1"/>
        <v>-40.099359118580821</v>
      </c>
      <c r="NH246" s="45">
        <f ca="1"/>
        <v>-40.689210191249884</v>
      </c>
      <c r="NI246" s="45">
        <f ca="1"/>
        <v>-39.602409206986437</v>
      </c>
      <c r="NJ246" s="45">
        <f ca="1"/>
        <v>-41.138080855488766</v>
      </c>
      <c r="NK246" s="45">
        <f ca="1"/>
        <v>-35.538641069650652</v>
      </c>
      <c r="NL246" s="45">
        <f ca="1"/>
        <v>-30.147276584982876</v>
      </c>
      <c r="NM246" s="45">
        <f ca="1"/>
        <v>-28.992546229362517</v>
      </c>
      <c r="NN246" s="45">
        <f ca="1"/>
        <v>-30.151009706258776</v>
      </c>
      <c r="NO246" s="45">
        <f ca="1"/>
        <v>-24.459929721951482</v>
      </c>
      <c r="NP246" s="45">
        <f ca="1"/>
        <v>-22.144411484360688</v>
      </c>
      <c r="NQ246" s="45">
        <f ca="1"/>
        <v>-19.562284685134898</v>
      </c>
      <c r="NR246" s="45">
        <f ca="1"/>
        <v>-19.110378549098982</v>
      </c>
      <c r="NS246" s="45">
        <f ca="1"/>
        <v>-19.789521858930584</v>
      </c>
      <c r="NT246" s="45">
        <f ca="1"/>
        <v>-16.566417577624321</v>
      </c>
      <c r="NU246" s="45">
        <f ca="1"/>
        <v>-14.943190023899064</v>
      </c>
      <c r="NV246" s="45">
        <f ca="1"/>
        <v>-13.776311691403407</v>
      </c>
      <c r="NW246" s="45">
        <f ca="1"/>
        <v>-14.347427153825748</v>
      </c>
      <c r="NX246" s="45">
        <f ca="1"/>
        <v>-20.275839205265044</v>
      </c>
      <c r="NY246" s="45">
        <f ca="1"/>
        <v>-23.539761078119284</v>
      </c>
      <c r="NZ246" s="45">
        <f ca="1"/>
        <v>-21.227536624431593</v>
      </c>
      <c r="OA246" s="45">
        <f ca="1"/>
        <v>-25.864166624307614</v>
      </c>
      <c r="OB246" s="45">
        <f ca="1"/>
        <v>-27.28403724241258</v>
      </c>
      <c r="OC246" s="45">
        <f ca="1"/>
        <v>-28.940665151119248</v>
      </c>
      <c r="OD246" s="45">
        <f ca="1"/>
        <v>-31.794573949217806</v>
      </c>
      <c r="OE246" s="45">
        <f ca="1"/>
        <v>-28.20654048013688</v>
      </c>
      <c r="OF246" s="45">
        <f ca="1"/>
        <v>-27.273491129994426</v>
      </c>
      <c r="OG246" s="45">
        <f ca="1"/>
        <v>-23.931897740602523</v>
      </c>
      <c r="OH246" s="45">
        <f ca="1"/>
        <v>-14.097751346826556</v>
      </c>
      <c r="OI246" s="45">
        <f ca="1"/>
        <v>-14.438926206350317</v>
      </c>
      <c r="OJ246" s="45">
        <f ca="1"/>
        <v>-12.768610088825227</v>
      </c>
      <c r="OK246" s="45">
        <f ca="1"/>
        <v>-13.7317895308733</v>
      </c>
      <c r="OL246" s="45">
        <f ca="1"/>
        <v>-12.757710790276519</v>
      </c>
      <c r="OM246" s="45">
        <f ca="1"/>
        <v>-17.608231518506983</v>
      </c>
      <c r="ON246" s="45">
        <f ca="1"/>
        <v>-16.968506451964345</v>
      </c>
      <c r="OO246" s="45">
        <f ca="1"/>
        <v>-20.158322991609566</v>
      </c>
      <c r="OP246" s="45">
        <f ca="1"/>
        <v>-25.044058287620544</v>
      </c>
      <c r="OQ246" s="45">
        <f ca="1"/>
        <v>-27.909646568417543</v>
      </c>
      <c r="OR246" s="45">
        <f ca="1"/>
        <v>-33.820350677132609</v>
      </c>
      <c r="OS246" s="45">
        <f ca="1"/>
        <v>-36.755144265651722</v>
      </c>
      <c r="OT246" s="45">
        <f ca="1"/>
        <v>-40.767018159270293</v>
      </c>
      <c r="OU246" s="45">
        <f ca="1"/>
        <v>-46.403298633813847</v>
      </c>
      <c r="OV246" s="45">
        <f ca="1"/>
        <v>-43.526241465449317</v>
      </c>
      <c r="OW246" s="45">
        <f ca="1"/>
        <v>-40.502317354798322</v>
      </c>
      <c r="OX246" s="45">
        <f ca="1"/>
        <v>-44.295836064577088</v>
      </c>
      <c r="OY246" s="45">
        <f ca="1"/>
        <v>-43.231448056578643</v>
      </c>
      <c r="OZ246" s="45">
        <f ca="1"/>
        <v>-43.241443542718883</v>
      </c>
      <c r="PA246" s="45">
        <f ca="1"/>
        <v>-46.961663349151621</v>
      </c>
      <c r="PB246" s="45">
        <f ca="1"/>
        <v>-49.367759007573113</v>
      </c>
      <c r="PC246" s="45">
        <f ca="1"/>
        <v>-39.150064070582403</v>
      </c>
      <c r="PD246" s="45">
        <f ca="1"/>
        <v>-38.101144200205823</v>
      </c>
      <c r="PE246" s="45">
        <f ca="1"/>
        <v>-35.352199250340448</v>
      </c>
      <c r="PF246" s="45">
        <f ca="1"/>
        <v>-36.525544055819495</v>
      </c>
      <c r="PG246" s="45">
        <f ca="1"/>
        <v>-37.032895645141622</v>
      </c>
      <c r="PH246" s="45">
        <f ca="1"/>
        <v>-32.7248511606455</v>
      </c>
      <c r="PI246" s="45">
        <f ca="1"/>
        <v>-32.96316511774063</v>
      </c>
      <c r="PJ246" s="45">
        <f ca="1"/>
        <v>-25.828357994675599</v>
      </c>
      <c r="PK246" s="45">
        <f ca="1"/>
        <v>-20.927087000131621</v>
      </c>
      <c r="PL246" s="45">
        <f ca="1"/>
        <v>-23.747642998933827</v>
      </c>
      <c r="PM246" s="45">
        <f ca="1"/>
        <v>-25.166113478064545</v>
      </c>
      <c r="PN246" s="45">
        <f ca="1"/>
        <v>-29.049299147963524</v>
      </c>
      <c r="PO246" s="45">
        <f ca="1"/>
        <v>-26.78343911635875</v>
      </c>
      <c r="PP246" s="45">
        <f ca="1"/>
        <v>-32.213175914287604</v>
      </c>
      <c r="PQ246" s="45">
        <f ca="1"/>
        <v>-36.497496149182325</v>
      </c>
      <c r="PR246" s="45">
        <f ca="1"/>
        <v>-38.399780060172077</v>
      </c>
      <c r="PS246" s="45">
        <f ca="1"/>
        <v>-35.898495406508445</v>
      </c>
      <c r="PT246" s="45">
        <f ca="1"/>
        <v>-36.817447188138971</v>
      </c>
      <c r="PU246" s="45">
        <f ca="1"/>
        <v>-33.860808051347718</v>
      </c>
      <c r="PV246" s="45">
        <f ca="1"/>
        <v>-32.494068741083126</v>
      </c>
      <c r="PW246" s="45">
        <f ca="1"/>
        <v>-32.902439481973659</v>
      </c>
      <c r="PX246" s="45">
        <f ca="1"/>
        <v>-31.309369912862792</v>
      </c>
      <c r="PY246" s="45">
        <f ca="1"/>
        <v>-31.187311806082732</v>
      </c>
      <c r="PZ246" s="45">
        <f ca="1"/>
        <v>-30.518238221764534</v>
      </c>
      <c r="QA246" s="45">
        <f ca="1"/>
        <v>-29.044021367788275</v>
      </c>
      <c r="QB246" s="45">
        <f ca="1"/>
        <v>-30.162192610621446</v>
      </c>
      <c r="QC246" s="45">
        <f ca="1"/>
        <v>-31.619545751333249</v>
      </c>
      <c r="QD246" s="45">
        <f ca="1"/>
        <v>-30.833457694292065</v>
      </c>
      <c r="QE246" s="45">
        <f ca="1"/>
        <v>-32.572421789884558</v>
      </c>
      <c r="QF246" s="45">
        <f ca="1"/>
        <v>-30.315095684051499</v>
      </c>
      <c r="QG246" s="45">
        <f ca="1"/>
        <v>-28.588570232510548</v>
      </c>
      <c r="QH246" s="45">
        <f ca="1"/>
        <v>-31.334688945889496</v>
      </c>
      <c r="QI246" s="45">
        <f ca="1"/>
        <v>-30.559837075352661</v>
      </c>
      <c r="QJ246" s="45">
        <f ca="1"/>
        <v>-29.209011379599559</v>
      </c>
      <c r="QK246" s="45">
        <f ca="1"/>
        <v>-28.311243558883675</v>
      </c>
      <c r="QL246" s="45">
        <f ca="1"/>
        <v>-29.286126195907599</v>
      </c>
      <c r="QM246" s="45">
        <f ca="1"/>
        <v>-30.616946041345585</v>
      </c>
      <c r="QN246" s="45">
        <f ca="1"/>
        <v>-30.283000774979612</v>
      </c>
      <c r="QO246" s="45">
        <f ca="1"/>
        <v>-30.6417975269556</v>
      </c>
      <c r="QP246" s="45">
        <f ca="1"/>
        <v>-29.164098389387107</v>
      </c>
      <c r="QQ246" s="45">
        <f ca="1"/>
        <v>-26.165281004071232</v>
      </c>
      <c r="QR246" s="45">
        <f ca="1"/>
        <v>-24.355012074828167</v>
      </c>
      <c r="QS246" s="45">
        <f ca="1"/>
        <v>-26.093713839173304</v>
      </c>
      <c r="QT246" s="45">
        <f ca="1"/>
        <v>-24.071585164427745</v>
      </c>
      <c r="QU246" s="45">
        <f ca="1"/>
        <v>-23.229624505281464</v>
      </c>
      <c r="QV246" s="45">
        <f ca="1"/>
        <v>-24.908327525377274</v>
      </c>
      <c r="QW246" s="45">
        <f ca="1"/>
        <v>-25.243958309412008</v>
      </c>
      <c r="QX246" s="45">
        <f ca="1"/>
        <v>-26.10294579207897</v>
      </c>
      <c r="QY246" s="45">
        <f ca="1"/>
        <v>-27.28491377186775</v>
      </c>
      <c r="QZ246" s="45">
        <f ca="1"/>
        <v>-26.072109851121894</v>
      </c>
      <c r="RA246" s="45">
        <f ca="1"/>
        <v>-27.772793415427188</v>
      </c>
      <c r="RB246" s="45">
        <f ca="1"/>
        <v>-26.772632682919507</v>
      </c>
      <c r="RC246" s="45">
        <f ca="1"/>
        <v>-26.410410253644002</v>
      </c>
      <c r="RD246" s="45">
        <f ca="1"/>
        <v>-27.585262427210793</v>
      </c>
      <c r="RE246" s="45">
        <f ca="1"/>
        <v>-28.8829140443802</v>
      </c>
      <c r="RF246" s="45">
        <f ca="1"/>
        <v>-29.653559262752538</v>
      </c>
      <c r="RG246" s="45">
        <f ca="1"/>
        <v>-31.624338960766821</v>
      </c>
      <c r="RH246" s="45">
        <f ca="1"/>
        <v>-31.937065251827249</v>
      </c>
      <c r="RI246" s="45">
        <f ca="1"/>
        <v>-31.821866669058807</v>
      </c>
      <c r="RJ246" s="45">
        <f ca="1"/>
        <v>-36.083034705996525</v>
      </c>
      <c r="RK246" s="45">
        <f ca="1"/>
        <v>-32.807112765908244</v>
      </c>
      <c r="RL246" s="45">
        <f ca="1"/>
        <v>-32.548144320249548</v>
      </c>
      <c r="RM246" s="45">
        <f ca="1"/>
        <v>-31.321694961428676</v>
      </c>
      <c r="RN246" s="45">
        <f ca="1"/>
        <v>-31.508694926023509</v>
      </c>
      <c r="RO246" s="45">
        <f ca="1"/>
        <v>-36.359298506259904</v>
      </c>
      <c r="RP246" s="45">
        <f ca="1"/>
        <v>-36.530238336682345</v>
      </c>
      <c r="RQ246" s="45">
        <f ca="1"/>
        <v>-36.746412502408049</v>
      </c>
      <c r="RR246" s="45">
        <f ca="1"/>
        <v>-32.87927427458763</v>
      </c>
      <c r="RS246" s="45">
        <f ca="1"/>
        <v>-33.014002613186861</v>
      </c>
      <c r="RT246" s="45">
        <f ca="1"/>
        <v>-32.221260344028479</v>
      </c>
      <c r="RU246" s="45">
        <f ca="1"/>
        <v>-33.229202015876751</v>
      </c>
      <c r="RV246" s="45">
        <f ca="1"/>
        <v>-33.309714490890499</v>
      </c>
      <c r="RW246" s="45">
        <f ca="1"/>
        <v>-32.128644657373414</v>
      </c>
      <c r="RX246" s="45">
        <f ca="1"/>
        <v>-33.557134934186934</v>
      </c>
      <c r="RY246" s="45">
        <f ca="1"/>
        <v>-32.873219216108282</v>
      </c>
      <c r="RZ246" s="45">
        <f ca="1"/>
        <v>-32.897017201542837</v>
      </c>
      <c r="SA246" s="45">
        <f ca="1"/>
        <v>-33.131311580777179</v>
      </c>
      <c r="SB246" s="45">
        <f ca="1"/>
        <v>-32.416548936963096</v>
      </c>
      <c r="SC246" s="45">
        <f ca="1"/>
        <v>-33.555128897547704</v>
      </c>
      <c r="SD246" s="45">
        <f ca="1"/>
        <v>-33.435383576393122</v>
      </c>
      <c r="SE246" s="45">
        <f ca="1"/>
        <v>-31.461974784374206</v>
      </c>
      <c r="SF246" s="45">
        <f ca="1"/>
        <v>-30.176506193876264</v>
      </c>
      <c r="SG246" s="45">
        <f ca="1"/>
        <v>-28.450318169236184</v>
      </c>
      <c r="SH246" s="45">
        <f ca="1"/>
        <v>-28.012886283755307</v>
      </c>
      <c r="SI246" s="45">
        <f ca="1"/>
        <v>-29.151621311068538</v>
      </c>
      <c r="SJ246" s="45">
        <f ca="1"/>
        <v>-26.066867619037623</v>
      </c>
      <c r="SK246" s="45">
        <f ca="1"/>
        <v>-24.791365987300892</v>
      </c>
      <c r="SL246" s="45">
        <f ca="1"/>
        <v>-23.50302977955343</v>
      </c>
      <c r="SM246" s="45">
        <f ca="1"/>
        <v>-23.873733834624289</v>
      </c>
      <c r="SN246" s="43">
        <f ca="1"/>
        <v>-24.290458740115199</v>
      </c>
      <c r="SO246" s="43">
        <f ca="1"/>
        <v>-26.367793141126654</v>
      </c>
      <c r="SP246" s="43">
        <f ca="1"/>
        <v>-26.32406915056707</v>
      </c>
      <c r="SQ246" s="43">
        <f ca="1"/>
        <v>-26.257216644167897</v>
      </c>
      <c r="SR246" s="43">
        <f ca="1"/>
        <v>-26.559919304609295</v>
      </c>
      <c r="SS246" s="43">
        <f ca="1"/>
        <v>-26.236414210557939</v>
      </c>
    </row>
    <row r="247" spans="2:513" x14ac:dyDescent="0.25">
      <c r="B247" s="46" t="s">
        <v>507</v>
      </c>
      <c r="C247" s="45" cm="1">
        <f t="array" aca="1" ref="C247" ca="1">MIN(IFERROR(IF(OFFSET(bHist!$A$1,_xlfn.XMATCH($B$244,bHist!B:B,0)-1,3,1,500)=0,"-",OFFSET(bHist!$A$1,_xlfn.XMATCH($B$244,bHist!B:B,0)-1,3,1,500))-IF(OFFSET(bHist!$A$1,_xlfn.XMATCH(B247,bHist!B:B,0)-1,3,1,500)=0,"-",OFFSET(bHist!$A$1,_xlfn.XMATCH(B247,bHist!B:B,0)-1,3,1,500)),"-"))</f>
        <v>-141.02448164701462</v>
      </c>
      <c r="D247" s="45" cm="1">
        <f t="array" aca="1" ref="D247" ca="1">AVERAGE(IFERROR(IF(OFFSET(bHist!$A$1,_xlfn.XMATCH($B$244,bHist!B:B,0)-1,3,1,500)=0,"-",OFFSET(bHist!$A$1,_xlfn.XMATCH($B$244,bHist!B:B,0)-1,3,1,500))-IF(OFFSET(bHist!$A$1,_xlfn.XMATCH(B247,bHist!B:B,0)-1,3,1,500)=0,"-",OFFSET(bHist!$A$1,_xlfn.XMATCH(B247,bHist!B:B,0)-1,3,1,500)),"-"))</f>
        <v>-48.321813402888935</v>
      </c>
      <c r="E247" s="45" cm="1">
        <f t="array" aca="1" ref="E247" ca="1">MAX(IFERROR(IF(OFFSET(bHist!A32,_xlfn.XMATCH($B$244,bHist!B:B,0)-1,3,1,500)=0,"-",OFFSET(bHist!A32,_xlfn.XMATCH($B$244,bHist!B:B,0)-1,3,1,500))-IF(OFFSET(bHist!A33,_xlfn.XMATCH(B247,bHist!B:B,0)-1,3,1,500)=0,"-",OFFSET(bHist!A33,_xlfn.XMATCH(B247,bHist!B:B,0)-1,3,1,500)),"-"))</f>
        <v>59.017805576205205</v>
      </c>
      <c r="F247" s="45" cm="1">
        <f t="array" aca="1" ref="F247" ca="1">_xlfn.STDEV.P(IFERROR(IF(OFFSET(bHist!A32,_xlfn.XMATCH($B$244,bHist!B:B,0)-1,3,1,500)=0,"-",OFFSET(bHist!A32,_xlfn.XMATCH($B$244,bHist!B:B,0)-1,3,1,500))-IF(OFFSET(bHist!A33,_xlfn.XMATCH(B247,bHist!B:B,0)-1,3,1,500)=0,"-",OFFSET(bHist!A33,_xlfn.XMATCH(B247,bHist!B:B,0)-1,3,1,500)),"-"))</f>
        <v>29.407053083724289</v>
      </c>
      <c r="G247" s="45" cm="1">
        <f t="array" aca="1" ref="G247" ca="1">INDEX((IFERROR(IF(OFFSET(bHist!$A$1,_xlfn.XMATCH($B$244,bHist!B:B,0)-1,3,1,500)=0,"-",OFFSET(bHist!$A$1,_xlfn.XMATCH($B$244,bHist!B:B,0)-1,3,1,500))-IF(OFFSET(bHist!$A$1,_xlfn.XMATCH(B247,bHist!B:B,0)-1,3,1,500)=0,"-",OFFSET(bHist!$A$1,_xlfn.XMATCH(B247,bHist!B:B,0)-1,3,1,500)),"-")),1)</f>
        <v>-41.62486838126182</v>
      </c>
      <c r="H247" s="51">
        <f t="shared" ca="1" si="7"/>
        <v>3.3477646724536E-2</v>
      </c>
      <c r="I247" s="51" cm="1">
        <f t="array" aca="1" ref="I247" ca="1">SLOPE((IFERROR(IF(OFFSET(bHist!$A$1,_xlfn.XMATCH($B$244,bHist!B:B,0)-1,3,1,500)=0,"-",OFFSET(bHist!$A$1,_xlfn.XMATCH($B$244,bHist!B:B,0)-1,3,1,500))-IF(OFFSET(bHist!$A$1,_xlfn.XMATCH(B247,bHist!B:B,0)-1,3,1,500)=0,"-",OFFSET(bHist!$A$1,_xlfn.XMATCH(B247,bHist!B:B,0)-1,3,1,500)),"-")),OFFSET(bHist!$A$1,0,3,1,500))</f>
        <v>0.17614030931139021</v>
      </c>
      <c r="J247" s="45" cm="1">
        <f t="array" aca="1" ref="J247" ca="1">INTERCEPT((IFERROR(IF(OFFSET(bHist!$A$1,_xlfn.XMATCH($B$244,bHist!$B:$B,0)-1,3,1,500)=0,"-",OFFSET(bHist!$A$1,_xlfn.XMATCH($B$244,bHist!$B:$B,0)-1,3,1,500))-IF(OFFSET(bHist!$A$1,_xlfn.XMATCH(B247,bHist!$B:$B,0)-1,3,1,500)=0,"-",OFFSET(bHist!$A$1,_xlfn.XMATCH(B247,bHist!$B:$B,0)-1,3,1,500)),"-")),OFFSET(bHist!$A$1,0,3,1,500))</f>
        <v>-7760.7617109775338</v>
      </c>
      <c r="K247" s="45" cm="1">
        <f t="array" aca="1" ref="K247" ca="1">STEYX((IFERROR(IF(OFFSET(bHist!$A$1,_xlfn.XMATCH($B$244,bHist!B:B,0)-1,3,1,500)=0,"-",OFFSET(bHist!$A$1,_xlfn.XMATCH($B$244,bHist!B:B,0)-1,3,1,500))-IF(OFFSET(bHist!$A$1,_xlfn.XMATCH(B247,bHist!B:B,0)-1,3,1,500)=0,"-",OFFSET(bHist!$A$1,_xlfn.XMATCH(B247,bHist!B:B,0)-1,3,1,500)),"-")),OFFSET(bHist!$A$1,0,3,1,500))</f>
        <v>41.063979850792435</v>
      </c>
      <c r="L247" s="51" cm="1">
        <f t="array" aca="1" ref="L247" ca="1">CORREL(IF(OFFSET(bHist!A3,_xlfn.XMATCH($B$244,bHist!B:B,0)-1,3,1,500)=0,"-",OFFSET(bHist!$A$1,_xlfn.XMATCH($B$244,bHist!B:B,0)-1,3,1,500)),IF(OFFSET(bHist!$A$1,_xlfn.XMATCH(B247,bHist!B:B,0)-1,3,1,500)=0,"-",OFFSET(bHist!$A$1,_xlfn.XMATCH(B247,bHist!B:B,0)-1,3,1,500)))</f>
        <v>0.94114989414127526</v>
      </c>
      <c r="M247" s="51" cm="1">
        <f t="array" aca="1" ref="M247" ca="1">CORREL((IFERROR(IF(OFFSET(bHist!$A$1,_xlfn.XMATCH($B$244,bHist!B:B,0)-1,3,1,500)=0,"-",OFFSET(bHist!$A$1,_xlfn.XMATCH($B$244,bHist!B:B,0)-1,3,1,500))-IF(OFFSET(bHist!$A$1,_xlfn.XMATCH(B247,bHist!B:B,0)-1,3,1,500)=0,"-",OFFSET(bHist!$A$1,_xlfn.XMATCH(B247,bHist!B:B,0)-1,3,1,500)),"-")),OFFSET(bHist!$A$1,0,3,1,500))</f>
        <v>0.50270933652475602</v>
      </c>
      <c r="N247" s="45" cm="1">
        <f t="array" aca="1" ref="N247:SS247" ca="1">(IFERROR(IF(OFFSET(bHist!$A$1,_xlfn.XMATCH($B$244,bHist!B:B,0)-1,3,1,500)=0,"-",OFFSET(bHist!$A$1,_xlfn.XMATCH($B$244,bHist!B:B,0)-1,3,1,500))-IF(OFFSET(bHist!$A$1,_xlfn.XMATCH(B247,bHist!B:B,0)-1,3,1,500)=0,"-",OFFSET(bHist!$A$1,_xlfn.XMATCH(B247,bHist!B:B,0)-1,3,1,500)),"-"))</f>
        <v>-41.62486838126182</v>
      </c>
      <c r="O247" s="45">
        <f ca="1"/>
        <v>-54.676402178883592</v>
      </c>
      <c r="P247" s="45">
        <f ca="1"/>
        <v>-52.040770536661142</v>
      </c>
      <c r="Q247" s="45">
        <f ca="1"/>
        <v>-34.857207534193975</v>
      </c>
      <c r="R247" s="45">
        <f ca="1"/>
        <v>-31.424236002326012</v>
      </c>
      <c r="S247" s="45">
        <f ca="1"/>
        <v>-19.306840902566904</v>
      </c>
      <c r="T247" s="45">
        <f ca="1"/>
        <v>-10.237516038417823</v>
      </c>
      <c r="U247" s="45">
        <f ca="1"/>
        <v>0.4131351739168565</v>
      </c>
      <c r="V247" s="45">
        <f ca="1"/>
        <v>6.3115612473488341</v>
      </c>
      <c r="W247" s="45">
        <f ca="1"/>
        <v>6.4635283529758567</v>
      </c>
      <c r="X247" s="45">
        <f ca="1"/>
        <v>-0.45383720242975301</v>
      </c>
      <c r="Y247" s="45">
        <f ca="1"/>
        <v>20.431602554321302</v>
      </c>
      <c r="Z247" s="45">
        <f ca="1"/>
        <v>21.848671619892087</v>
      </c>
      <c r="AA247" s="45">
        <f ca="1"/>
        <v>33.722436200022713</v>
      </c>
      <c r="AB247" s="45">
        <f ca="1"/>
        <v>17.411015581846215</v>
      </c>
      <c r="AC247" s="45">
        <f ca="1"/>
        <v>-20.558248803853985</v>
      </c>
      <c r="AD247" s="45">
        <f ca="1"/>
        <v>20.831126107335081</v>
      </c>
      <c r="AE247" s="45">
        <f ca="1"/>
        <v>14.510135984182341</v>
      </c>
      <c r="AF247" s="45">
        <f ca="1"/>
        <v>6.7541944609880318</v>
      </c>
      <c r="AG247" s="45">
        <f ca="1"/>
        <v>-6.2166451510190939</v>
      </c>
      <c r="AH247" s="45">
        <f ca="1"/>
        <v>-35.262843090176574</v>
      </c>
      <c r="AI247" s="45">
        <f ca="1"/>
        <v>-83.103970276594154</v>
      </c>
      <c r="AJ247" s="45">
        <f ca="1"/>
        <v>-98.559226280808446</v>
      </c>
      <c r="AK247" s="45">
        <f ca="1"/>
        <v>-63.269721382141114</v>
      </c>
      <c r="AL247" s="45">
        <f ca="1"/>
        <v>-51.047499647021311</v>
      </c>
      <c r="AM247" s="45">
        <f ca="1"/>
        <v>-39.864350941419588</v>
      </c>
      <c r="AN247" s="45">
        <f ca="1"/>
        <v>-43.13071915864947</v>
      </c>
      <c r="AO247" s="45">
        <f ca="1"/>
        <v>-48.115765473723428</v>
      </c>
      <c r="AP247" s="45">
        <f ca="1"/>
        <v>-58.946719946265205</v>
      </c>
      <c r="AQ247" s="45">
        <f ca="1"/>
        <v>-88.010470121264461</v>
      </c>
      <c r="AR247" s="45">
        <f ca="1"/>
        <v>-83.060838226675969</v>
      </c>
      <c r="AS247" s="45">
        <f ca="1"/>
        <v>-100.30410877716542</v>
      </c>
      <c r="AT247" s="45">
        <f ca="1"/>
        <v>-69.189924910783759</v>
      </c>
      <c r="AU247" s="45">
        <f ca="1"/>
        <v>-64.301492383360852</v>
      </c>
      <c r="AV247" s="45">
        <f ca="1"/>
        <v>-46.448892069816566</v>
      </c>
      <c r="AW247" s="45">
        <f ca="1"/>
        <v>-21.123349226474716</v>
      </c>
      <c r="AX247" s="45">
        <f ca="1"/>
        <v>25.487881355285651</v>
      </c>
      <c r="AY247" s="45">
        <f ca="1"/>
        <v>31.113679213404623</v>
      </c>
      <c r="AZ247" s="45">
        <f ca="1"/>
        <v>50.8965225814581</v>
      </c>
      <c r="BA247" s="45">
        <f ca="1"/>
        <v>25.888009466528899</v>
      </c>
      <c r="BB247" s="45">
        <f ca="1"/>
        <v>21.16746914112565</v>
      </c>
      <c r="BC247" s="45">
        <f ca="1"/>
        <v>27.757420521378549</v>
      </c>
      <c r="BD247" s="45">
        <f ca="1"/>
        <v>19.649765147089965</v>
      </c>
      <c r="BE247" s="45">
        <f ca="1"/>
        <v>42.768266770124399</v>
      </c>
      <c r="BF247" s="45">
        <f ca="1"/>
        <v>68.957063414812126</v>
      </c>
      <c r="BG247" s="45">
        <f ca="1"/>
        <v>94.827819376110995</v>
      </c>
      <c r="BH247" s="45">
        <f ca="1"/>
        <v>124.76596167480943</v>
      </c>
      <c r="BI247" s="45">
        <f ca="1"/>
        <v>94.808751214742642</v>
      </c>
      <c r="BJ247" s="45">
        <f ca="1"/>
        <v>99.673996829032887</v>
      </c>
      <c r="BK247" s="45">
        <f ca="1"/>
        <v>51.465060503840505</v>
      </c>
      <c r="BL247" s="45">
        <f ca="1"/>
        <v>3.3386430964470151</v>
      </c>
      <c r="BM247" s="45">
        <f ca="1"/>
        <v>35.442896970033644</v>
      </c>
      <c r="BN247" s="45">
        <f ca="1"/>
        <v>50.586569778203909</v>
      </c>
      <c r="BO247" s="45">
        <f ca="1"/>
        <v>175.49841352438926</v>
      </c>
      <c r="BP247" s="45">
        <f ca="1"/>
        <v>203.24144217944144</v>
      </c>
      <c r="BQ247" s="45">
        <f ca="1"/>
        <v>16.410692575097073</v>
      </c>
      <c r="BR247" s="45">
        <f ca="1"/>
        <v>-73.279319784641245</v>
      </c>
      <c r="BS247" s="45">
        <f ca="1"/>
        <v>-79.76488520455365</v>
      </c>
      <c r="BT247" s="45">
        <f ca="1"/>
        <v>-124.50349798452851</v>
      </c>
      <c r="BU247" s="45">
        <f ca="1"/>
        <v>-141.02448164701462</v>
      </c>
      <c r="BV247" s="45">
        <f ca="1"/>
        <v>-131.13658223152163</v>
      </c>
      <c r="BW247" s="45">
        <f ca="1"/>
        <v>-110.97833824825281</v>
      </c>
      <c r="BX247" s="45">
        <f ca="1"/>
        <v>-90.362271351456656</v>
      </c>
      <c r="BY247" s="45">
        <f ca="1"/>
        <v>-65.789904801011062</v>
      </c>
      <c r="BZ247" s="45">
        <f ca="1"/>
        <v>-70.053141886830304</v>
      </c>
      <c r="CA247" s="45">
        <f ca="1"/>
        <v>-67.576376127719811</v>
      </c>
      <c r="CB247" s="45">
        <f ca="1"/>
        <v>-78.118782871007852</v>
      </c>
      <c r="CC247" s="45">
        <f ca="1"/>
        <v>-82.21458502030373</v>
      </c>
      <c r="CD247" s="45">
        <f ca="1"/>
        <v>-81.948324022650695</v>
      </c>
      <c r="CE247" s="45">
        <f ca="1"/>
        <v>-95.572862764596948</v>
      </c>
      <c r="CF247" s="45">
        <f ca="1"/>
        <v>-62.782683278441482</v>
      </c>
      <c r="CG247" s="45">
        <f ca="1"/>
        <v>-27.53325106668467</v>
      </c>
      <c r="CH247" s="45">
        <f ca="1"/>
        <v>62.540763042211495</v>
      </c>
      <c r="CI247" s="45">
        <f ca="1"/>
        <v>74.79570082700252</v>
      </c>
      <c r="CJ247" s="45">
        <f ca="1"/>
        <v>88.223166868448345</v>
      </c>
      <c r="CK247" s="45">
        <f ca="1"/>
        <v>131.14628717958931</v>
      </c>
      <c r="CL247" s="45">
        <f ca="1"/>
        <v>154.8987655041218</v>
      </c>
      <c r="CM247" s="45">
        <f ca="1"/>
        <v>172.93483269453048</v>
      </c>
      <c r="CN247" s="45">
        <f ca="1"/>
        <v>133.05807742726807</v>
      </c>
      <c r="CO247" s="45">
        <f ca="1"/>
        <v>18.598426530718825</v>
      </c>
      <c r="CP247" s="45">
        <f ca="1"/>
        <v>6.5148599134683991</v>
      </c>
      <c r="CQ247" s="45">
        <f ca="1"/>
        <v>-49.233241834521294</v>
      </c>
      <c r="CR247" s="45">
        <f ca="1"/>
        <v>-40.100701823592175</v>
      </c>
      <c r="CS247" s="45">
        <f ca="1"/>
        <v>-23.788554050445583</v>
      </c>
      <c r="CT247" s="45">
        <f ca="1"/>
        <v>-57.800195503234889</v>
      </c>
      <c r="CU247" s="45">
        <f ca="1"/>
        <v>-70.476559371233009</v>
      </c>
      <c r="CV247" s="45">
        <f ca="1"/>
        <v>-72.985255880713467</v>
      </c>
      <c r="CW247" s="45">
        <f ca="1"/>
        <v>-77.183650878906263</v>
      </c>
      <c r="CX247" s="45">
        <f ca="1"/>
        <v>-72.534205042243002</v>
      </c>
      <c r="CY247" s="45">
        <f ca="1"/>
        <v>-64.513618805050839</v>
      </c>
      <c r="CZ247" s="45">
        <f ca="1"/>
        <v>-62.546593291521091</v>
      </c>
      <c r="DA247" s="45">
        <f ca="1"/>
        <v>-58.7462296284437</v>
      </c>
      <c r="DB247" s="45">
        <f ca="1"/>
        <v>-60.349685107588755</v>
      </c>
      <c r="DC247" s="45">
        <f ca="1"/>
        <v>-62.769780995607377</v>
      </c>
      <c r="DD247" s="45">
        <f ca="1"/>
        <v>-56.434628562688822</v>
      </c>
      <c r="DE247" s="45">
        <f ca="1"/>
        <v>-56.76327424979209</v>
      </c>
      <c r="DF247" s="45">
        <f ca="1"/>
        <v>-57.58006984210013</v>
      </c>
      <c r="DG247" s="45">
        <f ca="1"/>
        <v>-55.728916357517249</v>
      </c>
      <c r="DH247" s="45">
        <f ca="1"/>
        <v>-55.929162603139872</v>
      </c>
      <c r="DI247" s="45">
        <f ca="1"/>
        <v>-56.532308087348937</v>
      </c>
      <c r="DJ247" s="45">
        <f ca="1"/>
        <v>-36.465190265297892</v>
      </c>
      <c r="DK247" s="45">
        <f ca="1"/>
        <v>-54.246112911939612</v>
      </c>
      <c r="DL247" s="45">
        <f ca="1"/>
        <v>-55.851761744976031</v>
      </c>
      <c r="DM247" s="45">
        <f ca="1"/>
        <v>-58.449871555805203</v>
      </c>
      <c r="DN247" s="45">
        <f ca="1"/>
        <v>-59.332071714639653</v>
      </c>
      <c r="DO247" s="45">
        <f ca="1"/>
        <v>-56.346810603857051</v>
      </c>
      <c r="DP247" s="45">
        <f ca="1"/>
        <v>-56.723253312587737</v>
      </c>
      <c r="DQ247" s="45">
        <f ca="1"/>
        <v>-59.031497368931774</v>
      </c>
      <c r="DR247" s="45">
        <f ca="1"/>
        <v>-63.067511611223225</v>
      </c>
      <c r="DS247" s="45">
        <f ca="1"/>
        <v>-63.063192804694175</v>
      </c>
      <c r="DT247" s="45">
        <f ca="1"/>
        <v>-60.398303510427475</v>
      </c>
      <c r="DU247" s="45">
        <f ca="1"/>
        <v>-58.727451572060588</v>
      </c>
      <c r="DV247" s="45">
        <f ca="1"/>
        <v>-55.650929266452806</v>
      </c>
      <c r="DW247" s="45">
        <f ca="1"/>
        <v>-54.724694962024699</v>
      </c>
      <c r="DX247" s="45">
        <f ca="1"/>
        <v>-47.756466800451271</v>
      </c>
      <c r="DY247" s="45">
        <f ca="1"/>
        <v>-47.587721485972416</v>
      </c>
      <c r="DZ247" s="45">
        <f ca="1"/>
        <v>-43.415948396921159</v>
      </c>
      <c r="EA247" s="45">
        <f ca="1"/>
        <v>-41.664278623700142</v>
      </c>
      <c r="EB247" s="45">
        <f ca="1"/>
        <v>-41.675655456662177</v>
      </c>
      <c r="EC247" s="45">
        <f ca="1"/>
        <v>-45.6015117418766</v>
      </c>
      <c r="ED247" s="45">
        <f ca="1"/>
        <v>-46.292357973575598</v>
      </c>
      <c r="EE247" s="45">
        <f ca="1"/>
        <v>-49.045606830120086</v>
      </c>
      <c r="EF247" s="45">
        <f ca="1"/>
        <v>-48.960642116427415</v>
      </c>
      <c r="EG247" s="45">
        <f ca="1"/>
        <v>-48.355643178701399</v>
      </c>
      <c r="EH247" s="45">
        <f ca="1"/>
        <v>-49.196445461869239</v>
      </c>
      <c r="EI247" s="45">
        <f ca="1"/>
        <v>-51.49252830863</v>
      </c>
      <c r="EJ247" s="45">
        <f ca="1"/>
        <v>-53.414122059702862</v>
      </c>
      <c r="EK247" s="45">
        <f ca="1"/>
        <v>-57.380238319754604</v>
      </c>
      <c r="EL247" s="45">
        <f ca="1"/>
        <v>-57.460677843213077</v>
      </c>
      <c r="EM247" s="45">
        <f ca="1"/>
        <v>-61.583151629805563</v>
      </c>
      <c r="EN247" s="45">
        <f ca="1"/>
        <v>-58.562008263945579</v>
      </c>
      <c r="EO247" s="45">
        <f ca="1"/>
        <v>-57.976646625399582</v>
      </c>
      <c r="EP247" s="45">
        <f ca="1"/>
        <v>-54.09847419357299</v>
      </c>
      <c r="EQ247" s="45">
        <f ca="1"/>
        <v>-56.551670728325846</v>
      </c>
      <c r="ER247" s="45">
        <f ca="1"/>
        <v>-58.163006186962122</v>
      </c>
      <c r="ES247" s="45">
        <f ca="1"/>
        <v>-55.3197557746172</v>
      </c>
      <c r="ET247" s="45">
        <f ca="1"/>
        <v>-55.94451757335662</v>
      </c>
      <c r="EU247" s="45">
        <f ca="1"/>
        <v>-53.096475113630291</v>
      </c>
      <c r="EV247" s="45">
        <f ca="1"/>
        <v>-49.516980789899826</v>
      </c>
      <c r="EW247" s="45">
        <f ca="1"/>
        <v>-51.645525750160225</v>
      </c>
      <c r="EX247" s="45">
        <f ca="1"/>
        <v>-50.132842249631892</v>
      </c>
      <c r="EY247" s="45">
        <f ca="1"/>
        <v>-50.601253224015245</v>
      </c>
      <c r="EZ247" s="45">
        <f ca="1"/>
        <v>-51.127419341206554</v>
      </c>
      <c r="FA247" s="45">
        <f ca="1"/>
        <v>-51.707134105920801</v>
      </c>
      <c r="FB247" s="45">
        <f ca="1"/>
        <v>-50.185773790001875</v>
      </c>
      <c r="FC247" s="45">
        <f ca="1"/>
        <v>-49.751657155990607</v>
      </c>
      <c r="FD247" s="45">
        <f ca="1"/>
        <v>-53.073668467760086</v>
      </c>
      <c r="FE247" s="45">
        <f ca="1"/>
        <v>-53.999936766862859</v>
      </c>
      <c r="FF247" s="45">
        <f ca="1"/>
        <v>-55.14850961947441</v>
      </c>
      <c r="FG247" s="45">
        <f ca="1"/>
        <v>-57.325646415710452</v>
      </c>
      <c r="FH247" s="45">
        <f ca="1"/>
        <v>-51.875185226917267</v>
      </c>
      <c r="FI247" s="45">
        <f ca="1"/>
        <v>-55.345370992898935</v>
      </c>
      <c r="FJ247" s="45">
        <f ca="1"/>
        <v>-55.503700678825368</v>
      </c>
      <c r="FK247" s="45">
        <f ca="1"/>
        <v>-55.245104772686958</v>
      </c>
      <c r="FL247" s="45">
        <f ca="1"/>
        <v>-54.731527355194089</v>
      </c>
      <c r="FM247" s="45">
        <f ca="1"/>
        <v>-55.001008856534952</v>
      </c>
      <c r="FN247" s="45">
        <f ca="1"/>
        <v>-59.764472741603868</v>
      </c>
      <c r="FO247" s="45">
        <f ca="1"/>
        <v>-61.029312656402595</v>
      </c>
      <c r="FP247" s="45">
        <f ca="1"/>
        <v>-63.171068499803553</v>
      </c>
      <c r="FQ247" s="45">
        <f ca="1"/>
        <v>-65.254666716933244</v>
      </c>
      <c r="FR247" s="45">
        <f ca="1"/>
        <v>-63.173488629102721</v>
      </c>
      <c r="FS247" s="45">
        <f ca="1"/>
        <v>-61.028582819938663</v>
      </c>
      <c r="FT247" s="45">
        <f ca="1"/>
        <v>-61.246303731322286</v>
      </c>
      <c r="FU247" s="45">
        <f ca="1"/>
        <v>-58.421480772972096</v>
      </c>
      <c r="FV247" s="45">
        <f ca="1"/>
        <v>-54.966082817673687</v>
      </c>
      <c r="FW247" s="45">
        <f ca="1"/>
        <v>-54.027915969252589</v>
      </c>
      <c r="FX247" s="45">
        <f ca="1"/>
        <v>-55.053154591441157</v>
      </c>
      <c r="FY247" s="45">
        <f ca="1"/>
        <v>-53.58204019105434</v>
      </c>
      <c r="FZ247" s="45">
        <f ca="1"/>
        <v>-53.595242658019068</v>
      </c>
      <c r="GA247" s="45">
        <f ca="1"/>
        <v>-51.472869957804669</v>
      </c>
      <c r="GB247" s="45">
        <f ca="1"/>
        <v>-54.806091316819192</v>
      </c>
      <c r="GC247" s="45">
        <f ca="1"/>
        <v>-56.829485892891881</v>
      </c>
      <c r="GD247" s="45">
        <f ca="1"/>
        <v>-58.769501252770432</v>
      </c>
      <c r="GE247" s="45">
        <f ca="1"/>
        <v>-54.454806296587002</v>
      </c>
      <c r="GF247" s="45">
        <f ca="1"/>
        <v>-53.671475928068155</v>
      </c>
      <c r="GG247" s="45">
        <f ca="1"/>
        <v>-51.194113783478741</v>
      </c>
      <c r="GH247" s="45">
        <f ca="1"/>
        <v>-51.085720064282405</v>
      </c>
      <c r="GI247" s="45">
        <f ca="1"/>
        <v>-51.996905084729214</v>
      </c>
      <c r="GJ247" s="45">
        <f ca="1"/>
        <v>-51.552805388569837</v>
      </c>
      <c r="GK247" s="45">
        <f ca="1"/>
        <v>-48.89340530180931</v>
      </c>
      <c r="GL247" s="45">
        <f ca="1"/>
        <v>-47.948777669429774</v>
      </c>
      <c r="GM247" s="45">
        <f ca="1"/>
        <v>-49.221946171164518</v>
      </c>
      <c r="GN247" s="45">
        <f ca="1"/>
        <v>-48.230509464621548</v>
      </c>
      <c r="GO247" s="45">
        <f ca="1"/>
        <v>-43.556783267259604</v>
      </c>
      <c r="GP247" s="45">
        <f ca="1"/>
        <v>-43.301103826880464</v>
      </c>
      <c r="GQ247" s="45">
        <f ca="1"/>
        <v>-44.424630445241931</v>
      </c>
      <c r="GR247" s="45">
        <f ca="1"/>
        <v>-44.36541995930672</v>
      </c>
      <c r="GS247" s="45">
        <f ca="1"/>
        <v>-45.561297650694883</v>
      </c>
      <c r="GT247" s="45">
        <f ca="1"/>
        <v>-46.774516183614722</v>
      </c>
      <c r="GU247" s="45">
        <f ca="1"/>
        <v>-48.714160945057884</v>
      </c>
      <c r="GV247" s="45">
        <f ca="1"/>
        <v>-50.131632141709318</v>
      </c>
      <c r="GW247" s="45">
        <f ca="1"/>
        <v>-51.982017313122753</v>
      </c>
      <c r="GX247" s="45">
        <f ca="1"/>
        <v>-52.158053143262862</v>
      </c>
      <c r="GY247" s="45">
        <f ca="1"/>
        <v>-47.494691966891281</v>
      </c>
      <c r="GZ247" s="45">
        <f ca="1"/>
        <v>-47.937815010309237</v>
      </c>
      <c r="HA247" s="45">
        <f ca="1"/>
        <v>-48.450986208796493</v>
      </c>
      <c r="HB247" s="45">
        <f ca="1"/>
        <v>-49.281313246965411</v>
      </c>
      <c r="HC247" s="45">
        <f ca="1"/>
        <v>-54.939420783519751</v>
      </c>
      <c r="HD247" s="45">
        <f ca="1"/>
        <v>-56.5463654255867</v>
      </c>
      <c r="HE247" s="45">
        <f ca="1"/>
        <v>-56.449839315772053</v>
      </c>
      <c r="HF247" s="45">
        <f ca="1"/>
        <v>-57.708735328555122</v>
      </c>
      <c r="HG247" s="45">
        <f ca="1"/>
        <v>-56.644858772277814</v>
      </c>
      <c r="HH247" s="45">
        <f ca="1"/>
        <v>-60.514293453931813</v>
      </c>
      <c r="HI247" s="45">
        <f ca="1"/>
        <v>-62.331868238925935</v>
      </c>
      <c r="HJ247" s="45">
        <f ca="1"/>
        <v>-58.043239019513138</v>
      </c>
      <c r="HK247" s="45">
        <f ca="1"/>
        <v>-55.023460352301605</v>
      </c>
      <c r="HL247" s="45">
        <f ca="1"/>
        <v>-51.232355716824543</v>
      </c>
      <c r="HM247" s="45">
        <f ca="1"/>
        <v>-54.19615615785122</v>
      </c>
      <c r="HN247" s="45">
        <f ca="1"/>
        <v>-67.259835630178458</v>
      </c>
      <c r="HO247" s="45">
        <f ca="1"/>
        <v>-66.627236724138257</v>
      </c>
      <c r="HP247" s="45">
        <f ca="1"/>
        <v>-65.070097564458848</v>
      </c>
      <c r="HQ247" s="45">
        <f ca="1"/>
        <v>-64.07725289142131</v>
      </c>
      <c r="HR247" s="45">
        <f ca="1"/>
        <v>-62.853807578086858</v>
      </c>
      <c r="HS247" s="45">
        <f ca="1"/>
        <v>-63.854463956117613</v>
      </c>
      <c r="HT247" s="45">
        <f ca="1"/>
        <v>-68.825642375349986</v>
      </c>
      <c r="HU247" s="45">
        <f ca="1"/>
        <v>-65.758317414522153</v>
      </c>
      <c r="HV247" s="45">
        <f ca="1"/>
        <v>-66.41969517171384</v>
      </c>
      <c r="HW247" s="45">
        <f ca="1"/>
        <v>-65.946790188908565</v>
      </c>
      <c r="HX247" s="45">
        <f ca="1"/>
        <v>-65.872728913545615</v>
      </c>
      <c r="HY247" s="45">
        <f ca="1"/>
        <v>-60.900273627281187</v>
      </c>
      <c r="HZ247" s="45">
        <f ca="1"/>
        <v>-61.780105625987055</v>
      </c>
      <c r="IA247" s="45">
        <f ca="1"/>
        <v>-58.792222902297972</v>
      </c>
      <c r="IB247" s="45">
        <f ca="1"/>
        <v>-58.901950929641721</v>
      </c>
      <c r="IC247" s="45">
        <f ca="1"/>
        <v>-65.000342306375487</v>
      </c>
      <c r="ID247" s="45">
        <f ca="1"/>
        <v>-65.043671447515507</v>
      </c>
      <c r="IE247" s="45">
        <f ca="1"/>
        <v>-64.110126125216482</v>
      </c>
      <c r="IF247" s="45">
        <f ca="1"/>
        <v>-63.237705392003065</v>
      </c>
      <c r="IG247" s="45">
        <f ca="1"/>
        <v>-64.816286433219929</v>
      </c>
      <c r="IH247" s="45">
        <f ca="1"/>
        <v>-54.978595113396651</v>
      </c>
      <c r="II247" s="45">
        <f ca="1"/>
        <v>-45.466549952030178</v>
      </c>
      <c r="IJ247" s="45">
        <f ca="1"/>
        <v>-50.815945952653891</v>
      </c>
      <c r="IK247" s="45">
        <f ca="1"/>
        <v>-54.373969168901453</v>
      </c>
      <c r="IL247" s="45">
        <f ca="1"/>
        <v>-54.820039618015286</v>
      </c>
      <c r="IM247" s="45">
        <f ca="1"/>
        <v>-57.348634395360961</v>
      </c>
      <c r="IN247" s="45">
        <f ca="1"/>
        <v>-58.302785495281228</v>
      </c>
      <c r="IO247" s="45">
        <f ca="1"/>
        <v>-61.325008244395249</v>
      </c>
      <c r="IP247" s="45">
        <f ca="1"/>
        <v>-59.232974556207637</v>
      </c>
      <c r="IQ247" s="45">
        <f ca="1"/>
        <v>-52.364499776005744</v>
      </c>
      <c r="IR247" s="45">
        <f ca="1"/>
        <v>-49.734535026073445</v>
      </c>
      <c r="IS247" s="45">
        <f ca="1"/>
        <v>-51.654905285716055</v>
      </c>
      <c r="IT247" s="45">
        <f ca="1"/>
        <v>-44.311903701424605</v>
      </c>
      <c r="IU247" s="45">
        <f ca="1"/>
        <v>-40.899880461812025</v>
      </c>
      <c r="IV247" s="45">
        <f ca="1"/>
        <v>-41.977030638098704</v>
      </c>
      <c r="IW247" s="45">
        <f ca="1"/>
        <v>-43.655352051973352</v>
      </c>
      <c r="IX247" s="45">
        <f ca="1"/>
        <v>-49.664674554586412</v>
      </c>
      <c r="IY247" s="45">
        <f ca="1"/>
        <v>-52.982187419176071</v>
      </c>
      <c r="IZ247" s="45">
        <f ca="1"/>
        <v>-50.262439802646611</v>
      </c>
      <c r="JA247" s="45">
        <f ca="1"/>
        <v>-51.740982432246213</v>
      </c>
      <c r="JB247" s="45">
        <f ca="1"/>
        <v>-47.691711797952664</v>
      </c>
      <c r="JC247" s="45">
        <f ca="1"/>
        <v>-40.308027978777886</v>
      </c>
      <c r="JD247" s="45">
        <f ca="1"/>
        <v>-39.198813908696167</v>
      </c>
      <c r="JE247" s="45">
        <f ca="1"/>
        <v>-38.949382166385647</v>
      </c>
      <c r="JF247" s="45">
        <f ca="1"/>
        <v>-39.331049247026442</v>
      </c>
      <c r="JG247" s="45">
        <f ca="1"/>
        <v>-43.266226285934465</v>
      </c>
      <c r="JH247" s="45">
        <f ca="1"/>
        <v>-46.209194239616394</v>
      </c>
      <c r="JI247" s="45">
        <f ca="1"/>
        <v>-45.409698484420787</v>
      </c>
      <c r="JJ247" s="45">
        <f ca="1"/>
        <v>-41.245460090637209</v>
      </c>
      <c r="JK247" s="45">
        <f ca="1"/>
        <v>-43.121307757377636</v>
      </c>
      <c r="JL247" s="45">
        <f ca="1"/>
        <v>-46.50840362238884</v>
      </c>
      <c r="JM247" s="45">
        <f ca="1"/>
        <v>-50.470541679501522</v>
      </c>
      <c r="JN247" s="45">
        <f ca="1"/>
        <v>-58.673953290224077</v>
      </c>
      <c r="JO247" s="45">
        <f ca="1"/>
        <v>-62.198687275886527</v>
      </c>
      <c r="JP247" s="45">
        <f ca="1"/>
        <v>-66.794086481809629</v>
      </c>
      <c r="JQ247" s="45">
        <f ca="1"/>
        <v>-69.734709106683738</v>
      </c>
      <c r="JR247" s="45">
        <f ca="1"/>
        <v>-73.680909278154388</v>
      </c>
      <c r="JS247" s="45">
        <f ca="1"/>
        <v>-74.298514604926098</v>
      </c>
      <c r="JT247" s="45">
        <f ca="1"/>
        <v>-74.712414386630059</v>
      </c>
      <c r="JU247" s="45">
        <f ca="1"/>
        <v>-77.017585167884818</v>
      </c>
      <c r="JV247" s="45">
        <f ca="1"/>
        <v>-83.981960424065591</v>
      </c>
      <c r="JW247" s="45">
        <f ca="1"/>
        <v>-92.517196759819996</v>
      </c>
      <c r="JX247" s="45">
        <f ca="1"/>
        <v>-97.359912539362909</v>
      </c>
      <c r="JY247" s="45">
        <f ca="1"/>
        <v>-99.295071247220051</v>
      </c>
      <c r="JZ247" s="45">
        <f ca="1"/>
        <v>-99.735197486758224</v>
      </c>
      <c r="KA247" s="45">
        <f ca="1"/>
        <v>-99.769349740505206</v>
      </c>
      <c r="KB247" s="45">
        <f ca="1"/>
        <v>-96.494283810019482</v>
      </c>
      <c r="KC247" s="45">
        <f ca="1"/>
        <v>-95.431345803022396</v>
      </c>
      <c r="KD247" s="45">
        <f ca="1"/>
        <v>-100.32608793079852</v>
      </c>
      <c r="KE247" s="45">
        <f ca="1"/>
        <v>-97.428226254343997</v>
      </c>
      <c r="KF247" s="45">
        <f ca="1"/>
        <v>-95.86964135468007</v>
      </c>
      <c r="KG247" s="45">
        <f ca="1"/>
        <v>-90.208440151333804</v>
      </c>
      <c r="KH247" s="45">
        <f ca="1"/>
        <v>-88.392138036489499</v>
      </c>
      <c r="KI247" s="45">
        <f ca="1"/>
        <v>-87.478595535516732</v>
      </c>
      <c r="KJ247" s="45">
        <f ca="1"/>
        <v>-85.717979276895534</v>
      </c>
      <c r="KK247" s="45">
        <f ca="1"/>
        <v>-87.624601664900808</v>
      </c>
      <c r="KL247" s="45">
        <f ca="1"/>
        <v>-88.038863079428651</v>
      </c>
      <c r="KM247" s="45">
        <f ca="1"/>
        <v>-85.111476124882699</v>
      </c>
      <c r="KN247" s="45">
        <f ca="1"/>
        <v>-86.66182207131385</v>
      </c>
      <c r="KO247" s="45">
        <f ca="1"/>
        <v>-88.027028827190392</v>
      </c>
      <c r="KP247" s="45">
        <f ca="1"/>
        <v>-91.140620533108688</v>
      </c>
      <c r="KQ247" s="45">
        <f ca="1"/>
        <v>-87.072640227437034</v>
      </c>
      <c r="KR247" s="45">
        <f ca="1"/>
        <v>-85.839837705254538</v>
      </c>
      <c r="KS247" s="45">
        <f ca="1"/>
        <v>-85.067802183270445</v>
      </c>
      <c r="KT247" s="45">
        <f ca="1"/>
        <v>-86.141497191309924</v>
      </c>
      <c r="KU247" s="45">
        <f ca="1"/>
        <v>-87.012432520866412</v>
      </c>
      <c r="KV247" s="45">
        <f ca="1"/>
        <v>-90.236353650212308</v>
      </c>
      <c r="KW247" s="45">
        <f ca="1"/>
        <v>-91.169161841154093</v>
      </c>
      <c r="KX247" s="45">
        <f ca="1"/>
        <v>-86.536069403171538</v>
      </c>
      <c r="KY247" s="45">
        <f ca="1"/>
        <v>-88.050262655615811</v>
      </c>
      <c r="KZ247" s="45">
        <f ca="1"/>
        <v>-88.961452334284758</v>
      </c>
      <c r="LA247" s="45">
        <f ca="1"/>
        <v>-88.75804153156281</v>
      </c>
      <c r="LB247" s="45">
        <f ca="1"/>
        <v>-90.111432559132595</v>
      </c>
      <c r="LC247" s="45">
        <f ca="1"/>
        <v>-89.123496222138414</v>
      </c>
      <c r="LD247" s="45">
        <f ca="1"/>
        <v>-88.716872694730768</v>
      </c>
      <c r="LE247" s="45">
        <f ca="1"/>
        <v>-88.246903427243211</v>
      </c>
      <c r="LF247" s="45">
        <f ca="1"/>
        <v>-88.211181190013903</v>
      </c>
      <c r="LG247" s="45">
        <f ca="1"/>
        <v>-83.691552077770254</v>
      </c>
      <c r="LH247" s="45">
        <f ca="1"/>
        <v>-82.271351703286157</v>
      </c>
      <c r="LI247" s="45">
        <f ca="1"/>
        <v>-83.182600471377356</v>
      </c>
      <c r="LJ247" s="45">
        <f ca="1"/>
        <v>-79.977914641499538</v>
      </c>
      <c r="LK247" s="45">
        <f ca="1"/>
        <v>-78.296704296231283</v>
      </c>
      <c r="LL247" s="45">
        <f ca="1"/>
        <v>-74.909418418526641</v>
      </c>
      <c r="LM247" s="45">
        <f ca="1"/>
        <v>-73.173991799116152</v>
      </c>
      <c r="LN247" s="45">
        <f ca="1"/>
        <v>-73.771461644887921</v>
      </c>
      <c r="LO247" s="45">
        <f ca="1"/>
        <v>-74.087468992233298</v>
      </c>
      <c r="LP247" s="45">
        <f ca="1"/>
        <v>-77.210672107815739</v>
      </c>
      <c r="LQ247" s="45">
        <f ca="1"/>
        <v>-83.194998170018209</v>
      </c>
      <c r="LR247" s="45">
        <f ca="1"/>
        <v>-81.418008910775171</v>
      </c>
      <c r="LS247" s="45">
        <f ca="1"/>
        <v>-91.097098896384239</v>
      </c>
      <c r="LT247" s="45">
        <f ca="1"/>
        <v>-101.07729360210897</v>
      </c>
      <c r="LU247" s="45">
        <f ca="1"/>
        <v>-104.25061737895012</v>
      </c>
      <c r="LV247" s="45">
        <f ca="1"/>
        <v>-101.2069522869587</v>
      </c>
      <c r="LW247" s="45">
        <f ca="1"/>
        <v>-103.26395494234561</v>
      </c>
      <c r="LX247" s="45">
        <f ca="1"/>
        <v>-99.734405616641055</v>
      </c>
      <c r="LY247" s="45">
        <f ca="1"/>
        <v>-103.28621495330333</v>
      </c>
      <c r="LZ247" s="45" t="str">
        <f ca="1"/>
        <v>-</v>
      </c>
      <c r="MA247" s="45" t="str">
        <f ca="1"/>
        <v>-</v>
      </c>
      <c r="MB247" s="45" t="str">
        <f ca="1"/>
        <v>-</v>
      </c>
      <c r="MC247" s="45" t="str">
        <f ca="1"/>
        <v>-</v>
      </c>
      <c r="MD247" s="45" t="str">
        <f ca="1"/>
        <v>-</v>
      </c>
      <c r="ME247" s="45" t="str">
        <f ca="1"/>
        <v>-</v>
      </c>
      <c r="MF247" s="45" t="str">
        <f ca="1"/>
        <v>-</v>
      </c>
      <c r="MG247" s="45" t="str">
        <f ca="1"/>
        <v>-</v>
      </c>
      <c r="MH247" s="45" t="str">
        <f ca="1"/>
        <v>-</v>
      </c>
      <c r="MI247" s="45" t="str">
        <f ca="1"/>
        <v>-</v>
      </c>
      <c r="MJ247" s="45" t="str">
        <f ca="1"/>
        <v>-</v>
      </c>
      <c r="MK247" s="45" t="str">
        <f ca="1"/>
        <v>-</v>
      </c>
      <c r="ML247" s="45" t="str">
        <f ca="1"/>
        <v>-</v>
      </c>
      <c r="MM247" s="45" t="str">
        <f ca="1"/>
        <v>-</v>
      </c>
      <c r="MN247" s="45" t="str">
        <f ca="1"/>
        <v>-</v>
      </c>
      <c r="MO247" s="45" t="str">
        <f ca="1"/>
        <v>-</v>
      </c>
      <c r="MP247" s="45" t="str">
        <f ca="1"/>
        <v>-</v>
      </c>
      <c r="MQ247" s="45" t="str">
        <f ca="1"/>
        <v>-</v>
      </c>
      <c r="MR247" s="45" t="str">
        <f ca="1"/>
        <v>-</v>
      </c>
      <c r="MS247" s="45" t="str">
        <f ca="1"/>
        <v>-</v>
      </c>
      <c r="MT247" s="45" t="str">
        <f ca="1"/>
        <v>-</v>
      </c>
      <c r="MU247" s="45" t="str">
        <f ca="1"/>
        <v>-</v>
      </c>
      <c r="MV247" s="45" t="str">
        <f ca="1"/>
        <v>-</v>
      </c>
      <c r="MW247" s="45" t="str">
        <f ca="1"/>
        <v>-</v>
      </c>
      <c r="MX247" s="45" t="str">
        <f ca="1"/>
        <v>-</v>
      </c>
      <c r="MY247" s="45" t="str">
        <f ca="1"/>
        <v>-</v>
      </c>
      <c r="MZ247" s="45" t="str">
        <f ca="1"/>
        <v>-</v>
      </c>
      <c r="NA247" s="45" t="str">
        <f ca="1"/>
        <v>-</v>
      </c>
      <c r="NB247" s="45" t="str">
        <f ca="1"/>
        <v>-</v>
      </c>
      <c r="NC247" s="45" t="str">
        <f ca="1"/>
        <v>-</v>
      </c>
      <c r="ND247" s="45" t="str">
        <f ca="1"/>
        <v>-</v>
      </c>
      <c r="NE247" s="45" t="str">
        <f ca="1"/>
        <v>-</v>
      </c>
      <c r="NF247" s="45" t="str">
        <f ca="1"/>
        <v>-</v>
      </c>
      <c r="NG247" s="45" t="str">
        <f ca="1"/>
        <v>-</v>
      </c>
      <c r="NH247" s="45" t="str">
        <f ca="1"/>
        <v>-</v>
      </c>
      <c r="NI247" s="45" t="str">
        <f ca="1"/>
        <v>-</v>
      </c>
      <c r="NJ247" s="45" t="str">
        <f ca="1"/>
        <v>-</v>
      </c>
      <c r="NK247" s="45" t="str">
        <f ca="1"/>
        <v>-</v>
      </c>
      <c r="NL247" s="45" t="str">
        <f ca="1"/>
        <v>-</v>
      </c>
      <c r="NM247" s="45" t="str">
        <f ca="1"/>
        <v>-</v>
      </c>
      <c r="NN247" s="45" t="str">
        <f ca="1"/>
        <v>-</v>
      </c>
      <c r="NO247" s="45" t="str">
        <f ca="1"/>
        <v>-</v>
      </c>
      <c r="NP247" s="45" t="str">
        <f ca="1"/>
        <v>-</v>
      </c>
      <c r="NQ247" s="45" t="str">
        <f ca="1"/>
        <v>-</v>
      </c>
      <c r="NR247" s="45" t="str">
        <f ca="1"/>
        <v>-</v>
      </c>
      <c r="NS247" s="45" t="str">
        <f ca="1"/>
        <v>-</v>
      </c>
      <c r="NT247" s="45" t="str">
        <f ca="1"/>
        <v>-</v>
      </c>
      <c r="NU247" s="45" t="str">
        <f ca="1"/>
        <v>-</v>
      </c>
      <c r="NV247" s="45" t="str">
        <f ca="1"/>
        <v>-</v>
      </c>
      <c r="NW247" s="45" t="str">
        <f ca="1"/>
        <v>-</v>
      </c>
      <c r="NX247" s="45" t="str">
        <f ca="1"/>
        <v>-</v>
      </c>
      <c r="NY247" s="45" t="str">
        <f ca="1"/>
        <v>-</v>
      </c>
      <c r="NZ247" s="45" t="str">
        <f ca="1"/>
        <v>-</v>
      </c>
      <c r="OA247" s="45" t="str">
        <f ca="1"/>
        <v>-</v>
      </c>
      <c r="OB247" s="45" t="str">
        <f ca="1"/>
        <v>-</v>
      </c>
      <c r="OC247" s="45" t="str">
        <f ca="1"/>
        <v>-</v>
      </c>
      <c r="OD247" s="45" t="str">
        <f ca="1"/>
        <v>-</v>
      </c>
      <c r="OE247" s="45" t="str">
        <f ca="1"/>
        <v>-</v>
      </c>
      <c r="OF247" s="45" t="str">
        <f ca="1"/>
        <v>-</v>
      </c>
      <c r="OG247" s="45" t="str">
        <f ca="1"/>
        <v>-</v>
      </c>
      <c r="OH247" s="45" t="str">
        <f ca="1"/>
        <v>-</v>
      </c>
      <c r="OI247" s="45" t="str">
        <f ca="1"/>
        <v>-</v>
      </c>
      <c r="OJ247" s="45" t="str">
        <f ca="1"/>
        <v>-</v>
      </c>
      <c r="OK247" s="45" t="str">
        <f ca="1"/>
        <v>-</v>
      </c>
      <c r="OL247" s="45" t="str">
        <f ca="1"/>
        <v>-</v>
      </c>
      <c r="OM247" s="45" t="str">
        <f ca="1"/>
        <v>-</v>
      </c>
      <c r="ON247" s="45" t="str">
        <f ca="1"/>
        <v>-</v>
      </c>
      <c r="OO247" s="45" t="str">
        <f ca="1"/>
        <v>-</v>
      </c>
      <c r="OP247" s="45" t="str">
        <f ca="1"/>
        <v>-</v>
      </c>
      <c r="OQ247" s="45" t="str">
        <f ca="1"/>
        <v>-</v>
      </c>
      <c r="OR247" s="45" t="str">
        <f ca="1"/>
        <v>-</v>
      </c>
      <c r="OS247" s="45" t="str">
        <f ca="1"/>
        <v>-</v>
      </c>
      <c r="OT247" s="45" t="str">
        <f ca="1"/>
        <v>-</v>
      </c>
      <c r="OU247" s="45" t="str">
        <f ca="1"/>
        <v>-</v>
      </c>
      <c r="OV247" s="45" t="str">
        <f ca="1"/>
        <v>-</v>
      </c>
      <c r="OW247" s="45" t="str">
        <f ca="1"/>
        <v>-</v>
      </c>
      <c r="OX247" s="45" t="str">
        <f ca="1"/>
        <v>-</v>
      </c>
      <c r="OY247" s="45" t="str">
        <f ca="1"/>
        <v>-</v>
      </c>
      <c r="OZ247" s="45" t="str">
        <f ca="1"/>
        <v>-</v>
      </c>
      <c r="PA247" s="45" t="str">
        <f ca="1"/>
        <v>-</v>
      </c>
      <c r="PB247" s="45" t="str">
        <f ca="1"/>
        <v>-</v>
      </c>
      <c r="PC247" s="45" t="str">
        <f ca="1"/>
        <v>-</v>
      </c>
      <c r="PD247" s="45" t="str">
        <f ca="1"/>
        <v>-</v>
      </c>
      <c r="PE247" s="45" t="str">
        <f ca="1"/>
        <v>-</v>
      </c>
      <c r="PF247" s="45" t="str">
        <f ca="1"/>
        <v>-</v>
      </c>
      <c r="PG247" s="45" t="str">
        <f ca="1"/>
        <v>-</v>
      </c>
      <c r="PH247" s="45" t="str">
        <f ca="1"/>
        <v>-</v>
      </c>
      <c r="PI247" s="45" t="str">
        <f ca="1"/>
        <v>-</v>
      </c>
      <c r="PJ247" s="45" t="str">
        <f ca="1"/>
        <v>-</v>
      </c>
      <c r="PK247" s="45" t="str">
        <f ca="1"/>
        <v>-</v>
      </c>
      <c r="PL247" s="45" t="str">
        <f ca="1"/>
        <v>-</v>
      </c>
      <c r="PM247" s="45" t="str">
        <f ca="1"/>
        <v>-</v>
      </c>
      <c r="PN247" s="45" t="str">
        <f ca="1"/>
        <v>-</v>
      </c>
      <c r="PO247" s="45" t="str">
        <f ca="1"/>
        <v>-</v>
      </c>
      <c r="PP247" s="45" t="str">
        <f ca="1"/>
        <v>-</v>
      </c>
      <c r="PQ247" s="45" t="str">
        <f ca="1"/>
        <v>-</v>
      </c>
      <c r="PR247" s="45" t="str">
        <f ca="1"/>
        <v>-</v>
      </c>
      <c r="PS247" s="45" t="str">
        <f ca="1"/>
        <v>-</v>
      </c>
      <c r="PT247" s="45" t="str">
        <f ca="1"/>
        <v>-</v>
      </c>
      <c r="PU247" s="45" t="str">
        <f ca="1"/>
        <v>-</v>
      </c>
      <c r="PV247" s="45" t="str">
        <f ca="1"/>
        <v>-</v>
      </c>
      <c r="PW247" s="45" t="str">
        <f ca="1"/>
        <v>-</v>
      </c>
      <c r="PX247" s="45" t="str">
        <f ca="1"/>
        <v>-</v>
      </c>
      <c r="PY247" s="45" t="str">
        <f ca="1"/>
        <v>-</v>
      </c>
      <c r="PZ247" s="45" t="str">
        <f ca="1"/>
        <v>-</v>
      </c>
      <c r="QA247" s="45" t="str">
        <f ca="1"/>
        <v>-</v>
      </c>
      <c r="QB247" s="45" t="str">
        <f ca="1"/>
        <v>-</v>
      </c>
      <c r="QC247" s="45" t="str">
        <f ca="1"/>
        <v>-</v>
      </c>
      <c r="QD247" s="45" t="str">
        <f ca="1"/>
        <v>-</v>
      </c>
      <c r="QE247" s="45" t="str">
        <f ca="1"/>
        <v>-</v>
      </c>
      <c r="QF247" s="45" t="str">
        <f ca="1"/>
        <v>-</v>
      </c>
      <c r="QG247" s="45" t="str">
        <f ca="1"/>
        <v>-</v>
      </c>
      <c r="QH247" s="45" t="str">
        <f ca="1"/>
        <v>-</v>
      </c>
      <c r="QI247" s="45" t="str">
        <f ca="1"/>
        <v>-</v>
      </c>
      <c r="QJ247" s="45" t="str">
        <f ca="1"/>
        <v>-</v>
      </c>
      <c r="QK247" s="45" t="str">
        <f ca="1"/>
        <v>-</v>
      </c>
      <c r="QL247" s="45" t="str">
        <f ca="1"/>
        <v>-</v>
      </c>
      <c r="QM247" s="45" t="str">
        <f ca="1"/>
        <v>-</v>
      </c>
      <c r="QN247" s="45" t="str">
        <f ca="1"/>
        <v>-</v>
      </c>
      <c r="QO247" s="45" t="str">
        <f ca="1"/>
        <v>-</v>
      </c>
      <c r="QP247" s="45" t="str">
        <f ca="1"/>
        <v>-</v>
      </c>
      <c r="QQ247" s="45" t="str">
        <f ca="1"/>
        <v>-</v>
      </c>
      <c r="QR247" s="45" t="str">
        <f ca="1"/>
        <v>-</v>
      </c>
      <c r="QS247" s="45" t="str">
        <f ca="1"/>
        <v>-</v>
      </c>
      <c r="QT247" s="45" t="str">
        <f ca="1"/>
        <v>-</v>
      </c>
      <c r="QU247" s="45" t="str">
        <f ca="1"/>
        <v>-</v>
      </c>
      <c r="QV247" s="45" t="str">
        <f ca="1"/>
        <v>-</v>
      </c>
      <c r="QW247" s="45" t="str">
        <f ca="1"/>
        <v>-</v>
      </c>
      <c r="QX247" s="45" t="str">
        <f ca="1"/>
        <v>-</v>
      </c>
      <c r="QY247" s="45" t="str">
        <f ca="1"/>
        <v>-</v>
      </c>
      <c r="QZ247" s="45" t="str">
        <f ca="1"/>
        <v>-</v>
      </c>
      <c r="RA247" s="45" t="str">
        <f ca="1"/>
        <v>-</v>
      </c>
      <c r="RB247" s="45" t="str">
        <f ca="1"/>
        <v>-</v>
      </c>
      <c r="RC247" s="45" t="str">
        <f ca="1"/>
        <v>-</v>
      </c>
      <c r="RD247" s="45" t="str">
        <f ca="1"/>
        <v>-</v>
      </c>
      <c r="RE247" s="45" t="str">
        <f ca="1"/>
        <v>-</v>
      </c>
      <c r="RF247" s="45" t="str">
        <f ca="1"/>
        <v>-</v>
      </c>
      <c r="RG247" s="45" t="str">
        <f ca="1"/>
        <v>-</v>
      </c>
      <c r="RH247" s="45" t="str">
        <f ca="1"/>
        <v>-</v>
      </c>
      <c r="RI247" s="45" t="str">
        <f ca="1"/>
        <v>-</v>
      </c>
      <c r="RJ247" s="45" t="str">
        <f ca="1"/>
        <v>-</v>
      </c>
      <c r="RK247" s="45" t="str">
        <f ca="1"/>
        <v>-</v>
      </c>
      <c r="RL247" s="45" t="str">
        <f ca="1"/>
        <v>-</v>
      </c>
      <c r="RM247" s="45" t="str">
        <f ca="1"/>
        <v>-</v>
      </c>
      <c r="RN247" s="45" t="str">
        <f ca="1"/>
        <v>-</v>
      </c>
      <c r="RO247" s="45" t="str">
        <f ca="1"/>
        <v>-</v>
      </c>
      <c r="RP247" s="45" t="str">
        <f ca="1"/>
        <v>-</v>
      </c>
      <c r="RQ247" s="45" t="str">
        <f ca="1"/>
        <v>-</v>
      </c>
      <c r="RR247" s="45" t="str">
        <f ca="1"/>
        <v>-</v>
      </c>
      <c r="RS247" s="45" t="str">
        <f ca="1"/>
        <v>-</v>
      </c>
      <c r="RT247" s="45" t="str">
        <f ca="1"/>
        <v>-</v>
      </c>
      <c r="RU247" s="45" t="str">
        <f ca="1"/>
        <v>-</v>
      </c>
      <c r="RV247" s="45" t="str">
        <f ca="1"/>
        <v>-</v>
      </c>
      <c r="RW247" s="45" t="str">
        <f ca="1"/>
        <v>-</v>
      </c>
      <c r="RX247" s="45" t="str">
        <f ca="1"/>
        <v>-</v>
      </c>
      <c r="RY247" s="45" t="str">
        <f ca="1"/>
        <v>-</v>
      </c>
      <c r="RZ247" s="45" t="str">
        <f ca="1"/>
        <v>-</v>
      </c>
      <c r="SA247" s="45" t="str">
        <f ca="1"/>
        <v>-</v>
      </c>
      <c r="SB247" s="45" t="str">
        <f ca="1"/>
        <v>-</v>
      </c>
      <c r="SC247" s="45" t="str">
        <f ca="1"/>
        <v>-</v>
      </c>
      <c r="SD247" s="45" t="str">
        <f ca="1"/>
        <v>-</v>
      </c>
      <c r="SE247" s="45" t="str">
        <f ca="1"/>
        <v>-</v>
      </c>
      <c r="SF247" s="45" t="str">
        <f ca="1"/>
        <v>-</v>
      </c>
      <c r="SG247" s="45" t="str">
        <f ca="1"/>
        <v>-</v>
      </c>
      <c r="SH247" s="45" t="str">
        <f ca="1"/>
        <v>-</v>
      </c>
      <c r="SI247" s="45" t="str">
        <f ca="1"/>
        <v>-</v>
      </c>
      <c r="SJ247" s="45" t="str">
        <f ca="1"/>
        <v>-</v>
      </c>
      <c r="SK247" s="45" t="str">
        <f ca="1"/>
        <v>-</v>
      </c>
      <c r="SL247" s="45" t="str">
        <f ca="1"/>
        <v>-</v>
      </c>
      <c r="SM247" s="45" t="str">
        <f ca="1"/>
        <v>-</v>
      </c>
      <c r="SN247" s="43" t="str">
        <f ca="1"/>
        <v>-</v>
      </c>
      <c r="SO247" s="43" t="str">
        <f ca="1"/>
        <v>-</v>
      </c>
      <c r="SP247" s="43" t="str">
        <f ca="1"/>
        <v>-</v>
      </c>
      <c r="SQ247" s="43" t="str">
        <f ca="1"/>
        <v>-</v>
      </c>
      <c r="SR247" s="43" t="str">
        <f ca="1"/>
        <v>-</v>
      </c>
      <c r="SS247" s="43" t="str">
        <f ca="1"/>
        <v>-</v>
      </c>
    </row>
    <row r="248" spans="2:513" x14ac:dyDescent="0.25">
      <c r="B248" s="46" t="s">
        <v>508</v>
      </c>
      <c r="C248" s="45" cm="1">
        <f t="array" aca="1" ref="C248" ca="1">MIN(IFERROR(IF(OFFSET(bHist!$A$1,_xlfn.XMATCH($B$244,bHist!B:B,0)-1,3,1,500)=0,"-",OFFSET(bHist!$A$1,_xlfn.XMATCH($B$244,bHist!B:B,0)-1,3,1,500))-IF(OFFSET(bHist!$A$1,_xlfn.XMATCH(B248,bHist!B:B,0)-1,3,1,500)=0,"-",OFFSET(bHist!$A$1,_xlfn.XMATCH(B248,bHist!B:B,0)-1,3,1,500)),"-"))</f>
        <v>-148.19425771975517</v>
      </c>
      <c r="D248" s="45" cm="1">
        <f t="array" aca="1" ref="D248" ca="1">AVERAGE(IFERROR(IF(OFFSET(bHist!$A$1,_xlfn.XMATCH($B$244,bHist!B:B,0)-1,3,1,500)=0,"-",OFFSET(bHist!$A$1,_xlfn.XMATCH($B$244,bHist!B:B,0)-1,3,1,500))-IF(OFFSET(bHist!$A$1,_xlfn.XMATCH(B248,bHist!B:B,0)-1,3,1,500)=0,"-",OFFSET(bHist!$A$1,_xlfn.XMATCH(B248,bHist!B:B,0)-1,3,1,500)),"-"))</f>
        <v>-58.438919956637804</v>
      </c>
      <c r="E248" s="45" cm="1">
        <f t="array" aca="1" ref="E248" ca="1">MAX(IFERROR(IF(OFFSET(bHist!A33,_xlfn.XMATCH($B$244,bHist!B:B,0)-1,3,1,500)=0,"-",OFFSET(bHist!A33,_xlfn.XMATCH($B$244,bHist!B:B,0)-1,3,1,500))-IF(OFFSET(bHist!A34,_xlfn.XMATCH(B248,bHist!B:B,0)-1,3,1,500)=0,"-",OFFSET(bHist!A34,_xlfn.XMATCH(B248,bHist!B:B,0)-1,3,1,500)),"-"))</f>
        <v>161.36029752159124</v>
      </c>
      <c r="F248" s="45" cm="1">
        <f t="array" aca="1" ref="F248" ca="1">_xlfn.STDEV.P(IFERROR(IF(OFFSET(bHist!A33,_xlfn.XMATCH($B$244,bHist!B:B,0)-1,3,1,500)=0,"-",OFFSET(bHist!A33,_xlfn.XMATCH($B$244,bHist!B:B,0)-1,3,1,500))-IF(OFFSET(bHist!A34,_xlfn.XMATCH(B248,bHist!B:B,0)-1,3,1,500)=0,"-",OFFSET(bHist!A34,_xlfn.XMATCH(B248,bHist!B:B,0)-1,3,1,500)),"-"))</f>
        <v>37.188140350288087</v>
      </c>
      <c r="G248" s="45" cm="1">
        <f t="array" aca="1" ref="G248" ca="1">INDEX((IFERROR(IF(OFFSET(bHist!$A$1,_xlfn.XMATCH($B$244,bHist!B:B,0)-1,3,1,500)=0,"-",OFFSET(bHist!$A$1,_xlfn.XMATCH($B$244,bHist!B:B,0)-1,3,1,500))-IF(OFFSET(bHist!$A$1,_xlfn.XMATCH(B248,bHist!B:B,0)-1,3,1,500)=0,"-",OFFSET(bHist!$A$1,_xlfn.XMATCH(B248,bHist!B:B,0)-1,3,1,500)),"-")),1)</f>
        <v>-48.480842250227965</v>
      </c>
      <c r="H248" s="51">
        <f t="shared" ca="1" si="7"/>
        <v>3.2169055624608568E-2</v>
      </c>
      <c r="I248" s="51" cm="1">
        <f t="array" aca="1" ref="I248" ca="1">SLOPE((IFERROR(IF(OFFSET(bHist!$A$1,_xlfn.XMATCH($B$244,bHist!B:B,0)-1,3,1,500)=0,"-",OFFSET(bHist!$A$1,_xlfn.XMATCH($B$244,bHist!B:B,0)-1,3,1,500))-IF(OFFSET(bHist!$A$1,_xlfn.XMATCH(B248,bHist!B:B,0)-1,3,1,500)=0,"-",OFFSET(bHist!$A$1,_xlfn.XMATCH(B248,bHist!B:B,0)-1,3,1,500)),"-")),OFFSET(bHist!$A$1,0,3,1,500))</f>
        <v>4.9231544633425564E-2</v>
      </c>
      <c r="J248" s="45" cm="1">
        <f t="array" aca="1" ref="J248" ca="1">INTERCEPT((IFERROR(IF(OFFSET(bHist!$A$1,_xlfn.XMATCH($B$244,bHist!$B:$B,0)-1,3,1,500)=0,"-",OFFSET(bHist!$A$1,_xlfn.XMATCH($B$244,bHist!$B:$B,0)-1,3,1,500))-IF(OFFSET(bHist!$A$1,_xlfn.XMATCH(B248,bHist!$B:$B,0)-1,3,1,500)=0,"-",OFFSET(bHist!$A$1,_xlfn.XMATCH(B248,bHist!$B:$B,0)-1,3,1,500)),"-")),OFFSET(bHist!$A$1,0,3,1,500))</f>
        <v>-2207.8134251672445</v>
      </c>
      <c r="K248" s="45" cm="1">
        <f t="array" aca="1" ref="K248" ca="1">STEYX((IFERROR(IF(OFFSET(bHist!$A$1,_xlfn.XMATCH($B$244,bHist!B:B,0)-1,3,1,500)=0,"-",OFFSET(bHist!$A$1,_xlfn.XMATCH($B$244,bHist!B:B,0)-1,3,1,500))-IF(OFFSET(bHist!$A$1,_xlfn.XMATCH(B248,bHist!B:B,0)-1,3,1,500)=0,"-",OFFSET(bHist!$A$1,_xlfn.XMATCH(B248,bHist!B:B,0)-1,3,1,500)),"-")),OFFSET(bHist!$A$1,0,3,1,500))</f>
        <v>39.377985317050417</v>
      </c>
      <c r="L248" s="51" cm="1">
        <f t="array" aca="1" ref="L248" ca="1">CORREL(IF(OFFSET(bHist!A4,_xlfn.XMATCH($B$244,bHist!B:B,0)-1,3,1,500)=0,"-",OFFSET(bHist!$A$1,_xlfn.XMATCH($B$244,bHist!B:B,0)-1,3,1,500)),IF(OFFSET(bHist!$A$1,_xlfn.XMATCH(B248,bHist!B:B,0)-1,3,1,500)=0,"-",OFFSET(bHist!$A$1,_xlfn.XMATCH(B248,bHist!B:B,0)-1,3,1,500)))</f>
        <v>0.9307136457109797</v>
      </c>
      <c r="M248" s="51" cm="1">
        <f t="array" aca="1" ref="M248" ca="1">CORREL((IFERROR(IF(OFFSET(bHist!$A$1,_xlfn.XMATCH($B$244,bHist!B:B,0)-1,3,1,500)=0,"-",OFFSET(bHist!$A$1,_xlfn.XMATCH($B$244,bHist!B:B,0)-1,3,1,500))-IF(OFFSET(bHist!$A$1,_xlfn.XMATCH(B248,bHist!B:B,0)-1,3,1,500)=0,"-",OFFSET(bHist!$A$1,_xlfn.XMATCH(B248,bHist!B:B,0)-1,3,1,500)),"-")),OFFSET(bHist!$A$1,0,3,1,500))</f>
        <v>0.25292502643935633</v>
      </c>
      <c r="N248" s="45" cm="1">
        <f t="array" aca="1" ref="N248:SS248" ca="1">(IFERROR(IF(OFFSET(bHist!$A$1,_xlfn.XMATCH($B$244,bHist!B:B,0)-1,3,1,500)=0,"-",OFFSET(bHist!$A$1,_xlfn.XMATCH($B$244,bHist!B:B,0)-1,3,1,500))-IF(OFFSET(bHist!$A$1,_xlfn.XMATCH(B248,bHist!B:B,0)-1,3,1,500)=0,"-",OFFSET(bHist!$A$1,_xlfn.XMATCH(B248,bHist!B:B,0)-1,3,1,500)),"-"))</f>
        <v>-48.480842250227965</v>
      </c>
      <c r="O248" s="45">
        <f ca="1"/>
        <v>-61.890383601069459</v>
      </c>
      <c r="P248" s="45">
        <f ca="1"/>
        <v>-57.813065082192423</v>
      </c>
      <c r="Q248" s="45">
        <f ca="1"/>
        <v>-40.767757957458485</v>
      </c>
      <c r="R248" s="45">
        <f ca="1"/>
        <v>-35.606319186925873</v>
      </c>
      <c r="S248" s="45">
        <f ca="1"/>
        <v>-19.620380301356306</v>
      </c>
      <c r="T248" s="45">
        <f ca="1"/>
        <v>-9.8709634522199394</v>
      </c>
      <c r="U248" s="45">
        <f ca="1"/>
        <v>-1.1523614591359888</v>
      </c>
      <c r="V248" s="45">
        <f ca="1"/>
        <v>5.3435699739456766</v>
      </c>
      <c r="W248" s="45">
        <f ca="1"/>
        <v>4.6816114263534701</v>
      </c>
      <c r="X248" s="45">
        <f ca="1"/>
        <v>-2.5059289983510951</v>
      </c>
      <c r="Y248" s="45">
        <f ca="1"/>
        <v>16.525061859607689</v>
      </c>
      <c r="Z248" s="45">
        <f ca="1"/>
        <v>13.801026105046247</v>
      </c>
      <c r="AA248" s="45">
        <f ca="1"/>
        <v>24.239180847644832</v>
      </c>
      <c r="AB248" s="45">
        <f ca="1"/>
        <v>1.6538869107961602</v>
      </c>
      <c r="AC248" s="45">
        <f ca="1"/>
        <v>-38.645633329272272</v>
      </c>
      <c r="AD248" s="45">
        <f ca="1"/>
        <v>2.0902287486791522</v>
      </c>
      <c r="AE248" s="45">
        <f ca="1"/>
        <v>-4.856605292677898</v>
      </c>
      <c r="AF248" s="45">
        <f ca="1"/>
        <v>-12.041899175763149</v>
      </c>
      <c r="AG248" s="45">
        <f ca="1"/>
        <v>-28.817624786496168</v>
      </c>
      <c r="AH248" s="45">
        <f ca="1"/>
        <v>-59.749116035699842</v>
      </c>
      <c r="AI248" s="45">
        <f ca="1"/>
        <v>-111.22960603630541</v>
      </c>
      <c r="AJ248" s="45">
        <f ca="1"/>
        <v>-127.52469091808794</v>
      </c>
      <c r="AK248" s="45">
        <f ca="1"/>
        <v>-81.17161832356453</v>
      </c>
      <c r="AL248" s="45">
        <f ca="1"/>
        <v>-69.485674417257314</v>
      </c>
      <c r="AM248" s="45">
        <f ca="1"/>
        <v>-53.897848199248301</v>
      </c>
      <c r="AN248" s="45">
        <f ca="1"/>
        <v>-57.976562713146251</v>
      </c>
      <c r="AO248" s="45">
        <f ca="1"/>
        <v>-63.148084815263758</v>
      </c>
      <c r="AP248" s="45">
        <f ca="1"/>
        <v>-74.127421630024912</v>
      </c>
      <c r="AQ248" s="45">
        <f ca="1"/>
        <v>-106.94111959171295</v>
      </c>
      <c r="AR248" s="45">
        <f ca="1"/>
        <v>-95.832385030388821</v>
      </c>
      <c r="AS248" s="45">
        <f ca="1"/>
        <v>-102.92246973657609</v>
      </c>
      <c r="AT248" s="45">
        <f ca="1"/>
        <v>-76.791701147675525</v>
      </c>
      <c r="AU248" s="45">
        <f ca="1"/>
        <v>-75.085002592563626</v>
      </c>
      <c r="AV248" s="45">
        <f ca="1"/>
        <v>-57.668284325957245</v>
      </c>
      <c r="AW248" s="45">
        <f ca="1"/>
        <v>-29.124349289774898</v>
      </c>
      <c r="AX248" s="45">
        <f ca="1"/>
        <v>31.304285232543975</v>
      </c>
      <c r="AY248" s="45">
        <f ca="1"/>
        <v>42.57578176414961</v>
      </c>
      <c r="AZ248" s="45">
        <f ca="1"/>
        <v>59.956077779650741</v>
      </c>
      <c r="BA248" s="45">
        <f ca="1"/>
        <v>30.15431537997722</v>
      </c>
      <c r="BB248" s="45">
        <f ca="1"/>
        <v>23.279594170331961</v>
      </c>
      <c r="BC248" s="45">
        <f ca="1"/>
        <v>30.188084252238298</v>
      </c>
      <c r="BD248" s="45">
        <f ca="1"/>
        <v>22.450139530301101</v>
      </c>
      <c r="BE248" s="45">
        <f ca="1"/>
        <v>45.171408029198631</v>
      </c>
      <c r="BF248" s="45">
        <f ca="1"/>
        <v>70.705866288900438</v>
      </c>
      <c r="BG248" s="45">
        <f ca="1"/>
        <v>98.785379412412624</v>
      </c>
      <c r="BH248" s="45">
        <f ca="1"/>
        <v>127.96000137102595</v>
      </c>
      <c r="BI248" s="45">
        <f ca="1"/>
        <v>71.920760945320069</v>
      </c>
      <c r="BJ248" s="45">
        <f ca="1"/>
        <v>95.95707268297673</v>
      </c>
      <c r="BK248" s="45">
        <f ca="1"/>
        <v>37.701549190163632</v>
      </c>
      <c r="BL248" s="45">
        <f ca="1"/>
        <v>-10.818894422531116</v>
      </c>
      <c r="BM248" s="45">
        <f ca="1"/>
        <v>23.88295172381396</v>
      </c>
      <c r="BN248" s="45">
        <f ca="1"/>
        <v>46.566433760523751</v>
      </c>
      <c r="BO248" s="45">
        <f ca="1"/>
        <v>182.62953444516654</v>
      </c>
      <c r="BP248" s="45">
        <f ca="1"/>
        <v>212.03333184468744</v>
      </c>
      <c r="BQ248" s="45">
        <f ca="1"/>
        <v>13.730989606022831</v>
      </c>
      <c r="BR248" s="45">
        <f ca="1"/>
        <v>-83.275781800150867</v>
      </c>
      <c r="BS248" s="45">
        <f ca="1"/>
        <v>-86.59600074446206</v>
      </c>
      <c r="BT248" s="45">
        <f ca="1"/>
        <v>-133.73651766824725</v>
      </c>
      <c r="BU248" s="45">
        <f ca="1"/>
        <v>-148.19425771975517</v>
      </c>
      <c r="BV248" s="45">
        <f ca="1"/>
        <v>-138.22372174048422</v>
      </c>
      <c r="BW248" s="45">
        <f ca="1"/>
        <v>-117.97490913105005</v>
      </c>
      <c r="BX248" s="45">
        <f ca="1"/>
        <v>-103.00938241946696</v>
      </c>
      <c r="BY248" s="45">
        <f ca="1"/>
        <v>-82.542202593088177</v>
      </c>
      <c r="BZ248" s="45">
        <f ca="1"/>
        <v>-89.995958603501322</v>
      </c>
      <c r="CA248" s="45">
        <f ca="1"/>
        <v>-86.94168720138066</v>
      </c>
      <c r="CB248" s="45">
        <f ca="1"/>
        <v>-99.186623302698081</v>
      </c>
      <c r="CC248" s="45">
        <f ca="1"/>
        <v>-104.38539037644864</v>
      </c>
      <c r="CD248" s="45">
        <f ca="1"/>
        <v>-106.88980990147587</v>
      </c>
      <c r="CE248" s="45">
        <f ca="1"/>
        <v>-126.89498056817052</v>
      </c>
      <c r="CF248" s="45">
        <f ca="1"/>
        <v>-96.660760799527225</v>
      </c>
      <c r="CG248" s="45">
        <f ca="1"/>
        <v>-59.468094843387576</v>
      </c>
      <c r="CH248" s="45">
        <f ca="1"/>
        <v>34.921119435310402</v>
      </c>
      <c r="CI248" s="45">
        <f ca="1"/>
        <v>51.898371864318847</v>
      </c>
      <c r="CJ248" s="45">
        <f ca="1"/>
        <v>73.827747401237502</v>
      </c>
      <c r="CK248" s="45">
        <f ca="1"/>
        <v>121.77558255851272</v>
      </c>
      <c r="CL248" s="45">
        <f ca="1"/>
        <v>155.58506702828413</v>
      </c>
      <c r="CM248" s="45">
        <f ca="1"/>
        <v>180.2640237314701</v>
      </c>
      <c r="CN248" s="45">
        <f ca="1"/>
        <v>145.07364147865769</v>
      </c>
      <c r="CO248" s="45">
        <f ca="1"/>
        <v>23.262583298206323</v>
      </c>
      <c r="CP248" s="45">
        <f ca="1"/>
        <v>1.4149468710422752</v>
      </c>
      <c r="CQ248" s="45">
        <f ca="1"/>
        <v>-47.992801558375362</v>
      </c>
      <c r="CR248" s="45">
        <f ca="1"/>
        <v>-40.354216631174069</v>
      </c>
      <c r="CS248" s="45">
        <f ca="1"/>
        <v>-14.304939435482055</v>
      </c>
      <c r="CT248" s="45">
        <f ca="1"/>
        <v>-55.987800301909445</v>
      </c>
      <c r="CU248" s="45">
        <f ca="1"/>
        <v>-70.973250545859344</v>
      </c>
      <c r="CV248" s="45">
        <f ca="1"/>
        <v>-74.389275928616527</v>
      </c>
      <c r="CW248" s="45">
        <f ca="1"/>
        <v>-77.697631228446966</v>
      </c>
      <c r="CX248" s="45">
        <f ca="1"/>
        <v>-70.898719991922377</v>
      </c>
      <c r="CY248" s="45">
        <f ca="1"/>
        <v>-61.645057963013642</v>
      </c>
      <c r="CZ248" s="45">
        <f ca="1"/>
        <v>-62.862145952105536</v>
      </c>
      <c r="DA248" s="45">
        <f ca="1"/>
        <v>-63.402403938055016</v>
      </c>
      <c r="DB248" s="45">
        <f ca="1"/>
        <v>-64.879346529483797</v>
      </c>
      <c r="DC248" s="45">
        <f ca="1"/>
        <v>-70.717945120453834</v>
      </c>
      <c r="DD248" s="45">
        <f ca="1"/>
        <v>-66.631171809315674</v>
      </c>
      <c r="DE248" s="45">
        <f ca="1"/>
        <v>-67.638948904037477</v>
      </c>
      <c r="DF248" s="45">
        <f ca="1"/>
        <v>-67.31317934250832</v>
      </c>
      <c r="DG248" s="45">
        <f ca="1"/>
        <v>-65.811453248739241</v>
      </c>
      <c r="DH248" s="45">
        <f ca="1"/>
        <v>-66.309204310774803</v>
      </c>
      <c r="DI248" s="45">
        <f ca="1"/>
        <v>-67.205305986165996</v>
      </c>
      <c r="DJ248" s="45">
        <f ca="1"/>
        <v>-46.719036524653433</v>
      </c>
      <c r="DK248" s="45">
        <f ca="1"/>
        <v>-64.097406849026669</v>
      </c>
      <c r="DL248" s="45">
        <f ca="1"/>
        <v>-66.050766629695886</v>
      </c>
      <c r="DM248" s="45">
        <f ca="1"/>
        <v>-68.54843477141857</v>
      </c>
      <c r="DN248" s="45">
        <f ca="1"/>
        <v>-67.550303775548926</v>
      </c>
      <c r="DO248" s="45">
        <f ca="1"/>
        <v>-64.85765154314042</v>
      </c>
      <c r="DP248" s="45">
        <f ca="1"/>
        <v>-64.633826007723826</v>
      </c>
      <c r="DQ248" s="45">
        <f ca="1"/>
        <v>-68.061329123973849</v>
      </c>
      <c r="DR248" s="45">
        <f ca="1"/>
        <v>-69.234830168485644</v>
      </c>
      <c r="DS248" s="45">
        <f ca="1"/>
        <v>-68.899666702508938</v>
      </c>
      <c r="DT248" s="45">
        <f ca="1"/>
        <v>-65.863084749341027</v>
      </c>
      <c r="DU248" s="45">
        <f ca="1"/>
        <v>-65.689454661130895</v>
      </c>
      <c r="DV248" s="45">
        <f ca="1"/>
        <v>-61.776441875457763</v>
      </c>
      <c r="DW248" s="45">
        <f ca="1"/>
        <v>-60.461427345991154</v>
      </c>
      <c r="DX248" s="45">
        <f ca="1"/>
        <v>-57.496322400927546</v>
      </c>
      <c r="DY248" s="45">
        <f ca="1"/>
        <v>-58.146817069053647</v>
      </c>
      <c r="DZ248" s="45">
        <f ca="1"/>
        <v>-55.175394686698915</v>
      </c>
      <c r="EA248" s="45">
        <f ca="1"/>
        <v>-53.444269149661054</v>
      </c>
      <c r="EB248" s="45">
        <f ca="1"/>
        <v>-54.034552597045909</v>
      </c>
      <c r="EC248" s="45">
        <f ca="1"/>
        <v>-58.774581370592124</v>
      </c>
      <c r="ED248" s="45">
        <f ca="1"/>
        <v>-59.138528888583174</v>
      </c>
      <c r="EE248" s="45">
        <f ca="1"/>
        <v>-60.603795963287361</v>
      </c>
      <c r="EF248" s="45">
        <f ca="1"/>
        <v>-59.813335053443915</v>
      </c>
      <c r="EG248" s="45">
        <f ca="1"/>
        <v>-59.250223440051073</v>
      </c>
      <c r="EH248" s="45">
        <f ca="1"/>
        <v>-60.252226048350344</v>
      </c>
      <c r="EI248" s="45">
        <f ca="1"/>
        <v>-60.562556789517402</v>
      </c>
      <c r="EJ248" s="45">
        <f ca="1"/>
        <v>-60.950939359188084</v>
      </c>
      <c r="EK248" s="45">
        <f ca="1"/>
        <v>-67.450255651712411</v>
      </c>
      <c r="EL248" s="45">
        <f ca="1"/>
        <v>-66.632307737469674</v>
      </c>
      <c r="EM248" s="45">
        <f ca="1"/>
        <v>-71.219633655667309</v>
      </c>
      <c r="EN248" s="45">
        <f ca="1"/>
        <v>-67.99605316722392</v>
      </c>
      <c r="EO248" s="45">
        <f ca="1"/>
        <v>-67.875900057196603</v>
      </c>
      <c r="EP248" s="45">
        <f ca="1"/>
        <v>-63.003999907374386</v>
      </c>
      <c r="EQ248" s="45">
        <f ca="1"/>
        <v>-67.32221612727642</v>
      </c>
      <c r="ER248" s="45">
        <f ca="1"/>
        <v>-68.544159604787836</v>
      </c>
      <c r="ES248" s="45">
        <f ca="1"/>
        <v>-65.665572822451594</v>
      </c>
      <c r="ET248" s="45">
        <f ca="1"/>
        <v>-66.557745291709892</v>
      </c>
      <c r="EU248" s="45">
        <f ca="1"/>
        <v>-63.612234366893773</v>
      </c>
      <c r="EV248" s="45">
        <f ca="1"/>
        <v>-61.494719911336908</v>
      </c>
      <c r="EW248" s="45">
        <f ca="1"/>
        <v>-64.475232186913502</v>
      </c>
      <c r="EX248" s="45">
        <f ca="1"/>
        <v>-63.693297494173038</v>
      </c>
      <c r="EY248" s="45">
        <f ca="1"/>
        <v>-63.924926539301886</v>
      </c>
      <c r="EZ248" s="45">
        <f ca="1"/>
        <v>-63.164629831075665</v>
      </c>
      <c r="FA248" s="45">
        <f ca="1"/>
        <v>-63.682999834179881</v>
      </c>
      <c r="FB248" s="45">
        <f ca="1"/>
        <v>-62.431643958926216</v>
      </c>
      <c r="FC248" s="45">
        <f ca="1"/>
        <v>-61.779245817542083</v>
      </c>
      <c r="FD248" s="45">
        <f ca="1"/>
        <v>-62.424487729787828</v>
      </c>
      <c r="FE248" s="45">
        <f ca="1"/>
        <v>-62.7062176631689</v>
      </c>
      <c r="FF248" s="45">
        <f ca="1"/>
        <v>-63.029505428433424</v>
      </c>
      <c r="FG248" s="45">
        <f ca="1"/>
        <v>-65.512142785549145</v>
      </c>
      <c r="FH248" s="45">
        <f ca="1"/>
        <v>-59.349567497253418</v>
      </c>
      <c r="FI248" s="45">
        <f ca="1"/>
        <v>-62.854549694895724</v>
      </c>
      <c r="FJ248" s="45">
        <f ca="1"/>
        <v>-63.292249163031585</v>
      </c>
      <c r="FK248" s="45">
        <f ca="1"/>
        <v>-63.425037549614913</v>
      </c>
      <c r="FL248" s="45">
        <f ca="1"/>
        <v>-63.491405884742747</v>
      </c>
      <c r="FM248" s="45">
        <f ca="1"/>
        <v>-62.111233775854132</v>
      </c>
      <c r="FN248" s="45">
        <f ca="1"/>
        <v>-64.433342553734775</v>
      </c>
      <c r="FO248" s="45">
        <f ca="1"/>
        <v>-64.364461431264886</v>
      </c>
      <c r="FP248" s="45">
        <f ca="1"/>
        <v>-66.669903589129447</v>
      </c>
      <c r="FQ248" s="45">
        <f ca="1"/>
        <v>-68.782824819207192</v>
      </c>
      <c r="FR248" s="45">
        <f ca="1"/>
        <v>-67.000855259060856</v>
      </c>
      <c r="FS248" s="45">
        <f ca="1"/>
        <v>-66.474441310286508</v>
      </c>
      <c r="FT248" s="45">
        <f ca="1"/>
        <v>-66.918240299105634</v>
      </c>
      <c r="FU248" s="45">
        <f ca="1"/>
        <v>-64.976739778161033</v>
      </c>
      <c r="FV248" s="45">
        <f ca="1"/>
        <v>-62.925053893089292</v>
      </c>
      <c r="FW248" s="45">
        <f ca="1"/>
        <v>-61.794305099368088</v>
      </c>
      <c r="FX248" s="45">
        <f ca="1"/>
        <v>-62.863179236769668</v>
      </c>
      <c r="FY248" s="45">
        <f ca="1"/>
        <v>-64.13190480482578</v>
      </c>
      <c r="FZ248" s="45">
        <f ca="1"/>
        <v>-64.80981174659729</v>
      </c>
      <c r="GA248" s="45">
        <f ca="1"/>
        <v>-63.076116826057422</v>
      </c>
      <c r="GB248" s="45">
        <f ca="1"/>
        <v>-65.453519063711155</v>
      </c>
      <c r="GC248" s="45">
        <f ca="1"/>
        <v>-67.516683076858513</v>
      </c>
      <c r="GD248" s="45">
        <f ca="1"/>
        <v>-67.619224260330185</v>
      </c>
      <c r="GE248" s="45">
        <f ca="1"/>
        <v>-64.503012240648275</v>
      </c>
      <c r="GF248" s="45">
        <f ca="1"/>
        <v>-64.158942222476014</v>
      </c>
      <c r="GG248" s="45">
        <f ca="1"/>
        <v>-62.73591672670841</v>
      </c>
      <c r="GH248" s="45">
        <f ca="1"/>
        <v>-63.123184793233868</v>
      </c>
      <c r="GI248" s="45">
        <f ca="1"/>
        <v>-62.808480142712604</v>
      </c>
      <c r="GJ248" s="45">
        <f ca="1"/>
        <v>-63.410854222178457</v>
      </c>
      <c r="GK248" s="45">
        <f ca="1"/>
        <v>-60.703247432231905</v>
      </c>
      <c r="GL248" s="45">
        <f ca="1"/>
        <v>-57.034771887898444</v>
      </c>
      <c r="GM248" s="45">
        <f ca="1"/>
        <v>-59.484443096399318</v>
      </c>
      <c r="GN248" s="45">
        <f ca="1"/>
        <v>-59.059973274230956</v>
      </c>
      <c r="GO248" s="45">
        <f ca="1"/>
        <v>-53.946539309382445</v>
      </c>
      <c r="GP248" s="45">
        <f ca="1"/>
        <v>-54.553339911580096</v>
      </c>
      <c r="GQ248" s="45">
        <f ca="1"/>
        <v>-54.835356317162507</v>
      </c>
      <c r="GR248" s="45">
        <f ca="1"/>
        <v>-53.957431740760811</v>
      </c>
      <c r="GS248" s="45">
        <f ca="1"/>
        <v>-55.7147166454792</v>
      </c>
      <c r="GT248" s="45">
        <f ca="1"/>
        <v>-57.900098063588146</v>
      </c>
      <c r="GU248" s="45">
        <f ca="1"/>
        <v>-59.642122605442992</v>
      </c>
      <c r="GV248" s="45">
        <f ca="1"/>
        <v>-60.943752645134921</v>
      </c>
      <c r="GW248" s="45">
        <f ca="1"/>
        <v>-62.436680499196086</v>
      </c>
      <c r="GX248" s="45">
        <f ca="1"/>
        <v>-62.170239027619374</v>
      </c>
      <c r="GY248" s="45">
        <f ca="1"/>
        <v>-60.135519582629186</v>
      </c>
      <c r="GZ248" s="45">
        <f ca="1"/>
        <v>-61.294441517472265</v>
      </c>
      <c r="HA248" s="45">
        <f ca="1"/>
        <v>-61.649571563124653</v>
      </c>
      <c r="HB248" s="45">
        <f ca="1"/>
        <v>-61.297455008626002</v>
      </c>
      <c r="HC248" s="45">
        <f ca="1"/>
        <v>-63.866365603566152</v>
      </c>
      <c r="HD248" s="45">
        <f ca="1"/>
        <v>-64.033223981499688</v>
      </c>
      <c r="HE248" s="45">
        <f ca="1"/>
        <v>-64.597410140156754</v>
      </c>
      <c r="HF248" s="45">
        <f ca="1"/>
        <v>-64.645919636130316</v>
      </c>
      <c r="HG248" s="45">
        <f ca="1"/>
        <v>-62.683699935078621</v>
      </c>
      <c r="HH248" s="45">
        <f ca="1"/>
        <v>-64.215858769059182</v>
      </c>
      <c r="HI248" s="45">
        <f ca="1"/>
        <v>-64.794141762256643</v>
      </c>
      <c r="HJ248" s="45">
        <f ca="1"/>
        <v>-61.556088187456112</v>
      </c>
      <c r="HK248" s="45">
        <f ca="1"/>
        <v>-57.501833533763879</v>
      </c>
      <c r="HL248" s="45">
        <f ca="1"/>
        <v>-54.383059802055357</v>
      </c>
      <c r="HM248" s="45">
        <f ca="1"/>
        <v>-56.141819515824324</v>
      </c>
      <c r="HN248" s="45">
        <f ca="1"/>
        <v>-66.286500062823279</v>
      </c>
      <c r="HO248" s="45">
        <f ca="1"/>
        <v>-66.311869362354301</v>
      </c>
      <c r="HP248" s="45">
        <f ca="1"/>
        <v>-70.084093358159066</v>
      </c>
      <c r="HQ248" s="45">
        <f ca="1"/>
        <v>-68.744288648724549</v>
      </c>
      <c r="HR248" s="45">
        <f ca="1"/>
        <v>-69.207432147145298</v>
      </c>
      <c r="HS248" s="45">
        <f ca="1"/>
        <v>-70.92752396523953</v>
      </c>
      <c r="HT248" s="45">
        <f ca="1"/>
        <v>-74.252193246960644</v>
      </c>
      <c r="HU248" s="45">
        <f ca="1"/>
        <v>-72.682545984148973</v>
      </c>
      <c r="HV248" s="45">
        <f ca="1"/>
        <v>-75.325110181093237</v>
      </c>
      <c r="HW248" s="45">
        <f ca="1"/>
        <v>-75.982535091996212</v>
      </c>
      <c r="HX248" s="45">
        <f ca="1"/>
        <v>-78.030138520240797</v>
      </c>
      <c r="HY248" s="45">
        <f ca="1"/>
        <v>-77.438653581738464</v>
      </c>
      <c r="HZ248" s="45">
        <f ca="1"/>
        <v>-77.193097792029391</v>
      </c>
      <c r="IA248" s="45">
        <f ca="1"/>
        <v>-73.68885444498062</v>
      </c>
      <c r="IB248" s="45">
        <f ca="1"/>
        <v>-73.683940670490273</v>
      </c>
      <c r="IC248" s="45">
        <f ca="1"/>
        <v>-79.590930347919496</v>
      </c>
      <c r="ID248" s="45">
        <f ca="1"/>
        <v>-78.741978948831573</v>
      </c>
      <c r="IE248" s="45">
        <f ca="1"/>
        <v>-77.889701776623724</v>
      </c>
      <c r="IF248" s="45">
        <f ca="1"/>
        <v>-76.913999134898191</v>
      </c>
      <c r="IG248" s="45">
        <f ca="1"/>
        <v>-75.640158514022843</v>
      </c>
      <c r="IH248" s="45">
        <f ca="1"/>
        <v>-69.747875283002841</v>
      </c>
      <c r="II248" s="45">
        <f ca="1"/>
        <v>-64.952173905730248</v>
      </c>
      <c r="IJ248" s="45">
        <f ca="1"/>
        <v>-70.112285635113722</v>
      </c>
      <c r="IK248" s="45">
        <f ca="1"/>
        <v>-69.837998805046084</v>
      </c>
      <c r="IL248" s="45">
        <f ca="1"/>
        <v>-72.144033437728879</v>
      </c>
      <c r="IM248" s="45">
        <f ca="1"/>
        <v>-70.792496514916422</v>
      </c>
      <c r="IN248" s="45">
        <f ca="1"/>
        <v>-70.483639488458635</v>
      </c>
      <c r="IO248" s="45">
        <f ca="1"/>
        <v>-65.302452754616738</v>
      </c>
      <c r="IP248" s="45">
        <f ca="1"/>
        <v>-67.925811738133405</v>
      </c>
      <c r="IQ248" s="45">
        <f ca="1"/>
        <v>-68.343590956926363</v>
      </c>
      <c r="IR248" s="45">
        <f ca="1"/>
        <v>-65.939661772489558</v>
      </c>
      <c r="IS248" s="45">
        <f ca="1"/>
        <v>-65.957074810385691</v>
      </c>
      <c r="IT248" s="45">
        <f ca="1"/>
        <v>-60.944623016238218</v>
      </c>
      <c r="IU248" s="45">
        <f ca="1"/>
        <v>-57.689977857351302</v>
      </c>
      <c r="IV248" s="45">
        <f ca="1"/>
        <v>-58.289363056898118</v>
      </c>
      <c r="IW248" s="45">
        <f ca="1"/>
        <v>-60.249764880537995</v>
      </c>
      <c r="IX248" s="45">
        <f ca="1"/>
        <v>-62.383240985035883</v>
      </c>
      <c r="IY248" s="45">
        <f ca="1"/>
        <v>-62.494787668108941</v>
      </c>
      <c r="IZ248" s="45">
        <f ca="1"/>
        <v>-59.849936573386174</v>
      </c>
      <c r="JA248" s="45">
        <f ca="1"/>
        <v>-60.319178099870683</v>
      </c>
      <c r="JB248" s="45">
        <f ca="1"/>
        <v>-58.006275500655192</v>
      </c>
      <c r="JC248" s="45">
        <f ca="1"/>
        <v>-54.551487157106394</v>
      </c>
      <c r="JD248" s="45">
        <f ca="1"/>
        <v>-54.407769373893728</v>
      </c>
      <c r="JE248" s="45">
        <f ca="1"/>
        <v>-53.350158931970611</v>
      </c>
      <c r="JF248" s="45">
        <f ca="1"/>
        <v>-53.078032053828238</v>
      </c>
      <c r="JG248" s="45">
        <f ca="1"/>
        <v>-57.916648096680646</v>
      </c>
      <c r="JH248" s="45">
        <f ca="1"/>
        <v>-59.755258585214605</v>
      </c>
      <c r="JI248" s="45">
        <f ca="1"/>
        <v>-60.987053523182851</v>
      </c>
      <c r="JJ248" s="45">
        <f ca="1"/>
        <v>-59.614861784696558</v>
      </c>
      <c r="JK248" s="45">
        <f ca="1"/>
        <v>-67.036307391405117</v>
      </c>
      <c r="JL248" s="45">
        <f ca="1"/>
        <v>-72.381410858035082</v>
      </c>
      <c r="JM248" s="45">
        <f ca="1"/>
        <v>-74.541908434271789</v>
      </c>
      <c r="JN248" s="45">
        <f ca="1"/>
        <v>-78.63373441779612</v>
      </c>
      <c r="JO248" s="45">
        <f ca="1"/>
        <v>-80.272916459798807</v>
      </c>
      <c r="JP248" s="45">
        <f ca="1"/>
        <v>-82.191459928035741</v>
      </c>
      <c r="JQ248" s="45">
        <f ca="1"/>
        <v>-82.993598848462113</v>
      </c>
      <c r="JR248" s="45">
        <f ca="1"/>
        <v>-86.593145938754077</v>
      </c>
      <c r="JS248" s="45">
        <f ca="1"/>
        <v>-84.799529455900185</v>
      </c>
      <c r="JT248" s="45">
        <f ca="1"/>
        <v>-85.380847063779839</v>
      </c>
      <c r="JU248" s="45">
        <f ca="1"/>
        <v>-86.76863874208928</v>
      </c>
      <c r="JV248" s="45">
        <f ca="1"/>
        <v>-92.734918941259394</v>
      </c>
      <c r="JW248" s="45">
        <f ca="1"/>
        <v>-100.88560735034943</v>
      </c>
      <c r="JX248" s="45">
        <f ca="1"/>
        <v>-107.07057113170623</v>
      </c>
      <c r="JY248" s="45">
        <f ca="1"/>
        <v>-107.42226111757756</v>
      </c>
      <c r="JZ248" s="45">
        <f ca="1"/>
        <v>-108.40931295382977</v>
      </c>
      <c r="KA248" s="45">
        <f ca="1"/>
        <v>-106.48241744542123</v>
      </c>
      <c r="KB248" s="45">
        <f ca="1"/>
        <v>-106.39926092672349</v>
      </c>
      <c r="KC248" s="45">
        <f ca="1"/>
        <v>-106.87984277772904</v>
      </c>
      <c r="KD248" s="45">
        <f ca="1"/>
        <v>-110.7687078846693</v>
      </c>
      <c r="KE248" s="45">
        <f ca="1"/>
        <v>-109.77409287786483</v>
      </c>
      <c r="KF248" s="45">
        <f ca="1"/>
        <v>-109.03418732655048</v>
      </c>
      <c r="KG248" s="45">
        <f ca="1"/>
        <v>-102.99909007894993</v>
      </c>
      <c r="KH248" s="45">
        <f ca="1"/>
        <v>-98.099804961562157</v>
      </c>
      <c r="KI248" s="45">
        <f ca="1"/>
        <v>-96.715995996117599</v>
      </c>
      <c r="KJ248" s="45">
        <f ca="1"/>
        <v>-95.542838421940814</v>
      </c>
      <c r="KK248" s="45">
        <f ca="1"/>
        <v>-95.971329321742047</v>
      </c>
      <c r="KL248" s="45">
        <f ca="1"/>
        <v>-96.267471755146985</v>
      </c>
      <c r="KM248" s="45">
        <f ca="1"/>
        <v>-93.762787878990167</v>
      </c>
      <c r="KN248" s="45">
        <f ca="1"/>
        <v>-94.207457145810139</v>
      </c>
      <c r="KO248" s="45">
        <f ca="1"/>
        <v>-93.969919596195254</v>
      </c>
      <c r="KP248" s="45">
        <f ca="1"/>
        <v>-97.979074715971961</v>
      </c>
      <c r="KQ248" s="45">
        <f ca="1"/>
        <v>-95.673490965366369</v>
      </c>
      <c r="KR248" s="45">
        <f ca="1"/>
        <v>-96.2572901722193</v>
      </c>
      <c r="KS248" s="45">
        <f ca="1"/>
        <v>-95.423035750269875</v>
      </c>
      <c r="KT248" s="45">
        <f ca="1"/>
        <v>-95.737381289720531</v>
      </c>
      <c r="KU248" s="45">
        <f ca="1"/>
        <v>-95.932173768639558</v>
      </c>
      <c r="KV248" s="45">
        <f ca="1"/>
        <v>-98.467039482235904</v>
      </c>
      <c r="KW248" s="45">
        <f ca="1"/>
        <v>-97.744143716096872</v>
      </c>
      <c r="KX248" s="45">
        <f ca="1"/>
        <v>-95.534644508600238</v>
      </c>
      <c r="KY248" s="45">
        <f ca="1"/>
        <v>-96.847207633614559</v>
      </c>
      <c r="KZ248" s="45">
        <f ca="1"/>
        <v>-99.576580645561222</v>
      </c>
      <c r="LA248" s="45">
        <f ca="1"/>
        <v>-100.55515478742123</v>
      </c>
      <c r="LB248" s="45">
        <f ca="1"/>
        <v>-102.68281674170495</v>
      </c>
      <c r="LC248" s="45">
        <f ca="1"/>
        <v>-101.49789207708835</v>
      </c>
      <c r="LD248" s="45">
        <f ca="1"/>
        <v>-101.60162817454338</v>
      </c>
      <c r="LE248" s="45">
        <f ca="1"/>
        <v>-100.93331820964812</v>
      </c>
      <c r="LF248" s="45">
        <f ca="1"/>
        <v>-99.487817634820956</v>
      </c>
      <c r="LG248" s="45">
        <f ca="1"/>
        <v>-93.397369330048562</v>
      </c>
      <c r="LH248" s="45">
        <f ca="1"/>
        <v>-91.277589200735108</v>
      </c>
      <c r="LI248" s="45">
        <f ca="1"/>
        <v>-92.089945969581606</v>
      </c>
      <c r="LJ248" s="45">
        <f ca="1"/>
        <v>-86.803935338258768</v>
      </c>
      <c r="LK248" s="45">
        <f ca="1"/>
        <v>-87.247271787047382</v>
      </c>
      <c r="LL248" s="45">
        <f ca="1"/>
        <v>-82.741913846015947</v>
      </c>
      <c r="LM248" s="45">
        <f ca="1"/>
        <v>-81.264812919378272</v>
      </c>
      <c r="LN248" s="45">
        <f ca="1"/>
        <v>-81.718660961985591</v>
      </c>
      <c r="LO248" s="45">
        <f ca="1"/>
        <v>-82.935142633318904</v>
      </c>
      <c r="LP248" s="45">
        <f ca="1"/>
        <v>-88.499520861625669</v>
      </c>
      <c r="LQ248" s="45">
        <f ca="1"/>
        <v>-93.603118909955043</v>
      </c>
      <c r="LR248" s="45">
        <f ca="1"/>
        <v>-91.045926182985312</v>
      </c>
      <c r="LS248" s="45">
        <f ca="1"/>
        <v>-99.472461123585703</v>
      </c>
      <c r="LT248" s="45">
        <f ca="1"/>
        <v>-108.03111624765396</v>
      </c>
      <c r="LU248" s="45">
        <f ca="1"/>
        <v>-109.26525009751319</v>
      </c>
      <c r="LV248" s="45">
        <f ca="1"/>
        <v>-102.99793730413914</v>
      </c>
      <c r="LW248" s="45">
        <f ca="1"/>
        <v>-106.24974812912939</v>
      </c>
      <c r="LX248" s="45">
        <f ca="1"/>
        <v>-104.78345543384555</v>
      </c>
      <c r="LY248" s="45">
        <f ca="1"/>
        <v>-109.83396829974649</v>
      </c>
      <c r="LZ248" s="45">
        <f ca="1"/>
        <v>-109.74673969054224</v>
      </c>
      <c r="MA248" s="45">
        <f ca="1"/>
        <v>-114.68521802604199</v>
      </c>
      <c r="MB248" s="45">
        <f ca="1"/>
        <v>-73.617231273174284</v>
      </c>
      <c r="MC248" s="45">
        <f ca="1"/>
        <v>-70.865351792812334</v>
      </c>
      <c r="MD248" s="45">
        <f ca="1"/>
        <v>-69.240355467915549</v>
      </c>
      <c r="ME248" s="45">
        <f ca="1"/>
        <v>-66.735150858759866</v>
      </c>
      <c r="MF248" s="45">
        <f ca="1"/>
        <v>-63.469313843011847</v>
      </c>
      <c r="MG248" s="45">
        <f ca="1"/>
        <v>-71.493436635971051</v>
      </c>
      <c r="MH248" s="45">
        <f ca="1"/>
        <v>-72.128089331507695</v>
      </c>
      <c r="MI248" s="45">
        <f ca="1"/>
        <v>-73.902775318384172</v>
      </c>
      <c r="MJ248" s="45">
        <f ca="1"/>
        <v>-74.503766158819204</v>
      </c>
      <c r="MK248" s="45">
        <f ca="1"/>
        <v>-73.433887327074999</v>
      </c>
      <c r="ML248" s="45">
        <f ca="1"/>
        <v>-73.452199344873407</v>
      </c>
      <c r="MM248" s="45">
        <f ca="1"/>
        <v>-78.358244220495237</v>
      </c>
      <c r="MN248" s="45">
        <f ca="1"/>
        <v>-74.855424866914746</v>
      </c>
      <c r="MO248" s="45">
        <f ca="1"/>
        <v>-74.651098785400379</v>
      </c>
      <c r="MP248" s="45">
        <f ca="1"/>
        <v>-73.872198405861866</v>
      </c>
      <c r="MQ248" s="45">
        <f ca="1"/>
        <v>-70.701634745240199</v>
      </c>
      <c r="MR248" s="45">
        <f ca="1"/>
        <v>-71.780121403455723</v>
      </c>
      <c r="MS248" s="45">
        <f ca="1"/>
        <v>-69.238570967555049</v>
      </c>
      <c r="MT248" s="45">
        <f ca="1"/>
        <v>-71.583718102335936</v>
      </c>
      <c r="MU248" s="45">
        <f ca="1"/>
        <v>-71.764544876337069</v>
      </c>
      <c r="MV248" s="45">
        <f ca="1"/>
        <v>-71.355213056921954</v>
      </c>
      <c r="MW248" s="45">
        <f ca="1"/>
        <v>-69.917768286705027</v>
      </c>
      <c r="MX248" s="45">
        <f ca="1"/>
        <v>-70.456838039994267</v>
      </c>
      <c r="MY248" s="45">
        <f ca="1"/>
        <v>-69.500721936941133</v>
      </c>
      <c r="MZ248" s="45">
        <f ca="1"/>
        <v>-73.60317988300325</v>
      </c>
      <c r="NA248" s="45">
        <f ca="1"/>
        <v>-73.518748936533939</v>
      </c>
      <c r="NB248" s="45">
        <f ca="1"/>
        <v>-76.244881276130656</v>
      </c>
      <c r="NC248" s="45">
        <f ca="1"/>
        <v>-73.815391280889514</v>
      </c>
      <c r="ND248" s="45">
        <f ca="1"/>
        <v>-71.975217599511154</v>
      </c>
      <c r="NE248" s="45">
        <f ca="1"/>
        <v>-74.120955218911149</v>
      </c>
      <c r="NF248" s="45">
        <f ca="1"/>
        <v>-73.211033916592584</v>
      </c>
      <c r="NG248" s="45">
        <f ca="1"/>
        <v>-70.683358814120282</v>
      </c>
      <c r="NH248" s="45">
        <f ca="1"/>
        <v>-71.496943877697021</v>
      </c>
      <c r="NI248" s="45">
        <f ca="1"/>
        <v>-73.267575901269907</v>
      </c>
      <c r="NJ248" s="45">
        <f ca="1"/>
        <v>-74.385055787205687</v>
      </c>
      <c r="NK248" s="45">
        <f ca="1"/>
        <v>-71.676669295430173</v>
      </c>
      <c r="NL248" s="45">
        <f ca="1"/>
        <v>-67.918581094503395</v>
      </c>
      <c r="NM248" s="45">
        <f ca="1"/>
        <v>-68.115355663418796</v>
      </c>
      <c r="NN248" s="45">
        <f ca="1"/>
        <v>-70.190591574788101</v>
      </c>
      <c r="NO248" s="45">
        <f ca="1"/>
        <v>-59.604410308003395</v>
      </c>
      <c r="NP248" s="45">
        <f ca="1"/>
        <v>-55.644440357804285</v>
      </c>
      <c r="NQ248" s="45">
        <f ca="1"/>
        <v>-52.548277621507623</v>
      </c>
      <c r="NR248" s="45">
        <f ca="1"/>
        <v>-51.709803236961363</v>
      </c>
      <c r="NS248" s="45">
        <f ca="1"/>
        <v>-50.966769208073629</v>
      </c>
      <c r="NT248" s="45">
        <f ca="1"/>
        <v>-47.385134065389622</v>
      </c>
      <c r="NU248" s="45">
        <f ca="1"/>
        <v>-46.889467025995231</v>
      </c>
      <c r="NV248" s="45">
        <f ca="1"/>
        <v>-49.611117638826357</v>
      </c>
      <c r="NW248" s="45">
        <f ca="1"/>
        <v>-48.793708692669867</v>
      </c>
      <c r="NX248" s="45">
        <f ca="1"/>
        <v>-52.141911957979204</v>
      </c>
      <c r="NY248" s="45">
        <f ca="1"/>
        <v>-54.986588476300255</v>
      </c>
      <c r="NZ248" s="45">
        <f ca="1"/>
        <v>-52.470890311121934</v>
      </c>
      <c r="OA248" s="45">
        <f ca="1"/>
        <v>-57.68360575175285</v>
      </c>
      <c r="OB248" s="45">
        <f ca="1"/>
        <v>-62.83442750442029</v>
      </c>
      <c r="OC248" s="45">
        <f ca="1"/>
        <v>-62.292002390146251</v>
      </c>
      <c r="OD248" s="45">
        <f ca="1"/>
        <v>-62.262329925537102</v>
      </c>
      <c r="OE248" s="45">
        <f ca="1"/>
        <v>-53.819251729965231</v>
      </c>
      <c r="OF248" s="45">
        <f ca="1"/>
        <v>-49.235421574354177</v>
      </c>
      <c r="OG248" s="45">
        <f ca="1"/>
        <v>-44.549010277390494</v>
      </c>
      <c r="OH248" s="45">
        <f ca="1"/>
        <v>-36.176352679252631</v>
      </c>
      <c r="OI248" s="45">
        <f ca="1"/>
        <v>-40.205258453488341</v>
      </c>
      <c r="OJ248" s="45">
        <f ca="1"/>
        <v>-43.239677361607562</v>
      </c>
      <c r="OK248" s="45">
        <f ca="1"/>
        <v>-43.815758851885818</v>
      </c>
      <c r="OL248" s="45">
        <f ca="1"/>
        <v>-42.881984010815614</v>
      </c>
      <c r="OM248" s="45">
        <f ca="1"/>
        <v>-47.079450060129176</v>
      </c>
      <c r="ON248" s="45">
        <f ca="1"/>
        <v>-47.055841643571853</v>
      </c>
      <c r="OO248" s="45">
        <f ca="1"/>
        <v>-52.35177488160133</v>
      </c>
      <c r="OP248" s="45">
        <f ca="1"/>
        <v>-58.363309350609768</v>
      </c>
      <c r="OQ248" s="45">
        <f ca="1"/>
        <v>-61.899419689774504</v>
      </c>
      <c r="OR248" s="45">
        <f ca="1"/>
        <v>-69.962752339124648</v>
      </c>
      <c r="OS248" s="45">
        <f ca="1"/>
        <v>-73.652301492095035</v>
      </c>
      <c r="OT248" s="45">
        <f ca="1"/>
        <v>-77.781490153431861</v>
      </c>
      <c r="OU248" s="45">
        <f ca="1"/>
        <v>-79.970823996782315</v>
      </c>
      <c r="OV248" s="45">
        <f ca="1"/>
        <v>-72.935654224157304</v>
      </c>
      <c r="OW248" s="45">
        <f ca="1"/>
        <v>-71.460584814667726</v>
      </c>
      <c r="OX248" s="45">
        <f ca="1"/>
        <v>-75.334553054571131</v>
      </c>
      <c r="OY248" s="45">
        <f ca="1"/>
        <v>-69.085304968118663</v>
      </c>
      <c r="OZ248" s="45">
        <f ca="1"/>
        <v>-68.623722864747066</v>
      </c>
      <c r="PA248" s="45">
        <f ca="1"/>
        <v>-72.753921003460874</v>
      </c>
      <c r="PB248" s="45">
        <f ca="1"/>
        <v>-76.237564839363102</v>
      </c>
      <c r="PC248" s="45">
        <f ca="1"/>
        <v>-61.770597489356987</v>
      </c>
      <c r="PD248" s="45">
        <f ca="1"/>
        <v>-59.422036298155774</v>
      </c>
      <c r="PE248" s="45">
        <f ca="1"/>
        <v>-54.618125966072085</v>
      </c>
      <c r="PF248" s="45">
        <f ca="1"/>
        <v>-55.181465460419673</v>
      </c>
      <c r="PG248" s="45">
        <f ca="1"/>
        <v>-50.116390826582915</v>
      </c>
      <c r="PH248" s="45">
        <f ca="1"/>
        <v>-43.698268988251698</v>
      </c>
      <c r="PI248" s="45">
        <f ca="1"/>
        <v>-40.055889433622355</v>
      </c>
      <c r="PJ248" s="45">
        <f ca="1"/>
        <v>-32.783185491204222</v>
      </c>
      <c r="PK248" s="45">
        <f ca="1"/>
        <v>-18.588515507578848</v>
      </c>
      <c r="PL248" s="45">
        <f ca="1"/>
        <v>-28.285378764987001</v>
      </c>
      <c r="PM248" s="45">
        <f ca="1"/>
        <v>-32.422523088693652</v>
      </c>
      <c r="PN248" s="45">
        <f ca="1"/>
        <v>-38.938088094234473</v>
      </c>
      <c r="PO248" s="45">
        <f ca="1"/>
        <v>-38.894519969224916</v>
      </c>
      <c r="PP248" s="45">
        <f ca="1"/>
        <v>-50.392636315465012</v>
      </c>
      <c r="PQ248" s="45">
        <f ca="1"/>
        <v>-56.525340846061709</v>
      </c>
      <c r="PR248" s="45">
        <f ca="1"/>
        <v>-58.859170376658426</v>
      </c>
      <c r="PS248" s="45">
        <f ca="1"/>
        <v>-58.168534392237646</v>
      </c>
      <c r="PT248" s="45">
        <f ca="1"/>
        <v>-58.587044991135599</v>
      </c>
      <c r="PU248" s="45">
        <f ca="1"/>
        <v>-55.98981199085712</v>
      </c>
      <c r="PV248" s="45">
        <f ca="1"/>
        <v>-55.024109076261524</v>
      </c>
      <c r="PW248" s="45">
        <f ca="1"/>
        <v>-56.091157065510743</v>
      </c>
      <c r="PX248" s="45">
        <f ca="1"/>
        <v>-55.101313544392582</v>
      </c>
      <c r="PY248" s="45">
        <f ca="1"/>
        <v>-53.895609716296178</v>
      </c>
      <c r="PZ248" s="45">
        <f ca="1"/>
        <v>-54.584153504133212</v>
      </c>
      <c r="QA248" s="45">
        <f ca="1"/>
        <v>-53.419247035026501</v>
      </c>
      <c r="QB248" s="45">
        <f ca="1"/>
        <v>-52.685129422187771</v>
      </c>
      <c r="QC248" s="45">
        <f ca="1"/>
        <v>-54.776495669245719</v>
      </c>
      <c r="QD248" s="45">
        <f ca="1"/>
        <v>-54.870078785181022</v>
      </c>
      <c r="QE248" s="45">
        <f ca="1"/>
        <v>-56.553759206175798</v>
      </c>
      <c r="QF248" s="45">
        <f ca="1"/>
        <v>-54.050614108920087</v>
      </c>
      <c r="QG248" s="45">
        <f ca="1"/>
        <v>-52.07388146781922</v>
      </c>
      <c r="QH248" s="45">
        <f ca="1"/>
        <v>-53.287190914511683</v>
      </c>
      <c r="QI248" s="45">
        <f ca="1"/>
        <v>-52.787425178289411</v>
      </c>
      <c r="QJ248" s="45">
        <f ca="1"/>
        <v>-50.851852595448463</v>
      </c>
      <c r="QK248" s="45">
        <f ca="1"/>
        <v>-50.808806003689753</v>
      </c>
      <c r="QL248" s="45">
        <f ca="1"/>
        <v>-52.437664672732353</v>
      </c>
      <c r="QM248" s="45">
        <f ca="1"/>
        <v>-52.592274087071416</v>
      </c>
      <c r="QN248" s="45">
        <f ca="1"/>
        <v>-52.158676702976223</v>
      </c>
      <c r="QO248" s="45">
        <f ca="1"/>
        <v>-53.140418785214422</v>
      </c>
      <c r="QP248" s="45">
        <f ca="1"/>
        <v>-53.232620854496957</v>
      </c>
      <c r="QQ248" s="45">
        <f ca="1"/>
        <v>-52.1151368778944</v>
      </c>
      <c r="QR248" s="45">
        <f ca="1"/>
        <v>-52.358753721714024</v>
      </c>
      <c r="QS248" s="45">
        <f ca="1"/>
        <v>-53.826522621870041</v>
      </c>
      <c r="QT248" s="45">
        <f ca="1"/>
        <v>-51.365076454162619</v>
      </c>
      <c r="QU248" s="45">
        <f ca="1"/>
        <v>-48.475346840143175</v>
      </c>
      <c r="QV248" s="45">
        <f ca="1"/>
        <v>-49.237287353038766</v>
      </c>
      <c r="QW248" s="45">
        <f ca="1"/>
        <v>-48.041699437022217</v>
      </c>
      <c r="QX248" s="45">
        <f ca="1"/>
        <v>-48.376907941699017</v>
      </c>
      <c r="QY248" s="45">
        <f ca="1"/>
        <v>-49.25636372601987</v>
      </c>
      <c r="QZ248" s="45">
        <f ca="1"/>
        <v>-50.434963776946091</v>
      </c>
      <c r="RA248" s="45">
        <f ca="1"/>
        <v>-52.466852174758898</v>
      </c>
      <c r="RB248" s="45">
        <f ca="1"/>
        <v>-50.923723491191865</v>
      </c>
      <c r="RC248" s="45">
        <f ca="1"/>
        <v>-51.015431433796877</v>
      </c>
      <c r="RD248" s="45">
        <f ca="1"/>
        <v>-52.770167579770103</v>
      </c>
      <c r="RE248" s="45">
        <f ca="1"/>
        <v>-54.372041344046593</v>
      </c>
      <c r="RF248" s="45">
        <f ca="1"/>
        <v>-55.403129920005796</v>
      </c>
      <c r="RG248" s="45">
        <f ca="1"/>
        <v>-57.594531244516375</v>
      </c>
      <c r="RH248" s="45">
        <f ca="1"/>
        <v>-58.649355878949166</v>
      </c>
      <c r="RI248" s="45">
        <f ca="1"/>
        <v>-57.728563369274127</v>
      </c>
      <c r="RJ248" s="45">
        <f ca="1"/>
        <v>-61.11022372364998</v>
      </c>
      <c r="RK248" s="45">
        <f ca="1"/>
        <v>-55.48303889143466</v>
      </c>
      <c r="RL248" s="45">
        <f ca="1"/>
        <v>-55.444186258912083</v>
      </c>
      <c r="RM248" s="45">
        <f ca="1"/>
        <v>-54.377613465189938</v>
      </c>
      <c r="RN248" s="45">
        <f ca="1"/>
        <v>-56.322677801847476</v>
      </c>
      <c r="RO248" s="45">
        <f ca="1"/>
        <v>-60.242850207567244</v>
      </c>
      <c r="RP248" s="45">
        <f ca="1"/>
        <v>-62.378363401412969</v>
      </c>
      <c r="RQ248" s="45">
        <f ca="1"/>
        <v>-62.125027916669836</v>
      </c>
      <c r="RR248" s="45">
        <f ca="1"/>
        <v>-61.783991515636444</v>
      </c>
      <c r="RS248" s="45">
        <f ca="1"/>
        <v>-62.845429826617263</v>
      </c>
      <c r="RT248" s="45">
        <f ca="1"/>
        <v>-61.664016766309743</v>
      </c>
      <c r="RU248" s="45">
        <f ca="1"/>
        <v>-62.790827286601086</v>
      </c>
      <c r="RV248" s="45">
        <f ca="1"/>
        <v>-62.64239351952078</v>
      </c>
      <c r="RW248" s="45">
        <f ca="1"/>
        <v>-60.962372869014715</v>
      </c>
      <c r="RX248" s="45">
        <f ca="1"/>
        <v>-61.218367315888429</v>
      </c>
      <c r="RY248" s="45">
        <f ca="1"/>
        <v>-59.450268205642686</v>
      </c>
      <c r="RZ248" s="45">
        <f ca="1"/>
        <v>-58.54860318601132</v>
      </c>
      <c r="SA248" s="45">
        <f ca="1"/>
        <v>-58.761159245371829</v>
      </c>
      <c r="SB248" s="45">
        <f ca="1"/>
        <v>-58.595002451300644</v>
      </c>
      <c r="SC248" s="45">
        <f ca="1"/>
        <v>-60.619377597093589</v>
      </c>
      <c r="SD248" s="45">
        <f ca="1"/>
        <v>-60.475221885085091</v>
      </c>
      <c r="SE248" s="45">
        <f ca="1"/>
        <v>-59.689915185689898</v>
      </c>
      <c r="SF248" s="45">
        <f ca="1"/>
        <v>-59.854791071653381</v>
      </c>
      <c r="SG248" s="45">
        <f ca="1"/>
        <v>-58.880917265534421</v>
      </c>
      <c r="SH248" s="45">
        <f ca="1"/>
        <v>-58.940886654496211</v>
      </c>
      <c r="SI248" s="45">
        <f ca="1"/>
        <v>-59.9699200028181</v>
      </c>
      <c r="SJ248" s="45">
        <f ca="1"/>
        <v>-57.034890380501764</v>
      </c>
      <c r="SK248" s="45">
        <f ca="1"/>
        <v>-54.95410896170138</v>
      </c>
      <c r="SL248" s="45">
        <f ca="1"/>
        <v>-54.677458508014666</v>
      </c>
      <c r="SM248" s="45">
        <f ca="1"/>
        <v>-56.22542135179043</v>
      </c>
      <c r="SN248" s="43">
        <f ca="1"/>
        <v>-55.343725602984435</v>
      </c>
      <c r="SO248" s="43">
        <f ca="1"/>
        <v>-57.529535782098762</v>
      </c>
      <c r="SP248" s="43">
        <f ca="1"/>
        <v>-57.93966225540639</v>
      </c>
      <c r="SQ248" s="43">
        <f ca="1"/>
        <v>-57.498617290139208</v>
      </c>
      <c r="SR248" s="43">
        <f ca="1"/>
        <v>-56.866246311068537</v>
      </c>
      <c r="SS248" s="43">
        <f ca="1"/>
        <v>-56.242764147877693</v>
      </c>
    </row>
    <row r="249" spans="2:513" x14ac:dyDescent="0.25">
      <c r="B249" s="46" t="s">
        <v>509</v>
      </c>
      <c r="C249" s="45" cm="1">
        <f t="array" aca="1" ref="C249" ca="1">MIN(IFERROR(IF(OFFSET(bHist!$A$1,_xlfn.XMATCH($B$244,bHist!B:B,0)-1,3,1,500)=0,"-",OFFSET(bHist!$A$1,_xlfn.XMATCH($B$244,bHist!B:B,0)-1,3,1,500))-IF(OFFSET(bHist!$A$1,_xlfn.XMATCH(B249,bHist!B:B,0)-1,3,1,500)=0,"-",OFFSET(bHist!$A$1,_xlfn.XMATCH(B249,bHist!B:B,0)-1,3,1,500)),"-"))</f>
        <v>-137.63031297111513</v>
      </c>
      <c r="D249" s="45" cm="1">
        <f t="array" aca="1" ref="D249" ca="1">AVERAGE(IFERROR(IF(OFFSET(bHist!$A$1,_xlfn.XMATCH($B$244,bHist!B:B,0)-1,3,1,500)=0,"-",OFFSET(bHist!$A$1,_xlfn.XMATCH($B$244,bHist!B:B,0)-1,3,1,500))-IF(OFFSET(bHist!$A$1,_xlfn.XMATCH(B249,bHist!B:B,0)-1,3,1,500)=0,"-",OFFSET(bHist!$A$1,_xlfn.XMATCH(B249,bHist!B:B,0)-1,3,1,500)),"-"))</f>
        <v>-65.211156803092251</v>
      </c>
      <c r="E249" s="45" cm="1">
        <f t="array" aca="1" ref="E249" ca="1">MAX(IFERROR(IF(OFFSET(bHist!A34,_xlfn.XMATCH($B$244,bHist!B:B,0)-1,3,1,500)=0,"-",OFFSET(bHist!A34,_xlfn.XMATCH($B$244,bHist!B:B,0)-1,3,1,500))-IF(OFFSET(bHist!A35,_xlfn.XMATCH(B249,bHist!B:B,0)-1,3,1,500)=0,"-",OFFSET(bHist!A35,_xlfn.XMATCH(B249,bHist!B:B,0)-1,3,1,500)),"-"))</f>
        <v>239.29985715413096</v>
      </c>
      <c r="F249" s="45" cm="1">
        <f t="array" aca="1" ref="F249" ca="1">_xlfn.STDEV.P(IFERROR(IF(OFFSET(bHist!A34,_xlfn.XMATCH($B$244,bHist!B:B,0)-1,3,1,500)=0,"-",OFFSET(bHist!A34,_xlfn.XMATCH($B$244,bHist!B:B,0)-1,3,1,500))-IF(OFFSET(bHist!A35,_xlfn.XMATCH(B249,bHist!B:B,0)-1,3,1,500)=0,"-",OFFSET(bHist!A35,_xlfn.XMATCH(B249,bHist!B:B,0)-1,3,1,500)),"-"))</f>
        <v>100.34828631373624</v>
      </c>
      <c r="G249" s="45" cm="1">
        <f t="array" aca="1" ref="G249" ca="1">INDEX((IFERROR(IF(OFFSET(bHist!$A$1,_xlfn.XMATCH($B$244,bHist!B:B,0)-1,3,1,500)=0,"-",OFFSET(bHist!$A$1,_xlfn.XMATCH($B$244,bHist!B:B,0)-1,3,1,500))-IF(OFFSET(bHist!$A$1,_xlfn.XMATCH(B249,bHist!B:B,0)-1,3,1,500)=0,"-",OFFSET(bHist!$A$1,_xlfn.XMATCH(B249,bHist!B:B,0)-1,3,1,500)),"-")),1)</f>
        <v>-51.365278225064287</v>
      </c>
      <c r="H249" s="51">
        <f t="shared" ca="1" si="7"/>
        <v>3.6733272301941934E-2</v>
      </c>
      <c r="I249" s="51" cm="1">
        <f t="array" aca="1" ref="I249" ca="1">SLOPE((IFERROR(IF(OFFSET(bHist!$A$1,_xlfn.XMATCH($B$244,bHist!B:B,0)-1,3,1,500)=0,"-",OFFSET(bHist!$A$1,_xlfn.XMATCH($B$244,bHist!B:B,0)-1,3,1,500))-IF(OFFSET(bHist!$A$1,_xlfn.XMATCH(B249,bHist!B:B,0)-1,3,1,500)=0,"-",OFFSET(bHist!$A$1,_xlfn.XMATCH(B249,bHist!B:B,0)-1,3,1,500)),"-")),OFFSET(bHist!$A$1,0,3,1,500))</f>
        <v>9.4679739236014943E-2</v>
      </c>
      <c r="J249" s="45" cm="1">
        <f t="array" aca="1" ref="J249" ca="1">INTERCEPT((IFERROR(IF(OFFSET(bHist!$A$1,_xlfn.XMATCH($B$244,bHist!$B:$B,0)-1,3,1,500)=0,"-",OFFSET(bHist!$A$1,_xlfn.XMATCH($B$244,bHist!$B:$B,0)-1,3,1,500))-IF(OFFSET(bHist!$A$1,_xlfn.XMATCH(B249,bHist!$B:$B,0)-1,3,1,500)=0,"-",OFFSET(bHist!$A$1,_xlfn.XMATCH(B249,bHist!$B:$B,0)-1,3,1,500)),"-")),OFFSET(bHist!$A$1,0,3,1,500))</f>
        <v>-4198.7848480033445</v>
      </c>
      <c r="K249" s="45" cm="1">
        <f t="array" aca="1" ref="K249" ca="1">STEYX((IFERROR(IF(OFFSET(bHist!$A$1,_xlfn.XMATCH($B$244,bHist!B:B,0)-1,3,1,500)=0,"-",OFFSET(bHist!$A$1,_xlfn.XMATCH($B$244,bHist!B:B,0)-1,3,1,500))-IF(OFFSET(bHist!$A$1,_xlfn.XMATCH(B249,bHist!B:B,0)-1,3,1,500)=0,"-",OFFSET(bHist!$A$1,_xlfn.XMATCH(B249,bHist!B:B,0)-1,3,1,500)),"-")),OFFSET(bHist!$A$1,0,3,1,500))</f>
        <v>47.998771236447475</v>
      </c>
      <c r="L249" s="51" cm="1">
        <f t="array" aca="1" ref="L249" ca="1">CORREL(IF(OFFSET(bHist!A5,_xlfn.XMATCH($B$244,bHist!B:B,0)-1,3,1,500)=0,"-",OFFSET(bHist!$A$1,_xlfn.XMATCH($B$244,bHist!B:B,0)-1,3,1,500)),IF(OFFSET(bHist!$A$1,_xlfn.XMATCH(B249,bHist!B:B,0)-1,3,1,500)=0,"-",OFFSET(bHist!$A$1,_xlfn.XMATCH(B249,bHist!B:B,0)-1,3,1,500)))</f>
        <v>0.90155473920752127</v>
      </c>
      <c r="M249" s="51" cm="1">
        <f t="array" aca="1" ref="M249" ca="1">CORREL((IFERROR(IF(OFFSET(bHist!$A$1,_xlfn.XMATCH($B$244,bHist!B:B,0)-1,3,1,500)=0,"-",OFFSET(bHist!$A$1,_xlfn.XMATCH($B$244,bHist!B:B,0)-1,3,1,500))-IF(OFFSET(bHist!$A$1,_xlfn.XMATCH(B249,bHist!B:B,0)-1,3,1,500)=0,"-",OFFSET(bHist!$A$1,_xlfn.XMATCH(B249,bHist!B:B,0)-1,3,1,500)),"-")),OFFSET(bHist!$A$1,0,3,1,500))</f>
        <v>0.38130104362681455</v>
      </c>
      <c r="N249" s="45" cm="1">
        <f t="array" aca="1" ref="N249:SS249" ca="1">(IFERROR(IF(OFFSET(bHist!$A$1,_xlfn.XMATCH($B$244,bHist!B:B,0)-1,3,1,500)=0,"-",OFFSET(bHist!$A$1,_xlfn.XMATCH($B$244,bHist!B:B,0)-1,3,1,500))-IF(OFFSET(bHist!$A$1,_xlfn.XMATCH(B249,bHist!B:B,0)-1,3,1,500)=0,"-",OFFSET(bHist!$A$1,_xlfn.XMATCH(B249,bHist!B:B,0)-1,3,1,500)),"-"))</f>
        <v>-51.365278225064287</v>
      </c>
      <c r="O249" s="45">
        <f ca="1"/>
        <v>-65.793869986772563</v>
      </c>
      <c r="P249" s="45">
        <f ca="1"/>
        <v>-63.895656682372106</v>
      </c>
      <c r="Q249" s="45">
        <f ca="1"/>
        <v>-46.715990342855463</v>
      </c>
      <c r="R249" s="45">
        <f ca="1"/>
        <v>-43.066490552067762</v>
      </c>
      <c r="S249" s="45">
        <f ca="1"/>
        <v>-26.924204425334949</v>
      </c>
      <c r="T249" s="45">
        <f ca="1"/>
        <v>-18.473292159676561</v>
      </c>
      <c r="U249" s="45">
        <f ca="1"/>
        <v>-9.5704699308872136</v>
      </c>
      <c r="V249" s="45">
        <f ca="1"/>
        <v>-1.6601011928319167</v>
      </c>
      <c r="W249" s="45">
        <f ca="1"/>
        <v>-0.11183946859836169</v>
      </c>
      <c r="X249" s="45">
        <f ca="1"/>
        <v>-5.353962945699692</v>
      </c>
      <c r="Y249" s="45">
        <f ca="1"/>
        <v>16.63378557550908</v>
      </c>
      <c r="Z249" s="45">
        <f ca="1"/>
        <v>12.474770625948878</v>
      </c>
      <c r="AA249" s="45">
        <f ca="1"/>
        <v>23.16938157284261</v>
      </c>
      <c r="AB249" s="45">
        <f ca="1"/>
        <v>2.0959330077170932</v>
      </c>
      <c r="AC249" s="45">
        <f ca="1"/>
        <v>-42.796313601493836</v>
      </c>
      <c r="AD249" s="45">
        <f ca="1"/>
        <v>2.5503818719387255</v>
      </c>
      <c r="AE249" s="45">
        <f ca="1"/>
        <v>-3.6188023767471407</v>
      </c>
      <c r="AF249" s="45">
        <f ca="1"/>
        <v>-12.555038894891766</v>
      </c>
      <c r="AG249" s="45">
        <f ca="1"/>
        <v>-31.921666255354893</v>
      </c>
      <c r="AH249" s="45">
        <f ca="1"/>
        <v>-66.634249486446407</v>
      </c>
      <c r="AI249" s="45">
        <f ca="1"/>
        <v>-122.4732951618433</v>
      </c>
      <c r="AJ249" s="45">
        <f ca="1"/>
        <v>-135.74451458668707</v>
      </c>
      <c r="AK249" s="45">
        <f ca="1"/>
        <v>-86.727878315687178</v>
      </c>
      <c r="AL249" s="45">
        <f ca="1"/>
        <v>-71.094404444813733</v>
      </c>
      <c r="AM249" s="45">
        <f ca="1"/>
        <v>-53.04748221504687</v>
      </c>
      <c r="AN249" s="45">
        <f ca="1"/>
        <v>-55.973790228009221</v>
      </c>
      <c r="AO249" s="45">
        <f ca="1"/>
        <v>-62.692278818964979</v>
      </c>
      <c r="AP249" s="45">
        <f ca="1"/>
        <v>-75.645353519916512</v>
      </c>
      <c r="AQ249" s="45">
        <f ca="1"/>
        <v>-111.85081169426442</v>
      </c>
      <c r="AR249" s="45">
        <f ca="1"/>
        <v>-97.069840288996659</v>
      </c>
      <c r="AS249" s="45">
        <f ca="1"/>
        <v>-101.40972954189778</v>
      </c>
      <c r="AT249" s="45">
        <f ca="1"/>
        <v>-72.919818534016599</v>
      </c>
      <c r="AU249" s="45">
        <f ca="1"/>
        <v>-69.057345464348771</v>
      </c>
      <c r="AV249" s="45">
        <f ca="1"/>
        <v>-48.113031692266418</v>
      </c>
      <c r="AW249" s="45">
        <f ca="1"/>
        <v>-14.786159728765483</v>
      </c>
      <c r="AX249" s="45">
        <f ca="1"/>
        <v>46.797732264876402</v>
      </c>
      <c r="AY249" s="45">
        <f ca="1"/>
        <v>62.560463348507824</v>
      </c>
      <c r="AZ249" s="45">
        <f ca="1"/>
        <v>82.077274414777776</v>
      </c>
      <c r="BA249" s="45">
        <f ca="1"/>
        <v>51.070900962114365</v>
      </c>
      <c r="BB249" s="45">
        <f ca="1"/>
        <v>41.617685753583942</v>
      </c>
      <c r="BC249" s="45">
        <f ca="1"/>
        <v>48.826060102224403</v>
      </c>
      <c r="BD249" s="45">
        <f ca="1"/>
        <v>42.032751143455471</v>
      </c>
      <c r="BE249" s="45">
        <f ca="1"/>
        <v>65.758694332718846</v>
      </c>
      <c r="BF249" s="45">
        <f ca="1"/>
        <v>93.272389663219485</v>
      </c>
      <c r="BG249" s="45">
        <f ca="1"/>
        <v>121.50912316632269</v>
      </c>
      <c r="BH249" s="45">
        <f ca="1"/>
        <v>154.13895042002201</v>
      </c>
      <c r="BI249" s="45">
        <f ca="1"/>
        <v>113.10954433071606</v>
      </c>
      <c r="BJ249" s="45">
        <f ca="1"/>
        <v>115.60908597135546</v>
      </c>
      <c r="BK249" s="45">
        <f ca="1"/>
        <v>52.603821892499923</v>
      </c>
      <c r="BL249" s="45">
        <f ca="1"/>
        <v>-4.3237178852558031</v>
      </c>
      <c r="BM249" s="45">
        <f ca="1"/>
        <v>38.430453286170973</v>
      </c>
      <c r="BN249" s="45">
        <f ca="1"/>
        <v>65.88724119067183</v>
      </c>
      <c r="BO249" s="45">
        <f ca="1"/>
        <v>212.01656350314613</v>
      </c>
      <c r="BP249" s="45">
        <f ca="1"/>
        <v>245.38069577312473</v>
      </c>
      <c r="BQ249" s="45">
        <f ca="1"/>
        <v>29.226574389934513</v>
      </c>
      <c r="BR249" s="45">
        <f ca="1"/>
        <v>-73.175737320423138</v>
      </c>
      <c r="BS249" s="45">
        <f ca="1"/>
        <v>-75.806355203151725</v>
      </c>
      <c r="BT249" s="45">
        <f ca="1"/>
        <v>-122.85151426970953</v>
      </c>
      <c r="BU249" s="45">
        <f ca="1"/>
        <v>-137.63031297111513</v>
      </c>
      <c r="BV249" s="45">
        <f ca="1"/>
        <v>-110.56380741882327</v>
      </c>
      <c r="BW249" s="45">
        <f ca="1"/>
        <v>-74.063197322249408</v>
      </c>
      <c r="BX249" s="45">
        <f ca="1"/>
        <v>-49.907500882625556</v>
      </c>
      <c r="BY249" s="45">
        <f ca="1"/>
        <v>-20.891944605946549</v>
      </c>
      <c r="BZ249" s="45">
        <f ca="1"/>
        <v>-26.125931140065177</v>
      </c>
      <c r="CA249" s="45">
        <f ca="1"/>
        <v>-26.618933085203139</v>
      </c>
      <c r="CB249" s="45">
        <f ca="1"/>
        <v>-37.670400891423185</v>
      </c>
      <c r="CC249" s="45">
        <f ca="1"/>
        <v>-44.283698874831202</v>
      </c>
      <c r="CD249" s="45">
        <f ca="1"/>
        <v>-46.772252581238718</v>
      </c>
      <c r="CE249" s="45">
        <f ca="1"/>
        <v>-66.121624875426278</v>
      </c>
      <c r="CF249" s="45">
        <f ca="1"/>
        <v>-25.227487892627721</v>
      </c>
      <c r="CG249" s="45">
        <f ca="1"/>
        <v>20.289261584401117</v>
      </c>
      <c r="CH249" s="45">
        <f ca="1"/>
        <v>148.31088932609555</v>
      </c>
      <c r="CI249" s="45">
        <f ca="1"/>
        <v>168.41576070690161</v>
      </c>
      <c r="CJ249" s="45">
        <f ca="1"/>
        <v>175.77857236528405</v>
      </c>
      <c r="CK249" s="45">
        <f ca="1"/>
        <v>240.41461921286583</v>
      </c>
      <c r="CL249" s="45">
        <f ca="1"/>
        <v>263.8962988175154</v>
      </c>
      <c r="CM249" s="45">
        <f ca="1"/>
        <v>213.47161946868891</v>
      </c>
      <c r="CN249" s="45">
        <f ca="1"/>
        <v>184.59878667688372</v>
      </c>
      <c r="CO249" s="45">
        <f ca="1"/>
        <v>46.922420891642531</v>
      </c>
      <c r="CP249" s="45">
        <f ca="1"/>
        <v>26.920341428995187</v>
      </c>
      <c r="CQ249" s="45">
        <f ca="1"/>
        <v>-37.104710352182394</v>
      </c>
      <c r="CR249" s="45">
        <f ca="1"/>
        <v>-31.524063636660571</v>
      </c>
      <c r="CS249" s="45">
        <f ca="1"/>
        <v>-5.051612192034753</v>
      </c>
      <c r="CT249" s="45">
        <f ca="1"/>
        <v>-56.453697297692301</v>
      </c>
      <c r="CU249" s="45">
        <f ca="1"/>
        <v>-76.719120452046411</v>
      </c>
      <c r="CV249" s="45">
        <f ca="1"/>
        <v>-80.7895355911255</v>
      </c>
      <c r="CW249" s="45">
        <f ca="1"/>
        <v>-83.173812931895242</v>
      </c>
      <c r="CX249" s="45">
        <f ca="1"/>
        <v>-75.309975471854216</v>
      </c>
      <c r="CY249" s="45">
        <f ca="1"/>
        <v>-67.299031106472029</v>
      </c>
      <c r="CZ249" s="45">
        <f ca="1"/>
        <v>-67.998786044716852</v>
      </c>
      <c r="DA249" s="45">
        <f ca="1"/>
        <v>-69.22326035797596</v>
      </c>
      <c r="DB249" s="45">
        <f ca="1"/>
        <v>-73.23753359115122</v>
      </c>
      <c r="DC249" s="45">
        <f ca="1"/>
        <v>-78.785241174578658</v>
      </c>
      <c r="DD249" s="45">
        <f ca="1"/>
        <v>-75.699408220410334</v>
      </c>
      <c r="DE249" s="45">
        <f ca="1"/>
        <v>-76.367682737827295</v>
      </c>
      <c r="DF249" s="45">
        <f ca="1"/>
        <v>-76.691009524226175</v>
      </c>
      <c r="DG249" s="45">
        <f ca="1"/>
        <v>-74.465073997378354</v>
      </c>
      <c r="DH249" s="45">
        <f ca="1"/>
        <v>-74.616485545516014</v>
      </c>
      <c r="DI249" s="45">
        <f ca="1"/>
        <v>-75.713034807443634</v>
      </c>
      <c r="DJ249" s="45">
        <f ca="1"/>
        <v>-55.414830197572712</v>
      </c>
      <c r="DK249" s="45">
        <f ca="1"/>
        <v>-72.119931407570846</v>
      </c>
      <c r="DL249" s="45">
        <f ca="1"/>
        <v>-74.555660780310632</v>
      </c>
      <c r="DM249" s="45">
        <f ca="1"/>
        <v>-77.866929385781276</v>
      </c>
      <c r="DN249" s="45">
        <f ca="1"/>
        <v>-76.11066954863071</v>
      </c>
      <c r="DO249" s="45">
        <f ca="1"/>
        <v>-73.186021135687838</v>
      </c>
      <c r="DP249" s="45">
        <f ca="1"/>
        <v>-72.589491376161561</v>
      </c>
      <c r="DQ249" s="45">
        <f ca="1"/>
        <v>-76.004783427596095</v>
      </c>
      <c r="DR249" s="45">
        <f ca="1"/>
        <v>-76.149023559689539</v>
      </c>
      <c r="DS249" s="45">
        <f ca="1"/>
        <v>-77.392547228097925</v>
      </c>
      <c r="DT249" s="45">
        <f ca="1"/>
        <v>-74.851189037680626</v>
      </c>
      <c r="DU249" s="45">
        <f ca="1"/>
        <v>-75.310620082497593</v>
      </c>
      <c r="DV249" s="45">
        <f ca="1"/>
        <v>-70.183755522131932</v>
      </c>
      <c r="DW249" s="45">
        <f ca="1"/>
        <v>-69.984139503955845</v>
      </c>
      <c r="DX249" s="45">
        <f ca="1"/>
        <v>-67.686893549084658</v>
      </c>
      <c r="DY249" s="45">
        <f ca="1"/>
        <v>-68.318835906267168</v>
      </c>
      <c r="DZ249" s="45">
        <f ca="1"/>
        <v>-65.39632750880719</v>
      </c>
      <c r="EA249" s="45">
        <f ca="1"/>
        <v>-64.088835523724555</v>
      </c>
      <c r="EB249" s="45">
        <f ca="1"/>
        <v>-63.672584313154225</v>
      </c>
      <c r="EC249" s="45">
        <f ca="1"/>
        <v>-68.21232390725612</v>
      </c>
      <c r="ED249" s="45">
        <f ca="1"/>
        <v>-68.42342962765693</v>
      </c>
      <c r="EE249" s="45">
        <f ca="1"/>
        <v>-69.496012976765627</v>
      </c>
      <c r="EF249" s="45">
        <f ca="1"/>
        <v>-68.013009088039411</v>
      </c>
      <c r="EG249" s="45">
        <f ca="1"/>
        <v>-66.607851394891739</v>
      </c>
      <c r="EH249" s="45">
        <f ca="1"/>
        <v>-67.845870261907578</v>
      </c>
      <c r="EI249" s="45">
        <f ca="1"/>
        <v>-67.160543066144001</v>
      </c>
      <c r="EJ249" s="45">
        <f ca="1"/>
        <v>-67.610564180731771</v>
      </c>
      <c r="EK249" s="45">
        <f ca="1"/>
        <v>-74.189211456179635</v>
      </c>
      <c r="EL249" s="45">
        <f ca="1"/>
        <v>-73.802256626725196</v>
      </c>
      <c r="EM249" s="45">
        <f ca="1"/>
        <v>-77.83324965405464</v>
      </c>
      <c r="EN249" s="45">
        <f ca="1"/>
        <v>-74.066000203490262</v>
      </c>
      <c r="EO249" s="45">
        <f ca="1"/>
        <v>-71.465250792503355</v>
      </c>
      <c r="EP249" s="45">
        <f ca="1"/>
        <v>-68.55367159235476</v>
      </c>
      <c r="EQ249" s="45">
        <f ca="1"/>
        <v>-72.570450160026553</v>
      </c>
      <c r="ER249" s="45">
        <f ca="1"/>
        <v>-73.634475203633315</v>
      </c>
      <c r="ES249" s="45">
        <f ca="1"/>
        <v>-70.291050204873073</v>
      </c>
      <c r="ET249" s="45">
        <f ca="1"/>
        <v>-71.795464136481286</v>
      </c>
      <c r="EU249" s="45">
        <f ca="1"/>
        <v>-68.248103014469152</v>
      </c>
      <c r="EV249" s="45">
        <f ca="1"/>
        <v>-66.338097430944458</v>
      </c>
      <c r="EW249" s="45">
        <f ca="1"/>
        <v>-69.843433794856082</v>
      </c>
      <c r="EX249" s="45">
        <f ca="1"/>
        <v>-68.095693126082409</v>
      </c>
      <c r="EY249" s="45">
        <f ca="1"/>
        <v>-68.120999842762956</v>
      </c>
      <c r="EZ249" s="45">
        <f ca="1"/>
        <v>-67.522176275134086</v>
      </c>
      <c r="FA249" s="45">
        <f ca="1"/>
        <v>-67.976711240291593</v>
      </c>
      <c r="FB249" s="45">
        <f ca="1"/>
        <v>-65.929883907675745</v>
      </c>
      <c r="FC249" s="45">
        <f ca="1"/>
        <v>-65.208939036607717</v>
      </c>
      <c r="FD249" s="45">
        <f ca="1"/>
        <v>-65.671182501435297</v>
      </c>
      <c r="FE249" s="45">
        <f ca="1"/>
        <v>-64.6701258689165</v>
      </c>
      <c r="FF249" s="45">
        <f ca="1"/>
        <v>-65.563022484421737</v>
      </c>
      <c r="FG249" s="45">
        <f ca="1"/>
        <v>-86.760744696378708</v>
      </c>
      <c r="FH249" s="45">
        <f ca="1"/>
        <v>-63.472439221739762</v>
      </c>
      <c r="FI249" s="45">
        <f ca="1"/>
        <v>-67.304794030666329</v>
      </c>
      <c r="FJ249" s="45">
        <f ca="1"/>
        <v>-68.158727347493169</v>
      </c>
      <c r="FK249" s="45">
        <f ca="1"/>
        <v>-69.801399578571321</v>
      </c>
      <c r="FL249" s="45">
        <f ca="1"/>
        <v>-70.880766228079793</v>
      </c>
      <c r="FM249" s="45">
        <f ca="1"/>
        <v>-70.118668635487566</v>
      </c>
      <c r="FN249" s="45">
        <f ca="1"/>
        <v>-70.248360611677185</v>
      </c>
      <c r="FO249" s="45">
        <f ca="1"/>
        <v>-69.044696074604985</v>
      </c>
      <c r="FP249" s="45">
        <f ca="1"/>
        <v>-72.098475334167475</v>
      </c>
      <c r="FQ249" s="45">
        <f ca="1"/>
        <v>-74.430427919268581</v>
      </c>
      <c r="FR249" s="45">
        <f ca="1"/>
        <v>-73.865015197992321</v>
      </c>
      <c r="FS249" s="45">
        <f ca="1"/>
        <v>-73.664116925477984</v>
      </c>
      <c r="FT249" s="45">
        <f ca="1"/>
        <v>-73.725780726552017</v>
      </c>
      <c r="FU249" s="45">
        <f ca="1"/>
        <v>-72.522968438863757</v>
      </c>
      <c r="FV249" s="45">
        <f ca="1"/>
        <v>-70.562858329534549</v>
      </c>
      <c r="FW249" s="45">
        <f ca="1"/>
        <v>-69.456979980111129</v>
      </c>
      <c r="FX249" s="45">
        <f ca="1"/>
        <v>-70.829658416152</v>
      </c>
      <c r="FY249" s="45">
        <f ca="1"/>
        <v>-72.086725076675407</v>
      </c>
      <c r="FZ249" s="45">
        <f ca="1"/>
        <v>-74.441056924462316</v>
      </c>
      <c r="GA249" s="45">
        <f ca="1"/>
        <v>-71.198916717290871</v>
      </c>
      <c r="GB249" s="45">
        <f ca="1"/>
        <v>-73.988956408977515</v>
      </c>
      <c r="GC249" s="45">
        <f ca="1"/>
        <v>-75.674757938861845</v>
      </c>
      <c r="GD249" s="45">
        <f ca="1"/>
        <v>-77.178057246923458</v>
      </c>
      <c r="GE249" s="45">
        <f ca="1"/>
        <v>-73.899690705180177</v>
      </c>
      <c r="GF249" s="45">
        <f ca="1"/>
        <v>-72.923016968011837</v>
      </c>
      <c r="GG249" s="45">
        <f ca="1"/>
        <v>-71.766528190970419</v>
      </c>
      <c r="GH249" s="45">
        <f ca="1"/>
        <v>-72.777560579299916</v>
      </c>
      <c r="GI249" s="45">
        <f ca="1"/>
        <v>-73.024942291498178</v>
      </c>
      <c r="GJ249" s="45">
        <f ca="1"/>
        <v>-72.590139984607703</v>
      </c>
      <c r="GK249" s="45">
        <f ca="1"/>
        <v>-69.089828194022175</v>
      </c>
      <c r="GL249" s="45">
        <f ca="1"/>
        <v>-65.387229734897616</v>
      </c>
      <c r="GM249" s="45">
        <f ca="1"/>
        <v>-67.206774148344991</v>
      </c>
      <c r="GN249" s="45">
        <f ca="1"/>
        <v>-67.554056639790531</v>
      </c>
      <c r="GO249" s="45">
        <f ca="1"/>
        <v>-61.956708414435369</v>
      </c>
      <c r="GP249" s="45">
        <f ca="1"/>
        <v>-62.386161340355883</v>
      </c>
      <c r="GQ249" s="45">
        <f ca="1"/>
        <v>-62.322245998978616</v>
      </c>
      <c r="GR249" s="45">
        <f ca="1"/>
        <v>-61.120296980500214</v>
      </c>
      <c r="GS249" s="45">
        <f ca="1"/>
        <v>-61.417513205051421</v>
      </c>
      <c r="GT249" s="45">
        <f ca="1"/>
        <v>-64.375561003565807</v>
      </c>
      <c r="GU249" s="45">
        <f ca="1"/>
        <v>-67.534752167582511</v>
      </c>
      <c r="GV249" s="45">
        <f ca="1"/>
        <v>-68.683006068825719</v>
      </c>
      <c r="GW249" s="45">
        <f ca="1"/>
        <v>-71.345160099864017</v>
      </c>
      <c r="GX249" s="45">
        <f ca="1"/>
        <v>-70.755105364680304</v>
      </c>
      <c r="GY249" s="45">
        <f ca="1"/>
        <v>-69.700841232418995</v>
      </c>
      <c r="GZ249" s="45">
        <f ca="1"/>
        <v>-72.75442587196828</v>
      </c>
      <c r="HA249" s="45">
        <f ca="1"/>
        <v>-71.831877822875981</v>
      </c>
      <c r="HB249" s="45">
        <f ca="1"/>
        <v>-71.903965922594068</v>
      </c>
      <c r="HC249" s="45">
        <f ca="1"/>
        <v>-75.998131248116493</v>
      </c>
      <c r="HD249" s="45">
        <f ca="1"/>
        <v>-76.870563373088842</v>
      </c>
      <c r="HE249" s="45">
        <f ca="1"/>
        <v>-79.243535361409201</v>
      </c>
      <c r="HF249" s="45">
        <f ca="1"/>
        <v>-79.48504726552963</v>
      </c>
      <c r="HG249" s="45">
        <f ca="1"/>
        <v>-76.278333306789378</v>
      </c>
      <c r="HH249" s="45">
        <f ca="1"/>
        <v>-75.880337314248052</v>
      </c>
      <c r="HI249" s="45">
        <f ca="1"/>
        <v>-77.69937075507643</v>
      </c>
      <c r="HJ249" s="45">
        <f ca="1"/>
        <v>-74.070130755662916</v>
      </c>
      <c r="HK249" s="45">
        <f ca="1"/>
        <v>-71.774177512764936</v>
      </c>
      <c r="HL249" s="45">
        <f ca="1"/>
        <v>-67.553200510144237</v>
      </c>
      <c r="HM249" s="45">
        <f ca="1"/>
        <v>-71.358378225564977</v>
      </c>
      <c r="HN249" s="45">
        <f ca="1"/>
        <v>-76.395290956974037</v>
      </c>
      <c r="HO249" s="45">
        <f ca="1"/>
        <v>-75.691005452871323</v>
      </c>
      <c r="HP249" s="45">
        <f ca="1"/>
        <v>-81.4915635434389</v>
      </c>
      <c r="HQ249" s="45">
        <f ca="1"/>
        <v>-83.442645326972027</v>
      </c>
      <c r="HR249" s="45">
        <f ca="1"/>
        <v>-82.782041300177596</v>
      </c>
      <c r="HS249" s="45">
        <f ca="1"/>
        <v>-83.566620975375159</v>
      </c>
      <c r="HT249" s="45">
        <f ca="1"/>
        <v>-87.716686057090755</v>
      </c>
      <c r="HU249" s="45">
        <f ca="1"/>
        <v>-88.658065361261336</v>
      </c>
      <c r="HV249" s="45">
        <f ca="1"/>
        <v>-93.266981383085238</v>
      </c>
      <c r="HW249" s="45">
        <f ca="1"/>
        <v>-93.944568456411346</v>
      </c>
      <c r="HX249" s="45">
        <f ca="1"/>
        <v>-96.679995970606825</v>
      </c>
      <c r="HY249" s="45">
        <f ca="1"/>
        <v>-94.247855623960476</v>
      </c>
      <c r="HZ249" s="45">
        <f ca="1"/>
        <v>-91.896468199014663</v>
      </c>
      <c r="IA249" s="45">
        <f ca="1"/>
        <v>-88.915835869073874</v>
      </c>
      <c r="IB249" s="45">
        <f ca="1"/>
        <v>-90.133777358055113</v>
      </c>
      <c r="IC249" s="45">
        <f ca="1"/>
        <v>-93.572918410658829</v>
      </c>
      <c r="ID249" s="45">
        <f ca="1"/>
        <v>-90.904412462115303</v>
      </c>
      <c r="IE249" s="45">
        <f ca="1"/>
        <v>-86.879608039021491</v>
      </c>
      <c r="IF249" s="45">
        <f ca="1"/>
        <v>-87.11008385086059</v>
      </c>
      <c r="IG249" s="45">
        <f ca="1"/>
        <v>-85.808306565761583</v>
      </c>
      <c r="IH249" s="45">
        <f ca="1"/>
        <v>-82.36236029803753</v>
      </c>
      <c r="II249" s="45">
        <f ca="1"/>
        <v>-75.765787433147423</v>
      </c>
      <c r="IJ249" s="45">
        <f ca="1"/>
        <v>-81.369815010905285</v>
      </c>
      <c r="IK249" s="45">
        <f ca="1"/>
        <v>-81.535128733754163</v>
      </c>
      <c r="IL249" s="45">
        <f ca="1"/>
        <v>-83.79645932352544</v>
      </c>
      <c r="IM249" s="45">
        <f ca="1"/>
        <v>-83.808861639857298</v>
      </c>
      <c r="IN249" s="45">
        <f ca="1"/>
        <v>-82.605475821137418</v>
      </c>
      <c r="IO249" s="45">
        <f ca="1"/>
        <v>-76.526598196625699</v>
      </c>
      <c r="IP249" s="45">
        <f ca="1"/>
        <v>-81.219464107871062</v>
      </c>
      <c r="IQ249" s="45">
        <f ca="1"/>
        <v>-82.29384776473043</v>
      </c>
      <c r="IR249" s="45">
        <f ca="1"/>
        <v>-79.089102556586283</v>
      </c>
      <c r="IS249" s="45">
        <f ca="1"/>
        <v>-79.684118369698538</v>
      </c>
      <c r="IT249" s="45">
        <f ca="1"/>
        <v>-79.925677616119401</v>
      </c>
      <c r="IU249" s="45">
        <f ca="1"/>
        <v>-75.986662273764608</v>
      </c>
      <c r="IV249" s="45">
        <f ca="1"/>
        <v>-76.374830791354185</v>
      </c>
      <c r="IW249" s="45">
        <f ca="1"/>
        <v>-78.745595509767526</v>
      </c>
      <c r="IX249" s="45">
        <f ca="1"/>
        <v>-79.860204241633426</v>
      </c>
      <c r="IY249" s="45">
        <f ca="1"/>
        <v>-80.688989642739287</v>
      </c>
      <c r="IZ249" s="45">
        <f ca="1"/>
        <v>-76.49987447059155</v>
      </c>
      <c r="JA249" s="45">
        <f ca="1"/>
        <v>-77.038322128176659</v>
      </c>
      <c r="JB249" s="45">
        <f ca="1"/>
        <v>-74.562002670049679</v>
      </c>
      <c r="JC249" s="45">
        <f ca="1"/>
        <v>-71.153785160064686</v>
      </c>
      <c r="JD249" s="45">
        <f ca="1"/>
        <v>-71.126832306742671</v>
      </c>
      <c r="JE249" s="45">
        <f ca="1"/>
        <v>-68.802702064752566</v>
      </c>
      <c r="JF249" s="45">
        <f ca="1"/>
        <v>-69.665916439652435</v>
      </c>
      <c r="JG249" s="45">
        <f ca="1"/>
        <v>-73.671090458512325</v>
      </c>
      <c r="JH249" s="45">
        <f ca="1"/>
        <v>-75.874209636926665</v>
      </c>
      <c r="JI249" s="45">
        <f ca="1"/>
        <v>-80.266007357478117</v>
      </c>
      <c r="JJ249" s="45">
        <f ca="1"/>
        <v>-79.791765345334994</v>
      </c>
      <c r="JK249" s="45">
        <f ca="1"/>
        <v>-85.0839497025013</v>
      </c>
      <c r="JL249" s="45">
        <f ca="1"/>
        <v>-88.621319349169738</v>
      </c>
      <c r="JM249" s="45">
        <f ca="1"/>
        <v>-93.726217242002491</v>
      </c>
      <c r="JN249" s="45">
        <f ca="1"/>
        <v>-96.878278320789349</v>
      </c>
      <c r="JO249" s="45">
        <f ca="1"/>
        <v>-95.805563281178451</v>
      </c>
      <c r="JP249" s="45">
        <f ca="1"/>
        <v>-98.441692601442313</v>
      </c>
      <c r="JQ249" s="45">
        <f ca="1"/>
        <v>-98.955982856869696</v>
      </c>
      <c r="JR249" s="45">
        <f ca="1"/>
        <v>-104.83175901031493</v>
      </c>
      <c r="JS249" s="45">
        <f ca="1"/>
        <v>-101.60310762941837</v>
      </c>
      <c r="JT249" s="45">
        <f ca="1"/>
        <v>-102.31993916332723</v>
      </c>
      <c r="JU249" s="45">
        <f ca="1"/>
        <v>-103.36461747062208</v>
      </c>
      <c r="JV249" s="45">
        <f ca="1"/>
        <v>-106.89030053889752</v>
      </c>
      <c r="JW249" s="45">
        <f ca="1"/>
        <v>-116.00425660169125</v>
      </c>
      <c r="JX249" s="45">
        <f ca="1"/>
        <v>-120.4490331981182</v>
      </c>
      <c r="JY249" s="45">
        <f ca="1"/>
        <v>-120.52786909151075</v>
      </c>
      <c r="JZ249" s="45">
        <f ca="1"/>
        <v>-121.12324070668218</v>
      </c>
      <c r="KA249" s="45">
        <f ca="1"/>
        <v>-119.98093576598167</v>
      </c>
      <c r="KB249" s="45">
        <f ca="1"/>
        <v>-119.93277719783782</v>
      </c>
      <c r="KC249" s="45">
        <f ca="1"/>
        <v>-119.74599688518049</v>
      </c>
      <c r="KD249" s="45">
        <f ca="1"/>
        <v>-125.18324657213689</v>
      </c>
      <c r="KE249" s="45">
        <f ca="1"/>
        <v>-124.36459222233296</v>
      </c>
      <c r="KF249" s="45">
        <f ca="1"/>
        <v>-123.74434652638435</v>
      </c>
      <c r="KG249" s="45">
        <f ca="1"/>
        <v>-114.63974221539499</v>
      </c>
      <c r="KH249" s="45">
        <f ca="1"/>
        <v>-108.68692602646352</v>
      </c>
      <c r="KI249" s="45">
        <f ca="1"/>
        <v>-108.26812038636207</v>
      </c>
      <c r="KJ249" s="45">
        <f ca="1"/>
        <v>-107.03361834514141</v>
      </c>
      <c r="KK249" s="45">
        <f ca="1"/>
        <v>-107.70779711174964</v>
      </c>
      <c r="KL249" s="45">
        <f ca="1"/>
        <v>-108.70101117670536</v>
      </c>
      <c r="KM249" s="45">
        <f ca="1"/>
        <v>-107.06394794487952</v>
      </c>
      <c r="KN249" s="45">
        <f ca="1"/>
        <v>-106.78712989711761</v>
      </c>
      <c r="KO249" s="45">
        <f ca="1"/>
        <v>-106.41562725770474</v>
      </c>
      <c r="KP249" s="45">
        <f ca="1"/>
        <v>-110.29492187952994</v>
      </c>
      <c r="KQ249" s="45">
        <f ca="1"/>
        <v>-107.79338205552102</v>
      </c>
      <c r="KR249" s="45">
        <f ca="1"/>
        <v>-108.22818749308585</v>
      </c>
      <c r="KS249" s="45">
        <f ca="1"/>
        <v>-108.7867529813051</v>
      </c>
      <c r="KT249" s="45">
        <f ca="1"/>
        <v>-108.61285721933842</v>
      </c>
      <c r="KU249" s="45">
        <f ca="1"/>
        <v>-108.81207034301758</v>
      </c>
      <c r="KV249" s="45">
        <f ca="1"/>
        <v>-109.42318576776982</v>
      </c>
      <c r="KW249" s="45">
        <f ca="1"/>
        <v>-108.65533584094048</v>
      </c>
      <c r="KX249" s="45">
        <f ca="1"/>
        <v>-106.79814638960362</v>
      </c>
      <c r="KY249" s="45">
        <f ca="1"/>
        <v>-108.61292672622206</v>
      </c>
      <c r="KZ249" s="45">
        <f ca="1"/>
        <v>-109.86630460894108</v>
      </c>
      <c r="LA249" s="45">
        <f ca="1"/>
        <v>-112.36319839584829</v>
      </c>
      <c r="LB249" s="45">
        <f ca="1"/>
        <v>-112.9250088187456</v>
      </c>
      <c r="LC249" s="45">
        <f ca="1"/>
        <v>-111.44266468691828</v>
      </c>
      <c r="LD249" s="45">
        <f ca="1"/>
        <v>-112.19624824440479</v>
      </c>
      <c r="LE249" s="45">
        <f ca="1"/>
        <v>-111.51406165683269</v>
      </c>
      <c r="LF249" s="45">
        <f ca="1"/>
        <v>-109.38077640688418</v>
      </c>
      <c r="LG249" s="45">
        <f ca="1"/>
        <v>-103.74611621522904</v>
      </c>
      <c r="LH249" s="45">
        <f ca="1"/>
        <v>-102.40110724866393</v>
      </c>
      <c r="LI249" s="45">
        <f ca="1"/>
        <v>-103.20057460379599</v>
      </c>
      <c r="LJ249" s="45">
        <f ca="1"/>
        <v>-96.107918547153488</v>
      </c>
      <c r="LK249" s="45">
        <f ca="1"/>
        <v>-96.311012878656399</v>
      </c>
      <c r="LL249" s="45">
        <f ca="1"/>
        <v>-92.24287558197976</v>
      </c>
      <c r="LM249" s="45">
        <f ca="1"/>
        <v>-91.77244157421589</v>
      </c>
      <c r="LN249" s="45">
        <f ca="1"/>
        <v>-93.168105867147432</v>
      </c>
      <c r="LO249" s="45">
        <f ca="1"/>
        <v>-92.567912000417707</v>
      </c>
      <c r="LP249" s="45">
        <f ca="1"/>
        <v>-95.513885354757306</v>
      </c>
      <c r="LQ249" s="45">
        <f ca="1"/>
        <v>-99.41230503749847</v>
      </c>
      <c r="LR249" s="45">
        <f ca="1"/>
        <v>-97.384123981833454</v>
      </c>
      <c r="LS249" s="45">
        <f ca="1"/>
        <v>-105.60415090131761</v>
      </c>
      <c r="LT249" s="45">
        <f ca="1"/>
        <v>-114.88316326236725</v>
      </c>
      <c r="LU249" s="45">
        <f ca="1"/>
        <v>-117.26678973853586</v>
      </c>
      <c r="LV249" s="45">
        <f ca="1"/>
        <v>-113.46411685788631</v>
      </c>
      <c r="LW249" s="45">
        <f ca="1"/>
        <v>-117.37958013927934</v>
      </c>
      <c r="LX249" s="45">
        <f ca="1"/>
        <v>-115.13439994645123</v>
      </c>
      <c r="LY249" s="45">
        <f ca="1"/>
        <v>-122.01057554030419</v>
      </c>
      <c r="LZ249" s="45">
        <f ca="1"/>
        <v>-122.52642194747925</v>
      </c>
      <c r="MA249" s="45">
        <f ca="1"/>
        <v>-126.63505427384375</v>
      </c>
      <c r="MB249" s="45">
        <f ca="1"/>
        <v>-87.575141301035885</v>
      </c>
      <c r="MC249" s="45">
        <f ca="1"/>
        <v>-84.050758771419538</v>
      </c>
      <c r="MD249" s="45">
        <f ca="1"/>
        <v>-84.29906318056581</v>
      </c>
      <c r="ME249" s="45">
        <f ca="1"/>
        <v>-80.311339909911126</v>
      </c>
      <c r="MF249" s="45">
        <f ca="1"/>
        <v>-79.688168453931794</v>
      </c>
      <c r="MG249" s="45">
        <f ca="1"/>
        <v>-89.478016615629201</v>
      </c>
      <c r="MH249" s="45">
        <f ca="1"/>
        <v>-93.229632091164589</v>
      </c>
      <c r="MI249" s="45">
        <f ca="1"/>
        <v>-96.015480296373383</v>
      </c>
      <c r="MJ249" s="45">
        <f ca="1"/>
        <v>-96.177588725090018</v>
      </c>
      <c r="MK249" s="45">
        <f ca="1"/>
        <v>-96.332956433534619</v>
      </c>
      <c r="ML249" s="45">
        <f ca="1"/>
        <v>-95.640552502632147</v>
      </c>
      <c r="MM249" s="45">
        <f ca="1"/>
        <v>-98.115658210158358</v>
      </c>
      <c r="MN249" s="45">
        <f ca="1"/>
        <v>-98.56518851411343</v>
      </c>
      <c r="MO249" s="45">
        <f ca="1"/>
        <v>-98.579761906504629</v>
      </c>
      <c r="MP249" s="45">
        <f ca="1"/>
        <v>-97.463278039336217</v>
      </c>
      <c r="MQ249" s="45">
        <f ca="1"/>
        <v>-93.886714904785151</v>
      </c>
      <c r="MR249" s="45">
        <f ca="1"/>
        <v>-95.500098206639279</v>
      </c>
      <c r="MS249" s="45">
        <f ca="1"/>
        <v>-92.254563031196582</v>
      </c>
      <c r="MT249" s="45">
        <f ca="1"/>
        <v>-95.148012376308444</v>
      </c>
      <c r="MU249" s="45">
        <f ca="1"/>
        <v>-96.709355148911484</v>
      </c>
      <c r="MV249" s="45">
        <f ca="1"/>
        <v>-93.883548181891442</v>
      </c>
      <c r="MW249" s="45">
        <f ca="1"/>
        <v>-91.344183225274108</v>
      </c>
      <c r="MX249" s="45">
        <f ca="1"/>
        <v>-91.426783102512388</v>
      </c>
      <c r="MY249" s="45">
        <f ca="1"/>
        <v>-88.811115204572687</v>
      </c>
      <c r="MZ249" s="45">
        <f ca="1"/>
        <v>-92.996361066937467</v>
      </c>
      <c r="NA249" s="45">
        <f ca="1"/>
        <v>-94.049921109437946</v>
      </c>
      <c r="NB249" s="45">
        <f ca="1"/>
        <v>-94.158462977051727</v>
      </c>
      <c r="NC249" s="45">
        <f ca="1"/>
        <v>-89.816511729359604</v>
      </c>
      <c r="ND249" s="45">
        <f ca="1"/>
        <v>-89.874006337165838</v>
      </c>
      <c r="NE249" s="45">
        <f ca="1"/>
        <v>-91.435826082229624</v>
      </c>
      <c r="NF249" s="45">
        <f ca="1"/>
        <v>-90.168491858959214</v>
      </c>
      <c r="NG249" s="45">
        <f ca="1"/>
        <v>-85.780342526078215</v>
      </c>
      <c r="NH249" s="45">
        <f ca="1"/>
        <v>-87.100756067752883</v>
      </c>
      <c r="NI249" s="45">
        <f ca="1"/>
        <v>-90.370419091343877</v>
      </c>
      <c r="NJ249" s="45">
        <f ca="1"/>
        <v>-92.211426651597009</v>
      </c>
      <c r="NK249" s="45">
        <f ca="1"/>
        <v>-88.843796221256241</v>
      </c>
      <c r="NL249" s="45">
        <f ca="1"/>
        <v>-85.746734994649898</v>
      </c>
      <c r="NM249" s="45">
        <f ca="1"/>
        <v>-84.433548409104361</v>
      </c>
      <c r="NN249" s="45">
        <f ca="1"/>
        <v>-85.034565404772735</v>
      </c>
      <c r="NO249" s="45">
        <f ca="1"/>
        <v>-74.11140092885492</v>
      </c>
      <c r="NP249" s="45">
        <f ca="1"/>
        <v>-69.132269908785815</v>
      </c>
      <c r="NQ249" s="45">
        <f ca="1"/>
        <v>-65.787314432024942</v>
      </c>
      <c r="NR249" s="45">
        <f ca="1"/>
        <v>-64.77689226830006</v>
      </c>
      <c r="NS249" s="45">
        <f ca="1"/>
        <v>-63.115000166773797</v>
      </c>
      <c r="NT249" s="45">
        <f ca="1"/>
        <v>-59.7211816536188</v>
      </c>
      <c r="NU249" s="45">
        <f ca="1"/>
        <v>-59.481788537383068</v>
      </c>
      <c r="NV249" s="45">
        <f ca="1"/>
        <v>-60.480019348978999</v>
      </c>
      <c r="NW249" s="45">
        <f ca="1"/>
        <v>-59.51199427700044</v>
      </c>
      <c r="NX249" s="45">
        <f ca="1"/>
        <v>-64.228860600948337</v>
      </c>
      <c r="NY249" s="45">
        <f ca="1"/>
        <v>-65.991760528445241</v>
      </c>
      <c r="NZ249" s="45">
        <f ca="1"/>
        <v>-63.352356278538679</v>
      </c>
      <c r="OA249" s="45">
        <f ca="1"/>
        <v>-69.31533169853688</v>
      </c>
      <c r="OB249" s="45">
        <f ca="1"/>
        <v>-75.314161056995403</v>
      </c>
      <c r="OC249" s="45">
        <f ca="1"/>
        <v>-73.905568255305269</v>
      </c>
      <c r="OD249" s="45">
        <f ca="1"/>
        <v>-74.34092349028586</v>
      </c>
      <c r="OE249" s="45">
        <f ca="1"/>
        <v>-65.076708695650126</v>
      </c>
      <c r="OF249" s="45">
        <f ca="1"/>
        <v>-59.138058371067046</v>
      </c>
      <c r="OG249" s="45">
        <f ca="1"/>
        <v>-53.199931982755658</v>
      </c>
      <c r="OH249" s="45">
        <f ca="1"/>
        <v>-45.295850347638122</v>
      </c>
      <c r="OI249" s="45">
        <f ca="1"/>
        <v>-50.867303862452474</v>
      </c>
      <c r="OJ249" s="45">
        <f ca="1"/>
        <v>-52.864322797417628</v>
      </c>
      <c r="OK249" s="45">
        <f ca="1"/>
        <v>-52.914274658679972</v>
      </c>
      <c r="OL249" s="45">
        <f ca="1"/>
        <v>-51.371358681321141</v>
      </c>
      <c r="OM249" s="45">
        <f ca="1"/>
        <v>-56.614801859617245</v>
      </c>
      <c r="ON249" s="45">
        <f ca="1"/>
        <v>-57.257079908490169</v>
      </c>
      <c r="OO249" s="45">
        <f ca="1"/>
        <v>-63.491722249388715</v>
      </c>
      <c r="OP249" s="45">
        <f ca="1"/>
        <v>-70.600165449023251</v>
      </c>
      <c r="OQ249" s="45">
        <f ca="1"/>
        <v>-73.759952812075625</v>
      </c>
      <c r="OR249" s="45">
        <f ca="1"/>
        <v>-81.288443769574144</v>
      </c>
      <c r="OS249" s="45">
        <f ca="1"/>
        <v>-85.362007405996337</v>
      </c>
      <c r="OT249" s="45">
        <f ca="1"/>
        <v>-88.827435984492297</v>
      </c>
      <c r="OU249" s="45">
        <f ca="1"/>
        <v>-88.202874251127241</v>
      </c>
      <c r="OV249" s="45">
        <f ca="1"/>
        <v>-72.993586395740493</v>
      </c>
      <c r="OW249" s="45">
        <f ca="1"/>
        <v>-72.727652896404237</v>
      </c>
      <c r="OX249" s="45">
        <f ca="1"/>
        <v>-76.020448117613796</v>
      </c>
      <c r="OY249" s="45">
        <f ca="1"/>
        <v>-68.923009383797677</v>
      </c>
      <c r="OZ249" s="45">
        <f ca="1"/>
        <v>-70.413808501482009</v>
      </c>
      <c r="PA249" s="45">
        <f ca="1"/>
        <v>-75.461686506509778</v>
      </c>
      <c r="PB249" s="45">
        <f ca="1"/>
        <v>-79.412929710865058</v>
      </c>
      <c r="PC249" s="45">
        <f ca="1"/>
        <v>-63.320048778653188</v>
      </c>
      <c r="PD249" s="45">
        <f ca="1"/>
        <v>-63.59866174733645</v>
      </c>
      <c r="PE249" s="45">
        <f ca="1"/>
        <v>-60.137741761207565</v>
      </c>
      <c r="PF249" s="45">
        <f ca="1"/>
        <v>-62.270471202254271</v>
      </c>
      <c r="PG249" s="45">
        <f ca="1"/>
        <v>-58.579836977958706</v>
      </c>
      <c r="PH249" s="45">
        <f ca="1"/>
        <v>-53.608948976397528</v>
      </c>
      <c r="PI249" s="45">
        <f ca="1"/>
        <v>-51.956690795421594</v>
      </c>
      <c r="PJ249" s="45">
        <f ca="1"/>
        <v>-43.723090389132466</v>
      </c>
      <c r="PK249" s="45">
        <f ca="1"/>
        <v>-26.087871644139284</v>
      </c>
      <c r="PL249" s="45">
        <f ca="1"/>
        <v>-37.188425852417964</v>
      </c>
      <c r="PM249" s="45">
        <f ca="1"/>
        <v>-40.737188833832761</v>
      </c>
      <c r="PN249" s="45">
        <f ca="1"/>
        <v>-47.773278553843483</v>
      </c>
      <c r="PO249" s="45">
        <f ca="1"/>
        <v>-49.484361255288093</v>
      </c>
      <c r="PP249" s="45">
        <f ca="1"/>
        <v>-62.665571187257768</v>
      </c>
      <c r="PQ249" s="45">
        <f ca="1"/>
        <v>-68.051720139384258</v>
      </c>
      <c r="PR249" s="45">
        <f ca="1"/>
        <v>-70.337231802463549</v>
      </c>
      <c r="PS249" s="45">
        <f ca="1"/>
        <v>-69.265347035050368</v>
      </c>
      <c r="PT249" s="45">
        <f ca="1"/>
        <v>-70.125210149884225</v>
      </c>
      <c r="PU249" s="45">
        <f ca="1"/>
        <v>-68.41898420357704</v>
      </c>
      <c r="PV249" s="45">
        <f ca="1"/>
        <v>-68.382471886158001</v>
      </c>
      <c r="PW249" s="45">
        <f ca="1"/>
        <v>-68.787750503540025</v>
      </c>
      <c r="PX249" s="45">
        <f ca="1"/>
        <v>-67.58993918049336</v>
      </c>
      <c r="PY249" s="45">
        <f ca="1"/>
        <v>-66.589411305189145</v>
      </c>
      <c r="PZ249" s="45">
        <f ca="1"/>
        <v>-68.212871117711046</v>
      </c>
      <c r="QA249" s="45">
        <f ca="1"/>
        <v>-66.578544725060425</v>
      </c>
      <c r="QB249" s="45">
        <f ca="1"/>
        <v>-66.518995702981925</v>
      </c>
      <c r="QC249" s="45">
        <f ca="1"/>
        <v>-68.69038492882251</v>
      </c>
      <c r="QD249" s="45">
        <f ca="1"/>
        <v>-68.460346823692305</v>
      </c>
      <c r="QE249" s="45">
        <f ca="1"/>
        <v>-71.003282959342002</v>
      </c>
      <c r="QF249" s="45">
        <f ca="1"/>
        <v>-68.841143422365178</v>
      </c>
      <c r="QG249" s="45">
        <f ca="1"/>
        <v>-66.364990342020988</v>
      </c>
      <c r="QH249" s="45">
        <f ca="1"/>
        <v>-67.67317333197596</v>
      </c>
      <c r="QI249" s="45">
        <f ca="1"/>
        <v>-67.571864119648936</v>
      </c>
      <c r="QJ249" s="45">
        <f ca="1"/>
        <v>-65.667678312182431</v>
      </c>
      <c r="QK249" s="45">
        <f ca="1"/>
        <v>-66.281394942879686</v>
      </c>
      <c r="QL249" s="45">
        <f ca="1"/>
        <v>-67.492411049485213</v>
      </c>
      <c r="QM249" s="45">
        <f ca="1"/>
        <v>-68.742849517703064</v>
      </c>
      <c r="QN249" s="45">
        <f ca="1"/>
        <v>-69.428319423794747</v>
      </c>
      <c r="QO249" s="45">
        <f ca="1"/>
        <v>-70.191238205194452</v>
      </c>
      <c r="QP249" s="45">
        <f ca="1"/>
        <v>-71.417448323965061</v>
      </c>
      <c r="QQ249" s="45">
        <f ca="1"/>
        <v>-70.682906735897063</v>
      </c>
      <c r="QR249" s="45">
        <f ca="1"/>
        <v>-73.175412472486514</v>
      </c>
      <c r="QS249" s="45">
        <f ca="1"/>
        <v>-76.402194479703908</v>
      </c>
      <c r="QT249" s="45">
        <f ca="1"/>
        <v>-74.702007037878047</v>
      </c>
      <c r="QU249" s="45">
        <f ca="1"/>
        <v>-71.702286902785289</v>
      </c>
      <c r="QV249" s="45">
        <f ca="1"/>
        <v>-73.407924476742721</v>
      </c>
      <c r="QW249" s="45">
        <f ca="1"/>
        <v>-73.092413081288342</v>
      </c>
      <c r="QX249" s="45">
        <f ca="1"/>
        <v>-72.869297602653489</v>
      </c>
      <c r="QY249" s="45">
        <f ca="1"/>
        <v>-71.937976087570192</v>
      </c>
      <c r="QZ249" s="45">
        <f ca="1"/>
        <v>-72.718785080313694</v>
      </c>
      <c r="RA249" s="45">
        <f ca="1"/>
        <v>-73.402895269870768</v>
      </c>
      <c r="RB249" s="45">
        <f ca="1"/>
        <v>-71.311232449412344</v>
      </c>
      <c r="RC249" s="45">
        <f ca="1"/>
        <v>-71.140752695918067</v>
      </c>
      <c r="RD249" s="45">
        <f ca="1"/>
        <v>-72.750312023997296</v>
      </c>
      <c r="RE249" s="45">
        <f ca="1"/>
        <v>-74.8485657773018</v>
      </c>
      <c r="RF249" s="45">
        <f ca="1"/>
        <v>-75.944911651849736</v>
      </c>
      <c r="RG249" s="45">
        <f ca="1"/>
        <v>-77.710722060799625</v>
      </c>
      <c r="RH249" s="45">
        <f ca="1"/>
        <v>-78.60171448671818</v>
      </c>
      <c r="RI249" s="45">
        <f ca="1"/>
        <v>-78.386994066476831</v>
      </c>
      <c r="RJ249" s="45">
        <f ca="1"/>
        <v>-82.01916615343093</v>
      </c>
      <c r="RK249" s="45">
        <f ca="1"/>
        <v>-74.813667845129942</v>
      </c>
      <c r="RL249" s="45">
        <f ca="1"/>
        <v>-73.151538102507573</v>
      </c>
      <c r="RM249" s="45">
        <f ca="1"/>
        <v>-72.562778585314788</v>
      </c>
      <c r="RN249" s="45">
        <f ca="1"/>
        <v>-74.099291863560723</v>
      </c>
      <c r="RO249" s="45">
        <f ca="1"/>
        <v>-77.346902306079869</v>
      </c>
      <c r="RP249" s="45">
        <f ca="1"/>
        <v>-78.459756948113437</v>
      </c>
      <c r="RQ249" s="45">
        <f ca="1"/>
        <v>-79.23496120035648</v>
      </c>
      <c r="RR249" s="45">
        <f ca="1"/>
        <v>-78.385015795230856</v>
      </c>
      <c r="RS249" s="45">
        <f ca="1"/>
        <v>-80.049552998304378</v>
      </c>
      <c r="RT249" s="45">
        <f ca="1"/>
        <v>-79.454294473290446</v>
      </c>
      <c r="RU249" s="45">
        <f ca="1"/>
        <v>-79.902117651224131</v>
      </c>
      <c r="RV249" s="45">
        <f ca="1"/>
        <v>-80.256331224203095</v>
      </c>
      <c r="RW249" s="45">
        <f ca="1"/>
        <v>-78.288124249696736</v>
      </c>
      <c r="RX249" s="45">
        <f ca="1"/>
        <v>-77.533424878120428</v>
      </c>
      <c r="RY249" s="45">
        <f ca="1"/>
        <v>-75.432254253387413</v>
      </c>
      <c r="RZ249" s="45">
        <f ca="1"/>
        <v>-74.37713805913927</v>
      </c>
      <c r="SA249" s="45">
        <f ca="1"/>
        <v>-73.813532906413087</v>
      </c>
      <c r="SB249" s="45">
        <f ca="1"/>
        <v>-73.99037465655806</v>
      </c>
      <c r="SC249" s="45">
        <f ca="1"/>
        <v>-76.137867351531966</v>
      </c>
      <c r="SD249" s="45">
        <f ca="1"/>
        <v>-76.658896258473391</v>
      </c>
      <c r="SE249" s="45">
        <f ca="1"/>
        <v>-76.563749976634966</v>
      </c>
      <c r="SF249" s="45">
        <f ca="1"/>
        <v>-77.047801807761203</v>
      </c>
      <c r="SG249" s="45">
        <f ca="1"/>
        <v>-75.50235989296435</v>
      </c>
      <c r="SH249" s="45">
        <f ca="1"/>
        <v>-75.002977541923514</v>
      </c>
      <c r="SI249" s="45">
        <f ca="1"/>
        <v>-77.426647186875329</v>
      </c>
      <c r="SJ249" s="45">
        <f ca="1"/>
        <v>-74.510800856947895</v>
      </c>
      <c r="SK249" s="45">
        <f ca="1"/>
        <v>-72.73395485913754</v>
      </c>
      <c r="SL249" s="45">
        <f ca="1"/>
        <v>-73.112858725309366</v>
      </c>
      <c r="SM249" s="45">
        <f ca="1"/>
        <v>-75.76681488645076</v>
      </c>
      <c r="SN249" s="43">
        <f ca="1"/>
        <v>-74.656488937735546</v>
      </c>
      <c r="SO249" s="43">
        <f ca="1"/>
        <v>-76.71680090034009</v>
      </c>
      <c r="SP249" s="43">
        <f ca="1"/>
        <v>-76.862713721036911</v>
      </c>
      <c r="SQ249" s="43">
        <f ca="1"/>
        <v>-75.452062121391293</v>
      </c>
      <c r="SR249" s="43">
        <f ca="1"/>
        <v>-74.208020403265962</v>
      </c>
      <c r="SS249" s="43">
        <f ca="1"/>
        <v>-72.634988796114925</v>
      </c>
    </row>
    <row r="270" spans="2:513" x14ac:dyDescent="0.25">
      <c r="B270" s="53" t="s">
        <v>499</v>
      </c>
      <c r="C270" s="43" t="s">
        <v>142</v>
      </c>
      <c r="D270" s="43" t="s">
        <v>162</v>
      </c>
      <c r="E270" s="43" t="s">
        <v>144</v>
      </c>
      <c r="F270" s="43" t="s">
        <v>163</v>
      </c>
      <c r="G270" s="43" t="s">
        <v>510</v>
      </c>
      <c r="H270" s="43" t="s">
        <v>511</v>
      </c>
      <c r="I270" s="43" t="s">
        <v>151</v>
      </c>
      <c r="J270" s="43" t="s">
        <v>522</v>
      </c>
      <c r="K270" s="43" t="s">
        <v>512</v>
      </c>
      <c r="L270" s="51" t="s">
        <v>514</v>
      </c>
      <c r="M270" s="43" t="s">
        <v>513</v>
      </c>
      <c r="N270" s="50" cm="1">
        <f t="array" aca="1" ref="N270:SS270" ca="1">OFFSET(bHist!$A$1,0,3,1,500)</f>
        <v>44020</v>
      </c>
      <c r="O270" s="50">
        <f ca="1"/>
        <v>44019</v>
      </c>
      <c r="P270" s="50">
        <f ca="1"/>
        <v>44018</v>
      </c>
      <c r="Q270" s="50">
        <f ca="1"/>
        <v>44015</v>
      </c>
      <c r="R270" s="50">
        <f ca="1"/>
        <v>44014</v>
      </c>
      <c r="S270" s="50">
        <f ca="1"/>
        <v>44013</v>
      </c>
      <c r="T270" s="50">
        <f ca="1"/>
        <v>44012</v>
      </c>
      <c r="U270" s="50">
        <f ca="1"/>
        <v>44011</v>
      </c>
      <c r="V270" s="50">
        <f ca="1"/>
        <v>44008</v>
      </c>
      <c r="W270" s="50">
        <f ca="1"/>
        <v>44007</v>
      </c>
      <c r="X270" s="50">
        <f ca="1"/>
        <v>44006</v>
      </c>
      <c r="Y270" s="50">
        <f ca="1"/>
        <v>44005</v>
      </c>
      <c r="Z270" s="50">
        <f ca="1"/>
        <v>44004</v>
      </c>
      <c r="AA270" s="50">
        <f ca="1"/>
        <v>44001</v>
      </c>
      <c r="AB270" s="50">
        <f ca="1"/>
        <v>44000</v>
      </c>
      <c r="AC270" s="50">
        <f ca="1"/>
        <v>43999</v>
      </c>
      <c r="AD270" s="50">
        <f ca="1"/>
        <v>43998</v>
      </c>
      <c r="AE270" s="50">
        <f ca="1"/>
        <v>43997</v>
      </c>
      <c r="AF270" s="50">
        <f ca="1"/>
        <v>43994</v>
      </c>
      <c r="AG270" s="50">
        <f ca="1"/>
        <v>43993</v>
      </c>
      <c r="AH270" s="50">
        <f ca="1"/>
        <v>43992</v>
      </c>
      <c r="AI270" s="50">
        <f ca="1"/>
        <v>43991</v>
      </c>
      <c r="AJ270" s="50">
        <f ca="1"/>
        <v>43990</v>
      </c>
      <c r="AK270" s="50">
        <f ca="1"/>
        <v>43987</v>
      </c>
      <c r="AL270" s="50">
        <f ca="1"/>
        <v>43986</v>
      </c>
      <c r="AM270" s="50">
        <f ca="1"/>
        <v>43985</v>
      </c>
      <c r="AN270" s="50">
        <f ca="1"/>
        <v>43984</v>
      </c>
      <c r="AO270" s="50">
        <f ca="1"/>
        <v>43983</v>
      </c>
      <c r="AP270" s="50">
        <f ca="1"/>
        <v>43980</v>
      </c>
      <c r="AQ270" s="50">
        <f ca="1"/>
        <v>43979</v>
      </c>
      <c r="AR270" s="50">
        <f ca="1"/>
        <v>43978</v>
      </c>
      <c r="AS270" s="50">
        <f ca="1"/>
        <v>43977</v>
      </c>
      <c r="AT270" s="50">
        <f ca="1"/>
        <v>43973</v>
      </c>
      <c r="AU270" s="50">
        <f ca="1"/>
        <v>43972</v>
      </c>
      <c r="AV270" s="50">
        <f ca="1"/>
        <v>43971</v>
      </c>
      <c r="AW270" s="50">
        <f ca="1"/>
        <v>43970</v>
      </c>
      <c r="AX270" s="50">
        <f ca="1"/>
        <v>43969</v>
      </c>
      <c r="AY270" s="50">
        <f ca="1"/>
        <v>43966</v>
      </c>
      <c r="AZ270" s="50">
        <f ca="1"/>
        <v>43965</v>
      </c>
      <c r="BA270" s="50">
        <f ca="1"/>
        <v>43964</v>
      </c>
      <c r="BB270" s="50">
        <f ca="1"/>
        <v>43963</v>
      </c>
      <c r="BC270" s="50">
        <f ca="1"/>
        <v>43962</v>
      </c>
      <c r="BD270" s="50">
        <f ca="1"/>
        <v>43958</v>
      </c>
      <c r="BE270" s="50">
        <f ca="1"/>
        <v>43957</v>
      </c>
      <c r="BF270" s="50">
        <f ca="1"/>
        <v>43956</v>
      </c>
      <c r="BG270" s="50">
        <f ca="1"/>
        <v>43955</v>
      </c>
      <c r="BH270" s="50">
        <f ca="1"/>
        <v>43952</v>
      </c>
      <c r="BI270" s="50">
        <f ca="1"/>
        <v>43951</v>
      </c>
      <c r="BJ270" s="50">
        <f ca="1"/>
        <v>43950</v>
      </c>
      <c r="BK270" s="50">
        <f ca="1"/>
        <v>43949</v>
      </c>
      <c r="BL270" s="50">
        <f ca="1"/>
        <v>43948</v>
      </c>
      <c r="BM270" s="50">
        <f ca="1"/>
        <v>43945</v>
      </c>
      <c r="BN270" s="50">
        <f ca="1"/>
        <v>43944</v>
      </c>
      <c r="BO270" s="50">
        <f ca="1"/>
        <v>43943</v>
      </c>
      <c r="BP270" s="50">
        <f ca="1"/>
        <v>43942</v>
      </c>
      <c r="BQ270" s="50">
        <f ca="1"/>
        <v>43941</v>
      </c>
      <c r="BR270" s="50">
        <f ca="1"/>
        <v>43938</v>
      </c>
      <c r="BS270" s="50">
        <f ca="1"/>
        <v>43937</v>
      </c>
      <c r="BT270" s="50">
        <f ca="1"/>
        <v>43936</v>
      </c>
      <c r="BU270" s="50">
        <f ca="1"/>
        <v>43935</v>
      </c>
      <c r="BV270" s="50">
        <f ca="1"/>
        <v>43930</v>
      </c>
      <c r="BW270" s="50">
        <f ca="1"/>
        <v>43929</v>
      </c>
      <c r="BX270" s="50">
        <f ca="1"/>
        <v>43928</v>
      </c>
      <c r="BY270" s="50">
        <f ca="1"/>
        <v>43927</v>
      </c>
      <c r="BZ270" s="50">
        <f ca="1"/>
        <v>43924</v>
      </c>
      <c r="CA270" s="50">
        <f ca="1"/>
        <v>43923</v>
      </c>
      <c r="CB270" s="50">
        <f ca="1"/>
        <v>43922</v>
      </c>
      <c r="CC270" s="50">
        <f ca="1"/>
        <v>43921</v>
      </c>
      <c r="CD270" s="50">
        <f ca="1"/>
        <v>43920</v>
      </c>
      <c r="CE270" s="50">
        <f ca="1"/>
        <v>43917</v>
      </c>
      <c r="CF270" s="50">
        <f ca="1"/>
        <v>43916</v>
      </c>
      <c r="CG270" s="50">
        <f ca="1"/>
        <v>43915</v>
      </c>
      <c r="CH270" s="50">
        <f ca="1"/>
        <v>43914</v>
      </c>
      <c r="CI270" s="50">
        <f ca="1"/>
        <v>43913</v>
      </c>
      <c r="CJ270" s="50">
        <f ca="1"/>
        <v>43910</v>
      </c>
      <c r="CK270" s="50">
        <f ca="1"/>
        <v>43909</v>
      </c>
      <c r="CL270" s="50">
        <f ca="1"/>
        <v>43908</v>
      </c>
      <c r="CM270" s="50">
        <f ca="1"/>
        <v>43907</v>
      </c>
      <c r="CN270" s="50">
        <f ca="1"/>
        <v>43906</v>
      </c>
      <c r="CO270" s="50">
        <f ca="1"/>
        <v>43903</v>
      </c>
      <c r="CP270" s="50">
        <f ca="1"/>
        <v>43902</v>
      </c>
      <c r="CQ270" s="50">
        <f ca="1"/>
        <v>43901</v>
      </c>
      <c r="CR270" s="50">
        <f ca="1"/>
        <v>43900</v>
      </c>
      <c r="CS270" s="50">
        <f ca="1"/>
        <v>43899</v>
      </c>
      <c r="CT270" s="50">
        <f ca="1"/>
        <v>43896</v>
      </c>
      <c r="CU270" s="50">
        <f ca="1"/>
        <v>43895</v>
      </c>
      <c r="CV270" s="50">
        <f ca="1"/>
        <v>43894</v>
      </c>
      <c r="CW270" s="50">
        <f ca="1"/>
        <v>43893</v>
      </c>
      <c r="CX270" s="50">
        <f ca="1"/>
        <v>43892</v>
      </c>
      <c r="CY270" s="50">
        <f ca="1"/>
        <v>43889</v>
      </c>
      <c r="CZ270" s="50">
        <f ca="1"/>
        <v>43888</v>
      </c>
      <c r="DA270" s="50">
        <f ca="1"/>
        <v>43887</v>
      </c>
      <c r="DB270" s="50">
        <f ca="1"/>
        <v>43886</v>
      </c>
      <c r="DC270" s="50">
        <f ca="1"/>
        <v>43885</v>
      </c>
      <c r="DD270" s="50">
        <f ca="1"/>
        <v>43882</v>
      </c>
      <c r="DE270" s="50">
        <f ca="1"/>
        <v>43881</v>
      </c>
      <c r="DF270" s="50">
        <f ca="1"/>
        <v>43880</v>
      </c>
      <c r="DG270" s="50">
        <f ca="1"/>
        <v>43879</v>
      </c>
      <c r="DH270" s="50">
        <f ca="1"/>
        <v>43878</v>
      </c>
      <c r="DI270" s="50">
        <f ca="1"/>
        <v>43875</v>
      </c>
      <c r="DJ270" s="50">
        <f ca="1"/>
        <v>43874</v>
      </c>
      <c r="DK270" s="50">
        <f ca="1"/>
        <v>43873</v>
      </c>
      <c r="DL270" s="50">
        <f ca="1"/>
        <v>43872</v>
      </c>
      <c r="DM270" s="50">
        <f ca="1"/>
        <v>43871</v>
      </c>
      <c r="DN270" s="50">
        <f ca="1"/>
        <v>43868</v>
      </c>
      <c r="DO270" s="50">
        <f ca="1"/>
        <v>43867</v>
      </c>
      <c r="DP270" s="50">
        <f ca="1"/>
        <v>43866</v>
      </c>
      <c r="DQ270" s="50">
        <f ca="1"/>
        <v>43865</v>
      </c>
      <c r="DR270" s="50">
        <f ca="1"/>
        <v>43864</v>
      </c>
      <c r="DS270" s="50">
        <f ca="1"/>
        <v>43861</v>
      </c>
      <c r="DT270" s="50">
        <f ca="1"/>
        <v>43860</v>
      </c>
      <c r="DU270" s="50">
        <f ca="1"/>
        <v>43859</v>
      </c>
      <c r="DV270" s="50">
        <f ca="1"/>
        <v>43858</v>
      </c>
      <c r="DW270" s="50">
        <f ca="1"/>
        <v>43857</v>
      </c>
      <c r="DX270" s="50">
        <f ca="1"/>
        <v>43854</v>
      </c>
      <c r="DY270" s="50">
        <f ca="1"/>
        <v>43853</v>
      </c>
      <c r="DZ270" s="50">
        <f ca="1"/>
        <v>43852</v>
      </c>
      <c r="EA270" s="50">
        <f ca="1"/>
        <v>43851</v>
      </c>
      <c r="EB270" s="50">
        <f ca="1"/>
        <v>43850</v>
      </c>
      <c r="EC270" s="50">
        <f ca="1"/>
        <v>43847</v>
      </c>
      <c r="ED270" s="50">
        <f ca="1"/>
        <v>43846</v>
      </c>
      <c r="EE270" s="50">
        <f ca="1"/>
        <v>43845</v>
      </c>
      <c r="EF270" s="50">
        <f ca="1"/>
        <v>43844</v>
      </c>
      <c r="EG270" s="50">
        <f ca="1"/>
        <v>43843</v>
      </c>
      <c r="EH270" s="50">
        <f ca="1"/>
        <v>43840</v>
      </c>
      <c r="EI270" s="50">
        <f ca="1"/>
        <v>43839</v>
      </c>
      <c r="EJ270" s="50">
        <f ca="1"/>
        <v>43838</v>
      </c>
      <c r="EK270" s="50">
        <f ca="1"/>
        <v>43837</v>
      </c>
      <c r="EL270" s="50">
        <f ca="1"/>
        <v>43836</v>
      </c>
      <c r="EM270" s="50">
        <f ca="1"/>
        <v>43833</v>
      </c>
      <c r="EN270" s="50">
        <f ca="1"/>
        <v>43832</v>
      </c>
      <c r="EO270" s="50">
        <f ca="1"/>
        <v>43830</v>
      </c>
      <c r="EP270" s="50">
        <f ca="1"/>
        <v>43829</v>
      </c>
      <c r="EQ270" s="50">
        <f ca="1"/>
        <v>43826</v>
      </c>
      <c r="ER270" s="50">
        <f ca="1"/>
        <v>43823</v>
      </c>
      <c r="ES270" s="50">
        <f ca="1"/>
        <v>43822</v>
      </c>
      <c r="ET270" s="50">
        <f ca="1"/>
        <v>43819</v>
      </c>
      <c r="EU270" s="50">
        <f ca="1"/>
        <v>43818</v>
      </c>
      <c r="EV270" s="50">
        <f ca="1"/>
        <v>43817</v>
      </c>
      <c r="EW270" s="50">
        <f ca="1"/>
        <v>43816</v>
      </c>
      <c r="EX270" s="50">
        <f ca="1"/>
        <v>43815</v>
      </c>
      <c r="EY270" s="50">
        <f ca="1"/>
        <v>43812</v>
      </c>
      <c r="EZ270" s="50">
        <f ca="1"/>
        <v>43811</v>
      </c>
      <c r="FA270" s="50">
        <f ca="1"/>
        <v>43810</v>
      </c>
      <c r="FB270" s="50">
        <f ca="1"/>
        <v>43809</v>
      </c>
      <c r="FC270" s="50">
        <f ca="1"/>
        <v>43808</v>
      </c>
      <c r="FD270" s="50">
        <f ca="1"/>
        <v>43805</v>
      </c>
      <c r="FE270" s="50">
        <f ca="1"/>
        <v>43804</v>
      </c>
      <c r="FF270" s="50">
        <f ca="1"/>
        <v>43803</v>
      </c>
      <c r="FG270" s="50">
        <f ca="1"/>
        <v>43802</v>
      </c>
      <c r="FH270" s="50">
        <f ca="1"/>
        <v>43801</v>
      </c>
      <c r="FI270" s="50">
        <f ca="1"/>
        <v>43798</v>
      </c>
      <c r="FJ270" s="50">
        <f ca="1"/>
        <v>43797</v>
      </c>
      <c r="FK270" s="50">
        <f ca="1"/>
        <v>43796</v>
      </c>
      <c r="FL270" s="50">
        <f ca="1"/>
        <v>43795</v>
      </c>
      <c r="FM270" s="50">
        <f ca="1"/>
        <v>43794</v>
      </c>
      <c r="FN270" s="50">
        <f ca="1"/>
        <v>43791</v>
      </c>
      <c r="FO270" s="50">
        <f ca="1"/>
        <v>43790</v>
      </c>
      <c r="FP270" s="50">
        <f ca="1"/>
        <v>43789</v>
      </c>
      <c r="FQ270" s="50">
        <f ca="1"/>
        <v>43788</v>
      </c>
      <c r="FR270" s="50">
        <f ca="1"/>
        <v>43787</v>
      </c>
      <c r="FS270" s="50">
        <f ca="1"/>
        <v>43784</v>
      </c>
      <c r="FT270" s="50">
        <f ca="1"/>
        <v>43783</v>
      </c>
      <c r="FU270" s="50">
        <f ca="1"/>
        <v>43782</v>
      </c>
      <c r="FV270" s="50">
        <f ca="1"/>
        <v>43781</v>
      </c>
      <c r="FW270" s="50">
        <f ca="1"/>
        <v>43780</v>
      </c>
      <c r="FX270" s="50">
        <f ca="1"/>
        <v>43777</v>
      </c>
      <c r="FY270" s="50">
        <f ca="1"/>
        <v>43776</v>
      </c>
      <c r="FZ270" s="50">
        <f ca="1"/>
        <v>43775</v>
      </c>
      <c r="GA270" s="50">
        <f ca="1"/>
        <v>43774</v>
      </c>
      <c r="GB270" s="50">
        <f ca="1"/>
        <v>43773</v>
      </c>
      <c r="GC270" s="50">
        <f ca="1"/>
        <v>43770</v>
      </c>
      <c r="GD270" s="50">
        <f ca="1"/>
        <v>43769</v>
      </c>
      <c r="GE270" s="50">
        <f ca="1"/>
        <v>43768</v>
      </c>
      <c r="GF270" s="50">
        <f ca="1"/>
        <v>43767</v>
      </c>
      <c r="GG270" s="50">
        <f ca="1"/>
        <v>43766</v>
      </c>
      <c r="GH270" s="50">
        <f ca="1"/>
        <v>43763</v>
      </c>
      <c r="GI270" s="50">
        <f ca="1"/>
        <v>43762</v>
      </c>
      <c r="GJ270" s="50">
        <f ca="1"/>
        <v>43761</v>
      </c>
      <c r="GK270" s="50">
        <f ca="1"/>
        <v>43760</v>
      </c>
      <c r="GL270" s="50">
        <f ca="1"/>
        <v>43759</v>
      </c>
      <c r="GM270" s="50">
        <f ca="1"/>
        <v>43756</v>
      </c>
      <c r="GN270" s="50">
        <f ca="1"/>
        <v>43755</v>
      </c>
      <c r="GO270" s="50">
        <f ca="1"/>
        <v>43754</v>
      </c>
      <c r="GP270" s="50">
        <f ca="1"/>
        <v>43753</v>
      </c>
      <c r="GQ270" s="50">
        <f ca="1"/>
        <v>43752</v>
      </c>
      <c r="GR270" s="50">
        <f ca="1"/>
        <v>43749</v>
      </c>
      <c r="GS270" s="50">
        <f ca="1"/>
        <v>43748</v>
      </c>
      <c r="GT270" s="50">
        <f ca="1"/>
        <v>43747</v>
      </c>
      <c r="GU270" s="50">
        <f ca="1"/>
        <v>43746</v>
      </c>
      <c r="GV270" s="50">
        <f ca="1"/>
        <v>43745</v>
      </c>
      <c r="GW270" s="50">
        <f ca="1"/>
        <v>43742</v>
      </c>
      <c r="GX270" s="50">
        <f ca="1"/>
        <v>43741</v>
      </c>
      <c r="GY270" s="50">
        <f ca="1"/>
        <v>43740</v>
      </c>
      <c r="GZ270" s="50">
        <f ca="1"/>
        <v>43739</v>
      </c>
      <c r="HA270" s="50">
        <f ca="1"/>
        <v>43738</v>
      </c>
      <c r="HB270" s="50">
        <f ca="1"/>
        <v>43735</v>
      </c>
      <c r="HC270" s="50">
        <f ca="1"/>
        <v>43734</v>
      </c>
      <c r="HD270" s="50">
        <f ca="1"/>
        <v>43733</v>
      </c>
      <c r="HE270" s="50">
        <f ca="1"/>
        <v>43732</v>
      </c>
      <c r="HF270" s="50">
        <f ca="1"/>
        <v>43731</v>
      </c>
      <c r="HG270" s="50">
        <f ca="1"/>
        <v>43728</v>
      </c>
      <c r="HH270" s="50">
        <f ca="1"/>
        <v>43727</v>
      </c>
      <c r="HI270" s="50">
        <f ca="1"/>
        <v>43726</v>
      </c>
      <c r="HJ270" s="50">
        <f ca="1"/>
        <v>43725</v>
      </c>
      <c r="HK270" s="50">
        <f ca="1"/>
        <v>43724</v>
      </c>
      <c r="HL270" s="50">
        <f ca="1"/>
        <v>43721</v>
      </c>
      <c r="HM270" s="50">
        <f ca="1"/>
        <v>43720</v>
      </c>
      <c r="HN270" s="50">
        <f ca="1"/>
        <v>43719</v>
      </c>
      <c r="HO270" s="50">
        <f ca="1"/>
        <v>43718</v>
      </c>
      <c r="HP270" s="50">
        <f ca="1"/>
        <v>43717</v>
      </c>
      <c r="HQ270" s="50">
        <f ca="1"/>
        <v>43714</v>
      </c>
      <c r="HR270" s="50">
        <f ca="1"/>
        <v>43713</v>
      </c>
      <c r="HS270" s="50">
        <f ca="1"/>
        <v>43712</v>
      </c>
      <c r="HT270" s="50">
        <f ca="1"/>
        <v>43711</v>
      </c>
      <c r="HU270" s="50">
        <f ca="1"/>
        <v>43710</v>
      </c>
      <c r="HV270" s="50">
        <f ca="1"/>
        <v>43707</v>
      </c>
      <c r="HW270" s="50">
        <f ca="1"/>
        <v>43706</v>
      </c>
      <c r="HX270" s="50">
        <f ca="1"/>
        <v>43705</v>
      </c>
      <c r="HY270" s="50">
        <f ca="1"/>
        <v>43704</v>
      </c>
      <c r="HZ270" s="50">
        <f ca="1"/>
        <v>43700</v>
      </c>
      <c r="IA270" s="50">
        <f ca="1"/>
        <v>43699</v>
      </c>
      <c r="IB270" s="50">
        <f ca="1"/>
        <v>43698</v>
      </c>
      <c r="IC270" s="50">
        <f ca="1"/>
        <v>43697</v>
      </c>
      <c r="ID270" s="50">
        <f ca="1"/>
        <v>43696</v>
      </c>
      <c r="IE270" s="50">
        <f ca="1"/>
        <v>43693</v>
      </c>
      <c r="IF270" s="50">
        <f ca="1"/>
        <v>43692</v>
      </c>
      <c r="IG270" s="50">
        <f ca="1"/>
        <v>43691</v>
      </c>
      <c r="IH270" s="50">
        <f ca="1"/>
        <v>43690</v>
      </c>
      <c r="II270" s="50">
        <f ca="1"/>
        <v>43689</v>
      </c>
      <c r="IJ270" s="50">
        <f ca="1"/>
        <v>43686</v>
      </c>
      <c r="IK270" s="50">
        <f ca="1"/>
        <v>43685</v>
      </c>
      <c r="IL270" s="50">
        <f ca="1"/>
        <v>43684</v>
      </c>
      <c r="IM270" s="50">
        <f ca="1"/>
        <v>43683</v>
      </c>
      <c r="IN270" s="50">
        <f ca="1"/>
        <v>43682</v>
      </c>
      <c r="IO270" s="50">
        <f ca="1"/>
        <v>43679</v>
      </c>
      <c r="IP270" s="50">
        <f ca="1"/>
        <v>43678</v>
      </c>
      <c r="IQ270" s="50">
        <f ca="1"/>
        <v>43677</v>
      </c>
      <c r="IR270" s="50">
        <f ca="1"/>
        <v>43676</v>
      </c>
      <c r="IS270" s="50">
        <f ca="1"/>
        <v>43675</v>
      </c>
      <c r="IT270" s="50">
        <f ca="1"/>
        <v>43672</v>
      </c>
      <c r="IU270" s="50">
        <f ca="1"/>
        <v>43671</v>
      </c>
      <c r="IV270" s="50">
        <f ca="1"/>
        <v>43670</v>
      </c>
      <c r="IW270" s="50">
        <f ca="1"/>
        <v>43669</v>
      </c>
      <c r="IX270" s="50">
        <f ca="1"/>
        <v>43668</v>
      </c>
      <c r="IY270" s="50">
        <f ca="1"/>
        <v>43665</v>
      </c>
      <c r="IZ270" s="50">
        <f ca="1"/>
        <v>43664</v>
      </c>
      <c r="JA270" s="50">
        <f ca="1"/>
        <v>43663</v>
      </c>
      <c r="JB270" s="50">
        <f ca="1"/>
        <v>43662</v>
      </c>
      <c r="JC270" s="50">
        <f ca="1"/>
        <v>43661</v>
      </c>
      <c r="JD270" s="50">
        <f ca="1"/>
        <v>43658</v>
      </c>
      <c r="JE270" s="50">
        <f ca="1"/>
        <v>43657</v>
      </c>
      <c r="JF270" s="50">
        <f ca="1"/>
        <v>43656</v>
      </c>
      <c r="JG270" s="50">
        <f ca="1"/>
        <v>43655</v>
      </c>
      <c r="JH270" s="50">
        <f ca="1"/>
        <v>43654</v>
      </c>
      <c r="JI270" s="50">
        <f ca="1"/>
        <v>43651</v>
      </c>
      <c r="JJ270" s="50">
        <f ca="1"/>
        <v>43650</v>
      </c>
      <c r="JK270" s="50">
        <f ca="1"/>
        <v>43649</v>
      </c>
      <c r="JL270" s="50">
        <f ca="1"/>
        <v>43648</v>
      </c>
      <c r="JM270" s="50">
        <f ca="1"/>
        <v>43647</v>
      </c>
      <c r="JN270" s="50">
        <f ca="1"/>
        <v>43644</v>
      </c>
      <c r="JO270" s="50">
        <f ca="1"/>
        <v>43643</v>
      </c>
      <c r="JP270" s="50">
        <f ca="1"/>
        <v>43642</v>
      </c>
      <c r="JQ270" s="50">
        <f ca="1"/>
        <v>43641</v>
      </c>
      <c r="JR270" s="50">
        <f ca="1"/>
        <v>43640</v>
      </c>
      <c r="JS270" s="50">
        <f ca="1"/>
        <v>43637</v>
      </c>
      <c r="JT270" s="50">
        <f ca="1"/>
        <v>43636</v>
      </c>
      <c r="JU270" s="50">
        <f ca="1"/>
        <v>43635</v>
      </c>
      <c r="JV270" s="50">
        <f ca="1"/>
        <v>43634</v>
      </c>
      <c r="JW270" s="50">
        <f ca="1"/>
        <v>43633</v>
      </c>
      <c r="JX270" s="50">
        <f ca="1"/>
        <v>43630</v>
      </c>
      <c r="JY270" s="50">
        <f ca="1"/>
        <v>43629</v>
      </c>
      <c r="JZ270" s="50">
        <f ca="1"/>
        <v>43628</v>
      </c>
      <c r="KA270" s="50">
        <f ca="1"/>
        <v>43627</v>
      </c>
      <c r="KB270" s="50">
        <f ca="1"/>
        <v>43626</v>
      </c>
      <c r="KC270" s="50">
        <f ca="1"/>
        <v>43623</v>
      </c>
      <c r="KD270" s="50">
        <f ca="1"/>
        <v>43622</v>
      </c>
      <c r="KE270" s="50">
        <f ca="1"/>
        <v>43621</v>
      </c>
      <c r="KF270" s="50">
        <f ca="1"/>
        <v>43620</v>
      </c>
      <c r="KG270" s="50">
        <f ca="1"/>
        <v>43619</v>
      </c>
      <c r="KH270" s="50">
        <f ca="1"/>
        <v>43616</v>
      </c>
      <c r="KI270" s="50">
        <f ca="1"/>
        <v>43615</v>
      </c>
      <c r="KJ270" s="50">
        <f ca="1"/>
        <v>43614</v>
      </c>
      <c r="KK270" s="50">
        <f ca="1"/>
        <v>43613</v>
      </c>
      <c r="KL270" s="50">
        <f ca="1"/>
        <v>43609</v>
      </c>
      <c r="KM270" s="50">
        <f ca="1"/>
        <v>43608</v>
      </c>
      <c r="KN270" s="50">
        <f ca="1"/>
        <v>43607</v>
      </c>
      <c r="KO270" s="50">
        <f ca="1"/>
        <v>43606</v>
      </c>
      <c r="KP270" s="50">
        <f ca="1"/>
        <v>43605</v>
      </c>
      <c r="KQ270" s="50">
        <f ca="1"/>
        <v>43602</v>
      </c>
      <c r="KR270" s="50">
        <f ca="1"/>
        <v>43601</v>
      </c>
      <c r="KS270" s="50">
        <f ca="1"/>
        <v>43600</v>
      </c>
      <c r="KT270" s="50">
        <f ca="1"/>
        <v>43599</v>
      </c>
      <c r="KU270" s="50">
        <f ca="1"/>
        <v>43598</v>
      </c>
      <c r="KV270" s="50">
        <f ca="1"/>
        <v>43595</v>
      </c>
      <c r="KW270" s="50">
        <f ca="1"/>
        <v>43594</v>
      </c>
      <c r="KX270" s="50">
        <f ca="1"/>
        <v>43593</v>
      </c>
      <c r="KY270" s="50">
        <f ca="1"/>
        <v>43592</v>
      </c>
      <c r="KZ270" s="50">
        <f ca="1"/>
        <v>43588</v>
      </c>
      <c r="LA270" s="50">
        <f ca="1"/>
        <v>43587</v>
      </c>
      <c r="LB270" s="50">
        <f ca="1"/>
        <v>43586</v>
      </c>
      <c r="LC270" s="50">
        <f ca="1"/>
        <v>43585</v>
      </c>
      <c r="LD270" s="50">
        <f ca="1"/>
        <v>43584</v>
      </c>
      <c r="LE270" s="50">
        <f ca="1"/>
        <v>43581</v>
      </c>
      <c r="LF270" s="50">
        <f ca="1"/>
        <v>43580</v>
      </c>
      <c r="LG270" s="50">
        <f ca="1"/>
        <v>43579</v>
      </c>
      <c r="LH270" s="50">
        <f ca="1"/>
        <v>43578</v>
      </c>
      <c r="LI270" s="50">
        <f ca="1"/>
        <v>43573</v>
      </c>
      <c r="LJ270" s="50">
        <f ca="1"/>
        <v>43572</v>
      </c>
      <c r="LK270" s="50">
        <f ca="1"/>
        <v>43571</v>
      </c>
      <c r="LL270" s="50">
        <f ca="1"/>
        <v>43570</v>
      </c>
      <c r="LM270" s="50">
        <f ca="1"/>
        <v>43567</v>
      </c>
      <c r="LN270" s="50">
        <f ca="1"/>
        <v>43566</v>
      </c>
      <c r="LO270" s="50">
        <f ca="1"/>
        <v>43565</v>
      </c>
      <c r="LP270" s="50">
        <f ca="1"/>
        <v>43564</v>
      </c>
      <c r="LQ270" s="50">
        <f ca="1"/>
        <v>43563</v>
      </c>
      <c r="LR270" s="50">
        <f ca="1"/>
        <v>43560</v>
      </c>
      <c r="LS270" s="50">
        <f ca="1"/>
        <v>43559</v>
      </c>
      <c r="LT270" s="50">
        <f ca="1"/>
        <v>43558</v>
      </c>
      <c r="LU270" s="50">
        <f ca="1"/>
        <v>43557</v>
      </c>
      <c r="LV270" s="50">
        <f ca="1"/>
        <v>43556</v>
      </c>
      <c r="LW270" s="50">
        <f ca="1"/>
        <v>43553</v>
      </c>
      <c r="LX270" s="50">
        <f ca="1"/>
        <v>43552</v>
      </c>
      <c r="LY270" s="50">
        <f ca="1"/>
        <v>43551</v>
      </c>
      <c r="LZ270" s="50">
        <f ca="1"/>
        <v>43550</v>
      </c>
      <c r="MA270" s="50">
        <f ca="1"/>
        <v>43549</v>
      </c>
      <c r="MB270" s="50">
        <f ca="1"/>
        <v>43546</v>
      </c>
      <c r="MC270" s="50">
        <f ca="1"/>
        <v>43545</v>
      </c>
      <c r="MD270" s="50">
        <f ca="1"/>
        <v>43544</v>
      </c>
      <c r="ME270" s="50">
        <f ca="1"/>
        <v>43543</v>
      </c>
      <c r="MF270" s="50">
        <f ca="1"/>
        <v>43542</v>
      </c>
      <c r="MG270" s="50">
        <f ca="1"/>
        <v>43539</v>
      </c>
      <c r="MH270" s="50">
        <f ca="1"/>
        <v>43538</v>
      </c>
      <c r="MI270" s="50">
        <f ca="1"/>
        <v>43537</v>
      </c>
      <c r="MJ270" s="50">
        <f ca="1"/>
        <v>43536</v>
      </c>
      <c r="MK270" s="50">
        <f ca="1"/>
        <v>43535</v>
      </c>
      <c r="ML270" s="50">
        <f ca="1"/>
        <v>43532</v>
      </c>
      <c r="MM270" s="50">
        <f ca="1"/>
        <v>43531</v>
      </c>
      <c r="MN270" s="50">
        <f ca="1"/>
        <v>43530</v>
      </c>
      <c r="MO270" s="50">
        <f ca="1"/>
        <v>43529</v>
      </c>
      <c r="MP270" s="50">
        <f ca="1"/>
        <v>43528</v>
      </c>
      <c r="MQ270" s="50">
        <f ca="1"/>
        <v>43525</v>
      </c>
      <c r="MR270" s="50">
        <f ca="1"/>
        <v>43524</v>
      </c>
      <c r="MS270" s="50">
        <f ca="1"/>
        <v>43523</v>
      </c>
      <c r="MT270" s="50">
        <f ca="1"/>
        <v>43522</v>
      </c>
      <c r="MU270" s="50">
        <f ca="1"/>
        <v>43521</v>
      </c>
      <c r="MV270" s="50">
        <f ca="1"/>
        <v>43518</v>
      </c>
      <c r="MW270" s="50">
        <f ca="1"/>
        <v>43517</v>
      </c>
      <c r="MX270" s="50">
        <f ca="1"/>
        <v>43516</v>
      </c>
      <c r="MY270" s="50">
        <f ca="1"/>
        <v>43515</v>
      </c>
      <c r="MZ270" s="50">
        <f ca="1"/>
        <v>43514</v>
      </c>
      <c r="NA270" s="50">
        <f ca="1"/>
        <v>43511</v>
      </c>
      <c r="NB270" s="50">
        <f ca="1"/>
        <v>43510</v>
      </c>
      <c r="NC270" s="50">
        <f ca="1"/>
        <v>43509</v>
      </c>
      <c r="ND270" s="50">
        <f ca="1"/>
        <v>43508</v>
      </c>
      <c r="NE270" s="50">
        <f ca="1"/>
        <v>43507</v>
      </c>
      <c r="NF270" s="50">
        <f ca="1"/>
        <v>43504</v>
      </c>
      <c r="NG270" s="50">
        <f ca="1"/>
        <v>43503</v>
      </c>
      <c r="NH270" s="50">
        <f ca="1"/>
        <v>43502</v>
      </c>
      <c r="NI270" s="50">
        <f ca="1"/>
        <v>43501</v>
      </c>
      <c r="NJ270" s="50">
        <f ca="1"/>
        <v>43500</v>
      </c>
      <c r="NK270" s="50">
        <f ca="1"/>
        <v>43497</v>
      </c>
      <c r="NL270" s="50">
        <f ca="1"/>
        <v>43496</v>
      </c>
      <c r="NM270" s="50">
        <f ca="1"/>
        <v>43495</v>
      </c>
      <c r="NN270" s="50">
        <f ca="1"/>
        <v>43494</v>
      </c>
      <c r="NO270" s="50">
        <f ca="1"/>
        <v>43493</v>
      </c>
      <c r="NP270" s="50">
        <f ca="1"/>
        <v>43490</v>
      </c>
      <c r="NQ270" s="50">
        <f ca="1"/>
        <v>43489</v>
      </c>
      <c r="NR270" s="50">
        <f ca="1"/>
        <v>43488</v>
      </c>
      <c r="NS270" s="50">
        <f ca="1"/>
        <v>43487</v>
      </c>
      <c r="NT270" s="50">
        <f ca="1"/>
        <v>43486</v>
      </c>
      <c r="NU270" s="50">
        <f ca="1"/>
        <v>43483</v>
      </c>
      <c r="NV270" s="50">
        <f ca="1"/>
        <v>43482</v>
      </c>
      <c r="NW270" s="50">
        <f ca="1"/>
        <v>43481</v>
      </c>
      <c r="NX270" s="50">
        <f ca="1"/>
        <v>43480</v>
      </c>
      <c r="NY270" s="50">
        <f ca="1"/>
        <v>43479</v>
      </c>
      <c r="NZ270" s="50">
        <f ca="1"/>
        <v>43476</v>
      </c>
      <c r="OA270" s="50">
        <f ca="1"/>
        <v>43475</v>
      </c>
      <c r="OB270" s="50">
        <f ca="1"/>
        <v>43474</v>
      </c>
      <c r="OC270" s="50">
        <f ca="1"/>
        <v>43473</v>
      </c>
      <c r="OD270" s="50">
        <f ca="1"/>
        <v>43472</v>
      </c>
      <c r="OE270" s="50">
        <f ca="1"/>
        <v>43469</v>
      </c>
      <c r="OF270" s="50">
        <f ca="1"/>
        <v>43468</v>
      </c>
      <c r="OG270" s="50">
        <f ca="1"/>
        <v>43467</v>
      </c>
      <c r="OH270" s="50">
        <f ca="1"/>
        <v>43465</v>
      </c>
      <c r="OI270" s="50">
        <f ca="1"/>
        <v>43462</v>
      </c>
      <c r="OJ270" s="50">
        <f ca="1"/>
        <v>43461</v>
      </c>
      <c r="OK270" s="50">
        <f ca="1"/>
        <v>43458</v>
      </c>
      <c r="OL270" s="50">
        <f ca="1"/>
        <v>43455</v>
      </c>
      <c r="OM270" s="50">
        <f ca="1"/>
        <v>43454</v>
      </c>
      <c r="ON270" s="50">
        <f ca="1"/>
        <v>43453</v>
      </c>
      <c r="OO270" s="50">
        <f ca="1"/>
        <v>43452</v>
      </c>
      <c r="OP270" s="50">
        <f ca="1"/>
        <v>43451</v>
      </c>
      <c r="OQ270" s="50">
        <f ca="1"/>
        <v>43448</v>
      </c>
      <c r="OR270" s="50">
        <f ca="1"/>
        <v>43447</v>
      </c>
      <c r="OS270" s="50">
        <f ca="1"/>
        <v>43446</v>
      </c>
      <c r="OT270" s="50">
        <f ca="1"/>
        <v>43445</v>
      </c>
      <c r="OU270" s="50">
        <f ca="1"/>
        <v>43444</v>
      </c>
      <c r="OV270" s="50">
        <f ca="1"/>
        <v>43441</v>
      </c>
      <c r="OW270" s="50">
        <f ca="1"/>
        <v>43440</v>
      </c>
      <c r="OX270" s="50">
        <f ca="1"/>
        <v>43439</v>
      </c>
      <c r="OY270" s="50">
        <f ca="1"/>
        <v>43438</v>
      </c>
      <c r="OZ270" s="50">
        <f ca="1"/>
        <v>43437</v>
      </c>
      <c r="PA270" s="50">
        <f ca="1"/>
        <v>43434</v>
      </c>
      <c r="PB270" s="50">
        <f ca="1"/>
        <v>43433</v>
      </c>
      <c r="PC270" s="50">
        <f ca="1"/>
        <v>43432</v>
      </c>
      <c r="PD270" s="50">
        <f ca="1"/>
        <v>43431</v>
      </c>
      <c r="PE270" s="50">
        <f ca="1"/>
        <v>43430</v>
      </c>
      <c r="PF270" s="50">
        <f ca="1"/>
        <v>43427</v>
      </c>
      <c r="PG270" s="50">
        <f ca="1"/>
        <v>43426</v>
      </c>
      <c r="PH270" s="50">
        <f ca="1"/>
        <v>43425</v>
      </c>
      <c r="PI270" s="50">
        <f ca="1"/>
        <v>43424</v>
      </c>
      <c r="PJ270" s="50">
        <f ca="1"/>
        <v>43423</v>
      </c>
      <c r="PK270" s="50">
        <f ca="1"/>
        <v>43420</v>
      </c>
      <c r="PL270" s="50">
        <f ca="1"/>
        <v>43419</v>
      </c>
      <c r="PM270" s="50">
        <f ca="1"/>
        <v>43418</v>
      </c>
      <c r="PN270" s="50">
        <f ca="1"/>
        <v>43417</v>
      </c>
      <c r="PO270" s="50">
        <f ca="1"/>
        <v>43416</v>
      </c>
      <c r="PP270" s="50">
        <f ca="1"/>
        <v>43413</v>
      </c>
      <c r="PQ270" s="50">
        <f ca="1"/>
        <v>43412</v>
      </c>
      <c r="PR270" s="50">
        <f ca="1"/>
        <v>43411</v>
      </c>
      <c r="PS270" s="50">
        <f ca="1"/>
        <v>43410</v>
      </c>
      <c r="PT270" s="50">
        <f ca="1"/>
        <v>43409</v>
      </c>
      <c r="PU270" s="50">
        <f ca="1"/>
        <v>43406</v>
      </c>
      <c r="PV270" s="50">
        <f ca="1"/>
        <v>43405</v>
      </c>
      <c r="PW270" s="50">
        <f ca="1"/>
        <v>43404</v>
      </c>
      <c r="PX270" s="50">
        <f ca="1"/>
        <v>43403</v>
      </c>
      <c r="PY270" s="50">
        <f ca="1"/>
        <v>43402</v>
      </c>
      <c r="PZ270" s="50">
        <f ca="1"/>
        <v>43399</v>
      </c>
      <c r="QA270" s="50">
        <f ca="1"/>
        <v>43398</v>
      </c>
      <c r="QB270" s="50">
        <f ca="1"/>
        <v>43397</v>
      </c>
      <c r="QC270" s="50">
        <f ca="1"/>
        <v>43396</v>
      </c>
      <c r="QD270" s="50">
        <f ca="1"/>
        <v>43395</v>
      </c>
      <c r="QE270" s="50">
        <f ca="1"/>
        <v>43392</v>
      </c>
      <c r="QF270" s="50">
        <f ca="1"/>
        <v>43391</v>
      </c>
      <c r="QG270" s="50">
        <f ca="1"/>
        <v>43390</v>
      </c>
      <c r="QH270" s="50">
        <f ca="1"/>
        <v>43389</v>
      </c>
      <c r="QI270" s="50">
        <f ca="1"/>
        <v>43388</v>
      </c>
      <c r="QJ270" s="50">
        <f ca="1"/>
        <v>43385</v>
      </c>
      <c r="QK270" s="50">
        <f ca="1"/>
        <v>43384</v>
      </c>
      <c r="QL270" s="50">
        <f ca="1"/>
        <v>43383</v>
      </c>
      <c r="QM270" s="50">
        <f ca="1"/>
        <v>43382</v>
      </c>
      <c r="QN270" s="50">
        <f ca="1"/>
        <v>43381</v>
      </c>
      <c r="QO270" s="50">
        <f ca="1"/>
        <v>43378</v>
      </c>
      <c r="QP270" s="50">
        <f ca="1"/>
        <v>43377</v>
      </c>
      <c r="QQ270" s="50">
        <f ca="1"/>
        <v>43376</v>
      </c>
      <c r="QR270" s="50">
        <f ca="1"/>
        <v>43375</v>
      </c>
      <c r="QS270" s="50">
        <f ca="1"/>
        <v>43374</v>
      </c>
      <c r="QT270" s="50">
        <f ca="1"/>
        <v>43371</v>
      </c>
      <c r="QU270" s="50">
        <f ca="1"/>
        <v>43370</v>
      </c>
      <c r="QV270" s="50">
        <f ca="1"/>
        <v>43369</v>
      </c>
      <c r="QW270" s="50">
        <f ca="1"/>
        <v>43368</v>
      </c>
      <c r="QX270" s="50">
        <f ca="1"/>
        <v>43367</v>
      </c>
      <c r="QY270" s="50">
        <f ca="1"/>
        <v>43364</v>
      </c>
      <c r="QZ270" s="50">
        <f ca="1"/>
        <v>43363</v>
      </c>
      <c r="RA270" s="50">
        <f ca="1"/>
        <v>43362</v>
      </c>
      <c r="RB270" s="50">
        <f ca="1"/>
        <v>43361</v>
      </c>
      <c r="RC270" s="50">
        <f ca="1"/>
        <v>43360</v>
      </c>
      <c r="RD270" s="50">
        <f ca="1"/>
        <v>43357</v>
      </c>
      <c r="RE270" s="50">
        <f ca="1"/>
        <v>43356</v>
      </c>
      <c r="RF270" s="50">
        <f ca="1"/>
        <v>43355</v>
      </c>
      <c r="RG270" s="50">
        <f ca="1"/>
        <v>43354</v>
      </c>
      <c r="RH270" s="50">
        <f ca="1"/>
        <v>43353</v>
      </c>
      <c r="RI270" s="50">
        <f ca="1"/>
        <v>43350</v>
      </c>
      <c r="RJ270" s="50">
        <f ca="1"/>
        <v>43349</v>
      </c>
      <c r="RK270" s="50">
        <f ca="1"/>
        <v>43348</v>
      </c>
      <c r="RL270" s="50">
        <f ca="1"/>
        <v>43347</v>
      </c>
      <c r="RM270" s="50">
        <f ca="1"/>
        <v>43346</v>
      </c>
      <c r="RN270" s="50">
        <f ca="1"/>
        <v>43343</v>
      </c>
      <c r="RO270" s="50">
        <f ca="1"/>
        <v>43342</v>
      </c>
      <c r="RP270" s="50">
        <f ca="1"/>
        <v>43341</v>
      </c>
      <c r="RQ270" s="50">
        <f ca="1"/>
        <v>43340</v>
      </c>
      <c r="RR270" s="50">
        <f ca="1"/>
        <v>43336</v>
      </c>
      <c r="RS270" s="50">
        <f ca="1"/>
        <v>43335</v>
      </c>
      <c r="RT270" s="50">
        <f ca="1"/>
        <v>43334</v>
      </c>
      <c r="RU270" s="50">
        <f ca="1"/>
        <v>43333</v>
      </c>
      <c r="RV270" s="50">
        <f ca="1"/>
        <v>43332</v>
      </c>
      <c r="RW270" s="50">
        <f ca="1"/>
        <v>43329</v>
      </c>
      <c r="RX270" s="50">
        <f ca="1"/>
        <v>43328</v>
      </c>
      <c r="RY270" s="50">
        <f ca="1"/>
        <v>43327</v>
      </c>
      <c r="RZ270" s="50">
        <f ca="1"/>
        <v>43326</v>
      </c>
      <c r="SA270" s="50">
        <f ca="1"/>
        <v>43325</v>
      </c>
      <c r="SB270" s="50">
        <f ca="1"/>
        <v>43322</v>
      </c>
      <c r="SC270" s="50">
        <f ca="1"/>
        <v>43321</v>
      </c>
      <c r="SD270" s="50">
        <f ca="1"/>
        <v>43320</v>
      </c>
      <c r="SE270" s="50">
        <f ca="1"/>
        <v>43319</v>
      </c>
      <c r="SF270" s="50">
        <f ca="1"/>
        <v>43318</v>
      </c>
      <c r="SG270" s="50">
        <f ca="1"/>
        <v>43315</v>
      </c>
      <c r="SH270" s="50">
        <f ca="1"/>
        <v>43314</v>
      </c>
      <c r="SI270" s="50">
        <f ca="1"/>
        <v>43313</v>
      </c>
      <c r="SJ270" s="50">
        <f ca="1"/>
        <v>43312</v>
      </c>
      <c r="SK270" s="50">
        <f ca="1"/>
        <v>43311</v>
      </c>
      <c r="SL270" s="50">
        <f ca="1"/>
        <v>43308</v>
      </c>
      <c r="SM270" s="50">
        <f ca="1"/>
        <v>43307</v>
      </c>
      <c r="SN270" s="50">
        <f ca="1"/>
        <v>43306</v>
      </c>
      <c r="SO270" s="50">
        <f ca="1"/>
        <v>43305</v>
      </c>
      <c r="SP270" s="50">
        <f ca="1"/>
        <v>43304</v>
      </c>
      <c r="SQ270" s="50">
        <f ca="1"/>
        <v>43301</v>
      </c>
      <c r="SR270" s="50">
        <f ca="1"/>
        <v>43300</v>
      </c>
      <c r="SS270" s="50">
        <f ca="1"/>
        <v>43299</v>
      </c>
    </row>
    <row r="271" spans="2:513" x14ac:dyDescent="0.25">
      <c r="B271" s="46" t="s">
        <v>504</v>
      </c>
      <c r="C271" s="45" cm="1">
        <f t="array" aca="1" ref="C271" ca="1">MIN(IFERROR(IF(OFFSET(bHist!$A$1,_xlfn.XMATCH($B$270,bHist!B:B,0)-1,3,1,500)=0,"-",OFFSET(bHist!$A$1,_xlfn.XMATCH($B$270,bHist!B:B,0)-1,3,1,500))-IF(OFFSET(bHist!$A$1,_xlfn.XMATCH(B271,bHist!B:B,0)-1,3,1,500)=0,"-",OFFSET(bHist!$A$1,_xlfn.XMATCH(B271,bHist!B:B,0)-1,3,1,500)),"-"))</f>
        <v>-557.45047343766691</v>
      </c>
      <c r="D271" s="45" cm="1">
        <f t="array" aca="1" ref="D271" ca="1">AVERAGE(IFERROR(IF(OFFSET(bHist!$A$1,_xlfn.XMATCH($B$270,bHist!B:B,0)-1,3,1,500)=0,"-",OFFSET(bHist!$A$1,_xlfn.XMATCH($B$270,bHist!B:B,0)-1,3,1,500))-IF(OFFSET(bHist!$A$1,_xlfn.XMATCH(B271,bHist!B:B,0)-1,3,1,500)=0,"-",OFFSET(bHist!$A$1,_xlfn.XMATCH(B271,bHist!B:B,0)-1,3,1,500)),"-"))</f>
        <v>-63.957047859037154</v>
      </c>
      <c r="E271" s="45" cm="1">
        <f t="array" aca="1" ref="E271" ca="1">MAX(IFERROR(IF(OFFSET(bHist!$A$1,_xlfn.XMATCH($B$270,bHist!B:B,0)-1,3,1,500)=0,"-",OFFSET(bHist!$A$1,_xlfn.XMATCH($B$270,bHist!B:B,0)-1,3,1,500))-IF(OFFSET(bHist!$A$1,_xlfn.XMATCH(B271,bHist!B:B,0)-1,3,1,500)=0,"-",OFFSET(bHist!$A$1,_xlfn.XMATCH(B271,bHist!B:B,0)-1,3,1,500)),"-"))</f>
        <v>6.9379886825084682</v>
      </c>
      <c r="F271" s="45" cm="1">
        <f t="array" aca="1" ref="F271" ca="1">_xlfn.STDEV.P(IFERROR(IF(OFFSET(bHist!$A$1,_xlfn.XMATCH($B$270,bHist!B:B,0)-1,3,1,500)=0,"-",OFFSET(bHist!$A$1,_xlfn.XMATCH($B$270,bHist!B:B,0)-1,3,1,500))-IF(OFFSET(bHist!$A$1,_xlfn.XMATCH(B271,bHist!B:B,0)-1,3,1,500)=0,"-",OFFSET(bHist!$A$1,_xlfn.XMATCH(B271,bHist!B:B,0)-1,3,1,500)),"-"))</f>
        <v>83.277318279409684</v>
      </c>
      <c r="G271" s="45" cm="1">
        <f t="array" aca="1" ref="G271" ca="1">INDEX((IFERROR(IF(OFFSET(bHist!$A$1,_xlfn.XMATCH($B$270,bHist!B:B,0)-1,3,1,500)=0,"-",OFFSET(bHist!$A$1,_xlfn.XMATCH($B$270,bHist!B:B,0)-1,3,1,500))-IF(OFFSET(bHist!$A$1,_xlfn.XMATCH(B271,bHist!B:B,0)-1,3,1,500)=0,"-",OFFSET(bHist!$A$1,_xlfn.XMATCH(B271,bHist!B:B,0)-1,3,1,500)),"-")),1)</f>
        <v>-113.61888076341151</v>
      </c>
      <c r="H271" s="51">
        <f ca="1">(G271-D271)/(E271-C271)</f>
        <v>-8.7992289420331646E-2</v>
      </c>
      <c r="I271" s="51" cm="1">
        <f t="array" aca="1" ref="I271" ca="1">SLOPE((IFERROR(IF(OFFSET(bHist!$A$1,_xlfn.XMATCH($B$270,bHist!$B:$B,0)-1,3,1,500)=0,"-",OFFSET(bHist!$A$1,_xlfn.XMATCH($B$270,bHist!$B:$B,0)-1,3,1,500))-IF(OFFSET(bHist!$A$1,_xlfn.XMATCH(B271,bHist!$B:$B,0)-1,3,1,500)=0,"-",OFFSET(bHist!$A$1,_xlfn.XMATCH(B271,bHist!$B:$B,0)-1,3,1,500)),"-")),OFFSET(bHist!$A$1,0,3,1,500))</f>
        <v>-0.10816738236816704</v>
      </c>
      <c r="J271" s="45" cm="1">
        <f t="array" aca="1" ref="J271" ca="1">INTERCEPT((IFERROR(IF(OFFSET(bHist!$A$1,_xlfn.XMATCH($B$270,bHist!$B:$B,0)-1,3,1,500)=0,"-",OFFSET(bHist!$A$1,_xlfn.XMATCH($B$270,bHist!$B:$B,0)-1,3,1,500))-IF(OFFSET(bHist!$A$1,_xlfn.XMATCH(B271,bHist!$B:$B,0)-1,3,1,500)=0,"-",OFFSET(bHist!$A$1,_xlfn.XMATCH(B271,bHist!$B:$B,0)-1,3,1,500)),"-")),OFFSET(bHist!$A$1,0,3,1,500))</f>
        <v>4658.4666682487023</v>
      </c>
      <c r="K271" s="45" cm="1">
        <f t="array" aca="1" ref="K271" ca="1">STEYX((IFERROR(IF(OFFSET(bHist!$A$1,_xlfn.XMATCH($B$270,bHist!B:B,0)-1,3,1,500)=0,"-",OFFSET(bHist!$A$1,_xlfn.XMATCH($B$270,bHist!B:B,0)-1,3,1,500))-IF(OFFSET(bHist!$A$1,_xlfn.XMATCH(B271,bHist!B:B,0)-1,3,1,500)=0,"-",OFFSET(bHist!$A$1,_xlfn.XMATCH(B271,bHist!B:B,0)-1,3,1,500)),"-")),OFFSET(bHist!$A$1,0,3,1,500))</f>
        <v>80.320553251134186</v>
      </c>
      <c r="L271" s="51" cm="1">
        <f t="array" aca="1" ref="L271" ca="1">CORREL(IF(OFFSET(bHist!A27,_xlfn.XMATCH($B$270,bHist!B:B,0)-1,3,1,500)=0,"-",OFFSET(bHist!$A$1,_xlfn.XMATCH($B$270,bHist!B:B,0)-1,3,1,500)),IF(OFFSET(bHist!$A$1,_xlfn.XMATCH(B271,bHist!B:B,0)-1,3,1,500)=0,"-",OFFSET(bHist!$A$1,_xlfn.XMATCH(B271,bHist!B:B,0)-1,3,1,500)))</f>
        <v>0.49963140649123661</v>
      </c>
      <c r="M271" s="51" cm="1">
        <f t="array" aca="1" ref="M271" ca="1">CORREL((IFERROR(IF(OFFSET(bHist!$A$1,_xlfn.XMATCH($B$270,bHist!B:B,0)-1,3,1,500)=0,"-",OFFSET(bHist!$A$1,_xlfn.XMATCH($B$270,bHist!B:B,0)-1,3,1,500))-IF(OFFSET(bHist!$A$1,_xlfn.XMATCH(B271,bHist!B:B,0)-1,3,1,500)=0,"-",OFFSET(bHist!$A$1,_xlfn.XMATCH(B271,bHist!B:B,0)-1,3,1,500)),"-")),OFFSET(bHist!$A$1,0,3,1,500))</f>
        <v>-0.27105439684821092</v>
      </c>
      <c r="N271" s="45" cm="1">
        <f t="array" aca="1" ref="N271:SS271" ca="1">(IFERROR(IF(OFFSET(bHist!$A$1,_xlfn.XMATCH($B$270,bHist!B:B,0)-1,3,1,500)=0,"-",OFFSET(bHist!$A$1,_xlfn.XMATCH($B$270,bHist!B:B,0)-1,3,1,500))-IF(OFFSET(bHist!$A$1,_xlfn.XMATCH(B271,bHist!B:B,0)-1,3,1,500)=0,"-",OFFSET(bHist!$A$1,_xlfn.XMATCH(B271,bHist!B:B,0)-1,3,1,500)),"-"))</f>
        <v>-113.61888076341151</v>
      </c>
      <c r="O271" s="45">
        <f ca="1"/>
        <v>-100.106372872591</v>
      </c>
      <c r="P271" s="45">
        <f ca="1"/>
        <v>-110.46225547039509</v>
      </c>
      <c r="Q271" s="45">
        <f ca="1"/>
        <v>-126.5970695602894</v>
      </c>
      <c r="R271" s="45">
        <f ca="1"/>
        <v>-133.83990576446058</v>
      </c>
      <c r="S271" s="45">
        <f ca="1"/>
        <v>-158.40507690572738</v>
      </c>
      <c r="T271" s="45">
        <f ca="1"/>
        <v>-172.95569463527204</v>
      </c>
      <c r="U271" s="45">
        <f ca="1"/>
        <v>-179.96069520592692</v>
      </c>
      <c r="V271" s="45">
        <f ca="1"/>
        <v>-186.8981027179957</v>
      </c>
      <c r="W271" s="45">
        <f ca="1"/>
        <v>-185.5419100331068</v>
      </c>
      <c r="X271" s="45">
        <f ca="1"/>
        <v>-175.51730248522759</v>
      </c>
      <c r="Y271" s="45">
        <f ca="1"/>
        <v>-203.28314826691152</v>
      </c>
      <c r="Z271" s="45">
        <f ca="1"/>
        <v>-187.21524774491786</v>
      </c>
      <c r="AA271" s="45">
        <f ca="1"/>
        <v>-197.3507287942171</v>
      </c>
      <c r="AB271" s="45">
        <f ca="1"/>
        <v>-161.77298562335966</v>
      </c>
      <c r="AC271" s="45">
        <f ca="1"/>
        <v>-103.71827713155747</v>
      </c>
      <c r="AD271" s="45">
        <f ca="1"/>
        <v>-163.72040696454047</v>
      </c>
      <c r="AE271" s="45">
        <f ca="1"/>
        <v>-149.68500876140592</v>
      </c>
      <c r="AF271" s="45">
        <f ca="1"/>
        <v>-140.44463574385642</v>
      </c>
      <c r="AG271" s="45">
        <f ca="1"/>
        <v>-105.05669434416293</v>
      </c>
      <c r="AH271" s="45">
        <f ca="1"/>
        <v>-64.30817254018784</v>
      </c>
      <c r="AI271" s="45">
        <f ca="1"/>
        <v>-1.7143425511121819</v>
      </c>
      <c r="AJ271" s="45">
        <f ca="1"/>
        <v>3.8945654728412649</v>
      </c>
      <c r="AK271" s="45">
        <f ca="1"/>
        <v>-57.613972084760668</v>
      </c>
      <c r="AL271" s="45">
        <f ca="1"/>
        <v>-76.877265416979782</v>
      </c>
      <c r="AM271" s="45">
        <f ca="1"/>
        <v>-104.91221799409391</v>
      </c>
      <c r="AN271" s="45">
        <f ca="1"/>
        <v>-100.36897469747065</v>
      </c>
      <c r="AO271" s="45">
        <f ca="1"/>
        <v>-91.422586435437182</v>
      </c>
      <c r="AP271" s="45">
        <f ca="1"/>
        <v>-72.082095355510717</v>
      </c>
      <c r="AQ271" s="45">
        <f ca="1"/>
        <v>-42.984061649680129</v>
      </c>
      <c r="AR271" s="45">
        <f ca="1"/>
        <v>-66.225943732857729</v>
      </c>
      <c r="AS271" s="45">
        <f ca="1"/>
        <v>-72.63528529918193</v>
      </c>
      <c r="AT271" s="45">
        <f ca="1"/>
        <v>-97.395486414790156</v>
      </c>
      <c r="AU271" s="45">
        <f ca="1"/>
        <v>-103.86010881555082</v>
      </c>
      <c r="AV271" s="45">
        <f ca="1"/>
        <v>-132.25201014876367</v>
      </c>
      <c r="AW271" s="45">
        <f ca="1"/>
        <v>-168.8765431301594</v>
      </c>
      <c r="AX271" s="45">
        <f ca="1"/>
        <v>-242.93376264560226</v>
      </c>
      <c r="AY271" s="45">
        <f ca="1"/>
        <v>-264.13359279119965</v>
      </c>
      <c r="AZ271" s="45">
        <f ca="1"/>
        <v>-285.69661818385123</v>
      </c>
      <c r="BA271" s="45">
        <f ca="1"/>
        <v>-251.57474327254295</v>
      </c>
      <c r="BB271" s="45">
        <f ca="1"/>
        <v>-244.4623395869732</v>
      </c>
      <c r="BC271" s="45">
        <f ca="1"/>
        <v>-251.2367212812901</v>
      </c>
      <c r="BD271" s="45">
        <f ca="1"/>
        <v>-246.07868067216873</v>
      </c>
      <c r="BE271" s="45">
        <f ca="1"/>
        <v>-269.59463315975665</v>
      </c>
      <c r="BF271" s="45">
        <f ca="1"/>
        <v>-301.52362203836446</v>
      </c>
      <c r="BG271" s="45">
        <f ca="1"/>
        <v>-334.74902632260319</v>
      </c>
      <c r="BH271" s="45">
        <f ca="1"/>
        <v>-372.41705135166637</v>
      </c>
      <c r="BI271" s="45">
        <f ca="1"/>
        <v>-321.16638738501069</v>
      </c>
      <c r="BJ271" s="45">
        <f ca="1"/>
        <v>-317.98217623329163</v>
      </c>
      <c r="BK271" s="45">
        <f ca="1"/>
        <v>-243.85220064663889</v>
      </c>
      <c r="BL271" s="45">
        <f ca="1"/>
        <v>-178.45880263352396</v>
      </c>
      <c r="BM271" s="45">
        <f ca="1"/>
        <v>-237.40578195714949</v>
      </c>
      <c r="BN271" s="45">
        <f ca="1"/>
        <v>-270.74689576792713</v>
      </c>
      <c r="BO271" s="45">
        <f ca="1"/>
        <v>-437.26240086209771</v>
      </c>
      <c r="BP271" s="45">
        <f ca="1"/>
        <v>-478.40589012956622</v>
      </c>
      <c r="BQ271" s="45">
        <f ca="1"/>
        <v>-226.7818161215782</v>
      </c>
      <c r="BR271" s="45">
        <f ca="1"/>
        <v>-116.59254380130768</v>
      </c>
      <c r="BS271" s="45">
        <f ca="1"/>
        <v>-111.90297538566588</v>
      </c>
      <c r="BT271" s="45">
        <f ca="1"/>
        <v>-50.336495399117481</v>
      </c>
      <c r="BU271" s="45">
        <f ca="1"/>
        <v>-41.369488322257979</v>
      </c>
      <c r="BV271" s="45">
        <f ca="1"/>
        <v>-92.109481083393092</v>
      </c>
      <c r="BW271" s="45">
        <f ca="1"/>
        <v>-130.94969867432121</v>
      </c>
      <c r="BX271" s="45">
        <f ca="1"/>
        <v>-159.94693506765367</v>
      </c>
      <c r="BY271" s="45">
        <f ca="1"/>
        <v>-200.19225207507611</v>
      </c>
      <c r="BZ271" s="45">
        <f ca="1"/>
        <v>-188.61965690743926</v>
      </c>
      <c r="CA271" s="45">
        <f ca="1"/>
        <v>-192.41248033976558</v>
      </c>
      <c r="CB271" s="45">
        <f ca="1"/>
        <v>-185.89305921113495</v>
      </c>
      <c r="CC271" s="45">
        <f ca="1"/>
        <v>-187.38074542057512</v>
      </c>
      <c r="CD271" s="45">
        <f ca="1"/>
        <v>-185.77546880424023</v>
      </c>
      <c r="CE271" s="45">
        <f ca="1"/>
        <v>-167.22985466063025</v>
      </c>
      <c r="CF271" s="45">
        <f ca="1"/>
        <v>-220.83224511575696</v>
      </c>
      <c r="CG271" s="45">
        <f ca="1"/>
        <v>-271.33886175453665</v>
      </c>
      <c r="CH271" s="45">
        <f ca="1"/>
        <v>-453.42336799001691</v>
      </c>
      <c r="CI271" s="45">
        <f ca="1"/>
        <v>-479.73032098674781</v>
      </c>
      <c r="CJ271" s="45">
        <f ca="1"/>
        <v>-469.96584017801291</v>
      </c>
      <c r="CK271" s="45">
        <f ca="1"/>
        <v>-555.91885287737841</v>
      </c>
      <c r="CL271" s="45">
        <f ca="1"/>
        <v>-557.45047343766691</v>
      </c>
      <c r="CM271" s="45">
        <f ca="1"/>
        <v>-464.6069367022514</v>
      </c>
      <c r="CN271" s="45">
        <f ca="1"/>
        <v>-369.85337474775315</v>
      </c>
      <c r="CO271" s="45">
        <f ca="1"/>
        <v>-193.05906541526315</v>
      </c>
      <c r="CP271" s="45">
        <f ca="1"/>
        <v>-164.27721041417126</v>
      </c>
      <c r="CQ271" s="45">
        <f ca="1"/>
        <v>-77.505598211526859</v>
      </c>
      <c r="CR271" s="45">
        <f ca="1"/>
        <v>-83.505883594155321</v>
      </c>
      <c r="CS271" s="45">
        <f ca="1"/>
        <v>-119.45473434364794</v>
      </c>
      <c r="CT271" s="45">
        <f ca="1"/>
        <v>-32.623008688330643</v>
      </c>
      <c r="CU271" s="45">
        <f ca="1"/>
        <v>-8.5692323487997015</v>
      </c>
      <c r="CV271" s="45">
        <f ca="1"/>
        <v>-3.0102228608131441</v>
      </c>
      <c r="CW271" s="45">
        <f ca="1"/>
        <v>-4.2881068459749301</v>
      </c>
      <c r="CX271" s="45">
        <f ca="1"/>
        <v>-22.725359418034557</v>
      </c>
      <c r="CY271" s="45">
        <f ca="1"/>
        <v>-33.416321729183196</v>
      </c>
      <c r="CZ271" s="45">
        <f ca="1"/>
        <v>-26.465222346186636</v>
      </c>
      <c r="DA271" s="45">
        <f ca="1"/>
        <v>-20.117867946505548</v>
      </c>
      <c r="DB271" s="45">
        <f ca="1"/>
        <v>-15.12736327803136</v>
      </c>
      <c r="DC271" s="45">
        <f ca="1"/>
        <v>-6.7011714378595357</v>
      </c>
      <c r="DD271" s="45">
        <f ca="1"/>
        <v>-2.1938335469961174</v>
      </c>
      <c r="DE271" s="45">
        <f ca="1"/>
        <v>-3.2556572198867855</v>
      </c>
      <c r="DF271" s="45">
        <f ca="1"/>
        <v>-4.417399613022809</v>
      </c>
      <c r="DG271" s="45">
        <f ca="1"/>
        <v>-7.8904782410860008</v>
      </c>
      <c r="DH271" s="45">
        <f ca="1"/>
        <v>-7.2009591113328923</v>
      </c>
      <c r="DI271" s="45">
        <f ca="1"/>
        <v>-7.1435337030887567</v>
      </c>
      <c r="DJ271" s="45">
        <f ca="1"/>
        <v>-27.435767416715613</v>
      </c>
      <c r="DK271" s="45">
        <f ca="1"/>
        <v>-9.7345529531240444</v>
      </c>
      <c r="DL271" s="45">
        <f ca="1"/>
        <v>-7.9719480849504549</v>
      </c>
      <c r="DM271" s="45">
        <f ca="1"/>
        <v>-6.2558838566541723</v>
      </c>
      <c r="DN271" s="45">
        <f ca="1"/>
        <v>-3.8048136032819713</v>
      </c>
      <c r="DO271" s="45">
        <f ca="1"/>
        <v>-4.6492013841867461</v>
      </c>
      <c r="DP271" s="45">
        <f ca="1"/>
        <v>-5.481777542352674</v>
      </c>
      <c r="DQ271" s="45">
        <f ca="1"/>
        <v>-5.9819234420061136</v>
      </c>
      <c r="DR271" s="45">
        <f ca="1"/>
        <v>-12.836528248667712</v>
      </c>
      <c r="DS271" s="45">
        <f ca="1"/>
        <v>-11.742038612127303</v>
      </c>
      <c r="DT271" s="45">
        <f ca="1"/>
        <v>-13.170241148591039</v>
      </c>
      <c r="DU271" s="45">
        <f ca="1"/>
        <v>-11.597624230265616</v>
      </c>
      <c r="DV271" s="45">
        <f ca="1"/>
        <v>-18.909685264229765</v>
      </c>
      <c r="DW271" s="45">
        <f ca="1"/>
        <v>-22.234722589492783</v>
      </c>
      <c r="DX271" s="45">
        <f ca="1"/>
        <v>-15.56799965894222</v>
      </c>
      <c r="DY271" s="45">
        <f ca="1"/>
        <v>-10.727675233602525</v>
      </c>
      <c r="DZ271" s="45">
        <f ca="1"/>
        <v>-9.2196753846406949</v>
      </c>
      <c r="EA271" s="45">
        <f ca="1"/>
        <v>-10.10210720956325</v>
      </c>
      <c r="EB271" s="45">
        <f ca="1"/>
        <v>-8.8891566464901004</v>
      </c>
      <c r="EC271" s="45">
        <f ca="1"/>
        <v>-6.3845773555040353</v>
      </c>
      <c r="ED271" s="45">
        <f ca="1"/>
        <v>-8.4887450058460274</v>
      </c>
      <c r="EE271" s="45">
        <f ca="1"/>
        <v>-10.454456971526149</v>
      </c>
      <c r="EF271" s="45">
        <f ca="1"/>
        <v>-9.8632790780067481</v>
      </c>
      <c r="EG271" s="45">
        <f ca="1"/>
        <v>-10.845366382837291</v>
      </c>
      <c r="EH271" s="45">
        <f ca="1"/>
        <v>-12.496613354921337</v>
      </c>
      <c r="EI271" s="45">
        <f ca="1"/>
        <v>-13.522954591155049</v>
      </c>
      <c r="EJ271" s="45">
        <f ca="1"/>
        <v>-16.928339720368392</v>
      </c>
      <c r="EK271" s="45">
        <f ca="1"/>
        <v>-10.144779198288916</v>
      </c>
      <c r="EL271" s="45">
        <f ca="1"/>
        <v>-7.9225172837972622</v>
      </c>
      <c r="EM271" s="45">
        <f ca="1"/>
        <v>-0.14015827441215123</v>
      </c>
      <c r="EN271" s="45">
        <f ca="1"/>
        <v>-0.13496019661426573</v>
      </c>
      <c r="EO271" s="45">
        <f ca="1"/>
        <v>1.2736107196807822</v>
      </c>
      <c r="EP271" s="45">
        <f ca="1"/>
        <v>-1.8759394696950906</v>
      </c>
      <c r="EQ271" s="45">
        <f ca="1"/>
        <v>-2.017522978782651</v>
      </c>
      <c r="ER271" s="45">
        <f ca="1"/>
        <v>-0.36450686156749867</v>
      </c>
      <c r="ES271" s="45">
        <f ca="1"/>
        <v>-3.6349389270544066</v>
      </c>
      <c r="ET271" s="45">
        <f ca="1"/>
        <v>-4.1076271840333973</v>
      </c>
      <c r="EU271" s="45">
        <f ca="1"/>
        <v>-6.2509828200340323</v>
      </c>
      <c r="EV271" s="45">
        <f ca="1"/>
        <v>-9.4461277854442542</v>
      </c>
      <c r="EW271" s="45">
        <f ca="1"/>
        <v>-8.3370303884744601</v>
      </c>
      <c r="EX271" s="45">
        <f ca="1"/>
        <v>-9.965750879883764</v>
      </c>
      <c r="EY271" s="45">
        <f ca="1"/>
        <v>-10.349595911860462</v>
      </c>
      <c r="EZ271" s="45">
        <f ca="1"/>
        <v>-11.318546866536138</v>
      </c>
      <c r="FA271" s="45">
        <f ca="1"/>
        <v>-13.746293175697325</v>
      </c>
      <c r="FB271" s="45">
        <f ca="1"/>
        <v>-14.054949047207828</v>
      </c>
      <c r="FC271" s="45">
        <f ca="1"/>
        <v>-15.704000291109082</v>
      </c>
      <c r="FD271" s="45">
        <f ca="1"/>
        <v>-18.248989656329151</v>
      </c>
      <c r="FE271" s="45">
        <f ca="1"/>
        <v>-20.529253920435906</v>
      </c>
      <c r="FF271" s="45">
        <f ca="1"/>
        <v>-24.218791908621782</v>
      </c>
      <c r="FG271" s="45">
        <f ca="1"/>
        <v>-20.660894306898115</v>
      </c>
      <c r="FH271" s="45">
        <f ca="1"/>
        <v>-19.621837821125979</v>
      </c>
      <c r="FI271" s="45">
        <f ca="1"/>
        <v>-20.862842671394354</v>
      </c>
      <c r="FJ271" s="45">
        <f ca="1"/>
        <v>-20.743995921969415</v>
      </c>
      <c r="FK271" s="45">
        <f ca="1"/>
        <v>-20.19140114593506</v>
      </c>
      <c r="FL271" s="45">
        <f ca="1"/>
        <v>-17.115859873890876</v>
      </c>
      <c r="FM271" s="45">
        <f ca="1"/>
        <v>-20.831264404177666</v>
      </c>
      <c r="FN271" s="45">
        <f ca="1"/>
        <v>-26.91829751133919</v>
      </c>
      <c r="FO271" s="45">
        <f ca="1"/>
        <v>-27.782935548186302</v>
      </c>
      <c r="FP271" s="45">
        <f ca="1"/>
        <v>-25.984291486263274</v>
      </c>
      <c r="FQ271" s="45">
        <f ca="1"/>
        <v>-19.278871381402027</v>
      </c>
      <c r="FR271" s="45">
        <f ca="1"/>
        <v>-17.741015474081038</v>
      </c>
      <c r="FS271" s="45">
        <f ca="1"/>
        <v>-16.595817787885672</v>
      </c>
      <c r="FT271" s="45">
        <f ca="1"/>
        <v>-14.641094012618062</v>
      </c>
      <c r="FU271" s="45">
        <f ca="1"/>
        <v>-13.646636369943622</v>
      </c>
      <c r="FV271" s="45">
        <f ca="1"/>
        <v>-13.059403557062147</v>
      </c>
      <c r="FW271" s="45">
        <f ca="1"/>
        <v>-13.544251872897149</v>
      </c>
      <c r="FX271" s="45">
        <f ca="1"/>
        <v>-8.9953014608621586</v>
      </c>
      <c r="FY271" s="45">
        <f ca="1"/>
        <v>-3.4148270688056925</v>
      </c>
      <c r="FZ271" s="45">
        <f ca="1"/>
        <v>-2.6637170790433871</v>
      </c>
      <c r="GA271" s="45">
        <f ca="1"/>
        <v>-4.5626422159671804</v>
      </c>
      <c r="GB271" s="45">
        <f ca="1"/>
        <v>-6.3120331296920753</v>
      </c>
      <c r="GC271" s="45">
        <f ca="1"/>
        <v>-6.9796067872047445</v>
      </c>
      <c r="GD271" s="45">
        <f ca="1"/>
        <v>-4.3023464391231485</v>
      </c>
      <c r="GE271" s="45">
        <f ca="1"/>
        <v>-4.9254184099435818</v>
      </c>
      <c r="GF271" s="45">
        <f ca="1"/>
        <v>-4.2678996717929891</v>
      </c>
      <c r="GG271" s="45">
        <f ca="1"/>
        <v>-2.722048223137854</v>
      </c>
      <c r="GH271" s="45">
        <f ca="1"/>
        <v>-3.8062470841407787</v>
      </c>
      <c r="GI271" s="45">
        <f ca="1"/>
        <v>-6.0531712868213603</v>
      </c>
      <c r="GJ271" s="45">
        <f ca="1"/>
        <v>-8.0781028404235755</v>
      </c>
      <c r="GK271" s="45">
        <f ca="1"/>
        <v>-9.6171860781908052</v>
      </c>
      <c r="GL271" s="45">
        <f ca="1"/>
        <v>-12.722751993179322</v>
      </c>
      <c r="GM271" s="45">
        <f ca="1"/>
        <v>-13.100622842907896</v>
      </c>
      <c r="GN271" s="45">
        <f ca="1"/>
        <v>-14.735579039454457</v>
      </c>
      <c r="GO271" s="45">
        <f ca="1"/>
        <v>-21.308914340138429</v>
      </c>
      <c r="GP271" s="45">
        <f ca="1"/>
        <v>-24.672854268431649</v>
      </c>
      <c r="GQ271" s="45">
        <f ca="1"/>
        <v>-24.88400736796855</v>
      </c>
      <c r="GR271" s="45">
        <f ca="1"/>
        <v>-27.101927654623985</v>
      </c>
      <c r="GS271" s="45">
        <f ca="1"/>
        <v>-28.427082712173451</v>
      </c>
      <c r="GT271" s="45">
        <f ca="1"/>
        <v>-29.128497877240179</v>
      </c>
      <c r="GU271" s="45">
        <f ca="1"/>
        <v>-25.898447024941447</v>
      </c>
      <c r="GV271" s="45">
        <f ca="1"/>
        <v>-22.22684480845929</v>
      </c>
      <c r="GW271" s="45">
        <f ca="1"/>
        <v>-21.437828299641602</v>
      </c>
      <c r="GX271" s="45">
        <f ca="1"/>
        <v>-21.173955189824099</v>
      </c>
      <c r="GY271" s="45">
        <f ca="1"/>
        <v>-18.069663933157933</v>
      </c>
      <c r="GZ271" s="45">
        <f ca="1"/>
        <v>-15.399884214758863</v>
      </c>
      <c r="HA271" s="45">
        <f ca="1"/>
        <v>-16.079421570777903</v>
      </c>
      <c r="HB271" s="45">
        <f ca="1"/>
        <v>-15.588413436651223</v>
      </c>
      <c r="HC271" s="45">
        <f ca="1"/>
        <v>-16.278662909388537</v>
      </c>
      <c r="HD271" s="45">
        <f ca="1"/>
        <v>-17.796421028137203</v>
      </c>
      <c r="HE271" s="45">
        <f ca="1"/>
        <v>-16.776523426413533</v>
      </c>
      <c r="HF271" s="45">
        <f ca="1"/>
        <v>-16.614025655746453</v>
      </c>
      <c r="HG271" s="45">
        <f ca="1"/>
        <v>-15.567285763263705</v>
      </c>
      <c r="HH271" s="45">
        <f ca="1"/>
        <v>-26.604598921656617</v>
      </c>
      <c r="HI271" s="45">
        <f ca="1"/>
        <v>-24.679591330170624</v>
      </c>
      <c r="HJ271" s="45">
        <f ca="1"/>
        <v>-19.305022282361982</v>
      </c>
      <c r="HK271" s="45">
        <f ca="1"/>
        <v>-17.272436966300006</v>
      </c>
      <c r="HL271" s="45">
        <f ca="1"/>
        <v>-16.344796188235279</v>
      </c>
      <c r="HM271" s="45">
        <f ca="1"/>
        <v>-18.054109889268872</v>
      </c>
      <c r="HN271" s="45">
        <f ca="1"/>
        <v>-31.957348604202274</v>
      </c>
      <c r="HO271" s="45">
        <f ca="1"/>
        <v>-30.529422292470926</v>
      </c>
      <c r="HP271" s="45">
        <f ca="1"/>
        <v>-23.021597897887226</v>
      </c>
      <c r="HQ271" s="45">
        <f ca="1"/>
        <v>-21.17047389996052</v>
      </c>
      <c r="HR271" s="45">
        <f ca="1"/>
        <v>-15.630570424199099</v>
      </c>
      <c r="HS271" s="45">
        <f ca="1"/>
        <v>-22.641780641674998</v>
      </c>
      <c r="HT271" s="45">
        <f ca="1"/>
        <v>-21.272115852832798</v>
      </c>
      <c r="HU271" s="45">
        <f ca="1"/>
        <v>-17.731428681135185</v>
      </c>
      <c r="HV271" s="45">
        <f ca="1"/>
        <v>-13.841491645097733</v>
      </c>
      <c r="HW271" s="45">
        <f ca="1"/>
        <v>-14.682945763349537</v>
      </c>
      <c r="HX271" s="45">
        <f ca="1"/>
        <v>-12.692768653035166</v>
      </c>
      <c r="HY271" s="45">
        <f ca="1"/>
        <v>-11.180619077920916</v>
      </c>
      <c r="HZ271" s="45">
        <f ca="1"/>
        <v>-7.425654747247691</v>
      </c>
      <c r="IA271" s="45">
        <f ca="1"/>
        <v>-12.239228404760354</v>
      </c>
      <c r="IB271" s="45">
        <f ca="1"/>
        <v>-11.79933721971512</v>
      </c>
      <c r="IC271" s="45">
        <f ca="1"/>
        <v>-15.182041291832917</v>
      </c>
      <c r="ID271" s="45">
        <f ca="1"/>
        <v>-29.747509988904</v>
      </c>
      <c r="IE271" s="45">
        <f ca="1"/>
        <v>-33.016453050017361</v>
      </c>
      <c r="IF271" s="45">
        <f ca="1"/>
        <v>-41.596086807250977</v>
      </c>
      <c r="IG271" s="45">
        <f ca="1"/>
        <v>-43.465122957706448</v>
      </c>
      <c r="IH271" s="45">
        <f ca="1"/>
        <v>-38.165851795792577</v>
      </c>
      <c r="II271" s="45">
        <f ca="1"/>
        <v>-31.485593948364269</v>
      </c>
      <c r="IJ271" s="45">
        <f ca="1"/>
        <v>-21.75208629810809</v>
      </c>
      <c r="IK271" s="45">
        <f ca="1"/>
        <v>-25.771950731158263</v>
      </c>
      <c r="IL271" s="45">
        <f ca="1"/>
        <v>-21.366689599871627</v>
      </c>
      <c r="IM271" s="45">
        <f ca="1"/>
        <v>-28.707858665585519</v>
      </c>
      <c r="IN271" s="45">
        <f ca="1"/>
        <v>-29.158297298789016</v>
      </c>
      <c r="IO271" s="45">
        <f ca="1"/>
        <v>-42.32443304479122</v>
      </c>
      <c r="IP271" s="45">
        <f ca="1"/>
        <v>-32.954855532765393</v>
      </c>
      <c r="IQ271" s="45">
        <f ca="1"/>
        <v>-24.069685051679613</v>
      </c>
      <c r="IR271" s="45">
        <f ca="1"/>
        <v>-23.401173905015</v>
      </c>
      <c r="IS271" s="45">
        <f ca="1"/>
        <v>-21.498855896353732</v>
      </c>
      <c r="IT271" s="45">
        <f ca="1"/>
        <v>-13.915441576004028</v>
      </c>
      <c r="IU271" s="45">
        <f ca="1"/>
        <v>-14.769072804570193</v>
      </c>
      <c r="IV271" s="45">
        <f ca="1"/>
        <v>-14.239836316227915</v>
      </c>
      <c r="IW271" s="45">
        <f ca="1"/>
        <v>-19.036925276994701</v>
      </c>
      <c r="IX271" s="45">
        <f ca="1"/>
        <v>-24.844013454556467</v>
      </c>
      <c r="IY271" s="45">
        <f ca="1"/>
        <v>-29.304827516436582</v>
      </c>
      <c r="IZ271" s="45">
        <f ca="1"/>
        <v>-31.139769553780567</v>
      </c>
      <c r="JA271" s="45">
        <f ca="1"/>
        <v>-30.891377314209947</v>
      </c>
      <c r="JB271" s="45">
        <f ca="1"/>
        <v>-27.42309247422218</v>
      </c>
      <c r="JC271" s="45">
        <f ca="1"/>
        <v>-28.179962691783913</v>
      </c>
      <c r="JD271" s="45">
        <f ca="1"/>
        <v>-26.917866078019152</v>
      </c>
      <c r="JE271" s="45">
        <f ca="1"/>
        <v>-27.080779947996142</v>
      </c>
      <c r="JF271" s="45">
        <f ca="1"/>
        <v>-27.935728944659246</v>
      </c>
      <c r="JG271" s="45">
        <f ca="1"/>
        <v>-31.302369180083268</v>
      </c>
      <c r="JH271" s="45">
        <f ca="1"/>
        <v>-32.705645645380024</v>
      </c>
      <c r="JI271" s="45">
        <f ca="1"/>
        <v>-26.2745797611475</v>
      </c>
      <c r="JJ271" s="45">
        <f ca="1"/>
        <v>-20.94713657975197</v>
      </c>
      <c r="JK271" s="45">
        <f ca="1"/>
        <v>-15.85298402285575</v>
      </c>
      <c r="JL271" s="45">
        <f ca="1"/>
        <v>-15.940043400883681</v>
      </c>
      <c r="JM271" s="45">
        <f ca="1"/>
        <v>-15.581695596933372</v>
      </c>
      <c r="JN271" s="45">
        <f ca="1"/>
        <v>-13.529871532440197</v>
      </c>
      <c r="JO271" s="45">
        <f ca="1"/>
        <v>-19.636157396197326</v>
      </c>
      <c r="JP271" s="45">
        <f ca="1"/>
        <v>-20.371467421770099</v>
      </c>
      <c r="JQ271" s="45">
        <f ca="1"/>
        <v>-19.729194089293479</v>
      </c>
      <c r="JR271" s="45">
        <f ca="1"/>
        <v>-14.423388553142559</v>
      </c>
      <c r="JS271" s="45">
        <f ca="1"/>
        <v>-11.510440099120139</v>
      </c>
      <c r="JT271" s="45">
        <f ca="1"/>
        <v>-9.4254988449811989</v>
      </c>
      <c r="JU271" s="45">
        <f ca="1"/>
        <v>-6.9957686530351637</v>
      </c>
      <c r="JV271" s="45">
        <f ca="1"/>
        <v>-3.9062584406137475</v>
      </c>
      <c r="JW271" s="45">
        <f ca="1"/>
        <v>-2.4964167820215195</v>
      </c>
      <c r="JX271" s="45">
        <f ca="1"/>
        <v>-5.7434533240795176</v>
      </c>
      <c r="JY271" s="45">
        <f ca="1"/>
        <v>-8.4968793644905034</v>
      </c>
      <c r="JZ271" s="45">
        <f ca="1"/>
        <v>-8.781558704137808</v>
      </c>
      <c r="KA271" s="45">
        <f ca="1"/>
        <v>-10.458818269014365</v>
      </c>
      <c r="KB271" s="45">
        <f ca="1"/>
        <v>-5.0934882102012651</v>
      </c>
      <c r="KC271" s="45">
        <f ca="1"/>
        <v>-9.6528687297105833</v>
      </c>
      <c r="KD271" s="45">
        <f ca="1"/>
        <v>-8.1763126047849681</v>
      </c>
      <c r="KE271" s="45">
        <f ca="1"/>
        <v>-9.3789696511030201</v>
      </c>
      <c r="KF271" s="45">
        <f ca="1"/>
        <v>-11.08438559937477</v>
      </c>
      <c r="KG271" s="45">
        <f ca="1"/>
        <v>-20.625386018991463</v>
      </c>
      <c r="KH271" s="45">
        <f ca="1"/>
        <v>-28.42248859632015</v>
      </c>
      <c r="KI271" s="45">
        <f ca="1"/>
        <v>-29.190117475271236</v>
      </c>
      <c r="KJ271" s="45">
        <f ca="1"/>
        <v>-24.940285427689545</v>
      </c>
      <c r="KK271" s="45">
        <f ca="1"/>
        <v>-28.581292627573006</v>
      </c>
      <c r="KL271" s="45">
        <f ca="1"/>
        <v>-26.729899755835532</v>
      </c>
      <c r="KM271" s="45">
        <f ca="1"/>
        <v>-26.323930815458297</v>
      </c>
      <c r="KN271" s="45">
        <f ca="1"/>
        <v>-27.861578703880312</v>
      </c>
      <c r="KO271" s="45">
        <f ca="1"/>
        <v>-32.29032579624652</v>
      </c>
      <c r="KP271" s="45">
        <f ca="1"/>
        <v>-16.752075120687479</v>
      </c>
      <c r="KQ271" s="45">
        <f ca="1"/>
        <v>-17.859366679430011</v>
      </c>
      <c r="KR271" s="45">
        <f ca="1"/>
        <v>-18.773552315473552</v>
      </c>
      <c r="KS271" s="45">
        <f ca="1"/>
        <v>-16.240040385603905</v>
      </c>
      <c r="KT271" s="45">
        <f ca="1"/>
        <v>-16.517842699408533</v>
      </c>
      <c r="KU271" s="45">
        <f ca="1"/>
        <v>-17.110978355884555</v>
      </c>
      <c r="KV271" s="45">
        <f ca="1"/>
        <v>-17.943789195418347</v>
      </c>
      <c r="KW271" s="45">
        <f ca="1"/>
        <v>-18.526647211790092</v>
      </c>
      <c r="KX271" s="45">
        <f ca="1"/>
        <v>-19.9534467843771</v>
      </c>
      <c r="KY271" s="45">
        <f ca="1"/>
        <v>-22.412000257611268</v>
      </c>
      <c r="KZ271" s="45">
        <f ca="1"/>
        <v>-18.372029420733455</v>
      </c>
      <c r="LA271" s="45">
        <f ca="1"/>
        <v>-5.7283394182920375</v>
      </c>
      <c r="LB271" s="45">
        <f ca="1"/>
        <v>1.8602803307771651</v>
      </c>
      <c r="LC271" s="45">
        <f ca="1"/>
        <v>1.4330599596500377</v>
      </c>
      <c r="LD271" s="45">
        <f ca="1"/>
        <v>1.9806353346109375</v>
      </c>
      <c r="LE271" s="45">
        <f ca="1"/>
        <v>-0.61782583248616163</v>
      </c>
      <c r="LF271" s="45">
        <f ca="1"/>
        <v>-4.4993609284162517</v>
      </c>
      <c r="LG271" s="45">
        <f ca="1"/>
        <v>-13.277246418476096</v>
      </c>
      <c r="LH271" s="45">
        <f ca="1"/>
        <v>-15.894253618359556</v>
      </c>
      <c r="LI271" s="45">
        <f ca="1"/>
        <v>-15.551812484502797</v>
      </c>
      <c r="LJ271" s="45">
        <f ca="1"/>
        <v>-18.861183454513537</v>
      </c>
      <c r="LK271" s="45">
        <f ca="1"/>
        <v>-20.694258166551592</v>
      </c>
      <c r="LL271" s="45">
        <f ca="1"/>
        <v>-20.386989684343327</v>
      </c>
      <c r="LM271" s="45">
        <f ca="1"/>
        <v>-19.33216733729838</v>
      </c>
      <c r="LN271" s="45">
        <f ca="1"/>
        <v>-16.017524058580399</v>
      </c>
      <c r="LO271" s="45">
        <f ca="1"/>
        <v>-20.270160618543628</v>
      </c>
      <c r="LP271" s="45">
        <f ca="1"/>
        <v>-26.540130672216421</v>
      </c>
      <c r="LQ271" s="45">
        <f ca="1"/>
        <v>-25.656073252201089</v>
      </c>
      <c r="LR271" s="45">
        <f ca="1"/>
        <v>-26.758049000859266</v>
      </c>
      <c r="LS271" s="45">
        <f ca="1"/>
        <v>-16.189882978439329</v>
      </c>
      <c r="LT271" s="45">
        <f ca="1"/>
        <v>-6.340763500690457</v>
      </c>
      <c r="LU271" s="45">
        <f ca="1"/>
        <v>-1.5460932294130316</v>
      </c>
      <c r="LV271" s="45">
        <f ca="1"/>
        <v>-1.4993601452112202</v>
      </c>
      <c r="LW271" s="45">
        <f ca="1"/>
        <v>3.0128965274095449</v>
      </c>
      <c r="LX271" s="45">
        <f ca="1"/>
        <v>6.9379886825084682</v>
      </c>
      <c r="LY271" s="45">
        <f ca="1"/>
        <v>5.3153830311298407</v>
      </c>
      <c r="LZ271" s="45">
        <f ca="1"/>
        <v>2.1289234304428106</v>
      </c>
      <c r="MA271" s="45">
        <f ca="1"/>
        <v>0.17384034371376345</v>
      </c>
      <c r="MB271" s="45">
        <f ca="1"/>
        <v>-35.627741050839433</v>
      </c>
      <c r="MC271" s="45">
        <f ca="1"/>
        <v>-46.704681851863867</v>
      </c>
      <c r="MD271" s="45">
        <f ca="1"/>
        <v>-44.885092077136036</v>
      </c>
      <c r="ME271" s="45">
        <f ca="1"/>
        <v>-52.540338808655747</v>
      </c>
      <c r="MF271" s="45">
        <f ca="1"/>
        <v>-44.848877792596824</v>
      </c>
      <c r="MG271" s="45">
        <f ca="1"/>
        <v>-23.826105005502704</v>
      </c>
      <c r="MH271" s="45">
        <f ca="1"/>
        <v>-25.09394440400601</v>
      </c>
      <c r="MI271" s="45">
        <f ca="1"/>
        <v>-29.133697521448134</v>
      </c>
      <c r="MJ271" s="45">
        <f ca="1"/>
        <v>-27.733587140083308</v>
      </c>
      <c r="MK271" s="45">
        <f ca="1"/>
        <v>-35.75010174965859</v>
      </c>
      <c r="ML271" s="45">
        <f ca="1"/>
        <v>-42.041261355400081</v>
      </c>
      <c r="MM271" s="45">
        <f ca="1"/>
        <v>-50.112981153130526</v>
      </c>
      <c r="MN271" s="45">
        <f ca="1"/>
        <v>-57.677059238553056</v>
      </c>
      <c r="MO271" s="45">
        <f ca="1"/>
        <v>-55.731231258034704</v>
      </c>
      <c r="MP271" s="45">
        <f ca="1"/>
        <v>-48.609057733654979</v>
      </c>
      <c r="MQ271" s="45">
        <f ca="1"/>
        <v>-45.656101928710932</v>
      </c>
      <c r="MR271" s="45">
        <f ca="1"/>
        <v>-45.539730807662018</v>
      </c>
      <c r="MS271" s="45">
        <f ca="1"/>
        <v>-45.605975038528449</v>
      </c>
      <c r="MT271" s="45">
        <f ca="1"/>
        <v>-40.015393006324771</v>
      </c>
      <c r="MU271" s="45">
        <f ca="1"/>
        <v>-42.118518962264062</v>
      </c>
      <c r="MV271" s="45">
        <f ca="1"/>
        <v>-49.610020979046823</v>
      </c>
      <c r="MW271" s="45">
        <f ca="1"/>
        <v>-57.639818772673593</v>
      </c>
      <c r="MX271" s="45">
        <f ca="1"/>
        <v>-61.856562189578995</v>
      </c>
      <c r="MY271" s="45">
        <f ca="1"/>
        <v>-60.773978288888941</v>
      </c>
      <c r="MZ271" s="45">
        <f ca="1"/>
        <v>-57.502931503653514</v>
      </c>
      <c r="NA271" s="45">
        <f ca="1"/>
        <v>-53.399203812360753</v>
      </c>
      <c r="NB271" s="45">
        <f ca="1"/>
        <v>-52.95282401454449</v>
      </c>
      <c r="NC271" s="45">
        <f ca="1"/>
        <v>-60.735018506407741</v>
      </c>
      <c r="ND271" s="45">
        <f ca="1"/>
        <v>-57.424330400466914</v>
      </c>
      <c r="NE271" s="45">
        <f ca="1"/>
        <v>-54.105489827156077</v>
      </c>
      <c r="NF271" s="45">
        <f ca="1"/>
        <v>-58.566188265800477</v>
      </c>
      <c r="NG271" s="45">
        <f ca="1"/>
        <v>-71.433071887373927</v>
      </c>
      <c r="NH271" s="45">
        <f ca="1"/>
        <v>-75.883897126674626</v>
      </c>
      <c r="NI271" s="45">
        <f ca="1"/>
        <v>-66.508611022353179</v>
      </c>
      <c r="NJ271" s="45">
        <f ca="1"/>
        <v>-53.55980250442029</v>
      </c>
      <c r="NK271" s="45">
        <f ca="1"/>
        <v>-59.567572130680091</v>
      </c>
      <c r="NL271" s="45">
        <f ca="1"/>
        <v>-69.004176937341683</v>
      </c>
      <c r="NM271" s="45">
        <f ca="1"/>
        <v>-68.672512389063826</v>
      </c>
      <c r="NN271" s="45">
        <f ca="1"/>
        <v>-70.351828831315046</v>
      </c>
      <c r="NO271" s="45">
        <f ca="1"/>
        <v>-87.138709650158901</v>
      </c>
      <c r="NP271" s="45">
        <f ca="1"/>
        <v>-95.762974938035029</v>
      </c>
      <c r="NQ271" s="45">
        <f ca="1"/>
        <v>-94.861718505978601</v>
      </c>
      <c r="NR271" s="45">
        <f ca="1"/>
        <v>-94.644141413569457</v>
      </c>
      <c r="NS271" s="45">
        <f ca="1"/>
        <v>-97.701249143242819</v>
      </c>
      <c r="NT271" s="45">
        <f ca="1"/>
        <v>-101.10279056632518</v>
      </c>
      <c r="NU271" s="45">
        <f ca="1"/>
        <v>-96.482778275609036</v>
      </c>
      <c r="NV271" s="45">
        <f ca="1"/>
        <v>-87.964078270554538</v>
      </c>
      <c r="NW271" s="45">
        <f ca="1"/>
        <v>-90.083186934471129</v>
      </c>
      <c r="NX271" s="45">
        <f ca="1"/>
        <v>-88.005824579715735</v>
      </c>
      <c r="NY271" s="45">
        <f ca="1"/>
        <v>-82.191658255219465</v>
      </c>
      <c r="NZ271" s="45">
        <f ca="1"/>
        <v>-92.128616499304798</v>
      </c>
      <c r="OA271" s="45">
        <f ca="1"/>
        <v>-83.384512204527852</v>
      </c>
      <c r="OB271" s="45">
        <f ca="1"/>
        <v>-72.630253635406476</v>
      </c>
      <c r="OC271" s="45">
        <f ca="1"/>
        <v>-74.981235107064251</v>
      </c>
      <c r="OD271" s="45">
        <f ca="1"/>
        <v>-74.592919296979915</v>
      </c>
      <c r="OE271" s="45">
        <f ca="1"/>
        <v>-93.941269417047494</v>
      </c>
      <c r="OF271" s="45">
        <f ca="1"/>
        <v>-102.52960465621946</v>
      </c>
      <c r="OG271" s="45">
        <f ca="1"/>
        <v>-117.1702036783695</v>
      </c>
      <c r="OH271" s="45">
        <f ca="1"/>
        <v>-131.44070476090909</v>
      </c>
      <c r="OI271" s="45">
        <f ca="1"/>
        <v>-115.61751268017291</v>
      </c>
      <c r="OJ271" s="45">
        <f ca="1"/>
        <v>-102.20958697259427</v>
      </c>
      <c r="OK271" s="45">
        <f ca="1"/>
        <v>-100.60256639671324</v>
      </c>
      <c r="OL271" s="45">
        <f ca="1"/>
        <v>-103.71440501201154</v>
      </c>
      <c r="OM271" s="45">
        <f ca="1"/>
        <v>-99.060784328699114</v>
      </c>
      <c r="ON271" s="45">
        <f ca="1"/>
        <v>-104.1495251554251</v>
      </c>
      <c r="OO271" s="45">
        <f ca="1"/>
        <v>-97.184877328515043</v>
      </c>
      <c r="OP271" s="45">
        <f ca="1"/>
        <v>-88.659243420243257</v>
      </c>
      <c r="OQ271" s="45">
        <f ca="1"/>
        <v>-85.451350428223606</v>
      </c>
      <c r="OR271" s="45">
        <f ca="1"/>
        <v>-73.819370192885415</v>
      </c>
      <c r="OS271" s="45">
        <f ca="1"/>
        <v>-68.791837054967857</v>
      </c>
      <c r="OT271" s="45">
        <f ca="1"/>
        <v>-57.443175460457809</v>
      </c>
      <c r="OU271" s="45">
        <f ca="1"/>
        <v>-65.168546519994734</v>
      </c>
      <c r="OV271" s="45">
        <f ca="1"/>
        <v>-97.281194162368791</v>
      </c>
      <c r="OW271" s="45">
        <f ca="1"/>
        <v>-105.49498171281815</v>
      </c>
      <c r="OX271" s="45">
        <f ca="1"/>
        <v>-105.74010327160357</v>
      </c>
      <c r="OY271" s="45">
        <f ca="1"/>
        <v>-120.03417159497738</v>
      </c>
      <c r="OZ271" s="45">
        <f ca="1"/>
        <v>-115.50186711335182</v>
      </c>
      <c r="PA271" s="45">
        <f ca="1"/>
        <v>-103.66348439526557</v>
      </c>
      <c r="PB271" s="45">
        <f ca="1"/>
        <v>-97.350930440902701</v>
      </c>
      <c r="PC271" s="45">
        <f ca="1"/>
        <v>-122.23069964206219</v>
      </c>
      <c r="PD271" s="45">
        <f ca="1"/>
        <v>-119.74482315886019</v>
      </c>
      <c r="PE271" s="45">
        <f ca="1"/>
        <v>-117.75009914302825</v>
      </c>
      <c r="PF271" s="45">
        <f ca="1"/>
        <v>-110.55108489429951</v>
      </c>
      <c r="PG271" s="45">
        <f ca="1"/>
        <v>-106.83894242954253</v>
      </c>
      <c r="PH271" s="45">
        <f ca="1"/>
        <v>-112.84774404966832</v>
      </c>
      <c r="PI271" s="45">
        <f ca="1"/>
        <v>-102.93919048690796</v>
      </c>
      <c r="PJ271" s="45">
        <f ca="1"/>
        <v>-113.98299415457251</v>
      </c>
      <c r="PK271" s="45">
        <f ca="1"/>
        <v>-140.43081803452969</v>
      </c>
      <c r="PL271" s="45">
        <f ca="1"/>
        <v>-120.5983053549528</v>
      </c>
      <c r="PM271" s="45">
        <f ca="1"/>
        <v>-116.08616225802896</v>
      </c>
      <c r="PN271" s="45">
        <f ca="1"/>
        <v>-104.98950189983844</v>
      </c>
      <c r="PO271" s="45">
        <f ca="1"/>
        <v>-92.218475511431706</v>
      </c>
      <c r="PP271" s="45">
        <f ca="1"/>
        <v>-71.736425475835787</v>
      </c>
      <c r="PQ271" s="45">
        <f ca="1"/>
        <v>-63.76184257090091</v>
      </c>
      <c r="PR271" s="45">
        <f ca="1"/>
        <v>-58.956004257678998</v>
      </c>
      <c r="PS271" s="45">
        <f ca="1"/>
        <v>-51.377310669302943</v>
      </c>
      <c r="PT271" s="45">
        <f ca="1"/>
        <v>-51.419564992308608</v>
      </c>
      <c r="PU271" s="45">
        <f ca="1"/>
        <v>-55.111100479841227</v>
      </c>
      <c r="PV271" s="45">
        <f ca="1"/>
        <v>-55.755724749088287</v>
      </c>
      <c r="PW271" s="45">
        <f ca="1"/>
        <v>-52.950456266880039</v>
      </c>
      <c r="PX271" s="45">
        <f ca="1"/>
        <v>-54.731506184935569</v>
      </c>
      <c r="PY271" s="45">
        <f ca="1"/>
        <v>-59.382336906671512</v>
      </c>
      <c r="PZ271" s="45">
        <f ca="1"/>
        <v>-59.363167387843163</v>
      </c>
      <c r="QA271" s="45">
        <f ca="1"/>
        <v>-64.095603128790884</v>
      </c>
      <c r="QB271" s="45">
        <f ca="1"/>
        <v>-65.525338954210298</v>
      </c>
      <c r="QC271" s="45">
        <f ca="1"/>
        <v>-55.902225109934818</v>
      </c>
      <c r="QD271" s="45">
        <f ca="1"/>
        <v>-56.071088127613066</v>
      </c>
      <c r="QE271" s="45">
        <f ca="1"/>
        <v>-49.692784429192542</v>
      </c>
      <c r="QF271" s="45">
        <f ca="1"/>
        <v>-44.707458678007129</v>
      </c>
      <c r="QG271" s="45">
        <f ca="1"/>
        <v>-51.036718875050539</v>
      </c>
      <c r="QH271" s="45">
        <f ca="1"/>
        <v>-47.287266233682629</v>
      </c>
      <c r="QI271" s="45">
        <f ca="1"/>
        <v>-44.295470095992101</v>
      </c>
      <c r="QJ271" s="45">
        <f ca="1"/>
        <v>-47.776752977967263</v>
      </c>
      <c r="QK271" s="45">
        <f ca="1"/>
        <v>-46.7090243524313</v>
      </c>
      <c r="QL271" s="45">
        <f ca="1"/>
        <v>-48.366017544150353</v>
      </c>
      <c r="QM271" s="45">
        <f ca="1"/>
        <v>-48.467614037632941</v>
      </c>
      <c r="QN271" s="45">
        <f ca="1"/>
        <v>-42.030748580813409</v>
      </c>
      <c r="QO271" s="45">
        <f ca="1"/>
        <v>-44.266857787370682</v>
      </c>
      <c r="QP271" s="45">
        <f ca="1"/>
        <v>-42.410483925104145</v>
      </c>
      <c r="QQ271" s="45">
        <f ca="1"/>
        <v>-38.920547672271738</v>
      </c>
      <c r="QR271" s="45">
        <f ca="1"/>
        <v>-36.15717248415946</v>
      </c>
      <c r="QS271" s="45">
        <f ca="1"/>
        <v>-38.605762409925475</v>
      </c>
      <c r="QT271" s="45">
        <f ca="1"/>
        <v>-45.436557311296454</v>
      </c>
      <c r="QU271" s="45">
        <f ca="1"/>
        <v>-47.479026763558394</v>
      </c>
      <c r="QV271" s="45">
        <f ca="1"/>
        <v>-47.480626389861101</v>
      </c>
      <c r="QW271" s="45">
        <f ca="1"/>
        <v>-44.548973019003867</v>
      </c>
      <c r="QX271" s="45">
        <f ca="1"/>
        <v>-45.698215140819542</v>
      </c>
      <c r="QY271" s="45">
        <f ca="1"/>
        <v>-47.496464221954341</v>
      </c>
      <c r="QZ271" s="45">
        <f ca="1"/>
        <v>-47.161678568005556</v>
      </c>
      <c r="RA271" s="45">
        <f ca="1"/>
        <v>-53.862528209686282</v>
      </c>
      <c r="RB271" s="45">
        <f ca="1"/>
        <v>-54.599021521687504</v>
      </c>
      <c r="RC271" s="45">
        <f ca="1"/>
        <v>-53.483436837792404</v>
      </c>
      <c r="RD271" s="45">
        <f ca="1"/>
        <v>-54.289069241166118</v>
      </c>
      <c r="RE271" s="45">
        <f ca="1"/>
        <v>-53.677943525791179</v>
      </c>
      <c r="RF271" s="45">
        <f ca="1"/>
        <v>-51.45066534304619</v>
      </c>
      <c r="RG271" s="45">
        <f ca="1"/>
        <v>-53.822170705199234</v>
      </c>
      <c r="RH271" s="45">
        <f ca="1"/>
        <v>-53.122207940936086</v>
      </c>
      <c r="RI271" s="45">
        <f ca="1"/>
        <v>-48.432750298261638</v>
      </c>
      <c r="RJ271" s="45">
        <f ca="1"/>
        <v>-48.056966602325431</v>
      </c>
      <c r="RK271" s="45">
        <f ca="1"/>
        <v>-63.027258429646494</v>
      </c>
      <c r="RL271" s="45">
        <f ca="1"/>
        <v>-68.437942166447627</v>
      </c>
      <c r="RM271" s="45">
        <f ca="1"/>
        <v>-68.583689409852013</v>
      </c>
      <c r="RN271" s="45">
        <f ca="1"/>
        <v>-67.403257584929449</v>
      </c>
      <c r="RO271" s="45">
        <f ca="1"/>
        <v>-66.11170739555358</v>
      </c>
      <c r="RP271" s="45">
        <f ca="1"/>
        <v>-64.231619458556168</v>
      </c>
      <c r="RQ271" s="45">
        <f ca="1"/>
        <v>-60.855129189848896</v>
      </c>
      <c r="RR271" s="45">
        <f ca="1"/>
        <v>-55.730570625782008</v>
      </c>
      <c r="RS271" s="45">
        <f ca="1"/>
        <v>-53.744099998712528</v>
      </c>
      <c r="RT271" s="45">
        <f ca="1"/>
        <v>-55.247437559485434</v>
      </c>
      <c r="RU271" s="45">
        <f ca="1"/>
        <v>-53.175569842576976</v>
      </c>
      <c r="RV271" s="45">
        <f ca="1"/>
        <v>-49.568305035829539</v>
      </c>
      <c r="RW271" s="45">
        <f ca="1"/>
        <v>-50.450446085214622</v>
      </c>
      <c r="RX271" s="45">
        <f ca="1"/>
        <v>-54.376394930839538</v>
      </c>
      <c r="RY271" s="45">
        <f ca="1"/>
        <v>-60.24601522254946</v>
      </c>
      <c r="RZ271" s="45">
        <f ca="1"/>
        <v>-62.759009980678556</v>
      </c>
      <c r="SA271" s="45">
        <f ca="1"/>
        <v>-61.409521127343169</v>
      </c>
      <c r="SB271" s="45">
        <f ca="1"/>
        <v>-63.333703087925898</v>
      </c>
      <c r="SC271" s="45">
        <f ca="1"/>
        <v>-60.171757285594936</v>
      </c>
      <c r="SD271" s="45">
        <f ca="1"/>
        <v>-61.062820339083672</v>
      </c>
      <c r="SE271" s="45">
        <f ca="1"/>
        <v>-56.966563817501083</v>
      </c>
      <c r="SF271" s="45">
        <f ca="1"/>
        <v>-48.037841670155515</v>
      </c>
      <c r="SG271" s="45">
        <f ca="1"/>
        <v>-48.325104127287858</v>
      </c>
      <c r="SH271" s="45">
        <f ca="1"/>
        <v>-48.282360950946803</v>
      </c>
      <c r="SI271" s="45">
        <f ca="1"/>
        <v>-50.102945243239404</v>
      </c>
      <c r="SJ271" s="45">
        <f ca="1"/>
        <v>-52.039592589020728</v>
      </c>
      <c r="SK271" s="45">
        <f ca="1"/>
        <v>-48.843198783040044</v>
      </c>
      <c r="SL271" s="45">
        <f ca="1"/>
        <v>-46.823986305475238</v>
      </c>
      <c r="SM271" s="45">
        <f ca="1"/>
        <v>-48.754351401448247</v>
      </c>
      <c r="SN271" s="45">
        <f ca="1"/>
        <v>-47.958752015709862</v>
      </c>
      <c r="SO271" s="45">
        <f ca="1"/>
        <v>-46.258554329514496</v>
      </c>
      <c r="SP271" s="45">
        <f ca="1"/>
        <v>-46.243815852403642</v>
      </c>
      <c r="SQ271" s="45">
        <f ca="1"/>
        <v>-52.374986484527597</v>
      </c>
      <c r="SR271" s="45">
        <f ca="1"/>
        <v>-54.826066046834001</v>
      </c>
      <c r="SS271" s="45">
        <f ca="1"/>
        <v>-58.467141542077066</v>
      </c>
    </row>
    <row r="272" spans="2:513" x14ac:dyDescent="0.25">
      <c r="B272" s="46" t="s">
        <v>505</v>
      </c>
      <c r="C272" s="45" cm="1">
        <f t="array" aca="1" ref="C272" ca="1">MIN(IFERROR(IF(OFFSET(bHist!$A$1,_xlfn.XMATCH($B$270,bHist!B:B,0)-1,3,1,500)=0,"-",OFFSET(bHist!$A$1,_xlfn.XMATCH($B$270,bHist!B:B,0)-1,3,1,500))-IF(OFFSET(bHist!$A$1,_xlfn.XMATCH(B272,bHist!B:B,0)-1,3,1,500)=0,"-",OFFSET(bHist!$A$1,_xlfn.XMATCH(B272,bHist!B:B,0)-1,3,1,500)),"-"))</f>
        <v>-536.13230117273326</v>
      </c>
      <c r="D272" s="45" cm="1">
        <f t="array" aca="1" ref="D272" ca="1">AVERAGE(IFERROR(IF(OFFSET(bHist!$A$1,_xlfn.XMATCH($B$270,bHist!B:B,0)-1,3,1,500)=0,"-",OFFSET(bHist!$A$1,_xlfn.XMATCH($B$270,bHist!B:B,0)-1,3,1,500))-IF(OFFSET(bHist!$A$1,_xlfn.XMATCH(B272,bHist!B:B,0)-1,3,1,500)=0,"-",OFFSET(bHist!$A$1,_xlfn.XMATCH(B272,bHist!B:B,0)-1,3,1,500)),"-"))</f>
        <v>-78.236302236654296</v>
      </c>
      <c r="E272" s="45" cm="1">
        <f t="array" aca="1" ref="E272" ca="1">MAX(IFERROR(IF(OFFSET(bHist!$A$1,_xlfn.XMATCH($B$270,bHist!B:B,0)-1,3,1,500)=0,"-",OFFSET(bHist!$A$1,_xlfn.XMATCH($B$270,bHist!B:B,0)-1,3,1,500))-IF(OFFSET(bHist!$A$1,_xlfn.XMATCH(B272,bHist!B:B,0)-1,3,1,500)=0,"-",OFFSET(bHist!$A$1,_xlfn.XMATCH(B272,bHist!B:B,0)-1,3,1,500)),"-"))</f>
        <v>-13.837931263923643</v>
      </c>
      <c r="F272" s="45" cm="1">
        <f t="array" aca="1" ref="F272" ca="1">_xlfn.STDEV.P(IFERROR(IF(OFFSET(bHist!$A$1,_xlfn.XMATCH($B$270,bHist!B:B,0)-1,3,1,500)=0,"-",OFFSET(bHist!$A$1,_xlfn.XMATCH($B$270,bHist!B:B,0)-1,3,1,500))-IF(OFFSET(bHist!$A$1,_xlfn.XMATCH(B272,bHist!B:B,0)-1,3,1,500)=0,"-",OFFSET(bHist!$A$1,_xlfn.XMATCH(B272,bHist!B:B,0)-1,3,1,500)),"-"))</f>
        <v>69.501191402904098</v>
      </c>
      <c r="G272" s="45" cm="1">
        <f t="array" aca="1" ref="G272" ca="1">INDEX((IFERROR(IF(OFFSET(bHist!$A$1,_xlfn.XMATCH($B$270,bHist!B:B,0)-1,3,1,500)=0,"-",OFFSET(bHist!$A$1,_xlfn.XMATCH($B$270,bHist!B:B,0)-1,3,1,500))-IF(OFFSET(bHist!$A$1,_xlfn.XMATCH(B272,bHist!B:B,0)-1,3,1,500)=0,"-",OFFSET(bHist!$A$1,_xlfn.XMATCH(B272,bHist!B:B,0)-1,3,1,500)),"-")),1)</f>
        <v>-129.36299578857424</v>
      </c>
      <c r="H272" s="51">
        <f t="shared" ref="H272:H276" ca="1" si="8">(G272-D272)/(E272-C272)</f>
        <v>-9.7888655320650789E-2</v>
      </c>
      <c r="I272" s="51" cm="1">
        <f t="array" aca="1" ref="I272" ca="1">SLOPE((IFERROR(IF(OFFSET(bHist!$A$1,_xlfn.XMATCH($B$270,bHist!$B:$B,0)-1,3,1,500)=0,"-",OFFSET(bHist!$A$1,_xlfn.XMATCH($B$270,bHist!$B:$B,0)-1,3,1,500))-IF(OFFSET(bHist!$A$1,_xlfn.XMATCH(B272,bHist!$B:$B,0)-1,3,1,500)=0,"-",OFFSET(bHist!$A$1,_xlfn.XMATCH(B272,bHist!$B:$B,0)-1,3,1,500)),"-")),OFFSET(bHist!$A$1,0,3,1,500))</f>
        <v>-8.2156114982332107E-2</v>
      </c>
      <c r="J272" s="45" cm="1">
        <f t="array" aca="1" ref="J272" ca="1">INTERCEPT((IFERROR(IF(OFFSET(bHist!$A$1,_xlfn.XMATCH($B$270,bHist!$B:$B,0)-1,3,1,500)=0,"-",OFFSET(bHist!$A$1,_xlfn.XMATCH($B$270,bHist!$B:$B,0)-1,3,1,500))-IF(OFFSET(bHist!$A$1,_xlfn.XMATCH(B272,bHist!$B:$B,0)-1,3,1,500)=0,"-",OFFSET(bHist!$A$1,_xlfn.XMATCH(B272,bHist!$B:$B,0)-1,3,1,500)),"-")),OFFSET(bHist!$A$1,0,3,1,500))</f>
        <v>3508.5749649094223</v>
      </c>
      <c r="K272" s="45" cm="1">
        <f t="array" aca="1" ref="K272" ca="1">STEYX((IFERROR(IF(OFFSET(bHist!$A$1,_xlfn.XMATCH($B$270,bHist!B:B,0)-1,3,1,500)=0,"-",OFFSET(bHist!$A$1,_xlfn.XMATCH($B$270,bHist!B:B,0)-1,3,1,500))-IF(OFFSET(bHist!$A$1,_xlfn.XMATCH(B272,bHist!B:B,0)-1,3,1,500)=0,"-",OFFSET(bHist!$A$1,_xlfn.XMATCH(B272,bHist!B:B,0)-1,3,1,500)),"-")),OFFSET(bHist!$A$1,0,3,1,500))</f>
        <v>67.488501941632606</v>
      </c>
      <c r="L272" s="51" cm="1">
        <f t="array" aca="1" ref="L272" ca="1">CORREL(IF(OFFSET(bHist!A28,_xlfn.XMATCH($B$270,bHist!B:B,0)-1,3,1,500)=0,"-",OFFSET(bHist!$A$1,_xlfn.XMATCH($B$270,bHist!B:B,0)-1,3,1,500)),IF(OFFSET(bHist!$A$1,_xlfn.XMATCH(B272,bHist!B:B,0)-1,3,1,500)=0,"-",OFFSET(bHist!$A$1,_xlfn.XMATCH(B272,bHist!B:B,0)-1,3,1,500)))</f>
        <v>0.9147635616116675</v>
      </c>
      <c r="M272" s="51" cm="1">
        <f t="array" aca="1" ref="M272" ca="1">CORREL((IFERROR(IF(OFFSET(bHist!$A$1,_xlfn.XMATCH($B$270,bHist!B:B,0)-1,3,1,500)=0,"-",OFFSET(bHist!$A$1,_xlfn.XMATCH($B$270,bHist!B:B,0)-1,3,1,500))-IF(OFFSET(bHist!$A$1,_xlfn.XMATCH(B272,bHist!B:B,0)-1,3,1,500)=0,"-",OFFSET(bHist!$A$1,_xlfn.XMATCH(B272,bHist!B:B,0)-1,3,1,500)),"-")),OFFSET(bHist!$A$1,0,3,1,500))</f>
        <v>-0.24668032537257523</v>
      </c>
      <c r="N272" s="45" cm="1">
        <f t="array" aca="1" ref="N272:SS272" ca="1">(IFERROR(IF(OFFSET(bHist!$A$1,_xlfn.XMATCH($B$270,bHist!B:B,0)-1,3,1,500)=0,"-",OFFSET(bHist!$A$1,_xlfn.XMATCH($B$270,bHist!B:B,0)-1,3,1,500))-IF(OFFSET(bHist!$A$1,_xlfn.XMATCH(B272,bHist!B:B,0)-1,3,1,500)=0,"-",OFFSET(bHist!$A$1,_xlfn.XMATCH(B272,bHist!B:B,0)-1,3,1,500)),"-"))</f>
        <v>-129.36299578857424</v>
      </c>
      <c r="O272" s="45">
        <f ca="1"/>
        <v>-129.1959156088829</v>
      </c>
      <c r="P272" s="45">
        <f ca="1"/>
        <v>-137.80216886663436</v>
      </c>
      <c r="Q272" s="45">
        <f ca="1"/>
        <v>-138.14348629426956</v>
      </c>
      <c r="R272" s="45">
        <f ca="1"/>
        <v>-148.0949037079811</v>
      </c>
      <c r="S272" s="45">
        <f ca="1"/>
        <v>-168.36236313962937</v>
      </c>
      <c r="T272" s="45">
        <f ca="1"/>
        <v>-182.13211905384065</v>
      </c>
      <c r="U272" s="45">
        <f ca="1"/>
        <v>-181.68260968732832</v>
      </c>
      <c r="V272" s="45">
        <f ca="1"/>
        <v>-189.06849552297598</v>
      </c>
      <c r="W272" s="45">
        <f ca="1"/>
        <v>-186.6575499472618</v>
      </c>
      <c r="X272" s="45">
        <f ca="1"/>
        <v>-183.43593572187424</v>
      </c>
      <c r="Y272" s="45">
        <f ca="1"/>
        <v>-191.82355437707903</v>
      </c>
      <c r="Z272" s="45">
        <f ca="1"/>
        <v>-175.15723037004472</v>
      </c>
      <c r="AA272" s="45">
        <f ca="1"/>
        <v>-171.42420638656614</v>
      </c>
      <c r="AB272" s="45">
        <f ca="1"/>
        <v>-141.74632226324081</v>
      </c>
      <c r="AC272" s="45">
        <f ca="1"/>
        <v>-108.14430980300904</v>
      </c>
      <c r="AD272" s="45">
        <f ca="1"/>
        <v>-138.01587833309173</v>
      </c>
      <c r="AE272" s="45">
        <f ca="1"/>
        <v>-129.63363089656832</v>
      </c>
      <c r="AF272" s="45">
        <f ca="1"/>
        <v>-124.60288795375823</v>
      </c>
      <c r="AG272" s="45">
        <f ca="1"/>
        <v>-90.799756393909462</v>
      </c>
      <c r="AH272" s="45">
        <f ca="1"/>
        <v>-69.192391697883622</v>
      </c>
      <c r="AI272" s="45">
        <f ca="1"/>
        <v>-38.95325792312623</v>
      </c>
      <c r="AJ272" s="45">
        <f ca="1"/>
        <v>-56.052919672489161</v>
      </c>
      <c r="AK272" s="45">
        <f ca="1"/>
        <v>-80.303418529510481</v>
      </c>
      <c r="AL272" s="45">
        <f ca="1"/>
        <v>-93.225435612678524</v>
      </c>
      <c r="AM272" s="45">
        <f ca="1"/>
        <v>-110.59661172628404</v>
      </c>
      <c r="AN272" s="45">
        <f ca="1"/>
        <v>-110.4455690097809</v>
      </c>
      <c r="AO272" s="45">
        <f ca="1"/>
        <v>-103.44393307828904</v>
      </c>
      <c r="AP272" s="45">
        <f ca="1"/>
        <v>-83.325870368003848</v>
      </c>
      <c r="AQ272" s="45">
        <f ca="1"/>
        <v>-78.981821324825276</v>
      </c>
      <c r="AR272" s="45">
        <f ca="1"/>
        <v>-98.648119954109205</v>
      </c>
      <c r="AS272" s="45">
        <f ca="1"/>
        <v>-117.90374816179275</v>
      </c>
      <c r="AT272" s="45">
        <f ca="1"/>
        <v>-115.81085453987123</v>
      </c>
      <c r="AU272" s="45">
        <f ca="1"/>
        <v>-118.49760317897797</v>
      </c>
      <c r="AV272" s="45">
        <f ca="1"/>
        <v>-135.64169487333297</v>
      </c>
      <c r="AW272" s="45">
        <f ca="1"/>
        <v>-149.16737174654008</v>
      </c>
      <c r="AX272" s="45">
        <f ca="1"/>
        <v>-182.16478175163269</v>
      </c>
      <c r="AY272" s="45">
        <f ca="1"/>
        <v>-196.74606487655637</v>
      </c>
      <c r="AZ272" s="45">
        <f ca="1"/>
        <v>-204.09843508148191</v>
      </c>
      <c r="BA272" s="45">
        <f ca="1"/>
        <v>-193.33065859985351</v>
      </c>
      <c r="BB272" s="45">
        <f ca="1"/>
        <v>-191.47590325355526</v>
      </c>
      <c r="BC272" s="45">
        <f ca="1"/>
        <v>-190.23057899093629</v>
      </c>
      <c r="BD272" s="45">
        <f ca="1"/>
        <v>-193.91276333379744</v>
      </c>
      <c r="BE272" s="45">
        <f ca="1"/>
        <v>-196.7361507525444</v>
      </c>
      <c r="BF272" s="45">
        <f ca="1"/>
        <v>-212.43454475069043</v>
      </c>
      <c r="BG272" s="45">
        <f ca="1"/>
        <v>-223.2203061709404</v>
      </c>
      <c r="BH272" s="45">
        <f ca="1"/>
        <v>-239.97943792390819</v>
      </c>
      <c r="BI272" s="45">
        <f ca="1"/>
        <v>-213.58328535366064</v>
      </c>
      <c r="BJ272" s="45">
        <f ca="1"/>
        <v>-208.93715967464445</v>
      </c>
      <c r="BK272" s="45">
        <f ca="1"/>
        <v>-179.67173871994015</v>
      </c>
      <c r="BL272" s="45">
        <f ca="1"/>
        <v>-143.20625359821321</v>
      </c>
      <c r="BM272" s="45">
        <f ca="1"/>
        <v>-163.81381959819794</v>
      </c>
      <c r="BN272" s="45">
        <f ca="1"/>
        <v>-180.81829554796218</v>
      </c>
      <c r="BO272" s="45">
        <f ca="1"/>
        <v>-232.01333262205122</v>
      </c>
      <c r="BP272" s="45">
        <f ca="1"/>
        <v>-243.01922389841081</v>
      </c>
      <c r="BQ272" s="45">
        <f ca="1"/>
        <v>-162.95665480899811</v>
      </c>
      <c r="BR272" s="45">
        <f ca="1"/>
        <v>-131.86576132059099</v>
      </c>
      <c r="BS272" s="45">
        <f ca="1"/>
        <v>-135.33844623279572</v>
      </c>
      <c r="BT272" s="45">
        <f ca="1"/>
        <v>-105.42033796072006</v>
      </c>
      <c r="BU272" s="45">
        <f ca="1"/>
        <v>-113.45232865810395</v>
      </c>
      <c r="BV272" s="45">
        <f ca="1"/>
        <v>-167.95182314205172</v>
      </c>
      <c r="BW272" s="45">
        <f ca="1"/>
        <v>-192.98752823543549</v>
      </c>
      <c r="BX272" s="45">
        <f ca="1"/>
        <v>-215.64698924875256</v>
      </c>
      <c r="BY272" s="45">
        <f ca="1"/>
        <v>-235.05599626827239</v>
      </c>
      <c r="BZ272" s="45">
        <f ca="1"/>
        <v>-238.0730026574135</v>
      </c>
      <c r="CA272" s="45">
        <f ca="1"/>
        <v>-236.20444595718385</v>
      </c>
      <c r="CB272" s="45">
        <f ca="1"/>
        <v>-248.88527642011641</v>
      </c>
      <c r="CC272" s="45">
        <f ca="1"/>
        <v>-250.51633635044095</v>
      </c>
      <c r="CD272" s="45">
        <f ca="1"/>
        <v>-249.11164289379121</v>
      </c>
      <c r="CE272" s="45">
        <f ca="1"/>
        <v>-240.12015390729906</v>
      </c>
      <c r="CF272" s="45">
        <f ca="1"/>
        <v>-284.50038494777681</v>
      </c>
      <c r="CG272" s="45">
        <f ca="1"/>
        <v>-316.53548999118806</v>
      </c>
      <c r="CH272" s="45">
        <f ca="1"/>
        <v>-468.24172100877763</v>
      </c>
      <c r="CI272" s="45">
        <f ca="1"/>
        <v>-497.65691300153736</v>
      </c>
      <c r="CJ272" s="45">
        <f ca="1"/>
        <v>-478.14570214509962</v>
      </c>
      <c r="CK272" s="45">
        <f ca="1"/>
        <v>-536.13230117273326</v>
      </c>
      <c r="CL272" s="45">
        <f ca="1"/>
        <v>-527.40487476873398</v>
      </c>
      <c r="CM272" s="45">
        <f ca="1"/>
        <v>-427.12836080503467</v>
      </c>
      <c r="CN272" s="45">
        <f ca="1"/>
        <v>-325.23913199090958</v>
      </c>
      <c r="CO272" s="45">
        <f ca="1"/>
        <v>-188.34029269409177</v>
      </c>
      <c r="CP272" s="45">
        <f ca="1"/>
        <v>-173.86183838510513</v>
      </c>
      <c r="CQ272" s="45">
        <f ca="1"/>
        <v>-113.59526878738401</v>
      </c>
      <c r="CR272" s="45">
        <f ca="1"/>
        <v>-106.49321746683121</v>
      </c>
      <c r="CS272" s="45">
        <f ca="1"/>
        <v>-123.43318632745743</v>
      </c>
      <c r="CT272" s="45">
        <f ca="1"/>
        <v>-56.049174636840831</v>
      </c>
      <c r="CU272" s="45">
        <f ca="1"/>
        <v>-37.552217421531694</v>
      </c>
      <c r="CV272" s="45">
        <f ca="1"/>
        <v>-29.748590667724613</v>
      </c>
      <c r="CW272" s="45">
        <f ca="1"/>
        <v>-36.633786085128783</v>
      </c>
      <c r="CX272" s="45">
        <f ca="1"/>
        <v>-55.692282536983498</v>
      </c>
      <c r="CY272" s="45">
        <f ca="1"/>
        <v>-62.223073069095619</v>
      </c>
      <c r="CZ272" s="45">
        <f ca="1"/>
        <v>-53.781700524330148</v>
      </c>
      <c r="DA272" s="45">
        <f ca="1"/>
        <v>-43.24311117124558</v>
      </c>
      <c r="DB272" s="45">
        <f ca="1"/>
        <v>-34.911752231121064</v>
      </c>
      <c r="DC272" s="45">
        <f ca="1"/>
        <v>-29.214197745800014</v>
      </c>
      <c r="DD272" s="45">
        <f ca="1"/>
        <v>-18.326162753105166</v>
      </c>
      <c r="DE272" s="45">
        <f ca="1"/>
        <v>-20.089645160198209</v>
      </c>
      <c r="DF272" s="45">
        <f ca="1"/>
        <v>-22.373328238010409</v>
      </c>
      <c r="DG272" s="45">
        <f ca="1"/>
        <v>-25.036636806011202</v>
      </c>
      <c r="DH272" s="45">
        <f ca="1"/>
        <v>-24.442099469184868</v>
      </c>
      <c r="DI272" s="45">
        <f ca="1"/>
        <v>-26.222017327308656</v>
      </c>
      <c r="DJ272" s="45">
        <f ca="1"/>
        <v>-40.42844897890091</v>
      </c>
      <c r="DK272" s="45">
        <f ca="1"/>
        <v>-29.196377281188958</v>
      </c>
      <c r="DL272" s="45">
        <f ca="1"/>
        <v>-29.900984166145321</v>
      </c>
      <c r="DM272" s="45">
        <f ca="1"/>
        <v>-31.361898037433626</v>
      </c>
      <c r="DN272" s="45">
        <f ca="1"/>
        <v>-31.184110225677486</v>
      </c>
      <c r="DO272" s="45">
        <f ca="1"/>
        <v>-30.926676103591923</v>
      </c>
      <c r="DP272" s="45">
        <f ca="1"/>
        <v>-32.338417654991154</v>
      </c>
      <c r="DQ272" s="45">
        <f ca="1"/>
        <v>-33.571315578937543</v>
      </c>
      <c r="DR272" s="45">
        <f ca="1"/>
        <v>-40.176165090084076</v>
      </c>
      <c r="DS272" s="45">
        <f ca="1"/>
        <v>-40.628461444854729</v>
      </c>
      <c r="DT272" s="45">
        <f ca="1"/>
        <v>-40.697243497848504</v>
      </c>
      <c r="DU272" s="45">
        <f ca="1"/>
        <v>-38.320798934459681</v>
      </c>
      <c r="DV272" s="45">
        <f ca="1"/>
        <v>-42.009400313377384</v>
      </c>
      <c r="DW272" s="45">
        <f ca="1"/>
        <v>-45.240453533649436</v>
      </c>
      <c r="DX272" s="45">
        <f ca="1"/>
        <v>-30.35821875619888</v>
      </c>
      <c r="DY272" s="45">
        <f ca="1"/>
        <v>-24.165520554542546</v>
      </c>
      <c r="DZ272" s="45">
        <f ca="1"/>
        <v>-18.102377156257631</v>
      </c>
      <c r="EA272" s="45">
        <f ca="1"/>
        <v>-17.791141047000878</v>
      </c>
      <c r="EB272" s="45">
        <f ca="1"/>
        <v>-17.578807481765743</v>
      </c>
      <c r="EC272" s="45">
        <f ca="1"/>
        <v>-17.268532390117649</v>
      </c>
      <c r="ED272" s="45">
        <f ca="1"/>
        <v>-18.47334260368347</v>
      </c>
      <c r="EE272" s="45">
        <f ca="1"/>
        <v>-20.930491698265072</v>
      </c>
      <c r="EF272" s="45">
        <f ca="1"/>
        <v>-20.409313619613648</v>
      </c>
      <c r="EG272" s="45">
        <f ca="1"/>
        <v>-20.949404873847961</v>
      </c>
      <c r="EH272" s="45">
        <f ca="1"/>
        <v>-22.050879307270044</v>
      </c>
      <c r="EI272" s="45">
        <f ca="1"/>
        <v>-22.107820390701299</v>
      </c>
      <c r="EJ272" s="45">
        <f ca="1"/>
        <v>-26.618045044898984</v>
      </c>
      <c r="EK272" s="45">
        <f ca="1"/>
        <v>-24.047410695075989</v>
      </c>
      <c r="EL272" s="45">
        <f ca="1"/>
        <v>-21.39736038541794</v>
      </c>
      <c r="EM272" s="45">
        <f ca="1"/>
        <v>-13.837931263923643</v>
      </c>
      <c r="EN272" s="45">
        <f ca="1"/>
        <v>-14.764880764007565</v>
      </c>
      <c r="EO272" s="45">
        <f ca="1"/>
        <v>-15.116286092281335</v>
      </c>
      <c r="EP272" s="45">
        <f ca="1"/>
        <v>-15.962417214870456</v>
      </c>
      <c r="EQ272" s="45">
        <f ca="1"/>
        <v>-17.638042262077327</v>
      </c>
      <c r="ER272" s="45">
        <f ca="1"/>
        <v>-18.77684981775284</v>
      </c>
      <c r="ES272" s="45">
        <f ca="1"/>
        <v>-20.690763246059412</v>
      </c>
      <c r="ET272" s="45">
        <f ca="1"/>
        <v>-22.385124719142915</v>
      </c>
      <c r="EU272" s="45">
        <f ca="1"/>
        <v>-22.268668700695038</v>
      </c>
      <c r="EV272" s="45">
        <f ca="1"/>
        <v>-23.438281344413753</v>
      </c>
      <c r="EW272" s="45">
        <f ca="1"/>
        <v>-24.274728755950925</v>
      </c>
      <c r="EX272" s="45">
        <f ca="1"/>
        <v>-25.562255461215976</v>
      </c>
      <c r="EY272" s="45">
        <f ca="1"/>
        <v>-25.595811846256261</v>
      </c>
      <c r="EZ272" s="45">
        <f ca="1"/>
        <v>-27.604143892288199</v>
      </c>
      <c r="FA272" s="45">
        <f ca="1"/>
        <v>-29.046846018314362</v>
      </c>
      <c r="FB272" s="45">
        <f ca="1"/>
        <v>-28.204426071643823</v>
      </c>
      <c r="FC272" s="45">
        <f ca="1"/>
        <v>-29.806230969429016</v>
      </c>
      <c r="FD272" s="45">
        <f ca="1"/>
        <v>-35.448506566524507</v>
      </c>
      <c r="FE272" s="45">
        <f ca="1"/>
        <v>-38.873445497512805</v>
      </c>
      <c r="FF272" s="45">
        <f ca="1"/>
        <v>-43.171389301300053</v>
      </c>
      <c r="FG272" s="45">
        <f ca="1"/>
        <v>-40.599129271030421</v>
      </c>
      <c r="FH272" s="45">
        <f ca="1"/>
        <v>-35.34432563972473</v>
      </c>
      <c r="FI272" s="45">
        <f ca="1"/>
        <v>-38.195054344654089</v>
      </c>
      <c r="FJ272" s="45">
        <f ca="1"/>
        <v>-39.11754959821701</v>
      </c>
      <c r="FK272" s="45">
        <f ca="1"/>
        <v>-38.304075607776653</v>
      </c>
      <c r="FL272" s="45">
        <f ca="1"/>
        <v>-36.557354433536538</v>
      </c>
      <c r="FM272" s="45">
        <f ca="1"/>
        <v>-43.390534156322481</v>
      </c>
      <c r="FN272" s="45">
        <f ca="1"/>
        <v>-58.283829179286954</v>
      </c>
      <c r="FO272" s="45">
        <f ca="1"/>
        <v>-62.062526242256169</v>
      </c>
      <c r="FP272" s="45">
        <f ca="1"/>
        <v>-62.487802662849433</v>
      </c>
      <c r="FQ272" s="45">
        <f ca="1"/>
        <v>-55.016204322338098</v>
      </c>
      <c r="FR272" s="45">
        <f ca="1"/>
        <v>-50.167709449291237</v>
      </c>
      <c r="FS272" s="45">
        <f ca="1"/>
        <v>-47.775789376258849</v>
      </c>
      <c r="FT272" s="45">
        <f ca="1"/>
        <v>-45.995553709983817</v>
      </c>
      <c r="FU272" s="45">
        <f ca="1"/>
        <v>-43.426103387832633</v>
      </c>
      <c r="FV272" s="45">
        <f ca="1"/>
        <v>-40.971511311531074</v>
      </c>
      <c r="FW272" s="45">
        <f ca="1"/>
        <v>-40.978646420955656</v>
      </c>
      <c r="FX272" s="45">
        <f ca="1"/>
        <v>-36.386724323272695</v>
      </c>
      <c r="FY272" s="45">
        <f ca="1"/>
        <v>-26.193183317661287</v>
      </c>
      <c r="FZ272" s="45">
        <f ca="1"/>
        <v>-25.574255966663358</v>
      </c>
      <c r="GA272" s="45">
        <f ca="1"/>
        <v>-24.890523717880257</v>
      </c>
      <c r="GB272" s="45">
        <f ca="1"/>
        <v>-27.847873926162727</v>
      </c>
      <c r="GC272" s="45">
        <f ca="1"/>
        <v>-28.986122691631323</v>
      </c>
      <c r="GD272" s="45">
        <f ca="1"/>
        <v>-27.482162117004393</v>
      </c>
      <c r="GE272" s="45">
        <f ca="1"/>
        <v>-25.030849562168115</v>
      </c>
      <c r="GF272" s="45">
        <f ca="1"/>
        <v>-22.134373990058897</v>
      </c>
      <c r="GG272" s="45">
        <f ca="1"/>
        <v>-17.74000448083877</v>
      </c>
      <c r="GH272" s="45">
        <f ca="1"/>
        <v>-17.902249892711644</v>
      </c>
      <c r="GI272" s="45">
        <f ca="1"/>
        <v>-18.706958663463595</v>
      </c>
      <c r="GJ272" s="45">
        <f ca="1"/>
        <v>-21.978318617343895</v>
      </c>
      <c r="GK272" s="45">
        <f ca="1"/>
        <v>-22.36827121829986</v>
      </c>
      <c r="GL272" s="45">
        <f ca="1"/>
        <v>-23.613932147026055</v>
      </c>
      <c r="GM272" s="45">
        <f ca="1"/>
        <v>-24.95953263998031</v>
      </c>
      <c r="GN272" s="45">
        <f ca="1"/>
        <v>-24.930778937816619</v>
      </c>
      <c r="GO272" s="45">
        <f ca="1"/>
        <v>-29.761424171924588</v>
      </c>
      <c r="GP272" s="45">
        <f ca="1"/>
        <v>-34.208584593772883</v>
      </c>
      <c r="GQ272" s="45">
        <f ca="1"/>
        <v>-34.699869240760805</v>
      </c>
      <c r="GR272" s="45">
        <f ca="1"/>
        <v>-35.964842661857595</v>
      </c>
      <c r="GS272" s="45">
        <f ca="1"/>
        <v>-38.367956570625303</v>
      </c>
      <c r="GT272" s="45">
        <f ca="1"/>
        <v>-41.6609991593361</v>
      </c>
      <c r="GU272" s="45">
        <f ca="1"/>
        <v>-39.379688629150394</v>
      </c>
      <c r="GV272" s="45">
        <f ca="1"/>
        <v>-36.325794882297515</v>
      </c>
      <c r="GW272" s="45">
        <f ca="1"/>
        <v>-36.718794439315793</v>
      </c>
      <c r="GX272" s="45">
        <f ca="1"/>
        <v>-35.233858671665189</v>
      </c>
      <c r="GY272" s="45">
        <f ca="1"/>
        <v>-31.558427587985996</v>
      </c>
      <c r="GZ272" s="45">
        <f ca="1"/>
        <v>-26.64915483903885</v>
      </c>
      <c r="HA272" s="45">
        <f ca="1"/>
        <v>-28.741137815475462</v>
      </c>
      <c r="HB272" s="45">
        <f ca="1"/>
        <v>-28.323519222736365</v>
      </c>
      <c r="HC272" s="45">
        <f ca="1"/>
        <v>-32.823368671417235</v>
      </c>
      <c r="HD272" s="45">
        <f ca="1"/>
        <v>-34.122791718959803</v>
      </c>
      <c r="HE272" s="45">
        <f ca="1"/>
        <v>-34.523724385738362</v>
      </c>
      <c r="HF272" s="45">
        <f ca="1"/>
        <v>-35.562216538429261</v>
      </c>
      <c r="HG272" s="45">
        <f ca="1"/>
        <v>-34.855625600814811</v>
      </c>
      <c r="HH272" s="45">
        <f ca="1"/>
        <v>-50.575385629653923</v>
      </c>
      <c r="HI272" s="45">
        <f ca="1"/>
        <v>-51.995184325695035</v>
      </c>
      <c r="HJ272" s="45">
        <f ca="1"/>
        <v>-38.72444195365906</v>
      </c>
      <c r="HK272" s="45">
        <f ca="1"/>
        <v>-34.30683766412735</v>
      </c>
      <c r="HL272" s="45">
        <f ca="1"/>
        <v>-31.905111807346344</v>
      </c>
      <c r="HM272" s="45">
        <f ca="1"/>
        <v>-25.938368421554557</v>
      </c>
      <c r="HN272" s="45">
        <f ca="1"/>
        <v>-54.523885375499724</v>
      </c>
      <c r="HO272" s="45">
        <f ca="1"/>
        <v>-52.523935179710392</v>
      </c>
      <c r="HP272" s="45">
        <f ca="1"/>
        <v>-46.045554343223564</v>
      </c>
      <c r="HQ272" s="45">
        <f ca="1"/>
        <v>-41.943492706298834</v>
      </c>
      <c r="HR272" s="45">
        <f ca="1"/>
        <v>-35.802101933956145</v>
      </c>
      <c r="HS272" s="45">
        <f ca="1"/>
        <v>-40.346424044132235</v>
      </c>
      <c r="HT272" s="45">
        <f ca="1"/>
        <v>-41.346542129993438</v>
      </c>
      <c r="HU272" s="45">
        <f ca="1"/>
        <v>-38.485960242271432</v>
      </c>
      <c r="HV272" s="45">
        <f ca="1"/>
        <v>-36.217537384986876</v>
      </c>
      <c r="HW272" s="45">
        <f ca="1"/>
        <v>-36.5632140083313</v>
      </c>
      <c r="HX272" s="45">
        <f ca="1"/>
        <v>-36.16189885807038</v>
      </c>
      <c r="HY272" s="45">
        <f ca="1"/>
        <v>-32.36758453130723</v>
      </c>
      <c r="HZ272" s="45">
        <f ca="1"/>
        <v>-29.438316084384915</v>
      </c>
      <c r="IA272" s="45">
        <f ca="1"/>
        <v>-32.621634588241584</v>
      </c>
      <c r="IB272" s="45">
        <f ca="1"/>
        <v>-31.108859813213343</v>
      </c>
      <c r="IC272" s="45">
        <f ca="1"/>
        <v>-39.35651599407197</v>
      </c>
      <c r="ID272" s="45">
        <f ca="1"/>
        <v>-50.821909929752351</v>
      </c>
      <c r="IE272" s="45">
        <f ca="1"/>
        <v>-49.917504411220548</v>
      </c>
      <c r="IF272" s="45">
        <f ca="1"/>
        <v>-58.208558832645416</v>
      </c>
      <c r="IG272" s="45">
        <f ca="1"/>
        <v>-63.485877208709717</v>
      </c>
      <c r="IH272" s="45">
        <f ca="1"/>
        <v>-56.150703625202169</v>
      </c>
      <c r="II272" s="45">
        <f ca="1"/>
        <v>-50.625179577827453</v>
      </c>
      <c r="IJ272" s="45">
        <f ca="1"/>
        <v>-47.737443089485161</v>
      </c>
      <c r="IK272" s="45">
        <f ca="1"/>
        <v>-53.247878350257871</v>
      </c>
      <c r="IL272" s="45">
        <f ca="1"/>
        <v>-51.469370945930486</v>
      </c>
      <c r="IM272" s="45">
        <f ca="1"/>
        <v>-61.642340505123144</v>
      </c>
      <c r="IN272" s="45">
        <f ca="1"/>
        <v>-60.363359110355383</v>
      </c>
      <c r="IO272" s="45">
        <f ca="1"/>
        <v>-72.822967196464532</v>
      </c>
      <c r="IP272" s="45">
        <f ca="1"/>
        <v>-59.29766021299362</v>
      </c>
      <c r="IQ272" s="45">
        <f ca="1"/>
        <v>-47.639209322929389</v>
      </c>
      <c r="IR272" s="45">
        <f ca="1"/>
        <v>-44.992531560897831</v>
      </c>
      <c r="IS272" s="45">
        <f ca="1"/>
        <v>-44.433423663616182</v>
      </c>
      <c r="IT272" s="45">
        <f ca="1"/>
        <v>-34.394157053947445</v>
      </c>
      <c r="IU272" s="45">
        <f ca="1"/>
        <v>-33.56232557725906</v>
      </c>
      <c r="IV272" s="45">
        <f ca="1"/>
        <v>-31.685233184337619</v>
      </c>
      <c r="IW272" s="45">
        <f ca="1"/>
        <v>-34.33729925107955</v>
      </c>
      <c r="IX272" s="45">
        <f ca="1"/>
        <v>-42.18802960014343</v>
      </c>
      <c r="IY272" s="45">
        <f ca="1"/>
        <v>-47.660965682983395</v>
      </c>
      <c r="IZ272" s="45">
        <f ca="1"/>
        <v>-47.789240331649779</v>
      </c>
      <c r="JA272" s="45">
        <f ca="1"/>
        <v>-49.308048330307017</v>
      </c>
      <c r="JB272" s="45">
        <f ca="1"/>
        <v>-42.663860633850099</v>
      </c>
      <c r="JC272" s="45">
        <f ca="1"/>
        <v>-39.794109970092762</v>
      </c>
      <c r="JD272" s="45">
        <f ca="1"/>
        <v>-39.366255711078644</v>
      </c>
      <c r="JE272" s="45">
        <f ca="1"/>
        <v>-38.289705527782438</v>
      </c>
      <c r="JF272" s="45">
        <f ca="1"/>
        <v>-38.947013843059537</v>
      </c>
      <c r="JG272" s="45">
        <f ca="1"/>
        <v>-43.787770961284643</v>
      </c>
      <c r="JH272" s="45">
        <f ca="1"/>
        <v>-48.654213119506842</v>
      </c>
      <c r="JI272" s="45">
        <f ca="1"/>
        <v>-42.248002388000494</v>
      </c>
      <c r="JJ272" s="45">
        <f ca="1"/>
        <v>-31.780673317909248</v>
      </c>
      <c r="JK272" s="45">
        <f ca="1"/>
        <v>-29.043525109291082</v>
      </c>
      <c r="JL272" s="45">
        <f ca="1"/>
        <v>-28.297633196830759</v>
      </c>
      <c r="JM272" s="45">
        <f ca="1"/>
        <v>-28.59328216505051</v>
      </c>
      <c r="JN272" s="45">
        <f ca="1"/>
        <v>-26.713091239929199</v>
      </c>
      <c r="JO272" s="45">
        <f ca="1"/>
        <v>-32.548164647102361</v>
      </c>
      <c r="JP272" s="45">
        <f ca="1"/>
        <v>-34.899805451393128</v>
      </c>
      <c r="JQ272" s="45">
        <f ca="1"/>
        <v>-35.766326397895817</v>
      </c>
      <c r="JR272" s="45">
        <f ca="1"/>
        <v>-32.393440624713904</v>
      </c>
      <c r="JS272" s="45">
        <f ca="1"/>
        <v>-29.137861837863916</v>
      </c>
      <c r="JT272" s="45">
        <f ca="1"/>
        <v>-24.796022577762614</v>
      </c>
      <c r="JU272" s="45">
        <f ca="1"/>
        <v>-22.625427653312691</v>
      </c>
      <c r="JV272" s="45">
        <f ca="1"/>
        <v>-24.890060483932501</v>
      </c>
      <c r="JW272" s="45">
        <f ca="1"/>
        <v>-28.538572000026711</v>
      </c>
      <c r="JX272" s="45">
        <f ca="1"/>
        <v>-32.657862658500669</v>
      </c>
      <c r="JY272" s="45">
        <f ca="1"/>
        <v>-36.896732927322383</v>
      </c>
      <c r="JZ272" s="45">
        <f ca="1"/>
        <v>-38.979508145332332</v>
      </c>
      <c r="KA272" s="45">
        <f ca="1"/>
        <v>-42.415576617240909</v>
      </c>
      <c r="KB272" s="45">
        <f ca="1"/>
        <v>-30.766488529205326</v>
      </c>
      <c r="KC272" s="45">
        <f ca="1"/>
        <v>-42.420571111202243</v>
      </c>
      <c r="KD272" s="45">
        <f ca="1"/>
        <v>-44.189903852939608</v>
      </c>
      <c r="KE272" s="45">
        <f ca="1"/>
        <v>-45.711420369625102</v>
      </c>
      <c r="KF272" s="45">
        <f ca="1"/>
        <v>-46.786226596355434</v>
      </c>
      <c r="KG272" s="45">
        <f ca="1"/>
        <v>-51.740113317966447</v>
      </c>
      <c r="KH272" s="45">
        <f ca="1"/>
        <v>-56.562796015262592</v>
      </c>
      <c r="KI272" s="45">
        <f ca="1"/>
        <v>-59.543119391918196</v>
      </c>
      <c r="KJ272" s="45">
        <f ca="1"/>
        <v>-54.772844490528101</v>
      </c>
      <c r="KK272" s="45">
        <f ca="1"/>
        <v>-58.849624581336968</v>
      </c>
      <c r="KL272" s="45">
        <f ca="1"/>
        <v>-58.669073069095617</v>
      </c>
      <c r="KM272" s="45">
        <f ca="1"/>
        <v>-59.162042756080623</v>
      </c>
      <c r="KN272" s="45">
        <f ca="1"/>
        <v>-62.84030278635025</v>
      </c>
      <c r="KO272" s="45">
        <f ca="1"/>
        <v>-64.291312974929795</v>
      </c>
      <c r="KP272" s="45">
        <f ca="1"/>
        <v>-53.239028455734243</v>
      </c>
      <c r="KQ272" s="45">
        <f ca="1"/>
        <v>-51.854850567340861</v>
      </c>
      <c r="KR272" s="45">
        <f ca="1"/>
        <v>-52.600540923118587</v>
      </c>
      <c r="KS272" s="45">
        <f ca="1"/>
        <v>-50.600785006046294</v>
      </c>
      <c r="KT272" s="45">
        <f ca="1"/>
        <v>-51.118523203849804</v>
      </c>
      <c r="KU272" s="45">
        <f ca="1"/>
        <v>-53.417851515769968</v>
      </c>
      <c r="KV272" s="45">
        <f ca="1"/>
        <v>-54.887511748790743</v>
      </c>
      <c r="KW272" s="45">
        <f ca="1"/>
        <v>-55.328827594757087</v>
      </c>
      <c r="KX272" s="45">
        <f ca="1"/>
        <v>-55.031029531955731</v>
      </c>
      <c r="KY272" s="45">
        <f ca="1"/>
        <v>-58.90144087171555</v>
      </c>
      <c r="KZ272" s="45">
        <f ca="1"/>
        <v>-57.4352015991211</v>
      </c>
      <c r="LA272" s="45">
        <f ca="1"/>
        <v>-39.527973466396332</v>
      </c>
      <c r="LB272" s="45">
        <f ca="1"/>
        <v>-33.000340130329128</v>
      </c>
      <c r="LC272" s="45">
        <f ca="1"/>
        <v>-33.073250205039976</v>
      </c>
      <c r="LD272" s="45">
        <f ca="1"/>
        <v>-32.820085858821869</v>
      </c>
      <c r="LE272" s="45">
        <f ca="1"/>
        <v>-35.065539281845098</v>
      </c>
      <c r="LF272" s="45">
        <f ca="1"/>
        <v>-37.889205336093909</v>
      </c>
      <c r="LG272" s="45">
        <f ca="1"/>
        <v>-41.823628636360169</v>
      </c>
      <c r="LH272" s="45">
        <f ca="1"/>
        <v>-43.079613131999963</v>
      </c>
      <c r="LI272" s="45">
        <f ca="1"/>
        <v>-45.198473845481878</v>
      </c>
      <c r="LJ272" s="45">
        <f ca="1"/>
        <v>-47.20668052768707</v>
      </c>
      <c r="LK272" s="45">
        <f ca="1"/>
        <v>-49.567629394531252</v>
      </c>
      <c r="LL272" s="45">
        <f ca="1"/>
        <v>-47.956921066761019</v>
      </c>
      <c r="LM272" s="45">
        <f ca="1"/>
        <v>-46.574763555526737</v>
      </c>
      <c r="LN272" s="45">
        <f ca="1"/>
        <v>-43.435323231697076</v>
      </c>
      <c r="LO272" s="45">
        <f ca="1"/>
        <v>-48.620110029697415</v>
      </c>
      <c r="LP272" s="45">
        <f ca="1"/>
        <v>-56.013796080589302</v>
      </c>
      <c r="LQ272" s="45">
        <f ca="1"/>
        <v>-59.208601231098179</v>
      </c>
      <c r="LR272" s="45">
        <f ca="1"/>
        <v>-58.317639074802393</v>
      </c>
      <c r="LS272" s="45">
        <f ca="1"/>
        <v>-56.111039277553559</v>
      </c>
      <c r="LT272" s="45">
        <f ca="1"/>
        <v>-55.056314559459679</v>
      </c>
      <c r="LU272" s="45">
        <f ca="1"/>
        <v>-50.583192929744726</v>
      </c>
      <c r="LV272" s="45">
        <f ca="1"/>
        <v>-46.373099841117856</v>
      </c>
      <c r="LW272" s="45">
        <f ca="1"/>
        <v>-43.649141924381269</v>
      </c>
      <c r="LX272" s="45">
        <f ca="1"/>
        <v>-38.966503587722784</v>
      </c>
      <c r="LY272" s="45">
        <f ca="1"/>
        <v>-43.93466090869903</v>
      </c>
      <c r="LZ272" s="45">
        <f ca="1"/>
        <v>-44.569760136604302</v>
      </c>
      <c r="MA272" s="45">
        <f ca="1"/>
        <v>-43.969216407775875</v>
      </c>
      <c r="MB272" s="45">
        <f ca="1"/>
        <v>-56.911810823917392</v>
      </c>
      <c r="MC272" s="45">
        <f ca="1"/>
        <v>-66.064177927970903</v>
      </c>
      <c r="MD272" s="45">
        <f ca="1"/>
        <v>-64.571853855609888</v>
      </c>
      <c r="ME272" s="45">
        <f ca="1"/>
        <v>-71.374972764968859</v>
      </c>
      <c r="MF272" s="45">
        <f ca="1"/>
        <v>-59.595426443576812</v>
      </c>
      <c r="MG272" s="45">
        <f ca="1"/>
        <v>-47.968848670482636</v>
      </c>
      <c r="MH272" s="45">
        <f ca="1"/>
        <v>-47.379531495571143</v>
      </c>
      <c r="MI272" s="45">
        <f ca="1"/>
        <v>-50.414716914653773</v>
      </c>
      <c r="MJ272" s="45">
        <f ca="1"/>
        <v>-49.09667217350006</v>
      </c>
      <c r="MK272" s="45">
        <f ca="1"/>
        <v>-49.470421255588526</v>
      </c>
      <c r="ML272" s="45">
        <f ca="1"/>
        <v>-54.028559338092805</v>
      </c>
      <c r="MM272" s="45">
        <f ca="1"/>
        <v>-62.92576032400131</v>
      </c>
      <c r="MN272" s="45">
        <f ca="1"/>
        <v>-68.970786079406736</v>
      </c>
      <c r="MO272" s="45">
        <f ca="1"/>
        <v>-67.132614835739133</v>
      </c>
      <c r="MP272" s="45">
        <f ca="1"/>
        <v>-58.787436884880066</v>
      </c>
      <c r="MQ272" s="45">
        <f ca="1"/>
        <v>-52.297983209133143</v>
      </c>
      <c r="MR272" s="45">
        <f ca="1"/>
        <v>-52.406426381111153</v>
      </c>
      <c r="MS272" s="45">
        <f ca="1"/>
        <v>-51.103871767997738</v>
      </c>
      <c r="MT272" s="45">
        <f ca="1"/>
        <v>-46.501396195888518</v>
      </c>
      <c r="MU272" s="45">
        <f ca="1"/>
        <v>-49.585371451377867</v>
      </c>
      <c r="MV272" s="45">
        <f ca="1"/>
        <v>-56.888849553585061</v>
      </c>
      <c r="MW272" s="45">
        <f ca="1"/>
        <v>-63.838557057857514</v>
      </c>
      <c r="MX272" s="45">
        <f ca="1"/>
        <v>-68.97456243610381</v>
      </c>
      <c r="MY272" s="45">
        <f ca="1"/>
        <v>-67.961552247524267</v>
      </c>
      <c r="MZ272" s="45">
        <f ca="1"/>
        <v>-69.480768232345596</v>
      </c>
      <c r="NA272" s="45">
        <f ca="1"/>
        <v>-65.696644830703747</v>
      </c>
      <c r="NB272" s="45">
        <f ca="1"/>
        <v>-69.007032059192653</v>
      </c>
      <c r="NC272" s="45">
        <f ca="1"/>
        <v>-73.725756587028499</v>
      </c>
      <c r="ND272" s="45">
        <f ca="1"/>
        <v>-69.578439159393298</v>
      </c>
      <c r="NE272" s="45">
        <f ca="1"/>
        <v>-68.176497189998628</v>
      </c>
      <c r="NF272" s="45">
        <f ca="1"/>
        <v>-72.426699695110344</v>
      </c>
      <c r="NG272" s="45">
        <f ca="1"/>
        <v>-82.202771140098577</v>
      </c>
      <c r="NH272" s="45">
        <f ca="1"/>
        <v>-87.128533954620352</v>
      </c>
      <c r="NI272" s="45">
        <f ca="1"/>
        <v>-79.0646995048523</v>
      </c>
      <c r="NJ272" s="45">
        <f ca="1"/>
        <v>-67.697770256996151</v>
      </c>
      <c r="NK272" s="45">
        <f ca="1"/>
        <v>-74.060081292629249</v>
      </c>
      <c r="NL272" s="45">
        <f ca="1"/>
        <v>-81.00793941068649</v>
      </c>
      <c r="NM272" s="45">
        <f ca="1"/>
        <v>-77.467809174060818</v>
      </c>
      <c r="NN272" s="45">
        <f ca="1"/>
        <v>-78.603890492439277</v>
      </c>
      <c r="NO272" s="45">
        <f ca="1"/>
        <v>-94.076556734085059</v>
      </c>
      <c r="NP272" s="45">
        <f ca="1"/>
        <v>-99.516991108894359</v>
      </c>
      <c r="NQ272" s="45">
        <f ca="1"/>
        <v>-95.801216776847852</v>
      </c>
      <c r="NR272" s="45">
        <f ca="1"/>
        <v>-93.801878781795494</v>
      </c>
      <c r="NS272" s="45">
        <f ca="1"/>
        <v>-99.07662349653242</v>
      </c>
      <c r="NT272" s="45">
        <f ca="1"/>
        <v>-101.35330853652954</v>
      </c>
      <c r="NU272" s="45">
        <f ca="1"/>
        <v>-96.030172478675837</v>
      </c>
      <c r="NV272" s="45">
        <f ca="1"/>
        <v>-84.217037244319911</v>
      </c>
      <c r="NW272" s="45">
        <f ca="1"/>
        <v>-85.704584326744097</v>
      </c>
      <c r="NX272" s="45">
        <f ca="1"/>
        <v>-88.046852836132032</v>
      </c>
      <c r="NY272" s="45">
        <f ca="1"/>
        <v>-86.401649507522592</v>
      </c>
      <c r="NZ272" s="45">
        <f ca="1"/>
        <v>-95.115915168762228</v>
      </c>
      <c r="OA272" s="45">
        <f ca="1"/>
        <v>-90.555513574600212</v>
      </c>
      <c r="OB272" s="45">
        <f ca="1"/>
        <v>-79.394633244991283</v>
      </c>
      <c r="OC272" s="45">
        <f ca="1"/>
        <v>-82.566471428871168</v>
      </c>
      <c r="OD272" s="45">
        <f ca="1"/>
        <v>-84.176351190567004</v>
      </c>
      <c r="OE272" s="45">
        <f ca="1"/>
        <v>-103.37779511785507</v>
      </c>
      <c r="OF272" s="45">
        <f ca="1"/>
        <v>-111.79961279678345</v>
      </c>
      <c r="OG272" s="45">
        <f ca="1"/>
        <v>-122.65681776952745</v>
      </c>
      <c r="OH272" s="45">
        <f ca="1"/>
        <v>-131.09473258924484</v>
      </c>
      <c r="OI272" s="45">
        <f ca="1"/>
        <v>-113.8861348195076</v>
      </c>
      <c r="OJ272" s="45">
        <f ca="1"/>
        <v>-102.96903502368927</v>
      </c>
      <c r="OK272" s="45">
        <f ca="1"/>
        <v>-101.23462925243378</v>
      </c>
      <c r="OL272" s="45">
        <f ca="1"/>
        <v>-105.20032207584383</v>
      </c>
      <c r="OM272" s="45">
        <f ca="1"/>
        <v>-96.174218926429759</v>
      </c>
      <c r="ON272" s="45">
        <f ca="1"/>
        <v>-105.30781543254852</v>
      </c>
      <c r="OO272" s="45">
        <f ca="1"/>
        <v>-100.27088226032258</v>
      </c>
      <c r="OP272" s="45">
        <f ca="1"/>
        <v>-94.921232786655423</v>
      </c>
      <c r="OQ272" s="45">
        <f ca="1"/>
        <v>-93.248010157108297</v>
      </c>
      <c r="OR272" s="45">
        <f ca="1"/>
        <v>-78.025756774425517</v>
      </c>
      <c r="OS272" s="45">
        <f ca="1"/>
        <v>-74.876930170536042</v>
      </c>
      <c r="OT272" s="45">
        <f ca="1"/>
        <v>-65.932350497722609</v>
      </c>
      <c r="OU272" s="45">
        <f ca="1"/>
        <v>-77.24807116365433</v>
      </c>
      <c r="OV272" s="45">
        <f ca="1"/>
        <v>-107.74656679201127</v>
      </c>
      <c r="OW272" s="45">
        <f ca="1"/>
        <v>-116.19485574102401</v>
      </c>
      <c r="OX272" s="45">
        <f ca="1"/>
        <v>-122.64975100708008</v>
      </c>
      <c r="OY272" s="45">
        <f ca="1"/>
        <v>-146.03291655158998</v>
      </c>
      <c r="OZ272" s="45">
        <f ca="1"/>
        <v>-145.90479979467392</v>
      </c>
      <c r="PA272" s="45">
        <f ca="1"/>
        <v>-134.99757330608367</v>
      </c>
      <c r="PB272" s="45">
        <f ca="1"/>
        <v>-129.85286092901231</v>
      </c>
      <c r="PC272" s="45">
        <f ca="1"/>
        <v>-150.15318923807143</v>
      </c>
      <c r="PD272" s="45">
        <f ca="1"/>
        <v>-146.29620379400254</v>
      </c>
      <c r="PE272" s="45">
        <f ca="1"/>
        <v>-142.78999995994567</v>
      </c>
      <c r="PF272" s="45">
        <f ca="1"/>
        <v>-136.51310754203797</v>
      </c>
      <c r="PG272" s="45">
        <f ca="1"/>
        <v>-131.28537168693543</v>
      </c>
      <c r="PH272" s="45">
        <f ca="1"/>
        <v>-133.45746249818802</v>
      </c>
      <c r="PI272" s="45">
        <f ca="1"/>
        <v>-124.26464513444901</v>
      </c>
      <c r="PJ272" s="45">
        <f ca="1"/>
        <v>-129.76980644226074</v>
      </c>
      <c r="PK272" s="45">
        <f ca="1"/>
        <v>-153.80742977714539</v>
      </c>
      <c r="PL272" s="45">
        <f ca="1"/>
        <v>-128.64358931875228</v>
      </c>
      <c r="PM272" s="45">
        <f ca="1"/>
        <v>-126.24614405965806</v>
      </c>
      <c r="PN272" s="45">
        <f ca="1"/>
        <v>-121.2620174946785</v>
      </c>
      <c r="PO272" s="45">
        <f ca="1"/>
        <v>-105.5944830713272</v>
      </c>
      <c r="PP272" s="45">
        <f ca="1"/>
        <v>-88.318065089702614</v>
      </c>
      <c r="PQ272" s="45">
        <f ca="1"/>
        <v>-82.36550883245468</v>
      </c>
      <c r="PR272" s="45">
        <f ca="1"/>
        <v>-79.475789620399482</v>
      </c>
      <c r="PS272" s="45">
        <f ca="1"/>
        <v>-68.168859043598175</v>
      </c>
      <c r="PT272" s="45">
        <f ca="1"/>
        <v>-68.552188621997828</v>
      </c>
      <c r="PU272" s="45">
        <f ca="1"/>
        <v>-69.907383786678309</v>
      </c>
      <c r="PV272" s="45">
        <f ca="1"/>
        <v>-70.870073952198027</v>
      </c>
      <c r="PW272" s="45">
        <f ca="1"/>
        <v>-68.712229438781733</v>
      </c>
      <c r="PX272" s="45">
        <f ca="1"/>
        <v>-68.748123375892646</v>
      </c>
      <c r="PY272" s="45">
        <f ca="1"/>
        <v>-73.525064521789531</v>
      </c>
      <c r="PZ272" s="45">
        <f ca="1"/>
        <v>-71.436812022209182</v>
      </c>
      <c r="QA272" s="45">
        <f ca="1"/>
        <v>-76.559229120731345</v>
      </c>
      <c r="QB272" s="45">
        <f ca="1"/>
        <v>-79.002593947410588</v>
      </c>
      <c r="QC272" s="45">
        <f ca="1"/>
        <v>-71.319040348052994</v>
      </c>
      <c r="QD272" s="45">
        <f ca="1"/>
        <v>-72.490752409935013</v>
      </c>
      <c r="QE272" s="45">
        <f ca="1"/>
        <v>-66.34697978734971</v>
      </c>
      <c r="QF272" s="45">
        <f ca="1"/>
        <v>-59.103721466541288</v>
      </c>
      <c r="QG272" s="45">
        <f ca="1"/>
        <v>-65.736462384700786</v>
      </c>
      <c r="QH272" s="45">
        <f ca="1"/>
        <v>-64.43668362283708</v>
      </c>
      <c r="QI272" s="45">
        <f ca="1"/>
        <v>-61.387201215744042</v>
      </c>
      <c r="QJ272" s="45">
        <f ca="1"/>
        <v>-65.531800379753108</v>
      </c>
      <c r="QK272" s="45">
        <f ca="1"/>
        <v>-64.620540792465235</v>
      </c>
      <c r="QL272" s="45">
        <f ca="1"/>
        <v>-67.297500481128694</v>
      </c>
      <c r="QM272" s="45">
        <f ca="1"/>
        <v>-67.011941881179823</v>
      </c>
      <c r="QN272" s="45">
        <f ca="1"/>
        <v>-58.045634579658497</v>
      </c>
      <c r="QO272" s="45">
        <f ca="1"/>
        <v>-60.834674890995032</v>
      </c>
      <c r="QP272" s="45">
        <f ca="1"/>
        <v>-57.41866153907776</v>
      </c>
      <c r="QQ272" s="45">
        <f ca="1"/>
        <v>-53.940716406345373</v>
      </c>
      <c r="QR272" s="45">
        <f ca="1"/>
        <v>-50.038730329036696</v>
      </c>
      <c r="QS272" s="45">
        <f ca="1"/>
        <v>-53.862681853771221</v>
      </c>
      <c r="QT272" s="45">
        <f ca="1"/>
        <v>-60.126076422691355</v>
      </c>
      <c r="QU272" s="45">
        <f ca="1"/>
        <v>-61.188776967048639</v>
      </c>
      <c r="QV272" s="45">
        <f ca="1"/>
        <v>-62.287637237548807</v>
      </c>
      <c r="QW272" s="45">
        <f ca="1"/>
        <v>-59.381003330707557</v>
      </c>
      <c r="QX272" s="45">
        <f ca="1"/>
        <v>-61.612184319972982</v>
      </c>
      <c r="QY272" s="45">
        <f ca="1"/>
        <v>-61.515412645816795</v>
      </c>
      <c r="QZ272" s="45">
        <f ca="1"/>
        <v>-61.356255830287949</v>
      </c>
      <c r="RA272" s="45">
        <f ca="1"/>
        <v>-68.958160589218153</v>
      </c>
      <c r="RB272" s="45">
        <f ca="1"/>
        <v>-68.189613063812246</v>
      </c>
      <c r="RC272" s="45">
        <f ca="1"/>
        <v>-68.875179194450396</v>
      </c>
      <c r="RD272" s="45">
        <f ca="1"/>
        <v>-70.385691724300401</v>
      </c>
      <c r="RE272" s="45">
        <f ca="1"/>
        <v>-70.839844110012052</v>
      </c>
      <c r="RF272" s="45">
        <f ca="1"/>
        <v>-70.946714569091796</v>
      </c>
      <c r="RG272" s="45">
        <f ca="1"/>
        <v>-74.626015606403342</v>
      </c>
      <c r="RH272" s="45">
        <f ca="1"/>
        <v>-73.624628883361822</v>
      </c>
      <c r="RI272" s="45">
        <f ca="1"/>
        <v>-65.413316518783589</v>
      </c>
      <c r="RJ272" s="45">
        <f ca="1"/>
        <v>-66.402162170886982</v>
      </c>
      <c r="RK272" s="45">
        <f ca="1"/>
        <v>-82.33555819368361</v>
      </c>
      <c r="RL272" s="45">
        <f ca="1"/>
        <v>-89.54873063850404</v>
      </c>
      <c r="RM272" s="45">
        <f ca="1"/>
        <v>-89.670922449588772</v>
      </c>
      <c r="RN272" s="45">
        <f ca="1"/>
        <v>-88.653702287673966</v>
      </c>
      <c r="RO272" s="45">
        <f ca="1"/>
        <v>-91.84453597927093</v>
      </c>
      <c r="RP272" s="45">
        <f ca="1"/>
        <v>-90.982382897853853</v>
      </c>
      <c r="RQ272" s="45">
        <f ca="1"/>
        <v>-87.560657484054559</v>
      </c>
      <c r="RR272" s="45">
        <f ca="1"/>
        <v>-82.148506364822396</v>
      </c>
      <c r="RS272" s="45">
        <f ca="1"/>
        <v>-79.185654067993156</v>
      </c>
      <c r="RT272" s="45">
        <f ca="1"/>
        <v>-80.135048764705658</v>
      </c>
      <c r="RU272" s="45">
        <f ca="1"/>
        <v>-78.603877773761724</v>
      </c>
      <c r="RV272" s="45">
        <f ca="1"/>
        <v>-73.834962573528287</v>
      </c>
      <c r="RW272" s="45">
        <f ca="1"/>
        <v>-71.884265763282784</v>
      </c>
      <c r="RX272" s="45">
        <f ca="1"/>
        <v>-78.598022438526144</v>
      </c>
      <c r="RY272" s="45">
        <f ca="1"/>
        <v>-84.667182670116432</v>
      </c>
      <c r="RZ272" s="45">
        <f ca="1"/>
        <v>-86.858929284572596</v>
      </c>
      <c r="SA272" s="45">
        <f ca="1"/>
        <v>-85.455707350730904</v>
      </c>
      <c r="SB272" s="45">
        <f ca="1"/>
        <v>-84.740573317527776</v>
      </c>
      <c r="SC272" s="45">
        <f ca="1"/>
        <v>-79.659614832878091</v>
      </c>
      <c r="SD272" s="45">
        <f ca="1"/>
        <v>-79.885527565479279</v>
      </c>
      <c r="SE272" s="45">
        <f ca="1"/>
        <v>-74.805215643882747</v>
      </c>
      <c r="SF272" s="45">
        <f ca="1"/>
        <v>-64.203068006038663</v>
      </c>
      <c r="SG272" s="45">
        <f ca="1"/>
        <v>-63.103283485412589</v>
      </c>
      <c r="SH272" s="45">
        <f ca="1"/>
        <v>-62.838808609008787</v>
      </c>
      <c r="SI272" s="45">
        <f ca="1"/>
        <v>-65.767435428142548</v>
      </c>
      <c r="SJ272" s="45">
        <f ca="1"/>
        <v>-65.294712038993836</v>
      </c>
      <c r="SK272" s="45">
        <f ca="1"/>
        <v>-61.073903154373163</v>
      </c>
      <c r="SL272" s="45">
        <f ca="1"/>
        <v>-54.70433936643601</v>
      </c>
      <c r="SM272" s="45">
        <f ca="1"/>
        <v>-55.148035923957821</v>
      </c>
      <c r="SN272" s="45">
        <f ca="1"/>
        <v>-53.911687993049625</v>
      </c>
      <c r="SO272" s="45">
        <f ca="1"/>
        <v>-53.758004724979401</v>
      </c>
      <c r="SP272" s="45">
        <f ca="1"/>
        <v>-52.806355566501608</v>
      </c>
      <c r="SQ272" s="45">
        <f ca="1"/>
        <v>-58.839408596515668</v>
      </c>
      <c r="SR272" s="45">
        <f ca="1"/>
        <v>-59.738452451705939</v>
      </c>
      <c r="SS272" s="45">
        <f ca="1"/>
        <v>-62.608016367435461</v>
      </c>
    </row>
    <row r="273" spans="2:513" x14ac:dyDescent="0.25">
      <c r="B273" s="46" t="s">
        <v>506</v>
      </c>
      <c r="C273" s="45" cm="1">
        <f t="array" aca="1" ref="C273" ca="1">MIN(IFERROR(IF(OFFSET(bHist!$A$1,_xlfn.XMATCH($B$270,bHist!B:B,0)-1,3,1,500)=0,"-",OFFSET(bHist!$A$1,_xlfn.XMATCH($B$270,bHist!B:B,0)-1,3,1,500))-IF(OFFSET(bHist!$A$1,_xlfn.XMATCH(B273,bHist!B:B,0)-1,3,1,500)=0,"-",OFFSET(bHist!$A$1,_xlfn.XMATCH(B273,bHist!B:B,0)-1,3,1,500)),"-"))</f>
        <v>-420.18022447061543</v>
      </c>
      <c r="D273" s="45" cm="1">
        <f t="array" aca="1" ref="D273" ca="1">AVERAGE(IFERROR(IF(OFFSET(bHist!$A$1,_xlfn.XMATCH($B$270,bHist!B:B,0)-1,3,1,500)=0,"-",OFFSET(bHist!$A$1,_xlfn.XMATCH($B$270,bHist!B:B,0)-1,3,1,500))-IF(OFFSET(bHist!$A$1,_xlfn.XMATCH(B273,bHist!B:B,0)-1,3,1,500)=0,"-",OFFSET(bHist!$A$1,_xlfn.XMATCH(B273,bHist!B:B,0)-1,3,1,500)),"-"))</f>
        <v>-93.379903808131516</v>
      </c>
      <c r="E273" s="45" cm="1">
        <f t="array" aca="1" ref="E273" ca="1">MAX(IFERROR(IF(OFFSET(bHist!$A$1,_xlfn.XMATCH($B$270,bHist!B:B,0)-1,3,1,500)=0,"-",OFFSET(bHist!$A$1,_xlfn.XMATCH($B$270,bHist!B:B,0)-1,3,1,500))-IF(OFFSET(bHist!$A$1,_xlfn.XMATCH(B273,bHist!B:B,0)-1,3,1,500)=0,"-",OFFSET(bHist!$A$1,_xlfn.XMATCH(B273,bHist!B:B,0)-1,3,1,500)),"-"))</f>
        <v>-35.399922028899191</v>
      </c>
      <c r="F273" s="45" cm="1">
        <f t="array" aca="1" ref="F273" ca="1">_xlfn.STDEV.P(IFERROR(IF(OFFSET(bHist!$A$1,_xlfn.XMATCH($B$270,bHist!B:B,0)-1,3,1,500)=0,"-",OFFSET(bHist!$A$1,_xlfn.XMATCH($B$270,bHist!B:B,0)-1,3,1,500))-IF(OFFSET(bHist!$A$1,_xlfn.XMATCH(B273,bHist!B:B,0)-1,3,1,500)=0,"-",OFFSET(bHist!$A$1,_xlfn.XMATCH(B273,bHist!B:B,0)-1,3,1,500)),"-"))</f>
        <v>57.359519806205341</v>
      </c>
      <c r="G273" s="45" cm="1">
        <f t="array" aca="1" ref="G273" ca="1">INDEX((IFERROR(IF(OFFSET(bHist!$A$1,_xlfn.XMATCH($B$270,bHist!B:B,0)-1,3,1,500)=0,"-",OFFSET(bHist!$A$1,_xlfn.XMATCH($B$270,bHist!B:B,0)-1,3,1,500))-IF(OFFSET(bHist!$A$1,_xlfn.XMATCH(B273,bHist!B:B,0)-1,3,1,500)=0,"-",OFFSET(bHist!$A$1,_xlfn.XMATCH(B273,bHist!B:B,0)-1,3,1,500)),"-")),1)</f>
        <v>-141.27997202205657</v>
      </c>
      <c r="H273" s="51">
        <f t="shared" ca="1" si="8"/>
        <v>-0.12448679911618037</v>
      </c>
      <c r="I273" s="51" cm="1">
        <f t="array" aca="1" ref="I273" ca="1">SLOPE((IFERROR(IF(OFFSET(bHist!$A$1,_xlfn.XMATCH($B$270,bHist!$B:$B,0)-1,3,1,500)=0,"-",OFFSET(bHist!$A$1,_xlfn.XMATCH($B$270,bHist!$B:$B,0)-1,3,1,500))-IF(OFFSET(bHist!$A$1,_xlfn.XMATCH(B273,bHist!$B:$B,0)-1,3,1,500)=0,"-",OFFSET(bHist!$A$1,_xlfn.XMATCH(B273,bHist!$B:$B,0)-1,3,1,500)),"-")),OFFSET(bHist!$A$1,0,3,1,500))</f>
        <v>-6.5984913290054362E-2</v>
      </c>
      <c r="J273" s="45" cm="1">
        <f t="array" aca="1" ref="J273" ca="1">INTERCEPT((IFERROR(IF(OFFSET(bHist!$A$1,_xlfn.XMATCH($B$270,bHist!$B:$B,0)-1,3,1,500)=0,"-",OFFSET(bHist!$A$1,_xlfn.XMATCH($B$270,bHist!$B:$B,0)-1,3,1,500))-IF(OFFSET(bHist!$A$1,_xlfn.XMATCH(B273,bHist!$B:$B,0)-1,3,1,500)=0,"-",OFFSET(bHist!$A$1,_xlfn.XMATCH(B273,bHist!$B:$B,0)-1,3,1,500)),"-")),OFFSET(bHist!$A$1,0,3,1,500))</f>
        <v>2787.4212453372679</v>
      </c>
      <c r="K273" s="45" cm="1">
        <f t="array" aca="1" ref="K273" ca="1">STEYX((IFERROR(IF(OFFSET(bHist!$A$1,_xlfn.XMATCH($B$270,bHist!B:B,0)-1,3,1,500)=0,"-",OFFSET(bHist!$A$1,_xlfn.XMATCH($B$270,bHist!B:B,0)-1,3,1,500))-IF(OFFSET(bHist!$A$1,_xlfn.XMATCH(B273,bHist!B:B,0)-1,3,1,500)=0,"-",OFFSET(bHist!$A$1,_xlfn.XMATCH(B273,bHist!B:B,0)-1,3,1,500)),"-")),OFFSET(bHist!$A$1,0,3,1,500))</f>
        <v>55.79386659348971</v>
      </c>
      <c r="L273" s="51" cm="1">
        <f t="array" aca="1" ref="L273" ca="1">CORREL(IF(OFFSET(bHist!A29,_xlfn.XMATCH($B$270,bHist!B:B,0)-1,3,1,500)=0,"-",OFFSET(bHist!$A$1,_xlfn.XMATCH($B$270,bHist!B:B,0)-1,3,1,500)),IF(OFFSET(bHist!$A$1,_xlfn.XMATCH(B273,bHist!B:B,0)-1,3,1,500)=0,"-",OFFSET(bHist!$A$1,_xlfn.XMATCH(B273,bHist!B:B,0)-1,3,1,500)))</f>
        <v>0.93154473334316612</v>
      </c>
      <c r="M273" s="51" cm="1">
        <f t="array" aca="1" ref="M273" ca="1">CORREL((IFERROR(IF(OFFSET(bHist!$A$1,_xlfn.XMATCH($B$270,bHist!B:B,0)-1,3,1,500)=0,"-",OFFSET(bHist!$A$1,_xlfn.XMATCH($B$270,bHist!B:B,0)-1,3,1,500))-IF(OFFSET(bHist!$A$1,_xlfn.XMATCH(B273,bHist!B:B,0)-1,3,1,500)=0,"-",OFFSET(bHist!$A$1,_xlfn.XMATCH(B273,bHist!B:B,0)-1,3,1,500)),"-")),OFFSET(bHist!$A$1,0,3,1,500))</f>
        <v>-0.24006343243733982</v>
      </c>
      <c r="N273" s="45" cm="1">
        <f t="array" aca="1" ref="N273:SS273" ca="1">(IFERROR(IF(OFFSET(bHist!$A$1,_xlfn.XMATCH($B$270,bHist!B:B,0)-1,3,1,500)=0,"-",OFFSET(bHist!$A$1,_xlfn.XMATCH($B$270,bHist!B:B,0)-1,3,1,500))-IF(OFFSET(bHist!$A$1,_xlfn.XMATCH(B273,bHist!B:B,0)-1,3,1,500)=0,"-",OFFSET(bHist!$A$1,_xlfn.XMATCH(B273,bHist!B:B,0)-1,3,1,500)),"-"))</f>
        <v>-141.27997202205657</v>
      </c>
      <c r="O273" s="45">
        <f ca="1"/>
        <v>-141.47513727939128</v>
      </c>
      <c r="P273" s="45">
        <f ca="1"/>
        <v>-150.69640038490297</v>
      </c>
      <c r="Q273" s="45">
        <f ca="1"/>
        <v>-150.17632869148252</v>
      </c>
      <c r="R273" s="45">
        <f ca="1"/>
        <v>-156.44406887304785</v>
      </c>
      <c r="S273" s="45">
        <f ca="1"/>
        <v>-169.85930589425564</v>
      </c>
      <c r="T273" s="45">
        <f ca="1"/>
        <v>-179.1381272928715</v>
      </c>
      <c r="U273" s="45">
        <f ca="1"/>
        <v>-176.28700744795802</v>
      </c>
      <c r="V273" s="45">
        <f ca="1"/>
        <v>-178.3851893364191</v>
      </c>
      <c r="W273" s="45">
        <f ca="1"/>
        <v>-175.61285155963895</v>
      </c>
      <c r="X273" s="45">
        <f ca="1"/>
        <v>-172.7038111898899</v>
      </c>
      <c r="Y273" s="45">
        <f ca="1"/>
        <v>-180.96202777326107</v>
      </c>
      <c r="Z273" s="45">
        <f ca="1"/>
        <v>-168.51284640443322</v>
      </c>
      <c r="AA273" s="45">
        <f ca="1"/>
        <v>-166.05483981657028</v>
      </c>
      <c r="AB273" s="45">
        <f ca="1"/>
        <v>-142.88423286604879</v>
      </c>
      <c r="AC273" s="45">
        <f ca="1"/>
        <v>-115.15660384833814</v>
      </c>
      <c r="AD273" s="45">
        <f ca="1"/>
        <v>-138.62171272325514</v>
      </c>
      <c r="AE273" s="45">
        <f ca="1"/>
        <v>-131.76553492236138</v>
      </c>
      <c r="AF273" s="45">
        <f ca="1"/>
        <v>-127.21732429468634</v>
      </c>
      <c r="AG273" s="45">
        <f ca="1"/>
        <v>-103.34026607155798</v>
      </c>
      <c r="AH273" s="45">
        <f ca="1"/>
        <v>-89.718137503504764</v>
      </c>
      <c r="AI273" s="45">
        <f ca="1"/>
        <v>-70.326915610313421</v>
      </c>
      <c r="AJ273" s="45">
        <f ca="1"/>
        <v>-82.580158629298182</v>
      </c>
      <c r="AK273" s="45">
        <f ca="1"/>
        <v>-107.24910911560056</v>
      </c>
      <c r="AL273" s="45">
        <f ca="1"/>
        <v>-115.11201038277147</v>
      </c>
      <c r="AM273" s="45">
        <f ca="1"/>
        <v>-128.18993788886073</v>
      </c>
      <c r="AN273" s="45">
        <f ca="1"/>
        <v>-126.47548387718199</v>
      </c>
      <c r="AO273" s="45">
        <f ca="1"/>
        <v>-121.67211890637873</v>
      </c>
      <c r="AP273" s="45">
        <f ca="1"/>
        <v>-112.84280625879765</v>
      </c>
      <c r="AQ273" s="45">
        <f ca="1"/>
        <v>-113.05167799997331</v>
      </c>
      <c r="AR273" s="45">
        <f ca="1"/>
        <v>-126.13683102297782</v>
      </c>
      <c r="AS273" s="45">
        <f ca="1"/>
        <v>-144.84416613113882</v>
      </c>
      <c r="AT273" s="45">
        <f ca="1"/>
        <v>-141.57343110477925</v>
      </c>
      <c r="AU273" s="45">
        <f ca="1"/>
        <v>-144.92257762408258</v>
      </c>
      <c r="AV273" s="45">
        <f ca="1"/>
        <v>-160.15144030547143</v>
      </c>
      <c r="AW273" s="45">
        <f ca="1"/>
        <v>-169.56750682997705</v>
      </c>
      <c r="AX273" s="45">
        <f ca="1"/>
        <v>-198.32438510322572</v>
      </c>
      <c r="AY273" s="45">
        <f ca="1"/>
        <v>-211.4061415929794</v>
      </c>
      <c r="AZ273" s="45">
        <f ca="1"/>
        <v>-213.62139858818051</v>
      </c>
      <c r="BA273" s="45">
        <f ca="1"/>
        <v>-207.80201222443577</v>
      </c>
      <c r="BB273" s="45">
        <f ca="1"/>
        <v>-208.92104854869842</v>
      </c>
      <c r="BC273" s="45">
        <f ca="1"/>
        <v>-209.18375614225863</v>
      </c>
      <c r="BD273" s="45">
        <f ca="1"/>
        <v>-211.86634432637686</v>
      </c>
      <c r="BE273" s="45">
        <f ca="1"/>
        <v>-212.72340891230101</v>
      </c>
      <c r="BF273" s="45">
        <f ca="1"/>
        <v>-220.91573434221741</v>
      </c>
      <c r="BG273" s="45">
        <f ca="1"/>
        <v>-231.70961095774177</v>
      </c>
      <c r="BH273" s="45">
        <f ca="1"/>
        <v>-240.7732233159542</v>
      </c>
      <c r="BI273" s="45">
        <f ca="1"/>
        <v>-213.06893418192868</v>
      </c>
      <c r="BJ273" s="45">
        <f ca="1"/>
        <v>-206.8320438289642</v>
      </c>
      <c r="BK273" s="45">
        <f ca="1"/>
        <v>-182.30884110927582</v>
      </c>
      <c r="BL273" s="45">
        <f ca="1"/>
        <v>-159.47731656968594</v>
      </c>
      <c r="BM273" s="45">
        <f ca="1"/>
        <v>-183.03577556824683</v>
      </c>
      <c r="BN273" s="45">
        <f ca="1"/>
        <v>-195.66912949860097</v>
      </c>
      <c r="BO273" s="45">
        <f ca="1"/>
        <v>-237.08973258662223</v>
      </c>
      <c r="BP273" s="45">
        <f ca="1"/>
        <v>-244.96012938702108</v>
      </c>
      <c r="BQ273" s="45">
        <f ca="1"/>
        <v>-182.83803760612014</v>
      </c>
      <c r="BR273" s="45">
        <f ca="1"/>
        <v>-160.88669225800038</v>
      </c>
      <c r="BS273" s="45">
        <f ca="1"/>
        <v>-159.61789836263657</v>
      </c>
      <c r="BT273" s="45">
        <f ca="1"/>
        <v>-142.17727560985088</v>
      </c>
      <c r="BU273" s="45">
        <f ca="1"/>
        <v>-151.35430093574524</v>
      </c>
      <c r="BV273" s="45">
        <f ca="1"/>
        <v>-190.94121949458119</v>
      </c>
      <c r="BW273" s="45">
        <f ca="1"/>
        <v>-200.16827358806131</v>
      </c>
      <c r="BX273" s="45">
        <f ca="1"/>
        <v>-213.44426500582694</v>
      </c>
      <c r="BY273" s="45">
        <f ca="1"/>
        <v>-228.4559897364378</v>
      </c>
      <c r="BZ273" s="45">
        <f ca="1"/>
        <v>-224.96843020737168</v>
      </c>
      <c r="CA273" s="45">
        <f ca="1"/>
        <v>-228.24479613327981</v>
      </c>
      <c r="CB273" s="45">
        <f ca="1"/>
        <v>-233.28071372234822</v>
      </c>
      <c r="CC273" s="45">
        <f ca="1"/>
        <v>-241.36754572594168</v>
      </c>
      <c r="CD273" s="45">
        <f ca="1"/>
        <v>-243.17310560631756</v>
      </c>
      <c r="CE273" s="45">
        <f ca="1"/>
        <v>-238.72494202041631</v>
      </c>
      <c r="CF273" s="45">
        <f ca="1"/>
        <v>-261.6827784628868</v>
      </c>
      <c r="CG273" s="45">
        <f ca="1"/>
        <v>-287.58035817730428</v>
      </c>
      <c r="CH273" s="45">
        <f ca="1"/>
        <v>-386.10759316301346</v>
      </c>
      <c r="CI273" s="45">
        <f ca="1"/>
        <v>-397.92814139914509</v>
      </c>
      <c r="CJ273" s="45">
        <f ca="1"/>
        <v>-381.62020817613603</v>
      </c>
      <c r="CK273" s="45">
        <f ca="1"/>
        <v>-420.18022447061543</v>
      </c>
      <c r="CL273" s="45">
        <f ca="1"/>
        <v>-398.47386747825146</v>
      </c>
      <c r="CM273" s="45">
        <f ca="1"/>
        <v>-328.88561588978769</v>
      </c>
      <c r="CN273" s="45">
        <f ca="1"/>
        <v>-244.0030727237463</v>
      </c>
      <c r="CO273" s="45">
        <f ca="1"/>
        <v>-170.73441868841644</v>
      </c>
      <c r="CP273" s="45">
        <f ca="1"/>
        <v>-153.66806197690963</v>
      </c>
      <c r="CQ273" s="45">
        <f ca="1"/>
        <v>-119.43765455687046</v>
      </c>
      <c r="CR273" s="45">
        <f ca="1"/>
        <v>-116.26182970285417</v>
      </c>
      <c r="CS273" s="45">
        <f ca="1"/>
        <v>-132.3095528461933</v>
      </c>
      <c r="CT273" s="45">
        <f ca="1"/>
        <v>-68.621435233473761</v>
      </c>
      <c r="CU273" s="45">
        <f ca="1"/>
        <v>-53.10846378970146</v>
      </c>
      <c r="CV273" s="45">
        <f ca="1"/>
        <v>-51.427457005143168</v>
      </c>
      <c r="CW273" s="45">
        <f ca="1"/>
        <v>-57.766481614708901</v>
      </c>
      <c r="CX273" s="45">
        <f ca="1"/>
        <v>-74.68715545475483</v>
      </c>
      <c r="CY273" s="45">
        <f ca="1"/>
        <v>-82.015571751594521</v>
      </c>
      <c r="CZ273" s="45">
        <f ca="1"/>
        <v>-68.784013865590097</v>
      </c>
      <c r="DA273" s="45">
        <f ca="1"/>
        <v>-63.710424136281013</v>
      </c>
      <c r="DB273" s="45">
        <f ca="1"/>
        <v>-60.449069012045861</v>
      </c>
      <c r="DC273" s="45">
        <f ca="1"/>
        <v>-54.820809558629982</v>
      </c>
      <c r="DD273" s="45">
        <f ca="1"/>
        <v>-45.119399062871942</v>
      </c>
      <c r="DE273" s="45">
        <f ca="1"/>
        <v>-46.254819966912279</v>
      </c>
      <c r="DF273" s="45">
        <f ca="1"/>
        <v>-48.081810597896578</v>
      </c>
      <c r="DG273" s="45">
        <f ca="1"/>
        <v>-49.787632993698111</v>
      </c>
      <c r="DH273" s="45">
        <f ca="1"/>
        <v>-49.154490800738344</v>
      </c>
      <c r="DI273" s="45">
        <f ca="1"/>
        <v>-49.544113483071335</v>
      </c>
      <c r="DJ273" s="45">
        <f ca="1"/>
        <v>-49.528390129327768</v>
      </c>
      <c r="DK273" s="45">
        <f ca="1"/>
        <v>-49.090788446545602</v>
      </c>
      <c r="DL273" s="45">
        <f ca="1"/>
        <v>-49.178475953578953</v>
      </c>
      <c r="DM273" s="45">
        <f ca="1"/>
        <v>-49.632440106868735</v>
      </c>
      <c r="DN273" s="45">
        <f ca="1"/>
        <v>-46.782439671397213</v>
      </c>
      <c r="DO273" s="45">
        <f ca="1"/>
        <v>-45.619719534277927</v>
      </c>
      <c r="DP273" s="45">
        <f ca="1"/>
        <v>-47.515688926935191</v>
      </c>
      <c r="DQ273" s="45">
        <f ca="1"/>
        <v>-49.576293784260756</v>
      </c>
      <c r="DR273" s="45">
        <f ca="1"/>
        <v>-60.002710235714908</v>
      </c>
      <c r="DS273" s="45">
        <f ca="1"/>
        <v>-59.666601585865017</v>
      </c>
      <c r="DT273" s="45">
        <f ca="1"/>
        <v>-58.717223832726475</v>
      </c>
      <c r="DU273" s="45">
        <f ca="1"/>
        <v>-57.140977793812745</v>
      </c>
      <c r="DV273" s="45">
        <f ca="1"/>
        <v>-59.485050358176238</v>
      </c>
      <c r="DW273" s="45">
        <f ca="1"/>
        <v>-61.797442242145529</v>
      </c>
      <c r="DX273" s="45">
        <f ca="1"/>
        <v>-48.898346739649782</v>
      </c>
      <c r="DY273" s="45">
        <f ca="1"/>
        <v>-44.038003484725955</v>
      </c>
      <c r="DZ273" s="45">
        <f ca="1"/>
        <v>-39.416843073368078</v>
      </c>
      <c r="EA273" s="45">
        <f ca="1"/>
        <v>-38.725009482502934</v>
      </c>
      <c r="EB273" s="45">
        <f ca="1"/>
        <v>-36.685655706763271</v>
      </c>
      <c r="EC273" s="45">
        <f ca="1"/>
        <v>-38.85535119223595</v>
      </c>
      <c r="ED273" s="45">
        <f ca="1"/>
        <v>-40.347282237887391</v>
      </c>
      <c r="EE273" s="45">
        <f ca="1"/>
        <v>-44.022760859131807</v>
      </c>
      <c r="EF273" s="45">
        <f ca="1"/>
        <v>-43.85071246886254</v>
      </c>
      <c r="EG273" s="45">
        <f ca="1"/>
        <v>-43.408003962278364</v>
      </c>
      <c r="EH273" s="45">
        <f ca="1"/>
        <v>-44.670127894759169</v>
      </c>
      <c r="EI273" s="45">
        <f ca="1"/>
        <v>-46.292434432029715</v>
      </c>
      <c r="EJ273" s="45">
        <f ca="1"/>
        <v>-49.887182395339018</v>
      </c>
      <c r="EK273" s="45">
        <f ca="1"/>
        <v>-47.258822902679448</v>
      </c>
      <c r="EL273" s="45">
        <f ca="1"/>
        <v>-43.896008962869644</v>
      </c>
      <c r="EM273" s="45">
        <f ca="1"/>
        <v>-40.784001461982726</v>
      </c>
      <c r="EN273" s="45">
        <f ca="1"/>
        <v>-38.888322649717338</v>
      </c>
      <c r="EO273" s="45">
        <f ca="1"/>
        <v>-36.018219042539592</v>
      </c>
      <c r="EP273" s="45">
        <f ca="1"/>
        <v>-36.260938744187357</v>
      </c>
      <c r="EQ273" s="45">
        <f ca="1"/>
        <v>-38.953153740286822</v>
      </c>
      <c r="ER273" s="45">
        <f ca="1"/>
        <v>-39.176982766032232</v>
      </c>
      <c r="ES273" s="45">
        <f ca="1"/>
        <v>-40.061925919771205</v>
      </c>
      <c r="ET273" s="45">
        <f ca="1"/>
        <v>-40.670680316329005</v>
      </c>
      <c r="EU273" s="45">
        <f ca="1"/>
        <v>-39.992288390278809</v>
      </c>
      <c r="EV273" s="45">
        <f ca="1"/>
        <v>-40.823241587281217</v>
      </c>
      <c r="EW273" s="45">
        <f ca="1"/>
        <v>-41.522037744164457</v>
      </c>
      <c r="EX273" s="45">
        <f ca="1"/>
        <v>-41.991376476049417</v>
      </c>
      <c r="EY273" s="45">
        <f ca="1"/>
        <v>-40.995583732485777</v>
      </c>
      <c r="EZ273" s="45">
        <f ca="1"/>
        <v>-42.380759468555446</v>
      </c>
      <c r="FA273" s="45">
        <f ca="1"/>
        <v>-44.318657645344722</v>
      </c>
      <c r="FB273" s="45">
        <f ca="1"/>
        <v>-43.294626841306695</v>
      </c>
      <c r="FC273" s="45">
        <f ca="1"/>
        <v>-44.933318674683569</v>
      </c>
      <c r="FD273" s="45">
        <f ca="1"/>
        <v>-48.805391913294791</v>
      </c>
      <c r="FE273" s="45">
        <f ca="1"/>
        <v>-51.947128007292747</v>
      </c>
      <c r="FF273" s="45">
        <f ca="1"/>
        <v>-56.486352569103246</v>
      </c>
      <c r="FG273" s="45">
        <f ca="1"/>
        <v>-54.159040314912787</v>
      </c>
      <c r="FH273" s="45">
        <f ca="1"/>
        <v>-48.752125745773313</v>
      </c>
      <c r="FI273" s="45">
        <f ca="1"/>
        <v>-52.263229352951051</v>
      </c>
      <c r="FJ273" s="45">
        <f ca="1"/>
        <v>-52.997077552199372</v>
      </c>
      <c r="FK273" s="45">
        <f ca="1"/>
        <v>-52.110033965826034</v>
      </c>
      <c r="FL273" s="45">
        <f ca="1"/>
        <v>-49.945166831851004</v>
      </c>
      <c r="FM273" s="45">
        <f ca="1"/>
        <v>-55.756785581231121</v>
      </c>
      <c r="FN273" s="45">
        <f ca="1"/>
        <v>-69.709956625938418</v>
      </c>
      <c r="FO273" s="45">
        <f ca="1"/>
        <v>-72.388449181318279</v>
      </c>
      <c r="FP273" s="45">
        <f ca="1"/>
        <v>-73.09627638101577</v>
      </c>
      <c r="FQ273" s="45">
        <f ca="1"/>
        <v>-64.398745085239412</v>
      </c>
      <c r="FR273" s="45">
        <f ca="1"/>
        <v>-62.149976796627058</v>
      </c>
      <c r="FS273" s="45">
        <f ca="1"/>
        <v>-60.129420090794575</v>
      </c>
      <c r="FT273" s="45">
        <f ca="1"/>
        <v>-58.615177226424215</v>
      </c>
      <c r="FU273" s="45">
        <f ca="1"/>
        <v>-56.022167899489396</v>
      </c>
      <c r="FV273" s="45">
        <f ca="1"/>
        <v>-53.867161311626433</v>
      </c>
      <c r="FW273" s="45">
        <f ca="1"/>
        <v>-53.5251211385727</v>
      </c>
      <c r="FX273" s="45">
        <f ca="1"/>
        <v>-49.172379566431054</v>
      </c>
      <c r="FY273" s="45">
        <f ca="1"/>
        <v>-43.693325065851219</v>
      </c>
      <c r="FZ273" s="45">
        <f ca="1"/>
        <v>-44.052366826176637</v>
      </c>
      <c r="GA273" s="45">
        <f ca="1"/>
        <v>-42.553114396095282</v>
      </c>
      <c r="GB273" s="45">
        <f ca="1"/>
        <v>-45.232642559409136</v>
      </c>
      <c r="GC273" s="45">
        <f ca="1"/>
        <v>-46.793600757002835</v>
      </c>
      <c r="GD273" s="45">
        <f ca="1"/>
        <v>-45.133539584398278</v>
      </c>
      <c r="GE273" s="45">
        <f ca="1"/>
        <v>-41.250529583215709</v>
      </c>
      <c r="GF273" s="45">
        <f ca="1"/>
        <v>-37.795980659127231</v>
      </c>
      <c r="GG273" s="45">
        <f ca="1"/>
        <v>-35.399922028899191</v>
      </c>
      <c r="GH273" s="45">
        <f ca="1"/>
        <v>-35.821664317369461</v>
      </c>
      <c r="GI273" s="45">
        <f ca="1"/>
        <v>-37.956337651491168</v>
      </c>
      <c r="GJ273" s="45">
        <f ca="1"/>
        <v>-41.326229198336598</v>
      </c>
      <c r="GK273" s="45">
        <f ca="1"/>
        <v>-40.77026869714259</v>
      </c>
      <c r="GL273" s="45">
        <f ca="1"/>
        <v>-40.802523430824287</v>
      </c>
      <c r="GM273" s="45">
        <f ca="1"/>
        <v>-41.397135592341414</v>
      </c>
      <c r="GN273" s="45">
        <f ca="1"/>
        <v>-42.406590039491654</v>
      </c>
      <c r="GO273" s="45">
        <f ca="1"/>
        <v>-46.027876251459119</v>
      </c>
      <c r="GP273" s="45">
        <f ca="1"/>
        <v>-49.120091008782381</v>
      </c>
      <c r="GQ273" s="45">
        <f ca="1"/>
        <v>-49.855960643053066</v>
      </c>
      <c r="GR273" s="45">
        <f ca="1"/>
        <v>-51.797523065805429</v>
      </c>
      <c r="GS273" s="45">
        <f ca="1"/>
        <v>-54.047738497376436</v>
      </c>
      <c r="GT273" s="45">
        <f ca="1"/>
        <v>-55.640395397067081</v>
      </c>
      <c r="GU273" s="45">
        <f ca="1"/>
        <v>-55.608807845115663</v>
      </c>
      <c r="GV273" s="45">
        <f ca="1"/>
        <v>-51.92933585381509</v>
      </c>
      <c r="GW273" s="45">
        <f ca="1"/>
        <v>-52.168194335103045</v>
      </c>
      <c r="GX273" s="45">
        <f ca="1"/>
        <v>-51.388970405459403</v>
      </c>
      <c r="GY273" s="45">
        <f ca="1"/>
        <v>-44.503033488273623</v>
      </c>
      <c r="GZ273" s="45">
        <f ca="1"/>
        <v>-42.854265438437473</v>
      </c>
      <c r="HA273" s="45">
        <f ca="1"/>
        <v>-44.291693407893185</v>
      </c>
      <c r="HB273" s="45">
        <f ca="1"/>
        <v>-44.368930555343624</v>
      </c>
      <c r="HC273" s="45">
        <f ca="1"/>
        <v>-47.691666888117787</v>
      </c>
      <c r="HD273" s="45">
        <f ca="1"/>
        <v>-49.679166073441507</v>
      </c>
      <c r="HE273" s="45">
        <f ca="1"/>
        <v>-48.500586542010296</v>
      </c>
      <c r="HF273" s="45">
        <f ca="1"/>
        <v>-49.223312396049486</v>
      </c>
      <c r="HG273" s="45">
        <f ca="1"/>
        <v>-46.776507586479177</v>
      </c>
      <c r="HH273" s="45">
        <f ca="1"/>
        <v>-60.703618455767639</v>
      </c>
      <c r="HI273" s="45">
        <f ca="1"/>
        <v>-62.052198900222777</v>
      </c>
      <c r="HJ273" s="45">
        <f ca="1"/>
        <v>-52.285565345764162</v>
      </c>
      <c r="HK273" s="45">
        <f ca="1"/>
        <v>-50.265387109398837</v>
      </c>
      <c r="HL273" s="45">
        <f ca="1"/>
        <v>-47.605596233963965</v>
      </c>
      <c r="HM273" s="45">
        <f ca="1"/>
        <v>-46.133044093251229</v>
      </c>
      <c r="HN273" s="45">
        <f ca="1"/>
        <v>-70.720303575038912</v>
      </c>
      <c r="HO273" s="45">
        <f ca="1"/>
        <v>-68.898508569955823</v>
      </c>
      <c r="HP273" s="45">
        <f ca="1"/>
        <v>-63.176233356356612</v>
      </c>
      <c r="HQ273" s="45">
        <f ca="1"/>
        <v>-60.540323549032216</v>
      </c>
      <c r="HR273" s="45">
        <f ca="1"/>
        <v>-54.255267222404477</v>
      </c>
      <c r="HS273" s="45">
        <f ca="1"/>
        <v>-64.706439222216616</v>
      </c>
      <c r="HT273" s="45">
        <f ca="1"/>
        <v>-65.085175793766965</v>
      </c>
      <c r="HU273" s="45">
        <f ca="1"/>
        <v>-60.602437199473371</v>
      </c>
      <c r="HV273" s="45">
        <f ca="1"/>
        <v>-58.143332005023957</v>
      </c>
      <c r="HW273" s="45">
        <f ca="1"/>
        <v>-59.073198703527453</v>
      </c>
      <c r="HX273" s="45">
        <f ca="1"/>
        <v>-57.239302788257596</v>
      </c>
      <c r="HY273" s="45">
        <f ca="1"/>
        <v>-52.139404175996788</v>
      </c>
      <c r="HZ273" s="45">
        <f ca="1"/>
        <v>-49.955531086325642</v>
      </c>
      <c r="IA273" s="45">
        <f ca="1"/>
        <v>-50.990227288126952</v>
      </c>
      <c r="IB273" s="45">
        <f ca="1"/>
        <v>-49.855976445317268</v>
      </c>
      <c r="IC273" s="45">
        <f ca="1"/>
        <v>-57.109662042140968</v>
      </c>
      <c r="ID273" s="45">
        <f ca="1"/>
        <v>-70.98291049718857</v>
      </c>
      <c r="IE273" s="45">
        <f ca="1"/>
        <v>-70.151201513051987</v>
      </c>
      <c r="IF273" s="45">
        <f ca="1"/>
        <v>-76.24160681152344</v>
      </c>
      <c r="IG273" s="45">
        <f ca="1"/>
        <v>-82.501339211344714</v>
      </c>
      <c r="IH273" s="45">
        <f ca="1"/>
        <v>-75.620095082640646</v>
      </c>
      <c r="II273" s="45">
        <f ca="1"/>
        <v>-65.610925541043287</v>
      </c>
      <c r="IJ273" s="45">
        <f ca="1"/>
        <v>-62.560199490308769</v>
      </c>
      <c r="IK273" s="45">
        <f ca="1"/>
        <v>-67.486623568892497</v>
      </c>
      <c r="IL273" s="45">
        <f ca="1"/>
        <v>-63.089249467849719</v>
      </c>
      <c r="IM273" s="45">
        <f ca="1"/>
        <v>-72.12038566303255</v>
      </c>
      <c r="IN273" s="45">
        <f ca="1"/>
        <v>-73.098482879042649</v>
      </c>
      <c r="IO273" s="45">
        <f ca="1"/>
        <v>-84.392853047132505</v>
      </c>
      <c r="IP273" s="45">
        <f ca="1"/>
        <v>-77.455809544920911</v>
      </c>
      <c r="IQ273" s="45">
        <f ca="1"/>
        <v>-67.156820149898522</v>
      </c>
      <c r="IR273" s="45">
        <f ca="1"/>
        <v>-63.093131294369698</v>
      </c>
      <c r="IS273" s="45">
        <f ca="1"/>
        <v>-63.732942537188521</v>
      </c>
      <c r="IT273" s="45">
        <f ca="1"/>
        <v>-47.056037898778904</v>
      </c>
      <c r="IU273" s="45">
        <f ca="1"/>
        <v>-45.331510648488987</v>
      </c>
      <c r="IV273" s="45">
        <f ca="1"/>
        <v>-45.849444910764703</v>
      </c>
      <c r="IW273" s="45">
        <f ca="1"/>
        <v>-49.020174374818801</v>
      </c>
      <c r="IX273" s="45">
        <f ca="1"/>
        <v>-55.936006533026692</v>
      </c>
      <c r="IY273" s="45">
        <f ca="1"/>
        <v>-64.010428265929221</v>
      </c>
      <c r="IZ273" s="45">
        <f ca="1"/>
        <v>-62.222245899915706</v>
      </c>
      <c r="JA273" s="45">
        <f ca="1"/>
        <v>-62.590861278057105</v>
      </c>
      <c r="JB273" s="45">
        <f ca="1"/>
        <v>-56.873139356970789</v>
      </c>
      <c r="JC273" s="45">
        <f ca="1"/>
        <v>-48.320348762392996</v>
      </c>
      <c r="JD273" s="45">
        <f ca="1"/>
        <v>-47.318125071525564</v>
      </c>
      <c r="JE273" s="45">
        <f ca="1"/>
        <v>-46.207960965991028</v>
      </c>
      <c r="JF273" s="45">
        <f ca="1"/>
        <v>-46.027832229614262</v>
      </c>
      <c r="JG273" s="45">
        <f ca="1"/>
        <v>-55.363612542152403</v>
      </c>
      <c r="JH273" s="45">
        <f ca="1"/>
        <v>-59.989424178361894</v>
      </c>
      <c r="JI273" s="45">
        <f ca="1"/>
        <v>-55.322396155476561</v>
      </c>
      <c r="JJ273" s="45">
        <f ca="1"/>
        <v>-46.781174613595013</v>
      </c>
      <c r="JK273" s="45">
        <f ca="1"/>
        <v>-45.293949335455892</v>
      </c>
      <c r="JL273" s="45">
        <f ca="1"/>
        <v>-46.228705080509187</v>
      </c>
      <c r="JM273" s="45">
        <f ca="1"/>
        <v>-47.914309937834744</v>
      </c>
      <c r="JN273" s="45">
        <f ca="1"/>
        <v>-49.567139399051669</v>
      </c>
      <c r="JO273" s="45">
        <f ca="1"/>
        <v>-59.196932493925097</v>
      </c>
      <c r="JP273" s="45">
        <f ca="1"/>
        <v>-60.797627740621571</v>
      </c>
      <c r="JQ273" s="45">
        <f ca="1"/>
        <v>-62.177168925046921</v>
      </c>
      <c r="JR273" s="45">
        <f ca="1"/>
        <v>-61.555793910980228</v>
      </c>
      <c r="JS273" s="45">
        <f ca="1"/>
        <v>-58.6508612780571</v>
      </c>
      <c r="JT273" s="45">
        <f ca="1"/>
        <v>-56.777323745727543</v>
      </c>
      <c r="JU273" s="45">
        <f ca="1"/>
        <v>-56.016384005308147</v>
      </c>
      <c r="JV273" s="45">
        <f ca="1"/>
        <v>-58.841258878946306</v>
      </c>
      <c r="JW273" s="45">
        <f ca="1"/>
        <v>-63.805693394184111</v>
      </c>
      <c r="JX273" s="45">
        <f ca="1"/>
        <v>-65.669354858994467</v>
      </c>
      <c r="JY273" s="45">
        <f ca="1"/>
        <v>-69.54187365329264</v>
      </c>
      <c r="JZ273" s="45">
        <f ca="1"/>
        <v>-72.576338817954067</v>
      </c>
      <c r="KA273" s="45">
        <f ca="1"/>
        <v>-76.980423012852697</v>
      </c>
      <c r="KB273" s="45">
        <f ca="1"/>
        <v>-68.290640396714224</v>
      </c>
      <c r="KC273" s="45">
        <f ca="1"/>
        <v>-79.44871879053116</v>
      </c>
      <c r="KD273" s="45">
        <f ca="1"/>
        <v>-82.320530187964437</v>
      </c>
      <c r="KE273" s="45">
        <f ca="1"/>
        <v>-85.314937832117081</v>
      </c>
      <c r="KF273" s="45">
        <f ca="1"/>
        <v>-84.554925049781801</v>
      </c>
      <c r="KG273" s="45">
        <f ca="1"/>
        <v>-86.509195937037447</v>
      </c>
      <c r="KH273" s="45">
        <f ca="1"/>
        <v>-90.202692579984671</v>
      </c>
      <c r="KI273" s="45">
        <f ca="1"/>
        <v>-90.487900313973427</v>
      </c>
      <c r="KJ273" s="45">
        <f ca="1"/>
        <v>-84.689335868477841</v>
      </c>
      <c r="KK273" s="45">
        <f ca="1"/>
        <v>-88.811984789729124</v>
      </c>
      <c r="KL273" s="45">
        <f ca="1"/>
        <v>-87.14649406039716</v>
      </c>
      <c r="KM273" s="45">
        <f ca="1"/>
        <v>-85.286345237493506</v>
      </c>
      <c r="KN273" s="45">
        <f ca="1"/>
        <v>-87.933940767884238</v>
      </c>
      <c r="KO273" s="45">
        <f ca="1"/>
        <v>-91.421819771170632</v>
      </c>
      <c r="KP273" s="45">
        <f ca="1"/>
        <v>-75.284354493975613</v>
      </c>
      <c r="KQ273" s="45">
        <f ca="1"/>
        <v>-74.03905458664893</v>
      </c>
      <c r="KR273" s="45">
        <f ca="1"/>
        <v>-74.239919697880723</v>
      </c>
      <c r="KS273" s="45">
        <f ca="1"/>
        <v>-71.314578226923942</v>
      </c>
      <c r="KT273" s="45">
        <f ca="1"/>
        <v>-72.033222147583984</v>
      </c>
      <c r="KU273" s="45">
        <f ca="1"/>
        <v>-73.8665937062502</v>
      </c>
      <c r="KV273" s="45">
        <f ca="1"/>
        <v>-75.289851417779914</v>
      </c>
      <c r="KW273" s="45">
        <f ca="1"/>
        <v>-74.627495338439928</v>
      </c>
      <c r="KX273" s="45">
        <f ca="1"/>
        <v>-72.729331274986293</v>
      </c>
      <c r="KY273" s="45">
        <f ca="1"/>
        <v>-76.828447425723084</v>
      </c>
      <c r="KZ273" s="45">
        <f ca="1"/>
        <v>-75.804237472295753</v>
      </c>
      <c r="LA273" s="45">
        <f ca="1"/>
        <v>-60.743943604826924</v>
      </c>
      <c r="LB273" s="45">
        <f ca="1"/>
        <v>-54.599808322668089</v>
      </c>
      <c r="LC273" s="45">
        <f ca="1"/>
        <v>-54.841777279853822</v>
      </c>
      <c r="LD273" s="45">
        <f ca="1"/>
        <v>-54.120011252760889</v>
      </c>
      <c r="LE273" s="45">
        <f ca="1"/>
        <v>-54.965728650808337</v>
      </c>
      <c r="LF273" s="45">
        <f ca="1"/>
        <v>-57.532926973700526</v>
      </c>
      <c r="LG273" s="45">
        <f ca="1"/>
        <v>-61.297704392552376</v>
      </c>
      <c r="LH273" s="45">
        <f ca="1"/>
        <v>-63.548579982519158</v>
      </c>
      <c r="LI273" s="45">
        <f ca="1"/>
        <v>-63.579448507070545</v>
      </c>
      <c r="LJ273" s="45">
        <f ca="1"/>
        <v>-64.84825994658469</v>
      </c>
      <c r="LK273" s="45">
        <f ca="1"/>
        <v>-65.166351248979566</v>
      </c>
      <c r="LL273" s="45">
        <f ca="1"/>
        <v>-62.529956387162208</v>
      </c>
      <c r="LM273" s="45">
        <f ca="1"/>
        <v>-62.305627937316892</v>
      </c>
      <c r="LN273" s="45">
        <f ca="1"/>
        <v>-60.171637980580321</v>
      </c>
      <c r="LO273" s="45">
        <f ca="1"/>
        <v>-65.471484072923658</v>
      </c>
      <c r="LP273" s="45">
        <f ca="1"/>
        <v>-75.405394947886464</v>
      </c>
      <c r="LQ273" s="45">
        <f ca="1"/>
        <v>-79.144610379457475</v>
      </c>
      <c r="LR273" s="45">
        <f ca="1"/>
        <v>-78.69603176105025</v>
      </c>
      <c r="LS273" s="45">
        <f ca="1"/>
        <v>-76.792072172880182</v>
      </c>
      <c r="LT273" s="45">
        <f ca="1"/>
        <v>-76.056870633363701</v>
      </c>
      <c r="LU273" s="45">
        <f ca="1"/>
        <v>-73.116958522439006</v>
      </c>
      <c r="LV273" s="45">
        <f ca="1"/>
        <v>-72.108567073941231</v>
      </c>
      <c r="LW273" s="45">
        <f ca="1"/>
        <v>-70.816960348486901</v>
      </c>
      <c r="LX273" s="45">
        <f ca="1"/>
        <v>-66.881326709866514</v>
      </c>
      <c r="LY273" s="45">
        <f ca="1"/>
        <v>-71.665603314042073</v>
      </c>
      <c r="LZ273" s="45">
        <f ca="1"/>
        <v>-74.708003654003136</v>
      </c>
      <c r="MA273" s="45">
        <f ca="1"/>
        <v>-78.445901114463823</v>
      </c>
      <c r="MB273" s="45">
        <f ca="1"/>
        <v>-73.070716964483282</v>
      </c>
      <c r="MC273" s="45">
        <f ca="1"/>
        <v>-80.026650032877924</v>
      </c>
      <c r="MD273" s="45">
        <f ca="1"/>
        <v>-77.122634553551691</v>
      </c>
      <c r="ME273" s="45">
        <f ca="1"/>
        <v>-81.743829069733621</v>
      </c>
      <c r="MF273" s="45">
        <f ca="1"/>
        <v>-70.879297773957276</v>
      </c>
      <c r="MG273" s="45">
        <f ca="1"/>
        <v>-59.476070753931999</v>
      </c>
      <c r="MH273" s="45">
        <f ca="1"/>
        <v>-60.157576569199563</v>
      </c>
      <c r="MI273" s="45">
        <f ca="1"/>
        <v>-64.1789182368517</v>
      </c>
      <c r="MJ273" s="45">
        <f ca="1"/>
        <v>-63.050999495983113</v>
      </c>
      <c r="MK273" s="45">
        <f ca="1"/>
        <v>-70.337848762869811</v>
      </c>
      <c r="ML273" s="45">
        <f ca="1"/>
        <v>-77.72189135205744</v>
      </c>
      <c r="MM273" s="45">
        <f ca="1"/>
        <v>-86.251150131225586</v>
      </c>
      <c r="MN273" s="45">
        <f ca="1"/>
        <v>-91.016155806064603</v>
      </c>
      <c r="MO273" s="45">
        <f ca="1"/>
        <v>-89.317870507121057</v>
      </c>
      <c r="MP273" s="45">
        <f ca="1"/>
        <v>-81.959223453998547</v>
      </c>
      <c r="MQ273" s="45">
        <f ca="1"/>
        <v>-77.021584140539176</v>
      </c>
      <c r="MR273" s="45">
        <f ca="1"/>
        <v>-78.30450835955142</v>
      </c>
      <c r="MS273" s="45">
        <f ca="1"/>
        <v>-77.892177844882013</v>
      </c>
      <c r="MT273" s="45">
        <f ca="1"/>
        <v>-74.561297928571719</v>
      </c>
      <c r="MU273" s="45">
        <f ca="1"/>
        <v>-77.204965545773504</v>
      </c>
      <c r="MV273" s="45">
        <f ca="1"/>
        <v>-87.166615731358533</v>
      </c>
      <c r="MW273" s="45">
        <f ca="1"/>
        <v>-94.806823381185524</v>
      </c>
      <c r="MX273" s="45">
        <f ca="1"/>
        <v>-97.660873119950281</v>
      </c>
      <c r="MY273" s="45">
        <f ca="1"/>
        <v>-95.613908966660503</v>
      </c>
      <c r="MZ273" s="45">
        <f ca="1"/>
        <v>-96.538871968150133</v>
      </c>
      <c r="NA273" s="45">
        <f ca="1"/>
        <v>-92.677487149596203</v>
      </c>
      <c r="NB273" s="45">
        <f ca="1"/>
        <v>-94.788310893893254</v>
      </c>
      <c r="NC273" s="45">
        <f ca="1"/>
        <v>-99.005406045079255</v>
      </c>
      <c r="ND273" s="45">
        <f ca="1"/>
        <v>-96.426122333407392</v>
      </c>
      <c r="NE273" s="45">
        <f ca="1"/>
        <v>-96.039167745828649</v>
      </c>
      <c r="NF273" s="45">
        <f ca="1"/>
        <v>-100.63602138113974</v>
      </c>
      <c r="NG273" s="45">
        <f ca="1"/>
        <v>-111.53243100595475</v>
      </c>
      <c r="NH273" s="45">
        <f ca="1"/>
        <v>-116.57310731792451</v>
      </c>
      <c r="NI273" s="45">
        <f ca="1"/>
        <v>-106.11102022933962</v>
      </c>
      <c r="NJ273" s="45">
        <f ca="1"/>
        <v>-94.697883359909056</v>
      </c>
      <c r="NK273" s="45">
        <f ca="1"/>
        <v>-95.106213200330743</v>
      </c>
      <c r="NL273" s="45">
        <f ca="1"/>
        <v>-99.151453522324559</v>
      </c>
      <c r="NM273" s="45">
        <f ca="1"/>
        <v>-97.665058618426343</v>
      </c>
      <c r="NN273" s="45">
        <f ca="1"/>
        <v>-100.50283853757382</v>
      </c>
      <c r="NO273" s="45">
        <f ca="1"/>
        <v>-111.59863937211038</v>
      </c>
      <c r="NP273" s="45">
        <f ca="1"/>
        <v>-117.90738642239572</v>
      </c>
      <c r="NQ273" s="45">
        <f ca="1"/>
        <v>-114.4240031911135</v>
      </c>
      <c r="NR273" s="45">
        <f ca="1"/>
        <v>-113.75451996266844</v>
      </c>
      <c r="NS273" s="45">
        <f ca="1"/>
        <v>-117.4907710021734</v>
      </c>
      <c r="NT273" s="45">
        <f ca="1"/>
        <v>-117.6692081439495</v>
      </c>
      <c r="NU273" s="45">
        <f ca="1"/>
        <v>-111.4259682995081</v>
      </c>
      <c r="NV273" s="45">
        <f ca="1"/>
        <v>-101.74038996195794</v>
      </c>
      <c r="NW273" s="45">
        <f ca="1"/>
        <v>-104.43061408829688</v>
      </c>
      <c r="NX273" s="45">
        <f ca="1"/>
        <v>-108.28166378498078</v>
      </c>
      <c r="NY273" s="45">
        <f ca="1"/>
        <v>-105.73141933333875</v>
      </c>
      <c r="NZ273" s="45">
        <f ca="1"/>
        <v>-113.35615312373639</v>
      </c>
      <c r="OA273" s="45">
        <f ca="1"/>
        <v>-109.24867882883547</v>
      </c>
      <c r="OB273" s="45">
        <f ca="1"/>
        <v>-99.914290877819056</v>
      </c>
      <c r="OC273" s="45">
        <f ca="1"/>
        <v>-103.9219002581835</v>
      </c>
      <c r="OD273" s="45">
        <f ca="1"/>
        <v>-106.38749324619772</v>
      </c>
      <c r="OE273" s="45">
        <f ca="1"/>
        <v>-122.14780989718437</v>
      </c>
      <c r="OF273" s="45">
        <f ca="1"/>
        <v>-129.80309578621387</v>
      </c>
      <c r="OG273" s="45">
        <f ca="1"/>
        <v>-141.10210141897204</v>
      </c>
      <c r="OH273" s="45">
        <f ca="1"/>
        <v>-145.53845610773564</v>
      </c>
      <c r="OI273" s="45">
        <f ca="1"/>
        <v>-130.05643888652321</v>
      </c>
      <c r="OJ273" s="45">
        <f ca="1"/>
        <v>-114.97819706141949</v>
      </c>
      <c r="OK273" s="45">
        <f ca="1"/>
        <v>-114.33435592758654</v>
      </c>
      <c r="OL273" s="45">
        <f ca="1"/>
        <v>-116.47211580228806</v>
      </c>
      <c r="OM273" s="45">
        <f ca="1"/>
        <v>-116.6690158472061</v>
      </c>
      <c r="ON273" s="45">
        <f ca="1"/>
        <v>-121.11803160738944</v>
      </c>
      <c r="OO273" s="45">
        <f ca="1"/>
        <v>-117.34320032012461</v>
      </c>
      <c r="OP273" s="45">
        <f ca="1"/>
        <v>-113.7033017078638</v>
      </c>
      <c r="OQ273" s="45">
        <f ca="1"/>
        <v>-113.36099699664115</v>
      </c>
      <c r="OR273" s="45">
        <f ca="1"/>
        <v>-107.63972087001802</v>
      </c>
      <c r="OS273" s="45">
        <f ca="1"/>
        <v>-105.54698132061958</v>
      </c>
      <c r="OT273" s="45">
        <f ca="1"/>
        <v>-98.210193619728102</v>
      </c>
      <c r="OU273" s="45">
        <f ca="1"/>
        <v>-111.57184515380858</v>
      </c>
      <c r="OV273" s="45">
        <f ca="1"/>
        <v>-140.80743562781811</v>
      </c>
      <c r="OW273" s="45">
        <f ca="1"/>
        <v>-145.99729906761647</v>
      </c>
      <c r="OX273" s="45">
        <f ca="1"/>
        <v>-150.03593933618066</v>
      </c>
      <c r="OY273" s="45">
        <f ca="1"/>
        <v>-163.26561965155602</v>
      </c>
      <c r="OZ273" s="45">
        <f ca="1"/>
        <v>-158.74331065607072</v>
      </c>
      <c r="PA273" s="45">
        <f ca="1"/>
        <v>-150.62514774441718</v>
      </c>
      <c r="PB273" s="45">
        <f ca="1"/>
        <v>-146.7186894484758</v>
      </c>
      <c r="PC273" s="45">
        <f ca="1"/>
        <v>-161.38076371264458</v>
      </c>
      <c r="PD273" s="45">
        <f ca="1"/>
        <v>-157.84596735906601</v>
      </c>
      <c r="PE273" s="45">
        <f ca="1"/>
        <v>-153.1022983933687</v>
      </c>
      <c r="PF273" s="45">
        <f ca="1"/>
        <v>-147.07662895011902</v>
      </c>
      <c r="PG273" s="45">
        <f ca="1"/>
        <v>-143.87183807468415</v>
      </c>
      <c r="PH273" s="45">
        <f ca="1"/>
        <v>-145.57259521031381</v>
      </c>
      <c r="PI273" s="45">
        <f ca="1"/>
        <v>-135.90235560464859</v>
      </c>
      <c r="PJ273" s="45">
        <f ca="1"/>
        <v>-139.81135214924811</v>
      </c>
      <c r="PK273" s="45">
        <f ca="1"/>
        <v>-161.35790503466131</v>
      </c>
      <c r="PL273" s="45">
        <f ca="1"/>
        <v>-144.34594835388663</v>
      </c>
      <c r="PM273" s="45">
        <f ca="1"/>
        <v>-141.25227573609351</v>
      </c>
      <c r="PN273" s="45">
        <f ca="1"/>
        <v>-134.03880104780197</v>
      </c>
      <c r="PO273" s="45">
        <f ca="1"/>
        <v>-119.00191462779046</v>
      </c>
      <c r="PP273" s="45">
        <f ca="1"/>
        <v>-103.94960139012339</v>
      </c>
      <c r="PQ273" s="45">
        <f ca="1"/>
        <v>-100.25933872008324</v>
      </c>
      <c r="PR273" s="45">
        <f ca="1"/>
        <v>-97.355784317851075</v>
      </c>
      <c r="PS273" s="45">
        <f ca="1"/>
        <v>-87.275806075811388</v>
      </c>
      <c r="PT273" s="45">
        <f ca="1"/>
        <v>-88.237012180447579</v>
      </c>
      <c r="PU273" s="45">
        <f ca="1"/>
        <v>-88.971908531188944</v>
      </c>
      <c r="PV273" s="45">
        <f ca="1"/>
        <v>-88.249793490171413</v>
      </c>
      <c r="PW273" s="45">
        <f ca="1"/>
        <v>-85.852895748853697</v>
      </c>
      <c r="PX273" s="45">
        <f ca="1"/>
        <v>-86.04087609779836</v>
      </c>
      <c r="PY273" s="45">
        <f ca="1"/>
        <v>-90.569648712754244</v>
      </c>
      <c r="PZ273" s="45">
        <f ca="1"/>
        <v>-89.881405609607697</v>
      </c>
      <c r="QA273" s="45">
        <f ca="1"/>
        <v>-93.13962449657916</v>
      </c>
      <c r="QB273" s="45">
        <f ca="1"/>
        <v>-95.687531564831744</v>
      </c>
      <c r="QC273" s="45">
        <f ca="1"/>
        <v>-87.521770861268067</v>
      </c>
      <c r="QD273" s="45">
        <f ca="1"/>
        <v>-86.904545821905131</v>
      </c>
      <c r="QE273" s="45">
        <f ca="1"/>
        <v>-82.265206219077101</v>
      </c>
      <c r="QF273" s="45">
        <f ca="1"/>
        <v>-75.022554362058628</v>
      </c>
      <c r="QG273" s="45">
        <f ca="1"/>
        <v>-79.625289107561088</v>
      </c>
      <c r="QH273" s="45">
        <f ca="1"/>
        <v>-78.621955179572126</v>
      </c>
      <c r="QI273" s="45">
        <f ca="1"/>
        <v>-74.855307171344762</v>
      </c>
      <c r="QJ273" s="45">
        <f ca="1"/>
        <v>-76.985764357566822</v>
      </c>
      <c r="QK273" s="45">
        <f ca="1"/>
        <v>-75.020267911314974</v>
      </c>
      <c r="QL273" s="45">
        <f ca="1"/>
        <v>-77.652143740057952</v>
      </c>
      <c r="QM273" s="45">
        <f ca="1"/>
        <v>-79.084560078978527</v>
      </c>
      <c r="QN273" s="45">
        <f ca="1"/>
        <v>-72.313749355793021</v>
      </c>
      <c r="QO273" s="45">
        <f ca="1"/>
        <v>-74.908655314326282</v>
      </c>
      <c r="QP273" s="45">
        <f ca="1"/>
        <v>-71.574582314491252</v>
      </c>
      <c r="QQ273" s="45">
        <f ca="1"/>
        <v>-65.08582867634297</v>
      </c>
      <c r="QR273" s="45">
        <f ca="1"/>
        <v>-60.512184558987627</v>
      </c>
      <c r="QS273" s="45">
        <f ca="1"/>
        <v>-64.69947624909878</v>
      </c>
      <c r="QT273" s="45">
        <f ca="1"/>
        <v>-69.508142475724199</v>
      </c>
      <c r="QU273" s="45">
        <f ca="1"/>
        <v>-70.708651268839859</v>
      </c>
      <c r="QV273" s="45">
        <f ca="1"/>
        <v>-72.388953915238375</v>
      </c>
      <c r="QW273" s="45">
        <f ca="1"/>
        <v>-69.792931328415875</v>
      </c>
      <c r="QX273" s="45">
        <f ca="1"/>
        <v>-71.801160932898512</v>
      </c>
      <c r="QY273" s="45">
        <f ca="1"/>
        <v>-74.78137799382209</v>
      </c>
      <c r="QZ273" s="45">
        <f ca="1"/>
        <v>-73.23378841912745</v>
      </c>
      <c r="RA273" s="45">
        <f ca="1"/>
        <v>-81.635321625113477</v>
      </c>
      <c r="RB273" s="45">
        <f ca="1"/>
        <v>-81.371654204607012</v>
      </c>
      <c r="RC273" s="45">
        <f ca="1"/>
        <v>-79.893847091436413</v>
      </c>
      <c r="RD273" s="45">
        <f ca="1"/>
        <v>-81.874331668376911</v>
      </c>
      <c r="RE273" s="45">
        <f ca="1"/>
        <v>-82.560857570171379</v>
      </c>
      <c r="RF273" s="45">
        <f ca="1"/>
        <v>-81.10422460579872</v>
      </c>
      <c r="RG273" s="45">
        <f ca="1"/>
        <v>-85.446509665966062</v>
      </c>
      <c r="RH273" s="45">
        <f ca="1"/>
        <v>-85.059273192763328</v>
      </c>
      <c r="RI273" s="45">
        <f ca="1"/>
        <v>-80.254616967320445</v>
      </c>
      <c r="RJ273" s="45">
        <f ca="1"/>
        <v>-84.140001308321956</v>
      </c>
      <c r="RK273" s="45">
        <f ca="1"/>
        <v>-95.834371195554738</v>
      </c>
      <c r="RL273" s="45">
        <f ca="1"/>
        <v>-100.98608648669718</v>
      </c>
      <c r="RM273" s="45">
        <f ca="1"/>
        <v>-99.905384371280689</v>
      </c>
      <c r="RN273" s="45">
        <f ca="1"/>
        <v>-98.911952510952958</v>
      </c>
      <c r="RO273" s="45">
        <f ca="1"/>
        <v>-102.47100590181348</v>
      </c>
      <c r="RP273" s="45">
        <f ca="1"/>
        <v>-100.76185779523851</v>
      </c>
      <c r="RQ273" s="45">
        <f ca="1"/>
        <v>-97.601541692256944</v>
      </c>
      <c r="RR273" s="45">
        <f ca="1"/>
        <v>-88.609844900369637</v>
      </c>
      <c r="RS273" s="45">
        <f ca="1"/>
        <v>-86.758102611899389</v>
      </c>
      <c r="RT273" s="45">
        <f ca="1"/>
        <v>-87.468697903513913</v>
      </c>
      <c r="RU273" s="45">
        <f ca="1"/>
        <v>-86.404771858453728</v>
      </c>
      <c r="RV273" s="45">
        <f ca="1"/>
        <v>-82.878019526720038</v>
      </c>
      <c r="RW273" s="45">
        <f ca="1"/>
        <v>-82.579090742588036</v>
      </c>
      <c r="RX273" s="45">
        <f ca="1"/>
        <v>-87.933529865026472</v>
      </c>
      <c r="RY273" s="45">
        <f ca="1"/>
        <v>-93.119234438657742</v>
      </c>
      <c r="RZ273" s="45">
        <f ca="1"/>
        <v>-95.656027182221393</v>
      </c>
      <c r="SA273" s="45">
        <f ca="1"/>
        <v>-94.540832708120348</v>
      </c>
      <c r="SB273" s="45">
        <f ca="1"/>
        <v>-95.750252024888994</v>
      </c>
      <c r="SC273" s="45">
        <f ca="1"/>
        <v>-93.726886183142639</v>
      </c>
      <c r="SD273" s="45">
        <f ca="1"/>
        <v>-94.498203915476793</v>
      </c>
      <c r="SE273" s="45">
        <f ca="1"/>
        <v>-88.428538601875289</v>
      </c>
      <c r="SF273" s="45">
        <f ca="1"/>
        <v>-78.21434786403178</v>
      </c>
      <c r="SG273" s="45">
        <f ca="1"/>
        <v>-76.775422296524042</v>
      </c>
      <c r="SH273" s="45">
        <f ca="1"/>
        <v>-76.295247234702117</v>
      </c>
      <c r="SI273" s="45">
        <f ca="1"/>
        <v>-79.254566554307942</v>
      </c>
      <c r="SJ273" s="45">
        <f ca="1"/>
        <v>-78.106460208058351</v>
      </c>
      <c r="SK273" s="45">
        <f ca="1"/>
        <v>-73.634564770340944</v>
      </c>
      <c r="SL273" s="45">
        <f ca="1"/>
        <v>-70.327016085028674</v>
      </c>
      <c r="SM273" s="45">
        <f ca="1"/>
        <v>-72.628085236072536</v>
      </c>
      <c r="SN273" s="45">
        <f ca="1"/>
        <v>-72.249210755825061</v>
      </c>
      <c r="SO273" s="45">
        <f ca="1"/>
        <v>-72.62634747064115</v>
      </c>
      <c r="SP273" s="45">
        <f ca="1"/>
        <v>-72.567885002970712</v>
      </c>
      <c r="SQ273" s="45">
        <f ca="1"/>
        <v>-78.632203128695494</v>
      </c>
      <c r="SR273" s="45">
        <f ca="1"/>
        <v>-81.385985351443296</v>
      </c>
      <c r="SS273" s="45">
        <f ca="1"/>
        <v>-84.703555752634998</v>
      </c>
    </row>
    <row r="274" spans="2:513" x14ac:dyDescent="0.25">
      <c r="B274" s="46" t="s">
        <v>507</v>
      </c>
      <c r="C274" s="45" cm="1">
        <f t="array" aca="1" ref="C274" ca="1">MIN(IFERROR(IF(OFFSET(bHist!$A$1,_xlfn.XMATCH($B$270,bHist!B:B,0)-1,3,1,500)=0,"-",OFFSET(bHist!$A$1,_xlfn.XMATCH($B$270,bHist!B:B,0)-1,3,1,500))-IF(OFFSET(bHist!$A$1,_xlfn.XMATCH(B274,bHist!B:B,0)-1,3,1,500)=0,"-",OFFSET(bHist!$A$1,_xlfn.XMATCH(B274,bHist!B:B,0)-1,3,1,500)),"-"))</f>
        <v>-424.77256569778916</v>
      </c>
      <c r="D274" s="45" cm="1">
        <f t="array" aca="1" ref="D274" ca="1">AVERAGE(IFERROR(IF(OFFSET(bHist!$A$1,_xlfn.XMATCH($B$270,bHist!B:B,0)-1,3,1,500)=0,"-",OFFSET(bHist!$A$1,_xlfn.XMATCH($B$270,bHist!B:B,0)-1,3,1,500))-IF(OFFSET(bHist!$A$1,_xlfn.XMATCH(B274,bHist!B:B,0)-1,3,1,500)=0,"-",OFFSET(bHist!$A$1,_xlfn.XMATCH(B274,bHist!B:B,0)-1,3,1,500)),"-"))</f>
        <v>-111.23520969507614</v>
      </c>
      <c r="E274" s="45" cm="1">
        <f t="array" aca="1" ref="E274" ca="1">MAX(IFERROR(IF(OFFSET(bHist!$A$1,_xlfn.XMATCH($B$270,bHist!B:B,0)-1,3,1,500)=0,"-",OFFSET(bHist!$A$1,_xlfn.XMATCH($B$270,bHist!B:B,0)-1,3,1,500))-IF(OFFSET(bHist!$A$1,_xlfn.XMATCH(B274,bHist!B:B,0)-1,3,1,500)=0,"-",OFFSET(bHist!$A$1,_xlfn.XMATCH(B274,bHist!B:B,0)-1,3,1,500)),"-"))</f>
        <v>-50.564812103152278</v>
      </c>
      <c r="F274" s="45" cm="1">
        <f t="array" aca="1" ref="F274" ca="1">_xlfn.STDEV.P(IFERROR(IF(OFFSET(bHist!$A$1,_xlfn.XMATCH($B$270,bHist!B:B,0)-1,3,1,500)=0,"-",OFFSET(bHist!$A$1,_xlfn.XMATCH($B$270,bHist!B:B,0)-1,3,1,500))-IF(OFFSET(bHist!$A$1,_xlfn.XMATCH(B274,bHist!B:B,0)-1,3,1,500)=0,"-",OFFSET(bHist!$A$1,_xlfn.XMATCH(B274,bHist!B:B,0)-1,3,1,500)),"-"))</f>
        <v>66.895364088172116</v>
      </c>
      <c r="G274" s="45" cm="1">
        <f t="array" aca="1" ref="G274" ca="1">INDEX((IFERROR(IF(OFFSET(bHist!$A$1,_xlfn.XMATCH($B$270,bHist!B:B,0)-1,3,1,500)=0,"-",OFFSET(bHist!$A$1,_xlfn.XMATCH($B$270,bHist!B:B,0)-1,3,1,500))-IF(OFFSET(bHist!$A$1,_xlfn.XMATCH(B274,bHist!B:B,0)-1,3,1,500)=0,"-",OFFSET(bHist!$A$1,_xlfn.XMATCH(B274,bHist!B:B,0)-1,3,1,500)),"-")),1)</f>
        <v>-155.24374914467333</v>
      </c>
      <c r="H274" s="51">
        <f t="shared" ca="1" si="8"/>
        <v>-0.1176045633123619</v>
      </c>
      <c r="I274" s="51" cm="1">
        <f t="array" aca="1" ref="I274" ca="1">SLOPE((IFERROR(IF(OFFSET(bHist!$A$1,_xlfn.XMATCH($B$270,bHist!$B:$B,0)-1,3,1,500)=0,"-",OFFSET(bHist!$A$1,_xlfn.XMATCH($B$270,bHist!$B:$B,0)-1,3,1,500))-IF(OFFSET(bHist!$A$1,_xlfn.XMATCH(B274,bHist!$B:$B,0)-1,3,1,500)=0,"-",OFFSET(bHist!$A$1,_xlfn.XMATCH(B274,bHist!$B:$B,0)-1,3,1,500)),"-")),OFFSET(bHist!$A$1,0,3,1,500))</f>
        <v>-0.23650261614025944</v>
      </c>
      <c r="J274" s="45" cm="1">
        <f t="array" aca="1" ref="J274" ca="1">INTERCEPT((IFERROR(IF(OFFSET(bHist!$A$1,_xlfn.XMATCH($B$270,bHist!$B:$B,0)-1,3,1,500)=0,"-",OFFSET(bHist!$A$1,_xlfn.XMATCH($B$270,bHist!$B:$B,0)-1,3,1,500))-IF(OFFSET(bHist!$A$1,_xlfn.XMATCH(B274,bHist!$B:$B,0)-1,3,1,500)=0,"-",OFFSET(bHist!$A$1,_xlfn.XMATCH(B274,bHist!$B:$B,0)-1,3,1,500)),"-")),OFFSET(bHist!$A$1,0,3,1,500))</f>
        <v>10244.215054539058</v>
      </c>
      <c r="K274" s="45" cm="1">
        <f t="array" aca="1" ref="K274" ca="1">STEYX((IFERROR(IF(OFFSET(bHist!$A$1,_xlfn.XMATCH($B$270,bHist!B:B,0)-1,3,1,500)=0,"-",OFFSET(bHist!$A$1,_xlfn.XMATCH($B$270,bHist!B:B,0)-1,3,1,500))-IF(OFFSET(bHist!$A$1,_xlfn.XMATCH(B274,bHist!B:B,0)-1,3,1,500)=0,"-",OFFSET(bHist!$A$1,_xlfn.XMATCH(B274,bHist!B:B,0)-1,3,1,500)),"-")),OFFSET(bHist!$A$1,0,3,1,500))</f>
        <v>58.946662697610165</v>
      </c>
      <c r="L274" s="51" cm="1">
        <f t="array" aca="1" ref="L274" ca="1">CORREL(IF(OFFSET(bHist!A30,_xlfn.XMATCH($B$270,bHist!B:B,0)-1,3,1,500)=0,"-",OFFSET(bHist!$A$1,_xlfn.XMATCH($B$270,bHist!B:B,0)-1,3,1,500)),IF(OFFSET(bHist!$A$1,_xlfn.XMATCH(B274,bHist!B:B,0)-1,3,1,500)=0,"-",OFFSET(bHist!$A$1,_xlfn.XMATCH(B274,bHist!B:B,0)-1,3,1,500)))</f>
        <v>0.93040891033275785</v>
      </c>
      <c r="M274" s="51" cm="1">
        <f t="array" aca="1" ref="M274" ca="1">CORREL((IFERROR(IF(OFFSET(bHist!$A$1,_xlfn.XMATCH($B$270,bHist!B:B,0)-1,3,1,500)=0,"-",OFFSET(bHist!$A$1,_xlfn.XMATCH($B$270,bHist!B:B,0)-1,3,1,500))-IF(OFFSET(bHist!$A$1,_xlfn.XMATCH(B274,bHist!B:B,0)-1,3,1,500)=0,"-",OFFSET(bHist!$A$1,_xlfn.XMATCH(B274,bHist!B:B,0)-1,3,1,500)),"-")),OFFSET(bHist!$A$1,0,3,1,500))</f>
        <v>-0.47782838786611387</v>
      </c>
      <c r="N274" s="45" cm="1">
        <f t="array" aca="1" ref="N274:SS274" ca="1">(IFERROR(IF(OFFSET(bHist!$A$1,_xlfn.XMATCH($B$270,bHist!B:B,0)-1,3,1,500)=0,"-",OFFSET(bHist!$A$1,_xlfn.XMATCH($B$270,bHist!B:B,0)-1,3,1,500))-IF(OFFSET(bHist!$A$1,_xlfn.XMATCH(B274,bHist!B:B,0)-1,3,1,500)=0,"-",OFFSET(bHist!$A$1,_xlfn.XMATCH(B274,bHist!B:B,0)-1,3,1,500)),"-"))</f>
        <v>-155.24374914467333</v>
      </c>
      <c r="O274" s="45">
        <f ca="1"/>
        <v>-154.78277505147457</v>
      </c>
      <c r="P274" s="45">
        <f ca="1"/>
        <v>-162.50302600705623</v>
      </c>
      <c r="Q274" s="45">
        <f ca="1"/>
        <v>-161.45427709448336</v>
      </c>
      <c r="R274" s="45">
        <f ca="1"/>
        <v>-165.26414176678659</v>
      </c>
      <c r="S274" s="45">
        <f ca="1"/>
        <v>-177.71191780829429</v>
      </c>
      <c r="T274" s="45">
        <f ca="1"/>
        <v>-183.19321067368986</v>
      </c>
      <c r="U274" s="45">
        <f ca="1"/>
        <v>-179.54756003201007</v>
      </c>
      <c r="V274" s="45">
        <f ca="1"/>
        <v>-180.58654147064686</v>
      </c>
      <c r="W274" s="45">
        <f ca="1"/>
        <v>-179.07838168013095</v>
      </c>
      <c r="X274" s="45">
        <f ca="1"/>
        <v>-175.97113968765734</v>
      </c>
      <c r="Y274" s="45">
        <f ca="1"/>
        <v>-182.85154571259022</v>
      </c>
      <c r="Z274" s="45">
        <f ca="1"/>
        <v>-165.36657612502574</v>
      </c>
      <c r="AA274" s="45">
        <f ca="1"/>
        <v>-163.62829259419442</v>
      </c>
      <c r="AB274" s="45">
        <f ca="1"/>
        <v>-144.36197004151344</v>
      </c>
      <c r="AC274" s="45">
        <f ca="1"/>
        <v>-124.27652593541146</v>
      </c>
      <c r="AD274" s="45">
        <f ca="1"/>
        <v>-142.88928085720539</v>
      </c>
      <c r="AE274" s="45">
        <f ca="1"/>
        <v>-135.17487277722358</v>
      </c>
      <c r="AF274" s="45">
        <f ca="1"/>
        <v>-133.69044128286839</v>
      </c>
      <c r="AG274" s="45">
        <f ca="1"/>
        <v>-111.27333949518203</v>
      </c>
      <c r="AH274" s="45">
        <f ca="1"/>
        <v>-99.571015630364414</v>
      </c>
      <c r="AI274" s="45">
        <f ca="1"/>
        <v>-84.818312827706336</v>
      </c>
      <c r="AJ274" s="45">
        <f ca="1"/>
        <v>-94.664660807967181</v>
      </c>
      <c r="AK274" s="45">
        <f ca="1"/>
        <v>-120.88369346690178</v>
      </c>
      <c r="AL274" s="45">
        <f ca="1"/>
        <v>-127.92476506400109</v>
      </c>
      <c r="AM274" s="45">
        <f ca="1"/>
        <v>-144.7765689355135</v>
      </c>
      <c r="AN274" s="45">
        <f ca="1"/>
        <v>-143.49969385612013</v>
      </c>
      <c r="AO274" s="45">
        <f ca="1"/>
        <v>-139.53835190916061</v>
      </c>
      <c r="AP274" s="45">
        <f ca="1"/>
        <v>-131.02881530177592</v>
      </c>
      <c r="AQ274" s="45">
        <f ca="1"/>
        <v>-130.9945317709446</v>
      </c>
      <c r="AR274" s="45">
        <f ca="1"/>
        <v>-149.2867819595337</v>
      </c>
      <c r="AS274" s="45">
        <f ca="1"/>
        <v>-172.93939407634736</v>
      </c>
      <c r="AT274" s="45">
        <f ca="1"/>
        <v>-166.58541132557392</v>
      </c>
      <c r="AU274" s="45">
        <f ca="1"/>
        <v>-168.16160119891168</v>
      </c>
      <c r="AV274" s="45">
        <f ca="1"/>
        <v>-178.70090221858024</v>
      </c>
      <c r="AW274" s="45">
        <f ca="1"/>
        <v>-189.99989235663412</v>
      </c>
      <c r="AX274" s="45">
        <f ca="1"/>
        <v>-217.44588129031661</v>
      </c>
      <c r="AY274" s="45">
        <f ca="1"/>
        <v>-233.01991357779502</v>
      </c>
      <c r="AZ274" s="45">
        <f ca="1"/>
        <v>-234.80009560239313</v>
      </c>
      <c r="BA274" s="45">
        <f ca="1"/>
        <v>-225.68673380601405</v>
      </c>
      <c r="BB274" s="45">
        <f ca="1"/>
        <v>-223.29487044584755</v>
      </c>
      <c r="BC274" s="45">
        <f ca="1"/>
        <v>-223.47930075991155</v>
      </c>
      <c r="BD274" s="45">
        <f ca="1"/>
        <v>-226.42891552507876</v>
      </c>
      <c r="BE274" s="45">
        <f ca="1"/>
        <v>-226.82636638963226</v>
      </c>
      <c r="BF274" s="45">
        <f ca="1"/>
        <v>-232.56655862355231</v>
      </c>
      <c r="BG274" s="45">
        <f ca="1"/>
        <v>-239.92120694649222</v>
      </c>
      <c r="BH274" s="45">
        <f ca="1"/>
        <v>-247.65108967685697</v>
      </c>
      <c r="BI274" s="45">
        <f ca="1"/>
        <v>-226.35763617026805</v>
      </c>
      <c r="BJ274" s="45">
        <f ca="1"/>
        <v>-218.30817940425877</v>
      </c>
      <c r="BK274" s="45">
        <f ca="1"/>
        <v>-192.38714014279839</v>
      </c>
      <c r="BL274" s="45">
        <f ca="1"/>
        <v>-175.12015953707694</v>
      </c>
      <c r="BM274" s="45">
        <f ca="1"/>
        <v>-201.96288498711584</v>
      </c>
      <c r="BN274" s="45">
        <f ca="1"/>
        <v>-220.16032598972322</v>
      </c>
      <c r="BO274" s="45">
        <f ca="1"/>
        <v>-261.76398733770844</v>
      </c>
      <c r="BP274" s="45">
        <f ca="1"/>
        <v>-275.16444795012478</v>
      </c>
      <c r="BQ274" s="45">
        <f ca="1"/>
        <v>-210.37112354648113</v>
      </c>
      <c r="BR274" s="45">
        <f ca="1"/>
        <v>-189.87186358594892</v>
      </c>
      <c r="BS274" s="45">
        <f ca="1"/>
        <v>-191.66786059021953</v>
      </c>
      <c r="BT274" s="45">
        <f ca="1"/>
        <v>-174.839993383646</v>
      </c>
      <c r="BU274" s="45">
        <f ca="1"/>
        <v>-182.39396996927263</v>
      </c>
      <c r="BV274" s="45">
        <f ca="1"/>
        <v>-223.24606331491472</v>
      </c>
      <c r="BW274" s="45">
        <f ca="1"/>
        <v>-241.92803692257399</v>
      </c>
      <c r="BX274" s="45">
        <f ca="1"/>
        <v>-250.3092064191103</v>
      </c>
      <c r="BY274" s="45">
        <f ca="1"/>
        <v>-265.98215687608717</v>
      </c>
      <c r="BZ274" s="45">
        <f ca="1"/>
        <v>-258.67279879426957</v>
      </c>
      <c r="CA274" s="45">
        <f ca="1"/>
        <v>-259.98885646748539</v>
      </c>
      <c r="CB274" s="45">
        <f ca="1"/>
        <v>-264.01184208214283</v>
      </c>
      <c r="CC274" s="45">
        <f ca="1"/>
        <v>-269.59533044087885</v>
      </c>
      <c r="CD274" s="45">
        <f ca="1"/>
        <v>-267.72379282689093</v>
      </c>
      <c r="CE274" s="45">
        <f ca="1"/>
        <v>-262.80271742522723</v>
      </c>
      <c r="CF274" s="45">
        <f ca="1"/>
        <v>-283.61492839419844</v>
      </c>
      <c r="CG274" s="45">
        <f ca="1"/>
        <v>-298.87211282122132</v>
      </c>
      <c r="CH274" s="45">
        <f ca="1"/>
        <v>-390.88260494780548</v>
      </c>
      <c r="CI274" s="45">
        <f ca="1"/>
        <v>-404.93462015974529</v>
      </c>
      <c r="CJ274" s="45">
        <f ca="1"/>
        <v>-381.74267330956457</v>
      </c>
      <c r="CK274" s="45">
        <f ca="1"/>
        <v>-424.77256569778916</v>
      </c>
      <c r="CL274" s="45">
        <f ca="1"/>
        <v>-402.55170793354512</v>
      </c>
      <c r="CM274" s="45">
        <f ca="1"/>
        <v>-291.67210400772092</v>
      </c>
      <c r="CN274" s="45">
        <f ca="1"/>
        <v>-236.79529732048508</v>
      </c>
      <c r="CO274" s="45">
        <f ca="1"/>
        <v>-174.46063888454432</v>
      </c>
      <c r="CP274" s="45">
        <f ca="1"/>
        <v>-157.76235050070287</v>
      </c>
      <c r="CQ274" s="45">
        <f ca="1"/>
        <v>-126.73884004604815</v>
      </c>
      <c r="CR274" s="45">
        <f ca="1"/>
        <v>-123.6065854177475</v>
      </c>
      <c r="CS274" s="45">
        <f ca="1"/>
        <v>-143.24328839409353</v>
      </c>
      <c r="CT274" s="45">
        <f ca="1"/>
        <v>-90.423204191565532</v>
      </c>
      <c r="CU274" s="45">
        <f ca="1"/>
        <v>-79.04579172003271</v>
      </c>
      <c r="CV274" s="45">
        <f ca="1"/>
        <v>-75.995478741526611</v>
      </c>
      <c r="CW274" s="45">
        <f ca="1"/>
        <v>-81.471757724881201</v>
      </c>
      <c r="CX274" s="45">
        <f ca="1"/>
        <v>-95.259564460277559</v>
      </c>
      <c r="CY274" s="45">
        <f ca="1"/>
        <v>-97.929940534234035</v>
      </c>
      <c r="CZ274" s="45">
        <f ca="1"/>
        <v>-89.011815637707727</v>
      </c>
      <c r="DA274" s="45">
        <f ca="1"/>
        <v>-78.864097574949255</v>
      </c>
      <c r="DB274" s="45">
        <f ca="1"/>
        <v>-75.477048385620122</v>
      </c>
      <c r="DC274" s="45">
        <f ca="1"/>
        <v>-69.47095243346692</v>
      </c>
      <c r="DD274" s="45">
        <f ca="1"/>
        <v>-58.628462109684939</v>
      </c>
      <c r="DE274" s="45">
        <f ca="1"/>
        <v>-60.018931469678876</v>
      </c>
      <c r="DF274" s="45">
        <f ca="1"/>
        <v>-61.997469455122939</v>
      </c>
      <c r="DG274" s="45">
        <f ca="1"/>
        <v>-63.61939459860325</v>
      </c>
      <c r="DH274" s="45">
        <f ca="1"/>
        <v>-63.130121714472764</v>
      </c>
      <c r="DI274" s="45">
        <f ca="1"/>
        <v>-63.675841790437694</v>
      </c>
      <c r="DJ274" s="45">
        <f ca="1"/>
        <v>-63.900957682013505</v>
      </c>
      <c r="DK274" s="45">
        <f ca="1"/>
        <v>-63.980665865063656</v>
      </c>
      <c r="DL274" s="45">
        <f ca="1"/>
        <v>-63.823709829926486</v>
      </c>
      <c r="DM274" s="45">
        <f ca="1"/>
        <v>-64.705755412459382</v>
      </c>
      <c r="DN274" s="45">
        <f ca="1"/>
        <v>-63.136885317921625</v>
      </c>
      <c r="DO274" s="45">
        <f ca="1"/>
        <v>-60.996011988043797</v>
      </c>
      <c r="DP274" s="45">
        <f ca="1"/>
        <v>-62.205030854940411</v>
      </c>
      <c r="DQ274" s="45">
        <f ca="1"/>
        <v>-65.013420810937887</v>
      </c>
      <c r="DR274" s="45">
        <f ca="1"/>
        <v>-75.904039859890929</v>
      </c>
      <c r="DS274" s="45">
        <f ca="1"/>
        <v>-74.805231416821471</v>
      </c>
      <c r="DT274" s="45">
        <f ca="1"/>
        <v>-73.568544659018514</v>
      </c>
      <c r="DU274" s="45">
        <f ca="1"/>
        <v>-70.325075802326211</v>
      </c>
      <c r="DV274" s="45">
        <f ca="1"/>
        <v>-74.560614530682571</v>
      </c>
      <c r="DW274" s="45">
        <f ca="1"/>
        <v>-76.959417551517475</v>
      </c>
      <c r="DX274" s="45">
        <f ca="1"/>
        <v>-63.324466459393491</v>
      </c>
      <c r="DY274" s="45">
        <f ca="1"/>
        <v>-58.315396719574942</v>
      </c>
      <c r="DZ274" s="45">
        <f ca="1"/>
        <v>-52.635623781561854</v>
      </c>
      <c r="EA274" s="45">
        <f ca="1"/>
        <v>-51.766385833263392</v>
      </c>
      <c r="EB274" s="45">
        <f ca="1"/>
        <v>-50.564812103152278</v>
      </c>
      <c r="EC274" s="45">
        <f ca="1"/>
        <v>-51.986089097380635</v>
      </c>
      <c r="ED274" s="45">
        <f ca="1"/>
        <v>-54.781102979421625</v>
      </c>
      <c r="EE274" s="45">
        <f ca="1"/>
        <v>-59.500063801646235</v>
      </c>
      <c r="EF274" s="45">
        <f ca="1"/>
        <v>-58.823921194434163</v>
      </c>
      <c r="EG274" s="45">
        <f ca="1"/>
        <v>-59.20100956153869</v>
      </c>
      <c r="EH274" s="45">
        <f ca="1"/>
        <v>-61.693058816790575</v>
      </c>
      <c r="EI274" s="45">
        <f ca="1"/>
        <v>-65.015482899785042</v>
      </c>
      <c r="EJ274" s="45">
        <f ca="1"/>
        <v>-70.342461780071261</v>
      </c>
      <c r="EK274" s="45">
        <f ca="1"/>
        <v>-67.525017518043512</v>
      </c>
      <c r="EL274" s="45">
        <f ca="1"/>
        <v>-65.383195127010339</v>
      </c>
      <c r="EM274" s="45">
        <f ca="1"/>
        <v>-61.723309904217714</v>
      </c>
      <c r="EN274" s="45">
        <f ca="1"/>
        <v>-58.696968460559845</v>
      </c>
      <c r="EO274" s="45">
        <f ca="1"/>
        <v>-56.703035905718799</v>
      </c>
      <c r="EP274" s="45">
        <f ca="1"/>
        <v>-55.974413663268081</v>
      </c>
      <c r="EQ274" s="45">
        <f ca="1"/>
        <v>-58.569193707108496</v>
      </c>
      <c r="ER274" s="45">
        <f ca="1"/>
        <v>-58.52751304852962</v>
      </c>
      <c r="ES274" s="45">
        <f ca="1"/>
        <v>-58.954694701671606</v>
      </c>
      <c r="ET274" s="45">
        <f ca="1"/>
        <v>-60.052144757390018</v>
      </c>
      <c r="EU274" s="45">
        <f ca="1"/>
        <v>-59.347457933664323</v>
      </c>
      <c r="EV274" s="45">
        <f ca="1"/>
        <v>-58.96310857534408</v>
      </c>
      <c r="EW274" s="45">
        <f ca="1"/>
        <v>-59.982556138634685</v>
      </c>
      <c r="EX274" s="45">
        <f ca="1"/>
        <v>-60.098593129515656</v>
      </c>
      <c r="EY274" s="45">
        <f ca="1"/>
        <v>-60.950849135875707</v>
      </c>
      <c r="EZ274" s="45">
        <f ca="1"/>
        <v>-62.445966207742693</v>
      </c>
      <c r="FA274" s="45">
        <f ca="1"/>
        <v>-65.453427281618133</v>
      </c>
      <c r="FB274" s="45">
        <f ca="1"/>
        <v>-64.240722837209702</v>
      </c>
      <c r="FC274" s="45">
        <f ca="1"/>
        <v>-65.455657447099696</v>
      </c>
      <c r="FD274" s="45">
        <f ca="1"/>
        <v>-71.32265812408923</v>
      </c>
      <c r="FE274" s="45">
        <f ca="1"/>
        <v>-74.529190687298765</v>
      </c>
      <c r="FF274" s="45">
        <f ca="1"/>
        <v>-79.367301528096192</v>
      </c>
      <c r="FG274" s="45">
        <f ca="1"/>
        <v>-77.986540722608567</v>
      </c>
      <c r="FH274" s="45">
        <f ca="1"/>
        <v>-71.497023048043246</v>
      </c>
      <c r="FI274" s="45">
        <f ca="1"/>
        <v>-76.208213664293282</v>
      </c>
      <c r="FJ274" s="45">
        <f ca="1"/>
        <v>-76.247696600794782</v>
      </c>
      <c r="FK274" s="45">
        <f ca="1"/>
        <v>-75.436505918622018</v>
      </c>
      <c r="FL274" s="45">
        <f ca="1"/>
        <v>-71.847387229084973</v>
      </c>
      <c r="FM274" s="45">
        <f ca="1"/>
        <v>-75.832273260712611</v>
      </c>
      <c r="FN274" s="45">
        <f ca="1"/>
        <v>-86.682770252943058</v>
      </c>
      <c r="FO274" s="45">
        <f ca="1"/>
        <v>-88.812248204588897</v>
      </c>
      <c r="FP274" s="45">
        <f ca="1"/>
        <v>-89.155359986066827</v>
      </c>
      <c r="FQ274" s="45">
        <f ca="1"/>
        <v>-84.533538098335271</v>
      </c>
      <c r="FR274" s="45">
        <f ca="1"/>
        <v>-80.914504103183759</v>
      </c>
      <c r="FS274" s="45">
        <f ca="1"/>
        <v>-77.624400607824327</v>
      </c>
      <c r="FT274" s="45">
        <f ca="1"/>
        <v>-75.88739774394034</v>
      </c>
      <c r="FU274" s="45">
        <f ca="1"/>
        <v>-72.068117142915725</v>
      </c>
      <c r="FV274" s="45">
        <f ca="1"/>
        <v>-68.025486374735834</v>
      </c>
      <c r="FW274" s="45">
        <f ca="1"/>
        <v>-67.572167842149739</v>
      </c>
      <c r="FX274" s="45">
        <f ca="1"/>
        <v>-64.048456052303322</v>
      </c>
      <c r="FY274" s="45">
        <f ca="1"/>
        <v>-56.996867259860032</v>
      </c>
      <c r="FZ274" s="45">
        <f ca="1"/>
        <v>-56.258959737062455</v>
      </c>
      <c r="GA274" s="45">
        <f ca="1"/>
        <v>-56.035512173771849</v>
      </c>
      <c r="GB274" s="45">
        <f ca="1"/>
        <v>-61.118124446511267</v>
      </c>
      <c r="GC274" s="45">
        <f ca="1"/>
        <v>-63.809092680096626</v>
      </c>
      <c r="GD274" s="45">
        <f ca="1"/>
        <v>-63.071847691893581</v>
      </c>
      <c r="GE274" s="45">
        <f ca="1"/>
        <v>-59.380224706530583</v>
      </c>
      <c r="GF274" s="45">
        <f ca="1"/>
        <v>-57.939375599861144</v>
      </c>
      <c r="GG274" s="45">
        <f ca="1"/>
        <v>-53.916162006616595</v>
      </c>
      <c r="GH274" s="45">
        <f ca="1"/>
        <v>-54.891967148423184</v>
      </c>
      <c r="GI274" s="45">
        <f ca="1"/>
        <v>-58.050076371550574</v>
      </c>
      <c r="GJ274" s="45">
        <f ca="1"/>
        <v>-59.630908228993412</v>
      </c>
      <c r="GK274" s="45">
        <f ca="1"/>
        <v>-58.510591380000115</v>
      </c>
      <c r="GL274" s="45">
        <f ca="1"/>
        <v>-60.671529662609096</v>
      </c>
      <c r="GM274" s="45">
        <f ca="1"/>
        <v>-62.322569014072414</v>
      </c>
      <c r="GN274" s="45">
        <f ca="1"/>
        <v>-62.966088504076005</v>
      </c>
      <c r="GO274" s="45">
        <f ca="1"/>
        <v>-64.865697607398033</v>
      </c>
      <c r="GP274" s="45">
        <f ca="1"/>
        <v>-67.973958095312113</v>
      </c>
      <c r="GQ274" s="45">
        <f ca="1"/>
        <v>-69.308637813210481</v>
      </c>
      <c r="GR274" s="45">
        <f ca="1"/>
        <v>-71.467347613930713</v>
      </c>
      <c r="GS274" s="45">
        <f ca="1"/>
        <v>-73.988380362868327</v>
      </c>
      <c r="GT274" s="45">
        <f ca="1"/>
        <v>-75.9030140608549</v>
      </c>
      <c r="GU274" s="45">
        <f ca="1"/>
        <v>-74.612607969999331</v>
      </c>
      <c r="GV274" s="45">
        <f ca="1"/>
        <v>-72.358476950168608</v>
      </c>
      <c r="GW274" s="45">
        <f ca="1"/>
        <v>-73.419845612764362</v>
      </c>
      <c r="GX274" s="45">
        <f ca="1"/>
        <v>-73.332008333086961</v>
      </c>
      <c r="GY274" s="45">
        <f ca="1"/>
        <v>-65.564355900049208</v>
      </c>
      <c r="GZ274" s="45">
        <f ca="1"/>
        <v>-63.3376992250681</v>
      </c>
      <c r="HA274" s="45">
        <f ca="1"/>
        <v>-64.530407779574404</v>
      </c>
      <c r="HB274" s="45">
        <f ca="1"/>
        <v>-64.869726683616634</v>
      </c>
      <c r="HC274" s="45">
        <f ca="1"/>
        <v>-71.218083692908294</v>
      </c>
      <c r="HD274" s="45">
        <f ca="1"/>
        <v>-74.342786453723903</v>
      </c>
      <c r="HE274" s="45">
        <f ca="1"/>
        <v>-73.226362742185586</v>
      </c>
      <c r="HF274" s="45">
        <f ca="1"/>
        <v>-74.322760984301567</v>
      </c>
      <c r="HG274" s="45">
        <f ca="1"/>
        <v>-72.212144535541512</v>
      </c>
      <c r="HH274" s="45">
        <f ca="1"/>
        <v>-87.11889237558843</v>
      </c>
      <c r="HI274" s="45">
        <f ca="1"/>
        <v>-87.011459569096559</v>
      </c>
      <c r="HJ274" s="45">
        <f ca="1"/>
        <v>-77.348261301875112</v>
      </c>
      <c r="HK274" s="45">
        <f ca="1"/>
        <v>-72.295897318601618</v>
      </c>
      <c r="HL274" s="45">
        <f ca="1"/>
        <v>-67.577151905059822</v>
      </c>
      <c r="HM274" s="45">
        <f ca="1"/>
        <v>-72.250266047120093</v>
      </c>
      <c r="HN274" s="45">
        <f ca="1"/>
        <v>-99.217184234380738</v>
      </c>
      <c r="HO274" s="45">
        <f ca="1"/>
        <v>-97.156659016609183</v>
      </c>
      <c r="HP274" s="45">
        <f ca="1"/>
        <v>-88.091695462346081</v>
      </c>
      <c r="HQ274" s="45">
        <f ca="1"/>
        <v>-85.247726791381837</v>
      </c>
      <c r="HR274" s="45">
        <f ca="1"/>
        <v>-78.484378002285951</v>
      </c>
      <c r="HS274" s="45">
        <f ca="1"/>
        <v>-86.496244597792611</v>
      </c>
      <c r="HT274" s="45">
        <f ca="1"/>
        <v>-90.097758228182784</v>
      </c>
      <c r="HU274" s="45">
        <f ca="1"/>
        <v>-83.489746095657338</v>
      </c>
      <c r="HV274" s="45">
        <f ca="1"/>
        <v>-80.261186816811573</v>
      </c>
      <c r="HW274" s="45">
        <f ca="1"/>
        <v>-80.629735952258102</v>
      </c>
      <c r="HX274" s="45">
        <f ca="1"/>
        <v>-78.565497566580774</v>
      </c>
      <c r="HY274" s="45">
        <f ca="1"/>
        <v>-72.080892705202103</v>
      </c>
      <c r="HZ274" s="45">
        <f ca="1"/>
        <v>-69.205760373234739</v>
      </c>
      <c r="IA274" s="45">
        <f ca="1"/>
        <v>-71.031451307058319</v>
      </c>
      <c r="IB274" s="45">
        <f ca="1"/>
        <v>-70.701288149356841</v>
      </c>
      <c r="IC274" s="45">
        <f ca="1"/>
        <v>-80.182383598208403</v>
      </c>
      <c r="ID274" s="45">
        <f ca="1"/>
        <v>-94.791181436419507</v>
      </c>
      <c r="IE274" s="45">
        <f ca="1"/>
        <v>-97.126579175233843</v>
      </c>
      <c r="IF274" s="45">
        <f ca="1"/>
        <v>-104.83379219925405</v>
      </c>
      <c r="IG274" s="45">
        <f ca="1"/>
        <v>-108.28140939092637</v>
      </c>
      <c r="IH274" s="45">
        <f ca="1"/>
        <v>-93.144446909189227</v>
      </c>
      <c r="II274" s="45">
        <f ca="1"/>
        <v>-76.952143900394447</v>
      </c>
      <c r="IJ274" s="45">
        <f ca="1"/>
        <v>-72.568032250761974</v>
      </c>
      <c r="IK274" s="45">
        <f ca="1"/>
        <v>-80.14591990005971</v>
      </c>
      <c r="IL274" s="45">
        <f ca="1"/>
        <v>-76.186729217886921</v>
      </c>
      <c r="IM274" s="45">
        <f ca="1"/>
        <v>-86.05649306094648</v>
      </c>
      <c r="IN274" s="45">
        <f ca="1"/>
        <v>-87.461082794070251</v>
      </c>
      <c r="IO274" s="45">
        <f ca="1"/>
        <v>-103.64944128918647</v>
      </c>
      <c r="IP274" s="45">
        <f ca="1"/>
        <v>-92.18783008897303</v>
      </c>
      <c r="IQ274" s="45">
        <f ca="1"/>
        <v>-76.434184827685357</v>
      </c>
      <c r="IR274" s="45">
        <f ca="1"/>
        <v>-73.135708931088445</v>
      </c>
      <c r="IS274" s="45">
        <f ca="1"/>
        <v>-73.153761182069786</v>
      </c>
      <c r="IT274" s="45">
        <f ca="1"/>
        <v>-58.227345277428633</v>
      </c>
      <c r="IU274" s="45">
        <f ca="1"/>
        <v>-55.668953266382218</v>
      </c>
      <c r="IV274" s="45">
        <f ca="1"/>
        <v>-56.216866954326619</v>
      </c>
      <c r="IW274" s="45">
        <f ca="1"/>
        <v>-62.692277328968053</v>
      </c>
      <c r="IX274" s="45">
        <f ca="1"/>
        <v>-74.508688009142872</v>
      </c>
      <c r="IY274" s="45">
        <f ca="1"/>
        <v>-82.28701493561266</v>
      </c>
      <c r="IZ274" s="45">
        <f ca="1"/>
        <v>-81.402209356427178</v>
      </c>
      <c r="JA274" s="45">
        <f ca="1"/>
        <v>-82.63235974645616</v>
      </c>
      <c r="JB274" s="45">
        <f ca="1"/>
        <v>-75.114804272174837</v>
      </c>
      <c r="JC274" s="45">
        <f ca="1"/>
        <v>-68.4879906705618</v>
      </c>
      <c r="JD274" s="45">
        <f ca="1"/>
        <v>-66.116679986715326</v>
      </c>
      <c r="JE274" s="45">
        <f ca="1"/>
        <v>-66.030162114381795</v>
      </c>
      <c r="JF274" s="45">
        <f ca="1"/>
        <v>-67.266778191685688</v>
      </c>
      <c r="JG274" s="45">
        <f ca="1"/>
        <v>-74.56859546601774</v>
      </c>
      <c r="JH274" s="45">
        <f ca="1"/>
        <v>-78.914839884996411</v>
      </c>
      <c r="JI274" s="45">
        <f ca="1"/>
        <v>-71.684278245568294</v>
      </c>
      <c r="JJ274" s="45">
        <f ca="1"/>
        <v>-62.192596670389179</v>
      </c>
      <c r="JK274" s="45">
        <f ca="1"/>
        <v>-58.974291780233386</v>
      </c>
      <c r="JL274" s="45">
        <f ca="1"/>
        <v>-62.448447023272522</v>
      </c>
      <c r="JM274" s="45">
        <f ca="1"/>
        <v>-66.052237276434894</v>
      </c>
      <c r="JN274" s="45">
        <f ca="1"/>
        <v>-72.203824822664274</v>
      </c>
      <c r="JO274" s="45">
        <f ca="1"/>
        <v>-81.834844672083847</v>
      </c>
      <c r="JP274" s="45">
        <f ca="1"/>
        <v>-87.165553903579735</v>
      </c>
      <c r="JQ274" s="45">
        <f ca="1"/>
        <v>-89.463903195977224</v>
      </c>
      <c r="JR274" s="45">
        <f ca="1"/>
        <v>-88.104297831296947</v>
      </c>
      <c r="JS274" s="45">
        <f ca="1"/>
        <v>-85.808954704046243</v>
      </c>
      <c r="JT274" s="45">
        <f ca="1"/>
        <v>-84.13791323161125</v>
      </c>
      <c r="JU274" s="45">
        <f ca="1"/>
        <v>-84.013353820919974</v>
      </c>
      <c r="JV274" s="45">
        <f ca="1"/>
        <v>-87.888218864679331</v>
      </c>
      <c r="JW274" s="45">
        <f ca="1"/>
        <v>-95.013613541841522</v>
      </c>
      <c r="JX274" s="45">
        <f ca="1"/>
        <v>-103.10336586344243</v>
      </c>
      <c r="JY274" s="45">
        <f ca="1"/>
        <v>-107.79195061171055</v>
      </c>
      <c r="JZ274" s="45">
        <f ca="1"/>
        <v>-108.51675619089603</v>
      </c>
      <c r="KA274" s="45">
        <f ca="1"/>
        <v>-110.22816800951958</v>
      </c>
      <c r="KB274" s="45">
        <f ca="1"/>
        <v>-101.58777202022074</v>
      </c>
      <c r="KC274" s="45">
        <f ca="1"/>
        <v>-105.08421453273297</v>
      </c>
      <c r="KD274" s="45">
        <f ca="1"/>
        <v>-108.50240053558349</v>
      </c>
      <c r="KE274" s="45">
        <f ca="1"/>
        <v>-106.80719590544702</v>
      </c>
      <c r="KF274" s="45">
        <f ca="1"/>
        <v>-106.95402695405484</v>
      </c>
      <c r="KG274" s="45">
        <f ca="1"/>
        <v>-110.83382617032527</v>
      </c>
      <c r="KH274" s="45">
        <f ca="1"/>
        <v>-116.81462663280965</v>
      </c>
      <c r="KI274" s="45">
        <f ca="1"/>
        <v>-116.66871301078797</v>
      </c>
      <c r="KJ274" s="45">
        <f ca="1"/>
        <v>-110.65826470458508</v>
      </c>
      <c r="KK274" s="45">
        <f ca="1"/>
        <v>-116.20589429247381</v>
      </c>
      <c r="KL274" s="45">
        <f ca="1"/>
        <v>-114.76876283526418</v>
      </c>
      <c r="KM274" s="45">
        <f ca="1"/>
        <v>-111.435406940341</v>
      </c>
      <c r="KN274" s="45">
        <f ca="1"/>
        <v>-114.52340077519416</v>
      </c>
      <c r="KO274" s="45">
        <f ca="1"/>
        <v>-120.31735462343691</v>
      </c>
      <c r="KP274" s="45">
        <f ca="1"/>
        <v>-107.89269565379617</v>
      </c>
      <c r="KQ274" s="45">
        <f ca="1"/>
        <v>-104.93200690686704</v>
      </c>
      <c r="KR274" s="45">
        <f ca="1"/>
        <v>-104.61339002072809</v>
      </c>
      <c r="KS274" s="45">
        <f ca="1"/>
        <v>-101.30784256887435</v>
      </c>
      <c r="KT274" s="45">
        <f ca="1"/>
        <v>-102.65933989071846</v>
      </c>
      <c r="KU274" s="45">
        <f ca="1"/>
        <v>-104.12341087675097</v>
      </c>
      <c r="KV274" s="45">
        <f ca="1"/>
        <v>-108.18014284563066</v>
      </c>
      <c r="KW274" s="45">
        <f ca="1"/>
        <v>-109.69580905294418</v>
      </c>
      <c r="KX274" s="45">
        <f ca="1"/>
        <v>-106.48951618754865</v>
      </c>
      <c r="KY274" s="45">
        <f ca="1"/>
        <v>-110.46226291322708</v>
      </c>
      <c r="KZ274" s="45">
        <f ca="1"/>
        <v>-107.33348175501821</v>
      </c>
      <c r="LA274" s="45">
        <f ca="1"/>
        <v>-94.486380949854848</v>
      </c>
      <c r="LB274" s="45">
        <f ca="1"/>
        <v>-88.251152228355437</v>
      </c>
      <c r="LC274" s="45">
        <f ca="1"/>
        <v>-87.690436262488362</v>
      </c>
      <c r="LD274" s="45">
        <f ca="1"/>
        <v>-86.73623736011983</v>
      </c>
      <c r="LE274" s="45">
        <f ca="1"/>
        <v>-88.864729259729387</v>
      </c>
      <c r="LF274" s="45">
        <f ca="1"/>
        <v>-92.710542118430155</v>
      </c>
      <c r="LG274" s="45">
        <f ca="1"/>
        <v>-96.96879849624635</v>
      </c>
      <c r="LH274" s="45">
        <f ca="1"/>
        <v>-98.165605321645714</v>
      </c>
      <c r="LI274" s="45">
        <f ca="1"/>
        <v>-98.734412955880146</v>
      </c>
      <c r="LJ274" s="45">
        <f ca="1"/>
        <v>-98.839098096013075</v>
      </c>
      <c r="LK274" s="45">
        <f ca="1"/>
        <v>-98.990962462782875</v>
      </c>
      <c r="LL274" s="45">
        <f ca="1"/>
        <v>-95.296408102869975</v>
      </c>
      <c r="LM274" s="45">
        <f ca="1"/>
        <v>-92.506159136414539</v>
      </c>
      <c r="LN274" s="45">
        <f ca="1"/>
        <v>-89.788985703468313</v>
      </c>
      <c r="LO274" s="45">
        <f ca="1"/>
        <v>-94.357629610776925</v>
      </c>
      <c r="LP274" s="45">
        <f ca="1"/>
        <v>-103.75080278003216</v>
      </c>
      <c r="LQ274" s="45">
        <f ca="1"/>
        <v>-108.85107142221929</v>
      </c>
      <c r="LR274" s="45">
        <f ca="1"/>
        <v>-108.17605791163444</v>
      </c>
      <c r="LS274" s="45">
        <f ca="1"/>
        <v>-107.28698187482357</v>
      </c>
      <c r="LT274" s="45">
        <f ca="1"/>
        <v>-107.41805710279942</v>
      </c>
      <c r="LU274" s="45">
        <f ca="1"/>
        <v>-105.79671060836316</v>
      </c>
      <c r="LV274" s="45">
        <f ca="1"/>
        <v>-102.70631243216991</v>
      </c>
      <c r="LW274" s="45">
        <f ca="1"/>
        <v>-100.25105841493607</v>
      </c>
      <c r="LX274" s="45">
        <f ca="1"/>
        <v>-92.79641693413258</v>
      </c>
      <c r="LY274" s="45">
        <f ca="1"/>
        <v>-97.970831922173488</v>
      </c>
      <c r="LZ274" s="45" t="str">
        <f ca="1"/>
        <v>-</v>
      </c>
      <c r="MA274" s="45" t="str">
        <f ca="1"/>
        <v>-</v>
      </c>
      <c r="MB274" s="45" t="str">
        <f ca="1"/>
        <v>-</v>
      </c>
      <c r="MC274" s="45" t="str">
        <f ca="1"/>
        <v>-</v>
      </c>
      <c r="MD274" s="45" t="str">
        <f ca="1"/>
        <v>-</v>
      </c>
      <c r="ME274" s="45" t="str">
        <f ca="1"/>
        <v>-</v>
      </c>
      <c r="MF274" s="45" t="str">
        <f ca="1"/>
        <v>-</v>
      </c>
      <c r="MG274" s="45" t="str">
        <f ca="1"/>
        <v>-</v>
      </c>
      <c r="MH274" s="45" t="str">
        <f ca="1"/>
        <v>-</v>
      </c>
      <c r="MI274" s="45" t="str">
        <f ca="1"/>
        <v>-</v>
      </c>
      <c r="MJ274" s="45" t="str">
        <f ca="1"/>
        <v>-</v>
      </c>
      <c r="MK274" s="45" t="str">
        <f ca="1"/>
        <v>-</v>
      </c>
      <c r="ML274" s="45" t="str">
        <f ca="1"/>
        <v>-</v>
      </c>
      <c r="MM274" s="45" t="str">
        <f ca="1"/>
        <v>-</v>
      </c>
      <c r="MN274" s="45" t="str">
        <f ca="1"/>
        <v>-</v>
      </c>
      <c r="MO274" s="45" t="str">
        <f ca="1"/>
        <v>-</v>
      </c>
      <c r="MP274" s="45" t="str">
        <f ca="1"/>
        <v>-</v>
      </c>
      <c r="MQ274" s="45" t="str">
        <f ca="1"/>
        <v>-</v>
      </c>
      <c r="MR274" s="45" t="str">
        <f ca="1"/>
        <v>-</v>
      </c>
      <c r="MS274" s="45" t="str">
        <f ca="1"/>
        <v>-</v>
      </c>
      <c r="MT274" s="45" t="str">
        <f ca="1"/>
        <v>-</v>
      </c>
      <c r="MU274" s="45" t="str">
        <f ca="1"/>
        <v>-</v>
      </c>
      <c r="MV274" s="45" t="str">
        <f ca="1"/>
        <v>-</v>
      </c>
      <c r="MW274" s="45" t="str">
        <f ca="1"/>
        <v>-</v>
      </c>
      <c r="MX274" s="45" t="str">
        <f ca="1"/>
        <v>-</v>
      </c>
      <c r="MY274" s="45" t="str">
        <f ca="1"/>
        <v>-</v>
      </c>
      <c r="MZ274" s="45" t="str">
        <f ca="1"/>
        <v>-</v>
      </c>
      <c r="NA274" s="45" t="str">
        <f ca="1"/>
        <v>-</v>
      </c>
      <c r="NB274" s="45" t="str">
        <f ca="1"/>
        <v>-</v>
      </c>
      <c r="NC274" s="45" t="str">
        <f ca="1"/>
        <v>-</v>
      </c>
      <c r="ND274" s="45" t="str">
        <f ca="1"/>
        <v>-</v>
      </c>
      <c r="NE274" s="45" t="str">
        <f ca="1"/>
        <v>-</v>
      </c>
      <c r="NF274" s="45" t="str">
        <f ca="1"/>
        <v>-</v>
      </c>
      <c r="NG274" s="45" t="str">
        <f ca="1"/>
        <v>-</v>
      </c>
      <c r="NH274" s="45" t="str">
        <f ca="1"/>
        <v>-</v>
      </c>
      <c r="NI274" s="45" t="str">
        <f ca="1"/>
        <v>-</v>
      </c>
      <c r="NJ274" s="45" t="str">
        <f ca="1"/>
        <v>-</v>
      </c>
      <c r="NK274" s="45" t="str">
        <f ca="1"/>
        <v>-</v>
      </c>
      <c r="NL274" s="45" t="str">
        <f ca="1"/>
        <v>-</v>
      </c>
      <c r="NM274" s="45" t="str">
        <f ca="1"/>
        <v>-</v>
      </c>
      <c r="NN274" s="45" t="str">
        <f ca="1"/>
        <v>-</v>
      </c>
      <c r="NO274" s="45" t="str">
        <f ca="1"/>
        <v>-</v>
      </c>
      <c r="NP274" s="45" t="str">
        <f ca="1"/>
        <v>-</v>
      </c>
      <c r="NQ274" s="45" t="str">
        <f ca="1"/>
        <v>-</v>
      </c>
      <c r="NR274" s="45" t="str">
        <f ca="1"/>
        <v>-</v>
      </c>
      <c r="NS274" s="45" t="str">
        <f ca="1"/>
        <v>-</v>
      </c>
      <c r="NT274" s="45" t="str">
        <f ca="1"/>
        <v>-</v>
      </c>
      <c r="NU274" s="45" t="str">
        <f ca="1"/>
        <v>-</v>
      </c>
      <c r="NV274" s="45" t="str">
        <f ca="1"/>
        <v>-</v>
      </c>
      <c r="NW274" s="45" t="str">
        <f ca="1"/>
        <v>-</v>
      </c>
      <c r="NX274" s="45" t="str">
        <f ca="1"/>
        <v>-</v>
      </c>
      <c r="NY274" s="45" t="str">
        <f ca="1"/>
        <v>-</v>
      </c>
      <c r="NZ274" s="45" t="str">
        <f ca="1"/>
        <v>-</v>
      </c>
      <c r="OA274" s="45" t="str">
        <f ca="1"/>
        <v>-</v>
      </c>
      <c r="OB274" s="45" t="str">
        <f ca="1"/>
        <v>-</v>
      </c>
      <c r="OC274" s="45" t="str">
        <f ca="1"/>
        <v>-</v>
      </c>
      <c r="OD274" s="45" t="str">
        <f ca="1"/>
        <v>-</v>
      </c>
      <c r="OE274" s="45" t="str">
        <f ca="1"/>
        <v>-</v>
      </c>
      <c r="OF274" s="45" t="str">
        <f ca="1"/>
        <v>-</v>
      </c>
      <c r="OG274" s="45" t="str">
        <f ca="1"/>
        <v>-</v>
      </c>
      <c r="OH274" s="45" t="str">
        <f ca="1"/>
        <v>-</v>
      </c>
      <c r="OI274" s="45" t="str">
        <f ca="1"/>
        <v>-</v>
      </c>
      <c r="OJ274" s="45" t="str">
        <f ca="1"/>
        <v>-</v>
      </c>
      <c r="OK274" s="45" t="str">
        <f ca="1"/>
        <v>-</v>
      </c>
      <c r="OL274" s="45" t="str">
        <f ca="1"/>
        <v>-</v>
      </c>
      <c r="OM274" s="45" t="str">
        <f ca="1"/>
        <v>-</v>
      </c>
      <c r="ON274" s="45" t="str">
        <f ca="1"/>
        <v>-</v>
      </c>
      <c r="OO274" s="45" t="str">
        <f ca="1"/>
        <v>-</v>
      </c>
      <c r="OP274" s="45" t="str">
        <f ca="1"/>
        <v>-</v>
      </c>
      <c r="OQ274" s="45" t="str">
        <f ca="1"/>
        <v>-</v>
      </c>
      <c r="OR274" s="45" t="str">
        <f ca="1"/>
        <v>-</v>
      </c>
      <c r="OS274" s="45" t="str">
        <f ca="1"/>
        <v>-</v>
      </c>
      <c r="OT274" s="45" t="str">
        <f ca="1"/>
        <v>-</v>
      </c>
      <c r="OU274" s="45" t="str">
        <f ca="1"/>
        <v>-</v>
      </c>
      <c r="OV274" s="45" t="str">
        <f ca="1"/>
        <v>-</v>
      </c>
      <c r="OW274" s="45" t="str">
        <f ca="1"/>
        <v>-</v>
      </c>
      <c r="OX274" s="45" t="str">
        <f ca="1"/>
        <v>-</v>
      </c>
      <c r="OY274" s="45" t="str">
        <f ca="1"/>
        <v>-</v>
      </c>
      <c r="OZ274" s="45" t="str">
        <f ca="1"/>
        <v>-</v>
      </c>
      <c r="PA274" s="45" t="str">
        <f ca="1"/>
        <v>-</v>
      </c>
      <c r="PB274" s="45" t="str">
        <f ca="1"/>
        <v>-</v>
      </c>
      <c r="PC274" s="45" t="str">
        <f ca="1"/>
        <v>-</v>
      </c>
      <c r="PD274" s="45" t="str">
        <f ca="1"/>
        <v>-</v>
      </c>
      <c r="PE274" s="45" t="str">
        <f ca="1"/>
        <v>-</v>
      </c>
      <c r="PF274" s="45" t="str">
        <f ca="1"/>
        <v>-</v>
      </c>
      <c r="PG274" s="45" t="str">
        <f ca="1"/>
        <v>-</v>
      </c>
      <c r="PH274" s="45" t="str">
        <f ca="1"/>
        <v>-</v>
      </c>
      <c r="PI274" s="45" t="str">
        <f ca="1"/>
        <v>-</v>
      </c>
      <c r="PJ274" s="45" t="str">
        <f ca="1"/>
        <v>-</v>
      </c>
      <c r="PK274" s="45" t="str">
        <f ca="1"/>
        <v>-</v>
      </c>
      <c r="PL274" s="45" t="str">
        <f ca="1"/>
        <v>-</v>
      </c>
      <c r="PM274" s="45" t="str">
        <f ca="1"/>
        <v>-</v>
      </c>
      <c r="PN274" s="45" t="str">
        <f ca="1"/>
        <v>-</v>
      </c>
      <c r="PO274" s="45" t="str">
        <f ca="1"/>
        <v>-</v>
      </c>
      <c r="PP274" s="45" t="str">
        <f ca="1"/>
        <v>-</v>
      </c>
      <c r="PQ274" s="45" t="str">
        <f ca="1"/>
        <v>-</v>
      </c>
      <c r="PR274" s="45" t="str">
        <f ca="1"/>
        <v>-</v>
      </c>
      <c r="PS274" s="45" t="str">
        <f ca="1"/>
        <v>-</v>
      </c>
      <c r="PT274" s="45" t="str">
        <f ca="1"/>
        <v>-</v>
      </c>
      <c r="PU274" s="45" t="str">
        <f ca="1"/>
        <v>-</v>
      </c>
      <c r="PV274" s="45" t="str">
        <f ca="1"/>
        <v>-</v>
      </c>
      <c r="PW274" s="45" t="str">
        <f ca="1"/>
        <v>-</v>
      </c>
      <c r="PX274" s="45" t="str">
        <f ca="1"/>
        <v>-</v>
      </c>
      <c r="PY274" s="45" t="str">
        <f ca="1"/>
        <v>-</v>
      </c>
      <c r="PZ274" s="45" t="str">
        <f ca="1"/>
        <v>-</v>
      </c>
      <c r="QA274" s="45" t="str">
        <f ca="1"/>
        <v>-</v>
      </c>
      <c r="QB274" s="45" t="str">
        <f ca="1"/>
        <v>-</v>
      </c>
      <c r="QC274" s="45" t="str">
        <f ca="1"/>
        <v>-</v>
      </c>
      <c r="QD274" s="45" t="str">
        <f ca="1"/>
        <v>-</v>
      </c>
      <c r="QE274" s="45" t="str">
        <f ca="1"/>
        <v>-</v>
      </c>
      <c r="QF274" s="45" t="str">
        <f ca="1"/>
        <v>-</v>
      </c>
      <c r="QG274" s="45" t="str">
        <f ca="1"/>
        <v>-</v>
      </c>
      <c r="QH274" s="45" t="str">
        <f ca="1"/>
        <v>-</v>
      </c>
      <c r="QI274" s="45" t="str">
        <f ca="1"/>
        <v>-</v>
      </c>
      <c r="QJ274" s="45" t="str">
        <f ca="1"/>
        <v>-</v>
      </c>
      <c r="QK274" s="45" t="str">
        <f ca="1"/>
        <v>-</v>
      </c>
      <c r="QL274" s="45" t="str">
        <f ca="1"/>
        <v>-</v>
      </c>
      <c r="QM274" s="45" t="str">
        <f ca="1"/>
        <v>-</v>
      </c>
      <c r="QN274" s="45" t="str">
        <f ca="1"/>
        <v>-</v>
      </c>
      <c r="QO274" s="45" t="str">
        <f ca="1"/>
        <v>-</v>
      </c>
      <c r="QP274" s="45" t="str">
        <f ca="1"/>
        <v>-</v>
      </c>
      <c r="QQ274" s="45" t="str">
        <f ca="1"/>
        <v>-</v>
      </c>
      <c r="QR274" s="45" t="str">
        <f ca="1"/>
        <v>-</v>
      </c>
      <c r="QS274" s="45" t="str">
        <f ca="1"/>
        <v>-</v>
      </c>
      <c r="QT274" s="45" t="str">
        <f ca="1"/>
        <v>-</v>
      </c>
      <c r="QU274" s="45" t="str">
        <f ca="1"/>
        <v>-</v>
      </c>
      <c r="QV274" s="45" t="str">
        <f ca="1"/>
        <v>-</v>
      </c>
      <c r="QW274" s="45" t="str">
        <f ca="1"/>
        <v>-</v>
      </c>
      <c r="QX274" s="45" t="str">
        <f ca="1"/>
        <v>-</v>
      </c>
      <c r="QY274" s="45" t="str">
        <f ca="1"/>
        <v>-</v>
      </c>
      <c r="QZ274" s="45" t="str">
        <f ca="1"/>
        <v>-</v>
      </c>
      <c r="RA274" s="45" t="str">
        <f ca="1"/>
        <v>-</v>
      </c>
      <c r="RB274" s="45" t="str">
        <f ca="1"/>
        <v>-</v>
      </c>
      <c r="RC274" s="45" t="str">
        <f ca="1"/>
        <v>-</v>
      </c>
      <c r="RD274" s="45" t="str">
        <f ca="1"/>
        <v>-</v>
      </c>
      <c r="RE274" s="45" t="str">
        <f ca="1"/>
        <v>-</v>
      </c>
      <c r="RF274" s="45" t="str">
        <f ca="1"/>
        <v>-</v>
      </c>
      <c r="RG274" s="45" t="str">
        <f ca="1"/>
        <v>-</v>
      </c>
      <c r="RH274" s="45" t="str">
        <f ca="1"/>
        <v>-</v>
      </c>
      <c r="RI274" s="45" t="str">
        <f ca="1"/>
        <v>-</v>
      </c>
      <c r="RJ274" s="45" t="str">
        <f ca="1"/>
        <v>-</v>
      </c>
      <c r="RK274" s="45" t="str">
        <f ca="1"/>
        <v>-</v>
      </c>
      <c r="RL274" s="45" t="str">
        <f ca="1"/>
        <v>-</v>
      </c>
      <c r="RM274" s="45" t="str">
        <f ca="1"/>
        <v>-</v>
      </c>
      <c r="RN274" s="45" t="str">
        <f ca="1"/>
        <v>-</v>
      </c>
      <c r="RO274" s="45" t="str">
        <f ca="1"/>
        <v>-</v>
      </c>
      <c r="RP274" s="45" t="str">
        <f ca="1"/>
        <v>-</v>
      </c>
      <c r="RQ274" s="45" t="str">
        <f ca="1"/>
        <v>-</v>
      </c>
      <c r="RR274" s="45" t="str">
        <f ca="1"/>
        <v>-</v>
      </c>
      <c r="RS274" s="45" t="str">
        <f ca="1"/>
        <v>-</v>
      </c>
      <c r="RT274" s="45" t="str">
        <f ca="1"/>
        <v>-</v>
      </c>
      <c r="RU274" s="45" t="str">
        <f ca="1"/>
        <v>-</v>
      </c>
      <c r="RV274" s="45" t="str">
        <f ca="1"/>
        <v>-</v>
      </c>
      <c r="RW274" s="45" t="str">
        <f ca="1"/>
        <v>-</v>
      </c>
      <c r="RX274" s="45" t="str">
        <f ca="1"/>
        <v>-</v>
      </c>
      <c r="RY274" s="45" t="str">
        <f ca="1"/>
        <v>-</v>
      </c>
      <c r="RZ274" s="45" t="str">
        <f ca="1"/>
        <v>-</v>
      </c>
      <c r="SA274" s="45" t="str">
        <f ca="1"/>
        <v>-</v>
      </c>
      <c r="SB274" s="45" t="str">
        <f ca="1"/>
        <v>-</v>
      </c>
      <c r="SC274" s="45" t="str">
        <f ca="1"/>
        <v>-</v>
      </c>
      <c r="SD274" s="45" t="str">
        <f ca="1"/>
        <v>-</v>
      </c>
      <c r="SE274" s="45" t="str">
        <f ca="1"/>
        <v>-</v>
      </c>
      <c r="SF274" s="45" t="str">
        <f ca="1"/>
        <v>-</v>
      </c>
      <c r="SG274" s="45" t="str">
        <f ca="1"/>
        <v>-</v>
      </c>
      <c r="SH274" s="45" t="str">
        <f ca="1"/>
        <v>-</v>
      </c>
      <c r="SI274" s="45" t="str">
        <f ca="1"/>
        <v>-</v>
      </c>
      <c r="SJ274" s="45" t="str">
        <f ca="1"/>
        <v>-</v>
      </c>
      <c r="SK274" s="45" t="str">
        <f ca="1"/>
        <v>-</v>
      </c>
      <c r="SL274" s="45" t="str">
        <f ca="1"/>
        <v>-</v>
      </c>
      <c r="SM274" s="45" t="str">
        <f ca="1"/>
        <v>-</v>
      </c>
      <c r="SN274" s="45" t="str">
        <f ca="1"/>
        <v>-</v>
      </c>
      <c r="SO274" s="45" t="str">
        <f ca="1"/>
        <v>-</v>
      </c>
      <c r="SP274" s="45" t="str">
        <f ca="1"/>
        <v>-</v>
      </c>
      <c r="SQ274" s="45" t="str">
        <f ca="1"/>
        <v>-</v>
      </c>
      <c r="SR274" s="45" t="str">
        <f ca="1"/>
        <v>-</v>
      </c>
      <c r="SS274" s="45" t="str">
        <f ca="1"/>
        <v>-</v>
      </c>
    </row>
    <row r="275" spans="2:513" x14ac:dyDescent="0.25">
      <c r="B275" s="46" t="s">
        <v>508</v>
      </c>
      <c r="C275" s="45" cm="1">
        <f t="array" aca="1" ref="C275" ca="1">MIN(IFERROR(IF(OFFSET(bHist!$A$1,_xlfn.XMATCH($B$270,bHist!B:B,0)-1,3,1,500)=0,"-",OFFSET(bHist!$A$1,_xlfn.XMATCH($B$270,bHist!B:B,0)-1,3,1,500))-IF(OFFSET(bHist!$A$1,_xlfn.XMATCH(B275,bHist!B:B,0)-1,3,1,500)=0,"-",OFFSET(bHist!$A$1,_xlfn.XMATCH(B275,bHist!B:B,0)-1,3,1,500)),"-"))</f>
        <v>-434.14327031886575</v>
      </c>
      <c r="D275" s="45" cm="1">
        <f t="array" aca="1" ref="D275" ca="1">AVERAGE(IFERROR(IF(OFFSET(bHist!$A$1,_xlfn.XMATCH($B$270,bHist!B:B,0)-1,3,1,500)=0,"-",OFFSET(bHist!$A$1,_xlfn.XMATCH($B$270,bHist!B:B,0)-1,3,1,500))-IF(OFFSET(bHist!$A$1,_xlfn.XMATCH(B275,bHist!B:B,0)-1,3,1,500)=0,"-",OFFSET(bHist!$A$1,_xlfn.XMATCH(B275,bHist!B:B,0)-1,3,1,500)),"-"))</f>
        <v>-122.39596781567509</v>
      </c>
      <c r="E275" s="45" cm="1">
        <f t="array" aca="1" ref="E275" ca="1">MAX(IFERROR(IF(OFFSET(bHist!$A$1,_xlfn.XMATCH($B$270,bHist!B:B,0)-1,3,1,500)=0,"-",OFFSET(bHist!$A$1,_xlfn.XMATCH($B$270,bHist!B:B,0)-1,3,1,500))-IF(OFFSET(bHist!$A$1,_xlfn.XMATCH(B275,bHist!B:B,0)-1,3,1,500)=0,"-",OFFSET(bHist!$A$1,_xlfn.XMATCH(B275,bHist!B:B,0)-1,3,1,500)),"-"))</f>
        <v>-62.92370924353601</v>
      </c>
      <c r="F275" s="45" cm="1">
        <f t="array" aca="1" ref="F275" ca="1">_xlfn.STDEV.P(IFERROR(IF(OFFSET(bHist!$A$1,_xlfn.XMATCH($B$270,bHist!B:B,0)-1,3,1,500)=0,"-",OFFSET(bHist!$A$1,_xlfn.XMATCH($B$270,bHist!B:B,0)-1,3,1,500))-IF(OFFSET(bHist!$A$1,_xlfn.XMATCH(B275,bHist!B:B,0)-1,3,1,500)=0,"-",OFFSET(bHist!$A$1,_xlfn.XMATCH(B275,bHist!B:B,0)-1,3,1,500)),"-"))</f>
        <v>55.242715283671785</v>
      </c>
      <c r="G275" s="45" cm="1">
        <f t="array" aca="1" ref="G275" ca="1">INDEX((IFERROR(IF(OFFSET(bHist!$A$1,_xlfn.XMATCH($B$270,bHist!B:B,0)-1,3,1,500)=0,"-",OFFSET(bHist!$A$1,_xlfn.XMATCH($B$270,bHist!B:B,0)-1,3,1,500))-IF(OFFSET(bHist!$A$1,_xlfn.XMATCH(B275,bHist!B:B,0)-1,3,1,500)=0,"-",OFFSET(bHist!$A$1,_xlfn.XMATCH(B275,bHist!B:B,0)-1,3,1,500)),"-")),1)</f>
        <v>-162.09972301363948</v>
      </c>
      <c r="H275" s="51">
        <f t="shared" ca="1" si="8"/>
        <v>-0.10695491122006767</v>
      </c>
      <c r="I275" s="51" cm="1">
        <f t="array" aca="1" ref="I275" ca="1">SLOPE((IFERROR(IF(OFFSET(bHist!$A$1,_xlfn.XMATCH($B$270,bHist!$B:$B,0)-1,3,1,500)=0,"-",OFFSET(bHist!$A$1,_xlfn.XMATCH($B$270,bHist!$B:$B,0)-1,3,1,500))-IF(OFFSET(bHist!$A$1,_xlfn.XMATCH(B275,bHist!$B:$B,0)-1,3,1,500)=0,"-",OFFSET(bHist!$A$1,_xlfn.XMATCH(B275,bHist!$B:$B,0)-1,3,1,500)),"-")),OFFSET(bHist!$A$1,0,3,1,500))</f>
        <v>-5.8935837734741731E-2</v>
      </c>
      <c r="J275" s="45" cm="1">
        <f t="array" aca="1" ref="J275" ca="1">INTERCEPT((IFERROR(IF(OFFSET(bHist!$A$1,_xlfn.XMATCH($B$270,bHist!$B:$B,0)-1,3,1,500)=0,"-",OFFSET(bHist!$A$1,_xlfn.XMATCH($B$270,bHist!$B:$B,0)-1,3,1,500))-IF(OFFSET(bHist!$A$1,_xlfn.XMATCH(B275,bHist!$B:$B,0)-1,3,1,500)=0,"-",OFFSET(bHist!$A$1,_xlfn.XMATCH(B275,bHist!$B:$B,0)-1,3,1,500)),"-")),OFFSET(bHist!$A$1,0,3,1,500))</f>
        <v>2450.6532430814677</v>
      </c>
      <c r="K275" s="45" cm="1">
        <f t="array" aca="1" ref="K275" ca="1">STEYX((IFERROR(IF(OFFSET(bHist!$A$1,_xlfn.XMATCH($B$270,bHist!B:B,0)-1,3,1,500)=0,"-",OFFSET(bHist!$A$1,_xlfn.XMATCH($B$270,bHist!B:B,0)-1,3,1,500))-IF(OFFSET(bHist!$A$1,_xlfn.XMATCH(B275,bHist!B:B,0)-1,3,1,500)=0,"-",OFFSET(bHist!$A$1,_xlfn.XMATCH(B275,bHist!B:B,0)-1,3,1,500)),"-")),OFFSET(bHist!$A$1,0,3,1,500))</f>
        <v>53.964276911035228</v>
      </c>
      <c r="L275" s="51" cm="1">
        <f t="array" aca="1" ref="L275" ca="1">CORREL(IF(OFFSET(bHist!A31,_xlfn.XMATCH($B$270,bHist!B:B,0)-1,3,1,500)=0,"-",OFFSET(bHist!$A$1,_xlfn.XMATCH($B$270,bHist!B:B,0)-1,3,1,500)),IF(OFFSET(bHist!$A$1,_xlfn.XMATCH(B275,bHist!B:B,0)-1,3,1,500)=0,"-",OFFSET(bHist!$A$1,_xlfn.XMATCH(B275,bHist!B:B,0)-1,3,1,500)))</f>
        <v>0.89103985765660565</v>
      </c>
      <c r="M275" s="51" cm="1">
        <f t="array" aca="1" ref="M275" ca="1">CORREL((IFERROR(IF(OFFSET(bHist!$A$1,_xlfn.XMATCH($B$270,bHist!B:B,0)-1,3,1,500)=0,"-",OFFSET(bHist!$A$1,_xlfn.XMATCH($B$270,bHist!B:B,0)-1,3,1,500))-IF(OFFSET(bHist!$A$1,_xlfn.XMATCH(B275,bHist!B:B,0)-1,3,1,500)=0,"-",OFFSET(bHist!$A$1,_xlfn.XMATCH(B275,bHist!B:B,0)-1,3,1,500)),"-")),OFFSET(bHist!$A$1,0,3,1,500))</f>
        <v>-0.22263390927979601</v>
      </c>
      <c r="N275" s="45" cm="1">
        <f t="array" aca="1" ref="N275:SS275" ca="1">(IFERROR(IF(OFFSET(bHist!$A$1,_xlfn.XMATCH($B$270,bHist!B:B,0)-1,3,1,500)=0,"-",OFFSET(bHist!$A$1,_xlfn.XMATCH($B$270,bHist!B:B,0)-1,3,1,500))-IF(OFFSET(bHist!$A$1,_xlfn.XMATCH(B275,bHist!B:B,0)-1,3,1,500)=0,"-",OFFSET(bHist!$A$1,_xlfn.XMATCH(B275,bHist!B:B,0)-1,3,1,500)),"-"))</f>
        <v>-162.09972301363948</v>
      </c>
      <c r="O275" s="45">
        <f ca="1"/>
        <v>-161.99675647366047</v>
      </c>
      <c r="P275" s="45">
        <f ca="1"/>
        <v>-168.27532055258752</v>
      </c>
      <c r="Q275" s="45">
        <f ca="1"/>
        <v>-167.36482751774787</v>
      </c>
      <c r="R275" s="45">
        <f ca="1"/>
        <v>-169.44622495138645</v>
      </c>
      <c r="S275" s="45">
        <f ca="1"/>
        <v>-178.02545720708369</v>
      </c>
      <c r="T275" s="45">
        <f ca="1"/>
        <v>-182.82665808749198</v>
      </c>
      <c r="U275" s="45">
        <f ca="1"/>
        <v>-181.11305666506291</v>
      </c>
      <c r="V275" s="45">
        <f ca="1"/>
        <v>-181.55453274404999</v>
      </c>
      <c r="W275" s="45">
        <f ca="1"/>
        <v>-180.86029860675333</v>
      </c>
      <c r="X275" s="45">
        <f ca="1"/>
        <v>-178.02323148357868</v>
      </c>
      <c r="Y275" s="45">
        <f ca="1"/>
        <v>-186.75808640730384</v>
      </c>
      <c r="Z275" s="45">
        <f ca="1"/>
        <v>-173.41422163987158</v>
      </c>
      <c r="AA275" s="45">
        <f ca="1"/>
        <v>-173.11154794657227</v>
      </c>
      <c r="AB275" s="45">
        <f ca="1"/>
        <v>-160.1190987125635</v>
      </c>
      <c r="AC275" s="45">
        <f ca="1"/>
        <v>-142.36391046082974</v>
      </c>
      <c r="AD275" s="45">
        <f ca="1"/>
        <v>-161.63017821586135</v>
      </c>
      <c r="AE275" s="45">
        <f ca="1"/>
        <v>-154.54161405408382</v>
      </c>
      <c r="AF275" s="45">
        <f ca="1"/>
        <v>-152.48653491961957</v>
      </c>
      <c r="AG275" s="45">
        <f ca="1"/>
        <v>-133.8743191306591</v>
      </c>
      <c r="AH275" s="45">
        <f ca="1"/>
        <v>-124.05728857588768</v>
      </c>
      <c r="AI275" s="45">
        <f ca="1"/>
        <v>-112.94394858741759</v>
      </c>
      <c r="AJ275" s="45">
        <f ca="1"/>
        <v>-123.63012544524668</v>
      </c>
      <c r="AK275" s="45">
        <f ca="1"/>
        <v>-138.78559040832519</v>
      </c>
      <c r="AL275" s="45">
        <f ca="1"/>
        <v>-146.3629398342371</v>
      </c>
      <c r="AM275" s="45">
        <f ca="1"/>
        <v>-158.81006619334221</v>
      </c>
      <c r="AN275" s="45">
        <f ca="1"/>
        <v>-158.34553741061688</v>
      </c>
      <c r="AO275" s="45">
        <f ca="1"/>
        <v>-154.57067125070094</v>
      </c>
      <c r="AP275" s="45">
        <f ca="1"/>
        <v>-146.20951698553563</v>
      </c>
      <c r="AQ275" s="45">
        <f ca="1"/>
        <v>-149.92518124139309</v>
      </c>
      <c r="AR275" s="45">
        <f ca="1"/>
        <v>-162.05832876324655</v>
      </c>
      <c r="AS275" s="45">
        <f ca="1"/>
        <v>-175.55775503575802</v>
      </c>
      <c r="AT275" s="45">
        <f ca="1"/>
        <v>-174.18718756246568</v>
      </c>
      <c r="AU275" s="45">
        <f ca="1"/>
        <v>-178.94511140811443</v>
      </c>
      <c r="AV275" s="45">
        <f ca="1"/>
        <v>-189.92029447472092</v>
      </c>
      <c r="AW275" s="45">
        <f ca="1"/>
        <v>-198.0008924199343</v>
      </c>
      <c r="AX275" s="45">
        <f ca="1"/>
        <v>-211.62947741305828</v>
      </c>
      <c r="AY275" s="45">
        <f ca="1"/>
        <v>-221.55781102705004</v>
      </c>
      <c r="AZ275" s="45">
        <f ca="1"/>
        <v>-225.74054040420049</v>
      </c>
      <c r="BA275" s="45">
        <f ca="1"/>
        <v>-221.42042789256573</v>
      </c>
      <c r="BB275" s="45">
        <f ca="1"/>
        <v>-221.18274541664124</v>
      </c>
      <c r="BC275" s="45">
        <f ca="1"/>
        <v>-221.0486370290518</v>
      </c>
      <c r="BD275" s="45">
        <f ca="1"/>
        <v>-223.62854114186763</v>
      </c>
      <c r="BE275" s="45">
        <f ca="1"/>
        <v>-224.42322513055802</v>
      </c>
      <c r="BF275" s="45">
        <f ca="1"/>
        <v>-230.817755749464</v>
      </c>
      <c r="BG275" s="45">
        <f ca="1"/>
        <v>-235.96364691019059</v>
      </c>
      <c r="BH275" s="45">
        <f ca="1"/>
        <v>-244.45704998064045</v>
      </c>
      <c r="BI275" s="45">
        <f ca="1"/>
        <v>-249.24562643969062</v>
      </c>
      <c r="BJ275" s="45">
        <f ca="1"/>
        <v>-222.02510355031492</v>
      </c>
      <c r="BK275" s="45">
        <f ca="1"/>
        <v>-206.15065145647526</v>
      </c>
      <c r="BL275" s="45">
        <f ca="1"/>
        <v>-189.27769705605508</v>
      </c>
      <c r="BM275" s="45">
        <f ca="1"/>
        <v>-213.52283023333553</v>
      </c>
      <c r="BN275" s="45">
        <f ca="1"/>
        <v>-224.18046200740338</v>
      </c>
      <c r="BO275" s="45">
        <f ca="1"/>
        <v>-254.63286641693117</v>
      </c>
      <c r="BP275" s="45">
        <f ca="1"/>
        <v>-266.37255828487878</v>
      </c>
      <c r="BQ275" s="45">
        <f ca="1"/>
        <v>-213.05082651555537</v>
      </c>
      <c r="BR275" s="45">
        <f ca="1"/>
        <v>-199.86832560145854</v>
      </c>
      <c r="BS275" s="45">
        <f ca="1"/>
        <v>-198.49897613012794</v>
      </c>
      <c r="BT275" s="45">
        <f ca="1"/>
        <v>-184.07301306736474</v>
      </c>
      <c r="BU275" s="45">
        <f ca="1"/>
        <v>-189.56374604201318</v>
      </c>
      <c r="BV275" s="45">
        <f ca="1"/>
        <v>-230.33320282387731</v>
      </c>
      <c r="BW275" s="45">
        <f ca="1"/>
        <v>-248.92460780537124</v>
      </c>
      <c r="BX275" s="45">
        <f ca="1"/>
        <v>-262.9563174871206</v>
      </c>
      <c r="BY275" s="45">
        <f ca="1"/>
        <v>-282.73445466816429</v>
      </c>
      <c r="BZ275" s="45">
        <f ca="1"/>
        <v>-278.61561551094059</v>
      </c>
      <c r="CA275" s="45">
        <f ca="1"/>
        <v>-279.35416754114624</v>
      </c>
      <c r="CB275" s="45">
        <f ca="1"/>
        <v>-285.07968251383306</v>
      </c>
      <c r="CC275" s="45">
        <f ca="1"/>
        <v>-291.76613579702376</v>
      </c>
      <c r="CD275" s="45">
        <f ca="1"/>
        <v>-292.6652787057161</v>
      </c>
      <c r="CE275" s="45">
        <f ca="1"/>
        <v>-294.12483522880075</v>
      </c>
      <c r="CF275" s="45">
        <f ca="1"/>
        <v>-317.49300591528419</v>
      </c>
      <c r="CG275" s="45">
        <f ca="1"/>
        <v>-330.80695659792423</v>
      </c>
      <c r="CH275" s="45">
        <f ca="1"/>
        <v>-418.50224855470651</v>
      </c>
      <c r="CI275" s="45">
        <f ca="1"/>
        <v>-427.83194912242897</v>
      </c>
      <c r="CJ275" s="45">
        <f ca="1"/>
        <v>-396.13809277677541</v>
      </c>
      <c r="CK275" s="45">
        <f ca="1"/>
        <v>-434.14327031886575</v>
      </c>
      <c r="CL275" s="45">
        <f ca="1"/>
        <v>-401.86540640938279</v>
      </c>
      <c r="CM275" s="45">
        <f ca="1"/>
        <v>-284.3429129707813</v>
      </c>
      <c r="CN275" s="45">
        <f ca="1"/>
        <v>-224.77973326909546</v>
      </c>
      <c r="CO275" s="45">
        <f ca="1"/>
        <v>-169.79648211705683</v>
      </c>
      <c r="CP275" s="45">
        <f ca="1"/>
        <v>-162.86226354312899</v>
      </c>
      <c r="CQ275" s="45">
        <f ca="1"/>
        <v>-125.49839976990222</v>
      </c>
      <c r="CR275" s="45">
        <f ca="1"/>
        <v>-123.86010022532939</v>
      </c>
      <c r="CS275" s="45">
        <f ca="1"/>
        <v>-133.75967377913</v>
      </c>
      <c r="CT275" s="45">
        <f ca="1"/>
        <v>-88.610808990240088</v>
      </c>
      <c r="CU275" s="45">
        <f ca="1"/>
        <v>-79.542482894659045</v>
      </c>
      <c r="CV275" s="45">
        <f ca="1"/>
        <v>-77.399498789429671</v>
      </c>
      <c r="CW275" s="45">
        <f ca="1"/>
        <v>-81.985738074421903</v>
      </c>
      <c r="CX275" s="45">
        <f ca="1"/>
        <v>-93.624079409956934</v>
      </c>
      <c r="CY275" s="45">
        <f ca="1"/>
        <v>-95.061379692196837</v>
      </c>
      <c r="CZ275" s="45">
        <f ca="1"/>
        <v>-89.327368298292171</v>
      </c>
      <c r="DA275" s="45">
        <f ca="1"/>
        <v>-83.520271884560572</v>
      </c>
      <c r="DB275" s="45">
        <f ca="1"/>
        <v>-80.006709807515165</v>
      </c>
      <c r="DC275" s="45">
        <f ca="1"/>
        <v>-77.419116558313362</v>
      </c>
      <c r="DD275" s="45">
        <f ca="1"/>
        <v>-68.825005356311806</v>
      </c>
      <c r="DE275" s="45">
        <f ca="1"/>
        <v>-70.894606123924262</v>
      </c>
      <c r="DF275" s="45">
        <f ca="1"/>
        <v>-71.730578955531129</v>
      </c>
      <c r="DG275" s="45">
        <f ca="1"/>
        <v>-73.701931489825242</v>
      </c>
      <c r="DH275" s="45">
        <f ca="1"/>
        <v>-73.510163422107695</v>
      </c>
      <c r="DI275" s="45">
        <f ca="1"/>
        <v>-74.34883968925476</v>
      </c>
      <c r="DJ275" s="45">
        <f ca="1"/>
        <v>-74.154803941369039</v>
      </c>
      <c r="DK275" s="45">
        <f ca="1"/>
        <v>-73.83195980215072</v>
      </c>
      <c r="DL275" s="45">
        <f ca="1"/>
        <v>-74.022714714646341</v>
      </c>
      <c r="DM275" s="45">
        <f ca="1"/>
        <v>-74.804318628072735</v>
      </c>
      <c r="DN275" s="45">
        <f ca="1"/>
        <v>-71.355117378830897</v>
      </c>
      <c r="DO275" s="45">
        <f ca="1"/>
        <v>-69.506852927327174</v>
      </c>
      <c r="DP275" s="45">
        <f ca="1"/>
        <v>-70.115603550076486</v>
      </c>
      <c r="DQ275" s="45">
        <f ca="1"/>
        <v>-74.043252565979955</v>
      </c>
      <c r="DR275" s="45">
        <f ca="1"/>
        <v>-82.071358417153363</v>
      </c>
      <c r="DS275" s="45">
        <f ca="1"/>
        <v>-80.641705314636226</v>
      </c>
      <c r="DT275" s="45">
        <f ca="1"/>
        <v>-79.033325897932059</v>
      </c>
      <c r="DU275" s="45">
        <f ca="1"/>
        <v>-77.287078891396504</v>
      </c>
      <c r="DV275" s="45">
        <f ca="1"/>
        <v>-80.686127139687528</v>
      </c>
      <c r="DW275" s="45">
        <f ca="1"/>
        <v>-82.69614993548393</v>
      </c>
      <c r="DX275" s="45">
        <f ca="1"/>
        <v>-73.064322059869767</v>
      </c>
      <c r="DY275" s="45">
        <f ca="1"/>
        <v>-68.874492302656165</v>
      </c>
      <c r="DZ275" s="45">
        <f ca="1"/>
        <v>-64.395070071339603</v>
      </c>
      <c r="EA275" s="45">
        <f ca="1"/>
        <v>-63.546376359224304</v>
      </c>
      <c r="EB275" s="45">
        <f ca="1"/>
        <v>-62.92370924353601</v>
      </c>
      <c r="EC275" s="45">
        <f ca="1"/>
        <v>-65.159158726096166</v>
      </c>
      <c r="ED275" s="45">
        <f ca="1"/>
        <v>-67.627273894429209</v>
      </c>
      <c r="EE275" s="45">
        <f ca="1"/>
        <v>-71.05825293481351</v>
      </c>
      <c r="EF275" s="45">
        <f ca="1"/>
        <v>-69.676614131450663</v>
      </c>
      <c r="EG275" s="45">
        <f ca="1"/>
        <v>-70.095589822888371</v>
      </c>
      <c r="EH275" s="45">
        <f ca="1"/>
        <v>-72.748839403271688</v>
      </c>
      <c r="EI275" s="45">
        <f ca="1"/>
        <v>-74.085511380672443</v>
      </c>
      <c r="EJ275" s="45">
        <f ca="1"/>
        <v>-77.879279079556483</v>
      </c>
      <c r="EK275" s="45">
        <f ca="1"/>
        <v>-77.595034850001326</v>
      </c>
      <c r="EL275" s="45">
        <f ca="1"/>
        <v>-74.554825021266936</v>
      </c>
      <c r="EM275" s="45">
        <f ca="1"/>
        <v>-71.359791930079467</v>
      </c>
      <c r="EN275" s="45">
        <f ca="1"/>
        <v>-68.131013363838193</v>
      </c>
      <c r="EO275" s="45">
        <f ca="1"/>
        <v>-66.602289337515828</v>
      </c>
      <c r="EP275" s="45">
        <f ca="1"/>
        <v>-64.879939377069476</v>
      </c>
      <c r="EQ275" s="45">
        <f ca="1"/>
        <v>-69.339739106059071</v>
      </c>
      <c r="ER275" s="45">
        <f ca="1"/>
        <v>-68.908666466355328</v>
      </c>
      <c r="ES275" s="45">
        <f ca="1"/>
        <v>-69.300511749506001</v>
      </c>
      <c r="ET275" s="45">
        <f ca="1"/>
        <v>-70.665372475743283</v>
      </c>
      <c r="EU275" s="45">
        <f ca="1"/>
        <v>-69.863217186927812</v>
      </c>
      <c r="EV275" s="45">
        <f ca="1"/>
        <v>-70.940847696781162</v>
      </c>
      <c r="EW275" s="45">
        <f ca="1"/>
        <v>-72.812262575387962</v>
      </c>
      <c r="EX275" s="45">
        <f ca="1"/>
        <v>-73.659048374056795</v>
      </c>
      <c r="EY275" s="45">
        <f ca="1"/>
        <v>-74.274522451162341</v>
      </c>
      <c r="EZ275" s="45">
        <f ca="1"/>
        <v>-74.48317669761181</v>
      </c>
      <c r="FA275" s="45">
        <f ca="1"/>
        <v>-77.429293009877199</v>
      </c>
      <c r="FB275" s="45">
        <f ca="1"/>
        <v>-76.486593006134044</v>
      </c>
      <c r="FC275" s="45">
        <f ca="1"/>
        <v>-77.483246108651173</v>
      </c>
      <c r="FD275" s="45">
        <f ca="1"/>
        <v>-80.673477386116986</v>
      </c>
      <c r="FE275" s="45">
        <f ca="1"/>
        <v>-83.235471583604806</v>
      </c>
      <c r="FF275" s="45">
        <f ca="1"/>
        <v>-87.248297337055206</v>
      </c>
      <c r="FG275" s="45">
        <f ca="1"/>
        <v>-86.17303709244726</v>
      </c>
      <c r="FH275" s="45">
        <f ca="1"/>
        <v>-78.971405318379396</v>
      </c>
      <c r="FI275" s="45">
        <f ca="1"/>
        <v>-83.717392366290085</v>
      </c>
      <c r="FJ275" s="45">
        <f ca="1"/>
        <v>-84.036245085000999</v>
      </c>
      <c r="FK275" s="45">
        <f ca="1"/>
        <v>-83.616438695549974</v>
      </c>
      <c r="FL275" s="45">
        <f ca="1"/>
        <v>-80.607265758633616</v>
      </c>
      <c r="FM275" s="45">
        <f ca="1"/>
        <v>-82.942498180031805</v>
      </c>
      <c r="FN275" s="45">
        <f ca="1"/>
        <v>-91.351640065073966</v>
      </c>
      <c r="FO275" s="45">
        <f ca="1"/>
        <v>-92.147396979451187</v>
      </c>
      <c r="FP275" s="45">
        <f ca="1"/>
        <v>-92.654195075392721</v>
      </c>
      <c r="FQ275" s="45">
        <f ca="1"/>
        <v>-88.061696200609219</v>
      </c>
      <c r="FR275" s="45">
        <f ca="1"/>
        <v>-84.741870733141894</v>
      </c>
      <c r="FS275" s="45">
        <f ca="1"/>
        <v>-83.070259098172187</v>
      </c>
      <c r="FT275" s="45">
        <f ca="1"/>
        <v>-81.559334311723688</v>
      </c>
      <c r="FU275" s="45">
        <f ca="1"/>
        <v>-78.623376148104654</v>
      </c>
      <c r="FV275" s="45">
        <f ca="1"/>
        <v>-75.984457450151439</v>
      </c>
      <c r="FW275" s="45">
        <f ca="1"/>
        <v>-75.338556972265238</v>
      </c>
      <c r="FX275" s="45">
        <f ca="1"/>
        <v>-71.858480697631819</v>
      </c>
      <c r="FY275" s="45">
        <f ca="1"/>
        <v>-67.546731873631472</v>
      </c>
      <c r="FZ275" s="45">
        <f ca="1"/>
        <v>-67.473528825640685</v>
      </c>
      <c r="GA275" s="45">
        <f ca="1"/>
        <v>-67.638759042024603</v>
      </c>
      <c r="GB275" s="45">
        <f ca="1"/>
        <v>-71.765552193403238</v>
      </c>
      <c r="GC275" s="45">
        <f ca="1"/>
        <v>-74.496289864063257</v>
      </c>
      <c r="GD275" s="45">
        <f ca="1"/>
        <v>-71.921570699453341</v>
      </c>
      <c r="GE275" s="45">
        <f ca="1"/>
        <v>-69.428430650591864</v>
      </c>
      <c r="GF275" s="45">
        <f ca="1"/>
        <v>-68.426841894268989</v>
      </c>
      <c r="GG275" s="45">
        <f ca="1"/>
        <v>-65.457964949846257</v>
      </c>
      <c r="GH275" s="45">
        <f ca="1"/>
        <v>-66.92943187737464</v>
      </c>
      <c r="GI275" s="45">
        <f ca="1"/>
        <v>-68.861651429533964</v>
      </c>
      <c r="GJ275" s="45">
        <f ca="1"/>
        <v>-71.488957062602026</v>
      </c>
      <c r="GK275" s="45">
        <f ca="1"/>
        <v>-70.320433510422703</v>
      </c>
      <c r="GL275" s="45">
        <f ca="1"/>
        <v>-69.757523881077759</v>
      </c>
      <c r="GM275" s="45">
        <f ca="1"/>
        <v>-72.585065939307214</v>
      </c>
      <c r="GN275" s="45">
        <f ca="1"/>
        <v>-73.79555231368542</v>
      </c>
      <c r="GO275" s="45">
        <f ca="1"/>
        <v>-75.255453649520874</v>
      </c>
      <c r="GP275" s="45">
        <f ca="1"/>
        <v>-79.226194180011746</v>
      </c>
      <c r="GQ275" s="45">
        <f ca="1"/>
        <v>-79.719363685131057</v>
      </c>
      <c r="GR275" s="45">
        <f ca="1"/>
        <v>-81.059359395384803</v>
      </c>
      <c r="GS275" s="45">
        <f ca="1"/>
        <v>-84.141799357652644</v>
      </c>
      <c r="GT275" s="45">
        <f ca="1"/>
        <v>-87.028595940828325</v>
      </c>
      <c r="GU275" s="45">
        <f ca="1"/>
        <v>-85.540569630384439</v>
      </c>
      <c r="GV275" s="45">
        <f ca="1"/>
        <v>-83.170597453594212</v>
      </c>
      <c r="GW275" s="45">
        <f ca="1"/>
        <v>-83.874508798837695</v>
      </c>
      <c r="GX275" s="45">
        <f ca="1"/>
        <v>-83.344194217443473</v>
      </c>
      <c r="GY275" s="45">
        <f ca="1"/>
        <v>-78.205183515787127</v>
      </c>
      <c r="GZ275" s="45">
        <f ca="1"/>
        <v>-76.694325732231135</v>
      </c>
      <c r="HA275" s="45">
        <f ca="1"/>
        <v>-77.728993133902549</v>
      </c>
      <c r="HB275" s="45">
        <f ca="1"/>
        <v>-76.885868445277225</v>
      </c>
      <c r="HC275" s="45">
        <f ca="1"/>
        <v>-80.145028512954696</v>
      </c>
      <c r="HD275" s="45">
        <f ca="1"/>
        <v>-81.829645009636891</v>
      </c>
      <c r="HE275" s="45">
        <f ca="1"/>
        <v>-81.373933566570287</v>
      </c>
      <c r="HF275" s="45">
        <f ca="1"/>
        <v>-81.259945291876761</v>
      </c>
      <c r="HG275" s="45">
        <f ca="1"/>
        <v>-78.250985698342333</v>
      </c>
      <c r="HH275" s="45">
        <f ca="1"/>
        <v>-90.820457690715799</v>
      </c>
      <c r="HI275" s="45">
        <f ca="1"/>
        <v>-89.473733092427267</v>
      </c>
      <c r="HJ275" s="45">
        <f ca="1"/>
        <v>-80.861110469818101</v>
      </c>
      <c r="HK275" s="45">
        <f ca="1"/>
        <v>-74.774270500063892</v>
      </c>
      <c r="HL275" s="45">
        <f ca="1"/>
        <v>-70.727855990290635</v>
      </c>
      <c r="HM275" s="45">
        <f ca="1"/>
        <v>-74.195929405093196</v>
      </c>
      <c r="HN275" s="45">
        <f ca="1"/>
        <v>-98.24384866702556</v>
      </c>
      <c r="HO275" s="45">
        <f ca="1"/>
        <v>-96.841291654825227</v>
      </c>
      <c r="HP275" s="45">
        <f ca="1"/>
        <v>-93.105691256046299</v>
      </c>
      <c r="HQ275" s="45">
        <f ca="1"/>
        <v>-89.914762548685076</v>
      </c>
      <c r="HR275" s="45">
        <f ca="1"/>
        <v>-84.83800257134439</v>
      </c>
      <c r="HS275" s="45">
        <f ca="1"/>
        <v>-93.569304606914528</v>
      </c>
      <c r="HT275" s="45">
        <f ca="1"/>
        <v>-95.524309099793442</v>
      </c>
      <c r="HU275" s="45">
        <f ca="1"/>
        <v>-90.413974665284158</v>
      </c>
      <c r="HV275" s="45">
        <f ca="1"/>
        <v>-89.16660182619097</v>
      </c>
      <c r="HW275" s="45">
        <f ca="1"/>
        <v>-90.665480855345749</v>
      </c>
      <c r="HX275" s="45">
        <f ca="1"/>
        <v>-90.722907173275956</v>
      </c>
      <c r="HY275" s="45">
        <f ca="1"/>
        <v>-88.619272659659373</v>
      </c>
      <c r="HZ275" s="45">
        <f ca="1"/>
        <v>-84.618752539277068</v>
      </c>
      <c r="IA275" s="45">
        <f ca="1"/>
        <v>-85.928082849740974</v>
      </c>
      <c r="IB275" s="45">
        <f ca="1"/>
        <v>-85.4832778902054</v>
      </c>
      <c r="IC275" s="45">
        <f ca="1"/>
        <v>-94.772971639752413</v>
      </c>
      <c r="ID275" s="45">
        <f ca="1"/>
        <v>-108.48948893773557</v>
      </c>
      <c r="IE275" s="45">
        <f ca="1"/>
        <v>-110.90615482664109</v>
      </c>
      <c r="IF275" s="45">
        <f ca="1"/>
        <v>-118.51008594214917</v>
      </c>
      <c r="IG275" s="45">
        <f ca="1"/>
        <v>-119.10528147172928</v>
      </c>
      <c r="IH275" s="45">
        <f ca="1"/>
        <v>-107.91372707879542</v>
      </c>
      <c r="II275" s="45">
        <f ca="1"/>
        <v>-96.437767854094517</v>
      </c>
      <c r="IJ275" s="45">
        <f ca="1"/>
        <v>-91.864371933221804</v>
      </c>
      <c r="IK275" s="45">
        <f ca="1"/>
        <v>-95.60994953620434</v>
      </c>
      <c r="IL275" s="45">
        <f ca="1"/>
        <v>-93.510723037600513</v>
      </c>
      <c r="IM275" s="45">
        <f ca="1"/>
        <v>-99.500355180501941</v>
      </c>
      <c r="IN275" s="45">
        <f ca="1"/>
        <v>-99.641936787247658</v>
      </c>
      <c r="IO275" s="45">
        <f ca="1"/>
        <v>-107.62688579940796</v>
      </c>
      <c r="IP275" s="45">
        <f ca="1"/>
        <v>-100.8806672708988</v>
      </c>
      <c r="IQ275" s="45">
        <f ca="1"/>
        <v>-92.413276008605976</v>
      </c>
      <c r="IR275" s="45">
        <f ca="1"/>
        <v>-89.340835677504558</v>
      </c>
      <c r="IS275" s="45">
        <f ca="1"/>
        <v>-87.455930706739423</v>
      </c>
      <c r="IT275" s="45">
        <f ca="1"/>
        <v>-74.860064592242253</v>
      </c>
      <c r="IU275" s="45">
        <f ca="1"/>
        <v>-72.459050661921495</v>
      </c>
      <c r="IV275" s="45">
        <f ca="1"/>
        <v>-72.529199373126033</v>
      </c>
      <c r="IW275" s="45">
        <f ca="1"/>
        <v>-79.286690157532689</v>
      </c>
      <c r="IX275" s="45">
        <f ca="1"/>
        <v>-87.227254439592343</v>
      </c>
      <c r="IY275" s="45">
        <f ca="1"/>
        <v>-91.79961518454553</v>
      </c>
      <c r="IZ275" s="45">
        <f ca="1"/>
        <v>-90.989706127166741</v>
      </c>
      <c r="JA275" s="45">
        <f ca="1"/>
        <v>-91.21055541408063</v>
      </c>
      <c r="JB275" s="45">
        <f ca="1"/>
        <v>-85.42936797487738</v>
      </c>
      <c r="JC275" s="45">
        <f ca="1"/>
        <v>-82.731449848890307</v>
      </c>
      <c r="JD275" s="45">
        <f ca="1"/>
        <v>-81.325635451912888</v>
      </c>
      <c r="JE275" s="45">
        <f ca="1"/>
        <v>-80.43093887996676</v>
      </c>
      <c r="JF275" s="45">
        <f ca="1"/>
        <v>-81.013760998487484</v>
      </c>
      <c r="JG275" s="45">
        <f ca="1"/>
        <v>-89.219017276763907</v>
      </c>
      <c r="JH275" s="45">
        <f ca="1"/>
        <v>-92.460904230594622</v>
      </c>
      <c r="JI275" s="45">
        <f ca="1"/>
        <v>-87.261633284330344</v>
      </c>
      <c r="JJ275" s="45">
        <f ca="1"/>
        <v>-80.561998364448527</v>
      </c>
      <c r="JK275" s="45">
        <f ca="1"/>
        <v>-82.889291414260867</v>
      </c>
      <c r="JL275" s="45">
        <f ca="1"/>
        <v>-88.321454258918763</v>
      </c>
      <c r="JM275" s="45">
        <f ca="1"/>
        <v>-90.123604031205161</v>
      </c>
      <c r="JN275" s="45">
        <f ca="1"/>
        <v>-92.163605950236317</v>
      </c>
      <c r="JO275" s="45">
        <f ca="1"/>
        <v>-99.909073855996127</v>
      </c>
      <c r="JP275" s="45">
        <f ca="1"/>
        <v>-102.56292734980585</v>
      </c>
      <c r="JQ275" s="45">
        <f ca="1"/>
        <v>-102.7227929377556</v>
      </c>
      <c r="JR275" s="45">
        <f ca="1"/>
        <v>-101.01653449189664</v>
      </c>
      <c r="JS275" s="45">
        <f ca="1"/>
        <v>-96.309969555020331</v>
      </c>
      <c r="JT275" s="45">
        <f ca="1"/>
        <v>-94.806345908761031</v>
      </c>
      <c r="JU275" s="45">
        <f ca="1"/>
        <v>-93.764407395124437</v>
      </c>
      <c r="JV275" s="45">
        <f ca="1"/>
        <v>-96.641177381873135</v>
      </c>
      <c r="JW275" s="45">
        <f ca="1"/>
        <v>-103.38202413237096</v>
      </c>
      <c r="JX275" s="45">
        <f ca="1"/>
        <v>-112.81402445578576</v>
      </c>
      <c r="JY275" s="45">
        <f ca="1"/>
        <v>-115.91914048206806</v>
      </c>
      <c r="JZ275" s="45">
        <f ca="1"/>
        <v>-117.19087165796758</v>
      </c>
      <c r="KA275" s="45">
        <f ca="1"/>
        <v>-116.94123571443561</v>
      </c>
      <c r="KB275" s="45">
        <f ca="1"/>
        <v>-111.49274913692474</v>
      </c>
      <c r="KC275" s="45">
        <f ca="1"/>
        <v>-116.53271150743961</v>
      </c>
      <c r="KD275" s="45">
        <f ca="1"/>
        <v>-118.94502048945427</v>
      </c>
      <c r="KE275" s="45">
        <f ca="1"/>
        <v>-119.15306252896785</v>
      </c>
      <c r="KF275" s="45">
        <f ca="1"/>
        <v>-120.11857292592525</v>
      </c>
      <c r="KG275" s="45">
        <f ca="1"/>
        <v>-123.6244760979414</v>
      </c>
      <c r="KH275" s="45">
        <f ca="1"/>
        <v>-126.52229355788231</v>
      </c>
      <c r="KI275" s="45">
        <f ca="1"/>
        <v>-125.90611347138884</v>
      </c>
      <c r="KJ275" s="45">
        <f ca="1"/>
        <v>-120.48312384963036</v>
      </c>
      <c r="KK275" s="45">
        <f ca="1"/>
        <v>-124.55262194931505</v>
      </c>
      <c r="KL275" s="45">
        <f ca="1"/>
        <v>-122.99737151098252</v>
      </c>
      <c r="KM275" s="45">
        <f ca="1"/>
        <v>-120.08671869444846</v>
      </c>
      <c r="KN275" s="45">
        <f ca="1"/>
        <v>-122.06903584969045</v>
      </c>
      <c r="KO275" s="45">
        <f ca="1"/>
        <v>-126.26024539244177</v>
      </c>
      <c r="KP275" s="45">
        <f ca="1"/>
        <v>-114.73114983665944</v>
      </c>
      <c r="KQ275" s="45">
        <f ca="1"/>
        <v>-113.53285764479638</v>
      </c>
      <c r="KR275" s="45">
        <f ca="1"/>
        <v>-115.03084248769285</v>
      </c>
      <c r="KS275" s="45">
        <f ca="1"/>
        <v>-111.66307613587378</v>
      </c>
      <c r="KT275" s="45">
        <f ca="1"/>
        <v>-112.25522398912906</v>
      </c>
      <c r="KU275" s="45">
        <f ca="1"/>
        <v>-113.04315212452411</v>
      </c>
      <c r="KV275" s="45">
        <f ca="1"/>
        <v>-116.41082867765425</v>
      </c>
      <c r="KW275" s="45">
        <f ca="1"/>
        <v>-116.27079092788696</v>
      </c>
      <c r="KX275" s="45">
        <f ca="1"/>
        <v>-115.48809129297734</v>
      </c>
      <c r="KY275" s="45">
        <f ca="1"/>
        <v>-119.25920789122583</v>
      </c>
      <c r="KZ275" s="45">
        <f ca="1"/>
        <v>-117.94861006629468</v>
      </c>
      <c r="LA275" s="45">
        <f ca="1"/>
        <v>-106.28349420571327</v>
      </c>
      <c r="LB275" s="45">
        <f ca="1"/>
        <v>-100.8225364109278</v>
      </c>
      <c r="LC275" s="45">
        <f ca="1"/>
        <v>-100.0648321174383</v>
      </c>
      <c r="LD275" s="45">
        <f ca="1"/>
        <v>-99.620992839932441</v>
      </c>
      <c r="LE275" s="45">
        <f ca="1"/>
        <v>-101.5511440421343</v>
      </c>
      <c r="LF275" s="45">
        <f ca="1"/>
        <v>-103.98717856323721</v>
      </c>
      <c r="LG275" s="45">
        <f ca="1"/>
        <v>-106.67461574852466</v>
      </c>
      <c r="LH275" s="45">
        <f ca="1"/>
        <v>-107.17184281909466</v>
      </c>
      <c r="LI275" s="45">
        <f ca="1"/>
        <v>-107.6417584540844</v>
      </c>
      <c r="LJ275" s="45">
        <f ca="1"/>
        <v>-105.6651187927723</v>
      </c>
      <c r="LK275" s="45">
        <f ca="1"/>
        <v>-107.94152995359897</v>
      </c>
      <c r="LL275" s="45">
        <f ca="1"/>
        <v>-103.12890353035928</v>
      </c>
      <c r="LM275" s="45">
        <f ca="1"/>
        <v>-100.59698025667666</v>
      </c>
      <c r="LN275" s="45">
        <f ca="1"/>
        <v>-97.736185020565983</v>
      </c>
      <c r="LO275" s="45">
        <f ca="1"/>
        <v>-103.20530325186253</v>
      </c>
      <c r="LP275" s="45">
        <f ca="1"/>
        <v>-115.03965153384209</v>
      </c>
      <c r="LQ275" s="45">
        <f ca="1"/>
        <v>-119.25919216215613</v>
      </c>
      <c r="LR275" s="45">
        <f ca="1"/>
        <v>-117.80397518384459</v>
      </c>
      <c r="LS275" s="45">
        <f ca="1"/>
        <v>-115.66234410202503</v>
      </c>
      <c r="LT275" s="45">
        <f ca="1"/>
        <v>-114.37187974834441</v>
      </c>
      <c r="LU275" s="45">
        <f ca="1"/>
        <v>-110.81134332692622</v>
      </c>
      <c r="LV275" s="45">
        <f ca="1"/>
        <v>-104.49729744935036</v>
      </c>
      <c r="LW275" s="45">
        <f ca="1"/>
        <v>-103.23685160171985</v>
      </c>
      <c r="LX275" s="45">
        <f ca="1"/>
        <v>-97.845466751337071</v>
      </c>
      <c r="LY275" s="45">
        <f ca="1"/>
        <v>-104.51858526861665</v>
      </c>
      <c r="LZ275" s="45">
        <f ca="1"/>
        <v>-107.61781626009943</v>
      </c>
      <c r="MA275" s="45">
        <f ca="1"/>
        <v>-114.51137768232823</v>
      </c>
      <c r="MB275" s="45">
        <f ca="1"/>
        <v>-109.24497232401372</v>
      </c>
      <c r="MC275" s="45">
        <f ca="1"/>
        <v>-117.5700336446762</v>
      </c>
      <c r="MD275" s="45">
        <f ca="1"/>
        <v>-114.12544754505159</v>
      </c>
      <c r="ME275" s="45">
        <f ca="1"/>
        <v>-119.27548966741561</v>
      </c>
      <c r="MF275" s="45">
        <f ca="1"/>
        <v>-108.31819163560867</v>
      </c>
      <c r="MG275" s="45">
        <f ca="1"/>
        <v>-95.319541641473762</v>
      </c>
      <c r="MH275" s="45">
        <f ca="1"/>
        <v>-97.222033735513705</v>
      </c>
      <c r="MI275" s="45">
        <f ca="1"/>
        <v>-103.0364728398323</v>
      </c>
      <c r="MJ275" s="45">
        <f ca="1"/>
        <v>-102.23735329890252</v>
      </c>
      <c r="MK275" s="45">
        <f ca="1"/>
        <v>-109.18398907673358</v>
      </c>
      <c r="ML275" s="45">
        <f ca="1"/>
        <v>-115.49346070027349</v>
      </c>
      <c r="MM275" s="45">
        <f ca="1"/>
        <v>-128.47122537362577</v>
      </c>
      <c r="MN275" s="45">
        <f ca="1"/>
        <v>-132.5324841054678</v>
      </c>
      <c r="MO275" s="45">
        <f ca="1"/>
        <v>-130.38233004343508</v>
      </c>
      <c r="MP275" s="45">
        <f ca="1"/>
        <v>-122.48125613951684</v>
      </c>
      <c r="MQ275" s="45">
        <f ca="1"/>
        <v>-116.35773667395114</v>
      </c>
      <c r="MR275" s="45">
        <f ca="1"/>
        <v>-117.31985221111773</v>
      </c>
      <c r="MS275" s="45">
        <f ca="1"/>
        <v>-114.8445460060835</v>
      </c>
      <c r="MT275" s="45">
        <f ca="1"/>
        <v>-111.59911110866071</v>
      </c>
      <c r="MU275" s="45">
        <f ca="1"/>
        <v>-113.88306383860113</v>
      </c>
      <c r="MV275" s="45">
        <f ca="1"/>
        <v>-120.96523403596878</v>
      </c>
      <c r="MW275" s="45">
        <f ca="1"/>
        <v>-127.55758705937862</v>
      </c>
      <c r="MX275" s="45">
        <f ca="1"/>
        <v>-132.31340022957326</v>
      </c>
      <c r="MY275" s="45">
        <f ca="1"/>
        <v>-130.27470022583009</v>
      </c>
      <c r="MZ275" s="45">
        <f ca="1"/>
        <v>-131.10611138665678</v>
      </c>
      <c r="NA275" s="45">
        <f ca="1"/>
        <v>-126.91795274889469</v>
      </c>
      <c r="NB275" s="45">
        <f ca="1"/>
        <v>-129.19770529067515</v>
      </c>
      <c r="NC275" s="45">
        <f ca="1"/>
        <v>-134.55040978729727</v>
      </c>
      <c r="ND275" s="45">
        <f ca="1"/>
        <v>-129.39954799997807</v>
      </c>
      <c r="NE275" s="45">
        <f ca="1"/>
        <v>-128.22644504606723</v>
      </c>
      <c r="NF275" s="45">
        <f ca="1"/>
        <v>-131.77722218239307</v>
      </c>
      <c r="NG275" s="45">
        <f ca="1"/>
        <v>-142.11643070149421</v>
      </c>
      <c r="NH275" s="45">
        <f ca="1"/>
        <v>-147.38084100437163</v>
      </c>
      <c r="NI275" s="45">
        <f ca="1"/>
        <v>-139.77618692362307</v>
      </c>
      <c r="NJ275" s="45">
        <f ca="1"/>
        <v>-127.94485829162598</v>
      </c>
      <c r="NK275" s="45">
        <f ca="1"/>
        <v>-131.24424142611025</v>
      </c>
      <c r="NL275" s="45">
        <f ca="1"/>
        <v>-136.92275803184509</v>
      </c>
      <c r="NM275" s="45">
        <f ca="1"/>
        <v>-136.78786805248262</v>
      </c>
      <c r="NN275" s="45">
        <f ca="1"/>
        <v>-140.54242040610313</v>
      </c>
      <c r="NO275" s="45">
        <f ca="1"/>
        <v>-146.74311995816231</v>
      </c>
      <c r="NP275" s="45">
        <f ca="1"/>
        <v>-151.40741529583931</v>
      </c>
      <c r="NQ275" s="45">
        <f ca="1"/>
        <v>-147.40999612748624</v>
      </c>
      <c r="NR275" s="45">
        <f ca="1"/>
        <v>-146.35394465053082</v>
      </c>
      <c r="NS275" s="45">
        <f ca="1"/>
        <v>-148.66801835131645</v>
      </c>
      <c r="NT275" s="45">
        <f ca="1"/>
        <v>-148.4879246317148</v>
      </c>
      <c r="NU275" s="45">
        <f ca="1"/>
        <v>-143.37224530160427</v>
      </c>
      <c r="NV275" s="45">
        <f ca="1"/>
        <v>-137.57519590938091</v>
      </c>
      <c r="NW275" s="45">
        <f ca="1"/>
        <v>-138.87689562714098</v>
      </c>
      <c r="NX275" s="45">
        <f ca="1"/>
        <v>-140.14773653769493</v>
      </c>
      <c r="NY275" s="45">
        <f ca="1"/>
        <v>-137.17824673151972</v>
      </c>
      <c r="NZ275" s="45">
        <f ca="1"/>
        <v>-144.59950681042673</v>
      </c>
      <c r="OA275" s="45">
        <f ca="1"/>
        <v>-141.0681179562807</v>
      </c>
      <c r="OB275" s="45">
        <f ca="1"/>
        <v>-135.46468113982678</v>
      </c>
      <c r="OC275" s="45">
        <f ca="1"/>
        <v>-137.27323749721052</v>
      </c>
      <c r="OD275" s="45">
        <f ca="1"/>
        <v>-136.85524922251702</v>
      </c>
      <c r="OE275" s="45">
        <f ca="1"/>
        <v>-147.76052114701272</v>
      </c>
      <c r="OF275" s="45">
        <f ca="1"/>
        <v>-151.76502623057365</v>
      </c>
      <c r="OG275" s="45">
        <f ca="1"/>
        <v>-161.71921395575998</v>
      </c>
      <c r="OH275" s="45">
        <f ca="1"/>
        <v>-167.61705744016172</v>
      </c>
      <c r="OI275" s="45">
        <f ca="1"/>
        <v>-155.82277113366126</v>
      </c>
      <c r="OJ275" s="45">
        <f ca="1"/>
        <v>-145.44926433420181</v>
      </c>
      <c r="OK275" s="45">
        <f ca="1"/>
        <v>-144.41832524859905</v>
      </c>
      <c r="OL275" s="45">
        <f ca="1"/>
        <v>-146.59638902282717</v>
      </c>
      <c r="OM275" s="45">
        <f ca="1"/>
        <v>-146.14023438882828</v>
      </c>
      <c r="ON275" s="45">
        <f ca="1"/>
        <v>-151.20536679899695</v>
      </c>
      <c r="OO275" s="45">
        <f ca="1"/>
        <v>-149.53665221011636</v>
      </c>
      <c r="OP275" s="45">
        <f ca="1"/>
        <v>-147.02255277085303</v>
      </c>
      <c r="OQ275" s="45">
        <f ca="1"/>
        <v>-147.35077011799811</v>
      </c>
      <c r="OR275" s="45">
        <f ca="1"/>
        <v>-143.78212253201008</v>
      </c>
      <c r="OS275" s="45">
        <f ca="1"/>
        <v>-142.44413854706289</v>
      </c>
      <c r="OT275" s="45">
        <f ca="1"/>
        <v>-135.22466561388967</v>
      </c>
      <c r="OU275" s="45">
        <f ca="1"/>
        <v>-145.13937051677703</v>
      </c>
      <c r="OV275" s="45">
        <f ca="1"/>
        <v>-170.2168483865261</v>
      </c>
      <c r="OW275" s="45">
        <f ca="1"/>
        <v>-176.95556652748587</v>
      </c>
      <c r="OX275" s="45">
        <f ca="1"/>
        <v>-181.0746563261747</v>
      </c>
      <c r="OY275" s="45">
        <f ca="1"/>
        <v>-189.11947656309604</v>
      </c>
      <c r="OZ275" s="45">
        <f ca="1"/>
        <v>-184.1255899780989</v>
      </c>
      <c r="PA275" s="45">
        <f ca="1"/>
        <v>-176.41740539872643</v>
      </c>
      <c r="PB275" s="45">
        <f ca="1"/>
        <v>-173.58849528026582</v>
      </c>
      <c r="PC275" s="45">
        <f ca="1"/>
        <v>-184.00129713141916</v>
      </c>
      <c r="PD275" s="45">
        <f ca="1"/>
        <v>-179.16685945701596</v>
      </c>
      <c r="PE275" s="45">
        <f ca="1"/>
        <v>-172.36822510910034</v>
      </c>
      <c r="PF275" s="45">
        <f ca="1"/>
        <v>-165.73255035471919</v>
      </c>
      <c r="PG275" s="45">
        <f ca="1"/>
        <v>-156.95533325612544</v>
      </c>
      <c r="PH275" s="45">
        <f ca="1"/>
        <v>-156.54601303792003</v>
      </c>
      <c r="PI275" s="45">
        <f ca="1"/>
        <v>-142.99507992053032</v>
      </c>
      <c r="PJ275" s="45">
        <f ca="1"/>
        <v>-146.76617964577673</v>
      </c>
      <c r="PK275" s="45">
        <f ca="1"/>
        <v>-159.01933354210854</v>
      </c>
      <c r="PL275" s="45">
        <f ca="1"/>
        <v>-148.8836841199398</v>
      </c>
      <c r="PM275" s="45">
        <f ca="1"/>
        <v>-148.50868534672261</v>
      </c>
      <c r="PN275" s="45">
        <f ca="1"/>
        <v>-143.92758999407292</v>
      </c>
      <c r="PO275" s="45">
        <f ca="1"/>
        <v>-131.11299548065662</v>
      </c>
      <c r="PP275" s="45">
        <f ca="1"/>
        <v>-122.1290617913008</v>
      </c>
      <c r="PQ275" s="45">
        <f ca="1"/>
        <v>-120.28718341696262</v>
      </c>
      <c r="PR275" s="45">
        <f ca="1"/>
        <v>-117.81517463433742</v>
      </c>
      <c r="PS275" s="45">
        <f ca="1"/>
        <v>-109.54584506154059</v>
      </c>
      <c r="PT275" s="45">
        <f ca="1"/>
        <v>-110.00660998344421</v>
      </c>
      <c r="PU275" s="45">
        <f ca="1"/>
        <v>-111.10091247069835</v>
      </c>
      <c r="PV275" s="45">
        <f ca="1"/>
        <v>-110.77983382534981</v>
      </c>
      <c r="PW275" s="45">
        <f ca="1"/>
        <v>-109.04161333239078</v>
      </c>
      <c r="PX275" s="45">
        <f ca="1"/>
        <v>-109.83281972932815</v>
      </c>
      <c r="PY275" s="45">
        <f ca="1"/>
        <v>-113.27794662296769</v>
      </c>
      <c r="PZ275" s="45">
        <f ca="1"/>
        <v>-113.94732089197637</v>
      </c>
      <c r="QA275" s="45">
        <f ca="1"/>
        <v>-117.51485016381739</v>
      </c>
      <c r="QB275" s="45">
        <f ca="1"/>
        <v>-118.21046837639807</v>
      </c>
      <c r="QC275" s="45">
        <f ca="1"/>
        <v>-110.67872077918054</v>
      </c>
      <c r="QD275" s="45">
        <f ca="1"/>
        <v>-110.94116691279409</v>
      </c>
      <c r="QE275" s="45">
        <f ca="1"/>
        <v>-106.24654363536834</v>
      </c>
      <c r="QF275" s="45">
        <f ca="1"/>
        <v>-98.758072786927215</v>
      </c>
      <c r="QG275" s="45">
        <f ca="1"/>
        <v>-103.11060034286976</v>
      </c>
      <c r="QH275" s="45">
        <f ca="1"/>
        <v>-100.57445714819431</v>
      </c>
      <c r="QI275" s="45">
        <f ca="1"/>
        <v>-97.082895274281512</v>
      </c>
      <c r="QJ275" s="45">
        <f ca="1"/>
        <v>-98.628605573415726</v>
      </c>
      <c r="QK275" s="45">
        <f ca="1"/>
        <v>-97.517830356121053</v>
      </c>
      <c r="QL275" s="45">
        <f ca="1"/>
        <v>-100.80368221688271</v>
      </c>
      <c r="QM275" s="45">
        <f ca="1"/>
        <v>-101.05988812470436</v>
      </c>
      <c r="QN275" s="45">
        <f ca="1"/>
        <v>-94.189425283789632</v>
      </c>
      <c r="QO275" s="45">
        <f ca="1"/>
        <v>-97.407276572585104</v>
      </c>
      <c r="QP275" s="45">
        <f ca="1"/>
        <v>-95.643104779601103</v>
      </c>
      <c r="QQ275" s="45">
        <f ca="1"/>
        <v>-91.035684550166138</v>
      </c>
      <c r="QR275" s="45">
        <f ca="1"/>
        <v>-88.515926205873484</v>
      </c>
      <c r="QS275" s="45">
        <f ca="1"/>
        <v>-92.432285031795516</v>
      </c>
      <c r="QT275" s="45">
        <f ca="1"/>
        <v>-96.801633765459073</v>
      </c>
      <c r="QU275" s="45">
        <f ca="1"/>
        <v>-95.954373603701569</v>
      </c>
      <c r="QV275" s="45">
        <f ca="1"/>
        <v>-96.717913742899867</v>
      </c>
      <c r="QW275" s="45">
        <f ca="1"/>
        <v>-92.590672456026084</v>
      </c>
      <c r="QX275" s="45">
        <f ca="1"/>
        <v>-94.075123082518559</v>
      </c>
      <c r="QY275" s="45">
        <f ca="1"/>
        <v>-96.752827947974211</v>
      </c>
      <c r="QZ275" s="45">
        <f ca="1"/>
        <v>-97.596642344951647</v>
      </c>
      <c r="RA275" s="45">
        <f ca="1"/>
        <v>-106.32938038444519</v>
      </c>
      <c r="RB275" s="45">
        <f ca="1"/>
        <v>-105.52274501287937</v>
      </c>
      <c r="RC275" s="45">
        <f ca="1"/>
        <v>-104.49886827158929</v>
      </c>
      <c r="RD275" s="45">
        <f ca="1"/>
        <v>-107.05923682093622</v>
      </c>
      <c r="RE275" s="45">
        <f ca="1"/>
        <v>-108.04998486983777</v>
      </c>
      <c r="RF275" s="45">
        <f ca="1"/>
        <v>-106.85379526305198</v>
      </c>
      <c r="RG275" s="45">
        <f ca="1"/>
        <v>-111.41670194971562</v>
      </c>
      <c r="RH275" s="45">
        <f ca="1"/>
        <v>-111.77156381988524</v>
      </c>
      <c r="RI275" s="45">
        <f ca="1"/>
        <v>-106.16131366753577</v>
      </c>
      <c r="RJ275" s="45">
        <f ca="1"/>
        <v>-109.16719032597541</v>
      </c>
      <c r="RK275" s="45">
        <f ca="1"/>
        <v>-118.51029732108115</v>
      </c>
      <c r="RL275" s="45">
        <f ca="1"/>
        <v>-123.88212842535971</v>
      </c>
      <c r="RM275" s="45">
        <f ca="1"/>
        <v>-122.96130287504195</v>
      </c>
      <c r="RN275" s="45">
        <f ca="1"/>
        <v>-123.72593538677692</v>
      </c>
      <c r="RO275" s="45">
        <f ca="1"/>
        <v>-126.35455760312082</v>
      </c>
      <c r="RP275" s="45">
        <f ca="1"/>
        <v>-126.60998285996914</v>
      </c>
      <c r="RQ275" s="45">
        <f ca="1"/>
        <v>-122.98015710651873</v>
      </c>
      <c r="RR275" s="45">
        <f ca="1"/>
        <v>-117.51456214141845</v>
      </c>
      <c r="RS275" s="45">
        <f ca="1"/>
        <v>-116.58952982532979</v>
      </c>
      <c r="RT275" s="45">
        <f ca="1"/>
        <v>-116.91145432579518</v>
      </c>
      <c r="RU275" s="45">
        <f ca="1"/>
        <v>-115.96639712917806</v>
      </c>
      <c r="RV275" s="45">
        <f ca="1"/>
        <v>-112.21069855535032</v>
      </c>
      <c r="RW275" s="45">
        <f ca="1"/>
        <v>-111.41281895422934</v>
      </c>
      <c r="RX275" s="45">
        <f ca="1"/>
        <v>-115.59476224672797</v>
      </c>
      <c r="RY275" s="45">
        <f ca="1"/>
        <v>-119.69628342819215</v>
      </c>
      <c r="RZ275" s="45">
        <f ca="1"/>
        <v>-121.30761316668988</v>
      </c>
      <c r="SA275" s="45">
        <f ca="1"/>
        <v>-120.170680372715</v>
      </c>
      <c r="SB275" s="45">
        <f ca="1"/>
        <v>-121.92870553922654</v>
      </c>
      <c r="SC275" s="45">
        <f ca="1"/>
        <v>-120.79113488268852</v>
      </c>
      <c r="SD275" s="45">
        <f ca="1"/>
        <v>-121.53804222416876</v>
      </c>
      <c r="SE275" s="45">
        <f ca="1"/>
        <v>-116.65647900319098</v>
      </c>
      <c r="SF275" s="45">
        <f ca="1"/>
        <v>-107.8926327418089</v>
      </c>
      <c r="SG275" s="45">
        <f ca="1"/>
        <v>-107.20602139282228</v>
      </c>
      <c r="SH275" s="45">
        <f ca="1"/>
        <v>-107.22324760544302</v>
      </c>
      <c r="SI275" s="45">
        <f ca="1"/>
        <v>-110.0728652460575</v>
      </c>
      <c r="SJ275" s="45">
        <f ca="1"/>
        <v>-109.07448296952249</v>
      </c>
      <c r="SK275" s="45">
        <f ca="1"/>
        <v>-103.79730774474143</v>
      </c>
      <c r="SL275" s="45">
        <f ca="1"/>
        <v>-101.50144481348991</v>
      </c>
      <c r="SM275" s="45">
        <f ca="1"/>
        <v>-104.97977275323868</v>
      </c>
      <c r="SN275" s="45">
        <f ca="1"/>
        <v>-103.3024776186943</v>
      </c>
      <c r="SO275" s="45">
        <f ca="1"/>
        <v>-103.78809011161326</v>
      </c>
      <c r="SP275" s="45">
        <f ca="1"/>
        <v>-104.18347810781003</v>
      </c>
      <c r="SQ275" s="45">
        <f ca="1"/>
        <v>-109.8736037746668</v>
      </c>
      <c r="SR275" s="45">
        <f ca="1"/>
        <v>-111.69231235790254</v>
      </c>
      <c r="SS275" s="45">
        <f ca="1"/>
        <v>-114.70990568995475</v>
      </c>
    </row>
    <row r="276" spans="2:513" x14ac:dyDescent="0.25">
      <c r="B276" s="46" t="s">
        <v>509</v>
      </c>
      <c r="C276" s="45" cm="1">
        <f t="array" aca="1" ref="C276" ca="1">MIN(IFERROR(IF(OFFSET(bHist!$A$1,_xlfn.XMATCH($B$270,bHist!B:B,0)-1,3,1,500)=0,"-",OFFSET(bHist!$A$1,_xlfn.XMATCH($B$270,bHist!B:B,0)-1,3,1,500))-IF(OFFSET(bHist!$A$1,_xlfn.XMATCH(B276,bHist!B:B,0)-1,3,1,500)=0,"-",OFFSET(bHist!$A$1,_xlfn.XMATCH(B276,bHist!B:B,0)-1,3,1,500)),"-"))</f>
        <v>-315.50423366451264</v>
      </c>
      <c r="D276" s="45" cm="1">
        <f t="array" aca="1" ref="D276" ca="1">AVERAGE(IFERROR(IF(OFFSET(bHist!$A$1,_xlfn.XMATCH($B$270,bHist!B:B,0)-1,3,1,500)=0,"-",OFFSET(bHist!$A$1,_xlfn.XMATCH($B$270,bHist!B:B,0)-1,3,1,500))-IF(OFFSET(bHist!$A$1,_xlfn.XMATCH(B276,bHist!B:B,0)-1,3,1,500)=0,"-",OFFSET(bHist!$A$1,_xlfn.XMATCH(B276,bHist!B:B,0)-1,3,1,500)),"-"))</f>
        <v>-129.1682046621294</v>
      </c>
      <c r="E276" s="45" cm="1">
        <f t="array" aca="1" ref="E276" ca="1">MAX(IFERROR(IF(OFFSET(bHist!$A$1,_xlfn.XMATCH($B$270,bHist!B:B,0)-1,3,1,500)=0,"-",OFFSET(bHist!$A$1,_xlfn.XMATCH($B$270,bHist!B:B,0)-1,3,1,500))-IF(OFFSET(bHist!$A$1,_xlfn.XMATCH(B276,bHist!B:B,0)-1,3,1,500)=0,"-",OFFSET(bHist!$A$1,_xlfn.XMATCH(B276,bHist!B:B,0)-1,3,1,500)),"-"))</f>
        <v>-70.191640072822565</v>
      </c>
      <c r="F276" s="45" cm="1">
        <f t="array" aca="1" ref="F276" ca="1">_xlfn.STDEV.P(IFERROR(IF(OFFSET(bHist!$A$1,_xlfn.XMATCH($B$270,bHist!B:B,0)-1,3,1,500)=0,"-",OFFSET(bHist!$A$1,_xlfn.XMATCH($B$270,bHist!B:B,0)-1,3,1,500))-IF(OFFSET(bHist!$A$1,_xlfn.XMATCH(B276,bHist!B:B,0)-1,3,1,500)=0,"-",OFFSET(bHist!$A$1,_xlfn.XMATCH(B276,bHist!B:B,0)-1,3,1,500)),"-"))</f>
        <v>41.062171385062776</v>
      </c>
      <c r="G276" s="45" cm="1">
        <f t="array" aca="1" ref="G276" ca="1">INDEX((IFERROR(IF(OFFSET(bHist!$A$1,_xlfn.XMATCH($B$270,bHist!B:B,0)-1,3,1,500)=0,"-",OFFSET(bHist!$A$1,_xlfn.XMATCH($B$270,bHist!B:B,0)-1,3,1,500))-IF(OFFSET(bHist!$A$1,_xlfn.XMATCH(B276,bHist!B:B,0)-1,3,1,500)=0,"-",OFFSET(bHist!$A$1,_xlfn.XMATCH(B276,bHist!B:B,0)-1,3,1,500)),"-")),1)</f>
        <v>-164.9841589884758</v>
      </c>
      <c r="H276" s="51">
        <f t="shared" ca="1" si="8"/>
        <v>-0.14600128677437643</v>
      </c>
      <c r="I276" s="51" cm="1">
        <f t="array" aca="1" ref="I276" ca="1">SLOPE((IFERROR(IF(OFFSET(bHist!$A$1,_xlfn.XMATCH($B$270,bHist!$B:$B,0)-1,3,1,500)=0,"-",OFFSET(bHist!$A$1,_xlfn.XMATCH($B$270,bHist!$B:$B,0)-1,3,1,500))-IF(OFFSET(bHist!$A$1,_xlfn.XMATCH(B276,bHist!$B:$B,0)-1,3,1,500)=0,"-",OFFSET(bHist!$A$1,_xlfn.XMATCH(B276,bHist!$B:$B,0)-1,3,1,500)),"-")),OFFSET(bHist!$A$1,0,3,1,500))</f>
        <v>-1.3487643132152338E-2</v>
      </c>
      <c r="J276" s="45" cm="1">
        <f t="array" aca="1" ref="J276" ca="1">INTERCEPT((IFERROR(IF(OFFSET(bHist!$A$1,_xlfn.XMATCH($B$270,bHist!$B:$B,0)-1,3,1,500)=0,"-",OFFSET(bHist!$A$1,_xlfn.XMATCH($B$270,bHist!$B:$B,0)-1,3,1,500))-IF(OFFSET(bHist!$A$1,_xlfn.XMATCH(B276,bHist!$B:$B,0)-1,3,1,500)=0,"-",OFFSET(bHist!$A$1,_xlfn.XMATCH(B276,bHist!$B:$B,0)-1,3,1,500)),"-")),OFFSET(bHist!$A$1,0,3,1,500))</f>
        <v>459.68182024536713</v>
      </c>
      <c r="K276" s="45" cm="1">
        <f t="array" aca="1" ref="K276" ca="1">STEYX((IFERROR(IF(OFFSET(bHist!$A$1,_xlfn.XMATCH($B$270,bHist!B:B,0)-1,3,1,500)=0,"-",OFFSET(bHist!$A$1,_xlfn.XMATCH($B$270,bHist!B:B,0)-1,3,1,500))-IF(OFFSET(bHist!$A$1,_xlfn.XMATCH(B276,bHist!B:B,0)-1,3,1,500)=0,"-",OFFSET(bHist!$A$1,_xlfn.XMATCH(B276,bHist!B:B,0)-1,3,1,500)),"-")),OFFSET(bHist!$A$1,0,3,1,500))</f>
        <v>41.0477696741331</v>
      </c>
      <c r="L276" s="51" cm="1">
        <f t="array" aca="1" ref="L276" ca="1">CORREL(IF(OFFSET(bHist!A32,_xlfn.XMATCH($B$270,bHist!B:B,0)-1,3,1,500)=0,"-",OFFSET(bHist!$A$1,_xlfn.XMATCH($B$270,bHist!B:B,0)-1,3,1,500)),IF(OFFSET(bHist!$A$1,_xlfn.XMATCH(B276,bHist!B:B,0)-1,3,1,500)=0,"-",OFFSET(bHist!$A$1,_xlfn.XMATCH(B276,bHist!B:B,0)-1,3,1,500)))</f>
        <v>0.9162938101844984</v>
      </c>
      <c r="M276" s="51" cm="1">
        <f t="array" aca="1" ref="M276" ca="1">CORREL((IFERROR(IF(OFFSET(bHist!$A$1,_xlfn.XMATCH($B$270,bHist!B:B,0)-1,3,1,500)=0,"-",OFFSET(bHist!$A$1,_xlfn.XMATCH($B$270,bHist!B:B,0)-1,3,1,500))-IF(OFFSET(bHist!$A$1,_xlfn.XMATCH(B276,bHist!B:B,0)-1,3,1,500)=0,"-",OFFSET(bHist!$A$1,_xlfn.XMATCH(B276,bHist!B:B,0)-1,3,1,500)),"-")),OFFSET(bHist!$A$1,0,3,1,500))</f>
        <v>-6.8545827409735333E-2</v>
      </c>
      <c r="N276" s="45" cm="1">
        <f t="array" aca="1" ref="N276:SS276" ca="1">(IFERROR(IF(OFFSET(bHist!$A$1,_xlfn.XMATCH($B$270,bHist!B:B,0)-1,3,1,500)=0,"-",OFFSET(bHist!$A$1,_xlfn.XMATCH($B$270,bHist!B:B,0)-1,3,1,500))-IF(OFFSET(bHist!$A$1,_xlfn.XMATCH(B276,bHist!B:B,0)-1,3,1,500)=0,"-",OFFSET(bHist!$A$1,_xlfn.XMATCH(B276,bHist!B:B,0)-1,3,1,500)),"-"))</f>
        <v>-164.9841589884758</v>
      </c>
      <c r="O276" s="45">
        <f ca="1"/>
        <v>-165.90024285936357</v>
      </c>
      <c r="P276" s="45">
        <f ca="1"/>
        <v>-174.3579121527672</v>
      </c>
      <c r="Q276" s="45">
        <f ca="1"/>
        <v>-173.31305990314485</v>
      </c>
      <c r="R276" s="45">
        <f ca="1"/>
        <v>-176.90639631652834</v>
      </c>
      <c r="S276" s="45">
        <f ca="1"/>
        <v>-185.32928133106233</v>
      </c>
      <c r="T276" s="45">
        <f ca="1"/>
        <v>-191.4289867949486</v>
      </c>
      <c r="U276" s="45">
        <f ca="1"/>
        <v>-189.53116513681414</v>
      </c>
      <c r="V276" s="45">
        <f ca="1"/>
        <v>-188.55820391082761</v>
      </c>
      <c r="W276" s="45">
        <f ca="1"/>
        <v>-185.65374950170516</v>
      </c>
      <c r="X276" s="45">
        <f ca="1"/>
        <v>-180.87126543092728</v>
      </c>
      <c r="Y276" s="45">
        <f ca="1"/>
        <v>-186.64936269140244</v>
      </c>
      <c r="Z276" s="45">
        <f ca="1"/>
        <v>-174.74047711896895</v>
      </c>
      <c r="AA276" s="45">
        <f ca="1"/>
        <v>-174.18134722137449</v>
      </c>
      <c r="AB276" s="45">
        <f ca="1"/>
        <v>-159.67705261564257</v>
      </c>
      <c r="AC276" s="45">
        <f ca="1"/>
        <v>-146.51459073305131</v>
      </c>
      <c r="AD276" s="45">
        <f ca="1"/>
        <v>-161.17002509260175</v>
      </c>
      <c r="AE276" s="45">
        <f ca="1"/>
        <v>-153.30381113815309</v>
      </c>
      <c r="AF276" s="45">
        <f ca="1"/>
        <v>-152.99967463874819</v>
      </c>
      <c r="AG276" s="45">
        <f ca="1"/>
        <v>-136.97836059951783</v>
      </c>
      <c r="AH276" s="45">
        <f ca="1"/>
        <v>-130.94242202663423</v>
      </c>
      <c r="AI276" s="45">
        <f ca="1"/>
        <v>-124.18763771295548</v>
      </c>
      <c r="AJ276" s="45">
        <f ca="1"/>
        <v>-131.84994911384581</v>
      </c>
      <c r="AK276" s="45">
        <f ca="1"/>
        <v>-144.34185040044784</v>
      </c>
      <c r="AL276" s="45">
        <f ca="1"/>
        <v>-147.97166986179352</v>
      </c>
      <c r="AM276" s="45">
        <f ca="1"/>
        <v>-157.95970020914078</v>
      </c>
      <c r="AN276" s="45">
        <f ca="1"/>
        <v>-156.34276492547986</v>
      </c>
      <c r="AO276" s="45">
        <f ca="1"/>
        <v>-154.11486525440216</v>
      </c>
      <c r="AP276" s="45">
        <f ca="1"/>
        <v>-147.72744887542723</v>
      </c>
      <c r="AQ276" s="45">
        <f ca="1"/>
        <v>-154.83487334394454</v>
      </c>
      <c r="AR276" s="45">
        <f ca="1"/>
        <v>-163.29578402185439</v>
      </c>
      <c r="AS276" s="45">
        <f ca="1"/>
        <v>-174.04501484107971</v>
      </c>
      <c r="AT276" s="45">
        <f ca="1"/>
        <v>-170.31530494880676</v>
      </c>
      <c r="AU276" s="45">
        <f ca="1"/>
        <v>-172.91745427989957</v>
      </c>
      <c r="AV276" s="45">
        <f ca="1"/>
        <v>-180.36504184103009</v>
      </c>
      <c r="AW276" s="45">
        <f ca="1"/>
        <v>-183.66270285892489</v>
      </c>
      <c r="AX276" s="45">
        <f ca="1"/>
        <v>-196.13603038072586</v>
      </c>
      <c r="AY276" s="45">
        <f ca="1"/>
        <v>-201.57312944269182</v>
      </c>
      <c r="AZ276" s="45">
        <f ca="1"/>
        <v>-203.61934376907345</v>
      </c>
      <c r="BA276" s="45">
        <f ca="1"/>
        <v>-200.50384231042858</v>
      </c>
      <c r="BB276" s="45">
        <f ca="1"/>
        <v>-202.84465383338926</v>
      </c>
      <c r="BC276" s="45">
        <f ca="1"/>
        <v>-202.4106611790657</v>
      </c>
      <c r="BD276" s="45">
        <f ca="1"/>
        <v>-204.04592952871326</v>
      </c>
      <c r="BE276" s="45">
        <f ca="1"/>
        <v>-203.83593882703781</v>
      </c>
      <c r="BF276" s="45">
        <f ca="1"/>
        <v>-208.25123237514495</v>
      </c>
      <c r="BG276" s="45">
        <f ca="1"/>
        <v>-213.23990315628052</v>
      </c>
      <c r="BH276" s="45">
        <f ca="1"/>
        <v>-218.27810093164439</v>
      </c>
      <c r="BI276" s="45">
        <f ca="1"/>
        <v>-208.05684305429463</v>
      </c>
      <c r="BJ276" s="45">
        <f ca="1"/>
        <v>-202.3730902619362</v>
      </c>
      <c r="BK276" s="45">
        <f ca="1"/>
        <v>-191.24837875413897</v>
      </c>
      <c r="BL276" s="45">
        <f ca="1"/>
        <v>-182.78252051877976</v>
      </c>
      <c r="BM276" s="45">
        <f ca="1"/>
        <v>-198.97532867097851</v>
      </c>
      <c r="BN276" s="45">
        <f ca="1"/>
        <v>-204.8596545772553</v>
      </c>
      <c r="BO276" s="45">
        <f ca="1"/>
        <v>-225.24583735895158</v>
      </c>
      <c r="BP276" s="45">
        <f ca="1"/>
        <v>-233.02519435644149</v>
      </c>
      <c r="BQ276" s="45">
        <f ca="1"/>
        <v>-197.55524173164369</v>
      </c>
      <c r="BR276" s="45">
        <f ca="1"/>
        <v>-189.76828112173081</v>
      </c>
      <c r="BS276" s="45">
        <f ca="1"/>
        <v>-187.70933058881761</v>
      </c>
      <c r="BT276" s="45">
        <f ca="1"/>
        <v>-173.18800966882702</v>
      </c>
      <c r="BU276" s="45">
        <f ca="1"/>
        <v>-178.99980129337308</v>
      </c>
      <c r="BV276" s="45">
        <f ca="1"/>
        <v>-202.67328850221637</v>
      </c>
      <c r="BW276" s="45">
        <f ca="1"/>
        <v>-205.01289599657059</v>
      </c>
      <c r="BX276" s="45">
        <f ca="1"/>
        <v>-209.8544359502792</v>
      </c>
      <c r="BY276" s="45">
        <f ca="1"/>
        <v>-221.08419668102266</v>
      </c>
      <c r="BZ276" s="45">
        <f ca="1"/>
        <v>-214.74558804750444</v>
      </c>
      <c r="CA276" s="45">
        <f ca="1"/>
        <v>-219.03141342496872</v>
      </c>
      <c r="CB276" s="45">
        <f ca="1"/>
        <v>-223.56346010255814</v>
      </c>
      <c r="CC276" s="45">
        <f ca="1"/>
        <v>-231.66444429540633</v>
      </c>
      <c r="CD276" s="45">
        <f ca="1"/>
        <v>-232.54772138547895</v>
      </c>
      <c r="CE276" s="45">
        <f ca="1"/>
        <v>-233.35147953605653</v>
      </c>
      <c r="CF276" s="45">
        <f ca="1"/>
        <v>-246.05973300838468</v>
      </c>
      <c r="CG276" s="45">
        <f ca="1"/>
        <v>-251.04960017013553</v>
      </c>
      <c r="CH276" s="45">
        <f ca="1"/>
        <v>-305.11247866392137</v>
      </c>
      <c r="CI276" s="45">
        <f ca="1"/>
        <v>-311.31456027984621</v>
      </c>
      <c r="CJ276" s="45">
        <f ca="1"/>
        <v>-294.18726781272886</v>
      </c>
      <c r="CK276" s="45">
        <f ca="1"/>
        <v>-315.50423366451264</v>
      </c>
      <c r="CL276" s="45">
        <f ca="1"/>
        <v>-293.55417462015146</v>
      </c>
      <c r="CM276" s="45">
        <f ca="1"/>
        <v>-251.13531723356249</v>
      </c>
      <c r="CN276" s="45">
        <f ca="1"/>
        <v>-185.25458807086943</v>
      </c>
      <c r="CO276" s="45">
        <f ca="1"/>
        <v>-146.13664452362065</v>
      </c>
      <c r="CP276" s="45">
        <f ca="1"/>
        <v>-137.35686898517608</v>
      </c>
      <c r="CQ276" s="45">
        <f ca="1"/>
        <v>-114.61030856370925</v>
      </c>
      <c r="CR276" s="45">
        <f ca="1"/>
        <v>-115.02994723081589</v>
      </c>
      <c r="CS276" s="45">
        <f ca="1"/>
        <v>-124.5063465356827</v>
      </c>
      <c r="CT276" s="45">
        <f ca="1"/>
        <v>-89.076705986022944</v>
      </c>
      <c r="CU276" s="45">
        <f ca="1"/>
        <v>-85.288352800846113</v>
      </c>
      <c r="CV276" s="45">
        <f ca="1"/>
        <v>-83.799758451938644</v>
      </c>
      <c r="CW276" s="45">
        <f ca="1"/>
        <v>-87.461919777870179</v>
      </c>
      <c r="CX276" s="45">
        <f ca="1"/>
        <v>-98.035334889888773</v>
      </c>
      <c r="CY276" s="45">
        <f ca="1"/>
        <v>-100.71535283565522</v>
      </c>
      <c r="CZ276" s="45">
        <f ca="1"/>
        <v>-94.464008390903487</v>
      </c>
      <c r="DA276" s="45">
        <f ca="1"/>
        <v>-89.341128304481515</v>
      </c>
      <c r="DB276" s="45">
        <f ca="1"/>
        <v>-88.364896869182587</v>
      </c>
      <c r="DC276" s="45">
        <f ca="1"/>
        <v>-85.486412612438187</v>
      </c>
      <c r="DD276" s="45">
        <f ca="1"/>
        <v>-77.893241767406465</v>
      </c>
      <c r="DE276" s="45">
        <f ca="1"/>
        <v>-79.62333995771408</v>
      </c>
      <c r="DF276" s="45">
        <f ca="1"/>
        <v>-81.108409137248984</v>
      </c>
      <c r="DG276" s="45">
        <f ca="1"/>
        <v>-82.355552238464355</v>
      </c>
      <c r="DH276" s="45">
        <f ca="1"/>
        <v>-81.817444656848906</v>
      </c>
      <c r="DI276" s="45">
        <f ca="1"/>
        <v>-82.856568510532384</v>
      </c>
      <c r="DJ276" s="45">
        <f ca="1"/>
        <v>-82.850597614288318</v>
      </c>
      <c r="DK276" s="45">
        <f ca="1"/>
        <v>-81.854484360694883</v>
      </c>
      <c r="DL276" s="45">
        <f ca="1"/>
        <v>-82.527608865261087</v>
      </c>
      <c r="DM276" s="45">
        <f ca="1"/>
        <v>-84.122813242435456</v>
      </c>
      <c r="DN276" s="45">
        <f ca="1"/>
        <v>-79.915483151912682</v>
      </c>
      <c r="DO276" s="45">
        <f ca="1"/>
        <v>-77.835222519874577</v>
      </c>
      <c r="DP276" s="45">
        <f ca="1"/>
        <v>-78.071268918514249</v>
      </c>
      <c r="DQ276" s="45">
        <f ca="1"/>
        <v>-81.986706869602216</v>
      </c>
      <c r="DR276" s="45">
        <f ca="1"/>
        <v>-88.985551808357258</v>
      </c>
      <c r="DS276" s="45">
        <f ca="1"/>
        <v>-89.134585840225213</v>
      </c>
      <c r="DT276" s="45">
        <f ca="1"/>
        <v>-88.021430186271658</v>
      </c>
      <c r="DU276" s="45">
        <f ca="1"/>
        <v>-86.908244312763202</v>
      </c>
      <c r="DV276" s="45">
        <f ca="1"/>
        <v>-89.093440786361697</v>
      </c>
      <c r="DW276" s="45">
        <f ca="1"/>
        <v>-92.218862093448621</v>
      </c>
      <c r="DX276" s="45">
        <f ca="1"/>
        <v>-83.254893208026886</v>
      </c>
      <c r="DY276" s="45">
        <f ca="1"/>
        <v>-79.046511139869693</v>
      </c>
      <c r="DZ276" s="45">
        <f ca="1"/>
        <v>-74.61600289344787</v>
      </c>
      <c r="EA276" s="45">
        <f ca="1"/>
        <v>-74.190942733287812</v>
      </c>
      <c r="EB276" s="45">
        <f ca="1"/>
        <v>-72.561740959644325</v>
      </c>
      <c r="EC276" s="45">
        <f ca="1"/>
        <v>-74.596901262760156</v>
      </c>
      <c r="ED276" s="45">
        <f ca="1"/>
        <v>-76.912174633502957</v>
      </c>
      <c r="EE276" s="45">
        <f ca="1"/>
        <v>-79.950469948291783</v>
      </c>
      <c r="EF276" s="45">
        <f ca="1"/>
        <v>-77.876288166046152</v>
      </c>
      <c r="EG276" s="45">
        <f ca="1"/>
        <v>-77.453217777729037</v>
      </c>
      <c r="EH276" s="45">
        <f ca="1"/>
        <v>-80.3424836168289</v>
      </c>
      <c r="EI276" s="45">
        <f ca="1"/>
        <v>-80.683497657299057</v>
      </c>
      <c r="EJ276" s="45">
        <f ca="1"/>
        <v>-84.538903901100156</v>
      </c>
      <c r="EK276" s="45">
        <f ca="1"/>
        <v>-84.33399065446855</v>
      </c>
      <c r="EL276" s="45">
        <f ca="1"/>
        <v>-81.724773910522458</v>
      </c>
      <c r="EM276" s="45">
        <f ca="1"/>
        <v>-77.973407928466798</v>
      </c>
      <c r="EN276" s="45">
        <f ca="1"/>
        <v>-74.20096040010452</v>
      </c>
      <c r="EO276" s="45">
        <f ca="1"/>
        <v>-70.191640072822565</v>
      </c>
      <c r="EP276" s="45">
        <f ca="1"/>
        <v>-70.429611062049858</v>
      </c>
      <c r="EQ276" s="45">
        <f ca="1"/>
        <v>-74.587973138809204</v>
      </c>
      <c r="ER276" s="45">
        <f ca="1"/>
        <v>-73.998982065200806</v>
      </c>
      <c r="ES276" s="45">
        <f ca="1"/>
        <v>-73.92598913192748</v>
      </c>
      <c r="ET276" s="45">
        <f ca="1"/>
        <v>-75.903091320514676</v>
      </c>
      <c r="EU276" s="45">
        <f ca="1"/>
        <v>-74.499085834503177</v>
      </c>
      <c r="EV276" s="45">
        <f ca="1"/>
        <v>-75.784225216388705</v>
      </c>
      <c r="EW276" s="45">
        <f ca="1"/>
        <v>-78.180464183330542</v>
      </c>
      <c r="EX276" s="45">
        <f ca="1"/>
        <v>-78.061444005966166</v>
      </c>
      <c r="EY276" s="45">
        <f ca="1"/>
        <v>-78.470595754623417</v>
      </c>
      <c r="EZ276" s="45">
        <f ca="1"/>
        <v>-78.840723141670225</v>
      </c>
      <c r="FA276" s="45">
        <f ca="1"/>
        <v>-81.723004415988925</v>
      </c>
      <c r="FB276" s="45">
        <f ca="1"/>
        <v>-79.984832954883572</v>
      </c>
      <c r="FC276" s="45">
        <f ca="1"/>
        <v>-80.912939327716799</v>
      </c>
      <c r="FD276" s="45">
        <f ca="1"/>
        <v>-83.920172157764455</v>
      </c>
      <c r="FE276" s="45">
        <f ca="1"/>
        <v>-85.199379789352406</v>
      </c>
      <c r="FF276" s="45">
        <f ca="1"/>
        <v>-89.781814393043518</v>
      </c>
      <c r="FG276" s="45">
        <f ca="1"/>
        <v>-107.42163900327682</v>
      </c>
      <c r="FH276" s="45">
        <f ca="1"/>
        <v>-83.094277042865741</v>
      </c>
      <c r="FI276" s="45">
        <f ca="1"/>
        <v>-88.16763670206069</v>
      </c>
      <c r="FJ276" s="45">
        <f ca="1"/>
        <v>-88.902723269462584</v>
      </c>
      <c r="FK276" s="45">
        <f ca="1"/>
        <v>-89.992800724506381</v>
      </c>
      <c r="FL276" s="45">
        <f ca="1"/>
        <v>-87.996626101970662</v>
      </c>
      <c r="FM276" s="45">
        <f ca="1"/>
        <v>-90.94993303966524</v>
      </c>
      <c r="FN276" s="45">
        <f ca="1"/>
        <v>-97.166658123016376</v>
      </c>
      <c r="FO276" s="45">
        <f ca="1"/>
        <v>-96.827631622791287</v>
      </c>
      <c r="FP276" s="45">
        <f ca="1"/>
        <v>-98.082766820430749</v>
      </c>
      <c r="FQ276" s="45">
        <f ca="1"/>
        <v>-93.709299300670608</v>
      </c>
      <c r="FR276" s="45">
        <f ca="1"/>
        <v>-91.606030672073359</v>
      </c>
      <c r="FS276" s="45">
        <f ca="1"/>
        <v>-90.259934713363663</v>
      </c>
      <c r="FT276" s="45">
        <f ca="1"/>
        <v>-88.366874739170072</v>
      </c>
      <c r="FU276" s="45">
        <f ca="1"/>
        <v>-86.169604808807378</v>
      </c>
      <c r="FV276" s="45">
        <f ca="1"/>
        <v>-83.622261886596704</v>
      </c>
      <c r="FW276" s="45">
        <f ca="1"/>
        <v>-83.001231853008278</v>
      </c>
      <c r="FX276" s="45">
        <f ca="1"/>
        <v>-79.824959877014152</v>
      </c>
      <c r="FY276" s="45">
        <f ca="1"/>
        <v>-75.501552145481099</v>
      </c>
      <c r="FZ276" s="45">
        <f ca="1"/>
        <v>-77.10477400350571</v>
      </c>
      <c r="GA276" s="45">
        <f ca="1"/>
        <v>-75.761558933258058</v>
      </c>
      <c r="GB276" s="45">
        <f ca="1"/>
        <v>-80.300989538669597</v>
      </c>
      <c r="GC276" s="45">
        <f ca="1"/>
        <v>-82.654364726066589</v>
      </c>
      <c r="GD276" s="45">
        <f ca="1"/>
        <v>-81.4804036860466</v>
      </c>
      <c r="GE276" s="45">
        <f ca="1"/>
        <v>-78.825109115123752</v>
      </c>
      <c r="GF276" s="45">
        <f ca="1"/>
        <v>-77.19091663980484</v>
      </c>
      <c r="GG276" s="45">
        <f ca="1"/>
        <v>-74.48857641410828</v>
      </c>
      <c r="GH276" s="45">
        <f ca="1"/>
        <v>-76.583807663440695</v>
      </c>
      <c r="GI276" s="45">
        <f ca="1"/>
        <v>-79.078113578319531</v>
      </c>
      <c r="GJ276" s="45">
        <f ca="1"/>
        <v>-80.668242825031285</v>
      </c>
      <c r="GK276" s="45">
        <f ca="1"/>
        <v>-78.707014272212973</v>
      </c>
      <c r="GL276" s="45">
        <f ca="1"/>
        <v>-78.109981728076946</v>
      </c>
      <c r="GM276" s="45">
        <f ca="1"/>
        <v>-80.307396991252887</v>
      </c>
      <c r="GN276" s="45">
        <f ca="1"/>
        <v>-82.289635679244981</v>
      </c>
      <c r="GO276" s="45">
        <f ca="1"/>
        <v>-83.265622754573798</v>
      </c>
      <c r="GP276" s="45">
        <f ca="1"/>
        <v>-87.059015608787533</v>
      </c>
      <c r="GQ276" s="45">
        <f ca="1"/>
        <v>-87.206253366947166</v>
      </c>
      <c r="GR276" s="45">
        <f ca="1"/>
        <v>-88.222224635124206</v>
      </c>
      <c r="GS276" s="45">
        <f ca="1"/>
        <v>-89.844595917224865</v>
      </c>
      <c r="GT276" s="45">
        <f ca="1"/>
        <v>-93.504058880805985</v>
      </c>
      <c r="GU276" s="45">
        <f ca="1"/>
        <v>-93.433199192523958</v>
      </c>
      <c r="GV276" s="45">
        <f ca="1"/>
        <v>-90.90985087728501</v>
      </c>
      <c r="GW276" s="45">
        <f ca="1"/>
        <v>-92.782988399505626</v>
      </c>
      <c r="GX276" s="45">
        <f ca="1"/>
        <v>-91.929060554504403</v>
      </c>
      <c r="GY276" s="45">
        <f ca="1"/>
        <v>-87.770505165576935</v>
      </c>
      <c r="GZ276" s="45">
        <f ca="1"/>
        <v>-88.154310086727151</v>
      </c>
      <c r="HA276" s="45">
        <f ca="1"/>
        <v>-87.911299393653877</v>
      </c>
      <c r="HB276" s="45">
        <f ca="1"/>
        <v>-87.492379359245291</v>
      </c>
      <c r="HC276" s="45">
        <f ca="1"/>
        <v>-92.276794157505037</v>
      </c>
      <c r="HD276" s="45">
        <f ca="1"/>
        <v>-94.666984401226046</v>
      </c>
      <c r="HE276" s="45">
        <f ca="1"/>
        <v>-96.020058787822734</v>
      </c>
      <c r="HF276" s="45">
        <f ca="1"/>
        <v>-96.099072921276075</v>
      </c>
      <c r="HG276" s="45">
        <f ca="1"/>
        <v>-91.84561907005309</v>
      </c>
      <c r="HH276" s="45">
        <f ca="1"/>
        <v>-102.48493623590467</v>
      </c>
      <c r="HI276" s="45">
        <f ca="1"/>
        <v>-102.37896208524705</v>
      </c>
      <c r="HJ276" s="45">
        <f ca="1"/>
        <v>-93.375153038024905</v>
      </c>
      <c r="HK276" s="45">
        <f ca="1"/>
        <v>-89.046614479064942</v>
      </c>
      <c r="HL276" s="45">
        <f ca="1"/>
        <v>-83.897996698379515</v>
      </c>
      <c r="HM276" s="45">
        <f ca="1"/>
        <v>-89.412488114833849</v>
      </c>
      <c r="HN276" s="45">
        <f ca="1"/>
        <v>-108.35263956117632</v>
      </c>
      <c r="HO276" s="45">
        <f ca="1"/>
        <v>-106.22042774534225</v>
      </c>
      <c r="HP276" s="45">
        <f ca="1"/>
        <v>-104.51316144132613</v>
      </c>
      <c r="HQ276" s="45">
        <f ca="1"/>
        <v>-104.61311922693255</v>
      </c>
      <c r="HR276" s="45">
        <f ca="1"/>
        <v>-98.412611724376688</v>
      </c>
      <c r="HS276" s="45">
        <f ca="1"/>
        <v>-106.20840161705016</v>
      </c>
      <c r="HT276" s="45">
        <f ca="1"/>
        <v>-108.98880190992355</v>
      </c>
      <c r="HU276" s="45">
        <f ca="1"/>
        <v>-106.38949404239652</v>
      </c>
      <c r="HV276" s="45">
        <f ca="1"/>
        <v>-107.10847302818297</v>
      </c>
      <c r="HW276" s="45">
        <f ca="1"/>
        <v>-108.62751421976088</v>
      </c>
      <c r="HX276" s="45">
        <f ca="1"/>
        <v>-109.37276462364198</v>
      </c>
      <c r="HY276" s="45">
        <f ca="1"/>
        <v>-105.42847470188138</v>
      </c>
      <c r="HZ276" s="45">
        <f ca="1"/>
        <v>-99.32212294626234</v>
      </c>
      <c r="IA276" s="45">
        <f ca="1"/>
        <v>-101.15506427383423</v>
      </c>
      <c r="IB276" s="45">
        <f ca="1"/>
        <v>-101.93311457777024</v>
      </c>
      <c r="IC276" s="45">
        <f ca="1"/>
        <v>-108.75495970249175</v>
      </c>
      <c r="ID276" s="45">
        <f ca="1"/>
        <v>-120.6519224510193</v>
      </c>
      <c r="IE276" s="45">
        <f ca="1"/>
        <v>-119.89606108903885</v>
      </c>
      <c r="IF276" s="45">
        <f ca="1"/>
        <v>-128.70617065811157</v>
      </c>
      <c r="IG276" s="45">
        <f ca="1"/>
        <v>-129.27342952346802</v>
      </c>
      <c r="IH276" s="45">
        <f ca="1"/>
        <v>-120.52821209383011</v>
      </c>
      <c r="II276" s="45">
        <f ca="1"/>
        <v>-107.25138138151169</v>
      </c>
      <c r="IJ276" s="45">
        <f ca="1"/>
        <v>-103.12190130901337</v>
      </c>
      <c r="IK276" s="45">
        <f ca="1"/>
        <v>-107.30707946491242</v>
      </c>
      <c r="IL276" s="45">
        <f ca="1"/>
        <v>-105.16314892339707</v>
      </c>
      <c r="IM276" s="45">
        <f ca="1"/>
        <v>-112.51672030544282</v>
      </c>
      <c r="IN276" s="45">
        <f ca="1"/>
        <v>-111.76377311992644</v>
      </c>
      <c r="IO276" s="45">
        <f ca="1"/>
        <v>-118.85103124141692</v>
      </c>
      <c r="IP276" s="45">
        <f ca="1"/>
        <v>-114.17431964063645</v>
      </c>
      <c r="IQ276" s="45">
        <f ca="1"/>
        <v>-106.36353281641004</v>
      </c>
      <c r="IR276" s="45">
        <f ca="1"/>
        <v>-102.49027646160128</v>
      </c>
      <c r="IS276" s="45">
        <f ca="1"/>
        <v>-101.18297426605227</v>
      </c>
      <c r="IT276" s="45">
        <f ca="1"/>
        <v>-93.841119192123415</v>
      </c>
      <c r="IU276" s="45">
        <f ca="1"/>
        <v>-90.755735078334808</v>
      </c>
      <c r="IV276" s="45">
        <f ca="1"/>
        <v>-90.614667107582093</v>
      </c>
      <c r="IW276" s="45">
        <f ca="1"/>
        <v>-97.782520786762234</v>
      </c>
      <c r="IX276" s="45">
        <f ca="1"/>
        <v>-104.70421769618989</v>
      </c>
      <c r="IY276" s="45">
        <f ca="1"/>
        <v>-109.99381715917588</v>
      </c>
      <c r="IZ276" s="45">
        <f ca="1"/>
        <v>-107.63964402437212</v>
      </c>
      <c r="JA276" s="45">
        <f ca="1"/>
        <v>-107.92969944238661</v>
      </c>
      <c r="JB276" s="45">
        <f ca="1"/>
        <v>-101.98509514427187</v>
      </c>
      <c r="JC276" s="45">
        <f ca="1"/>
        <v>-99.333747851848599</v>
      </c>
      <c r="JD276" s="45">
        <f ca="1"/>
        <v>-98.04469838476183</v>
      </c>
      <c r="JE276" s="45">
        <f ca="1"/>
        <v>-95.883482012748715</v>
      </c>
      <c r="JF276" s="45">
        <f ca="1"/>
        <v>-97.601645384311681</v>
      </c>
      <c r="JG276" s="45">
        <f ca="1"/>
        <v>-104.97345963859559</v>
      </c>
      <c r="JH276" s="45">
        <f ca="1"/>
        <v>-108.57985528230668</v>
      </c>
      <c r="JI276" s="45">
        <f ca="1"/>
        <v>-106.54058711862561</v>
      </c>
      <c r="JJ276" s="45">
        <f ca="1"/>
        <v>-100.73890192508696</v>
      </c>
      <c r="JK276" s="45">
        <f ca="1"/>
        <v>-100.93693372535705</v>
      </c>
      <c r="JL276" s="45">
        <f ca="1"/>
        <v>-104.56136275005342</v>
      </c>
      <c r="JM276" s="45">
        <f ca="1"/>
        <v>-109.30791283893586</v>
      </c>
      <c r="JN276" s="45">
        <f ca="1"/>
        <v>-110.40814985322955</v>
      </c>
      <c r="JO276" s="45">
        <f ca="1"/>
        <v>-115.44172067737577</v>
      </c>
      <c r="JP276" s="45">
        <f ca="1"/>
        <v>-118.81316002321242</v>
      </c>
      <c r="JQ276" s="45">
        <f ca="1"/>
        <v>-118.68517694616318</v>
      </c>
      <c r="JR276" s="45">
        <f ca="1"/>
        <v>-119.25514756345748</v>
      </c>
      <c r="JS276" s="45">
        <f ca="1"/>
        <v>-113.11354772853852</v>
      </c>
      <c r="JT276" s="45">
        <f ca="1"/>
        <v>-111.74543800830843</v>
      </c>
      <c r="JU276" s="45">
        <f ca="1"/>
        <v>-110.36038612365724</v>
      </c>
      <c r="JV276" s="45">
        <f ca="1"/>
        <v>-110.79655897951126</v>
      </c>
      <c r="JW276" s="45">
        <f ca="1"/>
        <v>-118.50067338371278</v>
      </c>
      <c r="JX276" s="45">
        <f ca="1"/>
        <v>-126.19248652219773</v>
      </c>
      <c r="JY276" s="45">
        <f ca="1"/>
        <v>-129.02474845600125</v>
      </c>
      <c r="JZ276" s="45">
        <f ca="1"/>
        <v>-129.90479941081998</v>
      </c>
      <c r="KA276" s="45">
        <f ca="1"/>
        <v>-130.43975403499604</v>
      </c>
      <c r="KB276" s="45">
        <f ca="1"/>
        <v>-125.02626540803908</v>
      </c>
      <c r="KC276" s="45">
        <f ca="1"/>
        <v>-129.39886561489106</v>
      </c>
      <c r="KD276" s="45">
        <f ca="1"/>
        <v>-133.35955917692186</v>
      </c>
      <c r="KE276" s="45">
        <f ca="1"/>
        <v>-133.74356187343597</v>
      </c>
      <c r="KF276" s="45">
        <f ca="1"/>
        <v>-134.82873212575913</v>
      </c>
      <c r="KG276" s="45">
        <f ca="1"/>
        <v>-135.26512823438645</v>
      </c>
      <c r="KH276" s="45">
        <f ca="1"/>
        <v>-137.10941462278367</v>
      </c>
      <c r="KI276" s="45">
        <f ca="1"/>
        <v>-137.45823786163331</v>
      </c>
      <c r="KJ276" s="45">
        <f ca="1"/>
        <v>-131.97390377283097</v>
      </c>
      <c r="KK276" s="45">
        <f ca="1"/>
        <v>-136.28908973932266</v>
      </c>
      <c r="KL276" s="45">
        <f ca="1"/>
        <v>-135.43091093254088</v>
      </c>
      <c r="KM276" s="45">
        <f ca="1"/>
        <v>-133.3878787603378</v>
      </c>
      <c r="KN276" s="45">
        <f ca="1"/>
        <v>-134.64870860099791</v>
      </c>
      <c r="KO276" s="45">
        <f ca="1"/>
        <v>-138.70595305395125</v>
      </c>
      <c r="KP276" s="45">
        <f ca="1"/>
        <v>-127.04699700021742</v>
      </c>
      <c r="KQ276" s="45">
        <f ca="1"/>
        <v>-125.65274873495103</v>
      </c>
      <c r="KR276" s="45">
        <f ca="1"/>
        <v>-127.00173980855941</v>
      </c>
      <c r="KS276" s="45">
        <f ca="1"/>
        <v>-125.026793366909</v>
      </c>
      <c r="KT276" s="45">
        <f ca="1"/>
        <v>-125.13069991874696</v>
      </c>
      <c r="KU276" s="45">
        <f ca="1"/>
        <v>-125.92304869890214</v>
      </c>
      <c r="KV276" s="45">
        <f ca="1"/>
        <v>-127.36697496318817</v>
      </c>
      <c r="KW276" s="45">
        <f ca="1"/>
        <v>-127.18198305273057</v>
      </c>
      <c r="KX276" s="45">
        <f ca="1"/>
        <v>-126.75159317398072</v>
      </c>
      <c r="KY276" s="45">
        <f ca="1"/>
        <v>-131.02492698383332</v>
      </c>
      <c r="KZ276" s="45">
        <f ca="1"/>
        <v>-128.23833402967455</v>
      </c>
      <c r="LA276" s="45">
        <f ca="1"/>
        <v>-118.09153781414032</v>
      </c>
      <c r="LB276" s="45">
        <f ca="1"/>
        <v>-111.06472848796844</v>
      </c>
      <c r="LC276" s="45">
        <f ca="1"/>
        <v>-110.00960472726823</v>
      </c>
      <c r="LD276" s="45">
        <f ca="1"/>
        <v>-110.21561290979385</v>
      </c>
      <c r="LE276" s="45">
        <f ca="1"/>
        <v>-112.13188748931887</v>
      </c>
      <c r="LF276" s="45">
        <f ca="1"/>
        <v>-113.88013733530043</v>
      </c>
      <c r="LG276" s="45">
        <f ca="1"/>
        <v>-117.02336263370513</v>
      </c>
      <c r="LH276" s="45">
        <f ca="1"/>
        <v>-118.29536086702349</v>
      </c>
      <c r="LI276" s="45">
        <f ca="1"/>
        <v>-118.75238708829878</v>
      </c>
      <c r="LJ276" s="45">
        <f ca="1"/>
        <v>-114.96910200166703</v>
      </c>
      <c r="LK276" s="45">
        <f ca="1"/>
        <v>-117.00527104520799</v>
      </c>
      <c r="LL276" s="45">
        <f ca="1"/>
        <v>-112.62986526632309</v>
      </c>
      <c r="LM276" s="45">
        <f ca="1"/>
        <v>-111.10460891151428</v>
      </c>
      <c r="LN276" s="45">
        <f ca="1"/>
        <v>-109.18562992572782</v>
      </c>
      <c r="LO276" s="45">
        <f ca="1"/>
        <v>-112.83807261896133</v>
      </c>
      <c r="LP276" s="45">
        <f ca="1"/>
        <v>-122.05401602697373</v>
      </c>
      <c r="LQ276" s="45">
        <f ca="1"/>
        <v>-125.06837828969955</v>
      </c>
      <c r="LR276" s="45">
        <f ca="1"/>
        <v>-124.14217298269273</v>
      </c>
      <c r="LS276" s="45">
        <f ca="1"/>
        <v>-121.79403387975694</v>
      </c>
      <c r="LT276" s="45">
        <f ca="1"/>
        <v>-121.2239267630577</v>
      </c>
      <c r="LU276" s="45">
        <f ca="1"/>
        <v>-118.81288296794889</v>
      </c>
      <c r="LV276" s="45">
        <f ca="1"/>
        <v>-114.96347700309752</v>
      </c>
      <c r="LW276" s="45">
        <f ca="1"/>
        <v>-114.3666836118698</v>
      </c>
      <c r="LX276" s="45">
        <f ca="1"/>
        <v>-108.19641126394275</v>
      </c>
      <c r="LY276" s="45">
        <f ca="1"/>
        <v>-116.69519250917435</v>
      </c>
      <c r="LZ276" s="45">
        <f ca="1"/>
        <v>-120.39749851703644</v>
      </c>
      <c r="MA276" s="45">
        <f ca="1"/>
        <v>-126.46121393012999</v>
      </c>
      <c r="MB276" s="45">
        <f ca="1"/>
        <v>-123.20288235187532</v>
      </c>
      <c r="MC276" s="45">
        <f ca="1"/>
        <v>-130.75544062328339</v>
      </c>
      <c r="MD276" s="45">
        <f ca="1"/>
        <v>-129.18415525770183</v>
      </c>
      <c r="ME276" s="45">
        <f ca="1"/>
        <v>-132.85167871856686</v>
      </c>
      <c r="MF276" s="45">
        <f ca="1"/>
        <v>-124.53704624652862</v>
      </c>
      <c r="MG276" s="45">
        <f ca="1"/>
        <v>-113.30412162113191</v>
      </c>
      <c r="MH276" s="45">
        <f ca="1"/>
        <v>-118.3235764951706</v>
      </c>
      <c r="MI276" s="45">
        <f ca="1"/>
        <v>-125.14917781782151</v>
      </c>
      <c r="MJ276" s="45">
        <f ca="1"/>
        <v>-123.91117586517333</v>
      </c>
      <c r="MK276" s="45">
        <f ca="1"/>
        <v>-132.0830581831932</v>
      </c>
      <c r="ML276" s="45">
        <f ca="1"/>
        <v>-137.68181385803223</v>
      </c>
      <c r="MM276" s="45">
        <f ca="1"/>
        <v>-148.22863936328889</v>
      </c>
      <c r="MN276" s="45">
        <f ca="1"/>
        <v>-156.24224775266649</v>
      </c>
      <c r="MO276" s="45">
        <f ca="1"/>
        <v>-154.31099316453933</v>
      </c>
      <c r="MP276" s="45">
        <f ca="1"/>
        <v>-146.07233577299121</v>
      </c>
      <c r="MQ276" s="45">
        <f ca="1"/>
        <v>-139.54281683349609</v>
      </c>
      <c r="MR276" s="45">
        <f ca="1"/>
        <v>-141.03982901430129</v>
      </c>
      <c r="MS276" s="45">
        <f ca="1"/>
        <v>-137.86053806972504</v>
      </c>
      <c r="MT276" s="45">
        <f ca="1"/>
        <v>-135.16340538263321</v>
      </c>
      <c r="MU276" s="45">
        <f ca="1"/>
        <v>-138.82787411117556</v>
      </c>
      <c r="MV276" s="45">
        <f ca="1"/>
        <v>-143.49356916093825</v>
      </c>
      <c r="MW276" s="45">
        <f ca="1"/>
        <v>-148.9840019979477</v>
      </c>
      <c r="MX276" s="45">
        <f ca="1"/>
        <v>-153.28334529209138</v>
      </c>
      <c r="MY276" s="45">
        <f ca="1"/>
        <v>-149.58509349346161</v>
      </c>
      <c r="MZ276" s="45">
        <f ca="1"/>
        <v>-150.49929257059097</v>
      </c>
      <c r="NA276" s="45">
        <f ca="1"/>
        <v>-147.4491249217987</v>
      </c>
      <c r="NB276" s="45">
        <f ca="1"/>
        <v>-147.11128699159622</v>
      </c>
      <c r="NC276" s="45">
        <f ca="1"/>
        <v>-150.55153023576736</v>
      </c>
      <c r="ND276" s="45">
        <f ca="1"/>
        <v>-147.29833673763275</v>
      </c>
      <c r="NE276" s="45">
        <f ca="1"/>
        <v>-145.5413159093857</v>
      </c>
      <c r="NF276" s="45">
        <f ca="1"/>
        <v>-148.73468012475968</v>
      </c>
      <c r="NG276" s="45">
        <f ca="1"/>
        <v>-157.21341441345214</v>
      </c>
      <c r="NH276" s="45">
        <f ca="1"/>
        <v>-162.98465319442749</v>
      </c>
      <c r="NI276" s="45">
        <f ca="1"/>
        <v>-156.87903011369707</v>
      </c>
      <c r="NJ276" s="45">
        <f ca="1"/>
        <v>-145.77122915601728</v>
      </c>
      <c r="NK276" s="45">
        <f ca="1"/>
        <v>-148.41136835193635</v>
      </c>
      <c r="NL276" s="45">
        <f ca="1"/>
        <v>-154.7509119319916</v>
      </c>
      <c r="NM276" s="45">
        <f ca="1"/>
        <v>-153.10606079816819</v>
      </c>
      <c r="NN276" s="45">
        <f ca="1"/>
        <v>-155.38639423608777</v>
      </c>
      <c r="NO276" s="45">
        <f ca="1"/>
        <v>-161.25011057901384</v>
      </c>
      <c r="NP276" s="45">
        <f ca="1"/>
        <v>-164.89524484682084</v>
      </c>
      <c r="NQ276" s="45">
        <f ca="1"/>
        <v>-160.64903293800353</v>
      </c>
      <c r="NR276" s="45">
        <f ca="1"/>
        <v>-159.42103368186952</v>
      </c>
      <c r="NS276" s="45">
        <f ca="1"/>
        <v>-160.81624931001662</v>
      </c>
      <c r="NT276" s="45">
        <f ca="1"/>
        <v>-160.82397221994398</v>
      </c>
      <c r="NU276" s="45">
        <f ca="1"/>
        <v>-155.9645668129921</v>
      </c>
      <c r="NV276" s="45">
        <f ca="1"/>
        <v>-148.44409761953352</v>
      </c>
      <c r="NW276" s="45">
        <f ca="1"/>
        <v>-149.59518121147158</v>
      </c>
      <c r="NX276" s="45">
        <f ca="1"/>
        <v>-152.23468518066409</v>
      </c>
      <c r="NY276" s="45">
        <f ca="1"/>
        <v>-148.18341878366471</v>
      </c>
      <c r="NZ276" s="45">
        <f ca="1"/>
        <v>-155.48097277784348</v>
      </c>
      <c r="OA276" s="45">
        <f ca="1"/>
        <v>-152.69984390306473</v>
      </c>
      <c r="OB276" s="45">
        <f ca="1"/>
        <v>-147.94441469240189</v>
      </c>
      <c r="OC276" s="45">
        <f ca="1"/>
        <v>-148.88680336236951</v>
      </c>
      <c r="OD276" s="45">
        <f ca="1"/>
        <v>-148.93384278726577</v>
      </c>
      <c r="OE276" s="45">
        <f ca="1"/>
        <v>-159.01797811269762</v>
      </c>
      <c r="OF276" s="45">
        <f ca="1"/>
        <v>-161.66766302728649</v>
      </c>
      <c r="OG276" s="45">
        <f ca="1"/>
        <v>-170.37013566112518</v>
      </c>
      <c r="OH276" s="45">
        <f ca="1"/>
        <v>-176.73655510854721</v>
      </c>
      <c r="OI276" s="45">
        <f ca="1"/>
        <v>-166.48481654262537</v>
      </c>
      <c r="OJ276" s="45">
        <f ca="1"/>
        <v>-155.07390977001188</v>
      </c>
      <c r="OK276" s="45">
        <f ca="1"/>
        <v>-153.51684105539323</v>
      </c>
      <c r="OL276" s="45">
        <f ca="1"/>
        <v>-155.08576369333269</v>
      </c>
      <c r="OM276" s="45">
        <f ca="1"/>
        <v>-155.67558618831634</v>
      </c>
      <c r="ON276" s="45">
        <f ca="1"/>
        <v>-161.40660506391526</v>
      </c>
      <c r="OO276" s="45">
        <f ca="1"/>
        <v>-160.67659957790374</v>
      </c>
      <c r="OP276" s="45">
        <f ca="1"/>
        <v>-159.25940886926651</v>
      </c>
      <c r="OQ276" s="45">
        <f ca="1"/>
        <v>-159.21130324029923</v>
      </c>
      <c r="OR276" s="45">
        <f ca="1"/>
        <v>-155.10781396245955</v>
      </c>
      <c r="OS276" s="45">
        <f ca="1"/>
        <v>-154.15384446096419</v>
      </c>
      <c r="OT276" s="45">
        <f ca="1"/>
        <v>-146.27061144495011</v>
      </c>
      <c r="OU276" s="45">
        <f ca="1"/>
        <v>-153.37142077112196</v>
      </c>
      <c r="OV276" s="45">
        <f ca="1"/>
        <v>-170.27478055810928</v>
      </c>
      <c r="OW276" s="45">
        <f ca="1"/>
        <v>-178.22263460922238</v>
      </c>
      <c r="OX276" s="45">
        <f ca="1"/>
        <v>-181.76055138921737</v>
      </c>
      <c r="OY276" s="45">
        <f ca="1"/>
        <v>-188.95718097877506</v>
      </c>
      <c r="OZ276" s="45">
        <f ca="1"/>
        <v>-185.91567561483384</v>
      </c>
      <c r="PA276" s="45">
        <f ca="1"/>
        <v>-179.12517090177533</v>
      </c>
      <c r="PB276" s="45">
        <f ca="1"/>
        <v>-176.76386015176774</v>
      </c>
      <c r="PC276" s="45">
        <f ca="1"/>
        <v>-185.55074842071537</v>
      </c>
      <c r="PD276" s="45">
        <f ca="1"/>
        <v>-183.34348490619664</v>
      </c>
      <c r="PE276" s="45">
        <f ca="1"/>
        <v>-177.88784090423582</v>
      </c>
      <c r="PF276" s="45">
        <f ca="1"/>
        <v>-172.82155609655376</v>
      </c>
      <c r="PG276" s="45">
        <f ca="1"/>
        <v>-165.41877940750123</v>
      </c>
      <c r="PH276" s="45">
        <f ca="1"/>
        <v>-166.45669302606586</v>
      </c>
      <c r="PI276" s="45">
        <f ca="1"/>
        <v>-154.89588128232955</v>
      </c>
      <c r="PJ276" s="45">
        <f ca="1"/>
        <v>-157.70608454370497</v>
      </c>
      <c r="PK276" s="45">
        <f ca="1"/>
        <v>-166.51868967866898</v>
      </c>
      <c r="PL276" s="45">
        <f ca="1"/>
        <v>-157.78673120737076</v>
      </c>
      <c r="PM276" s="45">
        <f ca="1"/>
        <v>-156.82335109186172</v>
      </c>
      <c r="PN276" s="45">
        <f ca="1"/>
        <v>-152.76278045368193</v>
      </c>
      <c r="PO276" s="45">
        <f ca="1"/>
        <v>-141.7028367667198</v>
      </c>
      <c r="PP276" s="45">
        <f ca="1"/>
        <v>-134.40199666309354</v>
      </c>
      <c r="PQ276" s="45">
        <f ca="1"/>
        <v>-131.81356271028517</v>
      </c>
      <c r="PR276" s="45">
        <f ca="1"/>
        <v>-129.29323606014253</v>
      </c>
      <c r="PS276" s="45">
        <f ca="1"/>
        <v>-120.64265770435331</v>
      </c>
      <c r="PT276" s="45">
        <f ca="1"/>
        <v>-121.54477514219283</v>
      </c>
      <c r="PU276" s="45">
        <f ca="1"/>
        <v>-123.53008468341827</v>
      </c>
      <c r="PV276" s="45">
        <f ca="1"/>
        <v>-124.13819663524629</v>
      </c>
      <c r="PW276" s="45">
        <f ca="1"/>
        <v>-121.73820677042006</v>
      </c>
      <c r="PX276" s="45">
        <f ca="1"/>
        <v>-122.32144536542893</v>
      </c>
      <c r="PY276" s="45">
        <f ca="1"/>
        <v>-125.97174821186066</v>
      </c>
      <c r="PZ276" s="45">
        <f ca="1"/>
        <v>-127.57603850555421</v>
      </c>
      <c r="QA276" s="45">
        <f ca="1"/>
        <v>-130.67414785385131</v>
      </c>
      <c r="QB276" s="45">
        <f ca="1"/>
        <v>-132.04433465719222</v>
      </c>
      <c r="QC276" s="45">
        <f ca="1"/>
        <v>-124.59261003875733</v>
      </c>
      <c r="QD276" s="45">
        <f ca="1"/>
        <v>-124.53143495130537</v>
      </c>
      <c r="QE276" s="45">
        <f ca="1"/>
        <v>-120.69606738853454</v>
      </c>
      <c r="QF276" s="45">
        <f ca="1"/>
        <v>-113.54860210037231</v>
      </c>
      <c r="QG276" s="45">
        <f ca="1"/>
        <v>-117.40170921707153</v>
      </c>
      <c r="QH276" s="45">
        <f ca="1"/>
        <v>-114.96043956565859</v>
      </c>
      <c r="QI276" s="45">
        <f ca="1"/>
        <v>-111.86733421564104</v>
      </c>
      <c r="QJ276" s="45">
        <f ca="1"/>
        <v>-113.44443129014969</v>
      </c>
      <c r="QK276" s="45">
        <f ca="1"/>
        <v>-112.99041929531099</v>
      </c>
      <c r="QL276" s="45">
        <f ca="1"/>
        <v>-115.85842859363557</v>
      </c>
      <c r="QM276" s="45">
        <f ca="1"/>
        <v>-117.21046355533601</v>
      </c>
      <c r="QN276" s="45">
        <f ca="1"/>
        <v>-111.45906800460816</v>
      </c>
      <c r="QO276" s="45">
        <f ca="1"/>
        <v>-114.45809599256513</v>
      </c>
      <c r="QP276" s="45">
        <f ca="1"/>
        <v>-113.82793224906921</v>
      </c>
      <c r="QQ276" s="45">
        <f ca="1"/>
        <v>-109.6034544081688</v>
      </c>
      <c r="QR276" s="45">
        <f ca="1"/>
        <v>-109.33258495664597</v>
      </c>
      <c r="QS276" s="45">
        <f ca="1"/>
        <v>-115.00795688962938</v>
      </c>
      <c r="QT276" s="45">
        <f ca="1"/>
        <v>-120.1385643491745</v>
      </c>
      <c r="QU276" s="45">
        <f ca="1"/>
        <v>-119.18131366634368</v>
      </c>
      <c r="QV276" s="45">
        <f ca="1"/>
        <v>-120.88855086660382</v>
      </c>
      <c r="QW276" s="45">
        <f ca="1"/>
        <v>-117.64138610029221</v>
      </c>
      <c r="QX276" s="45">
        <f ca="1"/>
        <v>-118.56751274347303</v>
      </c>
      <c r="QY276" s="45">
        <f ca="1"/>
        <v>-119.43444030952453</v>
      </c>
      <c r="QZ276" s="45">
        <f ca="1"/>
        <v>-119.88046364831925</v>
      </c>
      <c r="RA276" s="45">
        <f ca="1"/>
        <v>-127.26542347955706</v>
      </c>
      <c r="RB276" s="45">
        <f ca="1"/>
        <v>-125.91025397109985</v>
      </c>
      <c r="RC276" s="45">
        <f ca="1"/>
        <v>-124.62418953371048</v>
      </c>
      <c r="RD276" s="45">
        <f ca="1"/>
        <v>-127.03938126516341</v>
      </c>
      <c r="RE276" s="45">
        <f ca="1"/>
        <v>-128.52650930309298</v>
      </c>
      <c r="RF276" s="45">
        <f ca="1"/>
        <v>-127.39557699489592</v>
      </c>
      <c r="RG276" s="45">
        <f ca="1"/>
        <v>-131.53289276599887</v>
      </c>
      <c r="RH276" s="45">
        <f ca="1"/>
        <v>-131.72392242765426</v>
      </c>
      <c r="RI276" s="45">
        <f ca="1"/>
        <v>-126.81974436473847</v>
      </c>
      <c r="RJ276" s="45">
        <f ca="1"/>
        <v>-130.07613275575636</v>
      </c>
      <c r="RK276" s="45">
        <f ca="1"/>
        <v>-137.84092627477645</v>
      </c>
      <c r="RL276" s="45">
        <f ca="1"/>
        <v>-141.58948026895519</v>
      </c>
      <c r="RM276" s="45">
        <f ca="1"/>
        <v>-141.1464679951668</v>
      </c>
      <c r="RN276" s="45">
        <f ca="1"/>
        <v>-141.50254944849019</v>
      </c>
      <c r="RO276" s="45">
        <f ca="1"/>
        <v>-143.45860970163346</v>
      </c>
      <c r="RP276" s="45">
        <f ca="1"/>
        <v>-142.6913764066696</v>
      </c>
      <c r="RQ276" s="45">
        <f ca="1"/>
        <v>-140.09009039020538</v>
      </c>
      <c r="RR276" s="45">
        <f ca="1"/>
        <v>-134.11558642101286</v>
      </c>
      <c r="RS276" s="45">
        <f ca="1"/>
        <v>-133.79365299701692</v>
      </c>
      <c r="RT276" s="45">
        <f ca="1"/>
        <v>-134.70173203277588</v>
      </c>
      <c r="RU276" s="45">
        <f ca="1"/>
        <v>-133.07768749380111</v>
      </c>
      <c r="RV276" s="45">
        <f ca="1"/>
        <v>-129.82463626003263</v>
      </c>
      <c r="RW276" s="45">
        <f ca="1"/>
        <v>-128.73857033491134</v>
      </c>
      <c r="RX276" s="45">
        <f ca="1"/>
        <v>-131.90981980895998</v>
      </c>
      <c r="RY276" s="45">
        <f ca="1"/>
        <v>-135.67826947593687</v>
      </c>
      <c r="RZ276" s="45">
        <f ca="1"/>
        <v>-137.13614803981784</v>
      </c>
      <c r="SA276" s="45">
        <f ca="1"/>
        <v>-135.22305403375626</v>
      </c>
      <c r="SB276" s="45">
        <f ca="1"/>
        <v>-137.32407774448396</v>
      </c>
      <c r="SC276" s="45">
        <f ca="1"/>
        <v>-136.30962463712689</v>
      </c>
      <c r="SD276" s="45">
        <f ca="1"/>
        <v>-137.72171659755708</v>
      </c>
      <c r="SE276" s="45">
        <f ca="1"/>
        <v>-133.53031379413605</v>
      </c>
      <c r="SF276" s="45">
        <f ca="1"/>
        <v>-125.08564347791672</v>
      </c>
      <c r="SG276" s="45">
        <f ca="1"/>
        <v>-123.82746402025221</v>
      </c>
      <c r="SH276" s="45">
        <f ca="1"/>
        <v>-123.28533849287032</v>
      </c>
      <c r="SI276" s="45">
        <f ca="1"/>
        <v>-127.52959243011473</v>
      </c>
      <c r="SJ276" s="45">
        <f ca="1"/>
        <v>-126.55039344596862</v>
      </c>
      <c r="SK276" s="45">
        <f ca="1"/>
        <v>-121.57715364217759</v>
      </c>
      <c r="SL276" s="45">
        <f ca="1"/>
        <v>-119.93684503078461</v>
      </c>
      <c r="SM276" s="45">
        <f ca="1"/>
        <v>-124.52116628789901</v>
      </c>
      <c r="SN276" s="45">
        <f ca="1"/>
        <v>-122.61524095344541</v>
      </c>
      <c r="SO276" s="45">
        <f ca="1"/>
        <v>-122.97535522985459</v>
      </c>
      <c r="SP276" s="45">
        <f ca="1"/>
        <v>-123.10652957344055</v>
      </c>
      <c r="SQ276" s="45">
        <f ca="1"/>
        <v>-127.82704860591889</v>
      </c>
      <c r="SR276" s="45">
        <f ca="1"/>
        <v>-129.03408645009995</v>
      </c>
      <c r="SS276" s="45">
        <f ca="1"/>
        <v>-131.10213033819198</v>
      </c>
    </row>
    <row r="297" spans="2:513" x14ac:dyDescent="0.25">
      <c r="B297" s="53" t="s">
        <v>498</v>
      </c>
      <c r="C297" s="43" t="s">
        <v>142</v>
      </c>
      <c r="D297" s="43" t="s">
        <v>162</v>
      </c>
      <c r="E297" s="43" t="s">
        <v>144</v>
      </c>
      <c r="F297" s="43" t="s">
        <v>163</v>
      </c>
      <c r="G297" s="43" t="s">
        <v>510</v>
      </c>
      <c r="H297" s="43" t="s">
        <v>511</v>
      </c>
      <c r="I297" s="43" t="s">
        <v>151</v>
      </c>
      <c r="J297" s="43" t="s">
        <v>522</v>
      </c>
      <c r="K297" s="43" t="s">
        <v>512</v>
      </c>
      <c r="L297" s="51" t="s">
        <v>514</v>
      </c>
      <c r="M297" s="43" t="s">
        <v>513</v>
      </c>
      <c r="N297" s="50" cm="1">
        <f t="array" aca="1" ref="N297:SS297" ca="1">OFFSET(bHist!$A$1,0,3,1,500)</f>
        <v>44020</v>
      </c>
      <c r="O297" s="50">
        <f ca="1"/>
        <v>44019</v>
      </c>
      <c r="P297" s="50">
        <f ca="1"/>
        <v>44018</v>
      </c>
      <c r="Q297" s="50">
        <f ca="1"/>
        <v>44015</v>
      </c>
      <c r="R297" s="50">
        <f ca="1"/>
        <v>44014</v>
      </c>
      <c r="S297" s="50">
        <f ca="1"/>
        <v>44013</v>
      </c>
      <c r="T297" s="50">
        <f ca="1"/>
        <v>44012</v>
      </c>
      <c r="U297" s="50">
        <f ca="1"/>
        <v>44011</v>
      </c>
      <c r="V297" s="50">
        <f ca="1"/>
        <v>44008</v>
      </c>
      <c r="W297" s="50">
        <f ca="1"/>
        <v>44007</v>
      </c>
      <c r="X297" s="50">
        <f ca="1"/>
        <v>44006</v>
      </c>
      <c r="Y297" s="50">
        <f ca="1"/>
        <v>44005</v>
      </c>
      <c r="Z297" s="50">
        <f ca="1"/>
        <v>44004</v>
      </c>
      <c r="AA297" s="50">
        <f ca="1"/>
        <v>44001</v>
      </c>
      <c r="AB297" s="50">
        <f ca="1"/>
        <v>44000</v>
      </c>
      <c r="AC297" s="50">
        <f ca="1"/>
        <v>43999</v>
      </c>
      <c r="AD297" s="50">
        <f ca="1"/>
        <v>43998</v>
      </c>
      <c r="AE297" s="50">
        <f ca="1"/>
        <v>43997</v>
      </c>
      <c r="AF297" s="50">
        <f ca="1"/>
        <v>43994</v>
      </c>
      <c r="AG297" s="50">
        <f ca="1"/>
        <v>43993</v>
      </c>
      <c r="AH297" s="50">
        <f ca="1"/>
        <v>43992</v>
      </c>
      <c r="AI297" s="50">
        <f ca="1"/>
        <v>43991</v>
      </c>
      <c r="AJ297" s="50">
        <f ca="1"/>
        <v>43990</v>
      </c>
      <c r="AK297" s="50">
        <f ca="1"/>
        <v>43987</v>
      </c>
      <c r="AL297" s="50">
        <f ca="1"/>
        <v>43986</v>
      </c>
      <c r="AM297" s="50">
        <f ca="1"/>
        <v>43985</v>
      </c>
      <c r="AN297" s="50">
        <f ca="1"/>
        <v>43984</v>
      </c>
      <c r="AO297" s="50">
        <f ca="1"/>
        <v>43983</v>
      </c>
      <c r="AP297" s="50">
        <f ca="1"/>
        <v>43980</v>
      </c>
      <c r="AQ297" s="50">
        <f ca="1"/>
        <v>43979</v>
      </c>
      <c r="AR297" s="50">
        <f ca="1"/>
        <v>43978</v>
      </c>
      <c r="AS297" s="50">
        <f ca="1"/>
        <v>43977</v>
      </c>
      <c r="AT297" s="50">
        <f ca="1"/>
        <v>43973</v>
      </c>
      <c r="AU297" s="50">
        <f ca="1"/>
        <v>43972</v>
      </c>
      <c r="AV297" s="50">
        <f ca="1"/>
        <v>43971</v>
      </c>
      <c r="AW297" s="50">
        <f ca="1"/>
        <v>43970</v>
      </c>
      <c r="AX297" s="50">
        <f ca="1"/>
        <v>43969</v>
      </c>
      <c r="AY297" s="50">
        <f ca="1"/>
        <v>43966</v>
      </c>
      <c r="AZ297" s="50">
        <f ca="1"/>
        <v>43965</v>
      </c>
      <c r="BA297" s="50">
        <f ca="1"/>
        <v>43964</v>
      </c>
      <c r="BB297" s="50">
        <f ca="1"/>
        <v>43963</v>
      </c>
      <c r="BC297" s="50">
        <f ca="1"/>
        <v>43962</v>
      </c>
      <c r="BD297" s="50">
        <f ca="1"/>
        <v>43958</v>
      </c>
      <c r="BE297" s="50">
        <f ca="1"/>
        <v>43957</v>
      </c>
      <c r="BF297" s="50">
        <f ca="1"/>
        <v>43956</v>
      </c>
      <c r="BG297" s="50">
        <f ca="1"/>
        <v>43955</v>
      </c>
      <c r="BH297" s="50">
        <f ca="1"/>
        <v>43952</v>
      </c>
      <c r="BI297" s="50">
        <f ca="1"/>
        <v>43951</v>
      </c>
      <c r="BJ297" s="50">
        <f ca="1"/>
        <v>43950</v>
      </c>
      <c r="BK297" s="50">
        <f ca="1"/>
        <v>43949</v>
      </c>
      <c r="BL297" s="50">
        <f ca="1"/>
        <v>43948</v>
      </c>
      <c r="BM297" s="50">
        <f ca="1"/>
        <v>43945</v>
      </c>
      <c r="BN297" s="50">
        <f ca="1"/>
        <v>43944</v>
      </c>
      <c r="BO297" s="50">
        <f ca="1"/>
        <v>43943</v>
      </c>
      <c r="BP297" s="50">
        <f ca="1"/>
        <v>43942</v>
      </c>
      <c r="BQ297" s="50">
        <f ca="1"/>
        <v>43941</v>
      </c>
      <c r="BR297" s="50">
        <f ca="1"/>
        <v>43938</v>
      </c>
      <c r="BS297" s="50">
        <f ca="1"/>
        <v>43937</v>
      </c>
      <c r="BT297" s="50">
        <f ca="1"/>
        <v>43936</v>
      </c>
      <c r="BU297" s="50">
        <f ca="1"/>
        <v>43935</v>
      </c>
      <c r="BV297" s="50">
        <f ca="1"/>
        <v>43930</v>
      </c>
      <c r="BW297" s="50">
        <f ca="1"/>
        <v>43929</v>
      </c>
      <c r="BX297" s="50">
        <f ca="1"/>
        <v>43928</v>
      </c>
      <c r="BY297" s="50">
        <f ca="1"/>
        <v>43927</v>
      </c>
      <c r="BZ297" s="50">
        <f ca="1"/>
        <v>43924</v>
      </c>
      <c r="CA297" s="50">
        <f ca="1"/>
        <v>43923</v>
      </c>
      <c r="CB297" s="50">
        <f ca="1"/>
        <v>43922</v>
      </c>
      <c r="CC297" s="50">
        <f ca="1"/>
        <v>43921</v>
      </c>
      <c r="CD297" s="50">
        <f ca="1"/>
        <v>43920</v>
      </c>
      <c r="CE297" s="50">
        <f ca="1"/>
        <v>43917</v>
      </c>
      <c r="CF297" s="50">
        <f ca="1"/>
        <v>43916</v>
      </c>
      <c r="CG297" s="50">
        <f ca="1"/>
        <v>43915</v>
      </c>
      <c r="CH297" s="50">
        <f ca="1"/>
        <v>43914</v>
      </c>
      <c r="CI297" s="50">
        <f ca="1"/>
        <v>43913</v>
      </c>
      <c r="CJ297" s="50">
        <f ca="1"/>
        <v>43910</v>
      </c>
      <c r="CK297" s="50">
        <f ca="1"/>
        <v>43909</v>
      </c>
      <c r="CL297" s="50">
        <f ca="1"/>
        <v>43908</v>
      </c>
      <c r="CM297" s="50">
        <f ca="1"/>
        <v>43907</v>
      </c>
      <c r="CN297" s="50">
        <f ca="1"/>
        <v>43906</v>
      </c>
      <c r="CO297" s="50">
        <f ca="1"/>
        <v>43903</v>
      </c>
      <c r="CP297" s="50">
        <f ca="1"/>
        <v>43902</v>
      </c>
      <c r="CQ297" s="50">
        <f ca="1"/>
        <v>43901</v>
      </c>
      <c r="CR297" s="50">
        <f ca="1"/>
        <v>43900</v>
      </c>
      <c r="CS297" s="50">
        <f ca="1"/>
        <v>43899</v>
      </c>
      <c r="CT297" s="50">
        <f ca="1"/>
        <v>43896</v>
      </c>
      <c r="CU297" s="50">
        <f ca="1"/>
        <v>43895</v>
      </c>
      <c r="CV297" s="50">
        <f ca="1"/>
        <v>43894</v>
      </c>
      <c r="CW297" s="50">
        <f ca="1"/>
        <v>43893</v>
      </c>
      <c r="CX297" s="50">
        <f ca="1"/>
        <v>43892</v>
      </c>
      <c r="CY297" s="50">
        <f ca="1"/>
        <v>43889</v>
      </c>
      <c r="CZ297" s="50">
        <f ca="1"/>
        <v>43888</v>
      </c>
      <c r="DA297" s="50">
        <f ca="1"/>
        <v>43887</v>
      </c>
      <c r="DB297" s="50">
        <f ca="1"/>
        <v>43886</v>
      </c>
      <c r="DC297" s="50">
        <f ca="1"/>
        <v>43885</v>
      </c>
      <c r="DD297" s="50">
        <f ca="1"/>
        <v>43882</v>
      </c>
      <c r="DE297" s="50">
        <f ca="1"/>
        <v>43881</v>
      </c>
      <c r="DF297" s="50">
        <f ca="1"/>
        <v>43880</v>
      </c>
      <c r="DG297" s="50">
        <f ca="1"/>
        <v>43879</v>
      </c>
      <c r="DH297" s="50">
        <f ca="1"/>
        <v>43878</v>
      </c>
      <c r="DI297" s="50">
        <f ca="1"/>
        <v>43875</v>
      </c>
      <c r="DJ297" s="50">
        <f ca="1"/>
        <v>43874</v>
      </c>
      <c r="DK297" s="50">
        <f ca="1"/>
        <v>43873</v>
      </c>
      <c r="DL297" s="50">
        <f ca="1"/>
        <v>43872</v>
      </c>
      <c r="DM297" s="50">
        <f ca="1"/>
        <v>43871</v>
      </c>
      <c r="DN297" s="50">
        <f ca="1"/>
        <v>43868</v>
      </c>
      <c r="DO297" s="50">
        <f ca="1"/>
        <v>43867</v>
      </c>
      <c r="DP297" s="50">
        <f ca="1"/>
        <v>43866</v>
      </c>
      <c r="DQ297" s="50">
        <f ca="1"/>
        <v>43865</v>
      </c>
      <c r="DR297" s="50">
        <f ca="1"/>
        <v>43864</v>
      </c>
      <c r="DS297" s="50">
        <f ca="1"/>
        <v>43861</v>
      </c>
      <c r="DT297" s="50">
        <f ca="1"/>
        <v>43860</v>
      </c>
      <c r="DU297" s="50">
        <f ca="1"/>
        <v>43859</v>
      </c>
      <c r="DV297" s="50">
        <f ca="1"/>
        <v>43858</v>
      </c>
      <c r="DW297" s="50">
        <f ca="1"/>
        <v>43857</v>
      </c>
      <c r="DX297" s="50">
        <f ca="1"/>
        <v>43854</v>
      </c>
      <c r="DY297" s="50">
        <f ca="1"/>
        <v>43853</v>
      </c>
      <c r="DZ297" s="50">
        <f ca="1"/>
        <v>43852</v>
      </c>
      <c r="EA297" s="50">
        <f ca="1"/>
        <v>43851</v>
      </c>
      <c r="EB297" s="50">
        <f ca="1"/>
        <v>43850</v>
      </c>
      <c r="EC297" s="50">
        <f ca="1"/>
        <v>43847</v>
      </c>
      <c r="ED297" s="50">
        <f ca="1"/>
        <v>43846</v>
      </c>
      <c r="EE297" s="50">
        <f ca="1"/>
        <v>43845</v>
      </c>
      <c r="EF297" s="50">
        <f ca="1"/>
        <v>43844</v>
      </c>
      <c r="EG297" s="50">
        <f ca="1"/>
        <v>43843</v>
      </c>
      <c r="EH297" s="50">
        <f ca="1"/>
        <v>43840</v>
      </c>
      <c r="EI297" s="50">
        <f ca="1"/>
        <v>43839</v>
      </c>
      <c r="EJ297" s="50">
        <f ca="1"/>
        <v>43838</v>
      </c>
      <c r="EK297" s="50">
        <f ca="1"/>
        <v>43837</v>
      </c>
      <c r="EL297" s="50">
        <f ca="1"/>
        <v>43836</v>
      </c>
      <c r="EM297" s="50">
        <f ca="1"/>
        <v>43833</v>
      </c>
      <c r="EN297" s="50">
        <f ca="1"/>
        <v>43832</v>
      </c>
      <c r="EO297" s="50">
        <f ca="1"/>
        <v>43830</v>
      </c>
      <c r="EP297" s="50">
        <f ca="1"/>
        <v>43829</v>
      </c>
      <c r="EQ297" s="50">
        <f ca="1"/>
        <v>43826</v>
      </c>
      <c r="ER297" s="50">
        <f ca="1"/>
        <v>43823</v>
      </c>
      <c r="ES297" s="50">
        <f ca="1"/>
        <v>43822</v>
      </c>
      <c r="ET297" s="50">
        <f ca="1"/>
        <v>43819</v>
      </c>
      <c r="EU297" s="50">
        <f ca="1"/>
        <v>43818</v>
      </c>
      <c r="EV297" s="50">
        <f ca="1"/>
        <v>43817</v>
      </c>
      <c r="EW297" s="50">
        <f ca="1"/>
        <v>43816</v>
      </c>
      <c r="EX297" s="50">
        <f ca="1"/>
        <v>43815</v>
      </c>
      <c r="EY297" s="50">
        <f ca="1"/>
        <v>43812</v>
      </c>
      <c r="EZ297" s="50">
        <f ca="1"/>
        <v>43811</v>
      </c>
      <c r="FA297" s="50">
        <f ca="1"/>
        <v>43810</v>
      </c>
      <c r="FB297" s="50">
        <f ca="1"/>
        <v>43809</v>
      </c>
      <c r="FC297" s="50">
        <f ca="1"/>
        <v>43808</v>
      </c>
      <c r="FD297" s="50">
        <f ca="1"/>
        <v>43805</v>
      </c>
      <c r="FE297" s="50">
        <f ca="1"/>
        <v>43804</v>
      </c>
      <c r="FF297" s="50">
        <f ca="1"/>
        <v>43803</v>
      </c>
      <c r="FG297" s="50">
        <f ca="1"/>
        <v>43802</v>
      </c>
      <c r="FH297" s="50">
        <f ca="1"/>
        <v>43801</v>
      </c>
      <c r="FI297" s="50">
        <f ca="1"/>
        <v>43798</v>
      </c>
      <c r="FJ297" s="50">
        <f ca="1"/>
        <v>43797</v>
      </c>
      <c r="FK297" s="50">
        <f ca="1"/>
        <v>43796</v>
      </c>
      <c r="FL297" s="50">
        <f ca="1"/>
        <v>43795</v>
      </c>
      <c r="FM297" s="50">
        <f ca="1"/>
        <v>43794</v>
      </c>
      <c r="FN297" s="50">
        <f ca="1"/>
        <v>43791</v>
      </c>
      <c r="FO297" s="50">
        <f ca="1"/>
        <v>43790</v>
      </c>
      <c r="FP297" s="50">
        <f ca="1"/>
        <v>43789</v>
      </c>
      <c r="FQ297" s="50">
        <f ca="1"/>
        <v>43788</v>
      </c>
      <c r="FR297" s="50">
        <f ca="1"/>
        <v>43787</v>
      </c>
      <c r="FS297" s="50">
        <f ca="1"/>
        <v>43784</v>
      </c>
      <c r="FT297" s="50">
        <f ca="1"/>
        <v>43783</v>
      </c>
      <c r="FU297" s="50">
        <f ca="1"/>
        <v>43782</v>
      </c>
      <c r="FV297" s="50">
        <f ca="1"/>
        <v>43781</v>
      </c>
      <c r="FW297" s="50">
        <f ca="1"/>
        <v>43780</v>
      </c>
      <c r="FX297" s="50">
        <f ca="1"/>
        <v>43777</v>
      </c>
      <c r="FY297" s="50">
        <f ca="1"/>
        <v>43776</v>
      </c>
      <c r="FZ297" s="50">
        <f ca="1"/>
        <v>43775</v>
      </c>
      <c r="GA297" s="50">
        <f ca="1"/>
        <v>43774</v>
      </c>
      <c r="GB297" s="50">
        <f ca="1"/>
        <v>43773</v>
      </c>
      <c r="GC297" s="50">
        <f ca="1"/>
        <v>43770</v>
      </c>
      <c r="GD297" s="50">
        <f ca="1"/>
        <v>43769</v>
      </c>
      <c r="GE297" s="50">
        <f ca="1"/>
        <v>43768</v>
      </c>
      <c r="GF297" s="50">
        <f ca="1"/>
        <v>43767</v>
      </c>
      <c r="GG297" s="50">
        <f ca="1"/>
        <v>43766</v>
      </c>
      <c r="GH297" s="50">
        <f ca="1"/>
        <v>43763</v>
      </c>
      <c r="GI297" s="50">
        <f ca="1"/>
        <v>43762</v>
      </c>
      <c r="GJ297" s="50">
        <f ca="1"/>
        <v>43761</v>
      </c>
      <c r="GK297" s="50">
        <f ca="1"/>
        <v>43760</v>
      </c>
      <c r="GL297" s="50">
        <f ca="1"/>
        <v>43759</v>
      </c>
      <c r="GM297" s="50">
        <f ca="1"/>
        <v>43756</v>
      </c>
      <c r="GN297" s="50">
        <f ca="1"/>
        <v>43755</v>
      </c>
      <c r="GO297" s="50">
        <f ca="1"/>
        <v>43754</v>
      </c>
      <c r="GP297" s="50">
        <f ca="1"/>
        <v>43753</v>
      </c>
      <c r="GQ297" s="50">
        <f ca="1"/>
        <v>43752</v>
      </c>
      <c r="GR297" s="50">
        <f ca="1"/>
        <v>43749</v>
      </c>
      <c r="GS297" s="50">
        <f ca="1"/>
        <v>43748</v>
      </c>
      <c r="GT297" s="50">
        <f ca="1"/>
        <v>43747</v>
      </c>
      <c r="GU297" s="50">
        <f ca="1"/>
        <v>43746</v>
      </c>
      <c r="GV297" s="50">
        <f ca="1"/>
        <v>43745</v>
      </c>
      <c r="GW297" s="50">
        <f ca="1"/>
        <v>43742</v>
      </c>
      <c r="GX297" s="50">
        <f ca="1"/>
        <v>43741</v>
      </c>
      <c r="GY297" s="50">
        <f ca="1"/>
        <v>43740</v>
      </c>
      <c r="GZ297" s="50">
        <f ca="1"/>
        <v>43739</v>
      </c>
      <c r="HA297" s="50">
        <f ca="1"/>
        <v>43738</v>
      </c>
      <c r="HB297" s="50">
        <f ca="1"/>
        <v>43735</v>
      </c>
      <c r="HC297" s="50">
        <f ca="1"/>
        <v>43734</v>
      </c>
      <c r="HD297" s="50">
        <f ca="1"/>
        <v>43733</v>
      </c>
      <c r="HE297" s="50">
        <f ca="1"/>
        <v>43732</v>
      </c>
      <c r="HF297" s="50">
        <f ca="1"/>
        <v>43731</v>
      </c>
      <c r="HG297" s="50">
        <f ca="1"/>
        <v>43728</v>
      </c>
      <c r="HH297" s="50">
        <f ca="1"/>
        <v>43727</v>
      </c>
      <c r="HI297" s="50">
        <f ca="1"/>
        <v>43726</v>
      </c>
      <c r="HJ297" s="50">
        <f ca="1"/>
        <v>43725</v>
      </c>
      <c r="HK297" s="50">
        <f ca="1"/>
        <v>43724</v>
      </c>
      <c r="HL297" s="50">
        <f ca="1"/>
        <v>43721</v>
      </c>
      <c r="HM297" s="50">
        <f ca="1"/>
        <v>43720</v>
      </c>
      <c r="HN297" s="50">
        <f ca="1"/>
        <v>43719</v>
      </c>
      <c r="HO297" s="50">
        <f ca="1"/>
        <v>43718</v>
      </c>
      <c r="HP297" s="50">
        <f ca="1"/>
        <v>43717</v>
      </c>
      <c r="HQ297" s="50">
        <f ca="1"/>
        <v>43714</v>
      </c>
      <c r="HR297" s="50">
        <f ca="1"/>
        <v>43713</v>
      </c>
      <c r="HS297" s="50">
        <f ca="1"/>
        <v>43712</v>
      </c>
      <c r="HT297" s="50">
        <f ca="1"/>
        <v>43711</v>
      </c>
      <c r="HU297" s="50">
        <f ca="1"/>
        <v>43710</v>
      </c>
      <c r="HV297" s="50">
        <f ca="1"/>
        <v>43707</v>
      </c>
      <c r="HW297" s="50">
        <f ca="1"/>
        <v>43706</v>
      </c>
      <c r="HX297" s="50">
        <f ca="1"/>
        <v>43705</v>
      </c>
      <c r="HY297" s="50">
        <f ca="1"/>
        <v>43704</v>
      </c>
      <c r="HZ297" s="50">
        <f ca="1"/>
        <v>43700</v>
      </c>
      <c r="IA297" s="50">
        <f ca="1"/>
        <v>43699</v>
      </c>
      <c r="IB297" s="50">
        <f ca="1"/>
        <v>43698</v>
      </c>
      <c r="IC297" s="50">
        <f ca="1"/>
        <v>43697</v>
      </c>
      <c r="ID297" s="50">
        <f ca="1"/>
        <v>43696</v>
      </c>
      <c r="IE297" s="50">
        <f ca="1"/>
        <v>43693</v>
      </c>
      <c r="IF297" s="50">
        <f ca="1"/>
        <v>43692</v>
      </c>
      <c r="IG297" s="50">
        <f ca="1"/>
        <v>43691</v>
      </c>
      <c r="IH297" s="50">
        <f ca="1"/>
        <v>43690</v>
      </c>
      <c r="II297" s="50">
        <f ca="1"/>
        <v>43689</v>
      </c>
      <c r="IJ297" s="50">
        <f ca="1"/>
        <v>43686</v>
      </c>
      <c r="IK297" s="50">
        <f ca="1"/>
        <v>43685</v>
      </c>
      <c r="IL297" s="50">
        <f ca="1"/>
        <v>43684</v>
      </c>
      <c r="IM297" s="50">
        <f ca="1"/>
        <v>43683</v>
      </c>
      <c r="IN297" s="50">
        <f ca="1"/>
        <v>43682</v>
      </c>
      <c r="IO297" s="50">
        <f ca="1"/>
        <v>43679</v>
      </c>
      <c r="IP297" s="50">
        <f ca="1"/>
        <v>43678</v>
      </c>
      <c r="IQ297" s="50">
        <f ca="1"/>
        <v>43677</v>
      </c>
      <c r="IR297" s="50">
        <f ca="1"/>
        <v>43676</v>
      </c>
      <c r="IS297" s="50">
        <f ca="1"/>
        <v>43675</v>
      </c>
      <c r="IT297" s="50">
        <f ca="1"/>
        <v>43672</v>
      </c>
      <c r="IU297" s="50">
        <f ca="1"/>
        <v>43671</v>
      </c>
      <c r="IV297" s="50">
        <f ca="1"/>
        <v>43670</v>
      </c>
      <c r="IW297" s="50">
        <f ca="1"/>
        <v>43669</v>
      </c>
      <c r="IX297" s="50">
        <f ca="1"/>
        <v>43668</v>
      </c>
      <c r="IY297" s="50">
        <f ca="1"/>
        <v>43665</v>
      </c>
      <c r="IZ297" s="50">
        <f ca="1"/>
        <v>43664</v>
      </c>
      <c r="JA297" s="50">
        <f ca="1"/>
        <v>43663</v>
      </c>
      <c r="JB297" s="50">
        <f ca="1"/>
        <v>43662</v>
      </c>
      <c r="JC297" s="50">
        <f ca="1"/>
        <v>43661</v>
      </c>
      <c r="JD297" s="50">
        <f ca="1"/>
        <v>43658</v>
      </c>
      <c r="JE297" s="50">
        <f ca="1"/>
        <v>43657</v>
      </c>
      <c r="JF297" s="50">
        <f ca="1"/>
        <v>43656</v>
      </c>
      <c r="JG297" s="50">
        <f ca="1"/>
        <v>43655</v>
      </c>
      <c r="JH297" s="50">
        <f ca="1"/>
        <v>43654</v>
      </c>
      <c r="JI297" s="50">
        <f ca="1"/>
        <v>43651</v>
      </c>
      <c r="JJ297" s="50">
        <f ca="1"/>
        <v>43650</v>
      </c>
      <c r="JK297" s="50">
        <f ca="1"/>
        <v>43649</v>
      </c>
      <c r="JL297" s="50">
        <f ca="1"/>
        <v>43648</v>
      </c>
      <c r="JM297" s="50">
        <f ca="1"/>
        <v>43647</v>
      </c>
      <c r="JN297" s="50">
        <f ca="1"/>
        <v>43644</v>
      </c>
      <c r="JO297" s="50">
        <f ca="1"/>
        <v>43643</v>
      </c>
      <c r="JP297" s="50">
        <f ca="1"/>
        <v>43642</v>
      </c>
      <c r="JQ297" s="50">
        <f ca="1"/>
        <v>43641</v>
      </c>
      <c r="JR297" s="50">
        <f ca="1"/>
        <v>43640</v>
      </c>
      <c r="JS297" s="50">
        <f ca="1"/>
        <v>43637</v>
      </c>
      <c r="JT297" s="50">
        <f ca="1"/>
        <v>43636</v>
      </c>
      <c r="JU297" s="50">
        <f ca="1"/>
        <v>43635</v>
      </c>
      <c r="JV297" s="50">
        <f ca="1"/>
        <v>43634</v>
      </c>
      <c r="JW297" s="50">
        <f ca="1"/>
        <v>43633</v>
      </c>
      <c r="JX297" s="50">
        <f ca="1"/>
        <v>43630</v>
      </c>
      <c r="JY297" s="50">
        <f ca="1"/>
        <v>43629</v>
      </c>
      <c r="JZ297" s="50">
        <f ca="1"/>
        <v>43628</v>
      </c>
      <c r="KA297" s="50">
        <f ca="1"/>
        <v>43627</v>
      </c>
      <c r="KB297" s="50">
        <f ca="1"/>
        <v>43626</v>
      </c>
      <c r="KC297" s="50">
        <f ca="1"/>
        <v>43623</v>
      </c>
      <c r="KD297" s="50">
        <f ca="1"/>
        <v>43622</v>
      </c>
      <c r="KE297" s="50">
        <f ca="1"/>
        <v>43621</v>
      </c>
      <c r="KF297" s="50">
        <f ca="1"/>
        <v>43620</v>
      </c>
      <c r="KG297" s="50">
        <f ca="1"/>
        <v>43619</v>
      </c>
      <c r="KH297" s="50">
        <f ca="1"/>
        <v>43616</v>
      </c>
      <c r="KI297" s="50">
        <f ca="1"/>
        <v>43615</v>
      </c>
      <c r="KJ297" s="50">
        <f ca="1"/>
        <v>43614</v>
      </c>
      <c r="KK297" s="50">
        <f ca="1"/>
        <v>43613</v>
      </c>
      <c r="KL297" s="50">
        <f ca="1"/>
        <v>43609</v>
      </c>
      <c r="KM297" s="50">
        <f ca="1"/>
        <v>43608</v>
      </c>
      <c r="KN297" s="50">
        <f ca="1"/>
        <v>43607</v>
      </c>
      <c r="KO297" s="50">
        <f ca="1"/>
        <v>43606</v>
      </c>
      <c r="KP297" s="50">
        <f ca="1"/>
        <v>43605</v>
      </c>
      <c r="KQ297" s="50">
        <f ca="1"/>
        <v>43602</v>
      </c>
      <c r="KR297" s="50">
        <f ca="1"/>
        <v>43601</v>
      </c>
      <c r="KS297" s="50">
        <f ca="1"/>
        <v>43600</v>
      </c>
      <c r="KT297" s="50">
        <f ca="1"/>
        <v>43599</v>
      </c>
      <c r="KU297" s="50">
        <f ca="1"/>
        <v>43598</v>
      </c>
      <c r="KV297" s="50">
        <f ca="1"/>
        <v>43595</v>
      </c>
      <c r="KW297" s="50">
        <f ca="1"/>
        <v>43594</v>
      </c>
      <c r="KX297" s="50">
        <f ca="1"/>
        <v>43593</v>
      </c>
      <c r="KY297" s="50">
        <f ca="1"/>
        <v>43592</v>
      </c>
      <c r="KZ297" s="50">
        <f ca="1"/>
        <v>43588</v>
      </c>
      <c r="LA297" s="50">
        <f ca="1"/>
        <v>43587</v>
      </c>
      <c r="LB297" s="50">
        <f ca="1"/>
        <v>43586</v>
      </c>
      <c r="LC297" s="50">
        <f ca="1"/>
        <v>43585</v>
      </c>
      <c r="LD297" s="50">
        <f ca="1"/>
        <v>43584</v>
      </c>
      <c r="LE297" s="50">
        <f ca="1"/>
        <v>43581</v>
      </c>
      <c r="LF297" s="50">
        <f ca="1"/>
        <v>43580</v>
      </c>
      <c r="LG297" s="50">
        <f ca="1"/>
        <v>43579</v>
      </c>
      <c r="LH297" s="50">
        <f ca="1"/>
        <v>43578</v>
      </c>
      <c r="LI297" s="50">
        <f ca="1"/>
        <v>43573</v>
      </c>
      <c r="LJ297" s="50">
        <f ca="1"/>
        <v>43572</v>
      </c>
      <c r="LK297" s="50">
        <f ca="1"/>
        <v>43571</v>
      </c>
      <c r="LL297" s="50">
        <f ca="1"/>
        <v>43570</v>
      </c>
      <c r="LM297" s="50">
        <f ca="1"/>
        <v>43567</v>
      </c>
      <c r="LN297" s="50">
        <f ca="1"/>
        <v>43566</v>
      </c>
      <c r="LO297" s="50">
        <f ca="1"/>
        <v>43565</v>
      </c>
      <c r="LP297" s="50">
        <f ca="1"/>
        <v>43564</v>
      </c>
      <c r="LQ297" s="50">
        <f ca="1"/>
        <v>43563</v>
      </c>
      <c r="LR297" s="50">
        <f ca="1"/>
        <v>43560</v>
      </c>
      <c r="LS297" s="50">
        <f ca="1"/>
        <v>43559</v>
      </c>
      <c r="LT297" s="50">
        <f ca="1"/>
        <v>43558</v>
      </c>
      <c r="LU297" s="50">
        <f ca="1"/>
        <v>43557</v>
      </c>
      <c r="LV297" s="50">
        <f ca="1"/>
        <v>43556</v>
      </c>
      <c r="LW297" s="50">
        <f ca="1"/>
        <v>43553</v>
      </c>
      <c r="LX297" s="50">
        <f ca="1"/>
        <v>43552</v>
      </c>
      <c r="LY297" s="50">
        <f ca="1"/>
        <v>43551</v>
      </c>
      <c r="LZ297" s="50">
        <f ca="1"/>
        <v>43550</v>
      </c>
      <c r="MA297" s="50">
        <f ca="1"/>
        <v>43549</v>
      </c>
      <c r="MB297" s="50">
        <f ca="1"/>
        <v>43546</v>
      </c>
      <c r="MC297" s="50">
        <f ca="1"/>
        <v>43545</v>
      </c>
      <c r="MD297" s="50">
        <f ca="1"/>
        <v>43544</v>
      </c>
      <c r="ME297" s="50">
        <f ca="1"/>
        <v>43543</v>
      </c>
      <c r="MF297" s="50">
        <f ca="1"/>
        <v>43542</v>
      </c>
      <c r="MG297" s="50">
        <f ca="1"/>
        <v>43539</v>
      </c>
      <c r="MH297" s="50">
        <f ca="1"/>
        <v>43538</v>
      </c>
      <c r="MI297" s="50">
        <f ca="1"/>
        <v>43537</v>
      </c>
      <c r="MJ297" s="50">
        <f ca="1"/>
        <v>43536</v>
      </c>
      <c r="MK297" s="50">
        <f ca="1"/>
        <v>43535</v>
      </c>
      <c r="ML297" s="50">
        <f ca="1"/>
        <v>43532</v>
      </c>
      <c r="MM297" s="50">
        <f ca="1"/>
        <v>43531</v>
      </c>
      <c r="MN297" s="50">
        <f ca="1"/>
        <v>43530</v>
      </c>
      <c r="MO297" s="50">
        <f ca="1"/>
        <v>43529</v>
      </c>
      <c r="MP297" s="50">
        <f ca="1"/>
        <v>43528</v>
      </c>
      <c r="MQ297" s="50">
        <f ca="1"/>
        <v>43525</v>
      </c>
      <c r="MR297" s="50">
        <f ca="1"/>
        <v>43524</v>
      </c>
      <c r="MS297" s="50">
        <f ca="1"/>
        <v>43523</v>
      </c>
      <c r="MT297" s="50">
        <f ca="1"/>
        <v>43522</v>
      </c>
      <c r="MU297" s="50">
        <f ca="1"/>
        <v>43521</v>
      </c>
      <c r="MV297" s="50">
        <f ca="1"/>
        <v>43518</v>
      </c>
      <c r="MW297" s="50">
        <f ca="1"/>
        <v>43517</v>
      </c>
      <c r="MX297" s="50">
        <f ca="1"/>
        <v>43516</v>
      </c>
      <c r="MY297" s="50">
        <f ca="1"/>
        <v>43515</v>
      </c>
      <c r="MZ297" s="50">
        <f ca="1"/>
        <v>43514</v>
      </c>
      <c r="NA297" s="50">
        <f ca="1"/>
        <v>43511</v>
      </c>
      <c r="NB297" s="50">
        <f ca="1"/>
        <v>43510</v>
      </c>
      <c r="NC297" s="50">
        <f ca="1"/>
        <v>43509</v>
      </c>
      <c r="ND297" s="50">
        <f ca="1"/>
        <v>43508</v>
      </c>
      <c r="NE297" s="50">
        <f ca="1"/>
        <v>43507</v>
      </c>
      <c r="NF297" s="50">
        <f ca="1"/>
        <v>43504</v>
      </c>
      <c r="NG297" s="50">
        <f ca="1"/>
        <v>43503</v>
      </c>
      <c r="NH297" s="50">
        <f ca="1"/>
        <v>43502</v>
      </c>
      <c r="NI297" s="50">
        <f ca="1"/>
        <v>43501</v>
      </c>
      <c r="NJ297" s="50">
        <f ca="1"/>
        <v>43500</v>
      </c>
      <c r="NK297" s="50">
        <f ca="1"/>
        <v>43497</v>
      </c>
      <c r="NL297" s="50">
        <f ca="1"/>
        <v>43496</v>
      </c>
      <c r="NM297" s="50">
        <f ca="1"/>
        <v>43495</v>
      </c>
      <c r="NN297" s="50">
        <f ca="1"/>
        <v>43494</v>
      </c>
      <c r="NO297" s="50">
        <f ca="1"/>
        <v>43493</v>
      </c>
      <c r="NP297" s="50">
        <f ca="1"/>
        <v>43490</v>
      </c>
      <c r="NQ297" s="50">
        <f ca="1"/>
        <v>43489</v>
      </c>
      <c r="NR297" s="50">
        <f ca="1"/>
        <v>43488</v>
      </c>
      <c r="NS297" s="50">
        <f ca="1"/>
        <v>43487</v>
      </c>
      <c r="NT297" s="50">
        <f ca="1"/>
        <v>43486</v>
      </c>
      <c r="NU297" s="50">
        <f ca="1"/>
        <v>43483</v>
      </c>
      <c r="NV297" s="50">
        <f ca="1"/>
        <v>43482</v>
      </c>
      <c r="NW297" s="50">
        <f ca="1"/>
        <v>43481</v>
      </c>
      <c r="NX297" s="50">
        <f ca="1"/>
        <v>43480</v>
      </c>
      <c r="NY297" s="50">
        <f ca="1"/>
        <v>43479</v>
      </c>
      <c r="NZ297" s="50">
        <f ca="1"/>
        <v>43476</v>
      </c>
      <c r="OA297" s="50">
        <f ca="1"/>
        <v>43475</v>
      </c>
      <c r="OB297" s="50">
        <f ca="1"/>
        <v>43474</v>
      </c>
      <c r="OC297" s="50">
        <f ca="1"/>
        <v>43473</v>
      </c>
      <c r="OD297" s="50">
        <f ca="1"/>
        <v>43472</v>
      </c>
      <c r="OE297" s="50">
        <f ca="1"/>
        <v>43469</v>
      </c>
      <c r="OF297" s="50">
        <f ca="1"/>
        <v>43468</v>
      </c>
      <c r="OG297" s="50">
        <f ca="1"/>
        <v>43467</v>
      </c>
      <c r="OH297" s="50">
        <f ca="1"/>
        <v>43465</v>
      </c>
      <c r="OI297" s="50">
        <f ca="1"/>
        <v>43462</v>
      </c>
      <c r="OJ297" s="50">
        <f ca="1"/>
        <v>43461</v>
      </c>
      <c r="OK297" s="50">
        <f ca="1"/>
        <v>43458</v>
      </c>
      <c r="OL297" s="50">
        <f ca="1"/>
        <v>43455</v>
      </c>
      <c r="OM297" s="50">
        <f ca="1"/>
        <v>43454</v>
      </c>
      <c r="ON297" s="50">
        <f ca="1"/>
        <v>43453</v>
      </c>
      <c r="OO297" s="50">
        <f ca="1"/>
        <v>43452</v>
      </c>
      <c r="OP297" s="50">
        <f ca="1"/>
        <v>43451</v>
      </c>
      <c r="OQ297" s="50">
        <f ca="1"/>
        <v>43448</v>
      </c>
      <c r="OR297" s="50">
        <f ca="1"/>
        <v>43447</v>
      </c>
      <c r="OS297" s="50">
        <f ca="1"/>
        <v>43446</v>
      </c>
      <c r="OT297" s="50">
        <f ca="1"/>
        <v>43445</v>
      </c>
      <c r="OU297" s="50">
        <f ca="1"/>
        <v>43444</v>
      </c>
      <c r="OV297" s="50">
        <f ca="1"/>
        <v>43441</v>
      </c>
      <c r="OW297" s="50">
        <f ca="1"/>
        <v>43440</v>
      </c>
      <c r="OX297" s="50">
        <f ca="1"/>
        <v>43439</v>
      </c>
      <c r="OY297" s="50">
        <f ca="1"/>
        <v>43438</v>
      </c>
      <c r="OZ297" s="50">
        <f ca="1"/>
        <v>43437</v>
      </c>
      <c r="PA297" s="50">
        <f ca="1"/>
        <v>43434</v>
      </c>
      <c r="PB297" s="50">
        <f ca="1"/>
        <v>43433</v>
      </c>
      <c r="PC297" s="50">
        <f ca="1"/>
        <v>43432</v>
      </c>
      <c r="PD297" s="50">
        <f ca="1"/>
        <v>43431</v>
      </c>
      <c r="PE297" s="50">
        <f ca="1"/>
        <v>43430</v>
      </c>
      <c r="PF297" s="50">
        <f ca="1"/>
        <v>43427</v>
      </c>
      <c r="PG297" s="50">
        <f ca="1"/>
        <v>43426</v>
      </c>
      <c r="PH297" s="50">
        <f ca="1"/>
        <v>43425</v>
      </c>
      <c r="PI297" s="50">
        <f ca="1"/>
        <v>43424</v>
      </c>
      <c r="PJ297" s="50">
        <f ca="1"/>
        <v>43423</v>
      </c>
      <c r="PK297" s="50">
        <f ca="1"/>
        <v>43420</v>
      </c>
      <c r="PL297" s="50">
        <f ca="1"/>
        <v>43419</v>
      </c>
      <c r="PM297" s="50">
        <f ca="1"/>
        <v>43418</v>
      </c>
      <c r="PN297" s="50">
        <f ca="1"/>
        <v>43417</v>
      </c>
      <c r="PO297" s="50">
        <f ca="1"/>
        <v>43416</v>
      </c>
      <c r="PP297" s="50">
        <f ca="1"/>
        <v>43413</v>
      </c>
      <c r="PQ297" s="50">
        <f ca="1"/>
        <v>43412</v>
      </c>
      <c r="PR297" s="50">
        <f ca="1"/>
        <v>43411</v>
      </c>
      <c r="PS297" s="50">
        <f ca="1"/>
        <v>43410</v>
      </c>
      <c r="PT297" s="50">
        <f ca="1"/>
        <v>43409</v>
      </c>
      <c r="PU297" s="50">
        <f ca="1"/>
        <v>43406</v>
      </c>
      <c r="PV297" s="50">
        <f ca="1"/>
        <v>43405</v>
      </c>
      <c r="PW297" s="50">
        <f ca="1"/>
        <v>43404</v>
      </c>
      <c r="PX297" s="50">
        <f ca="1"/>
        <v>43403</v>
      </c>
      <c r="PY297" s="50">
        <f ca="1"/>
        <v>43402</v>
      </c>
      <c r="PZ297" s="50">
        <f ca="1"/>
        <v>43399</v>
      </c>
      <c r="QA297" s="50">
        <f ca="1"/>
        <v>43398</v>
      </c>
      <c r="QB297" s="50">
        <f ca="1"/>
        <v>43397</v>
      </c>
      <c r="QC297" s="50">
        <f ca="1"/>
        <v>43396</v>
      </c>
      <c r="QD297" s="50">
        <f ca="1"/>
        <v>43395</v>
      </c>
      <c r="QE297" s="50">
        <f ca="1"/>
        <v>43392</v>
      </c>
      <c r="QF297" s="50">
        <f ca="1"/>
        <v>43391</v>
      </c>
      <c r="QG297" s="50">
        <f ca="1"/>
        <v>43390</v>
      </c>
      <c r="QH297" s="50">
        <f ca="1"/>
        <v>43389</v>
      </c>
      <c r="QI297" s="50">
        <f ca="1"/>
        <v>43388</v>
      </c>
      <c r="QJ297" s="50">
        <f ca="1"/>
        <v>43385</v>
      </c>
      <c r="QK297" s="50">
        <f ca="1"/>
        <v>43384</v>
      </c>
      <c r="QL297" s="50">
        <f ca="1"/>
        <v>43383</v>
      </c>
      <c r="QM297" s="50">
        <f ca="1"/>
        <v>43382</v>
      </c>
      <c r="QN297" s="50">
        <f ca="1"/>
        <v>43381</v>
      </c>
      <c r="QO297" s="50">
        <f ca="1"/>
        <v>43378</v>
      </c>
      <c r="QP297" s="50">
        <f ca="1"/>
        <v>43377</v>
      </c>
      <c r="QQ297" s="50">
        <f ca="1"/>
        <v>43376</v>
      </c>
      <c r="QR297" s="50">
        <f ca="1"/>
        <v>43375</v>
      </c>
      <c r="QS297" s="50">
        <f ca="1"/>
        <v>43374</v>
      </c>
      <c r="QT297" s="50">
        <f ca="1"/>
        <v>43371</v>
      </c>
      <c r="QU297" s="50">
        <f ca="1"/>
        <v>43370</v>
      </c>
      <c r="QV297" s="50">
        <f ca="1"/>
        <v>43369</v>
      </c>
      <c r="QW297" s="50">
        <f ca="1"/>
        <v>43368</v>
      </c>
      <c r="QX297" s="50">
        <f ca="1"/>
        <v>43367</v>
      </c>
      <c r="QY297" s="50">
        <f ca="1"/>
        <v>43364</v>
      </c>
      <c r="QZ297" s="50">
        <f ca="1"/>
        <v>43363</v>
      </c>
      <c r="RA297" s="50">
        <f ca="1"/>
        <v>43362</v>
      </c>
      <c r="RB297" s="50">
        <f ca="1"/>
        <v>43361</v>
      </c>
      <c r="RC297" s="50">
        <f ca="1"/>
        <v>43360</v>
      </c>
      <c r="RD297" s="50">
        <f ca="1"/>
        <v>43357</v>
      </c>
      <c r="RE297" s="50">
        <f ca="1"/>
        <v>43356</v>
      </c>
      <c r="RF297" s="50">
        <f ca="1"/>
        <v>43355</v>
      </c>
      <c r="RG297" s="50">
        <f ca="1"/>
        <v>43354</v>
      </c>
      <c r="RH297" s="50">
        <f ca="1"/>
        <v>43353</v>
      </c>
      <c r="RI297" s="50">
        <f ca="1"/>
        <v>43350</v>
      </c>
      <c r="RJ297" s="50">
        <f ca="1"/>
        <v>43349</v>
      </c>
      <c r="RK297" s="50">
        <f ca="1"/>
        <v>43348</v>
      </c>
      <c r="RL297" s="50">
        <f ca="1"/>
        <v>43347</v>
      </c>
      <c r="RM297" s="50">
        <f ca="1"/>
        <v>43346</v>
      </c>
      <c r="RN297" s="50">
        <f ca="1"/>
        <v>43343</v>
      </c>
      <c r="RO297" s="50">
        <f ca="1"/>
        <v>43342</v>
      </c>
      <c r="RP297" s="50">
        <f ca="1"/>
        <v>43341</v>
      </c>
      <c r="RQ297" s="50">
        <f ca="1"/>
        <v>43340</v>
      </c>
      <c r="RR297" s="50">
        <f ca="1"/>
        <v>43336</v>
      </c>
      <c r="RS297" s="50">
        <f ca="1"/>
        <v>43335</v>
      </c>
      <c r="RT297" s="50">
        <f ca="1"/>
        <v>43334</v>
      </c>
      <c r="RU297" s="50">
        <f ca="1"/>
        <v>43333</v>
      </c>
      <c r="RV297" s="50">
        <f ca="1"/>
        <v>43332</v>
      </c>
      <c r="RW297" s="50">
        <f ca="1"/>
        <v>43329</v>
      </c>
      <c r="RX297" s="50">
        <f ca="1"/>
        <v>43328</v>
      </c>
      <c r="RY297" s="50">
        <f ca="1"/>
        <v>43327</v>
      </c>
      <c r="RZ297" s="50">
        <f ca="1"/>
        <v>43326</v>
      </c>
      <c r="SA297" s="50">
        <f ca="1"/>
        <v>43325</v>
      </c>
      <c r="SB297" s="50">
        <f ca="1"/>
        <v>43322</v>
      </c>
      <c r="SC297" s="50">
        <f ca="1"/>
        <v>43321</v>
      </c>
      <c r="SD297" s="50">
        <f ca="1"/>
        <v>43320</v>
      </c>
      <c r="SE297" s="50">
        <f ca="1"/>
        <v>43319</v>
      </c>
      <c r="SF297" s="50">
        <f ca="1"/>
        <v>43318</v>
      </c>
      <c r="SG297" s="50">
        <f ca="1"/>
        <v>43315</v>
      </c>
      <c r="SH297" s="50">
        <f ca="1"/>
        <v>43314</v>
      </c>
      <c r="SI297" s="50">
        <f ca="1"/>
        <v>43313</v>
      </c>
      <c r="SJ297" s="50">
        <f ca="1"/>
        <v>43312</v>
      </c>
      <c r="SK297" s="50">
        <f ca="1"/>
        <v>43311</v>
      </c>
      <c r="SL297" s="50">
        <f ca="1"/>
        <v>43308</v>
      </c>
      <c r="SM297" s="50">
        <f ca="1"/>
        <v>43307</v>
      </c>
      <c r="SN297" s="50">
        <f ca="1"/>
        <v>43306</v>
      </c>
      <c r="SO297" s="50">
        <f ca="1"/>
        <v>43305</v>
      </c>
      <c r="SP297" s="43">
        <f ca="1"/>
        <v>43304</v>
      </c>
      <c r="SQ297" s="43">
        <f ca="1"/>
        <v>43301</v>
      </c>
      <c r="SR297" s="43">
        <f ca="1"/>
        <v>43300</v>
      </c>
      <c r="SS297" s="43">
        <f ca="1"/>
        <v>43299</v>
      </c>
    </row>
    <row r="298" spans="2:513" x14ac:dyDescent="0.25">
      <c r="B298" s="46" t="s">
        <v>493</v>
      </c>
      <c r="C298" s="45" cm="1">
        <f t="array" aca="1" ref="C298" ca="1">MIN(IFERROR(IF(OFFSET(bHist!$A$1,_xlfn.XMATCH($B$297,bHist!B:B,0)-1,3,1,500)=0,"-",OFFSET(bHist!$A$1,_xlfn.XMATCH($B$297,bHist!B:B,0)-1,3,1,500))-IF(OFFSET(bHist!$A$1,_xlfn.XMATCH(B298,bHist!B:B,0)-1,3,1,500)=0,"-",OFFSET(bHist!$A$1,_xlfn.XMATCH(B298,bHist!B:B,0)-1,3,1,500)),"-"))</f>
        <v>-121.34544143551591</v>
      </c>
      <c r="D298" s="45" cm="1">
        <f t="array" aca="1" ref="D298" ca="1">AVERAGE(IFERROR(IF(OFFSET(bHist!$A$1,_xlfn.XMATCH($B$297,bHist!B:B,0)-1,3,1,500)=0,"-",OFFSET(bHist!$A$1,_xlfn.XMATCH($B$297,bHist!B:B,0)-1,3,1,500))-IF(OFFSET(bHist!$A$1,_xlfn.XMATCH(B298,bHist!B:B,0)-1,3,1,500)=0,"-",OFFSET(bHist!$A$1,_xlfn.XMATCH(B298,bHist!B:B,0)-1,3,1,500)),"-"))</f>
        <v>41.67426092266156</v>
      </c>
      <c r="E298" s="45" cm="1">
        <f t="array" aca="1" ref="E298" ca="1">MAX(IFERROR(IF(OFFSET(bHist!$A$1,_xlfn.XMATCH($B$297,bHist!B:B,0)-1,3,1,500)=0,"-",OFFSET(bHist!$A$1,_xlfn.XMATCH($B$297,bHist!B:B,0)-1,3,1,500))-IF(OFFSET(bHist!$A$1,_xlfn.XMATCH(B298,bHist!B:B,0)-1,3,1,500)=0,"-",OFFSET(bHist!$A$1,_xlfn.XMATCH(B298,bHist!B:B,0)-1,3,1,500)),"-"))</f>
        <v>187.2845000385642</v>
      </c>
      <c r="F298" s="45" cm="1">
        <f t="array" aca="1" ref="F298" ca="1">_xlfn.STDEV.P(IFERROR(IF(OFFSET(bHist!$A$1,_xlfn.XMATCH($B$297,bHist!B:B,0)-1,3,1,500)=0,"-",OFFSET(bHist!$A$1,_xlfn.XMATCH($B$297,bHist!B:B,0)-1,3,1,500))-IF(OFFSET(bHist!$A$1,_xlfn.XMATCH(B298,bHist!B:B,0)-1,3,1,500)=0,"-",OFFSET(bHist!$A$1,_xlfn.XMATCH(B298,bHist!B:B,0)-1,3,1,500)),"-"))</f>
        <v>46.24819487725172</v>
      </c>
      <c r="G298" s="45" cm="1">
        <f t="array" aca="1" ref="G298" ca="1">INDEX((IFERROR(IF(OFFSET(bHist!$A$1,_xlfn.XMATCH($B$297,bHist!B:B,0)-1,3,1,500)=0,"-",OFFSET(bHist!$A$1,_xlfn.XMATCH($B$297,bHist!B:B,0)-1,3,1,500))-IF(OFFSET(bHist!$A$1,_xlfn.XMATCH(B298,bHist!B:B,0)-1,3,1,500)=0,"-",OFFSET(bHist!$A$1,_xlfn.XMATCH(B298,bHist!B:B,0)-1,3,1,500)),"-")),1)</f>
        <v>31.426817959547066</v>
      </c>
      <c r="H298" s="51">
        <f ca="1">(G298-D298)/(E298-C298)</f>
        <v>-3.3203009773357044E-2</v>
      </c>
      <c r="I298" s="51" cm="1">
        <f t="array" aca="1" ref="I298" ca="1">SLOPE((IFERROR(IF(OFFSET(bHist!$A$1,_xlfn.XMATCH($B$297,bHist!B:B,0)-1,3,1,500)=0,"-",OFFSET(bHist!$A$1,_xlfn.XMATCH($B$297,bHist!B:B,0)-1,3,1,500))-IF(OFFSET(bHist!$A$1,_xlfn.XMATCH(B298,bHist!B:B,0)-1,3,1,500)=0,"-",OFFSET(bHist!$A$1,_xlfn.XMATCH(B298,bHist!B:B,0)-1,3,1,500)),"-")),OFFSET(bHist!$A$1,0,3,1,500))</f>
        <v>0.13775906550096897</v>
      </c>
      <c r="J298" s="45" cm="1">
        <f t="array" aca="1" ref="J298" ca="1">INTERCEPT((IFERROR(IF(OFFSET(bHist!$A$1,_xlfn.XMATCH($B$297,bHist!B:B,0)-1,3,1,500)=0,"-",OFFSET(bHist!$A$1,_xlfn.XMATCH($B$297,bHist!B:B,0)-1,3,1,500))-IF(OFFSET(bHist!$A$1,_xlfn.XMATCH(B298,bHist!B:B,0)-1,3,1,500)=0,"-",OFFSET(bHist!$A$1,_xlfn.XMATCH(B298,bHist!B:B,0)-1,3,1,500)),"-")),OFFSET(bHist!$A$1,0,3,1,500))</f>
        <v>-5972.6774205882139</v>
      </c>
      <c r="K298" s="45" cm="1">
        <f t="array" aca="1" ref="K298" ca="1">STEYX((IFERROR(IF(OFFSET(bHist!$A$1,_xlfn.XMATCH($B$297,bHist!B:B,0)-1,3,1,500)=0,"-",OFFSET(bHist!$A$1,_xlfn.XMATCH($B$297,bHist!B:B,0)-1,3,1,500))-IF(OFFSET(bHist!$A$1,_xlfn.XMATCH(B298,bHist!B:B,0)-1,3,1,500)=0,"-",OFFSET(bHist!$A$1,_xlfn.XMATCH(B298,bHist!B:B,0)-1,3,1,500)),"-")),OFFSET(bHist!$A$1,0,3,1,500))</f>
        <v>36.300428620274495</v>
      </c>
      <c r="L298" s="51" cm="1">
        <f t="array" aca="1" ref="L298" ca="1">CORREL(IF(OFFSET(bHist!A27,_xlfn.XMATCH($B$297,bHist!B:B,0)-1,3,1,500)=0,"-",OFFSET(bHist!$A$1,_xlfn.XMATCH($B$297,bHist!B:B,0)-1,3,1,500)),IF(OFFSET(bHist!$A$1,_xlfn.XMATCH(B298,bHist!B:B,0)-1,3,1,500)=0,"-",OFFSET(bHist!$A$1,_xlfn.XMATCH(B298,bHist!B:B,0)-1,3,1,500)))</f>
        <v>0.8929628244688248</v>
      </c>
      <c r="M298" s="51" cm="1">
        <f t="array" aca="1" ref="M298" ca="1">CORREL((IFERROR(IF(OFFSET(bHist!$A$1,_xlfn.XMATCH($B$297,bHist!B:B,0)-1,3,1,500)=0,"-",OFFSET(bHist!$A$1,_xlfn.XMATCH($B$297,bHist!B:B,0)-1,3,1,500))-IF(OFFSET(bHist!$A$1,_xlfn.XMATCH(B298,bHist!B:B,0)-1,3,1,500)=0,"-",OFFSET(bHist!$A$1,_xlfn.XMATCH(B298,bHist!B:B,0)-1,3,1,500)),"-")),OFFSET(bHist!$A$1,0,3,1,500))</f>
        <v>0.62160180891773487</v>
      </c>
      <c r="N298" s="45" cm="1">
        <f t="array" aca="1" ref="N298:SS298" ca="1">(IFERROR(IF(OFFSET(bHist!$A$1,_xlfn.XMATCH($B$297,bHist!B:B,0)-1,3,1,500)=0,"-",OFFSET(bHist!$A$1,_xlfn.XMATCH($B$297,bHist!B:B,0)-1,3,1,500))-IF(OFFSET(bHist!$A$1,_xlfn.XMATCH(B298,bHist!B:B,0)-1,3,1,500)=0,"-",OFFSET(bHist!$A$1,_xlfn.XMATCH(B298,bHist!B:B,0)-1,3,1,500)),"-"))</f>
        <v>31.426817959547066</v>
      </c>
      <c r="O298" s="45">
        <f ca="1"/>
        <v>32.468610970973998</v>
      </c>
      <c r="P298" s="45">
        <f ca="1"/>
        <v>9.559593621492354</v>
      </c>
      <c r="Q298" s="45">
        <f ca="1"/>
        <v>20.703070808708674</v>
      </c>
      <c r="R298" s="45">
        <f ca="1"/>
        <v>5.1893302980065528</v>
      </c>
      <c r="S298" s="45">
        <f ca="1"/>
        <v>-6.3932806586623201</v>
      </c>
      <c r="T298" s="45">
        <f ca="1"/>
        <v>-2.6037081066966152</v>
      </c>
      <c r="U298" s="45">
        <f ca="1"/>
        <v>9.3473344027399889</v>
      </c>
      <c r="V298" s="45">
        <f ca="1"/>
        <v>22.594161049366051</v>
      </c>
      <c r="W298" s="45">
        <f ca="1"/>
        <v>18.66281729477646</v>
      </c>
      <c r="X298" s="45">
        <f ca="1"/>
        <v>23.161575744569291</v>
      </c>
      <c r="Y298" s="45">
        <f ca="1"/>
        <v>-3.3706661602258805</v>
      </c>
      <c r="Z298" s="45">
        <f ca="1"/>
        <v>14.860403135895751</v>
      </c>
      <c r="AA298" s="45">
        <f ca="1"/>
        <v>6.4976624256968307</v>
      </c>
      <c r="AB298" s="45">
        <f ca="1"/>
        <v>19.653620080232656</v>
      </c>
      <c r="AC298" s="45">
        <f ca="1"/>
        <v>16.988301640689372</v>
      </c>
      <c r="AD298" s="45">
        <f ca="1"/>
        <v>-24.620578907251343</v>
      </c>
      <c r="AE298" s="45">
        <f ca="1"/>
        <v>20.160586662292474</v>
      </c>
      <c r="AF298" s="45">
        <f ca="1"/>
        <v>7.9764018637537788</v>
      </c>
      <c r="AG298" s="45">
        <f ca="1"/>
        <v>56.131222526133058</v>
      </c>
      <c r="AH298" s="45">
        <f ca="1"/>
        <v>65.729027864754187</v>
      </c>
      <c r="AI298" s="45">
        <f ca="1"/>
        <v>84.045764270722827</v>
      </c>
      <c r="AJ298" s="45">
        <f ca="1"/>
        <v>42.172458264946897</v>
      </c>
      <c r="AK298" s="45">
        <f ca="1"/>
        <v>6.2282106730938267</v>
      </c>
      <c r="AL298" s="45">
        <f ca="1"/>
        <v>29.977078920483564</v>
      </c>
      <c r="AM298" s="45">
        <f ca="1"/>
        <v>12.974138650953762</v>
      </c>
      <c r="AN298" s="45">
        <f ca="1"/>
        <v>23.436288905620586</v>
      </c>
      <c r="AO298" s="45">
        <f ca="1"/>
        <v>48.926741868197951</v>
      </c>
      <c r="AP298" s="45">
        <f ca="1"/>
        <v>86.050909454584144</v>
      </c>
      <c r="AQ298" s="45">
        <f ca="1"/>
        <v>76.024457591295231</v>
      </c>
      <c r="AR298" s="45">
        <f ca="1"/>
        <v>78.265830184936533</v>
      </c>
      <c r="AS298" s="45">
        <f ca="1"/>
        <v>114.1854699628949</v>
      </c>
      <c r="AT298" s="45">
        <f ca="1"/>
        <v>107.98253841251136</v>
      </c>
      <c r="AU298" s="45">
        <f ca="1"/>
        <v>103.68889693677426</v>
      </c>
      <c r="AV298" s="45">
        <f ca="1"/>
        <v>85.197649482250256</v>
      </c>
      <c r="AW298" s="45">
        <f ca="1"/>
        <v>103.97360089564319</v>
      </c>
      <c r="AX298" s="45">
        <f ca="1"/>
        <v>87.560457525014897</v>
      </c>
      <c r="AY298" s="45">
        <f ca="1"/>
        <v>121.06456546974181</v>
      </c>
      <c r="AZ298" s="45">
        <f ca="1"/>
        <v>127.33112893909214</v>
      </c>
      <c r="BA298" s="45">
        <f ca="1"/>
        <v>127.7181586601734</v>
      </c>
      <c r="BB298" s="45">
        <f ca="1"/>
        <v>133.35276590222122</v>
      </c>
      <c r="BC298" s="45">
        <f ca="1"/>
        <v>140.07582651472097</v>
      </c>
      <c r="BD298" s="45">
        <f ca="1"/>
        <v>168.64331751853223</v>
      </c>
      <c r="BE298" s="45">
        <f ca="1"/>
        <v>149.44816823470592</v>
      </c>
      <c r="BF298" s="45">
        <f ca="1"/>
        <v>75.803104577124145</v>
      </c>
      <c r="BG298" s="45">
        <f ca="1"/>
        <v>79.547833478689199</v>
      </c>
      <c r="BH298" s="45">
        <f ca="1"/>
        <v>58.25605933278797</v>
      </c>
      <c r="BI298" s="45">
        <f ca="1"/>
        <v>93.684848558545127</v>
      </c>
      <c r="BJ298" s="45">
        <f ca="1"/>
        <v>90.065992137551348</v>
      </c>
      <c r="BK298" s="45">
        <f ca="1"/>
        <v>120.68761972564459</v>
      </c>
      <c r="BL298" s="45">
        <f ca="1"/>
        <v>123.92515732586384</v>
      </c>
      <c r="BM298" s="45">
        <f ca="1"/>
        <v>113.69549075233937</v>
      </c>
      <c r="BN298" s="45">
        <f ca="1"/>
        <v>93.014663188159489</v>
      </c>
      <c r="BO298" s="45">
        <f ca="1"/>
        <v>104.13659352856871</v>
      </c>
      <c r="BP298" s="45">
        <f ca="1"/>
        <v>156.65394669371847</v>
      </c>
      <c r="BQ298" s="45">
        <f ca="1"/>
        <v>135.48158977842331</v>
      </c>
      <c r="BR298" s="45">
        <f ca="1"/>
        <v>140.78936685872077</v>
      </c>
      <c r="BS298" s="45">
        <f ca="1"/>
        <v>145.42415285766128</v>
      </c>
      <c r="BT298" s="45">
        <f ca="1"/>
        <v>187.2845000385642</v>
      </c>
      <c r="BU298" s="45">
        <f ca="1"/>
        <v>168.36449741435052</v>
      </c>
      <c r="BV298" s="45">
        <f ca="1"/>
        <v>123.44338588821887</v>
      </c>
      <c r="BW298" s="45">
        <f ca="1"/>
        <v>107.16430618882174</v>
      </c>
      <c r="BX298" s="45">
        <f ca="1"/>
        <v>77.177889694035002</v>
      </c>
      <c r="BY298" s="45">
        <f ca="1"/>
        <v>65.83347008311739</v>
      </c>
      <c r="BZ298" s="45">
        <f ca="1"/>
        <v>112.24609715265035</v>
      </c>
      <c r="CA298" s="45">
        <f ca="1"/>
        <v>91.986322980105797</v>
      </c>
      <c r="CB298" s="45">
        <f ca="1"/>
        <v>79.710813101887766</v>
      </c>
      <c r="CC298" s="45">
        <f ca="1"/>
        <v>45.579557881295614</v>
      </c>
      <c r="CD298" s="45">
        <f ca="1"/>
        <v>43.823973720192839</v>
      </c>
      <c r="CE298" s="45">
        <f ca="1"/>
        <v>44.491802946627104</v>
      </c>
      <c r="CF298" s="45">
        <f ca="1"/>
        <v>-70.564371980190344</v>
      </c>
      <c r="CG298" s="45">
        <f ca="1"/>
        <v>-78.681503152072537</v>
      </c>
      <c r="CH298" s="45">
        <f ca="1"/>
        <v>-121.34544143551591</v>
      </c>
      <c r="CI298" s="45">
        <f ca="1"/>
        <v>-71.275892846524698</v>
      </c>
      <c r="CJ298" s="45">
        <f ca="1"/>
        <v>-41.008753762364449</v>
      </c>
      <c r="CK298" s="45">
        <f ca="1"/>
        <v>-116.71872425377364</v>
      </c>
      <c r="CL298" s="45">
        <f ca="1"/>
        <v>-81.393347617566519</v>
      </c>
      <c r="CM298" s="45">
        <f ca="1"/>
        <v>-6.5785003638862918</v>
      </c>
      <c r="CN298" s="45">
        <f ca="1"/>
        <v>121.95161309027668</v>
      </c>
      <c r="CO298" s="45">
        <f ca="1"/>
        <v>138.01969754141572</v>
      </c>
      <c r="CP298" s="45">
        <f ca="1"/>
        <v>185.37262341362242</v>
      </c>
      <c r="CQ298" s="45">
        <f ca="1"/>
        <v>178.35269833463428</v>
      </c>
      <c r="CR298" s="45">
        <f ca="1"/>
        <v>162.89537934100628</v>
      </c>
      <c r="CS298" s="45">
        <f ca="1"/>
        <v>153.37425684386494</v>
      </c>
      <c r="CT298" s="45">
        <f ca="1"/>
        <v>156.56881611967086</v>
      </c>
      <c r="CU298" s="45">
        <f ca="1"/>
        <v>134.24186392605301</v>
      </c>
      <c r="CV298" s="45">
        <f ca="1"/>
        <v>116.94020709103347</v>
      </c>
      <c r="CW298" s="45">
        <f ca="1"/>
        <v>101.6412263200283</v>
      </c>
      <c r="CX298" s="45">
        <f ca="1"/>
        <v>101.52206353867052</v>
      </c>
      <c r="CY298" s="45">
        <f ca="1"/>
        <v>98.337470676183699</v>
      </c>
      <c r="CZ298" s="45">
        <f ca="1"/>
        <v>107.31454453343153</v>
      </c>
      <c r="DA298" s="45">
        <f ca="1"/>
        <v>101.23164672005174</v>
      </c>
      <c r="DB298" s="45">
        <f ca="1"/>
        <v>101.69489546447991</v>
      </c>
      <c r="DC298" s="45">
        <f ca="1"/>
        <v>101.15000910514593</v>
      </c>
      <c r="DD298" s="45">
        <f ca="1"/>
        <v>92.780478309035303</v>
      </c>
      <c r="DE298" s="45">
        <f ca="1"/>
        <v>86.628519710302356</v>
      </c>
      <c r="DF298" s="45">
        <f ca="1"/>
        <v>80.86087399250269</v>
      </c>
      <c r="DG298" s="45">
        <f ca="1"/>
        <v>79.225470560729519</v>
      </c>
      <c r="DH298" s="45">
        <f ca="1"/>
        <v>75.40551214373113</v>
      </c>
      <c r="DI298" s="45">
        <f ca="1"/>
        <v>75.085107231438144</v>
      </c>
      <c r="DJ298" s="45">
        <f ca="1"/>
        <v>73.609941090047357</v>
      </c>
      <c r="DK298" s="45">
        <f ca="1"/>
        <v>72.532424917399908</v>
      </c>
      <c r="DL298" s="45">
        <f ca="1"/>
        <v>71.840464284062392</v>
      </c>
      <c r="DM298" s="45">
        <f ca="1"/>
        <v>70.465492196679122</v>
      </c>
      <c r="DN298" s="45">
        <f ca="1"/>
        <v>79.173527485251441</v>
      </c>
      <c r="DO298" s="45">
        <f ca="1"/>
        <v>76.579136243343356</v>
      </c>
      <c r="DP298" s="45">
        <f ca="1"/>
        <v>73.974093742787858</v>
      </c>
      <c r="DQ298" s="45">
        <f ca="1"/>
        <v>75.990495521187768</v>
      </c>
      <c r="DR298" s="45">
        <f ca="1"/>
        <v>81.710858123540874</v>
      </c>
      <c r="DS298" s="45">
        <f ca="1"/>
        <v>84.550940917193884</v>
      </c>
      <c r="DT298" s="45">
        <f ca="1"/>
        <v>82.308684216082071</v>
      </c>
      <c r="DU298" s="45">
        <f ca="1"/>
        <v>82.701168960988497</v>
      </c>
      <c r="DV298" s="45">
        <f ca="1"/>
        <v>78.243848876953109</v>
      </c>
      <c r="DW298" s="45">
        <f ca="1"/>
        <v>76.143941852509982</v>
      </c>
      <c r="DX298" s="45">
        <f ca="1"/>
        <v>76.447880295813093</v>
      </c>
      <c r="DY298" s="45">
        <f ca="1"/>
        <v>78.16698156487945</v>
      </c>
      <c r="DZ298" s="45">
        <f ca="1"/>
        <v>77.734959565460713</v>
      </c>
      <c r="EA298" s="45">
        <f ca="1"/>
        <v>76.257709149897096</v>
      </c>
      <c r="EB298" s="45">
        <f ca="1"/>
        <v>74.385122009992585</v>
      </c>
      <c r="EC298" s="45">
        <f ca="1"/>
        <v>67.893189289271817</v>
      </c>
      <c r="ED298" s="45">
        <f ca="1"/>
        <v>64.199904875040033</v>
      </c>
      <c r="EE298" s="45">
        <f ca="1"/>
        <v>63.23912036550044</v>
      </c>
      <c r="EF298" s="45">
        <f ca="1"/>
        <v>61.952268031477928</v>
      </c>
      <c r="EG298" s="45">
        <f ca="1"/>
        <v>62.206876971304439</v>
      </c>
      <c r="EH298" s="45">
        <f ca="1"/>
        <v>59.530142728388284</v>
      </c>
      <c r="EI298" s="45">
        <f ca="1"/>
        <v>56.286576661467535</v>
      </c>
      <c r="EJ298" s="45">
        <f ca="1"/>
        <v>54.430854807913306</v>
      </c>
      <c r="EK298" s="45">
        <f ca="1"/>
        <v>66.367493495464316</v>
      </c>
      <c r="EL298" s="45">
        <f ca="1"/>
        <v>66.635417723178875</v>
      </c>
      <c r="EM298" s="45">
        <f ca="1"/>
        <v>70.247685869455324</v>
      </c>
      <c r="EN298" s="45">
        <f ca="1"/>
        <v>67.283281320631517</v>
      </c>
      <c r="EO298" s="45">
        <f ca="1"/>
        <v>69.706862729072583</v>
      </c>
      <c r="EP298" s="45">
        <f ca="1"/>
        <v>67.014043657898924</v>
      </c>
      <c r="EQ298" s="45">
        <f ca="1"/>
        <v>62.221359872221939</v>
      </c>
      <c r="ER298" s="45">
        <f ca="1"/>
        <v>66.407743720412242</v>
      </c>
      <c r="ES298" s="45">
        <f ca="1"/>
        <v>66.350387594223008</v>
      </c>
      <c r="ET298" s="45">
        <f ca="1"/>
        <v>61.364711565732961</v>
      </c>
      <c r="EU298" s="45">
        <f ca="1"/>
        <v>66.407002637863172</v>
      </c>
      <c r="EV298" s="45">
        <f ca="1"/>
        <v>65.243804341793066</v>
      </c>
      <c r="EW298" s="45">
        <f ca="1"/>
        <v>63.99363062494993</v>
      </c>
      <c r="EX298" s="45">
        <f ca="1"/>
        <v>65.535134962320313</v>
      </c>
      <c r="EY298" s="45">
        <f ca="1"/>
        <v>71.706331968486325</v>
      </c>
      <c r="EZ298" s="45">
        <f ca="1"/>
        <v>73.577919480741031</v>
      </c>
      <c r="FA298" s="45">
        <f ca="1"/>
        <v>75.044511607408509</v>
      </c>
      <c r="FB298" s="45">
        <f ca="1"/>
        <v>79.4138991435766</v>
      </c>
      <c r="FC298" s="45">
        <f ca="1"/>
        <v>76.672377802431612</v>
      </c>
      <c r="FD298" s="45">
        <f ca="1"/>
        <v>70.060079345464686</v>
      </c>
      <c r="FE298" s="45">
        <f ca="1"/>
        <v>74.362267295658597</v>
      </c>
      <c r="FF298" s="45">
        <f ca="1"/>
        <v>65.124494439661476</v>
      </c>
      <c r="FG298" s="45">
        <f ca="1"/>
        <v>69.181272672533964</v>
      </c>
      <c r="FH298" s="45">
        <f ca="1"/>
        <v>74.542283191263664</v>
      </c>
      <c r="FI298" s="45">
        <f ca="1"/>
        <v>73.168268031477908</v>
      </c>
      <c r="FJ298" s="45">
        <f ca="1"/>
        <v>72.412720076501358</v>
      </c>
      <c r="FK298" s="45">
        <f ca="1"/>
        <v>68.160932614803301</v>
      </c>
      <c r="FL298" s="45">
        <f ca="1"/>
        <v>70.002465237140655</v>
      </c>
      <c r="FM298" s="45">
        <f ca="1"/>
        <v>68.37078422188759</v>
      </c>
      <c r="FN298" s="45">
        <f ca="1"/>
        <v>62.896162174642086</v>
      </c>
      <c r="FO298" s="45">
        <f ca="1"/>
        <v>59.840079571604747</v>
      </c>
      <c r="FP298" s="45">
        <f ca="1"/>
        <v>59.03174784290789</v>
      </c>
      <c r="FQ298" s="45">
        <f ca="1"/>
        <v>61.704950199306012</v>
      </c>
      <c r="FR298" s="45">
        <f ca="1"/>
        <v>61.087514603972437</v>
      </c>
      <c r="FS298" s="45">
        <f ca="1"/>
        <v>62.581722882449611</v>
      </c>
      <c r="FT298" s="45">
        <f ca="1"/>
        <v>68.372516638576997</v>
      </c>
      <c r="FU298" s="45">
        <f ca="1"/>
        <v>66.342729903817201</v>
      </c>
      <c r="FV298" s="45">
        <f ca="1"/>
        <v>66.44430908703805</v>
      </c>
      <c r="FW298" s="45">
        <f ca="1"/>
        <v>64.323431801438346</v>
      </c>
      <c r="FX298" s="45">
        <f ca="1"/>
        <v>70.379100245594969</v>
      </c>
      <c r="FY298" s="45">
        <f ca="1"/>
        <v>78.392127032279973</v>
      </c>
      <c r="FZ298" s="45">
        <f ca="1"/>
        <v>81.622466154694536</v>
      </c>
      <c r="GA298" s="45">
        <f ca="1"/>
        <v>76.849089327871781</v>
      </c>
      <c r="GB298" s="45">
        <f ca="1"/>
        <v>70.674896209180361</v>
      </c>
      <c r="GC298" s="45">
        <f ca="1"/>
        <v>70.11134881716967</v>
      </c>
      <c r="GD298" s="45">
        <f ca="1"/>
        <v>75.349070497870429</v>
      </c>
      <c r="GE298" s="45">
        <f ca="1"/>
        <v>60.372349579632299</v>
      </c>
      <c r="GF298" s="45">
        <f ca="1"/>
        <v>75.861484457254392</v>
      </c>
      <c r="GG298" s="45">
        <f ca="1"/>
        <v>77.517025381982336</v>
      </c>
      <c r="GH298" s="45">
        <f ca="1"/>
        <v>77.467572601139523</v>
      </c>
      <c r="GI298" s="45">
        <f ca="1"/>
        <v>79.600458206892</v>
      </c>
      <c r="GJ298" s="45">
        <f ca="1"/>
        <v>73.121406096279628</v>
      </c>
      <c r="GK298" s="45">
        <f ca="1"/>
        <v>67.456239773154238</v>
      </c>
      <c r="GL298" s="45">
        <f ca="1"/>
        <v>65.138649127006516</v>
      </c>
      <c r="GM298" s="45">
        <f ca="1"/>
        <v>70.262065320491786</v>
      </c>
      <c r="GN298" s="45">
        <f ca="1"/>
        <v>71.097916736960428</v>
      </c>
      <c r="GO298" s="45">
        <f ca="1"/>
        <v>68.103762794315799</v>
      </c>
      <c r="GP298" s="45">
        <f ca="1"/>
        <v>65.676799208819858</v>
      </c>
      <c r="GQ298" s="45">
        <f ca="1"/>
        <v>72.583499453067787</v>
      </c>
      <c r="GR298" s="45">
        <f ca="1"/>
        <v>64.956140374720093</v>
      </c>
      <c r="GS298" s="45">
        <f ca="1"/>
        <v>63.521401708006863</v>
      </c>
      <c r="GT298" s="45">
        <f ca="1"/>
        <v>63.577167378664001</v>
      </c>
      <c r="GU298" s="45">
        <f ca="1"/>
        <v>69.733402270972761</v>
      </c>
      <c r="GV298" s="45">
        <f ca="1"/>
        <v>70.189343675315371</v>
      </c>
      <c r="GW298" s="45">
        <f ca="1"/>
        <v>65.045244804322721</v>
      </c>
      <c r="GX298" s="45">
        <f ca="1"/>
        <v>69.412935066163527</v>
      </c>
      <c r="GY298" s="45">
        <f ca="1"/>
        <v>68.19171290892362</v>
      </c>
      <c r="GZ298" s="45">
        <f ca="1"/>
        <v>73.083457298219173</v>
      </c>
      <c r="HA298" s="45">
        <f ca="1"/>
        <v>64.64836065244674</v>
      </c>
      <c r="HB298" s="45">
        <f ca="1"/>
        <v>65.999602938473203</v>
      </c>
      <c r="HC298" s="45">
        <f ca="1"/>
        <v>61.221595181286347</v>
      </c>
      <c r="HD298" s="45">
        <f ca="1"/>
        <v>57.545115977227681</v>
      </c>
      <c r="HE298" s="45">
        <f ca="1"/>
        <v>60.53286277347803</v>
      </c>
      <c r="HF298" s="45">
        <f ca="1"/>
        <v>59.934499807655811</v>
      </c>
      <c r="HG298" s="45">
        <f ca="1"/>
        <v>56.135190987050521</v>
      </c>
      <c r="HH298" s="45">
        <f ca="1"/>
        <v>69.720500751852967</v>
      </c>
      <c r="HI298" s="45">
        <f ca="1"/>
        <v>75.191165135681644</v>
      </c>
      <c r="HJ298" s="45">
        <f ca="1"/>
        <v>84.047384305238722</v>
      </c>
      <c r="HK298" s="45">
        <f ca="1"/>
        <v>93.402832626760016</v>
      </c>
      <c r="HL298" s="45">
        <f ca="1"/>
        <v>94.130215539634236</v>
      </c>
      <c r="HM298" s="45">
        <f ca="1"/>
        <v>97.548154173553002</v>
      </c>
      <c r="HN298" s="45">
        <f ca="1"/>
        <v>59.552361796140644</v>
      </c>
      <c r="HO298" s="45">
        <f ca="1"/>
        <v>58.261907162427917</v>
      </c>
      <c r="HP298" s="45">
        <f ca="1"/>
        <v>56.407918616473665</v>
      </c>
      <c r="HQ298" s="45">
        <f ca="1"/>
        <v>58.300327779710273</v>
      </c>
      <c r="HR298" s="45">
        <f ca="1"/>
        <v>69.257599622845646</v>
      </c>
      <c r="HS298" s="45">
        <f ca="1"/>
        <v>65.278521097898476</v>
      </c>
      <c r="HT298" s="45">
        <f ca="1"/>
        <v>68.617405413746837</v>
      </c>
      <c r="HU298" s="45">
        <f ca="1"/>
        <v>75.783114133238797</v>
      </c>
      <c r="HV298" s="45">
        <f ca="1"/>
        <v>76.875854289352901</v>
      </c>
      <c r="HW298" s="45">
        <f ca="1"/>
        <v>77.011998067855814</v>
      </c>
      <c r="HX298" s="45">
        <f ca="1"/>
        <v>95.852667801916596</v>
      </c>
      <c r="HY298" s="45">
        <f ca="1"/>
        <v>106.24766039931777</v>
      </c>
      <c r="HZ298" s="45">
        <f ca="1"/>
        <v>119.06120760959385</v>
      </c>
      <c r="IA298" s="45">
        <f ca="1"/>
        <v>110.21494111669065</v>
      </c>
      <c r="IB298" s="45">
        <f ca="1"/>
        <v>109.60339112710952</v>
      </c>
      <c r="IC298" s="45">
        <f ca="1"/>
        <v>102.32236602044108</v>
      </c>
      <c r="ID298" s="45">
        <f ca="1"/>
        <v>85.267591692805297</v>
      </c>
      <c r="IE298" s="45">
        <f ca="1"/>
        <v>83.435500969111899</v>
      </c>
      <c r="IF298" s="45">
        <f ca="1"/>
        <v>77.463266657531278</v>
      </c>
      <c r="IG298" s="45">
        <f ca="1"/>
        <v>72.903003134548669</v>
      </c>
      <c r="IH298" s="45">
        <f ca="1"/>
        <v>78.374609822511701</v>
      </c>
      <c r="II298" s="45">
        <f ca="1"/>
        <v>94.017176997601979</v>
      </c>
      <c r="IJ298" s="45">
        <f ca="1"/>
        <v>79.186081096529932</v>
      </c>
      <c r="IK298" s="45">
        <f ca="1"/>
        <v>83.883882037997239</v>
      </c>
      <c r="IL298" s="45">
        <f ca="1"/>
        <v>90.901407638967044</v>
      </c>
      <c r="IM298" s="45">
        <f ca="1"/>
        <v>75.67537993472817</v>
      </c>
      <c r="IN298" s="45">
        <f ca="1"/>
        <v>76.934083140015616</v>
      </c>
      <c r="IO298" s="45">
        <f ca="1"/>
        <v>45.756108481705155</v>
      </c>
      <c r="IP298" s="45">
        <f ca="1"/>
        <v>41.473948789834992</v>
      </c>
      <c r="IQ298" s="45">
        <f ca="1"/>
        <v>53.976610567212106</v>
      </c>
      <c r="IR298" s="45">
        <f ca="1"/>
        <v>64.69367006266117</v>
      </c>
      <c r="IS298" s="45">
        <f ca="1"/>
        <v>57.183085139095795</v>
      </c>
      <c r="IT298" s="45">
        <f ca="1"/>
        <v>65.841615518450737</v>
      </c>
      <c r="IU298" s="45">
        <f ca="1"/>
        <v>65.67671715986728</v>
      </c>
      <c r="IV298" s="45">
        <f ca="1"/>
        <v>67.501017097353952</v>
      </c>
      <c r="IW298" s="45">
        <f ca="1"/>
        <v>58.282414460837828</v>
      </c>
      <c r="IX298" s="45">
        <f ca="1"/>
        <v>48.063030085206066</v>
      </c>
      <c r="IY298" s="45">
        <f ca="1"/>
        <v>47.20955069941283</v>
      </c>
      <c r="IZ298" s="45">
        <f ca="1"/>
        <v>46.086761384844777</v>
      </c>
      <c r="JA298" s="45">
        <f ca="1"/>
        <v>42.495997567057628</v>
      </c>
      <c r="JB298" s="45">
        <f ca="1"/>
        <v>52.573488952100291</v>
      </c>
      <c r="JC298" s="45">
        <f ca="1"/>
        <v>53.453045590698736</v>
      </c>
      <c r="JD298" s="45">
        <f ca="1"/>
        <v>54.510107874333869</v>
      </c>
      <c r="JE298" s="45">
        <f ca="1"/>
        <v>54.217051322162149</v>
      </c>
      <c r="JF298" s="45">
        <f ca="1"/>
        <v>54.18001011151074</v>
      </c>
      <c r="JG298" s="45">
        <f ca="1"/>
        <v>49.717715351402774</v>
      </c>
      <c r="JH298" s="45">
        <f ca="1"/>
        <v>49.948811451971523</v>
      </c>
      <c r="JI298" s="45">
        <f ca="1"/>
        <v>53.963874090194707</v>
      </c>
      <c r="JJ298" s="45">
        <f ca="1"/>
        <v>54.933473965167991</v>
      </c>
      <c r="JK298" s="45">
        <f ca="1"/>
        <v>62.563279720544813</v>
      </c>
      <c r="JL298" s="45">
        <f ca="1"/>
        <v>70.003171421229837</v>
      </c>
      <c r="JM298" s="45">
        <f ca="1"/>
        <v>72.121705151736705</v>
      </c>
      <c r="JN298" s="45">
        <f ca="1"/>
        <v>78.951499643683434</v>
      </c>
      <c r="JO298" s="45">
        <f ca="1"/>
        <v>73.831074039638025</v>
      </c>
      <c r="JP298" s="45">
        <f ca="1"/>
        <v>73.421365311264992</v>
      </c>
      <c r="JQ298" s="45">
        <f ca="1"/>
        <v>66.063842498481279</v>
      </c>
      <c r="JR298" s="45">
        <f ca="1"/>
        <v>69.502141873002046</v>
      </c>
      <c r="JS298" s="45">
        <f ca="1"/>
        <v>71.428962788164625</v>
      </c>
      <c r="JT298" s="45">
        <f ca="1"/>
        <v>67.900812170028701</v>
      </c>
      <c r="JU298" s="45">
        <f ca="1"/>
        <v>76.364547330498709</v>
      </c>
      <c r="JV298" s="45">
        <f ca="1"/>
        <v>81.516188061535331</v>
      </c>
      <c r="JW298" s="45">
        <f ca="1"/>
        <v>78.884417067289348</v>
      </c>
      <c r="JX298" s="45">
        <f ca="1"/>
        <v>66.437826992988562</v>
      </c>
      <c r="JY298" s="45">
        <f ca="1"/>
        <v>60.809012917459029</v>
      </c>
      <c r="JZ298" s="45">
        <f ca="1"/>
        <v>59.411765090584765</v>
      </c>
      <c r="KA298" s="45">
        <f ca="1"/>
        <v>52.620498415946969</v>
      </c>
      <c r="KB298" s="45">
        <f ca="1"/>
        <v>64.5560921871066</v>
      </c>
      <c r="KC298" s="45">
        <f ca="1"/>
        <v>70.003145605385328</v>
      </c>
      <c r="KD298" s="45">
        <f ca="1"/>
        <v>67.180439846932899</v>
      </c>
      <c r="KE298" s="45">
        <f ca="1"/>
        <v>61.497842179417574</v>
      </c>
      <c r="KF298" s="45">
        <f ca="1"/>
        <v>56.421191665470616</v>
      </c>
      <c r="KG298" s="45">
        <f ca="1"/>
        <v>61.811916316092038</v>
      </c>
      <c r="KH298" s="45">
        <f ca="1"/>
        <v>54.184045515537264</v>
      </c>
      <c r="KI298" s="45">
        <f ca="1"/>
        <v>45.155918922543492</v>
      </c>
      <c r="KJ298" s="45">
        <f ca="1"/>
        <v>58.608190947413448</v>
      </c>
      <c r="KK298" s="45">
        <f ca="1"/>
        <v>35.98006899547579</v>
      </c>
      <c r="KL298" s="45">
        <f ca="1"/>
        <v>33.03241015249489</v>
      </c>
      <c r="KM298" s="45">
        <f ca="1"/>
        <v>32.751341592192659</v>
      </c>
      <c r="KN298" s="45">
        <f ca="1"/>
        <v>18.874206869661805</v>
      </c>
      <c r="KO298" s="45">
        <f ca="1"/>
        <v>8.2558145284652369</v>
      </c>
      <c r="KP298" s="45">
        <f ca="1"/>
        <v>21.735957371652148</v>
      </c>
      <c r="KQ298" s="45">
        <f ca="1"/>
        <v>16.817220540046719</v>
      </c>
      <c r="KR298" s="45">
        <f ca="1"/>
        <v>9.8562257174253887</v>
      </c>
      <c r="KS298" s="45">
        <f ca="1"/>
        <v>17.37099711066486</v>
      </c>
      <c r="KT298" s="45">
        <f ca="1"/>
        <v>20.165938705623148</v>
      </c>
      <c r="KU298" s="45">
        <f ca="1"/>
        <v>21.861183589220047</v>
      </c>
      <c r="KV298" s="45">
        <f ca="1"/>
        <v>11.02520650619266</v>
      </c>
      <c r="KW298" s="45">
        <f ca="1"/>
        <v>6.1814922280907467</v>
      </c>
      <c r="KX298" s="45">
        <f ca="1"/>
        <v>4.1730159584283797</v>
      </c>
      <c r="KY298" s="45">
        <f ca="1"/>
        <v>-8.3105345674753153</v>
      </c>
      <c r="KZ298" s="45">
        <f ca="1"/>
        <v>-17.090223730027702</v>
      </c>
      <c r="LA298" s="45">
        <f ca="1"/>
        <v>12.395231413364428</v>
      </c>
      <c r="LB298" s="45">
        <f ca="1"/>
        <v>28.708000364124757</v>
      </c>
      <c r="LC298" s="45">
        <f ca="1"/>
        <v>26.635631857454769</v>
      </c>
      <c r="LD298" s="45">
        <f ca="1"/>
        <v>28.132105702400224</v>
      </c>
      <c r="LE298" s="45">
        <f ca="1"/>
        <v>24.656323972165552</v>
      </c>
      <c r="LF298" s="45">
        <f ca="1"/>
        <v>26.08075772351026</v>
      </c>
      <c r="LG298" s="45">
        <f ca="1"/>
        <v>16.222807817280312</v>
      </c>
      <c r="LH298" s="45">
        <f ca="1"/>
        <v>24.382073920071122</v>
      </c>
      <c r="LI298" s="45">
        <f ca="1"/>
        <v>28.088923665404337</v>
      </c>
      <c r="LJ298" s="45">
        <f ca="1"/>
        <v>30.634931794941423</v>
      </c>
      <c r="LK298" s="45">
        <f ca="1"/>
        <v>29.336926254093669</v>
      </c>
      <c r="LL298" s="45">
        <f ca="1"/>
        <v>34.982233948767202</v>
      </c>
      <c r="LM298" s="45">
        <f ca="1"/>
        <v>34.630228953123094</v>
      </c>
      <c r="LN298" s="45">
        <f ca="1"/>
        <v>41.020578057944789</v>
      </c>
      <c r="LO298" s="45">
        <f ca="1"/>
        <v>29.961961006343387</v>
      </c>
      <c r="LP298" s="45">
        <f ca="1"/>
        <v>22.465258935868746</v>
      </c>
      <c r="LQ298" s="45">
        <f ca="1"/>
        <v>16.209456141531462</v>
      </c>
      <c r="LR298" s="45">
        <f ca="1"/>
        <v>11.712927770137782</v>
      </c>
      <c r="LS298" s="45">
        <f ca="1"/>
        <v>13.118395520150642</v>
      </c>
      <c r="LT298" s="45">
        <f ca="1"/>
        <v>12.646149718999851</v>
      </c>
      <c r="LU298" s="45">
        <f ca="1"/>
        <v>20.319765870809562</v>
      </c>
      <c r="LV298" s="45">
        <f ca="1"/>
        <v>24.149955846726868</v>
      </c>
      <c r="LW298" s="45">
        <f ca="1"/>
        <v>35.292258563518516</v>
      </c>
      <c r="LX298" s="45">
        <f ca="1"/>
        <v>50.5020101736784</v>
      </c>
      <c r="LY298" s="45">
        <f ca="1"/>
        <v>32.299420844078043</v>
      </c>
      <c r="LZ298" s="45">
        <f ca="1"/>
        <v>23.535062882780977</v>
      </c>
      <c r="MA298" s="45">
        <f ca="1"/>
        <v>21.304381322324332</v>
      </c>
      <c r="MB298" s="45">
        <f ca="1"/>
        <v>16.838730245411398</v>
      </c>
      <c r="MC298" s="45">
        <f ca="1"/>
        <v>-9.8143480889200987</v>
      </c>
      <c r="MD298" s="45">
        <f ca="1"/>
        <v>-8.9450159967541367</v>
      </c>
      <c r="ME298" s="45">
        <f ca="1"/>
        <v>-6.8810644282698945</v>
      </c>
      <c r="MF298" s="45">
        <f ca="1"/>
        <v>0.16888271641732899</v>
      </c>
      <c r="MG298" s="45">
        <f ca="1"/>
        <v>16.941073601007474</v>
      </c>
      <c r="MH298" s="45">
        <f ca="1"/>
        <v>12.248763317644602</v>
      </c>
      <c r="MI298" s="45">
        <f ca="1"/>
        <v>10.071963284850142</v>
      </c>
      <c r="MJ298" s="45">
        <f ca="1"/>
        <v>18.600508651137375</v>
      </c>
      <c r="MK298" s="45">
        <f ca="1"/>
        <v>14.284285048902007</v>
      </c>
      <c r="ML298" s="45">
        <f ca="1"/>
        <v>12.360709753155675</v>
      </c>
      <c r="MM298" s="45">
        <f ca="1"/>
        <v>-5.1958579582571929</v>
      </c>
      <c r="MN298" s="45">
        <f ca="1"/>
        <v>-27.53184832155705</v>
      </c>
      <c r="MO298" s="45">
        <f ca="1"/>
        <v>-26.541000056743599</v>
      </c>
      <c r="MP298" s="45">
        <f ca="1"/>
        <v>-18.627872918546188</v>
      </c>
      <c r="MQ298" s="45">
        <f ca="1"/>
        <v>2.4135981293320583</v>
      </c>
      <c r="MR298" s="45">
        <f ca="1"/>
        <v>0.98559295195337882</v>
      </c>
      <c r="MS298" s="45">
        <f ca="1"/>
        <v>3.3597029046416083</v>
      </c>
      <c r="MT298" s="45">
        <f ca="1"/>
        <v>28.463624508142459</v>
      </c>
      <c r="MU298" s="45">
        <f ca="1"/>
        <v>36.671909848809207</v>
      </c>
      <c r="MV298" s="45">
        <f ca="1"/>
        <v>32.933729682445517</v>
      </c>
      <c r="MW298" s="45">
        <f ca="1"/>
        <v>15.622143313884749</v>
      </c>
      <c r="MX298" s="45">
        <f ca="1"/>
        <v>-0.20502724242209069</v>
      </c>
      <c r="MY298" s="45">
        <f ca="1"/>
        <v>9.9293216629028507</v>
      </c>
      <c r="MZ298" s="45">
        <f ca="1"/>
        <v>20.683187294960021</v>
      </c>
      <c r="NA298" s="45">
        <f ca="1"/>
        <v>27.941559126138657</v>
      </c>
      <c r="NB298" s="45">
        <f ca="1"/>
        <v>30.939362128853759</v>
      </c>
      <c r="NC298" s="45">
        <f ca="1"/>
        <v>20.791113575041265</v>
      </c>
      <c r="ND298" s="45">
        <f ca="1"/>
        <v>27.592157365500952</v>
      </c>
      <c r="NE298" s="45">
        <f ca="1"/>
        <v>36.284288945257629</v>
      </c>
      <c r="NF298" s="45">
        <f ca="1"/>
        <v>40.694895487010513</v>
      </c>
      <c r="NG298" s="45">
        <f ca="1"/>
        <v>20.253636786818504</v>
      </c>
      <c r="NH298" s="45">
        <f ca="1"/>
        <v>6.1574159461260365</v>
      </c>
      <c r="NI298" s="45">
        <f ca="1"/>
        <v>14.065071628570536</v>
      </c>
      <c r="NJ298" s="45">
        <f ca="1"/>
        <v>47.264516607821008</v>
      </c>
      <c r="NK298" s="45">
        <f ca="1"/>
        <v>37.271349921226545</v>
      </c>
      <c r="NL298" s="45">
        <f ca="1"/>
        <v>20.617422577381092</v>
      </c>
      <c r="NM298" s="45">
        <f ca="1"/>
        <v>29.573567472934712</v>
      </c>
      <c r="NN298" s="45">
        <f ca="1"/>
        <v>31.703646206259691</v>
      </c>
      <c r="NO298" s="45">
        <f ca="1"/>
        <v>11.946308781623827</v>
      </c>
      <c r="NP298" s="45">
        <f ca="1"/>
        <v>-0.32316210228202635</v>
      </c>
      <c r="NQ298" s="45">
        <f ca="1"/>
        <v>6.4906691676378045</v>
      </c>
      <c r="NR298" s="45">
        <f ca="1"/>
        <v>10.329033795714338</v>
      </c>
      <c r="NS298" s="45">
        <f ca="1"/>
        <v>2.6842995616793814</v>
      </c>
      <c r="NT298" s="45">
        <f ca="1"/>
        <v>-8.6208983709215659</v>
      </c>
      <c r="NU298" s="45">
        <f ca="1"/>
        <v>-2.5268104087710412</v>
      </c>
      <c r="NV298" s="45">
        <f ca="1"/>
        <v>17.377720897018946</v>
      </c>
      <c r="NW298" s="45">
        <f ca="1"/>
        <v>14.970228567779088</v>
      </c>
      <c r="NX298" s="45">
        <f ca="1"/>
        <v>7.3230406442284561</v>
      </c>
      <c r="NY298" s="45">
        <f ca="1"/>
        <v>20.152012359261505</v>
      </c>
      <c r="NZ298" s="45">
        <f ca="1"/>
        <v>2.8948998267650268</v>
      </c>
      <c r="OA298" s="45">
        <f ca="1"/>
        <v>5.2399003808498037</v>
      </c>
      <c r="OB298" s="45">
        <f ca="1"/>
        <v>10.515384935140617</v>
      </c>
      <c r="OC298" s="45">
        <f ca="1"/>
        <v>12.451232481896909</v>
      </c>
      <c r="OD298" s="45">
        <f ca="1"/>
        <v>16.845996844887736</v>
      </c>
      <c r="OE298" s="45">
        <f ca="1"/>
        <v>4.674555190146009</v>
      </c>
      <c r="OF298" s="45">
        <f ca="1"/>
        <v>5.0469603196978596</v>
      </c>
      <c r="OG298" s="45">
        <f ca="1"/>
        <v>-19.283480244636507</v>
      </c>
      <c r="OH298" s="45">
        <f ca="1"/>
        <v>-28.390000849962234</v>
      </c>
      <c r="OI298" s="45">
        <f ca="1"/>
        <v>5.0715673977732649</v>
      </c>
      <c r="OJ298" s="45">
        <f ca="1"/>
        <v>26.67728979653117</v>
      </c>
      <c r="OK298" s="45">
        <f ca="1"/>
        <v>18.551776766657838</v>
      </c>
      <c r="OL298" s="45">
        <f ca="1"/>
        <v>12.157967859625785</v>
      </c>
      <c r="OM298" s="45">
        <f ca="1"/>
        <v>8.7857582823633606</v>
      </c>
      <c r="ON298" s="45">
        <f ca="1"/>
        <v>-3.7196525520086539</v>
      </c>
      <c r="OO298" s="45">
        <f ca="1"/>
        <v>4.0467139200567885</v>
      </c>
      <c r="OP298" s="45">
        <f ca="1"/>
        <v>5.2106745533943126</v>
      </c>
      <c r="OQ298" s="45">
        <f ca="1"/>
        <v>-0.9101892435550667</v>
      </c>
      <c r="OR298" s="45">
        <f ca="1"/>
        <v>-6.039956022381773</v>
      </c>
      <c r="OS298" s="45">
        <f ca="1"/>
        <v>-4.5752315712571203</v>
      </c>
      <c r="OT298" s="45">
        <f ca="1"/>
        <v>16.349219174981101</v>
      </c>
      <c r="OU298" s="45">
        <f ca="1"/>
        <v>6.7792441532016028</v>
      </c>
      <c r="OV298" s="45">
        <f ca="1"/>
        <v>-29.475520174264886</v>
      </c>
      <c r="OW298" s="45">
        <f ca="1"/>
        <v>-32.802897728025869</v>
      </c>
      <c r="OX298" s="45">
        <f ca="1"/>
        <v>-46.013772987902144</v>
      </c>
      <c r="OY298" s="45">
        <f ca="1"/>
        <v>-50.978786104202243</v>
      </c>
      <c r="OZ298" s="45">
        <f ca="1"/>
        <v>-50.195198982059992</v>
      </c>
      <c r="PA298" s="45">
        <f ca="1"/>
        <v>-30.212920126438121</v>
      </c>
      <c r="PB298" s="45">
        <f ca="1"/>
        <v>-1.7135830563902346</v>
      </c>
      <c r="PC298" s="45">
        <f ca="1"/>
        <v>-13.753009205639387</v>
      </c>
      <c r="PD298" s="45">
        <f ca="1"/>
        <v>0.842444838464246</v>
      </c>
      <c r="PE298" s="45">
        <f ca="1"/>
        <v>4.0448310669660259</v>
      </c>
      <c r="PF298" s="45">
        <f ca="1"/>
        <v>12.152633870184445</v>
      </c>
      <c r="PG298" s="45">
        <f ca="1"/>
        <v>15.216848788797847</v>
      </c>
      <c r="PH298" s="45">
        <f ca="1"/>
        <v>-9.4957181779146254</v>
      </c>
      <c r="PI298" s="45">
        <f ca="1"/>
        <v>-9.3059598920941653</v>
      </c>
      <c r="PJ298" s="45">
        <f ca="1"/>
        <v>-12.652183693826203</v>
      </c>
      <c r="PK298" s="45">
        <f ca="1"/>
        <v>-44.624530174434199</v>
      </c>
      <c r="PL298" s="45">
        <f ca="1"/>
        <v>-27.024750314831749</v>
      </c>
      <c r="PM298" s="45">
        <f ca="1"/>
        <v>-31.906557205021443</v>
      </c>
      <c r="PN298" s="45">
        <f ca="1"/>
        <v>-28.942686032116455</v>
      </c>
      <c r="PO298" s="45">
        <f ca="1"/>
        <v>-9.434237347126043</v>
      </c>
      <c r="PP298" s="45">
        <f ca="1"/>
        <v>-3.702064756214611</v>
      </c>
      <c r="PQ298" s="45">
        <f ca="1"/>
        <v>-3.6970673537850303</v>
      </c>
      <c r="PR298" s="45">
        <f ca="1"/>
        <v>5.1353356967568402</v>
      </c>
      <c r="PS298" s="45">
        <f ca="1"/>
        <v>27.411263776421492</v>
      </c>
      <c r="PT298" s="45">
        <f ca="1"/>
        <v>31.994604561090426</v>
      </c>
      <c r="PU298" s="45">
        <f ca="1"/>
        <v>21.328582960665244</v>
      </c>
      <c r="PV298" s="45">
        <f ca="1"/>
        <v>20.485651711583159</v>
      </c>
      <c r="PW298" s="45">
        <f ca="1"/>
        <v>28.853270079731942</v>
      </c>
      <c r="PX298" s="45">
        <f ca="1"/>
        <v>26.661083064854097</v>
      </c>
      <c r="PY298" s="45">
        <f ca="1"/>
        <v>5.7782862014771013</v>
      </c>
      <c r="PZ298" s="45">
        <f ca="1"/>
        <v>-2.8123748400807358</v>
      </c>
      <c r="QA298" s="45">
        <f ca="1"/>
        <v>-9.3532314250469426</v>
      </c>
      <c r="QB298" s="45">
        <f ca="1"/>
        <v>-14.732903566062475</v>
      </c>
      <c r="QC298" s="45">
        <f ca="1"/>
        <v>3.4497461943030316</v>
      </c>
      <c r="QD298" s="45">
        <f ca="1"/>
        <v>-3.5341000447869533</v>
      </c>
      <c r="QE298" s="45">
        <f ca="1"/>
        <v>-0.9147335727214454</v>
      </c>
      <c r="QF298" s="45">
        <f ca="1"/>
        <v>7.9465963031053661</v>
      </c>
      <c r="QG298" s="45">
        <f ca="1"/>
        <v>-6.08497234362369</v>
      </c>
      <c r="QH298" s="45">
        <f ca="1"/>
        <v>-0.56645914089676808</v>
      </c>
      <c r="QI298" s="45">
        <f ca="1"/>
        <v>11.190413330793376</v>
      </c>
      <c r="QJ298" s="45">
        <f ca="1"/>
        <v>0.12572955399753027</v>
      </c>
      <c r="QK298" s="45">
        <f ca="1"/>
        <v>0.73738489073514302</v>
      </c>
      <c r="QL298" s="45">
        <f ca="1"/>
        <v>-8.1410423844456545</v>
      </c>
      <c r="QM298" s="45">
        <f ca="1"/>
        <v>-13.303558738827689</v>
      </c>
      <c r="QN298" s="45">
        <f ca="1"/>
        <v>6.0602189133167599</v>
      </c>
      <c r="QO298" s="45">
        <f ca="1"/>
        <v>-2.7135733622908447</v>
      </c>
      <c r="QP298" s="45">
        <f ca="1"/>
        <v>-7.8971730644107083</v>
      </c>
      <c r="QQ298" s="45">
        <f ca="1"/>
        <v>-2.4676892548203568</v>
      </c>
      <c r="QR298" s="45">
        <f ca="1"/>
        <v>11.558153832614437</v>
      </c>
      <c r="QS298" s="45">
        <f ca="1"/>
        <v>4.2628755133152367</v>
      </c>
      <c r="QT298" s="45">
        <f ca="1"/>
        <v>-2.0713665732145046</v>
      </c>
      <c r="QU298" s="45">
        <f ca="1"/>
        <v>-9.6072762041092119</v>
      </c>
      <c r="QV298" s="45">
        <f ca="1"/>
        <v>-12.175244776368118</v>
      </c>
      <c r="QW298" s="45">
        <f ca="1"/>
        <v>-1.9460126722454447</v>
      </c>
      <c r="QX298" s="45">
        <f ca="1"/>
        <v>-0.70246804177764943</v>
      </c>
      <c r="QY298" s="45">
        <f ca="1"/>
        <v>-40.813909678757227</v>
      </c>
      <c r="QZ298" s="45">
        <f ca="1"/>
        <v>-39.560698811590669</v>
      </c>
      <c r="RA298" s="45">
        <f ca="1"/>
        <v>-20.646641714215264</v>
      </c>
      <c r="RB298" s="45">
        <f ca="1"/>
        <v>-22.473448586642746</v>
      </c>
      <c r="RC298" s="45">
        <f ca="1"/>
        <v>-21.846347308695272</v>
      </c>
      <c r="RD298" s="45">
        <f ca="1"/>
        <v>-24.793050132751489</v>
      </c>
      <c r="RE298" s="45">
        <f ca="1"/>
        <v>-31.440756835401032</v>
      </c>
      <c r="RF298" s="45">
        <f ca="1"/>
        <v>-30.810874181807037</v>
      </c>
      <c r="RG298" s="45">
        <f ca="1"/>
        <v>-37.989120155811293</v>
      </c>
      <c r="RH298" s="45">
        <f ca="1"/>
        <v>-38.438367982685577</v>
      </c>
      <c r="RI298" s="45">
        <f ca="1"/>
        <v>-27.046763666153026</v>
      </c>
      <c r="RJ298" s="45">
        <f ca="1"/>
        <v>-27.973691954195488</v>
      </c>
      <c r="RK298" s="45">
        <f ca="1"/>
        <v>-36.460459632813979</v>
      </c>
      <c r="RL298" s="45">
        <f ca="1"/>
        <v>-37.854252081274979</v>
      </c>
      <c r="RM298" s="45">
        <f ca="1"/>
        <v>-40.776262608885816</v>
      </c>
      <c r="RN298" s="45">
        <f ca="1"/>
        <v>-37.86079485887285</v>
      </c>
      <c r="RO298" s="45">
        <f ca="1"/>
        <v>-36.492496220171404</v>
      </c>
      <c r="RP298" s="45">
        <f ca="1"/>
        <v>-32.326986350834375</v>
      </c>
      <c r="RQ298" s="45">
        <f ca="1"/>
        <v>-19.724966230928885</v>
      </c>
      <c r="RR298" s="45">
        <f ca="1"/>
        <v>-13.456497935712321</v>
      </c>
      <c r="RS298" s="45">
        <f ca="1"/>
        <v>-5.8163493521809642</v>
      </c>
      <c r="RT298" s="45">
        <f ca="1"/>
        <v>-10.520891393959516</v>
      </c>
      <c r="RU298" s="45">
        <f ca="1"/>
        <v>-4.4283962942957942</v>
      </c>
      <c r="RV298" s="45">
        <f ca="1"/>
        <v>8.936156465709189</v>
      </c>
      <c r="RW298" s="45">
        <f ca="1"/>
        <v>12.362748774111253</v>
      </c>
      <c r="RX298" s="45">
        <f ca="1"/>
        <v>9.2827132949232691</v>
      </c>
      <c r="RY298" s="45">
        <f ca="1"/>
        <v>4.5453991418481223</v>
      </c>
      <c r="RZ298" s="45">
        <f ca="1"/>
        <v>-1.4302456583976664</v>
      </c>
      <c r="SA298" s="45">
        <f ca="1"/>
        <v>0.85136458021406725</v>
      </c>
      <c r="SB298" s="45">
        <f ca="1"/>
        <v>1.0377911106943998</v>
      </c>
      <c r="SC298" s="45">
        <f ca="1"/>
        <v>7.0724846704006268</v>
      </c>
      <c r="SD298" s="45">
        <f ca="1"/>
        <v>4.4156308558583532</v>
      </c>
      <c r="SE298" s="45">
        <f ca="1"/>
        <v>10.281559325635442</v>
      </c>
      <c r="SF298" s="45">
        <f ca="1"/>
        <v>33.100156412422621</v>
      </c>
      <c r="SG298" s="45">
        <f ca="1"/>
        <v>34.330444523513336</v>
      </c>
      <c r="SH298" s="45">
        <f ca="1"/>
        <v>32.582697709500792</v>
      </c>
      <c r="SI298" s="45">
        <f ca="1"/>
        <v>24.434938151538404</v>
      </c>
      <c r="SJ298" s="45">
        <f ca="1"/>
        <v>19.535803056657301</v>
      </c>
      <c r="SK298" s="45">
        <f ca="1"/>
        <v>28.277436575710738</v>
      </c>
      <c r="SL298" s="45">
        <f ca="1"/>
        <v>27.893436566829678</v>
      </c>
      <c r="SM298" s="45">
        <f ca="1"/>
        <v>19.062342691481149</v>
      </c>
      <c r="SN298" s="45">
        <f ca="1"/>
        <v>25.395622863650374</v>
      </c>
      <c r="SO298" s="45">
        <f ca="1"/>
        <v>28.056800095617746</v>
      </c>
      <c r="SP298" s="45">
        <f ca="1"/>
        <v>27.774895832717391</v>
      </c>
      <c r="SQ298" s="45">
        <f ca="1"/>
        <v>11.120364172339407</v>
      </c>
      <c r="SR298" s="45">
        <f ca="1"/>
        <v>8.0659816229343733</v>
      </c>
      <c r="SS298" s="45">
        <f ca="1"/>
        <v>-1.4521978164911502</v>
      </c>
    </row>
    <row r="299" spans="2:513" x14ac:dyDescent="0.25">
      <c r="B299" s="46" t="s">
        <v>515</v>
      </c>
      <c r="C299" s="45" cm="1">
        <f t="array" aca="1" ref="C299" ca="1">MIN(IFERROR(IF(OFFSET(bHist!$A$1,_xlfn.XMATCH($B$297,bHist!B:B,0)-1,3,1,500)=0,"-",OFFSET(bHist!$A$1,_xlfn.XMATCH($B$297,bHist!B:B,0)-1,3,1,500))-IF(OFFSET(bHist!$A$1,_xlfn.XMATCH(B299,bHist!B:B,0)-1,3,1,500)=0,"-",OFFSET(bHist!$A$1,_xlfn.XMATCH(B299,bHist!B:B,0)-1,3,1,500)),"-"))</f>
        <v>-350.03730232048031</v>
      </c>
      <c r="D299" s="45" cm="1">
        <f t="array" aca="1" ref="D299" ca="1">AVERAGE(IFERROR(IF(OFFSET(bHist!$A$1,_xlfn.XMATCH($B$297,bHist!B:B,0)-1,3,1,500)=0,"-",OFFSET(bHist!$A$1,_xlfn.XMATCH($B$297,bHist!B:B,0)-1,3,1,500))-IF(OFFSET(bHist!$A$1,_xlfn.XMATCH(B299,bHist!B:B,0)-1,3,1,500)=0,"-",OFFSET(bHist!$A$1,_xlfn.XMATCH(B299,bHist!B:B,0)-1,3,1,500)),"-"))</f>
        <v>-126.10322020760177</v>
      </c>
      <c r="E299" s="45" cm="1">
        <f t="array" aca="1" ref="E299" ca="1">MAX(IFERROR(IF(OFFSET(bHist!$A$1,_xlfn.XMATCH($B$297,bHist!B:B,0)-1,3,1,500)=0,"-",OFFSET(bHist!$A$1,_xlfn.XMATCH($B$297,bHist!B:B,0)-1,3,1,500))-IF(OFFSET(bHist!$A$1,_xlfn.XMATCH(B299,bHist!B:B,0)-1,3,1,500)=0,"-",OFFSET(bHist!$A$1,_xlfn.XMATCH(B299,bHist!B:B,0)-1,3,1,500)),"-"))</f>
        <v>318.11101338624951</v>
      </c>
      <c r="F299" s="45" cm="1">
        <f t="array" aca="1" ref="F299" ca="1">_xlfn.STDEV.P(IFERROR(IF(OFFSET(bHist!$A$1,_xlfn.XMATCH($B$297,bHist!B:B,0)-1,3,1,500)=0,"-",OFFSET(bHist!$A$1,_xlfn.XMATCH($B$297,bHist!B:B,0)-1,3,1,500))-IF(OFFSET(bHist!$A$1,_xlfn.XMATCH(B299,bHist!B:B,0)-1,3,1,500)=0,"-",OFFSET(bHist!$A$1,_xlfn.XMATCH(B299,bHist!B:B,0)-1,3,1,500)),"-"))</f>
        <v>140.14257577388591</v>
      </c>
      <c r="G299" s="45" cm="1">
        <f t="array" aca="1" ref="G299" ca="1">INDEX((IFERROR(IF(OFFSET(bHist!$A$1,_xlfn.XMATCH($B$297,bHist!B:B,0)-1,3,1,500)=0,"-",OFFSET(bHist!$A$1,_xlfn.XMATCH($B$297,bHist!B:B,0)-1,3,1,500))-IF(OFFSET(bHist!$A$1,_xlfn.XMATCH(B299,bHist!B:B,0)-1,3,1,500)=0,"-",OFFSET(bHist!$A$1,_xlfn.XMATCH(B299,bHist!B:B,0)-1,3,1,500)),"-")),1)</f>
        <v>17.542856756687172</v>
      </c>
      <c r="H299" s="51">
        <f t="shared" ref="H299:H305" ca="1" si="9">(G299-D299)/(E299-C299)</f>
        <v>0.21499130295995458</v>
      </c>
      <c r="I299" s="51" cm="1">
        <f t="array" aca="1" ref="I299" ca="1">SLOPE((IFERROR(IF(OFFSET(bHist!$A$1,_xlfn.XMATCH($B$297,bHist!B:B,0)-1,3,1,500)=0,"-",OFFSET(bHist!$A$1,_xlfn.XMATCH($B$297,bHist!B:B,0)-1,3,1,500))-IF(OFFSET(bHist!$A$1,_xlfn.XMATCH(B299,bHist!B:B,0)-1,3,1,500)=0,"-",OFFSET(bHist!$A$1,_xlfn.XMATCH(B299,bHist!B:B,0)-1,3,1,500)),"-")),OFFSET(bHist!$A$1,0,3,1,500))</f>
        <v>0.57356914121457803</v>
      </c>
      <c r="J299" s="45" cm="1">
        <f t="array" aca="1" ref="J299" ca="1">INTERCEPT((IFERROR(IF(OFFSET(bHist!$A$1,_xlfn.XMATCH($B$297,bHist!B:B,0)-1,3,1,500)=0,"-",OFFSET(bHist!$A$1,_xlfn.XMATCH($B$297,bHist!B:B,0)-1,3,1,500))-IF(OFFSET(bHist!$A$1,_xlfn.XMATCH(B299,bHist!B:B,0)-1,3,1,500)=0,"-",OFFSET(bHist!$A$1,_xlfn.XMATCH(B299,bHist!B:B,0)-1,3,1,500)),"-")),OFFSET(bHist!$A$1,0,3,1,500))</f>
        <v>-25167.261247679719</v>
      </c>
      <c r="K299" s="45" cm="1">
        <f t="array" aca="1" ref="K299" ca="1">STEYX((IFERROR(IF(OFFSET(bHist!$A$1,_xlfn.XMATCH($B$297,bHist!B:B,0)-1,3,1,500)=0,"-",OFFSET(bHist!$A$1,_xlfn.XMATCH($B$297,bHist!B:B,0)-1,3,1,500))-IF(OFFSET(bHist!$A$1,_xlfn.XMATCH(B299,bHist!B:B,0)-1,3,1,500)=0,"-",OFFSET(bHist!$A$1,_xlfn.XMATCH(B299,bHist!B:B,0)-1,3,1,500)),"-")),OFFSET(bHist!$A$1,0,3,1,500))</f>
        <v>73.03840679163882</v>
      </c>
      <c r="L299" s="51" cm="1">
        <f t="array" aca="1" ref="L299" ca="1">CORREL(IF(OFFSET(bHist!A28,_xlfn.XMATCH($B$297,bHist!B:B,0)-1,3,1,500)=0,"-",OFFSET(bHist!$A$1,_xlfn.XMATCH($B$297,bHist!B:B,0)-1,3,1,500)),IF(OFFSET(bHist!$A$1,_xlfn.XMATCH(B299,bHist!B:B,0)-1,3,1,500)=0,"-",OFFSET(bHist!$A$1,_xlfn.XMATCH(B299,bHist!B:B,0)-1,3,1,500)))</f>
        <v>0.47222579709079798</v>
      </c>
      <c r="M299" s="51" cm="1">
        <f t="array" aca="1" ref="M299" ca="1">CORREL((IFERROR(IF(OFFSET(bHist!$A$1,_xlfn.XMATCH($B$297,bHist!B:B,0)-1,3,1,500)=0,"-",OFFSET(bHist!$A$1,_xlfn.XMATCH($B$297,bHist!B:B,0)-1,3,1,500))-IF(OFFSET(bHist!$A$1,_xlfn.XMATCH(B299,bHist!B:B,0)-1,3,1,500)=0,"-",OFFSET(bHist!$A$1,_xlfn.XMATCH(B299,bHist!B:B,0)-1,3,1,500)),"-")),OFFSET(bHist!$A$1,0,3,1,500))</f>
        <v>0.8540878626459798</v>
      </c>
      <c r="N299" s="45" cm="1">
        <f t="array" aca="1" ref="N299:SS299" ca="1">(IFERROR(IF(OFFSET(bHist!$A$1,_xlfn.XMATCH($B$297,bHist!B:B,0)-1,3,1,500)=0,"-",OFFSET(bHist!$A$1,_xlfn.XMATCH($B$297,bHist!B:B,0)-1,3,1,500))-IF(OFFSET(bHist!$A$1,_xlfn.XMATCH(B299,bHist!B:B,0)-1,3,1,500)=0,"-",OFFSET(bHist!$A$1,_xlfn.XMATCH(B299,bHist!B:B,0)-1,3,1,500)),"-"))</f>
        <v>17.542856756687172</v>
      </c>
      <c r="O299" s="45">
        <f ca="1"/>
        <v>14.991936906814544</v>
      </c>
      <c r="P299" s="45">
        <f ca="1"/>
        <v>4.1091735110283025</v>
      </c>
      <c r="Q299" s="45">
        <f ca="1"/>
        <v>18.401900208115592</v>
      </c>
      <c r="R299" s="45">
        <f ca="1"/>
        <v>17.539453187227252</v>
      </c>
      <c r="S299" s="45">
        <f ca="1"/>
        <v>15.778853021502528</v>
      </c>
      <c r="T299" s="45">
        <f ca="1"/>
        <v>29.335189724326142</v>
      </c>
      <c r="U299" s="45">
        <f ca="1"/>
        <v>40.720992456912995</v>
      </c>
      <c r="V299" s="45">
        <f ca="1"/>
        <v>54.218255919814169</v>
      </c>
      <c r="W299" s="45">
        <f ca="1"/>
        <v>43.783620800375957</v>
      </c>
      <c r="X299" s="45">
        <f ca="1"/>
        <v>46.585585578203222</v>
      </c>
      <c r="Y299" s="45">
        <f ca="1"/>
        <v>21.589416354298578</v>
      </c>
      <c r="Z299" s="45">
        <f ca="1"/>
        <v>39.097210991859413</v>
      </c>
      <c r="AA299" s="45">
        <f ca="1"/>
        <v>30.680179750084847</v>
      </c>
      <c r="AB299" s="45">
        <f ca="1"/>
        <v>31.761623461723332</v>
      </c>
      <c r="AC299" s="45">
        <f ca="1"/>
        <v>22.365377420186974</v>
      </c>
      <c r="AD299" s="45">
        <f ca="1"/>
        <v>18.267530944466614</v>
      </c>
      <c r="AE299" s="45">
        <f ca="1"/>
        <v>51.212675434112555</v>
      </c>
      <c r="AF299" s="45">
        <f ca="1"/>
        <v>42.020520701766031</v>
      </c>
      <c r="AG299" s="45">
        <f ca="1"/>
        <v>50.064521641373631</v>
      </c>
      <c r="AH299" s="45">
        <f ca="1"/>
        <v>3.929735075592987</v>
      </c>
      <c r="AI299" s="45">
        <f ca="1"/>
        <v>12.989733534574498</v>
      </c>
      <c r="AJ299" s="45">
        <f ca="1"/>
        <v>-7.2531268957853854</v>
      </c>
      <c r="AK299" s="45">
        <f ca="1"/>
        <v>-14.551847890734678</v>
      </c>
      <c r="AL299" s="45">
        <f ca="1"/>
        <v>22.461287966966609</v>
      </c>
      <c r="AM299" s="45">
        <f ca="1"/>
        <v>24.95087496018408</v>
      </c>
      <c r="AN299" s="45">
        <f ca="1"/>
        <v>38.749372634410861</v>
      </c>
      <c r="AO299" s="45">
        <f ca="1"/>
        <v>60.62417563545705</v>
      </c>
      <c r="AP299" s="45">
        <f ca="1"/>
        <v>78.029526695609093</v>
      </c>
      <c r="AQ299" s="45">
        <f ca="1"/>
        <v>66.305899157524095</v>
      </c>
      <c r="AR299" s="45">
        <f ca="1"/>
        <v>82.806245700359341</v>
      </c>
      <c r="AS299" s="45">
        <f ca="1"/>
        <v>93.98832716953757</v>
      </c>
      <c r="AT299" s="45">
        <f ca="1"/>
        <v>131.75700044095515</v>
      </c>
      <c r="AU299" s="45">
        <f ca="1"/>
        <v>123.4196850056648</v>
      </c>
      <c r="AV299" s="45">
        <f ca="1"/>
        <v>108.92608577954769</v>
      </c>
      <c r="AW299" s="45">
        <f ca="1"/>
        <v>138.08941503524778</v>
      </c>
      <c r="AX299" s="45">
        <f ca="1"/>
        <v>146.64713070750236</v>
      </c>
      <c r="AY299" s="45">
        <f ca="1"/>
        <v>187.22828409755226</v>
      </c>
      <c r="AZ299" s="45">
        <f ca="1"/>
        <v>185.33121524071692</v>
      </c>
      <c r="BA299" s="45">
        <f ca="1"/>
        <v>167.05822029495238</v>
      </c>
      <c r="BB299" s="45">
        <f ca="1"/>
        <v>149.31679387044909</v>
      </c>
      <c r="BC299" s="45">
        <f ca="1"/>
        <v>154.04891018235685</v>
      </c>
      <c r="BD299" s="45">
        <f ca="1"/>
        <v>162.5617442909479</v>
      </c>
      <c r="BE299" s="45">
        <f ca="1"/>
        <v>170.0176806225777</v>
      </c>
      <c r="BF299" s="45">
        <f ca="1"/>
        <v>155.1929620205164</v>
      </c>
      <c r="BG299" s="45">
        <f ca="1"/>
        <v>165.63274335134031</v>
      </c>
      <c r="BH299" s="45">
        <f ca="1"/>
        <v>152.90810304343699</v>
      </c>
      <c r="BI299" s="45">
        <f ca="1"/>
        <v>129.99300773060321</v>
      </c>
      <c r="BJ299" s="45">
        <f ca="1"/>
        <v>120.89694486761096</v>
      </c>
      <c r="BK299" s="45">
        <f ca="1"/>
        <v>137.1058427788019</v>
      </c>
      <c r="BL299" s="45">
        <f ca="1"/>
        <v>141.45472329187396</v>
      </c>
      <c r="BM299" s="45">
        <f ca="1"/>
        <v>143.97953704929347</v>
      </c>
      <c r="BN299" s="45">
        <f ca="1"/>
        <v>129.54072912824154</v>
      </c>
      <c r="BO299" s="45">
        <f ca="1"/>
        <v>156.86557216048243</v>
      </c>
      <c r="BP299" s="45">
        <f ca="1"/>
        <v>204.16152656137945</v>
      </c>
      <c r="BQ299" s="45">
        <f ca="1"/>
        <v>154.60383973801135</v>
      </c>
      <c r="BR299" s="45">
        <f ca="1"/>
        <v>132.67564007771017</v>
      </c>
      <c r="BS299" s="45">
        <f ca="1"/>
        <v>140.78268487143515</v>
      </c>
      <c r="BT299" s="45">
        <f ca="1"/>
        <v>135.53856124663355</v>
      </c>
      <c r="BU299" s="45">
        <f ca="1"/>
        <v>91.948138936758085</v>
      </c>
      <c r="BV299" s="45">
        <f ca="1"/>
        <v>100.78019687974455</v>
      </c>
      <c r="BW299" s="45">
        <f ca="1"/>
        <v>169.92122333574292</v>
      </c>
      <c r="BX299" s="45">
        <f ca="1"/>
        <v>179.36877085793014</v>
      </c>
      <c r="BY299" s="45">
        <f ca="1"/>
        <v>213.41308640420431</v>
      </c>
      <c r="BZ299" s="45">
        <f ca="1"/>
        <v>263.59997167980669</v>
      </c>
      <c r="CA299" s="45">
        <f ca="1"/>
        <v>240.78956945264338</v>
      </c>
      <c r="CB299" s="45">
        <f ca="1"/>
        <v>235.54539917814736</v>
      </c>
      <c r="CC299" s="45">
        <f ca="1"/>
        <v>200.52556719398501</v>
      </c>
      <c r="CD299" s="45">
        <f ca="1"/>
        <v>208.10280127108098</v>
      </c>
      <c r="CE299" s="45">
        <f ca="1"/>
        <v>198.65828856837754</v>
      </c>
      <c r="CF299" s="45">
        <f ca="1"/>
        <v>130.27864266932011</v>
      </c>
      <c r="CG299" s="45">
        <f ca="1"/>
        <v>152.59497074019907</v>
      </c>
      <c r="CH299" s="45">
        <f ca="1"/>
        <v>207.56795224499706</v>
      </c>
      <c r="CI299" s="45">
        <f ca="1"/>
        <v>299.4112142313719</v>
      </c>
      <c r="CJ299" s="45">
        <f ca="1"/>
        <v>274.60533557426919</v>
      </c>
      <c r="CK299" s="45">
        <f ca="1"/>
        <v>284.78019575941562</v>
      </c>
      <c r="CL299" s="45">
        <f ca="1"/>
        <v>318.11101338624951</v>
      </c>
      <c r="CM299" s="45">
        <f ca="1"/>
        <v>231.95462659025196</v>
      </c>
      <c r="CN299" s="45">
        <f ca="1"/>
        <v>241.57109436500076</v>
      </c>
      <c r="CO299" s="45">
        <f ca="1"/>
        <v>163.43635747170447</v>
      </c>
      <c r="CP299" s="45">
        <f ca="1"/>
        <v>199.19130775797368</v>
      </c>
      <c r="CQ299" s="45">
        <f ca="1"/>
        <v>119.49773789441582</v>
      </c>
      <c r="CR299" s="45">
        <f ca="1"/>
        <v>108.6999658899307</v>
      </c>
      <c r="CS299" s="45">
        <f ca="1"/>
        <v>110.44510876882077</v>
      </c>
      <c r="CT299" s="45">
        <f ca="1"/>
        <v>39.755608859181393</v>
      </c>
      <c r="CU299" s="45">
        <f ca="1"/>
        <v>-6.3962273505925964</v>
      </c>
      <c r="CV299" s="45">
        <f ca="1"/>
        <v>-18.723853254675873</v>
      </c>
      <c r="CW299" s="45">
        <f ca="1"/>
        <v>-32.190989112377224</v>
      </c>
      <c r="CX299" s="45">
        <f ca="1"/>
        <v>-39.621983590960497</v>
      </c>
      <c r="CY299" s="45">
        <f ca="1"/>
        <v>-42.195941324353214</v>
      </c>
      <c r="CZ299" s="45">
        <f ca="1"/>
        <v>-56.370676898598674</v>
      </c>
      <c r="DA299" s="45">
        <f ca="1"/>
        <v>-47.547491817593595</v>
      </c>
      <c r="DB299" s="45">
        <f ca="1"/>
        <v>-37.81378488826752</v>
      </c>
      <c r="DC299" s="45">
        <f ca="1"/>
        <v>-34.435040075421341</v>
      </c>
      <c r="DD299" s="45">
        <f ca="1"/>
        <v>-25.563720053076764</v>
      </c>
      <c r="DE299" s="45">
        <f ca="1"/>
        <v>-32.104251496195786</v>
      </c>
      <c r="DF299" s="45">
        <f ca="1"/>
        <v>-44.389357722878458</v>
      </c>
      <c r="DG299" s="45">
        <f ca="1"/>
        <v>-44.985152091979984</v>
      </c>
      <c r="DH299" s="45">
        <f ca="1"/>
        <v>-47.727813130497935</v>
      </c>
      <c r="DI299" s="45">
        <f ca="1"/>
        <v>-49.42820965552329</v>
      </c>
      <c r="DJ299" s="45">
        <f ca="1"/>
        <v>-52.741589430332169</v>
      </c>
      <c r="DK299" s="45">
        <f ca="1"/>
        <v>-53.707314271450031</v>
      </c>
      <c r="DL299" s="45">
        <f ca="1"/>
        <v>-59.231389122128462</v>
      </c>
      <c r="DM299" s="45">
        <f ca="1"/>
        <v>-64.766395652890225</v>
      </c>
      <c r="DN299" s="45">
        <f ca="1"/>
        <v>-55.69108618819709</v>
      </c>
      <c r="DO299" s="45">
        <f ca="1"/>
        <v>-57.573893840789793</v>
      </c>
      <c r="DP299" s="45">
        <f ca="1"/>
        <v>-60.773366267085066</v>
      </c>
      <c r="DQ299" s="45">
        <f ca="1"/>
        <v>-59.777146681547151</v>
      </c>
      <c r="DR299" s="45">
        <f ca="1"/>
        <v>-60.648895609021196</v>
      </c>
      <c r="DS299" s="45">
        <f ca="1"/>
        <v>-55.366515834212294</v>
      </c>
      <c r="DT299" s="45">
        <f ca="1"/>
        <v>-57.666190961599398</v>
      </c>
      <c r="DU299" s="45">
        <f ca="1"/>
        <v>-55.095957129716908</v>
      </c>
      <c r="DV299" s="45">
        <f ca="1"/>
        <v>-65.123025338649796</v>
      </c>
      <c r="DW299" s="45">
        <f ca="1"/>
        <v>-73.467043185949308</v>
      </c>
      <c r="DX299" s="45">
        <f ca="1"/>
        <v>-59.044549848318127</v>
      </c>
      <c r="DY299" s="45">
        <f ca="1"/>
        <v>-51.209791751980788</v>
      </c>
      <c r="DZ299" s="45">
        <f ca="1"/>
        <v>-42.677748522520034</v>
      </c>
      <c r="EA299" s="45">
        <f ca="1"/>
        <v>-37.557204443812367</v>
      </c>
      <c r="EB299" s="45">
        <f ca="1"/>
        <v>-38.124426556468023</v>
      </c>
      <c r="EC299" s="45">
        <f ca="1"/>
        <v>-50.055687247037866</v>
      </c>
      <c r="ED299" s="45">
        <f ca="1"/>
        <v>-59.167556601047494</v>
      </c>
      <c r="EE299" s="45">
        <f ca="1"/>
        <v>-63.609327980876003</v>
      </c>
      <c r="EF299" s="45">
        <f ca="1"/>
        <v>-63.5208424053192</v>
      </c>
      <c r="EG299" s="45">
        <f ca="1"/>
        <v>-65.150790030240984</v>
      </c>
      <c r="EH299" s="45">
        <f ca="1"/>
        <v>-69.974731550335861</v>
      </c>
      <c r="EI299" s="45">
        <f ca="1"/>
        <v>-75.773696865081803</v>
      </c>
      <c r="EJ299" s="45">
        <f ca="1"/>
        <v>-81.051615932822244</v>
      </c>
      <c r="EK299" s="45">
        <f ca="1"/>
        <v>-65.358961915493012</v>
      </c>
      <c r="EL299" s="45">
        <f ca="1"/>
        <v>-56.866175641417499</v>
      </c>
      <c r="EM299" s="45">
        <f ca="1"/>
        <v>-43.800956412076943</v>
      </c>
      <c r="EN299" s="45">
        <f ca="1"/>
        <v>-43.967967302680023</v>
      </c>
      <c r="EO299" s="45">
        <f ca="1"/>
        <v>-38.134371788501738</v>
      </c>
      <c r="EP299" s="45">
        <f ca="1"/>
        <v>-38.426482777714739</v>
      </c>
      <c r="EQ299" s="45">
        <f ca="1"/>
        <v>-44.23558341324329</v>
      </c>
      <c r="ER299" s="45">
        <f ca="1"/>
        <v>-39.290791839718821</v>
      </c>
      <c r="ES299" s="45">
        <f ca="1"/>
        <v>-38.255386414289489</v>
      </c>
      <c r="ET299" s="45">
        <f ca="1"/>
        <v>-46.98863393235203</v>
      </c>
      <c r="EU299" s="45">
        <f ca="1"/>
        <v>-43.594799957990631</v>
      </c>
      <c r="EV299" s="45">
        <f ca="1"/>
        <v>-42.244629280805583</v>
      </c>
      <c r="EW299" s="45">
        <f ca="1"/>
        <v>-43.792696147441887</v>
      </c>
      <c r="EX299" s="45">
        <f ca="1"/>
        <v>-41.903432281851764</v>
      </c>
      <c r="EY299" s="45">
        <f ca="1"/>
        <v>-37.134136392354975</v>
      </c>
      <c r="EZ299" s="45">
        <f ca="1"/>
        <v>-44.126672241806943</v>
      </c>
      <c r="FA299" s="45">
        <f ca="1"/>
        <v>-41.684451582431819</v>
      </c>
      <c r="FB299" s="45">
        <f ca="1"/>
        <v>-37.445950575709332</v>
      </c>
      <c r="FC299" s="45">
        <f ca="1"/>
        <v>-44.931542243719093</v>
      </c>
      <c r="FD299" s="45">
        <f ca="1"/>
        <v>-57.814085137605701</v>
      </c>
      <c r="FE299" s="45">
        <f ca="1"/>
        <v>-61.896162783861172</v>
      </c>
      <c r="FF299" s="45">
        <f ca="1"/>
        <v>-79.552330040812507</v>
      </c>
      <c r="FG299" s="45">
        <f ca="1"/>
        <v>-76.790131722807899</v>
      </c>
      <c r="FH299" s="45">
        <f ca="1"/>
        <v>-66.755922467708587</v>
      </c>
      <c r="FI299" s="45">
        <f ca="1"/>
        <v>-68.045132615923876</v>
      </c>
      <c r="FJ299" s="45">
        <f ca="1"/>
        <v>-77.675511742830281</v>
      </c>
      <c r="FK299" s="45">
        <f ca="1"/>
        <v>-93.307268922805775</v>
      </c>
      <c r="FL299" s="45">
        <f ca="1"/>
        <v>-97.511853680610614</v>
      </c>
      <c r="FM299" s="45">
        <f ca="1"/>
        <v>-103.398566177845</v>
      </c>
      <c r="FN299" s="45">
        <f ca="1"/>
        <v>-112.43041547238823</v>
      </c>
      <c r="FO299" s="45">
        <f ca="1"/>
        <v>-110.45797920787336</v>
      </c>
      <c r="FP299" s="45">
        <f ca="1"/>
        <v>-112.14925942099097</v>
      </c>
      <c r="FQ299" s="45">
        <f ca="1"/>
        <v>-109.66969899475575</v>
      </c>
      <c r="FR299" s="45">
        <f ca="1"/>
        <v>-108.99789997410775</v>
      </c>
      <c r="FS299" s="45">
        <f ca="1"/>
        <v>-108.9880850086212</v>
      </c>
      <c r="FT299" s="45">
        <f ca="1"/>
        <v>-101.65356606686112</v>
      </c>
      <c r="FU299" s="45">
        <f ca="1"/>
        <v>-105.34783603727817</v>
      </c>
      <c r="FV299" s="45">
        <f ca="1"/>
        <v>-105.64815505027772</v>
      </c>
      <c r="FW299" s="45">
        <f ca="1"/>
        <v>-106.32397719442847</v>
      </c>
      <c r="FX299" s="45">
        <f ca="1"/>
        <v>-100.57973672080038</v>
      </c>
      <c r="FY299" s="45">
        <f ca="1"/>
        <v>-85.37601570260523</v>
      </c>
      <c r="FZ299" s="45">
        <f ca="1"/>
        <v>-80.286019817233068</v>
      </c>
      <c r="GA299" s="45">
        <f ca="1"/>
        <v>-84.618121369123457</v>
      </c>
      <c r="GB299" s="45">
        <f ca="1"/>
        <v>-95.759035651087743</v>
      </c>
      <c r="GC299" s="45">
        <f ca="1"/>
        <v>-98.74212539601325</v>
      </c>
      <c r="GD299" s="45">
        <f ca="1"/>
        <v>-93.552080736517894</v>
      </c>
      <c r="GE299" s="45">
        <f ca="1"/>
        <v>-91.196709996342662</v>
      </c>
      <c r="GF299" s="45">
        <f ca="1"/>
        <v>-86.860456887125963</v>
      </c>
      <c r="GG299" s="45">
        <f ca="1"/>
        <v>-79.436743316054304</v>
      </c>
      <c r="GH299" s="45">
        <f ca="1"/>
        <v>-80.812698656559007</v>
      </c>
      <c r="GI299" s="45">
        <f ca="1"/>
        <v>-79.993829594254493</v>
      </c>
      <c r="GJ299" s="45">
        <f ca="1"/>
        <v>-92.48052122664447</v>
      </c>
      <c r="GK299" s="45">
        <f ca="1"/>
        <v>-103.9410610564947</v>
      </c>
      <c r="GL299" s="45">
        <f ca="1"/>
        <v>-112.14039445006847</v>
      </c>
      <c r="GM299" s="45">
        <f ca="1"/>
        <v>-107.83280041241647</v>
      </c>
      <c r="GN299" s="45">
        <f ca="1"/>
        <v>-107.32125582003593</v>
      </c>
      <c r="GO299" s="45">
        <f ca="1"/>
        <v>-111.808811057806</v>
      </c>
      <c r="GP299" s="45">
        <f ca="1"/>
        <v>-116.90821782553198</v>
      </c>
      <c r="GQ299" s="45">
        <f ca="1"/>
        <v>-111.92359082436559</v>
      </c>
      <c r="GR299" s="45">
        <f ca="1"/>
        <v>-119.43852038002015</v>
      </c>
      <c r="GS299" s="45">
        <f ca="1"/>
        <v>-125.85975555419921</v>
      </c>
      <c r="GT299" s="45">
        <f ca="1"/>
        <v>-121.49594763314727</v>
      </c>
      <c r="GU299" s="45">
        <f ca="1"/>
        <v>-112.92204905080791</v>
      </c>
      <c r="GV299" s="45">
        <f ca="1"/>
        <v>-113.42140793752674</v>
      </c>
      <c r="GW299" s="45">
        <f ca="1"/>
        <v>-117.92582745182514</v>
      </c>
      <c r="GX299" s="45">
        <f ca="1"/>
        <v>-115.91656984853742</v>
      </c>
      <c r="GY299" s="45">
        <f ca="1"/>
        <v>-110.48459214341642</v>
      </c>
      <c r="GZ299" s="45">
        <f ca="1"/>
        <v>-103.74780466127399</v>
      </c>
      <c r="HA299" s="45">
        <f ca="1"/>
        <v>-117.56125968945028</v>
      </c>
      <c r="HB299" s="45">
        <f ca="1"/>
        <v>-120.53260211765766</v>
      </c>
      <c r="HC299" s="45">
        <f ca="1"/>
        <v>-127.52463642346859</v>
      </c>
      <c r="HD299" s="45">
        <f ca="1"/>
        <v>-133.30423234033583</v>
      </c>
      <c r="HE299" s="45">
        <f ca="1"/>
        <v>-128.53583646321295</v>
      </c>
      <c r="HF299" s="45">
        <f ca="1"/>
        <v>-129.00075803482531</v>
      </c>
      <c r="HG299" s="45">
        <f ca="1"/>
        <v>-131.6081243686676</v>
      </c>
      <c r="HH299" s="45">
        <f ca="1"/>
        <v>-124.70564109826088</v>
      </c>
      <c r="HI299" s="45">
        <f ca="1"/>
        <v>-113.9837603167295</v>
      </c>
      <c r="HJ299" s="45">
        <f ca="1"/>
        <v>-96.015474489212039</v>
      </c>
      <c r="HK299" s="45">
        <f ca="1"/>
        <v>-89.323649526238484</v>
      </c>
      <c r="HL299" s="45">
        <f ca="1"/>
        <v>-83.651921866297698</v>
      </c>
      <c r="HM299" s="45">
        <f ca="1"/>
        <v>-75.780139975309396</v>
      </c>
      <c r="HN299" s="45">
        <f ca="1"/>
        <v>-135.57648759722713</v>
      </c>
      <c r="HO299" s="45">
        <f ca="1"/>
        <v>-136.78834482932089</v>
      </c>
      <c r="HP299" s="45">
        <f ca="1"/>
        <v>-136.90511166858676</v>
      </c>
      <c r="HQ299" s="45">
        <f ca="1"/>
        <v>-129.66476644480224</v>
      </c>
      <c r="HR299" s="45">
        <f ca="1"/>
        <v>-114.10117397141457</v>
      </c>
      <c r="HS299" s="45">
        <f ca="1"/>
        <v>-127.24536808705327</v>
      </c>
      <c r="HT299" s="45">
        <f ca="1"/>
        <v>-124.40821735835073</v>
      </c>
      <c r="HU299" s="45">
        <f ca="1"/>
        <v>-117.87162687516212</v>
      </c>
      <c r="HV299" s="45">
        <f ca="1"/>
        <v>-115.47332526028157</v>
      </c>
      <c r="HW299" s="45">
        <f ca="1"/>
        <v>-117.76119273507598</v>
      </c>
      <c r="HX299" s="45">
        <f ca="1"/>
        <v>-99.963684147000322</v>
      </c>
      <c r="HY299" s="45">
        <f ca="1"/>
        <v>-85.172688909530621</v>
      </c>
      <c r="HZ299" s="45">
        <f ca="1"/>
        <v>-71.199779950261131</v>
      </c>
      <c r="IA299" s="45">
        <f ca="1"/>
        <v>-79.032568996667862</v>
      </c>
      <c r="IB299" s="45">
        <f ca="1"/>
        <v>-78.97847422075273</v>
      </c>
      <c r="IC299" s="45">
        <f ca="1"/>
        <v>-92.446472142815537</v>
      </c>
      <c r="ID299" s="45">
        <f ca="1"/>
        <v>-118.25678257036208</v>
      </c>
      <c r="IE299" s="45">
        <f ca="1"/>
        <v>-120.85771161234379</v>
      </c>
      <c r="IF299" s="45">
        <f ca="1"/>
        <v>-127.92802575182913</v>
      </c>
      <c r="IG299" s="45">
        <f ca="1"/>
        <v>-135.8847795993089</v>
      </c>
      <c r="IH299" s="45">
        <f ca="1"/>
        <v>-126.96338023221494</v>
      </c>
      <c r="II299" s="45">
        <f ca="1"/>
        <v>-104.10334033524992</v>
      </c>
      <c r="IJ299" s="45">
        <f ca="1"/>
        <v>-96.521730708956738</v>
      </c>
      <c r="IK299" s="45">
        <f ca="1"/>
        <v>-108.67200906610486</v>
      </c>
      <c r="IL299" s="45">
        <f ca="1"/>
        <v>-107.32093278539179</v>
      </c>
      <c r="IM299" s="45">
        <f ca="1"/>
        <v>-124.49947342061995</v>
      </c>
      <c r="IN299" s="45">
        <f ca="1"/>
        <v>-131.57472042500967</v>
      </c>
      <c r="IO299" s="45">
        <f ca="1"/>
        <v>-179.79320593607434</v>
      </c>
      <c r="IP299" s="45">
        <f ca="1"/>
        <v>-171.04291876626016</v>
      </c>
      <c r="IQ299" s="45">
        <f ca="1"/>
        <v>-144.12057841598988</v>
      </c>
      <c r="IR299" s="45">
        <f ca="1"/>
        <v>-121.88647934472561</v>
      </c>
      <c r="IS299" s="45">
        <f ca="1"/>
        <v>-124.03780938255781</v>
      </c>
      <c r="IT299" s="45">
        <f ca="1"/>
        <v>-107.60200380790235</v>
      </c>
      <c r="IU299" s="45">
        <f ca="1"/>
        <v>-97.19082566034794</v>
      </c>
      <c r="IV299" s="45">
        <f ca="1"/>
        <v>-85.836661467432975</v>
      </c>
      <c r="IW299" s="45">
        <f ca="1"/>
        <v>-108.96796406841278</v>
      </c>
      <c r="IX299" s="45">
        <f ca="1"/>
        <v>-117.85401235210895</v>
      </c>
      <c r="IY299" s="45">
        <f ca="1"/>
        <v>-124.47577536845208</v>
      </c>
      <c r="IZ299" s="45">
        <f ca="1"/>
        <v>-120.6127510368824</v>
      </c>
      <c r="JA299" s="45">
        <f ca="1"/>
        <v>-124.09405862236025</v>
      </c>
      <c r="JB299" s="45">
        <f ca="1"/>
        <v>-109.47656423413756</v>
      </c>
      <c r="JC299" s="45">
        <f ca="1"/>
        <v>-105.20055092740057</v>
      </c>
      <c r="JD299" s="45">
        <f ca="1"/>
        <v>-101.69407212781906</v>
      </c>
      <c r="JE299" s="45">
        <f ca="1"/>
        <v>-101.08687752175331</v>
      </c>
      <c r="JF299" s="45">
        <f ca="1"/>
        <v>-102.5018638355732</v>
      </c>
      <c r="JG299" s="45">
        <f ca="1"/>
        <v>-114.40019617855546</v>
      </c>
      <c r="JH299" s="45">
        <f ca="1"/>
        <v>-117.23454046273233</v>
      </c>
      <c r="JI299" s="45">
        <f ca="1"/>
        <v>-107.79771775841712</v>
      </c>
      <c r="JJ299" s="45">
        <f ca="1"/>
        <v>-94.964649257779115</v>
      </c>
      <c r="JK299" s="45">
        <f ca="1"/>
        <v>-84.792772859334946</v>
      </c>
      <c r="JL299" s="45">
        <f ca="1"/>
        <v>-77.437111552357635</v>
      </c>
      <c r="JM299" s="45">
        <f ca="1"/>
        <v>-79.87570773768428</v>
      </c>
      <c r="JN299" s="45">
        <f ca="1"/>
        <v>-78.7686496604681</v>
      </c>
      <c r="JO299" s="45">
        <f ca="1"/>
        <v>-104.02300622403618</v>
      </c>
      <c r="JP299" s="45">
        <f ca="1"/>
        <v>-120.64104947674275</v>
      </c>
      <c r="JQ299" s="45">
        <f ca="1"/>
        <v>-130.29218654251099</v>
      </c>
      <c r="JR299" s="45">
        <f ca="1"/>
        <v>-123.5261552774906</v>
      </c>
      <c r="JS299" s="45">
        <f ca="1"/>
        <v>-118.31355669927598</v>
      </c>
      <c r="JT299" s="45">
        <f ca="1"/>
        <v>-121.84704972195627</v>
      </c>
      <c r="JU299" s="45">
        <f ca="1"/>
        <v>-108.70123473322388</v>
      </c>
      <c r="JV299" s="45">
        <f ca="1"/>
        <v>-114.61327024710181</v>
      </c>
      <c r="JW299" s="45">
        <f ca="1"/>
        <v>-136.22420944404604</v>
      </c>
      <c r="JX299" s="45">
        <f ca="1"/>
        <v>-166.77937726116181</v>
      </c>
      <c r="JY299" s="45">
        <f ca="1"/>
        <v>-172.31959380590911</v>
      </c>
      <c r="JZ299" s="45">
        <f ca="1"/>
        <v>-176.17322015917301</v>
      </c>
      <c r="KA299" s="45">
        <f ca="1"/>
        <v>-186.33393238794798</v>
      </c>
      <c r="KB299" s="45">
        <f ca="1"/>
        <v>-166.39082613801958</v>
      </c>
      <c r="KC299" s="45">
        <f ca="1"/>
        <v>-174.23956245315077</v>
      </c>
      <c r="KD299" s="45">
        <f ca="1"/>
        <v>-183.24921423506737</v>
      </c>
      <c r="KE299" s="45">
        <f ca="1"/>
        <v>-187.52961966049673</v>
      </c>
      <c r="KF299" s="45">
        <f ca="1"/>
        <v>-208.98089513432978</v>
      </c>
      <c r="KG299" s="45">
        <f ca="1"/>
        <v>-212.9210770170688</v>
      </c>
      <c r="KH299" s="45">
        <f ca="1"/>
        <v>-222.61859412610534</v>
      </c>
      <c r="KI299" s="45">
        <f ca="1"/>
        <v>-229.05223349440098</v>
      </c>
      <c r="KJ299" s="45">
        <f ca="1"/>
        <v>-213.45744921052454</v>
      </c>
      <c r="KK299" s="45">
        <f ca="1"/>
        <v>-235.70745442223551</v>
      </c>
      <c r="KL299" s="45">
        <f ca="1"/>
        <v>-232.84672092592717</v>
      </c>
      <c r="KM299" s="45">
        <f ca="1"/>
        <v>-231.14852193677427</v>
      </c>
      <c r="KN299" s="45">
        <f ca="1"/>
        <v>-244.95586355960364</v>
      </c>
      <c r="KO299" s="45">
        <f ca="1"/>
        <v>-257.92558549416066</v>
      </c>
      <c r="KP299" s="45">
        <f ca="1"/>
        <v>-236.13165524411198</v>
      </c>
      <c r="KQ299" s="45">
        <f ca="1"/>
        <v>-235.85079400837424</v>
      </c>
      <c r="KR299" s="45">
        <f ca="1"/>
        <v>-239.58163489294054</v>
      </c>
      <c r="KS299" s="45">
        <f ca="1"/>
        <v>-234.82995325803762</v>
      </c>
      <c r="KT299" s="45">
        <f ca="1"/>
        <v>-230.71783374786378</v>
      </c>
      <c r="KU299" s="45">
        <f ca="1"/>
        <v>-235.8291141184568</v>
      </c>
      <c r="KV299" s="45">
        <f ca="1"/>
        <v>-248.51876864945893</v>
      </c>
      <c r="KW299" s="45">
        <f ca="1"/>
        <v>-260.90978555715083</v>
      </c>
      <c r="KX299" s="45">
        <f ca="1"/>
        <v>-262.73720969974994</v>
      </c>
      <c r="KY299" s="45">
        <f ca="1"/>
        <v>-292.23657623755929</v>
      </c>
      <c r="KZ299" s="45">
        <f ca="1"/>
        <v>-295.82074662303933</v>
      </c>
      <c r="LA299" s="45">
        <f ca="1"/>
        <v>-263.82158186995986</v>
      </c>
      <c r="LB299" s="45">
        <f ca="1"/>
        <v>-247.13523541486262</v>
      </c>
      <c r="LC299" s="45">
        <f ca="1"/>
        <v>-243.99504731631282</v>
      </c>
      <c r="LD299" s="45">
        <f ca="1"/>
        <v>-237.39034651505946</v>
      </c>
      <c r="LE299" s="45">
        <f ca="1"/>
        <v>-248.57998472177979</v>
      </c>
      <c r="LF299" s="45">
        <f ca="1"/>
        <v>-257.76608019208902</v>
      </c>
      <c r="LG299" s="45">
        <f ca="1"/>
        <v>-278.79896086263659</v>
      </c>
      <c r="LH299" s="45">
        <f ca="1"/>
        <v>-261.34499617254727</v>
      </c>
      <c r="LI299" s="45">
        <f ca="1"/>
        <v>-237.9243110244274</v>
      </c>
      <c r="LJ299" s="45">
        <f ca="1"/>
        <v>-228.0076764186621</v>
      </c>
      <c r="LK299" s="45">
        <f ca="1"/>
        <v>-225.38015468132497</v>
      </c>
      <c r="LL299" s="45">
        <f ca="1"/>
        <v>-217.79501522266861</v>
      </c>
      <c r="LM299" s="45">
        <f ca="1"/>
        <v>-214.61084067606927</v>
      </c>
      <c r="LN299" s="45">
        <f ca="1"/>
        <v>-199.80125365960592</v>
      </c>
      <c r="LO299" s="45">
        <f ca="1"/>
        <v>-212.37664356613161</v>
      </c>
      <c r="LP299" s="45">
        <f ca="1"/>
        <v>-225.51119697117804</v>
      </c>
      <c r="LQ299" s="45">
        <f ca="1"/>
        <v>-237.06743945825104</v>
      </c>
      <c r="LR299" s="45">
        <f ca="1"/>
        <v>-243.15482799923424</v>
      </c>
      <c r="LS299" s="45">
        <f ca="1"/>
        <v>-239.57109517407417</v>
      </c>
      <c r="LT299" s="45">
        <f ca="1"/>
        <v>-236.49807468867306</v>
      </c>
      <c r="LU299" s="45">
        <f ca="1"/>
        <v>-228.27249393451211</v>
      </c>
      <c r="LV299" s="45">
        <f ca="1"/>
        <v>-222.36879579460623</v>
      </c>
      <c r="LW299" s="45">
        <f ca="1"/>
        <v>-214.86764732456209</v>
      </c>
      <c r="LX299" s="45">
        <f ca="1"/>
        <v>-201.22658750236036</v>
      </c>
      <c r="LY299" s="45">
        <f ca="1"/>
        <v>-242.56784958171841</v>
      </c>
      <c r="LZ299" s="45">
        <f ca="1"/>
        <v>-258.63906149816518</v>
      </c>
      <c r="MA299" s="45">
        <f ca="1"/>
        <v>-266.08607402276994</v>
      </c>
      <c r="MB299" s="45">
        <f ca="1"/>
        <v>-271.22613397920134</v>
      </c>
      <c r="MC299" s="45">
        <f ca="1"/>
        <v>-297.21743096578115</v>
      </c>
      <c r="MD299" s="45">
        <f ca="1"/>
        <v>-294.59605968868726</v>
      </c>
      <c r="ME299" s="45">
        <f ca="1"/>
        <v>-282.17811508131024</v>
      </c>
      <c r="MF299" s="45">
        <f ca="1"/>
        <v>-263.37597029995914</v>
      </c>
      <c r="MG299" s="45">
        <f ca="1"/>
        <v>-237.91004588627817</v>
      </c>
      <c r="MH299" s="45">
        <f ca="1"/>
        <v>-241.1264995721578</v>
      </c>
      <c r="MI299" s="45">
        <f ca="1"/>
        <v>-247.30966215431687</v>
      </c>
      <c r="MJ299" s="45">
        <f ca="1"/>
        <v>-235.83005666589736</v>
      </c>
      <c r="MK299" s="45">
        <f ca="1"/>
        <v>-248.04680467700962</v>
      </c>
      <c r="ML299" s="45">
        <f ca="1"/>
        <v>-254.80365356886381</v>
      </c>
      <c r="MM299" s="45">
        <f ca="1"/>
        <v>-277.42377124631406</v>
      </c>
      <c r="MN299" s="45">
        <f ca="1"/>
        <v>-311.3895688601732</v>
      </c>
      <c r="MO299" s="45">
        <f ca="1"/>
        <v>-309.11663158893589</v>
      </c>
      <c r="MP299" s="45">
        <f ca="1"/>
        <v>-295.42035879969592</v>
      </c>
      <c r="MQ299" s="45">
        <f ca="1"/>
        <v>-250.70934249341497</v>
      </c>
      <c r="MR299" s="45">
        <f ca="1"/>
        <v>-249.75059278380877</v>
      </c>
      <c r="MS299" s="45">
        <f ca="1"/>
        <v>-248.85794742166996</v>
      </c>
      <c r="MT299" s="45">
        <f ca="1"/>
        <v>-219.15019965577125</v>
      </c>
      <c r="MU299" s="45">
        <f ca="1"/>
        <v>-208.32952318608767</v>
      </c>
      <c r="MV299" s="45">
        <f ca="1"/>
        <v>-222.36443364512928</v>
      </c>
      <c r="MW299" s="45">
        <f ca="1"/>
        <v>-245.67582755529878</v>
      </c>
      <c r="MX299" s="45">
        <f ca="1"/>
        <v>-271.99048213279247</v>
      </c>
      <c r="MY299" s="45">
        <f ca="1"/>
        <v>-261.35040674519541</v>
      </c>
      <c r="MZ299" s="45">
        <f ca="1"/>
        <v>-248.25633826780319</v>
      </c>
      <c r="NA299" s="45">
        <f ca="1"/>
        <v>-237.75778488600258</v>
      </c>
      <c r="NB299" s="45">
        <f ca="1"/>
        <v>-233.91794227969649</v>
      </c>
      <c r="NC299" s="45">
        <f ca="1"/>
        <v>-244.7496433494091</v>
      </c>
      <c r="ND299" s="45">
        <f ca="1"/>
        <v>-239.33586280071728</v>
      </c>
      <c r="NE299" s="45">
        <f ca="1"/>
        <v>-230.84503054809579</v>
      </c>
      <c r="NF299" s="45">
        <f ca="1"/>
        <v>-231.13888460516927</v>
      </c>
      <c r="NG299" s="45">
        <f ca="1"/>
        <v>-280.78243090128899</v>
      </c>
      <c r="NH299" s="45">
        <f ca="1"/>
        <v>-297.28500329196459</v>
      </c>
      <c r="NI299" s="45">
        <f ca="1"/>
        <v>-275.76888400375839</v>
      </c>
      <c r="NJ299" s="45">
        <f ca="1"/>
        <v>-229.39794679701328</v>
      </c>
      <c r="NK299" s="45">
        <f ca="1"/>
        <v>-245.41549461090568</v>
      </c>
      <c r="NL299" s="45">
        <f ca="1"/>
        <v>-271.7026258635521</v>
      </c>
      <c r="NM299" s="45">
        <f ca="1"/>
        <v>-258.51945505213735</v>
      </c>
      <c r="NN299" s="45">
        <f ca="1"/>
        <v>-248.46066958343982</v>
      </c>
      <c r="NO299" s="45">
        <f ca="1"/>
        <v>-282.12941683566567</v>
      </c>
      <c r="NP299" s="45">
        <f ca="1"/>
        <v>-308.20171489608288</v>
      </c>
      <c r="NQ299" s="45">
        <f ca="1"/>
        <v>-301.88456575489045</v>
      </c>
      <c r="NR299" s="45">
        <f ca="1"/>
        <v>-299.92690272617335</v>
      </c>
      <c r="NS299" s="45">
        <f ca="1"/>
        <v>-313.26192441964156</v>
      </c>
      <c r="NT299" s="45">
        <f ca="1"/>
        <v>-319.70024528861046</v>
      </c>
      <c r="NU299" s="45">
        <f ca="1"/>
        <v>-311.60702355539797</v>
      </c>
      <c r="NV299" s="45">
        <f ca="1"/>
        <v>-282.86358299553393</v>
      </c>
      <c r="NW299" s="45">
        <f ca="1"/>
        <v>-286.43462606751916</v>
      </c>
      <c r="NX299" s="45">
        <f ca="1"/>
        <v>-297.55661148822315</v>
      </c>
      <c r="NY299" s="45">
        <f ca="1"/>
        <v>-274.50477149677278</v>
      </c>
      <c r="NZ299" s="45">
        <f ca="1"/>
        <v>-297.48036969554425</v>
      </c>
      <c r="OA299" s="45">
        <f ca="1"/>
        <v>-288.34173070669175</v>
      </c>
      <c r="OB299" s="45">
        <f ca="1"/>
        <v>-277.61742428278927</v>
      </c>
      <c r="OC299" s="45">
        <f ca="1"/>
        <v>-296.56887390053271</v>
      </c>
      <c r="OD299" s="45">
        <f ca="1"/>
        <v>-289.55592466485501</v>
      </c>
      <c r="OE299" s="45">
        <f ca="1"/>
        <v>-299.06574672126771</v>
      </c>
      <c r="OF299" s="45">
        <f ca="1"/>
        <v>-307.09124059581751</v>
      </c>
      <c r="OG299" s="45">
        <f ca="1"/>
        <v>-337.8612754617929</v>
      </c>
      <c r="OH299" s="45">
        <f ca="1"/>
        <v>-350.03730232048031</v>
      </c>
      <c r="OI299" s="45">
        <f ca="1"/>
        <v>-309.30634997427461</v>
      </c>
      <c r="OJ299" s="45">
        <f ca="1"/>
        <v>-277.18959397912022</v>
      </c>
      <c r="OK299" s="45">
        <f ca="1"/>
        <v>-287.71269155061253</v>
      </c>
      <c r="OL299" s="45">
        <f ca="1"/>
        <v>-291.75833331179626</v>
      </c>
      <c r="OM299" s="45">
        <f ca="1"/>
        <v>-288.42487629342082</v>
      </c>
      <c r="ON299" s="45">
        <f ca="1"/>
        <v>-305.38647619068627</v>
      </c>
      <c r="OO299" s="45">
        <f ca="1"/>
        <v>-291.67544121372703</v>
      </c>
      <c r="OP299" s="45">
        <f ca="1"/>
        <v>-288.21812284862995</v>
      </c>
      <c r="OQ299" s="45">
        <f ca="1"/>
        <v>-292.05390657234187</v>
      </c>
      <c r="OR299" s="45">
        <f ca="1"/>
        <v>-294.27988834559915</v>
      </c>
      <c r="OS299" s="45">
        <f ca="1"/>
        <v>-289.38993273663516</v>
      </c>
      <c r="OT299" s="45">
        <f ca="1"/>
        <v>-264.95586294019222</v>
      </c>
      <c r="OU299" s="45">
        <f ca="1"/>
        <v>-277.12522759878624</v>
      </c>
      <c r="OV299" s="45">
        <f ca="1"/>
        <v>-331.49237696719172</v>
      </c>
      <c r="OW299" s="45">
        <f ca="1"/>
        <v>-334.25394696497921</v>
      </c>
      <c r="OX299" s="45">
        <f ca="1"/>
        <v>-345.66236048543448</v>
      </c>
      <c r="OY299" s="45">
        <f ca="1"/>
        <v>-346.59272283887861</v>
      </c>
      <c r="OZ299" s="45">
        <f ca="1"/>
        <v>-334.1683438229561</v>
      </c>
      <c r="PA299" s="45">
        <f ca="1"/>
        <v>-309.48153905367843</v>
      </c>
      <c r="PB299" s="45">
        <f ca="1"/>
        <v>-276.30012761116029</v>
      </c>
      <c r="PC299" s="45">
        <f ca="1"/>
        <v>-281.20927796041963</v>
      </c>
      <c r="PD299" s="45">
        <f ca="1"/>
        <v>-260.70609952116013</v>
      </c>
      <c r="PE299" s="45">
        <f ca="1"/>
        <v>-252.82150078547005</v>
      </c>
      <c r="PF299" s="45">
        <f ca="1"/>
        <v>-242.2011842763423</v>
      </c>
      <c r="PG299" s="45">
        <f ca="1"/>
        <v>-241.98165934073921</v>
      </c>
      <c r="PH299" s="45">
        <f ca="1"/>
        <v>-268.48549029755588</v>
      </c>
      <c r="PI299" s="45">
        <f ca="1"/>
        <v>-267.94506814515591</v>
      </c>
      <c r="PJ299" s="45">
        <f ca="1"/>
        <v>-273.25220386862753</v>
      </c>
      <c r="PK299" s="45">
        <f ca="1"/>
        <v>-304.96106168413166</v>
      </c>
      <c r="PL299" s="45">
        <f ca="1"/>
        <v>-281.252217017889</v>
      </c>
      <c r="PM299" s="45">
        <f ca="1"/>
        <v>-282.25727335011965</v>
      </c>
      <c r="PN299" s="45">
        <f ca="1"/>
        <v>-278.0983207819462</v>
      </c>
      <c r="PO299" s="45">
        <f ca="1"/>
        <v>-241.59904515063761</v>
      </c>
      <c r="PP299" s="45">
        <f ca="1"/>
        <v>-229.73015716719624</v>
      </c>
      <c r="PQ299" s="45">
        <f ca="1"/>
        <v>-229.71524820792678</v>
      </c>
      <c r="PR299" s="45">
        <f ca="1"/>
        <v>-213.92609743273255</v>
      </c>
      <c r="PS299" s="45">
        <f ca="1"/>
        <v>-187.72852859652045</v>
      </c>
      <c r="PT299" s="45">
        <f ca="1"/>
        <v>-180.62205138444904</v>
      </c>
      <c r="PU299" s="45">
        <f ca="1"/>
        <v>-199.61876710319513</v>
      </c>
      <c r="PV299" s="45">
        <f ca="1"/>
        <v>-198.95448742699625</v>
      </c>
      <c r="PW299" s="45">
        <f ca="1"/>
        <v>-192.33437856221201</v>
      </c>
      <c r="PX299" s="45">
        <f ca="1"/>
        <v>-209.04167715954782</v>
      </c>
      <c r="PY299" s="45">
        <f ca="1"/>
        <v>-237.82780402910709</v>
      </c>
      <c r="PZ299" s="45">
        <f ca="1"/>
        <v>-252.57431981909275</v>
      </c>
      <c r="QA299" s="45">
        <f ca="1"/>
        <v>-259.61061186242102</v>
      </c>
      <c r="QB299" s="45">
        <f ca="1"/>
        <v>-262.61550818610192</v>
      </c>
      <c r="QC299" s="45">
        <f ca="1"/>
        <v>-239.2844820863009</v>
      </c>
      <c r="QD299" s="45">
        <f ca="1"/>
        <v>-245.59208383953575</v>
      </c>
      <c r="QE299" s="45">
        <f ca="1"/>
        <v>-240.06017275583741</v>
      </c>
      <c r="QF299" s="45">
        <f ca="1"/>
        <v>-225.7707913702726</v>
      </c>
      <c r="QG299" s="45">
        <f ca="1"/>
        <v>-242.23630979835991</v>
      </c>
      <c r="QH299" s="45">
        <f ca="1"/>
        <v>-236.37950491809846</v>
      </c>
      <c r="QI299" s="45">
        <f ca="1"/>
        <v>-219.95232478034495</v>
      </c>
      <c r="QJ299" s="45">
        <f ca="1"/>
        <v>-222.10455474281309</v>
      </c>
      <c r="QK299" s="45">
        <f ca="1"/>
        <v>-219.51620900535585</v>
      </c>
      <c r="QL299" s="45">
        <f ca="1"/>
        <v>-225.33891483759874</v>
      </c>
      <c r="QM299" s="45">
        <f ca="1"/>
        <v>-231.6455052975416</v>
      </c>
      <c r="QN299" s="45">
        <f ca="1"/>
        <v>-211.4106750118732</v>
      </c>
      <c r="QO299" s="45">
        <f ca="1"/>
        <v>-218.93604906129838</v>
      </c>
      <c r="QP299" s="45">
        <f ca="1"/>
        <v>-226.71365893280512</v>
      </c>
      <c r="QQ299" s="45">
        <f ca="1"/>
        <v>-218.80413916242117</v>
      </c>
      <c r="QR299" s="45">
        <f ca="1"/>
        <v>-203.20374648356437</v>
      </c>
      <c r="QS299" s="45">
        <f ca="1"/>
        <v>-197.61846199834349</v>
      </c>
      <c r="QT299" s="45">
        <f ca="1"/>
        <v>-203.96305140769476</v>
      </c>
      <c r="QU299" s="45">
        <f ca="1"/>
        <v>-206.90176334476473</v>
      </c>
      <c r="QV299" s="45">
        <f ca="1"/>
        <v>-213.12574183201787</v>
      </c>
      <c r="QW299" s="45">
        <f ca="1"/>
        <v>-199.06920571410654</v>
      </c>
      <c r="QX299" s="45">
        <f ca="1"/>
        <v>-202.01216624307631</v>
      </c>
      <c r="QY299" s="45">
        <f ca="1"/>
        <v>-247.26302795124053</v>
      </c>
      <c r="QZ299" s="45">
        <f ca="1"/>
        <v>-247.06652350103849</v>
      </c>
      <c r="RA299" s="45">
        <f ca="1"/>
        <v>-225.08806196534636</v>
      </c>
      <c r="RB299" s="45">
        <f ca="1"/>
        <v>-222.9237035923004</v>
      </c>
      <c r="RC299" s="45">
        <f ca="1"/>
        <v>-225.19709560000894</v>
      </c>
      <c r="RD299" s="45">
        <f ca="1"/>
        <v>-233.35550954639916</v>
      </c>
      <c r="RE299" s="45">
        <f ca="1"/>
        <v>-245.95227468717093</v>
      </c>
      <c r="RF299" s="45">
        <f ca="1"/>
        <v>-242.24148112344744</v>
      </c>
      <c r="RG299" s="45">
        <f ca="1"/>
        <v>-258.67660251283644</v>
      </c>
      <c r="RH299" s="45">
        <f ca="1"/>
        <v>-260.88892539525034</v>
      </c>
      <c r="RI299" s="45">
        <f ca="1"/>
        <v>-244.08433544898031</v>
      </c>
      <c r="RJ299" s="45">
        <f ca="1"/>
        <v>-256.56991703176499</v>
      </c>
      <c r="RK299" s="45">
        <f ca="1"/>
        <v>-275.39867275846007</v>
      </c>
      <c r="RL299" s="45">
        <f ca="1"/>
        <v>-280.46957082712652</v>
      </c>
      <c r="RM299" s="45">
        <f ca="1"/>
        <v>-285.58035417139536</v>
      </c>
      <c r="RN299" s="45">
        <f ca="1"/>
        <v>-283.50579973900318</v>
      </c>
      <c r="RO299" s="45">
        <f ca="1"/>
        <v>-280.30021949851516</v>
      </c>
      <c r="RP299" s="45">
        <f ca="1"/>
        <v>-275.07190643286708</v>
      </c>
      <c r="RQ299" s="45">
        <f ca="1"/>
        <v>-257.13990200328823</v>
      </c>
      <c r="RR299" s="45">
        <f ca="1"/>
        <v>-246.25752048349386</v>
      </c>
      <c r="RS299" s="45">
        <f ca="1"/>
        <v>-238.30601057636738</v>
      </c>
      <c r="RT299" s="45">
        <f ca="1"/>
        <v>-240.46332547473901</v>
      </c>
      <c r="RU299" s="45">
        <f ca="1"/>
        <v>-236.68610521805289</v>
      </c>
      <c r="RV299" s="45">
        <f ca="1"/>
        <v>-223.76648644614221</v>
      </c>
      <c r="RW299" s="45">
        <f ca="1"/>
        <v>-220.67304765450956</v>
      </c>
      <c r="RX299" s="45">
        <f ca="1"/>
        <v>-222.38548391902447</v>
      </c>
      <c r="RY299" s="45">
        <f ca="1"/>
        <v>-231.91666088175771</v>
      </c>
      <c r="RZ299" s="45">
        <f ca="1"/>
        <v>-240.95144793796538</v>
      </c>
      <c r="SA299" s="45">
        <f ca="1"/>
        <v>-237.57397378993033</v>
      </c>
      <c r="SB299" s="45">
        <f ca="1"/>
        <v>-242.57778902387628</v>
      </c>
      <c r="SC299" s="45">
        <f ca="1"/>
        <v>-229.75162507617478</v>
      </c>
      <c r="SD299" s="45">
        <f ca="1"/>
        <v>-229.5547076191902</v>
      </c>
      <c r="SE299" s="45">
        <f ca="1"/>
        <v>-212.95417083013058</v>
      </c>
      <c r="SF299" s="45">
        <f ca="1"/>
        <v>-184.00694267714027</v>
      </c>
      <c r="SG299" s="45">
        <f ca="1"/>
        <v>-181.02953631210335</v>
      </c>
      <c r="SH299" s="45">
        <f ca="1"/>
        <v>-181.37987460243698</v>
      </c>
      <c r="SI299" s="45">
        <f ca="1"/>
        <v>-190.81431406521796</v>
      </c>
      <c r="SJ299" s="45">
        <f ca="1"/>
        <v>-193.39830648386481</v>
      </c>
      <c r="SK299" s="45">
        <f ca="1"/>
        <v>-183.58311359953876</v>
      </c>
      <c r="SL299" s="45">
        <f ca="1"/>
        <v>-179.06187909650799</v>
      </c>
      <c r="SM299" s="45">
        <f ca="1"/>
        <v>-184.99132732546326</v>
      </c>
      <c r="SN299" s="45">
        <f ca="1"/>
        <v>-179.13373767089843</v>
      </c>
      <c r="SO299" s="45">
        <f ca="1"/>
        <v>-176.35387750899793</v>
      </c>
      <c r="SP299" s="45">
        <f ca="1"/>
        <v>-177.81867480790612</v>
      </c>
      <c r="SQ299" s="45">
        <f ca="1"/>
        <v>-188.44124442625048</v>
      </c>
      <c r="SR299" s="45">
        <f ca="1"/>
        <v>-189.27073744893073</v>
      </c>
      <c r="SS299" s="45">
        <f ca="1"/>
        <v>-197.40388301241398</v>
      </c>
    </row>
    <row r="300" spans="2:513" x14ac:dyDescent="0.25">
      <c r="B300" s="46" t="s">
        <v>516</v>
      </c>
      <c r="C300" s="45" cm="1">
        <f t="array" aca="1" ref="C300" ca="1">MIN(IFERROR(IF(OFFSET(bHist!$A$1,_xlfn.XMATCH($B$297,bHist!B:B,0)-1,3,1,500)=0,"-",OFFSET(bHist!$A$1,_xlfn.XMATCH($B$297,bHist!B:B,0)-1,3,1,500))-IF(OFFSET(bHist!$A$1,_xlfn.XMATCH(B300,bHist!B:B,0)-1,3,1,500)=0,"-",OFFSET(bHist!$A$1,_xlfn.XMATCH(B300,bHist!B:B,0)-1,3,1,500)),"-"))</f>
        <v>-141.31162885284425</v>
      </c>
      <c r="D300" s="45" cm="1">
        <f t="array" aca="1" ref="D300" ca="1">AVERAGE(IFERROR(IF(OFFSET(bHist!$A$1,_xlfn.XMATCH($B$297,bHist!B:B,0)-1,3,1,500)=0,"-",OFFSET(bHist!$A$1,_xlfn.XMATCH($B$297,bHist!B:B,0)-1,3,1,500))-IF(OFFSET(bHist!$A$1,_xlfn.XMATCH(B300,bHist!B:B,0)-1,3,1,500)=0,"-",OFFSET(bHist!$A$1,_xlfn.XMATCH(B300,bHist!B:B,0)-1,3,1,500)),"-"))</f>
        <v>-27.79559074406432</v>
      </c>
      <c r="E300" s="45" cm="1">
        <f t="array" aca="1" ref="E300" ca="1">MAX(IFERROR(IF(OFFSET(bHist!$A$1,_xlfn.XMATCH($B$297,bHist!B:B,0)-1,3,1,500)=0,"-",OFFSET(bHist!$A$1,_xlfn.XMATCH($B$297,bHist!B:B,0)-1,3,1,500))-IF(OFFSET(bHist!$A$1,_xlfn.XMATCH(B300,bHist!B:B,0)-1,3,1,500)=0,"-",OFFSET(bHist!$A$1,_xlfn.XMATCH(B300,bHist!B:B,0)-1,3,1,500)),"-"))</f>
        <v>139.98426818847656</v>
      </c>
      <c r="F300" s="45" cm="1">
        <f t="array" aca="1" ref="F300" ca="1">_xlfn.STDEV.P(IFERROR(IF(OFFSET(bHist!$A$1,_xlfn.XMATCH($B$297,bHist!B:B,0)-1,3,1,500)=0,"-",OFFSET(bHist!$A$1,_xlfn.XMATCH($B$297,bHist!B:B,0)-1,3,1,500))-IF(OFFSET(bHist!$A$1,_xlfn.XMATCH(B300,bHist!B:B,0)-1,3,1,500)=0,"-",OFFSET(bHist!$A$1,_xlfn.XMATCH(B300,bHist!B:B,0)-1,3,1,500)),"-"))</f>
        <v>57.21496181294571</v>
      </c>
      <c r="G300" s="45" cm="1">
        <f t="array" aca="1" ref="G300" ca="1">INDEX((IFERROR(IF(OFFSET(bHist!$A$1,_xlfn.XMATCH($B$297,bHist!B:B,0)-1,3,1,500)=0,"-",OFFSET(bHist!$A$1,_xlfn.XMATCH($B$297,bHist!B:B,0)-1,3,1,500))-IF(OFFSET(bHist!$A$1,_xlfn.XMATCH(B300,bHist!B:B,0)-1,3,1,500)=0,"-",OFFSET(bHist!$A$1,_xlfn.XMATCH(B300,bHist!B:B,0)-1,3,1,500)),"-")),1)</f>
        <v>13.931012062072796</v>
      </c>
      <c r="H300" s="51">
        <f t="shared" ca="1" si="9"/>
        <v>0.14833704737615747</v>
      </c>
      <c r="I300" s="51" cm="1">
        <f t="array" aca="1" ref="I300" ca="1">SLOPE((IFERROR(IF(OFFSET(bHist!$A$1,_xlfn.XMATCH($B$297,bHist!B:B,0)-1,3,1,500)=0,"-",OFFSET(bHist!$A$1,_xlfn.XMATCH($B$297,bHist!B:B,0)-1,3,1,500))-IF(OFFSET(bHist!$A$1,_xlfn.XMATCH(B300,bHist!B:B,0)-1,3,1,500)=0,"-",OFFSET(bHist!$A$1,_xlfn.XMATCH(B300,bHist!B:B,0)-1,3,1,500)),"-")),OFFSET(bHist!$A$1,0,3,1,500))</f>
        <v>0.21212525265573559</v>
      </c>
      <c r="J300" s="45" cm="1">
        <f t="array" aca="1" ref="J300" ca="1">INTERCEPT((IFERROR(IF(OFFSET(bHist!$A$1,_xlfn.XMATCH($B$297,bHist!B:B,0)-1,3,1,500)=0,"-",OFFSET(bHist!$A$1,_xlfn.XMATCH($B$297,bHist!B:B,0)-1,3,1,500))-IF(OFFSET(bHist!$A$1,_xlfn.XMATCH(B300,bHist!B:B,0)-1,3,1,500)=0,"-",OFFSET(bHist!$A$1,_xlfn.XMATCH(B300,bHist!B:B,0)-1,3,1,500)),"-")),OFFSET(bHist!$A$1,0,3,1,500))</f>
        <v>-9288.8621155599503</v>
      </c>
      <c r="K300" s="45" cm="1">
        <f t="array" aca="1" ref="K300" ca="1">STEYX((IFERROR(IF(OFFSET(bHist!$A$1,_xlfn.XMATCH($B$297,bHist!B:B,0)-1,3,1,500)=0,"-",OFFSET(bHist!$A$1,_xlfn.XMATCH($B$297,bHist!B:B,0)-1,3,1,500))-IF(OFFSET(bHist!$A$1,_xlfn.XMATCH(B300,bHist!B:B,0)-1,3,1,500)=0,"-",OFFSET(bHist!$A$1,_xlfn.XMATCH(B300,bHist!B:B,0)-1,3,1,500)),"-")),OFFSET(bHist!$A$1,0,3,1,500))</f>
        <v>36.321747127196019</v>
      </c>
      <c r="L300" s="51" cm="1">
        <f t="array" aca="1" ref="L300" ca="1">CORREL(IF(OFFSET(bHist!A29,_xlfn.XMATCH($B$297,bHist!B:B,0)-1,3,1,500)=0,"-",OFFSET(bHist!$A$1,_xlfn.XMATCH($B$297,bHist!B:B,0)-1,3,1,500)),IF(OFFSET(bHist!$A$1,_xlfn.XMATCH(B300,bHist!B:B,0)-1,3,1,500)=0,"-",OFFSET(bHist!$A$1,_xlfn.XMATCH(B300,bHist!B:B,0)-1,3,1,500)))</f>
        <v>0.94841748138043891</v>
      </c>
      <c r="M300" s="51" cm="1">
        <f t="array" aca="1" ref="M300" ca="1">CORREL((IFERROR(IF(OFFSET(bHist!$A$1,_xlfn.XMATCH($B$297,bHist!B:B,0)-1,3,1,500)=0,"-",OFFSET(bHist!$A$1,_xlfn.XMATCH($B$297,bHist!B:B,0)-1,3,1,500))-IF(OFFSET(bHist!$A$1,_xlfn.XMATCH(B300,bHist!B:B,0)-1,3,1,500)=0,"-",OFFSET(bHist!$A$1,_xlfn.XMATCH(B300,bHist!B:B,0)-1,3,1,500)),"-")),OFFSET(bHist!$A$1,0,3,1,500))</f>
        <v>0.77369471121150291</v>
      </c>
      <c r="N300" s="45" cm="1">
        <f t="array" aca="1" ref="N300:SS300" ca="1">(IFERROR(IF(OFFSET(bHist!$A$1,_xlfn.XMATCH($B$297,bHist!B:B,0)-1,3,1,500)=0,"-",OFFSET(bHist!$A$1,_xlfn.XMATCH($B$297,bHist!B:B,0)-1,3,1,500))-IF(OFFSET(bHist!$A$1,_xlfn.XMATCH(B300,bHist!B:B,0)-1,3,1,500)=0,"-",OFFSET(bHist!$A$1,_xlfn.XMATCH(B300,bHist!B:B,0)-1,3,1,500)),"-"))</f>
        <v>13.931012062072796</v>
      </c>
      <c r="O300" s="45">
        <f ca="1"/>
        <v>11.482831092834488</v>
      </c>
      <c r="P300" s="45">
        <f ca="1"/>
        <v>-18.122482887268063</v>
      </c>
      <c r="Q300" s="45">
        <f ca="1"/>
        <v>-12.637551559448241</v>
      </c>
      <c r="R300" s="45">
        <f ca="1"/>
        <v>-28.817529747009303</v>
      </c>
      <c r="S300" s="45">
        <f ca="1"/>
        <v>-37.68965773010251</v>
      </c>
      <c r="T300" s="45">
        <f ca="1"/>
        <v>-28.148839912414587</v>
      </c>
      <c r="U300" s="45">
        <f ca="1"/>
        <v>-12.078028152465777</v>
      </c>
      <c r="V300" s="45">
        <f ca="1"/>
        <v>-1.2828659744262723</v>
      </c>
      <c r="W300" s="45">
        <f ca="1"/>
        <v>-8.3630656433105059</v>
      </c>
      <c r="X300" s="45">
        <f ca="1"/>
        <v>-1.9896625747680901</v>
      </c>
      <c r="Y300" s="45">
        <f ca="1"/>
        <v>-32.301263412475635</v>
      </c>
      <c r="Z300" s="45">
        <f ca="1"/>
        <v>3.3155990142822702</v>
      </c>
      <c r="AA300" s="45">
        <f ca="1"/>
        <v>-5.0259982681274664</v>
      </c>
      <c r="AB300" s="45">
        <f ca="1"/>
        <v>2.3261302337646157</v>
      </c>
      <c r="AC300" s="45">
        <f ca="1"/>
        <v>3.3877498626708871</v>
      </c>
      <c r="AD300" s="45">
        <f ca="1"/>
        <v>-34.195082267761222</v>
      </c>
      <c r="AE300" s="45">
        <f ca="1"/>
        <v>12.274229629516583</v>
      </c>
      <c r="AF300" s="45">
        <f ca="1"/>
        <v>2.3347878570556304</v>
      </c>
      <c r="AG300" s="45">
        <f ca="1"/>
        <v>42.475434257507345</v>
      </c>
      <c r="AH300" s="45">
        <f ca="1"/>
        <v>48.111954063415567</v>
      </c>
      <c r="AI300" s="45">
        <f ca="1"/>
        <v>57.421480186462361</v>
      </c>
      <c r="AJ300" s="45">
        <f ca="1"/>
        <v>21.918155212402326</v>
      </c>
      <c r="AK300" s="45">
        <f ca="1"/>
        <v>-19.177198348999013</v>
      </c>
      <c r="AL300" s="45">
        <f ca="1"/>
        <v>4.6973552856445053</v>
      </c>
      <c r="AM300" s="45">
        <f ca="1"/>
        <v>-12.164524978637701</v>
      </c>
      <c r="AN300" s="45">
        <f ca="1"/>
        <v>-1.0548656158447898</v>
      </c>
      <c r="AO300" s="45">
        <f ca="1"/>
        <v>26.020459869384808</v>
      </c>
      <c r="AP300" s="45">
        <f ca="1"/>
        <v>64.11929476165767</v>
      </c>
      <c r="AQ300" s="45">
        <f ca="1"/>
        <v>58.767827194213851</v>
      </c>
      <c r="AR300" s="45">
        <f ca="1"/>
        <v>56.860621971130399</v>
      </c>
      <c r="AS300" s="45">
        <f ca="1"/>
        <v>40.4673127441406</v>
      </c>
      <c r="AT300" s="45">
        <f ca="1"/>
        <v>82.621175506591783</v>
      </c>
      <c r="AU300" s="45">
        <f ca="1"/>
        <v>76.074038871765083</v>
      </c>
      <c r="AV300" s="45">
        <f ca="1"/>
        <v>56.035015403747593</v>
      </c>
      <c r="AW300" s="45">
        <f ca="1"/>
        <v>66.705626266479499</v>
      </c>
      <c r="AX300" s="45">
        <f ca="1"/>
        <v>54.280908874511738</v>
      </c>
      <c r="AY300" s="45">
        <f ca="1"/>
        <v>85.27731478881833</v>
      </c>
      <c r="AZ300" s="45">
        <f ca="1"/>
        <v>87.202733268737745</v>
      </c>
      <c r="BA300" s="45">
        <f ca="1"/>
        <v>87.37077475738522</v>
      </c>
      <c r="BB300" s="45">
        <f ca="1"/>
        <v>86.194046653747534</v>
      </c>
      <c r="BC300" s="45">
        <f ca="1"/>
        <v>97.24547050476076</v>
      </c>
      <c r="BD300" s="45">
        <f ca="1"/>
        <v>99.523033493041908</v>
      </c>
      <c r="BE300" s="45">
        <f ca="1"/>
        <v>113.56614788055418</v>
      </c>
      <c r="BF300" s="45">
        <f ca="1"/>
        <v>72.089032699584948</v>
      </c>
      <c r="BG300" s="45">
        <f ca="1"/>
        <v>75.479062911987342</v>
      </c>
      <c r="BH300" s="45">
        <f ca="1"/>
        <v>57.017866699218757</v>
      </c>
      <c r="BI300" s="45">
        <f ca="1"/>
        <v>72.599762298583926</v>
      </c>
      <c r="BJ300" s="45">
        <f ca="1"/>
        <v>70.272902145385785</v>
      </c>
      <c r="BK300" s="45">
        <f ca="1"/>
        <v>102.62514581298831</v>
      </c>
      <c r="BL300" s="45">
        <f ca="1"/>
        <v>112.77742922210695</v>
      </c>
      <c r="BM300" s="45">
        <f ca="1"/>
        <v>107.78061944580077</v>
      </c>
      <c r="BN300" s="45">
        <f ca="1"/>
        <v>81.908959121704072</v>
      </c>
      <c r="BO300" s="45">
        <f ca="1"/>
        <v>79.74008379364011</v>
      </c>
      <c r="BP300" s="45">
        <f ca="1"/>
        <v>126.37895988464356</v>
      </c>
      <c r="BQ300" s="45">
        <f ca="1"/>
        <v>96.289740745544464</v>
      </c>
      <c r="BR300" s="45">
        <f ca="1"/>
        <v>101.47312010192871</v>
      </c>
      <c r="BS300" s="45">
        <f ca="1"/>
        <v>110.22329665374758</v>
      </c>
      <c r="BT300" s="45">
        <f ca="1"/>
        <v>139.98426818847656</v>
      </c>
      <c r="BU300" s="45">
        <f ca="1"/>
        <v>117.31016663360595</v>
      </c>
      <c r="BV300" s="45">
        <f ca="1"/>
        <v>70.967011947631818</v>
      </c>
      <c r="BW300" s="45">
        <f ca="1"/>
        <v>84.788770072936984</v>
      </c>
      <c r="BX300" s="45">
        <f ca="1"/>
        <v>55.314060981750458</v>
      </c>
      <c r="BY300" s="45">
        <f ca="1"/>
        <v>47.830181304931557</v>
      </c>
      <c r="BZ300" s="45">
        <f ca="1"/>
        <v>87.073521324157696</v>
      </c>
      <c r="CA300" s="45">
        <f ca="1"/>
        <v>70.607433357238733</v>
      </c>
      <c r="CB300" s="45">
        <f ca="1"/>
        <v>62.109805076599173</v>
      </c>
      <c r="CC300" s="45">
        <f ca="1"/>
        <v>28.018432403564475</v>
      </c>
      <c r="CD300" s="45">
        <f ca="1"/>
        <v>39.540693466186553</v>
      </c>
      <c r="CE300" s="45">
        <f ca="1"/>
        <v>37.438611816406251</v>
      </c>
      <c r="CF300" s="45">
        <f ca="1"/>
        <v>-51.255497474670392</v>
      </c>
      <c r="CG300" s="45">
        <f ca="1"/>
        <v>-65.693113220214968</v>
      </c>
      <c r="CH300" s="45">
        <f ca="1"/>
        <v>-132.58139861297605</v>
      </c>
      <c r="CI300" s="45">
        <f ca="1"/>
        <v>-71.889570686340335</v>
      </c>
      <c r="CJ300" s="45">
        <f ca="1"/>
        <v>-61.347823417663562</v>
      </c>
      <c r="CK300" s="45">
        <f ca="1"/>
        <v>-102.84507125854498</v>
      </c>
      <c r="CL300" s="45">
        <f ca="1"/>
        <v>-75.557190406799236</v>
      </c>
      <c r="CM300" s="45">
        <f ca="1"/>
        <v>-37.391469650268505</v>
      </c>
      <c r="CN300" s="45">
        <f ca="1"/>
        <v>48.09183960723874</v>
      </c>
      <c r="CO300" s="45">
        <f ca="1"/>
        <v>53.40774243927001</v>
      </c>
      <c r="CP300" s="45">
        <f ca="1"/>
        <v>108.37315140533451</v>
      </c>
      <c r="CQ300" s="45">
        <f ca="1"/>
        <v>134.48119095611571</v>
      </c>
      <c r="CR300" s="45">
        <f ca="1"/>
        <v>124.02794098663327</v>
      </c>
      <c r="CS300" s="45">
        <f ca="1"/>
        <v>116.77473974609376</v>
      </c>
      <c r="CT300" s="45">
        <f ca="1"/>
        <v>98.816494918823253</v>
      </c>
      <c r="CU300" s="45">
        <f ca="1"/>
        <v>79.042018539428682</v>
      </c>
      <c r="CV300" s="45">
        <f ca="1"/>
        <v>63.634092323303236</v>
      </c>
      <c r="CW300" s="45">
        <f ca="1"/>
        <v>48.967183670043937</v>
      </c>
      <c r="CX300" s="45">
        <f ca="1"/>
        <v>38.208366088867194</v>
      </c>
      <c r="CY300" s="45">
        <f ca="1"/>
        <v>32.019801361083978</v>
      </c>
      <c r="CZ300" s="45">
        <f ca="1"/>
        <v>32.758684402465832</v>
      </c>
      <c r="DA300" s="45">
        <f ca="1"/>
        <v>38.137898979186986</v>
      </c>
      <c r="DB300" s="45">
        <f ca="1"/>
        <v>38.821707450866683</v>
      </c>
      <c r="DC300" s="45">
        <f ca="1"/>
        <v>39.437803916931159</v>
      </c>
      <c r="DD300" s="45">
        <f ca="1"/>
        <v>38.501365798950189</v>
      </c>
      <c r="DE300" s="45">
        <f ca="1"/>
        <v>31.390305618286163</v>
      </c>
      <c r="DF300" s="45">
        <f ca="1"/>
        <v>26.225895538330093</v>
      </c>
      <c r="DG300" s="45">
        <f ca="1"/>
        <v>23.137717857360855</v>
      </c>
      <c r="DH300" s="45">
        <f ca="1"/>
        <v>21.70507884216309</v>
      </c>
      <c r="DI300" s="45">
        <f ca="1"/>
        <v>22.931630058288562</v>
      </c>
      <c r="DJ300" s="45">
        <f ca="1"/>
        <v>20.845472640991233</v>
      </c>
      <c r="DK300" s="45">
        <f ca="1"/>
        <v>24.873204223632825</v>
      </c>
      <c r="DL300" s="45">
        <f ca="1"/>
        <v>21.028493682861324</v>
      </c>
      <c r="DM300" s="45">
        <f ca="1"/>
        <v>18.527286994934087</v>
      </c>
      <c r="DN300" s="45">
        <f ca="1"/>
        <v>25.101088798522937</v>
      </c>
      <c r="DO300" s="45">
        <f ca="1"/>
        <v>22.304075637817391</v>
      </c>
      <c r="DP300" s="45">
        <f ca="1"/>
        <v>19.189001083374023</v>
      </c>
      <c r="DQ300" s="45">
        <f ca="1"/>
        <v>16.340771881103507</v>
      </c>
      <c r="DR300" s="45">
        <f ca="1"/>
        <v>16.377351318359388</v>
      </c>
      <c r="DS300" s="45">
        <f ca="1"/>
        <v>17.102772132873554</v>
      </c>
      <c r="DT300" s="45">
        <f ca="1"/>
        <v>15.033849716186495</v>
      </c>
      <c r="DU300" s="45">
        <f ca="1"/>
        <v>16.746757591247558</v>
      </c>
      <c r="DV300" s="45">
        <f ca="1"/>
        <v>8.6850679168701106</v>
      </c>
      <c r="DW300" s="45">
        <f ca="1"/>
        <v>2.8184981613159152</v>
      </c>
      <c r="DX300" s="45">
        <f ca="1"/>
        <v>13.55707424163819</v>
      </c>
      <c r="DY300" s="45">
        <f ca="1"/>
        <v>18.937658020019541</v>
      </c>
      <c r="DZ300" s="45">
        <f ca="1"/>
        <v>27.048917358398455</v>
      </c>
      <c r="EA300" s="45">
        <f ca="1"/>
        <v>30.502722366333018</v>
      </c>
      <c r="EB300" s="45">
        <f ca="1"/>
        <v>30.076171844482417</v>
      </c>
      <c r="EC300" s="45">
        <f ca="1"/>
        <v>20.99598108673095</v>
      </c>
      <c r="ED300" s="45">
        <f ca="1"/>
        <v>12.681588752746592</v>
      </c>
      <c r="EE300" s="45">
        <f ca="1"/>
        <v>10.276117713928215</v>
      </c>
      <c r="EF300" s="45">
        <f ca="1"/>
        <v>12.299624511718775</v>
      </c>
      <c r="EG300" s="45">
        <f ca="1"/>
        <v>9.9704479598999285</v>
      </c>
      <c r="EH300" s="45">
        <f ca="1"/>
        <v>6.3447708435058416</v>
      </c>
      <c r="EI300" s="45">
        <f ca="1"/>
        <v>2.9528933639526542</v>
      </c>
      <c r="EJ300" s="45">
        <f ca="1"/>
        <v>-0.34321781921386219</v>
      </c>
      <c r="EK300" s="45">
        <f ca="1"/>
        <v>11.097602775573733</v>
      </c>
      <c r="EL300" s="45">
        <f ca="1"/>
        <v>16.05949852752687</v>
      </c>
      <c r="EM300" s="45">
        <f ca="1"/>
        <v>21.987612396240252</v>
      </c>
      <c r="EN300" s="45">
        <f ca="1"/>
        <v>21.938212104797344</v>
      </c>
      <c r="EO300" s="45">
        <f ca="1"/>
        <v>25.840760551452632</v>
      </c>
      <c r="EP300" s="45">
        <f ca="1"/>
        <v>24.708812850952171</v>
      </c>
      <c r="EQ300" s="45">
        <f ca="1"/>
        <v>19.713865753173849</v>
      </c>
      <c r="ER300" s="45">
        <f ca="1"/>
        <v>23.941213142395014</v>
      </c>
      <c r="ES300" s="45">
        <f ca="1"/>
        <v>25.187792587280256</v>
      </c>
      <c r="ET300" s="45">
        <f ca="1"/>
        <v>19.274926277160631</v>
      </c>
      <c r="EU300" s="45">
        <f ca="1"/>
        <v>23.951582351684578</v>
      </c>
      <c r="EV300" s="45">
        <f ca="1"/>
        <v>25.938574645996084</v>
      </c>
      <c r="EW300" s="45">
        <f ca="1"/>
        <v>25.346129844665541</v>
      </c>
      <c r="EX300" s="45">
        <f ca="1"/>
        <v>24.079791374206536</v>
      </c>
      <c r="EY300" s="45">
        <f ca="1"/>
        <v>30.012324234008787</v>
      </c>
      <c r="EZ300" s="45">
        <f ca="1"/>
        <v>30.716435409545909</v>
      </c>
      <c r="FA300" s="45">
        <f ca="1"/>
        <v>30.452328819274896</v>
      </c>
      <c r="FB300" s="45">
        <f ca="1"/>
        <v>33.82908525085449</v>
      </c>
      <c r="FC300" s="45">
        <f ca="1"/>
        <v>26.920119361877454</v>
      </c>
      <c r="FD300" s="45">
        <f ca="1"/>
        <v>18.427764694213863</v>
      </c>
      <c r="FE300" s="45">
        <f ca="1"/>
        <v>15.248875434875487</v>
      </c>
      <c r="FF300" s="45">
        <f ca="1"/>
        <v>3.2001280899047799</v>
      </c>
      <c r="FG300" s="45">
        <f ca="1"/>
        <v>6.0438896255492978</v>
      </c>
      <c r="FH300" s="45">
        <f ca="1"/>
        <v>15.59678867340088</v>
      </c>
      <c r="FI300" s="45">
        <f ca="1"/>
        <v>7.6178229598998826</v>
      </c>
      <c r="FJ300" s="45">
        <f ca="1"/>
        <v>4.7221629867553645</v>
      </c>
      <c r="FK300" s="45">
        <f ca="1"/>
        <v>-2.8143148956298774</v>
      </c>
      <c r="FL300" s="45">
        <f ca="1"/>
        <v>-0.82615393066407705</v>
      </c>
      <c r="FM300" s="45">
        <f ca="1"/>
        <v>-8.4808514862060349</v>
      </c>
      <c r="FN300" s="45">
        <f ca="1"/>
        <v>-24.622433715820307</v>
      </c>
      <c r="FO300" s="45">
        <f ca="1"/>
        <v>-29.682949089050254</v>
      </c>
      <c r="FP300" s="45">
        <f ca="1"/>
        <v>-29.49556325531006</v>
      </c>
      <c r="FQ300" s="45">
        <f ca="1"/>
        <v>-24.589254219055164</v>
      </c>
      <c r="FR300" s="45">
        <f ca="1"/>
        <v>-23.789927955627434</v>
      </c>
      <c r="FS300" s="45">
        <f ca="1"/>
        <v>-25.055959648132358</v>
      </c>
      <c r="FT300" s="45">
        <f ca="1"/>
        <v>-16.828470947265657</v>
      </c>
      <c r="FU300" s="45">
        <f ca="1"/>
        <v>-16.822029434204097</v>
      </c>
      <c r="FV300" s="45">
        <f ca="1"/>
        <v>-13.079335083007834</v>
      </c>
      <c r="FW300" s="45">
        <f ca="1"/>
        <v>-15.757594413757317</v>
      </c>
      <c r="FX300" s="45">
        <f ca="1"/>
        <v>-9.2838008346557501</v>
      </c>
      <c r="FY300" s="45">
        <f ca="1"/>
        <v>8.3164279403686692</v>
      </c>
      <c r="FZ300" s="45">
        <f ca="1"/>
        <v>12.718705108642553</v>
      </c>
      <c r="GA300" s="45">
        <f ca="1"/>
        <v>9.3240348358154108</v>
      </c>
      <c r="GB300" s="45">
        <f ca="1"/>
        <v>-2.9620767822265464</v>
      </c>
      <c r="GC300" s="45">
        <f ca="1"/>
        <v>-5.7558415298461796</v>
      </c>
      <c r="GD300" s="45">
        <f ca="1"/>
        <v>-0.20478819274902094</v>
      </c>
      <c r="GE300" s="45">
        <f ca="1"/>
        <v>3.130250862121585</v>
      </c>
      <c r="GF300" s="45">
        <f ca="1"/>
        <v>4.6549407958984261</v>
      </c>
      <c r="GG300" s="45">
        <f ca="1"/>
        <v>7.8508898010254029</v>
      </c>
      <c r="GH300" s="45">
        <f ca="1"/>
        <v>7.3083520050048492</v>
      </c>
      <c r="GI300" s="45">
        <f ca="1"/>
        <v>8.3839731826782042</v>
      </c>
      <c r="GJ300" s="45">
        <f ca="1"/>
        <v>-4.3486095581054656</v>
      </c>
      <c r="GK300" s="45">
        <f ca="1"/>
        <v>-11.006449546813968</v>
      </c>
      <c r="GL300" s="45">
        <f ca="1"/>
        <v>-14.736286331176757</v>
      </c>
      <c r="GM300" s="45">
        <f ca="1"/>
        <v>-11.938425827026379</v>
      </c>
      <c r="GN300" s="45">
        <f ca="1"/>
        <v>-8.8379279479980255</v>
      </c>
      <c r="GO300" s="45">
        <f ca="1"/>
        <v>-10.347024147033665</v>
      </c>
      <c r="GP300" s="45">
        <f ca="1"/>
        <v>-13.5956198730469</v>
      </c>
      <c r="GQ300" s="45">
        <f ca="1"/>
        <v>-7.3636274948119933</v>
      </c>
      <c r="GR300" s="45">
        <f ca="1"/>
        <v>-12.660776252746587</v>
      </c>
      <c r="GS300" s="45">
        <f ca="1"/>
        <v>-14.848906486511197</v>
      </c>
      <c r="GT300" s="45">
        <f ca="1"/>
        <v>-13.715817390441913</v>
      </c>
      <c r="GU300" s="45">
        <f ca="1"/>
        <v>-5.4291000976562032</v>
      </c>
      <c r="GV300" s="45">
        <f ca="1"/>
        <v>-5.8906229095458684</v>
      </c>
      <c r="GW300" s="45">
        <f ca="1"/>
        <v>-8.3259128036499135</v>
      </c>
      <c r="GX300" s="45">
        <f ca="1"/>
        <v>-8.3028903808593952</v>
      </c>
      <c r="GY300" s="45">
        <f ca="1"/>
        <v>-8.4478467330932858</v>
      </c>
      <c r="GZ300" s="45">
        <f ca="1"/>
        <v>-4.849070121765152</v>
      </c>
      <c r="HA300" s="45">
        <f ca="1"/>
        <v>-16.007569824218763</v>
      </c>
      <c r="HB300" s="45">
        <f ca="1"/>
        <v>-18.299631217956545</v>
      </c>
      <c r="HC300" s="45">
        <f ca="1"/>
        <v>-27.188189712524405</v>
      </c>
      <c r="HD300" s="45">
        <f ca="1"/>
        <v>-33.817497795104998</v>
      </c>
      <c r="HE300" s="45">
        <f ca="1"/>
        <v>-31.960838165283235</v>
      </c>
      <c r="HF300" s="45">
        <f ca="1"/>
        <v>-32.842242095947256</v>
      </c>
      <c r="HG300" s="45">
        <f ca="1"/>
        <v>-37.463126846313457</v>
      </c>
      <c r="HH300" s="45">
        <f ca="1"/>
        <v>-22.043769508361805</v>
      </c>
      <c r="HI300" s="45">
        <f ca="1"/>
        <v>-13.261673912048366</v>
      </c>
      <c r="HJ300" s="45">
        <f ca="1"/>
        <v>-1.6330718612670694</v>
      </c>
      <c r="HK300" s="45">
        <f ca="1"/>
        <v>2.9209797515869127</v>
      </c>
      <c r="HL300" s="45">
        <f ca="1"/>
        <v>5.449184883117681</v>
      </c>
      <c r="HM300" s="45">
        <f ca="1"/>
        <v>17.013623718261698</v>
      </c>
      <c r="HN300" s="45">
        <f ca="1"/>
        <v>-19.121566200256382</v>
      </c>
      <c r="HO300" s="45">
        <f ca="1"/>
        <v>-19.912454933166515</v>
      </c>
      <c r="HP300" s="45">
        <f ca="1"/>
        <v>-18.110128753662138</v>
      </c>
      <c r="HQ300" s="45">
        <f ca="1"/>
        <v>-17.50396908569337</v>
      </c>
      <c r="HR300" s="45">
        <f ca="1"/>
        <v>-3.8277897567749051</v>
      </c>
      <c r="HS300" s="45">
        <f ca="1"/>
        <v>-10.105788726806651</v>
      </c>
      <c r="HT300" s="45">
        <f ca="1"/>
        <v>-6.4571707534790335</v>
      </c>
      <c r="HU300" s="45">
        <f ca="1"/>
        <v>-2.0122830505370928</v>
      </c>
      <c r="HV300" s="45">
        <f ca="1"/>
        <v>-1.8654779586792074</v>
      </c>
      <c r="HW300" s="45">
        <f ca="1"/>
        <v>-3.3455379638671729</v>
      </c>
      <c r="HX300" s="45">
        <f ca="1"/>
        <v>10.410940780639635</v>
      </c>
      <c r="HY300" s="45">
        <f ca="1"/>
        <v>20.160392684936539</v>
      </c>
      <c r="HZ300" s="45">
        <f ca="1"/>
        <v>31.51561279296871</v>
      </c>
      <c r="IA300" s="45">
        <f ca="1"/>
        <v>24.733532180786113</v>
      </c>
      <c r="IB300" s="45">
        <f ca="1"/>
        <v>23.407371040344259</v>
      </c>
      <c r="IC300" s="45">
        <f ca="1"/>
        <v>19.077039314270053</v>
      </c>
      <c r="ID300" s="45">
        <f ca="1"/>
        <v>1.2488347854614403</v>
      </c>
      <c r="IE300" s="45">
        <f ca="1"/>
        <v>2.1476893997192406</v>
      </c>
      <c r="IF300" s="45">
        <f ca="1"/>
        <v>-3.4075269927977843</v>
      </c>
      <c r="IG300" s="45">
        <f ca="1"/>
        <v>-7.9114229202270394</v>
      </c>
      <c r="IH300" s="45">
        <f ca="1"/>
        <v>-7.586148078918427</v>
      </c>
      <c r="II300" s="45">
        <f ca="1"/>
        <v>12.207503669738742</v>
      </c>
      <c r="IJ300" s="45">
        <f ca="1"/>
        <v>14.603752441406243</v>
      </c>
      <c r="IK300" s="45">
        <f ca="1"/>
        <v>2.0424386444091738</v>
      </c>
      <c r="IL300" s="45">
        <f ca="1"/>
        <v>9.3801835556030255</v>
      </c>
      <c r="IM300" s="45">
        <f ca="1"/>
        <v>-5.3030245208740325</v>
      </c>
      <c r="IN300" s="45">
        <f ca="1"/>
        <v>-8.4857364501953043</v>
      </c>
      <c r="IO300" s="45">
        <f ca="1"/>
        <v>-51.570287857055689</v>
      </c>
      <c r="IP300" s="45">
        <f ca="1"/>
        <v>-50.776113372802712</v>
      </c>
      <c r="IQ300" s="45">
        <f ca="1"/>
        <v>-31.349452262878401</v>
      </c>
      <c r="IR300" s="45">
        <f ca="1"/>
        <v>-15.832878265380828</v>
      </c>
      <c r="IS300" s="45">
        <f ca="1"/>
        <v>-22.689625167846685</v>
      </c>
      <c r="IT300" s="45">
        <f ca="1"/>
        <v>-6.6432494506835837</v>
      </c>
      <c r="IU300" s="45">
        <f ca="1"/>
        <v>-3.7502664184570449</v>
      </c>
      <c r="IV300" s="45">
        <f ca="1"/>
        <v>0.92458292388917585</v>
      </c>
      <c r="IW300" s="45">
        <f ca="1"/>
        <v>-8.8650406036377092</v>
      </c>
      <c r="IX300" s="45">
        <f ca="1"/>
        <v>-14.617369644165024</v>
      </c>
      <c r="IY300" s="45">
        <f ca="1"/>
        <v>-17.504495460510242</v>
      </c>
      <c r="IZ300" s="45">
        <f ca="1"/>
        <v>-17.42349866485597</v>
      </c>
      <c r="JA300" s="45">
        <f ca="1"/>
        <v>-24.640699722290037</v>
      </c>
      <c r="JB300" s="45">
        <f ca="1"/>
        <v>-14.424471382141149</v>
      </c>
      <c r="JC300" s="45">
        <f ca="1"/>
        <v>-8.0760118560790772</v>
      </c>
      <c r="JD300" s="45">
        <f ca="1"/>
        <v>-5.3090954132079844</v>
      </c>
      <c r="JE300" s="45">
        <f ca="1"/>
        <v>-5.4542429580688463</v>
      </c>
      <c r="JF300" s="45">
        <f ca="1"/>
        <v>-8.0674794311523215</v>
      </c>
      <c r="JG300" s="45">
        <f ca="1"/>
        <v>-19.023253532409683</v>
      </c>
      <c r="JH300" s="45">
        <f ca="1"/>
        <v>-23.291465934753404</v>
      </c>
      <c r="JI300" s="45">
        <f ca="1"/>
        <v>-12.27754359436031</v>
      </c>
      <c r="JJ300" s="45">
        <f ca="1"/>
        <v>-4.3179146118164056</v>
      </c>
      <c r="JK300" s="45">
        <f ca="1"/>
        <v>2.34495187377928</v>
      </c>
      <c r="JL300" s="45">
        <f ca="1"/>
        <v>9.0761718063354238</v>
      </c>
      <c r="JM300" s="45">
        <f ca="1"/>
        <v>10.045171371459958</v>
      </c>
      <c r="JN300" s="45">
        <f ca="1"/>
        <v>14.61804495239258</v>
      </c>
      <c r="JO300" s="45">
        <f ca="1"/>
        <v>-6.9539860610962023</v>
      </c>
      <c r="JP300" s="45">
        <f ca="1"/>
        <v>-12.035860084533681</v>
      </c>
      <c r="JQ300" s="45">
        <f ca="1"/>
        <v>-21.097617904663139</v>
      </c>
      <c r="JR300" s="45">
        <f ca="1"/>
        <v>-14.67490380859374</v>
      </c>
      <c r="JS300" s="45">
        <f ca="1"/>
        <v>-11.066371551513669</v>
      </c>
      <c r="JT300" s="45">
        <f ca="1"/>
        <v>-10.394173263549845</v>
      </c>
      <c r="JU300" s="45">
        <f ca="1"/>
        <v>-2.4470409545898519</v>
      </c>
      <c r="JV300" s="45">
        <f ca="1"/>
        <v>2.1194881820678688</v>
      </c>
      <c r="JW300" s="45">
        <f ca="1"/>
        <v>-13.518894035339372</v>
      </c>
      <c r="JX300" s="45">
        <f ca="1"/>
        <v>-33.771722778320338</v>
      </c>
      <c r="JY300" s="45">
        <f ca="1"/>
        <v>-37.842337898254357</v>
      </c>
      <c r="JZ300" s="45">
        <f ca="1"/>
        <v>-40.265313308715804</v>
      </c>
      <c r="KA300" s="45">
        <f ca="1"/>
        <v>-48.019566146850593</v>
      </c>
      <c r="KB300" s="45">
        <f ca="1"/>
        <v>-35.987175369262729</v>
      </c>
      <c r="KC300" s="45">
        <f ca="1"/>
        <v>-37.224053375244125</v>
      </c>
      <c r="KD300" s="45">
        <f ca="1"/>
        <v>-37.170159973144507</v>
      </c>
      <c r="KE300" s="45">
        <f ca="1"/>
        <v>-47.118807739257818</v>
      </c>
      <c r="KF300" s="45">
        <f ca="1"/>
        <v>-55.653411521911607</v>
      </c>
      <c r="KG300" s="45">
        <f ca="1"/>
        <v>-54.182965171813976</v>
      </c>
      <c r="KH300" s="45">
        <f ca="1"/>
        <v>-64.653020423889188</v>
      </c>
      <c r="KI300" s="45">
        <f ca="1"/>
        <v>-70.596674331665042</v>
      </c>
      <c r="KJ300" s="45">
        <f ca="1"/>
        <v>-56.199985954284671</v>
      </c>
      <c r="KK300" s="45">
        <f ca="1"/>
        <v>-73.689603935241678</v>
      </c>
      <c r="KL300" s="45">
        <f ca="1"/>
        <v>-74.589448509216311</v>
      </c>
      <c r="KM300" s="45">
        <f ca="1"/>
        <v>-79.677663337707486</v>
      </c>
      <c r="KN300" s="45">
        <f ca="1"/>
        <v>-88.475452148437512</v>
      </c>
      <c r="KO300" s="45">
        <f ca="1"/>
        <v>-98.761591903686508</v>
      </c>
      <c r="KP300" s="45">
        <f ca="1"/>
        <v>-75.361416984558105</v>
      </c>
      <c r="KQ300" s="45">
        <f ca="1"/>
        <v>-69.294103790283145</v>
      </c>
      <c r="KR300" s="45">
        <f ca="1"/>
        <v>-74.852701850891094</v>
      </c>
      <c r="KS300" s="45">
        <f ca="1"/>
        <v>-65.168182411193811</v>
      </c>
      <c r="KT300" s="45">
        <f ca="1"/>
        <v>-65.020902732849095</v>
      </c>
      <c r="KU300" s="45">
        <f ca="1"/>
        <v>-65.029518463134764</v>
      </c>
      <c r="KV300" s="45">
        <f ca="1"/>
        <v>-77.691206489563001</v>
      </c>
      <c r="KW300" s="45">
        <f ca="1"/>
        <v>-85.043132202148399</v>
      </c>
      <c r="KX300" s="45">
        <f ca="1"/>
        <v>-89.761745063781746</v>
      </c>
      <c r="KY300" s="45">
        <f ca="1"/>
        <v>-106.0795867919922</v>
      </c>
      <c r="KZ300" s="45">
        <f ca="1"/>
        <v>-114.71636997222899</v>
      </c>
      <c r="LA300" s="45">
        <f ca="1"/>
        <v>-96.116332817077648</v>
      </c>
      <c r="LB300" s="45">
        <f ca="1"/>
        <v>-86.741773277282732</v>
      </c>
      <c r="LC300" s="45">
        <f ca="1"/>
        <v>-86.357848434448215</v>
      </c>
      <c r="LD300" s="45">
        <f ca="1"/>
        <v>-85.747354797363272</v>
      </c>
      <c r="LE300" s="45">
        <f ca="1"/>
        <v>-93.594911476135223</v>
      </c>
      <c r="LF300" s="45">
        <f ca="1"/>
        <v>-100.40620605468749</v>
      </c>
      <c r="LG300" s="45">
        <f ca="1"/>
        <v>-113.20480342864988</v>
      </c>
      <c r="LH300" s="45">
        <f ca="1"/>
        <v>-103.69759941864015</v>
      </c>
      <c r="LI300" s="45">
        <f ca="1"/>
        <v>-91.381034080505373</v>
      </c>
      <c r="LJ300" s="45">
        <f ca="1"/>
        <v>-84.774114776611299</v>
      </c>
      <c r="LK300" s="45">
        <f ca="1"/>
        <v>-82.759928092956528</v>
      </c>
      <c r="LL300" s="45">
        <f ca="1"/>
        <v>-78.76627980804443</v>
      </c>
      <c r="LM300" s="45">
        <f ca="1"/>
        <v>-76.596429946899406</v>
      </c>
      <c r="LN300" s="45">
        <f ca="1"/>
        <v>-63.899218063354482</v>
      </c>
      <c r="LO300" s="45">
        <f ca="1"/>
        <v>-67.426299980163577</v>
      </c>
      <c r="LP300" s="45">
        <f ca="1"/>
        <v>-77.857791633605927</v>
      </c>
      <c r="LQ300" s="45">
        <f ca="1"/>
        <v>-82.673617164611812</v>
      </c>
      <c r="LR300" s="45">
        <f ca="1"/>
        <v>-89.766202323913575</v>
      </c>
      <c r="LS300" s="45">
        <f ca="1"/>
        <v>-87.812088287353504</v>
      </c>
      <c r="LT300" s="45">
        <f ca="1"/>
        <v>-88.557047935485855</v>
      </c>
      <c r="LU300" s="45">
        <f ca="1"/>
        <v>-81.595713188171374</v>
      </c>
      <c r="LV300" s="45">
        <f ca="1"/>
        <v>-77.59044995880123</v>
      </c>
      <c r="LW300" s="45">
        <f ca="1"/>
        <v>-67.150255050659212</v>
      </c>
      <c r="LX300" s="45">
        <f ca="1"/>
        <v>-54.105383285522464</v>
      </c>
      <c r="LY300" s="45">
        <f ca="1"/>
        <v>-76.305923171997051</v>
      </c>
      <c r="LZ300" s="45">
        <f ca="1"/>
        <v>-89.85080438232427</v>
      </c>
      <c r="MA300" s="45">
        <f ca="1"/>
        <v>-95.052569824218722</v>
      </c>
      <c r="MB300" s="45">
        <f ca="1"/>
        <v>-96.865093505859363</v>
      </c>
      <c r="MC300" s="45">
        <f ca="1"/>
        <v>-120.27915525054931</v>
      </c>
      <c r="MD300" s="45">
        <f ca="1"/>
        <v>-120.56909186553958</v>
      </c>
      <c r="ME300" s="45">
        <f ca="1"/>
        <v>-111.57876213073729</v>
      </c>
      <c r="MF300" s="45">
        <f ca="1"/>
        <v>-95.561010025024416</v>
      </c>
      <c r="MG300" s="45">
        <f ca="1"/>
        <v>-76.534272201538101</v>
      </c>
      <c r="MH300" s="45">
        <f ca="1"/>
        <v>-76.946882125854529</v>
      </c>
      <c r="MI300" s="45">
        <f ca="1"/>
        <v>-76.22591684722903</v>
      </c>
      <c r="MJ300" s="45">
        <f ca="1"/>
        <v>-65.285295578002945</v>
      </c>
      <c r="MK300" s="45">
        <f ca="1"/>
        <v>-74.189854164123574</v>
      </c>
      <c r="ML300" s="45">
        <f ca="1"/>
        <v>-79.520244941711439</v>
      </c>
      <c r="MM300" s="45">
        <f ca="1"/>
        <v>-99.475301406860297</v>
      </c>
      <c r="MN300" s="45">
        <f ca="1"/>
        <v>-123.90519638824463</v>
      </c>
      <c r="MO300" s="45">
        <f ca="1"/>
        <v>-123.71582899475095</v>
      </c>
      <c r="MP300" s="45">
        <f ca="1"/>
        <v>-112.7534897384644</v>
      </c>
      <c r="MQ300" s="45">
        <f ca="1"/>
        <v>-80.800636138915991</v>
      </c>
      <c r="MR300" s="45">
        <f ca="1"/>
        <v>-85.826993400573713</v>
      </c>
      <c r="MS300" s="45">
        <f ca="1"/>
        <v>-87.060481407165582</v>
      </c>
      <c r="MT300" s="45">
        <f ca="1"/>
        <v>-62.027144912719734</v>
      </c>
      <c r="MU300" s="45">
        <f ca="1"/>
        <v>-59.841419570922881</v>
      </c>
      <c r="MV300" s="45">
        <f ca="1"/>
        <v>-67.54304405212406</v>
      </c>
      <c r="MW300" s="45">
        <f ca="1"/>
        <v>-87.999626800537101</v>
      </c>
      <c r="MX300" s="45">
        <f ca="1"/>
        <v>-105.68180500793454</v>
      </c>
      <c r="MY300" s="45">
        <f ca="1"/>
        <v>-97.746786041259782</v>
      </c>
      <c r="MZ300" s="45">
        <f ca="1"/>
        <v>-91.611367301940902</v>
      </c>
      <c r="NA300" s="45">
        <f ca="1"/>
        <v>-82.025344093322758</v>
      </c>
      <c r="NB300" s="45">
        <f ca="1"/>
        <v>-76.296013763427766</v>
      </c>
      <c r="NC300" s="45">
        <f ca="1"/>
        <v>-88.352254310607918</v>
      </c>
      <c r="ND300" s="45">
        <f ca="1"/>
        <v>-78.694545585632341</v>
      </c>
      <c r="NE300" s="45">
        <f ca="1"/>
        <v>-69.448068832397439</v>
      </c>
      <c r="NF300" s="45">
        <f ca="1"/>
        <v>-69.611563163757296</v>
      </c>
      <c r="NG300" s="45">
        <f ca="1"/>
        <v>-94.05014660644531</v>
      </c>
      <c r="NH300" s="45">
        <f ca="1"/>
        <v>-106.00980415344236</v>
      </c>
      <c r="NI300" s="45">
        <f ca="1"/>
        <v>-93.238353713989227</v>
      </c>
      <c r="NJ300" s="45">
        <f ca="1"/>
        <v>-59.563505485534677</v>
      </c>
      <c r="NK300" s="45">
        <f ca="1"/>
        <v>-71.287846992492689</v>
      </c>
      <c r="NL300" s="45">
        <f ca="1"/>
        <v>-84.735875488281295</v>
      </c>
      <c r="NM300" s="45">
        <f ca="1"/>
        <v>-69.447267814636234</v>
      </c>
      <c r="NN300" s="45">
        <f ca="1"/>
        <v>-63.263508354187024</v>
      </c>
      <c r="NO300" s="45">
        <f ca="1"/>
        <v>-87.515819480896027</v>
      </c>
      <c r="NP300" s="45">
        <f ca="1"/>
        <v>-104.62924922180173</v>
      </c>
      <c r="NQ300" s="45">
        <f ca="1"/>
        <v>-96.989833168029747</v>
      </c>
      <c r="NR300" s="45">
        <f ca="1"/>
        <v>-95.200046607971217</v>
      </c>
      <c r="NS300" s="45">
        <f ca="1"/>
        <v>-106.75096704101566</v>
      </c>
      <c r="NT300" s="45">
        <f ca="1"/>
        <v>-114.77414566802975</v>
      </c>
      <c r="NU300" s="45">
        <f ca="1"/>
        <v>-107.34011553192141</v>
      </c>
      <c r="NV300" s="45">
        <f ca="1"/>
        <v>-83.312877578735367</v>
      </c>
      <c r="NW300" s="45">
        <f ca="1"/>
        <v>-85.547839134216304</v>
      </c>
      <c r="NX300" s="45">
        <f ca="1"/>
        <v>-87.404070503234834</v>
      </c>
      <c r="NY300" s="45">
        <f ca="1"/>
        <v>-75.960177955627444</v>
      </c>
      <c r="NZ300" s="45">
        <f ca="1"/>
        <v>-96.218451927185072</v>
      </c>
      <c r="OA300" s="45">
        <f ca="1"/>
        <v>-91.502591331481938</v>
      </c>
      <c r="OB300" s="45">
        <f ca="1"/>
        <v>-81.472830390930199</v>
      </c>
      <c r="OC300" s="45">
        <f ca="1"/>
        <v>-77.251960189819329</v>
      </c>
      <c r="OD300" s="45">
        <f ca="1"/>
        <v>-70.462673927307094</v>
      </c>
      <c r="OE300" s="45">
        <f ca="1"/>
        <v>-84.51164389801022</v>
      </c>
      <c r="OF300" s="45">
        <f ca="1"/>
        <v>-87.376999526977556</v>
      </c>
      <c r="OG300" s="45">
        <f ca="1"/>
        <v>-111.6548993530273</v>
      </c>
      <c r="OH300" s="45">
        <f ca="1"/>
        <v>-122.71238182067873</v>
      </c>
      <c r="OI300" s="45">
        <f ca="1"/>
        <v>-91.558719238281242</v>
      </c>
      <c r="OJ300" s="45">
        <f ca="1"/>
        <v>-66.378982627868652</v>
      </c>
      <c r="OK300" s="45">
        <f ca="1"/>
        <v>-73.099543540954585</v>
      </c>
      <c r="OL300" s="45">
        <f ca="1"/>
        <v>-77.543747886657741</v>
      </c>
      <c r="OM300" s="45">
        <f ca="1"/>
        <v>-78.447159347534182</v>
      </c>
      <c r="ON300" s="45">
        <f ca="1"/>
        <v>-94.27318090820313</v>
      </c>
      <c r="OO300" s="45">
        <f ca="1"/>
        <v>-86.272545700073238</v>
      </c>
      <c r="OP300" s="45">
        <f ca="1"/>
        <v>-85.840527862548868</v>
      </c>
      <c r="OQ300" s="45">
        <f ca="1"/>
        <v>-91.498321090698255</v>
      </c>
      <c r="OR300" s="45">
        <f ca="1"/>
        <v>-94.51563513946536</v>
      </c>
      <c r="OS300" s="45">
        <f ca="1"/>
        <v>-92.809862258911153</v>
      </c>
      <c r="OT300" s="45">
        <f ca="1"/>
        <v>-71.303494087219235</v>
      </c>
      <c r="OU300" s="45">
        <f ca="1"/>
        <v>-85.273769104003861</v>
      </c>
      <c r="OV300" s="45">
        <f ca="1"/>
        <v>-126.76134198760985</v>
      </c>
      <c r="OW300" s="45">
        <f ca="1"/>
        <v>-128.53109790039065</v>
      </c>
      <c r="OX300" s="45">
        <f ca="1"/>
        <v>-141.31162885284425</v>
      </c>
      <c r="OY300" s="45">
        <f ca="1"/>
        <v>-139.52364331054684</v>
      </c>
      <c r="OZ300" s="45">
        <f ca="1"/>
        <v>-136.30346155548096</v>
      </c>
      <c r="PA300" s="45">
        <f ca="1"/>
        <v>-116.94700904083254</v>
      </c>
      <c r="PB300" s="45">
        <f ca="1"/>
        <v>-87.048732124328637</v>
      </c>
      <c r="PC300" s="45">
        <f ca="1"/>
        <v>-85.643072845459017</v>
      </c>
      <c r="PD300" s="45">
        <f ca="1"/>
        <v>-70.234394851684556</v>
      </c>
      <c r="PE300" s="45">
        <f ca="1"/>
        <v>-66.357361419677773</v>
      </c>
      <c r="PF300" s="45">
        <f ca="1"/>
        <v>-57.312039916992148</v>
      </c>
      <c r="PG300" s="45">
        <f ca="1"/>
        <v>-58.71387635040287</v>
      </c>
      <c r="PH300" s="45">
        <f ca="1"/>
        <v>-80.05937943267827</v>
      </c>
      <c r="PI300" s="45">
        <f ca="1"/>
        <v>-76.561541961669889</v>
      </c>
      <c r="PJ300" s="45">
        <f ca="1"/>
        <v>-79.985688728332491</v>
      </c>
      <c r="PK300" s="45">
        <f ca="1"/>
        <v>-107.78568588256837</v>
      </c>
      <c r="PL300" s="45">
        <f ca="1"/>
        <v>-92.932066856384267</v>
      </c>
      <c r="PM300" s="45">
        <f ca="1"/>
        <v>-98.014865707397462</v>
      </c>
      <c r="PN300" s="45">
        <f ca="1"/>
        <v>-98.083499610900901</v>
      </c>
      <c r="PO300" s="45">
        <f ca="1"/>
        <v>-73.475203552246114</v>
      </c>
      <c r="PP300" s="45">
        <f ca="1"/>
        <v>-70.477171768188441</v>
      </c>
      <c r="PQ300" s="45">
        <f ca="1"/>
        <v>-68.76959370422361</v>
      </c>
      <c r="PR300" s="45">
        <f ca="1"/>
        <v>-59.631747909545879</v>
      </c>
      <c r="PS300" s="45">
        <f ca="1"/>
        <v>-37.181618362426775</v>
      </c>
      <c r="PT300" s="45">
        <f ca="1"/>
        <v>-28.301884788513178</v>
      </c>
      <c r="PU300" s="45">
        <f ca="1"/>
        <v>-38.896460258483899</v>
      </c>
      <c r="PV300" s="45">
        <f ca="1"/>
        <v>-39.183614471435533</v>
      </c>
      <c r="PW300" s="45">
        <f ca="1"/>
        <v>-30.331386138916002</v>
      </c>
      <c r="PX300" s="45">
        <f ca="1"/>
        <v>-36.276390129089407</v>
      </c>
      <c r="PY300" s="45">
        <f ca="1"/>
        <v>-63.4987379684448</v>
      </c>
      <c r="PZ300" s="45">
        <f ca="1"/>
        <v>-66.884285812377925</v>
      </c>
      <c r="QA300" s="45">
        <f ca="1"/>
        <v>-72.873786895751948</v>
      </c>
      <c r="QB300" s="45">
        <f ca="1"/>
        <v>-80.378494407653818</v>
      </c>
      <c r="QC300" s="45">
        <f ca="1"/>
        <v>-65.44879520416265</v>
      </c>
      <c r="QD300" s="45">
        <f ca="1"/>
        <v>-69.739392829894996</v>
      </c>
      <c r="QE300" s="45">
        <f ca="1"/>
        <v>-66.542639602661154</v>
      </c>
      <c r="QF300" s="45">
        <f ca="1"/>
        <v>-58.486974174499494</v>
      </c>
      <c r="QG300" s="45">
        <f ca="1"/>
        <v>-72.127818840026862</v>
      </c>
      <c r="QH300" s="45">
        <f ca="1"/>
        <v>-69.295988029479986</v>
      </c>
      <c r="QI300" s="45">
        <f ca="1"/>
        <v>-55.11351759338379</v>
      </c>
      <c r="QJ300" s="45">
        <f ca="1"/>
        <v>-65.672809745788584</v>
      </c>
      <c r="QK300" s="45">
        <f ca="1"/>
        <v>-65.503733551025334</v>
      </c>
      <c r="QL300" s="45">
        <f ca="1"/>
        <v>-73.021593452453601</v>
      </c>
      <c r="QM300" s="45">
        <f ca="1"/>
        <v>-79.398972534179677</v>
      </c>
      <c r="QN300" s="45">
        <f ca="1"/>
        <v>-63.899144577026334</v>
      </c>
      <c r="QO300" s="45">
        <f ca="1"/>
        <v>-73.839780563354509</v>
      </c>
      <c r="QP300" s="45">
        <f ca="1"/>
        <v>-82.156325721740757</v>
      </c>
      <c r="QQ300" s="45">
        <f ca="1"/>
        <v>-74.322850692749</v>
      </c>
      <c r="QR300" s="45">
        <f ca="1"/>
        <v>-59.845450134277314</v>
      </c>
      <c r="QS300" s="45">
        <f ca="1"/>
        <v>-61.227113998413074</v>
      </c>
      <c r="QT300" s="45">
        <f ca="1"/>
        <v>-68.297184486389142</v>
      </c>
      <c r="QU300" s="45">
        <f ca="1"/>
        <v>-75.075190979003935</v>
      </c>
      <c r="QV300" s="45">
        <f ca="1"/>
        <v>-81.970340522766094</v>
      </c>
      <c r="QW300" s="45">
        <f ca="1"/>
        <v>-70.448423812866167</v>
      </c>
      <c r="QX300" s="45">
        <f ca="1"/>
        <v>-75.565326492309623</v>
      </c>
      <c r="QY300" s="45">
        <f ca="1"/>
        <v>-100.89360652923585</v>
      </c>
      <c r="QZ300" s="45">
        <f ca="1"/>
        <v>-100.61588049316407</v>
      </c>
      <c r="RA300" s="45">
        <f ca="1"/>
        <v>-82.916553276062018</v>
      </c>
      <c r="RB300" s="45">
        <f ca="1"/>
        <v>-82.150602890014682</v>
      </c>
      <c r="RC300" s="45">
        <f ca="1"/>
        <v>-83.089808624267619</v>
      </c>
      <c r="RD300" s="45">
        <f ca="1"/>
        <v>-87.102265289306615</v>
      </c>
      <c r="RE300" s="45">
        <f ca="1"/>
        <v>-96.239962409973145</v>
      </c>
      <c r="RF300" s="45">
        <f ca="1"/>
        <v>-91.922465744018552</v>
      </c>
      <c r="RG300" s="45">
        <f ca="1"/>
        <v>-103.01170932006835</v>
      </c>
      <c r="RH300" s="45">
        <f ca="1"/>
        <v>-104.0649976577759</v>
      </c>
      <c r="RI300" s="45">
        <f ca="1"/>
        <v>-91.531836860656767</v>
      </c>
      <c r="RJ300" s="45">
        <f ca="1"/>
        <v>-90.712883186340321</v>
      </c>
      <c r="RK300" s="45">
        <f ca="1"/>
        <v>-99.802647155761747</v>
      </c>
      <c r="RL300" s="45">
        <f ca="1"/>
        <v>-103.23374838256831</v>
      </c>
      <c r="RM300" s="45">
        <f ca="1"/>
        <v>-104.71209447479248</v>
      </c>
      <c r="RN300" s="45">
        <f ca="1"/>
        <v>-103.38923578643795</v>
      </c>
      <c r="RO300" s="45">
        <f ca="1"/>
        <v>-103.5305131225586</v>
      </c>
      <c r="RP300" s="45">
        <f ca="1"/>
        <v>-100.67197402191164</v>
      </c>
      <c r="RQ300" s="45">
        <f ca="1"/>
        <v>-90.861297851562483</v>
      </c>
      <c r="RR300" s="45">
        <f ca="1"/>
        <v>-80.075622894287108</v>
      </c>
      <c r="RS300" s="45">
        <f ca="1"/>
        <v>-73.057132461547837</v>
      </c>
      <c r="RT300" s="45">
        <f ca="1"/>
        <v>-75.440527473449663</v>
      </c>
      <c r="RU300" s="45">
        <f ca="1"/>
        <v>-71.058805679321324</v>
      </c>
      <c r="RV300" s="45">
        <f ca="1"/>
        <v>-57.401010284423819</v>
      </c>
      <c r="RW300" s="45">
        <f ca="1"/>
        <v>-53.981793121337887</v>
      </c>
      <c r="RX300" s="45">
        <f ca="1"/>
        <v>-54.882156616210921</v>
      </c>
      <c r="RY300" s="45">
        <f ca="1"/>
        <v>-59.828661170959435</v>
      </c>
      <c r="RZ300" s="45">
        <f ca="1"/>
        <v>-67.304119392395023</v>
      </c>
      <c r="SA300" s="45">
        <f ca="1"/>
        <v>-62.960734855651879</v>
      </c>
      <c r="SB300" s="45">
        <f ca="1"/>
        <v>-68.965556053161663</v>
      </c>
      <c r="SC300" s="45">
        <f ca="1"/>
        <v>-67.448009071350043</v>
      </c>
      <c r="SD300" s="45">
        <f ca="1"/>
        <v>-68.963423652648942</v>
      </c>
      <c r="SE300" s="45">
        <f ca="1"/>
        <v>-59.147840911865217</v>
      </c>
      <c r="SF300" s="45">
        <f ca="1"/>
        <v>-34.129334274292034</v>
      </c>
      <c r="SG300" s="45">
        <f ca="1"/>
        <v>-33.555717422485372</v>
      </c>
      <c r="SH300" s="45">
        <f ca="1"/>
        <v>-36.242097541809073</v>
      </c>
      <c r="SI300" s="45">
        <f ca="1"/>
        <v>-40.456088623046924</v>
      </c>
      <c r="SJ300" s="45">
        <f ca="1"/>
        <v>-43.447569442749057</v>
      </c>
      <c r="SK300" s="45">
        <f ca="1"/>
        <v>-30.52893656921384</v>
      </c>
      <c r="SL300" s="45">
        <f ca="1"/>
        <v>-28.982063674926735</v>
      </c>
      <c r="SM300" s="45">
        <f ca="1"/>
        <v>-34.703235725402806</v>
      </c>
      <c r="SN300" s="45">
        <f ca="1"/>
        <v>-28.414855087280273</v>
      </c>
      <c r="SO300" s="45">
        <f ca="1"/>
        <v>-26.615789108276317</v>
      </c>
      <c r="SP300" s="45">
        <f ca="1"/>
        <v>-23.407376258850093</v>
      </c>
      <c r="SQ300" s="45">
        <f ca="1"/>
        <v>-35.934879257202169</v>
      </c>
      <c r="SR300" s="45">
        <f ca="1"/>
        <v>-36.167884712219177</v>
      </c>
      <c r="SS300" s="45">
        <f ca="1"/>
        <v>-42.241039878845243</v>
      </c>
    </row>
    <row r="301" spans="2:513" x14ac:dyDescent="0.25">
      <c r="B301" s="46" t="s">
        <v>517</v>
      </c>
      <c r="C301" s="45" cm="1">
        <f t="array" aca="1" ref="C301" ca="1">MIN(IFERROR(IF(OFFSET(bHist!$A$1,_xlfn.XMATCH($B$297,bHist!B:B,0)-1,3,1,500)=0,"-",OFFSET(bHist!$A$1,_xlfn.XMATCH($B$297,bHist!B:B,0)-1,3,1,500))-IF(OFFSET(bHist!$A$1,_xlfn.XMATCH(B301,bHist!B:B,0)-1,3,1,500)=0,"-",OFFSET(bHist!$A$1,_xlfn.XMATCH(B301,bHist!B:B,0)-1,3,1,500)),"-"))</f>
        <v>-106.52885386812687</v>
      </c>
      <c r="D301" s="45" cm="1">
        <f t="array" aca="1" ref="D301" ca="1">AVERAGE(IFERROR(IF(OFFSET(bHist!$A$1,_xlfn.XMATCH($B$297,bHist!B:B,0)-1,3,1,500)=0,"-",OFFSET(bHist!$A$1,_xlfn.XMATCH($B$297,bHist!B:B,0)-1,3,1,500))-IF(OFFSET(bHist!$A$1,_xlfn.XMATCH(B301,bHist!B:B,0)-1,3,1,500)=0,"-",OFFSET(bHist!$A$1,_xlfn.XMATCH(B301,bHist!B:B,0)-1,3,1,500)),"-"))</f>
        <v>-11.965642909412864</v>
      </c>
      <c r="E301" s="45" cm="1">
        <f t="array" aca="1" ref="E301" ca="1">MAX(IFERROR(IF(OFFSET(bHist!$A$1,_xlfn.XMATCH($B$297,bHist!B:B,0)-1,3,1,500)=0,"-",OFFSET(bHist!$A$1,_xlfn.XMATCH($B$297,bHist!B:B,0)-1,3,1,500))-IF(OFFSET(bHist!$A$1,_xlfn.XMATCH(B301,bHist!B:B,0)-1,3,1,500)=0,"-",OFFSET(bHist!$A$1,_xlfn.XMATCH(B301,bHist!B:B,0)-1,3,1,500)),"-"))</f>
        <v>138.16899675059318</v>
      </c>
      <c r="F301" s="45" cm="1">
        <f t="array" aca="1" ref="F301" ca="1">_xlfn.STDEV.P(IFERROR(IF(OFFSET(bHist!$A$1,_xlfn.XMATCH($B$297,bHist!B:B,0)-1,3,1,500)=0,"-",OFFSET(bHist!$A$1,_xlfn.XMATCH($B$297,bHist!B:B,0)-1,3,1,500))-IF(OFFSET(bHist!$A$1,_xlfn.XMATCH(B301,bHist!B:B,0)-1,3,1,500)=0,"-",OFFSET(bHist!$A$1,_xlfn.XMATCH(B301,bHist!B:B,0)-1,3,1,500)),"-"))</f>
        <v>48.924606972166217</v>
      </c>
      <c r="G301" s="45" cm="1">
        <f t="array" aca="1" ref="G301" ca="1">INDEX((IFERROR(IF(OFFSET(bHist!$A$1,_xlfn.XMATCH($B$297,bHist!B:B,0)-1,3,1,500)=0,"-",OFFSET(bHist!$A$1,_xlfn.XMATCH($B$297,bHist!B:B,0)-1,3,1,500))-IF(OFFSET(bHist!$A$1,_xlfn.XMATCH(B301,bHist!B:B,0)-1,3,1,500)=0,"-",OFFSET(bHist!$A$1,_xlfn.XMATCH(B301,bHist!B:B,0)-1,3,1,500)),"-")),1)</f>
        <v>18.158839317321792</v>
      </c>
      <c r="H301" s="51">
        <f t="shared" ca="1" si="9"/>
        <v>0.12310889593253359</v>
      </c>
      <c r="I301" s="51" cm="1">
        <f t="array" aca="1" ref="I301" ca="1">SLOPE((IFERROR(IF(OFFSET(bHist!$A$1,_xlfn.XMATCH($B$297,bHist!B:B,0)-1,3,1,500)=0,"-",OFFSET(bHist!$A$1,_xlfn.XMATCH($B$297,bHist!B:B,0)-1,3,1,500))-IF(OFFSET(bHist!$A$1,_xlfn.XMATCH(B301,bHist!B:B,0)-1,3,1,500)=0,"-",OFFSET(bHist!$A$1,_xlfn.XMATCH(B301,bHist!B:B,0)-1,3,1,500)),"-")),OFFSET(bHist!$A$1,0,3,1,500))</f>
        <v>0.18580724213661723</v>
      </c>
      <c r="J301" s="45" cm="1">
        <f t="array" aca="1" ref="J301" ca="1">INTERCEPT((IFERROR(IF(OFFSET(bHist!$A$1,_xlfn.XMATCH($B$297,bHist!B:B,0)-1,3,1,500)=0,"-",OFFSET(bHist!$A$1,_xlfn.XMATCH($B$297,bHist!B:B,0)-1,3,1,500))-IF(OFFSET(bHist!$A$1,_xlfn.XMATCH(B301,bHist!B:B,0)-1,3,1,500)=0,"-",OFFSET(bHist!$A$1,_xlfn.XMATCH(B301,bHist!B:B,0)-1,3,1,500)),"-")),OFFSET(bHist!$A$1,0,3,1,500))</f>
        <v>-8124.0277792005581</v>
      </c>
      <c r="K301" s="45" cm="1">
        <f t="array" aca="1" ref="K301" ca="1">STEYX((IFERROR(IF(OFFSET(bHist!$A$1,_xlfn.XMATCH($B$297,bHist!B:B,0)-1,3,1,500)=0,"-",OFFSET(bHist!$A$1,_xlfn.XMATCH($B$297,bHist!B:B,0)-1,3,1,500))-IF(OFFSET(bHist!$A$1,_xlfn.XMATCH(B301,bHist!B:B,0)-1,3,1,500)=0,"-",OFFSET(bHist!$A$1,_xlfn.XMATCH(B301,bHist!B:B,0)-1,3,1,500)),"-")),OFFSET(bHist!$A$1,0,3,1,500))</f>
        <v>29.894937780245016</v>
      </c>
      <c r="L301" s="51" cm="1">
        <f t="array" aca="1" ref="L301" ca="1">CORREL(IF(OFFSET(bHist!A30,_xlfn.XMATCH($B$297,bHist!B:B,0)-1,3,1,500)=0,"-",OFFSET(bHist!$A$1,_xlfn.XMATCH($B$297,bHist!B:B,0)-1,3,1,500)),IF(OFFSET(bHist!$A$1,_xlfn.XMATCH(B301,bHist!B:B,0)-1,3,1,500)=0,"-",OFFSET(bHist!$A$1,_xlfn.XMATCH(B301,bHist!B:B,0)-1,3,1,500)))</f>
        <v>0.96000898932337431</v>
      </c>
      <c r="M301" s="51" cm="1">
        <f t="array" aca="1" ref="M301" ca="1">CORREL((IFERROR(IF(OFFSET(bHist!$A$1,_xlfn.XMATCH($B$297,bHist!B:B,0)-1,3,1,500)=0,"-",OFFSET(bHist!$A$1,_xlfn.XMATCH($B$297,bHist!B:B,0)-1,3,1,500))-IF(OFFSET(bHist!$A$1,_xlfn.XMATCH(B301,bHist!B:B,0)-1,3,1,500)=0,"-",OFFSET(bHist!$A$1,_xlfn.XMATCH(B301,bHist!B:B,0)-1,3,1,500)),"-")),OFFSET(bHist!$A$1,0,3,1,500))</f>
        <v>0.79254176867081039</v>
      </c>
      <c r="N301" s="45" cm="1">
        <f t="array" aca="1" ref="N301:SS301" ca="1">(IFERROR(IF(OFFSET(bHist!$A$1,_xlfn.XMATCH($B$297,bHist!B:B,0)-1,3,1,500)=0,"-",OFFSET(bHist!$A$1,_xlfn.XMATCH($B$297,bHist!B:B,0)-1,3,1,500))-IF(OFFSET(bHist!$A$1,_xlfn.XMATCH(B301,bHist!B:B,0)-1,3,1,500)=0,"-",OFFSET(bHist!$A$1,_xlfn.XMATCH(B301,bHist!B:B,0)-1,3,1,500)),"-"))</f>
        <v>18.158839317321792</v>
      </c>
      <c r="O301" s="45">
        <f ca="1"/>
        <v>17.280146950840958</v>
      </c>
      <c r="P301" s="45">
        <f ca="1"/>
        <v>-3.3200217549800755</v>
      </c>
      <c r="Q301" s="45">
        <f ca="1"/>
        <v>8.8708945881128329</v>
      </c>
      <c r="R301" s="45">
        <f ca="1"/>
        <v>-5.5115945931673309</v>
      </c>
      <c r="S301" s="45">
        <f ca="1"/>
        <v>-16.697424188375464</v>
      </c>
      <c r="T301" s="45">
        <f ca="1"/>
        <v>-8.5651866055727055</v>
      </c>
      <c r="U301" s="45">
        <f ca="1"/>
        <v>4.5610745526552137</v>
      </c>
      <c r="V301" s="45">
        <f ca="1"/>
        <v>17.154625473499323</v>
      </c>
      <c r="W301" s="45">
        <f ca="1"/>
        <v>7.9162626987695717</v>
      </c>
      <c r="X301" s="45">
        <f ca="1"/>
        <v>13.423456638097775</v>
      </c>
      <c r="Y301" s="45">
        <f ca="1"/>
        <v>-10.827420776605607</v>
      </c>
      <c r="Z301" s="45">
        <f ca="1"/>
        <v>14.389798041462882</v>
      </c>
      <c r="AA301" s="45">
        <f ca="1"/>
        <v>8.2773345031737904</v>
      </c>
      <c r="AB301" s="45">
        <f ca="1"/>
        <v>17.24166692674163</v>
      </c>
      <c r="AC301" s="45">
        <f ca="1"/>
        <v>20.197901821136497</v>
      </c>
      <c r="AD301" s="45">
        <f ca="1"/>
        <v>-7.836553822398173</v>
      </c>
      <c r="AE301" s="45">
        <f ca="1"/>
        <v>34.5157120987177</v>
      </c>
      <c r="AF301" s="45">
        <f ca="1"/>
        <v>25.106451882123906</v>
      </c>
      <c r="AG301" s="45">
        <f ca="1"/>
        <v>60.18284726679326</v>
      </c>
      <c r="AH301" s="45">
        <f ca="1"/>
        <v>57.094683016896226</v>
      </c>
      <c r="AI301" s="45">
        <f ca="1"/>
        <v>62.907111761927581</v>
      </c>
      <c r="AJ301" s="45">
        <f ca="1"/>
        <v>26.05178647577759</v>
      </c>
      <c r="AK301" s="45">
        <f ca="1"/>
        <v>-5.1180566847323803</v>
      </c>
      <c r="AL301" s="45">
        <f ca="1"/>
        <v>22.550011387109748</v>
      </c>
      <c r="AM301" s="45">
        <f ca="1"/>
        <v>10.566500964045531</v>
      </c>
      <c r="AN301" s="45">
        <f ca="1"/>
        <v>23.209834506630898</v>
      </c>
      <c r="AO301" s="45">
        <f ca="1"/>
        <v>44.055264411568714</v>
      </c>
      <c r="AP301" s="45">
        <f ca="1"/>
        <v>68.763882510423684</v>
      </c>
      <c r="AQ301" s="45">
        <f ca="1"/>
        <v>61.245348116278592</v>
      </c>
      <c r="AR301" s="45">
        <f ca="1"/>
        <v>62.225381565332384</v>
      </c>
      <c r="AS301" s="45">
        <f ca="1"/>
        <v>75.991041465282478</v>
      </c>
      <c r="AT301" s="45">
        <f ca="1"/>
        <v>89.933453492403032</v>
      </c>
      <c r="AU301" s="45">
        <f ca="1"/>
        <v>83.574394175171847</v>
      </c>
      <c r="AV301" s="45">
        <f ca="1"/>
        <v>61.806643207907712</v>
      </c>
      <c r="AW301" s="45">
        <f ca="1"/>
        <v>81.288946078538913</v>
      </c>
      <c r="AX301" s="45">
        <f ca="1"/>
        <v>66.477317198395724</v>
      </c>
      <c r="AY301" s="45">
        <f ca="1"/>
        <v>100.39962339210507</v>
      </c>
      <c r="AZ301" s="45">
        <f ca="1"/>
        <v>97.860378712773297</v>
      </c>
      <c r="BA301" s="45">
        <f ca="1"/>
        <v>103.32430570757384</v>
      </c>
      <c r="BB301" s="45">
        <f ca="1"/>
        <v>98.781178141117095</v>
      </c>
      <c r="BC301" s="45">
        <f ca="1"/>
        <v>102.81590113174917</v>
      </c>
      <c r="BD301" s="45">
        <f ca="1"/>
        <v>117.40552264237397</v>
      </c>
      <c r="BE301" s="45">
        <f ca="1"/>
        <v>115.2269816429615</v>
      </c>
      <c r="BF301" s="45">
        <f ca="1"/>
        <v>64.335991509675978</v>
      </c>
      <c r="BG301" s="45">
        <f ca="1"/>
        <v>68.841422131061563</v>
      </c>
      <c r="BH301" s="45">
        <f ca="1"/>
        <v>56.737692494273176</v>
      </c>
      <c r="BI301" s="45">
        <f ca="1"/>
        <v>70.187318324327407</v>
      </c>
      <c r="BJ301" s="45">
        <f ca="1"/>
        <v>71.049389500975622</v>
      </c>
      <c r="BK301" s="45">
        <f ca="1"/>
        <v>97.520301852345426</v>
      </c>
      <c r="BL301" s="45">
        <f ca="1"/>
        <v>103.32565995979309</v>
      </c>
      <c r="BM301" s="45">
        <f ca="1"/>
        <v>94.626184336900678</v>
      </c>
      <c r="BN301" s="45">
        <f ca="1"/>
        <v>75.178310559153601</v>
      </c>
      <c r="BO301" s="45">
        <f ca="1"/>
        <v>80.776250204682356</v>
      </c>
      <c r="BP301" s="45">
        <f ca="1"/>
        <v>133.08488990008834</v>
      </c>
      <c r="BQ301" s="45">
        <f ca="1"/>
        <v>110.66865811741354</v>
      </c>
      <c r="BR301" s="45">
        <f ca="1"/>
        <v>105.18456952714922</v>
      </c>
      <c r="BS301" s="45">
        <f ca="1"/>
        <v>110.959270334363</v>
      </c>
      <c r="BT301" s="45">
        <f ca="1"/>
        <v>134.23005642259119</v>
      </c>
      <c r="BU301" s="45">
        <f ca="1"/>
        <v>102.30600218212606</v>
      </c>
      <c r="BV301" s="45">
        <f ca="1"/>
        <v>67.572916266441325</v>
      </c>
      <c r="BW301" s="45">
        <f ca="1"/>
        <v>81.995734390974008</v>
      </c>
      <c r="BX301" s="45">
        <f ca="1"/>
        <v>55.857527015924404</v>
      </c>
      <c r="BY301" s="45">
        <f ca="1"/>
        <v>58.836370155691952</v>
      </c>
      <c r="BZ301" s="45">
        <f ca="1"/>
        <v>104.77147643947592</v>
      </c>
      <c r="CA301" s="45">
        <f ca="1"/>
        <v>80.262957759976302</v>
      </c>
      <c r="CB301" s="45">
        <f ca="1"/>
        <v>71.353912990570052</v>
      </c>
      <c r="CC301" s="45">
        <f ca="1"/>
        <v>32.728392782568903</v>
      </c>
      <c r="CD301" s="45">
        <f ca="1"/>
        <v>31.430043115854232</v>
      </c>
      <c r="CE301" s="45">
        <f ca="1"/>
        <v>32.720464716553693</v>
      </c>
      <c r="CF301" s="45">
        <f ca="1"/>
        <v>-47.128042922496888</v>
      </c>
      <c r="CG301" s="45">
        <f ca="1"/>
        <v>-53.28900781536106</v>
      </c>
      <c r="CH301" s="45">
        <f ca="1"/>
        <v>-81.606880542635849</v>
      </c>
      <c r="CI301" s="45">
        <f ca="1"/>
        <v>-14.132313286304452</v>
      </c>
      <c r="CJ301" s="45">
        <f ca="1"/>
        <v>-3.8633559812308249</v>
      </c>
      <c r="CK301" s="45">
        <f ca="1"/>
        <v>-43.582715535402258</v>
      </c>
      <c r="CL301" s="45">
        <f ca="1"/>
        <v>-2.3632872885465304</v>
      </c>
      <c r="CM301" s="45">
        <f ca="1"/>
        <v>12.621194694280689</v>
      </c>
      <c r="CN301" s="45">
        <f ca="1"/>
        <v>102.3744991210699</v>
      </c>
      <c r="CO301" s="45">
        <f ca="1"/>
        <v>84.978494297146767</v>
      </c>
      <c r="CP301" s="45">
        <f ca="1"/>
        <v>130.54850184404853</v>
      </c>
      <c r="CQ301" s="45">
        <f ca="1"/>
        <v>138.16899675059318</v>
      </c>
      <c r="CR301" s="45">
        <f ca="1"/>
        <v>123.28655499315261</v>
      </c>
      <c r="CS301" s="45">
        <f ca="1"/>
        <v>124.76046554303167</v>
      </c>
      <c r="CT301" s="45">
        <f ca="1"/>
        <v>104.41478195190433</v>
      </c>
      <c r="CU301" s="45">
        <f ca="1"/>
        <v>78.674607152819618</v>
      </c>
      <c r="CV301" s="45">
        <f ca="1"/>
        <v>65.007564096212406</v>
      </c>
      <c r="CW301" s="45">
        <f ca="1"/>
        <v>50.727655518293375</v>
      </c>
      <c r="CX301" s="45">
        <f ca="1"/>
        <v>43.780862783908844</v>
      </c>
      <c r="CY301" s="45">
        <f ca="1"/>
        <v>40.726973919272439</v>
      </c>
      <c r="CZ301" s="45">
        <f ca="1"/>
        <v>38.336831225037571</v>
      </c>
      <c r="DA301" s="45">
        <f ca="1"/>
        <v>41.222676582694049</v>
      </c>
      <c r="DB301" s="45">
        <f ca="1"/>
        <v>41.858578739643093</v>
      </c>
      <c r="DC301" s="45">
        <f ca="1"/>
        <v>40.86908462500574</v>
      </c>
      <c r="DD301" s="45">
        <f ca="1"/>
        <v>35.054006229162212</v>
      </c>
      <c r="DE301" s="45">
        <f ca="1"/>
        <v>28.394190601825727</v>
      </c>
      <c r="DF301" s="45">
        <f ca="1"/>
        <v>21.8066116156578</v>
      </c>
      <c r="DG301" s="45">
        <f ca="1"/>
        <v>19.668104474782922</v>
      </c>
      <c r="DH301" s="45">
        <f ca="1"/>
        <v>16.528034874439243</v>
      </c>
      <c r="DI301" s="45">
        <f ca="1"/>
        <v>17.052915475726138</v>
      </c>
      <c r="DJ301" s="45">
        <f ca="1"/>
        <v>17.646427420377734</v>
      </c>
      <c r="DK301" s="45">
        <f ca="1"/>
        <v>18.184582697391505</v>
      </c>
      <c r="DL301" s="45">
        <f ca="1"/>
        <v>14.511770167946821</v>
      </c>
      <c r="DM301" s="45">
        <f ca="1"/>
        <v>12.774768325567237</v>
      </c>
      <c r="DN301" s="45">
        <f ca="1"/>
        <v>19.578061097383511</v>
      </c>
      <c r="DO301" s="45">
        <f ca="1"/>
        <v>15.920985929012289</v>
      </c>
      <c r="DP301" s="45">
        <f ca="1"/>
        <v>13.390489071249988</v>
      </c>
      <c r="DQ301" s="45">
        <f ca="1"/>
        <v>12.359317717909789</v>
      </c>
      <c r="DR301" s="45">
        <f ca="1"/>
        <v>14.162234688758844</v>
      </c>
      <c r="DS301" s="45">
        <f ca="1"/>
        <v>17.11352615725994</v>
      </c>
      <c r="DT301" s="45">
        <f ca="1"/>
        <v>15.516109633326522</v>
      </c>
      <c r="DU301" s="45">
        <f ca="1"/>
        <v>18.459476092815379</v>
      </c>
      <c r="DV301" s="45">
        <f ca="1"/>
        <v>13.543065539479244</v>
      </c>
      <c r="DW301" s="45">
        <f ca="1"/>
        <v>16.743850180983543</v>
      </c>
      <c r="DX301" s="45">
        <f ca="1"/>
        <v>21.206044168114659</v>
      </c>
      <c r="DY301" s="45">
        <f ca="1"/>
        <v>26.313153959274302</v>
      </c>
      <c r="DZ301" s="45">
        <f ca="1"/>
        <v>28.515412695169459</v>
      </c>
      <c r="EA301" s="45">
        <f ca="1"/>
        <v>27.704699987649917</v>
      </c>
      <c r="EB301" s="45">
        <f ca="1"/>
        <v>26.234947990059851</v>
      </c>
      <c r="EC301" s="45">
        <f ca="1"/>
        <v>18.382370484590524</v>
      </c>
      <c r="ED301" s="45">
        <f ca="1"/>
        <v>10.567519067645037</v>
      </c>
      <c r="EE301" s="45">
        <f ca="1"/>
        <v>7.6771580874919891</v>
      </c>
      <c r="EF301" s="45">
        <f ca="1"/>
        <v>9.3862003867626242</v>
      </c>
      <c r="EG301" s="45">
        <f ca="1"/>
        <v>7.8115954028368151</v>
      </c>
      <c r="EH301" s="45">
        <f ca="1"/>
        <v>4.5821747915744595</v>
      </c>
      <c r="EI301" s="45">
        <f ca="1"/>
        <v>0.82574722027777625</v>
      </c>
      <c r="EJ301" s="45">
        <f ca="1"/>
        <v>-2.2566674203872878</v>
      </c>
      <c r="EK301" s="45">
        <f ca="1"/>
        <v>6.8226838157177099</v>
      </c>
      <c r="EL301" s="45">
        <f ca="1"/>
        <v>12.393692304253591</v>
      </c>
      <c r="EM301" s="45">
        <f ca="1"/>
        <v>18.811331822276145</v>
      </c>
      <c r="EN301" s="45">
        <f ca="1"/>
        <v>19.213501244544972</v>
      </c>
      <c r="EO301" s="45">
        <f ca="1"/>
        <v>24.013356701016448</v>
      </c>
      <c r="EP301" s="45">
        <f ca="1"/>
        <v>23.586116961956009</v>
      </c>
      <c r="EQ301" s="45">
        <f ca="1"/>
        <v>18.727785213947328</v>
      </c>
      <c r="ER301" s="45">
        <f ca="1"/>
        <v>21.084734876513494</v>
      </c>
      <c r="ES301" s="45">
        <f ca="1"/>
        <v>22.422975379824635</v>
      </c>
      <c r="ET301" s="45">
        <f ca="1"/>
        <v>15.088786155581488</v>
      </c>
      <c r="EU301" s="45">
        <f ca="1"/>
        <v>19.59117924058441</v>
      </c>
      <c r="EV301" s="45">
        <f ca="1"/>
        <v>19.767430654764183</v>
      </c>
      <c r="EW301" s="45">
        <f ca="1"/>
        <v>19.387055126786237</v>
      </c>
      <c r="EX301" s="45">
        <f ca="1"/>
        <v>17.783676500916471</v>
      </c>
      <c r="EY301" s="45">
        <f ca="1"/>
        <v>22.662534830093392</v>
      </c>
      <c r="EZ301" s="45">
        <f ca="1"/>
        <v>22.927274927377709</v>
      </c>
      <c r="FA301" s="45">
        <f ca="1"/>
        <v>23.45417833983899</v>
      </c>
      <c r="FB301" s="45">
        <f ca="1"/>
        <v>27.661875332713123</v>
      </c>
      <c r="FC301" s="45">
        <f ca="1"/>
        <v>23.886918573617947</v>
      </c>
      <c r="FD301" s="45">
        <f ca="1"/>
        <v>17.101868324875824</v>
      </c>
      <c r="FE301" s="45">
        <f ca="1"/>
        <v>16.943851170420658</v>
      </c>
      <c r="FF301" s="45">
        <f ca="1"/>
        <v>9.4123752814531372</v>
      </c>
      <c r="FG301" s="45">
        <f ca="1"/>
        <v>13.407284575819972</v>
      </c>
      <c r="FH301" s="45">
        <f ca="1"/>
        <v>23.015375554442414</v>
      </c>
      <c r="FI301" s="45">
        <f ca="1"/>
        <v>16.804494188904755</v>
      </c>
      <c r="FJ301" s="45">
        <f ca="1"/>
        <v>14.703809410214404</v>
      </c>
      <c r="FK301" s="45">
        <f ca="1"/>
        <v>2.3251282206773851</v>
      </c>
      <c r="FL301" s="45">
        <f ca="1"/>
        <v>2.0341416903734171</v>
      </c>
      <c r="FM301" s="45">
        <f ca="1"/>
        <v>-6.729782336115818</v>
      </c>
      <c r="FN301" s="45">
        <f ca="1"/>
        <v>-15.008884989857677</v>
      </c>
      <c r="FO301" s="45">
        <f ca="1"/>
        <v>-19.629242872118965</v>
      </c>
      <c r="FP301" s="45">
        <f ca="1"/>
        <v>-19.387204434990878</v>
      </c>
      <c r="FQ301" s="45">
        <f ca="1"/>
        <v>-14.519000840306262</v>
      </c>
      <c r="FR301" s="45">
        <f ca="1"/>
        <v>-14.527841073393802</v>
      </c>
      <c r="FS301" s="45">
        <f ca="1"/>
        <v>-14.630421226382254</v>
      </c>
      <c r="FT301" s="45">
        <f ca="1"/>
        <v>-6.801012829303744</v>
      </c>
      <c r="FU301" s="45">
        <f ca="1"/>
        <v>-8.3460914094448242</v>
      </c>
      <c r="FV301" s="45">
        <f ca="1"/>
        <v>-5.9504735357761547</v>
      </c>
      <c r="FW301" s="45">
        <f ca="1"/>
        <v>-7.0666837288141267</v>
      </c>
      <c r="FX301" s="45">
        <f ca="1"/>
        <v>-3.1622870955467306</v>
      </c>
      <c r="FY301" s="45">
        <f ca="1"/>
        <v>10.772516051530857</v>
      </c>
      <c r="FZ301" s="45">
        <f ca="1"/>
        <v>13.668636303186418</v>
      </c>
      <c r="GA301" s="45">
        <f ca="1"/>
        <v>8.544572809934607</v>
      </c>
      <c r="GB301" s="45">
        <f ca="1"/>
        <v>0.68335412836074738</v>
      </c>
      <c r="GC301" s="45">
        <f ca="1"/>
        <v>-1.5306871405839786</v>
      </c>
      <c r="GD301" s="45">
        <f ca="1"/>
        <v>4.6771898237466871</v>
      </c>
      <c r="GE301" s="45">
        <f ca="1"/>
        <v>7.9920953037738798</v>
      </c>
      <c r="GF301" s="45">
        <f ca="1"/>
        <v>8.4753357183933247</v>
      </c>
      <c r="GG301" s="45">
        <f ca="1"/>
        <v>8.3799825990200247</v>
      </c>
      <c r="GH301" s="45">
        <f ca="1"/>
        <v>7.4097128635644935</v>
      </c>
      <c r="GI301" s="45">
        <f ca="1"/>
        <v>7.3867059922218061</v>
      </c>
      <c r="GJ301" s="45">
        <f ca="1"/>
        <v>0.75552233600615182</v>
      </c>
      <c r="GK301" s="45">
        <f ca="1"/>
        <v>-4.0297103543281878</v>
      </c>
      <c r="GL301" s="45">
        <f ca="1"/>
        <v>-8.3188230181932568</v>
      </c>
      <c r="GM301" s="45">
        <f ca="1"/>
        <v>-4.9587803163528292</v>
      </c>
      <c r="GN301" s="45">
        <f ca="1"/>
        <v>-3.235750231265996</v>
      </c>
      <c r="GO301" s="45">
        <f ca="1"/>
        <v>-7.3965700346231529</v>
      </c>
      <c r="GP301" s="45">
        <f ca="1"/>
        <v>-9.5129296227693771</v>
      </c>
      <c r="GQ301" s="45">
        <f ca="1"/>
        <v>-3.2047174099683673</v>
      </c>
      <c r="GR301" s="45">
        <f ca="1"/>
        <v>-8.9491152100563056</v>
      </c>
      <c r="GS301" s="45">
        <f ca="1"/>
        <v>-11.299215482354185</v>
      </c>
      <c r="GT301" s="45">
        <f ca="1"/>
        <v>-10.001085937023134</v>
      </c>
      <c r="GU301" s="45">
        <f ca="1"/>
        <v>-4.4998164267539664</v>
      </c>
      <c r="GV301" s="45">
        <f ca="1"/>
        <v>-4.1572027291059612</v>
      </c>
      <c r="GW301" s="45">
        <f ca="1"/>
        <v>-8.1164393702745485</v>
      </c>
      <c r="GX301" s="45">
        <f ca="1"/>
        <v>-5.1264535155296187</v>
      </c>
      <c r="GY301" s="45">
        <f ca="1"/>
        <v>-8.4300503247976621</v>
      </c>
      <c r="GZ301" s="45">
        <f ca="1"/>
        <v>-8.7089502776861138</v>
      </c>
      <c r="HA301" s="45">
        <f ca="1"/>
        <v>-18.055911977052716</v>
      </c>
      <c r="HB301" s="45">
        <f ca="1"/>
        <v>-15.407207082509984</v>
      </c>
      <c r="HC301" s="45">
        <f ca="1"/>
        <v>-20.878201425790792</v>
      </c>
      <c r="HD301" s="45">
        <f ca="1"/>
        <v>-23.062089751362805</v>
      </c>
      <c r="HE301" s="45">
        <f ca="1"/>
        <v>-19.998549065828314</v>
      </c>
      <c r="HF301" s="45">
        <f ca="1"/>
        <v>-19.740003173947343</v>
      </c>
      <c r="HG301" s="45">
        <f ca="1"/>
        <v>-19.027711882829664</v>
      </c>
      <c r="HH301" s="45">
        <f ca="1"/>
        <v>-0.96350142371653646</v>
      </c>
      <c r="HI301" s="45">
        <f ca="1"/>
        <v>5.885593144059186</v>
      </c>
      <c r="HJ301" s="45">
        <f ca="1"/>
        <v>15.02770958137512</v>
      </c>
      <c r="HK301" s="45">
        <f ca="1"/>
        <v>20.252809539794924</v>
      </c>
      <c r="HL301" s="45">
        <f ca="1"/>
        <v>19.075336707830445</v>
      </c>
      <c r="HM301" s="45">
        <f ca="1"/>
        <v>22.330462124943722</v>
      </c>
      <c r="HN301" s="45">
        <f ca="1"/>
        <v>-12.810878302812625</v>
      </c>
      <c r="HO301" s="45">
        <f ca="1"/>
        <v>-13.487329940795888</v>
      </c>
      <c r="HP301" s="45">
        <f ca="1"/>
        <v>-13.481383778691281</v>
      </c>
      <c r="HQ301" s="45">
        <f ca="1"/>
        <v>-12.102436988830561</v>
      </c>
      <c r="HR301" s="45">
        <f ca="1"/>
        <v>-2.8848833726644614</v>
      </c>
      <c r="HS301" s="45">
        <f ca="1"/>
        <v>-7.8296809517144936</v>
      </c>
      <c r="HT301" s="45">
        <f ca="1"/>
        <v>-2.5522198835611221</v>
      </c>
      <c r="HU301" s="45">
        <f ca="1"/>
        <v>1.3547612152099475</v>
      </c>
      <c r="HV301" s="45">
        <f ca="1"/>
        <v>1.750348328232775</v>
      </c>
      <c r="HW301" s="45">
        <f ca="1"/>
        <v>1.2070273137092329</v>
      </c>
      <c r="HX301" s="45">
        <f ca="1"/>
        <v>15.393737148523343</v>
      </c>
      <c r="HY301" s="45">
        <f ca="1"/>
        <v>25.174929381966592</v>
      </c>
      <c r="HZ301" s="45">
        <f ca="1"/>
        <v>38.910584300756426</v>
      </c>
      <c r="IA301" s="45">
        <f ca="1"/>
        <v>28.690577115535717</v>
      </c>
      <c r="IB301" s="45">
        <f ca="1"/>
        <v>26.926180168390289</v>
      </c>
      <c r="IC301" s="45">
        <f ca="1"/>
        <v>25.168570196390192</v>
      </c>
      <c r="ID301" s="45">
        <f ca="1"/>
        <v>4.3494937655925696</v>
      </c>
      <c r="IE301" s="45">
        <f ca="1"/>
        <v>8.7674793951510992</v>
      </c>
      <c r="IF301" s="45">
        <f ca="1"/>
        <v>4.6098241146802934</v>
      </c>
      <c r="IG301" s="45">
        <f ca="1"/>
        <v>1.4259551407099025</v>
      </c>
      <c r="IH301" s="45">
        <f ca="1"/>
        <v>1.1389560892582153</v>
      </c>
      <c r="II301" s="45">
        <f ca="1"/>
        <v>23.927560268044431</v>
      </c>
      <c r="IJ301" s="45">
        <f ca="1"/>
        <v>23.166334360361134</v>
      </c>
      <c r="IK301" s="45">
        <f ca="1"/>
        <v>13.40397724235055</v>
      </c>
      <c r="IL301" s="45">
        <f ca="1"/>
        <v>15.832567630648612</v>
      </c>
      <c r="IM301" s="45">
        <f ca="1"/>
        <v>2.7799653829336535</v>
      </c>
      <c r="IN301" s="45">
        <f ca="1"/>
        <v>1.6061994174718848</v>
      </c>
      <c r="IO301" s="45">
        <f ca="1"/>
        <v>-32.149856133222613</v>
      </c>
      <c r="IP301" s="45">
        <f ca="1"/>
        <v>-31.520184462547292</v>
      </c>
      <c r="IQ301" s="45">
        <f ca="1"/>
        <v>-13.737696625471131</v>
      </c>
      <c r="IR301" s="45">
        <f ca="1"/>
        <v>-4.381753022193891</v>
      </c>
      <c r="IS301" s="45">
        <f ca="1"/>
        <v>-10.254380905985812</v>
      </c>
      <c r="IT301" s="45">
        <f ca="1"/>
        <v>-0.67998175477981704</v>
      </c>
      <c r="IU301" s="45">
        <f ca="1"/>
        <v>5.1308306859731658</v>
      </c>
      <c r="IV301" s="45">
        <f ca="1"/>
        <v>8.2101050478219975</v>
      </c>
      <c r="IW301" s="45">
        <f ca="1"/>
        <v>2.03875901806353</v>
      </c>
      <c r="IX301" s="45">
        <f ca="1"/>
        <v>1.1162079607248359</v>
      </c>
      <c r="IY301" s="45">
        <f ca="1"/>
        <v>3.9368769769668575</v>
      </c>
      <c r="IZ301" s="45">
        <f ca="1"/>
        <v>5.4940891010761277</v>
      </c>
      <c r="JA301" s="45">
        <f ca="1"/>
        <v>1.4902572155023108E-2</v>
      </c>
      <c r="JB301" s="45">
        <f ca="1"/>
        <v>8.4022118706703282</v>
      </c>
      <c r="JC301" s="45">
        <f ca="1"/>
        <v>13.548805227279672</v>
      </c>
      <c r="JD301" s="45">
        <f ca="1"/>
        <v>15.578066385507583</v>
      </c>
      <c r="JE301" s="45">
        <f ca="1"/>
        <v>15.318426062345509</v>
      </c>
      <c r="JF301" s="45">
        <f ca="1"/>
        <v>14.562859290361416</v>
      </c>
      <c r="JG301" s="45">
        <f ca="1"/>
        <v>5.4696020351648258</v>
      </c>
      <c r="JH301" s="45">
        <f ca="1"/>
        <v>0.43297271156311012</v>
      </c>
      <c r="JI301" s="45">
        <f ca="1"/>
        <v>8.4143571784496487</v>
      </c>
      <c r="JJ301" s="45">
        <f ca="1"/>
        <v>11.620287312030797</v>
      </c>
      <c r="JK301" s="45">
        <f ca="1"/>
        <v>18.479355656862253</v>
      </c>
      <c r="JL301" s="45">
        <f ca="1"/>
        <v>23.41865525221823</v>
      </c>
      <c r="JM301" s="45">
        <f ca="1"/>
        <v>21.746403162479368</v>
      </c>
      <c r="JN301" s="45">
        <f ca="1"/>
        <v>23.366029115200035</v>
      </c>
      <c r="JO301" s="45">
        <f ca="1"/>
        <v>12.345081199407559</v>
      </c>
      <c r="JP301" s="45">
        <f ca="1"/>
        <v>11.098303019762056</v>
      </c>
      <c r="JQ301" s="45">
        <f ca="1"/>
        <v>4.3937692055701518</v>
      </c>
      <c r="JR301" s="45">
        <f ca="1"/>
        <v>6.8339663792848455</v>
      </c>
      <c r="JS301" s="45">
        <f ca="1"/>
        <v>10.777772487759592</v>
      </c>
      <c r="JT301" s="45">
        <f ca="1"/>
        <v>11.478700014710427</v>
      </c>
      <c r="JU301" s="45">
        <f ca="1"/>
        <v>18.445492516994506</v>
      </c>
      <c r="JV301" s="45">
        <f ca="1"/>
        <v>20.60598088622092</v>
      </c>
      <c r="JW301" s="45">
        <f ca="1"/>
        <v>12.933458876728992</v>
      </c>
      <c r="JX301" s="45">
        <f ca="1"/>
        <v>-1.7156075848341175</v>
      </c>
      <c r="JY301" s="45">
        <f ca="1"/>
        <v>-4.8782175090312307</v>
      </c>
      <c r="JZ301" s="45">
        <f ca="1"/>
        <v>-8.8941951482295849</v>
      </c>
      <c r="KA301" s="45">
        <f ca="1"/>
        <v>-14.439256082654026</v>
      </c>
      <c r="KB301" s="45">
        <f ca="1"/>
        <v>-5.1258857610225732</v>
      </c>
      <c r="KC301" s="45">
        <f ca="1"/>
        <v>-3.9506978878974905</v>
      </c>
      <c r="KD301" s="45">
        <f ca="1"/>
        <v>-0.13991787278649781</v>
      </c>
      <c r="KE301" s="45">
        <f ca="1"/>
        <v>-5.5300336345434289</v>
      </c>
      <c r="KF301" s="45">
        <f ca="1"/>
        <v>-9.4948004529475725</v>
      </c>
      <c r="KG301" s="45">
        <f ca="1"/>
        <v>-7.92127840948109</v>
      </c>
      <c r="KH301" s="45">
        <f ca="1"/>
        <v>-14.519375044822709</v>
      </c>
      <c r="KI301" s="45">
        <f ca="1"/>
        <v>-21.686140109539053</v>
      </c>
      <c r="KJ301" s="45">
        <f ca="1"/>
        <v>-10.078039209485098</v>
      </c>
      <c r="KK301" s="45">
        <f ca="1"/>
        <v>-26.569151784658402</v>
      </c>
      <c r="KL301" s="45">
        <f ca="1"/>
        <v>-27.611708901286079</v>
      </c>
      <c r="KM301" s="45">
        <f ca="1"/>
        <v>-28.588582992911313</v>
      </c>
      <c r="KN301" s="45">
        <f ca="1"/>
        <v>-39.356357801675813</v>
      </c>
      <c r="KO301" s="45">
        <f ca="1"/>
        <v>-50.590971813201918</v>
      </c>
      <c r="KP301" s="45">
        <f ca="1"/>
        <v>-34.609254656672476</v>
      </c>
      <c r="KQ301" s="45">
        <f ca="1"/>
        <v>-33.576896774411182</v>
      </c>
      <c r="KR301" s="45">
        <f ca="1"/>
        <v>-41.383407013177873</v>
      </c>
      <c r="KS301" s="45">
        <f ca="1"/>
        <v>-35.829296416878663</v>
      </c>
      <c r="KT301" s="45">
        <f ca="1"/>
        <v>-34.482913389801979</v>
      </c>
      <c r="KU301" s="45">
        <f ca="1"/>
        <v>-32.020806880831742</v>
      </c>
      <c r="KV301" s="45">
        <f ca="1"/>
        <v>-43.437413481950784</v>
      </c>
      <c r="KW301" s="45">
        <f ca="1"/>
        <v>-47.279375809073429</v>
      </c>
      <c r="KX301" s="45">
        <f ca="1"/>
        <v>-48.985658652543975</v>
      </c>
      <c r="KY301" s="45">
        <f ca="1"/>
        <v>-59.219497227549596</v>
      </c>
      <c r="KZ301" s="45">
        <f ca="1"/>
        <v>-67.728024122595826</v>
      </c>
      <c r="LA301" s="45">
        <f ca="1"/>
        <v>-53.088554429411886</v>
      </c>
      <c r="LB301" s="45">
        <f ca="1"/>
        <v>-41.287667086362831</v>
      </c>
      <c r="LC301" s="45">
        <f ca="1"/>
        <v>-42.200657342314742</v>
      </c>
      <c r="LD301" s="45">
        <f ca="1"/>
        <v>-42.580946340680129</v>
      </c>
      <c r="LE301" s="45">
        <f ca="1"/>
        <v>-46.287611542582511</v>
      </c>
      <c r="LF301" s="45">
        <f ca="1"/>
        <v>-47.89193377172947</v>
      </c>
      <c r="LG301" s="45">
        <f ca="1"/>
        <v>-56.535661927819206</v>
      </c>
      <c r="LH301" s="45">
        <f ca="1"/>
        <v>-54.437613384962049</v>
      </c>
      <c r="LI301" s="45">
        <f ca="1"/>
        <v>-46.682630266427992</v>
      </c>
      <c r="LJ301" s="45">
        <f ca="1"/>
        <v>-40.300707229375831</v>
      </c>
      <c r="LK301" s="45">
        <f ca="1"/>
        <v>-38.500140996456111</v>
      </c>
      <c r="LL301" s="45">
        <f ca="1"/>
        <v>-36.533029724597895</v>
      </c>
      <c r="LM301" s="45">
        <f ca="1"/>
        <v>-41.036152760267242</v>
      </c>
      <c r="LN301" s="45">
        <f ca="1"/>
        <v>-32.997483518838891</v>
      </c>
      <c r="LO301" s="45">
        <f ca="1"/>
        <v>-44.230343110442192</v>
      </c>
      <c r="LP301" s="45">
        <f ca="1"/>
        <v>-54.408506473422051</v>
      </c>
      <c r="LQ301" s="45">
        <f ca="1"/>
        <v>-61.402006790757184</v>
      </c>
      <c r="LR301" s="45">
        <f ca="1"/>
        <v>-66.046551379323006</v>
      </c>
      <c r="LS301" s="45">
        <f ca="1"/>
        <v>-64.693209798574458</v>
      </c>
      <c r="LT301" s="45">
        <f ca="1"/>
        <v>-68.309517432093628</v>
      </c>
      <c r="LU301" s="45">
        <f ca="1"/>
        <v>-60.755749897241628</v>
      </c>
      <c r="LV301" s="45">
        <f ca="1"/>
        <v>-59.286755240082698</v>
      </c>
      <c r="LW301" s="45">
        <f ca="1"/>
        <v>-51.077579219460461</v>
      </c>
      <c r="LX301" s="45">
        <f ca="1"/>
        <v>-38.51473543810846</v>
      </c>
      <c r="LY301" s="45">
        <f ca="1"/>
        <v>-56.573453045010581</v>
      </c>
      <c r="LZ301" s="45">
        <f ca="1"/>
        <v>-65.912495705962215</v>
      </c>
      <c r="MA301" s="45">
        <f ca="1"/>
        <v>-66.814418968200641</v>
      </c>
      <c r="MB301" s="45">
        <f ca="1"/>
        <v>-67.319374737858766</v>
      </c>
      <c r="MC301" s="45">
        <f ca="1"/>
        <v>-88.643039312005044</v>
      </c>
      <c r="MD301" s="45">
        <f ca="1"/>
        <v>-90.232311381101567</v>
      </c>
      <c r="ME301" s="45">
        <f ca="1"/>
        <v>-86.240828306913386</v>
      </c>
      <c r="MF301" s="45">
        <f ca="1"/>
        <v>-74.376554484128917</v>
      </c>
      <c r="MG301" s="45">
        <f ca="1"/>
        <v>-59.035847385525699</v>
      </c>
      <c r="MH301" s="45">
        <f ca="1"/>
        <v>-62.048328617334391</v>
      </c>
      <c r="MI301" s="45">
        <f ca="1"/>
        <v>-65.298310432553251</v>
      </c>
      <c r="MJ301" s="45">
        <f ca="1"/>
        <v>-57.226269839167571</v>
      </c>
      <c r="MK301" s="45">
        <f ca="1"/>
        <v>-70.784593419432667</v>
      </c>
      <c r="ML301" s="45">
        <f ca="1"/>
        <v>-70.854506398558669</v>
      </c>
      <c r="MM301" s="45">
        <f ca="1"/>
        <v>-81.819958084344819</v>
      </c>
      <c r="MN301" s="45">
        <f ca="1"/>
        <v>-105.78616365790367</v>
      </c>
      <c r="MO301" s="45">
        <f ca="1"/>
        <v>-106.52885386812687</v>
      </c>
      <c r="MP301" s="45">
        <f ca="1"/>
        <v>-97.297316191792504</v>
      </c>
      <c r="MQ301" s="45">
        <f ca="1"/>
        <v>-62.788071143865579</v>
      </c>
      <c r="MR301" s="45">
        <f ca="1"/>
        <v>-59.683700194478035</v>
      </c>
      <c r="MS301" s="45">
        <f ca="1"/>
        <v>-60.655222510933868</v>
      </c>
      <c r="MT301" s="45">
        <f ca="1"/>
        <v>-39.807070686578754</v>
      </c>
      <c r="MU301" s="45">
        <f ca="1"/>
        <v>-34.275721292853405</v>
      </c>
      <c r="MV301" s="45">
        <f ca="1"/>
        <v>-38.398471229791653</v>
      </c>
      <c r="MW301" s="45">
        <f ca="1"/>
        <v>-49.424284973859812</v>
      </c>
      <c r="MX301" s="45">
        <f ca="1"/>
        <v>-65.370402400612818</v>
      </c>
      <c r="MY301" s="45">
        <f ca="1"/>
        <v>-57.689430104255678</v>
      </c>
      <c r="MZ301" s="45">
        <f ca="1"/>
        <v>-49.761634278893439</v>
      </c>
      <c r="NA301" s="45">
        <f ca="1"/>
        <v>-38.972912543773703</v>
      </c>
      <c r="NB301" s="45">
        <f ca="1"/>
        <v>-35.55704577386382</v>
      </c>
      <c r="NC301" s="45">
        <f ca="1"/>
        <v>-40.886996964931484</v>
      </c>
      <c r="ND301" s="45">
        <f ca="1"/>
        <v>-38.534578284740405</v>
      </c>
      <c r="NE301" s="45">
        <f ca="1"/>
        <v>-30.942471414089198</v>
      </c>
      <c r="NF301" s="45">
        <f ca="1"/>
        <v>-29.961093552470231</v>
      </c>
      <c r="NG301" s="45">
        <f ca="1"/>
        <v>-55.647717942714678</v>
      </c>
      <c r="NH301" s="45">
        <f ca="1"/>
        <v>-73.773257011055932</v>
      </c>
      <c r="NI301" s="45">
        <f ca="1"/>
        <v>-66.567257277131034</v>
      </c>
      <c r="NJ301" s="45">
        <f ca="1"/>
        <v>-37.952805093169218</v>
      </c>
      <c r="NK301" s="45">
        <f ca="1"/>
        <v>-45.33225794577595</v>
      </c>
      <c r="NL301" s="45">
        <f ca="1"/>
        <v>-55.806620454430629</v>
      </c>
      <c r="NM301" s="45">
        <f ca="1"/>
        <v>-43.554553638100629</v>
      </c>
      <c r="NN301" s="45">
        <f ca="1"/>
        <v>-37.439044477462744</v>
      </c>
      <c r="NO301" s="45">
        <f ca="1"/>
        <v>-56.006197919011129</v>
      </c>
      <c r="NP301" s="45">
        <f ca="1"/>
        <v>-76.087937572836836</v>
      </c>
      <c r="NQ301" s="45">
        <f ca="1"/>
        <v>-68.51076164090631</v>
      </c>
      <c r="NR301" s="45">
        <f ca="1"/>
        <v>-69.413758454322817</v>
      </c>
      <c r="NS301" s="45">
        <f ca="1"/>
        <v>-80.59651126396659</v>
      </c>
      <c r="NT301" s="45">
        <f ca="1"/>
        <v>-93.032013778448061</v>
      </c>
      <c r="NU301" s="45">
        <f ca="1"/>
        <v>-87.411102955579793</v>
      </c>
      <c r="NV301" s="45">
        <f ca="1"/>
        <v>-70.813795813322088</v>
      </c>
      <c r="NW301" s="45">
        <f ca="1"/>
        <v>-72.238153559088687</v>
      </c>
      <c r="NX301" s="45">
        <f ca="1"/>
        <v>-74.358104572773016</v>
      </c>
      <c r="NY301" s="45">
        <f ca="1"/>
        <v>-61.926354144573224</v>
      </c>
      <c r="NZ301" s="45">
        <f ca="1"/>
        <v>-79.49238674759863</v>
      </c>
      <c r="OA301" s="45">
        <f ca="1"/>
        <v>-77.72087588107587</v>
      </c>
      <c r="OB301" s="45">
        <f ca="1"/>
        <v>-71.166644221067429</v>
      </c>
      <c r="OC301" s="45">
        <f ca="1"/>
        <v>-64.443524419784524</v>
      </c>
      <c r="OD301" s="45">
        <f ca="1"/>
        <v>-59.282568513631816</v>
      </c>
      <c r="OE301" s="45">
        <f ca="1"/>
        <v>-63.997754373908037</v>
      </c>
      <c r="OF301" s="45">
        <f ca="1"/>
        <v>-57.803501301646179</v>
      </c>
      <c r="OG301" s="45">
        <f ca="1"/>
        <v>-81.409892728567115</v>
      </c>
      <c r="OH301" s="45">
        <f ca="1"/>
        <v>-92.264739832997293</v>
      </c>
      <c r="OI301" s="45">
        <f ca="1"/>
        <v>-64.994147281527489</v>
      </c>
      <c r="OJ301" s="45">
        <f ca="1"/>
        <v>-42.865546514511095</v>
      </c>
      <c r="OK301" s="45">
        <f ca="1"/>
        <v>-50.763589127659827</v>
      </c>
      <c r="OL301" s="45">
        <f ca="1"/>
        <v>-57.495485266208618</v>
      </c>
      <c r="OM301" s="45">
        <f ca="1"/>
        <v>-58.263640181541462</v>
      </c>
      <c r="ON301" s="45">
        <f ca="1"/>
        <v>-74.667078349828728</v>
      </c>
      <c r="OO301" s="45">
        <f ca="1"/>
        <v>-63.534840180158596</v>
      </c>
      <c r="OP301" s="45">
        <f ca="1"/>
        <v>-61.456147588491433</v>
      </c>
      <c r="OQ301" s="45">
        <f ca="1"/>
        <v>-65.392020151615156</v>
      </c>
      <c r="OR301" s="45">
        <f ca="1"/>
        <v>-69.079315120577803</v>
      </c>
      <c r="OS301" s="45">
        <f ca="1"/>
        <v>-65.110019789934142</v>
      </c>
      <c r="OT301" s="45">
        <f ca="1"/>
        <v>-42.454323875188834</v>
      </c>
      <c r="OU301" s="45">
        <f ca="1"/>
        <v>-51.099066224336639</v>
      </c>
      <c r="OV301" s="45">
        <f ca="1"/>
        <v>-84.731719621539185</v>
      </c>
      <c r="OW301" s="45">
        <f ca="1"/>
        <v>-85.435535787940012</v>
      </c>
      <c r="OX301" s="45">
        <f ca="1"/>
        <v>-100.79940664517881</v>
      </c>
      <c r="OY301" s="45">
        <f ca="1"/>
        <v>-102.68237602102755</v>
      </c>
      <c r="OZ301" s="45">
        <f ca="1"/>
        <v>-96.111265868186933</v>
      </c>
      <c r="PA301" s="45">
        <f ca="1"/>
        <v>-80.356903045654292</v>
      </c>
      <c r="PB301" s="45">
        <f ca="1"/>
        <v>-52.664580680012705</v>
      </c>
      <c r="PC301" s="45">
        <f ca="1"/>
        <v>-55.400926661968242</v>
      </c>
      <c r="PD301" s="45">
        <f ca="1"/>
        <v>-47.383898009777056</v>
      </c>
      <c r="PE301" s="45">
        <f ca="1"/>
        <v>-45.409551980018648</v>
      </c>
      <c r="PF301" s="45">
        <f ca="1"/>
        <v>-38.431941516756979</v>
      </c>
      <c r="PG301" s="45">
        <f ca="1"/>
        <v>-39.350165179491057</v>
      </c>
      <c r="PH301" s="45">
        <f ca="1"/>
        <v>-56.437438913583776</v>
      </c>
      <c r="PI301" s="45">
        <f ca="1"/>
        <v>-51.022511748313889</v>
      </c>
      <c r="PJ301" s="45">
        <f ca="1"/>
        <v>-54.760586602807052</v>
      </c>
      <c r="PK301" s="45">
        <f ca="1"/>
        <v>-78.99016532289977</v>
      </c>
      <c r="PL301" s="45">
        <f ca="1"/>
        <v>-66.798694640278825</v>
      </c>
      <c r="PM301" s="45">
        <f ca="1"/>
        <v>-74.366886061668424</v>
      </c>
      <c r="PN301" s="45">
        <f ca="1"/>
        <v>-75.336432130932792</v>
      </c>
      <c r="PO301" s="45">
        <f ca="1"/>
        <v>-57.846472628712661</v>
      </c>
      <c r="PP301" s="45">
        <f ca="1"/>
        <v>-56.292920493245106</v>
      </c>
      <c r="PQ301" s="45">
        <f ca="1"/>
        <v>-56.581173702001593</v>
      </c>
      <c r="PR301" s="45">
        <f ca="1"/>
        <v>-48.905169478177982</v>
      </c>
      <c r="PS301" s="45">
        <f ca="1"/>
        <v>-31.016192644119258</v>
      </c>
      <c r="PT301" s="45">
        <f ca="1"/>
        <v>-28.011203780174299</v>
      </c>
      <c r="PU301" s="45">
        <f ca="1"/>
        <v>-30.12836067438127</v>
      </c>
      <c r="PV301" s="45">
        <f ca="1"/>
        <v>-28.628873785853386</v>
      </c>
      <c r="PW301" s="45">
        <f ca="1"/>
        <v>-19.277798392295892</v>
      </c>
      <c r="PX301" s="45">
        <f ca="1"/>
        <v>-21.094559642672607</v>
      </c>
      <c r="PY301" s="45">
        <f ca="1"/>
        <v>-34.745731671571718</v>
      </c>
      <c r="PZ301" s="45">
        <f ca="1"/>
        <v>-40.663192473649985</v>
      </c>
      <c r="QA301" s="45">
        <f ca="1"/>
        <v>-46.882711917400343</v>
      </c>
      <c r="QB301" s="45">
        <f ca="1"/>
        <v>-50.706856597423553</v>
      </c>
      <c r="QC301" s="45">
        <f ca="1"/>
        <v>-37.27813890182972</v>
      </c>
      <c r="QD301" s="45">
        <f ca="1"/>
        <v>-42.528510881543127</v>
      </c>
      <c r="QE301" s="45">
        <f ca="1"/>
        <v>-39.39629574823374</v>
      </c>
      <c r="QF301" s="45">
        <f ca="1"/>
        <v>-29.728964314103166</v>
      </c>
      <c r="QG301" s="45">
        <f ca="1"/>
        <v>-41.916326686263062</v>
      </c>
      <c r="QH301" s="45">
        <f ca="1"/>
        <v>-42.071796645522113</v>
      </c>
      <c r="QI301" s="45">
        <f ca="1"/>
        <v>-29.423736966609908</v>
      </c>
      <c r="QJ301" s="45">
        <f ca="1"/>
        <v>-32.874267546415297</v>
      </c>
      <c r="QK301" s="45">
        <f ca="1"/>
        <v>-29.837417030215249</v>
      </c>
      <c r="QL301" s="45">
        <f ca="1"/>
        <v>-35.893165390849106</v>
      </c>
      <c r="QM301" s="45">
        <f ca="1"/>
        <v>-38.726406521916374</v>
      </c>
      <c r="QN301" s="45">
        <f ca="1"/>
        <v>-22.451508404493325</v>
      </c>
      <c r="QO301" s="45">
        <f ca="1"/>
        <v>-31.657423492074031</v>
      </c>
      <c r="QP301" s="45">
        <f ca="1"/>
        <v>-37.618491925597255</v>
      </c>
      <c r="QQ301" s="45">
        <f ca="1"/>
        <v>-36.532043337702703</v>
      </c>
      <c r="QR301" s="45">
        <f ca="1"/>
        <v>-25.371467135548585</v>
      </c>
      <c r="QS301" s="45">
        <f ca="1"/>
        <v>-31.842386938214247</v>
      </c>
      <c r="QT301" s="45">
        <f ca="1"/>
        <v>-41.290145854949969</v>
      </c>
      <c r="QU301" s="45">
        <f ca="1"/>
        <v>-49.656982451081319</v>
      </c>
      <c r="QV301" s="45">
        <f ca="1"/>
        <v>-55.331981106877322</v>
      </c>
      <c r="QW301" s="45">
        <f ca="1"/>
        <v>-48.928861257791482</v>
      </c>
      <c r="QX301" s="45">
        <f ca="1"/>
        <v>-49.764671630978626</v>
      </c>
      <c r="QY301" s="45">
        <f ca="1"/>
        <v>-80.86301483583452</v>
      </c>
      <c r="QZ301" s="45">
        <f ca="1"/>
        <v>-80.821975545763962</v>
      </c>
      <c r="RA301" s="45">
        <f ca="1"/>
        <v>-62.502348153233527</v>
      </c>
      <c r="RB301" s="45">
        <f ca="1"/>
        <v>-62.070419998526575</v>
      </c>
      <c r="RC301" s="45">
        <f ca="1"/>
        <v>-61.626825297713253</v>
      </c>
      <c r="RD301" s="45">
        <f ca="1"/>
        <v>-66.632981652855847</v>
      </c>
      <c r="RE301" s="45">
        <f ca="1"/>
        <v>-77.576001502633119</v>
      </c>
      <c r="RF301" s="45">
        <f ca="1"/>
        <v>-79.496417535305056</v>
      </c>
      <c r="RG301" s="45">
        <f ca="1"/>
        <v>-92.228261678338015</v>
      </c>
      <c r="RH301" s="45">
        <f ca="1"/>
        <v>-93.707454000473092</v>
      </c>
      <c r="RI301" s="45">
        <f ca="1"/>
        <v>-81.660122566342409</v>
      </c>
      <c r="RJ301" s="45">
        <f ca="1"/>
        <v>-82.462079325437514</v>
      </c>
      <c r="RK301" s="45">
        <f ca="1"/>
        <v>-91.843618305087091</v>
      </c>
      <c r="RL301" s="45">
        <f ca="1"/>
        <v>-94.145764827489813</v>
      </c>
      <c r="RM301" s="45">
        <f ca="1"/>
        <v>-97.297961550831758</v>
      </c>
      <c r="RN301" s="45">
        <f ca="1"/>
        <v>-93.308190153837188</v>
      </c>
      <c r="RO301" s="45">
        <f ca="1"/>
        <v>-94.474963659286516</v>
      </c>
      <c r="RP301" s="45">
        <f ca="1"/>
        <v>-92.751713589310668</v>
      </c>
      <c r="RQ301" s="45">
        <f ca="1"/>
        <v>-80.547651303768134</v>
      </c>
      <c r="RR301" s="45">
        <f ca="1"/>
        <v>-72.925064907193189</v>
      </c>
      <c r="RS301" s="45">
        <f ca="1"/>
        <v>-65.760668499112171</v>
      </c>
      <c r="RT301" s="45">
        <f ca="1"/>
        <v>-64.688855969667429</v>
      </c>
      <c r="RU301" s="45">
        <f ca="1"/>
        <v>-64.890537650466001</v>
      </c>
      <c r="RV301" s="45">
        <f ca="1"/>
        <v>-49.259136302113518</v>
      </c>
      <c r="RW301" s="45">
        <f ca="1"/>
        <v>-44.456059830427137</v>
      </c>
      <c r="RX301" s="45">
        <f ca="1"/>
        <v>-48.101816993474927</v>
      </c>
      <c r="RY301" s="45">
        <f ca="1"/>
        <v>-51.784899933934184</v>
      </c>
      <c r="RZ301" s="45">
        <f ca="1"/>
        <v>-60.688026292681684</v>
      </c>
      <c r="SA301" s="45">
        <f ca="1"/>
        <v>-57.123638236641852</v>
      </c>
      <c r="SB301" s="45">
        <f ca="1"/>
        <v>-63.183736755251914</v>
      </c>
      <c r="SC301" s="45">
        <f ca="1"/>
        <v>-61.447929432153728</v>
      </c>
      <c r="SD301" s="45">
        <f ca="1"/>
        <v>-62.528640747666373</v>
      </c>
      <c r="SE301" s="45">
        <f ca="1"/>
        <v>-49.309706212878211</v>
      </c>
      <c r="SF301" s="45">
        <f ca="1"/>
        <v>-26.172672709107417</v>
      </c>
      <c r="SG301" s="45">
        <f ca="1"/>
        <v>-26.353530499219914</v>
      </c>
      <c r="SH301" s="45">
        <f ca="1"/>
        <v>-28.201050570726409</v>
      </c>
      <c r="SI301" s="45">
        <f ca="1"/>
        <v>-35.532211415767676</v>
      </c>
      <c r="SJ301" s="45">
        <f ca="1"/>
        <v>-40.040506521224984</v>
      </c>
      <c r="SK301" s="45">
        <f ca="1"/>
        <v>-28.319096595644965</v>
      </c>
      <c r="SL301" s="45">
        <f ca="1"/>
        <v>-28.917304407238987</v>
      </c>
      <c r="SM301" s="45">
        <f ca="1"/>
        <v>-35.358311592459643</v>
      </c>
      <c r="SN301" s="45">
        <f ca="1"/>
        <v>-30.414561525940883</v>
      </c>
      <c r="SO301" s="45">
        <f ca="1"/>
        <v>-28.058795922160186</v>
      </c>
      <c r="SP301" s="45">
        <f ca="1"/>
        <v>-25.604385819196693</v>
      </c>
      <c r="SQ301" s="45">
        <f ca="1"/>
        <v>-31.544315413713434</v>
      </c>
      <c r="SR301" s="45">
        <f ca="1"/>
        <v>-31.791297317624071</v>
      </c>
      <c r="SS301" s="45">
        <f ca="1"/>
        <v>-37.677040021538744</v>
      </c>
    </row>
    <row r="302" spans="2:513" x14ac:dyDescent="0.25">
      <c r="B302" s="46" t="s">
        <v>518</v>
      </c>
      <c r="C302" s="45" cm="1">
        <f t="array" aca="1" ref="C302" ca="1">MIN(IFERROR(IF(OFFSET(bHist!$A$1,_xlfn.XMATCH($B$297,bHist!B:B,0)-1,3,1,500)=0,"-",OFFSET(bHist!$A$1,_xlfn.XMATCH($B$297,bHist!B:B,0)-1,3,1,500))-IF(OFFSET(bHist!$A$1,_xlfn.XMATCH(B302,bHist!B:B,0)-1,3,1,500)=0,"-",OFFSET(bHist!$A$1,_xlfn.XMATCH(B302,bHist!B:B,0)-1,3,1,500)),"-"))</f>
        <v>-152.57081898784634</v>
      </c>
      <c r="D302" s="45" cm="1">
        <f t="array" aca="1" ref="D302" ca="1">AVERAGE(IFERROR(IF(OFFSET(bHist!$A$1,_xlfn.XMATCH($B$297,bHist!B:B,0)-1,3,1,500)=0,"-",OFFSET(bHist!$A$1,_xlfn.XMATCH($B$297,bHist!B:B,0)-1,3,1,500))-IF(OFFSET(bHist!$A$1,_xlfn.XMATCH(B302,bHist!B:B,0)-1,3,1,500)=0,"-",OFFSET(bHist!$A$1,_xlfn.XMATCH(B302,bHist!B:B,0)-1,3,1,500)),"-"))</f>
        <v>-13.612418975252277</v>
      </c>
      <c r="E302" s="45" cm="1">
        <f t="array" aca="1" ref="E302" ca="1">MAX(IFERROR(IF(OFFSET(bHist!$A$1,_xlfn.XMATCH($B$297,bHist!B:B,0)-1,3,1,500)=0,"-",OFFSET(bHist!$A$1,_xlfn.XMATCH($B$297,bHist!B:B,0)-1,3,1,500))-IF(OFFSET(bHist!$A$1,_xlfn.XMATCH(B302,bHist!B:B,0)-1,3,1,500)=0,"-",OFFSET(bHist!$A$1,_xlfn.XMATCH(B302,bHist!B:B,0)-1,3,1,500)),"-"))</f>
        <v>146.06235473346709</v>
      </c>
      <c r="F302" s="45" cm="1">
        <f t="array" aca="1" ref="F302" ca="1">_xlfn.STDEV.P(IFERROR(IF(OFFSET(bHist!$A$1,_xlfn.XMATCH($B$297,bHist!B:B,0)-1,3,1,500)=0,"-",OFFSET(bHist!$A$1,_xlfn.XMATCH($B$297,bHist!B:B,0)-1,3,1,500))-IF(OFFSET(bHist!$A$1,_xlfn.XMATCH(B302,bHist!B:B,0)-1,3,1,500)=0,"-",OFFSET(bHist!$A$1,_xlfn.XMATCH(B302,bHist!B:B,0)-1,3,1,500)),"-"))</f>
        <v>57.325890982051583</v>
      </c>
      <c r="G302" s="45" cm="1">
        <f t="array" aca="1" ref="G302" ca="1">INDEX((IFERROR(IF(OFFSET(bHist!$A$1,_xlfn.XMATCH($B$297,bHist!B:B,0)-1,3,1,500)=0,"-",OFFSET(bHist!$A$1,_xlfn.XMATCH($B$297,bHist!B:B,0)-1,3,1,500))-IF(OFFSET(bHist!$A$1,_xlfn.XMATCH(B302,bHist!B:B,0)-1,3,1,500)=0,"-",OFFSET(bHist!$A$1,_xlfn.XMATCH(B302,bHist!B:B,0)-1,3,1,500)),"-")),1)</f>
        <v>5.3750564489364479</v>
      </c>
      <c r="H302" s="51">
        <f t="shared" ca="1" si="9"/>
        <v>6.3581266567216563E-2</v>
      </c>
      <c r="I302" s="51" cm="1">
        <f t="array" aca="1" ref="I302" ca="1">SLOPE((IFERROR(IF(OFFSET(bHist!$A$1,_xlfn.XMATCH($B$297,bHist!B:B,0)-1,3,1,500)=0,"-",OFFSET(bHist!$A$1,_xlfn.XMATCH($B$297,bHist!B:B,0)-1,3,1,500))-IF(OFFSET(bHist!$A$1,_xlfn.XMATCH(B302,bHist!B:B,0)-1,3,1,500)=0,"-",OFFSET(bHist!$A$1,_xlfn.XMATCH(B302,bHist!B:B,0)-1,3,1,500)),"-")),OFFSET(bHist!$A$1,0,3,1,500))</f>
        <v>0.33882904715477824</v>
      </c>
      <c r="J302" s="45" cm="1">
        <f t="array" aca="1" ref="J302" ca="1">INTERCEPT((IFERROR(IF(OFFSET(bHist!$A$1,_xlfn.XMATCH($B$297,bHist!B:B,0)-1,3,1,500)=0,"-",OFFSET(bHist!$A$1,_xlfn.XMATCH($B$297,bHist!B:B,0)-1,3,1,500))-IF(OFFSET(bHist!$A$1,_xlfn.XMATCH(B302,bHist!B:B,0)-1,3,1,500)=0,"-",OFFSET(bHist!$A$1,_xlfn.XMATCH(B302,bHist!B:B,0)-1,3,1,500)),"-")),OFFSET(bHist!$A$1,0,3,1,500))</f>
        <v>-14845.571932821713</v>
      </c>
      <c r="K302" s="45" cm="1">
        <f t="array" aca="1" ref="K302" ca="1">STEYX((IFERROR(IF(OFFSET(bHist!$A$1,_xlfn.XMATCH($B$297,bHist!B:B,0)-1,3,1,500)=0,"-",OFFSET(bHist!$A$1,_xlfn.XMATCH($B$297,bHist!B:B,0)-1,3,1,500))-IF(OFFSET(bHist!$A$1,_xlfn.XMATCH(B302,bHist!B:B,0)-1,3,1,500)=0,"-",OFFSET(bHist!$A$1,_xlfn.XMATCH(B302,bHist!B:B,0)-1,3,1,500)),"-")),OFFSET(bHist!$A$1,0,3,1,500))</f>
        <v>31.307297015679115</v>
      </c>
      <c r="L302" s="51" cm="1">
        <f t="array" aca="1" ref="L302" ca="1">CORREL(IF(OFFSET(bHist!A31,_xlfn.XMATCH($B$297,bHist!B:B,0)-1,3,1,500)=0,"-",OFFSET(bHist!$A$1,_xlfn.XMATCH($B$297,bHist!B:B,0)-1,3,1,500)),IF(OFFSET(bHist!$A$1,_xlfn.XMATCH(B302,bHist!B:B,0)-1,3,1,500)=0,"-",OFFSET(bHist!$A$1,_xlfn.XMATCH(B302,bHist!B:B,0)-1,3,1,500)))</f>
        <v>0.85892782027277959</v>
      </c>
      <c r="M302" s="51" cm="1">
        <f t="array" aca="1" ref="M302" ca="1">CORREL((IFERROR(IF(OFFSET(bHist!$A$1,_xlfn.XMATCH($B$297,bHist!B:B,0)-1,3,1,500)=0,"-",OFFSET(bHist!$A$1,_xlfn.XMATCH($B$297,bHist!B:B,0)-1,3,1,500))-IF(OFFSET(bHist!$A$1,_xlfn.XMATCH(B302,bHist!B:B,0)-1,3,1,500)=0,"-",OFFSET(bHist!$A$1,_xlfn.XMATCH(B302,bHist!B:B,0)-1,3,1,500)),"-")),OFFSET(bHist!$A$1,0,3,1,500))</f>
        <v>0.83874800810994354</v>
      </c>
      <c r="N302" s="45" cm="1">
        <f t="array" aca="1" ref="N302:SS302" ca="1">(IFERROR(IF(OFFSET(bHist!$A$1,_xlfn.XMATCH($B$297,bHist!B:B,0)-1,3,1,500)=0,"-",OFFSET(bHist!$A$1,_xlfn.XMATCH($B$297,bHist!B:B,0)-1,3,1,500))-IF(OFFSET(bHist!$A$1,_xlfn.XMATCH(B302,bHist!B:B,0)-1,3,1,500)=0,"-",OFFSET(bHist!$A$1,_xlfn.XMATCH(B302,bHist!B:B,0)-1,3,1,500)),"-"))</f>
        <v>5.3750564489364479</v>
      </c>
      <c r="O302" s="45">
        <f ca="1"/>
        <v>4.4911596794128172</v>
      </c>
      <c r="P302" s="45">
        <f ca="1"/>
        <v>-15.458131608009296</v>
      </c>
      <c r="Q302" s="45">
        <f ca="1"/>
        <v>-5.2888815717697071</v>
      </c>
      <c r="R302" s="45">
        <f ca="1"/>
        <v>-16.341471748352035</v>
      </c>
      <c r="S302" s="45">
        <f ca="1"/>
        <v>-23.439002490997268</v>
      </c>
      <c r="T302" s="45">
        <f ca="1"/>
        <v>-14.122194004058827</v>
      </c>
      <c r="U302" s="45">
        <f ca="1"/>
        <v>-0.73039069271089829</v>
      </c>
      <c r="V302" s="45">
        <f ca="1"/>
        <v>12.164808064460772</v>
      </c>
      <c r="W302" s="45">
        <f ca="1"/>
        <v>6.0970021057128747</v>
      </c>
      <c r="X302" s="45">
        <f ca="1"/>
        <v>12.503952095031707</v>
      </c>
      <c r="Y302" s="45">
        <f ca="1"/>
        <v>-10.375587160110513</v>
      </c>
      <c r="Z302" s="45">
        <f ca="1"/>
        <v>19.943006685256989</v>
      </c>
      <c r="AA302" s="45">
        <f ca="1"/>
        <v>13.87382597446441</v>
      </c>
      <c r="AB302" s="45">
        <f ca="1"/>
        <v>20.618291996955861</v>
      </c>
      <c r="AC302" s="45">
        <f ca="1"/>
        <v>19.97394654464722</v>
      </c>
      <c r="AD302" s="45">
        <f ca="1"/>
        <v>-6.1932940340042251</v>
      </c>
      <c r="AE302" s="45">
        <f ca="1"/>
        <v>30.938912307739258</v>
      </c>
      <c r="AF302" s="45">
        <f ca="1"/>
        <v>18.360672171592682</v>
      </c>
      <c r="AG302" s="45">
        <f ca="1"/>
        <v>57.76429657649993</v>
      </c>
      <c r="AH302" s="45">
        <f ca="1"/>
        <v>56.232951456069941</v>
      </c>
      <c r="AI302" s="45">
        <f ca="1"/>
        <v>56.841455290794386</v>
      </c>
      <c r="AJ302" s="45">
        <f ca="1"/>
        <v>20.840418636321999</v>
      </c>
      <c r="AK302" s="45">
        <f ca="1"/>
        <v>-7.1405076541900598</v>
      </c>
      <c r="AL302" s="45">
        <f ca="1"/>
        <v>16.807568225860564</v>
      </c>
      <c r="AM302" s="45">
        <f ca="1"/>
        <v>0.36712670230866706</v>
      </c>
      <c r="AN302" s="45">
        <f ca="1"/>
        <v>9.8310885410309083</v>
      </c>
      <c r="AO302" s="45">
        <f ca="1"/>
        <v>32.599190852165236</v>
      </c>
      <c r="AP302" s="45">
        <f ca="1"/>
        <v>57.473217513084421</v>
      </c>
      <c r="AQ302" s="45">
        <f ca="1"/>
        <v>48.571997713088933</v>
      </c>
      <c r="AR302" s="45">
        <f ca="1"/>
        <v>49.042568481445301</v>
      </c>
      <c r="AS302" s="45">
        <f ca="1"/>
        <v>64.020040607452415</v>
      </c>
      <c r="AT302" s="45">
        <f ca="1"/>
        <v>83.678367672920217</v>
      </c>
      <c r="AU302" s="45">
        <f ca="1"/>
        <v>70.368985795974709</v>
      </c>
      <c r="AV302" s="45">
        <f ca="1"/>
        <v>52.585187890052794</v>
      </c>
      <c r="AW302" s="45">
        <f ca="1"/>
        <v>72.333015581130951</v>
      </c>
      <c r="AX302" s="45">
        <f ca="1"/>
        <v>62.16679201030729</v>
      </c>
      <c r="AY302" s="45">
        <f ca="1"/>
        <v>97.523781097412098</v>
      </c>
      <c r="AZ302" s="45">
        <f ca="1"/>
        <v>98.005370703697224</v>
      </c>
      <c r="BA302" s="45">
        <f ca="1"/>
        <v>98.999704400062512</v>
      </c>
      <c r="BB302" s="45">
        <f ca="1"/>
        <v>91.772243416786182</v>
      </c>
      <c r="BC302" s="45">
        <f ca="1"/>
        <v>95.720685306549058</v>
      </c>
      <c r="BD302" s="45">
        <f ca="1"/>
        <v>101.89889901161189</v>
      </c>
      <c r="BE302" s="45">
        <f ca="1"/>
        <v>110.6445693159103</v>
      </c>
      <c r="BF302" s="45">
        <f ca="1"/>
        <v>65.104328056335476</v>
      </c>
      <c r="BG302" s="45">
        <f ca="1"/>
        <v>71.501229431152353</v>
      </c>
      <c r="BH302" s="45">
        <f ca="1"/>
        <v>58.018662127494792</v>
      </c>
      <c r="BI302" s="45">
        <f ca="1"/>
        <v>63.623882012367233</v>
      </c>
      <c r="BJ302" s="45">
        <f ca="1"/>
        <v>63.458234912872342</v>
      </c>
      <c r="BK302" s="45">
        <f ca="1"/>
        <v>93.870170294761635</v>
      </c>
      <c r="BL302" s="45">
        <f ca="1"/>
        <v>97.026094074249272</v>
      </c>
      <c r="BM302" s="45">
        <f ca="1"/>
        <v>84.129666230201678</v>
      </c>
      <c r="BN302" s="45">
        <f ca="1"/>
        <v>63.305662212371772</v>
      </c>
      <c r="BO302" s="45">
        <f ca="1"/>
        <v>69.025999160766617</v>
      </c>
      <c r="BP302" s="45">
        <f ca="1"/>
        <v>120.87501789665225</v>
      </c>
      <c r="BQ302" s="45">
        <f ca="1"/>
        <v>91.402640590667716</v>
      </c>
      <c r="BR302" s="45">
        <f ca="1"/>
        <v>80.0743000841141</v>
      </c>
      <c r="BS302" s="45">
        <f ca="1"/>
        <v>90.244419981956469</v>
      </c>
      <c r="BT302" s="45">
        <f ca="1"/>
        <v>112.11075424861906</v>
      </c>
      <c r="BU302" s="45">
        <f ca="1"/>
        <v>76.037639747619608</v>
      </c>
      <c r="BV302" s="45">
        <f ca="1"/>
        <v>49.771246294021637</v>
      </c>
      <c r="BW302" s="45">
        <f ca="1"/>
        <v>75.883059761047321</v>
      </c>
      <c r="BX302" s="45">
        <f ca="1"/>
        <v>58.481229116439806</v>
      </c>
      <c r="BY302" s="45">
        <f ca="1"/>
        <v>64.774003953933629</v>
      </c>
      <c r="BZ302" s="45">
        <f ca="1"/>
        <v>111.41062978076934</v>
      </c>
      <c r="CA302" s="45">
        <f ca="1"/>
        <v>88.688508384704505</v>
      </c>
      <c r="CB302" s="45">
        <f ca="1"/>
        <v>85.207933717727656</v>
      </c>
      <c r="CC302" s="45">
        <f ca="1"/>
        <v>50.804464928626999</v>
      </c>
      <c r="CD302" s="45">
        <f ca="1"/>
        <v>56.759505167007433</v>
      </c>
      <c r="CE302" s="45">
        <f ca="1"/>
        <v>55.227426188468939</v>
      </c>
      <c r="CF302" s="45">
        <f ca="1"/>
        <v>-25.216523443222172</v>
      </c>
      <c r="CG302" s="45">
        <f ca="1"/>
        <v>-26.635618263244623</v>
      </c>
      <c r="CH302" s="45">
        <f ca="1"/>
        <v>-46.131174798011784</v>
      </c>
      <c r="CI302" s="45">
        <f ca="1"/>
        <v>17.871105840682958</v>
      </c>
      <c r="CJ302" s="45">
        <f ca="1"/>
        <v>28.189508964538504</v>
      </c>
      <c r="CK302" s="45">
        <f ca="1"/>
        <v>2.3295771579741995</v>
      </c>
      <c r="CL302" s="45">
        <f ca="1"/>
        <v>43.555108130455096</v>
      </c>
      <c r="CM302" s="45">
        <f ca="1"/>
        <v>40.395506937980713</v>
      </c>
      <c r="CN302" s="45">
        <f ca="1"/>
        <v>117.85052468585968</v>
      </c>
      <c r="CO302" s="45">
        <f ca="1"/>
        <v>100.57807984161371</v>
      </c>
      <c r="CP302" s="45">
        <f ca="1"/>
        <v>135.43036355304719</v>
      </c>
      <c r="CQ302" s="45">
        <f ca="1"/>
        <v>146.06235473346709</v>
      </c>
      <c r="CR302" s="45">
        <f ca="1"/>
        <v>130.7979123754501</v>
      </c>
      <c r="CS302" s="45">
        <f ca="1"/>
        <v>128.02508459091189</v>
      </c>
      <c r="CT302" s="45">
        <f ca="1"/>
        <v>109.30010165786746</v>
      </c>
      <c r="CU302" s="45">
        <f ca="1"/>
        <v>77.775504781723015</v>
      </c>
      <c r="CV302" s="45">
        <f ca="1"/>
        <v>58.290477754592899</v>
      </c>
      <c r="CW302" s="45">
        <f ca="1"/>
        <v>45.404313140869135</v>
      </c>
      <c r="CX302" s="45">
        <f ca="1"/>
        <v>38.47485369014737</v>
      </c>
      <c r="CY302" s="45">
        <f ca="1"/>
        <v>33.790322828292801</v>
      </c>
      <c r="CZ302" s="45">
        <f ca="1"/>
        <v>26.432912528038031</v>
      </c>
      <c r="DA302" s="45">
        <f ca="1"/>
        <v>27.858190936088562</v>
      </c>
      <c r="DB302" s="45">
        <f ca="1"/>
        <v>28.190594655990566</v>
      </c>
      <c r="DC302" s="45">
        <f ca="1"/>
        <v>29.824371170043946</v>
      </c>
      <c r="DD302" s="45">
        <f ca="1"/>
        <v>25.828403568267788</v>
      </c>
      <c r="DE302" s="45">
        <f ca="1"/>
        <v>20.147462542533873</v>
      </c>
      <c r="DF302" s="45">
        <f ca="1"/>
        <v>15.61616055488588</v>
      </c>
      <c r="DG302" s="45">
        <f ca="1"/>
        <v>11.785936166763292</v>
      </c>
      <c r="DH302" s="45">
        <f ca="1"/>
        <v>9.2452627553939806</v>
      </c>
      <c r="DI302" s="45">
        <f ca="1"/>
        <v>10.288610957145693</v>
      </c>
      <c r="DJ302" s="45">
        <f ca="1"/>
        <v>9.7973901271820125</v>
      </c>
      <c r="DK302" s="45">
        <f ca="1"/>
        <v>8.0028459262847775</v>
      </c>
      <c r="DL302" s="45">
        <f ca="1"/>
        <v>4.3035860157012849</v>
      </c>
      <c r="DM302" s="45">
        <f ca="1"/>
        <v>1.961649476051349</v>
      </c>
      <c r="DN302" s="45">
        <f ca="1"/>
        <v>9.0974157667160114</v>
      </c>
      <c r="DO302" s="45">
        <f ca="1"/>
        <v>6.5128606443405204</v>
      </c>
      <c r="DP302" s="45">
        <f ca="1"/>
        <v>4.577060669898998</v>
      </c>
      <c r="DQ302" s="45">
        <f ca="1"/>
        <v>2.0154162349700755</v>
      </c>
      <c r="DR302" s="45">
        <f ca="1"/>
        <v>3.6384814233779821</v>
      </c>
      <c r="DS302" s="45">
        <f ca="1"/>
        <v>7.9089153795242453</v>
      </c>
      <c r="DT302" s="45">
        <f ca="1"/>
        <v>6.6413760051727309</v>
      </c>
      <c r="DU302" s="45">
        <f ca="1"/>
        <v>8.1822125320434509</v>
      </c>
      <c r="DV302" s="45">
        <f ca="1"/>
        <v>2.0493940515518148</v>
      </c>
      <c r="DW302" s="45">
        <f ca="1"/>
        <v>-2.7151632413864206</v>
      </c>
      <c r="DX302" s="45">
        <f ca="1"/>
        <v>2.1631764392853086</v>
      </c>
      <c r="DY302" s="45">
        <f ca="1"/>
        <v>5.2613992185592622</v>
      </c>
      <c r="DZ302" s="45">
        <f ca="1"/>
        <v>4.4483459901809681</v>
      </c>
      <c r="EA302" s="45">
        <f ca="1"/>
        <v>3.3259050197601425</v>
      </c>
      <c r="EB302" s="45">
        <f ca="1"/>
        <v>2.8053941535949605</v>
      </c>
      <c r="EC302" s="45">
        <f ca="1"/>
        <v>-4.1062203941345388</v>
      </c>
      <c r="ED302" s="45">
        <f ca="1"/>
        <v>-11.545970128059423</v>
      </c>
      <c r="EE302" s="45">
        <f ca="1"/>
        <v>-13.679135661125173</v>
      </c>
      <c r="EF302" s="45">
        <f ca="1"/>
        <v>-10.601778955459594</v>
      </c>
      <c r="EG302" s="45">
        <f ca="1"/>
        <v>-12.325931847572321</v>
      </c>
      <c r="EH302" s="45">
        <f ca="1"/>
        <v>-15.541482713699367</v>
      </c>
      <c r="EI302" s="45">
        <f ca="1"/>
        <v>-18.550563871383702</v>
      </c>
      <c r="EJ302" s="45">
        <f ca="1"/>
        <v>-22.968873784065266</v>
      </c>
      <c r="EK302" s="45">
        <f ca="1"/>
        <v>-13.004560534477235</v>
      </c>
      <c r="EL302" s="45">
        <f ca="1"/>
        <v>-3.8359096641540589</v>
      </c>
      <c r="EM302" s="45">
        <f ca="1"/>
        <v>0.9541267690658799</v>
      </c>
      <c r="EN302" s="45">
        <f ca="1"/>
        <v>3.2573416147232024</v>
      </c>
      <c r="EO302" s="45">
        <f ca="1"/>
        <v>6.6289544429778857</v>
      </c>
      <c r="EP302" s="45">
        <f ca="1"/>
        <v>7.0463902378082537</v>
      </c>
      <c r="EQ302" s="45">
        <f ca="1"/>
        <v>1.4801683778763106</v>
      </c>
      <c r="ER302" s="45">
        <f ca="1"/>
        <v>6.4910660667419222</v>
      </c>
      <c r="ES302" s="45">
        <f ca="1"/>
        <v>5.9309083480834772</v>
      </c>
      <c r="ET302" s="45">
        <f ca="1"/>
        <v>0.73912527084351609</v>
      </c>
      <c r="EU302" s="45">
        <f ca="1"/>
        <v>5.0310090503692777</v>
      </c>
      <c r="EV302" s="45">
        <f ca="1"/>
        <v>5.8507485609054584</v>
      </c>
      <c r="EW302" s="45">
        <f ca="1"/>
        <v>5.0727049942016436</v>
      </c>
      <c r="EX302" s="45">
        <f ca="1"/>
        <v>2.4511313657760638</v>
      </c>
      <c r="EY302" s="45">
        <f ca="1"/>
        <v>7.2915429086685322</v>
      </c>
      <c r="EZ302" s="45">
        <f ca="1"/>
        <v>8.9352210359573689</v>
      </c>
      <c r="FA302" s="45">
        <f ca="1"/>
        <v>7.2870179119109935</v>
      </c>
      <c r="FB302" s="45">
        <f ca="1"/>
        <v>11.82321402168273</v>
      </c>
      <c r="FC302" s="45">
        <f ca="1"/>
        <v>8.403373238563546</v>
      </c>
      <c r="FD302" s="45">
        <f ca="1"/>
        <v>2.4174886589050288</v>
      </c>
      <c r="FE302" s="45">
        <f ca="1"/>
        <v>-2.3425635223388497</v>
      </c>
      <c r="FF302" s="45">
        <f ca="1"/>
        <v>-14.613961257934591</v>
      </c>
      <c r="FG302" s="45">
        <f ca="1"/>
        <v>-11.427086671829244</v>
      </c>
      <c r="FH302" s="45">
        <f ca="1"/>
        <v>-6.0230461015701167</v>
      </c>
      <c r="FI302" s="45">
        <f ca="1"/>
        <v>-15.353540291786203</v>
      </c>
      <c r="FJ302" s="45">
        <f ca="1"/>
        <v>-17.816888144493106</v>
      </c>
      <c r="FK302" s="45">
        <f ca="1"/>
        <v>-29.466054588317888</v>
      </c>
      <c r="FL302" s="45">
        <f ca="1"/>
        <v>-25.14219655895235</v>
      </c>
      <c r="FM302" s="45">
        <f ca="1"/>
        <v>-27.574493371009822</v>
      </c>
      <c r="FN302" s="45">
        <f ca="1"/>
        <v>-34.661246203422536</v>
      </c>
      <c r="FO302" s="45">
        <f ca="1"/>
        <v>-37.008398516654978</v>
      </c>
      <c r="FP302" s="45">
        <f ca="1"/>
        <v>-37.715117793083209</v>
      </c>
      <c r="FQ302" s="45">
        <f ca="1"/>
        <v>-34.116072736740108</v>
      </c>
      <c r="FR302" s="45">
        <f ca="1"/>
        <v>-32.434466463088967</v>
      </c>
      <c r="FS302" s="45">
        <f ca="1"/>
        <v>-32.032052392005909</v>
      </c>
      <c r="FT302" s="45">
        <f ca="1"/>
        <v>-22.422786156654354</v>
      </c>
      <c r="FU302" s="45">
        <f ca="1"/>
        <v>-22.276577746391297</v>
      </c>
      <c r="FV302" s="45">
        <f ca="1"/>
        <v>-20.641014698982247</v>
      </c>
      <c r="FW302" s="45">
        <f ca="1"/>
        <v>-22.253444288253803</v>
      </c>
      <c r="FX302" s="45">
        <f ca="1"/>
        <v>-16.010102990150443</v>
      </c>
      <c r="FY302" s="45">
        <f ca="1"/>
        <v>-0.16946362018583727</v>
      </c>
      <c r="FZ302" s="45">
        <f ca="1"/>
        <v>2.431849059104934</v>
      </c>
      <c r="GA302" s="45">
        <f ca="1"/>
        <v>-1.9245230541229148</v>
      </c>
      <c r="GB302" s="45">
        <f ca="1"/>
        <v>-11.870844347953778</v>
      </c>
      <c r="GC302" s="45">
        <f ca="1"/>
        <v>-19.680613388061516</v>
      </c>
      <c r="GD302" s="45">
        <f ca="1"/>
        <v>-14.444137584686274</v>
      </c>
      <c r="GE302" s="45">
        <f ca="1"/>
        <v>-8.7218016920089667</v>
      </c>
      <c r="GF302" s="45">
        <f ca="1"/>
        <v>-8.1960729923248437</v>
      </c>
      <c r="GG302" s="45">
        <f ca="1"/>
        <v>-6.9099126348495474</v>
      </c>
      <c r="GH302" s="45">
        <f ca="1"/>
        <v>-9.3506868591308603</v>
      </c>
      <c r="GI302" s="45">
        <f ca="1"/>
        <v>-9.212554081916835</v>
      </c>
      <c r="GJ302" s="45">
        <f ca="1"/>
        <v>-18.833196448326106</v>
      </c>
      <c r="GK302" s="45">
        <f ca="1"/>
        <v>-27.177290706634523</v>
      </c>
      <c r="GL302" s="45">
        <f ca="1"/>
        <v>-30.640662240982067</v>
      </c>
      <c r="GM302" s="45">
        <f ca="1"/>
        <v>-28.916225288391104</v>
      </c>
      <c r="GN302" s="45">
        <f ca="1"/>
        <v>-28.277607284545894</v>
      </c>
      <c r="GO302" s="45">
        <f ca="1"/>
        <v>-31.860653379440294</v>
      </c>
      <c r="GP302" s="45">
        <f ca="1"/>
        <v>-34.795031349182153</v>
      </c>
      <c r="GQ302" s="45">
        <f ca="1"/>
        <v>-29.218159291267398</v>
      </c>
      <c r="GR302" s="45">
        <f ca="1"/>
        <v>-35.082435758590719</v>
      </c>
      <c r="GS302" s="45">
        <f ca="1"/>
        <v>-36.149654051780743</v>
      </c>
      <c r="GT302" s="45">
        <f ca="1"/>
        <v>-36.530371140480014</v>
      </c>
      <c r="GU302" s="45">
        <f ca="1"/>
        <v>-29.994786360740648</v>
      </c>
      <c r="GV302" s="45">
        <f ca="1"/>
        <v>-29.253323785781845</v>
      </c>
      <c r="GW302" s="45">
        <f ca="1"/>
        <v>-33.505908565521253</v>
      </c>
      <c r="GX302" s="45">
        <f ca="1"/>
        <v>-29.911627382278454</v>
      </c>
      <c r="GY302" s="45">
        <f ca="1"/>
        <v>-30.153684756279006</v>
      </c>
      <c r="GZ302" s="45">
        <f ca="1"/>
        <v>-28.895906054496749</v>
      </c>
      <c r="HA302" s="45">
        <f ca="1"/>
        <v>-37.518767182350217</v>
      </c>
      <c r="HB302" s="45">
        <f ca="1"/>
        <v>-35.364391391754197</v>
      </c>
      <c r="HC302" s="45">
        <f ca="1"/>
        <v>-41.789677512168879</v>
      </c>
      <c r="HD302" s="45">
        <f ca="1"/>
        <v>-43.791772349357643</v>
      </c>
      <c r="HE302" s="45">
        <f ca="1"/>
        <v>-41.563668437957801</v>
      </c>
      <c r="HF302" s="45">
        <f ca="1"/>
        <v>-41.081221032142651</v>
      </c>
      <c r="HG302" s="45">
        <f ca="1"/>
        <v>-42.631724543571494</v>
      </c>
      <c r="HH302" s="45">
        <f ca="1"/>
        <v>-25.369940878868107</v>
      </c>
      <c r="HI302" s="45">
        <f ca="1"/>
        <v>-19.692843053817739</v>
      </c>
      <c r="HJ302" s="45">
        <f ca="1"/>
        <v>-5.0915161333084029</v>
      </c>
      <c r="HK302" s="45">
        <f ca="1"/>
        <v>-1.7354122219085752</v>
      </c>
      <c r="HL302" s="45">
        <f ca="1"/>
        <v>-2.5927612323760911</v>
      </c>
      <c r="HM302" s="45">
        <f ca="1"/>
        <v>0.68800873565672305</v>
      </c>
      <c r="HN302" s="45">
        <f ca="1"/>
        <v>-31.470770621299778</v>
      </c>
      <c r="HO302" s="45">
        <f ca="1"/>
        <v>-34.971029272079448</v>
      </c>
      <c r="HP302" s="45">
        <f ca="1"/>
        <v>-37.804752115249642</v>
      </c>
      <c r="HQ302" s="45">
        <f ca="1"/>
        <v>-35.98825297927857</v>
      </c>
      <c r="HR302" s="45">
        <f ca="1"/>
        <v>-23.862659355163572</v>
      </c>
      <c r="HS302" s="45">
        <f ca="1"/>
        <v>-30.674857065200825</v>
      </c>
      <c r="HT302" s="45">
        <f ca="1"/>
        <v>-25.582875801086459</v>
      </c>
      <c r="HU302" s="45">
        <f ca="1"/>
        <v>-24.495062266349748</v>
      </c>
      <c r="HV302" s="45">
        <f ca="1"/>
        <v>-22.759886501312224</v>
      </c>
      <c r="HW302" s="45">
        <f ca="1"/>
        <v>-25.014680959701565</v>
      </c>
      <c r="HX302" s="45">
        <f ca="1"/>
        <v>-9.5913565587997596</v>
      </c>
      <c r="HY302" s="45">
        <f ca="1"/>
        <v>1.5732094764709359</v>
      </c>
      <c r="HZ302" s="45">
        <f ca="1"/>
        <v>13.353909667968708</v>
      </c>
      <c r="IA302" s="45">
        <f ca="1"/>
        <v>5.7975345668792784</v>
      </c>
      <c r="IB302" s="45">
        <f ca="1"/>
        <v>3.533176941871659</v>
      </c>
      <c r="IC302" s="45">
        <f ca="1"/>
        <v>-6.29778909682841E-2</v>
      </c>
      <c r="ID302" s="45">
        <f ca="1"/>
        <v>-18.823461840629591</v>
      </c>
      <c r="IE302" s="45">
        <f ca="1"/>
        <v>-16.420363547325167</v>
      </c>
      <c r="IF302" s="45">
        <f ca="1"/>
        <v>-22.284201674461372</v>
      </c>
      <c r="IG302" s="45">
        <f ca="1"/>
        <v>-24.135310071945185</v>
      </c>
      <c r="IH302" s="45">
        <f ca="1"/>
        <v>-25.514338367462187</v>
      </c>
      <c r="II302" s="45">
        <f ca="1"/>
        <v>-3.0788326854706156</v>
      </c>
      <c r="IJ302" s="45">
        <f ca="1"/>
        <v>-3.732985926628146</v>
      </c>
      <c r="IK302" s="45">
        <f ca="1"/>
        <v>-12.464276303291342</v>
      </c>
      <c r="IL302" s="45">
        <f ca="1"/>
        <v>-9.6102454881668109</v>
      </c>
      <c r="IM302" s="45">
        <f ca="1"/>
        <v>-23.616324338912932</v>
      </c>
      <c r="IN302" s="45">
        <f ca="1"/>
        <v>-23.732914285659774</v>
      </c>
      <c r="IO302" s="45">
        <f ca="1"/>
        <v>-56.805220512390179</v>
      </c>
      <c r="IP302" s="45">
        <f ca="1"/>
        <v>-55.286614366531381</v>
      </c>
      <c r="IQ302" s="45">
        <f ca="1"/>
        <v>-42.867496205329871</v>
      </c>
      <c r="IR302" s="45">
        <f ca="1"/>
        <v>-38.124334809303321</v>
      </c>
      <c r="IS302" s="45">
        <f ca="1"/>
        <v>-46.231212613105782</v>
      </c>
      <c r="IT302" s="45">
        <f ca="1"/>
        <v>-34.595463807106</v>
      </c>
      <c r="IU302" s="45">
        <f ca="1"/>
        <v>-32.041306897163423</v>
      </c>
      <c r="IV302" s="45">
        <f ca="1"/>
        <v>-26.736699593544017</v>
      </c>
      <c r="IW302" s="45">
        <f ca="1"/>
        <v>-36.672174460411071</v>
      </c>
      <c r="IX302" s="45">
        <f ca="1"/>
        <v>-42.133298716545085</v>
      </c>
      <c r="IY302" s="45">
        <f ca="1"/>
        <v>-43.721185364723198</v>
      </c>
      <c r="IZ302" s="45">
        <f ca="1"/>
        <v>-42.098092596054073</v>
      </c>
      <c r="JA302" s="45">
        <f ca="1"/>
        <v>-46.944259167671248</v>
      </c>
      <c r="JB302" s="45">
        <f ca="1"/>
        <v>-40.211126977920543</v>
      </c>
      <c r="JC302" s="45">
        <f ca="1"/>
        <v>-36.06927677154539</v>
      </c>
      <c r="JD302" s="45">
        <f ca="1"/>
        <v>-32.822262862205463</v>
      </c>
      <c r="JE302" s="45">
        <f ca="1"/>
        <v>-32.296298154830936</v>
      </c>
      <c r="JF302" s="45">
        <f ca="1"/>
        <v>-33.457888910293605</v>
      </c>
      <c r="JG302" s="45">
        <f ca="1"/>
        <v>-42.705491957664435</v>
      </c>
      <c r="JH302" s="45">
        <f ca="1"/>
        <v>-47.282402287483222</v>
      </c>
      <c r="JI302" s="45">
        <f ca="1"/>
        <v>-42.44709283447267</v>
      </c>
      <c r="JJ302" s="45">
        <f ca="1"/>
        <v>-38.907176877975473</v>
      </c>
      <c r="JK302" s="45">
        <f ca="1"/>
        <v>-29.811530144691517</v>
      </c>
      <c r="JL302" s="45">
        <f ca="1"/>
        <v>-23.065516695022552</v>
      </c>
      <c r="JM302" s="45">
        <f ca="1"/>
        <v>-21.334146420478845</v>
      </c>
      <c r="JN302" s="45">
        <f ca="1"/>
        <v>-16.676138486862158</v>
      </c>
      <c r="JO302" s="45">
        <f ca="1"/>
        <v>-29.125321598052949</v>
      </c>
      <c r="JP302" s="45">
        <f ca="1"/>
        <v>-32.168794285774197</v>
      </c>
      <c r="JQ302" s="45">
        <f ca="1"/>
        <v>-38.8736823129654</v>
      </c>
      <c r="JR302" s="45">
        <f ca="1"/>
        <v>-35.975227441787752</v>
      </c>
      <c r="JS302" s="45">
        <f ca="1"/>
        <v>-29.359788778305017</v>
      </c>
      <c r="JT302" s="45">
        <f ca="1"/>
        <v>-30.578744751930202</v>
      </c>
      <c r="JU302" s="45">
        <f ca="1"/>
        <v>-21.604091464042654</v>
      </c>
      <c r="JV302" s="45">
        <f ca="1"/>
        <v>-17.98548415184024</v>
      </c>
      <c r="JW302" s="45">
        <f ca="1"/>
        <v>-23.591360670089728</v>
      </c>
      <c r="JX302" s="45">
        <f ca="1"/>
        <v>-44.180913817405724</v>
      </c>
      <c r="JY302" s="45">
        <f ca="1"/>
        <v>-46.753332715034503</v>
      </c>
      <c r="JZ302" s="45">
        <f ca="1"/>
        <v>-49.827457439422631</v>
      </c>
      <c r="KA302" s="45">
        <f ca="1"/>
        <v>-58.394041870117178</v>
      </c>
      <c r="KB302" s="45">
        <f ca="1"/>
        <v>-43.909545390129097</v>
      </c>
      <c r="KC302" s="45">
        <f ca="1"/>
        <v>-42.945573889732316</v>
      </c>
      <c r="KD302" s="45">
        <f ca="1"/>
        <v>-45.17054076766965</v>
      </c>
      <c r="KE302" s="45">
        <f ca="1"/>
        <v>-52.370279469490072</v>
      </c>
      <c r="KF302" s="45">
        <f ca="1"/>
        <v>-61.656457524299583</v>
      </c>
      <c r="KG302" s="45">
        <f ca="1"/>
        <v>-56.384420844078022</v>
      </c>
      <c r="KH302" s="45">
        <f ca="1"/>
        <v>-66.780019865036024</v>
      </c>
      <c r="KI302" s="45">
        <f ca="1"/>
        <v>-72.948987219810476</v>
      </c>
      <c r="KJ302" s="45">
        <f ca="1"/>
        <v>-62.680297030448912</v>
      </c>
      <c r="KK302" s="45">
        <f ca="1"/>
        <v>-81.098972961425773</v>
      </c>
      <c r="KL302" s="45">
        <f ca="1"/>
        <v>-83.506958592414833</v>
      </c>
      <c r="KM302" s="45">
        <f ca="1"/>
        <v>-87.072104810714734</v>
      </c>
      <c r="KN302" s="45">
        <f ca="1"/>
        <v>-96.774110905647262</v>
      </c>
      <c r="KO302" s="45">
        <f ca="1"/>
        <v>-110.86366739845278</v>
      </c>
      <c r="KP302" s="45">
        <f ca="1"/>
        <v>-92.193601197242742</v>
      </c>
      <c r="KQ302" s="45">
        <f ca="1"/>
        <v>-83.999460043907163</v>
      </c>
      <c r="KR302" s="45">
        <f ca="1"/>
        <v>-87.419311637878366</v>
      </c>
      <c r="KS302" s="45">
        <f ca="1"/>
        <v>-79.549430386543236</v>
      </c>
      <c r="KT302" s="45">
        <f ca="1"/>
        <v>-78.013930790901213</v>
      </c>
      <c r="KU302" s="45">
        <f ca="1"/>
        <v>-77.847138622283921</v>
      </c>
      <c r="KV302" s="45">
        <f ca="1"/>
        <v>-87.291668224334785</v>
      </c>
      <c r="KW302" s="45">
        <f ca="1"/>
        <v>-91.539212535858098</v>
      </c>
      <c r="KX302" s="45">
        <f ca="1"/>
        <v>-91.137589603424033</v>
      </c>
      <c r="KY302" s="45">
        <f ca="1"/>
        <v>-104.19385950756077</v>
      </c>
      <c r="KZ302" s="45">
        <f ca="1"/>
        <v>-113.2279578008652</v>
      </c>
      <c r="LA302" s="45">
        <f ca="1"/>
        <v>-98.607734451293936</v>
      </c>
      <c r="LB302" s="45">
        <f ca="1"/>
        <v>-87.786071748733548</v>
      </c>
      <c r="LC302" s="45">
        <f ca="1"/>
        <v>-86.682299592971845</v>
      </c>
      <c r="LD302" s="45">
        <f ca="1"/>
        <v>-85.283629288673382</v>
      </c>
      <c r="LE302" s="45">
        <f ca="1"/>
        <v>-90.397549271583557</v>
      </c>
      <c r="LF302" s="45">
        <f ca="1"/>
        <v>-92.67298517704009</v>
      </c>
      <c r="LG302" s="45">
        <f ca="1"/>
        <v>-102.37748419380188</v>
      </c>
      <c r="LH302" s="45">
        <f ca="1"/>
        <v>-99.790669509887721</v>
      </c>
      <c r="LI302" s="45">
        <f ca="1"/>
        <v>-90.091590659141531</v>
      </c>
      <c r="LJ302" s="45">
        <f ca="1"/>
        <v>-83.656809309959414</v>
      </c>
      <c r="LK302" s="45">
        <f ca="1"/>
        <v>-82.753120610237119</v>
      </c>
      <c r="LL302" s="45">
        <f ca="1"/>
        <v>-73.910986122131362</v>
      </c>
      <c r="LM302" s="45">
        <f ca="1"/>
        <v>-77.557063372612021</v>
      </c>
      <c r="LN302" s="45">
        <f ca="1"/>
        <v>-72.594264428138757</v>
      </c>
      <c r="LO302" s="45">
        <f ca="1"/>
        <v>-85.991497311592099</v>
      </c>
      <c r="LP302" s="45">
        <f ca="1"/>
        <v>-98.435842508316057</v>
      </c>
      <c r="LQ302" s="45">
        <f ca="1"/>
        <v>-103.38076111221312</v>
      </c>
      <c r="LR302" s="45">
        <f ca="1"/>
        <v>-112.43185962677003</v>
      </c>
      <c r="LS302" s="45">
        <f ca="1"/>
        <v>-109.30911276149754</v>
      </c>
      <c r="LT302" s="45">
        <f ca="1"/>
        <v>-110.21755867767331</v>
      </c>
      <c r="LU302" s="45">
        <f ca="1"/>
        <v>-101.42858052062985</v>
      </c>
      <c r="LV302" s="45">
        <f ca="1"/>
        <v>-96.205796873092652</v>
      </c>
      <c r="LW302" s="45">
        <f ca="1"/>
        <v>-89.311069314002964</v>
      </c>
      <c r="LX302" s="45">
        <f ca="1"/>
        <v>-75.376645130157499</v>
      </c>
      <c r="LY302" s="45">
        <f ca="1"/>
        <v>-101.74397434043885</v>
      </c>
      <c r="LZ302" s="45">
        <f ca="1"/>
        <v>-114.12802157592773</v>
      </c>
      <c r="MA302" s="45">
        <f ca="1"/>
        <v>-116.36382602787018</v>
      </c>
      <c r="MB302" s="45">
        <f ca="1"/>
        <v>-120.90863899230953</v>
      </c>
      <c r="MC302" s="45">
        <f ca="1"/>
        <v>-142.604083861351</v>
      </c>
      <c r="MD302" s="45">
        <f ca="1"/>
        <v>-142.78066807079313</v>
      </c>
      <c r="ME302" s="45">
        <f ca="1"/>
        <v>-140.84994638538359</v>
      </c>
      <c r="MF302" s="45">
        <f ca="1"/>
        <v>-132.38060450839993</v>
      </c>
      <c r="MG302" s="45">
        <f ca="1"/>
        <v>-116.24431885623932</v>
      </c>
      <c r="MH302" s="45">
        <f ca="1"/>
        <v>-118.95035770702367</v>
      </c>
      <c r="MI302" s="45">
        <f ca="1"/>
        <v>-125.20100053310392</v>
      </c>
      <c r="MJ302" s="45">
        <f ca="1"/>
        <v>-108.87999594497677</v>
      </c>
      <c r="MK302" s="45">
        <f ca="1"/>
        <v>-119.3062379112244</v>
      </c>
      <c r="ML302" s="45">
        <f ca="1"/>
        <v>-119.84079095649724</v>
      </c>
      <c r="MM302" s="45">
        <f ca="1"/>
        <v>-131.31799235248565</v>
      </c>
      <c r="MN302" s="45">
        <f ca="1"/>
        <v>-150.43793957519534</v>
      </c>
      <c r="MO302" s="45">
        <f ca="1"/>
        <v>-152.57081898784634</v>
      </c>
      <c r="MP302" s="45" t="str">
        <f ca="1"/>
        <v>-</v>
      </c>
      <c r="MQ302" s="45" t="str">
        <f ca="1"/>
        <v>-</v>
      </c>
      <c r="MR302" s="45" t="str">
        <f ca="1"/>
        <v>-</v>
      </c>
      <c r="MS302" s="45" t="str">
        <f ca="1"/>
        <v>-</v>
      </c>
      <c r="MT302" s="45" t="str">
        <f ca="1"/>
        <v>-</v>
      </c>
      <c r="MU302" s="45" t="str">
        <f ca="1"/>
        <v>-</v>
      </c>
      <c r="MV302" s="45" t="str">
        <f ca="1"/>
        <v>-</v>
      </c>
      <c r="MW302" s="45" t="str">
        <f ca="1"/>
        <v>-</v>
      </c>
      <c r="MX302" s="45" t="str">
        <f ca="1"/>
        <v>-</v>
      </c>
      <c r="MY302" s="45" t="str">
        <f ca="1"/>
        <v>-</v>
      </c>
      <c r="MZ302" s="45" t="str">
        <f ca="1"/>
        <v>-</v>
      </c>
      <c r="NA302" s="45" t="str">
        <f ca="1"/>
        <v>-</v>
      </c>
      <c r="NB302" s="45" t="str">
        <f ca="1"/>
        <v>-</v>
      </c>
      <c r="NC302" s="45" t="str">
        <f ca="1"/>
        <v>-</v>
      </c>
      <c r="ND302" s="45" t="str">
        <f ca="1"/>
        <v>-</v>
      </c>
      <c r="NE302" s="45" t="str">
        <f ca="1"/>
        <v>-</v>
      </c>
      <c r="NF302" s="45" t="str">
        <f ca="1"/>
        <v>-</v>
      </c>
      <c r="NG302" s="45" t="str">
        <f ca="1"/>
        <v>-</v>
      </c>
      <c r="NH302" s="45" t="str">
        <f ca="1"/>
        <v>-</v>
      </c>
      <c r="NI302" s="45" t="str">
        <f ca="1"/>
        <v>-</v>
      </c>
      <c r="NJ302" s="45" t="str">
        <f ca="1"/>
        <v>-</v>
      </c>
      <c r="NK302" s="45" t="str">
        <f ca="1"/>
        <v>-</v>
      </c>
      <c r="NL302" s="45" t="str">
        <f ca="1"/>
        <v>-</v>
      </c>
      <c r="NM302" s="45" t="str">
        <f ca="1"/>
        <v>-</v>
      </c>
      <c r="NN302" s="45" t="str">
        <f ca="1"/>
        <v>-</v>
      </c>
      <c r="NO302" s="45" t="str">
        <f ca="1"/>
        <v>-</v>
      </c>
      <c r="NP302" s="45" t="str">
        <f ca="1"/>
        <v>-</v>
      </c>
      <c r="NQ302" s="45" t="str">
        <f ca="1"/>
        <v>-</v>
      </c>
      <c r="NR302" s="45" t="str">
        <f ca="1"/>
        <v>-</v>
      </c>
      <c r="NS302" s="45" t="str">
        <f ca="1"/>
        <v>-</v>
      </c>
      <c r="NT302" s="45" t="str">
        <f ca="1"/>
        <v>-</v>
      </c>
      <c r="NU302" s="45" t="str">
        <f ca="1"/>
        <v>-</v>
      </c>
      <c r="NV302" s="45" t="str">
        <f ca="1"/>
        <v>-</v>
      </c>
      <c r="NW302" s="45" t="str">
        <f ca="1"/>
        <v>-</v>
      </c>
      <c r="NX302" s="45" t="str">
        <f ca="1"/>
        <v>-</v>
      </c>
      <c r="NY302" s="45" t="str">
        <f ca="1"/>
        <v>-</v>
      </c>
      <c r="NZ302" s="45" t="str">
        <f ca="1"/>
        <v>-</v>
      </c>
      <c r="OA302" s="45" t="str">
        <f ca="1"/>
        <v>-</v>
      </c>
      <c r="OB302" s="45" t="str">
        <f ca="1"/>
        <v>-</v>
      </c>
      <c r="OC302" s="45" t="str">
        <f ca="1"/>
        <v>-</v>
      </c>
      <c r="OD302" s="45" t="str">
        <f ca="1"/>
        <v>-</v>
      </c>
      <c r="OE302" s="45" t="str">
        <f ca="1"/>
        <v>-</v>
      </c>
      <c r="OF302" s="45" t="str">
        <f ca="1"/>
        <v>-</v>
      </c>
      <c r="OG302" s="45" t="str">
        <f ca="1"/>
        <v>-</v>
      </c>
      <c r="OH302" s="45" t="str">
        <f ca="1"/>
        <v>-</v>
      </c>
      <c r="OI302" s="45" t="str">
        <f ca="1"/>
        <v>-</v>
      </c>
      <c r="OJ302" s="45" t="str">
        <f ca="1"/>
        <v>-</v>
      </c>
      <c r="OK302" s="45" t="str">
        <f ca="1"/>
        <v>-</v>
      </c>
      <c r="OL302" s="45" t="str">
        <f ca="1"/>
        <v>-</v>
      </c>
      <c r="OM302" s="45" t="str">
        <f ca="1"/>
        <v>-</v>
      </c>
      <c r="ON302" s="45" t="str">
        <f ca="1"/>
        <v>-</v>
      </c>
      <c r="OO302" s="45" t="str">
        <f ca="1"/>
        <v>-</v>
      </c>
      <c r="OP302" s="45" t="str">
        <f ca="1"/>
        <v>-</v>
      </c>
      <c r="OQ302" s="45" t="str">
        <f ca="1"/>
        <v>-</v>
      </c>
      <c r="OR302" s="45" t="str">
        <f ca="1"/>
        <v>-</v>
      </c>
      <c r="OS302" s="45" t="str">
        <f ca="1"/>
        <v>-</v>
      </c>
      <c r="OT302" s="45" t="str">
        <f ca="1"/>
        <v>-</v>
      </c>
      <c r="OU302" s="45" t="str">
        <f ca="1"/>
        <v>-</v>
      </c>
      <c r="OV302" s="45" t="str">
        <f ca="1"/>
        <v>-</v>
      </c>
      <c r="OW302" s="45" t="str">
        <f ca="1"/>
        <v>-</v>
      </c>
      <c r="OX302" s="45" t="str">
        <f ca="1"/>
        <v>-</v>
      </c>
      <c r="OY302" s="45" t="str">
        <f ca="1"/>
        <v>-</v>
      </c>
      <c r="OZ302" s="45" t="str">
        <f ca="1"/>
        <v>-</v>
      </c>
      <c r="PA302" s="45" t="str">
        <f ca="1"/>
        <v>-</v>
      </c>
      <c r="PB302" s="45" t="str">
        <f ca="1"/>
        <v>-</v>
      </c>
      <c r="PC302" s="45" t="str">
        <f ca="1"/>
        <v>-</v>
      </c>
      <c r="PD302" s="45" t="str">
        <f ca="1"/>
        <v>-</v>
      </c>
      <c r="PE302" s="45" t="str">
        <f ca="1"/>
        <v>-</v>
      </c>
      <c r="PF302" s="45" t="str">
        <f ca="1"/>
        <v>-</v>
      </c>
      <c r="PG302" s="45" t="str">
        <f ca="1"/>
        <v>-</v>
      </c>
      <c r="PH302" s="45" t="str">
        <f ca="1"/>
        <v>-</v>
      </c>
      <c r="PI302" s="45" t="str">
        <f ca="1"/>
        <v>-</v>
      </c>
      <c r="PJ302" s="45" t="str">
        <f ca="1"/>
        <v>-</v>
      </c>
      <c r="PK302" s="45" t="str">
        <f ca="1"/>
        <v>-</v>
      </c>
      <c r="PL302" s="45" t="str">
        <f ca="1"/>
        <v>-</v>
      </c>
      <c r="PM302" s="45" t="str">
        <f ca="1"/>
        <v>-</v>
      </c>
      <c r="PN302" s="45" t="str">
        <f ca="1"/>
        <v>-</v>
      </c>
      <c r="PO302" s="45" t="str">
        <f ca="1"/>
        <v>-</v>
      </c>
      <c r="PP302" s="45" t="str">
        <f ca="1"/>
        <v>-</v>
      </c>
      <c r="PQ302" s="45" t="str">
        <f ca="1"/>
        <v>-</v>
      </c>
      <c r="PR302" s="45" t="str">
        <f ca="1"/>
        <v>-</v>
      </c>
      <c r="PS302" s="45" t="str">
        <f ca="1"/>
        <v>-</v>
      </c>
      <c r="PT302" s="45" t="str">
        <f ca="1"/>
        <v>-</v>
      </c>
      <c r="PU302" s="45" t="str">
        <f ca="1"/>
        <v>-</v>
      </c>
      <c r="PV302" s="45" t="str">
        <f ca="1"/>
        <v>-</v>
      </c>
      <c r="PW302" s="45" t="str">
        <f ca="1"/>
        <v>-</v>
      </c>
      <c r="PX302" s="45" t="str">
        <f ca="1"/>
        <v>-</v>
      </c>
      <c r="PY302" s="45" t="str">
        <f ca="1"/>
        <v>-</v>
      </c>
      <c r="PZ302" s="45" t="str">
        <f ca="1"/>
        <v>-</v>
      </c>
      <c r="QA302" s="45" t="str">
        <f ca="1"/>
        <v>-</v>
      </c>
      <c r="QB302" s="45" t="str">
        <f ca="1"/>
        <v>-</v>
      </c>
      <c r="QC302" s="45" t="str">
        <f ca="1"/>
        <v>-</v>
      </c>
      <c r="QD302" s="45" t="str">
        <f ca="1"/>
        <v>-</v>
      </c>
      <c r="QE302" s="45" t="str">
        <f ca="1"/>
        <v>-</v>
      </c>
      <c r="QF302" s="45" t="str">
        <f ca="1"/>
        <v>-</v>
      </c>
      <c r="QG302" s="45" t="str">
        <f ca="1"/>
        <v>-</v>
      </c>
      <c r="QH302" s="45" t="str">
        <f ca="1"/>
        <v>-</v>
      </c>
      <c r="QI302" s="45" t="str">
        <f ca="1"/>
        <v>-</v>
      </c>
      <c r="QJ302" s="45" t="str">
        <f ca="1"/>
        <v>-</v>
      </c>
      <c r="QK302" s="45" t="str">
        <f ca="1"/>
        <v>-</v>
      </c>
      <c r="QL302" s="45" t="str">
        <f ca="1"/>
        <v>-</v>
      </c>
      <c r="QM302" s="45" t="str">
        <f ca="1"/>
        <v>-</v>
      </c>
      <c r="QN302" s="45" t="str">
        <f ca="1"/>
        <v>-</v>
      </c>
      <c r="QO302" s="45" t="str">
        <f ca="1"/>
        <v>-</v>
      </c>
      <c r="QP302" s="45" t="str">
        <f ca="1"/>
        <v>-</v>
      </c>
      <c r="QQ302" s="45" t="str">
        <f ca="1"/>
        <v>-</v>
      </c>
      <c r="QR302" s="45" t="str">
        <f ca="1"/>
        <v>-</v>
      </c>
      <c r="QS302" s="45" t="str">
        <f ca="1"/>
        <v>-</v>
      </c>
      <c r="QT302" s="45" t="str">
        <f ca="1"/>
        <v>-</v>
      </c>
      <c r="QU302" s="45" t="str">
        <f ca="1"/>
        <v>-</v>
      </c>
      <c r="QV302" s="45" t="str">
        <f ca="1"/>
        <v>-</v>
      </c>
      <c r="QW302" s="45" t="str">
        <f ca="1"/>
        <v>-</v>
      </c>
      <c r="QX302" s="45" t="str">
        <f ca="1"/>
        <v>-</v>
      </c>
      <c r="QY302" s="45" t="str">
        <f ca="1"/>
        <v>-</v>
      </c>
      <c r="QZ302" s="45" t="str">
        <f ca="1"/>
        <v>-</v>
      </c>
      <c r="RA302" s="45" t="str">
        <f ca="1"/>
        <v>-</v>
      </c>
      <c r="RB302" s="45" t="str">
        <f ca="1"/>
        <v>-</v>
      </c>
      <c r="RC302" s="45" t="str">
        <f ca="1"/>
        <v>-</v>
      </c>
      <c r="RD302" s="45" t="str">
        <f ca="1"/>
        <v>-</v>
      </c>
      <c r="RE302" s="45" t="str">
        <f ca="1"/>
        <v>-</v>
      </c>
      <c r="RF302" s="45" t="str">
        <f ca="1"/>
        <v>-</v>
      </c>
      <c r="RG302" s="45" t="str">
        <f ca="1"/>
        <v>-</v>
      </c>
      <c r="RH302" s="45" t="str">
        <f ca="1"/>
        <v>-</v>
      </c>
      <c r="RI302" s="45" t="str">
        <f ca="1"/>
        <v>-</v>
      </c>
      <c r="RJ302" s="45" t="str">
        <f ca="1"/>
        <v>-</v>
      </c>
      <c r="RK302" s="45" t="str">
        <f ca="1"/>
        <v>-</v>
      </c>
      <c r="RL302" s="45" t="str">
        <f ca="1"/>
        <v>-</v>
      </c>
      <c r="RM302" s="45" t="str">
        <f ca="1"/>
        <v>-</v>
      </c>
      <c r="RN302" s="45" t="str">
        <f ca="1"/>
        <v>-</v>
      </c>
      <c r="RO302" s="45" t="str">
        <f ca="1"/>
        <v>-</v>
      </c>
      <c r="RP302" s="45" t="str">
        <f ca="1"/>
        <v>-</v>
      </c>
      <c r="RQ302" s="45" t="str">
        <f ca="1"/>
        <v>-</v>
      </c>
      <c r="RR302" s="45" t="str">
        <f ca="1"/>
        <v>-</v>
      </c>
      <c r="RS302" s="45" t="str">
        <f ca="1"/>
        <v>-</v>
      </c>
      <c r="RT302" s="45" t="str">
        <f ca="1"/>
        <v>-</v>
      </c>
      <c r="RU302" s="45" t="str">
        <f ca="1"/>
        <v>-</v>
      </c>
      <c r="RV302" s="45" t="str">
        <f ca="1"/>
        <v>-</v>
      </c>
      <c r="RW302" s="45" t="str">
        <f ca="1"/>
        <v>-</v>
      </c>
      <c r="RX302" s="45" t="str">
        <f ca="1"/>
        <v>-</v>
      </c>
      <c r="RY302" s="45" t="str">
        <f ca="1"/>
        <v>-</v>
      </c>
      <c r="RZ302" s="45" t="str">
        <f ca="1"/>
        <v>-</v>
      </c>
      <c r="SA302" s="45" t="str">
        <f ca="1"/>
        <v>-</v>
      </c>
      <c r="SB302" s="45" t="str">
        <f ca="1"/>
        <v>-</v>
      </c>
      <c r="SC302" s="45" t="str">
        <f ca="1"/>
        <v>-</v>
      </c>
      <c r="SD302" s="45" t="str">
        <f ca="1"/>
        <v>-</v>
      </c>
      <c r="SE302" s="45" t="str">
        <f ca="1"/>
        <v>-</v>
      </c>
      <c r="SF302" s="45" t="str">
        <f ca="1"/>
        <v>-</v>
      </c>
      <c r="SG302" s="45" t="str">
        <f ca="1"/>
        <v>-</v>
      </c>
      <c r="SH302" s="45" t="str">
        <f ca="1"/>
        <v>-</v>
      </c>
      <c r="SI302" s="45" t="str">
        <f ca="1"/>
        <v>-</v>
      </c>
      <c r="SJ302" s="45" t="str">
        <f ca="1"/>
        <v>-</v>
      </c>
      <c r="SK302" s="45" t="str">
        <f ca="1"/>
        <v>-</v>
      </c>
      <c r="SL302" s="45" t="str">
        <f ca="1"/>
        <v>-</v>
      </c>
      <c r="SM302" s="45" t="str">
        <f ca="1"/>
        <v>-</v>
      </c>
      <c r="SN302" s="45" t="str">
        <f ca="1"/>
        <v>-</v>
      </c>
      <c r="SO302" s="45" t="str">
        <f ca="1"/>
        <v>-</v>
      </c>
      <c r="SP302" s="45" t="str">
        <f ca="1"/>
        <v>-</v>
      </c>
      <c r="SQ302" s="45" t="str">
        <f ca="1"/>
        <v>-</v>
      </c>
      <c r="SR302" s="45" t="str">
        <f ca="1"/>
        <v>-</v>
      </c>
      <c r="SS302" s="45" t="str">
        <f ca="1"/>
        <v>-</v>
      </c>
    </row>
    <row r="303" spans="2:513" x14ac:dyDescent="0.25">
      <c r="B303" s="46" t="s">
        <v>519</v>
      </c>
      <c r="C303" s="45" cm="1">
        <f t="array" aca="1" ref="C303" ca="1">MIN(IFERROR(IF(OFFSET(bHist!$A$1,_xlfn.XMATCH($B$297,bHist!B:B,0)-1,3,1,500)=0,"-",OFFSET(bHist!$A$1,_xlfn.XMATCH($B$297,bHist!B:B,0)-1,3,1,500))-IF(OFFSET(bHist!$A$1,_xlfn.XMATCH(B303,bHist!B:B,0)-1,3,1,500)=0,"-",OFFSET(bHist!$A$1,_xlfn.XMATCH(B303,bHist!B:B,0)-1,3,1,500)),"-"))</f>
        <v>-286.87353929758069</v>
      </c>
      <c r="D303" s="45" cm="1">
        <f t="array" aca="1" ref="D303" ca="1">AVERAGE(IFERROR(IF(OFFSET(bHist!$A$1,_xlfn.XMATCH($B$297,bHist!B:B,0)-1,3,1,500)=0,"-",OFFSET(bHist!$A$1,_xlfn.XMATCH($B$297,bHist!B:B,0)-1,3,1,500))-IF(OFFSET(bHist!$A$1,_xlfn.XMATCH(B303,bHist!B:B,0)-1,3,1,500)=0,"-",OFFSET(bHist!$A$1,_xlfn.XMATCH(B303,bHist!B:B,0)-1,3,1,500)),"-"))</f>
        <v>-133.31614205861098</v>
      </c>
      <c r="E303" s="45" cm="1">
        <f t="array" aca="1" ref="E303" ca="1">MAX(IFERROR(IF(OFFSET(bHist!$A$1,_xlfn.XMATCH($B$297,bHist!B:B,0)-1,3,1,500)=0,"-",OFFSET(bHist!$A$1,_xlfn.XMATCH($B$297,bHist!B:B,0)-1,3,1,500))-IF(OFFSET(bHist!$A$1,_xlfn.XMATCH(B303,bHist!B:B,0)-1,3,1,500)=0,"-",OFFSET(bHist!$A$1,_xlfn.XMATCH(B303,bHist!B:B,0)-1,3,1,500)),"-"))</f>
        <v>272.19545189332968</v>
      </c>
      <c r="F303" s="45" cm="1">
        <f t="array" aca="1" ref="F303" ca="1">_xlfn.STDEV.P(IFERROR(IF(OFFSET(bHist!$A$1,_xlfn.XMATCH($B$297,bHist!B:B,0)-1,3,1,500)=0,"-",OFFSET(bHist!$A$1,_xlfn.XMATCH($B$297,bHist!B:B,0)-1,3,1,500))-IF(OFFSET(bHist!$A$1,_xlfn.XMATCH(B303,bHist!B:B,0)-1,3,1,500)=0,"-",OFFSET(bHist!$A$1,_xlfn.XMATCH(B303,bHist!B:B,0)-1,3,1,500)),"-"))</f>
        <v>115.65941695133934</v>
      </c>
      <c r="G303" s="45" cm="1">
        <f t="array" aca="1" ref="G303" ca="1">INDEX((IFERROR(IF(OFFSET(bHist!$A$1,_xlfn.XMATCH($B$297,bHist!B:B,0)-1,3,1,500)=0,"-",OFFSET(bHist!$A$1,_xlfn.XMATCH($B$297,bHist!B:B,0)-1,3,1,500))-IF(OFFSET(bHist!$A$1,_xlfn.XMATCH(B303,bHist!B:B,0)-1,3,1,500)=0,"-",OFFSET(bHist!$A$1,_xlfn.XMATCH(B303,bHist!B:B,0)-1,3,1,500)),"-")),1)</f>
        <v>-21.49531550073624</v>
      </c>
      <c r="H303" s="51">
        <f t="shared" ca="1" si="9"/>
        <v>0.20001257147114831</v>
      </c>
      <c r="I303" s="51" cm="1">
        <f t="array" aca="1" ref="I303" ca="1">SLOPE((IFERROR(IF(OFFSET(bHist!$A$1,_xlfn.XMATCH($B$297,bHist!B:B,0)-1,3,1,500)=0,"-",OFFSET(bHist!$A$1,_xlfn.XMATCH($B$297,bHist!B:B,0)-1,3,1,500))-IF(OFFSET(bHist!$A$1,_xlfn.XMATCH(B303,bHist!B:B,0)-1,3,1,500)=0,"-",OFFSET(bHist!$A$1,_xlfn.XMATCH(B303,bHist!B:B,0)-1,3,1,500)),"-")),OFFSET(bHist!$A$1,0,3,1,500))</f>
        <v>0.45846976828441333</v>
      </c>
      <c r="J303" s="45" cm="1">
        <f t="array" aca="1" ref="J303" ca="1">INTERCEPT((IFERROR(IF(OFFSET(bHist!$A$1,_xlfn.XMATCH($B$297,bHist!B:B,0)-1,3,1,500)=0,"-",OFFSET(bHist!$A$1,_xlfn.XMATCH($B$297,bHist!B:B,0)-1,3,1,500))-IF(OFFSET(bHist!$A$1,_xlfn.XMATCH(B303,bHist!B:B,0)-1,3,1,500)=0,"-",OFFSET(bHist!$A$1,_xlfn.XMATCH(B303,bHist!B:B,0)-1,3,1,500)),"-")),OFFSET(bHist!$A$1,0,3,1,500))</f>
        <v>-20149.410268247844</v>
      </c>
      <c r="K303" s="45" cm="1">
        <f t="array" aca="1" ref="K303" ca="1">STEYX((IFERROR(IF(OFFSET(bHist!$A$1,_xlfn.XMATCH($B$297,bHist!B:B,0)-1,3,1,500)=0,"-",OFFSET(bHist!$A$1,_xlfn.XMATCH($B$297,bHist!B:B,0)-1,3,1,500))-IF(OFFSET(bHist!$A$1,_xlfn.XMATCH(B303,bHist!B:B,0)-1,3,1,500)=0,"-",OFFSET(bHist!$A$1,_xlfn.XMATCH(B303,bHist!B:B,0)-1,3,1,500)),"-")),OFFSET(bHist!$A$1,0,3,1,500))</f>
        <v>65.118312356600853</v>
      </c>
      <c r="L303" s="51" cm="1">
        <f t="array" aca="1" ref="L303" ca="1">CORREL(IF(OFFSET(bHist!A32,_xlfn.XMATCH($B$297,bHist!B:B,0)-1,3,1,500)=0,"-",OFFSET(bHist!$A$1,_xlfn.XMATCH($B$297,bHist!B:B,0)-1,3,1,500)),IF(OFFSET(bHist!$A$1,_xlfn.XMATCH(B303,bHist!B:B,0)-1,3,1,500)=0,"-",OFFSET(bHist!$A$1,_xlfn.XMATCH(B303,bHist!B:B,0)-1,3,1,500)))</f>
        <v>0.17925776909049992</v>
      </c>
      <c r="M303" s="51" cm="1">
        <f t="array" aca="1" ref="M303" ca="1">CORREL((IFERROR(IF(OFFSET(bHist!$A$1,_xlfn.XMATCH($B$297,bHist!B:B,0)-1,3,1,500)=0,"-",OFFSET(bHist!$A$1,_xlfn.XMATCH($B$297,bHist!B:B,0)-1,3,1,500))-IF(OFFSET(bHist!$A$1,_xlfn.XMATCH(B303,bHist!B:B,0)-1,3,1,500)=0,"-",OFFSET(bHist!$A$1,_xlfn.XMATCH(B303,bHist!B:B,0)-1,3,1,500)),"-")),OFFSET(bHist!$A$1,0,3,1,500))</f>
        <v>0.8272115176122764</v>
      </c>
      <c r="N303" s="45" cm="1">
        <f t="array" aca="1" ref="N303:SS303" ca="1">(IFERROR(IF(OFFSET(bHist!$A$1,_xlfn.XMATCH($B$297,bHist!B:B,0)-1,3,1,500)=0,"-",OFFSET(bHist!$A$1,_xlfn.XMATCH($B$297,bHist!B:B,0)-1,3,1,500))-IF(OFFSET(bHist!$A$1,_xlfn.XMATCH(B303,bHist!B:B,0)-1,3,1,500)=0,"-",OFFSET(bHist!$A$1,_xlfn.XMATCH(B303,bHist!B:B,0)-1,3,1,500)),"-"))</f>
        <v>-21.49531550073624</v>
      </c>
      <c r="O303" s="45">
        <f ca="1"/>
        <v>-23.896151725769073</v>
      </c>
      <c r="P303" s="45">
        <f ca="1"/>
        <v>-35.327175590038337</v>
      </c>
      <c r="Q303" s="45">
        <f ca="1"/>
        <v>-21.434511312007942</v>
      </c>
      <c r="R303" s="45">
        <f ca="1"/>
        <v>-22.141060375213613</v>
      </c>
      <c r="S303" s="45">
        <f ca="1"/>
        <v>-26.056558691501607</v>
      </c>
      <c r="T303" s="45">
        <f ca="1"/>
        <v>-12.165363578319557</v>
      </c>
      <c r="U303" s="45">
        <f ca="1"/>
        <v>-0.17073011493681634</v>
      </c>
      <c r="V303" s="45">
        <f ca="1"/>
        <v>13.647122413158456</v>
      </c>
      <c r="W303" s="45">
        <f ca="1"/>
        <v>3.4983897762298852</v>
      </c>
      <c r="X303" s="45">
        <f ca="1"/>
        <v>7.4528095493316755</v>
      </c>
      <c r="Y303" s="45">
        <f ca="1"/>
        <v>-16.738505455017162</v>
      </c>
      <c r="Z303" s="45">
        <f ca="1"/>
        <v>2.6991022191047591</v>
      </c>
      <c r="AA303" s="45">
        <f ca="1"/>
        <v>-5.8642081961631902</v>
      </c>
      <c r="AB303" s="45">
        <f ca="1"/>
        <v>-3.0632830691337745</v>
      </c>
      <c r="AC303" s="45">
        <f ca="1"/>
        <v>-12.422365590572383</v>
      </c>
      <c r="AD303" s="45">
        <f ca="1"/>
        <v>-19.099515290260285</v>
      </c>
      <c r="AE303" s="45">
        <f ca="1"/>
        <v>15.280598569393135</v>
      </c>
      <c r="AF303" s="45">
        <f ca="1"/>
        <v>4.4014414830207897</v>
      </c>
      <c r="AG303" s="45">
        <f ca="1"/>
        <v>15.782976994514456</v>
      </c>
      <c r="AH303" s="45">
        <f ca="1"/>
        <v>-4.1350918469428848</v>
      </c>
      <c r="AI303" s="45">
        <f ca="1"/>
        <v>-21.157920598030103</v>
      </c>
      <c r="AJ303" s="45">
        <f ca="1"/>
        <v>-39.485143553733849</v>
      </c>
      <c r="AK303" s="45">
        <f ca="1"/>
        <v>-48.688290281295735</v>
      </c>
      <c r="AL303" s="45">
        <f ca="1"/>
        <v>-14.999912117958104</v>
      </c>
      <c r="AM303" s="45">
        <f ca="1"/>
        <v>-15.014002811431851</v>
      </c>
      <c r="AN303" s="45">
        <f ca="1"/>
        <v>-0.16282985830309826</v>
      </c>
      <c r="AO303" s="45">
        <f ca="1"/>
        <v>20.261680916309388</v>
      </c>
      <c r="AP303" s="45">
        <f ca="1"/>
        <v>38.006635328292873</v>
      </c>
      <c r="AQ303" s="45">
        <f ca="1"/>
        <v>26.856973847866016</v>
      </c>
      <c r="AR303" s="45">
        <f ca="1"/>
        <v>41.498015283107748</v>
      </c>
      <c r="AS303" s="45">
        <f ca="1"/>
        <v>52.171660024166158</v>
      </c>
      <c r="AT303" s="45">
        <f ca="1"/>
        <v>88.251171060562115</v>
      </c>
      <c r="AU303" s="45">
        <f ca="1"/>
        <v>79.824738131046274</v>
      </c>
      <c r="AV303" s="45">
        <f ca="1"/>
        <v>65.395914056301137</v>
      </c>
      <c r="AW303" s="45">
        <f ca="1"/>
        <v>92.588869474411013</v>
      </c>
      <c r="AX303" s="45">
        <f ca="1"/>
        <v>99.808625626564037</v>
      </c>
      <c r="AY303" s="45">
        <f ca="1"/>
        <v>139.50965329456324</v>
      </c>
      <c r="AZ303" s="45">
        <f ca="1"/>
        <v>137.25244196557998</v>
      </c>
      <c r="BA303" s="45">
        <f ca="1"/>
        <v>120.41124728870392</v>
      </c>
      <c r="BB303" s="45">
        <f ca="1"/>
        <v>101.96034475803373</v>
      </c>
      <c r="BC303" s="45">
        <f ca="1"/>
        <v>107.66148527956005</v>
      </c>
      <c r="BD303" s="45">
        <f ca="1"/>
        <v>117.05503189420693</v>
      </c>
      <c r="BE303" s="45">
        <f ca="1"/>
        <v>122.65306729793548</v>
      </c>
      <c r="BF303" s="45">
        <f ca="1"/>
        <v>109.44157383251195</v>
      </c>
      <c r="BG303" s="45">
        <f ca="1"/>
        <v>117.83542116069793</v>
      </c>
      <c r="BH303" s="45">
        <f ca="1"/>
        <v>109.29772121715547</v>
      </c>
      <c r="BI303" s="45">
        <f ca="1"/>
        <v>84.828415041923506</v>
      </c>
      <c r="BJ303" s="45">
        <f ca="1"/>
        <v>78.683677333354979</v>
      </c>
      <c r="BK303" s="45">
        <f ca="1"/>
        <v>96.235325831890066</v>
      </c>
      <c r="BL303" s="45">
        <f ca="1"/>
        <v>100.30873118066785</v>
      </c>
      <c r="BM303" s="45">
        <f ca="1"/>
        <v>102.36959013557436</v>
      </c>
      <c r="BN303" s="45">
        <f ca="1"/>
        <v>85.559077394962287</v>
      </c>
      <c r="BO303" s="45">
        <f ca="1"/>
        <v>109.93467173814776</v>
      </c>
      <c r="BP303" s="45">
        <f ca="1"/>
        <v>157.98709990406041</v>
      </c>
      <c r="BQ303" s="45">
        <f ca="1"/>
        <v>111.6795465135574</v>
      </c>
      <c r="BR303" s="45">
        <f ca="1"/>
        <v>92.242261404991154</v>
      </c>
      <c r="BS303" s="45">
        <f ca="1"/>
        <v>99.047134127140055</v>
      </c>
      <c r="BT303" s="45">
        <f ca="1"/>
        <v>97.310156461715678</v>
      </c>
      <c r="BU303" s="45">
        <f ca="1"/>
        <v>56.20461290645602</v>
      </c>
      <c r="BV303" s="45">
        <f ca="1"/>
        <v>60.951597085952756</v>
      </c>
      <c r="BW303" s="45">
        <f ca="1"/>
        <v>126.28444620561601</v>
      </c>
      <c r="BX303" s="45">
        <f ca="1"/>
        <v>136.30277572155001</v>
      </c>
      <c r="BY303" s="45">
        <f ca="1"/>
        <v>165.8611731190681</v>
      </c>
      <c r="BZ303" s="45">
        <f ca="1"/>
        <v>217.1544962544441</v>
      </c>
      <c r="CA303" s="45">
        <f ca="1"/>
        <v>194.02092782878873</v>
      </c>
      <c r="CB303" s="45">
        <f ca="1"/>
        <v>186.90292927122118</v>
      </c>
      <c r="CC303" s="45">
        <f ca="1"/>
        <v>153.59248768711092</v>
      </c>
      <c r="CD303" s="45">
        <f ca="1"/>
        <v>162.34858948373795</v>
      </c>
      <c r="CE303" s="45">
        <f ca="1"/>
        <v>149.6323568263054</v>
      </c>
      <c r="CF303" s="45">
        <f ca="1"/>
        <v>88.129766066074353</v>
      </c>
      <c r="CG303" s="45">
        <f ca="1"/>
        <v>109.74906044006349</v>
      </c>
      <c r="CH303" s="45">
        <f ca="1"/>
        <v>162.79931486749655</v>
      </c>
      <c r="CI303" s="45">
        <f ca="1"/>
        <v>247.30243471765522</v>
      </c>
      <c r="CJ303" s="45">
        <f ca="1"/>
        <v>228.47307403802864</v>
      </c>
      <c r="CK303" s="45">
        <f ca="1"/>
        <v>228.37280081796649</v>
      </c>
      <c r="CL303" s="45">
        <f ca="1"/>
        <v>272.19545189332968</v>
      </c>
      <c r="CM303" s="45">
        <f ca="1"/>
        <v>193.08528807210922</v>
      </c>
      <c r="CN303" s="45">
        <f ca="1"/>
        <v>212.37488481760022</v>
      </c>
      <c r="CO303" s="45">
        <f ca="1"/>
        <v>135.6965785498619</v>
      </c>
      <c r="CP303" s="45">
        <f ca="1"/>
        <v>166.81094736051563</v>
      </c>
      <c r="CQ303" s="45">
        <f ca="1"/>
        <v>97.202357036590513</v>
      </c>
      <c r="CR303" s="45">
        <f ca="1"/>
        <v>83.292443751811959</v>
      </c>
      <c r="CS303" s="45">
        <f ca="1"/>
        <v>80.904822135925315</v>
      </c>
      <c r="CT303" s="45">
        <f ca="1"/>
        <v>22.981743412971525</v>
      </c>
      <c r="CU303" s="45">
        <f ca="1"/>
        <v>-10.89129981899265</v>
      </c>
      <c r="CV303" s="45">
        <f ca="1"/>
        <v>-30.102149246692647</v>
      </c>
      <c r="CW303" s="45">
        <f ca="1"/>
        <v>-44.454241295337681</v>
      </c>
      <c r="CX303" s="45">
        <f ca="1"/>
        <v>-52.676194172382338</v>
      </c>
      <c r="CY303" s="45">
        <f ca="1"/>
        <v>-52.983293084144577</v>
      </c>
      <c r="CZ303" s="45">
        <f ca="1"/>
        <v>-59.935473690986669</v>
      </c>
      <c r="DA303" s="45">
        <f ca="1"/>
        <v>-55.570445196628555</v>
      </c>
      <c r="DB303" s="45">
        <f ca="1"/>
        <v>-59.203337281227078</v>
      </c>
      <c r="DC303" s="45">
        <f ca="1"/>
        <v>-59.844384968757652</v>
      </c>
      <c r="DD303" s="45">
        <f ca="1"/>
        <v>-63.53499732446673</v>
      </c>
      <c r="DE303" s="45">
        <f ca="1"/>
        <v>-71.487101174354564</v>
      </c>
      <c r="DF303" s="45">
        <f ca="1"/>
        <v>-76.347514915943123</v>
      </c>
      <c r="DG303" s="45">
        <f ca="1"/>
        <v>-78.427453286647761</v>
      </c>
      <c r="DH303" s="45">
        <f ca="1"/>
        <v>-81.710404551982862</v>
      </c>
      <c r="DI303" s="45">
        <f ca="1"/>
        <v>-81.01174884128568</v>
      </c>
      <c r="DJ303" s="45">
        <f ca="1"/>
        <v>-80.633287894725811</v>
      </c>
      <c r="DK303" s="45">
        <f ca="1"/>
        <v>-81.932336542129548</v>
      </c>
      <c r="DL303" s="45">
        <f ca="1"/>
        <v>-86.725066817760478</v>
      </c>
      <c r="DM303" s="45">
        <f ca="1"/>
        <v>-94.712704562187156</v>
      </c>
      <c r="DN303" s="45">
        <f ca="1"/>
        <v>-86.76051937150956</v>
      </c>
      <c r="DO303" s="45">
        <f ca="1"/>
        <v>-88.40457676076889</v>
      </c>
      <c r="DP303" s="45">
        <f ca="1"/>
        <v>-92.007241911411256</v>
      </c>
      <c r="DQ303" s="45">
        <f ca="1"/>
        <v>-95.083383043766048</v>
      </c>
      <c r="DR303" s="45">
        <f ca="1"/>
        <v>-97.438799449443792</v>
      </c>
      <c r="DS303" s="45">
        <f ca="1"/>
        <v>-94.672916106700882</v>
      </c>
      <c r="DT303" s="45">
        <f ca="1"/>
        <v>-94.635655781269122</v>
      </c>
      <c r="DU303" s="45">
        <f ca="1"/>
        <v>-89.791928041458164</v>
      </c>
      <c r="DV303" s="45">
        <f ca="1"/>
        <v>-92.302634191036219</v>
      </c>
      <c r="DW303" s="45">
        <f ca="1"/>
        <v>-99.550801240921032</v>
      </c>
      <c r="DX303" s="45">
        <f ca="1"/>
        <v>-91.486552762985241</v>
      </c>
      <c r="DY303" s="45">
        <f ca="1"/>
        <v>-87.10861413049696</v>
      </c>
      <c r="DZ303" s="45">
        <f ca="1"/>
        <v>-83.021437419891356</v>
      </c>
      <c r="EA303" s="45">
        <f ca="1"/>
        <v>-82.621392925262455</v>
      </c>
      <c r="EB303" s="45">
        <f ca="1"/>
        <v>-81.409268357753774</v>
      </c>
      <c r="EC303" s="45">
        <f ca="1"/>
        <v>-92.004089152336149</v>
      </c>
      <c r="ED303" s="45">
        <f ca="1"/>
        <v>-99.792883197784448</v>
      </c>
      <c r="EE303" s="45">
        <f ca="1"/>
        <v>-103.31846862459184</v>
      </c>
      <c r="EF303" s="45">
        <f ca="1"/>
        <v>-100.97558222246167</v>
      </c>
      <c r="EG303" s="45">
        <f ca="1"/>
        <v>-103.81043304634093</v>
      </c>
      <c r="EH303" s="45">
        <f ca="1"/>
        <v>-109.44317647838594</v>
      </c>
      <c r="EI303" s="45">
        <f ca="1"/>
        <v>-112.08800225734714</v>
      </c>
      <c r="EJ303" s="45">
        <f ca="1"/>
        <v>-119.11304032516483</v>
      </c>
      <c r="EK303" s="45">
        <f ca="1"/>
        <v>-110.73734868717196</v>
      </c>
      <c r="EL303" s="45">
        <f ca="1"/>
        <v>-99.586201261520387</v>
      </c>
      <c r="EM303" s="45">
        <f ca="1"/>
        <v>-94.798529817581169</v>
      </c>
      <c r="EN303" s="45">
        <f ca="1"/>
        <v>-90.625155196189894</v>
      </c>
      <c r="EO303" s="45">
        <f ca="1"/>
        <v>-83.269704172134396</v>
      </c>
      <c r="EP303" s="45">
        <f ca="1"/>
        <v>-84.250664179325128</v>
      </c>
      <c r="EQ303" s="45">
        <f ca="1"/>
        <v>-90.398369322776773</v>
      </c>
      <c r="ER303" s="45">
        <f ca="1"/>
        <v>-86.344873059749574</v>
      </c>
      <c r="ES303" s="45">
        <f ca="1"/>
        <v>-85.422527328014382</v>
      </c>
      <c r="ET303" s="45">
        <f ca="1"/>
        <v>-91.373692981719955</v>
      </c>
      <c r="EU303" s="45">
        <f ca="1"/>
        <v>-87.365399044036849</v>
      </c>
      <c r="EV303" s="45">
        <f ca="1"/>
        <v>-86.446725500583653</v>
      </c>
      <c r="EW303" s="45">
        <f ca="1"/>
        <v>-89.089914931297301</v>
      </c>
      <c r="EX303" s="45">
        <f ca="1"/>
        <v>-89.947343184471151</v>
      </c>
      <c r="EY303" s="45">
        <f ca="1"/>
        <v>-85.442711163520784</v>
      </c>
      <c r="EZ303" s="45">
        <f ca="1"/>
        <v>-82.826711425304381</v>
      </c>
      <c r="FA303" s="45">
        <f ca="1"/>
        <v>-84.361974635601058</v>
      </c>
      <c r="FB303" s="45">
        <f ca="1"/>
        <v>-80.230213458061257</v>
      </c>
      <c r="FC303" s="45">
        <f ca="1"/>
        <v>-84.693547737598408</v>
      </c>
      <c r="FD303" s="45">
        <f ca="1"/>
        <v>-91.813710855484004</v>
      </c>
      <c r="FE303" s="45">
        <f ca="1"/>
        <v>-97.146063404083208</v>
      </c>
      <c r="FF303" s="45">
        <f ca="1"/>
        <v>-108.7937440261841</v>
      </c>
      <c r="FG303" s="45">
        <f ca="1"/>
        <v>-108.98595443630219</v>
      </c>
      <c r="FH303" s="45">
        <f ca="1"/>
        <v>-100.20863108539581</v>
      </c>
      <c r="FI303" s="45">
        <f ca="1"/>
        <v>-110.56598914194109</v>
      </c>
      <c r="FJ303" s="45">
        <f ca="1"/>
        <v>-117.89868869018557</v>
      </c>
      <c r="FK303" s="45">
        <f ca="1"/>
        <v>-128.45495133066177</v>
      </c>
      <c r="FL303" s="45">
        <f ca="1"/>
        <v>-123.92316545724873</v>
      </c>
      <c r="FM303" s="45">
        <f ca="1"/>
        <v>-127.59630335569381</v>
      </c>
      <c r="FN303" s="45">
        <f ca="1"/>
        <v>-136.97862255382535</v>
      </c>
      <c r="FO303" s="45">
        <f ca="1"/>
        <v>-134.68933141374592</v>
      </c>
      <c r="FP303" s="45">
        <f ca="1"/>
        <v>-136.09093432426454</v>
      </c>
      <c r="FQ303" s="45">
        <f ca="1"/>
        <v>-135.9188882126808</v>
      </c>
      <c r="FR303" s="45">
        <f ca="1"/>
        <v>-135.44756896829605</v>
      </c>
      <c r="FS303" s="45">
        <f ca="1"/>
        <v>-134.68078021001818</v>
      </c>
      <c r="FT303" s="45">
        <f ca="1"/>
        <v>-126.08453636217115</v>
      </c>
      <c r="FU303" s="45">
        <f ca="1"/>
        <v>-123.9413200078011</v>
      </c>
      <c r="FV303" s="45">
        <f ca="1"/>
        <v>-120.42193808698656</v>
      </c>
      <c r="FW303" s="45">
        <f ca="1"/>
        <v>-121.60332507944108</v>
      </c>
      <c r="FX303" s="45">
        <f ca="1"/>
        <v>-115.47561696386333</v>
      </c>
      <c r="FY303" s="45">
        <f ca="1"/>
        <v>-98.64339379262924</v>
      </c>
      <c r="FZ303" s="45">
        <f ca="1"/>
        <v>-98.855055796623219</v>
      </c>
      <c r="GA303" s="45">
        <f ca="1"/>
        <v>-101.07292690181731</v>
      </c>
      <c r="GB303" s="45">
        <f ca="1"/>
        <v>-115.65696217203146</v>
      </c>
      <c r="GC303" s="45">
        <f ca="1"/>
        <v>-121.60066657114027</v>
      </c>
      <c r="GD303" s="45">
        <f ca="1"/>
        <v>-117.39932416057587</v>
      </c>
      <c r="GE303" s="45">
        <f ca="1"/>
        <v>-110.44454029941554</v>
      </c>
      <c r="GF303" s="45">
        <f ca="1"/>
        <v>-110.04678795099255</v>
      </c>
      <c r="GG303" s="45">
        <f ca="1"/>
        <v>-107.06799984979628</v>
      </c>
      <c r="GH303" s="45">
        <f ca="1"/>
        <v>-109.14768842840198</v>
      </c>
      <c r="GI303" s="45">
        <f ca="1"/>
        <v>-110.86978795099256</v>
      </c>
      <c r="GJ303" s="45">
        <f ca="1"/>
        <v>-118.21881054735186</v>
      </c>
      <c r="GK303" s="45">
        <f ca="1"/>
        <v>-122.08897314167027</v>
      </c>
      <c r="GL303" s="45">
        <f ca="1"/>
        <v>-124.41912249231342</v>
      </c>
      <c r="GM303" s="45">
        <f ca="1"/>
        <v>-120.03979197025302</v>
      </c>
      <c r="GN303" s="45">
        <f ca="1"/>
        <v>-119.69732542848587</v>
      </c>
      <c r="GO303" s="45">
        <f ca="1"/>
        <v>-120.52910382795329</v>
      </c>
      <c r="GP303" s="45">
        <f ca="1"/>
        <v>-123.2882505555153</v>
      </c>
      <c r="GQ303" s="45">
        <f ca="1"/>
        <v>-117.59435729026796</v>
      </c>
      <c r="GR303" s="45">
        <f ca="1"/>
        <v>-120.02579428529739</v>
      </c>
      <c r="GS303" s="45">
        <f ca="1"/>
        <v>-119.3776590509415</v>
      </c>
      <c r="GT303" s="45">
        <f ca="1"/>
        <v>-117.17596658134457</v>
      </c>
      <c r="GU303" s="45">
        <f ca="1"/>
        <v>-116.14657867002484</v>
      </c>
      <c r="GV303" s="45">
        <f ca="1"/>
        <v>-117.76648806381223</v>
      </c>
      <c r="GW303" s="45">
        <f ca="1"/>
        <v>-122.64888253021238</v>
      </c>
      <c r="GX303" s="45">
        <f ca="1"/>
        <v>-120.03390495204926</v>
      </c>
      <c r="GY303" s="45">
        <f ca="1"/>
        <v>-122.60883309745788</v>
      </c>
      <c r="GZ303" s="45">
        <f ca="1"/>
        <v>-121.74652351379396</v>
      </c>
      <c r="HA303" s="45">
        <f ca="1"/>
        <v>-130.04594949293138</v>
      </c>
      <c r="HB303" s="45">
        <f ca="1"/>
        <v>-128.74393336439132</v>
      </c>
      <c r="HC303" s="45">
        <f ca="1"/>
        <v>-135.73747600078585</v>
      </c>
      <c r="HD303" s="45">
        <f ca="1"/>
        <v>-141.35001566505434</v>
      </c>
      <c r="HE303" s="45">
        <f ca="1"/>
        <v>-140.4667770633697</v>
      </c>
      <c r="HF303" s="45">
        <f ca="1"/>
        <v>-140.28831602954864</v>
      </c>
      <c r="HG303" s="45">
        <f ca="1"/>
        <v>-138.88903302049633</v>
      </c>
      <c r="HH303" s="45">
        <f ca="1"/>
        <v>-125.48603909301758</v>
      </c>
      <c r="HI303" s="45">
        <f ca="1"/>
        <v>-118.51626322937011</v>
      </c>
      <c r="HJ303" s="45">
        <f ca="1"/>
        <v>-108.93435829639438</v>
      </c>
      <c r="HK303" s="45">
        <f ca="1"/>
        <v>-105.38820077371597</v>
      </c>
      <c r="HL303" s="45">
        <f ca="1"/>
        <v>-101.47622485876087</v>
      </c>
      <c r="HM303" s="45">
        <f ca="1"/>
        <v>-100.615707529068</v>
      </c>
      <c r="HN303" s="45">
        <f ca="1"/>
        <v>-131.2584092125893</v>
      </c>
      <c r="HO303" s="45">
        <f ca="1"/>
        <v>-132.06101745653152</v>
      </c>
      <c r="HP303" s="45">
        <f ca="1"/>
        <v>-132.92090630722049</v>
      </c>
      <c r="HQ303" s="45">
        <f ca="1"/>
        <v>-133.65578082084653</v>
      </c>
      <c r="HR303" s="45">
        <f ca="1"/>
        <v>-118.36849313545227</v>
      </c>
      <c r="HS303" s="45">
        <f ca="1"/>
        <v>-133.34806417894359</v>
      </c>
      <c r="HT303" s="45">
        <f ca="1"/>
        <v>-129.15108515834811</v>
      </c>
      <c r="HU303" s="45">
        <f ca="1"/>
        <v>-128.42391456651688</v>
      </c>
      <c r="HV303" s="45">
        <f ca="1"/>
        <v>-127.70268251991274</v>
      </c>
      <c r="HW303" s="45">
        <f ca="1"/>
        <v>-129.21080512142177</v>
      </c>
      <c r="HX303" s="45">
        <f ca="1"/>
        <v>-117.05977251529691</v>
      </c>
      <c r="HY303" s="45">
        <f ca="1"/>
        <v>-104.2463122258186</v>
      </c>
      <c r="HZ303" s="45">
        <f ca="1"/>
        <v>-90.138711851120036</v>
      </c>
      <c r="IA303" s="45">
        <f ca="1"/>
        <v>-96.001673213481922</v>
      </c>
      <c r="IB303" s="45">
        <f ca="1"/>
        <v>-99.276717882633193</v>
      </c>
      <c r="IC303" s="45">
        <f ca="1"/>
        <v>-105.85903122377391</v>
      </c>
      <c r="ID303" s="45">
        <f ca="1"/>
        <v>-130.38755624294282</v>
      </c>
      <c r="IE303" s="45">
        <f ca="1"/>
        <v>-130.16836659145355</v>
      </c>
      <c r="IF303" s="45">
        <f ca="1"/>
        <v>-139.8103597693443</v>
      </c>
      <c r="IG303" s="45">
        <f ca="1"/>
        <v>-141.61041947364805</v>
      </c>
      <c r="IH303" s="45">
        <f ca="1"/>
        <v>-140.29086202287675</v>
      </c>
      <c r="II303" s="45">
        <f ca="1"/>
        <v>-115.80453298950198</v>
      </c>
      <c r="IJ303" s="45">
        <f ca="1"/>
        <v>-115.34201089620592</v>
      </c>
      <c r="IK303" s="45">
        <f ca="1"/>
        <v>-125.28444102811812</v>
      </c>
      <c r="IL303" s="45">
        <f ca="1"/>
        <v>-119.83262171697618</v>
      </c>
      <c r="IM303" s="45">
        <f ca="1"/>
        <v>-136.43271157884595</v>
      </c>
      <c r="IN303" s="45">
        <f ca="1"/>
        <v>-135.38192334413532</v>
      </c>
      <c r="IO303" s="45">
        <f ca="1"/>
        <v>-174.00901569557192</v>
      </c>
      <c r="IP303" s="45">
        <f ca="1"/>
        <v>-168.34570336055756</v>
      </c>
      <c r="IQ303" s="45">
        <f ca="1"/>
        <v>-147.78807772541046</v>
      </c>
      <c r="IR303" s="45">
        <f ca="1"/>
        <v>-139.73970642518992</v>
      </c>
      <c r="IS303" s="45">
        <f ca="1"/>
        <v>-148.14414053535458</v>
      </c>
      <c r="IT303" s="45">
        <f ca="1"/>
        <v>-127.6345884180069</v>
      </c>
      <c r="IU303" s="45">
        <f ca="1"/>
        <v>-120.92871303176881</v>
      </c>
      <c r="IV303" s="45">
        <f ca="1"/>
        <v>-113.25024076652522</v>
      </c>
      <c r="IW303" s="45">
        <f ca="1"/>
        <v>-127.37559589195249</v>
      </c>
      <c r="IX303" s="45">
        <f ca="1"/>
        <v>-134.12672277450565</v>
      </c>
      <c r="IY303" s="45">
        <f ca="1"/>
        <v>-138.98679165697095</v>
      </c>
      <c r="IZ303" s="45">
        <f ca="1"/>
        <v>-137.72816829061509</v>
      </c>
      <c r="JA303" s="45">
        <f ca="1"/>
        <v>-144.78435898923874</v>
      </c>
      <c r="JB303" s="45">
        <f ca="1"/>
        <v>-140.77496535444257</v>
      </c>
      <c r="JC303" s="45">
        <f ca="1"/>
        <v>-138.32898996305465</v>
      </c>
      <c r="JD303" s="45">
        <f ca="1"/>
        <v>-137.78726200246811</v>
      </c>
      <c r="JE303" s="45">
        <f ca="1"/>
        <v>-136.19593384170531</v>
      </c>
      <c r="JF303" s="45">
        <f ca="1"/>
        <v>-137.04783654689794</v>
      </c>
      <c r="JG303" s="45">
        <f ca="1"/>
        <v>-150.86632708120345</v>
      </c>
      <c r="JH303" s="45">
        <f ca="1"/>
        <v>-158.50028507614135</v>
      </c>
      <c r="JI303" s="45">
        <f ca="1"/>
        <v>-155.53391071653371</v>
      </c>
      <c r="JJ303" s="45">
        <f ca="1"/>
        <v>-150.31163610029222</v>
      </c>
      <c r="JK303" s="45">
        <f ca="1"/>
        <v>-146.90202138853073</v>
      </c>
      <c r="JL303" s="45">
        <f ca="1"/>
        <v>-141.85527856731414</v>
      </c>
      <c r="JM303" s="45">
        <f ca="1"/>
        <v>-140.11327288484571</v>
      </c>
      <c r="JN303" s="45">
        <f ca="1"/>
        <v>-136.55816387605665</v>
      </c>
      <c r="JO303" s="45">
        <f ca="1"/>
        <v>-151.28730588102343</v>
      </c>
      <c r="JP303" s="45">
        <f ca="1"/>
        <v>-154.27346799278257</v>
      </c>
      <c r="JQ303" s="45">
        <f ca="1"/>
        <v>-162.12775974369055</v>
      </c>
      <c r="JR303" s="45">
        <f ca="1"/>
        <v>-162.02731448936458</v>
      </c>
      <c r="JS303" s="45">
        <f ca="1"/>
        <v>-157.60241729211805</v>
      </c>
      <c r="JT303" s="45">
        <f ca="1"/>
        <v>-157.25287780237196</v>
      </c>
      <c r="JU303" s="45">
        <f ca="1"/>
        <v>-148.51206924533841</v>
      </c>
      <c r="JV303" s="45">
        <f ca="1"/>
        <v>-151.34143044853215</v>
      </c>
      <c r="JW303" s="45">
        <f ca="1"/>
        <v>-164.49300201559066</v>
      </c>
      <c r="JX303" s="45">
        <f ca="1"/>
        <v>-182.07345434856416</v>
      </c>
      <c r="JY303" s="45">
        <f ca="1"/>
        <v>-184.01800979232786</v>
      </c>
      <c r="JZ303" s="45">
        <f ca="1"/>
        <v>-188.38755378389362</v>
      </c>
      <c r="KA303" s="45">
        <f ca="1"/>
        <v>-202.82000686120989</v>
      </c>
      <c r="KB303" s="45">
        <f ca="1"/>
        <v>-191.52782105970385</v>
      </c>
      <c r="KC303" s="45">
        <f ca="1"/>
        <v>-197.48973713684086</v>
      </c>
      <c r="KD303" s="45">
        <f ca="1"/>
        <v>-199.17135315752029</v>
      </c>
      <c r="KE303" s="45">
        <f ca="1"/>
        <v>-206.50148799657825</v>
      </c>
      <c r="KF303" s="45">
        <f ca="1"/>
        <v>-212.21788622045517</v>
      </c>
      <c r="KG303" s="45">
        <f ca="1"/>
        <v>-207.86404833221434</v>
      </c>
      <c r="KH303" s="45">
        <f ca="1"/>
        <v>-219.94486532306678</v>
      </c>
      <c r="KI303" s="45">
        <f ca="1"/>
        <v>-227.80058904361726</v>
      </c>
      <c r="KJ303" s="45">
        <f ca="1"/>
        <v>-214.65127063083656</v>
      </c>
      <c r="KK303" s="45">
        <f ca="1"/>
        <v>-232.17394504690162</v>
      </c>
      <c r="KL303" s="45">
        <f ca="1"/>
        <v>-232.04959761095046</v>
      </c>
      <c r="KM303" s="45">
        <f ca="1"/>
        <v>-238.50559406900402</v>
      </c>
      <c r="KN303" s="45">
        <f ca="1"/>
        <v>-245.28139410495754</v>
      </c>
      <c r="KO303" s="45">
        <f ca="1"/>
        <v>-254.54774009847648</v>
      </c>
      <c r="KP303" s="45">
        <f ca="1"/>
        <v>-232.20044432830804</v>
      </c>
      <c r="KQ303" s="45">
        <f ca="1"/>
        <v>-225.1049187393188</v>
      </c>
      <c r="KR303" s="45">
        <f ca="1"/>
        <v>-229.61294081211088</v>
      </c>
      <c r="KS303" s="45">
        <f ca="1"/>
        <v>-220.93871479701994</v>
      </c>
      <c r="KT303" s="45">
        <f ca="1"/>
        <v>-218.32649437713627</v>
      </c>
      <c r="KU303" s="45">
        <f ca="1"/>
        <v>-216.52910222578049</v>
      </c>
      <c r="KV303" s="45">
        <f ca="1"/>
        <v>-226.80667532777784</v>
      </c>
      <c r="KW303" s="45">
        <f ca="1"/>
        <v>-229.95897105693814</v>
      </c>
      <c r="KX303" s="45">
        <f ca="1"/>
        <v>-229.55708784770968</v>
      </c>
      <c r="KY303" s="45">
        <f ca="1"/>
        <v>-243.35248065090184</v>
      </c>
      <c r="KZ303" s="45">
        <f ca="1"/>
        <v>-253.78374010372161</v>
      </c>
      <c r="LA303" s="45">
        <f ca="1"/>
        <v>-234.87502814340587</v>
      </c>
      <c r="LB303" s="45">
        <f ca="1"/>
        <v>-216.56586743307116</v>
      </c>
      <c r="LC303" s="45">
        <f ca="1"/>
        <v>-215.6311877708435</v>
      </c>
      <c r="LD303" s="45">
        <f ca="1"/>
        <v>-215.7938656415939</v>
      </c>
      <c r="LE303" s="45">
        <f ca="1"/>
        <v>-221.66970409440995</v>
      </c>
      <c r="LF303" s="45">
        <f ca="1"/>
        <v>-225.14402547931675</v>
      </c>
      <c r="LG303" s="45">
        <f ca="1"/>
        <v>-235.81877808952333</v>
      </c>
      <c r="LH303" s="45">
        <f ca="1"/>
        <v>-233.30748778104783</v>
      </c>
      <c r="LI303" s="45">
        <f ca="1"/>
        <v>-228.86633375406265</v>
      </c>
      <c r="LJ303" s="45">
        <f ca="1"/>
        <v>-222.96269220590594</v>
      </c>
      <c r="LK303" s="45">
        <f ca="1"/>
        <v>-223.44553428792958</v>
      </c>
      <c r="LL303" s="45">
        <f ca="1"/>
        <v>-218.65384085845949</v>
      </c>
      <c r="LM303" s="45">
        <f ca="1"/>
        <v>-220.85716416835785</v>
      </c>
      <c r="LN303" s="45">
        <f ca="1"/>
        <v>-212.46940036773677</v>
      </c>
      <c r="LO303" s="45">
        <f ca="1"/>
        <v>-219.8128565044403</v>
      </c>
      <c r="LP303" s="45">
        <f ca="1"/>
        <v>-236.04776698637005</v>
      </c>
      <c r="LQ303" s="45">
        <f ca="1"/>
        <v>-240.48343834304808</v>
      </c>
      <c r="LR303" s="45">
        <f ca="1"/>
        <v>-247.12099522924424</v>
      </c>
      <c r="LS303" s="45">
        <f ca="1"/>
        <v>-245.0230674791336</v>
      </c>
      <c r="LT303" s="45">
        <f ca="1"/>
        <v>-249.07776912689206</v>
      </c>
      <c r="LU303" s="45">
        <f ca="1"/>
        <v>-243.54979443359377</v>
      </c>
      <c r="LV303" s="45">
        <f ca="1"/>
        <v>-242.71043681335448</v>
      </c>
      <c r="LW303" s="45">
        <f ca="1"/>
        <v>-236.98711538219453</v>
      </c>
      <c r="LX303" s="45">
        <f ca="1"/>
        <v>-222.76307368516922</v>
      </c>
      <c r="LY303" s="45">
        <f ca="1"/>
        <v>-236.58836731481551</v>
      </c>
      <c r="LZ303" s="45">
        <f ca="1"/>
        <v>-247.96660329341893</v>
      </c>
      <c r="MA303" s="45">
        <f ca="1"/>
        <v>-248.40180784654615</v>
      </c>
      <c r="MB303" s="45">
        <f ca="1"/>
        <v>-248.11199963855745</v>
      </c>
      <c r="MC303" s="45">
        <f ca="1"/>
        <v>-269.98111887264253</v>
      </c>
      <c r="MD303" s="45">
        <f ca="1"/>
        <v>-268.43062191152575</v>
      </c>
      <c r="ME303" s="45">
        <f ca="1"/>
        <v>-266.06079543447493</v>
      </c>
      <c r="MF303" s="45">
        <f ca="1"/>
        <v>-252.23879915094381</v>
      </c>
      <c r="MG303" s="45">
        <f ca="1"/>
        <v>-231.33607495307928</v>
      </c>
      <c r="MH303" s="45">
        <f ca="1"/>
        <v>-233.61027330017089</v>
      </c>
      <c r="MI303" s="45">
        <f ca="1"/>
        <v>-232.5056557908058</v>
      </c>
      <c r="MJ303" s="45">
        <f ca="1"/>
        <v>-220.34237448596951</v>
      </c>
      <c r="MK303" s="45">
        <f ca="1"/>
        <v>-233.06009724140165</v>
      </c>
      <c r="ML303" s="45">
        <f ca="1"/>
        <v>-245.3016398315429</v>
      </c>
      <c r="MM303" s="45">
        <f ca="1"/>
        <v>-263.60890417623517</v>
      </c>
      <c r="MN303" s="45">
        <f ca="1"/>
        <v>-285.0233503904343</v>
      </c>
      <c r="MO303" s="45">
        <f ca="1"/>
        <v>-286.87353929758069</v>
      </c>
      <c r="MP303" s="45">
        <f ca="1"/>
        <v>-275.50996073389058</v>
      </c>
      <c r="MQ303" s="45">
        <f ca="1"/>
        <v>-249.71596720695493</v>
      </c>
      <c r="MR303" s="45">
        <f ca="1"/>
        <v>-272.30338728284835</v>
      </c>
      <c r="MS303" s="45">
        <f ca="1"/>
        <v>-272.23592021751409</v>
      </c>
      <c r="MT303" s="45">
        <f ca="1"/>
        <v>-244.61148475742345</v>
      </c>
      <c r="MU303" s="45">
        <f ca="1"/>
        <v>-238.81725432777415</v>
      </c>
      <c r="MV303" s="45">
        <f ca="1"/>
        <v>-238.17343401050567</v>
      </c>
      <c r="MW303" s="45">
        <f ca="1"/>
        <v>-249.06691527938841</v>
      </c>
      <c r="MX303" s="45">
        <f ca="1"/>
        <v>-265.26161688089365</v>
      </c>
      <c r="MY303" s="45">
        <f ca="1"/>
        <v>-254.77342395448682</v>
      </c>
      <c r="MZ303" s="45">
        <f ca="1"/>
        <v>-245.54200680446621</v>
      </c>
      <c r="NA303" s="45">
        <f ca="1"/>
        <v>-234.48017158555979</v>
      </c>
      <c r="NB303" s="45">
        <f ca="1"/>
        <v>-229.11138903331766</v>
      </c>
      <c r="NC303" s="45">
        <f ca="1"/>
        <v>-241.34611983251568</v>
      </c>
      <c r="ND303" s="45">
        <f ca="1"/>
        <v>-230.39514391756057</v>
      </c>
      <c r="NE303" s="45">
        <f ca="1"/>
        <v>-218.10952732706073</v>
      </c>
      <c r="NF303" s="45">
        <f ca="1"/>
        <v>-219.62820148134227</v>
      </c>
      <c r="NG303" s="45">
        <f ca="1"/>
        <v>-243.58748011684418</v>
      </c>
      <c r="NH303" s="45">
        <f ca="1"/>
        <v>-259.33792231178279</v>
      </c>
      <c r="NI303" s="45">
        <f ca="1"/>
        <v>-252.6413761796951</v>
      </c>
      <c r="NJ303" s="45">
        <f ca="1"/>
        <v>-214.10245429182049</v>
      </c>
      <c r="NK303" s="45">
        <f ca="1"/>
        <v>-225.1207889204025</v>
      </c>
      <c r="NL303" s="45">
        <f ca="1"/>
        <v>-238.3345258383751</v>
      </c>
      <c r="NM303" s="45">
        <f ca="1"/>
        <v>-225.85596156549457</v>
      </c>
      <c r="NN303" s="45">
        <f ca="1"/>
        <v>-223.68411253309256</v>
      </c>
      <c r="NO303" s="45">
        <f ca="1"/>
        <v>-244.05498787307738</v>
      </c>
      <c r="NP303" s="45">
        <f ca="1"/>
        <v>-263.40317529153822</v>
      </c>
      <c r="NQ303" s="45">
        <f ca="1"/>
        <v>-256.48566569757463</v>
      </c>
      <c r="NR303" s="45">
        <f ca="1"/>
        <v>-256.79208123064041</v>
      </c>
      <c r="NS303" s="45">
        <f ca="1"/>
        <v>-266.23710723543161</v>
      </c>
      <c r="NT303" s="45">
        <f ca="1"/>
        <v>-275.10347018909459</v>
      </c>
      <c r="NU303" s="45">
        <f ca="1"/>
        <v>-266.03125969171526</v>
      </c>
      <c r="NV303" s="45">
        <f ca="1"/>
        <v>-244.10827892589572</v>
      </c>
      <c r="NW303" s="45">
        <f ca="1"/>
        <v>-241.68230064964291</v>
      </c>
      <c r="NX303" s="45">
        <f ca="1"/>
        <v>-239.5336809535026</v>
      </c>
      <c r="NY303" s="45">
        <f ca="1"/>
        <v>-226.48955774116513</v>
      </c>
      <c r="NZ303" s="45">
        <f ca="1"/>
        <v>-244.45221467351917</v>
      </c>
      <c r="OA303" s="45">
        <f ca="1"/>
        <v>-239.18200164031981</v>
      </c>
      <c r="OB303" s="45">
        <f ca="1"/>
        <v>-231.6076888227463</v>
      </c>
      <c r="OC303" s="45">
        <f ca="1"/>
        <v>-231.7102896337509</v>
      </c>
      <c r="OD303" s="45">
        <f ca="1"/>
        <v>-226.38938369464876</v>
      </c>
      <c r="OE303" s="45">
        <f ca="1"/>
        <v>-240.38711453485485</v>
      </c>
      <c r="OF303" s="45">
        <f ca="1"/>
        <v>-236.99315150928504</v>
      </c>
      <c r="OG303" s="45">
        <f ca="1"/>
        <v>-256.5068080925941</v>
      </c>
      <c r="OH303" s="45">
        <f ca="1"/>
        <v>-268.94627821731569</v>
      </c>
      <c r="OI303" s="45">
        <f ca="1"/>
        <v>-239.69731161403655</v>
      </c>
      <c r="OJ303" s="45">
        <f ca="1"/>
        <v>-214.26786837196357</v>
      </c>
      <c r="OK303" s="45">
        <f ca="1"/>
        <v>-222.72674279832842</v>
      </c>
      <c r="OL303" s="45">
        <f ca="1"/>
        <v>-228.68631148576742</v>
      </c>
      <c r="OM303" s="45">
        <f ca="1"/>
        <v>-230.89983694648737</v>
      </c>
      <c r="ON303" s="45">
        <f ca="1"/>
        <v>-245.83426970148082</v>
      </c>
      <c r="OO303" s="45">
        <f ca="1"/>
        <v>-236.97416891098021</v>
      </c>
      <c r="OP303" s="45">
        <f ca="1"/>
        <v>-232.44204137134545</v>
      </c>
      <c r="OQ303" s="45">
        <f ca="1"/>
        <v>-237.34349169731144</v>
      </c>
      <c r="OR303" s="45">
        <f ca="1"/>
        <v>-240.98735812616349</v>
      </c>
      <c r="OS303" s="45">
        <f ca="1"/>
        <v>-237.84294294214249</v>
      </c>
      <c r="OT303" s="45">
        <f ca="1"/>
        <v>-214.26336201715469</v>
      </c>
      <c r="OU303" s="45">
        <f ca="1"/>
        <v>-222.95825890636439</v>
      </c>
      <c r="OV303" s="45">
        <f ca="1"/>
        <v>-260.37789092206958</v>
      </c>
      <c r="OW303" s="45">
        <f ca="1"/>
        <v>-261.75606125211715</v>
      </c>
      <c r="OX303" s="45">
        <f ca="1"/>
        <v>-274.56544636583322</v>
      </c>
      <c r="OY303" s="45">
        <f ca="1"/>
        <v>-277.10401216840734</v>
      </c>
      <c r="OZ303" s="45">
        <f ca="1"/>
        <v>-274.83573186969761</v>
      </c>
      <c r="PA303" s="45">
        <f ca="1"/>
        <v>-257.20998485469823</v>
      </c>
      <c r="PB303" s="45">
        <f ca="1"/>
        <v>-225.31091077232361</v>
      </c>
      <c r="PC303" s="45">
        <f ca="1"/>
        <v>-225.54576898288724</v>
      </c>
      <c r="PD303" s="45">
        <f ca="1"/>
        <v>-221.33448597383494</v>
      </c>
      <c r="PE303" s="45">
        <f ca="1"/>
        <v>-221.92919251871109</v>
      </c>
      <c r="PF303" s="45">
        <f ca="1"/>
        <v>-213.21750818014146</v>
      </c>
      <c r="PG303" s="45">
        <f ca="1"/>
        <v>-213.55545594978338</v>
      </c>
      <c r="PH303" s="45">
        <f ca="1"/>
        <v>-229.35101209163668</v>
      </c>
      <c r="PI303" s="45">
        <f ca="1"/>
        <v>-220.4227300424576</v>
      </c>
      <c r="PJ303" s="45">
        <f ca="1"/>
        <v>-224.36234763908391</v>
      </c>
      <c r="PK303" s="45">
        <f ca="1"/>
        <v>-249.98285294675827</v>
      </c>
      <c r="PL303" s="45">
        <f ca="1"/>
        <v>-237.49010099363323</v>
      </c>
      <c r="PM303" s="45">
        <f ca="1"/>
        <v>-242.0096302580834</v>
      </c>
      <c r="PN303" s="45">
        <f ca="1"/>
        <v>-242.77519392013551</v>
      </c>
      <c r="PO303" s="45">
        <f ca="1"/>
        <v>-220.48921678352349</v>
      </c>
      <c r="PP303" s="45">
        <f ca="1"/>
        <v>-219.36232526874539</v>
      </c>
      <c r="PQ303" s="45">
        <f ca="1"/>
        <v>-216.46332430887219</v>
      </c>
      <c r="PR303" s="45">
        <f ca="1"/>
        <v>-209.91349035787579</v>
      </c>
      <c r="PS303" s="45">
        <f ca="1"/>
        <v>-190.08503081274034</v>
      </c>
      <c r="PT303" s="45">
        <f ca="1"/>
        <v>-186.53399234962461</v>
      </c>
      <c r="PU303" s="45">
        <f ca="1"/>
        <v>-190.40390737962719</v>
      </c>
      <c r="PV303" s="45">
        <f ca="1"/>
        <v>-190.78855443572996</v>
      </c>
      <c r="PW303" s="45">
        <f ca="1"/>
        <v>-176.89443113613129</v>
      </c>
      <c r="PX303" s="45">
        <f ca="1"/>
        <v>-188.71803850221636</v>
      </c>
      <c r="PY303" s="45">
        <f ca="1"/>
        <v>-210.37940398645401</v>
      </c>
      <c r="PZ303" s="45">
        <f ca="1"/>
        <v>-220.6900553236008</v>
      </c>
      <c r="QA303" s="45">
        <f ca="1"/>
        <v>-227.38779263687138</v>
      </c>
      <c r="QB303" s="45">
        <f ca="1"/>
        <v>-236.21548777055739</v>
      </c>
      <c r="QC303" s="45">
        <f ca="1"/>
        <v>-216.93516686820982</v>
      </c>
      <c r="QD303" s="45">
        <f ca="1"/>
        <v>-222.18224497508999</v>
      </c>
      <c r="QE303" s="45">
        <f ca="1"/>
        <v>-218.53151937580111</v>
      </c>
      <c r="QF303" s="45">
        <f ca="1"/>
        <v>-207.50302529954911</v>
      </c>
      <c r="QG303" s="45">
        <f ca="1"/>
        <v>-219.02162388277054</v>
      </c>
      <c r="QH303" s="45">
        <f ca="1"/>
        <v>-214.58238842773437</v>
      </c>
      <c r="QI303" s="45">
        <f ca="1"/>
        <v>-203.28895650434498</v>
      </c>
      <c r="QJ303" s="45">
        <f ca="1"/>
        <v>-210.9009379272461</v>
      </c>
      <c r="QK303" s="45">
        <f ca="1"/>
        <v>-210.11096629333497</v>
      </c>
      <c r="QL303" s="45">
        <f ca="1"/>
        <v>-217.02103124380113</v>
      </c>
      <c r="QM303" s="45">
        <f ca="1"/>
        <v>-226.16463144397738</v>
      </c>
      <c r="QN303" s="45">
        <f ca="1"/>
        <v>-209.26371886253355</v>
      </c>
      <c r="QO303" s="45">
        <f ca="1"/>
        <v>-217.89504081726074</v>
      </c>
      <c r="QP303" s="45">
        <f ca="1"/>
        <v>-225.28274281406408</v>
      </c>
      <c r="QQ303" s="45">
        <f ca="1"/>
        <v>-217.03419030141828</v>
      </c>
      <c r="QR303" s="45">
        <f ca="1"/>
        <v>-203.52515131473541</v>
      </c>
      <c r="QS303" s="45">
        <f ca="1"/>
        <v>-202.0431121535301</v>
      </c>
      <c r="QT303" s="45">
        <f ca="1"/>
        <v>-208.3527880120277</v>
      </c>
      <c r="QU303" s="45">
        <f ca="1"/>
        <v>-212.48999134349822</v>
      </c>
      <c r="QV303" s="45">
        <f ca="1"/>
        <v>-219.94322146511081</v>
      </c>
      <c r="QW303" s="45">
        <f ca="1"/>
        <v>-208.46224249076846</v>
      </c>
      <c r="QX303" s="45">
        <f ca="1"/>
        <v>-207.77494116640094</v>
      </c>
      <c r="QY303" s="45">
        <f ca="1"/>
        <v>-246.96950298547745</v>
      </c>
      <c r="QZ303" s="45">
        <f ca="1"/>
        <v>-246.38400825214393</v>
      </c>
      <c r="RA303" s="45">
        <f ca="1"/>
        <v>-224.7339276556969</v>
      </c>
      <c r="RB303" s="45">
        <f ca="1"/>
        <v>-223.6680973749161</v>
      </c>
      <c r="RC303" s="45">
        <f ca="1"/>
        <v>-220.98762318468096</v>
      </c>
      <c r="RD303" s="45">
        <f ca="1"/>
        <v>-225.21024392795562</v>
      </c>
      <c r="RE303" s="45">
        <f ca="1"/>
        <v>-232.53365648889536</v>
      </c>
      <c r="RF303" s="45">
        <f ca="1"/>
        <v>-230.10179412555692</v>
      </c>
      <c r="RG303" s="45">
        <f ca="1"/>
        <v>-244.76030935573579</v>
      </c>
      <c r="RH303" s="45">
        <f ca="1"/>
        <v>-247.20097288942338</v>
      </c>
      <c r="RI303" s="45">
        <f ca="1"/>
        <v>-229.62679447460181</v>
      </c>
      <c r="RJ303" s="45">
        <f ca="1"/>
        <v>-230.6328037400246</v>
      </c>
      <c r="RK303" s="45">
        <f ca="1"/>
        <v>-246.49303897428513</v>
      </c>
      <c r="RL303" s="45">
        <f ca="1"/>
        <v>-250.41790850353243</v>
      </c>
      <c r="RM303" s="45">
        <f ca="1"/>
        <v>-256.16177479887006</v>
      </c>
      <c r="RN303" s="45">
        <f ca="1"/>
        <v>-253.41486929607385</v>
      </c>
      <c r="RO303" s="45">
        <f ca="1"/>
        <v>-252.74103993415827</v>
      </c>
      <c r="RP303" s="45">
        <f ca="1"/>
        <v>-247.40740498733521</v>
      </c>
      <c r="RQ303" s="45">
        <f ca="1"/>
        <v>-236.02724847078326</v>
      </c>
      <c r="RR303" s="45">
        <f ca="1"/>
        <v>-227.16473647451403</v>
      </c>
      <c r="RS303" s="45">
        <f ca="1"/>
        <v>-219.63294015502936</v>
      </c>
      <c r="RT303" s="45">
        <f ca="1"/>
        <v>-220.10132832813264</v>
      </c>
      <c r="RU303" s="45">
        <f ca="1"/>
        <v>-218.12957820749284</v>
      </c>
      <c r="RV303" s="45">
        <f ca="1"/>
        <v>-205.35757956266406</v>
      </c>
      <c r="RW303" s="45">
        <f ca="1"/>
        <v>-201.705314909935</v>
      </c>
      <c r="RX303" s="45">
        <f ca="1"/>
        <v>-205.31110843181608</v>
      </c>
      <c r="RY303" s="45">
        <f ca="1"/>
        <v>-206.79900165081028</v>
      </c>
      <c r="RZ303" s="45">
        <f ca="1"/>
        <v>-214.64663979053495</v>
      </c>
      <c r="SA303" s="45">
        <f ca="1"/>
        <v>-210.84070168161389</v>
      </c>
      <c r="SB303" s="45">
        <f ca="1"/>
        <v>-215.31655394792557</v>
      </c>
      <c r="SC303" s="45">
        <f ca="1"/>
        <v>-207.89546194553373</v>
      </c>
      <c r="SD303" s="45">
        <f ca="1"/>
        <v>-209.4876849884987</v>
      </c>
      <c r="SE303" s="45">
        <f ca="1"/>
        <v>-201.86229721069333</v>
      </c>
      <c r="SF303" s="45">
        <f ca="1"/>
        <v>-179.39046518468859</v>
      </c>
      <c r="SG303" s="45">
        <f ca="1"/>
        <v>-179.02372192716598</v>
      </c>
      <c r="SH303" s="45">
        <f ca="1"/>
        <v>-179.89967148828509</v>
      </c>
      <c r="SI303" s="45">
        <f ca="1"/>
        <v>-185.65568490648275</v>
      </c>
      <c r="SJ303" s="45">
        <f ca="1"/>
        <v>-188.14852366733555</v>
      </c>
      <c r="SK303" s="45">
        <f ca="1"/>
        <v>-176.73359395122526</v>
      </c>
      <c r="SL303" s="45">
        <f ca="1"/>
        <v>-175.76729634332656</v>
      </c>
      <c r="SM303" s="45">
        <f ca="1"/>
        <v>-182.59054919481281</v>
      </c>
      <c r="SN303" s="45">
        <f ca="1"/>
        <v>-175.82490969991682</v>
      </c>
      <c r="SO303" s="45">
        <f ca="1"/>
        <v>-175.84665151500701</v>
      </c>
      <c r="SP303" s="45">
        <f ca="1"/>
        <v>-173.41167673444744</v>
      </c>
      <c r="SQ303" s="45">
        <f ca="1"/>
        <v>-182.16934131526949</v>
      </c>
      <c r="SR303" s="45">
        <f ca="1"/>
        <v>-182.07923492956161</v>
      </c>
      <c r="SS303" s="45">
        <f ca="1"/>
        <v>-188.11957344913486</v>
      </c>
    </row>
    <row r="304" spans="2:513" x14ac:dyDescent="0.25">
      <c r="B304" s="46" t="s">
        <v>520</v>
      </c>
      <c r="C304" s="45" cm="1">
        <f t="array" aca="1" ref="C304" ca="1">MIN(IFERROR(IF(OFFSET(bHist!$A$1,_xlfn.XMATCH($B$297,bHist!B:B,0)-1,3,1,500)=0,"-",OFFSET(bHist!$A$1,_xlfn.XMATCH($B$297,bHist!B:B,0)-1,3,1,500))-IF(OFFSET(bHist!$A$1,_xlfn.XMATCH(B304,bHist!B:B,0)-1,3,1,500)=0,"-",OFFSET(bHist!$A$1,_xlfn.XMATCH(B304,bHist!B:B,0)-1,3,1,500)),"-"))</f>
        <v>-30.478752431631108</v>
      </c>
      <c r="D304" s="45" cm="1">
        <f t="array" aca="1" ref="D304" ca="1">AVERAGE(IFERROR(IF(OFFSET(bHist!$A$1,_xlfn.XMATCH($B$297,bHist!B:B,0)-1,3,1,500)=0,"-",OFFSET(bHist!$A$1,_xlfn.XMATCH($B$297,bHist!B:B,0)-1,3,1,500))-IF(OFFSET(bHist!$A$1,_xlfn.XMATCH(B304,bHist!B:B,0)-1,3,1,500)=0,"-",OFFSET(bHist!$A$1,_xlfn.XMATCH(B304,bHist!B:B,0)-1,3,1,500)),"-"))</f>
        <v>54.861410166465802</v>
      </c>
      <c r="E304" s="45" cm="1">
        <f t="array" aca="1" ref="E304" ca="1">MAX(IFERROR(IF(OFFSET(bHist!$A$1,_xlfn.XMATCH($B$297,bHist!B:B,0)-1,3,1,500)=0,"-",OFFSET(bHist!$A$1,_xlfn.XMATCH($B$297,bHist!B:B,0)-1,3,1,500))-IF(OFFSET(bHist!$A$1,_xlfn.XMATCH(B304,bHist!B:B,0)-1,3,1,500)=0,"-",OFFSET(bHist!$A$1,_xlfn.XMATCH(B304,bHist!B:B,0)-1,3,1,500)),"-"))</f>
        <v>161.6265394203067</v>
      </c>
      <c r="F304" s="45" cm="1">
        <f t="array" aca="1" ref="F304" ca="1">_xlfn.STDEV.P(IFERROR(IF(OFFSET(bHist!$A$1,_xlfn.XMATCH($B$297,bHist!B:B,0)-1,3,1,500)=0,"-",OFFSET(bHist!$A$1,_xlfn.XMATCH($B$297,bHist!B:B,0)-1,3,1,500))-IF(OFFSET(bHist!$A$1,_xlfn.XMATCH(B304,bHist!B:B,0)-1,3,1,500)=0,"-",OFFSET(bHist!$A$1,_xlfn.XMATCH(B304,bHist!B:B,0)-1,3,1,500)),"-"))</f>
        <v>52.585129171811381</v>
      </c>
      <c r="G304" s="45" cm="1">
        <f t="array" aca="1" ref="G304" ca="1">INDEX((IFERROR(IF(OFFSET(bHist!$A$1,_xlfn.XMATCH($B$297,bHist!B:B,0)-1,3,1,500)=0,"-",OFFSET(bHist!$A$1,_xlfn.XMATCH($B$297,bHist!B:B,0)-1,3,1,500))-IF(OFFSET(bHist!$A$1,_xlfn.XMATCH(B304,bHist!B:B,0)-1,3,1,500)=0,"-",OFFSET(bHist!$A$1,_xlfn.XMATCH(B304,bHist!B:B,0)-1,3,1,500)),"-")),1)</f>
        <v>18.573235410094242</v>
      </c>
      <c r="H304" s="51">
        <f t="shared" ca="1" si="9"/>
        <v>-0.18889731983198105</v>
      </c>
      <c r="I304" s="51" cm="1">
        <f t="array" aca="1" ref="I304" ca="1">SLOPE((IFERROR(IF(OFFSET(bHist!$A$1,_xlfn.XMATCH($B$297,bHist!B:B,0)-1,3,1,500)=0,"-",OFFSET(bHist!$A$1,_xlfn.XMATCH($B$297,bHist!B:B,0)-1,3,1,500))-IF(OFFSET(bHist!$A$1,_xlfn.XMATCH(B304,bHist!B:B,0)-1,3,1,500)=0,"-",OFFSET(bHist!$A$1,_xlfn.XMATCH(B304,bHist!B:B,0)-1,3,1,500)),"-")),OFFSET(bHist!$A$1,0,3,1,500))</f>
        <v>0.25440620736072089</v>
      </c>
      <c r="J304" s="45" cm="1">
        <f t="array" aca="1" ref="J304" ca="1">INTERCEPT((IFERROR(IF(OFFSET(bHist!$A$1,_xlfn.XMATCH($B$297,bHist!B:B,0)-1,3,1,500)=0,"-",OFFSET(bHist!$A$1,_xlfn.XMATCH($B$297,bHist!B:B,0)-1,3,1,500))-IF(OFFSET(bHist!$A$1,_xlfn.XMATCH(B304,bHist!B:B,0)-1,3,1,500)=0,"-",OFFSET(bHist!$A$1,_xlfn.XMATCH(B304,bHist!B:B,0)-1,3,1,500)),"-")),OFFSET(bHist!$A$1,0,3,1,500))</f>
        <v>-11123.524735832169</v>
      </c>
      <c r="K304" s="45" cm="1">
        <f t="array" aca="1" ref="K304" ca="1">STEYX((IFERROR(IF(OFFSET(bHist!$A$1,_xlfn.XMATCH($B$297,bHist!B:B,0)-1,3,1,500)=0,"-",OFFSET(bHist!$A$1,_xlfn.XMATCH($B$297,bHist!B:B,0)-1,3,1,500))-IF(OFFSET(bHist!$A$1,_xlfn.XMATCH(B304,bHist!B:B,0)-1,3,1,500)=0,"-",OFFSET(bHist!$A$1,_xlfn.XMATCH(B304,bHist!B:B,0)-1,3,1,500)),"-")),OFFSET(bHist!$A$1,0,3,1,500))</f>
        <v>51.637738146755581</v>
      </c>
      <c r="L304" s="51" cm="1">
        <f t="array" aca="1" ref="L304" ca="1">CORREL(IF(OFFSET(bHist!A33,_xlfn.XMATCH($B$297,bHist!B:B,0)-1,3,1,500)=0,"-",OFFSET(bHist!$A$1,_xlfn.XMATCH($B$297,bHist!B:B,0)-1,3,1,500)),IF(OFFSET(bHist!$A$1,_xlfn.XMATCH(B304,bHist!B:B,0)-1,3,1,500)=0,"-",OFFSET(bHist!$A$1,_xlfn.XMATCH(B304,bHist!B:B,0)-1,3,1,500)))</f>
        <v>0.93519041332386144</v>
      </c>
      <c r="M304" s="51" cm="1">
        <f t="array" aca="1" ref="M304" ca="1">CORREL((IFERROR(IF(OFFSET(bHist!$A$1,_xlfn.XMATCH($B$297,bHist!B:B,0)-1,3,1,500)=0,"-",OFFSET(bHist!$A$1,_xlfn.XMATCH($B$297,bHist!B:B,0)-1,3,1,500))-IF(OFFSET(bHist!$A$1,_xlfn.XMATCH(B304,bHist!B:B,0)-1,3,1,500)=0,"-",OFFSET(bHist!$A$1,_xlfn.XMATCH(B304,bHist!B:B,0)-1,3,1,500)),"-")),OFFSET(bHist!$A$1,0,3,1,500))</f>
        <v>0.23005992700341851</v>
      </c>
      <c r="N304" s="45" cm="1">
        <f t="array" aca="1" ref="N304:SS304" ca="1">(IFERROR(IF(OFFSET(bHist!$A$1,_xlfn.XMATCH($B$297,bHist!B:B,0)-1,3,1,500)=0,"-",OFFSET(bHist!$A$1,_xlfn.XMATCH($B$297,bHist!B:B,0)-1,3,1,500))-IF(OFFSET(bHist!$A$1,_xlfn.XMATCH(B304,bHist!B:B,0)-1,3,1,500)=0,"-",OFFSET(bHist!$A$1,_xlfn.XMATCH(B304,bHist!B:B,0)-1,3,1,500)),"-"))</f>
        <v>18.573235410094242</v>
      </c>
      <c r="O304" s="45">
        <f ca="1"/>
        <v>16.586171717405307</v>
      </c>
      <c r="P304" s="45">
        <f ca="1"/>
        <v>0.84974624741079197</v>
      </c>
      <c r="Q304" s="45">
        <f ca="1"/>
        <v>15.042336932301566</v>
      </c>
      <c r="R304" s="45">
        <f ca="1"/>
        <v>5.6166731430888035</v>
      </c>
      <c r="S304" s="45">
        <f ca="1"/>
        <v>2.1419185391068822</v>
      </c>
      <c r="T304" s="45">
        <f ca="1"/>
        <v>13.159038587927796</v>
      </c>
      <c r="U304" s="45">
        <f ca="1"/>
        <v>26.996175162076952</v>
      </c>
      <c r="V304" s="45">
        <f ca="1"/>
        <v>40.975466577231941</v>
      </c>
      <c r="W304" s="45">
        <f ca="1"/>
        <v>34.461858292579677</v>
      </c>
      <c r="X304" s="45">
        <f ca="1"/>
        <v>39.932949404001249</v>
      </c>
      <c r="Y304" s="45">
        <f ca="1"/>
        <v>18.723395733952486</v>
      </c>
      <c r="Z304" s="45">
        <f ca="1"/>
        <v>40.473862368941298</v>
      </c>
      <c r="AA304" s="45">
        <f ca="1"/>
        <v>35.542795823395238</v>
      </c>
      <c r="AB304" s="45">
        <f ca="1"/>
        <v>41.18772146016363</v>
      </c>
      <c r="AC304" s="45">
        <f ca="1"/>
        <v>35.902538348853625</v>
      </c>
      <c r="AD304" s="45">
        <f ca="1"/>
        <v>12.345852957308296</v>
      </c>
      <c r="AE304" s="45">
        <f ca="1"/>
        <v>50.698235150337212</v>
      </c>
      <c r="AF304" s="45">
        <f ca="1"/>
        <v>44.441409739971164</v>
      </c>
      <c r="AG304" s="45">
        <f ca="1"/>
        <v>75.855952147662606</v>
      </c>
      <c r="AH304" s="45">
        <f ca="1"/>
        <v>66.586556654095659</v>
      </c>
      <c r="AI304" s="45">
        <f ca="1"/>
        <v>64.26083947378396</v>
      </c>
      <c r="AJ304" s="45">
        <f ca="1"/>
        <v>32.259889975130534</v>
      </c>
      <c r="AK304" s="45">
        <f ca="1"/>
        <v>2.9363679462671257</v>
      </c>
      <c r="AL304" s="45">
        <f ca="1"/>
        <v>25.083335006296636</v>
      </c>
      <c r="AM304" s="45">
        <f ca="1"/>
        <v>11.883568618953234</v>
      </c>
      <c r="AN304" s="45">
        <f ca="1"/>
        <v>25.075855847060666</v>
      </c>
      <c r="AO304" s="45">
        <f ca="1"/>
        <v>47.395550685644196</v>
      </c>
      <c r="AP304" s="45">
        <f ca="1"/>
        <v>70.938114471316339</v>
      </c>
      <c r="AQ304" s="45">
        <f ca="1"/>
        <v>62.677324186682654</v>
      </c>
      <c r="AR304" s="45">
        <f ca="1"/>
        <v>66.904150782167903</v>
      </c>
      <c r="AS304" s="45">
        <f ca="1"/>
        <v>72.097050629556179</v>
      </c>
      <c r="AT304" s="45">
        <f ca="1"/>
        <v>104.97758429121973</v>
      </c>
      <c r="AU304" s="45">
        <f ca="1"/>
        <v>98.865874668836568</v>
      </c>
      <c r="AV304" s="45">
        <f ca="1"/>
        <v>80.351751507401445</v>
      </c>
      <c r="AW304" s="45">
        <f ca="1"/>
        <v>99.333332780659191</v>
      </c>
      <c r="AX304" s="45">
        <f ca="1"/>
        <v>95.147207284390902</v>
      </c>
      <c r="AY304" s="45">
        <f ca="1"/>
        <v>131.27637739032502</v>
      </c>
      <c r="AZ304" s="45">
        <f ca="1"/>
        <v>128.89615248382091</v>
      </c>
      <c r="BA304" s="45">
        <f ca="1"/>
        <v>127.83002728569505</v>
      </c>
      <c r="BB304" s="45">
        <f ca="1"/>
        <v>116.70000079381464</v>
      </c>
      <c r="BC304" s="45">
        <f ca="1"/>
        <v>121.95400183135268</v>
      </c>
      <c r="BD304" s="45">
        <f ca="1"/>
        <v>131.12458506900072</v>
      </c>
      <c r="BE304" s="45">
        <f ca="1"/>
        <v>134.15570619225502</v>
      </c>
      <c r="BF304" s="45">
        <f ca="1"/>
        <v>98.304406957924357</v>
      </c>
      <c r="BG304" s="45">
        <f ca="1"/>
        <v>105.76560696500542</v>
      </c>
      <c r="BH304" s="45">
        <f ca="1"/>
        <v>92.750396508753283</v>
      </c>
      <c r="BI304" s="45">
        <f ca="1"/>
        <v>96.430336707949607</v>
      </c>
      <c r="BJ304" s="45">
        <f ca="1"/>
        <v>94.04304862827064</v>
      </c>
      <c r="BK304" s="45">
        <f ca="1"/>
        <v>118.70370956462625</v>
      </c>
      <c r="BL304" s="45">
        <f ca="1"/>
        <v>122.66662923592332</v>
      </c>
      <c r="BM304" s="45">
        <f ca="1"/>
        <v>117.92323659372335</v>
      </c>
      <c r="BN304" s="45">
        <f ca="1"/>
        <v>99.06691598141191</v>
      </c>
      <c r="BO304" s="45">
        <f ca="1"/>
        <v>104.57655009084937</v>
      </c>
      <c r="BP304" s="45">
        <f ca="1"/>
        <v>150.63825271022318</v>
      </c>
      <c r="BQ304" s="45">
        <f ca="1"/>
        <v>112.32212124997375</v>
      </c>
      <c r="BR304" s="45">
        <f ca="1"/>
        <v>98.423402068376561</v>
      </c>
      <c r="BS304" s="45">
        <f ca="1"/>
        <v>101.76848943698405</v>
      </c>
      <c r="BT304" s="45">
        <f ca="1"/>
        <v>119.24876125258209</v>
      </c>
      <c r="BU304" s="45">
        <f ca="1"/>
        <v>78.723223403871089</v>
      </c>
      <c r="BV304" s="45">
        <f ca="1"/>
        <v>50.812245781004435</v>
      </c>
      <c r="BW304" s="45">
        <f ca="1"/>
        <v>85.243457050442657</v>
      </c>
      <c r="BX304" s="45">
        <f ca="1"/>
        <v>72.295823754191417</v>
      </c>
      <c r="BY304" s="45">
        <f ca="1"/>
        <v>79.129330736517829</v>
      </c>
      <c r="BZ304" s="45">
        <f ca="1"/>
        <v>125.93383664590124</v>
      </c>
      <c r="CA304" s="45">
        <f ca="1"/>
        <v>103.0948929282427</v>
      </c>
      <c r="CB304" s="45">
        <f ca="1"/>
        <v>98.356448339819906</v>
      </c>
      <c r="CC304" s="45">
        <f ca="1"/>
        <v>65.622572575688366</v>
      </c>
      <c r="CD304" s="45">
        <f ca="1"/>
        <v>68.963213984787444</v>
      </c>
      <c r="CE304" s="45">
        <f ca="1"/>
        <v>67.262480389833456</v>
      </c>
      <c r="CF304" s="45">
        <f ca="1"/>
        <v>-2.7740538282395164</v>
      </c>
      <c r="CG304" s="45">
        <f ca="1"/>
        <v>2.1398396832346407</v>
      </c>
      <c r="CH304" s="45">
        <f ca="1"/>
        <v>-5.4290235242247036</v>
      </c>
      <c r="CI304" s="45">
        <f ca="1"/>
        <v>61.887590020418202</v>
      </c>
      <c r="CJ304" s="45">
        <f ca="1"/>
        <v>84.677048505663834</v>
      </c>
      <c r="CK304" s="45">
        <f ca="1"/>
        <v>44.223180668413647</v>
      </c>
      <c r="CL304" s="45">
        <f ca="1"/>
        <v>81.525092262268117</v>
      </c>
      <c r="CM304" s="45">
        <f ca="1"/>
        <v>85.177994190692971</v>
      </c>
      <c r="CN304" s="45">
        <f ca="1"/>
        <v>151.45605006867646</v>
      </c>
      <c r="CO304" s="45">
        <f ca="1"/>
        <v>126.5472205126286</v>
      </c>
      <c r="CP304" s="45">
        <f ca="1"/>
        <v>161.6265394203067</v>
      </c>
      <c r="CQ304" s="45">
        <f ca="1"/>
        <v>154.64595600116252</v>
      </c>
      <c r="CR304" s="45">
        <f ca="1"/>
        <v>133.05239595830437</v>
      </c>
      <c r="CS304" s="45">
        <f ca="1"/>
        <v>125.60719343042376</v>
      </c>
      <c r="CT304" s="45">
        <f ca="1"/>
        <v>95.568718276739105</v>
      </c>
      <c r="CU304" s="45">
        <f ca="1"/>
        <v>62.600979125142089</v>
      </c>
      <c r="CV304" s="45">
        <f ca="1"/>
        <v>42.087640358149997</v>
      </c>
      <c r="CW304" s="45">
        <f ca="1"/>
        <v>24.023384920299065</v>
      </c>
      <c r="CX304" s="45">
        <f ca="1"/>
        <v>22.196592892646777</v>
      </c>
      <c r="CY304" s="45">
        <f ca="1"/>
        <v>16.814805201113245</v>
      </c>
      <c r="CZ304" s="45">
        <f ca="1"/>
        <v>6.092387476503859</v>
      </c>
      <c r="DA304" s="45">
        <f ca="1"/>
        <v>6.1576724081635348</v>
      </c>
      <c r="DB304" s="45">
        <f ca="1"/>
        <v>4.1279631193280295</v>
      </c>
      <c r="DC304" s="45">
        <f ca="1"/>
        <v>1.7261383022666053</v>
      </c>
      <c r="DD304" s="45">
        <f ca="1"/>
        <v>-3.7357848505973834</v>
      </c>
      <c r="DE304" s="45">
        <f ca="1"/>
        <v>-9.9609762991070738</v>
      </c>
      <c r="DF304" s="45">
        <f ca="1"/>
        <v>-13.478904492080204</v>
      </c>
      <c r="DG304" s="45">
        <f ca="1"/>
        <v>-14.065221954882134</v>
      </c>
      <c r="DH304" s="45">
        <f ca="1"/>
        <v>-15.72330117225647</v>
      </c>
      <c r="DI304" s="45">
        <f ca="1"/>
        <v>-14.377928761303423</v>
      </c>
      <c r="DJ304" s="45">
        <f ca="1"/>
        <v>-15.902188867330551</v>
      </c>
      <c r="DK304" s="45">
        <f ca="1"/>
        <v>-17.175855546295622</v>
      </c>
      <c r="DL304" s="45">
        <f ca="1"/>
        <v>-20.958650981724247</v>
      </c>
      <c r="DM304" s="45">
        <f ca="1"/>
        <v>-26.327061297476291</v>
      </c>
      <c r="DN304" s="45">
        <f ca="1"/>
        <v>-19.486971594035623</v>
      </c>
      <c r="DO304" s="45">
        <f ca="1"/>
        <v>-21.18339083880187</v>
      </c>
      <c r="DP304" s="45">
        <f ca="1"/>
        <v>-23.375353490412238</v>
      </c>
      <c r="DQ304" s="45">
        <f ca="1"/>
        <v>-26.210126361250872</v>
      </c>
      <c r="DR304" s="45">
        <f ca="1"/>
        <v>-27.535899528741851</v>
      </c>
      <c r="DS304" s="45">
        <f ca="1"/>
        <v>-27.306340189874163</v>
      </c>
      <c r="DT304" s="45">
        <f ca="1"/>
        <v>-30.286587290525461</v>
      </c>
      <c r="DU304" s="45">
        <f ca="1"/>
        <v>-30.478752431631108</v>
      </c>
      <c r="DV304" s="45" t="str">
        <f ca="1"/>
        <v>-</v>
      </c>
      <c r="DW304" s="45" t="str">
        <f ca="1"/>
        <v>-</v>
      </c>
      <c r="DX304" s="45" t="str">
        <f ca="1"/>
        <v>-</v>
      </c>
      <c r="DY304" s="45" t="str">
        <f ca="1"/>
        <v>-</v>
      </c>
      <c r="DZ304" s="45" t="str">
        <f ca="1"/>
        <v>-</v>
      </c>
      <c r="EA304" s="45" t="str">
        <f ca="1"/>
        <v>-</v>
      </c>
      <c r="EB304" s="45" t="str">
        <f ca="1"/>
        <v>-</v>
      </c>
      <c r="EC304" s="45" t="str">
        <f ca="1"/>
        <v>-</v>
      </c>
      <c r="ED304" s="45" t="str">
        <f ca="1"/>
        <v>-</v>
      </c>
      <c r="EE304" s="45" t="str">
        <f ca="1"/>
        <v>-</v>
      </c>
      <c r="EF304" s="45" t="str">
        <f ca="1"/>
        <v>-</v>
      </c>
      <c r="EG304" s="45" t="str">
        <f ca="1"/>
        <v>-</v>
      </c>
      <c r="EH304" s="45" t="str">
        <f ca="1"/>
        <v>-</v>
      </c>
      <c r="EI304" s="45" t="str">
        <f ca="1"/>
        <v>-</v>
      </c>
      <c r="EJ304" s="45" t="str">
        <f ca="1"/>
        <v>-</v>
      </c>
      <c r="EK304" s="45" t="str">
        <f ca="1"/>
        <v>-</v>
      </c>
      <c r="EL304" s="45" t="str">
        <f ca="1"/>
        <v>-</v>
      </c>
      <c r="EM304" s="45" t="str">
        <f ca="1"/>
        <v>-</v>
      </c>
      <c r="EN304" s="45" t="str">
        <f ca="1"/>
        <v>-</v>
      </c>
      <c r="EO304" s="45" t="str">
        <f ca="1"/>
        <v>-</v>
      </c>
      <c r="EP304" s="45" t="str">
        <f ca="1"/>
        <v>-</v>
      </c>
      <c r="EQ304" s="45" t="str">
        <f ca="1"/>
        <v>-</v>
      </c>
      <c r="ER304" s="45" t="str">
        <f ca="1"/>
        <v>-</v>
      </c>
      <c r="ES304" s="45" t="str">
        <f ca="1"/>
        <v>-</v>
      </c>
      <c r="ET304" s="45" t="str">
        <f ca="1"/>
        <v>-</v>
      </c>
      <c r="EU304" s="45" t="str">
        <f ca="1"/>
        <v>-</v>
      </c>
      <c r="EV304" s="45" t="str">
        <f ca="1"/>
        <v>-</v>
      </c>
      <c r="EW304" s="45" t="str">
        <f ca="1"/>
        <v>-</v>
      </c>
      <c r="EX304" s="45" t="str">
        <f ca="1"/>
        <v>-</v>
      </c>
      <c r="EY304" s="45" t="str">
        <f ca="1"/>
        <v>-</v>
      </c>
      <c r="EZ304" s="45" t="str">
        <f ca="1"/>
        <v>-</v>
      </c>
      <c r="FA304" s="45" t="str">
        <f ca="1"/>
        <v>-</v>
      </c>
      <c r="FB304" s="45" t="str">
        <f ca="1"/>
        <v>-</v>
      </c>
      <c r="FC304" s="45" t="str">
        <f ca="1"/>
        <v>-</v>
      </c>
      <c r="FD304" s="45" t="str">
        <f ca="1"/>
        <v>-</v>
      </c>
      <c r="FE304" s="45" t="str">
        <f ca="1"/>
        <v>-</v>
      </c>
      <c r="FF304" s="45" t="str">
        <f ca="1"/>
        <v>-</v>
      </c>
      <c r="FG304" s="45" t="str">
        <f ca="1"/>
        <v>-</v>
      </c>
      <c r="FH304" s="45" t="str">
        <f ca="1"/>
        <v>-</v>
      </c>
      <c r="FI304" s="45" t="str">
        <f ca="1"/>
        <v>-</v>
      </c>
      <c r="FJ304" s="45" t="str">
        <f ca="1"/>
        <v>-</v>
      </c>
      <c r="FK304" s="45" t="str">
        <f ca="1"/>
        <v>-</v>
      </c>
      <c r="FL304" s="45" t="str">
        <f ca="1"/>
        <v>-</v>
      </c>
      <c r="FM304" s="45" t="str">
        <f ca="1"/>
        <v>-</v>
      </c>
      <c r="FN304" s="45" t="str">
        <f ca="1"/>
        <v>-</v>
      </c>
      <c r="FO304" s="45" t="str">
        <f ca="1"/>
        <v>-</v>
      </c>
      <c r="FP304" s="45" t="str">
        <f ca="1"/>
        <v>-</v>
      </c>
      <c r="FQ304" s="45" t="str">
        <f ca="1"/>
        <v>-</v>
      </c>
      <c r="FR304" s="45" t="str">
        <f ca="1"/>
        <v>-</v>
      </c>
      <c r="FS304" s="45" t="str">
        <f ca="1"/>
        <v>-</v>
      </c>
      <c r="FT304" s="45" t="str">
        <f ca="1"/>
        <v>-</v>
      </c>
      <c r="FU304" s="45" t="str">
        <f ca="1"/>
        <v>-</v>
      </c>
      <c r="FV304" s="45" t="str">
        <f ca="1"/>
        <v>-</v>
      </c>
      <c r="FW304" s="45" t="str">
        <f ca="1"/>
        <v>-</v>
      </c>
      <c r="FX304" s="45" t="str">
        <f ca="1"/>
        <v>-</v>
      </c>
      <c r="FY304" s="45" t="str">
        <f ca="1"/>
        <v>-</v>
      </c>
      <c r="FZ304" s="45" t="str">
        <f ca="1"/>
        <v>-</v>
      </c>
      <c r="GA304" s="45" t="str">
        <f ca="1"/>
        <v>-</v>
      </c>
      <c r="GB304" s="45" t="str">
        <f ca="1"/>
        <v>-</v>
      </c>
      <c r="GC304" s="45" t="str">
        <f ca="1"/>
        <v>-</v>
      </c>
      <c r="GD304" s="45" t="str">
        <f ca="1"/>
        <v>-</v>
      </c>
      <c r="GE304" s="45" t="str">
        <f ca="1"/>
        <v>-</v>
      </c>
      <c r="GF304" s="45" t="str">
        <f ca="1"/>
        <v>-</v>
      </c>
      <c r="GG304" s="45" t="str">
        <f ca="1"/>
        <v>-</v>
      </c>
      <c r="GH304" s="45" t="str">
        <f ca="1"/>
        <v>-</v>
      </c>
      <c r="GI304" s="45" t="str">
        <f ca="1"/>
        <v>-</v>
      </c>
      <c r="GJ304" s="45" t="str">
        <f ca="1"/>
        <v>-</v>
      </c>
      <c r="GK304" s="45" t="str">
        <f ca="1"/>
        <v>-</v>
      </c>
      <c r="GL304" s="45" t="str">
        <f ca="1"/>
        <v>-</v>
      </c>
      <c r="GM304" s="45" t="str">
        <f ca="1"/>
        <v>-</v>
      </c>
      <c r="GN304" s="45" t="str">
        <f ca="1"/>
        <v>-</v>
      </c>
      <c r="GO304" s="45" t="str">
        <f ca="1"/>
        <v>-</v>
      </c>
      <c r="GP304" s="45" t="str">
        <f ca="1"/>
        <v>-</v>
      </c>
      <c r="GQ304" s="45" t="str">
        <f ca="1"/>
        <v>-</v>
      </c>
      <c r="GR304" s="45" t="str">
        <f ca="1"/>
        <v>-</v>
      </c>
      <c r="GS304" s="45" t="str">
        <f ca="1"/>
        <v>-</v>
      </c>
      <c r="GT304" s="45" t="str">
        <f ca="1"/>
        <v>-</v>
      </c>
      <c r="GU304" s="45" t="str">
        <f ca="1"/>
        <v>-</v>
      </c>
      <c r="GV304" s="45" t="str">
        <f ca="1"/>
        <v>-</v>
      </c>
      <c r="GW304" s="45" t="str">
        <f ca="1"/>
        <v>-</v>
      </c>
      <c r="GX304" s="45" t="str">
        <f ca="1"/>
        <v>-</v>
      </c>
      <c r="GY304" s="45" t="str">
        <f ca="1"/>
        <v>-</v>
      </c>
      <c r="GZ304" s="45" t="str">
        <f ca="1"/>
        <v>-</v>
      </c>
      <c r="HA304" s="45" t="str">
        <f ca="1"/>
        <v>-</v>
      </c>
      <c r="HB304" s="45" t="str">
        <f ca="1"/>
        <v>-</v>
      </c>
      <c r="HC304" s="45" t="str">
        <f ca="1"/>
        <v>-</v>
      </c>
      <c r="HD304" s="45" t="str">
        <f ca="1"/>
        <v>-</v>
      </c>
      <c r="HE304" s="45" t="str">
        <f ca="1"/>
        <v>-</v>
      </c>
      <c r="HF304" s="45" t="str">
        <f ca="1"/>
        <v>-</v>
      </c>
      <c r="HG304" s="45" t="str">
        <f ca="1"/>
        <v>-</v>
      </c>
      <c r="HH304" s="45" t="str">
        <f ca="1"/>
        <v>-</v>
      </c>
      <c r="HI304" s="45" t="str">
        <f ca="1"/>
        <v>-</v>
      </c>
      <c r="HJ304" s="45" t="str">
        <f ca="1"/>
        <v>-</v>
      </c>
      <c r="HK304" s="45" t="str">
        <f ca="1"/>
        <v>-</v>
      </c>
      <c r="HL304" s="45" t="str">
        <f ca="1"/>
        <v>-</v>
      </c>
      <c r="HM304" s="45" t="str">
        <f ca="1"/>
        <v>-</v>
      </c>
      <c r="HN304" s="45" t="str">
        <f ca="1"/>
        <v>-</v>
      </c>
      <c r="HO304" s="45" t="str">
        <f ca="1"/>
        <v>-</v>
      </c>
      <c r="HP304" s="45" t="str">
        <f ca="1"/>
        <v>-</v>
      </c>
      <c r="HQ304" s="45" t="str">
        <f ca="1"/>
        <v>-</v>
      </c>
      <c r="HR304" s="45" t="str">
        <f ca="1"/>
        <v>-</v>
      </c>
      <c r="HS304" s="45" t="str">
        <f ca="1"/>
        <v>-</v>
      </c>
      <c r="HT304" s="45" t="str">
        <f ca="1"/>
        <v>-</v>
      </c>
      <c r="HU304" s="45" t="str">
        <f ca="1"/>
        <v>-</v>
      </c>
      <c r="HV304" s="45" t="str">
        <f ca="1"/>
        <v>-</v>
      </c>
      <c r="HW304" s="45" t="str">
        <f ca="1"/>
        <v>-</v>
      </c>
      <c r="HX304" s="45" t="str">
        <f ca="1"/>
        <v>-</v>
      </c>
      <c r="HY304" s="45" t="str">
        <f ca="1"/>
        <v>-</v>
      </c>
      <c r="HZ304" s="45" t="str">
        <f ca="1"/>
        <v>-</v>
      </c>
      <c r="IA304" s="45" t="str">
        <f ca="1"/>
        <v>-</v>
      </c>
      <c r="IB304" s="45" t="str">
        <f ca="1"/>
        <v>-</v>
      </c>
      <c r="IC304" s="45" t="str">
        <f ca="1"/>
        <v>-</v>
      </c>
      <c r="ID304" s="45" t="str">
        <f ca="1"/>
        <v>-</v>
      </c>
      <c r="IE304" s="45" t="str">
        <f ca="1"/>
        <v>-</v>
      </c>
      <c r="IF304" s="45" t="str">
        <f ca="1"/>
        <v>-</v>
      </c>
      <c r="IG304" s="45" t="str">
        <f ca="1"/>
        <v>-</v>
      </c>
      <c r="IH304" s="45" t="str">
        <f ca="1"/>
        <v>-</v>
      </c>
      <c r="II304" s="45" t="str">
        <f ca="1"/>
        <v>-</v>
      </c>
      <c r="IJ304" s="45" t="str">
        <f ca="1"/>
        <v>-</v>
      </c>
      <c r="IK304" s="45" t="str">
        <f ca="1"/>
        <v>-</v>
      </c>
      <c r="IL304" s="45" t="str">
        <f ca="1"/>
        <v>-</v>
      </c>
      <c r="IM304" s="45" t="str">
        <f ca="1"/>
        <v>-</v>
      </c>
      <c r="IN304" s="45" t="str">
        <f ca="1"/>
        <v>-</v>
      </c>
      <c r="IO304" s="45" t="str">
        <f ca="1"/>
        <v>-</v>
      </c>
      <c r="IP304" s="45" t="str">
        <f ca="1"/>
        <v>-</v>
      </c>
      <c r="IQ304" s="45" t="str">
        <f ca="1"/>
        <v>-</v>
      </c>
      <c r="IR304" s="45" t="str">
        <f ca="1"/>
        <v>-</v>
      </c>
      <c r="IS304" s="45" t="str">
        <f ca="1"/>
        <v>-</v>
      </c>
      <c r="IT304" s="45" t="str">
        <f ca="1"/>
        <v>-</v>
      </c>
      <c r="IU304" s="45" t="str">
        <f ca="1"/>
        <v>-</v>
      </c>
      <c r="IV304" s="45" t="str">
        <f ca="1"/>
        <v>-</v>
      </c>
      <c r="IW304" s="45" t="str">
        <f ca="1"/>
        <v>-</v>
      </c>
      <c r="IX304" s="45" t="str">
        <f ca="1"/>
        <v>-</v>
      </c>
      <c r="IY304" s="45" t="str">
        <f ca="1"/>
        <v>-</v>
      </c>
      <c r="IZ304" s="45" t="str">
        <f ca="1"/>
        <v>-</v>
      </c>
      <c r="JA304" s="45" t="str">
        <f ca="1"/>
        <v>-</v>
      </c>
      <c r="JB304" s="45" t="str">
        <f ca="1"/>
        <v>-</v>
      </c>
      <c r="JC304" s="45" t="str">
        <f ca="1"/>
        <v>-</v>
      </c>
      <c r="JD304" s="45" t="str">
        <f ca="1"/>
        <v>-</v>
      </c>
      <c r="JE304" s="45" t="str">
        <f ca="1"/>
        <v>-</v>
      </c>
      <c r="JF304" s="45" t="str">
        <f ca="1"/>
        <v>-</v>
      </c>
      <c r="JG304" s="45" t="str">
        <f ca="1"/>
        <v>-</v>
      </c>
      <c r="JH304" s="45" t="str">
        <f ca="1"/>
        <v>-</v>
      </c>
      <c r="JI304" s="45" t="str">
        <f ca="1"/>
        <v>-</v>
      </c>
      <c r="JJ304" s="45" t="str">
        <f ca="1"/>
        <v>-</v>
      </c>
      <c r="JK304" s="45" t="str">
        <f ca="1"/>
        <v>-</v>
      </c>
      <c r="JL304" s="45" t="str">
        <f ca="1"/>
        <v>-</v>
      </c>
      <c r="JM304" s="45" t="str">
        <f ca="1"/>
        <v>-</v>
      </c>
      <c r="JN304" s="45" t="str">
        <f ca="1"/>
        <v>-</v>
      </c>
      <c r="JO304" s="45" t="str">
        <f ca="1"/>
        <v>-</v>
      </c>
      <c r="JP304" s="45" t="str">
        <f ca="1"/>
        <v>-</v>
      </c>
      <c r="JQ304" s="45" t="str">
        <f ca="1"/>
        <v>-</v>
      </c>
      <c r="JR304" s="45" t="str">
        <f ca="1"/>
        <v>-</v>
      </c>
      <c r="JS304" s="45" t="str">
        <f ca="1"/>
        <v>-</v>
      </c>
      <c r="JT304" s="45" t="str">
        <f ca="1"/>
        <v>-</v>
      </c>
      <c r="JU304" s="45" t="str">
        <f ca="1"/>
        <v>-</v>
      </c>
      <c r="JV304" s="45" t="str">
        <f ca="1"/>
        <v>-</v>
      </c>
      <c r="JW304" s="45" t="str">
        <f ca="1"/>
        <v>-</v>
      </c>
      <c r="JX304" s="45" t="str">
        <f ca="1"/>
        <v>-</v>
      </c>
      <c r="JY304" s="45" t="str">
        <f ca="1"/>
        <v>-</v>
      </c>
      <c r="JZ304" s="45" t="str">
        <f ca="1"/>
        <v>-</v>
      </c>
      <c r="KA304" s="45" t="str">
        <f ca="1"/>
        <v>-</v>
      </c>
      <c r="KB304" s="45" t="str">
        <f ca="1"/>
        <v>-</v>
      </c>
      <c r="KC304" s="45" t="str">
        <f ca="1"/>
        <v>-</v>
      </c>
      <c r="KD304" s="45" t="str">
        <f ca="1"/>
        <v>-</v>
      </c>
      <c r="KE304" s="45" t="str">
        <f ca="1"/>
        <v>-</v>
      </c>
      <c r="KF304" s="45" t="str">
        <f ca="1"/>
        <v>-</v>
      </c>
      <c r="KG304" s="45" t="str">
        <f ca="1"/>
        <v>-</v>
      </c>
      <c r="KH304" s="45" t="str">
        <f ca="1"/>
        <v>-</v>
      </c>
      <c r="KI304" s="45" t="str">
        <f ca="1"/>
        <v>-</v>
      </c>
      <c r="KJ304" s="45" t="str">
        <f ca="1"/>
        <v>-</v>
      </c>
      <c r="KK304" s="45" t="str">
        <f ca="1"/>
        <v>-</v>
      </c>
      <c r="KL304" s="45" t="str">
        <f ca="1"/>
        <v>-</v>
      </c>
      <c r="KM304" s="45" t="str">
        <f ca="1"/>
        <v>-</v>
      </c>
      <c r="KN304" s="45" t="str">
        <f ca="1"/>
        <v>-</v>
      </c>
      <c r="KO304" s="45" t="str">
        <f ca="1"/>
        <v>-</v>
      </c>
      <c r="KP304" s="45" t="str">
        <f ca="1"/>
        <v>-</v>
      </c>
      <c r="KQ304" s="45" t="str">
        <f ca="1"/>
        <v>-</v>
      </c>
      <c r="KR304" s="45" t="str">
        <f ca="1"/>
        <v>-</v>
      </c>
      <c r="KS304" s="45" t="str">
        <f ca="1"/>
        <v>-</v>
      </c>
      <c r="KT304" s="45" t="str">
        <f ca="1"/>
        <v>-</v>
      </c>
      <c r="KU304" s="45" t="str">
        <f ca="1"/>
        <v>-</v>
      </c>
      <c r="KV304" s="45" t="str">
        <f ca="1"/>
        <v>-</v>
      </c>
      <c r="KW304" s="45" t="str">
        <f ca="1"/>
        <v>-</v>
      </c>
      <c r="KX304" s="45" t="str">
        <f ca="1"/>
        <v>-</v>
      </c>
      <c r="KY304" s="45" t="str">
        <f ca="1"/>
        <v>-</v>
      </c>
      <c r="KZ304" s="45" t="str">
        <f ca="1"/>
        <v>-</v>
      </c>
      <c r="LA304" s="45" t="str">
        <f ca="1"/>
        <v>-</v>
      </c>
      <c r="LB304" s="45" t="str">
        <f ca="1"/>
        <v>-</v>
      </c>
      <c r="LC304" s="45" t="str">
        <f ca="1"/>
        <v>-</v>
      </c>
      <c r="LD304" s="45" t="str">
        <f ca="1"/>
        <v>-</v>
      </c>
      <c r="LE304" s="45" t="str">
        <f ca="1"/>
        <v>-</v>
      </c>
      <c r="LF304" s="45" t="str">
        <f ca="1"/>
        <v>-</v>
      </c>
      <c r="LG304" s="45" t="str">
        <f ca="1"/>
        <v>-</v>
      </c>
      <c r="LH304" s="45" t="str">
        <f ca="1"/>
        <v>-</v>
      </c>
      <c r="LI304" s="45" t="str">
        <f ca="1"/>
        <v>-</v>
      </c>
      <c r="LJ304" s="45" t="str">
        <f ca="1"/>
        <v>-</v>
      </c>
      <c r="LK304" s="45" t="str">
        <f ca="1"/>
        <v>-</v>
      </c>
      <c r="LL304" s="45" t="str">
        <f ca="1"/>
        <v>-</v>
      </c>
      <c r="LM304" s="45" t="str">
        <f ca="1"/>
        <v>-</v>
      </c>
      <c r="LN304" s="45" t="str">
        <f ca="1"/>
        <v>-</v>
      </c>
      <c r="LO304" s="45" t="str">
        <f ca="1"/>
        <v>-</v>
      </c>
      <c r="LP304" s="45" t="str">
        <f ca="1"/>
        <v>-</v>
      </c>
      <c r="LQ304" s="45" t="str">
        <f ca="1"/>
        <v>-</v>
      </c>
      <c r="LR304" s="45" t="str">
        <f ca="1"/>
        <v>-</v>
      </c>
      <c r="LS304" s="45" t="str">
        <f ca="1"/>
        <v>-</v>
      </c>
      <c r="LT304" s="45" t="str">
        <f ca="1"/>
        <v>-</v>
      </c>
      <c r="LU304" s="45" t="str">
        <f ca="1"/>
        <v>-</v>
      </c>
      <c r="LV304" s="45" t="str">
        <f ca="1"/>
        <v>-</v>
      </c>
      <c r="LW304" s="45" t="str">
        <f ca="1"/>
        <v>-</v>
      </c>
      <c r="LX304" s="45" t="str">
        <f ca="1"/>
        <v>-</v>
      </c>
      <c r="LY304" s="45" t="str">
        <f ca="1"/>
        <v>-</v>
      </c>
      <c r="LZ304" s="45" t="str">
        <f ca="1"/>
        <v>-</v>
      </c>
      <c r="MA304" s="45" t="str">
        <f ca="1"/>
        <v>-</v>
      </c>
      <c r="MB304" s="45" t="str">
        <f ca="1"/>
        <v>-</v>
      </c>
      <c r="MC304" s="45" t="str">
        <f ca="1"/>
        <v>-</v>
      </c>
      <c r="MD304" s="45" t="str">
        <f ca="1"/>
        <v>-</v>
      </c>
      <c r="ME304" s="45" t="str">
        <f ca="1"/>
        <v>-</v>
      </c>
      <c r="MF304" s="45" t="str">
        <f ca="1"/>
        <v>-</v>
      </c>
      <c r="MG304" s="45" t="str">
        <f ca="1"/>
        <v>-</v>
      </c>
      <c r="MH304" s="45" t="str">
        <f ca="1"/>
        <v>-</v>
      </c>
      <c r="MI304" s="45" t="str">
        <f ca="1"/>
        <v>-</v>
      </c>
      <c r="MJ304" s="45" t="str">
        <f ca="1"/>
        <v>-</v>
      </c>
      <c r="MK304" s="45" t="str">
        <f ca="1"/>
        <v>-</v>
      </c>
      <c r="ML304" s="45" t="str">
        <f ca="1"/>
        <v>-</v>
      </c>
      <c r="MM304" s="45" t="str">
        <f ca="1"/>
        <v>-</v>
      </c>
      <c r="MN304" s="45" t="str">
        <f ca="1"/>
        <v>-</v>
      </c>
      <c r="MO304" s="45" t="str">
        <f ca="1"/>
        <v>-</v>
      </c>
      <c r="MP304" s="45" t="str">
        <f ca="1"/>
        <v>-</v>
      </c>
      <c r="MQ304" s="45" t="str">
        <f ca="1"/>
        <v>-</v>
      </c>
      <c r="MR304" s="45" t="str">
        <f ca="1"/>
        <v>-</v>
      </c>
      <c r="MS304" s="45" t="str">
        <f ca="1"/>
        <v>-</v>
      </c>
      <c r="MT304" s="45" t="str">
        <f ca="1"/>
        <v>-</v>
      </c>
      <c r="MU304" s="45" t="str">
        <f ca="1"/>
        <v>-</v>
      </c>
      <c r="MV304" s="45" t="str">
        <f ca="1"/>
        <v>-</v>
      </c>
      <c r="MW304" s="45" t="str">
        <f ca="1"/>
        <v>-</v>
      </c>
      <c r="MX304" s="45" t="str">
        <f ca="1"/>
        <v>-</v>
      </c>
      <c r="MY304" s="45" t="str">
        <f ca="1"/>
        <v>-</v>
      </c>
      <c r="MZ304" s="45" t="str">
        <f ca="1"/>
        <v>-</v>
      </c>
      <c r="NA304" s="45" t="str">
        <f ca="1"/>
        <v>-</v>
      </c>
      <c r="NB304" s="45" t="str">
        <f ca="1"/>
        <v>-</v>
      </c>
      <c r="NC304" s="45" t="str">
        <f ca="1"/>
        <v>-</v>
      </c>
      <c r="ND304" s="45" t="str">
        <f ca="1"/>
        <v>-</v>
      </c>
      <c r="NE304" s="45" t="str">
        <f ca="1"/>
        <v>-</v>
      </c>
      <c r="NF304" s="45" t="str">
        <f ca="1"/>
        <v>-</v>
      </c>
      <c r="NG304" s="45" t="str">
        <f ca="1"/>
        <v>-</v>
      </c>
      <c r="NH304" s="45" t="str">
        <f ca="1"/>
        <v>-</v>
      </c>
      <c r="NI304" s="45" t="str">
        <f ca="1"/>
        <v>-</v>
      </c>
      <c r="NJ304" s="45" t="str">
        <f ca="1"/>
        <v>-</v>
      </c>
      <c r="NK304" s="45" t="str">
        <f ca="1"/>
        <v>-</v>
      </c>
      <c r="NL304" s="45" t="str">
        <f ca="1"/>
        <v>-</v>
      </c>
      <c r="NM304" s="45" t="str">
        <f ca="1"/>
        <v>-</v>
      </c>
      <c r="NN304" s="45" t="str">
        <f ca="1"/>
        <v>-</v>
      </c>
      <c r="NO304" s="45" t="str">
        <f ca="1"/>
        <v>-</v>
      </c>
      <c r="NP304" s="45" t="str">
        <f ca="1"/>
        <v>-</v>
      </c>
      <c r="NQ304" s="45" t="str">
        <f ca="1"/>
        <v>-</v>
      </c>
      <c r="NR304" s="45" t="str">
        <f ca="1"/>
        <v>-</v>
      </c>
      <c r="NS304" s="45" t="str">
        <f ca="1"/>
        <v>-</v>
      </c>
      <c r="NT304" s="45" t="str">
        <f ca="1"/>
        <v>-</v>
      </c>
      <c r="NU304" s="45" t="str">
        <f ca="1"/>
        <v>-</v>
      </c>
      <c r="NV304" s="45" t="str">
        <f ca="1"/>
        <v>-</v>
      </c>
      <c r="NW304" s="45" t="str">
        <f ca="1"/>
        <v>-</v>
      </c>
      <c r="NX304" s="45" t="str">
        <f ca="1"/>
        <v>-</v>
      </c>
      <c r="NY304" s="45" t="str">
        <f ca="1"/>
        <v>-</v>
      </c>
      <c r="NZ304" s="45" t="str">
        <f ca="1"/>
        <v>-</v>
      </c>
      <c r="OA304" s="45" t="str">
        <f ca="1"/>
        <v>-</v>
      </c>
      <c r="OB304" s="45" t="str">
        <f ca="1"/>
        <v>-</v>
      </c>
      <c r="OC304" s="45" t="str">
        <f ca="1"/>
        <v>-</v>
      </c>
      <c r="OD304" s="45" t="str">
        <f ca="1"/>
        <v>-</v>
      </c>
      <c r="OE304" s="45" t="str">
        <f ca="1"/>
        <v>-</v>
      </c>
      <c r="OF304" s="45" t="str">
        <f ca="1"/>
        <v>-</v>
      </c>
      <c r="OG304" s="45" t="str">
        <f ca="1"/>
        <v>-</v>
      </c>
      <c r="OH304" s="45" t="str">
        <f ca="1"/>
        <v>-</v>
      </c>
      <c r="OI304" s="45" t="str">
        <f ca="1"/>
        <v>-</v>
      </c>
      <c r="OJ304" s="45" t="str">
        <f ca="1"/>
        <v>-</v>
      </c>
      <c r="OK304" s="45" t="str">
        <f ca="1"/>
        <v>-</v>
      </c>
      <c r="OL304" s="45" t="str">
        <f ca="1"/>
        <v>-</v>
      </c>
      <c r="OM304" s="45" t="str">
        <f ca="1"/>
        <v>-</v>
      </c>
      <c r="ON304" s="45" t="str">
        <f ca="1"/>
        <v>-</v>
      </c>
      <c r="OO304" s="45" t="str">
        <f ca="1"/>
        <v>-</v>
      </c>
      <c r="OP304" s="45" t="str">
        <f ca="1"/>
        <v>-</v>
      </c>
      <c r="OQ304" s="45" t="str">
        <f ca="1"/>
        <v>-</v>
      </c>
      <c r="OR304" s="45" t="str">
        <f ca="1"/>
        <v>-</v>
      </c>
      <c r="OS304" s="45" t="str">
        <f ca="1"/>
        <v>-</v>
      </c>
      <c r="OT304" s="45" t="str">
        <f ca="1"/>
        <v>-</v>
      </c>
      <c r="OU304" s="45" t="str">
        <f ca="1"/>
        <v>-</v>
      </c>
      <c r="OV304" s="45" t="str">
        <f ca="1"/>
        <v>-</v>
      </c>
      <c r="OW304" s="45" t="str">
        <f ca="1"/>
        <v>-</v>
      </c>
      <c r="OX304" s="45" t="str">
        <f ca="1"/>
        <v>-</v>
      </c>
      <c r="OY304" s="45" t="str">
        <f ca="1"/>
        <v>-</v>
      </c>
      <c r="OZ304" s="45" t="str">
        <f ca="1"/>
        <v>-</v>
      </c>
      <c r="PA304" s="45" t="str">
        <f ca="1"/>
        <v>-</v>
      </c>
      <c r="PB304" s="45" t="str">
        <f ca="1"/>
        <v>-</v>
      </c>
      <c r="PC304" s="45" t="str">
        <f ca="1"/>
        <v>-</v>
      </c>
      <c r="PD304" s="45" t="str">
        <f ca="1"/>
        <v>-</v>
      </c>
      <c r="PE304" s="45" t="str">
        <f ca="1"/>
        <v>-</v>
      </c>
      <c r="PF304" s="45" t="str">
        <f ca="1"/>
        <v>-</v>
      </c>
      <c r="PG304" s="45" t="str">
        <f ca="1"/>
        <v>-</v>
      </c>
      <c r="PH304" s="45" t="str">
        <f ca="1"/>
        <v>-</v>
      </c>
      <c r="PI304" s="45" t="str">
        <f ca="1"/>
        <v>-</v>
      </c>
      <c r="PJ304" s="45" t="str">
        <f ca="1"/>
        <v>-</v>
      </c>
      <c r="PK304" s="45" t="str">
        <f ca="1"/>
        <v>-</v>
      </c>
      <c r="PL304" s="45" t="str">
        <f ca="1"/>
        <v>-</v>
      </c>
      <c r="PM304" s="45" t="str">
        <f ca="1"/>
        <v>-</v>
      </c>
      <c r="PN304" s="45" t="str">
        <f ca="1"/>
        <v>-</v>
      </c>
      <c r="PO304" s="45" t="str">
        <f ca="1"/>
        <v>-</v>
      </c>
      <c r="PP304" s="45" t="str">
        <f ca="1"/>
        <v>-</v>
      </c>
      <c r="PQ304" s="45" t="str">
        <f ca="1"/>
        <v>-</v>
      </c>
      <c r="PR304" s="45" t="str">
        <f ca="1"/>
        <v>-</v>
      </c>
      <c r="PS304" s="45" t="str">
        <f ca="1"/>
        <v>-</v>
      </c>
      <c r="PT304" s="45" t="str">
        <f ca="1"/>
        <v>-</v>
      </c>
      <c r="PU304" s="45" t="str">
        <f ca="1"/>
        <v>-</v>
      </c>
      <c r="PV304" s="45" t="str">
        <f ca="1"/>
        <v>-</v>
      </c>
      <c r="PW304" s="45" t="str">
        <f ca="1"/>
        <v>-</v>
      </c>
      <c r="PX304" s="45" t="str">
        <f ca="1"/>
        <v>-</v>
      </c>
      <c r="PY304" s="45" t="str">
        <f ca="1"/>
        <v>-</v>
      </c>
      <c r="PZ304" s="45" t="str">
        <f ca="1"/>
        <v>-</v>
      </c>
      <c r="QA304" s="45" t="str">
        <f ca="1"/>
        <v>-</v>
      </c>
      <c r="QB304" s="45" t="str">
        <f ca="1"/>
        <v>-</v>
      </c>
      <c r="QC304" s="45" t="str">
        <f ca="1"/>
        <v>-</v>
      </c>
      <c r="QD304" s="45" t="str">
        <f ca="1"/>
        <v>-</v>
      </c>
      <c r="QE304" s="45" t="str">
        <f ca="1"/>
        <v>-</v>
      </c>
      <c r="QF304" s="45" t="str">
        <f ca="1"/>
        <v>-</v>
      </c>
      <c r="QG304" s="45" t="str">
        <f ca="1"/>
        <v>-</v>
      </c>
      <c r="QH304" s="45" t="str">
        <f ca="1"/>
        <v>-</v>
      </c>
      <c r="QI304" s="45" t="str">
        <f ca="1"/>
        <v>-</v>
      </c>
      <c r="QJ304" s="45" t="str">
        <f ca="1"/>
        <v>-</v>
      </c>
      <c r="QK304" s="45" t="str">
        <f ca="1"/>
        <v>-</v>
      </c>
      <c r="QL304" s="45" t="str">
        <f ca="1"/>
        <v>-</v>
      </c>
      <c r="QM304" s="45" t="str">
        <f ca="1"/>
        <v>-</v>
      </c>
      <c r="QN304" s="45" t="str">
        <f ca="1"/>
        <v>-</v>
      </c>
      <c r="QO304" s="45" t="str">
        <f ca="1"/>
        <v>-</v>
      </c>
      <c r="QP304" s="45" t="str">
        <f ca="1"/>
        <v>-</v>
      </c>
      <c r="QQ304" s="45" t="str">
        <f ca="1"/>
        <v>-</v>
      </c>
      <c r="QR304" s="45" t="str">
        <f ca="1"/>
        <v>-</v>
      </c>
      <c r="QS304" s="45" t="str">
        <f ca="1"/>
        <v>-</v>
      </c>
      <c r="QT304" s="45" t="str">
        <f ca="1"/>
        <v>-</v>
      </c>
      <c r="QU304" s="45" t="str">
        <f ca="1"/>
        <v>-</v>
      </c>
      <c r="QV304" s="45" t="str">
        <f ca="1"/>
        <v>-</v>
      </c>
      <c r="QW304" s="45" t="str">
        <f ca="1"/>
        <v>-</v>
      </c>
      <c r="QX304" s="45" t="str">
        <f ca="1"/>
        <v>-</v>
      </c>
      <c r="QY304" s="45" t="str">
        <f ca="1"/>
        <v>-</v>
      </c>
      <c r="QZ304" s="45" t="str">
        <f ca="1"/>
        <v>-</v>
      </c>
      <c r="RA304" s="45" t="str">
        <f ca="1"/>
        <v>-</v>
      </c>
      <c r="RB304" s="45" t="str">
        <f ca="1"/>
        <v>-</v>
      </c>
      <c r="RC304" s="45" t="str">
        <f ca="1"/>
        <v>-</v>
      </c>
      <c r="RD304" s="45" t="str">
        <f ca="1"/>
        <v>-</v>
      </c>
      <c r="RE304" s="45" t="str">
        <f ca="1"/>
        <v>-</v>
      </c>
      <c r="RF304" s="45" t="str">
        <f ca="1"/>
        <v>-</v>
      </c>
      <c r="RG304" s="45" t="str">
        <f ca="1"/>
        <v>-</v>
      </c>
      <c r="RH304" s="45" t="str">
        <f ca="1"/>
        <v>-</v>
      </c>
      <c r="RI304" s="45" t="str">
        <f ca="1"/>
        <v>-</v>
      </c>
      <c r="RJ304" s="45" t="str">
        <f ca="1"/>
        <v>-</v>
      </c>
      <c r="RK304" s="45" t="str">
        <f ca="1"/>
        <v>-</v>
      </c>
      <c r="RL304" s="45" t="str">
        <f ca="1"/>
        <v>-</v>
      </c>
      <c r="RM304" s="45" t="str">
        <f ca="1"/>
        <v>-</v>
      </c>
      <c r="RN304" s="45" t="str">
        <f ca="1"/>
        <v>-</v>
      </c>
      <c r="RO304" s="45" t="str">
        <f ca="1"/>
        <v>-</v>
      </c>
      <c r="RP304" s="45" t="str">
        <f ca="1"/>
        <v>-</v>
      </c>
      <c r="RQ304" s="45" t="str">
        <f ca="1"/>
        <v>-</v>
      </c>
      <c r="RR304" s="45" t="str">
        <f ca="1"/>
        <v>-</v>
      </c>
      <c r="RS304" s="45" t="str">
        <f ca="1"/>
        <v>-</v>
      </c>
      <c r="RT304" s="45" t="str">
        <f ca="1"/>
        <v>-</v>
      </c>
      <c r="RU304" s="45" t="str">
        <f ca="1"/>
        <v>-</v>
      </c>
      <c r="RV304" s="45" t="str">
        <f ca="1"/>
        <v>-</v>
      </c>
      <c r="RW304" s="45" t="str">
        <f ca="1"/>
        <v>-</v>
      </c>
      <c r="RX304" s="45" t="str">
        <f ca="1"/>
        <v>-</v>
      </c>
      <c r="RY304" s="45" t="str">
        <f ca="1"/>
        <v>-</v>
      </c>
      <c r="RZ304" s="45" t="str">
        <f ca="1"/>
        <v>-</v>
      </c>
      <c r="SA304" s="45" t="str">
        <f ca="1"/>
        <v>-</v>
      </c>
      <c r="SB304" s="45" t="str">
        <f ca="1"/>
        <v>-</v>
      </c>
      <c r="SC304" s="45" t="str">
        <f ca="1"/>
        <v>-</v>
      </c>
      <c r="SD304" s="45" t="str">
        <f ca="1"/>
        <v>-</v>
      </c>
      <c r="SE304" s="45" t="str">
        <f ca="1"/>
        <v>-</v>
      </c>
      <c r="SF304" s="45" t="str">
        <f ca="1"/>
        <v>-</v>
      </c>
      <c r="SG304" s="45" t="str">
        <f ca="1"/>
        <v>-</v>
      </c>
      <c r="SH304" s="45" t="str">
        <f ca="1"/>
        <v>-</v>
      </c>
      <c r="SI304" s="45" t="str">
        <f ca="1"/>
        <v>-</v>
      </c>
      <c r="SJ304" s="45" t="str">
        <f ca="1"/>
        <v>-</v>
      </c>
      <c r="SK304" s="45" t="str">
        <f ca="1"/>
        <v>-</v>
      </c>
      <c r="SL304" s="45" t="str">
        <f ca="1"/>
        <v>-</v>
      </c>
      <c r="SM304" s="45" t="str">
        <f ca="1"/>
        <v>-</v>
      </c>
      <c r="SN304" s="45" t="str">
        <f ca="1"/>
        <v>-</v>
      </c>
      <c r="SO304" s="45" t="str">
        <f ca="1"/>
        <v>-</v>
      </c>
      <c r="SP304" s="45" t="str">
        <f ca="1"/>
        <v>-</v>
      </c>
      <c r="SQ304" s="45" t="str">
        <f ca="1"/>
        <v>-</v>
      </c>
      <c r="SR304" s="45" t="str">
        <f ca="1"/>
        <v>-</v>
      </c>
      <c r="SS304" s="45" t="str">
        <f ca="1"/>
        <v>-</v>
      </c>
    </row>
    <row r="305" spans="2:513" x14ac:dyDescent="0.25">
      <c r="B305" s="46" t="s">
        <v>492</v>
      </c>
      <c r="C305" s="45" cm="1">
        <f t="array" aca="1" ref="C305" ca="1">MIN(IFERROR(IF(OFFSET(bHist!$A$1,_xlfn.XMATCH($B$297,bHist!B:B,0)-1,3,1,500)=0,"-",OFFSET(bHist!$A$1,_xlfn.XMATCH($B$297,bHist!B:B,0)-1,3,1,500))-IF(OFFSET(bHist!$A$1,_xlfn.XMATCH(B305,bHist!B:B,0)-1,3,1,500)=0,"-",OFFSET(bHist!$A$1,_xlfn.XMATCH(B305,bHist!B:B,0)-1,3,1,500)),"-"))</f>
        <v>-86.998140979766816</v>
      </c>
      <c r="D305" s="45" cm="1">
        <f t="array" aca="1" ref="D305" ca="1">AVERAGE(IFERROR(IF(OFFSET(bHist!$A$1,_xlfn.XMATCH($B$297,bHist!B:B,0)-1,3,1,500)=0,"-",OFFSET(bHist!$A$1,_xlfn.XMATCH($B$297,bHist!B:B,0)-1,3,1,500))-IF(OFFSET(bHist!$A$1,_xlfn.XMATCH(B305,bHist!B:B,0)-1,3,1,500)=0,"-",OFFSET(bHist!$A$1,_xlfn.XMATCH(B305,bHist!B:B,0)-1,3,1,500)),"-"))</f>
        <v>-6.8354772784510294</v>
      </c>
      <c r="E305" s="45" cm="1">
        <f t="array" aca="1" ref="E305" ca="1">MAX(IFERROR(IF(OFFSET(bHist!$A$1,_xlfn.XMATCH($B$297,bHist!B:B,0)-1,3,1,500)=0,"-",OFFSET(bHist!$A$1,_xlfn.XMATCH($B$297,bHist!B:B,0)-1,3,1,500))-IF(OFFSET(bHist!$A$1,_xlfn.XMATCH(B305,bHist!B:B,0)-1,3,1,500)=0,"-",OFFSET(bHist!$A$1,_xlfn.XMATCH(B305,bHist!B:B,0)-1,3,1,500)),"-"))</f>
        <v>145.55866210365298</v>
      </c>
      <c r="F305" s="45" cm="1">
        <f t="array" aca="1" ref="F305" ca="1">_xlfn.STDEV.P(IFERROR(IF(OFFSET(bHist!$A$1,_xlfn.XMATCH($B$297,bHist!B:B,0)-1,3,1,500)=0,"-",OFFSET(bHist!$A$1,_xlfn.XMATCH($B$297,bHist!B:B,0)-1,3,1,500))-IF(OFFSET(bHist!$A$1,_xlfn.XMATCH(B305,bHist!B:B,0)-1,3,1,500)=0,"-",OFFSET(bHist!$A$1,_xlfn.XMATCH(B305,bHist!B:B,0)-1,3,1,500)),"-"))</f>
        <v>55.654329580638446</v>
      </c>
      <c r="G305" s="45" cm="1">
        <f t="array" aca="1" ref="G305" ca="1">INDEX((IFERROR(IF(OFFSET(bHist!$A$1,_xlfn.XMATCH($B$297,bHist!B:B,0)-1,3,1,500)=0,"-",OFFSET(bHist!$A$1,_xlfn.XMATCH($B$297,bHist!B:B,0)-1,3,1,500))-IF(OFFSET(bHist!$A$1,_xlfn.XMATCH(B305,bHist!B:B,0)-1,3,1,500)=0,"-",OFFSET(bHist!$A$1,_xlfn.XMATCH(B305,bHist!B:B,0)-1,3,1,500)),"-")),1)</f>
        <v>-8.5570890254974188</v>
      </c>
      <c r="H305" s="51">
        <f t="shared" ca="1" si="9"/>
        <v>-7.402973055270436E-3</v>
      </c>
      <c r="I305" s="51" cm="1">
        <f t="array" aca="1" ref="I305" ca="1">SLOPE((IFERROR(IF(OFFSET(bHist!$A$1,_xlfn.XMATCH($B$297,bHist!B:B,0)-1,3,1,500)=0,"-",OFFSET(bHist!$A$1,_xlfn.XMATCH($B$297,bHist!B:B,0)-1,3,1,500))-IF(OFFSET(bHist!$A$1,_xlfn.XMATCH(B305,bHist!B:B,0)-1,3,1,500)=0,"-",OFFSET(bHist!$A$1,_xlfn.XMATCH(B305,bHist!B:B,0)-1,3,1,500)),"-")),OFFSET(bHist!$A$1,0,3,1,500))</f>
        <v>0.49026207407515288</v>
      </c>
      <c r="J305" s="45" cm="1">
        <f t="array" aca="1" ref="J305" ca="1">INTERCEPT((IFERROR(IF(OFFSET(bHist!$A$1,_xlfn.XMATCH($B$297,bHist!B:B,0)-1,3,1,500)=0,"-",OFFSET(bHist!$A$1,_xlfn.XMATCH($B$297,bHist!B:B,0)-1,3,1,500))-IF(OFFSET(bHist!$A$1,_xlfn.XMATCH(B305,bHist!B:B,0)-1,3,1,500)=0,"-",OFFSET(bHist!$A$1,_xlfn.XMATCH(B305,bHist!B:B,0)-1,3,1,500)),"-")),OFFSET(bHist!$A$1,0,3,1,500))</f>
        <v>-21516.050321327239</v>
      </c>
      <c r="K305" s="45" cm="1">
        <f t="array" aca="1" ref="K305" ca="1">STEYX((IFERROR(IF(OFFSET(bHist!$A$1,_xlfn.XMATCH($B$297,bHist!B:B,0)-1,3,1,500)=0,"-",OFFSET(bHist!$A$1,_xlfn.XMATCH($B$297,bHist!B:B,0)-1,3,1,500))-IF(OFFSET(bHist!$A$1,_xlfn.XMATCH(B305,bHist!B:B,0)-1,3,1,500)=0,"-",OFFSET(bHist!$A$1,_xlfn.XMATCH(B305,bHist!B:B,0)-1,3,1,500)),"-")),OFFSET(bHist!$A$1,0,3,1,500))</f>
        <v>36.833554485557315</v>
      </c>
      <c r="L305" s="51" cm="1">
        <f t="array" aca="1" ref="L305" ca="1">CORREL(IF(OFFSET(bHist!A34,_xlfn.XMATCH($B$297,bHist!B:B,0)-1,3,1,500)=0,"-",OFFSET(bHist!$A$1,_xlfn.XMATCH($B$297,bHist!B:B,0)-1,3,1,500)),IF(OFFSET(bHist!$A$1,_xlfn.XMATCH(B305,bHist!B:B,0)-1,3,1,500)=0,"-",OFFSET(bHist!$A$1,_xlfn.XMATCH(B305,bHist!B:B,0)-1,3,1,500)))</f>
        <v>0.94777234862033943</v>
      </c>
      <c r="M305" s="51" cm="1">
        <f t="array" aca="1" ref="M305" ca="1">CORREL((IFERROR(IF(OFFSET(bHist!$A$1,_xlfn.XMATCH($B$297,bHist!B:B,0)-1,3,1,500)=0,"-",OFFSET(bHist!$A$1,_xlfn.XMATCH($B$297,bHist!B:B,0)-1,3,1,500))-IF(OFFSET(bHist!$A$1,_xlfn.XMATCH(B305,bHist!B:B,0)-1,3,1,500)=0,"-",OFFSET(bHist!$A$1,_xlfn.XMATCH(B305,bHist!B:B,0)-1,3,1,500)),"-")),OFFSET(bHist!$A$1,0,3,1,500))</f>
        <v>0.7525291037294215</v>
      </c>
      <c r="N305" s="45" cm="1">
        <f t="array" aca="1" ref="N305:SS305" ca="1">(IFERROR(IF(OFFSET(bHist!$A$1,_xlfn.XMATCH($B$297,bHist!B:B,0)-1,3,1,500)=0,"-",OFFSET(bHist!$A$1,_xlfn.XMATCH($B$297,bHist!B:B,0)-1,3,1,500))-IF(OFFSET(bHist!$A$1,_xlfn.XMATCH(B305,bHist!B:B,0)-1,3,1,500)=0,"-",OFFSET(bHist!$A$1,_xlfn.XMATCH(B305,bHist!B:B,0)-1,3,1,500)),"-"))</f>
        <v>-8.5570890254974188</v>
      </c>
      <c r="O305" s="45">
        <f ca="1"/>
        <v>-9.5414160499572631</v>
      </c>
      <c r="P305" s="45">
        <f ca="1"/>
        <v>-24.290061902999867</v>
      </c>
      <c r="Q305" s="45">
        <f ca="1"/>
        <v>-9.8649575862884262</v>
      </c>
      <c r="R305" s="45">
        <f ca="1"/>
        <v>-18.115614538192744</v>
      </c>
      <c r="S305" s="45">
        <f ca="1"/>
        <v>-21.045238359451275</v>
      </c>
      <c r="T305" s="45">
        <f ca="1"/>
        <v>-10.061889945983921</v>
      </c>
      <c r="U305" s="45">
        <f ca="1"/>
        <v>4.772453340530376</v>
      </c>
      <c r="V305" s="45">
        <f ca="1"/>
        <v>18.456061506271396</v>
      </c>
      <c r="W305" s="45">
        <f ca="1"/>
        <v>14.517116502761894</v>
      </c>
      <c r="X305" s="45">
        <f ca="1"/>
        <v>20.826871633529663</v>
      </c>
      <c r="Y305" s="45">
        <f ca="1"/>
        <v>-2.3038598117828428</v>
      </c>
      <c r="Z305" s="45">
        <f ca="1"/>
        <v>25.698049945831315</v>
      </c>
      <c r="AA305" s="45">
        <f ca="1"/>
        <v>20.386712024688677</v>
      </c>
      <c r="AB305" s="45">
        <f ca="1"/>
        <v>30.640353191375709</v>
      </c>
      <c r="AC305" s="45">
        <f ca="1"/>
        <v>29.65324398612978</v>
      </c>
      <c r="AD305" s="45">
        <f ca="1"/>
        <v>3.9135770034790198</v>
      </c>
      <c r="AE305" s="45">
        <f ca="1"/>
        <v>43.248959226608292</v>
      </c>
      <c r="AF305" s="45">
        <f ca="1"/>
        <v>36.495494516372673</v>
      </c>
      <c r="AG305" s="45">
        <f ca="1"/>
        <v>63.934733631134065</v>
      </c>
      <c r="AH305" s="45">
        <f ca="1"/>
        <v>55.538574260711641</v>
      </c>
      <c r="AI305" s="45">
        <f ca="1"/>
        <v>54.725010267257687</v>
      </c>
      <c r="AJ305" s="45">
        <f ca="1"/>
        <v>21.018022506713862</v>
      </c>
      <c r="AK305" s="45">
        <f ca="1"/>
        <v>-9.9544129657745088</v>
      </c>
      <c r="AL305" s="45">
        <f ca="1"/>
        <v>11.84961658287051</v>
      </c>
      <c r="AM305" s="45">
        <f ca="1"/>
        <v>-2.6100458431243396</v>
      </c>
      <c r="AN305" s="45">
        <f ca="1"/>
        <v>8.6018790206908875</v>
      </c>
      <c r="AO305" s="45">
        <f ca="1"/>
        <v>29.839145315170299</v>
      </c>
      <c r="AP305" s="45">
        <f ca="1"/>
        <v>57.032702304840086</v>
      </c>
      <c r="AQ305" s="45">
        <f ca="1"/>
        <v>46.407482940673844</v>
      </c>
      <c r="AR305" s="45">
        <f ca="1"/>
        <v>44.617874261856059</v>
      </c>
      <c r="AS305" s="45">
        <f ca="1"/>
        <v>55.705770074844338</v>
      </c>
      <c r="AT305" s="45">
        <f ca="1"/>
        <v>77.396263893127468</v>
      </c>
      <c r="AU305" s="45">
        <f ca="1"/>
        <v>69.357161396026584</v>
      </c>
      <c r="AV305" s="45">
        <f ca="1"/>
        <v>50.344683290481612</v>
      </c>
      <c r="AW305" s="45">
        <f ca="1"/>
        <v>68.141319957733174</v>
      </c>
      <c r="AX305" s="45">
        <f ca="1"/>
        <v>63.483271907806397</v>
      </c>
      <c r="AY305" s="45">
        <f ca="1"/>
        <v>99.543548658370923</v>
      </c>
      <c r="AZ305" s="45">
        <f ca="1"/>
        <v>97.315503786087049</v>
      </c>
      <c r="BA305" s="45">
        <f ca="1"/>
        <v>90.862191680908154</v>
      </c>
      <c r="BB305" s="45">
        <f ca="1"/>
        <v>81.57467765045169</v>
      </c>
      <c r="BC305" s="45">
        <f ca="1"/>
        <v>86.828753190994291</v>
      </c>
      <c r="BD305" s="45">
        <f ca="1"/>
        <v>98.967412200927697</v>
      </c>
      <c r="BE305" s="45">
        <f ca="1"/>
        <v>97.494909160613986</v>
      </c>
      <c r="BF305" s="45">
        <f ca="1"/>
        <v>59.443335597991961</v>
      </c>
      <c r="BG305" s="45">
        <f ca="1"/>
        <v>64.902758670806861</v>
      </c>
      <c r="BH305" s="45">
        <f ca="1"/>
        <v>50.111659646987903</v>
      </c>
      <c r="BI305" s="45">
        <f ca="1"/>
        <v>53.487347209930419</v>
      </c>
      <c r="BJ305" s="45">
        <f ca="1"/>
        <v>53.901308216095003</v>
      </c>
      <c r="BK305" s="45">
        <f ca="1"/>
        <v>78.291237268447844</v>
      </c>
      <c r="BL305" s="45">
        <f ca="1"/>
        <v>82.516751205444336</v>
      </c>
      <c r="BM305" s="45">
        <f ca="1"/>
        <v>75.331910171508753</v>
      </c>
      <c r="BN305" s="45">
        <f ca="1"/>
        <v>56.228263711929344</v>
      </c>
      <c r="BO305" s="45">
        <f ca="1"/>
        <v>57.994186611175564</v>
      </c>
      <c r="BP305" s="45">
        <f ca="1"/>
        <v>105.0141219673157</v>
      </c>
      <c r="BQ305" s="45">
        <f ca="1"/>
        <v>67.944819747924839</v>
      </c>
      <c r="BR305" s="45">
        <f ca="1"/>
        <v>55.371199710845985</v>
      </c>
      <c r="BS305" s="45">
        <f ca="1"/>
        <v>62.911513137817394</v>
      </c>
      <c r="BT305" s="45">
        <f ca="1"/>
        <v>78.996276609420761</v>
      </c>
      <c r="BU305" s="45">
        <f ca="1"/>
        <v>42.894578973770194</v>
      </c>
      <c r="BV305" s="45">
        <f ca="1"/>
        <v>18.529152873992928</v>
      </c>
      <c r="BW305" s="45">
        <f ca="1"/>
        <v>48.583127281188979</v>
      </c>
      <c r="BX305" s="45">
        <f ca="1"/>
        <v>39.125912696838384</v>
      </c>
      <c r="BY305" s="45">
        <f ca="1"/>
        <v>50.677849691390975</v>
      </c>
      <c r="BZ305" s="45">
        <f ca="1"/>
        <v>98.478912204742414</v>
      </c>
      <c r="CA305" s="45">
        <f ca="1"/>
        <v>75.098339263916046</v>
      </c>
      <c r="CB305" s="45">
        <f ca="1"/>
        <v>67.246531064987153</v>
      </c>
      <c r="CC305" s="45">
        <f ca="1"/>
        <v>33.414232650756844</v>
      </c>
      <c r="CD305" s="45">
        <f ca="1"/>
        <v>35.613174144744789</v>
      </c>
      <c r="CE305" s="45">
        <f ca="1"/>
        <v>34.987953971862794</v>
      </c>
      <c r="CF305" s="45">
        <f ca="1"/>
        <v>-37.209589218139627</v>
      </c>
      <c r="CG305" s="45">
        <f ca="1"/>
        <v>-31.49620363044744</v>
      </c>
      <c r="CH305" s="45">
        <f ca="1"/>
        <v>-38.161299854278582</v>
      </c>
      <c r="CI305" s="45">
        <f ca="1"/>
        <v>31.924332588195739</v>
      </c>
      <c r="CJ305" s="45">
        <f ca="1"/>
        <v>41.377212797164816</v>
      </c>
      <c r="CK305" s="45">
        <f ca="1"/>
        <v>12.549588794708257</v>
      </c>
      <c r="CL305" s="45">
        <f ca="1"/>
        <v>56.654518287658675</v>
      </c>
      <c r="CM305" s="45">
        <f ca="1"/>
        <v>63.211256025314469</v>
      </c>
      <c r="CN305" s="45">
        <f ca="1"/>
        <v>121.36829161262511</v>
      </c>
      <c r="CO305" s="45">
        <f ca="1"/>
        <v>110.12246453285212</v>
      </c>
      <c r="CP305" s="45">
        <f ca="1"/>
        <v>145.55866210365298</v>
      </c>
      <c r="CQ305" s="45">
        <f ca="1"/>
        <v>132.28634438896177</v>
      </c>
      <c r="CR305" s="45">
        <f ca="1"/>
        <v>116.44391720008849</v>
      </c>
      <c r="CS305" s="45">
        <f ca="1"/>
        <v>109.70699178695685</v>
      </c>
      <c r="CT305" s="45">
        <f ca="1"/>
        <v>85.361476060867346</v>
      </c>
      <c r="CU305" s="45">
        <f ca="1"/>
        <v>50.013456268310506</v>
      </c>
      <c r="CV305" s="45">
        <f ca="1"/>
        <v>27.773606374740609</v>
      </c>
      <c r="CW305" s="45">
        <f ca="1"/>
        <v>15.074358566284161</v>
      </c>
      <c r="CX305" s="45">
        <f ca="1"/>
        <v>15.765611963272079</v>
      </c>
      <c r="CY305" s="45">
        <f ca="1"/>
        <v>14.367799446105948</v>
      </c>
      <c r="CZ305" s="45">
        <f ca="1"/>
        <v>4.0397804622650142</v>
      </c>
      <c r="DA305" s="45">
        <f ca="1"/>
        <v>3.3498984851837008</v>
      </c>
      <c r="DB305" s="45">
        <f ca="1"/>
        <v>0.44869207572935466</v>
      </c>
      <c r="DC305" s="45">
        <f ca="1"/>
        <v>-3.0950043106079193</v>
      </c>
      <c r="DD305" s="45">
        <f ca="1"/>
        <v>-12.452800457000734</v>
      </c>
      <c r="DE305" s="45">
        <f ca="1"/>
        <v>-20.57758871841429</v>
      </c>
      <c r="DF305" s="45">
        <f ca="1"/>
        <v>-23.043547962188711</v>
      </c>
      <c r="DG305" s="45">
        <f ca="1"/>
        <v>-24.11362495422361</v>
      </c>
      <c r="DH305" s="45">
        <f ca="1"/>
        <v>-26.261773536682142</v>
      </c>
      <c r="DI305" s="45">
        <f ca="1"/>
        <v>-26.578256162643441</v>
      </c>
      <c r="DJ305" s="45">
        <f ca="1"/>
        <v>-27.454426776885981</v>
      </c>
      <c r="DK305" s="45">
        <f ca="1"/>
        <v>-28.134602315902697</v>
      </c>
      <c r="DL305" s="45">
        <f ca="1"/>
        <v>-33.760420639038074</v>
      </c>
      <c r="DM305" s="45">
        <f ca="1"/>
        <v>-41.967204214096057</v>
      </c>
      <c r="DN305" s="45">
        <f ca="1"/>
        <v>-35.371220237731933</v>
      </c>
      <c r="DO305" s="45">
        <f ca="1"/>
        <v>-36.744042200088501</v>
      </c>
      <c r="DP305" s="45">
        <f ca="1"/>
        <v>-37.365317369461025</v>
      </c>
      <c r="DQ305" s="45">
        <f ca="1"/>
        <v>-41.348647130966185</v>
      </c>
      <c r="DR305" s="45">
        <f ca="1"/>
        <v>-40.946128580093415</v>
      </c>
      <c r="DS305" s="45">
        <f ca="1"/>
        <v>-38.184785091400101</v>
      </c>
      <c r="DT305" s="45">
        <f ca="1"/>
        <v>-39.058851959228548</v>
      </c>
      <c r="DU305" s="45">
        <f ca="1"/>
        <v>-37.752208366394029</v>
      </c>
      <c r="DV305" s="45">
        <f ca="1"/>
        <v>-40.103708063125652</v>
      </c>
      <c r="DW305" s="45">
        <f ca="1"/>
        <v>-42.245652366638183</v>
      </c>
      <c r="DX305" s="45">
        <f ca="1"/>
        <v>-37.384298074722324</v>
      </c>
      <c r="DY305" s="45">
        <f ca="1"/>
        <v>-33.668061769485462</v>
      </c>
      <c r="DZ305" s="45">
        <f ca="1"/>
        <v>-32.104157009124748</v>
      </c>
      <c r="EA305" s="45">
        <f ca="1"/>
        <v>-32.479110078811658</v>
      </c>
      <c r="EB305" s="45">
        <f ca="1"/>
        <v>-32.33550869369509</v>
      </c>
      <c r="EC305" s="45">
        <f ca="1"/>
        <v>-39.716541051864624</v>
      </c>
      <c r="ED305" s="45">
        <f ca="1"/>
        <v>-46.383414739608781</v>
      </c>
      <c r="EE305" s="45">
        <f ca="1"/>
        <v>-49.145336975097678</v>
      </c>
      <c r="EF305" s="45">
        <f ca="1"/>
        <v>-46.475734781265231</v>
      </c>
      <c r="EG305" s="45">
        <f ca="1"/>
        <v>-49.439244970321653</v>
      </c>
      <c r="EH305" s="45">
        <f ca="1"/>
        <v>-53.771155261993414</v>
      </c>
      <c r="EI305" s="45">
        <f ca="1"/>
        <v>-56.025447299957278</v>
      </c>
      <c r="EJ305" s="45">
        <f ca="1"/>
        <v>-60.555281278610209</v>
      </c>
      <c r="EK305" s="45">
        <f ca="1"/>
        <v>-54.361687114715608</v>
      </c>
      <c r="EL305" s="45">
        <f ca="1"/>
        <v>-49.571899055480912</v>
      </c>
      <c r="EM305" s="45">
        <f ca="1"/>
        <v>-47.049631879806526</v>
      </c>
      <c r="EN305" s="45">
        <f ca="1"/>
        <v>-44.473221248626714</v>
      </c>
      <c r="EO305" s="45">
        <f ca="1"/>
        <v>-37.965395740509024</v>
      </c>
      <c r="EP305" s="45">
        <f ca="1"/>
        <v>-40.084220808029158</v>
      </c>
      <c r="EQ305" s="45">
        <f ca="1"/>
        <v>-45.727216728210436</v>
      </c>
      <c r="ER305" s="45">
        <f ca="1"/>
        <v>-39.800215276718149</v>
      </c>
      <c r="ES305" s="45">
        <f ca="1"/>
        <v>-40.416787004470848</v>
      </c>
      <c r="ET305" s="45">
        <f ca="1"/>
        <v>-46.335588624954198</v>
      </c>
      <c r="EU305" s="45">
        <f ca="1"/>
        <v>-41.585996316909757</v>
      </c>
      <c r="EV305" s="45">
        <f ca="1"/>
        <v>-41.714516391754159</v>
      </c>
      <c r="EW305" s="45">
        <f ca="1"/>
        <v>-44.295574659347551</v>
      </c>
      <c r="EX305" s="45">
        <f ca="1"/>
        <v>-45.418126413345362</v>
      </c>
      <c r="EY305" s="45">
        <f ca="1"/>
        <v>-42.217915281295774</v>
      </c>
      <c r="EZ305" s="45">
        <f ca="1"/>
        <v>-39.265486402511613</v>
      </c>
      <c r="FA305" s="45">
        <f ca="1"/>
        <v>-40.24005340766908</v>
      </c>
      <c r="FB305" s="45">
        <f ca="1"/>
        <v>-36.706987110137902</v>
      </c>
      <c r="FC305" s="45">
        <f ca="1"/>
        <v>-38.758080970764127</v>
      </c>
      <c r="FD305" s="45">
        <f ca="1"/>
        <v>-44.596272403717052</v>
      </c>
      <c r="FE305" s="45">
        <f ca="1"/>
        <v>-44.931056549072281</v>
      </c>
      <c r="FF305" s="45">
        <f ca="1"/>
        <v>-52.716442483902</v>
      </c>
      <c r="FG305" s="45">
        <f ca="1"/>
        <v>-50.748957229614263</v>
      </c>
      <c r="FH305" s="45">
        <f ca="1"/>
        <v>-44.857267919540419</v>
      </c>
      <c r="FI305" s="45">
        <f ca="1"/>
        <v>-55.544901222228987</v>
      </c>
      <c r="FJ305" s="45">
        <f ca="1"/>
        <v>-57.364097579956081</v>
      </c>
      <c r="FK305" s="45">
        <f ca="1"/>
        <v>-65.258244176864622</v>
      </c>
      <c r="FL305" s="45">
        <f ca="1"/>
        <v>-61.231252408981334</v>
      </c>
      <c r="FM305" s="45">
        <f ca="1"/>
        <v>-62.969915737152121</v>
      </c>
      <c r="FN305" s="45">
        <f ca="1"/>
        <v>-68.985147356033337</v>
      </c>
      <c r="FO305" s="45">
        <f ca="1"/>
        <v>-71.389411426544171</v>
      </c>
      <c r="FP305" s="45">
        <f ca="1"/>
        <v>-71.91728733825687</v>
      </c>
      <c r="FQ305" s="45">
        <f ca="1"/>
        <v>-70.276604036331122</v>
      </c>
      <c r="FR305" s="45">
        <f ca="1"/>
        <v>-70.890079643249493</v>
      </c>
      <c r="FS305" s="45">
        <f ca="1"/>
        <v>-70.528935379028354</v>
      </c>
      <c r="FT305" s="45">
        <f ca="1"/>
        <v>-62.963266721725461</v>
      </c>
      <c r="FU305" s="45">
        <f ca="1"/>
        <v>-62.116233959198041</v>
      </c>
      <c r="FV305" s="45">
        <f ca="1"/>
        <v>-60.015506189346326</v>
      </c>
      <c r="FW305" s="45">
        <f ca="1"/>
        <v>-60.975140062332144</v>
      </c>
      <c r="FX305" s="45">
        <f ca="1"/>
        <v>-55.702771638870217</v>
      </c>
      <c r="FY305" s="45">
        <f ca="1"/>
        <v>-42.859961511611914</v>
      </c>
      <c r="FZ305" s="45">
        <f ca="1"/>
        <v>-42.578870149612385</v>
      </c>
      <c r="GA305" s="45">
        <f ca="1"/>
        <v>-45.937085195541385</v>
      </c>
      <c r="GB305" s="45">
        <f ca="1"/>
        <v>-56.495011785507188</v>
      </c>
      <c r="GC305" s="45">
        <f ca="1"/>
        <v>-61.044503120422348</v>
      </c>
      <c r="GD305" s="45">
        <f ca="1"/>
        <v>-56.529714086532579</v>
      </c>
      <c r="GE305" s="45">
        <f ca="1"/>
        <v>-53.209700048446592</v>
      </c>
      <c r="GF305" s="45">
        <f ca="1"/>
        <v>-54.01105132865905</v>
      </c>
      <c r="GG305" s="45">
        <f ca="1"/>
        <v>-51.500823862075748</v>
      </c>
      <c r="GH305" s="45">
        <f ca="1"/>
        <v>-52.296623828887959</v>
      </c>
      <c r="GI305" s="45">
        <f ca="1"/>
        <v>-53.689411888122578</v>
      </c>
      <c r="GJ305" s="45">
        <f ca="1"/>
        <v>-60.163610101699788</v>
      </c>
      <c r="GK305" s="45">
        <f ca="1"/>
        <v>-62.927684190750114</v>
      </c>
      <c r="GL305" s="45">
        <f ca="1"/>
        <v>-64.291486417770386</v>
      </c>
      <c r="GM305" s="45">
        <f ca="1"/>
        <v>-60.932544281005846</v>
      </c>
      <c r="GN305" s="45">
        <f ca="1"/>
        <v>-60.415533182144173</v>
      </c>
      <c r="GO305" s="45">
        <f ca="1"/>
        <v>-60.788161083221439</v>
      </c>
      <c r="GP305" s="45">
        <f ca="1"/>
        <v>-63.084445329666124</v>
      </c>
      <c r="GQ305" s="45">
        <f ca="1"/>
        <v>-57.007736154556312</v>
      </c>
      <c r="GR305" s="45">
        <f ca="1"/>
        <v>-61.253456464767481</v>
      </c>
      <c r="GS305" s="45">
        <f ca="1"/>
        <v>-64.125296010971084</v>
      </c>
      <c r="GT305" s="45">
        <f ca="1"/>
        <v>-64.287695102691629</v>
      </c>
      <c r="GU305" s="45">
        <f ca="1"/>
        <v>-59.999315616607646</v>
      </c>
      <c r="GV305" s="45">
        <f ca="1"/>
        <v>-60.851737678527797</v>
      </c>
      <c r="GW305" s="45">
        <f ca="1"/>
        <v>-65.0735462818146</v>
      </c>
      <c r="GX305" s="45">
        <f ca="1"/>
        <v>-60.804766086578383</v>
      </c>
      <c r="GY305" s="45">
        <f ca="1"/>
        <v>-62.881453193664527</v>
      </c>
      <c r="GZ305" s="45">
        <f ca="1"/>
        <v>-63.395614492416399</v>
      </c>
      <c r="HA305" s="45">
        <f ca="1"/>
        <v>-69.994909231185915</v>
      </c>
      <c r="HB305" s="45">
        <f ca="1"/>
        <v>-68.967003293991098</v>
      </c>
      <c r="HC305" s="45">
        <f ca="1"/>
        <v>-76.445457750320458</v>
      </c>
      <c r="HD305" s="45">
        <f ca="1"/>
        <v>-79.621287981033333</v>
      </c>
      <c r="HE305" s="45">
        <f ca="1"/>
        <v>-85.200376880645706</v>
      </c>
      <c r="HF305" s="45">
        <f ca="1"/>
        <v>-85.057768512725829</v>
      </c>
      <c r="HG305" s="45">
        <f ca="1"/>
        <v>-86.998140979766816</v>
      </c>
      <c r="HH305" s="45">
        <f ca="1"/>
        <v>-65.342045335769654</v>
      </c>
      <c r="HI305" s="45" t="str">
        <f ca="1"/>
        <v>-</v>
      </c>
      <c r="HJ305" s="45" t="str">
        <f ca="1"/>
        <v>-</v>
      </c>
      <c r="HK305" s="45" t="str">
        <f ca="1"/>
        <v>-</v>
      </c>
      <c r="HL305" s="45" t="str">
        <f ca="1"/>
        <v>-</v>
      </c>
      <c r="HM305" s="45" t="str">
        <f ca="1"/>
        <v>-</v>
      </c>
      <c r="HN305" s="45" t="str">
        <f ca="1"/>
        <v>-</v>
      </c>
      <c r="HO305" s="45" t="str">
        <f ca="1"/>
        <v>-</v>
      </c>
      <c r="HP305" s="45" t="str">
        <f ca="1"/>
        <v>-</v>
      </c>
      <c r="HQ305" s="45" t="str">
        <f ca="1"/>
        <v>-</v>
      </c>
      <c r="HR305" s="45" t="str">
        <f ca="1"/>
        <v>-</v>
      </c>
      <c r="HS305" s="45" t="str">
        <f ca="1"/>
        <v>-</v>
      </c>
      <c r="HT305" s="45" t="str">
        <f ca="1"/>
        <v>-</v>
      </c>
      <c r="HU305" s="45" t="str">
        <f ca="1"/>
        <v>-</v>
      </c>
      <c r="HV305" s="45" t="str">
        <f ca="1"/>
        <v>-</v>
      </c>
      <c r="HW305" s="45" t="str">
        <f ca="1"/>
        <v>-</v>
      </c>
      <c r="HX305" s="45" t="str">
        <f ca="1"/>
        <v>-</v>
      </c>
      <c r="HY305" s="45" t="str">
        <f ca="1"/>
        <v>-</v>
      </c>
      <c r="HZ305" s="45" t="str">
        <f ca="1"/>
        <v>-</v>
      </c>
      <c r="IA305" s="45" t="str">
        <f ca="1"/>
        <v>-</v>
      </c>
      <c r="IB305" s="45" t="str">
        <f ca="1"/>
        <v>-</v>
      </c>
      <c r="IC305" s="45" t="str">
        <f ca="1"/>
        <v>-</v>
      </c>
      <c r="ID305" s="45" t="str">
        <f ca="1"/>
        <v>-</v>
      </c>
      <c r="IE305" s="45" t="str">
        <f ca="1"/>
        <v>-</v>
      </c>
      <c r="IF305" s="45" t="str">
        <f ca="1"/>
        <v>-</v>
      </c>
      <c r="IG305" s="45" t="str">
        <f ca="1"/>
        <v>-</v>
      </c>
      <c r="IH305" s="45" t="str">
        <f ca="1"/>
        <v>-</v>
      </c>
      <c r="II305" s="45" t="str">
        <f ca="1"/>
        <v>-</v>
      </c>
      <c r="IJ305" s="45" t="str">
        <f ca="1"/>
        <v>-</v>
      </c>
      <c r="IK305" s="45" t="str">
        <f ca="1"/>
        <v>-</v>
      </c>
      <c r="IL305" s="45" t="str">
        <f ca="1"/>
        <v>-</v>
      </c>
      <c r="IM305" s="45" t="str">
        <f ca="1"/>
        <v>-</v>
      </c>
      <c r="IN305" s="45" t="str">
        <f ca="1"/>
        <v>-</v>
      </c>
      <c r="IO305" s="45" t="str">
        <f ca="1"/>
        <v>-</v>
      </c>
      <c r="IP305" s="45" t="str">
        <f ca="1"/>
        <v>-</v>
      </c>
      <c r="IQ305" s="45" t="str">
        <f ca="1"/>
        <v>-</v>
      </c>
      <c r="IR305" s="45" t="str">
        <f ca="1"/>
        <v>-</v>
      </c>
      <c r="IS305" s="45" t="str">
        <f ca="1"/>
        <v>-</v>
      </c>
      <c r="IT305" s="45" t="str">
        <f ca="1"/>
        <v>-</v>
      </c>
      <c r="IU305" s="45" t="str">
        <f ca="1"/>
        <v>-</v>
      </c>
      <c r="IV305" s="45" t="str">
        <f ca="1"/>
        <v>-</v>
      </c>
      <c r="IW305" s="45" t="str">
        <f ca="1"/>
        <v>-</v>
      </c>
      <c r="IX305" s="45" t="str">
        <f ca="1"/>
        <v>-</v>
      </c>
      <c r="IY305" s="45" t="str">
        <f ca="1"/>
        <v>-</v>
      </c>
      <c r="IZ305" s="45" t="str">
        <f ca="1"/>
        <v>-</v>
      </c>
      <c r="JA305" s="45" t="str">
        <f ca="1"/>
        <v>-</v>
      </c>
      <c r="JB305" s="45" t="str">
        <f ca="1"/>
        <v>-</v>
      </c>
      <c r="JC305" s="45" t="str">
        <f ca="1"/>
        <v>-</v>
      </c>
      <c r="JD305" s="45" t="str">
        <f ca="1"/>
        <v>-</v>
      </c>
      <c r="JE305" s="45" t="str">
        <f ca="1"/>
        <v>-</v>
      </c>
      <c r="JF305" s="45" t="str">
        <f ca="1"/>
        <v>-</v>
      </c>
      <c r="JG305" s="45" t="str">
        <f ca="1"/>
        <v>-</v>
      </c>
      <c r="JH305" s="45" t="str">
        <f ca="1"/>
        <v>-</v>
      </c>
      <c r="JI305" s="45" t="str">
        <f ca="1"/>
        <v>-</v>
      </c>
      <c r="JJ305" s="45" t="str">
        <f ca="1"/>
        <v>-</v>
      </c>
      <c r="JK305" s="45" t="str">
        <f ca="1"/>
        <v>-</v>
      </c>
      <c r="JL305" s="45" t="str">
        <f ca="1"/>
        <v>-</v>
      </c>
      <c r="JM305" s="45" t="str">
        <f ca="1"/>
        <v>-</v>
      </c>
      <c r="JN305" s="45" t="str">
        <f ca="1"/>
        <v>-</v>
      </c>
      <c r="JO305" s="45" t="str">
        <f ca="1"/>
        <v>-</v>
      </c>
      <c r="JP305" s="45" t="str">
        <f ca="1"/>
        <v>-</v>
      </c>
      <c r="JQ305" s="45" t="str">
        <f ca="1"/>
        <v>-</v>
      </c>
      <c r="JR305" s="45" t="str">
        <f ca="1"/>
        <v>-</v>
      </c>
      <c r="JS305" s="45" t="str">
        <f ca="1"/>
        <v>-</v>
      </c>
      <c r="JT305" s="45" t="str">
        <f ca="1"/>
        <v>-</v>
      </c>
      <c r="JU305" s="45" t="str">
        <f ca="1"/>
        <v>-</v>
      </c>
      <c r="JV305" s="45" t="str">
        <f ca="1"/>
        <v>-</v>
      </c>
      <c r="JW305" s="45" t="str">
        <f ca="1"/>
        <v>-</v>
      </c>
      <c r="JX305" s="45" t="str">
        <f ca="1"/>
        <v>-</v>
      </c>
      <c r="JY305" s="45" t="str">
        <f ca="1"/>
        <v>-</v>
      </c>
      <c r="JZ305" s="45" t="str">
        <f ca="1"/>
        <v>-</v>
      </c>
      <c r="KA305" s="45" t="str">
        <f ca="1"/>
        <v>-</v>
      </c>
      <c r="KB305" s="45" t="str">
        <f ca="1"/>
        <v>-</v>
      </c>
      <c r="KC305" s="45" t="str">
        <f ca="1"/>
        <v>-</v>
      </c>
      <c r="KD305" s="45" t="str">
        <f ca="1"/>
        <v>-</v>
      </c>
      <c r="KE305" s="45" t="str">
        <f ca="1"/>
        <v>-</v>
      </c>
      <c r="KF305" s="45" t="str">
        <f ca="1"/>
        <v>-</v>
      </c>
      <c r="KG305" s="45" t="str">
        <f ca="1"/>
        <v>-</v>
      </c>
      <c r="KH305" s="45" t="str">
        <f ca="1"/>
        <v>-</v>
      </c>
      <c r="KI305" s="45" t="str">
        <f ca="1"/>
        <v>-</v>
      </c>
      <c r="KJ305" s="45" t="str">
        <f ca="1"/>
        <v>-</v>
      </c>
      <c r="KK305" s="45" t="str">
        <f ca="1"/>
        <v>-</v>
      </c>
      <c r="KL305" s="45" t="str">
        <f ca="1"/>
        <v>-</v>
      </c>
      <c r="KM305" s="45" t="str">
        <f ca="1"/>
        <v>-</v>
      </c>
      <c r="KN305" s="45" t="str">
        <f ca="1"/>
        <v>-</v>
      </c>
      <c r="KO305" s="45" t="str">
        <f ca="1"/>
        <v>-</v>
      </c>
      <c r="KP305" s="45" t="str">
        <f ca="1"/>
        <v>-</v>
      </c>
      <c r="KQ305" s="45" t="str">
        <f ca="1"/>
        <v>-</v>
      </c>
      <c r="KR305" s="45" t="str">
        <f ca="1"/>
        <v>-</v>
      </c>
      <c r="KS305" s="45" t="str">
        <f ca="1"/>
        <v>-</v>
      </c>
      <c r="KT305" s="45" t="str">
        <f ca="1"/>
        <v>-</v>
      </c>
      <c r="KU305" s="45" t="str">
        <f ca="1"/>
        <v>-</v>
      </c>
      <c r="KV305" s="45" t="str">
        <f ca="1"/>
        <v>-</v>
      </c>
      <c r="KW305" s="45" t="str">
        <f ca="1"/>
        <v>-</v>
      </c>
      <c r="KX305" s="45" t="str">
        <f ca="1"/>
        <v>-</v>
      </c>
      <c r="KY305" s="45" t="str">
        <f ca="1"/>
        <v>-</v>
      </c>
      <c r="KZ305" s="45" t="str">
        <f ca="1"/>
        <v>-</v>
      </c>
      <c r="LA305" s="45" t="str">
        <f ca="1"/>
        <v>-</v>
      </c>
      <c r="LB305" s="45" t="str">
        <f ca="1"/>
        <v>-</v>
      </c>
      <c r="LC305" s="45" t="str">
        <f ca="1"/>
        <v>-</v>
      </c>
      <c r="LD305" s="45" t="str">
        <f ca="1"/>
        <v>-</v>
      </c>
      <c r="LE305" s="45" t="str">
        <f ca="1"/>
        <v>-</v>
      </c>
      <c r="LF305" s="45" t="str">
        <f ca="1"/>
        <v>-</v>
      </c>
      <c r="LG305" s="45" t="str">
        <f ca="1"/>
        <v>-</v>
      </c>
      <c r="LH305" s="45" t="str">
        <f ca="1"/>
        <v>-</v>
      </c>
      <c r="LI305" s="45" t="str">
        <f ca="1"/>
        <v>-</v>
      </c>
      <c r="LJ305" s="45" t="str">
        <f ca="1"/>
        <v>-</v>
      </c>
      <c r="LK305" s="45" t="str">
        <f ca="1"/>
        <v>-</v>
      </c>
      <c r="LL305" s="45" t="str">
        <f ca="1"/>
        <v>-</v>
      </c>
      <c r="LM305" s="45" t="str">
        <f ca="1"/>
        <v>-</v>
      </c>
      <c r="LN305" s="45" t="str">
        <f ca="1"/>
        <v>-</v>
      </c>
      <c r="LO305" s="45" t="str">
        <f ca="1"/>
        <v>-</v>
      </c>
      <c r="LP305" s="45" t="str">
        <f ca="1"/>
        <v>-</v>
      </c>
      <c r="LQ305" s="45" t="str">
        <f ca="1"/>
        <v>-</v>
      </c>
      <c r="LR305" s="45" t="str">
        <f ca="1"/>
        <v>-</v>
      </c>
      <c r="LS305" s="45" t="str">
        <f ca="1"/>
        <v>-</v>
      </c>
      <c r="LT305" s="45" t="str">
        <f ca="1"/>
        <v>-</v>
      </c>
      <c r="LU305" s="45" t="str">
        <f ca="1"/>
        <v>-</v>
      </c>
      <c r="LV305" s="45" t="str">
        <f ca="1"/>
        <v>-</v>
      </c>
      <c r="LW305" s="45" t="str">
        <f ca="1"/>
        <v>-</v>
      </c>
      <c r="LX305" s="45" t="str">
        <f ca="1"/>
        <v>-</v>
      </c>
      <c r="LY305" s="45" t="str">
        <f ca="1"/>
        <v>-</v>
      </c>
      <c r="LZ305" s="45" t="str">
        <f ca="1"/>
        <v>-</v>
      </c>
      <c r="MA305" s="45" t="str">
        <f ca="1"/>
        <v>-</v>
      </c>
      <c r="MB305" s="45" t="str">
        <f ca="1"/>
        <v>-</v>
      </c>
      <c r="MC305" s="45" t="str">
        <f ca="1"/>
        <v>-</v>
      </c>
      <c r="MD305" s="45" t="str">
        <f ca="1"/>
        <v>-</v>
      </c>
      <c r="ME305" s="45" t="str">
        <f ca="1"/>
        <v>-</v>
      </c>
      <c r="MF305" s="45" t="str">
        <f ca="1"/>
        <v>-</v>
      </c>
      <c r="MG305" s="45" t="str">
        <f ca="1"/>
        <v>-</v>
      </c>
      <c r="MH305" s="45" t="str">
        <f ca="1"/>
        <v>-</v>
      </c>
      <c r="MI305" s="45" t="str">
        <f ca="1"/>
        <v>-</v>
      </c>
      <c r="MJ305" s="45" t="str">
        <f ca="1"/>
        <v>-</v>
      </c>
      <c r="MK305" s="45" t="str">
        <f ca="1"/>
        <v>-</v>
      </c>
      <c r="ML305" s="45" t="str">
        <f ca="1"/>
        <v>-</v>
      </c>
      <c r="MM305" s="45" t="str">
        <f ca="1"/>
        <v>-</v>
      </c>
      <c r="MN305" s="45" t="str">
        <f ca="1"/>
        <v>-</v>
      </c>
      <c r="MO305" s="45" t="str">
        <f ca="1"/>
        <v>-</v>
      </c>
      <c r="MP305" s="45" t="str">
        <f ca="1"/>
        <v>-</v>
      </c>
      <c r="MQ305" s="45" t="str">
        <f ca="1"/>
        <v>-</v>
      </c>
      <c r="MR305" s="45" t="str">
        <f ca="1"/>
        <v>-</v>
      </c>
      <c r="MS305" s="45" t="str">
        <f ca="1"/>
        <v>-</v>
      </c>
      <c r="MT305" s="45" t="str">
        <f ca="1"/>
        <v>-</v>
      </c>
      <c r="MU305" s="45" t="str">
        <f ca="1"/>
        <v>-</v>
      </c>
      <c r="MV305" s="45" t="str">
        <f ca="1"/>
        <v>-</v>
      </c>
      <c r="MW305" s="45" t="str">
        <f ca="1"/>
        <v>-</v>
      </c>
      <c r="MX305" s="45" t="str">
        <f ca="1"/>
        <v>-</v>
      </c>
      <c r="MY305" s="45" t="str">
        <f ca="1"/>
        <v>-</v>
      </c>
      <c r="MZ305" s="45" t="str">
        <f ca="1"/>
        <v>-</v>
      </c>
      <c r="NA305" s="45" t="str">
        <f ca="1"/>
        <v>-</v>
      </c>
      <c r="NB305" s="45" t="str">
        <f ca="1"/>
        <v>-</v>
      </c>
      <c r="NC305" s="45" t="str">
        <f ca="1"/>
        <v>-</v>
      </c>
      <c r="ND305" s="45" t="str">
        <f ca="1"/>
        <v>-</v>
      </c>
      <c r="NE305" s="45" t="str">
        <f ca="1"/>
        <v>-</v>
      </c>
      <c r="NF305" s="45" t="str">
        <f ca="1"/>
        <v>-</v>
      </c>
      <c r="NG305" s="45" t="str">
        <f ca="1"/>
        <v>-</v>
      </c>
      <c r="NH305" s="45" t="str">
        <f ca="1"/>
        <v>-</v>
      </c>
      <c r="NI305" s="45" t="str">
        <f ca="1"/>
        <v>-</v>
      </c>
      <c r="NJ305" s="45" t="str">
        <f ca="1"/>
        <v>-</v>
      </c>
      <c r="NK305" s="45" t="str">
        <f ca="1"/>
        <v>-</v>
      </c>
      <c r="NL305" s="45" t="str">
        <f ca="1"/>
        <v>-</v>
      </c>
      <c r="NM305" s="45" t="str">
        <f ca="1"/>
        <v>-</v>
      </c>
      <c r="NN305" s="45" t="str">
        <f ca="1"/>
        <v>-</v>
      </c>
      <c r="NO305" s="45" t="str">
        <f ca="1"/>
        <v>-</v>
      </c>
      <c r="NP305" s="45" t="str">
        <f ca="1"/>
        <v>-</v>
      </c>
      <c r="NQ305" s="45" t="str">
        <f ca="1"/>
        <v>-</v>
      </c>
      <c r="NR305" s="45" t="str">
        <f ca="1"/>
        <v>-</v>
      </c>
      <c r="NS305" s="45" t="str">
        <f ca="1"/>
        <v>-</v>
      </c>
      <c r="NT305" s="45" t="str">
        <f ca="1"/>
        <v>-</v>
      </c>
      <c r="NU305" s="45" t="str">
        <f ca="1"/>
        <v>-</v>
      </c>
      <c r="NV305" s="45" t="str">
        <f ca="1"/>
        <v>-</v>
      </c>
      <c r="NW305" s="45" t="str">
        <f ca="1"/>
        <v>-</v>
      </c>
      <c r="NX305" s="45" t="str">
        <f ca="1"/>
        <v>-</v>
      </c>
      <c r="NY305" s="45" t="str">
        <f ca="1"/>
        <v>-</v>
      </c>
      <c r="NZ305" s="45" t="str">
        <f ca="1"/>
        <v>-</v>
      </c>
      <c r="OA305" s="45" t="str">
        <f ca="1"/>
        <v>-</v>
      </c>
      <c r="OB305" s="45" t="str">
        <f ca="1"/>
        <v>-</v>
      </c>
      <c r="OC305" s="45" t="str">
        <f ca="1"/>
        <v>-</v>
      </c>
      <c r="OD305" s="45" t="str">
        <f ca="1"/>
        <v>-</v>
      </c>
      <c r="OE305" s="45" t="str">
        <f ca="1"/>
        <v>-</v>
      </c>
      <c r="OF305" s="45" t="str">
        <f ca="1"/>
        <v>-</v>
      </c>
      <c r="OG305" s="45" t="str">
        <f ca="1"/>
        <v>-</v>
      </c>
      <c r="OH305" s="45" t="str">
        <f ca="1"/>
        <v>-</v>
      </c>
      <c r="OI305" s="45" t="str">
        <f ca="1"/>
        <v>-</v>
      </c>
      <c r="OJ305" s="45" t="str">
        <f ca="1"/>
        <v>-</v>
      </c>
      <c r="OK305" s="45" t="str">
        <f ca="1"/>
        <v>-</v>
      </c>
      <c r="OL305" s="45" t="str">
        <f ca="1"/>
        <v>-</v>
      </c>
      <c r="OM305" s="45" t="str">
        <f ca="1"/>
        <v>-</v>
      </c>
      <c r="ON305" s="45" t="str">
        <f ca="1"/>
        <v>-</v>
      </c>
      <c r="OO305" s="45" t="str">
        <f ca="1"/>
        <v>-</v>
      </c>
      <c r="OP305" s="45" t="str">
        <f ca="1"/>
        <v>-</v>
      </c>
      <c r="OQ305" s="45" t="str">
        <f ca="1"/>
        <v>-</v>
      </c>
      <c r="OR305" s="45" t="str">
        <f ca="1"/>
        <v>-</v>
      </c>
      <c r="OS305" s="45" t="str">
        <f ca="1"/>
        <v>-</v>
      </c>
      <c r="OT305" s="45" t="str">
        <f ca="1"/>
        <v>-</v>
      </c>
      <c r="OU305" s="45" t="str">
        <f ca="1"/>
        <v>-</v>
      </c>
      <c r="OV305" s="45" t="str">
        <f ca="1"/>
        <v>-</v>
      </c>
      <c r="OW305" s="45" t="str">
        <f ca="1"/>
        <v>-</v>
      </c>
      <c r="OX305" s="45" t="str">
        <f ca="1"/>
        <v>-</v>
      </c>
      <c r="OY305" s="45" t="str">
        <f ca="1"/>
        <v>-</v>
      </c>
      <c r="OZ305" s="45" t="str">
        <f ca="1"/>
        <v>-</v>
      </c>
      <c r="PA305" s="45" t="str">
        <f ca="1"/>
        <v>-</v>
      </c>
      <c r="PB305" s="45" t="str">
        <f ca="1"/>
        <v>-</v>
      </c>
      <c r="PC305" s="45" t="str">
        <f ca="1"/>
        <v>-</v>
      </c>
      <c r="PD305" s="45" t="str">
        <f ca="1"/>
        <v>-</v>
      </c>
      <c r="PE305" s="45" t="str">
        <f ca="1"/>
        <v>-</v>
      </c>
      <c r="PF305" s="45" t="str">
        <f ca="1"/>
        <v>-</v>
      </c>
      <c r="PG305" s="45" t="str">
        <f ca="1"/>
        <v>-</v>
      </c>
      <c r="PH305" s="45" t="str">
        <f ca="1"/>
        <v>-</v>
      </c>
      <c r="PI305" s="45" t="str">
        <f ca="1"/>
        <v>-</v>
      </c>
      <c r="PJ305" s="45" t="str">
        <f ca="1"/>
        <v>-</v>
      </c>
      <c r="PK305" s="45" t="str">
        <f ca="1"/>
        <v>-</v>
      </c>
      <c r="PL305" s="45" t="str">
        <f ca="1"/>
        <v>-</v>
      </c>
      <c r="PM305" s="45" t="str">
        <f ca="1"/>
        <v>-</v>
      </c>
      <c r="PN305" s="45" t="str">
        <f ca="1"/>
        <v>-</v>
      </c>
      <c r="PO305" s="45" t="str">
        <f ca="1"/>
        <v>-</v>
      </c>
      <c r="PP305" s="45" t="str">
        <f ca="1"/>
        <v>-</v>
      </c>
      <c r="PQ305" s="45" t="str">
        <f ca="1"/>
        <v>-</v>
      </c>
      <c r="PR305" s="45" t="str">
        <f ca="1"/>
        <v>-</v>
      </c>
      <c r="PS305" s="45" t="str">
        <f ca="1"/>
        <v>-</v>
      </c>
      <c r="PT305" s="45" t="str">
        <f ca="1"/>
        <v>-</v>
      </c>
      <c r="PU305" s="45" t="str">
        <f ca="1"/>
        <v>-</v>
      </c>
      <c r="PV305" s="45" t="str">
        <f ca="1"/>
        <v>-</v>
      </c>
      <c r="PW305" s="45" t="str">
        <f ca="1"/>
        <v>-</v>
      </c>
      <c r="PX305" s="45" t="str">
        <f ca="1"/>
        <v>-</v>
      </c>
      <c r="PY305" s="45" t="str">
        <f ca="1"/>
        <v>-</v>
      </c>
      <c r="PZ305" s="45" t="str">
        <f ca="1"/>
        <v>-</v>
      </c>
      <c r="QA305" s="45" t="str">
        <f ca="1"/>
        <v>-</v>
      </c>
      <c r="QB305" s="45" t="str">
        <f ca="1"/>
        <v>-</v>
      </c>
      <c r="QC305" s="45" t="str">
        <f ca="1"/>
        <v>-</v>
      </c>
      <c r="QD305" s="45" t="str">
        <f ca="1"/>
        <v>-</v>
      </c>
      <c r="QE305" s="45" t="str">
        <f ca="1"/>
        <v>-</v>
      </c>
      <c r="QF305" s="45" t="str">
        <f ca="1"/>
        <v>-</v>
      </c>
      <c r="QG305" s="45" t="str">
        <f ca="1"/>
        <v>-</v>
      </c>
      <c r="QH305" s="45" t="str">
        <f ca="1"/>
        <v>-</v>
      </c>
      <c r="QI305" s="45" t="str">
        <f ca="1"/>
        <v>-</v>
      </c>
      <c r="QJ305" s="45" t="str">
        <f ca="1"/>
        <v>-</v>
      </c>
      <c r="QK305" s="45" t="str">
        <f ca="1"/>
        <v>-</v>
      </c>
      <c r="QL305" s="45" t="str">
        <f ca="1"/>
        <v>-</v>
      </c>
      <c r="QM305" s="45" t="str">
        <f ca="1"/>
        <v>-</v>
      </c>
      <c r="QN305" s="45" t="str">
        <f ca="1"/>
        <v>-</v>
      </c>
      <c r="QO305" s="45" t="str">
        <f ca="1"/>
        <v>-</v>
      </c>
      <c r="QP305" s="45" t="str">
        <f ca="1"/>
        <v>-</v>
      </c>
      <c r="QQ305" s="45" t="str">
        <f ca="1"/>
        <v>-</v>
      </c>
      <c r="QR305" s="45" t="str">
        <f ca="1"/>
        <v>-</v>
      </c>
      <c r="QS305" s="45" t="str">
        <f ca="1"/>
        <v>-</v>
      </c>
      <c r="QT305" s="45" t="str">
        <f ca="1"/>
        <v>-</v>
      </c>
      <c r="QU305" s="45" t="str">
        <f ca="1"/>
        <v>-</v>
      </c>
      <c r="QV305" s="45" t="str">
        <f ca="1"/>
        <v>-</v>
      </c>
      <c r="QW305" s="45" t="str">
        <f ca="1"/>
        <v>-</v>
      </c>
      <c r="QX305" s="45" t="str">
        <f ca="1"/>
        <v>-</v>
      </c>
      <c r="QY305" s="45" t="str">
        <f ca="1"/>
        <v>-</v>
      </c>
      <c r="QZ305" s="45" t="str">
        <f ca="1"/>
        <v>-</v>
      </c>
      <c r="RA305" s="45" t="str">
        <f ca="1"/>
        <v>-</v>
      </c>
      <c r="RB305" s="45" t="str">
        <f ca="1"/>
        <v>-</v>
      </c>
      <c r="RC305" s="45" t="str">
        <f ca="1"/>
        <v>-</v>
      </c>
      <c r="RD305" s="45" t="str">
        <f ca="1"/>
        <v>-</v>
      </c>
      <c r="RE305" s="45" t="str">
        <f ca="1"/>
        <v>-</v>
      </c>
      <c r="RF305" s="45" t="str">
        <f ca="1"/>
        <v>-</v>
      </c>
      <c r="RG305" s="45" t="str">
        <f ca="1"/>
        <v>-</v>
      </c>
      <c r="RH305" s="45" t="str">
        <f ca="1"/>
        <v>-</v>
      </c>
      <c r="RI305" s="45" t="str">
        <f ca="1"/>
        <v>-</v>
      </c>
      <c r="RJ305" s="45" t="str">
        <f ca="1"/>
        <v>-</v>
      </c>
      <c r="RK305" s="45" t="str">
        <f ca="1"/>
        <v>-</v>
      </c>
      <c r="RL305" s="45" t="str">
        <f ca="1"/>
        <v>-</v>
      </c>
      <c r="RM305" s="45" t="str">
        <f ca="1"/>
        <v>-</v>
      </c>
      <c r="RN305" s="45" t="str">
        <f ca="1"/>
        <v>-</v>
      </c>
      <c r="RO305" s="45" t="str">
        <f ca="1"/>
        <v>-</v>
      </c>
      <c r="RP305" s="45" t="str">
        <f ca="1"/>
        <v>-</v>
      </c>
      <c r="RQ305" s="45" t="str">
        <f ca="1"/>
        <v>-</v>
      </c>
      <c r="RR305" s="45" t="str">
        <f ca="1"/>
        <v>-</v>
      </c>
      <c r="RS305" s="45" t="str">
        <f ca="1"/>
        <v>-</v>
      </c>
      <c r="RT305" s="45" t="str">
        <f ca="1"/>
        <v>-</v>
      </c>
      <c r="RU305" s="45" t="str">
        <f ca="1"/>
        <v>-</v>
      </c>
      <c r="RV305" s="45" t="str">
        <f ca="1"/>
        <v>-</v>
      </c>
      <c r="RW305" s="45" t="str">
        <f ca="1"/>
        <v>-</v>
      </c>
      <c r="RX305" s="45" t="str">
        <f ca="1"/>
        <v>-</v>
      </c>
      <c r="RY305" s="45" t="str">
        <f ca="1"/>
        <v>-</v>
      </c>
      <c r="RZ305" s="45" t="str">
        <f ca="1"/>
        <v>-</v>
      </c>
      <c r="SA305" s="45" t="str">
        <f ca="1"/>
        <v>-</v>
      </c>
      <c r="SB305" s="45" t="str">
        <f ca="1"/>
        <v>-</v>
      </c>
      <c r="SC305" s="45" t="str">
        <f ca="1"/>
        <v>-</v>
      </c>
      <c r="SD305" s="45" t="str">
        <f ca="1"/>
        <v>-</v>
      </c>
      <c r="SE305" s="45" t="str">
        <f ca="1"/>
        <v>-</v>
      </c>
      <c r="SF305" s="45" t="str">
        <f ca="1"/>
        <v>-</v>
      </c>
      <c r="SG305" s="45" t="str">
        <f ca="1"/>
        <v>-</v>
      </c>
      <c r="SH305" s="45" t="str">
        <f ca="1"/>
        <v>-</v>
      </c>
      <c r="SI305" s="45" t="str">
        <f ca="1"/>
        <v>-</v>
      </c>
      <c r="SJ305" s="45" t="str">
        <f ca="1"/>
        <v>-</v>
      </c>
      <c r="SK305" s="45" t="str">
        <f ca="1"/>
        <v>-</v>
      </c>
      <c r="SL305" s="45" t="str">
        <f ca="1"/>
        <v>-</v>
      </c>
      <c r="SM305" s="45" t="str">
        <f ca="1"/>
        <v>-</v>
      </c>
      <c r="SN305" s="45" t="str">
        <f ca="1"/>
        <v>-</v>
      </c>
      <c r="SO305" s="45" t="str">
        <f ca="1"/>
        <v>-</v>
      </c>
      <c r="SP305" s="45" t="str">
        <f ca="1"/>
        <v>-</v>
      </c>
      <c r="SQ305" s="45" t="str">
        <f ca="1"/>
        <v>-</v>
      </c>
      <c r="SR305" s="45" t="str">
        <f ca="1"/>
        <v>-</v>
      </c>
      <c r="SS305" s="45" t="str">
        <f ca="1"/>
        <v>-</v>
      </c>
    </row>
    <row r="327" spans="2:6" x14ac:dyDescent="0.25">
      <c r="B327" s="43" t="s">
        <v>521</v>
      </c>
      <c r="C327" s="46">
        <v>0</v>
      </c>
      <c r="D327" s="46">
        <v>60</v>
      </c>
      <c r="E327" s="46">
        <v>120</v>
      </c>
      <c r="F327" s="46">
        <v>240</v>
      </c>
    </row>
    <row r="328" spans="2:6" x14ac:dyDescent="0.25">
      <c r="B328" s="46" t="s">
        <v>493</v>
      </c>
      <c r="C328" s="45">
        <f ca="1">IF(OFFSET(bHist!$A$1,_xlfn.XMATCH($B328,bHist!$B:$B,0)-1,3+C$327,1,1)=0,"-",OFFSET(bHist!$A$1,_xlfn.XMATCH($B328,bHist!$B:$B,0)-1,3+C$327,1,1))</f>
        <v>333.83218204045295</v>
      </c>
      <c r="D328" s="45">
        <f ca="1">IF(OFFSET(bHist!$A$1,_xlfn.XMATCH($B328,bHist!$B:$B,0)-1,3+D$327,1,1)=0,"-",OFFSET(bHist!$A$1,_xlfn.XMATCH($B328,bHist!$B:$B,0)-1,3+D$327,1,1))</f>
        <v>340.78461411178114</v>
      </c>
      <c r="E328" s="45">
        <f ca="1">IF(OFFSET(bHist!$A$1,_xlfn.XMATCH($B328,bHist!$B:$B,0)-1,3+E$327,1,1)=0,"-",OFFSET(bHist!$A$1,_xlfn.XMATCH($B328,bHist!$B:$B,0)-1,3+E$327,1,1))</f>
        <v>143.30409512495996</v>
      </c>
      <c r="F328" s="45">
        <f ca="1">IF(OFFSET(bHist!$A$1,_xlfn.XMATCH($B328,bHist!$B:$B,0)-1,3+F$327,1,1)=0,"-",OFFSET(bHist!$A$1,_xlfn.XMATCH($B328,bHist!$B:$B,0)-1,3+F$327,1,1))</f>
        <v>175.96838448154926</v>
      </c>
    </row>
    <row r="329" spans="2:6" x14ac:dyDescent="0.25">
      <c r="B329" s="46" t="s">
        <v>515</v>
      </c>
      <c r="C329" s="45">
        <f ca="1">IF(OFFSET(bHist!$A$1,_xlfn.XMATCH($B329,bHist!$B:$B,0)-1,3+C$327,1,1)=0,"-",OFFSET(bHist!$A$1,_xlfn.XMATCH($B329,bHist!$B:$B,0)-1,3+C$327,1,1))</f>
        <v>347.71614324331284</v>
      </c>
      <c r="D329" s="45">
        <f ca="1">IF(OFFSET(bHist!$A$1,_xlfn.XMATCH($B329,bHist!$B:$B,0)-1,3+D$327,1,1)=0,"-",OFFSET(bHist!$A$1,_xlfn.XMATCH($B329,bHist!$B:$B,0)-1,3+D$327,1,1))</f>
        <v>363.44780312025546</v>
      </c>
      <c r="E329" s="45">
        <f ca="1">IF(OFFSET(bHist!$A$1,_xlfn.XMATCH($B329,bHist!$B:$B,0)-1,3+E$327,1,1)=0,"-",OFFSET(bHist!$A$1,_xlfn.XMATCH($B329,bHist!$B:$B,0)-1,3+E$327,1,1))</f>
        <v>266.67155660104748</v>
      </c>
      <c r="F329" s="45">
        <f ca="1">IF(OFFSET(bHist!$A$1,_xlfn.XMATCH($B329,bHist!$B:$B,0)-1,3+F$327,1,1)=0,"-",OFFSET(bHist!$A$1,_xlfn.XMATCH($B329,bHist!$B:$B,0)-1,3+F$327,1,1))</f>
        <v>349.41200380790235</v>
      </c>
    </row>
    <row r="330" spans="2:6" x14ac:dyDescent="0.25">
      <c r="B330" s="46" t="s">
        <v>516</v>
      </c>
      <c r="C330" s="45">
        <f ca="1">IF(OFFSET(bHist!$A$1,_xlfn.XMATCH($B330,bHist!$B:$B,0)-1,3+C$327,1,1)=0,"-",OFFSET(bHist!$A$1,_xlfn.XMATCH($B330,bHist!$B:$B,0)-1,3+C$327,1,1))</f>
        <v>351.32798793792722</v>
      </c>
      <c r="D330" s="45">
        <f ca="1">IF(OFFSET(bHist!$A$1,_xlfn.XMATCH($B330,bHist!$B:$B,0)-1,3+D$327,1,1)=0,"-",OFFSET(bHist!$A$1,_xlfn.XMATCH($B330,bHist!$B:$B,0)-1,3+D$327,1,1))</f>
        <v>393.26098805236819</v>
      </c>
      <c r="E330" s="45">
        <f ca="1">IF(OFFSET(bHist!$A$1,_xlfn.XMATCH($B330,bHist!$B:$B,0)-1,3+E$327,1,1)=0,"-",OFFSET(bHist!$A$1,_xlfn.XMATCH($B330,bHist!$B:$B,0)-1,3+E$327,1,1))</f>
        <v>194.8224112472534</v>
      </c>
      <c r="F330" s="45">
        <f ca="1">IF(OFFSET(bHist!$A$1,_xlfn.XMATCH($B330,bHist!$B:$B,0)-1,3+F$327,1,1)=0,"-",OFFSET(bHist!$A$1,_xlfn.XMATCH($B330,bHist!$B:$B,0)-1,3+F$327,1,1))</f>
        <v>248.45324945068359</v>
      </c>
    </row>
    <row r="331" spans="2:6" x14ac:dyDescent="0.25">
      <c r="B331" s="46" t="s">
        <v>517</v>
      </c>
      <c r="C331" s="45">
        <f ca="1">IF(OFFSET(bHist!$A$1,_xlfn.XMATCH($B331,bHist!$B:$B,0)-1,3+C$327,1,1)=0,"-",OFFSET(bHist!$A$1,_xlfn.XMATCH($B331,bHist!$B:$B,0)-1,3+C$327,1,1))</f>
        <v>347.10016068267822</v>
      </c>
      <c r="D331" s="45">
        <f ca="1">IF(OFFSET(bHist!$A$1,_xlfn.XMATCH($B331,bHist!$B:$B,0)-1,3+D$327,1,1)=0,"-",OFFSET(bHist!$A$1,_xlfn.XMATCH($B331,bHist!$B:$B,0)-1,3+D$327,1,1))</f>
        <v>396.65508373355868</v>
      </c>
      <c r="E331" s="45">
        <f ca="1">IF(OFFSET(bHist!$A$1,_xlfn.XMATCH($B331,bHist!$B:$B,0)-1,3+E$327,1,1)=0,"-",OFFSET(bHist!$A$1,_xlfn.XMATCH($B331,bHist!$B:$B,0)-1,3+E$327,1,1))</f>
        <v>196.93648093235495</v>
      </c>
      <c r="F331" s="45">
        <f ca="1">IF(OFFSET(bHist!$A$1,_xlfn.XMATCH($B331,bHist!$B:$B,0)-1,3+F$327,1,1)=0,"-",OFFSET(bHist!$A$1,_xlfn.XMATCH($B331,bHist!$B:$B,0)-1,3+F$327,1,1))</f>
        <v>242.48998175477982</v>
      </c>
    </row>
    <row r="332" spans="2:6" x14ac:dyDescent="0.25">
      <c r="B332" s="46" t="s">
        <v>518</v>
      </c>
      <c r="C332" s="45">
        <f ca="1">IF(OFFSET(bHist!$A$1,_xlfn.XMATCH($B332,bHist!$B:$B,0)-1,3+C$327,1,1)=0,"-",OFFSET(bHist!$A$1,_xlfn.XMATCH($B332,bHist!$B:$B,0)-1,3+C$327,1,1))</f>
        <v>359.88394355106357</v>
      </c>
      <c r="D332" s="45">
        <f ca="1">IF(OFFSET(bHist!$A$1,_xlfn.XMATCH($B332,bHist!$B:$B,0)-1,3+D$327,1,1)=0,"-",OFFSET(bHist!$A$1,_xlfn.XMATCH($B332,bHist!$B:$B,0)-1,3+D$327,1,1))</f>
        <v>414.45675370597837</v>
      </c>
      <c r="E332" s="45">
        <f ca="1">IF(OFFSET(bHist!$A$1,_xlfn.XMATCH($B332,bHist!$B:$B,0)-1,3+E$327,1,1)=0,"-",OFFSET(bHist!$A$1,_xlfn.XMATCH($B332,bHist!$B:$B,0)-1,3+E$327,1,1))</f>
        <v>219.04997012805941</v>
      </c>
      <c r="F332" s="45">
        <f ca="1">IF(OFFSET(bHist!$A$1,_xlfn.XMATCH($B332,bHist!$B:$B,0)-1,3+F$327,1,1)=0,"-",OFFSET(bHist!$A$1,_xlfn.XMATCH($B332,bHist!$B:$B,0)-1,3+F$327,1,1))</f>
        <v>276.405463807106</v>
      </c>
    </row>
    <row r="333" spans="2:6" x14ac:dyDescent="0.25">
      <c r="B333" s="46" t="s">
        <v>519</v>
      </c>
      <c r="C333" s="45">
        <f ca="1">IF(OFFSET(bHist!$A$1,_xlfn.XMATCH($B333,bHist!$B:$B,0)-1,3+C$327,1,1)=0,"-",OFFSET(bHist!$A$1,_xlfn.XMATCH($B333,bHist!$B:$B,0)-1,3+C$327,1,1))</f>
        <v>386.75431550073625</v>
      </c>
      <c r="D333" s="45">
        <f ca="1">IF(OFFSET(bHist!$A$1,_xlfn.XMATCH($B333,bHist!$B:$B,0)-1,3+D$327,1,1)=0,"-",OFFSET(bHist!$A$1,_xlfn.XMATCH($B333,bHist!$B:$B,0)-1,3+D$327,1,1))</f>
        <v>403.27640291404725</v>
      </c>
      <c r="E333" s="45">
        <f ca="1">IF(OFFSET(bHist!$A$1,_xlfn.XMATCH($B333,bHist!$B:$B,0)-1,3+E$327,1,1)=0,"-",OFFSET(bHist!$A$1,_xlfn.XMATCH($B333,bHist!$B:$B,0)-1,3+E$327,1,1))</f>
        <v>307.29688319778444</v>
      </c>
      <c r="F333" s="45">
        <f ca="1">IF(OFFSET(bHist!$A$1,_xlfn.XMATCH($B333,bHist!$B:$B,0)-1,3+F$327,1,1)=0,"-",OFFSET(bHist!$A$1,_xlfn.XMATCH($B333,bHist!$B:$B,0)-1,3+F$327,1,1))</f>
        <v>369.4445884180069</v>
      </c>
    </row>
    <row r="334" spans="2:6" x14ac:dyDescent="0.25">
      <c r="B334" s="46" t="s">
        <v>520</v>
      </c>
      <c r="C334" s="45">
        <f ca="1">IF(OFFSET(bHist!$A$1,_xlfn.XMATCH($B334,bHist!$B:$B,0)-1,3+C$327,1,1)=0,"-",OFFSET(bHist!$A$1,_xlfn.XMATCH($B334,bHist!$B:$B,0)-1,3+C$327,1,1))</f>
        <v>346.68576458990577</v>
      </c>
      <c r="D334" s="45">
        <f ca="1">IF(OFFSET(bHist!$A$1,_xlfn.XMATCH($B334,bHist!$B:$B,0)-1,3+D$327,1,1)=0,"-",OFFSET(bHist!$A$1,_xlfn.XMATCH($B334,bHist!$B:$B,0)-1,3+D$327,1,1))</f>
        <v>413.41575421899557</v>
      </c>
      <c r="E334" s="45" t="str">
        <f ca="1">IF(OFFSET(bHist!$A$1,_xlfn.XMATCH($B334,bHist!$B:$B,0)-1,3+E$327,1,1)=0,"-",OFFSET(bHist!$A$1,_xlfn.XMATCH($B334,bHist!$B:$B,0)-1,3+E$327,1,1))</f>
        <v>-</v>
      </c>
      <c r="F334" s="45" t="str">
        <f ca="1">IF(OFFSET(bHist!$A$1,_xlfn.XMATCH($B334,bHist!$B:$B,0)-1,3+F$327,1,1)=0,"-",OFFSET(bHist!$A$1,_xlfn.XMATCH($B334,bHist!$B:$B,0)-1,3+F$327,1,1))</f>
        <v>-</v>
      </c>
    </row>
    <row r="335" spans="2:6" x14ac:dyDescent="0.25">
      <c r="B335" s="46" t="s">
        <v>492</v>
      </c>
      <c r="C335" s="45">
        <f ca="1">IF(OFFSET(bHist!$A$1,_xlfn.XMATCH($B335,bHist!$B:$B,0)-1,3+C$327,1,1)=0,"-",OFFSET(bHist!$A$1,_xlfn.XMATCH($B335,bHist!$B:$B,0)-1,3+C$327,1,1))</f>
        <v>373.81608902549743</v>
      </c>
      <c r="D335" s="45">
        <f ca="1">IF(OFFSET(bHist!$A$1,_xlfn.XMATCH($B335,bHist!$B:$B,0)-1,3+D$327,1,1)=0,"-",OFFSET(bHist!$A$1,_xlfn.XMATCH($B335,bHist!$B:$B,0)-1,3+D$327,1,1))</f>
        <v>445.69884712600708</v>
      </c>
      <c r="E335" s="45">
        <f ca="1">IF(OFFSET(bHist!$A$1,_xlfn.XMATCH($B335,bHist!$B:$B,0)-1,3+E$327,1,1)=0,"-",OFFSET(bHist!$A$1,_xlfn.XMATCH($B335,bHist!$B:$B,0)-1,3+E$327,1,1))</f>
        <v>253.88741473960877</v>
      </c>
      <c r="F335" s="45" t="str">
        <f ca="1">IF(OFFSET(bHist!$A$1,_xlfn.XMATCH($B335,bHist!$B:$B,0)-1,3+F$327,1,1)=0,"-",OFFSET(bHist!$A$1,_xlfn.XMATCH($B335,bHist!$B:$B,0)-1,3+F$327,1,1))</f>
        <v>-</v>
      </c>
    </row>
    <row r="337" spans="3:3" x14ac:dyDescent="0.25">
      <c r="C337" s="52" t="e">
        <f ca="1">SLOPE(C328:C335,#REF!)</f>
        <v>#REF!</v>
      </c>
    </row>
    <row r="338" spans="3:3" x14ac:dyDescent="0.25">
      <c r="C338" s="45" t="e">
        <f ca="1">INTERCEPT(C328:C335,#REF!)</f>
        <v>#REF!</v>
      </c>
    </row>
    <row r="340" spans="3:3" x14ac:dyDescent="0.25">
      <c r="C340" s="54">
        <v>47484</v>
      </c>
    </row>
    <row r="341" spans="3:3" x14ac:dyDescent="0.25">
      <c r="C341" s="45" t="e">
        <f ca="1">C340*C337+C338</f>
        <v>#REF!</v>
      </c>
    </row>
    <row r="343" spans="3:3" x14ac:dyDescent="0.25">
      <c r="C343" s="45" t="str" cm="1">
        <f t="array" aca="1" ref="C343" ca="1">_xll.BInterpol(#REF!,C328:C335,C340,"linear")</f>
        <v>#N/A Invalid Parameter: Interpolation Values</v>
      </c>
    </row>
  </sheetData>
  <conditionalFormatting sqref="H245:H249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{C4C3CB7A-46B8-4000-807C-8B20BD08E095}</x14:id>
        </ext>
      </extLst>
    </cfRule>
  </conditionalFormatting>
  <conditionalFormatting sqref="H298:H305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{E096876A-9268-42F4-BC51-0D7039EF16EB}</x14:id>
        </ext>
      </extLst>
    </cfRule>
  </conditionalFormatting>
  <conditionalFormatting sqref="I9:I31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{B3BB53D5-5BEA-4A29-BEB9-BF155D4DF853}</x14:id>
        </ext>
      </extLst>
    </cfRule>
  </conditionalFormatting>
  <conditionalFormatting sqref="M9:M31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{D5724C01-8ED5-4EFF-9626-92F46C56C1BA}</x14:id>
        </ext>
      </extLst>
    </cfRule>
  </conditionalFormatting>
  <conditionalFormatting sqref="M36:M58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{36788B1C-3212-4214-B1A9-410D98189D73}</x14:id>
        </ext>
      </extLst>
    </cfRule>
  </conditionalFormatting>
  <conditionalFormatting sqref="M63:M108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{A366E3CB-7F65-4FB3-92DD-DF9DB8A069A7}</x14:id>
        </ext>
      </extLst>
    </cfRule>
  </conditionalFormatting>
  <conditionalFormatting sqref="M113:M173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{508CE386-C0CE-48FC-8B6C-E2D53AA4E1D0}</x14:id>
        </ext>
      </extLst>
    </cfRule>
  </conditionalFormatting>
  <conditionalFormatting sqref="I36:I5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{78E31CEC-BD64-4536-ADE2-735A8890A005}</x14:id>
        </ext>
      </extLst>
    </cfRule>
  </conditionalFormatting>
  <conditionalFormatting sqref="I63:I10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{C85163C0-E198-4E54-8C88-3E054DF7AD15}</x14:id>
        </ext>
      </extLst>
    </cfRule>
  </conditionalFormatting>
  <conditionalFormatting sqref="I113:I17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{7C86008A-98E5-4E0F-835D-C0CF3E4F2BFD}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C3CB7A-46B8-4000-807C-8B20BD08E0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H245:H249</xm:sqref>
        </x14:conditionalFormatting>
        <x14:conditionalFormatting xmlns:xm="http://schemas.microsoft.com/office/excel/2006/main">
          <x14:cfRule type="dataBar" id="{E096876A-9268-42F4-BC51-0D7039EF16E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H298:H305</xm:sqref>
        </x14:conditionalFormatting>
        <x14:conditionalFormatting xmlns:xm="http://schemas.microsoft.com/office/excel/2006/main">
          <x14:cfRule type="dataBar" id="{B3BB53D5-5BEA-4A29-BEB9-BF155D4DF8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I9:I31</xm:sqref>
        </x14:conditionalFormatting>
        <x14:conditionalFormatting xmlns:xm="http://schemas.microsoft.com/office/excel/2006/main">
          <x14:cfRule type="dataBar" id="{D5724C01-8ED5-4EFF-9626-92F46C56C1B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M9:M31</xm:sqref>
        </x14:conditionalFormatting>
        <x14:conditionalFormatting xmlns:xm="http://schemas.microsoft.com/office/excel/2006/main">
          <x14:cfRule type="dataBar" id="{36788B1C-3212-4214-B1A9-410D98189D73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M36:M58</xm:sqref>
        </x14:conditionalFormatting>
        <x14:conditionalFormatting xmlns:xm="http://schemas.microsoft.com/office/excel/2006/main">
          <x14:cfRule type="dataBar" id="{A366E3CB-7F65-4FB3-92DD-DF9DB8A069A7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M63:M108</xm:sqref>
        </x14:conditionalFormatting>
        <x14:conditionalFormatting xmlns:xm="http://schemas.microsoft.com/office/excel/2006/main">
          <x14:cfRule type="dataBar" id="{508CE386-C0CE-48FC-8B6C-E2D53AA4E1D0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M113:M173</xm:sqref>
        </x14:conditionalFormatting>
        <x14:conditionalFormatting xmlns:xm="http://schemas.microsoft.com/office/excel/2006/main">
          <x14:cfRule type="dataBar" id="{78E31CEC-BD64-4536-ADE2-735A8890A0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I36:I58</xm:sqref>
        </x14:conditionalFormatting>
        <x14:conditionalFormatting xmlns:xm="http://schemas.microsoft.com/office/excel/2006/main">
          <x14:cfRule type="dataBar" id="{C85163C0-E198-4E54-8C88-3E054DF7AD1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I63:I108</xm:sqref>
        </x14:conditionalFormatting>
        <x14:conditionalFormatting xmlns:xm="http://schemas.microsoft.com/office/excel/2006/main">
          <x14:cfRule type="dataBar" id="{7C86008A-98E5-4E0F-835D-C0CF3E4F2B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I113:I173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857F48F7-20A1-45AB-B409-382DD33B0BBC}">
          <x14:formula1>
            <xm:f>bHist!$B:$B</xm:f>
          </x14:formula1>
          <xm:sqref>B211:B212 B227:B228 B224:B225 B234:B235 B244:B249 B297:B302 B328:B332 B270:B276 B8 B35 B62 B112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EF70F-5885-429C-AA37-61045A9DD163}">
  <sheetPr>
    <tabColor theme="7"/>
  </sheetPr>
  <dimension ref="C2:TZ158"/>
  <sheetViews>
    <sheetView topLeftCell="A100" workbookViewId="0">
      <selection activeCell="I154" sqref="I154"/>
    </sheetView>
  </sheetViews>
  <sheetFormatPr defaultRowHeight="10.5" x14ac:dyDescent="0.25"/>
  <cols>
    <col min="1" max="2" width="8.7265625" style="43"/>
    <col min="3" max="3" width="22" style="43" bestFit="1" customWidth="1"/>
    <col min="4" max="4" width="2.54296875" style="43" customWidth="1"/>
    <col min="5" max="5" width="9.26953125" style="43" bestFit="1" customWidth="1"/>
    <col min="6" max="6" width="10.54296875" style="43" bestFit="1" customWidth="1"/>
    <col min="7" max="14" width="9.54296875" style="43" bestFit="1" customWidth="1"/>
    <col min="15" max="16384" width="8.7265625" style="43"/>
  </cols>
  <sheetData>
    <row r="2" spans="3:546" x14ac:dyDescent="0.25"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A2" s="44"/>
      <c r="EB2" s="44"/>
      <c r="EC2" s="44"/>
      <c r="ED2" s="44"/>
      <c r="EE2" s="44"/>
      <c r="EF2" s="44"/>
      <c r="EG2" s="44"/>
      <c r="EH2" s="44"/>
      <c r="EI2" s="44"/>
      <c r="EJ2" s="44"/>
      <c r="EK2" s="44"/>
      <c r="EL2" s="44"/>
      <c r="EM2" s="44"/>
      <c r="EN2" s="44"/>
      <c r="EO2" s="44"/>
      <c r="EP2" s="44"/>
      <c r="EQ2" s="44"/>
      <c r="ER2" s="44"/>
      <c r="ES2" s="44"/>
      <c r="ET2" s="44"/>
      <c r="EU2" s="44"/>
      <c r="EV2" s="44"/>
      <c r="EW2" s="44"/>
      <c r="EX2" s="44"/>
      <c r="EY2" s="44"/>
      <c r="EZ2" s="44"/>
      <c r="FA2" s="44"/>
      <c r="FB2" s="44"/>
      <c r="FC2" s="44"/>
      <c r="FD2" s="44"/>
      <c r="FE2" s="44"/>
      <c r="FF2" s="44"/>
      <c r="FG2" s="44"/>
      <c r="FH2" s="44"/>
      <c r="FI2" s="44"/>
      <c r="FJ2" s="44"/>
      <c r="FK2" s="44"/>
      <c r="FL2" s="44"/>
      <c r="FM2" s="44"/>
      <c r="FN2" s="44"/>
      <c r="FO2" s="44"/>
      <c r="FP2" s="44"/>
      <c r="FQ2" s="44"/>
      <c r="FR2" s="44"/>
      <c r="FS2" s="44"/>
      <c r="FT2" s="44"/>
      <c r="FU2" s="44"/>
      <c r="FV2" s="44"/>
      <c r="FW2" s="44"/>
      <c r="FX2" s="44"/>
      <c r="FY2" s="44"/>
      <c r="FZ2" s="44"/>
      <c r="GA2" s="44"/>
      <c r="GB2" s="44"/>
      <c r="GC2" s="44"/>
      <c r="GD2" s="44"/>
      <c r="GE2" s="44"/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  <c r="IW2" s="44"/>
      <c r="IX2" s="44"/>
      <c r="IY2" s="44"/>
      <c r="IZ2" s="44"/>
      <c r="JA2" s="44"/>
      <c r="JB2" s="44"/>
      <c r="JC2" s="44"/>
      <c r="JD2" s="44"/>
      <c r="JE2" s="44"/>
      <c r="JF2" s="44"/>
      <c r="JG2" s="44"/>
      <c r="JH2" s="44"/>
      <c r="JI2" s="44"/>
      <c r="JJ2" s="44"/>
      <c r="JK2" s="44"/>
      <c r="JL2" s="44"/>
      <c r="JM2" s="44"/>
      <c r="JN2" s="44"/>
      <c r="JO2" s="44"/>
      <c r="JP2" s="44"/>
      <c r="JQ2" s="44"/>
      <c r="JR2" s="44"/>
      <c r="JS2" s="44"/>
      <c r="JT2" s="44"/>
      <c r="JU2" s="44"/>
      <c r="JV2" s="44"/>
      <c r="JW2" s="44"/>
      <c r="JX2" s="44"/>
      <c r="JY2" s="44"/>
      <c r="JZ2" s="44"/>
      <c r="KA2" s="44"/>
      <c r="KB2" s="44"/>
      <c r="KC2" s="44"/>
      <c r="KD2" s="44"/>
      <c r="KE2" s="44"/>
      <c r="KF2" s="44"/>
      <c r="KG2" s="44"/>
      <c r="KH2" s="44"/>
      <c r="KI2" s="44"/>
      <c r="KJ2" s="44"/>
      <c r="KK2" s="44"/>
      <c r="KL2" s="44"/>
      <c r="KM2" s="44"/>
      <c r="KN2" s="44"/>
      <c r="KO2" s="44"/>
      <c r="KP2" s="44"/>
      <c r="KQ2" s="44"/>
      <c r="KR2" s="44"/>
      <c r="KS2" s="44"/>
      <c r="KT2" s="44"/>
      <c r="KU2" s="44"/>
      <c r="KV2" s="44"/>
      <c r="KW2" s="44"/>
      <c r="KX2" s="44"/>
      <c r="KY2" s="44"/>
      <c r="KZ2" s="44"/>
      <c r="LA2" s="44"/>
      <c r="LB2" s="44"/>
      <c r="LC2" s="44"/>
      <c r="LD2" s="44"/>
      <c r="LE2" s="44"/>
      <c r="LF2" s="44"/>
      <c r="LG2" s="44"/>
      <c r="LH2" s="44"/>
      <c r="LI2" s="44"/>
      <c r="LJ2" s="44"/>
      <c r="LK2" s="44"/>
      <c r="LL2" s="44"/>
      <c r="LM2" s="44"/>
      <c r="LN2" s="44"/>
      <c r="LO2" s="44"/>
      <c r="LP2" s="44"/>
      <c r="LQ2" s="44"/>
      <c r="LR2" s="44"/>
      <c r="LS2" s="44"/>
      <c r="LT2" s="44"/>
      <c r="LU2" s="44"/>
      <c r="LV2" s="44"/>
      <c r="LW2" s="44"/>
      <c r="LX2" s="44"/>
      <c r="LY2" s="44"/>
      <c r="LZ2" s="44"/>
      <c r="MA2" s="44"/>
      <c r="MB2" s="44"/>
      <c r="MC2" s="44"/>
      <c r="MD2" s="44"/>
      <c r="ME2" s="44"/>
      <c r="MF2" s="44"/>
      <c r="MG2" s="44"/>
      <c r="MH2" s="44"/>
      <c r="MI2" s="44"/>
      <c r="MJ2" s="44"/>
      <c r="MK2" s="44"/>
      <c r="ML2" s="44"/>
      <c r="MM2" s="44"/>
      <c r="MN2" s="44"/>
      <c r="MO2" s="44"/>
      <c r="MP2" s="44"/>
      <c r="MQ2" s="44"/>
      <c r="MR2" s="44"/>
      <c r="MS2" s="44"/>
      <c r="MT2" s="44"/>
      <c r="MU2" s="44"/>
      <c r="MV2" s="44"/>
      <c r="MW2" s="44"/>
      <c r="MX2" s="44"/>
      <c r="MY2" s="44"/>
      <c r="MZ2" s="44"/>
      <c r="NA2" s="44"/>
      <c r="NB2" s="44"/>
      <c r="NC2" s="44"/>
      <c r="ND2" s="44"/>
      <c r="NE2" s="44"/>
      <c r="NF2" s="44"/>
      <c r="NG2" s="44"/>
      <c r="NH2" s="44"/>
      <c r="NI2" s="44"/>
      <c r="NJ2" s="44"/>
      <c r="NK2" s="44"/>
      <c r="NL2" s="44"/>
      <c r="NM2" s="44"/>
      <c r="NN2" s="44"/>
      <c r="NO2" s="44"/>
      <c r="NP2" s="44"/>
      <c r="NQ2" s="44"/>
      <c r="NR2" s="44"/>
      <c r="NS2" s="44"/>
      <c r="NT2" s="44"/>
      <c r="NU2" s="44"/>
      <c r="NV2" s="44"/>
      <c r="NW2" s="44"/>
      <c r="NX2" s="44"/>
      <c r="NY2" s="44"/>
      <c r="NZ2" s="44"/>
      <c r="OA2" s="44"/>
      <c r="OB2" s="44"/>
      <c r="OC2" s="44"/>
      <c r="OD2" s="44"/>
      <c r="OE2" s="44"/>
      <c r="OF2" s="44"/>
      <c r="OG2" s="44"/>
      <c r="OH2" s="44"/>
      <c r="OI2" s="44"/>
      <c r="OJ2" s="44"/>
      <c r="OK2" s="44"/>
      <c r="OL2" s="44"/>
      <c r="OM2" s="44"/>
      <c r="ON2" s="44"/>
      <c r="OO2" s="44"/>
      <c r="OP2" s="44"/>
      <c r="OQ2" s="44"/>
      <c r="OR2" s="44"/>
      <c r="OS2" s="44"/>
      <c r="OT2" s="44"/>
      <c r="OU2" s="44"/>
      <c r="OV2" s="44"/>
      <c r="OW2" s="44"/>
      <c r="OX2" s="44"/>
      <c r="OY2" s="44"/>
      <c r="OZ2" s="44"/>
      <c r="PA2" s="44"/>
      <c r="PB2" s="44"/>
      <c r="PC2" s="44"/>
      <c r="PD2" s="44"/>
      <c r="PE2" s="44"/>
      <c r="PF2" s="44"/>
      <c r="PG2" s="44"/>
      <c r="PH2" s="44"/>
      <c r="PI2" s="44"/>
      <c r="PJ2" s="44"/>
      <c r="PK2" s="44"/>
      <c r="PL2" s="44"/>
      <c r="PM2" s="44"/>
      <c r="PN2" s="44"/>
      <c r="PO2" s="44"/>
      <c r="PP2" s="44"/>
      <c r="PQ2" s="44"/>
      <c r="PR2" s="44"/>
      <c r="PS2" s="44"/>
      <c r="PT2" s="44"/>
      <c r="PU2" s="44"/>
      <c r="PV2" s="44"/>
      <c r="PW2" s="44"/>
      <c r="PX2" s="44"/>
      <c r="PY2" s="44"/>
      <c r="PZ2" s="44"/>
      <c r="QA2" s="44"/>
      <c r="QB2" s="44"/>
      <c r="QC2" s="44"/>
      <c r="QD2" s="44"/>
      <c r="QE2" s="44"/>
      <c r="QF2" s="44"/>
      <c r="QG2" s="44"/>
      <c r="QH2" s="44"/>
      <c r="QI2" s="44"/>
      <c r="QJ2" s="44"/>
      <c r="QK2" s="44"/>
      <c r="QL2" s="44"/>
      <c r="QM2" s="44"/>
      <c r="QN2" s="44"/>
      <c r="QO2" s="44"/>
      <c r="QP2" s="44"/>
      <c r="QQ2" s="44"/>
      <c r="QR2" s="44"/>
      <c r="QS2" s="44"/>
      <c r="QT2" s="44"/>
      <c r="QU2" s="44"/>
      <c r="QV2" s="44"/>
      <c r="QW2" s="44"/>
      <c r="QX2" s="44"/>
      <c r="QY2" s="44"/>
      <c r="QZ2" s="44"/>
      <c r="RA2" s="44"/>
      <c r="RB2" s="44"/>
      <c r="RC2" s="44"/>
      <c r="RD2" s="44"/>
      <c r="RE2" s="44"/>
      <c r="RF2" s="44"/>
      <c r="RG2" s="44"/>
      <c r="RH2" s="44"/>
      <c r="RI2" s="44"/>
      <c r="RJ2" s="44"/>
      <c r="RK2" s="44"/>
      <c r="RL2" s="44"/>
      <c r="RM2" s="44"/>
      <c r="RN2" s="44"/>
      <c r="RO2" s="44"/>
      <c r="RP2" s="44"/>
      <c r="RQ2" s="44"/>
      <c r="RR2" s="44"/>
      <c r="RS2" s="44"/>
      <c r="RT2" s="44"/>
      <c r="RU2" s="44"/>
      <c r="RV2" s="44"/>
      <c r="RW2" s="44"/>
      <c r="RX2" s="44"/>
      <c r="RY2" s="44"/>
      <c r="RZ2" s="44"/>
      <c r="SA2" s="44"/>
      <c r="SB2" s="44"/>
      <c r="SC2" s="44"/>
      <c r="SD2" s="44"/>
      <c r="SE2" s="44"/>
      <c r="SF2" s="44"/>
      <c r="SG2" s="44"/>
      <c r="SH2" s="44"/>
      <c r="SI2" s="44"/>
      <c r="SJ2" s="44"/>
      <c r="SK2" s="44"/>
      <c r="SL2" s="44"/>
      <c r="SM2" s="44"/>
      <c r="SN2" s="44"/>
      <c r="SO2" s="44"/>
      <c r="SP2" s="44"/>
      <c r="SQ2" s="45"/>
    </row>
    <row r="3" spans="3:546" x14ac:dyDescent="0.25">
      <c r="D3" s="43" t="s">
        <v>495</v>
      </c>
      <c r="E3" s="43" t="s">
        <v>147</v>
      </c>
      <c r="F3" s="44">
        <f>bHist!D1</f>
        <v>44020</v>
      </c>
      <c r="G3" s="44">
        <f>bHist!E1</f>
        <v>44019</v>
      </c>
      <c r="H3" s="44">
        <f>bHist!F1</f>
        <v>44018</v>
      </c>
      <c r="I3" s="44">
        <f>bHist!G1</f>
        <v>44015</v>
      </c>
      <c r="J3" s="44">
        <f>bHist!H1</f>
        <v>44014</v>
      </c>
      <c r="K3" s="44">
        <f>bHist!I1</f>
        <v>44013</v>
      </c>
      <c r="L3" s="44">
        <f>bHist!J1</f>
        <v>44012</v>
      </c>
      <c r="M3" s="44">
        <f>bHist!K1</f>
        <v>44011</v>
      </c>
      <c r="N3" s="44">
        <f>bHist!L1</f>
        <v>44008</v>
      </c>
      <c r="O3" s="44">
        <f>bHist!M1</f>
        <v>44007</v>
      </c>
      <c r="P3" s="44">
        <f>bHist!N1</f>
        <v>44006</v>
      </c>
      <c r="Q3" s="44">
        <f>bHist!O1</f>
        <v>44005</v>
      </c>
      <c r="R3" s="44">
        <f>bHist!P1</f>
        <v>44004</v>
      </c>
      <c r="S3" s="44">
        <f>bHist!Q1</f>
        <v>44001</v>
      </c>
      <c r="T3" s="44">
        <f>bHist!R1</f>
        <v>44000</v>
      </c>
      <c r="U3" s="44">
        <f>bHist!S1</f>
        <v>43999</v>
      </c>
      <c r="V3" s="44">
        <f>bHist!T1</f>
        <v>43998</v>
      </c>
      <c r="W3" s="44">
        <f>bHist!U1</f>
        <v>43997</v>
      </c>
      <c r="X3" s="44">
        <f>bHist!V1</f>
        <v>43994</v>
      </c>
      <c r="Y3" s="44">
        <f>bHist!W1</f>
        <v>43993</v>
      </c>
      <c r="Z3" s="44">
        <f>bHist!X1</f>
        <v>43992</v>
      </c>
      <c r="AA3" s="44">
        <f>bHist!Y1</f>
        <v>43991</v>
      </c>
      <c r="AB3" s="44">
        <f>bHist!Z1</f>
        <v>43990</v>
      </c>
      <c r="AC3" s="44">
        <f>bHist!AA1</f>
        <v>43987</v>
      </c>
      <c r="AD3" s="44">
        <f>bHist!AB1</f>
        <v>43986</v>
      </c>
      <c r="AE3" s="44">
        <f>bHist!AC1</f>
        <v>43985</v>
      </c>
      <c r="AF3" s="44">
        <f>bHist!AD1</f>
        <v>43984</v>
      </c>
      <c r="AG3" s="44">
        <f>bHist!AE1</f>
        <v>43983</v>
      </c>
      <c r="AH3" s="44">
        <f>bHist!AF1</f>
        <v>43980</v>
      </c>
      <c r="AI3" s="44">
        <f>bHist!AG1</f>
        <v>43979</v>
      </c>
      <c r="AJ3" s="44">
        <f>bHist!AH1</f>
        <v>43978</v>
      </c>
      <c r="AK3" s="44">
        <f>bHist!AI1</f>
        <v>43977</v>
      </c>
      <c r="AL3" s="44">
        <f>bHist!AJ1</f>
        <v>43973</v>
      </c>
      <c r="AM3" s="44">
        <f>bHist!AK1</f>
        <v>43972</v>
      </c>
      <c r="AN3" s="44">
        <f>bHist!AL1</f>
        <v>43971</v>
      </c>
      <c r="AO3" s="44">
        <f>bHist!AM1</f>
        <v>43970</v>
      </c>
      <c r="AP3" s="44">
        <f>bHist!AN1</f>
        <v>43969</v>
      </c>
      <c r="AQ3" s="44">
        <f>bHist!AO1</f>
        <v>43966</v>
      </c>
      <c r="AR3" s="44">
        <f>bHist!AP1</f>
        <v>43965</v>
      </c>
      <c r="AS3" s="44">
        <f>bHist!AQ1</f>
        <v>43964</v>
      </c>
      <c r="AT3" s="44">
        <f>bHist!AR1</f>
        <v>43963</v>
      </c>
      <c r="AU3" s="44">
        <f>bHist!AS1</f>
        <v>43962</v>
      </c>
      <c r="AV3" s="44">
        <f>bHist!AT1</f>
        <v>43958</v>
      </c>
      <c r="AW3" s="44">
        <f>bHist!AU1</f>
        <v>43957</v>
      </c>
      <c r="AX3" s="44">
        <f>bHist!AV1</f>
        <v>43956</v>
      </c>
      <c r="AY3" s="44">
        <f>bHist!AW1</f>
        <v>43955</v>
      </c>
      <c r="AZ3" s="44">
        <f>bHist!AX1</f>
        <v>43952</v>
      </c>
      <c r="BA3" s="44">
        <f>bHist!AY1</f>
        <v>43951</v>
      </c>
      <c r="BB3" s="44">
        <f>bHist!AZ1</f>
        <v>43950</v>
      </c>
      <c r="BC3" s="44">
        <f>bHist!BA1</f>
        <v>43949</v>
      </c>
      <c r="BD3" s="44">
        <f>bHist!BB1</f>
        <v>43948</v>
      </c>
      <c r="BE3" s="44">
        <f>bHist!BC1</f>
        <v>43945</v>
      </c>
      <c r="BF3" s="44">
        <f>bHist!BD1</f>
        <v>43944</v>
      </c>
      <c r="BG3" s="44">
        <f>bHist!BE1</f>
        <v>43943</v>
      </c>
      <c r="BH3" s="44">
        <f>bHist!BF1</f>
        <v>43942</v>
      </c>
      <c r="BI3" s="44">
        <f>bHist!BG1</f>
        <v>43941</v>
      </c>
      <c r="BJ3" s="44">
        <f>bHist!BH1</f>
        <v>43938</v>
      </c>
      <c r="BK3" s="44">
        <f>bHist!BI1</f>
        <v>43937</v>
      </c>
      <c r="BL3" s="44">
        <f>bHist!BJ1</f>
        <v>43936</v>
      </c>
      <c r="BM3" s="44">
        <f>bHist!BK1</f>
        <v>43935</v>
      </c>
      <c r="BN3" s="44">
        <f>bHist!BL1</f>
        <v>43930</v>
      </c>
      <c r="BO3" s="44">
        <f>bHist!BM1</f>
        <v>43929</v>
      </c>
      <c r="BP3" s="44">
        <f>bHist!BN1</f>
        <v>43928</v>
      </c>
      <c r="BQ3" s="44">
        <f>bHist!BO1</f>
        <v>43927</v>
      </c>
      <c r="BR3" s="44">
        <f>bHist!BP1</f>
        <v>43924</v>
      </c>
      <c r="BS3" s="44">
        <f>bHist!BQ1</f>
        <v>43923</v>
      </c>
      <c r="BT3" s="44">
        <f>bHist!BR1</f>
        <v>43922</v>
      </c>
      <c r="BU3" s="44">
        <f>bHist!BS1</f>
        <v>43921</v>
      </c>
      <c r="BV3" s="44">
        <f>bHist!BT1</f>
        <v>43920</v>
      </c>
      <c r="BW3" s="44">
        <f>bHist!BU1</f>
        <v>43917</v>
      </c>
      <c r="BX3" s="44">
        <f>bHist!BV1</f>
        <v>43916</v>
      </c>
      <c r="BY3" s="44">
        <f>bHist!BW1</f>
        <v>43915</v>
      </c>
      <c r="BZ3" s="44">
        <f>bHist!BX1</f>
        <v>43914</v>
      </c>
      <c r="CA3" s="44">
        <f>bHist!BY1</f>
        <v>43913</v>
      </c>
      <c r="CB3" s="44">
        <f>bHist!BZ1</f>
        <v>43910</v>
      </c>
      <c r="CC3" s="44">
        <f>bHist!CA1</f>
        <v>43909</v>
      </c>
      <c r="CD3" s="44">
        <f>bHist!CB1</f>
        <v>43908</v>
      </c>
      <c r="CE3" s="44">
        <f>bHist!CC1</f>
        <v>43907</v>
      </c>
      <c r="CF3" s="44">
        <f>bHist!CD1</f>
        <v>43906</v>
      </c>
      <c r="CG3" s="44">
        <f>bHist!CE1</f>
        <v>43903</v>
      </c>
      <c r="CH3" s="44">
        <f>bHist!CF1</f>
        <v>43902</v>
      </c>
      <c r="CI3" s="44">
        <f>bHist!CG1</f>
        <v>43901</v>
      </c>
      <c r="CJ3" s="44">
        <f>bHist!CH1</f>
        <v>43900</v>
      </c>
      <c r="CK3" s="44">
        <f>bHist!CI1</f>
        <v>43899</v>
      </c>
      <c r="CL3" s="44">
        <f>bHist!CJ1</f>
        <v>43896</v>
      </c>
      <c r="CM3" s="44">
        <f>bHist!CK1</f>
        <v>43895</v>
      </c>
      <c r="CN3" s="44">
        <f>bHist!CL1</f>
        <v>43894</v>
      </c>
      <c r="CO3" s="44">
        <f>bHist!CM1</f>
        <v>43893</v>
      </c>
      <c r="CP3" s="44">
        <f>bHist!CN1</f>
        <v>43892</v>
      </c>
      <c r="CQ3" s="44">
        <f>bHist!CO1</f>
        <v>43889</v>
      </c>
      <c r="CR3" s="44">
        <f>bHist!CP1</f>
        <v>43888</v>
      </c>
      <c r="CS3" s="44">
        <f>bHist!CQ1</f>
        <v>43887</v>
      </c>
      <c r="CT3" s="44">
        <f>bHist!CR1</f>
        <v>43886</v>
      </c>
      <c r="CU3" s="44">
        <f>bHist!CS1</f>
        <v>43885</v>
      </c>
      <c r="CV3" s="44">
        <f>bHist!CT1</f>
        <v>43882</v>
      </c>
      <c r="CW3" s="44">
        <f>bHist!CU1</f>
        <v>43881</v>
      </c>
      <c r="CX3" s="44">
        <f>bHist!CV1</f>
        <v>43880</v>
      </c>
      <c r="CY3" s="44">
        <f>bHist!CW1</f>
        <v>43879</v>
      </c>
      <c r="CZ3" s="44">
        <f>bHist!CX1</f>
        <v>43878</v>
      </c>
      <c r="DA3" s="44">
        <f>bHist!CY1</f>
        <v>43875</v>
      </c>
      <c r="DB3" s="44">
        <f>bHist!CZ1</f>
        <v>43874</v>
      </c>
      <c r="DC3" s="44">
        <f>bHist!DA1</f>
        <v>43873</v>
      </c>
      <c r="DD3" s="44">
        <f>bHist!DB1</f>
        <v>43872</v>
      </c>
      <c r="DE3" s="44">
        <f>bHist!DC1</f>
        <v>43871</v>
      </c>
      <c r="DF3" s="44">
        <f>bHist!DD1</f>
        <v>43868</v>
      </c>
      <c r="DG3" s="44">
        <f>bHist!DE1</f>
        <v>43867</v>
      </c>
      <c r="DH3" s="44">
        <f>bHist!DF1</f>
        <v>43866</v>
      </c>
      <c r="DI3" s="44">
        <f>bHist!DG1</f>
        <v>43865</v>
      </c>
      <c r="DJ3" s="44">
        <f>bHist!DH1</f>
        <v>43864</v>
      </c>
      <c r="DK3" s="44">
        <f>bHist!DI1</f>
        <v>43861</v>
      </c>
      <c r="DL3" s="44">
        <f>bHist!DJ1</f>
        <v>43860</v>
      </c>
      <c r="DM3" s="44">
        <f>bHist!DK1</f>
        <v>43859</v>
      </c>
      <c r="DN3" s="44">
        <f>bHist!DL1</f>
        <v>43858</v>
      </c>
      <c r="DO3" s="44">
        <f>bHist!DM1</f>
        <v>43857</v>
      </c>
      <c r="DP3" s="44">
        <f>bHist!DN1</f>
        <v>43854</v>
      </c>
      <c r="DQ3" s="44">
        <f>bHist!DO1</f>
        <v>43853</v>
      </c>
      <c r="DR3" s="44">
        <f>bHist!DP1</f>
        <v>43852</v>
      </c>
      <c r="DS3" s="44">
        <f>bHist!DQ1</f>
        <v>43851</v>
      </c>
      <c r="DT3" s="44">
        <f>bHist!DR1</f>
        <v>43850</v>
      </c>
      <c r="DU3" s="44">
        <f>bHist!DS1</f>
        <v>43847</v>
      </c>
      <c r="DV3" s="44">
        <f>bHist!DT1</f>
        <v>43846</v>
      </c>
      <c r="DW3" s="44">
        <f>bHist!DU1</f>
        <v>43845</v>
      </c>
      <c r="DX3" s="44">
        <f>bHist!DV1</f>
        <v>43844</v>
      </c>
      <c r="DY3" s="44">
        <f>bHist!DW1</f>
        <v>43843</v>
      </c>
      <c r="DZ3" s="44">
        <f>bHist!DX1</f>
        <v>43840</v>
      </c>
      <c r="EA3" s="44">
        <f>bHist!DY1</f>
        <v>43839</v>
      </c>
      <c r="EB3" s="44">
        <f>bHist!DZ1</f>
        <v>43838</v>
      </c>
      <c r="EC3" s="44">
        <f>bHist!EA1</f>
        <v>43837</v>
      </c>
      <c r="ED3" s="44">
        <f>bHist!EB1</f>
        <v>43836</v>
      </c>
      <c r="EE3" s="44">
        <f>bHist!EC1</f>
        <v>43833</v>
      </c>
      <c r="EF3" s="44">
        <f>bHist!ED1</f>
        <v>43832</v>
      </c>
      <c r="EG3" s="44">
        <f>bHist!EE1</f>
        <v>43830</v>
      </c>
      <c r="EH3" s="44">
        <f>bHist!EF1</f>
        <v>43829</v>
      </c>
      <c r="EI3" s="44">
        <f>bHist!EG1</f>
        <v>43826</v>
      </c>
      <c r="EJ3" s="44">
        <f>bHist!EH1</f>
        <v>43823</v>
      </c>
      <c r="EK3" s="44">
        <f>bHist!EI1</f>
        <v>43822</v>
      </c>
      <c r="EL3" s="44">
        <f>bHist!EJ1</f>
        <v>43819</v>
      </c>
      <c r="EM3" s="44">
        <f>bHist!EK1</f>
        <v>43818</v>
      </c>
      <c r="EN3" s="44">
        <f>bHist!EL1</f>
        <v>43817</v>
      </c>
      <c r="EO3" s="44">
        <f>bHist!EM1</f>
        <v>43816</v>
      </c>
      <c r="EP3" s="44">
        <f>bHist!EN1</f>
        <v>43815</v>
      </c>
      <c r="EQ3" s="44">
        <f>bHist!EO1</f>
        <v>43812</v>
      </c>
      <c r="ER3" s="44">
        <f>bHist!EP1</f>
        <v>43811</v>
      </c>
      <c r="ES3" s="44">
        <f>bHist!EQ1</f>
        <v>43810</v>
      </c>
      <c r="ET3" s="44">
        <f>bHist!ER1</f>
        <v>43809</v>
      </c>
      <c r="EU3" s="44">
        <f>bHist!ES1</f>
        <v>43808</v>
      </c>
      <c r="EV3" s="44">
        <f>bHist!ET1</f>
        <v>43805</v>
      </c>
      <c r="EW3" s="44">
        <f>bHist!EU1</f>
        <v>43804</v>
      </c>
      <c r="EX3" s="44">
        <f>bHist!EV1</f>
        <v>43803</v>
      </c>
      <c r="EY3" s="44">
        <f>bHist!EW1</f>
        <v>43802</v>
      </c>
      <c r="EZ3" s="44">
        <f>bHist!EX1</f>
        <v>43801</v>
      </c>
      <c r="FA3" s="44">
        <f>bHist!EY1</f>
        <v>43798</v>
      </c>
      <c r="FB3" s="44">
        <f>bHist!EZ1</f>
        <v>43797</v>
      </c>
      <c r="FC3" s="44">
        <f>bHist!FA1</f>
        <v>43796</v>
      </c>
      <c r="FD3" s="44">
        <f>bHist!FB1</f>
        <v>43795</v>
      </c>
      <c r="FE3" s="44">
        <f>bHist!FC1</f>
        <v>43794</v>
      </c>
      <c r="FF3" s="44">
        <f>bHist!FD1</f>
        <v>43791</v>
      </c>
      <c r="FG3" s="44">
        <f>bHist!FE1</f>
        <v>43790</v>
      </c>
      <c r="FH3" s="44">
        <f>bHist!FF1</f>
        <v>43789</v>
      </c>
      <c r="FI3" s="44">
        <f>bHist!FG1</f>
        <v>43788</v>
      </c>
      <c r="FJ3" s="44">
        <f>bHist!FH1</f>
        <v>43787</v>
      </c>
      <c r="FK3" s="44">
        <f>bHist!FI1</f>
        <v>43784</v>
      </c>
      <c r="FL3" s="44">
        <f>bHist!FJ1</f>
        <v>43783</v>
      </c>
      <c r="FM3" s="44">
        <f>bHist!FK1</f>
        <v>43782</v>
      </c>
      <c r="FN3" s="44">
        <f>bHist!FL1</f>
        <v>43781</v>
      </c>
      <c r="FO3" s="44">
        <f>bHist!FM1</f>
        <v>43780</v>
      </c>
      <c r="FP3" s="44">
        <f>bHist!FN1</f>
        <v>43777</v>
      </c>
      <c r="FQ3" s="44">
        <f>bHist!FO1</f>
        <v>43776</v>
      </c>
      <c r="FR3" s="44">
        <f>bHist!FP1</f>
        <v>43775</v>
      </c>
      <c r="FS3" s="44">
        <f>bHist!FQ1</f>
        <v>43774</v>
      </c>
      <c r="FT3" s="44">
        <f>bHist!FR1</f>
        <v>43773</v>
      </c>
      <c r="FU3" s="44">
        <f>bHist!FS1</f>
        <v>43770</v>
      </c>
      <c r="FV3" s="44">
        <f>bHist!FT1</f>
        <v>43769</v>
      </c>
      <c r="FW3" s="44">
        <f>bHist!FU1</f>
        <v>43768</v>
      </c>
      <c r="FX3" s="44">
        <f>bHist!FV1</f>
        <v>43767</v>
      </c>
      <c r="FY3" s="44">
        <f>bHist!FW1</f>
        <v>43766</v>
      </c>
      <c r="FZ3" s="44">
        <f>bHist!FX1</f>
        <v>43763</v>
      </c>
      <c r="GA3" s="44">
        <f>bHist!FY1</f>
        <v>43762</v>
      </c>
      <c r="GB3" s="44">
        <f>bHist!FZ1</f>
        <v>43761</v>
      </c>
      <c r="GC3" s="44">
        <f>bHist!GA1</f>
        <v>43760</v>
      </c>
      <c r="GD3" s="44">
        <f>bHist!GB1</f>
        <v>43759</v>
      </c>
      <c r="GE3" s="44">
        <f>bHist!GC1</f>
        <v>43756</v>
      </c>
      <c r="GF3" s="44">
        <f>bHist!GD1</f>
        <v>43755</v>
      </c>
      <c r="GG3" s="44">
        <f>bHist!GE1</f>
        <v>43754</v>
      </c>
      <c r="GH3" s="44">
        <f>bHist!GF1</f>
        <v>43753</v>
      </c>
      <c r="GI3" s="44">
        <f>bHist!GG1</f>
        <v>43752</v>
      </c>
      <c r="GJ3" s="44">
        <f>bHist!GH1</f>
        <v>43749</v>
      </c>
      <c r="GK3" s="44">
        <f>bHist!GI1</f>
        <v>43748</v>
      </c>
      <c r="GL3" s="44">
        <f>bHist!GJ1</f>
        <v>43747</v>
      </c>
      <c r="GM3" s="44">
        <f>bHist!GK1</f>
        <v>43746</v>
      </c>
      <c r="GN3" s="44">
        <f>bHist!GL1</f>
        <v>43745</v>
      </c>
      <c r="GO3" s="44">
        <f>bHist!GM1</f>
        <v>43742</v>
      </c>
      <c r="GP3" s="44">
        <f>bHist!GN1</f>
        <v>43741</v>
      </c>
      <c r="GQ3" s="44">
        <f>bHist!GO1</f>
        <v>43740</v>
      </c>
      <c r="GR3" s="44">
        <f>bHist!GP1</f>
        <v>43739</v>
      </c>
      <c r="GS3" s="44">
        <f>bHist!GQ1</f>
        <v>43738</v>
      </c>
      <c r="GT3" s="44">
        <f>bHist!GR1</f>
        <v>43735</v>
      </c>
      <c r="GU3" s="44">
        <f>bHist!GS1</f>
        <v>43734</v>
      </c>
      <c r="GV3" s="44">
        <f>bHist!GT1</f>
        <v>43733</v>
      </c>
      <c r="GW3" s="44">
        <f>bHist!GU1</f>
        <v>43732</v>
      </c>
      <c r="GX3" s="44">
        <f>bHist!GV1</f>
        <v>43731</v>
      </c>
      <c r="GY3" s="44">
        <f>bHist!GW1</f>
        <v>43728</v>
      </c>
      <c r="GZ3" s="44">
        <f>bHist!GX1</f>
        <v>43727</v>
      </c>
      <c r="HA3" s="44">
        <f>bHist!GY1</f>
        <v>43726</v>
      </c>
      <c r="HB3" s="44">
        <f>bHist!GZ1</f>
        <v>43725</v>
      </c>
      <c r="HC3" s="44">
        <f>bHist!HA1</f>
        <v>43724</v>
      </c>
      <c r="HD3" s="44">
        <f>bHist!HB1</f>
        <v>43721</v>
      </c>
      <c r="HE3" s="44">
        <f>bHist!HC1</f>
        <v>43720</v>
      </c>
      <c r="HF3" s="44">
        <f>bHist!HD1</f>
        <v>43719</v>
      </c>
      <c r="HG3" s="44">
        <f>bHist!HE1</f>
        <v>43718</v>
      </c>
      <c r="HH3" s="44">
        <f>bHist!HF1</f>
        <v>43717</v>
      </c>
      <c r="HI3" s="44">
        <f>bHist!HG1</f>
        <v>43714</v>
      </c>
      <c r="HJ3" s="44">
        <f>bHist!HH1</f>
        <v>43713</v>
      </c>
      <c r="HK3" s="44">
        <f>bHist!HI1</f>
        <v>43712</v>
      </c>
      <c r="HL3" s="44">
        <f>bHist!HJ1</f>
        <v>43711</v>
      </c>
      <c r="HM3" s="44">
        <f>bHist!HK1</f>
        <v>43710</v>
      </c>
      <c r="HN3" s="44">
        <f>bHist!HL1</f>
        <v>43707</v>
      </c>
      <c r="HO3" s="44">
        <f>bHist!HM1</f>
        <v>43706</v>
      </c>
      <c r="HP3" s="44">
        <f>bHist!HN1</f>
        <v>43705</v>
      </c>
      <c r="HQ3" s="44">
        <f>bHist!HO1</f>
        <v>43704</v>
      </c>
      <c r="HR3" s="44">
        <f>bHist!HP1</f>
        <v>43700</v>
      </c>
      <c r="HS3" s="44">
        <f>bHist!HQ1</f>
        <v>43699</v>
      </c>
      <c r="HT3" s="44">
        <f>bHist!HR1</f>
        <v>43698</v>
      </c>
      <c r="HU3" s="44">
        <f>bHist!HS1</f>
        <v>43697</v>
      </c>
      <c r="HV3" s="44">
        <f>bHist!HT1</f>
        <v>43696</v>
      </c>
      <c r="HW3" s="44">
        <f>bHist!HU1</f>
        <v>43693</v>
      </c>
      <c r="HX3" s="44">
        <f>bHist!HV1</f>
        <v>43692</v>
      </c>
      <c r="HY3" s="44">
        <f>bHist!HW1</f>
        <v>43691</v>
      </c>
      <c r="HZ3" s="44">
        <f>bHist!HX1</f>
        <v>43690</v>
      </c>
      <c r="IA3" s="44">
        <f>bHist!HY1</f>
        <v>43689</v>
      </c>
      <c r="IB3" s="44">
        <f>bHist!HZ1</f>
        <v>43686</v>
      </c>
      <c r="IC3" s="44">
        <f>bHist!IA1</f>
        <v>43685</v>
      </c>
      <c r="ID3" s="44">
        <f>bHist!IB1</f>
        <v>43684</v>
      </c>
      <c r="IE3" s="44">
        <f>bHist!IC1</f>
        <v>43683</v>
      </c>
      <c r="IF3" s="44">
        <f>bHist!ID1</f>
        <v>43682</v>
      </c>
      <c r="IG3" s="44">
        <f>bHist!IE1</f>
        <v>43679</v>
      </c>
      <c r="IH3" s="44">
        <f>bHist!IF1</f>
        <v>43678</v>
      </c>
      <c r="II3" s="44">
        <f>bHist!IG1</f>
        <v>43677</v>
      </c>
      <c r="IJ3" s="44">
        <f>bHist!IH1</f>
        <v>43676</v>
      </c>
      <c r="IK3" s="44">
        <f>bHist!II1</f>
        <v>43675</v>
      </c>
      <c r="IL3" s="44">
        <f>bHist!IJ1</f>
        <v>43672</v>
      </c>
      <c r="IM3" s="44">
        <f>bHist!IK1</f>
        <v>43671</v>
      </c>
      <c r="IN3" s="44">
        <f>bHist!IL1</f>
        <v>43670</v>
      </c>
      <c r="IO3" s="44">
        <f>bHist!IM1</f>
        <v>43669</v>
      </c>
      <c r="IP3" s="44">
        <f>bHist!IN1</f>
        <v>43668</v>
      </c>
      <c r="IQ3" s="44">
        <f>bHist!IO1</f>
        <v>43665</v>
      </c>
      <c r="IR3" s="44">
        <f>bHist!IP1</f>
        <v>43664</v>
      </c>
      <c r="IS3" s="44">
        <f>bHist!IQ1</f>
        <v>43663</v>
      </c>
      <c r="IT3" s="44">
        <f>bHist!IR1</f>
        <v>43662</v>
      </c>
      <c r="IU3" s="44">
        <f>bHist!IS1</f>
        <v>43661</v>
      </c>
      <c r="IV3" s="44">
        <f>bHist!IT1</f>
        <v>43658</v>
      </c>
      <c r="IW3" s="44">
        <f>bHist!IU1</f>
        <v>43657</v>
      </c>
      <c r="IX3" s="44">
        <f>bHist!IV1</f>
        <v>43656</v>
      </c>
      <c r="IY3" s="44">
        <f>bHist!IW1</f>
        <v>43655</v>
      </c>
      <c r="IZ3" s="44">
        <f>bHist!IX1</f>
        <v>43654</v>
      </c>
      <c r="JA3" s="44">
        <f>bHist!IY1</f>
        <v>43651</v>
      </c>
      <c r="JB3" s="44">
        <f>bHist!IZ1</f>
        <v>43650</v>
      </c>
      <c r="JC3" s="44">
        <f>bHist!JA1</f>
        <v>43649</v>
      </c>
      <c r="JD3" s="44">
        <f>bHist!JB1</f>
        <v>43648</v>
      </c>
      <c r="JE3" s="44">
        <f>bHist!JC1</f>
        <v>43647</v>
      </c>
      <c r="JF3" s="44">
        <f>bHist!JD1</f>
        <v>43644</v>
      </c>
      <c r="JG3" s="44">
        <f>bHist!JE1</f>
        <v>43643</v>
      </c>
      <c r="JH3" s="44">
        <f>bHist!JF1</f>
        <v>43642</v>
      </c>
      <c r="JI3" s="44">
        <f>bHist!JG1</f>
        <v>43641</v>
      </c>
      <c r="JJ3" s="44">
        <f>bHist!JH1</f>
        <v>43640</v>
      </c>
      <c r="JK3" s="44">
        <f>bHist!JI1</f>
        <v>43637</v>
      </c>
      <c r="JL3" s="44">
        <f>bHist!JJ1</f>
        <v>43636</v>
      </c>
      <c r="JM3" s="44">
        <f>bHist!JK1</f>
        <v>43635</v>
      </c>
      <c r="JN3" s="44">
        <f>bHist!JL1</f>
        <v>43634</v>
      </c>
      <c r="JO3" s="44">
        <f>bHist!JM1</f>
        <v>43633</v>
      </c>
      <c r="JP3" s="44">
        <f>bHist!JN1</f>
        <v>43630</v>
      </c>
      <c r="JQ3" s="44">
        <f>bHist!JO1</f>
        <v>43629</v>
      </c>
      <c r="JR3" s="44">
        <f>bHist!JP1</f>
        <v>43628</v>
      </c>
      <c r="JS3" s="44">
        <f>bHist!JQ1</f>
        <v>43627</v>
      </c>
      <c r="JT3" s="44">
        <f>bHist!JR1</f>
        <v>43626</v>
      </c>
      <c r="JU3" s="44">
        <f>bHist!JS1</f>
        <v>43623</v>
      </c>
      <c r="JV3" s="44">
        <f>bHist!JT1</f>
        <v>43622</v>
      </c>
      <c r="JW3" s="44">
        <f>bHist!JU1</f>
        <v>43621</v>
      </c>
      <c r="JX3" s="44">
        <f>bHist!JV1</f>
        <v>43620</v>
      </c>
      <c r="JY3" s="44">
        <f>bHist!JW1</f>
        <v>43619</v>
      </c>
      <c r="JZ3" s="44">
        <f>bHist!JX1</f>
        <v>43616</v>
      </c>
      <c r="KA3" s="44">
        <f>bHist!JY1</f>
        <v>43615</v>
      </c>
      <c r="KB3" s="44">
        <f>bHist!JZ1</f>
        <v>43614</v>
      </c>
      <c r="KC3" s="44">
        <f>bHist!KA1</f>
        <v>43613</v>
      </c>
      <c r="KD3" s="44">
        <f>bHist!KB1</f>
        <v>43609</v>
      </c>
      <c r="KE3" s="44">
        <f>bHist!KC1</f>
        <v>43608</v>
      </c>
      <c r="KF3" s="44">
        <f>bHist!KD1</f>
        <v>43607</v>
      </c>
      <c r="KG3" s="44">
        <f>bHist!KE1</f>
        <v>43606</v>
      </c>
      <c r="KH3" s="44">
        <f>bHist!KF1</f>
        <v>43605</v>
      </c>
      <c r="KI3" s="44">
        <f>bHist!KG1</f>
        <v>43602</v>
      </c>
      <c r="KJ3" s="44">
        <f>bHist!KH1</f>
        <v>43601</v>
      </c>
      <c r="KK3" s="44">
        <f>bHist!KI1</f>
        <v>43600</v>
      </c>
      <c r="KL3" s="44">
        <f>bHist!KJ1</f>
        <v>43599</v>
      </c>
      <c r="KM3" s="44">
        <f>bHist!KK1</f>
        <v>43598</v>
      </c>
      <c r="KN3" s="44">
        <f>bHist!KL1</f>
        <v>43595</v>
      </c>
      <c r="KO3" s="44">
        <f>bHist!KM1</f>
        <v>43594</v>
      </c>
      <c r="KP3" s="44">
        <f>bHist!KN1</f>
        <v>43593</v>
      </c>
      <c r="KQ3" s="44">
        <f>bHist!KO1</f>
        <v>43592</v>
      </c>
      <c r="KR3" s="44">
        <f>bHist!KP1</f>
        <v>43588</v>
      </c>
      <c r="KS3" s="44">
        <f>bHist!KQ1</f>
        <v>43587</v>
      </c>
      <c r="KT3" s="44">
        <f>bHist!KR1</f>
        <v>43586</v>
      </c>
      <c r="KU3" s="44">
        <f>bHist!KS1</f>
        <v>43585</v>
      </c>
      <c r="KV3" s="44">
        <f>bHist!KT1</f>
        <v>43584</v>
      </c>
      <c r="KW3" s="44">
        <f>bHist!KU1</f>
        <v>43581</v>
      </c>
      <c r="KX3" s="44">
        <f>bHist!KV1</f>
        <v>43580</v>
      </c>
      <c r="KY3" s="44">
        <f>bHist!KW1</f>
        <v>43579</v>
      </c>
      <c r="KZ3" s="44">
        <f>bHist!KX1</f>
        <v>43578</v>
      </c>
      <c r="LA3" s="44">
        <f>bHist!KY1</f>
        <v>43573</v>
      </c>
      <c r="LB3" s="44">
        <f>bHist!KZ1</f>
        <v>43572</v>
      </c>
      <c r="LC3" s="44">
        <f>bHist!LA1</f>
        <v>43571</v>
      </c>
      <c r="LD3" s="44">
        <f>bHist!LB1</f>
        <v>43570</v>
      </c>
      <c r="LE3" s="44">
        <f>bHist!LC1</f>
        <v>43567</v>
      </c>
      <c r="LF3" s="44">
        <f>bHist!LD1</f>
        <v>43566</v>
      </c>
      <c r="LG3" s="44">
        <f>bHist!LE1</f>
        <v>43565</v>
      </c>
      <c r="LH3" s="44">
        <f>bHist!LF1</f>
        <v>43564</v>
      </c>
      <c r="LI3" s="44">
        <f>bHist!LG1</f>
        <v>43563</v>
      </c>
      <c r="LJ3" s="44">
        <f>bHist!LH1</f>
        <v>43560</v>
      </c>
      <c r="LK3" s="44">
        <f>bHist!LI1</f>
        <v>43559</v>
      </c>
      <c r="LL3" s="44">
        <f>bHist!LJ1</f>
        <v>43558</v>
      </c>
      <c r="LM3" s="44">
        <f>bHist!LK1</f>
        <v>43557</v>
      </c>
      <c r="LN3" s="44">
        <f>bHist!LL1</f>
        <v>43556</v>
      </c>
      <c r="LO3" s="44">
        <f>bHist!LM1</f>
        <v>43553</v>
      </c>
      <c r="LP3" s="44">
        <f>bHist!LN1</f>
        <v>43552</v>
      </c>
      <c r="LQ3" s="44">
        <f>bHist!LO1</f>
        <v>43551</v>
      </c>
      <c r="LR3" s="44">
        <f>bHist!LP1</f>
        <v>43550</v>
      </c>
      <c r="LS3" s="44">
        <f>bHist!LQ1</f>
        <v>43549</v>
      </c>
      <c r="LT3" s="44">
        <f>bHist!LR1</f>
        <v>43546</v>
      </c>
      <c r="LU3" s="44">
        <f>bHist!LS1</f>
        <v>43545</v>
      </c>
      <c r="LV3" s="44">
        <f>bHist!LT1</f>
        <v>43544</v>
      </c>
      <c r="LW3" s="44">
        <f>bHist!LU1</f>
        <v>43543</v>
      </c>
      <c r="LX3" s="44">
        <f>bHist!LV1</f>
        <v>43542</v>
      </c>
      <c r="LY3" s="44">
        <f>bHist!LW1</f>
        <v>43539</v>
      </c>
      <c r="LZ3" s="44">
        <f>bHist!LX1</f>
        <v>43538</v>
      </c>
      <c r="MA3" s="44">
        <f>bHist!LY1</f>
        <v>43537</v>
      </c>
      <c r="MB3" s="44">
        <f>bHist!LZ1</f>
        <v>43536</v>
      </c>
      <c r="MC3" s="44">
        <f>bHist!MA1</f>
        <v>43535</v>
      </c>
      <c r="MD3" s="44">
        <f>bHist!MB1</f>
        <v>43532</v>
      </c>
      <c r="ME3" s="44">
        <f>bHist!MC1</f>
        <v>43531</v>
      </c>
      <c r="MF3" s="44">
        <f>bHist!MD1</f>
        <v>43530</v>
      </c>
      <c r="MG3" s="44">
        <f>bHist!ME1</f>
        <v>43529</v>
      </c>
      <c r="MH3" s="44">
        <f>bHist!MF1</f>
        <v>43528</v>
      </c>
      <c r="MI3" s="44">
        <f>bHist!MG1</f>
        <v>43525</v>
      </c>
      <c r="MJ3" s="44">
        <f>bHist!MH1</f>
        <v>43524</v>
      </c>
      <c r="MK3" s="44">
        <f>bHist!MI1</f>
        <v>43523</v>
      </c>
      <c r="ML3" s="44">
        <f>bHist!MJ1</f>
        <v>43522</v>
      </c>
      <c r="MM3" s="44">
        <f>bHist!MK1</f>
        <v>43521</v>
      </c>
      <c r="MN3" s="44">
        <f>bHist!ML1</f>
        <v>43518</v>
      </c>
      <c r="MO3" s="44">
        <f>bHist!MM1</f>
        <v>43517</v>
      </c>
      <c r="MP3" s="44">
        <f>bHist!MN1</f>
        <v>43516</v>
      </c>
      <c r="MQ3" s="44">
        <f>bHist!MO1</f>
        <v>43515</v>
      </c>
      <c r="MR3" s="44">
        <f>bHist!MP1</f>
        <v>43514</v>
      </c>
      <c r="MS3" s="44">
        <f>bHist!MQ1</f>
        <v>43511</v>
      </c>
      <c r="MT3" s="44">
        <f>bHist!MR1</f>
        <v>43510</v>
      </c>
      <c r="MU3" s="44">
        <f>bHist!MS1</f>
        <v>43509</v>
      </c>
      <c r="MV3" s="44">
        <f>bHist!MT1</f>
        <v>43508</v>
      </c>
      <c r="MW3" s="44">
        <f>bHist!MU1</f>
        <v>43507</v>
      </c>
      <c r="MX3" s="44">
        <f>bHist!MV1</f>
        <v>43504</v>
      </c>
      <c r="MY3" s="44">
        <f>bHist!MW1</f>
        <v>43503</v>
      </c>
      <c r="MZ3" s="44">
        <f>bHist!MX1</f>
        <v>43502</v>
      </c>
      <c r="NA3" s="44">
        <f>bHist!MY1</f>
        <v>43501</v>
      </c>
      <c r="NB3" s="44">
        <f>bHist!MZ1</f>
        <v>43500</v>
      </c>
      <c r="NC3" s="44">
        <f>bHist!NA1</f>
        <v>43497</v>
      </c>
      <c r="ND3" s="44">
        <f>bHist!NB1</f>
        <v>43496</v>
      </c>
      <c r="NE3" s="44">
        <f>bHist!NC1</f>
        <v>43495</v>
      </c>
      <c r="NF3" s="44">
        <f>bHist!ND1</f>
        <v>43494</v>
      </c>
      <c r="NG3" s="44">
        <f>bHist!NE1</f>
        <v>43493</v>
      </c>
      <c r="NH3" s="44">
        <f>bHist!NF1</f>
        <v>43490</v>
      </c>
      <c r="NI3" s="44">
        <f>bHist!NG1</f>
        <v>43489</v>
      </c>
      <c r="NJ3" s="44">
        <f>bHist!NH1</f>
        <v>43488</v>
      </c>
      <c r="NK3" s="44">
        <f>bHist!NI1</f>
        <v>43487</v>
      </c>
      <c r="NL3" s="44">
        <f>bHist!NJ1</f>
        <v>43486</v>
      </c>
      <c r="NM3" s="44">
        <f>bHist!NK1</f>
        <v>43483</v>
      </c>
      <c r="NN3" s="44">
        <f>bHist!NL1</f>
        <v>43482</v>
      </c>
      <c r="NO3" s="44">
        <f>bHist!NM1</f>
        <v>43481</v>
      </c>
      <c r="NP3" s="44">
        <f>bHist!NN1</f>
        <v>43480</v>
      </c>
      <c r="NQ3" s="44">
        <f>bHist!NO1</f>
        <v>43479</v>
      </c>
      <c r="NR3" s="44">
        <f>bHist!NP1</f>
        <v>43476</v>
      </c>
      <c r="NS3" s="44">
        <f>bHist!NQ1</f>
        <v>43475</v>
      </c>
      <c r="NT3" s="44">
        <f>bHist!NR1</f>
        <v>43474</v>
      </c>
      <c r="NU3" s="44">
        <f>bHist!NS1</f>
        <v>43473</v>
      </c>
      <c r="NV3" s="44">
        <f>bHist!NT1</f>
        <v>43472</v>
      </c>
      <c r="NW3" s="44">
        <f>bHist!NU1</f>
        <v>43469</v>
      </c>
      <c r="NX3" s="44">
        <f>bHist!NV1</f>
        <v>43468</v>
      </c>
      <c r="NY3" s="44">
        <f>bHist!NW1</f>
        <v>43467</v>
      </c>
      <c r="NZ3" s="44">
        <f>bHist!NX1</f>
        <v>43465</v>
      </c>
      <c r="OA3" s="44">
        <f>bHist!NY1</f>
        <v>43462</v>
      </c>
      <c r="OB3" s="44">
        <f>bHist!NZ1</f>
        <v>43461</v>
      </c>
      <c r="OC3" s="44">
        <f>bHist!OA1</f>
        <v>43458</v>
      </c>
      <c r="OD3" s="44">
        <f>bHist!OB1</f>
        <v>43455</v>
      </c>
      <c r="OE3" s="44">
        <f>bHist!OC1</f>
        <v>43454</v>
      </c>
      <c r="OF3" s="44">
        <f>bHist!OD1</f>
        <v>43453</v>
      </c>
      <c r="OG3" s="44">
        <f>bHist!OE1</f>
        <v>43452</v>
      </c>
      <c r="OH3" s="44">
        <f>bHist!OF1</f>
        <v>43451</v>
      </c>
      <c r="OI3" s="44">
        <f>bHist!OG1</f>
        <v>43448</v>
      </c>
      <c r="OJ3" s="44">
        <f>bHist!OH1</f>
        <v>43447</v>
      </c>
      <c r="OK3" s="44">
        <f>bHist!OI1</f>
        <v>43446</v>
      </c>
      <c r="OL3" s="44">
        <f>bHist!OJ1</f>
        <v>43445</v>
      </c>
      <c r="OM3" s="44">
        <f>bHist!OK1</f>
        <v>43444</v>
      </c>
      <c r="ON3" s="44">
        <f>bHist!OL1</f>
        <v>43441</v>
      </c>
      <c r="OO3" s="44">
        <f>bHist!OM1</f>
        <v>43440</v>
      </c>
      <c r="OP3" s="44">
        <f>bHist!ON1</f>
        <v>43439</v>
      </c>
      <c r="OQ3" s="44">
        <f>bHist!OO1</f>
        <v>43438</v>
      </c>
      <c r="OR3" s="44">
        <f>bHist!OP1</f>
        <v>43437</v>
      </c>
      <c r="OS3" s="44">
        <f>bHist!OQ1</f>
        <v>43434</v>
      </c>
      <c r="OT3" s="44">
        <f>bHist!OR1</f>
        <v>43433</v>
      </c>
      <c r="OU3" s="44">
        <f>bHist!OS1</f>
        <v>43432</v>
      </c>
      <c r="OV3" s="44">
        <f>bHist!OT1</f>
        <v>43431</v>
      </c>
      <c r="OW3" s="44">
        <f>bHist!OU1</f>
        <v>43430</v>
      </c>
      <c r="OX3" s="44">
        <f>bHist!OV1</f>
        <v>43427</v>
      </c>
      <c r="OY3" s="44">
        <f>bHist!OW1</f>
        <v>43426</v>
      </c>
      <c r="OZ3" s="44">
        <f>bHist!OX1</f>
        <v>43425</v>
      </c>
      <c r="PA3" s="44">
        <f>bHist!OY1</f>
        <v>43424</v>
      </c>
      <c r="PB3" s="44">
        <f>bHist!OZ1</f>
        <v>43423</v>
      </c>
      <c r="PC3" s="44">
        <f>bHist!PA1</f>
        <v>43420</v>
      </c>
      <c r="PD3" s="44">
        <f>bHist!PB1</f>
        <v>43419</v>
      </c>
      <c r="PE3" s="44">
        <f>bHist!PC1</f>
        <v>43418</v>
      </c>
      <c r="PF3" s="44">
        <f>bHist!PD1</f>
        <v>43417</v>
      </c>
      <c r="PG3" s="44">
        <f>bHist!PE1</f>
        <v>43416</v>
      </c>
      <c r="PH3" s="44">
        <f>bHist!PF1</f>
        <v>43413</v>
      </c>
      <c r="PI3" s="44">
        <f>bHist!PG1</f>
        <v>43412</v>
      </c>
      <c r="PJ3" s="44">
        <f>bHist!PH1</f>
        <v>43411</v>
      </c>
      <c r="PK3" s="44">
        <f>bHist!PI1</f>
        <v>43410</v>
      </c>
      <c r="PL3" s="44">
        <f>bHist!PJ1</f>
        <v>43409</v>
      </c>
      <c r="PM3" s="44">
        <f>bHist!PK1</f>
        <v>43406</v>
      </c>
      <c r="PN3" s="44">
        <f>bHist!PL1</f>
        <v>43405</v>
      </c>
      <c r="PO3" s="44">
        <f>bHist!PM1</f>
        <v>43404</v>
      </c>
      <c r="PP3" s="44">
        <f>bHist!PN1</f>
        <v>43403</v>
      </c>
      <c r="PQ3" s="44">
        <f>bHist!PO1</f>
        <v>43402</v>
      </c>
      <c r="PR3" s="44">
        <f>bHist!PP1</f>
        <v>43399</v>
      </c>
      <c r="PS3" s="44">
        <f>bHist!PQ1</f>
        <v>43398</v>
      </c>
      <c r="PT3" s="44">
        <f>bHist!PR1</f>
        <v>43397</v>
      </c>
      <c r="PU3" s="44">
        <f>bHist!PS1</f>
        <v>43396</v>
      </c>
      <c r="PV3" s="44">
        <f>bHist!PT1</f>
        <v>43395</v>
      </c>
      <c r="PW3" s="44">
        <f>bHist!PU1</f>
        <v>43392</v>
      </c>
      <c r="PX3" s="44">
        <f>bHist!PV1</f>
        <v>43391</v>
      </c>
      <c r="PY3" s="44">
        <f>bHist!PW1</f>
        <v>43390</v>
      </c>
      <c r="PZ3" s="44">
        <f>bHist!PX1</f>
        <v>43389</v>
      </c>
      <c r="QA3" s="44">
        <f>bHist!PY1</f>
        <v>43388</v>
      </c>
      <c r="QB3" s="44">
        <f>bHist!PZ1</f>
        <v>43385</v>
      </c>
      <c r="QC3" s="44">
        <f>bHist!QA1</f>
        <v>43384</v>
      </c>
      <c r="QD3" s="44">
        <f>bHist!QB1</f>
        <v>43383</v>
      </c>
      <c r="QE3" s="44">
        <f>bHist!QC1</f>
        <v>43382</v>
      </c>
      <c r="QF3" s="44">
        <f>bHist!QD1</f>
        <v>43381</v>
      </c>
      <c r="QG3" s="44">
        <f>bHist!QE1</f>
        <v>43378</v>
      </c>
      <c r="QH3" s="44">
        <f>bHist!QF1</f>
        <v>43377</v>
      </c>
      <c r="QI3" s="44">
        <f>bHist!QG1</f>
        <v>43376</v>
      </c>
      <c r="QJ3" s="44">
        <f>bHist!QH1</f>
        <v>43375</v>
      </c>
      <c r="QK3" s="44">
        <f>bHist!QI1</f>
        <v>43374</v>
      </c>
      <c r="QL3" s="44">
        <f>bHist!QJ1</f>
        <v>43371</v>
      </c>
      <c r="QM3" s="44">
        <f>bHist!QK1</f>
        <v>43370</v>
      </c>
      <c r="QN3" s="44">
        <f>bHist!QL1</f>
        <v>43369</v>
      </c>
      <c r="QO3" s="44">
        <f>bHist!QM1</f>
        <v>43368</v>
      </c>
      <c r="QP3" s="44">
        <f>bHist!QN1</f>
        <v>43367</v>
      </c>
      <c r="QQ3" s="44">
        <f>bHist!QO1</f>
        <v>43364</v>
      </c>
      <c r="QR3" s="44">
        <f>bHist!QP1</f>
        <v>43363</v>
      </c>
      <c r="QS3" s="44">
        <f>bHist!QQ1</f>
        <v>43362</v>
      </c>
      <c r="QT3" s="44">
        <f>bHist!QR1</f>
        <v>43361</v>
      </c>
      <c r="QU3" s="44">
        <f>bHist!QS1</f>
        <v>43360</v>
      </c>
      <c r="QV3" s="44">
        <f>bHist!QT1</f>
        <v>43357</v>
      </c>
      <c r="QW3" s="44">
        <f>bHist!QU1</f>
        <v>43356</v>
      </c>
      <c r="QX3" s="44">
        <f>bHist!QV1</f>
        <v>43355</v>
      </c>
      <c r="QY3" s="44">
        <f>bHist!QW1</f>
        <v>43354</v>
      </c>
      <c r="QZ3" s="44">
        <f>bHist!QX1</f>
        <v>43353</v>
      </c>
      <c r="RA3" s="44">
        <f>bHist!QY1</f>
        <v>43350</v>
      </c>
      <c r="RB3" s="44">
        <f>bHist!QZ1</f>
        <v>43349</v>
      </c>
      <c r="RC3" s="44">
        <f>bHist!RA1</f>
        <v>43348</v>
      </c>
      <c r="RD3" s="44">
        <f>bHist!RB1</f>
        <v>43347</v>
      </c>
      <c r="RE3" s="44">
        <f>bHist!RC1</f>
        <v>43346</v>
      </c>
      <c r="RF3" s="44">
        <f>bHist!RD1</f>
        <v>43343</v>
      </c>
      <c r="RG3" s="44">
        <f>bHist!RE1</f>
        <v>43342</v>
      </c>
      <c r="RH3" s="44">
        <f>bHist!RF1</f>
        <v>43341</v>
      </c>
      <c r="RI3" s="44">
        <f>bHist!RG1</f>
        <v>43340</v>
      </c>
      <c r="RJ3" s="44">
        <f>bHist!RH1</f>
        <v>43336</v>
      </c>
      <c r="RK3" s="44">
        <f>bHist!RI1</f>
        <v>43335</v>
      </c>
      <c r="RL3" s="44">
        <f>bHist!RJ1</f>
        <v>43334</v>
      </c>
      <c r="RM3" s="44">
        <f>bHist!RK1</f>
        <v>43333</v>
      </c>
      <c r="RN3" s="44">
        <f>bHist!RL1</f>
        <v>43332</v>
      </c>
      <c r="RO3" s="44">
        <f>bHist!RM1</f>
        <v>43329</v>
      </c>
      <c r="RP3" s="44">
        <f>bHist!RN1</f>
        <v>43328</v>
      </c>
      <c r="RQ3" s="44">
        <f>bHist!RO1</f>
        <v>43327</v>
      </c>
      <c r="RR3" s="44">
        <f>bHist!RP1</f>
        <v>43326</v>
      </c>
      <c r="RS3" s="44">
        <f>bHist!RQ1</f>
        <v>43325</v>
      </c>
      <c r="RT3" s="44">
        <f>bHist!RR1</f>
        <v>43322</v>
      </c>
      <c r="RU3" s="44">
        <f>bHist!RS1</f>
        <v>43321</v>
      </c>
      <c r="RV3" s="44">
        <f>bHist!RT1</f>
        <v>43320</v>
      </c>
      <c r="RW3" s="44">
        <f>bHist!RU1</f>
        <v>43319</v>
      </c>
      <c r="RX3" s="44">
        <f>bHist!RV1</f>
        <v>43318</v>
      </c>
      <c r="RY3" s="44">
        <f>bHist!RW1</f>
        <v>43315</v>
      </c>
      <c r="RZ3" s="44">
        <f>bHist!RX1</f>
        <v>43314</v>
      </c>
      <c r="SA3" s="44">
        <f>bHist!RY1</f>
        <v>43313</v>
      </c>
      <c r="SB3" s="44">
        <f>bHist!RZ1</f>
        <v>43312</v>
      </c>
      <c r="SC3" s="44">
        <f>bHist!SA1</f>
        <v>43311</v>
      </c>
      <c r="SD3" s="44">
        <f>bHist!SB1</f>
        <v>43308</v>
      </c>
      <c r="SE3" s="44">
        <f>bHist!SC1</f>
        <v>43307</v>
      </c>
      <c r="SF3" s="44">
        <f>bHist!SD1</f>
        <v>43306</v>
      </c>
      <c r="SG3" s="44">
        <f>bHist!SE1</f>
        <v>43305</v>
      </c>
      <c r="SH3" s="44">
        <f>bHist!SF1</f>
        <v>43304</v>
      </c>
      <c r="SI3" s="44">
        <f>bHist!SG1</f>
        <v>43301</v>
      </c>
      <c r="SJ3" s="44">
        <f>bHist!SH1</f>
        <v>43300</v>
      </c>
      <c r="SK3" s="44">
        <f>bHist!SI1</f>
        <v>43299</v>
      </c>
      <c r="SL3" s="44">
        <f>bHist!SJ1</f>
        <v>43298</v>
      </c>
      <c r="SM3" s="44">
        <f>bHist!SK1</f>
        <v>43297</v>
      </c>
      <c r="SN3" s="44">
        <f>bHist!SL1</f>
        <v>43294</v>
      </c>
      <c r="SO3" s="44">
        <f>bHist!SM1</f>
        <v>43293</v>
      </c>
      <c r="SP3" s="44">
        <f>bHist!SN1</f>
        <v>43292</v>
      </c>
      <c r="SQ3" s="44">
        <f>bHist!SO1</f>
        <v>43291</v>
      </c>
      <c r="SR3" s="44"/>
      <c r="SS3" s="44"/>
      <c r="ST3" s="44"/>
      <c r="SU3" s="44"/>
      <c r="SV3" s="44"/>
      <c r="SW3" s="44"/>
      <c r="SX3" s="44"/>
      <c r="SY3" s="44"/>
      <c r="SZ3" s="44"/>
      <c r="TA3" s="44"/>
      <c r="TB3" s="44"/>
      <c r="TC3" s="44"/>
      <c r="TD3" s="44"/>
      <c r="TE3" s="44"/>
      <c r="TF3" s="44"/>
      <c r="TG3" s="44"/>
      <c r="TH3" s="44"/>
      <c r="TI3" s="44"/>
      <c r="TJ3" s="44"/>
      <c r="TK3" s="44"/>
      <c r="TL3" s="44"/>
      <c r="TM3" s="44"/>
      <c r="TN3" s="44"/>
      <c r="TO3" s="44"/>
      <c r="TP3" s="44"/>
      <c r="TQ3" s="44"/>
      <c r="TR3" s="44"/>
      <c r="TS3" s="44"/>
      <c r="TT3" s="44"/>
      <c r="TU3" s="44"/>
      <c r="TV3" s="44"/>
      <c r="TW3" s="44"/>
      <c r="TX3" s="44"/>
      <c r="TY3" s="44"/>
      <c r="TZ3" s="44"/>
    </row>
    <row r="4" spans="3:546" x14ac:dyDescent="0.25">
      <c r="C4" s="43" t="s">
        <v>498</v>
      </c>
      <c r="D4" s="43">
        <f ca="1">_xlfn.XMATCH(C4,bHist!B:B,0)</f>
        <v>2</v>
      </c>
      <c r="E4" s="43" t="str">
        <f ca="1">_xlfn.XLOOKUP(C4,bHist!B:B,bHist!C:C)</f>
        <v>itrx x over</v>
      </c>
      <c r="F4" s="45" cm="1">
        <f t="array" aca="1" ref="F4" ca="1">IF(ISBLANK(INDEX(bHist!$1:$1048576,stat!$D4,_xlfn.XMATCH(F$3,bHist!$1:$1,0))),"-",INDEX(bHist!$1:$1048576,stat!$D4,_xlfn.XMATCH(F$3,bHist!$1:$1,0)))</f>
        <v>365.25900000000001</v>
      </c>
      <c r="G4" s="45" cm="1">
        <f t="array" aca="1" ref="G4" ca="1">IF(ISBLANK(INDEX(bHist!$1:$1048576,stat!$D4,_xlfn.XMATCH(G$3,bHist!$1:$1,0))),"-",INDEX(bHist!$1:$1048576,stat!$D4,_xlfn.XMATCH(G$3,bHist!$1:$1,0)))</f>
        <v>364.601</v>
      </c>
      <c r="H4" s="45" cm="1">
        <f t="array" aca="1" ref="H4" ca="1">IF(ISBLANK(INDEX(bHist!$1:$1048576,stat!$D4,_xlfn.XMATCH(H$3,bHist!$1:$1,0))),"-",INDEX(bHist!$1:$1048576,stat!$D4,_xlfn.XMATCH(H$3,bHist!$1:$1,0)))</f>
        <v>355.358</v>
      </c>
      <c r="I4" s="45" cm="1">
        <f t="array" aca="1" ref="I4" ca="1">IF(ISBLANK(INDEX(bHist!$1:$1048576,stat!$D4,_xlfn.XMATCH(I$3,bHist!$1:$1,0))),"-",INDEX(bHist!$1:$1048576,stat!$D4,_xlfn.XMATCH(I$3,bHist!$1:$1,0)))</f>
        <v>373.22800000000001</v>
      </c>
      <c r="J4" s="45" cm="1">
        <f t="array" aca="1" ref="J4" ca="1">IF(ISBLANK(INDEX(bHist!$1:$1048576,stat!$D4,_xlfn.XMATCH(J$3,bHist!$1:$1,0))),"-",INDEX(bHist!$1:$1048576,stat!$D4,_xlfn.XMATCH(J$3,bHist!$1:$1,0)))</f>
        <v>368.53800000000001</v>
      </c>
      <c r="K4" s="45" cm="1">
        <f t="array" aca="1" ref="K4" ca="1">IF(ISBLANK(INDEX(bHist!$1:$1048576,stat!$D4,_xlfn.XMATCH(K$3,bHist!$1:$1,0))),"-",INDEX(bHist!$1:$1048576,stat!$D4,_xlfn.XMATCH(K$3,bHist!$1:$1,0)))</f>
        <v>369.67</v>
      </c>
      <c r="L4" s="45" cm="1">
        <f t="array" aca="1" ref="L4" ca="1">IF(ISBLANK(INDEX(bHist!$1:$1048576,stat!$D4,_xlfn.XMATCH(L$3,bHist!$1:$1,0))),"-",INDEX(bHist!$1:$1048576,stat!$D4,_xlfn.XMATCH(L$3,bHist!$1:$1,0)))</f>
        <v>382.27699999999999</v>
      </c>
      <c r="M4" s="45" cm="1">
        <f t="array" aca="1" ref="M4" ca="1">IF(ISBLANK(INDEX(bHist!$1:$1048576,stat!$D4,_xlfn.XMATCH(M$3,bHist!$1:$1,0))),"-",INDEX(bHist!$1:$1048576,stat!$D4,_xlfn.XMATCH(M$3,bHist!$1:$1,0)))</f>
        <v>396.30799999999999</v>
      </c>
      <c r="N4" s="45" cm="1">
        <f t="array" aca="1" ref="N4" ca="1">IF(ISBLANK(INDEX(bHist!$1:$1048576,stat!$D4,_xlfn.XMATCH(N$3,bHist!$1:$1,0))),"-",INDEX(bHist!$1:$1048576,stat!$D4,_xlfn.XMATCH(N$3,bHist!$1:$1,0)))</f>
        <v>407.86200000000002</v>
      </c>
      <c r="O4" s="45" cm="1">
        <f t="array" aca="1" ref="O4" ca="1">IF(ISBLANK(INDEX(bHist!$1:$1048576,stat!$D4,_xlfn.XMATCH(O$3,bHist!$1:$1,0))),"-",INDEX(bHist!$1:$1048576,stat!$D4,_xlfn.XMATCH(O$3,bHist!$1:$1,0)))</f>
        <v>397.64600000000002</v>
      </c>
      <c r="P4" s="45" cm="1">
        <f t="array" aca="1" ref="P4" ca="1">IF(ISBLANK(INDEX(bHist!$1:$1048576,stat!$D4,_xlfn.XMATCH(P$3,bHist!$1:$1,0))),"-",INDEX(bHist!$1:$1048576,stat!$D4,_xlfn.XMATCH(P$3,bHist!$1:$1,0)))</f>
        <v>398.988</v>
      </c>
      <c r="Q4" s="45" cm="1">
        <f t="array" aca="1" ref="Q4" ca="1">IF(ISBLANK(INDEX(bHist!$1:$1048576,stat!$D4,_xlfn.XMATCH(Q$3,bHist!$1:$1,0))),"-",INDEX(bHist!$1:$1048576,stat!$D4,_xlfn.XMATCH(Q$3,bHist!$1:$1,0)))</f>
        <v>378.41199999999998</v>
      </c>
      <c r="R4" s="45" cm="1">
        <f t="array" aca="1" ref="R4" ca="1">IF(ISBLANK(INDEX(bHist!$1:$1048576,stat!$D4,_xlfn.XMATCH(R$3,bHist!$1:$1,0))),"-",INDEX(bHist!$1:$1048576,stat!$D4,_xlfn.XMATCH(R$3,bHist!$1:$1,0)))</f>
        <v>392.30799999999999</v>
      </c>
      <c r="S4" s="45" cm="1">
        <f t="array" aca="1" ref="S4" ca="1">IF(ISBLANK(INDEX(bHist!$1:$1048576,stat!$D4,_xlfn.XMATCH(S$3,bHist!$1:$1,0))),"-",INDEX(bHist!$1:$1048576,stat!$D4,_xlfn.XMATCH(S$3,bHist!$1:$1,0)))</f>
        <v>385.863</v>
      </c>
      <c r="T4" s="45" cm="1">
        <f t="array" aca="1" ref="T4" ca="1">IF(ISBLANK(INDEX(bHist!$1:$1048576,stat!$D4,_xlfn.XMATCH(T$3,bHist!$1:$1,0))),"-",INDEX(bHist!$1:$1048576,stat!$D4,_xlfn.XMATCH(T$3,bHist!$1:$1,0)))</f>
        <v>384.30500000000001</v>
      </c>
      <c r="U4" s="45" cm="1">
        <f t="array" aca="1" ref="U4" ca="1">IF(ISBLANK(INDEX(bHist!$1:$1048576,stat!$D4,_xlfn.XMATCH(U$3,bHist!$1:$1,0))),"-",INDEX(bHist!$1:$1048576,stat!$D4,_xlfn.XMATCH(U$3,bHist!$1:$1,0)))</f>
        <v>373.08199999999999</v>
      </c>
      <c r="V4" s="45" cm="1">
        <f t="array" aca="1" ref="V4" ca="1">IF(ISBLANK(INDEX(bHist!$1:$1048576,stat!$D4,_xlfn.XMATCH(V$3,bHist!$1:$1,0))),"-",INDEX(bHist!$1:$1048576,stat!$D4,_xlfn.XMATCH(V$3,bHist!$1:$1,0)))</f>
        <v>371.26400000000001</v>
      </c>
      <c r="W4" s="45" cm="1">
        <f t="array" aca="1" ref="W4" ca="1">IF(ISBLANK(INDEX(bHist!$1:$1048576,stat!$D4,_xlfn.XMATCH(W$3,bHist!$1:$1,0))),"-",INDEX(bHist!$1:$1048576,stat!$D4,_xlfn.XMATCH(W$3,bHist!$1:$1,0)))</f>
        <v>404.48099999999999</v>
      </c>
      <c r="X4" s="45" cm="1">
        <f t="array" aca="1" ref="X4" ca="1">IF(ISBLANK(INDEX(bHist!$1:$1048576,stat!$D4,_xlfn.XMATCH(X$3,bHist!$1:$1,0))),"-",INDEX(bHist!$1:$1048576,stat!$D4,_xlfn.XMATCH(X$3,bHist!$1:$1,0)))</f>
        <v>398.47199999999998</v>
      </c>
      <c r="Y4" s="45" cm="1">
        <f t="array" aca="1" ref="Y4" ca="1">IF(ISBLANK(INDEX(bHist!$1:$1048576,stat!$D4,_xlfn.XMATCH(Y$3,bHist!$1:$1,0))),"-",INDEX(bHist!$1:$1048576,stat!$D4,_xlfn.XMATCH(Y$3,bHist!$1:$1,0)))</f>
        <v>402.267</v>
      </c>
      <c r="Z4" s="45" cm="1">
        <f t="array" aca="1" ref="Z4" ca="1">IF(ISBLANK(INDEX(bHist!$1:$1048576,stat!$D4,_xlfn.XMATCH(Z$3,bHist!$1:$1,0))),"-",INDEX(bHist!$1:$1048576,stat!$D4,_xlfn.XMATCH(Z$3,bHist!$1:$1,0)))</f>
        <v>376.822</v>
      </c>
      <c r="AA4" s="45" cm="1">
        <f t="array" aca="1" ref="AA4" ca="1">IF(ISBLANK(INDEX(bHist!$1:$1048576,stat!$D4,_xlfn.XMATCH(AA$3,bHist!$1:$1,0))),"-",INDEX(bHist!$1:$1048576,stat!$D4,_xlfn.XMATCH(AA$3,bHist!$1:$1,0)))</f>
        <v>360.70299999999997</v>
      </c>
      <c r="AB4" s="45" cm="1">
        <f t="array" aca="1" ref="AB4" ca="1">IF(ISBLANK(INDEX(bHist!$1:$1048576,stat!$D4,_xlfn.XMATCH(AB$3,bHist!$1:$1,0))),"-",INDEX(bHist!$1:$1048576,stat!$D4,_xlfn.XMATCH(AB$3,bHist!$1:$1,0)))</f>
        <v>341.54899999999998</v>
      </c>
      <c r="AC4" s="45" cm="1">
        <f t="array" aca="1" ref="AC4" ca="1">IF(ISBLANK(INDEX(bHist!$1:$1048576,stat!$D4,_xlfn.XMATCH(AC$3,bHist!$1:$1,0))),"-",INDEX(bHist!$1:$1048576,stat!$D4,_xlfn.XMATCH(AC$3,bHist!$1:$1,0)))</f>
        <v>337.03500000000003</v>
      </c>
      <c r="AD4" s="45" cm="1">
        <f t="array" aca="1" ref="AD4" ca="1">IF(ISBLANK(INDEX(bHist!$1:$1048576,stat!$D4,_xlfn.XMATCH(AD$3,bHist!$1:$1,0))),"-",INDEX(bHist!$1:$1048576,stat!$D4,_xlfn.XMATCH(AD$3,bHist!$1:$1,0)))</f>
        <v>370.49099999999999</v>
      </c>
      <c r="AE4" s="45" cm="1">
        <f t="array" aca="1" ref="AE4" ca="1">IF(ISBLANK(INDEX(bHist!$1:$1048576,stat!$D4,_xlfn.XMATCH(AE$3,bHist!$1:$1,0))),"-",INDEX(bHist!$1:$1048576,stat!$D4,_xlfn.XMATCH(AE$3,bHist!$1:$1,0)))</f>
        <v>376.07600000000002</v>
      </c>
      <c r="AF4" s="45" cm="1">
        <f t="array" aca="1" ref="AF4" ca="1">IF(ISBLANK(INDEX(bHist!$1:$1048576,stat!$D4,_xlfn.XMATCH(AF$3,bHist!$1:$1,0))),"-",INDEX(bHist!$1:$1048576,stat!$D4,_xlfn.XMATCH(AF$3,bHist!$1:$1,0)))</f>
        <v>389.67599999999999</v>
      </c>
      <c r="AG4" s="45" cm="1">
        <f t="array" aca="1" ref="AG4" ca="1">IF(ISBLANK(INDEX(bHist!$1:$1048576,stat!$D4,_xlfn.XMATCH(AG$3,bHist!$1:$1,0))),"-",INDEX(bHist!$1:$1048576,stat!$D4,_xlfn.XMATCH(AG$3,bHist!$1:$1,0)))</f>
        <v>412.98200000000003</v>
      </c>
      <c r="AH4" s="45" cm="1">
        <f t="array" aca="1" ref="AH4" ca="1">IF(ISBLANK(INDEX(bHist!$1:$1048576,stat!$D4,_xlfn.XMATCH(AH$3,bHist!$1:$1,0))),"-",INDEX(bHist!$1:$1048576,stat!$D4,_xlfn.XMATCH(AH$3,bHist!$1:$1,0)))</f>
        <v>428.80799999999999</v>
      </c>
      <c r="AI4" s="45" cm="1">
        <f t="array" aca="1" ref="AI4" ca="1">IF(ISBLANK(INDEX(bHist!$1:$1048576,stat!$D4,_xlfn.XMATCH(AI$3,bHist!$1:$1,0))),"-",INDEX(bHist!$1:$1048576,stat!$D4,_xlfn.XMATCH(AI$3,bHist!$1:$1,0)))</f>
        <v>415.16699999999997</v>
      </c>
      <c r="AJ4" s="45" cm="1">
        <f t="array" aca="1" ref="AJ4" ca="1">IF(ISBLANK(INDEX(bHist!$1:$1048576,stat!$D4,_xlfn.XMATCH(AJ$3,bHist!$1:$1,0))),"-",INDEX(bHist!$1:$1048576,stat!$D4,_xlfn.XMATCH(AJ$3,bHist!$1:$1,0)))</f>
        <v>429.084</v>
      </c>
      <c r="AK4" s="45" cm="1">
        <f t="array" aca="1" ref="AK4" ca="1">IF(ISBLANK(INDEX(bHist!$1:$1048576,stat!$D4,_xlfn.XMATCH(AK$3,bHist!$1:$1,0))),"-",INDEX(bHist!$1:$1048576,stat!$D4,_xlfn.XMATCH(AK$3,bHist!$1:$1,0)))</f>
        <v>446.91</v>
      </c>
      <c r="AL4" s="45" cm="1">
        <f t="array" aca="1" ref="AL4" ca="1">IF(ISBLANK(INDEX(bHist!$1:$1048576,stat!$D4,_xlfn.XMATCH(AL$3,bHist!$1:$1,0))),"-",INDEX(bHist!$1:$1048576,stat!$D4,_xlfn.XMATCH(AL$3,bHist!$1:$1,0)))</f>
        <v>483.387</v>
      </c>
      <c r="AM4" s="45" cm="1">
        <f t="array" aca="1" ref="AM4" ca="1">IF(ISBLANK(INDEX(bHist!$1:$1048576,stat!$D4,_xlfn.XMATCH(AM$3,bHist!$1:$1,0))),"-",INDEX(bHist!$1:$1048576,stat!$D4,_xlfn.XMATCH(AM$3,bHist!$1:$1,0)))</f>
        <v>476.26799999999997</v>
      </c>
      <c r="AN4" s="45" cm="1">
        <f t="array" aca="1" ref="AN4" ca="1">IF(ISBLANK(INDEX(bHist!$1:$1048576,stat!$D4,_xlfn.XMATCH(AN$3,bHist!$1:$1,0))),"-",INDEX(bHist!$1:$1048576,stat!$D4,_xlfn.XMATCH(AN$3,bHist!$1:$1,0)))</f>
        <v>460.41800000000001</v>
      </c>
      <c r="AO4" s="45" cm="1">
        <f t="array" aca="1" ref="AO4" ca="1">IF(ISBLANK(INDEX(bHist!$1:$1048576,stat!$D4,_xlfn.XMATCH(AO$3,bHist!$1:$1,0))),"-",INDEX(bHist!$1:$1048576,stat!$D4,_xlfn.XMATCH(AO$3,bHist!$1:$1,0)))</f>
        <v>490.161</v>
      </c>
      <c r="AP4" s="45" cm="1">
        <f t="array" aca="1" ref="AP4" ca="1">IF(ISBLANK(INDEX(bHist!$1:$1048576,stat!$D4,_xlfn.XMATCH(AP$3,bHist!$1:$1,0))),"-",INDEX(bHist!$1:$1048576,stat!$D4,_xlfn.XMATCH(AP$3,bHist!$1:$1,0)))</f>
        <v>498.572</v>
      </c>
      <c r="AQ4" s="45" cm="1">
        <f t="array" aca="1" ref="AQ4" ca="1">IF(ISBLANK(INDEX(bHist!$1:$1048576,stat!$D4,_xlfn.XMATCH(AQ$3,bHist!$1:$1,0))),"-",INDEX(bHist!$1:$1048576,stat!$D4,_xlfn.XMATCH(AQ$3,bHist!$1:$1,0)))</f>
        <v>542.04</v>
      </c>
      <c r="AR4" s="45" cm="1">
        <f t="array" aca="1" ref="AR4" ca="1">IF(ISBLANK(INDEX(bHist!$1:$1048576,stat!$D4,_xlfn.XMATCH(AR$3,bHist!$1:$1,0))),"-",INDEX(bHist!$1:$1048576,stat!$D4,_xlfn.XMATCH(AR$3,bHist!$1:$1,0)))</f>
        <v>540.76</v>
      </c>
      <c r="AS4" s="45" cm="1">
        <f t="array" aca="1" ref="AS4" ca="1">IF(ISBLANK(INDEX(bHist!$1:$1048576,stat!$D4,_xlfn.XMATCH(AS$3,bHist!$1:$1,0))),"-",INDEX(bHist!$1:$1048576,stat!$D4,_xlfn.XMATCH(AS$3,bHist!$1:$1,0)))</f>
        <v>521.06299999999999</v>
      </c>
      <c r="AT4" s="45" cm="1">
        <f t="array" aca="1" ref="AT4" ca="1">IF(ISBLANK(INDEX(bHist!$1:$1048576,stat!$D4,_xlfn.XMATCH(AT$3,bHist!$1:$1,0))),"-",INDEX(bHist!$1:$1048576,stat!$D4,_xlfn.XMATCH(AT$3,bHist!$1:$1,0)))</f>
        <v>502.798</v>
      </c>
      <c r="AU4" s="45" cm="1">
        <f t="array" aca="1" ref="AU4" ca="1">IF(ISBLANK(INDEX(bHist!$1:$1048576,stat!$D4,_xlfn.XMATCH(AU$3,bHist!$1:$1,0))),"-",INDEX(bHist!$1:$1048576,stat!$D4,_xlfn.XMATCH(AU$3,bHist!$1:$1,0)))</f>
        <v>506.63400000000001</v>
      </c>
      <c r="AV4" s="45" cm="1">
        <f t="array" aca="1" ref="AV4" ca="1">IF(ISBLANK(INDEX(bHist!$1:$1048576,stat!$D4,_xlfn.XMATCH(AV$3,bHist!$1:$1,0))),"-",INDEX(bHist!$1:$1048576,stat!$D4,_xlfn.XMATCH(AV$3,bHist!$1:$1,0)))</f>
        <v>515.21299999999997</v>
      </c>
      <c r="AW4" s="45" cm="1">
        <f t="array" aca="1" ref="AW4" ca="1">IF(ISBLANK(INDEX(bHist!$1:$1048576,stat!$D4,_xlfn.XMATCH(AW$3,bHist!$1:$1,0))),"-",INDEX(bHist!$1:$1048576,stat!$D4,_xlfn.XMATCH(AW$3,bHist!$1:$1,0)))</f>
        <v>521.255</v>
      </c>
      <c r="AX4" s="45" cm="1">
        <f t="array" aca="1" ref="AX4" ca="1">IF(ISBLANK(INDEX(bHist!$1:$1048576,stat!$D4,_xlfn.XMATCH(AX$3,bHist!$1:$1,0))),"-",INDEX(bHist!$1:$1048576,stat!$D4,_xlfn.XMATCH(AX$3,bHist!$1:$1,0)))</f>
        <v>509.11</v>
      </c>
      <c r="AY4" s="45" cm="1">
        <f t="array" aca="1" ref="AY4" ca="1">IF(ISBLANK(INDEX(bHist!$1:$1048576,stat!$D4,_xlfn.XMATCH(AY$3,bHist!$1:$1,0))),"-",INDEX(bHist!$1:$1048576,stat!$D4,_xlfn.XMATCH(AY$3,bHist!$1:$1,0)))</f>
        <v>522.53300000000002</v>
      </c>
      <c r="AZ4" s="45" cm="1">
        <f t="array" aca="1" ref="AZ4" ca="1">IF(ISBLANK(INDEX(bHist!$1:$1048576,stat!$D4,_xlfn.XMATCH(AZ$3,bHist!$1:$1,0))),"-",INDEX(bHist!$1:$1048576,stat!$D4,_xlfn.XMATCH(AZ$3,bHist!$1:$1,0)))</f>
        <v>512.05799999999999</v>
      </c>
      <c r="BA4" s="45" cm="1">
        <f t="array" aca="1" ref="BA4" ca="1">IF(ISBLANK(INDEX(bHist!$1:$1048576,stat!$D4,_xlfn.XMATCH(BA$3,bHist!$1:$1,0))),"-",INDEX(bHist!$1:$1048576,stat!$D4,_xlfn.XMATCH(BA$3,bHist!$1:$1,0)))</f>
        <v>491.52199999999999</v>
      </c>
      <c r="BB4" s="45" cm="1">
        <f t="array" aca="1" ref="BB4" ca="1">IF(ISBLANK(INDEX(bHist!$1:$1048576,stat!$D4,_xlfn.XMATCH(BB$3,bHist!$1:$1,0))),"-",INDEX(bHist!$1:$1048576,stat!$D4,_xlfn.XMATCH(BB$3,bHist!$1:$1,0)))</f>
        <v>477.37</v>
      </c>
      <c r="BC4" s="45" cm="1">
        <f t="array" aca="1" ref="BC4" ca="1">IF(ISBLANK(INDEX(bHist!$1:$1048576,stat!$D4,_xlfn.XMATCH(BC$3,bHist!$1:$1,0))),"-",INDEX(bHist!$1:$1048576,stat!$D4,_xlfn.XMATCH(BC$3,bHist!$1:$1,0)))</f>
        <v>494.452</v>
      </c>
      <c r="BD4" s="45" cm="1">
        <f t="array" aca="1" ref="BD4" ca="1">IF(ISBLANK(INDEX(bHist!$1:$1048576,stat!$D4,_xlfn.XMATCH(BD$3,bHist!$1:$1,0))),"-",INDEX(bHist!$1:$1048576,stat!$D4,_xlfn.XMATCH(BD$3,bHist!$1:$1,0)))</f>
        <v>492.62299999999999</v>
      </c>
      <c r="BE4" s="45" cm="1">
        <f t="array" aca="1" ref="BE4" ca="1">IF(ISBLANK(INDEX(bHist!$1:$1048576,stat!$D4,_xlfn.XMATCH(BE$3,bHist!$1:$1,0))),"-",INDEX(bHist!$1:$1048576,stat!$D4,_xlfn.XMATCH(BE$3,bHist!$1:$1,0)))</f>
        <v>501.517</v>
      </c>
      <c r="BF4" s="45" cm="1">
        <f t="array" aca="1" ref="BF4" ca="1">IF(ISBLANK(INDEX(bHist!$1:$1048576,stat!$D4,_xlfn.XMATCH(BF$3,bHist!$1:$1,0))),"-",INDEX(bHist!$1:$1048576,stat!$D4,_xlfn.XMATCH(BF$3,bHist!$1:$1,0)))</f>
        <v>486.464</v>
      </c>
      <c r="BG4" s="45" cm="1">
        <f t="array" aca="1" ref="BG4" ca="1">IF(ISBLANK(INDEX(bHist!$1:$1048576,stat!$D4,_xlfn.XMATCH(BG$3,bHist!$1:$1,0))),"-",INDEX(bHist!$1:$1048576,stat!$D4,_xlfn.XMATCH(BG$3,bHist!$1:$1,0)))</f>
        <v>505.649</v>
      </c>
      <c r="BH4" s="45" cm="1">
        <f t="array" aca="1" ref="BH4" ca="1">IF(ISBLANK(INDEX(bHist!$1:$1048576,stat!$D4,_xlfn.XMATCH(BH$3,bHist!$1:$1,0))),"-",INDEX(bHist!$1:$1048576,stat!$D4,_xlfn.XMATCH(BH$3,bHist!$1:$1,0)))</f>
        <v>555.54700000000003</v>
      </c>
      <c r="BI4" s="45" cm="1">
        <f t="array" aca="1" ref="BI4" ca="1">IF(ISBLANK(INDEX(bHist!$1:$1048576,stat!$D4,_xlfn.XMATCH(BI$3,bHist!$1:$1,0))),"-",INDEX(bHist!$1:$1048576,stat!$D4,_xlfn.XMATCH(BI$3,bHist!$1:$1,0)))</f>
        <v>504.26900000000001</v>
      </c>
      <c r="BJ4" s="45" cm="1">
        <f t="array" aca="1" ref="BJ4" ca="1">IF(ISBLANK(INDEX(bHist!$1:$1048576,stat!$D4,_xlfn.XMATCH(BJ$3,bHist!$1:$1,0))),"-",INDEX(bHist!$1:$1048576,stat!$D4,_xlfn.XMATCH(BJ$3,bHist!$1:$1,0)))</f>
        <v>485.09100000000001</v>
      </c>
      <c r="BK4" s="45" cm="1">
        <f t="array" aca="1" ref="BK4" ca="1">IF(ISBLANK(INDEX(bHist!$1:$1048576,stat!$D4,_xlfn.XMATCH(BK$3,bHist!$1:$1,0))),"-",INDEX(bHist!$1:$1048576,stat!$D4,_xlfn.XMATCH(BK$3,bHist!$1:$1,0)))</f>
        <v>494.238</v>
      </c>
      <c r="BL4" s="45" cm="1">
        <f t="array" aca="1" ref="BL4" ca="1">IF(ISBLANK(INDEX(bHist!$1:$1048576,stat!$D4,_xlfn.XMATCH(BL$3,bHist!$1:$1,0))),"-",INDEX(bHist!$1:$1048576,stat!$D4,_xlfn.XMATCH(BL$3,bHist!$1:$1,0)))</f>
        <v>490.81200000000001</v>
      </c>
      <c r="BM4" s="45" cm="1">
        <f t="array" aca="1" ref="BM4" ca="1">IF(ISBLANK(INDEX(bHist!$1:$1048576,stat!$D4,_xlfn.XMATCH(BM$3,bHist!$1:$1,0))),"-",INDEX(bHist!$1:$1048576,stat!$D4,_xlfn.XMATCH(BM$3,bHist!$1:$1,0)))</f>
        <v>449.52300000000002</v>
      </c>
      <c r="BN4" s="45" cm="1">
        <f t="array" aca="1" ref="BN4" ca="1">IF(ISBLANK(INDEX(bHist!$1:$1048576,stat!$D4,_xlfn.XMATCH(BN$3,bHist!$1:$1,0))),"-",INDEX(bHist!$1:$1048576,stat!$D4,_xlfn.XMATCH(BN$3,bHist!$1:$1,0)))</f>
        <v>464.22800000000001</v>
      </c>
      <c r="BO4" s="45" cm="1">
        <f t="array" aca="1" ref="BO4" ca="1">IF(ISBLANK(INDEX(bHist!$1:$1048576,stat!$D4,_xlfn.XMATCH(BO$3,bHist!$1:$1,0))),"-",INDEX(bHist!$1:$1048576,stat!$D4,_xlfn.XMATCH(BO$3,bHist!$1:$1,0)))</f>
        <v>531.60699999999997</v>
      </c>
      <c r="BP4" s="45" cm="1">
        <f t="array" aca="1" ref="BP4" ca="1">IF(ISBLANK(INDEX(bHist!$1:$1048576,stat!$D4,_xlfn.XMATCH(BP$3,bHist!$1:$1,0))),"-",INDEX(bHist!$1:$1048576,stat!$D4,_xlfn.XMATCH(BP$3,bHist!$1:$1,0)))</f>
        <v>540.47199999999998</v>
      </c>
      <c r="BQ4" s="45" cm="1">
        <f t="array" aca="1" ref="BQ4" ca="1">IF(ISBLANK(INDEX(bHist!$1:$1048576,stat!$D4,_xlfn.XMATCH(BQ$3,bHist!$1:$1,0))),"-",INDEX(bHist!$1:$1048576,stat!$D4,_xlfn.XMATCH(BQ$3,bHist!$1:$1,0)))</f>
        <v>583.51199999999994</v>
      </c>
      <c r="BR4" s="45" cm="1">
        <f t="array" aca="1" ref="BR4" ca="1">IF(ISBLANK(INDEX(bHist!$1:$1048576,stat!$D4,_xlfn.XMATCH(BR$3,bHist!$1:$1,0))),"-",INDEX(bHist!$1:$1048576,stat!$D4,_xlfn.XMATCH(BR$3,bHist!$1:$1,0)))</f>
        <v>638.13199999999995</v>
      </c>
      <c r="BS4" s="45" cm="1">
        <f t="array" aca="1" ref="BS4" ca="1">IF(ISBLANK(INDEX(bHist!$1:$1048576,stat!$D4,_xlfn.XMATCH(BS$3,bHist!$1:$1,0))),"-",INDEX(bHist!$1:$1048576,stat!$D4,_xlfn.XMATCH(BS$3,bHist!$1:$1,0)))</f>
        <v>612.53399999999999</v>
      </c>
      <c r="BT4" s="45" cm="1">
        <f t="array" aca="1" ref="BT4" ca="1">IF(ISBLANK(INDEX(bHist!$1:$1048576,stat!$D4,_xlfn.XMATCH(BT$3,bHist!$1:$1,0))),"-",INDEX(bHist!$1:$1048576,stat!$D4,_xlfn.XMATCH(BT$3,bHist!$1:$1,0)))</f>
        <v>605.745</v>
      </c>
      <c r="BU4" s="45" cm="1">
        <f t="array" aca="1" ref="BU4" ca="1">IF(ISBLANK(INDEX(bHist!$1:$1048576,stat!$D4,_xlfn.XMATCH(BU$3,bHist!$1:$1,0))),"-",INDEX(bHist!$1:$1048576,stat!$D4,_xlfn.XMATCH(BU$3,bHist!$1:$1,0)))</f>
        <v>571.76800000000003</v>
      </c>
      <c r="BV4" s="45" cm="1">
        <f t="array" aca="1" ref="BV4" ca="1">IF(ISBLANK(INDEX(bHist!$1:$1048576,stat!$D4,_xlfn.XMATCH(BV$3,bHist!$1:$1,0))),"-",INDEX(bHist!$1:$1048576,stat!$D4,_xlfn.XMATCH(BV$3,bHist!$1:$1,0)))</f>
        <v>581.697</v>
      </c>
      <c r="BW4" s="45" cm="1">
        <f t="array" aca="1" ref="BW4" ca="1">IF(ISBLANK(INDEX(bHist!$1:$1048576,stat!$D4,_xlfn.XMATCH(BW$3,bHist!$1:$1,0))),"-",INDEX(bHist!$1:$1048576,stat!$D4,_xlfn.XMATCH(BW$3,bHist!$1:$1,0)))</f>
        <v>576.11599999999999</v>
      </c>
      <c r="BX4" s="45" cm="1">
        <f t="array" aca="1" ref="BX4" ca="1">IF(ISBLANK(INDEX(bHist!$1:$1048576,stat!$D4,_xlfn.XMATCH(BX$3,bHist!$1:$1,0))),"-",INDEX(bHist!$1:$1048576,stat!$D4,_xlfn.XMATCH(BX$3,bHist!$1:$1,0)))</f>
        <v>513.83799999999997</v>
      </c>
      <c r="BY4" s="45" cm="1">
        <f t="array" aca="1" ref="BY4" ca="1">IF(ISBLANK(INDEX(bHist!$1:$1048576,stat!$D4,_xlfn.XMATCH(BY$3,bHist!$1:$1,0))),"-",INDEX(bHist!$1:$1048576,stat!$D4,_xlfn.XMATCH(BY$3,bHist!$1:$1,0)))</f>
        <v>531.37599999999998</v>
      </c>
      <c r="BZ4" s="45" cm="1">
        <f t="array" aca="1" ref="BZ4" ca="1">IF(ISBLANK(INDEX(bHist!$1:$1048576,stat!$D4,_xlfn.XMATCH(BZ$3,bHist!$1:$1,0))),"-",INDEX(bHist!$1:$1048576,stat!$D4,_xlfn.XMATCH(BZ$3,bHist!$1:$1,0)))</f>
        <v>594.97500000000002</v>
      </c>
      <c r="CA4" s="45" cm="1">
        <f t="array" aca="1" ref="CA4" ca="1">IF(ISBLANK(INDEX(bHist!$1:$1048576,stat!$D4,_xlfn.XMATCH(CA$3,bHist!$1:$1,0))),"-",INDEX(bHist!$1:$1048576,stat!$D4,_xlfn.XMATCH(CA$3,bHist!$1:$1,0)))</f>
        <v>691.55200000000002</v>
      </c>
      <c r="CB4" s="45" cm="1">
        <f t="array" aca="1" ref="CB4" ca="1">IF(ISBLANK(INDEX(bHist!$1:$1048576,stat!$D4,_xlfn.XMATCH(CB$3,bHist!$1:$1,0))),"-",INDEX(bHist!$1:$1048576,stat!$D4,_xlfn.XMATCH(CB$3,bHist!$1:$1,0)))</f>
        <v>675.24699999999996</v>
      </c>
      <c r="CC4" s="45" cm="1">
        <f t="array" aca="1" ref="CC4" ca="1">IF(ISBLANK(INDEX(bHist!$1:$1048576,stat!$D4,_xlfn.XMATCH(CC$3,bHist!$1:$1,0))),"-",INDEX(bHist!$1:$1048576,stat!$D4,_xlfn.XMATCH(CC$3,bHist!$1:$1,0)))</f>
        <v>674.726</v>
      </c>
      <c r="CD4" s="45" cm="1">
        <f t="array" aca="1" ref="CD4" ca="1">IF(ISBLANK(INDEX(bHist!$1:$1048576,stat!$D4,_xlfn.XMATCH(CD$3,bHist!$1:$1,0))),"-",INDEX(bHist!$1:$1048576,stat!$D4,_xlfn.XMATCH(CD$3,bHist!$1:$1,0)))</f>
        <v>707.64400000000001</v>
      </c>
      <c r="CE4" s="45" cm="1">
        <f t="array" aca="1" ref="CE4" ca="1">IF(ISBLANK(INDEX(bHist!$1:$1048576,stat!$D4,_xlfn.XMATCH(CE$3,bHist!$1:$1,0))),"-",INDEX(bHist!$1:$1048576,stat!$D4,_xlfn.XMATCH(CE$3,bHist!$1:$1,0)))</f>
        <v>613.21400000000006</v>
      </c>
      <c r="CF4" s="45" cm="1">
        <f t="array" aca="1" ref="CF4" ca="1">IF(ISBLANK(INDEX(bHist!$1:$1048576,stat!$D4,_xlfn.XMATCH(CF$3,bHist!$1:$1,0))),"-",INDEX(bHist!$1:$1048576,stat!$D4,_xlfn.XMATCH(CF$3,bHist!$1:$1,0)))</f>
        <v>618.53399999999999</v>
      </c>
      <c r="CG4" s="45" cm="1">
        <f t="array" aca="1" ref="CG4" ca="1">IF(ISBLANK(INDEX(bHist!$1:$1048576,stat!$D4,_xlfn.XMATCH(CG$3,bHist!$1:$1,0))),"-",INDEX(bHist!$1:$1048576,stat!$D4,_xlfn.XMATCH(CG$3,bHist!$1:$1,0)))</f>
        <v>518.63499999999999</v>
      </c>
      <c r="CH4" s="45" cm="1">
        <f t="array" aca="1" ref="CH4" ca="1">IF(ISBLANK(INDEX(bHist!$1:$1048576,stat!$D4,_xlfn.XMATCH(CH$3,bHist!$1:$1,0))),"-",INDEX(bHist!$1:$1048576,stat!$D4,_xlfn.XMATCH(CH$3,bHist!$1:$1,0)))</f>
        <v>554.16700000000003</v>
      </c>
      <c r="CI4" s="45" cm="1">
        <f t="array" aca="1" ref="CI4" ca="1">IF(ISBLANK(INDEX(bHist!$1:$1048576,stat!$D4,_xlfn.XMATCH(CI$3,bHist!$1:$1,0))),"-",INDEX(bHist!$1:$1048576,stat!$D4,_xlfn.XMATCH(CI$3,bHist!$1:$1,0)))</f>
        <v>479.64299999999997</v>
      </c>
      <c r="CJ4" s="45" cm="1">
        <f t="array" aca="1" ref="CJ4" ca="1">IF(ISBLANK(INDEX(bHist!$1:$1048576,stat!$D4,_xlfn.XMATCH(CJ$3,bHist!$1:$1,0))),"-",INDEX(bHist!$1:$1048576,stat!$D4,_xlfn.XMATCH(CJ$3,bHist!$1:$1,0)))</f>
        <v>455.83499999999998</v>
      </c>
      <c r="CK4" s="45" cm="1">
        <f t="array" aca="1" ref="CK4" ca="1">IF(ISBLANK(INDEX(bHist!$1:$1048576,stat!$D4,_xlfn.XMATCH(CK$3,bHist!$1:$1,0))),"-",INDEX(bHist!$1:$1048576,stat!$D4,_xlfn.XMATCH(CK$3,bHist!$1:$1,0)))</f>
        <v>465.13600000000002</v>
      </c>
      <c r="CL4" s="45" cm="1">
        <f t="array" aca="1" ref="CL4" ca="1">IF(ISBLANK(INDEX(bHist!$1:$1048576,stat!$D4,_xlfn.XMATCH(CL$3,bHist!$1:$1,0))),"-",INDEX(bHist!$1:$1048576,stat!$D4,_xlfn.XMATCH(CL$3,bHist!$1:$1,0)))</f>
        <v>383.322</v>
      </c>
      <c r="CM4" s="45" cm="1">
        <f t="array" aca="1" ref="CM4" ca="1">IF(ISBLANK(INDEX(bHist!$1:$1048576,stat!$D4,_xlfn.XMATCH(CM$3,bHist!$1:$1,0))),"-",INDEX(bHist!$1:$1048576,stat!$D4,_xlfn.XMATCH(CM$3,bHist!$1:$1,0)))</f>
        <v>325.17399999999998</v>
      </c>
      <c r="CN4" s="45" cm="1">
        <f t="array" aca="1" ref="CN4" ca="1">IF(ISBLANK(INDEX(bHist!$1:$1048576,stat!$D4,_xlfn.XMATCH(CN$3,bHist!$1:$1,0))),"-",INDEX(bHist!$1:$1048576,stat!$D4,_xlfn.XMATCH(CN$3,bHist!$1:$1,0)))</f>
        <v>292.82400000000001</v>
      </c>
      <c r="CO4" s="45" cm="1">
        <f t="array" aca="1" ref="CO4" ca="1">IF(ISBLANK(INDEX(bHist!$1:$1048576,stat!$D4,_xlfn.XMATCH(CO$3,bHist!$1:$1,0))),"-",INDEX(bHist!$1:$1048576,stat!$D4,_xlfn.XMATCH(CO$3,bHist!$1:$1,0)))</f>
        <v>282.91399999999999</v>
      </c>
      <c r="CP4" s="45" cm="1">
        <f t="array" aca="1" ref="CP4" ca="1">IF(ISBLANK(INDEX(bHist!$1:$1048576,stat!$D4,_xlfn.XMATCH(CP$3,bHist!$1:$1,0))),"-",INDEX(bHist!$1:$1048576,stat!$D4,_xlfn.XMATCH(CP$3,bHist!$1:$1,0)))</f>
        <v>304.09399999999999</v>
      </c>
      <c r="CQ4" s="45" cm="1">
        <f t="array" aca="1" ref="CQ4" ca="1">IF(ISBLANK(INDEX(bHist!$1:$1048576,stat!$D4,_xlfn.XMATCH(CQ$3,bHist!$1:$1,0))),"-",INDEX(bHist!$1:$1048576,stat!$D4,_xlfn.XMATCH(CQ$3,bHist!$1:$1,0)))</f>
        <v>303.27199999999999</v>
      </c>
      <c r="CR4" s="45" cm="1">
        <f t="array" aca="1" ref="CR4" ca="1">IF(ISBLANK(INDEX(bHist!$1:$1048576,stat!$D4,_xlfn.XMATCH(CR$3,bHist!$1:$1,0))),"-",INDEX(bHist!$1:$1048576,stat!$D4,_xlfn.XMATCH(CR$3,bHist!$1:$1,0)))</f>
        <v>272.084</v>
      </c>
      <c r="CS4" s="45" cm="1">
        <f t="array" aca="1" ref="CS4" ca="1">IF(ISBLANK(INDEX(bHist!$1:$1048576,stat!$D4,_xlfn.XMATCH(CS$3,bHist!$1:$1,0))),"-",INDEX(bHist!$1:$1048576,stat!$D4,_xlfn.XMATCH(CS$3,bHist!$1:$1,0)))</f>
        <v>258.35899999999998</v>
      </c>
      <c r="CT4" s="45" cm="1">
        <f t="array" aca="1" ref="CT4" ca="1">IF(ISBLANK(INDEX(bHist!$1:$1048576,stat!$D4,_xlfn.XMATCH(CT$3,bHist!$1:$1,0))),"-",INDEX(bHist!$1:$1048576,stat!$D4,_xlfn.XMATCH(CT$3,bHist!$1:$1,0)))</f>
        <v>253.90299999999999</v>
      </c>
      <c r="CU4" s="45" cm="1">
        <f t="array" aca="1" ref="CU4" ca="1">IF(ISBLANK(INDEX(bHist!$1:$1048576,stat!$D4,_xlfn.XMATCH(CU$3,bHist!$1:$1,0))),"-",INDEX(bHist!$1:$1048576,stat!$D4,_xlfn.XMATCH(CU$3,bHist!$1:$1,0)))</f>
        <v>243.233</v>
      </c>
      <c r="CV4" s="45" cm="1">
        <f t="array" aca="1" ref="CV4" ca="1">IF(ISBLANK(INDEX(bHist!$1:$1048576,stat!$D4,_xlfn.XMATCH(CV$3,bHist!$1:$1,0))),"-",INDEX(bHist!$1:$1048576,stat!$D4,_xlfn.XMATCH(CV$3,bHist!$1:$1,0)))</f>
        <v>219.42699999999999</v>
      </c>
      <c r="CW4" s="45" cm="1">
        <f t="array" aca="1" ref="CW4" ca="1">IF(ISBLANK(INDEX(bHist!$1:$1048576,stat!$D4,_xlfn.XMATCH(CW$3,bHist!$1:$1,0))),"-",INDEX(bHist!$1:$1048576,stat!$D4,_xlfn.XMATCH(CW$3,bHist!$1:$1,0)))</f>
        <v>215.76900000000001</v>
      </c>
      <c r="CX4" s="45" cm="1">
        <f t="array" aca="1" ref="CX4" ca="1">IF(ISBLANK(INDEX(bHist!$1:$1048576,stat!$D4,_xlfn.XMATCH(CX$3,bHist!$1:$1,0))),"-",INDEX(bHist!$1:$1048576,stat!$D4,_xlfn.XMATCH(CX$3,bHist!$1:$1,0)))</f>
        <v>212.35300000000001</v>
      </c>
      <c r="CY4" s="45" cm="1">
        <f t="array" aca="1" ref="CY4" ca="1">IF(ISBLANK(INDEX(bHist!$1:$1048576,stat!$D4,_xlfn.XMATCH(CY$3,bHist!$1:$1,0))),"-",INDEX(bHist!$1:$1048576,stat!$D4,_xlfn.XMATCH(CY$3,bHist!$1:$1,0)))</f>
        <v>214.155</v>
      </c>
      <c r="CZ4" s="45" cm="1">
        <f t="array" aca="1" ref="CZ4" ca="1">IF(ISBLANK(INDEX(bHist!$1:$1048576,stat!$D4,_xlfn.XMATCH(CZ$3,bHist!$1:$1,0))),"-",INDEX(bHist!$1:$1048576,stat!$D4,_xlfn.XMATCH(CZ$3,bHist!$1:$1,0)))</f>
        <v>210.965</v>
      </c>
      <c r="DA4" s="45" cm="1">
        <f t="array" aca="1" ref="DA4" ca="1">IF(ISBLANK(INDEX(bHist!$1:$1048576,stat!$D4,_xlfn.XMATCH(DA$3,bHist!$1:$1,0))),"-",INDEX(bHist!$1:$1048576,stat!$D4,_xlfn.XMATCH(DA$3,bHist!$1:$1,0)))</f>
        <v>212.839</v>
      </c>
      <c r="DB4" s="45" cm="1">
        <f t="array" aca="1" ref="DB4" ca="1">IF(ISBLANK(INDEX(bHist!$1:$1048576,stat!$D4,_xlfn.XMATCH(DB$3,bHist!$1:$1,0))),"-",INDEX(bHist!$1:$1048576,stat!$D4,_xlfn.XMATCH(DB$3,bHist!$1:$1,0)))</f>
        <v>212.36500000000001</v>
      </c>
      <c r="DC4" s="45" cm="1">
        <f t="array" aca="1" ref="DC4" ca="1">IF(ISBLANK(INDEX(bHist!$1:$1048576,stat!$D4,_xlfn.XMATCH(DC$3,bHist!$1:$1,0))),"-",INDEX(bHist!$1:$1048576,stat!$D4,_xlfn.XMATCH(DC$3,bHist!$1:$1,0)))</f>
        <v>210.14500000000001</v>
      </c>
      <c r="DD4" s="45" cm="1">
        <f t="array" aca="1" ref="DD4" ca="1">IF(ISBLANK(INDEX(bHist!$1:$1048576,stat!$D4,_xlfn.XMATCH(DD$3,bHist!$1:$1,0))),"-",INDEX(bHist!$1:$1048576,stat!$D4,_xlfn.XMATCH(DD$3,bHist!$1:$1,0)))</f>
        <v>210.911</v>
      </c>
      <c r="DE4" s="45" cm="1">
        <f t="array" aca="1" ref="DE4" ca="1">IF(ISBLANK(INDEX(bHist!$1:$1048576,stat!$D4,_xlfn.XMATCH(DE$3,bHist!$1:$1,0))),"-",INDEX(bHist!$1:$1048576,stat!$D4,_xlfn.XMATCH(DE$3,bHist!$1:$1,0)))</f>
        <v>213.477</v>
      </c>
      <c r="DF4" s="45" cm="1">
        <f t="array" aca="1" ref="DF4" ca="1">IF(ISBLANK(INDEX(bHist!$1:$1048576,stat!$D4,_xlfn.XMATCH(DF$3,bHist!$1:$1,0))),"-",INDEX(bHist!$1:$1048576,stat!$D4,_xlfn.XMATCH(DF$3,bHist!$1:$1,0)))</f>
        <v>216.18600000000001</v>
      </c>
      <c r="DG4" s="45" cm="1">
        <f t="array" aca="1" ref="DG4" ca="1">IF(ISBLANK(INDEX(bHist!$1:$1048576,stat!$D4,_xlfn.XMATCH(DG$3,bHist!$1:$1,0))),"-",INDEX(bHist!$1:$1048576,stat!$D4,_xlfn.XMATCH(DG$3,bHist!$1:$1,0)))</f>
        <v>212.47499999999999</v>
      </c>
      <c r="DH4" s="45" cm="1">
        <f t="array" aca="1" ref="DH4" ca="1">IF(ISBLANK(INDEX(bHist!$1:$1048576,stat!$D4,_xlfn.XMATCH(DH$3,bHist!$1:$1,0))),"-",INDEX(bHist!$1:$1048576,stat!$D4,_xlfn.XMATCH(DH$3,bHist!$1:$1,0)))</f>
        <v>213.17500000000001</v>
      </c>
      <c r="DI4" s="45" cm="1">
        <f t="array" aca="1" ref="DI4" ca="1">IF(ISBLANK(INDEX(bHist!$1:$1048576,stat!$D4,_xlfn.XMATCH(DI$3,bHist!$1:$1,0))),"-",INDEX(bHist!$1:$1048576,stat!$D4,_xlfn.XMATCH(DI$3,bHist!$1:$1,0)))</f>
        <v>217.76</v>
      </c>
      <c r="DJ4" s="45" cm="1">
        <f t="array" aca="1" ref="DJ4" ca="1">IF(ISBLANK(INDEX(bHist!$1:$1048576,stat!$D4,_xlfn.XMATCH(DJ$3,bHist!$1:$1,0))),"-",INDEX(bHist!$1:$1048576,stat!$D4,_xlfn.XMATCH(DJ$3,bHist!$1:$1,0)))</f>
        <v>228.11199999999999</v>
      </c>
      <c r="DK4" s="45" cm="1">
        <f t="array" aca="1" ref="DK4" ca="1">IF(ISBLANK(INDEX(bHist!$1:$1048576,stat!$D4,_xlfn.XMATCH(DK$3,bHist!$1:$1,0))),"-",INDEX(bHist!$1:$1048576,stat!$D4,_xlfn.XMATCH(DK$3,bHist!$1:$1,0)))</f>
        <v>230.55500000000001</v>
      </c>
      <c r="DL4" s="45" cm="1">
        <f t="array" aca="1" ref="DL4" ca="1">IF(ISBLANK(INDEX(bHist!$1:$1048576,stat!$D4,_xlfn.XMATCH(DL$3,bHist!$1:$1,0))),"-",INDEX(bHist!$1:$1048576,stat!$D4,_xlfn.XMATCH(DL$3,bHist!$1:$1,0)))</f>
        <v>227.22399999999999</v>
      </c>
      <c r="DM4" s="45" cm="1">
        <f t="array" aca="1" ref="DM4" ca="1">IF(ISBLANK(INDEX(bHist!$1:$1048576,stat!$D4,_xlfn.XMATCH(DM$3,bHist!$1:$1,0))),"-",INDEX(bHist!$1:$1048576,stat!$D4,_xlfn.XMATCH(DM$3,bHist!$1:$1,0)))</f>
        <v>222.53899999999999</v>
      </c>
      <c r="DN4" s="45" cm="1">
        <f t="array" aca="1" ref="DN4" ca="1">IF(ISBLANK(INDEX(bHist!$1:$1048576,stat!$D4,_xlfn.XMATCH(DN$3,bHist!$1:$1,0))),"-",INDEX(bHist!$1:$1048576,stat!$D4,_xlfn.XMATCH(DN$3,bHist!$1:$1,0)))</f>
        <v>220.91499999999999</v>
      </c>
      <c r="DO4" s="45" cm="1">
        <f t="array" aca="1" ref="DO4" ca="1">IF(ISBLANK(INDEX(bHist!$1:$1048576,stat!$D4,_xlfn.XMATCH(DO$3,bHist!$1:$1,0))),"-",INDEX(bHist!$1:$1048576,stat!$D4,_xlfn.XMATCH(DO$3,bHist!$1:$1,0)))</f>
        <v>228.983</v>
      </c>
      <c r="DP4" s="45" cm="1">
        <f t="array" aca="1" ref="DP4" ca="1">IF(ISBLANK(INDEX(bHist!$1:$1048576,stat!$D4,_xlfn.XMATCH(DP$3,bHist!$1:$1,0))),"-",INDEX(bHist!$1:$1048576,stat!$D4,_xlfn.XMATCH(DP$3,bHist!$1:$1,0)))</f>
        <v>219.95400000000001</v>
      </c>
      <c r="DQ4" s="45" cm="1">
        <f t="array" aca="1" ref="DQ4" ca="1">IF(ISBLANK(INDEX(bHist!$1:$1048576,stat!$D4,_xlfn.XMATCH(DQ$3,bHist!$1:$1,0))),"-",INDEX(bHist!$1:$1048576,stat!$D4,_xlfn.XMATCH(DQ$3,bHist!$1:$1,0)))</f>
        <v>217.96600000000001</v>
      </c>
      <c r="DR4" s="45" cm="1">
        <f t="array" aca="1" ref="DR4" ca="1">IF(ISBLANK(INDEX(bHist!$1:$1048576,stat!$D4,_xlfn.XMATCH(DR$3,bHist!$1:$1,0))),"-",INDEX(bHist!$1:$1048576,stat!$D4,_xlfn.XMATCH(DR$3,bHist!$1:$1,0)))</f>
        <v>213.18</v>
      </c>
      <c r="DS4" s="45" cm="1">
        <f t="array" aca="1" ref="DS4" ca="1">IF(ISBLANK(INDEX(bHist!$1:$1048576,stat!$D4,_xlfn.XMATCH(DS$3,bHist!$1:$1,0))),"-",INDEX(bHist!$1:$1048576,stat!$D4,_xlfn.XMATCH(DS$3,bHist!$1:$1,0)))</f>
        <v>211.858</v>
      </c>
      <c r="DT4" s="45" cm="1">
        <f t="array" aca="1" ref="DT4" ca="1">IF(ISBLANK(INDEX(bHist!$1:$1048576,stat!$D4,_xlfn.XMATCH(DT$3,bHist!$1:$1,0))),"-",INDEX(bHist!$1:$1048576,stat!$D4,_xlfn.XMATCH(DT$3,bHist!$1:$1,0)))</f>
        <v>208.41399999999999</v>
      </c>
      <c r="DU4" s="45" cm="1">
        <f t="array" aca="1" ref="DU4" ca="1">IF(ISBLANK(INDEX(bHist!$1:$1048576,stat!$D4,_xlfn.XMATCH(DU$3,bHist!$1:$1,0))),"-",INDEX(bHist!$1:$1048576,stat!$D4,_xlfn.XMATCH(DU$3,bHist!$1:$1,0)))</f>
        <v>207.321</v>
      </c>
      <c r="DV4" s="45" cm="1">
        <f t="array" aca="1" ref="DV4" ca="1">IF(ISBLANK(INDEX(bHist!$1:$1048576,stat!$D4,_xlfn.XMATCH(DV$3,bHist!$1:$1,0))),"-",INDEX(bHist!$1:$1048576,stat!$D4,_xlfn.XMATCH(DV$3,bHist!$1:$1,0)))</f>
        <v>207.50399999999999</v>
      </c>
      <c r="DW4" s="45" cm="1">
        <f t="array" aca="1" ref="DW4" ca="1">IF(ISBLANK(INDEX(bHist!$1:$1048576,stat!$D4,_xlfn.XMATCH(DW$3,bHist!$1:$1,0))),"-",INDEX(bHist!$1:$1048576,stat!$D4,_xlfn.XMATCH(DW$3,bHist!$1:$1,0)))</f>
        <v>208.65899999999999</v>
      </c>
      <c r="DX4" s="45" cm="1">
        <f t="array" aca="1" ref="DX4" ca="1">IF(ISBLANK(INDEX(bHist!$1:$1048576,stat!$D4,_xlfn.XMATCH(DX$3,bHist!$1:$1,0))),"-",INDEX(bHist!$1:$1048576,stat!$D4,_xlfn.XMATCH(DX$3,bHist!$1:$1,0)))</f>
        <v>209.68100000000001</v>
      </c>
      <c r="DY4" s="45" cm="1">
        <f t="array" aca="1" ref="DY4" ca="1">IF(ISBLANK(INDEX(bHist!$1:$1048576,stat!$D4,_xlfn.XMATCH(DY$3,bHist!$1:$1,0))),"-",INDEX(bHist!$1:$1048576,stat!$D4,_xlfn.XMATCH(DY$3,bHist!$1:$1,0)))</f>
        <v>206.95500000000001</v>
      </c>
      <c r="DZ4" s="45" cm="1">
        <f t="array" aca="1" ref="DZ4" ca="1">IF(ISBLANK(INDEX(bHist!$1:$1048576,stat!$D4,_xlfn.XMATCH(DZ$3,bHist!$1:$1,0))),"-",INDEX(bHist!$1:$1048576,stat!$D4,_xlfn.XMATCH(DZ$3,bHist!$1:$1,0)))</f>
        <v>205.57599999999999</v>
      </c>
      <c r="EA4" s="45" cm="1">
        <f t="array" aca="1" ref="EA4" ca="1">IF(ISBLANK(INDEX(bHist!$1:$1048576,stat!$D4,_xlfn.XMATCH(EA$3,bHist!$1:$1,0))),"-",INDEX(bHist!$1:$1048576,stat!$D4,_xlfn.XMATCH(EA$3,bHist!$1:$1,0)))</f>
        <v>203.66499999999999</v>
      </c>
      <c r="EB4" s="45" cm="1">
        <f t="array" aca="1" ref="EB4" ca="1">IF(ISBLANK(INDEX(bHist!$1:$1048576,stat!$D4,_xlfn.XMATCH(EB$3,bHist!$1:$1,0))),"-",INDEX(bHist!$1:$1048576,stat!$D4,_xlfn.XMATCH(EB$3,bHist!$1:$1,0)))</f>
        <v>207.459</v>
      </c>
      <c r="EC4" s="45" cm="1">
        <f t="array" aca="1" ref="EC4" ca="1">IF(ISBLANK(INDEX(bHist!$1:$1048576,stat!$D4,_xlfn.XMATCH(EC$3,bHist!$1:$1,0))),"-",INDEX(bHist!$1:$1048576,stat!$D4,_xlfn.XMATCH(EC$3,bHist!$1:$1,0)))</f>
        <v>212.48599999999999</v>
      </c>
      <c r="ED4" s="45" cm="1">
        <f t="array" aca="1" ref="ED4" ca="1">IF(ISBLANK(INDEX(bHist!$1:$1048576,stat!$D4,_xlfn.XMATCH(ED$3,bHist!$1:$1,0))),"-",INDEX(bHist!$1:$1048576,stat!$D4,_xlfn.XMATCH(ED$3,bHist!$1:$1,0)))</f>
        <v>212.32400000000001</v>
      </c>
      <c r="EE4" s="45" cm="1">
        <f t="array" aca="1" ref="EE4" ca="1">IF(ISBLANK(INDEX(bHist!$1:$1048576,stat!$D4,_xlfn.XMATCH(EE$3,bHist!$1:$1,0))),"-",INDEX(bHist!$1:$1048576,stat!$D4,_xlfn.XMATCH(EE$3,bHist!$1:$1,0)))</f>
        <v>209.15700000000001</v>
      </c>
      <c r="EF4" s="45" cm="1">
        <f t="array" aca="1" ref="EF4" ca="1">IF(ISBLANK(INDEX(bHist!$1:$1048576,stat!$D4,_xlfn.XMATCH(EF$3,bHist!$1:$1,0))),"-",INDEX(bHist!$1:$1048576,stat!$D4,_xlfn.XMATCH(EF$3,bHist!$1:$1,0)))</f>
        <v>204.65899999999999</v>
      </c>
      <c r="EG4" s="45" cm="1">
        <f t="array" aca="1" ref="EG4" ca="1">IF(ISBLANK(INDEX(bHist!$1:$1048576,stat!$D4,_xlfn.XMATCH(EG$3,bHist!$1:$1,0))),"-",INDEX(bHist!$1:$1048576,stat!$D4,_xlfn.XMATCH(EG$3,bHist!$1:$1,0)))</f>
        <v>207.203</v>
      </c>
      <c r="EH4" s="45" cm="1">
        <f t="array" aca="1" ref="EH4" ca="1">IF(ISBLANK(INDEX(bHist!$1:$1048576,stat!$D4,_xlfn.XMATCH(EH$3,bHist!$1:$1,0))),"-",INDEX(bHist!$1:$1048576,stat!$D4,_xlfn.XMATCH(EH$3,bHist!$1:$1,0)))</f>
        <v>205.16900000000001</v>
      </c>
      <c r="EI4" s="45" cm="1">
        <f t="array" aca="1" ref="EI4" ca="1">IF(ISBLANK(INDEX(bHist!$1:$1048576,stat!$D4,_xlfn.XMATCH(EI$3,bHist!$1:$1,0))),"-",INDEX(bHist!$1:$1048576,stat!$D4,_xlfn.XMATCH(EI$3,bHist!$1:$1,0)))</f>
        <v>204.37700000000001</v>
      </c>
      <c r="EJ4" s="45" cm="1">
        <f t="array" aca="1" ref="EJ4" ca="1">IF(ISBLANK(INDEX(bHist!$1:$1048576,stat!$D4,_xlfn.XMATCH(EJ$3,bHist!$1:$1,0))),"-",INDEX(bHist!$1:$1048576,stat!$D4,_xlfn.XMATCH(EJ$3,bHist!$1:$1,0)))</f>
        <v>208.85</v>
      </c>
      <c r="EK4" s="45" cm="1">
        <f t="array" aca="1" ref="EK4" ca="1">IF(ISBLANK(INDEX(bHist!$1:$1048576,stat!$D4,_xlfn.XMATCH(EK$3,bHist!$1:$1,0))),"-",INDEX(bHist!$1:$1048576,stat!$D4,_xlfn.XMATCH(EK$3,bHist!$1:$1,0)))</f>
        <v>208.92599999999999</v>
      </c>
      <c r="EL4" s="45" cm="1">
        <f t="array" aca="1" ref="EL4" ca="1">IF(ISBLANK(INDEX(bHist!$1:$1048576,stat!$D4,_xlfn.XMATCH(EL$3,bHist!$1:$1,0))),"-",INDEX(bHist!$1:$1048576,stat!$D4,_xlfn.XMATCH(EL$3,bHist!$1:$1,0)))</f>
        <v>205.04300000000001</v>
      </c>
      <c r="EM4" s="45" cm="1">
        <f t="array" aca="1" ref="EM4" ca="1">IF(ISBLANK(INDEX(bHist!$1:$1048576,stat!$D4,_xlfn.XMATCH(EM$3,bHist!$1:$1,0))),"-",INDEX(bHist!$1:$1048576,stat!$D4,_xlfn.XMATCH(EM$3,bHist!$1:$1,0)))</f>
        <v>209.11</v>
      </c>
      <c r="EN4" s="45" cm="1">
        <f t="array" aca="1" ref="EN4" ca="1">IF(ISBLANK(INDEX(bHist!$1:$1048576,stat!$D4,_xlfn.XMATCH(EN$3,bHist!$1:$1,0))),"-",INDEX(bHist!$1:$1048576,stat!$D4,_xlfn.XMATCH(EN$3,bHist!$1:$1,0)))</f>
        <v>210.184</v>
      </c>
      <c r="EO4" s="45" cm="1">
        <f t="array" aca="1" ref="EO4" ca="1">IF(ISBLANK(INDEX(bHist!$1:$1048576,stat!$D4,_xlfn.XMATCH(EO$3,bHist!$1:$1,0))),"-",INDEX(bHist!$1:$1048576,stat!$D4,_xlfn.XMATCH(EO$3,bHist!$1:$1,0)))</f>
        <v>210.96899999999999</v>
      </c>
      <c r="EP4" s="45" cm="1">
        <f t="array" aca="1" ref="EP4" ca="1">IF(ISBLANK(INDEX(bHist!$1:$1048576,stat!$D4,_xlfn.XMATCH(EP$3,bHist!$1:$1,0))),"-",INDEX(bHist!$1:$1048576,stat!$D4,_xlfn.XMATCH(EP$3,bHist!$1:$1,0)))</f>
        <v>209.09399999999999</v>
      </c>
      <c r="EQ4" s="45" cm="1">
        <f t="array" aca="1" ref="EQ4" ca="1">IF(ISBLANK(INDEX(bHist!$1:$1048576,stat!$D4,_xlfn.XMATCH(EQ$3,bHist!$1:$1,0))),"-",INDEX(bHist!$1:$1048576,stat!$D4,_xlfn.XMATCH(EQ$3,bHist!$1:$1,0)))</f>
        <v>215.30600000000001</v>
      </c>
      <c r="ER4" s="45" cm="1">
        <f t="array" aca="1" ref="ER4" ca="1">IF(ISBLANK(INDEX(bHist!$1:$1048576,stat!$D4,_xlfn.XMATCH(ER$3,bHist!$1:$1,0))),"-",INDEX(bHist!$1:$1048576,stat!$D4,_xlfn.XMATCH(ER$3,bHist!$1:$1,0)))</f>
        <v>220.40600000000001</v>
      </c>
      <c r="ES4" s="45" cm="1">
        <f t="array" aca="1" ref="ES4" ca="1">IF(ISBLANK(INDEX(bHist!$1:$1048576,stat!$D4,_xlfn.XMATCH(ES$3,bHist!$1:$1,0))),"-",INDEX(bHist!$1:$1048576,stat!$D4,_xlfn.XMATCH(ES$3,bHist!$1:$1,0)))</f>
        <v>221.58099999999999</v>
      </c>
      <c r="ET4" s="45" cm="1">
        <f t="array" aca="1" ref="ET4" ca="1">IF(ISBLANK(INDEX(bHist!$1:$1048576,stat!$D4,_xlfn.XMATCH(ET$3,bHist!$1:$1,0))),"-",INDEX(bHist!$1:$1048576,stat!$D4,_xlfn.XMATCH(ET$3,bHist!$1:$1,0)))</f>
        <v>221.267</v>
      </c>
      <c r="EU4" s="45" cm="1">
        <f t="array" aca="1" ref="EU4" ca="1">IF(ISBLANK(INDEX(bHist!$1:$1048576,stat!$D4,_xlfn.XMATCH(EU$3,bHist!$1:$1,0))),"-",INDEX(bHist!$1:$1048576,stat!$D4,_xlfn.XMATCH(EU$3,bHist!$1:$1,0)))</f>
        <v>221.11</v>
      </c>
      <c r="EV4" s="45" cm="1">
        <f t="array" aca="1" ref="EV4" ca="1">IF(ISBLANK(INDEX(bHist!$1:$1048576,stat!$D4,_xlfn.XMATCH(EV$3,bHist!$1:$1,0))),"-",INDEX(bHist!$1:$1048576,stat!$D4,_xlfn.XMATCH(EV$3,bHist!$1:$1,0)))</f>
        <v>220.02799999999999</v>
      </c>
      <c r="EW4" s="45" cm="1">
        <f t="array" aca="1" ref="EW4" ca="1">IF(ISBLANK(INDEX(bHist!$1:$1048576,stat!$D4,_xlfn.XMATCH(EW$3,bHist!$1:$1,0))),"-",INDEX(bHist!$1:$1048576,stat!$D4,_xlfn.XMATCH(EW$3,bHist!$1:$1,0)))</f>
        <v>224.16200000000001</v>
      </c>
      <c r="EX4" s="45" cm="1">
        <f t="array" aca="1" ref="EX4" ca="1">IF(ISBLANK(INDEX(bHist!$1:$1048576,stat!$D4,_xlfn.XMATCH(EX$3,bHist!$1:$1,0))),"-",INDEX(bHist!$1:$1048576,stat!$D4,_xlfn.XMATCH(EX$3,bHist!$1:$1,0)))</f>
        <v>223.46299999999999</v>
      </c>
      <c r="EY4" s="45" cm="1">
        <f t="array" aca="1" ref="EY4" ca="1">IF(ISBLANK(INDEX(bHist!$1:$1048576,stat!$D4,_xlfn.XMATCH(EY$3,bHist!$1:$1,0))),"-",INDEX(bHist!$1:$1048576,stat!$D4,_xlfn.XMATCH(EY$3,bHist!$1:$1,0)))</f>
        <v>229.54499999999999</v>
      </c>
      <c r="EZ4" s="45" cm="1">
        <f t="array" aca="1" ref="EZ4" ca="1">IF(ISBLANK(INDEX(bHist!$1:$1048576,stat!$D4,_xlfn.XMATCH(EZ$3,bHist!$1:$1,0))),"-",INDEX(bHist!$1:$1048576,stat!$D4,_xlfn.XMATCH(EZ$3,bHist!$1:$1,0)))</f>
        <v>225.58799999999999</v>
      </c>
      <c r="FA4" s="45" cm="1">
        <f t="array" aca="1" ref="FA4" ca="1">IF(ISBLANK(INDEX(bHist!$1:$1048576,stat!$D4,_xlfn.XMATCH(FA$3,bHist!$1:$1,0))),"-",INDEX(bHist!$1:$1048576,stat!$D4,_xlfn.XMATCH(FA$3,bHist!$1:$1,0)))</f>
        <v>220.89699999999999</v>
      </c>
      <c r="FB4" s="45" cm="1">
        <f t="array" aca="1" ref="FB4" ca="1">IF(ISBLANK(INDEX(bHist!$1:$1048576,stat!$D4,_xlfn.XMATCH(FB$3,bHist!$1:$1,0))),"-",INDEX(bHist!$1:$1048576,stat!$D4,_xlfn.XMATCH(FB$3,bHist!$1:$1,0)))</f>
        <v>221.892</v>
      </c>
      <c r="FC4" s="45" cm="1">
        <f t="array" aca="1" ref="FC4" ca="1">IF(ISBLANK(INDEX(bHist!$1:$1048576,stat!$D4,_xlfn.XMATCH(FC$3,bHist!$1:$1,0))),"-",INDEX(bHist!$1:$1048576,stat!$D4,_xlfn.XMATCH(FC$3,bHist!$1:$1,0)))</f>
        <v>222.655</v>
      </c>
      <c r="FD4" s="45" cm="1">
        <f t="array" aca="1" ref="FD4" ca="1">IF(ISBLANK(INDEX(bHist!$1:$1048576,stat!$D4,_xlfn.XMATCH(FD$3,bHist!$1:$1,0))),"-",INDEX(bHist!$1:$1048576,stat!$D4,_xlfn.XMATCH(FD$3,bHist!$1:$1,0)))</f>
        <v>226.678</v>
      </c>
      <c r="FE4" s="45" cm="1">
        <f t="array" aca="1" ref="FE4" ca="1">IF(ISBLANK(INDEX(bHist!$1:$1048576,stat!$D4,_xlfn.XMATCH(FE$3,bHist!$1:$1,0))),"-",INDEX(bHist!$1:$1048576,stat!$D4,_xlfn.XMATCH(FE$3,bHist!$1:$1,0)))</f>
        <v>228.012</v>
      </c>
      <c r="FF4" s="45" cm="1">
        <f t="array" aca="1" ref="FF4" ca="1">IF(ISBLANK(INDEX(bHist!$1:$1048576,stat!$D4,_xlfn.XMATCH(FF$3,bHist!$1:$1,0))),"-",INDEX(bHist!$1:$1048576,stat!$D4,_xlfn.XMATCH(FF$3,bHist!$1:$1,0)))</f>
        <v>234.00700000000001</v>
      </c>
      <c r="FG4" s="45" cm="1">
        <f t="array" aca="1" ref="FG4" ca="1">IF(ISBLANK(INDEX(bHist!$1:$1048576,stat!$D4,_xlfn.XMATCH(FG$3,bHist!$1:$1,0))),"-",INDEX(bHist!$1:$1048576,stat!$D4,_xlfn.XMATCH(FG$3,bHist!$1:$1,0)))</f>
        <v>234.869</v>
      </c>
      <c r="FH4" s="45" cm="1">
        <f t="array" aca="1" ref="FH4" ca="1">IF(ISBLANK(INDEX(bHist!$1:$1048576,stat!$D4,_xlfn.XMATCH(FH$3,bHist!$1:$1,0))),"-",INDEX(bHist!$1:$1048576,stat!$D4,_xlfn.XMATCH(FH$3,bHist!$1:$1,0)))</f>
        <v>235.85599999999999</v>
      </c>
      <c r="FI4" s="45" cm="1">
        <f t="array" aca="1" ref="FI4" ca="1">IF(ISBLANK(INDEX(bHist!$1:$1048576,stat!$D4,_xlfn.XMATCH(FI$3,bHist!$1:$1,0))),"-",INDEX(bHist!$1:$1048576,stat!$D4,_xlfn.XMATCH(FI$3,bHist!$1:$1,0)))</f>
        <v>232.97900000000001</v>
      </c>
      <c r="FJ4" s="45" cm="1">
        <f t="array" aca="1" ref="FJ4" ca="1">IF(ISBLANK(INDEX(bHist!$1:$1048576,stat!$D4,_xlfn.XMATCH(FJ$3,bHist!$1:$1,0))),"-",INDEX(bHist!$1:$1048576,stat!$D4,_xlfn.XMATCH(FJ$3,bHist!$1:$1,0)))</f>
        <v>231.65</v>
      </c>
      <c r="FK4" s="45" cm="1">
        <f t="array" aca="1" ref="FK4" ca="1">IF(ISBLANK(INDEX(bHist!$1:$1048576,stat!$D4,_xlfn.XMATCH(FK$3,bHist!$1:$1,0))),"-",INDEX(bHist!$1:$1048576,stat!$D4,_xlfn.XMATCH(FK$3,bHist!$1:$1,0)))</f>
        <v>232.566</v>
      </c>
      <c r="FL4" s="45" cm="1">
        <f t="array" aca="1" ref="FL4" ca="1">IF(ISBLANK(INDEX(bHist!$1:$1048576,stat!$D4,_xlfn.XMATCH(FL$3,bHist!$1:$1,0))),"-",INDEX(bHist!$1:$1048576,stat!$D4,_xlfn.XMATCH(FL$3,bHist!$1:$1,0)))</f>
        <v>239.971</v>
      </c>
      <c r="FM4" s="45" cm="1">
        <f t="array" aca="1" ref="FM4" ca="1">IF(ISBLANK(INDEX(bHist!$1:$1048576,stat!$D4,_xlfn.XMATCH(FM$3,bHist!$1:$1,0))),"-",INDEX(bHist!$1:$1048576,stat!$D4,_xlfn.XMATCH(FM$3,bHist!$1:$1,0)))</f>
        <v>235.5</v>
      </c>
      <c r="FN4" s="45" cm="1">
        <f t="array" aca="1" ref="FN4" ca="1">IF(ISBLANK(INDEX(bHist!$1:$1048576,stat!$D4,_xlfn.XMATCH(FN$3,bHist!$1:$1,0))),"-",INDEX(bHist!$1:$1048576,stat!$D4,_xlfn.XMATCH(FN$3,bHist!$1:$1,0)))</f>
        <v>231.16499999999999</v>
      </c>
      <c r="FO4" s="45" cm="1">
        <f t="array" aca="1" ref="FO4" ca="1">IF(ISBLANK(INDEX(bHist!$1:$1048576,stat!$D4,_xlfn.XMATCH(FO$3,bHist!$1:$1,0))),"-",INDEX(bHist!$1:$1048576,stat!$D4,_xlfn.XMATCH(FO$3,bHist!$1:$1,0)))</f>
        <v>229.898</v>
      </c>
      <c r="FP4" s="45" cm="1">
        <f t="array" aca="1" ref="FP4" ca="1">IF(ISBLANK(INDEX(bHist!$1:$1048576,stat!$D4,_xlfn.XMATCH(FP$3,bHist!$1:$1,0))),"-",INDEX(bHist!$1:$1048576,stat!$D4,_xlfn.XMATCH(FP$3,bHist!$1:$1,0)))</f>
        <v>230.5</v>
      </c>
      <c r="FQ4" s="45" cm="1">
        <f t="array" aca="1" ref="FQ4" ca="1">IF(ISBLANK(INDEX(bHist!$1:$1048576,stat!$D4,_xlfn.XMATCH(FQ$3,bHist!$1:$1,0))),"-",INDEX(bHist!$1:$1048576,stat!$D4,_xlfn.XMATCH(FQ$3,bHist!$1:$1,0)))</f>
        <v>232.09800000000001</v>
      </c>
      <c r="FR4" s="45" cm="1">
        <f t="array" aca="1" ref="FR4" ca="1">IF(ISBLANK(INDEX(bHist!$1:$1048576,stat!$D4,_xlfn.XMATCH(FR$3,bHist!$1:$1,0))),"-",INDEX(bHist!$1:$1048576,stat!$D4,_xlfn.XMATCH(FR$3,bHist!$1:$1,0)))</f>
        <v>234.363</v>
      </c>
      <c r="FS4" s="45" cm="1">
        <f t="array" aca="1" ref="FS4" ca="1">IF(ISBLANK(INDEX(bHist!$1:$1048576,stat!$D4,_xlfn.XMATCH(FS$3,bHist!$1:$1,0))),"-",INDEX(bHist!$1:$1048576,stat!$D4,_xlfn.XMATCH(FS$3,bHist!$1:$1,0)))</f>
        <v>228.476</v>
      </c>
      <c r="FT4" s="45" cm="1">
        <f t="array" aca="1" ref="FT4" ca="1">IF(ISBLANK(INDEX(bHist!$1:$1048576,stat!$D4,_xlfn.XMATCH(FT$3,bHist!$1:$1,0))),"-",INDEX(bHist!$1:$1048576,stat!$D4,_xlfn.XMATCH(FT$3,bHist!$1:$1,0)))</f>
        <v>226.197</v>
      </c>
      <c r="FU4" s="45" cm="1">
        <f t="array" aca="1" ref="FU4" ca="1">IF(ISBLANK(INDEX(bHist!$1:$1048576,stat!$D4,_xlfn.XMATCH(FU$3,bHist!$1:$1,0))),"-",INDEX(bHist!$1:$1048576,stat!$D4,_xlfn.XMATCH(FU$3,bHist!$1:$1,0)))</f>
        <v>232.56200000000001</v>
      </c>
      <c r="FV4" s="45" cm="1">
        <f t="array" aca="1" ref="FV4" ca="1">IF(ISBLANK(INDEX(bHist!$1:$1048576,stat!$D4,_xlfn.XMATCH(FV$3,bHist!$1:$1,0))),"-",INDEX(bHist!$1:$1048576,stat!$D4,_xlfn.XMATCH(FV$3,bHist!$1:$1,0)))</f>
        <v>239.399</v>
      </c>
      <c r="FW4" s="45" cm="1">
        <f t="array" aca="1" ref="FW4" ca="1">IF(ISBLANK(INDEX(bHist!$1:$1048576,stat!$D4,_xlfn.XMATCH(FW$3,bHist!$1:$1,0))),"-",INDEX(bHist!$1:$1048576,stat!$D4,_xlfn.XMATCH(FW$3,bHist!$1:$1,0)))</f>
        <v>236.90700000000001</v>
      </c>
      <c r="FX4" s="45" cm="1">
        <f t="array" aca="1" ref="FX4" ca="1">IF(ISBLANK(INDEX(bHist!$1:$1048576,stat!$D4,_xlfn.XMATCH(FX$3,bHist!$1:$1,0))),"-",INDEX(bHist!$1:$1048576,stat!$D4,_xlfn.XMATCH(FX$3,bHist!$1:$1,0)))</f>
        <v>232.541</v>
      </c>
      <c r="FY4" s="45" cm="1">
        <f t="array" aca="1" ref="FY4" ca="1">IF(ISBLANK(INDEX(bHist!$1:$1048576,stat!$D4,_xlfn.XMATCH(FY$3,bHist!$1:$1,0))),"-",INDEX(bHist!$1:$1048576,stat!$D4,_xlfn.XMATCH(FY$3,bHist!$1:$1,0)))</f>
        <v>227.88800000000001</v>
      </c>
      <c r="FZ4" s="45" cm="1">
        <f t="array" aca="1" ref="FZ4" ca="1">IF(ISBLANK(INDEX(bHist!$1:$1048576,stat!$D4,_xlfn.XMATCH(FZ$3,bHist!$1:$1,0))),"-",INDEX(bHist!$1:$1048576,stat!$D4,_xlfn.XMATCH(FZ$3,bHist!$1:$1,0)))</f>
        <v>228.15899999999999</v>
      </c>
      <c r="GA4" s="45" cm="1">
        <f t="array" aca="1" ref="GA4" ca="1">IF(ISBLANK(INDEX(bHist!$1:$1048576,stat!$D4,_xlfn.XMATCH(GA$3,bHist!$1:$1,0))),"-",INDEX(bHist!$1:$1048576,stat!$D4,_xlfn.XMATCH(GA$3,bHist!$1:$1,0)))</f>
        <v>231.71799999999999</v>
      </c>
      <c r="GB4" s="45" cm="1">
        <f t="array" aca="1" ref="GB4" ca="1">IF(ISBLANK(INDEX(bHist!$1:$1048576,stat!$D4,_xlfn.XMATCH(GB$3,bHist!$1:$1,0))),"-",INDEX(bHist!$1:$1048576,stat!$D4,_xlfn.XMATCH(GB$3,bHist!$1:$1,0)))</f>
        <v>228.542</v>
      </c>
      <c r="GC4" s="45" cm="1">
        <f t="array" aca="1" ref="GC4" ca="1">IF(ISBLANK(INDEX(bHist!$1:$1048576,stat!$D4,_xlfn.XMATCH(GC$3,bHist!$1:$1,0))),"-",INDEX(bHist!$1:$1048576,stat!$D4,_xlfn.XMATCH(GC$3,bHist!$1:$1,0)))</f>
        <v>225.74199999999999</v>
      </c>
      <c r="GD4" s="45" cm="1">
        <f t="array" aca="1" ref="GD4" ca="1">IF(ISBLANK(INDEX(bHist!$1:$1048576,stat!$D4,_xlfn.XMATCH(GD$3,bHist!$1:$1,0))),"-",INDEX(bHist!$1:$1048576,stat!$D4,_xlfn.XMATCH(GD$3,bHist!$1:$1,0)))</f>
        <v>224.959</v>
      </c>
      <c r="GE4" s="45" cm="1">
        <f t="array" aca="1" ref="GE4" ca="1">IF(ISBLANK(INDEX(bHist!$1:$1048576,stat!$D4,_xlfn.XMATCH(GE$3,bHist!$1:$1,0))),"-",INDEX(bHist!$1:$1048576,stat!$D4,_xlfn.XMATCH(GE$3,bHist!$1:$1,0)))</f>
        <v>232.654</v>
      </c>
      <c r="GF4" s="45" cm="1">
        <f t="array" aca="1" ref="GF4" ca="1">IF(ISBLANK(INDEX(bHist!$1:$1048576,stat!$D4,_xlfn.XMATCH(GF$3,bHist!$1:$1,0))),"-",INDEX(bHist!$1:$1048576,stat!$D4,_xlfn.XMATCH(GF$3,bHist!$1:$1,0)))</f>
        <v>235.11600000000001</v>
      </c>
      <c r="GG4" s="45" cm="1">
        <f t="array" aca="1" ref="GG4" ca="1">IF(ISBLANK(INDEX(bHist!$1:$1048576,stat!$D4,_xlfn.XMATCH(GG$3,bHist!$1:$1,0))),"-",INDEX(bHist!$1:$1048576,stat!$D4,_xlfn.XMATCH(GG$3,bHist!$1:$1,0)))</f>
        <v>233.95400000000001</v>
      </c>
      <c r="GH4" s="45" cm="1">
        <f t="array" aca="1" ref="GH4" ca="1">IF(ISBLANK(INDEX(bHist!$1:$1048576,stat!$D4,_xlfn.XMATCH(GH$3,bHist!$1:$1,0))),"-",INDEX(bHist!$1:$1048576,stat!$D4,_xlfn.XMATCH(GH$3,bHist!$1:$1,0)))</f>
        <v>235.88399999999999</v>
      </c>
      <c r="GI4" s="45" cm="1">
        <f t="array" aca="1" ref="GI4" ca="1">IF(ISBLANK(INDEX(bHist!$1:$1048576,stat!$D4,_xlfn.XMATCH(GI$3,bHist!$1:$1,0))),"-",INDEX(bHist!$1:$1048576,stat!$D4,_xlfn.XMATCH(GI$3,bHist!$1:$1,0)))</f>
        <v>245.214</v>
      </c>
      <c r="GJ4" s="45" cm="1">
        <f t="array" aca="1" ref="GJ4" ca="1">IF(ISBLANK(INDEX(bHist!$1:$1048576,stat!$D4,_xlfn.XMATCH(GJ$3,bHist!$1:$1,0))),"-",INDEX(bHist!$1:$1048576,stat!$D4,_xlfn.XMATCH(GJ$3,bHist!$1:$1,0)))</f>
        <v>240.619</v>
      </c>
      <c r="GK4" s="45" cm="1">
        <f t="array" aca="1" ref="GK4" ca="1">IF(ISBLANK(INDEX(bHist!$1:$1048576,stat!$D4,_xlfn.XMATCH(GK$3,bHist!$1:$1,0))),"-",INDEX(bHist!$1:$1048576,stat!$D4,_xlfn.XMATCH(GK$3,bHist!$1:$1,0)))</f>
        <v>247.523</v>
      </c>
      <c r="GL4" s="45" cm="1">
        <f t="array" aca="1" ref="GL4" ca="1">IF(ISBLANK(INDEX(bHist!$1:$1048576,stat!$D4,_xlfn.XMATCH(GL$3,bHist!$1:$1,0))),"-",INDEX(bHist!$1:$1048576,stat!$D4,_xlfn.XMATCH(GL$3,bHist!$1:$1,0)))</f>
        <v>252.501</v>
      </c>
      <c r="GM4" s="45" cm="1">
        <f t="array" aca="1" ref="GM4" ca="1">IF(ISBLANK(INDEX(bHist!$1:$1048576,stat!$D4,_xlfn.XMATCH(GM$3,bHist!$1:$1,0))),"-",INDEX(bHist!$1:$1048576,stat!$D4,_xlfn.XMATCH(GM$3,bHist!$1:$1,0)))</f>
        <v>258.91300000000001</v>
      </c>
      <c r="GN4" s="45" cm="1">
        <f t="array" aca="1" ref="GN4" ca="1">IF(ISBLANK(INDEX(bHist!$1:$1048576,stat!$D4,_xlfn.XMATCH(GN$3,bHist!$1:$1,0))),"-",INDEX(bHist!$1:$1048576,stat!$D4,_xlfn.XMATCH(GN$3,bHist!$1:$1,0)))</f>
        <v>252.52199999999999</v>
      </c>
      <c r="GO4" s="45" cm="1">
        <f t="array" aca="1" ref="GO4" ca="1">IF(ISBLANK(INDEX(bHist!$1:$1048576,stat!$D4,_xlfn.XMATCH(GO$3,bHist!$1:$1,0))),"-",INDEX(bHist!$1:$1048576,stat!$D4,_xlfn.XMATCH(GO$3,bHist!$1:$1,0)))</f>
        <v>248.393</v>
      </c>
      <c r="GP4" s="45" cm="1">
        <f t="array" aca="1" ref="GP4" ca="1">IF(ISBLANK(INDEX(bHist!$1:$1048576,stat!$D4,_xlfn.XMATCH(GP$3,bHist!$1:$1,0))),"-",INDEX(bHist!$1:$1048576,stat!$D4,_xlfn.XMATCH(GP$3,bHist!$1:$1,0)))</f>
        <v>253.52500000000001</v>
      </c>
      <c r="GQ4" s="45" cm="1">
        <f t="array" aca="1" ref="GQ4" ca="1">IF(ISBLANK(INDEX(bHist!$1:$1048576,stat!$D4,_xlfn.XMATCH(GQ$3,bHist!$1:$1,0))),"-",INDEX(bHist!$1:$1048576,stat!$D4,_xlfn.XMATCH(GQ$3,bHist!$1:$1,0)))</f>
        <v>241.90199999999999</v>
      </c>
      <c r="GR4" s="45" cm="1">
        <f t="array" aca="1" ref="GR4" ca="1">IF(ISBLANK(INDEX(bHist!$1:$1048576,stat!$D4,_xlfn.XMATCH(GR$3,bHist!$1:$1,0))),"-",INDEX(bHist!$1:$1048576,stat!$D4,_xlfn.XMATCH(GR$3,bHist!$1:$1,0)))</f>
        <v>234.52099999999999</v>
      </c>
      <c r="GS4" s="45" cm="1">
        <f t="array" aca="1" ref="GS4" ca="1">IF(ISBLANK(INDEX(bHist!$1:$1048576,stat!$D4,_xlfn.XMATCH(GS$3,bHist!$1:$1,0))),"-",INDEX(bHist!$1:$1048576,stat!$D4,_xlfn.XMATCH(GS$3,bHist!$1:$1,0)))</f>
        <v>231.65799999999999</v>
      </c>
      <c r="GT4" s="45" cm="1">
        <f t="array" aca="1" ref="GT4" ca="1">IF(ISBLANK(INDEX(bHist!$1:$1048576,stat!$D4,_xlfn.XMATCH(GT$3,bHist!$1:$1,0))),"-",INDEX(bHist!$1:$1048576,stat!$D4,_xlfn.XMATCH(GT$3,bHist!$1:$1,0)))</f>
        <v>234.095</v>
      </c>
      <c r="GU4" s="45" cm="1">
        <f t="array" aca="1" ref="GU4" ca="1">IF(ISBLANK(INDEX(bHist!$1:$1048576,stat!$D4,_xlfn.XMATCH(GU$3,bHist!$1:$1,0))),"-",INDEX(bHist!$1:$1048576,stat!$D4,_xlfn.XMATCH(GU$3,bHist!$1:$1,0)))</f>
        <v>232.215</v>
      </c>
      <c r="GV4" s="45" cm="1">
        <f t="array" aca="1" ref="GV4" ca="1">IF(ISBLANK(INDEX(bHist!$1:$1048576,stat!$D4,_xlfn.XMATCH(GV$3,bHist!$1:$1,0))),"-",INDEX(bHist!$1:$1048576,stat!$D4,_xlfn.XMATCH(GV$3,bHist!$1:$1,0)))</f>
        <v>231.54599999999999</v>
      </c>
      <c r="GW4" s="45" cm="1">
        <f t="array" aca="1" ref="GW4" ca="1">IF(ISBLANK(INDEX(bHist!$1:$1048576,stat!$D4,_xlfn.XMATCH(GW$3,bHist!$1:$1,0))),"-",INDEX(bHist!$1:$1048576,stat!$D4,_xlfn.XMATCH(GW$3,bHist!$1:$1,0)))</f>
        <v>224.95400000000001</v>
      </c>
      <c r="GX4" s="45" cm="1">
        <f t="array" aca="1" ref="GX4" ca="1">IF(ISBLANK(INDEX(bHist!$1:$1048576,stat!$D4,_xlfn.XMATCH(GX$3,bHist!$1:$1,0))),"-",INDEX(bHist!$1:$1048576,stat!$D4,_xlfn.XMATCH(GX$3,bHist!$1:$1,0)))</f>
        <v>223.452</v>
      </c>
      <c r="GY4" s="45" cm="1">
        <f t="array" aca="1" ref="GY4" ca="1">IF(ISBLANK(INDEX(bHist!$1:$1048576,stat!$D4,_xlfn.XMATCH(GY$3,bHist!$1:$1,0))),"-",INDEX(bHist!$1:$1048576,stat!$D4,_xlfn.XMATCH(GY$3,bHist!$1:$1,0)))</f>
        <v>216.482</v>
      </c>
      <c r="GZ4" s="45" cm="1">
        <f t="array" aca="1" ref="GZ4" ca="1">IF(ISBLANK(INDEX(bHist!$1:$1048576,stat!$D4,_xlfn.XMATCH(GZ$3,bHist!$1:$1,0))),"-",INDEX(bHist!$1:$1048576,stat!$D4,_xlfn.XMATCH(GZ$3,bHist!$1:$1,0)))</f>
        <v>245.458</v>
      </c>
      <c r="HA4" s="45" cm="1">
        <f t="array" aca="1" ref="HA4" ca="1">IF(ISBLANK(INDEX(bHist!$1:$1048576,stat!$D4,_xlfn.XMATCH(HA$3,bHist!$1:$1,0))),"-",INDEX(bHist!$1:$1048576,stat!$D4,_xlfn.XMATCH(HA$3,bHist!$1:$1,0)))</f>
        <v>248.78800000000001</v>
      </c>
      <c r="HB4" s="45" cm="1">
        <f t="array" aca="1" ref="HB4" ca="1">IF(ISBLANK(INDEX(bHist!$1:$1048576,stat!$D4,_xlfn.XMATCH(HB$3,bHist!$1:$1,0))),"-",INDEX(bHist!$1:$1048576,stat!$D4,_xlfn.XMATCH(HB$3,bHist!$1:$1,0)))</f>
        <v>249.405</v>
      </c>
      <c r="HC4" s="45" cm="1">
        <f t="array" aca="1" ref="HC4" ca="1">IF(ISBLANK(INDEX(bHist!$1:$1048576,stat!$D4,_xlfn.XMATCH(HC$3,bHist!$1:$1,0))),"-",INDEX(bHist!$1:$1048576,stat!$D4,_xlfn.XMATCH(HC$3,bHist!$1:$1,0)))</f>
        <v>243.941</v>
      </c>
      <c r="HD4" s="45" cm="1">
        <f t="array" aca="1" ref="HD4" ca="1">IF(ISBLANK(INDEX(bHist!$1:$1048576,stat!$D4,_xlfn.XMATCH(HD$3,bHist!$1:$1,0))),"-",INDEX(bHist!$1:$1048576,stat!$D4,_xlfn.XMATCH(HD$3,bHist!$1:$1,0)))</f>
        <v>238.12</v>
      </c>
      <c r="HE4" s="45" cm="1">
        <f t="array" aca="1" ref="HE4" ca="1">IF(ISBLANK(INDEX(bHist!$1:$1048576,stat!$D4,_xlfn.XMATCH(HE$3,bHist!$1:$1,0))),"-",INDEX(bHist!$1:$1048576,stat!$D4,_xlfn.XMATCH(HE$3,bHist!$1:$1,0)))</f>
        <v>235.726</v>
      </c>
      <c r="HF4" s="45" cm="1">
        <f t="array" aca="1" ref="HF4" ca="1">IF(ISBLANK(INDEX(bHist!$1:$1048576,stat!$D4,_xlfn.XMATCH(HF$3,bHist!$1:$1,0))),"-",INDEX(bHist!$1:$1048576,stat!$D4,_xlfn.XMATCH(HF$3,bHist!$1:$1,0)))</f>
        <v>247.68799999999999</v>
      </c>
      <c r="HG4" s="45" cm="1">
        <f t="array" aca="1" ref="HG4" ca="1">IF(ISBLANK(INDEX(bHist!$1:$1048576,stat!$D4,_xlfn.XMATCH(HG$3,bHist!$1:$1,0))),"-",INDEX(bHist!$1:$1048576,stat!$D4,_xlfn.XMATCH(HG$3,bHist!$1:$1,0)))</f>
        <v>243.81800000000001</v>
      </c>
      <c r="HH4" s="45" cm="1">
        <f t="array" aca="1" ref="HH4" ca="1">IF(ISBLANK(INDEX(bHist!$1:$1048576,stat!$D4,_xlfn.XMATCH(HH$3,bHist!$1:$1,0))),"-",INDEX(bHist!$1:$1048576,stat!$D4,_xlfn.XMATCH(HH$3,bHist!$1:$1,0)))</f>
        <v>239.48099999999999</v>
      </c>
      <c r="HI4" s="45" cm="1">
        <f t="array" aca="1" ref="HI4" ca="1">IF(ISBLANK(INDEX(bHist!$1:$1048576,stat!$D4,_xlfn.XMATCH(HI$3,bHist!$1:$1,0))),"-",INDEX(bHist!$1:$1048576,stat!$D4,_xlfn.XMATCH(HI$3,bHist!$1:$1,0)))</f>
        <v>239.387</v>
      </c>
      <c r="HJ4" s="45" cm="1">
        <f t="array" aca="1" ref="HJ4" ca="1">IF(ISBLANK(INDEX(bHist!$1:$1048576,stat!$D4,_xlfn.XMATCH(HJ$3,bHist!$1:$1,0))),"-",INDEX(bHist!$1:$1048576,stat!$D4,_xlfn.XMATCH(HJ$3,bHist!$1:$1,0)))</f>
        <v>243.98</v>
      </c>
      <c r="HK4" s="45" cm="1">
        <f t="array" aca="1" ref="HK4" ca="1">IF(ISBLANK(INDEX(bHist!$1:$1048576,stat!$D4,_xlfn.XMATCH(HK$3,bHist!$1:$1,0))),"-",INDEX(bHist!$1:$1048576,stat!$D4,_xlfn.XMATCH(HK$3,bHist!$1:$1,0)))</f>
        <v>251.376</v>
      </c>
      <c r="HL4" s="45" cm="1">
        <f t="array" aca="1" ref="HL4" ca="1">IF(ISBLANK(INDEX(bHist!$1:$1048576,stat!$D4,_xlfn.XMATCH(HL$3,bHist!$1:$1,0))),"-",INDEX(bHist!$1:$1048576,stat!$D4,_xlfn.XMATCH(HL$3,bHist!$1:$1,0)))</f>
        <v>258.41899999999998</v>
      </c>
      <c r="HM4" s="45" cm="1">
        <f t="array" aca="1" ref="HM4" ca="1">IF(ISBLANK(INDEX(bHist!$1:$1048576,stat!$D4,_xlfn.XMATCH(HM$3,bHist!$1:$1,0))),"-",INDEX(bHist!$1:$1048576,stat!$D4,_xlfn.XMATCH(HM$3,bHist!$1:$1,0)))</f>
        <v>252.26900000000001</v>
      </c>
      <c r="HN4" s="45" cm="1">
        <f t="array" aca="1" ref="HN4" ca="1">IF(ISBLANK(INDEX(bHist!$1:$1048576,stat!$D4,_xlfn.XMATCH(HN$3,bHist!$1:$1,0))),"-",INDEX(bHist!$1:$1048576,stat!$D4,_xlfn.XMATCH(HN$3,bHist!$1:$1,0)))</f>
        <v>251.65100000000001</v>
      </c>
      <c r="HO4" s="45" cm="1">
        <f t="array" aca="1" ref="HO4" ca="1">IF(ISBLANK(INDEX(bHist!$1:$1048576,stat!$D4,_xlfn.XMATCH(HO$3,bHist!$1:$1,0))),"-",INDEX(bHist!$1:$1048576,stat!$D4,_xlfn.XMATCH(HO$3,bHist!$1:$1,0)))</f>
        <v>250.16</v>
      </c>
      <c r="HP4" s="45" cm="1">
        <f t="array" aca="1" ref="HP4" ca="1">IF(ISBLANK(INDEX(bHist!$1:$1048576,stat!$D4,_xlfn.XMATCH(HP$3,bHist!$1:$1,0))),"-",INDEX(bHist!$1:$1048576,stat!$D4,_xlfn.XMATCH(HP$3,bHist!$1:$1,0)))</f>
        <v>261.26900000000001</v>
      </c>
      <c r="HQ4" s="45" cm="1">
        <f t="array" aca="1" ref="HQ4" ca="1">IF(ISBLANK(INDEX(bHist!$1:$1048576,stat!$D4,_xlfn.XMATCH(HQ$3,bHist!$1:$1,0))),"-",INDEX(bHist!$1:$1048576,stat!$D4,_xlfn.XMATCH(HQ$3,bHist!$1:$1,0)))</f>
        <v>265.44900000000001</v>
      </c>
      <c r="HR4" s="45" cm="1">
        <f t="array" aca="1" ref="HR4" ca="1">IF(ISBLANK(INDEX(bHist!$1:$1048576,stat!$D4,_xlfn.XMATCH(HR$3,bHist!$1:$1,0))),"-",INDEX(bHist!$1:$1048576,stat!$D4,_xlfn.XMATCH(HR$3,bHist!$1:$1,0)))</f>
        <v>273.19799999999998</v>
      </c>
      <c r="HS4" s="45" cm="1">
        <f t="array" aca="1" ref="HS4" ca="1">IF(ISBLANK(INDEX(bHist!$1:$1048576,stat!$D4,_xlfn.XMATCH(HS$3,bHist!$1:$1,0))),"-",INDEX(bHist!$1:$1048576,stat!$D4,_xlfn.XMATCH(HS$3,bHist!$1:$1,0)))</f>
        <v>265.125</v>
      </c>
      <c r="HT4" s="45" cm="1">
        <f t="array" aca="1" ref="HT4" ca="1">IF(ISBLANK(INDEX(bHist!$1:$1048576,stat!$D4,_xlfn.XMATCH(HT$3,bHist!$1:$1,0))),"-",INDEX(bHist!$1:$1048576,stat!$D4,_xlfn.XMATCH(HT$3,bHist!$1:$1,0)))</f>
        <v>265.22800000000001</v>
      </c>
      <c r="HU4" s="45" cm="1">
        <f t="array" aca="1" ref="HU4" ca="1">IF(ISBLANK(INDEX(bHist!$1:$1048576,stat!$D4,_xlfn.XMATCH(HU$3,bHist!$1:$1,0))),"-",INDEX(bHist!$1:$1048576,stat!$D4,_xlfn.XMATCH(HU$3,bHist!$1:$1,0)))</f>
        <v>274.51100000000002</v>
      </c>
      <c r="HV4" s="45" cm="1">
        <f t="array" aca="1" ref="HV4" ca="1">IF(ISBLANK(INDEX(bHist!$1:$1048576,stat!$D4,_xlfn.XMATCH(HV$3,bHist!$1:$1,0))),"-",INDEX(bHist!$1:$1048576,stat!$D4,_xlfn.XMATCH(HV$3,bHist!$1:$1,0)))</f>
        <v>270.137</v>
      </c>
      <c r="HW4" s="45" cm="1">
        <f t="array" aca="1" ref="HW4" ca="1">IF(ISBLANK(INDEX(bHist!$1:$1048576,stat!$D4,_xlfn.XMATCH(HW$3,bHist!$1:$1,0))),"-",INDEX(bHist!$1:$1048576,stat!$D4,_xlfn.XMATCH(HW$3,bHist!$1:$1,0)))</f>
        <v>278.84899999999999</v>
      </c>
      <c r="HX4" s="45" cm="1">
        <f t="array" aca="1" ref="HX4" ca="1">IF(ISBLANK(INDEX(bHist!$1:$1048576,stat!$D4,_xlfn.XMATCH(HX$3,bHist!$1:$1,0))),"-",INDEX(bHist!$1:$1048576,stat!$D4,_xlfn.XMATCH(HX$3,bHist!$1:$1,0)))</f>
        <v>288.56900000000002</v>
      </c>
      <c r="HY4" s="45" cm="1">
        <f t="array" aca="1" ref="HY4" ca="1">IF(ISBLANK(INDEX(bHist!$1:$1048576,stat!$D4,_xlfn.XMATCH(HY$3,bHist!$1:$1,0))),"-",INDEX(bHist!$1:$1048576,stat!$D4,_xlfn.XMATCH(HY$3,bHist!$1:$1,0)))</f>
        <v>292.65300000000002</v>
      </c>
      <c r="HZ4" s="45" cm="1">
        <f t="array" aca="1" ref="HZ4" ca="1">IF(ISBLANK(INDEX(bHist!$1:$1048576,stat!$D4,_xlfn.XMATCH(HZ$3,bHist!$1:$1,0))),"-",INDEX(bHist!$1:$1048576,stat!$D4,_xlfn.XMATCH(HZ$3,bHist!$1:$1,0)))</f>
        <v>274.43200000000002</v>
      </c>
      <c r="IA4" s="45" cm="1">
        <f t="array" aca="1" ref="IA4" ca="1">IF(ISBLANK(INDEX(bHist!$1:$1048576,stat!$D4,_xlfn.XMATCH(IA$3,bHist!$1:$1,0))),"-",INDEX(bHist!$1:$1048576,stat!$D4,_xlfn.XMATCH(IA$3,bHist!$1:$1,0)))</f>
        <v>288.32799999999997</v>
      </c>
      <c r="IB4" s="45" cm="1">
        <f t="array" aca="1" ref="IB4" ca="1">IF(ISBLANK(INDEX(bHist!$1:$1048576,stat!$D4,_xlfn.XMATCH(IB$3,bHist!$1:$1,0))),"-",INDEX(bHist!$1:$1048576,stat!$D4,_xlfn.XMATCH(IB$3,bHist!$1:$1,0)))</f>
        <v>282.38299999999998</v>
      </c>
      <c r="IC4" s="45" cm="1">
        <f t="array" aca="1" ref="IC4" ca="1">IF(ISBLANK(INDEX(bHist!$1:$1048576,stat!$D4,_xlfn.XMATCH(IC$3,bHist!$1:$1,0))),"-",INDEX(bHist!$1:$1048576,stat!$D4,_xlfn.XMATCH(IC$3,bHist!$1:$1,0)))</f>
        <v>275.23399999999998</v>
      </c>
      <c r="ID4" s="45" cm="1">
        <f t="array" aca="1" ref="ID4" ca="1">IF(ISBLANK(INDEX(bHist!$1:$1048576,stat!$D4,_xlfn.XMATCH(ID$3,bHist!$1:$1,0))),"-",INDEX(bHist!$1:$1048576,stat!$D4,_xlfn.XMATCH(ID$3,bHist!$1:$1,0)))</f>
        <v>285.26</v>
      </c>
      <c r="IE4" s="45" cm="1">
        <f t="array" aca="1" ref="IE4" ca="1">IF(ISBLANK(INDEX(bHist!$1:$1048576,stat!$D4,_xlfn.XMATCH(IE$3,bHist!$1:$1,0))),"-",INDEX(bHist!$1:$1048576,stat!$D4,_xlfn.XMATCH(IE$3,bHist!$1:$1,0)))</f>
        <v>280.38400000000001</v>
      </c>
      <c r="IF4" s="45" cm="1">
        <f t="array" aca="1" ref="IF4" ca="1">IF(ISBLANK(INDEX(bHist!$1:$1048576,stat!$D4,_xlfn.XMATCH(IF$3,bHist!$1:$1,0))),"-",INDEX(bHist!$1:$1048576,stat!$D4,_xlfn.XMATCH(IF$3,bHist!$1:$1,0)))</f>
        <v>286.55200000000002</v>
      </c>
      <c r="IG4" s="45" cm="1">
        <f t="array" aca="1" ref="IG4" ca="1">IF(ISBLANK(INDEX(bHist!$1:$1048576,stat!$D4,_xlfn.XMATCH(IG$3,bHist!$1:$1,0))),"-",INDEX(bHist!$1:$1048576,stat!$D4,_xlfn.XMATCH(IG$3,bHist!$1:$1,0)))</f>
        <v>269.25599999999997</v>
      </c>
      <c r="IH4" s="45" cm="1">
        <f t="array" aca="1" ref="IH4" ca="1">IF(ISBLANK(INDEX(bHist!$1:$1048576,stat!$D4,_xlfn.XMATCH(IH$3,bHist!$1:$1,0))),"-",INDEX(bHist!$1:$1048576,stat!$D4,_xlfn.XMATCH(IH$3,bHist!$1:$1,0)))</f>
        <v>254.58500000000001</v>
      </c>
      <c r="II4" s="45" cm="1">
        <f t="array" aca="1" ref="II4" ca="1">IF(ISBLANK(INDEX(bHist!$1:$1048576,stat!$D4,_xlfn.XMATCH(II$3,bHist!$1:$1,0))),"-",INDEX(bHist!$1:$1048576,stat!$D4,_xlfn.XMATCH(II$3,bHist!$1:$1,0)))</f>
        <v>253.34800000000001</v>
      </c>
      <c r="IJ4" s="45" cm="1">
        <f t="array" aca="1" ref="IJ4" ca="1">IF(ISBLANK(INDEX(bHist!$1:$1048576,stat!$D4,_xlfn.XMATCH(IJ$3,bHist!$1:$1,0))),"-",INDEX(bHist!$1:$1048576,stat!$D4,_xlfn.XMATCH(IJ$3,bHist!$1:$1,0)))</f>
        <v>256.20699999999999</v>
      </c>
      <c r="IK4" s="45" cm="1">
        <f t="array" aca="1" ref="IK4" ca="1">IF(ISBLANK(INDEX(bHist!$1:$1048576,stat!$D4,_xlfn.XMATCH(IK$3,bHist!$1:$1,0))),"-",INDEX(bHist!$1:$1048576,stat!$D4,_xlfn.XMATCH(IK$3,bHist!$1:$1,0)))</f>
        <v>246.297</v>
      </c>
      <c r="IL4" s="45" cm="1">
        <f t="array" aca="1" ref="IL4" ca="1">IF(ISBLANK(INDEX(bHist!$1:$1048576,stat!$D4,_xlfn.XMATCH(IL$3,bHist!$1:$1,0))),"-",INDEX(bHist!$1:$1048576,stat!$D4,_xlfn.XMATCH(IL$3,bHist!$1:$1,0)))</f>
        <v>241.81</v>
      </c>
      <c r="IM4" s="45" cm="1">
        <f t="array" aca="1" ref="IM4" ca="1">IF(ISBLANK(INDEX(bHist!$1:$1048576,stat!$D4,_xlfn.XMATCH(IM$3,bHist!$1:$1,0))),"-",INDEX(bHist!$1:$1048576,stat!$D4,_xlfn.XMATCH(IM$3,bHist!$1:$1,0)))</f>
        <v>239.595</v>
      </c>
      <c r="IN4" s="45" cm="1">
        <f t="array" aca="1" ref="IN4" ca="1">IF(ISBLANK(INDEX(bHist!$1:$1048576,stat!$D4,_xlfn.XMATCH(IN$3,bHist!$1:$1,0))),"-",INDEX(bHist!$1:$1048576,stat!$D4,_xlfn.XMATCH(IN$3,bHist!$1:$1,0)))</f>
        <v>237.13200000000001</v>
      </c>
      <c r="IO4" s="45" cm="1">
        <f t="array" aca="1" ref="IO4" ca="1">IF(ISBLANK(INDEX(bHist!$1:$1048576,stat!$D4,_xlfn.XMATCH(IO$3,bHist!$1:$1,0))),"-",INDEX(bHist!$1:$1048576,stat!$D4,_xlfn.XMATCH(IO$3,bHist!$1:$1,0)))</f>
        <v>242.90799999999999</v>
      </c>
      <c r="IP4" s="45" cm="1">
        <f t="array" aca="1" ref="IP4" ca="1">IF(ISBLANK(INDEX(bHist!$1:$1048576,stat!$D4,_xlfn.XMATCH(IP$3,bHist!$1:$1,0))),"-",INDEX(bHist!$1:$1048576,stat!$D4,_xlfn.XMATCH(IP$3,bHist!$1:$1,0)))</f>
        <v>248.76400000000001</v>
      </c>
      <c r="IQ4" s="45" cm="1">
        <f t="array" aca="1" ref="IQ4" ca="1">IF(ISBLANK(INDEX(bHist!$1:$1048576,stat!$D4,_xlfn.XMATCH(IQ$3,bHist!$1:$1,0))),"-",INDEX(bHist!$1:$1048576,stat!$D4,_xlfn.XMATCH(IQ$3,bHist!$1:$1,0)))</f>
        <v>252.78200000000001</v>
      </c>
      <c r="IR4" s="45" cm="1">
        <f t="array" aca="1" ref="IR4" ca="1">IF(ISBLANK(INDEX(bHist!$1:$1048576,stat!$D4,_xlfn.XMATCH(IR$3,bHist!$1:$1,0))),"-",INDEX(bHist!$1:$1048576,stat!$D4,_xlfn.XMATCH(IR$3,bHist!$1:$1,0)))</f>
        <v>253.774</v>
      </c>
      <c r="IS4" s="45" cm="1">
        <f t="array" aca="1" ref="IS4" ca="1">IF(ISBLANK(INDEX(bHist!$1:$1048576,stat!$D4,_xlfn.XMATCH(IS$3,bHist!$1:$1,0))),"-",INDEX(bHist!$1:$1048576,stat!$D4,_xlfn.XMATCH(IS$3,bHist!$1:$1,0)))</f>
        <v>248.161</v>
      </c>
      <c r="IT4" s="45" cm="1">
        <f t="array" aca="1" ref="IT4" ca="1">IF(ISBLANK(INDEX(bHist!$1:$1048576,stat!$D4,_xlfn.XMATCH(IT$3,bHist!$1:$1,0))),"-",INDEX(bHist!$1:$1048576,stat!$D4,_xlfn.XMATCH(IT$3,bHist!$1:$1,0)))</f>
        <v>245.292</v>
      </c>
      <c r="IU4" s="45" cm="1">
        <f t="array" aca="1" ref="IU4" ca="1">IF(ISBLANK(INDEX(bHist!$1:$1048576,stat!$D4,_xlfn.XMATCH(IU$3,bHist!$1:$1,0))),"-",INDEX(bHist!$1:$1048576,stat!$D4,_xlfn.XMATCH(IU$3,bHist!$1:$1,0)))</f>
        <v>242.97300000000001</v>
      </c>
      <c r="IV4" s="45" cm="1">
        <f t="array" aca="1" ref="IV4" ca="1">IF(ISBLANK(INDEX(bHist!$1:$1048576,stat!$D4,_xlfn.XMATCH(IV$3,bHist!$1:$1,0))),"-",INDEX(bHist!$1:$1048576,stat!$D4,_xlfn.XMATCH(IV$3,bHist!$1:$1,0)))</f>
        <v>245.90700000000001</v>
      </c>
      <c r="IW4" s="45" cm="1">
        <f t="array" aca="1" ref="IW4" ca="1">IF(ISBLANK(INDEX(bHist!$1:$1048576,stat!$D4,_xlfn.XMATCH(IW$3,bHist!$1:$1,0))),"-",INDEX(bHist!$1:$1048576,stat!$D4,_xlfn.XMATCH(IW$3,bHist!$1:$1,0)))</f>
        <v>245.18799999999999</v>
      </c>
      <c r="IX4" s="45" cm="1">
        <f t="array" aca="1" ref="IX4" ca="1">IF(ISBLANK(INDEX(bHist!$1:$1048576,stat!$D4,_xlfn.XMATCH(IX$3,bHist!$1:$1,0))),"-",INDEX(bHist!$1:$1048576,stat!$D4,_xlfn.XMATCH(IX$3,bHist!$1:$1,0)))</f>
        <v>246.178</v>
      </c>
      <c r="IY4" s="45" cm="1">
        <f t="array" aca="1" ref="IY4" ca="1">IF(ISBLANK(INDEX(bHist!$1:$1048576,stat!$D4,_xlfn.XMATCH(IY$3,bHist!$1:$1,0))),"-",INDEX(bHist!$1:$1048576,stat!$D4,_xlfn.XMATCH(IY$3,bHist!$1:$1,0)))</f>
        <v>247.661</v>
      </c>
      <c r="IZ4" s="45" cm="1">
        <f t="array" aca="1" ref="IZ4" ca="1">IF(ISBLANK(INDEX(bHist!$1:$1048576,stat!$D4,_xlfn.XMATCH(IZ$3,bHist!$1:$1,0))),"-",INDEX(bHist!$1:$1048576,stat!$D4,_xlfn.XMATCH(IZ$3,bHist!$1:$1,0)))</f>
        <v>247.91200000000001</v>
      </c>
      <c r="JA4" s="45" cm="1">
        <f t="array" aca="1" ref="JA4" ca="1">IF(ISBLANK(INDEX(bHist!$1:$1048576,stat!$D4,_xlfn.XMATCH(JA$3,bHist!$1:$1,0))),"-",INDEX(bHist!$1:$1048576,stat!$D4,_xlfn.XMATCH(JA$3,bHist!$1:$1,0)))</f>
        <v>244.691</v>
      </c>
      <c r="JB4" s="45" cm="1">
        <f t="array" aca="1" ref="JB4" ca="1">IF(ISBLANK(INDEX(bHist!$1:$1048576,stat!$D4,_xlfn.XMATCH(JB$3,bHist!$1:$1,0))),"-",INDEX(bHist!$1:$1048576,stat!$D4,_xlfn.XMATCH(JB$3,bHist!$1:$1,0)))</f>
        <v>237.08600000000001</v>
      </c>
      <c r="JC4" s="45" cm="1">
        <f t="array" aca="1" ref="JC4" ca="1">IF(ISBLANK(INDEX(bHist!$1:$1048576,stat!$D4,_xlfn.XMATCH(JC$3,bHist!$1:$1,0))),"-",INDEX(bHist!$1:$1048576,stat!$D4,_xlfn.XMATCH(JC$3,bHist!$1:$1,0)))</f>
        <v>238.255</v>
      </c>
      <c r="JD4" s="45" cm="1">
        <f t="array" aca="1" ref="JD4" ca="1">IF(ISBLANK(INDEX(bHist!$1:$1048576,stat!$D4,_xlfn.XMATCH(JD$3,bHist!$1:$1,0))),"-",INDEX(bHist!$1:$1048576,stat!$D4,_xlfn.XMATCH(JD$3,bHist!$1:$1,0)))</f>
        <v>244.84399999999999</v>
      </c>
      <c r="JE4" s="45" cm="1">
        <f t="array" aca="1" ref="JE4" ca="1">IF(ISBLANK(INDEX(bHist!$1:$1048576,stat!$D4,_xlfn.XMATCH(JE$3,bHist!$1:$1,0))),"-",INDEX(bHist!$1:$1048576,stat!$D4,_xlfn.XMATCH(JE$3,bHist!$1:$1,0)))</f>
        <v>248.73</v>
      </c>
      <c r="JF4" s="45" cm="1">
        <f t="array" aca="1" ref="JF4" ca="1">IF(ISBLANK(INDEX(bHist!$1:$1048576,stat!$D4,_xlfn.XMATCH(JF$3,bHist!$1:$1,0))),"-",INDEX(bHist!$1:$1048576,stat!$D4,_xlfn.XMATCH(JF$3,bHist!$1:$1,0)))</f>
        <v>255.10300000000001</v>
      </c>
      <c r="JG4" s="45" cm="1">
        <f t="array" aca="1" ref="JG4" ca="1">IF(ISBLANK(INDEX(bHist!$1:$1048576,stat!$D4,_xlfn.XMATCH(JG$3,bHist!$1:$1,0))),"-",INDEX(bHist!$1:$1048576,stat!$D4,_xlfn.XMATCH(JG$3,bHist!$1:$1,0)))</f>
        <v>256.315</v>
      </c>
      <c r="JH4" s="45" cm="1">
        <f t="array" aca="1" ref="JH4" ca="1">IF(ISBLANK(INDEX(bHist!$1:$1048576,stat!$D4,_xlfn.XMATCH(JH$3,bHist!$1:$1,0))),"-",INDEX(bHist!$1:$1048576,stat!$D4,_xlfn.XMATCH(JH$3,bHist!$1:$1,0)))</f>
        <v>263.83600000000001</v>
      </c>
      <c r="JI4" s="45" cm="1">
        <f t="array" aca="1" ref="JI4" ca="1">IF(ISBLANK(INDEX(bHist!$1:$1048576,stat!$D4,_xlfn.XMATCH(JI$3,bHist!$1:$1,0))),"-",INDEX(bHist!$1:$1048576,stat!$D4,_xlfn.XMATCH(JI$3,bHist!$1:$1,0)))</f>
        <v>263.20499999999998</v>
      </c>
      <c r="JJ4" s="45" cm="1">
        <f t="array" aca="1" ref="JJ4" ca="1">IF(ISBLANK(INDEX(bHist!$1:$1048576,stat!$D4,_xlfn.XMATCH(JJ$3,bHist!$1:$1,0))),"-",INDEX(bHist!$1:$1048576,stat!$D4,_xlfn.XMATCH(JJ$3,bHist!$1:$1,0)))</f>
        <v>257.178</v>
      </c>
      <c r="JK4" s="45" cm="1">
        <f t="array" aca="1" ref="JK4" ca="1">IF(ISBLANK(INDEX(bHist!$1:$1048576,stat!$D4,_xlfn.XMATCH(JK$3,bHist!$1:$1,0))),"-",INDEX(bHist!$1:$1048576,stat!$D4,_xlfn.XMATCH(JK$3,bHist!$1:$1,0)))</f>
        <v>255.96100000000001</v>
      </c>
      <c r="JL4" s="45" cm="1">
        <f t="array" aca="1" ref="JL4" ca="1">IF(ISBLANK(INDEX(bHist!$1:$1048576,stat!$D4,_xlfn.XMATCH(JL$3,bHist!$1:$1,0))),"-",INDEX(bHist!$1:$1048576,stat!$D4,_xlfn.XMATCH(JL$3,bHist!$1:$1,0)))</f>
        <v>253.023</v>
      </c>
      <c r="JM4" s="45" cm="1">
        <f t="array" aca="1" ref="JM4" ca="1">IF(ISBLANK(INDEX(bHist!$1:$1048576,stat!$D4,_xlfn.XMATCH(JM$3,bHist!$1:$1,0))),"-",INDEX(bHist!$1:$1048576,stat!$D4,_xlfn.XMATCH(JM$3,bHist!$1:$1,0)))</f>
        <v>256.25400000000002</v>
      </c>
      <c r="JN4" s="45" cm="1">
        <f t="array" aca="1" ref="JN4" ca="1">IF(ISBLANK(INDEX(bHist!$1:$1048576,stat!$D4,_xlfn.XMATCH(JN$3,bHist!$1:$1,0))),"-",INDEX(bHist!$1:$1048576,stat!$D4,_xlfn.XMATCH(JN$3,bHist!$1:$1,0)))</f>
        <v>260.91699999999997</v>
      </c>
      <c r="JO4" s="45" cm="1">
        <f t="array" aca="1" ref="JO4" ca="1">IF(ISBLANK(INDEX(bHist!$1:$1048576,stat!$D4,_xlfn.XMATCH(JO$3,bHist!$1:$1,0))),"-",INDEX(bHist!$1:$1048576,stat!$D4,_xlfn.XMATCH(JO$3,bHist!$1:$1,0)))</f>
        <v>275.10899999999998</v>
      </c>
      <c r="JP4" s="45" cm="1">
        <f t="array" aca="1" ref="JP4" ca="1">IF(ISBLANK(INDEX(bHist!$1:$1048576,stat!$D4,_xlfn.XMATCH(JP$3,bHist!$1:$1,0))),"-",INDEX(bHist!$1:$1048576,stat!$D4,_xlfn.XMATCH(JP$3,bHist!$1:$1,0)))</f>
        <v>274.76</v>
      </c>
      <c r="JQ4" s="45" cm="1">
        <f t="array" aca="1" ref="JQ4" ca="1">IF(ISBLANK(INDEX(bHist!$1:$1048576,stat!$D4,_xlfn.XMATCH(JQ$3,bHist!$1:$1,0))),"-",INDEX(bHist!$1:$1048576,stat!$D4,_xlfn.XMATCH(JQ$3,bHist!$1:$1,0)))</f>
        <v>273.31200000000001</v>
      </c>
      <c r="JR4" s="45" cm="1">
        <f t="array" aca="1" ref="JR4" ca="1">IF(ISBLANK(INDEX(bHist!$1:$1048576,stat!$D4,_xlfn.XMATCH(JR$3,bHist!$1:$1,0))),"-",INDEX(bHist!$1:$1048576,stat!$D4,_xlfn.XMATCH(JR$3,bHist!$1:$1,0)))</f>
        <v>272.899</v>
      </c>
      <c r="JS4" s="45" cm="1">
        <f t="array" aca="1" ref="JS4" ca="1">IF(ISBLANK(INDEX(bHist!$1:$1048576,stat!$D4,_xlfn.XMATCH(JS$3,bHist!$1:$1,0))),"-",INDEX(bHist!$1:$1048576,stat!$D4,_xlfn.XMATCH(JS$3,bHist!$1:$1,0)))</f>
        <v>268.745</v>
      </c>
      <c r="JT4" s="45" cm="1">
        <f t="array" aca="1" ref="JT4" ca="1">IF(ISBLANK(INDEX(bHist!$1:$1048576,stat!$D4,_xlfn.XMATCH(JT$3,bHist!$1:$1,0))),"-",INDEX(bHist!$1:$1048576,stat!$D4,_xlfn.XMATCH(JT$3,bHist!$1:$1,0)))</f>
        <v>268.99799999999999</v>
      </c>
      <c r="JU4" s="45" cm="1">
        <f t="array" aca="1" ref="JU4" ca="1">IF(ISBLANK(INDEX(bHist!$1:$1048576,stat!$D4,_xlfn.XMATCH(JU$3,bHist!$1:$1,0))),"-",INDEX(bHist!$1:$1048576,stat!$D4,_xlfn.XMATCH(JU$3,bHist!$1:$1,0)))</f>
        <v>279.63400000000001</v>
      </c>
      <c r="JV4" s="45" cm="1">
        <f t="array" aca="1" ref="JV4" ca="1">IF(ISBLANK(INDEX(bHist!$1:$1048576,stat!$D4,_xlfn.XMATCH(JV$3,bHist!$1:$1,0))),"-",INDEX(bHist!$1:$1048576,stat!$D4,_xlfn.XMATCH(JV$3,bHist!$1:$1,0)))</f>
        <v>292.613</v>
      </c>
      <c r="JW4" s="45" cm="1">
        <f t="array" aca="1" ref="JW4" ca="1">IF(ISBLANK(INDEX(bHist!$1:$1048576,stat!$D4,_xlfn.XMATCH(JW$3,bHist!$1:$1,0))),"-",INDEX(bHist!$1:$1048576,stat!$D4,_xlfn.XMATCH(JW$3,bHist!$1:$1,0)))</f>
        <v>289.29199999999997</v>
      </c>
      <c r="JX4" s="45" cm="1">
        <f t="array" aca="1" ref="JX4" ca="1">IF(ISBLANK(INDEX(bHist!$1:$1048576,stat!$D4,_xlfn.XMATCH(JX$3,bHist!$1:$1,0))),"-",INDEX(bHist!$1:$1048576,stat!$D4,_xlfn.XMATCH(JX$3,bHist!$1:$1,0)))</f>
        <v>291.95100000000002</v>
      </c>
      <c r="JY4" s="45" cm="1">
        <f t="array" aca="1" ref="JY4" ca="1">IF(ISBLANK(INDEX(bHist!$1:$1048576,stat!$D4,_xlfn.XMATCH(JY$3,bHist!$1:$1,0))),"-",INDEX(bHist!$1:$1048576,stat!$D4,_xlfn.XMATCH(JY$3,bHist!$1:$1,0)))</f>
        <v>306.81200000000001</v>
      </c>
      <c r="JZ4" s="45" cm="1">
        <f t="array" aca="1" ref="JZ4" ca="1">IF(ISBLANK(INDEX(bHist!$1:$1048576,stat!$D4,_xlfn.XMATCH(JZ$3,bHist!$1:$1,0))),"-",INDEX(bHist!$1:$1048576,stat!$D4,_xlfn.XMATCH(JZ$3,bHist!$1:$1,0)))</f>
        <v>310.18799999999999</v>
      </c>
      <c r="KA4" s="45" cm="1">
        <f t="array" aca="1" ref="KA4" ca="1">IF(ISBLANK(INDEX(bHist!$1:$1048576,stat!$D4,_xlfn.XMATCH(KA$3,bHist!$1:$1,0))),"-",INDEX(bHist!$1:$1048576,stat!$D4,_xlfn.XMATCH(KA$3,bHist!$1:$1,0)))</f>
        <v>301.755</v>
      </c>
      <c r="KB4" s="45" cm="1">
        <f t="array" aca="1" ref="KB4" ca="1">IF(ISBLANK(INDEX(bHist!$1:$1048576,stat!$D4,_xlfn.XMATCH(KB$3,bHist!$1:$1,0))),"-",INDEX(bHist!$1:$1048576,stat!$D4,_xlfn.XMATCH(KB$3,bHist!$1:$1,0)))</f>
        <v>306.97899999999998</v>
      </c>
      <c r="KC4" s="45" cm="1">
        <f t="array" aca="1" ref="KC4" ca="1">IF(ISBLANK(INDEX(bHist!$1:$1048576,stat!$D4,_xlfn.XMATCH(KC$3,bHist!$1:$1,0))),"-",INDEX(bHist!$1:$1048576,stat!$D4,_xlfn.XMATCH(KC$3,bHist!$1:$1,0)))</f>
        <v>297.58100000000002</v>
      </c>
      <c r="KD4" s="45" cm="1">
        <f t="array" aca="1" ref="KD4" ca="1">IF(ISBLANK(INDEX(bHist!$1:$1048576,stat!$D4,_xlfn.XMATCH(KD$3,bHist!$1:$1,0))),"-",INDEX(bHist!$1:$1048576,stat!$D4,_xlfn.XMATCH(KD$3,bHist!$1:$1,0)))</f>
        <v>294.70400000000001</v>
      </c>
      <c r="KE4" s="45" cm="1">
        <f t="array" aca="1" ref="KE4" ca="1">IF(ISBLANK(INDEX(bHist!$1:$1048576,stat!$D4,_xlfn.XMATCH(KE$3,bHist!$1:$1,0))),"-",INDEX(bHist!$1:$1048576,stat!$D4,_xlfn.XMATCH(KE$3,bHist!$1:$1,0)))</f>
        <v>296.68700000000001</v>
      </c>
      <c r="KF4" s="45" cm="1">
        <f t="array" aca="1" ref="KF4" ca="1">IF(ISBLANK(INDEX(bHist!$1:$1048576,stat!$D4,_xlfn.XMATCH(KF$3,bHist!$1:$1,0))),"-",INDEX(bHist!$1:$1048576,stat!$D4,_xlfn.XMATCH(KF$3,bHist!$1:$1,0)))</f>
        <v>284.64600000000002</v>
      </c>
      <c r="KG4" s="45" cm="1">
        <f t="array" aca="1" ref="KG4" ca="1">IF(ISBLANK(INDEX(bHist!$1:$1048576,stat!$D4,_xlfn.XMATCH(KG$3,bHist!$1:$1,0))),"-",INDEX(bHist!$1:$1048576,stat!$D4,_xlfn.XMATCH(KG$3,bHist!$1:$1,0)))</f>
        <v>278.70999999999998</v>
      </c>
      <c r="KH4" s="45" cm="1">
        <f t="array" aca="1" ref="KH4" ca="1">IF(ISBLANK(INDEX(bHist!$1:$1048576,stat!$D4,_xlfn.XMATCH(KH$3,bHist!$1:$1,0))),"-",INDEX(bHist!$1:$1048576,stat!$D4,_xlfn.XMATCH(KH$3,bHist!$1:$1,0)))</f>
        <v>283.72800000000001</v>
      </c>
      <c r="KI4" s="45" cm="1">
        <f t="array" aca="1" ref="KI4" ca="1">IF(ISBLANK(INDEX(bHist!$1:$1048576,stat!$D4,_xlfn.XMATCH(KI$3,bHist!$1:$1,0))),"-",INDEX(bHist!$1:$1048576,stat!$D4,_xlfn.XMATCH(KI$3,bHist!$1:$1,0)))</f>
        <v>279.27800000000002</v>
      </c>
      <c r="KJ4" s="45" cm="1">
        <f t="array" aca="1" ref="KJ4" ca="1">IF(ISBLANK(INDEX(bHist!$1:$1048576,stat!$D4,_xlfn.XMATCH(KJ$3,bHist!$1:$1,0))),"-",INDEX(bHist!$1:$1048576,stat!$D4,_xlfn.XMATCH(KJ$3,bHist!$1:$1,0)))</f>
        <v>273.97500000000002</v>
      </c>
      <c r="KK4" s="45" cm="1">
        <f t="array" aca="1" ref="KK4" ca="1">IF(ISBLANK(INDEX(bHist!$1:$1048576,stat!$D4,_xlfn.XMATCH(KK$3,bHist!$1:$1,0))),"-",INDEX(bHist!$1:$1048576,stat!$D4,_xlfn.XMATCH(KK$3,bHist!$1:$1,0)))</f>
        <v>282.47800000000001</v>
      </c>
      <c r="KL4" s="45" cm="1">
        <f t="array" aca="1" ref="KL4" ca="1">IF(ISBLANK(INDEX(bHist!$1:$1048576,stat!$D4,_xlfn.XMATCH(KL$3,bHist!$1:$1,0))),"-",INDEX(bHist!$1:$1048576,stat!$D4,_xlfn.XMATCH(KL$3,bHist!$1:$1,0)))</f>
        <v>281.947</v>
      </c>
      <c r="KM4" s="45" cm="1">
        <f t="array" aca="1" ref="KM4" ca="1">IF(ISBLANK(INDEX(bHist!$1:$1048576,stat!$D4,_xlfn.XMATCH(KM$3,bHist!$1:$1,0))),"-",INDEX(bHist!$1:$1048576,stat!$D4,_xlfn.XMATCH(KM$3,bHist!$1:$1,0)))</f>
        <v>290.94200000000001</v>
      </c>
      <c r="KN4" s="45" cm="1">
        <f t="array" aca="1" ref="KN4" ca="1">IF(ISBLANK(INDEX(bHist!$1:$1048576,stat!$D4,_xlfn.XMATCH(KN$3,bHist!$1:$1,0))),"-",INDEX(bHist!$1:$1048576,stat!$D4,_xlfn.XMATCH(KN$3,bHist!$1:$1,0)))</f>
        <v>280.52499999999998</v>
      </c>
      <c r="KO4" s="45" cm="1">
        <f t="array" aca="1" ref="KO4" ca="1">IF(ISBLANK(INDEX(bHist!$1:$1048576,stat!$D4,_xlfn.XMATCH(KO$3,bHist!$1:$1,0))),"-",INDEX(bHist!$1:$1048576,stat!$D4,_xlfn.XMATCH(KO$3,bHist!$1:$1,0)))</f>
        <v>280.29700000000003</v>
      </c>
      <c r="KP4" s="45" cm="1">
        <f t="array" aca="1" ref="KP4" ca="1">IF(ISBLANK(INDEX(bHist!$1:$1048576,stat!$D4,_xlfn.XMATCH(KP$3,bHist!$1:$1,0))),"-",INDEX(bHist!$1:$1048576,stat!$D4,_xlfn.XMATCH(KP$3,bHist!$1:$1,0)))</f>
        <v>267.62700000000001</v>
      </c>
      <c r="KQ4" s="45" cm="1">
        <f t="array" aca="1" ref="KQ4" ca="1">IF(ISBLANK(INDEX(bHist!$1:$1048576,stat!$D4,_xlfn.XMATCH(KQ$3,bHist!$1:$1,0))),"-",INDEX(bHist!$1:$1048576,stat!$D4,_xlfn.XMATCH(KQ$3,bHist!$1:$1,0)))</f>
        <v>266.83499999999998</v>
      </c>
      <c r="KR4" s="45" cm="1">
        <f t="array" aca="1" ref="KR4" ca="1">IF(ISBLANK(INDEX(bHist!$1:$1048576,stat!$D4,_xlfn.XMATCH(KR$3,bHist!$1:$1,0))),"-",INDEX(bHist!$1:$1048576,stat!$D4,_xlfn.XMATCH(KR$3,bHist!$1:$1,0)))</f>
        <v>251.49199999999999</v>
      </c>
      <c r="KS4" s="45" cm="1">
        <f t="array" aca="1" ref="KS4" ca="1">IF(ISBLANK(INDEX(bHist!$1:$1048576,stat!$D4,_xlfn.XMATCH(KS$3,bHist!$1:$1,0))),"-",INDEX(bHist!$1:$1048576,stat!$D4,_xlfn.XMATCH(KS$3,bHist!$1:$1,0)))</f>
        <v>256.42500000000001</v>
      </c>
      <c r="KT4" s="45" cm="1">
        <f t="array" aca="1" ref="KT4" ca="1">IF(ISBLANK(INDEX(bHist!$1:$1048576,stat!$D4,_xlfn.XMATCH(KT$3,bHist!$1:$1,0))),"-",INDEX(bHist!$1:$1048576,stat!$D4,_xlfn.XMATCH(KT$3,bHist!$1:$1,0)))</f>
        <v>249.49299999999999</v>
      </c>
      <c r="KU4" s="45" cm="1">
        <f t="array" aca="1" ref="KU4" ca="1">IF(ISBLANK(INDEX(bHist!$1:$1048576,stat!$D4,_xlfn.XMATCH(KU$3,bHist!$1:$1,0))),"-",INDEX(bHist!$1:$1048576,stat!$D4,_xlfn.XMATCH(KU$3,bHist!$1:$1,0)))</f>
        <v>248.58699999999999</v>
      </c>
      <c r="KV4" s="45" cm="1">
        <f t="array" aca="1" ref="KV4" ca="1">IF(ISBLANK(INDEX(bHist!$1:$1048576,stat!$D4,_xlfn.XMATCH(KV$3,bHist!$1:$1,0))),"-",INDEX(bHist!$1:$1048576,stat!$D4,_xlfn.XMATCH(KV$3,bHist!$1:$1,0)))</f>
        <v>247.28200000000001</v>
      </c>
      <c r="KW4" s="45" cm="1">
        <f t="array" aca="1" ref="KW4" ca="1">IF(ISBLANK(INDEX(bHist!$1:$1048576,stat!$D4,_xlfn.XMATCH(KW$3,bHist!$1:$1,0))),"-",INDEX(bHist!$1:$1048576,stat!$D4,_xlfn.XMATCH(KW$3,bHist!$1:$1,0)))</f>
        <v>250.27199999999999</v>
      </c>
      <c r="KX4" s="45" cm="1">
        <f t="array" aca="1" ref="KX4" ca="1">IF(ISBLANK(INDEX(bHist!$1:$1048576,stat!$D4,_xlfn.XMATCH(KX$3,bHist!$1:$1,0))),"-",INDEX(bHist!$1:$1048576,stat!$D4,_xlfn.XMATCH(KX$3,bHist!$1:$1,0)))</f>
        <v>254.893</v>
      </c>
      <c r="KY4" s="45" cm="1">
        <f t="array" aca="1" ref="KY4" ca="1">IF(ISBLANK(INDEX(bHist!$1:$1048576,stat!$D4,_xlfn.XMATCH(KY$3,bHist!$1:$1,0))),"-",INDEX(bHist!$1:$1048576,stat!$D4,_xlfn.XMATCH(KY$3,bHist!$1:$1,0)))</f>
        <v>251.46600000000001</v>
      </c>
      <c r="KZ4" s="45" cm="1">
        <f t="array" aca="1" ref="KZ4" ca="1">IF(ISBLANK(INDEX(bHist!$1:$1048576,stat!$D4,_xlfn.XMATCH(KZ$3,bHist!$1:$1,0))),"-",INDEX(bHist!$1:$1048576,stat!$D4,_xlfn.XMATCH(KZ$3,bHist!$1:$1,0)))</f>
        <v>246.42500000000001</v>
      </c>
      <c r="LA4" s="45" cm="1">
        <f t="array" aca="1" ref="LA4" ca="1">IF(ISBLANK(INDEX(bHist!$1:$1048576,stat!$D4,_xlfn.XMATCH(LA$3,bHist!$1:$1,0))),"-",INDEX(bHist!$1:$1048576,stat!$D4,_xlfn.XMATCH(LA$3,bHist!$1:$1,0)))</f>
        <v>246.994</v>
      </c>
      <c r="LB4" s="45" cm="1">
        <f t="array" aca="1" ref="LB4" ca="1">IF(ISBLANK(INDEX(bHist!$1:$1048576,stat!$D4,_xlfn.XMATCH(LB$3,bHist!$1:$1,0))),"-",INDEX(bHist!$1:$1048576,stat!$D4,_xlfn.XMATCH(LB$3,bHist!$1:$1,0)))</f>
        <v>248.29900000000001</v>
      </c>
      <c r="LC4" s="45" cm="1">
        <f t="array" aca="1" ref="LC4" ca="1">IF(ISBLANK(INDEX(bHist!$1:$1048576,stat!$D4,_xlfn.XMATCH(LC$3,bHist!$1:$1,0))),"-",INDEX(bHist!$1:$1048576,stat!$D4,_xlfn.XMATCH(LC$3,bHist!$1:$1,0)))</f>
        <v>249.071</v>
      </c>
      <c r="LD4" s="45" cm="1">
        <f t="array" aca="1" ref="LD4" ca="1">IF(ISBLANK(INDEX(bHist!$1:$1048576,stat!$D4,_xlfn.XMATCH(LD$3,bHist!$1:$1,0))),"-",INDEX(bHist!$1:$1048576,stat!$D4,_xlfn.XMATCH(LD$3,bHist!$1:$1,0)))</f>
        <v>247.53100000000001</v>
      </c>
      <c r="LE4" s="45" cm="1">
        <f t="array" aca="1" ref="LE4" ca="1">IF(ISBLANK(INDEX(bHist!$1:$1048576,stat!$D4,_xlfn.XMATCH(LE$3,bHist!$1:$1,0))),"-",INDEX(bHist!$1:$1048576,stat!$D4,_xlfn.XMATCH(LE$3,bHist!$1:$1,0)))</f>
        <v>243.65700000000001</v>
      </c>
      <c r="LF4" s="45" cm="1">
        <f t="array" aca="1" ref="LF4" ca="1">IF(ISBLANK(INDEX(bHist!$1:$1048576,stat!$D4,_xlfn.XMATCH(LF$3,bHist!$1:$1,0))),"-",INDEX(bHist!$1:$1048576,stat!$D4,_xlfn.XMATCH(LF$3,bHist!$1:$1,0)))</f>
        <v>250.74100000000001</v>
      </c>
      <c r="LG4" s="45" cm="1">
        <f t="array" aca="1" ref="LG4" ca="1">IF(ISBLANK(INDEX(bHist!$1:$1048576,stat!$D4,_xlfn.XMATCH(LG$3,bHist!$1:$1,0))),"-",INDEX(bHist!$1:$1048576,stat!$D4,_xlfn.XMATCH(LG$3,bHist!$1:$1,0)))</f>
        <v>254.67400000000001</v>
      </c>
      <c r="LH4" s="45" cm="1">
        <f t="array" aca="1" ref="LH4" ca="1">IF(ISBLANK(INDEX(bHist!$1:$1048576,stat!$D4,_xlfn.XMATCH(LH$3,bHist!$1:$1,0))),"-",INDEX(bHist!$1:$1048576,stat!$D4,_xlfn.XMATCH(LH$3,bHist!$1:$1,0)))</f>
        <v>258.00900000000001</v>
      </c>
      <c r="LI4" s="45" cm="1">
        <f t="array" aca="1" ref="LI4" ca="1">IF(ISBLANK(INDEX(bHist!$1:$1048576,stat!$D4,_xlfn.XMATCH(LI$3,bHist!$1:$1,0))),"-",INDEX(bHist!$1:$1048576,stat!$D4,_xlfn.XMATCH(LI$3,bHist!$1:$1,0)))</f>
        <v>260.7</v>
      </c>
      <c r="LJ4" s="45" cm="1">
        <f t="array" aca="1" ref="LJ4" ca="1">IF(ISBLANK(INDEX(bHist!$1:$1048576,stat!$D4,_xlfn.XMATCH(LJ$3,bHist!$1:$1,0))),"-",INDEX(bHist!$1:$1048576,stat!$D4,_xlfn.XMATCH(LJ$3,bHist!$1:$1,0)))</f>
        <v>254.23</v>
      </c>
      <c r="LK4" s="45" cm="1">
        <f t="array" aca="1" ref="LK4" ca="1">IF(ISBLANK(INDEX(bHist!$1:$1048576,stat!$D4,_xlfn.XMATCH(LK$3,bHist!$1:$1,0))),"-",INDEX(bHist!$1:$1048576,stat!$D4,_xlfn.XMATCH(LK$3,bHist!$1:$1,0)))</f>
        <v>255.11099999999999</v>
      </c>
      <c r="LL4" s="45" cm="1">
        <f t="array" aca="1" ref="LL4" ca="1">IF(ISBLANK(INDEX(bHist!$1:$1048576,stat!$D4,_xlfn.XMATCH(LL$3,bHist!$1:$1,0))),"-",INDEX(bHist!$1:$1048576,stat!$D4,_xlfn.XMATCH(LL$3,bHist!$1:$1,0)))</f>
        <v>251.274</v>
      </c>
      <c r="LM4" s="45" cm="1">
        <f t="array" aca="1" ref="LM4" ca="1">IF(ISBLANK(INDEX(bHist!$1:$1048576,stat!$D4,_xlfn.XMATCH(LM$3,bHist!$1:$1,0))),"-",INDEX(bHist!$1:$1048576,stat!$D4,_xlfn.XMATCH(LM$3,bHist!$1:$1,0)))</f>
        <v>258.661</v>
      </c>
      <c r="LN4" s="45" cm="1">
        <f t="array" aca="1" ref="LN4" ca="1">IF(ISBLANK(INDEX(bHist!$1:$1048576,stat!$D4,_xlfn.XMATCH(LN$3,bHist!$1:$1,0))),"-",INDEX(bHist!$1:$1048576,stat!$D4,_xlfn.XMATCH(LN$3,bHist!$1:$1,0)))</f>
        <v>257.97399999999999</v>
      </c>
      <c r="LO4" s="45" cm="1">
        <f t="array" aca="1" ref="LO4" ca="1">IF(ISBLANK(INDEX(bHist!$1:$1048576,stat!$D4,_xlfn.XMATCH(LO$3,bHist!$1:$1,0))),"-",INDEX(bHist!$1:$1048576,stat!$D4,_xlfn.XMATCH(LO$3,bHist!$1:$1,0)))</f>
        <v>269.17899999999997</v>
      </c>
      <c r="LP4" s="45" cm="1">
        <f t="array" aca="1" ref="LP4" ca="1">IF(ISBLANK(INDEX(bHist!$1:$1048576,stat!$D4,_xlfn.XMATCH(LP$3,bHist!$1:$1,0))),"-",INDEX(bHist!$1:$1048576,stat!$D4,_xlfn.XMATCH(LP$3,bHist!$1:$1,0)))</f>
        <v>280.19499999999999</v>
      </c>
      <c r="LQ4" s="45" cm="1">
        <f t="array" aca="1" ref="LQ4" ca="1">IF(ISBLANK(INDEX(bHist!$1:$1048576,stat!$D4,_xlfn.XMATCH(LQ$3,bHist!$1:$1,0))),"-",INDEX(bHist!$1:$1048576,stat!$D4,_xlfn.XMATCH(LQ$3,bHist!$1:$1,0)))</f>
        <v>277.404</v>
      </c>
      <c r="LR4" s="45" cm="1">
        <f t="array" aca="1" ref="LR4" ca="1">IF(ISBLANK(INDEX(bHist!$1:$1048576,stat!$D4,_xlfn.XMATCH(LR$3,bHist!$1:$1,0))),"-",INDEX(bHist!$1:$1048576,stat!$D4,_xlfn.XMATCH(LR$3,bHist!$1:$1,0)))</f>
        <v>276.64299999999997</v>
      </c>
      <c r="LS4" s="45" cm="1">
        <f t="array" aca="1" ref="LS4" ca="1">IF(ISBLANK(INDEX(bHist!$1:$1048576,stat!$D4,_xlfn.XMATCH(LS$3,bHist!$1:$1,0))),"-",INDEX(bHist!$1:$1048576,stat!$D4,_xlfn.XMATCH(LS$3,bHist!$1:$1,0)))</f>
        <v>282.97000000000003</v>
      </c>
      <c r="LT4" s="45" cm="1">
        <f t="array" aca="1" ref="LT4" ca="1">IF(ISBLANK(INDEX(bHist!$1:$1048576,stat!$D4,_xlfn.XMATCH(LT$3,bHist!$1:$1,0))),"-",INDEX(bHist!$1:$1048576,stat!$D4,_xlfn.XMATCH(LT$3,bHist!$1:$1,0)))</f>
        <v>281.06200000000001</v>
      </c>
      <c r="LU4" s="45" cm="1">
        <f t="array" aca="1" ref="LU4" ca="1">IF(ISBLANK(INDEX(bHist!$1:$1048576,stat!$D4,_xlfn.XMATCH(LU$3,bHist!$1:$1,0))),"-",INDEX(bHist!$1:$1048576,stat!$D4,_xlfn.XMATCH(LU$3,bHist!$1:$1,0)))</f>
        <v>269.30500000000001</v>
      </c>
      <c r="LV4" s="45" cm="1">
        <f t="array" aca="1" ref="LV4" ca="1">IF(ISBLANK(INDEX(bHist!$1:$1048576,stat!$D4,_xlfn.XMATCH(LV$3,bHist!$1:$1,0))),"-",INDEX(bHist!$1:$1048576,stat!$D4,_xlfn.XMATCH(LV$3,bHist!$1:$1,0)))</f>
        <v>264.65100000000001</v>
      </c>
      <c r="LW4" s="45" cm="1">
        <f t="array" aca="1" ref="LW4" ca="1">IF(ISBLANK(INDEX(bHist!$1:$1048576,stat!$D4,_xlfn.XMATCH(LW$3,bHist!$1:$1,0))),"-",INDEX(bHist!$1:$1048576,stat!$D4,_xlfn.XMATCH(LW$3,bHist!$1:$1,0)))</f>
        <v>259.66300000000001</v>
      </c>
      <c r="LX4" s="45" cm="1">
        <f t="array" aca="1" ref="LX4" ca="1">IF(ISBLANK(INDEX(bHist!$1:$1048576,stat!$D4,_xlfn.XMATCH(LX$3,bHist!$1:$1,0))),"-",INDEX(bHist!$1:$1048576,stat!$D4,_xlfn.XMATCH(LX$3,bHist!$1:$1,0)))</f>
        <v>266.702</v>
      </c>
      <c r="LY4" s="45" cm="1">
        <f t="array" aca="1" ref="LY4" ca="1">IF(ISBLANK(INDEX(bHist!$1:$1048576,stat!$D4,_xlfn.XMATCH(LY$3,bHist!$1:$1,0))),"-",INDEX(bHist!$1:$1048576,stat!$D4,_xlfn.XMATCH(LY$3,bHist!$1:$1,0)))</f>
        <v>269.637</v>
      </c>
      <c r="LZ4" s="45" cm="1">
        <f t="array" aca="1" ref="LZ4" ca="1">IF(ISBLANK(INDEX(bHist!$1:$1048576,stat!$D4,_xlfn.XMATCH(LZ$3,bHist!$1:$1,0))),"-",INDEX(bHist!$1:$1048576,stat!$D4,_xlfn.XMATCH(LZ$3,bHist!$1:$1,0)))</f>
        <v>271.30099999999999</v>
      </c>
      <c r="MA4" s="45" cm="1">
        <f t="array" aca="1" ref="MA4" ca="1">IF(ISBLANK(INDEX(bHist!$1:$1048576,stat!$D4,_xlfn.XMATCH(MA$3,bHist!$1:$1,0))),"-",INDEX(bHist!$1:$1048576,stat!$D4,_xlfn.XMATCH(MA$3,bHist!$1:$1,0)))</f>
        <v>271.65100000000001</v>
      </c>
      <c r="MB4" s="45" cm="1">
        <f t="array" aca="1" ref="MB4" ca="1">IF(ISBLANK(INDEX(bHist!$1:$1048576,stat!$D4,_xlfn.XMATCH(MB$3,bHist!$1:$1,0))),"-",INDEX(bHist!$1:$1048576,stat!$D4,_xlfn.XMATCH(MB$3,bHist!$1:$1,0)))</f>
        <v>277.60000000000002</v>
      </c>
      <c r="MC4" s="45" cm="1">
        <f t="array" aca="1" ref="MC4" ca="1">IF(ISBLANK(INDEX(bHist!$1:$1048576,stat!$D4,_xlfn.XMATCH(MC$3,bHist!$1:$1,0))),"-",INDEX(bHist!$1:$1048576,stat!$D4,_xlfn.XMATCH(MC$3,bHist!$1:$1,0)))</f>
        <v>283.17899999999997</v>
      </c>
      <c r="MD4" s="45" cm="1">
        <f t="array" aca="1" ref="MD4" ca="1">IF(ISBLANK(INDEX(bHist!$1:$1048576,stat!$D4,_xlfn.XMATCH(MD$3,bHist!$1:$1,0))),"-",INDEX(bHist!$1:$1048576,stat!$D4,_xlfn.XMATCH(MD$3,bHist!$1:$1,0)))</f>
        <v>289.62799999999999</v>
      </c>
      <c r="ME4" s="45" cm="1">
        <f t="array" aca="1" ref="ME4" ca="1">IF(ISBLANK(INDEX(bHist!$1:$1048576,stat!$D4,_xlfn.XMATCH(ME$3,bHist!$1:$1,0))),"-",INDEX(bHist!$1:$1048576,stat!$D4,_xlfn.XMATCH(ME$3,bHist!$1:$1,0)))</f>
        <v>284.79500000000002</v>
      </c>
      <c r="MF4" s="45" cm="1">
        <f t="array" aca="1" ref="MF4" ca="1">IF(ISBLANK(INDEX(bHist!$1:$1048576,stat!$D4,_xlfn.XMATCH(MF$3,bHist!$1:$1,0))),"-",INDEX(bHist!$1:$1048576,stat!$D4,_xlfn.XMATCH(MF$3,bHist!$1:$1,0)))</f>
        <v>278.61599999999999</v>
      </c>
      <c r="MG4" s="45" cm="1">
        <f t="array" aca="1" ref="MG4" ca="1">IF(ISBLANK(INDEX(bHist!$1:$1048576,stat!$D4,_xlfn.XMATCH(MG$3,bHist!$1:$1,0))),"-",INDEX(bHist!$1:$1048576,stat!$D4,_xlfn.XMATCH(MG$3,bHist!$1:$1,0)))</f>
        <v>275.226</v>
      </c>
      <c r="MH4" s="45" cm="1">
        <f t="array" aca="1" ref="MH4" ca="1">IF(ISBLANK(INDEX(bHist!$1:$1048576,stat!$D4,_xlfn.XMATCH(MH$3,bHist!$1:$1,0))),"-",INDEX(bHist!$1:$1048576,stat!$D4,_xlfn.XMATCH(MH$3,bHist!$1:$1,0)))</f>
        <v>276.952</v>
      </c>
      <c r="MI4" s="45" cm="1">
        <f t="array" aca="1" ref="MI4" ca="1">IF(ISBLANK(INDEX(bHist!$1:$1048576,stat!$D4,_xlfn.XMATCH(MI$3,bHist!$1:$1,0))),"-",INDEX(bHist!$1:$1048576,stat!$D4,_xlfn.XMATCH(MI$3,bHist!$1:$1,0)))</f>
        <v>280.072</v>
      </c>
      <c r="MJ4" s="45" cm="1">
        <f t="array" aca="1" ref="MJ4" ca="1">IF(ISBLANK(INDEX(bHist!$1:$1048576,stat!$D4,_xlfn.XMATCH(MJ$3,bHist!$1:$1,0))),"-",INDEX(bHist!$1:$1048576,stat!$D4,_xlfn.XMATCH(MJ$3,bHist!$1:$1,0)))</f>
        <v>276.98599999999999</v>
      </c>
      <c r="MK4" s="45" cm="1">
        <f t="array" aca="1" ref="MK4" ca="1">IF(ISBLANK(INDEX(bHist!$1:$1048576,stat!$D4,_xlfn.XMATCH(MK$3,bHist!$1:$1,0))),"-",INDEX(bHist!$1:$1048576,stat!$D4,_xlfn.XMATCH(MK$3,bHist!$1:$1,0)))</f>
        <v>274.20499999999998</v>
      </c>
      <c r="ML4" s="45" cm="1">
        <f t="array" aca="1" ref="ML4" ca="1">IF(ISBLANK(INDEX(bHist!$1:$1048576,stat!$D4,_xlfn.XMATCH(ML$3,bHist!$1:$1,0))),"-",INDEX(bHist!$1:$1048576,stat!$D4,_xlfn.XMATCH(ML$3,bHist!$1:$1,0)))</f>
        <v>276.51</v>
      </c>
      <c r="MM4" s="45" cm="1">
        <f t="array" aca="1" ref="MM4" ca="1">IF(ISBLANK(INDEX(bHist!$1:$1048576,stat!$D4,_xlfn.XMATCH(MM$3,bHist!$1:$1,0))),"-",INDEX(bHist!$1:$1048576,stat!$D4,_xlfn.XMATCH(MM$3,bHist!$1:$1,0)))</f>
        <v>282.29199999999997</v>
      </c>
      <c r="MN4" s="45" cm="1">
        <f t="array" aca="1" ref="MN4" ca="1">IF(ISBLANK(INDEX(bHist!$1:$1048576,stat!$D4,_xlfn.XMATCH(MN$3,bHist!$1:$1,0))),"-",INDEX(bHist!$1:$1048576,stat!$D4,_xlfn.XMATCH(MN$3,bHist!$1:$1,0)))</f>
        <v>291.97899999999998</v>
      </c>
      <c r="MO4" s="45" cm="1">
        <f t="array" aca="1" ref="MO4" ca="1">IF(ISBLANK(INDEX(bHist!$1:$1048576,stat!$D4,_xlfn.XMATCH(MO$3,bHist!$1:$1,0))),"-",INDEX(bHist!$1:$1048576,stat!$D4,_xlfn.XMATCH(MO$3,bHist!$1:$1,0)))</f>
        <v>292.565</v>
      </c>
      <c r="MP4" s="45" cm="1">
        <f t="array" aca="1" ref="MP4" ca="1">IF(ISBLANK(INDEX(bHist!$1:$1048576,stat!$D4,_xlfn.XMATCH(MP$3,bHist!$1:$1,0))),"-",INDEX(bHist!$1:$1048576,stat!$D4,_xlfn.XMATCH(MP$3,bHist!$1:$1,0)))</f>
        <v>290.16500000000002</v>
      </c>
      <c r="MQ4" s="45" cm="1">
        <f t="array" aca="1" ref="MQ4" ca="1">IF(ISBLANK(INDEX(bHist!$1:$1048576,stat!$D4,_xlfn.XMATCH(MQ$3,bHist!$1:$1,0))),"-",INDEX(bHist!$1:$1048576,stat!$D4,_xlfn.XMATCH(MQ$3,bHist!$1:$1,0)))</f>
        <v>292.08699999999999</v>
      </c>
      <c r="MR4" s="45" cm="1">
        <f t="array" aca="1" ref="MR4" ca="1">IF(ISBLANK(INDEX(bHist!$1:$1048576,stat!$D4,_xlfn.XMATCH(MR$3,bHist!$1:$1,0))),"-",INDEX(bHist!$1:$1048576,stat!$D4,_xlfn.XMATCH(MR$3,bHist!$1:$1,0)))</f>
        <v>295.56400000000002</v>
      </c>
      <c r="MS4" s="45" cm="1">
        <f t="array" aca="1" ref="MS4" ca="1">IF(ISBLANK(INDEX(bHist!$1:$1048576,stat!$D4,_xlfn.XMATCH(MS$3,bHist!$1:$1,0))),"-",INDEX(bHist!$1:$1048576,stat!$D4,_xlfn.XMATCH(MS$3,bHist!$1:$1,0)))</f>
        <v>300.41399999999999</v>
      </c>
      <c r="MT4" s="45" cm="1">
        <f t="array" aca="1" ref="MT4" ca="1">IF(ISBLANK(INDEX(bHist!$1:$1048576,stat!$D4,_xlfn.XMATCH(MT$3,bHist!$1:$1,0))),"-",INDEX(bHist!$1:$1048576,stat!$D4,_xlfn.XMATCH(MT$3,bHist!$1:$1,0)))</f>
        <v>308.75599999999997</v>
      </c>
      <c r="MU4" s="45" cm="1">
        <f t="array" aca="1" ref="MU4" ca="1">IF(ISBLANK(INDEX(bHist!$1:$1048576,stat!$D4,_xlfn.XMATCH(MU$3,bHist!$1:$1,0))),"-",INDEX(bHist!$1:$1048576,stat!$D4,_xlfn.XMATCH(MU$3,bHist!$1:$1,0)))</f>
        <v>307.048</v>
      </c>
      <c r="MV4" s="45" cm="1">
        <f t="array" aca="1" ref="MV4" ca="1">IF(ISBLANK(INDEX(bHist!$1:$1048576,stat!$D4,_xlfn.XMATCH(MV$3,bHist!$1:$1,0))),"-",INDEX(bHist!$1:$1048576,stat!$D4,_xlfn.XMATCH(MV$3,bHist!$1:$1,0)))</f>
        <v>308.26600000000002</v>
      </c>
      <c r="MW4" s="45" cm="1">
        <f t="array" aca="1" ref="MW4" ca="1">IF(ISBLANK(INDEX(bHist!$1:$1048576,stat!$D4,_xlfn.XMATCH(MW$3,bHist!$1:$1,0))),"-",INDEX(bHist!$1:$1048576,stat!$D4,_xlfn.XMATCH(MW$3,bHist!$1:$1,0)))</f>
        <v>314.5</v>
      </c>
      <c r="MX4" s="45" cm="1">
        <f t="array" aca="1" ref="MX4" ca="1">IF(ISBLANK(INDEX(bHist!$1:$1048576,stat!$D4,_xlfn.XMATCH(MX$3,bHist!$1:$1,0))),"-",INDEX(bHist!$1:$1048576,stat!$D4,_xlfn.XMATCH(MX$3,bHist!$1:$1,0)))</f>
        <v>318.62200000000001</v>
      </c>
      <c r="MY4" s="45" cm="1">
        <f t="array" aca="1" ref="MY4" ca="1">IF(ISBLANK(INDEX(bHist!$1:$1048576,stat!$D4,_xlfn.XMATCH(MY$3,bHist!$1:$1,0))),"-",INDEX(bHist!$1:$1048576,stat!$D4,_xlfn.XMATCH(MY$3,bHist!$1:$1,0)))</f>
        <v>317.596</v>
      </c>
      <c r="MZ4" s="45" cm="1">
        <f t="array" aca="1" ref="MZ4" ca="1">IF(ISBLANK(INDEX(bHist!$1:$1048576,stat!$D4,_xlfn.XMATCH(MZ$3,bHist!$1:$1,0))),"-",INDEX(bHist!$1:$1048576,stat!$D4,_xlfn.XMATCH(MZ$3,bHist!$1:$1,0)))</f>
        <v>306.97500000000002</v>
      </c>
      <c r="NA4" s="45" cm="1">
        <f t="array" aca="1" ref="NA4" ca="1">IF(ISBLANK(INDEX(bHist!$1:$1048576,stat!$D4,_xlfn.XMATCH(NA$3,bHist!$1:$1,0))),"-",INDEX(bHist!$1:$1048576,stat!$D4,_xlfn.XMATCH(NA$3,bHist!$1:$1,0)))</f>
        <v>303.42</v>
      </c>
      <c r="NB4" s="45" cm="1">
        <f t="array" aca="1" ref="NB4" ca="1">IF(ISBLANK(INDEX(bHist!$1:$1048576,stat!$D4,_xlfn.XMATCH(NB$3,bHist!$1:$1,0))),"-",INDEX(bHist!$1:$1048576,stat!$D4,_xlfn.XMATCH(NB$3,bHist!$1:$1,0)))</f>
        <v>312.27199999999999</v>
      </c>
      <c r="NC4" s="45" cm="1">
        <f t="array" aca="1" ref="NC4" ca="1">IF(ISBLANK(INDEX(bHist!$1:$1048576,stat!$D4,_xlfn.XMATCH(NC$3,bHist!$1:$1,0))),"-",INDEX(bHist!$1:$1048576,stat!$D4,_xlfn.XMATCH(NC$3,bHist!$1:$1,0)))</f>
        <v>308.87200000000001</v>
      </c>
      <c r="ND4" s="45" cm="1">
        <f t="array" aca="1" ref="ND4" ca="1">IF(ISBLANK(INDEX(bHist!$1:$1048576,stat!$D4,_xlfn.XMATCH(ND$3,bHist!$1:$1,0))),"-",INDEX(bHist!$1:$1048576,stat!$D4,_xlfn.XMATCH(ND$3,bHist!$1:$1,0)))</f>
        <v>308.18099999999998</v>
      </c>
      <c r="NE4" s="45" cm="1">
        <f t="array" aca="1" ref="NE4" ca="1">IF(ISBLANK(INDEX(bHist!$1:$1048576,stat!$D4,_xlfn.XMATCH(NE$3,bHist!$1:$1,0))),"-",INDEX(bHist!$1:$1048576,stat!$D4,_xlfn.XMATCH(NE$3,bHist!$1:$1,0)))</f>
        <v>320.48099999999999</v>
      </c>
      <c r="NF4" s="45" cm="1">
        <f t="array" aca="1" ref="NF4" ca="1">IF(ISBLANK(INDEX(bHist!$1:$1048576,stat!$D4,_xlfn.XMATCH(NF$3,bHist!$1:$1,0))),"-",INDEX(bHist!$1:$1048576,stat!$D4,_xlfn.XMATCH(NF$3,bHist!$1:$1,0)))</f>
        <v>325.52699999999999</v>
      </c>
      <c r="NG4" s="45" cm="1">
        <f t="array" aca="1" ref="NG4" ca="1">IF(ISBLANK(INDEX(bHist!$1:$1048576,stat!$D4,_xlfn.XMATCH(NG$3,bHist!$1:$1,0))),"-",INDEX(bHist!$1:$1048576,stat!$D4,_xlfn.XMATCH(NG$3,bHist!$1:$1,0)))</f>
        <v>327.654</v>
      </c>
      <c r="NH4" s="45" cm="1">
        <f t="array" aca="1" ref="NH4" ca="1">IF(ISBLANK(INDEX(bHist!$1:$1048576,stat!$D4,_xlfn.XMATCH(NH$3,bHist!$1:$1,0))),"-",INDEX(bHist!$1:$1048576,stat!$D4,_xlfn.XMATCH(NH$3,bHist!$1:$1,0)))</f>
        <v>320.67200000000003</v>
      </c>
      <c r="NI4" s="45" cm="1">
        <f t="array" aca="1" ref="NI4" ca="1">IF(ISBLANK(INDEX(bHist!$1:$1048576,stat!$D4,_xlfn.XMATCH(NI$3,bHist!$1:$1,0))),"-",INDEX(bHist!$1:$1048576,stat!$D4,_xlfn.XMATCH(NI$3,bHist!$1:$1,0)))</f>
        <v>327.65800000000002</v>
      </c>
      <c r="NJ4" s="45" cm="1">
        <f t="array" aca="1" ref="NJ4" ca="1">IF(ISBLANK(INDEX(bHist!$1:$1048576,stat!$D4,_xlfn.XMATCH(NJ$3,bHist!$1:$1,0))),"-",INDEX(bHist!$1:$1048576,stat!$D4,_xlfn.XMATCH(NJ$3,bHist!$1:$1,0)))</f>
        <v>331.779</v>
      </c>
      <c r="NK4" s="45" cm="1">
        <f t="array" aca="1" ref="NK4" ca="1">IF(ISBLANK(INDEX(bHist!$1:$1048576,stat!$D4,_xlfn.XMATCH(NK$3,bHist!$1:$1,0))),"-",INDEX(bHist!$1:$1048576,stat!$D4,_xlfn.XMATCH(NK$3,bHist!$1:$1,0)))</f>
        <v>330.81700000000001</v>
      </c>
      <c r="NL4" s="45" cm="1">
        <f t="array" aca="1" ref="NL4" ca="1">IF(ISBLANK(INDEX(bHist!$1:$1048576,stat!$D4,_xlfn.XMATCH(NL$3,bHist!$1:$1,0))),"-",INDEX(bHist!$1:$1048576,stat!$D4,_xlfn.XMATCH(NL$3,bHist!$1:$1,0)))</f>
        <v>318.02100000000002</v>
      </c>
      <c r="NM4" s="45" cm="1">
        <f t="array" aca="1" ref="NM4" ca="1">IF(ISBLANK(INDEX(bHist!$1:$1048576,stat!$D4,_xlfn.XMATCH(NM$3,bHist!$1:$1,0))),"-",INDEX(bHist!$1:$1048576,stat!$D4,_xlfn.XMATCH(NM$3,bHist!$1:$1,0)))</f>
        <v>319.99099999999999</v>
      </c>
      <c r="NN4" s="45" cm="1">
        <f t="array" aca="1" ref="NN4" ca="1">IF(ISBLANK(INDEX(bHist!$1:$1048576,stat!$D4,_xlfn.XMATCH(NN$3,bHist!$1:$1,0))),"-",INDEX(bHist!$1:$1048576,stat!$D4,_xlfn.XMATCH(NN$3,bHist!$1:$1,0)))</f>
        <v>328.2</v>
      </c>
      <c r="NO4" s="45" cm="1">
        <f t="array" aca="1" ref="NO4" ca="1">IF(ISBLANK(INDEX(bHist!$1:$1048576,stat!$D4,_xlfn.XMATCH(NO$3,bHist!$1:$1,0))),"-",INDEX(bHist!$1:$1048576,stat!$D4,_xlfn.XMATCH(NO$3,bHist!$1:$1,0)))</f>
        <v>326.51900000000001</v>
      </c>
      <c r="NP4" s="45" cm="1">
        <f t="array" aca="1" ref="NP4" ca="1">IF(ISBLANK(INDEX(bHist!$1:$1048576,stat!$D4,_xlfn.XMATCH(NP$3,bHist!$1:$1,0))),"-",INDEX(bHist!$1:$1048576,stat!$D4,_xlfn.XMATCH(NP$3,bHist!$1:$1,0)))</f>
        <v>335.19499999999999</v>
      </c>
      <c r="NQ4" s="45" cm="1">
        <f t="array" aca="1" ref="NQ4" ca="1">IF(ISBLANK(INDEX(bHist!$1:$1048576,stat!$D4,_xlfn.XMATCH(NQ$3,bHist!$1:$1,0))),"-",INDEX(bHist!$1:$1048576,stat!$D4,_xlfn.XMATCH(NQ$3,bHist!$1:$1,0)))</f>
        <v>342.42599999999999</v>
      </c>
      <c r="NR4" s="45" cm="1">
        <f t="array" aca="1" ref="NR4" ca="1">IF(ISBLANK(INDEX(bHist!$1:$1048576,stat!$D4,_xlfn.XMATCH(NR$3,bHist!$1:$1,0))),"-",INDEX(bHist!$1:$1048576,stat!$D4,_xlfn.XMATCH(NR$3,bHist!$1:$1,0)))</f>
        <v>334.88</v>
      </c>
      <c r="NS4" s="45" cm="1">
        <f t="array" aca="1" ref="NS4" ca="1">IF(ISBLANK(INDEX(bHist!$1:$1048576,stat!$D4,_xlfn.XMATCH(NS$3,bHist!$1:$1,0))),"-",INDEX(bHist!$1:$1048576,stat!$D4,_xlfn.XMATCH(NS$3,bHist!$1:$1,0)))</f>
        <v>337.01799999999997</v>
      </c>
      <c r="NT4" s="45" cm="1">
        <f t="array" aca="1" ref="NT4" ca="1">IF(ISBLANK(INDEX(bHist!$1:$1048576,stat!$D4,_xlfn.XMATCH(NT$3,bHist!$1:$1,0))),"-",INDEX(bHist!$1:$1048576,stat!$D4,_xlfn.XMATCH(NT$3,bHist!$1:$1,0)))</f>
        <v>333.69499999999999</v>
      </c>
      <c r="NU4" s="45" cm="1">
        <f t="array" aca="1" ref="NU4" ca="1">IF(ISBLANK(INDEX(bHist!$1:$1048576,stat!$D4,_xlfn.XMATCH(NU$3,bHist!$1:$1,0))),"-",INDEX(bHist!$1:$1048576,stat!$D4,_xlfn.XMATCH(NU$3,bHist!$1:$1,0)))</f>
        <v>344.09100000000001</v>
      </c>
      <c r="NV4" s="45" cm="1">
        <f t="array" aca="1" ref="NV4" ca="1">IF(ISBLANK(INDEX(bHist!$1:$1048576,stat!$D4,_xlfn.XMATCH(NV$3,bHist!$1:$1,0))),"-",INDEX(bHist!$1:$1048576,stat!$D4,_xlfn.XMATCH(NV$3,bHist!$1:$1,0)))</f>
        <v>344.916</v>
      </c>
      <c r="NW4" s="45" cm="1">
        <f t="array" aca="1" ref="NW4" ca="1">IF(ISBLANK(INDEX(bHist!$1:$1048576,stat!$D4,_xlfn.XMATCH(NW$3,bHist!$1:$1,0))),"-",INDEX(bHist!$1:$1048576,stat!$D4,_xlfn.XMATCH(NW$3,bHist!$1:$1,0)))</f>
        <v>355.85</v>
      </c>
      <c r="NX4" s="45" cm="1">
        <f t="array" aca="1" ref="NX4" ca="1">IF(ISBLANK(INDEX(bHist!$1:$1048576,stat!$D4,_xlfn.XMATCH(NX$3,bHist!$1:$1,0))),"-",INDEX(bHist!$1:$1048576,stat!$D4,_xlfn.XMATCH(NX$3,bHist!$1:$1,0)))</f>
        <v>373.70400000000001</v>
      </c>
      <c r="NY4" s="45" cm="1">
        <f t="array" aca="1" ref="NY4" ca="1">IF(ISBLANK(INDEX(bHist!$1:$1048576,stat!$D4,_xlfn.XMATCH(NY$3,bHist!$1:$1,0))),"-",INDEX(bHist!$1:$1048576,stat!$D4,_xlfn.XMATCH(NY$3,bHist!$1:$1,0)))</f>
        <v>361.29500000000002</v>
      </c>
      <c r="NZ4" s="45" cm="1">
        <f t="array" aca="1" ref="NZ4" ca="1">IF(ISBLANK(INDEX(bHist!$1:$1048576,stat!$D4,_xlfn.XMATCH(NZ$3,bHist!$1:$1,0))),"-",INDEX(bHist!$1:$1048576,stat!$D4,_xlfn.XMATCH(NZ$3,bHist!$1:$1,0)))</f>
        <v>352.702</v>
      </c>
      <c r="OA4" s="45" cm="1">
        <f t="array" aca="1" ref="OA4" ca="1">IF(ISBLANK(INDEX(bHist!$1:$1048576,stat!$D4,_xlfn.XMATCH(OA$3,bHist!$1:$1,0))),"-",INDEX(bHist!$1:$1048576,stat!$D4,_xlfn.XMATCH(OA$3,bHist!$1:$1,0)))</f>
        <v>362.46300000000002</v>
      </c>
      <c r="OB4" s="45" cm="1">
        <f t="array" aca="1" ref="OB4" ca="1">IF(ISBLANK(INDEX(bHist!$1:$1048576,stat!$D4,_xlfn.XMATCH(OB$3,bHist!$1:$1,0))),"-",INDEX(bHist!$1:$1048576,stat!$D4,_xlfn.XMATCH(OB$3,bHist!$1:$1,0)))</f>
        <v>372.827</v>
      </c>
      <c r="OC4" s="45" cm="1">
        <f t="array" aca="1" ref="OC4" ca="1">IF(ISBLANK(INDEX(bHist!$1:$1048576,stat!$D4,_xlfn.XMATCH(OC$3,bHist!$1:$1,0))),"-",INDEX(bHist!$1:$1048576,stat!$D4,_xlfn.XMATCH(OC$3,bHist!$1:$1,0)))</f>
        <v>364.18099999999998</v>
      </c>
      <c r="OD4" s="45" cm="1">
        <f t="array" aca="1" ref="OD4" ca="1">IF(ISBLANK(INDEX(bHist!$1:$1048576,stat!$D4,_xlfn.XMATCH(OD$3,bHist!$1:$1,0))),"-",INDEX(bHist!$1:$1048576,stat!$D4,_xlfn.XMATCH(OD$3,bHist!$1:$1,0)))</f>
        <v>358.24099999999999</v>
      </c>
      <c r="OE4" s="45" cm="1">
        <f t="array" aca="1" ref="OE4" ca="1">IF(ISBLANK(INDEX(bHist!$1:$1048576,stat!$D4,_xlfn.XMATCH(OE$3,bHist!$1:$1,0))),"-",INDEX(bHist!$1:$1048576,stat!$D4,_xlfn.XMATCH(OE$3,bHist!$1:$1,0)))</f>
        <v>352.34</v>
      </c>
      <c r="OF4" s="45" cm="1">
        <f t="array" aca="1" ref="OF4" ca="1">IF(ISBLANK(INDEX(bHist!$1:$1048576,stat!$D4,_xlfn.XMATCH(OF$3,bHist!$1:$1,0))),"-",INDEX(bHist!$1:$1048576,stat!$D4,_xlfn.XMATCH(OF$3,bHist!$1:$1,0)))</f>
        <v>337.05700000000002</v>
      </c>
      <c r="OG4" s="45" cm="1">
        <f t="array" aca="1" ref="OG4" ca="1">IF(ISBLANK(INDEX(bHist!$1:$1048576,stat!$D4,_xlfn.XMATCH(OG$3,bHist!$1:$1,0))),"-",INDEX(bHist!$1:$1048576,stat!$D4,_xlfn.XMATCH(OG$3,bHist!$1:$1,0)))</f>
        <v>342.62099999999998</v>
      </c>
      <c r="OH4" s="45" cm="1">
        <f t="array" aca="1" ref="OH4" ca="1">IF(ISBLANK(INDEX(bHist!$1:$1048576,stat!$D4,_xlfn.XMATCH(OH$3,bHist!$1:$1,0))),"-",INDEX(bHist!$1:$1048576,stat!$D4,_xlfn.XMATCH(OH$3,bHist!$1:$1,0)))</f>
        <v>342.327</v>
      </c>
      <c r="OI4" s="45" cm="1">
        <f t="array" aca="1" ref="OI4" ca="1">IF(ISBLANK(INDEX(bHist!$1:$1048576,stat!$D4,_xlfn.XMATCH(OI$3,bHist!$1:$1,0))),"-",INDEX(bHist!$1:$1048576,stat!$D4,_xlfn.XMATCH(OI$3,bHist!$1:$1,0)))</f>
        <v>335.613</v>
      </c>
      <c r="OJ4" s="45" cm="1">
        <f t="array" aca="1" ref="OJ4" ca="1">IF(ISBLANK(INDEX(bHist!$1:$1048576,stat!$D4,_xlfn.XMATCH(OJ$3,bHist!$1:$1,0))),"-",INDEX(bHist!$1:$1048576,stat!$D4,_xlfn.XMATCH(OJ$3,bHist!$1:$1,0)))</f>
        <v>325.97500000000002</v>
      </c>
      <c r="OK4" s="45" cm="1">
        <f t="array" aca="1" ref="OK4" ca="1">IF(ISBLANK(INDEX(bHist!$1:$1048576,stat!$D4,_xlfn.XMATCH(OK$3,bHist!$1:$1,0))),"-",INDEX(bHist!$1:$1048576,stat!$D4,_xlfn.XMATCH(OK$3,bHist!$1:$1,0)))</f>
        <v>328.00400000000002</v>
      </c>
      <c r="OL4" s="45" cm="1">
        <f t="array" aca="1" ref="OL4" ca="1">IF(ISBLANK(INDEX(bHist!$1:$1048576,stat!$D4,_xlfn.XMATCH(OL$3,bHist!$1:$1,0))),"-",INDEX(bHist!$1:$1048576,stat!$D4,_xlfn.XMATCH(OL$3,bHist!$1:$1,0)))</f>
        <v>347.572</v>
      </c>
      <c r="OM4" s="45" cm="1">
        <f t="array" aca="1" ref="OM4" ca="1">IF(ISBLANK(INDEX(bHist!$1:$1048576,stat!$D4,_xlfn.XMATCH(OM$3,bHist!$1:$1,0))),"-",INDEX(bHist!$1:$1048576,stat!$D4,_xlfn.XMATCH(OM$3,bHist!$1:$1,0)))</f>
        <v>355.61200000000002</v>
      </c>
      <c r="ON4" s="45" cm="1">
        <f t="array" aca="1" ref="ON4" ca="1">IF(ISBLANK(INDEX(bHist!$1:$1048576,stat!$D4,_xlfn.XMATCH(ON$3,bHist!$1:$1,0))),"-",INDEX(bHist!$1:$1048576,stat!$D4,_xlfn.XMATCH(ON$3,bHist!$1:$1,0)))</f>
        <v>344.46699999999998</v>
      </c>
      <c r="OO4" s="45" cm="1">
        <f t="array" aca="1" ref="OO4" ca="1">IF(ISBLANK(INDEX(bHist!$1:$1048576,stat!$D4,_xlfn.XMATCH(OO$3,bHist!$1:$1,0))),"-",INDEX(bHist!$1:$1048576,stat!$D4,_xlfn.XMATCH(OO$3,bHist!$1:$1,0)))</f>
        <v>347.48200000000003</v>
      </c>
      <c r="OP4" s="45" cm="1">
        <f t="array" aca="1" ref="OP4" ca="1">IF(ISBLANK(INDEX(bHist!$1:$1048576,stat!$D4,_xlfn.XMATCH(OP$3,bHist!$1:$1,0))),"-",INDEX(bHist!$1:$1048576,stat!$D4,_xlfn.XMATCH(OP$3,bHist!$1:$1,0)))</f>
        <v>330.77600000000001</v>
      </c>
      <c r="OQ4" s="45" cm="1">
        <f t="array" aca="1" ref="OQ4" ca="1">IF(ISBLANK(INDEX(bHist!$1:$1048576,stat!$D4,_xlfn.XMATCH(OQ$3,bHist!$1:$1,0))),"-",INDEX(bHist!$1:$1048576,stat!$D4,_xlfn.XMATCH(OQ$3,bHist!$1:$1,0)))</f>
        <v>328.91500000000002</v>
      </c>
      <c r="OR4" s="45" cm="1">
        <f t="array" aca="1" ref="OR4" ca="1">IF(ISBLANK(INDEX(bHist!$1:$1048576,stat!$D4,_xlfn.XMATCH(OR$3,bHist!$1:$1,0))),"-",INDEX(bHist!$1:$1048576,stat!$D4,_xlfn.XMATCH(OR$3,bHist!$1:$1,0)))</f>
        <v>320.5</v>
      </c>
      <c r="OS4" s="45" cm="1">
        <f t="array" aca="1" ref="OS4" ca="1">IF(ISBLANK(INDEX(bHist!$1:$1048576,stat!$D4,_xlfn.XMATCH(OS$3,bHist!$1:$1,0))),"-",INDEX(bHist!$1:$1048576,stat!$D4,_xlfn.XMATCH(OS$3,bHist!$1:$1,0)))</f>
        <v>327.90600000000001</v>
      </c>
      <c r="OT4" s="45" cm="1">
        <f t="array" aca="1" ref="OT4" ca="1">IF(ISBLANK(INDEX(bHist!$1:$1048576,stat!$D4,_xlfn.XMATCH(OT$3,bHist!$1:$1,0))),"-",INDEX(bHist!$1:$1048576,stat!$D4,_xlfn.XMATCH(OT$3,bHist!$1:$1,0)))</f>
        <v>343.63400000000001</v>
      </c>
      <c r="OU4" s="45" cm="1">
        <f t="array" aca="1" ref="OU4" ca="1">IF(ISBLANK(INDEX(bHist!$1:$1048576,stat!$D4,_xlfn.XMATCH(OU$3,bHist!$1:$1,0))),"-",INDEX(bHist!$1:$1048576,stat!$D4,_xlfn.XMATCH(OU$3,bHist!$1:$1,0)))</f>
        <v>343.51900000000001</v>
      </c>
      <c r="OV4" s="45" cm="1">
        <f t="array" aca="1" ref="OV4" ca="1">IF(ISBLANK(INDEX(bHist!$1:$1048576,stat!$D4,_xlfn.XMATCH(OV$3,bHist!$1:$1,0))),"-",INDEX(bHist!$1:$1048576,stat!$D4,_xlfn.XMATCH(OV$3,bHist!$1:$1,0)))</f>
        <v>339.36099999999999</v>
      </c>
      <c r="OW4" s="45" cm="1">
        <f t="array" aca="1" ref="OW4" ca="1">IF(ISBLANK(INDEX(bHist!$1:$1048576,stat!$D4,_xlfn.XMATCH(OW$3,bHist!$1:$1,0))),"-",INDEX(bHist!$1:$1048576,stat!$D4,_xlfn.XMATCH(OW$3,bHist!$1:$1,0)))</f>
        <v>329.38799999999998</v>
      </c>
      <c r="OX4" s="45" cm="1">
        <f t="array" aca="1" ref="OX4" ca="1">IF(ISBLANK(INDEX(bHist!$1:$1048576,stat!$D4,_xlfn.XMATCH(OX$3,bHist!$1:$1,0))),"-",INDEX(bHist!$1:$1048576,stat!$D4,_xlfn.XMATCH(OX$3,bHist!$1:$1,0)))</f>
        <v>333.93400000000003</v>
      </c>
      <c r="OY4" s="45" cm="1">
        <f t="array" aca="1" ref="OY4" ca="1">IF(ISBLANK(INDEX(bHist!$1:$1048576,stat!$D4,_xlfn.XMATCH(OY$3,bHist!$1:$1,0))),"-",INDEX(bHist!$1:$1048576,stat!$D4,_xlfn.XMATCH(OY$3,bHist!$1:$1,0)))</f>
        <v>328.55099999999999</v>
      </c>
      <c r="OZ4" s="45" cm="1">
        <f t="array" aca="1" ref="OZ4" ca="1">IF(ISBLANK(INDEX(bHist!$1:$1048576,stat!$D4,_xlfn.XMATCH(OZ$3,bHist!$1:$1,0))),"-",INDEX(bHist!$1:$1048576,stat!$D4,_xlfn.XMATCH(OZ$3,bHist!$1:$1,0)))</f>
        <v>319.87599999999998</v>
      </c>
      <c r="PA4" s="45" cm="1">
        <f t="array" aca="1" ref="PA4" ca="1">IF(ISBLANK(INDEX(bHist!$1:$1048576,stat!$D4,_xlfn.XMATCH(PA$3,bHist!$1:$1,0))),"-",INDEX(bHist!$1:$1048576,stat!$D4,_xlfn.XMATCH(PA$3,bHist!$1:$1,0)))</f>
        <v>329.54300000000001</v>
      </c>
      <c r="PB4" s="45" cm="1">
        <f t="array" aca="1" ref="PB4" ca="1">IF(ISBLANK(INDEX(bHist!$1:$1048576,stat!$D4,_xlfn.XMATCH(PB$3,bHist!$1:$1,0))),"-",INDEX(bHist!$1:$1048576,stat!$D4,_xlfn.XMATCH(PB$3,bHist!$1:$1,0)))</f>
        <v>327.18599999999998</v>
      </c>
      <c r="PC4" s="45" cm="1">
        <f t="array" aca="1" ref="PC4" ca="1">IF(ISBLANK(INDEX(bHist!$1:$1048576,stat!$D4,_xlfn.XMATCH(PC$3,bHist!$1:$1,0))),"-",INDEX(bHist!$1:$1048576,stat!$D4,_xlfn.XMATCH(PC$3,bHist!$1:$1,0)))</f>
        <v>316.88900000000001</v>
      </c>
      <c r="PD4" s="45" cm="1">
        <f t="array" aca="1" ref="PD4" ca="1">IF(ISBLANK(INDEX(bHist!$1:$1048576,stat!$D4,_xlfn.XMATCH(PD$3,bHist!$1:$1,0))),"-",INDEX(bHist!$1:$1048576,stat!$D4,_xlfn.XMATCH(PD$3,bHist!$1:$1,0)))</f>
        <v>314.35300000000001</v>
      </c>
      <c r="PE4" s="45" cm="1">
        <f t="array" aca="1" ref="PE4" ca="1">IF(ISBLANK(INDEX(bHist!$1:$1048576,stat!$D4,_xlfn.XMATCH(PE$3,bHist!$1:$1,0))),"-",INDEX(bHist!$1:$1048576,stat!$D4,_xlfn.XMATCH(PE$3,bHist!$1:$1,0)))</f>
        <v>300.19099999999997</v>
      </c>
      <c r="PF4" s="45" cm="1">
        <f t="array" aca="1" ref="PF4" ca="1">IF(ISBLANK(INDEX(bHist!$1:$1048576,stat!$D4,_xlfn.XMATCH(PF$3,bHist!$1:$1,0))),"-",INDEX(bHist!$1:$1048576,stat!$D4,_xlfn.XMATCH(PF$3,bHist!$1:$1,0)))</f>
        <v>293.80799999999999</v>
      </c>
      <c r="PG4" s="45" cm="1">
        <f t="array" aca="1" ref="PG4" ca="1">IF(ISBLANK(INDEX(bHist!$1:$1048576,stat!$D4,_xlfn.XMATCH(PG$3,bHist!$1:$1,0))),"-",INDEX(bHist!$1:$1048576,stat!$D4,_xlfn.XMATCH(PG$3,bHist!$1:$1,0)))</f>
        <v>294.76900000000001</v>
      </c>
      <c r="PH4" s="45" cm="1">
        <f t="array" aca="1" ref="PH4" ca="1">IF(ISBLANK(INDEX(bHist!$1:$1048576,stat!$D4,_xlfn.XMATCH(PH$3,bHist!$1:$1,0))),"-",INDEX(bHist!$1:$1048576,stat!$D4,_xlfn.XMATCH(PH$3,bHist!$1:$1,0)))</f>
        <v>288.11</v>
      </c>
      <c r="PI4" s="45" cm="1">
        <f t="array" aca="1" ref="PI4" ca="1">IF(ISBLANK(INDEX(bHist!$1:$1048576,stat!$D4,_xlfn.XMATCH(PI$3,bHist!$1:$1,0))),"-",INDEX(bHist!$1:$1048576,stat!$D4,_xlfn.XMATCH(PI$3,bHist!$1:$1,0)))</f>
        <v>281.90100000000001</v>
      </c>
      <c r="PJ4" s="45" cm="1">
        <f t="array" aca="1" ref="PJ4" ca="1">IF(ISBLANK(INDEX(bHist!$1:$1048576,stat!$D4,_xlfn.XMATCH(PJ$3,bHist!$1:$1,0))),"-",INDEX(bHist!$1:$1048576,stat!$D4,_xlfn.XMATCH(PJ$3,bHist!$1:$1,0)))</f>
        <v>280.25400000000002</v>
      </c>
      <c r="PK4" s="45" cm="1">
        <f t="array" aca="1" ref="PK4" ca="1">IF(ISBLANK(INDEX(bHist!$1:$1048576,stat!$D4,_xlfn.XMATCH(PK$3,bHist!$1:$1,0))),"-",INDEX(bHist!$1:$1048576,stat!$D4,_xlfn.XMATCH(PK$3,bHist!$1:$1,0)))</f>
        <v>284.49599999999998</v>
      </c>
      <c r="PL4" s="45" cm="1">
        <f t="array" aca="1" ref="PL4" ca="1">IF(ISBLANK(INDEX(bHist!$1:$1048576,stat!$D4,_xlfn.XMATCH(PL$3,bHist!$1:$1,0))),"-",INDEX(bHist!$1:$1048576,stat!$D4,_xlfn.XMATCH(PL$3,bHist!$1:$1,0)))</f>
        <v>287.49299999999999</v>
      </c>
      <c r="PM4" s="45" cm="1">
        <f t="array" aca="1" ref="PM4" ca="1">IF(ISBLANK(INDEX(bHist!$1:$1048576,stat!$D4,_xlfn.XMATCH(PM$3,bHist!$1:$1,0))),"-",INDEX(bHist!$1:$1048576,stat!$D4,_xlfn.XMATCH(PM$3,bHist!$1:$1,0)))</f>
        <v>290.28500000000003</v>
      </c>
      <c r="PN4" s="45" cm="1">
        <f t="array" aca="1" ref="PN4" ca="1">IF(ISBLANK(INDEX(bHist!$1:$1048576,stat!$D4,_xlfn.XMATCH(PN$3,bHist!$1:$1,0))),"-",INDEX(bHist!$1:$1048576,stat!$D4,_xlfn.XMATCH(PN$3,bHist!$1:$1,0)))</f>
        <v>290.69900000000001</v>
      </c>
      <c r="PO4" s="45" cm="1">
        <f t="array" aca="1" ref="PO4" ca="1">IF(ISBLANK(INDEX(bHist!$1:$1048576,stat!$D4,_xlfn.XMATCH(PO$3,bHist!$1:$1,0))),"-",INDEX(bHist!$1:$1048576,stat!$D4,_xlfn.XMATCH(PO$3,bHist!$1:$1,0)))</f>
        <v>297.952</v>
      </c>
      <c r="PP4" s="45" cm="1">
        <f t="array" aca="1" ref="PP4" ca="1">IF(ISBLANK(INDEX(bHist!$1:$1048576,stat!$D4,_xlfn.XMATCH(PP$3,bHist!$1:$1,0))),"-",INDEX(bHist!$1:$1048576,stat!$D4,_xlfn.XMATCH(PP$3,bHist!$1:$1,0)))</f>
        <v>302.76299999999998</v>
      </c>
      <c r="PQ4" s="45" cm="1">
        <f t="array" aca="1" ref="PQ4" ca="1">IF(ISBLANK(INDEX(bHist!$1:$1048576,stat!$D4,_xlfn.XMATCH(PQ$3,bHist!$1:$1,0))),"-",INDEX(bHist!$1:$1048576,stat!$D4,_xlfn.XMATCH(PQ$3,bHist!$1:$1,0)))</f>
        <v>301.18400000000003</v>
      </c>
      <c r="PR4" s="45" cm="1">
        <f t="array" aca="1" ref="PR4" ca="1">IF(ISBLANK(INDEX(bHist!$1:$1048576,stat!$D4,_xlfn.XMATCH(PR$3,bHist!$1:$1,0))),"-",INDEX(bHist!$1:$1048576,stat!$D4,_xlfn.XMATCH(PR$3,bHist!$1:$1,0)))</f>
        <v>304.262</v>
      </c>
      <c r="PS4" s="45" cm="1">
        <f t="array" aca="1" ref="PS4" ca="1">IF(ISBLANK(INDEX(bHist!$1:$1048576,stat!$D4,_xlfn.XMATCH(PS$3,bHist!$1:$1,0))),"-",INDEX(bHist!$1:$1048576,stat!$D4,_xlfn.XMATCH(PS$3,bHist!$1:$1,0)))</f>
        <v>299.822</v>
      </c>
      <c r="PT4" s="45" cm="1">
        <f t="array" aca="1" ref="PT4" ca="1">IF(ISBLANK(INDEX(bHist!$1:$1048576,stat!$D4,_xlfn.XMATCH(PT$3,bHist!$1:$1,0))),"-",INDEX(bHist!$1:$1048576,stat!$D4,_xlfn.XMATCH(PT$3,bHist!$1:$1,0)))</f>
        <v>299.48099999999999</v>
      </c>
      <c r="PU4" s="45" cm="1">
        <f t="array" aca="1" ref="PU4" ca="1">IF(ISBLANK(INDEX(bHist!$1:$1048576,stat!$D4,_xlfn.XMATCH(PU$3,bHist!$1:$1,0))),"-",INDEX(bHist!$1:$1048576,stat!$D4,_xlfn.XMATCH(PU$3,bHist!$1:$1,0)))</f>
        <v>301.22899999999998</v>
      </c>
      <c r="PV4" s="45" cm="1">
        <f t="array" aca="1" ref="PV4" ca="1">IF(ISBLANK(INDEX(bHist!$1:$1048576,stat!$D4,_xlfn.XMATCH(PV$3,bHist!$1:$1,0))),"-",INDEX(bHist!$1:$1048576,stat!$D4,_xlfn.XMATCH(PV$3,bHist!$1:$1,0)))</f>
        <v>294.27699999999999</v>
      </c>
      <c r="PW4" s="45" cm="1">
        <f t="array" aca="1" ref="PW4" ca="1">IF(ISBLANK(INDEX(bHist!$1:$1048576,stat!$D4,_xlfn.XMATCH(PW$3,bHist!$1:$1,0))),"-",INDEX(bHist!$1:$1048576,stat!$D4,_xlfn.XMATCH(PW$3,bHist!$1:$1,0)))</f>
        <v>294.69400000000002</v>
      </c>
      <c r="PX4" s="45" cm="1">
        <f t="array" aca="1" ref="PX4" ca="1">IF(ISBLANK(INDEX(bHist!$1:$1048576,stat!$D4,_xlfn.XMATCH(PX$3,bHist!$1:$1,0))),"-",INDEX(bHist!$1:$1048576,stat!$D4,_xlfn.XMATCH(PX$3,bHist!$1:$1,0)))</f>
        <v>298.86</v>
      </c>
      <c r="PY4" s="45" cm="1">
        <f t="array" aca="1" ref="PY4" ca="1">IF(ISBLANK(INDEX(bHist!$1:$1048576,stat!$D4,_xlfn.XMATCH(PY$3,bHist!$1:$1,0))),"-",INDEX(bHist!$1:$1048576,stat!$D4,_xlfn.XMATCH(PY$3,bHist!$1:$1,0)))</f>
        <v>290.71699999999998</v>
      </c>
      <c r="PZ4" s="45" cm="1">
        <f t="array" aca="1" ref="PZ4" ca="1">IF(ISBLANK(INDEX(bHist!$1:$1048576,stat!$D4,_xlfn.XMATCH(PZ$3,bHist!$1:$1,0))),"-",INDEX(bHist!$1:$1048576,stat!$D4,_xlfn.XMATCH(PZ$3,bHist!$1:$1,0)))</f>
        <v>289.50700000000001</v>
      </c>
      <c r="QA4" s="45" cm="1">
        <f t="array" aca="1" ref="QA4" ca="1">IF(ISBLANK(INDEX(bHist!$1:$1048576,stat!$D4,_xlfn.XMATCH(QA$3,bHist!$1:$1,0))),"-",INDEX(bHist!$1:$1048576,stat!$D4,_xlfn.XMATCH(QA$3,bHist!$1:$1,0)))</f>
        <v>295.024</v>
      </c>
      <c r="QB4" s="45" cm="1">
        <f t="array" aca="1" ref="QB4" ca="1">IF(ISBLANK(INDEX(bHist!$1:$1048576,stat!$D4,_xlfn.XMATCH(QB$3,bHist!$1:$1,0))),"-",INDEX(bHist!$1:$1048576,stat!$D4,_xlfn.XMATCH(QB$3,bHist!$1:$1,0)))</f>
        <v>293.34500000000003</v>
      </c>
      <c r="QC4" s="45" cm="1">
        <f t="array" aca="1" ref="QC4" ca="1">IF(ISBLANK(INDEX(bHist!$1:$1048576,stat!$D4,_xlfn.XMATCH(QC$3,bHist!$1:$1,0))),"-",INDEX(bHist!$1:$1048576,stat!$D4,_xlfn.XMATCH(QC$3,bHist!$1:$1,0)))</f>
        <v>296.99200000000002</v>
      </c>
      <c r="QD4" s="45" cm="1">
        <f t="array" aca="1" ref="QD4" ca="1">IF(ISBLANK(INDEX(bHist!$1:$1048576,stat!$D4,_xlfn.XMATCH(QD$3,bHist!$1:$1,0))),"-",INDEX(bHist!$1:$1048576,stat!$D4,_xlfn.XMATCH(QD$3,bHist!$1:$1,0)))</f>
        <v>289.68200000000002</v>
      </c>
      <c r="QE4" s="45" cm="1">
        <f t="array" aca="1" ref="QE4" ca="1">IF(ISBLANK(INDEX(bHist!$1:$1048576,stat!$D4,_xlfn.XMATCH(QE$3,bHist!$1:$1,0))),"-",INDEX(bHist!$1:$1048576,stat!$D4,_xlfn.XMATCH(QE$3,bHist!$1:$1,0)))</f>
        <v>285.24099999999999</v>
      </c>
      <c r="QF4" s="45" cm="1">
        <f t="array" aca="1" ref="QF4" ca="1">IF(ISBLANK(INDEX(bHist!$1:$1048576,stat!$D4,_xlfn.XMATCH(QF$3,bHist!$1:$1,0))),"-",INDEX(bHist!$1:$1048576,stat!$D4,_xlfn.XMATCH(QF$3,bHist!$1:$1,0)))</f>
        <v>290.68200000000002</v>
      </c>
      <c r="QG4" s="45" cm="1">
        <f t="array" aca="1" ref="QG4" ca="1">IF(ISBLANK(INDEX(bHist!$1:$1048576,stat!$D4,_xlfn.XMATCH(QG$3,bHist!$1:$1,0))),"-",INDEX(bHist!$1:$1048576,stat!$D4,_xlfn.XMATCH(QG$3,bHist!$1:$1,0)))</f>
        <v>281.53699999999998</v>
      </c>
      <c r="QH4" s="45" cm="1">
        <f t="array" aca="1" ref="QH4" ca="1">IF(ISBLANK(INDEX(bHist!$1:$1048576,stat!$D4,_xlfn.XMATCH(QH$3,bHist!$1:$1,0))),"-",INDEX(bHist!$1:$1048576,stat!$D4,_xlfn.XMATCH(QH$3,bHist!$1:$1,0)))</f>
        <v>277.67899999999997</v>
      </c>
      <c r="QI4" s="45" cm="1">
        <f t="array" aca="1" ref="QI4" ca="1">IF(ISBLANK(INDEX(bHist!$1:$1048576,stat!$D4,_xlfn.XMATCH(QI$3,bHist!$1:$1,0))),"-",INDEX(bHist!$1:$1048576,stat!$D4,_xlfn.XMATCH(QI$3,bHist!$1:$1,0)))</f>
        <v>271.19600000000003</v>
      </c>
      <c r="QJ4" s="45" cm="1">
        <f t="array" aca="1" ref="QJ4" ca="1">IF(ISBLANK(INDEX(bHist!$1:$1048576,stat!$D4,_xlfn.XMATCH(QJ$3,bHist!$1:$1,0))),"-",INDEX(bHist!$1:$1048576,stat!$D4,_xlfn.XMATCH(QJ$3,bHist!$1:$1,0)))</f>
        <v>279.18299999999999</v>
      </c>
      <c r="QK4" s="45" cm="1">
        <f t="array" aca="1" ref="QK4" ca="1">IF(ISBLANK(INDEX(bHist!$1:$1048576,stat!$D4,_xlfn.XMATCH(QK$3,bHist!$1:$1,0))),"-",INDEX(bHist!$1:$1048576,stat!$D4,_xlfn.XMATCH(QK$3,bHist!$1:$1,0)))</f>
        <v>273.48700000000002</v>
      </c>
      <c r="QL4" s="45" cm="1">
        <f t="array" aca="1" ref="QL4" ca="1">IF(ISBLANK(INDEX(bHist!$1:$1048576,stat!$D4,_xlfn.XMATCH(QL$3,bHist!$1:$1,0))),"-",INDEX(bHist!$1:$1048576,stat!$D4,_xlfn.XMATCH(QL$3,bHist!$1:$1,0)))</f>
        <v>274.97300000000001</v>
      </c>
      <c r="QM4" s="45" cm="1">
        <f t="array" aca="1" ref="QM4" ca="1">IF(ISBLANK(INDEX(bHist!$1:$1048576,stat!$D4,_xlfn.XMATCH(QM$3,bHist!$1:$1,0))),"-",INDEX(bHist!$1:$1048576,stat!$D4,_xlfn.XMATCH(QM$3,bHist!$1:$1,0)))</f>
        <v>266.00599999999997</v>
      </c>
      <c r="QN4" s="45" cm="1">
        <f t="array" aca="1" ref="QN4" ca="1">IF(ISBLANK(INDEX(bHist!$1:$1048576,stat!$D4,_xlfn.XMATCH(QN$3,bHist!$1:$1,0))),"-",INDEX(bHist!$1:$1048576,stat!$D4,_xlfn.XMATCH(QN$3,bHist!$1:$1,0)))</f>
        <v>269.65800000000002</v>
      </c>
      <c r="QO4" s="45" cm="1">
        <f t="array" aca="1" ref="QO4" ca="1">IF(ISBLANK(INDEX(bHist!$1:$1048576,stat!$D4,_xlfn.XMATCH(QO$3,bHist!$1:$1,0))),"-",INDEX(bHist!$1:$1048576,stat!$D4,_xlfn.XMATCH(QO$3,bHist!$1:$1,0)))</f>
        <v>270.40800000000002</v>
      </c>
      <c r="QP4" s="45" cm="1">
        <f t="array" aca="1" ref="QP4" ca="1">IF(ISBLANK(INDEX(bHist!$1:$1048576,stat!$D4,_xlfn.XMATCH(QP$3,bHist!$1:$1,0))),"-",INDEX(bHist!$1:$1048576,stat!$D4,_xlfn.XMATCH(QP$3,bHist!$1:$1,0)))</f>
        <v>271.14299999999997</v>
      </c>
      <c r="QQ4" s="45" cm="1">
        <f t="array" aca="1" ref="QQ4" ca="1">IF(ISBLANK(INDEX(bHist!$1:$1048576,stat!$D4,_xlfn.XMATCH(QQ$3,bHist!$1:$1,0))),"-",INDEX(bHist!$1:$1048576,stat!$D4,_xlfn.XMATCH(QQ$3,bHist!$1:$1,0)))</f>
        <v>264.90699999999998</v>
      </c>
      <c r="QR4" s="45" cm="1">
        <f t="array" aca="1" ref="QR4" ca="1">IF(ISBLANK(INDEX(bHist!$1:$1048576,stat!$D4,_xlfn.XMATCH(QR$3,bHist!$1:$1,0))),"-",INDEX(bHist!$1:$1048576,stat!$D4,_xlfn.XMATCH(QR$3,bHist!$1:$1,0)))</f>
        <v>266.411</v>
      </c>
      <c r="QS4" s="45" cm="1">
        <f t="array" aca="1" ref="QS4" ca="1">IF(ISBLANK(INDEX(bHist!$1:$1048576,stat!$D4,_xlfn.XMATCH(QS$3,bHist!$1:$1,0))),"-",INDEX(bHist!$1:$1048576,stat!$D4,_xlfn.XMATCH(QS$3,bHist!$1:$1,0)))</f>
        <v>280.15899999999999</v>
      </c>
      <c r="QT4" s="45" cm="1">
        <f t="array" aca="1" ref="QT4" ca="1">IF(ISBLANK(INDEX(bHist!$1:$1048576,stat!$D4,_xlfn.XMATCH(QT$3,bHist!$1:$1,0))),"-",INDEX(bHist!$1:$1048576,stat!$D4,_xlfn.XMATCH(QT$3,bHist!$1:$1,0)))</f>
        <v>279.822</v>
      </c>
      <c r="QU4" s="45" cm="1">
        <f t="array" aca="1" ref="QU4" ca="1">IF(ISBLANK(INDEX(bHist!$1:$1048576,stat!$D4,_xlfn.XMATCH(QU$3,bHist!$1:$1,0))),"-",INDEX(bHist!$1:$1048576,stat!$D4,_xlfn.XMATCH(QU$3,bHist!$1:$1,0)))</f>
        <v>282.12700000000001</v>
      </c>
      <c r="QV4" s="45" cm="1">
        <f t="array" aca="1" ref="QV4" ca="1">IF(ISBLANK(INDEX(bHist!$1:$1048576,stat!$D4,_xlfn.XMATCH(QV$3,bHist!$1:$1,0))),"-",INDEX(bHist!$1:$1048576,stat!$D4,_xlfn.XMATCH(QV$3,bHist!$1:$1,0)))</f>
        <v>281.31299999999999</v>
      </c>
      <c r="QW4" s="45" cm="1">
        <f t="array" aca="1" ref="QW4" ca="1">IF(ISBLANK(INDEX(bHist!$1:$1048576,stat!$D4,_xlfn.XMATCH(QW$3,bHist!$1:$1,0))),"-",INDEX(bHist!$1:$1048576,stat!$D4,_xlfn.XMATCH(QW$3,bHist!$1:$1,0)))</f>
        <v>278.24700000000001</v>
      </c>
      <c r="QX4" s="45" cm="1">
        <f t="array" aca="1" ref="QX4" ca="1">IF(ISBLANK(INDEX(bHist!$1:$1048576,stat!$D4,_xlfn.XMATCH(QX$3,bHist!$1:$1,0))),"-",INDEX(bHist!$1:$1048576,stat!$D4,_xlfn.XMATCH(QX$3,bHist!$1:$1,0)))</f>
        <v>283.202</v>
      </c>
      <c r="QY4" s="45" cm="1">
        <f t="array" aca="1" ref="QY4" ca="1">IF(ISBLANK(INDEX(bHist!$1:$1048576,stat!$D4,_xlfn.XMATCH(QY$3,bHist!$1:$1,0))),"-",INDEX(bHist!$1:$1048576,stat!$D4,_xlfn.XMATCH(QY$3,bHist!$1:$1,0)))</f>
        <v>279.90800000000002</v>
      </c>
      <c r="QZ4" s="45" cm="1">
        <f t="array" aca="1" ref="QZ4" ca="1">IF(ISBLANK(INDEX(bHist!$1:$1048576,stat!$D4,_xlfn.XMATCH(QZ$3,bHist!$1:$1,0))),"-",INDEX(bHist!$1:$1048576,stat!$D4,_xlfn.XMATCH(QZ$3,bHist!$1:$1,0)))</f>
        <v>280.44299999999998</v>
      </c>
      <c r="RA4" s="45" cm="1">
        <f t="array" aca="1" ref="RA4" ca="1">IF(ISBLANK(INDEX(bHist!$1:$1048576,stat!$D4,_xlfn.XMATCH(RA$3,bHist!$1:$1,0))),"-",INDEX(bHist!$1:$1048576,stat!$D4,_xlfn.XMATCH(RA$3,bHist!$1:$1,0)))</f>
        <v>286.98899999999998</v>
      </c>
      <c r="RB4" s="45" cm="1">
        <f t="array" aca="1" ref="RB4" ca="1">IF(ISBLANK(INDEX(bHist!$1:$1048576,stat!$D4,_xlfn.XMATCH(RB$3,bHist!$1:$1,0))),"-",INDEX(bHist!$1:$1048576,stat!$D4,_xlfn.XMATCH(RB$3,bHist!$1:$1,0)))</f>
        <v>289.80500000000001</v>
      </c>
      <c r="RC4" s="45" cm="1">
        <f t="array" aca="1" ref="RC4" ca="1">IF(ISBLANK(INDEX(bHist!$1:$1048576,stat!$D4,_xlfn.XMATCH(RC$3,bHist!$1:$1,0))),"-",INDEX(bHist!$1:$1048576,stat!$D4,_xlfn.XMATCH(RC$3,bHist!$1:$1,0)))</f>
        <v>291.51499999999999</v>
      </c>
      <c r="RD4" s="45" cm="1">
        <f t="array" aca="1" ref="RD4" ca="1">IF(ISBLANK(INDEX(bHist!$1:$1048576,stat!$D4,_xlfn.XMATCH(RD$3,bHist!$1:$1,0))),"-",INDEX(bHist!$1:$1048576,stat!$D4,_xlfn.XMATCH(RD$3,bHist!$1:$1,0)))</f>
        <v>296.99900000000002</v>
      </c>
      <c r="RE4" s="45" cm="1">
        <f t="array" aca="1" ref="RE4" ca="1">IF(ISBLANK(INDEX(bHist!$1:$1048576,stat!$D4,_xlfn.XMATCH(RE$3,bHist!$1:$1,0))),"-",INDEX(bHist!$1:$1048576,stat!$D4,_xlfn.XMATCH(RE$3,bHist!$1:$1,0)))</f>
        <v>298.01</v>
      </c>
      <c r="RF4" s="45" cm="1">
        <f t="array" aca="1" ref="RF4" ca="1">IF(ISBLANK(INDEX(bHist!$1:$1048576,stat!$D4,_xlfn.XMATCH(RF$3,bHist!$1:$1,0))),"-",INDEX(bHist!$1:$1048576,stat!$D4,_xlfn.XMATCH(RF$3,bHist!$1:$1,0)))</f>
        <v>300.40100000000001</v>
      </c>
      <c r="RG4" s="45" cm="1">
        <f t="array" aca="1" ref="RG4" ca="1">IF(ISBLANK(INDEX(bHist!$1:$1048576,stat!$D4,_xlfn.XMATCH(RG$3,bHist!$1:$1,0))),"-",INDEX(bHist!$1:$1048576,stat!$D4,_xlfn.XMATCH(RG$3,bHist!$1:$1,0)))</f>
        <v>294.375</v>
      </c>
      <c r="RH4" s="45" cm="1">
        <f t="array" aca="1" ref="RH4" ca="1">IF(ISBLANK(INDEX(bHist!$1:$1048576,stat!$D4,_xlfn.XMATCH(RH$3,bHist!$1:$1,0))),"-",INDEX(bHist!$1:$1048576,stat!$D4,_xlfn.XMATCH(RH$3,bHist!$1:$1,0)))</f>
        <v>287.66899999999998</v>
      </c>
      <c r="RI4" s="45" cm="1">
        <f t="array" aca="1" ref="RI4" ca="1">IF(ISBLANK(INDEX(bHist!$1:$1048576,stat!$D4,_xlfn.XMATCH(RI$3,bHist!$1:$1,0))),"-",INDEX(bHist!$1:$1048576,stat!$D4,_xlfn.XMATCH(RI$3,bHist!$1:$1,0)))</f>
        <v>285.57</v>
      </c>
      <c r="RJ4" s="45" cm="1">
        <f t="array" aca="1" ref="RJ4" ca="1">IF(ISBLANK(INDEX(bHist!$1:$1048576,stat!$D4,_xlfn.XMATCH(RJ$3,bHist!$1:$1,0))),"-",INDEX(bHist!$1:$1048576,stat!$D4,_xlfn.XMATCH(RJ$3,bHist!$1:$1,0)))</f>
        <v>285.72199999999998</v>
      </c>
      <c r="RK4" s="45" cm="1">
        <f t="array" aca="1" ref="RK4" ca="1">IF(ISBLANK(INDEX(bHist!$1:$1048576,stat!$D4,_xlfn.XMATCH(RK$3,bHist!$1:$1,0))),"-",INDEX(bHist!$1:$1048576,stat!$D4,_xlfn.XMATCH(RK$3,bHist!$1:$1,0)))</f>
        <v>291.73599999999999</v>
      </c>
      <c r="RL4" s="45" cm="1">
        <f t="array" aca="1" ref="RL4" ca="1">IF(ISBLANK(INDEX(bHist!$1:$1048576,stat!$D4,_xlfn.XMATCH(RL$3,bHist!$1:$1,0))),"-",INDEX(bHist!$1:$1048576,stat!$D4,_xlfn.XMATCH(RL$3,bHist!$1:$1,0)))</f>
        <v>288.36900000000003</v>
      </c>
      <c r="RM4" s="45" cm="1">
        <f t="array" aca="1" ref="RM4" ca="1">IF(ISBLANK(INDEX(bHist!$1:$1048576,stat!$D4,_xlfn.XMATCH(RM$3,bHist!$1:$1,0))),"-",INDEX(bHist!$1:$1048576,stat!$D4,_xlfn.XMATCH(RM$3,bHist!$1:$1,0)))</f>
        <v>292.7</v>
      </c>
      <c r="RN4" s="45" cm="1">
        <f t="array" aca="1" ref="RN4" ca="1">IF(ISBLANK(INDEX(bHist!$1:$1048576,stat!$D4,_xlfn.XMATCH(RN$3,bHist!$1:$1,0))),"-",INDEX(bHist!$1:$1048576,stat!$D4,_xlfn.XMATCH(RN$3,bHist!$1:$1,0)))</f>
        <v>304.315</v>
      </c>
      <c r="RO4" s="45" cm="1">
        <f t="array" aca="1" ref="RO4" ca="1">IF(ISBLANK(INDEX(bHist!$1:$1048576,stat!$D4,_xlfn.XMATCH(RO$3,bHist!$1:$1,0))),"-",INDEX(bHist!$1:$1048576,stat!$D4,_xlfn.XMATCH(RO$3,bHist!$1:$1,0)))</f>
        <v>305.58600000000001</v>
      </c>
      <c r="RP4" s="45" cm="1">
        <f t="array" aca="1" ref="RP4" ca="1">IF(ISBLANK(INDEX(bHist!$1:$1048576,stat!$D4,_xlfn.XMATCH(RP$3,bHist!$1:$1,0))),"-",INDEX(bHist!$1:$1048576,stat!$D4,_xlfn.XMATCH(RP$3,bHist!$1:$1,0)))</f>
        <v>304.98399999999998</v>
      </c>
      <c r="RQ4" s="45" cm="1">
        <f t="array" aca="1" ref="RQ4" ca="1">IF(ISBLANK(INDEX(bHist!$1:$1048576,stat!$D4,_xlfn.XMATCH(RQ$3,bHist!$1:$1,0))),"-",INDEX(bHist!$1:$1048576,stat!$D4,_xlfn.XMATCH(RQ$3,bHist!$1:$1,0)))</f>
        <v>313.43700000000001</v>
      </c>
      <c r="RR4" s="45" cm="1">
        <f t="array" aca="1" ref="RR4" ca="1">IF(ISBLANK(INDEX(bHist!$1:$1048576,stat!$D4,_xlfn.XMATCH(RR$3,bHist!$1:$1,0))),"-",INDEX(bHist!$1:$1048576,stat!$D4,_xlfn.XMATCH(RR$3,bHist!$1:$1,0)))</f>
        <v>305.87799999999999</v>
      </c>
      <c r="RS4" s="45" cm="1">
        <f t="array" aca="1" ref="RS4" ca="1">IF(ISBLANK(INDEX(bHist!$1:$1048576,stat!$D4,_xlfn.XMATCH(RS$3,bHist!$1:$1,0))),"-",INDEX(bHist!$1:$1048576,stat!$D4,_xlfn.XMATCH(RS$3,bHist!$1:$1,0)))</f>
        <v>308.286</v>
      </c>
      <c r="RT4" s="45" cm="1">
        <f t="array" aca="1" ref="RT4" ca="1">IF(ISBLANK(INDEX(bHist!$1:$1048576,stat!$D4,_xlfn.XMATCH(RT$3,bHist!$1:$1,0))),"-",INDEX(bHist!$1:$1048576,stat!$D4,_xlfn.XMATCH(RT$3,bHist!$1:$1,0)))</f>
        <v>303.58999999999997</v>
      </c>
      <c r="RU4" s="45" cm="1">
        <f t="array" aca="1" ref="RU4" ca="1">IF(ISBLANK(INDEX(bHist!$1:$1048576,stat!$D4,_xlfn.XMATCH(RU$3,bHist!$1:$1,0))),"-",INDEX(bHist!$1:$1048576,stat!$D4,_xlfn.XMATCH(RU$3,bHist!$1:$1,0)))</f>
        <v>292.99200000000002</v>
      </c>
      <c r="RV4" s="45" cm="1">
        <f t="array" aca="1" ref="RV4" ca="1">IF(ISBLANK(INDEX(bHist!$1:$1048576,stat!$D4,_xlfn.XMATCH(RV$3,bHist!$1:$1,0))),"-",INDEX(bHist!$1:$1048576,stat!$D4,_xlfn.XMATCH(RV$3,bHist!$1:$1,0)))</f>
        <v>291.40100000000001</v>
      </c>
      <c r="RW4" s="45" cm="1">
        <f t="array" aca="1" ref="RW4" ca="1">IF(ISBLANK(INDEX(bHist!$1:$1048576,stat!$D4,_xlfn.XMATCH(RW$3,bHist!$1:$1,0))),"-",INDEX(bHist!$1:$1048576,stat!$D4,_xlfn.XMATCH(RW$3,bHist!$1:$1,0)))</f>
        <v>291.66000000000003</v>
      </c>
      <c r="RX4" s="45" cm="1">
        <f t="array" aca="1" ref="RX4" ca="1">IF(ISBLANK(INDEX(bHist!$1:$1048576,stat!$D4,_xlfn.XMATCH(RX$3,bHist!$1:$1,0))),"-",INDEX(bHist!$1:$1048576,stat!$D4,_xlfn.XMATCH(RX$3,bHist!$1:$1,0)))</f>
        <v>296.16899999999998</v>
      </c>
      <c r="RY4" s="45" cm="1">
        <f t="array" aca="1" ref="RY4" ca="1">IF(ISBLANK(INDEX(bHist!$1:$1048576,stat!$D4,_xlfn.XMATCH(RY$3,bHist!$1:$1,0))),"-",INDEX(bHist!$1:$1048576,stat!$D4,_xlfn.XMATCH(RY$3,bHist!$1:$1,0)))</f>
        <v>293.93799999999999</v>
      </c>
      <c r="RZ4" s="45" cm="1">
        <f t="array" aca="1" ref="RZ4" ca="1">IF(ISBLANK(INDEX(bHist!$1:$1048576,stat!$D4,_xlfn.XMATCH(RZ$3,bHist!$1:$1,0))),"-",INDEX(bHist!$1:$1048576,stat!$D4,_xlfn.XMATCH(RZ$3,bHist!$1:$1,0)))</f>
        <v>291</v>
      </c>
      <c r="SA4" s="45" cm="1">
        <f t="array" aca="1" ref="SA4" ca="1">IF(ISBLANK(INDEX(bHist!$1:$1048576,stat!$D4,_xlfn.XMATCH(SA$3,bHist!$1:$1,0))),"-",INDEX(bHist!$1:$1048576,stat!$D4,_xlfn.XMATCH(SA$3,bHist!$1:$1,0)))</f>
        <v>286.423</v>
      </c>
      <c r="SB4" s="45" cm="1">
        <f t="array" aca="1" ref="SB4" ca="1">IF(ISBLANK(INDEX(bHist!$1:$1048576,stat!$D4,_xlfn.XMATCH(SB$3,bHist!$1:$1,0))),"-",INDEX(bHist!$1:$1048576,stat!$D4,_xlfn.XMATCH(SB$3,bHist!$1:$1,0)))</f>
        <v>281.70299999999997</v>
      </c>
      <c r="SC4" s="45" cm="1">
        <f t="array" aca="1" ref="SC4" ca="1">IF(ISBLANK(INDEX(bHist!$1:$1048576,stat!$D4,_xlfn.XMATCH(SC$3,bHist!$1:$1,0))),"-",INDEX(bHist!$1:$1048576,stat!$D4,_xlfn.XMATCH(SC$3,bHist!$1:$1,0)))</f>
        <v>287.262</v>
      </c>
      <c r="SD4" s="45" cm="1">
        <f t="array" aca="1" ref="SD4" ca="1">IF(ISBLANK(INDEX(bHist!$1:$1048576,stat!$D4,_xlfn.XMATCH(SD$3,bHist!$1:$1,0))),"-",INDEX(bHist!$1:$1048576,stat!$D4,_xlfn.XMATCH(SD$3,bHist!$1:$1,0)))</f>
        <v>281.49299999999999</v>
      </c>
      <c r="SE4" s="45" cm="1">
        <f t="array" aca="1" ref="SE4" ca="1">IF(ISBLANK(INDEX(bHist!$1:$1048576,stat!$D4,_xlfn.XMATCH(SE$3,bHist!$1:$1,0))),"-",INDEX(bHist!$1:$1048576,stat!$D4,_xlfn.XMATCH(SE$3,bHist!$1:$1,0)))</f>
        <v>277.19900000000001</v>
      </c>
      <c r="SF4" s="45" cm="1">
        <f t="array" aca="1" ref="SF4" ca="1">IF(ISBLANK(INDEX(bHist!$1:$1048576,stat!$D4,_xlfn.XMATCH(SF$3,bHist!$1:$1,0))),"-",INDEX(bHist!$1:$1048576,stat!$D4,_xlfn.XMATCH(SF$3,bHist!$1:$1,0)))</f>
        <v>284.83300000000003</v>
      </c>
      <c r="SG4" s="45" cm="1">
        <f t="array" aca="1" ref="SG4" ca="1">IF(ISBLANK(INDEX(bHist!$1:$1048576,stat!$D4,_xlfn.XMATCH(SG$3,bHist!$1:$1,0))),"-",INDEX(bHist!$1:$1048576,stat!$D4,_xlfn.XMATCH(SG$3,bHist!$1:$1,0)))</f>
        <v>287.738</v>
      </c>
      <c r="SH4" s="45" cm="1">
        <f t="array" aca="1" ref="SH4" ca="1">IF(ISBLANK(INDEX(bHist!$1:$1048576,stat!$D4,_xlfn.XMATCH(SH$3,bHist!$1:$1,0))),"-",INDEX(bHist!$1:$1048576,stat!$D4,_xlfn.XMATCH(SH$3,bHist!$1:$1,0)))</f>
        <v>291.20400000000001</v>
      </c>
      <c r="SI4" s="45" cm="1">
        <f t="array" aca="1" ref="SI4" ca="1">IF(ISBLANK(INDEX(bHist!$1:$1048576,stat!$D4,_xlfn.XMATCH(SI$3,bHist!$1:$1,0))),"-",INDEX(bHist!$1:$1048576,stat!$D4,_xlfn.XMATCH(SI$3,bHist!$1:$1,0)))</f>
        <v>295.358</v>
      </c>
      <c r="SJ4" s="45" cm="1">
        <f t="array" aca="1" ref="SJ4" ca="1">IF(ISBLANK(INDEX(bHist!$1:$1048576,stat!$D4,_xlfn.XMATCH(SJ$3,bHist!$1:$1,0))),"-",INDEX(bHist!$1:$1048576,stat!$D4,_xlfn.XMATCH(SJ$3,bHist!$1:$1,0)))</f>
        <v>295.12400000000002</v>
      </c>
      <c r="SK4" s="45" cm="1">
        <f t="array" aca="1" ref="SK4" ca="1">IF(ISBLANK(INDEX(bHist!$1:$1048576,stat!$D4,_xlfn.XMATCH(SK$3,bHist!$1:$1,0))),"-",INDEX(bHist!$1:$1048576,stat!$D4,_xlfn.XMATCH(SK$3,bHist!$1:$1,0)))</f>
        <v>291.57499999999999</v>
      </c>
      <c r="SL4" s="45" cm="1">
        <f t="array" aca="1" ref="SL4" ca="1">IF(ISBLANK(INDEX(bHist!$1:$1048576,stat!$D4,_xlfn.XMATCH(SL$3,bHist!$1:$1,0))),"-",INDEX(bHist!$1:$1048576,stat!$D4,_xlfn.XMATCH(SL$3,bHist!$1:$1,0)))</f>
        <v>289.49799999999999</v>
      </c>
      <c r="SM4" s="45" cm="1">
        <f t="array" aca="1" ref="SM4" ca="1">IF(ISBLANK(INDEX(bHist!$1:$1048576,stat!$D4,_xlfn.XMATCH(SM$3,bHist!$1:$1,0))),"-",INDEX(bHist!$1:$1048576,stat!$D4,_xlfn.XMATCH(SM$3,bHist!$1:$1,0)))</f>
        <v>289.411</v>
      </c>
      <c r="SN4" s="45" cm="1">
        <f t="array" aca="1" ref="SN4" ca="1">IF(ISBLANK(INDEX(bHist!$1:$1048576,stat!$D4,_xlfn.XMATCH(SN$3,bHist!$1:$1,0))),"-",INDEX(bHist!$1:$1048576,stat!$D4,_xlfn.XMATCH(SN$3,bHist!$1:$1,0)))</f>
        <v>292.11200000000002</v>
      </c>
      <c r="SO4" s="45" cm="1">
        <f t="array" aca="1" ref="SO4" ca="1">IF(ISBLANK(INDEX(bHist!$1:$1048576,stat!$D4,_xlfn.XMATCH(SO$3,bHist!$1:$1,0))),"-",INDEX(bHist!$1:$1048576,stat!$D4,_xlfn.XMATCH(SO$3,bHist!$1:$1,0)))</f>
        <v>297.85199999999998</v>
      </c>
      <c r="SP4" s="45" cm="1">
        <f t="array" aca="1" ref="SP4" ca="1">IF(ISBLANK(INDEX(bHist!$1:$1048576,stat!$D4,_xlfn.XMATCH(SP$3,bHist!$1:$1,0))),"-",INDEX(bHist!$1:$1048576,stat!$D4,_xlfn.XMATCH(SP$3,bHist!$1:$1,0)))</f>
        <v>305.45100000000002</v>
      </c>
      <c r="SQ4" s="45" cm="1">
        <f t="array" aca="1" ref="SQ4" ca="1">IF(ISBLANK(INDEX(bHist!$1:$1048576,stat!$D4,_xlfn.XMATCH(SQ$3,bHist!$1:$1,0))),"-",INDEX(bHist!$1:$1048576,stat!$D4,_xlfn.XMATCH(SQ$3,bHist!$1:$1,0)))</f>
        <v>300.755</v>
      </c>
      <c r="SR4" s="44"/>
      <c r="SS4" s="44"/>
      <c r="ST4" s="44"/>
      <c r="SU4" s="44"/>
      <c r="SV4" s="44"/>
      <c r="SW4" s="44"/>
      <c r="SX4" s="44"/>
      <c r="SY4" s="44"/>
      <c r="SZ4" s="44"/>
      <c r="TA4" s="44"/>
      <c r="TB4" s="44"/>
      <c r="TC4" s="44"/>
      <c r="TD4" s="44"/>
      <c r="TE4" s="44"/>
      <c r="TF4" s="44"/>
      <c r="TG4" s="44"/>
      <c r="TH4" s="44"/>
      <c r="TI4" s="44"/>
      <c r="TJ4" s="44"/>
      <c r="TK4" s="44"/>
      <c r="TL4" s="44"/>
      <c r="TM4" s="44"/>
      <c r="TN4" s="44"/>
      <c r="TO4" s="44"/>
      <c r="TP4" s="44"/>
      <c r="TQ4" s="44"/>
      <c r="TR4" s="44"/>
      <c r="TS4" s="44"/>
      <c r="TT4" s="44"/>
      <c r="TU4" s="44"/>
      <c r="TV4" s="44"/>
      <c r="TW4" s="44"/>
      <c r="TX4" s="44"/>
      <c r="TY4" s="44"/>
      <c r="TZ4" s="44"/>
    </row>
    <row r="5" spans="3:546" x14ac:dyDescent="0.25">
      <c r="C5" s="43" t="s">
        <v>499</v>
      </c>
      <c r="D5" s="43">
        <f ca="1">_xlfn.XMATCH(C5,bHist!B:B,0)</f>
        <v>3</v>
      </c>
      <c r="E5" s="43" t="str">
        <f ca="1">_xlfn.XLOOKUP(C5,bHist!B:B,bHist!C:C)</f>
        <v>itrx main</v>
      </c>
      <c r="F5" s="45" cm="1">
        <f t="array" aca="1" ref="F5" ca="1">IF(ISBLANK(INDEX(bHist!$1:$1048576,stat!$D5,_xlfn.XMATCH(F$3,bHist!$1:$1,0))),"-",INDEX(bHist!$1:$1048576,stat!$D5,_xlfn.XMATCH(F$3,bHist!$1:$1,0)))</f>
        <v>62.594000000000001</v>
      </c>
      <c r="G5" s="45" cm="1">
        <f t="array" aca="1" ref="G5" ca="1">IF(ISBLANK(INDEX(bHist!$1:$1048576,stat!$D5,_xlfn.XMATCH(G$3,bHist!$1:$1,0))),"-",INDEX(bHist!$1:$1048576,stat!$D5,_xlfn.XMATCH(G$3,bHist!$1:$1,0)))</f>
        <v>62.58</v>
      </c>
      <c r="H5" s="45" cm="1">
        <f t="array" aca="1" ref="H5" ca="1">IF(ISBLANK(INDEX(bHist!$1:$1048576,stat!$D5,_xlfn.XMATCH(H$3,bHist!$1:$1,0))),"-",INDEX(bHist!$1:$1048576,stat!$D5,_xlfn.XMATCH(H$3,bHist!$1:$1,0)))</f>
        <v>61.320999999999998</v>
      </c>
      <c r="I5" s="45" cm="1">
        <f t="array" aca="1" ref="I5" ca="1">IF(ISBLANK(INDEX(bHist!$1:$1048576,stat!$D5,_xlfn.XMATCH(I$3,bHist!$1:$1,0))),"-",INDEX(bHist!$1:$1048576,stat!$D5,_xlfn.XMATCH(I$3,bHist!$1:$1,0)))</f>
        <v>63.954999999999998</v>
      </c>
      <c r="J5" s="45" cm="1">
        <f t="array" aca="1" ref="J5" ca="1">IF(ISBLANK(INDEX(bHist!$1:$1048576,stat!$D5,_xlfn.XMATCH(J$3,bHist!$1:$1,0))),"-",INDEX(bHist!$1:$1048576,stat!$D5,_xlfn.XMATCH(J$3,bHist!$1:$1,0)))</f>
        <v>63.98</v>
      </c>
      <c r="K5" s="45" cm="1">
        <f t="array" aca="1" ref="K5" ca="1">IF(ISBLANK(INDEX(bHist!$1:$1048576,stat!$D5,_xlfn.XMATCH(K$3,bHist!$1:$1,0))),"-",INDEX(bHist!$1:$1048576,stat!$D5,_xlfn.XMATCH(K$3,bHist!$1:$1,0)))</f>
        <v>65.075999999999993</v>
      </c>
      <c r="L5" s="45" cm="1">
        <f t="array" aca="1" ref="L5" ca="1">IF(ISBLANK(INDEX(bHist!$1:$1048576,stat!$D5,_xlfn.XMATCH(L$3,bHist!$1:$1,0))),"-",INDEX(bHist!$1:$1048576,stat!$D5,_xlfn.XMATCH(L$3,bHist!$1:$1,0)))</f>
        <v>66.563999999999993</v>
      </c>
      <c r="M5" s="45" cm="1">
        <f t="array" aca="1" ref="M5" ca="1">IF(ISBLANK(INDEX(bHist!$1:$1048576,stat!$D5,_xlfn.XMATCH(M$3,bHist!$1:$1,0))),"-",INDEX(bHist!$1:$1048576,stat!$D5,_xlfn.XMATCH(M$3,bHist!$1:$1,0)))</f>
        <v>70.38</v>
      </c>
      <c r="N5" s="45" cm="1">
        <f t="array" aca="1" ref="N5" ca="1">IF(ISBLANK(INDEX(bHist!$1:$1048576,stat!$D5,_xlfn.XMATCH(N$3,bHist!$1:$1,0))),"-",INDEX(bHist!$1:$1048576,stat!$D5,_xlfn.XMATCH(N$3,bHist!$1:$1,0)))</f>
        <v>71.77</v>
      </c>
      <c r="O5" s="45" cm="1">
        <f t="array" aca="1" ref="O5" ca="1">IF(ISBLANK(INDEX(bHist!$1:$1048576,stat!$D5,_xlfn.XMATCH(O$3,bHist!$1:$1,0))),"-",INDEX(bHist!$1:$1048576,stat!$D5,_xlfn.XMATCH(O$3,bHist!$1:$1,0)))</f>
        <v>69.787000000000006</v>
      </c>
      <c r="P5" s="45" cm="1">
        <f t="array" aca="1" ref="P5" ca="1">IF(ISBLANK(INDEX(bHist!$1:$1048576,stat!$D5,_xlfn.XMATCH(P$3,bHist!$1:$1,0))),"-",INDEX(bHist!$1:$1048576,stat!$D5,_xlfn.XMATCH(P$3,bHist!$1:$1,0)))</f>
        <v>69.363</v>
      </c>
      <c r="Q5" s="45" cm="1">
        <f t="array" aca="1" ref="Q5" ca="1">IF(ISBLANK(INDEX(bHist!$1:$1048576,stat!$D5,_xlfn.XMATCH(Q$3,bHist!$1:$1,0))),"-",INDEX(bHist!$1:$1048576,stat!$D5,_xlfn.XMATCH(Q$3,bHist!$1:$1,0)))</f>
        <v>64.631</v>
      </c>
      <c r="R5" s="45" cm="1">
        <f t="array" aca="1" ref="R5" ca="1">IF(ISBLANK(INDEX(bHist!$1:$1048576,stat!$D5,_xlfn.XMATCH(R$3,bHist!$1:$1,0))),"-",INDEX(bHist!$1:$1048576,stat!$D5,_xlfn.XMATCH(R$3,bHist!$1:$1,0)))</f>
        <v>67.015000000000001</v>
      </c>
      <c r="S5" s="45" cm="1">
        <f t="array" aca="1" ref="S5" ca="1">IF(ISBLANK(INDEX(bHist!$1:$1048576,stat!$D5,_xlfn.XMATCH(S$3,bHist!$1:$1,0))),"-",INDEX(bHist!$1:$1048576,stat!$D5,_xlfn.XMATCH(S$3,bHist!$1:$1,0)))</f>
        <v>66.177000000000007</v>
      </c>
      <c r="T5" s="45" cm="1">
        <f t="array" aca="1" ref="T5" ca="1">IF(ISBLANK(INDEX(bHist!$1:$1048576,stat!$D5,_xlfn.XMATCH(T$3,bHist!$1:$1,0))),"-",INDEX(bHist!$1:$1048576,stat!$D5,_xlfn.XMATCH(T$3,bHist!$1:$1,0)))</f>
        <v>66.757000000000005</v>
      </c>
      <c r="U5" s="45" cm="1">
        <f t="array" aca="1" ref="U5" ca="1">IF(ISBLANK(INDEX(bHist!$1:$1048576,stat!$D5,_xlfn.XMATCH(U$3,bHist!$1:$1,0))),"-",INDEX(bHist!$1:$1048576,stat!$D5,_xlfn.XMATCH(U$3,bHist!$1:$1,0)))</f>
        <v>64.195999999999998</v>
      </c>
      <c r="V5" s="45" cm="1">
        <f t="array" aca="1" ref="V5" ca="1">IF(ISBLANK(INDEX(bHist!$1:$1048576,stat!$D5,_xlfn.XMATCH(V$3,bHist!$1:$1,0))),"-",INDEX(bHist!$1:$1048576,stat!$D5,_xlfn.XMATCH(V$3,bHist!$1:$1,0)))</f>
        <v>64.968000000000004</v>
      </c>
      <c r="W5" s="45" cm="1">
        <f t="array" aca="1" ref="W5" ca="1">IF(ISBLANK(INDEX(bHist!$1:$1048576,stat!$D5,_xlfn.XMATCH(W$3,bHist!$1:$1,0))),"-",INDEX(bHist!$1:$1048576,stat!$D5,_xlfn.XMATCH(W$3,bHist!$1:$1,0)))</f>
        <v>70.533000000000001</v>
      </c>
      <c r="X5" s="45" cm="1">
        <f t="array" aca="1" ref="X5" ca="1">IF(ISBLANK(INDEX(bHist!$1:$1048576,stat!$D5,_xlfn.XMATCH(X$3,bHist!$1:$1,0))),"-",INDEX(bHist!$1:$1048576,stat!$D5,_xlfn.XMATCH(X$3,bHist!$1:$1,0)))</f>
        <v>69.369</v>
      </c>
      <c r="Y5" s="45" cm="1">
        <f t="array" aca="1" ref="Y5" ca="1">IF(ISBLANK(INDEX(bHist!$1:$1048576,stat!$D5,_xlfn.XMATCH(Y$3,bHist!$1:$1,0))),"-",INDEX(bHist!$1:$1048576,stat!$D5,_xlfn.XMATCH(Y$3,bHist!$1:$1,0)))</f>
        <v>71.257000000000005</v>
      </c>
      <c r="Z5" s="45" cm="1">
        <f t="array" aca="1" ref="Z5" ca="1">IF(ISBLANK(INDEX(bHist!$1:$1048576,stat!$D5,_xlfn.XMATCH(Z$3,bHist!$1:$1,0))),"-",INDEX(bHist!$1:$1048576,stat!$D5,_xlfn.XMATCH(Z$3,bHist!$1:$1,0)))</f>
        <v>67.197999999999993</v>
      </c>
      <c r="AA5" s="45" cm="1">
        <f t="array" aca="1" ref="AA5" ca="1">IF(ISBLANK(INDEX(bHist!$1:$1048576,stat!$D5,_xlfn.XMATCH(AA$3,bHist!$1:$1,0))),"-",INDEX(bHist!$1:$1048576,stat!$D5,_xlfn.XMATCH(AA$3,bHist!$1:$1,0)))</f>
        <v>65.516999999999996</v>
      </c>
      <c r="AB5" s="45" cm="1">
        <f t="array" aca="1" ref="AB5" ca="1">IF(ISBLANK(INDEX(bHist!$1:$1048576,stat!$D5,_xlfn.XMATCH(AB$3,bHist!$1:$1,0))),"-",INDEX(bHist!$1:$1048576,stat!$D5,_xlfn.XMATCH(AB$3,bHist!$1:$1,0)))</f>
        <v>61.204000000000001</v>
      </c>
      <c r="AC5" s="45" cm="1">
        <f t="array" aca="1" ref="AC5" ca="1">IF(ISBLANK(INDEX(bHist!$1:$1048576,stat!$D5,_xlfn.XMATCH(AC$3,bHist!$1:$1,0))),"-",INDEX(bHist!$1:$1048576,stat!$D5,_xlfn.XMATCH(AC$3,bHist!$1:$1,0)))</f>
        <v>58.405999999999999</v>
      </c>
      <c r="AD5" s="45" cm="1">
        <f t="array" aca="1" ref="AD5" ca="1">IF(ISBLANK(INDEX(bHist!$1:$1048576,stat!$D5,_xlfn.XMATCH(AD$3,bHist!$1:$1,0))),"-",INDEX(bHist!$1:$1048576,stat!$D5,_xlfn.XMATCH(AD$3,bHist!$1:$1,0)))</f>
        <v>63.59</v>
      </c>
      <c r="AE5" s="45" cm="1">
        <f t="array" aca="1" ref="AE5" ca="1">IF(ISBLANK(INDEX(bHist!$1:$1048576,stat!$D5,_xlfn.XMATCH(AE$3,bHist!$1:$1,0))),"-",INDEX(bHist!$1:$1048576,stat!$D5,_xlfn.XMATCH(AE$3,bHist!$1:$1,0)))</f>
        <v>64.683999999999997</v>
      </c>
      <c r="AF5" s="45" cm="1">
        <f t="array" aca="1" ref="AF5" ca="1">IF(ISBLANK(INDEX(bHist!$1:$1048576,stat!$D5,_xlfn.XMATCH(AF$3,bHist!$1:$1,0))),"-",INDEX(bHist!$1:$1048576,stat!$D5,_xlfn.XMATCH(AF$3,bHist!$1:$1,0)))</f>
        <v>66.997</v>
      </c>
      <c r="AG5" s="45" cm="1">
        <f t="array" aca="1" ref="AG5" ca="1">IF(ISBLANK(INDEX(bHist!$1:$1048576,stat!$D5,_xlfn.XMATCH(AG$3,bHist!$1:$1,0))),"-",INDEX(bHist!$1:$1048576,stat!$D5,_xlfn.XMATCH(AG$3,bHist!$1:$1,0)))</f>
        <v>70.304000000000002</v>
      </c>
      <c r="AH5" s="45" cm="1">
        <f t="array" aca="1" ref="AH5" ca="1">IF(ISBLANK(INDEX(bHist!$1:$1048576,stat!$D5,_xlfn.XMATCH(AH$3,bHist!$1:$1,0))),"-",INDEX(bHist!$1:$1048576,stat!$D5,_xlfn.XMATCH(AH$3,bHist!$1:$1,0)))</f>
        <v>72.212999999999994</v>
      </c>
      <c r="AI5" s="45" cm="1">
        <f t="array" aca="1" ref="AI5" ca="1">IF(ISBLANK(INDEX(bHist!$1:$1048576,stat!$D5,_xlfn.XMATCH(AI$3,bHist!$1:$1,0))),"-",INDEX(bHist!$1:$1048576,stat!$D5,_xlfn.XMATCH(AI$3,bHist!$1:$1,0)))</f>
        <v>69.671000000000006</v>
      </c>
      <c r="AJ5" s="45" cm="1">
        <f t="array" aca="1" ref="AJ5" ca="1">IF(ISBLANK(INDEX(bHist!$1:$1048576,stat!$D5,_xlfn.XMATCH(AJ$3,bHist!$1:$1,0))),"-",INDEX(bHist!$1:$1048576,stat!$D5,_xlfn.XMATCH(AJ$3,bHist!$1:$1,0)))</f>
        <v>71.004999999999995</v>
      </c>
      <c r="AK5" s="45" cm="1">
        <f t="array" aca="1" ref="AK5" ca="1">IF(ISBLANK(INDEX(bHist!$1:$1048576,stat!$D5,_xlfn.XMATCH(AK$3,bHist!$1:$1,0))),"-",INDEX(bHist!$1:$1048576,stat!$D5,_xlfn.XMATCH(AK$3,bHist!$1:$1,0)))</f>
        <v>73.494</v>
      </c>
      <c r="AL5" s="45" cm="1">
        <f t="array" aca="1" ref="AL5" ca="1">IF(ISBLANK(INDEX(bHist!$1:$1048576,stat!$D5,_xlfn.XMATCH(AL$3,bHist!$1:$1,0))),"-",INDEX(bHist!$1:$1048576,stat!$D5,_xlfn.XMATCH(AL$3,bHist!$1:$1,0)))</f>
        <v>80.343999999999994</v>
      </c>
      <c r="AM5" s="45" cm="1">
        <f t="array" aca="1" ref="AM5" ca="1">IF(ISBLANK(INDEX(bHist!$1:$1048576,stat!$D5,_xlfn.XMATCH(AM$3,bHist!$1:$1,0))),"-",INDEX(bHist!$1:$1048576,stat!$D5,_xlfn.XMATCH(AM$3,bHist!$1:$1,0)))</f>
        <v>79.347999999999999</v>
      </c>
      <c r="AN5" s="45" cm="1">
        <f t="array" aca="1" ref="AN5" ca="1">IF(ISBLANK(INDEX(bHist!$1:$1048576,stat!$D5,_xlfn.XMATCH(AN$3,bHist!$1:$1,0))),"-",INDEX(bHist!$1:$1048576,stat!$D5,_xlfn.XMATCH(AN$3,bHist!$1:$1,0)))</f>
        <v>78.22</v>
      </c>
      <c r="AO5" s="45" cm="1">
        <f t="array" aca="1" ref="AO5" ca="1">IF(ISBLANK(INDEX(bHist!$1:$1048576,stat!$D5,_xlfn.XMATCH(AO$3,bHist!$1:$1,0))),"-",INDEX(bHist!$1:$1048576,stat!$D5,_xlfn.XMATCH(AO$3,bHist!$1:$1,0)))</f>
        <v>82.031999999999996</v>
      </c>
      <c r="AP5" s="45" cm="1">
        <f t="array" aca="1" ref="AP5" ca="1">IF(ISBLANK(INDEX(bHist!$1:$1048576,stat!$D5,_xlfn.XMATCH(AP$3,bHist!$1:$1,0))),"-",INDEX(bHist!$1:$1048576,stat!$D5,_xlfn.XMATCH(AP$3,bHist!$1:$1,0)))</f>
        <v>83.837000000000003</v>
      </c>
      <c r="AQ5" s="45" cm="1">
        <f t="array" aca="1" ref="AQ5" ca="1">IF(ISBLANK(INDEX(bHist!$1:$1048576,stat!$D5,_xlfn.XMATCH(AQ$3,bHist!$1:$1,0))),"-",INDEX(bHist!$1:$1048576,stat!$D5,_xlfn.XMATCH(AQ$3,bHist!$1:$1,0)))</f>
        <v>90.221000000000004</v>
      </c>
      <c r="AR5" s="45" cm="1">
        <f t="array" aca="1" ref="AR5" ca="1">IF(ISBLANK(INDEX(bHist!$1:$1048576,stat!$D5,_xlfn.XMATCH(AR$3,bHist!$1:$1,0))),"-",INDEX(bHist!$1:$1048576,stat!$D5,_xlfn.XMATCH(AR$3,bHist!$1:$1,0)))</f>
        <v>90.48</v>
      </c>
      <c r="AS5" s="45" cm="1">
        <f t="array" aca="1" ref="AS5" ca="1">IF(ISBLANK(INDEX(bHist!$1:$1048576,stat!$D5,_xlfn.XMATCH(AS$3,bHist!$1:$1,0))),"-",INDEX(bHist!$1:$1048576,stat!$D5,_xlfn.XMATCH(AS$3,bHist!$1:$1,0)))</f>
        <v>88.201999999999998</v>
      </c>
      <c r="AT5" s="45" cm="1">
        <f t="array" aca="1" ref="AT5" ca="1">IF(ISBLANK(INDEX(bHist!$1:$1048576,stat!$D5,_xlfn.XMATCH(AT$3,bHist!$1:$1,0))),"-",INDEX(bHist!$1:$1048576,stat!$D5,_xlfn.XMATCH(AT$3,bHist!$1:$1,0)))</f>
        <v>83.834000000000003</v>
      </c>
      <c r="AU5" s="45" cm="1">
        <f t="array" aca="1" ref="AU5" ca="1">IF(ISBLANK(INDEX(bHist!$1:$1048576,stat!$D5,_xlfn.XMATCH(AU$3,bHist!$1:$1,0))),"-",INDEX(bHist!$1:$1048576,stat!$D5,_xlfn.XMATCH(AU$3,bHist!$1:$1,0)))</f>
        <v>84.346999999999994</v>
      </c>
      <c r="AV5" s="45" cm="1">
        <f t="array" aca="1" ref="AV5" ca="1">IF(ISBLANK(INDEX(bHist!$1:$1048576,stat!$D5,_xlfn.XMATCH(AV$3,bHist!$1:$1,0))),"-",INDEX(bHist!$1:$1048576,stat!$D5,_xlfn.XMATCH(AV$3,bHist!$1:$1,0)))</f>
        <v>85.597999999999999</v>
      </c>
      <c r="AW5" s="45" cm="1">
        <f t="array" aca="1" ref="AW5" ca="1">IF(ISBLANK(INDEX(bHist!$1:$1048576,stat!$D5,_xlfn.XMATCH(AW$3,bHist!$1:$1,0))),"-",INDEX(bHist!$1:$1048576,stat!$D5,_xlfn.XMATCH(AW$3,bHist!$1:$1,0)))</f>
        <v>85.908000000000001</v>
      </c>
      <c r="AX5" s="45" cm="1">
        <f t="array" aca="1" ref="AX5" ca="1">IF(ISBLANK(INDEX(bHist!$1:$1048576,stat!$D5,_xlfn.XMATCH(AX$3,bHist!$1:$1,0))),"-",INDEX(bHist!$1:$1048576,stat!$D5,_xlfn.XMATCH(AX$3,bHist!$1:$1,0)))</f>
        <v>84.65</v>
      </c>
      <c r="AY5" s="45" cm="1">
        <f t="array" aca="1" ref="AY5" ca="1">IF(ISBLANK(INDEX(bHist!$1:$1048576,stat!$D5,_xlfn.XMATCH(AY$3,bHist!$1:$1,0))),"-",INDEX(bHist!$1:$1048576,stat!$D5,_xlfn.XMATCH(AY$3,bHist!$1:$1,0)))</f>
        <v>86.876000000000005</v>
      </c>
      <c r="AZ5" s="45" cm="1">
        <f t="array" aca="1" ref="AZ5" ca="1">IF(ISBLANK(INDEX(bHist!$1:$1048576,stat!$D5,_xlfn.XMATCH(AZ$3,bHist!$1:$1,0))),"-",INDEX(bHist!$1:$1048576,stat!$D5,_xlfn.XMATCH(AZ$3,bHist!$1:$1,0)))</f>
        <v>83.965000000000003</v>
      </c>
      <c r="BA5" s="45" cm="1">
        <f t="array" aca="1" ref="BA5" ca="1">IF(ISBLANK(INDEX(bHist!$1:$1048576,stat!$D5,_xlfn.XMATCH(BA$3,bHist!$1:$1,0))),"-",INDEX(bHist!$1:$1048576,stat!$D5,_xlfn.XMATCH(BA$3,bHist!$1:$1,0)))</f>
        <v>80.656999999999996</v>
      </c>
      <c r="BB5" s="45" cm="1">
        <f t="array" aca="1" ref="BB5" ca="1">IF(ISBLANK(INDEX(bHist!$1:$1048576,stat!$D5,_xlfn.XMATCH(BB$3,bHist!$1:$1,0))),"-",INDEX(bHist!$1:$1048576,stat!$D5,_xlfn.XMATCH(BB$3,bHist!$1:$1,0)))</f>
        <v>78.244</v>
      </c>
      <c r="BC5" s="45" cm="1">
        <f t="array" aca="1" ref="BC5" ca="1">IF(ISBLANK(INDEX(bHist!$1:$1048576,stat!$D5,_xlfn.XMATCH(BC$3,bHist!$1:$1,0))),"-",INDEX(bHist!$1:$1048576,stat!$D5,_xlfn.XMATCH(BC$3,bHist!$1:$1,0)))</f>
        <v>81.715999999999994</v>
      </c>
      <c r="BD5" s="45" cm="1">
        <f t="array" aca="1" ref="BD5" ca="1">IF(ISBLANK(INDEX(bHist!$1:$1048576,stat!$D5,_xlfn.XMATCH(BD$3,bHist!$1:$1,0))),"-",INDEX(bHist!$1:$1048576,stat!$D5,_xlfn.XMATCH(BD$3,bHist!$1:$1,0)))</f>
        <v>80.950999999999993</v>
      </c>
      <c r="BE5" s="45" cm="1">
        <f t="array" aca="1" ref="BE5" ca="1">IF(ISBLANK(INDEX(bHist!$1:$1048576,stat!$D5,_xlfn.XMATCH(BE$3,bHist!$1:$1,0))),"-",INDEX(bHist!$1:$1048576,stat!$D5,_xlfn.XMATCH(BE$3,bHist!$1:$1,0)))</f>
        <v>84.206000000000003</v>
      </c>
      <c r="BF5" s="45" cm="1">
        <f t="array" aca="1" ref="BF5" ca="1">IF(ISBLANK(INDEX(bHist!$1:$1048576,stat!$D5,_xlfn.XMATCH(BF$3,bHist!$1:$1,0))),"-",INDEX(bHist!$1:$1048576,stat!$D5,_xlfn.XMATCH(BF$3,bHist!$1:$1,0)))</f>
        <v>81.826999999999998</v>
      </c>
      <c r="BG5" s="45" cm="1">
        <f t="array" aca="1" ref="BG5" ca="1">IF(ISBLANK(INDEX(bHist!$1:$1048576,stat!$D5,_xlfn.XMATCH(BG$3,bHist!$1:$1,0))),"-",INDEX(bHist!$1:$1048576,stat!$D5,_xlfn.XMATCH(BG$3,bHist!$1:$1,0)))</f>
        <v>84.918000000000006</v>
      </c>
      <c r="BH5" s="45" cm="1">
        <f t="array" aca="1" ref="BH5" ca="1">IF(ISBLANK(INDEX(bHist!$1:$1048576,stat!$D5,_xlfn.XMATCH(BH$3,bHist!$1:$1,0))),"-",INDEX(bHist!$1:$1048576,stat!$D5,_xlfn.XMATCH(BH$3,bHist!$1:$1,0)))</f>
        <v>91.733999999999995</v>
      </c>
      <c r="BI5" s="45" cm="1">
        <f t="array" aca="1" ref="BI5" ca="1">IF(ISBLANK(INDEX(bHist!$1:$1048576,stat!$D5,_xlfn.XMATCH(BI$3,bHist!$1:$1,0))),"-",INDEX(bHist!$1:$1048576,stat!$D5,_xlfn.XMATCH(BI$3,bHist!$1:$1,0)))</f>
        <v>84.691000000000003</v>
      </c>
      <c r="BJ5" s="45" cm="1">
        <f t="array" aca="1" ref="BJ5" ca="1">IF(ISBLANK(INDEX(bHist!$1:$1048576,stat!$D5,_xlfn.XMATCH(BJ$3,bHist!$1:$1,0))),"-",INDEX(bHist!$1:$1048576,stat!$D5,_xlfn.XMATCH(BJ$3,bHist!$1:$1,0)))</f>
        <v>82.146000000000001</v>
      </c>
      <c r="BK5" s="45" cm="1">
        <f t="array" aca="1" ref="BK5" ca="1">IF(ISBLANK(INDEX(bHist!$1:$1048576,stat!$D5,_xlfn.XMATCH(BK$3,bHist!$1:$1,0))),"-",INDEX(bHist!$1:$1048576,stat!$D5,_xlfn.XMATCH(BK$3,bHist!$1:$1,0)))</f>
        <v>84.736999999999995</v>
      </c>
      <c r="BL5" s="45" cm="1">
        <f t="array" aca="1" ref="BL5" ca="1">IF(ISBLANK(INDEX(bHist!$1:$1048576,stat!$D5,_xlfn.XMATCH(BL$3,bHist!$1:$1,0))),"-",INDEX(bHist!$1:$1048576,stat!$D5,_xlfn.XMATCH(BL$3,bHist!$1:$1,0)))</f>
        <v>85.051000000000002</v>
      </c>
      <c r="BM5" s="45" cm="1">
        <f t="array" aca="1" ref="BM5" ca="1">IF(ISBLANK(INDEX(bHist!$1:$1048576,stat!$D5,_xlfn.XMATCH(BM$3,bHist!$1:$1,0))),"-",INDEX(bHist!$1:$1048576,stat!$D5,_xlfn.XMATCH(BM$3,bHist!$1:$1,0)))</f>
        <v>76.998000000000005</v>
      </c>
      <c r="BN5" s="45" cm="1">
        <f t="array" aca="1" ref="BN5" ca="1">IF(ISBLANK(INDEX(bHist!$1:$1048576,stat!$D5,_xlfn.XMATCH(BN$3,bHist!$1:$1,0))),"-",INDEX(bHist!$1:$1048576,stat!$D5,_xlfn.XMATCH(BN$3,bHist!$1:$1,0)))</f>
        <v>80.075999999999993</v>
      </c>
      <c r="BO5" s="45" cm="1">
        <f t="array" aca="1" ref="BO5" ca="1">IF(ISBLANK(INDEX(bHist!$1:$1048576,stat!$D5,_xlfn.XMATCH(BO$3,bHist!$1:$1,0))),"-",INDEX(bHist!$1:$1048576,stat!$D5,_xlfn.XMATCH(BO$3,bHist!$1:$1,0)))</f>
        <v>95.025999999999996</v>
      </c>
      <c r="BP5" s="45" cm="1">
        <f t="array" aca="1" ref="BP5" ca="1">IF(ISBLANK(INDEX(bHist!$1:$1048576,stat!$D5,_xlfn.XMATCH(BP$3,bHist!$1:$1,0))),"-",INDEX(bHist!$1:$1048576,stat!$D5,_xlfn.XMATCH(BP$3,bHist!$1:$1,0)))</f>
        <v>95.992000000000004</v>
      </c>
      <c r="BQ5" s="45" cm="1">
        <f t="array" aca="1" ref="BQ5" ca="1">IF(ISBLANK(INDEX(bHist!$1:$1048576,stat!$D5,_xlfn.XMATCH(BQ$3,bHist!$1:$1,0))),"-",INDEX(bHist!$1:$1048576,stat!$D5,_xlfn.XMATCH(BQ$3,bHist!$1:$1,0)))</f>
        <v>103.7</v>
      </c>
      <c r="BR5" s="45" cm="1">
        <f t="array" aca="1" ref="BR5" ca="1">IF(ISBLANK(INDEX(bHist!$1:$1048576,stat!$D5,_xlfn.XMATCH(BR$3,bHist!$1:$1,0))),"-",INDEX(bHist!$1:$1048576,stat!$D5,_xlfn.XMATCH(BR$3,bHist!$1:$1,0)))</f>
        <v>114.248</v>
      </c>
      <c r="BS5" s="45" cm="1">
        <f t="array" aca="1" ref="BS5" ca="1">IF(ISBLANK(INDEX(bHist!$1:$1048576,stat!$D5,_xlfn.XMATCH(BS$3,bHist!$1:$1,0))),"-",INDEX(bHist!$1:$1048576,stat!$D5,_xlfn.XMATCH(BS$3,bHist!$1:$1,0)))</f>
        <v>108.084</v>
      </c>
      <c r="BT5" s="45" cm="1">
        <f t="array" aca="1" ref="BT5" ca="1">IF(ISBLANK(INDEX(bHist!$1:$1048576,stat!$D5,_xlfn.XMATCH(BT$3,bHist!$1:$1,0))),"-",INDEX(bHist!$1:$1048576,stat!$D5,_xlfn.XMATCH(BT$3,bHist!$1:$1,0)))</f>
        <v>104.054</v>
      </c>
      <c r="BU5" s="45" cm="1">
        <f t="array" aca="1" ref="BU5" ca="1">IF(ISBLANK(INDEX(bHist!$1:$1048576,stat!$D5,_xlfn.XMATCH(BU$3,bHist!$1:$1,0))),"-",INDEX(bHist!$1:$1048576,stat!$D5,_xlfn.XMATCH(BU$3,bHist!$1:$1,0)))</f>
        <v>95.783000000000001</v>
      </c>
      <c r="BV5" s="45" cm="1">
        <f t="array" aca="1" ref="BV5" ca="1">IF(ISBLANK(INDEX(bHist!$1:$1048576,stat!$D5,_xlfn.XMATCH(BV$3,bHist!$1:$1,0))),"-",INDEX(bHist!$1:$1048576,stat!$D5,_xlfn.XMATCH(BV$3,bHist!$1:$1,0)))</f>
        <v>97.88</v>
      </c>
      <c r="BW5" s="45" cm="1">
        <f t="array" aca="1" ref="BW5" ca="1">IF(ISBLANK(INDEX(bHist!$1:$1048576,stat!$D5,_xlfn.XMATCH(BW$3,bHist!$1:$1,0))),"-",INDEX(bHist!$1:$1048576,stat!$D5,_xlfn.XMATCH(BW$3,bHist!$1:$1,0)))</f>
        <v>94.474999999999994</v>
      </c>
      <c r="BX5" s="45" cm="1">
        <f t="array" aca="1" ref="BX5" ca="1">IF(ISBLANK(INDEX(bHist!$1:$1048576,stat!$D5,_xlfn.XMATCH(BX$3,bHist!$1:$1,0))),"-",INDEX(bHist!$1:$1048576,stat!$D5,_xlfn.XMATCH(BX$3,bHist!$1:$1,0)))</f>
        <v>84.492999999999995</v>
      </c>
      <c r="BY5" s="45" cm="1">
        <f t="array" aca="1" ref="BY5" ca="1">IF(ISBLANK(INDEX(bHist!$1:$1048576,stat!$D5,_xlfn.XMATCH(BY$3,bHist!$1:$1,0))),"-",INDEX(bHist!$1:$1048576,stat!$D5,_xlfn.XMATCH(BY$3,bHist!$1:$1,0)))</f>
        <v>88.83</v>
      </c>
      <c r="BZ5" s="45" cm="1">
        <f t="array" aca="1" ref="BZ5" ca="1">IF(ISBLANK(INDEX(bHist!$1:$1048576,stat!$D5,_xlfn.XMATCH(BZ$3,bHist!$1:$1,0))),"-",INDEX(bHist!$1:$1048576,stat!$D5,_xlfn.XMATCH(BZ$3,bHist!$1:$1,0)))</f>
        <v>97.994</v>
      </c>
      <c r="CA5" s="45" cm="1">
        <f t="array" aca="1" ref="CA5" ca="1">IF(ISBLANK(INDEX(bHist!$1:$1048576,stat!$D5,_xlfn.XMATCH(CA$3,bHist!$1:$1,0))),"-",INDEX(bHist!$1:$1048576,stat!$D5,_xlfn.XMATCH(CA$3,bHist!$1:$1,0)))</f>
        <v>114.181</v>
      </c>
      <c r="CB5" s="45" cm="1">
        <f t="array" aca="1" ref="CB5" ca="1">IF(ISBLANK(INDEX(bHist!$1:$1048576,stat!$D5,_xlfn.XMATCH(CB$3,bHist!$1:$1,0))),"-",INDEX(bHist!$1:$1048576,stat!$D5,_xlfn.XMATCH(CB$3,bHist!$1:$1,0)))</f>
        <v>117.407</v>
      </c>
      <c r="CC5" s="45" cm="1">
        <f t="array" aca="1" ref="CC5" ca="1">IF(ISBLANK(INDEX(bHist!$1:$1048576,stat!$D5,_xlfn.XMATCH(CC$3,bHist!$1:$1,0))),"-",INDEX(bHist!$1:$1048576,stat!$D5,_xlfn.XMATCH(CC$3,bHist!$1:$1,0)))</f>
        <v>117.23399999999999</v>
      </c>
      <c r="CD5" s="45" cm="1">
        <f t="array" aca="1" ref="CD5" ca="1">IF(ISBLANK(INDEX(bHist!$1:$1048576,stat!$D5,_xlfn.XMATCH(CD$3,bHist!$1:$1,0))),"-",INDEX(bHist!$1:$1048576,stat!$D5,_xlfn.XMATCH(CD$3,bHist!$1:$1,0)))</f>
        <v>138.54900000000001</v>
      </c>
      <c r="CE5" s="45" cm="1">
        <f t="array" aca="1" ref="CE5" ca="1">IF(ISBLANK(INDEX(bHist!$1:$1048576,stat!$D5,_xlfn.XMATCH(CE$3,bHist!$1:$1,0))),"-",INDEX(bHist!$1:$1048576,stat!$D5,_xlfn.XMATCH(CE$3,bHist!$1:$1,0)))</f>
        <v>117.968</v>
      </c>
      <c r="CF5" s="45" cm="1">
        <f t="array" aca="1" ref="CF5" ca="1">IF(ISBLANK(INDEX(bHist!$1:$1048576,stat!$D5,_xlfn.XMATCH(CF$3,bHist!$1:$1,0))),"-",INDEX(bHist!$1:$1048576,stat!$D5,_xlfn.XMATCH(CF$3,bHist!$1:$1,0)))</f>
        <v>122.22799999999999</v>
      </c>
      <c r="CG5" s="45" cm="1">
        <f t="array" aca="1" ref="CG5" ca="1">IF(ISBLANK(INDEX(bHist!$1:$1048576,stat!$D5,_xlfn.XMATCH(CG$3,bHist!$1:$1,0))),"-",INDEX(bHist!$1:$1048576,stat!$D5,_xlfn.XMATCH(CG$3,bHist!$1:$1,0)))</f>
        <v>108.175</v>
      </c>
      <c r="CH5" s="45" cm="1">
        <f t="array" aca="1" ref="CH5" ca="1">IF(ISBLANK(INDEX(bHist!$1:$1048576,stat!$D5,_xlfn.XMATCH(CH$3,bHist!$1:$1,0))),"-",INDEX(bHist!$1:$1048576,stat!$D5,_xlfn.XMATCH(CH$3,bHist!$1:$1,0)))</f>
        <v>119.369</v>
      </c>
      <c r="CI5" s="45" cm="1">
        <f t="array" aca="1" ref="CI5" ca="1">IF(ISBLANK(INDEX(bHist!$1:$1048576,stat!$D5,_xlfn.XMATCH(CI$3,bHist!$1:$1,0))),"-",INDEX(bHist!$1:$1048576,stat!$D5,_xlfn.XMATCH(CI$3,bHist!$1:$1,0)))</f>
        <v>103.821</v>
      </c>
      <c r="CJ5" s="45" cm="1">
        <f t="array" aca="1" ref="CJ5" ca="1">IF(ISBLANK(INDEX(bHist!$1:$1048576,stat!$D5,_xlfn.XMATCH(CJ$3,bHist!$1:$1,0))),"-",INDEX(bHist!$1:$1048576,stat!$D5,_xlfn.XMATCH(CJ$3,bHist!$1:$1,0)))</f>
        <v>99.515000000000001</v>
      </c>
      <c r="CK5" s="45" cm="1">
        <f t="array" aca="1" ref="CK5" ca="1">IF(ISBLANK(INDEX(bHist!$1:$1048576,stat!$D5,_xlfn.XMATCH(CK$3,bHist!$1:$1,0))),"-",INDEX(bHist!$1:$1048576,stat!$D5,_xlfn.XMATCH(CK$3,bHist!$1:$1,0)))</f>
        <v>105.089</v>
      </c>
      <c r="CL5" s="45" cm="1">
        <f t="array" aca="1" ref="CL5" ca="1">IF(ISBLANK(INDEX(bHist!$1:$1048576,stat!$D5,_xlfn.XMATCH(CL$3,bHist!$1:$1,0))),"-",INDEX(bHist!$1:$1048576,stat!$D5,_xlfn.XMATCH(CL$3,bHist!$1:$1,0)))</f>
        <v>79.850999999999999</v>
      </c>
      <c r="CM5" s="45" cm="1">
        <f t="array" aca="1" ref="CM5" ca="1">IF(ISBLANK(INDEX(bHist!$1:$1048576,stat!$D5,_xlfn.XMATCH(CM$3,bHist!$1:$1,0))),"-",INDEX(bHist!$1:$1048576,stat!$D5,_xlfn.XMATCH(CM$3,bHist!$1:$1,0)))</f>
        <v>69.084999999999994</v>
      </c>
      <c r="CN5" s="45" cm="1">
        <f t="array" aca="1" ref="CN5" ca="1">IF(ISBLANK(INDEX(bHist!$1:$1048576,stat!$D5,_xlfn.XMATCH(CN$3,bHist!$1:$1,0))),"-",INDEX(bHist!$1:$1048576,stat!$D5,_xlfn.XMATCH(CN$3,bHist!$1:$1,0)))</f>
        <v>64.180999999999997</v>
      </c>
      <c r="CO5" s="45" cm="1">
        <f t="array" aca="1" ref="CO5" ca="1">IF(ISBLANK(INDEX(bHist!$1:$1048576,stat!$D5,_xlfn.XMATCH(CO$3,bHist!$1:$1,0))),"-",INDEX(bHist!$1:$1048576,stat!$D5,_xlfn.XMATCH(CO$3,bHist!$1:$1,0)))</f>
        <v>62.253999999999998</v>
      </c>
      <c r="CP5" s="45" cm="1">
        <f t="array" aca="1" ref="CP5" ca="1">IF(ISBLANK(INDEX(bHist!$1:$1048576,stat!$D5,_xlfn.XMATCH(CP$3,bHist!$1:$1,0))),"-",INDEX(bHist!$1:$1048576,stat!$D5,_xlfn.XMATCH(CP$3,bHist!$1:$1,0)))</f>
        <v>66.900999999999996</v>
      </c>
      <c r="CQ5" s="45" cm="1">
        <f t="array" aca="1" ref="CQ5" ca="1">IF(ISBLANK(INDEX(bHist!$1:$1048576,stat!$D5,_xlfn.XMATCH(CQ$3,bHist!$1:$1,0))),"-",INDEX(bHist!$1:$1048576,stat!$D5,_xlfn.XMATCH(CQ$3,bHist!$1:$1,0)))</f>
        <v>64.414000000000001</v>
      </c>
      <c r="CR5" s="45" cm="1">
        <f t="array" aca="1" ref="CR5" ca="1">IF(ISBLANK(INDEX(bHist!$1:$1048576,stat!$D5,_xlfn.XMATCH(CR$3,bHist!$1:$1,0))),"-",INDEX(bHist!$1:$1048576,stat!$D5,_xlfn.XMATCH(CR$3,bHist!$1:$1,0)))</f>
        <v>56.204999999999998</v>
      </c>
      <c r="CS5" s="45" cm="1">
        <f t="array" aca="1" ref="CS5" ca="1">IF(ISBLANK(INDEX(bHist!$1:$1048576,stat!$D5,_xlfn.XMATCH(CS$3,bHist!$1:$1,0))),"-",INDEX(bHist!$1:$1048576,stat!$D5,_xlfn.XMATCH(CS$3,bHist!$1:$1,0)))</f>
        <v>51.862000000000002</v>
      </c>
      <c r="CT5" s="45" cm="1">
        <f t="array" aca="1" ref="CT5" ca="1">IF(ISBLANK(INDEX(bHist!$1:$1048576,stat!$D5,_xlfn.XMATCH(CT$3,bHist!$1:$1,0))),"-",INDEX(bHist!$1:$1048576,stat!$D5,_xlfn.XMATCH(CT$3,bHist!$1:$1,0)))</f>
        <v>50.348999999999997</v>
      </c>
      <c r="CU5" s="45" cm="1">
        <f t="array" aca="1" ref="CU5" ca="1">IF(ISBLANK(INDEX(bHist!$1:$1048576,stat!$D5,_xlfn.XMATCH(CU$3,bHist!$1:$1,0))),"-",INDEX(bHist!$1:$1048576,stat!$D5,_xlfn.XMATCH(CU$3,bHist!$1:$1,0)))</f>
        <v>48.018999999999998</v>
      </c>
      <c r="CV5" s="45" cm="1">
        <f t="array" aca="1" ref="CV5" ca="1">IF(ISBLANK(INDEX(bHist!$1:$1048576,stat!$D5,_xlfn.XMATCH(CV$3,bHist!$1:$1,0))),"-",INDEX(bHist!$1:$1048576,stat!$D5,_xlfn.XMATCH(CV$3,bHist!$1:$1,0)))</f>
        <v>43.018999999999998</v>
      </c>
      <c r="CW5" s="45" cm="1">
        <f t="array" aca="1" ref="CW5" ca="1">IF(ISBLANK(INDEX(bHist!$1:$1048576,stat!$D5,_xlfn.XMATCH(CW$3,bHist!$1:$1,0))),"-",INDEX(bHist!$1:$1048576,stat!$D5,_xlfn.XMATCH(CW$3,bHist!$1:$1,0)))</f>
        <v>42.344999999999999</v>
      </c>
      <c r="CX5" s="45" cm="1">
        <f t="array" aca="1" ref="CX5" ca="1">IF(ISBLANK(INDEX(bHist!$1:$1048576,stat!$D5,_xlfn.XMATCH(CX$3,bHist!$1:$1,0))),"-",INDEX(bHist!$1:$1048576,stat!$D5,_xlfn.XMATCH(CX$3,bHist!$1:$1,0)))</f>
        <v>41.603999999999999</v>
      </c>
      <c r="CY5" s="45" cm="1">
        <f t="array" aca="1" ref="CY5" ca="1">IF(ISBLANK(INDEX(bHist!$1:$1048576,stat!$D5,_xlfn.XMATCH(CY$3,bHist!$1:$1,0))),"-",INDEX(bHist!$1:$1048576,stat!$D5,_xlfn.XMATCH(CY$3,bHist!$1:$1,0)))</f>
        <v>41.896000000000001</v>
      </c>
      <c r="CZ5" s="45" cm="1">
        <f t="array" aca="1" ref="CZ5" ca="1">IF(ISBLANK(INDEX(bHist!$1:$1048576,stat!$D5,_xlfn.XMATCH(CZ$3,bHist!$1:$1,0))),"-",INDEX(bHist!$1:$1048576,stat!$D5,_xlfn.XMATCH(CZ$3,bHist!$1:$1,0)))</f>
        <v>41.277000000000001</v>
      </c>
      <c r="DA5" s="45" cm="1">
        <f t="array" aca="1" ref="DA5" ca="1">IF(ISBLANK(INDEX(bHist!$1:$1048576,stat!$D5,_xlfn.XMATCH(DA$3,bHist!$1:$1,0))),"-",INDEX(bHist!$1:$1048576,stat!$D5,_xlfn.XMATCH(DA$3,bHist!$1:$1,0)))</f>
        <v>41.57</v>
      </c>
      <c r="DB5" s="45" cm="1">
        <f t="array" aca="1" ref="DB5" ca="1">IF(ISBLANK(INDEX(bHist!$1:$1048576,stat!$D5,_xlfn.XMATCH(DB$3,bHist!$1:$1,0))),"-",INDEX(bHist!$1:$1048576,stat!$D5,_xlfn.XMATCH(DB$3,bHist!$1:$1,0)))</f>
        <v>41.889000000000003</v>
      </c>
      <c r="DC5" s="45" cm="1">
        <f t="array" aca="1" ref="DC5" ca="1">IF(ISBLANK(INDEX(bHist!$1:$1048576,stat!$D5,_xlfn.XMATCH(DC$3,bHist!$1:$1,0))),"-",INDEX(bHist!$1:$1048576,stat!$D5,_xlfn.XMATCH(DC$3,bHist!$1:$1,0)))</f>
        <v>41.667000000000002</v>
      </c>
      <c r="DD5" s="45" cm="1">
        <f t="array" aca="1" ref="DD5" ca="1">IF(ISBLANK(INDEX(bHist!$1:$1048576,stat!$D5,_xlfn.XMATCH(DD$3,bHist!$1:$1,0))),"-",INDEX(bHist!$1:$1048576,stat!$D5,_xlfn.XMATCH(DD$3,bHist!$1:$1,0)))</f>
        <v>42.332999999999998</v>
      </c>
      <c r="DE5" s="45" cm="1">
        <f t="array" aca="1" ref="DE5" ca="1">IF(ISBLANK(INDEX(bHist!$1:$1048576,stat!$D5,_xlfn.XMATCH(DE$3,bHist!$1:$1,0))),"-",INDEX(bHist!$1:$1048576,stat!$D5,_xlfn.XMATCH(DE$3,bHist!$1:$1,0)))</f>
        <v>42.936</v>
      </c>
      <c r="DF5" s="45" cm="1">
        <f t="array" aca="1" ref="DF5" ca="1">IF(ISBLANK(INDEX(bHist!$1:$1048576,stat!$D5,_xlfn.XMATCH(DF$3,bHist!$1:$1,0))),"-",INDEX(bHist!$1:$1048576,stat!$D5,_xlfn.XMATCH(DF$3,bHist!$1:$1,0)))</f>
        <v>43.593000000000004</v>
      </c>
      <c r="DG5" s="45" cm="1">
        <f t="array" aca="1" ref="DG5" ca="1">IF(ISBLANK(INDEX(bHist!$1:$1048576,stat!$D5,_xlfn.XMATCH(DG$3,bHist!$1:$1,0))),"-",INDEX(bHist!$1:$1048576,stat!$D5,_xlfn.XMATCH(DG$3,bHist!$1:$1,0)))</f>
        <v>42.87</v>
      </c>
      <c r="DH5" s="45" cm="1">
        <f t="array" aca="1" ref="DH5" ca="1">IF(ISBLANK(INDEX(bHist!$1:$1048576,stat!$D5,_xlfn.XMATCH(DH$3,bHist!$1:$1,0))),"-",INDEX(bHist!$1:$1048576,stat!$D5,_xlfn.XMATCH(DH$3,bHist!$1:$1,0)))</f>
        <v>43.133000000000003</v>
      </c>
      <c r="DI5" s="45" cm="1">
        <f t="array" aca="1" ref="DI5" ca="1">IF(ISBLANK(INDEX(bHist!$1:$1048576,stat!$D5,_xlfn.XMATCH(DI$3,bHist!$1:$1,0))),"-",INDEX(bHist!$1:$1048576,stat!$D5,_xlfn.XMATCH(DI$3,bHist!$1:$1,0)))</f>
        <v>43.927999999999997</v>
      </c>
      <c r="DJ5" s="45" cm="1">
        <f t="array" aca="1" ref="DJ5" ca="1">IF(ISBLANK(INDEX(bHist!$1:$1048576,stat!$D5,_xlfn.XMATCH(DJ$3,bHist!$1:$1,0))),"-",INDEX(bHist!$1:$1048576,stat!$D5,_xlfn.XMATCH(DJ$3,bHist!$1:$1,0)))</f>
        <v>46.017000000000003</v>
      </c>
      <c r="DK5" s="45" cm="1">
        <f t="array" aca="1" ref="DK5" ca="1">IF(ISBLANK(INDEX(bHist!$1:$1048576,stat!$D5,_xlfn.XMATCH(DK$3,bHist!$1:$1,0))),"-",INDEX(bHist!$1:$1048576,stat!$D5,_xlfn.XMATCH(DK$3,bHist!$1:$1,0)))</f>
        <v>46.234000000000002</v>
      </c>
      <c r="DL5" s="45" cm="1">
        <f t="array" aca="1" ref="DL5" ca="1">IF(ISBLANK(INDEX(bHist!$1:$1048576,stat!$D5,_xlfn.XMATCH(DL$3,bHist!$1:$1,0))),"-",INDEX(bHist!$1:$1048576,stat!$D5,_xlfn.XMATCH(DL$3,bHist!$1:$1,0)))</f>
        <v>45.673000000000002</v>
      </c>
      <c r="DM5" s="45" cm="1">
        <f t="array" aca="1" ref="DM5" ca="1">IF(ISBLANK(INDEX(bHist!$1:$1048576,stat!$D5,_xlfn.XMATCH(DM$3,bHist!$1:$1,0))),"-",INDEX(bHist!$1:$1048576,stat!$D5,_xlfn.XMATCH(DM$3,bHist!$1:$1,0)))</f>
        <v>44.786999999999999</v>
      </c>
      <c r="DN5" s="45" cm="1">
        <f t="array" aca="1" ref="DN5" ca="1">IF(ISBLANK(INDEX(bHist!$1:$1048576,stat!$D5,_xlfn.XMATCH(DN$3,bHist!$1:$1,0))),"-",INDEX(bHist!$1:$1048576,stat!$D5,_xlfn.XMATCH(DN$3,bHist!$1:$1,0)))</f>
        <v>44.715000000000003</v>
      </c>
      <c r="DO5" s="45" cm="1">
        <f t="array" aca="1" ref="DO5" ca="1">IF(ISBLANK(INDEX(bHist!$1:$1048576,stat!$D5,_xlfn.XMATCH(DO$3,bHist!$1:$1,0))),"-",INDEX(bHist!$1:$1048576,stat!$D5,_xlfn.XMATCH(DO$3,bHist!$1:$1,0)))</f>
        <v>46.121000000000002</v>
      </c>
      <c r="DP5" s="45" cm="1">
        <f t="array" aca="1" ref="DP5" ca="1">IF(ISBLANK(INDEX(bHist!$1:$1048576,stat!$D5,_xlfn.XMATCH(DP$3,bHist!$1:$1,0))),"-",INDEX(bHist!$1:$1048576,stat!$D5,_xlfn.XMATCH(DP$3,bHist!$1:$1,0)))</f>
        <v>44.664000000000001</v>
      </c>
      <c r="DQ5" s="45" cm="1">
        <f t="array" aca="1" ref="DQ5" ca="1">IF(ISBLANK(INDEX(bHist!$1:$1048576,stat!$D5,_xlfn.XMATCH(DQ$3,bHist!$1:$1,0))),"-",INDEX(bHist!$1:$1048576,stat!$D5,_xlfn.XMATCH(DQ$3,bHist!$1:$1,0)))</f>
        <v>44.762999999999998</v>
      </c>
      <c r="DR5" s="45" cm="1">
        <f t="array" aca="1" ref="DR5" ca="1">IF(ISBLANK(INDEX(bHist!$1:$1048576,stat!$D5,_xlfn.XMATCH(DR$3,bHist!$1:$1,0))),"-",INDEX(bHist!$1:$1048576,stat!$D5,_xlfn.XMATCH(DR$3,bHist!$1:$1,0)))</f>
        <v>43.726999999999997</v>
      </c>
      <c r="DS5" s="45" cm="1">
        <f t="array" aca="1" ref="DS5" ca="1">IF(ISBLANK(INDEX(bHist!$1:$1048576,stat!$D5,_xlfn.XMATCH(DS$3,bHist!$1:$1,0))),"-",INDEX(bHist!$1:$1048576,stat!$D5,_xlfn.XMATCH(DS$3,bHist!$1:$1,0)))</f>
        <v>43.505000000000003</v>
      </c>
      <c r="DT5" s="45" cm="1">
        <f t="array" aca="1" ref="DT5" ca="1">IF(ISBLANK(INDEX(bHist!$1:$1048576,stat!$D5,_xlfn.XMATCH(DT$3,bHist!$1:$1,0))),"-",INDEX(bHist!$1:$1048576,stat!$D5,_xlfn.XMATCH(DT$3,bHist!$1:$1,0)))</f>
        <v>42.963999999999999</v>
      </c>
      <c r="DU5" s="45" cm="1">
        <f t="array" aca="1" ref="DU5" ca="1">IF(ISBLANK(INDEX(bHist!$1:$1048576,stat!$D5,_xlfn.XMATCH(DU$3,bHist!$1:$1,0))),"-",INDEX(bHist!$1:$1048576,stat!$D5,_xlfn.XMATCH(DU$3,bHist!$1:$1,0)))</f>
        <v>42.652999999999999</v>
      </c>
      <c r="DV5" s="45" cm="1">
        <f t="array" aca="1" ref="DV5" ca="1">IF(ISBLANK(INDEX(bHist!$1:$1048576,stat!$D5,_xlfn.XMATCH(DV$3,bHist!$1:$1,0))),"-",INDEX(bHist!$1:$1048576,stat!$D5,_xlfn.XMATCH(DV$3,bHist!$1:$1,0)))</f>
        <v>43.277999999999999</v>
      </c>
      <c r="DW5" s="45" cm="1">
        <f t="array" aca="1" ref="DW5" ca="1">IF(ISBLANK(INDEX(bHist!$1:$1048576,stat!$D5,_xlfn.XMATCH(DW$3,bHist!$1:$1,0))),"-",INDEX(bHist!$1:$1048576,stat!$D5,_xlfn.XMATCH(DW$3,bHist!$1:$1,0)))</f>
        <v>43.415999999999997</v>
      </c>
      <c r="DX5" s="45" cm="1">
        <f t="array" aca="1" ref="DX5" ca="1">IF(ISBLANK(INDEX(bHist!$1:$1048576,stat!$D5,_xlfn.XMATCH(DX$3,bHist!$1:$1,0))),"-",INDEX(bHist!$1:$1048576,stat!$D5,_xlfn.XMATCH(DX$3,bHist!$1:$1,0)))</f>
        <v>43.534999999999997</v>
      </c>
      <c r="DY5" s="45" cm="1">
        <f t="array" aca="1" ref="DY5" ca="1">IF(ISBLANK(INDEX(bHist!$1:$1048576,stat!$D5,_xlfn.XMATCH(DY$3,bHist!$1:$1,0))),"-",INDEX(bHist!$1:$1048576,stat!$D5,_xlfn.XMATCH(DY$3,bHist!$1:$1,0)))</f>
        <v>43.201000000000001</v>
      </c>
      <c r="DZ5" s="45" cm="1">
        <f t="array" aca="1" ref="DZ5" ca="1">IF(ISBLANK(INDEX(bHist!$1:$1048576,stat!$D5,_xlfn.XMATCH(DZ$3,bHist!$1:$1,0))),"-",INDEX(bHist!$1:$1048576,stat!$D5,_xlfn.XMATCH(DZ$3,bHist!$1:$1,0)))</f>
        <v>43.170999999999999</v>
      </c>
      <c r="EA5" s="45" cm="1">
        <f t="array" aca="1" ref="EA5" ca="1">IF(ISBLANK(INDEX(bHist!$1:$1048576,stat!$D5,_xlfn.XMATCH(EA$3,bHist!$1:$1,0))),"-",INDEX(bHist!$1:$1048576,stat!$D5,_xlfn.XMATCH(EA$3,bHist!$1:$1,0)))</f>
        <v>42.981000000000002</v>
      </c>
      <c r="EB5" s="45" cm="1">
        <f t="array" aca="1" ref="EB5" ca="1">IF(ISBLANK(INDEX(bHist!$1:$1048576,stat!$D5,_xlfn.XMATCH(EB$3,bHist!$1:$1,0))),"-",INDEX(bHist!$1:$1048576,stat!$D5,_xlfn.XMATCH(EB$3,bHist!$1:$1,0)))</f>
        <v>43.494999999999997</v>
      </c>
      <c r="EC5" s="45" cm="1">
        <f t="array" aca="1" ref="EC5" ca="1">IF(ISBLANK(INDEX(bHist!$1:$1048576,stat!$D5,_xlfn.XMATCH(EC$3,bHist!$1:$1,0))),"-",INDEX(bHist!$1:$1048576,stat!$D5,_xlfn.XMATCH(EC$3,bHist!$1:$1,0)))</f>
        <v>44.633000000000003</v>
      </c>
      <c r="ED5" s="45" cm="1">
        <f t="array" aca="1" ref="ED5" ca="1">IF(ISBLANK(INDEX(bHist!$1:$1048576,stat!$D5,_xlfn.XMATCH(ED$3,bHist!$1:$1,0))),"-",INDEX(bHist!$1:$1048576,stat!$D5,_xlfn.XMATCH(ED$3,bHist!$1:$1,0)))</f>
        <v>44.911000000000001</v>
      </c>
      <c r="EE5" s="45" cm="1">
        <f t="array" aca="1" ref="EE5" ca="1">IF(ISBLANK(INDEX(bHist!$1:$1048576,stat!$D5,_xlfn.XMATCH(EE$3,bHist!$1:$1,0))),"-",INDEX(bHist!$1:$1048576,stat!$D5,_xlfn.XMATCH(EE$3,bHist!$1:$1,0)))</f>
        <v>44.725999999999999</v>
      </c>
      <c r="EF5" s="45" cm="1">
        <f t="array" aca="1" ref="EF5" ca="1">IF(ISBLANK(INDEX(bHist!$1:$1048576,stat!$D5,_xlfn.XMATCH(EF$3,bHist!$1:$1,0))),"-",INDEX(bHist!$1:$1048576,stat!$D5,_xlfn.XMATCH(EF$3,bHist!$1:$1,0)))</f>
        <v>43.685000000000002</v>
      </c>
      <c r="EG5" s="45" cm="1">
        <f t="array" aca="1" ref="EG5" ca="1">IF(ISBLANK(INDEX(bHist!$1:$1048576,stat!$D5,_xlfn.XMATCH(EG$3,bHist!$1:$1,0))),"-",INDEX(bHist!$1:$1048576,stat!$D5,_xlfn.XMATCH(EG$3,bHist!$1:$1,0)))</f>
        <v>44.249000000000002</v>
      </c>
      <c r="EH5" s="45" cm="1">
        <f t="array" aca="1" ref="EH5" ca="1">IF(ISBLANK(INDEX(bHist!$1:$1048576,stat!$D5,_xlfn.XMATCH(EH$3,bHist!$1:$1,0))),"-",INDEX(bHist!$1:$1048576,stat!$D5,_xlfn.XMATCH(EH$3,bHist!$1:$1,0)))</f>
        <v>43.698999999999998</v>
      </c>
      <c r="EI5" s="45" cm="1">
        <f t="array" aca="1" ref="EI5" ca="1">IF(ISBLANK(INDEX(bHist!$1:$1048576,stat!$D5,_xlfn.XMATCH(EI$3,bHist!$1:$1,0))),"-",INDEX(bHist!$1:$1048576,stat!$D5,_xlfn.XMATCH(EI$3,bHist!$1:$1,0)))</f>
        <v>43.435000000000002</v>
      </c>
      <c r="EJ5" s="45" cm="1">
        <f t="array" aca="1" ref="EJ5" ca="1">IF(ISBLANK(INDEX(bHist!$1:$1048576,stat!$D5,_xlfn.XMATCH(EJ$3,bHist!$1:$1,0))),"-",INDEX(bHist!$1:$1048576,stat!$D5,_xlfn.XMATCH(EJ$3,bHist!$1:$1,0)))</f>
        <v>44.12</v>
      </c>
      <c r="EK5" s="45" cm="1">
        <f t="array" aca="1" ref="EK5" ca="1">IF(ISBLANK(INDEX(bHist!$1:$1048576,stat!$D5,_xlfn.XMATCH(EK$3,bHist!$1:$1,0))),"-",INDEX(bHist!$1:$1048576,stat!$D5,_xlfn.XMATCH(EK$3,bHist!$1:$1,0)))</f>
        <v>44.268999999999998</v>
      </c>
      <c r="EL5" s="45" cm="1">
        <f t="array" aca="1" ref="EL5" ca="1">IF(ISBLANK(INDEX(bHist!$1:$1048576,stat!$D5,_xlfn.XMATCH(EL$3,bHist!$1:$1,0))),"-",INDEX(bHist!$1:$1048576,stat!$D5,_xlfn.XMATCH(EL$3,bHist!$1:$1,0)))</f>
        <v>43.390999999999998</v>
      </c>
      <c r="EM5" s="45" cm="1">
        <f t="array" aca="1" ref="EM5" ca="1">IF(ISBLANK(INDEX(bHist!$1:$1048576,stat!$D5,_xlfn.XMATCH(EM$3,bHist!$1:$1,0))),"-",INDEX(bHist!$1:$1048576,stat!$D5,_xlfn.XMATCH(EM$3,bHist!$1:$1,0)))</f>
        <v>44.735999999999997</v>
      </c>
      <c r="EN5" s="45" cm="1">
        <f t="array" aca="1" ref="EN5" ca="1">IF(ISBLANK(INDEX(bHist!$1:$1048576,stat!$D5,_xlfn.XMATCH(EN$3,bHist!$1:$1,0))),"-",INDEX(bHist!$1:$1048576,stat!$D5,_xlfn.XMATCH(EN$3,bHist!$1:$1,0)))</f>
        <v>44.95</v>
      </c>
      <c r="EO5" s="45" cm="1">
        <f t="array" aca="1" ref="EO5" ca="1">IF(ISBLANK(INDEX(bHist!$1:$1048576,stat!$D5,_xlfn.XMATCH(EO$3,bHist!$1:$1,0))),"-",INDEX(bHist!$1:$1048576,stat!$D5,_xlfn.XMATCH(EO$3,bHist!$1:$1,0)))</f>
        <v>45.124000000000002</v>
      </c>
      <c r="EP5" s="45" cm="1">
        <f t="array" aca="1" ref="EP5" ca="1">IF(ISBLANK(INDEX(bHist!$1:$1048576,stat!$D5,_xlfn.XMATCH(EP$3,bHist!$1:$1,0))),"-",INDEX(bHist!$1:$1048576,stat!$D5,_xlfn.XMATCH(EP$3,bHist!$1:$1,0)))</f>
        <v>45.026000000000003</v>
      </c>
      <c r="EQ5" s="45" cm="1">
        <f t="array" aca="1" ref="EQ5" ca="1">IF(ISBLANK(INDEX(bHist!$1:$1048576,stat!$D5,_xlfn.XMATCH(EQ$3,bHist!$1:$1,0))),"-",INDEX(bHist!$1:$1048576,stat!$D5,_xlfn.XMATCH(EQ$3,bHist!$1:$1,0)))</f>
        <v>46.249000000000002</v>
      </c>
      <c r="ER5" s="45" cm="1">
        <f t="array" aca="1" ref="ER5" ca="1">IF(ISBLANK(INDEX(bHist!$1:$1048576,stat!$D5,_xlfn.XMATCH(ER$3,bHist!$1:$1,0))),"-",INDEX(bHist!$1:$1048576,stat!$D5,_xlfn.XMATCH(ER$3,bHist!$1:$1,0)))</f>
        <v>47.249000000000002</v>
      </c>
      <c r="ES5" s="45" cm="1">
        <f t="array" aca="1" ref="ES5" ca="1">IF(ISBLANK(INDEX(bHist!$1:$1048576,stat!$D5,_xlfn.XMATCH(ES$3,bHist!$1:$1,0))),"-",INDEX(bHist!$1:$1048576,stat!$D5,_xlfn.XMATCH(ES$3,bHist!$1:$1,0)))</f>
        <v>47.392000000000003</v>
      </c>
      <c r="ET5" s="45" cm="1">
        <f t="array" aca="1" ref="ET5" ca="1">IF(ISBLANK(INDEX(bHist!$1:$1048576,stat!$D5,_xlfn.XMATCH(ET$3,bHist!$1:$1,0))),"-",INDEX(bHist!$1:$1048576,stat!$D5,_xlfn.XMATCH(ET$3,bHist!$1:$1,0)))</f>
        <v>47.286000000000001</v>
      </c>
      <c r="EU5" s="45" cm="1">
        <f t="array" aca="1" ref="EU5" ca="1">IF(ISBLANK(INDEX(bHist!$1:$1048576,stat!$D5,_xlfn.XMATCH(EU$3,bHist!$1:$1,0))),"-",INDEX(bHist!$1:$1048576,stat!$D5,_xlfn.XMATCH(EU$3,bHist!$1:$1,0)))</f>
        <v>47.502000000000002</v>
      </c>
      <c r="EV5" s="45" cm="1">
        <f t="array" aca="1" ref="EV5" ca="1">IF(ISBLANK(INDEX(bHist!$1:$1048576,stat!$D5,_xlfn.XMATCH(EV$3,bHist!$1:$1,0))),"-",INDEX(bHist!$1:$1048576,stat!$D5,_xlfn.XMATCH(EV$3,bHist!$1:$1,0)))</f>
        <v>46.999000000000002</v>
      </c>
      <c r="EW5" s="45" cm="1">
        <f t="array" aca="1" ref="EW5" ca="1">IF(ISBLANK(INDEX(bHist!$1:$1048576,stat!$D5,_xlfn.XMATCH(EW$3,bHist!$1:$1,0))),"-",INDEX(bHist!$1:$1048576,stat!$D5,_xlfn.XMATCH(EW$3,bHist!$1:$1,0)))</f>
        <v>47.953000000000003</v>
      </c>
      <c r="EX5" s="45" cm="1">
        <f t="array" aca="1" ref="EX5" ca="1">IF(ISBLANK(INDEX(bHist!$1:$1048576,stat!$D5,_xlfn.XMATCH(EX$3,bHist!$1:$1,0))),"-",INDEX(bHist!$1:$1048576,stat!$D5,_xlfn.XMATCH(EX$3,bHist!$1:$1,0)))</f>
        <v>48.045000000000002</v>
      </c>
      <c r="EY5" s="45" cm="1">
        <f t="array" aca="1" ref="EY5" ca="1">IF(ISBLANK(INDEX(bHist!$1:$1048576,stat!$D5,_xlfn.XMATCH(EY$3,bHist!$1:$1,0))),"-",INDEX(bHist!$1:$1048576,stat!$D5,_xlfn.XMATCH(EY$3,bHist!$1:$1,0)))</f>
        <v>50.03</v>
      </c>
      <c r="EZ5" s="45" cm="1">
        <f t="array" aca="1" ref="EZ5" ca="1">IF(ISBLANK(INDEX(bHist!$1:$1048576,stat!$D5,_xlfn.XMATCH(EZ$3,bHist!$1:$1,0))),"-",INDEX(bHist!$1:$1048576,stat!$D5,_xlfn.XMATCH(EZ$3,bHist!$1:$1,0)))</f>
        <v>48.953000000000003</v>
      </c>
      <c r="FA5" s="45" cm="1">
        <f t="array" aca="1" ref="FA5" ca="1">IF(ISBLANK(INDEX(bHist!$1:$1048576,stat!$D5,_xlfn.XMATCH(FA$3,bHist!$1:$1,0))),"-",INDEX(bHist!$1:$1048576,stat!$D5,_xlfn.XMATCH(FA$3,bHist!$1:$1,0)))</f>
        <v>47.747999999999998</v>
      </c>
      <c r="FB5" s="45" cm="1">
        <f t="array" aca="1" ref="FB5" ca="1">IF(ISBLANK(INDEX(bHist!$1:$1048576,stat!$D5,_xlfn.XMATCH(FB$3,bHist!$1:$1,0))),"-",INDEX(bHist!$1:$1048576,stat!$D5,_xlfn.XMATCH(FB$3,bHist!$1:$1,0)))</f>
        <v>47.944000000000003</v>
      </c>
      <c r="FC5" s="45" cm="1">
        <f t="array" aca="1" ref="FC5" ca="1">IF(ISBLANK(INDEX(bHist!$1:$1048576,stat!$D5,_xlfn.XMATCH(FC$3,bHist!$1:$1,0))),"-",INDEX(bHist!$1:$1048576,stat!$D5,_xlfn.XMATCH(FC$3,bHist!$1:$1,0)))</f>
        <v>47.686999999999998</v>
      </c>
      <c r="FD5" s="45" cm="1">
        <f t="array" aca="1" ref="FD5" ca="1">IF(ISBLANK(INDEX(bHist!$1:$1048576,stat!$D5,_xlfn.XMATCH(FD$3,bHist!$1:$1,0))),"-",INDEX(bHist!$1:$1048576,stat!$D5,_xlfn.XMATCH(FD$3,bHist!$1:$1,0)))</f>
        <v>47.805</v>
      </c>
      <c r="FE5" s="45" cm="1">
        <f t="array" aca="1" ref="FE5" ca="1">IF(ISBLANK(INDEX(bHist!$1:$1048576,stat!$D5,_xlfn.XMATCH(FE$3,bHist!$1:$1,0))),"-",INDEX(bHist!$1:$1048576,stat!$D5,_xlfn.XMATCH(FE$3,bHist!$1:$1,0)))</f>
        <v>48.152999999999999</v>
      </c>
      <c r="FF5" s="45" cm="1">
        <f t="array" aca="1" ref="FF5" ca="1">IF(ISBLANK(INDEX(bHist!$1:$1048576,stat!$D5,_xlfn.XMATCH(FF$3,bHist!$1:$1,0))),"-",INDEX(bHist!$1:$1048576,stat!$D5,_xlfn.XMATCH(FF$3,bHist!$1:$1,0)))</f>
        <v>49.734999999999999</v>
      </c>
      <c r="FG5" s="45" cm="1">
        <f t="array" aca="1" ref="FG5" ca="1">IF(ISBLANK(INDEX(bHist!$1:$1048576,stat!$D5,_xlfn.XMATCH(FG$3,bHist!$1:$1,0))),"-",INDEX(bHist!$1:$1048576,stat!$D5,_xlfn.XMATCH(FG$3,bHist!$1:$1,0)))</f>
        <v>49.789000000000001</v>
      </c>
      <c r="FH5" s="45" cm="1">
        <f t="array" aca="1" ref="FH5" ca="1">IF(ISBLANK(INDEX(bHist!$1:$1048576,stat!$D5,_xlfn.XMATCH(FH$3,bHist!$1:$1,0))),"-",INDEX(bHist!$1:$1048576,stat!$D5,_xlfn.XMATCH(FH$3,bHist!$1:$1,0)))</f>
        <v>49.988</v>
      </c>
      <c r="FI5" s="45" cm="1">
        <f t="array" aca="1" ref="FI5" ca="1">IF(ISBLANK(INDEX(bHist!$1:$1048576,stat!$D5,_xlfn.XMATCH(FI$3,bHist!$1:$1,0))),"-",INDEX(bHist!$1:$1048576,stat!$D5,_xlfn.XMATCH(FI$3,bHist!$1:$1,0)))</f>
        <v>49.332999999999998</v>
      </c>
      <c r="FJ5" s="45" cm="1">
        <f t="array" aca="1" ref="FJ5" ca="1">IF(ISBLANK(INDEX(bHist!$1:$1048576,stat!$D5,_xlfn.XMATCH(FJ$3,bHist!$1:$1,0))),"-",INDEX(bHist!$1:$1048576,stat!$D5,_xlfn.XMATCH(FJ$3,bHist!$1:$1,0)))</f>
        <v>48.546999999999997</v>
      </c>
      <c r="FK5" s="45" cm="1">
        <f t="array" aca="1" ref="FK5" ca="1">IF(ISBLANK(INDEX(bHist!$1:$1048576,stat!$D5,_xlfn.XMATCH(FK$3,bHist!$1:$1,0))),"-",INDEX(bHist!$1:$1048576,stat!$D5,_xlfn.XMATCH(FK$3,bHist!$1:$1,0)))</f>
        <v>48.860999999999997</v>
      </c>
      <c r="FL5" s="45" cm="1">
        <f t="array" aca="1" ref="FL5" ca="1">IF(ISBLANK(INDEX(bHist!$1:$1048576,stat!$D5,_xlfn.XMATCH(FL$3,bHist!$1:$1,0))),"-",INDEX(bHist!$1:$1048576,stat!$D5,_xlfn.XMATCH(FL$3,bHist!$1:$1,0)))</f>
        <v>50.109000000000002</v>
      </c>
      <c r="FM5" s="45" cm="1">
        <f t="array" aca="1" ref="FM5" ca="1">IF(ISBLANK(INDEX(bHist!$1:$1048576,stat!$D5,_xlfn.XMATCH(FM$3,bHist!$1:$1,0))),"-",INDEX(bHist!$1:$1048576,stat!$D5,_xlfn.XMATCH(FM$3,bHist!$1:$1,0)))</f>
        <v>49.402999999999999</v>
      </c>
      <c r="FN5" s="45" cm="1">
        <f t="array" aca="1" ref="FN5" ca="1">IF(ISBLANK(INDEX(bHist!$1:$1048576,stat!$D5,_xlfn.XMATCH(FN$3,bHist!$1:$1,0))),"-",INDEX(bHist!$1:$1048576,stat!$D5,_xlfn.XMATCH(FN$3,bHist!$1:$1,0)))</f>
        <v>48.262</v>
      </c>
      <c r="FO5" s="45" cm="1">
        <f t="array" aca="1" ref="FO5" ca="1">IF(ISBLANK(INDEX(bHist!$1:$1048576,stat!$D5,_xlfn.XMATCH(FO$3,bHist!$1:$1,0))),"-",INDEX(bHist!$1:$1048576,stat!$D5,_xlfn.XMATCH(FO$3,bHist!$1:$1,0)))</f>
        <v>48.56</v>
      </c>
      <c r="FP5" s="45" cm="1">
        <f t="array" aca="1" ref="FP5" ca="1">IF(ISBLANK(INDEX(bHist!$1:$1048576,stat!$D5,_xlfn.XMATCH(FP$3,bHist!$1:$1,0))),"-",INDEX(bHist!$1:$1048576,stat!$D5,_xlfn.XMATCH(FP$3,bHist!$1:$1,0)))</f>
        <v>48.811</v>
      </c>
      <c r="FQ5" s="45" cm="1">
        <f t="array" aca="1" ref="FQ5" ca="1">IF(ISBLANK(INDEX(bHist!$1:$1048576,stat!$D5,_xlfn.XMATCH(FQ$3,bHist!$1:$1,0))),"-",INDEX(bHist!$1:$1048576,stat!$D5,_xlfn.XMATCH(FQ$3,bHist!$1:$1,0)))</f>
        <v>48.749000000000002</v>
      </c>
      <c r="FR5" s="45" cm="1">
        <f t="array" aca="1" ref="FR5" ca="1">IF(ISBLANK(INDEX(bHist!$1:$1048576,stat!$D5,_xlfn.XMATCH(FR$3,bHist!$1:$1,0))),"-",INDEX(bHist!$1:$1048576,stat!$D5,_xlfn.XMATCH(FR$3,bHist!$1:$1,0)))</f>
        <v>49.531999999999996</v>
      </c>
      <c r="FS5" s="45" cm="1">
        <f t="array" aca="1" ref="FS5" ca="1">IF(ISBLANK(INDEX(bHist!$1:$1048576,stat!$D5,_xlfn.XMATCH(FS$3,bHist!$1:$1,0))),"-",INDEX(bHist!$1:$1048576,stat!$D5,_xlfn.XMATCH(FS$3,bHist!$1:$1,0)))</f>
        <v>48.561999999999998</v>
      </c>
      <c r="FT5" s="45" cm="1">
        <f t="array" aca="1" ref="FT5" ca="1">IF(ISBLANK(INDEX(bHist!$1:$1048576,stat!$D5,_xlfn.XMATCH(FT$3,bHist!$1:$1,0))),"-",INDEX(bHist!$1:$1048576,stat!$D5,_xlfn.XMATCH(FT$3,bHist!$1:$1,0)))</f>
        <v>48.654000000000003</v>
      </c>
      <c r="FU5" s="45" cm="1">
        <f t="array" aca="1" ref="FU5" ca="1">IF(ISBLANK(INDEX(bHist!$1:$1048576,stat!$D5,_xlfn.XMATCH(FU$3,bHist!$1:$1,0))),"-",INDEX(bHist!$1:$1048576,stat!$D5,_xlfn.XMATCH(FU$3,bHist!$1:$1,0)))</f>
        <v>50.335999999999999</v>
      </c>
      <c r="FV5" s="45" cm="1">
        <f t="array" aca="1" ref="FV5" ca="1">IF(ISBLANK(INDEX(bHist!$1:$1048576,stat!$D5,_xlfn.XMATCH(FV$3,bHist!$1:$1,0))),"-",INDEX(bHist!$1:$1048576,stat!$D5,_xlfn.XMATCH(FV$3,bHist!$1:$1,0)))</f>
        <v>51.929000000000002</v>
      </c>
      <c r="FW5" s="45" cm="1">
        <f t="array" aca="1" ref="FW5" ca="1">IF(ISBLANK(INDEX(bHist!$1:$1048576,stat!$D5,_xlfn.XMATCH(FW$3,bHist!$1:$1,0))),"-",INDEX(bHist!$1:$1048576,stat!$D5,_xlfn.XMATCH(FW$3,bHist!$1:$1,0)))</f>
        <v>51.415999999999997</v>
      </c>
      <c r="FX5" s="45" cm="1">
        <f t="array" aca="1" ref="FX5" ca="1">IF(ISBLANK(INDEX(bHist!$1:$1048576,stat!$D5,_xlfn.XMATCH(FX$3,bHist!$1:$1,0))),"-",INDEX(bHist!$1:$1048576,stat!$D5,_xlfn.XMATCH(FX$3,bHist!$1:$1,0)))</f>
        <v>50.98</v>
      </c>
      <c r="FY5" s="45" cm="1">
        <f t="array" aca="1" ref="FY5" ca="1">IF(ISBLANK(INDEX(bHist!$1:$1048576,stat!$D5,_xlfn.XMATCH(FY$3,bHist!$1:$1,0))),"-",INDEX(bHist!$1:$1048576,stat!$D5,_xlfn.XMATCH(FY$3,bHist!$1:$1,0)))</f>
        <v>50.023000000000003</v>
      </c>
      <c r="FZ5" s="45" cm="1">
        <f t="array" aca="1" ref="FZ5" ca="1">IF(ISBLANK(INDEX(bHist!$1:$1048576,stat!$D5,_xlfn.XMATCH(FZ$3,bHist!$1:$1,0))),"-",INDEX(bHist!$1:$1048576,stat!$D5,_xlfn.XMATCH(FZ$3,bHist!$1:$1,0)))</f>
        <v>50.414999999999999</v>
      </c>
      <c r="GA5" s="45" cm="1">
        <f t="array" aca="1" ref="GA5" ca="1">IF(ISBLANK(INDEX(bHist!$1:$1048576,stat!$D5,_xlfn.XMATCH(GA$3,bHist!$1:$1,0))),"-",INDEX(bHist!$1:$1048576,stat!$D5,_xlfn.XMATCH(GA$3,bHist!$1:$1,0)))</f>
        <v>51.210999999999999</v>
      </c>
      <c r="GB5" s="45" cm="1">
        <f t="array" aca="1" ref="GB5" ca="1">IF(ISBLANK(INDEX(bHist!$1:$1048576,stat!$D5,_xlfn.XMATCH(GB$3,bHist!$1:$1,0))),"-",INDEX(bHist!$1:$1048576,stat!$D5,_xlfn.XMATCH(GB$3,bHist!$1:$1,0)))</f>
        <v>51.011000000000003</v>
      </c>
      <c r="GC5" s="45" cm="1">
        <f t="array" aca="1" ref="GC5" ca="1">IF(ISBLANK(INDEX(bHist!$1:$1048576,stat!$D5,_xlfn.XMATCH(GC$3,bHist!$1:$1,0))),"-",INDEX(bHist!$1:$1048576,stat!$D5,_xlfn.XMATCH(GC$3,bHist!$1:$1,0)))</f>
        <v>50.514000000000003</v>
      </c>
      <c r="GD5" s="45" cm="1">
        <f t="array" aca="1" ref="GD5" ca="1">IF(ISBLANK(INDEX(bHist!$1:$1048576,stat!$D5,_xlfn.XMATCH(GD$3,bHist!$1:$1,0))),"-",INDEX(bHist!$1:$1048576,stat!$D5,_xlfn.XMATCH(GD$3,bHist!$1:$1,0)))</f>
        <v>50.761000000000003</v>
      </c>
      <c r="GE5" s="45" cm="1">
        <f t="array" aca="1" ref="GE5" ca="1">IF(ISBLANK(INDEX(bHist!$1:$1048576,stat!$D5,_xlfn.XMATCH(GE$3,bHist!$1:$1,0))),"-",INDEX(bHist!$1:$1048576,stat!$D5,_xlfn.XMATCH(GE$3,bHist!$1:$1,0)))</f>
        <v>53.03</v>
      </c>
      <c r="GF5" s="45" cm="1">
        <f t="array" aca="1" ref="GF5" ca="1">IF(ISBLANK(INDEX(bHist!$1:$1048576,stat!$D5,_xlfn.XMATCH(GF$3,bHist!$1:$1,0))),"-",INDEX(bHist!$1:$1048576,stat!$D5,_xlfn.XMATCH(GF$3,bHist!$1:$1,0)))</f>
        <v>53.615000000000002</v>
      </c>
      <c r="GG5" s="45" cm="1">
        <f t="array" aca="1" ref="GG5" ca="1">IF(ISBLANK(INDEX(bHist!$1:$1048576,stat!$D5,_xlfn.XMATCH(GG$3,bHist!$1:$1,0))),"-",INDEX(bHist!$1:$1048576,stat!$D5,_xlfn.XMATCH(GG$3,bHist!$1:$1,0)))</f>
        <v>52.5</v>
      </c>
      <c r="GH5" s="45" cm="1">
        <f t="array" aca="1" ref="GH5" ca="1">IF(ISBLANK(INDEX(bHist!$1:$1048576,stat!$D5,_xlfn.XMATCH(GH$3,bHist!$1:$1,0))),"-",INDEX(bHist!$1:$1048576,stat!$D5,_xlfn.XMATCH(GH$3,bHist!$1:$1,0)))</f>
        <v>52.932000000000002</v>
      </c>
      <c r="GI5" s="45" cm="1">
        <f t="array" aca="1" ref="GI5" ca="1">IF(ISBLANK(INDEX(bHist!$1:$1048576,stat!$D5,_xlfn.XMATCH(GI$3,bHist!$1:$1,0))),"-",INDEX(bHist!$1:$1048576,stat!$D5,_xlfn.XMATCH(GI$3,bHist!$1:$1,0)))</f>
        <v>55.341999999999999</v>
      </c>
      <c r="GJ5" s="45" cm="1">
        <f t="array" aca="1" ref="GJ5" ca="1">IF(ISBLANK(INDEX(bHist!$1:$1048576,stat!$D5,_xlfn.XMATCH(GJ$3,bHist!$1:$1,0))),"-",INDEX(bHist!$1:$1048576,stat!$D5,_xlfn.XMATCH(GJ$3,bHist!$1:$1,0)))</f>
        <v>54.017000000000003</v>
      </c>
      <c r="GK5" s="45" cm="1">
        <f t="array" aca="1" ref="GK5" ca="1">IF(ISBLANK(INDEX(bHist!$1:$1048576,stat!$D5,_xlfn.XMATCH(GK$3,bHist!$1:$1,0))),"-",INDEX(bHist!$1:$1048576,stat!$D5,_xlfn.XMATCH(GK$3,bHist!$1:$1,0)))</f>
        <v>56.387999999999998</v>
      </c>
      <c r="GL5" s="45" cm="1">
        <f t="array" aca="1" ref="GL5" ca="1">IF(ISBLANK(INDEX(bHist!$1:$1048576,stat!$D5,_xlfn.XMATCH(GL$3,bHist!$1:$1,0))),"-",INDEX(bHist!$1:$1048576,stat!$D5,_xlfn.XMATCH(GL$3,bHist!$1:$1,0)))</f>
        <v>57.707999999999998</v>
      </c>
      <c r="GM5" s="45" cm="1">
        <f t="array" aca="1" ref="GM5" ca="1">IF(ISBLANK(INDEX(bHist!$1:$1048576,stat!$D5,_xlfn.XMATCH(GM$3,bHist!$1:$1,0))),"-",INDEX(bHist!$1:$1048576,stat!$D5,_xlfn.XMATCH(GM$3,bHist!$1:$1,0)))</f>
        <v>59.287999999999997</v>
      </c>
      <c r="GN5" s="45" cm="1">
        <f t="array" aca="1" ref="GN5" ca="1">IF(ISBLANK(INDEX(bHist!$1:$1048576,stat!$D5,_xlfn.XMATCH(GN$3,bHist!$1:$1,0))),"-",INDEX(bHist!$1:$1048576,stat!$D5,_xlfn.XMATCH(GN$3,bHist!$1:$1,0)))</f>
        <v>58.064999999999998</v>
      </c>
      <c r="GO5" s="45" cm="1">
        <f t="array" aca="1" ref="GO5" ca="1">IF(ISBLANK(INDEX(bHist!$1:$1048576,stat!$D5,_xlfn.XMATCH(GO$3,bHist!$1:$1,0))),"-",INDEX(bHist!$1:$1048576,stat!$D5,_xlfn.XMATCH(GO$3,bHist!$1:$1,0)))</f>
        <v>57.670999999999999</v>
      </c>
      <c r="GP5" s="45" cm="1">
        <f t="array" aca="1" ref="GP5" ca="1">IF(ISBLANK(INDEX(bHist!$1:$1048576,stat!$D5,_xlfn.XMATCH(GP$3,bHist!$1:$1,0))),"-",INDEX(bHist!$1:$1048576,stat!$D5,_xlfn.XMATCH(GP$3,bHist!$1:$1,0)))</f>
        <v>59.301000000000002</v>
      </c>
      <c r="GQ5" s="45" cm="1">
        <f t="array" aca="1" ref="GQ5" ca="1">IF(ISBLANK(INDEX(bHist!$1:$1048576,stat!$D5,_xlfn.XMATCH(GQ$3,bHist!$1:$1,0))),"-",INDEX(bHist!$1:$1048576,stat!$D5,_xlfn.XMATCH(GQ$3,bHist!$1:$1,0)))</f>
        <v>57.485999999999997</v>
      </c>
      <c r="GR5" s="45" cm="1">
        <f t="array" aca="1" ref="GR5" ca="1">IF(ISBLANK(INDEX(bHist!$1:$1048576,stat!$D5,_xlfn.XMATCH(GR$3,bHist!$1:$1,0))),"-",INDEX(bHist!$1:$1048576,stat!$D5,_xlfn.XMATCH(GR$3,bHist!$1:$1,0)))</f>
        <v>55.003999999999998</v>
      </c>
      <c r="GS5" s="45" cm="1">
        <f t="array" aca="1" ref="GS5" ca="1">IF(ISBLANK(INDEX(bHist!$1:$1048576,stat!$D5,_xlfn.XMATCH(GS$3,bHist!$1:$1,0))),"-",INDEX(bHist!$1:$1048576,stat!$D5,_xlfn.XMATCH(GS$3,bHist!$1:$1,0)))</f>
        <v>55.131999999999998</v>
      </c>
      <c r="GT5" s="45" cm="1">
        <f t="array" aca="1" ref="GT5" ca="1">IF(ISBLANK(INDEX(bHist!$1:$1048576,stat!$D5,_xlfn.XMATCH(GT$3,bHist!$1:$1,0))),"-",INDEX(bHist!$1:$1048576,stat!$D5,_xlfn.XMATCH(GT$3,bHist!$1:$1,0)))</f>
        <v>56.411000000000001</v>
      </c>
      <c r="GU5" s="45" cm="1">
        <f t="array" aca="1" ref="GU5" ca="1">IF(ISBLANK(INDEX(bHist!$1:$1048576,stat!$D5,_xlfn.XMATCH(GU$3,bHist!$1:$1,0))),"-",INDEX(bHist!$1:$1048576,stat!$D5,_xlfn.XMATCH(GU$3,bHist!$1:$1,0)))</f>
        <v>56.088000000000001</v>
      </c>
      <c r="GV5" s="45" cm="1">
        <f t="array" aca="1" ref="GV5" ca="1">IF(ISBLANK(INDEX(bHist!$1:$1048576,stat!$D5,_xlfn.XMATCH(GV$3,bHist!$1:$1,0))),"-",INDEX(bHist!$1:$1048576,stat!$D5,_xlfn.XMATCH(GV$3,bHist!$1:$1,0)))</f>
        <v>55.744</v>
      </c>
      <c r="GW5" s="45" cm="1">
        <f t="array" aca="1" ref="GW5" ca="1">IF(ISBLANK(INDEX(bHist!$1:$1048576,stat!$D5,_xlfn.XMATCH(GW$3,bHist!$1:$1,0))),"-",INDEX(bHist!$1:$1048576,stat!$D5,_xlfn.XMATCH(GW$3,bHist!$1:$1,0)))</f>
        <v>55.191000000000003</v>
      </c>
      <c r="GX5" s="45" cm="1">
        <f t="array" aca="1" ref="GX5" ca="1">IF(ISBLANK(INDEX(bHist!$1:$1048576,stat!$D5,_xlfn.XMATCH(GX$3,bHist!$1:$1,0))),"-",INDEX(bHist!$1:$1048576,stat!$D5,_xlfn.XMATCH(GX$3,bHist!$1:$1,0)))</f>
        <v>55.264000000000003</v>
      </c>
      <c r="GY5" s="45" cm="1">
        <f t="array" aca="1" ref="GY5" ca="1">IF(ISBLANK(INDEX(bHist!$1:$1048576,stat!$D5,_xlfn.XMATCH(GY$3,bHist!$1:$1,0))),"-",INDEX(bHist!$1:$1048576,stat!$D5,_xlfn.XMATCH(GY$3,bHist!$1:$1,0)))</f>
        <v>54.636000000000003</v>
      </c>
      <c r="GZ5" s="45" cm="1">
        <f t="array" aca="1" ref="GZ5" ca="1">IF(ISBLANK(INDEX(bHist!$1:$1048576,stat!$D5,_xlfn.XMATCH(GZ$3,bHist!$1:$1,0))),"-",INDEX(bHist!$1:$1048576,stat!$D5,_xlfn.XMATCH(GZ$3,bHist!$1:$1,0)))</f>
        <v>47.408000000000001</v>
      </c>
      <c r="HA5" s="45" cm="1">
        <f t="array" aca="1" ref="HA5" ca="1">IF(ISBLANK(INDEX(bHist!$1:$1048576,stat!$D5,_xlfn.XMATCH(HA$3,bHist!$1:$1,0))),"-",INDEX(bHist!$1:$1048576,stat!$D5,_xlfn.XMATCH(HA$3,bHist!$1:$1,0)))</f>
        <v>47.792000000000002</v>
      </c>
      <c r="HB5" s="45" cm="1">
        <f t="array" aca="1" ref="HB5" ca="1">IF(ISBLANK(INDEX(bHist!$1:$1048576,stat!$D5,_xlfn.XMATCH(HB$3,bHist!$1:$1,0))),"-",INDEX(bHist!$1:$1048576,stat!$D5,_xlfn.XMATCH(HB$3,bHist!$1:$1,0)))</f>
        <v>48.094000000000001</v>
      </c>
      <c r="HC5" s="45" cm="1">
        <f t="array" aca="1" ref="HC5" ca="1">IF(ISBLANK(INDEX(bHist!$1:$1048576,stat!$D5,_xlfn.XMATCH(HC$3,bHist!$1:$1,0))),"-",INDEX(bHist!$1:$1048576,stat!$D5,_xlfn.XMATCH(HC$3,bHist!$1:$1,0)))</f>
        <v>46.63</v>
      </c>
      <c r="HD5" s="45" cm="1">
        <f t="array" aca="1" ref="HD5" ca="1">IF(ISBLANK(INDEX(bHist!$1:$1048576,stat!$D5,_xlfn.XMATCH(HD$3,bHist!$1:$1,0))),"-",INDEX(bHist!$1:$1048576,stat!$D5,_xlfn.XMATCH(HD$3,bHist!$1:$1,0)))</f>
        <v>45.134</v>
      </c>
      <c r="HE5" s="45" cm="1">
        <f t="array" aca="1" ref="HE5" ca="1">IF(ISBLANK(INDEX(bHist!$1:$1048576,stat!$D5,_xlfn.XMATCH(HE$3,bHist!$1:$1,0))),"-",INDEX(bHist!$1:$1048576,stat!$D5,_xlfn.XMATCH(HE$3,bHist!$1:$1,0)))</f>
        <v>44.905000000000001</v>
      </c>
      <c r="HF5" s="45" cm="1">
        <f t="array" aca="1" ref="HF5" ca="1">IF(ISBLANK(INDEX(bHist!$1:$1048576,stat!$D5,_xlfn.XMATCH(HF$3,bHist!$1:$1,0))),"-",INDEX(bHist!$1:$1048576,stat!$D5,_xlfn.XMATCH(HF$3,bHist!$1:$1,0)))</f>
        <v>49.104999999999997</v>
      </c>
      <c r="HG5" s="45" cm="1">
        <f t="array" aca="1" ref="HG5" ca="1">IF(ISBLANK(INDEX(bHist!$1:$1048576,stat!$D5,_xlfn.XMATCH(HG$3,bHist!$1:$1,0))),"-",INDEX(bHist!$1:$1048576,stat!$D5,_xlfn.XMATCH(HG$3,bHist!$1:$1,0)))</f>
        <v>48.959000000000003</v>
      </c>
      <c r="HH5" s="45" cm="1">
        <f t="array" aca="1" ref="HH5" ca="1">IF(ISBLANK(INDEX(bHist!$1:$1048576,stat!$D5,_xlfn.XMATCH(HH$3,bHist!$1:$1,0))),"-",INDEX(bHist!$1:$1048576,stat!$D5,_xlfn.XMATCH(HH$3,bHist!$1:$1,0)))</f>
        <v>47.802</v>
      </c>
      <c r="HI5" s="45" cm="1">
        <f t="array" aca="1" ref="HI5" ca="1">IF(ISBLANK(INDEX(bHist!$1:$1048576,stat!$D5,_xlfn.XMATCH(HI$3,bHist!$1:$1,0))),"-",INDEX(bHist!$1:$1048576,stat!$D5,_xlfn.XMATCH(HI$3,bHist!$1:$1,0)))</f>
        <v>47.247999999999998</v>
      </c>
      <c r="HJ5" s="45" cm="1">
        <f t="array" aca="1" ref="HJ5" ca="1">IF(ISBLANK(INDEX(bHist!$1:$1048576,stat!$D5,_xlfn.XMATCH(HJ$3,bHist!$1:$1,0))),"-",INDEX(bHist!$1:$1048576,stat!$D5,_xlfn.XMATCH(HJ$3,bHist!$1:$1,0)))</f>
        <v>47.99</v>
      </c>
      <c r="HK5" s="45" cm="1">
        <f t="array" aca="1" ref="HK5" ca="1">IF(ISBLANK(INDEX(bHist!$1:$1048576,stat!$D5,_xlfn.XMATCH(HK$3,bHist!$1:$1,0))),"-",INDEX(bHist!$1:$1048576,stat!$D5,_xlfn.XMATCH(HK$3,bHist!$1:$1,0)))</f>
        <v>48.69</v>
      </c>
      <c r="HL5" s="45" cm="1">
        <f t="array" aca="1" ref="HL5" ca="1">IF(ISBLANK(INDEX(bHist!$1:$1048576,stat!$D5,_xlfn.XMATCH(HL$3,bHist!$1:$1,0))),"-",INDEX(bHist!$1:$1048576,stat!$D5,_xlfn.XMATCH(HL$3,bHist!$1:$1,0)))</f>
        <v>50.215000000000003</v>
      </c>
      <c r="HM5" s="45" cm="1">
        <f t="array" aca="1" ref="HM5" ca="1">IF(ISBLANK(INDEX(bHist!$1:$1048576,stat!$D5,_xlfn.XMATCH(HM$3,bHist!$1:$1,0))),"-",INDEX(bHist!$1:$1048576,stat!$D5,_xlfn.XMATCH(HM$3,bHist!$1:$1,0)))</f>
        <v>49.503</v>
      </c>
      <c r="HN5" s="45" cm="1">
        <f t="array" aca="1" ref="HN5" ca="1">IF(ISBLANK(INDEX(bHist!$1:$1048576,stat!$D5,_xlfn.XMATCH(HN$3,bHist!$1:$1,0))),"-",INDEX(bHist!$1:$1048576,stat!$D5,_xlfn.XMATCH(HN$3,bHist!$1:$1,0)))</f>
        <v>48.558</v>
      </c>
      <c r="HO5" s="45" cm="1">
        <f t="array" aca="1" ref="HO5" ca="1">IF(ISBLANK(INDEX(bHist!$1:$1048576,stat!$D5,_xlfn.XMATCH(HO$3,bHist!$1:$1,0))),"-",INDEX(bHist!$1:$1048576,stat!$D5,_xlfn.XMATCH(HO$3,bHist!$1:$1,0)))</f>
        <v>47.481999999999999</v>
      </c>
      <c r="HP5" s="45" cm="1">
        <f t="array" aca="1" ref="HP5" ca="1">IF(ISBLANK(INDEX(bHist!$1:$1048576,stat!$D5,_xlfn.XMATCH(HP$3,bHist!$1:$1,0))),"-",INDEX(bHist!$1:$1048576,stat!$D5,_xlfn.XMATCH(HP$3,bHist!$1:$1,0)))</f>
        <v>49.43</v>
      </c>
      <c r="HQ5" s="45" cm="1">
        <f t="array" aca="1" ref="HQ5" ca="1">IF(ISBLANK(INDEX(bHist!$1:$1048576,stat!$D5,_xlfn.XMATCH(HQ$3,bHist!$1:$1,0))),"-",INDEX(bHist!$1:$1048576,stat!$D5,_xlfn.XMATCH(HQ$3,bHist!$1:$1,0)))</f>
        <v>50.256</v>
      </c>
      <c r="HR5" s="45" cm="1">
        <f t="array" aca="1" ref="HR5" ca="1">IF(ISBLANK(INDEX(bHist!$1:$1048576,stat!$D5,_xlfn.XMATCH(HR$3,bHist!$1:$1,0))),"-",INDEX(bHist!$1:$1048576,stat!$D5,_xlfn.XMATCH(HR$3,bHist!$1:$1,0)))</f>
        <v>52.579000000000001</v>
      </c>
      <c r="HS5" s="45" cm="1">
        <f t="array" aca="1" ref="HS5" ca="1">IF(ISBLANK(INDEX(bHist!$1:$1048576,stat!$D5,_xlfn.XMATCH(HS$3,bHist!$1:$1,0))),"-",INDEX(bHist!$1:$1048576,stat!$D5,_xlfn.XMATCH(HS$3,bHist!$1:$1,0)))</f>
        <v>50.115000000000002</v>
      </c>
      <c r="HT5" s="45" cm="1">
        <f t="array" aca="1" ref="HT5" ca="1">IF(ISBLANK(INDEX(bHist!$1:$1048576,stat!$D5,_xlfn.XMATCH(HT$3,bHist!$1:$1,0))),"-",INDEX(bHist!$1:$1048576,stat!$D5,_xlfn.XMATCH(HT$3,bHist!$1:$1,0)))</f>
        <v>49.878</v>
      </c>
      <c r="HU5" s="45" cm="1">
        <f t="array" aca="1" ref="HU5" ca="1">IF(ISBLANK(INDEX(bHist!$1:$1048576,stat!$D5,_xlfn.XMATCH(HU$3,bHist!$1:$1,0))),"-",INDEX(bHist!$1:$1048576,stat!$D5,_xlfn.XMATCH(HU$3,bHist!$1:$1,0)))</f>
        <v>52.146000000000001</v>
      </c>
      <c r="HV5" s="45" cm="1">
        <f t="array" aca="1" ref="HV5" ca="1">IF(ISBLANK(INDEX(bHist!$1:$1048576,stat!$D5,_xlfn.XMATCH(HV$3,bHist!$1:$1,0))),"-",INDEX(bHist!$1:$1048576,stat!$D5,_xlfn.XMATCH(HV$3,bHist!$1:$1,0)))</f>
        <v>50.603999999999999</v>
      </c>
      <c r="HW5" s="45" cm="1">
        <f t="array" aca="1" ref="HW5" ca="1">IF(ISBLANK(INDEX(bHist!$1:$1048576,stat!$D5,_xlfn.XMATCH(HW$3,bHist!$1:$1,0))),"-",INDEX(bHist!$1:$1048576,stat!$D5,_xlfn.XMATCH(HW$3,bHist!$1:$1,0)))</f>
        <v>52.850999999999999</v>
      </c>
      <c r="HX5" s="45" cm="1">
        <f t="array" aca="1" ref="HX5" ca="1">IF(ISBLANK(INDEX(bHist!$1:$1048576,stat!$D5,_xlfn.XMATCH(HX$3,bHist!$1:$1,0))),"-",INDEX(bHist!$1:$1048576,stat!$D5,_xlfn.XMATCH(HX$3,bHist!$1:$1,0)))</f>
        <v>55.975000000000001</v>
      </c>
      <c r="HY5" s="45" cm="1">
        <f t="array" aca="1" ref="HY5" ca="1">IF(ISBLANK(INDEX(bHist!$1:$1048576,stat!$D5,_xlfn.XMATCH(HY$3,bHist!$1:$1,0))),"-",INDEX(bHist!$1:$1048576,stat!$D5,_xlfn.XMATCH(HY$3,bHist!$1:$1,0)))</f>
        <v>58.192</v>
      </c>
      <c r="HZ5" s="45" cm="1">
        <f t="array" aca="1" ref="HZ5" ca="1">IF(ISBLANK(INDEX(bHist!$1:$1048576,stat!$D5,_xlfn.XMATCH(HZ$3,bHist!$1:$1,0))),"-",INDEX(bHist!$1:$1048576,stat!$D5,_xlfn.XMATCH(HZ$3,bHist!$1:$1,0)))</f>
        <v>53.843000000000004</v>
      </c>
      <c r="IA5" s="45" cm="1">
        <f t="array" aca="1" ref="IA5" ca="1">IF(ISBLANK(INDEX(bHist!$1:$1048576,stat!$D5,_xlfn.XMATCH(IA$3,bHist!$1:$1,0))),"-",INDEX(bHist!$1:$1048576,stat!$D5,_xlfn.XMATCH(IA$3,bHist!$1:$1,0)))</f>
        <v>58.185000000000002</v>
      </c>
      <c r="IB5" s="45" cm="1">
        <f t="array" aca="1" ref="IB5" ca="1">IF(ISBLANK(INDEX(bHist!$1:$1048576,stat!$D5,_xlfn.XMATCH(IB$3,bHist!$1:$1,0))),"-",INDEX(bHist!$1:$1048576,stat!$D5,_xlfn.XMATCH(IB$3,bHist!$1:$1,0)))</f>
        <v>57.151000000000003</v>
      </c>
      <c r="IC5" s="45" cm="1">
        <f t="array" aca="1" ref="IC5" ca="1">IF(ISBLANK(INDEX(bHist!$1:$1048576,stat!$D5,_xlfn.XMATCH(IC$3,bHist!$1:$1,0))),"-",INDEX(bHist!$1:$1048576,stat!$D5,_xlfn.XMATCH(IC$3,bHist!$1:$1,0)))</f>
        <v>54.881999999999998</v>
      </c>
      <c r="ID5" s="45" cm="1">
        <f t="array" aca="1" ref="ID5" ca="1">IF(ISBLANK(INDEX(bHist!$1:$1048576,stat!$D5,_xlfn.XMATCH(ID$3,bHist!$1:$1,0))),"-",INDEX(bHist!$1:$1048576,stat!$D5,_xlfn.XMATCH(ID$3,bHist!$1:$1,0)))</f>
        <v>57.773000000000003</v>
      </c>
      <c r="IE5" s="45" cm="1">
        <f t="array" aca="1" ref="IE5" ca="1">IF(ISBLANK(INDEX(bHist!$1:$1048576,stat!$D5,_xlfn.XMATCH(IE$3,bHist!$1:$1,0))),"-",INDEX(bHist!$1:$1048576,stat!$D5,_xlfn.XMATCH(IE$3,bHist!$1:$1,0)))</f>
        <v>56.564999999999998</v>
      </c>
      <c r="IF5" s="45" cm="1">
        <f t="array" aca="1" ref="IF5" ca="1">IF(ISBLANK(INDEX(bHist!$1:$1048576,stat!$D5,_xlfn.XMATCH(IF$3,bHist!$1:$1,0))),"-",INDEX(bHist!$1:$1048576,stat!$D5,_xlfn.XMATCH(IF$3,bHist!$1:$1,0)))</f>
        <v>57.886000000000003</v>
      </c>
      <c r="IG5" s="45" cm="1">
        <f t="array" aca="1" ref="IG5" ca="1">IF(ISBLANK(INDEX(bHist!$1:$1048576,stat!$D5,_xlfn.XMATCH(IG$3,bHist!$1:$1,0))),"-",INDEX(bHist!$1:$1048576,stat!$D5,_xlfn.XMATCH(IG$3,bHist!$1:$1,0)))</f>
        <v>53.575000000000003</v>
      </c>
      <c r="IH5" s="45" cm="1">
        <f t="array" aca="1" ref="IH5" ca="1">IF(ISBLANK(INDEX(bHist!$1:$1048576,stat!$D5,_xlfn.XMATCH(IH$3,bHist!$1:$1,0))),"-",INDEX(bHist!$1:$1048576,stat!$D5,_xlfn.XMATCH(IH$3,bHist!$1:$1,0)))</f>
        <v>50.597999999999999</v>
      </c>
      <c r="II5" s="45" cm="1">
        <f t="array" aca="1" ref="II5" ca="1">IF(ISBLANK(INDEX(bHist!$1:$1048576,stat!$D5,_xlfn.XMATCH(II$3,bHist!$1:$1,0))),"-",INDEX(bHist!$1:$1048576,stat!$D5,_xlfn.XMATCH(II$3,bHist!$1:$1,0)))</f>
        <v>49.945999999999998</v>
      </c>
      <c r="IJ5" s="45" cm="1">
        <f t="array" aca="1" ref="IJ5" ca="1">IF(ISBLANK(INDEX(bHist!$1:$1048576,stat!$D5,_xlfn.XMATCH(IJ$3,bHist!$1:$1,0))),"-",INDEX(bHist!$1:$1048576,stat!$D5,_xlfn.XMATCH(IJ$3,bHist!$1:$1,0)))</f>
        <v>51.061999999999998</v>
      </c>
      <c r="IK5" s="45" cm="1">
        <f t="array" aca="1" ref="IK5" ca="1">IF(ISBLANK(INDEX(bHist!$1:$1048576,stat!$D5,_xlfn.XMATCH(IK$3,bHist!$1:$1,0))),"-",INDEX(bHist!$1:$1048576,stat!$D5,_xlfn.XMATCH(IK$3,bHist!$1:$1,0)))</f>
        <v>49.119</v>
      </c>
      <c r="IL5" s="45" cm="1">
        <f t="array" aca="1" ref="IL5" ca="1">IF(ISBLANK(INDEX(bHist!$1:$1048576,stat!$D5,_xlfn.XMATCH(IL$3,bHist!$1:$1,0))),"-",INDEX(bHist!$1:$1048576,stat!$D5,_xlfn.XMATCH(IL$3,bHist!$1:$1,0)))</f>
        <v>47.264000000000003</v>
      </c>
      <c r="IM5" s="45" cm="1">
        <f t="array" aca="1" ref="IM5" ca="1">IF(ISBLANK(INDEX(bHist!$1:$1048576,stat!$D5,_xlfn.XMATCH(IM$3,bHist!$1:$1,0))),"-",INDEX(bHist!$1:$1048576,stat!$D5,_xlfn.XMATCH(IM$3,bHist!$1:$1,0)))</f>
        <v>46.218000000000004</v>
      </c>
      <c r="IN5" s="45" cm="1">
        <f t="array" aca="1" ref="IN5" ca="1">IF(ISBLANK(INDEX(bHist!$1:$1048576,stat!$D5,_xlfn.XMATCH(IN$3,bHist!$1:$1,0))),"-",INDEX(bHist!$1:$1048576,stat!$D5,_xlfn.XMATCH(IN$3,bHist!$1:$1,0)))</f>
        <v>45.628</v>
      </c>
      <c r="IO5" s="45" cm="1">
        <f t="array" aca="1" ref="IO5" ca="1">IF(ISBLANK(INDEX(bHist!$1:$1048576,stat!$D5,_xlfn.XMATCH(IO$3,bHist!$1:$1,0))),"-",INDEX(bHist!$1:$1048576,stat!$D5,_xlfn.XMATCH(IO$3,bHist!$1:$1,0)))</f>
        <v>47.642000000000003</v>
      </c>
      <c r="IP5" s="45" cm="1">
        <f t="array" aca="1" ref="IP5" ca="1">IF(ISBLANK(INDEX(bHist!$1:$1048576,stat!$D5,_xlfn.XMATCH(IP$3,bHist!$1:$1,0))),"-",INDEX(bHist!$1:$1048576,stat!$D5,_xlfn.XMATCH(IP$3,bHist!$1:$1,0)))</f>
        <v>48.216000000000001</v>
      </c>
      <c r="IQ5" s="45" cm="1">
        <f t="array" aca="1" ref="IQ5" ca="1">IF(ISBLANK(INDEX(bHist!$1:$1048576,stat!$D5,_xlfn.XMATCH(IQ$3,bHist!$1:$1,0))),"-",INDEX(bHist!$1:$1048576,stat!$D5,_xlfn.XMATCH(IQ$3,bHist!$1:$1,0)))</f>
        <v>49.374000000000002</v>
      </c>
      <c r="IR5" s="45" cm="1">
        <f t="array" aca="1" ref="IR5" ca="1">IF(ISBLANK(INDEX(bHist!$1:$1048576,stat!$D5,_xlfn.XMATCH(IR$3,bHist!$1:$1,0))),"-",INDEX(bHist!$1:$1048576,stat!$D5,_xlfn.XMATCH(IR$3,bHist!$1:$1,0)))</f>
        <v>49.866</v>
      </c>
      <c r="IS5" s="45" cm="1">
        <f t="array" aca="1" ref="IS5" ca="1">IF(ISBLANK(INDEX(bHist!$1:$1048576,stat!$D5,_xlfn.XMATCH(IS$3,bHist!$1:$1,0))),"-",INDEX(bHist!$1:$1048576,stat!$D5,_xlfn.XMATCH(IS$3,bHist!$1:$1,0)))</f>
        <v>50.171999999999997</v>
      </c>
      <c r="IT5" s="45" cm="1">
        <f t="array" aca="1" ref="IT5" ca="1">IF(ISBLANK(INDEX(bHist!$1:$1048576,stat!$D5,_xlfn.XMATCH(IT$3,bHist!$1:$1,0))),"-",INDEX(bHist!$1:$1048576,stat!$D5,_xlfn.XMATCH(IT$3,bHist!$1:$1,0)))</f>
        <v>49.616999999999997</v>
      </c>
      <c r="IU5" s="45" cm="1">
        <f t="array" aca="1" ref="IU5" ca="1">IF(ISBLANK(INDEX(bHist!$1:$1048576,stat!$D5,_xlfn.XMATCH(IU$3,bHist!$1:$1,0))),"-",INDEX(bHist!$1:$1048576,stat!$D5,_xlfn.XMATCH(IU$3,bHist!$1:$1,0)))</f>
        <v>48.533000000000001</v>
      </c>
      <c r="IV5" s="45" cm="1">
        <f t="array" aca="1" ref="IV5" ca="1">IF(ISBLANK(INDEX(bHist!$1:$1048576,stat!$D5,_xlfn.XMATCH(IV$3,bHist!$1:$1,0))),"-",INDEX(bHist!$1:$1048576,stat!$D5,_xlfn.XMATCH(IV$3,bHist!$1:$1,0)))</f>
        <v>49.29</v>
      </c>
      <c r="IW5" s="45" cm="1">
        <f t="array" aca="1" ref="IW5" ca="1">IF(ISBLANK(INDEX(bHist!$1:$1048576,stat!$D5,_xlfn.XMATCH(IW$3,bHist!$1:$1,0))),"-",INDEX(bHist!$1:$1048576,stat!$D5,_xlfn.XMATCH(IW$3,bHist!$1:$1,0)))</f>
        <v>49.124000000000002</v>
      </c>
      <c r="IX5" s="45" cm="1">
        <f t="array" aca="1" ref="IX5" ca="1">IF(ISBLANK(INDEX(bHist!$1:$1048576,stat!$D5,_xlfn.XMATCH(IX$3,bHist!$1:$1,0))),"-",INDEX(bHist!$1:$1048576,stat!$D5,_xlfn.XMATCH(IX$3,bHist!$1:$1,0)))</f>
        <v>49.162999999999997</v>
      </c>
      <c r="IY5" s="45" cm="1">
        <f t="array" aca="1" ref="IY5" ca="1">IF(ISBLANK(INDEX(bHist!$1:$1048576,stat!$D5,_xlfn.XMATCH(IY$3,bHist!$1:$1,0))),"-",INDEX(bHist!$1:$1048576,stat!$D5,_xlfn.XMATCH(IY$3,bHist!$1:$1,0)))</f>
        <v>50.548999999999999</v>
      </c>
      <c r="IZ5" s="45" cm="1">
        <f t="array" aca="1" ref="IZ5" ca="1">IF(ISBLANK(INDEX(bHist!$1:$1048576,stat!$D5,_xlfn.XMATCH(IZ$3,bHist!$1:$1,0))),"-",INDEX(bHist!$1:$1048576,stat!$D5,_xlfn.XMATCH(IZ$3,bHist!$1:$1,0)))</f>
        <v>51.198</v>
      </c>
      <c r="JA5" s="45" cm="1">
        <f t="array" aca="1" ref="JA5" ca="1">IF(ISBLANK(INDEX(bHist!$1:$1048576,stat!$D5,_xlfn.XMATCH(JA$3,bHist!$1:$1,0))),"-",INDEX(bHist!$1:$1048576,stat!$D5,_xlfn.XMATCH(JA$3,bHist!$1:$1,0)))</f>
        <v>50.353000000000002</v>
      </c>
      <c r="JB5" s="45" cm="1">
        <f t="array" aca="1" ref="JB5" ca="1">IF(ISBLANK(INDEX(bHist!$1:$1048576,stat!$D5,_xlfn.XMATCH(JB$3,bHist!$1:$1,0))),"-",INDEX(bHist!$1:$1048576,stat!$D5,_xlfn.XMATCH(JB$3,bHist!$1:$1,0)))</f>
        <v>48.784999999999997</v>
      </c>
      <c r="JC5" s="45" cm="1">
        <f t="array" aca="1" ref="JC5" ca="1">IF(ISBLANK(INDEX(bHist!$1:$1048576,stat!$D5,_xlfn.XMATCH(JC$3,bHist!$1:$1,0))),"-",INDEX(bHist!$1:$1048576,stat!$D5,_xlfn.XMATCH(JC$3,bHist!$1:$1,0)))</f>
        <v>48.929000000000002</v>
      </c>
      <c r="JD5" s="45" cm="1">
        <f t="array" aca="1" ref="JD5" ca="1">IF(ISBLANK(INDEX(bHist!$1:$1048576,stat!$D5,_xlfn.XMATCH(JD$3,bHist!$1:$1,0))),"-",INDEX(bHist!$1:$1048576,stat!$D5,_xlfn.XMATCH(JD$3,bHist!$1:$1,0)))</f>
        <v>49.918999999999997</v>
      </c>
      <c r="JE5" s="45" cm="1">
        <f t="array" aca="1" ref="JE5" ca="1">IF(ISBLANK(INDEX(bHist!$1:$1048576,stat!$D5,_xlfn.XMATCH(JE$3,bHist!$1:$1,0))),"-",INDEX(bHist!$1:$1048576,stat!$D5,_xlfn.XMATCH(JE$3,bHist!$1:$1,0)))</f>
        <v>51.088999999999999</v>
      </c>
      <c r="JF5" s="45" cm="1">
        <f t="array" aca="1" ref="JF5" ca="1">IF(ISBLANK(INDEX(bHist!$1:$1048576,stat!$D5,_xlfn.XMATCH(JF$3,bHist!$1:$1,0))),"-",INDEX(bHist!$1:$1048576,stat!$D5,_xlfn.XMATCH(JF$3,bHist!$1:$1,0)))</f>
        <v>52.537999999999997</v>
      </c>
      <c r="JG5" s="45" cm="1">
        <f t="array" aca="1" ref="JG5" ca="1">IF(ISBLANK(INDEX(bHist!$1:$1048576,stat!$D5,_xlfn.XMATCH(JG$3,bHist!$1:$1,0))),"-",INDEX(bHist!$1:$1048576,stat!$D5,_xlfn.XMATCH(JG$3,bHist!$1:$1,0)))</f>
        <v>53.643999999999998</v>
      </c>
      <c r="JH5" s="45" cm="1">
        <f t="array" aca="1" ref="JH5" ca="1">IF(ISBLANK(INDEX(bHist!$1:$1048576,stat!$D5,_xlfn.XMATCH(JH$3,bHist!$1:$1,0))),"-",INDEX(bHist!$1:$1048576,stat!$D5,_xlfn.XMATCH(JH$3,bHist!$1:$1,0)))</f>
        <v>54.997999999999998</v>
      </c>
      <c r="JI5" s="45" cm="1">
        <f t="array" aca="1" ref="JI5" ca="1">IF(ISBLANK(INDEX(bHist!$1:$1048576,stat!$D5,_xlfn.XMATCH(JI$3,bHist!$1:$1,0))),"-",INDEX(bHist!$1:$1048576,stat!$D5,_xlfn.XMATCH(JI$3,bHist!$1:$1,0)))</f>
        <v>55.308</v>
      </c>
      <c r="JJ5" s="45" cm="1">
        <f t="array" aca="1" ref="JJ5" ca="1">IF(ISBLANK(INDEX(bHist!$1:$1048576,stat!$D5,_xlfn.XMATCH(JJ$3,bHist!$1:$1,0))),"-",INDEX(bHist!$1:$1048576,stat!$D5,_xlfn.XMATCH(JJ$3,bHist!$1:$1,0)))</f>
        <v>54.421999999999997</v>
      </c>
      <c r="JK5" s="45" cm="1">
        <f t="array" aca="1" ref="JK5" ca="1">IF(ISBLANK(INDEX(bHist!$1:$1048576,stat!$D5,_xlfn.XMATCH(JK$3,bHist!$1:$1,0))),"-",INDEX(bHist!$1:$1048576,stat!$D5,_xlfn.XMATCH(JK$3,bHist!$1:$1,0)))</f>
        <v>54.112000000000002</v>
      </c>
      <c r="JL5" s="45" cm="1">
        <f t="array" aca="1" ref="JL5" ca="1">IF(ISBLANK(INDEX(bHist!$1:$1048576,stat!$D5,_xlfn.XMATCH(JL$3,bHist!$1:$1,0))),"-",INDEX(bHist!$1:$1048576,stat!$D5,_xlfn.XMATCH(JL$3,bHist!$1:$1,0)))</f>
        <v>54.3</v>
      </c>
      <c r="JM5" s="45" cm="1">
        <f t="array" aca="1" ref="JM5" ca="1">IF(ISBLANK(INDEX(bHist!$1:$1048576,stat!$D5,_xlfn.XMATCH(JM$3,bHist!$1:$1,0))),"-",INDEX(bHist!$1:$1048576,stat!$D5,_xlfn.XMATCH(JM$3,bHist!$1:$1,0)))</f>
        <v>55.127000000000002</v>
      </c>
      <c r="JN5" s="45" cm="1">
        <f t="array" aca="1" ref="JN5" ca="1">IF(ISBLANK(INDEX(bHist!$1:$1048576,stat!$D5,_xlfn.XMATCH(JN$3,bHist!$1:$1,0))),"-",INDEX(bHist!$1:$1048576,stat!$D5,_xlfn.XMATCH(JN$3,bHist!$1:$1,0)))</f>
        <v>56.55</v>
      </c>
      <c r="JO5" s="45" cm="1">
        <f t="array" aca="1" ref="JO5" ca="1">IF(ISBLANK(INDEX(bHist!$1:$1048576,stat!$D5,_xlfn.XMATCH(JO$3,bHist!$1:$1,0))),"-",INDEX(bHist!$1:$1048576,stat!$D5,_xlfn.XMATCH(JO$3,bHist!$1:$1,0)))</f>
        <v>60.832000000000001</v>
      </c>
      <c r="JP5" s="45" cm="1">
        <f t="array" aca="1" ref="JP5" ca="1">IF(ISBLANK(INDEX(bHist!$1:$1048576,stat!$D5,_xlfn.XMATCH(JP$3,bHist!$1:$1,0))),"-",INDEX(bHist!$1:$1048576,stat!$D5,_xlfn.XMATCH(JP$3,bHist!$1:$1,0)))</f>
        <v>61.886000000000003</v>
      </c>
      <c r="JQ5" s="45" cm="1">
        <f t="array" aca="1" ref="JQ5" ca="1">IF(ISBLANK(INDEX(bHist!$1:$1048576,stat!$D5,_xlfn.XMATCH(JQ$3,bHist!$1:$1,0))),"-",INDEX(bHist!$1:$1048576,stat!$D5,_xlfn.XMATCH(JQ$3,bHist!$1:$1,0)))</f>
        <v>61.871000000000002</v>
      </c>
      <c r="JR5" s="45" cm="1">
        <f t="array" aca="1" ref="JR5" ca="1">IF(ISBLANK(INDEX(bHist!$1:$1048576,stat!$D5,_xlfn.XMATCH(JR$3,bHist!$1:$1,0))),"-",INDEX(bHist!$1:$1048576,stat!$D5,_xlfn.XMATCH(JR$3,bHist!$1:$1,0)))</f>
        <v>61.539000000000001</v>
      </c>
      <c r="JS5" s="45" cm="1">
        <f t="array" aca="1" ref="JS5" ca="1">IF(ISBLANK(INDEX(bHist!$1:$1048576,stat!$D5,_xlfn.XMATCH(JS$3,bHist!$1:$1,0))),"-",INDEX(bHist!$1:$1048576,stat!$D5,_xlfn.XMATCH(JS$3,bHist!$1:$1,0)))</f>
        <v>60.515999999999998</v>
      </c>
      <c r="JT5" s="45" cm="1">
        <f t="array" aca="1" ref="JT5" ca="1">IF(ISBLANK(INDEX(bHist!$1:$1048576,stat!$D5,_xlfn.XMATCH(JT$3,bHist!$1:$1,0))),"-",INDEX(bHist!$1:$1048576,stat!$D5,_xlfn.XMATCH(JT$3,bHist!$1:$1,0)))</f>
        <v>60.673999999999999</v>
      </c>
      <c r="JU5" s="45" cm="1">
        <f t="array" aca="1" ref="JU5" ca="1">IF(ISBLANK(INDEX(bHist!$1:$1048576,stat!$D5,_xlfn.XMATCH(JU$3,bHist!$1:$1,0))),"-",INDEX(bHist!$1:$1048576,stat!$D5,_xlfn.XMATCH(JU$3,bHist!$1:$1,0)))</f>
        <v>62.756999999999998</v>
      </c>
      <c r="JV5" s="45" cm="1">
        <f t="array" aca="1" ref="JV5" ca="1">IF(ISBLANK(INDEX(bHist!$1:$1048576,stat!$D5,_xlfn.XMATCH(JV$3,bHist!$1:$1,0))),"-",INDEX(bHist!$1:$1048576,stat!$D5,_xlfn.XMATCH(JV$3,bHist!$1:$1,0)))</f>
        <v>66.256</v>
      </c>
      <c r="JW5" s="45" cm="1">
        <f t="array" aca="1" ref="JW5" ca="1">IF(ISBLANK(INDEX(bHist!$1:$1048576,stat!$D5,_xlfn.XMATCH(JW$3,bHist!$1:$1,0))),"-",INDEX(bHist!$1:$1048576,stat!$D5,_xlfn.XMATCH(JW$3,bHist!$1:$1,0)))</f>
        <v>65.900999999999996</v>
      </c>
      <c r="JX5" s="45" cm="1">
        <f t="array" aca="1" ref="JX5" ca="1">IF(ISBLANK(INDEX(bHist!$1:$1048576,stat!$D5,_xlfn.XMATCH(JX$3,bHist!$1:$1,0))),"-",INDEX(bHist!$1:$1048576,stat!$D5,_xlfn.XMATCH(JX$3,bHist!$1:$1,0)))</f>
        <v>66.647000000000006</v>
      </c>
      <c r="JY5" s="45" cm="1">
        <f t="array" aca="1" ref="JY5" ca="1">IF(ISBLANK(INDEX(bHist!$1:$1048576,stat!$D5,_xlfn.XMATCH(JY$3,bHist!$1:$1,0))),"-",INDEX(bHist!$1:$1048576,stat!$D5,_xlfn.XMATCH(JY$3,bHist!$1:$1,0)))</f>
        <v>70.471000000000004</v>
      </c>
      <c r="JZ5" s="45" cm="1">
        <f t="array" aca="1" ref="JZ5" ca="1">IF(ISBLANK(INDEX(bHist!$1:$1048576,stat!$D5,_xlfn.XMATCH(JZ$3,bHist!$1:$1,0))),"-",INDEX(bHist!$1:$1048576,stat!$D5,_xlfn.XMATCH(JZ$3,bHist!$1:$1,0)))</f>
        <v>71.706999999999994</v>
      </c>
      <c r="KA5" s="45" cm="1">
        <f t="array" aca="1" ref="KA5" ca="1">IF(ISBLANK(INDEX(bHist!$1:$1048576,stat!$D5,_xlfn.XMATCH(KA$3,bHist!$1:$1,0))),"-",INDEX(bHist!$1:$1048576,stat!$D5,_xlfn.XMATCH(KA$3,bHist!$1:$1,0)))</f>
        <v>69.456999999999994</v>
      </c>
      <c r="KB5" s="45" cm="1">
        <f t="array" aca="1" ref="KB5" ca="1">IF(ISBLANK(INDEX(bHist!$1:$1048576,stat!$D5,_xlfn.XMATCH(KB$3,bHist!$1:$1,0))),"-",INDEX(bHist!$1:$1048576,stat!$D5,_xlfn.XMATCH(KB$3,bHist!$1:$1,0)))</f>
        <v>71.347999999999999</v>
      </c>
      <c r="KC5" s="45" cm="1">
        <f t="array" aca="1" ref="KC5" ca="1">IF(ISBLANK(INDEX(bHist!$1:$1048576,stat!$D5,_xlfn.XMATCH(KC$3,bHist!$1:$1,0))),"-",INDEX(bHist!$1:$1048576,stat!$D5,_xlfn.XMATCH(KC$3,bHist!$1:$1,0)))</f>
        <v>69.033000000000001</v>
      </c>
      <c r="KD5" s="45" cm="1">
        <f t="array" aca="1" ref="KD5" ca="1">IF(ISBLANK(INDEX(bHist!$1:$1048576,stat!$D5,_xlfn.XMATCH(KD$3,bHist!$1:$1,0))),"-",INDEX(bHist!$1:$1048576,stat!$D5,_xlfn.XMATCH(KD$3,bHist!$1:$1,0)))</f>
        <v>67.968000000000004</v>
      </c>
      <c r="KE5" s="45" cm="1">
        <f t="array" aca="1" ref="KE5" ca="1">IF(ISBLANK(INDEX(bHist!$1:$1048576,stat!$D5,_xlfn.XMATCH(KE$3,bHist!$1:$1,0))),"-",INDEX(bHist!$1:$1048576,stat!$D5,_xlfn.XMATCH(KE$3,bHist!$1:$1,0)))</f>
        <v>69.665000000000006</v>
      </c>
      <c r="KF5" s="45" cm="1">
        <f t="array" aca="1" ref="KF5" ca="1">IF(ISBLANK(INDEX(bHist!$1:$1048576,stat!$D5,_xlfn.XMATCH(KF$3,bHist!$1:$1,0))),"-",INDEX(bHist!$1:$1048576,stat!$D5,_xlfn.XMATCH(KF$3,bHist!$1:$1,0)))</f>
        <v>66.573999999999998</v>
      </c>
      <c r="KG5" s="45" cm="1">
        <f t="array" aca="1" ref="KG5" ca="1">IF(ISBLANK(INDEX(bHist!$1:$1048576,stat!$D5,_xlfn.XMATCH(KG$3,bHist!$1:$1,0))),"-",INDEX(bHist!$1:$1048576,stat!$D5,_xlfn.XMATCH(KG$3,bHist!$1:$1,0)))</f>
        <v>65.146000000000001</v>
      </c>
      <c r="KH5" s="45" cm="1">
        <f t="array" aca="1" ref="KH5" ca="1">IF(ISBLANK(INDEX(bHist!$1:$1048576,stat!$D5,_xlfn.XMATCH(KH$3,bHist!$1:$1,0))),"-",INDEX(bHist!$1:$1048576,stat!$D5,_xlfn.XMATCH(KH$3,bHist!$1:$1,0)))</f>
        <v>66.522000000000006</v>
      </c>
      <c r="KI5" s="45" cm="1">
        <f t="array" aca="1" ref="KI5" ca="1">IF(ISBLANK(INDEX(bHist!$1:$1048576,stat!$D5,_xlfn.XMATCH(KI$3,bHist!$1:$1,0))),"-",INDEX(bHist!$1:$1048576,stat!$D5,_xlfn.XMATCH(KI$3,bHist!$1:$1,0)))</f>
        <v>65.245999999999995</v>
      </c>
      <c r="KJ5" s="45" cm="1">
        <f t="array" aca="1" ref="KJ5" ca="1">IF(ISBLANK(INDEX(bHist!$1:$1048576,stat!$D5,_xlfn.XMATCH(KJ$3,bHist!$1:$1,0))),"-",INDEX(bHist!$1:$1048576,stat!$D5,_xlfn.XMATCH(KJ$3,bHist!$1:$1,0)))</f>
        <v>63.801000000000002</v>
      </c>
      <c r="KK5" s="45" cm="1">
        <f t="array" aca="1" ref="KK5" ca="1">IF(ISBLANK(INDEX(bHist!$1:$1048576,stat!$D5,_xlfn.XMATCH(KK$3,bHist!$1:$1,0))),"-",INDEX(bHist!$1:$1048576,stat!$D5,_xlfn.XMATCH(KK$3,bHist!$1:$1,0)))</f>
        <v>66.352000000000004</v>
      </c>
      <c r="KL5" s="45" cm="1">
        <f t="array" aca="1" ref="KL5" ca="1">IF(ISBLANK(INDEX(bHist!$1:$1048576,stat!$D5,_xlfn.XMATCH(KL$3,bHist!$1:$1,0))),"-",INDEX(bHist!$1:$1048576,stat!$D5,_xlfn.XMATCH(KL$3,bHist!$1:$1,0)))</f>
        <v>65.242999999999995</v>
      </c>
      <c r="KM5" s="45" cm="1">
        <f t="array" aca="1" ref="KM5" ca="1">IF(ISBLANK(INDEX(bHist!$1:$1048576,stat!$D5,_xlfn.XMATCH(KM$3,bHist!$1:$1,0))),"-",INDEX(bHist!$1:$1048576,stat!$D5,_xlfn.XMATCH(KM$3,bHist!$1:$1,0)))</f>
        <v>68.201999999999998</v>
      </c>
      <c r="KN5" s="45" cm="1">
        <f t="array" aca="1" ref="KN5" ca="1">IF(ISBLANK(INDEX(bHist!$1:$1048576,stat!$D5,_xlfn.XMATCH(KN$3,bHist!$1:$1,0))),"-",INDEX(bHist!$1:$1048576,stat!$D5,_xlfn.XMATCH(KN$3,bHist!$1:$1,0)))</f>
        <v>65.965000000000003</v>
      </c>
      <c r="KO5" s="45" cm="1">
        <f t="array" aca="1" ref="KO5" ca="1">IF(ISBLANK(INDEX(bHist!$1:$1048576,stat!$D5,_xlfn.XMATCH(KO$3,bHist!$1:$1,0))),"-",INDEX(bHist!$1:$1048576,stat!$D5,_xlfn.XMATCH(KO$3,bHist!$1:$1,0)))</f>
        <v>66.236999999999995</v>
      </c>
      <c r="KP5" s="45" cm="1">
        <f t="array" aca="1" ref="KP5" ca="1">IF(ISBLANK(INDEX(bHist!$1:$1048576,stat!$D5,_xlfn.XMATCH(KP$3,bHist!$1:$1,0))),"-",INDEX(bHist!$1:$1048576,stat!$D5,_xlfn.XMATCH(KP$3,bHist!$1:$1,0)))</f>
        <v>62.473999999999997</v>
      </c>
      <c r="KQ5" s="45" cm="1">
        <f t="array" aca="1" ref="KQ5" ca="1">IF(ISBLANK(INDEX(bHist!$1:$1048576,stat!$D5,_xlfn.XMATCH(KQ$3,bHist!$1:$1,0))),"-",INDEX(bHist!$1:$1048576,stat!$D5,_xlfn.XMATCH(KQ$3,bHist!$1:$1,0)))</f>
        <v>61.790999999999997</v>
      </c>
      <c r="KR5" s="45" cm="1">
        <f t="array" aca="1" ref="KR5" ca="1">IF(ISBLANK(INDEX(bHist!$1:$1048576,stat!$D5,_xlfn.XMATCH(KR$3,bHist!$1:$1,0))),"-",INDEX(bHist!$1:$1048576,stat!$D5,_xlfn.XMATCH(KR$3,bHist!$1:$1,0)))</f>
        <v>58.2</v>
      </c>
      <c r="KS5" s="45" cm="1">
        <f t="array" aca="1" ref="KS5" ca="1">IF(ISBLANK(INDEX(bHist!$1:$1048576,stat!$D5,_xlfn.XMATCH(KS$3,bHist!$1:$1,0))),"-",INDEX(bHist!$1:$1048576,stat!$D5,_xlfn.XMATCH(KS$3,bHist!$1:$1,0)))</f>
        <v>59.783000000000001</v>
      </c>
      <c r="KT5" s="45" cm="1">
        <f t="array" aca="1" ref="KT5" ca="1">IF(ISBLANK(INDEX(bHist!$1:$1048576,stat!$D5,_xlfn.XMATCH(KT$3,bHist!$1:$1,0))),"-",INDEX(bHist!$1:$1048576,stat!$D5,_xlfn.XMATCH(KT$3,bHist!$1:$1,0)))</f>
        <v>58.104999999999997</v>
      </c>
      <c r="KU5" s="45" cm="1">
        <f t="array" aca="1" ref="KU5" ca="1">IF(ISBLANK(INDEX(bHist!$1:$1048576,stat!$D5,_xlfn.XMATCH(KU$3,bHist!$1:$1,0))),"-",INDEX(bHist!$1:$1048576,stat!$D5,_xlfn.XMATCH(KU$3,bHist!$1:$1,0)))</f>
        <v>57.829000000000001</v>
      </c>
      <c r="KV5" s="45" cm="1">
        <f t="array" aca="1" ref="KV5" ca="1">IF(ISBLANK(INDEX(bHist!$1:$1048576,stat!$D5,_xlfn.XMATCH(KV$3,bHist!$1:$1,0))),"-",INDEX(bHist!$1:$1048576,stat!$D5,_xlfn.XMATCH(KV$3,bHist!$1:$1,0)))</f>
        <v>57.710999999999999</v>
      </c>
      <c r="KW5" s="45" cm="1">
        <f t="array" aca="1" ref="KW5" ca="1">IF(ISBLANK(INDEX(bHist!$1:$1048576,stat!$D5,_xlfn.XMATCH(KW$3,bHist!$1:$1,0))),"-",INDEX(bHist!$1:$1048576,stat!$D5,_xlfn.XMATCH(KW$3,bHist!$1:$1,0)))</f>
        <v>58.747999999999998</v>
      </c>
      <c r="KX5" s="45" cm="1">
        <f t="array" aca="1" ref="KX5" ca="1">IF(ISBLANK(INDEX(bHist!$1:$1048576,stat!$D5,_xlfn.XMATCH(KX$3,bHist!$1:$1,0))),"-",INDEX(bHist!$1:$1048576,stat!$D5,_xlfn.XMATCH(KX$3,bHist!$1:$1,0)))</f>
        <v>59.686999999999998</v>
      </c>
      <c r="KY5" s="45" cm="1">
        <f t="array" aca="1" ref="KY5" ca="1">IF(ISBLANK(INDEX(bHist!$1:$1048576,stat!$D5,_xlfn.XMATCH(KY$3,bHist!$1:$1,0))),"-",INDEX(bHist!$1:$1048576,stat!$D5,_xlfn.XMATCH(KY$3,bHist!$1:$1,0)))</f>
        <v>58.966999999999999</v>
      </c>
      <c r="KZ5" s="45" cm="1">
        <f t="array" aca="1" ref="KZ5" ca="1">IF(ISBLANK(INDEX(bHist!$1:$1048576,stat!$D5,_xlfn.XMATCH(KZ$3,bHist!$1:$1,0))),"-",INDEX(bHist!$1:$1048576,stat!$D5,_xlfn.XMATCH(KZ$3,bHist!$1:$1,0)))</f>
        <v>57.676000000000002</v>
      </c>
      <c r="LA5" s="45" cm="1">
        <f t="array" aca="1" ref="LA5" ca="1">IF(ISBLANK(INDEX(bHist!$1:$1048576,stat!$D5,_xlfn.XMATCH(LA$3,bHist!$1:$1,0))),"-",INDEX(bHist!$1:$1048576,stat!$D5,_xlfn.XMATCH(LA$3,bHist!$1:$1,0)))</f>
        <v>57.500999999999998</v>
      </c>
      <c r="LB5" s="45" cm="1">
        <f t="array" aca="1" ref="LB5" ca="1">IF(ISBLANK(INDEX(bHist!$1:$1048576,stat!$D5,_xlfn.XMATCH(LB$3,bHist!$1:$1,0))),"-",INDEX(bHist!$1:$1048576,stat!$D5,_xlfn.XMATCH(LB$3,bHist!$1:$1,0)))</f>
        <v>58.218000000000004</v>
      </c>
      <c r="LC5" s="45" cm="1">
        <f t="array" aca="1" ref="LC5" ca="1">IF(ISBLANK(INDEX(bHist!$1:$1048576,stat!$D5,_xlfn.XMATCH(LC$3,bHist!$1:$1,0))),"-",INDEX(bHist!$1:$1048576,stat!$D5,_xlfn.XMATCH(LC$3,bHist!$1:$1,0)))</f>
        <v>58</v>
      </c>
      <c r="LD5" s="45" cm="1">
        <f t="array" aca="1" ref="LD5" ca="1">IF(ISBLANK(INDEX(bHist!$1:$1048576,stat!$D5,_xlfn.XMATCH(LD$3,bHist!$1:$1,0))),"-",INDEX(bHist!$1:$1048576,stat!$D5,_xlfn.XMATCH(LD$3,bHist!$1:$1,0)))</f>
        <v>58.011000000000003</v>
      </c>
      <c r="LE5" s="45" cm="1">
        <f t="array" aca="1" ref="LE5" ca="1">IF(ISBLANK(INDEX(bHist!$1:$1048576,stat!$D5,_xlfn.XMATCH(LE$3,bHist!$1:$1,0))),"-",INDEX(bHist!$1:$1048576,stat!$D5,_xlfn.XMATCH(LE$3,bHist!$1:$1,0)))</f>
        <v>56.779000000000003</v>
      </c>
      <c r="LF5" s="45" cm="1">
        <f t="array" aca="1" ref="LF5" ca="1">IF(ISBLANK(INDEX(bHist!$1:$1048576,stat!$D5,_xlfn.XMATCH(LF$3,bHist!$1:$1,0))),"-",INDEX(bHist!$1:$1048576,stat!$D5,_xlfn.XMATCH(LF$3,bHist!$1:$1,0)))</f>
        <v>58.923999999999999</v>
      </c>
      <c r="LG5" s="45" cm="1">
        <f t="array" aca="1" ref="LG5" ca="1">IF(ISBLANK(INDEX(bHist!$1:$1048576,stat!$D5,_xlfn.XMATCH(LG$3,bHist!$1:$1,0))),"-",INDEX(bHist!$1:$1048576,stat!$D5,_xlfn.XMATCH(LG$3,bHist!$1:$1,0)))</f>
        <v>60.033000000000001</v>
      </c>
      <c r="LH5" s="45" cm="1">
        <f t="array" aca="1" ref="LH5" ca="1">IF(ISBLANK(INDEX(bHist!$1:$1048576,stat!$D5,_xlfn.XMATCH(LH$3,bHist!$1:$1,0))),"-",INDEX(bHist!$1:$1048576,stat!$D5,_xlfn.XMATCH(LH$3,bHist!$1:$1,0)))</f>
        <v>60.963999999999999</v>
      </c>
      <c r="LI5" s="45" cm="1">
        <f t="array" aca="1" ref="LI5" ca="1">IF(ISBLANK(INDEX(bHist!$1:$1048576,stat!$D5,_xlfn.XMATCH(LI$3,bHist!$1:$1,0))),"-",INDEX(bHist!$1:$1048576,stat!$D5,_xlfn.XMATCH(LI$3,bHist!$1:$1,0)))</f>
        <v>61.845999999999997</v>
      </c>
      <c r="LJ5" s="45" cm="1">
        <f t="array" aca="1" ref="LJ5" ca="1">IF(ISBLANK(INDEX(bHist!$1:$1048576,stat!$D5,_xlfn.XMATCH(LJ$3,bHist!$1:$1,0))),"-",INDEX(bHist!$1:$1048576,stat!$D5,_xlfn.XMATCH(LJ$3,bHist!$1:$1,0)))</f>
        <v>60.564</v>
      </c>
      <c r="LK5" s="45" cm="1">
        <f t="array" aca="1" ref="LK5" ca="1">IF(ISBLANK(INDEX(bHist!$1:$1048576,stat!$D5,_xlfn.XMATCH(LK$3,bHist!$1:$1,0))),"-",INDEX(bHist!$1:$1048576,stat!$D5,_xlfn.XMATCH(LK$3,bHist!$1:$1,0)))</f>
        <v>61.415999999999997</v>
      </c>
      <c r="LL5" s="45" cm="1">
        <f t="array" aca="1" ref="LL5" ca="1">IF(ISBLANK(INDEX(bHist!$1:$1048576,stat!$D5,_xlfn.XMATCH(LL$3,bHist!$1:$1,0))),"-",INDEX(bHist!$1:$1048576,stat!$D5,_xlfn.XMATCH(LL$3,bHist!$1:$1,0)))</f>
        <v>60.834000000000003</v>
      </c>
      <c r="LM5" s="45" cm="1">
        <f t="array" aca="1" ref="LM5" ca="1">IF(ISBLANK(INDEX(bHist!$1:$1048576,stat!$D5,_xlfn.XMATCH(LM$3,bHist!$1:$1,0))),"-",INDEX(bHist!$1:$1048576,stat!$D5,_xlfn.XMATCH(LM$3,bHist!$1:$1,0)))</f>
        <v>62.774000000000001</v>
      </c>
      <c r="LN5" s="45" cm="1">
        <f t="array" aca="1" ref="LN5" ca="1">IF(ISBLANK(INDEX(bHist!$1:$1048576,stat!$D5,_xlfn.XMATCH(LN$3,bHist!$1:$1,0))),"-",INDEX(bHist!$1:$1048576,stat!$D5,_xlfn.XMATCH(LN$3,bHist!$1:$1,0)))</f>
        <v>62.256999999999998</v>
      </c>
      <c r="LO5" s="45" cm="1">
        <f t="array" aca="1" ref="LO5" ca="1">IF(ISBLANK(INDEX(bHist!$1:$1048576,stat!$D5,_xlfn.XMATCH(LO$3,bHist!$1:$1,0))),"-",INDEX(bHist!$1:$1048576,stat!$D5,_xlfn.XMATCH(LO$3,bHist!$1:$1,0)))</f>
        <v>65.075999999999993</v>
      </c>
      <c r="LP5" s="45" cm="1">
        <f t="array" aca="1" ref="LP5" ca="1">IF(ISBLANK(INDEX(bHist!$1:$1048576,stat!$D5,_xlfn.XMATCH(LP$3,bHist!$1:$1,0))),"-",INDEX(bHist!$1:$1048576,stat!$D5,_xlfn.XMATCH(LP$3,bHist!$1:$1,0)))</f>
        <v>68.316999999999993</v>
      </c>
      <c r="LQ5" s="45" cm="1">
        <f t="array" aca="1" ref="LQ5" ca="1">IF(ISBLANK(INDEX(bHist!$1:$1048576,stat!$D5,_xlfn.XMATCH(LQ$3,bHist!$1:$1,0))),"-",INDEX(bHist!$1:$1048576,stat!$D5,_xlfn.XMATCH(LQ$3,bHist!$1:$1,0)))</f>
        <v>68.221000000000004</v>
      </c>
      <c r="LR5" s="45" cm="1">
        <f t="array" aca="1" ref="LR5" ca="1">IF(ISBLANK(INDEX(bHist!$1:$1048576,stat!$D5,_xlfn.XMATCH(LR$3,bHist!$1:$1,0))),"-",INDEX(bHist!$1:$1048576,stat!$D5,_xlfn.XMATCH(LR$3,bHist!$1:$1,0)))</f>
        <v>67.81</v>
      </c>
      <c r="LS5" s="45" cm="1">
        <f t="array" aca="1" ref="LS5" ca="1">IF(ISBLANK(INDEX(bHist!$1:$1048576,stat!$D5,_xlfn.XMATCH(LS$3,bHist!$1:$1,0))),"-",INDEX(bHist!$1:$1048576,stat!$D5,_xlfn.XMATCH(LS$3,bHist!$1:$1,0)))</f>
        <v>69.441000000000003</v>
      </c>
      <c r="LT5" s="45" cm="1">
        <f t="array" aca="1" ref="LT5" ca="1">IF(ISBLANK(INDEX(bHist!$1:$1048576,stat!$D5,_xlfn.XMATCH(LT$3,bHist!$1:$1,0))),"-",INDEX(bHist!$1:$1048576,stat!$D5,_xlfn.XMATCH(LT$3,bHist!$1:$1,0)))</f>
        <v>69.132999999999996</v>
      </c>
      <c r="LU5" s="45" cm="1">
        <f t="array" aca="1" ref="LU5" ca="1">IF(ISBLANK(INDEX(bHist!$1:$1048576,stat!$D5,_xlfn.XMATCH(LU$3,bHist!$1:$1,0))),"-",INDEX(bHist!$1:$1048576,stat!$D5,_xlfn.XMATCH(LU$3,bHist!$1:$1,0)))</f>
        <v>67.584999999999994</v>
      </c>
      <c r="LV5" s="45" cm="1">
        <f t="array" aca="1" ref="LV5" ca="1">IF(ISBLANK(INDEX(bHist!$1:$1048576,stat!$D5,_xlfn.XMATCH(LV$3,bHist!$1:$1,0))),"-",INDEX(bHist!$1:$1048576,stat!$D5,_xlfn.XMATCH(LV$3,bHist!$1:$1,0)))</f>
        <v>66.087000000000003</v>
      </c>
      <c r="LW5" s="45" cm="1">
        <f t="array" aca="1" ref="LW5" ca="1">IF(ISBLANK(INDEX(bHist!$1:$1048576,stat!$D5,_xlfn.XMATCH(LW$3,bHist!$1:$1,0))),"-",INDEX(bHist!$1:$1048576,stat!$D5,_xlfn.XMATCH(LW$3,bHist!$1:$1,0)))</f>
        <v>57.293999999999997</v>
      </c>
      <c r="LX5" s="45" cm="1">
        <f t="array" aca="1" ref="LX5" ca="1">IF(ISBLANK(INDEX(bHist!$1:$1048576,stat!$D5,_xlfn.XMATCH(LX$3,bHist!$1:$1,0))),"-",INDEX(bHist!$1:$1048576,stat!$D5,_xlfn.XMATCH(LX$3,bHist!$1:$1,0)))</f>
        <v>58.805999999999997</v>
      </c>
      <c r="LY5" s="45" cm="1">
        <f t="array" aca="1" ref="LY5" ca="1">IF(ISBLANK(INDEX(bHist!$1:$1048576,stat!$D5,_xlfn.XMATCH(LY$3,bHist!$1:$1,0))),"-",INDEX(bHist!$1:$1048576,stat!$D5,_xlfn.XMATCH(LY$3,bHist!$1:$1,0)))</f>
        <v>60.094000000000001</v>
      </c>
      <c r="LZ5" s="45" cm="1">
        <f t="array" aca="1" ref="LZ5" ca="1">IF(ISBLANK(INDEX(bHist!$1:$1048576,stat!$D5,_xlfn.XMATCH(LZ$3,bHist!$1:$1,0))),"-",INDEX(bHist!$1:$1048576,stat!$D5,_xlfn.XMATCH(LZ$3,bHist!$1:$1,0)))</f>
        <v>59.966999999999999</v>
      </c>
      <c r="MA5" s="45" cm="1">
        <f t="array" aca="1" ref="MA5" ca="1">IF(ISBLANK(INDEX(bHist!$1:$1048576,stat!$D5,_xlfn.XMATCH(MA$3,bHist!$1:$1,0))),"-",INDEX(bHist!$1:$1048576,stat!$D5,_xlfn.XMATCH(MA$3,bHist!$1:$1,0)))</f>
        <v>59.609000000000002</v>
      </c>
      <c r="MB5" s="45" cm="1">
        <f t="array" aca="1" ref="MB5" ca="1">IF(ISBLANK(INDEX(bHist!$1:$1048576,stat!$D5,_xlfn.XMATCH(MB$3,bHist!$1:$1,0))),"-",INDEX(bHist!$1:$1048576,stat!$D5,_xlfn.XMATCH(MB$3,bHist!$1:$1,0)))</f>
        <v>60.826000000000001</v>
      </c>
      <c r="MC5" s="45" cm="1">
        <f t="array" aca="1" ref="MC5" ca="1">IF(ISBLANK(INDEX(bHist!$1:$1048576,stat!$D5,_xlfn.XMATCH(MC$3,bHist!$1:$1,0))),"-",INDEX(bHist!$1:$1048576,stat!$D5,_xlfn.XMATCH(MC$3,bHist!$1:$1,0)))</f>
        <v>62.143999999999998</v>
      </c>
      <c r="MD5" s="45" cm="1">
        <f t="array" aca="1" ref="MD5" ca="1">IF(ISBLANK(INDEX(bHist!$1:$1048576,stat!$D5,_xlfn.XMATCH(MD$3,bHist!$1:$1,0))),"-",INDEX(bHist!$1:$1048576,stat!$D5,_xlfn.XMATCH(MD$3,bHist!$1:$1,0)))</f>
        <v>64.673000000000002</v>
      </c>
      <c r="ME5" s="45" cm="1">
        <f t="array" aca="1" ref="ME5" ca="1">IF(ISBLANK(INDEX(bHist!$1:$1048576,stat!$D5,_xlfn.XMATCH(ME$3,bHist!$1:$1,0))),"-",INDEX(bHist!$1:$1048576,stat!$D5,_xlfn.XMATCH(ME$3,bHist!$1:$1,0)))</f>
        <v>63.005000000000003</v>
      </c>
      <c r="MF5" s="45" cm="1">
        <f t="array" aca="1" ref="MF5" ca="1">IF(ISBLANK(INDEX(bHist!$1:$1048576,stat!$D5,_xlfn.XMATCH(MF$3,bHist!$1:$1,0))),"-",INDEX(bHist!$1:$1048576,stat!$D5,_xlfn.XMATCH(MF$3,bHist!$1:$1,0)))</f>
        <v>61.534999999999997</v>
      </c>
      <c r="MG5" s="45" cm="1">
        <f t="array" aca="1" ref="MG5" ca="1">IF(ISBLANK(INDEX(bHist!$1:$1048576,stat!$D5,_xlfn.XMATCH(MG$3,bHist!$1:$1,0))),"-",INDEX(bHist!$1:$1048576,stat!$D5,_xlfn.XMATCH(MG$3,bHist!$1:$1,0)))</f>
        <v>60.728000000000002</v>
      </c>
      <c r="MH5" s="45" cm="1">
        <f t="array" aca="1" ref="MH5" ca="1">IF(ISBLANK(INDEX(bHist!$1:$1048576,stat!$D5,_xlfn.XMATCH(MH$3,bHist!$1:$1,0))),"-",INDEX(bHist!$1:$1048576,stat!$D5,_xlfn.XMATCH(MH$3,bHist!$1:$1,0)))</f>
        <v>61.896000000000001</v>
      </c>
      <c r="MI5" s="45" cm="1">
        <f t="array" aca="1" ref="MI5" ca="1">IF(ISBLANK(INDEX(bHist!$1:$1048576,stat!$D5,_xlfn.XMATCH(MI$3,bHist!$1:$1,0))),"-",INDEX(bHist!$1:$1048576,stat!$D5,_xlfn.XMATCH(MI$3,bHist!$1:$1,0)))</f>
        <v>62.844000000000001</v>
      </c>
      <c r="MJ5" s="45" cm="1">
        <f t="array" aca="1" ref="MJ5" ca="1">IF(ISBLANK(INDEX(bHist!$1:$1048576,stat!$D5,_xlfn.XMATCH(MJ$3,bHist!$1:$1,0))),"-",INDEX(bHist!$1:$1048576,stat!$D5,_xlfn.XMATCH(MJ$3,bHist!$1:$1,0)))</f>
        <v>61.478000000000002</v>
      </c>
      <c r="MK5" s="45" cm="1">
        <f t="array" aca="1" ref="MK5" ca="1">IF(ISBLANK(INDEX(bHist!$1:$1048576,stat!$D5,_xlfn.XMATCH(MK$3,bHist!$1:$1,0))),"-",INDEX(bHist!$1:$1048576,stat!$D5,_xlfn.XMATCH(MK$3,bHist!$1:$1,0)))</f>
        <v>61.527999999999999</v>
      </c>
      <c r="ML5" s="45" cm="1">
        <f t="array" aca="1" ref="ML5" ca="1">IF(ISBLANK(INDEX(bHist!$1:$1048576,stat!$D5,_xlfn.XMATCH(ML$3,bHist!$1:$1,0))),"-",INDEX(bHist!$1:$1048576,stat!$D5,_xlfn.XMATCH(ML$3,bHist!$1:$1,0)))</f>
        <v>62.798000000000002</v>
      </c>
      <c r="MM5" s="45" cm="1">
        <f t="array" aca="1" ref="MM5" ca="1">IF(ISBLANK(INDEX(bHist!$1:$1048576,stat!$D5,_xlfn.XMATCH(MM$3,bHist!$1:$1,0))),"-",INDEX(bHist!$1:$1048576,stat!$D5,_xlfn.XMATCH(MM$3,bHist!$1:$1,0)))</f>
        <v>64.174999999999997</v>
      </c>
      <c r="MN5" s="45" cm="1">
        <f t="array" aca="1" ref="MN5" ca="1">IF(ISBLANK(INDEX(bHist!$1:$1048576,stat!$D5,_xlfn.XMATCH(MN$3,bHist!$1:$1,0))),"-",INDEX(bHist!$1:$1048576,stat!$D5,_xlfn.XMATCH(MN$3,bHist!$1:$1,0)))</f>
        <v>66.984999999999999</v>
      </c>
      <c r="MO5" s="45" cm="1">
        <f t="array" aca="1" ref="MO5" ca="1">IF(ISBLANK(INDEX(bHist!$1:$1048576,stat!$D5,_xlfn.XMATCH(MO$3,bHist!$1:$1,0))),"-",INDEX(bHist!$1:$1048576,stat!$D5,_xlfn.XMATCH(MO$3,bHist!$1:$1,0)))</f>
        <v>66.150000000000006</v>
      </c>
      <c r="MP5" s="45" cm="1">
        <f t="array" aca="1" ref="MP5" ca="1">IF(ISBLANK(INDEX(bHist!$1:$1048576,stat!$D5,_xlfn.XMATCH(MP$3,bHist!$1:$1,0))),"-",INDEX(bHist!$1:$1048576,stat!$D5,_xlfn.XMATCH(MP$3,bHist!$1:$1,0)))</f>
        <v>65.543000000000006</v>
      </c>
      <c r="MQ5" s="45" cm="1">
        <f t="array" aca="1" ref="MQ5" ca="1">IF(ISBLANK(INDEX(bHist!$1:$1048576,stat!$D5,_xlfn.XMATCH(MQ$3,bHist!$1:$1,0))),"-",INDEX(bHist!$1:$1048576,stat!$D5,_xlfn.XMATCH(MQ$3,bHist!$1:$1,0)))</f>
        <v>66.533000000000001</v>
      </c>
      <c r="MR5" s="45" cm="1">
        <f t="array" aca="1" ref="MR5" ca="1">IF(ISBLANK(INDEX(bHist!$1:$1048576,stat!$D5,_xlfn.XMATCH(MR$3,bHist!$1:$1,0))),"-",INDEX(bHist!$1:$1048576,stat!$D5,_xlfn.XMATCH(MR$3,bHist!$1:$1,0)))</f>
        <v>67.760000000000005</v>
      </c>
      <c r="MS5" s="45" cm="1">
        <f t="array" aca="1" ref="MS5" ca="1">IF(ISBLANK(INDEX(bHist!$1:$1048576,stat!$D5,_xlfn.XMATCH(MS$3,bHist!$1:$1,0))),"-",INDEX(bHist!$1:$1048576,stat!$D5,_xlfn.XMATCH(MS$3,bHist!$1:$1,0)))</f>
        <v>69.007000000000005</v>
      </c>
      <c r="MT5" s="45" cm="1">
        <f t="array" aca="1" ref="MT5" ca="1">IF(ISBLANK(INDEX(bHist!$1:$1048576,stat!$D5,_xlfn.XMATCH(MT$3,bHist!$1:$1,0))),"-",INDEX(bHist!$1:$1048576,stat!$D5,_xlfn.XMATCH(MT$3,bHist!$1:$1,0)))</f>
        <v>71.087999999999994</v>
      </c>
      <c r="MU5" s="45" cm="1">
        <f t="array" aca="1" ref="MU5" ca="1">IF(ISBLANK(INDEX(bHist!$1:$1048576,stat!$D5,_xlfn.XMATCH(MU$3,bHist!$1:$1,0))),"-",INDEX(bHist!$1:$1048576,stat!$D5,_xlfn.XMATCH(MU$3,bHist!$1:$1,0)))</f>
        <v>70.263999999999996</v>
      </c>
      <c r="MV5" s="45" cm="1">
        <f t="array" aca="1" ref="MV5" ca="1">IF(ISBLANK(INDEX(bHist!$1:$1048576,stat!$D5,_xlfn.XMATCH(MV$3,bHist!$1:$1,0))),"-",INDEX(bHist!$1:$1048576,stat!$D5,_xlfn.XMATCH(MV$3,bHist!$1:$1,0)))</f>
        <v>71.436000000000007</v>
      </c>
      <c r="MW5" s="45" cm="1">
        <f t="array" aca="1" ref="MW5" ca="1">IF(ISBLANK(INDEX(bHist!$1:$1048576,stat!$D5,_xlfn.XMATCH(MW$3,bHist!$1:$1,0))),"-",INDEX(bHist!$1:$1048576,stat!$D5,_xlfn.XMATCH(MW$3,bHist!$1:$1,0)))</f>
        <v>72.968999999999994</v>
      </c>
      <c r="MX5" s="45" cm="1">
        <f t="array" aca="1" ref="MX5" ca="1">IF(ISBLANK(INDEX(bHist!$1:$1048576,stat!$D5,_xlfn.XMATCH(MX$3,bHist!$1:$1,0))),"-",INDEX(bHist!$1:$1048576,stat!$D5,_xlfn.XMATCH(MX$3,bHist!$1:$1,0)))</f>
        <v>73.692999999999998</v>
      </c>
      <c r="MY5" s="45" cm="1">
        <f t="array" aca="1" ref="MY5" ca="1">IF(ISBLANK(INDEX(bHist!$1:$1048576,stat!$D5,_xlfn.XMATCH(MY$3,bHist!$1:$1,0))),"-",INDEX(bHist!$1:$1048576,stat!$D5,_xlfn.XMATCH(MY$3,bHist!$1:$1,0)))</f>
        <v>73.111999999999995</v>
      </c>
      <c r="MZ5" s="45" cm="1">
        <f t="array" aca="1" ref="MZ5" ca="1">IF(ISBLANK(INDEX(bHist!$1:$1048576,stat!$D5,_xlfn.XMATCH(MZ$3,bHist!$1:$1,0))),"-",INDEX(bHist!$1:$1048576,stat!$D5,_xlfn.XMATCH(MZ$3,bHist!$1:$1,0)))</f>
        <v>69.909000000000006</v>
      </c>
      <c r="NA5" s="45" cm="1">
        <f t="array" aca="1" ref="NA5" ca="1">IF(ISBLANK(INDEX(bHist!$1:$1048576,stat!$D5,_xlfn.XMATCH(NA$3,bHist!$1:$1,0))),"-",INDEX(bHist!$1:$1048576,stat!$D5,_xlfn.XMATCH(NA$3,bHist!$1:$1,0)))</f>
        <v>69.313000000000002</v>
      </c>
      <c r="NB5" s="45" cm="1">
        <f t="array" aca="1" ref="NB5" ca="1">IF(ISBLANK(INDEX(bHist!$1:$1048576,stat!$D5,_xlfn.XMATCH(NB$3,bHist!$1:$1,0))),"-",INDEX(bHist!$1:$1048576,stat!$D5,_xlfn.XMATCH(NB$3,bHist!$1:$1,0)))</f>
        <v>71.805999999999997</v>
      </c>
      <c r="NC5" s="45" cm="1">
        <f t="array" aca="1" ref="NC5" ca="1">IF(ISBLANK(INDEX(bHist!$1:$1048576,stat!$D5,_xlfn.XMATCH(NC$3,bHist!$1:$1,0))),"-",INDEX(bHist!$1:$1048576,stat!$D5,_xlfn.XMATCH(NC$3,bHist!$1:$1,0)))</f>
        <v>70.662999999999997</v>
      </c>
      <c r="ND5" s="45" cm="1">
        <f t="array" aca="1" ref="ND5" ca="1">IF(ISBLANK(INDEX(bHist!$1:$1048576,stat!$D5,_xlfn.XMATCH(ND$3,bHist!$1:$1,0))),"-",INDEX(bHist!$1:$1048576,stat!$D5,_xlfn.XMATCH(ND$3,bHist!$1:$1,0)))</f>
        <v>70.17</v>
      </c>
      <c r="NE5" s="45" cm="1">
        <f t="array" aca="1" ref="NE5" ca="1">IF(ISBLANK(INDEX(bHist!$1:$1048576,stat!$D5,_xlfn.XMATCH(NE$3,bHist!$1:$1,0))),"-",INDEX(bHist!$1:$1048576,stat!$D5,_xlfn.XMATCH(NE$3,bHist!$1:$1,0)))</f>
        <v>73.415999999999997</v>
      </c>
      <c r="NF5" s="45" cm="1">
        <f t="array" aca="1" ref="NF5" ca="1">IF(ISBLANK(INDEX(bHist!$1:$1048576,stat!$D5,_xlfn.XMATCH(NF$3,bHist!$1:$1,0))),"-",INDEX(bHist!$1:$1048576,stat!$D5,_xlfn.XMATCH(NF$3,bHist!$1:$1,0)))</f>
        <v>74.721999999999994</v>
      </c>
      <c r="NG5" s="45" cm="1">
        <f t="array" aca="1" ref="NG5" ca="1">IF(ISBLANK(INDEX(bHist!$1:$1048576,stat!$D5,_xlfn.XMATCH(NG$3,bHist!$1:$1,0))),"-",INDEX(bHist!$1:$1048576,stat!$D5,_xlfn.XMATCH(NG$3,bHist!$1:$1,0)))</f>
        <v>76.563000000000002</v>
      </c>
      <c r="NH5" s="45" cm="1">
        <f t="array" aca="1" ref="NH5" ca="1">IF(ISBLANK(INDEX(bHist!$1:$1048576,stat!$D5,_xlfn.XMATCH(NH$3,bHist!$1:$1,0))),"-",INDEX(bHist!$1:$1048576,stat!$D5,_xlfn.XMATCH(NH$3,bHist!$1:$1,0)))</f>
        <v>74.361999999999995</v>
      </c>
      <c r="NI5" s="45" cm="1">
        <f t="array" aca="1" ref="NI5" ca="1">IF(ISBLANK(INDEX(bHist!$1:$1048576,stat!$D5,_xlfn.XMATCH(NI$3,bHist!$1:$1,0))),"-",INDEX(bHist!$1:$1048576,stat!$D5,_xlfn.XMATCH(NI$3,bHist!$1:$1,0)))</f>
        <v>76.328999999999994</v>
      </c>
      <c r="NJ5" s="45" cm="1">
        <f t="array" aca="1" ref="NJ5" ca="1">IF(ISBLANK(INDEX(bHist!$1:$1048576,stat!$D5,_xlfn.XMATCH(NJ$3,bHist!$1:$1,0))),"-",INDEX(bHist!$1:$1048576,stat!$D5,_xlfn.XMATCH(NJ$3,bHist!$1:$1,0)))</f>
        <v>77.564999999999998</v>
      </c>
      <c r="NK5" s="45" cm="1">
        <f t="array" aca="1" ref="NK5" ca="1">IF(ISBLANK(INDEX(bHist!$1:$1048576,stat!$D5,_xlfn.XMATCH(NK$3,bHist!$1:$1,0))),"-",INDEX(bHist!$1:$1048576,stat!$D5,_xlfn.XMATCH(NK$3,bHist!$1:$1,0)))</f>
        <v>78.489000000000004</v>
      </c>
      <c r="NL5" s="45" cm="1">
        <f t="array" aca="1" ref="NL5" ca="1">IF(ISBLANK(INDEX(bHist!$1:$1048576,stat!$D5,_xlfn.XMATCH(NL$3,bHist!$1:$1,0))),"-",INDEX(bHist!$1:$1048576,stat!$D5,_xlfn.XMATCH(NL$3,bHist!$1:$1,0)))</f>
        <v>75.501000000000005</v>
      </c>
      <c r="NM5" s="45" cm="1">
        <f t="array" aca="1" ref="NM5" ca="1">IF(ISBLANK(INDEX(bHist!$1:$1048576,stat!$D5,_xlfn.XMATCH(NM$3,bHist!$1:$1,0))),"-",INDEX(bHist!$1:$1048576,stat!$D5,_xlfn.XMATCH(NM$3,bHist!$1:$1,0)))</f>
        <v>76</v>
      </c>
      <c r="NN5" s="45" cm="1">
        <f t="array" aca="1" ref="NN5" ca="1">IF(ISBLANK(INDEX(bHist!$1:$1048576,stat!$D5,_xlfn.XMATCH(NN$3,bHist!$1:$1,0))),"-",INDEX(bHist!$1:$1048576,stat!$D5,_xlfn.XMATCH(NN$3,bHist!$1:$1,0)))</f>
        <v>78.474000000000004</v>
      </c>
      <c r="NO5" s="45" cm="1">
        <f t="array" aca="1" ref="NO5" ca="1">IF(ISBLANK(INDEX(bHist!$1:$1048576,stat!$D5,_xlfn.XMATCH(NO$3,bHist!$1:$1,0))),"-",INDEX(bHist!$1:$1048576,stat!$D5,_xlfn.XMATCH(NO$3,bHist!$1:$1,0)))</f>
        <v>78.221999999999994</v>
      </c>
      <c r="NP5" s="45" cm="1">
        <f t="array" aca="1" ref="NP5" ca="1">IF(ISBLANK(INDEX(bHist!$1:$1048576,stat!$D5,_xlfn.XMATCH(NP$3,bHist!$1:$1,0))),"-",INDEX(bHist!$1:$1048576,stat!$D5,_xlfn.XMATCH(NP$3,bHist!$1:$1,0)))</f>
        <v>81.003</v>
      </c>
      <c r="NQ5" s="45" cm="1">
        <f t="array" aca="1" ref="NQ5" ca="1">IF(ISBLANK(INDEX(bHist!$1:$1048576,stat!$D5,_xlfn.XMATCH(NQ$3,bHist!$1:$1,0))),"-",INDEX(bHist!$1:$1048576,stat!$D5,_xlfn.XMATCH(NQ$3,bHist!$1:$1,0)))</f>
        <v>82.188999999999993</v>
      </c>
      <c r="NR5" s="45" cm="1">
        <f t="array" aca="1" ref="NR5" ca="1">IF(ISBLANK(INDEX(bHist!$1:$1048576,stat!$D5,_xlfn.XMATCH(NR$3,bHist!$1:$1,0))),"-",INDEX(bHist!$1:$1048576,stat!$D5,_xlfn.XMATCH(NR$3,bHist!$1:$1,0)))</f>
        <v>80.849999999999994</v>
      </c>
      <c r="NS5" s="45" cm="1">
        <f t="array" aca="1" ref="NS5" ca="1">IF(ISBLANK(INDEX(bHist!$1:$1048576,stat!$D5,_xlfn.XMATCH(NS$3,bHist!$1:$1,0))),"-",INDEX(bHist!$1:$1048576,stat!$D5,_xlfn.XMATCH(NS$3,bHist!$1:$1,0)))</f>
        <v>82.245000000000005</v>
      </c>
      <c r="NT5" s="45" cm="1">
        <f t="array" aca="1" ref="NT5" ca="1">IF(ISBLANK(INDEX(bHist!$1:$1048576,stat!$D5,_xlfn.XMATCH(NT$3,bHist!$1:$1,0))),"-",INDEX(bHist!$1:$1048576,stat!$D5,_xlfn.XMATCH(NT$3,bHist!$1:$1,0)))</f>
        <v>82.384</v>
      </c>
      <c r="NU5" s="45" cm="1">
        <f t="array" aca="1" ref="NU5" ca="1">IF(ISBLANK(INDEX(bHist!$1:$1048576,stat!$D5,_xlfn.XMATCH(NU$3,bHist!$1:$1,0))),"-",INDEX(bHist!$1:$1048576,stat!$D5,_xlfn.XMATCH(NU$3,bHist!$1:$1,0)))</f>
        <v>85.622</v>
      </c>
      <c r="NV5" s="45" cm="1">
        <f t="array" aca="1" ref="NV5" ca="1">IF(ISBLANK(INDEX(bHist!$1:$1048576,stat!$D5,_xlfn.XMATCH(NV$3,bHist!$1:$1,0))),"-",INDEX(bHist!$1:$1048576,stat!$D5,_xlfn.XMATCH(NV$3,bHist!$1:$1,0)))</f>
        <v>85.998999999999995</v>
      </c>
      <c r="NW5" s="45" cm="1">
        <f t="array" aca="1" ref="NW5" ca="1">IF(ISBLANK(INDEX(bHist!$1:$1048576,stat!$D5,_xlfn.XMATCH(NW$3,bHist!$1:$1,0))),"-",INDEX(bHist!$1:$1048576,stat!$D5,_xlfn.XMATCH(NW$3,bHist!$1:$1,0)))</f>
        <v>88.126000000000005</v>
      </c>
      <c r="NX5" s="45" cm="1">
        <f t="array" aca="1" ref="NX5" ca="1">IF(ISBLANK(INDEX(bHist!$1:$1048576,stat!$D5,_xlfn.XMATCH(NX$3,bHist!$1:$1,0))),"-",INDEX(bHist!$1:$1048576,stat!$D5,_xlfn.XMATCH(NX$3,bHist!$1:$1,0)))</f>
        <v>92.843000000000004</v>
      </c>
      <c r="NY5" s="45" cm="1">
        <f t="array" aca="1" ref="NY5" ca="1">IF(ISBLANK(INDEX(bHist!$1:$1048576,stat!$D5,_xlfn.XMATCH(NY$3,bHist!$1:$1,0))),"-",INDEX(bHist!$1:$1048576,stat!$D5,_xlfn.XMATCH(NY$3,bHist!$1:$1,0)))</f>
        <v>89.224000000000004</v>
      </c>
      <c r="NZ5" s="45" cm="1">
        <f t="array" aca="1" ref="NZ5" ca="1">IF(ISBLANK(INDEX(bHist!$1:$1048576,stat!$D5,_xlfn.XMATCH(NZ$3,bHist!$1:$1,0))),"-",INDEX(bHist!$1:$1048576,stat!$D5,_xlfn.XMATCH(NZ$3,bHist!$1:$1,0)))</f>
        <v>87.369</v>
      </c>
      <c r="OA5" s="45" cm="1">
        <f t="array" aca="1" ref="OA5" ca="1">IF(ISBLANK(INDEX(bHist!$1:$1048576,stat!$D5,_xlfn.XMATCH(OA$3,bHist!$1:$1,0))),"-",INDEX(bHist!$1:$1048576,stat!$D5,_xlfn.XMATCH(OA$3,bHist!$1:$1,0)))</f>
        <v>89.677000000000007</v>
      </c>
      <c r="OB5" s="45" cm="1">
        <f t="array" aca="1" ref="OB5" ca="1">IF(ISBLANK(INDEX(bHist!$1:$1048576,stat!$D5,_xlfn.XMATCH(OB$3,bHist!$1:$1,0))),"-",INDEX(bHist!$1:$1048576,stat!$D5,_xlfn.XMATCH(OB$3,bHist!$1:$1,0)))</f>
        <v>91.334999999999994</v>
      </c>
      <c r="OC5" s="45" cm="1">
        <f t="array" aca="1" ref="OC5" ca="1">IF(ISBLANK(INDEX(bHist!$1:$1048576,stat!$D5,_xlfn.XMATCH(OC$3,bHist!$1:$1,0))),"-",INDEX(bHist!$1:$1048576,stat!$D5,_xlfn.XMATCH(OC$3,bHist!$1:$1,0)))</f>
        <v>92.153000000000006</v>
      </c>
      <c r="OD5" s="45" cm="1">
        <f t="array" aca="1" ref="OD5" ca="1">IF(ISBLANK(INDEX(bHist!$1:$1048576,stat!$D5,_xlfn.XMATCH(OD$3,bHist!$1:$1,0))),"-",INDEX(bHist!$1:$1048576,stat!$D5,_xlfn.XMATCH(OD$3,bHist!$1:$1,0)))</f>
        <v>89.751999999999995</v>
      </c>
      <c r="OE5" s="45" cm="1">
        <f t="array" aca="1" ref="OE5" ca="1">IF(ISBLANK(INDEX(bHist!$1:$1048576,stat!$D5,_xlfn.XMATCH(OE$3,bHist!$1:$1,0))),"-",INDEX(bHist!$1:$1048576,stat!$D5,_xlfn.XMATCH(OE$3,bHist!$1:$1,0)))</f>
        <v>87.253</v>
      </c>
      <c r="OF5" s="45" cm="1">
        <f t="array" aca="1" ref="OF5" ca="1">IF(ISBLANK(INDEX(bHist!$1:$1048576,stat!$D5,_xlfn.XMATCH(OF$3,bHist!$1:$1,0))),"-",INDEX(bHist!$1:$1048576,stat!$D5,_xlfn.XMATCH(OF$3,bHist!$1:$1,0)))</f>
        <v>81.724999999999994</v>
      </c>
      <c r="OG5" s="45" cm="1">
        <f t="array" aca="1" ref="OG5" ca="1">IF(ISBLANK(INDEX(bHist!$1:$1048576,stat!$D5,_xlfn.XMATCH(OG$3,bHist!$1:$1,0))),"-",INDEX(bHist!$1:$1048576,stat!$D5,_xlfn.XMATCH(OG$3,bHist!$1:$1,0)))</f>
        <v>82.396000000000001</v>
      </c>
      <c r="OH5" s="45" cm="1">
        <f t="array" aca="1" ref="OH5" ca="1">IF(ISBLANK(INDEX(bHist!$1:$1048576,stat!$D5,_xlfn.XMATCH(OH$3,bHist!$1:$1,0))),"-",INDEX(bHist!$1:$1048576,stat!$D5,_xlfn.XMATCH(OH$3,bHist!$1:$1,0)))</f>
        <v>81.762</v>
      </c>
      <c r="OI5" s="45" cm="1">
        <f t="array" aca="1" ref="OI5" ca="1">IF(ISBLANK(INDEX(bHist!$1:$1048576,stat!$D5,_xlfn.XMATCH(OI$3,bHist!$1:$1,0))),"-",INDEX(bHist!$1:$1048576,stat!$D5,_xlfn.XMATCH(OI$3,bHist!$1:$1,0)))</f>
        <v>80.674000000000007</v>
      </c>
      <c r="OJ5" s="45" cm="1">
        <f t="array" aca="1" ref="OJ5" ca="1">IF(ISBLANK(INDEX(bHist!$1:$1048576,stat!$D5,_xlfn.XMATCH(OJ$3,bHist!$1:$1,0))),"-",INDEX(bHist!$1:$1048576,stat!$D5,_xlfn.XMATCH(OJ$3,bHist!$1:$1,0)))</f>
        <v>79.515000000000001</v>
      </c>
      <c r="OK5" s="45" cm="1">
        <f t="array" aca="1" ref="OK5" ca="1">IF(ISBLANK(INDEX(bHist!$1:$1048576,stat!$D5,_xlfn.XMATCH(OK$3,bHist!$1:$1,0))),"-",INDEX(bHist!$1:$1048576,stat!$D5,_xlfn.XMATCH(OK$3,bHist!$1:$1,0)))</f>
        <v>80.796999999999997</v>
      </c>
      <c r="OL5" s="45" cm="1">
        <f t="array" aca="1" ref="OL5" ca="1">IF(ISBLANK(INDEX(bHist!$1:$1048576,stat!$D5,_xlfn.XMATCH(OL$3,bHist!$1:$1,0))),"-",INDEX(bHist!$1:$1048576,stat!$D5,_xlfn.XMATCH(OL$3,bHist!$1:$1,0)))</f>
        <v>86.174000000000007</v>
      </c>
      <c r="OM5" s="45" cm="1">
        <f t="array" aca="1" ref="OM5" ca="1">IF(ISBLANK(INDEX(bHist!$1:$1048576,stat!$D5,_xlfn.XMATCH(OM$3,bHist!$1:$1,0))),"-",INDEX(bHist!$1:$1048576,stat!$D5,_xlfn.XMATCH(OM$3,bHist!$1:$1,0)))</f>
        <v>87.778000000000006</v>
      </c>
      <c r="ON5" s="45" cm="1">
        <f t="array" aca="1" ref="ON5" ca="1">IF(ISBLANK(INDEX(bHist!$1:$1048576,stat!$D5,_xlfn.XMATCH(ON$3,bHist!$1:$1,0))),"-",INDEX(bHist!$1:$1048576,stat!$D5,_xlfn.XMATCH(ON$3,bHist!$1:$1,0)))</f>
        <v>85.5</v>
      </c>
      <c r="OO5" s="45" cm="1">
        <f t="array" aca="1" ref="OO5" ca="1">IF(ISBLANK(INDEX(bHist!$1:$1048576,stat!$D5,_xlfn.XMATCH(OO$3,bHist!$1:$1,0))),"-",INDEX(bHist!$1:$1048576,stat!$D5,_xlfn.XMATCH(OO$3,bHist!$1:$1,0)))</f>
        <v>86.738</v>
      </c>
      <c r="OP5" s="45" cm="1">
        <f t="array" aca="1" ref="OP5" ca="1">IF(ISBLANK(INDEX(bHist!$1:$1048576,stat!$D5,_xlfn.XMATCH(OP$3,bHist!$1:$1,0))),"-",INDEX(bHist!$1:$1048576,stat!$D5,_xlfn.XMATCH(OP$3,bHist!$1:$1,0)))</f>
        <v>82.305000000000007</v>
      </c>
      <c r="OQ5" s="45" cm="1">
        <f t="array" aca="1" ref="OQ5" ca="1">IF(ISBLANK(INDEX(bHist!$1:$1048576,stat!$D5,_xlfn.XMATCH(OQ$3,bHist!$1:$1,0))),"-",INDEX(bHist!$1:$1048576,stat!$D5,_xlfn.XMATCH(OQ$3,bHist!$1:$1,0)))</f>
        <v>81.88</v>
      </c>
      <c r="OR5" s="45" cm="1">
        <f t="array" aca="1" ref="OR5" ca="1">IF(ISBLANK(INDEX(bHist!$1:$1048576,stat!$D5,_xlfn.XMATCH(OR$3,bHist!$1:$1,0))),"-",INDEX(bHist!$1:$1048576,stat!$D5,_xlfn.XMATCH(OR$3,bHist!$1:$1,0)))</f>
        <v>79.486000000000004</v>
      </c>
      <c r="OS5" s="45" cm="1">
        <f t="array" aca="1" ref="OS5" ca="1">IF(ISBLANK(INDEX(bHist!$1:$1048576,stat!$D5,_xlfn.XMATCH(OS$3,bHist!$1:$1,0))),"-",INDEX(bHist!$1:$1048576,stat!$D5,_xlfn.XMATCH(OS$3,bHist!$1:$1,0)))</f>
        <v>80.847999999999999</v>
      </c>
      <c r="OT5" s="45" cm="1">
        <f t="array" aca="1" ref="OT5" ca="1">IF(ISBLANK(INDEX(bHist!$1:$1048576,stat!$D5,_xlfn.XMATCH(OT$3,bHist!$1:$1,0))),"-",INDEX(bHist!$1:$1048576,stat!$D5,_xlfn.XMATCH(OT$3,bHist!$1:$1,0)))</f>
        <v>79.867000000000004</v>
      </c>
      <c r="OU5" s="45" cm="1">
        <f t="array" aca="1" ref="OU5" ca="1">IF(ISBLANK(INDEX(bHist!$1:$1048576,stat!$D5,_xlfn.XMATCH(OU$3,bHist!$1:$1,0))),"-",INDEX(bHist!$1:$1048576,stat!$D5,_xlfn.XMATCH(OU$3,bHist!$1:$1,0)))</f>
        <v>80.634</v>
      </c>
      <c r="OV5" s="45" cm="1">
        <f t="array" aca="1" ref="OV5" ca="1">IF(ISBLANK(INDEX(bHist!$1:$1048576,stat!$D5,_xlfn.XMATCH(OV$3,bHist!$1:$1,0))),"-",INDEX(bHist!$1:$1048576,stat!$D5,_xlfn.XMATCH(OV$3,bHist!$1:$1,0)))</f>
        <v>80.007000000000005</v>
      </c>
      <c r="OW5" s="45" cm="1">
        <f t="array" aca="1" ref="OW5" ca="1">IF(ISBLANK(INDEX(bHist!$1:$1048576,stat!$D5,_xlfn.XMATCH(OW$3,bHist!$1:$1,0))),"-",INDEX(bHist!$1:$1048576,stat!$D5,_xlfn.XMATCH(OW$3,bHist!$1:$1,0)))</f>
        <v>78.536000000000001</v>
      </c>
      <c r="OX5" s="45" cm="1">
        <f t="array" aca="1" ref="OX5" ca="1">IF(ISBLANK(INDEX(bHist!$1:$1048576,stat!$D5,_xlfn.XMATCH(OX$3,bHist!$1:$1,0))),"-",INDEX(bHist!$1:$1048576,stat!$D5,_xlfn.XMATCH(OX$3,bHist!$1:$1,0)))</f>
        <v>80.539000000000001</v>
      </c>
      <c r="OY5" s="45" cm="1">
        <f t="array" aca="1" ref="OY5" ca="1">IF(ISBLANK(INDEX(bHist!$1:$1048576,stat!$D5,_xlfn.XMATCH(OY$3,bHist!$1:$1,0))),"-",INDEX(bHist!$1:$1048576,stat!$D5,_xlfn.XMATCH(OY$3,bHist!$1:$1,0)))</f>
        <v>79.587999999999994</v>
      </c>
      <c r="OZ5" s="45" cm="1">
        <f t="array" aca="1" ref="OZ5" ca="1">IF(ISBLANK(INDEX(bHist!$1:$1048576,stat!$D5,_xlfn.XMATCH(OZ$3,bHist!$1:$1,0))),"-",INDEX(bHist!$1:$1048576,stat!$D5,_xlfn.XMATCH(OZ$3,bHist!$1:$1,0)))</f>
        <v>77.620999999999995</v>
      </c>
      <c r="PA5" s="45" cm="1">
        <f t="array" aca="1" ref="PA5" ca="1">IF(ISBLANK(INDEX(bHist!$1:$1048576,stat!$D5,_xlfn.XMATCH(PA$3,bHist!$1:$1,0))),"-",INDEX(bHist!$1:$1048576,stat!$D5,_xlfn.XMATCH(PA$3,bHist!$1:$1,0)))</f>
        <v>80.450999999999993</v>
      </c>
      <c r="PB5" s="45" cm="1">
        <f t="array" aca="1" ref="PB5" ca="1">IF(ISBLANK(INDEX(bHist!$1:$1048576,stat!$D5,_xlfn.XMATCH(PB$3,bHist!$1:$1,0))),"-",INDEX(bHist!$1:$1048576,stat!$D5,_xlfn.XMATCH(PB$3,bHist!$1:$1,0)))</f>
        <v>79.826999999999998</v>
      </c>
      <c r="PC5" s="45" cm="1">
        <f t="array" aca="1" ref="PC5" ca="1">IF(ISBLANK(INDEX(bHist!$1:$1048576,stat!$D5,_xlfn.XMATCH(PC$3,bHist!$1:$1,0))),"-",INDEX(bHist!$1:$1048576,stat!$D5,_xlfn.XMATCH(PC$3,bHist!$1:$1,0)))</f>
        <v>77.522999999999996</v>
      </c>
      <c r="PD5" s="45" cm="1">
        <f t="array" aca="1" ref="PD5" ca="1">IF(ISBLANK(INDEX(bHist!$1:$1048576,stat!$D5,_xlfn.XMATCH(PD$3,bHist!$1:$1,0))),"-",INDEX(bHist!$1:$1048576,stat!$D5,_xlfn.XMATCH(PD$3,bHist!$1:$1,0)))</f>
        <v>75.945999999999998</v>
      </c>
      <c r="PE5" s="45" cm="1">
        <f t="array" aca="1" ref="PE5" ca="1">IF(ISBLANK(INDEX(bHist!$1:$1048576,stat!$D5,_xlfn.XMATCH(PE$3,bHist!$1:$1,0))),"-",INDEX(bHist!$1:$1048576,stat!$D5,_xlfn.XMATCH(PE$3,bHist!$1:$1,0)))</f>
        <v>72.820999999999998</v>
      </c>
      <c r="PF5" s="45" cm="1">
        <f t="array" aca="1" ref="PF5" ca="1">IF(ISBLANK(INDEX(bHist!$1:$1048576,stat!$D5,_xlfn.XMATCH(PF$3,bHist!$1:$1,0))),"-",INDEX(bHist!$1:$1048576,stat!$D5,_xlfn.XMATCH(PF$3,bHist!$1:$1,0)))</f>
        <v>70.744</v>
      </c>
      <c r="PG5" s="45" cm="1">
        <f t="array" aca="1" ref="PG5" ca="1">IF(ISBLANK(INDEX(bHist!$1:$1048576,stat!$D5,_xlfn.XMATCH(PG$3,bHist!$1:$1,0))),"-",INDEX(bHist!$1:$1048576,stat!$D5,_xlfn.XMATCH(PG$3,bHist!$1:$1,0)))</f>
        <v>71.653999999999996</v>
      </c>
      <c r="PH5" s="45" cm="1">
        <f t="array" aca="1" ref="PH5" ca="1">IF(ISBLANK(INDEX(bHist!$1:$1048576,stat!$D5,_xlfn.XMATCH(PH$3,bHist!$1:$1,0))),"-",INDEX(bHist!$1:$1048576,stat!$D5,_xlfn.XMATCH(PH$3,bHist!$1:$1,0)))</f>
        <v>69.918999999999997</v>
      </c>
      <c r="PI5" s="45" cm="1">
        <f t="array" aca="1" ref="PI5" ca="1">IF(ISBLANK(INDEX(bHist!$1:$1048576,stat!$D5,_xlfn.XMATCH(PI$3,bHist!$1:$1,0))),"-",INDEX(bHist!$1:$1048576,stat!$D5,_xlfn.XMATCH(PI$3,bHist!$1:$1,0)))</f>
        <v>67.84</v>
      </c>
      <c r="PJ5" s="45" cm="1">
        <f t="array" aca="1" ref="PJ5" ca="1">IF(ISBLANK(INDEX(bHist!$1:$1048576,stat!$D5,_xlfn.XMATCH(PJ$3,bHist!$1:$1,0))),"-",INDEX(bHist!$1:$1048576,stat!$D5,_xlfn.XMATCH(PJ$3,bHist!$1:$1,0)))</f>
        <v>66.846999999999994</v>
      </c>
      <c r="PK5" s="45" cm="1">
        <f t="array" aca="1" ref="PK5" ca="1">IF(ISBLANK(INDEX(bHist!$1:$1048576,stat!$D5,_xlfn.XMATCH(PK$3,bHist!$1:$1,0))),"-",INDEX(bHist!$1:$1048576,stat!$D5,_xlfn.XMATCH(PK$3,bHist!$1:$1,0)))</f>
        <v>69.277000000000001</v>
      </c>
      <c r="PL5" s="45" cm="1">
        <f t="array" aca="1" ref="PL5" ca="1">IF(ISBLANK(INDEX(bHist!$1:$1048576,stat!$D5,_xlfn.XMATCH(PL$3,bHist!$1:$1,0))),"-",INDEX(bHist!$1:$1048576,stat!$D5,_xlfn.XMATCH(PL$3,bHist!$1:$1,0)))</f>
        <v>69.638000000000005</v>
      </c>
      <c r="PM5" s="45" cm="1">
        <f t="array" aca="1" ref="PM5" ca="1">IF(ISBLANK(INDEX(bHist!$1:$1048576,stat!$D5,_xlfn.XMATCH(PM$3,bHist!$1:$1,0))),"-",INDEX(bHist!$1:$1048576,stat!$D5,_xlfn.XMATCH(PM$3,bHist!$1:$1,0)))</f>
        <v>70.981999999999999</v>
      </c>
      <c r="PN5" s="45" cm="1">
        <f t="array" aca="1" ref="PN5" ca="1">IF(ISBLANK(INDEX(bHist!$1:$1048576,stat!$D5,_xlfn.XMATCH(PN$3,bHist!$1:$1,0))),"-",INDEX(bHist!$1:$1048576,stat!$D5,_xlfn.XMATCH(PN$3,bHist!$1:$1,0)))</f>
        <v>71.578000000000003</v>
      </c>
      <c r="PO5" s="45" cm="1">
        <f t="array" aca="1" ref="PO5" ca="1">IF(ISBLANK(INDEX(bHist!$1:$1048576,stat!$D5,_xlfn.XMATCH(PO$3,bHist!$1:$1,0))),"-",INDEX(bHist!$1:$1048576,stat!$D5,_xlfn.XMATCH(PO$3,bHist!$1:$1,0)))</f>
        <v>74.087000000000003</v>
      </c>
      <c r="PP5" s="45" cm="1">
        <f t="array" aca="1" ref="PP5" ca="1">IF(ISBLANK(INDEX(bHist!$1:$1048576,stat!$D5,_xlfn.XMATCH(PP$3,bHist!$1:$1,0))),"-",INDEX(bHist!$1:$1048576,stat!$D5,_xlfn.XMATCH(PP$3,bHist!$1:$1,0)))</f>
        <v>76.069999999999993</v>
      </c>
      <c r="PQ5" s="45" cm="1">
        <f t="array" aca="1" ref="PQ5" ca="1">IF(ISBLANK(INDEX(bHist!$1:$1048576,stat!$D5,_xlfn.XMATCH(PQ$3,bHist!$1:$1,0))),"-",INDEX(bHist!$1:$1048576,stat!$D5,_xlfn.XMATCH(PQ$3,bHist!$1:$1,0)))</f>
        <v>75.677000000000007</v>
      </c>
      <c r="PR5" s="45" cm="1">
        <f t="array" aca="1" ref="PR5" ca="1">IF(ISBLANK(INDEX(bHist!$1:$1048576,stat!$D5,_xlfn.XMATCH(PR$3,bHist!$1:$1,0))),"-",INDEX(bHist!$1:$1048576,stat!$D5,_xlfn.XMATCH(PR$3,bHist!$1:$1,0)))</f>
        <v>77.194999999999993</v>
      </c>
      <c r="PS5" s="45" cm="1">
        <f t="array" aca="1" ref="PS5" ca="1">IF(ISBLANK(INDEX(bHist!$1:$1048576,stat!$D5,_xlfn.XMATCH(PS$3,bHist!$1:$1,0))),"-",INDEX(bHist!$1:$1048576,stat!$D5,_xlfn.XMATCH(PS$3,bHist!$1:$1,0)))</f>
        <v>75.272999999999996</v>
      </c>
      <c r="PT5" s="45" cm="1">
        <f t="array" aca="1" ref="PT5" ca="1">IF(ISBLANK(INDEX(bHist!$1:$1048576,stat!$D5,_xlfn.XMATCH(PT$3,bHist!$1:$1,0))),"-",INDEX(bHist!$1:$1048576,stat!$D5,_xlfn.XMATCH(PT$3,bHist!$1:$1,0)))</f>
        <v>75.912000000000006</v>
      </c>
      <c r="PU5" s="45" cm="1">
        <f t="array" aca="1" ref="PU5" ca="1">IF(ISBLANK(INDEX(bHist!$1:$1048576,stat!$D5,_xlfn.XMATCH(PU$3,bHist!$1:$1,0))),"-",INDEX(bHist!$1:$1048576,stat!$D5,_xlfn.XMATCH(PU$3,bHist!$1:$1,0)))</f>
        <v>75.569999999999993</v>
      </c>
      <c r="PV5" s="45" cm="1">
        <f t="array" aca="1" ref="PV5" ca="1">IF(ISBLANK(INDEX(bHist!$1:$1048576,stat!$D5,_xlfn.XMATCH(PV$3,bHist!$1:$1,0))),"-",INDEX(bHist!$1:$1048576,stat!$D5,_xlfn.XMATCH(PV$3,bHist!$1:$1,0)))</f>
        <v>73.748000000000005</v>
      </c>
      <c r="PW5" s="45" cm="1">
        <f t="array" aca="1" ref="PW5" ca="1">IF(ISBLANK(INDEX(bHist!$1:$1048576,stat!$D5,_xlfn.XMATCH(PW$3,bHist!$1:$1,0))),"-",INDEX(bHist!$1:$1048576,stat!$D5,_xlfn.XMATCH(PW$3,bHist!$1:$1,0)))</f>
        <v>73.63</v>
      </c>
      <c r="PX5" s="45" cm="1">
        <f t="array" aca="1" ref="PX5" ca="1">IF(ISBLANK(INDEX(bHist!$1:$1048576,stat!$D5,_xlfn.XMATCH(PX$3,bHist!$1:$1,0))),"-",INDEX(bHist!$1:$1048576,stat!$D5,_xlfn.XMATCH(PX$3,bHist!$1:$1,0)))</f>
        <v>75.772999999999996</v>
      </c>
      <c r="PY5" s="45" cm="1">
        <f t="array" aca="1" ref="PY5" ca="1">IF(ISBLANK(INDEX(bHist!$1:$1048576,stat!$D5,_xlfn.XMATCH(PY$3,bHist!$1:$1,0))),"-",INDEX(bHist!$1:$1048576,stat!$D5,_xlfn.XMATCH(PY$3,bHist!$1:$1,0)))</f>
        <v>73.072000000000003</v>
      </c>
      <c r="PZ5" s="45" cm="1">
        <f t="array" aca="1" ref="PZ5" ca="1">IF(ISBLANK(INDEX(bHist!$1:$1048576,stat!$D5,_xlfn.XMATCH(PZ$3,bHist!$1:$1,0))),"-",INDEX(bHist!$1:$1048576,stat!$D5,_xlfn.XMATCH(PZ$3,bHist!$1:$1,0)))</f>
        <v>72.613</v>
      </c>
      <c r="QA5" s="45" cm="1">
        <f t="array" aca="1" ref="QA5" ca="1">IF(ISBLANK(INDEX(bHist!$1:$1048576,stat!$D5,_xlfn.XMATCH(QA$3,bHist!$1:$1,0))),"-",INDEX(bHist!$1:$1048576,stat!$D5,_xlfn.XMATCH(QA$3,bHist!$1:$1,0)))</f>
        <v>74.572999999999993</v>
      </c>
      <c r="QB5" s="45" cm="1">
        <f t="array" aca="1" ref="QB5" ca="1">IF(ISBLANK(INDEX(bHist!$1:$1048576,stat!$D5,_xlfn.XMATCH(QB$3,bHist!$1:$1,0))),"-",INDEX(bHist!$1:$1048576,stat!$D5,_xlfn.XMATCH(QB$3,bHist!$1:$1,0)))</f>
        <v>74.040000000000006</v>
      </c>
      <c r="QC5" s="45" cm="1">
        <f t="array" aca="1" ref="QC5" ca="1">IF(ISBLANK(INDEX(bHist!$1:$1048576,stat!$D5,_xlfn.XMATCH(QC$3,bHist!$1:$1,0))),"-",INDEX(bHist!$1:$1048576,stat!$D5,_xlfn.XMATCH(QC$3,bHist!$1:$1,0)))</f>
        <v>74.364999999999995</v>
      </c>
      <c r="QD5" s="45" cm="1">
        <f t="array" aca="1" ref="QD5" ca="1">IF(ISBLANK(INDEX(bHist!$1:$1048576,stat!$D5,_xlfn.XMATCH(QD$3,bHist!$1:$1,0))),"-",INDEX(bHist!$1:$1048576,stat!$D5,_xlfn.XMATCH(QD$3,bHist!$1:$1,0)))</f>
        <v>71.596999999999994</v>
      </c>
      <c r="QE5" s="45" cm="1">
        <f t="array" aca="1" ref="QE5" ca="1">IF(ISBLANK(INDEX(bHist!$1:$1048576,stat!$D5,_xlfn.XMATCH(QE$3,bHist!$1:$1,0))),"-",INDEX(bHist!$1:$1048576,stat!$D5,_xlfn.XMATCH(QE$3,bHist!$1:$1,0)))</f>
        <v>70.620999999999995</v>
      </c>
      <c r="QF5" s="45" cm="1">
        <f t="array" aca="1" ref="QF5" ca="1">IF(ISBLANK(INDEX(bHist!$1:$1048576,stat!$D5,_xlfn.XMATCH(QF$3,bHist!$1:$1,0))),"-",INDEX(bHist!$1:$1048576,stat!$D5,_xlfn.XMATCH(QF$3,bHist!$1:$1,0)))</f>
        <v>72.117999999999995</v>
      </c>
      <c r="QG5" s="45" cm="1">
        <f t="array" aca="1" ref="QG5" ca="1">IF(ISBLANK(INDEX(bHist!$1:$1048576,stat!$D5,_xlfn.XMATCH(QG$3,bHist!$1:$1,0))),"-",INDEX(bHist!$1:$1048576,stat!$D5,_xlfn.XMATCH(QG$3,bHist!$1:$1,0)))</f>
        <v>69.42</v>
      </c>
      <c r="QH5" s="45" cm="1">
        <f t="array" aca="1" ref="QH5" ca="1">IF(ISBLANK(INDEX(bHist!$1:$1048576,stat!$D5,_xlfn.XMATCH(QH$3,bHist!$1:$1,0))),"-",INDEX(bHist!$1:$1048576,stat!$D5,_xlfn.XMATCH(QH$3,bHist!$1:$1,0)))</f>
        <v>68.289000000000001</v>
      </c>
      <c r="QI5" s="45" cm="1">
        <f t="array" aca="1" ref="QI5" ca="1">IF(ISBLANK(INDEX(bHist!$1:$1048576,stat!$D5,_xlfn.XMATCH(QI$3,bHist!$1:$1,0))),"-",INDEX(bHist!$1:$1048576,stat!$D5,_xlfn.XMATCH(QI$3,bHist!$1:$1,0)))</f>
        <v>67.373999999999995</v>
      </c>
      <c r="QJ5" s="45" cm="1">
        <f t="array" aca="1" ref="QJ5" ca="1">IF(ISBLANK(INDEX(bHist!$1:$1048576,stat!$D5,_xlfn.XMATCH(QJ$3,bHist!$1:$1,0))),"-",INDEX(bHist!$1:$1048576,stat!$D5,_xlfn.XMATCH(QJ$3,bHist!$1:$1,0)))</f>
        <v>69.049000000000007</v>
      </c>
      <c r="QK5" s="45" cm="1">
        <f t="array" aca="1" ref="QK5" ca="1">IF(ISBLANK(INDEX(bHist!$1:$1048576,stat!$D5,_xlfn.XMATCH(QK$3,bHist!$1:$1,0))),"-",INDEX(bHist!$1:$1048576,stat!$D5,_xlfn.XMATCH(QK$3,bHist!$1:$1,0)))</f>
        <v>67.373999999999995</v>
      </c>
      <c r="QL5" s="45" cm="1">
        <f t="array" aca="1" ref="QL5" ca="1">IF(ISBLANK(INDEX(bHist!$1:$1048576,stat!$D5,_xlfn.XMATCH(QL$3,bHist!$1:$1,0))),"-",INDEX(bHist!$1:$1048576,stat!$D5,_xlfn.XMATCH(QL$3,bHist!$1:$1,0)))</f>
        <v>68.777000000000001</v>
      </c>
      <c r="QM5" s="45" cm="1">
        <f t="array" aca="1" ref="QM5" ca="1">IF(ISBLANK(INDEX(bHist!$1:$1048576,stat!$D5,_xlfn.XMATCH(QM$3,bHist!$1:$1,0))),"-",INDEX(bHist!$1:$1048576,stat!$D5,_xlfn.XMATCH(QM$3,bHist!$1:$1,0)))</f>
        <v>67.037999999999997</v>
      </c>
      <c r="QN5" s="45" cm="1">
        <f t="array" aca="1" ref="QN5" ca="1">IF(ISBLANK(INDEX(bHist!$1:$1048576,stat!$D5,_xlfn.XMATCH(QN$3,bHist!$1:$1,0))),"-",INDEX(bHist!$1:$1048576,stat!$D5,_xlfn.XMATCH(QN$3,bHist!$1:$1,0)))</f>
        <v>67.882000000000005</v>
      </c>
      <c r="QO5" s="45" cm="1">
        <f t="array" aca="1" ref="QO5" ca="1">IF(ISBLANK(INDEX(bHist!$1:$1048576,stat!$D5,_xlfn.XMATCH(QO$3,bHist!$1:$1,0))),"-",INDEX(bHist!$1:$1048576,stat!$D5,_xlfn.XMATCH(QO$3,bHist!$1:$1,0)))</f>
        <v>69.356999999999999</v>
      </c>
      <c r="QP5" s="45" cm="1">
        <f t="array" aca="1" ref="QP5" ca="1">IF(ISBLANK(INDEX(bHist!$1:$1048576,stat!$D5,_xlfn.XMATCH(QP$3,bHist!$1:$1,0))),"-",INDEX(bHist!$1:$1048576,stat!$D5,_xlfn.XMATCH(QP$3,bHist!$1:$1,0)))</f>
        <v>69.793000000000006</v>
      </c>
      <c r="QQ5" s="45" cm="1">
        <f t="array" aca="1" ref="QQ5" ca="1">IF(ISBLANK(INDEX(bHist!$1:$1048576,stat!$D5,_xlfn.XMATCH(QQ$3,bHist!$1:$1,0))),"-",INDEX(bHist!$1:$1048576,stat!$D5,_xlfn.XMATCH(QQ$3,bHist!$1:$1,0)))</f>
        <v>68.147000000000006</v>
      </c>
      <c r="QR5" s="45" cm="1">
        <f t="array" aca="1" ref="QR5" ca="1">IF(ISBLANK(INDEX(bHist!$1:$1048576,stat!$D5,_xlfn.XMATCH(QR$3,bHist!$1:$1,0))),"-",INDEX(bHist!$1:$1048576,stat!$D5,_xlfn.XMATCH(QR$3,bHist!$1:$1,0)))</f>
        <v>67.951999999999998</v>
      </c>
      <c r="QS5" s="45" cm="1">
        <f t="array" aca="1" ref="QS5" ca="1">IF(ISBLANK(INDEX(bHist!$1:$1048576,stat!$D5,_xlfn.XMATCH(QS$3,bHist!$1:$1,0))),"-",INDEX(bHist!$1:$1048576,stat!$D5,_xlfn.XMATCH(QS$3,bHist!$1:$1,0)))</f>
        <v>60.134999999999998</v>
      </c>
      <c r="QT5" s="45" cm="1">
        <f t="array" aca="1" ref="QT5" ca="1">IF(ISBLANK(INDEX(bHist!$1:$1048576,stat!$D5,_xlfn.XMATCH(QT$3,bHist!$1:$1,0))),"-",INDEX(bHist!$1:$1048576,stat!$D5,_xlfn.XMATCH(QT$3,bHist!$1:$1,0)))</f>
        <v>59.667000000000002</v>
      </c>
      <c r="QU5" s="45" cm="1">
        <f t="array" aca="1" ref="QU5" ca="1">IF(ISBLANK(INDEX(bHist!$1:$1048576,stat!$D5,_xlfn.XMATCH(QU$3,bHist!$1:$1,0))),"-",INDEX(bHist!$1:$1048576,stat!$D5,_xlfn.XMATCH(QU$3,bHist!$1:$1,0)))</f>
        <v>60.26</v>
      </c>
      <c r="QV5" s="45" cm="1">
        <f t="array" aca="1" ref="QV5" ca="1">IF(ISBLANK(INDEX(bHist!$1:$1048576,stat!$D5,_xlfn.XMATCH(QV$3,bHist!$1:$1,0))),"-",INDEX(bHist!$1:$1048576,stat!$D5,_xlfn.XMATCH(QV$3,bHist!$1:$1,0)))</f>
        <v>59.906999999999996</v>
      </c>
      <c r="QW5" s="45" cm="1">
        <f t="array" aca="1" ref="QW5" ca="1">IF(ISBLANK(INDEX(bHist!$1:$1048576,stat!$D5,_xlfn.XMATCH(QW$3,bHist!$1:$1,0))),"-",INDEX(bHist!$1:$1048576,stat!$D5,_xlfn.XMATCH(QW$3,bHist!$1:$1,0)))</f>
        <v>59.796999999999997</v>
      </c>
      <c r="QX5" s="45" cm="1">
        <f t="array" aca="1" ref="QX5" ca="1">IF(ISBLANK(INDEX(bHist!$1:$1048576,stat!$D5,_xlfn.XMATCH(QX$3,bHist!$1:$1,0))),"-",INDEX(bHist!$1:$1048576,stat!$D5,_xlfn.XMATCH(QX$3,bHist!$1:$1,0)))</f>
        <v>61.655999999999999</v>
      </c>
      <c r="QY5" s="45" cm="1">
        <f t="array" aca="1" ref="QY5" ca="1">IF(ISBLANK(INDEX(bHist!$1:$1048576,stat!$D5,_xlfn.XMATCH(QY$3,bHist!$1:$1,0))),"-",INDEX(bHist!$1:$1048576,stat!$D5,_xlfn.XMATCH(QY$3,bHist!$1:$1,0)))</f>
        <v>60.914999999999999</v>
      </c>
      <c r="QZ5" s="45" cm="1">
        <f t="array" aca="1" ref="QZ5" ca="1">IF(ISBLANK(INDEX(bHist!$1:$1048576,stat!$D5,_xlfn.XMATCH(QZ$3,bHist!$1:$1,0))),"-",INDEX(bHist!$1:$1048576,stat!$D5,_xlfn.XMATCH(QZ$3,bHist!$1:$1,0)))</f>
        <v>61.042999999999999</v>
      </c>
      <c r="RA5" s="45" cm="1">
        <f t="array" aca="1" ref="RA5" ca="1">IF(ISBLANK(INDEX(bHist!$1:$1048576,stat!$D5,_xlfn.XMATCH(RA$3,bHist!$1:$1,0))),"-",INDEX(bHist!$1:$1048576,stat!$D5,_xlfn.XMATCH(RA$3,bHist!$1:$1,0)))</f>
        <v>64.031999999999996</v>
      </c>
      <c r="RB5" s="45" cm="1">
        <f t="array" aca="1" ref="RB5" ca="1">IF(ISBLANK(INDEX(bHist!$1:$1048576,stat!$D5,_xlfn.XMATCH(RB$3,bHist!$1:$1,0))),"-",INDEX(bHist!$1:$1048576,stat!$D5,_xlfn.XMATCH(RB$3,bHist!$1:$1,0)))</f>
        <v>64.953000000000003</v>
      </c>
      <c r="RC5" s="45" cm="1">
        <f t="array" aca="1" ref="RC5" ca="1">IF(ISBLANK(INDEX(bHist!$1:$1048576,stat!$D5,_xlfn.XMATCH(RC$3,bHist!$1:$1,0))),"-",INDEX(bHist!$1:$1048576,stat!$D5,_xlfn.XMATCH(RC$3,bHist!$1:$1,0)))</f>
        <v>65.722999999999999</v>
      </c>
      <c r="RD5" s="45" cm="1">
        <f t="array" aca="1" ref="RD5" ca="1">IF(ISBLANK(INDEX(bHist!$1:$1048576,stat!$D5,_xlfn.XMATCH(RD$3,bHist!$1:$1,0))),"-",INDEX(bHist!$1:$1048576,stat!$D5,_xlfn.XMATCH(RD$3,bHist!$1:$1,0)))</f>
        <v>67.933000000000007</v>
      </c>
      <c r="RE5" s="45" cm="1">
        <f t="array" aca="1" ref="RE5" ca="1">IF(ISBLANK(INDEX(bHist!$1:$1048576,stat!$D5,_xlfn.XMATCH(RE$3,bHist!$1:$1,0))),"-",INDEX(bHist!$1:$1048576,stat!$D5,_xlfn.XMATCH(RE$3,bHist!$1:$1,0)))</f>
        <v>68.244</v>
      </c>
      <c r="RF5" s="45" cm="1">
        <f t="array" aca="1" ref="RF5" ca="1">IF(ISBLANK(INDEX(bHist!$1:$1048576,stat!$D5,_xlfn.XMATCH(RF$3,bHist!$1:$1,0))),"-",INDEX(bHist!$1:$1048576,stat!$D5,_xlfn.XMATCH(RF$3,bHist!$1:$1,0)))</f>
        <v>68.763999999999996</v>
      </c>
      <c r="RG5" s="45" cm="1">
        <f t="array" aca="1" ref="RG5" ca="1">IF(ISBLANK(INDEX(bHist!$1:$1048576,stat!$D5,_xlfn.XMATCH(RG$3,bHist!$1:$1,0))),"-",INDEX(bHist!$1:$1048576,stat!$D5,_xlfn.XMATCH(RG$3,bHist!$1:$1,0)))</f>
        <v>67.456000000000003</v>
      </c>
      <c r="RH5" s="45" cm="1">
        <f t="array" aca="1" ref="RH5" ca="1">IF(ISBLANK(INDEX(bHist!$1:$1048576,stat!$D5,_xlfn.XMATCH(RH$3,bHist!$1:$1,0))),"-",INDEX(bHist!$1:$1048576,stat!$D5,_xlfn.XMATCH(RH$3,bHist!$1:$1,0)))</f>
        <v>65.713999999999999</v>
      </c>
      <c r="RI5" s="45" cm="1">
        <f t="array" aca="1" ref="RI5" ca="1">IF(ISBLANK(INDEX(bHist!$1:$1048576,stat!$D5,_xlfn.XMATCH(RI$3,bHist!$1:$1,0))),"-",INDEX(bHist!$1:$1048576,stat!$D5,_xlfn.XMATCH(RI$3,bHist!$1:$1,0)))</f>
        <v>65.239000000000004</v>
      </c>
      <c r="RJ5" s="45" cm="1">
        <f t="array" aca="1" ref="RJ5" ca="1">IF(ISBLANK(INDEX(bHist!$1:$1048576,stat!$D5,_xlfn.XMATCH(RJ$3,bHist!$1:$1,0))),"-",INDEX(bHist!$1:$1048576,stat!$D5,_xlfn.XMATCH(RJ$3,bHist!$1:$1,0)))</f>
        <v>65.793000000000006</v>
      </c>
      <c r="RK5" s="45" cm="1">
        <f t="array" aca="1" ref="RK5" ca="1">IF(ISBLANK(INDEX(bHist!$1:$1048576,stat!$D5,_xlfn.XMATCH(RK$3,bHist!$1:$1,0))),"-",INDEX(bHist!$1:$1048576,stat!$D5,_xlfn.XMATCH(RK$3,bHist!$1:$1,0)))</f>
        <v>66.831000000000003</v>
      </c>
      <c r="RL5" s="45" cm="1">
        <f t="array" aca="1" ref="RL5" ca="1">IF(ISBLANK(INDEX(bHist!$1:$1048576,stat!$D5,_xlfn.XMATCH(RL$3,bHist!$1:$1,0))),"-",INDEX(bHist!$1:$1048576,stat!$D5,_xlfn.XMATCH(RL$3,bHist!$1:$1,0)))</f>
        <v>66.772999999999996</v>
      </c>
      <c r="RM5" s="45" cm="1">
        <f t="array" aca="1" ref="RM5" ca="1">IF(ISBLANK(INDEX(bHist!$1:$1048576,stat!$D5,_xlfn.XMATCH(RM$3,bHist!$1:$1,0))),"-",INDEX(bHist!$1:$1048576,stat!$D5,_xlfn.XMATCH(RM$3,bHist!$1:$1,0)))</f>
        <v>67.918000000000006</v>
      </c>
      <c r="RN5" s="45" cm="1">
        <f t="array" aca="1" ref="RN5" ca="1">IF(ISBLANK(INDEX(bHist!$1:$1048576,stat!$D5,_xlfn.XMATCH(RN$3,bHist!$1:$1,0))),"-",INDEX(bHist!$1:$1048576,stat!$D5,_xlfn.XMATCH(RN$3,bHist!$1:$1,0)))</f>
        <v>70.62</v>
      </c>
      <c r="RO5" s="45" cm="1">
        <f t="array" aca="1" ref="RO5" ca="1">IF(ISBLANK(INDEX(bHist!$1:$1048576,stat!$D5,_xlfn.XMATCH(RO$3,bHist!$1:$1,0))),"-",INDEX(bHist!$1:$1048576,stat!$D5,_xlfn.XMATCH(RO$3,bHist!$1:$1,0)))</f>
        <v>70.997</v>
      </c>
      <c r="RP5" s="45" cm="1">
        <f t="array" aca="1" ref="RP5" ca="1">IF(ISBLANK(INDEX(bHist!$1:$1048576,stat!$D5,_xlfn.XMATCH(RP$3,bHist!$1:$1,0))),"-",INDEX(bHist!$1:$1048576,stat!$D5,_xlfn.XMATCH(RP$3,bHist!$1:$1,0)))</f>
        <v>70.509</v>
      </c>
      <c r="RQ5" s="45" cm="1">
        <f t="array" aca="1" ref="RQ5" ca="1">IF(ISBLANK(INDEX(bHist!$1:$1048576,stat!$D5,_xlfn.XMATCH(RQ$3,bHist!$1:$1,0))),"-",INDEX(bHist!$1:$1048576,stat!$D5,_xlfn.XMATCH(RQ$3,bHist!$1:$1,0)))</f>
        <v>71.576999999999998</v>
      </c>
      <c r="RR5" s="45" cm="1">
        <f t="array" aca="1" ref="RR5" ca="1">IF(ISBLANK(INDEX(bHist!$1:$1048576,stat!$D5,_xlfn.XMATCH(RR$3,bHist!$1:$1,0))),"-",INDEX(bHist!$1:$1048576,stat!$D5,_xlfn.XMATCH(RR$3,bHist!$1:$1,0)))</f>
        <v>68.813000000000002</v>
      </c>
      <c r="RS5" s="45" cm="1">
        <f t="array" aca="1" ref="RS5" ca="1">IF(ISBLANK(INDEX(bHist!$1:$1048576,stat!$D5,_xlfn.XMATCH(RS$3,bHist!$1:$1,0))),"-",INDEX(bHist!$1:$1048576,stat!$D5,_xlfn.XMATCH(RS$3,bHist!$1:$1,0)))</f>
        <v>69.715000000000003</v>
      </c>
      <c r="RT5" s="45" cm="1">
        <f t="array" aca="1" ref="RT5" ca="1">IF(ISBLANK(INDEX(bHist!$1:$1048576,stat!$D5,_xlfn.XMATCH(RT$3,bHist!$1:$1,0))),"-",INDEX(bHist!$1:$1048576,stat!$D5,_xlfn.XMATCH(RT$3,bHist!$1:$1,0)))</f>
        <v>67.869</v>
      </c>
      <c r="RU5" s="45" cm="1">
        <f t="array" aca="1" ref="RU5" ca="1">IF(ISBLANK(INDEX(bHist!$1:$1048576,stat!$D5,_xlfn.XMATCH(RU$3,bHist!$1:$1,0))),"-",INDEX(bHist!$1:$1048576,stat!$D5,_xlfn.XMATCH(RU$3,bHist!$1:$1,0)))</f>
        <v>64.010000000000005</v>
      </c>
      <c r="RV5" s="45" cm="1">
        <f t="array" aca="1" ref="RV5" ca="1">IF(ISBLANK(INDEX(bHist!$1:$1048576,stat!$D5,_xlfn.XMATCH(RV$3,bHist!$1:$1,0))),"-",INDEX(bHist!$1:$1048576,stat!$D5,_xlfn.XMATCH(RV$3,bHist!$1:$1,0)))</f>
        <v>63.587000000000003</v>
      </c>
      <c r="RW5" s="45" cm="1">
        <f t="array" aca="1" ref="RW5" ca="1">IF(ISBLANK(INDEX(bHist!$1:$1048576,stat!$D5,_xlfn.XMATCH(RW$3,bHist!$1:$1,0))),"-",INDEX(bHist!$1:$1048576,stat!$D5,_xlfn.XMATCH(RW$3,bHist!$1:$1,0)))</f>
        <v>63.445999999999998</v>
      </c>
      <c r="RX5" s="45" cm="1">
        <f t="array" aca="1" ref="RX5" ca="1">IF(ISBLANK(INDEX(bHist!$1:$1048576,stat!$D5,_xlfn.XMATCH(RX$3,bHist!$1:$1,0))),"-",INDEX(bHist!$1:$1048576,stat!$D5,_xlfn.XMATCH(RX$3,bHist!$1:$1,0)))</f>
        <v>64.680999999999997</v>
      </c>
      <c r="RY5" s="45" cm="1">
        <f t="array" aca="1" ref="RY5" ca="1">IF(ISBLANK(INDEX(bHist!$1:$1048576,stat!$D5,_xlfn.XMATCH(RY$3,bHist!$1:$1,0))),"-",INDEX(bHist!$1:$1048576,stat!$D5,_xlfn.XMATCH(RY$3,bHist!$1:$1,0)))</f>
        <v>64.009</v>
      </c>
      <c r="RZ5" s="45" cm="1">
        <f t="array" aca="1" ref="RZ5" ca="1">IF(ISBLANK(INDEX(bHist!$1:$1048576,stat!$D5,_xlfn.XMATCH(RZ$3,bHist!$1:$1,0))),"-",INDEX(bHist!$1:$1048576,stat!$D5,_xlfn.XMATCH(RZ$3,bHist!$1:$1,0)))</f>
        <v>63.201000000000001</v>
      </c>
      <c r="SA5" s="45" cm="1">
        <f t="array" aca="1" ref="SA5" ca="1">IF(ISBLANK(INDEX(bHist!$1:$1048576,stat!$D5,_xlfn.XMATCH(SA$3,bHist!$1:$1,0))),"-",INDEX(bHist!$1:$1048576,stat!$D5,_xlfn.XMATCH(SA$3,bHist!$1:$1,0)))</f>
        <v>61.688000000000002</v>
      </c>
      <c r="SB5" s="45" cm="1">
        <f t="array" aca="1" ref="SB5" ca="1">IF(ISBLANK(INDEX(bHist!$1:$1048576,stat!$D5,_xlfn.XMATCH(SB$3,bHist!$1:$1,0))),"-",INDEX(bHist!$1:$1048576,stat!$D5,_xlfn.XMATCH(SB$3,bHist!$1:$1,0)))</f>
        <v>60.527000000000001</v>
      </c>
      <c r="SC5" s="45" cm="1">
        <f t="array" aca="1" ref="SC5" ca="1">IF(ISBLANK(INDEX(bHist!$1:$1048576,stat!$D5,_xlfn.XMATCH(SC$3,bHist!$1:$1,0))),"-",INDEX(bHist!$1:$1048576,stat!$D5,_xlfn.XMATCH(SC$3,bHist!$1:$1,0)))</f>
        <v>62.920999999999999</v>
      </c>
      <c r="SD5" s="45" cm="1">
        <f t="array" aca="1" ref="SD5" ca="1">IF(ISBLANK(INDEX(bHist!$1:$1048576,stat!$D5,_xlfn.XMATCH(SD$3,bHist!$1:$1,0))),"-",INDEX(bHist!$1:$1048576,stat!$D5,_xlfn.XMATCH(SD$3,bHist!$1:$1,0)))</f>
        <v>61.241999999999997</v>
      </c>
      <c r="SE5" s="45" cm="1">
        <f t="array" aca="1" ref="SE5" ca="1">IF(ISBLANK(INDEX(bHist!$1:$1048576,stat!$D5,_xlfn.XMATCH(SE$3,bHist!$1:$1,0))),"-",INDEX(bHist!$1:$1048576,stat!$D5,_xlfn.XMATCH(SE$3,bHist!$1:$1,0)))</f>
        <v>60.113</v>
      </c>
      <c r="SF5" s="45" cm="1">
        <f t="array" aca="1" ref="SF5" ca="1">IF(ISBLANK(INDEX(bHist!$1:$1048576,stat!$D5,_xlfn.XMATCH(SF$3,bHist!$1:$1,0))),"-",INDEX(bHist!$1:$1048576,stat!$D5,_xlfn.XMATCH(SF$3,bHist!$1:$1,0)))</f>
        <v>62.822000000000003</v>
      </c>
      <c r="SG5" s="45" cm="1">
        <f t="array" aca="1" ref="SG5" ca="1">IF(ISBLANK(INDEX(bHist!$1:$1048576,stat!$D5,_xlfn.XMATCH(SG$3,bHist!$1:$1,0))),"-",INDEX(bHist!$1:$1048576,stat!$D5,_xlfn.XMATCH(SG$3,bHist!$1:$1,0)))</f>
        <v>63.691000000000003</v>
      </c>
      <c r="SH5" s="45" cm="1">
        <f t="array" aca="1" ref="SH5" ca="1">IF(ISBLANK(INDEX(bHist!$1:$1048576,stat!$D5,_xlfn.XMATCH(SH$3,bHist!$1:$1,0))),"-",INDEX(bHist!$1:$1048576,stat!$D5,_xlfn.XMATCH(SH$3,bHist!$1:$1,0)))</f>
        <v>65.435000000000002</v>
      </c>
      <c r="SI5" s="45" cm="1">
        <f t="array" aca="1" ref="SI5" ca="1">IF(ISBLANK(INDEX(bHist!$1:$1048576,stat!$D5,_xlfn.XMATCH(SI$3,bHist!$1:$1,0))),"-",INDEX(bHist!$1:$1048576,stat!$D5,_xlfn.XMATCH(SI$3,bHist!$1:$1,0)))</f>
        <v>66.296999999999997</v>
      </c>
      <c r="SJ5" s="45" cm="1">
        <f t="array" aca="1" ref="SJ5" ca="1">IF(ISBLANK(INDEX(bHist!$1:$1048576,stat!$D5,_xlfn.XMATCH(SJ$3,bHist!$1:$1,0))),"-",INDEX(bHist!$1:$1048576,stat!$D5,_xlfn.XMATCH(SJ$3,bHist!$1:$1,0)))</f>
        <v>65.497</v>
      </c>
      <c r="SK5" s="45" cm="1">
        <f t="array" aca="1" ref="SK5" ca="1">IF(ISBLANK(INDEX(bHist!$1:$1048576,stat!$D5,_xlfn.XMATCH(SK$3,bHist!$1:$1,0))),"-",INDEX(bHist!$1:$1048576,stat!$D5,_xlfn.XMATCH(SK$3,bHist!$1:$1,0)))</f>
        <v>63.901000000000003</v>
      </c>
      <c r="SL5" s="45" cm="1">
        <f t="array" aca="1" ref="SL5" ca="1">IF(ISBLANK(INDEX(bHist!$1:$1048576,stat!$D5,_xlfn.XMATCH(SL$3,bHist!$1:$1,0))),"-",INDEX(bHist!$1:$1048576,stat!$D5,_xlfn.XMATCH(SL$3,bHist!$1:$1,0)))</f>
        <v>63.534999999999997</v>
      </c>
      <c r="SM5" s="45" cm="1">
        <f t="array" aca="1" ref="SM5" ca="1">IF(ISBLANK(INDEX(bHist!$1:$1048576,stat!$D5,_xlfn.XMATCH(SM$3,bHist!$1:$1,0))),"-",INDEX(bHist!$1:$1048576,stat!$D5,_xlfn.XMATCH(SM$3,bHist!$1:$1,0)))</f>
        <v>63.686</v>
      </c>
      <c r="SN5" s="45" cm="1">
        <f t="array" aca="1" ref="SN5" ca="1">IF(ISBLANK(INDEX(bHist!$1:$1048576,stat!$D5,_xlfn.XMATCH(SN$3,bHist!$1:$1,0))),"-",INDEX(bHist!$1:$1048576,stat!$D5,_xlfn.XMATCH(SN$3,bHist!$1:$1,0)))</f>
        <v>64.988</v>
      </c>
      <c r="SO5" s="45" cm="1">
        <f t="array" aca="1" ref="SO5" ca="1">IF(ISBLANK(INDEX(bHist!$1:$1048576,stat!$D5,_xlfn.XMATCH(SO$3,bHist!$1:$1,0))),"-",INDEX(bHist!$1:$1048576,stat!$D5,_xlfn.XMATCH(SO$3,bHist!$1:$1,0)))</f>
        <v>66.611999999999995</v>
      </c>
      <c r="SP5" s="45" cm="1">
        <f t="array" aca="1" ref="SP5" ca="1">IF(ISBLANK(INDEX(bHist!$1:$1048576,stat!$D5,_xlfn.XMATCH(SP$3,bHist!$1:$1,0))),"-",INDEX(bHist!$1:$1048576,stat!$D5,_xlfn.XMATCH(SP$3,bHist!$1:$1,0)))</f>
        <v>67.971000000000004</v>
      </c>
      <c r="SQ5" s="45" cm="1">
        <f t="array" aca="1" ref="SQ5" ca="1">IF(ISBLANK(INDEX(bHist!$1:$1048576,stat!$D5,_xlfn.XMATCH(SQ$3,bHist!$1:$1,0))),"-",INDEX(bHist!$1:$1048576,stat!$D5,_xlfn.XMATCH(SQ$3,bHist!$1:$1,0)))</f>
        <v>66.709999999999994</v>
      </c>
      <c r="SR5" s="44"/>
      <c r="SS5" s="44"/>
      <c r="ST5" s="44"/>
      <c r="SU5" s="44"/>
      <c r="SV5" s="44"/>
      <c r="SW5" s="44"/>
      <c r="SX5" s="44"/>
      <c r="SY5" s="44"/>
      <c r="SZ5" s="44"/>
      <c r="TA5" s="44"/>
      <c r="TB5" s="44"/>
      <c r="TC5" s="44"/>
      <c r="TD5" s="44"/>
      <c r="TE5" s="44"/>
      <c r="TF5" s="44"/>
      <c r="TG5" s="44"/>
      <c r="TH5" s="44"/>
      <c r="TI5" s="44"/>
      <c r="TJ5" s="44"/>
      <c r="TK5" s="44"/>
      <c r="TL5" s="44"/>
      <c r="TM5" s="44"/>
      <c r="TN5" s="44"/>
      <c r="TO5" s="44"/>
      <c r="TP5" s="44"/>
      <c r="TQ5" s="44"/>
      <c r="TR5" s="44"/>
      <c r="TS5" s="44"/>
      <c r="TT5" s="44"/>
      <c r="TU5" s="44"/>
      <c r="TV5" s="44"/>
      <c r="TW5" s="44"/>
      <c r="TX5" s="44"/>
      <c r="TY5" s="44"/>
      <c r="TZ5" s="44"/>
    </row>
    <row r="6" spans="3:546" x14ac:dyDescent="0.25">
      <c r="C6" s="46" t="s">
        <v>494</v>
      </c>
      <c r="D6" s="43">
        <f ca="1">_xlfn.XMATCH(C6,bHist!B:B,0)</f>
        <v>5</v>
      </c>
      <c r="E6" s="43" t="str">
        <f ca="1">_xlfn.XLOOKUP(C6,bHist!B:B,bHist!C:C)</f>
        <v>XS0992293901</v>
      </c>
      <c r="F6" s="45" cm="1">
        <f t="array" aca="1" ref="F6" ca="1">IF(ISBLANK(INDEX(bHist,stat!$D6,_xlfn.XMATCH(F$3,bHist!$1:$1,0))),"-",INDEX(bHist,stat!$D6,_xlfn.XMATCH(F$3,bHist!$1:$1,0)))</f>
        <v>284.07633980762955</v>
      </c>
      <c r="G6" s="45" cm="1">
        <f t="array" aca="1" ref="G6" ca="1">IF(ISBLANK(INDEX(bHist,stat!$D6,_xlfn.XMATCH(G$3,bHist!$1:$1,0))),"-",INDEX(bHist,stat!$D6,_xlfn.XMATCH(G$3,bHist!$1:$1,0)))</f>
        <v>285.27140433979031</v>
      </c>
      <c r="H6" s="45" cm="1">
        <f t="array" aca="1" ref="H6" ca="1">IF(ISBLANK(INDEX(bHist,stat!$D6,_xlfn.XMATCH(H$3,bHist!$1:$1,0))),"-",INDEX(bHist,stat!$D6,_xlfn.XMATCH(H$3,bHist!$1:$1,0)))</f>
        <v>298.38311235749723</v>
      </c>
      <c r="I6" s="45" cm="1">
        <f t="array" aca="1" ref="I6" ca="1">IF(ISBLANK(INDEX(bHist,stat!$D6,_xlfn.XMATCH(I$3,bHist!$1:$1,0))),"-",INDEX(bHist,stat!$D6,_xlfn.XMATCH(I$3,bHist!$1:$1,0)))</f>
        <v>305.58850144052508</v>
      </c>
      <c r="J6" s="45" cm="1">
        <f t="array" aca="1" ref="J6" ca="1">IF(ISBLANK(INDEX(bHist,stat!$D6,_xlfn.XMATCH(J$3,bHist!$1:$1,0))),"-",INDEX(bHist,stat!$D6,_xlfn.XMATCH(J$3,bHist!$1:$1,0)))</f>
        <v>309.44170950949194</v>
      </c>
      <c r="K6" s="45" cm="1">
        <f t="array" aca="1" ref="K6" ca="1">IF(ISBLANK(INDEX(bHist,stat!$D6,_xlfn.XMATCH(K$3,bHist!$1:$1,0))),"-",INDEX(bHist,stat!$D6,_xlfn.XMATCH(K$3,bHist!$1:$1,0)))</f>
        <v>312.57487869715692</v>
      </c>
      <c r="L6" s="45" cm="1">
        <f t="array" aca="1" ref="L6" ca="1">IF(ISBLANK(INDEX(bHist,stat!$D6,_xlfn.XMATCH(L$3,bHist!$1:$1,0))),"-",INDEX(bHist,stat!$D6,_xlfn.XMATCH(L$3,bHist!$1:$1,0)))</f>
        <v>313.98695494771005</v>
      </c>
      <c r="M6" s="45" cm="1">
        <f t="array" aca="1" ref="M6" ca="1">IF(ISBLANK(INDEX(bHist,stat!$D6,_xlfn.XMATCH(M$3,bHist!$1:$1,0))),"-",INDEX(bHist,stat!$D6,_xlfn.XMATCH(M$3,bHist!$1:$1,0)))</f>
        <v>313.90495051956174</v>
      </c>
      <c r="N6" s="45" cm="1">
        <f t="array" aca="1" ref="N6" ca="1">IF(ISBLANK(INDEX(bHist,stat!$D6,_xlfn.XMATCH(N$3,bHist!$1:$1,0))),"-",INDEX(bHist,stat!$D6,_xlfn.XMATCH(N$3,bHist!$1:$1,0)))</f>
        <v>312.80489111757282</v>
      </c>
      <c r="O6" s="45" cm="1">
        <f t="array" aca="1" ref="O6" ca="1">IF(ISBLANK(INDEX(bHist,stat!$D6,_xlfn.XMATCH(O$3,bHist!$1:$1,0))),"-",INDEX(bHist,stat!$D6,_xlfn.XMATCH(O$3,bHist!$1:$1,0)))</f>
        <v>307.58560928213598</v>
      </c>
      <c r="P6" s="45" cm="1">
        <f t="array" aca="1" ref="P6" ca="1">IF(ISBLANK(INDEX(bHist,stat!$D6,_xlfn.XMATCH(P$3,bHist!$1:$1,0))),"-",INDEX(bHist,stat!$D6,_xlfn.XMATCH(P$3,bHist!$1:$1,0)))</f>
        <v>301.03125535428524</v>
      </c>
      <c r="Q6" s="45" cm="1">
        <f t="array" aca="1" ref="Q6" ca="1">IF(ISBLANK(INDEX(bHist,stat!$D6,_xlfn.XMATCH(Q$3,bHist!$1:$1,0))),"-",INDEX(bHist,stat!$D6,_xlfn.XMATCH(Q$3,bHist!$1:$1,0)))</f>
        <v>306.34354221189022</v>
      </c>
      <c r="R6" s="45" cm="1">
        <f t="array" aca="1" ref="R6" ca="1">IF(ISBLANK(INDEX(bHist,stat!$D6,_xlfn.XMATCH(R$3,bHist!$1:$1,0))),"-",INDEX(bHist,stat!$D6,_xlfn.XMATCH(R$3,bHist!$1:$1,0)))</f>
        <v>298.17010085511208</v>
      </c>
      <c r="S6" s="45" cm="1">
        <f t="array" aca="1" ref="S6" ca="1">IF(ISBLANK(INDEX(bHist,stat!$D6,_xlfn.XMATCH(S$3,bHist!$1:$1,0))),"-",INDEX(bHist,stat!$D6,_xlfn.XMATCH(S$3,bHist!$1:$1,0)))</f>
        <v>294.62290931069856</v>
      </c>
      <c r="T6" s="45" cm="1">
        <f t="array" aca="1" ref="T6" ca="1">IF(ISBLANK(INDEX(bHist,stat!$D6,_xlfn.XMATCH(T$3,bHist!$1:$1,0))),"-",INDEX(bHist,stat!$D6,_xlfn.XMATCH(T$3,bHist!$1:$1,0)))</f>
        <v>285.54741924428936</v>
      </c>
      <c r="U6" s="45" cm="1">
        <f t="array" aca="1" ref="U6" ca="1">IF(ISBLANK(INDEX(bHist,stat!$D6,_xlfn.XMATCH(U$3,bHist!$1:$1,0))),"-",INDEX(bHist,stat!$D6,_xlfn.XMATCH(U$3,bHist!$1:$1,0)))</f>
        <v>281.55120345306398</v>
      </c>
      <c r="V6" s="45" cm="1">
        <f t="array" aca="1" ref="V6" ca="1">IF(ISBLANK(INDEX(bHist,stat!$D6,_xlfn.XMATCH(V$3,bHist!$1:$1,0))),"-",INDEX(bHist,stat!$D6,_xlfn.XMATCH(V$3,bHist!$1:$1,0)))</f>
        <v>301.29726971876624</v>
      </c>
      <c r="W6" s="45" cm="1">
        <f t="array" aca="1" ref="W6" ca="1">IF(ISBLANK(INDEX(bHist,stat!$D6,_xlfn.XMATCH(W$3,bHist!$1:$1,0))),"-",INDEX(bHist,stat!$D6,_xlfn.XMATCH(W$3,bHist!$1:$1,0)))</f>
        <v>295.60096212446689</v>
      </c>
      <c r="X6" s="45" cm="1">
        <f t="array" aca="1" ref="X6" ca="1">IF(ISBLANK(INDEX(bHist,stat!$D6,_xlfn.XMATCH(X$3,bHist!$1:$1,0))),"-",INDEX(bHist,stat!$D6,_xlfn.XMATCH(X$3,bHist!$1:$1,0)))</f>
        <v>290.89370793795587</v>
      </c>
      <c r="Y6" s="45" cm="1">
        <f t="array" aca="1" ref="Y6" ca="1">IF(ISBLANK(INDEX(bHist,stat!$D6,_xlfn.XMATCH(Y$3,bHist!$1:$1,0))),"-",INDEX(bHist,stat!$D6,_xlfn.XMATCH(Y$3,bHist!$1:$1,0)))</f>
        <v>265.33832797574996</v>
      </c>
      <c r="Z6" s="45" cm="1">
        <f t="array" aca="1" ref="Z6" ca="1">IF(ISBLANK(INDEX(bHist,stat!$D6,_xlfn.XMATCH(Z$3,bHist!$1:$1,0))),"-",INDEX(bHist,stat!$D6,_xlfn.XMATCH(Z$3,bHist!$1:$1,0)))</f>
        <v>253.43268508422375</v>
      </c>
      <c r="AA6" s="45" cm="1">
        <f t="array" aca="1" ref="AA6" ca="1">IF(ISBLANK(INDEX(bHist,stat!$D6,_xlfn.XMATCH(AA$3,bHist!$1:$1,0))),"-",INDEX(bHist,stat!$D6,_xlfn.XMATCH(AA$3,bHist!$1:$1,0)))</f>
        <v>249.21345725059507</v>
      </c>
      <c r="AB6" s="45" cm="1">
        <f t="array" aca="1" ref="AB6" ca="1">IF(ISBLANK(INDEX(bHist,stat!$D6,_xlfn.XMATCH(AB$3,bHist!$1:$1,0))),"-",INDEX(bHist,stat!$D6,_xlfn.XMATCH(AB$3,bHist!$1:$1,0)))</f>
        <v>267.52544607770443</v>
      </c>
      <c r="AC6" s="45" cm="1">
        <f t="array" aca="1" ref="AC6" ca="1">IF(ISBLANK(INDEX(bHist,stat!$D6,_xlfn.XMATCH(AC$3,bHist!$1:$1,0))),"-",INDEX(bHist,stat!$D6,_xlfn.XMATCH(AC$3,bHist!$1:$1,0)))</f>
        <v>320.29929580712314</v>
      </c>
      <c r="AD6" s="45" cm="1">
        <f t="array" aca="1" ref="AD6" ca="1">IF(ISBLANK(INDEX(bHist,stat!$D6,_xlfn.XMATCH(AD$3,bHist!$1:$1,0))),"-",INDEX(bHist,stat!$D6,_xlfn.XMATCH(AD$3,bHist!$1:$1,0)))</f>
        <v>347.50676498031618</v>
      </c>
      <c r="AE6" s="45" cm="1">
        <f t="array" aca="1" ref="AE6" ca="1">IF(ISBLANK(INDEX(bHist,stat!$D6,_xlfn.XMATCH(AE$3,bHist!$1:$1,0))),"-",INDEX(bHist,stat!$D6,_xlfn.XMATCH(AE$3,bHist!$1:$1,0)))</f>
        <v>375.02925116407874</v>
      </c>
      <c r="AF6" s="45" cm="1">
        <f t="array" aca="1" ref="AF6" ca="1">IF(ISBLANK(INDEX(bHist,stat!$D6,_xlfn.XMATCH(AF$3,bHist!$1:$1,0))),"-",INDEX(bHist,stat!$D6,_xlfn.XMATCH(AF$3,bHist!$1:$1,0)))</f>
        <v>376.11430975604054</v>
      </c>
      <c r="AG6" s="45" cm="1">
        <f t="array" aca="1" ref="AG6" ca="1">IF(ISBLANK(INDEX(bHist,stat!$D6,_xlfn.XMATCH(AG$3,bHist!$1:$1,0))),"-",INDEX(bHist,stat!$D6,_xlfn.XMATCH(AG$3,bHist!$1:$1,0)))</f>
        <v>373.59817388749121</v>
      </c>
      <c r="AH6" s="45" cm="1">
        <f t="array" aca="1" ref="AH6" ca="1">IF(ISBLANK(INDEX(bHist,stat!$D6,_xlfn.XMATCH(AH$3,bHist!$1:$1,0))),"-",INDEX(bHist,stat!$D6,_xlfn.XMATCH(AH$3,bHist!$1:$1,0)))</f>
        <v>368.0238728814125</v>
      </c>
      <c r="AI6" s="45" cm="1">
        <f t="array" aca="1" ref="AI6" ca="1">IF(ISBLANK(INDEX(bHist,stat!$D6,_xlfn.XMATCH(AI$3,bHist!$1:$1,0))),"-",INDEX(bHist,stat!$D6,_xlfn.XMATCH(AI$3,bHist!$1:$1,0)))</f>
        <v>369.33594373178477</v>
      </c>
      <c r="AJ6" s="45" cm="1">
        <f t="array" aca="1" ref="AJ6" ca="1">IF(ISBLANK(INDEX(bHist,stat!$D6,_xlfn.XMATCH(AJ$3,bHist!$1:$1,0))),"-",INDEX(bHist,stat!$D6,_xlfn.XMATCH(AJ$3,bHist!$1:$1,0)))</f>
        <v>391.66314937615397</v>
      </c>
      <c r="AK6" s="45" cm="1">
        <f t="array" aca="1" ref="AK6" ca="1">IF(ISBLANK(INDEX(bHist,stat!$D6,_xlfn.XMATCH(AK$3,bHist!$1:$1,0))),"-",INDEX(bHist,stat!$D6,_xlfn.XMATCH(AK$3,bHist!$1:$1,0)))</f>
        <v>426.49703036713601</v>
      </c>
      <c r="AL6" s="45" cm="1">
        <f t="array" aca="1" ref="AL6" ca="1">IF(ISBLANK(INDEX(bHist,stat!$D6,_xlfn.XMATCH(AL$3,bHist!$1:$1,0))),"-",INDEX(bHist,stat!$D6,_xlfn.XMATCH(AL$3,bHist!$1:$1,0)))</f>
        <v>409.79812864494323</v>
      </c>
      <c r="AM6" s="45" cm="1">
        <f t="array" aca="1" ref="AM6" ca="1">IF(ISBLANK(INDEX(bHist,stat!$D6,_xlfn.XMATCH(AM$3,bHist!$1:$1,0))),"-",INDEX(bHist,stat!$D6,_xlfn.XMATCH(AM$3,bHist!$1:$1,0)))</f>
        <v>413.74834195208547</v>
      </c>
      <c r="AN6" s="45" cm="1">
        <f t="array" aca="1" ref="AN6" ca="1">IF(ISBLANK(INDEX(bHist,stat!$D6,_xlfn.XMATCH(AN$3,bHist!$1:$1,0))),"-",INDEX(bHist,stat!$D6,_xlfn.XMATCH(AN$3,bHist!$1:$1,0)))</f>
        <v>417.25253117442134</v>
      </c>
      <c r="AO6" s="45" cm="1">
        <f t="array" aca="1" ref="AO6" ca="1">IF(ISBLANK(INDEX(bHist,stat!$D6,_xlfn.XMATCH(AO$3,bHist!$1:$1,0))),"-",INDEX(bHist,stat!$D6,_xlfn.XMATCH(AO$3,bHist!$1:$1,0)))</f>
        <v>429.29718157219889</v>
      </c>
      <c r="AP6" s="45" cm="1">
        <f t="array" aca="1" ref="AP6" ca="1">IF(ISBLANK(INDEX(bHist,stat!$D6,_xlfn.XMATCH(AP$3,bHist!$1:$1,0))),"-",INDEX(bHist,stat!$D6,_xlfn.XMATCH(AP$3,bHist!$1:$1,0)))</f>
        <v>435.25550331497197</v>
      </c>
      <c r="AQ6" s="45" cm="1">
        <f t="array" aca="1" ref="AQ6" ca="1">IF(ISBLANK(INDEX(bHist,stat!$D6,_xlfn.XMATCH(AQ$3,bHist!$1:$1,0))),"-",INDEX(bHist,stat!$D6,_xlfn.XMATCH(AQ$3,bHist!$1:$1,0)))</f>
        <v>437.49062400901317</v>
      </c>
      <c r="AR6" s="45" cm="1">
        <f t="array" aca="1" ref="AR6" ca="1">IF(ISBLANK(INDEX(bHist,stat!$D6,_xlfn.XMATCH(AR$3,bHist!$1:$1,0))),"-",INDEX(bHist,stat!$D6,_xlfn.XMATCH(AR$3,bHist!$1:$1,0)))</f>
        <v>437.92264733779433</v>
      </c>
      <c r="AS6" s="45" cm="1">
        <f t="array" aca="1" ref="AS6" ca="1">IF(ISBLANK(INDEX(bHist,stat!$D6,_xlfn.XMATCH(AS$3,bHist!$1:$1,0))),"-",INDEX(bHist,stat!$D6,_xlfn.XMATCH(AS$3,bHist!$1:$1,0)))</f>
        <v>429.3881864863634</v>
      </c>
      <c r="AT6" s="45" cm="1">
        <f t="array" aca="1" ref="AT6" ca="1">IF(ISBLANK(INDEX(bHist,stat!$D6,_xlfn.XMATCH(AT$3,bHist!$1:$1,0))),"-",INDEX(bHist,stat!$D6,_xlfn.XMATCH(AT$3,bHist!$1:$1,0)))</f>
        <v>418.71961039507391</v>
      </c>
      <c r="AU6" s="45" cm="1">
        <f t="array" aca="1" ref="AU6" ca="1">IF(ISBLANK(INDEX(bHist,stat!$D6,_xlfn.XMATCH(AU$3,bHist!$1:$1,0))),"-",INDEX(bHist,stat!$D6,_xlfn.XMATCH(AU$3,bHist!$1:$1,0)))</f>
        <v>417.49054402685169</v>
      </c>
      <c r="AV6" s="45" cm="1">
        <f t="array" aca="1" ref="AV6" ca="1">IF(ISBLANK(INDEX(bHist,stat!$D6,_xlfn.XMATCH(AV$3,bHist!$1:$1,0))),"-",INDEX(bHist,stat!$D6,_xlfn.XMATCH(AV$3,bHist!$1:$1,0)))</f>
        <v>410.14914759957793</v>
      </c>
      <c r="AW6" s="45" cm="1">
        <f t="array" aca="1" ref="AW6" ca="1">IF(ISBLANK(INDEX(bHist,stat!$D6,_xlfn.XMATCH(AW$3,bHist!$1:$1,0))),"-",INDEX(bHist,stat!$D6,_xlfn.XMATCH(AW$3,bHist!$1:$1,0)))</f>
        <v>415.06041280245785</v>
      </c>
      <c r="AX6" s="45" cm="1">
        <f t="array" aca="1" ref="AX6" ca="1">IF(ISBLANK(INDEX(bHist,stat!$D6,_xlfn.XMATCH(AX$3,bHist!$1:$1,0))),"-",INDEX(bHist,stat!$D6,_xlfn.XMATCH(AX$3,bHist!$1:$1,0)))</f>
        <v>405.24888299071785</v>
      </c>
      <c r="AY6" s="45" cm="1">
        <f t="array" aca="1" ref="AY6" ca="1">IF(ISBLANK(INDEX(bHist,stat!$D6,_xlfn.XMATCH(AY$3,bHist!$1:$1,0))),"-",INDEX(bHist,stat!$D6,_xlfn.XMATCH(AY$3,bHist!$1:$1,0)))</f>
        <v>399.19455606377124</v>
      </c>
      <c r="AZ6" s="45" cm="1">
        <f t="array" aca="1" ref="AZ6" ca="1">IF(ISBLANK(INDEX(bHist,stat!$D6,_xlfn.XMATCH(AZ$3,bHist!$1:$1,0))),"-",INDEX(bHist,stat!$D6,_xlfn.XMATCH(AZ$3,bHist!$1:$1,0)))</f>
        <v>391.26112766742705</v>
      </c>
      <c r="BA6" s="45" cm="1">
        <f t="array" aca="1" ref="BA6" ca="1">IF(ISBLANK(INDEX(bHist,stat!$D6,_xlfn.XMATCH(BA$3,bHist!$1:$1,0))),"-",INDEX(bHist,stat!$D6,_xlfn.XMATCH(BA$3,bHist!$1:$1,0)))</f>
        <v>360.42446252167224</v>
      </c>
      <c r="BB6" s="45" cm="1">
        <f t="array" aca="1" ref="BB6" ca="1">IF(ISBLANK(INDEX(bHist,stat!$D6,_xlfn.XMATCH(BB$3,bHist!$1:$1,0))),"-",INDEX(bHist,stat!$D6,_xlfn.XMATCH(BB$3,bHist!$1:$1,0)))</f>
        <v>351.69999140989779</v>
      </c>
      <c r="BC6" s="45" cm="1">
        <f t="array" aca="1" ref="BC6" ca="1">IF(ISBLANK(INDEX(bHist,stat!$D6,_xlfn.XMATCH(BC$3,bHist!$1:$1,0))),"-",INDEX(bHist,stat!$D6,_xlfn.XMATCH(BC$3,bHist!$1:$1,0)))</f>
        <v>339.66334144413469</v>
      </c>
      <c r="BD6" s="45" cm="1">
        <f t="array" aca="1" ref="BD6" ca="1">IF(ISBLANK(INDEX(bHist,stat!$D6,_xlfn.XMATCH(BD$3,bHist!$1:$1,0))),"-",INDEX(bHist,stat!$D6,_xlfn.XMATCH(BD$3,bHist!$1:$1,0)))</f>
        <v>337.63223176646233</v>
      </c>
      <c r="BE6" s="45" cm="1">
        <f t="array" aca="1" ref="BE6" ca="1">IF(ISBLANK(INDEX(bHist,stat!$D6,_xlfn.XMATCH(BE$3,bHist!$1:$1,0))),"-",INDEX(bHist,stat!$D6,_xlfn.XMATCH(BE$3,bHist!$1:$1,0)))</f>
        <v>347.15574602568148</v>
      </c>
      <c r="BF6" s="45" cm="1">
        <f t="array" aca="1" ref="BF6" ca="1">IF(ISBLANK(INDEX(bHist,stat!$D6,_xlfn.XMATCH(BF$3,bHist!$1:$1,0))),"-",INDEX(bHist,stat!$D6,_xlfn.XMATCH(BF$3,bHist!$1:$1,0)))</f>
        <v>350.81494361829755</v>
      </c>
      <c r="BG6" s="45" cm="1">
        <f t="array" aca="1" ref="BG6" ca="1">IF(ISBLANK(INDEX(bHist,stat!$D6,_xlfn.XMATCH(BG$3,bHist!$1:$1,0))),"-",INDEX(bHist,stat!$D6,_xlfn.XMATCH(BG$3,bHist!$1:$1,0)))</f>
        <v>360.60747240400315</v>
      </c>
      <c r="BH6" s="45" cm="1">
        <f t="array" aca="1" ref="BH6" ca="1">IF(ISBLANK(INDEX(bHist,stat!$D6,_xlfn.XMATCH(BH$3,bHist!$1:$1,0))),"-",INDEX(bHist,stat!$D6,_xlfn.XMATCH(BH$3,bHist!$1:$1,0)))</f>
        <v>357.96332962322236</v>
      </c>
      <c r="BI6" s="45" cm="1">
        <f t="array" aca="1" ref="BI6" ca="1">IF(ISBLANK(INDEX(bHist,stat!$D6,_xlfn.XMATCH(BI$3,bHist!$1:$1,0))),"-",INDEX(bHist,stat!$D6,_xlfn.XMATCH(BI$3,bHist!$1:$1,0)))</f>
        <v>351.52498195958134</v>
      </c>
      <c r="BJ6" s="45" cm="1">
        <f t="array" aca="1" ref="BJ6" ca="1">IF(ISBLANK(INDEX(bHist,stat!$D6,_xlfn.XMATCH(BJ$3,bHist!$1:$1,0))),"-",INDEX(bHist,stat!$D6,_xlfn.XMATCH(BJ$3,bHist!$1:$1,0)))</f>
        <v>352.71504622173313</v>
      </c>
      <c r="BK6" s="45" cm="1">
        <f t="array" aca="1" ref="BK6" ca="1">IF(ISBLANK(INDEX(bHist,stat!$D6,_xlfn.XMATCH(BK$3,bHist!$1:$1,0))),"-",INDEX(bHist,stat!$D6,_xlfn.XMATCH(BK$3,bHist!$1:$1,0)))</f>
        <v>350.93294999051091</v>
      </c>
      <c r="BL6" s="45" cm="1">
        <f t="array" aca="1" ref="BL6" ca="1">IF(ISBLANK(INDEX(bHist,stat!$D6,_xlfn.XMATCH(BL$3,bHist!$1:$1,0))),"-",INDEX(bHist,stat!$D6,_xlfn.XMATCH(BL$3,bHist!$1:$1,0)))</f>
        <v>345.16163834607596</v>
      </c>
      <c r="BM6" s="45" cm="1">
        <f t="array" aca="1" ref="BM6" ca="1">IF(ISBLANK(INDEX(bHist,stat!$D6,_xlfn.XMATCH(BM$3,bHist!$1:$1,0))),"-",INDEX(bHist,stat!$D6,_xlfn.XMATCH(BM$3,bHist!$1:$1,0)))</f>
        <v>359.58941743016243</v>
      </c>
      <c r="BN6" s="45" cm="1">
        <f t="array" aca="1" ref="BN6" ca="1">IF(ISBLANK(INDEX(bHist,stat!$D6,_xlfn.XMATCH(BN$3,bHist!$1:$1,0))),"-",INDEX(bHist,stat!$D6,_xlfn.XMATCH(BN$3,bHist!$1:$1,0)))</f>
        <v>405.94692068398001</v>
      </c>
      <c r="BO6" s="45" cm="1">
        <f t="array" aca="1" ref="BO6" ca="1">IF(ISBLANK(INDEX(bHist,stat!$D6,_xlfn.XMATCH(BO$3,bHist!$1:$1,0))),"-",INDEX(bHist,stat!$D6,_xlfn.XMATCH(BO$3,bHist!$1:$1,0)))</f>
        <v>439.2907212122679</v>
      </c>
      <c r="BP6" s="45" cm="1">
        <f t="array" aca="1" ref="BP6" ca="1">IF(ISBLANK(INDEX(bHist,stat!$D6,_xlfn.XMATCH(BP$3,bHist!$1:$1,0))),"-",INDEX(bHist,stat!$D6,_xlfn.XMATCH(BP$3,bHist!$1:$1,0)))</f>
        <v>460.38786043441297</v>
      </c>
      <c r="BQ6" s="45" cm="1">
        <f t="array" aca="1" ref="BQ6" ca="1">IF(ISBLANK(INDEX(bHist,stat!$D6,_xlfn.XMATCH(BQ$3,bHist!$1:$1,0))),"-",INDEX(bHist,stat!$D6,_xlfn.XMATCH(BQ$3,bHist!$1:$1,0)))</f>
        <v>474.80563897848128</v>
      </c>
      <c r="BR6" s="45" cm="1">
        <f t="array" aca="1" ref="BR6" ca="1">IF(ISBLANK(INDEX(bHist,stat!$D6,_xlfn.XMATCH(BR$3,bHist!$1:$1,0))),"-",INDEX(bHist,stat!$D6,_xlfn.XMATCH(BR$3,bHist!$1:$1,0)))</f>
        <v>474.48162148189544</v>
      </c>
      <c r="BS6" s="45" cm="1">
        <f t="array" aca="1" ref="BS6" ca="1">IF(ISBLANK(INDEX(bHist,stat!$D6,_xlfn.XMATCH(BS$3,bHist!$1:$1,0))),"-",INDEX(bHist,stat!$D6,_xlfn.XMATCH(BS$3,bHist!$1:$1,0)))</f>
        <v>467.92026717603204</v>
      </c>
      <c r="BT6" s="45" cm="1">
        <f t="array" aca="1" ref="BT6" ca="1">IF(ISBLANK(INDEX(bHist,stat!$D6,_xlfn.XMATCH(BT$3,bHist!$1:$1,0))),"-",INDEX(bHist,stat!$D6,_xlfn.XMATCH(BT$3,bHist!$1:$1,0)))</f>
        <v>458.98878488588332</v>
      </c>
      <c r="BU6" s="45" cm="1">
        <f t="array" aca="1" ref="BU6" ca="1">IF(ISBLANK(INDEX(bHist,stat!$D6,_xlfn.XMATCH(BU$3,bHist!$1:$1,0))),"-",INDEX(bHist,stat!$D6,_xlfn.XMATCH(BU$3,bHist!$1:$1,0)))</f>
        <v>450.60333208072188</v>
      </c>
      <c r="BV6" s="45" cm="1">
        <f t="array" aca="1" ref="BV6" ca="1">IF(ISBLANK(INDEX(bHist,stat!$D6,_xlfn.XMATCH(BV$3,bHist!$1:$1,0))),"-",INDEX(bHist,stat!$D6,_xlfn.XMATCH(BV$3,bHist!$1:$1,0)))</f>
        <v>453.3144784796238</v>
      </c>
      <c r="BW6" s="45" cm="1">
        <f t="array" aca="1" ref="BW6" ca="1">IF(ISBLANK(INDEX(bHist,stat!$D6,_xlfn.XMATCH(BW$3,bHist!$1:$1,0))),"-",INDEX(bHist,stat!$D6,_xlfn.XMATCH(BW$3,bHist!$1:$1,0)))</f>
        <v>443.28093667948247</v>
      </c>
      <c r="BX6" s="45" cm="1">
        <f t="array" aca="1" ref="BX6" ca="1">IF(ISBLANK(INDEX(bHist,stat!$D6,_xlfn.XMATCH(BX$3,bHist!$1:$1,0))),"-",INDEX(bHist,stat!$D6,_xlfn.XMATCH(BX$3,bHist!$1:$1,0)))</f>
        <v>438.88069907152658</v>
      </c>
      <c r="BY6" s="45" cm="1">
        <f t="array" aca="1" ref="BY6" ca="1">IF(ISBLANK(INDEX(bHist,stat!$D6,_xlfn.XMATCH(BY$3,bHist!$1:$1,0))),"-",INDEX(bHist,stat!$D6,_xlfn.XMATCH(BY$3,bHist!$1:$1,0)))</f>
        <v>428.14511936211585</v>
      </c>
      <c r="BZ6" s="45" cm="1">
        <f t="array" aca="1" ref="BZ6" ca="1">IF(ISBLANK(INDEX(bHist,stat!$D6,_xlfn.XMATCH(BZ$3,bHist!$1:$1,0))),"-",INDEX(bHist,stat!$D6,_xlfn.XMATCH(BZ$3,bHist!$1:$1,0)))</f>
        <v>434.20544661307338</v>
      </c>
      <c r="CA6" s="45" cm="1">
        <f t="array" aca="1" ref="CA6" ca="1">IF(ISBLANK(INDEX(bHist,stat!$D6,_xlfn.XMATCH(CA$3,bHist!$1:$1,0))),"-",INDEX(bHist,stat!$D6,_xlfn.XMATCH(CA$3,bHist!$1:$1,0)))</f>
        <v>440.65579492473603</v>
      </c>
      <c r="CB6" s="45" cm="1">
        <f t="array" aca="1" ref="CB6" ca="1">IF(ISBLANK(INDEX(bHist,stat!$D6,_xlfn.XMATCH(CB$3,bHist!$1:$1,0))),"-",INDEX(bHist,stat!$D6,_xlfn.XMATCH(CB$3,bHist!$1:$1,0)))</f>
        <v>427.23507022047039</v>
      </c>
      <c r="CC6" s="45" cm="1">
        <f t="array" aca="1" ref="CC6" ca="1">IF(ISBLANK(INDEX(bHist,stat!$D6,_xlfn.XMATCH(CC$3,bHist!$1:$1,0))),"-",INDEX(bHist,stat!$D6,_xlfn.XMATCH(CC$3,bHist!$1:$1,0)))</f>
        <v>428.11411768805982</v>
      </c>
      <c r="CD6" s="45" cm="1">
        <f t="array" aca="1" ref="CD6" ca="1">IF(ISBLANK(INDEX(bHist,stat!$D6,_xlfn.XMATCH(CD$3,bHist!$1:$1,0))),"-",INDEX(bHist,stat!$D6,_xlfn.XMATCH(CD$3,bHist!$1:$1,0)))</f>
        <v>433.87542879247661</v>
      </c>
      <c r="CE6" s="45" cm="1">
        <f t="array" aca="1" ref="CE6" ca="1">IF(ISBLANK(INDEX(bHist,stat!$D6,_xlfn.XMATCH(CE$3,bHist!$1:$1,0))),"-",INDEX(bHist,stat!$D6,_xlfn.XMATCH(CE$3,bHist!$1:$1,0)))</f>
        <v>398.60452420270445</v>
      </c>
      <c r="CF6" s="45" cm="1">
        <f t="array" aca="1" ref="CF6" ca="1">IF(ISBLANK(INDEX(bHist,stat!$D6,_xlfn.XMATCH(CF$3,bHist!$1:$1,0))),"-",INDEX(bHist,stat!$D6,_xlfn.XMATCH(CF$3,bHist!$1:$1,0)))</f>
        <v>368.40289334809779</v>
      </c>
      <c r="CG6" s="45" cm="1">
        <f t="array" aca="1" ref="CG6" ca="1">IF(ISBLANK(INDEX(bHist,stat!$D6,_xlfn.XMATCH(CG$3,bHist!$1:$1,0))),"-",INDEX(bHist,stat!$D6,_xlfn.XMATCH(CG$3,bHist!$1:$1,0)))</f>
        <v>326.79364649486541</v>
      </c>
      <c r="CH6" s="45" cm="1">
        <f t="array" aca="1" ref="CH6" ca="1">IF(ISBLANK(INDEX(bHist,stat!$D6,_xlfn.XMATCH(CH$3,bHist!$1:$1,0))),"-",INDEX(bHist,stat!$D6,_xlfn.XMATCH(CH$3,bHist!$1:$1,0)))</f>
        <v>324.25350933027266</v>
      </c>
      <c r="CI6" s="45" cm="1">
        <f t="array" aca="1" ref="CI6" ca="1">IF(ISBLANK(INDEX(bHist,stat!$D6,_xlfn.XMATCH(CI$3,bHist!$1:$1,0))),"-",INDEX(bHist,stat!$D6,_xlfn.XMATCH(CI$3,bHist!$1:$1,0)))</f>
        <v>283.7193205289841</v>
      </c>
      <c r="CJ6" s="45" cm="1">
        <f t="array" aca="1" ref="CJ6" ca="1">IF(ISBLANK(INDEX(bHist,stat!$D6,_xlfn.XMATCH(CJ$3,bHist!$1:$1,0))),"-",INDEX(bHist,stat!$D6,_xlfn.XMATCH(CJ$3,bHist!$1:$1,0)))</f>
        <v>273.30675826215742</v>
      </c>
      <c r="CK6" s="45" cm="1">
        <f t="array" aca="1" ref="CK6" ca="1">IF(ISBLANK(INDEX(bHist,stat!$D6,_xlfn.XMATCH(CK$3,bHist!$1:$1,0))),"-",INDEX(bHist,stat!$D6,_xlfn.XMATCH(CK$3,bHist!$1:$1,0)))</f>
        <v>281.26218784654139</v>
      </c>
      <c r="CL6" s="45" cm="1">
        <f t="array" aca="1" ref="CL6" ca="1">IF(ISBLANK(INDEX(bHist,stat!$D6,_xlfn.XMATCH(CL$3,bHist!$1:$1,0))),"-",INDEX(bHist,stat!$D6,_xlfn.XMATCH(CL$3,bHist!$1:$1,0)))</f>
        <v>229.37338590872287</v>
      </c>
      <c r="CM6" s="45" cm="1">
        <f t="array" aca="1" ref="CM6" ca="1">IF(ISBLANK(INDEX(bHist,stat!$D6,_xlfn.XMATCH(CM$3,bHist!$1:$1,0))),"-",INDEX(bHist,stat!$D6,_xlfn.XMATCH(CM$3,bHist!$1:$1,0)))</f>
        <v>212.268462261796</v>
      </c>
      <c r="CN6" s="45" cm="1">
        <f t="array" aca="1" ref="CN6" ca="1">IF(ISBLANK(INDEX(bHist,stat!$D6,_xlfn.XMATCH(CN$3,bHist!$1:$1,0))),"-",INDEX(bHist,stat!$D6,_xlfn.XMATCH(CN$3,bHist!$1:$1,0)))</f>
        <v>223.84008711671831</v>
      </c>
      <c r="CO6" s="45" cm="1">
        <f t="array" aca="1" ref="CO6" ca="1">IF(ISBLANK(INDEX(bHist,stat!$D6,_xlfn.XMATCH(CO$3,bHist!$1:$1,0))),"-",INDEX(bHist,stat!$D6,_xlfn.XMATCH(CO$3,bHist!$1:$1,0)))</f>
        <v>212.33046560990809</v>
      </c>
      <c r="CP6" s="45" cm="1">
        <f t="array" aca="1" ref="CP6" ca="1">IF(ISBLANK(INDEX(bHist,stat!$D6,_xlfn.XMATCH(CP$3,bHist!$1:$1,0))),"-",INDEX(bHist,stat!$D6,_xlfn.XMATCH(CP$3,bHist!$1:$1,0)))</f>
        <v>215.61864316785335</v>
      </c>
      <c r="CQ6" s="45" cm="1">
        <f t="array" aca="1" ref="CQ6" ca="1">IF(ISBLANK(INDEX(bHist,stat!$D6,_xlfn.XMATCH(CQ$3,bHist!$1:$1,0))),"-",INDEX(bHist,stat!$D6,_xlfn.XMATCH(CQ$3,bHist!$1:$1,0)))</f>
        <v>211.39741522622109</v>
      </c>
      <c r="CR6" s="45" cm="1">
        <f t="array" aca="1" ref="CR6" ca="1">IF(ISBLANK(INDEX(bHist,stat!$D6,_xlfn.XMATCH(CR$3,bHist!$1:$1,0))),"-",INDEX(bHist,stat!$D6,_xlfn.XMATCH(CR$3,bHist!$1:$1,0)))</f>
        <v>191.75335446870326</v>
      </c>
      <c r="CS6" s="45" cm="1">
        <f t="array" aca="1" ref="CS6" ca="1">IF(ISBLANK(INDEX(bHist,stat!$D6,_xlfn.XMATCH(CS$3,bHist!$1:$1,0))),"-",INDEX(bHist,stat!$D6,_xlfn.XMATCH(CS$3,bHist!$1:$1,0)))</f>
        <v>178.49163835072517</v>
      </c>
      <c r="CT6" s="45" cm="1">
        <f t="array" aca="1" ref="CT6" ca="1">IF(ISBLANK(INDEX(bHist,stat!$D6,_xlfn.XMATCH(CT$3,bHist!$1:$1,0))),"-",INDEX(bHist,stat!$D6,_xlfn.XMATCH(CT$3,bHist!$1:$1,0)))</f>
        <v>174.551425583601</v>
      </c>
      <c r="CU6" s="45" cm="1">
        <f t="array" aca="1" ref="CU6" ca="1">IF(ISBLANK(INDEX(bHist,stat!$D6,_xlfn.XMATCH(CU$3,bHist!$1:$1,0))),"-",INDEX(bHist,stat!$D6,_xlfn.XMATCH(CU$3,bHist!$1:$1,0)))</f>
        <v>165.84495544385911</v>
      </c>
      <c r="CV6" s="45" cm="1">
        <f t="array" aca="1" ref="CV6" ca="1">IF(ISBLANK(INDEX(bHist,stat!$D6,_xlfn.XMATCH(CV$3,bHist!$1:$1,0))),"-",INDEX(bHist,stat!$D6,_xlfn.XMATCH(CV$3,bHist!$1:$1,0)))</f>
        <v>156.0494264961481</v>
      </c>
      <c r="CW6" s="45" cm="1">
        <f t="array" aca="1" ref="CW6" ca="1">IF(ISBLANK(INDEX(bHist,stat!$D6,_xlfn.XMATCH(CW$3,bHist!$1:$1,0))),"-",INDEX(bHist,stat!$D6,_xlfn.XMATCH(CW$3,bHist!$1:$1,0)))</f>
        <v>158.13353903591633</v>
      </c>
      <c r="CX6" s="45" cm="1">
        <f t="array" aca="1" ref="CX6" ca="1">IF(ISBLANK(INDEX(bHist,stat!$D6,_xlfn.XMATCH(CX$3,bHist!$1:$1,0))),"-",INDEX(bHist,stat!$D6,_xlfn.XMATCH(CX$3,bHist!$1:$1,0)))</f>
        <v>158.7415718690157</v>
      </c>
      <c r="CY6" s="45" cm="1">
        <f t="array" aca="1" ref="CY6" ca="1">IF(ISBLANK(INDEX(bHist,stat!$D6,_xlfn.XMATCH(CY$3,bHist!$1:$1,0))),"-",INDEX(bHist,stat!$D6,_xlfn.XMATCH(CY$3,bHist!$1:$1,0)))</f>
        <v>159.43460929226873</v>
      </c>
      <c r="CZ6" s="45" cm="1">
        <f t="array" aca="1" ref="CZ6" ca="1">IF(ISBLANK(INDEX(bHist,stat!$D6,_xlfn.XMATCH(CZ$3,bHist!$1:$1,0))),"-",INDEX(bHist,stat!$D6,_xlfn.XMATCH(CZ$3,bHist!$1:$1,0)))</f>
        <v>158.65756733286381</v>
      </c>
      <c r="DA6" s="45" cm="1">
        <f t="array" aca="1" ref="DA6" ca="1">IF(ISBLANK(INDEX(bHist,stat!$D6,_xlfn.XMATCH(DA$3,bHist!$1:$1,0))),"-",INDEX(bHist,stat!$D6,_xlfn.XMATCH(DA$3,bHist!$1:$1,0)))</f>
        <v>161.15970244538786</v>
      </c>
      <c r="DB6" s="45" cm="1">
        <f t="array" aca="1" ref="DB6" ca="1">IF(ISBLANK(INDEX(bHist,stat!$D6,_xlfn.XMATCH(DB$3,bHist!$1:$1,0))),"-",INDEX(bHist,stat!$D6,_xlfn.XMATCH(DB$3,bHist!$1:$1,0)))</f>
        <v>163.09680704689026</v>
      </c>
      <c r="DC6" s="45" cm="1">
        <f t="array" aca="1" ref="DC6" ca="1">IF(ISBLANK(INDEX(bHist,stat!$D6,_xlfn.XMATCH(DC$3,bHist!$1:$1,0))),"-",INDEX(bHist,stat!$D6,_xlfn.XMATCH(DC$3,bHist!$1:$1,0)))</f>
        <v>163.15681028699873</v>
      </c>
      <c r="DD6" s="45" cm="1">
        <f t="array" aca="1" ref="DD6" ca="1">IF(ISBLANK(INDEX(bHist,stat!$D6,_xlfn.XMATCH(DD$3,bHist!$1:$1,0))),"-",INDEX(bHist,stat!$D6,_xlfn.XMATCH(DD$3,bHist!$1:$1,0)))</f>
        <v>163.87184889829157</v>
      </c>
      <c r="DE6" s="45" cm="1">
        <f t="array" aca="1" ref="DE6" ca="1">IF(ISBLANK(INDEX(bHist,stat!$D6,_xlfn.XMATCH(DE$3,bHist!$1:$1,0))),"-",INDEX(bHist,stat!$D6,_xlfn.XMATCH(DE$3,bHist!$1:$1,0)))</f>
        <v>166.0999692143202</v>
      </c>
      <c r="DF6" s="45" cm="1">
        <f t="array" aca="1" ref="DF6" ca="1">IF(ISBLANK(INDEX(bHist,stat!$D6,_xlfn.XMATCH(DF$3,bHist!$1:$1,0))),"-",INDEX(bHist,stat!$D6,_xlfn.XMATCH(DF$3,bHist!$1:$1,0)))</f>
        <v>165.52493816328047</v>
      </c>
      <c r="DG6" s="45" cm="1">
        <f t="array" aca="1" ref="DG6" ca="1">IF(ISBLANK(INDEX(bHist,stat!$D6,_xlfn.XMATCH(DG$3,bHist!$1:$1,0))),"-",INDEX(bHist,stat!$D6,_xlfn.XMATCH(DG$3,bHist!$1:$1,0)))</f>
        <v>162.86779468047621</v>
      </c>
      <c r="DH6" s="45" cm="1">
        <f t="array" aca="1" ref="DH6" ca="1">IF(ISBLANK(INDEX(bHist,stat!$D6,_xlfn.XMATCH(DH$3,bHist!$1:$1,0))),"-",INDEX(bHist,stat!$D6,_xlfn.XMATCH(DH$3,bHist!$1:$1,0)))</f>
        <v>164.73689560985565</v>
      </c>
      <c r="DI6" s="45" cm="1">
        <f t="array" aca="1" ref="DI6" ca="1">IF(ISBLANK(INDEX(bHist,stat!$D6,_xlfn.XMATCH(DI$3,bHist!$1:$1,0))),"-",INDEX(bHist,stat!$D6,_xlfn.XMATCH(DI$3,bHist!$1:$1,0)))</f>
        <v>168.64210648691656</v>
      </c>
      <c r="DJ6" s="45" cm="1">
        <f t="array" aca="1" ref="DJ6" ca="1">IF(ISBLANK(INDEX(bHist,stat!$D6,_xlfn.XMATCH(DJ$3,bHist!$1:$1,0))),"-",INDEX(bHist,stat!$D6,_xlfn.XMATCH(DJ$3,bHist!$1:$1,0)))</f>
        <v>173.3643614834547</v>
      </c>
      <c r="DK6" s="45" cm="1">
        <f t="array" aca="1" ref="DK6" ca="1">IF(ISBLANK(INDEX(bHist,stat!$D6,_xlfn.XMATCH(DK$3,bHist!$1:$1,0))),"-",INDEX(bHist,stat!$D6,_xlfn.XMATCH(DK$3,bHist!$1:$1,0)))</f>
        <v>173.66437768399715</v>
      </c>
      <c r="DL6" s="45" cm="1">
        <f t="array" aca="1" ref="DL6" ca="1">IF(ISBLANK(INDEX(bHist,stat!$D6,_xlfn.XMATCH(DL$3,bHist!$1:$1,0))),"-",INDEX(bHist,stat!$D6,_xlfn.XMATCH(DL$3,bHist!$1:$1,0)))</f>
        <v>167.01801878798005</v>
      </c>
      <c r="DM6" s="45" cm="1">
        <f t="array" aca="1" ref="DM6" ca="1">IF(ISBLANK(INDEX(bHist,stat!$D6,_xlfn.XMATCH(DM$3,bHist!$1:$1,0))),"-",INDEX(bHist,stat!$D6,_xlfn.XMATCH(DM$3,bHist!$1:$1,0)))</f>
        <v>160.61267290639879</v>
      </c>
      <c r="DN6" s="45" cm="1">
        <f t="array" aca="1" ref="DN6" ca="1">IF(ISBLANK(INDEX(bHist,stat!$D6,_xlfn.XMATCH(DN$3,bHist!$1:$1,0))),"-",INDEX(bHist,stat!$D6,_xlfn.XMATCH(DN$3,bHist!$1:$1,0)))</f>
        <v>159.19759649384022</v>
      </c>
      <c r="DO6" s="45" cm="1">
        <f t="array" aca="1" ref="DO6" ca="1">IF(ISBLANK(INDEX(bHist,stat!$D6,_xlfn.XMATCH(DO$3,bHist!$1:$1,0))),"-",INDEX(bHist,stat!$D6,_xlfn.XMATCH(DO$3,bHist!$1:$1,0)))</f>
        <v>160.32665746188164</v>
      </c>
      <c r="DP6" s="45" cm="1">
        <f t="array" aca="1" ref="DP6" ca="1">IF(ISBLANK(INDEX(bHist,stat!$D6,_xlfn.XMATCH(DP$3,bHist!$1:$1,0))),"-",INDEX(bHist,stat!$D6,_xlfn.XMATCH(DP$3,bHist!$1:$1,0)))</f>
        <v>152.05521081292628</v>
      </c>
      <c r="DQ6" s="45" cm="1">
        <f t="array" aca="1" ref="DQ6" ca="1">IF(ISBLANK(INDEX(bHist,stat!$D6,_xlfn.XMATCH(DQ$3,bHist!$1:$1,0))),"-",INDEX(bHist,stat!$D6,_xlfn.XMATCH(DQ$3,bHist!$1:$1,0)))</f>
        <v>148.68502882683276</v>
      </c>
      <c r="DR6" s="45" cm="1">
        <f t="array" aca="1" ref="DR6" ca="1">IF(ISBLANK(INDEX(bHist,stat!$D6,_xlfn.XMATCH(DR$3,bHist!$1:$1,0))),"-",INDEX(bHist,stat!$D6,_xlfn.XMATCH(DR$3,bHist!$1:$1,0)))</f>
        <v>144.84682156789302</v>
      </c>
      <c r="DS6" s="45" cm="1">
        <f t="array" aca="1" ref="DS6" ca="1">IF(ISBLANK(INDEX(bHist,stat!$D6,_xlfn.XMATCH(DS$3,bHist!$1:$1,0))),"-",INDEX(bHist,stat!$D6,_xlfn.XMATCH(DS$3,bHist!$1:$1,0)))</f>
        <v>143.68175865578652</v>
      </c>
      <c r="DT6" s="45" cm="1">
        <f t="array" aca="1" ref="DT6" ca="1">IF(ISBLANK(INDEX(bHist,stat!$D6,_xlfn.XMATCH(DT$3,bHist!$1:$1,0))),"-",INDEX(bHist,stat!$D6,_xlfn.XMATCH(DT$3,bHist!$1:$1,0)))</f>
        <v>141.54264314591884</v>
      </c>
      <c r="DU6" s="45" cm="1">
        <f t="array" aca="1" ref="DU6" ca="1">IF(ISBLANK(INDEX(bHist,stat!$D6,_xlfn.XMATCH(DU$3,bHist!$1:$1,0))),"-",INDEX(bHist,stat!$D6,_xlfn.XMATCH(DU$3,bHist!$1:$1,0)))</f>
        <v>142.59369990181924</v>
      </c>
      <c r="DV6" s="45" cm="1">
        <f t="array" aca="1" ref="DV6" ca="1">IF(ISBLANK(INDEX(bHist,stat!$D6,_xlfn.XMATCH(DV$3,bHist!$1:$1,0))),"-",INDEX(bHist,stat!$D6,_xlfn.XMATCH(DV$3,bHist!$1:$1,0)))</f>
        <v>147.00793826580048</v>
      </c>
      <c r="DW6" s="45" cm="1">
        <f t="array" aca="1" ref="DW6" ca="1">IF(ISBLANK(INDEX(bHist,stat!$D6,_xlfn.XMATCH(DW$3,bHist!$1:$1,0))),"-",INDEX(bHist,stat!$D6,_xlfn.XMATCH(DW$3,bHist!$1:$1,0)))</f>
        <v>147.11494404399394</v>
      </c>
      <c r="DX6" s="45" cm="1">
        <f t="array" aca="1" ref="DX6" ca="1">IF(ISBLANK(INDEX(bHist,stat!$D6,_xlfn.XMATCH(DX$3,bHist!$1:$1,0))),"-",INDEX(bHist,stat!$D6,_xlfn.XMATCH(DX$3,bHist!$1:$1,0)))</f>
        <v>145.1588384164572</v>
      </c>
      <c r="DY6" s="45" cm="1">
        <f t="array" aca="1" ref="DY6" ca="1">IF(ISBLANK(INDEX(bHist,stat!$D6,_xlfn.XMATCH(DY$3,bHist!$1:$1,0))),"-",INDEX(bHist,stat!$D6,_xlfn.XMATCH(DY$3,bHist!$1:$1,0)))</f>
        <v>145.80187313961983</v>
      </c>
      <c r="DZ6" s="45" cm="1">
        <f t="array" aca="1" ref="DZ6" ca="1">IF(ISBLANK(INDEX(bHist,stat!$D6,_xlfn.XMATCH(DZ$3,bHist!$1:$1,0))),"-",INDEX(bHist,stat!$D6,_xlfn.XMATCH(DZ$3,bHist!$1:$1,0)))</f>
        <v>147.78298011720182</v>
      </c>
      <c r="EA6" s="45" cm="1">
        <f t="array" aca="1" ref="EA6" ca="1">IF(ISBLANK(INDEX(bHist,stat!$D6,_xlfn.XMATCH(EA$3,bHist!$1:$1,0))),"-",INDEX(bHist,stat!$D6,_xlfn.XMATCH(EA$3,bHist!$1:$1,0)))</f>
        <v>147.53996699476244</v>
      </c>
      <c r="EB6" s="45" cm="1">
        <f t="array" aca="1" ref="EB6" ca="1">IF(ISBLANK(INDEX(bHist,stat!$D6,_xlfn.XMATCH(EB$3,bHist!$1:$1,0))),"-",INDEX(bHist,stat!$D6,_xlfn.XMATCH(EB$3,bHist!$1:$1,0)))</f>
        <v>152.29122355735299</v>
      </c>
      <c r="EC6" s="45" cm="1">
        <f t="array" aca="1" ref="EC6" ca="1">IF(ISBLANK(INDEX(bHist,stat!$D6,_xlfn.XMATCH(EC$3,bHist!$1:$1,0))),"-",INDEX(bHist,stat!$D6,_xlfn.XMATCH(EC$3,bHist!$1:$1,0)))</f>
        <v>152.21721956121922</v>
      </c>
      <c r="ED6" s="45" cm="1">
        <f t="array" aca="1" ref="ED6" ca="1">IF(ISBLANK(INDEX(bHist,stat!$D6,_xlfn.XMATCH(ED$3,bHist!$1:$1,0))),"-",INDEX(bHist,stat!$D6,_xlfn.XMATCH(ED$3,bHist!$1:$1,0)))</f>
        <v>151.45917862784862</v>
      </c>
      <c r="EE6" s="45" cm="1">
        <f t="array" aca="1" ref="EE6" ca="1">IF(ISBLANK(INDEX(bHist,stat!$D6,_xlfn.XMATCH(EE$3,bHist!$1:$1,0))),"-",INDEX(bHist,stat!$D6,_xlfn.XMATCH(EE$3,bHist!$1:$1,0)))</f>
        <v>150.22811215162278</v>
      </c>
      <c r="EF6" s="45" cm="1">
        <f t="array" aca="1" ref="EF6" ca="1">IF(ISBLANK(INDEX(bHist,stat!$D6,_xlfn.XMATCH(EF$3,bHist!$1:$1,0))),"-",INDEX(bHist,stat!$D6,_xlfn.XMATCH(EF$3,bHist!$1:$1,0)))</f>
        <v>148.5270202945471</v>
      </c>
      <c r="EG6" s="45" cm="1">
        <f t="array" aca="1" ref="EG6" ca="1">IF(ISBLANK(INDEX(bHist,stat!$D6,_xlfn.XMATCH(EG$3,bHist!$1:$1,0))),"-",INDEX(bHist,stat!$D6,_xlfn.XMATCH(EG$3,bHist!$1:$1,0)))</f>
        <v>144.60680860745904</v>
      </c>
      <c r="EH6" s="45" cm="1">
        <f t="array" aca="1" ref="EH6" ca="1">IF(ISBLANK(INDEX(bHist,stat!$D6,_xlfn.XMATCH(EH$3,bHist!$1:$1,0))),"-",INDEX(bHist,stat!$D6,_xlfn.XMATCH(EH$3,bHist!$1:$1,0)))</f>
        <v>145.49085634505749</v>
      </c>
      <c r="EI6" s="45" cm="1">
        <f t="array" aca="1" ref="EI6" ca="1">IF(ISBLANK(INDEX(bHist,stat!$D6,_xlfn.XMATCH(EI$3,bHist!$1:$1,0))),"-",INDEX(bHist,stat!$D6,_xlfn.XMATCH(EI$3,bHist!$1:$1,0)))</f>
        <v>149.3630654400587</v>
      </c>
      <c r="EJ6" s="45" cm="1">
        <f t="array" aca="1" ref="EJ6" ca="1">IF(ISBLANK(INDEX(bHist,stat!$D6,_xlfn.XMATCH(EJ$3,bHist!$1:$1,0))),"-",INDEX(bHist,stat!$D6,_xlfn.XMATCH(EJ$3,bHist!$1:$1,0)))</f>
        <v>147.6979755270481</v>
      </c>
      <c r="EK6" s="45" cm="1">
        <f t="array" aca="1" ref="EK6" ca="1">IF(ISBLANK(INDEX(bHist,stat!$D6,_xlfn.XMATCH(EK$3,bHist!$1:$1,0))),"-",INDEX(bHist,stat!$D6,_xlfn.XMATCH(EK$3,bHist!$1:$1,0)))</f>
        <v>148.9720443253517</v>
      </c>
      <c r="EL6" s="45" cm="1">
        <f t="array" aca="1" ref="EL6" ca="1">IF(ISBLANK(INDEX(bHist,stat!$D6,_xlfn.XMATCH(EL$3,bHist!$1:$1,0))),"-",INDEX(bHist,stat!$D6,_xlfn.XMATCH(EL$3,bHist!$1:$1,0)))</f>
        <v>152.75024834418295</v>
      </c>
      <c r="EM6" s="45" cm="1">
        <f t="array" aca="1" ref="EM6" ca="1">IF(ISBLANK(INDEX(bHist,stat!$D6,_xlfn.XMATCH(EM$3,bHist!$1:$1,0))),"-",INDEX(bHist,stat!$D6,_xlfn.XMATCH(EM$3,bHist!$1:$1,0)))</f>
        <v>155.45539441907405</v>
      </c>
      <c r="EN6" s="45" cm="1">
        <f t="array" aca="1" ref="EN6" ca="1">IF(ISBLANK(INDEX(bHist,stat!$D6,_xlfn.XMATCH(EN$3,bHist!$1:$1,0))),"-",INDEX(bHist,stat!$D6,_xlfn.XMATCH(EN$3,bHist!$1:$1,0)))</f>
        <v>157.58550944292546</v>
      </c>
      <c r="EO6" s="45" cm="1">
        <f t="array" aca="1" ref="EO6" ca="1">IF(ISBLANK(INDEX(bHist,stat!$D6,_xlfn.XMATCH(EO$3,bHist!$1:$1,0))),"-",INDEX(bHist,stat!$D6,_xlfn.XMATCH(EO$3,bHist!$1:$1,0)))</f>
        <v>159.9826388852596</v>
      </c>
      <c r="EP6" s="45" cm="1">
        <f t="array" aca="1" ref="EP6" ca="1">IF(ISBLANK(INDEX(bHist,stat!$D6,_xlfn.XMATCH(EP$3,bHist!$1:$1,0))),"-",INDEX(bHist,stat!$D6,_xlfn.XMATCH(EP$3,bHist!$1:$1,0)))</f>
        <v>160.40966194403174</v>
      </c>
      <c r="EQ6" s="45" cm="1">
        <f t="array" aca="1" ref="EQ6" ca="1">IF(ISBLANK(INDEX(bHist,stat!$D6,_xlfn.XMATCH(EQ$3,bHist!$1:$1,0))),"-",INDEX(bHist,stat!$D6,_xlfn.XMATCH(EQ$3,bHist!$1:$1,0)))</f>
        <v>161.4477179979086</v>
      </c>
      <c r="ER6" s="45" cm="1">
        <f t="array" aca="1" ref="ER6" ca="1">IF(ISBLANK(INDEX(bHist,stat!$D6,_xlfn.XMATCH(ER$3,bHist!$1:$1,0))),"-",INDEX(bHist,stat!$D6,_xlfn.XMATCH(ER$3,bHist!$1:$1,0)))</f>
        <v>167.19202818429468</v>
      </c>
      <c r="ES6" s="45" cm="1">
        <f t="array" aca="1" ref="ES6" ca="1">IF(ISBLANK(INDEX(bHist,stat!$D6,_xlfn.XMATCH(ES$3,bHist!$1:$1,0))),"-",INDEX(bHist,stat!$D6,_xlfn.XMATCH(ES$3,bHist!$1:$1,0)))</f>
        <v>170.65621524655819</v>
      </c>
      <c r="ET6" s="45" cm="1">
        <f t="array" aca="1" ref="ET6" ca="1">IF(ISBLANK(INDEX(bHist,stat!$D6,_xlfn.XMATCH(ET$3,bHist!$1:$1,0))),"-",INDEX(bHist,stat!$D6,_xlfn.XMATCH(ET$3,bHist!$1:$1,0)))</f>
        <v>169.23013823997974</v>
      </c>
      <c r="EU6" s="45" cm="1">
        <f t="array" aca="1" ref="EU6" ca="1">IF(ISBLANK(INDEX(bHist,stat!$D6,_xlfn.XMATCH(EU$3,bHist!$1:$1,0))),"-",INDEX(bHist,stat!$D6,_xlfn.XMATCH(EU$3,bHist!$1:$1,0)))</f>
        <v>172.84033318650722</v>
      </c>
      <c r="EV6" s="45" cm="1">
        <f t="array" aca="1" ref="EV6" ca="1">IF(ISBLANK(INDEX(bHist,stat!$D6,_xlfn.XMATCH(EV$3,bHist!$1:$1,0))),"-",INDEX(bHist,stat!$D6,_xlfn.XMATCH(EV$3,bHist!$1:$1,0)))</f>
        <v>175.32746748900414</v>
      </c>
      <c r="EW6" s="45" cm="1">
        <f t="array" aca="1" ref="EW6" ca="1">IF(ISBLANK(INDEX(bHist,stat!$D6,_xlfn.XMATCH(EW$3,bHist!$1:$1,0))),"-",INDEX(bHist,stat!$D6,_xlfn.XMATCH(EW$3,bHist!$1:$1,0)))</f>
        <v>180.5427491084337</v>
      </c>
      <c r="EX6" s="45" cm="1">
        <f t="array" aca="1" ref="EX6" ca="1">IF(ISBLANK(INDEX(bHist,stat!$D6,_xlfn.XMATCH(EX$3,bHist!$1:$1,0))),"-",INDEX(bHist,stat!$D6,_xlfn.XMATCH(EX$3,bHist!$1:$1,0)))</f>
        <v>187.02609920215605</v>
      </c>
      <c r="EY6" s="45" cm="1">
        <f t="array" aca="1" ref="EY6" ca="1">IF(ISBLANK(INDEX(bHist,stat!$D6,_xlfn.XMATCH(EY$3,bHist!$1:$1,0))),"-",INDEX(bHist,stat!$D6,_xlfn.XMATCH(EY$3,bHist!$1:$1,0)))</f>
        <v>189.64124041688441</v>
      </c>
      <c r="EZ6" s="45" cm="1">
        <f t="array" aca="1" ref="EZ6" ca="1">IF(ISBLANK(INDEX(bHist,stat!$D6,_xlfn.XMATCH(EZ$3,bHist!$1:$1,0))),"-",INDEX(bHist,stat!$D6,_xlfn.XMATCH(EZ$3,bHist!$1:$1,0)))</f>
        <v>185.26500410497189</v>
      </c>
      <c r="FA6" s="45" cm="1">
        <f t="array" aca="1" ref="FA6" ca="1">IF(ISBLANK(INDEX(bHist,stat!$D6,_xlfn.XMATCH(FA$3,bHist!$1:$1,0))),"-",INDEX(bHist,stat!$D6,_xlfn.XMATCH(FA$3,bHist!$1:$1,0)))</f>
        <v>188.79819489336015</v>
      </c>
      <c r="FB6" s="45" cm="1">
        <f t="array" aca="1" ref="FB6" ca="1">IF(ISBLANK(INDEX(bHist,stat!$D6,_xlfn.XMATCH(FB$3,bHist!$1:$1,0))),"-",INDEX(bHist,stat!$D6,_xlfn.XMATCH(FB$3,bHist!$1:$1,0)))</f>
        <v>190.82930457103251</v>
      </c>
      <c r="FC6" s="45" cm="1">
        <f t="array" aca="1" ref="FC6" ca="1">IF(ISBLANK(INDEX(bHist,stat!$D6,_xlfn.XMATCH(FC$3,bHist!$1:$1,0))),"-",INDEX(bHist,stat!$D6,_xlfn.XMATCH(FC$3,bHist!$1:$1,0)))</f>
        <v>192.65440312433245</v>
      </c>
      <c r="FD6" s="45" cm="1">
        <f t="array" aca="1" ref="FD6" ca="1">IF(ISBLANK(INDEX(bHist,stat!$D6,_xlfn.XMATCH(FD$3,bHist!$1:$1,0))),"-",INDEX(bHist,stat!$D6,_xlfn.XMATCH(FD$3,bHist!$1:$1,0)))</f>
        <v>192.16037644743921</v>
      </c>
      <c r="FE6" s="45" cm="1">
        <f t="array" aca="1" ref="FE6" ca="1">IF(ISBLANK(INDEX(bHist,stat!$D6,_xlfn.XMATCH(FE$3,bHist!$1:$1,0))),"-",INDEX(bHist,stat!$D6,_xlfn.XMATCH(FE$3,bHist!$1:$1,0)))</f>
        <v>194.73651555609703</v>
      </c>
      <c r="FF6" s="45" cm="1">
        <f t="array" aca="1" ref="FF6" ca="1">IF(ISBLANK(INDEX(bHist,stat!$D6,_xlfn.XMATCH(FF$3,bHist!$1:$1,0))),"-",INDEX(bHist,stat!$D6,_xlfn.XMATCH(FF$3,bHist!$1:$1,0)))</f>
        <v>198.90674074363707</v>
      </c>
      <c r="FG6" s="45" cm="1">
        <f t="array" aca="1" ref="FG6" ca="1">IF(ISBLANK(INDEX(bHist,stat!$D6,_xlfn.XMATCH(FG$3,bHist!$1:$1,0))),"-",INDEX(bHist,stat!$D6,_xlfn.XMATCH(FG$3,bHist!$1:$1,0)))</f>
        <v>199.38476655650138</v>
      </c>
      <c r="FH6" s="45" cm="1">
        <f t="array" aca="1" ref="FH6" ca="1">IF(ISBLANK(INDEX(bHist,stat!$D6,_xlfn.XMATCH(FH$3,bHist!$1:$1,0))),"-",INDEX(bHist,stat!$D6,_xlfn.XMATCH(FH$3,bHist!$1:$1,0)))</f>
        <v>200.38982082831859</v>
      </c>
      <c r="FI6" s="45" cm="1">
        <f t="array" aca="1" ref="FI6" ca="1">IF(ISBLANK(INDEX(bHist,stat!$D6,_xlfn.XMATCH(FI$3,bHist!$1:$1,0))),"-",INDEX(bHist,stat!$D6,_xlfn.XMATCH(FI$3,bHist!$1:$1,0)))</f>
        <v>192.79141052258015</v>
      </c>
      <c r="FJ6" s="45" cm="1">
        <f t="array" aca="1" ref="FJ6" ca="1">IF(ISBLANK(INDEX(bHist,stat!$D6,_xlfn.XMATCH(FJ$3,bHist!$1:$1,0))),"-",INDEX(bHist,stat!$D6,_xlfn.XMATCH(FJ$3,bHist!$1:$1,0)))</f>
        <v>187.38111837279797</v>
      </c>
      <c r="FK6" s="45" cm="1">
        <f t="array" aca="1" ref="FK6" ca="1">IF(ISBLANK(INDEX(bHist,stat!$D6,_xlfn.XMATCH(FK$3,bHist!$1:$1,0))),"-",INDEX(bHist,stat!$D6,_xlfn.XMATCH(FK$3,bHist!$1:$1,0)))</f>
        <v>186.78608624172213</v>
      </c>
      <c r="FL6" s="45" cm="1">
        <f t="array" aca="1" ref="FL6" ca="1">IF(ISBLANK(INDEX(bHist,stat!$D6,_xlfn.XMATCH(FL$3,bHist!$1:$1,0))),"-",INDEX(bHist,stat!$D6,_xlfn.XMATCH(FL$3,bHist!$1:$1,0)))</f>
        <v>188.2781668124199</v>
      </c>
      <c r="FM6" s="45" cm="1">
        <f t="array" aca="1" ref="FM6" ca="1">IF(ISBLANK(INDEX(bHist,stat!$D6,_xlfn.XMATCH(FM$3,bHist!$1:$1,0))),"-",INDEX(bHist,stat!$D6,_xlfn.XMATCH(FM$3,bHist!$1:$1,0)))</f>
        <v>185.26900432097909</v>
      </c>
      <c r="FN6" s="45" cm="1">
        <f t="array" aca="1" ref="FN6" ca="1">IF(ISBLANK(INDEX(bHist,stat!$D6,_xlfn.XMATCH(FN$3,bHist!$1:$1,0))),"-",INDEX(bHist,stat!$D6,_xlfn.XMATCH(FN$3,bHist!$1:$1,0)))</f>
        <v>180.65575521063803</v>
      </c>
      <c r="FO6" s="45" cm="1">
        <f t="array" aca="1" ref="FO6" ca="1">IF(ISBLANK(INDEX(bHist,stat!$D6,_xlfn.XMATCH(FO$3,bHist!$1:$1,0))),"-",INDEX(bHist,stat!$D6,_xlfn.XMATCH(FO$3,bHist!$1:$1,0)))</f>
        <v>179.85571200919151</v>
      </c>
      <c r="FP6" s="45" cm="1">
        <f t="array" aca="1" ref="FP6" ca="1">IF(ISBLANK(INDEX(bHist,stat!$D6,_xlfn.XMATCH(FP$3,bHist!$1:$1,0))),"-",INDEX(bHist,stat!$D6,_xlfn.XMATCH(FP$3,bHist!$1:$1,0)))</f>
        <v>180.02172097349168</v>
      </c>
      <c r="FQ6" s="45" cm="1">
        <f t="array" aca="1" ref="FQ6" ca="1">IF(ISBLANK(INDEX(bHist,stat!$D6,_xlfn.XMATCH(FQ$3,bHist!$1:$1,0))),"-",INDEX(bHist,stat!$D6,_xlfn.XMATCH(FQ$3,bHist!$1:$1,0)))</f>
        <v>177.3315757086277</v>
      </c>
      <c r="FR6" s="45" cm="1">
        <f t="array" aca="1" ref="FR6" ca="1">IF(ISBLANK(INDEX(bHist,stat!$D6,_xlfn.XMATCH(FR$3,bHist!$1:$1,0))),"-",INDEX(bHist,stat!$D6,_xlfn.XMATCH(FR$3,bHist!$1:$1,0)))</f>
        <v>178.81665590131283</v>
      </c>
      <c r="FS6" s="45" cm="1">
        <f t="array" aca="1" ref="FS6" ca="1">IF(ISBLANK(INDEX(bHist,stat!$D6,_xlfn.XMATCH(FS$3,bHist!$1:$1,0))),"-",INDEX(bHist,stat!$D6,_xlfn.XMATCH(FS$3,bHist!$1:$1,0)))</f>
        <v>177.8456034655571</v>
      </c>
      <c r="FT6" s="45" cm="1">
        <f t="array" aca="1" ref="FT6" ca="1">IF(ISBLANK(INDEX(bHist,stat!$D6,_xlfn.XMATCH(FT$3,bHist!$1:$1,0))),"-",INDEX(bHist,stat!$D6,_xlfn.XMATCH(FT$3,bHist!$1:$1,0)))</f>
        <v>180.65175499463081</v>
      </c>
      <c r="FU6" s="45" cm="1">
        <f t="array" aca="1" ref="FU6" ca="1">IF(ISBLANK(INDEX(bHist,stat!$D6,_xlfn.XMATCH(FU$3,bHist!$1:$1,0))),"-",INDEX(bHist,stat!$D6,_xlfn.XMATCH(FU$3,bHist!$1:$1,0)))</f>
        <v>184.69897353994847</v>
      </c>
      <c r="FV6" s="45" cm="1">
        <f t="array" aca="1" ref="FV6" ca="1">IF(ISBLANK(INDEX(bHist,stat!$D6,_xlfn.XMATCH(FV$3,bHist!$1:$1,0))),"-",INDEX(bHist,stat!$D6,_xlfn.XMATCH(FV$3,bHist!$1:$1,0)))</f>
        <v>185.92503974616525</v>
      </c>
      <c r="FW6" s="45" cm="1">
        <f t="array" aca="1" ref="FW6" ca="1">IF(ISBLANK(INDEX(bHist,stat!$D6,_xlfn.XMATCH(FW$3,bHist!$1:$1,0))),"-",INDEX(bHist,stat!$D6,_xlfn.XMATCH(FW$3,bHist!$1:$1,0)))</f>
        <v>182.15483615934849</v>
      </c>
      <c r="FX6" s="45" cm="1">
        <f t="array" aca="1" ref="FX6" ca="1">IF(ISBLANK(INDEX(bHist,stat!$D6,_xlfn.XMATCH(FX$3,bHist!$1:$1,0))),"-",INDEX(bHist,stat!$D6,_xlfn.XMATCH(FX$3,bHist!$1:$1,0)))</f>
        <v>181.25678766572477</v>
      </c>
      <c r="FY6" s="45" cm="1">
        <f t="array" aca="1" ref="FY6" ca="1">IF(ISBLANK(INDEX(bHist,stat!$D6,_xlfn.XMATCH(FY$3,bHist!$1:$1,0))),"-",INDEX(bHist,stat!$D6,_xlfn.XMATCH(FY$3,bHist!$1:$1,0)))</f>
        <v>177.75759871339798</v>
      </c>
      <c r="FZ6" s="45" cm="1">
        <f t="array" aca="1" ref="FZ6" ca="1">IF(ISBLANK(INDEX(bHist,stat!$D6,_xlfn.XMATCH(FZ$3,bHist!$1:$1,0))),"-",INDEX(bHist,stat!$D6,_xlfn.XMATCH(FZ$3,bHist!$1:$1,0)))</f>
        <v>180.05672286355494</v>
      </c>
      <c r="GA6" s="45" cm="1">
        <f t="array" aca="1" ref="GA6" ca="1">IF(ISBLANK(INDEX(bHist,stat!$D6,_xlfn.XMATCH(GA$3,bHist!$1:$1,0))),"-",INDEX(bHist,stat!$D6,_xlfn.XMATCH(GA$3,bHist!$1:$1,0)))</f>
        <v>182.63486208021641</v>
      </c>
      <c r="GB6" s="45" cm="1">
        <f t="array" aca="1" ref="GB6" ca="1">IF(ISBLANK(INDEX(bHist,stat!$D6,_xlfn.XMATCH(GB$3,bHist!$1:$1,0))),"-",INDEX(bHist,stat!$D6,_xlfn.XMATCH(GB$3,bHist!$1:$1,0)))</f>
        <v>184.29895193922519</v>
      </c>
      <c r="GC6" s="45" cm="1">
        <f t="array" aca="1" ref="GC6" ca="1">IF(ISBLANK(INDEX(bHist,stat!$D6,_xlfn.XMATCH(GC$3,bHist!$1:$1,0))),"-",INDEX(bHist,stat!$D6,_xlfn.XMATCH(GC$3,bHist!$1:$1,0)))</f>
        <v>183.98093476665019</v>
      </c>
      <c r="GD6" s="45" cm="1">
        <f t="array" aca="1" ref="GD6" ca="1">IF(ISBLANK(INDEX(bHist,stat!$D6,_xlfn.XMATCH(GD$3,bHist!$1:$1,0))),"-",INDEX(bHist,stat!$D6,_xlfn.XMATCH(GD$3,bHist!$1:$1,0)))</f>
        <v>185.5120174434185</v>
      </c>
      <c r="GE6" s="45" cm="1">
        <f t="array" aca="1" ref="GE6" ca="1">IF(ISBLANK(INDEX(bHist,stat!$D6,_xlfn.XMATCH(GE$3,bHist!$1:$1,0))),"-",INDEX(bHist,stat!$D6,_xlfn.XMATCH(GE$3,bHist!$1:$1,0)))</f>
        <v>189.15821433401106</v>
      </c>
      <c r="GF6" s="45" cm="1">
        <f t="array" aca="1" ref="GF6" ca="1">IF(ISBLANK(INDEX(bHist,stat!$D6,_xlfn.XMATCH(GF$3,bHist!$1:$1,0))),"-",INDEX(bHist,stat!$D6,_xlfn.XMATCH(GF$3,bHist!$1:$1,0)))</f>
        <v>192.37538805782796</v>
      </c>
      <c r="GG6" s="45" cm="1">
        <f t="array" aca="1" ref="GG6" ca="1">IF(ISBLANK(INDEX(bHist,stat!$D6,_xlfn.XMATCH(GG$3,bHist!$1:$1,0))),"-",INDEX(bHist,stat!$D6,_xlfn.XMATCH(GG$3,bHist!$1:$1,0)))</f>
        <v>192.31438476371764</v>
      </c>
      <c r="GH6" s="45" cm="1">
        <f t="array" aca="1" ref="GH6" ca="1">IF(ISBLANK(INDEX(bHist,stat!$D6,_xlfn.XMATCH(GH$3,bHist!$1:$1,0))),"-",INDEX(bHist,stat!$D6,_xlfn.XMATCH(GH$3,bHist!$1:$1,0)))</f>
        <v>196.90963290202617</v>
      </c>
      <c r="GI6" s="45" cm="1">
        <f t="array" aca="1" ref="GI6" ca="1">IF(ISBLANK(INDEX(bHist,stat!$D6,_xlfn.XMATCH(GI$3,bHist!$1:$1,0))),"-",INDEX(bHist,stat!$D6,_xlfn.XMATCH(GI$3,bHist!$1:$1,0)))</f>
        <v>199.67378216302396</v>
      </c>
      <c r="GJ6" s="45" cm="1">
        <f t="array" aca="1" ref="GJ6" ca="1">IF(ISBLANK(INDEX(bHist,stat!$D6,_xlfn.XMATCH(GJ$3,bHist!$1:$1,0))),"-",INDEX(bHist,stat!$D6,_xlfn.XMATCH(GJ$3,bHist!$1:$1,0)))</f>
        <v>200.03880187368392</v>
      </c>
      <c r="GK6" s="45" cm="1">
        <f t="array" aca="1" ref="GK6" ca="1">IF(ISBLANK(INDEX(bHist,stat!$D6,_xlfn.XMATCH(GK$3,bHist!$1:$1,0))),"-",INDEX(bHist,stat!$D6,_xlfn.XMATCH(GK$3,bHist!$1:$1,0)))</f>
        <v>203.89200994265079</v>
      </c>
      <c r="GL6" s="45" cm="1">
        <f t="array" aca="1" ref="GL6" ca="1">IF(ISBLANK(INDEX(bHist,stat!$D6,_xlfn.XMATCH(GL$3,bHist!$1:$1,0))),"-",INDEX(bHist,stat!$D6,_xlfn.XMATCH(GL$3,bHist!$1:$1,0)))</f>
        <v>209.00028578388691</v>
      </c>
      <c r="GM6" s="45" cm="1">
        <f t="array" aca="1" ref="GM6" ca="1">IF(ISBLANK(INDEX(bHist,stat!$D6,_xlfn.XMATCH(GM$3,bHist!$1:$1,0))),"-",INDEX(bHist,stat!$D6,_xlfn.XMATCH(GM$3,bHist!$1:$1,0)))</f>
        <v>211.44441776430605</v>
      </c>
      <c r="GN6" s="45" cm="1">
        <f t="array" aca="1" ref="GN6" ca="1">IF(ISBLANK(INDEX(bHist,stat!$D6,_xlfn.XMATCH(GN$3,bHist!$1:$1,0))),"-",INDEX(bHist,stat!$D6,_xlfn.XMATCH(GN$3,bHist!$1:$1,0)))</f>
        <v>208.71427033936979</v>
      </c>
      <c r="GO6" s="45" cm="1">
        <f t="array" aca="1" ref="GO6" ca="1">IF(ISBLANK(INDEX(bHist,stat!$D6,_xlfn.XMATCH(GO$3,bHist!$1:$1,0))),"-",INDEX(bHist,stat!$D6,_xlfn.XMATCH(GO$3,bHist!$1:$1,0)))</f>
        <v>208.1412393963337</v>
      </c>
      <c r="GP6" s="45" cm="1">
        <f t="array" aca="1" ref="GP6" ca="1">IF(ISBLANK(INDEX(bHist,stat!$D6,_xlfn.XMATCH(GP$3,bHist!$1:$1,0))),"-",INDEX(bHist,stat!$D6,_xlfn.XMATCH(GP$3,bHist!$1:$1,0)))</f>
        <v>208.84827757561206</v>
      </c>
      <c r="GQ6" s="45" cm="1">
        <f t="array" aca="1" ref="GQ6" ca="1">IF(ISBLANK(INDEX(bHist,stat!$D6,_xlfn.XMATCH(GQ$3,bHist!$1:$1,0))),"-",INDEX(bHist,stat!$D6,_xlfn.XMATCH(GQ$3,bHist!$1:$1,0)))</f>
        <v>202.98896117901802</v>
      </c>
      <c r="GR6" s="45" cm="1">
        <f t="array" aca="1" ref="GR6" ca="1">IF(ISBLANK(INDEX(bHist,stat!$D6,_xlfn.XMATCH(GR$3,bHist!$1:$1,0))),"-",INDEX(bHist,stat!$D6,_xlfn.XMATCH(GR$3,bHist!$1:$1,0)))</f>
        <v>199.56177611482141</v>
      </c>
      <c r="GS6" s="45" cm="1">
        <f t="array" aca="1" ref="GS6" ca="1">IF(ISBLANK(INDEX(bHist,stat!$D6,_xlfn.XMATCH(GS$3,bHist!$1:$1,0))),"-",INDEX(bHist,stat!$D6,_xlfn.XMATCH(GS$3,bHist!$1:$1,0)))</f>
        <v>202.10791360342503</v>
      </c>
      <c r="GT6" s="45" cm="1">
        <f t="array" aca="1" ref="GT6" ca="1">IF(ISBLANK(INDEX(bHist,stat!$D6,_xlfn.XMATCH(GT$3,bHist!$1:$1,0))),"-",INDEX(bHist,stat!$D6,_xlfn.XMATCH(GT$3,bHist!$1:$1,0)))</f>
        <v>202.70194568049908</v>
      </c>
      <c r="GU6" s="45" cm="1">
        <f t="array" aca="1" ref="GU6" ca="1">IF(ISBLANK(INDEX(bHist,stat!$D6,_xlfn.XMATCH(GU$3,bHist!$1:$1,0))),"-",INDEX(bHist,stat!$D6,_xlfn.XMATCH(GU$3,bHist!$1:$1,0)))</f>
        <v>204.27803078734874</v>
      </c>
      <c r="GV6" s="45" cm="1">
        <f t="array" aca="1" ref="GV6" ca="1">IF(ISBLANK(INDEX(bHist,stat!$D6,_xlfn.XMATCH(GV$3,bHist!$1:$1,0))),"-",INDEX(bHist,stat!$D6,_xlfn.XMATCH(GV$3,bHist!$1:$1,0)))</f>
        <v>205.06607334077358</v>
      </c>
      <c r="GW6" s="45" cm="1">
        <f t="array" aca="1" ref="GW6" ca="1">IF(ISBLANK(INDEX(bHist,stat!$D6,_xlfn.XMATCH(GW$3,bHist!$1:$1,0))),"-",INDEX(bHist,stat!$D6,_xlfn.XMATCH(GW$3,bHist!$1:$1,0)))</f>
        <v>202.25392148768901</v>
      </c>
      <c r="GX6" s="45" cm="1">
        <f t="array" aca="1" ref="GX6" ca="1">IF(ISBLANK(INDEX(bHist,stat!$D6,_xlfn.XMATCH(GX$3,bHist!$1:$1,0))),"-",INDEX(bHist,stat!$D6,_xlfn.XMATCH(GX$3,bHist!$1:$1,0)))</f>
        <v>200.44082358241081</v>
      </c>
      <c r="GY6" s="45" cm="1">
        <f t="array" aca="1" ref="GY6" ca="1">IF(ISBLANK(INDEX(bHist,stat!$D6,_xlfn.XMATCH(GY$3,bHist!$1:$1,0))),"-",INDEX(bHist,stat!$D6,_xlfn.XMATCH(GY$3,bHist!$1:$1,0)))</f>
        <v>195.92957998025418</v>
      </c>
      <c r="GZ6" s="45" cm="1">
        <f t="array" aca="1" ref="GZ6" ca="1">IF(ISBLANK(INDEX(bHist,stat!$D6,_xlfn.XMATCH(GZ$3,bHist!$1:$1,0))),"-",INDEX(bHist,stat!$D6,_xlfn.XMATCH(GZ$3,bHist!$1:$1,0)))</f>
        <v>199.78778831923006</v>
      </c>
      <c r="HA6" s="45" cm="1">
        <f t="array" aca="1" ref="HA6" ca="1">IF(ISBLANK(INDEX(bHist,stat!$D6,_xlfn.XMATCH(HA$3,bHist!$1:$1,0))),"-",INDEX(bHist,stat!$D6,_xlfn.XMATCH(HA$3,bHist!$1:$1,0)))</f>
        <v>198.29070747852325</v>
      </c>
      <c r="HB6" s="45" cm="1">
        <f t="array" aca="1" ref="HB6" ca="1">IF(ISBLANK(INDEX(bHist,stat!$D6,_xlfn.XMATCH(HB$3,bHist!$1:$1,0))),"-",INDEX(bHist,stat!$D6,_xlfn.XMATCH(HB$3,bHist!$1:$1,0)))</f>
        <v>193.12942877519131</v>
      </c>
      <c r="HC6" s="45" cm="1">
        <f t="array" aca="1" ref="HC6" ca="1">IF(ISBLANK(INDEX(bHist,stat!$D6,_xlfn.XMATCH(HC$3,bHist!$1:$1,0))),"-",INDEX(bHist,stat!$D6,_xlfn.XMATCH(HC$3,bHist!$1:$1,0)))</f>
        <v>191.94336472904681</v>
      </c>
      <c r="HD6" s="45" cm="1">
        <f t="array" aca="1" ref="HD6" ca="1">IF(ISBLANK(INDEX(bHist,stat!$D6,_xlfn.XMATCH(HD$3,bHist!$1:$1,0))),"-",INDEX(bHist,stat!$D6,_xlfn.XMATCH(HD$3,bHist!$1:$1,0)))</f>
        <v>188.78219402933121</v>
      </c>
      <c r="HE6" s="45" cm="1">
        <f t="array" aca="1" ref="HE6" ca="1">IF(ISBLANK(INDEX(bHist,stat!$D6,_xlfn.XMATCH(HE$3,bHist!$1:$1,0))),"-",INDEX(bHist,stat!$D6,_xlfn.XMATCH(HE$3,bHist!$1:$1,0)))</f>
        <v>189.11321190392971</v>
      </c>
      <c r="HF6" s="45" cm="1">
        <f t="array" aca="1" ref="HF6" ca="1">IF(ISBLANK(INDEX(bHist,stat!$D6,_xlfn.XMATCH(HF$3,bHist!$1:$1,0))),"-",INDEX(bHist,stat!$D6,_xlfn.XMATCH(HF$3,bHist!$1:$1,0)))</f>
        <v>207.09818307244777</v>
      </c>
      <c r="HG6" s="45" cm="1">
        <f t="array" aca="1" ref="HG6" ca="1">IF(ISBLANK(INDEX(bHist,stat!$D6,_xlfn.XMATCH(HG$3,bHist!$1:$1,0))),"-",INDEX(bHist,stat!$D6,_xlfn.XMATCH(HG$3,bHist!$1:$1,0)))</f>
        <v>206.21113517284391</v>
      </c>
      <c r="HH6" s="45" cm="1">
        <f t="array" aca="1" ref="HH6" ca="1">IF(ISBLANK(INDEX(bHist,stat!$D6,_xlfn.XMATCH(HH$3,bHist!$1:$1,0))),"-",INDEX(bHist,stat!$D6,_xlfn.XMATCH(HH$3,bHist!$1:$1,0)))</f>
        <v>203.04296409511568</v>
      </c>
      <c r="HI6" s="45" cm="1">
        <f t="array" aca="1" ref="HI6" ca="1">IF(ISBLANK(INDEX(bHist,stat!$D6,_xlfn.XMATCH(HI$3,bHist!$1:$1,0))),"-",INDEX(bHist,stat!$D6,_xlfn.XMATCH(HI$3,bHist!$1:$1,0)))</f>
        <v>202.87395496881007</v>
      </c>
      <c r="HJ6" s="45" cm="1">
        <f t="array" aca="1" ref="HJ6" ca="1">IF(ISBLANK(INDEX(bHist,stat!$D6,_xlfn.XMATCH(HJ$3,bHist!$1:$1,0))),"-",INDEX(bHist,stat!$D6,_xlfn.XMATCH(HJ$3,bHist!$1:$1,0)))</f>
        <v>200.23681256604195</v>
      </c>
      <c r="HK6" s="45" cm="1">
        <f t="array" aca="1" ref="HK6" ca="1">IF(ISBLANK(INDEX(bHist,stat!$D6,_xlfn.XMATCH(HK$3,bHist!$1:$1,0))),"-",INDEX(bHist,stat!$D6,_xlfn.XMATCH(HK$3,bHist!$1:$1,0)))</f>
        <v>208.53926088905334</v>
      </c>
      <c r="HL6" s="45" cm="1">
        <f t="array" aca="1" ref="HL6" ca="1">IF(ISBLANK(INDEX(bHist,stat!$D6,_xlfn.XMATCH(HL$3,bHist!$1:$1,0))),"-",INDEX(bHist,stat!$D6,_xlfn.XMATCH(HL$3,bHist!$1:$1,0)))</f>
        <v>212.80549126076698</v>
      </c>
      <c r="HM6" s="45" cm="1">
        <f t="array" aca="1" ref="HM6" ca="1">IF(ISBLANK(INDEX(bHist,stat!$D6,_xlfn.XMATCH(HM$3,bHist!$1:$1,0))),"-",INDEX(bHist,stat!$D6,_xlfn.XMATCH(HM$3,bHist!$1:$1,0)))</f>
        <v>208.39225295078754</v>
      </c>
      <c r="HN6" s="45" cm="1">
        <f t="array" aca="1" ref="HN6" ca="1">IF(ISBLANK(INDEX(bHist,stat!$D6,_xlfn.XMATCH(HN$3,bHist!$1:$1,0))),"-",INDEX(bHist,stat!$D6,_xlfn.XMATCH(HN$3,bHist!$1:$1,0)))</f>
        <v>207.94922902798652</v>
      </c>
      <c r="HO6" s="45" cm="1">
        <f t="array" aca="1" ref="HO6" ca="1">IF(ISBLANK(INDEX(bHist,stat!$D6,_xlfn.XMATCH(HO$3,bHist!$1:$1,0))),"-",INDEX(bHist,stat!$D6,_xlfn.XMATCH(HO$3,bHist!$1:$1,0)))</f>
        <v>207.51720569920539</v>
      </c>
      <c r="HP6" s="45" cm="1">
        <f t="array" aca="1" ref="HP6" ca="1">IF(ISBLANK(INDEX(bHist,stat!$D6,_xlfn.XMATCH(HP$3,bHist!$1:$1,0))),"-",INDEX(bHist,stat!$D6,_xlfn.XMATCH(HP$3,bHist!$1:$1,0)))</f>
        <v>207.11118377447127</v>
      </c>
      <c r="HQ6" s="45" cm="1">
        <f t="array" aca="1" ref="HQ6" ca="1">IF(ISBLANK(INDEX(bHist,stat!$D6,_xlfn.XMATCH(HQ$3,bHist!$1:$1,0))),"-",INDEX(bHist,stat!$D6,_xlfn.XMATCH(HQ$3,bHist!$1:$1,0)))</f>
        <v>206.79016643989087</v>
      </c>
      <c r="HR6" s="45" cm="1">
        <f t="array" aca="1" ref="HR6" ca="1">IF(ISBLANK(INDEX(bHist,stat!$D6,_xlfn.XMATCH(HR$3,bHist!$1:$1,0))),"-",INDEX(bHist,stat!$D6,_xlfn.XMATCH(HR$3,bHist!$1:$1,0)))</f>
        <v>203.99201534283159</v>
      </c>
      <c r="HS6" s="45" cm="1">
        <f t="array" aca="1" ref="HS6" ca="1">IF(ISBLANK(INDEX(bHist,stat!$D6,_xlfn.XMATCH(HS$3,bHist!$1:$1,0))),"-",INDEX(bHist,stat!$D6,_xlfn.XMATCH(HS$3,bHist!$1:$1,0)))</f>
        <v>205.08307425880432</v>
      </c>
      <c r="HT6" s="45" cm="1">
        <f t="array" aca="1" ref="HT6" ca="1">IF(ISBLANK(INDEX(bHist,stat!$D6,_xlfn.XMATCH(HT$3,bHist!$1:$1,0))),"-",INDEX(bHist,stat!$D6,_xlfn.XMATCH(HT$3,bHist!$1:$1,0)))</f>
        <v>203.96701399278641</v>
      </c>
      <c r="HU6" s="45" cm="1">
        <f t="array" aca="1" ref="HU6" ca="1">IF(ISBLANK(INDEX(bHist,stat!$D6,_xlfn.XMATCH(HU$3,bHist!$1:$1,0))),"-",INDEX(bHist,stat!$D6,_xlfn.XMATCH(HU$3,bHist!$1:$1,0)))</f>
        <v>209.32630338847636</v>
      </c>
      <c r="HV6" s="45" cm="1">
        <f t="array" aca="1" ref="HV6" ca="1">IF(ISBLANK(INDEX(bHist,stat!$D6,_xlfn.XMATCH(HV$3,bHist!$1:$1,0))),"-",INDEX(bHist,stat!$D6,_xlfn.XMATCH(HV$3,bHist!$1:$1,0)))</f>
        <v>218.11077774035928</v>
      </c>
      <c r="HW6" s="45" cm="1">
        <f t="array" aca="1" ref="HW6" ca="1">IF(ISBLANK(INDEX(bHist,stat!$D6,_xlfn.XMATCH(HW$3,bHist!$1:$1,0))),"-",INDEX(bHist,stat!$D6,_xlfn.XMATCH(HW$3,bHist!$1:$1,0)))</f>
        <v>220.17388914608955</v>
      </c>
      <c r="HX6" s="45" cm="1">
        <f t="array" aca="1" ref="HX6" ca="1">IF(ISBLANK(INDEX(bHist,stat!$D6,_xlfn.XMATCH(HX$3,bHist!$1:$1,0))),"-",INDEX(bHist,stat!$D6,_xlfn.XMATCH(HX$3,bHist!$1:$1,0)))</f>
        <v>231.4064956943989</v>
      </c>
      <c r="HY6" s="45" cm="1">
        <f t="array" aca="1" ref="HY6" ca="1">IF(ISBLANK(INDEX(bHist,stat!$D6,_xlfn.XMATCH(HY$3,bHist!$1:$1,0))),"-",INDEX(bHist,stat!$D6,_xlfn.XMATCH(HY$3,bHist!$1:$1,0)))</f>
        <v>235.11069571709635</v>
      </c>
      <c r="HZ6" s="45" cm="1">
        <f t="array" aca="1" ref="HZ6" ca="1">IF(ISBLANK(INDEX(bHist,stat!$D6,_xlfn.XMATCH(HZ$3,bHist!$1:$1,0))),"-",INDEX(bHist,stat!$D6,_xlfn.XMATCH(HZ$3,bHist!$1:$1,0)))</f>
        <v>223.63007577633857</v>
      </c>
      <c r="IA6" s="45" cm="1">
        <f t="array" aca="1" ref="IA6" ca="1">IF(ISBLANK(INDEX(bHist,stat!$D6,_xlfn.XMATCH(IA$3,bHist!$1:$1,0))),"-",INDEX(bHist,stat!$D6,_xlfn.XMATCH(IA$3,bHist!$1:$1,0)))</f>
        <v>217.38173837304114</v>
      </c>
      <c r="IB6" s="45" cm="1">
        <f t="array" aca="1" ref="IB6" ca="1">IF(ISBLANK(INDEX(bHist,stat!$D6,_xlfn.XMATCH(IB$3,bHist!$1:$1,0))),"-",INDEX(bHist,stat!$D6,_xlfn.XMATCH(IB$3,bHist!$1:$1,0)))</f>
        <v>214.51658365786076</v>
      </c>
      <c r="IC6" s="45" cm="1">
        <f t="array" aca="1" ref="IC6" ca="1">IF(ISBLANK(INDEX(bHist,stat!$D6,_xlfn.XMATCH(IC$3,bHist!$1:$1,0))),"-",INDEX(bHist,stat!$D6,_xlfn.XMATCH(IC$3,bHist!$1:$1,0)))</f>
        <v>216.66369959974287</v>
      </c>
      <c r="ID6" s="45" cm="1">
        <f t="array" aca="1" ref="ID6" ca="1">IF(ISBLANK(INDEX(bHist,stat!$D6,_xlfn.XMATCH(ID$3,bHist!$1:$1,0))),"-",INDEX(bHist,stat!$D6,_xlfn.XMATCH(ID$3,bHist!$1:$1,0)))</f>
        <v>216.53769279551508</v>
      </c>
      <c r="IE6" s="45" cm="1">
        <f t="array" aca="1" ref="IE6" ca="1">IF(ISBLANK(INDEX(bHist,stat!$D6,_xlfn.XMATCH(IE$3,bHist!$1:$1,0))),"-",INDEX(bHist,stat!$D6,_xlfn.XMATCH(IE$3,bHist!$1:$1,0)))</f>
        <v>219.248839194417</v>
      </c>
      <c r="IF6" s="45" cm="1">
        <f t="array" aca="1" ref="IF6" ca="1">IF(ISBLANK(INDEX(bHist,stat!$D6,_xlfn.XMATCH(IF$3,bHist!$1:$1,0))),"-",INDEX(bHist,stat!$D6,_xlfn.XMATCH(IF$3,bHist!$1:$1,0)))</f>
        <v>218.03477363622187</v>
      </c>
      <c r="IG6" s="45" cm="1">
        <f t="array" aca="1" ref="IG6" ca="1">IF(ISBLANK(INDEX(bHist,stat!$D6,_xlfn.XMATCH(IG$3,bHist!$1:$1,0))),"-",INDEX(bHist,stat!$D6,_xlfn.XMATCH(IG$3,bHist!$1:$1,0)))</f>
        <v>220.27389454627038</v>
      </c>
      <c r="IH6" s="45" cm="1">
        <f t="array" aca="1" ref="IH6" ca="1">IF(ISBLANK(INDEX(bHist,stat!$D6,_xlfn.XMATCH(IH$3,bHist!$1:$1,0))),"-",INDEX(bHist,stat!$D6,_xlfn.XMATCH(IH$3,bHist!$1:$1,0)))</f>
        <v>213.57853300416471</v>
      </c>
      <c r="II6" s="45" cm="1">
        <f t="array" aca="1" ref="II6" ca="1">IF(ISBLANK(INDEX(bHist,stat!$D6,_xlfn.XMATCH(II$3,bHist!$1:$1,0))),"-",INDEX(bHist,stat!$D6,_xlfn.XMATCH(II$3,bHist!$1:$1,0)))</f>
        <v>200.61583303272724</v>
      </c>
      <c r="IJ6" s="45" cm="1">
        <f t="array" aca="1" ref="IJ6" ca="1">IF(ISBLANK(INDEX(bHist,stat!$D6,_xlfn.XMATCH(IJ$3,bHist!$1:$1,0))),"-",INDEX(bHist,stat!$D6,_xlfn.XMATCH(IJ$3,bHist!$1:$1,0)))</f>
        <v>195.59056167364122</v>
      </c>
      <c r="IK6" s="45" cm="1">
        <f t="array" aca="1" ref="IK6" ca="1">IF(ISBLANK(INDEX(bHist,stat!$D6,_xlfn.XMATCH(IK$3,bHist!$1:$1,0))),"-",INDEX(bHist,stat!$D6,_xlfn.XMATCH(IK$3,bHist!$1:$1,0)))</f>
        <v>193.02242299699785</v>
      </c>
      <c r="IL6" s="45" cm="1">
        <f t="array" aca="1" ref="IL6" ca="1">IF(ISBLANK(INDEX(bHist,stat!$D6,_xlfn.XMATCH(IL$3,bHist!$1:$1,0))),"-",INDEX(bHist,stat!$D6,_xlfn.XMATCH(IL$3,bHist!$1:$1,0)))</f>
        <v>183.48890819776059</v>
      </c>
      <c r="IM6" s="45" cm="1">
        <f t="array" aca="1" ref="IM6" ca="1">IF(ISBLANK(INDEX(bHist,stat!$D6,_xlfn.XMATCH(IM$3,bHist!$1:$1,0))),"-",INDEX(bHist,stat!$D6,_xlfn.XMATCH(IM$3,bHist!$1:$1,0)))</f>
        <v>179.36668560230731</v>
      </c>
      <c r="IN6" s="45" cm="1">
        <f t="array" aca="1" ref="IN6" ca="1">IF(ISBLANK(INDEX(bHist,stat!$D6,_xlfn.XMATCH(IN$3,bHist!$1:$1,0))),"-",INDEX(bHist,stat!$D6,_xlfn.XMATCH(IN$3,bHist!$1:$1,0)))</f>
        <v>176.82454832971095</v>
      </c>
      <c r="IO6" s="45" cm="1">
        <f t="array" aca="1" ref="IO6" ca="1">IF(ISBLANK(INDEX(bHist,stat!$D6,_xlfn.XMATCH(IO$3,bHist!$1:$1,0))),"-",INDEX(bHist,stat!$D6,_xlfn.XMATCH(IO$3,bHist!$1:$1,0)))</f>
        <v>184.88498358428478</v>
      </c>
      <c r="IP6" s="45" cm="1">
        <f t="array" aca="1" ref="IP6" ca="1">IF(ISBLANK(INDEX(bHist,stat!$D6,_xlfn.XMATCH(IP$3,bHist!$1:$1,0))),"-",INDEX(bHist,stat!$D6,_xlfn.XMATCH(IP$3,bHist!$1:$1,0)))</f>
        <v>185.8670366140604</v>
      </c>
      <c r="IQ6" s="45" cm="1">
        <f t="array" aca="1" ref="IQ6" ca="1">IF(ISBLANK(INDEX(bHist,stat!$D6,_xlfn.XMATCH(IQ$3,bHist!$1:$1,0))),"-",INDEX(bHist,stat!$D6,_xlfn.XMATCH(IQ$3,bHist!$1:$1,0)))</f>
        <v>186.92609380197524</v>
      </c>
      <c r="IR6" s="45" cm="1">
        <f t="array" aca="1" ref="IR6" ca="1">IF(ISBLANK(INDEX(bHist,stat!$D6,_xlfn.XMATCH(IR$3,bHist!$1:$1,0))),"-",INDEX(bHist,stat!$D6,_xlfn.XMATCH(IR$3,bHist!$1:$1,0)))</f>
        <v>184.03693779075144</v>
      </c>
      <c r="IS6" s="45" cm="1">
        <f t="array" aca="1" ref="IS6" ca="1">IF(ISBLANK(INDEX(bHist,stat!$D6,_xlfn.XMATCH(IS$3,bHist!$1:$1,0))),"-",INDEX(bHist,stat!$D6,_xlfn.XMATCH(IS$3,bHist!$1:$1,0)))</f>
        <v>184.38795674538611</v>
      </c>
      <c r="IT6" s="45" cm="1">
        <f t="array" aca="1" ref="IT6" ca="1">IF(ISBLANK(INDEX(bHist,stat!$D6,_xlfn.XMATCH(IT$3,bHist!$1:$1,0))),"-",INDEX(bHist,stat!$D6,_xlfn.XMATCH(IT$3,bHist!$1:$1,0)))</f>
        <v>177.93060805571079</v>
      </c>
      <c r="IU6" s="45" cm="1">
        <f t="array" aca="1" ref="IU6" ca="1">IF(ISBLANK(INDEX(bHist,stat!$D6,_xlfn.XMATCH(IU$3,bHist!$1:$1,0))),"-",INDEX(bHist,stat!$D6,_xlfn.XMATCH(IU$3,bHist!$1:$1,0)))</f>
        <v>173.41636429154875</v>
      </c>
      <c r="IV6" s="45" cm="1">
        <f t="array" aca="1" ref="IV6" ca="1">IF(ISBLANK(INDEX(bHist,stat!$D6,_xlfn.XMATCH(IV$3,bHist!$1:$1,0))),"-",INDEX(bHist,stat!$D6,_xlfn.XMATCH(IV$3,bHist!$1:$1,0)))</f>
        <v>172.48931423187256</v>
      </c>
      <c r="IW6" s="45" cm="1">
        <f t="array" aca="1" ref="IW6" ca="1">IF(ISBLANK(INDEX(bHist,stat!$D6,_xlfn.XMATCH(IW$3,bHist!$1:$1,0))),"-",INDEX(bHist,stat!$D6,_xlfn.XMATCH(IW$3,bHist!$1:$1,0)))</f>
        <v>170.54720936036111</v>
      </c>
      <c r="IX6" s="45" cm="1">
        <f t="array" aca="1" ref="IX6" ca="1">IF(ISBLANK(INDEX(bHist,stat!$D6,_xlfn.XMATCH(IX$3,bHist!$1:$1,0))),"-",INDEX(bHist,stat!$D6,_xlfn.XMATCH(IX$3,bHist!$1:$1,0)))</f>
        <v>170.89922836899757</v>
      </c>
      <c r="IY6" s="45" cm="1">
        <f t="array" aca="1" ref="IY6" ca="1">IF(ISBLANK(INDEX(bHist,stat!$D6,_xlfn.XMATCH(IY$3,bHist!$1:$1,0))),"-",INDEX(bHist,stat!$D6,_xlfn.XMATCH(IY$3,bHist!$1:$1,0)))</f>
        <v>179.22367788004874</v>
      </c>
      <c r="IZ6" s="45" cm="1">
        <f t="array" aca="1" ref="IZ6" ca="1">IF(ISBLANK(INDEX(bHist,stat!$D6,_xlfn.XMATCH(IZ$3,bHist!$1:$1,0))),"-",INDEX(bHist,stat!$D6,_xlfn.XMATCH(IZ$3,bHist!$1:$1,0)))</f>
        <v>180.93177011513708</v>
      </c>
      <c r="JA6" s="45" cm="1">
        <f t="array" aca="1" ref="JA6" ca="1">IF(ISBLANK(INDEX(bHist,stat!$D6,_xlfn.XMATCH(JA$3,bHist!$1:$1,0))),"-",INDEX(bHist,stat!$D6,_xlfn.XMATCH(JA$3,bHist!$1:$1,0)))</f>
        <v>173.48936823368072</v>
      </c>
      <c r="JB6" s="45" cm="1">
        <f t="array" aca="1" ref="JB6" ca="1">IF(ISBLANK(INDEX(bHist,stat!$D6,_xlfn.XMATCH(JB$3,bHist!$1:$1,0))),"-",INDEX(bHist,stat!$D6,_xlfn.XMATCH(JB$3,bHist!$1:$1,0)))</f>
        <v>168.9191214454174</v>
      </c>
      <c r="JC6" s="45" cm="1">
        <f t="array" aca="1" ref="JC6" ca="1">IF(ISBLANK(INDEX(bHist,stat!$D6,_xlfn.XMATCH(JC$3,bHist!$1:$1,0))),"-",INDEX(bHist,stat!$D6,_xlfn.XMATCH(JC$3,bHist!$1:$1,0)))</f>
        <v>170.05318268346787</v>
      </c>
      <c r="JD6" s="45" cm="1">
        <f t="array" aca="1" ref="JD6" ca="1">IF(ISBLANK(INDEX(bHist,stat!$D6,_xlfn.XMATCH(JD$3,bHist!$1:$1,0))),"-",INDEX(bHist,stat!$D6,_xlfn.XMATCH(JD$3,bHist!$1:$1,0)))</f>
        <v>172.55831795799733</v>
      </c>
      <c r="JE6" s="45" cm="1">
        <f t="array" aca="1" ref="JE6" ca="1">IF(ISBLANK(INDEX(bHist,stat!$D6,_xlfn.XMATCH(JE$3,bHist!$1:$1,0))),"-",INDEX(bHist,stat!$D6,_xlfn.XMATCH(JE$3,bHist!$1:$1,0)))</f>
        <v>177.26957236051558</v>
      </c>
      <c r="JF6" s="45" cm="1">
        <f t="array" aca="1" ref="JF6" ca="1">IF(ISBLANK(INDEX(bHist,stat!$D6,_xlfn.XMATCH(JF$3,bHist!$1:$1,0))),"-",INDEX(bHist,stat!$D6,_xlfn.XMATCH(JF$3,bHist!$1:$1,0)))</f>
        <v>177.59458991110327</v>
      </c>
      <c r="JG6" s="45" cm="1">
        <f t="array" aca="1" ref="JG6" ca="1">IF(ISBLANK(INDEX(bHist,stat!$D6,_xlfn.XMATCH(JG$3,bHist!$1:$1,0))),"-",INDEX(bHist,stat!$D6,_xlfn.XMATCH(JG$3,bHist!$1:$1,0)))</f>
        <v>182.19283821141718</v>
      </c>
      <c r="JH6" s="45" cm="1">
        <f t="array" aca="1" ref="JH6" ca="1">IF(ISBLANK(INDEX(bHist,stat!$D6,_xlfn.XMATCH(JH$3,bHist!$1:$1,0))),"-",INDEX(bHist,stat!$D6,_xlfn.XMATCH(JH$3,bHist!$1:$1,0)))</f>
        <v>185.86103629004955</v>
      </c>
      <c r="JI6" s="45" cm="1">
        <f t="array" aca="1" ref="JI6" ca="1">IF(ISBLANK(INDEX(bHist,stat!$D6,_xlfn.XMATCH(JI$3,bHist!$1:$1,0))),"-",INDEX(bHist,stat!$D6,_xlfn.XMATCH(JI$3,bHist!$1:$1,0)))</f>
        <v>185.78003191590309</v>
      </c>
      <c r="JJ6" s="45" cm="1">
        <f t="array" aca="1" ref="JJ6" ca="1">IF(ISBLANK(INDEX(bHist,stat!$D6,_xlfn.XMATCH(JJ$3,bHist!$1:$1,0))),"-",INDEX(bHist,stat!$D6,_xlfn.XMATCH(JJ$3,bHist!$1:$1,0)))</f>
        <v>186.57207468533517</v>
      </c>
      <c r="JK6" s="45" cm="1">
        <f t="array" aca="1" ref="JK6" ca="1">IF(ISBLANK(INDEX(bHist,stat!$D6,_xlfn.XMATCH(JK$3,bHist!$1:$1,0))),"-",INDEX(bHist,stat!$D6,_xlfn.XMATCH(JK$3,bHist!$1:$1,0)))</f>
        <v>183.6029143539667</v>
      </c>
      <c r="JL6" s="45" cm="1">
        <f t="array" aca="1" ref="JL6" ca="1">IF(ISBLANK(INDEX(bHist,stat!$D6,_xlfn.XMATCH(JL$3,bHist!$1:$1,0))),"-",INDEX(bHist,stat!$D6,_xlfn.XMATCH(JL$3,bHist!$1:$1,0)))</f>
        <v>183.42390468764305</v>
      </c>
      <c r="JM6" s="45" cm="1">
        <f t="array" aca="1" ref="JM6" ca="1">IF(ISBLANK(INDEX(bHist,stat!$D6,_xlfn.XMATCH(JM$3,bHist!$1:$1,0))),"-",INDEX(bHist,stat!$D6,_xlfn.XMATCH(JM$3,bHist!$1:$1,0)))</f>
        <v>183.40890387761593</v>
      </c>
      <c r="JN6" s="45" cm="1">
        <f t="array" aca="1" ref="JN6" ca="1">IF(ISBLANK(INDEX(bHist,stat!$D6,_xlfn.XMATCH(JN$3,bHist!$1:$1,0))),"-",INDEX(bHist,stat!$D6,_xlfn.XMATCH(JN$3,bHist!$1:$1,0)))</f>
        <v>192.91241705679892</v>
      </c>
      <c r="JO6" s="45" cm="1">
        <f t="array" aca="1" ref="JO6" ca="1">IF(ISBLANK(INDEX(bHist,stat!$D6,_xlfn.XMATCH(JO$3,bHist!$1:$1,0))),"-",INDEX(bHist,stat!$D6,_xlfn.XMATCH(JO$3,bHist!$1:$1,0)))</f>
        <v>206.29413965499398</v>
      </c>
      <c r="JP6" s="45" cm="1">
        <f t="array" aca="1" ref="JP6" ca="1">IF(ISBLANK(INDEX(bHist,stat!$D6,_xlfn.XMATCH(JP$3,bHist!$1:$1,0))),"-",INDEX(bHist,stat!$D6,_xlfn.XMATCH(JP$3,bHist!$1:$1,0)))</f>
        <v>214.70159364819526</v>
      </c>
      <c r="JQ6" s="45" cm="1">
        <f t="array" aca="1" ref="JQ6" ca="1">IF(ISBLANK(INDEX(bHist,stat!$D6,_xlfn.XMATCH(JQ$3,bHist!$1:$1,0))),"-",INDEX(bHist,stat!$D6,_xlfn.XMATCH(JQ$3,bHist!$1:$1,0)))</f>
        <v>217.14672568261622</v>
      </c>
      <c r="JR6" s="45" cm="1">
        <f t="array" aca="1" ref="JR6" ca="1">IF(ISBLANK(INDEX(bHist,stat!$D6,_xlfn.XMATCH(JR$3,bHist!$1:$1,0))),"-",INDEX(bHist,stat!$D6,_xlfn.XMATCH(JR$3,bHist!$1:$1,0)))</f>
        <v>219.54685528695583</v>
      </c>
      <c r="JS6" s="45" cm="1">
        <f t="array" aca="1" ref="JS6" ca="1">IF(ISBLANK(INDEX(bHist,stat!$D6,_xlfn.XMATCH(JS$3,bHist!$1:$1,0))),"-",INDEX(bHist,stat!$D6,_xlfn.XMATCH(JS$3,bHist!$1:$1,0)))</f>
        <v>220.08688444793222</v>
      </c>
      <c r="JT6" s="45" cm="1">
        <f t="array" aca="1" ref="JT6" ca="1">IF(ISBLANK(INDEX(bHist,stat!$D6,_xlfn.XMATCH(JT$3,bHist!$1:$1,0))),"-",INDEX(bHist,stat!$D6,_xlfn.XMATCH(JT$3,bHist!$1:$1,0)))</f>
        <v>217.78075991976263</v>
      </c>
      <c r="JU6" s="45" cm="1">
        <f t="array" aca="1" ref="JU6" ca="1">IF(ISBLANK(INDEX(bHist,stat!$D6,_xlfn.XMATCH(JU$3,bHist!$1:$1,0))),"-",INDEX(bHist,stat!$D6,_xlfn.XMATCH(JU$3,bHist!$1:$1,0)))</f>
        <v>226.37122379529478</v>
      </c>
      <c r="JV6" s="45" cm="1">
        <f t="array" aca="1" ref="JV6" ca="1">IF(ISBLANK(INDEX(bHist,stat!$D6,_xlfn.XMATCH(JV$3,bHist!$1:$1,0))),"-",INDEX(bHist,stat!$D6,_xlfn.XMATCH(JV$3,bHist!$1:$1,0)))</f>
        <v>235.97074215865135</v>
      </c>
      <c r="JW6" s="45" cm="1">
        <f t="array" aca="1" ref="JW6" ca="1">IF(ISBLANK(INDEX(bHist,stat!$D6,_xlfn.XMATCH(JW$3,bHist!$1:$1,0))),"-",INDEX(bHist,stat!$D6,_xlfn.XMATCH(JW$3,bHist!$1:$1,0)))</f>
        <v>239.63393996727467</v>
      </c>
      <c r="JX6" s="45" cm="1">
        <f t="array" aca="1" ref="JX6" ca="1">IF(ISBLANK(INDEX(bHist,stat!$D6,_xlfn.XMATCH(JX$3,bHist!$1:$1,0))),"-",INDEX(bHist,stat!$D6,_xlfn.XMATCH(JX$3,bHist!$1:$1,0)))</f>
        <v>245.21524135136605</v>
      </c>
      <c r="JY6" s="45" cm="1">
        <f t="array" aca="1" ref="JY6" ca="1">IF(ISBLANK(INDEX(bHist,stat!$D6,_xlfn.XMATCH(JY$3,bHist!$1:$1,0))),"-",INDEX(bHist,stat!$D6,_xlfn.XMATCH(JY$3,bHist!$1:$1,0)))</f>
        <v>251.08255817997454</v>
      </c>
      <c r="JZ6" s="45" cm="1">
        <f t="array" aca="1" ref="JZ6" ca="1">IF(ISBLANK(INDEX(bHist,stat!$D6,_xlfn.XMATCH(JZ$3,bHist!$1:$1,0))),"-",INDEX(bHist,stat!$D6,_xlfn.XMATCH(JZ$3,bHist!$1:$1,0)))</f>
        <v>256.60985664796829</v>
      </c>
      <c r="KA6" s="45" cm="1">
        <f t="array" aca="1" ref="KA6" ca="1">IF(ISBLANK(INDEX(bHist,stat!$D6,_xlfn.XMATCH(KA$3,bHist!$1:$1,0))),"-",INDEX(bHist,stat!$D6,_xlfn.XMATCH(KA$3,bHist!$1:$1,0)))</f>
        <v>254.5777469162941</v>
      </c>
      <c r="KB6" s="45" cm="1">
        <f t="array" aca="1" ref="KB6" ca="1">IF(ISBLANK(INDEX(bHist,stat!$D6,_xlfn.XMATCH(KB$3,bHist!$1:$1,0))),"-",INDEX(bHist,stat!$D6,_xlfn.XMATCH(KB$3,bHist!$1:$1,0)))</f>
        <v>249.2264579526186</v>
      </c>
      <c r="KC6" s="45" cm="1">
        <f t="array" aca="1" ref="KC6" ca="1">IF(ISBLANK(INDEX(bHist,stat!$D6,_xlfn.XMATCH(KC$3,bHist!$1:$1,0))),"-",INDEX(bHist,stat!$D6,_xlfn.XMATCH(KC$3,bHist!$1:$1,0)))</f>
        <v>251.01955477786063</v>
      </c>
      <c r="KD6" s="45" cm="1">
        <f t="array" aca="1" ref="KD6" ca="1">IF(ISBLANK(INDEX(bHist,stat!$D6,_xlfn.XMATCH(KD$3,bHist!$1:$1,0))),"-",INDEX(bHist,stat!$D6,_xlfn.XMATCH(KD$3,bHist!$1:$1,0)))</f>
        <v>249.52347399115561</v>
      </c>
      <c r="KE6" s="45" cm="1">
        <f t="array" aca="1" ref="KE6" ca="1">IF(ISBLANK(INDEX(bHist,stat!$D6,_xlfn.XMATCH(KE$3,bHist!$1:$1,0))),"-",INDEX(bHist,stat!$D6,_xlfn.XMATCH(KE$3,bHist!$1:$1,0)))</f>
        <v>250.24551298046111</v>
      </c>
      <c r="KF6" s="45" cm="1">
        <f t="array" aca="1" ref="KF6" ca="1">IF(ISBLANK(INDEX(bHist,stat!$D6,_xlfn.XMATCH(KF$3,bHist!$1:$1,0))),"-",INDEX(bHist,stat!$D6,_xlfn.XMATCH(KF$3,bHist!$1:$1,0)))</f>
        <v>247.93338812828063</v>
      </c>
      <c r="KG6" s="45" cm="1">
        <f t="array" aca="1" ref="KG6" ca="1">IF(ISBLANK(INDEX(bHist,stat!$D6,_xlfn.XMATCH(KG$3,bHist!$1:$1,0))),"-",INDEX(bHist,stat!$D6,_xlfn.XMATCH(KG$3,bHist!$1:$1,0)))</f>
        <v>249.97349829196932</v>
      </c>
      <c r="KH6" s="45" cm="1">
        <f t="array" aca="1" ref="KH6" ca="1">IF(ISBLANK(INDEX(bHist,stat!$D6,_xlfn.XMATCH(KH$3,bHist!$1:$1,0))),"-",INDEX(bHist,stat!$D6,_xlfn.XMATCH(KH$3,bHist!$1:$1,0)))</f>
        <v>238.22186371672154</v>
      </c>
      <c r="KI6" s="45" cm="1">
        <f t="array" aca="1" ref="KI6" ca="1">IF(ISBLANK(INDEX(bHist,stat!$D6,_xlfn.XMATCH(KI$3,bHist!$1:$1,0))),"-",INDEX(bHist,stat!$D6,_xlfn.XMATCH(KI$3,bHist!$1:$1,0)))</f>
        <v>230.16942889416219</v>
      </c>
      <c r="KJ6" s="45" cm="1">
        <f t="array" aca="1" ref="KJ6" ca="1">IF(ISBLANK(INDEX(bHist,stat!$D6,_xlfn.XMATCH(KJ$3,bHist!$1:$1,0))),"-",INDEX(bHist,stat!$D6,_xlfn.XMATCH(KJ$3,bHist!$1:$1,0)))</f>
        <v>227.58028908348084</v>
      </c>
      <c r="KK6" s="45" cm="1">
        <f t="array" aca="1" ref="KK6" ca="1">IF(ISBLANK(INDEX(bHist,stat!$D6,_xlfn.XMATCH(KK$3,bHist!$1:$1,0))),"-",INDEX(bHist,stat!$D6,_xlfn.XMATCH(KK$3,bHist!$1:$1,0)))</f>
        <v>228.69634934949875</v>
      </c>
      <c r="KL6" s="45" cm="1">
        <f t="array" aca="1" ref="KL6" ca="1">IF(ISBLANK(INDEX(bHist,stat!$D6,_xlfn.XMATCH(KL$3,bHist!$1:$1,0))),"-",INDEX(bHist,stat!$D6,_xlfn.XMATCH(KL$3,bHist!$1:$1,0)))</f>
        <v>227.136265106678</v>
      </c>
      <c r="KM6" s="45" cm="1">
        <f t="array" aca="1" ref="KM6" ca="1">IF(ISBLANK(INDEX(bHist,stat!$D6,_xlfn.XMATCH(KM$3,bHist!$1:$1,0))),"-",INDEX(bHist,stat!$D6,_xlfn.XMATCH(KM$3,bHist!$1:$1,0)))</f>
        <v>233.99863566708564</v>
      </c>
      <c r="KN6" s="45" cm="1">
        <f t="array" aca="1" ref="KN6" ca="1">IF(ISBLANK(INDEX(bHist,stat!$D6,_xlfn.XMATCH(KN$3,bHist!$1:$1,0))),"-",INDEX(bHist,stat!$D6,_xlfn.XMATCH(KN$3,bHist!$1:$1,0)))</f>
        <v>232.64056233263014</v>
      </c>
      <c r="KO6" s="45" cm="1">
        <f t="array" aca="1" ref="KO6" ca="1">IF(ISBLANK(INDEX(bHist,stat!$D6,_xlfn.XMATCH(KO$3,bHist!$1:$1,0))),"-",INDEX(bHist,stat!$D6,_xlfn.XMATCH(KO$3,bHist!$1:$1,0)))</f>
        <v>232.0595309575796</v>
      </c>
      <c r="KP6" s="45" cm="1">
        <f t="array" aca="1" ref="KP6" ca="1">IF(ISBLANK(INDEX(bHist,stat!$D6,_xlfn.XMATCH(KP$3,bHist!$1:$1,0))),"-",INDEX(bHist,stat!$D6,_xlfn.XMATCH(KP$3,bHist!$1:$1,0)))</f>
        <v>228.47333730709553</v>
      </c>
      <c r="KQ6" s="45" cm="1">
        <f t="array" aca="1" ref="KQ6" ca="1">IF(ISBLANK(INDEX(bHist,stat!$D6,_xlfn.XMATCH(KQ$3,bHist!$1:$1,0))),"-",INDEX(bHist,stat!$D6,_xlfn.XMATCH(KQ$3,bHist!$1:$1,0)))</f>
        <v>231.56350417268274</v>
      </c>
      <c r="KR6" s="45" cm="1">
        <f t="array" aca="1" ref="KR6" ca="1">IF(ISBLANK(INDEX(bHist,stat!$D6,_xlfn.XMATCH(KR$3,bHist!$1:$1,0))),"-",INDEX(bHist,stat!$D6,_xlfn.XMATCH(KR$3,bHist!$1:$1,0)))</f>
        <v>218.88181937575339</v>
      </c>
      <c r="KS6" s="45" cm="1">
        <f t="array" aca="1" ref="KS6" ca="1">IF(ISBLANK(INDEX(bHist,stat!$D6,_xlfn.XMATCH(KS$3,bHist!$1:$1,0))),"-",INDEX(bHist,stat!$D6,_xlfn.XMATCH(KS$3,bHist!$1:$1,0)))</f>
        <v>210.57437078273296</v>
      </c>
      <c r="KT6" s="45" cm="1">
        <f t="array" aca="1" ref="KT6" ca="1">IF(ISBLANK(INDEX(bHist,stat!$D6,_xlfn.XMATCH(KT$3,bHist!$1:$1,0))),"-",INDEX(bHist,stat!$D6,_xlfn.XMATCH(KT$3,bHist!$1:$1,0)))</f>
        <v>200.01480057764053</v>
      </c>
      <c r="KU6" s="45" cm="1">
        <f t="array" aca="1" ref="KU6" ca="1">IF(ISBLANK(INDEX(bHist,stat!$D6,_xlfn.XMATCH(KU$3,bHist!$1:$1,0))),"-",INDEX(bHist,stat!$D6,_xlfn.XMATCH(KU$3,bHist!$1:$1,0)))</f>
        <v>200.40882185435294</v>
      </c>
      <c r="KV6" s="45" cm="1">
        <f t="array" aca="1" ref="KV6" ca="1">IF(ISBLANK(INDEX(bHist,stat!$D6,_xlfn.XMATCH(KV$3,bHist!$1:$1,0))),"-",INDEX(bHist,stat!$D6,_xlfn.XMATCH(KV$3,bHist!$1:$1,0)))</f>
        <v>200.97885263538359</v>
      </c>
      <c r="KW6" s="45" cm="1">
        <f t="array" aca="1" ref="KW6" ca="1">IF(ISBLANK(INDEX(bHist,stat!$D6,_xlfn.XMATCH(KW$3,bHist!$1:$1,0))),"-",INDEX(bHist,stat!$D6,_xlfn.XMATCH(KW$3,bHist!$1:$1,0)))</f>
        <v>205.07407377278804</v>
      </c>
      <c r="KX6" s="45" cm="1">
        <f t="array" aca="1" ref="KX6" ca="1">IF(ISBLANK(INDEX(bHist,stat!$D6,_xlfn.XMATCH(KX$3,bHist!$1:$1,0))),"-",INDEX(bHist,stat!$D6,_xlfn.XMATCH(KX$3,bHist!$1:$1,0)))</f>
        <v>207.07118161439897</v>
      </c>
      <c r="KY6" s="45" cm="1">
        <f t="array" aca="1" ref="KY6" ca="1">IF(ISBLANK(INDEX(bHist,stat!$D6,_xlfn.XMATCH(KY$3,bHist!$1:$1,0))),"-",INDEX(bHist,stat!$D6,_xlfn.XMATCH(KY$3,bHist!$1:$1,0)))</f>
        <v>210.89138790130616</v>
      </c>
      <c r="KZ6" s="45" cm="1">
        <f t="array" aca="1" ref="KZ6" ca="1">IF(ISBLANK(INDEX(bHist,stat!$D6,_xlfn.XMATCH(KZ$3,bHist!$1:$1,0))),"-",INDEX(bHist,stat!$D6,_xlfn.XMATCH(KZ$3,bHist!$1:$1,0)))</f>
        <v>209.82633038938044</v>
      </c>
      <c r="LA6" s="45" cm="1">
        <f t="array" aca="1" ref="LA6" ca="1">IF(ISBLANK(INDEX(bHist,stat!$D6,_xlfn.XMATCH(LA$3,bHist!$1:$1,0))),"-",INDEX(bHist,stat!$D6,_xlfn.XMATCH(LA$3,bHist!$1:$1,0)))</f>
        <v>210.48836613857748</v>
      </c>
      <c r="LB6" s="45" cm="1">
        <f t="array" aca="1" ref="LB6" ca="1">IF(ISBLANK(INDEX(bHist,stat!$D6,_xlfn.XMATCH(LB$3,bHist!$1:$1,0))),"-",INDEX(bHist,stat!$D6,_xlfn.XMATCH(LB$3,bHist!$1:$1,0)))</f>
        <v>209.89133389949799</v>
      </c>
      <c r="LC6" s="45" cm="1">
        <f t="array" aca="1" ref="LC6" ca="1">IF(ISBLANK(INDEX(bHist,stat!$D6,_xlfn.XMATCH(LC$3,bHist!$1:$1,0))),"-",INDEX(bHist,stat!$D6,_xlfn.XMATCH(LC$3,bHist!$1:$1,0)))</f>
        <v>211.45741846632959</v>
      </c>
      <c r="LD6" s="45" cm="1">
        <f t="array" aca="1" ref="LD6" ca="1">IF(ISBLANK(INDEX(bHist,stat!$D6,_xlfn.XMATCH(LD$3,bHist!$1:$1,0))),"-",INDEX(bHist,stat!$D6,_xlfn.XMATCH(LD$3,bHist!$1:$1,0)))</f>
        <v>209.73932569122314</v>
      </c>
      <c r="LE6" s="45" cm="1">
        <f t="array" aca="1" ref="LE6" ca="1">IF(ISBLANK(INDEX(bHist,stat!$D6,_xlfn.XMATCH(LE$3,bHist!$1:$1,0))),"-",INDEX(bHist,stat!$D6,_xlfn.XMATCH(LE$3,bHist!$1:$1,0)))</f>
        <v>215.73564948606489</v>
      </c>
      <c r="LF6" s="45" cm="1">
        <f t="array" aca="1" ref="LF6" ca="1">IF(ISBLANK(INDEX(bHist,stat!$D6,_xlfn.XMATCH(LF$3,bHist!$1:$1,0))),"-",INDEX(bHist,stat!$D6,_xlfn.XMATCH(LF$3,bHist!$1:$1,0)))</f>
        <v>214.69059305417537</v>
      </c>
      <c r="LG6" s="45" cm="1">
        <f t="array" aca="1" ref="LG6" ca="1">IF(ISBLANK(INDEX(bHist,stat!$D6,_xlfn.XMATCH(LG$3,bHist!$1:$1,0))),"-",INDEX(bHist,stat!$D6,_xlfn.XMATCH(LG$3,bHist!$1:$1,0)))</f>
        <v>222.91503716504573</v>
      </c>
      <c r="LH6" s="45" cm="1">
        <f t="array" aca="1" ref="LH6" ca="1">IF(ISBLANK(INDEX(bHist,stat!$D6,_xlfn.XMATCH(LH$3,bHist!$1:$1,0))),"-",INDEX(bHist,stat!$D6,_xlfn.XMATCH(LH$3,bHist!$1:$1,0)))</f>
        <v>229.76040680742264</v>
      </c>
      <c r="LI6" s="45" cm="1">
        <f t="array" aca="1" ref="LI6" ca="1">IF(ISBLANK(INDEX(bHist,stat!$D6,_xlfn.XMATCH(LI$3,bHist!$1:$1,0))),"-",INDEX(bHist,stat!$D6,_xlfn.XMATCH(LI$3,bHist!$1:$1,0)))</f>
        <v>234.4836618579626</v>
      </c>
      <c r="LJ6" s="45" cm="1">
        <f t="array" aca="1" ref="LJ6" ca="1">IF(ISBLANK(INDEX(bHist,stat!$D6,_xlfn.XMATCH(LJ$3,bHist!$1:$1,0))),"-",INDEX(bHist,stat!$D6,_xlfn.XMATCH(LJ$3,bHist!$1:$1,0)))</f>
        <v>231.96152566540243</v>
      </c>
      <c r="LK6" s="45" cm="1">
        <f t="array" aca="1" ref="LK6" ca="1">IF(ISBLANK(INDEX(bHist,stat!$D6,_xlfn.XMATCH(LK$3,bHist!$1:$1,0))),"-",INDEX(bHist,stat!$D6,_xlfn.XMATCH(LK$3,bHist!$1:$1,0)))</f>
        <v>230.88046728944778</v>
      </c>
      <c r="LL6" s="45" cm="1">
        <f t="array" aca="1" ref="LL6" ca="1">IF(ISBLANK(INDEX(bHist,stat!$D6,_xlfn.XMATCH(LL$3,bHist!$1:$1,0))),"-",INDEX(bHist,stat!$D6,_xlfn.XMATCH(LL$3,bHist!$1:$1,0)))</f>
        <v>230.9554713395834</v>
      </c>
      <c r="LM6" s="45" cm="1">
        <f t="array" aca="1" ref="LM6" ca="1">IF(ISBLANK(INDEX(bHist,stat!$D6,_xlfn.XMATCH(LM$3,bHist!$1:$1,0))),"-",INDEX(bHist,stat!$D6,_xlfn.XMATCH(LM$3,bHist!$1:$1,0)))</f>
        <v>229.90541463768483</v>
      </c>
      <c r="LN6" s="45" cm="1">
        <f t="array" aca="1" ref="LN6" ca="1">IF(ISBLANK(INDEX(bHist,stat!$D6,_xlfn.XMATCH(LN$3,bHist!$1:$1,0))),"-",INDEX(bHist,stat!$D6,_xlfn.XMATCH(LN$3,bHist!$1:$1,0)))</f>
        <v>228.30432818078995</v>
      </c>
      <c r="LO6" s="45" cm="1">
        <f t="array" aca="1" ref="LO6" ca="1">IF(ISBLANK(INDEX(bHist,stat!$D6,_xlfn.XMATCH(LO$3,bHist!$1:$1,0))),"-",INDEX(bHist,stat!$D6,_xlfn.XMATCH(LO$3,bHist!$1:$1,0)))</f>
        <v>233.55961196029185</v>
      </c>
      <c r="LP6" s="45" cm="1">
        <f t="array" aca="1" ref="LP6" ca="1">IF(ISBLANK(INDEX(bHist,stat!$D6,_xlfn.XMATCH(LP$3,bHist!$1:$1,0))),"-",INDEX(bHist,stat!$D6,_xlfn.XMATCH(LP$3,bHist!$1:$1,0)))</f>
        <v>235.18569976723194</v>
      </c>
      <c r="LQ6" s="45" cm="1">
        <f t="array" aca="1" ref="LQ6" ca="1">IF(ISBLANK(INDEX(bHist,stat!$D6,_xlfn.XMATCH(LQ$3,bHist!$1:$1,0))),"-",INDEX(bHist,stat!$D6,_xlfn.XMATCH(LQ$3,bHist!$1:$1,0)))</f>
        <v>244.11518194937707</v>
      </c>
      <c r="LR6" s="45" cm="1">
        <f t="array" aca="1" ref="LR6" ca="1">IF(ISBLANK(INDEX(bHist,stat!$D6,_xlfn.XMATCH(LR$3,bHist!$1:$1,0))),"-",INDEX(bHist,stat!$D6,_xlfn.XMATCH(LR$3,bHist!$1:$1,0)))</f>
        <v>248.26540605688095</v>
      </c>
      <c r="LS6" s="45" cm="1">
        <f t="array" aca="1" ref="LS6" ca="1">IF(ISBLANK(INDEX(bHist,stat!$D6,_xlfn.XMATCH(LS$3,bHist!$1:$1,0))),"-",INDEX(bHist,stat!$D6,_xlfn.XMATCH(LS$3,bHist!$1:$1,0)))</f>
        <v>253.43668530023098</v>
      </c>
      <c r="LT6" s="45" cm="1">
        <f t="array" aca="1" ref="LT6" ca="1">IF(ISBLANK(INDEX(bHist,stat!$D6,_xlfn.XMATCH(LT$3,bHist!$1:$1,0))),"-",INDEX(bHist,stat!$D6,_xlfn.XMATCH(LT$3,bHist!$1:$1,0)))</f>
        <v>251.25456746828559</v>
      </c>
      <c r="LU6" s="45" cm="1">
        <f t="array" aca="1" ref="LU6" ca="1">IF(ISBLANK(INDEX(bHist,stat!$D6,_xlfn.XMATCH(LU$3,bHist!$1:$1,0))),"-",INDEX(bHist,stat!$D6,_xlfn.XMATCH(LU$3,bHist!$1:$1,0)))</f>
        <v>256.70286167013649</v>
      </c>
      <c r="LV6" s="45" cm="1">
        <f t="array" aca="1" ref="LV6" ca="1">IF(ISBLANK(INDEX(bHist,stat!$D6,_xlfn.XMATCH(LV$3,bHist!$1:$1,0))),"-",INDEX(bHist,stat!$D6,_xlfn.XMATCH(LV$3,bHist!$1:$1,0)))</f>
        <v>255.77481155645847</v>
      </c>
      <c r="LW6" s="45" cm="1">
        <f t="array" aca="1" ref="LW6" ca="1">IF(ISBLANK(INDEX(bHist,stat!$D6,_xlfn.XMATCH(LW$3,bHist!$1:$1,0))),"-",INDEX(bHist,stat!$D6,_xlfn.XMATCH(LW$3,bHist!$1:$1,0)))</f>
        <v>254.17472515356542</v>
      </c>
      <c r="LX6" s="45" cm="1">
        <f t="array" aca="1" ref="LX6" ca="1">IF(ISBLANK(INDEX(bHist,stat!$D6,_xlfn.XMATCH(LX$3,bHist!$1:$1,0))),"-",INDEX(bHist,stat!$D6,_xlfn.XMATCH(LX$3,bHist!$1:$1,0)))</f>
        <v>251.57058453285694</v>
      </c>
      <c r="LY6" s="45" cm="1">
        <f t="array" aca="1" ref="LY6" ca="1">IF(ISBLANK(INDEX(bHist,stat!$D6,_xlfn.XMATCH(LY$3,bHist!$1:$1,0))),"-",INDEX(bHist,stat!$D6,_xlfn.XMATCH(LY$3,bHist!$1:$1,0)))</f>
        <v>248.8354368379116</v>
      </c>
      <c r="LZ6" s="45" cm="1">
        <f t="array" aca="1" ref="LZ6" ca="1">IF(ISBLANK(INDEX(bHist,stat!$D6,_xlfn.XMATCH(LZ$3,bHist!$1:$1,0))),"-",INDEX(bHist,stat!$D6,_xlfn.XMATCH(LZ$3,bHist!$1:$1,0)))</f>
        <v>255.46379476189611</v>
      </c>
      <c r="MA6" s="45" cm="1">
        <f t="array" aca="1" ref="MA6" ca="1">IF(ISBLANK(INDEX(bHist,stat!$D6,_xlfn.XMATCH(MA$3,bHist!$1:$1,0))),"-",INDEX(bHist,stat!$D6,_xlfn.XMATCH(MA$3,bHist!$1:$1,0)))</f>
        <v>259.83203064179418</v>
      </c>
      <c r="MB6" s="45" cm="1">
        <f t="array" aca="1" ref="MB6" ca="1">IF(ISBLANK(INDEX(bHist,stat!$D6,_xlfn.XMATCH(MB$3,bHist!$1:$1,0))),"-",INDEX(bHist,stat!$D6,_xlfn.XMATCH(MB$3,bHist!$1:$1,0)))</f>
        <v>257.57890897572042</v>
      </c>
      <c r="MC6" s="45" cm="1">
        <f t="array" aca="1" ref="MC6" ca="1">IF(ISBLANK(INDEX(bHist,stat!$D6,_xlfn.XMATCH(MC$3,bHist!$1:$1,0))),"-",INDEX(bHist,stat!$D6,_xlfn.XMATCH(MC$3,bHist!$1:$1,0)))</f>
        <v>261.83013853740687</v>
      </c>
      <c r="MD6" s="45" cm="1">
        <f t="array" aca="1" ref="MD6" ca="1">IF(ISBLANK(INDEX(bHist,stat!$D6,_xlfn.XMATCH(MD$3,bHist!$1:$1,0))),"-",INDEX(bHist,stat!$D6,_xlfn.XMATCH(MD$3,bHist!$1:$1,0)))</f>
        <v>265.05831285524368</v>
      </c>
      <c r="ME6" s="45" cm="1">
        <f t="array" aca="1" ref="ME6" ca="1">IF(ISBLANK(INDEX(bHist,stat!$D6,_xlfn.XMATCH(ME$3,bHist!$1:$1,0))),"-",INDEX(bHist,stat!$D6,_xlfn.XMATCH(ME$3,bHist!$1:$1,0)))</f>
        <v>271.2676481524706</v>
      </c>
      <c r="MF6" s="45" cm="1">
        <f t="array" aca="1" ref="MF6" ca="1">IF(ISBLANK(INDEX(bHist,stat!$D6,_xlfn.XMATCH(MF$3,bHist!$1:$1,0))),"-",INDEX(bHist,stat!$D6,_xlfn.XMATCH(MF$3,bHist!$1:$1,0)))</f>
        <v>273.97579438936714</v>
      </c>
      <c r="MG6" s="45" cm="1">
        <f t="array" aca="1" ref="MG6" ca="1">IF(ISBLANK(INDEX(bHist,stat!$D6,_xlfn.XMATCH(MG$3,bHist!$1:$1,0))),"-",INDEX(bHist,stat!$D6,_xlfn.XMATCH(MG$3,bHist!$1:$1,0)))</f>
        <v>271.88168130958081</v>
      </c>
      <c r="MH6" s="45" cm="1">
        <f t="array" aca="1" ref="MH6" ca="1">IF(ISBLANK(INDEX(bHist,stat!$D6,_xlfn.XMATCH(MH$3,bHist!$1:$1,0))),"-",INDEX(bHist,stat!$D6,_xlfn.XMATCH(MH$3,bHist!$1:$1,0)))</f>
        <v>263.50422893643378</v>
      </c>
      <c r="MI6" s="45" cm="1">
        <f t="array" aca="1" ref="MI6" ca="1">IF(ISBLANK(INDEX(bHist,stat!$D6,_xlfn.XMATCH(MI$3,bHist!$1:$1,0))),"-",INDEX(bHist,stat!$D6,_xlfn.XMATCH(MI$3,bHist!$1:$1,0)))</f>
        <v>259.12799262452126</v>
      </c>
      <c r="MJ6" s="45" cm="1">
        <f t="array" aca="1" ref="MJ6" ca="1">IF(ISBLANK(INDEX(bHist,stat!$D6,_xlfn.XMATCH(MJ$3,bHist!$1:$1,0))),"-",INDEX(bHist,stat!$D6,_xlfn.XMATCH(MJ$3,bHist!$1:$1,0)))</f>
        <v>261.07909798204901</v>
      </c>
      <c r="MK6" s="45" cm="1">
        <f t="array" aca="1" ref="MK6" ca="1">IF(ISBLANK(INDEX(bHist,stat!$D6,_xlfn.XMATCH(MK$3,bHist!$1:$1,0))),"-",INDEX(bHist,stat!$D6,_xlfn.XMATCH(MK$3,bHist!$1:$1,0)))</f>
        <v>261.59112563097477</v>
      </c>
      <c r="ML6" s="45" cm="1">
        <f t="array" aca="1" ref="ML6" ca="1">IF(ISBLANK(INDEX(bHist,stat!$D6,_xlfn.XMATCH(ML$3,bHist!$1:$1,0))),"-",INDEX(bHist,stat!$D6,_xlfn.XMATCH(ML$3,bHist!$1:$1,0)))</f>
        <v>259.08899051845071</v>
      </c>
      <c r="MM6" s="45" cm="1">
        <f t="array" aca="1" ref="MM6" ca="1">IF(ISBLANK(INDEX(bHist,stat!$D6,_xlfn.XMATCH(MM$3,bHist!$1:$1,0))),"-",INDEX(bHist,stat!$D6,_xlfn.XMATCH(MM$3,bHist!$1:$1,0)))</f>
        <v>265.81635378861432</v>
      </c>
      <c r="MN6" s="45" cm="1">
        <f t="array" aca="1" ref="MN6" ca="1">IF(ISBLANK(INDEX(bHist,stat!$D6,_xlfn.XMATCH(MN$3,bHist!$1:$1,0))),"-",INDEX(bHist,stat!$D6,_xlfn.XMATCH(MN$3,bHist!$1:$1,0)))</f>
        <v>275.37086972188951</v>
      </c>
      <c r="MO6" s="45" cm="1">
        <f t="array" aca="1" ref="MO6" ca="1">IF(ISBLANK(INDEX(bHist,stat!$D6,_xlfn.XMATCH(MO$3,bHist!$1:$1,0))),"-",INDEX(bHist,stat!$D6,_xlfn.XMATCH(MO$3,bHist!$1:$1,0)))</f>
        <v>279.79910884189604</v>
      </c>
      <c r="MP6" s="45" cm="1">
        <f t="array" aca="1" ref="MP6" ca="1">IF(ISBLANK(INDEX(bHist,stat!$D6,_xlfn.XMATCH(MP$3,bHist!$1:$1,0))),"-",INDEX(bHist,stat!$D6,_xlfn.XMATCH(MP$3,bHist!$1:$1,0)))</f>
        <v>283.47230719053744</v>
      </c>
      <c r="MQ6" s="45" cm="1">
        <f t="array" aca="1" ref="MQ6" ca="1">IF(ISBLANK(INDEX(bHist,stat!$D6,_xlfn.XMATCH(MQ$3,bHist!$1:$1,0))),"-",INDEX(bHist,stat!$D6,_xlfn.XMATCH(MQ$3,bHist!$1:$1,0)))</f>
        <v>281.49520042896273</v>
      </c>
      <c r="MR6" s="45" cm="1">
        <f t="array" aca="1" ref="MR6" ca="1">IF(ISBLANK(INDEX(bHist,stat!$D6,_xlfn.XMATCH(MR$3,bHist!$1:$1,0))),"-",INDEX(bHist,stat!$D6,_xlfn.XMATCH(MR$3,bHist!$1:$1,0)))</f>
        <v>283.89733014130593</v>
      </c>
      <c r="MS6" s="45" cm="1">
        <f t="array" aca="1" ref="MS6" ca="1">IF(ISBLANK(INDEX(bHist,stat!$D6,_xlfn.XMATCH(MS$3,bHist!$1:$1,0))),"-",INDEX(bHist,stat!$D6,_xlfn.XMATCH(MS$3,bHist!$1:$1,0)))</f>
        <v>284.13334288573265</v>
      </c>
      <c r="MT6" s="45" cm="1">
        <f t="array" aca="1" ref="MT6" ca="1">IF(ISBLANK(INDEX(bHist,stat!$D6,_xlfn.XMATCH(MT$3,bHist!$1:$1,0))),"-",INDEX(bHist,stat!$D6,_xlfn.XMATCH(MT$3,bHist!$1:$1,0)))</f>
        <v>288.00255181872848</v>
      </c>
      <c r="MU6" s="45" cm="1">
        <f t="array" aca="1" ref="MU6" ca="1">IF(ISBLANK(INDEX(bHist,stat!$D6,_xlfn.XMATCH(MU$3,bHist!$1:$1,0))),"-",INDEX(bHist,stat!$D6,_xlfn.XMATCH(MU$3,bHist!$1:$1,0)))</f>
        <v>292.12377436017988</v>
      </c>
      <c r="MV6" s="45" cm="1">
        <f t="array" aca="1" ref="MV6" ca="1">IF(ISBLANK(INDEX(bHist,stat!$D6,_xlfn.XMATCH(MV$3,bHist!$1:$1,0))),"-",INDEX(bHist,stat!$D6,_xlfn.XMATCH(MV$3,bHist!$1:$1,0)))</f>
        <v>293.09482679593566</v>
      </c>
      <c r="MW6" s="45" cm="1">
        <f t="array" aca="1" ref="MW6" ca="1">IF(ISBLANK(INDEX(bHist,stat!$D6,_xlfn.XMATCH(MW$3,bHist!$1:$1,0))),"-",INDEX(bHist,stat!$D6,_xlfn.XMATCH(MW$3,bHist!$1:$1,0)))</f>
        <v>292.61880109107494</v>
      </c>
      <c r="MX6" s="45" cm="1">
        <f t="array" aca="1" ref="MX6" ca="1">IF(ISBLANK(INDEX(bHist,stat!$D6,_xlfn.XMATCH(MX$3,bHist!$1:$1,0))),"-",INDEX(bHist,stat!$D6,_xlfn.XMATCH(MX$3,bHist!$1:$1,0)))</f>
        <v>299.26816014909747</v>
      </c>
      <c r="MY6" s="45" cm="1">
        <f t="array" aca="1" ref="MY6" ca="1">IF(ISBLANK(INDEX(bHist,stat!$D6,_xlfn.XMATCH(MY$3,bHist!$1:$1,0))),"-",INDEX(bHist,stat!$D6,_xlfn.XMATCH(MY$3,bHist!$1:$1,0)))</f>
        <v>305.85751596701147</v>
      </c>
      <c r="MZ6" s="45" cm="1">
        <f t="array" aca="1" ref="MZ6" ca="1">IF(ISBLANK(INDEX(bHist,stat!$D6,_xlfn.XMATCH(MZ$3,bHist!$1:$1,0))),"-",INDEX(bHist,stat!$D6,_xlfn.XMATCH(MZ$3,bHist!$1:$1,0)))</f>
        <v>306.77456548666953</v>
      </c>
      <c r="NA6" s="45" cm="1">
        <f t="array" aca="1" ref="NA6" ca="1">IF(ISBLANK(INDEX(bHist,stat!$D6,_xlfn.XMATCH(NA$3,bHist!$1:$1,0))),"-",INDEX(bHist,stat!$D6,_xlfn.XMATCH(NA$3,bHist!$1:$1,0)))</f>
        <v>302.56133797705178</v>
      </c>
      <c r="NB6" s="45" cm="1">
        <f t="array" aca="1" ref="NB6" ca="1">IF(ISBLANK(INDEX(bHist,stat!$D6,_xlfn.XMATCH(NB$3,bHist!$1:$1,0))),"-",INDEX(bHist,stat!$D6,_xlfn.XMATCH(NB$3,bHist!$1:$1,0)))</f>
        <v>293.40584359049797</v>
      </c>
      <c r="NC6" s="45" cm="1">
        <f t="array" aca="1" ref="NC6" ca="1">IF(ISBLANK(INDEX(bHist,stat!$D6,_xlfn.XMATCH(NC$3,bHist!$1:$1,0))),"-",INDEX(bHist,stat!$D6,_xlfn.XMATCH(NC$3,bHist!$1:$1,0)))</f>
        <v>297.30105392754081</v>
      </c>
      <c r="ND6" s="45" cm="1">
        <f t="array" aca="1" ref="ND6" ca="1">IF(ISBLANK(INDEX(bHist,stat!$D6,_xlfn.XMATCH(ND$3,bHist!$1:$1,0))),"-",INDEX(bHist,stat!$D6,_xlfn.XMATCH(ND$3,bHist!$1:$1,0)))</f>
        <v>303.49438836073875</v>
      </c>
      <c r="NE6" s="45" cm="1">
        <f t="array" aca="1" ref="NE6" ca="1">IF(ISBLANK(INDEX(bHist,stat!$D6,_xlfn.XMATCH(NE$3,bHist!$1:$1,0))),"-",INDEX(bHist,stat!$D6,_xlfn.XMATCH(NE$3,bHist!$1:$1,0)))</f>
        <v>304.14942373192309</v>
      </c>
      <c r="NF6" s="45" cm="1">
        <f t="array" aca="1" ref="NF6" ca="1">IF(ISBLANK(INDEX(bHist,stat!$D6,_xlfn.XMATCH(NF$3,bHist!$1:$1,0))),"-",INDEX(bHist,stat!$D6,_xlfn.XMATCH(NF$3,bHist!$1:$1,0)))</f>
        <v>307.84662337660785</v>
      </c>
      <c r="NG6" s="45" cm="1">
        <f t="array" aca="1" ref="NG6" ca="1">IF(ISBLANK(INDEX(bHist,stat!$D6,_xlfn.XMATCH(NG$3,bHist!$1:$1,0))),"-",INDEX(bHist,stat!$D6,_xlfn.XMATCH(NG$3,bHist!$1:$1,0)))</f>
        <v>322.76742908358574</v>
      </c>
      <c r="NH6" s="45" cm="1">
        <f t="array" aca="1" ref="NH6" ca="1">IF(ISBLANK(INDEX(bHist,stat!$D6,_xlfn.XMATCH(NH$3,bHist!$1:$1,0))),"-",INDEX(bHist,stat!$D6,_xlfn.XMATCH(NH$3,bHist!$1:$1,0)))</f>
        <v>326.5376326704025</v>
      </c>
      <c r="NI6" s="45" cm="1">
        <f t="array" aca="1" ref="NI6" ca="1">IF(ISBLANK(INDEX(bHist,stat!$D6,_xlfn.XMATCH(NI$3,bHist!$1:$1,0))),"-",INDEX(bHist,stat!$D6,_xlfn.XMATCH(NI$3,bHist!$1:$1,0)))</f>
        <v>324.76653703320028</v>
      </c>
      <c r="NJ6" s="45" cm="1">
        <f t="array" aca="1" ref="NJ6" ca="1">IF(ISBLANK(INDEX(bHist,stat!$D6,_xlfn.XMATCH(NJ$3,bHist!$1:$1,0))),"-",INDEX(bHist,stat!$D6,_xlfn.XMATCH(NJ$3,bHist!$1:$1,0)))</f>
        <v>326.82064795291421</v>
      </c>
      <c r="NK6" s="45" cm="1">
        <f t="array" aca="1" ref="NK6" ca="1">IF(ISBLANK(INDEX(bHist,stat!$D6,_xlfn.XMATCH(NK$3,bHist!$1:$1,0))),"-",INDEX(bHist,stat!$D6,_xlfn.XMATCH(NK$3,bHist!$1:$1,0)))</f>
        <v>328.3327296036482</v>
      </c>
      <c r="NL6" s="45" cm="1">
        <f t="array" aca="1" ref="NL6" ca="1">IF(ISBLANK(INDEX(bHist,stat!$D6,_xlfn.XMATCH(NL$3,bHist!$1:$1,0))),"-",INDEX(bHist,stat!$D6,_xlfn.XMATCH(NL$3,bHist!$1:$1,0)))</f>
        <v>326.88965167903899</v>
      </c>
      <c r="NM6" s="45" cm="1">
        <f t="array" aca="1" ref="NM6" ca="1">IF(ISBLANK(INDEX(bHist,stat!$D6,_xlfn.XMATCH(NM$3,bHist!$1:$1,0))),"-",INDEX(bHist,stat!$D6,_xlfn.XMATCH(NM$3,bHist!$1:$1,0)))</f>
        <v>324.32151300239559</v>
      </c>
      <c r="NN6" s="45" cm="1">
        <f t="array" aca="1" ref="NN6" ca="1">IF(ISBLANK(INDEX(bHist,stat!$D6,_xlfn.XMATCH(NN$3,bHist!$1:$1,0))),"-",INDEX(bHist,stat!$D6,_xlfn.XMATCH(NN$3,bHist!$1:$1,0)))</f>
        <v>320.23429229700565</v>
      </c>
      <c r="NO6" s="45" cm="1">
        <f t="array" aca="1" ref="NO6" ca="1">IF(ISBLANK(INDEX(bHist,stat!$D6,_xlfn.XMATCH(NO$3,bHist!$1:$1,0))),"-",INDEX(bHist,stat!$D6,_xlfn.XMATCH(NO$3,bHist!$1:$1,0)))</f>
        <v>324.28251089632511</v>
      </c>
      <c r="NP6" s="45" cm="1">
        <f t="array" aca="1" ref="NP6" ca="1">IF(ISBLANK(INDEX(bHist,stat!$D6,_xlfn.XMATCH(NP$3,bHist!$1:$1,0))),"-",INDEX(bHist,stat!$D6,_xlfn.XMATCH(NP$3,bHist!$1:$1,0)))</f>
        <v>331.09887897264957</v>
      </c>
      <c r="NQ6" s="45" cm="1">
        <f t="array" aca="1" ref="NQ6" ca="1">IF(ISBLANK(INDEX(bHist,stat!$D6,_xlfn.XMATCH(NQ$3,bHist!$1:$1,0))),"-",INDEX(bHist,stat!$D6,_xlfn.XMATCH(NQ$3,bHist!$1:$1,0)))</f>
        <v>333.2369944285154</v>
      </c>
      <c r="NR6" s="45" cm="1">
        <f t="array" aca="1" ref="NR6" ca="1">IF(ISBLANK(INDEX(bHist,stat!$D6,_xlfn.XMATCH(NR$3,bHist!$1:$1,0))),"-",INDEX(bHist,stat!$D6,_xlfn.XMATCH(NR$3,bHist!$1:$1,0)))</f>
        <v>341.32243103313442</v>
      </c>
      <c r="NS6" s="45" cm="1">
        <f t="array" aca="1" ref="NS6" ca="1">IF(ISBLANK(INDEX(bHist,stat!$D6,_xlfn.XMATCH(NS$3,bHist!$1:$1,0))),"-",INDEX(bHist,stat!$D6,_xlfn.XMATCH(NS$3,bHist!$1:$1,0)))</f>
        <v>340.69739728200432</v>
      </c>
      <c r="NT6" s="45" cm="1">
        <f t="array" aca="1" ref="NT6" ca="1">IF(ISBLANK(INDEX(bHist,stat!$D6,_xlfn.XMATCH(NT$3,bHist!$1:$1,0))),"-",INDEX(bHist,stat!$D6,_xlfn.XMATCH(NT$3,bHist!$1:$1,0)))</f>
        <v>337.83224256682399</v>
      </c>
      <c r="NU6" s="45" cm="1">
        <f t="array" aca="1" ref="NU6" ca="1">IF(ISBLANK(INDEX(bHist,stat!$D6,_xlfn.XMATCH(NU$3,bHist!$1:$1,0))),"-",INDEX(bHist,stat!$D6,_xlfn.XMATCH(NU$3,bHist!$1:$1,0)))</f>
        <v>345.15963823807243</v>
      </c>
      <c r="NV6" s="45" cm="1">
        <f t="array" aca="1" ref="NV6" ca="1">IF(ISBLANK(INDEX(bHist,stat!$D6,_xlfn.XMATCH(NV$3,bHist!$1:$1,0))),"-",INDEX(bHist,stat!$D6,_xlfn.XMATCH(NV$3,bHist!$1:$1,0)))</f>
        <v>343.24753498661516</v>
      </c>
      <c r="NW6" s="45" cm="1">
        <f t="array" aca="1" ref="NW6" ca="1">IF(ISBLANK(INDEX(bHist,stat!$D6,_xlfn.XMATCH(NW$3,bHist!$1:$1,0))),"-",INDEX(bHist,stat!$D6,_xlfn.XMATCH(NW$3,bHist!$1:$1,0)))</f>
        <v>357.85932400703427</v>
      </c>
      <c r="NX6" s="45" cm="1">
        <f t="array" aca="1" ref="NX6" ca="1">IF(ISBLANK(INDEX(bHist,stat!$D6,_xlfn.XMATCH(NX$3,bHist!$1:$1,0))),"-",INDEX(bHist,stat!$D6,_xlfn.XMATCH(NX$3,bHist!$1:$1,0)))</f>
        <v>369.2479389796257</v>
      </c>
      <c r="NY6" s="45" cm="1">
        <f t="array" aca="1" ref="NY6" ca="1">IF(ISBLANK(INDEX(bHist,stat!$D6,_xlfn.XMATCH(NY$3,bHist!$1:$1,0))),"-",INDEX(bHist,stat!$D6,_xlfn.XMATCH(NY$3,bHist!$1:$1,0)))</f>
        <v>376.05830673193935</v>
      </c>
      <c r="NZ6" s="45" cm="1">
        <f t="array" aca="1" ref="NZ6" ca="1">IF(ISBLANK(INDEX(bHist,stat!$D6,_xlfn.XMATCH(NZ$3,bHist!$1:$1,0))),"-",INDEX(bHist,stat!$D6,_xlfn.XMATCH(NZ$3,bHist!$1:$1,0)))</f>
        <v>379.05946879136559</v>
      </c>
      <c r="OA6" s="45" cm="1">
        <f t="array" aca="1" ref="OA6" ca="1">IF(ISBLANK(INDEX(bHist,stat!$D6,_xlfn.XMATCH(OA$3,bHist!$1:$1,0))),"-",INDEX(bHist,stat!$D6,_xlfn.XMATCH(OA$3,bHist!$1:$1,0)))</f>
        <v>369.95597721290585</v>
      </c>
      <c r="OB6" s="45" cm="1">
        <f t="array" aca="1" ref="OB6" ca="1">IF(ISBLANK(INDEX(bHist,stat!$D6,_xlfn.XMATCH(OB$3,bHist!$1:$1,0))),"-",INDEX(bHist,stat!$D6,_xlfn.XMATCH(OB$3,bHist!$1:$1,0)))</f>
        <v>362.29456350505347</v>
      </c>
      <c r="OC6" s="45" cm="1">
        <f t="array" aca="1" ref="OC6" ca="1">IF(ISBLANK(INDEX(bHist,stat!$D6,_xlfn.XMATCH(OC$3,bHist!$1:$1,0))),"-",INDEX(bHist,stat!$D6,_xlfn.XMATCH(OC$3,bHist!$1:$1,0)))</f>
        <v>361.87354077029227</v>
      </c>
      <c r="OD6" s="45" cm="1">
        <f t="array" aca="1" ref="OD6" ca="1">IF(ISBLANK(INDEX(bHist,stat!$D6,_xlfn.XMATCH(OD$3,bHist!$1:$1,0))),"-",INDEX(bHist,stat!$D6,_xlfn.XMATCH(OD$3,bHist!$1:$1,0)))</f>
        <v>361.02749508476256</v>
      </c>
      <c r="OE6" s="45" cm="1">
        <f t="array" aca="1" ref="OE6" ca="1">IF(ISBLANK(INDEX(bHist,stat!$D6,_xlfn.XMATCH(OE$3,bHist!$1:$1,0))),"-",INDEX(bHist,stat!$D6,_xlfn.XMATCH(OE$3,bHist!$1:$1,0)))</f>
        <v>357.58630926454066</v>
      </c>
      <c r="OF6" s="45" cm="1">
        <f t="array" aca="1" ref="OF6" ca="1">IF(ISBLANK(INDEX(bHist,stat!$D6,_xlfn.XMATCH(OF$3,bHist!$1:$1,0))),"-",INDEX(bHist,stat!$D6,_xlfn.XMATCH(OF$3,bHist!$1:$1,0)))</f>
        <v>358.48435775816438</v>
      </c>
      <c r="OG6" s="45" cm="1">
        <f t="array" aca="1" ref="OG6" ca="1">IF(ISBLANK(INDEX(bHist,stat!$D6,_xlfn.XMATCH(OG$3,bHist!$1:$1,0))),"-",INDEX(bHist,stat!$D6,_xlfn.XMATCH(OG$3,bHist!$1:$1,0)))</f>
        <v>359.13639296734334</v>
      </c>
      <c r="OH6" s="45" cm="1">
        <f t="array" aca="1" ref="OH6" ca="1">IF(ISBLANK(INDEX(bHist,stat!$D6,_xlfn.XMATCH(OH$3,bHist!$1:$1,0))),"-",INDEX(bHist,stat!$D6,_xlfn.XMATCH(OH$3,bHist!$1:$1,0)))</f>
        <v>357.41129981422426</v>
      </c>
      <c r="OI6" s="45" cm="1">
        <f t="array" aca="1" ref="OI6" ca="1">IF(ISBLANK(INDEX(bHist,stat!$D6,_xlfn.XMATCH(OI$3,bHist!$1:$1,0))),"-",INDEX(bHist,stat!$D6,_xlfn.XMATCH(OI$3,bHist!$1:$1,0)))</f>
        <v>355.47619532072542</v>
      </c>
      <c r="OJ6" s="45" cm="1">
        <f t="array" aca="1" ref="OJ6" ca="1">IF(ISBLANK(INDEX(bHist,stat!$D6,_xlfn.XMATCH(OJ$3,bHist!$1:$1,0))),"-",INDEX(bHist,stat!$D6,_xlfn.XMATCH(OJ$3,bHist!$1:$1,0)))</f>
        <v>352.36202715909485</v>
      </c>
      <c r="OK6" s="45" cm="1">
        <f t="array" aca="1" ref="OK6" ca="1">IF(ISBLANK(INDEX(bHist,stat!$D6,_xlfn.XMATCH(OK$3,bHist!$1:$1,0))),"-",INDEX(bHist,stat!$D6,_xlfn.XMATCH(OK$3,bHist!$1:$1,0)))</f>
        <v>353.01806258428098</v>
      </c>
      <c r="OL6" s="45" cm="1">
        <f t="array" aca="1" ref="OL6" ca="1">IF(ISBLANK(INDEX(bHist,stat!$D6,_xlfn.XMATCH(OL$3,bHist!$1:$1,0))),"-",INDEX(bHist,stat!$D6,_xlfn.XMATCH(OL$3,bHist!$1:$1,0)))</f>
        <v>351.88600145423413</v>
      </c>
      <c r="OM6" s="45" cm="1">
        <f t="array" aca="1" ref="OM6" ca="1">IF(ISBLANK(INDEX(bHist,stat!$D6,_xlfn.XMATCH(OM$3,bHist!$1:$1,0))),"-",INDEX(bHist,stat!$D6,_xlfn.XMATCH(OM$3,bHist!$1:$1,0)))</f>
        <v>356.81426757514481</v>
      </c>
      <c r="ON6" s="45" cm="1">
        <f t="array" aca="1" ref="ON6" ca="1">IF(ISBLANK(INDEX(bHist,stat!$D6,_xlfn.XMATCH(ON$3,bHist!$1:$1,0))),"-",INDEX(bHist,stat!$D6,_xlfn.XMATCH(ON$3,bHist!$1:$1,0)))</f>
        <v>363.86964855790143</v>
      </c>
      <c r="OO6" s="45" cm="1">
        <f t="array" aca="1" ref="OO6" ca="1">IF(ISBLANK(INDEX(bHist,stat!$D6,_xlfn.XMATCH(OO$3,bHist!$1:$1,0))),"-",INDEX(bHist,stat!$D6,_xlfn.XMATCH(OO$3,bHist!$1:$1,0)))</f>
        <v>367.09882292973998</v>
      </c>
      <c r="OP6" s="45" cm="1">
        <f t="array" aca="1" ref="OP6" ca="1">IF(ISBLANK(INDEX(bHist,stat!$D6,_xlfn.XMATCH(OP$3,bHist!$1:$1,0))),"-",INDEX(bHist,stat!$D6,_xlfn.XMATCH(OP$3,bHist!$1:$1,0)))</f>
        <v>362.45257203733922</v>
      </c>
      <c r="OQ6" s="45" cm="1">
        <f t="array" aca="1" ref="OQ6" ca="1">IF(ISBLANK(INDEX(bHist,stat!$D6,_xlfn.XMATCH(OQ$3,bHist!$1:$1,0))),"-",INDEX(bHist,stat!$D6,_xlfn.XMATCH(OQ$3,bHist!$1:$1,0)))</f>
        <v>361.45851835954193</v>
      </c>
      <c r="OR6" s="45" cm="1">
        <f t="array" aca="1" ref="OR6" ca="1">IF(ISBLANK(INDEX(bHist,stat!$D6,_xlfn.XMATCH(OR$3,bHist!$1:$1,0))),"-",INDEX(bHist,stat!$D6,_xlfn.XMATCH(OR$3,bHist!$1:$1,0)))</f>
        <v>355.75521038722991</v>
      </c>
      <c r="OS6" s="45" cm="1">
        <f t="array" aca="1" ref="OS6" ca="1">IF(ISBLANK(INDEX(bHist,stat!$D6,_xlfn.XMATCH(OS$3,bHist!$1:$1,0))),"-",INDEX(bHist,stat!$D6,_xlfn.XMATCH(OS$3,bHist!$1:$1,0)))</f>
        <v>350.66193535602088</v>
      </c>
      <c r="OT6" s="45" cm="1">
        <f t="array" aca="1" ref="OT6" ca="1">IF(ISBLANK(INDEX(bHist,stat!$D6,_xlfn.XMATCH(OT$3,bHist!$1:$1,0))),"-",INDEX(bHist,stat!$D6,_xlfn.XMATCH(OT$3,bHist!$1:$1,0)))</f>
        <v>345.63566394293309</v>
      </c>
      <c r="OU6" s="45" cm="1">
        <f t="array" aca="1" ref="OU6" ca="1">IF(ISBLANK(INDEX(bHist,stat!$D6,_xlfn.XMATCH(OU$3,bHist!$1:$1,0))),"-",INDEX(bHist,stat!$D6,_xlfn.XMATCH(OU$3,bHist!$1:$1,0)))</f>
        <v>347.27175228989125</v>
      </c>
      <c r="OV6" s="45" cm="1">
        <f t="array" aca="1" ref="OV6" ca="1">IF(ISBLANK(INDEX(bHist,stat!$D6,_xlfn.XMATCH(OV$3,bHist!$1:$1,0))),"-",INDEX(bHist,stat!$D6,_xlfn.XMATCH(OV$3,bHist!$1:$1,0)))</f>
        <v>341.60044604563711</v>
      </c>
      <c r="OW6" s="45" cm="1">
        <f t="array" aca="1" ref="OW6" ca="1">IF(ISBLANK(INDEX(bHist,stat!$D6,_xlfn.XMATCH(OW$3,bHist!$1:$1,0))),"-",INDEX(bHist,stat!$D6,_xlfn.XMATCH(OW$3,bHist!$1:$1,0)))</f>
        <v>331.2128851288557</v>
      </c>
      <c r="OX6" s="45" cm="1">
        <f t="array" aca="1" ref="OX6" ca="1">IF(ISBLANK(INDEX(bHist,stat!$D6,_xlfn.XMATCH(OX$3,bHist!$1:$1,0))),"-",INDEX(bHist,stat!$D6,_xlfn.XMATCH(OX$3,bHist!$1:$1,0)))</f>
        <v>323.36146116065976</v>
      </c>
      <c r="OY6" s="45" cm="1">
        <f t="array" aca="1" ref="OY6" ca="1">IF(ISBLANK(INDEX(bHist,stat!$D6,_xlfn.XMATCH(OY$3,bHist!$1:$1,0))),"-",INDEX(bHist,stat!$D6,_xlfn.XMATCH(OY$3,bHist!$1:$1,0)))</f>
        <v>279.91611516010761</v>
      </c>
      <c r="OZ6" s="45" cm="1">
        <f t="array" aca="1" ref="OZ6" ca="1">IF(ISBLANK(INDEX(bHist,stat!$D6,_xlfn.XMATCH(OZ$3,bHist!$1:$1,0))),"-",INDEX(bHist,stat!$D6,_xlfn.XMATCH(OZ$3,bHist!$1:$1,0)))</f>
        <v>283.36530141234402</v>
      </c>
      <c r="PA6" s="45" cm="1">
        <f t="array" aca="1" ref="PA6" ca="1">IF(ISBLANK(INDEX(bHist,stat!$D6,_xlfn.XMATCH(PA$3,bHist!$1:$1,0))),"-",INDEX(bHist,stat!$D6,_xlfn.XMATCH(PA$3,bHist!$1:$1,0)))</f>
        <v>283.829326469183</v>
      </c>
      <c r="PB6" s="45" cm="1">
        <f t="array" aca="1" ref="PB6" ca="1">IF(ISBLANK(INDEX(bHist,stat!$D6,_xlfn.XMATCH(PB$3,bHist!$1:$1,0))),"-",INDEX(bHist,stat!$D6,_xlfn.XMATCH(PB$3,bHist!$1:$1,0)))</f>
        <v>283.45630632650847</v>
      </c>
      <c r="PC6" s="45" cm="1">
        <f t="array" aca="1" ref="PC6" ca="1">IF(ISBLANK(INDEX(bHist,stat!$D6,_xlfn.XMATCH(PC$3,bHist!$1:$1,0))),"-",INDEX(bHist,stat!$D6,_xlfn.XMATCH(PC$3,bHist!$1:$1,0)))</f>
        <v>285.89143782091139</v>
      </c>
      <c r="PD6" s="45" cm="1">
        <f t="array" aca="1" ref="PD6" ca="1">IF(ISBLANK(INDEX(bHist,stat!$D6,_xlfn.XMATCH(PD$3,bHist!$1:$1,0))),"-",INDEX(bHist,stat!$D6,_xlfn.XMATCH(PD$3,bHist!$1:$1,0)))</f>
        <v>270.80262304162983</v>
      </c>
      <c r="PE6" s="45" cm="1">
        <f t="array" aca="1" ref="PE6" ca="1">IF(ISBLANK(INDEX(bHist,stat!$D6,_xlfn.XMATCH(PE$3,bHist!$1:$1,0))),"-",INDEX(bHist,stat!$D6,_xlfn.XMATCH(PE$3,bHist!$1:$1,0)))</f>
        <v>266.03736572301392</v>
      </c>
      <c r="PF6" s="45" cm="1">
        <f t="array" aca="1" ref="PF6" ca="1">IF(ISBLANK(INDEX(bHist,stat!$D6,_xlfn.XMATCH(PF$3,bHist!$1:$1,0))),"-",INDEX(bHist,stat!$D6,_xlfn.XMATCH(PF$3,bHist!$1:$1,0)))</f>
        <v>261.96514582765104</v>
      </c>
      <c r="PG6" s="45" cm="1">
        <f t="array" aca="1" ref="PG6" ca="1">IF(ISBLANK(INDEX(bHist,stat!$D6,_xlfn.XMATCH(PG$3,bHist!$1:$1,0))),"-",INDEX(bHist,stat!$D6,_xlfn.XMATCH(PG$3,bHist!$1:$1,0)))</f>
        <v>254.85076165878772</v>
      </c>
      <c r="PH6" s="45" cm="1">
        <f t="array" aca="1" ref="PH6" ca="1">IF(ISBLANK(INDEX(bHist,stat!$D6,_xlfn.XMATCH(PH$3,bHist!$1:$1,0))),"-",INDEX(bHist,stat!$D6,_xlfn.XMATCH(PH$3,bHist!$1:$1,0)))</f>
        <v>251.11756007003785</v>
      </c>
      <c r="PI6" s="45" cm="1">
        <f t="array" aca="1" ref="PI6" ca="1">IF(ISBLANK(INDEX(bHist,stat!$D6,_xlfn.XMATCH(PI$3,bHist!$1:$1,0))),"-",INDEX(bHist,stat!$D6,_xlfn.XMATCH(PI$3,bHist!$1:$1,0)))</f>
        <v>250.38752064871787</v>
      </c>
      <c r="PJ6" s="45" cm="1">
        <f t="array" aca="1" ref="PJ6" ca="1">IF(ISBLANK(INDEX(bHist,stat!$D6,_xlfn.XMATCH(PJ$3,bHist!$1:$1,0))),"-",INDEX(bHist,stat!$D6,_xlfn.XMATCH(PJ$3,bHist!$1:$1,0)))</f>
        <v>247.46936307144165</v>
      </c>
      <c r="PK6" s="45" cm="1">
        <f t="array" aca="1" ref="PK6" ca="1">IF(ISBLANK(INDEX(bHist,stat!$D6,_xlfn.XMATCH(PK$3,bHist!$1:$1,0))),"-",INDEX(bHist,stat!$D6,_xlfn.XMATCH(PK$3,bHist!$1:$1,0)))</f>
        <v>243.63415597450734</v>
      </c>
      <c r="PL6" s="45" cm="1">
        <f t="array" aca="1" ref="PL6" ca="1">IF(ISBLANK(INDEX(bHist,stat!$D6,_xlfn.XMATCH(PL$3,bHist!$1:$1,0))),"-",INDEX(bHist,stat!$D6,_xlfn.XMATCH(PL$3,bHist!$1:$1,0)))</f>
        <v>246.22029562318323</v>
      </c>
      <c r="PM6" s="45" cm="1">
        <f t="array" aca="1" ref="PM6" ca="1">IF(ISBLANK(INDEX(bHist,stat!$D6,_xlfn.XMATCH(PM$3,bHist!$1:$1,0))),"-",INDEX(bHist,stat!$D6,_xlfn.XMATCH(PM$3,bHist!$1:$1,0)))</f>
        <v>249.2264579526186</v>
      </c>
      <c r="PN6" s="45" cm="1">
        <f t="array" aca="1" ref="PN6" ca="1">IF(ISBLANK(INDEX(bHist,stat!$D6,_xlfn.XMATCH(PN$3,bHist!$1:$1,0))),"-",INDEX(bHist,stat!$D6,_xlfn.XMATCH(PN$3,bHist!$1:$1,0)))</f>
        <v>250.02050083005429</v>
      </c>
      <c r="PO6" s="45" cm="1">
        <f t="array" aca="1" ref="PO6" ca="1">IF(ISBLANK(INDEX(bHist,stat!$D6,_xlfn.XMATCH(PO$3,bHist!$1:$1,0))),"-",INDEX(bHist,stat!$D6,_xlfn.XMATCH(PO$3,bHist!$1:$1,0)))</f>
        <v>250.75554052138327</v>
      </c>
      <c r="PP6" s="45" cm="1">
        <f t="array" aca="1" ref="PP6" ca="1">IF(ISBLANK(INDEX(bHist,stat!$D6,_xlfn.XMATCH(PP$3,bHist!$1:$1,0))),"-",INDEX(bHist,stat!$D6,_xlfn.XMATCH(PP$3,bHist!$1:$1,0)))</f>
        <v>252.57563880467416</v>
      </c>
      <c r="PQ6" s="45" cm="1">
        <f t="array" aca="1" ref="PQ6" ca="1">IF(ISBLANK(INDEX(bHist,stat!$D6,_xlfn.XMATCH(PQ$3,bHist!$1:$1,0))),"-",INDEX(bHist,stat!$D6,_xlfn.XMATCH(PQ$3,bHist!$1:$1,0)))</f>
        <v>259.07698987042903</v>
      </c>
      <c r="PR6" s="45" cm="1">
        <f t="array" aca="1" ref="PR6" ca="1">IF(ISBLANK(INDEX(bHist,stat!$D6,_xlfn.XMATCH(PR$3,bHist!$1:$1,0))),"-",INDEX(bHist,stat!$D6,_xlfn.XMATCH(PR$3,bHist!$1:$1,0)))</f>
        <v>258.76197285985944</v>
      </c>
      <c r="PS6" s="45" cm="1">
        <f t="array" aca="1" ref="PS6" ca="1">IF(ISBLANK(INDEX(bHist,stat!$D6,_xlfn.XMATCH(PS$3,bHist!$1:$1,0))),"-",INDEX(bHist,stat!$D6,_xlfn.XMATCH(PS$3,bHist!$1:$1,0)))</f>
        <v>256.85186971640587</v>
      </c>
      <c r="PT6" s="45" cm="1">
        <f t="array" aca="1" ref="PT6" ca="1">IF(ISBLANK(INDEX(bHist,stat!$D6,_xlfn.XMATCH(PT$3,bHist!$1:$1,0))),"-",INDEX(bHist,stat!$D6,_xlfn.XMATCH(PT$3,bHist!$1:$1,0)))</f>
        <v>257.61791108179091</v>
      </c>
      <c r="PU6" s="45" cm="1">
        <f t="array" aca="1" ref="PU6" ca="1">IF(ISBLANK(INDEX(bHist,stat!$D6,_xlfn.XMATCH(PU$3,bHist!$1:$1,0))),"-",INDEX(bHist,stat!$D6,_xlfn.XMATCH(PU$3,bHist!$1:$1,0)))</f>
        <v>247.66837381780147</v>
      </c>
      <c r="PV6" s="45" cm="1">
        <f t="array" aca="1" ref="PV6" ca="1">IF(ISBLANK(INDEX(bHist,stat!$D6,_xlfn.XMATCH(PV$3,bHist!$1:$1,0))),"-",INDEX(bHist,stat!$D6,_xlfn.XMATCH(PV$3,bHist!$1:$1,0)))</f>
        <v>244.13618308341503</v>
      </c>
      <c r="PW6" s="45" cm="1">
        <f t="array" aca="1" ref="PW6" ca="1">IF(ISBLANK(INDEX(bHist,stat!$D6,_xlfn.XMATCH(PW$3,bHist!$1:$1,0))),"-",INDEX(bHist,stat!$D6,_xlfn.XMATCH(PW$3,bHist!$1:$1,0)))</f>
        <v>241.12402042996882</v>
      </c>
      <c r="PX6" s="45" cm="1">
        <f t="array" aca="1" ref="PX6" ca="1">IF(ISBLANK(INDEX(bHist,stat!$D6,_xlfn.XMATCH(PX$3,bHist!$1:$1,0))),"-",INDEX(bHist,stat!$D6,_xlfn.XMATCH(PX$3,bHist!$1:$1,0)))</f>
        <v>236.68478071594237</v>
      </c>
      <c r="PY6" s="45" cm="1">
        <f t="array" aca="1" ref="PY6" ca="1">IF(ISBLANK(INDEX(bHist,stat!$D6,_xlfn.XMATCH(PY$3,bHist!$1:$1,0))),"-",INDEX(bHist,stat!$D6,_xlfn.XMATCH(PY$3,bHist!$1:$1,0)))</f>
        <v>236.12875069093707</v>
      </c>
      <c r="PZ6" s="45" cm="1">
        <f t="array" aca="1" ref="PZ6" ca="1">IF(ISBLANK(INDEX(bHist,stat!$D6,_xlfn.XMATCH(PZ$3,bHist!$1:$1,0))),"-",INDEX(bHist,stat!$D6,_xlfn.XMATCH(PZ$3,bHist!$1:$1,0)))</f>
        <v>237.44782191932202</v>
      </c>
      <c r="QA6" s="45" cm="1">
        <f t="array" aca="1" ref="QA6" ca="1">IF(ISBLANK(INDEX(bHist,stat!$D6,_xlfn.XMATCH(QA$3,bHist!$1:$1,0))),"-",INDEX(bHist,stat!$D6,_xlfn.XMATCH(QA$3,bHist!$1:$1,0)))</f>
        <v>233.68461871051787</v>
      </c>
      <c r="QB6" s="45" cm="1">
        <f t="array" aca="1" ref="QB6" ca="1">IF(ISBLANK(INDEX(bHist,stat!$D6,_xlfn.XMATCH(QB$3,bHist!$1:$1,0))),"-",INDEX(bHist,stat!$D6,_xlfn.XMATCH(QB$3,bHist!$1:$1,0)))</f>
        <v>232.03752976953984</v>
      </c>
      <c r="QC6" s="45" cm="1">
        <f t="array" aca="1" ref="QC6" ca="1">IF(ISBLANK(INDEX(bHist,stat!$D6,_xlfn.XMATCH(QC$3,bHist!$1:$1,0))),"-",INDEX(bHist,stat!$D6,_xlfn.XMATCH(QC$3,bHist!$1:$1,0)))</f>
        <v>229.84441134357451</v>
      </c>
      <c r="QD6" s="45" cm="1">
        <f t="array" aca="1" ref="QD6" ca="1">IF(ISBLANK(INDEX(bHist,stat!$D6,_xlfn.XMATCH(QD$3,bHist!$1:$1,0))),"-",INDEX(bHist,stat!$D6,_xlfn.XMATCH(QD$3,bHist!$1:$1,0)))</f>
        <v>229.64340048921107</v>
      </c>
      <c r="QE6" s="45" cm="1">
        <f t="array" aca="1" ref="QE6" ca="1">IF(ISBLANK(INDEX(bHist,stat!$D6,_xlfn.XMATCH(QE$3,bHist!$1:$1,0))),"-",INDEX(bHist,stat!$D6,_xlfn.XMATCH(QE$3,bHist!$1:$1,0)))</f>
        <v>228.96336376798152</v>
      </c>
      <c r="QF6" s="45" cm="1">
        <f t="array" aca="1" ref="QF6" ca="1">IF(ISBLANK(INDEX(bHist,stat!$D6,_xlfn.XMATCH(QF$3,bHist!$1:$1,0))),"-",INDEX(bHist,stat!$D6,_xlfn.XMATCH(QF$3,bHist!$1:$1,0)))</f>
        <v>220.7669211691618</v>
      </c>
      <c r="QG6" s="45" cm="1">
        <f t="array" aca="1" ref="QG6" ca="1">IF(ISBLANK(INDEX(bHist,stat!$D6,_xlfn.XMATCH(QG$3,bHist!$1:$1,0))),"-",INDEX(bHist,stat!$D6,_xlfn.XMATCH(QG$3,bHist!$1:$1,0)))</f>
        <v>219.89287397158145</v>
      </c>
      <c r="QH6" s="45" cm="1">
        <f t="array" aca="1" ref="QH6" ca="1">IF(ISBLANK(INDEX(bHist,stat!$D6,_xlfn.XMATCH(QH$3,bHist!$1:$1,0))),"-",INDEX(bHist,stat!$D6,_xlfn.XMATCH(QH$3,bHist!$1:$1,0)))</f>
        <v>218.76181289553642</v>
      </c>
      <c r="QI6" s="45" cm="1">
        <f t="array" aca="1" ref="QI6" ca="1">IF(ISBLANK(INDEX(bHist,stat!$D6,_xlfn.XMATCH(QI$3,bHist!$1:$1,0))),"-",INDEX(bHist,stat!$D6,_xlfn.XMATCH(QI$3,bHist!$1:$1,0)))</f>
        <v>209.48231181275844</v>
      </c>
      <c r="QJ6" s="45" cm="1">
        <f t="array" aca="1" ref="QJ6" ca="1">IF(ISBLANK(INDEX(bHist,stat!$D6,_xlfn.XMATCH(QJ$3,bHist!$1:$1,0))),"-",INDEX(bHist,stat!$D6,_xlfn.XMATCH(QJ$3,bHist!$1:$1,0)))</f>
        <v>209.77632768929004</v>
      </c>
      <c r="QK6" s="45" cm="1">
        <f t="array" aca="1" ref="QK6" ca="1">IF(ISBLANK(INDEX(bHist,stat!$D6,_xlfn.XMATCH(QK$3,bHist!$1:$1,0))),"-",INDEX(bHist,stat!$D6,_xlfn.XMATCH(QK$3,bHist!$1:$1,0)))</f>
        <v>213.14350951337815</v>
      </c>
      <c r="QL6" s="45" cm="1">
        <f t="array" aca="1" ref="QL6" ca="1">IF(ISBLANK(INDEX(bHist,stat!$D6,_xlfn.XMATCH(QL$3,bHist!$1:$1,0))),"-",INDEX(bHist,stat!$D6,_xlfn.XMATCH(QL$3,bHist!$1:$1,0)))</f>
        <v>216.64569862771032</v>
      </c>
      <c r="QM6" s="45" cm="1">
        <f t="array" aca="1" ref="QM6" ca="1">IF(ISBLANK(INDEX(bHist,stat!$D6,_xlfn.XMATCH(QM$3,bHist!$1:$1,0))),"-",INDEX(bHist,stat!$D6,_xlfn.XMATCH(QM$3,bHist!$1:$1,0)))</f>
        <v>214.30357215547562</v>
      </c>
      <c r="QN6" s="45" cm="1">
        <f t="array" aca="1" ref="QN6" ca="1">IF(ISBLANK(INDEX(bHist,stat!$D6,_xlfn.XMATCH(QN$3,bHist!$1:$1,0))),"-",INDEX(bHist,stat!$D6,_xlfn.XMATCH(QN$3,bHist!$1:$1,0)))</f>
        <v>215.61964322185517</v>
      </c>
      <c r="QO6" s="45" cm="1">
        <f t="array" aca="1" ref="QO6" ca="1">IF(ISBLANK(INDEX(bHist,stat!$D6,_xlfn.XMATCH(QO$3,bHist!$1:$1,0))),"-",INDEX(bHist,stat!$D6,_xlfn.XMATCH(QO$3,bHist!$1:$1,0)))</f>
        <v>211.31641085207463</v>
      </c>
      <c r="QP6" s="45" cm="1">
        <f t="array" aca="1" ref="QP6" ca="1">IF(ISBLANK(INDEX(bHist,stat!$D6,_xlfn.XMATCH(QP$3,bHist!$1:$1,0))),"-",INDEX(bHist,stat!$D6,_xlfn.XMATCH(QP$3,bHist!$1:$1,0)))</f>
        <v>212.24546101975443</v>
      </c>
      <c r="QQ6" s="45" cm="1">
        <f t="array" aca="1" ref="QQ6" ca="1">IF(ISBLANK(INDEX(bHist,stat!$D6,_xlfn.XMATCH(QQ$3,bHist!$1:$1,0))),"-",INDEX(bHist,stat!$D6,_xlfn.XMATCH(QQ$3,bHist!$1:$1,0)))</f>
        <v>213.48452792799475</v>
      </c>
      <c r="QR6" s="45" cm="1">
        <f t="array" aca="1" ref="QR6" ca="1">IF(ISBLANK(INDEX(bHist,stat!$D6,_xlfn.XMATCH(QR$3,bHist!$1:$1,0))),"-",INDEX(bHist,stat!$D6,_xlfn.XMATCH(QR$3,bHist!$1:$1,0)))</f>
        <v>216.38868474924564</v>
      </c>
      <c r="QS6" s="45" cm="1">
        <f t="array" aca="1" ref="QS6" ca="1">IF(ISBLANK(INDEX(bHist,stat!$D6,_xlfn.XMATCH(QS$3,bHist!$1:$1,0))),"-",INDEX(bHist,stat!$D6,_xlfn.XMATCH(QS$3,bHist!$1:$1,0)))</f>
        <v>227.2832730449438</v>
      </c>
      <c r="QT6" s="45" cm="1">
        <f t="array" aca="1" ref="QT6" ca="1">IF(ISBLANK(INDEX(bHist,stat!$D6,_xlfn.XMATCH(QT$3,bHist!$1:$1,0))),"-",INDEX(bHist,stat!$D6,_xlfn.XMATCH(QT$3,bHist!$1:$1,0)))</f>
        <v>228.57734292328357</v>
      </c>
      <c r="QU6" s="45" cm="1">
        <f t="array" aca="1" ref="QU6" ca="1">IF(ISBLANK(INDEX(bHist,stat!$D6,_xlfn.XMATCH(QU$3,bHist!$1:$1,0))),"-",INDEX(bHist,stat!$D6,_xlfn.XMATCH(QU$3,bHist!$1:$1,0)))</f>
        <v>234.09164068925381</v>
      </c>
      <c r="QV6" s="45" cm="1">
        <f t="array" aca="1" ref="QV6" ca="1">IF(ISBLANK(INDEX(bHist,stat!$D6,_xlfn.XMATCH(QV$3,bHist!$1:$1,0))),"-",INDEX(bHist,stat!$D6,_xlfn.XMATCH(QV$3,bHist!$1:$1,0)))</f>
        <v>241.59204570281506</v>
      </c>
      <c r="QW6" s="45" cm="1">
        <f t="array" aca="1" ref="QW6" ca="1">IF(ISBLANK(INDEX(bHist,stat!$D6,_xlfn.XMATCH(QW$3,bHist!$1:$1,0))),"-",INDEX(bHist,stat!$D6,_xlfn.XMATCH(QW$3,bHist!$1:$1,0)))</f>
        <v>246.36530345344545</v>
      </c>
      <c r="QX6" s="45" cm="1">
        <f t="array" aca="1" ref="QX6" ca="1">IF(ISBLANK(INDEX(bHist,stat!$D6,_xlfn.XMATCH(QX$3,bHist!$1:$1,0))),"-",INDEX(bHist,stat!$D6,_xlfn.XMATCH(QX$3,bHist!$1:$1,0)))</f>
        <v>248.52041982734204</v>
      </c>
      <c r="QY6" s="45" cm="1">
        <f t="array" aca="1" ref="QY6" ca="1">IF(ISBLANK(INDEX(bHist,stat!$D6,_xlfn.XMATCH(QY$3,bHist!$1:$1,0))),"-",INDEX(bHist,stat!$D6,_xlfn.XMATCH(QY$3,bHist!$1:$1,0)))</f>
        <v>256.84386928439136</v>
      </c>
      <c r="QZ6" s="45" cm="1">
        <f t="array" aca="1" ref="QZ6" ca="1">IF(ISBLANK(INDEX(bHist,stat!$D6,_xlfn.XMATCH(QZ$3,bHist!$1:$1,0))),"-",INDEX(bHist,stat!$D6,_xlfn.XMATCH(QZ$3,bHist!$1:$1,0)))</f>
        <v>258.63496600162983</v>
      </c>
      <c r="RA6" s="45" cm="1">
        <f t="array" aca="1" ref="RA6" ca="1">IF(ISBLANK(INDEX(bHist,stat!$D6,_xlfn.XMATCH(RA$3,bHist!$1:$1,0))),"-",INDEX(bHist,stat!$D6,_xlfn.XMATCH(RA$3,bHist!$1:$1,0)))</f>
        <v>258.48095768535137</v>
      </c>
      <c r="RB6" s="45" cm="1">
        <f t="array" aca="1" ref="RB6" ca="1">IF(ISBLANK(INDEX(bHist,stat!$D6,_xlfn.XMATCH(RB$3,bHist!$1:$1,0))),"-",INDEX(bHist,stat!$D6,_xlfn.XMATCH(RB$3,bHist!$1:$1,0)))</f>
        <v>261.62612752103809</v>
      </c>
      <c r="RC6" s="45" cm="1">
        <f t="array" aca="1" ref="RC6" ca="1">IF(ISBLANK(INDEX(bHist,stat!$D6,_xlfn.XMATCH(RC$3,bHist!$1:$1,0))),"-",INDEX(bHist,stat!$D6,_xlfn.XMATCH(RC$3,bHist!$1:$1,0)))</f>
        <v>263.24021467995641</v>
      </c>
      <c r="RD6" s="45" cm="1">
        <f t="array" aca="1" ref="RD6" ca="1">IF(ISBLANK(INDEX(bHist,stat!$D6,_xlfn.XMATCH(RD$3,bHist!$1:$1,0))),"-",INDEX(bHist,stat!$D6,_xlfn.XMATCH(RD$3,bHist!$1:$1,0)))</f>
        <v>266.64639861011506</v>
      </c>
      <c r="RE6" s="45" cm="1">
        <f t="array" aca="1" ref="RE6" ca="1">IF(ISBLANK(INDEX(bHist,stat!$D6,_xlfn.XMATCH(RE$3,bHist!$1:$1,0))),"-",INDEX(bHist,stat!$D6,_xlfn.XMATCH(RE$3,bHist!$1:$1,0)))</f>
        <v>266.36438338160519</v>
      </c>
      <c r="RF6" s="45" cm="1">
        <f t="array" aca="1" ref="RF6" ca="1">IF(ISBLANK(INDEX(bHist,stat!$D6,_xlfn.XMATCH(RF$3,bHist!$1:$1,0))),"-",INDEX(bHist,stat!$D6,_xlfn.XMATCH(RF$3,bHist!$1:$1,0)))</f>
        <v>266.08036804509157</v>
      </c>
      <c r="RG6" s="45" cm="1">
        <f t="array" aca="1" ref="RG6" ca="1">IF(ISBLANK(INDEX(bHist,stat!$D6,_xlfn.XMATCH(RG$3,bHist!$1:$1,0))),"-",INDEX(bHist,stat!$D6,_xlfn.XMATCH(RG$3,bHist!$1:$1,0)))</f>
        <v>265.60834255623814</v>
      </c>
      <c r="RH6" s="45" cm="1">
        <f t="array" aca="1" ref="RH6" ca="1">IF(ISBLANK(INDEX(bHist,stat!$D6,_xlfn.XMATCH(RH$3,bHist!$1:$1,0))),"-",INDEX(bHist,stat!$D6,_xlfn.XMATCH(RH$3,bHist!$1:$1,0)))</f>
        <v>263.9062506451607</v>
      </c>
      <c r="RI6" s="45" cm="1">
        <f t="array" aca="1" ref="RI6" ca="1">IF(ISBLANK(INDEX(bHist,stat!$D6,_xlfn.XMATCH(RI$3,bHist!$1:$1,0))),"-",INDEX(bHist,stat!$D6,_xlfn.XMATCH(RI$3,bHist!$1:$1,0)))</f>
        <v>261.62012719702722</v>
      </c>
      <c r="RJ6" s="45" cm="1">
        <f t="array" aca="1" ref="RJ6" ca="1">IF(ISBLANK(INDEX(bHist,stat!$D6,_xlfn.XMATCH(RJ$3,bHist!$1:$1,0))),"-",INDEX(bHist,stat!$D6,_xlfn.XMATCH(RJ$3,bHist!$1:$1,0)))</f>
        <v>257.87992523026463</v>
      </c>
      <c r="RK6" s="45" cm="1">
        <f t="array" aca="1" ref="RK6" ca="1">IF(ISBLANK(INDEX(bHist,stat!$D6,_xlfn.XMATCH(RK$3,bHist!$1:$1,0))),"-",INDEX(bHist,stat!$D6,_xlfn.XMATCH(RK$3,bHist!$1:$1,0)))</f>
        <v>260.08504430425171</v>
      </c>
      <c r="RL6" s="45" cm="1">
        <f t="array" aca="1" ref="RL6" ca="1">IF(ISBLANK(INDEX(bHist,stat!$D6,_xlfn.XMATCH(RL$3,bHist!$1:$1,0))),"-",INDEX(bHist,stat!$D6,_xlfn.XMATCH(RL$3,bHist!$1:$1,0)))</f>
        <v>260.42606271886825</v>
      </c>
      <c r="RM6" s="45" cm="1">
        <f t="array" aca="1" ref="RM6" ca="1">IF(ISBLANK(INDEX(bHist,stat!$D6,_xlfn.XMATCH(RM$3,bHist!$1:$1,0))),"-",INDEX(bHist,stat!$D6,_xlfn.XMATCH(RM$3,bHist!$1:$1,0)))</f>
        <v>261.69313113915916</v>
      </c>
      <c r="RN6" s="45" cm="1">
        <f t="array" aca="1" ref="RN6" ca="1">IF(ISBLANK(INDEX(bHist,stat!$D6,_xlfn.XMATCH(RN$3,bHist!$1:$1,0))),"-",INDEX(bHist,stat!$D6,_xlfn.XMATCH(RN$3,bHist!$1:$1,0)))</f>
        <v>261.61112671101091</v>
      </c>
      <c r="RO6" s="45" cm="1">
        <f t="array" aca="1" ref="RO6" ca="1">IF(ISBLANK(INDEX(bHist,stat!$D6,_xlfn.XMATCH(RO$3,bHist!$1:$1,0))),"-",INDEX(bHist,stat!$D6,_xlfn.XMATCH(RO$3,bHist!$1:$1,0)))</f>
        <v>261.52912228286266</v>
      </c>
      <c r="RP6" s="45" cm="1">
        <f t="array" aca="1" ref="RP6" ca="1">IF(ISBLANK(INDEX(bHist,stat!$D6,_xlfn.XMATCH(RP$3,bHist!$1:$1,0))),"-",INDEX(bHist,stat!$D6,_xlfn.XMATCH(RP$3,bHist!$1:$1,0)))</f>
        <v>262.40916980445382</v>
      </c>
      <c r="RQ6" s="45" cm="1">
        <f t="array" aca="1" ref="RQ6" ca="1">IF(ISBLANK(INDEX(bHist,stat!$D6,_xlfn.XMATCH(RQ$3,bHist!$1:$1,0))),"-",INDEX(bHist,stat!$D6,_xlfn.XMATCH(RQ$3,bHist!$1:$1,0)))</f>
        <v>264.6682917945385</v>
      </c>
      <c r="RR6" s="45" cm="1">
        <f t="array" aca="1" ref="RR6" ca="1">IF(ISBLANK(INDEX(bHist,stat!$D6,_xlfn.XMATCH(RR$3,bHist!$1:$1,0))),"-",INDEX(bHist,stat!$D6,_xlfn.XMATCH(RR$3,bHist!$1:$1,0)))</f>
        <v>264.08626036548617</v>
      </c>
      <c r="RS6" s="45" cm="1">
        <f t="array" aca="1" ref="RS6" ca="1">IF(ISBLANK(INDEX(bHist,stat!$D6,_xlfn.XMATCH(RS$3,bHist!$1:$1,0))),"-",INDEX(bHist,stat!$D6,_xlfn.XMATCH(RS$3,bHist!$1:$1,0)))</f>
        <v>264.32627332592011</v>
      </c>
      <c r="RT6" s="45" cm="1">
        <f t="array" aca="1" ref="RT6" ca="1">IF(ISBLANK(INDEX(bHist,stat!$D6,_xlfn.XMATCH(RT$3,bHist!$1:$1,0))),"-",INDEX(bHist,stat!$D6,_xlfn.XMATCH(RT$3,bHist!$1:$1,0)))</f>
        <v>264.9433066450357</v>
      </c>
      <c r="RU6" s="45" cm="1">
        <f t="array" aca="1" ref="RU6" ca="1">IF(ISBLANK(INDEX(bHist,stat!$D6,_xlfn.XMATCH(RU$3,bHist!$1:$1,0))),"-",INDEX(bHist,stat!$D6,_xlfn.XMATCH(RU$3,bHist!$1:$1,0)))</f>
        <v>261.22110565030573</v>
      </c>
      <c r="RV6" s="45" cm="1">
        <f t="array" aca="1" ref="RV6" ca="1">IF(ISBLANK(INDEX(bHist,stat!$D6,_xlfn.XMATCH(RV$3,bHist!$1:$1,0))),"-",INDEX(bHist,stat!$D6,_xlfn.XMATCH(RV$3,bHist!$1:$1,0)))</f>
        <v>260.42606271886825</v>
      </c>
      <c r="RW6" s="45" cm="1">
        <f t="array" aca="1" ref="RW6" ca="1">IF(ISBLANK(INDEX(bHist,stat!$D6,_xlfn.XMATCH(RW$3,bHist!$1:$1,0))),"-",INDEX(bHist,stat!$D6,_xlfn.XMATCH(RW$3,bHist!$1:$1,0)))</f>
        <v>258.87397890806199</v>
      </c>
      <c r="RX6" s="45" cm="1">
        <f t="array" aca="1" ref="RX6" ca="1">IF(ISBLANK(INDEX(bHist,stat!$D6,_xlfn.XMATCH(RX$3,bHist!$1:$1,0))),"-",INDEX(bHist,stat!$D6,_xlfn.XMATCH(RX$3,bHist!$1:$1,0)))</f>
        <v>252.46463281047343</v>
      </c>
      <c r="RY6" s="45" cm="1">
        <f t="array" aca="1" ref="RY6" ca="1">IF(ISBLANK(INDEX(bHist,stat!$D6,_xlfn.XMATCH(RY$3,bHist!$1:$1,0))),"-",INDEX(bHist,stat!$D6,_xlfn.XMATCH(RY$3,bHist!$1:$1,0)))</f>
        <v>251.62258734095099</v>
      </c>
      <c r="RZ6" s="45" cm="1">
        <f t="array" aca="1" ref="RZ6" ca="1">IF(ISBLANK(INDEX(bHist,stat!$D6,_xlfn.XMATCH(RZ$3,bHist!$1:$1,0))),"-",INDEX(bHist,stat!$D6,_xlfn.XMATCH(RZ$3,bHist!$1:$1,0)))</f>
        <v>251.0255551018715</v>
      </c>
      <c r="SA6" s="45" cm="1">
        <f t="array" aca="1" ref="SA6" ca="1">IF(ISBLANK(INDEX(bHist,stat!$D6,_xlfn.XMATCH(SA$3,bHist!$1:$1,0))),"-",INDEX(bHist,stat!$D6,_xlfn.XMATCH(SA$3,bHist!$1:$1,0)))</f>
        <v>253.38968276214601</v>
      </c>
      <c r="SB6" s="45" cm="1">
        <f t="array" aca="1" ref="SB6" ca="1">IF(ISBLANK(INDEX(bHist,stat!$D6,_xlfn.XMATCH(SB$3,bHist!$1:$1,0))),"-",INDEX(bHist,stat!$D6,_xlfn.XMATCH(SB$3,bHist!$1:$1,0)))</f>
        <v>253.23267428386211</v>
      </c>
      <c r="SC6" s="45" cm="1">
        <f t="array" aca="1" ref="SC6" ca="1">IF(ISBLANK(INDEX(bHist,stat!$D6,_xlfn.XMATCH(SC$3,bHist!$1:$1,0))),"-",INDEX(bHist,stat!$D6,_xlfn.XMATCH(SC$3,bHist!$1:$1,0)))</f>
        <v>249.55247555720806</v>
      </c>
      <c r="SD6" s="45" cm="1">
        <f t="array" aca="1" ref="SD6" ca="1">IF(ISBLANK(INDEX(bHist,stat!$D6,_xlfn.XMATCH(SD$3,bHist!$1:$1,0))),"-",INDEX(bHist,stat!$D6,_xlfn.XMATCH(SD$3,bHist!$1:$1,0)))</f>
        <v>246.67832035601137</v>
      </c>
      <c r="SE6" s="45" cm="1">
        <f t="array" aca="1" ref="SE6" ca="1">IF(ISBLANK(INDEX(bHist,stat!$D6,_xlfn.XMATCH(SE$3,bHist!$1:$1,0))),"-",INDEX(bHist,stat!$D6,_xlfn.XMATCH(SE$3,bHist!$1:$1,0)))</f>
        <v>248.40641367113591</v>
      </c>
      <c r="SF6" s="45" cm="1">
        <f t="array" aca="1" ref="SF6" ca="1">IF(ISBLANK(INDEX(bHist,stat!$D6,_xlfn.XMATCH(SF$3,bHist!$1:$1,0))),"-",INDEX(bHist,stat!$D6,_xlfn.XMATCH(SF$3,bHist!$1:$1,0)))</f>
        <v>250.10150520420075</v>
      </c>
      <c r="SG6" s="45" cm="1">
        <f t="array" aca="1" ref="SG6" ca="1">IF(ISBLANK(INDEX(bHist,stat!$D6,_xlfn.XMATCH(SG$3,bHist!$1:$1,0))),"-",INDEX(bHist,stat!$D6,_xlfn.XMATCH(SG$3,bHist!$1:$1,0)))</f>
        <v>252.190618013978</v>
      </c>
      <c r="SH6" s="45" cm="1">
        <f t="array" aca="1" ref="SH6" ca="1">IF(ISBLANK(INDEX(bHist,stat!$D6,_xlfn.XMATCH(SH$3,bHist!$1:$1,0))),"-",INDEX(bHist,stat!$D6,_xlfn.XMATCH(SH$3,bHist!$1:$1,0)))</f>
        <v>252.85965414118766</v>
      </c>
      <c r="SI6" s="45" cm="1">
        <f t="array" aca="1" ref="SI6" ca="1">IF(ISBLANK(INDEX(bHist,stat!$D6,_xlfn.XMATCH(SI$3,bHist!$1:$1,0))),"-",INDEX(bHist,stat!$D6,_xlfn.XMATCH(SI$3,bHist!$1:$1,0)))</f>
        <v>256.62785762000084</v>
      </c>
      <c r="SJ6" s="45" cm="1">
        <f t="array" aca="1" ref="SJ6" ca="1">IF(ISBLANK(INDEX(bHist,stat!$D6,_xlfn.XMATCH(SJ$3,bHist!$1:$1,0))),"-",INDEX(bHist,stat!$D6,_xlfn.XMATCH(SJ$3,bHist!$1:$1,0)))</f>
        <v>257.54690724766255</v>
      </c>
      <c r="SK6" s="45" cm="1">
        <f t="array" aca="1" ref="SK6" ca="1">IF(ISBLANK(INDEX(bHist,stat!$D6,_xlfn.XMATCH(SK$3,bHist!$1:$1,0))),"-",INDEX(bHist,stat!$D6,_xlfn.XMATCH(SK$3,bHist!$1:$1,0)))</f>
        <v>256.66685972607138</v>
      </c>
      <c r="SL6" s="45" cm="1">
        <f t="array" aca="1" ref="SL6" ca="1">IF(ISBLANK(INDEX(bHist,stat!$D6,_xlfn.XMATCH(SL$3,bHist!$1:$1,0))),"-",INDEX(bHist,stat!$D6,_xlfn.XMATCH(SL$3,bHist!$1:$1,0)))</f>
        <v>259.23499840271472</v>
      </c>
      <c r="SM6" s="45" cm="1">
        <f t="array" aca="1" ref="SM6" ca="1">IF(ISBLANK(INDEX(bHist,stat!$D6,_xlfn.XMATCH(SM$3,bHist!$1:$1,0))),"-",INDEX(bHist,stat!$D6,_xlfn.XMATCH(SM$3,bHist!$1:$1,0)))</f>
        <v>260.63107378923894</v>
      </c>
      <c r="SN6" s="45" cm="1">
        <f t="array" aca="1" ref="SN6" ca="1">IF(ISBLANK(INDEX(bHist,stat!$D6,_xlfn.XMATCH(SN$3,bHist!$1:$1,0))),"-",INDEX(bHist,stat!$D6,_xlfn.XMATCH(SN$3,bHist!$1:$1,0)))</f>
        <v>260.38206034278869</v>
      </c>
      <c r="SO6" s="45" cm="1">
        <f t="array" aca="1" ref="SO6" ca="1">IF(ISBLANK(INDEX(bHist,stat!$D6,_xlfn.XMATCH(SO$3,bHist!$1:$1,0))),"-",INDEX(bHist,stat!$D6,_xlfn.XMATCH(SO$3,bHist!$1:$1,0)))</f>
        <v>259.4610106071234</v>
      </c>
      <c r="SP6" s="45" cm="1">
        <f t="array" aca="1" ref="SP6" ca="1">IF(ISBLANK(INDEX(bHist,stat!$D6,_xlfn.XMATCH(SP$3,bHist!$1:$1,0))),"-",INDEX(bHist,stat!$D6,_xlfn.XMATCH(SP$3,bHist!$1:$1,0)))</f>
        <v>258.21194315886493</v>
      </c>
      <c r="SQ6" s="45" cm="1">
        <f t="array" aca="1" ref="SQ6" ca="1">IF(ISBLANK(INDEX(bHist,stat!$D6,_xlfn.XMATCH(SQ$3,bHist!$1:$1,0))),"-",INDEX(bHist,stat!$D6,_xlfn.XMATCH(SQ$3,bHist!$1:$1,0)))</f>
        <v>259.15399402856826</v>
      </c>
    </row>
    <row r="7" spans="3:546" x14ac:dyDescent="0.25">
      <c r="C7" s="46" t="s">
        <v>496</v>
      </c>
      <c r="D7" s="43">
        <f ca="1">_xlfn.XMATCH(C7,bHist!B:B,0)</f>
        <v>39</v>
      </c>
      <c r="E7" s="43" t="str">
        <f ca="1">_xlfn.XLOOKUP(C7,bHist!B:B,bHist!C:C)</f>
        <v>XS2193661324</v>
      </c>
      <c r="F7" s="45" cm="1">
        <f t="array" aca="1" ref="F7" ca="1">IF(ISBLANK(INDEX(bHist,stat!$D7,_xlfn.XMATCH(F$3,bHist!$1:$1,0))),"-",INDEX(bHist,stat!$D7,_xlfn.XMATCH(F$3,bHist!$1:$1,0)))</f>
        <v>319.37603352320195</v>
      </c>
      <c r="G7" s="45" cm="1">
        <f t="array" aca="1" ref="G7" ca="1">IF(ISBLANK(INDEX(bHist,stat!$D7,_xlfn.XMATCH(G$3,bHist!$1:$1,0))),"-",INDEX(bHist,stat!$D7,_xlfn.XMATCH(G$3,bHist!$1:$1,0)))</f>
        <v>318.18886612701419</v>
      </c>
      <c r="H7" s="45" cm="1">
        <f t="array" aca="1" ref="H7" ca="1">IF(ISBLANK(INDEX(bHist,stat!$D7,_xlfn.XMATCH(H$3,bHist!$1:$1,0))),"-",INDEX(bHist,stat!$D7,_xlfn.XMATCH(H$3,bHist!$1:$1,0)))</f>
        <v>324.27772468471528</v>
      </c>
      <c r="I7" s="45" cm="1">
        <f t="array" aca="1" ref="I7" ca="1">IF(ISBLANK(INDEX(bHist,stat!$D7,_xlfn.XMATCH(I$3,bHist!$1:$1,0))),"-",INDEX(bHist,stat!$D7,_xlfn.XMATCH(I$3,bHist!$1:$1,0)))</f>
        <v>322.90053049385551</v>
      </c>
      <c r="J7" s="45" cm="1">
        <f t="array" aca="1" ref="J7" ca="1">IF(ISBLANK(INDEX(bHist,stat!$D7,_xlfn.XMATCH(J$3,bHist!$1:$1,0))),"-",INDEX(bHist,stat!$D7,_xlfn.XMATCH(J$3,bHist!$1:$1,0)))</f>
        <v>330.20656067848211</v>
      </c>
      <c r="K7" s="45" cm="1">
        <f t="array" aca="1" ref="K7" ca="1">IF(ISBLANK(INDEX(bHist,stat!$D7,_xlfn.XMATCH(K$3,bHist!$1:$1,0))),"-",INDEX(bHist,stat!$D7,_xlfn.XMATCH(K$3,bHist!$1:$1,0)))</f>
        <v>346.8219035199881</v>
      </c>
      <c r="L7" s="45" cm="1">
        <f t="array" aca="1" ref="L7" ca="1">IF(ISBLANK(INDEX(bHist,stat!$D7,_xlfn.XMATCH(L$3,bHist!$1:$1,0))),"-",INDEX(bHist,stat!$D7,_xlfn.XMATCH(L$3,bHist!$1:$1,0)))</f>
        <v>352.71473443686966</v>
      </c>
      <c r="M7" s="45" cm="1">
        <f t="array" aca="1" ref="M7" ca="1">IF(ISBLANK(INDEX(bHist,stat!$D7,_xlfn.XMATCH(M$3,bHist!$1:$1,0))),"-",INDEX(bHist,stat!$D7,_xlfn.XMATCH(M$3,bHist!$1:$1,0)))</f>
        <v>357.52541276514535</v>
      </c>
      <c r="N7" s="45" cm="1">
        <f t="array" aca="1" ref="N7" ca="1">IF(ISBLANK(INDEX(bHist,stat!$D7,_xlfn.XMATCH(N$3,bHist!$1:$1,0))),"-",INDEX(bHist,stat!$D7,_xlfn.XMATCH(N$3,bHist!$1:$1,0)))</f>
        <v>357.51141079080105</v>
      </c>
      <c r="O7" s="45" cm="1">
        <f t="array" aca="1" ref="O7" ca="1">IF(ISBLANK(INDEX(bHist,stat!$D7,_xlfn.XMATCH(O$3,bHist!$1:$1,0))),"-",INDEX(bHist,stat!$D7,_xlfn.XMATCH(O$3,bHist!$1:$1,0)))</f>
        <v>355.54013283133509</v>
      </c>
      <c r="P7" s="45" cm="1">
        <f t="array" aca="1" ref="P7" ca="1">IF(ISBLANK(INDEX(bHist,stat!$D7,_xlfn.XMATCH(P$3,bHist!$1:$1,0))),"-",INDEX(bHist,stat!$D7,_xlfn.XMATCH(P$3,bHist!$1:$1,0)))</f>
        <v>347.83204595482351</v>
      </c>
      <c r="Q7" s="45" cm="1">
        <f t="array" aca="1" ref="Q7" ca="1">IF(ISBLANK(INDEX(bHist,stat!$D7,_xlfn.XMATCH(Q$3,bHist!$1:$1,0))),"-",INDEX(bHist,stat!$D7,_xlfn.XMATCH(Q$3,bHist!$1:$1,0)))</f>
        <v>353.53284979498386</v>
      </c>
      <c r="R7" s="45" t="str" cm="1">
        <f t="array" aca="1" ref="R7" ca="1">IF(ISBLANK(INDEX(bHist,stat!$D7,_xlfn.XMATCH(R$3,bHist!$1:$1,0))),"-",INDEX(bHist,stat!$D7,_xlfn.XMATCH(R$3,bHist!$1:$1,0)))</f>
        <v>-</v>
      </c>
      <c r="S7" s="45" t="str" cm="1">
        <f t="array" aca="1" ref="S7" ca="1">IF(ISBLANK(INDEX(bHist,stat!$D7,_xlfn.XMATCH(S$3,bHist!$1:$1,0))),"-",INDEX(bHist,stat!$D7,_xlfn.XMATCH(S$3,bHist!$1:$1,0)))</f>
        <v>-</v>
      </c>
      <c r="T7" s="45" t="str" cm="1">
        <f t="array" aca="1" ref="T7" ca="1">IF(ISBLANK(INDEX(bHist,stat!$D7,_xlfn.XMATCH(T$3,bHist!$1:$1,0))),"-",INDEX(bHist,stat!$D7,_xlfn.XMATCH(T$3,bHist!$1:$1,0)))</f>
        <v>-</v>
      </c>
      <c r="U7" s="45" t="str" cm="1">
        <f t="array" aca="1" ref="U7" ca="1">IF(ISBLANK(INDEX(bHist,stat!$D7,_xlfn.XMATCH(U$3,bHist!$1:$1,0))),"-",INDEX(bHist,stat!$D7,_xlfn.XMATCH(U$3,bHist!$1:$1,0)))</f>
        <v>-</v>
      </c>
      <c r="V7" s="45" t="str" cm="1">
        <f t="array" aca="1" ref="V7" ca="1">IF(ISBLANK(INDEX(bHist,stat!$D7,_xlfn.XMATCH(V$3,bHist!$1:$1,0))),"-",INDEX(bHist,stat!$D7,_xlfn.XMATCH(V$3,bHist!$1:$1,0)))</f>
        <v>-</v>
      </c>
      <c r="W7" s="45" t="str" cm="1">
        <f t="array" aca="1" ref="W7" ca="1">IF(ISBLANK(INDEX(bHist,stat!$D7,_xlfn.XMATCH(W$3,bHist!$1:$1,0))),"-",INDEX(bHist,stat!$D7,_xlfn.XMATCH(W$3,bHist!$1:$1,0)))</f>
        <v>-</v>
      </c>
      <c r="X7" s="45" t="str" cm="1">
        <f t="array" aca="1" ref="X7" ca="1">IF(ISBLANK(INDEX(bHist,stat!$D7,_xlfn.XMATCH(X$3,bHist!$1:$1,0))),"-",INDEX(bHist,stat!$D7,_xlfn.XMATCH(X$3,bHist!$1:$1,0)))</f>
        <v>-</v>
      </c>
      <c r="Y7" s="45" t="str" cm="1">
        <f t="array" aca="1" ref="Y7" ca="1">IF(ISBLANK(INDEX(bHist,stat!$D7,_xlfn.XMATCH(Y$3,bHist!$1:$1,0))),"-",INDEX(bHist,stat!$D7,_xlfn.XMATCH(Y$3,bHist!$1:$1,0)))</f>
        <v>-</v>
      </c>
      <c r="Z7" s="45" t="str" cm="1">
        <f t="array" aca="1" ref="Z7" ca="1">IF(ISBLANK(INDEX(bHist,stat!$D7,_xlfn.XMATCH(Z$3,bHist!$1:$1,0))),"-",INDEX(bHist,stat!$D7,_xlfn.XMATCH(Z$3,bHist!$1:$1,0)))</f>
        <v>-</v>
      </c>
      <c r="AA7" s="45" t="str" cm="1">
        <f t="array" aca="1" ref="AA7" ca="1">IF(ISBLANK(INDEX(bHist,stat!$D7,_xlfn.XMATCH(AA$3,bHist!$1:$1,0))),"-",INDEX(bHist,stat!$D7,_xlfn.XMATCH(AA$3,bHist!$1:$1,0)))</f>
        <v>-</v>
      </c>
      <c r="AB7" s="45" t="str" cm="1">
        <f t="array" aca="1" ref="AB7" ca="1">IF(ISBLANK(INDEX(bHist,stat!$D7,_xlfn.XMATCH(AB$3,bHist!$1:$1,0))),"-",INDEX(bHist,stat!$D7,_xlfn.XMATCH(AB$3,bHist!$1:$1,0)))</f>
        <v>-</v>
      </c>
      <c r="AC7" s="45" t="str" cm="1">
        <f t="array" aca="1" ref="AC7" ca="1">IF(ISBLANK(INDEX(bHist,stat!$D7,_xlfn.XMATCH(AC$3,bHist!$1:$1,0))),"-",INDEX(bHist,stat!$D7,_xlfn.XMATCH(AC$3,bHist!$1:$1,0)))</f>
        <v>-</v>
      </c>
      <c r="AD7" s="45" t="str" cm="1">
        <f t="array" aca="1" ref="AD7" ca="1">IF(ISBLANK(INDEX(bHist,stat!$D7,_xlfn.XMATCH(AD$3,bHist!$1:$1,0))),"-",INDEX(bHist,stat!$D7,_xlfn.XMATCH(AD$3,bHist!$1:$1,0)))</f>
        <v>-</v>
      </c>
      <c r="AE7" s="45" t="str" cm="1">
        <f t="array" aca="1" ref="AE7" ca="1">IF(ISBLANK(INDEX(bHist,stat!$D7,_xlfn.XMATCH(AE$3,bHist!$1:$1,0))),"-",INDEX(bHist,stat!$D7,_xlfn.XMATCH(AE$3,bHist!$1:$1,0)))</f>
        <v>-</v>
      </c>
      <c r="AF7" s="45" t="str" cm="1">
        <f t="array" aca="1" ref="AF7" ca="1">IF(ISBLANK(INDEX(bHist,stat!$D7,_xlfn.XMATCH(AF$3,bHist!$1:$1,0))),"-",INDEX(bHist,stat!$D7,_xlfn.XMATCH(AF$3,bHist!$1:$1,0)))</f>
        <v>-</v>
      </c>
      <c r="AG7" s="45" t="str" cm="1">
        <f t="array" aca="1" ref="AG7" ca="1">IF(ISBLANK(INDEX(bHist,stat!$D7,_xlfn.XMATCH(AG$3,bHist!$1:$1,0))),"-",INDEX(bHist,stat!$D7,_xlfn.XMATCH(AG$3,bHist!$1:$1,0)))</f>
        <v>-</v>
      </c>
      <c r="AH7" s="45" t="str" cm="1">
        <f t="array" aca="1" ref="AH7" ca="1">IF(ISBLANK(INDEX(bHist,stat!$D7,_xlfn.XMATCH(AH$3,bHist!$1:$1,0))),"-",INDEX(bHist,stat!$D7,_xlfn.XMATCH(AH$3,bHist!$1:$1,0)))</f>
        <v>-</v>
      </c>
      <c r="AI7" s="45" t="str" cm="1">
        <f t="array" aca="1" ref="AI7" ca="1">IF(ISBLANK(INDEX(bHist,stat!$D7,_xlfn.XMATCH(AI$3,bHist!$1:$1,0))),"-",INDEX(bHist,stat!$D7,_xlfn.XMATCH(AI$3,bHist!$1:$1,0)))</f>
        <v>-</v>
      </c>
      <c r="AJ7" s="45" t="str" cm="1">
        <f t="array" aca="1" ref="AJ7" ca="1">IF(ISBLANK(INDEX(bHist,stat!$D7,_xlfn.XMATCH(AJ$3,bHist!$1:$1,0))),"-",INDEX(bHist,stat!$D7,_xlfn.XMATCH(AJ$3,bHist!$1:$1,0)))</f>
        <v>-</v>
      </c>
      <c r="AK7" s="45" t="str" cm="1">
        <f t="array" aca="1" ref="AK7" ca="1">IF(ISBLANK(INDEX(bHist,stat!$D7,_xlfn.XMATCH(AK$3,bHist!$1:$1,0))),"-",INDEX(bHist,stat!$D7,_xlfn.XMATCH(AK$3,bHist!$1:$1,0)))</f>
        <v>-</v>
      </c>
      <c r="AL7" s="45" t="str" cm="1">
        <f t="array" aca="1" ref="AL7" ca="1">IF(ISBLANK(INDEX(bHist,stat!$D7,_xlfn.XMATCH(AL$3,bHist!$1:$1,0))),"-",INDEX(bHist,stat!$D7,_xlfn.XMATCH(AL$3,bHist!$1:$1,0)))</f>
        <v>-</v>
      </c>
      <c r="AM7" s="45" t="str" cm="1">
        <f t="array" aca="1" ref="AM7" ca="1">IF(ISBLANK(INDEX(bHist,stat!$D7,_xlfn.XMATCH(AM$3,bHist!$1:$1,0))),"-",INDEX(bHist,stat!$D7,_xlfn.XMATCH(AM$3,bHist!$1:$1,0)))</f>
        <v>-</v>
      </c>
      <c r="AN7" s="45" t="str" cm="1">
        <f t="array" aca="1" ref="AN7" ca="1">IF(ISBLANK(INDEX(bHist,stat!$D7,_xlfn.XMATCH(AN$3,bHist!$1:$1,0))),"-",INDEX(bHist,stat!$D7,_xlfn.XMATCH(AN$3,bHist!$1:$1,0)))</f>
        <v>-</v>
      </c>
      <c r="AO7" s="45" t="str" cm="1">
        <f t="array" aca="1" ref="AO7" ca="1">IF(ISBLANK(INDEX(bHist,stat!$D7,_xlfn.XMATCH(AO$3,bHist!$1:$1,0))),"-",INDEX(bHist,stat!$D7,_xlfn.XMATCH(AO$3,bHist!$1:$1,0)))</f>
        <v>-</v>
      </c>
      <c r="AP7" s="45" t="str" cm="1">
        <f t="array" aca="1" ref="AP7" ca="1">IF(ISBLANK(INDEX(bHist,stat!$D7,_xlfn.XMATCH(AP$3,bHist!$1:$1,0))),"-",INDEX(bHist,stat!$D7,_xlfn.XMATCH(AP$3,bHist!$1:$1,0)))</f>
        <v>-</v>
      </c>
      <c r="AQ7" s="45" t="str" cm="1">
        <f t="array" aca="1" ref="AQ7" ca="1">IF(ISBLANK(INDEX(bHist,stat!$D7,_xlfn.XMATCH(AQ$3,bHist!$1:$1,0))),"-",INDEX(bHist,stat!$D7,_xlfn.XMATCH(AQ$3,bHist!$1:$1,0)))</f>
        <v>-</v>
      </c>
      <c r="AR7" s="45" t="str" cm="1">
        <f t="array" aca="1" ref="AR7" ca="1">IF(ISBLANK(INDEX(bHist,stat!$D7,_xlfn.XMATCH(AR$3,bHist!$1:$1,0))),"-",INDEX(bHist,stat!$D7,_xlfn.XMATCH(AR$3,bHist!$1:$1,0)))</f>
        <v>-</v>
      </c>
      <c r="AS7" s="45" t="str" cm="1">
        <f t="array" aca="1" ref="AS7" ca="1">IF(ISBLANK(INDEX(bHist,stat!$D7,_xlfn.XMATCH(AS$3,bHist!$1:$1,0))),"-",INDEX(bHist,stat!$D7,_xlfn.XMATCH(AS$3,bHist!$1:$1,0)))</f>
        <v>-</v>
      </c>
      <c r="AT7" s="45" t="str" cm="1">
        <f t="array" aca="1" ref="AT7" ca="1">IF(ISBLANK(INDEX(bHist,stat!$D7,_xlfn.XMATCH(AT$3,bHist!$1:$1,0))),"-",INDEX(bHist,stat!$D7,_xlfn.XMATCH(AT$3,bHist!$1:$1,0)))</f>
        <v>-</v>
      </c>
      <c r="AU7" s="45" t="str" cm="1">
        <f t="array" aca="1" ref="AU7" ca="1">IF(ISBLANK(INDEX(bHist,stat!$D7,_xlfn.XMATCH(AU$3,bHist!$1:$1,0))),"-",INDEX(bHist,stat!$D7,_xlfn.XMATCH(AU$3,bHist!$1:$1,0)))</f>
        <v>-</v>
      </c>
      <c r="AV7" s="45" t="str" cm="1">
        <f t="array" aca="1" ref="AV7" ca="1">IF(ISBLANK(INDEX(bHist,stat!$D7,_xlfn.XMATCH(AV$3,bHist!$1:$1,0))),"-",INDEX(bHist,stat!$D7,_xlfn.XMATCH(AV$3,bHist!$1:$1,0)))</f>
        <v>-</v>
      </c>
      <c r="AW7" s="45" t="str" cm="1">
        <f t="array" aca="1" ref="AW7" ca="1">IF(ISBLANK(INDEX(bHist,stat!$D7,_xlfn.XMATCH(AW$3,bHist!$1:$1,0))),"-",INDEX(bHist,stat!$D7,_xlfn.XMATCH(AW$3,bHist!$1:$1,0)))</f>
        <v>-</v>
      </c>
      <c r="AX7" s="45" t="str" cm="1">
        <f t="array" aca="1" ref="AX7" ca="1">IF(ISBLANK(INDEX(bHist,stat!$D7,_xlfn.XMATCH(AX$3,bHist!$1:$1,0))),"-",INDEX(bHist,stat!$D7,_xlfn.XMATCH(AX$3,bHist!$1:$1,0)))</f>
        <v>-</v>
      </c>
      <c r="AY7" s="45" t="str" cm="1">
        <f t="array" aca="1" ref="AY7" ca="1">IF(ISBLANK(INDEX(bHist,stat!$D7,_xlfn.XMATCH(AY$3,bHist!$1:$1,0))),"-",INDEX(bHist,stat!$D7,_xlfn.XMATCH(AY$3,bHist!$1:$1,0)))</f>
        <v>-</v>
      </c>
      <c r="AZ7" s="45" t="str" cm="1">
        <f t="array" aca="1" ref="AZ7" ca="1">IF(ISBLANK(INDEX(bHist,stat!$D7,_xlfn.XMATCH(AZ$3,bHist!$1:$1,0))),"-",INDEX(bHist,stat!$D7,_xlfn.XMATCH(AZ$3,bHist!$1:$1,0)))</f>
        <v>-</v>
      </c>
      <c r="BA7" s="45" t="str" cm="1">
        <f t="array" aca="1" ref="BA7" ca="1">IF(ISBLANK(INDEX(bHist,stat!$D7,_xlfn.XMATCH(BA$3,bHist!$1:$1,0))),"-",INDEX(bHist,stat!$D7,_xlfn.XMATCH(BA$3,bHist!$1:$1,0)))</f>
        <v>-</v>
      </c>
      <c r="BB7" s="45" t="str" cm="1">
        <f t="array" aca="1" ref="BB7" ca="1">IF(ISBLANK(INDEX(bHist,stat!$D7,_xlfn.XMATCH(BB$3,bHist!$1:$1,0))),"-",INDEX(bHist,stat!$D7,_xlfn.XMATCH(BB$3,bHist!$1:$1,0)))</f>
        <v>-</v>
      </c>
      <c r="BC7" s="45" t="str" cm="1">
        <f t="array" aca="1" ref="BC7" ca="1">IF(ISBLANK(INDEX(bHist,stat!$D7,_xlfn.XMATCH(BC$3,bHist!$1:$1,0))),"-",INDEX(bHist,stat!$D7,_xlfn.XMATCH(BC$3,bHist!$1:$1,0)))</f>
        <v>-</v>
      </c>
      <c r="BD7" s="45" t="str" cm="1">
        <f t="array" aca="1" ref="BD7" ca="1">IF(ISBLANK(INDEX(bHist,stat!$D7,_xlfn.XMATCH(BD$3,bHist!$1:$1,0))),"-",INDEX(bHist,stat!$D7,_xlfn.XMATCH(BD$3,bHist!$1:$1,0)))</f>
        <v>-</v>
      </c>
      <c r="BE7" s="45" t="str" cm="1">
        <f t="array" aca="1" ref="BE7" ca="1">IF(ISBLANK(INDEX(bHist,stat!$D7,_xlfn.XMATCH(BE$3,bHist!$1:$1,0))),"-",INDEX(bHist,stat!$D7,_xlfn.XMATCH(BE$3,bHist!$1:$1,0)))</f>
        <v>-</v>
      </c>
      <c r="BF7" s="45" t="str" cm="1">
        <f t="array" aca="1" ref="BF7" ca="1">IF(ISBLANK(INDEX(bHist,stat!$D7,_xlfn.XMATCH(BF$3,bHist!$1:$1,0))),"-",INDEX(bHist,stat!$D7,_xlfn.XMATCH(BF$3,bHist!$1:$1,0)))</f>
        <v>-</v>
      </c>
      <c r="BG7" s="45" t="str" cm="1">
        <f t="array" aca="1" ref="BG7" ca="1">IF(ISBLANK(INDEX(bHist,stat!$D7,_xlfn.XMATCH(BG$3,bHist!$1:$1,0))),"-",INDEX(bHist,stat!$D7,_xlfn.XMATCH(BG$3,bHist!$1:$1,0)))</f>
        <v>-</v>
      </c>
      <c r="BH7" s="45" t="str" cm="1">
        <f t="array" aca="1" ref="BH7" ca="1">IF(ISBLANK(INDEX(bHist,stat!$D7,_xlfn.XMATCH(BH$3,bHist!$1:$1,0))),"-",INDEX(bHist,stat!$D7,_xlfn.XMATCH(BH$3,bHist!$1:$1,0)))</f>
        <v>-</v>
      </c>
      <c r="BI7" s="45" t="str" cm="1">
        <f t="array" aca="1" ref="BI7" ca="1">IF(ISBLANK(INDEX(bHist,stat!$D7,_xlfn.XMATCH(BI$3,bHist!$1:$1,0))),"-",INDEX(bHist,stat!$D7,_xlfn.XMATCH(BI$3,bHist!$1:$1,0)))</f>
        <v>-</v>
      </c>
      <c r="BJ7" s="45" t="str" cm="1">
        <f t="array" aca="1" ref="BJ7" ca="1">IF(ISBLANK(INDEX(bHist,stat!$D7,_xlfn.XMATCH(BJ$3,bHist!$1:$1,0))),"-",INDEX(bHist,stat!$D7,_xlfn.XMATCH(BJ$3,bHist!$1:$1,0)))</f>
        <v>-</v>
      </c>
      <c r="BK7" s="45" t="str" cm="1">
        <f t="array" aca="1" ref="BK7" ca="1">IF(ISBLANK(INDEX(bHist,stat!$D7,_xlfn.XMATCH(BK$3,bHist!$1:$1,0))),"-",INDEX(bHist,stat!$D7,_xlfn.XMATCH(BK$3,bHist!$1:$1,0)))</f>
        <v>-</v>
      </c>
      <c r="BL7" s="45" t="str" cm="1">
        <f t="array" aca="1" ref="BL7" ca="1">IF(ISBLANK(INDEX(bHist,stat!$D7,_xlfn.XMATCH(BL$3,bHist!$1:$1,0))),"-",INDEX(bHist,stat!$D7,_xlfn.XMATCH(BL$3,bHist!$1:$1,0)))</f>
        <v>-</v>
      </c>
      <c r="BM7" s="45" t="str" cm="1">
        <f t="array" aca="1" ref="BM7" ca="1">IF(ISBLANK(INDEX(bHist,stat!$D7,_xlfn.XMATCH(BM$3,bHist!$1:$1,0))),"-",INDEX(bHist,stat!$D7,_xlfn.XMATCH(BM$3,bHist!$1:$1,0)))</f>
        <v>-</v>
      </c>
      <c r="BN7" s="45" t="str" cm="1">
        <f t="array" aca="1" ref="BN7" ca="1">IF(ISBLANK(INDEX(bHist,stat!$D7,_xlfn.XMATCH(BN$3,bHist!$1:$1,0))),"-",INDEX(bHist,stat!$D7,_xlfn.XMATCH(BN$3,bHist!$1:$1,0)))</f>
        <v>-</v>
      </c>
      <c r="BO7" s="45" t="str" cm="1">
        <f t="array" aca="1" ref="BO7" ca="1">IF(ISBLANK(INDEX(bHist,stat!$D7,_xlfn.XMATCH(BO$3,bHist!$1:$1,0))),"-",INDEX(bHist,stat!$D7,_xlfn.XMATCH(BO$3,bHist!$1:$1,0)))</f>
        <v>-</v>
      </c>
      <c r="BP7" s="45" t="str" cm="1">
        <f t="array" aca="1" ref="BP7" ca="1">IF(ISBLANK(INDEX(bHist,stat!$D7,_xlfn.XMATCH(BP$3,bHist!$1:$1,0))),"-",INDEX(bHist,stat!$D7,_xlfn.XMATCH(BP$3,bHist!$1:$1,0)))</f>
        <v>-</v>
      </c>
      <c r="BQ7" s="45" t="str" cm="1">
        <f t="array" aca="1" ref="BQ7" ca="1">IF(ISBLANK(INDEX(bHist,stat!$D7,_xlfn.XMATCH(BQ$3,bHist!$1:$1,0))),"-",INDEX(bHist,stat!$D7,_xlfn.XMATCH(BQ$3,bHist!$1:$1,0)))</f>
        <v>-</v>
      </c>
      <c r="BR7" s="45" t="str" cm="1">
        <f t="array" aca="1" ref="BR7" ca="1">IF(ISBLANK(INDEX(bHist,stat!$D7,_xlfn.XMATCH(BR$3,bHist!$1:$1,0))),"-",INDEX(bHist,stat!$D7,_xlfn.XMATCH(BR$3,bHist!$1:$1,0)))</f>
        <v>-</v>
      </c>
      <c r="BS7" s="45" t="str" cm="1">
        <f t="array" aca="1" ref="BS7" ca="1">IF(ISBLANK(INDEX(bHist,stat!$D7,_xlfn.XMATCH(BS$3,bHist!$1:$1,0))),"-",INDEX(bHist,stat!$D7,_xlfn.XMATCH(BS$3,bHist!$1:$1,0)))</f>
        <v>-</v>
      </c>
      <c r="BT7" s="45" t="str" cm="1">
        <f t="array" aca="1" ref="BT7" ca="1">IF(ISBLANK(INDEX(bHist,stat!$D7,_xlfn.XMATCH(BT$3,bHist!$1:$1,0))),"-",INDEX(bHist,stat!$D7,_xlfn.XMATCH(BT$3,bHist!$1:$1,0)))</f>
        <v>-</v>
      </c>
      <c r="BU7" s="45" t="str" cm="1">
        <f t="array" aca="1" ref="BU7" ca="1">IF(ISBLANK(INDEX(bHist,stat!$D7,_xlfn.XMATCH(BU$3,bHist!$1:$1,0))),"-",INDEX(bHist,stat!$D7,_xlfn.XMATCH(BU$3,bHist!$1:$1,0)))</f>
        <v>-</v>
      </c>
      <c r="BV7" s="45" t="str" cm="1">
        <f t="array" aca="1" ref="BV7" ca="1">IF(ISBLANK(INDEX(bHist,stat!$D7,_xlfn.XMATCH(BV$3,bHist!$1:$1,0))),"-",INDEX(bHist,stat!$D7,_xlfn.XMATCH(BV$3,bHist!$1:$1,0)))</f>
        <v>-</v>
      </c>
      <c r="BW7" s="45" t="str" cm="1">
        <f t="array" aca="1" ref="BW7" ca="1">IF(ISBLANK(INDEX(bHist,stat!$D7,_xlfn.XMATCH(BW$3,bHist!$1:$1,0))),"-",INDEX(bHist,stat!$D7,_xlfn.XMATCH(BW$3,bHist!$1:$1,0)))</f>
        <v>-</v>
      </c>
      <c r="BX7" s="45" t="str" cm="1">
        <f t="array" aca="1" ref="BX7" ca="1">IF(ISBLANK(INDEX(bHist,stat!$D7,_xlfn.XMATCH(BX$3,bHist!$1:$1,0))),"-",INDEX(bHist,stat!$D7,_xlfn.XMATCH(BX$3,bHist!$1:$1,0)))</f>
        <v>-</v>
      </c>
      <c r="BY7" s="45" t="str" cm="1">
        <f t="array" aca="1" ref="BY7" ca="1">IF(ISBLANK(INDEX(bHist,stat!$D7,_xlfn.XMATCH(BY$3,bHist!$1:$1,0))),"-",INDEX(bHist,stat!$D7,_xlfn.XMATCH(BY$3,bHist!$1:$1,0)))</f>
        <v>-</v>
      </c>
      <c r="BZ7" s="45" t="str" cm="1">
        <f t="array" aca="1" ref="BZ7" ca="1">IF(ISBLANK(INDEX(bHist,stat!$D7,_xlfn.XMATCH(BZ$3,bHist!$1:$1,0))),"-",INDEX(bHist,stat!$D7,_xlfn.XMATCH(BZ$3,bHist!$1:$1,0)))</f>
        <v>-</v>
      </c>
      <c r="CA7" s="45" t="str" cm="1">
        <f t="array" aca="1" ref="CA7" ca="1">IF(ISBLANK(INDEX(bHist,stat!$D7,_xlfn.XMATCH(CA$3,bHist!$1:$1,0))),"-",INDEX(bHist,stat!$D7,_xlfn.XMATCH(CA$3,bHist!$1:$1,0)))</f>
        <v>-</v>
      </c>
      <c r="CB7" s="45" t="str" cm="1">
        <f t="array" aca="1" ref="CB7" ca="1">IF(ISBLANK(INDEX(bHist,stat!$D7,_xlfn.XMATCH(CB$3,bHist!$1:$1,0))),"-",INDEX(bHist,stat!$D7,_xlfn.XMATCH(CB$3,bHist!$1:$1,0)))</f>
        <v>-</v>
      </c>
      <c r="CC7" s="45" t="str" cm="1">
        <f t="array" aca="1" ref="CC7" ca="1">IF(ISBLANK(INDEX(bHist,stat!$D7,_xlfn.XMATCH(CC$3,bHist!$1:$1,0))),"-",INDEX(bHist,stat!$D7,_xlfn.XMATCH(CC$3,bHist!$1:$1,0)))</f>
        <v>-</v>
      </c>
      <c r="CD7" s="45" t="str" cm="1">
        <f t="array" aca="1" ref="CD7" ca="1">IF(ISBLANK(INDEX(bHist,stat!$D7,_xlfn.XMATCH(CD$3,bHist!$1:$1,0))),"-",INDEX(bHist,stat!$D7,_xlfn.XMATCH(CD$3,bHist!$1:$1,0)))</f>
        <v>-</v>
      </c>
      <c r="CE7" s="45" t="str" cm="1">
        <f t="array" aca="1" ref="CE7" ca="1">IF(ISBLANK(INDEX(bHist,stat!$D7,_xlfn.XMATCH(CE$3,bHist!$1:$1,0))),"-",INDEX(bHist,stat!$D7,_xlfn.XMATCH(CE$3,bHist!$1:$1,0)))</f>
        <v>-</v>
      </c>
      <c r="CF7" s="45" t="str" cm="1">
        <f t="array" aca="1" ref="CF7" ca="1">IF(ISBLANK(INDEX(bHist,stat!$D7,_xlfn.XMATCH(CF$3,bHist!$1:$1,0))),"-",INDEX(bHist,stat!$D7,_xlfn.XMATCH(CF$3,bHist!$1:$1,0)))</f>
        <v>-</v>
      </c>
      <c r="CG7" s="45" t="str" cm="1">
        <f t="array" aca="1" ref="CG7" ca="1">IF(ISBLANK(INDEX(bHist,stat!$D7,_xlfn.XMATCH(CG$3,bHist!$1:$1,0))),"-",INDEX(bHist,stat!$D7,_xlfn.XMATCH(CG$3,bHist!$1:$1,0)))</f>
        <v>-</v>
      </c>
      <c r="CH7" s="45" t="str" cm="1">
        <f t="array" aca="1" ref="CH7" ca="1">IF(ISBLANK(INDEX(bHist,stat!$D7,_xlfn.XMATCH(CH$3,bHist!$1:$1,0))),"-",INDEX(bHist,stat!$D7,_xlfn.XMATCH(CH$3,bHist!$1:$1,0)))</f>
        <v>-</v>
      </c>
      <c r="CI7" s="45" t="str" cm="1">
        <f t="array" aca="1" ref="CI7" ca="1">IF(ISBLANK(INDEX(bHist,stat!$D7,_xlfn.XMATCH(CI$3,bHist!$1:$1,0))),"-",INDEX(bHist,stat!$D7,_xlfn.XMATCH(CI$3,bHist!$1:$1,0)))</f>
        <v>-</v>
      </c>
      <c r="CJ7" s="45" t="str" cm="1">
        <f t="array" aca="1" ref="CJ7" ca="1">IF(ISBLANK(INDEX(bHist,stat!$D7,_xlfn.XMATCH(CJ$3,bHist!$1:$1,0))),"-",INDEX(bHist,stat!$D7,_xlfn.XMATCH(CJ$3,bHist!$1:$1,0)))</f>
        <v>-</v>
      </c>
      <c r="CK7" s="45" t="str" cm="1">
        <f t="array" aca="1" ref="CK7" ca="1">IF(ISBLANK(INDEX(bHist,stat!$D7,_xlfn.XMATCH(CK$3,bHist!$1:$1,0))),"-",INDEX(bHist,stat!$D7,_xlfn.XMATCH(CK$3,bHist!$1:$1,0)))</f>
        <v>-</v>
      </c>
      <c r="CL7" s="45" t="str" cm="1">
        <f t="array" aca="1" ref="CL7" ca="1">IF(ISBLANK(INDEX(bHist,stat!$D7,_xlfn.XMATCH(CL$3,bHist!$1:$1,0))),"-",INDEX(bHist,stat!$D7,_xlfn.XMATCH(CL$3,bHist!$1:$1,0)))</f>
        <v>-</v>
      </c>
      <c r="CM7" s="45" t="str" cm="1">
        <f t="array" aca="1" ref="CM7" ca="1">IF(ISBLANK(INDEX(bHist,stat!$D7,_xlfn.XMATCH(CM$3,bHist!$1:$1,0))),"-",INDEX(bHist,stat!$D7,_xlfn.XMATCH(CM$3,bHist!$1:$1,0)))</f>
        <v>-</v>
      </c>
      <c r="CN7" s="45" t="str" cm="1">
        <f t="array" aca="1" ref="CN7" ca="1">IF(ISBLANK(INDEX(bHist,stat!$D7,_xlfn.XMATCH(CN$3,bHist!$1:$1,0))),"-",INDEX(bHist,stat!$D7,_xlfn.XMATCH(CN$3,bHist!$1:$1,0)))</f>
        <v>-</v>
      </c>
      <c r="CO7" s="45" t="str" cm="1">
        <f t="array" aca="1" ref="CO7" ca="1">IF(ISBLANK(INDEX(bHist,stat!$D7,_xlfn.XMATCH(CO$3,bHist!$1:$1,0))),"-",INDEX(bHist,stat!$D7,_xlfn.XMATCH(CO$3,bHist!$1:$1,0)))</f>
        <v>-</v>
      </c>
      <c r="CP7" s="45" t="str" cm="1">
        <f t="array" aca="1" ref="CP7" ca="1">IF(ISBLANK(INDEX(bHist,stat!$D7,_xlfn.XMATCH(CP$3,bHist!$1:$1,0))),"-",INDEX(bHist,stat!$D7,_xlfn.XMATCH(CP$3,bHist!$1:$1,0)))</f>
        <v>-</v>
      </c>
      <c r="CQ7" s="45" t="str" cm="1">
        <f t="array" aca="1" ref="CQ7" ca="1">IF(ISBLANK(INDEX(bHist,stat!$D7,_xlfn.XMATCH(CQ$3,bHist!$1:$1,0))),"-",INDEX(bHist,stat!$D7,_xlfn.XMATCH(CQ$3,bHist!$1:$1,0)))</f>
        <v>-</v>
      </c>
      <c r="CR7" s="45" t="str" cm="1">
        <f t="array" aca="1" ref="CR7" ca="1">IF(ISBLANK(INDEX(bHist,stat!$D7,_xlfn.XMATCH(CR$3,bHist!$1:$1,0))),"-",INDEX(bHist,stat!$D7,_xlfn.XMATCH(CR$3,bHist!$1:$1,0)))</f>
        <v>-</v>
      </c>
      <c r="CS7" s="45" t="str" cm="1">
        <f t="array" aca="1" ref="CS7" ca="1">IF(ISBLANK(INDEX(bHist,stat!$D7,_xlfn.XMATCH(CS$3,bHist!$1:$1,0))),"-",INDEX(bHist,stat!$D7,_xlfn.XMATCH(CS$3,bHist!$1:$1,0)))</f>
        <v>-</v>
      </c>
      <c r="CT7" s="45" t="str" cm="1">
        <f t="array" aca="1" ref="CT7" ca="1">IF(ISBLANK(INDEX(bHist,stat!$D7,_xlfn.XMATCH(CT$3,bHist!$1:$1,0))),"-",INDEX(bHist,stat!$D7,_xlfn.XMATCH(CT$3,bHist!$1:$1,0)))</f>
        <v>-</v>
      </c>
      <c r="CU7" s="45" t="str" cm="1">
        <f t="array" aca="1" ref="CU7" ca="1">IF(ISBLANK(INDEX(bHist,stat!$D7,_xlfn.XMATCH(CU$3,bHist!$1:$1,0))),"-",INDEX(bHist,stat!$D7,_xlfn.XMATCH(CU$3,bHist!$1:$1,0)))</f>
        <v>-</v>
      </c>
      <c r="CV7" s="45" t="str" cm="1">
        <f t="array" aca="1" ref="CV7" ca="1">IF(ISBLANK(INDEX(bHist,stat!$D7,_xlfn.XMATCH(CV$3,bHist!$1:$1,0))),"-",INDEX(bHist,stat!$D7,_xlfn.XMATCH(CV$3,bHist!$1:$1,0)))</f>
        <v>-</v>
      </c>
      <c r="CW7" s="45" t="str" cm="1">
        <f t="array" aca="1" ref="CW7" ca="1">IF(ISBLANK(INDEX(bHist,stat!$D7,_xlfn.XMATCH(CW$3,bHist!$1:$1,0))),"-",INDEX(bHist,stat!$D7,_xlfn.XMATCH(CW$3,bHist!$1:$1,0)))</f>
        <v>-</v>
      </c>
      <c r="CX7" s="45" t="str" cm="1">
        <f t="array" aca="1" ref="CX7" ca="1">IF(ISBLANK(INDEX(bHist,stat!$D7,_xlfn.XMATCH(CX$3,bHist!$1:$1,0))),"-",INDEX(bHist,stat!$D7,_xlfn.XMATCH(CX$3,bHist!$1:$1,0)))</f>
        <v>-</v>
      </c>
      <c r="CY7" s="45" t="str" cm="1">
        <f t="array" aca="1" ref="CY7" ca="1">IF(ISBLANK(INDEX(bHist,stat!$D7,_xlfn.XMATCH(CY$3,bHist!$1:$1,0))),"-",INDEX(bHist,stat!$D7,_xlfn.XMATCH(CY$3,bHist!$1:$1,0)))</f>
        <v>-</v>
      </c>
      <c r="CZ7" s="45" t="str" cm="1">
        <f t="array" aca="1" ref="CZ7" ca="1">IF(ISBLANK(INDEX(bHist,stat!$D7,_xlfn.XMATCH(CZ$3,bHist!$1:$1,0))),"-",INDEX(bHist,stat!$D7,_xlfn.XMATCH(CZ$3,bHist!$1:$1,0)))</f>
        <v>-</v>
      </c>
      <c r="DA7" s="45" t="str" cm="1">
        <f t="array" aca="1" ref="DA7" ca="1">IF(ISBLANK(INDEX(bHist,stat!$D7,_xlfn.XMATCH(DA$3,bHist!$1:$1,0))),"-",INDEX(bHist,stat!$D7,_xlfn.XMATCH(DA$3,bHist!$1:$1,0)))</f>
        <v>-</v>
      </c>
      <c r="DB7" s="45" t="str" cm="1">
        <f t="array" aca="1" ref="DB7" ca="1">IF(ISBLANK(INDEX(bHist,stat!$D7,_xlfn.XMATCH(DB$3,bHist!$1:$1,0))),"-",INDEX(bHist,stat!$D7,_xlfn.XMATCH(DB$3,bHist!$1:$1,0)))</f>
        <v>-</v>
      </c>
      <c r="DC7" s="45" t="str" cm="1">
        <f t="array" aca="1" ref="DC7" ca="1">IF(ISBLANK(INDEX(bHist,stat!$D7,_xlfn.XMATCH(DC$3,bHist!$1:$1,0))),"-",INDEX(bHist,stat!$D7,_xlfn.XMATCH(DC$3,bHist!$1:$1,0)))</f>
        <v>-</v>
      </c>
      <c r="DD7" s="45" t="str" cm="1">
        <f t="array" aca="1" ref="DD7" ca="1">IF(ISBLANK(INDEX(bHist,stat!$D7,_xlfn.XMATCH(DD$3,bHist!$1:$1,0))),"-",INDEX(bHist,stat!$D7,_xlfn.XMATCH(DD$3,bHist!$1:$1,0)))</f>
        <v>-</v>
      </c>
      <c r="DE7" s="45" t="str" cm="1">
        <f t="array" aca="1" ref="DE7" ca="1">IF(ISBLANK(INDEX(bHist,stat!$D7,_xlfn.XMATCH(DE$3,bHist!$1:$1,0))),"-",INDEX(bHist,stat!$D7,_xlfn.XMATCH(DE$3,bHist!$1:$1,0)))</f>
        <v>-</v>
      </c>
      <c r="DF7" s="45" t="str" cm="1">
        <f t="array" aca="1" ref="DF7" ca="1">IF(ISBLANK(INDEX(bHist,stat!$D7,_xlfn.XMATCH(DF$3,bHist!$1:$1,0))),"-",INDEX(bHist,stat!$D7,_xlfn.XMATCH(DF$3,bHist!$1:$1,0)))</f>
        <v>-</v>
      </c>
      <c r="DG7" s="45" t="str" cm="1">
        <f t="array" aca="1" ref="DG7" ca="1">IF(ISBLANK(INDEX(bHist,stat!$D7,_xlfn.XMATCH(DG$3,bHist!$1:$1,0))),"-",INDEX(bHist,stat!$D7,_xlfn.XMATCH(DG$3,bHist!$1:$1,0)))</f>
        <v>-</v>
      </c>
      <c r="DH7" s="45" t="str" cm="1">
        <f t="array" aca="1" ref="DH7" ca="1">IF(ISBLANK(INDEX(bHist,stat!$D7,_xlfn.XMATCH(DH$3,bHist!$1:$1,0))),"-",INDEX(bHist,stat!$D7,_xlfn.XMATCH(DH$3,bHist!$1:$1,0)))</f>
        <v>-</v>
      </c>
      <c r="DI7" s="45" t="str" cm="1">
        <f t="array" aca="1" ref="DI7" ca="1">IF(ISBLANK(INDEX(bHist,stat!$D7,_xlfn.XMATCH(DI$3,bHist!$1:$1,0))),"-",INDEX(bHist,stat!$D7,_xlfn.XMATCH(DI$3,bHist!$1:$1,0)))</f>
        <v>-</v>
      </c>
      <c r="DJ7" s="45" t="str" cm="1">
        <f t="array" aca="1" ref="DJ7" ca="1">IF(ISBLANK(INDEX(bHist,stat!$D7,_xlfn.XMATCH(DJ$3,bHist!$1:$1,0))),"-",INDEX(bHist,stat!$D7,_xlfn.XMATCH(DJ$3,bHist!$1:$1,0)))</f>
        <v>-</v>
      </c>
      <c r="DK7" s="45" t="str" cm="1">
        <f t="array" aca="1" ref="DK7" ca="1">IF(ISBLANK(INDEX(bHist,stat!$D7,_xlfn.XMATCH(DK$3,bHist!$1:$1,0))),"-",INDEX(bHist,stat!$D7,_xlfn.XMATCH(DK$3,bHist!$1:$1,0)))</f>
        <v>-</v>
      </c>
      <c r="DL7" s="45" t="str" cm="1">
        <f t="array" aca="1" ref="DL7" ca="1">IF(ISBLANK(INDEX(bHist,stat!$D7,_xlfn.XMATCH(DL$3,bHist!$1:$1,0))),"-",INDEX(bHist,stat!$D7,_xlfn.XMATCH(DL$3,bHist!$1:$1,0)))</f>
        <v>-</v>
      </c>
      <c r="DM7" s="45" t="str" cm="1">
        <f t="array" aca="1" ref="DM7" ca="1">IF(ISBLANK(INDEX(bHist,stat!$D7,_xlfn.XMATCH(DM$3,bHist!$1:$1,0))),"-",INDEX(bHist,stat!$D7,_xlfn.XMATCH(DM$3,bHist!$1:$1,0)))</f>
        <v>-</v>
      </c>
      <c r="DN7" s="45" t="str" cm="1">
        <f t="array" aca="1" ref="DN7" ca="1">IF(ISBLANK(INDEX(bHist,stat!$D7,_xlfn.XMATCH(DN$3,bHist!$1:$1,0))),"-",INDEX(bHist,stat!$D7,_xlfn.XMATCH(DN$3,bHist!$1:$1,0)))</f>
        <v>-</v>
      </c>
      <c r="DO7" s="45" t="str" cm="1">
        <f t="array" aca="1" ref="DO7" ca="1">IF(ISBLANK(INDEX(bHist,stat!$D7,_xlfn.XMATCH(DO$3,bHist!$1:$1,0))),"-",INDEX(bHist,stat!$D7,_xlfn.XMATCH(DO$3,bHist!$1:$1,0)))</f>
        <v>-</v>
      </c>
      <c r="DP7" s="45" t="str" cm="1">
        <f t="array" aca="1" ref="DP7" ca="1">IF(ISBLANK(INDEX(bHist,stat!$D7,_xlfn.XMATCH(DP$3,bHist!$1:$1,0))),"-",INDEX(bHist,stat!$D7,_xlfn.XMATCH(DP$3,bHist!$1:$1,0)))</f>
        <v>-</v>
      </c>
      <c r="DQ7" s="45" t="str" cm="1">
        <f t="array" aca="1" ref="DQ7" ca="1">IF(ISBLANK(INDEX(bHist,stat!$D7,_xlfn.XMATCH(DQ$3,bHist!$1:$1,0))),"-",INDEX(bHist,stat!$D7,_xlfn.XMATCH(DQ$3,bHist!$1:$1,0)))</f>
        <v>-</v>
      </c>
      <c r="DR7" s="45" t="str" cm="1">
        <f t="array" aca="1" ref="DR7" ca="1">IF(ISBLANK(INDEX(bHist,stat!$D7,_xlfn.XMATCH(DR$3,bHist!$1:$1,0))),"-",INDEX(bHist,stat!$D7,_xlfn.XMATCH(DR$3,bHist!$1:$1,0)))</f>
        <v>-</v>
      </c>
      <c r="DS7" s="45" t="str" cm="1">
        <f t="array" aca="1" ref="DS7" ca="1">IF(ISBLANK(INDEX(bHist,stat!$D7,_xlfn.XMATCH(DS$3,bHist!$1:$1,0))),"-",INDEX(bHist,stat!$D7,_xlfn.XMATCH(DS$3,bHist!$1:$1,0)))</f>
        <v>-</v>
      </c>
      <c r="DT7" s="45" t="str" cm="1">
        <f t="array" aca="1" ref="DT7" ca="1">IF(ISBLANK(INDEX(bHist,stat!$D7,_xlfn.XMATCH(DT$3,bHist!$1:$1,0))),"-",INDEX(bHist,stat!$D7,_xlfn.XMATCH(DT$3,bHist!$1:$1,0)))</f>
        <v>-</v>
      </c>
      <c r="DU7" s="45" t="str" cm="1">
        <f t="array" aca="1" ref="DU7" ca="1">IF(ISBLANK(INDEX(bHist,stat!$D7,_xlfn.XMATCH(DU$3,bHist!$1:$1,0))),"-",INDEX(bHist,stat!$D7,_xlfn.XMATCH(DU$3,bHist!$1:$1,0)))</f>
        <v>-</v>
      </c>
      <c r="DV7" s="45" t="str" cm="1">
        <f t="array" aca="1" ref="DV7" ca="1">IF(ISBLANK(INDEX(bHist,stat!$D7,_xlfn.XMATCH(DV$3,bHist!$1:$1,0))),"-",INDEX(bHist,stat!$D7,_xlfn.XMATCH(DV$3,bHist!$1:$1,0)))</f>
        <v>-</v>
      </c>
      <c r="DW7" s="45" t="str" cm="1">
        <f t="array" aca="1" ref="DW7" ca="1">IF(ISBLANK(INDEX(bHist,stat!$D7,_xlfn.XMATCH(DW$3,bHist!$1:$1,0))),"-",INDEX(bHist,stat!$D7,_xlfn.XMATCH(DW$3,bHist!$1:$1,0)))</f>
        <v>-</v>
      </c>
      <c r="DX7" s="45" t="str" cm="1">
        <f t="array" aca="1" ref="DX7" ca="1">IF(ISBLANK(INDEX(bHist,stat!$D7,_xlfn.XMATCH(DX$3,bHist!$1:$1,0))),"-",INDEX(bHist,stat!$D7,_xlfn.XMATCH(DX$3,bHist!$1:$1,0)))</f>
        <v>-</v>
      </c>
      <c r="DY7" s="45" t="str" cm="1">
        <f t="array" aca="1" ref="DY7" ca="1">IF(ISBLANK(INDEX(bHist,stat!$D7,_xlfn.XMATCH(DY$3,bHist!$1:$1,0))),"-",INDEX(bHist,stat!$D7,_xlfn.XMATCH(DY$3,bHist!$1:$1,0)))</f>
        <v>-</v>
      </c>
      <c r="DZ7" s="45" t="str" cm="1">
        <f t="array" aca="1" ref="DZ7" ca="1">IF(ISBLANK(INDEX(bHist,stat!$D7,_xlfn.XMATCH(DZ$3,bHist!$1:$1,0))),"-",INDEX(bHist,stat!$D7,_xlfn.XMATCH(DZ$3,bHist!$1:$1,0)))</f>
        <v>-</v>
      </c>
      <c r="EA7" s="45" t="str" cm="1">
        <f t="array" aca="1" ref="EA7" ca="1">IF(ISBLANK(INDEX(bHist,stat!$D7,_xlfn.XMATCH(EA$3,bHist!$1:$1,0))),"-",INDEX(bHist,stat!$D7,_xlfn.XMATCH(EA$3,bHist!$1:$1,0)))</f>
        <v>-</v>
      </c>
      <c r="EB7" s="45" t="str" cm="1">
        <f t="array" aca="1" ref="EB7" ca="1">IF(ISBLANK(INDEX(bHist,stat!$D7,_xlfn.XMATCH(EB$3,bHist!$1:$1,0))),"-",INDEX(bHist,stat!$D7,_xlfn.XMATCH(EB$3,bHist!$1:$1,0)))</f>
        <v>-</v>
      </c>
      <c r="EC7" s="45" t="str" cm="1">
        <f t="array" aca="1" ref="EC7" ca="1">IF(ISBLANK(INDEX(bHist,stat!$D7,_xlfn.XMATCH(EC$3,bHist!$1:$1,0))),"-",INDEX(bHist,stat!$D7,_xlfn.XMATCH(EC$3,bHist!$1:$1,0)))</f>
        <v>-</v>
      </c>
      <c r="ED7" s="45" t="str" cm="1">
        <f t="array" aca="1" ref="ED7" ca="1">IF(ISBLANK(INDEX(bHist,stat!$D7,_xlfn.XMATCH(ED$3,bHist!$1:$1,0))),"-",INDEX(bHist,stat!$D7,_xlfn.XMATCH(ED$3,bHist!$1:$1,0)))</f>
        <v>-</v>
      </c>
      <c r="EE7" s="45" t="str" cm="1">
        <f t="array" aca="1" ref="EE7" ca="1">IF(ISBLANK(INDEX(bHist,stat!$D7,_xlfn.XMATCH(EE$3,bHist!$1:$1,0))),"-",INDEX(bHist,stat!$D7,_xlfn.XMATCH(EE$3,bHist!$1:$1,0)))</f>
        <v>-</v>
      </c>
      <c r="EF7" s="45" t="str" cm="1">
        <f t="array" aca="1" ref="EF7" ca="1">IF(ISBLANK(INDEX(bHist,stat!$D7,_xlfn.XMATCH(EF$3,bHist!$1:$1,0))),"-",INDEX(bHist,stat!$D7,_xlfn.XMATCH(EF$3,bHist!$1:$1,0)))</f>
        <v>-</v>
      </c>
      <c r="EG7" s="45" t="str" cm="1">
        <f t="array" aca="1" ref="EG7" ca="1">IF(ISBLANK(INDEX(bHist,stat!$D7,_xlfn.XMATCH(EG$3,bHist!$1:$1,0))),"-",INDEX(bHist,stat!$D7,_xlfn.XMATCH(EG$3,bHist!$1:$1,0)))</f>
        <v>-</v>
      </c>
      <c r="EH7" s="45" t="str" cm="1">
        <f t="array" aca="1" ref="EH7" ca="1">IF(ISBLANK(INDEX(bHist,stat!$D7,_xlfn.XMATCH(EH$3,bHist!$1:$1,0))),"-",INDEX(bHist,stat!$D7,_xlfn.XMATCH(EH$3,bHist!$1:$1,0)))</f>
        <v>-</v>
      </c>
      <c r="EI7" s="45" t="str" cm="1">
        <f t="array" aca="1" ref="EI7" ca="1">IF(ISBLANK(INDEX(bHist,stat!$D7,_xlfn.XMATCH(EI$3,bHist!$1:$1,0))),"-",INDEX(bHist,stat!$D7,_xlfn.XMATCH(EI$3,bHist!$1:$1,0)))</f>
        <v>-</v>
      </c>
      <c r="EJ7" s="45" t="str" cm="1">
        <f t="array" aca="1" ref="EJ7" ca="1">IF(ISBLANK(INDEX(bHist,stat!$D7,_xlfn.XMATCH(EJ$3,bHist!$1:$1,0))),"-",INDEX(bHist,stat!$D7,_xlfn.XMATCH(EJ$3,bHist!$1:$1,0)))</f>
        <v>-</v>
      </c>
      <c r="EK7" s="45" t="str" cm="1">
        <f t="array" aca="1" ref="EK7" ca="1">IF(ISBLANK(INDEX(bHist,stat!$D7,_xlfn.XMATCH(EK$3,bHist!$1:$1,0))),"-",INDEX(bHist,stat!$D7,_xlfn.XMATCH(EK$3,bHist!$1:$1,0)))</f>
        <v>-</v>
      </c>
      <c r="EL7" s="45" t="str" cm="1">
        <f t="array" aca="1" ref="EL7" ca="1">IF(ISBLANK(INDEX(bHist,stat!$D7,_xlfn.XMATCH(EL$3,bHist!$1:$1,0))),"-",INDEX(bHist,stat!$D7,_xlfn.XMATCH(EL$3,bHist!$1:$1,0)))</f>
        <v>-</v>
      </c>
      <c r="EM7" s="45" t="str" cm="1">
        <f t="array" aca="1" ref="EM7" ca="1">IF(ISBLANK(INDEX(bHist,stat!$D7,_xlfn.XMATCH(EM$3,bHist!$1:$1,0))),"-",INDEX(bHist,stat!$D7,_xlfn.XMATCH(EM$3,bHist!$1:$1,0)))</f>
        <v>-</v>
      </c>
      <c r="EN7" s="45" t="str" cm="1">
        <f t="array" aca="1" ref="EN7" ca="1">IF(ISBLANK(INDEX(bHist,stat!$D7,_xlfn.XMATCH(EN$3,bHist!$1:$1,0))),"-",INDEX(bHist,stat!$D7,_xlfn.XMATCH(EN$3,bHist!$1:$1,0)))</f>
        <v>-</v>
      </c>
      <c r="EO7" s="45" t="str" cm="1">
        <f t="array" aca="1" ref="EO7" ca="1">IF(ISBLANK(INDEX(bHist,stat!$D7,_xlfn.XMATCH(EO$3,bHist!$1:$1,0))),"-",INDEX(bHist,stat!$D7,_xlfn.XMATCH(EO$3,bHist!$1:$1,0)))</f>
        <v>-</v>
      </c>
      <c r="EP7" s="45" t="str" cm="1">
        <f t="array" aca="1" ref="EP7" ca="1">IF(ISBLANK(INDEX(bHist,stat!$D7,_xlfn.XMATCH(EP$3,bHist!$1:$1,0))),"-",INDEX(bHist,stat!$D7,_xlfn.XMATCH(EP$3,bHist!$1:$1,0)))</f>
        <v>-</v>
      </c>
      <c r="EQ7" s="45" t="str" cm="1">
        <f t="array" aca="1" ref="EQ7" ca="1">IF(ISBLANK(INDEX(bHist,stat!$D7,_xlfn.XMATCH(EQ$3,bHist!$1:$1,0))),"-",INDEX(bHist,stat!$D7,_xlfn.XMATCH(EQ$3,bHist!$1:$1,0)))</f>
        <v>-</v>
      </c>
      <c r="ER7" s="45" t="str" cm="1">
        <f t="array" aca="1" ref="ER7" ca="1">IF(ISBLANK(INDEX(bHist,stat!$D7,_xlfn.XMATCH(ER$3,bHist!$1:$1,0))),"-",INDEX(bHist,stat!$D7,_xlfn.XMATCH(ER$3,bHist!$1:$1,0)))</f>
        <v>-</v>
      </c>
      <c r="ES7" s="45" t="str" cm="1">
        <f t="array" aca="1" ref="ES7" ca="1">IF(ISBLANK(INDEX(bHist,stat!$D7,_xlfn.XMATCH(ES$3,bHist!$1:$1,0))),"-",INDEX(bHist,stat!$D7,_xlfn.XMATCH(ES$3,bHist!$1:$1,0)))</f>
        <v>-</v>
      </c>
      <c r="ET7" s="45" t="str" cm="1">
        <f t="array" aca="1" ref="ET7" ca="1">IF(ISBLANK(INDEX(bHist,stat!$D7,_xlfn.XMATCH(ET$3,bHist!$1:$1,0))),"-",INDEX(bHist,stat!$D7,_xlfn.XMATCH(ET$3,bHist!$1:$1,0)))</f>
        <v>-</v>
      </c>
      <c r="EU7" s="45" t="str" cm="1">
        <f t="array" aca="1" ref="EU7" ca="1">IF(ISBLANK(INDEX(bHist,stat!$D7,_xlfn.XMATCH(EU$3,bHist!$1:$1,0))),"-",INDEX(bHist,stat!$D7,_xlfn.XMATCH(EU$3,bHist!$1:$1,0)))</f>
        <v>-</v>
      </c>
      <c r="EV7" s="45" t="str" cm="1">
        <f t="array" aca="1" ref="EV7" ca="1">IF(ISBLANK(INDEX(bHist,stat!$D7,_xlfn.XMATCH(EV$3,bHist!$1:$1,0))),"-",INDEX(bHist,stat!$D7,_xlfn.XMATCH(EV$3,bHist!$1:$1,0)))</f>
        <v>-</v>
      </c>
      <c r="EW7" s="45" t="str" cm="1">
        <f t="array" aca="1" ref="EW7" ca="1">IF(ISBLANK(INDEX(bHist,stat!$D7,_xlfn.XMATCH(EW$3,bHist!$1:$1,0))),"-",INDEX(bHist,stat!$D7,_xlfn.XMATCH(EW$3,bHist!$1:$1,0)))</f>
        <v>-</v>
      </c>
      <c r="EX7" s="45" t="str" cm="1">
        <f t="array" aca="1" ref="EX7" ca="1">IF(ISBLANK(INDEX(bHist,stat!$D7,_xlfn.XMATCH(EX$3,bHist!$1:$1,0))),"-",INDEX(bHist,stat!$D7,_xlfn.XMATCH(EX$3,bHist!$1:$1,0)))</f>
        <v>-</v>
      </c>
      <c r="EY7" s="45" t="str" cm="1">
        <f t="array" aca="1" ref="EY7" ca="1">IF(ISBLANK(INDEX(bHist,stat!$D7,_xlfn.XMATCH(EY$3,bHist!$1:$1,0))),"-",INDEX(bHist,stat!$D7,_xlfn.XMATCH(EY$3,bHist!$1:$1,0)))</f>
        <v>-</v>
      </c>
      <c r="EZ7" s="45" t="str" cm="1">
        <f t="array" aca="1" ref="EZ7" ca="1">IF(ISBLANK(INDEX(bHist,stat!$D7,_xlfn.XMATCH(EZ$3,bHist!$1:$1,0))),"-",INDEX(bHist,stat!$D7,_xlfn.XMATCH(EZ$3,bHist!$1:$1,0)))</f>
        <v>-</v>
      </c>
      <c r="FA7" s="45" t="str" cm="1">
        <f t="array" aca="1" ref="FA7" ca="1">IF(ISBLANK(INDEX(bHist,stat!$D7,_xlfn.XMATCH(FA$3,bHist!$1:$1,0))),"-",INDEX(bHist,stat!$D7,_xlfn.XMATCH(FA$3,bHist!$1:$1,0)))</f>
        <v>-</v>
      </c>
      <c r="FB7" s="45" t="str" cm="1">
        <f t="array" aca="1" ref="FB7" ca="1">IF(ISBLANK(INDEX(bHist,stat!$D7,_xlfn.XMATCH(FB$3,bHist!$1:$1,0))),"-",INDEX(bHist,stat!$D7,_xlfn.XMATCH(FB$3,bHist!$1:$1,0)))</f>
        <v>-</v>
      </c>
      <c r="FC7" s="45" t="str" cm="1">
        <f t="array" aca="1" ref="FC7" ca="1">IF(ISBLANK(INDEX(bHist,stat!$D7,_xlfn.XMATCH(FC$3,bHist!$1:$1,0))),"-",INDEX(bHist,stat!$D7,_xlfn.XMATCH(FC$3,bHist!$1:$1,0)))</f>
        <v>-</v>
      </c>
      <c r="FD7" s="45" t="str" cm="1">
        <f t="array" aca="1" ref="FD7" ca="1">IF(ISBLANK(INDEX(bHist,stat!$D7,_xlfn.XMATCH(FD$3,bHist!$1:$1,0))),"-",INDEX(bHist,stat!$D7,_xlfn.XMATCH(FD$3,bHist!$1:$1,0)))</f>
        <v>-</v>
      </c>
      <c r="FE7" s="45" t="str" cm="1">
        <f t="array" aca="1" ref="FE7" ca="1">IF(ISBLANK(INDEX(bHist,stat!$D7,_xlfn.XMATCH(FE$3,bHist!$1:$1,0))),"-",INDEX(bHist,stat!$D7,_xlfn.XMATCH(FE$3,bHist!$1:$1,0)))</f>
        <v>-</v>
      </c>
      <c r="FF7" s="45" t="str" cm="1">
        <f t="array" aca="1" ref="FF7" ca="1">IF(ISBLANK(INDEX(bHist,stat!$D7,_xlfn.XMATCH(FF$3,bHist!$1:$1,0))),"-",INDEX(bHist,stat!$D7,_xlfn.XMATCH(FF$3,bHist!$1:$1,0)))</f>
        <v>-</v>
      </c>
      <c r="FG7" s="45" t="str" cm="1">
        <f t="array" aca="1" ref="FG7" ca="1">IF(ISBLANK(INDEX(bHist,stat!$D7,_xlfn.XMATCH(FG$3,bHist!$1:$1,0))),"-",INDEX(bHist,stat!$D7,_xlfn.XMATCH(FG$3,bHist!$1:$1,0)))</f>
        <v>-</v>
      </c>
      <c r="FH7" s="45" t="str" cm="1">
        <f t="array" aca="1" ref="FH7" ca="1">IF(ISBLANK(INDEX(bHist,stat!$D7,_xlfn.XMATCH(FH$3,bHist!$1:$1,0))),"-",INDEX(bHist,stat!$D7,_xlfn.XMATCH(FH$3,bHist!$1:$1,0)))</f>
        <v>-</v>
      </c>
      <c r="FI7" s="45" t="str" cm="1">
        <f t="array" aca="1" ref="FI7" ca="1">IF(ISBLANK(INDEX(bHist,stat!$D7,_xlfn.XMATCH(FI$3,bHist!$1:$1,0))),"-",INDEX(bHist,stat!$D7,_xlfn.XMATCH(FI$3,bHist!$1:$1,0)))</f>
        <v>-</v>
      </c>
      <c r="FJ7" s="45" t="str" cm="1">
        <f t="array" aca="1" ref="FJ7" ca="1">IF(ISBLANK(INDEX(bHist,stat!$D7,_xlfn.XMATCH(FJ$3,bHist!$1:$1,0))),"-",INDEX(bHist,stat!$D7,_xlfn.XMATCH(FJ$3,bHist!$1:$1,0)))</f>
        <v>-</v>
      </c>
      <c r="FK7" s="45" t="str" cm="1">
        <f t="array" aca="1" ref="FK7" ca="1">IF(ISBLANK(INDEX(bHist,stat!$D7,_xlfn.XMATCH(FK$3,bHist!$1:$1,0))),"-",INDEX(bHist,stat!$D7,_xlfn.XMATCH(FK$3,bHist!$1:$1,0)))</f>
        <v>-</v>
      </c>
      <c r="FL7" s="45" t="str" cm="1">
        <f t="array" aca="1" ref="FL7" ca="1">IF(ISBLANK(INDEX(bHist,stat!$D7,_xlfn.XMATCH(FL$3,bHist!$1:$1,0))),"-",INDEX(bHist,stat!$D7,_xlfn.XMATCH(FL$3,bHist!$1:$1,0)))</f>
        <v>-</v>
      </c>
      <c r="FM7" s="45" t="str" cm="1">
        <f t="array" aca="1" ref="FM7" ca="1">IF(ISBLANK(INDEX(bHist,stat!$D7,_xlfn.XMATCH(FM$3,bHist!$1:$1,0))),"-",INDEX(bHist,stat!$D7,_xlfn.XMATCH(FM$3,bHist!$1:$1,0)))</f>
        <v>-</v>
      </c>
      <c r="FN7" s="45" t="str" cm="1">
        <f t="array" aca="1" ref="FN7" ca="1">IF(ISBLANK(INDEX(bHist,stat!$D7,_xlfn.XMATCH(FN$3,bHist!$1:$1,0))),"-",INDEX(bHist,stat!$D7,_xlfn.XMATCH(FN$3,bHist!$1:$1,0)))</f>
        <v>-</v>
      </c>
      <c r="FO7" s="45" t="str" cm="1">
        <f t="array" aca="1" ref="FO7" ca="1">IF(ISBLANK(INDEX(bHist,stat!$D7,_xlfn.XMATCH(FO$3,bHist!$1:$1,0))),"-",INDEX(bHist,stat!$D7,_xlfn.XMATCH(FO$3,bHist!$1:$1,0)))</f>
        <v>-</v>
      </c>
      <c r="FP7" s="45" t="str" cm="1">
        <f t="array" aca="1" ref="FP7" ca="1">IF(ISBLANK(INDEX(bHist,stat!$D7,_xlfn.XMATCH(FP$3,bHist!$1:$1,0))),"-",INDEX(bHist,stat!$D7,_xlfn.XMATCH(FP$3,bHist!$1:$1,0)))</f>
        <v>-</v>
      </c>
      <c r="FQ7" s="45" t="str" cm="1">
        <f t="array" aca="1" ref="FQ7" ca="1">IF(ISBLANK(INDEX(bHist,stat!$D7,_xlfn.XMATCH(FQ$3,bHist!$1:$1,0))),"-",INDEX(bHist,stat!$D7,_xlfn.XMATCH(FQ$3,bHist!$1:$1,0)))</f>
        <v>-</v>
      </c>
      <c r="FR7" s="45" t="str" cm="1">
        <f t="array" aca="1" ref="FR7" ca="1">IF(ISBLANK(INDEX(bHist,stat!$D7,_xlfn.XMATCH(FR$3,bHist!$1:$1,0))),"-",INDEX(bHist,stat!$D7,_xlfn.XMATCH(FR$3,bHist!$1:$1,0)))</f>
        <v>-</v>
      </c>
      <c r="FS7" s="45" t="str" cm="1">
        <f t="array" aca="1" ref="FS7" ca="1">IF(ISBLANK(INDEX(bHist,stat!$D7,_xlfn.XMATCH(FS$3,bHist!$1:$1,0))),"-",INDEX(bHist,stat!$D7,_xlfn.XMATCH(FS$3,bHist!$1:$1,0)))</f>
        <v>-</v>
      </c>
      <c r="FT7" s="45" t="str" cm="1">
        <f t="array" aca="1" ref="FT7" ca="1">IF(ISBLANK(INDEX(bHist,stat!$D7,_xlfn.XMATCH(FT$3,bHist!$1:$1,0))),"-",INDEX(bHist,stat!$D7,_xlfn.XMATCH(FT$3,bHist!$1:$1,0)))</f>
        <v>-</v>
      </c>
      <c r="FU7" s="45" t="str" cm="1">
        <f t="array" aca="1" ref="FU7" ca="1">IF(ISBLANK(INDEX(bHist,stat!$D7,_xlfn.XMATCH(FU$3,bHist!$1:$1,0))),"-",INDEX(bHist,stat!$D7,_xlfn.XMATCH(FU$3,bHist!$1:$1,0)))</f>
        <v>-</v>
      </c>
      <c r="FV7" s="45" t="str" cm="1">
        <f t="array" aca="1" ref="FV7" ca="1">IF(ISBLANK(INDEX(bHist,stat!$D7,_xlfn.XMATCH(FV$3,bHist!$1:$1,0))),"-",INDEX(bHist,stat!$D7,_xlfn.XMATCH(FV$3,bHist!$1:$1,0)))</f>
        <v>-</v>
      </c>
      <c r="FW7" s="45" t="str" cm="1">
        <f t="array" aca="1" ref="FW7" ca="1">IF(ISBLANK(INDEX(bHist,stat!$D7,_xlfn.XMATCH(FW$3,bHist!$1:$1,0))),"-",INDEX(bHist,stat!$D7,_xlfn.XMATCH(FW$3,bHist!$1:$1,0)))</f>
        <v>-</v>
      </c>
      <c r="FX7" s="45" t="str" cm="1">
        <f t="array" aca="1" ref="FX7" ca="1">IF(ISBLANK(INDEX(bHist,stat!$D7,_xlfn.XMATCH(FX$3,bHist!$1:$1,0))),"-",INDEX(bHist,stat!$D7,_xlfn.XMATCH(FX$3,bHist!$1:$1,0)))</f>
        <v>-</v>
      </c>
      <c r="FY7" s="45" t="str" cm="1">
        <f t="array" aca="1" ref="FY7" ca="1">IF(ISBLANK(INDEX(bHist,stat!$D7,_xlfn.XMATCH(FY$3,bHist!$1:$1,0))),"-",INDEX(bHist,stat!$D7,_xlfn.XMATCH(FY$3,bHist!$1:$1,0)))</f>
        <v>-</v>
      </c>
      <c r="FZ7" s="45" t="str" cm="1">
        <f t="array" aca="1" ref="FZ7" ca="1">IF(ISBLANK(INDEX(bHist,stat!$D7,_xlfn.XMATCH(FZ$3,bHist!$1:$1,0))),"-",INDEX(bHist,stat!$D7,_xlfn.XMATCH(FZ$3,bHist!$1:$1,0)))</f>
        <v>-</v>
      </c>
      <c r="GA7" s="45" t="str" cm="1">
        <f t="array" aca="1" ref="GA7" ca="1">IF(ISBLANK(INDEX(bHist,stat!$D7,_xlfn.XMATCH(GA$3,bHist!$1:$1,0))),"-",INDEX(bHist,stat!$D7,_xlfn.XMATCH(GA$3,bHist!$1:$1,0)))</f>
        <v>-</v>
      </c>
      <c r="GB7" s="45" t="str" cm="1">
        <f t="array" aca="1" ref="GB7" ca="1">IF(ISBLANK(INDEX(bHist,stat!$D7,_xlfn.XMATCH(GB$3,bHist!$1:$1,0))),"-",INDEX(bHist,stat!$D7,_xlfn.XMATCH(GB$3,bHist!$1:$1,0)))</f>
        <v>-</v>
      </c>
      <c r="GC7" s="45" t="str" cm="1">
        <f t="array" aca="1" ref="GC7" ca="1">IF(ISBLANK(INDEX(bHist,stat!$D7,_xlfn.XMATCH(GC$3,bHist!$1:$1,0))),"-",INDEX(bHist,stat!$D7,_xlfn.XMATCH(GC$3,bHist!$1:$1,0)))</f>
        <v>-</v>
      </c>
      <c r="GD7" s="45" t="str" cm="1">
        <f t="array" aca="1" ref="GD7" ca="1">IF(ISBLANK(INDEX(bHist,stat!$D7,_xlfn.XMATCH(GD$3,bHist!$1:$1,0))),"-",INDEX(bHist,stat!$D7,_xlfn.XMATCH(GD$3,bHist!$1:$1,0)))</f>
        <v>-</v>
      </c>
      <c r="GE7" s="45" t="str" cm="1">
        <f t="array" aca="1" ref="GE7" ca="1">IF(ISBLANK(INDEX(bHist,stat!$D7,_xlfn.XMATCH(GE$3,bHist!$1:$1,0))),"-",INDEX(bHist,stat!$D7,_xlfn.XMATCH(GE$3,bHist!$1:$1,0)))</f>
        <v>-</v>
      </c>
      <c r="GF7" s="45" t="str" cm="1">
        <f t="array" aca="1" ref="GF7" ca="1">IF(ISBLANK(INDEX(bHist,stat!$D7,_xlfn.XMATCH(GF$3,bHist!$1:$1,0))),"-",INDEX(bHist,stat!$D7,_xlfn.XMATCH(GF$3,bHist!$1:$1,0)))</f>
        <v>-</v>
      </c>
      <c r="GG7" s="45" t="str" cm="1">
        <f t="array" aca="1" ref="GG7" ca="1">IF(ISBLANK(INDEX(bHist,stat!$D7,_xlfn.XMATCH(GG$3,bHist!$1:$1,0))),"-",INDEX(bHist,stat!$D7,_xlfn.XMATCH(GG$3,bHist!$1:$1,0)))</f>
        <v>-</v>
      </c>
      <c r="GH7" s="45" t="str" cm="1">
        <f t="array" aca="1" ref="GH7" ca="1">IF(ISBLANK(INDEX(bHist,stat!$D7,_xlfn.XMATCH(GH$3,bHist!$1:$1,0))),"-",INDEX(bHist,stat!$D7,_xlfn.XMATCH(GH$3,bHist!$1:$1,0)))</f>
        <v>-</v>
      </c>
      <c r="GI7" s="45" t="str" cm="1">
        <f t="array" aca="1" ref="GI7" ca="1">IF(ISBLANK(INDEX(bHist,stat!$D7,_xlfn.XMATCH(GI$3,bHist!$1:$1,0))),"-",INDEX(bHist,stat!$D7,_xlfn.XMATCH(GI$3,bHist!$1:$1,0)))</f>
        <v>-</v>
      </c>
      <c r="GJ7" s="45" t="str" cm="1">
        <f t="array" aca="1" ref="GJ7" ca="1">IF(ISBLANK(INDEX(bHist,stat!$D7,_xlfn.XMATCH(GJ$3,bHist!$1:$1,0))),"-",INDEX(bHist,stat!$D7,_xlfn.XMATCH(GJ$3,bHist!$1:$1,0)))</f>
        <v>-</v>
      </c>
      <c r="GK7" s="45" t="str" cm="1">
        <f t="array" aca="1" ref="GK7" ca="1">IF(ISBLANK(INDEX(bHist,stat!$D7,_xlfn.XMATCH(GK$3,bHist!$1:$1,0))),"-",INDEX(bHist,stat!$D7,_xlfn.XMATCH(GK$3,bHist!$1:$1,0)))</f>
        <v>-</v>
      </c>
      <c r="GL7" s="45" t="str" cm="1">
        <f t="array" aca="1" ref="GL7" ca="1">IF(ISBLANK(INDEX(bHist,stat!$D7,_xlfn.XMATCH(GL$3,bHist!$1:$1,0))),"-",INDEX(bHist,stat!$D7,_xlfn.XMATCH(GL$3,bHist!$1:$1,0)))</f>
        <v>-</v>
      </c>
      <c r="GM7" s="45" t="str" cm="1">
        <f t="array" aca="1" ref="GM7" ca="1">IF(ISBLANK(INDEX(bHist,stat!$D7,_xlfn.XMATCH(GM$3,bHist!$1:$1,0))),"-",INDEX(bHist,stat!$D7,_xlfn.XMATCH(GM$3,bHist!$1:$1,0)))</f>
        <v>-</v>
      </c>
      <c r="GN7" s="45" t="str" cm="1">
        <f t="array" aca="1" ref="GN7" ca="1">IF(ISBLANK(INDEX(bHist,stat!$D7,_xlfn.XMATCH(GN$3,bHist!$1:$1,0))),"-",INDEX(bHist,stat!$D7,_xlfn.XMATCH(GN$3,bHist!$1:$1,0)))</f>
        <v>-</v>
      </c>
      <c r="GO7" s="45" t="str" cm="1">
        <f t="array" aca="1" ref="GO7" ca="1">IF(ISBLANK(INDEX(bHist,stat!$D7,_xlfn.XMATCH(GO$3,bHist!$1:$1,0))),"-",INDEX(bHist,stat!$D7,_xlfn.XMATCH(GO$3,bHist!$1:$1,0)))</f>
        <v>-</v>
      </c>
      <c r="GP7" s="45" t="str" cm="1">
        <f t="array" aca="1" ref="GP7" ca="1">IF(ISBLANK(INDEX(bHist,stat!$D7,_xlfn.XMATCH(GP$3,bHist!$1:$1,0))),"-",INDEX(bHist,stat!$D7,_xlfn.XMATCH(GP$3,bHist!$1:$1,0)))</f>
        <v>-</v>
      </c>
      <c r="GQ7" s="45" t="str" cm="1">
        <f t="array" aca="1" ref="GQ7" ca="1">IF(ISBLANK(INDEX(bHist,stat!$D7,_xlfn.XMATCH(GQ$3,bHist!$1:$1,0))),"-",INDEX(bHist,stat!$D7,_xlfn.XMATCH(GQ$3,bHist!$1:$1,0)))</f>
        <v>-</v>
      </c>
      <c r="GR7" s="45" t="str" cm="1">
        <f t="array" aca="1" ref="GR7" ca="1">IF(ISBLANK(INDEX(bHist,stat!$D7,_xlfn.XMATCH(GR$3,bHist!$1:$1,0))),"-",INDEX(bHist,stat!$D7,_xlfn.XMATCH(GR$3,bHist!$1:$1,0)))</f>
        <v>-</v>
      </c>
      <c r="GS7" s="45" t="str" cm="1">
        <f t="array" aca="1" ref="GS7" ca="1">IF(ISBLANK(INDEX(bHist,stat!$D7,_xlfn.XMATCH(GS$3,bHist!$1:$1,0))),"-",INDEX(bHist,stat!$D7,_xlfn.XMATCH(GS$3,bHist!$1:$1,0)))</f>
        <v>-</v>
      </c>
      <c r="GT7" s="45" t="str" cm="1">
        <f t="array" aca="1" ref="GT7" ca="1">IF(ISBLANK(INDEX(bHist,stat!$D7,_xlfn.XMATCH(GT$3,bHist!$1:$1,0))),"-",INDEX(bHist,stat!$D7,_xlfn.XMATCH(GT$3,bHist!$1:$1,0)))</f>
        <v>-</v>
      </c>
      <c r="GU7" s="45" t="str" cm="1">
        <f t="array" aca="1" ref="GU7" ca="1">IF(ISBLANK(INDEX(bHist,stat!$D7,_xlfn.XMATCH(GU$3,bHist!$1:$1,0))),"-",INDEX(bHist,stat!$D7,_xlfn.XMATCH(GU$3,bHist!$1:$1,0)))</f>
        <v>-</v>
      </c>
      <c r="GV7" s="45" t="str" cm="1">
        <f t="array" aca="1" ref="GV7" ca="1">IF(ISBLANK(INDEX(bHist,stat!$D7,_xlfn.XMATCH(GV$3,bHist!$1:$1,0))),"-",INDEX(bHist,stat!$D7,_xlfn.XMATCH(GV$3,bHist!$1:$1,0)))</f>
        <v>-</v>
      </c>
      <c r="GW7" s="45" t="str" cm="1">
        <f t="array" aca="1" ref="GW7" ca="1">IF(ISBLANK(INDEX(bHist,stat!$D7,_xlfn.XMATCH(GW$3,bHist!$1:$1,0))),"-",INDEX(bHist,stat!$D7,_xlfn.XMATCH(GW$3,bHist!$1:$1,0)))</f>
        <v>-</v>
      </c>
      <c r="GX7" s="45" t="str" cm="1">
        <f t="array" aca="1" ref="GX7" ca="1">IF(ISBLANK(INDEX(bHist,stat!$D7,_xlfn.XMATCH(GX$3,bHist!$1:$1,0))),"-",INDEX(bHist,stat!$D7,_xlfn.XMATCH(GX$3,bHist!$1:$1,0)))</f>
        <v>-</v>
      </c>
      <c r="GY7" s="45" t="str" cm="1">
        <f t="array" aca="1" ref="GY7" ca="1">IF(ISBLANK(INDEX(bHist,stat!$D7,_xlfn.XMATCH(GY$3,bHist!$1:$1,0))),"-",INDEX(bHist,stat!$D7,_xlfn.XMATCH(GY$3,bHist!$1:$1,0)))</f>
        <v>-</v>
      </c>
      <c r="GZ7" s="45" t="str" cm="1">
        <f t="array" aca="1" ref="GZ7" ca="1">IF(ISBLANK(INDEX(bHist,stat!$D7,_xlfn.XMATCH(GZ$3,bHist!$1:$1,0))),"-",INDEX(bHist,stat!$D7,_xlfn.XMATCH(GZ$3,bHist!$1:$1,0)))</f>
        <v>-</v>
      </c>
      <c r="HA7" s="45" t="str" cm="1">
        <f t="array" aca="1" ref="HA7" ca="1">IF(ISBLANK(INDEX(bHist,stat!$D7,_xlfn.XMATCH(HA$3,bHist!$1:$1,0))),"-",INDEX(bHist,stat!$D7,_xlfn.XMATCH(HA$3,bHist!$1:$1,0)))</f>
        <v>-</v>
      </c>
      <c r="HB7" s="45" t="str" cm="1">
        <f t="array" aca="1" ref="HB7" ca="1">IF(ISBLANK(INDEX(bHist,stat!$D7,_xlfn.XMATCH(HB$3,bHist!$1:$1,0))),"-",INDEX(bHist,stat!$D7,_xlfn.XMATCH(HB$3,bHist!$1:$1,0)))</f>
        <v>-</v>
      </c>
      <c r="HC7" s="45" t="str" cm="1">
        <f t="array" aca="1" ref="HC7" ca="1">IF(ISBLANK(INDEX(bHist,stat!$D7,_xlfn.XMATCH(HC$3,bHist!$1:$1,0))),"-",INDEX(bHist,stat!$D7,_xlfn.XMATCH(HC$3,bHist!$1:$1,0)))</f>
        <v>-</v>
      </c>
      <c r="HD7" s="45" t="str" cm="1">
        <f t="array" aca="1" ref="HD7" ca="1">IF(ISBLANK(INDEX(bHist,stat!$D7,_xlfn.XMATCH(HD$3,bHist!$1:$1,0))),"-",INDEX(bHist,stat!$D7,_xlfn.XMATCH(HD$3,bHist!$1:$1,0)))</f>
        <v>-</v>
      </c>
      <c r="HE7" s="45" t="str" cm="1">
        <f t="array" aca="1" ref="HE7" ca="1">IF(ISBLANK(INDEX(bHist,stat!$D7,_xlfn.XMATCH(HE$3,bHist!$1:$1,0))),"-",INDEX(bHist,stat!$D7,_xlfn.XMATCH(HE$3,bHist!$1:$1,0)))</f>
        <v>-</v>
      </c>
      <c r="HF7" s="45" t="str" cm="1">
        <f t="array" aca="1" ref="HF7" ca="1">IF(ISBLANK(INDEX(bHist,stat!$D7,_xlfn.XMATCH(HF$3,bHist!$1:$1,0))),"-",INDEX(bHist,stat!$D7,_xlfn.XMATCH(HF$3,bHist!$1:$1,0)))</f>
        <v>-</v>
      </c>
      <c r="HG7" s="45" t="str" cm="1">
        <f t="array" aca="1" ref="HG7" ca="1">IF(ISBLANK(INDEX(bHist,stat!$D7,_xlfn.XMATCH(HG$3,bHist!$1:$1,0))),"-",INDEX(bHist,stat!$D7,_xlfn.XMATCH(HG$3,bHist!$1:$1,0)))</f>
        <v>-</v>
      </c>
      <c r="HH7" s="45" t="str" cm="1">
        <f t="array" aca="1" ref="HH7" ca="1">IF(ISBLANK(INDEX(bHist,stat!$D7,_xlfn.XMATCH(HH$3,bHist!$1:$1,0))),"-",INDEX(bHist,stat!$D7,_xlfn.XMATCH(HH$3,bHist!$1:$1,0)))</f>
        <v>-</v>
      </c>
      <c r="HI7" s="45" t="str" cm="1">
        <f t="array" aca="1" ref="HI7" ca="1">IF(ISBLANK(INDEX(bHist,stat!$D7,_xlfn.XMATCH(HI$3,bHist!$1:$1,0))),"-",INDEX(bHist,stat!$D7,_xlfn.XMATCH(HI$3,bHist!$1:$1,0)))</f>
        <v>-</v>
      </c>
      <c r="HJ7" s="45" t="str" cm="1">
        <f t="array" aca="1" ref="HJ7" ca="1">IF(ISBLANK(INDEX(bHist,stat!$D7,_xlfn.XMATCH(HJ$3,bHist!$1:$1,0))),"-",INDEX(bHist,stat!$D7,_xlfn.XMATCH(HJ$3,bHist!$1:$1,0)))</f>
        <v>-</v>
      </c>
      <c r="HK7" s="45" t="str" cm="1">
        <f t="array" aca="1" ref="HK7" ca="1">IF(ISBLANK(INDEX(bHist,stat!$D7,_xlfn.XMATCH(HK$3,bHist!$1:$1,0))),"-",INDEX(bHist,stat!$D7,_xlfn.XMATCH(HK$3,bHist!$1:$1,0)))</f>
        <v>-</v>
      </c>
      <c r="HL7" s="45" t="str" cm="1">
        <f t="array" aca="1" ref="HL7" ca="1">IF(ISBLANK(INDEX(bHist,stat!$D7,_xlfn.XMATCH(HL$3,bHist!$1:$1,0))),"-",INDEX(bHist,stat!$D7,_xlfn.XMATCH(HL$3,bHist!$1:$1,0)))</f>
        <v>-</v>
      </c>
      <c r="HM7" s="45" t="str" cm="1">
        <f t="array" aca="1" ref="HM7" ca="1">IF(ISBLANK(INDEX(bHist,stat!$D7,_xlfn.XMATCH(HM$3,bHist!$1:$1,0))),"-",INDEX(bHist,stat!$D7,_xlfn.XMATCH(HM$3,bHist!$1:$1,0)))</f>
        <v>-</v>
      </c>
      <c r="HN7" s="45" t="str" cm="1">
        <f t="array" aca="1" ref="HN7" ca="1">IF(ISBLANK(INDEX(bHist,stat!$D7,_xlfn.XMATCH(HN$3,bHist!$1:$1,0))),"-",INDEX(bHist,stat!$D7,_xlfn.XMATCH(HN$3,bHist!$1:$1,0)))</f>
        <v>-</v>
      </c>
      <c r="HO7" s="45" t="str" cm="1">
        <f t="array" aca="1" ref="HO7" ca="1">IF(ISBLANK(INDEX(bHist,stat!$D7,_xlfn.XMATCH(HO$3,bHist!$1:$1,0))),"-",INDEX(bHist,stat!$D7,_xlfn.XMATCH(HO$3,bHist!$1:$1,0)))</f>
        <v>-</v>
      </c>
      <c r="HP7" s="45" t="str" cm="1">
        <f t="array" aca="1" ref="HP7" ca="1">IF(ISBLANK(INDEX(bHist,stat!$D7,_xlfn.XMATCH(HP$3,bHist!$1:$1,0))),"-",INDEX(bHist,stat!$D7,_xlfn.XMATCH(HP$3,bHist!$1:$1,0)))</f>
        <v>-</v>
      </c>
      <c r="HQ7" s="45" t="str" cm="1">
        <f t="array" aca="1" ref="HQ7" ca="1">IF(ISBLANK(INDEX(bHist,stat!$D7,_xlfn.XMATCH(HQ$3,bHist!$1:$1,0))),"-",INDEX(bHist,stat!$D7,_xlfn.XMATCH(HQ$3,bHist!$1:$1,0)))</f>
        <v>-</v>
      </c>
      <c r="HR7" s="45" t="str" cm="1">
        <f t="array" aca="1" ref="HR7" ca="1">IF(ISBLANK(INDEX(bHist,stat!$D7,_xlfn.XMATCH(HR$3,bHist!$1:$1,0))),"-",INDEX(bHist,stat!$D7,_xlfn.XMATCH(HR$3,bHist!$1:$1,0)))</f>
        <v>-</v>
      </c>
      <c r="HS7" s="45" t="str" cm="1">
        <f t="array" aca="1" ref="HS7" ca="1">IF(ISBLANK(INDEX(bHist,stat!$D7,_xlfn.XMATCH(HS$3,bHist!$1:$1,0))),"-",INDEX(bHist,stat!$D7,_xlfn.XMATCH(HS$3,bHist!$1:$1,0)))</f>
        <v>-</v>
      </c>
      <c r="HT7" s="45" t="str" cm="1">
        <f t="array" aca="1" ref="HT7" ca="1">IF(ISBLANK(INDEX(bHist,stat!$D7,_xlfn.XMATCH(HT$3,bHist!$1:$1,0))),"-",INDEX(bHist,stat!$D7,_xlfn.XMATCH(HT$3,bHist!$1:$1,0)))</f>
        <v>-</v>
      </c>
      <c r="HU7" s="45" t="str" cm="1">
        <f t="array" aca="1" ref="HU7" ca="1">IF(ISBLANK(INDEX(bHist,stat!$D7,_xlfn.XMATCH(HU$3,bHist!$1:$1,0))),"-",INDEX(bHist,stat!$D7,_xlfn.XMATCH(HU$3,bHist!$1:$1,0)))</f>
        <v>-</v>
      </c>
      <c r="HV7" s="45" t="str" cm="1">
        <f t="array" aca="1" ref="HV7" ca="1">IF(ISBLANK(INDEX(bHist,stat!$D7,_xlfn.XMATCH(HV$3,bHist!$1:$1,0))),"-",INDEX(bHist,stat!$D7,_xlfn.XMATCH(HV$3,bHist!$1:$1,0)))</f>
        <v>-</v>
      </c>
      <c r="HW7" s="45" t="str" cm="1">
        <f t="array" aca="1" ref="HW7" ca="1">IF(ISBLANK(INDEX(bHist,stat!$D7,_xlfn.XMATCH(HW$3,bHist!$1:$1,0))),"-",INDEX(bHist,stat!$D7,_xlfn.XMATCH(HW$3,bHist!$1:$1,0)))</f>
        <v>-</v>
      </c>
      <c r="HX7" s="45" t="str" cm="1">
        <f t="array" aca="1" ref="HX7" ca="1">IF(ISBLANK(INDEX(bHist,stat!$D7,_xlfn.XMATCH(HX$3,bHist!$1:$1,0))),"-",INDEX(bHist,stat!$D7,_xlfn.XMATCH(HX$3,bHist!$1:$1,0)))</f>
        <v>-</v>
      </c>
      <c r="HY7" s="45" t="str" cm="1">
        <f t="array" aca="1" ref="HY7" ca="1">IF(ISBLANK(INDEX(bHist,stat!$D7,_xlfn.XMATCH(HY$3,bHist!$1:$1,0))),"-",INDEX(bHist,stat!$D7,_xlfn.XMATCH(HY$3,bHist!$1:$1,0)))</f>
        <v>-</v>
      </c>
      <c r="HZ7" s="45" t="str" cm="1">
        <f t="array" aca="1" ref="HZ7" ca="1">IF(ISBLANK(INDEX(bHist,stat!$D7,_xlfn.XMATCH(HZ$3,bHist!$1:$1,0))),"-",INDEX(bHist,stat!$D7,_xlfn.XMATCH(HZ$3,bHist!$1:$1,0)))</f>
        <v>-</v>
      </c>
      <c r="IA7" s="45" t="str" cm="1">
        <f t="array" aca="1" ref="IA7" ca="1">IF(ISBLANK(INDEX(bHist,stat!$D7,_xlfn.XMATCH(IA$3,bHist!$1:$1,0))),"-",INDEX(bHist,stat!$D7,_xlfn.XMATCH(IA$3,bHist!$1:$1,0)))</f>
        <v>-</v>
      </c>
      <c r="IB7" s="45" t="str" cm="1">
        <f t="array" aca="1" ref="IB7" ca="1">IF(ISBLANK(INDEX(bHist,stat!$D7,_xlfn.XMATCH(IB$3,bHist!$1:$1,0))),"-",INDEX(bHist,stat!$D7,_xlfn.XMATCH(IB$3,bHist!$1:$1,0)))</f>
        <v>-</v>
      </c>
      <c r="IC7" s="45" t="str" cm="1">
        <f t="array" aca="1" ref="IC7" ca="1">IF(ISBLANK(INDEX(bHist,stat!$D7,_xlfn.XMATCH(IC$3,bHist!$1:$1,0))),"-",INDEX(bHist,stat!$D7,_xlfn.XMATCH(IC$3,bHist!$1:$1,0)))</f>
        <v>-</v>
      </c>
      <c r="ID7" s="45" t="str" cm="1">
        <f t="array" aca="1" ref="ID7" ca="1">IF(ISBLANK(INDEX(bHist,stat!$D7,_xlfn.XMATCH(ID$3,bHist!$1:$1,0))),"-",INDEX(bHist,stat!$D7,_xlfn.XMATCH(ID$3,bHist!$1:$1,0)))</f>
        <v>-</v>
      </c>
      <c r="IE7" s="45" t="str" cm="1">
        <f t="array" aca="1" ref="IE7" ca="1">IF(ISBLANK(INDEX(bHist,stat!$D7,_xlfn.XMATCH(IE$3,bHist!$1:$1,0))),"-",INDEX(bHist,stat!$D7,_xlfn.XMATCH(IE$3,bHist!$1:$1,0)))</f>
        <v>-</v>
      </c>
      <c r="IF7" s="45" t="str" cm="1">
        <f t="array" aca="1" ref="IF7" ca="1">IF(ISBLANK(INDEX(bHist,stat!$D7,_xlfn.XMATCH(IF$3,bHist!$1:$1,0))),"-",INDEX(bHist,stat!$D7,_xlfn.XMATCH(IF$3,bHist!$1:$1,0)))</f>
        <v>-</v>
      </c>
      <c r="IG7" s="45" t="str" cm="1">
        <f t="array" aca="1" ref="IG7" ca="1">IF(ISBLANK(INDEX(bHist,stat!$D7,_xlfn.XMATCH(IG$3,bHist!$1:$1,0))),"-",INDEX(bHist,stat!$D7,_xlfn.XMATCH(IG$3,bHist!$1:$1,0)))</f>
        <v>-</v>
      </c>
      <c r="IH7" s="45" t="str" cm="1">
        <f t="array" aca="1" ref="IH7" ca="1">IF(ISBLANK(INDEX(bHist,stat!$D7,_xlfn.XMATCH(IH$3,bHist!$1:$1,0))),"-",INDEX(bHist,stat!$D7,_xlfn.XMATCH(IH$3,bHist!$1:$1,0)))</f>
        <v>-</v>
      </c>
      <c r="II7" s="45" t="str" cm="1">
        <f t="array" aca="1" ref="II7" ca="1">IF(ISBLANK(INDEX(bHist,stat!$D7,_xlfn.XMATCH(II$3,bHist!$1:$1,0))),"-",INDEX(bHist,stat!$D7,_xlfn.XMATCH(II$3,bHist!$1:$1,0)))</f>
        <v>-</v>
      </c>
      <c r="IJ7" s="45" t="str" cm="1">
        <f t="array" aca="1" ref="IJ7" ca="1">IF(ISBLANK(INDEX(bHist,stat!$D7,_xlfn.XMATCH(IJ$3,bHist!$1:$1,0))),"-",INDEX(bHist,stat!$D7,_xlfn.XMATCH(IJ$3,bHist!$1:$1,0)))</f>
        <v>-</v>
      </c>
      <c r="IK7" s="45" t="str" cm="1">
        <f t="array" aca="1" ref="IK7" ca="1">IF(ISBLANK(INDEX(bHist,stat!$D7,_xlfn.XMATCH(IK$3,bHist!$1:$1,0))),"-",INDEX(bHist,stat!$D7,_xlfn.XMATCH(IK$3,bHist!$1:$1,0)))</f>
        <v>-</v>
      </c>
      <c r="IL7" s="45" t="str" cm="1">
        <f t="array" aca="1" ref="IL7" ca="1">IF(ISBLANK(INDEX(bHist,stat!$D7,_xlfn.XMATCH(IL$3,bHist!$1:$1,0))),"-",INDEX(bHist,stat!$D7,_xlfn.XMATCH(IL$3,bHist!$1:$1,0)))</f>
        <v>-</v>
      </c>
      <c r="IM7" s="45" t="str" cm="1">
        <f t="array" aca="1" ref="IM7" ca="1">IF(ISBLANK(INDEX(bHist,stat!$D7,_xlfn.XMATCH(IM$3,bHist!$1:$1,0))),"-",INDEX(bHist,stat!$D7,_xlfn.XMATCH(IM$3,bHist!$1:$1,0)))</f>
        <v>-</v>
      </c>
      <c r="IN7" s="45" t="str" cm="1">
        <f t="array" aca="1" ref="IN7" ca="1">IF(ISBLANK(INDEX(bHist,stat!$D7,_xlfn.XMATCH(IN$3,bHist!$1:$1,0))),"-",INDEX(bHist,stat!$D7,_xlfn.XMATCH(IN$3,bHist!$1:$1,0)))</f>
        <v>-</v>
      </c>
      <c r="IO7" s="45" t="str" cm="1">
        <f t="array" aca="1" ref="IO7" ca="1">IF(ISBLANK(INDEX(bHist,stat!$D7,_xlfn.XMATCH(IO$3,bHist!$1:$1,0))),"-",INDEX(bHist,stat!$D7,_xlfn.XMATCH(IO$3,bHist!$1:$1,0)))</f>
        <v>-</v>
      </c>
      <c r="IP7" s="45" t="str" cm="1">
        <f t="array" aca="1" ref="IP7" ca="1">IF(ISBLANK(INDEX(bHist,stat!$D7,_xlfn.XMATCH(IP$3,bHist!$1:$1,0))),"-",INDEX(bHist,stat!$D7,_xlfn.XMATCH(IP$3,bHist!$1:$1,0)))</f>
        <v>-</v>
      </c>
      <c r="IQ7" s="45" t="str" cm="1">
        <f t="array" aca="1" ref="IQ7" ca="1">IF(ISBLANK(INDEX(bHist,stat!$D7,_xlfn.XMATCH(IQ$3,bHist!$1:$1,0))),"-",INDEX(bHist,stat!$D7,_xlfn.XMATCH(IQ$3,bHist!$1:$1,0)))</f>
        <v>-</v>
      </c>
      <c r="IR7" s="45" t="str" cm="1">
        <f t="array" aca="1" ref="IR7" ca="1">IF(ISBLANK(INDEX(bHist,stat!$D7,_xlfn.XMATCH(IR$3,bHist!$1:$1,0))),"-",INDEX(bHist,stat!$D7,_xlfn.XMATCH(IR$3,bHist!$1:$1,0)))</f>
        <v>-</v>
      </c>
      <c r="IS7" s="45" t="str" cm="1">
        <f t="array" aca="1" ref="IS7" ca="1">IF(ISBLANK(INDEX(bHist,stat!$D7,_xlfn.XMATCH(IS$3,bHist!$1:$1,0))),"-",INDEX(bHist,stat!$D7,_xlfn.XMATCH(IS$3,bHist!$1:$1,0)))</f>
        <v>-</v>
      </c>
      <c r="IT7" s="45" t="str" cm="1">
        <f t="array" aca="1" ref="IT7" ca="1">IF(ISBLANK(INDEX(bHist,stat!$D7,_xlfn.XMATCH(IT$3,bHist!$1:$1,0))),"-",INDEX(bHist,stat!$D7,_xlfn.XMATCH(IT$3,bHist!$1:$1,0)))</f>
        <v>-</v>
      </c>
      <c r="IU7" s="45" t="str" cm="1">
        <f t="array" aca="1" ref="IU7" ca="1">IF(ISBLANK(INDEX(bHist,stat!$D7,_xlfn.XMATCH(IU$3,bHist!$1:$1,0))),"-",INDEX(bHist,stat!$D7,_xlfn.XMATCH(IU$3,bHist!$1:$1,0)))</f>
        <v>-</v>
      </c>
      <c r="IV7" s="45" t="str" cm="1">
        <f t="array" aca="1" ref="IV7" ca="1">IF(ISBLANK(INDEX(bHist,stat!$D7,_xlfn.XMATCH(IV$3,bHist!$1:$1,0))),"-",INDEX(bHist,stat!$D7,_xlfn.XMATCH(IV$3,bHist!$1:$1,0)))</f>
        <v>-</v>
      </c>
      <c r="IW7" s="45" t="str" cm="1">
        <f t="array" aca="1" ref="IW7" ca="1">IF(ISBLANK(INDEX(bHist,stat!$D7,_xlfn.XMATCH(IW$3,bHist!$1:$1,0))),"-",INDEX(bHist,stat!$D7,_xlfn.XMATCH(IW$3,bHist!$1:$1,0)))</f>
        <v>-</v>
      </c>
      <c r="IX7" s="45" t="str" cm="1">
        <f t="array" aca="1" ref="IX7" ca="1">IF(ISBLANK(INDEX(bHist,stat!$D7,_xlfn.XMATCH(IX$3,bHist!$1:$1,0))),"-",INDEX(bHist,stat!$D7,_xlfn.XMATCH(IX$3,bHist!$1:$1,0)))</f>
        <v>-</v>
      </c>
      <c r="IY7" s="45" t="str" cm="1">
        <f t="array" aca="1" ref="IY7" ca="1">IF(ISBLANK(INDEX(bHist,stat!$D7,_xlfn.XMATCH(IY$3,bHist!$1:$1,0))),"-",INDEX(bHist,stat!$D7,_xlfn.XMATCH(IY$3,bHist!$1:$1,0)))</f>
        <v>-</v>
      </c>
      <c r="IZ7" s="45" t="str" cm="1">
        <f t="array" aca="1" ref="IZ7" ca="1">IF(ISBLANK(INDEX(bHist,stat!$D7,_xlfn.XMATCH(IZ$3,bHist!$1:$1,0))),"-",INDEX(bHist,stat!$D7,_xlfn.XMATCH(IZ$3,bHist!$1:$1,0)))</f>
        <v>-</v>
      </c>
      <c r="JA7" s="45" t="str" cm="1">
        <f t="array" aca="1" ref="JA7" ca="1">IF(ISBLANK(INDEX(bHist,stat!$D7,_xlfn.XMATCH(JA$3,bHist!$1:$1,0))),"-",INDEX(bHist,stat!$D7,_xlfn.XMATCH(JA$3,bHist!$1:$1,0)))</f>
        <v>-</v>
      </c>
      <c r="JB7" s="45" t="str" cm="1">
        <f t="array" aca="1" ref="JB7" ca="1">IF(ISBLANK(INDEX(bHist,stat!$D7,_xlfn.XMATCH(JB$3,bHist!$1:$1,0))),"-",INDEX(bHist,stat!$D7,_xlfn.XMATCH(JB$3,bHist!$1:$1,0)))</f>
        <v>-</v>
      </c>
      <c r="JC7" s="45" t="str" cm="1">
        <f t="array" aca="1" ref="JC7" ca="1">IF(ISBLANK(INDEX(bHist,stat!$D7,_xlfn.XMATCH(JC$3,bHist!$1:$1,0))),"-",INDEX(bHist,stat!$D7,_xlfn.XMATCH(JC$3,bHist!$1:$1,0)))</f>
        <v>-</v>
      </c>
      <c r="JD7" s="45" t="str" cm="1">
        <f t="array" aca="1" ref="JD7" ca="1">IF(ISBLANK(INDEX(bHist,stat!$D7,_xlfn.XMATCH(JD$3,bHist!$1:$1,0))),"-",INDEX(bHist,stat!$D7,_xlfn.XMATCH(JD$3,bHist!$1:$1,0)))</f>
        <v>-</v>
      </c>
      <c r="JE7" s="45" t="str" cm="1">
        <f t="array" aca="1" ref="JE7" ca="1">IF(ISBLANK(INDEX(bHist,stat!$D7,_xlfn.XMATCH(JE$3,bHist!$1:$1,0))),"-",INDEX(bHist,stat!$D7,_xlfn.XMATCH(JE$3,bHist!$1:$1,0)))</f>
        <v>-</v>
      </c>
      <c r="JF7" s="45" t="str" cm="1">
        <f t="array" aca="1" ref="JF7" ca="1">IF(ISBLANK(INDEX(bHist,stat!$D7,_xlfn.XMATCH(JF$3,bHist!$1:$1,0))),"-",INDEX(bHist,stat!$D7,_xlfn.XMATCH(JF$3,bHist!$1:$1,0)))</f>
        <v>-</v>
      </c>
      <c r="JG7" s="45" t="str" cm="1">
        <f t="array" aca="1" ref="JG7" ca="1">IF(ISBLANK(INDEX(bHist,stat!$D7,_xlfn.XMATCH(JG$3,bHist!$1:$1,0))),"-",INDEX(bHist,stat!$D7,_xlfn.XMATCH(JG$3,bHist!$1:$1,0)))</f>
        <v>-</v>
      </c>
      <c r="JH7" s="45" t="str" cm="1">
        <f t="array" aca="1" ref="JH7" ca="1">IF(ISBLANK(INDEX(bHist,stat!$D7,_xlfn.XMATCH(JH$3,bHist!$1:$1,0))),"-",INDEX(bHist,stat!$D7,_xlfn.XMATCH(JH$3,bHist!$1:$1,0)))</f>
        <v>-</v>
      </c>
      <c r="JI7" s="45" t="str" cm="1">
        <f t="array" aca="1" ref="JI7" ca="1">IF(ISBLANK(INDEX(bHist,stat!$D7,_xlfn.XMATCH(JI$3,bHist!$1:$1,0))),"-",INDEX(bHist,stat!$D7,_xlfn.XMATCH(JI$3,bHist!$1:$1,0)))</f>
        <v>-</v>
      </c>
      <c r="JJ7" s="45" t="str" cm="1">
        <f t="array" aca="1" ref="JJ7" ca="1">IF(ISBLANK(INDEX(bHist,stat!$D7,_xlfn.XMATCH(JJ$3,bHist!$1:$1,0))),"-",INDEX(bHist,stat!$D7,_xlfn.XMATCH(JJ$3,bHist!$1:$1,0)))</f>
        <v>-</v>
      </c>
      <c r="JK7" s="45" t="str" cm="1">
        <f t="array" aca="1" ref="JK7" ca="1">IF(ISBLANK(INDEX(bHist,stat!$D7,_xlfn.XMATCH(JK$3,bHist!$1:$1,0))),"-",INDEX(bHist,stat!$D7,_xlfn.XMATCH(JK$3,bHist!$1:$1,0)))</f>
        <v>-</v>
      </c>
      <c r="JL7" s="45" t="str" cm="1">
        <f t="array" aca="1" ref="JL7" ca="1">IF(ISBLANK(INDEX(bHist,stat!$D7,_xlfn.XMATCH(JL$3,bHist!$1:$1,0))),"-",INDEX(bHist,stat!$D7,_xlfn.XMATCH(JL$3,bHist!$1:$1,0)))</f>
        <v>-</v>
      </c>
      <c r="JM7" s="45" t="str" cm="1">
        <f t="array" aca="1" ref="JM7" ca="1">IF(ISBLANK(INDEX(bHist,stat!$D7,_xlfn.XMATCH(JM$3,bHist!$1:$1,0))),"-",INDEX(bHist,stat!$D7,_xlfn.XMATCH(JM$3,bHist!$1:$1,0)))</f>
        <v>-</v>
      </c>
      <c r="JN7" s="45" t="str" cm="1">
        <f t="array" aca="1" ref="JN7" ca="1">IF(ISBLANK(INDEX(bHist,stat!$D7,_xlfn.XMATCH(JN$3,bHist!$1:$1,0))),"-",INDEX(bHist,stat!$D7,_xlfn.XMATCH(JN$3,bHist!$1:$1,0)))</f>
        <v>-</v>
      </c>
      <c r="JO7" s="45" t="str" cm="1">
        <f t="array" aca="1" ref="JO7" ca="1">IF(ISBLANK(INDEX(bHist,stat!$D7,_xlfn.XMATCH(JO$3,bHist!$1:$1,0))),"-",INDEX(bHist,stat!$D7,_xlfn.XMATCH(JO$3,bHist!$1:$1,0)))</f>
        <v>-</v>
      </c>
      <c r="JP7" s="45" t="str" cm="1">
        <f t="array" aca="1" ref="JP7" ca="1">IF(ISBLANK(INDEX(bHist,stat!$D7,_xlfn.XMATCH(JP$3,bHist!$1:$1,0))),"-",INDEX(bHist,stat!$D7,_xlfn.XMATCH(JP$3,bHist!$1:$1,0)))</f>
        <v>-</v>
      </c>
      <c r="JQ7" s="45" t="str" cm="1">
        <f t="array" aca="1" ref="JQ7" ca="1">IF(ISBLANK(INDEX(bHist,stat!$D7,_xlfn.XMATCH(JQ$3,bHist!$1:$1,0))),"-",INDEX(bHist,stat!$D7,_xlfn.XMATCH(JQ$3,bHist!$1:$1,0)))</f>
        <v>-</v>
      </c>
      <c r="JR7" s="45" t="str" cm="1">
        <f t="array" aca="1" ref="JR7" ca="1">IF(ISBLANK(INDEX(bHist,stat!$D7,_xlfn.XMATCH(JR$3,bHist!$1:$1,0))),"-",INDEX(bHist,stat!$D7,_xlfn.XMATCH(JR$3,bHist!$1:$1,0)))</f>
        <v>-</v>
      </c>
      <c r="JS7" s="45" t="str" cm="1">
        <f t="array" aca="1" ref="JS7" ca="1">IF(ISBLANK(INDEX(bHist,stat!$D7,_xlfn.XMATCH(JS$3,bHist!$1:$1,0))),"-",INDEX(bHist,stat!$D7,_xlfn.XMATCH(JS$3,bHist!$1:$1,0)))</f>
        <v>-</v>
      </c>
      <c r="JT7" s="45" t="str" cm="1">
        <f t="array" aca="1" ref="JT7" ca="1">IF(ISBLANK(INDEX(bHist,stat!$D7,_xlfn.XMATCH(JT$3,bHist!$1:$1,0))),"-",INDEX(bHist,stat!$D7,_xlfn.XMATCH(JT$3,bHist!$1:$1,0)))</f>
        <v>-</v>
      </c>
      <c r="JU7" s="45" t="str" cm="1">
        <f t="array" aca="1" ref="JU7" ca="1">IF(ISBLANK(INDEX(bHist,stat!$D7,_xlfn.XMATCH(JU$3,bHist!$1:$1,0))),"-",INDEX(bHist,stat!$D7,_xlfn.XMATCH(JU$3,bHist!$1:$1,0)))</f>
        <v>-</v>
      </c>
      <c r="JV7" s="45" t="str" cm="1">
        <f t="array" aca="1" ref="JV7" ca="1">IF(ISBLANK(INDEX(bHist,stat!$D7,_xlfn.XMATCH(JV$3,bHist!$1:$1,0))),"-",INDEX(bHist,stat!$D7,_xlfn.XMATCH(JV$3,bHist!$1:$1,0)))</f>
        <v>-</v>
      </c>
      <c r="JW7" s="45" t="str" cm="1">
        <f t="array" aca="1" ref="JW7" ca="1">IF(ISBLANK(INDEX(bHist,stat!$D7,_xlfn.XMATCH(JW$3,bHist!$1:$1,0))),"-",INDEX(bHist,stat!$D7,_xlfn.XMATCH(JW$3,bHist!$1:$1,0)))</f>
        <v>-</v>
      </c>
      <c r="JX7" s="45" t="str" cm="1">
        <f t="array" aca="1" ref="JX7" ca="1">IF(ISBLANK(INDEX(bHist,stat!$D7,_xlfn.XMATCH(JX$3,bHist!$1:$1,0))),"-",INDEX(bHist,stat!$D7,_xlfn.XMATCH(JX$3,bHist!$1:$1,0)))</f>
        <v>-</v>
      </c>
      <c r="JY7" s="45" t="str" cm="1">
        <f t="array" aca="1" ref="JY7" ca="1">IF(ISBLANK(INDEX(bHist,stat!$D7,_xlfn.XMATCH(JY$3,bHist!$1:$1,0))),"-",INDEX(bHist,stat!$D7,_xlfn.XMATCH(JY$3,bHist!$1:$1,0)))</f>
        <v>-</v>
      </c>
      <c r="JZ7" s="45" t="str" cm="1">
        <f t="array" aca="1" ref="JZ7" ca="1">IF(ISBLANK(INDEX(bHist,stat!$D7,_xlfn.XMATCH(JZ$3,bHist!$1:$1,0))),"-",INDEX(bHist,stat!$D7,_xlfn.XMATCH(JZ$3,bHist!$1:$1,0)))</f>
        <v>-</v>
      </c>
      <c r="KA7" s="45" t="str" cm="1">
        <f t="array" aca="1" ref="KA7" ca="1">IF(ISBLANK(INDEX(bHist,stat!$D7,_xlfn.XMATCH(KA$3,bHist!$1:$1,0))),"-",INDEX(bHist,stat!$D7,_xlfn.XMATCH(KA$3,bHist!$1:$1,0)))</f>
        <v>-</v>
      </c>
      <c r="KB7" s="45" t="str" cm="1">
        <f t="array" aca="1" ref="KB7" ca="1">IF(ISBLANK(INDEX(bHist,stat!$D7,_xlfn.XMATCH(KB$3,bHist!$1:$1,0))),"-",INDEX(bHist,stat!$D7,_xlfn.XMATCH(KB$3,bHist!$1:$1,0)))</f>
        <v>-</v>
      </c>
      <c r="KC7" s="45" t="str" cm="1">
        <f t="array" aca="1" ref="KC7" ca="1">IF(ISBLANK(INDEX(bHist,stat!$D7,_xlfn.XMATCH(KC$3,bHist!$1:$1,0))),"-",INDEX(bHist,stat!$D7,_xlfn.XMATCH(KC$3,bHist!$1:$1,0)))</f>
        <v>-</v>
      </c>
      <c r="KD7" s="45" t="str" cm="1">
        <f t="array" aca="1" ref="KD7" ca="1">IF(ISBLANK(INDEX(bHist,stat!$D7,_xlfn.XMATCH(KD$3,bHist!$1:$1,0))),"-",INDEX(bHist,stat!$D7,_xlfn.XMATCH(KD$3,bHist!$1:$1,0)))</f>
        <v>-</v>
      </c>
      <c r="KE7" s="45" t="str" cm="1">
        <f t="array" aca="1" ref="KE7" ca="1">IF(ISBLANK(INDEX(bHist,stat!$D7,_xlfn.XMATCH(KE$3,bHist!$1:$1,0))),"-",INDEX(bHist,stat!$D7,_xlfn.XMATCH(KE$3,bHist!$1:$1,0)))</f>
        <v>-</v>
      </c>
      <c r="KF7" s="45" t="str" cm="1">
        <f t="array" aca="1" ref="KF7" ca="1">IF(ISBLANK(INDEX(bHist,stat!$D7,_xlfn.XMATCH(KF$3,bHist!$1:$1,0))),"-",INDEX(bHist,stat!$D7,_xlfn.XMATCH(KF$3,bHist!$1:$1,0)))</f>
        <v>-</v>
      </c>
      <c r="KG7" s="45" t="str" cm="1">
        <f t="array" aca="1" ref="KG7" ca="1">IF(ISBLANK(INDEX(bHist,stat!$D7,_xlfn.XMATCH(KG$3,bHist!$1:$1,0))),"-",INDEX(bHist,stat!$D7,_xlfn.XMATCH(KG$3,bHist!$1:$1,0)))</f>
        <v>-</v>
      </c>
      <c r="KH7" s="45" t="str" cm="1">
        <f t="array" aca="1" ref="KH7" ca="1">IF(ISBLANK(INDEX(bHist,stat!$D7,_xlfn.XMATCH(KH$3,bHist!$1:$1,0))),"-",INDEX(bHist,stat!$D7,_xlfn.XMATCH(KH$3,bHist!$1:$1,0)))</f>
        <v>-</v>
      </c>
      <c r="KI7" s="45" t="str" cm="1">
        <f t="array" aca="1" ref="KI7" ca="1">IF(ISBLANK(INDEX(bHist,stat!$D7,_xlfn.XMATCH(KI$3,bHist!$1:$1,0))),"-",INDEX(bHist,stat!$D7,_xlfn.XMATCH(KI$3,bHist!$1:$1,0)))</f>
        <v>-</v>
      </c>
      <c r="KJ7" s="45" t="str" cm="1">
        <f t="array" aca="1" ref="KJ7" ca="1">IF(ISBLANK(INDEX(bHist,stat!$D7,_xlfn.XMATCH(KJ$3,bHist!$1:$1,0))),"-",INDEX(bHist,stat!$D7,_xlfn.XMATCH(KJ$3,bHist!$1:$1,0)))</f>
        <v>-</v>
      </c>
      <c r="KK7" s="45" t="str" cm="1">
        <f t="array" aca="1" ref="KK7" ca="1">IF(ISBLANK(INDEX(bHist,stat!$D7,_xlfn.XMATCH(KK$3,bHist!$1:$1,0))),"-",INDEX(bHist,stat!$D7,_xlfn.XMATCH(KK$3,bHist!$1:$1,0)))</f>
        <v>-</v>
      </c>
      <c r="KL7" s="45" t="str" cm="1">
        <f t="array" aca="1" ref="KL7" ca="1">IF(ISBLANK(INDEX(bHist,stat!$D7,_xlfn.XMATCH(KL$3,bHist!$1:$1,0))),"-",INDEX(bHist,stat!$D7,_xlfn.XMATCH(KL$3,bHist!$1:$1,0)))</f>
        <v>-</v>
      </c>
      <c r="KM7" s="45" t="str" cm="1">
        <f t="array" aca="1" ref="KM7" ca="1">IF(ISBLANK(INDEX(bHist,stat!$D7,_xlfn.XMATCH(KM$3,bHist!$1:$1,0))),"-",INDEX(bHist,stat!$D7,_xlfn.XMATCH(KM$3,bHist!$1:$1,0)))</f>
        <v>-</v>
      </c>
      <c r="KN7" s="45" t="str" cm="1">
        <f t="array" aca="1" ref="KN7" ca="1">IF(ISBLANK(INDEX(bHist,stat!$D7,_xlfn.XMATCH(KN$3,bHist!$1:$1,0))),"-",INDEX(bHist,stat!$D7,_xlfn.XMATCH(KN$3,bHist!$1:$1,0)))</f>
        <v>-</v>
      </c>
      <c r="KO7" s="45" t="str" cm="1">
        <f t="array" aca="1" ref="KO7" ca="1">IF(ISBLANK(INDEX(bHist,stat!$D7,_xlfn.XMATCH(KO$3,bHist!$1:$1,0))),"-",INDEX(bHist,stat!$D7,_xlfn.XMATCH(KO$3,bHist!$1:$1,0)))</f>
        <v>-</v>
      </c>
      <c r="KP7" s="45" t="str" cm="1">
        <f t="array" aca="1" ref="KP7" ca="1">IF(ISBLANK(INDEX(bHist,stat!$D7,_xlfn.XMATCH(KP$3,bHist!$1:$1,0))),"-",INDEX(bHist,stat!$D7,_xlfn.XMATCH(KP$3,bHist!$1:$1,0)))</f>
        <v>-</v>
      </c>
      <c r="KQ7" s="45" t="str" cm="1">
        <f t="array" aca="1" ref="KQ7" ca="1">IF(ISBLANK(INDEX(bHist,stat!$D7,_xlfn.XMATCH(KQ$3,bHist!$1:$1,0))),"-",INDEX(bHist,stat!$D7,_xlfn.XMATCH(KQ$3,bHist!$1:$1,0)))</f>
        <v>-</v>
      </c>
      <c r="KR7" s="45" t="str" cm="1">
        <f t="array" aca="1" ref="KR7" ca="1">IF(ISBLANK(INDEX(bHist,stat!$D7,_xlfn.XMATCH(KR$3,bHist!$1:$1,0))),"-",INDEX(bHist,stat!$D7,_xlfn.XMATCH(KR$3,bHist!$1:$1,0)))</f>
        <v>-</v>
      </c>
      <c r="KS7" s="45" t="str" cm="1">
        <f t="array" aca="1" ref="KS7" ca="1">IF(ISBLANK(INDEX(bHist,stat!$D7,_xlfn.XMATCH(KS$3,bHist!$1:$1,0))),"-",INDEX(bHist,stat!$D7,_xlfn.XMATCH(KS$3,bHist!$1:$1,0)))</f>
        <v>-</v>
      </c>
      <c r="KT7" s="45" t="str" cm="1">
        <f t="array" aca="1" ref="KT7" ca="1">IF(ISBLANK(INDEX(bHist,stat!$D7,_xlfn.XMATCH(KT$3,bHist!$1:$1,0))),"-",INDEX(bHist,stat!$D7,_xlfn.XMATCH(KT$3,bHist!$1:$1,0)))</f>
        <v>-</v>
      </c>
      <c r="KU7" s="45" t="str" cm="1">
        <f t="array" aca="1" ref="KU7" ca="1">IF(ISBLANK(INDEX(bHist,stat!$D7,_xlfn.XMATCH(KU$3,bHist!$1:$1,0))),"-",INDEX(bHist,stat!$D7,_xlfn.XMATCH(KU$3,bHist!$1:$1,0)))</f>
        <v>-</v>
      </c>
      <c r="KV7" s="45" t="str" cm="1">
        <f t="array" aca="1" ref="KV7" ca="1">IF(ISBLANK(INDEX(bHist,stat!$D7,_xlfn.XMATCH(KV$3,bHist!$1:$1,0))),"-",INDEX(bHist,stat!$D7,_xlfn.XMATCH(KV$3,bHist!$1:$1,0)))</f>
        <v>-</v>
      </c>
      <c r="KW7" s="45" t="str" cm="1">
        <f t="array" aca="1" ref="KW7" ca="1">IF(ISBLANK(INDEX(bHist,stat!$D7,_xlfn.XMATCH(KW$3,bHist!$1:$1,0))),"-",INDEX(bHist,stat!$D7,_xlfn.XMATCH(KW$3,bHist!$1:$1,0)))</f>
        <v>-</v>
      </c>
      <c r="KX7" s="45" t="str" cm="1">
        <f t="array" aca="1" ref="KX7" ca="1">IF(ISBLANK(INDEX(bHist,stat!$D7,_xlfn.XMATCH(KX$3,bHist!$1:$1,0))),"-",INDEX(bHist,stat!$D7,_xlfn.XMATCH(KX$3,bHist!$1:$1,0)))</f>
        <v>-</v>
      </c>
      <c r="KY7" s="45" t="str" cm="1">
        <f t="array" aca="1" ref="KY7" ca="1">IF(ISBLANK(INDEX(bHist,stat!$D7,_xlfn.XMATCH(KY$3,bHist!$1:$1,0))),"-",INDEX(bHist,stat!$D7,_xlfn.XMATCH(KY$3,bHist!$1:$1,0)))</f>
        <v>-</v>
      </c>
      <c r="KZ7" s="45" t="str" cm="1">
        <f t="array" aca="1" ref="KZ7" ca="1">IF(ISBLANK(INDEX(bHist,stat!$D7,_xlfn.XMATCH(KZ$3,bHist!$1:$1,0))),"-",INDEX(bHist,stat!$D7,_xlfn.XMATCH(KZ$3,bHist!$1:$1,0)))</f>
        <v>-</v>
      </c>
      <c r="LA7" s="45" t="str" cm="1">
        <f t="array" aca="1" ref="LA7" ca="1">IF(ISBLANK(INDEX(bHist,stat!$D7,_xlfn.XMATCH(LA$3,bHist!$1:$1,0))),"-",INDEX(bHist,stat!$D7,_xlfn.XMATCH(LA$3,bHist!$1:$1,0)))</f>
        <v>-</v>
      </c>
      <c r="LB7" s="45" t="str" cm="1">
        <f t="array" aca="1" ref="LB7" ca="1">IF(ISBLANK(INDEX(bHist,stat!$D7,_xlfn.XMATCH(LB$3,bHist!$1:$1,0))),"-",INDEX(bHist,stat!$D7,_xlfn.XMATCH(LB$3,bHist!$1:$1,0)))</f>
        <v>-</v>
      </c>
      <c r="LC7" s="45" t="str" cm="1">
        <f t="array" aca="1" ref="LC7" ca="1">IF(ISBLANK(INDEX(bHist,stat!$D7,_xlfn.XMATCH(LC$3,bHist!$1:$1,0))),"-",INDEX(bHist,stat!$D7,_xlfn.XMATCH(LC$3,bHist!$1:$1,0)))</f>
        <v>-</v>
      </c>
      <c r="LD7" s="45" t="str" cm="1">
        <f t="array" aca="1" ref="LD7" ca="1">IF(ISBLANK(INDEX(bHist,stat!$D7,_xlfn.XMATCH(LD$3,bHist!$1:$1,0))),"-",INDEX(bHist,stat!$D7,_xlfn.XMATCH(LD$3,bHist!$1:$1,0)))</f>
        <v>-</v>
      </c>
      <c r="LE7" s="45" t="str" cm="1">
        <f t="array" aca="1" ref="LE7" ca="1">IF(ISBLANK(INDEX(bHist,stat!$D7,_xlfn.XMATCH(LE$3,bHist!$1:$1,0))),"-",INDEX(bHist,stat!$D7,_xlfn.XMATCH(LE$3,bHist!$1:$1,0)))</f>
        <v>-</v>
      </c>
      <c r="LF7" s="45" t="str" cm="1">
        <f t="array" aca="1" ref="LF7" ca="1">IF(ISBLANK(INDEX(bHist,stat!$D7,_xlfn.XMATCH(LF$3,bHist!$1:$1,0))),"-",INDEX(bHist,stat!$D7,_xlfn.XMATCH(LF$3,bHist!$1:$1,0)))</f>
        <v>-</v>
      </c>
      <c r="LG7" s="45" t="str" cm="1">
        <f t="array" aca="1" ref="LG7" ca="1">IF(ISBLANK(INDEX(bHist,stat!$D7,_xlfn.XMATCH(LG$3,bHist!$1:$1,0))),"-",INDEX(bHist,stat!$D7,_xlfn.XMATCH(LG$3,bHist!$1:$1,0)))</f>
        <v>-</v>
      </c>
      <c r="LH7" s="45" t="str" cm="1">
        <f t="array" aca="1" ref="LH7" ca="1">IF(ISBLANK(INDEX(bHist,stat!$D7,_xlfn.XMATCH(LH$3,bHist!$1:$1,0))),"-",INDEX(bHist,stat!$D7,_xlfn.XMATCH(LH$3,bHist!$1:$1,0)))</f>
        <v>-</v>
      </c>
      <c r="LI7" s="45" t="str" cm="1">
        <f t="array" aca="1" ref="LI7" ca="1">IF(ISBLANK(INDEX(bHist,stat!$D7,_xlfn.XMATCH(LI$3,bHist!$1:$1,0))),"-",INDEX(bHist,stat!$D7,_xlfn.XMATCH(LI$3,bHist!$1:$1,0)))</f>
        <v>-</v>
      </c>
      <c r="LJ7" s="45" t="str" cm="1">
        <f t="array" aca="1" ref="LJ7" ca="1">IF(ISBLANK(INDEX(bHist,stat!$D7,_xlfn.XMATCH(LJ$3,bHist!$1:$1,0))),"-",INDEX(bHist,stat!$D7,_xlfn.XMATCH(LJ$3,bHist!$1:$1,0)))</f>
        <v>-</v>
      </c>
      <c r="LK7" s="45" t="str" cm="1">
        <f t="array" aca="1" ref="LK7" ca="1">IF(ISBLANK(INDEX(bHist,stat!$D7,_xlfn.XMATCH(LK$3,bHist!$1:$1,0))),"-",INDEX(bHist,stat!$D7,_xlfn.XMATCH(LK$3,bHist!$1:$1,0)))</f>
        <v>-</v>
      </c>
      <c r="LL7" s="45" t="str" cm="1">
        <f t="array" aca="1" ref="LL7" ca="1">IF(ISBLANK(INDEX(bHist,stat!$D7,_xlfn.XMATCH(LL$3,bHist!$1:$1,0))),"-",INDEX(bHist,stat!$D7,_xlfn.XMATCH(LL$3,bHist!$1:$1,0)))</f>
        <v>-</v>
      </c>
      <c r="LM7" s="45" t="str" cm="1">
        <f t="array" aca="1" ref="LM7" ca="1">IF(ISBLANK(INDEX(bHist,stat!$D7,_xlfn.XMATCH(LM$3,bHist!$1:$1,0))),"-",INDEX(bHist,stat!$D7,_xlfn.XMATCH(LM$3,bHist!$1:$1,0)))</f>
        <v>-</v>
      </c>
      <c r="LN7" s="45" t="str" cm="1">
        <f t="array" aca="1" ref="LN7" ca="1">IF(ISBLANK(INDEX(bHist,stat!$D7,_xlfn.XMATCH(LN$3,bHist!$1:$1,0))),"-",INDEX(bHist,stat!$D7,_xlfn.XMATCH(LN$3,bHist!$1:$1,0)))</f>
        <v>-</v>
      </c>
      <c r="LO7" s="45" t="str" cm="1">
        <f t="array" aca="1" ref="LO7" ca="1">IF(ISBLANK(INDEX(bHist,stat!$D7,_xlfn.XMATCH(LO$3,bHist!$1:$1,0))),"-",INDEX(bHist,stat!$D7,_xlfn.XMATCH(LO$3,bHist!$1:$1,0)))</f>
        <v>-</v>
      </c>
      <c r="LP7" s="45" t="str" cm="1">
        <f t="array" aca="1" ref="LP7" ca="1">IF(ISBLANK(INDEX(bHist,stat!$D7,_xlfn.XMATCH(LP$3,bHist!$1:$1,0))),"-",INDEX(bHist,stat!$D7,_xlfn.XMATCH(LP$3,bHist!$1:$1,0)))</f>
        <v>-</v>
      </c>
      <c r="LQ7" s="45" t="str" cm="1">
        <f t="array" aca="1" ref="LQ7" ca="1">IF(ISBLANK(INDEX(bHist,stat!$D7,_xlfn.XMATCH(LQ$3,bHist!$1:$1,0))),"-",INDEX(bHist,stat!$D7,_xlfn.XMATCH(LQ$3,bHist!$1:$1,0)))</f>
        <v>-</v>
      </c>
      <c r="LR7" s="45" t="str" cm="1">
        <f t="array" aca="1" ref="LR7" ca="1">IF(ISBLANK(INDEX(bHist,stat!$D7,_xlfn.XMATCH(LR$3,bHist!$1:$1,0))),"-",INDEX(bHist,stat!$D7,_xlfn.XMATCH(LR$3,bHist!$1:$1,0)))</f>
        <v>-</v>
      </c>
      <c r="LS7" s="45" t="str" cm="1">
        <f t="array" aca="1" ref="LS7" ca="1">IF(ISBLANK(INDEX(bHist,stat!$D7,_xlfn.XMATCH(LS$3,bHist!$1:$1,0))),"-",INDEX(bHist,stat!$D7,_xlfn.XMATCH(LS$3,bHist!$1:$1,0)))</f>
        <v>-</v>
      </c>
      <c r="LT7" s="45" t="str" cm="1">
        <f t="array" aca="1" ref="LT7" ca="1">IF(ISBLANK(INDEX(bHist,stat!$D7,_xlfn.XMATCH(LT$3,bHist!$1:$1,0))),"-",INDEX(bHist,stat!$D7,_xlfn.XMATCH(LT$3,bHist!$1:$1,0)))</f>
        <v>-</v>
      </c>
      <c r="LU7" s="45" t="str" cm="1">
        <f t="array" aca="1" ref="LU7" ca="1">IF(ISBLANK(INDEX(bHist,stat!$D7,_xlfn.XMATCH(LU$3,bHist!$1:$1,0))),"-",INDEX(bHist,stat!$D7,_xlfn.XMATCH(LU$3,bHist!$1:$1,0)))</f>
        <v>-</v>
      </c>
      <c r="LV7" s="45" t="str" cm="1">
        <f t="array" aca="1" ref="LV7" ca="1">IF(ISBLANK(INDEX(bHist,stat!$D7,_xlfn.XMATCH(LV$3,bHist!$1:$1,0))),"-",INDEX(bHist,stat!$D7,_xlfn.XMATCH(LV$3,bHist!$1:$1,0)))</f>
        <v>-</v>
      </c>
      <c r="LW7" s="45" t="str" cm="1">
        <f t="array" aca="1" ref="LW7" ca="1">IF(ISBLANK(INDEX(bHist,stat!$D7,_xlfn.XMATCH(LW$3,bHist!$1:$1,0))),"-",INDEX(bHist,stat!$D7,_xlfn.XMATCH(LW$3,bHist!$1:$1,0)))</f>
        <v>-</v>
      </c>
      <c r="LX7" s="45" t="str" cm="1">
        <f t="array" aca="1" ref="LX7" ca="1">IF(ISBLANK(INDEX(bHist,stat!$D7,_xlfn.XMATCH(LX$3,bHist!$1:$1,0))),"-",INDEX(bHist,stat!$D7,_xlfn.XMATCH(LX$3,bHist!$1:$1,0)))</f>
        <v>-</v>
      </c>
      <c r="LY7" s="45" t="str" cm="1">
        <f t="array" aca="1" ref="LY7" ca="1">IF(ISBLANK(INDEX(bHist,stat!$D7,_xlfn.XMATCH(LY$3,bHist!$1:$1,0))),"-",INDEX(bHist,stat!$D7,_xlfn.XMATCH(LY$3,bHist!$1:$1,0)))</f>
        <v>-</v>
      </c>
      <c r="LZ7" s="45" t="str" cm="1">
        <f t="array" aca="1" ref="LZ7" ca="1">IF(ISBLANK(INDEX(bHist,stat!$D7,_xlfn.XMATCH(LZ$3,bHist!$1:$1,0))),"-",INDEX(bHist,stat!$D7,_xlfn.XMATCH(LZ$3,bHist!$1:$1,0)))</f>
        <v>-</v>
      </c>
      <c r="MA7" s="45" t="str" cm="1">
        <f t="array" aca="1" ref="MA7" ca="1">IF(ISBLANK(INDEX(bHist,stat!$D7,_xlfn.XMATCH(MA$3,bHist!$1:$1,0))),"-",INDEX(bHist,stat!$D7,_xlfn.XMATCH(MA$3,bHist!$1:$1,0)))</f>
        <v>-</v>
      </c>
      <c r="MB7" s="45" t="str" cm="1">
        <f t="array" aca="1" ref="MB7" ca="1">IF(ISBLANK(INDEX(bHist,stat!$D7,_xlfn.XMATCH(MB$3,bHist!$1:$1,0))),"-",INDEX(bHist,stat!$D7,_xlfn.XMATCH(MB$3,bHist!$1:$1,0)))</f>
        <v>-</v>
      </c>
      <c r="MC7" s="45" t="str" cm="1">
        <f t="array" aca="1" ref="MC7" ca="1">IF(ISBLANK(INDEX(bHist,stat!$D7,_xlfn.XMATCH(MC$3,bHist!$1:$1,0))),"-",INDEX(bHist,stat!$D7,_xlfn.XMATCH(MC$3,bHist!$1:$1,0)))</f>
        <v>-</v>
      </c>
      <c r="MD7" s="45" t="str" cm="1">
        <f t="array" aca="1" ref="MD7" ca="1">IF(ISBLANK(INDEX(bHist,stat!$D7,_xlfn.XMATCH(MD$3,bHist!$1:$1,0))),"-",INDEX(bHist,stat!$D7,_xlfn.XMATCH(MD$3,bHist!$1:$1,0)))</f>
        <v>-</v>
      </c>
      <c r="ME7" s="45" t="str" cm="1">
        <f t="array" aca="1" ref="ME7" ca="1">IF(ISBLANK(INDEX(bHist,stat!$D7,_xlfn.XMATCH(ME$3,bHist!$1:$1,0))),"-",INDEX(bHist,stat!$D7,_xlfn.XMATCH(ME$3,bHist!$1:$1,0)))</f>
        <v>-</v>
      </c>
      <c r="MF7" s="45" t="str" cm="1">
        <f t="array" aca="1" ref="MF7" ca="1">IF(ISBLANK(INDEX(bHist,stat!$D7,_xlfn.XMATCH(MF$3,bHist!$1:$1,0))),"-",INDEX(bHist,stat!$D7,_xlfn.XMATCH(MF$3,bHist!$1:$1,0)))</f>
        <v>-</v>
      </c>
      <c r="MG7" s="45" t="str" cm="1">
        <f t="array" aca="1" ref="MG7" ca="1">IF(ISBLANK(INDEX(bHist,stat!$D7,_xlfn.XMATCH(MG$3,bHist!$1:$1,0))),"-",INDEX(bHist,stat!$D7,_xlfn.XMATCH(MG$3,bHist!$1:$1,0)))</f>
        <v>-</v>
      </c>
      <c r="MH7" s="45" t="str" cm="1">
        <f t="array" aca="1" ref="MH7" ca="1">IF(ISBLANK(INDEX(bHist,stat!$D7,_xlfn.XMATCH(MH$3,bHist!$1:$1,0))),"-",INDEX(bHist,stat!$D7,_xlfn.XMATCH(MH$3,bHist!$1:$1,0)))</f>
        <v>-</v>
      </c>
      <c r="MI7" s="45" t="str" cm="1">
        <f t="array" aca="1" ref="MI7" ca="1">IF(ISBLANK(INDEX(bHist,stat!$D7,_xlfn.XMATCH(MI$3,bHist!$1:$1,0))),"-",INDEX(bHist,stat!$D7,_xlfn.XMATCH(MI$3,bHist!$1:$1,0)))</f>
        <v>-</v>
      </c>
      <c r="MJ7" s="45" t="str" cm="1">
        <f t="array" aca="1" ref="MJ7" ca="1">IF(ISBLANK(INDEX(bHist,stat!$D7,_xlfn.XMATCH(MJ$3,bHist!$1:$1,0))),"-",INDEX(bHist,stat!$D7,_xlfn.XMATCH(MJ$3,bHist!$1:$1,0)))</f>
        <v>-</v>
      </c>
      <c r="MK7" s="45" t="str" cm="1">
        <f t="array" aca="1" ref="MK7" ca="1">IF(ISBLANK(INDEX(bHist,stat!$D7,_xlfn.XMATCH(MK$3,bHist!$1:$1,0))),"-",INDEX(bHist,stat!$D7,_xlfn.XMATCH(MK$3,bHist!$1:$1,0)))</f>
        <v>-</v>
      </c>
      <c r="ML7" s="45" t="str" cm="1">
        <f t="array" aca="1" ref="ML7" ca="1">IF(ISBLANK(INDEX(bHist,stat!$D7,_xlfn.XMATCH(ML$3,bHist!$1:$1,0))),"-",INDEX(bHist,stat!$D7,_xlfn.XMATCH(ML$3,bHist!$1:$1,0)))</f>
        <v>-</v>
      </c>
      <c r="MM7" s="45" t="str" cm="1">
        <f t="array" aca="1" ref="MM7" ca="1">IF(ISBLANK(INDEX(bHist,stat!$D7,_xlfn.XMATCH(MM$3,bHist!$1:$1,0))),"-",INDEX(bHist,stat!$D7,_xlfn.XMATCH(MM$3,bHist!$1:$1,0)))</f>
        <v>-</v>
      </c>
      <c r="MN7" s="45" t="str" cm="1">
        <f t="array" aca="1" ref="MN7" ca="1">IF(ISBLANK(INDEX(bHist,stat!$D7,_xlfn.XMATCH(MN$3,bHist!$1:$1,0))),"-",INDEX(bHist,stat!$D7,_xlfn.XMATCH(MN$3,bHist!$1:$1,0)))</f>
        <v>-</v>
      </c>
      <c r="MO7" s="45" t="str" cm="1">
        <f t="array" aca="1" ref="MO7" ca="1">IF(ISBLANK(INDEX(bHist,stat!$D7,_xlfn.XMATCH(MO$3,bHist!$1:$1,0))),"-",INDEX(bHist,stat!$D7,_xlfn.XMATCH(MO$3,bHist!$1:$1,0)))</f>
        <v>-</v>
      </c>
      <c r="MP7" s="45" t="str" cm="1">
        <f t="array" aca="1" ref="MP7" ca="1">IF(ISBLANK(INDEX(bHist,stat!$D7,_xlfn.XMATCH(MP$3,bHist!$1:$1,0))),"-",INDEX(bHist,stat!$D7,_xlfn.XMATCH(MP$3,bHist!$1:$1,0)))</f>
        <v>-</v>
      </c>
      <c r="MQ7" s="45" t="str" cm="1">
        <f t="array" aca="1" ref="MQ7" ca="1">IF(ISBLANK(INDEX(bHist,stat!$D7,_xlfn.XMATCH(MQ$3,bHist!$1:$1,0))),"-",INDEX(bHist,stat!$D7,_xlfn.XMATCH(MQ$3,bHist!$1:$1,0)))</f>
        <v>-</v>
      </c>
      <c r="MR7" s="45" t="str" cm="1">
        <f t="array" aca="1" ref="MR7" ca="1">IF(ISBLANK(INDEX(bHist,stat!$D7,_xlfn.XMATCH(MR$3,bHist!$1:$1,0))),"-",INDEX(bHist,stat!$D7,_xlfn.XMATCH(MR$3,bHist!$1:$1,0)))</f>
        <v>-</v>
      </c>
      <c r="MS7" s="45" t="str" cm="1">
        <f t="array" aca="1" ref="MS7" ca="1">IF(ISBLANK(INDEX(bHist,stat!$D7,_xlfn.XMATCH(MS$3,bHist!$1:$1,0))),"-",INDEX(bHist,stat!$D7,_xlfn.XMATCH(MS$3,bHist!$1:$1,0)))</f>
        <v>-</v>
      </c>
      <c r="MT7" s="45" t="str" cm="1">
        <f t="array" aca="1" ref="MT7" ca="1">IF(ISBLANK(INDEX(bHist,stat!$D7,_xlfn.XMATCH(MT$3,bHist!$1:$1,0))),"-",INDEX(bHist,stat!$D7,_xlfn.XMATCH(MT$3,bHist!$1:$1,0)))</f>
        <v>-</v>
      </c>
      <c r="MU7" s="45" t="str" cm="1">
        <f t="array" aca="1" ref="MU7" ca="1">IF(ISBLANK(INDEX(bHist,stat!$D7,_xlfn.XMATCH(MU$3,bHist!$1:$1,0))),"-",INDEX(bHist,stat!$D7,_xlfn.XMATCH(MU$3,bHist!$1:$1,0)))</f>
        <v>-</v>
      </c>
      <c r="MV7" s="45" t="str" cm="1">
        <f t="array" aca="1" ref="MV7" ca="1">IF(ISBLANK(INDEX(bHist,stat!$D7,_xlfn.XMATCH(MV$3,bHist!$1:$1,0))),"-",INDEX(bHist,stat!$D7,_xlfn.XMATCH(MV$3,bHist!$1:$1,0)))</f>
        <v>-</v>
      </c>
      <c r="MW7" s="45" t="str" cm="1">
        <f t="array" aca="1" ref="MW7" ca="1">IF(ISBLANK(INDEX(bHist,stat!$D7,_xlfn.XMATCH(MW$3,bHist!$1:$1,0))),"-",INDEX(bHist,stat!$D7,_xlfn.XMATCH(MW$3,bHist!$1:$1,0)))</f>
        <v>-</v>
      </c>
      <c r="MX7" s="45" t="str" cm="1">
        <f t="array" aca="1" ref="MX7" ca="1">IF(ISBLANK(INDEX(bHist,stat!$D7,_xlfn.XMATCH(MX$3,bHist!$1:$1,0))),"-",INDEX(bHist,stat!$D7,_xlfn.XMATCH(MX$3,bHist!$1:$1,0)))</f>
        <v>-</v>
      </c>
      <c r="MY7" s="45" t="str" cm="1">
        <f t="array" aca="1" ref="MY7" ca="1">IF(ISBLANK(INDEX(bHist,stat!$D7,_xlfn.XMATCH(MY$3,bHist!$1:$1,0))),"-",INDEX(bHist,stat!$D7,_xlfn.XMATCH(MY$3,bHist!$1:$1,0)))</f>
        <v>-</v>
      </c>
      <c r="MZ7" s="45" t="str" cm="1">
        <f t="array" aca="1" ref="MZ7" ca="1">IF(ISBLANK(INDEX(bHist,stat!$D7,_xlfn.XMATCH(MZ$3,bHist!$1:$1,0))),"-",INDEX(bHist,stat!$D7,_xlfn.XMATCH(MZ$3,bHist!$1:$1,0)))</f>
        <v>-</v>
      </c>
      <c r="NA7" s="45" t="str" cm="1">
        <f t="array" aca="1" ref="NA7" ca="1">IF(ISBLANK(INDEX(bHist,stat!$D7,_xlfn.XMATCH(NA$3,bHist!$1:$1,0))),"-",INDEX(bHist,stat!$D7,_xlfn.XMATCH(NA$3,bHist!$1:$1,0)))</f>
        <v>-</v>
      </c>
      <c r="NB7" s="45" t="str" cm="1">
        <f t="array" aca="1" ref="NB7" ca="1">IF(ISBLANK(INDEX(bHist,stat!$D7,_xlfn.XMATCH(NB$3,bHist!$1:$1,0))),"-",INDEX(bHist,stat!$D7,_xlfn.XMATCH(NB$3,bHist!$1:$1,0)))</f>
        <v>-</v>
      </c>
      <c r="NC7" s="45" t="str" cm="1">
        <f t="array" aca="1" ref="NC7" ca="1">IF(ISBLANK(INDEX(bHist,stat!$D7,_xlfn.XMATCH(NC$3,bHist!$1:$1,0))),"-",INDEX(bHist,stat!$D7,_xlfn.XMATCH(NC$3,bHist!$1:$1,0)))</f>
        <v>-</v>
      </c>
      <c r="ND7" s="45" t="str" cm="1">
        <f t="array" aca="1" ref="ND7" ca="1">IF(ISBLANK(INDEX(bHist,stat!$D7,_xlfn.XMATCH(ND$3,bHist!$1:$1,0))),"-",INDEX(bHist,stat!$D7,_xlfn.XMATCH(ND$3,bHist!$1:$1,0)))</f>
        <v>-</v>
      </c>
      <c r="NE7" s="45" t="str" cm="1">
        <f t="array" aca="1" ref="NE7" ca="1">IF(ISBLANK(INDEX(bHist,stat!$D7,_xlfn.XMATCH(NE$3,bHist!$1:$1,0))),"-",INDEX(bHist,stat!$D7,_xlfn.XMATCH(NE$3,bHist!$1:$1,0)))</f>
        <v>-</v>
      </c>
      <c r="NF7" s="45" t="str" cm="1">
        <f t="array" aca="1" ref="NF7" ca="1">IF(ISBLANK(INDEX(bHist,stat!$D7,_xlfn.XMATCH(NF$3,bHist!$1:$1,0))),"-",INDEX(bHist,stat!$D7,_xlfn.XMATCH(NF$3,bHist!$1:$1,0)))</f>
        <v>-</v>
      </c>
      <c r="NG7" s="45" t="str" cm="1">
        <f t="array" aca="1" ref="NG7" ca="1">IF(ISBLANK(INDEX(bHist,stat!$D7,_xlfn.XMATCH(NG$3,bHist!$1:$1,0))),"-",INDEX(bHist,stat!$D7,_xlfn.XMATCH(NG$3,bHist!$1:$1,0)))</f>
        <v>-</v>
      </c>
      <c r="NH7" s="45" t="str" cm="1">
        <f t="array" aca="1" ref="NH7" ca="1">IF(ISBLANK(INDEX(bHist,stat!$D7,_xlfn.XMATCH(NH$3,bHist!$1:$1,0))),"-",INDEX(bHist,stat!$D7,_xlfn.XMATCH(NH$3,bHist!$1:$1,0)))</f>
        <v>-</v>
      </c>
      <c r="NI7" s="45" t="str" cm="1">
        <f t="array" aca="1" ref="NI7" ca="1">IF(ISBLANK(INDEX(bHist,stat!$D7,_xlfn.XMATCH(NI$3,bHist!$1:$1,0))),"-",INDEX(bHist,stat!$D7,_xlfn.XMATCH(NI$3,bHist!$1:$1,0)))</f>
        <v>-</v>
      </c>
      <c r="NJ7" s="45" t="str" cm="1">
        <f t="array" aca="1" ref="NJ7" ca="1">IF(ISBLANK(INDEX(bHist,stat!$D7,_xlfn.XMATCH(NJ$3,bHist!$1:$1,0))),"-",INDEX(bHist,stat!$D7,_xlfn.XMATCH(NJ$3,bHist!$1:$1,0)))</f>
        <v>-</v>
      </c>
      <c r="NK7" s="45" t="str" cm="1">
        <f t="array" aca="1" ref="NK7" ca="1">IF(ISBLANK(INDEX(bHist,stat!$D7,_xlfn.XMATCH(NK$3,bHist!$1:$1,0))),"-",INDEX(bHist,stat!$D7,_xlfn.XMATCH(NK$3,bHist!$1:$1,0)))</f>
        <v>-</v>
      </c>
      <c r="NL7" s="45" t="str" cm="1">
        <f t="array" aca="1" ref="NL7" ca="1">IF(ISBLANK(INDEX(bHist,stat!$D7,_xlfn.XMATCH(NL$3,bHist!$1:$1,0))),"-",INDEX(bHist,stat!$D7,_xlfn.XMATCH(NL$3,bHist!$1:$1,0)))</f>
        <v>-</v>
      </c>
      <c r="NM7" s="45" t="str" cm="1">
        <f t="array" aca="1" ref="NM7" ca="1">IF(ISBLANK(INDEX(bHist,stat!$D7,_xlfn.XMATCH(NM$3,bHist!$1:$1,0))),"-",INDEX(bHist,stat!$D7,_xlfn.XMATCH(NM$3,bHist!$1:$1,0)))</f>
        <v>-</v>
      </c>
      <c r="NN7" s="45" t="str" cm="1">
        <f t="array" aca="1" ref="NN7" ca="1">IF(ISBLANK(INDEX(bHist,stat!$D7,_xlfn.XMATCH(NN$3,bHist!$1:$1,0))),"-",INDEX(bHist,stat!$D7,_xlfn.XMATCH(NN$3,bHist!$1:$1,0)))</f>
        <v>-</v>
      </c>
      <c r="NO7" s="45" t="str" cm="1">
        <f t="array" aca="1" ref="NO7" ca="1">IF(ISBLANK(INDEX(bHist,stat!$D7,_xlfn.XMATCH(NO$3,bHist!$1:$1,0))),"-",INDEX(bHist,stat!$D7,_xlfn.XMATCH(NO$3,bHist!$1:$1,0)))</f>
        <v>-</v>
      </c>
      <c r="NP7" s="45" t="str" cm="1">
        <f t="array" aca="1" ref="NP7" ca="1">IF(ISBLANK(INDEX(bHist,stat!$D7,_xlfn.XMATCH(NP$3,bHist!$1:$1,0))),"-",INDEX(bHist,stat!$D7,_xlfn.XMATCH(NP$3,bHist!$1:$1,0)))</f>
        <v>-</v>
      </c>
      <c r="NQ7" s="45" t="str" cm="1">
        <f t="array" aca="1" ref="NQ7" ca="1">IF(ISBLANK(INDEX(bHist,stat!$D7,_xlfn.XMATCH(NQ$3,bHist!$1:$1,0))),"-",INDEX(bHist,stat!$D7,_xlfn.XMATCH(NQ$3,bHist!$1:$1,0)))</f>
        <v>-</v>
      </c>
      <c r="NR7" s="45" t="str" cm="1">
        <f t="array" aca="1" ref="NR7" ca="1">IF(ISBLANK(INDEX(bHist,stat!$D7,_xlfn.XMATCH(NR$3,bHist!$1:$1,0))),"-",INDEX(bHist,stat!$D7,_xlfn.XMATCH(NR$3,bHist!$1:$1,0)))</f>
        <v>-</v>
      </c>
      <c r="NS7" s="45" t="str" cm="1">
        <f t="array" aca="1" ref="NS7" ca="1">IF(ISBLANK(INDEX(bHist,stat!$D7,_xlfn.XMATCH(NS$3,bHist!$1:$1,0))),"-",INDEX(bHist,stat!$D7,_xlfn.XMATCH(NS$3,bHist!$1:$1,0)))</f>
        <v>-</v>
      </c>
      <c r="NT7" s="45" t="str" cm="1">
        <f t="array" aca="1" ref="NT7" ca="1">IF(ISBLANK(INDEX(bHist,stat!$D7,_xlfn.XMATCH(NT$3,bHist!$1:$1,0))),"-",INDEX(bHist,stat!$D7,_xlfn.XMATCH(NT$3,bHist!$1:$1,0)))</f>
        <v>-</v>
      </c>
      <c r="NU7" s="45" t="str" cm="1">
        <f t="array" aca="1" ref="NU7" ca="1">IF(ISBLANK(INDEX(bHist,stat!$D7,_xlfn.XMATCH(NU$3,bHist!$1:$1,0))),"-",INDEX(bHist,stat!$D7,_xlfn.XMATCH(NU$3,bHist!$1:$1,0)))</f>
        <v>-</v>
      </c>
      <c r="NV7" s="45" t="str" cm="1">
        <f t="array" aca="1" ref="NV7" ca="1">IF(ISBLANK(INDEX(bHist,stat!$D7,_xlfn.XMATCH(NV$3,bHist!$1:$1,0))),"-",INDEX(bHist,stat!$D7,_xlfn.XMATCH(NV$3,bHist!$1:$1,0)))</f>
        <v>-</v>
      </c>
      <c r="NW7" s="45" t="str" cm="1">
        <f t="array" aca="1" ref="NW7" ca="1">IF(ISBLANK(INDEX(bHist,stat!$D7,_xlfn.XMATCH(NW$3,bHist!$1:$1,0))),"-",INDEX(bHist,stat!$D7,_xlfn.XMATCH(NW$3,bHist!$1:$1,0)))</f>
        <v>-</v>
      </c>
      <c r="NX7" s="45" t="str" cm="1">
        <f t="array" aca="1" ref="NX7" ca="1">IF(ISBLANK(INDEX(bHist,stat!$D7,_xlfn.XMATCH(NX$3,bHist!$1:$1,0))),"-",INDEX(bHist,stat!$D7,_xlfn.XMATCH(NX$3,bHist!$1:$1,0)))</f>
        <v>-</v>
      </c>
      <c r="NY7" s="45" t="str" cm="1">
        <f t="array" aca="1" ref="NY7" ca="1">IF(ISBLANK(INDEX(bHist,stat!$D7,_xlfn.XMATCH(NY$3,bHist!$1:$1,0))),"-",INDEX(bHist,stat!$D7,_xlfn.XMATCH(NY$3,bHist!$1:$1,0)))</f>
        <v>-</v>
      </c>
      <c r="NZ7" s="45" t="str" cm="1">
        <f t="array" aca="1" ref="NZ7" ca="1">IF(ISBLANK(INDEX(bHist,stat!$D7,_xlfn.XMATCH(NZ$3,bHist!$1:$1,0))),"-",INDEX(bHist,stat!$D7,_xlfn.XMATCH(NZ$3,bHist!$1:$1,0)))</f>
        <v>-</v>
      </c>
      <c r="OA7" s="45" t="str" cm="1">
        <f t="array" aca="1" ref="OA7" ca="1">IF(ISBLANK(INDEX(bHist,stat!$D7,_xlfn.XMATCH(OA$3,bHist!$1:$1,0))),"-",INDEX(bHist,stat!$D7,_xlfn.XMATCH(OA$3,bHist!$1:$1,0)))</f>
        <v>-</v>
      </c>
      <c r="OB7" s="45" t="str" cm="1">
        <f t="array" aca="1" ref="OB7" ca="1">IF(ISBLANK(INDEX(bHist,stat!$D7,_xlfn.XMATCH(OB$3,bHist!$1:$1,0))),"-",INDEX(bHist,stat!$D7,_xlfn.XMATCH(OB$3,bHist!$1:$1,0)))</f>
        <v>-</v>
      </c>
      <c r="OC7" s="45" t="str" cm="1">
        <f t="array" aca="1" ref="OC7" ca="1">IF(ISBLANK(INDEX(bHist,stat!$D7,_xlfn.XMATCH(OC$3,bHist!$1:$1,0))),"-",INDEX(bHist,stat!$D7,_xlfn.XMATCH(OC$3,bHist!$1:$1,0)))</f>
        <v>-</v>
      </c>
      <c r="OD7" s="45" t="str" cm="1">
        <f t="array" aca="1" ref="OD7" ca="1">IF(ISBLANK(INDEX(bHist,stat!$D7,_xlfn.XMATCH(OD$3,bHist!$1:$1,0))),"-",INDEX(bHist,stat!$D7,_xlfn.XMATCH(OD$3,bHist!$1:$1,0)))</f>
        <v>-</v>
      </c>
      <c r="OE7" s="45" t="str" cm="1">
        <f t="array" aca="1" ref="OE7" ca="1">IF(ISBLANK(INDEX(bHist,stat!$D7,_xlfn.XMATCH(OE$3,bHist!$1:$1,0))),"-",INDEX(bHist,stat!$D7,_xlfn.XMATCH(OE$3,bHist!$1:$1,0)))</f>
        <v>-</v>
      </c>
      <c r="OF7" s="45" t="str" cm="1">
        <f t="array" aca="1" ref="OF7" ca="1">IF(ISBLANK(INDEX(bHist,stat!$D7,_xlfn.XMATCH(OF$3,bHist!$1:$1,0))),"-",INDEX(bHist,stat!$D7,_xlfn.XMATCH(OF$3,bHist!$1:$1,0)))</f>
        <v>-</v>
      </c>
      <c r="OG7" s="45" t="str" cm="1">
        <f t="array" aca="1" ref="OG7" ca="1">IF(ISBLANK(INDEX(bHist,stat!$D7,_xlfn.XMATCH(OG$3,bHist!$1:$1,0))),"-",INDEX(bHist,stat!$D7,_xlfn.XMATCH(OG$3,bHist!$1:$1,0)))</f>
        <v>-</v>
      </c>
      <c r="OH7" s="45" t="str" cm="1">
        <f t="array" aca="1" ref="OH7" ca="1">IF(ISBLANK(INDEX(bHist,stat!$D7,_xlfn.XMATCH(OH$3,bHist!$1:$1,0))),"-",INDEX(bHist,stat!$D7,_xlfn.XMATCH(OH$3,bHist!$1:$1,0)))</f>
        <v>-</v>
      </c>
      <c r="OI7" s="45" t="str" cm="1">
        <f t="array" aca="1" ref="OI7" ca="1">IF(ISBLANK(INDEX(bHist,stat!$D7,_xlfn.XMATCH(OI$3,bHist!$1:$1,0))),"-",INDEX(bHist,stat!$D7,_xlfn.XMATCH(OI$3,bHist!$1:$1,0)))</f>
        <v>-</v>
      </c>
      <c r="OJ7" s="45" t="str" cm="1">
        <f t="array" aca="1" ref="OJ7" ca="1">IF(ISBLANK(INDEX(bHist,stat!$D7,_xlfn.XMATCH(OJ$3,bHist!$1:$1,0))),"-",INDEX(bHist,stat!$D7,_xlfn.XMATCH(OJ$3,bHist!$1:$1,0)))</f>
        <v>-</v>
      </c>
      <c r="OK7" s="45" t="str" cm="1">
        <f t="array" aca="1" ref="OK7" ca="1">IF(ISBLANK(INDEX(bHist,stat!$D7,_xlfn.XMATCH(OK$3,bHist!$1:$1,0))),"-",INDEX(bHist,stat!$D7,_xlfn.XMATCH(OK$3,bHist!$1:$1,0)))</f>
        <v>-</v>
      </c>
      <c r="OL7" s="45" t="str" cm="1">
        <f t="array" aca="1" ref="OL7" ca="1">IF(ISBLANK(INDEX(bHist,stat!$D7,_xlfn.XMATCH(OL$3,bHist!$1:$1,0))),"-",INDEX(bHist,stat!$D7,_xlfn.XMATCH(OL$3,bHist!$1:$1,0)))</f>
        <v>-</v>
      </c>
      <c r="OM7" s="45" t="str" cm="1">
        <f t="array" aca="1" ref="OM7" ca="1">IF(ISBLANK(INDEX(bHist,stat!$D7,_xlfn.XMATCH(OM$3,bHist!$1:$1,0))),"-",INDEX(bHist,stat!$D7,_xlfn.XMATCH(OM$3,bHist!$1:$1,0)))</f>
        <v>-</v>
      </c>
      <c r="ON7" s="45" t="str" cm="1">
        <f t="array" aca="1" ref="ON7" ca="1">IF(ISBLANK(INDEX(bHist,stat!$D7,_xlfn.XMATCH(ON$3,bHist!$1:$1,0))),"-",INDEX(bHist,stat!$D7,_xlfn.XMATCH(ON$3,bHist!$1:$1,0)))</f>
        <v>-</v>
      </c>
      <c r="OO7" s="45" t="str" cm="1">
        <f t="array" aca="1" ref="OO7" ca="1">IF(ISBLANK(INDEX(bHist,stat!$D7,_xlfn.XMATCH(OO$3,bHist!$1:$1,0))),"-",INDEX(bHist,stat!$D7,_xlfn.XMATCH(OO$3,bHist!$1:$1,0)))</f>
        <v>-</v>
      </c>
      <c r="OP7" s="45" t="str" cm="1">
        <f t="array" aca="1" ref="OP7" ca="1">IF(ISBLANK(INDEX(bHist,stat!$D7,_xlfn.XMATCH(OP$3,bHist!$1:$1,0))),"-",INDEX(bHist,stat!$D7,_xlfn.XMATCH(OP$3,bHist!$1:$1,0)))</f>
        <v>-</v>
      </c>
      <c r="OQ7" s="45" t="str" cm="1">
        <f t="array" aca="1" ref="OQ7" ca="1">IF(ISBLANK(INDEX(bHist,stat!$D7,_xlfn.XMATCH(OQ$3,bHist!$1:$1,0))),"-",INDEX(bHist,stat!$D7,_xlfn.XMATCH(OQ$3,bHist!$1:$1,0)))</f>
        <v>-</v>
      </c>
      <c r="OR7" s="45" t="str" cm="1">
        <f t="array" aca="1" ref="OR7" ca="1">IF(ISBLANK(INDEX(bHist,stat!$D7,_xlfn.XMATCH(OR$3,bHist!$1:$1,0))),"-",INDEX(bHist,stat!$D7,_xlfn.XMATCH(OR$3,bHist!$1:$1,0)))</f>
        <v>-</v>
      </c>
      <c r="OS7" s="45" t="str" cm="1">
        <f t="array" aca="1" ref="OS7" ca="1">IF(ISBLANK(INDEX(bHist,stat!$D7,_xlfn.XMATCH(OS$3,bHist!$1:$1,0))),"-",INDEX(bHist,stat!$D7,_xlfn.XMATCH(OS$3,bHist!$1:$1,0)))</f>
        <v>-</v>
      </c>
      <c r="OT7" s="45" t="str" cm="1">
        <f t="array" aca="1" ref="OT7" ca="1">IF(ISBLANK(INDEX(bHist,stat!$D7,_xlfn.XMATCH(OT$3,bHist!$1:$1,0))),"-",INDEX(bHist,stat!$D7,_xlfn.XMATCH(OT$3,bHist!$1:$1,0)))</f>
        <v>-</v>
      </c>
      <c r="OU7" s="45" t="str" cm="1">
        <f t="array" aca="1" ref="OU7" ca="1">IF(ISBLANK(INDEX(bHist,stat!$D7,_xlfn.XMATCH(OU$3,bHist!$1:$1,0))),"-",INDEX(bHist,stat!$D7,_xlfn.XMATCH(OU$3,bHist!$1:$1,0)))</f>
        <v>-</v>
      </c>
      <c r="OV7" s="45" t="str" cm="1">
        <f t="array" aca="1" ref="OV7" ca="1">IF(ISBLANK(INDEX(bHist,stat!$D7,_xlfn.XMATCH(OV$3,bHist!$1:$1,0))),"-",INDEX(bHist,stat!$D7,_xlfn.XMATCH(OV$3,bHist!$1:$1,0)))</f>
        <v>-</v>
      </c>
      <c r="OW7" s="45" t="str" cm="1">
        <f t="array" aca="1" ref="OW7" ca="1">IF(ISBLANK(INDEX(bHist,stat!$D7,_xlfn.XMATCH(OW$3,bHist!$1:$1,0))),"-",INDEX(bHist,stat!$D7,_xlfn.XMATCH(OW$3,bHist!$1:$1,0)))</f>
        <v>-</v>
      </c>
      <c r="OX7" s="45" t="str" cm="1">
        <f t="array" aca="1" ref="OX7" ca="1">IF(ISBLANK(INDEX(bHist,stat!$D7,_xlfn.XMATCH(OX$3,bHist!$1:$1,0))),"-",INDEX(bHist,stat!$D7,_xlfn.XMATCH(OX$3,bHist!$1:$1,0)))</f>
        <v>-</v>
      </c>
      <c r="OY7" s="45" t="str" cm="1">
        <f t="array" aca="1" ref="OY7" ca="1">IF(ISBLANK(INDEX(bHist,stat!$D7,_xlfn.XMATCH(OY$3,bHist!$1:$1,0))),"-",INDEX(bHist,stat!$D7,_xlfn.XMATCH(OY$3,bHist!$1:$1,0)))</f>
        <v>-</v>
      </c>
      <c r="OZ7" s="45" t="str" cm="1">
        <f t="array" aca="1" ref="OZ7" ca="1">IF(ISBLANK(INDEX(bHist,stat!$D7,_xlfn.XMATCH(OZ$3,bHist!$1:$1,0))),"-",INDEX(bHist,stat!$D7,_xlfn.XMATCH(OZ$3,bHist!$1:$1,0)))</f>
        <v>-</v>
      </c>
      <c r="PA7" s="45" t="str" cm="1">
        <f t="array" aca="1" ref="PA7" ca="1">IF(ISBLANK(INDEX(bHist,stat!$D7,_xlfn.XMATCH(PA$3,bHist!$1:$1,0))),"-",INDEX(bHist,stat!$D7,_xlfn.XMATCH(PA$3,bHist!$1:$1,0)))</f>
        <v>-</v>
      </c>
      <c r="PB7" s="45" t="str" cm="1">
        <f t="array" aca="1" ref="PB7" ca="1">IF(ISBLANK(INDEX(bHist,stat!$D7,_xlfn.XMATCH(PB$3,bHist!$1:$1,0))),"-",INDEX(bHist,stat!$D7,_xlfn.XMATCH(PB$3,bHist!$1:$1,0)))</f>
        <v>-</v>
      </c>
      <c r="PC7" s="45" t="str" cm="1">
        <f t="array" aca="1" ref="PC7" ca="1">IF(ISBLANK(INDEX(bHist,stat!$D7,_xlfn.XMATCH(PC$3,bHist!$1:$1,0))),"-",INDEX(bHist,stat!$D7,_xlfn.XMATCH(PC$3,bHist!$1:$1,0)))</f>
        <v>-</v>
      </c>
      <c r="PD7" s="45" t="str" cm="1">
        <f t="array" aca="1" ref="PD7" ca="1">IF(ISBLANK(INDEX(bHist,stat!$D7,_xlfn.XMATCH(PD$3,bHist!$1:$1,0))),"-",INDEX(bHist,stat!$D7,_xlfn.XMATCH(PD$3,bHist!$1:$1,0)))</f>
        <v>-</v>
      </c>
      <c r="PE7" s="45" t="str" cm="1">
        <f t="array" aca="1" ref="PE7" ca="1">IF(ISBLANK(INDEX(bHist,stat!$D7,_xlfn.XMATCH(PE$3,bHist!$1:$1,0))),"-",INDEX(bHist,stat!$D7,_xlfn.XMATCH(PE$3,bHist!$1:$1,0)))</f>
        <v>-</v>
      </c>
      <c r="PF7" s="45" t="str" cm="1">
        <f t="array" aca="1" ref="PF7" ca="1">IF(ISBLANK(INDEX(bHist,stat!$D7,_xlfn.XMATCH(PF$3,bHist!$1:$1,0))),"-",INDEX(bHist,stat!$D7,_xlfn.XMATCH(PF$3,bHist!$1:$1,0)))</f>
        <v>-</v>
      </c>
      <c r="PG7" s="45" t="str" cm="1">
        <f t="array" aca="1" ref="PG7" ca="1">IF(ISBLANK(INDEX(bHist,stat!$D7,_xlfn.XMATCH(PG$3,bHist!$1:$1,0))),"-",INDEX(bHist,stat!$D7,_xlfn.XMATCH(PG$3,bHist!$1:$1,0)))</f>
        <v>-</v>
      </c>
      <c r="PH7" s="45" t="str" cm="1">
        <f t="array" aca="1" ref="PH7" ca="1">IF(ISBLANK(INDEX(bHist,stat!$D7,_xlfn.XMATCH(PH$3,bHist!$1:$1,0))),"-",INDEX(bHist,stat!$D7,_xlfn.XMATCH(PH$3,bHist!$1:$1,0)))</f>
        <v>-</v>
      </c>
      <c r="PI7" s="45" t="str" cm="1">
        <f t="array" aca="1" ref="PI7" ca="1">IF(ISBLANK(INDEX(bHist,stat!$D7,_xlfn.XMATCH(PI$3,bHist!$1:$1,0))),"-",INDEX(bHist,stat!$D7,_xlfn.XMATCH(PI$3,bHist!$1:$1,0)))</f>
        <v>-</v>
      </c>
      <c r="PJ7" s="45" t="str" cm="1">
        <f t="array" aca="1" ref="PJ7" ca="1">IF(ISBLANK(INDEX(bHist,stat!$D7,_xlfn.XMATCH(PJ$3,bHist!$1:$1,0))),"-",INDEX(bHist,stat!$D7,_xlfn.XMATCH(PJ$3,bHist!$1:$1,0)))</f>
        <v>-</v>
      </c>
      <c r="PK7" s="45" t="str" cm="1">
        <f t="array" aca="1" ref="PK7" ca="1">IF(ISBLANK(INDEX(bHist,stat!$D7,_xlfn.XMATCH(PK$3,bHist!$1:$1,0))),"-",INDEX(bHist,stat!$D7,_xlfn.XMATCH(PK$3,bHist!$1:$1,0)))</f>
        <v>-</v>
      </c>
      <c r="PL7" s="45" t="str" cm="1">
        <f t="array" aca="1" ref="PL7" ca="1">IF(ISBLANK(INDEX(bHist,stat!$D7,_xlfn.XMATCH(PL$3,bHist!$1:$1,0))),"-",INDEX(bHist,stat!$D7,_xlfn.XMATCH(PL$3,bHist!$1:$1,0)))</f>
        <v>-</v>
      </c>
      <c r="PM7" s="45" t="str" cm="1">
        <f t="array" aca="1" ref="PM7" ca="1">IF(ISBLANK(INDEX(bHist,stat!$D7,_xlfn.XMATCH(PM$3,bHist!$1:$1,0))),"-",INDEX(bHist,stat!$D7,_xlfn.XMATCH(PM$3,bHist!$1:$1,0)))</f>
        <v>-</v>
      </c>
      <c r="PN7" s="45" t="str" cm="1">
        <f t="array" aca="1" ref="PN7" ca="1">IF(ISBLANK(INDEX(bHist,stat!$D7,_xlfn.XMATCH(PN$3,bHist!$1:$1,0))),"-",INDEX(bHist,stat!$D7,_xlfn.XMATCH(PN$3,bHist!$1:$1,0)))</f>
        <v>-</v>
      </c>
      <c r="PO7" s="45" t="str" cm="1">
        <f t="array" aca="1" ref="PO7" ca="1">IF(ISBLANK(INDEX(bHist,stat!$D7,_xlfn.XMATCH(PO$3,bHist!$1:$1,0))),"-",INDEX(bHist,stat!$D7,_xlfn.XMATCH(PO$3,bHist!$1:$1,0)))</f>
        <v>-</v>
      </c>
      <c r="PP7" s="45" t="str" cm="1">
        <f t="array" aca="1" ref="PP7" ca="1">IF(ISBLANK(INDEX(bHist,stat!$D7,_xlfn.XMATCH(PP$3,bHist!$1:$1,0))),"-",INDEX(bHist,stat!$D7,_xlfn.XMATCH(PP$3,bHist!$1:$1,0)))</f>
        <v>-</v>
      </c>
      <c r="PQ7" s="45" t="str" cm="1">
        <f t="array" aca="1" ref="PQ7" ca="1">IF(ISBLANK(INDEX(bHist,stat!$D7,_xlfn.XMATCH(PQ$3,bHist!$1:$1,0))),"-",INDEX(bHist,stat!$D7,_xlfn.XMATCH(PQ$3,bHist!$1:$1,0)))</f>
        <v>-</v>
      </c>
      <c r="PR7" s="45" t="str" cm="1">
        <f t="array" aca="1" ref="PR7" ca="1">IF(ISBLANK(INDEX(bHist,stat!$D7,_xlfn.XMATCH(PR$3,bHist!$1:$1,0))),"-",INDEX(bHist,stat!$D7,_xlfn.XMATCH(PR$3,bHist!$1:$1,0)))</f>
        <v>-</v>
      </c>
      <c r="PS7" s="45" t="str" cm="1">
        <f t="array" aca="1" ref="PS7" ca="1">IF(ISBLANK(INDEX(bHist,stat!$D7,_xlfn.XMATCH(PS$3,bHist!$1:$1,0))),"-",INDEX(bHist,stat!$D7,_xlfn.XMATCH(PS$3,bHist!$1:$1,0)))</f>
        <v>-</v>
      </c>
      <c r="PT7" s="45" t="str" cm="1">
        <f t="array" aca="1" ref="PT7" ca="1">IF(ISBLANK(INDEX(bHist,stat!$D7,_xlfn.XMATCH(PT$3,bHist!$1:$1,0))),"-",INDEX(bHist,stat!$D7,_xlfn.XMATCH(PT$3,bHist!$1:$1,0)))</f>
        <v>-</v>
      </c>
      <c r="PU7" s="45" t="str" cm="1">
        <f t="array" aca="1" ref="PU7" ca="1">IF(ISBLANK(INDEX(bHist,stat!$D7,_xlfn.XMATCH(PU$3,bHist!$1:$1,0))),"-",INDEX(bHist,stat!$D7,_xlfn.XMATCH(PU$3,bHist!$1:$1,0)))</f>
        <v>-</v>
      </c>
      <c r="PV7" s="45" t="str" cm="1">
        <f t="array" aca="1" ref="PV7" ca="1">IF(ISBLANK(INDEX(bHist,stat!$D7,_xlfn.XMATCH(PV$3,bHist!$1:$1,0))),"-",INDEX(bHist,stat!$D7,_xlfn.XMATCH(PV$3,bHist!$1:$1,0)))</f>
        <v>-</v>
      </c>
      <c r="PW7" s="45" t="str" cm="1">
        <f t="array" aca="1" ref="PW7" ca="1">IF(ISBLANK(INDEX(bHist,stat!$D7,_xlfn.XMATCH(PW$3,bHist!$1:$1,0))),"-",INDEX(bHist,stat!$D7,_xlfn.XMATCH(PW$3,bHist!$1:$1,0)))</f>
        <v>-</v>
      </c>
      <c r="PX7" s="45" t="str" cm="1">
        <f t="array" aca="1" ref="PX7" ca="1">IF(ISBLANK(INDEX(bHist,stat!$D7,_xlfn.XMATCH(PX$3,bHist!$1:$1,0))),"-",INDEX(bHist,stat!$D7,_xlfn.XMATCH(PX$3,bHist!$1:$1,0)))</f>
        <v>-</v>
      </c>
      <c r="PY7" s="45" t="str" cm="1">
        <f t="array" aca="1" ref="PY7" ca="1">IF(ISBLANK(INDEX(bHist,stat!$D7,_xlfn.XMATCH(PY$3,bHist!$1:$1,0))),"-",INDEX(bHist,stat!$D7,_xlfn.XMATCH(PY$3,bHist!$1:$1,0)))</f>
        <v>-</v>
      </c>
      <c r="PZ7" s="45" t="str" cm="1">
        <f t="array" aca="1" ref="PZ7" ca="1">IF(ISBLANK(INDEX(bHist,stat!$D7,_xlfn.XMATCH(PZ$3,bHist!$1:$1,0))),"-",INDEX(bHist,stat!$D7,_xlfn.XMATCH(PZ$3,bHist!$1:$1,0)))</f>
        <v>-</v>
      </c>
      <c r="QA7" s="45" t="str" cm="1">
        <f t="array" aca="1" ref="QA7" ca="1">IF(ISBLANK(INDEX(bHist,stat!$D7,_xlfn.XMATCH(QA$3,bHist!$1:$1,0))),"-",INDEX(bHist,stat!$D7,_xlfn.XMATCH(QA$3,bHist!$1:$1,0)))</f>
        <v>-</v>
      </c>
      <c r="QB7" s="45" t="str" cm="1">
        <f t="array" aca="1" ref="QB7" ca="1">IF(ISBLANK(INDEX(bHist,stat!$D7,_xlfn.XMATCH(QB$3,bHist!$1:$1,0))),"-",INDEX(bHist,stat!$D7,_xlfn.XMATCH(QB$3,bHist!$1:$1,0)))</f>
        <v>-</v>
      </c>
      <c r="QC7" s="45" t="str" cm="1">
        <f t="array" aca="1" ref="QC7" ca="1">IF(ISBLANK(INDEX(bHist,stat!$D7,_xlfn.XMATCH(QC$3,bHist!$1:$1,0))),"-",INDEX(bHist,stat!$D7,_xlfn.XMATCH(QC$3,bHist!$1:$1,0)))</f>
        <v>-</v>
      </c>
      <c r="QD7" s="45" t="str" cm="1">
        <f t="array" aca="1" ref="QD7" ca="1">IF(ISBLANK(INDEX(bHist,stat!$D7,_xlfn.XMATCH(QD$3,bHist!$1:$1,0))),"-",INDEX(bHist,stat!$D7,_xlfn.XMATCH(QD$3,bHist!$1:$1,0)))</f>
        <v>-</v>
      </c>
      <c r="QE7" s="45" t="str" cm="1">
        <f t="array" aca="1" ref="QE7" ca="1">IF(ISBLANK(INDEX(bHist,stat!$D7,_xlfn.XMATCH(QE$3,bHist!$1:$1,0))),"-",INDEX(bHist,stat!$D7,_xlfn.XMATCH(QE$3,bHist!$1:$1,0)))</f>
        <v>-</v>
      </c>
      <c r="QF7" s="45" t="str" cm="1">
        <f t="array" aca="1" ref="QF7" ca="1">IF(ISBLANK(INDEX(bHist,stat!$D7,_xlfn.XMATCH(QF$3,bHist!$1:$1,0))),"-",INDEX(bHist,stat!$D7,_xlfn.XMATCH(QF$3,bHist!$1:$1,0)))</f>
        <v>-</v>
      </c>
      <c r="QG7" s="45" t="str" cm="1">
        <f t="array" aca="1" ref="QG7" ca="1">IF(ISBLANK(INDEX(bHist,stat!$D7,_xlfn.XMATCH(QG$3,bHist!$1:$1,0))),"-",INDEX(bHist,stat!$D7,_xlfn.XMATCH(QG$3,bHist!$1:$1,0)))</f>
        <v>-</v>
      </c>
      <c r="QH7" s="45" t="str" cm="1">
        <f t="array" aca="1" ref="QH7" ca="1">IF(ISBLANK(INDEX(bHist,stat!$D7,_xlfn.XMATCH(QH$3,bHist!$1:$1,0))),"-",INDEX(bHist,stat!$D7,_xlfn.XMATCH(QH$3,bHist!$1:$1,0)))</f>
        <v>-</v>
      </c>
      <c r="QI7" s="45" t="str" cm="1">
        <f t="array" aca="1" ref="QI7" ca="1">IF(ISBLANK(INDEX(bHist,stat!$D7,_xlfn.XMATCH(QI$3,bHist!$1:$1,0))),"-",INDEX(bHist,stat!$D7,_xlfn.XMATCH(QI$3,bHist!$1:$1,0)))</f>
        <v>-</v>
      </c>
      <c r="QJ7" s="45" t="str" cm="1">
        <f t="array" aca="1" ref="QJ7" ca="1">IF(ISBLANK(INDEX(bHist,stat!$D7,_xlfn.XMATCH(QJ$3,bHist!$1:$1,0))),"-",INDEX(bHist,stat!$D7,_xlfn.XMATCH(QJ$3,bHist!$1:$1,0)))</f>
        <v>-</v>
      </c>
      <c r="QK7" s="45" t="str" cm="1">
        <f t="array" aca="1" ref="QK7" ca="1">IF(ISBLANK(INDEX(bHist,stat!$D7,_xlfn.XMATCH(QK$3,bHist!$1:$1,0))),"-",INDEX(bHist,stat!$D7,_xlfn.XMATCH(QK$3,bHist!$1:$1,0)))</f>
        <v>-</v>
      </c>
      <c r="QL7" s="45" t="str" cm="1">
        <f t="array" aca="1" ref="QL7" ca="1">IF(ISBLANK(INDEX(bHist,stat!$D7,_xlfn.XMATCH(QL$3,bHist!$1:$1,0))),"-",INDEX(bHist,stat!$D7,_xlfn.XMATCH(QL$3,bHist!$1:$1,0)))</f>
        <v>-</v>
      </c>
      <c r="QM7" s="45" t="str" cm="1">
        <f t="array" aca="1" ref="QM7" ca="1">IF(ISBLANK(INDEX(bHist,stat!$D7,_xlfn.XMATCH(QM$3,bHist!$1:$1,0))),"-",INDEX(bHist,stat!$D7,_xlfn.XMATCH(QM$3,bHist!$1:$1,0)))</f>
        <v>-</v>
      </c>
      <c r="QN7" s="45" t="str" cm="1">
        <f t="array" aca="1" ref="QN7" ca="1">IF(ISBLANK(INDEX(bHist,stat!$D7,_xlfn.XMATCH(QN$3,bHist!$1:$1,0))),"-",INDEX(bHist,stat!$D7,_xlfn.XMATCH(QN$3,bHist!$1:$1,0)))</f>
        <v>-</v>
      </c>
      <c r="QO7" s="45" t="str" cm="1">
        <f t="array" aca="1" ref="QO7" ca="1">IF(ISBLANK(INDEX(bHist,stat!$D7,_xlfn.XMATCH(QO$3,bHist!$1:$1,0))),"-",INDEX(bHist,stat!$D7,_xlfn.XMATCH(QO$3,bHist!$1:$1,0)))</f>
        <v>-</v>
      </c>
      <c r="QP7" s="45" t="str" cm="1">
        <f t="array" aca="1" ref="QP7" ca="1">IF(ISBLANK(INDEX(bHist,stat!$D7,_xlfn.XMATCH(QP$3,bHist!$1:$1,0))),"-",INDEX(bHist,stat!$D7,_xlfn.XMATCH(QP$3,bHist!$1:$1,0)))</f>
        <v>-</v>
      </c>
      <c r="QQ7" s="45" t="str" cm="1">
        <f t="array" aca="1" ref="QQ7" ca="1">IF(ISBLANK(INDEX(bHist,stat!$D7,_xlfn.XMATCH(QQ$3,bHist!$1:$1,0))),"-",INDEX(bHist,stat!$D7,_xlfn.XMATCH(QQ$3,bHist!$1:$1,0)))</f>
        <v>-</v>
      </c>
      <c r="QR7" s="45" t="str" cm="1">
        <f t="array" aca="1" ref="QR7" ca="1">IF(ISBLANK(INDEX(bHist,stat!$D7,_xlfn.XMATCH(QR$3,bHist!$1:$1,0))),"-",INDEX(bHist,stat!$D7,_xlfn.XMATCH(QR$3,bHist!$1:$1,0)))</f>
        <v>-</v>
      </c>
      <c r="QS7" s="45" t="str" cm="1">
        <f t="array" aca="1" ref="QS7" ca="1">IF(ISBLANK(INDEX(bHist,stat!$D7,_xlfn.XMATCH(QS$3,bHist!$1:$1,0))),"-",INDEX(bHist,stat!$D7,_xlfn.XMATCH(QS$3,bHist!$1:$1,0)))</f>
        <v>-</v>
      </c>
      <c r="QT7" s="45" t="str" cm="1">
        <f t="array" aca="1" ref="QT7" ca="1">IF(ISBLANK(INDEX(bHist,stat!$D7,_xlfn.XMATCH(QT$3,bHist!$1:$1,0))),"-",INDEX(bHist,stat!$D7,_xlfn.XMATCH(QT$3,bHist!$1:$1,0)))</f>
        <v>-</v>
      </c>
      <c r="QU7" s="45" t="str" cm="1">
        <f t="array" aca="1" ref="QU7" ca="1">IF(ISBLANK(INDEX(bHist,stat!$D7,_xlfn.XMATCH(QU$3,bHist!$1:$1,0))),"-",INDEX(bHist,stat!$D7,_xlfn.XMATCH(QU$3,bHist!$1:$1,0)))</f>
        <v>-</v>
      </c>
      <c r="QV7" s="45" t="str" cm="1">
        <f t="array" aca="1" ref="QV7" ca="1">IF(ISBLANK(INDEX(bHist,stat!$D7,_xlfn.XMATCH(QV$3,bHist!$1:$1,0))),"-",INDEX(bHist,stat!$D7,_xlfn.XMATCH(QV$3,bHist!$1:$1,0)))</f>
        <v>-</v>
      </c>
      <c r="QW7" s="45" t="str" cm="1">
        <f t="array" aca="1" ref="QW7" ca="1">IF(ISBLANK(INDEX(bHist,stat!$D7,_xlfn.XMATCH(QW$3,bHist!$1:$1,0))),"-",INDEX(bHist,stat!$D7,_xlfn.XMATCH(QW$3,bHist!$1:$1,0)))</f>
        <v>-</v>
      </c>
      <c r="QX7" s="45" t="str" cm="1">
        <f t="array" aca="1" ref="QX7" ca="1">IF(ISBLANK(INDEX(bHist,stat!$D7,_xlfn.XMATCH(QX$3,bHist!$1:$1,0))),"-",INDEX(bHist,stat!$D7,_xlfn.XMATCH(QX$3,bHist!$1:$1,0)))</f>
        <v>-</v>
      </c>
      <c r="QY7" s="45" t="str" cm="1">
        <f t="array" aca="1" ref="QY7" ca="1">IF(ISBLANK(INDEX(bHist,stat!$D7,_xlfn.XMATCH(QY$3,bHist!$1:$1,0))),"-",INDEX(bHist,stat!$D7,_xlfn.XMATCH(QY$3,bHist!$1:$1,0)))</f>
        <v>-</v>
      </c>
      <c r="QZ7" s="45" t="str" cm="1">
        <f t="array" aca="1" ref="QZ7" ca="1">IF(ISBLANK(INDEX(bHist,stat!$D7,_xlfn.XMATCH(QZ$3,bHist!$1:$1,0))),"-",INDEX(bHist,stat!$D7,_xlfn.XMATCH(QZ$3,bHist!$1:$1,0)))</f>
        <v>-</v>
      </c>
      <c r="RA7" s="45" t="str" cm="1">
        <f t="array" aca="1" ref="RA7" ca="1">IF(ISBLANK(INDEX(bHist,stat!$D7,_xlfn.XMATCH(RA$3,bHist!$1:$1,0))),"-",INDEX(bHist,stat!$D7,_xlfn.XMATCH(RA$3,bHist!$1:$1,0)))</f>
        <v>-</v>
      </c>
      <c r="RB7" s="45" t="str" cm="1">
        <f t="array" aca="1" ref="RB7" ca="1">IF(ISBLANK(INDEX(bHist,stat!$D7,_xlfn.XMATCH(RB$3,bHist!$1:$1,0))),"-",INDEX(bHist,stat!$D7,_xlfn.XMATCH(RB$3,bHist!$1:$1,0)))</f>
        <v>-</v>
      </c>
      <c r="RC7" s="45" t="str" cm="1">
        <f t="array" aca="1" ref="RC7" ca="1">IF(ISBLANK(INDEX(bHist,stat!$D7,_xlfn.XMATCH(RC$3,bHist!$1:$1,0))),"-",INDEX(bHist,stat!$D7,_xlfn.XMATCH(RC$3,bHist!$1:$1,0)))</f>
        <v>-</v>
      </c>
      <c r="RD7" s="45" t="str" cm="1">
        <f t="array" aca="1" ref="RD7" ca="1">IF(ISBLANK(INDEX(bHist,stat!$D7,_xlfn.XMATCH(RD$3,bHist!$1:$1,0))),"-",INDEX(bHist,stat!$D7,_xlfn.XMATCH(RD$3,bHist!$1:$1,0)))</f>
        <v>-</v>
      </c>
      <c r="RE7" s="45" t="str" cm="1">
        <f t="array" aca="1" ref="RE7" ca="1">IF(ISBLANK(INDEX(bHist,stat!$D7,_xlfn.XMATCH(RE$3,bHist!$1:$1,0))),"-",INDEX(bHist,stat!$D7,_xlfn.XMATCH(RE$3,bHist!$1:$1,0)))</f>
        <v>-</v>
      </c>
      <c r="RF7" s="45" t="str" cm="1">
        <f t="array" aca="1" ref="RF7" ca="1">IF(ISBLANK(INDEX(bHist,stat!$D7,_xlfn.XMATCH(RF$3,bHist!$1:$1,0))),"-",INDEX(bHist,stat!$D7,_xlfn.XMATCH(RF$3,bHist!$1:$1,0)))</f>
        <v>-</v>
      </c>
      <c r="RG7" s="45" t="str" cm="1">
        <f t="array" aca="1" ref="RG7" ca="1">IF(ISBLANK(INDEX(bHist,stat!$D7,_xlfn.XMATCH(RG$3,bHist!$1:$1,0))),"-",INDEX(bHist,stat!$D7,_xlfn.XMATCH(RG$3,bHist!$1:$1,0)))</f>
        <v>-</v>
      </c>
      <c r="RH7" s="45" t="str" cm="1">
        <f t="array" aca="1" ref="RH7" ca="1">IF(ISBLANK(INDEX(bHist,stat!$D7,_xlfn.XMATCH(RH$3,bHist!$1:$1,0))),"-",INDEX(bHist,stat!$D7,_xlfn.XMATCH(RH$3,bHist!$1:$1,0)))</f>
        <v>-</v>
      </c>
      <c r="RI7" s="45" t="str" cm="1">
        <f t="array" aca="1" ref="RI7" ca="1">IF(ISBLANK(INDEX(bHist,stat!$D7,_xlfn.XMATCH(RI$3,bHist!$1:$1,0))),"-",INDEX(bHist,stat!$D7,_xlfn.XMATCH(RI$3,bHist!$1:$1,0)))</f>
        <v>-</v>
      </c>
      <c r="RJ7" s="45" t="str" cm="1">
        <f t="array" aca="1" ref="RJ7" ca="1">IF(ISBLANK(INDEX(bHist,stat!$D7,_xlfn.XMATCH(RJ$3,bHist!$1:$1,0))),"-",INDEX(bHist,stat!$D7,_xlfn.XMATCH(RJ$3,bHist!$1:$1,0)))</f>
        <v>-</v>
      </c>
      <c r="RK7" s="45" t="str" cm="1">
        <f t="array" aca="1" ref="RK7" ca="1">IF(ISBLANK(INDEX(bHist,stat!$D7,_xlfn.XMATCH(RK$3,bHist!$1:$1,0))),"-",INDEX(bHist,stat!$D7,_xlfn.XMATCH(RK$3,bHist!$1:$1,0)))</f>
        <v>-</v>
      </c>
      <c r="RL7" s="45" t="str" cm="1">
        <f t="array" aca="1" ref="RL7" ca="1">IF(ISBLANK(INDEX(bHist,stat!$D7,_xlfn.XMATCH(RL$3,bHist!$1:$1,0))),"-",INDEX(bHist,stat!$D7,_xlfn.XMATCH(RL$3,bHist!$1:$1,0)))</f>
        <v>-</v>
      </c>
      <c r="RM7" s="45" t="str" cm="1">
        <f t="array" aca="1" ref="RM7" ca="1">IF(ISBLANK(INDEX(bHist,stat!$D7,_xlfn.XMATCH(RM$3,bHist!$1:$1,0))),"-",INDEX(bHist,stat!$D7,_xlfn.XMATCH(RM$3,bHist!$1:$1,0)))</f>
        <v>-</v>
      </c>
      <c r="RN7" s="45" t="str" cm="1">
        <f t="array" aca="1" ref="RN7" ca="1">IF(ISBLANK(INDEX(bHist,stat!$D7,_xlfn.XMATCH(RN$3,bHist!$1:$1,0))),"-",INDEX(bHist,stat!$D7,_xlfn.XMATCH(RN$3,bHist!$1:$1,0)))</f>
        <v>-</v>
      </c>
      <c r="RO7" s="45" t="str" cm="1">
        <f t="array" aca="1" ref="RO7" ca="1">IF(ISBLANK(INDEX(bHist,stat!$D7,_xlfn.XMATCH(RO$3,bHist!$1:$1,0))),"-",INDEX(bHist,stat!$D7,_xlfn.XMATCH(RO$3,bHist!$1:$1,0)))</f>
        <v>-</v>
      </c>
      <c r="RP7" s="45" t="str" cm="1">
        <f t="array" aca="1" ref="RP7" ca="1">IF(ISBLANK(INDEX(bHist,stat!$D7,_xlfn.XMATCH(RP$3,bHist!$1:$1,0))),"-",INDEX(bHist,stat!$D7,_xlfn.XMATCH(RP$3,bHist!$1:$1,0)))</f>
        <v>-</v>
      </c>
      <c r="RQ7" s="45" t="str" cm="1">
        <f t="array" aca="1" ref="RQ7" ca="1">IF(ISBLANK(INDEX(bHist,stat!$D7,_xlfn.XMATCH(RQ$3,bHist!$1:$1,0))),"-",INDEX(bHist,stat!$D7,_xlfn.XMATCH(RQ$3,bHist!$1:$1,0)))</f>
        <v>-</v>
      </c>
      <c r="RR7" s="45" t="str" cm="1">
        <f t="array" aca="1" ref="RR7" ca="1">IF(ISBLANK(INDEX(bHist,stat!$D7,_xlfn.XMATCH(RR$3,bHist!$1:$1,0))),"-",INDEX(bHist,stat!$D7,_xlfn.XMATCH(RR$3,bHist!$1:$1,0)))</f>
        <v>-</v>
      </c>
      <c r="RS7" s="45" t="str" cm="1">
        <f t="array" aca="1" ref="RS7" ca="1">IF(ISBLANK(INDEX(bHist,stat!$D7,_xlfn.XMATCH(RS$3,bHist!$1:$1,0))),"-",INDEX(bHist,stat!$D7,_xlfn.XMATCH(RS$3,bHist!$1:$1,0)))</f>
        <v>-</v>
      </c>
      <c r="RT7" s="45" t="str" cm="1">
        <f t="array" aca="1" ref="RT7" ca="1">IF(ISBLANK(INDEX(bHist,stat!$D7,_xlfn.XMATCH(RT$3,bHist!$1:$1,0))),"-",INDEX(bHist,stat!$D7,_xlfn.XMATCH(RT$3,bHist!$1:$1,0)))</f>
        <v>-</v>
      </c>
      <c r="RU7" s="45" t="str" cm="1">
        <f t="array" aca="1" ref="RU7" ca="1">IF(ISBLANK(INDEX(bHist,stat!$D7,_xlfn.XMATCH(RU$3,bHist!$1:$1,0))),"-",INDEX(bHist,stat!$D7,_xlfn.XMATCH(RU$3,bHist!$1:$1,0)))</f>
        <v>-</v>
      </c>
      <c r="RV7" s="45" t="str" cm="1">
        <f t="array" aca="1" ref="RV7" ca="1">IF(ISBLANK(INDEX(bHist,stat!$D7,_xlfn.XMATCH(RV$3,bHist!$1:$1,0))),"-",INDEX(bHist,stat!$D7,_xlfn.XMATCH(RV$3,bHist!$1:$1,0)))</f>
        <v>-</v>
      </c>
      <c r="RW7" s="45" t="str" cm="1">
        <f t="array" aca="1" ref="RW7" ca="1">IF(ISBLANK(INDEX(bHist,stat!$D7,_xlfn.XMATCH(RW$3,bHist!$1:$1,0))),"-",INDEX(bHist,stat!$D7,_xlfn.XMATCH(RW$3,bHist!$1:$1,0)))</f>
        <v>-</v>
      </c>
      <c r="RX7" s="45" t="str" cm="1">
        <f t="array" aca="1" ref="RX7" ca="1">IF(ISBLANK(INDEX(bHist,stat!$D7,_xlfn.XMATCH(RX$3,bHist!$1:$1,0))),"-",INDEX(bHist,stat!$D7,_xlfn.XMATCH(RX$3,bHist!$1:$1,0)))</f>
        <v>-</v>
      </c>
      <c r="RY7" s="45" t="str" cm="1">
        <f t="array" aca="1" ref="RY7" ca="1">IF(ISBLANK(INDEX(bHist,stat!$D7,_xlfn.XMATCH(RY$3,bHist!$1:$1,0))),"-",INDEX(bHist,stat!$D7,_xlfn.XMATCH(RY$3,bHist!$1:$1,0)))</f>
        <v>-</v>
      </c>
      <c r="RZ7" s="45" t="str" cm="1">
        <f t="array" aca="1" ref="RZ7" ca="1">IF(ISBLANK(INDEX(bHist,stat!$D7,_xlfn.XMATCH(RZ$3,bHist!$1:$1,0))),"-",INDEX(bHist,stat!$D7,_xlfn.XMATCH(RZ$3,bHist!$1:$1,0)))</f>
        <v>-</v>
      </c>
      <c r="SA7" s="45" t="str" cm="1">
        <f t="array" aca="1" ref="SA7" ca="1">IF(ISBLANK(INDEX(bHist,stat!$D7,_xlfn.XMATCH(SA$3,bHist!$1:$1,0))),"-",INDEX(bHist,stat!$D7,_xlfn.XMATCH(SA$3,bHist!$1:$1,0)))</f>
        <v>-</v>
      </c>
      <c r="SB7" s="45" t="str" cm="1">
        <f t="array" aca="1" ref="SB7" ca="1">IF(ISBLANK(INDEX(bHist,stat!$D7,_xlfn.XMATCH(SB$3,bHist!$1:$1,0))),"-",INDEX(bHist,stat!$D7,_xlfn.XMATCH(SB$3,bHist!$1:$1,0)))</f>
        <v>-</v>
      </c>
      <c r="SC7" s="45" t="str" cm="1">
        <f t="array" aca="1" ref="SC7" ca="1">IF(ISBLANK(INDEX(bHist,stat!$D7,_xlfn.XMATCH(SC$3,bHist!$1:$1,0))),"-",INDEX(bHist,stat!$D7,_xlfn.XMATCH(SC$3,bHist!$1:$1,0)))</f>
        <v>-</v>
      </c>
      <c r="SD7" s="45" t="str" cm="1">
        <f t="array" aca="1" ref="SD7" ca="1">IF(ISBLANK(INDEX(bHist,stat!$D7,_xlfn.XMATCH(SD$3,bHist!$1:$1,0))),"-",INDEX(bHist,stat!$D7,_xlfn.XMATCH(SD$3,bHist!$1:$1,0)))</f>
        <v>-</v>
      </c>
      <c r="SE7" s="45" t="str" cm="1">
        <f t="array" aca="1" ref="SE7" ca="1">IF(ISBLANK(INDEX(bHist,stat!$D7,_xlfn.XMATCH(SE$3,bHist!$1:$1,0))),"-",INDEX(bHist,stat!$D7,_xlfn.XMATCH(SE$3,bHist!$1:$1,0)))</f>
        <v>-</v>
      </c>
      <c r="SF7" s="45" t="str" cm="1">
        <f t="array" aca="1" ref="SF7" ca="1">IF(ISBLANK(INDEX(bHist,stat!$D7,_xlfn.XMATCH(SF$3,bHist!$1:$1,0))),"-",INDEX(bHist,stat!$D7,_xlfn.XMATCH(SF$3,bHist!$1:$1,0)))</f>
        <v>-</v>
      </c>
      <c r="SG7" s="45" t="str" cm="1">
        <f t="array" aca="1" ref="SG7" ca="1">IF(ISBLANK(INDEX(bHist,stat!$D7,_xlfn.XMATCH(SG$3,bHist!$1:$1,0))),"-",INDEX(bHist,stat!$D7,_xlfn.XMATCH(SG$3,bHist!$1:$1,0)))</f>
        <v>-</v>
      </c>
      <c r="SH7" s="45" t="str" cm="1">
        <f t="array" aca="1" ref="SH7" ca="1">IF(ISBLANK(INDEX(bHist,stat!$D7,_xlfn.XMATCH(SH$3,bHist!$1:$1,0))),"-",INDEX(bHist,stat!$D7,_xlfn.XMATCH(SH$3,bHist!$1:$1,0)))</f>
        <v>-</v>
      </c>
      <c r="SI7" s="45" t="str" cm="1">
        <f t="array" aca="1" ref="SI7" ca="1">IF(ISBLANK(INDEX(bHist,stat!$D7,_xlfn.XMATCH(SI$3,bHist!$1:$1,0))),"-",INDEX(bHist,stat!$D7,_xlfn.XMATCH(SI$3,bHist!$1:$1,0)))</f>
        <v>-</v>
      </c>
      <c r="SJ7" s="45" t="str" cm="1">
        <f t="array" aca="1" ref="SJ7" ca="1">IF(ISBLANK(INDEX(bHist,stat!$D7,_xlfn.XMATCH(SJ$3,bHist!$1:$1,0))),"-",INDEX(bHist,stat!$D7,_xlfn.XMATCH(SJ$3,bHist!$1:$1,0)))</f>
        <v>-</v>
      </c>
      <c r="SK7" s="45" t="str" cm="1">
        <f t="array" aca="1" ref="SK7" ca="1">IF(ISBLANK(INDEX(bHist,stat!$D7,_xlfn.XMATCH(SK$3,bHist!$1:$1,0))),"-",INDEX(bHist,stat!$D7,_xlfn.XMATCH(SK$3,bHist!$1:$1,0)))</f>
        <v>-</v>
      </c>
      <c r="SL7" s="45" t="str" cm="1">
        <f t="array" aca="1" ref="SL7" ca="1">IF(ISBLANK(INDEX(bHist,stat!$D7,_xlfn.XMATCH(SL$3,bHist!$1:$1,0))),"-",INDEX(bHist,stat!$D7,_xlfn.XMATCH(SL$3,bHist!$1:$1,0)))</f>
        <v>-</v>
      </c>
      <c r="SM7" s="45" t="str" cm="1">
        <f t="array" aca="1" ref="SM7" ca="1">IF(ISBLANK(INDEX(bHist,stat!$D7,_xlfn.XMATCH(SM$3,bHist!$1:$1,0))),"-",INDEX(bHist,stat!$D7,_xlfn.XMATCH(SM$3,bHist!$1:$1,0)))</f>
        <v>-</v>
      </c>
      <c r="SN7" s="45" t="str" cm="1">
        <f t="array" aca="1" ref="SN7" ca="1">IF(ISBLANK(INDEX(bHist,stat!$D7,_xlfn.XMATCH(SN$3,bHist!$1:$1,0))),"-",INDEX(bHist,stat!$D7,_xlfn.XMATCH(SN$3,bHist!$1:$1,0)))</f>
        <v>-</v>
      </c>
      <c r="SO7" s="45" t="str" cm="1">
        <f t="array" aca="1" ref="SO7" ca="1">IF(ISBLANK(INDEX(bHist,stat!$D7,_xlfn.XMATCH(SO$3,bHist!$1:$1,0))),"-",INDEX(bHist,stat!$D7,_xlfn.XMATCH(SO$3,bHist!$1:$1,0)))</f>
        <v>-</v>
      </c>
      <c r="SP7" s="45" t="str" cm="1">
        <f t="array" aca="1" ref="SP7" ca="1">IF(ISBLANK(INDEX(bHist,stat!$D7,_xlfn.XMATCH(SP$3,bHist!$1:$1,0))),"-",INDEX(bHist,stat!$D7,_xlfn.XMATCH(SP$3,bHist!$1:$1,0)))</f>
        <v>-</v>
      </c>
      <c r="SQ7" s="45" t="str" cm="1">
        <f t="array" aca="1" ref="SQ7" ca="1">IF(ISBLANK(INDEX(bHist,stat!$D7,_xlfn.XMATCH(SQ$3,bHist!$1:$1,0))),"-",INDEX(bHist,stat!$D7,_xlfn.XMATCH(SQ$3,bHist!$1:$1,0)))</f>
        <v>-</v>
      </c>
    </row>
    <row r="9" spans="3:546" x14ac:dyDescent="0.25">
      <c r="C9" s="43" t="s">
        <v>419</v>
      </c>
      <c r="F9" s="45">
        <f ca="1">IFERROR(F6-F7,"-")</f>
        <v>-35.299693715572403</v>
      </c>
      <c r="G9" s="45">
        <f t="shared" ref="G9:BR9" ca="1" si="0">IFERROR(G6-G7,"-")</f>
        <v>-32.917461787223885</v>
      </c>
      <c r="H9" s="45">
        <f t="shared" ca="1" si="0"/>
        <v>-25.894612327218056</v>
      </c>
      <c r="I9" s="45">
        <f t="shared" ca="1" si="0"/>
        <v>-17.312029053330434</v>
      </c>
      <c r="J9" s="45">
        <f t="shared" ca="1" si="0"/>
        <v>-20.764851168990162</v>
      </c>
      <c r="K9" s="45">
        <f t="shared" ca="1" si="0"/>
        <v>-34.247024822831179</v>
      </c>
      <c r="L9" s="45">
        <f t="shared" ca="1" si="0"/>
        <v>-38.727779489159616</v>
      </c>
      <c r="M9" s="45">
        <f t="shared" ca="1" si="0"/>
        <v>-43.62046224558361</v>
      </c>
      <c r="N9" s="45">
        <f t="shared" ca="1" si="0"/>
        <v>-44.706519673228229</v>
      </c>
      <c r="O9" s="45">
        <f t="shared" ca="1" si="0"/>
        <v>-47.954523549199109</v>
      </c>
      <c r="P9" s="45">
        <f t="shared" ca="1" si="0"/>
        <v>-46.800790600538278</v>
      </c>
      <c r="Q9" s="45">
        <f t="shared" ca="1" si="0"/>
        <v>-47.189307583093637</v>
      </c>
      <c r="R9" s="45" t="str">
        <f t="shared" ca="1" si="0"/>
        <v>-</v>
      </c>
      <c r="S9" s="45" t="str">
        <f t="shared" ca="1" si="0"/>
        <v>-</v>
      </c>
      <c r="T9" s="45" t="str">
        <f t="shared" ca="1" si="0"/>
        <v>-</v>
      </c>
      <c r="U9" s="45" t="str">
        <f t="shared" ca="1" si="0"/>
        <v>-</v>
      </c>
      <c r="V9" s="45" t="str">
        <f t="shared" ca="1" si="0"/>
        <v>-</v>
      </c>
      <c r="W9" s="45" t="str">
        <f t="shared" ca="1" si="0"/>
        <v>-</v>
      </c>
      <c r="X9" s="45" t="str">
        <f t="shared" ca="1" si="0"/>
        <v>-</v>
      </c>
      <c r="Y9" s="45" t="str">
        <f t="shared" ca="1" si="0"/>
        <v>-</v>
      </c>
      <c r="Z9" s="45" t="str">
        <f t="shared" ca="1" si="0"/>
        <v>-</v>
      </c>
      <c r="AA9" s="45" t="str">
        <f t="shared" ca="1" si="0"/>
        <v>-</v>
      </c>
      <c r="AB9" s="45" t="str">
        <f t="shared" ca="1" si="0"/>
        <v>-</v>
      </c>
      <c r="AC9" s="45" t="str">
        <f t="shared" ca="1" si="0"/>
        <v>-</v>
      </c>
      <c r="AD9" s="45" t="str">
        <f t="shared" ca="1" si="0"/>
        <v>-</v>
      </c>
      <c r="AE9" s="45" t="str">
        <f t="shared" ca="1" si="0"/>
        <v>-</v>
      </c>
      <c r="AF9" s="45" t="str">
        <f t="shared" ca="1" si="0"/>
        <v>-</v>
      </c>
      <c r="AG9" s="45" t="str">
        <f t="shared" ca="1" si="0"/>
        <v>-</v>
      </c>
      <c r="AH9" s="45" t="str">
        <f t="shared" ca="1" si="0"/>
        <v>-</v>
      </c>
      <c r="AI9" s="45" t="str">
        <f t="shared" ca="1" si="0"/>
        <v>-</v>
      </c>
      <c r="AJ9" s="45" t="str">
        <f t="shared" ca="1" si="0"/>
        <v>-</v>
      </c>
      <c r="AK9" s="45" t="str">
        <f t="shared" ca="1" si="0"/>
        <v>-</v>
      </c>
      <c r="AL9" s="45" t="str">
        <f t="shared" ca="1" si="0"/>
        <v>-</v>
      </c>
      <c r="AM9" s="45" t="str">
        <f t="shared" ca="1" si="0"/>
        <v>-</v>
      </c>
      <c r="AN9" s="45" t="str">
        <f t="shared" ca="1" si="0"/>
        <v>-</v>
      </c>
      <c r="AO9" s="45" t="str">
        <f t="shared" ca="1" si="0"/>
        <v>-</v>
      </c>
      <c r="AP9" s="45" t="str">
        <f t="shared" ca="1" si="0"/>
        <v>-</v>
      </c>
      <c r="AQ9" s="45" t="str">
        <f t="shared" ca="1" si="0"/>
        <v>-</v>
      </c>
      <c r="AR9" s="45" t="str">
        <f t="shared" ca="1" si="0"/>
        <v>-</v>
      </c>
      <c r="AS9" s="45" t="str">
        <f t="shared" ca="1" si="0"/>
        <v>-</v>
      </c>
      <c r="AT9" s="45" t="str">
        <f t="shared" ca="1" si="0"/>
        <v>-</v>
      </c>
      <c r="AU9" s="45" t="str">
        <f t="shared" ca="1" si="0"/>
        <v>-</v>
      </c>
      <c r="AV9" s="45" t="str">
        <f t="shared" ca="1" si="0"/>
        <v>-</v>
      </c>
      <c r="AW9" s="45" t="str">
        <f t="shared" ca="1" si="0"/>
        <v>-</v>
      </c>
      <c r="AX9" s="45" t="str">
        <f t="shared" ca="1" si="0"/>
        <v>-</v>
      </c>
      <c r="AY9" s="45" t="str">
        <f t="shared" ca="1" si="0"/>
        <v>-</v>
      </c>
      <c r="AZ9" s="45" t="str">
        <f t="shared" ca="1" si="0"/>
        <v>-</v>
      </c>
      <c r="BA9" s="45" t="str">
        <f t="shared" ca="1" si="0"/>
        <v>-</v>
      </c>
      <c r="BB9" s="45" t="str">
        <f t="shared" ca="1" si="0"/>
        <v>-</v>
      </c>
      <c r="BC9" s="45" t="str">
        <f t="shared" ca="1" si="0"/>
        <v>-</v>
      </c>
      <c r="BD9" s="45" t="str">
        <f t="shared" ca="1" si="0"/>
        <v>-</v>
      </c>
      <c r="BE9" s="45" t="str">
        <f t="shared" ca="1" si="0"/>
        <v>-</v>
      </c>
      <c r="BF9" s="45" t="str">
        <f t="shared" ca="1" si="0"/>
        <v>-</v>
      </c>
      <c r="BG9" s="45" t="str">
        <f t="shared" ca="1" si="0"/>
        <v>-</v>
      </c>
      <c r="BH9" s="45" t="str">
        <f t="shared" ca="1" si="0"/>
        <v>-</v>
      </c>
      <c r="BI9" s="45" t="str">
        <f t="shared" ca="1" si="0"/>
        <v>-</v>
      </c>
      <c r="BJ9" s="45" t="str">
        <f t="shared" ca="1" si="0"/>
        <v>-</v>
      </c>
      <c r="BK9" s="45" t="str">
        <f t="shared" ca="1" si="0"/>
        <v>-</v>
      </c>
      <c r="BL9" s="45" t="str">
        <f t="shared" ca="1" si="0"/>
        <v>-</v>
      </c>
      <c r="BM9" s="45" t="str">
        <f t="shared" ca="1" si="0"/>
        <v>-</v>
      </c>
      <c r="BN9" s="45" t="str">
        <f t="shared" ca="1" si="0"/>
        <v>-</v>
      </c>
      <c r="BO9" s="45" t="str">
        <f t="shared" ca="1" si="0"/>
        <v>-</v>
      </c>
      <c r="BP9" s="45" t="str">
        <f t="shared" ca="1" si="0"/>
        <v>-</v>
      </c>
      <c r="BQ9" s="45" t="str">
        <f t="shared" ca="1" si="0"/>
        <v>-</v>
      </c>
      <c r="BR9" s="45" t="str">
        <f t="shared" ca="1" si="0"/>
        <v>-</v>
      </c>
      <c r="BS9" s="45" t="str">
        <f t="shared" ref="BS9:ED9" ca="1" si="1">IFERROR(BS6-BS7,"-")</f>
        <v>-</v>
      </c>
      <c r="BT9" s="45" t="str">
        <f t="shared" ca="1" si="1"/>
        <v>-</v>
      </c>
      <c r="BU9" s="45" t="str">
        <f t="shared" ca="1" si="1"/>
        <v>-</v>
      </c>
      <c r="BV9" s="45" t="str">
        <f t="shared" ca="1" si="1"/>
        <v>-</v>
      </c>
      <c r="BW9" s="45" t="str">
        <f t="shared" ca="1" si="1"/>
        <v>-</v>
      </c>
      <c r="BX9" s="45" t="str">
        <f t="shared" ca="1" si="1"/>
        <v>-</v>
      </c>
      <c r="BY9" s="45" t="str">
        <f t="shared" ca="1" si="1"/>
        <v>-</v>
      </c>
      <c r="BZ9" s="45" t="str">
        <f t="shared" ca="1" si="1"/>
        <v>-</v>
      </c>
      <c r="CA9" s="45" t="str">
        <f t="shared" ca="1" si="1"/>
        <v>-</v>
      </c>
      <c r="CB9" s="45" t="str">
        <f t="shared" ca="1" si="1"/>
        <v>-</v>
      </c>
      <c r="CC9" s="45" t="str">
        <f t="shared" ca="1" si="1"/>
        <v>-</v>
      </c>
      <c r="CD9" s="45" t="str">
        <f t="shared" ca="1" si="1"/>
        <v>-</v>
      </c>
      <c r="CE9" s="45" t="str">
        <f t="shared" ca="1" si="1"/>
        <v>-</v>
      </c>
      <c r="CF9" s="45" t="str">
        <f t="shared" ca="1" si="1"/>
        <v>-</v>
      </c>
      <c r="CG9" s="45" t="str">
        <f t="shared" ca="1" si="1"/>
        <v>-</v>
      </c>
      <c r="CH9" s="45" t="str">
        <f t="shared" ca="1" si="1"/>
        <v>-</v>
      </c>
      <c r="CI9" s="45" t="str">
        <f t="shared" ca="1" si="1"/>
        <v>-</v>
      </c>
      <c r="CJ9" s="45" t="str">
        <f t="shared" ca="1" si="1"/>
        <v>-</v>
      </c>
      <c r="CK9" s="45" t="str">
        <f t="shared" ca="1" si="1"/>
        <v>-</v>
      </c>
      <c r="CL9" s="45" t="str">
        <f t="shared" ca="1" si="1"/>
        <v>-</v>
      </c>
      <c r="CM9" s="45" t="str">
        <f t="shared" ca="1" si="1"/>
        <v>-</v>
      </c>
      <c r="CN9" s="45" t="str">
        <f t="shared" ca="1" si="1"/>
        <v>-</v>
      </c>
      <c r="CO9" s="45" t="str">
        <f t="shared" ca="1" si="1"/>
        <v>-</v>
      </c>
      <c r="CP9" s="45" t="str">
        <f t="shared" ca="1" si="1"/>
        <v>-</v>
      </c>
      <c r="CQ9" s="45" t="str">
        <f t="shared" ca="1" si="1"/>
        <v>-</v>
      </c>
      <c r="CR9" s="45" t="str">
        <f t="shared" ca="1" si="1"/>
        <v>-</v>
      </c>
      <c r="CS9" s="45" t="str">
        <f t="shared" ca="1" si="1"/>
        <v>-</v>
      </c>
      <c r="CT9" s="45" t="str">
        <f t="shared" ca="1" si="1"/>
        <v>-</v>
      </c>
      <c r="CU9" s="45" t="str">
        <f t="shared" ca="1" si="1"/>
        <v>-</v>
      </c>
      <c r="CV9" s="45" t="str">
        <f t="shared" ca="1" si="1"/>
        <v>-</v>
      </c>
      <c r="CW9" s="45" t="str">
        <f t="shared" ca="1" si="1"/>
        <v>-</v>
      </c>
      <c r="CX9" s="45" t="str">
        <f t="shared" ca="1" si="1"/>
        <v>-</v>
      </c>
      <c r="CY9" s="45" t="str">
        <f t="shared" ca="1" si="1"/>
        <v>-</v>
      </c>
      <c r="CZ9" s="45" t="str">
        <f t="shared" ca="1" si="1"/>
        <v>-</v>
      </c>
      <c r="DA9" s="45" t="str">
        <f t="shared" ca="1" si="1"/>
        <v>-</v>
      </c>
      <c r="DB9" s="45" t="str">
        <f t="shared" ca="1" si="1"/>
        <v>-</v>
      </c>
      <c r="DC9" s="45" t="str">
        <f t="shared" ca="1" si="1"/>
        <v>-</v>
      </c>
      <c r="DD9" s="45" t="str">
        <f t="shared" ca="1" si="1"/>
        <v>-</v>
      </c>
      <c r="DE9" s="45" t="str">
        <f t="shared" ca="1" si="1"/>
        <v>-</v>
      </c>
      <c r="DF9" s="45" t="str">
        <f t="shared" ca="1" si="1"/>
        <v>-</v>
      </c>
      <c r="DG9" s="45" t="str">
        <f t="shared" ca="1" si="1"/>
        <v>-</v>
      </c>
      <c r="DH9" s="45" t="str">
        <f t="shared" ca="1" si="1"/>
        <v>-</v>
      </c>
      <c r="DI9" s="45" t="str">
        <f t="shared" ca="1" si="1"/>
        <v>-</v>
      </c>
      <c r="DJ9" s="45" t="str">
        <f t="shared" ca="1" si="1"/>
        <v>-</v>
      </c>
      <c r="DK9" s="45" t="str">
        <f t="shared" ca="1" si="1"/>
        <v>-</v>
      </c>
      <c r="DL9" s="45" t="str">
        <f t="shared" ca="1" si="1"/>
        <v>-</v>
      </c>
      <c r="DM9" s="45" t="str">
        <f t="shared" ca="1" si="1"/>
        <v>-</v>
      </c>
      <c r="DN9" s="45" t="str">
        <f t="shared" ca="1" si="1"/>
        <v>-</v>
      </c>
      <c r="DO9" s="45" t="str">
        <f t="shared" ca="1" si="1"/>
        <v>-</v>
      </c>
      <c r="DP9" s="45" t="str">
        <f t="shared" ca="1" si="1"/>
        <v>-</v>
      </c>
      <c r="DQ9" s="45" t="str">
        <f t="shared" ca="1" si="1"/>
        <v>-</v>
      </c>
      <c r="DR9" s="45" t="str">
        <f t="shared" ca="1" si="1"/>
        <v>-</v>
      </c>
      <c r="DS9" s="45" t="str">
        <f t="shared" ca="1" si="1"/>
        <v>-</v>
      </c>
      <c r="DT9" s="45" t="str">
        <f t="shared" ca="1" si="1"/>
        <v>-</v>
      </c>
      <c r="DU9" s="45" t="str">
        <f t="shared" ca="1" si="1"/>
        <v>-</v>
      </c>
      <c r="DV9" s="45" t="str">
        <f t="shared" ca="1" si="1"/>
        <v>-</v>
      </c>
      <c r="DW9" s="45" t="str">
        <f t="shared" ca="1" si="1"/>
        <v>-</v>
      </c>
      <c r="DX9" s="45" t="str">
        <f t="shared" ca="1" si="1"/>
        <v>-</v>
      </c>
      <c r="DY9" s="45" t="str">
        <f t="shared" ca="1" si="1"/>
        <v>-</v>
      </c>
      <c r="DZ9" s="45" t="str">
        <f t="shared" ca="1" si="1"/>
        <v>-</v>
      </c>
      <c r="EA9" s="45" t="str">
        <f t="shared" ca="1" si="1"/>
        <v>-</v>
      </c>
      <c r="EB9" s="45" t="str">
        <f t="shared" ca="1" si="1"/>
        <v>-</v>
      </c>
      <c r="EC9" s="45" t="str">
        <f t="shared" ca="1" si="1"/>
        <v>-</v>
      </c>
      <c r="ED9" s="45" t="str">
        <f t="shared" ca="1" si="1"/>
        <v>-</v>
      </c>
      <c r="EE9" s="45" t="str">
        <f t="shared" ref="EE9:GP9" ca="1" si="2">IFERROR(EE6-EE7,"-")</f>
        <v>-</v>
      </c>
      <c r="EF9" s="45" t="str">
        <f t="shared" ca="1" si="2"/>
        <v>-</v>
      </c>
      <c r="EG9" s="45" t="str">
        <f t="shared" ca="1" si="2"/>
        <v>-</v>
      </c>
      <c r="EH9" s="45" t="str">
        <f t="shared" ca="1" si="2"/>
        <v>-</v>
      </c>
      <c r="EI9" s="45" t="str">
        <f t="shared" ca="1" si="2"/>
        <v>-</v>
      </c>
      <c r="EJ9" s="45" t="str">
        <f t="shared" ca="1" si="2"/>
        <v>-</v>
      </c>
      <c r="EK9" s="45" t="str">
        <f t="shared" ca="1" si="2"/>
        <v>-</v>
      </c>
      <c r="EL9" s="45" t="str">
        <f t="shared" ca="1" si="2"/>
        <v>-</v>
      </c>
      <c r="EM9" s="45" t="str">
        <f t="shared" ca="1" si="2"/>
        <v>-</v>
      </c>
      <c r="EN9" s="45" t="str">
        <f t="shared" ca="1" si="2"/>
        <v>-</v>
      </c>
      <c r="EO9" s="45" t="str">
        <f t="shared" ca="1" si="2"/>
        <v>-</v>
      </c>
      <c r="EP9" s="45" t="str">
        <f t="shared" ca="1" si="2"/>
        <v>-</v>
      </c>
      <c r="EQ9" s="45" t="str">
        <f t="shared" ca="1" si="2"/>
        <v>-</v>
      </c>
      <c r="ER9" s="45" t="str">
        <f t="shared" ca="1" si="2"/>
        <v>-</v>
      </c>
      <c r="ES9" s="45" t="str">
        <f t="shared" ca="1" si="2"/>
        <v>-</v>
      </c>
      <c r="ET9" s="45" t="str">
        <f t="shared" ca="1" si="2"/>
        <v>-</v>
      </c>
      <c r="EU9" s="45" t="str">
        <f t="shared" ca="1" si="2"/>
        <v>-</v>
      </c>
      <c r="EV9" s="45" t="str">
        <f t="shared" ca="1" si="2"/>
        <v>-</v>
      </c>
      <c r="EW9" s="45" t="str">
        <f t="shared" ca="1" si="2"/>
        <v>-</v>
      </c>
      <c r="EX9" s="45" t="str">
        <f t="shared" ca="1" si="2"/>
        <v>-</v>
      </c>
      <c r="EY9" s="45" t="str">
        <f t="shared" ca="1" si="2"/>
        <v>-</v>
      </c>
      <c r="EZ9" s="45" t="str">
        <f t="shared" ca="1" si="2"/>
        <v>-</v>
      </c>
      <c r="FA9" s="45" t="str">
        <f t="shared" ca="1" si="2"/>
        <v>-</v>
      </c>
      <c r="FB9" s="45" t="str">
        <f t="shared" ca="1" si="2"/>
        <v>-</v>
      </c>
      <c r="FC9" s="45" t="str">
        <f t="shared" ca="1" si="2"/>
        <v>-</v>
      </c>
      <c r="FD9" s="45" t="str">
        <f t="shared" ca="1" si="2"/>
        <v>-</v>
      </c>
      <c r="FE9" s="45" t="str">
        <f t="shared" ca="1" si="2"/>
        <v>-</v>
      </c>
      <c r="FF9" s="45" t="str">
        <f t="shared" ca="1" si="2"/>
        <v>-</v>
      </c>
      <c r="FG9" s="45" t="str">
        <f t="shared" ca="1" si="2"/>
        <v>-</v>
      </c>
      <c r="FH9" s="45" t="str">
        <f t="shared" ca="1" si="2"/>
        <v>-</v>
      </c>
      <c r="FI9" s="45" t="str">
        <f t="shared" ca="1" si="2"/>
        <v>-</v>
      </c>
      <c r="FJ9" s="45" t="str">
        <f t="shared" ca="1" si="2"/>
        <v>-</v>
      </c>
      <c r="FK9" s="45" t="str">
        <f t="shared" ca="1" si="2"/>
        <v>-</v>
      </c>
      <c r="FL9" s="45" t="str">
        <f t="shared" ca="1" si="2"/>
        <v>-</v>
      </c>
      <c r="FM9" s="45" t="str">
        <f t="shared" ca="1" si="2"/>
        <v>-</v>
      </c>
      <c r="FN9" s="45" t="str">
        <f t="shared" ca="1" si="2"/>
        <v>-</v>
      </c>
      <c r="FO9" s="45" t="str">
        <f t="shared" ca="1" si="2"/>
        <v>-</v>
      </c>
      <c r="FP9" s="45" t="str">
        <f t="shared" ca="1" si="2"/>
        <v>-</v>
      </c>
      <c r="FQ9" s="45" t="str">
        <f t="shared" ca="1" si="2"/>
        <v>-</v>
      </c>
      <c r="FR9" s="45" t="str">
        <f t="shared" ca="1" si="2"/>
        <v>-</v>
      </c>
      <c r="FS9" s="45" t="str">
        <f t="shared" ca="1" si="2"/>
        <v>-</v>
      </c>
      <c r="FT9" s="45" t="str">
        <f t="shared" ca="1" si="2"/>
        <v>-</v>
      </c>
      <c r="FU9" s="45" t="str">
        <f t="shared" ca="1" si="2"/>
        <v>-</v>
      </c>
      <c r="FV9" s="45" t="str">
        <f t="shared" ca="1" si="2"/>
        <v>-</v>
      </c>
      <c r="FW9" s="45" t="str">
        <f t="shared" ca="1" si="2"/>
        <v>-</v>
      </c>
      <c r="FX9" s="45" t="str">
        <f t="shared" ca="1" si="2"/>
        <v>-</v>
      </c>
      <c r="FY9" s="45" t="str">
        <f t="shared" ca="1" si="2"/>
        <v>-</v>
      </c>
      <c r="FZ9" s="45" t="str">
        <f t="shared" ca="1" si="2"/>
        <v>-</v>
      </c>
      <c r="GA9" s="45" t="str">
        <f t="shared" ca="1" si="2"/>
        <v>-</v>
      </c>
      <c r="GB9" s="45" t="str">
        <f t="shared" ca="1" si="2"/>
        <v>-</v>
      </c>
      <c r="GC9" s="45" t="str">
        <f t="shared" ca="1" si="2"/>
        <v>-</v>
      </c>
      <c r="GD9" s="45" t="str">
        <f t="shared" ca="1" si="2"/>
        <v>-</v>
      </c>
      <c r="GE9" s="45" t="str">
        <f t="shared" ca="1" si="2"/>
        <v>-</v>
      </c>
      <c r="GF9" s="45" t="str">
        <f t="shared" ca="1" si="2"/>
        <v>-</v>
      </c>
      <c r="GG9" s="45" t="str">
        <f t="shared" ca="1" si="2"/>
        <v>-</v>
      </c>
      <c r="GH9" s="45" t="str">
        <f t="shared" ca="1" si="2"/>
        <v>-</v>
      </c>
      <c r="GI9" s="45" t="str">
        <f t="shared" ca="1" si="2"/>
        <v>-</v>
      </c>
      <c r="GJ9" s="45" t="str">
        <f t="shared" ca="1" si="2"/>
        <v>-</v>
      </c>
      <c r="GK9" s="45" t="str">
        <f t="shared" ca="1" si="2"/>
        <v>-</v>
      </c>
      <c r="GL9" s="45" t="str">
        <f t="shared" ca="1" si="2"/>
        <v>-</v>
      </c>
      <c r="GM9" s="45" t="str">
        <f t="shared" ca="1" si="2"/>
        <v>-</v>
      </c>
      <c r="GN9" s="45" t="str">
        <f t="shared" ca="1" si="2"/>
        <v>-</v>
      </c>
      <c r="GO9" s="45" t="str">
        <f t="shared" ca="1" si="2"/>
        <v>-</v>
      </c>
      <c r="GP9" s="45" t="str">
        <f t="shared" ca="1" si="2"/>
        <v>-</v>
      </c>
      <c r="GQ9" s="45" t="str">
        <f t="shared" ref="GQ9:JB9" ca="1" si="3">IFERROR(GQ6-GQ7,"-")</f>
        <v>-</v>
      </c>
      <c r="GR9" s="45" t="str">
        <f t="shared" ca="1" si="3"/>
        <v>-</v>
      </c>
      <c r="GS9" s="45" t="str">
        <f t="shared" ca="1" si="3"/>
        <v>-</v>
      </c>
      <c r="GT9" s="45" t="str">
        <f t="shared" ca="1" si="3"/>
        <v>-</v>
      </c>
      <c r="GU9" s="45" t="str">
        <f t="shared" ca="1" si="3"/>
        <v>-</v>
      </c>
      <c r="GV9" s="45" t="str">
        <f t="shared" ca="1" si="3"/>
        <v>-</v>
      </c>
      <c r="GW9" s="45" t="str">
        <f t="shared" ca="1" si="3"/>
        <v>-</v>
      </c>
      <c r="GX9" s="45" t="str">
        <f t="shared" ca="1" si="3"/>
        <v>-</v>
      </c>
      <c r="GY9" s="45" t="str">
        <f t="shared" ca="1" si="3"/>
        <v>-</v>
      </c>
      <c r="GZ9" s="45" t="str">
        <f t="shared" ca="1" si="3"/>
        <v>-</v>
      </c>
      <c r="HA9" s="45" t="str">
        <f t="shared" ca="1" si="3"/>
        <v>-</v>
      </c>
      <c r="HB9" s="45" t="str">
        <f t="shared" ca="1" si="3"/>
        <v>-</v>
      </c>
      <c r="HC9" s="45" t="str">
        <f t="shared" ca="1" si="3"/>
        <v>-</v>
      </c>
      <c r="HD9" s="45" t="str">
        <f t="shared" ca="1" si="3"/>
        <v>-</v>
      </c>
      <c r="HE9" s="45" t="str">
        <f t="shared" ca="1" si="3"/>
        <v>-</v>
      </c>
      <c r="HF9" s="45" t="str">
        <f t="shared" ca="1" si="3"/>
        <v>-</v>
      </c>
      <c r="HG9" s="45" t="str">
        <f t="shared" ca="1" si="3"/>
        <v>-</v>
      </c>
      <c r="HH9" s="45" t="str">
        <f t="shared" ca="1" si="3"/>
        <v>-</v>
      </c>
      <c r="HI9" s="45" t="str">
        <f t="shared" ca="1" si="3"/>
        <v>-</v>
      </c>
      <c r="HJ9" s="45" t="str">
        <f t="shared" ca="1" si="3"/>
        <v>-</v>
      </c>
      <c r="HK9" s="45" t="str">
        <f t="shared" ca="1" si="3"/>
        <v>-</v>
      </c>
      <c r="HL9" s="45" t="str">
        <f t="shared" ca="1" si="3"/>
        <v>-</v>
      </c>
      <c r="HM9" s="45" t="str">
        <f t="shared" ca="1" si="3"/>
        <v>-</v>
      </c>
      <c r="HN9" s="45" t="str">
        <f t="shared" ca="1" si="3"/>
        <v>-</v>
      </c>
      <c r="HO9" s="45" t="str">
        <f t="shared" ca="1" si="3"/>
        <v>-</v>
      </c>
      <c r="HP9" s="45" t="str">
        <f t="shared" ca="1" si="3"/>
        <v>-</v>
      </c>
      <c r="HQ9" s="45" t="str">
        <f t="shared" ca="1" si="3"/>
        <v>-</v>
      </c>
      <c r="HR9" s="45" t="str">
        <f t="shared" ca="1" si="3"/>
        <v>-</v>
      </c>
      <c r="HS9" s="45" t="str">
        <f t="shared" ca="1" si="3"/>
        <v>-</v>
      </c>
      <c r="HT9" s="45" t="str">
        <f t="shared" ca="1" si="3"/>
        <v>-</v>
      </c>
      <c r="HU9" s="45" t="str">
        <f t="shared" ca="1" si="3"/>
        <v>-</v>
      </c>
      <c r="HV9" s="45" t="str">
        <f t="shared" ca="1" si="3"/>
        <v>-</v>
      </c>
      <c r="HW9" s="45" t="str">
        <f t="shared" ca="1" si="3"/>
        <v>-</v>
      </c>
      <c r="HX9" s="45" t="str">
        <f t="shared" ca="1" si="3"/>
        <v>-</v>
      </c>
      <c r="HY9" s="45" t="str">
        <f t="shared" ca="1" si="3"/>
        <v>-</v>
      </c>
      <c r="HZ9" s="45" t="str">
        <f t="shared" ca="1" si="3"/>
        <v>-</v>
      </c>
      <c r="IA9" s="45" t="str">
        <f t="shared" ca="1" si="3"/>
        <v>-</v>
      </c>
      <c r="IB9" s="45" t="str">
        <f t="shared" ca="1" si="3"/>
        <v>-</v>
      </c>
      <c r="IC9" s="45" t="str">
        <f t="shared" ca="1" si="3"/>
        <v>-</v>
      </c>
      <c r="ID9" s="45" t="str">
        <f t="shared" ca="1" si="3"/>
        <v>-</v>
      </c>
      <c r="IE9" s="45" t="str">
        <f t="shared" ca="1" si="3"/>
        <v>-</v>
      </c>
      <c r="IF9" s="45" t="str">
        <f t="shared" ca="1" si="3"/>
        <v>-</v>
      </c>
      <c r="IG9" s="45" t="str">
        <f t="shared" ca="1" si="3"/>
        <v>-</v>
      </c>
      <c r="IH9" s="45" t="str">
        <f t="shared" ca="1" si="3"/>
        <v>-</v>
      </c>
      <c r="II9" s="45" t="str">
        <f t="shared" ca="1" si="3"/>
        <v>-</v>
      </c>
      <c r="IJ9" s="45" t="str">
        <f t="shared" ca="1" si="3"/>
        <v>-</v>
      </c>
      <c r="IK9" s="45" t="str">
        <f t="shared" ca="1" si="3"/>
        <v>-</v>
      </c>
      <c r="IL9" s="45" t="str">
        <f t="shared" ca="1" si="3"/>
        <v>-</v>
      </c>
      <c r="IM9" s="45" t="str">
        <f t="shared" ca="1" si="3"/>
        <v>-</v>
      </c>
      <c r="IN9" s="45" t="str">
        <f t="shared" ca="1" si="3"/>
        <v>-</v>
      </c>
      <c r="IO9" s="45" t="str">
        <f t="shared" ca="1" si="3"/>
        <v>-</v>
      </c>
      <c r="IP9" s="45" t="str">
        <f t="shared" ca="1" si="3"/>
        <v>-</v>
      </c>
      <c r="IQ9" s="45" t="str">
        <f t="shared" ca="1" si="3"/>
        <v>-</v>
      </c>
      <c r="IR9" s="45" t="str">
        <f t="shared" ca="1" si="3"/>
        <v>-</v>
      </c>
      <c r="IS9" s="45" t="str">
        <f t="shared" ca="1" si="3"/>
        <v>-</v>
      </c>
      <c r="IT9" s="45" t="str">
        <f t="shared" ca="1" si="3"/>
        <v>-</v>
      </c>
      <c r="IU9" s="45" t="str">
        <f t="shared" ca="1" si="3"/>
        <v>-</v>
      </c>
      <c r="IV9" s="45" t="str">
        <f t="shared" ca="1" si="3"/>
        <v>-</v>
      </c>
      <c r="IW9" s="45" t="str">
        <f t="shared" ca="1" si="3"/>
        <v>-</v>
      </c>
      <c r="IX9" s="45" t="str">
        <f t="shared" ca="1" si="3"/>
        <v>-</v>
      </c>
      <c r="IY9" s="45" t="str">
        <f t="shared" ca="1" si="3"/>
        <v>-</v>
      </c>
      <c r="IZ9" s="45" t="str">
        <f t="shared" ca="1" si="3"/>
        <v>-</v>
      </c>
      <c r="JA9" s="45" t="str">
        <f t="shared" ca="1" si="3"/>
        <v>-</v>
      </c>
      <c r="JB9" s="45" t="str">
        <f t="shared" ca="1" si="3"/>
        <v>-</v>
      </c>
      <c r="JC9" s="45" t="str">
        <f t="shared" ref="JC9:LN9" ca="1" si="4">IFERROR(JC6-JC7,"-")</f>
        <v>-</v>
      </c>
      <c r="JD9" s="45" t="str">
        <f t="shared" ca="1" si="4"/>
        <v>-</v>
      </c>
      <c r="JE9" s="45" t="str">
        <f t="shared" ca="1" si="4"/>
        <v>-</v>
      </c>
      <c r="JF9" s="45" t="str">
        <f t="shared" ca="1" si="4"/>
        <v>-</v>
      </c>
      <c r="JG9" s="45" t="str">
        <f t="shared" ca="1" si="4"/>
        <v>-</v>
      </c>
      <c r="JH9" s="45" t="str">
        <f t="shared" ca="1" si="4"/>
        <v>-</v>
      </c>
      <c r="JI9" s="45" t="str">
        <f t="shared" ca="1" si="4"/>
        <v>-</v>
      </c>
      <c r="JJ9" s="45" t="str">
        <f t="shared" ca="1" si="4"/>
        <v>-</v>
      </c>
      <c r="JK9" s="45" t="str">
        <f t="shared" ca="1" si="4"/>
        <v>-</v>
      </c>
      <c r="JL9" s="45" t="str">
        <f t="shared" ca="1" si="4"/>
        <v>-</v>
      </c>
      <c r="JM9" s="45" t="str">
        <f t="shared" ca="1" si="4"/>
        <v>-</v>
      </c>
      <c r="JN9" s="45" t="str">
        <f t="shared" ca="1" si="4"/>
        <v>-</v>
      </c>
      <c r="JO9" s="45" t="str">
        <f t="shared" ca="1" si="4"/>
        <v>-</v>
      </c>
      <c r="JP9" s="45" t="str">
        <f t="shared" ca="1" si="4"/>
        <v>-</v>
      </c>
      <c r="JQ9" s="45" t="str">
        <f t="shared" ca="1" si="4"/>
        <v>-</v>
      </c>
      <c r="JR9" s="45" t="str">
        <f t="shared" ca="1" si="4"/>
        <v>-</v>
      </c>
      <c r="JS9" s="45" t="str">
        <f t="shared" ca="1" si="4"/>
        <v>-</v>
      </c>
      <c r="JT9" s="45" t="str">
        <f t="shared" ca="1" si="4"/>
        <v>-</v>
      </c>
      <c r="JU9" s="45" t="str">
        <f t="shared" ca="1" si="4"/>
        <v>-</v>
      </c>
      <c r="JV9" s="45" t="str">
        <f t="shared" ca="1" si="4"/>
        <v>-</v>
      </c>
      <c r="JW9" s="45" t="str">
        <f t="shared" ca="1" si="4"/>
        <v>-</v>
      </c>
      <c r="JX9" s="45" t="str">
        <f t="shared" ca="1" si="4"/>
        <v>-</v>
      </c>
      <c r="JY9" s="45" t="str">
        <f t="shared" ca="1" si="4"/>
        <v>-</v>
      </c>
      <c r="JZ9" s="45" t="str">
        <f t="shared" ca="1" si="4"/>
        <v>-</v>
      </c>
      <c r="KA9" s="45" t="str">
        <f t="shared" ca="1" si="4"/>
        <v>-</v>
      </c>
      <c r="KB9" s="45" t="str">
        <f t="shared" ca="1" si="4"/>
        <v>-</v>
      </c>
      <c r="KC9" s="45" t="str">
        <f t="shared" ca="1" si="4"/>
        <v>-</v>
      </c>
      <c r="KD9" s="45" t="str">
        <f t="shared" ca="1" si="4"/>
        <v>-</v>
      </c>
      <c r="KE9" s="45" t="str">
        <f t="shared" ca="1" si="4"/>
        <v>-</v>
      </c>
      <c r="KF9" s="45" t="str">
        <f t="shared" ca="1" si="4"/>
        <v>-</v>
      </c>
      <c r="KG9" s="45" t="str">
        <f t="shared" ca="1" si="4"/>
        <v>-</v>
      </c>
      <c r="KH9" s="45" t="str">
        <f t="shared" ca="1" si="4"/>
        <v>-</v>
      </c>
      <c r="KI9" s="45" t="str">
        <f t="shared" ca="1" si="4"/>
        <v>-</v>
      </c>
      <c r="KJ9" s="45" t="str">
        <f t="shared" ca="1" si="4"/>
        <v>-</v>
      </c>
      <c r="KK9" s="45" t="str">
        <f t="shared" ca="1" si="4"/>
        <v>-</v>
      </c>
      <c r="KL9" s="45" t="str">
        <f t="shared" ca="1" si="4"/>
        <v>-</v>
      </c>
      <c r="KM9" s="45" t="str">
        <f t="shared" ca="1" si="4"/>
        <v>-</v>
      </c>
      <c r="KN9" s="45" t="str">
        <f t="shared" ca="1" si="4"/>
        <v>-</v>
      </c>
      <c r="KO9" s="45" t="str">
        <f t="shared" ca="1" si="4"/>
        <v>-</v>
      </c>
      <c r="KP9" s="45" t="str">
        <f t="shared" ca="1" si="4"/>
        <v>-</v>
      </c>
      <c r="KQ9" s="45" t="str">
        <f t="shared" ca="1" si="4"/>
        <v>-</v>
      </c>
      <c r="KR9" s="45" t="str">
        <f t="shared" ca="1" si="4"/>
        <v>-</v>
      </c>
      <c r="KS9" s="45" t="str">
        <f t="shared" ca="1" si="4"/>
        <v>-</v>
      </c>
      <c r="KT9" s="45" t="str">
        <f t="shared" ca="1" si="4"/>
        <v>-</v>
      </c>
      <c r="KU9" s="45" t="str">
        <f t="shared" ca="1" si="4"/>
        <v>-</v>
      </c>
      <c r="KV9" s="45" t="str">
        <f t="shared" ca="1" si="4"/>
        <v>-</v>
      </c>
      <c r="KW9" s="45" t="str">
        <f t="shared" ca="1" si="4"/>
        <v>-</v>
      </c>
      <c r="KX9" s="45" t="str">
        <f t="shared" ca="1" si="4"/>
        <v>-</v>
      </c>
      <c r="KY9" s="45" t="str">
        <f t="shared" ca="1" si="4"/>
        <v>-</v>
      </c>
      <c r="KZ9" s="45" t="str">
        <f t="shared" ca="1" si="4"/>
        <v>-</v>
      </c>
      <c r="LA9" s="45" t="str">
        <f t="shared" ca="1" si="4"/>
        <v>-</v>
      </c>
      <c r="LB9" s="45" t="str">
        <f t="shared" ca="1" si="4"/>
        <v>-</v>
      </c>
      <c r="LC9" s="45" t="str">
        <f t="shared" ca="1" si="4"/>
        <v>-</v>
      </c>
      <c r="LD9" s="45" t="str">
        <f t="shared" ca="1" si="4"/>
        <v>-</v>
      </c>
      <c r="LE9" s="45" t="str">
        <f t="shared" ca="1" si="4"/>
        <v>-</v>
      </c>
      <c r="LF9" s="45" t="str">
        <f t="shared" ca="1" si="4"/>
        <v>-</v>
      </c>
      <c r="LG9" s="45" t="str">
        <f t="shared" ca="1" si="4"/>
        <v>-</v>
      </c>
      <c r="LH9" s="45" t="str">
        <f t="shared" ca="1" si="4"/>
        <v>-</v>
      </c>
      <c r="LI9" s="45" t="str">
        <f t="shared" ca="1" si="4"/>
        <v>-</v>
      </c>
      <c r="LJ9" s="45" t="str">
        <f t="shared" ca="1" si="4"/>
        <v>-</v>
      </c>
      <c r="LK9" s="45" t="str">
        <f t="shared" ca="1" si="4"/>
        <v>-</v>
      </c>
      <c r="LL9" s="45" t="str">
        <f t="shared" ca="1" si="4"/>
        <v>-</v>
      </c>
      <c r="LM9" s="45" t="str">
        <f t="shared" ca="1" si="4"/>
        <v>-</v>
      </c>
      <c r="LN9" s="45" t="str">
        <f t="shared" ca="1" si="4"/>
        <v>-</v>
      </c>
      <c r="LO9" s="45" t="str">
        <f t="shared" ref="LO9:NZ9" ca="1" si="5">IFERROR(LO6-LO7,"-")</f>
        <v>-</v>
      </c>
      <c r="LP9" s="45" t="str">
        <f t="shared" ca="1" si="5"/>
        <v>-</v>
      </c>
      <c r="LQ9" s="45" t="str">
        <f t="shared" ca="1" si="5"/>
        <v>-</v>
      </c>
      <c r="LR9" s="45" t="str">
        <f t="shared" ca="1" si="5"/>
        <v>-</v>
      </c>
      <c r="LS9" s="45" t="str">
        <f t="shared" ca="1" si="5"/>
        <v>-</v>
      </c>
      <c r="LT9" s="45" t="str">
        <f t="shared" ca="1" si="5"/>
        <v>-</v>
      </c>
      <c r="LU9" s="45" t="str">
        <f t="shared" ca="1" si="5"/>
        <v>-</v>
      </c>
      <c r="LV9" s="45" t="str">
        <f t="shared" ca="1" si="5"/>
        <v>-</v>
      </c>
      <c r="LW9" s="45" t="str">
        <f t="shared" ca="1" si="5"/>
        <v>-</v>
      </c>
      <c r="LX9" s="45" t="str">
        <f t="shared" ca="1" si="5"/>
        <v>-</v>
      </c>
      <c r="LY9" s="45" t="str">
        <f t="shared" ca="1" si="5"/>
        <v>-</v>
      </c>
      <c r="LZ9" s="45" t="str">
        <f t="shared" ca="1" si="5"/>
        <v>-</v>
      </c>
      <c r="MA9" s="45" t="str">
        <f t="shared" ca="1" si="5"/>
        <v>-</v>
      </c>
      <c r="MB9" s="45" t="str">
        <f t="shared" ca="1" si="5"/>
        <v>-</v>
      </c>
      <c r="MC9" s="45" t="str">
        <f t="shared" ca="1" si="5"/>
        <v>-</v>
      </c>
      <c r="MD9" s="45" t="str">
        <f t="shared" ca="1" si="5"/>
        <v>-</v>
      </c>
      <c r="ME9" s="45" t="str">
        <f t="shared" ca="1" si="5"/>
        <v>-</v>
      </c>
      <c r="MF9" s="45" t="str">
        <f t="shared" ca="1" si="5"/>
        <v>-</v>
      </c>
      <c r="MG9" s="45" t="str">
        <f t="shared" ca="1" si="5"/>
        <v>-</v>
      </c>
      <c r="MH9" s="45" t="str">
        <f t="shared" ca="1" si="5"/>
        <v>-</v>
      </c>
      <c r="MI9" s="45" t="str">
        <f t="shared" ca="1" si="5"/>
        <v>-</v>
      </c>
      <c r="MJ9" s="45" t="str">
        <f t="shared" ca="1" si="5"/>
        <v>-</v>
      </c>
      <c r="MK9" s="45" t="str">
        <f t="shared" ca="1" si="5"/>
        <v>-</v>
      </c>
      <c r="ML9" s="45" t="str">
        <f t="shared" ca="1" si="5"/>
        <v>-</v>
      </c>
      <c r="MM9" s="45" t="str">
        <f t="shared" ca="1" si="5"/>
        <v>-</v>
      </c>
      <c r="MN9" s="45" t="str">
        <f t="shared" ca="1" si="5"/>
        <v>-</v>
      </c>
      <c r="MO9" s="45" t="str">
        <f t="shared" ca="1" si="5"/>
        <v>-</v>
      </c>
      <c r="MP9" s="45" t="str">
        <f t="shared" ca="1" si="5"/>
        <v>-</v>
      </c>
      <c r="MQ9" s="45" t="str">
        <f t="shared" ca="1" si="5"/>
        <v>-</v>
      </c>
      <c r="MR9" s="45" t="str">
        <f t="shared" ca="1" si="5"/>
        <v>-</v>
      </c>
      <c r="MS9" s="45" t="str">
        <f t="shared" ca="1" si="5"/>
        <v>-</v>
      </c>
      <c r="MT9" s="45" t="str">
        <f t="shared" ca="1" si="5"/>
        <v>-</v>
      </c>
      <c r="MU9" s="45" t="str">
        <f t="shared" ca="1" si="5"/>
        <v>-</v>
      </c>
      <c r="MV9" s="45" t="str">
        <f t="shared" ca="1" si="5"/>
        <v>-</v>
      </c>
      <c r="MW9" s="45" t="str">
        <f t="shared" ca="1" si="5"/>
        <v>-</v>
      </c>
      <c r="MX9" s="45" t="str">
        <f t="shared" ca="1" si="5"/>
        <v>-</v>
      </c>
      <c r="MY9" s="45" t="str">
        <f t="shared" ca="1" si="5"/>
        <v>-</v>
      </c>
      <c r="MZ9" s="45" t="str">
        <f t="shared" ca="1" si="5"/>
        <v>-</v>
      </c>
      <c r="NA9" s="45" t="str">
        <f t="shared" ca="1" si="5"/>
        <v>-</v>
      </c>
      <c r="NB9" s="45" t="str">
        <f t="shared" ca="1" si="5"/>
        <v>-</v>
      </c>
      <c r="NC9" s="45" t="str">
        <f t="shared" ca="1" si="5"/>
        <v>-</v>
      </c>
      <c r="ND9" s="45" t="str">
        <f t="shared" ca="1" si="5"/>
        <v>-</v>
      </c>
      <c r="NE9" s="45" t="str">
        <f t="shared" ca="1" si="5"/>
        <v>-</v>
      </c>
      <c r="NF9" s="45" t="str">
        <f t="shared" ca="1" si="5"/>
        <v>-</v>
      </c>
      <c r="NG9" s="45" t="str">
        <f t="shared" ca="1" si="5"/>
        <v>-</v>
      </c>
      <c r="NH9" s="45" t="str">
        <f t="shared" ca="1" si="5"/>
        <v>-</v>
      </c>
      <c r="NI9" s="45" t="str">
        <f t="shared" ca="1" si="5"/>
        <v>-</v>
      </c>
      <c r="NJ9" s="45" t="str">
        <f t="shared" ca="1" si="5"/>
        <v>-</v>
      </c>
      <c r="NK9" s="45" t="str">
        <f t="shared" ca="1" si="5"/>
        <v>-</v>
      </c>
      <c r="NL9" s="45" t="str">
        <f t="shared" ca="1" si="5"/>
        <v>-</v>
      </c>
      <c r="NM9" s="45" t="str">
        <f t="shared" ca="1" si="5"/>
        <v>-</v>
      </c>
      <c r="NN9" s="45" t="str">
        <f t="shared" ca="1" si="5"/>
        <v>-</v>
      </c>
      <c r="NO9" s="45" t="str">
        <f t="shared" ca="1" si="5"/>
        <v>-</v>
      </c>
      <c r="NP9" s="45" t="str">
        <f t="shared" ca="1" si="5"/>
        <v>-</v>
      </c>
      <c r="NQ9" s="45" t="str">
        <f t="shared" ca="1" si="5"/>
        <v>-</v>
      </c>
      <c r="NR9" s="45" t="str">
        <f t="shared" ca="1" si="5"/>
        <v>-</v>
      </c>
      <c r="NS9" s="45" t="str">
        <f t="shared" ca="1" si="5"/>
        <v>-</v>
      </c>
      <c r="NT9" s="45" t="str">
        <f t="shared" ca="1" si="5"/>
        <v>-</v>
      </c>
      <c r="NU9" s="45" t="str">
        <f t="shared" ca="1" si="5"/>
        <v>-</v>
      </c>
      <c r="NV9" s="45" t="str">
        <f t="shared" ca="1" si="5"/>
        <v>-</v>
      </c>
      <c r="NW9" s="45" t="str">
        <f t="shared" ca="1" si="5"/>
        <v>-</v>
      </c>
      <c r="NX9" s="45" t="str">
        <f t="shared" ca="1" si="5"/>
        <v>-</v>
      </c>
      <c r="NY9" s="45" t="str">
        <f t="shared" ca="1" si="5"/>
        <v>-</v>
      </c>
      <c r="NZ9" s="45" t="str">
        <f t="shared" ca="1" si="5"/>
        <v>-</v>
      </c>
      <c r="OA9" s="45" t="str">
        <f t="shared" ref="OA9:QL9" ca="1" si="6">IFERROR(OA6-OA7,"-")</f>
        <v>-</v>
      </c>
      <c r="OB9" s="45" t="str">
        <f t="shared" ca="1" si="6"/>
        <v>-</v>
      </c>
      <c r="OC9" s="45" t="str">
        <f t="shared" ca="1" si="6"/>
        <v>-</v>
      </c>
      <c r="OD9" s="45" t="str">
        <f t="shared" ca="1" si="6"/>
        <v>-</v>
      </c>
      <c r="OE9" s="45" t="str">
        <f t="shared" ca="1" si="6"/>
        <v>-</v>
      </c>
      <c r="OF9" s="45" t="str">
        <f t="shared" ca="1" si="6"/>
        <v>-</v>
      </c>
      <c r="OG9" s="45" t="str">
        <f t="shared" ca="1" si="6"/>
        <v>-</v>
      </c>
      <c r="OH9" s="45" t="str">
        <f t="shared" ca="1" si="6"/>
        <v>-</v>
      </c>
      <c r="OI9" s="45" t="str">
        <f t="shared" ca="1" si="6"/>
        <v>-</v>
      </c>
      <c r="OJ9" s="45" t="str">
        <f t="shared" ca="1" si="6"/>
        <v>-</v>
      </c>
      <c r="OK9" s="45" t="str">
        <f t="shared" ca="1" si="6"/>
        <v>-</v>
      </c>
      <c r="OL9" s="45" t="str">
        <f t="shared" ca="1" si="6"/>
        <v>-</v>
      </c>
      <c r="OM9" s="45" t="str">
        <f t="shared" ca="1" si="6"/>
        <v>-</v>
      </c>
      <c r="ON9" s="45" t="str">
        <f t="shared" ca="1" si="6"/>
        <v>-</v>
      </c>
      <c r="OO9" s="45" t="str">
        <f t="shared" ca="1" si="6"/>
        <v>-</v>
      </c>
      <c r="OP9" s="45" t="str">
        <f t="shared" ca="1" si="6"/>
        <v>-</v>
      </c>
      <c r="OQ9" s="45" t="str">
        <f t="shared" ca="1" si="6"/>
        <v>-</v>
      </c>
      <c r="OR9" s="45" t="str">
        <f t="shared" ca="1" si="6"/>
        <v>-</v>
      </c>
      <c r="OS9" s="45" t="str">
        <f t="shared" ca="1" si="6"/>
        <v>-</v>
      </c>
      <c r="OT9" s="45" t="str">
        <f t="shared" ca="1" si="6"/>
        <v>-</v>
      </c>
      <c r="OU9" s="45" t="str">
        <f t="shared" ca="1" si="6"/>
        <v>-</v>
      </c>
      <c r="OV9" s="45" t="str">
        <f t="shared" ca="1" si="6"/>
        <v>-</v>
      </c>
      <c r="OW9" s="45" t="str">
        <f t="shared" ca="1" si="6"/>
        <v>-</v>
      </c>
      <c r="OX9" s="45" t="str">
        <f t="shared" ca="1" si="6"/>
        <v>-</v>
      </c>
      <c r="OY9" s="45" t="str">
        <f t="shared" ca="1" si="6"/>
        <v>-</v>
      </c>
      <c r="OZ9" s="45" t="str">
        <f t="shared" ca="1" si="6"/>
        <v>-</v>
      </c>
      <c r="PA9" s="45" t="str">
        <f t="shared" ca="1" si="6"/>
        <v>-</v>
      </c>
      <c r="PB9" s="45" t="str">
        <f t="shared" ca="1" si="6"/>
        <v>-</v>
      </c>
      <c r="PC9" s="45" t="str">
        <f t="shared" ca="1" si="6"/>
        <v>-</v>
      </c>
      <c r="PD9" s="45" t="str">
        <f t="shared" ca="1" si="6"/>
        <v>-</v>
      </c>
      <c r="PE9" s="45" t="str">
        <f t="shared" ca="1" si="6"/>
        <v>-</v>
      </c>
      <c r="PF9" s="45" t="str">
        <f t="shared" ca="1" si="6"/>
        <v>-</v>
      </c>
      <c r="PG9" s="45" t="str">
        <f t="shared" ca="1" si="6"/>
        <v>-</v>
      </c>
      <c r="PH9" s="45" t="str">
        <f t="shared" ca="1" si="6"/>
        <v>-</v>
      </c>
      <c r="PI9" s="45" t="str">
        <f t="shared" ca="1" si="6"/>
        <v>-</v>
      </c>
      <c r="PJ9" s="45" t="str">
        <f t="shared" ca="1" si="6"/>
        <v>-</v>
      </c>
      <c r="PK9" s="45" t="str">
        <f t="shared" ca="1" si="6"/>
        <v>-</v>
      </c>
      <c r="PL9" s="45" t="str">
        <f t="shared" ca="1" si="6"/>
        <v>-</v>
      </c>
      <c r="PM9" s="45" t="str">
        <f t="shared" ca="1" si="6"/>
        <v>-</v>
      </c>
      <c r="PN9" s="45" t="str">
        <f t="shared" ca="1" si="6"/>
        <v>-</v>
      </c>
      <c r="PO9" s="45" t="str">
        <f t="shared" ca="1" si="6"/>
        <v>-</v>
      </c>
      <c r="PP9" s="45" t="str">
        <f t="shared" ca="1" si="6"/>
        <v>-</v>
      </c>
      <c r="PQ9" s="45" t="str">
        <f t="shared" ca="1" si="6"/>
        <v>-</v>
      </c>
      <c r="PR9" s="45" t="str">
        <f t="shared" ca="1" si="6"/>
        <v>-</v>
      </c>
      <c r="PS9" s="45" t="str">
        <f t="shared" ca="1" si="6"/>
        <v>-</v>
      </c>
      <c r="PT9" s="45" t="str">
        <f t="shared" ca="1" si="6"/>
        <v>-</v>
      </c>
      <c r="PU9" s="45" t="str">
        <f t="shared" ca="1" si="6"/>
        <v>-</v>
      </c>
      <c r="PV9" s="45" t="str">
        <f t="shared" ca="1" si="6"/>
        <v>-</v>
      </c>
      <c r="PW9" s="45" t="str">
        <f t="shared" ca="1" si="6"/>
        <v>-</v>
      </c>
      <c r="PX9" s="45" t="str">
        <f t="shared" ca="1" si="6"/>
        <v>-</v>
      </c>
      <c r="PY9" s="45" t="str">
        <f t="shared" ca="1" si="6"/>
        <v>-</v>
      </c>
      <c r="PZ9" s="45" t="str">
        <f t="shared" ca="1" si="6"/>
        <v>-</v>
      </c>
      <c r="QA9" s="45" t="str">
        <f t="shared" ca="1" si="6"/>
        <v>-</v>
      </c>
      <c r="QB9" s="45" t="str">
        <f t="shared" ca="1" si="6"/>
        <v>-</v>
      </c>
      <c r="QC9" s="45" t="str">
        <f t="shared" ca="1" si="6"/>
        <v>-</v>
      </c>
      <c r="QD9" s="45" t="str">
        <f t="shared" ca="1" si="6"/>
        <v>-</v>
      </c>
      <c r="QE9" s="45" t="str">
        <f t="shared" ca="1" si="6"/>
        <v>-</v>
      </c>
      <c r="QF9" s="45" t="str">
        <f t="shared" ca="1" si="6"/>
        <v>-</v>
      </c>
      <c r="QG9" s="45" t="str">
        <f t="shared" ca="1" si="6"/>
        <v>-</v>
      </c>
      <c r="QH9" s="45" t="str">
        <f t="shared" ca="1" si="6"/>
        <v>-</v>
      </c>
      <c r="QI9" s="45" t="str">
        <f t="shared" ca="1" si="6"/>
        <v>-</v>
      </c>
      <c r="QJ9" s="45" t="str">
        <f t="shared" ca="1" si="6"/>
        <v>-</v>
      </c>
      <c r="QK9" s="45" t="str">
        <f t="shared" ca="1" si="6"/>
        <v>-</v>
      </c>
      <c r="QL9" s="45" t="str">
        <f t="shared" ca="1" si="6"/>
        <v>-</v>
      </c>
      <c r="QM9" s="45" t="str">
        <f t="shared" ref="QM9:SQ9" ca="1" si="7">IFERROR(QM6-QM7,"-")</f>
        <v>-</v>
      </c>
      <c r="QN9" s="45" t="str">
        <f t="shared" ca="1" si="7"/>
        <v>-</v>
      </c>
      <c r="QO9" s="45" t="str">
        <f t="shared" ca="1" si="7"/>
        <v>-</v>
      </c>
      <c r="QP9" s="45" t="str">
        <f t="shared" ca="1" si="7"/>
        <v>-</v>
      </c>
      <c r="QQ9" s="45" t="str">
        <f t="shared" ca="1" si="7"/>
        <v>-</v>
      </c>
      <c r="QR9" s="45" t="str">
        <f t="shared" ca="1" si="7"/>
        <v>-</v>
      </c>
      <c r="QS9" s="45" t="str">
        <f t="shared" ca="1" si="7"/>
        <v>-</v>
      </c>
      <c r="QT9" s="45" t="str">
        <f t="shared" ca="1" si="7"/>
        <v>-</v>
      </c>
      <c r="QU9" s="45" t="str">
        <f t="shared" ca="1" si="7"/>
        <v>-</v>
      </c>
      <c r="QV9" s="45" t="str">
        <f t="shared" ca="1" si="7"/>
        <v>-</v>
      </c>
      <c r="QW9" s="45" t="str">
        <f t="shared" ca="1" si="7"/>
        <v>-</v>
      </c>
      <c r="QX9" s="45" t="str">
        <f t="shared" ca="1" si="7"/>
        <v>-</v>
      </c>
      <c r="QY9" s="45" t="str">
        <f t="shared" ca="1" si="7"/>
        <v>-</v>
      </c>
      <c r="QZ9" s="45" t="str">
        <f t="shared" ca="1" si="7"/>
        <v>-</v>
      </c>
      <c r="RA9" s="45" t="str">
        <f t="shared" ca="1" si="7"/>
        <v>-</v>
      </c>
      <c r="RB9" s="45" t="str">
        <f t="shared" ca="1" si="7"/>
        <v>-</v>
      </c>
      <c r="RC9" s="45" t="str">
        <f t="shared" ca="1" si="7"/>
        <v>-</v>
      </c>
      <c r="RD9" s="45" t="str">
        <f t="shared" ca="1" si="7"/>
        <v>-</v>
      </c>
      <c r="RE9" s="45" t="str">
        <f t="shared" ca="1" si="7"/>
        <v>-</v>
      </c>
      <c r="RF9" s="45" t="str">
        <f t="shared" ca="1" si="7"/>
        <v>-</v>
      </c>
      <c r="RG9" s="45" t="str">
        <f t="shared" ca="1" si="7"/>
        <v>-</v>
      </c>
      <c r="RH9" s="45" t="str">
        <f t="shared" ca="1" si="7"/>
        <v>-</v>
      </c>
      <c r="RI9" s="45" t="str">
        <f t="shared" ca="1" si="7"/>
        <v>-</v>
      </c>
      <c r="RJ9" s="45" t="str">
        <f t="shared" ca="1" si="7"/>
        <v>-</v>
      </c>
      <c r="RK9" s="45" t="str">
        <f t="shared" ca="1" si="7"/>
        <v>-</v>
      </c>
      <c r="RL9" s="45" t="str">
        <f t="shared" ca="1" si="7"/>
        <v>-</v>
      </c>
      <c r="RM9" s="45" t="str">
        <f t="shared" ca="1" si="7"/>
        <v>-</v>
      </c>
      <c r="RN9" s="45" t="str">
        <f t="shared" ca="1" si="7"/>
        <v>-</v>
      </c>
      <c r="RO9" s="45" t="str">
        <f t="shared" ca="1" si="7"/>
        <v>-</v>
      </c>
      <c r="RP9" s="45" t="str">
        <f t="shared" ca="1" si="7"/>
        <v>-</v>
      </c>
      <c r="RQ9" s="45" t="str">
        <f t="shared" ca="1" si="7"/>
        <v>-</v>
      </c>
      <c r="RR9" s="45" t="str">
        <f t="shared" ca="1" si="7"/>
        <v>-</v>
      </c>
      <c r="RS9" s="45" t="str">
        <f t="shared" ca="1" si="7"/>
        <v>-</v>
      </c>
      <c r="RT9" s="45" t="str">
        <f t="shared" ca="1" si="7"/>
        <v>-</v>
      </c>
      <c r="RU9" s="45" t="str">
        <f t="shared" ca="1" si="7"/>
        <v>-</v>
      </c>
      <c r="RV9" s="45" t="str">
        <f t="shared" ca="1" si="7"/>
        <v>-</v>
      </c>
      <c r="RW9" s="45" t="str">
        <f t="shared" ca="1" si="7"/>
        <v>-</v>
      </c>
      <c r="RX9" s="45" t="str">
        <f t="shared" ca="1" si="7"/>
        <v>-</v>
      </c>
      <c r="RY9" s="45" t="str">
        <f t="shared" ca="1" si="7"/>
        <v>-</v>
      </c>
      <c r="RZ9" s="45" t="str">
        <f t="shared" ca="1" si="7"/>
        <v>-</v>
      </c>
      <c r="SA9" s="45" t="str">
        <f t="shared" ca="1" si="7"/>
        <v>-</v>
      </c>
      <c r="SB9" s="45" t="str">
        <f t="shared" ca="1" si="7"/>
        <v>-</v>
      </c>
      <c r="SC9" s="45" t="str">
        <f t="shared" ca="1" si="7"/>
        <v>-</v>
      </c>
      <c r="SD9" s="45" t="str">
        <f t="shared" ca="1" si="7"/>
        <v>-</v>
      </c>
      <c r="SE9" s="45" t="str">
        <f t="shared" ca="1" si="7"/>
        <v>-</v>
      </c>
      <c r="SF9" s="45" t="str">
        <f t="shared" ca="1" si="7"/>
        <v>-</v>
      </c>
      <c r="SG9" s="45" t="str">
        <f t="shared" ca="1" si="7"/>
        <v>-</v>
      </c>
      <c r="SH9" s="45" t="str">
        <f t="shared" ca="1" si="7"/>
        <v>-</v>
      </c>
      <c r="SI9" s="45" t="str">
        <f t="shared" ca="1" si="7"/>
        <v>-</v>
      </c>
      <c r="SJ9" s="45" t="str">
        <f t="shared" ca="1" si="7"/>
        <v>-</v>
      </c>
      <c r="SK9" s="45" t="str">
        <f t="shared" ca="1" si="7"/>
        <v>-</v>
      </c>
      <c r="SL9" s="45" t="str">
        <f t="shared" ca="1" si="7"/>
        <v>-</v>
      </c>
      <c r="SM9" s="45" t="str">
        <f t="shared" ca="1" si="7"/>
        <v>-</v>
      </c>
      <c r="SN9" s="45" t="str">
        <f t="shared" ca="1" si="7"/>
        <v>-</v>
      </c>
      <c r="SO9" s="45" t="str">
        <f t="shared" ca="1" si="7"/>
        <v>-</v>
      </c>
      <c r="SP9" s="45" t="str">
        <f t="shared" ca="1" si="7"/>
        <v>-</v>
      </c>
      <c r="SQ9" s="45" t="str">
        <f t="shared" ca="1" si="7"/>
        <v>-</v>
      </c>
    </row>
    <row r="15" spans="3:546" x14ac:dyDescent="0.25">
      <c r="E15" s="43" t="s">
        <v>502</v>
      </c>
      <c r="F15" s="43" t="s">
        <v>142</v>
      </c>
      <c r="G15" s="43" t="s">
        <v>162</v>
      </c>
      <c r="H15" s="43" t="s">
        <v>144</v>
      </c>
      <c r="I15" s="43" t="s">
        <v>163</v>
      </c>
    </row>
    <row r="16" spans="3:546" x14ac:dyDescent="0.25">
      <c r="C16" s="46" t="s">
        <v>494</v>
      </c>
      <c r="D16" s="43">
        <f ca="1">_xlfn.XMATCH(C16,bHist!B:B,0)</f>
        <v>5</v>
      </c>
      <c r="E16" s="43">
        <v>90</v>
      </c>
      <c r="F16" s="45">
        <f ca="1">MIN(OFFSET(bHist!$A$1,stat!D16,3,1,stat!E16))</f>
        <v>209.95882402253153</v>
      </c>
      <c r="G16" s="45">
        <f ca="1">AVERAGE(OFFSET(bHist!$A$1,stat!D16,3,1,stat!E16))</f>
        <v>384.76927355248932</v>
      </c>
      <c r="H16" s="45">
        <f ca="1">MAX(OFFSET(bHist!$A$1,stat!D16,3,1,stat!E16))</f>
        <v>494.06509648597245</v>
      </c>
      <c r="I16" s="45">
        <f ca="1">_xlfn.STDEV.P(OFFSET(bHist!$A$1,stat!D16,3,1,stat!E16))</f>
        <v>73.760566906280104</v>
      </c>
    </row>
    <row r="24" spans="3:505" x14ac:dyDescent="0.25">
      <c r="D24" s="43">
        <v>39</v>
      </c>
      <c r="F24" s="45" cm="1">
        <f t="array" aca="1" ref="F24:SK24" ca="1">OFFSET(bHist!A1,D24-1,3,1,500)</f>
        <v>319.37603352320195</v>
      </c>
      <c r="G24" s="43">
        <f ca="1"/>
        <v>318.18886612701419</v>
      </c>
      <c r="H24" s="43">
        <f ca="1"/>
        <v>324.27772468471528</v>
      </c>
      <c r="I24" s="43">
        <f ca="1"/>
        <v>322.90053049385551</v>
      </c>
      <c r="J24" s="43">
        <f ca="1"/>
        <v>330.20656067848211</v>
      </c>
      <c r="K24" s="43">
        <f ca="1"/>
        <v>346.8219035199881</v>
      </c>
      <c r="L24" s="43">
        <f ca="1"/>
        <v>352.71473443686966</v>
      </c>
      <c r="M24" s="43">
        <f ca="1"/>
        <v>357.52541276514535</v>
      </c>
      <c r="N24" s="43">
        <f ca="1"/>
        <v>357.51141079080105</v>
      </c>
      <c r="O24" s="43">
        <f ca="1"/>
        <v>355.54013283133509</v>
      </c>
      <c r="P24" s="43">
        <f ca="1"/>
        <v>347.83204595482351</v>
      </c>
      <c r="Q24" s="43">
        <f ca="1"/>
        <v>353.53284979498386</v>
      </c>
      <c r="R24" s="43">
        <f ca="1"/>
        <v>0</v>
      </c>
      <c r="S24" s="43">
        <f ca="1"/>
        <v>0</v>
      </c>
      <c r="T24" s="43">
        <f ca="1"/>
        <v>0</v>
      </c>
      <c r="U24" s="43">
        <f ca="1"/>
        <v>0</v>
      </c>
      <c r="V24" s="43">
        <f ca="1"/>
        <v>0</v>
      </c>
      <c r="W24" s="43">
        <f ca="1"/>
        <v>0</v>
      </c>
      <c r="X24" s="43">
        <f ca="1"/>
        <v>0</v>
      </c>
      <c r="Y24" s="43">
        <f ca="1"/>
        <v>0</v>
      </c>
      <c r="Z24" s="43">
        <f ca="1"/>
        <v>0</v>
      </c>
      <c r="AA24" s="43">
        <f ca="1"/>
        <v>0</v>
      </c>
      <c r="AB24" s="43">
        <f ca="1"/>
        <v>0</v>
      </c>
      <c r="AC24" s="43">
        <f ca="1"/>
        <v>0</v>
      </c>
      <c r="AD24" s="43">
        <f ca="1"/>
        <v>0</v>
      </c>
      <c r="AE24" s="43">
        <f ca="1"/>
        <v>0</v>
      </c>
      <c r="AF24" s="43">
        <f ca="1"/>
        <v>0</v>
      </c>
      <c r="AG24" s="43">
        <f ca="1"/>
        <v>0</v>
      </c>
      <c r="AH24" s="43">
        <f ca="1"/>
        <v>0</v>
      </c>
      <c r="AI24" s="43">
        <f ca="1"/>
        <v>0</v>
      </c>
      <c r="AJ24" s="43">
        <f ca="1"/>
        <v>0</v>
      </c>
      <c r="AK24" s="43">
        <f ca="1"/>
        <v>0</v>
      </c>
      <c r="AL24" s="43">
        <f ca="1"/>
        <v>0</v>
      </c>
      <c r="AM24" s="43">
        <f ca="1"/>
        <v>0</v>
      </c>
      <c r="AN24" s="43">
        <f ca="1"/>
        <v>0</v>
      </c>
      <c r="AO24" s="43">
        <f ca="1"/>
        <v>0</v>
      </c>
      <c r="AP24" s="43">
        <f ca="1"/>
        <v>0</v>
      </c>
      <c r="AQ24" s="43">
        <f ca="1"/>
        <v>0</v>
      </c>
      <c r="AR24" s="43">
        <f ca="1"/>
        <v>0</v>
      </c>
      <c r="AS24" s="43">
        <f ca="1"/>
        <v>0</v>
      </c>
      <c r="AT24" s="43">
        <f ca="1"/>
        <v>0</v>
      </c>
      <c r="AU24" s="43">
        <f ca="1"/>
        <v>0</v>
      </c>
      <c r="AV24" s="43">
        <f ca="1"/>
        <v>0</v>
      </c>
      <c r="AW24" s="43">
        <f ca="1"/>
        <v>0</v>
      </c>
      <c r="AX24" s="43">
        <f ca="1"/>
        <v>0</v>
      </c>
      <c r="AY24" s="43">
        <f ca="1"/>
        <v>0</v>
      </c>
      <c r="AZ24" s="43">
        <f ca="1"/>
        <v>0</v>
      </c>
      <c r="BA24" s="43">
        <f ca="1"/>
        <v>0</v>
      </c>
      <c r="BB24" s="43">
        <f ca="1"/>
        <v>0</v>
      </c>
      <c r="BC24" s="43">
        <f ca="1"/>
        <v>0</v>
      </c>
      <c r="BD24" s="43">
        <f ca="1"/>
        <v>0</v>
      </c>
      <c r="BE24" s="43">
        <f ca="1"/>
        <v>0</v>
      </c>
      <c r="BF24" s="43">
        <f ca="1"/>
        <v>0</v>
      </c>
      <c r="BG24" s="43">
        <f ca="1"/>
        <v>0</v>
      </c>
      <c r="BH24" s="43">
        <f ca="1"/>
        <v>0</v>
      </c>
      <c r="BI24" s="43">
        <f ca="1"/>
        <v>0</v>
      </c>
      <c r="BJ24" s="43">
        <f ca="1"/>
        <v>0</v>
      </c>
      <c r="BK24" s="43">
        <f ca="1"/>
        <v>0</v>
      </c>
      <c r="BL24" s="43">
        <f ca="1"/>
        <v>0</v>
      </c>
      <c r="BM24" s="43">
        <f ca="1"/>
        <v>0</v>
      </c>
      <c r="BN24" s="43">
        <f ca="1"/>
        <v>0</v>
      </c>
      <c r="BO24" s="43">
        <f ca="1"/>
        <v>0</v>
      </c>
      <c r="BP24" s="43">
        <f ca="1"/>
        <v>0</v>
      </c>
      <c r="BQ24" s="43">
        <f ca="1"/>
        <v>0</v>
      </c>
      <c r="BR24" s="43">
        <f ca="1"/>
        <v>0</v>
      </c>
      <c r="BS24" s="43">
        <f ca="1"/>
        <v>0</v>
      </c>
      <c r="BT24" s="43">
        <f ca="1"/>
        <v>0</v>
      </c>
      <c r="BU24" s="43">
        <f ca="1"/>
        <v>0</v>
      </c>
      <c r="BV24" s="43">
        <f ca="1"/>
        <v>0</v>
      </c>
      <c r="BW24" s="43">
        <f ca="1"/>
        <v>0</v>
      </c>
      <c r="BX24" s="43">
        <f ca="1"/>
        <v>0</v>
      </c>
      <c r="BY24" s="43">
        <f ca="1"/>
        <v>0</v>
      </c>
      <c r="BZ24" s="43">
        <f ca="1"/>
        <v>0</v>
      </c>
      <c r="CA24" s="43">
        <f ca="1"/>
        <v>0</v>
      </c>
      <c r="CB24" s="43">
        <f ca="1"/>
        <v>0</v>
      </c>
      <c r="CC24" s="43">
        <f ca="1"/>
        <v>0</v>
      </c>
      <c r="CD24" s="43">
        <f ca="1"/>
        <v>0</v>
      </c>
      <c r="CE24" s="43">
        <f ca="1"/>
        <v>0</v>
      </c>
      <c r="CF24" s="43">
        <f ca="1"/>
        <v>0</v>
      </c>
      <c r="CG24" s="43">
        <f ca="1"/>
        <v>0</v>
      </c>
      <c r="CH24" s="43">
        <f ca="1"/>
        <v>0</v>
      </c>
      <c r="CI24" s="43">
        <f ca="1"/>
        <v>0</v>
      </c>
      <c r="CJ24" s="43">
        <f ca="1"/>
        <v>0</v>
      </c>
      <c r="CK24" s="43">
        <f ca="1"/>
        <v>0</v>
      </c>
      <c r="CL24" s="43">
        <f ca="1"/>
        <v>0</v>
      </c>
      <c r="CM24" s="43">
        <f ca="1"/>
        <v>0</v>
      </c>
      <c r="CN24" s="43">
        <f ca="1"/>
        <v>0</v>
      </c>
      <c r="CO24" s="43">
        <f ca="1"/>
        <v>0</v>
      </c>
      <c r="CP24" s="43">
        <f ca="1"/>
        <v>0</v>
      </c>
      <c r="CQ24" s="43">
        <f ca="1"/>
        <v>0</v>
      </c>
      <c r="CR24" s="43">
        <f ca="1"/>
        <v>0</v>
      </c>
      <c r="CS24" s="43">
        <f ca="1"/>
        <v>0</v>
      </c>
      <c r="CT24" s="43">
        <f ca="1"/>
        <v>0</v>
      </c>
      <c r="CU24" s="43">
        <f ca="1"/>
        <v>0</v>
      </c>
      <c r="CV24" s="43">
        <f ca="1"/>
        <v>0</v>
      </c>
      <c r="CW24" s="43">
        <f ca="1"/>
        <v>0</v>
      </c>
      <c r="CX24" s="43">
        <f ca="1"/>
        <v>0</v>
      </c>
      <c r="CY24" s="43">
        <f ca="1"/>
        <v>0</v>
      </c>
      <c r="CZ24" s="43">
        <f ca="1"/>
        <v>0</v>
      </c>
      <c r="DA24" s="43">
        <f ca="1"/>
        <v>0</v>
      </c>
      <c r="DB24" s="43">
        <f ca="1"/>
        <v>0</v>
      </c>
      <c r="DC24" s="43">
        <f ca="1"/>
        <v>0</v>
      </c>
      <c r="DD24" s="43">
        <f ca="1"/>
        <v>0</v>
      </c>
      <c r="DE24" s="43">
        <f ca="1"/>
        <v>0</v>
      </c>
      <c r="DF24" s="43">
        <f ca="1"/>
        <v>0</v>
      </c>
      <c r="DG24" s="43">
        <f ca="1"/>
        <v>0</v>
      </c>
      <c r="DH24" s="43">
        <f ca="1"/>
        <v>0</v>
      </c>
      <c r="DI24" s="43">
        <f ca="1"/>
        <v>0</v>
      </c>
      <c r="DJ24" s="43">
        <f ca="1"/>
        <v>0</v>
      </c>
      <c r="DK24" s="43">
        <f ca="1"/>
        <v>0</v>
      </c>
      <c r="DL24" s="43">
        <f ca="1"/>
        <v>0</v>
      </c>
      <c r="DM24" s="43">
        <f ca="1"/>
        <v>0</v>
      </c>
      <c r="DN24" s="43">
        <f ca="1"/>
        <v>0</v>
      </c>
      <c r="DO24" s="43">
        <f ca="1"/>
        <v>0</v>
      </c>
      <c r="DP24" s="43">
        <f ca="1"/>
        <v>0</v>
      </c>
      <c r="DQ24" s="43">
        <f ca="1"/>
        <v>0</v>
      </c>
      <c r="DR24" s="43">
        <f ca="1"/>
        <v>0</v>
      </c>
      <c r="DS24" s="43">
        <f ca="1"/>
        <v>0</v>
      </c>
      <c r="DT24" s="43">
        <f ca="1"/>
        <v>0</v>
      </c>
      <c r="DU24" s="43">
        <f ca="1"/>
        <v>0</v>
      </c>
      <c r="DV24" s="43">
        <f ca="1"/>
        <v>0</v>
      </c>
      <c r="DW24" s="43">
        <f ca="1"/>
        <v>0</v>
      </c>
      <c r="DX24" s="43">
        <f ca="1"/>
        <v>0</v>
      </c>
      <c r="DY24" s="43">
        <f ca="1"/>
        <v>0</v>
      </c>
      <c r="DZ24" s="43">
        <f ca="1"/>
        <v>0</v>
      </c>
      <c r="EA24" s="43">
        <f ca="1"/>
        <v>0</v>
      </c>
      <c r="EB24" s="43">
        <f ca="1"/>
        <v>0</v>
      </c>
      <c r="EC24" s="43">
        <f ca="1"/>
        <v>0</v>
      </c>
      <c r="ED24" s="43">
        <f ca="1"/>
        <v>0</v>
      </c>
      <c r="EE24" s="43">
        <f ca="1"/>
        <v>0</v>
      </c>
      <c r="EF24" s="43">
        <f ca="1"/>
        <v>0</v>
      </c>
      <c r="EG24" s="43">
        <f ca="1"/>
        <v>0</v>
      </c>
      <c r="EH24" s="43">
        <f ca="1"/>
        <v>0</v>
      </c>
      <c r="EI24" s="43">
        <f ca="1"/>
        <v>0</v>
      </c>
      <c r="EJ24" s="43">
        <f ca="1"/>
        <v>0</v>
      </c>
      <c r="EK24" s="43">
        <f ca="1"/>
        <v>0</v>
      </c>
      <c r="EL24" s="43">
        <f ca="1"/>
        <v>0</v>
      </c>
      <c r="EM24" s="43">
        <f ca="1"/>
        <v>0</v>
      </c>
      <c r="EN24" s="43">
        <f ca="1"/>
        <v>0</v>
      </c>
      <c r="EO24" s="43">
        <f ca="1"/>
        <v>0</v>
      </c>
      <c r="EP24" s="43">
        <f ca="1"/>
        <v>0</v>
      </c>
      <c r="EQ24" s="43">
        <f ca="1"/>
        <v>0</v>
      </c>
      <c r="ER24" s="43">
        <f ca="1"/>
        <v>0</v>
      </c>
      <c r="ES24" s="43">
        <f ca="1"/>
        <v>0</v>
      </c>
      <c r="ET24" s="43">
        <f ca="1"/>
        <v>0</v>
      </c>
      <c r="EU24" s="43">
        <f ca="1"/>
        <v>0</v>
      </c>
      <c r="EV24" s="43">
        <f ca="1"/>
        <v>0</v>
      </c>
      <c r="EW24" s="43">
        <f ca="1"/>
        <v>0</v>
      </c>
      <c r="EX24" s="43">
        <f ca="1"/>
        <v>0</v>
      </c>
      <c r="EY24" s="43">
        <f ca="1"/>
        <v>0</v>
      </c>
      <c r="EZ24" s="43">
        <f ca="1"/>
        <v>0</v>
      </c>
      <c r="FA24" s="43">
        <f ca="1"/>
        <v>0</v>
      </c>
      <c r="FB24" s="43">
        <f ca="1"/>
        <v>0</v>
      </c>
      <c r="FC24" s="43">
        <f ca="1"/>
        <v>0</v>
      </c>
      <c r="FD24" s="43">
        <f ca="1"/>
        <v>0</v>
      </c>
      <c r="FE24" s="43">
        <f ca="1"/>
        <v>0</v>
      </c>
      <c r="FF24" s="43">
        <f ca="1"/>
        <v>0</v>
      </c>
      <c r="FG24" s="43">
        <f ca="1"/>
        <v>0</v>
      </c>
      <c r="FH24" s="43">
        <f ca="1"/>
        <v>0</v>
      </c>
      <c r="FI24" s="43">
        <f ca="1"/>
        <v>0</v>
      </c>
      <c r="FJ24" s="43">
        <f ca="1"/>
        <v>0</v>
      </c>
      <c r="FK24" s="43">
        <f ca="1"/>
        <v>0</v>
      </c>
      <c r="FL24" s="43">
        <f ca="1"/>
        <v>0</v>
      </c>
      <c r="FM24" s="43">
        <f ca="1"/>
        <v>0</v>
      </c>
      <c r="FN24" s="43">
        <f ca="1"/>
        <v>0</v>
      </c>
      <c r="FO24" s="43">
        <f ca="1"/>
        <v>0</v>
      </c>
      <c r="FP24" s="43">
        <f ca="1"/>
        <v>0</v>
      </c>
      <c r="FQ24" s="43">
        <f ca="1"/>
        <v>0</v>
      </c>
      <c r="FR24" s="43">
        <f ca="1"/>
        <v>0</v>
      </c>
      <c r="FS24" s="43">
        <f ca="1"/>
        <v>0</v>
      </c>
      <c r="FT24" s="43">
        <f ca="1"/>
        <v>0</v>
      </c>
      <c r="FU24" s="43">
        <f ca="1"/>
        <v>0</v>
      </c>
      <c r="FV24" s="43">
        <f ca="1"/>
        <v>0</v>
      </c>
      <c r="FW24" s="43">
        <f ca="1"/>
        <v>0</v>
      </c>
      <c r="FX24" s="43">
        <f ca="1"/>
        <v>0</v>
      </c>
      <c r="FY24" s="43">
        <f ca="1"/>
        <v>0</v>
      </c>
      <c r="FZ24" s="43">
        <f ca="1"/>
        <v>0</v>
      </c>
      <c r="GA24" s="43">
        <f ca="1"/>
        <v>0</v>
      </c>
      <c r="GB24" s="43">
        <f ca="1"/>
        <v>0</v>
      </c>
      <c r="GC24" s="43">
        <f ca="1"/>
        <v>0</v>
      </c>
      <c r="GD24" s="43">
        <f ca="1"/>
        <v>0</v>
      </c>
      <c r="GE24" s="43">
        <f ca="1"/>
        <v>0</v>
      </c>
      <c r="GF24" s="43">
        <f ca="1"/>
        <v>0</v>
      </c>
      <c r="GG24" s="43">
        <f ca="1"/>
        <v>0</v>
      </c>
      <c r="GH24" s="43">
        <f ca="1"/>
        <v>0</v>
      </c>
      <c r="GI24" s="43">
        <f ca="1"/>
        <v>0</v>
      </c>
      <c r="GJ24" s="43">
        <f ca="1"/>
        <v>0</v>
      </c>
      <c r="GK24" s="43">
        <f ca="1"/>
        <v>0</v>
      </c>
      <c r="GL24" s="43">
        <f ca="1"/>
        <v>0</v>
      </c>
      <c r="GM24" s="43">
        <f ca="1"/>
        <v>0</v>
      </c>
      <c r="GN24" s="43">
        <f ca="1"/>
        <v>0</v>
      </c>
      <c r="GO24" s="43">
        <f ca="1"/>
        <v>0</v>
      </c>
      <c r="GP24" s="43">
        <f ca="1"/>
        <v>0</v>
      </c>
      <c r="GQ24" s="43">
        <f ca="1"/>
        <v>0</v>
      </c>
      <c r="GR24" s="43">
        <f ca="1"/>
        <v>0</v>
      </c>
      <c r="GS24" s="43">
        <f ca="1"/>
        <v>0</v>
      </c>
      <c r="GT24" s="43">
        <f ca="1"/>
        <v>0</v>
      </c>
      <c r="GU24" s="43">
        <f ca="1"/>
        <v>0</v>
      </c>
      <c r="GV24" s="43">
        <f ca="1"/>
        <v>0</v>
      </c>
      <c r="GW24" s="43">
        <f ca="1"/>
        <v>0</v>
      </c>
      <c r="GX24" s="43">
        <f ca="1"/>
        <v>0</v>
      </c>
      <c r="GY24" s="43">
        <f ca="1"/>
        <v>0</v>
      </c>
      <c r="GZ24" s="43">
        <f ca="1"/>
        <v>0</v>
      </c>
      <c r="HA24" s="43">
        <f ca="1"/>
        <v>0</v>
      </c>
      <c r="HB24" s="43">
        <f ca="1"/>
        <v>0</v>
      </c>
      <c r="HC24" s="43">
        <f ca="1"/>
        <v>0</v>
      </c>
      <c r="HD24" s="43">
        <f ca="1"/>
        <v>0</v>
      </c>
      <c r="HE24" s="43">
        <f ca="1"/>
        <v>0</v>
      </c>
      <c r="HF24" s="43">
        <f ca="1"/>
        <v>0</v>
      </c>
      <c r="HG24" s="43">
        <f ca="1"/>
        <v>0</v>
      </c>
      <c r="HH24" s="43">
        <f ca="1"/>
        <v>0</v>
      </c>
      <c r="HI24" s="43">
        <f ca="1"/>
        <v>0</v>
      </c>
      <c r="HJ24" s="43">
        <f ca="1"/>
        <v>0</v>
      </c>
      <c r="HK24" s="43">
        <f ca="1"/>
        <v>0</v>
      </c>
      <c r="HL24" s="43">
        <f ca="1"/>
        <v>0</v>
      </c>
      <c r="HM24" s="43">
        <f ca="1"/>
        <v>0</v>
      </c>
      <c r="HN24" s="43">
        <f ca="1"/>
        <v>0</v>
      </c>
      <c r="HO24" s="43">
        <f ca="1"/>
        <v>0</v>
      </c>
      <c r="HP24" s="43">
        <f ca="1"/>
        <v>0</v>
      </c>
      <c r="HQ24" s="43">
        <f ca="1"/>
        <v>0</v>
      </c>
      <c r="HR24" s="43">
        <f ca="1"/>
        <v>0</v>
      </c>
      <c r="HS24" s="43">
        <f ca="1"/>
        <v>0</v>
      </c>
      <c r="HT24" s="43">
        <f ca="1"/>
        <v>0</v>
      </c>
      <c r="HU24" s="43">
        <f ca="1"/>
        <v>0</v>
      </c>
      <c r="HV24" s="43">
        <f ca="1"/>
        <v>0</v>
      </c>
      <c r="HW24" s="43">
        <f ca="1"/>
        <v>0</v>
      </c>
      <c r="HX24" s="43">
        <f ca="1"/>
        <v>0</v>
      </c>
      <c r="HY24" s="43">
        <f ca="1"/>
        <v>0</v>
      </c>
      <c r="HZ24" s="43">
        <f ca="1"/>
        <v>0</v>
      </c>
      <c r="IA24" s="43">
        <f ca="1"/>
        <v>0</v>
      </c>
      <c r="IB24" s="43">
        <f ca="1"/>
        <v>0</v>
      </c>
      <c r="IC24" s="43">
        <f ca="1"/>
        <v>0</v>
      </c>
      <c r="ID24" s="43">
        <f ca="1"/>
        <v>0</v>
      </c>
      <c r="IE24" s="43">
        <f ca="1"/>
        <v>0</v>
      </c>
      <c r="IF24" s="43">
        <f ca="1"/>
        <v>0</v>
      </c>
      <c r="IG24" s="43">
        <f ca="1"/>
        <v>0</v>
      </c>
      <c r="IH24" s="43">
        <f ca="1"/>
        <v>0</v>
      </c>
      <c r="II24" s="43">
        <f ca="1"/>
        <v>0</v>
      </c>
      <c r="IJ24" s="43">
        <f ca="1"/>
        <v>0</v>
      </c>
      <c r="IK24" s="43">
        <f ca="1"/>
        <v>0</v>
      </c>
      <c r="IL24" s="43">
        <f ca="1"/>
        <v>0</v>
      </c>
      <c r="IM24" s="43">
        <f ca="1"/>
        <v>0</v>
      </c>
      <c r="IN24" s="43">
        <f ca="1"/>
        <v>0</v>
      </c>
      <c r="IO24" s="43">
        <f ca="1"/>
        <v>0</v>
      </c>
      <c r="IP24" s="43">
        <f ca="1"/>
        <v>0</v>
      </c>
      <c r="IQ24" s="43">
        <f ca="1"/>
        <v>0</v>
      </c>
      <c r="IR24" s="43">
        <f ca="1"/>
        <v>0</v>
      </c>
      <c r="IS24" s="43">
        <f ca="1"/>
        <v>0</v>
      </c>
      <c r="IT24" s="43">
        <f ca="1"/>
        <v>0</v>
      </c>
      <c r="IU24" s="43">
        <f ca="1"/>
        <v>0</v>
      </c>
      <c r="IV24" s="43">
        <f ca="1"/>
        <v>0</v>
      </c>
      <c r="IW24" s="43">
        <f ca="1"/>
        <v>0</v>
      </c>
      <c r="IX24" s="43">
        <f ca="1"/>
        <v>0</v>
      </c>
      <c r="IY24" s="43">
        <f ca="1"/>
        <v>0</v>
      </c>
      <c r="IZ24" s="43">
        <f ca="1"/>
        <v>0</v>
      </c>
      <c r="JA24" s="43">
        <f ca="1"/>
        <v>0</v>
      </c>
      <c r="JB24" s="43">
        <f ca="1"/>
        <v>0</v>
      </c>
      <c r="JC24" s="43">
        <f ca="1"/>
        <v>0</v>
      </c>
      <c r="JD24" s="43">
        <f ca="1"/>
        <v>0</v>
      </c>
      <c r="JE24" s="43">
        <f ca="1"/>
        <v>0</v>
      </c>
      <c r="JF24" s="43">
        <f ca="1"/>
        <v>0</v>
      </c>
      <c r="JG24" s="43">
        <f ca="1"/>
        <v>0</v>
      </c>
      <c r="JH24" s="43">
        <f ca="1"/>
        <v>0</v>
      </c>
      <c r="JI24" s="43">
        <f ca="1"/>
        <v>0</v>
      </c>
      <c r="JJ24" s="43">
        <f ca="1"/>
        <v>0</v>
      </c>
      <c r="JK24" s="43">
        <f ca="1"/>
        <v>0</v>
      </c>
      <c r="JL24" s="43">
        <f ca="1"/>
        <v>0</v>
      </c>
      <c r="JM24" s="43">
        <f ca="1"/>
        <v>0</v>
      </c>
      <c r="JN24" s="43">
        <f ca="1"/>
        <v>0</v>
      </c>
      <c r="JO24" s="43">
        <f ca="1"/>
        <v>0</v>
      </c>
      <c r="JP24" s="43">
        <f ca="1"/>
        <v>0</v>
      </c>
      <c r="JQ24" s="43">
        <f ca="1"/>
        <v>0</v>
      </c>
      <c r="JR24" s="43">
        <f ca="1"/>
        <v>0</v>
      </c>
      <c r="JS24" s="43">
        <f ca="1"/>
        <v>0</v>
      </c>
      <c r="JT24" s="43">
        <f ca="1"/>
        <v>0</v>
      </c>
      <c r="JU24" s="43">
        <f ca="1"/>
        <v>0</v>
      </c>
      <c r="JV24" s="43">
        <f ca="1"/>
        <v>0</v>
      </c>
      <c r="JW24" s="43">
        <f ca="1"/>
        <v>0</v>
      </c>
      <c r="JX24" s="43">
        <f ca="1"/>
        <v>0</v>
      </c>
      <c r="JY24" s="43">
        <f ca="1"/>
        <v>0</v>
      </c>
      <c r="JZ24" s="43">
        <f ca="1"/>
        <v>0</v>
      </c>
      <c r="KA24" s="43">
        <f ca="1"/>
        <v>0</v>
      </c>
      <c r="KB24" s="43">
        <f ca="1"/>
        <v>0</v>
      </c>
      <c r="KC24" s="43">
        <f ca="1"/>
        <v>0</v>
      </c>
      <c r="KD24" s="43">
        <f ca="1"/>
        <v>0</v>
      </c>
      <c r="KE24" s="43">
        <f ca="1"/>
        <v>0</v>
      </c>
      <c r="KF24" s="43">
        <f ca="1"/>
        <v>0</v>
      </c>
      <c r="KG24" s="43">
        <f ca="1"/>
        <v>0</v>
      </c>
      <c r="KH24" s="43">
        <f ca="1"/>
        <v>0</v>
      </c>
      <c r="KI24" s="43">
        <f ca="1"/>
        <v>0</v>
      </c>
      <c r="KJ24" s="43">
        <f ca="1"/>
        <v>0</v>
      </c>
      <c r="KK24" s="43">
        <f ca="1"/>
        <v>0</v>
      </c>
      <c r="KL24" s="43">
        <f ca="1"/>
        <v>0</v>
      </c>
      <c r="KM24" s="43">
        <f ca="1"/>
        <v>0</v>
      </c>
      <c r="KN24" s="43">
        <f ca="1"/>
        <v>0</v>
      </c>
      <c r="KO24" s="43">
        <f ca="1"/>
        <v>0</v>
      </c>
      <c r="KP24" s="43">
        <f ca="1"/>
        <v>0</v>
      </c>
      <c r="KQ24" s="43">
        <f ca="1"/>
        <v>0</v>
      </c>
      <c r="KR24" s="43">
        <f ca="1"/>
        <v>0</v>
      </c>
      <c r="KS24" s="43">
        <f ca="1"/>
        <v>0</v>
      </c>
      <c r="KT24" s="43">
        <f ca="1"/>
        <v>0</v>
      </c>
      <c r="KU24" s="43">
        <f ca="1"/>
        <v>0</v>
      </c>
      <c r="KV24" s="43">
        <f ca="1"/>
        <v>0</v>
      </c>
      <c r="KW24" s="43">
        <f ca="1"/>
        <v>0</v>
      </c>
      <c r="KX24" s="43">
        <f ca="1"/>
        <v>0</v>
      </c>
      <c r="KY24" s="43">
        <f ca="1"/>
        <v>0</v>
      </c>
      <c r="KZ24" s="43">
        <f ca="1"/>
        <v>0</v>
      </c>
      <c r="LA24" s="43">
        <f ca="1"/>
        <v>0</v>
      </c>
      <c r="LB24" s="43">
        <f ca="1"/>
        <v>0</v>
      </c>
      <c r="LC24" s="43">
        <f ca="1"/>
        <v>0</v>
      </c>
      <c r="LD24" s="43">
        <f ca="1"/>
        <v>0</v>
      </c>
      <c r="LE24" s="43">
        <f ca="1"/>
        <v>0</v>
      </c>
      <c r="LF24" s="43">
        <f ca="1"/>
        <v>0</v>
      </c>
      <c r="LG24" s="43">
        <f ca="1"/>
        <v>0</v>
      </c>
      <c r="LH24" s="43">
        <f ca="1"/>
        <v>0</v>
      </c>
      <c r="LI24" s="43">
        <f ca="1"/>
        <v>0</v>
      </c>
      <c r="LJ24" s="43">
        <f ca="1"/>
        <v>0</v>
      </c>
      <c r="LK24" s="43">
        <f ca="1"/>
        <v>0</v>
      </c>
      <c r="LL24" s="43">
        <f ca="1"/>
        <v>0</v>
      </c>
      <c r="LM24" s="43">
        <f ca="1"/>
        <v>0</v>
      </c>
      <c r="LN24" s="43">
        <f ca="1"/>
        <v>0</v>
      </c>
      <c r="LO24" s="43">
        <f ca="1"/>
        <v>0</v>
      </c>
      <c r="LP24" s="43">
        <f ca="1"/>
        <v>0</v>
      </c>
      <c r="LQ24" s="43">
        <f ca="1"/>
        <v>0</v>
      </c>
      <c r="LR24" s="43">
        <f ca="1"/>
        <v>0</v>
      </c>
      <c r="LS24" s="43">
        <f ca="1"/>
        <v>0</v>
      </c>
      <c r="LT24" s="43">
        <f ca="1"/>
        <v>0</v>
      </c>
      <c r="LU24" s="43">
        <f ca="1"/>
        <v>0</v>
      </c>
      <c r="LV24" s="43">
        <f ca="1"/>
        <v>0</v>
      </c>
      <c r="LW24" s="43">
        <f ca="1"/>
        <v>0</v>
      </c>
      <c r="LX24" s="43">
        <f ca="1"/>
        <v>0</v>
      </c>
      <c r="LY24" s="43">
        <f ca="1"/>
        <v>0</v>
      </c>
      <c r="LZ24" s="43">
        <f ca="1"/>
        <v>0</v>
      </c>
      <c r="MA24" s="43">
        <f ca="1"/>
        <v>0</v>
      </c>
      <c r="MB24" s="43">
        <f ca="1"/>
        <v>0</v>
      </c>
      <c r="MC24" s="43">
        <f ca="1"/>
        <v>0</v>
      </c>
      <c r="MD24" s="43">
        <f ca="1"/>
        <v>0</v>
      </c>
      <c r="ME24" s="43">
        <f ca="1"/>
        <v>0</v>
      </c>
      <c r="MF24" s="43">
        <f ca="1"/>
        <v>0</v>
      </c>
      <c r="MG24" s="43">
        <f ca="1"/>
        <v>0</v>
      </c>
      <c r="MH24" s="43">
        <f ca="1"/>
        <v>0</v>
      </c>
      <c r="MI24" s="43">
        <f ca="1"/>
        <v>0</v>
      </c>
      <c r="MJ24" s="43">
        <f ca="1"/>
        <v>0</v>
      </c>
      <c r="MK24" s="43">
        <f ca="1"/>
        <v>0</v>
      </c>
      <c r="ML24" s="43">
        <f ca="1"/>
        <v>0</v>
      </c>
      <c r="MM24" s="43">
        <f ca="1"/>
        <v>0</v>
      </c>
      <c r="MN24" s="43">
        <f ca="1"/>
        <v>0</v>
      </c>
      <c r="MO24" s="43">
        <f ca="1"/>
        <v>0</v>
      </c>
      <c r="MP24" s="43">
        <f ca="1"/>
        <v>0</v>
      </c>
      <c r="MQ24" s="43">
        <f ca="1"/>
        <v>0</v>
      </c>
      <c r="MR24" s="43">
        <f ca="1"/>
        <v>0</v>
      </c>
      <c r="MS24" s="43">
        <f ca="1"/>
        <v>0</v>
      </c>
      <c r="MT24" s="43">
        <f ca="1"/>
        <v>0</v>
      </c>
      <c r="MU24" s="43">
        <f ca="1"/>
        <v>0</v>
      </c>
      <c r="MV24" s="43">
        <f ca="1"/>
        <v>0</v>
      </c>
      <c r="MW24" s="43">
        <f ca="1"/>
        <v>0</v>
      </c>
      <c r="MX24" s="43">
        <f ca="1"/>
        <v>0</v>
      </c>
      <c r="MY24" s="43">
        <f ca="1"/>
        <v>0</v>
      </c>
      <c r="MZ24" s="43">
        <f ca="1"/>
        <v>0</v>
      </c>
      <c r="NA24" s="43">
        <f ca="1"/>
        <v>0</v>
      </c>
      <c r="NB24" s="43">
        <f ca="1"/>
        <v>0</v>
      </c>
      <c r="NC24" s="43">
        <f ca="1"/>
        <v>0</v>
      </c>
      <c r="ND24" s="43">
        <f ca="1"/>
        <v>0</v>
      </c>
      <c r="NE24" s="43">
        <f ca="1"/>
        <v>0</v>
      </c>
      <c r="NF24" s="43">
        <f ca="1"/>
        <v>0</v>
      </c>
      <c r="NG24" s="43">
        <f ca="1"/>
        <v>0</v>
      </c>
      <c r="NH24" s="43">
        <f ca="1"/>
        <v>0</v>
      </c>
      <c r="NI24" s="43">
        <f ca="1"/>
        <v>0</v>
      </c>
      <c r="NJ24" s="43">
        <f ca="1"/>
        <v>0</v>
      </c>
      <c r="NK24" s="43">
        <f ca="1"/>
        <v>0</v>
      </c>
      <c r="NL24" s="43">
        <f ca="1"/>
        <v>0</v>
      </c>
      <c r="NM24" s="43">
        <f ca="1"/>
        <v>0</v>
      </c>
      <c r="NN24" s="43">
        <f ca="1"/>
        <v>0</v>
      </c>
      <c r="NO24" s="43">
        <f ca="1"/>
        <v>0</v>
      </c>
      <c r="NP24" s="43">
        <f ca="1"/>
        <v>0</v>
      </c>
      <c r="NQ24" s="43">
        <f ca="1"/>
        <v>0</v>
      </c>
      <c r="NR24" s="43">
        <f ca="1"/>
        <v>0</v>
      </c>
      <c r="NS24" s="43">
        <f ca="1"/>
        <v>0</v>
      </c>
      <c r="NT24" s="43">
        <f ca="1"/>
        <v>0</v>
      </c>
      <c r="NU24" s="43">
        <f ca="1"/>
        <v>0</v>
      </c>
      <c r="NV24" s="43">
        <f ca="1"/>
        <v>0</v>
      </c>
      <c r="NW24" s="43">
        <f ca="1"/>
        <v>0</v>
      </c>
      <c r="NX24" s="43">
        <f ca="1"/>
        <v>0</v>
      </c>
      <c r="NY24" s="43">
        <f ca="1"/>
        <v>0</v>
      </c>
      <c r="NZ24" s="43">
        <f ca="1"/>
        <v>0</v>
      </c>
      <c r="OA24" s="43">
        <f ca="1"/>
        <v>0</v>
      </c>
      <c r="OB24" s="43">
        <f ca="1"/>
        <v>0</v>
      </c>
      <c r="OC24" s="43">
        <f ca="1"/>
        <v>0</v>
      </c>
      <c r="OD24" s="43">
        <f ca="1"/>
        <v>0</v>
      </c>
      <c r="OE24" s="43">
        <f ca="1"/>
        <v>0</v>
      </c>
      <c r="OF24" s="43">
        <f ca="1"/>
        <v>0</v>
      </c>
      <c r="OG24" s="43">
        <f ca="1"/>
        <v>0</v>
      </c>
      <c r="OH24" s="43">
        <f ca="1"/>
        <v>0</v>
      </c>
      <c r="OI24" s="43">
        <f ca="1"/>
        <v>0</v>
      </c>
      <c r="OJ24" s="43">
        <f ca="1"/>
        <v>0</v>
      </c>
      <c r="OK24" s="43">
        <f ca="1"/>
        <v>0</v>
      </c>
      <c r="OL24" s="43">
        <f ca="1"/>
        <v>0</v>
      </c>
      <c r="OM24" s="43">
        <f ca="1"/>
        <v>0</v>
      </c>
      <c r="ON24" s="43">
        <f ca="1"/>
        <v>0</v>
      </c>
      <c r="OO24" s="43">
        <f ca="1"/>
        <v>0</v>
      </c>
      <c r="OP24" s="43">
        <f ca="1"/>
        <v>0</v>
      </c>
      <c r="OQ24" s="43">
        <f ca="1"/>
        <v>0</v>
      </c>
      <c r="OR24" s="43">
        <f ca="1"/>
        <v>0</v>
      </c>
      <c r="OS24" s="43">
        <f ca="1"/>
        <v>0</v>
      </c>
      <c r="OT24" s="43">
        <f ca="1"/>
        <v>0</v>
      </c>
      <c r="OU24" s="43">
        <f ca="1"/>
        <v>0</v>
      </c>
      <c r="OV24" s="43">
        <f ca="1"/>
        <v>0</v>
      </c>
      <c r="OW24" s="43">
        <f ca="1"/>
        <v>0</v>
      </c>
      <c r="OX24" s="43">
        <f ca="1"/>
        <v>0</v>
      </c>
      <c r="OY24" s="43">
        <f ca="1"/>
        <v>0</v>
      </c>
      <c r="OZ24" s="43">
        <f ca="1"/>
        <v>0</v>
      </c>
      <c r="PA24" s="43">
        <f ca="1"/>
        <v>0</v>
      </c>
      <c r="PB24" s="43">
        <f ca="1"/>
        <v>0</v>
      </c>
      <c r="PC24" s="43">
        <f ca="1"/>
        <v>0</v>
      </c>
      <c r="PD24" s="43">
        <f ca="1"/>
        <v>0</v>
      </c>
      <c r="PE24" s="43">
        <f ca="1"/>
        <v>0</v>
      </c>
      <c r="PF24" s="43">
        <f ca="1"/>
        <v>0</v>
      </c>
      <c r="PG24" s="43">
        <f ca="1"/>
        <v>0</v>
      </c>
      <c r="PH24" s="43">
        <f ca="1"/>
        <v>0</v>
      </c>
      <c r="PI24" s="43">
        <f ca="1"/>
        <v>0</v>
      </c>
      <c r="PJ24" s="43">
        <f ca="1"/>
        <v>0</v>
      </c>
      <c r="PK24" s="43">
        <f ca="1"/>
        <v>0</v>
      </c>
      <c r="PL24" s="43">
        <f ca="1"/>
        <v>0</v>
      </c>
      <c r="PM24" s="43">
        <f ca="1"/>
        <v>0</v>
      </c>
      <c r="PN24" s="43">
        <f ca="1"/>
        <v>0</v>
      </c>
      <c r="PO24" s="43">
        <f ca="1"/>
        <v>0</v>
      </c>
      <c r="PP24" s="43">
        <f ca="1"/>
        <v>0</v>
      </c>
      <c r="PQ24" s="43">
        <f ca="1"/>
        <v>0</v>
      </c>
      <c r="PR24" s="43">
        <f ca="1"/>
        <v>0</v>
      </c>
      <c r="PS24" s="43">
        <f ca="1"/>
        <v>0</v>
      </c>
      <c r="PT24" s="43">
        <f ca="1"/>
        <v>0</v>
      </c>
      <c r="PU24" s="43">
        <f ca="1"/>
        <v>0</v>
      </c>
      <c r="PV24" s="43">
        <f ca="1"/>
        <v>0</v>
      </c>
      <c r="PW24" s="43">
        <f ca="1"/>
        <v>0</v>
      </c>
      <c r="PX24" s="43">
        <f ca="1"/>
        <v>0</v>
      </c>
      <c r="PY24" s="43">
        <f ca="1"/>
        <v>0</v>
      </c>
      <c r="PZ24" s="43">
        <f ca="1"/>
        <v>0</v>
      </c>
      <c r="QA24" s="43">
        <f ca="1"/>
        <v>0</v>
      </c>
      <c r="QB24" s="43">
        <f ca="1"/>
        <v>0</v>
      </c>
      <c r="QC24" s="43">
        <f ca="1"/>
        <v>0</v>
      </c>
      <c r="QD24" s="43">
        <f ca="1"/>
        <v>0</v>
      </c>
      <c r="QE24" s="43">
        <f ca="1"/>
        <v>0</v>
      </c>
      <c r="QF24" s="43">
        <f ca="1"/>
        <v>0</v>
      </c>
      <c r="QG24" s="43">
        <f ca="1"/>
        <v>0</v>
      </c>
      <c r="QH24" s="43">
        <f ca="1"/>
        <v>0</v>
      </c>
      <c r="QI24" s="43">
        <f ca="1"/>
        <v>0</v>
      </c>
      <c r="QJ24" s="43">
        <f ca="1"/>
        <v>0</v>
      </c>
      <c r="QK24" s="43">
        <f ca="1"/>
        <v>0</v>
      </c>
      <c r="QL24" s="43">
        <f ca="1"/>
        <v>0</v>
      </c>
      <c r="QM24" s="43">
        <f ca="1"/>
        <v>0</v>
      </c>
      <c r="QN24" s="43">
        <f ca="1"/>
        <v>0</v>
      </c>
      <c r="QO24" s="43">
        <f ca="1"/>
        <v>0</v>
      </c>
      <c r="QP24" s="43">
        <f ca="1"/>
        <v>0</v>
      </c>
      <c r="QQ24" s="43">
        <f ca="1"/>
        <v>0</v>
      </c>
      <c r="QR24" s="43">
        <f ca="1"/>
        <v>0</v>
      </c>
      <c r="QS24" s="43">
        <f ca="1"/>
        <v>0</v>
      </c>
      <c r="QT24" s="43">
        <f ca="1"/>
        <v>0</v>
      </c>
      <c r="QU24" s="43">
        <f ca="1"/>
        <v>0</v>
      </c>
      <c r="QV24" s="43">
        <f ca="1"/>
        <v>0</v>
      </c>
      <c r="QW24" s="43">
        <f ca="1"/>
        <v>0</v>
      </c>
      <c r="QX24" s="43">
        <f ca="1"/>
        <v>0</v>
      </c>
      <c r="QY24" s="43">
        <f ca="1"/>
        <v>0</v>
      </c>
      <c r="QZ24" s="43">
        <f ca="1"/>
        <v>0</v>
      </c>
      <c r="RA24" s="43">
        <f ca="1"/>
        <v>0</v>
      </c>
      <c r="RB24" s="43">
        <f ca="1"/>
        <v>0</v>
      </c>
      <c r="RC24" s="43">
        <f ca="1"/>
        <v>0</v>
      </c>
      <c r="RD24" s="43">
        <f ca="1"/>
        <v>0</v>
      </c>
      <c r="RE24" s="43">
        <f ca="1"/>
        <v>0</v>
      </c>
      <c r="RF24" s="43">
        <f ca="1"/>
        <v>0</v>
      </c>
      <c r="RG24" s="43">
        <f ca="1"/>
        <v>0</v>
      </c>
      <c r="RH24" s="43">
        <f ca="1"/>
        <v>0</v>
      </c>
      <c r="RI24" s="43">
        <f ca="1"/>
        <v>0</v>
      </c>
      <c r="RJ24" s="43">
        <f ca="1"/>
        <v>0</v>
      </c>
      <c r="RK24" s="43">
        <f ca="1"/>
        <v>0</v>
      </c>
      <c r="RL24" s="43">
        <f ca="1"/>
        <v>0</v>
      </c>
      <c r="RM24" s="43">
        <f ca="1"/>
        <v>0</v>
      </c>
      <c r="RN24" s="43">
        <f ca="1"/>
        <v>0</v>
      </c>
      <c r="RO24" s="43">
        <f ca="1"/>
        <v>0</v>
      </c>
      <c r="RP24" s="43">
        <f ca="1"/>
        <v>0</v>
      </c>
      <c r="RQ24" s="43">
        <f ca="1"/>
        <v>0</v>
      </c>
      <c r="RR24" s="43">
        <f ca="1"/>
        <v>0</v>
      </c>
      <c r="RS24" s="43">
        <f ca="1"/>
        <v>0</v>
      </c>
      <c r="RT24" s="43">
        <f ca="1"/>
        <v>0</v>
      </c>
      <c r="RU24" s="43">
        <f ca="1"/>
        <v>0</v>
      </c>
      <c r="RV24" s="43">
        <f ca="1"/>
        <v>0</v>
      </c>
      <c r="RW24" s="43">
        <f ca="1"/>
        <v>0</v>
      </c>
      <c r="RX24" s="43">
        <f ca="1"/>
        <v>0</v>
      </c>
      <c r="RY24" s="43">
        <f ca="1"/>
        <v>0</v>
      </c>
      <c r="RZ24" s="43">
        <f ca="1"/>
        <v>0</v>
      </c>
      <c r="SA24" s="43">
        <f ca="1"/>
        <v>0</v>
      </c>
      <c r="SB24" s="43">
        <f ca="1"/>
        <v>0</v>
      </c>
      <c r="SC24" s="43">
        <f ca="1"/>
        <v>0</v>
      </c>
      <c r="SD24" s="43">
        <f ca="1"/>
        <v>0</v>
      </c>
      <c r="SE24" s="43">
        <f ca="1"/>
        <v>0</v>
      </c>
      <c r="SF24" s="43">
        <f ca="1"/>
        <v>0</v>
      </c>
      <c r="SG24" s="43">
        <f ca="1"/>
        <v>0</v>
      </c>
      <c r="SH24" s="43">
        <f ca="1"/>
        <v>0</v>
      </c>
      <c r="SI24" s="43">
        <f ca="1"/>
        <v>0</v>
      </c>
      <c r="SJ24" s="43">
        <f ca="1"/>
        <v>0</v>
      </c>
      <c r="SK24" s="43">
        <f ca="1"/>
        <v>0</v>
      </c>
    </row>
    <row r="25" spans="3:505" x14ac:dyDescent="0.25">
      <c r="D25" s="43">
        <v>5</v>
      </c>
      <c r="F25" s="45" cm="1">
        <f t="array" aca="1" ref="F25:SK25" ca="1">OFFSET(bHist!A2,D25-1,3,1,500)</f>
        <v>319.45517113566399</v>
      </c>
      <c r="G25" s="43">
        <f ca="1"/>
        <v>324.51294572389122</v>
      </c>
      <c r="H25" s="43">
        <f ca="1"/>
        <v>339.23282801806926</v>
      </c>
      <c r="I25" s="43">
        <f ca="1"/>
        <v>349.8923013167381</v>
      </c>
      <c r="J25" s="43">
        <f ca="1"/>
        <v>356.14485819232465</v>
      </c>
      <c r="K25" s="43">
        <f ca="1"/>
        <v>361.99229955911636</v>
      </c>
      <c r="L25" s="43">
        <f ca="1"/>
        <v>365.95194378340244</v>
      </c>
      <c r="M25" s="43">
        <f ca="1"/>
        <v>365.9272666965723</v>
      </c>
      <c r="N25" s="43">
        <f ca="1"/>
        <v>365.13143064630032</v>
      </c>
      <c r="O25" s="43">
        <f ca="1"/>
        <v>357.66455545628071</v>
      </c>
      <c r="P25" s="43">
        <f ca="1"/>
        <v>348.37568868863582</v>
      </c>
      <c r="Q25" s="43">
        <f ca="1"/>
        <v>351.91479422485833</v>
      </c>
      <c r="R25" s="43">
        <f ca="1"/>
        <v>347.1552011024952</v>
      </c>
      <c r="S25" s="43">
        <f ca="1"/>
        <v>344.47876539337636</v>
      </c>
      <c r="T25" s="43">
        <f ca="1"/>
        <v>330.63800431752202</v>
      </c>
      <c r="U25" s="43">
        <f ca="1"/>
        <v>323.20608833384517</v>
      </c>
      <c r="V25" s="43">
        <f ca="1"/>
        <v>345.23347296559814</v>
      </c>
      <c r="W25" s="43">
        <f ca="1"/>
        <v>338.32286044120792</v>
      </c>
      <c r="X25" s="43">
        <f ca="1"/>
        <v>330.37889490580562</v>
      </c>
      <c r="Y25" s="43">
        <f ca="1"/>
        <v>305.06020381808281</v>
      </c>
      <c r="Z25" s="43">
        <f ca="1"/>
        <v>289.63496812534333</v>
      </c>
      <c r="AA25" s="43">
        <f ca="1"/>
        <v>279.93584478914738</v>
      </c>
      <c r="AB25" s="43">
        <f ca="1"/>
        <v>295.8186348001957</v>
      </c>
      <c r="AC25" s="43">
        <f ca="1"/>
        <v>341.74166517913341</v>
      </c>
      <c r="AD25" s="43">
        <f ca="1"/>
        <v>368.12764027225973</v>
      </c>
      <c r="AE25" s="43">
        <f ca="1"/>
        <v>398.40334117698666</v>
      </c>
      <c r="AF25" s="43">
        <f ca="1"/>
        <v>401.74297359466556</v>
      </c>
      <c r="AG25" s="43">
        <f ca="1"/>
        <v>401.62575743222237</v>
      </c>
      <c r="AH25" s="43">
        <f ca="1"/>
        <v>392.59394365239143</v>
      </c>
      <c r="AI25" s="43">
        <f ca="1"/>
        <v>393.61804275584217</v>
      </c>
      <c r="AJ25" s="43">
        <f ca="1"/>
        <v>420.26826832044128</v>
      </c>
      <c r="AK25" s="43">
        <f ca="1"/>
        <v>455.45265308046345</v>
      </c>
      <c r="AL25" s="43">
        <f ca="1"/>
        <v>440.01096599650384</v>
      </c>
      <c r="AM25" s="43">
        <f ca="1"/>
        <v>440.17547990870474</v>
      </c>
      <c r="AN25" s="43">
        <f ca="1"/>
        <v>443.00100635075569</v>
      </c>
      <c r="AO25" s="43">
        <f ca="1"/>
        <v>450.64679042029377</v>
      </c>
      <c r="AP25" s="43">
        <f ca="1"/>
        <v>457.10807432198521</v>
      </c>
      <c r="AQ25" s="43">
        <f ca="1"/>
        <v>459.40921266889569</v>
      </c>
      <c r="AR25" s="43">
        <f ca="1"/>
        <v>459.39687412548062</v>
      </c>
      <c r="AS25" s="43">
        <f ca="1"/>
        <v>447.76368410897254</v>
      </c>
      <c r="AT25" s="43">
        <f ca="1"/>
        <v>435.39635075926782</v>
      </c>
      <c r="AU25" s="43">
        <f ca="1"/>
        <v>433.95171296775345</v>
      </c>
      <c r="AV25" s="43">
        <f ca="1"/>
        <v>475.76189554166797</v>
      </c>
      <c r="AW25" s="43">
        <f ca="1"/>
        <v>433.1826104282141</v>
      </c>
      <c r="AX25" s="43">
        <f ca="1"/>
        <v>424.6916361347437</v>
      </c>
      <c r="AY25" s="43">
        <f ca="1"/>
        <v>419.00356762039661</v>
      </c>
      <c r="AZ25" s="43">
        <f ca="1"/>
        <v>408.19808822464944</v>
      </c>
      <c r="BA25" s="43">
        <f ca="1"/>
        <v>376.18779375815387</v>
      </c>
      <c r="BB25" s="43">
        <f ca="1"/>
        <v>370.95625135016445</v>
      </c>
      <c r="BC25" s="43">
        <f ca="1"/>
        <v>362.8827311089039</v>
      </c>
      <c r="BD25" s="43">
        <f ca="1"/>
        <v>362.15681347131732</v>
      </c>
      <c r="BE25" s="43">
        <f ca="1"/>
        <v>373.13708889877796</v>
      </c>
      <c r="BF25" s="43">
        <f ca="1"/>
        <v>379.57266750168804</v>
      </c>
      <c r="BG25" s="43">
        <f ca="1"/>
        <v>387.3140752826929</v>
      </c>
      <c r="BH25" s="43">
        <f ca="1"/>
        <v>386.90793156194684</v>
      </c>
      <c r="BI25" s="43">
        <f ca="1"/>
        <v>379.92740062487121</v>
      </c>
      <c r="BJ25" s="43">
        <f ca="1"/>
        <v>379.88010287511349</v>
      </c>
      <c r="BK25" s="43">
        <f ca="1"/>
        <v>378.79739569044114</v>
      </c>
      <c r="BL25" s="43">
        <f ca="1"/>
        <v>374.79765120005607</v>
      </c>
      <c r="BM25" s="43">
        <f ca="1"/>
        <v>383.07372919571401</v>
      </c>
      <c r="BN25" s="43">
        <f ca="1"/>
        <v>428.66361890244485</v>
      </c>
      <c r="BO25" s="43">
        <f ca="1"/>
        <v>460.93302278065681</v>
      </c>
      <c r="BP25" s="43">
        <f ca="1"/>
        <v>475.82050362288953</v>
      </c>
      <c r="BQ25" s="43">
        <f ca="1"/>
        <v>491.63029058539871</v>
      </c>
      <c r="BR25" s="43">
        <f ca="1"/>
        <v>494.06509648597245</v>
      </c>
      <c r="BS25" s="43">
        <f ca="1"/>
        <v>487.91227616965767</v>
      </c>
      <c r="BT25" s="43">
        <f ca="1"/>
        <v>487.65316675794128</v>
      </c>
      <c r="BU25" s="43">
        <f ca="1"/>
        <v>484.40812983977798</v>
      </c>
      <c r="BV25" s="43">
        <f ca="1"/>
        <v>481.75842764139179</v>
      </c>
      <c r="BW25" s="43">
        <f ca="1"/>
        <v>478.17305256736279</v>
      </c>
      <c r="BX25" s="43">
        <f ca="1"/>
        <v>478.09182382321359</v>
      </c>
      <c r="BY25" s="43">
        <f ca="1"/>
        <v>468.51917055702211</v>
      </c>
      <c r="BZ25" s="43">
        <f ca="1"/>
        <v>488.11586213600634</v>
      </c>
      <c r="CA25" s="43">
        <f ca="1"/>
        <v>491.13160778903961</v>
      </c>
      <c r="CB25" s="43">
        <f ca="1"/>
        <v>480.41558283305164</v>
      </c>
      <c r="CC25" s="43">
        <f ca="1"/>
        <v>482.75476502215867</v>
      </c>
      <c r="CD25" s="43">
        <f ca="1"/>
        <v>486.30518088984491</v>
      </c>
      <c r="CE25" s="43">
        <f ca="1"/>
        <v>429.32578739905358</v>
      </c>
      <c r="CF25" s="43">
        <f ca="1"/>
        <v>385.14351985359195</v>
      </c>
      <c r="CG25" s="43">
        <f ca="1"/>
        <v>336.47207892894744</v>
      </c>
      <c r="CH25" s="43">
        <f ca="1"/>
        <v>328.07981298279759</v>
      </c>
      <c r="CI25" s="43">
        <f ca="1"/>
        <v>288.12863761675356</v>
      </c>
      <c r="CJ25" s="43">
        <f ca="1"/>
        <v>282.73977878022197</v>
      </c>
      <c r="CK25" s="43">
        <f ca="1"/>
        <v>289.16918811142443</v>
      </c>
      <c r="CL25" s="43">
        <f ca="1"/>
        <v>234.57421813559532</v>
      </c>
      <c r="CM25" s="43">
        <f ca="1"/>
        <v>216.92907284009456</v>
      </c>
      <c r="CN25" s="43">
        <f ca="1"/>
        <v>209.95882402253153</v>
      </c>
      <c r="CO25" s="43">
        <f ca="1"/>
        <v>213.21105842435358</v>
      </c>
      <c r="CP25" s="43">
        <f ca="1"/>
        <v>220.87740673291685</v>
      </c>
      <c r="CQ25" s="43">
        <f ca="1"/>
        <v>215.35076749491694</v>
      </c>
      <c r="CR25" s="43">
        <f ca="1"/>
        <v>197.7004811396599</v>
      </c>
      <c r="CS25" s="43">
        <f ca="1"/>
        <v>185.23546765458582</v>
      </c>
      <c r="CT25" s="43">
        <f ca="1"/>
        <v>179.99055849122999</v>
      </c>
      <c r="CU25" s="43">
        <f ca="1"/>
        <v>173.6937885017395</v>
      </c>
      <c r="CV25" s="43">
        <f ca="1"/>
        <v>162.05237278962136</v>
      </c>
      <c r="CW25" s="43">
        <f ca="1"/>
        <v>163.78182529163362</v>
      </c>
      <c r="CX25" s="43">
        <f ca="1"/>
        <v>164.7174981672764</v>
      </c>
      <c r="CY25" s="43">
        <f ca="1"/>
        <v>165.41154123437403</v>
      </c>
      <c r="CZ25" s="43">
        <f ca="1"/>
        <v>165.09382374143598</v>
      </c>
      <c r="DA25" s="43">
        <f ca="1"/>
        <v>166.48396629953385</v>
      </c>
      <c r="DB25" s="43">
        <f ca="1"/>
        <v>166.03977873659136</v>
      </c>
      <c r="DC25" s="43">
        <f ca="1"/>
        <v>166.27009821367264</v>
      </c>
      <c r="DD25" s="43">
        <f ca="1"/>
        <v>167.65818434786794</v>
      </c>
      <c r="DE25" s="43">
        <f ca="1"/>
        <v>169.85033222794533</v>
      </c>
      <c r="DF25" s="43">
        <f ca="1"/>
        <v>166.0829636385441</v>
      </c>
      <c r="DG25" s="43">
        <f ca="1"/>
        <v>163.73041469407082</v>
      </c>
      <c r="DH25" s="43">
        <f ca="1"/>
        <v>167.12042949736119</v>
      </c>
      <c r="DI25" s="43">
        <f ca="1"/>
        <v>172.20493759632109</v>
      </c>
      <c r="DJ25" s="43">
        <f ca="1"/>
        <v>178.36804003214834</v>
      </c>
      <c r="DK25" s="43">
        <f ca="1"/>
        <v>178.28886771190164</v>
      </c>
      <c r="DL25" s="43">
        <f ca="1"/>
        <v>173.66397035515308</v>
      </c>
      <c r="DM25" s="43">
        <f ca="1"/>
        <v>165.60998614096641</v>
      </c>
      <c r="DN25" s="43">
        <f ca="1"/>
        <v>163.37054051113128</v>
      </c>
      <c r="DO25" s="43">
        <f ca="1"/>
        <v>164.51596862483026</v>
      </c>
      <c r="DP25" s="43">
        <f ca="1"/>
        <v>153.1089852375984</v>
      </c>
      <c r="DQ25" s="43">
        <f ca="1"/>
        <v>149.72513970601557</v>
      </c>
      <c r="DR25" s="43">
        <f ca="1"/>
        <v>145.12080658829214</v>
      </c>
      <c r="DS25" s="43">
        <f ca="1"/>
        <v>145.07042420268058</v>
      </c>
      <c r="DT25" s="43">
        <f ca="1"/>
        <v>143.06129804992676</v>
      </c>
      <c r="DU25" s="43">
        <f ca="1"/>
        <v>144.24271358191967</v>
      </c>
      <c r="DV25" s="43">
        <f ca="1"/>
        <v>148.1663703879118</v>
      </c>
      <c r="DW25" s="43">
        <f ca="1"/>
        <v>147.99980005180834</v>
      </c>
      <c r="DX25" s="43">
        <f ca="1"/>
        <v>145.71511309611799</v>
      </c>
      <c r="DY25" s="43">
        <f ca="1"/>
        <v>147.79929872131348</v>
      </c>
      <c r="DZ25" s="43">
        <f ca="1"/>
        <v>150.03463150334358</v>
      </c>
      <c r="EA25" s="43">
        <f ca="1"/>
        <v>149.60175427186491</v>
      </c>
      <c r="EB25" s="43">
        <f ca="1"/>
        <v>155.97564015769959</v>
      </c>
      <c r="EC25" s="43">
        <f ca="1"/>
        <v>156.00443009233473</v>
      </c>
      <c r="ED25" s="43">
        <f ca="1"/>
        <v>155.08315218400955</v>
      </c>
      <c r="EE25" s="43">
        <f ca="1"/>
        <v>154.07858910763264</v>
      </c>
      <c r="EF25" s="43">
        <f ca="1"/>
        <v>151.32503750216961</v>
      </c>
      <c r="EG25" s="43">
        <f ca="1"/>
        <v>147.6563772600889</v>
      </c>
      <c r="EH25" s="43">
        <f ca="1"/>
        <v>148.55092165768147</v>
      </c>
      <c r="EI25" s="43">
        <f ca="1"/>
        <v>150.64127655458452</v>
      </c>
      <c r="EJ25" s="43">
        <f ca="1"/>
        <v>150.04388541090486</v>
      </c>
      <c r="EK25" s="43">
        <f ca="1"/>
        <v>151.85867950487139</v>
      </c>
      <c r="EL25" s="43">
        <f ca="1"/>
        <v>156.48666149747373</v>
      </c>
      <c r="EM25" s="43">
        <f ca="1"/>
        <v>156.2080160586834</v>
      </c>
      <c r="EN25" s="43">
        <f ca="1"/>
        <v>158.07833359801771</v>
      </c>
      <c r="EO25" s="43">
        <f ca="1"/>
        <v>161.35935793447493</v>
      </c>
      <c r="EP25" s="43">
        <f ca="1"/>
        <v>163.13713639819622</v>
      </c>
      <c r="EQ25" s="43">
        <f ca="1"/>
        <v>162.17164537596705</v>
      </c>
      <c r="ER25" s="43">
        <f ca="1"/>
        <v>170.26367343235017</v>
      </c>
      <c r="ES25" s="43">
        <f ca="1"/>
        <v>174.3353927593231</v>
      </c>
      <c r="ET25" s="43">
        <f ca="1"/>
        <v>173.12210265684129</v>
      </c>
      <c r="EU25" s="43">
        <f ca="1"/>
        <v>174.3497877266407</v>
      </c>
      <c r="EV25" s="43">
        <f ca="1"/>
        <v>179.06825237095356</v>
      </c>
      <c r="EW25" s="43">
        <f ca="1"/>
        <v>184.91055267798899</v>
      </c>
      <c r="EX25" s="43">
        <f ca="1"/>
        <v>191.96203023970128</v>
      </c>
      <c r="EY25" s="43">
        <f ca="1"/>
        <v>195.04255324566364</v>
      </c>
      <c r="EZ25" s="43">
        <f ca="1"/>
        <v>191.08907829308509</v>
      </c>
      <c r="FA25" s="43">
        <f ca="1"/>
        <v>194.35262302637102</v>
      </c>
      <c r="FB25" s="43">
        <f ca="1"/>
        <v>198.01819863259794</v>
      </c>
      <c r="FC25" s="43">
        <f ca="1"/>
        <v>198.43770910871029</v>
      </c>
      <c r="FD25" s="43">
        <f ca="1"/>
        <v>199.47311854362488</v>
      </c>
      <c r="FE25" s="43">
        <f ca="1"/>
        <v>203.74019814133644</v>
      </c>
      <c r="FF25" s="43">
        <f ca="1"/>
        <v>209.48070546519756</v>
      </c>
      <c r="FG25" s="43">
        <f ca="1"/>
        <v>209.06222320103646</v>
      </c>
      <c r="FH25" s="43">
        <f ca="1"/>
        <v>210.45339397108555</v>
      </c>
      <c r="FI25" s="43">
        <f ca="1"/>
        <v>201.68891529858112</v>
      </c>
      <c r="FJ25" s="43">
        <f ca="1"/>
        <v>199.36926913654804</v>
      </c>
      <c r="FK25" s="43">
        <f ca="1"/>
        <v>198.93330726921559</v>
      </c>
      <c r="FL25" s="43">
        <f ca="1"/>
        <v>198.14055585479738</v>
      </c>
      <c r="FM25" s="43">
        <f ca="1"/>
        <v>195.93915406715868</v>
      </c>
      <c r="FN25" s="43">
        <f ca="1"/>
        <v>190.83408172917368</v>
      </c>
      <c r="FO25" s="43">
        <f ca="1"/>
        <v>190.7374298057556</v>
      </c>
      <c r="FP25" s="43">
        <f ca="1"/>
        <v>190.66031390941143</v>
      </c>
      <c r="FQ25" s="43">
        <f ca="1"/>
        <v>183.91524350917339</v>
      </c>
      <c r="FR25" s="43">
        <f ca="1"/>
        <v>183.28289315915106</v>
      </c>
      <c r="FS25" s="43">
        <f ca="1"/>
        <v>182.52098810327053</v>
      </c>
      <c r="FT25" s="43">
        <f ca="1"/>
        <v>187.95097541785242</v>
      </c>
      <c r="FU25" s="43">
        <f ca="1"/>
        <v>194.26214037466048</v>
      </c>
      <c r="FV25" s="43">
        <f ca="1"/>
        <v>195.9669157898426</v>
      </c>
      <c r="FW25" s="43">
        <f ca="1"/>
        <v>191.58056360578539</v>
      </c>
      <c r="FX25" s="43">
        <f ca="1"/>
        <v>190.30146793842317</v>
      </c>
      <c r="FY25" s="43">
        <f ca="1"/>
        <v>185.55524157142639</v>
      </c>
      <c r="FZ25" s="43">
        <f ca="1"/>
        <v>187.97770892858506</v>
      </c>
      <c r="GA25" s="43">
        <f ca="1"/>
        <v>189.80895441377163</v>
      </c>
      <c r="GB25" s="43">
        <f ca="1"/>
        <v>191.37903406333922</v>
      </c>
      <c r="GC25" s="43">
        <f ca="1"/>
        <v>191.27724108016491</v>
      </c>
      <c r="GD25" s="43">
        <f ca="1"/>
        <v>193.33674961853029</v>
      </c>
      <c r="GE25" s="43">
        <f ca="1"/>
        <v>195.34073471152783</v>
      </c>
      <c r="GF25" s="43">
        <f ca="1"/>
        <v>199.03715667629243</v>
      </c>
      <c r="GG25" s="43">
        <f ca="1"/>
        <v>201.24164309978485</v>
      </c>
      <c r="GH25" s="43">
        <f ca="1"/>
        <v>204.37563312721252</v>
      </c>
      <c r="GI25" s="43">
        <f ca="1"/>
        <v>208.61186636638641</v>
      </c>
      <c r="GJ25" s="43">
        <f ca="1"/>
        <v>209.10232346713545</v>
      </c>
      <c r="GK25" s="43">
        <f ca="1"/>
        <v>213.44549074923992</v>
      </c>
      <c r="GL25" s="43">
        <f ca="1"/>
        <v>218.91660654187203</v>
      </c>
      <c r="GM25" s="43">
        <f ca="1"/>
        <v>219.70935795629026</v>
      </c>
      <c r="GN25" s="43">
        <f ca="1"/>
        <v>216.68024554789068</v>
      </c>
      <c r="GO25" s="43">
        <f ca="1"/>
        <v>215.67156962370871</v>
      </c>
      <c r="GP25" s="43">
        <f ca="1"/>
        <v>217.54188716304304</v>
      </c>
      <c r="GQ25" s="43">
        <f ca="1"/>
        <v>211.85176222479342</v>
      </c>
      <c r="GR25" s="43">
        <f ca="1"/>
        <v>209.39227923738954</v>
      </c>
      <c r="GS25" s="43">
        <f ca="1"/>
        <v>211.38084115111826</v>
      </c>
      <c r="GT25" s="43">
        <f ca="1"/>
        <v>212.16022581017018</v>
      </c>
      <c r="GU25" s="43">
        <f ca="1"/>
        <v>213.25835617411138</v>
      </c>
      <c r="GV25" s="43">
        <f ca="1"/>
        <v>214.20328295731545</v>
      </c>
      <c r="GW25" s="43">
        <f ca="1"/>
        <v>211.44870313990114</v>
      </c>
      <c r="GX25" s="43">
        <f ca="1"/>
        <v>211.04564405500889</v>
      </c>
      <c r="GY25" s="43">
        <f ca="1"/>
        <v>206.29838947606086</v>
      </c>
      <c r="GZ25" s="43">
        <f ca="1"/>
        <v>211.10939319598677</v>
      </c>
      <c r="HA25" s="43">
        <f ca="1"/>
        <v>210.01846031570435</v>
      </c>
      <c r="HB25" s="43">
        <f ca="1"/>
        <v>205.53751263213158</v>
      </c>
      <c r="HC25" s="43">
        <f ca="1"/>
        <v>201.2200506488085</v>
      </c>
      <c r="HD25" s="43">
        <f ca="1"/>
        <v>198.40583453822134</v>
      </c>
      <c r="HE25" s="43">
        <f ca="1"/>
        <v>200.29774452853201</v>
      </c>
      <c r="HF25" s="43">
        <f ca="1"/>
        <v>220.27076168167591</v>
      </c>
      <c r="HG25" s="43">
        <f ca="1"/>
        <v>219.91191571068762</v>
      </c>
      <c r="HH25" s="43">
        <f ca="1"/>
        <v>218.32538466989996</v>
      </c>
      <c r="HI25" s="43">
        <f ca="1"/>
        <v>217.47710981011389</v>
      </c>
      <c r="HJ25" s="43">
        <f ca="1"/>
        <v>214.1107438817024</v>
      </c>
      <c r="HK25" s="43">
        <f ca="1"/>
        <v>221.39562555634976</v>
      </c>
      <c r="HL25" s="43">
        <f ca="1"/>
        <v>223.7234974139929</v>
      </c>
      <c r="HM25" s="43">
        <f ca="1"/>
        <v>219.49754629433156</v>
      </c>
      <c r="HN25" s="43">
        <f ca="1"/>
        <v>218.87239342796801</v>
      </c>
      <c r="HO25" s="43">
        <f ca="1"/>
        <v>219.46464351189138</v>
      </c>
      <c r="HP25" s="43">
        <f ca="1"/>
        <v>220.50519400656225</v>
      </c>
      <c r="HQ25" s="43">
        <f ca="1"/>
        <v>219.68365265750884</v>
      </c>
      <c r="HR25" s="43">
        <f ca="1"/>
        <v>214.90246708416939</v>
      </c>
      <c r="HS25" s="43">
        <f ca="1"/>
        <v>216.90336754131317</v>
      </c>
      <c r="HT25" s="43">
        <f ca="1"/>
        <v>216.21549374592303</v>
      </c>
      <c r="HU25" s="43">
        <f ca="1"/>
        <v>225.53109402430056</v>
      </c>
      <c r="HV25" s="43">
        <f ca="1"/>
        <v>234.97522079658506</v>
      </c>
      <c r="HW25" s="43">
        <f ca="1"/>
        <v>238.05780022644998</v>
      </c>
      <c r="HX25" s="43">
        <f ca="1"/>
        <v>251.28780340325832</v>
      </c>
      <c r="HY25" s="43">
        <f ca="1"/>
        <v>258.4277071927786</v>
      </c>
      <c r="HZ25" s="43">
        <f ca="1"/>
        <v>243.84868993592261</v>
      </c>
      <c r="IA25" s="43">
        <f ca="1"/>
        <v>237.15605834519863</v>
      </c>
      <c r="IB25" s="43">
        <f ca="1"/>
        <v>230.62177139496805</v>
      </c>
      <c r="IC25" s="43">
        <f ca="1"/>
        <v>229.36015533077719</v>
      </c>
      <c r="ID25" s="43">
        <f ca="1"/>
        <v>229.12880764174463</v>
      </c>
      <c r="IE25" s="43">
        <f ca="1"/>
        <v>232.7604522535801</v>
      </c>
      <c r="IF25" s="43">
        <f ca="1"/>
        <v>227.99571807146074</v>
      </c>
      <c r="IG25" s="43">
        <f ca="1"/>
        <v>233.79174884068968</v>
      </c>
      <c r="IH25" s="43">
        <f ca="1"/>
        <v>221.83775669538974</v>
      </c>
      <c r="II25" s="43">
        <f ca="1"/>
        <v>208.05560370075705</v>
      </c>
      <c r="IJ25" s="43">
        <f ca="1"/>
        <v>205.98272840702532</v>
      </c>
      <c r="IK25" s="43">
        <f ca="1"/>
        <v>204.48873644185065</v>
      </c>
      <c r="IL25" s="43">
        <f ca="1"/>
        <v>194.89757536053659</v>
      </c>
      <c r="IM25" s="43">
        <f ca="1"/>
        <v>188.60903106665612</v>
      </c>
      <c r="IN25" s="43">
        <f ca="1"/>
        <v>187.1859857261181</v>
      </c>
      <c r="IO25" s="43">
        <f ca="1"/>
        <v>201.61488403809071</v>
      </c>
      <c r="IP25" s="43">
        <f ca="1"/>
        <v>204.84861062479021</v>
      </c>
      <c r="IQ25" s="43">
        <f ca="1"/>
        <v>209.55165208983419</v>
      </c>
      <c r="IR25" s="43">
        <f ca="1"/>
        <v>207.39651984000204</v>
      </c>
      <c r="IS25" s="43">
        <f ca="1"/>
        <v>209.32338903665544</v>
      </c>
      <c r="IT25" s="43">
        <f ca="1"/>
        <v>201.79173649370671</v>
      </c>
      <c r="IU25" s="43">
        <f ca="1"/>
        <v>197.95753412747385</v>
      </c>
      <c r="IV25" s="43">
        <f ca="1"/>
        <v>197.66346550941469</v>
      </c>
      <c r="IW25" s="43">
        <f ca="1"/>
        <v>196.7185387262106</v>
      </c>
      <c r="IX25" s="43">
        <f ca="1"/>
        <v>196.90978614914417</v>
      </c>
      <c r="IY25" s="43">
        <f ca="1"/>
        <v>210.12950720643997</v>
      </c>
      <c r="IZ25" s="43">
        <f ca="1"/>
        <v>213.81873168754578</v>
      </c>
      <c r="JA25" s="43">
        <f ca="1"/>
        <v>200.06125577974319</v>
      </c>
      <c r="JB25" s="43">
        <f ca="1"/>
        <v>196.42138547229769</v>
      </c>
      <c r="JC25" s="43">
        <f ca="1"/>
        <v>196.16227606058121</v>
      </c>
      <c r="JD25" s="43">
        <f ca="1"/>
        <v>199.94095498144628</v>
      </c>
      <c r="JE25" s="43">
        <f ca="1"/>
        <v>210.75980113255977</v>
      </c>
      <c r="JF25" s="43">
        <f ca="1"/>
        <v>214.20328295731545</v>
      </c>
      <c r="JG25" s="43">
        <f ca="1"/>
        <v>225.24319467794894</v>
      </c>
      <c r="JH25" s="43">
        <f ca="1"/>
        <v>231.60165738451482</v>
      </c>
      <c r="JI25" s="43">
        <f ca="1"/>
        <v>233.21903478384019</v>
      </c>
      <c r="JJ25" s="43">
        <f ca="1"/>
        <v>233.31979955506324</v>
      </c>
      <c r="JK25" s="43">
        <f ca="1"/>
        <v>235.00915179097655</v>
      </c>
      <c r="JL25" s="43">
        <f ca="1"/>
        <v>234.98241828024388</v>
      </c>
      <c r="JM25" s="43">
        <f ca="1"/>
        <v>235.82143923246861</v>
      </c>
      <c r="JN25" s="43">
        <f ca="1"/>
        <v>243.86102847933768</v>
      </c>
      <c r="JO25" s="43">
        <f ca="1"/>
        <v>256.78565270662307</v>
      </c>
      <c r="JP25" s="43">
        <f ca="1"/>
        <v>266.27090795695779</v>
      </c>
      <c r="JQ25" s="43">
        <f ca="1"/>
        <v>266.2174409354925</v>
      </c>
      <c r="JR25" s="43">
        <f ca="1"/>
        <v>266.20407418012616</v>
      </c>
      <c r="JS25" s="43">
        <f ca="1"/>
        <v>265.52236965644363</v>
      </c>
      <c r="JT25" s="43">
        <f ca="1"/>
        <v>261.26454396629333</v>
      </c>
      <c r="JU25" s="43">
        <f ca="1"/>
        <v>269.22598910486698</v>
      </c>
      <c r="JV25" s="43">
        <f ca="1"/>
        <v>278.981664098382</v>
      </c>
      <c r="JW25" s="43">
        <f ca="1"/>
        <v>282.60508301460743</v>
      </c>
      <c r="JX25" s="43">
        <f ca="1"/>
        <v>287.57751601088046</v>
      </c>
      <c r="JY25" s="43">
        <f ca="1"/>
        <v>299.65078074252602</v>
      </c>
      <c r="JZ25" s="43">
        <f ca="1"/>
        <v>308.57977332723141</v>
      </c>
      <c r="KA25" s="43">
        <f ca="1"/>
        <v>305.32342607760432</v>
      </c>
      <c r="KB25" s="43">
        <f ca="1"/>
        <v>295.11945067334176</v>
      </c>
      <c r="KC25" s="43">
        <f ca="1"/>
        <v>297.3167396131754</v>
      </c>
      <c r="KD25" s="43">
        <f ca="1"/>
        <v>295.53484830164911</v>
      </c>
      <c r="KE25" s="43">
        <f ca="1"/>
        <v>295.93790738654133</v>
      </c>
      <c r="KF25" s="43">
        <f ca="1"/>
        <v>295.00429093480113</v>
      </c>
      <c r="KG25" s="43">
        <f ca="1"/>
        <v>296.71523562169074</v>
      </c>
      <c r="KH25" s="43">
        <f ca="1"/>
        <v>285.90461516618728</v>
      </c>
      <c r="KI25" s="43">
        <f ca="1"/>
        <v>280.1240075762272</v>
      </c>
      <c r="KJ25" s="43">
        <f ca="1"/>
        <v>279.98314253890516</v>
      </c>
      <c r="KK25" s="43">
        <f ca="1"/>
        <v>280.34507314574722</v>
      </c>
      <c r="KL25" s="43">
        <f ca="1"/>
        <v>279.02484900033477</v>
      </c>
      <c r="KM25" s="43">
        <f ca="1"/>
        <v>291.8929215703011</v>
      </c>
      <c r="KN25" s="43">
        <f ca="1"/>
        <v>291.6399814302921</v>
      </c>
      <c r="KO25" s="43">
        <f ca="1"/>
        <v>291.53716023516654</v>
      </c>
      <c r="KP25" s="43">
        <f ca="1"/>
        <v>285.69897277593611</v>
      </c>
      <c r="KQ25" s="43">
        <f ca="1"/>
        <v>290.19328721487523</v>
      </c>
      <c r="KR25" s="43">
        <f ca="1"/>
        <v>262.88911884927751</v>
      </c>
      <c r="KS25" s="43">
        <f ca="1"/>
        <v>251.09552776837347</v>
      </c>
      <c r="KT25" s="43">
        <f ca="1"/>
        <v>240.80723898410795</v>
      </c>
      <c r="KU25" s="43">
        <f ca="1"/>
        <v>237.15503013324738</v>
      </c>
      <c r="KV25" s="43">
        <f ca="1"/>
        <v>235.10169086658956</v>
      </c>
      <c r="KW25" s="43">
        <f ca="1"/>
        <v>238.0989287045002</v>
      </c>
      <c r="KX25" s="43">
        <f ca="1"/>
        <v>238.90710329818725</v>
      </c>
      <c r="KY25" s="43">
        <f ca="1"/>
        <v>241.25451118290422</v>
      </c>
      <c r="KZ25" s="43">
        <f ca="1"/>
        <v>239.14462025892735</v>
      </c>
      <c r="LA25" s="43">
        <f ca="1"/>
        <v>237.48919901740553</v>
      </c>
      <c r="LB25" s="43">
        <f ca="1"/>
        <v>233.92130354654788</v>
      </c>
      <c r="LC25" s="43">
        <f ca="1"/>
        <v>238.08659016108513</v>
      </c>
      <c r="LD25" s="43">
        <f ca="1"/>
        <v>240.95016044533253</v>
      </c>
      <c r="LE25" s="43">
        <f ca="1"/>
        <v>238.83410024964809</v>
      </c>
      <c r="LF25" s="43">
        <f ca="1"/>
        <v>236.48257951712608</v>
      </c>
      <c r="LG25" s="43">
        <f ca="1"/>
        <v>243.73969946908949</v>
      </c>
      <c r="LH25" s="43">
        <f ca="1"/>
        <v>251.57364632570741</v>
      </c>
      <c r="LI25" s="43">
        <f ca="1"/>
        <v>254.5564891963005</v>
      </c>
      <c r="LJ25" s="43">
        <f ca="1"/>
        <v>253.41620214235783</v>
      </c>
      <c r="LK25" s="43">
        <f ca="1"/>
        <v>253.80280983603001</v>
      </c>
      <c r="LL25" s="43">
        <f ca="1"/>
        <v>250.11769820272923</v>
      </c>
      <c r="LM25" s="43">
        <f ca="1"/>
        <v>247.39807759165765</v>
      </c>
      <c r="LN25" s="43">
        <f ca="1"/>
        <v>244.92214321303368</v>
      </c>
      <c r="LO25" s="43">
        <f ca="1"/>
        <v>247.52660408556463</v>
      </c>
      <c r="LP25" s="43">
        <f ca="1"/>
        <v>250.87343398690226</v>
      </c>
      <c r="LQ25" s="43">
        <f ca="1"/>
        <v>268.13814086043834</v>
      </c>
      <c r="LR25" s="43">
        <f ca="1"/>
        <v>272.05048733496665</v>
      </c>
      <c r="LS25" s="43">
        <f ca="1"/>
        <v>278.61973349153999</v>
      </c>
      <c r="LT25" s="43">
        <f ca="1"/>
        <v>279.08242886960505</v>
      </c>
      <c r="LU25" s="43">
        <f ca="1"/>
        <v>285.98995675814149</v>
      </c>
      <c r="LV25" s="43">
        <f ca="1"/>
        <v>283.36801628243927</v>
      </c>
      <c r="LW25" s="43">
        <f ca="1"/>
        <v>283.22098197340966</v>
      </c>
      <c r="LX25" s="43">
        <f ca="1"/>
        <v>278.08197864103317</v>
      </c>
      <c r="LY25" s="43">
        <f ca="1"/>
        <v>275.80757380485534</v>
      </c>
      <c r="LZ25" s="43">
        <f ca="1"/>
        <v>283.78958318245407</v>
      </c>
      <c r="MA25" s="43">
        <f ca="1"/>
        <v>290.06167608511447</v>
      </c>
      <c r="MB25" s="43">
        <f ca="1"/>
        <v>287.3605632891655</v>
      </c>
      <c r="MC25" s="43">
        <f ca="1"/>
        <v>291.82403136956691</v>
      </c>
      <c r="MD25" s="43">
        <f ca="1"/>
        <v>300.72731865549088</v>
      </c>
      <c r="ME25" s="43">
        <f ca="1"/>
        <v>307.76234482598301</v>
      </c>
      <c r="MF25" s="43">
        <f ca="1"/>
        <v>315.17575299453739</v>
      </c>
      <c r="MG25" s="43">
        <f ca="1"/>
        <v>311.24078585708145</v>
      </c>
      <c r="MH25" s="43">
        <f ca="1"/>
        <v>301.29694807648656</v>
      </c>
      <c r="MI25" s="43">
        <f ca="1"/>
        <v>294.35034813380241</v>
      </c>
      <c r="MJ25" s="43">
        <f ca="1"/>
        <v>295.37650366115571</v>
      </c>
      <c r="MK25" s="43">
        <f ca="1"/>
        <v>291.19476565539833</v>
      </c>
      <c r="ML25" s="43">
        <f ca="1"/>
        <v>289.30079924118519</v>
      </c>
      <c r="MM25" s="43">
        <f ca="1"/>
        <v>292.58388000154491</v>
      </c>
      <c r="MN25" s="43">
        <f ca="1"/>
        <v>305.6102972120047</v>
      </c>
      <c r="MO25" s="43">
        <f ca="1"/>
        <v>309.85681257069115</v>
      </c>
      <c r="MP25" s="43">
        <f ca="1"/>
        <v>313.968632163763</v>
      </c>
      <c r="MQ25" s="43">
        <f ca="1"/>
        <v>312.850965772748</v>
      </c>
      <c r="MR25" s="43">
        <f ca="1"/>
        <v>313.86066990888122</v>
      </c>
      <c r="MS25" s="43">
        <f ca="1"/>
        <v>313.916193354249</v>
      </c>
      <c r="MT25" s="43">
        <f ca="1"/>
        <v>318.39097176611421</v>
      </c>
      <c r="MU25" s="43">
        <f ca="1"/>
        <v>321.11984628474715</v>
      </c>
      <c r="MV25" s="43">
        <f ca="1"/>
        <v>319.46648146712784</v>
      </c>
      <c r="MW25" s="43">
        <f ca="1"/>
        <v>318.56679600977901</v>
      </c>
      <c r="MX25" s="43">
        <f ca="1"/>
        <v>329.89563528871537</v>
      </c>
      <c r="MY25" s="43">
        <f ca="1"/>
        <v>343.62226483798031</v>
      </c>
      <c r="MZ25" s="43">
        <f ca="1"/>
        <v>344.19703531873222</v>
      </c>
      <c r="NA25" s="43">
        <f ca="1"/>
        <v>342.54881156086918</v>
      </c>
      <c r="NB25" s="43">
        <f ca="1"/>
        <v>331.32484990096088</v>
      </c>
      <c r="NC25" s="43">
        <f ca="1"/>
        <v>337.29053564214706</v>
      </c>
      <c r="ND25" s="43">
        <f ca="1"/>
        <v>346.81794758248333</v>
      </c>
      <c r="NE25" s="43">
        <f ca="1"/>
        <v>348.55151293230057</v>
      </c>
      <c r="NF25" s="43">
        <f ca="1"/>
        <v>352.38879993438724</v>
      </c>
      <c r="NG25" s="43">
        <f ca="1"/>
        <v>373.31702599024771</v>
      </c>
      <c r="NH25" s="43">
        <f ca="1"/>
        <v>376.07160580766197</v>
      </c>
      <c r="NI25" s="43">
        <f ca="1"/>
        <v>374.49432867443562</v>
      </c>
      <c r="NJ25" s="43">
        <f ca="1"/>
        <v>373.12886320316795</v>
      </c>
      <c r="NK25" s="43">
        <f ca="1"/>
        <v>376.42531071889397</v>
      </c>
      <c r="NL25" s="43">
        <f ca="1"/>
        <v>373.22962797439095</v>
      </c>
      <c r="NM25" s="43">
        <f ca="1"/>
        <v>368.41553961861138</v>
      </c>
      <c r="NN25" s="43">
        <f ca="1"/>
        <v>360.56822600662707</v>
      </c>
      <c r="NO25" s="43">
        <f ca="1"/>
        <v>360.2268596388102</v>
      </c>
      <c r="NP25" s="43">
        <f ca="1"/>
        <v>366.54213744342326</v>
      </c>
      <c r="NQ25" s="43">
        <f ca="1"/>
        <v>369.23502454376217</v>
      </c>
      <c r="NR25" s="43">
        <f ca="1"/>
        <v>378.36965951871872</v>
      </c>
      <c r="NS25" s="43">
        <f ca="1"/>
        <v>374.38842284345623</v>
      </c>
      <c r="NT25" s="43">
        <f ca="1"/>
        <v>366.59354804098609</v>
      </c>
      <c r="NU25" s="43">
        <f ca="1"/>
        <v>372.11401800727845</v>
      </c>
      <c r="NV25" s="43">
        <f ca="1"/>
        <v>368.32197233104705</v>
      </c>
      <c r="NW25" s="43">
        <f ca="1"/>
        <v>390.08921933913234</v>
      </c>
      <c r="NX25" s="43">
        <f ca="1"/>
        <v>414.50205569779877</v>
      </c>
      <c r="NY25" s="43">
        <f ca="1"/>
        <v>423.09071012663844</v>
      </c>
      <c r="NZ25" s="43">
        <f ca="1"/>
        <v>427.49968297362324</v>
      </c>
      <c r="OA25" s="43">
        <f ca="1"/>
        <v>420.5109263409376</v>
      </c>
      <c r="OB25" s="43">
        <f ca="1"/>
        <v>411.49350752842423</v>
      </c>
      <c r="OC25" s="43">
        <f ca="1"/>
        <v>411.60455441915985</v>
      </c>
      <c r="OD25" s="43">
        <f ca="1"/>
        <v>410.56400392448899</v>
      </c>
      <c r="OE25" s="43">
        <f ca="1"/>
        <v>406.29692432677746</v>
      </c>
      <c r="OF25" s="43">
        <f ca="1"/>
        <v>408.75640731418133</v>
      </c>
      <c r="OG25" s="43">
        <f ca="1"/>
        <v>409.07720944297313</v>
      </c>
      <c r="OH25" s="43">
        <f ca="1"/>
        <v>408.54253922832015</v>
      </c>
      <c r="OI25" s="43">
        <f ca="1"/>
        <v>405.58026059675217</v>
      </c>
      <c r="OJ25" s="43">
        <f ca="1"/>
        <v>401.94964419686795</v>
      </c>
      <c r="OK25" s="43">
        <f ca="1"/>
        <v>402.65705401933189</v>
      </c>
      <c r="OL25" s="43">
        <f ca="1"/>
        <v>397.48720432841782</v>
      </c>
      <c r="OM25" s="43">
        <f ca="1"/>
        <v>404.03691445791725</v>
      </c>
      <c r="ON25" s="43">
        <f ca="1"/>
        <v>411.07502526426316</v>
      </c>
      <c r="OO25" s="43">
        <f ca="1"/>
        <v>413.11088492774962</v>
      </c>
      <c r="OP25" s="43">
        <f ca="1"/>
        <v>409.47512746810912</v>
      </c>
      <c r="OQ25" s="43">
        <f ca="1"/>
        <v>410.66785333156582</v>
      </c>
      <c r="OR25" s="43">
        <f ca="1"/>
        <v>406.74008367776867</v>
      </c>
      <c r="OS25" s="43">
        <f ca="1"/>
        <v>406.68044738459588</v>
      </c>
      <c r="OT25" s="43">
        <f ca="1"/>
        <v>402.51927361786369</v>
      </c>
      <c r="OU25" s="43">
        <f ca="1"/>
        <v>407.81353695487979</v>
      </c>
      <c r="OV25" s="43">
        <f ca="1"/>
        <v>405.78693119895462</v>
      </c>
      <c r="OW25" s="43">
        <f ca="1"/>
        <v>402.21286645638946</v>
      </c>
      <c r="OX25" s="43">
        <f ca="1"/>
        <v>0</v>
      </c>
      <c r="OY25" s="43">
        <f ca="1"/>
        <v>0</v>
      </c>
      <c r="OZ25" s="43">
        <f ca="1"/>
        <v>0</v>
      </c>
      <c r="PA25" s="43">
        <f ca="1"/>
        <v>0</v>
      </c>
      <c r="PB25" s="43">
        <f ca="1"/>
        <v>0</v>
      </c>
      <c r="PC25" s="43">
        <f ca="1"/>
        <v>0</v>
      </c>
      <c r="PD25" s="43">
        <f ca="1"/>
        <v>0</v>
      </c>
      <c r="PE25" s="43">
        <f ca="1"/>
        <v>0</v>
      </c>
      <c r="PF25" s="43">
        <f ca="1"/>
        <v>0</v>
      </c>
      <c r="PG25" s="43">
        <f ca="1"/>
        <v>0</v>
      </c>
      <c r="PH25" s="43">
        <f ca="1"/>
        <v>0</v>
      </c>
      <c r="PI25" s="43">
        <f ca="1"/>
        <v>0</v>
      </c>
      <c r="PJ25" s="43">
        <f ca="1"/>
        <v>0</v>
      </c>
      <c r="PK25" s="43">
        <f ca="1"/>
        <v>0</v>
      </c>
      <c r="PL25" s="43">
        <f ca="1"/>
        <v>0</v>
      </c>
      <c r="PM25" s="43">
        <f ca="1"/>
        <v>0</v>
      </c>
      <c r="PN25" s="43">
        <f ca="1"/>
        <v>0</v>
      </c>
      <c r="PO25" s="43">
        <f ca="1"/>
        <v>0</v>
      </c>
      <c r="PP25" s="43">
        <f ca="1"/>
        <v>0</v>
      </c>
      <c r="PQ25" s="43">
        <f ca="1"/>
        <v>0</v>
      </c>
      <c r="PR25" s="43">
        <f ca="1"/>
        <v>0</v>
      </c>
      <c r="PS25" s="43">
        <f ca="1"/>
        <v>0</v>
      </c>
      <c r="PT25" s="43">
        <f ca="1"/>
        <v>0</v>
      </c>
      <c r="PU25" s="43">
        <f ca="1"/>
        <v>0</v>
      </c>
      <c r="PV25" s="43">
        <f ca="1"/>
        <v>0</v>
      </c>
      <c r="PW25" s="43">
        <f ca="1"/>
        <v>0</v>
      </c>
      <c r="PX25" s="43">
        <f ca="1"/>
        <v>0</v>
      </c>
      <c r="PY25" s="43">
        <f ca="1"/>
        <v>0</v>
      </c>
      <c r="PZ25" s="43">
        <f ca="1"/>
        <v>0</v>
      </c>
      <c r="QA25" s="43">
        <f ca="1"/>
        <v>0</v>
      </c>
      <c r="QB25" s="43">
        <f ca="1"/>
        <v>0</v>
      </c>
      <c r="QC25" s="43">
        <f ca="1"/>
        <v>0</v>
      </c>
      <c r="QD25" s="43">
        <f ca="1"/>
        <v>0</v>
      </c>
      <c r="QE25" s="43">
        <f ca="1"/>
        <v>0</v>
      </c>
      <c r="QF25" s="43">
        <f ca="1"/>
        <v>0</v>
      </c>
      <c r="QG25" s="43">
        <f ca="1"/>
        <v>0</v>
      </c>
      <c r="QH25" s="43">
        <f ca="1"/>
        <v>0</v>
      </c>
      <c r="QI25" s="43">
        <f ca="1"/>
        <v>0</v>
      </c>
      <c r="QJ25" s="43">
        <f ca="1"/>
        <v>0</v>
      </c>
      <c r="QK25" s="43">
        <f ca="1"/>
        <v>0</v>
      </c>
      <c r="QL25" s="43">
        <f ca="1"/>
        <v>0</v>
      </c>
      <c r="QM25" s="43">
        <f ca="1"/>
        <v>0</v>
      </c>
      <c r="QN25" s="43">
        <f ca="1"/>
        <v>0</v>
      </c>
      <c r="QO25" s="43">
        <f ca="1"/>
        <v>0</v>
      </c>
      <c r="QP25" s="43">
        <f ca="1"/>
        <v>0</v>
      </c>
      <c r="QQ25" s="43">
        <f ca="1"/>
        <v>0</v>
      </c>
      <c r="QR25" s="43">
        <f ca="1"/>
        <v>0</v>
      </c>
      <c r="QS25" s="43">
        <f ca="1"/>
        <v>0</v>
      </c>
      <c r="QT25" s="43">
        <f ca="1"/>
        <v>0</v>
      </c>
      <c r="QU25" s="43">
        <f ca="1"/>
        <v>0</v>
      </c>
      <c r="QV25" s="43">
        <f ca="1"/>
        <v>0</v>
      </c>
      <c r="QW25" s="43">
        <f ca="1"/>
        <v>0</v>
      </c>
      <c r="QX25" s="43">
        <f ca="1"/>
        <v>0</v>
      </c>
      <c r="QY25" s="43">
        <f ca="1"/>
        <v>0</v>
      </c>
      <c r="QZ25" s="43">
        <f ca="1"/>
        <v>0</v>
      </c>
      <c r="RA25" s="43">
        <f ca="1"/>
        <v>0</v>
      </c>
      <c r="RB25" s="43">
        <f ca="1"/>
        <v>0</v>
      </c>
      <c r="RC25" s="43">
        <f ca="1"/>
        <v>0</v>
      </c>
      <c r="RD25" s="43">
        <f ca="1"/>
        <v>0</v>
      </c>
      <c r="RE25" s="43">
        <f ca="1"/>
        <v>0</v>
      </c>
      <c r="RF25" s="43">
        <f ca="1"/>
        <v>0</v>
      </c>
      <c r="RG25" s="43">
        <f ca="1"/>
        <v>0</v>
      </c>
      <c r="RH25" s="43">
        <f ca="1"/>
        <v>0</v>
      </c>
      <c r="RI25" s="43">
        <f ca="1"/>
        <v>0</v>
      </c>
      <c r="RJ25" s="43">
        <f ca="1"/>
        <v>0</v>
      </c>
      <c r="RK25" s="43">
        <f ca="1"/>
        <v>0</v>
      </c>
      <c r="RL25" s="43">
        <f ca="1"/>
        <v>0</v>
      </c>
      <c r="RM25" s="43">
        <f ca="1"/>
        <v>0</v>
      </c>
      <c r="RN25" s="43">
        <f ca="1"/>
        <v>0</v>
      </c>
      <c r="RO25" s="43">
        <f ca="1"/>
        <v>0</v>
      </c>
      <c r="RP25" s="43">
        <f ca="1"/>
        <v>0</v>
      </c>
      <c r="RQ25" s="43">
        <f ca="1"/>
        <v>0</v>
      </c>
      <c r="RR25" s="43">
        <f ca="1"/>
        <v>0</v>
      </c>
      <c r="RS25" s="43">
        <f ca="1"/>
        <v>0</v>
      </c>
      <c r="RT25" s="43">
        <f ca="1"/>
        <v>0</v>
      </c>
      <c r="RU25" s="43">
        <f ca="1"/>
        <v>0</v>
      </c>
      <c r="RV25" s="43">
        <f ca="1"/>
        <v>0</v>
      </c>
      <c r="RW25" s="43">
        <f ca="1"/>
        <v>0</v>
      </c>
      <c r="RX25" s="43">
        <f ca="1"/>
        <v>0</v>
      </c>
      <c r="RY25" s="43">
        <f ca="1"/>
        <v>0</v>
      </c>
      <c r="RZ25" s="43">
        <f ca="1"/>
        <v>0</v>
      </c>
      <c r="SA25" s="43">
        <f ca="1"/>
        <v>0</v>
      </c>
      <c r="SB25" s="43">
        <f ca="1"/>
        <v>0</v>
      </c>
      <c r="SC25" s="43">
        <f ca="1"/>
        <v>0</v>
      </c>
      <c r="SD25" s="43">
        <f ca="1"/>
        <v>0</v>
      </c>
      <c r="SE25" s="43">
        <f ca="1"/>
        <v>0</v>
      </c>
      <c r="SF25" s="43">
        <f ca="1"/>
        <v>0</v>
      </c>
      <c r="SG25" s="43">
        <f ca="1"/>
        <v>0</v>
      </c>
      <c r="SH25" s="43">
        <f ca="1"/>
        <v>0</v>
      </c>
      <c r="SI25" s="43">
        <f ca="1"/>
        <v>0</v>
      </c>
      <c r="SJ25" s="43">
        <f ca="1"/>
        <v>0</v>
      </c>
      <c r="SK25" s="43">
        <f ca="1"/>
        <v>0</v>
      </c>
    </row>
    <row r="26" spans="3:505" x14ac:dyDescent="0.25">
      <c r="C26" s="46" t="s">
        <v>496</v>
      </c>
      <c r="F26" s="45" cm="1">
        <f t="array" aca="1" ref="F26:SK26" ca="1">IF(OFFSET(bHist!$A$1,_xlfn.XMATCH(C26,bHist!B:B,0)-1,3,1,500)=0,"-",OFFSET(bHist!$A$1,_xlfn.XMATCH(C26,bHist!B:B,0)-1,3,1,500))</f>
        <v>319.37603352320195</v>
      </c>
      <c r="G26" s="43">
        <f ca="1"/>
        <v>318.18886612701419</v>
      </c>
      <c r="H26" s="43">
        <f ca="1"/>
        <v>324.27772468471528</v>
      </c>
      <c r="I26" s="43">
        <f ca="1"/>
        <v>322.90053049385551</v>
      </c>
      <c r="J26" s="43">
        <f ca="1"/>
        <v>330.20656067848211</v>
      </c>
      <c r="K26" s="43">
        <f ca="1"/>
        <v>346.8219035199881</v>
      </c>
      <c r="L26" s="43">
        <f ca="1"/>
        <v>352.71473443686966</v>
      </c>
      <c r="M26" s="43">
        <f ca="1"/>
        <v>357.52541276514535</v>
      </c>
      <c r="N26" s="43">
        <f ca="1"/>
        <v>357.51141079080105</v>
      </c>
      <c r="O26" s="43">
        <f ca="1"/>
        <v>355.54013283133509</v>
      </c>
      <c r="P26" s="43">
        <f ca="1"/>
        <v>347.83204595482351</v>
      </c>
      <c r="Q26" s="43">
        <f ca="1"/>
        <v>353.53284979498386</v>
      </c>
      <c r="R26" s="43" t="str">
        <f ca="1"/>
        <v>-</v>
      </c>
      <c r="S26" s="43" t="str">
        <f ca="1"/>
        <v>-</v>
      </c>
      <c r="T26" s="43" t="str">
        <f ca="1"/>
        <v>-</v>
      </c>
      <c r="U26" s="43" t="str">
        <f ca="1"/>
        <v>-</v>
      </c>
      <c r="V26" s="43" t="str">
        <f ca="1"/>
        <v>-</v>
      </c>
      <c r="W26" s="43" t="str">
        <f ca="1"/>
        <v>-</v>
      </c>
      <c r="X26" s="43" t="str">
        <f ca="1"/>
        <v>-</v>
      </c>
      <c r="Y26" s="43" t="str">
        <f ca="1"/>
        <v>-</v>
      </c>
      <c r="Z26" s="43" t="str">
        <f ca="1"/>
        <v>-</v>
      </c>
      <c r="AA26" s="43" t="str">
        <f ca="1"/>
        <v>-</v>
      </c>
      <c r="AB26" s="43" t="str">
        <f ca="1"/>
        <v>-</v>
      </c>
      <c r="AC26" s="43" t="str">
        <f ca="1"/>
        <v>-</v>
      </c>
      <c r="AD26" s="43" t="str">
        <f ca="1"/>
        <v>-</v>
      </c>
      <c r="AE26" s="43" t="str">
        <f ca="1"/>
        <v>-</v>
      </c>
      <c r="AF26" s="43" t="str">
        <f ca="1"/>
        <v>-</v>
      </c>
      <c r="AG26" s="43" t="str">
        <f ca="1"/>
        <v>-</v>
      </c>
      <c r="AH26" s="43" t="str">
        <f ca="1"/>
        <v>-</v>
      </c>
      <c r="AI26" s="43" t="str">
        <f ca="1"/>
        <v>-</v>
      </c>
      <c r="AJ26" s="43" t="str">
        <f ca="1"/>
        <v>-</v>
      </c>
      <c r="AK26" s="43" t="str">
        <f ca="1"/>
        <v>-</v>
      </c>
      <c r="AL26" s="43" t="str">
        <f ca="1"/>
        <v>-</v>
      </c>
      <c r="AM26" s="43" t="str">
        <f ca="1"/>
        <v>-</v>
      </c>
      <c r="AN26" s="43" t="str">
        <f ca="1"/>
        <v>-</v>
      </c>
      <c r="AO26" s="43" t="str">
        <f ca="1"/>
        <v>-</v>
      </c>
      <c r="AP26" s="43" t="str">
        <f ca="1"/>
        <v>-</v>
      </c>
      <c r="AQ26" s="43" t="str">
        <f ca="1"/>
        <v>-</v>
      </c>
      <c r="AR26" s="43" t="str">
        <f ca="1"/>
        <v>-</v>
      </c>
      <c r="AS26" s="43" t="str">
        <f ca="1"/>
        <v>-</v>
      </c>
      <c r="AT26" s="43" t="str">
        <f ca="1"/>
        <v>-</v>
      </c>
      <c r="AU26" s="43" t="str">
        <f ca="1"/>
        <v>-</v>
      </c>
      <c r="AV26" s="43" t="str">
        <f ca="1"/>
        <v>-</v>
      </c>
      <c r="AW26" s="43" t="str">
        <f ca="1"/>
        <v>-</v>
      </c>
      <c r="AX26" s="43" t="str">
        <f ca="1"/>
        <v>-</v>
      </c>
      <c r="AY26" s="43" t="str">
        <f ca="1"/>
        <v>-</v>
      </c>
      <c r="AZ26" s="43" t="str">
        <f ca="1"/>
        <v>-</v>
      </c>
      <c r="BA26" s="43" t="str">
        <f ca="1"/>
        <v>-</v>
      </c>
      <c r="BB26" s="43" t="str">
        <f ca="1"/>
        <v>-</v>
      </c>
      <c r="BC26" s="43" t="str">
        <f ca="1"/>
        <v>-</v>
      </c>
      <c r="BD26" s="43" t="str">
        <f ca="1"/>
        <v>-</v>
      </c>
      <c r="BE26" s="43" t="str">
        <f ca="1"/>
        <v>-</v>
      </c>
      <c r="BF26" s="43" t="str">
        <f ca="1"/>
        <v>-</v>
      </c>
      <c r="BG26" s="43" t="str">
        <f ca="1"/>
        <v>-</v>
      </c>
      <c r="BH26" s="43" t="str">
        <f ca="1"/>
        <v>-</v>
      </c>
      <c r="BI26" s="43" t="str">
        <f ca="1"/>
        <v>-</v>
      </c>
      <c r="BJ26" s="43" t="str">
        <f ca="1"/>
        <v>-</v>
      </c>
      <c r="BK26" s="43" t="str">
        <f ca="1"/>
        <v>-</v>
      </c>
      <c r="BL26" s="43" t="str">
        <f ca="1"/>
        <v>-</v>
      </c>
      <c r="BM26" s="43" t="str">
        <f ca="1"/>
        <v>-</v>
      </c>
      <c r="BN26" s="43" t="str">
        <f ca="1"/>
        <v>-</v>
      </c>
      <c r="BO26" s="43" t="str">
        <f ca="1"/>
        <v>-</v>
      </c>
      <c r="BP26" s="43" t="str">
        <f ca="1"/>
        <v>-</v>
      </c>
      <c r="BQ26" s="43" t="str">
        <f ca="1"/>
        <v>-</v>
      </c>
      <c r="BR26" s="43" t="str">
        <f ca="1"/>
        <v>-</v>
      </c>
      <c r="BS26" s="43" t="str">
        <f ca="1"/>
        <v>-</v>
      </c>
      <c r="BT26" s="43" t="str">
        <f ca="1"/>
        <v>-</v>
      </c>
      <c r="BU26" s="43" t="str">
        <f ca="1"/>
        <v>-</v>
      </c>
      <c r="BV26" s="43" t="str">
        <f ca="1"/>
        <v>-</v>
      </c>
      <c r="BW26" s="43" t="str">
        <f ca="1"/>
        <v>-</v>
      </c>
      <c r="BX26" s="43" t="str">
        <f ca="1"/>
        <v>-</v>
      </c>
      <c r="BY26" s="43" t="str">
        <f ca="1"/>
        <v>-</v>
      </c>
      <c r="BZ26" s="43" t="str">
        <f ca="1"/>
        <v>-</v>
      </c>
      <c r="CA26" s="43" t="str">
        <f ca="1"/>
        <v>-</v>
      </c>
      <c r="CB26" s="43" t="str">
        <f ca="1"/>
        <v>-</v>
      </c>
      <c r="CC26" s="43" t="str">
        <f ca="1"/>
        <v>-</v>
      </c>
      <c r="CD26" s="43" t="str">
        <f ca="1"/>
        <v>-</v>
      </c>
      <c r="CE26" s="43" t="str">
        <f ca="1"/>
        <v>-</v>
      </c>
      <c r="CF26" s="43" t="str">
        <f ca="1"/>
        <v>-</v>
      </c>
      <c r="CG26" s="43" t="str">
        <f ca="1"/>
        <v>-</v>
      </c>
      <c r="CH26" s="43" t="str">
        <f ca="1"/>
        <v>-</v>
      </c>
      <c r="CI26" s="43" t="str">
        <f ca="1"/>
        <v>-</v>
      </c>
      <c r="CJ26" s="43" t="str">
        <f ca="1"/>
        <v>-</v>
      </c>
      <c r="CK26" s="43" t="str">
        <f ca="1"/>
        <v>-</v>
      </c>
      <c r="CL26" s="43" t="str">
        <f ca="1"/>
        <v>-</v>
      </c>
      <c r="CM26" s="43" t="str">
        <f ca="1"/>
        <v>-</v>
      </c>
      <c r="CN26" s="43" t="str">
        <f ca="1"/>
        <v>-</v>
      </c>
      <c r="CO26" s="43" t="str">
        <f ca="1"/>
        <v>-</v>
      </c>
      <c r="CP26" s="43" t="str">
        <f ca="1"/>
        <v>-</v>
      </c>
      <c r="CQ26" s="43" t="str">
        <f ca="1"/>
        <v>-</v>
      </c>
      <c r="CR26" s="43" t="str">
        <f ca="1"/>
        <v>-</v>
      </c>
      <c r="CS26" s="43" t="str">
        <f ca="1"/>
        <v>-</v>
      </c>
      <c r="CT26" s="43" t="str">
        <f ca="1"/>
        <v>-</v>
      </c>
      <c r="CU26" s="43" t="str">
        <f ca="1"/>
        <v>-</v>
      </c>
      <c r="CV26" s="43" t="str">
        <f ca="1"/>
        <v>-</v>
      </c>
      <c r="CW26" s="43" t="str">
        <f ca="1"/>
        <v>-</v>
      </c>
      <c r="CX26" s="43" t="str">
        <f ca="1"/>
        <v>-</v>
      </c>
      <c r="CY26" s="43" t="str">
        <f ca="1"/>
        <v>-</v>
      </c>
      <c r="CZ26" s="43" t="str">
        <f ca="1"/>
        <v>-</v>
      </c>
      <c r="DA26" s="43" t="str">
        <f ca="1"/>
        <v>-</v>
      </c>
      <c r="DB26" s="43" t="str">
        <f ca="1"/>
        <v>-</v>
      </c>
      <c r="DC26" s="43" t="str">
        <f ca="1"/>
        <v>-</v>
      </c>
      <c r="DD26" s="43" t="str">
        <f ca="1"/>
        <v>-</v>
      </c>
      <c r="DE26" s="43" t="str">
        <f ca="1"/>
        <v>-</v>
      </c>
      <c r="DF26" s="43" t="str">
        <f ca="1"/>
        <v>-</v>
      </c>
      <c r="DG26" s="43" t="str">
        <f ca="1"/>
        <v>-</v>
      </c>
      <c r="DH26" s="43" t="str">
        <f ca="1"/>
        <v>-</v>
      </c>
      <c r="DI26" s="43" t="str">
        <f ca="1"/>
        <v>-</v>
      </c>
      <c r="DJ26" s="43" t="str">
        <f ca="1"/>
        <v>-</v>
      </c>
      <c r="DK26" s="43" t="str">
        <f ca="1"/>
        <v>-</v>
      </c>
      <c r="DL26" s="43" t="str">
        <f ca="1"/>
        <v>-</v>
      </c>
      <c r="DM26" s="43" t="str">
        <f ca="1"/>
        <v>-</v>
      </c>
      <c r="DN26" s="43" t="str">
        <f ca="1"/>
        <v>-</v>
      </c>
      <c r="DO26" s="43" t="str">
        <f ca="1"/>
        <v>-</v>
      </c>
      <c r="DP26" s="43" t="str">
        <f ca="1"/>
        <v>-</v>
      </c>
      <c r="DQ26" s="43" t="str">
        <f ca="1"/>
        <v>-</v>
      </c>
      <c r="DR26" s="43" t="str">
        <f ca="1"/>
        <v>-</v>
      </c>
      <c r="DS26" s="43" t="str">
        <f ca="1"/>
        <v>-</v>
      </c>
      <c r="DT26" s="43" t="str">
        <f ca="1"/>
        <v>-</v>
      </c>
      <c r="DU26" s="43" t="str">
        <f ca="1"/>
        <v>-</v>
      </c>
      <c r="DV26" s="43" t="str">
        <f ca="1"/>
        <v>-</v>
      </c>
      <c r="DW26" s="43" t="str">
        <f ca="1"/>
        <v>-</v>
      </c>
      <c r="DX26" s="43" t="str">
        <f ca="1"/>
        <v>-</v>
      </c>
      <c r="DY26" s="43" t="str">
        <f ca="1"/>
        <v>-</v>
      </c>
      <c r="DZ26" s="43" t="str">
        <f ca="1"/>
        <v>-</v>
      </c>
      <c r="EA26" s="43" t="str">
        <f ca="1"/>
        <v>-</v>
      </c>
      <c r="EB26" s="43" t="str">
        <f ca="1"/>
        <v>-</v>
      </c>
      <c r="EC26" s="43" t="str">
        <f ca="1"/>
        <v>-</v>
      </c>
      <c r="ED26" s="43" t="str">
        <f ca="1"/>
        <v>-</v>
      </c>
      <c r="EE26" s="43" t="str">
        <f ca="1"/>
        <v>-</v>
      </c>
      <c r="EF26" s="43" t="str">
        <f ca="1"/>
        <v>-</v>
      </c>
      <c r="EG26" s="43" t="str">
        <f ca="1"/>
        <v>-</v>
      </c>
      <c r="EH26" s="43" t="str">
        <f ca="1"/>
        <v>-</v>
      </c>
      <c r="EI26" s="43" t="str">
        <f ca="1"/>
        <v>-</v>
      </c>
      <c r="EJ26" s="43" t="str">
        <f ca="1"/>
        <v>-</v>
      </c>
      <c r="EK26" s="43" t="str">
        <f ca="1"/>
        <v>-</v>
      </c>
      <c r="EL26" s="43" t="str">
        <f ca="1"/>
        <v>-</v>
      </c>
      <c r="EM26" s="43" t="str">
        <f ca="1"/>
        <v>-</v>
      </c>
      <c r="EN26" s="43" t="str">
        <f ca="1"/>
        <v>-</v>
      </c>
      <c r="EO26" s="43" t="str">
        <f ca="1"/>
        <v>-</v>
      </c>
      <c r="EP26" s="43" t="str">
        <f ca="1"/>
        <v>-</v>
      </c>
      <c r="EQ26" s="43" t="str">
        <f ca="1"/>
        <v>-</v>
      </c>
      <c r="ER26" s="43" t="str">
        <f ca="1"/>
        <v>-</v>
      </c>
      <c r="ES26" s="43" t="str">
        <f ca="1"/>
        <v>-</v>
      </c>
      <c r="ET26" s="43" t="str">
        <f ca="1"/>
        <v>-</v>
      </c>
      <c r="EU26" s="43" t="str">
        <f ca="1"/>
        <v>-</v>
      </c>
      <c r="EV26" s="43" t="str">
        <f ca="1"/>
        <v>-</v>
      </c>
      <c r="EW26" s="43" t="str">
        <f ca="1"/>
        <v>-</v>
      </c>
      <c r="EX26" s="43" t="str">
        <f ca="1"/>
        <v>-</v>
      </c>
      <c r="EY26" s="43" t="str">
        <f ca="1"/>
        <v>-</v>
      </c>
      <c r="EZ26" s="43" t="str">
        <f ca="1"/>
        <v>-</v>
      </c>
      <c r="FA26" s="43" t="str">
        <f ca="1"/>
        <v>-</v>
      </c>
      <c r="FB26" s="43" t="str">
        <f ca="1"/>
        <v>-</v>
      </c>
      <c r="FC26" s="43" t="str">
        <f ca="1"/>
        <v>-</v>
      </c>
      <c r="FD26" s="43" t="str">
        <f ca="1"/>
        <v>-</v>
      </c>
      <c r="FE26" s="43" t="str">
        <f ca="1"/>
        <v>-</v>
      </c>
      <c r="FF26" s="43" t="str">
        <f ca="1"/>
        <v>-</v>
      </c>
      <c r="FG26" s="43" t="str">
        <f ca="1"/>
        <v>-</v>
      </c>
      <c r="FH26" s="43" t="str">
        <f ca="1"/>
        <v>-</v>
      </c>
      <c r="FI26" s="43" t="str">
        <f ca="1"/>
        <v>-</v>
      </c>
      <c r="FJ26" s="43" t="str">
        <f ca="1"/>
        <v>-</v>
      </c>
      <c r="FK26" s="43" t="str">
        <f ca="1"/>
        <v>-</v>
      </c>
      <c r="FL26" s="43" t="str">
        <f ca="1"/>
        <v>-</v>
      </c>
      <c r="FM26" s="43" t="str">
        <f ca="1"/>
        <v>-</v>
      </c>
      <c r="FN26" s="43" t="str">
        <f ca="1"/>
        <v>-</v>
      </c>
      <c r="FO26" s="43" t="str">
        <f ca="1"/>
        <v>-</v>
      </c>
      <c r="FP26" s="43" t="str">
        <f ca="1"/>
        <v>-</v>
      </c>
      <c r="FQ26" s="43" t="str">
        <f ca="1"/>
        <v>-</v>
      </c>
      <c r="FR26" s="43" t="str">
        <f ca="1"/>
        <v>-</v>
      </c>
      <c r="FS26" s="43" t="str">
        <f ca="1"/>
        <v>-</v>
      </c>
      <c r="FT26" s="43" t="str">
        <f ca="1"/>
        <v>-</v>
      </c>
      <c r="FU26" s="43" t="str">
        <f ca="1"/>
        <v>-</v>
      </c>
      <c r="FV26" s="43" t="str">
        <f ca="1"/>
        <v>-</v>
      </c>
      <c r="FW26" s="43" t="str">
        <f ca="1"/>
        <v>-</v>
      </c>
      <c r="FX26" s="43" t="str">
        <f ca="1"/>
        <v>-</v>
      </c>
      <c r="FY26" s="43" t="str">
        <f ca="1"/>
        <v>-</v>
      </c>
      <c r="FZ26" s="43" t="str">
        <f ca="1"/>
        <v>-</v>
      </c>
      <c r="GA26" s="43" t="str">
        <f ca="1"/>
        <v>-</v>
      </c>
      <c r="GB26" s="43" t="str">
        <f ca="1"/>
        <v>-</v>
      </c>
      <c r="GC26" s="43" t="str">
        <f ca="1"/>
        <v>-</v>
      </c>
      <c r="GD26" s="43" t="str">
        <f ca="1"/>
        <v>-</v>
      </c>
      <c r="GE26" s="43" t="str">
        <f ca="1"/>
        <v>-</v>
      </c>
      <c r="GF26" s="43" t="str">
        <f ca="1"/>
        <v>-</v>
      </c>
      <c r="GG26" s="43" t="str">
        <f ca="1"/>
        <v>-</v>
      </c>
      <c r="GH26" s="43" t="str">
        <f ca="1"/>
        <v>-</v>
      </c>
      <c r="GI26" s="43" t="str">
        <f ca="1"/>
        <v>-</v>
      </c>
      <c r="GJ26" s="43" t="str">
        <f ca="1"/>
        <v>-</v>
      </c>
      <c r="GK26" s="43" t="str">
        <f ca="1"/>
        <v>-</v>
      </c>
      <c r="GL26" s="43" t="str">
        <f ca="1"/>
        <v>-</v>
      </c>
      <c r="GM26" s="43" t="str">
        <f ca="1"/>
        <v>-</v>
      </c>
      <c r="GN26" s="43" t="str">
        <f ca="1"/>
        <v>-</v>
      </c>
      <c r="GO26" s="43" t="str">
        <f ca="1"/>
        <v>-</v>
      </c>
      <c r="GP26" s="43" t="str">
        <f ca="1"/>
        <v>-</v>
      </c>
      <c r="GQ26" s="43" t="str">
        <f ca="1"/>
        <v>-</v>
      </c>
      <c r="GR26" s="43" t="str">
        <f ca="1"/>
        <v>-</v>
      </c>
      <c r="GS26" s="43" t="str">
        <f ca="1"/>
        <v>-</v>
      </c>
      <c r="GT26" s="43" t="str">
        <f ca="1"/>
        <v>-</v>
      </c>
      <c r="GU26" s="43" t="str">
        <f ca="1"/>
        <v>-</v>
      </c>
      <c r="GV26" s="43" t="str">
        <f ca="1"/>
        <v>-</v>
      </c>
      <c r="GW26" s="43" t="str">
        <f ca="1"/>
        <v>-</v>
      </c>
      <c r="GX26" s="43" t="str">
        <f ca="1"/>
        <v>-</v>
      </c>
      <c r="GY26" s="43" t="str">
        <f ca="1"/>
        <v>-</v>
      </c>
      <c r="GZ26" s="43" t="str">
        <f ca="1"/>
        <v>-</v>
      </c>
      <c r="HA26" s="43" t="str">
        <f ca="1"/>
        <v>-</v>
      </c>
      <c r="HB26" s="43" t="str">
        <f ca="1"/>
        <v>-</v>
      </c>
      <c r="HC26" s="43" t="str">
        <f ca="1"/>
        <v>-</v>
      </c>
      <c r="HD26" s="43" t="str">
        <f ca="1"/>
        <v>-</v>
      </c>
      <c r="HE26" s="43" t="str">
        <f ca="1"/>
        <v>-</v>
      </c>
      <c r="HF26" s="43" t="str">
        <f ca="1"/>
        <v>-</v>
      </c>
      <c r="HG26" s="43" t="str">
        <f ca="1"/>
        <v>-</v>
      </c>
      <c r="HH26" s="43" t="str">
        <f ca="1"/>
        <v>-</v>
      </c>
      <c r="HI26" s="43" t="str">
        <f ca="1"/>
        <v>-</v>
      </c>
      <c r="HJ26" s="43" t="str">
        <f ca="1"/>
        <v>-</v>
      </c>
      <c r="HK26" s="43" t="str">
        <f ca="1"/>
        <v>-</v>
      </c>
      <c r="HL26" s="43" t="str">
        <f ca="1"/>
        <v>-</v>
      </c>
      <c r="HM26" s="43" t="str">
        <f ca="1"/>
        <v>-</v>
      </c>
      <c r="HN26" s="43" t="str">
        <f ca="1"/>
        <v>-</v>
      </c>
      <c r="HO26" s="43" t="str">
        <f ca="1"/>
        <v>-</v>
      </c>
      <c r="HP26" s="43" t="str">
        <f ca="1"/>
        <v>-</v>
      </c>
      <c r="HQ26" s="43" t="str">
        <f ca="1"/>
        <v>-</v>
      </c>
      <c r="HR26" s="43" t="str">
        <f ca="1"/>
        <v>-</v>
      </c>
      <c r="HS26" s="43" t="str">
        <f ca="1"/>
        <v>-</v>
      </c>
      <c r="HT26" s="43" t="str">
        <f ca="1"/>
        <v>-</v>
      </c>
      <c r="HU26" s="43" t="str">
        <f ca="1"/>
        <v>-</v>
      </c>
      <c r="HV26" s="43" t="str">
        <f ca="1"/>
        <v>-</v>
      </c>
      <c r="HW26" s="43" t="str">
        <f ca="1"/>
        <v>-</v>
      </c>
      <c r="HX26" s="43" t="str">
        <f ca="1"/>
        <v>-</v>
      </c>
      <c r="HY26" s="43" t="str">
        <f ca="1"/>
        <v>-</v>
      </c>
      <c r="HZ26" s="43" t="str">
        <f ca="1"/>
        <v>-</v>
      </c>
      <c r="IA26" s="43" t="str">
        <f ca="1"/>
        <v>-</v>
      </c>
      <c r="IB26" s="43" t="str">
        <f ca="1"/>
        <v>-</v>
      </c>
      <c r="IC26" s="43" t="str">
        <f ca="1"/>
        <v>-</v>
      </c>
      <c r="ID26" s="43" t="str">
        <f ca="1"/>
        <v>-</v>
      </c>
      <c r="IE26" s="43" t="str">
        <f ca="1"/>
        <v>-</v>
      </c>
      <c r="IF26" s="43" t="str">
        <f ca="1"/>
        <v>-</v>
      </c>
      <c r="IG26" s="43" t="str">
        <f ca="1"/>
        <v>-</v>
      </c>
      <c r="IH26" s="43" t="str">
        <f ca="1"/>
        <v>-</v>
      </c>
      <c r="II26" s="43" t="str">
        <f ca="1"/>
        <v>-</v>
      </c>
      <c r="IJ26" s="43" t="str">
        <f ca="1"/>
        <v>-</v>
      </c>
      <c r="IK26" s="43" t="str">
        <f ca="1"/>
        <v>-</v>
      </c>
      <c r="IL26" s="43" t="str">
        <f ca="1"/>
        <v>-</v>
      </c>
      <c r="IM26" s="43" t="str">
        <f ca="1"/>
        <v>-</v>
      </c>
      <c r="IN26" s="43" t="str">
        <f ca="1"/>
        <v>-</v>
      </c>
      <c r="IO26" s="43" t="str">
        <f ca="1"/>
        <v>-</v>
      </c>
      <c r="IP26" s="43" t="str">
        <f ca="1"/>
        <v>-</v>
      </c>
      <c r="IQ26" s="43" t="str">
        <f ca="1"/>
        <v>-</v>
      </c>
      <c r="IR26" s="43" t="str">
        <f ca="1"/>
        <v>-</v>
      </c>
      <c r="IS26" s="43" t="str">
        <f ca="1"/>
        <v>-</v>
      </c>
      <c r="IT26" s="43" t="str">
        <f ca="1"/>
        <v>-</v>
      </c>
      <c r="IU26" s="43" t="str">
        <f ca="1"/>
        <v>-</v>
      </c>
      <c r="IV26" s="43" t="str">
        <f ca="1"/>
        <v>-</v>
      </c>
      <c r="IW26" s="43" t="str">
        <f ca="1"/>
        <v>-</v>
      </c>
      <c r="IX26" s="43" t="str">
        <f ca="1"/>
        <v>-</v>
      </c>
      <c r="IY26" s="43" t="str">
        <f ca="1"/>
        <v>-</v>
      </c>
      <c r="IZ26" s="43" t="str">
        <f ca="1"/>
        <v>-</v>
      </c>
      <c r="JA26" s="43" t="str">
        <f ca="1"/>
        <v>-</v>
      </c>
      <c r="JB26" s="43" t="str">
        <f ca="1"/>
        <v>-</v>
      </c>
      <c r="JC26" s="43" t="str">
        <f ca="1"/>
        <v>-</v>
      </c>
      <c r="JD26" s="43" t="str">
        <f ca="1"/>
        <v>-</v>
      </c>
      <c r="JE26" s="43" t="str">
        <f ca="1"/>
        <v>-</v>
      </c>
      <c r="JF26" s="43" t="str">
        <f ca="1"/>
        <v>-</v>
      </c>
      <c r="JG26" s="43" t="str">
        <f ca="1"/>
        <v>-</v>
      </c>
      <c r="JH26" s="43" t="str">
        <f ca="1"/>
        <v>-</v>
      </c>
      <c r="JI26" s="43" t="str">
        <f ca="1"/>
        <v>-</v>
      </c>
      <c r="JJ26" s="43" t="str">
        <f ca="1"/>
        <v>-</v>
      </c>
      <c r="JK26" s="43" t="str">
        <f ca="1"/>
        <v>-</v>
      </c>
      <c r="JL26" s="43" t="str">
        <f ca="1"/>
        <v>-</v>
      </c>
      <c r="JM26" s="43" t="str">
        <f ca="1"/>
        <v>-</v>
      </c>
      <c r="JN26" s="43" t="str">
        <f ca="1"/>
        <v>-</v>
      </c>
      <c r="JO26" s="43" t="str">
        <f ca="1"/>
        <v>-</v>
      </c>
      <c r="JP26" s="43" t="str">
        <f ca="1"/>
        <v>-</v>
      </c>
      <c r="JQ26" s="43" t="str">
        <f ca="1"/>
        <v>-</v>
      </c>
      <c r="JR26" s="43" t="str">
        <f ca="1"/>
        <v>-</v>
      </c>
      <c r="JS26" s="43" t="str">
        <f ca="1"/>
        <v>-</v>
      </c>
      <c r="JT26" s="43" t="str">
        <f ca="1"/>
        <v>-</v>
      </c>
      <c r="JU26" s="43" t="str">
        <f ca="1"/>
        <v>-</v>
      </c>
      <c r="JV26" s="43" t="str">
        <f ca="1"/>
        <v>-</v>
      </c>
      <c r="JW26" s="43" t="str">
        <f ca="1"/>
        <v>-</v>
      </c>
      <c r="JX26" s="43" t="str">
        <f ca="1"/>
        <v>-</v>
      </c>
      <c r="JY26" s="43" t="str">
        <f ca="1"/>
        <v>-</v>
      </c>
      <c r="JZ26" s="43" t="str">
        <f ca="1"/>
        <v>-</v>
      </c>
      <c r="KA26" s="43" t="str">
        <f ca="1"/>
        <v>-</v>
      </c>
      <c r="KB26" s="43" t="str">
        <f ca="1"/>
        <v>-</v>
      </c>
      <c r="KC26" s="43" t="str">
        <f ca="1"/>
        <v>-</v>
      </c>
      <c r="KD26" s="43" t="str">
        <f ca="1"/>
        <v>-</v>
      </c>
      <c r="KE26" s="43" t="str">
        <f ca="1"/>
        <v>-</v>
      </c>
      <c r="KF26" s="43" t="str">
        <f ca="1"/>
        <v>-</v>
      </c>
      <c r="KG26" s="43" t="str">
        <f ca="1"/>
        <v>-</v>
      </c>
      <c r="KH26" s="43" t="str">
        <f ca="1"/>
        <v>-</v>
      </c>
      <c r="KI26" s="43" t="str">
        <f ca="1"/>
        <v>-</v>
      </c>
      <c r="KJ26" s="43" t="str">
        <f ca="1"/>
        <v>-</v>
      </c>
      <c r="KK26" s="43" t="str">
        <f ca="1"/>
        <v>-</v>
      </c>
      <c r="KL26" s="43" t="str">
        <f ca="1"/>
        <v>-</v>
      </c>
      <c r="KM26" s="43" t="str">
        <f ca="1"/>
        <v>-</v>
      </c>
      <c r="KN26" s="43" t="str">
        <f ca="1"/>
        <v>-</v>
      </c>
      <c r="KO26" s="43" t="str">
        <f ca="1"/>
        <v>-</v>
      </c>
      <c r="KP26" s="43" t="str">
        <f ca="1"/>
        <v>-</v>
      </c>
      <c r="KQ26" s="43" t="str">
        <f ca="1"/>
        <v>-</v>
      </c>
      <c r="KR26" s="43" t="str">
        <f ca="1"/>
        <v>-</v>
      </c>
      <c r="KS26" s="43" t="str">
        <f ca="1"/>
        <v>-</v>
      </c>
      <c r="KT26" s="43" t="str">
        <f ca="1"/>
        <v>-</v>
      </c>
      <c r="KU26" s="43" t="str">
        <f ca="1"/>
        <v>-</v>
      </c>
      <c r="KV26" s="43" t="str">
        <f ca="1"/>
        <v>-</v>
      </c>
      <c r="KW26" s="43" t="str">
        <f ca="1"/>
        <v>-</v>
      </c>
      <c r="KX26" s="43" t="str">
        <f ca="1"/>
        <v>-</v>
      </c>
      <c r="KY26" s="43" t="str">
        <f ca="1"/>
        <v>-</v>
      </c>
      <c r="KZ26" s="43" t="str">
        <f ca="1"/>
        <v>-</v>
      </c>
      <c r="LA26" s="43" t="str">
        <f ca="1"/>
        <v>-</v>
      </c>
      <c r="LB26" s="43" t="str">
        <f ca="1"/>
        <v>-</v>
      </c>
      <c r="LC26" s="43" t="str">
        <f ca="1"/>
        <v>-</v>
      </c>
      <c r="LD26" s="43" t="str">
        <f ca="1"/>
        <v>-</v>
      </c>
      <c r="LE26" s="43" t="str">
        <f ca="1"/>
        <v>-</v>
      </c>
      <c r="LF26" s="43" t="str">
        <f ca="1"/>
        <v>-</v>
      </c>
      <c r="LG26" s="43" t="str">
        <f ca="1"/>
        <v>-</v>
      </c>
      <c r="LH26" s="43" t="str">
        <f ca="1"/>
        <v>-</v>
      </c>
      <c r="LI26" s="43" t="str">
        <f ca="1"/>
        <v>-</v>
      </c>
      <c r="LJ26" s="43" t="str">
        <f ca="1"/>
        <v>-</v>
      </c>
      <c r="LK26" s="43" t="str">
        <f ca="1"/>
        <v>-</v>
      </c>
      <c r="LL26" s="43" t="str">
        <f ca="1"/>
        <v>-</v>
      </c>
      <c r="LM26" s="43" t="str">
        <f ca="1"/>
        <v>-</v>
      </c>
      <c r="LN26" s="43" t="str">
        <f ca="1"/>
        <v>-</v>
      </c>
      <c r="LO26" s="43" t="str">
        <f ca="1"/>
        <v>-</v>
      </c>
      <c r="LP26" s="43" t="str">
        <f ca="1"/>
        <v>-</v>
      </c>
      <c r="LQ26" s="43" t="str">
        <f ca="1"/>
        <v>-</v>
      </c>
      <c r="LR26" s="43" t="str">
        <f ca="1"/>
        <v>-</v>
      </c>
      <c r="LS26" s="43" t="str">
        <f ca="1"/>
        <v>-</v>
      </c>
      <c r="LT26" s="43" t="str">
        <f ca="1"/>
        <v>-</v>
      </c>
      <c r="LU26" s="43" t="str">
        <f ca="1"/>
        <v>-</v>
      </c>
      <c r="LV26" s="43" t="str">
        <f ca="1"/>
        <v>-</v>
      </c>
      <c r="LW26" s="43" t="str">
        <f ca="1"/>
        <v>-</v>
      </c>
      <c r="LX26" s="43" t="str">
        <f ca="1"/>
        <v>-</v>
      </c>
      <c r="LY26" s="43" t="str">
        <f ca="1"/>
        <v>-</v>
      </c>
      <c r="LZ26" s="43" t="str">
        <f ca="1"/>
        <v>-</v>
      </c>
      <c r="MA26" s="43" t="str">
        <f ca="1"/>
        <v>-</v>
      </c>
      <c r="MB26" s="43" t="str">
        <f ca="1"/>
        <v>-</v>
      </c>
      <c r="MC26" s="43" t="str">
        <f ca="1"/>
        <v>-</v>
      </c>
      <c r="MD26" s="43" t="str">
        <f ca="1"/>
        <v>-</v>
      </c>
      <c r="ME26" s="43" t="str">
        <f ca="1"/>
        <v>-</v>
      </c>
      <c r="MF26" s="43" t="str">
        <f ca="1"/>
        <v>-</v>
      </c>
      <c r="MG26" s="43" t="str">
        <f ca="1"/>
        <v>-</v>
      </c>
      <c r="MH26" s="43" t="str">
        <f ca="1"/>
        <v>-</v>
      </c>
      <c r="MI26" s="43" t="str">
        <f ca="1"/>
        <v>-</v>
      </c>
      <c r="MJ26" s="43" t="str">
        <f ca="1"/>
        <v>-</v>
      </c>
      <c r="MK26" s="43" t="str">
        <f ca="1"/>
        <v>-</v>
      </c>
      <c r="ML26" s="43" t="str">
        <f ca="1"/>
        <v>-</v>
      </c>
      <c r="MM26" s="43" t="str">
        <f ca="1"/>
        <v>-</v>
      </c>
      <c r="MN26" s="43" t="str">
        <f ca="1"/>
        <v>-</v>
      </c>
      <c r="MO26" s="43" t="str">
        <f ca="1"/>
        <v>-</v>
      </c>
      <c r="MP26" s="43" t="str">
        <f ca="1"/>
        <v>-</v>
      </c>
      <c r="MQ26" s="43" t="str">
        <f ca="1"/>
        <v>-</v>
      </c>
      <c r="MR26" s="43" t="str">
        <f ca="1"/>
        <v>-</v>
      </c>
      <c r="MS26" s="43" t="str">
        <f ca="1"/>
        <v>-</v>
      </c>
      <c r="MT26" s="43" t="str">
        <f ca="1"/>
        <v>-</v>
      </c>
      <c r="MU26" s="43" t="str">
        <f ca="1"/>
        <v>-</v>
      </c>
      <c r="MV26" s="43" t="str">
        <f ca="1"/>
        <v>-</v>
      </c>
      <c r="MW26" s="43" t="str">
        <f ca="1"/>
        <v>-</v>
      </c>
      <c r="MX26" s="43" t="str">
        <f ca="1"/>
        <v>-</v>
      </c>
      <c r="MY26" s="43" t="str">
        <f ca="1"/>
        <v>-</v>
      </c>
      <c r="MZ26" s="43" t="str">
        <f ca="1"/>
        <v>-</v>
      </c>
      <c r="NA26" s="43" t="str">
        <f ca="1"/>
        <v>-</v>
      </c>
      <c r="NB26" s="43" t="str">
        <f ca="1"/>
        <v>-</v>
      </c>
      <c r="NC26" s="43" t="str">
        <f ca="1"/>
        <v>-</v>
      </c>
      <c r="ND26" s="43" t="str">
        <f ca="1"/>
        <v>-</v>
      </c>
      <c r="NE26" s="43" t="str">
        <f ca="1"/>
        <v>-</v>
      </c>
      <c r="NF26" s="43" t="str">
        <f ca="1"/>
        <v>-</v>
      </c>
      <c r="NG26" s="43" t="str">
        <f ca="1"/>
        <v>-</v>
      </c>
      <c r="NH26" s="43" t="str">
        <f ca="1"/>
        <v>-</v>
      </c>
      <c r="NI26" s="43" t="str">
        <f ca="1"/>
        <v>-</v>
      </c>
      <c r="NJ26" s="43" t="str">
        <f ca="1"/>
        <v>-</v>
      </c>
      <c r="NK26" s="43" t="str">
        <f ca="1"/>
        <v>-</v>
      </c>
      <c r="NL26" s="43" t="str">
        <f ca="1"/>
        <v>-</v>
      </c>
      <c r="NM26" s="43" t="str">
        <f ca="1"/>
        <v>-</v>
      </c>
      <c r="NN26" s="43" t="str">
        <f ca="1"/>
        <v>-</v>
      </c>
      <c r="NO26" s="43" t="str">
        <f ca="1"/>
        <v>-</v>
      </c>
      <c r="NP26" s="43" t="str">
        <f ca="1"/>
        <v>-</v>
      </c>
      <c r="NQ26" s="43" t="str">
        <f ca="1"/>
        <v>-</v>
      </c>
      <c r="NR26" s="43" t="str">
        <f ca="1"/>
        <v>-</v>
      </c>
      <c r="NS26" s="43" t="str">
        <f ca="1"/>
        <v>-</v>
      </c>
      <c r="NT26" s="43" t="str">
        <f ca="1"/>
        <v>-</v>
      </c>
      <c r="NU26" s="43" t="str">
        <f ca="1"/>
        <v>-</v>
      </c>
      <c r="NV26" s="43" t="str">
        <f ca="1"/>
        <v>-</v>
      </c>
      <c r="NW26" s="43" t="str">
        <f ca="1"/>
        <v>-</v>
      </c>
      <c r="NX26" s="43" t="str">
        <f ca="1"/>
        <v>-</v>
      </c>
      <c r="NY26" s="43" t="str">
        <f ca="1"/>
        <v>-</v>
      </c>
      <c r="NZ26" s="43" t="str">
        <f ca="1"/>
        <v>-</v>
      </c>
      <c r="OA26" s="43" t="str">
        <f ca="1"/>
        <v>-</v>
      </c>
      <c r="OB26" s="43" t="str">
        <f ca="1"/>
        <v>-</v>
      </c>
      <c r="OC26" s="43" t="str">
        <f ca="1"/>
        <v>-</v>
      </c>
      <c r="OD26" s="43" t="str">
        <f ca="1"/>
        <v>-</v>
      </c>
      <c r="OE26" s="43" t="str">
        <f ca="1"/>
        <v>-</v>
      </c>
      <c r="OF26" s="43" t="str">
        <f ca="1"/>
        <v>-</v>
      </c>
      <c r="OG26" s="43" t="str">
        <f ca="1"/>
        <v>-</v>
      </c>
      <c r="OH26" s="43" t="str">
        <f ca="1"/>
        <v>-</v>
      </c>
      <c r="OI26" s="43" t="str">
        <f ca="1"/>
        <v>-</v>
      </c>
      <c r="OJ26" s="43" t="str">
        <f ca="1"/>
        <v>-</v>
      </c>
      <c r="OK26" s="43" t="str">
        <f ca="1"/>
        <v>-</v>
      </c>
      <c r="OL26" s="43" t="str">
        <f ca="1"/>
        <v>-</v>
      </c>
      <c r="OM26" s="43" t="str">
        <f ca="1"/>
        <v>-</v>
      </c>
      <c r="ON26" s="43" t="str">
        <f ca="1"/>
        <v>-</v>
      </c>
      <c r="OO26" s="43" t="str">
        <f ca="1"/>
        <v>-</v>
      </c>
      <c r="OP26" s="43" t="str">
        <f ca="1"/>
        <v>-</v>
      </c>
      <c r="OQ26" s="43" t="str">
        <f ca="1"/>
        <v>-</v>
      </c>
      <c r="OR26" s="43" t="str">
        <f ca="1"/>
        <v>-</v>
      </c>
      <c r="OS26" s="43" t="str">
        <f ca="1"/>
        <v>-</v>
      </c>
      <c r="OT26" s="43" t="str">
        <f ca="1"/>
        <v>-</v>
      </c>
      <c r="OU26" s="43" t="str">
        <f ca="1"/>
        <v>-</v>
      </c>
      <c r="OV26" s="43" t="str">
        <f ca="1"/>
        <v>-</v>
      </c>
      <c r="OW26" s="43" t="str">
        <f ca="1"/>
        <v>-</v>
      </c>
      <c r="OX26" s="43" t="str">
        <f ca="1"/>
        <v>-</v>
      </c>
      <c r="OY26" s="43" t="str">
        <f ca="1"/>
        <v>-</v>
      </c>
      <c r="OZ26" s="43" t="str">
        <f ca="1"/>
        <v>-</v>
      </c>
      <c r="PA26" s="43" t="str">
        <f ca="1"/>
        <v>-</v>
      </c>
      <c r="PB26" s="43" t="str">
        <f ca="1"/>
        <v>-</v>
      </c>
      <c r="PC26" s="43" t="str">
        <f ca="1"/>
        <v>-</v>
      </c>
      <c r="PD26" s="43" t="str">
        <f ca="1"/>
        <v>-</v>
      </c>
      <c r="PE26" s="43" t="str">
        <f ca="1"/>
        <v>-</v>
      </c>
      <c r="PF26" s="43" t="str">
        <f ca="1"/>
        <v>-</v>
      </c>
      <c r="PG26" s="43" t="str">
        <f ca="1"/>
        <v>-</v>
      </c>
      <c r="PH26" s="43" t="str">
        <f ca="1"/>
        <v>-</v>
      </c>
      <c r="PI26" s="43" t="str">
        <f ca="1"/>
        <v>-</v>
      </c>
      <c r="PJ26" s="43" t="str">
        <f ca="1"/>
        <v>-</v>
      </c>
      <c r="PK26" s="43" t="str">
        <f ca="1"/>
        <v>-</v>
      </c>
      <c r="PL26" s="43" t="str">
        <f ca="1"/>
        <v>-</v>
      </c>
      <c r="PM26" s="43" t="str">
        <f ca="1"/>
        <v>-</v>
      </c>
      <c r="PN26" s="43" t="str">
        <f ca="1"/>
        <v>-</v>
      </c>
      <c r="PO26" s="43" t="str">
        <f ca="1"/>
        <v>-</v>
      </c>
      <c r="PP26" s="43" t="str">
        <f ca="1"/>
        <v>-</v>
      </c>
      <c r="PQ26" s="43" t="str">
        <f ca="1"/>
        <v>-</v>
      </c>
      <c r="PR26" s="43" t="str">
        <f ca="1"/>
        <v>-</v>
      </c>
      <c r="PS26" s="43" t="str">
        <f ca="1"/>
        <v>-</v>
      </c>
      <c r="PT26" s="43" t="str">
        <f ca="1"/>
        <v>-</v>
      </c>
      <c r="PU26" s="43" t="str">
        <f ca="1"/>
        <v>-</v>
      </c>
      <c r="PV26" s="43" t="str">
        <f ca="1"/>
        <v>-</v>
      </c>
      <c r="PW26" s="43" t="str">
        <f ca="1"/>
        <v>-</v>
      </c>
      <c r="PX26" s="43" t="str">
        <f ca="1"/>
        <v>-</v>
      </c>
      <c r="PY26" s="43" t="str">
        <f ca="1"/>
        <v>-</v>
      </c>
      <c r="PZ26" s="43" t="str">
        <f ca="1"/>
        <v>-</v>
      </c>
      <c r="QA26" s="43" t="str">
        <f ca="1"/>
        <v>-</v>
      </c>
      <c r="QB26" s="43" t="str">
        <f ca="1"/>
        <v>-</v>
      </c>
      <c r="QC26" s="43" t="str">
        <f ca="1"/>
        <v>-</v>
      </c>
      <c r="QD26" s="43" t="str">
        <f ca="1"/>
        <v>-</v>
      </c>
      <c r="QE26" s="43" t="str">
        <f ca="1"/>
        <v>-</v>
      </c>
      <c r="QF26" s="43" t="str">
        <f ca="1"/>
        <v>-</v>
      </c>
      <c r="QG26" s="43" t="str">
        <f ca="1"/>
        <v>-</v>
      </c>
      <c r="QH26" s="43" t="str">
        <f ca="1"/>
        <v>-</v>
      </c>
      <c r="QI26" s="43" t="str">
        <f ca="1"/>
        <v>-</v>
      </c>
      <c r="QJ26" s="43" t="str">
        <f ca="1"/>
        <v>-</v>
      </c>
      <c r="QK26" s="43" t="str">
        <f ca="1"/>
        <v>-</v>
      </c>
      <c r="QL26" s="43" t="str">
        <f ca="1"/>
        <v>-</v>
      </c>
      <c r="QM26" s="43" t="str">
        <f ca="1"/>
        <v>-</v>
      </c>
      <c r="QN26" s="43" t="str">
        <f ca="1"/>
        <v>-</v>
      </c>
      <c r="QO26" s="43" t="str">
        <f ca="1"/>
        <v>-</v>
      </c>
      <c r="QP26" s="43" t="str">
        <f ca="1"/>
        <v>-</v>
      </c>
      <c r="QQ26" s="43" t="str">
        <f ca="1"/>
        <v>-</v>
      </c>
      <c r="QR26" s="43" t="str">
        <f ca="1"/>
        <v>-</v>
      </c>
      <c r="QS26" s="43" t="str">
        <f ca="1"/>
        <v>-</v>
      </c>
      <c r="QT26" s="43" t="str">
        <f ca="1"/>
        <v>-</v>
      </c>
      <c r="QU26" s="43" t="str">
        <f ca="1"/>
        <v>-</v>
      </c>
      <c r="QV26" s="43" t="str">
        <f ca="1"/>
        <v>-</v>
      </c>
      <c r="QW26" s="43" t="str">
        <f ca="1"/>
        <v>-</v>
      </c>
      <c r="QX26" s="43" t="str">
        <f ca="1"/>
        <v>-</v>
      </c>
      <c r="QY26" s="43" t="str">
        <f ca="1"/>
        <v>-</v>
      </c>
      <c r="QZ26" s="43" t="str">
        <f ca="1"/>
        <v>-</v>
      </c>
      <c r="RA26" s="43" t="str">
        <f ca="1"/>
        <v>-</v>
      </c>
      <c r="RB26" s="43" t="str">
        <f ca="1"/>
        <v>-</v>
      </c>
      <c r="RC26" s="43" t="str">
        <f ca="1"/>
        <v>-</v>
      </c>
      <c r="RD26" s="43" t="str">
        <f ca="1"/>
        <v>-</v>
      </c>
      <c r="RE26" s="43" t="str">
        <f ca="1"/>
        <v>-</v>
      </c>
      <c r="RF26" s="43" t="str">
        <f ca="1"/>
        <v>-</v>
      </c>
      <c r="RG26" s="43" t="str">
        <f ca="1"/>
        <v>-</v>
      </c>
      <c r="RH26" s="43" t="str">
        <f ca="1"/>
        <v>-</v>
      </c>
      <c r="RI26" s="43" t="str">
        <f ca="1"/>
        <v>-</v>
      </c>
      <c r="RJ26" s="43" t="str">
        <f ca="1"/>
        <v>-</v>
      </c>
      <c r="RK26" s="43" t="str">
        <f ca="1"/>
        <v>-</v>
      </c>
      <c r="RL26" s="43" t="str">
        <f ca="1"/>
        <v>-</v>
      </c>
      <c r="RM26" s="43" t="str">
        <f ca="1"/>
        <v>-</v>
      </c>
      <c r="RN26" s="43" t="str">
        <f ca="1"/>
        <v>-</v>
      </c>
      <c r="RO26" s="43" t="str">
        <f ca="1"/>
        <v>-</v>
      </c>
      <c r="RP26" s="43" t="str">
        <f ca="1"/>
        <v>-</v>
      </c>
      <c r="RQ26" s="43" t="str">
        <f ca="1"/>
        <v>-</v>
      </c>
      <c r="RR26" s="43" t="str">
        <f ca="1"/>
        <v>-</v>
      </c>
      <c r="RS26" s="43" t="str">
        <f ca="1"/>
        <v>-</v>
      </c>
      <c r="RT26" s="43" t="str">
        <f ca="1"/>
        <v>-</v>
      </c>
      <c r="RU26" s="43" t="str">
        <f ca="1"/>
        <v>-</v>
      </c>
      <c r="RV26" s="43" t="str">
        <f ca="1"/>
        <v>-</v>
      </c>
      <c r="RW26" s="43" t="str">
        <f ca="1"/>
        <v>-</v>
      </c>
      <c r="RX26" s="43" t="str">
        <f ca="1"/>
        <v>-</v>
      </c>
      <c r="RY26" s="43" t="str">
        <f ca="1"/>
        <v>-</v>
      </c>
      <c r="RZ26" s="43" t="str">
        <f ca="1"/>
        <v>-</v>
      </c>
      <c r="SA26" s="43" t="str">
        <f ca="1"/>
        <v>-</v>
      </c>
      <c r="SB26" s="43" t="str">
        <f ca="1"/>
        <v>-</v>
      </c>
      <c r="SC26" s="43" t="str">
        <f ca="1"/>
        <v>-</v>
      </c>
      <c r="SD26" s="43" t="str">
        <f ca="1"/>
        <v>-</v>
      </c>
      <c r="SE26" s="43" t="str">
        <f ca="1"/>
        <v>-</v>
      </c>
      <c r="SF26" s="43" t="str">
        <f ca="1"/>
        <v>-</v>
      </c>
      <c r="SG26" s="43" t="str">
        <f ca="1"/>
        <v>-</v>
      </c>
      <c r="SH26" s="43" t="str">
        <f ca="1"/>
        <v>-</v>
      </c>
      <c r="SI26" s="43" t="str">
        <f ca="1"/>
        <v>-</v>
      </c>
      <c r="SJ26" s="43" t="str">
        <f ca="1"/>
        <v>-</v>
      </c>
      <c r="SK26" s="43" t="str">
        <f ca="1"/>
        <v>-</v>
      </c>
    </row>
    <row r="27" spans="3:505" x14ac:dyDescent="0.25">
      <c r="C27" s="46" t="s">
        <v>494</v>
      </c>
      <c r="F27" s="45" cm="1">
        <f t="array" aca="1" ref="F27:SK27" ca="1">IF(OFFSET(bHist!$A$1,_xlfn.XMATCH(C27,bHist!B:B,0)-2,3,1,500)=0,"-",OFFSET(bHist!$A$1,_xlfn.XMATCH(C27,bHist!B:B,0)-2,3,1,500))</f>
        <v>309.39710717010496</v>
      </c>
      <c r="G27" s="43">
        <f ca="1"/>
        <v>315.14597050380712</v>
      </c>
      <c r="H27" s="43">
        <f ca="1"/>
        <v>329.69120074653631</v>
      </c>
      <c r="I27" s="43">
        <f ca="1"/>
        <v>335.90638245677951</v>
      </c>
      <c r="J27" s="43">
        <f ca="1"/>
        <v>346.26296437454221</v>
      </c>
      <c r="K27" s="43">
        <f ca="1"/>
        <v>354.8641760158539</v>
      </c>
      <c r="L27" s="43">
        <f ca="1"/>
        <v>358.82890934944157</v>
      </c>
      <c r="M27" s="43">
        <f ca="1"/>
        <v>357.4176286239624</v>
      </c>
      <c r="N27" s="43">
        <f ca="1"/>
        <v>361.07422206115723</v>
      </c>
      <c r="O27" s="43">
        <f ca="1"/>
        <v>352.24190549755099</v>
      </c>
      <c r="P27" s="43">
        <f ca="1"/>
        <v>341.09751257801054</v>
      </c>
      <c r="Q27" s="43">
        <f ca="1"/>
        <v>340.84278359699249</v>
      </c>
      <c r="R27" s="43">
        <f ca="1"/>
        <v>335.3938430957794</v>
      </c>
      <c r="S27" s="43">
        <f ca="1"/>
        <v>331.74649385547639</v>
      </c>
      <c r="T27" s="43">
        <f ca="1"/>
        <v>317.51762057304381</v>
      </c>
      <c r="U27" s="43">
        <f ca="1"/>
        <v>307.52361660003658</v>
      </c>
      <c r="V27" s="43">
        <f ca="1"/>
        <v>336.16419283676146</v>
      </c>
      <c r="W27" s="43">
        <f ca="1"/>
        <v>306.22634763622284</v>
      </c>
      <c r="X27" s="43">
        <f ca="1"/>
        <v>286.69849526882172</v>
      </c>
      <c r="Y27" s="43">
        <f ca="1"/>
        <v>253.03523872089386</v>
      </c>
      <c r="Z27" s="43">
        <f ca="1"/>
        <v>218.82143889141082</v>
      </c>
      <c r="AA27" s="43">
        <f ca="1"/>
        <v>184.52649555587766</v>
      </c>
      <c r="AB27" s="43">
        <f ca="1"/>
        <v>204.0338052635193</v>
      </c>
      <c r="AC27" s="43">
        <f ca="1"/>
        <v>289.40088216018671</v>
      </c>
      <c r="AD27" s="43">
        <f ca="1"/>
        <v>334.3061092615128</v>
      </c>
      <c r="AE27" s="43">
        <f ca="1"/>
        <v>384.44457893657682</v>
      </c>
      <c r="AF27" s="43">
        <f ca="1"/>
        <v>389.39022427368161</v>
      </c>
      <c r="AG27" s="43">
        <f ca="1"/>
        <v>389.65419745159147</v>
      </c>
      <c r="AH27" s="43">
        <f ca="1"/>
        <v>379.14251845264437</v>
      </c>
      <c r="AI27" s="43">
        <f ca="1"/>
        <v>374.65600156116489</v>
      </c>
      <c r="AJ27" s="43">
        <f ca="1"/>
        <v>392.83214691638943</v>
      </c>
      <c r="AK27" s="43">
        <f ca="1"/>
        <v>465.81713564300537</v>
      </c>
      <c r="AL27" s="43">
        <f ca="1"/>
        <v>412.58699567413328</v>
      </c>
      <c r="AM27" s="43">
        <f ca="1"/>
        <v>404.3463077116013</v>
      </c>
      <c r="AN27" s="43">
        <f ca="1"/>
        <v>413.52271382617948</v>
      </c>
      <c r="AO27" s="43">
        <f ca="1"/>
        <v>430.44267553710938</v>
      </c>
      <c r="AP27" s="43">
        <f ca="1"/>
        <v>440.6564859695435</v>
      </c>
      <c r="AQ27" s="43">
        <f ca="1"/>
        <v>440.11518688488002</v>
      </c>
      <c r="AR27" s="43">
        <f ca="1"/>
        <v>436.19770166873934</v>
      </c>
      <c r="AS27" s="43">
        <f ca="1"/>
        <v>400.68252434349063</v>
      </c>
      <c r="AT27" s="43">
        <f ca="1"/>
        <v>398.48035121726991</v>
      </c>
      <c r="AU27" s="43">
        <f ca="1"/>
        <v>393.95583040523525</v>
      </c>
      <c r="AV27" s="43">
        <f ca="1"/>
        <v>413.35426401615143</v>
      </c>
      <c r="AW27" s="43">
        <f ca="1"/>
        <v>387.14799296092986</v>
      </c>
      <c r="AX27" s="43">
        <f ca="1"/>
        <v>386.82033753776545</v>
      </c>
      <c r="AY27" s="43">
        <f ca="1"/>
        <v>379.55645304679865</v>
      </c>
      <c r="AZ27" s="43">
        <f ca="1"/>
        <v>371.0723345661163</v>
      </c>
      <c r="BA27" s="43">
        <f ca="1"/>
        <v>327.04119763755796</v>
      </c>
      <c r="BB27" s="43">
        <f ca="1"/>
        <v>314.84604767131805</v>
      </c>
      <c r="BC27" s="43">
        <f ca="1"/>
        <v>306.26024302482608</v>
      </c>
      <c r="BD27" s="43">
        <f ca="1"/>
        <v>306.71115440654751</v>
      </c>
      <c r="BE27" s="43">
        <f ca="1"/>
        <v>321.86342024517057</v>
      </c>
      <c r="BF27" s="43">
        <f ca="1"/>
        <v>334.0945198659897</v>
      </c>
      <c r="BG27" s="43">
        <f ca="1"/>
        <v>345.39606413269041</v>
      </c>
      <c r="BH27" s="43">
        <f ca="1"/>
        <v>340.6404383983612</v>
      </c>
      <c r="BI27" s="43">
        <f ca="1"/>
        <v>327.13569387245184</v>
      </c>
      <c r="BJ27" s="43">
        <f ca="1"/>
        <v>327.69342708492275</v>
      </c>
      <c r="BK27" s="43">
        <f ca="1"/>
        <v>323.44828644561767</v>
      </c>
      <c r="BL27" s="43">
        <f ca="1"/>
        <v>305.37485438919066</v>
      </c>
      <c r="BM27" s="43">
        <f ca="1"/>
        <v>332.96878211116791</v>
      </c>
      <c r="BN27" s="43">
        <f ca="1"/>
        <v>399.78481011199949</v>
      </c>
      <c r="BO27" s="43">
        <f ca="1"/>
        <v>487.25545536804202</v>
      </c>
      <c r="BP27" s="43">
        <f ca="1"/>
        <v>497.07176533412928</v>
      </c>
      <c r="BQ27" s="43">
        <f ca="1"/>
        <v>506.68367583560939</v>
      </c>
      <c r="BR27" s="43">
        <f ca="1"/>
        <v>508.48937562847141</v>
      </c>
      <c r="BS27" s="43">
        <f ca="1"/>
        <v>507.72313441944118</v>
      </c>
      <c r="BT27" s="43">
        <f ca="1"/>
        <v>502.7240781669617</v>
      </c>
      <c r="BU27" s="43">
        <f ca="1"/>
        <v>501.80890267467498</v>
      </c>
      <c r="BV27" s="43">
        <f ca="1"/>
        <v>497.22583528232576</v>
      </c>
      <c r="BW27" s="43">
        <f ca="1"/>
        <v>497.93250277805328</v>
      </c>
      <c r="BX27" s="43">
        <f ca="1"/>
        <v>497.08614519596097</v>
      </c>
      <c r="BY27" s="43">
        <f ca="1"/>
        <v>499.10035298538207</v>
      </c>
      <c r="BZ27" s="43">
        <f ca="1"/>
        <v>534.65558849716194</v>
      </c>
      <c r="CA27" s="43">
        <f ca="1"/>
        <v>539.08253167533871</v>
      </c>
      <c r="CB27" s="43">
        <f ca="1"/>
        <v>526.84937778854373</v>
      </c>
      <c r="CC27" s="43">
        <f ca="1"/>
        <v>508.66706963539127</v>
      </c>
      <c r="CD27" s="43">
        <f ca="1"/>
        <v>501.32820443630214</v>
      </c>
      <c r="CE27" s="43">
        <f ca="1"/>
        <v>402.08764227104189</v>
      </c>
      <c r="CF27" s="43">
        <f ca="1"/>
        <v>351.294888882637</v>
      </c>
      <c r="CG27" s="43">
        <f ca="1"/>
        <v>281.89151288509368</v>
      </c>
      <c r="CH27" s="43">
        <f ca="1"/>
        <v>247.52261597442629</v>
      </c>
      <c r="CI27" s="43">
        <f ca="1"/>
        <v>187.55037507247926</v>
      </c>
      <c r="CJ27" s="43">
        <f ca="1"/>
        <v>177.9579800977707</v>
      </c>
      <c r="CK27" s="43">
        <f ca="1"/>
        <v>196.02011369132998</v>
      </c>
      <c r="CL27" s="43">
        <f ca="1"/>
        <v>143.36208679676054</v>
      </c>
      <c r="CM27" s="43">
        <f ca="1"/>
        <v>128.30329006004334</v>
      </c>
      <c r="CN27" s="43">
        <f ca="1"/>
        <v>125.56289924812316</v>
      </c>
      <c r="CO27" s="43">
        <f ca="1"/>
        <v>126.27162100982667</v>
      </c>
      <c r="CP27" s="43">
        <f ca="1"/>
        <v>132.1242247753143</v>
      </c>
      <c r="CQ27" s="43">
        <f ca="1"/>
        <v>130.64001760768889</v>
      </c>
      <c r="CR27" s="43">
        <f ca="1"/>
        <v>104.67923133659363</v>
      </c>
      <c r="CS27" s="43">
        <f ca="1"/>
        <v>99.985233581542957</v>
      </c>
      <c r="CT27" s="43">
        <f ca="1"/>
        <v>88.450530126571664</v>
      </c>
      <c r="CU27" s="43">
        <f ca="1"/>
        <v>72.306053821563722</v>
      </c>
      <c r="CV27" s="43">
        <f ca="1"/>
        <v>65.03395226669312</v>
      </c>
      <c r="CW27" s="43">
        <f ca="1"/>
        <v>65.344146429061894</v>
      </c>
      <c r="CX27" s="43">
        <f ca="1"/>
        <v>66.935175427436832</v>
      </c>
      <c r="CY27" s="43">
        <f ca="1"/>
        <v>67.786668674468984</v>
      </c>
      <c r="CZ27" s="43">
        <f ca="1"/>
        <v>68.045506187438974</v>
      </c>
      <c r="DA27" s="43">
        <f ca="1"/>
        <v>69.443434184074391</v>
      </c>
      <c r="DB27" s="43">
        <f ca="1"/>
        <v>70.067931040763852</v>
      </c>
      <c r="DC27" s="43">
        <f ca="1"/>
        <v>72.472449365615859</v>
      </c>
      <c r="DD27" s="43">
        <f ca="1"/>
        <v>72.621383648872381</v>
      </c>
      <c r="DE27" s="43">
        <f ca="1"/>
        <v>70.811575324058538</v>
      </c>
      <c r="DF27" s="43">
        <f ca="1"/>
        <v>67.624381662368762</v>
      </c>
      <c r="DG27" s="43">
        <f ca="1"/>
        <v>67.250505254745491</v>
      </c>
      <c r="DH27" s="43">
        <f ca="1"/>
        <v>71.381634132385244</v>
      </c>
      <c r="DI27" s="43">
        <f ca="1"/>
        <v>73.716307414054882</v>
      </c>
      <c r="DJ27" s="43">
        <f ca="1"/>
        <v>76.258461559295654</v>
      </c>
      <c r="DK27" s="43">
        <f ca="1"/>
        <v>75.41004971122743</v>
      </c>
      <c r="DL27" s="43">
        <f ca="1"/>
        <v>75.977027120590208</v>
      </c>
      <c r="DM27" s="43">
        <f ca="1"/>
        <v>76.409450108528148</v>
      </c>
      <c r="DN27" s="43">
        <f ca="1"/>
        <v>74.908808813095106</v>
      </c>
      <c r="DO27" s="43">
        <f ca="1"/>
        <v>73.427683044433593</v>
      </c>
      <c r="DP27" s="43">
        <f ca="1"/>
        <v>72.264968502044667</v>
      </c>
      <c r="DQ27" s="43">
        <f ca="1"/>
        <v>68.860022646903985</v>
      </c>
      <c r="DR27" s="43">
        <f ca="1"/>
        <v>63.594938950538634</v>
      </c>
      <c r="DS27" s="43">
        <f ca="1"/>
        <v>64.488544650077813</v>
      </c>
      <c r="DT27" s="43">
        <f ca="1"/>
        <v>63.847613665580752</v>
      </c>
      <c r="DU27" s="43">
        <f ca="1"/>
        <v>64.432052335739129</v>
      </c>
      <c r="DV27" s="43">
        <f ca="1"/>
        <v>66.11038763809205</v>
      </c>
      <c r="DW27" s="43">
        <f ca="1"/>
        <v>69.033608121871936</v>
      </c>
      <c r="DX27" s="43">
        <f ca="1"/>
        <v>68.083510107994073</v>
      </c>
      <c r="DY27" s="43">
        <f ca="1"/>
        <v>68.128703959465014</v>
      </c>
      <c r="DZ27" s="43">
        <f ca="1"/>
        <v>68.536475755691527</v>
      </c>
      <c r="EA27" s="43">
        <f ca="1"/>
        <v>68.501553234100328</v>
      </c>
      <c r="EB27" s="43">
        <f ca="1"/>
        <v>71.678475565910333</v>
      </c>
      <c r="EC27" s="43">
        <f ca="1"/>
        <v>70.497272629737864</v>
      </c>
      <c r="ED27" s="43">
        <f ca="1"/>
        <v>70.431536118507381</v>
      </c>
      <c r="EE27" s="43">
        <f ca="1"/>
        <v>69.053123648643492</v>
      </c>
      <c r="EF27" s="43">
        <f ca="1"/>
        <v>68.414246930122374</v>
      </c>
      <c r="EG27" s="43">
        <f ca="1"/>
        <v>67.979769676208491</v>
      </c>
      <c r="EH27" s="43">
        <f ca="1"/>
        <v>68.884673838615413</v>
      </c>
      <c r="EI27" s="43">
        <f ca="1"/>
        <v>67.878083510398852</v>
      </c>
      <c r="EJ27" s="43">
        <f ca="1"/>
        <v>77.036001231193552</v>
      </c>
      <c r="EK27" s="43">
        <f ca="1"/>
        <v>73.76252839851378</v>
      </c>
      <c r="EL27" s="43">
        <f ca="1"/>
        <v>78.840673891067496</v>
      </c>
      <c r="EM27" s="43">
        <f ca="1"/>
        <v>80.096857535362233</v>
      </c>
      <c r="EN27" s="43">
        <f ca="1"/>
        <v>80.565230177879329</v>
      </c>
      <c r="EO27" s="43">
        <f ca="1"/>
        <v>81.173292906761162</v>
      </c>
      <c r="EP27" s="43">
        <f ca="1"/>
        <v>81.476297138214107</v>
      </c>
      <c r="EQ27" s="43">
        <f ca="1"/>
        <v>83.091977328300487</v>
      </c>
      <c r="ER27" s="43">
        <f ca="1"/>
        <v>83.133062647819514</v>
      </c>
      <c r="ES27" s="43">
        <f ca="1"/>
        <v>85.600236084938047</v>
      </c>
      <c r="ET27" s="43">
        <f ca="1"/>
        <v>86.847175532340998</v>
      </c>
      <c r="EU27" s="43">
        <f ca="1"/>
        <v>86.423996741294872</v>
      </c>
      <c r="EV27" s="43">
        <f ca="1"/>
        <v>85.706030782699571</v>
      </c>
      <c r="EW27" s="43">
        <f ca="1"/>
        <v>88.230723667144787</v>
      </c>
      <c r="EX27" s="43">
        <f ca="1"/>
        <v>89.401655273437513</v>
      </c>
      <c r="EY27" s="43">
        <f ca="1"/>
        <v>87.998591611862196</v>
      </c>
      <c r="EZ27" s="43">
        <f ca="1"/>
        <v>86.174403425216667</v>
      </c>
      <c r="FA27" s="43">
        <f ca="1"/>
        <v>87.551788762092599</v>
      </c>
      <c r="FB27" s="43">
        <f ca="1"/>
        <v>89.298941974639888</v>
      </c>
      <c r="FC27" s="43">
        <f ca="1"/>
        <v>89.182875946998593</v>
      </c>
      <c r="FD27" s="43">
        <f ca="1"/>
        <v>89.516694168090822</v>
      </c>
      <c r="FE27" s="43">
        <f ca="1"/>
        <v>89.748826223373413</v>
      </c>
      <c r="FF27" s="43">
        <f ca="1"/>
        <v>91.352180817604051</v>
      </c>
      <c r="FG27" s="43">
        <f ca="1"/>
        <v>91.891425636291501</v>
      </c>
      <c r="FH27" s="43">
        <f ca="1"/>
        <v>92.772705739974981</v>
      </c>
      <c r="FI27" s="43">
        <f ca="1"/>
        <v>87.058764927864075</v>
      </c>
      <c r="FJ27" s="43">
        <f ca="1"/>
        <v>86.716729642868046</v>
      </c>
      <c r="FK27" s="43">
        <f ca="1"/>
        <v>83.889032526969913</v>
      </c>
      <c r="FL27" s="43">
        <f ca="1"/>
        <v>84.993200489044199</v>
      </c>
      <c r="FM27" s="43">
        <f ca="1"/>
        <v>85.822096810340895</v>
      </c>
      <c r="FN27" s="43">
        <f ca="1"/>
        <v>85.597154685974118</v>
      </c>
      <c r="FO27" s="43">
        <f ca="1"/>
        <v>85.237658140182504</v>
      </c>
      <c r="FP27" s="43">
        <f ca="1"/>
        <v>85.141107639312736</v>
      </c>
      <c r="FQ27" s="43">
        <f ca="1"/>
        <v>82.574302302360536</v>
      </c>
      <c r="FR27" s="43">
        <f ca="1"/>
        <v>84.814479349136349</v>
      </c>
      <c r="FS27" s="43">
        <f ca="1"/>
        <v>85.188355756759648</v>
      </c>
      <c r="FT27" s="43">
        <f ca="1"/>
        <v>87.350470696449293</v>
      </c>
      <c r="FU27" s="43">
        <f ca="1"/>
        <v>88.349871093750011</v>
      </c>
      <c r="FV27" s="43">
        <f ca="1"/>
        <v>88.174231352806089</v>
      </c>
      <c r="FW27" s="43">
        <f ca="1"/>
        <v>86.202136015892023</v>
      </c>
      <c r="FX27" s="43">
        <f ca="1"/>
        <v>84.709711784362781</v>
      </c>
      <c r="FY27" s="43">
        <f ca="1"/>
        <v>81.511219659805306</v>
      </c>
      <c r="FZ27" s="43">
        <f ca="1"/>
        <v>80.324881058692938</v>
      </c>
      <c r="GA27" s="43">
        <f ca="1"/>
        <v>81.751568778991697</v>
      </c>
      <c r="GB27" s="43">
        <f ca="1"/>
        <v>83.364167570114148</v>
      </c>
      <c r="GC27" s="43">
        <f ca="1"/>
        <v>82.270270937919605</v>
      </c>
      <c r="GD27" s="43">
        <f ca="1"/>
        <v>82.482887466430668</v>
      </c>
      <c r="GE27" s="43">
        <f ca="1"/>
        <v>83.915737984657284</v>
      </c>
      <c r="GF27" s="43">
        <f ca="1"/>
        <v>84.913084115982059</v>
      </c>
      <c r="GG27" s="43">
        <f ca="1"/>
        <v>85.966922561645504</v>
      </c>
      <c r="GH27" s="43">
        <f ca="1"/>
        <v>88.676499383926398</v>
      </c>
      <c r="GI27" s="43">
        <f ca="1"/>
        <v>90.21206320095061</v>
      </c>
      <c r="GJ27" s="43">
        <f ca="1"/>
        <v>90.860184116363513</v>
      </c>
      <c r="GK27" s="43">
        <f ca="1"/>
        <v>93.96418000602722</v>
      </c>
      <c r="GL27" s="43">
        <f ca="1"/>
        <v>97.663913028717047</v>
      </c>
      <c r="GM27" s="43">
        <f ca="1"/>
        <v>97.098989885330212</v>
      </c>
      <c r="GN27" s="43">
        <f ca="1"/>
        <v>95.535693477630616</v>
      </c>
      <c r="GO27" s="43">
        <f ca="1"/>
        <v>94.133656949043285</v>
      </c>
      <c r="GP27" s="43">
        <f ca="1"/>
        <v>93.776214669227613</v>
      </c>
      <c r="GQ27" s="43">
        <f ca="1"/>
        <v>92.307414496421814</v>
      </c>
      <c r="GR27" s="43">
        <f ca="1"/>
        <v>89.040104461669927</v>
      </c>
      <c r="GS27" s="43">
        <f ca="1"/>
        <v>88.983612147331229</v>
      </c>
      <c r="GT27" s="43">
        <f ca="1"/>
        <v>87.471672389030459</v>
      </c>
      <c r="GU27" s="43">
        <f ca="1"/>
        <v>85.988492354393003</v>
      </c>
      <c r="GV27" s="43">
        <f ca="1"/>
        <v>87.910258174896228</v>
      </c>
      <c r="GW27" s="43">
        <f ca="1"/>
        <v>85.673162527084344</v>
      </c>
      <c r="GX27" s="43">
        <f ca="1"/>
        <v>85.411243615150454</v>
      </c>
      <c r="GY27" s="43">
        <f ca="1"/>
        <v>83.504884789466871</v>
      </c>
      <c r="GZ27" s="43">
        <f ca="1"/>
        <v>84.300912855148312</v>
      </c>
      <c r="HA27" s="43">
        <f ca="1"/>
        <v>83.520291784286485</v>
      </c>
      <c r="HB27" s="43">
        <f ca="1"/>
        <v>73.116461749076848</v>
      </c>
      <c r="HC27" s="43">
        <f ca="1"/>
        <v>72.814484650611888</v>
      </c>
      <c r="HD27" s="43">
        <f ca="1"/>
        <v>74.228846775054933</v>
      </c>
      <c r="HE27" s="43">
        <f ca="1"/>
        <v>74.922161541938777</v>
      </c>
      <c r="HF27" s="43">
        <f ca="1"/>
        <v>92.567279142379761</v>
      </c>
      <c r="HG27" s="43">
        <f ca="1"/>
        <v>86.920101974487295</v>
      </c>
      <c r="HH27" s="43">
        <f ca="1"/>
        <v>86.350043166160589</v>
      </c>
      <c r="HI27" s="43">
        <f ca="1"/>
        <v>92.856930644989006</v>
      </c>
      <c r="HJ27" s="43">
        <f ca="1"/>
        <v>91.943809418678285</v>
      </c>
      <c r="HK27" s="43">
        <f ca="1"/>
        <v>95.989686258316027</v>
      </c>
      <c r="HL27" s="43">
        <f ca="1"/>
        <v>96.722032078742984</v>
      </c>
      <c r="HM27" s="43">
        <f ca="1"/>
        <v>91.043013788223277</v>
      </c>
      <c r="HN27" s="43">
        <f ca="1"/>
        <v>88.482371249198906</v>
      </c>
      <c r="HO27" s="43">
        <f ca="1"/>
        <v>92.979159470558159</v>
      </c>
      <c r="HP27" s="43">
        <f ca="1"/>
        <v>91.666483511924753</v>
      </c>
      <c r="HQ27" s="43">
        <f ca="1"/>
        <v>87.392583148956305</v>
      </c>
      <c r="HR27" s="43">
        <f ca="1"/>
        <v>81.882014668464649</v>
      </c>
      <c r="HS27" s="43">
        <f ca="1"/>
        <v>85.172948761940006</v>
      </c>
      <c r="HT27" s="43">
        <f ca="1"/>
        <v>88.284134582519528</v>
      </c>
      <c r="HU27" s="43">
        <f ca="1"/>
        <v>94.230207449913024</v>
      </c>
      <c r="HV27" s="43">
        <f ca="1"/>
        <v>101.82791016197206</v>
      </c>
      <c r="HW27" s="43">
        <f ca="1"/>
        <v>103.36963677692412</v>
      </c>
      <c r="HX27" s="43">
        <f ca="1"/>
        <v>110.09735784816741</v>
      </c>
      <c r="HY27" s="43">
        <f ca="1"/>
        <v>111.42338653564454</v>
      </c>
      <c r="HZ27" s="43">
        <f ca="1"/>
        <v>106.53628777885436</v>
      </c>
      <c r="IA27" s="43">
        <f ca="1"/>
        <v>102.23568195819854</v>
      </c>
      <c r="IB27" s="43">
        <f ca="1"/>
        <v>100.86343228626251</v>
      </c>
      <c r="IC27" s="43">
        <f ca="1"/>
        <v>100.98463397884368</v>
      </c>
      <c r="ID27" s="43">
        <f ca="1"/>
        <v>101.16130085277558</v>
      </c>
      <c r="IE27" s="43">
        <f ca="1"/>
        <v>103.75583878040314</v>
      </c>
      <c r="IF27" s="43">
        <f ca="1"/>
        <v>103.79486983394622</v>
      </c>
      <c r="IG27" s="43">
        <f ca="1"/>
        <v>105.21128622436524</v>
      </c>
      <c r="IH27" s="43">
        <f ca="1"/>
        <v>101.16232798576354</v>
      </c>
      <c r="II27" s="43">
        <f ca="1"/>
        <v>91.62745245838164</v>
      </c>
      <c r="IJ27" s="43">
        <f ca="1"/>
        <v>91.796929401397705</v>
      </c>
      <c r="IK27" s="43">
        <f ca="1"/>
        <v>89.583457812309263</v>
      </c>
      <c r="IL27" s="43">
        <f ca="1"/>
        <v>87.424424271583547</v>
      </c>
      <c r="IM27" s="43">
        <f ca="1"/>
        <v>88.567623287200917</v>
      </c>
      <c r="IN27" s="43">
        <f ca="1"/>
        <v>88.531673632621761</v>
      </c>
      <c r="IO27" s="43">
        <f ca="1"/>
        <v>94.619490852355966</v>
      </c>
      <c r="IP27" s="43">
        <f ca="1"/>
        <v>96.179705861091605</v>
      </c>
      <c r="IQ27" s="43">
        <f ca="1"/>
        <v>96.577206327438347</v>
      </c>
      <c r="IR27" s="43">
        <f ca="1"/>
        <v>95.642515308380126</v>
      </c>
      <c r="IS27" s="43">
        <f ca="1"/>
        <v>96.276256361961373</v>
      </c>
      <c r="IT27" s="43">
        <f ca="1"/>
        <v>93.495807363510124</v>
      </c>
      <c r="IU27" s="43">
        <f ca="1"/>
        <v>91.716813028335565</v>
      </c>
      <c r="IV27" s="43">
        <f ca="1"/>
        <v>93.192803132057179</v>
      </c>
      <c r="IW27" s="43">
        <f ca="1"/>
        <v>93.181504669189451</v>
      </c>
      <c r="IX27" s="43">
        <f ca="1"/>
        <v>96.189977190971376</v>
      </c>
      <c r="IY27" s="43">
        <f ca="1"/>
        <v>100.37759838294983</v>
      </c>
      <c r="IZ27" s="43">
        <f ca="1"/>
        <v>99.687365015029911</v>
      </c>
      <c r="JA27" s="43">
        <f ca="1"/>
        <v>93.520458555221552</v>
      </c>
      <c r="JB27" s="43">
        <f ca="1"/>
        <v>86.130236706733712</v>
      </c>
      <c r="JC27" s="43">
        <f ca="1"/>
        <v>85.605371749877918</v>
      </c>
      <c r="JD27" s="43">
        <f ca="1"/>
        <v>87.293978382110595</v>
      </c>
      <c r="JE27" s="43">
        <f ca="1"/>
        <v>88.403282009124752</v>
      </c>
      <c r="JF27" s="43">
        <f ca="1"/>
        <v>86.450702198982242</v>
      </c>
      <c r="JG27" s="43">
        <f ca="1"/>
        <v>94.003211059570305</v>
      </c>
      <c r="JH27" s="43">
        <f ca="1"/>
        <v>97.267439695358263</v>
      </c>
      <c r="JI27" s="43">
        <f ca="1"/>
        <v>88.986693546295157</v>
      </c>
      <c r="JJ27" s="43">
        <f ca="1"/>
        <v>90.40927273464203</v>
      </c>
      <c r="JK27" s="43">
        <f ca="1"/>
        <v>87.132718502998358</v>
      </c>
      <c r="JL27" s="43">
        <f ca="1"/>
        <v>84.2372306098938</v>
      </c>
      <c r="JM27" s="43">
        <f ca="1"/>
        <v>80.997653165817269</v>
      </c>
      <c r="JN27" s="43">
        <f ca="1"/>
        <v>89.14076349449158</v>
      </c>
      <c r="JO27" s="43">
        <f ca="1"/>
        <v>97.128776741981511</v>
      </c>
      <c r="JP27" s="43">
        <f ca="1"/>
        <v>103.84519935035706</v>
      </c>
      <c r="JQ27" s="43">
        <f ca="1"/>
        <v>105.59748822784425</v>
      </c>
      <c r="JR27" s="43">
        <f ca="1"/>
        <v>106.94303244209289</v>
      </c>
      <c r="JS27" s="43">
        <f ca="1"/>
        <v>109.40609734725953</v>
      </c>
      <c r="JT27" s="43">
        <f ca="1"/>
        <v>106.45000860786439</v>
      </c>
      <c r="JU27" s="43">
        <f ca="1"/>
        <v>111.52815410041808</v>
      </c>
      <c r="JV27" s="43">
        <f ca="1"/>
        <v>115.58738366889955</v>
      </c>
      <c r="JW27" s="43">
        <f ca="1"/>
        <v>116.91443948936461</v>
      </c>
      <c r="JX27" s="43">
        <f ca="1"/>
        <v>123.46960221862793</v>
      </c>
      <c r="JY27" s="43">
        <f ca="1"/>
        <v>139.1138647584915</v>
      </c>
      <c r="JZ27" s="43">
        <f ca="1"/>
        <v>146.30276854133604</v>
      </c>
      <c r="KA27" s="43">
        <f ca="1"/>
        <v>141.43210391235351</v>
      </c>
      <c r="KB27" s="43">
        <f ca="1"/>
        <v>137.29378510379792</v>
      </c>
      <c r="KC27" s="43">
        <f ca="1"/>
        <v>139.81026092433927</v>
      </c>
      <c r="KD27" s="43">
        <f ca="1"/>
        <v>138.13808841991425</v>
      </c>
      <c r="KE27" s="43">
        <f ca="1"/>
        <v>142.50237648582458</v>
      </c>
      <c r="KF27" s="43">
        <f ca="1"/>
        <v>140.94113434410093</v>
      </c>
      <c r="KG27" s="43">
        <f ca="1"/>
        <v>141.73305387783051</v>
      </c>
      <c r="KH27" s="43">
        <f ca="1"/>
        <v>131.31895251274108</v>
      </c>
      <c r="KI27" s="43">
        <f ca="1"/>
        <v>127.76404524135589</v>
      </c>
      <c r="KJ27" s="43">
        <f ca="1"/>
        <v>127.71474285793303</v>
      </c>
      <c r="KK27" s="43">
        <f ca="1"/>
        <v>129.9015089893341</v>
      </c>
      <c r="KL27" s="43">
        <f ca="1"/>
        <v>128.0691037387848</v>
      </c>
      <c r="KM27" s="43">
        <f ca="1"/>
        <v>133.3485672969818</v>
      </c>
      <c r="KN27" s="43">
        <f ca="1"/>
        <v>133.28796645069121</v>
      </c>
      <c r="KO27" s="43">
        <f ca="1"/>
        <v>130.37296303081513</v>
      </c>
      <c r="KP27" s="43">
        <f ca="1"/>
        <v>123.90716087150574</v>
      </c>
      <c r="KQ27" s="43">
        <f ca="1"/>
        <v>124.54603759002686</v>
      </c>
      <c r="KR27" s="43">
        <f ca="1"/>
        <v>114.2408123216629</v>
      </c>
      <c r="KS27" s="43">
        <f ca="1"/>
        <v>97.08358289051057</v>
      </c>
      <c r="KT27" s="43">
        <f ca="1"/>
        <v>89.3677598848343</v>
      </c>
      <c r="KU27" s="43">
        <f ca="1"/>
        <v>90.483226309776313</v>
      </c>
      <c r="KV27" s="43">
        <f ca="1"/>
        <v>89.877217846870423</v>
      </c>
      <c r="KW27" s="43">
        <f ca="1"/>
        <v>91.900669833183287</v>
      </c>
      <c r="KX27" s="43">
        <f ca="1"/>
        <v>94.999530057907094</v>
      </c>
      <c r="KY27" s="43">
        <f ca="1"/>
        <v>97.221218710899365</v>
      </c>
      <c r="KZ27" s="43">
        <f ca="1"/>
        <v>96.671702562332143</v>
      </c>
      <c r="LA27" s="43">
        <f ca="1"/>
        <v>96.46422169876098</v>
      </c>
      <c r="LB27" s="43">
        <f ca="1"/>
        <v>97.798467450141914</v>
      </c>
      <c r="LC27" s="43">
        <f ca="1"/>
        <v>100.81412990283965</v>
      </c>
      <c r="LD27" s="43">
        <f ca="1"/>
        <v>98.501026413917543</v>
      </c>
      <c r="LE27" s="43">
        <f ca="1"/>
        <v>97.948428866386422</v>
      </c>
      <c r="LF27" s="43">
        <f ca="1"/>
        <v>97.294145153045662</v>
      </c>
      <c r="LG27" s="43">
        <f ca="1"/>
        <v>107.36312983417511</v>
      </c>
      <c r="LH27" s="43">
        <f ca="1"/>
        <v>112.02836786556244</v>
      </c>
      <c r="LI27" s="43">
        <f ca="1"/>
        <v>116.95655194187165</v>
      </c>
      <c r="LJ27" s="43">
        <f ca="1"/>
        <v>115.76507767581938</v>
      </c>
      <c r="LK27" s="43">
        <f ca="1"/>
        <v>115.46207344436647</v>
      </c>
      <c r="LL27" s="43">
        <f ca="1"/>
        <v>114.89612316799165</v>
      </c>
      <c r="LM27" s="43">
        <f ca="1"/>
        <v>114.45240171718598</v>
      </c>
      <c r="LN27" s="43">
        <f ca="1"/>
        <v>114.18842853927612</v>
      </c>
      <c r="LO27" s="43">
        <f ca="1"/>
        <v>117.75463427352906</v>
      </c>
      <c r="LP27" s="43">
        <f ca="1"/>
        <v>118.17678593158723</v>
      </c>
      <c r="LQ27" s="43">
        <f ca="1"/>
        <v>129.38999676132201</v>
      </c>
      <c r="LR27" s="43">
        <f ca="1"/>
        <v>136.21118693447113</v>
      </c>
      <c r="LS27" s="43">
        <f ca="1"/>
        <v>139.79690819549563</v>
      </c>
      <c r="LT27" s="43">
        <f ca="1"/>
        <v>140.99865379142761</v>
      </c>
      <c r="LU27" s="43">
        <f ca="1"/>
        <v>147.03100582981108</v>
      </c>
      <c r="LV27" s="43">
        <f ca="1"/>
        <v>146.76189698696135</v>
      </c>
      <c r="LW27" s="43">
        <f ca="1"/>
        <v>144.81958850669861</v>
      </c>
      <c r="LX27" s="43">
        <f ca="1"/>
        <v>140.5395253458023</v>
      </c>
      <c r="LY27" s="43">
        <f ca="1"/>
        <v>137.17669194316863</v>
      </c>
      <c r="LZ27" s="43">
        <f ca="1"/>
        <v>142.55681453418731</v>
      </c>
      <c r="MA27" s="43">
        <f ca="1"/>
        <v>144.07080855846402</v>
      </c>
      <c r="MB27" s="43">
        <f ca="1"/>
        <v>142.85673736667633</v>
      </c>
      <c r="MC27" s="43">
        <f ca="1"/>
        <v>149.55056304931639</v>
      </c>
      <c r="MD27" s="43">
        <f ca="1"/>
        <v>155.99274114990237</v>
      </c>
      <c r="ME27" s="43">
        <f ca="1"/>
        <v>162.67526836967465</v>
      </c>
      <c r="MF27" s="43">
        <f ca="1"/>
        <v>165.34992267036438</v>
      </c>
      <c r="MG27" s="43">
        <f ca="1"/>
        <v>162.77490026950835</v>
      </c>
      <c r="MH27" s="43">
        <f ca="1"/>
        <v>158.8450894575119</v>
      </c>
      <c r="MI27" s="43">
        <f ca="1"/>
        <v>157.0455524625778</v>
      </c>
      <c r="MJ27" s="43">
        <f ca="1"/>
        <v>158.54619375801087</v>
      </c>
      <c r="MK27" s="43">
        <f ca="1"/>
        <v>160.17830807590485</v>
      </c>
      <c r="ML27" s="43">
        <f ca="1"/>
        <v>157.55090189266207</v>
      </c>
      <c r="MM27" s="43">
        <f ca="1"/>
        <v>160.49569216918945</v>
      </c>
      <c r="MN27" s="43">
        <f ca="1"/>
        <v>166.62048617649077</v>
      </c>
      <c r="MO27" s="43">
        <f ca="1"/>
        <v>172.2389036207199</v>
      </c>
      <c r="MP27" s="43">
        <f ca="1"/>
        <v>176.25704786968231</v>
      </c>
      <c r="MQ27" s="43">
        <f ca="1"/>
        <v>172.97433084011078</v>
      </c>
      <c r="MR27" s="43">
        <f ca="1"/>
        <v>174.24797574520113</v>
      </c>
      <c r="MS27" s="43">
        <f ca="1"/>
        <v>172.11256626319886</v>
      </c>
      <c r="MT27" s="43">
        <f ca="1"/>
        <v>173.52898265361785</v>
      </c>
      <c r="MU27" s="43">
        <f ca="1"/>
        <v>175.98074909591674</v>
      </c>
      <c r="MV27" s="43">
        <f ca="1"/>
        <v>175.32954678153993</v>
      </c>
      <c r="MW27" s="43">
        <f ca="1"/>
        <v>177.29547932052611</v>
      </c>
      <c r="MX27" s="43">
        <f ca="1"/>
        <v>183.37713374233243</v>
      </c>
      <c r="MY27" s="43">
        <f ca="1"/>
        <v>190.8484990968704</v>
      </c>
      <c r="MZ27" s="43">
        <f ca="1"/>
        <v>188.73260514163974</v>
      </c>
      <c r="NA27" s="43">
        <f ca="1"/>
        <v>183.91329716205598</v>
      </c>
      <c r="NB27" s="43">
        <f ca="1"/>
        <v>179.34563676452638</v>
      </c>
      <c r="NC27" s="43">
        <f ca="1"/>
        <v>187.42301058197023</v>
      </c>
      <c r="ND27" s="43">
        <f ca="1"/>
        <v>196.43507541847231</v>
      </c>
      <c r="NE27" s="43">
        <f ca="1"/>
        <v>194.8943759365082</v>
      </c>
      <c r="NF27" s="43">
        <f ca="1"/>
        <v>196.21218756008147</v>
      </c>
      <c r="NG27" s="43">
        <f ca="1"/>
        <v>219.12341598987581</v>
      </c>
      <c r="NH27" s="43">
        <f ca="1"/>
        <v>227.23673946189882</v>
      </c>
      <c r="NI27" s="43">
        <f ca="1"/>
        <v>227.17100295066831</v>
      </c>
      <c r="NJ27" s="43">
        <f ca="1"/>
        <v>227.83555799388887</v>
      </c>
      <c r="NK27" s="43">
        <f ca="1"/>
        <v>228.73943502330781</v>
      </c>
      <c r="NL27" s="43">
        <f ca="1"/>
        <v>230.39003773498536</v>
      </c>
      <c r="NM27" s="43">
        <f ca="1"/>
        <v>226.74063422870637</v>
      </c>
      <c r="NN27" s="43">
        <f ca="1"/>
        <v>216.99725070476529</v>
      </c>
      <c r="NO27" s="43">
        <f ca="1"/>
        <v>219.74483144760131</v>
      </c>
      <c r="NP27" s="43">
        <f ca="1"/>
        <v>231.91122169017791</v>
      </c>
      <c r="NQ27" s="43">
        <f ca="1"/>
        <v>234.59820158672335</v>
      </c>
      <c r="NR27" s="43">
        <f ca="1"/>
        <v>249.70835497283935</v>
      </c>
      <c r="NS27" s="43">
        <f ca="1"/>
        <v>248.10910891056062</v>
      </c>
      <c r="NT27" s="43">
        <f ca="1"/>
        <v>243.38018863391875</v>
      </c>
      <c r="NU27" s="43">
        <f ca="1"/>
        <v>255.87731569862365</v>
      </c>
      <c r="NV27" s="43">
        <f ca="1"/>
        <v>253.43376632022859</v>
      </c>
      <c r="NW27" s="43">
        <f ca="1"/>
        <v>278.89947449111935</v>
      </c>
      <c r="NX27" s="43">
        <f ca="1"/>
        <v>294.51497730731967</v>
      </c>
      <c r="NY27" s="43">
        <f ca="1"/>
        <v>302.34378494167333</v>
      </c>
      <c r="NZ27" s="43">
        <f ca="1"/>
        <v>304.25836083126069</v>
      </c>
      <c r="OA27" s="43">
        <f ca="1"/>
        <v>292.07450932788845</v>
      </c>
      <c r="OB27" s="43">
        <f ca="1"/>
        <v>286.02675029468537</v>
      </c>
      <c r="OC27" s="43">
        <f ca="1"/>
        <v>287.73384532070156</v>
      </c>
      <c r="OD27" s="43">
        <f ca="1"/>
        <v>288.20427222919466</v>
      </c>
      <c r="OE27" s="43">
        <f ca="1"/>
        <v>283.8348484983444</v>
      </c>
      <c r="OF27" s="43">
        <f ca="1"/>
        <v>284.81062483692165</v>
      </c>
      <c r="OG27" s="43">
        <f ca="1"/>
        <v>283.17234772109987</v>
      </c>
      <c r="OH27" s="43">
        <f ca="1"/>
        <v>280.61581371402735</v>
      </c>
      <c r="OI27" s="43">
        <f ca="1"/>
        <v>278.56976480197909</v>
      </c>
      <c r="OJ27" s="43">
        <f ca="1"/>
        <v>273.98156174469</v>
      </c>
      <c r="OK27" s="43">
        <f ca="1"/>
        <v>272.86609531974796</v>
      </c>
      <c r="OL27" s="43">
        <f ca="1"/>
        <v>272.35869162368772</v>
      </c>
      <c r="OM27" s="43">
        <f ca="1"/>
        <v>280.59116252231593</v>
      </c>
      <c r="ON27" s="43">
        <f ca="1"/>
        <v>289.01468015670775</v>
      </c>
      <c r="OO27" s="43">
        <f ca="1"/>
        <v>293.91205024337773</v>
      </c>
      <c r="OP27" s="43">
        <f ca="1"/>
        <v>290.13220084762577</v>
      </c>
      <c r="OQ27" s="43">
        <f ca="1"/>
        <v>285.85316481971745</v>
      </c>
      <c r="OR27" s="43">
        <f ca="1"/>
        <v>279.36784713363647</v>
      </c>
      <c r="OS27" s="43">
        <f ca="1"/>
        <v>272.43161806583407</v>
      </c>
      <c r="OT27" s="43">
        <f ca="1"/>
        <v>268.61273761653899</v>
      </c>
      <c r="OU27" s="43">
        <f ca="1"/>
        <v>270.32085977554323</v>
      </c>
      <c r="OV27" s="43">
        <f ca="1"/>
        <v>262.48178081130982</v>
      </c>
      <c r="OW27" s="43">
        <f ca="1"/>
        <v>252.63260258960725</v>
      </c>
      <c r="OX27" s="43">
        <f ca="1"/>
        <v>245.12220618152617</v>
      </c>
      <c r="OY27" s="43">
        <f ca="1"/>
        <v>195.75203198146818</v>
      </c>
      <c r="OZ27" s="43">
        <f ca="1"/>
        <v>198.31164738750459</v>
      </c>
      <c r="PA27" s="43">
        <f ca="1"/>
        <v>198.78618282794952</v>
      </c>
      <c r="PB27" s="43">
        <f ca="1"/>
        <v>201.55944189548495</v>
      </c>
      <c r="PC27" s="43">
        <f ca="1"/>
        <v>205.1020235710144</v>
      </c>
      <c r="PD27" s="43">
        <f ca="1"/>
        <v>180.72507636737822</v>
      </c>
      <c r="PE27" s="43">
        <f ca="1"/>
        <v>174.35068904399873</v>
      </c>
      <c r="PF27" s="43">
        <f ca="1"/>
        <v>168.92639973449707</v>
      </c>
      <c r="PG27" s="43">
        <f ca="1"/>
        <v>164.17590966510772</v>
      </c>
      <c r="PH27" s="43">
        <f ca="1"/>
        <v>162.00146912956239</v>
      </c>
      <c r="PI27" s="43">
        <f ca="1"/>
        <v>162.00763192749025</v>
      </c>
      <c r="PJ27" s="43">
        <f ca="1"/>
        <v>159.07208584785462</v>
      </c>
      <c r="PK27" s="43">
        <f ca="1"/>
        <v>155.26142246246337</v>
      </c>
      <c r="PL27" s="43">
        <f ca="1"/>
        <v>159.40076840400695</v>
      </c>
      <c r="PM27" s="43">
        <f ca="1"/>
        <v>163.33468774795534</v>
      </c>
      <c r="PN27" s="43">
        <f ca="1"/>
        <v>164.78705379295349</v>
      </c>
      <c r="PO27" s="43">
        <f ca="1"/>
        <v>166.12848947525026</v>
      </c>
      <c r="PP27" s="43">
        <f ca="1"/>
        <v>167.27887842178347</v>
      </c>
      <c r="PQ27" s="43">
        <f ca="1"/>
        <v>171.04640222167967</v>
      </c>
      <c r="PR27" s="43">
        <f ca="1"/>
        <v>175.0933061943054</v>
      </c>
      <c r="PS27" s="43">
        <f ca="1"/>
        <v>174.85706560707092</v>
      </c>
      <c r="PT27" s="43">
        <f ca="1"/>
        <v>173.74878911304472</v>
      </c>
      <c r="PU27" s="43">
        <f ca="1"/>
        <v>156.42208273887633</v>
      </c>
      <c r="PV27" s="43">
        <f ca="1"/>
        <v>150.59310303211214</v>
      </c>
      <c r="PW27" s="43">
        <f ca="1"/>
        <v>146.15588852405546</v>
      </c>
      <c r="PX27" s="43">
        <f ca="1"/>
        <v>140.39675386047361</v>
      </c>
      <c r="PY27" s="43">
        <f ca="1"/>
        <v>141.21846025085449</v>
      </c>
      <c r="PZ27" s="43">
        <f ca="1"/>
        <v>138.49655783271788</v>
      </c>
      <c r="QA27" s="43">
        <f ca="1"/>
        <v>136.06225265121458</v>
      </c>
      <c r="QB27" s="43">
        <f ca="1"/>
        <v>134.62529360103605</v>
      </c>
      <c r="QC27" s="43">
        <f ca="1"/>
        <v>134.48149498271943</v>
      </c>
      <c r="QD27" s="43">
        <f ca="1"/>
        <v>132.77953562164305</v>
      </c>
      <c r="QE27" s="43">
        <f ca="1"/>
        <v>131.92496097564697</v>
      </c>
      <c r="QF27" s="43">
        <f ca="1"/>
        <v>124.25022328948975</v>
      </c>
      <c r="QG27" s="43">
        <f ca="1"/>
        <v>123.77979638099671</v>
      </c>
      <c r="QH27" s="43">
        <f ca="1"/>
        <v>121.2982430820465</v>
      </c>
      <c r="QI27" s="43">
        <f ca="1"/>
        <v>116.07732610416411</v>
      </c>
      <c r="QJ27" s="43">
        <f ca="1"/>
        <v>114.98959226989746</v>
      </c>
      <c r="QK27" s="43">
        <f ca="1"/>
        <v>118.2117084531784</v>
      </c>
      <c r="QL27" s="43">
        <f ca="1"/>
        <v>121.18423132038117</v>
      </c>
      <c r="QM27" s="43">
        <f ca="1"/>
        <v>120.93669227027894</v>
      </c>
      <c r="QN27" s="43">
        <f ca="1"/>
        <v>122.89440774536132</v>
      </c>
      <c r="QO27" s="43">
        <f ca="1"/>
        <v>120.38614898872376</v>
      </c>
      <c r="QP27" s="43">
        <f ca="1"/>
        <v>122.12200373840332</v>
      </c>
      <c r="QQ27" s="43">
        <f ca="1"/>
        <v>122.61708183860779</v>
      </c>
      <c r="QR27" s="43">
        <f ca="1"/>
        <v>125.79605843639374</v>
      </c>
      <c r="QS27" s="43">
        <f ca="1"/>
        <v>136.52240822982787</v>
      </c>
      <c r="QT27" s="43">
        <f ca="1"/>
        <v>139.03991118335722</v>
      </c>
      <c r="QU27" s="43">
        <f ca="1"/>
        <v>147.22718823051451</v>
      </c>
      <c r="QV27" s="43">
        <f ca="1"/>
        <v>155.96706282520296</v>
      </c>
      <c r="QW27" s="43">
        <f ca="1"/>
        <v>161.62142992401124</v>
      </c>
      <c r="QX27" s="43">
        <f ca="1"/>
        <v>163.09331149578094</v>
      </c>
      <c r="QY27" s="43">
        <f ca="1"/>
        <v>170.88103381061552</v>
      </c>
      <c r="QZ27" s="43">
        <f ca="1"/>
        <v>171.86913574504854</v>
      </c>
      <c r="RA27" s="43">
        <f ca="1"/>
        <v>174.296250995636</v>
      </c>
      <c r="RB27" s="43">
        <f ca="1"/>
        <v>180.02251740360259</v>
      </c>
      <c r="RC27" s="43">
        <f ca="1"/>
        <v>181.85389552116396</v>
      </c>
      <c r="RD27" s="43">
        <f ca="1"/>
        <v>186.17401686859131</v>
      </c>
      <c r="RE27" s="43">
        <f ca="1"/>
        <v>187.03578144550323</v>
      </c>
      <c r="RF27" s="43">
        <f ca="1"/>
        <v>187.13644047832491</v>
      </c>
      <c r="RG27" s="43">
        <f ca="1"/>
        <v>185.16639940738679</v>
      </c>
      <c r="RH27" s="43">
        <f ca="1"/>
        <v>183.41616479587555</v>
      </c>
      <c r="RI27" s="43">
        <f ca="1"/>
        <v>183.1213776283264</v>
      </c>
      <c r="RJ27" s="43">
        <f ca="1"/>
        <v>179.84790479564668</v>
      </c>
      <c r="RK27" s="43">
        <f ca="1"/>
        <v>180.68501818084718</v>
      </c>
      <c r="RL27" s="43">
        <f ca="1"/>
        <v>179.8633117904663</v>
      </c>
      <c r="RM27" s="43">
        <f ca="1"/>
        <v>182.76188108253479</v>
      </c>
      <c r="RN27" s="43">
        <f ca="1"/>
        <v>182.52050483036044</v>
      </c>
      <c r="RO27" s="43">
        <f ca="1"/>
        <v>182.48147377681732</v>
      </c>
      <c r="RP27" s="43">
        <f ca="1"/>
        <v>185.2382987165451</v>
      </c>
      <c r="RQ27" s="43">
        <f ca="1"/>
        <v>188.73260514163974</v>
      </c>
      <c r="RR27" s="43">
        <f ca="1"/>
        <v>188.06291443347931</v>
      </c>
      <c r="RS27" s="43">
        <f ca="1"/>
        <v>188.70487255096435</v>
      </c>
      <c r="RT27" s="43">
        <f ca="1"/>
        <v>188.60113211917877</v>
      </c>
      <c r="RU27" s="43">
        <f ca="1"/>
        <v>182.77934234333037</v>
      </c>
      <c r="RV27" s="43">
        <f ca="1"/>
        <v>181.17085208415983</v>
      </c>
      <c r="RW27" s="43">
        <f ca="1"/>
        <v>179.23676066780092</v>
      </c>
      <c r="RX27" s="43">
        <f ca="1"/>
        <v>172.9568695793152</v>
      </c>
      <c r="RY27" s="43">
        <f ca="1"/>
        <v>172.49876826667787</v>
      </c>
      <c r="RZ27" s="43">
        <f ca="1"/>
        <v>173.03698595237734</v>
      </c>
      <c r="SA27" s="43">
        <f ca="1"/>
        <v>174.57665830135346</v>
      </c>
      <c r="SB27" s="43">
        <f ca="1"/>
        <v>174.97005023574832</v>
      </c>
      <c r="SC27" s="43">
        <f ca="1"/>
        <v>173.09450539970396</v>
      </c>
      <c r="SD27" s="43">
        <f ca="1"/>
        <v>171.06694488143921</v>
      </c>
      <c r="SE27" s="43">
        <f ca="1"/>
        <v>172.47411707496644</v>
      </c>
      <c r="SF27" s="43">
        <f ca="1"/>
        <v>176.49842412185671</v>
      </c>
      <c r="SG27" s="43">
        <f ca="1"/>
        <v>175.62741534805298</v>
      </c>
      <c r="SH27" s="43">
        <f ca="1"/>
        <v>179.16383422565463</v>
      </c>
      <c r="SI27" s="43">
        <f ca="1"/>
        <v>186.47085830211637</v>
      </c>
      <c r="SJ27" s="43">
        <f ca="1"/>
        <v>187.68595662689211</v>
      </c>
      <c r="SK27" s="43">
        <f ca="1"/>
        <v>189.08696602249148</v>
      </c>
    </row>
    <row r="30" spans="3:505" x14ac:dyDescent="0.25">
      <c r="F30" s="43" cm="1">
        <f t="array" aca="1" ref="F30:SK30" ca="1">IFERROR(_xlfn.ANCHORARRAY(F26)-_xlfn.ANCHORARRAY(F27),"-")</f>
        <v>9.9789263530969947</v>
      </c>
      <c r="G30" s="43">
        <f ca="1"/>
        <v>3.0428956232070732</v>
      </c>
      <c r="H30" s="43">
        <f ca="1"/>
        <v>-5.4134760618210294</v>
      </c>
      <c r="I30" s="43">
        <f ca="1"/>
        <v>-13.005851962923998</v>
      </c>
      <c r="J30" s="43">
        <f ca="1"/>
        <v>-16.056403696060102</v>
      </c>
      <c r="K30" s="43">
        <f ca="1"/>
        <v>-8.0422724958658023</v>
      </c>
      <c r="L30" s="43">
        <f ca="1"/>
        <v>-6.1141749125719116</v>
      </c>
      <c r="M30" s="43">
        <f ca="1"/>
        <v>0.10778414118294677</v>
      </c>
      <c r="N30" s="43">
        <f ca="1"/>
        <v>-3.5628112703561783</v>
      </c>
      <c r="O30" s="43">
        <f ca="1"/>
        <v>3.2982273337840979</v>
      </c>
      <c r="P30" s="43">
        <f ca="1"/>
        <v>6.7345333768129763</v>
      </c>
      <c r="Q30" s="43">
        <f ca="1"/>
        <v>12.690066197991371</v>
      </c>
      <c r="R30" s="43" t="str">
        <f ca="1"/>
        <v>-</v>
      </c>
      <c r="S30" s="43" t="str">
        <f ca="1"/>
        <v>-</v>
      </c>
      <c r="T30" s="43" t="str">
        <f ca="1"/>
        <v>-</v>
      </c>
      <c r="U30" s="43" t="str">
        <f ca="1"/>
        <v>-</v>
      </c>
      <c r="V30" s="43" t="str">
        <f ca="1"/>
        <v>-</v>
      </c>
      <c r="W30" s="43" t="str">
        <f ca="1"/>
        <v>-</v>
      </c>
      <c r="X30" s="43" t="str">
        <f ca="1"/>
        <v>-</v>
      </c>
      <c r="Y30" s="43" t="str">
        <f ca="1"/>
        <v>-</v>
      </c>
      <c r="Z30" s="43" t="str">
        <f ca="1"/>
        <v>-</v>
      </c>
      <c r="AA30" s="43" t="str">
        <f ca="1"/>
        <v>-</v>
      </c>
      <c r="AB30" s="43" t="str">
        <f ca="1"/>
        <v>-</v>
      </c>
      <c r="AC30" s="43" t="str">
        <f ca="1"/>
        <v>-</v>
      </c>
      <c r="AD30" s="43" t="str">
        <f ca="1"/>
        <v>-</v>
      </c>
      <c r="AE30" s="43" t="str">
        <f ca="1"/>
        <v>-</v>
      </c>
      <c r="AF30" s="43" t="str">
        <f ca="1"/>
        <v>-</v>
      </c>
      <c r="AG30" s="43" t="str">
        <f ca="1"/>
        <v>-</v>
      </c>
      <c r="AH30" s="43" t="str">
        <f ca="1"/>
        <v>-</v>
      </c>
      <c r="AI30" s="43" t="str">
        <f ca="1"/>
        <v>-</v>
      </c>
      <c r="AJ30" s="43" t="str">
        <f ca="1"/>
        <v>-</v>
      </c>
      <c r="AK30" s="43" t="str">
        <f ca="1"/>
        <v>-</v>
      </c>
      <c r="AL30" s="43" t="str">
        <f ca="1"/>
        <v>-</v>
      </c>
      <c r="AM30" s="43" t="str">
        <f ca="1"/>
        <v>-</v>
      </c>
      <c r="AN30" s="43" t="str">
        <f ca="1"/>
        <v>-</v>
      </c>
      <c r="AO30" s="43" t="str">
        <f ca="1"/>
        <v>-</v>
      </c>
      <c r="AP30" s="43" t="str">
        <f ca="1"/>
        <v>-</v>
      </c>
      <c r="AQ30" s="43" t="str">
        <f ca="1"/>
        <v>-</v>
      </c>
      <c r="AR30" s="43" t="str">
        <f ca="1"/>
        <v>-</v>
      </c>
      <c r="AS30" s="43" t="str">
        <f ca="1"/>
        <v>-</v>
      </c>
      <c r="AT30" s="43" t="str">
        <f ca="1"/>
        <v>-</v>
      </c>
      <c r="AU30" s="43" t="str">
        <f ca="1"/>
        <v>-</v>
      </c>
      <c r="AV30" s="43" t="str">
        <f ca="1"/>
        <v>-</v>
      </c>
      <c r="AW30" s="43" t="str">
        <f ca="1"/>
        <v>-</v>
      </c>
      <c r="AX30" s="43" t="str">
        <f ca="1"/>
        <v>-</v>
      </c>
      <c r="AY30" s="43" t="str">
        <f ca="1"/>
        <v>-</v>
      </c>
      <c r="AZ30" s="43" t="str">
        <f ca="1"/>
        <v>-</v>
      </c>
      <c r="BA30" s="43" t="str">
        <f ca="1"/>
        <v>-</v>
      </c>
      <c r="BB30" s="43" t="str">
        <f ca="1"/>
        <v>-</v>
      </c>
      <c r="BC30" s="43" t="str">
        <f ca="1"/>
        <v>-</v>
      </c>
      <c r="BD30" s="43" t="str">
        <f ca="1"/>
        <v>-</v>
      </c>
      <c r="BE30" s="43" t="str">
        <f ca="1"/>
        <v>-</v>
      </c>
      <c r="BF30" s="43" t="str">
        <f ca="1"/>
        <v>-</v>
      </c>
      <c r="BG30" s="43" t="str">
        <f ca="1"/>
        <v>-</v>
      </c>
      <c r="BH30" s="43" t="str">
        <f ca="1"/>
        <v>-</v>
      </c>
      <c r="BI30" s="43" t="str">
        <f ca="1"/>
        <v>-</v>
      </c>
      <c r="BJ30" s="43" t="str">
        <f ca="1"/>
        <v>-</v>
      </c>
      <c r="BK30" s="43" t="str">
        <f ca="1"/>
        <v>-</v>
      </c>
      <c r="BL30" s="43" t="str">
        <f ca="1"/>
        <v>-</v>
      </c>
      <c r="BM30" s="43" t="str">
        <f ca="1"/>
        <v>-</v>
      </c>
      <c r="BN30" s="43" t="str">
        <f ca="1"/>
        <v>-</v>
      </c>
      <c r="BO30" s="43" t="str">
        <f ca="1"/>
        <v>-</v>
      </c>
      <c r="BP30" s="43" t="str">
        <f ca="1"/>
        <v>-</v>
      </c>
      <c r="BQ30" s="43" t="str">
        <f ca="1"/>
        <v>-</v>
      </c>
      <c r="BR30" s="43" t="str">
        <f ca="1"/>
        <v>-</v>
      </c>
      <c r="BS30" s="43" t="str">
        <f ca="1"/>
        <v>-</v>
      </c>
      <c r="BT30" s="43" t="str">
        <f ca="1"/>
        <v>-</v>
      </c>
      <c r="BU30" s="43" t="str">
        <f ca="1"/>
        <v>-</v>
      </c>
      <c r="BV30" s="43" t="str">
        <f ca="1"/>
        <v>-</v>
      </c>
      <c r="BW30" s="43" t="str">
        <f ca="1"/>
        <v>-</v>
      </c>
      <c r="BX30" s="43" t="str">
        <f ca="1"/>
        <v>-</v>
      </c>
      <c r="BY30" s="43" t="str">
        <f ca="1"/>
        <v>-</v>
      </c>
      <c r="BZ30" s="43" t="str">
        <f ca="1"/>
        <v>-</v>
      </c>
      <c r="CA30" s="43" t="str">
        <f ca="1"/>
        <v>-</v>
      </c>
      <c r="CB30" s="43" t="str">
        <f ca="1"/>
        <v>-</v>
      </c>
      <c r="CC30" s="43" t="str">
        <f ca="1"/>
        <v>-</v>
      </c>
      <c r="CD30" s="43" t="str">
        <f ca="1"/>
        <v>-</v>
      </c>
      <c r="CE30" s="43" t="str">
        <f ca="1"/>
        <v>-</v>
      </c>
      <c r="CF30" s="43" t="str">
        <f ca="1"/>
        <v>-</v>
      </c>
      <c r="CG30" s="43" t="str">
        <f ca="1"/>
        <v>-</v>
      </c>
      <c r="CH30" s="43" t="str">
        <f ca="1"/>
        <v>-</v>
      </c>
      <c r="CI30" s="43" t="str">
        <f ca="1"/>
        <v>-</v>
      </c>
      <c r="CJ30" s="43" t="str">
        <f ca="1"/>
        <v>-</v>
      </c>
      <c r="CK30" s="43" t="str">
        <f ca="1"/>
        <v>-</v>
      </c>
      <c r="CL30" s="43" t="str">
        <f ca="1"/>
        <v>-</v>
      </c>
      <c r="CM30" s="43" t="str">
        <f ca="1"/>
        <v>-</v>
      </c>
      <c r="CN30" s="43" t="str">
        <f ca="1"/>
        <v>-</v>
      </c>
      <c r="CO30" s="43" t="str">
        <f ca="1"/>
        <v>-</v>
      </c>
      <c r="CP30" s="43" t="str">
        <f ca="1"/>
        <v>-</v>
      </c>
      <c r="CQ30" s="43" t="str">
        <f ca="1"/>
        <v>-</v>
      </c>
      <c r="CR30" s="43" t="str">
        <f ca="1"/>
        <v>-</v>
      </c>
      <c r="CS30" s="43" t="str">
        <f ca="1"/>
        <v>-</v>
      </c>
      <c r="CT30" s="43" t="str">
        <f ca="1"/>
        <v>-</v>
      </c>
      <c r="CU30" s="43" t="str">
        <f ca="1"/>
        <v>-</v>
      </c>
      <c r="CV30" s="43" t="str">
        <f ca="1"/>
        <v>-</v>
      </c>
      <c r="CW30" s="43" t="str">
        <f ca="1"/>
        <v>-</v>
      </c>
      <c r="CX30" s="43" t="str">
        <f ca="1"/>
        <v>-</v>
      </c>
      <c r="CY30" s="43" t="str">
        <f ca="1"/>
        <v>-</v>
      </c>
      <c r="CZ30" s="43" t="str">
        <f ca="1"/>
        <v>-</v>
      </c>
      <c r="DA30" s="43" t="str">
        <f ca="1"/>
        <v>-</v>
      </c>
      <c r="DB30" s="43" t="str">
        <f ca="1"/>
        <v>-</v>
      </c>
      <c r="DC30" s="43" t="str">
        <f ca="1"/>
        <v>-</v>
      </c>
      <c r="DD30" s="43" t="str">
        <f ca="1"/>
        <v>-</v>
      </c>
      <c r="DE30" s="43" t="str">
        <f ca="1"/>
        <v>-</v>
      </c>
      <c r="DF30" s="43" t="str">
        <f ca="1"/>
        <v>-</v>
      </c>
      <c r="DG30" s="43" t="str">
        <f ca="1"/>
        <v>-</v>
      </c>
      <c r="DH30" s="43" t="str">
        <f ca="1"/>
        <v>-</v>
      </c>
      <c r="DI30" s="43" t="str">
        <f ca="1"/>
        <v>-</v>
      </c>
      <c r="DJ30" s="43" t="str">
        <f ca="1"/>
        <v>-</v>
      </c>
      <c r="DK30" s="43" t="str">
        <f ca="1"/>
        <v>-</v>
      </c>
      <c r="DL30" s="43" t="str">
        <f ca="1"/>
        <v>-</v>
      </c>
      <c r="DM30" s="43" t="str">
        <f ca="1"/>
        <v>-</v>
      </c>
      <c r="DN30" s="43" t="str">
        <f ca="1"/>
        <v>-</v>
      </c>
      <c r="DO30" s="43" t="str">
        <f ca="1"/>
        <v>-</v>
      </c>
      <c r="DP30" s="43" t="str">
        <f ca="1"/>
        <v>-</v>
      </c>
      <c r="DQ30" s="43" t="str">
        <f ca="1"/>
        <v>-</v>
      </c>
      <c r="DR30" s="43" t="str">
        <f ca="1"/>
        <v>-</v>
      </c>
      <c r="DS30" s="43" t="str">
        <f ca="1"/>
        <v>-</v>
      </c>
      <c r="DT30" s="43" t="str">
        <f ca="1"/>
        <v>-</v>
      </c>
      <c r="DU30" s="43" t="str">
        <f ca="1"/>
        <v>-</v>
      </c>
      <c r="DV30" s="43" t="str">
        <f ca="1"/>
        <v>-</v>
      </c>
      <c r="DW30" s="43" t="str">
        <f ca="1"/>
        <v>-</v>
      </c>
      <c r="DX30" s="43" t="str">
        <f ca="1"/>
        <v>-</v>
      </c>
      <c r="DY30" s="43" t="str">
        <f ca="1"/>
        <v>-</v>
      </c>
      <c r="DZ30" s="43" t="str">
        <f ca="1"/>
        <v>-</v>
      </c>
      <c r="EA30" s="43" t="str">
        <f ca="1"/>
        <v>-</v>
      </c>
      <c r="EB30" s="43" t="str">
        <f ca="1"/>
        <v>-</v>
      </c>
      <c r="EC30" s="43" t="str">
        <f ca="1"/>
        <v>-</v>
      </c>
      <c r="ED30" s="43" t="str">
        <f ca="1"/>
        <v>-</v>
      </c>
      <c r="EE30" s="43" t="str">
        <f ca="1"/>
        <v>-</v>
      </c>
      <c r="EF30" s="43" t="str">
        <f ca="1"/>
        <v>-</v>
      </c>
      <c r="EG30" s="43" t="str">
        <f ca="1"/>
        <v>-</v>
      </c>
      <c r="EH30" s="43" t="str">
        <f ca="1"/>
        <v>-</v>
      </c>
      <c r="EI30" s="43" t="str">
        <f ca="1"/>
        <v>-</v>
      </c>
      <c r="EJ30" s="43" t="str">
        <f ca="1"/>
        <v>-</v>
      </c>
      <c r="EK30" s="43" t="str">
        <f ca="1"/>
        <v>-</v>
      </c>
      <c r="EL30" s="43" t="str">
        <f ca="1"/>
        <v>-</v>
      </c>
      <c r="EM30" s="43" t="str">
        <f ca="1"/>
        <v>-</v>
      </c>
      <c r="EN30" s="43" t="str">
        <f ca="1"/>
        <v>-</v>
      </c>
      <c r="EO30" s="43" t="str">
        <f ca="1"/>
        <v>-</v>
      </c>
      <c r="EP30" s="43" t="str">
        <f ca="1"/>
        <v>-</v>
      </c>
      <c r="EQ30" s="43" t="str">
        <f ca="1"/>
        <v>-</v>
      </c>
      <c r="ER30" s="43" t="str">
        <f ca="1"/>
        <v>-</v>
      </c>
      <c r="ES30" s="43" t="str">
        <f ca="1"/>
        <v>-</v>
      </c>
      <c r="ET30" s="43" t="str">
        <f ca="1"/>
        <v>-</v>
      </c>
      <c r="EU30" s="43" t="str">
        <f ca="1"/>
        <v>-</v>
      </c>
      <c r="EV30" s="43" t="str">
        <f ca="1"/>
        <v>-</v>
      </c>
      <c r="EW30" s="43" t="str">
        <f ca="1"/>
        <v>-</v>
      </c>
      <c r="EX30" s="43" t="str">
        <f ca="1"/>
        <v>-</v>
      </c>
      <c r="EY30" s="43" t="str">
        <f ca="1"/>
        <v>-</v>
      </c>
      <c r="EZ30" s="43" t="str">
        <f ca="1"/>
        <v>-</v>
      </c>
      <c r="FA30" s="43" t="str">
        <f ca="1"/>
        <v>-</v>
      </c>
      <c r="FB30" s="43" t="str">
        <f ca="1"/>
        <v>-</v>
      </c>
      <c r="FC30" s="43" t="str">
        <f ca="1"/>
        <v>-</v>
      </c>
      <c r="FD30" s="43" t="str">
        <f ca="1"/>
        <v>-</v>
      </c>
      <c r="FE30" s="43" t="str">
        <f ca="1"/>
        <v>-</v>
      </c>
      <c r="FF30" s="43" t="str">
        <f ca="1"/>
        <v>-</v>
      </c>
      <c r="FG30" s="43" t="str">
        <f ca="1"/>
        <v>-</v>
      </c>
      <c r="FH30" s="43" t="str">
        <f ca="1"/>
        <v>-</v>
      </c>
      <c r="FI30" s="43" t="str">
        <f ca="1"/>
        <v>-</v>
      </c>
      <c r="FJ30" s="43" t="str">
        <f ca="1"/>
        <v>-</v>
      </c>
      <c r="FK30" s="43" t="str">
        <f ca="1"/>
        <v>-</v>
      </c>
      <c r="FL30" s="43" t="str">
        <f ca="1"/>
        <v>-</v>
      </c>
      <c r="FM30" s="43" t="str">
        <f ca="1"/>
        <v>-</v>
      </c>
      <c r="FN30" s="43" t="str">
        <f ca="1"/>
        <v>-</v>
      </c>
      <c r="FO30" s="43" t="str">
        <f ca="1"/>
        <v>-</v>
      </c>
      <c r="FP30" s="43" t="str">
        <f ca="1"/>
        <v>-</v>
      </c>
      <c r="FQ30" s="43" t="str">
        <f ca="1"/>
        <v>-</v>
      </c>
      <c r="FR30" s="43" t="str">
        <f ca="1"/>
        <v>-</v>
      </c>
      <c r="FS30" s="43" t="str">
        <f ca="1"/>
        <v>-</v>
      </c>
      <c r="FT30" s="43" t="str">
        <f ca="1"/>
        <v>-</v>
      </c>
      <c r="FU30" s="43" t="str">
        <f ca="1"/>
        <v>-</v>
      </c>
      <c r="FV30" s="43" t="str">
        <f ca="1"/>
        <v>-</v>
      </c>
      <c r="FW30" s="43" t="str">
        <f ca="1"/>
        <v>-</v>
      </c>
      <c r="FX30" s="43" t="str">
        <f ca="1"/>
        <v>-</v>
      </c>
      <c r="FY30" s="43" t="str">
        <f ca="1"/>
        <v>-</v>
      </c>
      <c r="FZ30" s="43" t="str">
        <f ca="1"/>
        <v>-</v>
      </c>
      <c r="GA30" s="43" t="str">
        <f ca="1"/>
        <v>-</v>
      </c>
      <c r="GB30" s="43" t="str">
        <f ca="1"/>
        <v>-</v>
      </c>
      <c r="GC30" s="43" t="str">
        <f ca="1"/>
        <v>-</v>
      </c>
      <c r="GD30" s="43" t="str">
        <f ca="1"/>
        <v>-</v>
      </c>
      <c r="GE30" s="43" t="str">
        <f ca="1"/>
        <v>-</v>
      </c>
      <c r="GF30" s="43" t="str">
        <f ca="1"/>
        <v>-</v>
      </c>
      <c r="GG30" s="43" t="str">
        <f ca="1"/>
        <v>-</v>
      </c>
      <c r="GH30" s="43" t="str">
        <f ca="1"/>
        <v>-</v>
      </c>
      <c r="GI30" s="43" t="str">
        <f ca="1"/>
        <v>-</v>
      </c>
      <c r="GJ30" s="43" t="str">
        <f ca="1"/>
        <v>-</v>
      </c>
      <c r="GK30" s="43" t="str">
        <f ca="1"/>
        <v>-</v>
      </c>
      <c r="GL30" s="43" t="str">
        <f ca="1"/>
        <v>-</v>
      </c>
      <c r="GM30" s="43" t="str">
        <f ca="1"/>
        <v>-</v>
      </c>
      <c r="GN30" s="43" t="str">
        <f ca="1"/>
        <v>-</v>
      </c>
      <c r="GO30" s="43" t="str">
        <f ca="1"/>
        <v>-</v>
      </c>
      <c r="GP30" s="43" t="str">
        <f ca="1"/>
        <v>-</v>
      </c>
      <c r="GQ30" s="43" t="str">
        <f ca="1"/>
        <v>-</v>
      </c>
      <c r="GR30" s="43" t="str">
        <f ca="1"/>
        <v>-</v>
      </c>
      <c r="GS30" s="43" t="str">
        <f ca="1"/>
        <v>-</v>
      </c>
      <c r="GT30" s="43" t="str">
        <f ca="1"/>
        <v>-</v>
      </c>
      <c r="GU30" s="43" t="str">
        <f ca="1"/>
        <v>-</v>
      </c>
      <c r="GV30" s="43" t="str">
        <f ca="1"/>
        <v>-</v>
      </c>
      <c r="GW30" s="43" t="str">
        <f ca="1"/>
        <v>-</v>
      </c>
      <c r="GX30" s="43" t="str">
        <f ca="1"/>
        <v>-</v>
      </c>
      <c r="GY30" s="43" t="str">
        <f ca="1"/>
        <v>-</v>
      </c>
      <c r="GZ30" s="43" t="str">
        <f ca="1"/>
        <v>-</v>
      </c>
      <c r="HA30" s="43" t="str">
        <f ca="1"/>
        <v>-</v>
      </c>
      <c r="HB30" s="43" t="str">
        <f ca="1"/>
        <v>-</v>
      </c>
      <c r="HC30" s="43" t="str">
        <f ca="1"/>
        <v>-</v>
      </c>
      <c r="HD30" s="43" t="str">
        <f ca="1"/>
        <v>-</v>
      </c>
      <c r="HE30" s="43" t="str">
        <f ca="1"/>
        <v>-</v>
      </c>
      <c r="HF30" s="43" t="str">
        <f ca="1"/>
        <v>-</v>
      </c>
      <c r="HG30" s="43" t="str">
        <f ca="1"/>
        <v>-</v>
      </c>
      <c r="HH30" s="43" t="str">
        <f ca="1"/>
        <v>-</v>
      </c>
      <c r="HI30" s="43" t="str">
        <f ca="1"/>
        <v>-</v>
      </c>
      <c r="HJ30" s="43" t="str">
        <f ca="1"/>
        <v>-</v>
      </c>
      <c r="HK30" s="43" t="str">
        <f ca="1"/>
        <v>-</v>
      </c>
      <c r="HL30" s="43" t="str">
        <f ca="1"/>
        <v>-</v>
      </c>
      <c r="HM30" s="43" t="str">
        <f ca="1"/>
        <v>-</v>
      </c>
      <c r="HN30" s="43" t="str">
        <f ca="1"/>
        <v>-</v>
      </c>
      <c r="HO30" s="43" t="str">
        <f ca="1"/>
        <v>-</v>
      </c>
      <c r="HP30" s="43" t="str">
        <f ca="1"/>
        <v>-</v>
      </c>
      <c r="HQ30" s="43" t="str">
        <f ca="1"/>
        <v>-</v>
      </c>
      <c r="HR30" s="43" t="str">
        <f ca="1"/>
        <v>-</v>
      </c>
      <c r="HS30" s="43" t="str">
        <f ca="1"/>
        <v>-</v>
      </c>
      <c r="HT30" s="43" t="str">
        <f ca="1"/>
        <v>-</v>
      </c>
      <c r="HU30" s="43" t="str">
        <f ca="1"/>
        <v>-</v>
      </c>
      <c r="HV30" s="43" t="str">
        <f ca="1"/>
        <v>-</v>
      </c>
      <c r="HW30" s="43" t="str">
        <f ca="1"/>
        <v>-</v>
      </c>
      <c r="HX30" s="43" t="str">
        <f ca="1"/>
        <v>-</v>
      </c>
      <c r="HY30" s="43" t="str">
        <f ca="1"/>
        <v>-</v>
      </c>
      <c r="HZ30" s="43" t="str">
        <f ca="1"/>
        <v>-</v>
      </c>
      <c r="IA30" s="43" t="str">
        <f ca="1"/>
        <v>-</v>
      </c>
      <c r="IB30" s="43" t="str">
        <f ca="1"/>
        <v>-</v>
      </c>
      <c r="IC30" s="43" t="str">
        <f ca="1"/>
        <v>-</v>
      </c>
      <c r="ID30" s="43" t="str">
        <f ca="1"/>
        <v>-</v>
      </c>
      <c r="IE30" s="43" t="str">
        <f ca="1"/>
        <v>-</v>
      </c>
      <c r="IF30" s="43" t="str">
        <f ca="1"/>
        <v>-</v>
      </c>
      <c r="IG30" s="43" t="str">
        <f ca="1"/>
        <v>-</v>
      </c>
      <c r="IH30" s="43" t="str">
        <f ca="1"/>
        <v>-</v>
      </c>
      <c r="II30" s="43" t="str">
        <f ca="1"/>
        <v>-</v>
      </c>
      <c r="IJ30" s="43" t="str">
        <f ca="1"/>
        <v>-</v>
      </c>
      <c r="IK30" s="43" t="str">
        <f ca="1"/>
        <v>-</v>
      </c>
      <c r="IL30" s="43" t="str">
        <f ca="1"/>
        <v>-</v>
      </c>
      <c r="IM30" s="43" t="str">
        <f ca="1"/>
        <v>-</v>
      </c>
      <c r="IN30" s="43" t="str">
        <f ca="1"/>
        <v>-</v>
      </c>
      <c r="IO30" s="43" t="str">
        <f ca="1"/>
        <v>-</v>
      </c>
      <c r="IP30" s="43" t="str">
        <f ca="1"/>
        <v>-</v>
      </c>
      <c r="IQ30" s="43" t="str">
        <f ca="1"/>
        <v>-</v>
      </c>
      <c r="IR30" s="43" t="str">
        <f ca="1"/>
        <v>-</v>
      </c>
      <c r="IS30" s="43" t="str">
        <f ca="1"/>
        <v>-</v>
      </c>
      <c r="IT30" s="43" t="str">
        <f ca="1"/>
        <v>-</v>
      </c>
      <c r="IU30" s="43" t="str">
        <f ca="1"/>
        <v>-</v>
      </c>
      <c r="IV30" s="43" t="str">
        <f ca="1"/>
        <v>-</v>
      </c>
      <c r="IW30" s="43" t="str">
        <f ca="1"/>
        <v>-</v>
      </c>
      <c r="IX30" s="43" t="str">
        <f ca="1"/>
        <v>-</v>
      </c>
      <c r="IY30" s="43" t="str">
        <f ca="1"/>
        <v>-</v>
      </c>
      <c r="IZ30" s="43" t="str">
        <f ca="1"/>
        <v>-</v>
      </c>
      <c r="JA30" s="43" t="str">
        <f ca="1"/>
        <v>-</v>
      </c>
      <c r="JB30" s="43" t="str">
        <f ca="1"/>
        <v>-</v>
      </c>
      <c r="JC30" s="43" t="str">
        <f ca="1"/>
        <v>-</v>
      </c>
      <c r="JD30" s="43" t="str">
        <f ca="1"/>
        <v>-</v>
      </c>
      <c r="JE30" s="43" t="str">
        <f ca="1"/>
        <v>-</v>
      </c>
      <c r="JF30" s="43" t="str">
        <f ca="1"/>
        <v>-</v>
      </c>
      <c r="JG30" s="43" t="str">
        <f ca="1"/>
        <v>-</v>
      </c>
      <c r="JH30" s="43" t="str">
        <f ca="1"/>
        <v>-</v>
      </c>
      <c r="JI30" s="43" t="str">
        <f ca="1"/>
        <v>-</v>
      </c>
      <c r="JJ30" s="43" t="str">
        <f ca="1"/>
        <v>-</v>
      </c>
      <c r="JK30" s="43" t="str">
        <f ca="1"/>
        <v>-</v>
      </c>
      <c r="JL30" s="43" t="str">
        <f ca="1"/>
        <v>-</v>
      </c>
      <c r="JM30" s="43" t="str">
        <f ca="1"/>
        <v>-</v>
      </c>
      <c r="JN30" s="43" t="str">
        <f ca="1"/>
        <v>-</v>
      </c>
      <c r="JO30" s="43" t="str">
        <f ca="1"/>
        <v>-</v>
      </c>
      <c r="JP30" s="43" t="str">
        <f ca="1"/>
        <v>-</v>
      </c>
      <c r="JQ30" s="43" t="str">
        <f ca="1"/>
        <v>-</v>
      </c>
      <c r="JR30" s="43" t="str">
        <f ca="1"/>
        <v>-</v>
      </c>
      <c r="JS30" s="43" t="str">
        <f ca="1"/>
        <v>-</v>
      </c>
      <c r="JT30" s="43" t="str">
        <f ca="1"/>
        <v>-</v>
      </c>
      <c r="JU30" s="43" t="str">
        <f ca="1"/>
        <v>-</v>
      </c>
      <c r="JV30" s="43" t="str">
        <f ca="1"/>
        <v>-</v>
      </c>
      <c r="JW30" s="43" t="str">
        <f ca="1"/>
        <v>-</v>
      </c>
      <c r="JX30" s="43" t="str">
        <f ca="1"/>
        <v>-</v>
      </c>
      <c r="JY30" s="43" t="str">
        <f ca="1"/>
        <v>-</v>
      </c>
      <c r="JZ30" s="43" t="str">
        <f ca="1"/>
        <v>-</v>
      </c>
      <c r="KA30" s="43" t="str">
        <f ca="1"/>
        <v>-</v>
      </c>
      <c r="KB30" s="43" t="str">
        <f ca="1"/>
        <v>-</v>
      </c>
      <c r="KC30" s="43" t="str">
        <f ca="1"/>
        <v>-</v>
      </c>
      <c r="KD30" s="43" t="str">
        <f ca="1"/>
        <v>-</v>
      </c>
      <c r="KE30" s="43" t="str">
        <f ca="1"/>
        <v>-</v>
      </c>
      <c r="KF30" s="43" t="str">
        <f ca="1"/>
        <v>-</v>
      </c>
      <c r="KG30" s="43" t="str">
        <f ca="1"/>
        <v>-</v>
      </c>
      <c r="KH30" s="43" t="str">
        <f ca="1"/>
        <v>-</v>
      </c>
      <c r="KI30" s="43" t="str">
        <f ca="1"/>
        <v>-</v>
      </c>
      <c r="KJ30" s="43" t="str">
        <f ca="1"/>
        <v>-</v>
      </c>
      <c r="KK30" s="43" t="str">
        <f ca="1"/>
        <v>-</v>
      </c>
      <c r="KL30" s="43" t="str">
        <f ca="1"/>
        <v>-</v>
      </c>
      <c r="KM30" s="43" t="str">
        <f ca="1"/>
        <v>-</v>
      </c>
      <c r="KN30" s="43" t="str">
        <f ca="1"/>
        <v>-</v>
      </c>
      <c r="KO30" s="43" t="str">
        <f ca="1"/>
        <v>-</v>
      </c>
      <c r="KP30" s="43" t="str">
        <f ca="1"/>
        <v>-</v>
      </c>
      <c r="KQ30" s="43" t="str">
        <f ca="1"/>
        <v>-</v>
      </c>
      <c r="KR30" s="43" t="str">
        <f ca="1"/>
        <v>-</v>
      </c>
      <c r="KS30" s="43" t="str">
        <f ca="1"/>
        <v>-</v>
      </c>
      <c r="KT30" s="43" t="str">
        <f ca="1"/>
        <v>-</v>
      </c>
      <c r="KU30" s="43" t="str">
        <f ca="1"/>
        <v>-</v>
      </c>
      <c r="KV30" s="43" t="str">
        <f ca="1"/>
        <v>-</v>
      </c>
      <c r="KW30" s="43" t="str">
        <f ca="1"/>
        <v>-</v>
      </c>
      <c r="KX30" s="43" t="str">
        <f ca="1"/>
        <v>-</v>
      </c>
      <c r="KY30" s="43" t="str">
        <f ca="1"/>
        <v>-</v>
      </c>
      <c r="KZ30" s="43" t="str">
        <f ca="1"/>
        <v>-</v>
      </c>
      <c r="LA30" s="43" t="str">
        <f ca="1"/>
        <v>-</v>
      </c>
      <c r="LB30" s="43" t="str">
        <f ca="1"/>
        <v>-</v>
      </c>
      <c r="LC30" s="43" t="str">
        <f ca="1"/>
        <v>-</v>
      </c>
      <c r="LD30" s="43" t="str">
        <f ca="1"/>
        <v>-</v>
      </c>
      <c r="LE30" s="43" t="str">
        <f ca="1"/>
        <v>-</v>
      </c>
      <c r="LF30" s="43" t="str">
        <f ca="1"/>
        <v>-</v>
      </c>
      <c r="LG30" s="43" t="str">
        <f ca="1"/>
        <v>-</v>
      </c>
      <c r="LH30" s="43" t="str">
        <f ca="1"/>
        <v>-</v>
      </c>
      <c r="LI30" s="43" t="str">
        <f ca="1"/>
        <v>-</v>
      </c>
      <c r="LJ30" s="43" t="str">
        <f ca="1"/>
        <v>-</v>
      </c>
      <c r="LK30" s="43" t="str">
        <f ca="1"/>
        <v>-</v>
      </c>
      <c r="LL30" s="43" t="str">
        <f ca="1"/>
        <v>-</v>
      </c>
      <c r="LM30" s="43" t="str">
        <f ca="1"/>
        <v>-</v>
      </c>
      <c r="LN30" s="43" t="str">
        <f ca="1"/>
        <v>-</v>
      </c>
      <c r="LO30" s="43" t="str">
        <f ca="1"/>
        <v>-</v>
      </c>
      <c r="LP30" s="43" t="str">
        <f ca="1"/>
        <v>-</v>
      </c>
      <c r="LQ30" s="43" t="str">
        <f ca="1"/>
        <v>-</v>
      </c>
      <c r="LR30" s="43" t="str">
        <f ca="1"/>
        <v>-</v>
      </c>
      <c r="LS30" s="43" t="str">
        <f ca="1"/>
        <v>-</v>
      </c>
      <c r="LT30" s="43" t="str">
        <f ca="1"/>
        <v>-</v>
      </c>
      <c r="LU30" s="43" t="str">
        <f ca="1"/>
        <v>-</v>
      </c>
      <c r="LV30" s="43" t="str">
        <f ca="1"/>
        <v>-</v>
      </c>
      <c r="LW30" s="43" t="str">
        <f ca="1"/>
        <v>-</v>
      </c>
      <c r="LX30" s="43" t="str">
        <f ca="1"/>
        <v>-</v>
      </c>
      <c r="LY30" s="43" t="str">
        <f ca="1"/>
        <v>-</v>
      </c>
      <c r="LZ30" s="43" t="str">
        <f ca="1"/>
        <v>-</v>
      </c>
      <c r="MA30" s="43" t="str">
        <f ca="1"/>
        <v>-</v>
      </c>
      <c r="MB30" s="43" t="str">
        <f ca="1"/>
        <v>-</v>
      </c>
      <c r="MC30" s="43" t="str">
        <f ca="1"/>
        <v>-</v>
      </c>
      <c r="MD30" s="43" t="str">
        <f ca="1"/>
        <v>-</v>
      </c>
      <c r="ME30" s="43" t="str">
        <f ca="1"/>
        <v>-</v>
      </c>
      <c r="MF30" s="43" t="str">
        <f ca="1"/>
        <v>-</v>
      </c>
      <c r="MG30" s="43" t="str">
        <f ca="1"/>
        <v>-</v>
      </c>
      <c r="MH30" s="43" t="str">
        <f ca="1"/>
        <v>-</v>
      </c>
      <c r="MI30" s="43" t="str">
        <f ca="1"/>
        <v>-</v>
      </c>
      <c r="MJ30" s="43" t="str">
        <f ca="1"/>
        <v>-</v>
      </c>
      <c r="MK30" s="43" t="str">
        <f ca="1"/>
        <v>-</v>
      </c>
      <c r="ML30" s="43" t="str">
        <f ca="1"/>
        <v>-</v>
      </c>
      <c r="MM30" s="43" t="str">
        <f ca="1"/>
        <v>-</v>
      </c>
      <c r="MN30" s="43" t="str">
        <f ca="1"/>
        <v>-</v>
      </c>
      <c r="MO30" s="43" t="str">
        <f ca="1"/>
        <v>-</v>
      </c>
      <c r="MP30" s="43" t="str">
        <f ca="1"/>
        <v>-</v>
      </c>
      <c r="MQ30" s="43" t="str">
        <f ca="1"/>
        <v>-</v>
      </c>
      <c r="MR30" s="43" t="str">
        <f ca="1"/>
        <v>-</v>
      </c>
      <c r="MS30" s="43" t="str">
        <f ca="1"/>
        <v>-</v>
      </c>
      <c r="MT30" s="43" t="str">
        <f ca="1"/>
        <v>-</v>
      </c>
      <c r="MU30" s="43" t="str">
        <f ca="1"/>
        <v>-</v>
      </c>
      <c r="MV30" s="43" t="str">
        <f ca="1"/>
        <v>-</v>
      </c>
      <c r="MW30" s="43" t="str">
        <f ca="1"/>
        <v>-</v>
      </c>
      <c r="MX30" s="43" t="str">
        <f ca="1"/>
        <v>-</v>
      </c>
      <c r="MY30" s="43" t="str">
        <f ca="1"/>
        <v>-</v>
      </c>
      <c r="MZ30" s="43" t="str">
        <f ca="1"/>
        <v>-</v>
      </c>
      <c r="NA30" s="43" t="str">
        <f ca="1"/>
        <v>-</v>
      </c>
      <c r="NB30" s="43" t="str">
        <f ca="1"/>
        <v>-</v>
      </c>
      <c r="NC30" s="43" t="str">
        <f ca="1"/>
        <v>-</v>
      </c>
      <c r="ND30" s="43" t="str">
        <f ca="1"/>
        <v>-</v>
      </c>
      <c r="NE30" s="43" t="str">
        <f ca="1"/>
        <v>-</v>
      </c>
      <c r="NF30" s="43" t="str">
        <f ca="1"/>
        <v>-</v>
      </c>
      <c r="NG30" s="43" t="str">
        <f ca="1"/>
        <v>-</v>
      </c>
      <c r="NH30" s="43" t="str">
        <f ca="1"/>
        <v>-</v>
      </c>
      <c r="NI30" s="43" t="str">
        <f ca="1"/>
        <v>-</v>
      </c>
      <c r="NJ30" s="43" t="str">
        <f ca="1"/>
        <v>-</v>
      </c>
      <c r="NK30" s="43" t="str">
        <f ca="1"/>
        <v>-</v>
      </c>
      <c r="NL30" s="43" t="str">
        <f ca="1"/>
        <v>-</v>
      </c>
      <c r="NM30" s="43" t="str">
        <f ca="1"/>
        <v>-</v>
      </c>
      <c r="NN30" s="43" t="str">
        <f ca="1"/>
        <v>-</v>
      </c>
      <c r="NO30" s="43" t="str">
        <f ca="1"/>
        <v>-</v>
      </c>
      <c r="NP30" s="43" t="str">
        <f ca="1"/>
        <v>-</v>
      </c>
      <c r="NQ30" s="43" t="str">
        <f ca="1"/>
        <v>-</v>
      </c>
      <c r="NR30" s="43" t="str">
        <f ca="1"/>
        <v>-</v>
      </c>
      <c r="NS30" s="43" t="str">
        <f ca="1"/>
        <v>-</v>
      </c>
      <c r="NT30" s="43" t="str">
        <f ca="1"/>
        <v>-</v>
      </c>
      <c r="NU30" s="43" t="str">
        <f ca="1"/>
        <v>-</v>
      </c>
      <c r="NV30" s="43" t="str">
        <f ca="1"/>
        <v>-</v>
      </c>
      <c r="NW30" s="43" t="str">
        <f ca="1"/>
        <v>-</v>
      </c>
      <c r="NX30" s="43" t="str">
        <f ca="1"/>
        <v>-</v>
      </c>
      <c r="NY30" s="43" t="str">
        <f ca="1"/>
        <v>-</v>
      </c>
      <c r="NZ30" s="43" t="str">
        <f ca="1"/>
        <v>-</v>
      </c>
      <c r="OA30" s="43" t="str">
        <f ca="1"/>
        <v>-</v>
      </c>
      <c r="OB30" s="43" t="str">
        <f ca="1"/>
        <v>-</v>
      </c>
      <c r="OC30" s="43" t="str">
        <f ca="1"/>
        <v>-</v>
      </c>
      <c r="OD30" s="43" t="str">
        <f ca="1"/>
        <v>-</v>
      </c>
      <c r="OE30" s="43" t="str">
        <f ca="1"/>
        <v>-</v>
      </c>
      <c r="OF30" s="43" t="str">
        <f ca="1"/>
        <v>-</v>
      </c>
      <c r="OG30" s="43" t="str">
        <f ca="1"/>
        <v>-</v>
      </c>
      <c r="OH30" s="43" t="str">
        <f ca="1"/>
        <v>-</v>
      </c>
      <c r="OI30" s="43" t="str">
        <f ca="1"/>
        <v>-</v>
      </c>
      <c r="OJ30" s="43" t="str">
        <f ca="1"/>
        <v>-</v>
      </c>
      <c r="OK30" s="43" t="str">
        <f ca="1"/>
        <v>-</v>
      </c>
      <c r="OL30" s="43" t="str">
        <f ca="1"/>
        <v>-</v>
      </c>
      <c r="OM30" s="43" t="str">
        <f ca="1"/>
        <v>-</v>
      </c>
      <c r="ON30" s="43" t="str">
        <f ca="1"/>
        <v>-</v>
      </c>
      <c r="OO30" s="43" t="str">
        <f ca="1"/>
        <v>-</v>
      </c>
      <c r="OP30" s="43" t="str">
        <f ca="1"/>
        <v>-</v>
      </c>
      <c r="OQ30" s="43" t="str">
        <f ca="1"/>
        <v>-</v>
      </c>
      <c r="OR30" s="43" t="str">
        <f ca="1"/>
        <v>-</v>
      </c>
      <c r="OS30" s="43" t="str">
        <f ca="1"/>
        <v>-</v>
      </c>
      <c r="OT30" s="43" t="str">
        <f ca="1"/>
        <v>-</v>
      </c>
      <c r="OU30" s="43" t="str">
        <f ca="1"/>
        <v>-</v>
      </c>
      <c r="OV30" s="43" t="str">
        <f ca="1"/>
        <v>-</v>
      </c>
      <c r="OW30" s="43" t="str">
        <f ca="1"/>
        <v>-</v>
      </c>
      <c r="OX30" s="43" t="str">
        <f ca="1"/>
        <v>-</v>
      </c>
      <c r="OY30" s="43" t="str">
        <f ca="1"/>
        <v>-</v>
      </c>
      <c r="OZ30" s="43" t="str">
        <f ca="1"/>
        <v>-</v>
      </c>
      <c r="PA30" s="43" t="str">
        <f ca="1"/>
        <v>-</v>
      </c>
      <c r="PB30" s="43" t="str">
        <f ca="1"/>
        <v>-</v>
      </c>
      <c r="PC30" s="43" t="str">
        <f ca="1"/>
        <v>-</v>
      </c>
      <c r="PD30" s="43" t="str">
        <f ca="1"/>
        <v>-</v>
      </c>
      <c r="PE30" s="43" t="str">
        <f ca="1"/>
        <v>-</v>
      </c>
      <c r="PF30" s="43" t="str">
        <f ca="1"/>
        <v>-</v>
      </c>
      <c r="PG30" s="43" t="str">
        <f ca="1"/>
        <v>-</v>
      </c>
      <c r="PH30" s="43" t="str">
        <f ca="1"/>
        <v>-</v>
      </c>
      <c r="PI30" s="43" t="str">
        <f ca="1"/>
        <v>-</v>
      </c>
      <c r="PJ30" s="43" t="str">
        <f ca="1"/>
        <v>-</v>
      </c>
      <c r="PK30" s="43" t="str">
        <f ca="1"/>
        <v>-</v>
      </c>
      <c r="PL30" s="43" t="str">
        <f ca="1"/>
        <v>-</v>
      </c>
      <c r="PM30" s="43" t="str">
        <f ca="1"/>
        <v>-</v>
      </c>
      <c r="PN30" s="43" t="str">
        <f ca="1"/>
        <v>-</v>
      </c>
      <c r="PO30" s="43" t="str">
        <f ca="1"/>
        <v>-</v>
      </c>
      <c r="PP30" s="43" t="str">
        <f ca="1"/>
        <v>-</v>
      </c>
      <c r="PQ30" s="43" t="str">
        <f ca="1"/>
        <v>-</v>
      </c>
      <c r="PR30" s="43" t="str">
        <f ca="1"/>
        <v>-</v>
      </c>
      <c r="PS30" s="43" t="str">
        <f ca="1"/>
        <v>-</v>
      </c>
      <c r="PT30" s="43" t="str">
        <f ca="1"/>
        <v>-</v>
      </c>
      <c r="PU30" s="43" t="str">
        <f ca="1"/>
        <v>-</v>
      </c>
      <c r="PV30" s="43" t="str">
        <f ca="1"/>
        <v>-</v>
      </c>
      <c r="PW30" s="43" t="str">
        <f ca="1"/>
        <v>-</v>
      </c>
      <c r="PX30" s="43" t="str">
        <f ca="1"/>
        <v>-</v>
      </c>
      <c r="PY30" s="43" t="str">
        <f ca="1"/>
        <v>-</v>
      </c>
      <c r="PZ30" s="43" t="str">
        <f ca="1"/>
        <v>-</v>
      </c>
      <c r="QA30" s="43" t="str">
        <f ca="1"/>
        <v>-</v>
      </c>
      <c r="QB30" s="43" t="str">
        <f ca="1"/>
        <v>-</v>
      </c>
      <c r="QC30" s="43" t="str">
        <f ca="1"/>
        <v>-</v>
      </c>
      <c r="QD30" s="43" t="str">
        <f ca="1"/>
        <v>-</v>
      </c>
      <c r="QE30" s="43" t="str">
        <f ca="1"/>
        <v>-</v>
      </c>
      <c r="QF30" s="43" t="str">
        <f ca="1"/>
        <v>-</v>
      </c>
      <c r="QG30" s="43" t="str">
        <f ca="1"/>
        <v>-</v>
      </c>
      <c r="QH30" s="43" t="str">
        <f ca="1"/>
        <v>-</v>
      </c>
      <c r="QI30" s="43" t="str">
        <f ca="1"/>
        <v>-</v>
      </c>
      <c r="QJ30" s="43" t="str">
        <f ca="1"/>
        <v>-</v>
      </c>
      <c r="QK30" s="43" t="str">
        <f ca="1"/>
        <v>-</v>
      </c>
      <c r="QL30" s="43" t="str">
        <f ca="1"/>
        <v>-</v>
      </c>
      <c r="QM30" s="43" t="str">
        <f ca="1"/>
        <v>-</v>
      </c>
      <c r="QN30" s="43" t="str">
        <f ca="1"/>
        <v>-</v>
      </c>
      <c r="QO30" s="43" t="str">
        <f ca="1"/>
        <v>-</v>
      </c>
      <c r="QP30" s="43" t="str">
        <f ca="1"/>
        <v>-</v>
      </c>
      <c r="QQ30" s="43" t="str">
        <f ca="1"/>
        <v>-</v>
      </c>
      <c r="QR30" s="43" t="str">
        <f ca="1"/>
        <v>-</v>
      </c>
      <c r="QS30" s="43" t="str">
        <f ca="1"/>
        <v>-</v>
      </c>
      <c r="QT30" s="43" t="str">
        <f ca="1"/>
        <v>-</v>
      </c>
      <c r="QU30" s="43" t="str">
        <f ca="1"/>
        <v>-</v>
      </c>
      <c r="QV30" s="43" t="str">
        <f ca="1"/>
        <v>-</v>
      </c>
      <c r="QW30" s="43" t="str">
        <f ca="1"/>
        <v>-</v>
      </c>
      <c r="QX30" s="43" t="str">
        <f ca="1"/>
        <v>-</v>
      </c>
      <c r="QY30" s="43" t="str">
        <f ca="1"/>
        <v>-</v>
      </c>
      <c r="QZ30" s="43" t="str">
        <f ca="1"/>
        <v>-</v>
      </c>
      <c r="RA30" s="43" t="str">
        <f ca="1"/>
        <v>-</v>
      </c>
      <c r="RB30" s="43" t="str">
        <f ca="1"/>
        <v>-</v>
      </c>
      <c r="RC30" s="43" t="str">
        <f ca="1"/>
        <v>-</v>
      </c>
      <c r="RD30" s="43" t="str">
        <f ca="1"/>
        <v>-</v>
      </c>
      <c r="RE30" s="43" t="str">
        <f ca="1"/>
        <v>-</v>
      </c>
      <c r="RF30" s="43" t="str">
        <f ca="1"/>
        <v>-</v>
      </c>
      <c r="RG30" s="43" t="str">
        <f ca="1"/>
        <v>-</v>
      </c>
      <c r="RH30" s="43" t="str">
        <f ca="1"/>
        <v>-</v>
      </c>
      <c r="RI30" s="43" t="str">
        <f ca="1"/>
        <v>-</v>
      </c>
      <c r="RJ30" s="43" t="str">
        <f ca="1"/>
        <v>-</v>
      </c>
      <c r="RK30" s="43" t="str">
        <f ca="1"/>
        <v>-</v>
      </c>
      <c r="RL30" s="43" t="str">
        <f ca="1"/>
        <v>-</v>
      </c>
      <c r="RM30" s="43" t="str">
        <f ca="1"/>
        <v>-</v>
      </c>
      <c r="RN30" s="43" t="str">
        <f ca="1"/>
        <v>-</v>
      </c>
      <c r="RO30" s="43" t="str">
        <f ca="1"/>
        <v>-</v>
      </c>
      <c r="RP30" s="43" t="str">
        <f ca="1"/>
        <v>-</v>
      </c>
      <c r="RQ30" s="43" t="str">
        <f ca="1"/>
        <v>-</v>
      </c>
      <c r="RR30" s="43" t="str">
        <f ca="1"/>
        <v>-</v>
      </c>
      <c r="RS30" s="43" t="str">
        <f ca="1"/>
        <v>-</v>
      </c>
      <c r="RT30" s="43" t="str">
        <f ca="1"/>
        <v>-</v>
      </c>
      <c r="RU30" s="43" t="str">
        <f ca="1"/>
        <v>-</v>
      </c>
      <c r="RV30" s="43" t="str">
        <f ca="1"/>
        <v>-</v>
      </c>
      <c r="RW30" s="43" t="str">
        <f ca="1"/>
        <v>-</v>
      </c>
      <c r="RX30" s="43" t="str">
        <f ca="1"/>
        <v>-</v>
      </c>
      <c r="RY30" s="43" t="str">
        <f ca="1"/>
        <v>-</v>
      </c>
      <c r="RZ30" s="43" t="str">
        <f ca="1"/>
        <v>-</v>
      </c>
      <c r="SA30" s="43" t="str">
        <f ca="1"/>
        <v>-</v>
      </c>
      <c r="SB30" s="43" t="str">
        <f ca="1"/>
        <v>-</v>
      </c>
      <c r="SC30" s="43" t="str">
        <f ca="1"/>
        <v>-</v>
      </c>
      <c r="SD30" s="43" t="str">
        <f ca="1"/>
        <v>-</v>
      </c>
      <c r="SE30" s="43" t="str">
        <f ca="1"/>
        <v>-</v>
      </c>
      <c r="SF30" s="43" t="str">
        <f ca="1"/>
        <v>-</v>
      </c>
      <c r="SG30" s="43" t="str">
        <f ca="1"/>
        <v>-</v>
      </c>
      <c r="SH30" s="43" t="str">
        <f ca="1"/>
        <v>-</v>
      </c>
      <c r="SI30" s="43" t="str">
        <f ca="1"/>
        <v>-</v>
      </c>
      <c r="SJ30" s="43" t="str">
        <f ca="1"/>
        <v>-</v>
      </c>
      <c r="SK30" s="43" t="str">
        <f ca="1"/>
        <v>-</v>
      </c>
    </row>
    <row r="31" spans="3:505" x14ac:dyDescent="0.25">
      <c r="C31" s="43" t="s">
        <v>503</v>
      </c>
      <c r="F31" s="43" cm="1">
        <f t="array" aca="1" ref="F31:SK31" ca="1">IFERROR(IF(OFFSET(bHist!A1,_xlfn.XMATCH(C26,bHist!B:B,0)-1,3,1,500)=0,"-",OFFSET(bHist!A1,_xlfn.XMATCH(C26,bHist!B:B,0)-1,3,1,500))-IF(OFFSET(bHist!A2,_xlfn.XMATCH(C27,bHist!B:B,0)-2,3,1,500)=0,"-",OFFSET(bHist!A2,_xlfn.XMATCH(C27,bHist!B:B,0)-2,3,1,500)),"-")</f>
        <v>35.299693715572403</v>
      </c>
      <c r="G31" s="43">
        <f ca="1"/>
        <v>32.917461787223885</v>
      </c>
      <c r="H31" s="43">
        <f ca="1"/>
        <v>25.894612327218056</v>
      </c>
      <c r="I31" s="43">
        <f ca="1"/>
        <v>17.312029053330434</v>
      </c>
      <c r="J31" s="43">
        <f ca="1"/>
        <v>20.764851168990162</v>
      </c>
      <c r="K31" s="43">
        <f ca="1"/>
        <v>34.247024822831179</v>
      </c>
      <c r="L31" s="43">
        <f ca="1"/>
        <v>38.727779489159616</v>
      </c>
      <c r="M31" s="43">
        <f ca="1"/>
        <v>43.62046224558361</v>
      </c>
      <c r="N31" s="43">
        <f ca="1"/>
        <v>44.706519673228229</v>
      </c>
      <c r="O31" s="43">
        <f ca="1"/>
        <v>47.954523549199109</v>
      </c>
      <c r="P31" s="43">
        <f ca="1"/>
        <v>46.800790600538278</v>
      </c>
      <c r="Q31" s="43">
        <f ca="1"/>
        <v>47.189307583093637</v>
      </c>
      <c r="R31" s="43" t="str">
        <f ca="1"/>
        <v>-</v>
      </c>
      <c r="S31" s="43" t="str">
        <f ca="1"/>
        <v>-</v>
      </c>
      <c r="T31" s="43" t="str">
        <f ca="1"/>
        <v>-</v>
      </c>
      <c r="U31" s="43" t="str">
        <f ca="1"/>
        <v>-</v>
      </c>
      <c r="V31" s="43" t="str">
        <f ca="1"/>
        <v>-</v>
      </c>
      <c r="W31" s="43" t="str">
        <f ca="1"/>
        <v>-</v>
      </c>
      <c r="X31" s="43" t="str">
        <f ca="1"/>
        <v>-</v>
      </c>
      <c r="Y31" s="43" t="str">
        <f ca="1"/>
        <v>-</v>
      </c>
      <c r="Z31" s="43" t="str">
        <f ca="1"/>
        <v>-</v>
      </c>
      <c r="AA31" s="43" t="str">
        <f ca="1"/>
        <v>-</v>
      </c>
      <c r="AB31" s="43" t="str">
        <f ca="1"/>
        <v>-</v>
      </c>
      <c r="AC31" s="43" t="str">
        <f ca="1"/>
        <v>-</v>
      </c>
      <c r="AD31" s="43" t="str">
        <f ca="1"/>
        <v>-</v>
      </c>
      <c r="AE31" s="43" t="str">
        <f ca="1"/>
        <v>-</v>
      </c>
      <c r="AF31" s="43" t="str">
        <f ca="1"/>
        <v>-</v>
      </c>
      <c r="AG31" s="43" t="str">
        <f ca="1"/>
        <v>-</v>
      </c>
      <c r="AH31" s="43" t="str">
        <f ca="1"/>
        <v>-</v>
      </c>
      <c r="AI31" s="43" t="str">
        <f ca="1"/>
        <v>-</v>
      </c>
      <c r="AJ31" s="43" t="str">
        <f ca="1"/>
        <v>-</v>
      </c>
      <c r="AK31" s="43" t="str">
        <f ca="1"/>
        <v>-</v>
      </c>
      <c r="AL31" s="43" t="str">
        <f ca="1"/>
        <v>-</v>
      </c>
      <c r="AM31" s="43" t="str">
        <f ca="1"/>
        <v>-</v>
      </c>
      <c r="AN31" s="43" t="str">
        <f ca="1"/>
        <v>-</v>
      </c>
      <c r="AO31" s="43" t="str">
        <f ca="1"/>
        <v>-</v>
      </c>
      <c r="AP31" s="43" t="str">
        <f ca="1"/>
        <v>-</v>
      </c>
      <c r="AQ31" s="43" t="str">
        <f ca="1"/>
        <v>-</v>
      </c>
      <c r="AR31" s="43" t="str">
        <f ca="1"/>
        <v>-</v>
      </c>
      <c r="AS31" s="43" t="str">
        <f ca="1"/>
        <v>-</v>
      </c>
      <c r="AT31" s="43" t="str">
        <f ca="1"/>
        <v>-</v>
      </c>
      <c r="AU31" s="43" t="str">
        <f ca="1"/>
        <v>-</v>
      </c>
      <c r="AV31" s="43" t="str">
        <f ca="1"/>
        <v>-</v>
      </c>
      <c r="AW31" s="43" t="str">
        <f ca="1"/>
        <v>-</v>
      </c>
      <c r="AX31" s="43" t="str">
        <f ca="1"/>
        <v>-</v>
      </c>
      <c r="AY31" s="43" t="str">
        <f ca="1"/>
        <v>-</v>
      </c>
      <c r="AZ31" s="43" t="str">
        <f ca="1"/>
        <v>-</v>
      </c>
      <c r="BA31" s="43" t="str">
        <f ca="1"/>
        <v>-</v>
      </c>
      <c r="BB31" s="43" t="str">
        <f ca="1"/>
        <v>-</v>
      </c>
      <c r="BC31" s="43" t="str">
        <f ca="1"/>
        <v>-</v>
      </c>
      <c r="BD31" s="43" t="str">
        <f ca="1"/>
        <v>-</v>
      </c>
      <c r="BE31" s="43" t="str">
        <f ca="1"/>
        <v>-</v>
      </c>
      <c r="BF31" s="43" t="str">
        <f ca="1"/>
        <v>-</v>
      </c>
      <c r="BG31" s="43" t="str">
        <f ca="1"/>
        <v>-</v>
      </c>
      <c r="BH31" s="43" t="str">
        <f ca="1"/>
        <v>-</v>
      </c>
      <c r="BI31" s="43" t="str">
        <f ca="1"/>
        <v>-</v>
      </c>
      <c r="BJ31" s="43" t="str">
        <f ca="1"/>
        <v>-</v>
      </c>
      <c r="BK31" s="43" t="str">
        <f ca="1"/>
        <v>-</v>
      </c>
      <c r="BL31" s="43" t="str">
        <f ca="1"/>
        <v>-</v>
      </c>
      <c r="BM31" s="43" t="str">
        <f ca="1"/>
        <v>-</v>
      </c>
      <c r="BN31" s="43" t="str">
        <f ca="1"/>
        <v>-</v>
      </c>
      <c r="BO31" s="43" t="str">
        <f ca="1"/>
        <v>-</v>
      </c>
      <c r="BP31" s="43" t="str">
        <f ca="1"/>
        <v>-</v>
      </c>
      <c r="BQ31" s="43" t="str">
        <f ca="1"/>
        <v>-</v>
      </c>
      <c r="BR31" s="43" t="str">
        <f ca="1"/>
        <v>-</v>
      </c>
      <c r="BS31" s="43" t="str">
        <f ca="1"/>
        <v>-</v>
      </c>
      <c r="BT31" s="43" t="str">
        <f ca="1"/>
        <v>-</v>
      </c>
      <c r="BU31" s="43" t="str">
        <f ca="1"/>
        <v>-</v>
      </c>
      <c r="BV31" s="43" t="str">
        <f ca="1"/>
        <v>-</v>
      </c>
      <c r="BW31" s="43" t="str">
        <f ca="1"/>
        <v>-</v>
      </c>
      <c r="BX31" s="43" t="str">
        <f ca="1"/>
        <v>-</v>
      </c>
      <c r="BY31" s="43" t="str">
        <f ca="1"/>
        <v>-</v>
      </c>
      <c r="BZ31" s="43" t="str">
        <f ca="1"/>
        <v>-</v>
      </c>
      <c r="CA31" s="43" t="str">
        <f ca="1"/>
        <v>-</v>
      </c>
      <c r="CB31" s="43" t="str">
        <f ca="1"/>
        <v>-</v>
      </c>
      <c r="CC31" s="43" t="str">
        <f ca="1"/>
        <v>-</v>
      </c>
      <c r="CD31" s="43" t="str">
        <f ca="1"/>
        <v>-</v>
      </c>
      <c r="CE31" s="43" t="str">
        <f ca="1"/>
        <v>-</v>
      </c>
      <c r="CF31" s="43" t="str">
        <f ca="1"/>
        <v>-</v>
      </c>
      <c r="CG31" s="43" t="str">
        <f ca="1"/>
        <v>-</v>
      </c>
      <c r="CH31" s="43" t="str">
        <f ca="1"/>
        <v>-</v>
      </c>
      <c r="CI31" s="43" t="str">
        <f ca="1"/>
        <v>-</v>
      </c>
      <c r="CJ31" s="43" t="str">
        <f ca="1"/>
        <v>-</v>
      </c>
      <c r="CK31" s="43" t="str">
        <f ca="1"/>
        <v>-</v>
      </c>
      <c r="CL31" s="43" t="str">
        <f ca="1"/>
        <v>-</v>
      </c>
      <c r="CM31" s="43" t="str">
        <f ca="1"/>
        <v>-</v>
      </c>
      <c r="CN31" s="43" t="str">
        <f ca="1"/>
        <v>-</v>
      </c>
      <c r="CO31" s="43" t="str">
        <f ca="1"/>
        <v>-</v>
      </c>
      <c r="CP31" s="43" t="str">
        <f ca="1"/>
        <v>-</v>
      </c>
      <c r="CQ31" s="43" t="str">
        <f ca="1"/>
        <v>-</v>
      </c>
      <c r="CR31" s="43" t="str">
        <f ca="1"/>
        <v>-</v>
      </c>
      <c r="CS31" s="43" t="str">
        <f ca="1"/>
        <v>-</v>
      </c>
      <c r="CT31" s="43" t="str">
        <f ca="1"/>
        <v>-</v>
      </c>
      <c r="CU31" s="43" t="str">
        <f ca="1"/>
        <v>-</v>
      </c>
      <c r="CV31" s="43" t="str">
        <f ca="1"/>
        <v>-</v>
      </c>
      <c r="CW31" s="43" t="str">
        <f ca="1"/>
        <v>-</v>
      </c>
      <c r="CX31" s="43" t="str">
        <f ca="1"/>
        <v>-</v>
      </c>
      <c r="CY31" s="43" t="str">
        <f ca="1"/>
        <v>-</v>
      </c>
      <c r="CZ31" s="43" t="str">
        <f ca="1"/>
        <v>-</v>
      </c>
      <c r="DA31" s="43" t="str">
        <f ca="1"/>
        <v>-</v>
      </c>
      <c r="DB31" s="43" t="str">
        <f ca="1"/>
        <v>-</v>
      </c>
      <c r="DC31" s="43" t="str">
        <f ca="1"/>
        <v>-</v>
      </c>
      <c r="DD31" s="43" t="str">
        <f ca="1"/>
        <v>-</v>
      </c>
      <c r="DE31" s="43" t="str">
        <f ca="1"/>
        <v>-</v>
      </c>
      <c r="DF31" s="43" t="str">
        <f ca="1"/>
        <v>-</v>
      </c>
      <c r="DG31" s="43" t="str">
        <f ca="1"/>
        <v>-</v>
      </c>
      <c r="DH31" s="43" t="str">
        <f ca="1"/>
        <v>-</v>
      </c>
      <c r="DI31" s="43" t="str">
        <f ca="1"/>
        <v>-</v>
      </c>
      <c r="DJ31" s="43" t="str">
        <f ca="1"/>
        <v>-</v>
      </c>
      <c r="DK31" s="43" t="str">
        <f ca="1"/>
        <v>-</v>
      </c>
      <c r="DL31" s="43" t="str">
        <f ca="1"/>
        <v>-</v>
      </c>
      <c r="DM31" s="43" t="str">
        <f ca="1"/>
        <v>-</v>
      </c>
      <c r="DN31" s="43" t="str">
        <f ca="1"/>
        <v>-</v>
      </c>
      <c r="DO31" s="43" t="str">
        <f ca="1"/>
        <v>-</v>
      </c>
      <c r="DP31" s="43" t="str">
        <f ca="1"/>
        <v>-</v>
      </c>
      <c r="DQ31" s="43" t="str">
        <f ca="1"/>
        <v>-</v>
      </c>
      <c r="DR31" s="43" t="str">
        <f ca="1"/>
        <v>-</v>
      </c>
      <c r="DS31" s="43" t="str">
        <f ca="1"/>
        <v>-</v>
      </c>
      <c r="DT31" s="43" t="str">
        <f ca="1"/>
        <v>-</v>
      </c>
      <c r="DU31" s="43" t="str">
        <f ca="1"/>
        <v>-</v>
      </c>
      <c r="DV31" s="43" t="str">
        <f ca="1"/>
        <v>-</v>
      </c>
      <c r="DW31" s="43" t="str">
        <f ca="1"/>
        <v>-</v>
      </c>
      <c r="DX31" s="43" t="str">
        <f ca="1"/>
        <v>-</v>
      </c>
      <c r="DY31" s="43" t="str">
        <f ca="1"/>
        <v>-</v>
      </c>
      <c r="DZ31" s="43" t="str">
        <f ca="1"/>
        <v>-</v>
      </c>
      <c r="EA31" s="43" t="str">
        <f ca="1"/>
        <v>-</v>
      </c>
      <c r="EB31" s="43" t="str">
        <f ca="1"/>
        <v>-</v>
      </c>
      <c r="EC31" s="43" t="str">
        <f ca="1"/>
        <v>-</v>
      </c>
      <c r="ED31" s="43" t="str">
        <f ca="1"/>
        <v>-</v>
      </c>
      <c r="EE31" s="43" t="str">
        <f ca="1"/>
        <v>-</v>
      </c>
      <c r="EF31" s="43" t="str">
        <f ca="1"/>
        <v>-</v>
      </c>
      <c r="EG31" s="43" t="str">
        <f ca="1"/>
        <v>-</v>
      </c>
      <c r="EH31" s="43" t="str">
        <f ca="1"/>
        <v>-</v>
      </c>
      <c r="EI31" s="43" t="str">
        <f ca="1"/>
        <v>-</v>
      </c>
      <c r="EJ31" s="43" t="str">
        <f ca="1"/>
        <v>-</v>
      </c>
      <c r="EK31" s="43" t="str">
        <f ca="1"/>
        <v>-</v>
      </c>
      <c r="EL31" s="43" t="str">
        <f ca="1"/>
        <v>-</v>
      </c>
      <c r="EM31" s="43" t="str">
        <f ca="1"/>
        <v>-</v>
      </c>
      <c r="EN31" s="43" t="str">
        <f ca="1"/>
        <v>-</v>
      </c>
      <c r="EO31" s="43" t="str">
        <f ca="1"/>
        <v>-</v>
      </c>
      <c r="EP31" s="43" t="str">
        <f ca="1"/>
        <v>-</v>
      </c>
      <c r="EQ31" s="43" t="str">
        <f ca="1"/>
        <v>-</v>
      </c>
      <c r="ER31" s="43" t="str">
        <f ca="1"/>
        <v>-</v>
      </c>
      <c r="ES31" s="43" t="str">
        <f ca="1"/>
        <v>-</v>
      </c>
      <c r="ET31" s="43" t="str">
        <f ca="1"/>
        <v>-</v>
      </c>
      <c r="EU31" s="43" t="str">
        <f ca="1"/>
        <v>-</v>
      </c>
      <c r="EV31" s="43" t="str">
        <f ca="1"/>
        <v>-</v>
      </c>
      <c r="EW31" s="43" t="str">
        <f ca="1"/>
        <v>-</v>
      </c>
      <c r="EX31" s="43" t="str">
        <f ca="1"/>
        <v>-</v>
      </c>
      <c r="EY31" s="43" t="str">
        <f ca="1"/>
        <v>-</v>
      </c>
      <c r="EZ31" s="43" t="str">
        <f ca="1"/>
        <v>-</v>
      </c>
      <c r="FA31" s="43" t="str">
        <f ca="1"/>
        <v>-</v>
      </c>
      <c r="FB31" s="43" t="str">
        <f ca="1"/>
        <v>-</v>
      </c>
      <c r="FC31" s="43" t="str">
        <f ca="1"/>
        <v>-</v>
      </c>
      <c r="FD31" s="43" t="str">
        <f ca="1"/>
        <v>-</v>
      </c>
      <c r="FE31" s="43" t="str">
        <f ca="1"/>
        <v>-</v>
      </c>
      <c r="FF31" s="43" t="str">
        <f ca="1"/>
        <v>-</v>
      </c>
      <c r="FG31" s="43" t="str">
        <f ca="1"/>
        <v>-</v>
      </c>
      <c r="FH31" s="43" t="str">
        <f ca="1"/>
        <v>-</v>
      </c>
      <c r="FI31" s="43" t="str">
        <f ca="1"/>
        <v>-</v>
      </c>
      <c r="FJ31" s="43" t="str">
        <f ca="1"/>
        <v>-</v>
      </c>
      <c r="FK31" s="43" t="str">
        <f ca="1"/>
        <v>-</v>
      </c>
      <c r="FL31" s="43" t="str">
        <f ca="1"/>
        <v>-</v>
      </c>
      <c r="FM31" s="43" t="str">
        <f ca="1"/>
        <v>-</v>
      </c>
      <c r="FN31" s="43" t="str">
        <f ca="1"/>
        <v>-</v>
      </c>
      <c r="FO31" s="43" t="str">
        <f ca="1"/>
        <v>-</v>
      </c>
      <c r="FP31" s="43" t="str">
        <f ca="1"/>
        <v>-</v>
      </c>
      <c r="FQ31" s="43" t="str">
        <f ca="1"/>
        <v>-</v>
      </c>
      <c r="FR31" s="43" t="str">
        <f ca="1"/>
        <v>-</v>
      </c>
      <c r="FS31" s="43" t="str">
        <f ca="1"/>
        <v>-</v>
      </c>
      <c r="FT31" s="43" t="str">
        <f ca="1"/>
        <v>-</v>
      </c>
      <c r="FU31" s="43" t="str">
        <f ca="1"/>
        <v>-</v>
      </c>
      <c r="FV31" s="43" t="str">
        <f ca="1"/>
        <v>-</v>
      </c>
      <c r="FW31" s="43" t="str">
        <f ca="1"/>
        <v>-</v>
      </c>
      <c r="FX31" s="43" t="str">
        <f ca="1"/>
        <v>-</v>
      </c>
      <c r="FY31" s="43" t="str">
        <f ca="1"/>
        <v>-</v>
      </c>
      <c r="FZ31" s="43" t="str">
        <f ca="1"/>
        <v>-</v>
      </c>
      <c r="GA31" s="43" t="str">
        <f ca="1"/>
        <v>-</v>
      </c>
      <c r="GB31" s="43" t="str">
        <f ca="1"/>
        <v>-</v>
      </c>
      <c r="GC31" s="43" t="str">
        <f ca="1"/>
        <v>-</v>
      </c>
      <c r="GD31" s="43" t="str">
        <f ca="1"/>
        <v>-</v>
      </c>
      <c r="GE31" s="43" t="str">
        <f ca="1"/>
        <v>-</v>
      </c>
      <c r="GF31" s="43" t="str">
        <f ca="1"/>
        <v>-</v>
      </c>
      <c r="GG31" s="43" t="str">
        <f ca="1"/>
        <v>-</v>
      </c>
      <c r="GH31" s="43" t="str">
        <f ca="1"/>
        <v>-</v>
      </c>
      <c r="GI31" s="43" t="str">
        <f ca="1"/>
        <v>-</v>
      </c>
      <c r="GJ31" s="43" t="str">
        <f ca="1"/>
        <v>-</v>
      </c>
      <c r="GK31" s="43" t="str">
        <f ca="1"/>
        <v>-</v>
      </c>
      <c r="GL31" s="43" t="str">
        <f ca="1"/>
        <v>-</v>
      </c>
      <c r="GM31" s="43" t="str">
        <f ca="1"/>
        <v>-</v>
      </c>
      <c r="GN31" s="43" t="str">
        <f ca="1"/>
        <v>-</v>
      </c>
      <c r="GO31" s="43" t="str">
        <f ca="1"/>
        <v>-</v>
      </c>
      <c r="GP31" s="43" t="str">
        <f ca="1"/>
        <v>-</v>
      </c>
      <c r="GQ31" s="43" t="str">
        <f ca="1"/>
        <v>-</v>
      </c>
      <c r="GR31" s="43" t="str">
        <f ca="1"/>
        <v>-</v>
      </c>
      <c r="GS31" s="43" t="str">
        <f ca="1"/>
        <v>-</v>
      </c>
      <c r="GT31" s="43" t="str">
        <f ca="1"/>
        <v>-</v>
      </c>
      <c r="GU31" s="43" t="str">
        <f ca="1"/>
        <v>-</v>
      </c>
      <c r="GV31" s="43" t="str">
        <f ca="1"/>
        <v>-</v>
      </c>
      <c r="GW31" s="43" t="str">
        <f ca="1"/>
        <v>-</v>
      </c>
      <c r="GX31" s="43" t="str">
        <f ca="1"/>
        <v>-</v>
      </c>
      <c r="GY31" s="43" t="str">
        <f ca="1"/>
        <v>-</v>
      </c>
      <c r="GZ31" s="43" t="str">
        <f ca="1"/>
        <v>-</v>
      </c>
      <c r="HA31" s="43" t="str">
        <f ca="1"/>
        <v>-</v>
      </c>
      <c r="HB31" s="43" t="str">
        <f ca="1"/>
        <v>-</v>
      </c>
      <c r="HC31" s="43" t="str">
        <f ca="1"/>
        <v>-</v>
      </c>
      <c r="HD31" s="43" t="str">
        <f ca="1"/>
        <v>-</v>
      </c>
      <c r="HE31" s="43" t="str">
        <f ca="1"/>
        <v>-</v>
      </c>
      <c r="HF31" s="43" t="str">
        <f ca="1"/>
        <v>-</v>
      </c>
      <c r="HG31" s="43" t="str">
        <f ca="1"/>
        <v>-</v>
      </c>
      <c r="HH31" s="43" t="str">
        <f ca="1"/>
        <v>-</v>
      </c>
      <c r="HI31" s="43" t="str">
        <f ca="1"/>
        <v>-</v>
      </c>
      <c r="HJ31" s="43" t="str">
        <f ca="1"/>
        <v>-</v>
      </c>
      <c r="HK31" s="43" t="str">
        <f ca="1"/>
        <v>-</v>
      </c>
      <c r="HL31" s="43" t="str">
        <f ca="1"/>
        <v>-</v>
      </c>
      <c r="HM31" s="43" t="str">
        <f ca="1"/>
        <v>-</v>
      </c>
      <c r="HN31" s="43" t="str">
        <f ca="1"/>
        <v>-</v>
      </c>
      <c r="HO31" s="43" t="str">
        <f ca="1"/>
        <v>-</v>
      </c>
      <c r="HP31" s="43" t="str">
        <f ca="1"/>
        <v>-</v>
      </c>
      <c r="HQ31" s="43" t="str">
        <f ca="1"/>
        <v>-</v>
      </c>
      <c r="HR31" s="43" t="str">
        <f ca="1"/>
        <v>-</v>
      </c>
      <c r="HS31" s="43" t="str">
        <f ca="1"/>
        <v>-</v>
      </c>
      <c r="HT31" s="43" t="str">
        <f ca="1"/>
        <v>-</v>
      </c>
      <c r="HU31" s="43" t="str">
        <f ca="1"/>
        <v>-</v>
      </c>
      <c r="HV31" s="43" t="str">
        <f ca="1"/>
        <v>-</v>
      </c>
      <c r="HW31" s="43" t="str">
        <f ca="1"/>
        <v>-</v>
      </c>
      <c r="HX31" s="43" t="str">
        <f ca="1"/>
        <v>-</v>
      </c>
      <c r="HY31" s="43" t="str">
        <f ca="1"/>
        <v>-</v>
      </c>
      <c r="HZ31" s="43" t="str">
        <f ca="1"/>
        <v>-</v>
      </c>
      <c r="IA31" s="43" t="str">
        <f ca="1"/>
        <v>-</v>
      </c>
      <c r="IB31" s="43" t="str">
        <f ca="1"/>
        <v>-</v>
      </c>
      <c r="IC31" s="43" t="str">
        <f ca="1"/>
        <v>-</v>
      </c>
      <c r="ID31" s="43" t="str">
        <f ca="1"/>
        <v>-</v>
      </c>
      <c r="IE31" s="43" t="str">
        <f ca="1"/>
        <v>-</v>
      </c>
      <c r="IF31" s="43" t="str">
        <f ca="1"/>
        <v>-</v>
      </c>
      <c r="IG31" s="43" t="str">
        <f ca="1"/>
        <v>-</v>
      </c>
      <c r="IH31" s="43" t="str">
        <f ca="1"/>
        <v>-</v>
      </c>
      <c r="II31" s="43" t="str">
        <f ca="1"/>
        <v>-</v>
      </c>
      <c r="IJ31" s="43" t="str">
        <f ca="1"/>
        <v>-</v>
      </c>
      <c r="IK31" s="43" t="str">
        <f ca="1"/>
        <v>-</v>
      </c>
      <c r="IL31" s="43" t="str">
        <f ca="1"/>
        <v>-</v>
      </c>
      <c r="IM31" s="43" t="str">
        <f ca="1"/>
        <v>-</v>
      </c>
      <c r="IN31" s="43" t="str">
        <f ca="1"/>
        <v>-</v>
      </c>
      <c r="IO31" s="43" t="str">
        <f ca="1"/>
        <v>-</v>
      </c>
      <c r="IP31" s="43" t="str">
        <f ca="1"/>
        <v>-</v>
      </c>
      <c r="IQ31" s="43" t="str">
        <f ca="1"/>
        <v>-</v>
      </c>
      <c r="IR31" s="43" t="str">
        <f ca="1"/>
        <v>-</v>
      </c>
      <c r="IS31" s="43" t="str">
        <f ca="1"/>
        <v>-</v>
      </c>
      <c r="IT31" s="43" t="str">
        <f ca="1"/>
        <v>-</v>
      </c>
      <c r="IU31" s="43" t="str">
        <f ca="1"/>
        <v>-</v>
      </c>
      <c r="IV31" s="43" t="str">
        <f ca="1"/>
        <v>-</v>
      </c>
      <c r="IW31" s="43" t="str">
        <f ca="1"/>
        <v>-</v>
      </c>
      <c r="IX31" s="43" t="str">
        <f ca="1"/>
        <v>-</v>
      </c>
      <c r="IY31" s="43" t="str">
        <f ca="1"/>
        <v>-</v>
      </c>
      <c r="IZ31" s="43" t="str">
        <f ca="1"/>
        <v>-</v>
      </c>
      <c r="JA31" s="43" t="str">
        <f ca="1"/>
        <v>-</v>
      </c>
      <c r="JB31" s="43" t="str">
        <f ca="1"/>
        <v>-</v>
      </c>
      <c r="JC31" s="43" t="str">
        <f ca="1"/>
        <v>-</v>
      </c>
      <c r="JD31" s="43" t="str">
        <f ca="1"/>
        <v>-</v>
      </c>
      <c r="JE31" s="43" t="str">
        <f ca="1"/>
        <v>-</v>
      </c>
      <c r="JF31" s="43" t="str">
        <f ca="1"/>
        <v>-</v>
      </c>
      <c r="JG31" s="43" t="str">
        <f ca="1"/>
        <v>-</v>
      </c>
      <c r="JH31" s="43" t="str">
        <f ca="1"/>
        <v>-</v>
      </c>
      <c r="JI31" s="43" t="str">
        <f ca="1"/>
        <v>-</v>
      </c>
      <c r="JJ31" s="43" t="str">
        <f ca="1"/>
        <v>-</v>
      </c>
      <c r="JK31" s="43" t="str">
        <f ca="1"/>
        <v>-</v>
      </c>
      <c r="JL31" s="43" t="str">
        <f ca="1"/>
        <v>-</v>
      </c>
      <c r="JM31" s="43" t="str">
        <f ca="1"/>
        <v>-</v>
      </c>
      <c r="JN31" s="43" t="str">
        <f ca="1"/>
        <v>-</v>
      </c>
      <c r="JO31" s="43" t="str">
        <f ca="1"/>
        <v>-</v>
      </c>
      <c r="JP31" s="43" t="str">
        <f ca="1"/>
        <v>-</v>
      </c>
      <c r="JQ31" s="43" t="str">
        <f ca="1"/>
        <v>-</v>
      </c>
      <c r="JR31" s="43" t="str">
        <f ca="1"/>
        <v>-</v>
      </c>
      <c r="JS31" s="43" t="str">
        <f ca="1"/>
        <v>-</v>
      </c>
      <c r="JT31" s="43" t="str">
        <f ca="1"/>
        <v>-</v>
      </c>
      <c r="JU31" s="43" t="str">
        <f ca="1"/>
        <v>-</v>
      </c>
      <c r="JV31" s="43" t="str">
        <f ca="1"/>
        <v>-</v>
      </c>
      <c r="JW31" s="43" t="str">
        <f ca="1"/>
        <v>-</v>
      </c>
      <c r="JX31" s="43" t="str">
        <f ca="1"/>
        <v>-</v>
      </c>
      <c r="JY31" s="43" t="str">
        <f ca="1"/>
        <v>-</v>
      </c>
      <c r="JZ31" s="43" t="str">
        <f ca="1"/>
        <v>-</v>
      </c>
      <c r="KA31" s="43" t="str">
        <f ca="1"/>
        <v>-</v>
      </c>
      <c r="KB31" s="43" t="str">
        <f ca="1"/>
        <v>-</v>
      </c>
      <c r="KC31" s="43" t="str">
        <f ca="1"/>
        <v>-</v>
      </c>
      <c r="KD31" s="43" t="str">
        <f ca="1"/>
        <v>-</v>
      </c>
      <c r="KE31" s="43" t="str">
        <f ca="1"/>
        <v>-</v>
      </c>
      <c r="KF31" s="43" t="str">
        <f ca="1"/>
        <v>-</v>
      </c>
      <c r="KG31" s="43" t="str">
        <f ca="1"/>
        <v>-</v>
      </c>
      <c r="KH31" s="43" t="str">
        <f ca="1"/>
        <v>-</v>
      </c>
      <c r="KI31" s="43" t="str">
        <f ca="1"/>
        <v>-</v>
      </c>
      <c r="KJ31" s="43" t="str">
        <f ca="1"/>
        <v>-</v>
      </c>
      <c r="KK31" s="43" t="str">
        <f ca="1"/>
        <v>-</v>
      </c>
      <c r="KL31" s="43" t="str">
        <f ca="1"/>
        <v>-</v>
      </c>
      <c r="KM31" s="43" t="str">
        <f ca="1"/>
        <v>-</v>
      </c>
      <c r="KN31" s="43" t="str">
        <f ca="1"/>
        <v>-</v>
      </c>
      <c r="KO31" s="43" t="str">
        <f ca="1"/>
        <v>-</v>
      </c>
      <c r="KP31" s="43" t="str">
        <f ca="1"/>
        <v>-</v>
      </c>
      <c r="KQ31" s="43" t="str">
        <f ca="1"/>
        <v>-</v>
      </c>
      <c r="KR31" s="43" t="str">
        <f ca="1"/>
        <v>-</v>
      </c>
      <c r="KS31" s="43" t="str">
        <f ca="1"/>
        <v>-</v>
      </c>
      <c r="KT31" s="43" t="str">
        <f ca="1"/>
        <v>-</v>
      </c>
      <c r="KU31" s="43" t="str">
        <f ca="1"/>
        <v>-</v>
      </c>
      <c r="KV31" s="43" t="str">
        <f ca="1"/>
        <v>-</v>
      </c>
      <c r="KW31" s="43" t="str">
        <f ca="1"/>
        <v>-</v>
      </c>
      <c r="KX31" s="43" t="str">
        <f ca="1"/>
        <v>-</v>
      </c>
      <c r="KY31" s="43" t="str">
        <f ca="1"/>
        <v>-</v>
      </c>
      <c r="KZ31" s="43" t="str">
        <f ca="1"/>
        <v>-</v>
      </c>
      <c r="LA31" s="43" t="str">
        <f ca="1"/>
        <v>-</v>
      </c>
      <c r="LB31" s="43" t="str">
        <f ca="1"/>
        <v>-</v>
      </c>
      <c r="LC31" s="43" t="str">
        <f ca="1"/>
        <v>-</v>
      </c>
      <c r="LD31" s="43" t="str">
        <f ca="1"/>
        <v>-</v>
      </c>
      <c r="LE31" s="43" t="str">
        <f ca="1"/>
        <v>-</v>
      </c>
      <c r="LF31" s="43" t="str">
        <f ca="1"/>
        <v>-</v>
      </c>
      <c r="LG31" s="43" t="str">
        <f ca="1"/>
        <v>-</v>
      </c>
      <c r="LH31" s="43" t="str">
        <f ca="1"/>
        <v>-</v>
      </c>
      <c r="LI31" s="43" t="str">
        <f ca="1"/>
        <v>-</v>
      </c>
      <c r="LJ31" s="43" t="str">
        <f ca="1"/>
        <v>-</v>
      </c>
      <c r="LK31" s="43" t="str">
        <f ca="1"/>
        <v>-</v>
      </c>
      <c r="LL31" s="43" t="str">
        <f ca="1"/>
        <v>-</v>
      </c>
      <c r="LM31" s="43" t="str">
        <f ca="1"/>
        <v>-</v>
      </c>
      <c r="LN31" s="43" t="str">
        <f ca="1"/>
        <v>-</v>
      </c>
      <c r="LO31" s="43" t="str">
        <f ca="1"/>
        <v>-</v>
      </c>
      <c r="LP31" s="43" t="str">
        <f ca="1"/>
        <v>-</v>
      </c>
      <c r="LQ31" s="43" t="str">
        <f ca="1"/>
        <v>-</v>
      </c>
      <c r="LR31" s="43" t="str">
        <f ca="1"/>
        <v>-</v>
      </c>
      <c r="LS31" s="43" t="str">
        <f ca="1"/>
        <v>-</v>
      </c>
      <c r="LT31" s="43" t="str">
        <f ca="1"/>
        <v>-</v>
      </c>
      <c r="LU31" s="43" t="str">
        <f ca="1"/>
        <v>-</v>
      </c>
      <c r="LV31" s="43" t="str">
        <f ca="1"/>
        <v>-</v>
      </c>
      <c r="LW31" s="43" t="str">
        <f ca="1"/>
        <v>-</v>
      </c>
      <c r="LX31" s="43" t="str">
        <f ca="1"/>
        <v>-</v>
      </c>
      <c r="LY31" s="43" t="str">
        <f ca="1"/>
        <v>-</v>
      </c>
      <c r="LZ31" s="43" t="str">
        <f ca="1"/>
        <v>-</v>
      </c>
      <c r="MA31" s="43" t="str">
        <f ca="1"/>
        <v>-</v>
      </c>
      <c r="MB31" s="43" t="str">
        <f ca="1"/>
        <v>-</v>
      </c>
      <c r="MC31" s="43" t="str">
        <f ca="1"/>
        <v>-</v>
      </c>
      <c r="MD31" s="43" t="str">
        <f ca="1"/>
        <v>-</v>
      </c>
      <c r="ME31" s="43" t="str">
        <f ca="1"/>
        <v>-</v>
      </c>
      <c r="MF31" s="43" t="str">
        <f ca="1"/>
        <v>-</v>
      </c>
      <c r="MG31" s="43" t="str">
        <f ca="1"/>
        <v>-</v>
      </c>
      <c r="MH31" s="43" t="str">
        <f ca="1"/>
        <v>-</v>
      </c>
      <c r="MI31" s="43" t="str">
        <f ca="1"/>
        <v>-</v>
      </c>
      <c r="MJ31" s="43" t="str">
        <f ca="1"/>
        <v>-</v>
      </c>
      <c r="MK31" s="43" t="str">
        <f ca="1"/>
        <v>-</v>
      </c>
      <c r="ML31" s="43" t="str">
        <f ca="1"/>
        <v>-</v>
      </c>
      <c r="MM31" s="43" t="str">
        <f ca="1"/>
        <v>-</v>
      </c>
      <c r="MN31" s="43" t="str">
        <f ca="1"/>
        <v>-</v>
      </c>
      <c r="MO31" s="43" t="str">
        <f ca="1"/>
        <v>-</v>
      </c>
      <c r="MP31" s="43" t="str">
        <f ca="1"/>
        <v>-</v>
      </c>
      <c r="MQ31" s="43" t="str">
        <f ca="1"/>
        <v>-</v>
      </c>
      <c r="MR31" s="43" t="str">
        <f ca="1"/>
        <v>-</v>
      </c>
      <c r="MS31" s="43" t="str">
        <f ca="1"/>
        <v>-</v>
      </c>
      <c r="MT31" s="43" t="str">
        <f ca="1"/>
        <v>-</v>
      </c>
      <c r="MU31" s="43" t="str">
        <f ca="1"/>
        <v>-</v>
      </c>
      <c r="MV31" s="43" t="str">
        <f ca="1"/>
        <v>-</v>
      </c>
      <c r="MW31" s="43" t="str">
        <f ca="1"/>
        <v>-</v>
      </c>
      <c r="MX31" s="43" t="str">
        <f ca="1"/>
        <v>-</v>
      </c>
      <c r="MY31" s="43" t="str">
        <f ca="1"/>
        <v>-</v>
      </c>
      <c r="MZ31" s="43" t="str">
        <f ca="1"/>
        <v>-</v>
      </c>
      <c r="NA31" s="43" t="str">
        <f ca="1"/>
        <v>-</v>
      </c>
      <c r="NB31" s="43" t="str">
        <f ca="1"/>
        <v>-</v>
      </c>
      <c r="NC31" s="43" t="str">
        <f ca="1"/>
        <v>-</v>
      </c>
      <c r="ND31" s="43" t="str">
        <f ca="1"/>
        <v>-</v>
      </c>
      <c r="NE31" s="43" t="str">
        <f ca="1"/>
        <v>-</v>
      </c>
      <c r="NF31" s="43" t="str">
        <f ca="1"/>
        <v>-</v>
      </c>
      <c r="NG31" s="43" t="str">
        <f ca="1"/>
        <v>-</v>
      </c>
      <c r="NH31" s="43" t="str">
        <f ca="1"/>
        <v>-</v>
      </c>
      <c r="NI31" s="43" t="str">
        <f ca="1"/>
        <v>-</v>
      </c>
      <c r="NJ31" s="43" t="str">
        <f ca="1"/>
        <v>-</v>
      </c>
      <c r="NK31" s="43" t="str">
        <f ca="1"/>
        <v>-</v>
      </c>
      <c r="NL31" s="43" t="str">
        <f ca="1"/>
        <v>-</v>
      </c>
      <c r="NM31" s="43" t="str">
        <f ca="1"/>
        <v>-</v>
      </c>
      <c r="NN31" s="43" t="str">
        <f ca="1"/>
        <v>-</v>
      </c>
      <c r="NO31" s="43" t="str">
        <f ca="1"/>
        <v>-</v>
      </c>
      <c r="NP31" s="43" t="str">
        <f ca="1"/>
        <v>-</v>
      </c>
      <c r="NQ31" s="43" t="str">
        <f ca="1"/>
        <v>-</v>
      </c>
      <c r="NR31" s="43" t="str">
        <f ca="1"/>
        <v>-</v>
      </c>
      <c r="NS31" s="43" t="str">
        <f ca="1"/>
        <v>-</v>
      </c>
      <c r="NT31" s="43" t="str">
        <f ca="1"/>
        <v>-</v>
      </c>
      <c r="NU31" s="43" t="str">
        <f ca="1"/>
        <v>-</v>
      </c>
      <c r="NV31" s="43" t="str">
        <f ca="1"/>
        <v>-</v>
      </c>
      <c r="NW31" s="43" t="str">
        <f ca="1"/>
        <v>-</v>
      </c>
      <c r="NX31" s="43" t="str">
        <f ca="1"/>
        <v>-</v>
      </c>
      <c r="NY31" s="43" t="str">
        <f ca="1"/>
        <v>-</v>
      </c>
      <c r="NZ31" s="43" t="str">
        <f ca="1"/>
        <v>-</v>
      </c>
      <c r="OA31" s="43" t="str">
        <f ca="1"/>
        <v>-</v>
      </c>
      <c r="OB31" s="43" t="str">
        <f ca="1"/>
        <v>-</v>
      </c>
      <c r="OC31" s="43" t="str">
        <f ca="1"/>
        <v>-</v>
      </c>
      <c r="OD31" s="43" t="str">
        <f ca="1"/>
        <v>-</v>
      </c>
      <c r="OE31" s="43" t="str">
        <f ca="1"/>
        <v>-</v>
      </c>
      <c r="OF31" s="43" t="str">
        <f ca="1"/>
        <v>-</v>
      </c>
      <c r="OG31" s="43" t="str">
        <f ca="1"/>
        <v>-</v>
      </c>
      <c r="OH31" s="43" t="str">
        <f ca="1"/>
        <v>-</v>
      </c>
      <c r="OI31" s="43" t="str">
        <f ca="1"/>
        <v>-</v>
      </c>
      <c r="OJ31" s="43" t="str">
        <f ca="1"/>
        <v>-</v>
      </c>
      <c r="OK31" s="43" t="str">
        <f ca="1"/>
        <v>-</v>
      </c>
      <c r="OL31" s="43" t="str">
        <f ca="1"/>
        <v>-</v>
      </c>
      <c r="OM31" s="43" t="str">
        <f ca="1"/>
        <v>-</v>
      </c>
      <c r="ON31" s="43" t="str">
        <f ca="1"/>
        <v>-</v>
      </c>
      <c r="OO31" s="43" t="str">
        <f ca="1"/>
        <v>-</v>
      </c>
      <c r="OP31" s="43" t="str">
        <f ca="1"/>
        <v>-</v>
      </c>
      <c r="OQ31" s="43" t="str">
        <f ca="1"/>
        <v>-</v>
      </c>
      <c r="OR31" s="43" t="str">
        <f ca="1"/>
        <v>-</v>
      </c>
      <c r="OS31" s="43" t="str">
        <f ca="1"/>
        <v>-</v>
      </c>
      <c r="OT31" s="43" t="str">
        <f ca="1"/>
        <v>-</v>
      </c>
      <c r="OU31" s="43" t="str">
        <f ca="1"/>
        <v>-</v>
      </c>
      <c r="OV31" s="43" t="str">
        <f ca="1"/>
        <v>-</v>
      </c>
      <c r="OW31" s="43" t="str">
        <f ca="1"/>
        <v>-</v>
      </c>
      <c r="OX31" s="43" t="str">
        <f ca="1"/>
        <v>-</v>
      </c>
      <c r="OY31" s="43" t="str">
        <f ca="1"/>
        <v>-</v>
      </c>
      <c r="OZ31" s="43" t="str">
        <f ca="1"/>
        <v>-</v>
      </c>
      <c r="PA31" s="43" t="str">
        <f ca="1"/>
        <v>-</v>
      </c>
      <c r="PB31" s="43" t="str">
        <f ca="1"/>
        <v>-</v>
      </c>
      <c r="PC31" s="43" t="str">
        <f ca="1"/>
        <v>-</v>
      </c>
      <c r="PD31" s="43" t="str">
        <f ca="1"/>
        <v>-</v>
      </c>
      <c r="PE31" s="43" t="str">
        <f ca="1"/>
        <v>-</v>
      </c>
      <c r="PF31" s="43" t="str">
        <f ca="1"/>
        <v>-</v>
      </c>
      <c r="PG31" s="43" t="str">
        <f ca="1"/>
        <v>-</v>
      </c>
      <c r="PH31" s="43" t="str">
        <f ca="1"/>
        <v>-</v>
      </c>
      <c r="PI31" s="43" t="str">
        <f ca="1"/>
        <v>-</v>
      </c>
      <c r="PJ31" s="43" t="str">
        <f ca="1"/>
        <v>-</v>
      </c>
      <c r="PK31" s="43" t="str">
        <f ca="1"/>
        <v>-</v>
      </c>
      <c r="PL31" s="43" t="str">
        <f ca="1"/>
        <v>-</v>
      </c>
      <c r="PM31" s="43" t="str">
        <f ca="1"/>
        <v>-</v>
      </c>
      <c r="PN31" s="43" t="str">
        <f ca="1"/>
        <v>-</v>
      </c>
      <c r="PO31" s="43" t="str">
        <f ca="1"/>
        <v>-</v>
      </c>
      <c r="PP31" s="43" t="str">
        <f ca="1"/>
        <v>-</v>
      </c>
      <c r="PQ31" s="43" t="str">
        <f ca="1"/>
        <v>-</v>
      </c>
      <c r="PR31" s="43" t="str">
        <f ca="1"/>
        <v>-</v>
      </c>
      <c r="PS31" s="43" t="str">
        <f ca="1"/>
        <v>-</v>
      </c>
      <c r="PT31" s="43" t="str">
        <f ca="1"/>
        <v>-</v>
      </c>
      <c r="PU31" s="43" t="str">
        <f ca="1"/>
        <v>-</v>
      </c>
      <c r="PV31" s="43" t="str">
        <f ca="1"/>
        <v>-</v>
      </c>
      <c r="PW31" s="43" t="str">
        <f ca="1"/>
        <v>-</v>
      </c>
      <c r="PX31" s="43" t="str">
        <f ca="1"/>
        <v>-</v>
      </c>
      <c r="PY31" s="43" t="str">
        <f ca="1"/>
        <v>-</v>
      </c>
      <c r="PZ31" s="43" t="str">
        <f ca="1"/>
        <v>-</v>
      </c>
      <c r="QA31" s="43" t="str">
        <f ca="1"/>
        <v>-</v>
      </c>
      <c r="QB31" s="43" t="str">
        <f ca="1"/>
        <v>-</v>
      </c>
      <c r="QC31" s="43" t="str">
        <f ca="1"/>
        <v>-</v>
      </c>
      <c r="QD31" s="43" t="str">
        <f ca="1"/>
        <v>-</v>
      </c>
      <c r="QE31" s="43" t="str">
        <f ca="1"/>
        <v>-</v>
      </c>
      <c r="QF31" s="43" t="str">
        <f ca="1"/>
        <v>-</v>
      </c>
      <c r="QG31" s="43" t="str">
        <f ca="1"/>
        <v>-</v>
      </c>
      <c r="QH31" s="43" t="str">
        <f ca="1"/>
        <v>-</v>
      </c>
      <c r="QI31" s="43" t="str">
        <f ca="1"/>
        <v>-</v>
      </c>
      <c r="QJ31" s="43" t="str">
        <f ca="1"/>
        <v>-</v>
      </c>
      <c r="QK31" s="43" t="str">
        <f ca="1"/>
        <v>-</v>
      </c>
      <c r="QL31" s="43" t="str">
        <f ca="1"/>
        <v>-</v>
      </c>
      <c r="QM31" s="43" t="str">
        <f ca="1"/>
        <v>-</v>
      </c>
      <c r="QN31" s="43" t="str">
        <f ca="1"/>
        <v>-</v>
      </c>
      <c r="QO31" s="43" t="str">
        <f ca="1"/>
        <v>-</v>
      </c>
      <c r="QP31" s="43" t="str">
        <f ca="1"/>
        <v>-</v>
      </c>
      <c r="QQ31" s="43" t="str">
        <f ca="1"/>
        <v>-</v>
      </c>
      <c r="QR31" s="43" t="str">
        <f ca="1"/>
        <v>-</v>
      </c>
      <c r="QS31" s="43" t="str">
        <f ca="1"/>
        <v>-</v>
      </c>
      <c r="QT31" s="43" t="str">
        <f ca="1"/>
        <v>-</v>
      </c>
      <c r="QU31" s="43" t="str">
        <f ca="1"/>
        <v>-</v>
      </c>
      <c r="QV31" s="43" t="str">
        <f ca="1"/>
        <v>-</v>
      </c>
      <c r="QW31" s="43" t="str">
        <f ca="1"/>
        <v>-</v>
      </c>
      <c r="QX31" s="43" t="str">
        <f ca="1"/>
        <v>-</v>
      </c>
      <c r="QY31" s="43" t="str">
        <f ca="1"/>
        <v>-</v>
      </c>
      <c r="QZ31" s="43" t="str">
        <f ca="1"/>
        <v>-</v>
      </c>
      <c r="RA31" s="43" t="str">
        <f ca="1"/>
        <v>-</v>
      </c>
      <c r="RB31" s="43" t="str">
        <f ca="1"/>
        <v>-</v>
      </c>
      <c r="RC31" s="43" t="str">
        <f ca="1"/>
        <v>-</v>
      </c>
      <c r="RD31" s="43" t="str">
        <f ca="1"/>
        <v>-</v>
      </c>
      <c r="RE31" s="43" t="str">
        <f ca="1"/>
        <v>-</v>
      </c>
      <c r="RF31" s="43" t="str">
        <f ca="1"/>
        <v>-</v>
      </c>
      <c r="RG31" s="43" t="str">
        <f ca="1"/>
        <v>-</v>
      </c>
      <c r="RH31" s="43" t="str">
        <f ca="1"/>
        <v>-</v>
      </c>
      <c r="RI31" s="43" t="str">
        <f ca="1"/>
        <v>-</v>
      </c>
      <c r="RJ31" s="43" t="str">
        <f ca="1"/>
        <v>-</v>
      </c>
      <c r="RK31" s="43" t="str">
        <f ca="1"/>
        <v>-</v>
      </c>
      <c r="RL31" s="43" t="str">
        <f ca="1"/>
        <v>-</v>
      </c>
      <c r="RM31" s="43" t="str">
        <f ca="1"/>
        <v>-</v>
      </c>
      <c r="RN31" s="43" t="str">
        <f ca="1"/>
        <v>-</v>
      </c>
      <c r="RO31" s="43" t="str">
        <f ca="1"/>
        <v>-</v>
      </c>
      <c r="RP31" s="43" t="str">
        <f ca="1"/>
        <v>-</v>
      </c>
      <c r="RQ31" s="43" t="str">
        <f ca="1"/>
        <v>-</v>
      </c>
      <c r="RR31" s="43" t="str">
        <f ca="1"/>
        <v>-</v>
      </c>
      <c r="RS31" s="43" t="str">
        <f ca="1"/>
        <v>-</v>
      </c>
      <c r="RT31" s="43" t="str">
        <f ca="1"/>
        <v>-</v>
      </c>
      <c r="RU31" s="43" t="str">
        <f ca="1"/>
        <v>-</v>
      </c>
      <c r="RV31" s="43" t="str">
        <f ca="1"/>
        <v>-</v>
      </c>
      <c r="RW31" s="43" t="str">
        <f ca="1"/>
        <v>-</v>
      </c>
      <c r="RX31" s="43" t="str">
        <f ca="1"/>
        <v>-</v>
      </c>
      <c r="RY31" s="43" t="str">
        <f ca="1"/>
        <v>-</v>
      </c>
      <c r="RZ31" s="43" t="str">
        <f ca="1"/>
        <v>-</v>
      </c>
      <c r="SA31" s="43" t="str">
        <f ca="1"/>
        <v>-</v>
      </c>
      <c r="SB31" s="43" t="str">
        <f ca="1"/>
        <v>-</v>
      </c>
      <c r="SC31" s="43" t="str">
        <f ca="1"/>
        <v>-</v>
      </c>
      <c r="SD31" s="43" t="str">
        <f ca="1"/>
        <v>-</v>
      </c>
      <c r="SE31" s="43" t="str">
        <f ca="1"/>
        <v>-</v>
      </c>
      <c r="SF31" s="43" t="str">
        <f ca="1"/>
        <v>-</v>
      </c>
      <c r="SG31" s="43" t="str">
        <f ca="1"/>
        <v>-</v>
      </c>
      <c r="SH31" s="43" t="str">
        <f ca="1"/>
        <v>-</v>
      </c>
      <c r="SI31" s="43" t="str">
        <f ca="1"/>
        <v>-</v>
      </c>
      <c r="SJ31" s="43" t="str">
        <f ca="1"/>
        <v>-</v>
      </c>
      <c r="SK31" s="43" t="str">
        <f ca="1"/>
        <v>-</v>
      </c>
    </row>
    <row r="32" spans="3:505" x14ac:dyDescent="0.25">
      <c r="F32" s="50"/>
    </row>
    <row r="33" spans="3:505" x14ac:dyDescent="0.25">
      <c r="E33" s="43" t="s">
        <v>142</v>
      </c>
      <c r="F33" s="43">
        <f ca="1">MIN(_xlfn.ANCHORARRAY(F31))</f>
        <v>17.312029053330434</v>
      </c>
    </row>
    <row r="34" spans="3:505" x14ac:dyDescent="0.25">
      <c r="E34" s="43" t="s">
        <v>142</v>
      </c>
      <c r="F34" s="50"/>
    </row>
    <row r="35" spans="3:505" x14ac:dyDescent="0.25">
      <c r="F35" s="50"/>
    </row>
    <row r="36" spans="3:505" x14ac:dyDescent="0.25">
      <c r="F36" s="50"/>
    </row>
    <row r="37" spans="3:505" x14ac:dyDescent="0.25">
      <c r="F37" s="50"/>
    </row>
    <row r="38" spans="3:505" x14ac:dyDescent="0.25">
      <c r="F38" s="43" cm="1">
        <f t="array" aca="1" ref="F38:SK38" ca="1">OFFSET(bHist!$A$1,_xlfn.XMATCH(C39,bHist!B:B,0)-1,3,1,500)</f>
        <v>176.2128807634115</v>
      </c>
      <c r="G38" s="43">
        <f ca="1"/>
        <v>162.68637287259099</v>
      </c>
      <c r="H38" s="43">
        <f ca="1"/>
        <v>171.78325547039509</v>
      </c>
      <c r="I38" s="43">
        <f ca="1"/>
        <v>190.5520695602894</v>
      </c>
      <c r="J38" s="43">
        <f ca="1"/>
        <v>197.81990576446057</v>
      </c>
      <c r="K38" s="43">
        <f ca="1"/>
        <v>223.48107690572738</v>
      </c>
      <c r="L38" s="43">
        <f ca="1"/>
        <v>239.51969463527203</v>
      </c>
      <c r="M38" s="43">
        <f ca="1"/>
        <v>250.34069520592692</v>
      </c>
      <c r="N38" s="43">
        <f ca="1"/>
        <v>258.66810271799568</v>
      </c>
      <c r="O38" s="43">
        <f ca="1"/>
        <v>255.32891003310681</v>
      </c>
      <c r="P38" s="43">
        <f ca="1"/>
        <v>244.88030248522759</v>
      </c>
      <c r="Q38" s="43">
        <f ca="1"/>
        <v>267.91414826691152</v>
      </c>
      <c r="R38" s="43">
        <f ca="1"/>
        <v>254.23024774491785</v>
      </c>
      <c r="S38" s="43">
        <f ca="1"/>
        <v>263.52772879421713</v>
      </c>
      <c r="T38" s="43">
        <f ca="1"/>
        <v>228.52998562335966</v>
      </c>
      <c r="U38" s="43">
        <f ca="1"/>
        <v>167.91427713155747</v>
      </c>
      <c r="V38" s="43">
        <f ca="1"/>
        <v>228.68840696454049</v>
      </c>
      <c r="W38" s="43">
        <f ca="1"/>
        <v>220.21800876140594</v>
      </c>
      <c r="X38" s="43">
        <f ca="1"/>
        <v>209.81363574385642</v>
      </c>
      <c r="Y38" s="43">
        <f ca="1"/>
        <v>176.31369434416294</v>
      </c>
      <c r="Z38" s="43">
        <f ca="1"/>
        <v>131.50617254018783</v>
      </c>
      <c r="AA38" s="43">
        <f ca="1"/>
        <v>67.231342551112178</v>
      </c>
      <c r="AB38" s="43">
        <f ca="1"/>
        <v>57.309434527158736</v>
      </c>
      <c r="AC38" s="43">
        <f ca="1"/>
        <v>116.01997208476067</v>
      </c>
      <c r="AD38" s="43">
        <f ca="1"/>
        <v>140.46726541697979</v>
      </c>
      <c r="AE38" s="43">
        <f ca="1"/>
        <v>169.59621799409391</v>
      </c>
      <c r="AF38" s="43">
        <f ca="1"/>
        <v>167.36597469747065</v>
      </c>
      <c r="AG38" s="43">
        <f ca="1"/>
        <v>161.72658643543718</v>
      </c>
      <c r="AH38" s="43">
        <f ca="1"/>
        <v>144.29509535551071</v>
      </c>
      <c r="AI38" s="43">
        <f ca="1"/>
        <v>112.65506164968014</v>
      </c>
      <c r="AJ38" s="43">
        <f ca="1"/>
        <v>137.23094373285772</v>
      </c>
      <c r="AK38" s="43">
        <f ca="1"/>
        <v>146.12928529918193</v>
      </c>
      <c r="AL38" s="43">
        <f ca="1"/>
        <v>177.73948641479015</v>
      </c>
      <c r="AM38" s="43">
        <f ca="1"/>
        <v>183.20810881555082</v>
      </c>
      <c r="AN38" s="43">
        <f ca="1"/>
        <v>210.47201014876367</v>
      </c>
      <c r="AO38" s="43">
        <f ca="1"/>
        <v>250.90854313015939</v>
      </c>
      <c r="AP38" s="43">
        <f ca="1"/>
        <v>326.77076264560225</v>
      </c>
      <c r="AQ38" s="43">
        <f ca="1"/>
        <v>354.35459279119965</v>
      </c>
      <c r="AR38" s="43">
        <f ca="1"/>
        <v>376.17661818385125</v>
      </c>
      <c r="AS38" s="43">
        <f ca="1"/>
        <v>339.77674327254294</v>
      </c>
      <c r="AT38" s="43">
        <f ca="1"/>
        <v>328.2963395869732</v>
      </c>
      <c r="AU38" s="43">
        <f ca="1"/>
        <v>335.58372128129008</v>
      </c>
      <c r="AV38" s="43">
        <f ca="1"/>
        <v>331.67668067216874</v>
      </c>
      <c r="AW38" s="43">
        <f ca="1"/>
        <v>355.50263315975667</v>
      </c>
      <c r="AX38" s="43">
        <f ca="1"/>
        <v>386.17362203836444</v>
      </c>
      <c r="AY38" s="43">
        <f ca="1"/>
        <v>421.62502632260322</v>
      </c>
      <c r="AZ38" s="43">
        <f ca="1"/>
        <v>456.38205135166641</v>
      </c>
      <c r="BA38" s="43">
        <f ca="1"/>
        <v>401.82338738501068</v>
      </c>
      <c r="BB38" s="43">
        <f ca="1"/>
        <v>396.22617623329165</v>
      </c>
      <c r="BC38" s="43">
        <f ca="1"/>
        <v>325.5682006466389</v>
      </c>
      <c r="BD38" s="43">
        <f ca="1"/>
        <v>259.40980263352395</v>
      </c>
      <c r="BE38" s="43">
        <f ca="1"/>
        <v>321.6117819571495</v>
      </c>
      <c r="BF38" s="43">
        <f ca="1"/>
        <v>352.57389576792713</v>
      </c>
      <c r="BG38" s="43">
        <f ca="1"/>
        <v>522.18040086209771</v>
      </c>
      <c r="BH38" s="43">
        <f ca="1"/>
        <v>570.1398901295662</v>
      </c>
      <c r="BI38" s="43">
        <f ca="1"/>
        <v>311.47281612157821</v>
      </c>
      <c r="BJ38" s="43">
        <f ca="1"/>
        <v>198.73854380130769</v>
      </c>
      <c r="BK38" s="43">
        <f ca="1"/>
        <v>196.63997538566588</v>
      </c>
      <c r="BL38" s="43">
        <f ca="1"/>
        <v>135.38749539911748</v>
      </c>
      <c r="BM38" s="43">
        <f ca="1"/>
        <v>118.36748832225798</v>
      </c>
      <c r="BN38" s="43">
        <f ca="1"/>
        <v>172.18548108339309</v>
      </c>
      <c r="BO38" s="43">
        <f ca="1"/>
        <v>225.97569867432119</v>
      </c>
      <c r="BP38" s="43">
        <f ca="1"/>
        <v>255.93893506765366</v>
      </c>
      <c r="BQ38" s="43">
        <f ca="1"/>
        <v>303.8922520750761</v>
      </c>
      <c r="BR38" s="43">
        <f ca="1"/>
        <v>302.86765690743925</v>
      </c>
      <c r="BS38" s="43">
        <f ca="1"/>
        <v>300.49648033976558</v>
      </c>
      <c r="BT38" s="43">
        <f ca="1"/>
        <v>289.94705921113496</v>
      </c>
      <c r="BU38" s="43">
        <f ca="1"/>
        <v>283.16374542057514</v>
      </c>
      <c r="BV38" s="43">
        <f ca="1"/>
        <v>283.65546880424023</v>
      </c>
      <c r="BW38" s="43">
        <f ca="1"/>
        <v>261.70485466063025</v>
      </c>
      <c r="BX38" s="43">
        <f ca="1"/>
        <v>305.32524511575696</v>
      </c>
      <c r="BY38" s="43">
        <f ca="1"/>
        <v>360.16886175453664</v>
      </c>
      <c r="BZ38" s="43">
        <f ca="1"/>
        <v>551.41736799001694</v>
      </c>
      <c r="CA38" s="43">
        <f ca="1"/>
        <v>593.9113209867478</v>
      </c>
      <c r="CB38" s="43">
        <f ca="1"/>
        <v>587.37284017801289</v>
      </c>
      <c r="CC38" s="43">
        <f ca="1"/>
        <v>673.15285287737845</v>
      </c>
      <c r="CD38" s="43">
        <f ca="1"/>
        <v>695.99947343766689</v>
      </c>
      <c r="CE38" s="43">
        <f ca="1"/>
        <v>582.57493670225142</v>
      </c>
      <c r="CF38" s="43">
        <f ca="1"/>
        <v>492.08137474775316</v>
      </c>
      <c r="CG38" s="43">
        <f ca="1"/>
        <v>301.23406541526316</v>
      </c>
      <c r="CH38" s="43">
        <f ca="1"/>
        <v>283.64621041417126</v>
      </c>
      <c r="CI38" s="43">
        <f ca="1"/>
        <v>181.32659821152686</v>
      </c>
      <c r="CJ38" s="43">
        <f ca="1"/>
        <v>183.02088359415532</v>
      </c>
      <c r="CK38" s="43">
        <f ca="1"/>
        <v>224.54373434364794</v>
      </c>
      <c r="CL38" s="43">
        <f ca="1"/>
        <v>112.47400868833064</v>
      </c>
      <c r="CM38" s="43">
        <f ca="1"/>
        <v>77.654232348799695</v>
      </c>
      <c r="CN38" s="43">
        <f ca="1"/>
        <v>67.191222860813141</v>
      </c>
      <c r="CO38" s="43">
        <f ca="1"/>
        <v>66.542106845974928</v>
      </c>
      <c r="CP38" s="43">
        <f ca="1"/>
        <v>89.626359418034554</v>
      </c>
      <c r="CQ38" s="43">
        <f ca="1"/>
        <v>97.830321729183197</v>
      </c>
      <c r="CR38" s="43">
        <f ca="1"/>
        <v>82.670222346186634</v>
      </c>
      <c r="CS38" s="43">
        <f ca="1"/>
        <v>71.97986794650555</v>
      </c>
      <c r="CT38" s="43">
        <f ca="1"/>
        <v>65.476363278031357</v>
      </c>
      <c r="CU38" s="43">
        <f ca="1"/>
        <v>54.720171437859534</v>
      </c>
      <c r="CV38" s="43">
        <f ca="1"/>
        <v>45.212833546996116</v>
      </c>
      <c r="CW38" s="43">
        <f ca="1"/>
        <v>45.600657219886784</v>
      </c>
      <c r="CX38" s="43">
        <f ca="1"/>
        <v>46.021399613022808</v>
      </c>
      <c r="CY38" s="43">
        <f ca="1"/>
        <v>49.786478241086002</v>
      </c>
      <c r="CZ38" s="43">
        <f ca="1"/>
        <v>48.477959111332893</v>
      </c>
      <c r="DA38" s="43">
        <f ca="1"/>
        <v>48.713533703088757</v>
      </c>
      <c r="DB38" s="43">
        <f ca="1"/>
        <v>69.324767416715616</v>
      </c>
      <c r="DC38" s="43">
        <f ca="1"/>
        <v>51.401552953124046</v>
      </c>
      <c r="DD38" s="43">
        <f ca="1"/>
        <v>50.304948084950453</v>
      </c>
      <c r="DE38" s="43">
        <f ca="1"/>
        <v>49.191883856654172</v>
      </c>
      <c r="DF38" s="43">
        <f ca="1"/>
        <v>47.397813603281975</v>
      </c>
      <c r="DG38" s="43">
        <f ca="1"/>
        <v>47.519201384186744</v>
      </c>
      <c r="DH38" s="43">
        <f ca="1"/>
        <v>48.614777542352677</v>
      </c>
      <c r="DI38" s="43">
        <f ca="1"/>
        <v>49.909923442006111</v>
      </c>
      <c r="DJ38" s="43">
        <f ca="1"/>
        <v>58.853528248667715</v>
      </c>
      <c r="DK38" s="43">
        <f ca="1"/>
        <v>57.976038612127304</v>
      </c>
      <c r="DL38" s="43">
        <f ca="1"/>
        <v>58.843241148591041</v>
      </c>
      <c r="DM38" s="43">
        <f ca="1"/>
        <v>56.384624230265615</v>
      </c>
      <c r="DN38" s="43">
        <f ca="1"/>
        <v>63.624685264229768</v>
      </c>
      <c r="DO38" s="43">
        <f ca="1"/>
        <v>68.355722589492785</v>
      </c>
      <c r="DP38" s="43">
        <f ca="1"/>
        <v>60.231999658942222</v>
      </c>
      <c r="DQ38" s="43">
        <f ca="1"/>
        <v>55.490675233602524</v>
      </c>
      <c r="DR38" s="43">
        <f ca="1"/>
        <v>52.946675384640692</v>
      </c>
      <c r="DS38" s="43">
        <f ca="1"/>
        <v>53.607107209563253</v>
      </c>
      <c r="DT38" s="43">
        <f ca="1"/>
        <v>51.853156646490099</v>
      </c>
      <c r="DU38" s="43">
        <f ca="1"/>
        <v>49.037577355504034</v>
      </c>
      <c r="DV38" s="43">
        <f ca="1"/>
        <v>51.766745005846026</v>
      </c>
      <c r="DW38" s="43">
        <f ca="1"/>
        <v>53.870456971526146</v>
      </c>
      <c r="DX38" s="43">
        <f ca="1"/>
        <v>53.398279078006745</v>
      </c>
      <c r="DY38" s="43">
        <f ca="1"/>
        <v>54.046366382837292</v>
      </c>
      <c r="DZ38" s="43">
        <f ca="1"/>
        <v>55.667613354921336</v>
      </c>
      <c r="EA38" s="43">
        <f ca="1"/>
        <v>56.50395459115505</v>
      </c>
      <c r="EB38" s="43">
        <f ca="1"/>
        <v>60.423339720368389</v>
      </c>
      <c r="EC38" s="43">
        <f ca="1"/>
        <v>54.777779198288918</v>
      </c>
      <c r="ED38" s="43">
        <f ca="1"/>
        <v>52.833517283797264</v>
      </c>
      <c r="EE38" s="43">
        <f ca="1"/>
        <v>44.86615827441215</v>
      </c>
      <c r="EF38" s="43">
        <f ca="1"/>
        <v>43.819960196614268</v>
      </c>
      <c r="EG38" s="43">
        <f ca="1"/>
        <v>42.97538928031922</v>
      </c>
      <c r="EH38" s="43">
        <f ca="1"/>
        <v>45.574939469695089</v>
      </c>
      <c r="EI38" s="43">
        <f ca="1"/>
        <v>45.452522978782653</v>
      </c>
      <c r="EJ38" s="43">
        <f ca="1"/>
        <v>44.484506861567496</v>
      </c>
      <c r="EK38" s="43">
        <f ca="1"/>
        <v>47.903938927054405</v>
      </c>
      <c r="EL38" s="43">
        <f ca="1"/>
        <v>47.498627184033396</v>
      </c>
      <c r="EM38" s="43">
        <f ca="1"/>
        <v>50.986982820034029</v>
      </c>
      <c r="EN38" s="43">
        <f ca="1"/>
        <v>54.396127785444257</v>
      </c>
      <c r="EO38" s="43">
        <f ca="1"/>
        <v>53.461030388474462</v>
      </c>
      <c r="EP38" s="43">
        <f ca="1"/>
        <v>54.991750879883767</v>
      </c>
      <c r="EQ38" s="43">
        <f ca="1"/>
        <v>56.598595911860464</v>
      </c>
      <c r="ER38" s="43">
        <f ca="1"/>
        <v>58.567546866536141</v>
      </c>
      <c r="ES38" s="43">
        <f ca="1"/>
        <v>61.138293175697328</v>
      </c>
      <c r="ET38" s="43">
        <f ca="1"/>
        <v>61.340949047207829</v>
      </c>
      <c r="EU38" s="43">
        <f ca="1"/>
        <v>63.206000291109085</v>
      </c>
      <c r="EV38" s="43">
        <f ca="1"/>
        <v>65.247989656329153</v>
      </c>
      <c r="EW38" s="43">
        <f ca="1"/>
        <v>68.482253920435909</v>
      </c>
      <c r="EX38" s="43">
        <f ca="1"/>
        <v>72.263791908621783</v>
      </c>
      <c r="EY38" s="43">
        <f ca="1"/>
        <v>70.690894306898116</v>
      </c>
      <c r="EZ38" s="43">
        <f ca="1"/>
        <v>68.574837821125982</v>
      </c>
      <c r="FA38" s="43">
        <f ca="1"/>
        <v>68.610842671394352</v>
      </c>
      <c r="FB38" s="43">
        <f ca="1"/>
        <v>68.687995921969417</v>
      </c>
      <c r="FC38" s="43">
        <f ca="1"/>
        <v>67.878401145935058</v>
      </c>
      <c r="FD38" s="43">
        <f ca="1"/>
        <v>64.920859873890876</v>
      </c>
      <c r="FE38" s="43">
        <f ca="1"/>
        <v>68.984264404177665</v>
      </c>
      <c r="FF38" s="43">
        <f ca="1"/>
        <v>76.65329751133919</v>
      </c>
      <c r="FG38" s="43">
        <f ca="1"/>
        <v>77.571935548186303</v>
      </c>
      <c r="FH38" s="43">
        <f ca="1"/>
        <v>75.972291486263273</v>
      </c>
      <c r="FI38" s="43">
        <f ca="1"/>
        <v>68.611871381402025</v>
      </c>
      <c r="FJ38" s="43">
        <f ca="1"/>
        <v>66.288015474081035</v>
      </c>
      <c r="FK38" s="43">
        <f ca="1"/>
        <v>65.456817787885669</v>
      </c>
      <c r="FL38" s="43">
        <f ca="1"/>
        <v>64.750094012618064</v>
      </c>
      <c r="FM38" s="43">
        <f ca="1"/>
        <v>63.04963636994362</v>
      </c>
      <c r="FN38" s="43">
        <f ca="1"/>
        <v>61.321403557062148</v>
      </c>
      <c r="FO38" s="43">
        <f ca="1"/>
        <v>62.104251872897152</v>
      </c>
      <c r="FP38" s="43">
        <f ca="1"/>
        <v>57.806301460862159</v>
      </c>
      <c r="FQ38" s="43">
        <f ca="1"/>
        <v>52.163827068805695</v>
      </c>
      <c r="FR38" s="43">
        <f ca="1"/>
        <v>52.195717079043384</v>
      </c>
      <c r="FS38" s="43">
        <f ca="1"/>
        <v>53.124642215967178</v>
      </c>
      <c r="FT38" s="43">
        <f ca="1"/>
        <v>54.966033129692079</v>
      </c>
      <c r="FU38" s="43">
        <f ca="1"/>
        <v>57.315606787204743</v>
      </c>
      <c r="FV38" s="43">
        <f ca="1"/>
        <v>56.231346439123151</v>
      </c>
      <c r="FW38" s="43">
        <f ca="1"/>
        <v>56.341418409943579</v>
      </c>
      <c r="FX38" s="43">
        <f ca="1"/>
        <v>55.247899671792986</v>
      </c>
      <c r="FY38" s="43">
        <f ca="1"/>
        <v>52.745048223137857</v>
      </c>
      <c r="FZ38" s="43">
        <f ca="1"/>
        <v>54.221247084140778</v>
      </c>
      <c r="GA38" s="43">
        <f ca="1"/>
        <v>57.264171286821359</v>
      </c>
      <c r="GB38" s="43">
        <f ca="1"/>
        <v>59.089102840423578</v>
      </c>
      <c r="GC38" s="43">
        <f ca="1"/>
        <v>60.131186078190808</v>
      </c>
      <c r="GD38" s="43">
        <f ca="1"/>
        <v>63.483751993179325</v>
      </c>
      <c r="GE38" s="43">
        <f ca="1"/>
        <v>66.130622842907897</v>
      </c>
      <c r="GF38" s="43">
        <f ca="1"/>
        <v>68.350579039454459</v>
      </c>
      <c r="GG38" s="43">
        <f ca="1"/>
        <v>73.808914340138429</v>
      </c>
      <c r="GH38" s="43">
        <f ca="1"/>
        <v>77.604854268431652</v>
      </c>
      <c r="GI38" s="43">
        <f ca="1"/>
        <v>80.226007367968549</v>
      </c>
      <c r="GJ38" s="43">
        <f ca="1"/>
        <v>81.118927654623988</v>
      </c>
      <c r="GK38" s="43">
        <f ca="1"/>
        <v>84.815082712173449</v>
      </c>
      <c r="GL38" s="43">
        <f ca="1"/>
        <v>86.836497877240177</v>
      </c>
      <c r="GM38" s="43">
        <f ca="1"/>
        <v>85.186447024941444</v>
      </c>
      <c r="GN38" s="43">
        <f ca="1"/>
        <v>80.291844808459288</v>
      </c>
      <c r="GO38" s="43">
        <f ca="1"/>
        <v>79.108828299641601</v>
      </c>
      <c r="GP38" s="43">
        <f ca="1"/>
        <v>80.474955189824101</v>
      </c>
      <c r="GQ38" s="43">
        <f ca="1"/>
        <v>75.555663933157931</v>
      </c>
      <c r="GR38" s="43">
        <f ca="1"/>
        <v>70.403884214758861</v>
      </c>
      <c r="GS38" s="43">
        <f ca="1"/>
        <v>71.211421570777901</v>
      </c>
      <c r="GT38" s="43">
        <f ca="1"/>
        <v>71.999413436651224</v>
      </c>
      <c r="GU38" s="43">
        <f ca="1"/>
        <v>72.366662909388538</v>
      </c>
      <c r="GV38" s="43">
        <f ca="1"/>
        <v>73.540421028137203</v>
      </c>
      <c r="GW38" s="43">
        <f ca="1"/>
        <v>71.967523426413536</v>
      </c>
      <c r="GX38" s="43">
        <f ca="1"/>
        <v>71.878025655746455</v>
      </c>
      <c r="GY38" s="43">
        <f ca="1"/>
        <v>70.203285763263708</v>
      </c>
      <c r="GZ38" s="43">
        <f ca="1"/>
        <v>74.012598921656618</v>
      </c>
      <c r="HA38" s="43">
        <f ca="1"/>
        <v>72.471591330170625</v>
      </c>
      <c r="HB38" s="43">
        <f ca="1"/>
        <v>67.399022282361983</v>
      </c>
      <c r="HC38" s="43">
        <f ca="1"/>
        <v>63.902436966300009</v>
      </c>
      <c r="HD38" s="43">
        <f ca="1"/>
        <v>61.478796188235279</v>
      </c>
      <c r="HE38" s="43">
        <f ca="1"/>
        <v>62.959109889268873</v>
      </c>
      <c r="HF38" s="43">
        <f ca="1"/>
        <v>81.062348604202271</v>
      </c>
      <c r="HG38" s="43">
        <f ca="1"/>
        <v>79.488422292470929</v>
      </c>
      <c r="HH38" s="43">
        <f ca="1"/>
        <v>70.823597897887225</v>
      </c>
      <c r="HI38" s="43">
        <f ca="1"/>
        <v>68.418473899960517</v>
      </c>
      <c r="HJ38" s="43">
        <f ca="1"/>
        <v>63.620570424199101</v>
      </c>
      <c r="HK38" s="43">
        <f ca="1"/>
        <v>71.331780641674996</v>
      </c>
      <c r="HL38" s="43">
        <f ca="1"/>
        <v>71.487115852832801</v>
      </c>
      <c r="HM38" s="43">
        <f ca="1"/>
        <v>67.234428681135185</v>
      </c>
      <c r="HN38" s="43">
        <f ca="1"/>
        <v>62.399491645097733</v>
      </c>
      <c r="HO38" s="43">
        <f ca="1"/>
        <v>62.164945763349536</v>
      </c>
      <c r="HP38" s="43">
        <f ca="1"/>
        <v>62.122768653035166</v>
      </c>
      <c r="HQ38" s="43">
        <f ca="1"/>
        <v>61.436619077920916</v>
      </c>
      <c r="HR38" s="43">
        <f ca="1"/>
        <v>60.004654747247692</v>
      </c>
      <c r="HS38" s="43">
        <f ca="1"/>
        <v>62.354228404760356</v>
      </c>
      <c r="HT38" s="43">
        <f ca="1"/>
        <v>61.67733721971512</v>
      </c>
      <c r="HU38" s="43">
        <f ca="1"/>
        <v>67.328041291832918</v>
      </c>
      <c r="HV38" s="43">
        <f ca="1"/>
        <v>80.351509988903999</v>
      </c>
      <c r="HW38" s="43">
        <f ca="1"/>
        <v>85.86745305001736</v>
      </c>
      <c r="HX38" s="43">
        <f ca="1"/>
        <v>97.571086807250978</v>
      </c>
      <c r="HY38" s="43">
        <f ca="1"/>
        <v>101.65712295770645</v>
      </c>
      <c r="HZ38" s="43">
        <f ca="1"/>
        <v>92.00885179579258</v>
      </c>
      <c r="IA38" s="43">
        <f ca="1"/>
        <v>89.670593948364271</v>
      </c>
      <c r="IB38" s="43">
        <f ca="1"/>
        <v>78.903086298108093</v>
      </c>
      <c r="IC38" s="43">
        <f ca="1"/>
        <v>80.653950731158261</v>
      </c>
      <c r="ID38" s="43">
        <f ca="1"/>
        <v>79.13968959987163</v>
      </c>
      <c r="IE38" s="43">
        <f ca="1"/>
        <v>85.272858665585517</v>
      </c>
      <c r="IF38" s="43">
        <f ca="1"/>
        <v>87.044297298789019</v>
      </c>
      <c r="IG38" s="43">
        <f ca="1"/>
        <v>95.899433044791223</v>
      </c>
      <c r="IH38" s="43">
        <f ca="1"/>
        <v>83.552855532765392</v>
      </c>
      <c r="II38" s="43">
        <f ca="1"/>
        <v>74.015685051679611</v>
      </c>
      <c r="IJ38" s="43">
        <f ca="1"/>
        <v>74.463173905014997</v>
      </c>
      <c r="IK38" s="43">
        <f ca="1"/>
        <v>70.617855896353731</v>
      </c>
      <c r="IL38" s="43">
        <f ca="1"/>
        <v>61.179441576004031</v>
      </c>
      <c r="IM38" s="43">
        <f ca="1"/>
        <v>60.987072804570197</v>
      </c>
      <c r="IN38" s="43">
        <f ca="1"/>
        <v>59.867836316227915</v>
      </c>
      <c r="IO38" s="43">
        <f ca="1"/>
        <v>66.678925276994704</v>
      </c>
      <c r="IP38" s="43">
        <f ca="1"/>
        <v>73.060013454556469</v>
      </c>
      <c r="IQ38" s="43">
        <f ca="1"/>
        <v>78.678827516436584</v>
      </c>
      <c r="IR38" s="43">
        <f ca="1"/>
        <v>81.005769553780567</v>
      </c>
      <c r="IS38" s="43">
        <f ca="1"/>
        <v>81.063377314209944</v>
      </c>
      <c r="IT38" s="43">
        <f ca="1"/>
        <v>77.040092474222178</v>
      </c>
      <c r="IU38" s="43">
        <f ca="1"/>
        <v>76.712962691783915</v>
      </c>
      <c r="IV38" s="43">
        <f ca="1"/>
        <v>76.207866078019151</v>
      </c>
      <c r="IW38" s="43">
        <f ca="1"/>
        <v>76.204779947996144</v>
      </c>
      <c r="IX38" s="43">
        <f ca="1"/>
        <v>77.098728944659243</v>
      </c>
      <c r="IY38" s="43">
        <f ca="1"/>
        <v>81.851369180083267</v>
      </c>
      <c r="IZ38" s="43">
        <f ca="1"/>
        <v>83.903645645380024</v>
      </c>
      <c r="JA38" s="43">
        <f ca="1"/>
        <v>76.627579761147501</v>
      </c>
      <c r="JB38" s="43">
        <f ca="1"/>
        <v>69.732136579751966</v>
      </c>
      <c r="JC38" s="43">
        <f ca="1"/>
        <v>64.781984022855752</v>
      </c>
      <c r="JD38" s="43">
        <f ca="1"/>
        <v>65.859043400883678</v>
      </c>
      <c r="JE38" s="43">
        <f ca="1"/>
        <v>66.670695596933371</v>
      </c>
      <c r="JF38" s="43">
        <f ca="1"/>
        <v>66.067871532440194</v>
      </c>
      <c r="JG38" s="43">
        <f ca="1"/>
        <v>73.280157396197325</v>
      </c>
      <c r="JH38" s="43">
        <f ca="1"/>
        <v>75.369467421770096</v>
      </c>
      <c r="JI38" s="43">
        <f ca="1"/>
        <v>75.037194089293479</v>
      </c>
      <c r="JJ38" s="43">
        <f ca="1"/>
        <v>68.845388553142556</v>
      </c>
      <c r="JK38" s="43">
        <f ca="1"/>
        <v>65.622440099120141</v>
      </c>
      <c r="JL38" s="43">
        <f ca="1"/>
        <v>63.725498844981196</v>
      </c>
      <c r="JM38" s="43">
        <f ca="1"/>
        <v>62.122768653035166</v>
      </c>
      <c r="JN38" s="43">
        <f ca="1"/>
        <v>60.456258440613745</v>
      </c>
      <c r="JO38" s="43">
        <f ca="1"/>
        <v>63.32841678202152</v>
      </c>
      <c r="JP38" s="43">
        <f ca="1"/>
        <v>67.62945332407952</v>
      </c>
      <c r="JQ38" s="43">
        <f ca="1"/>
        <v>70.367879364490506</v>
      </c>
      <c r="JR38" s="43">
        <f ca="1"/>
        <v>70.32055870413781</v>
      </c>
      <c r="JS38" s="43">
        <f ca="1"/>
        <v>70.974818269014364</v>
      </c>
      <c r="JT38" s="43">
        <f ca="1"/>
        <v>65.767488210201265</v>
      </c>
      <c r="JU38" s="43">
        <f ca="1"/>
        <v>72.409868729710581</v>
      </c>
      <c r="JV38" s="43">
        <f ca="1"/>
        <v>74.432312604784968</v>
      </c>
      <c r="JW38" s="43">
        <f ca="1"/>
        <v>75.279969651103016</v>
      </c>
      <c r="JX38" s="43">
        <f ca="1"/>
        <v>77.731385599374775</v>
      </c>
      <c r="JY38" s="43">
        <f ca="1"/>
        <v>91.096386018991467</v>
      </c>
      <c r="JZ38" s="43">
        <f ca="1"/>
        <v>100.12948859632014</v>
      </c>
      <c r="KA38" s="43">
        <f ca="1"/>
        <v>98.64711747527123</v>
      </c>
      <c r="KB38" s="43">
        <f ca="1"/>
        <v>96.288285427689544</v>
      </c>
      <c r="KC38" s="43">
        <f ca="1"/>
        <v>97.614292627573008</v>
      </c>
      <c r="KD38" s="43">
        <f ca="1"/>
        <v>94.697899755835536</v>
      </c>
      <c r="KE38" s="43">
        <f ca="1"/>
        <v>95.988930815458303</v>
      </c>
      <c r="KF38" s="43">
        <f ca="1"/>
        <v>94.43557870388031</v>
      </c>
      <c r="KG38" s="43">
        <f ca="1"/>
        <v>97.436325796246521</v>
      </c>
      <c r="KH38" s="43">
        <f ca="1"/>
        <v>83.274075120687485</v>
      </c>
      <c r="KI38" s="43">
        <f ca="1"/>
        <v>83.105366679430006</v>
      </c>
      <c r="KJ38" s="43">
        <f ca="1"/>
        <v>82.574552315473554</v>
      </c>
      <c r="KK38" s="43">
        <f ca="1"/>
        <v>82.592040385603909</v>
      </c>
      <c r="KL38" s="43">
        <f ca="1"/>
        <v>81.760842699408528</v>
      </c>
      <c r="KM38" s="43">
        <f ca="1"/>
        <v>85.312978355884553</v>
      </c>
      <c r="KN38" s="43">
        <f ca="1"/>
        <v>83.90878919541835</v>
      </c>
      <c r="KO38" s="43">
        <f ca="1"/>
        <v>84.763647211790087</v>
      </c>
      <c r="KP38" s="43">
        <f ca="1"/>
        <v>82.427446784377096</v>
      </c>
      <c r="KQ38" s="43">
        <f ca="1"/>
        <v>84.203000257611265</v>
      </c>
      <c r="KR38" s="43">
        <f ca="1"/>
        <v>76.572029420733458</v>
      </c>
      <c r="KS38" s="43">
        <f ca="1"/>
        <v>65.511339418292039</v>
      </c>
      <c r="KT38" s="43">
        <f ca="1"/>
        <v>56.244719669222832</v>
      </c>
      <c r="KU38" s="43">
        <f ca="1"/>
        <v>56.395940040349963</v>
      </c>
      <c r="KV38" s="43">
        <f ca="1"/>
        <v>55.730364665389061</v>
      </c>
      <c r="KW38" s="43">
        <f ca="1"/>
        <v>59.365825832486159</v>
      </c>
      <c r="KX38" s="43">
        <f ca="1"/>
        <v>64.186360928416249</v>
      </c>
      <c r="KY38" s="43">
        <f ca="1"/>
        <v>72.244246418476095</v>
      </c>
      <c r="KZ38" s="43">
        <f ca="1"/>
        <v>73.570253618359558</v>
      </c>
      <c r="LA38" s="43">
        <f ca="1"/>
        <v>73.052812484502795</v>
      </c>
      <c r="LB38" s="43">
        <f ca="1"/>
        <v>77.07918345451354</v>
      </c>
      <c r="LC38" s="43">
        <f ca="1"/>
        <v>78.694258166551592</v>
      </c>
      <c r="LD38" s="43">
        <f ca="1"/>
        <v>78.397989684343329</v>
      </c>
      <c r="LE38" s="43">
        <f ca="1"/>
        <v>76.111167337298383</v>
      </c>
      <c r="LF38" s="43">
        <f ca="1"/>
        <v>74.941524058580399</v>
      </c>
      <c r="LG38" s="43">
        <f ca="1"/>
        <v>80.303160618543629</v>
      </c>
      <c r="LH38" s="43">
        <f ca="1"/>
        <v>87.504130672216419</v>
      </c>
      <c r="LI38" s="43">
        <f ca="1"/>
        <v>87.502073252201086</v>
      </c>
      <c r="LJ38" s="43">
        <f ca="1"/>
        <v>87.322049000859266</v>
      </c>
      <c r="LK38" s="43">
        <f ca="1"/>
        <v>77.605882978439325</v>
      </c>
      <c r="LL38" s="43">
        <f ca="1"/>
        <v>67.17476350069046</v>
      </c>
      <c r="LM38" s="43">
        <f ca="1"/>
        <v>64.320093229413033</v>
      </c>
      <c r="LN38" s="43">
        <f ca="1"/>
        <v>63.756360145211218</v>
      </c>
      <c r="LO38" s="43">
        <f ca="1"/>
        <v>62.063103472590448</v>
      </c>
      <c r="LP38" s="43">
        <f ca="1"/>
        <v>61.379011317491525</v>
      </c>
      <c r="LQ38" s="43">
        <f ca="1"/>
        <v>62.905616968870163</v>
      </c>
      <c r="LR38" s="43">
        <f ca="1"/>
        <v>65.681076569557192</v>
      </c>
      <c r="LS38" s="43">
        <f ca="1"/>
        <v>69.267159656286239</v>
      </c>
      <c r="LT38" s="43">
        <f ca="1"/>
        <v>104.76074105083943</v>
      </c>
      <c r="LU38" s="43">
        <f ca="1"/>
        <v>114.28968185186386</v>
      </c>
      <c r="LV38" s="43">
        <f ca="1"/>
        <v>110.97209207713604</v>
      </c>
      <c r="LW38" s="43">
        <f ca="1"/>
        <v>109.83433880865574</v>
      </c>
      <c r="LX38" s="43">
        <f ca="1"/>
        <v>103.65487779259682</v>
      </c>
      <c r="LY38" s="43">
        <f ca="1"/>
        <v>83.920105005502705</v>
      </c>
      <c r="LZ38" s="43">
        <f ca="1"/>
        <v>85.060944404006008</v>
      </c>
      <c r="MA38" s="43">
        <f ca="1"/>
        <v>88.742697521448136</v>
      </c>
      <c r="MB38" s="43">
        <f ca="1"/>
        <v>88.559587140083309</v>
      </c>
      <c r="MC38" s="43">
        <f ca="1"/>
        <v>97.894101749658589</v>
      </c>
      <c r="MD38" s="43">
        <f ca="1"/>
        <v>106.71426135540008</v>
      </c>
      <c r="ME38" s="43">
        <f ca="1"/>
        <v>113.11798115313053</v>
      </c>
      <c r="MF38" s="43">
        <f ca="1"/>
        <v>119.21205923855305</v>
      </c>
      <c r="MG38" s="43">
        <f ca="1"/>
        <v>116.45923125803471</v>
      </c>
      <c r="MH38" s="43">
        <f ca="1"/>
        <v>110.50505773365498</v>
      </c>
      <c r="MI38" s="43">
        <f ca="1"/>
        <v>108.50010192871093</v>
      </c>
      <c r="MJ38" s="43">
        <f ca="1"/>
        <v>107.01773080766202</v>
      </c>
      <c r="MK38" s="43">
        <f ca="1"/>
        <v>107.13397503852845</v>
      </c>
      <c r="ML38" s="43">
        <f ca="1"/>
        <v>102.81339300632477</v>
      </c>
      <c r="MM38" s="43">
        <f ca="1"/>
        <v>106.29351896226406</v>
      </c>
      <c r="MN38" s="43">
        <f ca="1"/>
        <v>116.59502097904682</v>
      </c>
      <c r="MO38" s="43">
        <f ca="1"/>
        <v>123.7898187726736</v>
      </c>
      <c r="MP38" s="43">
        <f ca="1"/>
        <v>127.399562189579</v>
      </c>
      <c r="MQ38" s="43">
        <f ca="1"/>
        <v>127.30697828888894</v>
      </c>
      <c r="MR38" s="43">
        <f ca="1"/>
        <v>125.26293150365352</v>
      </c>
      <c r="MS38" s="43">
        <f ca="1"/>
        <v>122.40620381236076</v>
      </c>
      <c r="MT38" s="43">
        <f ca="1"/>
        <v>124.04082401454448</v>
      </c>
      <c r="MU38" s="43">
        <f ca="1"/>
        <v>130.99901850640774</v>
      </c>
      <c r="MV38" s="43">
        <f ca="1"/>
        <v>128.86033040046692</v>
      </c>
      <c r="MW38" s="43">
        <f ca="1"/>
        <v>127.07448982715607</v>
      </c>
      <c r="MX38" s="43">
        <f ca="1"/>
        <v>132.25918826580047</v>
      </c>
      <c r="MY38" s="43">
        <f ca="1"/>
        <v>144.54507188737392</v>
      </c>
      <c r="MZ38" s="43">
        <f ca="1"/>
        <v>145.79289712667463</v>
      </c>
      <c r="NA38" s="43">
        <f ca="1"/>
        <v>135.82161102235318</v>
      </c>
      <c r="NB38" s="43">
        <f ca="1"/>
        <v>125.36580250442029</v>
      </c>
      <c r="NC38" s="43">
        <f ca="1"/>
        <v>130.23057213068009</v>
      </c>
      <c r="ND38" s="43">
        <f ca="1"/>
        <v>139.17417693734168</v>
      </c>
      <c r="NE38" s="43">
        <f ca="1"/>
        <v>142.08851238906382</v>
      </c>
      <c r="NF38" s="43">
        <f ca="1"/>
        <v>145.07382883131504</v>
      </c>
      <c r="NG38" s="43">
        <f ca="1"/>
        <v>163.7017096501589</v>
      </c>
      <c r="NH38" s="43">
        <f ca="1"/>
        <v>170.12497493803502</v>
      </c>
      <c r="NI38" s="43">
        <f ca="1"/>
        <v>171.19071850597859</v>
      </c>
      <c r="NJ38" s="43">
        <f ca="1"/>
        <v>172.20914141356945</v>
      </c>
      <c r="NK38" s="43">
        <f ca="1"/>
        <v>176.19024914324282</v>
      </c>
      <c r="NL38" s="43">
        <f ca="1"/>
        <v>176.60379056632519</v>
      </c>
      <c r="NM38" s="43">
        <f ca="1"/>
        <v>172.48277827560904</v>
      </c>
      <c r="NN38" s="43">
        <f ca="1"/>
        <v>166.43807827055454</v>
      </c>
      <c r="NO38" s="43">
        <f ca="1"/>
        <v>168.30518693447112</v>
      </c>
      <c r="NP38" s="43">
        <f ca="1"/>
        <v>169.00882457971574</v>
      </c>
      <c r="NQ38" s="43">
        <f ca="1"/>
        <v>164.38065825521946</v>
      </c>
      <c r="NR38" s="43">
        <f ca="1"/>
        <v>172.97861649930479</v>
      </c>
      <c r="NS38" s="43">
        <f ca="1"/>
        <v>165.62951220452786</v>
      </c>
      <c r="NT38" s="43">
        <f ca="1"/>
        <v>155.01425363540648</v>
      </c>
      <c r="NU38" s="43">
        <f ca="1"/>
        <v>160.60323510706425</v>
      </c>
      <c r="NV38" s="43">
        <f ca="1"/>
        <v>160.59191929697991</v>
      </c>
      <c r="NW38" s="43">
        <f ca="1"/>
        <v>182.0672694170475</v>
      </c>
      <c r="NX38" s="43">
        <f ca="1"/>
        <v>195.37260465621947</v>
      </c>
      <c r="NY38" s="43">
        <f ca="1"/>
        <v>206.39420367836951</v>
      </c>
      <c r="NZ38" s="43">
        <f ca="1"/>
        <v>218.80970476090909</v>
      </c>
      <c r="OA38" s="43">
        <f ca="1"/>
        <v>205.29451268017291</v>
      </c>
      <c r="OB38" s="43">
        <f ca="1"/>
        <v>193.54458697259426</v>
      </c>
      <c r="OC38" s="43">
        <f ca="1"/>
        <v>192.75556639671325</v>
      </c>
      <c r="OD38" s="43">
        <f ca="1"/>
        <v>193.46640501201153</v>
      </c>
      <c r="OE38" s="43">
        <f ca="1"/>
        <v>186.31378432869911</v>
      </c>
      <c r="OF38" s="43">
        <f ca="1"/>
        <v>185.87452515542509</v>
      </c>
      <c r="OG38" s="43">
        <f ca="1"/>
        <v>179.58087732851504</v>
      </c>
      <c r="OH38" s="43">
        <f ca="1"/>
        <v>170.42124342024326</v>
      </c>
      <c r="OI38" s="43">
        <f ca="1"/>
        <v>166.12535042822361</v>
      </c>
      <c r="OJ38" s="43">
        <f ca="1"/>
        <v>153.33437019288542</v>
      </c>
      <c r="OK38" s="43">
        <f ca="1"/>
        <v>149.58883705496785</v>
      </c>
      <c r="OL38" s="43">
        <f ca="1"/>
        <v>143.61717546045782</v>
      </c>
      <c r="OM38" s="43">
        <f ca="1"/>
        <v>152.94654651999474</v>
      </c>
      <c r="ON38" s="43">
        <f ca="1"/>
        <v>182.78119416236879</v>
      </c>
      <c r="OO38" s="43">
        <f ca="1"/>
        <v>192.23298171281814</v>
      </c>
      <c r="OP38" s="43">
        <f ca="1"/>
        <v>188.04510327160358</v>
      </c>
      <c r="OQ38" s="43">
        <f ca="1"/>
        <v>201.91417159497738</v>
      </c>
      <c r="OR38" s="43">
        <f ca="1"/>
        <v>194.98786711335183</v>
      </c>
      <c r="OS38" s="43">
        <f ca="1"/>
        <v>184.51148439526557</v>
      </c>
      <c r="OT38" s="43">
        <f ca="1"/>
        <v>177.21793044090271</v>
      </c>
      <c r="OU38" s="43">
        <f ca="1"/>
        <v>202.86469964206219</v>
      </c>
      <c r="OV38" s="43">
        <f ca="1"/>
        <v>199.75182315886019</v>
      </c>
      <c r="OW38" s="43">
        <f ca="1"/>
        <v>196.28609914302825</v>
      </c>
      <c r="OX38" s="43">
        <f ca="1"/>
        <v>191.09008489429951</v>
      </c>
      <c r="OY38" s="43">
        <f ca="1"/>
        <v>186.42694242954252</v>
      </c>
      <c r="OZ38" s="43">
        <f ca="1"/>
        <v>190.46874404966832</v>
      </c>
      <c r="PA38" s="43">
        <f ca="1"/>
        <v>183.39019048690795</v>
      </c>
      <c r="PB38" s="43">
        <f ca="1"/>
        <v>193.80999415457251</v>
      </c>
      <c r="PC38" s="43">
        <f ca="1"/>
        <v>217.95381803452969</v>
      </c>
      <c r="PD38" s="43">
        <f ca="1"/>
        <v>196.5443053549528</v>
      </c>
      <c r="PE38" s="43">
        <f ca="1"/>
        <v>188.90716225802896</v>
      </c>
      <c r="PF38" s="43">
        <f ca="1"/>
        <v>175.73350189983844</v>
      </c>
      <c r="PG38" s="43">
        <f ca="1"/>
        <v>163.8724755114317</v>
      </c>
      <c r="PH38" s="43">
        <f ca="1"/>
        <v>141.65542547583578</v>
      </c>
      <c r="PI38" s="43">
        <f ca="1"/>
        <v>131.60184257090091</v>
      </c>
      <c r="PJ38" s="43">
        <f ca="1"/>
        <v>125.80300425767899</v>
      </c>
      <c r="PK38" s="43">
        <f ca="1"/>
        <v>120.65431066930294</v>
      </c>
      <c r="PL38" s="43">
        <f ca="1"/>
        <v>121.05756499230861</v>
      </c>
      <c r="PM38" s="43">
        <f ca="1"/>
        <v>126.09310047984123</v>
      </c>
      <c r="PN38" s="43">
        <f ca="1"/>
        <v>127.33372474908829</v>
      </c>
      <c r="PO38" s="43">
        <f ca="1"/>
        <v>127.03745626688004</v>
      </c>
      <c r="PP38" s="43">
        <f ca="1"/>
        <v>130.80150618493556</v>
      </c>
      <c r="PQ38" s="43">
        <f ca="1"/>
        <v>135.05933690667152</v>
      </c>
      <c r="PR38" s="43">
        <f ca="1"/>
        <v>136.55816738784316</v>
      </c>
      <c r="PS38" s="43">
        <f ca="1"/>
        <v>139.36860312879088</v>
      </c>
      <c r="PT38" s="43">
        <f ca="1"/>
        <v>141.4373389542103</v>
      </c>
      <c r="PU38" s="43">
        <f ca="1"/>
        <v>131.47222510993481</v>
      </c>
      <c r="PV38" s="43">
        <f ca="1"/>
        <v>129.81908812761307</v>
      </c>
      <c r="PW38" s="43">
        <f ca="1"/>
        <v>123.32278442919254</v>
      </c>
      <c r="PX38" s="43">
        <f ca="1"/>
        <v>120.48045867800712</v>
      </c>
      <c r="PY38" s="43">
        <f ca="1"/>
        <v>124.10871887505054</v>
      </c>
      <c r="PZ38" s="43">
        <f ca="1"/>
        <v>119.90026623368263</v>
      </c>
      <c r="QA38" s="43">
        <f ca="1"/>
        <v>118.86847009599209</v>
      </c>
      <c r="QB38" s="43">
        <f ca="1"/>
        <v>121.81675297796727</v>
      </c>
      <c r="QC38" s="43">
        <f ca="1"/>
        <v>121.07402435243129</v>
      </c>
      <c r="QD38" s="43">
        <f ca="1"/>
        <v>119.96301754415035</v>
      </c>
      <c r="QE38" s="43">
        <f ca="1"/>
        <v>119.08861403763294</v>
      </c>
      <c r="QF38" s="43">
        <f ca="1"/>
        <v>114.1487485808134</v>
      </c>
      <c r="QG38" s="43">
        <f ca="1"/>
        <v>113.68685778737068</v>
      </c>
      <c r="QH38" s="43">
        <f ca="1"/>
        <v>110.69948392510415</v>
      </c>
      <c r="QI38" s="43">
        <f ca="1"/>
        <v>106.29454767227173</v>
      </c>
      <c r="QJ38" s="43">
        <f ca="1"/>
        <v>105.20617248415947</v>
      </c>
      <c r="QK38" s="43">
        <f ca="1"/>
        <v>105.97976240992547</v>
      </c>
      <c r="QL38" s="43">
        <f ca="1"/>
        <v>114.21355731129646</v>
      </c>
      <c r="QM38" s="43">
        <f ca="1"/>
        <v>114.51702676355839</v>
      </c>
      <c r="QN38" s="43">
        <f ca="1"/>
        <v>115.36262638986111</v>
      </c>
      <c r="QO38" s="43">
        <f ca="1"/>
        <v>113.90597301900387</v>
      </c>
      <c r="QP38" s="43">
        <f ca="1"/>
        <v>115.49121514081955</v>
      </c>
      <c r="QQ38" s="43">
        <f ca="1"/>
        <v>115.64346422195435</v>
      </c>
      <c r="QR38" s="43">
        <f ca="1"/>
        <v>115.11367856800555</v>
      </c>
      <c r="QS38" s="43">
        <f ca="1"/>
        <v>113.99752820968628</v>
      </c>
      <c r="QT38" s="43">
        <f ca="1"/>
        <v>114.26602152168751</v>
      </c>
      <c r="QU38" s="43">
        <f ca="1"/>
        <v>113.7434368377924</v>
      </c>
      <c r="QV38" s="43">
        <f ca="1"/>
        <v>114.19606924116611</v>
      </c>
      <c r="QW38" s="43">
        <f ca="1"/>
        <v>113.47494352579118</v>
      </c>
      <c r="QX38" s="43">
        <f ca="1"/>
        <v>113.10666534304619</v>
      </c>
      <c r="QY38" s="43">
        <f ca="1"/>
        <v>114.73717070519923</v>
      </c>
      <c r="QZ38" s="43">
        <f ca="1"/>
        <v>114.16520794093609</v>
      </c>
      <c r="RA38" s="43">
        <f ca="1"/>
        <v>112.46475029826163</v>
      </c>
      <c r="RB38" s="43">
        <f ca="1"/>
        <v>113.00996660232543</v>
      </c>
      <c r="RC38" s="43">
        <f ca="1"/>
        <v>128.75025842964649</v>
      </c>
      <c r="RD38" s="43">
        <f ca="1"/>
        <v>136.37094216644763</v>
      </c>
      <c r="RE38" s="43">
        <f ca="1"/>
        <v>136.82768940985201</v>
      </c>
      <c r="RF38" s="43">
        <f ca="1"/>
        <v>136.16725758492944</v>
      </c>
      <c r="RG38" s="43">
        <f ca="1"/>
        <v>133.56770739555358</v>
      </c>
      <c r="RH38" s="43">
        <f ca="1"/>
        <v>129.94561945855617</v>
      </c>
      <c r="RI38" s="43">
        <f ca="1"/>
        <v>126.0941291898489</v>
      </c>
      <c r="RJ38" s="43">
        <f ca="1"/>
        <v>121.52357062578201</v>
      </c>
      <c r="RK38" s="43">
        <f ca="1"/>
        <v>120.57509999871253</v>
      </c>
      <c r="RL38" s="43">
        <f ca="1"/>
        <v>122.02043755948543</v>
      </c>
      <c r="RM38" s="43">
        <f ca="1"/>
        <v>121.09356984257698</v>
      </c>
      <c r="RN38" s="43">
        <f ca="1"/>
        <v>120.18830503582954</v>
      </c>
      <c r="RO38" s="43">
        <f ca="1"/>
        <v>121.44744608521462</v>
      </c>
      <c r="RP38" s="43">
        <f ca="1"/>
        <v>124.88539493083954</v>
      </c>
      <c r="RQ38" s="43">
        <f ca="1"/>
        <v>131.82301522254946</v>
      </c>
      <c r="RR38" s="43">
        <f ca="1"/>
        <v>131.57200998067856</v>
      </c>
      <c r="RS38" s="43">
        <f ca="1"/>
        <v>131.12452112734317</v>
      </c>
      <c r="RT38" s="43">
        <f ca="1"/>
        <v>131.2027030879259</v>
      </c>
      <c r="RU38" s="43">
        <f ca="1"/>
        <v>124.18175728559494</v>
      </c>
      <c r="RV38" s="43">
        <f ca="1"/>
        <v>124.64982033908367</v>
      </c>
      <c r="RW38" s="43">
        <f ca="1"/>
        <v>120.41256381750108</v>
      </c>
      <c r="RX38" s="43">
        <f ca="1"/>
        <v>112.71884167015551</v>
      </c>
      <c r="RY38" s="43">
        <f ca="1"/>
        <v>112.33410412728786</v>
      </c>
      <c r="RZ38" s="43">
        <f ca="1"/>
        <v>111.4833609509468</v>
      </c>
      <c r="SA38" s="43">
        <f ca="1"/>
        <v>111.79094524323941</v>
      </c>
      <c r="SB38" s="43">
        <f ca="1"/>
        <v>112.56659258902073</v>
      </c>
      <c r="SC38" s="43">
        <f ca="1"/>
        <v>111.76419878304004</v>
      </c>
      <c r="SD38" s="43">
        <f ca="1"/>
        <v>108.06598630547523</v>
      </c>
      <c r="SE38" s="43">
        <f ca="1"/>
        <v>108.86735140144825</v>
      </c>
      <c r="SF38" s="43">
        <f ca="1"/>
        <v>110.78075201570987</v>
      </c>
      <c r="SG38" s="43">
        <f ca="1"/>
        <v>109.9495543295145</v>
      </c>
      <c r="SH38" s="43">
        <f ca="1"/>
        <v>111.67881585240364</v>
      </c>
      <c r="SI38" s="43">
        <f ca="1"/>
        <v>118.67198648452759</v>
      </c>
      <c r="SJ38" s="43">
        <f ca="1"/>
        <v>120.323066046834</v>
      </c>
      <c r="SK38" s="43">
        <f ca="1"/>
        <v>122.36814154207707</v>
      </c>
    </row>
    <row r="39" spans="3:505" x14ac:dyDescent="0.25">
      <c r="C39" s="46" t="s">
        <v>504</v>
      </c>
      <c r="F39" s="45" cm="1">
        <f t="array" aca="1" ref="F39:SK39" ca="1">IF(OFFSET(bHist!A1,_xlfn.XMATCH(C39,bHist!B:B,0)-1,3,1,500)=0,"-",OFFSET(bHist!$A$1,_xlfn.XMATCH(C39,bHist!B:B,0)-1,3,1,500))</f>
        <v>176.2128807634115</v>
      </c>
      <c r="G39" s="43">
        <f ca="1"/>
        <v>162.68637287259099</v>
      </c>
      <c r="H39" s="43">
        <f ca="1"/>
        <v>171.78325547039509</v>
      </c>
      <c r="I39" s="43">
        <f ca="1"/>
        <v>190.5520695602894</v>
      </c>
      <c r="J39" s="43">
        <f ca="1"/>
        <v>197.81990576446057</v>
      </c>
      <c r="K39" s="43">
        <f ca="1"/>
        <v>223.48107690572738</v>
      </c>
      <c r="L39" s="43">
        <f ca="1"/>
        <v>239.51969463527203</v>
      </c>
      <c r="M39" s="43">
        <f ca="1"/>
        <v>250.34069520592692</v>
      </c>
      <c r="N39" s="43">
        <f ca="1"/>
        <v>258.66810271799568</v>
      </c>
      <c r="O39" s="43">
        <f ca="1"/>
        <v>255.32891003310681</v>
      </c>
      <c r="P39" s="43">
        <f ca="1"/>
        <v>244.88030248522759</v>
      </c>
      <c r="Q39" s="43">
        <f ca="1"/>
        <v>267.91414826691152</v>
      </c>
      <c r="R39" s="43">
        <f ca="1"/>
        <v>254.23024774491785</v>
      </c>
      <c r="S39" s="43">
        <f ca="1"/>
        <v>263.52772879421713</v>
      </c>
      <c r="T39" s="43">
        <f ca="1"/>
        <v>228.52998562335966</v>
      </c>
      <c r="U39" s="43">
        <f ca="1"/>
        <v>167.91427713155747</v>
      </c>
      <c r="V39" s="43">
        <f ca="1"/>
        <v>228.68840696454049</v>
      </c>
      <c r="W39" s="43">
        <f ca="1"/>
        <v>220.21800876140594</v>
      </c>
      <c r="X39" s="43">
        <f ca="1"/>
        <v>209.81363574385642</v>
      </c>
      <c r="Y39" s="43">
        <f ca="1"/>
        <v>176.31369434416294</v>
      </c>
      <c r="Z39" s="43">
        <f ca="1"/>
        <v>131.50617254018783</v>
      </c>
      <c r="AA39" s="43">
        <f ca="1"/>
        <v>67.231342551112178</v>
      </c>
      <c r="AB39" s="43">
        <f ca="1"/>
        <v>57.309434527158736</v>
      </c>
      <c r="AC39" s="43">
        <f ca="1"/>
        <v>116.01997208476067</v>
      </c>
      <c r="AD39" s="43">
        <f ca="1"/>
        <v>140.46726541697979</v>
      </c>
      <c r="AE39" s="43">
        <f ca="1"/>
        <v>169.59621799409391</v>
      </c>
      <c r="AF39" s="43">
        <f ca="1"/>
        <v>167.36597469747065</v>
      </c>
      <c r="AG39" s="43">
        <f ca="1"/>
        <v>161.72658643543718</v>
      </c>
      <c r="AH39" s="43">
        <f ca="1"/>
        <v>144.29509535551071</v>
      </c>
      <c r="AI39" s="43">
        <f ca="1"/>
        <v>112.65506164968014</v>
      </c>
      <c r="AJ39" s="43">
        <f ca="1"/>
        <v>137.23094373285772</v>
      </c>
      <c r="AK39" s="43">
        <f ca="1"/>
        <v>146.12928529918193</v>
      </c>
      <c r="AL39" s="43">
        <f ca="1"/>
        <v>177.73948641479015</v>
      </c>
      <c r="AM39" s="43">
        <f ca="1"/>
        <v>183.20810881555082</v>
      </c>
      <c r="AN39" s="43">
        <f ca="1"/>
        <v>210.47201014876367</v>
      </c>
      <c r="AO39" s="43">
        <f ca="1"/>
        <v>250.90854313015939</v>
      </c>
      <c r="AP39" s="43">
        <f ca="1"/>
        <v>326.77076264560225</v>
      </c>
      <c r="AQ39" s="43">
        <f ca="1"/>
        <v>354.35459279119965</v>
      </c>
      <c r="AR39" s="43">
        <f ca="1"/>
        <v>376.17661818385125</v>
      </c>
      <c r="AS39" s="43">
        <f ca="1"/>
        <v>339.77674327254294</v>
      </c>
      <c r="AT39" s="43">
        <f ca="1"/>
        <v>328.2963395869732</v>
      </c>
      <c r="AU39" s="43">
        <f ca="1"/>
        <v>335.58372128129008</v>
      </c>
      <c r="AV39" s="43">
        <f ca="1"/>
        <v>331.67668067216874</v>
      </c>
      <c r="AW39" s="43">
        <f ca="1"/>
        <v>355.50263315975667</v>
      </c>
      <c r="AX39" s="43">
        <f ca="1"/>
        <v>386.17362203836444</v>
      </c>
      <c r="AY39" s="43">
        <f ca="1"/>
        <v>421.62502632260322</v>
      </c>
      <c r="AZ39" s="43">
        <f ca="1"/>
        <v>456.38205135166641</v>
      </c>
      <c r="BA39" s="43">
        <f ca="1"/>
        <v>401.82338738501068</v>
      </c>
      <c r="BB39" s="43">
        <f ca="1"/>
        <v>396.22617623329165</v>
      </c>
      <c r="BC39" s="43">
        <f ca="1"/>
        <v>325.5682006466389</v>
      </c>
      <c r="BD39" s="43">
        <f ca="1"/>
        <v>259.40980263352395</v>
      </c>
      <c r="BE39" s="43">
        <f ca="1"/>
        <v>321.6117819571495</v>
      </c>
      <c r="BF39" s="43">
        <f ca="1"/>
        <v>352.57389576792713</v>
      </c>
      <c r="BG39" s="43">
        <f ca="1"/>
        <v>522.18040086209771</v>
      </c>
      <c r="BH39" s="43">
        <f ca="1"/>
        <v>570.1398901295662</v>
      </c>
      <c r="BI39" s="43">
        <f ca="1"/>
        <v>311.47281612157821</v>
      </c>
      <c r="BJ39" s="43">
        <f ca="1"/>
        <v>198.73854380130769</v>
      </c>
      <c r="BK39" s="43">
        <f ca="1"/>
        <v>196.63997538566588</v>
      </c>
      <c r="BL39" s="43">
        <f ca="1"/>
        <v>135.38749539911748</v>
      </c>
      <c r="BM39" s="43">
        <f ca="1"/>
        <v>118.36748832225798</v>
      </c>
      <c r="BN39" s="43">
        <f ca="1"/>
        <v>172.18548108339309</v>
      </c>
      <c r="BO39" s="43">
        <f ca="1"/>
        <v>225.97569867432119</v>
      </c>
      <c r="BP39" s="43">
        <f ca="1"/>
        <v>255.93893506765366</v>
      </c>
      <c r="BQ39" s="43">
        <f ca="1"/>
        <v>303.8922520750761</v>
      </c>
      <c r="BR39" s="43">
        <f ca="1"/>
        <v>302.86765690743925</v>
      </c>
      <c r="BS39" s="43">
        <f ca="1"/>
        <v>300.49648033976558</v>
      </c>
      <c r="BT39" s="43">
        <f ca="1"/>
        <v>289.94705921113496</v>
      </c>
      <c r="BU39" s="43">
        <f ca="1"/>
        <v>283.16374542057514</v>
      </c>
      <c r="BV39" s="43">
        <f ca="1"/>
        <v>283.65546880424023</v>
      </c>
      <c r="BW39" s="43">
        <f ca="1"/>
        <v>261.70485466063025</v>
      </c>
      <c r="BX39" s="43">
        <f ca="1"/>
        <v>305.32524511575696</v>
      </c>
      <c r="BY39" s="43">
        <f ca="1"/>
        <v>360.16886175453664</v>
      </c>
      <c r="BZ39" s="43">
        <f ca="1"/>
        <v>551.41736799001694</v>
      </c>
      <c r="CA39" s="43">
        <f ca="1"/>
        <v>593.9113209867478</v>
      </c>
      <c r="CB39" s="43">
        <f ca="1"/>
        <v>587.37284017801289</v>
      </c>
      <c r="CC39" s="43">
        <f ca="1"/>
        <v>673.15285287737845</v>
      </c>
      <c r="CD39" s="43">
        <f ca="1"/>
        <v>695.99947343766689</v>
      </c>
      <c r="CE39" s="43">
        <f ca="1"/>
        <v>582.57493670225142</v>
      </c>
      <c r="CF39" s="43">
        <f ca="1"/>
        <v>492.08137474775316</v>
      </c>
      <c r="CG39" s="43">
        <f ca="1"/>
        <v>301.23406541526316</v>
      </c>
      <c r="CH39" s="43">
        <f ca="1"/>
        <v>283.64621041417126</v>
      </c>
      <c r="CI39" s="43">
        <f ca="1"/>
        <v>181.32659821152686</v>
      </c>
      <c r="CJ39" s="43">
        <f ca="1"/>
        <v>183.02088359415532</v>
      </c>
      <c r="CK39" s="43">
        <f ca="1"/>
        <v>224.54373434364794</v>
      </c>
      <c r="CL39" s="43">
        <f ca="1"/>
        <v>112.47400868833064</v>
      </c>
      <c r="CM39" s="43">
        <f ca="1"/>
        <v>77.654232348799695</v>
      </c>
      <c r="CN39" s="43">
        <f ca="1"/>
        <v>67.191222860813141</v>
      </c>
      <c r="CO39" s="43">
        <f ca="1"/>
        <v>66.542106845974928</v>
      </c>
      <c r="CP39" s="43">
        <f ca="1"/>
        <v>89.626359418034554</v>
      </c>
      <c r="CQ39" s="43">
        <f ca="1"/>
        <v>97.830321729183197</v>
      </c>
      <c r="CR39" s="43">
        <f ca="1"/>
        <v>82.670222346186634</v>
      </c>
      <c r="CS39" s="43">
        <f ca="1"/>
        <v>71.97986794650555</v>
      </c>
      <c r="CT39" s="43">
        <f ca="1"/>
        <v>65.476363278031357</v>
      </c>
      <c r="CU39" s="43">
        <f ca="1"/>
        <v>54.720171437859534</v>
      </c>
      <c r="CV39" s="43">
        <f ca="1"/>
        <v>45.212833546996116</v>
      </c>
      <c r="CW39" s="43">
        <f ca="1"/>
        <v>45.600657219886784</v>
      </c>
      <c r="CX39" s="43">
        <f ca="1"/>
        <v>46.021399613022808</v>
      </c>
      <c r="CY39" s="43">
        <f ca="1"/>
        <v>49.786478241086002</v>
      </c>
      <c r="CZ39" s="43">
        <f ca="1"/>
        <v>48.477959111332893</v>
      </c>
      <c r="DA39" s="43">
        <f ca="1"/>
        <v>48.713533703088757</v>
      </c>
      <c r="DB39" s="43">
        <f ca="1"/>
        <v>69.324767416715616</v>
      </c>
      <c r="DC39" s="43">
        <f ca="1"/>
        <v>51.401552953124046</v>
      </c>
      <c r="DD39" s="43">
        <f ca="1"/>
        <v>50.304948084950453</v>
      </c>
      <c r="DE39" s="43">
        <f ca="1"/>
        <v>49.191883856654172</v>
      </c>
      <c r="DF39" s="43">
        <f ca="1"/>
        <v>47.397813603281975</v>
      </c>
      <c r="DG39" s="43">
        <f ca="1"/>
        <v>47.519201384186744</v>
      </c>
      <c r="DH39" s="43">
        <f ca="1"/>
        <v>48.614777542352677</v>
      </c>
      <c r="DI39" s="43">
        <f ca="1"/>
        <v>49.909923442006111</v>
      </c>
      <c r="DJ39" s="43">
        <f ca="1"/>
        <v>58.853528248667715</v>
      </c>
      <c r="DK39" s="43">
        <f ca="1"/>
        <v>57.976038612127304</v>
      </c>
      <c r="DL39" s="43">
        <f ca="1"/>
        <v>58.843241148591041</v>
      </c>
      <c r="DM39" s="43">
        <f ca="1"/>
        <v>56.384624230265615</v>
      </c>
      <c r="DN39" s="43">
        <f ca="1"/>
        <v>63.624685264229768</v>
      </c>
      <c r="DO39" s="43">
        <f ca="1"/>
        <v>68.355722589492785</v>
      </c>
      <c r="DP39" s="43">
        <f ca="1"/>
        <v>60.231999658942222</v>
      </c>
      <c r="DQ39" s="43">
        <f ca="1"/>
        <v>55.490675233602524</v>
      </c>
      <c r="DR39" s="43">
        <f ca="1"/>
        <v>52.946675384640692</v>
      </c>
      <c r="DS39" s="43">
        <f ca="1"/>
        <v>53.607107209563253</v>
      </c>
      <c r="DT39" s="43">
        <f ca="1"/>
        <v>51.853156646490099</v>
      </c>
      <c r="DU39" s="43">
        <f ca="1"/>
        <v>49.037577355504034</v>
      </c>
      <c r="DV39" s="43">
        <f ca="1"/>
        <v>51.766745005846026</v>
      </c>
      <c r="DW39" s="43">
        <f ca="1"/>
        <v>53.870456971526146</v>
      </c>
      <c r="DX39" s="43">
        <f ca="1"/>
        <v>53.398279078006745</v>
      </c>
      <c r="DY39" s="43">
        <f ca="1"/>
        <v>54.046366382837292</v>
      </c>
      <c r="DZ39" s="43">
        <f ca="1"/>
        <v>55.667613354921336</v>
      </c>
      <c r="EA39" s="43">
        <f ca="1"/>
        <v>56.50395459115505</v>
      </c>
      <c r="EB39" s="43">
        <f ca="1"/>
        <v>60.423339720368389</v>
      </c>
      <c r="EC39" s="43">
        <f ca="1"/>
        <v>54.777779198288918</v>
      </c>
      <c r="ED39" s="43">
        <f ca="1"/>
        <v>52.833517283797264</v>
      </c>
      <c r="EE39" s="43">
        <f ca="1"/>
        <v>44.86615827441215</v>
      </c>
      <c r="EF39" s="43">
        <f ca="1"/>
        <v>43.819960196614268</v>
      </c>
      <c r="EG39" s="43">
        <f ca="1"/>
        <v>42.97538928031922</v>
      </c>
      <c r="EH39" s="43">
        <f ca="1"/>
        <v>45.574939469695089</v>
      </c>
      <c r="EI39" s="43">
        <f ca="1"/>
        <v>45.452522978782653</v>
      </c>
      <c r="EJ39" s="43">
        <f ca="1"/>
        <v>44.484506861567496</v>
      </c>
      <c r="EK39" s="43">
        <f ca="1"/>
        <v>47.903938927054405</v>
      </c>
      <c r="EL39" s="43">
        <f ca="1"/>
        <v>47.498627184033396</v>
      </c>
      <c r="EM39" s="43">
        <f ca="1"/>
        <v>50.986982820034029</v>
      </c>
      <c r="EN39" s="43">
        <f ca="1"/>
        <v>54.396127785444257</v>
      </c>
      <c r="EO39" s="43">
        <f ca="1"/>
        <v>53.461030388474462</v>
      </c>
      <c r="EP39" s="43">
        <f ca="1"/>
        <v>54.991750879883767</v>
      </c>
      <c r="EQ39" s="43">
        <f ca="1"/>
        <v>56.598595911860464</v>
      </c>
      <c r="ER39" s="43">
        <f ca="1"/>
        <v>58.567546866536141</v>
      </c>
      <c r="ES39" s="43">
        <f ca="1"/>
        <v>61.138293175697328</v>
      </c>
      <c r="ET39" s="43">
        <f ca="1"/>
        <v>61.340949047207829</v>
      </c>
      <c r="EU39" s="43">
        <f ca="1"/>
        <v>63.206000291109085</v>
      </c>
      <c r="EV39" s="43">
        <f ca="1"/>
        <v>65.247989656329153</v>
      </c>
      <c r="EW39" s="43">
        <f ca="1"/>
        <v>68.482253920435909</v>
      </c>
      <c r="EX39" s="43">
        <f ca="1"/>
        <v>72.263791908621783</v>
      </c>
      <c r="EY39" s="43">
        <f ca="1"/>
        <v>70.690894306898116</v>
      </c>
      <c r="EZ39" s="43">
        <f ca="1"/>
        <v>68.574837821125982</v>
      </c>
      <c r="FA39" s="43">
        <f ca="1"/>
        <v>68.610842671394352</v>
      </c>
      <c r="FB39" s="43">
        <f ca="1"/>
        <v>68.687995921969417</v>
      </c>
      <c r="FC39" s="43">
        <f ca="1"/>
        <v>67.878401145935058</v>
      </c>
      <c r="FD39" s="43">
        <f ca="1"/>
        <v>64.920859873890876</v>
      </c>
      <c r="FE39" s="43">
        <f ca="1"/>
        <v>68.984264404177665</v>
      </c>
      <c r="FF39" s="43">
        <f ca="1"/>
        <v>76.65329751133919</v>
      </c>
      <c r="FG39" s="43">
        <f ca="1"/>
        <v>77.571935548186303</v>
      </c>
      <c r="FH39" s="43">
        <f ca="1"/>
        <v>75.972291486263273</v>
      </c>
      <c r="FI39" s="43">
        <f ca="1"/>
        <v>68.611871381402025</v>
      </c>
      <c r="FJ39" s="43">
        <f ca="1"/>
        <v>66.288015474081035</v>
      </c>
      <c r="FK39" s="43">
        <f ca="1"/>
        <v>65.456817787885669</v>
      </c>
      <c r="FL39" s="43">
        <f ca="1"/>
        <v>64.750094012618064</v>
      </c>
      <c r="FM39" s="43">
        <f ca="1"/>
        <v>63.04963636994362</v>
      </c>
      <c r="FN39" s="43">
        <f ca="1"/>
        <v>61.321403557062148</v>
      </c>
      <c r="FO39" s="43">
        <f ca="1"/>
        <v>62.104251872897152</v>
      </c>
      <c r="FP39" s="43">
        <f ca="1"/>
        <v>57.806301460862159</v>
      </c>
      <c r="FQ39" s="43">
        <f ca="1"/>
        <v>52.163827068805695</v>
      </c>
      <c r="FR39" s="43">
        <f ca="1"/>
        <v>52.195717079043384</v>
      </c>
      <c r="FS39" s="43">
        <f ca="1"/>
        <v>53.124642215967178</v>
      </c>
      <c r="FT39" s="43">
        <f ca="1"/>
        <v>54.966033129692079</v>
      </c>
      <c r="FU39" s="43">
        <f ca="1"/>
        <v>57.315606787204743</v>
      </c>
      <c r="FV39" s="43">
        <f ca="1"/>
        <v>56.231346439123151</v>
      </c>
      <c r="FW39" s="43">
        <f ca="1"/>
        <v>56.341418409943579</v>
      </c>
      <c r="FX39" s="43">
        <f ca="1"/>
        <v>55.247899671792986</v>
      </c>
      <c r="FY39" s="43">
        <f ca="1"/>
        <v>52.745048223137857</v>
      </c>
      <c r="FZ39" s="43">
        <f ca="1"/>
        <v>54.221247084140778</v>
      </c>
      <c r="GA39" s="43">
        <f ca="1"/>
        <v>57.264171286821359</v>
      </c>
      <c r="GB39" s="43">
        <f ca="1"/>
        <v>59.089102840423578</v>
      </c>
      <c r="GC39" s="43">
        <f ca="1"/>
        <v>60.131186078190808</v>
      </c>
      <c r="GD39" s="43">
        <f ca="1"/>
        <v>63.483751993179325</v>
      </c>
      <c r="GE39" s="43">
        <f ca="1"/>
        <v>66.130622842907897</v>
      </c>
      <c r="GF39" s="43">
        <f ca="1"/>
        <v>68.350579039454459</v>
      </c>
      <c r="GG39" s="43">
        <f ca="1"/>
        <v>73.808914340138429</v>
      </c>
      <c r="GH39" s="43">
        <f ca="1"/>
        <v>77.604854268431652</v>
      </c>
      <c r="GI39" s="43">
        <f ca="1"/>
        <v>80.226007367968549</v>
      </c>
      <c r="GJ39" s="43">
        <f ca="1"/>
        <v>81.118927654623988</v>
      </c>
      <c r="GK39" s="43">
        <f ca="1"/>
        <v>84.815082712173449</v>
      </c>
      <c r="GL39" s="43">
        <f ca="1"/>
        <v>86.836497877240177</v>
      </c>
      <c r="GM39" s="43">
        <f ca="1"/>
        <v>85.186447024941444</v>
      </c>
      <c r="GN39" s="43">
        <f ca="1"/>
        <v>80.291844808459288</v>
      </c>
      <c r="GO39" s="43">
        <f ca="1"/>
        <v>79.108828299641601</v>
      </c>
      <c r="GP39" s="43">
        <f ca="1"/>
        <v>80.474955189824101</v>
      </c>
      <c r="GQ39" s="43">
        <f ca="1"/>
        <v>75.555663933157931</v>
      </c>
      <c r="GR39" s="43">
        <f ca="1"/>
        <v>70.403884214758861</v>
      </c>
      <c r="GS39" s="43">
        <f ca="1"/>
        <v>71.211421570777901</v>
      </c>
      <c r="GT39" s="43">
        <f ca="1"/>
        <v>71.999413436651224</v>
      </c>
      <c r="GU39" s="43">
        <f ca="1"/>
        <v>72.366662909388538</v>
      </c>
      <c r="GV39" s="43">
        <f ca="1"/>
        <v>73.540421028137203</v>
      </c>
      <c r="GW39" s="43">
        <f ca="1"/>
        <v>71.967523426413536</v>
      </c>
      <c r="GX39" s="43">
        <f ca="1"/>
        <v>71.878025655746455</v>
      </c>
      <c r="GY39" s="43">
        <f ca="1"/>
        <v>70.203285763263708</v>
      </c>
      <c r="GZ39" s="43">
        <f ca="1"/>
        <v>74.012598921656618</v>
      </c>
      <c r="HA39" s="43">
        <f ca="1"/>
        <v>72.471591330170625</v>
      </c>
      <c r="HB39" s="43">
        <f ca="1"/>
        <v>67.399022282361983</v>
      </c>
      <c r="HC39" s="43">
        <f ca="1"/>
        <v>63.902436966300009</v>
      </c>
      <c r="HD39" s="43">
        <f ca="1"/>
        <v>61.478796188235279</v>
      </c>
      <c r="HE39" s="43">
        <f ca="1"/>
        <v>62.959109889268873</v>
      </c>
      <c r="HF39" s="43">
        <f ca="1"/>
        <v>81.062348604202271</v>
      </c>
      <c r="HG39" s="43">
        <f ca="1"/>
        <v>79.488422292470929</v>
      </c>
      <c r="HH39" s="43">
        <f ca="1"/>
        <v>70.823597897887225</v>
      </c>
      <c r="HI39" s="43">
        <f ca="1"/>
        <v>68.418473899960517</v>
      </c>
      <c r="HJ39" s="43">
        <f ca="1"/>
        <v>63.620570424199101</v>
      </c>
      <c r="HK39" s="43">
        <f ca="1"/>
        <v>71.331780641674996</v>
      </c>
      <c r="HL39" s="43">
        <f ca="1"/>
        <v>71.487115852832801</v>
      </c>
      <c r="HM39" s="43">
        <f ca="1"/>
        <v>67.234428681135185</v>
      </c>
      <c r="HN39" s="43">
        <f ca="1"/>
        <v>62.399491645097733</v>
      </c>
      <c r="HO39" s="43">
        <f ca="1"/>
        <v>62.164945763349536</v>
      </c>
      <c r="HP39" s="43">
        <f ca="1"/>
        <v>62.122768653035166</v>
      </c>
      <c r="HQ39" s="43">
        <f ca="1"/>
        <v>61.436619077920916</v>
      </c>
      <c r="HR39" s="43">
        <f ca="1"/>
        <v>60.004654747247692</v>
      </c>
      <c r="HS39" s="43">
        <f ca="1"/>
        <v>62.354228404760356</v>
      </c>
      <c r="HT39" s="43">
        <f ca="1"/>
        <v>61.67733721971512</v>
      </c>
      <c r="HU39" s="43">
        <f ca="1"/>
        <v>67.328041291832918</v>
      </c>
      <c r="HV39" s="43">
        <f ca="1"/>
        <v>80.351509988903999</v>
      </c>
      <c r="HW39" s="43">
        <f ca="1"/>
        <v>85.86745305001736</v>
      </c>
      <c r="HX39" s="43">
        <f ca="1"/>
        <v>97.571086807250978</v>
      </c>
      <c r="HY39" s="43">
        <f ca="1"/>
        <v>101.65712295770645</v>
      </c>
      <c r="HZ39" s="43">
        <f ca="1"/>
        <v>92.00885179579258</v>
      </c>
      <c r="IA39" s="43">
        <f ca="1"/>
        <v>89.670593948364271</v>
      </c>
      <c r="IB39" s="43">
        <f ca="1"/>
        <v>78.903086298108093</v>
      </c>
      <c r="IC39" s="43">
        <f ca="1"/>
        <v>80.653950731158261</v>
      </c>
      <c r="ID39" s="43">
        <f ca="1"/>
        <v>79.13968959987163</v>
      </c>
      <c r="IE39" s="43">
        <f ca="1"/>
        <v>85.272858665585517</v>
      </c>
      <c r="IF39" s="43">
        <f ca="1"/>
        <v>87.044297298789019</v>
      </c>
      <c r="IG39" s="43">
        <f ca="1"/>
        <v>95.899433044791223</v>
      </c>
      <c r="IH39" s="43">
        <f ca="1"/>
        <v>83.552855532765392</v>
      </c>
      <c r="II39" s="43">
        <f ca="1"/>
        <v>74.015685051679611</v>
      </c>
      <c r="IJ39" s="43">
        <f ca="1"/>
        <v>74.463173905014997</v>
      </c>
      <c r="IK39" s="43">
        <f ca="1"/>
        <v>70.617855896353731</v>
      </c>
      <c r="IL39" s="43">
        <f ca="1"/>
        <v>61.179441576004031</v>
      </c>
      <c r="IM39" s="43">
        <f ca="1"/>
        <v>60.987072804570197</v>
      </c>
      <c r="IN39" s="43">
        <f ca="1"/>
        <v>59.867836316227915</v>
      </c>
      <c r="IO39" s="43">
        <f ca="1"/>
        <v>66.678925276994704</v>
      </c>
      <c r="IP39" s="43">
        <f ca="1"/>
        <v>73.060013454556469</v>
      </c>
      <c r="IQ39" s="43">
        <f ca="1"/>
        <v>78.678827516436584</v>
      </c>
      <c r="IR39" s="43">
        <f ca="1"/>
        <v>81.005769553780567</v>
      </c>
      <c r="IS39" s="43">
        <f ca="1"/>
        <v>81.063377314209944</v>
      </c>
      <c r="IT39" s="43">
        <f ca="1"/>
        <v>77.040092474222178</v>
      </c>
      <c r="IU39" s="43">
        <f ca="1"/>
        <v>76.712962691783915</v>
      </c>
      <c r="IV39" s="43">
        <f ca="1"/>
        <v>76.207866078019151</v>
      </c>
      <c r="IW39" s="43">
        <f ca="1"/>
        <v>76.204779947996144</v>
      </c>
      <c r="IX39" s="43">
        <f ca="1"/>
        <v>77.098728944659243</v>
      </c>
      <c r="IY39" s="43">
        <f ca="1"/>
        <v>81.851369180083267</v>
      </c>
      <c r="IZ39" s="43">
        <f ca="1"/>
        <v>83.903645645380024</v>
      </c>
      <c r="JA39" s="43">
        <f ca="1"/>
        <v>76.627579761147501</v>
      </c>
      <c r="JB39" s="43">
        <f ca="1"/>
        <v>69.732136579751966</v>
      </c>
      <c r="JC39" s="43">
        <f ca="1"/>
        <v>64.781984022855752</v>
      </c>
      <c r="JD39" s="43">
        <f ca="1"/>
        <v>65.859043400883678</v>
      </c>
      <c r="JE39" s="43">
        <f ca="1"/>
        <v>66.670695596933371</v>
      </c>
      <c r="JF39" s="43">
        <f ca="1"/>
        <v>66.067871532440194</v>
      </c>
      <c r="JG39" s="43">
        <f ca="1"/>
        <v>73.280157396197325</v>
      </c>
      <c r="JH39" s="43">
        <f ca="1"/>
        <v>75.369467421770096</v>
      </c>
      <c r="JI39" s="43">
        <f ca="1"/>
        <v>75.037194089293479</v>
      </c>
      <c r="JJ39" s="43">
        <f ca="1"/>
        <v>68.845388553142556</v>
      </c>
      <c r="JK39" s="43">
        <f ca="1"/>
        <v>65.622440099120141</v>
      </c>
      <c r="JL39" s="43">
        <f ca="1"/>
        <v>63.725498844981196</v>
      </c>
      <c r="JM39" s="43">
        <f ca="1"/>
        <v>62.122768653035166</v>
      </c>
      <c r="JN39" s="43">
        <f ca="1"/>
        <v>60.456258440613745</v>
      </c>
      <c r="JO39" s="43">
        <f ca="1"/>
        <v>63.32841678202152</v>
      </c>
      <c r="JP39" s="43">
        <f ca="1"/>
        <v>67.62945332407952</v>
      </c>
      <c r="JQ39" s="43">
        <f ca="1"/>
        <v>70.367879364490506</v>
      </c>
      <c r="JR39" s="43">
        <f ca="1"/>
        <v>70.32055870413781</v>
      </c>
      <c r="JS39" s="43">
        <f ca="1"/>
        <v>70.974818269014364</v>
      </c>
      <c r="JT39" s="43">
        <f ca="1"/>
        <v>65.767488210201265</v>
      </c>
      <c r="JU39" s="43">
        <f ca="1"/>
        <v>72.409868729710581</v>
      </c>
      <c r="JV39" s="43">
        <f ca="1"/>
        <v>74.432312604784968</v>
      </c>
      <c r="JW39" s="43">
        <f ca="1"/>
        <v>75.279969651103016</v>
      </c>
      <c r="JX39" s="43">
        <f ca="1"/>
        <v>77.731385599374775</v>
      </c>
      <c r="JY39" s="43">
        <f ca="1"/>
        <v>91.096386018991467</v>
      </c>
      <c r="JZ39" s="43">
        <f ca="1"/>
        <v>100.12948859632014</v>
      </c>
      <c r="KA39" s="43">
        <f ca="1"/>
        <v>98.64711747527123</v>
      </c>
      <c r="KB39" s="43">
        <f ca="1"/>
        <v>96.288285427689544</v>
      </c>
      <c r="KC39" s="43">
        <f ca="1"/>
        <v>97.614292627573008</v>
      </c>
      <c r="KD39" s="43">
        <f ca="1"/>
        <v>94.697899755835536</v>
      </c>
      <c r="KE39" s="43">
        <f ca="1"/>
        <v>95.988930815458303</v>
      </c>
      <c r="KF39" s="43">
        <f ca="1"/>
        <v>94.43557870388031</v>
      </c>
      <c r="KG39" s="43">
        <f ca="1"/>
        <v>97.436325796246521</v>
      </c>
      <c r="KH39" s="43">
        <f ca="1"/>
        <v>83.274075120687485</v>
      </c>
      <c r="KI39" s="43">
        <f ca="1"/>
        <v>83.105366679430006</v>
      </c>
      <c r="KJ39" s="43">
        <f ca="1"/>
        <v>82.574552315473554</v>
      </c>
      <c r="KK39" s="43">
        <f ca="1"/>
        <v>82.592040385603909</v>
      </c>
      <c r="KL39" s="43">
        <f ca="1"/>
        <v>81.760842699408528</v>
      </c>
      <c r="KM39" s="43">
        <f ca="1"/>
        <v>85.312978355884553</v>
      </c>
      <c r="KN39" s="43">
        <f ca="1"/>
        <v>83.90878919541835</v>
      </c>
      <c r="KO39" s="43">
        <f ca="1"/>
        <v>84.763647211790087</v>
      </c>
      <c r="KP39" s="43">
        <f ca="1"/>
        <v>82.427446784377096</v>
      </c>
      <c r="KQ39" s="43">
        <f ca="1"/>
        <v>84.203000257611265</v>
      </c>
      <c r="KR39" s="43">
        <f ca="1"/>
        <v>76.572029420733458</v>
      </c>
      <c r="KS39" s="43">
        <f ca="1"/>
        <v>65.511339418292039</v>
      </c>
      <c r="KT39" s="43">
        <f ca="1"/>
        <v>56.244719669222832</v>
      </c>
      <c r="KU39" s="43">
        <f ca="1"/>
        <v>56.395940040349963</v>
      </c>
      <c r="KV39" s="43">
        <f ca="1"/>
        <v>55.730364665389061</v>
      </c>
      <c r="KW39" s="43">
        <f ca="1"/>
        <v>59.365825832486159</v>
      </c>
      <c r="KX39" s="43">
        <f ca="1"/>
        <v>64.186360928416249</v>
      </c>
      <c r="KY39" s="43">
        <f ca="1"/>
        <v>72.244246418476095</v>
      </c>
      <c r="KZ39" s="43">
        <f ca="1"/>
        <v>73.570253618359558</v>
      </c>
      <c r="LA39" s="43">
        <f ca="1"/>
        <v>73.052812484502795</v>
      </c>
      <c r="LB39" s="43">
        <f ca="1"/>
        <v>77.07918345451354</v>
      </c>
      <c r="LC39" s="43">
        <f ca="1"/>
        <v>78.694258166551592</v>
      </c>
      <c r="LD39" s="43">
        <f ca="1"/>
        <v>78.397989684343329</v>
      </c>
      <c r="LE39" s="43">
        <f ca="1"/>
        <v>76.111167337298383</v>
      </c>
      <c r="LF39" s="43">
        <f ca="1"/>
        <v>74.941524058580399</v>
      </c>
      <c r="LG39" s="43">
        <f ca="1"/>
        <v>80.303160618543629</v>
      </c>
      <c r="LH39" s="43">
        <f ca="1"/>
        <v>87.504130672216419</v>
      </c>
      <c r="LI39" s="43">
        <f ca="1"/>
        <v>87.502073252201086</v>
      </c>
      <c r="LJ39" s="43">
        <f ca="1"/>
        <v>87.322049000859266</v>
      </c>
      <c r="LK39" s="43">
        <f ca="1"/>
        <v>77.605882978439325</v>
      </c>
      <c r="LL39" s="43">
        <f ca="1"/>
        <v>67.17476350069046</v>
      </c>
      <c r="LM39" s="43">
        <f ca="1"/>
        <v>64.320093229413033</v>
      </c>
      <c r="LN39" s="43">
        <f ca="1"/>
        <v>63.756360145211218</v>
      </c>
      <c r="LO39" s="43">
        <f ca="1"/>
        <v>62.063103472590448</v>
      </c>
      <c r="LP39" s="43">
        <f ca="1"/>
        <v>61.379011317491525</v>
      </c>
      <c r="LQ39" s="43">
        <f ca="1"/>
        <v>62.905616968870163</v>
      </c>
      <c r="LR39" s="43">
        <f ca="1"/>
        <v>65.681076569557192</v>
      </c>
      <c r="LS39" s="43">
        <f ca="1"/>
        <v>69.267159656286239</v>
      </c>
      <c r="LT39" s="43">
        <f ca="1"/>
        <v>104.76074105083943</v>
      </c>
      <c r="LU39" s="43">
        <f ca="1"/>
        <v>114.28968185186386</v>
      </c>
      <c r="LV39" s="43">
        <f ca="1"/>
        <v>110.97209207713604</v>
      </c>
      <c r="LW39" s="43">
        <f ca="1"/>
        <v>109.83433880865574</v>
      </c>
      <c r="LX39" s="43">
        <f ca="1"/>
        <v>103.65487779259682</v>
      </c>
      <c r="LY39" s="43">
        <f ca="1"/>
        <v>83.920105005502705</v>
      </c>
      <c r="LZ39" s="43">
        <f ca="1"/>
        <v>85.060944404006008</v>
      </c>
      <c r="MA39" s="43">
        <f ca="1"/>
        <v>88.742697521448136</v>
      </c>
      <c r="MB39" s="43">
        <f ca="1"/>
        <v>88.559587140083309</v>
      </c>
      <c r="MC39" s="43">
        <f ca="1"/>
        <v>97.894101749658589</v>
      </c>
      <c r="MD39" s="43">
        <f ca="1"/>
        <v>106.71426135540008</v>
      </c>
      <c r="ME39" s="43">
        <f ca="1"/>
        <v>113.11798115313053</v>
      </c>
      <c r="MF39" s="43">
        <f ca="1"/>
        <v>119.21205923855305</v>
      </c>
      <c r="MG39" s="43">
        <f ca="1"/>
        <v>116.45923125803471</v>
      </c>
      <c r="MH39" s="43">
        <f ca="1"/>
        <v>110.50505773365498</v>
      </c>
      <c r="MI39" s="43">
        <f ca="1"/>
        <v>108.50010192871093</v>
      </c>
      <c r="MJ39" s="43">
        <f ca="1"/>
        <v>107.01773080766202</v>
      </c>
      <c r="MK39" s="43">
        <f ca="1"/>
        <v>107.13397503852845</v>
      </c>
      <c r="ML39" s="43">
        <f ca="1"/>
        <v>102.81339300632477</v>
      </c>
      <c r="MM39" s="43">
        <f ca="1"/>
        <v>106.29351896226406</v>
      </c>
      <c r="MN39" s="43">
        <f ca="1"/>
        <v>116.59502097904682</v>
      </c>
      <c r="MO39" s="43">
        <f ca="1"/>
        <v>123.7898187726736</v>
      </c>
      <c r="MP39" s="43">
        <f ca="1"/>
        <v>127.399562189579</v>
      </c>
      <c r="MQ39" s="43">
        <f ca="1"/>
        <v>127.30697828888894</v>
      </c>
      <c r="MR39" s="43">
        <f ca="1"/>
        <v>125.26293150365352</v>
      </c>
      <c r="MS39" s="43">
        <f ca="1"/>
        <v>122.40620381236076</v>
      </c>
      <c r="MT39" s="43">
        <f ca="1"/>
        <v>124.04082401454448</v>
      </c>
      <c r="MU39" s="43">
        <f ca="1"/>
        <v>130.99901850640774</v>
      </c>
      <c r="MV39" s="43">
        <f ca="1"/>
        <v>128.86033040046692</v>
      </c>
      <c r="MW39" s="43">
        <f ca="1"/>
        <v>127.07448982715607</v>
      </c>
      <c r="MX39" s="43">
        <f ca="1"/>
        <v>132.25918826580047</v>
      </c>
      <c r="MY39" s="43">
        <f ca="1"/>
        <v>144.54507188737392</v>
      </c>
      <c r="MZ39" s="43">
        <f ca="1"/>
        <v>145.79289712667463</v>
      </c>
      <c r="NA39" s="43">
        <f ca="1"/>
        <v>135.82161102235318</v>
      </c>
      <c r="NB39" s="43">
        <f ca="1"/>
        <v>125.36580250442029</v>
      </c>
      <c r="NC39" s="43">
        <f ca="1"/>
        <v>130.23057213068009</v>
      </c>
      <c r="ND39" s="43">
        <f ca="1"/>
        <v>139.17417693734168</v>
      </c>
      <c r="NE39" s="43">
        <f ca="1"/>
        <v>142.08851238906382</v>
      </c>
      <c r="NF39" s="43">
        <f ca="1"/>
        <v>145.07382883131504</v>
      </c>
      <c r="NG39" s="43">
        <f ca="1"/>
        <v>163.7017096501589</v>
      </c>
      <c r="NH39" s="43">
        <f ca="1"/>
        <v>170.12497493803502</v>
      </c>
      <c r="NI39" s="43">
        <f ca="1"/>
        <v>171.19071850597859</v>
      </c>
      <c r="NJ39" s="43">
        <f ca="1"/>
        <v>172.20914141356945</v>
      </c>
      <c r="NK39" s="43">
        <f ca="1"/>
        <v>176.19024914324282</v>
      </c>
      <c r="NL39" s="43">
        <f ca="1"/>
        <v>176.60379056632519</v>
      </c>
      <c r="NM39" s="43">
        <f ca="1"/>
        <v>172.48277827560904</v>
      </c>
      <c r="NN39" s="43">
        <f ca="1"/>
        <v>166.43807827055454</v>
      </c>
      <c r="NO39" s="43">
        <f ca="1"/>
        <v>168.30518693447112</v>
      </c>
      <c r="NP39" s="43">
        <f ca="1"/>
        <v>169.00882457971574</v>
      </c>
      <c r="NQ39" s="43">
        <f ca="1"/>
        <v>164.38065825521946</v>
      </c>
      <c r="NR39" s="43">
        <f ca="1"/>
        <v>172.97861649930479</v>
      </c>
      <c r="NS39" s="43">
        <f ca="1"/>
        <v>165.62951220452786</v>
      </c>
      <c r="NT39" s="43">
        <f ca="1"/>
        <v>155.01425363540648</v>
      </c>
      <c r="NU39" s="43">
        <f ca="1"/>
        <v>160.60323510706425</v>
      </c>
      <c r="NV39" s="43">
        <f ca="1"/>
        <v>160.59191929697991</v>
      </c>
      <c r="NW39" s="43">
        <f ca="1"/>
        <v>182.0672694170475</v>
      </c>
      <c r="NX39" s="43">
        <f ca="1"/>
        <v>195.37260465621947</v>
      </c>
      <c r="NY39" s="43">
        <f ca="1"/>
        <v>206.39420367836951</v>
      </c>
      <c r="NZ39" s="43">
        <f ca="1"/>
        <v>218.80970476090909</v>
      </c>
      <c r="OA39" s="43">
        <f ca="1"/>
        <v>205.29451268017291</v>
      </c>
      <c r="OB39" s="43">
        <f ca="1"/>
        <v>193.54458697259426</v>
      </c>
      <c r="OC39" s="43">
        <f ca="1"/>
        <v>192.75556639671325</v>
      </c>
      <c r="OD39" s="43">
        <f ca="1"/>
        <v>193.46640501201153</v>
      </c>
      <c r="OE39" s="43">
        <f ca="1"/>
        <v>186.31378432869911</v>
      </c>
      <c r="OF39" s="43">
        <f ca="1"/>
        <v>185.87452515542509</v>
      </c>
      <c r="OG39" s="43">
        <f ca="1"/>
        <v>179.58087732851504</v>
      </c>
      <c r="OH39" s="43">
        <f ca="1"/>
        <v>170.42124342024326</v>
      </c>
      <c r="OI39" s="43">
        <f ca="1"/>
        <v>166.12535042822361</v>
      </c>
      <c r="OJ39" s="43">
        <f ca="1"/>
        <v>153.33437019288542</v>
      </c>
      <c r="OK39" s="43">
        <f ca="1"/>
        <v>149.58883705496785</v>
      </c>
      <c r="OL39" s="43">
        <f ca="1"/>
        <v>143.61717546045782</v>
      </c>
      <c r="OM39" s="43">
        <f ca="1"/>
        <v>152.94654651999474</v>
      </c>
      <c r="ON39" s="43">
        <f ca="1"/>
        <v>182.78119416236879</v>
      </c>
      <c r="OO39" s="43">
        <f ca="1"/>
        <v>192.23298171281814</v>
      </c>
      <c r="OP39" s="43">
        <f ca="1"/>
        <v>188.04510327160358</v>
      </c>
      <c r="OQ39" s="43">
        <f ca="1"/>
        <v>201.91417159497738</v>
      </c>
      <c r="OR39" s="43">
        <f ca="1"/>
        <v>194.98786711335183</v>
      </c>
      <c r="OS39" s="43">
        <f ca="1"/>
        <v>184.51148439526557</v>
      </c>
      <c r="OT39" s="43">
        <f ca="1"/>
        <v>177.21793044090271</v>
      </c>
      <c r="OU39" s="43">
        <f ca="1"/>
        <v>202.86469964206219</v>
      </c>
      <c r="OV39" s="43">
        <f ca="1"/>
        <v>199.75182315886019</v>
      </c>
      <c r="OW39" s="43">
        <f ca="1"/>
        <v>196.28609914302825</v>
      </c>
      <c r="OX39" s="43">
        <f ca="1"/>
        <v>191.09008489429951</v>
      </c>
      <c r="OY39" s="43">
        <f ca="1"/>
        <v>186.42694242954252</v>
      </c>
      <c r="OZ39" s="43">
        <f ca="1"/>
        <v>190.46874404966832</v>
      </c>
      <c r="PA39" s="43">
        <f ca="1"/>
        <v>183.39019048690795</v>
      </c>
      <c r="PB39" s="43">
        <f ca="1"/>
        <v>193.80999415457251</v>
      </c>
      <c r="PC39" s="43">
        <f ca="1"/>
        <v>217.95381803452969</v>
      </c>
      <c r="PD39" s="43">
        <f ca="1"/>
        <v>196.5443053549528</v>
      </c>
      <c r="PE39" s="43">
        <f ca="1"/>
        <v>188.90716225802896</v>
      </c>
      <c r="PF39" s="43">
        <f ca="1"/>
        <v>175.73350189983844</v>
      </c>
      <c r="PG39" s="43">
        <f ca="1"/>
        <v>163.8724755114317</v>
      </c>
      <c r="PH39" s="43">
        <f ca="1"/>
        <v>141.65542547583578</v>
      </c>
      <c r="PI39" s="43">
        <f ca="1"/>
        <v>131.60184257090091</v>
      </c>
      <c r="PJ39" s="43">
        <f ca="1"/>
        <v>125.80300425767899</v>
      </c>
      <c r="PK39" s="43">
        <f ca="1"/>
        <v>120.65431066930294</v>
      </c>
      <c r="PL39" s="43">
        <f ca="1"/>
        <v>121.05756499230861</v>
      </c>
      <c r="PM39" s="43">
        <f ca="1"/>
        <v>126.09310047984123</v>
      </c>
      <c r="PN39" s="43">
        <f ca="1"/>
        <v>127.33372474908829</v>
      </c>
      <c r="PO39" s="43">
        <f ca="1"/>
        <v>127.03745626688004</v>
      </c>
      <c r="PP39" s="43">
        <f ca="1"/>
        <v>130.80150618493556</v>
      </c>
      <c r="PQ39" s="43">
        <f ca="1"/>
        <v>135.05933690667152</v>
      </c>
      <c r="PR39" s="43">
        <f ca="1"/>
        <v>136.55816738784316</v>
      </c>
      <c r="PS39" s="43">
        <f ca="1"/>
        <v>139.36860312879088</v>
      </c>
      <c r="PT39" s="43">
        <f ca="1"/>
        <v>141.4373389542103</v>
      </c>
      <c r="PU39" s="43">
        <f ca="1"/>
        <v>131.47222510993481</v>
      </c>
      <c r="PV39" s="43">
        <f ca="1"/>
        <v>129.81908812761307</v>
      </c>
      <c r="PW39" s="43">
        <f ca="1"/>
        <v>123.32278442919254</v>
      </c>
      <c r="PX39" s="43">
        <f ca="1"/>
        <v>120.48045867800712</v>
      </c>
      <c r="PY39" s="43">
        <f ca="1"/>
        <v>124.10871887505054</v>
      </c>
      <c r="PZ39" s="43">
        <f ca="1"/>
        <v>119.90026623368263</v>
      </c>
      <c r="QA39" s="43">
        <f ca="1"/>
        <v>118.86847009599209</v>
      </c>
      <c r="QB39" s="43">
        <f ca="1"/>
        <v>121.81675297796727</v>
      </c>
      <c r="QC39" s="43">
        <f ca="1"/>
        <v>121.07402435243129</v>
      </c>
      <c r="QD39" s="43">
        <f ca="1"/>
        <v>119.96301754415035</v>
      </c>
      <c r="QE39" s="43">
        <f ca="1"/>
        <v>119.08861403763294</v>
      </c>
      <c r="QF39" s="43">
        <f ca="1"/>
        <v>114.1487485808134</v>
      </c>
      <c r="QG39" s="43">
        <f ca="1"/>
        <v>113.68685778737068</v>
      </c>
      <c r="QH39" s="43">
        <f ca="1"/>
        <v>110.69948392510415</v>
      </c>
      <c r="QI39" s="43">
        <f ca="1"/>
        <v>106.29454767227173</v>
      </c>
      <c r="QJ39" s="43">
        <f ca="1"/>
        <v>105.20617248415947</v>
      </c>
      <c r="QK39" s="43">
        <f ca="1"/>
        <v>105.97976240992547</v>
      </c>
      <c r="QL39" s="43">
        <f ca="1"/>
        <v>114.21355731129646</v>
      </c>
      <c r="QM39" s="43">
        <f ca="1"/>
        <v>114.51702676355839</v>
      </c>
      <c r="QN39" s="43">
        <f ca="1"/>
        <v>115.36262638986111</v>
      </c>
      <c r="QO39" s="43">
        <f ca="1"/>
        <v>113.90597301900387</v>
      </c>
      <c r="QP39" s="43">
        <f ca="1"/>
        <v>115.49121514081955</v>
      </c>
      <c r="QQ39" s="43">
        <f ca="1"/>
        <v>115.64346422195435</v>
      </c>
      <c r="QR39" s="43">
        <f ca="1"/>
        <v>115.11367856800555</v>
      </c>
      <c r="QS39" s="43">
        <f ca="1"/>
        <v>113.99752820968628</v>
      </c>
      <c r="QT39" s="43">
        <f ca="1"/>
        <v>114.26602152168751</v>
      </c>
      <c r="QU39" s="43">
        <f ca="1"/>
        <v>113.7434368377924</v>
      </c>
      <c r="QV39" s="43">
        <f ca="1"/>
        <v>114.19606924116611</v>
      </c>
      <c r="QW39" s="43">
        <f ca="1"/>
        <v>113.47494352579118</v>
      </c>
      <c r="QX39" s="43">
        <f ca="1"/>
        <v>113.10666534304619</v>
      </c>
      <c r="QY39" s="43">
        <f ca="1"/>
        <v>114.73717070519923</v>
      </c>
      <c r="QZ39" s="43">
        <f ca="1"/>
        <v>114.16520794093609</v>
      </c>
      <c r="RA39" s="43">
        <f ca="1"/>
        <v>112.46475029826163</v>
      </c>
      <c r="RB39" s="43">
        <f ca="1"/>
        <v>113.00996660232543</v>
      </c>
      <c r="RC39" s="43">
        <f ca="1"/>
        <v>128.75025842964649</v>
      </c>
      <c r="RD39" s="43">
        <f ca="1"/>
        <v>136.37094216644763</v>
      </c>
      <c r="RE39" s="43">
        <f ca="1"/>
        <v>136.82768940985201</v>
      </c>
      <c r="RF39" s="43">
        <f ca="1"/>
        <v>136.16725758492944</v>
      </c>
      <c r="RG39" s="43">
        <f ca="1"/>
        <v>133.56770739555358</v>
      </c>
      <c r="RH39" s="43">
        <f ca="1"/>
        <v>129.94561945855617</v>
      </c>
      <c r="RI39" s="43">
        <f ca="1"/>
        <v>126.0941291898489</v>
      </c>
      <c r="RJ39" s="43">
        <f ca="1"/>
        <v>121.52357062578201</v>
      </c>
      <c r="RK39" s="43">
        <f ca="1"/>
        <v>120.57509999871253</v>
      </c>
      <c r="RL39" s="43">
        <f ca="1"/>
        <v>122.02043755948543</v>
      </c>
      <c r="RM39" s="43">
        <f ca="1"/>
        <v>121.09356984257698</v>
      </c>
      <c r="RN39" s="43">
        <f ca="1"/>
        <v>120.18830503582954</v>
      </c>
      <c r="RO39" s="43">
        <f ca="1"/>
        <v>121.44744608521462</v>
      </c>
      <c r="RP39" s="43">
        <f ca="1"/>
        <v>124.88539493083954</v>
      </c>
      <c r="RQ39" s="43">
        <f ca="1"/>
        <v>131.82301522254946</v>
      </c>
      <c r="RR39" s="43">
        <f ca="1"/>
        <v>131.57200998067856</v>
      </c>
      <c r="RS39" s="43">
        <f ca="1"/>
        <v>131.12452112734317</v>
      </c>
      <c r="RT39" s="43">
        <f ca="1"/>
        <v>131.2027030879259</v>
      </c>
      <c r="RU39" s="43">
        <f ca="1"/>
        <v>124.18175728559494</v>
      </c>
      <c r="RV39" s="43">
        <f ca="1"/>
        <v>124.64982033908367</v>
      </c>
      <c r="RW39" s="43">
        <f ca="1"/>
        <v>120.41256381750108</v>
      </c>
      <c r="RX39" s="43">
        <f ca="1"/>
        <v>112.71884167015551</v>
      </c>
      <c r="RY39" s="43">
        <f ca="1"/>
        <v>112.33410412728786</v>
      </c>
      <c r="RZ39" s="43">
        <f ca="1"/>
        <v>111.4833609509468</v>
      </c>
      <c r="SA39" s="43">
        <f ca="1"/>
        <v>111.79094524323941</v>
      </c>
      <c r="SB39" s="43">
        <f ca="1"/>
        <v>112.56659258902073</v>
      </c>
      <c r="SC39" s="43">
        <f ca="1"/>
        <v>111.76419878304004</v>
      </c>
      <c r="SD39" s="43">
        <f ca="1"/>
        <v>108.06598630547523</v>
      </c>
      <c r="SE39" s="43">
        <f ca="1"/>
        <v>108.86735140144825</v>
      </c>
      <c r="SF39" s="43">
        <f ca="1"/>
        <v>110.78075201570987</v>
      </c>
      <c r="SG39" s="43">
        <f ca="1"/>
        <v>109.9495543295145</v>
      </c>
      <c r="SH39" s="43">
        <f ca="1"/>
        <v>111.67881585240364</v>
      </c>
      <c r="SI39" s="43">
        <f ca="1"/>
        <v>118.67198648452759</v>
      </c>
      <c r="SJ39" s="43">
        <f ca="1"/>
        <v>120.323066046834</v>
      </c>
      <c r="SK39" s="43">
        <f ca="1"/>
        <v>122.36814154207707</v>
      </c>
    </row>
    <row r="40" spans="3:505" x14ac:dyDescent="0.25">
      <c r="C40" s="46" t="s">
        <v>505</v>
      </c>
      <c r="F40" s="45" cm="1">
        <f t="array" aca="1" ref="F40:SK40" ca="1">IF(OFFSET(bHist!$A$1,_xlfn.XMATCH(C40,bHist!B:B,0)-1,3,1,500)=0,"-",OFFSET(bHist!$A$1,_xlfn.XMATCH(C40,bHist!B:B,0)-1,3,1,500))</f>
        <v>191.95699578857423</v>
      </c>
      <c r="G40" s="43">
        <f ca="1"/>
        <v>191.77591560888291</v>
      </c>
      <c r="H40" s="43">
        <f ca="1"/>
        <v>199.12316886663436</v>
      </c>
      <c r="I40" s="43">
        <f ca="1"/>
        <v>202.09848629426955</v>
      </c>
      <c r="J40" s="43">
        <f ca="1"/>
        <v>212.07490370798109</v>
      </c>
      <c r="K40" s="43">
        <f ca="1"/>
        <v>233.43836313962936</v>
      </c>
      <c r="L40" s="43">
        <f ca="1"/>
        <v>248.69611905384065</v>
      </c>
      <c r="M40" s="43">
        <f ca="1"/>
        <v>252.06260968732832</v>
      </c>
      <c r="N40" s="43">
        <f ca="1"/>
        <v>260.83849552297596</v>
      </c>
      <c r="O40" s="43">
        <f ca="1"/>
        <v>256.44454994726181</v>
      </c>
      <c r="P40" s="43">
        <f ca="1"/>
        <v>252.79893572187424</v>
      </c>
      <c r="Q40" s="43">
        <f ca="1"/>
        <v>256.45455437707903</v>
      </c>
      <c r="R40" s="43">
        <f ca="1"/>
        <v>242.1722303700447</v>
      </c>
      <c r="S40" s="43">
        <f ca="1"/>
        <v>237.60120638656616</v>
      </c>
      <c r="T40" s="43">
        <f ca="1"/>
        <v>208.50332226324082</v>
      </c>
      <c r="U40" s="43">
        <f ca="1"/>
        <v>172.34030980300903</v>
      </c>
      <c r="V40" s="43">
        <f ca="1"/>
        <v>202.98387833309175</v>
      </c>
      <c r="W40" s="43">
        <f ca="1"/>
        <v>200.16663089656831</v>
      </c>
      <c r="X40" s="43">
        <f ca="1"/>
        <v>193.97188795375823</v>
      </c>
      <c r="Y40" s="43">
        <f ca="1"/>
        <v>162.05675639390947</v>
      </c>
      <c r="Z40" s="43">
        <f ca="1"/>
        <v>136.39039169788362</v>
      </c>
      <c r="AA40" s="43">
        <f ca="1"/>
        <v>104.47025792312623</v>
      </c>
      <c r="AB40" s="43">
        <f ca="1"/>
        <v>117.25691967248916</v>
      </c>
      <c r="AC40" s="43">
        <f ca="1"/>
        <v>138.70941852951049</v>
      </c>
      <c r="AD40" s="43">
        <f ca="1"/>
        <v>156.81543561267853</v>
      </c>
      <c r="AE40" s="43">
        <f ca="1"/>
        <v>175.28061172628404</v>
      </c>
      <c r="AF40" s="43">
        <f ca="1"/>
        <v>177.4425690097809</v>
      </c>
      <c r="AG40" s="43">
        <f ca="1"/>
        <v>173.74793307828904</v>
      </c>
      <c r="AH40" s="43">
        <f ca="1"/>
        <v>155.53887036800384</v>
      </c>
      <c r="AI40" s="43">
        <f ca="1"/>
        <v>148.65282132482528</v>
      </c>
      <c r="AJ40" s="43">
        <f ca="1"/>
        <v>169.6531199541092</v>
      </c>
      <c r="AK40" s="43">
        <f ca="1"/>
        <v>191.39774816179275</v>
      </c>
      <c r="AL40" s="43">
        <f ca="1"/>
        <v>196.15485453987122</v>
      </c>
      <c r="AM40" s="43">
        <f ca="1"/>
        <v>197.84560317897797</v>
      </c>
      <c r="AN40" s="43">
        <f ca="1"/>
        <v>213.86169487333297</v>
      </c>
      <c r="AO40" s="43">
        <f ca="1"/>
        <v>231.19937174654007</v>
      </c>
      <c r="AP40" s="43">
        <f ca="1"/>
        <v>266.00178175163268</v>
      </c>
      <c r="AQ40" s="43">
        <f ca="1"/>
        <v>286.96706487655638</v>
      </c>
      <c r="AR40" s="43">
        <f ca="1"/>
        <v>294.57843508148193</v>
      </c>
      <c r="AS40" s="43">
        <f ca="1"/>
        <v>281.53265859985351</v>
      </c>
      <c r="AT40" s="43">
        <f ca="1"/>
        <v>275.30990325355526</v>
      </c>
      <c r="AU40" s="43">
        <f ca="1"/>
        <v>274.57757899093627</v>
      </c>
      <c r="AV40" s="43">
        <f ca="1"/>
        <v>279.51076333379746</v>
      </c>
      <c r="AW40" s="43">
        <f ca="1"/>
        <v>282.64415075254442</v>
      </c>
      <c r="AX40" s="43">
        <f ca="1"/>
        <v>297.08454475069044</v>
      </c>
      <c r="AY40" s="43">
        <f ca="1"/>
        <v>310.09630617094041</v>
      </c>
      <c r="AZ40" s="43">
        <f ca="1"/>
        <v>323.9444379239082</v>
      </c>
      <c r="BA40" s="43">
        <f ca="1"/>
        <v>294.24028535366062</v>
      </c>
      <c r="BB40" s="43">
        <f ca="1"/>
        <v>287.18115967464445</v>
      </c>
      <c r="BC40" s="43">
        <f ca="1"/>
        <v>261.38773871994016</v>
      </c>
      <c r="BD40" s="43">
        <f ca="1"/>
        <v>224.1572535982132</v>
      </c>
      <c r="BE40" s="43">
        <f ca="1"/>
        <v>248.01981959819793</v>
      </c>
      <c r="BF40" s="43">
        <f ca="1"/>
        <v>262.64529554796218</v>
      </c>
      <c r="BG40" s="43">
        <f ca="1"/>
        <v>316.93133262205123</v>
      </c>
      <c r="BH40" s="43">
        <f ca="1"/>
        <v>334.75322389841079</v>
      </c>
      <c r="BI40" s="43">
        <f ca="1"/>
        <v>247.64765480899811</v>
      </c>
      <c r="BJ40" s="43">
        <f ca="1"/>
        <v>214.01176132059098</v>
      </c>
      <c r="BK40" s="43">
        <f ca="1"/>
        <v>220.07544623279571</v>
      </c>
      <c r="BL40" s="43">
        <f ca="1"/>
        <v>190.47133796072006</v>
      </c>
      <c r="BM40" s="43">
        <f ca="1"/>
        <v>190.45032865810396</v>
      </c>
      <c r="BN40" s="43">
        <f ca="1"/>
        <v>248.02782314205172</v>
      </c>
      <c r="BO40" s="43">
        <f ca="1"/>
        <v>288.0135282354355</v>
      </c>
      <c r="BP40" s="43">
        <f ca="1"/>
        <v>311.63898924875258</v>
      </c>
      <c r="BQ40" s="43">
        <f ca="1"/>
        <v>338.75599626827238</v>
      </c>
      <c r="BR40" s="43">
        <f ca="1"/>
        <v>352.32100265741349</v>
      </c>
      <c r="BS40" s="43">
        <f ca="1"/>
        <v>344.28844595718385</v>
      </c>
      <c r="BT40" s="43">
        <f ca="1"/>
        <v>352.93927642011641</v>
      </c>
      <c r="BU40" s="43">
        <f ca="1"/>
        <v>346.29933635044097</v>
      </c>
      <c r="BV40" s="43">
        <f ca="1"/>
        <v>346.99164289379121</v>
      </c>
      <c r="BW40" s="43">
        <f ca="1"/>
        <v>334.59515390729905</v>
      </c>
      <c r="BX40" s="43">
        <f ca="1"/>
        <v>368.9933849477768</v>
      </c>
      <c r="BY40" s="43">
        <f ca="1"/>
        <v>405.36548999118804</v>
      </c>
      <c r="BZ40" s="43">
        <f ca="1"/>
        <v>566.23572100877766</v>
      </c>
      <c r="CA40" s="43">
        <f ca="1"/>
        <v>611.83791300153734</v>
      </c>
      <c r="CB40" s="43">
        <f ca="1"/>
        <v>595.5527021450996</v>
      </c>
      <c r="CC40" s="43">
        <f ca="1"/>
        <v>653.3663011727333</v>
      </c>
      <c r="CD40" s="43">
        <f ca="1"/>
        <v>665.95387476873395</v>
      </c>
      <c r="CE40" s="43">
        <f ca="1"/>
        <v>545.09636080503469</v>
      </c>
      <c r="CF40" s="43">
        <f ca="1"/>
        <v>447.46713199090959</v>
      </c>
      <c r="CG40" s="43">
        <f ca="1"/>
        <v>296.51529269409178</v>
      </c>
      <c r="CH40" s="43">
        <f ca="1"/>
        <v>293.23083838510513</v>
      </c>
      <c r="CI40" s="43">
        <f ca="1"/>
        <v>217.41626878738401</v>
      </c>
      <c r="CJ40" s="43">
        <f ca="1"/>
        <v>206.00821746683121</v>
      </c>
      <c r="CK40" s="43">
        <f ca="1"/>
        <v>228.52218632745743</v>
      </c>
      <c r="CL40" s="43">
        <f ca="1"/>
        <v>135.90017463684083</v>
      </c>
      <c r="CM40" s="43">
        <f ca="1"/>
        <v>106.63721742153169</v>
      </c>
      <c r="CN40" s="43">
        <f ca="1"/>
        <v>93.929590667724611</v>
      </c>
      <c r="CO40" s="43">
        <f ca="1"/>
        <v>98.887786085128781</v>
      </c>
      <c r="CP40" s="43">
        <f ca="1"/>
        <v>122.59328253698349</v>
      </c>
      <c r="CQ40" s="43">
        <f ca="1"/>
        <v>126.63707306909562</v>
      </c>
      <c r="CR40" s="43">
        <f ca="1"/>
        <v>109.98670052433015</v>
      </c>
      <c r="CS40" s="43">
        <f ca="1"/>
        <v>95.105111171245582</v>
      </c>
      <c r="CT40" s="43">
        <f ca="1"/>
        <v>85.26075223112106</v>
      </c>
      <c r="CU40" s="43">
        <f ca="1"/>
        <v>77.233197745800013</v>
      </c>
      <c r="CV40" s="43">
        <f ca="1"/>
        <v>61.345162753105164</v>
      </c>
      <c r="CW40" s="43">
        <f ca="1"/>
        <v>62.434645160198208</v>
      </c>
      <c r="CX40" s="43">
        <f ca="1"/>
        <v>63.977328238010408</v>
      </c>
      <c r="CY40" s="43">
        <f ca="1"/>
        <v>66.932636806011203</v>
      </c>
      <c r="CZ40" s="43">
        <f ca="1"/>
        <v>65.719099469184869</v>
      </c>
      <c r="DA40" s="43">
        <f ca="1"/>
        <v>67.792017327308656</v>
      </c>
      <c r="DB40" s="43">
        <f ca="1"/>
        <v>82.317448978900913</v>
      </c>
      <c r="DC40" s="43">
        <f ca="1"/>
        <v>70.86337728118896</v>
      </c>
      <c r="DD40" s="43">
        <f ca="1"/>
        <v>72.233984166145319</v>
      </c>
      <c r="DE40" s="43">
        <f ca="1"/>
        <v>74.297898037433626</v>
      </c>
      <c r="DF40" s="43">
        <f ca="1"/>
        <v>74.77711022567749</v>
      </c>
      <c r="DG40" s="43">
        <f ca="1"/>
        <v>73.796676103591921</v>
      </c>
      <c r="DH40" s="43">
        <f ca="1"/>
        <v>75.471417654991157</v>
      </c>
      <c r="DI40" s="43">
        <f ca="1"/>
        <v>77.499315578937541</v>
      </c>
      <c r="DJ40" s="43">
        <f ca="1"/>
        <v>86.193165090084079</v>
      </c>
      <c r="DK40" s="43">
        <f ca="1"/>
        <v>86.862461444854731</v>
      </c>
      <c r="DL40" s="43">
        <f ca="1"/>
        <v>86.370243497848506</v>
      </c>
      <c r="DM40" s="43">
        <f ca="1"/>
        <v>83.10779893445968</v>
      </c>
      <c r="DN40" s="43">
        <f ca="1"/>
        <v>86.724400313377387</v>
      </c>
      <c r="DO40" s="43">
        <f ca="1"/>
        <v>91.361453533649438</v>
      </c>
      <c r="DP40" s="43">
        <f ca="1"/>
        <v>75.022218756198882</v>
      </c>
      <c r="DQ40" s="43">
        <f ca="1"/>
        <v>68.928520554542544</v>
      </c>
      <c r="DR40" s="43">
        <f ca="1"/>
        <v>61.829377156257628</v>
      </c>
      <c r="DS40" s="43">
        <f ca="1"/>
        <v>61.29614104700088</v>
      </c>
      <c r="DT40" s="43">
        <f ca="1"/>
        <v>60.542807481765742</v>
      </c>
      <c r="DU40" s="43">
        <f ca="1"/>
        <v>59.921532390117648</v>
      </c>
      <c r="DV40" s="43">
        <f ca="1"/>
        <v>61.751342603683469</v>
      </c>
      <c r="DW40" s="43">
        <f ca="1"/>
        <v>64.346491698265069</v>
      </c>
      <c r="DX40" s="43">
        <f ca="1"/>
        <v>63.944313619613645</v>
      </c>
      <c r="DY40" s="43">
        <f ca="1"/>
        <v>64.150404873847961</v>
      </c>
      <c r="DZ40" s="43">
        <f ca="1"/>
        <v>65.221879307270044</v>
      </c>
      <c r="EA40" s="43">
        <f ca="1"/>
        <v>65.088820390701301</v>
      </c>
      <c r="EB40" s="43">
        <f ca="1"/>
        <v>70.113045044898982</v>
      </c>
      <c r="EC40" s="43">
        <f ca="1"/>
        <v>68.680410695075992</v>
      </c>
      <c r="ED40" s="43">
        <f ca="1"/>
        <v>66.308360385417942</v>
      </c>
      <c r="EE40" s="43">
        <f ca="1"/>
        <v>58.563931263923642</v>
      </c>
      <c r="EF40" s="43">
        <f ca="1"/>
        <v>58.449880764007567</v>
      </c>
      <c r="EG40" s="43">
        <f ca="1"/>
        <v>59.365286092281337</v>
      </c>
      <c r="EH40" s="43">
        <f ca="1"/>
        <v>59.661417214870454</v>
      </c>
      <c r="EI40" s="43">
        <f ca="1"/>
        <v>61.07304226207733</v>
      </c>
      <c r="EJ40" s="43">
        <f ca="1"/>
        <v>62.896849817752837</v>
      </c>
      <c r="EK40" s="43">
        <f ca="1"/>
        <v>64.95976324605941</v>
      </c>
      <c r="EL40" s="43">
        <f ca="1"/>
        <v>65.776124719142913</v>
      </c>
      <c r="EM40" s="43">
        <f ca="1"/>
        <v>67.004668700695035</v>
      </c>
      <c r="EN40" s="43">
        <f ca="1"/>
        <v>68.388281344413755</v>
      </c>
      <c r="EO40" s="43">
        <f ca="1"/>
        <v>69.398728755950927</v>
      </c>
      <c r="EP40" s="43">
        <f ca="1"/>
        <v>70.588255461215979</v>
      </c>
      <c r="EQ40" s="43">
        <f ca="1"/>
        <v>71.844811846256263</v>
      </c>
      <c r="ER40" s="43">
        <f ca="1"/>
        <v>74.853143892288202</v>
      </c>
      <c r="ES40" s="43">
        <f ca="1"/>
        <v>76.438846018314365</v>
      </c>
      <c r="ET40" s="43">
        <f ca="1"/>
        <v>75.490426071643824</v>
      </c>
      <c r="EU40" s="43">
        <f ca="1"/>
        <v>77.308230969429019</v>
      </c>
      <c r="EV40" s="43">
        <f ca="1"/>
        <v>82.44750656652451</v>
      </c>
      <c r="EW40" s="43">
        <f ca="1"/>
        <v>86.826445497512807</v>
      </c>
      <c r="EX40" s="43">
        <f ca="1"/>
        <v>91.216389301300055</v>
      </c>
      <c r="EY40" s="43">
        <f ca="1"/>
        <v>90.629129271030422</v>
      </c>
      <c r="EZ40" s="43">
        <f ca="1"/>
        <v>84.297325639724733</v>
      </c>
      <c r="FA40" s="43">
        <f ca="1"/>
        <v>85.943054344654087</v>
      </c>
      <c r="FB40" s="43">
        <f ca="1"/>
        <v>87.061549598217013</v>
      </c>
      <c r="FC40" s="43">
        <f ca="1"/>
        <v>85.991075607776651</v>
      </c>
      <c r="FD40" s="43">
        <f ca="1"/>
        <v>84.362354433536538</v>
      </c>
      <c r="FE40" s="43">
        <f ca="1"/>
        <v>91.54353415632248</v>
      </c>
      <c r="FF40" s="43">
        <f ca="1"/>
        <v>108.01882917928695</v>
      </c>
      <c r="FG40" s="43">
        <f ca="1"/>
        <v>111.85152624225617</v>
      </c>
      <c r="FH40" s="43">
        <f ca="1"/>
        <v>112.47580266284943</v>
      </c>
      <c r="FI40" s="43">
        <f ca="1"/>
        <v>104.3492043223381</v>
      </c>
      <c r="FJ40" s="43">
        <f ca="1"/>
        <v>98.714709449291234</v>
      </c>
      <c r="FK40" s="43">
        <f ca="1"/>
        <v>96.636789376258847</v>
      </c>
      <c r="FL40" s="43">
        <f ca="1"/>
        <v>96.104553709983819</v>
      </c>
      <c r="FM40" s="43">
        <f ca="1"/>
        <v>92.829103387832632</v>
      </c>
      <c r="FN40" s="43">
        <f ca="1"/>
        <v>89.233511311531075</v>
      </c>
      <c r="FO40" s="43">
        <f ca="1"/>
        <v>89.538646420955658</v>
      </c>
      <c r="FP40" s="43">
        <f ca="1"/>
        <v>85.197724323272695</v>
      </c>
      <c r="FQ40" s="43">
        <f ca="1"/>
        <v>74.942183317661289</v>
      </c>
      <c r="FR40" s="43">
        <f ca="1"/>
        <v>75.106255966663355</v>
      </c>
      <c r="FS40" s="43">
        <f ca="1"/>
        <v>73.452523717880254</v>
      </c>
      <c r="FT40" s="43">
        <f ca="1"/>
        <v>76.50187392616273</v>
      </c>
      <c r="FU40" s="43">
        <f ca="1"/>
        <v>79.322122691631321</v>
      </c>
      <c r="FV40" s="43">
        <f ca="1"/>
        <v>79.411162117004395</v>
      </c>
      <c r="FW40" s="43">
        <f ca="1"/>
        <v>76.446849562168111</v>
      </c>
      <c r="FX40" s="43">
        <f ca="1"/>
        <v>73.114373990058894</v>
      </c>
      <c r="FY40" s="43">
        <f ca="1"/>
        <v>67.763004480838774</v>
      </c>
      <c r="FZ40" s="43">
        <f ca="1"/>
        <v>68.317249892711644</v>
      </c>
      <c r="GA40" s="43">
        <f ca="1"/>
        <v>69.917958663463594</v>
      </c>
      <c r="GB40" s="43">
        <f ca="1"/>
        <v>72.989318617343898</v>
      </c>
      <c r="GC40" s="43">
        <f ca="1"/>
        <v>72.882271218299863</v>
      </c>
      <c r="GD40" s="43">
        <f ca="1"/>
        <v>74.374932147026058</v>
      </c>
      <c r="GE40" s="43">
        <f ca="1"/>
        <v>77.989532639980311</v>
      </c>
      <c r="GF40" s="43">
        <f ca="1"/>
        <v>78.545778937816621</v>
      </c>
      <c r="GG40" s="43">
        <f ca="1"/>
        <v>82.261424171924588</v>
      </c>
      <c r="GH40" s="43">
        <f ca="1"/>
        <v>87.140584593772886</v>
      </c>
      <c r="GI40" s="43">
        <f ca="1"/>
        <v>90.041869240760803</v>
      </c>
      <c r="GJ40" s="43">
        <f ca="1"/>
        <v>89.981842661857598</v>
      </c>
      <c r="GK40" s="43">
        <f ca="1"/>
        <v>94.755956570625301</v>
      </c>
      <c r="GL40" s="43">
        <f ca="1"/>
        <v>99.368999159336099</v>
      </c>
      <c r="GM40" s="43">
        <f ca="1"/>
        <v>98.667688629150391</v>
      </c>
      <c r="GN40" s="43">
        <f ca="1"/>
        <v>94.390794882297513</v>
      </c>
      <c r="GO40" s="43">
        <f ca="1"/>
        <v>94.389794439315793</v>
      </c>
      <c r="GP40" s="43">
        <f ca="1"/>
        <v>94.534858671665191</v>
      </c>
      <c r="GQ40" s="43">
        <f ca="1"/>
        <v>89.044427587985993</v>
      </c>
      <c r="GR40" s="43">
        <f ca="1"/>
        <v>81.653154839038848</v>
      </c>
      <c r="GS40" s="43">
        <f ca="1"/>
        <v>83.873137815475459</v>
      </c>
      <c r="GT40" s="43">
        <f ca="1"/>
        <v>84.734519222736367</v>
      </c>
      <c r="GU40" s="43">
        <f ca="1"/>
        <v>88.911368671417236</v>
      </c>
      <c r="GV40" s="43">
        <f ca="1"/>
        <v>89.866791718959803</v>
      </c>
      <c r="GW40" s="43">
        <f ca="1"/>
        <v>89.714724385738364</v>
      </c>
      <c r="GX40" s="43">
        <f ca="1"/>
        <v>90.826216538429264</v>
      </c>
      <c r="GY40" s="43">
        <f ca="1"/>
        <v>89.491625600814814</v>
      </c>
      <c r="GZ40" s="43">
        <f ca="1"/>
        <v>97.983385629653924</v>
      </c>
      <c r="HA40" s="43">
        <f ca="1"/>
        <v>99.787184325695037</v>
      </c>
      <c r="HB40" s="43">
        <f ca="1"/>
        <v>86.818441953659061</v>
      </c>
      <c r="HC40" s="43">
        <f ca="1"/>
        <v>80.936837664127353</v>
      </c>
      <c r="HD40" s="43">
        <f ca="1"/>
        <v>77.039111807346345</v>
      </c>
      <c r="HE40" s="43">
        <f ca="1"/>
        <v>70.843368421554558</v>
      </c>
      <c r="HF40" s="43">
        <f ca="1"/>
        <v>103.62888537549972</v>
      </c>
      <c r="HG40" s="43">
        <f ca="1"/>
        <v>101.4829351797104</v>
      </c>
      <c r="HH40" s="43">
        <f ca="1"/>
        <v>93.847554343223564</v>
      </c>
      <c r="HI40" s="43">
        <f ca="1"/>
        <v>89.191492706298831</v>
      </c>
      <c r="HJ40" s="43">
        <f ca="1"/>
        <v>83.792101933956147</v>
      </c>
      <c r="HK40" s="43">
        <f ca="1"/>
        <v>89.036424044132232</v>
      </c>
      <c r="HL40" s="43">
        <f ca="1"/>
        <v>91.561542129993441</v>
      </c>
      <c r="HM40" s="43">
        <f ca="1"/>
        <v>87.988960242271432</v>
      </c>
      <c r="HN40" s="43">
        <f ca="1"/>
        <v>84.775537384986876</v>
      </c>
      <c r="HO40" s="43">
        <f ca="1"/>
        <v>84.0452140083313</v>
      </c>
      <c r="HP40" s="43">
        <f ca="1"/>
        <v>85.59189885807038</v>
      </c>
      <c r="HQ40" s="43">
        <f ca="1"/>
        <v>82.62358453130723</v>
      </c>
      <c r="HR40" s="43">
        <f ca="1"/>
        <v>82.017316084384916</v>
      </c>
      <c r="HS40" s="43">
        <f ca="1"/>
        <v>82.736634588241586</v>
      </c>
      <c r="HT40" s="43">
        <f ca="1"/>
        <v>80.986859813213343</v>
      </c>
      <c r="HU40" s="43">
        <f ca="1"/>
        <v>91.50251599407197</v>
      </c>
      <c r="HV40" s="43">
        <f ca="1"/>
        <v>101.42590992975235</v>
      </c>
      <c r="HW40" s="43">
        <f ca="1"/>
        <v>102.76850441122055</v>
      </c>
      <c r="HX40" s="43">
        <f ca="1"/>
        <v>114.18355883264542</v>
      </c>
      <c r="HY40" s="43">
        <f ca="1"/>
        <v>121.67787720870972</v>
      </c>
      <c r="HZ40" s="43">
        <f ca="1"/>
        <v>109.99370362520217</v>
      </c>
      <c r="IA40" s="43">
        <f ca="1"/>
        <v>108.81017957782745</v>
      </c>
      <c r="IB40" s="43">
        <f ca="1"/>
        <v>104.88844308948516</v>
      </c>
      <c r="IC40" s="43">
        <f ca="1"/>
        <v>108.12987835025787</v>
      </c>
      <c r="ID40" s="43">
        <f ca="1"/>
        <v>109.24237094593049</v>
      </c>
      <c r="IE40" s="43">
        <f ca="1"/>
        <v>118.20734050512314</v>
      </c>
      <c r="IF40" s="43">
        <f ca="1"/>
        <v>118.24935911035539</v>
      </c>
      <c r="IG40" s="43">
        <f ca="1"/>
        <v>126.39796719646453</v>
      </c>
      <c r="IH40" s="43">
        <f ca="1"/>
        <v>109.89566021299362</v>
      </c>
      <c r="II40" s="43">
        <f ca="1"/>
        <v>97.585209322929387</v>
      </c>
      <c r="IJ40" s="43">
        <f ca="1"/>
        <v>96.054531560897829</v>
      </c>
      <c r="IK40" s="43">
        <f ca="1"/>
        <v>93.552423663616182</v>
      </c>
      <c r="IL40" s="43">
        <f ca="1"/>
        <v>81.658157053947448</v>
      </c>
      <c r="IM40" s="43">
        <f ca="1"/>
        <v>79.780325577259063</v>
      </c>
      <c r="IN40" s="43">
        <f ca="1"/>
        <v>77.313233184337619</v>
      </c>
      <c r="IO40" s="43">
        <f ca="1"/>
        <v>81.979299251079553</v>
      </c>
      <c r="IP40" s="43">
        <f ca="1"/>
        <v>90.404029600143431</v>
      </c>
      <c r="IQ40" s="43">
        <f ca="1"/>
        <v>97.034965682983398</v>
      </c>
      <c r="IR40" s="43">
        <f ca="1"/>
        <v>97.655240331649779</v>
      </c>
      <c r="IS40" s="43">
        <f ca="1"/>
        <v>99.480048330307014</v>
      </c>
      <c r="IT40" s="43">
        <f ca="1"/>
        <v>92.280860633850097</v>
      </c>
      <c r="IU40" s="43">
        <f ca="1"/>
        <v>88.327109970092764</v>
      </c>
      <c r="IV40" s="43">
        <f ca="1"/>
        <v>88.656255711078643</v>
      </c>
      <c r="IW40" s="43">
        <f ca="1"/>
        <v>87.41370552778244</v>
      </c>
      <c r="IX40" s="43">
        <f ca="1"/>
        <v>88.110013843059534</v>
      </c>
      <c r="IY40" s="43">
        <f ca="1"/>
        <v>94.336770961284643</v>
      </c>
      <c r="IZ40" s="43">
        <f ca="1"/>
        <v>99.852213119506843</v>
      </c>
      <c r="JA40" s="43">
        <f ca="1"/>
        <v>92.601002388000495</v>
      </c>
      <c r="JB40" s="43">
        <f ca="1"/>
        <v>80.565673317909244</v>
      </c>
      <c r="JC40" s="43">
        <f ca="1"/>
        <v>77.972525109291084</v>
      </c>
      <c r="JD40" s="43">
        <f ca="1"/>
        <v>78.216633196830756</v>
      </c>
      <c r="JE40" s="43">
        <f ca="1"/>
        <v>79.682282165050509</v>
      </c>
      <c r="JF40" s="43">
        <f ca="1"/>
        <v>79.251091239929195</v>
      </c>
      <c r="JG40" s="43">
        <f ca="1"/>
        <v>86.192164647102359</v>
      </c>
      <c r="JH40" s="43">
        <f ca="1"/>
        <v>89.897805451393126</v>
      </c>
      <c r="JI40" s="43">
        <f ca="1"/>
        <v>91.074326397895817</v>
      </c>
      <c r="JJ40" s="43">
        <f ca="1"/>
        <v>86.815440624713901</v>
      </c>
      <c r="JK40" s="43">
        <f ca="1"/>
        <v>83.249861837863918</v>
      </c>
      <c r="JL40" s="43">
        <f ca="1"/>
        <v>79.096022577762611</v>
      </c>
      <c r="JM40" s="43">
        <f ca="1"/>
        <v>77.752427653312694</v>
      </c>
      <c r="JN40" s="43">
        <f ca="1"/>
        <v>81.440060483932498</v>
      </c>
      <c r="JO40" s="43">
        <f ca="1"/>
        <v>89.370572000026712</v>
      </c>
      <c r="JP40" s="43">
        <f ca="1"/>
        <v>94.543862658500672</v>
      </c>
      <c r="JQ40" s="43">
        <f ca="1"/>
        <v>98.767732927322385</v>
      </c>
      <c r="JR40" s="43">
        <f ca="1"/>
        <v>100.51850814533233</v>
      </c>
      <c r="JS40" s="43">
        <f ca="1"/>
        <v>102.93157661724091</v>
      </c>
      <c r="JT40" s="43">
        <f ca="1"/>
        <v>91.440488529205325</v>
      </c>
      <c r="JU40" s="43">
        <f ca="1"/>
        <v>105.17757111120224</v>
      </c>
      <c r="JV40" s="43">
        <f ca="1"/>
        <v>110.44590385293961</v>
      </c>
      <c r="JW40" s="43">
        <f ca="1"/>
        <v>111.6124203696251</v>
      </c>
      <c r="JX40" s="43">
        <f ca="1"/>
        <v>113.43322659635544</v>
      </c>
      <c r="JY40" s="43">
        <f ca="1"/>
        <v>122.21111331796645</v>
      </c>
      <c r="JZ40" s="43">
        <f ca="1"/>
        <v>128.26979601526259</v>
      </c>
      <c r="KA40" s="43">
        <f ca="1"/>
        <v>129.00011939191819</v>
      </c>
      <c r="KB40" s="43">
        <f ca="1"/>
        <v>126.1208444905281</v>
      </c>
      <c r="KC40" s="43">
        <f ca="1"/>
        <v>127.88262458133697</v>
      </c>
      <c r="KD40" s="43">
        <f ca="1"/>
        <v>126.63707306909562</v>
      </c>
      <c r="KE40" s="43">
        <f ca="1"/>
        <v>128.82704275608063</v>
      </c>
      <c r="KF40" s="43">
        <f ca="1"/>
        <v>129.41430278635025</v>
      </c>
      <c r="KG40" s="43">
        <f ca="1"/>
        <v>129.4373129749298</v>
      </c>
      <c r="KH40" s="43">
        <f ca="1"/>
        <v>119.76102845573425</v>
      </c>
      <c r="KI40" s="43">
        <f ca="1"/>
        <v>117.10085056734086</v>
      </c>
      <c r="KJ40" s="43">
        <f ca="1"/>
        <v>116.40154092311859</v>
      </c>
      <c r="KK40" s="43">
        <f ca="1"/>
        <v>116.9527850060463</v>
      </c>
      <c r="KL40" s="43">
        <f ca="1"/>
        <v>116.3615232038498</v>
      </c>
      <c r="KM40" s="43">
        <f ca="1"/>
        <v>121.61985151576997</v>
      </c>
      <c r="KN40" s="43">
        <f ca="1"/>
        <v>120.85251174879075</v>
      </c>
      <c r="KO40" s="43">
        <f ca="1"/>
        <v>121.56582759475708</v>
      </c>
      <c r="KP40" s="43">
        <f ca="1"/>
        <v>117.50502953195573</v>
      </c>
      <c r="KQ40" s="43">
        <f ca="1"/>
        <v>120.69244087171555</v>
      </c>
      <c r="KR40" s="43">
        <f ca="1"/>
        <v>115.6352015991211</v>
      </c>
      <c r="KS40" s="43">
        <f ca="1"/>
        <v>99.310973466396334</v>
      </c>
      <c r="KT40" s="43">
        <f ca="1"/>
        <v>91.105340130329125</v>
      </c>
      <c r="KU40" s="43">
        <f ca="1"/>
        <v>90.902250205039977</v>
      </c>
      <c r="KV40" s="43">
        <f ca="1"/>
        <v>90.531085858821868</v>
      </c>
      <c r="KW40" s="43">
        <f ca="1"/>
        <v>93.813539281845095</v>
      </c>
      <c r="KX40" s="43">
        <f ca="1"/>
        <v>97.576205336093906</v>
      </c>
      <c r="KY40" s="43">
        <f ca="1"/>
        <v>100.79062863636017</v>
      </c>
      <c r="KZ40" s="43">
        <f ca="1"/>
        <v>100.75561313199997</v>
      </c>
      <c r="LA40" s="43">
        <f ca="1"/>
        <v>102.69947384548188</v>
      </c>
      <c r="LB40" s="43">
        <f ca="1"/>
        <v>105.42468052768707</v>
      </c>
      <c r="LC40" s="43">
        <f ca="1"/>
        <v>107.56762939453125</v>
      </c>
      <c r="LD40" s="43">
        <f ca="1"/>
        <v>105.96792106676102</v>
      </c>
      <c r="LE40" s="43">
        <f ca="1"/>
        <v>103.35376355552674</v>
      </c>
      <c r="LF40" s="43">
        <f ca="1"/>
        <v>102.35932323169708</v>
      </c>
      <c r="LG40" s="43">
        <f ca="1"/>
        <v>108.65311002969742</v>
      </c>
      <c r="LH40" s="43">
        <f ca="1"/>
        <v>116.9777960805893</v>
      </c>
      <c r="LI40" s="43">
        <f ca="1"/>
        <v>121.05460123109818</v>
      </c>
      <c r="LJ40" s="43">
        <f ca="1"/>
        <v>118.88163907480239</v>
      </c>
      <c r="LK40" s="43">
        <f ca="1"/>
        <v>117.52703927755356</v>
      </c>
      <c r="LL40" s="43">
        <f ca="1"/>
        <v>115.89031455945968</v>
      </c>
      <c r="LM40" s="43">
        <f ca="1"/>
        <v>113.35719292974473</v>
      </c>
      <c r="LN40" s="43">
        <f ca="1"/>
        <v>108.63009984111785</v>
      </c>
      <c r="LO40" s="43">
        <f ca="1"/>
        <v>108.72514192438126</v>
      </c>
      <c r="LP40" s="43">
        <f ca="1"/>
        <v>107.28350358772278</v>
      </c>
      <c r="LQ40" s="43">
        <f ca="1"/>
        <v>112.15566090869903</v>
      </c>
      <c r="LR40" s="43">
        <f ca="1"/>
        <v>112.3797601366043</v>
      </c>
      <c r="LS40" s="43">
        <f ca="1"/>
        <v>113.41021640777588</v>
      </c>
      <c r="LT40" s="43">
        <f ca="1"/>
        <v>126.04481082391739</v>
      </c>
      <c r="LU40" s="43">
        <f ca="1"/>
        <v>133.6491779279709</v>
      </c>
      <c r="LV40" s="43">
        <f ca="1"/>
        <v>130.65885385560989</v>
      </c>
      <c r="LW40" s="43">
        <f ca="1"/>
        <v>128.66897276496886</v>
      </c>
      <c r="LX40" s="43">
        <f ca="1"/>
        <v>118.40142644357681</v>
      </c>
      <c r="LY40" s="43">
        <f ca="1"/>
        <v>108.06284867048264</v>
      </c>
      <c r="LZ40" s="43">
        <f ca="1"/>
        <v>107.34653149557114</v>
      </c>
      <c r="MA40" s="43">
        <f ca="1"/>
        <v>110.02371691465378</v>
      </c>
      <c r="MB40" s="43">
        <f ca="1"/>
        <v>109.92267217350006</v>
      </c>
      <c r="MC40" s="43">
        <f ca="1"/>
        <v>111.61442125558852</v>
      </c>
      <c r="MD40" s="43">
        <f ca="1"/>
        <v>118.70155933809281</v>
      </c>
      <c r="ME40" s="43">
        <f ca="1"/>
        <v>125.93076032400131</v>
      </c>
      <c r="MF40" s="43">
        <f ca="1"/>
        <v>130.50578607940673</v>
      </c>
      <c r="MG40" s="43">
        <f ca="1"/>
        <v>127.86061483573914</v>
      </c>
      <c r="MH40" s="43">
        <f ca="1"/>
        <v>120.68343688488007</v>
      </c>
      <c r="MI40" s="43">
        <f ca="1"/>
        <v>115.14198320913314</v>
      </c>
      <c r="MJ40" s="43">
        <f ca="1"/>
        <v>113.88442638111115</v>
      </c>
      <c r="MK40" s="43">
        <f ca="1"/>
        <v>112.63187176799774</v>
      </c>
      <c r="ML40" s="43">
        <f ca="1"/>
        <v>109.29939619588852</v>
      </c>
      <c r="MM40" s="43">
        <f ca="1"/>
        <v>113.76037145137786</v>
      </c>
      <c r="MN40" s="43">
        <f ca="1"/>
        <v>123.87384955358506</v>
      </c>
      <c r="MO40" s="43">
        <f ca="1"/>
        <v>129.98855705785752</v>
      </c>
      <c r="MP40" s="43">
        <f ca="1"/>
        <v>134.51756243610382</v>
      </c>
      <c r="MQ40" s="43">
        <f ca="1"/>
        <v>134.49455224752427</v>
      </c>
      <c r="MR40" s="43">
        <f ca="1"/>
        <v>137.2407682323456</v>
      </c>
      <c r="MS40" s="43">
        <f ca="1"/>
        <v>134.70364483070375</v>
      </c>
      <c r="MT40" s="43">
        <f ca="1"/>
        <v>140.09503205919265</v>
      </c>
      <c r="MU40" s="43">
        <f ca="1"/>
        <v>143.9897565870285</v>
      </c>
      <c r="MV40" s="43">
        <f ca="1"/>
        <v>141.01443915939331</v>
      </c>
      <c r="MW40" s="43">
        <f ca="1"/>
        <v>141.14549718999862</v>
      </c>
      <c r="MX40" s="43">
        <f ca="1"/>
        <v>146.11969969511034</v>
      </c>
      <c r="MY40" s="43">
        <f ca="1"/>
        <v>155.31477114009857</v>
      </c>
      <c r="MZ40" s="43">
        <f ca="1"/>
        <v>157.03753395462036</v>
      </c>
      <c r="NA40" s="43">
        <f ca="1"/>
        <v>148.3776995048523</v>
      </c>
      <c r="NB40" s="43">
        <f ca="1"/>
        <v>139.50377025699615</v>
      </c>
      <c r="NC40" s="43">
        <f ca="1"/>
        <v>144.72308129262925</v>
      </c>
      <c r="ND40" s="43">
        <f ca="1"/>
        <v>151.17793941068649</v>
      </c>
      <c r="NE40" s="43">
        <f ca="1"/>
        <v>150.88380917406081</v>
      </c>
      <c r="NF40" s="43">
        <f ca="1"/>
        <v>153.32589049243927</v>
      </c>
      <c r="NG40" s="43">
        <f ca="1"/>
        <v>170.63955673408506</v>
      </c>
      <c r="NH40" s="43">
        <f ca="1"/>
        <v>173.87899110889435</v>
      </c>
      <c r="NI40" s="43">
        <f ca="1"/>
        <v>172.13021677684785</v>
      </c>
      <c r="NJ40" s="43">
        <f ca="1"/>
        <v>171.36687878179549</v>
      </c>
      <c r="NK40" s="43">
        <f ca="1"/>
        <v>177.56562349653242</v>
      </c>
      <c r="NL40" s="43">
        <f ca="1"/>
        <v>176.85430853652954</v>
      </c>
      <c r="NM40" s="43">
        <f ca="1"/>
        <v>172.03017247867584</v>
      </c>
      <c r="NN40" s="43">
        <f ca="1"/>
        <v>162.69103724431992</v>
      </c>
      <c r="NO40" s="43">
        <f ca="1"/>
        <v>163.92658432674409</v>
      </c>
      <c r="NP40" s="43">
        <f ca="1"/>
        <v>169.04985283613203</v>
      </c>
      <c r="NQ40" s="43">
        <f ca="1"/>
        <v>168.59064950752258</v>
      </c>
      <c r="NR40" s="43">
        <f ca="1"/>
        <v>175.96591516876222</v>
      </c>
      <c r="NS40" s="43">
        <f ca="1"/>
        <v>172.80051357460022</v>
      </c>
      <c r="NT40" s="43">
        <f ca="1"/>
        <v>161.77863324499128</v>
      </c>
      <c r="NU40" s="43">
        <f ca="1"/>
        <v>168.18847142887117</v>
      </c>
      <c r="NV40" s="43">
        <f ca="1"/>
        <v>170.175351190567</v>
      </c>
      <c r="NW40" s="43">
        <f ca="1"/>
        <v>191.50379511785508</v>
      </c>
      <c r="NX40" s="43">
        <f ca="1"/>
        <v>204.64261279678345</v>
      </c>
      <c r="NY40" s="43">
        <f ca="1"/>
        <v>211.88081776952745</v>
      </c>
      <c r="NZ40" s="43">
        <f ca="1"/>
        <v>218.46373258924484</v>
      </c>
      <c r="OA40" s="43">
        <f ca="1"/>
        <v>203.56313481950761</v>
      </c>
      <c r="OB40" s="43">
        <f ca="1"/>
        <v>194.30403502368927</v>
      </c>
      <c r="OC40" s="43">
        <f ca="1"/>
        <v>193.38762925243378</v>
      </c>
      <c r="OD40" s="43">
        <f ca="1"/>
        <v>194.95232207584382</v>
      </c>
      <c r="OE40" s="43">
        <f ca="1"/>
        <v>183.42721892642976</v>
      </c>
      <c r="OF40" s="43">
        <f ca="1"/>
        <v>187.03281543254852</v>
      </c>
      <c r="OG40" s="43">
        <f ca="1"/>
        <v>182.66688226032258</v>
      </c>
      <c r="OH40" s="43">
        <f ca="1"/>
        <v>176.68323278665542</v>
      </c>
      <c r="OI40" s="43">
        <f ca="1"/>
        <v>173.9220101571083</v>
      </c>
      <c r="OJ40" s="43">
        <f ca="1"/>
        <v>157.54075677442552</v>
      </c>
      <c r="OK40" s="43">
        <f ca="1"/>
        <v>155.67393017053604</v>
      </c>
      <c r="OL40" s="43">
        <f ca="1"/>
        <v>152.10635049772262</v>
      </c>
      <c r="OM40" s="43">
        <f ca="1"/>
        <v>165.02607116365434</v>
      </c>
      <c r="ON40" s="43">
        <f ca="1"/>
        <v>193.24656679201127</v>
      </c>
      <c r="OO40" s="43">
        <f ca="1"/>
        <v>202.93285574102401</v>
      </c>
      <c r="OP40" s="43">
        <f ca="1"/>
        <v>204.95475100708009</v>
      </c>
      <c r="OQ40" s="43">
        <f ca="1"/>
        <v>227.91291655158997</v>
      </c>
      <c r="OR40" s="43">
        <f ca="1"/>
        <v>225.39079979467391</v>
      </c>
      <c r="OS40" s="43">
        <f ca="1"/>
        <v>215.84557330608368</v>
      </c>
      <c r="OT40" s="43">
        <f ca="1"/>
        <v>209.7198609290123</v>
      </c>
      <c r="OU40" s="43">
        <f ca="1"/>
        <v>230.78718923807145</v>
      </c>
      <c r="OV40" s="43">
        <f ca="1"/>
        <v>226.30320379400254</v>
      </c>
      <c r="OW40" s="43">
        <f ca="1"/>
        <v>221.32599995994568</v>
      </c>
      <c r="OX40" s="43">
        <f ca="1"/>
        <v>217.05210754203796</v>
      </c>
      <c r="OY40" s="43">
        <f ca="1"/>
        <v>210.87337168693543</v>
      </c>
      <c r="OZ40" s="43">
        <f ca="1"/>
        <v>211.07846249818803</v>
      </c>
      <c r="PA40" s="43">
        <f ca="1"/>
        <v>204.71564513444901</v>
      </c>
      <c r="PB40" s="43">
        <f ca="1"/>
        <v>209.59680644226074</v>
      </c>
      <c r="PC40" s="43">
        <f ca="1"/>
        <v>231.33042977714538</v>
      </c>
      <c r="PD40" s="43">
        <f ca="1"/>
        <v>204.58958931875227</v>
      </c>
      <c r="PE40" s="43">
        <f ca="1"/>
        <v>199.06714405965806</v>
      </c>
      <c r="PF40" s="43">
        <f ca="1"/>
        <v>192.0060174946785</v>
      </c>
      <c r="PG40" s="43">
        <f ca="1"/>
        <v>177.2484830713272</v>
      </c>
      <c r="PH40" s="43">
        <f ca="1"/>
        <v>158.23706508970261</v>
      </c>
      <c r="PI40" s="43">
        <f ca="1"/>
        <v>150.20550883245468</v>
      </c>
      <c r="PJ40" s="43">
        <f ca="1"/>
        <v>146.32278962039948</v>
      </c>
      <c r="PK40" s="43">
        <f ca="1"/>
        <v>137.44585904359818</v>
      </c>
      <c r="PL40" s="43">
        <f ca="1"/>
        <v>138.19018862199783</v>
      </c>
      <c r="PM40" s="43">
        <f ca="1"/>
        <v>140.88938378667831</v>
      </c>
      <c r="PN40" s="43">
        <f ca="1"/>
        <v>142.44807395219803</v>
      </c>
      <c r="PO40" s="43">
        <f ca="1"/>
        <v>142.79922943878174</v>
      </c>
      <c r="PP40" s="43">
        <f ca="1"/>
        <v>144.81812337589264</v>
      </c>
      <c r="PQ40" s="43">
        <f ca="1"/>
        <v>149.20206452178954</v>
      </c>
      <c r="PR40" s="43">
        <f ca="1"/>
        <v>148.63181202220917</v>
      </c>
      <c r="PS40" s="43">
        <f ca="1"/>
        <v>151.83222912073134</v>
      </c>
      <c r="PT40" s="43">
        <f ca="1"/>
        <v>154.91459394741059</v>
      </c>
      <c r="PU40" s="43">
        <f ca="1"/>
        <v>146.88904034805299</v>
      </c>
      <c r="PV40" s="43">
        <f ca="1"/>
        <v>146.23875240993502</v>
      </c>
      <c r="PW40" s="43">
        <f ca="1"/>
        <v>139.97697978734971</v>
      </c>
      <c r="PX40" s="43">
        <f ca="1"/>
        <v>134.87672146654128</v>
      </c>
      <c r="PY40" s="43">
        <f ca="1"/>
        <v>138.80846238470079</v>
      </c>
      <c r="PZ40" s="43">
        <f ca="1"/>
        <v>137.04968362283708</v>
      </c>
      <c r="QA40" s="43">
        <f ca="1"/>
        <v>135.96020121574404</v>
      </c>
      <c r="QB40" s="43">
        <f ca="1"/>
        <v>139.57180037975311</v>
      </c>
      <c r="QC40" s="43">
        <f ca="1"/>
        <v>138.98554079246523</v>
      </c>
      <c r="QD40" s="43">
        <f ca="1"/>
        <v>138.89450048112869</v>
      </c>
      <c r="QE40" s="43">
        <f ca="1"/>
        <v>137.63294188117982</v>
      </c>
      <c r="QF40" s="43">
        <f ca="1"/>
        <v>130.16363457965849</v>
      </c>
      <c r="QG40" s="43">
        <f ca="1"/>
        <v>130.25467489099503</v>
      </c>
      <c r="QH40" s="43">
        <f ca="1"/>
        <v>125.70766153907776</v>
      </c>
      <c r="QI40" s="43">
        <f ca="1"/>
        <v>121.31471640634537</v>
      </c>
      <c r="QJ40" s="43">
        <f ca="1"/>
        <v>119.0877303290367</v>
      </c>
      <c r="QK40" s="43">
        <f ca="1"/>
        <v>121.23668185377122</v>
      </c>
      <c r="QL40" s="43">
        <f ca="1"/>
        <v>128.90307642269136</v>
      </c>
      <c r="QM40" s="43">
        <f ca="1"/>
        <v>128.22677696704864</v>
      </c>
      <c r="QN40" s="43">
        <f ca="1"/>
        <v>130.16963723754881</v>
      </c>
      <c r="QO40" s="43">
        <f ca="1"/>
        <v>128.73800333070756</v>
      </c>
      <c r="QP40" s="43">
        <f ca="1"/>
        <v>131.40518431997299</v>
      </c>
      <c r="QQ40" s="43">
        <f ca="1"/>
        <v>129.6624126458168</v>
      </c>
      <c r="QR40" s="43">
        <f ca="1"/>
        <v>129.30825583028795</v>
      </c>
      <c r="QS40" s="43">
        <f ca="1"/>
        <v>129.09316058921814</v>
      </c>
      <c r="QT40" s="43">
        <f ca="1"/>
        <v>127.85661306381225</v>
      </c>
      <c r="QU40" s="43">
        <f ca="1"/>
        <v>129.13517919445039</v>
      </c>
      <c r="QV40" s="43">
        <f ca="1"/>
        <v>130.2926917243004</v>
      </c>
      <c r="QW40" s="43">
        <f ca="1"/>
        <v>130.63684411001205</v>
      </c>
      <c r="QX40" s="43">
        <f ca="1"/>
        <v>132.6027145690918</v>
      </c>
      <c r="QY40" s="43">
        <f ca="1"/>
        <v>135.54101560640333</v>
      </c>
      <c r="QZ40" s="43">
        <f ca="1"/>
        <v>134.66762888336183</v>
      </c>
      <c r="RA40" s="43">
        <f ca="1"/>
        <v>129.44531651878359</v>
      </c>
      <c r="RB40" s="43">
        <f ca="1"/>
        <v>131.35516217088698</v>
      </c>
      <c r="RC40" s="43">
        <f ca="1"/>
        <v>148.05855819368361</v>
      </c>
      <c r="RD40" s="43">
        <f ca="1"/>
        <v>157.48173063850405</v>
      </c>
      <c r="RE40" s="43">
        <f ca="1"/>
        <v>157.91492244958877</v>
      </c>
      <c r="RF40" s="43">
        <f ca="1"/>
        <v>157.41770228767396</v>
      </c>
      <c r="RG40" s="43">
        <f ca="1"/>
        <v>159.30053597927093</v>
      </c>
      <c r="RH40" s="43">
        <f ca="1"/>
        <v>156.69638289785385</v>
      </c>
      <c r="RI40" s="43">
        <f ca="1"/>
        <v>152.79965748405456</v>
      </c>
      <c r="RJ40" s="43">
        <f ca="1"/>
        <v>147.9415063648224</v>
      </c>
      <c r="RK40" s="43">
        <f ca="1"/>
        <v>146.01665406799316</v>
      </c>
      <c r="RL40" s="43">
        <f ca="1"/>
        <v>146.90804876470565</v>
      </c>
      <c r="RM40" s="43">
        <f ca="1"/>
        <v>146.52187777376173</v>
      </c>
      <c r="RN40" s="43">
        <f ca="1"/>
        <v>144.45496257352829</v>
      </c>
      <c r="RO40" s="43">
        <f ca="1"/>
        <v>142.88126576328278</v>
      </c>
      <c r="RP40" s="43">
        <f ca="1"/>
        <v>149.10702243852614</v>
      </c>
      <c r="RQ40" s="43">
        <f ca="1"/>
        <v>156.24418267011643</v>
      </c>
      <c r="RR40" s="43">
        <f ca="1"/>
        <v>155.6719292845726</v>
      </c>
      <c r="RS40" s="43">
        <f ca="1"/>
        <v>155.17070735073091</v>
      </c>
      <c r="RT40" s="43">
        <f ca="1"/>
        <v>152.60957331752778</v>
      </c>
      <c r="RU40" s="43">
        <f ca="1"/>
        <v>143.6696148328781</v>
      </c>
      <c r="RV40" s="43">
        <f ca="1"/>
        <v>143.47252756547928</v>
      </c>
      <c r="RW40" s="43">
        <f ca="1"/>
        <v>138.25121564388274</v>
      </c>
      <c r="RX40" s="43">
        <f ca="1"/>
        <v>128.88406800603866</v>
      </c>
      <c r="RY40" s="43">
        <f ca="1"/>
        <v>127.11228348541259</v>
      </c>
      <c r="RZ40" s="43">
        <f ca="1"/>
        <v>126.03980860900879</v>
      </c>
      <c r="SA40" s="43">
        <f ca="1"/>
        <v>127.45543542814255</v>
      </c>
      <c r="SB40" s="43">
        <f ca="1"/>
        <v>125.82171203899384</v>
      </c>
      <c r="SC40" s="43">
        <f ca="1"/>
        <v>123.99490315437316</v>
      </c>
      <c r="SD40" s="43">
        <f ca="1"/>
        <v>115.94633936643601</v>
      </c>
      <c r="SE40" s="43">
        <f ca="1"/>
        <v>115.26103592395782</v>
      </c>
      <c r="SF40" s="43">
        <f ca="1"/>
        <v>116.73368799304963</v>
      </c>
      <c r="SG40" s="43">
        <f ca="1"/>
        <v>117.4490047249794</v>
      </c>
      <c r="SH40" s="43">
        <f ca="1"/>
        <v>118.24135556650161</v>
      </c>
      <c r="SI40" s="43">
        <f ca="1"/>
        <v>125.13640859651566</v>
      </c>
      <c r="SJ40" s="43">
        <f ca="1"/>
        <v>125.23545245170594</v>
      </c>
      <c r="SK40" s="43">
        <f ca="1"/>
        <v>126.50901636743546</v>
      </c>
    </row>
    <row r="42" spans="3:505" x14ac:dyDescent="0.25">
      <c r="C42" s="46" t="s">
        <v>504</v>
      </c>
      <c r="F42" s="43" cm="1">
        <f t="array" aca="1" ref="F42:SK42" ca="1">IFERROR(_xlfn.ANCHORARRAY(F39)-_xlfn.ANCHORARRAY(F40),"-")</f>
        <v>-15.744115025162728</v>
      </c>
      <c r="G42" s="43">
        <f ca="1"/>
        <v>-29.089542736291918</v>
      </c>
      <c r="H42" s="43">
        <f ca="1"/>
        <v>-27.339913396239268</v>
      </c>
      <c r="I42" s="43">
        <f ca="1"/>
        <v>-11.546416733980152</v>
      </c>
      <c r="J42" s="43">
        <f ca="1"/>
        <v>-14.254997943520522</v>
      </c>
      <c r="K42" s="43">
        <f ca="1"/>
        <v>-9.9572862339019821</v>
      </c>
      <c r="L42" s="43">
        <f ca="1"/>
        <v>-9.1764244185686152</v>
      </c>
      <c r="M42" s="43">
        <f ca="1"/>
        <v>-1.7219144814013987</v>
      </c>
      <c r="N42" s="43">
        <f ca="1"/>
        <v>-2.1703928049802812</v>
      </c>
      <c r="O42" s="43">
        <f ca="1"/>
        <v>-1.1156399141549969</v>
      </c>
      <c r="P42" s="43">
        <f ca="1"/>
        <v>-7.9186332366466559</v>
      </c>
      <c r="Q42" s="43">
        <f ca="1"/>
        <v>11.45959388983249</v>
      </c>
      <c r="R42" s="43">
        <f ca="1"/>
        <v>12.058017374873145</v>
      </c>
      <c r="S42" s="43">
        <f ca="1"/>
        <v>25.926522407650964</v>
      </c>
      <c r="T42" s="43">
        <f ca="1"/>
        <v>20.026663360118846</v>
      </c>
      <c r="U42" s="43">
        <f ca="1"/>
        <v>-4.4260326714515656</v>
      </c>
      <c r="V42" s="43">
        <f ca="1"/>
        <v>25.704528631448738</v>
      </c>
      <c r="W42" s="43">
        <f ca="1"/>
        <v>20.051377864837633</v>
      </c>
      <c r="X42" s="43">
        <f ca="1"/>
        <v>15.841747790098196</v>
      </c>
      <c r="Y42" s="43">
        <f ca="1"/>
        <v>14.256937950253473</v>
      </c>
      <c r="Z42" s="43">
        <f ca="1"/>
        <v>-4.8842191576957816</v>
      </c>
      <c r="AA42" s="43">
        <f ca="1"/>
        <v>-37.238915372014048</v>
      </c>
      <c r="AB42" s="43">
        <f ca="1"/>
        <v>-59.947485145330425</v>
      </c>
      <c r="AC42" s="43">
        <f ca="1"/>
        <v>-22.689446444749819</v>
      </c>
      <c r="AD42" s="43">
        <f ca="1"/>
        <v>-16.348170195698742</v>
      </c>
      <c r="AE42" s="43">
        <f ca="1"/>
        <v>-5.6843937321901308</v>
      </c>
      <c r="AF42" s="43">
        <f ca="1"/>
        <v>-10.076594312310249</v>
      </c>
      <c r="AG42" s="43">
        <f ca="1"/>
        <v>-12.021346642851853</v>
      </c>
      <c r="AH42" s="43">
        <f ca="1"/>
        <v>-11.243775012493131</v>
      </c>
      <c r="AI42" s="43">
        <f ca="1"/>
        <v>-35.997759675145147</v>
      </c>
      <c r="AJ42" s="43">
        <f ca="1"/>
        <v>-32.422176221251476</v>
      </c>
      <c r="AK42" s="43">
        <f ca="1"/>
        <v>-45.268462862610818</v>
      </c>
      <c r="AL42" s="43">
        <f ca="1"/>
        <v>-18.415368125081073</v>
      </c>
      <c r="AM42" s="43">
        <f ca="1"/>
        <v>-14.637494363427152</v>
      </c>
      <c r="AN42" s="43">
        <f ca="1"/>
        <v>-3.3896847245692925</v>
      </c>
      <c r="AO42" s="43">
        <f ca="1"/>
        <v>19.709171383619321</v>
      </c>
      <c r="AP42" s="43">
        <f ca="1"/>
        <v>60.768980893969569</v>
      </c>
      <c r="AQ42" s="43">
        <f ca="1"/>
        <v>67.387527914643272</v>
      </c>
      <c r="AR42" s="43">
        <f ca="1"/>
        <v>81.598183102369319</v>
      </c>
      <c r="AS42" s="43">
        <f ca="1"/>
        <v>58.244084672689439</v>
      </c>
      <c r="AT42" s="43">
        <f ca="1"/>
        <v>52.986436333417942</v>
      </c>
      <c r="AU42" s="43">
        <f ca="1"/>
        <v>61.006142290353807</v>
      </c>
      <c r="AV42" s="43">
        <f ca="1"/>
        <v>52.165917338371287</v>
      </c>
      <c r="AW42" s="43">
        <f ca="1"/>
        <v>72.85848240721225</v>
      </c>
      <c r="AX42" s="43">
        <f ca="1"/>
        <v>89.089077287674002</v>
      </c>
      <c r="AY42" s="43">
        <f ca="1"/>
        <v>111.52872015166281</v>
      </c>
      <c r="AZ42" s="43">
        <f ca="1"/>
        <v>132.43761342775821</v>
      </c>
      <c r="BA42" s="43">
        <f ca="1"/>
        <v>107.58310203135005</v>
      </c>
      <c r="BB42" s="43">
        <f ca="1"/>
        <v>109.04501655864721</v>
      </c>
      <c r="BC42" s="43">
        <f ca="1"/>
        <v>64.18046192669874</v>
      </c>
      <c r="BD42" s="43">
        <f ca="1"/>
        <v>35.25254903531075</v>
      </c>
      <c r="BE42" s="43">
        <f ca="1"/>
        <v>73.591962358951577</v>
      </c>
      <c r="BF42" s="43">
        <f ca="1"/>
        <v>89.928600219964949</v>
      </c>
      <c r="BG42" s="43">
        <f ca="1"/>
        <v>205.24906824004648</v>
      </c>
      <c r="BH42" s="43">
        <f ca="1"/>
        <v>235.3866662311554</v>
      </c>
      <c r="BI42" s="43">
        <f ca="1"/>
        <v>63.825161312580093</v>
      </c>
      <c r="BJ42" s="43">
        <f ca="1"/>
        <v>-15.273217519283293</v>
      </c>
      <c r="BK42" s="43">
        <f ca="1"/>
        <v>-23.435470847129835</v>
      </c>
      <c r="BL42" s="43">
        <f ca="1"/>
        <v>-55.08384256160258</v>
      </c>
      <c r="BM42" s="43">
        <f ca="1"/>
        <v>-72.082840335845972</v>
      </c>
      <c r="BN42" s="43">
        <f ca="1"/>
        <v>-75.84234205865863</v>
      </c>
      <c r="BO42" s="43">
        <f ca="1"/>
        <v>-62.037829561114307</v>
      </c>
      <c r="BP42" s="43">
        <f ca="1"/>
        <v>-55.70005418109892</v>
      </c>
      <c r="BQ42" s="43">
        <f ca="1"/>
        <v>-34.863744193196283</v>
      </c>
      <c r="BR42" s="43">
        <f ca="1"/>
        <v>-49.453345749974233</v>
      </c>
      <c r="BS42" s="43">
        <f ca="1"/>
        <v>-43.791965617418271</v>
      </c>
      <c r="BT42" s="43">
        <f ca="1"/>
        <v>-62.992217208981458</v>
      </c>
      <c r="BU42" s="43">
        <f ca="1"/>
        <v>-63.135590929865828</v>
      </c>
      <c r="BV42" s="43">
        <f ca="1"/>
        <v>-63.33617408955098</v>
      </c>
      <c r="BW42" s="43">
        <f ca="1"/>
        <v>-72.890299246668803</v>
      </c>
      <c r="BX42" s="43">
        <f ca="1"/>
        <v>-63.668139832019847</v>
      </c>
      <c r="BY42" s="43">
        <f ca="1"/>
        <v>-45.196628236651406</v>
      </c>
      <c r="BZ42" s="43">
        <f ca="1"/>
        <v>-14.818353018760718</v>
      </c>
      <c r="CA42" s="43">
        <f ca="1"/>
        <v>-17.926592014789549</v>
      </c>
      <c r="CB42" s="43">
        <f ca="1"/>
        <v>-8.1798619670867083</v>
      </c>
      <c r="CC42" s="43">
        <f ca="1"/>
        <v>19.786551704645149</v>
      </c>
      <c r="CD42" s="43">
        <f ca="1"/>
        <v>30.045598668932939</v>
      </c>
      <c r="CE42" s="43">
        <f ca="1"/>
        <v>37.478575897216729</v>
      </c>
      <c r="CF42" s="43">
        <f ca="1"/>
        <v>44.614242756843566</v>
      </c>
      <c r="CG42" s="43">
        <f ca="1"/>
        <v>4.7187727211713764</v>
      </c>
      <c r="CH42" s="43">
        <f ca="1"/>
        <v>-9.584627970933866</v>
      </c>
      <c r="CI42" s="43">
        <f ca="1"/>
        <v>-36.089670575857156</v>
      </c>
      <c r="CJ42" s="43">
        <f ca="1"/>
        <v>-22.98733387267589</v>
      </c>
      <c r="CK42" s="43">
        <f ca="1"/>
        <v>-3.9784519838094923</v>
      </c>
      <c r="CL42" s="43">
        <f ca="1"/>
        <v>-23.426165948510189</v>
      </c>
      <c r="CM42" s="43">
        <f ca="1"/>
        <v>-28.982985072731992</v>
      </c>
      <c r="CN42" s="43">
        <f ca="1"/>
        <v>-26.738367806911469</v>
      </c>
      <c r="CO42" s="43">
        <f ca="1"/>
        <v>-32.345679239153853</v>
      </c>
      <c r="CP42" s="43">
        <f ca="1"/>
        <v>-32.966923118948941</v>
      </c>
      <c r="CQ42" s="43">
        <f ca="1"/>
        <v>-28.806751339912424</v>
      </c>
      <c r="CR42" s="43">
        <f ca="1"/>
        <v>-27.316478178143512</v>
      </c>
      <c r="CS42" s="43">
        <f ca="1"/>
        <v>-23.125243224740032</v>
      </c>
      <c r="CT42" s="43">
        <f ca="1"/>
        <v>-19.784388953089703</v>
      </c>
      <c r="CU42" s="43">
        <f ca="1"/>
        <v>-22.513026307940478</v>
      </c>
      <c r="CV42" s="43">
        <f ca="1"/>
        <v>-16.132329206109048</v>
      </c>
      <c r="CW42" s="43">
        <f ca="1"/>
        <v>-16.833987940311424</v>
      </c>
      <c r="CX42" s="43">
        <f ca="1"/>
        <v>-17.9559286249876</v>
      </c>
      <c r="CY42" s="43">
        <f ca="1"/>
        <v>-17.146158564925202</v>
      </c>
      <c r="CZ42" s="43">
        <f ca="1"/>
        <v>-17.241140357851975</v>
      </c>
      <c r="DA42" s="43">
        <f ca="1"/>
        <v>-19.078483624219899</v>
      </c>
      <c r="DB42" s="43">
        <f ca="1"/>
        <v>-12.992681562185297</v>
      </c>
      <c r="DC42" s="43">
        <f ca="1"/>
        <v>-19.461824328064914</v>
      </c>
      <c r="DD42" s="43">
        <f ca="1"/>
        <v>-21.929036081194866</v>
      </c>
      <c r="DE42" s="43">
        <f ca="1"/>
        <v>-25.106014180779454</v>
      </c>
      <c r="DF42" s="43">
        <f ca="1"/>
        <v>-27.379296622395515</v>
      </c>
      <c r="DG42" s="43">
        <f ca="1"/>
        <v>-26.277474719405177</v>
      </c>
      <c r="DH42" s="43">
        <f ca="1"/>
        <v>-26.85664011263848</v>
      </c>
      <c r="DI42" s="43">
        <f ca="1"/>
        <v>-27.58939213693143</v>
      </c>
      <c r="DJ42" s="43">
        <f ca="1"/>
        <v>-27.339636841416365</v>
      </c>
      <c r="DK42" s="43">
        <f ca="1"/>
        <v>-28.886422832727426</v>
      </c>
      <c r="DL42" s="43">
        <f ca="1"/>
        <v>-27.527002349257465</v>
      </c>
      <c r="DM42" s="43">
        <f ca="1"/>
        <v>-26.723174704194065</v>
      </c>
      <c r="DN42" s="43">
        <f ca="1"/>
        <v>-23.099715049147619</v>
      </c>
      <c r="DO42" s="43">
        <f ca="1"/>
        <v>-23.005730944156653</v>
      </c>
      <c r="DP42" s="43">
        <f ca="1"/>
        <v>-14.79021909725666</v>
      </c>
      <c r="DQ42" s="43">
        <f ca="1"/>
        <v>-13.437845320940021</v>
      </c>
      <c r="DR42" s="43">
        <f ca="1"/>
        <v>-8.8827017716169365</v>
      </c>
      <c r="DS42" s="43">
        <f ca="1"/>
        <v>-7.689033837437627</v>
      </c>
      <c r="DT42" s="43">
        <f ca="1"/>
        <v>-8.6896508352756427</v>
      </c>
      <c r="DU42" s="43">
        <f ca="1"/>
        <v>-10.883955034613614</v>
      </c>
      <c r="DV42" s="43">
        <f ca="1"/>
        <v>-9.9845975978374426</v>
      </c>
      <c r="DW42" s="43">
        <f ca="1"/>
        <v>-10.476034726738924</v>
      </c>
      <c r="DX42" s="43">
        <f ca="1"/>
        <v>-10.5460345416069</v>
      </c>
      <c r="DY42" s="43">
        <f ca="1"/>
        <v>-10.10403849101067</v>
      </c>
      <c r="DZ42" s="43">
        <f ca="1"/>
        <v>-9.5542659523487075</v>
      </c>
      <c r="EA42" s="43">
        <f ca="1"/>
        <v>-8.5848657995462503</v>
      </c>
      <c r="EB42" s="43">
        <f ca="1"/>
        <v>-9.6897053245305926</v>
      </c>
      <c r="EC42" s="43">
        <f ca="1"/>
        <v>-13.902631496787073</v>
      </c>
      <c r="ED42" s="43">
        <f ca="1"/>
        <v>-13.474843101620678</v>
      </c>
      <c r="EE42" s="43">
        <f ca="1"/>
        <v>-13.697772989511492</v>
      </c>
      <c r="EF42" s="43">
        <f ca="1"/>
        <v>-14.629920567393299</v>
      </c>
      <c r="EG42" s="43">
        <f ca="1"/>
        <v>-16.389896811962117</v>
      </c>
      <c r="EH42" s="43">
        <f ca="1"/>
        <v>-14.086477745175365</v>
      </c>
      <c r="EI42" s="43">
        <f ca="1"/>
        <v>-15.620519283294676</v>
      </c>
      <c r="EJ42" s="43">
        <f ca="1"/>
        <v>-18.412342956185341</v>
      </c>
      <c r="EK42" s="43">
        <f ca="1"/>
        <v>-17.055824319005005</v>
      </c>
      <c r="EL42" s="43">
        <f ca="1"/>
        <v>-18.277497535109518</v>
      </c>
      <c r="EM42" s="43">
        <f ca="1"/>
        <v>-16.017685880661006</v>
      </c>
      <c r="EN42" s="43">
        <f ca="1"/>
        <v>-13.992153558969498</v>
      </c>
      <c r="EO42" s="43">
        <f ca="1"/>
        <v>-15.937698367476465</v>
      </c>
      <c r="EP42" s="43">
        <f ca="1"/>
        <v>-15.596504581332212</v>
      </c>
      <c r="EQ42" s="43">
        <f ca="1"/>
        <v>-15.246215934395799</v>
      </c>
      <c r="ER42" s="43">
        <f ca="1"/>
        <v>-16.285597025752061</v>
      </c>
      <c r="ES42" s="43">
        <f ca="1"/>
        <v>-15.300552842617037</v>
      </c>
      <c r="ET42" s="43">
        <f ca="1"/>
        <v>-14.149477024435996</v>
      </c>
      <c r="EU42" s="43">
        <f ca="1"/>
        <v>-14.102230678319934</v>
      </c>
      <c r="EV42" s="43">
        <f ca="1"/>
        <v>-17.199516910195356</v>
      </c>
      <c r="EW42" s="43">
        <f ca="1"/>
        <v>-18.344191577076899</v>
      </c>
      <c r="EX42" s="43">
        <f ca="1"/>
        <v>-18.952597392678271</v>
      </c>
      <c r="EY42" s="43">
        <f ca="1"/>
        <v>-19.938234964132306</v>
      </c>
      <c r="EZ42" s="43">
        <f ca="1"/>
        <v>-15.722487818598751</v>
      </c>
      <c r="FA42" s="43">
        <f ca="1"/>
        <v>-17.332211673259735</v>
      </c>
      <c r="FB42" s="43">
        <f ca="1"/>
        <v>-18.373553676247596</v>
      </c>
      <c r="FC42" s="43">
        <f ca="1"/>
        <v>-18.112674461841593</v>
      </c>
      <c r="FD42" s="43">
        <f ca="1"/>
        <v>-19.441494559645662</v>
      </c>
      <c r="FE42" s="43">
        <f ca="1"/>
        <v>-22.559269752144814</v>
      </c>
      <c r="FF42" s="43">
        <f ca="1"/>
        <v>-31.365531667947764</v>
      </c>
      <c r="FG42" s="43">
        <f ca="1"/>
        <v>-34.279590694069867</v>
      </c>
      <c r="FH42" s="43">
        <f ca="1"/>
        <v>-36.503511176586159</v>
      </c>
      <c r="FI42" s="43">
        <f ca="1"/>
        <v>-35.737332940936071</v>
      </c>
      <c r="FJ42" s="43">
        <f ca="1"/>
        <v>-32.426693975210199</v>
      </c>
      <c r="FK42" s="43">
        <f ca="1"/>
        <v>-31.179971588373178</v>
      </c>
      <c r="FL42" s="43">
        <f ca="1"/>
        <v>-31.354459697365755</v>
      </c>
      <c r="FM42" s="43">
        <f ca="1"/>
        <v>-29.779467017889012</v>
      </c>
      <c r="FN42" s="43">
        <f ca="1"/>
        <v>-27.912107754468927</v>
      </c>
      <c r="FO42" s="43">
        <f ca="1"/>
        <v>-27.434394548058506</v>
      </c>
      <c r="FP42" s="43">
        <f ca="1"/>
        <v>-27.391422862410536</v>
      </c>
      <c r="FQ42" s="43">
        <f ca="1"/>
        <v>-22.778356248855594</v>
      </c>
      <c r="FR42" s="43">
        <f ca="1"/>
        <v>-22.910538887619971</v>
      </c>
      <c r="FS42" s="43">
        <f ca="1"/>
        <v>-20.327881501913076</v>
      </c>
      <c r="FT42" s="43">
        <f ca="1"/>
        <v>-21.535840796470652</v>
      </c>
      <c r="FU42" s="43">
        <f ca="1"/>
        <v>-22.006515904426578</v>
      </c>
      <c r="FV42" s="43">
        <f ca="1"/>
        <v>-23.179815677881244</v>
      </c>
      <c r="FW42" s="43">
        <f ca="1"/>
        <v>-20.105431152224533</v>
      </c>
      <c r="FX42" s="43">
        <f ca="1"/>
        <v>-17.866474318265908</v>
      </c>
      <c r="FY42" s="43">
        <f ca="1"/>
        <v>-15.017956257700916</v>
      </c>
      <c r="FZ42" s="43">
        <f ca="1"/>
        <v>-14.096002808570866</v>
      </c>
      <c r="GA42" s="43">
        <f ca="1"/>
        <v>-12.653787376642235</v>
      </c>
      <c r="GB42" s="43">
        <f ca="1"/>
        <v>-13.900215776920319</v>
      </c>
      <c r="GC42" s="43">
        <f ca="1"/>
        <v>-12.751085140109055</v>
      </c>
      <c r="GD42" s="43">
        <f ca="1"/>
        <v>-10.891180153846733</v>
      </c>
      <c r="GE42" s="43">
        <f ca="1"/>
        <v>-11.858909797072414</v>
      </c>
      <c r="GF42" s="43">
        <f ca="1"/>
        <v>-10.195199898362162</v>
      </c>
      <c r="GG42" s="43">
        <f ca="1"/>
        <v>-8.4525098317861591</v>
      </c>
      <c r="GH42" s="43">
        <f ca="1"/>
        <v>-9.535730325341234</v>
      </c>
      <c r="GI42" s="43">
        <f ca="1"/>
        <v>-9.8158618727922544</v>
      </c>
      <c r="GJ42" s="43">
        <f ca="1"/>
        <v>-8.8629150072336103</v>
      </c>
      <c r="GK42" s="43">
        <f ca="1"/>
        <v>-9.9408738584518517</v>
      </c>
      <c r="GL42" s="43">
        <f ca="1"/>
        <v>-12.532501282095922</v>
      </c>
      <c r="GM42" s="43">
        <f ca="1"/>
        <v>-13.481241604208947</v>
      </c>
      <c r="GN42" s="43">
        <f ca="1"/>
        <v>-14.098950073838225</v>
      </c>
      <c r="GO42" s="43">
        <f ca="1"/>
        <v>-15.280966139674192</v>
      </c>
      <c r="GP42" s="43">
        <f ca="1"/>
        <v>-14.05990348184109</v>
      </c>
      <c r="GQ42" s="43">
        <f ca="1"/>
        <v>-13.488763654828062</v>
      </c>
      <c r="GR42" s="43">
        <f ca="1"/>
        <v>-11.249270624279987</v>
      </c>
      <c r="GS42" s="43">
        <f ca="1"/>
        <v>-12.661716244697558</v>
      </c>
      <c r="GT42" s="43">
        <f ca="1"/>
        <v>-12.735105786085143</v>
      </c>
      <c r="GU42" s="43">
        <f ca="1"/>
        <v>-16.544705762028698</v>
      </c>
      <c r="GV42" s="43">
        <f ca="1"/>
        <v>-16.3263706908226</v>
      </c>
      <c r="GW42" s="43">
        <f ca="1"/>
        <v>-17.747200959324829</v>
      </c>
      <c r="GX42" s="43">
        <f ca="1"/>
        <v>-18.948190882682809</v>
      </c>
      <c r="GY42" s="43">
        <f ca="1"/>
        <v>-19.288339837551106</v>
      </c>
      <c r="GZ42" s="43">
        <f ca="1"/>
        <v>-23.970786707997306</v>
      </c>
      <c r="HA42" s="43">
        <f ca="1"/>
        <v>-27.315592995524412</v>
      </c>
      <c r="HB42" s="43">
        <f ca="1"/>
        <v>-19.419419671297078</v>
      </c>
      <c r="HC42" s="43">
        <f ca="1"/>
        <v>-17.034400697827344</v>
      </c>
      <c r="HD42" s="43">
        <f ca="1"/>
        <v>-15.560315619111066</v>
      </c>
      <c r="HE42" s="43">
        <f ca="1"/>
        <v>-7.8842585322856849</v>
      </c>
      <c r="HF42" s="43">
        <f ca="1"/>
        <v>-22.56653677129745</v>
      </c>
      <c r="HG42" s="43">
        <f ca="1"/>
        <v>-21.994512887239466</v>
      </c>
      <c r="HH42" s="43">
        <f ca="1"/>
        <v>-23.023956445336339</v>
      </c>
      <c r="HI42" s="43">
        <f ca="1"/>
        <v>-20.773018806338314</v>
      </c>
      <c r="HJ42" s="43">
        <f ca="1"/>
        <v>-20.171531509757045</v>
      </c>
      <c r="HK42" s="43">
        <f ca="1"/>
        <v>-17.704643402457236</v>
      </c>
      <c r="HL42" s="43">
        <f ca="1"/>
        <v>-20.07442627716064</v>
      </c>
      <c r="HM42" s="43">
        <f ca="1"/>
        <v>-20.754531561136247</v>
      </c>
      <c r="HN42" s="43">
        <f ca="1"/>
        <v>-22.376045739889143</v>
      </c>
      <c r="HO42" s="43">
        <f ca="1"/>
        <v>-21.880268244981764</v>
      </c>
      <c r="HP42" s="43">
        <f ca="1"/>
        <v>-23.469130205035214</v>
      </c>
      <c r="HQ42" s="43">
        <f ca="1"/>
        <v>-21.186965453386314</v>
      </c>
      <c r="HR42" s="43">
        <f ca="1"/>
        <v>-22.012661337137224</v>
      </c>
      <c r="HS42" s="43">
        <f ca="1"/>
        <v>-20.38240618348123</v>
      </c>
      <c r="HT42" s="43">
        <f ca="1"/>
        <v>-19.309522593498222</v>
      </c>
      <c r="HU42" s="43">
        <f ca="1"/>
        <v>-24.174474702239053</v>
      </c>
      <c r="HV42" s="43">
        <f ca="1"/>
        <v>-21.074399940848352</v>
      </c>
      <c r="HW42" s="43">
        <f ca="1"/>
        <v>-16.901051361203187</v>
      </c>
      <c r="HX42" s="43">
        <f ca="1"/>
        <v>-16.612472025394439</v>
      </c>
      <c r="HY42" s="43">
        <f ca="1"/>
        <v>-20.020754251003268</v>
      </c>
      <c r="HZ42" s="43">
        <f ca="1"/>
        <v>-17.984851829409592</v>
      </c>
      <c r="IA42" s="43">
        <f ca="1"/>
        <v>-19.139585629463184</v>
      </c>
      <c r="IB42" s="43">
        <f ca="1"/>
        <v>-25.985356791377072</v>
      </c>
      <c r="IC42" s="43">
        <f ca="1"/>
        <v>-27.475927619099608</v>
      </c>
      <c r="ID42" s="43">
        <f ca="1"/>
        <v>-30.102681346058858</v>
      </c>
      <c r="IE42" s="43">
        <f ca="1"/>
        <v>-32.934481839537625</v>
      </c>
      <c r="IF42" s="43">
        <f ca="1"/>
        <v>-31.205061811566367</v>
      </c>
      <c r="IG42" s="43">
        <f ca="1"/>
        <v>-30.498534151673311</v>
      </c>
      <c r="IH42" s="43">
        <f ca="1"/>
        <v>-26.342804680228227</v>
      </c>
      <c r="II42" s="43">
        <f ca="1"/>
        <v>-23.569524271249776</v>
      </c>
      <c r="IJ42" s="43">
        <f ca="1"/>
        <v>-21.591357655882831</v>
      </c>
      <c r="IK42" s="43">
        <f ca="1"/>
        <v>-22.93456776726245</v>
      </c>
      <c r="IL42" s="43">
        <f ca="1"/>
        <v>-20.478715477943418</v>
      </c>
      <c r="IM42" s="43">
        <f ca="1"/>
        <v>-18.793252772688867</v>
      </c>
      <c r="IN42" s="43">
        <f ca="1"/>
        <v>-17.445396868109704</v>
      </c>
      <c r="IO42" s="43">
        <f ca="1"/>
        <v>-15.300373974084849</v>
      </c>
      <c r="IP42" s="43">
        <f ca="1"/>
        <v>-17.344016145586963</v>
      </c>
      <c r="IQ42" s="43">
        <f ca="1"/>
        <v>-18.356138166546813</v>
      </c>
      <c r="IR42" s="43">
        <f ca="1"/>
        <v>-16.649470777869212</v>
      </c>
      <c r="IS42" s="43">
        <f ca="1"/>
        <v>-18.416671016097069</v>
      </c>
      <c r="IT42" s="43">
        <f ca="1"/>
        <v>-15.240768159627919</v>
      </c>
      <c r="IU42" s="43">
        <f ca="1"/>
        <v>-11.614147278308849</v>
      </c>
      <c r="IV42" s="43">
        <f ca="1"/>
        <v>-12.448389633059492</v>
      </c>
      <c r="IW42" s="43">
        <f ca="1"/>
        <v>-11.208925579786296</v>
      </c>
      <c r="IX42" s="43">
        <f ca="1"/>
        <v>-11.011284898400291</v>
      </c>
      <c r="IY42" s="43">
        <f ca="1"/>
        <v>-12.485401781201375</v>
      </c>
      <c r="IZ42" s="43">
        <f ca="1"/>
        <v>-15.948567474126818</v>
      </c>
      <c r="JA42" s="43">
        <f ca="1"/>
        <v>-15.973422626852994</v>
      </c>
      <c r="JB42" s="43">
        <f ca="1"/>
        <v>-10.833536738157278</v>
      </c>
      <c r="JC42" s="43">
        <f ca="1"/>
        <v>-13.190541086435331</v>
      </c>
      <c r="JD42" s="43">
        <f ca="1"/>
        <v>-12.357589795947078</v>
      </c>
      <c r="JE42" s="43">
        <f ca="1"/>
        <v>-13.011586568117139</v>
      </c>
      <c r="JF42" s="43">
        <f ca="1"/>
        <v>-13.183219707489002</v>
      </c>
      <c r="JG42" s="43">
        <f ca="1"/>
        <v>-12.912007250905035</v>
      </c>
      <c r="JH42" s="43">
        <f ca="1"/>
        <v>-14.528338029623029</v>
      </c>
      <c r="JI42" s="43">
        <f ca="1"/>
        <v>-16.037132308602338</v>
      </c>
      <c r="JJ42" s="43">
        <f ca="1"/>
        <v>-17.970052071571345</v>
      </c>
      <c r="JK42" s="43">
        <f ca="1"/>
        <v>-17.627421738743777</v>
      </c>
      <c r="JL42" s="43">
        <f ca="1"/>
        <v>-15.370523732781415</v>
      </c>
      <c r="JM42" s="43">
        <f ca="1"/>
        <v>-15.629659000277528</v>
      </c>
      <c r="JN42" s="43">
        <f ca="1"/>
        <v>-20.983802043318754</v>
      </c>
      <c r="JO42" s="43">
        <f ca="1"/>
        <v>-26.042155218005192</v>
      </c>
      <c r="JP42" s="43">
        <f ca="1"/>
        <v>-26.914409334421151</v>
      </c>
      <c r="JQ42" s="43">
        <f ca="1"/>
        <v>-28.399853562831879</v>
      </c>
      <c r="JR42" s="43">
        <f ca="1"/>
        <v>-30.197949441194524</v>
      </c>
      <c r="JS42" s="43">
        <f ca="1"/>
        <v>-31.956758348226543</v>
      </c>
      <c r="JT42" s="43">
        <f ca="1"/>
        <v>-25.673000319004061</v>
      </c>
      <c r="JU42" s="43">
        <f ca="1"/>
        <v>-32.767702381491659</v>
      </c>
      <c r="JV42" s="43">
        <f ca="1"/>
        <v>-36.01359124815464</v>
      </c>
      <c r="JW42" s="43">
        <f ca="1"/>
        <v>-36.332450718522082</v>
      </c>
      <c r="JX42" s="43">
        <f ca="1"/>
        <v>-35.701840996980664</v>
      </c>
      <c r="JY42" s="43">
        <f ca="1"/>
        <v>-31.114727298974984</v>
      </c>
      <c r="JZ42" s="43">
        <f ca="1"/>
        <v>-28.140307418942442</v>
      </c>
      <c r="KA42" s="43">
        <f ca="1"/>
        <v>-30.35300191664696</v>
      </c>
      <c r="KB42" s="43">
        <f ca="1"/>
        <v>-29.832559062838556</v>
      </c>
      <c r="KC42" s="43">
        <f ca="1"/>
        <v>-30.268331953763962</v>
      </c>
      <c r="KD42" s="43">
        <f ca="1"/>
        <v>-31.939173313260085</v>
      </c>
      <c r="KE42" s="43">
        <f ca="1"/>
        <v>-32.838111940622326</v>
      </c>
      <c r="KF42" s="43">
        <f ca="1"/>
        <v>-34.978724082469938</v>
      </c>
      <c r="KG42" s="43">
        <f ca="1"/>
        <v>-32.000987178683275</v>
      </c>
      <c r="KH42" s="43">
        <f ca="1"/>
        <v>-36.486953335046763</v>
      </c>
      <c r="KI42" s="43">
        <f ca="1"/>
        <v>-33.995483887910851</v>
      </c>
      <c r="KJ42" s="43">
        <f ca="1"/>
        <v>-33.826988607645035</v>
      </c>
      <c r="KK42" s="43">
        <f ca="1"/>
        <v>-34.360744620442389</v>
      </c>
      <c r="KL42" s="43">
        <f ca="1"/>
        <v>-34.600680504441272</v>
      </c>
      <c r="KM42" s="43">
        <f ca="1"/>
        <v>-36.306873159885413</v>
      </c>
      <c r="KN42" s="43">
        <f ca="1"/>
        <v>-36.943722553372396</v>
      </c>
      <c r="KO42" s="43">
        <f ca="1"/>
        <v>-36.802180382966995</v>
      </c>
      <c r="KP42" s="43">
        <f ca="1"/>
        <v>-35.077582747578631</v>
      </c>
      <c r="KQ42" s="43">
        <f ca="1"/>
        <v>-36.489440614104282</v>
      </c>
      <c r="KR42" s="43">
        <f ca="1"/>
        <v>-39.063172178387646</v>
      </c>
      <c r="KS42" s="43">
        <f ca="1"/>
        <v>-33.799634048104295</v>
      </c>
      <c r="KT42" s="43">
        <f ca="1"/>
        <v>-34.860620461106294</v>
      </c>
      <c r="KU42" s="43">
        <f ca="1"/>
        <v>-34.506310164690014</v>
      </c>
      <c r="KV42" s="43">
        <f ca="1"/>
        <v>-34.800721193432807</v>
      </c>
      <c r="KW42" s="43">
        <f ca="1"/>
        <v>-34.447713449358936</v>
      </c>
      <c r="KX42" s="43">
        <f ca="1"/>
        <v>-33.389844407677657</v>
      </c>
      <c r="KY42" s="43">
        <f ca="1"/>
        <v>-28.546382217884073</v>
      </c>
      <c r="KZ42" s="43">
        <f ca="1"/>
        <v>-27.185359513640407</v>
      </c>
      <c r="LA42" s="43">
        <f ca="1"/>
        <v>-29.646661360979081</v>
      </c>
      <c r="LB42" s="43">
        <f ca="1"/>
        <v>-28.345497073173533</v>
      </c>
      <c r="LC42" s="43">
        <f ca="1"/>
        <v>-28.873371227979661</v>
      </c>
      <c r="LD42" s="43">
        <f ca="1"/>
        <v>-27.569931382417693</v>
      </c>
      <c r="LE42" s="43">
        <f ca="1"/>
        <v>-27.242596218228357</v>
      </c>
      <c r="LF42" s="43">
        <f ca="1"/>
        <v>-27.417799173116677</v>
      </c>
      <c r="LG42" s="43">
        <f ca="1"/>
        <v>-28.349949411153787</v>
      </c>
      <c r="LH42" s="43">
        <f ca="1"/>
        <v>-29.473665408372881</v>
      </c>
      <c r="LI42" s="43">
        <f ca="1"/>
        <v>-33.552527978897089</v>
      </c>
      <c r="LJ42" s="43">
        <f ca="1"/>
        <v>-31.559590073943127</v>
      </c>
      <c r="LK42" s="43">
        <f ca="1"/>
        <v>-39.92115629911423</v>
      </c>
      <c r="LL42" s="43">
        <f ca="1"/>
        <v>-48.715551058769222</v>
      </c>
      <c r="LM42" s="43">
        <f ca="1"/>
        <v>-49.037099700331694</v>
      </c>
      <c r="LN42" s="43">
        <f ca="1"/>
        <v>-44.873739695906636</v>
      </c>
      <c r="LO42" s="43">
        <f ca="1"/>
        <v>-46.662038451790814</v>
      </c>
      <c r="LP42" s="43">
        <f ca="1"/>
        <v>-45.904492270231252</v>
      </c>
      <c r="LQ42" s="43">
        <f ca="1"/>
        <v>-49.250043939828871</v>
      </c>
      <c r="LR42" s="43">
        <f ca="1"/>
        <v>-46.698683567047112</v>
      </c>
      <c r="LS42" s="43">
        <f ca="1"/>
        <v>-44.143056751489638</v>
      </c>
      <c r="LT42" s="43">
        <f ca="1"/>
        <v>-21.28406977307796</v>
      </c>
      <c r="LU42" s="43">
        <f ca="1"/>
        <v>-19.359496076107035</v>
      </c>
      <c r="LV42" s="43">
        <f ca="1"/>
        <v>-19.686761778473851</v>
      </c>
      <c r="LW42" s="43">
        <f ca="1"/>
        <v>-18.834633956313112</v>
      </c>
      <c r="LX42" s="43">
        <f ca="1"/>
        <v>-14.746548650979989</v>
      </c>
      <c r="LY42" s="43">
        <f ca="1"/>
        <v>-24.142743664979932</v>
      </c>
      <c r="LZ42" s="43">
        <f ca="1"/>
        <v>-22.285587091565134</v>
      </c>
      <c r="MA42" s="43">
        <f ca="1"/>
        <v>-21.281019393205639</v>
      </c>
      <c r="MB42" s="43">
        <f ca="1"/>
        <v>-21.363085033416752</v>
      </c>
      <c r="MC42" s="43">
        <f ca="1"/>
        <v>-13.720319505929936</v>
      </c>
      <c r="MD42" s="43">
        <f ca="1"/>
        <v>-11.987297982692724</v>
      </c>
      <c r="ME42" s="43">
        <f ca="1"/>
        <v>-12.812779170870783</v>
      </c>
      <c r="MF42" s="43">
        <f ca="1"/>
        <v>-11.29372684085368</v>
      </c>
      <c r="MG42" s="43">
        <f ca="1"/>
        <v>-11.401383577704436</v>
      </c>
      <c r="MH42" s="43">
        <f ca="1"/>
        <v>-10.178379151225087</v>
      </c>
      <c r="MI42" s="43">
        <f ca="1"/>
        <v>-6.6418812804222114</v>
      </c>
      <c r="MJ42" s="43">
        <f ca="1"/>
        <v>-6.8666955734491353</v>
      </c>
      <c r="MK42" s="43">
        <f ca="1"/>
        <v>-5.4978967294692893</v>
      </c>
      <c r="ML42" s="43">
        <f ca="1"/>
        <v>-6.4860031895637462</v>
      </c>
      <c r="MM42" s="43">
        <f ca="1"/>
        <v>-7.4668524891138048</v>
      </c>
      <c r="MN42" s="43">
        <f ca="1"/>
        <v>-7.2788285745382382</v>
      </c>
      <c r="MO42" s="43">
        <f ca="1"/>
        <v>-6.1987382851839214</v>
      </c>
      <c r="MP42" s="43">
        <f ca="1"/>
        <v>-7.1180002465248151</v>
      </c>
      <c r="MQ42" s="43">
        <f ca="1"/>
        <v>-7.1875739586353262</v>
      </c>
      <c r="MR42" s="43">
        <f ca="1"/>
        <v>-11.977836728692083</v>
      </c>
      <c r="MS42" s="43">
        <f ca="1"/>
        <v>-12.297441018342994</v>
      </c>
      <c r="MT42" s="43">
        <f ca="1"/>
        <v>-16.054208044648163</v>
      </c>
      <c r="MU42" s="43">
        <f ca="1"/>
        <v>-12.990738080620758</v>
      </c>
      <c r="MV42" s="43">
        <f ca="1"/>
        <v>-12.154108758926384</v>
      </c>
      <c r="MW42" s="43">
        <f ca="1"/>
        <v>-14.07100736284255</v>
      </c>
      <c r="MX42" s="43">
        <f ca="1"/>
        <v>-13.860511429309867</v>
      </c>
      <c r="MY42" s="43">
        <f ca="1"/>
        <v>-10.769699252724649</v>
      </c>
      <c r="MZ42" s="43">
        <f ca="1"/>
        <v>-11.244636827945726</v>
      </c>
      <c r="NA42" s="43">
        <f ca="1"/>
        <v>-12.556088482499121</v>
      </c>
      <c r="NB42" s="43">
        <f ca="1"/>
        <v>-14.137967752575861</v>
      </c>
      <c r="NC42" s="43">
        <f ca="1"/>
        <v>-14.492509161949158</v>
      </c>
      <c r="ND42" s="43">
        <f ca="1"/>
        <v>-12.003762473344807</v>
      </c>
      <c r="NE42" s="43">
        <f ca="1"/>
        <v>-8.7952967849969923</v>
      </c>
      <c r="NF42" s="43">
        <f ca="1"/>
        <v>-8.2520616611242303</v>
      </c>
      <c r="NG42" s="43">
        <f ca="1"/>
        <v>-6.9378470839261581</v>
      </c>
      <c r="NH42" s="43">
        <f ca="1"/>
        <v>-3.7540161708593303</v>
      </c>
      <c r="NI42" s="43">
        <f ca="1"/>
        <v>-0.93949827086925097</v>
      </c>
      <c r="NJ42" s="43">
        <f ca="1"/>
        <v>0.84226263177396277</v>
      </c>
      <c r="NK42" s="43">
        <f ca="1"/>
        <v>-1.375374353289601</v>
      </c>
      <c r="NL42" s="43">
        <f ca="1"/>
        <v>-0.25051797020435629</v>
      </c>
      <c r="NM42" s="43">
        <f ca="1"/>
        <v>0.45260579693319869</v>
      </c>
      <c r="NN42" s="43">
        <f ca="1"/>
        <v>3.7470410262346263</v>
      </c>
      <c r="NO42" s="43">
        <f ca="1"/>
        <v>4.3786026077270321</v>
      </c>
      <c r="NP42" s="43">
        <f ca="1"/>
        <v>-4.1028256416296927E-2</v>
      </c>
      <c r="NQ42" s="43">
        <f ca="1"/>
        <v>-4.2099912523031264</v>
      </c>
      <c r="NR42" s="43">
        <f ca="1"/>
        <v>-2.9872986694574308</v>
      </c>
      <c r="NS42" s="43">
        <f ca="1"/>
        <v>-7.1710013700723607</v>
      </c>
      <c r="NT42" s="43">
        <f ca="1"/>
        <v>-6.7643796095848074</v>
      </c>
      <c r="NU42" s="43">
        <f ca="1"/>
        <v>-7.5852363218069172</v>
      </c>
      <c r="NV42" s="43">
        <f ca="1"/>
        <v>-9.5834318935870897</v>
      </c>
      <c r="NW42" s="43">
        <f ca="1"/>
        <v>-9.4365257008075787</v>
      </c>
      <c r="NX42" s="43">
        <f ca="1"/>
        <v>-9.2700081405639878</v>
      </c>
      <c r="NY42" s="43">
        <f ca="1"/>
        <v>-5.4866140911579464</v>
      </c>
      <c r="NZ42" s="43">
        <f ca="1"/>
        <v>0.34597217166424343</v>
      </c>
      <c r="OA42" s="43">
        <f ca="1"/>
        <v>1.7313778606653045</v>
      </c>
      <c r="OB42" s="43">
        <f ca="1"/>
        <v>-0.75944805109500635</v>
      </c>
      <c r="OC42" s="43">
        <f ca="1"/>
        <v>-0.63206285572053389</v>
      </c>
      <c r="OD42" s="43">
        <f ca="1"/>
        <v>-1.4859170638322894</v>
      </c>
      <c r="OE42" s="43">
        <f ca="1"/>
        <v>2.8865654022693548</v>
      </c>
      <c r="OF42" s="43">
        <f ca="1"/>
        <v>-1.1582902771234274</v>
      </c>
      <c r="OG42" s="43">
        <f ca="1"/>
        <v>-3.0860049318075369</v>
      </c>
      <c r="OH42" s="43">
        <f ca="1"/>
        <v>-6.2619893664121662</v>
      </c>
      <c r="OI42" s="43">
        <f ca="1"/>
        <v>-7.7966597288846913</v>
      </c>
      <c r="OJ42" s="43">
        <f ca="1"/>
        <v>-4.2063865815401016</v>
      </c>
      <c r="OK42" s="43">
        <f ca="1"/>
        <v>-6.0850931155681849</v>
      </c>
      <c r="OL42" s="43">
        <f ca="1"/>
        <v>-8.4891750372648005</v>
      </c>
      <c r="OM42" s="43">
        <f ca="1"/>
        <v>-12.079524643659596</v>
      </c>
      <c r="ON42" s="43">
        <f ca="1"/>
        <v>-10.465372629642474</v>
      </c>
      <c r="OO42" s="43">
        <f ca="1"/>
        <v>-10.699874028205869</v>
      </c>
      <c r="OP42" s="43">
        <f ca="1"/>
        <v>-16.909647735476511</v>
      </c>
      <c r="OQ42" s="43">
        <f ca="1"/>
        <v>-25.998744956612597</v>
      </c>
      <c r="OR42" s="43">
        <f ca="1"/>
        <v>-30.402932681322085</v>
      </c>
      <c r="OS42" s="43">
        <f ca="1"/>
        <v>-31.33408891081811</v>
      </c>
      <c r="OT42" s="43">
        <f ca="1"/>
        <v>-32.501930488109593</v>
      </c>
      <c r="OU42" s="43">
        <f ca="1"/>
        <v>-27.922489596009257</v>
      </c>
      <c r="OV42" s="43">
        <f ca="1"/>
        <v>-26.551380635142351</v>
      </c>
      <c r="OW42" s="43">
        <f ca="1"/>
        <v>-25.039900816917424</v>
      </c>
      <c r="OX42" s="43">
        <f ca="1"/>
        <v>-25.962022647738451</v>
      </c>
      <c r="OY42" s="43">
        <f ca="1"/>
        <v>-24.446429257392907</v>
      </c>
      <c r="OZ42" s="43">
        <f ca="1"/>
        <v>-20.609718448519715</v>
      </c>
      <c r="PA42" s="43">
        <f ca="1"/>
        <v>-21.325454647541051</v>
      </c>
      <c r="PB42" s="43">
        <f ca="1"/>
        <v>-15.786812287688235</v>
      </c>
      <c r="PC42" s="43">
        <f ca="1"/>
        <v>-13.376611742615694</v>
      </c>
      <c r="PD42" s="43">
        <f ca="1"/>
        <v>-8.0452839637994771</v>
      </c>
      <c r="PE42" s="43">
        <f ca="1"/>
        <v>-10.159981801629101</v>
      </c>
      <c r="PF42" s="43">
        <f ca="1"/>
        <v>-16.272515594840058</v>
      </c>
      <c r="PG42" s="43">
        <f ca="1"/>
        <v>-13.376007559895498</v>
      </c>
      <c r="PH42" s="43">
        <f ca="1"/>
        <v>-16.581639613866827</v>
      </c>
      <c r="PI42" s="43">
        <f ca="1"/>
        <v>-18.603666261553769</v>
      </c>
      <c r="PJ42" s="43">
        <f ca="1"/>
        <v>-20.519785362720484</v>
      </c>
      <c r="PK42" s="43">
        <f ca="1"/>
        <v>-16.791548374295232</v>
      </c>
      <c r="PL42" s="43">
        <f ca="1"/>
        <v>-17.13262362968922</v>
      </c>
      <c r="PM42" s="43">
        <f ca="1"/>
        <v>-14.796283306837083</v>
      </c>
      <c r="PN42" s="43">
        <f ca="1"/>
        <v>-15.11434920310974</v>
      </c>
      <c r="PO42" s="43">
        <f ca="1"/>
        <v>-15.761773171901694</v>
      </c>
      <c r="PP42" s="43">
        <f ca="1"/>
        <v>-14.016617190957078</v>
      </c>
      <c r="PQ42" s="43">
        <f ca="1"/>
        <v>-14.142727615118019</v>
      </c>
      <c r="PR42" s="43">
        <f ca="1"/>
        <v>-12.073644634366019</v>
      </c>
      <c r="PS42" s="43">
        <f ca="1"/>
        <v>-12.463625991940461</v>
      </c>
      <c r="PT42" s="43">
        <f ca="1"/>
        <v>-13.47725499320029</v>
      </c>
      <c r="PU42" s="43">
        <f ca="1"/>
        <v>-15.416815238118176</v>
      </c>
      <c r="PV42" s="43">
        <f ca="1"/>
        <v>-16.419664282321946</v>
      </c>
      <c r="PW42" s="43">
        <f ca="1"/>
        <v>-16.654195358157168</v>
      </c>
      <c r="PX42" s="43">
        <f ca="1"/>
        <v>-14.396262788534159</v>
      </c>
      <c r="PY42" s="43">
        <f ca="1"/>
        <v>-14.699743509650247</v>
      </c>
      <c r="PZ42" s="43">
        <f ca="1"/>
        <v>-17.149417389154451</v>
      </c>
      <c r="QA42" s="43">
        <f ca="1"/>
        <v>-17.091731119751941</v>
      </c>
      <c r="QB42" s="43">
        <f ca="1"/>
        <v>-17.755047401785845</v>
      </c>
      <c r="QC42" s="43">
        <f ca="1"/>
        <v>-17.911516440033935</v>
      </c>
      <c r="QD42" s="43">
        <f ca="1"/>
        <v>-18.931482936978341</v>
      </c>
      <c r="QE42" s="43">
        <f ca="1"/>
        <v>-18.544327843546881</v>
      </c>
      <c r="QF42" s="43">
        <f ca="1"/>
        <v>-16.014885998845088</v>
      </c>
      <c r="QG42" s="43">
        <f ca="1"/>
        <v>-16.56781710362435</v>
      </c>
      <c r="QH42" s="43">
        <f ca="1"/>
        <v>-15.008177613973615</v>
      </c>
      <c r="QI42" s="43">
        <f ca="1"/>
        <v>-15.020168734073636</v>
      </c>
      <c r="QJ42" s="43">
        <f ca="1"/>
        <v>-13.881557844877236</v>
      </c>
      <c r="QK42" s="43">
        <f ca="1"/>
        <v>-15.256919443845746</v>
      </c>
      <c r="QL42" s="43">
        <f ca="1"/>
        <v>-14.689519111394901</v>
      </c>
      <c r="QM42" s="43">
        <f ca="1"/>
        <v>-13.709750203490245</v>
      </c>
      <c r="QN42" s="43">
        <f ca="1"/>
        <v>-14.807010847687707</v>
      </c>
      <c r="QO42" s="43">
        <f ca="1"/>
        <v>-14.83203031170369</v>
      </c>
      <c r="QP42" s="43">
        <f ca="1"/>
        <v>-15.91396917915344</v>
      </c>
      <c r="QQ42" s="43">
        <f ca="1"/>
        <v>-14.018948423862454</v>
      </c>
      <c r="QR42" s="43">
        <f ca="1"/>
        <v>-14.194577262282394</v>
      </c>
      <c r="QS42" s="43">
        <f ca="1"/>
        <v>-15.095632379531864</v>
      </c>
      <c r="QT42" s="43">
        <f ca="1"/>
        <v>-13.590591542124741</v>
      </c>
      <c r="QU42" s="43">
        <f ca="1"/>
        <v>-15.391742356657986</v>
      </c>
      <c r="QV42" s="43">
        <f ca="1"/>
        <v>-16.096622483134283</v>
      </c>
      <c r="QW42" s="43">
        <f ca="1"/>
        <v>-17.161900584220874</v>
      </c>
      <c r="QX42" s="43">
        <f ca="1"/>
        <v>-19.496049226045614</v>
      </c>
      <c r="QY42" s="43">
        <f ca="1"/>
        <v>-20.803844901204101</v>
      </c>
      <c r="QZ42" s="43">
        <f ca="1"/>
        <v>-20.502420942425744</v>
      </c>
      <c r="RA42" s="43">
        <f ca="1"/>
        <v>-16.980566220521951</v>
      </c>
      <c r="RB42" s="43">
        <f ca="1"/>
        <v>-18.34519556856155</v>
      </c>
      <c r="RC42" s="43">
        <f ca="1"/>
        <v>-19.308299764037116</v>
      </c>
      <c r="RD42" s="43">
        <f ca="1"/>
        <v>-21.110788472056413</v>
      </c>
      <c r="RE42" s="43">
        <f ca="1"/>
        <v>-21.087233039736759</v>
      </c>
      <c r="RF42" s="43">
        <f ca="1"/>
        <v>-21.250444702744517</v>
      </c>
      <c r="RG42" s="43">
        <f ca="1"/>
        <v>-25.73282858371735</v>
      </c>
      <c r="RH42" s="43">
        <f ca="1"/>
        <v>-26.750763439297685</v>
      </c>
      <c r="RI42" s="43">
        <f ca="1"/>
        <v>-26.705528294205664</v>
      </c>
      <c r="RJ42" s="43">
        <f ca="1"/>
        <v>-26.417935739040388</v>
      </c>
      <c r="RK42" s="43">
        <f ca="1"/>
        <v>-25.441554069280627</v>
      </c>
      <c r="RL42" s="43">
        <f ca="1"/>
        <v>-24.887611205220225</v>
      </c>
      <c r="RM42" s="43">
        <f ca="1"/>
        <v>-25.428307931184747</v>
      </c>
      <c r="RN42" s="43">
        <f ca="1"/>
        <v>-24.266657537698748</v>
      </c>
      <c r="RO42" s="43">
        <f ca="1"/>
        <v>-21.433819678068161</v>
      </c>
      <c r="RP42" s="43">
        <f ca="1"/>
        <v>-24.221627507686605</v>
      </c>
      <c r="RQ42" s="43">
        <f ca="1"/>
        <v>-24.421167447566972</v>
      </c>
      <c r="RR42" s="43">
        <f ca="1"/>
        <v>-24.09991930389404</v>
      </c>
      <c r="RS42" s="43">
        <f ca="1"/>
        <v>-24.046186223387735</v>
      </c>
      <c r="RT42" s="43">
        <f ca="1"/>
        <v>-21.406870229601878</v>
      </c>
      <c r="RU42" s="43">
        <f ca="1"/>
        <v>-19.487857547283156</v>
      </c>
      <c r="RV42" s="43">
        <f ca="1"/>
        <v>-18.822707226395607</v>
      </c>
      <c r="RW42" s="43">
        <f ca="1"/>
        <v>-17.838651826381664</v>
      </c>
      <c r="RX42" s="43">
        <f ca="1"/>
        <v>-16.165226335883148</v>
      </c>
      <c r="RY42" s="43">
        <f ca="1"/>
        <v>-14.778179358124731</v>
      </c>
      <c r="RZ42" s="43">
        <f ca="1"/>
        <v>-14.556447658061984</v>
      </c>
      <c r="SA42" s="43">
        <f ca="1"/>
        <v>-15.664490184903144</v>
      </c>
      <c r="SB42" s="43">
        <f ca="1"/>
        <v>-13.255119449973108</v>
      </c>
      <c r="SC42" s="43">
        <f ca="1"/>
        <v>-12.230704371333118</v>
      </c>
      <c r="SD42" s="43">
        <f ca="1"/>
        <v>-7.8803530609607719</v>
      </c>
      <c r="SE42" s="43">
        <f ca="1"/>
        <v>-6.3936845225095738</v>
      </c>
      <c r="SF42" s="43">
        <f ca="1"/>
        <v>-5.952935977339763</v>
      </c>
      <c r="SG42" s="43">
        <f ca="1"/>
        <v>-7.4994503954649048</v>
      </c>
      <c r="SH42" s="43">
        <f ca="1"/>
        <v>-6.5625397140979658</v>
      </c>
      <c r="SI42" s="43">
        <f ca="1"/>
        <v>-6.4644221119880712</v>
      </c>
      <c r="SJ42" s="43">
        <f ca="1"/>
        <v>-4.9123864048719383</v>
      </c>
      <c r="SK42" s="43">
        <f ca="1"/>
        <v>-4.1408748253583951</v>
      </c>
    </row>
    <row r="43" spans="3:505" x14ac:dyDescent="0.25">
      <c r="C43" s="46" t="s">
        <v>505</v>
      </c>
      <c r="F43" s="43" cm="1">
        <f t="array" aca="1" ref="F43:SK43" ca="1">IFERROR(IF(OFFSET(bHist!$A$11,_xlfn.XMATCH(C42,bHist!B:B,0)-1,3,1,500)=0,"-",OFFSET(bHist!$A$11,_xlfn.XMATCH(C42,bHist!B:B,0)-1,3,1,500))-IF(OFFSET(bHist!$A$1,_xlfn.XMATCH(C43,bHist!B:B,0)-1,3,1,500)=0,"-",OFFSET(bHist!$A$1,_xlfn.XMATCH(C43,bHist!B:B,0)-1,3,1,500)),"-")</f>
        <v>27.479004211425774</v>
      </c>
      <c r="G43" s="43">
        <f ca="1"/>
        <v>25.14108439111709</v>
      </c>
      <c r="H43" s="43">
        <f ca="1"/>
        <v>26.872831133365651</v>
      </c>
      <c r="I43" s="43">
        <f ca="1"/>
        <v>26.078513705730444</v>
      </c>
      <c r="J43" s="43">
        <f ca="1"/>
        <v>18.321096292018893</v>
      </c>
      <c r="K43" s="43">
        <f ca="1"/>
        <v>14.179636860370636</v>
      </c>
      <c r="L43" s="43">
        <f ca="1"/>
        <v>4.9328809461593437</v>
      </c>
      <c r="M43" s="43">
        <f ca="1"/>
        <v>7.4373903126716812</v>
      </c>
      <c r="N43" s="43">
        <f ca="1"/>
        <v>-3.469495522975933</v>
      </c>
      <c r="O43" s="43">
        <f ca="1"/>
        <v>4.2654500527381742</v>
      </c>
      <c r="P43" s="43">
        <f ca="1"/>
        <v>8.7440642781257623</v>
      </c>
      <c r="Q43" s="43">
        <f ca="1"/>
        <v>7.061445622920985</v>
      </c>
      <c r="R43" s="43">
        <f ca="1"/>
        <v>22.813769629955289</v>
      </c>
      <c r="S43" s="43">
        <f ca="1"/>
        <v>23.897793613433862</v>
      </c>
      <c r="T43" s="43">
        <f ca="1"/>
        <v>63.883677736759182</v>
      </c>
      <c r="U43" s="43">
        <f ca="1"/>
        <v>90.012690196990974</v>
      </c>
      <c r="V43" s="43">
        <f ca="1"/>
        <v>62.796121666908221</v>
      </c>
      <c r="W43" s="43">
        <f ca="1"/>
        <v>66.613369103431666</v>
      </c>
      <c r="X43" s="43">
        <f ca="1"/>
        <v>70.756112046241782</v>
      </c>
      <c r="Y43" s="43">
        <f ca="1"/>
        <v>99.88924360609056</v>
      </c>
      <c r="Z43" s="43">
        <f ca="1"/>
        <v>122.19260830211641</v>
      </c>
      <c r="AA43" s="43">
        <f ca="1"/>
        <v>153.89074207687378</v>
      </c>
      <c r="AB43" s="43">
        <f ca="1"/>
        <v>165.15908032751082</v>
      </c>
      <c r="AC43" s="43">
        <f ca="1"/>
        <v>151.1685814704895</v>
      </c>
      <c r="AD43" s="43">
        <f ca="1"/>
        <v>155.01656438732147</v>
      </c>
      <c r="AE43" s="43">
        <f ca="1"/>
        <v>151.19838827371595</v>
      </c>
      <c r="AF43" s="43">
        <f ca="1"/>
        <v>150.01843099021912</v>
      </c>
      <c r="AG43" s="43">
        <f ca="1"/>
        <v>153.17206692171098</v>
      </c>
      <c r="AH43" s="43">
        <f ca="1"/>
        <v>177.50312963199613</v>
      </c>
      <c r="AI43" s="43">
        <f ca="1"/>
        <v>185.59217867517472</v>
      </c>
      <c r="AJ43" s="43">
        <f ca="1"/>
        <v>182.75288004589081</v>
      </c>
      <c r="AK43" s="43">
        <f ca="1"/>
        <v>169.58925183820728</v>
      </c>
      <c r="AL43" s="43">
        <f ca="1"/>
        <v>170.0821454601288</v>
      </c>
      <c r="AM43" s="43">
        <f ca="1"/>
        <v>169.61739682102206</v>
      </c>
      <c r="AN43" s="43">
        <f ca="1"/>
        <v>158.54030512666702</v>
      </c>
      <c r="AO43" s="43">
        <f ca="1"/>
        <v>140.40862825345994</v>
      </c>
      <c r="AP43" s="43">
        <f ca="1"/>
        <v>115.40821824836735</v>
      </c>
      <c r="AQ43" s="43">
        <f ca="1"/>
        <v>89.840935123443614</v>
      </c>
      <c r="AR43" s="43">
        <f ca="1"/>
        <v>80.60956491851806</v>
      </c>
      <c r="AS43" s="43">
        <f ca="1"/>
        <v>94.259341400146468</v>
      </c>
      <c r="AT43" s="43">
        <f ca="1"/>
        <v>99.608096746444744</v>
      </c>
      <c r="AU43" s="43">
        <f ca="1"/>
        <v>95.689421009063722</v>
      </c>
      <c r="AV43" s="43">
        <f ca="1"/>
        <v>87.650236666202545</v>
      </c>
      <c r="AW43" s="43">
        <f ca="1"/>
        <v>89.509849247455577</v>
      </c>
      <c r="AX43" s="43">
        <f ca="1"/>
        <v>77.613455249309538</v>
      </c>
      <c r="AY43" s="43">
        <f ca="1"/>
        <v>59.564693829059593</v>
      </c>
      <c r="AZ43" s="43">
        <f ca="1"/>
        <v>42.605562076091815</v>
      </c>
      <c r="BA43" s="43">
        <f ca="1"/>
        <v>73.10171464633936</v>
      </c>
      <c r="BB43" s="43">
        <f ca="1"/>
        <v>80.354840325355553</v>
      </c>
      <c r="BC43" s="43">
        <f ca="1"/>
        <v>106.19726128005982</v>
      </c>
      <c r="BD43" s="43">
        <f ca="1"/>
        <v>155.4097464017868</v>
      </c>
      <c r="BE43" s="43">
        <f ca="1"/>
        <v>132.39418040180206</v>
      </c>
      <c r="BF43" s="43">
        <f ca="1"/>
        <v>124.03970445203782</v>
      </c>
      <c r="BG43" s="43">
        <f ca="1"/>
        <v>68.493667377948782</v>
      </c>
      <c r="BH43" s="43">
        <f ca="1"/>
        <v>46.481776101589219</v>
      </c>
      <c r="BI43" s="43">
        <f ca="1"/>
        <v>138.42334519100191</v>
      </c>
      <c r="BJ43" s="43">
        <f ca="1"/>
        <v>171.64123867940904</v>
      </c>
      <c r="BK43" s="43">
        <f ca="1"/>
        <v>166.1115537672043</v>
      </c>
      <c r="BL43" s="43">
        <f ca="1"/>
        <v>213.82766203927991</v>
      </c>
      <c r="BM43" s="43">
        <f ca="1"/>
        <v>229.25867134189605</v>
      </c>
      <c r="BN43" s="43">
        <f ca="1"/>
        <v>176.59717685794828</v>
      </c>
      <c r="BO43" s="43">
        <f ca="1"/>
        <v>147.72047176456448</v>
      </c>
      <c r="BP43" s="43">
        <f ca="1"/>
        <v>131.32901075124744</v>
      </c>
      <c r="BQ43" s="43">
        <f ca="1"/>
        <v>103.67600373172763</v>
      </c>
      <c r="BR43" s="43">
        <f ca="1"/>
        <v>86.35699734258651</v>
      </c>
      <c r="BS43" s="43">
        <f ca="1"/>
        <v>97.583554042816161</v>
      </c>
      <c r="BT43" s="43">
        <f ca="1"/>
        <v>95.671723579883576</v>
      </c>
      <c r="BU43" s="43">
        <f ca="1"/>
        <v>103.95866364955901</v>
      </c>
      <c r="BV43" s="43">
        <f ca="1"/>
        <v>101.51935710620882</v>
      </c>
      <c r="BW43" s="43">
        <f ca="1"/>
        <v>117.77384609270098</v>
      </c>
      <c r="BX43" s="43">
        <f ca="1"/>
        <v>133.89161505222319</v>
      </c>
      <c r="BY43" s="43">
        <f ca="1"/>
        <v>43.159510008811935</v>
      </c>
      <c r="BZ43" s="43">
        <f ca="1"/>
        <v>-122.72372100877766</v>
      </c>
      <c r="CA43" s="43">
        <f ca="1"/>
        <v>-187.44291300153736</v>
      </c>
      <c r="CB43" s="43">
        <f ca="1"/>
        <v>-180.76070214509963</v>
      </c>
      <c r="CC43" s="43">
        <f ca="1"/>
        <v>-241.24430117273329</v>
      </c>
      <c r="CD43" s="43">
        <f ca="1"/>
        <v>-324.03687476873398</v>
      </c>
      <c r="CE43" s="43">
        <f ca="1"/>
        <v>-284.2353608050347</v>
      </c>
      <c r="CF43" s="43">
        <f ca="1"/>
        <v>-208.28613199090958</v>
      </c>
      <c r="CG43" s="43">
        <f ca="1"/>
        <v>-71.559292694091795</v>
      </c>
      <c r="CH43" s="43">
        <f ca="1"/>
        <v>-105.65083838510512</v>
      </c>
      <c r="CI43" s="43">
        <f ca="1"/>
        <v>-27.397268787384007</v>
      </c>
      <c r="CJ43" s="43">
        <f ca="1"/>
        <v>-56.740217466831211</v>
      </c>
      <c r="CK43" s="43">
        <f ca="1"/>
        <v>-82.648186327457438</v>
      </c>
      <c r="CL43" s="43">
        <f ca="1"/>
        <v>1.082536315917082E-2</v>
      </c>
      <c r="CM43" s="43">
        <f ca="1"/>
        <v>29.905782578468319</v>
      </c>
      <c r="CN43" s="43">
        <f ca="1"/>
        <v>44.181409332275379</v>
      </c>
      <c r="CO43" s="43">
        <f ca="1"/>
        <v>35.430213914871231</v>
      </c>
      <c r="CP43" s="43">
        <f ca="1"/>
        <v>8.2517174630165044</v>
      </c>
      <c r="CQ43" s="43">
        <f ca="1"/>
        <v>-14.714073069095619</v>
      </c>
      <c r="CR43" s="43">
        <f ca="1"/>
        <v>-7.3127005243301397</v>
      </c>
      <c r="CS43" s="43">
        <f ca="1"/>
        <v>-0.19111117124558064</v>
      </c>
      <c r="CT43" s="43">
        <f ca="1"/>
        <v>10.033247768878937</v>
      </c>
      <c r="CU43" s="43">
        <f ca="1"/>
        <v>12.104802254199981</v>
      </c>
      <c r="CV43" s="43">
        <f ca="1"/>
        <v>21.912837246894831</v>
      </c>
      <c r="CW43" s="43">
        <f ca="1"/>
        <v>22.231354839801789</v>
      </c>
      <c r="CX43" s="43">
        <f ca="1"/>
        <v>21.675671761989598</v>
      </c>
      <c r="CY43" s="43">
        <f ca="1"/>
        <v>19.717363193988803</v>
      </c>
      <c r="CZ43" s="43">
        <f ca="1"/>
        <v>20.679900530815132</v>
      </c>
      <c r="DA43" s="43">
        <f ca="1"/>
        <v>19.862982672691345</v>
      </c>
      <c r="DB43" s="43">
        <f ca="1"/>
        <v>7.9455510210990923</v>
      </c>
      <c r="DC43" s="43">
        <f ca="1"/>
        <v>18.381622718811045</v>
      </c>
      <c r="DD43" s="43">
        <f ca="1"/>
        <v>18.669015833854687</v>
      </c>
      <c r="DE43" s="43">
        <f ca="1"/>
        <v>19.748101962566381</v>
      </c>
      <c r="DF43" s="43">
        <f ca="1"/>
        <v>18.517889774322512</v>
      </c>
      <c r="DG43" s="43">
        <f ca="1"/>
        <v>18.815323896408074</v>
      </c>
      <c r="DH43" s="43">
        <f ca="1"/>
        <v>19.274582345008838</v>
      </c>
      <c r="DI43" s="43">
        <f ca="1"/>
        <v>22.707684421062453</v>
      </c>
      <c r="DJ43" s="43">
        <f ca="1"/>
        <v>20.257834909915914</v>
      </c>
      <c r="DK43" s="43">
        <f ca="1"/>
        <v>17.792538555145271</v>
      </c>
      <c r="DL43" s="43">
        <f ca="1"/>
        <v>19.199756502151487</v>
      </c>
      <c r="DM43" s="43">
        <f ca="1"/>
        <v>29.701201065540317</v>
      </c>
      <c r="DN43" s="43">
        <f ca="1"/>
        <v>26.749599686622616</v>
      </c>
      <c r="DO43" s="43">
        <f ca="1"/>
        <v>21.871546466350566</v>
      </c>
      <c r="DP43" s="43">
        <f ca="1"/>
        <v>34.26678124380112</v>
      </c>
      <c r="DQ43" s="43">
        <f ca="1"/>
        <v>38.589479445457457</v>
      </c>
      <c r="DR43" s="43">
        <f ca="1"/>
        <v>45.943622843742368</v>
      </c>
      <c r="DS43" s="43">
        <f ca="1"/>
        <v>48.634858952999117</v>
      </c>
      <c r="DT43" s="43">
        <f ca="1"/>
        <v>52.62419251823426</v>
      </c>
      <c r="DU43" s="43">
        <f ca="1"/>
        <v>55.675467609882347</v>
      </c>
      <c r="DV43" s="43">
        <f ca="1"/>
        <v>54.71265739631653</v>
      </c>
      <c r="DW43" s="43">
        <f ca="1"/>
        <v>52.293508301734931</v>
      </c>
      <c r="DX43" s="43">
        <f ca="1"/>
        <v>48.013686380386353</v>
      </c>
      <c r="DY43" s="43">
        <f ca="1"/>
        <v>48.431595126152033</v>
      </c>
      <c r="DZ43" s="43">
        <f ca="1"/>
        <v>40.704120692729958</v>
      </c>
      <c r="EA43" s="43">
        <f ca="1"/>
        <v>38.812179609298695</v>
      </c>
      <c r="EB43" s="43">
        <f ca="1"/>
        <v>29.843954955101012</v>
      </c>
      <c r="EC43" s="43">
        <f ca="1"/>
        <v>31.10558930492401</v>
      </c>
      <c r="ED43" s="43">
        <f ca="1"/>
        <v>34.156639614582062</v>
      </c>
      <c r="EE43" s="43">
        <f ca="1"/>
        <v>43.155068736076352</v>
      </c>
      <c r="EF43" s="43">
        <f ca="1"/>
        <v>39.61111923599244</v>
      </c>
      <c r="EG43" s="43">
        <f ca="1"/>
        <v>38.339713907718661</v>
      </c>
      <c r="EH43" s="43">
        <f ca="1"/>
        <v>34.427582785129545</v>
      </c>
      <c r="EI43" s="43">
        <f ca="1"/>
        <v>36.640957737922669</v>
      </c>
      <c r="EJ43" s="43">
        <f ca="1"/>
        <v>38.608150182247158</v>
      </c>
      <c r="EK43" s="43">
        <f ca="1"/>
        <v>37.125236753940584</v>
      </c>
      <c r="EL43" s="43">
        <f ca="1"/>
        <v>37.264875280857083</v>
      </c>
      <c r="EM43" s="43">
        <f ca="1"/>
        <v>36.952331299304959</v>
      </c>
      <c r="EN43" s="43">
        <f ca="1"/>
        <v>36.13371865558625</v>
      </c>
      <c r="EO43" s="43">
        <f ca="1"/>
        <v>35.374271244049069</v>
      </c>
      <c r="EP43" s="43">
        <f ca="1"/>
        <v>28.26874453878402</v>
      </c>
      <c r="EQ43" s="43">
        <f ca="1"/>
        <v>29.431188153743733</v>
      </c>
      <c r="ER43" s="43">
        <f ca="1"/>
        <v>30.059856107711795</v>
      </c>
      <c r="ES43" s="43">
        <f ca="1"/>
        <v>27.677153981685635</v>
      </c>
      <c r="ET43" s="43">
        <f ca="1"/>
        <v>26.891573928356181</v>
      </c>
      <c r="EU43" s="43">
        <f ca="1"/>
        <v>27.948769030570986</v>
      </c>
      <c r="EV43" s="43">
        <f ca="1"/>
        <v>21.281493433475489</v>
      </c>
      <c r="EW43" s="43">
        <f ca="1"/>
        <v>16.210554502487199</v>
      </c>
      <c r="EX43" s="43">
        <f ca="1"/>
        <v>17.491610698699944</v>
      </c>
      <c r="EY43" s="43">
        <f ca="1"/>
        <v>18.551870728969575</v>
      </c>
      <c r="EZ43" s="43">
        <f ca="1"/>
        <v>20.997674360275269</v>
      </c>
      <c r="FA43" s="43">
        <f ca="1"/>
        <v>19.593945655345919</v>
      </c>
      <c r="FB43" s="43">
        <f ca="1"/>
        <v>22.157450401782981</v>
      </c>
      <c r="FC43" s="43">
        <f ca="1"/>
        <v>25.393924392223354</v>
      </c>
      <c r="FD43" s="43">
        <f ca="1"/>
        <v>30.57464556646346</v>
      </c>
      <c r="FE43" s="43">
        <f ca="1"/>
        <v>22.071465843677515</v>
      </c>
      <c r="FF43" s="43">
        <f ca="1"/>
        <v>2.9951708207130423</v>
      </c>
      <c r="FG43" s="43">
        <f ca="1"/>
        <v>-1.5645262422561643</v>
      </c>
      <c r="FH43" s="43">
        <f ca="1"/>
        <v>-2.2548026628494284</v>
      </c>
      <c r="FI43" s="43">
        <f ca="1"/>
        <v>1.0127956776618987</v>
      </c>
      <c r="FJ43" s="43">
        <f ca="1"/>
        <v>7.1812905507087663</v>
      </c>
      <c r="FK43" s="43">
        <f ca="1"/>
        <v>11.821210623741152</v>
      </c>
      <c r="FL43" s="43">
        <f ca="1"/>
        <v>13.476446290016185</v>
      </c>
      <c r="FM43" s="43">
        <f ca="1"/>
        <v>13.452896612167365</v>
      </c>
      <c r="FN43" s="43">
        <f ca="1"/>
        <v>15.257488688468925</v>
      </c>
      <c r="FO43" s="43">
        <f ca="1"/>
        <v>15.009353579044344</v>
      </c>
      <c r="FP43" s="43">
        <f ca="1"/>
        <v>18.731275676727307</v>
      </c>
      <c r="FQ43" s="43">
        <f ca="1"/>
        <v>32.999816682338704</v>
      </c>
      <c r="FR43" s="43">
        <f ca="1"/>
        <v>32.098744033336644</v>
      </c>
      <c r="FS43" s="43">
        <f ca="1"/>
        <v>36.672476282119746</v>
      </c>
      <c r="FT43" s="43">
        <f ca="1"/>
        <v>37.999126073837274</v>
      </c>
      <c r="FU43" s="43">
        <f ca="1"/>
        <v>37.574877308368684</v>
      </c>
      <c r="FV43" s="43">
        <f ca="1"/>
        <v>36.158837882995599</v>
      </c>
      <c r="FW43" s="43">
        <f ca="1"/>
        <v>34.962150437831895</v>
      </c>
      <c r="FX43" s="43">
        <f ca="1"/>
        <v>39.759626009941101</v>
      </c>
      <c r="FY43" s="43">
        <f ca="1"/>
        <v>43.58899551916123</v>
      </c>
      <c r="FZ43" s="43">
        <f ca="1"/>
        <v>45.76175010728835</v>
      </c>
      <c r="GA43" s="43">
        <f ca="1"/>
        <v>49.022041336536404</v>
      </c>
      <c r="GB43" s="43">
        <f ca="1"/>
        <v>41.854681382656096</v>
      </c>
      <c r="GC43" s="43">
        <f ca="1"/>
        <v>40.819728781700135</v>
      </c>
      <c r="GD43" s="43">
        <f ca="1"/>
        <v>37.619067852973942</v>
      </c>
      <c r="GE43" s="43">
        <f ca="1"/>
        <v>35.378467360019684</v>
      </c>
      <c r="GF43" s="43">
        <f ca="1"/>
        <v>37.938221062183374</v>
      </c>
      <c r="GG43" s="43">
        <f ca="1"/>
        <v>33.899575828075413</v>
      </c>
      <c r="GH43" s="43">
        <f ca="1"/>
        <v>32.169415406227117</v>
      </c>
      <c r="GI43" s="43">
        <f ca="1"/>
        <v>32.779130759239195</v>
      </c>
      <c r="GJ43" s="43">
        <f ca="1"/>
        <v>26.421157338142407</v>
      </c>
      <c r="GK43" s="43">
        <f ca="1"/>
        <v>29.687043429374697</v>
      </c>
      <c r="GL43" s="43">
        <f ca="1"/>
        <v>35.898000840663897</v>
      </c>
      <c r="GM43" s="43">
        <f ca="1"/>
        <v>35.583311370849614</v>
      </c>
      <c r="GN43" s="43">
        <f ca="1"/>
        <v>39.238205117702478</v>
      </c>
      <c r="GO43" s="43">
        <f ca="1"/>
        <v>37.967205560684206</v>
      </c>
      <c r="GP43" s="43">
        <f ca="1"/>
        <v>36.440141328334803</v>
      </c>
      <c r="GQ43" s="43">
        <f ca="1"/>
        <v>38.312572412014006</v>
      </c>
      <c r="GR43" s="43">
        <f ca="1"/>
        <v>43.893845160961149</v>
      </c>
      <c r="GS43" s="43">
        <f ca="1"/>
        <v>42.910862184524547</v>
      </c>
      <c r="GT43" s="43">
        <f ca="1"/>
        <v>43.58248077726364</v>
      </c>
      <c r="GU43" s="43">
        <f ca="1"/>
        <v>32.431631328582768</v>
      </c>
      <c r="GV43" s="43">
        <f ca="1"/>
        <v>29.391208281040193</v>
      </c>
      <c r="GW43" s="43">
        <f ca="1"/>
        <v>29.055275614261632</v>
      </c>
      <c r="GX43" s="43">
        <f ca="1"/>
        <v>26.682783461570736</v>
      </c>
      <c r="GY43" s="43">
        <f ca="1"/>
        <v>24.141374399185182</v>
      </c>
      <c r="GZ43" s="43">
        <f ca="1"/>
        <v>16.965614370346074</v>
      </c>
      <c r="HA43" s="43">
        <f ca="1"/>
        <v>14.498815674304964</v>
      </c>
      <c r="HB43" s="43">
        <f ca="1"/>
        <v>22.752558046340937</v>
      </c>
      <c r="HC43" s="43">
        <f ca="1"/>
        <v>30.12716233587264</v>
      </c>
      <c r="HD43" s="43">
        <f ca="1"/>
        <v>29.730888192653651</v>
      </c>
      <c r="HE43" s="43">
        <f ca="1"/>
        <v>45.993631578445445</v>
      </c>
      <c r="HF43" s="43">
        <f ca="1"/>
        <v>16.804114624500286</v>
      </c>
      <c r="HG43" s="43">
        <f ca="1"/>
        <v>20.284064820289601</v>
      </c>
      <c r="HH43" s="43">
        <f ca="1"/>
        <v>31.714445656776434</v>
      </c>
      <c r="HI43" s="43">
        <f ca="1"/>
        <v>42.501507293701181</v>
      </c>
      <c r="HJ43" s="43">
        <f ca="1"/>
        <v>44.027898066043846</v>
      </c>
      <c r="HK43" s="43">
        <f ca="1"/>
        <v>46.144575955867779</v>
      </c>
      <c r="HL43" s="43">
        <f ca="1"/>
        <v>49.046457870006563</v>
      </c>
      <c r="HM43" s="43">
        <f ca="1"/>
        <v>51.630039757728568</v>
      </c>
      <c r="HN43" s="43">
        <f ca="1"/>
        <v>49.771462615013121</v>
      </c>
      <c r="HO43" s="43">
        <f ca="1"/>
        <v>52.881785991668693</v>
      </c>
      <c r="HP43" s="43">
        <f ca="1"/>
        <v>50.528101141929625</v>
      </c>
      <c r="HQ43" s="43">
        <f ca="1"/>
        <v>51.663415468692776</v>
      </c>
      <c r="HR43" s="43">
        <f ca="1"/>
        <v>50.287683915615091</v>
      </c>
      <c r="HS43" s="43">
        <f ca="1"/>
        <v>48.646365411758424</v>
      </c>
      <c r="HT43" s="43">
        <f ca="1"/>
        <v>56.550140186786663</v>
      </c>
      <c r="HU43" s="43">
        <f ca="1"/>
        <v>47.999484005928039</v>
      </c>
      <c r="HV43" s="43">
        <f ca="1"/>
        <v>39.326090070247659</v>
      </c>
      <c r="HW43" s="43">
        <f ca="1"/>
        <v>35.360495588779443</v>
      </c>
      <c r="HX43" s="43">
        <f ca="1"/>
        <v>30.024441167354581</v>
      </c>
      <c r="HY43" s="43">
        <f ca="1"/>
        <v>20.254122791290271</v>
      </c>
      <c r="HZ43" s="43">
        <f ca="1"/>
        <v>30.056296374797839</v>
      </c>
      <c r="IA43" s="43">
        <f ca="1"/>
        <v>35.288820422172535</v>
      </c>
      <c r="IB43" s="43">
        <f ca="1"/>
        <v>39.540556910514837</v>
      </c>
      <c r="IC43" s="43">
        <f ca="1"/>
        <v>32.231121649742121</v>
      </c>
      <c r="ID43" s="43">
        <f ca="1"/>
        <v>39.522629054069498</v>
      </c>
      <c r="IE43" s="43">
        <f ca="1"/>
        <v>30.798659494876858</v>
      </c>
      <c r="IF43" s="43">
        <f ca="1"/>
        <v>21.040640889644607</v>
      </c>
      <c r="IG43" s="43">
        <f ca="1"/>
        <v>9.275032803535467</v>
      </c>
      <c r="IH43" s="43">
        <f ca="1"/>
        <v>23.279339787006393</v>
      </c>
      <c r="II43" s="43">
        <f ca="1"/>
        <v>35.4537906770706</v>
      </c>
      <c r="IJ43" s="43">
        <f ca="1"/>
        <v>32.105468439102168</v>
      </c>
      <c r="IK43" s="43">
        <f ca="1"/>
        <v>33.914576336383817</v>
      </c>
      <c r="IL43" s="43">
        <f ca="1"/>
        <v>43.029842946052554</v>
      </c>
      <c r="IM43" s="43">
        <f ca="1"/>
        <v>46.671674422740935</v>
      </c>
      <c r="IN43" s="43">
        <f ca="1"/>
        <v>55.874766815662369</v>
      </c>
      <c r="IO43" s="43">
        <f ca="1"/>
        <v>53.649700748920438</v>
      </c>
      <c r="IP43" s="43">
        <f ca="1"/>
        <v>45.124970399856565</v>
      </c>
      <c r="IQ43" s="43">
        <f ca="1"/>
        <v>37.54403431701661</v>
      </c>
      <c r="IR43" s="43">
        <f ca="1"/>
        <v>31.928759668350224</v>
      </c>
      <c r="IS43" s="43">
        <f ca="1"/>
        <v>31.48495166969299</v>
      </c>
      <c r="IT43" s="43">
        <f ca="1"/>
        <v>38.13713936614991</v>
      </c>
      <c r="IU43" s="43">
        <f ca="1"/>
        <v>42.488890029907239</v>
      </c>
      <c r="IV43" s="43">
        <f ca="1"/>
        <v>40.499744288921363</v>
      </c>
      <c r="IW43" s="43">
        <f ca="1"/>
        <v>42.083294472217574</v>
      </c>
      <c r="IX43" s="43">
        <f ca="1"/>
        <v>46.63698615694048</v>
      </c>
      <c r="IY43" s="43">
        <f ca="1"/>
        <v>34.408229038715362</v>
      </c>
      <c r="IZ43" s="43">
        <f ca="1"/>
        <v>27.292786880493153</v>
      </c>
      <c r="JA43" s="43">
        <f ca="1"/>
        <v>32.081997611999512</v>
      </c>
      <c r="JB43" s="43">
        <f ca="1"/>
        <v>50.492326682090749</v>
      </c>
      <c r="JC43" s="43">
        <f ca="1"/>
        <v>54.89947489070893</v>
      </c>
      <c r="JD43" s="43">
        <f ca="1"/>
        <v>54.956366803169246</v>
      </c>
      <c r="JE43" s="43">
        <f ca="1"/>
        <v>45.728717834949492</v>
      </c>
      <c r="JF43" s="43">
        <f ca="1"/>
        <v>46.982908760070799</v>
      </c>
      <c r="JG43" s="43">
        <f ca="1"/>
        <v>43.05383535289765</v>
      </c>
      <c r="JH43" s="43">
        <f ca="1"/>
        <v>37.576194548606878</v>
      </c>
      <c r="JI43" s="43">
        <f ca="1"/>
        <v>36.918673602104178</v>
      </c>
      <c r="JJ43" s="43">
        <f ca="1"/>
        <v>40.149559375286103</v>
      </c>
      <c r="JK43" s="43">
        <f ca="1"/>
        <v>42.677138162136089</v>
      </c>
      <c r="JL43" s="43">
        <f ca="1"/>
        <v>55.381977422237398</v>
      </c>
      <c r="JM43" s="43">
        <f ca="1"/>
        <v>59.364572346687297</v>
      </c>
      <c r="JN43" s="43">
        <f ca="1"/>
        <v>72.447939516067507</v>
      </c>
      <c r="JO43" s="43">
        <f ca="1"/>
        <v>65.766427999973288</v>
      </c>
      <c r="JP43" s="43">
        <f ca="1"/>
        <v>61.717137341499324</v>
      </c>
      <c r="JQ43" s="43">
        <f ca="1"/>
        <v>59.970267072677615</v>
      </c>
      <c r="JR43" s="43">
        <f ca="1"/>
        <v>58.593491854667661</v>
      </c>
      <c r="JS43" s="43">
        <f ca="1"/>
        <v>67.366423382759095</v>
      </c>
      <c r="JT43" s="43">
        <f ca="1"/>
        <v>89.794511470794689</v>
      </c>
      <c r="JU43" s="43">
        <f ca="1"/>
        <v>81.577428888797755</v>
      </c>
      <c r="JV43" s="43">
        <f ca="1"/>
        <v>78.585096147060398</v>
      </c>
      <c r="JW43" s="43">
        <f ca="1"/>
        <v>82.84357963037489</v>
      </c>
      <c r="JX43" s="43">
        <f ca="1"/>
        <v>79.053773403644556</v>
      </c>
      <c r="JY43" s="43">
        <f ca="1"/>
        <v>73.921886682033559</v>
      </c>
      <c r="JZ43" s="43">
        <f ca="1"/>
        <v>64.151203984737407</v>
      </c>
      <c r="KA43" s="43">
        <f ca="1"/>
        <v>62.466880608081823</v>
      </c>
      <c r="KB43" s="43">
        <f ca="1"/>
        <v>65.442155509471888</v>
      </c>
      <c r="KC43" s="43">
        <f ca="1"/>
        <v>62.712375418663029</v>
      </c>
      <c r="KD43" s="43">
        <f ca="1"/>
        <v>61.847926930904393</v>
      </c>
      <c r="KE43" s="43">
        <f ca="1"/>
        <v>56.642957243919369</v>
      </c>
      <c r="KF43" s="43">
        <f ca="1"/>
        <v>49.052697213649765</v>
      </c>
      <c r="KG43" s="43">
        <f ca="1"/>
        <v>42.506687025070192</v>
      </c>
      <c r="KH43" s="43">
        <f ca="1"/>
        <v>53.487971544265747</v>
      </c>
      <c r="KI43" s="43">
        <f ca="1"/>
        <v>58.813149432659131</v>
      </c>
      <c r="KJ43" s="43">
        <f ca="1"/>
        <v>58.329459076881406</v>
      </c>
      <c r="KK43" s="43">
        <f ca="1"/>
        <v>59.572214993953708</v>
      </c>
      <c r="KL43" s="43">
        <f ca="1"/>
        <v>57.423476796150197</v>
      </c>
      <c r="KM43" s="43">
        <f ca="1"/>
        <v>50.781148484230044</v>
      </c>
      <c r="KN43" s="43">
        <f ca="1"/>
        <v>49.898488251209258</v>
      </c>
      <c r="KO43" s="43">
        <f ca="1"/>
        <v>41.912172405242927</v>
      </c>
      <c r="KP43" s="43">
        <f ca="1"/>
        <v>35.337970468044261</v>
      </c>
      <c r="KQ43" s="43">
        <f ca="1"/>
        <v>28.841559128284445</v>
      </c>
      <c r="KR43" s="43">
        <f ca="1"/>
        <v>28.965798400878896</v>
      </c>
      <c r="KS43" s="43">
        <f ca="1"/>
        <v>48.131026533603674</v>
      </c>
      <c r="KT43" s="43">
        <f ca="1"/>
        <v>60.503659869670884</v>
      </c>
      <c r="KU43" s="43">
        <f ca="1"/>
        <v>60.168749794960021</v>
      </c>
      <c r="KV43" s="43">
        <f ca="1"/>
        <v>63.486914141178133</v>
      </c>
      <c r="KW43" s="43">
        <f ca="1"/>
        <v>61.484460718154907</v>
      </c>
      <c r="KX43" s="43">
        <f ca="1"/>
        <v>55.523794663906088</v>
      </c>
      <c r="KY43" s="43">
        <f ca="1"/>
        <v>51.249371363639824</v>
      </c>
      <c r="KZ43" s="43">
        <f ca="1"/>
        <v>47.608386868000039</v>
      </c>
      <c r="LA43" s="43">
        <f ca="1"/>
        <v>49.006526154518113</v>
      </c>
      <c r="LB43" s="43">
        <f ca="1"/>
        <v>43.367319472312928</v>
      </c>
      <c r="LC43" s="43">
        <f ca="1"/>
        <v>42.521370605468746</v>
      </c>
      <c r="LD43" s="43">
        <f ca="1"/>
        <v>47.143078933238968</v>
      </c>
      <c r="LE43" s="43">
        <f ca="1"/>
        <v>53.329236444473253</v>
      </c>
      <c r="LF43" s="43">
        <f ca="1"/>
        <v>61.748676768302929</v>
      </c>
      <c r="LG43" s="43">
        <f ca="1"/>
        <v>59.755889970302576</v>
      </c>
      <c r="LH43" s="43">
        <f ca="1"/>
        <v>51.496203919410689</v>
      </c>
      <c r="LI43" s="43">
        <f ca="1"/>
        <v>46.905398768901833</v>
      </c>
      <c r="LJ43" s="43">
        <f ca="1"/>
        <v>50.414360925197599</v>
      </c>
      <c r="LK43" s="43">
        <f ca="1"/>
        <v>54.808960722446457</v>
      </c>
      <c r="LL43" s="43">
        <f ca="1"/>
        <v>56.383685440540319</v>
      </c>
      <c r="LM43" s="43">
        <f ca="1"/>
        <v>68.786807070255279</v>
      </c>
      <c r="LN43" s="43">
        <f ca="1"/>
        <v>76.216900158882154</v>
      </c>
      <c r="LO43" s="43">
        <f ca="1"/>
        <v>83.07885807561874</v>
      </c>
      <c r="LP43" s="43">
        <f ca="1"/>
        <v>83.924496412277222</v>
      </c>
      <c r="LQ43" s="43">
        <f ca="1"/>
        <v>83.667339091300974</v>
      </c>
      <c r="LR43" s="43">
        <f ca="1"/>
        <v>85.417239863395693</v>
      </c>
      <c r="LS43" s="43">
        <f ca="1"/>
        <v>74.149783592224125</v>
      </c>
      <c r="LT43" s="43">
        <f ca="1"/>
        <v>57.098189176082613</v>
      </c>
      <c r="LU43" s="43">
        <f ca="1"/>
        <v>39.598822072029094</v>
      </c>
      <c r="LV43" s="43">
        <f ca="1"/>
        <v>33.721146144390104</v>
      </c>
      <c r="LW43" s="43">
        <f ca="1"/>
        <v>32.686027235031133</v>
      </c>
      <c r="LX43" s="43">
        <f ca="1"/>
        <v>45.360573556423191</v>
      </c>
      <c r="LY43" s="43">
        <f ca="1"/>
        <v>55.801151329517367</v>
      </c>
      <c r="LZ43" s="43">
        <f ca="1"/>
        <v>59.926468504428854</v>
      </c>
      <c r="MA43" s="43">
        <f ca="1"/>
        <v>61.597283085346234</v>
      </c>
      <c r="MB43" s="43">
        <f ca="1"/>
        <v>67.332327826499935</v>
      </c>
      <c r="MC43" s="43">
        <f ca="1"/>
        <v>64.108578744411489</v>
      </c>
      <c r="MD43" s="43">
        <f ca="1"/>
        <v>55.662440661907198</v>
      </c>
      <c r="ME43" s="43">
        <f ca="1"/>
        <v>45.501239675998676</v>
      </c>
      <c r="MF43" s="43">
        <f ca="1"/>
        <v>37.235213920593282</v>
      </c>
      <c r="MG43" s="43">
        <f ca="1"/>
        <v>35.301385164260864</v>
      </c>
      <c r="MH43" s="43">
        <f ca="1"/>
        <v>43.460563115119939</v>
      </c>
      <c r="MI43" s="43">
        <f ca="1"/>
        <v>46.851016790866851</v>
      </c>
      <c r="MJ43" s="43">
        <f ca="1"/>
        <v>48.562573618888848</v>
      </c>
      <c r="MK43" s="43">
        <f ca="1"/>
        <v>51.958128232002267</v>
      </c>
      <c r="ML43" s="43">
        <f ca="1"/>
        <v>61.138603804111469</v>
      </c>
      <c r="MM43" s="43">
        <f ca="1"/>
        <v>59.507628548622137</v>
      </c>
      <c r="MN43" s="43">
        <f ca="1"/>
        <v>50.381150446414935</v>
      </c>
      <c r="MO43" s="43">
        <f ca="1"/>
        <v>41.961442942142469</v>
      </c>
      <c r="MP43" s="43">
        <f ca="1"/>
        <v>39.383437563896194</v>
      </c>
      <c r="MQ43" s="43">
        <f ca="1"/>
        <v>42.527447752475723</v>
      </c>
      <c r="MR43" s="43">
        <f ca="1"/>
        <v>43.979231767654397</v>
      </c>
      <c r="MS43" s="43">
        <f ca="1"/>
        <v>46.394355169296261</v>
      </c>
      <c r="MT43" s="43">
        <f ca="1"/>
        <v>42.753967940807343</v>
      </c>
      <c r="MU43" s="43">
        <f ca="1"/>
        <v>41.429243412971516</v>
      </c>
      <c r="MV43" s="43">
        <f ca="1"/>
        <v>48.640560840606696</v>
      </c>
      <c r="MW43" s="43">
        <f ca="1"/>
        <v>49.523502810001389</v>
      </c>
      <c r="MX43" s="43">
        <f ca="1"/>
        <v>41.246300304889672</v>
      </c>
      <c r="MY43" s="43">
        <f ca="1"/>
        <v>29.642228859901422</v>
      </c>
      <c r="MZ43" s="43">
        <f ca="1"/>
        <v>26.042466045379655</v>
      </c>
      <c r="NA43" s="43">
        <f ca="1"/>
        <v>35.568300495147696</v>
      </c>
      <c r="NB43" s="43">
        <f ca="1"/>
        <v>43.34322974300386</v>
      </c>
      <c r="NC43" s="43">
        <f ca="1"/>
        <v>41.429918707370746</v>
      </c>
      <c r="ND43" s="43">
        <f ca="1"/>
        <v>40.005060589313501</v>
      </c>
      <c r="NE43" s="43">
        <f ca="1"/>
        <v>38.720190825939198</v>
      </c>
      <c r="NF43" s="43">
        <f ca="1"/>
        <v>34.082109507560716</v>
      </c>
      <c r="NG43" s="43">
        <f ca="1"/>
        <v>14.118443265914948</v>
      </c>
      <c r="NH43" s="43">
        <f ca="1"/>
        <v>9.154008891105633</v>
      </c>
      <c r="NI43" s="43">
        <f ca="1"/>
        <v>14.659783223152147</v>
      </c>
      <c r="NJ43" s="43">
        <f ca="1"/>
        <v>12.3041212182045</v>
      </c>
      <c r="NK43" s="43">
        <f ca="1"/>
        <v>5.9003765034675837</v>
      </c>
      <c r="NL43" s="43">
        <f ca="1"/>
        <v>11.633691463470456</v>
      </c>
      <c r="NM43" s="43">
        <f ca="1"/>
        <v>18.099827521324158</v>
      </c>
      <c r="NN43" s="43">
        <f ca="1"/>
        <v>27.80996275568009</v>
      </c>
      <c r="NO43" s="43">
        <f ca="1"/>
        <v>31.431415673255913</v>
      </c>
      <c r="NP43" s="43">
        <f ca="1"/>
        <v>29.622147163867965</v>
      </c>
      <c r="NQ43" s="43">
        <f ca="1"/>
        <v>27.664350492477411</v>
      </c>
      <c r="NR43" s="43">
        <f ca="1"/>
        <v>23.380084831237781</v>
      </c>
      <c r="NS43" s="43">
        <f ca="1"/>
        <v>25.909486425399791</v>
      </c>
      <c r="NT43" s="43">
        <f ca="1"/>
        <v>61.494366755008713</v>
      </c>
      <c r="NU43" s="43">
        <f ca="1"/>
        <v>61.36252857112882</v>
      </c>
      <c r="NV43" s="43">
        <f ca="1"/>
        <v>63.188648809433005</v>
      </c>
      <c r="NW43" s="43">
        <f ca="1"/>
        <v>40.113204882144913</v>
      </c>
      <c r="NX43" s="43">
        <f ca="1"/>
        <v>31.188387203216536</v>
      </c>
      <c r="NY43" s="43">
        <f ca="1"/>
        <v>22.175182230472558</v>
      </c>
      <c r="NZ43" s="43">
        <f ca="1"/>
        <v>10.21126741075517</v>
      </c>
      <c r="OA43" s="43">
        <f ca="1"/>
        <v>27.29186518049238</v>
      </c>
      <c r="OB43" s="43">
        <f ca="1"/>
        <v>33.35196497631074</v>
      </c>
      <c r="OC43" s="43">
        <f ca="1"/>
        <v>36.640370747566209</v>
      </c>
      <c r="OD43" s="43">
        <f ca="1"/>
        <v>32.144677924156184</v>
      </c>
      <c r="OE43" s="43">
        <f ca="1"/>
        <v>47.203781073570241</v>
      </c>
      <c r="OF43" s="43">
        <f ca="1"/>
        <v>45.729184567451483</v>
      </c>
      <c r="OG43" s="43">
        <f ca="1"/>
        <v>46.501117739677426</v>
      </c>
      <c r="OH43" s="43">
        <f ca="1"/>
        <v>54.002767213344583</v>
      </c>
      <c r="OI43" s="43">
        <f ca="1"/>
        <v>58.998989842891689</v>
      </c>
      <c r="OJ43" s="43">
        <f ca="1"/>
        <v>77.582243225574473</v>
      </c>
      <c r="OK43" s="43">
        <f ca="1"/>
        <v>86.255069829463963</v>
      </c>
      <c r="OL43" s="43">
        <f ca="1"/>
        <v>97.337649502277372</v>
      </c>
      <c r="OM43" s="43">
        <f ca="1"/>
        <v>84.515928836345665</v>
      </c>
      <c r="ON43" s="43">
        <f ca="1"/>
        <v>52.712433207988738</v>
      </c>
      <c r="OO43" s="43">
        <f ca="1"/>
        <v>38.275144258975985</v>
      </c>
      <c r="OP43" s="43">
        <f ca="1"/>
        <v>27.454248992919901</v>
      </c>
      <c r="OQ43" s="43">
        <f ca="1"/>
        <v>1.8010834484100258</v>
      </c>
      <c r="OR43" s="43">
        <f ca="1"/>
        <v>5.1852002053260833</v>
      </c>
      <c r="OS43" s="43">
        <f ca="1"/>
        <v>7.4304266939163313</v>
      </c>
      <c r="OT43" s="43">
        <f ca="1"/>
        <v>12.408139070987687</v>
      </c>
      <c r="OU43" s="43">
        <f ca="1"/>
        <v>-8.9501892380714594</v>
      </c>
      <c r="OV43" s="43">
        <f ca="1"/>
        <v>-5.1932037940025282</v>
      </c>
      <c r="OW43" s="43">
        <f ca="1"/>
        <v>-1.2169999599456673</v>
      </c>
      <c r="OX43" s="43">
        <f ca="1"/>
        <v>7.4138924579620493</v>
      </c>
      <c r="OY43" s="43">
        <f ca="1"/>
        <v>11.392628313064563</v>
      </c>
      <c r="OZ43" s="43">
        <f ca="1"/>
        <v>18.882537501811981</v>
      </c>
      <c r="PA43" s="43">
        <f ca="1"/>
        <v>7.1613548655510044</v>
      </c>
      <c r="PB43" s="43">
        <f ca="1"/>
        <v>3.1801935577392442</v>
      </c>
      <c r="PC43" s="43">
        <f ca="1"/>
        <v>-25.046429777145391</v>
      </c>
      <c r="PD43" s="43">
        <f ca="1"/>
        <v>0.28741068124773506</v>
      </c>
      <c r="PE43" s="43">
        <f ca="1"/>
        <v>-7.9961440596580644</v>
      </c>
      <c r="PF43" s="43">
        <f ca="1"/>
        <v>-4.9200174946784898</v>
      </c>
      <c r="PG43" s="43">
        <f ca="1"/>
        <v>10.909516928672787</v>
      </c>
      <c r="PH43" s="43">
        <f ca="1"/>
        <v>25.8129349102974</v>
      </c>
      <c r="PI43" s="43">
        <f ca="1"/>
        <v>31.145491167545316</v>
      </c>
      <c r="PJ43" s="43">
        <f ca="1"/>
        <v>40.086210379600516</v>
      </c>
      <c r="PK43" s="43">
        <f ca="1"/>
        <v>49.749140956401817</v>
      </c>
      <c r="PL43" s="43">
        <f ca="1"/>
        <v>50.502811378002178</v>
      </c>
      <c r="PM43" s="43">
        <f ca="1"/>
        <v>51.517616213321702</v>
      </c>
      <c r="PN43" s="43">
        <f ca="1"/>
        <v>56.509926047801969</v>
      </c>
      <c r="PO43" s="43">
        <f ca="1"/>
        <v>63.99177056121826</v>
      </c>
      <c r="PP43" s="43">
        <f ca="1"/>
        <v>65.841876624107357</v>
      </c>
      <c r="PQ43" s="43">
        <f ca="1"/>
        <v>61.318935478210449</v>
      </c>
      <c r="PR43" s="43">
        <f ca="1"/>
        <v>56.848187977790815</v>
      </c>
      <c r="PS43" s="43">
        <f ca="1"/>
        <v>46.679770879268659</v>
      </c>
      <c r="PT43" s="43">
        <f ca="1"/>
        <v>43.827406052589396</v>
      </c>
      <c r="PU43" s="43">
        <f ca="1"/>
        <v>47.680959651947006</v>
      </c>
      <c r="PV43" s="43">
        <f ca="1"/>
        <v>47.182247590064975</v>
      </c>
      <c r="PW43" s="43">
        <f ca="1"/>
        <v>49.14102021265029</v>
      </c>
      <c r="PX43" s="43">
        <f ca="1"/>
        <v>57.084278533458729</v>
      </c>
      <c r="PY43" s="43">
        <f ca="1"/>
        <v>51.7785376152992</v>
      </c>
      <c r="PZ43" s="43">
        <f ca="1"/>
        <v>52.907316377162914</v>
      </c>
      <c r="QA43" s="43">
        <f ca="1"/>
        <v>54.027798784255964</v>
      </c>
      <c r="QB43" s="43">
        <f ca="1"/>
        <v>49.526199620246899</v>
      </c>
      <c r="QC43" s="43">
        <f ca="1"/>
        <v>45.987459207534783</v>
      </c>
      <c r="QD43" s="43">
        <f ca="1"/>
        <v>41.583499518871321</v>
      </c>
      <c r="QE43" s="43">
        <f ca="1"/>
        <v>39.878058118820178</v>
      </c>
      <c r="QF43" s="43">
        <f ca="1"/>
        <v>46.816365420341498</v>
      </c>
      <c r="QG43" s="43">
        <f ca="1"/>
        <v>39.383325109004971</v>
      </c>
      <c r="QH43" s="43">
        <f ca="1"/>
        <v>44.657338460922247</v>
      </c>
      <c r="QI43" s="43">
        <f ca="1"/>
        <v>53.742283593654619</v>
      </c>
      <c r="QJ43" s="43">
        <f ca="1"/>
        <v>58.322269670963294</v>
      </c>
      <c r="QK43" s="43">
        <f ca="1"/>
        <v>50.722318146228787</v>
      </c>
      <c r="QL43" s="43">
        <f ca="1"/>
        <v>40.34992357730863</v>
      </c>
      <c r="QM43" s="43">
        <f ca="1"/>
        <v>40.130223032951363</v>
      </c>
      <c r="QN43" s="43">
        <f ca="1"/>
        <v>34.587362762451193</v>
      </c>
      <c r="QO43" s="43">
        <f ca="1"/>
        <v>32.963996669292442</v>
      </c>
      <c r="QP43" s="43">
        <f ca="1"/>
        <v>27.989815680027021</v>
      </c>
      <c r="QQ43" s="43">
        <f ca="1"/>
        <v>32.575587354183199</v>
      </c>
      <c r="QR43" s="43">
        <f ca="1"/>
        <v>27.174744169712056</v>
      </c>
      <c r="QS43" s="43">
        <f ca="1"/>
        <v>26.99483941078185</v>
      </c>
      <c r="QT43" s="43">
        <f ca="1"/>
        <v>31.655386936187753</v>
      </c>
      <c r="QU43" s="43">
        <f ca="1"/>
        <v>29.407820805549619</v>
      </c>
      <c r="QV43" s="43">
        <f ca="1"/>
        <v>29.13130827569961</v>
      </c>
      <c r="QW43" s="43">
        <f ca="1"/>
        <v>29.139155889987961</v>
      </c>
      <c r="QX43" s="43">
        <f ca="1"/>
        <v>27.583285430908205</v>
      </c>
      <c r="QY43" s="43">
        <f ca="1"/>
        <v>24.671984393596659</v>
      </c>
      <c r="QZ43" s="43">
        <f ca="1"/>
        <v>28.318371116638161</v>
      </c>
      <c r="RA43" s="43">
        <f ca="1"/>
        <v>35.130683481216408</v>
      </c>
      <c r="RB43" s="43">
        <f ca="1"/>
        <v>34.38983782911302</v>
      </c>
      <c r="RC43" s="43">
        <f ca="1"/>
        <v>14.174441806316395</v>
      </c>
      <c r="RD43" s="43">
        <f ca="1"/>
        <v>1.2442693614959524</v>
      </c>
      <c r="RE43" s="43">
        <f ca="1"/>
        <v>-0.15592244958878609</v>
      </c>
      <c r="RF43" s="43">
        <f ca="1"/>
        <v>-3.4467022876739577</v>
      </c>
      <c r="RG43" s="43">
        <f ca="1"/>
        <v>-7.8895359792709314</v>
      </c>
      <c r="RH43" s="43">
        <f ca="1"/>
        <v>-7.0803828978538377</v>
      </c>
      <c r="RI43" s="43">
        <f ca="1"/>
        <v>-1.2036574840545597</v>
      </c>
      <c r="RJ43" s="43">
        <f ca="1"/>
        <v>6.2734936351776014</v>
      </c>
      <c r="RK43" s="43">
        <f ca="1"/>
        <v>10.569345932006854</v>
      </c>
      <c r="RL43" s="43">
        <f ca="1"/>
        <v>11.219951235294332</v>
      </c>
      <c r="RM43" s="43">
        <f ca="1"/>
        <v>12.042122226238263</v>
      </c>
      <c r="RN43" s="43">
        <f ca="1"/>
        <v>17.693037426471705</v>
      </c>
      <c r="RO43" s="43">
        <f ca="1"/>
        <v>18.71273423671721</v>
      </c>
      <c r="RP43" s="43">
        <f ca="1"/>
        <v>12.604977561473845</v>
      </c>
      <c r="RQ43" s="43">
        <f ca="1"/>
        <v>5.5948173298835684</v>
      </c>
      <c r="RR43" s="43">
        <f ca="1"/>
        <v>3.6530707154273898</v>
      </c>
      <c r="RS43" s="43">
        <f ca="1"/>
        <v>5.1902926492690824</v>
      </c>
      <c r="RT43" s="43">
        <f ca="1"/>
        <v>7.7604266824722288</v>
      </c>
      <c r="RU43" s="43">
        <f ca="1"/>
        <v>12.803385167121917</v>
      </c>
      <c r="RV43" s="43">
        <f ca="1"/>
        <v>12.038472434520713</v>
      </c>
      <c r="RW43" s="43">
        <f ca="1"/>
        <v>17.859784356117245</v>
      </c>
      <c r="RX43" s="43">
        <f ca="1"/>
        <v>27.980931993961349</v>
      </c>
      <c r="RY43" s="43">
        <f ca="1"/>
        <v>29.333716514587408</v>
      </c>
      <c r="RZ43" s="43">
        <f ca="1"/>
        <v>26.481191390991199</v>
      </c>
      <c r="SA43" s="43">
        <f ca="1"/>
        <v>26.54856457185744</v>
      </c>
      <c r="SB43" s="43">
        <f ca="1"/>
        <v>33.138287961006171</v>
      </c>
      <c r="SC43" s="43">
        <f ca="1"/>
        <v>35.576096845626836</v>
      </c>
      <c r="SD43" s="43">
        <f ca="1"/>
        <v>48.108660633564</v>
      </c>
      <c r="SE43" s="43">
        <f ca="1"/>
        <v>51.673964076042182</v>
      </c>
      <c r="SF43" s="43">
        <f ca="1"/>
        <v>52.661312006950382</v>
      </c>
      <c r="SG43" s="43">
        <f ca="1"/>
        <v>53.2479952750206</v>
      </c>
      <c r="SH43" s="43">
        <f ca="1"/>
        <v>53.182644433498396</v>
      </c>
      <c r="SI43" s="43">
        <f ca="1"/>
        <v>48.669591403484347</v>
      </c>
      <c r="SJ43" s="43">
        <f ca="1"/>
        <v>52.717547548294064</v>
      </c>
      <c r="SK43" s="43">
        <f ca="1"/>
        <v>50.734983632564536</v>
      </c>
    </row>
    <row r="49" spans="3:516" x14ac:dyDescent="0.25">
      <c r="C49" s="46" t="s">
        <v>506</v>
      </c>
      <c r="F49" s="45" cm="1">
        <f t="array" aca="1" ref="F49:SK49" ca="1">IF(OFFSET(bHist!$A$1,_xlfn.XMATCH(C49,bHist!B:B,0)-1,3,1,500)=0,"-",OFFSET(bHist!$A$1,_xlfn.XMATCH(C49,bHist!B:B,0)-1,3,1,500))</f>
        <v>203.87397202205656</v>
      </c>
      <c r="G49" s="43">
        <f ca="1"/>
        <v>204.05513727939129</v>
      </c>
      <c r="H49" s="43">
        <f ca="1"/>
        <v>212.01740038490297</v>
      </c>
      <c r="I49" s="43">
        <f ca="1"/>
        <v>214.13132869148254</v>
      </c>
      <c r="J49" s="43">
        <f ca="1"/>
        <v>220.42406887304784</v>
      </c>
      <c r="K49" s="43">
        <f ca="1"/>
        <v>234.93530589425563</v>
      </c>
      <c r="L49" s="43">
        <f ca="1"/>
        <v>245.7021272928715</v>
      </c>
      <c r="M49" s="43">
        <f ca="1"/>
        <v>246.66700744795801</v>
      </c>
      <c r="N49" s="43">
        <f ca="1"/>
        <v>250.15518933641908</v>
      </c>
      <c r="O49" s="43">
        <f ca="1"/>
        <v>245.39985155963896</v>
      </c>
      <c r="P49" s="43">
        <f ca="1"/>
        <v>242.0668111898899</v>
      </c>
      <c r="Q49" s="43">
        <f ca="1"/>
        <v>245.59302777326107</v>
      </c>
      <c r="R49" s="43">
        <f ca="1"/>
        <v>235.52784640443323</v>
      </c>
      <c r="S49" s="43">
        <f ca="1"/>
        <v>232.2318398165703</v>
      </c>
      <c r="T49" s="43">
        <f ca="1"/>
        <v>209.6412328660488</v>
      </c>
      <c r="U49" s="43">
        <f ca="1"/>
        <v>179.35260384833813</v>
      </c>
      <c r="V49" s="43">
        <f ca="1"/>
        <v>203.58971272325516</v>
      </c>
      <c r="W49" s="43">
        <f ca="1"/>
        <v>202.29853492236137</v>
      </c>
      <c r="X49" s="43">
        <f ca="1"/>
        <v>196.58632429468634</v>
      </c>
      <c r="Y49" s="43">
        <f ca="1"/>
        <v>174.59726607155798</v>
      </c>
      <c r="Z49" s="43">
        <f ca="1"/>
        <v>156.91613750350476</v>
      </c>
      <c r="AA49" s="43">
        <f ca="1"/>
        <v>135.84391561031342</v>
      </c>
      <c r="AB49" s="43">
        <f ca="1"/>
        <v>143.78415862929819</v>
      </c>
      <c r="AC49" s="43">
        <f ca="1"/>
        <v>165.65510911560057</v>
      </c>
      <c r="AD49" s="43">
        <f ca="1"/>
        <v>178.70201038277148</v>
      </c>
      <c r="AE49" s="43">
        <f ca="1"/>
        <v>192.87393788886072</v>
      </c>
      <c r="AF49" s="43">
        <f ca="1"/>
        <v>193.47248387718199</v>
      </c>
      <c r="AG49" s="43">
        <f ca="1"/>
        <v>191.97611890637873</v>
      </c>
      <c r="AH49" s="43">
        <f ca="1"/>
        <v>185.05580625879765</v>
      </c>
      <c r="AI49" s="43">
        <f ca="1"/>
        <v>182.72267799997331</v>
      </c>
      <c r="AJ49" s="43">
        <f ca="1"/>
        <v>197.14183102297781</v>
      </c>
      <c r="AK49" s="43">
        <f ca="1"/>
        <v>218.33816613113882</v>
      </c>
      <c r="AL49" s="43">
        <f ca="1"/>
        <v>221.91743110477924</v>
      </c>
      <c r="AM49" s="43">
        <f ca="1"/>
        <v>224.27057762408256</v>
      </c>
      <c r="AN49" s="43">
        <f ca="1"/>
        <v>238.37144030547142</v>
      </c>
      <c r="AO49" s="43">
        <f ca="1"/>
        <v>251.59950682997703</v>
      </c>
      <c r="AP49" s="43">
        <f ca="1"/>
        <v>282.16138510322571</v>
      </c>
      <c r="AQ49" s="43">
        <f ca="1"/>
        <v>301.6271415929794</v>
      </c>
      <c r="AR49" s="43">
        <f ca="1"/>
        <v>304.10139858818053</v>
      </c>
      <c r="AS49" s="43">
        <f ca="1"/>
        <v>296.00401222443577</v>
      </c>
      <c r="AT49" s="43">
        <f ca="1"/>
        <v>292.75504854869843</v>
      </c>
      <c r="AU49" s="43">
        <f ca="1"/>
        <v>293.53075614225861</v>
      </c>
      <c r="AV49" s="43">
        <f ca="1"/>
        <v>297.46434432637687</v>
      </c>
      <c r="AW49" s="43">
        <f ca="1"/>
        <v>298.63140891230103</v>
      </c>
      <c r="AX49" s="43">
        <f ca="1"/>
        <v>305.56573434221741</v>
      </c>
      <c r="AY49" s="43">
        <f ca="1"/>
        <v>318.58561095774178</v>
      </c>
      <c r="AZ49" s="43">
        <f ca="1"/>
        <v>324.7382233159542</v>
      </c>
      <c r="BA49" s="43">
        <f ca="1"/>
        <v>293.72593418192866</v>
      </c>
      <c r="BB49" s="43">
        <f ca="1"/>
        <v>285.0760438289642</v>
      </c>
      <c r="BC49" s="43">
        <f ca="1"/>
        <v>264.02484110927583</v>
      </c>
      <c r="BD49" s="43">
        <f ca="1"/>
        <v>240.42831656968593</v>
      </c>
      <c r="BE49" s="43">
        <f ca="1"/>
        <v>267.24177556824685</v>
      </c>
      <c r="BF49" s="43">
        <f ca="1"/>
        <v>277.49612949860096</v>
      </c>
      <c r="BG49" s="43">
        <f ca="1"/>
        <v>322.00773258662224</v>
      </c>
      <c r="BH49" s="43">
        <f ca="1"/>
        <v>336.69412938702106</v>
      </c>
      <c r="BI49" s="43">
        <f ca="1"/>
        <v>267.52903760612014</v>
      </c>
      <c r="BJ49" s="43">
        <f ca="1"/>
        <v>243.03269225800037</v>
      </c>
      <c r="BK49" s="43">
        <f ca="1"/>
        <v>244.35489836263656</v>
      </c>
      <c r="BL49" s="43">
        <f ca="1"/>
        <v>227.22827560985087</v>
      </c>
      <c r="BM49" s="43">
        <f ca="1"/>
        <v>228.35230093574523</v>
      </c>
      <c r="BN49" s="43">
        <f ca="1"/>
        <v>271.01721949458118</v>
      </c>
      <c r="BO49" s="43">
        <f ca="1"/>
        <v>295.19427358806132</v>
      </c>
      <c r="BP49" s="43">
        <f ca="1"/>
        <v>309.43626500582695</v>
      </c>
      <c r="BQ49" s="43">
        <f ca="1"/>
        <v>332.15598973643779</v>
      </c>
      <c r="BR49" s="43">
        <f ca="1"/>
        <v>339.21643020737167</v>
      </c>
      <c r="BS49" s="43">
        <f ca="1"/>
        <v>336.32879613327981</v>
      </c>
      <c r="BT49" s="43">
        <f ca="1"/>
        <v>337.33471372234823</v>
      </c>
      <c r="BU49" s="43">
        <f ca="1"/>
        <v>337.1505457259417</v>
      </c>
      <c r="BV49" s="43">
        <f ca="1"/>
        <v>341.05310560631756</v>
      </c>
      <c r="BW49" s="43">
        <f ca="1"/>
        <v>333.1999420204163</v>
      </c>
      <c r="BX49" s="43">
        <f ca="1"/>
        <v>346.1757784628868</v>
      </c>
      <c r="BY49" s="43">
        <f ca="1"/>
        <v>376.41035817730426</v>
      </c>
      <c r="BZ49" s="43">
        <f ca="1"/>
        <v>484.10159316301349</v>
      </c>
      <c r="CA49" s="43">
        <f ca="1"/>
        <v>512.10914139914507</v>
      </c>
      <c r="CB49" s="43">
        <f ca="1"/>
        <v>499.02720817613601</v>
      </c>
      <c r="CC49" s="43">
        <f ca="1"/>
        <v>537.41422447061541</v>
      </c>
      <c r="CD49" s="43">
        <f ca="1"/>
        <v>537.02286747825144</v>
      </c>
      <c r="CE49" s="43">
        <f ca="1"/>
        <v>446.8536158897877</v>
      </c>
      <c r="CF49" s="43">
        <f ca="1"/>
        <v>366.23107272374631</v>
      </c>
      <c r="CG49" s="43">
        <f ca="1"/>
        <v>278.90941868841645</v>
      </c>
      <c r="CH49" s="43">
        <f ca="1"/>
        <v>273.03706197690963</v>
      </c>
      <c r="CI49" s="43">
        <f ca="1"/>
        <v>223.25865455687045</v>
      </c>
      <c r="CJ49" s="43">
        <f ca="1"/>
        <v>215.77682970285417</v>
      </c>
      <c r="CK49" s="43">
        <f ca="1"/>
        <v>237.3985528461933</v>
      </c>
      <c r="CL49" s="43">
        <f ca="1"/>
        <v>148.47243523347376</v>
      </c>
      <c r="CM49" s="43">
        <f ca="1"/>
        <v>122.19346378970145</v>
      </c>
      <c r="CN49" s="43">
        <f ca="1"/>
        <v>115.60845700514317</v>
      </c>
      <c r="CO49" s="43">
        <f ca="1"/>
        <v>120.0204816147089</v>
      </c>
      <c r="CP49" s="43">
        <f ca="1"/>
        <v>141.58815545475483</v>
      </c>
      <c r="CQ49" s="43">
        <f ca="1"/>
        <v>146.42957175159452</v>
      </c>
      <c r="CR49" s="43">
        <f ca="1"/>
        <v>124.9890138655901</v>
      </c>
      <c r="CS49" s="43">
        <f ca="1"/>
        <v>115.57242413628101</v>
      </c>
      <c r="CT49" s="43">
        <f ca="1"/>
        <v>110.79806901204586</v>
      </c>
      <c r="CU49" s="43">
        <f ca="1"/>
        <v>102.83980955862998</v>
      </c>
      <c r="CV49" s="43">
        <f ca="1"/>
        <v>88.13839906287194</v>
      </c>
      <c r="CW49" s="43">
        <f ca="1"/>
        <v>88.599819966912278</v>
      </c>
      <c r="CX49" s="43">
        <f ca="1"/>
        <v>89.685810597896577</v>
      </c>
      <c r="CY49" s="43">
        <f ca="1"/>
        <v>91.683632993698112</v>
      </c>
      <c r="CZ49" s="43">
        <f ca="1"/>
        <v>90.431490800738345</v>
      </c>
      <c r="DA49" s="43">
        <f ca="1"/>
        <v>91.114113483071336</v>
      </c>
      <c r="DB49" s="43">
        <f ca="1"/>
        <v>91.417390129327771</v>
      </c>
      <c r="DC49" s="43">
        <f ca="1"/>
        <v>90.757788446545604</v>
      </c>
      <c r="DD49" s="43">
        <f ca="1"/>
        <v>91.511475953578952</v>
      </c>
      <c r="DE49" s="43">
        <f ca="1"/>
        <v>92.568440106868735</v>
      </c>
      <c r="DF49" s="43">
        <f ca="1"/>
        <v>90.375439671397217</v>
      </c>
      <c r="DG49" s="43">
        <f ca="1"/>
        <v>88.489719534277924</v>
      </c>
      <c r="DH49" s="43">
        <f ca="1"/>
        <v>90.648688926935193</v>
      </c>
      <c r="DI49" s="43">
        <f ca="1"/>
        <v>93.504293784260753</v>
      </c>
      <c r="DJ49" s="43">
        <f ca="1"/>
        <v>106.01971023571491</v>
      </c>
      <c r="DK49" s="43">
        <f ca="1"/>
        <v>105.90060158586502</v>
      </c>
      <c r="DL49" s="43">
        <f ca="1"/>
        <v>104.39022383272648</v>
      </c>
      <c r="DM49" s="43">
        <f ca="1"/>
        <v>101.92797779381274</v>
      </c>
      <c r="DN49" s="43">
        <f ca="1"/>
        <v>104.20005035817624</v>
      </c>
      <c r="DO49" s="43">
        <f ca="1"/>
        <v>107.91844224214553</v>
      </c>
      <c r="DP49" s="43">
        <f ca="1"/>
        <v>93.562346739649783</v>
      </c>
      <c r="DQ49" s="43">
        <f ca="1"/>
        <v>88.801003484725953</v>
      </c>
      <c r="DR49" s="43">
        <f ca="1"/>
        <v>83.143843073368075</v>
      </c>
      <c r="DS49" s="43">
        <f ca="1"/>
        <v>82.230009482502936</v>
      </c>
      <c r="DT49" s="43">
        <f ca="1"/>
        <v>79.649655706763269</v>
      </c>
      <c r="DU49" s="43">
        <f ca="1"/>
        <v>81.508351192235949</v>
      </c>
      <c r="DV49" s="43">
        <f ca="1"/>
        <v>83.62528223788739</v>
      </c>
      <c r="DW49" s="43">
        <f ca="1"/>
        <v>87.438760859131804</v>
      </c>
      <c r="DX49" s="43">
        <f ca="1"/>
        <v>87.385712468862536</v>
      </c>
      <c r="DY49" s="43">
        <f ca="1"/>
        <v>86.609003962278365</v>
      </c>
      <c r="DZ49" s="43">
        <f ca="1"/>
        <v>87.841127894759168</v>
      </c>
      <c r="EA49" s="43">
        <f ca="1"/>
        <v>89.273434432029717</v>
      </c>
      <c r="EB49" s="43">
        <f ca="1"/>
        <v>93.382182395339015</v>
      </c>
      <c r="EC49" s="43">
        <f ca="1"/>
        <v>91.891822902679451</v>
      </c>
      <c r="ED49" s="43">
        <f ca="1"/>
        <v>88.807008962869645</v>
      </c>
      <c r="EE49" s="43">
        <f ca="1"/>
        <v>85.510001461982725</v>
      </c>
      <c r="EF49" s="43">
        <f ca="1"/>
        <v>82.57332264971734</v>
      </c>
      <c r="EG49" s="43">
        <f ca="1"/>
        <v>80.267219042539594</v>
      </c>
      <c r="EH49" s="43">
        <f ca="1"/>
        <v>79.959938744187355</v>
      </c>
      <c r="EI49" s="43">
        <f ca="1"/>
        <v>82.388153740286825</v>
      </c>
      <c r="EJ49" s="43">
        <f ca="1"/>
        <v>83.29698276603223</v>
      </c>
      <c r="EK49" s="43">
        <f ca="1"/>
        <v>84.330925919771204</v>
      </c>
      <c r="EL49" s="43">
        <f ca="1"/>
        <v>84.061680316329003</v>
      </c>
      <c r="EM49" s="43">
        <f ca="1"/>
        <v>84.728288390278806</v>
      </c>
      <c r="EN49" s="43">
        <f ca="1"/>
        <v>85.77324158728122</v>
      </c>
      <c r="EO49" s="43">
        <f ca="1"/>
        <v>86.64603774416446</v>
      </c>
      <c r="EP49" s="43">
        <f ca="1"/>
        <v>87.017376476049421</v>
      </c>
      <c r="EQ49" s="43">
        <f ca="1"/>
        <v>87.244583732485779</v>
      </c>
      <c r="ER49" s="43">
        <f ca="1"/>
        <v>89.629759468555449</v>
      </c>
      <c r="ES49" s="43">
        <f ca="1"/>
        <v>91.710657645344725</v>
      </c>
      <c r="ET49" s="43">
        <f ca="1"/>
        <v>90.580626841306696</v>
      </c>
      <c r="EU49" s="43">
        <f ca="1"/>
        <v>92.435318674683572</v>
      </c>
      <c r="EV49" s="43">
        <f ca="1"/>
        <v>95.804391913294793</v>
      </c>
      <c r="EW49" s="43">
        <f ca="1"/>
        <v>99.90012800729275</v>
      </c>
      <c r="EX49" s="43">
        <f ca="1"/>
        <v>104.53135256910325</v>
      </c>
      <c r="EY49" s="43">
        <f ca="1"/>
        <v>104.18904031491279</v>
      </c>
      <c r="EZ49" s="43">
        <f ca="1"/>
        <v>97.705125745773316</v>
      </c>
      <c r="FA49" s="43">
        <f ca="1"/>
        <v>100.01122935295105</v>
      </c>
      <c r="FB49" s="43">
        <f ca="1"/>
        <v>100.94107755219937</v>
      </c>
      <c r="FC49" s="43">
        <f ca="1"/>
        <v>99.797033965826031</v>
      </c>
      <c r="FD49" s="43">
        <f ca="1"/>
        <v>97.750166831851004</v>
      </c>
      <c r="FE49" s="43">
        <f ca="1"/>
        <v>103.90978558123112</v>
      </c>
      <c r="FF49" s="43">
        <f ca="1"/>
        <v>119.44495662593842</v>
      </c>
      <c r="FG49" s="43">
        <f ca="1"/>
        <v>122.17744918131828</v>
      </c>
      <c r="FH49" s="43">
        <f ca="1"/>
        <v>123.08427638101577</v>
      </c>
      <c r="FI49" s="43">
        <f ca="1"/>
        <v>113.73174508523941</v>
      </c>
      <c r="FJ49" s="43">
        <f ca="1"/>
        <v>110.69697679662706</v>
      </c>
      <c r="FK49" s="43">
        <f ca="1"/>
        <v>108.99042009079457</v>
      </c>
      <c r="FL49" s="43">
        <f ca="1"/>
        <v>108.72417722642422</v>
      </c>
      <c r="FM49" s="43">
        <f ca="1"/>
        <v>105.4251678994894</v>
      </c>
      <c r="FN49" s="43">
        <f ca="1"/>
        <v>102.12916131162643</v>
      </c>
      <c r="FO49" s="43">
        <f ca="1"/>
        <v>102.0851211385727</v>
      </c>
      <c r="FP49" s="43">
        <f ca="1"/>
        <v>97.983379566431054</v>
      </c>
      <c r="FQ49" s="43">
        <f ca="1"/>
        <v>92.442325065851222</v>
      </c>
      <c r="FR49" s="43">
        <f ca="1"/>
        <v>93.584366826176634</v>
      </c>
      <c r="FS49" s="43">
        <f ca="1"/>
        <v>91.115114396095279</v>
      </c>
      <c r="FT49" s="43">
        <f ca="1"/>
        <v>93.88664255940914</v>
      </c>
      <c r="FU49" s="43">
        <f ca="1"/>
        <v>97.129600757002834</v>
      </c>
      <c r="FV49" s="43">
        <f ca="1"/>
        <v>97.06253958439828</v>
      </c>
      <c r="FW49" s="43">
        <f ca="1"/>
        <v>92.666529583215706</v>
      </c>
      <c r="FX49" s="43">
        <f ca="1"/>
        <v>88.775980659127228</v>
      </c>
      <c r="FY49" s="43">
        <f ca="1"/>
        <v>85.422922028899194</v>
      </c>
      <c r="FZ49" s="43">
        <f ca="1"/>
        <v>86.23666431736946</v>
      </c>
      <c r="GA49" s="43">
        <f ca="1"/>
        <v>89.167337651491167</v>
      </c>
      <c r="GB49" s="43">
        <f ca="1"/>
        <v>92.337229198336601</v>
      </c>
      <c r="GC49" s="43">
        <f ca="1"/>
        <v>91.284268697142593</v>
      </c>
      <c r="GD49" s="43">
        <f ca="1"/>
        <v>91.56352343082429</v>
      </c>
      <c r="GE49" s="43">
        <f ca="1"/>
        <v>94.427135592341415</v>
      </c>
      <c r="GF49" s="43">
        <f ca="1"/>
        <v>96.021590039491656</v>
      </c>
      <c r="GG49" s="43">
        <f ca="1"/>
        <v>98.527876251459119</v>
      </c>
      <c r="GH49" s="43">
        <f ca="1"/>
        <v>102.05209100878238</v>
      </c>
      <c r="GI49" s="43">
        <f ca="1"/>
        <v>105.19796064305307</v>
      </c>
      <c r="GJ49" s="43">
        <f ca="1"/>
        <v>105.81452306580543</v>
      </c>
      <c r="GK49" s="43">
        <f ca="1"/>
        <v>110.43573849737643</v>
      </c>
      <c r="GL49" s="43">
        <f ca="1"/>
        <v>113.34839539706708</v>
      </c>
      <c r="GM49" s="43">
        <f ca="1"/>
        <v>114.89680784511566</v>
      </c>
      <c r="GN49" s="43">
        <f ca="1"/>
        <v>109.99433585381509</v>
      </c>
      <c r="GO49" s="43">
        <f ca="1"/>
        <v>109.83919433510304</v>
      </c>
      <c r="GP49" s="43">
        <f ca="1"/>
        <v>110.68997040545941</v>
      </c>
      <c r="GQ49" s="43">
        <f ca="1"/>
        <v>101.98903348827362</v>
      </c>
      <c r="GR49" s="43">
        <f ca="1"/>
        <v>97.858265438437471</v>
      </c>
      <c r="GS49" s="43">
        <f ca="1"/>
        <v>99.423693407893182</v>
      </c>
      <c r="GT49" s="43">
        <f ca="1"/>
        <v>100.77993055534363</v>
      </c>
      <c r="GU49" s="43">
        <f ca="1"/>
        <v>103.77966688811779</v>
      </c>
      <c r="GV49" s="43">
        <f ca="1"/>
        <v>105.42316607344151</v>
      </c>
      <c r="GW49" s="43">
        <f ca="1"/>
        <v>103.6915865420103</v>
      </c>
      <c r="GX49" s="43">
        <f ca="1"/>
        <v>104.48731239604949</v>
      </c>
      <c r="GY49" s="43">
        <f ca="1"/>
        <v>101.41250758647918</v>
      </c>
      <c r="GZ49" s="43">
        <f ca="1"/>
        <v>108.11161845576764</v>
      </c>
      <c r="HA49" s="43">
        <f ca="1"/>
        <v>109.84419890022278</v>
      </c>
      <c r="HB49" s="43">
        <f ca="1"/>
        <v>100.37956534576416</v>
      </c>
      <c r="HC49" s="43">
        <f ca="1"/>
        <v>96.89538710939884</v>
      </c>
      <c r="HD49" s="43">
        <f ca="1"/>
        <v>92.739596233963965</v>
      </c>
      <c r="HE49" s="43">
        <f ca="1"/>
        <v>91.03804409325123</v>
      </c>
      <c r="HF49" s="43">
        <f ca="1"/>
        <v>119.8253035750389</v>
      </c>
      <c r="HG49" s="43">
        <f ca="1"/>
        <v>117.85750856995583</v>
      </c>
      <c r="HH49" s="43">
        <f ca="1"/>
        <v>110.97823335635661</v>
      </c>
      <c r="HI49" s="43">
        <f ca="1"/>
        <v>107.78832354903221</v>
      </c>
      <c r="HJ49" s="43">
        <f ca="1"/>
        <v>102.24526722240448</v>
      </c>
      <c r="HK49" s="43">
        <f ca="1"/>
        <v>113.39643922221661</v>
      </c>
      <c r="HL49" s="43">
        <f ca="1"/>
        <v>115.30017579376697</v>
      </c>
      <c r="HM49" s="43">
        <f ca="1"/>
        <v>110.10543719947337</v>
      </c>
      <c r="HN49" s="43">
        <f ca="1"/>
        <v>106.70133200502396</v>
      </c>
      <c r="HO49" s="43">
        <f ca="1"/>
        <v>106.55519870352745</v>
      </c>
      <c r="HP49" s="43">
        <f ca="1"/>
        <v>106.6693027882576</v>
      </c>
      <c r="HQ49" s="43">
        <f ca="1"/>
        <v>102.39540417599679</v>
      </c>
      <c r="HR49" s="43">
        <f ca="1"/>
        <v>102.53453108632564</v>
      </c>
      <c r="HS49" s="43">
        <f ca="1"/>
        <v>101.10522728812695</v>
      </c>
      <c r="HT49" s="43">
        <f ca="1"/>
        <v>99.733976445317268</v>
      </c>
      <c r="HU49" s="43">
        <f ca="1"/>
        <v>109.25566204214097</v>
      </c>
      <c r="HV49" s="43">
        <f ca="1"/>
        <v>121.58691049718857</v>
      </c>
      <c r="HW49" s="43">
        <f ca="1"/>
        <v>123.00220151305199</v>
      </c>
      <c r="HX49" s="43">
        <f ca="1"/>
        <v>132.21660681152343</v>
      </c>
      <c r="HY49" s="43">
        <f ca="1"/>
        <v>140.69333921134472</v>
      </c>
      <c r="HZ49" s="43">
        <f ca="1"/>
        <v>129.46309508264065</v>
      </c>
      <c r="IA49" s="43">
        <f ca="1"/>
        <v>123.79592554104329</v>
      </c>
      <c r="IB49" s="43">
        <f ca="1"/>
        <v>119.71119949030877</v>
      </c>
      <c r="IC49" s="43">
        <f ca="1"/>
        <v>122.36862356889249</v>
      </c>
      <c r="ID49" s="43">
        <f ca="1"/>
        <v>120.86224946784972</v>
      </c>
      <c r="IE49" s="43">
        <f ca="1"/>
        <v>128.68538566303255</v>
      </c>
      <c r="IF49" s="43">
        <f ca="1"/>
        <v>130.98448287904264</v>
      </c>
      <c r="IG49" s="43">
        <f ca="1"/>
        <v>137.96785304713251</v>
      </c>
      <c r="IH49" s="43">
        <f ca="1"/>
        <v>128.05380954492091</v>
      </c>
      <c r="II49" s="43">
        <f ca="1"/>
        <v>117.10282014989852</v>
      </c>
      <c r="IJ49" s="43">
        <f ca="1"/>
        <v>114.1551312943697</v>
      </c>
      <c r="IK49" s="43">
        <f ca="1"/>
        <v>112.85194253718852</v>
      </c>
      <c r="IL49" s="43">
        <f ca="1"/>
        <v>94.320037898778907</v>
      </c>
      <c r="IM49" s="43">
        <f ca="1"/>
        <v>91.54951064848899</v>
      </c>
      <c r="IN49" s="43">
        <f ca="1"/>
        <v>91.477444910764703</v>
      </c>
      <c r="IO49" s="43">
        <f ca="1"/>
        <v>96.662174374818804</v>
      </c>
      <c r="IP49" s="43">
        <f ca="1"/>
        <v>104.15200653302669</v>
      </c>
      <c r="IQ49" s="43">
        <f ca="1"/>
        <v>113.38442826592923</v>
      </c>
      <c r="IR49" s="43">
        <f ca="1"/>
        <v>112.08824589991571</v>
      </c>
      <c r="IS49" s="43">
        <f ca="1"/>
        <v>112.7628612780571</v>
      </c>
      <c r="IT49" s="43">
        <f ca="1"/>
        <v>106.49013935697079</v>
      </c>
      <c r="IU49" s="43">
        <f ca="1"/>
        <v>96.853348762392997</v>
      </c>
      <c r="IV49" s="43">
        <f ca="1"/>
        <v>96.608125071525563</v>
      </c>
      <c r="IW49" s="43">
        <f ca="1"/>
        <v>95.33196096599103</v>
      </c>
      <c r="IX49" s="43">
        <f ca="1"/>
        <v>95.190832229614259</v>
      </c>
      <c r="IY49" s="43">
        <f ca="1"/>
        <v>105.9126125421524</v>
      </c>
      <c r="IZ49" s="43">
        <f ca="1"/>
        <v>111.18742417836189</v>
      </c>
      <c r="JA49" s="43">
        <f ca="1"/>
        <v>105.67539615547656</v>
      </c>
      <c r="JB49" s="43">
        <f ca="1"/>
        <v>95.56617461359501</v>
      </c>
      <c r="JC49" s="43">
        <f ca="1"/>
        <v>94.222949335455894</v>
      </c>
      <c r="JD49" s="43">
        <f ca="1"/>
        <v>96.147705080509184</v>
      </c>
      <c r="JE49" s="43">
        <f ca="1"/>
        <v>99.003309937834743</v>
      </c>
      <c r="JF49" s="43">
        <f ca="1"/>
        <v>102.10513939905167</v>
      </c>
      <c r="JG49" s="43">
        <f ca="1"/>
        <v>112.8409324939251</v>
      </c>
      <c r="JH49" s="43">
        <f ca="1"/>
        <v>115.79562774062157</v>
      </c>
      <c r="JI49" s="43">
        <f ca="1"/>
        <v>117.48516892504692</v>
      </c>
      <c r="JJ49" s="43">
        <f ca="1"/>
        <v>115.97779391098022</v>
      </c>
      <c r="JK49" s="43">
        <f ca="1"/>
        <v>112.7628612780571</v>
      </c>
      <c r="JL49" s="43">
        <f ca="1"/>
        <v>111.07732374572754</v>
      </c>
      <c r="JM49" s="43">
        <f ca="1"/>
        <v>111.14338400530815</v>
      </c>
      <c r="JN49" s="43">
        <f ca="1"/>
        <v>115.3912588789463</v>
      </c>
      <c r="JO49" s="43">
        <f ca="1"/>
        <v>124.63769339418411</v>
      </c>
      <c r="JP49" s="43">
        <f ca="1"/>
        <v>127.55535485899448</v>
      </c>
      <c r="JQ49" s="43">
        <f ca="1"/>
        <v>131.41287365329265</v>
      </c>
      <c r="JR49" s="43">
        <f ca="1"/>
        <v>134.11533881795407</v>
      </c>
      <c r="JS49" s="43">
        <f ca="1"/>
        <v>137.49642301285269</v>
      </c>
      <c r="JT49" s="43">
        <f ca="1"/>
        <v>128.96464039671423</v>
      </c>
      <c r="JU49" s="43">
        <f ca="1"/>
        <v>142.20571879053117</v>
      </c>
      <c r="JV49" s="43">
        <f ca="1"/>
        <v>148.57653018796444</v>
      </c>
      <c r="JW49" s="43">
        <f ca="1"/>
        <v>151.21593783211708</v>
      </c>
      <c r="JX49" s="43">
        <f ca="1"/>
        <v>151.20192504978181</v>
      </c>
      <c r="JY49" s="43">
        <f ca="1"/>
        <v>156.98019593703745</v>
      </c>
      <c r="JZ49" s="43">
        <f ca="1"/>
        <v>161.90969257998466</v>
      </c>
      <c r="KA49" s="43">
        <f ca="1"/>
        <v>159.94490031397342</v>
      </c>
      <c r="KB49" s="43">
        <f ca="1"/>
        <v>156.03733586847784</v>
      </c>
      <c r="KC49" s="43">
        <f ca="1"/>
        <v>157.84498478972912</v>
      </c>
      <c r="KD49" s="43">
        <f ca="1"/>
        <v>155.11449406039716</v>
      </c>
      <c r="KE49" s="43">
        <f ca="1"/>
        <v>154.95134523749351</v>
      </c>
      <c r="KF49" s="43">
        <f ca="1"/>
        <v>154.50794076788424</v>
      </c>
      <c r="KG49" s="43">
        <f ca="1"/>
        <v>156.56781977117063</v>
      </c>
      <c r="KH49" s="43">
        <f ca="1"/>
        <v>141.80635449397562</v>
      </c>
      <c r="KI49" s="43">
        <f ca="1"/>
        <v>139.28505458664893</v>
      </c>
      <c r="KJ49" s="43">
        <f ca="1"/>
        <v>138.04091969788072</v>
      </c>
      <c r="KK49" s="43">
        <f ca="1"/>
        <v>137.66657822692395</v>
      </c>
      <c r="KL49" s="43">
        <f ca="1"/>
        <v>137.27622214758398</v>
      </c>
      <c r="KM49" s="43">
        <f ca="1"/>
        <v>142.0685937062502</v>
      </c>
      <c r="KN49" s="43">
        <f ca="1"/>
        <v>141.25485141777992</v>
      </c>
      <c r="KO49" s="43">
        <f ca="1"/>
        <v>140.86449533843992</v>
      </c>
      <c r="KP49" s="43">
        <f ca="1"/>
        <v>135.20333127498628</v>
      </c>
      <c r="KQ49" s="43">
        <f ca="1"/>
        <v>138.61944742572308</v>
      </c>
      <c r="KR49" s="43">
        <f ca="1"/>
        <v>134.00423747229576</v>
      </c>
      <c r="KS49" s="43">
        <f ca="1"/>
        <v>120.52694360482693</v>
      </c>
      <c r="KT49" s="43">
        <f ca="1"/>
        <v>112.70480832266809</v>
      </c>
      <c r="KU49" s="43">
        <f ca="1"/>
        <v>112.67077727985382</v>
      </c>
      <c r="KV49" s="43">
        <f ca="1"/>
        <v>111.83101125276089</v>
      </c>
      <c r="KW49" s="43">
        <f ca="1"/>
        <v>113.71372865080833</v>
      </c>
      <c r="KX49" s="43">
        <f ca="1"/>
        <v>117.21992697370052</v>
      </c>
      <c r="KY49" s="43">
        <f ca="1"/>
        <v>120.26470439255237</v>
      </c>
      <c r="KZ49" s="43">
        <f ca="1"/>
        <v>121.22457998251916</v>
      </c>
      <c r="LA49" s="43">
        <f ca="1"/>
        <v>121.08044850707054</v>
      </c>
      <c r="LB49" s="43">
        <f ca="1"/>
        <v>123.06625994658469</v>
      </c>
      <c r="LC49" s="43">
        <f ca="1"/>
        <v>123.16635124897957</v>
      </c>
      <c r="LD49" s="43">
        <f ca="1"/>
        <v>120.54095638716221</v>
      </c>
      <c r="LE49" s="43">
        <f ca="1"/>
        <v>119.0846279373169</v>
      </c>
      <c r="LF49" s="43">
        <f ca="1"/>
        <v>119.09563798058032</v>
      </c>
      <c r="LG49" s="43">
        <f ca="1"/>
        <v>125.50448407292366</v>
      </c>
      <c r="LH49" s="43">
        <f ca="1"/>
        <v>136.36939494788646</v>
      </c>
      <c r="LI49" s="43">
        <f ca="1"/>
        <v>140.99061037945748</v>
      </c>
      <c r="LJ49" s="43">
        <f ca="1"/>
        <v>139.26003176105024</v>
      </c>
      <c r="LK49" s="43">
        <f ca="1"/>
        <v>138.20807217288018</v>
      </c>
      <c r="LL49" s="43">
        <f ca="1"/>
        <v>136.8908706333637</v>
      </c>
      <c r="LM49" s="43">
        <f ca="1"/>
        <v>135.89095852243901</v>
      </c>
      <c r="LN49" s="43">
        <f ca="1"/>
        <v>134.36556707394124</v>
      </c>
      <c r="LO49" s="43">
        <f ca="1"/>
        <v>135.89296034848689</v>
      </c>
      <c r="LP49" s="43">
        <f ca="1"/>
        <v>135.19832670986651</v>
      </c>
      <c r="LQ49" s="43">
        <f ca="1"/>
        <v>139.88660331404208</v>
      </c>
      <c r="LR49" s="43">
        <f ca="1"/>
        <v>142.51800365400314</v>
      </c>
      <c r="LS49" s="43">
        <f ca="1"/>
        <v>147.88690111446383</v>
      </c>
      <c r="LT49" s="43">
        <f ca="1"/>
        <v>142.20371696448328</v>
      </c>
      <c r="LU49" s="43">
        <f ca="1"/>
        <v>147.61165003287792</v>
      </c>
      <c r="LV49" s="43">
        <f ca="1"/>
        <v>143.20963455355169</v>
      </c>
      <c r="LW49" s="43">
        <f ca="1"/>
        <v>139.03782906973362</v>
      </c>
      <c r="LX49" s="43">
        <f ca="1"/>
        <v>129.68529777395727</v>
      </c>
      <c r="LY49" s="43">
        <f ca="1"/>
        <v>119.570070753932</v>
      </c>
      <c r="LZ49" s="43">
        <f ca="1"/>
        <v>120.12457656919956</v>
      </c>
      <c r="MA49" s="43">
        <f ca="1"/>
        <v>123.7879182368517</v>
      </c>
      <c r="MB49" s="43">
        <f ca="1"/>
        <v>123.87699949598311</v>
      </c>
      <c r="MC49" s="43">
        <f ca="1"/>
        <v>132.48184876286982</v>
      </c>
      <c r="MD49" s="43">
        <f ca="1"/>
        <v>142.39489135205744</v>
      </c>
      <c r="ME49" s="43">
        <f ca="1"/>
        <v>149.25615013122558</v>
      </c>
      <c r="MF49" s="43">
        <f ca="1"/>
        <v>152.5511558060646</v>
      </c>
      <c r="MG49" s="43">
        <f ca="1"/>
        <v>150.04587050712107</v>
      </c>
      <c r="MH49" s="43">
        <f ca="1"/>
        <v>143.85522345399855</v>
      </c>
      <c r="MI49" s="43">
        <f ca="1"/>
        <v>139.86558414053917</v>
      </c>
      <c r="MJ49" s="43">
        <f ca="1"/>
        <v>139.78250835955143</v>
      </c>
      <c r="MK49" s="43">
        <f ca="1"/>
        <v>139.42017784488201</v>
      </c>
      <c r="ML49" s="43">
        <f ca="1"/>
        <v>137.35929792857172</v>
      </c>
      <c r="MM49" s="43">
        <f ca="1"/>
        <v>141.3799655457735</v>
      </c>
      <c r="MN49" s="43">
        <f ca="1"/>
        <v>154.15161573135853</v>
      </c>
      <c r="MO49" s="43">
        <f ca="1"/>
        <v>160.95682338118553</v>
      </c>
      <c r="MP49" s="43">
        <f ca="1"/>
        <v>163.20387311995029</v>
      </c>
      <c r="MQ49" s="43">
        <f ca="1"/>
        <v>162.1469089666605</v>
      </c>
      <c r="MR49" s="43">
        <f ca="1"/>
        <v>164.29887196815014</v>
      </c>
      <c r="MS49" s="43">
        <f ca="1"/>
        <v>161.68448714959621</v>
      </c>
      <c r="MT49" s="43">
        <f ca="1"/>
        <v>165.87631089389325</v>
      </c>
      <c r="MU49" s="43">
        <f ca="1"/>
        <v>169.26940604507925</v>
      </c>
      <c r="MV49" s="43">
        <f ca="1"/>
        <v>167.8621223334074</v>
      </c>
      <c r="MW49" s="43">
        <f ca="1"/>
        <v>169.00816774582864</v>
      </c>
      <c r="MX49" s="43">
        <f ca="1"/>
        <v>174.32902138113974</v>
      </c>
      <c r="MY49" s="43">
        <f ca="1"/>
        <v>184.64443100595474</v>
      </c>
      <c r="MZ49" s="43">
        <f ca="1"/>
        <v>186.48210731792452</v>
      </c>
      <c r="NA49" s="43">
        <f ca="1"/>
        <v>175.42402022933962</v>
      </c>
      <c r="NB49" s="43">
        <f ca="1"/>
        <v>166.50388335990905</v>
      </c>
      <c r="NC49" s="43">
        <f ca="1"/>
        <v>165.76921320033074</v>
      </c>
      <c r="ND49" s="43">
        <f ca="1"/>
        <v>169.32145352232456</v>
      </c>
      <c r="NE49" s="43">
        <f ca="1"/>
        <v>171.08105861842634</v>
      </c>
      <c r="NF49" s="43">
        <f ca="1"/>
        <v>175.22483853757382</v>
      </c>
      <c r="NG49" s="43">
        <f ca="1"/>
        <v>188.16163937211039</v>
      </c>
      <c r="NH49" s="43">
        <f ca="1"/>
        <v>192.26938642239571</v>
      </c>
      <c r="NI49" s="43">
        <f ca="1"/>
        <v>190.75300319111349</v>
      </c>
      <c r="NJ49" s="43">
        <f ca="1"/>
        <v>191.31951996266844</v>
      </c>
      <c r="NK49" s="43">
        <f ca="1"/>
        <v>195.97977100217341</v>
      </c>
      <c r="NL49" s="43">
        <f ca="1"/>
        <v>193.17020814394951</v>
      </c>
      <c r="NM49" s="43">
        <f ca="1"/>
        <v>187.4259682995081</v>
      </c>
      <c r="NN49" s="43">
        <f ca="1"/>
        <v>180.21438996195795</v>
      </c>
      <c r="NO49" s="43">
        <f ca="1"/>
        <v>182.65261408829687</v>
      </c>
      <c r="NP49" s="43">
        <f ca="1"/>
        <v>189.28466378498078</v>
      </c>
      <c r="NQ49" s="43">
        <f ca="1"/>
        <v>187.92041933333874</v>
      </c>
      <c r="NR49" s="43">
        <f ca="1"/>
        <v>194.20615312373639</v>
      </c>
      <c r="NS49" s="43">
        <f ca="1"/>
        <v>191.49367882883547</v>
      </c>
      <c r="NT49" s="43">
        <f ca="1"/>
        <v>182.29829087781906</v>
      </c>
      <c r="NU49" s="43">
        <f ca="1"/>
        <v>189.5439002581835</v>
      </c>
      <c r="NV49" s="43">
        <f ca="1"/>
        <v>192.38649324619772</v>
      </c>
      <c r="NW49" s="43">
        <f ca="1"/>
        <v>210.27380989718438</v>
      </c>
      <c r="NX49" s="43">
        <f ca="1"/>
        <v>222.64609578621389</v>
      </c>
      <c r="NY49" s="43">
        <f ca="1"/>
        <v>230.32610141897203</v>
      </c>
      <c r="NZ49" s="43">
        <f ca="1"/>
        <v>232.90745610773564</v>
      </c>
      <c r="OA49" s="43">
        <f ca="1"/>
        <v>219.73343888652323</v>
      </c>
      <c r="OB49" s="43">
        <f ca="1"/>
        <v>206.31319706141949</v>
      </c>
      <c r="OC49" s="43">
        <f ca="1"/>
        <v>206.48735592758655</v>
      </c>
      <c r="OD49" s="43">
        <f ca="1"/>
        <v>206.22411580228805</v>
      </c>
      <c r="OE49" s="43">
        <f ca="1"/>
        <v>203.9220158472061</v>
      </c>
      <c r="OF49" s="43">
        <f ca="1"/>
        <v>202.84303160738943</v>
      </c>
      <c r="OG49" s="43">
        <f ca="1"/>
        <v>199.73920032012461</v>
      </c>
      <c r="OH49" s="43">
        <f ca="1"/>
        <v>195.4653017078638</v>
      </c>
      <c r="OI49" s="43">
        <f ca="1"/>
        <v>194.03499699664115</v>
      </c>
      <c r="OJ49" s="43">
        <f ca="1"/>
        <v>187.15472087001802</v>
      </c>
      <c r="OK49" s="43">
        <f ca="1"/>
        <v>186.34398132061958</v>
      </c>
      <c r="OL49" s="43">
        <f ca="1"/>
        <v>184.38419361972811</v>
      </c>
      <c r="OM49" s="43">
        <f ca="1"/>
        <v>199.34984515380859</v>
      </c>
      <c r="ON49" s="43">
        <f ca="1"/>
        <v>226.30743562781811</v>
      </c>
      <c r="OO49" s="43">
        <f ca="1"/>
        <v>232.73529906761647</v>
      </c>
      <c r="OP49" s="43">
        <f ca="1"/>
        <v>232.34093933618067</v>
      </c>
      <c r="OQ49" s="43">
        <f ca="1"/>
        <v>245.14561965155602</v>
      </c>
      <c r="OR49" s="43">
        <f ca="1"/>
        <v>238.22931065607071</v>
      </c>
      <c r="OS49" s="43">
        <f ca="1"/>
        <v>231.47314774441719</v>
      </c>
      <c r="OT49" s="43">
        <f ca="1"/>
        <v>226.58568944847582</v>
      </c>
      <c r="OU49" s="43">
        <f ca="1"/>
        <v>242.01476371264459</v>
      </c>
      <c r="OV49" s="43">
        <f ca="1"/>
        <v>237.85296735906601</v>
      </c>
      <c r="OW49" s="43">
        <f ca="1"/>
        <v>231.6382983933687</v>
      </c>
      <c r="OX49" s="43">
        <f ca="1"/>
        <v>227.615628950119</v>
      </c>
      <c r="OY49" s="43">
        <f ca="1"/>
        <v>223.45983807468414</v>
      </c>
      <c r="OZ49" s="43">
        <f ca="1"/>
        <v>223.19359521031382</v>
      </c>
      <c r="PA49" s="43">
        <f ca="1"/>
        <v>216.35335560464858</v>
      </c>
      <c r="PB49" s="43">
        <f ca="1"/>
        <v>219.63835214924811</v>
      </c>
      <c r="PC49" s="43">
        <f ca="1"/>
        <v>238.88090503466131</v>
      </c>
      <c r="PD49" s="43">
        <f ca="1"/>
        <v>220.29194835388662</v>
      </c>
      <c r="PE49" s="43">
        <f ca="1"/>
        <v>214.07327573609351</v>
      </c>
      <c r="PF49" s="43">
        <f ca="1"/>
        <v>204.78280104780197</v>
      </c>
      <c r="PG49" s="43">
        <f ca="1"/>
        <v>190.65591462779045</v>
      </c>
      <c r="PH49" s="43">
        <f ca="1"/>
        <v>173.86860139012339</v>
      </c>
      <c r="PI49" s="43">
        <f ca="1"/>
        <v>168.09933872008324</v>
      </c>
      <c r="PJ49" s="43">
        <f ca="1"/>
        <v>164.20278431785107</v>
      </c>
      <c r="PK49" s="43">
        <f ca="1"/>
        <v>156.55280607581139</v>
      </c>
      <c r="PL49" s="43">
        <f ca="1"/>
        <v>157.87501218044758</v>
      </c>
      <c r="PM49" s="43">
        <f ca="1"/>
        <v>159.95390853118894</v>
      </c>
      <c r="PN49" s="43">
        <f ca="1"/>
        <v>159.82779349017142</v>
      </c>
      <c r="PO49" s="43">
        <f ca="1"/>
        <v>159.9398957488537</v>
      </c>
      <c r="PP49" s="43">
        <f ca="1"/>
        <v>162.11087609779835</v>
      </c>
      <c r="PQ49" s="43">
        <f ca="1"/>
        <v>166.24664871275425</v>
      </c>
      <c r="PR49" s="43">
        <f ca="1"/>
        <v>167.07640560960769</v>
      </c>
      <c r="PS49" s="43">
        <f ca="1"/>
        <v>168.41262449657916</v>
      </c>
      <c r="PT49" s="43">
        <f ca="1"/>
        <v>171.59953156483175</v>
      </c>
      <c r="PU49" s="43">
        <f ca="1"/>
        <v>163.09177086126806</v>
      </c>
      <c r="PV49" s="43">
        <f ca="1"/>
        <v>160.65254582190514</v>
      </c>
      <c r="PW49" s="43">
        <f ca="1"/>
        <v>155.8952062190771</v>
      </c>
      <c r="PX49" s="43">
        <f ca="1"/>
        <v>150.79555436205862</v>
      </c>
      <c r="PY49" s="43">
        <f ca="1"/>
        <v>152.69728910756109</v>
      </c>
      <c r="PZ49" s="43">
        <f ca="1"/>
        <v>151.23495517957213</v>
      </c>
      <c r="QA49" s="43">
        <f ca="1"/>
        <v>149.42830717134476</v>
      </c>
      <c r="QB49" s="43">
        <f ca="1"/>
        <v>151.02576435756683</v>
      </c>
      <c r="QC49" s="43">
        <f ca="1"/>
        <v>149.38526791131497</v>
      </c>
      <c r="QD49" s="43">
        <f ca="1"/>
        <v>149.24914374005795</v>
      </c>
      <c r="QE49" s="43">
        <f ca="1"/>
        <v>149.70556007897852</v>
      </c>
      <c r="QF49" s="43">
        <f ca="1"/>
        <v>144.43174935579302</v>
      </c>
      <c r="QG49" s="43">
        <f ca="1"/>
        <v>144.32865531432628</v>
      </c>
      <c r="QH49" s="43">
        <f ca="1"/>
        <v>139.86358231449125</v>
      </c>
      <c r="QI49" s="43">
        <f ca="1"/>
        <v>132.45982867634297</v>
      </c>
      <c r="QJ49" s="43">
        <f ca="1"/>
        <v>129.56118455898763</v>
      </c>
      <c r="QK49" s="43">
        <f ca="1"/>
        <v>132.07347624909877</v>
      </c>
      <c r="QL49" s="43">
        <f ca="1"/>
        <v>138.2851424757242</v>
      </c>
      <c r="QM49" s="43">
        <f ca="1"/>
        <v>137.74665126883986</v>
      </c>
      <c r="QN49" s="43">
        <f ca="1"/>
        <v>140.27095391523838</v>
      </c>
      <c r="QO49" s="43">
        <f ca="1"/>
        <v>139.14993132841587</v>
      </c>
      <c r="QP49" s="43">
        <f ca="1"/>
        <v>141.59416093289852</v>
      </c>
      <c r="QQ49" s="43">
        <f ca="1"/>
        <v>142.9283779938221</v>
      </c>
      <c r="QR49" s="43">
        <f ca="1"/>
        <v>141.18578841912745</v>
      </c>
      <c r="QS49" s="43">
        <f ca="1"/>
        <v>141.77032162511347</v>
      </c>
      <c r="QT49" s="43">
        <f ca="1"/>
        <v>141.03865420460701</v>
      </c>
      <c r="QU49" s="43">
        <f ca="1"/>
        <v>140.1538470914364</v>
      </c>
      <c r="QV49" s="43">
        <f ca="1"/>
        <v>141.78133166837691</v>
      </c>
      <c r="QW49" s="43">
        <f ca="1"/>
        <v>142.35785757017138</v>
      </c>
      <c r="QX49" s="43">
        <f ca="1"/>
        <v>142.76022460579873</v>
      </c>
      <c r="QY49" s="43">
        <f ca="1"/>
        <v>146.36150966596605</v>
      </c>
      <c r="QZ49" s="43">
        <f ca="1"/>
        <v>146.10227319276333</v>
      </c>
      <c r="RA49" s="43">
        <f ca="1"/>
        <v>144.28661696732044</v>
      </c>
      <c r="RB49" s="43">
        <f ca="1"/>
        <v>149.09300130832196</v>
      </c>
      <c r="RC49" s="43">
        <f ca="1"/>
        <v>161.55737119555474</v>
      </c>
      <c r="RD49" s="43">
        <f ca="1"/>
        <v>168.91908648669718</v>
      </c>
      <c r="RE49" s="43">
        <f ca="1"/>
        <v>168.14938437128069</v>
      </c>
      <c r="RF49" s="43">
        <f ca="1"/>
        <v>167.67595251095295</v>
      </c>
      <c r="RG49" s="43">
        <f ca="1"/>
        <v>169.92700590181349</v>
      </c>
      <c r="RH49" s="43">
        <f ca="1"/>
        <v>166.47585779523851</v>
      </c>
      <c r="RI49" s="43">
        <f ca="1"/>
        <v>162.84054169225695</v>
      </c>
      <c r="RJ49" s="43">
        <f ca="1"/>
        <v>154.40284490036964</v>
      </c>
      <c r="RK49" s="43">
        <f ca="1"/>
        <v>153.58910261189939</v>
      </c>
      <c r="RL49" s="43">
        <f ca="1"/>
        <v>154.24169790351391</v>
      </c>
      <c r="RM49" s="43">
        <f ca="1"/>
        <v>154.32277185845373</v>
      </c>
      <c r="RN49" s="43">
        <f ca="1"/>
        <v>153.49801952672004</v>
      </c>
      <c r="RO49" s="43">
        <f ca="1"/>
        <v>153.57609074258804</v>
      </c>
      <c r="RP49" s="43">
        <f ca="1"/>
        <v>158.44252986502647</v>
      </c>
      <c r="RQ49" s="43">
        <f ca="1"/>
        <v>164.69623443865774</v>
      </c>
      <c r="RR49" s="43">
        <f ca="1"/>
        <v>164.4690271822214</v>
      </c>
      <c r="RS49" s="43">
        <f ca="1"/>
        <v>164.25583270812035</v>
      </c>
      <c r="RT49" s="43">
        <f ca="1"/>
        <v>163.61925202488899</v>
      </c>
      <c r="RU49" s="43">
        <f ca="1"/>
        <v>157.73688618314264</v>
      </c>
      <c r="RV49" s="43">
        <f ca="1"/>
        <v>158.0852039154768</v>
      </c>
      <c r="RW49" s="43">
        <f ca="1"/>
        <v>151.87453860187529</v>
      </c>
      <c r="RX49" s="43">
        <f ca="1"/>
        <v>142.89534786403178</v>
      </c>
      <c r="RY49" s="43">
        <f ca="1"/>
        <v>140.78442229652404</v>
      </c>
      <c r="RZ49" s="43">
        <f ca="1"/>
        <v>139.49624723470211</v>
      </c>
      <c r="SA49" s="43">
        <f ca="1"/>
        <v>140.94256655430794</v>
      </c>
      <c r="SB49" s="43">
        <f ca="1"/>
        <v>138.63346020805835</v>
      </c>
      <c r="SC49" s="43">
        <f ca="1"/>
        <v>136.55556477034094</v>
      </c>
      <c r="SD49" s="43">
        <f ca="1"/>
        <v>131.56901608502866</v>
      </c>
      <c r="SE49" s="43">
        <f ca="1"/>
        <v>132.74108523607254</v>
      </c>
      <c r="SF49" s="43">
        <f ca="1"/>
        <v>135.07121075582506</v>
      </c>
      <c r="SG49" s="43">
        <f ca="1"/>
        <v>136.31734747064115</v>
      </c>
      <c r="SH49" s="43">
        <f ca="1"/>
        <v>138.00288500297071</v>
      </c>
      <c r="SI49" s="43">
        <f ca="1"/>
        <v>144.92920312869549</v>
      </c>
      <c r="SJ49" s="43">
        <f ca="1"/>
        <v>146.8829853514433</v>
      </c>
      <c r="SK49" s="43">
        <f ca="1"/>
        <v>148.60455575263501</v>
      </c>
    </row>
    <row r="50" spans="3:516" x14ac:dyDescent="0.25">
      <c r="C50" s="46" t="s">
        <v>507</v>
      </c>
      <c r="F50" s="45" cm="1">
        <f t="array" aca="1" ref="F50:SK50" ca="1">IF(OFFSET(bHist!$A$1,_xlfn.XMATCH(C50,bHist!B:B,0)-1,3,1,500)=0,"-",OFFSET(bHist!$A$1,_xlfn.XMATCH(C50,bHist!B:B,0)-1,3,1,500))</f>
        <v>217.83774914467332</v>
      </c>
      <c r="G50" s="43">
        <f ca="1"/>
        <v>217.36277505147459</v>
      </c>
      <c r="H50" s="43">
        <f ca="1"/>
        <v>223.82402600705623</v>
      </c>
      <c r="I50" s="43">
        <f ca="1"/>
        <v>225.40927709448337</v>
      </c>
      <c r="J50" s="43">
        <f ca="1"/>
        <v>229.24414176678658</v>
      </c>
      <c r="K50" s="43">
        <f ca="1"/>
        <v>242.78791780829428</v>
      </c>
      <c r="L50" s="43">
        <f ca="1"/>
        <v>249.75721067368985</v>
      </c>
      <c r="M50" s="43">
        <f ca="1"/>
        <v>249.92756003201006</v>
      </c>
      <c r="N50" s="43">
        <f ca="1"/>
        <v>252.35654147064685</v>
      </c>
      <c r="O50" s="43">
        <f ca="1"/>
        <v>248.86538168013095</v>
      </c>
      <c r="P50" s="43">
        <f ca="1"/>
        <v>245.33413968765734</v>
      </c>
      <c r="Q50" s="43">
        <f ca="1"/>
        <v>247.48254571259022</v>
      </c>
      <c r="R50" s="43">
        <f ca="1"/>
        <v>232.38157612502576</v>
      </c>
      <c r="S50" s="43">
        <f ca="1"/>
        <v>229.80529259419441</v>
      </c>
      <c r="T50" s="43">
        <f ca="1"/>
        <v>211.11897004151345</v>
      </c>
      <c r="U50" s="43">
        <f ca="1"/>
        <v>188.47252593541145</v>
      </c>
      <c r="V50" s="43">
        <f ca="1"/>
        <v>207.85728085720541</v>
      </c>
      <c r="W50" s="43">
        <f ca="1"/>
        <v>205.7078727772236</v>
      </c>
      <c r="X50" s="43">
        <f ca="1"/>
        <v>203.05944128286839</v>
      </c>
      <c r="Y50" s="43">
        <f ca="1"/>
        <v>182.53033949518203</v>
      </c>
      <c r="Z50" s="43">
        <f ca="1"/>
        <v>166.76901563036441</v>
      </c>
      <c r="AA50" s="43">
        <f ca="1"/>
        <v>150.33531282770633</v>
      </c>
      <c r="AB50" s="43">
        <f ca="1"/>
        <v>155.86866080796719</v>
      </c>
      <c r="AC50" s="43">
        <f ca="1"/>
        <v>179.28969346690178</v>
      </c>
      <c r="AD50" s="43">
        <f ca="1"/>
        <v>191.5147650640011</v>
      </c>
      <c r="AE50" s="43">
        <f ca="1"/>
        <v>209.46056893551349</v>
      </c>
      <c r="AF50" s="43">
        <f ca="1"/>
        <v>210.49669385612012</v>
      </c>
      <c r="AG50" s="43">
        <f ca="1"/>
        <v>209.84235190916061</v>
      </c>
      <c r="AH50" s="43">
        <f ca="1"/>
        <v>203.24181530177592</v>
      </c>
      <c r="AI50" s="43">
        <f ca="1"/>
        <v>200.6655317709446</v>
      </c>
      <c r="AJ50" s="43">
        <f ca="1"/>
        <v>220.29178195953369</v>
      </c>
      <c r="AK50" s="43">
        <f ca="1"/>
        <v>246.43339407634735</v>
      </c>
      <c r="AL50" s="43">
        <f ca="1"/>
        <v>246.92941132557391</v>
      </c>
      <c r="AM50" s="43">
        <f ca="1"/>
        <v>247.50960119891167</v>
      </c>
      <c r="AN50" s="43">
        <f ca="1"/>
        <v>256.92090221858024</v>
      </c>
      <c r="AO50" s="43">
        <f ca="1"/>
        <v>272.0318923566341</v>
      </c>
      <c r="AP50" s="43">
        <f ca="1"/>
        <v>301.2828812903166</v>
      </c>
      <c r="AQ50" s="43">
        <f ca="1"/>
        <v>323.24091357779503</v>
      </c>
      <c r="AR50" s="43">
        <f ca="1"/>
        <v>325.28009560239315</v>
      </c>
      <c r="AS50" s="43">
        <f ca="1"/>
        <v>313.88873380601405</v>
      </c>
      <c r="AT50" s="43">
        <f ca="1"/>
        <v>307.12887044584755</v>
      </c>
      <c r="AU50" s="43">
        <f ca="1"/>
        <v>307.82630075991153</v>
      </c>
      <c r="AV50" s="43">
        <f ca="1"/>
        <v>312.02691552507878</v>
      </c>
      <c r="AW50" s="43">
        <f ca="1"/>
        <v>312.73436638963227</v>
      </c>
      <c r="AX50" s="43">
        <f ca="1"/>
        <v>317.21655862355232</v>
      </c>
      <c r="AY50" s="43">
        <f ca="1"/>
        <v>326.79720694649222</v>
      </c>
      <c r="AZ50" s="43">
        <f ca="1"/>
        <v>331.61608967685697</v>
      </c>
      <c r="BA50" s="43">
        <f ca="1"/>
        <v>307.01463617026803</v>
      </c>
      <c r="BB50" s="43">
        <f ca="1"/>
        <v>296.55217940425877</v>
      </c>
      <c r="BC50" s="43">
        <f ca="1"/>
        <v>274.1031401427984</v>
      </c>
      <c r="BD50" s="43">
        <f ca="1"/>
        <v>256.07115953707694</v>
      </c>
      <c r="BE50" s="43">
        <f ca="1"/>
        <v>286.16888498711586</v>
      </c>
      <c r="BF50" s="43">
        <f ca="1"/>
        <v>301.98732598972322</v>
      </c>
      <c r="BG50" s="43">
        <f ca="1"/>
        <v>346.68198733770845</v>
      </c>
      <c r="BH50" s="43">
        <f ca="1"/>
        <v>366.89844795012476</v>
      </c>
      <c r="BI50" s="43">
        <f ca="1"/>
        <v>295.06212354648113</v>
      </c>
      <c r="BJ50" s="43">
        <f ca="1"/>
        <v>272.01786358594893</v>
      </c>
      <c r="BK50" s="43">
        <f ca="1"/>
        <v>276.40486059021953</v>
      </c>
      <c r="BL50" s="43">
        <f ca="1"/>
        <v>259.89099338364599</v>
      </c>
      <c r="BM50" s="43">
        <f ca="1"/>
        <v>259.39196996927262</v>
      </c>
      <c r="BN50" s="43">
        <f ca="1"/>
        <v>303.32206331491471</v>
      </c>
      <c r="BO50" s="43">
        <f ca="1"/>
        <v>336.95403692257401</v>
      </c>
      <c r="BP50" s="43">
        <f ca="1"/>
        <v>346.30120641911031</v>
      </c>
      <c r="BQ50" s="43">
        <f ca="1"/>
        <v>369.68215687608716</v>
      </c>
      <c r="BR50" s="43">
        <f ca="1"/>
        <v>372.92079879426956</v>
      </c>
      <c r="BS50" s="43">
        <f ca="1"/>
        <v>368.07285646748539</v>
      </c>
      <c r="BT50" s="43">
        <f ca="1"/>
        <v>368.06584208214281</v>
      </c>
      <c r="BU50" s="43">
        <f ca="1"/>
        <v>365.37833044087887</v>
      </c>
      <c r="BV50" s="43">
        <f ca="1"/>
        <v>365.60379282689092</v>
      </c>
      <c r="BW50" s="43">
        <f ca="1"/>
        <v>357.27771742522719</v>
      </c>
      <c r="BX50" s="43">
        <f ca="1"/>
        <v>368.10792839419844</v>
      </c>
      <c r="BY50" s="43">
        <f ca="1"/>
        <v>387.70211282122131</v>
      </c>
      <c r="BZ50" s="43">
        <f ca="1"/>
        <v>488.87660494780545</v>
      </c>
      <c r="CA50" s="43">
        <f ca="1"/>
        <v>519.11562015974528</v>
      </c>
      <c r="CB50" s="43">
        <f ca="1"/>
        <v>499.14967330956455</v>
      </c>
      <c r="CC50" s="43">
        <f ca="1"/>
        <v>542.00656569778914</v>
      </c>
      <c r="CD50" s="43">
        <f ca="1"/>
        <v>541.1007079335451</v>
      </c>
      <c r="CE50" s="43">
        <f ca="1"/>
        <v>409.64010400772094</v>
      </c>
      <c r="CF50" s="43">
        <f ca="1"/>
        <v>359.02329732048509</v>
      </c>
      <c r="CG50" s="43">
        <f ca="1"/>
        <v>282.63563888454433</v>
      </c>
      <c r="CH50" s="43">
        <f ca="1"/>
        <v>277.13135050070287</v>
      </c>
      <c r="CI50" s="43">
        <f ca="1"/>
        <v>230.55984004604815</v>
      </c>
      <c r="CJ50" s="43">
        <f ca="1"/>
        <v>223.1215854177475</v>
      </c>
      <c r="CK50" s="43">
        <f ca="1"/>
        <v>248.33228839409352</v>
      </c>
      <c r="CL50" s="43">
        <f ca="1"/>
        <v>170.27420419156553</v>
      </c>
      <c r="CM50" s="43">
        <f ca="1"/>
        <v>148.1307917200327</v>
      </c>
      <c r="CN50" s="43">
        <f ca="1"/>
        <v>140.17647874152661</v>
      </c>
      <c r="CO50" s="43">
        <f ca="1"/>
        <v>143.72575772488119</v>
      </c>
      <c r="CP50" s="43">
        <f ca="1"/>
        <v>162.16056446027756</v>
      </c>
      <c r="CQ50" s="43">
        <f ca="1"/>
        <v>162.34394053423404</v>
      </c>
      <c r="CR50" s="43">
        <f ca="1"/>
        <v>145.21681563770773</v>
      </c>
      <c r="CS50" s="43">
        <f ca="1"/>
        <v>130.72609757494925</v>
      </c>
      <c r="CT50" s="43">
        <f ca="1"/>
        <v>125.82604838562011</v>
      </c>
      <c r="CU50" s="43">
        <f ca="1"/>
        <v>117.48995243346691</v>
      </c>
      <c r="CV50" s="43">
        <f ca="1"/>
        <v>101.64746210968494</v>
      </c>
      <c r="CW50" s="43">
        <f ca="1"/>
        <v>102.36393146967887</v>
      </c>
      <c r="CX50" s="43">
        <f ca="1"/>
        <v>103.60146945512294</v>
      </c>
      <c r="CY50" s="43">
        <f ca="1"/>
        <v>105.51539459860325</v>
      </c>
      <c r="CZ50" s="43">
        <f ca="1"/>
        <v>104.40712171447277</v>
      </c>
      <c r="DA50" s="43">
        <f ca="1"/>
        <v>105.24584179043769</v>
      </c>
      <c r="DB50" s="43">
        <f ca="1"/>
        <v>105.78995768201351</v>
      </c>
      <c r="DC50" s="43">
        <f ca="1"/>
        <v>105.64766586506366</v>
      </c>
      <c r="DD50" s="43">
        <f ca="1"/>
        <v>106.15670982992648</v>
      </c>
      <c r="DE50" s="43">
        <f ca="1"/>
        <v>107.64175541245937</v>
      </c>
      <c r="DF50" s="43">
        <f ca="1"/>
        <v>106.72988531792163</v>
      </c>
      <c r="DG50" s="43">
        <f ca="1"/>
        <v>103.86601198804379</v>
      </c>
      <c r="DH50" s="43">
        <f ca="1"/>
        <v>105.33803085494041</v>
      </c>
      <c r="DI50" s="43">
        <f ca="1"/>
        <v>108.94142081093788</v>
      </c>
      <c r="DJ50" s="43">
        <f ca="1"/>
        <v>121.92103985989094</v>
      </c>
      <c r="DK50" s="43">
        <f ca="1"/>
        <v>121.03923141682148</v>
      </c>
      <c r="DL50" s="43">
        <f ca="1"/>
        <v>119.24154465901852</v>
      </c>
      <c r="DM50" s="43">
        <f ca="1"/>
        <v>115.1120758023262</v>
      </c>
      <c r="DN50" s="43">
        <f ca="1"/>
        <v>119.27561453068257</v>
      </c>
      <c r="DO50" s="43">
        <f ca="1"/>
        <v>123.08041755151748</v>
      </c>
      <c r="DP50" s="43">
        <f ca="1"/>
        <v>107.98846645939349</v>
      </c>
      <c r="DQ50" s="43">
        <f ca="1"/>
        <v>103.07839671957494</v>
      </c>
      <c r="DR50" s="43">
        <f ca="1"/>
        <v>96.362623781561851</v>
      </c>
      <c r="DS50" s="43">
        <f ca="1"/>
        <v>95.271385833263395</v>
      </c>
      <c r="DT50" s="43">
        <f ca="1"/>
        <v>93.528812103152276</v>
      </c>
      <c r="DU50" s="43">
        <f ca="1"/>
        <v>94.639089097380634</v>
      </c>
      <c r="DV50" s="43">
        <f ca="1"/>
        <v>98.059102979421624</v>
      </c>
      <c r="DW50" s="43">
        <f ca="1"/>
        <v>102.91606380164623</v>
      </c>
      <c r="DX50" s="43">
        <f ca="1"/>
        <v>102.35892119443416</v>
      </c>
      <c r="DY50" s="43">
        <f ca="1"/>
        <v>102.40200956153869</v>
      </c>
      <c r="DZ50" s="43">
        <f ca="1"/>
        <v>104.86405881679057</v>
      </c>
      <c r="EA50" s="43">
        <f ca="1"/>
        <v>107.99648289978505</v>
      </c>
      <c r="EB50" s="43">
        <f ca="1"/>
        <v>113.83746178007125</v>
      </c>
      <c r="EC50" s="43">
        <f ca="1"/>
        <v>112.15801751804352</v>
      </c>
      <c r="ED50" s="43">
        <f ca="1"/>
        <v>110.29419512701034</v>
      </c>
      <c r="EE50" s="43">
        <f ca="1"/>
        <v>106.44930990421771</v>
      </c>
      <c r="EF50" s="43">
        <f ca="1"/>
        <v>102.38196846055985</v>
      </c>
      <c r="EG50" s="43">
        <f ca="1"/>
        <v>100.9520359057188</v>
      </c>
      <c r="EH50" s="43">
        <f ca="1"/>
        <v>99.673413663268079</v>
      </c>
      <c r="EI50" s="43">
        <f ca="1"/>
        <v>102.0041937071085</v>
      </c>
      <c r="EJ50" s="43">
        <f ca="1"/>
        <v>102.64751304852962</v>
      </c>
      <c r="EK50" s="43">
        <f ca="1"/>
        <v>103.2236947016716</v>
      </c>
      <c r="EL50" s="43">
        <f ca="1"/>
        <v>103.44314475739002</v>
      </c>
      <c r="EM50" s="43">
        <f ca="1"/>
        <v>104.08345793366432</v>
      </c>
      <c r="EN50" s="43">
        <f ca="1"/>
        <v>103.91310857534408</v>
      </c>
      <c r="EO50" s="43">
        <f ca="1"/>
        <v>105.10655613863469</v>
      </c>
      <c r="EP50" s="43">
        <f ca="1"/>
        <v>105.12459312951566</v>
      </c>
      <c r="EQ50" s="43">
        <f ca="1"/>
        <v>107.19984913587571</v>
      </c>
      <c r="ER50" s="43">
        <f ca="1"/>
        <v>109.6949662077427</v>
      </c>
      <c r="ES50" s="43">
        <f ca="1"/>
        <v>112.84542728161813</v>
      </c>
      <c r="ET50" s="43">
        <f ca="1"/>
        <v>111.5267228372097</v>
      </c>
      <c r="EU50" s="43">
        <f ca="1"/>
        <v>112.95765744709969</v>
      </c>
      <c r="EV50" s="43">
        <f ca="1"/>
        <v>118.32165812408924</v>
      </c>
      <c r="EW50" s="43">
        <f ca="1"/>
        <v>122.48219068729877</v>
      </c>
      <c r="EX50" s="43">
        <f ca="1"/>
        <v>127.41230152809619</v>
      </c>
      <c r="EY50" s="43">
        <f ca="1"/>
        <v>128.01654072260857</v>
      </c>
      <c r="EZ50" s="43">
        <f ca="1"/>
        <v>120.45002304804325</v>
      </c>
      <c r="FA50" s="43">
        <f ca="1"/>
        <v>123.95621366429329</v>
      </c>
      <c r="FB50" s="43">
        <f ca="1"/>
        <v>124.19169660079478</v>
      </c>
      <c r="FC50" s="43">
        <f ca="1"/>
        <v>123.12350591862202</v>
      </c>
      <c r="FD50" s="43">
        <f ca="1"/>
        <v>119.65238722908497</v>
      </c>
      <c r="FE50" s="43">
        <f ca="1"/>
        <v>123.98527326071262</v>
      </c>
      <c r="FF50" s="43">
        <f ca="1"/>
        <v>136.41777025294306</v>
      </c>
      <c r="FG50" s="43">
        <f ca="1"/>
        <v>138.6012482045889</v>
      </c>
      <c r="FH50" s="43">
        <f ca="1"/>
        <v>139.14335998606683</v>
      </c>
      <c r="FI50" s="43">
        <f ca="1"/>
        <v>133.86653809833527</v>
      </c>
      <c r="FJ50" s="43">
        <f ca="1"/>
        <v>129.46150410318376</v>
      </c>
      <c r="FK50" s="43">
        <f ca="1"/>
        <v>126.48540060782433</v>
      </c>
      <c r="FL50" s="43">
        <f ca="1"/>
        <v>125.99639774394035</v>
      </c>
      <c r="FM50" s="43">
        <f ca="1"/>
        <v>121.47111714291572</v>
      </c>
      <c r="FN50" s="43">
        <f ca="1"/>
        <v>116.28748637473583</v>
      </c>
      <c r="FO50" s="43">
        <f ca="1"/>
        <v>116.13216784214974</v>
      </c>
      <c r="FP50" s="43">
        <f ca="1"/>
        <v>112.85945605230332</v>
      </c>
      <c r="FQ50" s="43">
        <f ca="1"/>
        <v>105.74586725986003</v>
      </c>
      <c r="FR50" s="43">
        <f ca="1"/>
        <v>105.79095973706245</v>
      </c>
      <c r="FS50" s="43">
        <f ca="1"/>
        <v>104.59751217377185</v>
      </c>
      <c r="FT50" s="43">
        <f ca="1"/>
        <v>109.77212444651127</v>
      </c>
      <c r="FU50" s="43">
        <f ca="1"/>
        <v>114.14509268009662</v>
      </c>
      <c r="FV50" s="43">
        <f ca="1"/>
        <v>115.00084769189358</v>
      </c>
      <c r="FW50" s="43">
        <f ca="1"/>
        <v>110.79622470653058</v>
      </c>
      <c r="FX50" s="43">
        <f ca="1"/>
        <v>108.91937559986114</v>
      </c>
      <c r="FY50" s="43">
        <f ca="1"/>
        <v>103.9391620066166</v>
      </c>
      <c r="FZ50" s="43">
        <f ca="1"/>
        <v>105.30696714842318</v>
      </c>
      <c r="GA50" s="43">
        <f ca="1"/>
        <v>109.26107637155057</v>
      </c>
      <c r="GB50" s="43">
        <f ca="1"/>
        <v>110.64190822899342</v>
      </c>
      <c r="GC50" s="43">
        <f ca="1"/>
        <v>109.02459138000012</v>
      </c>
      <c r="GD50" s="43">
        <f ca="1"/>
        <v>111.4325296626091</v>
      </c>
      <c r="GE50" s="43">
        <f ca="1"/>
        <v>115.35256901407242</v>
      </c>
      <c r="GF50" s="43">
        <f ca="1"/>
        <v>116.58108850407601</v>
      </c>
      <c r="GG50" s="43">
        <f ca="1"/>
        <v>117.36569760739803</v>
      </c>
      <c r="GH50" s="43">
        <f ca="1"/>
        <v>120.90595809531212</v>
      </c>
      <c r="GI50" s="43">
        <f ca="1"/>
        <v>124.65063781321048</v>
      </c>
      <c r="GJ50" s="43">
        <f ca="1"/>
        <v>125.48434761393071</v>
      </c>
      <c r="GK50" s="43">
        <f ca="1"/>
        <v>130.37638036286833</v>
      </c>
      <c r="GL50" s="43">
        <f ca="1"/>
        <v>133.6110140608549</v>
      </c>
      <c r="GM50" s="43">
        <f ca="1"/>
        <v>133.90060796999933</v>
      </c>
      <c r="GN50" s="43">
        <f ca="1"/>
        <v>130.42347695016861</v>
      </c>
      <c r="GO50" s="43">
        <f ca="1"/>
        <v>131.09084561276435</v>
      </c>
      <c r="GP50" s="43">
        <f ca="1"/>
        <v>132.63300833308696</v>
      </c>
      <c r="GQ50" s="43">
        <f ca="1"/>
        <v>123.05035590004921</v>
      </c>
      <c r="GR50" s="43">
        <f ca="1"/>
        <v>118.3416992250681</v>
      </c>
      <c r="GS50" s="43">
        <f ca="1"/>
        <v>119.66240777957439</v>
      </c>
      <c r="GT50" s="43">
        <f ca="1"/>
        <v>121.28072668361663</v>
      </c>
      <c r="GU50" s="43">
        <f ca="1"/>
        <v>127.30608369290829</v>
      </c>
      <c r="GV50" s="43">
        <f ca="1"/>
        <v>130.0867864537239</v>
      </c>
      <c r="GW50" s="43">
        <f ca="1"/>
        <v>128.41736274218559</v>
      </c>
      <c r="GX50" s="43">
        <f ca="1"/>
        <v>129.58676098430158</v>
      </c>
      <c r="GY50" s="43">
        <f ca="1"/>
        <v>126.84814453554152</v>
      </c>
      <c r="GZ50" s="43">
        <f ca="1"/>
        <v>134.52689237558843</v>
      </c>
      <c r="HA50" s="43">
        <f ca="1"/>
        <v>134.80345956909656</v>
      </c>
      <c r="HB50" s="43">
        <f ca="1"/>
        <v>125.44226130187512</v>
      </c>
      <c r="HC50" s="43">
        <f ca="1"/>
        <v>118.92589731860161</v>
      </c>
      <c r="HD50" s="43">
        <f ca="1"/>
        <v>112.71115190505982</v>
      </c>
      <c r="HE50" s="43">
        <f ca="1"/>
        <v>117.15526604712009</v>
      </c>
      <c r="HF50" s="43">
        <f ca="1"/>
        <v>148.32218423438073</v>
      </c>
      <c r="HG50" s="43">
        <f ca="1"/>
        <v>146.11565901660919</v>
      </c>
      <c r="HH50" s="43">
        <f ca="1"/>
        <v>135.89369546234607</v>
      </c>
      <c r="HI50" s="43">
        <f ca="1"/>
        <v>132.49572679138183</v>
      </c>
      <c r="HJ50" s="43">
        <f ca="1"/>
        <v>126.47437800228596</v>
      </c>
      <c r="HK50" s="43">
        <f ca="1"/>
        <v>135.18624459779261</v>
      </c>
      <c r="HL50" s="43">
        <f ca="1"/>
        <v>140.31275822818279</v>
      </c>
      <c r="HM50" s="43">
        <f ca="1"/>
        <v>132.99274609565734</v>
      </c>
      <c r="HN50" s="43">
        <f ca="1"/>
        <v>128.81918681681157</v>
      </c>
      <c r="HO50" s="43">
        <f ca="1"/>
        <v>128.1117359522581</v>
      </c>
      <c r="HP50" s="43">
        <f ca="1"/>
        <v>127.99549756658078</v>
      </c>
      <c r="HQ50" s="43">
        <f ca="1"/>
        <v>122.3368927052021</v>
      </c>
      <c r="HR50" s="43">
        <f ca="1"/>
        <v>121.78476037323475</v>
      </c>
      <c r="HS50" s="43">
        <f ca="1"/>
        <v>121.14645130705833</v>
      </c>
      <c r="HT50" s="43">
        <f ca="1"/>
        <v>120.57928814935684</v>
      </c>
      <c r="HU50" s="43">
        <f ca="1"/>
        <v>132.3283835982084</v>
      </c>
      <c r="HV50" s="43">
        <f ca="1"/>
        <v>145.39518143641951</v>
      </c>
      <c r="HW50" s="43">
        <f ca="1"/>
        <v>149.97757917523384</v>
      </c>
      <c r="HX50" s="43">
        <f ca="1"/>
        <v>160.80879219925404</v>
      </c>
      <c r="HY50" s="43">
        <f ca="1"/>
        <v>166.47340939092638</v>
      </c>
      <c r="HZ50" s="43">
        <f ca="1"/>
        <v>146.98744690918923</v>
      </c>
      <c r="IA50" s="43">
        <f ca="1"/>
        <v>135.13714390039445</v>
      </c>
      <c r="IB50" s="43">
        <f ca="1"/>
        <v>129.71903225076198</v>
      </c>
      <c r="IC50" s="43">
        <f ca="1"/>
        <v>135.02791990005971</v>
      </c>
      <c r="ID50" s="43">
        <f ca="1"/>
        <v>133.95972921788692</v>
      </c>
      <c r="IE50" s="43">
        <f ca="1"/>
        <v>142.62149306094648</v>
      </c>
      <c r="IF50" s="43">
        <f ca="1"/>
        <v>145.34708279407025</v>
      </c>
      <c r="IG50" s="43">
        <f ca="1"/>
        <v>157.22444128918647</v>
      </c>
      <c r="IH50" s="43">
        <f ca="1"/>
        <v>142.78583008897303</v>
      </c>
      <c r="II50" s="43">
        <f ca="1"/>
        <v>126.38018482768535</v>
      </c>
      <c r="IJ50" s="43">
        <f ca="1"/>
        <v>124.19770893108844</v>
      </c>
      <c r="IK50" s="43">
        <f ca="1"/>
        <v>122.27276118206979</v>
      </c>
      <c r="IL50" s="43">
        <f ca="1"/>
        <v>105.49134527742864</v>
      </c>
      <c r="IM50" s="43">
        <f ca="1"/>
        <v>101.88695326638222</v>
      </c>
      <c r="IN50" s="43">
        <f ca="1"/>
        <v>101.84486695432662</v>
      </c>
      <c r="IO50" s="43">
        <f ca="1"/>
        <v>110.33427732896806</v>
      </c>
      <c r="IP50" s="43">
        <f ca="1"/>
        <v>122.72468800914288</v>
      </c>
      <c r="IQ50" s="43">
        <f ca="1"/>
        <v>131.66101493561266</v>
      </c>
      <c r="IR50" s="43">
        <f ca="1"/>
        <v>131.26820935642718</v>
      </c>
      <c r="IS50" s="43">
        <f ca="1"/>
        <v>132.80435974645616</v>
      </c>
      <c r="IT50" s="43">
        <f ca="1"/>
        <v>124.73180427217484</v>
      </c>
      <c r="IU50" s="43">
        <f ca="1"/>
        <v>117.0209906705618</v>
      </c>
      <c r="IV50" s="43">
        <f ca="1"/>
        <v>115.40667998671532</v>
      </c>
      <c r="IW50" s="43">
        <f ca="1"/>
        <v>115.15416211438179</v>
      </c>
      <c r="IX50" s="43">
        <f ca="1"/>
        <v>116.42977819168568</v>
      </c>
      <c r="IY50" s="43">
        <f ca="1"/>
        <v>125.11759546601773</v>
      </c>
      <c r="IZ50" s="43">
        <f ca="1"/>
        <v>130.11283988499642</v>
      </c>
      <c r="JA50" s="43">
        <f ca="1"/>
        <v>122.03727824556829</v>
      </c>
      <c r="JB50" s="43">
        <f ca="1"/>
        <v>110.97759667038918</v>
      </c>
      <c r="JC50" s="43">
        <f ca="1"/>
        <v>107.90329178023339</v>
      </c>
      <c r="JD50" s="43">
        <f ca="1"/>
        <v>112.36744702327252</v>
      </c>
      <c r="JE50" s="43">
        <f ca="1"/>
        <v>117.14123727643489</v>
      </c>
      <c r="JF50" s="43">
        <f ca="1"/>
        <v>124.74182482266427</v>
      </c>
      <c r="JG50" s="43">
        <f ca="1"/>
        <v>135.47884467208385</v>
      </c>
      <c r="JH50" s="43">
        <f ca="1"/>
        <v>142.16355390357973</v>
      </c>
      <c r="JI50" s="43">
        <f ca="1"/>
        <v>144.77190319597722</v>
      </c>
      <c r="JJ50" s="43">
        <f ca="1"/>
        <v>142.52629783129694</v>
      </c>
      <c r="JK50" s="43">
        <f ca="1"/>
        <v>139.92095470404624</v>
      </c>
      <c r="JL50" s="43">
        <f ca="1"/>
        <v>138.43791323161125</v>
      </c>
      <c r="JM50" s="43">
        <f ca="1"/>
        <v>139.14035382091998</v>
      </c>
      <c r="JN50" s="43">
        <f ca="1"/>
        <v>144.43821886467933</v>
      </c>
      <c r="JO50" s="43">
        <f ca="1"/>
        <v>155.84561354184152</v>
      </c>
      <c r="JP50" s="43">
        <f ca="1"/>
        <v>164.98936586344243</v>
      </c>
      <c r="JQ50" s="43">
        <f ca="1"/>
        <v>169.66295061171056</v>
      </c>
      <c r="JR50" s="43">
        <f ca="1"/>
        <v>170.05575619089603</v>
      </c>
      <c r="JS50" s="43">
        <f ca="1"/>
        <v>170.74416800951957</v>
      </c>
      <c r="JT50" s="43">
        <f ca="1"/>
        <v>162.26177202022075</v>
      </c>
      <c r="JU50" s="43">
        <f ca="1"/>
        <v>167.84121453273298</v>
      </c>
      <c r="JV50" s="43">
        <f ca="1"/>
        <v>174.75840053558349</v>
      </c>
      <c r="JW50" s="43">
        <f ca="1"/>
        <v>172.70819590544701</v>
      </c>
      <c r="JX50" s="43">
        <f ca="1"/>
        <v>173.60102695405484</v>
      </c>
      <c r="JY50" s="43">
        <f ca="1"/>
        <v>181.30482617032527</v>
      </c>
      <c r="JZ50" s="43">
        <f ca="1"/>
        <v>188.52162663280964</v>
      </c>
      <c r="KA50" s="43">
        <f ca="1"/>
        <v>186.12571301078796</v>
      </c>
      <c r="KB50" s="43">
        <f ca="1"/>
        <v>182.00626470458508</v>
      </c>
      <c r="KC50" s="43">
        <f ca="1"/>
        <v>185.23889429247382</v>
      </c>
      <c r="KD50" s="43">
        <f ca="1"/>
        <v>182.73676283526419</v>
      </c>
      <c r="KE50" s="43">
        <f ca="1"/>
        <v>181.100406940341</v>
      </c>
      <c r="KF50" s="43">
        <f ca="1"/>
        <v>181.09740077519416</v>
      </c>
      <c r="KG50" s="43">
        <f ca="1"/>
        <v>185.46335462343691</v>
      </c>
      <c r="KH50" s="43">
        <f ca="1"/>
        <v>174.41469565379617</v>
      </c>
      <c r="KI50" s="43">
        <f ca="1"/>
        <v>170.17800690686704</v>
      </c>
      <c r="KJ50" s="43">
        <f ca="1"/>
        <v>168.41439002072809</v>
      </c>
      <c r="KK50" s="43">
        <f ca="1"/>
        <v>167.65984256887435</v>
      </c>
      <c r="KL50" s="43">
        <f ca="1"/>
        <v>167.90233989071845</v>
      </c>
      <c r="KM50" s="43">
        <f ca="1"/>
        <v>172.32541087675096</v>
      </c>
      <c r="KN50" s="43">
        <f ca="1"/>
        <v>174.14514284563066</v>
      </c>
      <c r="KO50" s="43">
        <f ca="1"/>
        <v>175.93280905294418</v>
      </c>
      <c r="KP50" s="43">
        <f ca="1"/>
        <v>168.96351618754863</v>
      </c>
      <c r="KQ50" s="43">
        <f ca="1"/>
        <v>172.25326291322708</v>
      </c>
      <c r="KR50" s="43">
        <f ca="1"/>
        <v>165.53348175501822</v>
      </c>
      <c r="KS50" s="43">
        <f ca="1"/>
        <v>154.26938094985485</v>
      </c>
      <c r="KT50" s="43">
        <f ca="1"/>
        <v>146.35615222835543</v>
      </c>
      <c r="KU50" s="43">
        <f ca="1"/>
        <v>145.51943626248837</v>
      </c>
      <c r="KV50" s="43">
        <f ca="1"/>
        <v>144.44723736011983</v>
      </c>
      <c r="KW50" s="43">
        <f ca="1"/>
        <v>147.61272925972938</v>
      </c>
      <c r="KX50" s="43">
        <f ca="1"/>
        <v>152.39754211843015</v>
      </c>
      <c r="KY50" s="43">
        <f ca="1"/>
        <v>155.93579849624635</v>
      </c>
      <c r="KZ50" s="43">
        <f ca="1"/>
        <v>155.84160532164572</v>
      </c>
      <c r="LA50" s="43">
        <f ca="1"/>
        <v>156.23541295588015</v>
      </c>
      <c r="LB50" s="43">
        <f ca="1"/>
        <v>157.05709809601308</v>
      </c>
      <c r="LC50" s="43">
        <f ca="1"/>
        <v>156.99096246278287</v>
      </c>
      <c r="LD50" s="43">
        <f ca="1"/>
        <v>153.30740810286997</v>
      </c>
      <c r="LE50" s="43">
        <f ca="1"/>
        <v>149.28515913641453</v>
      </c>
      <c r="LF50" s="43">
        <f ca="1"/>
        <v>148.71298570346832</v>
      </c>
      <c r="LG50" s="43">
        <f ca="1"/>
        <v>154.39062961077693</v>
      </c>
      <c r="LH50" s="43">
        <f ca="1"/>
        <v>164.71480278003216</v>
      </c>
      <c r="LI50" s="43">
        <f ca="1"/>
        <v>170.6970714222193</v>
      </c>
      <c r="LJ50" s="43">
        <f ca="1"/>
        <v>168.74005791163444</v>
      </c>
      <c r="LK50" s="43">
        <f ca="1"/>
        <v>168.70298187482356</v>
      </c>
      <c r="LL50" s="43">
        <f ca="1"/>
        <v>168.25205710279943</v>
      </c>
      <c r="LM50" s="43">
        <f ca="1"/>
        <v>168.57071060836316</v>
      </c>
      <c r="LN50" s="43">
        <f ca="1"/>
        <v>164.96331243216991</v>
      </c>
      <c r="LO50" s="43">
        <f ca="1"/>
        <v>165.32705841493606</v>
      </c>
      <c r="LP50" s="43">
        <f ca="1"/>
        <v>161.11341693413257</v>
      </c>
      <c r="LQ50" s="43">
        <f ca="1"/>
        <v>166.19183192217349</v>
      </c>
      <c r="LR50" s="43" t="str">
        <f ca="1"/>
        <v>-</v>
      </c>
      <c r="LS50" s="43" t="str">
        <f ca="1"/>
        <v>-</v>
      </c>
      <c r="LT50" s="43" t="str">
        <f ca="1"/>
        <v>-</v>
      </c>
      <c r="LU50" s="43" t="str">
        <f ca="1"/>
        <v>-</v>
      </c>
      <c r="LV50" s="43" t="str">
        <f ca="1"/>
        <v>-</v>
      </c>
      <c r="LW50" s="43" t="str">
        <f ca="1"/>
        <v>-</v>
      </c>
      <c r="LX50" s="43" t="str">
        <f ca="1"/>
        <v>-</v>
      </c>
      <c r="LY50" s="43" t="str">
        <f ca="1"/>
        <v>-</v>
      </c>
      <c r="LZ50" s="43" t="str">
        <f ca="1"/>
        <v>-</v>
      </c>
      <c r="MA50" s="43" t="str">
        <f ca="1"/>
        <v>-</v>
      </c>
      <c r="MB50" s="43" t="str">
        <f ca="1"/>
        <v>-</v>
      </c>
      <c r="MC50" s="43" t="str">
        <f ca="1"/>
        <v>-</v>
      </c>
      <c r="MD50" s="43" t="str">
        <f ca="1"/>
        <v>-</v>
      </c>
      <c r="ME50" s="43" t="str">
        <f ca="1"/>
        <v>-</v>
      </c>
      <c r="MF50" s="43" t="str">
        <f ca="1"/>
        <v>-</v>
      </c>
      <c r="MG50" s="43" t="str">
        <f ca="1"/>
        <v>-</v>
      </c>
      <c r="MH50" s="43" t="str">
        <f ca="1"/>
        <v>-</v>
      </c>
      <c r="MI50" s="43" t="str">
        <f ca="1"/>
        <v>-</v>
      </c>
      <c r="MJ50" s="43" t="str">
        <f ca="1"/>
        <v>-</v>
      </c>
      <c r="MK50" s="43" t="str">
        <f ca="1"/>
        <v>-</v>
      </c>
      <c r="ML50" s="43" t="str">
        <f ca="1"/>
        <v>-</v>
      </c>
      <c r="MM50" s="43" t="str">
        <f ca="1"/>
        <v>-</v>
      </c>
      <c r="MN50" s="43" t="str">
        <f ca="1"/>
        <v>-</v>
      </c>
      <c r="MO50" s="43" t="str">
        <f ca="1"/>
        <v>-</v>
      </c>
      <c r="MP50" s="43" t="str">
        <f ca="1"/>
        <v>-</v>
      </c>
      <c r="MQ50" s="43" t="str">
        <f ca="1"/>
        <v>-</v>
      </c>
      <c r="MR50" s="43" t="str">
        <f ca="1"/>
        <v>-</v>
      </c>
      <c r="MS50" s="43" t="str">
        <f ca="1"/>
        <v>-</v>
      </c>
      <c r="MT50" s="43" t="str">
        <f ca="1"/>
        <v>-</v>
      </c>
      <c r="MU50" s="43" t="str">
        <f ca="1"/>
        <v>-</v>
      </c>
      <c r="MV50" s="43" t="str">
        <f ca="1"/>
        <v>-</v>
      </c>
      <c r="MW50" s="43" t="str">
        <f ca="1"/>
        <v>-</v>
      </c>
      <c r="MX50" s="43" t="str">
        <f ca="1"/>
        <v>-</v>
      </c>
      <c r="MY50" s="43" t="str">
        <f ca="1"/>
        <v>-</v>
      </c>
      <c r="MZ50" s="43" t="str">
        <f ca="1"/>
        <v>-</v>
      </c>
      <c r="NA50" s="43" t="str">
        <f ca="1"/>
        <v>-</v>
      </c>
      <c r="NB50" s="43" t="str">
        <f ca="1"/>
        <v>-</v>
      </c>
      <c r="NC50" s="43" t="str">
        <f ca="1"/>
        <v>-</v>
      </c>
      <c r="ND50" s="43" t="str">
        <f ca="1"/>
        <v>-</v>
      </c>
      <c r="NE50" s="43" t="str">
        <f ca="1"/>
        <v>-</v>
      </c>
      <c r="NF50" s="43" t="str">
        <f ca="1"/>
        <v>-</v>
      </c>
      <c r="NG50" s="43" t="str">
        <f ca="1"/>
        <v>-</v>
      </c>
      <c r="NH50" s="43" t="str">
        <f ca="1"/>
        <v>-</v>
      </c>
      <c r="NI50" s="43" t="str">
        <f ca="1"/>
        <v>-</v>
      </c>
      <c r="NJ50" s="43" t="str">
        <f ca="1"/>
        <v>-</v>
      </c>
      <c r="NK50" s="43" t="str">
        <f ca="1"/>
        <v>-</v>
      </c>
      <c r="NL50" s="43" t="str">
        <f ca="1"/>
        <v>-</v>
      </c>
      <c r="NM50" s="43" t="str">
        <f ca="1"/>
        <v>-</v>
      </c>
      <c r="NN50" s="43" t="str">
        <f ca="1"/>
        <v>-</v>
      </c>
      <c r="NO50" s="43" t="str">
        <f ca="1"/>
        <v>-</v>
      </c>
      <c r="NP50" s="43" t="str">
        <f ca="1"/>
        <v>-</v>
      </c>
      <c r="NQ50" s="43" t="str">
        <f ca="1"/>
        <v>-</v>
      </c>
      <c r="NR50" s="43" t="str">
        <f ca="1"/>
        <v>-</v>
      </c>
      <c r="NS50" s="43" t="str">
        <f ca="1"/>
        <v>-</v>
      </c>
      <c r="NT50" s="43" t="str">
        <f ca="1"/>
        <v>-</v>
      </c>
      <c r="NU50" s="43" t="str">
        <f ca="1"/>
        <v>-</v>
      </c>
      <c r="NV50" s="43" t="str">
        <f ca="1"/>
        <v>-</v>
      </c>
      <c r="NW50" s="43" t="str">
        <f ca="1"/>
        <v>-</v>
      </c>
      <c r="NX50" s="43" t="str">
        <f ca="1"/>
        <v>-</v>
      </c>
      <c r="NY50" s="43" t="str">
        <f ca="1"/>
        <v>-</v>
      </c>
      <c r="NZ50" s="43" t="str">
        <f ca="1"/>
        <v>-</v>
      </c>
      <c r="OA50" s="43" t="str">
        <f ca="1"/>
        <v>-</v>
      </c>
      <c r="OB50" s="43" t="str">
        <f ca="1"/>
        <v>-</v>
      </c>
      <c r="OC50" s="43" t="str">
        <f ca="1"/>
        <v>-</v>
      </c>
      <c r="OD50" s="43" t="str">
        <f ca="1"/>
        <v>-</v>
      </c>
      <c r="OE50" s="43" t="str">
        <f ca="1"/>
        <v>-</v>
      </c>
      <c r="OF50" s="43" t="str">
        <f ca="1"/>
        <v>-</v>
      </c>
      <c r="OG50" s="43" t="str">
        <f ca="1"/>
        <v>-</v>
      </c>
      <c r="OH50" s="43" t="str">
        <f ca="1"/>
        <v>-</v>
      </c>
      <c r="OI50" s="43" t="str">
        <f ca="1"/>
        <v>-</v>
      </c>
      <c r="OJ50" s="43" t="str">
        <f ca="1"/>
        <v>-</v>
      </c>
      <c r="OK50" s="43" t="str">
        <f ca="1"/>
        <v>-</v>
      </c>
      <c r="OL50" s="43" t="str">
        <f ca="1"/>
        <v>-</v>
      </c>
      <c r="OM50" s="43" t="str">
        <f ca="1"/>
        <v>-</v>
      </c>
      <c r="ON50" s="43" t="str">
        <f ca="1"/>
        <v>-</v>
      </c>
      <c r="OO50" s="43" t="str">
        <f ca="1"/>
        <v>-</v>
      </c>
      <c r="OP50" s="43" t="str">
        <f ca="1"/>
        <v>-</v>
      </c>
      <c r="OQ50" s="43" t="str">
        <f ca="1"/>
        <v>-</v>
      </c>
      <c r="OR50" s="43" t="str">
        <f ca="1"/>
        <v>-</v>
      </c>
      <c r="OS50" s="43" t="str">
        <f ca="1"/>
        <v>-</v>
      </c>
      <c r="OT50" s="43" t="str">
        <f ca="1"/>
        <v>-</v>
      </c>
      <c r="OU50" s="43" t="str">
        <f ca="1"/>
        <v>-</v>
      </c>
      <c r="OV50" s="43" t="str">
        <f ca="1"/>
        <v>-</v>
      </c>
      <c r="OW50" s="43" t="str">
        <f ca="1"/>
        <v>-</v>
      </c>
      <c r="OX50" s="43" t="str">
        <f ca="1"/>
        <v>-</v>
      </c>
      <c r="OY50" s="43" t="str">
        <f ca="1"/>
        <v>-</v>
      </c>
      <c r="OZ50" s="43" t="str">
        <f ca="1"/>
        <v>-</v>
      </c>
      <c r="PA50" s="43" t="str">
        <f ca="1"/>
        <v>-</v>
      </c>
      <c r="PB50" s="43" t="str">
        <f ca="1"/>
        <v>-</v>
      </c>
      <c r="PC50" s="43" t="str">
        <f ca="1"/>
        <v>-</v>
      </c>
      <c r="PD50" s="43" t="str">
        <f ca="1"/>
        <v>-</v>
      </c>
      <c r="PE50" s="43" t="str">
        <f ca="1"/>
        <v>-</v>
      </c>
      <c r="PF50" s="43" t="str">
        <f ca="1"/>
        <v>-</v>
      </c>
      <c r="PG50" s="43" t="str">
        <f ca="1"/>
        <v>-</v>
      </c>
      <c r="PH50" s="43" t="str">
        <f ca="1"/>
        <v>-</v>
      </c>
      <c r="PI50" s="43" t="str">
        <f ca="1"/>
        <v>-</v>
      </c>
      <c r="PJ50" s="43" t="str">
        <f ca="1"/>
        <v>-</v>
      </c>
      <c r="PK50" s="43" t="str">
        <f ca="1"/>
        <v>-</v>
      </c>
      <c r="PL50" s="43" t="str">
        <f ca="1"/>
        <v>-</v>
      </c>
      <c r="PM50" s="43" t="str">
        <f ca="1"/>
        <v>-</v>
      </c>
      <c r="PN50" s="43" t="str">
        <f ca="1"/>
        <v>-</v>
      </c>
      <c r="PO50" s="43" t="str">
        <f ca="1"/>
        <v>-</v>
      </c>
      <c r="PP50" s="43" t="str">
        <f ca="1"/>
        <v>-</v>
      </c>
      <c r="PQ50" s="43" t="str">
        <f ca="1"/>
        <v>-</v>
      </c>
      <c r="PR50" s="43" t="str">
        <f ca="1"/>
        <v>-</v>
      </c>
      <c r="PS50" s="43" t="str">
        <f ca="1"/>
        <v>-</v>
      </c>
      <c r="PT50" s="43" t="str">
        <f ca="1"/>
        <v>-</v>
      </c>
      <c r="PU50" s="43" t="str">
        <f ca="1"/>
        <v>-</v>
      </c>
      <c r="PV50" s="43" t="str">
        <f ca="1"/>
        <v>-</v>
      </c>
      <c r="PW50" s="43" t="str">
        <f ca="1"/>
        <v>-</v>
      </c>
      <c r="PX50" s="43" t="str">
        <f ca="1"/>
        <v>-</v>
      </c>
      <c r="PY50" s="43" t="str">
        <f ca="1"/>
        <v>-</v>
      </c>
      <c r="PZ50" s="43" t="str">
        <f ca="1"/>
        <v>-</v>
      </c>
      <c r="QA50" s="43" t="str">
        <f ca="1"/>
        <v>-</v>
      </c>
      <c r="QB50" s="43" t="str">
        <f ca="1"/>
        <v>-</v>
      </c>
      <c r="QC50" s="43" t="str">
        <f ca="1"/>
        <v>-</v>
      </c>
      <c r="QD50" s="43" t="str">
        <f ca="1"/>
        <v>-</v>
      </c>
      <c r="QE50" s="43" t="str">
        <f ca="1"/>
        <v>-</v>
      </c>
      <c r="QF50" s="43" t="str">
        <f ca="1"/>
        <v>-</v>
      </c>
      <c r="QG50" s="43" t="str">
        <f ca="1"/>
        <v>-</v>
      </c>
      <c r="QH50" s="43" t="str">
        <f ca="1"/>
        <v>-</v>
      </c>
      <c r="QI50" s="43" t="str">
        <f ca="1"/>
        <v>-</v>
      </c>
      <c r="QJ50" s="43" t="str">
        <f ca="1"/>
        <v>-</v>
      </c>
      <c r="QK50" s="43" t="str">
        <f ca="1"/>
        <v>-</v>
      </c>
      <c r="QL50" s="43" t="str">
        <f ca="1"/>
        <v>-</v>
      </c>
      <c r="QM50" s="43" t="str">
        <f ca="1"/>
        <v>-</v>
      </c>
      <c r="QN50" s="43" t="str">
        <f ca="1"/>
        <v>-</v>
      </c>
      <c r="QO50" s="43" t="str">
        <f ca="1"/>
        <v>-</v>
      </c>
      <c r="QP50" s="43" t="str">
        <f ca="1"/>
        <v>-</v>
      </c>
      <c r="QQ50" s="43" t="str">
        <f ca="1"/>
        <v>-</v>
      </c>
      <c r="QR50" s="43" t="str">
        <f ca="1"/>
        <v>-</v>
      </c>
      <c r="QS50" s="43" t="str">
        <f ca="1"/>
        <v>-</v>
      </c>
      <c r="QT50" s="43" t="str">
        <f ca="1"/>
        <v>-</v>
      </c>
      <c r="QU50" s="43" t="str">
        <f ca="1"/>
        <v>-</v>
      </c>
      <c r="QV50" s="43" t="str">
        <f ca="1"/>
        <v>-</v>
      </c>
      <c r="QW50" s="43" t="str">
        <f ca="1"/>
        <v>-</v>
      </c>
      <c r="QX50" s="43" t="str">
        <f ca="1"/>
        <v>-</v>
      </c>
      <c r="QY50" s="43" t="str">
        <f ca="1"/>
        <v>-</v>
      </c>
      <c r="QZ50" s="43" t="str">
        <f ca="1"/>
        <v>-</v>
      </c>
      <c r="RA50" s="43" t="str">
        <f ca="1"/>
        <v>-</v>
      </c>
      <c r="RB50" s="43" t="str">
        <f ca="1"/>
        <v>-</v>
      </c>
      <c r="RC50" s="43" t="str">
        <f ca="1"/>
        <v>-</v>
      </c>
      <c r="RD50" s="43" t="str">
        <f ca="1"/>
        <v>-</v>
      </c>
      <c r="RE50" s="43" t="str">
        <f ca="1"/>
        <v>-</v>
      </c>
      <c r="RF50" s="43" t="str">
        <f ca="1"/>
        <v>-</v>
      </c>
      <c r="RG50" s="43" t="str">
        <f ca="1"/>
        <v>-</v>
      </c>
      <c r="RH50" s="43" t="str">
        <f ca="1"/>
        <v>-</v>
      </c>
      <c r="RI50" s="43" t="str">
        <f ca="1"/>
        <v>-</v>
      </c>
      <c r="RJ50" s="43" t="str">
        <f ca="1"/>
        <v>-</v>
      </c>
      <c r="RK50" s="43" t="str">
        <f ca="1"/>
        <v>-</v>
      </c>
      <c r="RL50" s="43" t="str">
        <f ca="1"/>
        <v>-</v>
      </c>
      <c r="RM50" s="43" t="str">
        <f ca="1"/>
        <v>-</v>
      </c>
      <c r="RN50" s="43" t="str">
        <f ca="1"/>
        <v>-</v>
      </c>
      <c r="RO50" s="43" t="str">
        <f ca="1"/>
        <v>-</v>
      </c>
      <c r="RP50" s="43" t="str">
        <f ca="1"/>
        <v>-</v>
      </c>
      <c r="RQ50" s="43" t="str">
        <f ca="1"/>
        <v>-</v>
      </c>
      <c r="RR50" s="43" t="str">
        <f ca="1"/>
        <v>-</v>
      </c>
      <c r="RS50" s="43" t="str">
        <f ca="1"/>
        <v>-</v>
      </c>
      <c r="RT50" s="43" t="str">
        <f ca="1"/>
        <v>-</v>
      </c>
      <c r="RU50" s="43" t="str">
        <f ca="1"/>
        <v>-</v>
      </c>
      <c r="RV50" s="43" t="str">
        <f ca="1"/>
        <v>-</v>
      </c>
      <c r="RW50" s="43" t="str">
        <f ca="1"/>
        <v>-</v>
      </c>
      <c r="RX50" s="43" t="str">
        <f ca="1"/>
        <v>-</v>
      </c>
      <c r="RY50" s="43" t="str">
        <f ca="1"/>
        <v>-</v>
      </c>
      <c r="RZ50" s="43" t="str">
        <f ca="1"/>
        <v>-</v>
      </c>
      <c r="SA50" s="43" t="str">
        <f ca="1"/>
        <v>-</v>
      </c>
      <c r="SB50" s="43" t="str">
        <f ca="1"/>
        <v>-</v>
      </c>
      <c r="SC50" s="43" t="str">
        <f ca="1"/>
        <v>-</v>
      </c>
      <c r="SD50" s="43" t="str">
        <f ca="1"/>
        <v>-</v>
      </c>
      <c r="SE50" s="43" t="str">
        <f ca="1"/>
        <v>-</v>
      </c>
      <c r="SF50" s="43" t="str">
        <f ca="1"/>
        <v>-</v>
      </c>
      <c r="SG50" s="43" t="str">
        <f ca="1"/>
        <v>-</v>
      </c>
      <c r="SH50" s="43" t="str">
        <f ca="1"/>
        <v>-</v>
      </c>
      <c r="SI50" s="43" t="str">
        <f ca="1"/>
        <v>-</v>
      </c>
      <c r="SJ50" s="43" t="str">
        <f ca="1"/>
        <v>-</v>
      </c>
      <c r="SK50" s="43" t="str">
        <f ca="1"/>
        <v>-</v>
      </c>
    </row>
    <row r="52" spans="3:516" x14ac:dyDescent="0.25">
      <c r="C52" s="43" t="str">
        <f>C49</f>
        <v>TOTAL 2.708 PERP nc-23</v>
      </c>
    </row>
    <row r="53" spans="3:516" x14ac:dyDescent="0.25">
      <c r="C53" s="43" t="str">
        <f>C50</f>
        <v>TOTAL 1 3/4 PERP nc-24</v>
      </c>
      <c r="F53" s="43" cm="1">
        <f t="array" aca="1" ref="F53:SK53" ca="1">IFERROR(IF(OFFSET(bHist!$A$1,_xlfn.XMATCH(C52,bHist!B:B,0)-1,3,1,500)=0,"-",OFFSET(bHist!$A$1,_xlfn.XMATCH(C52,bHist!B:B,0)-1,3,1,500))-IF(OFFSET(bHist!$A$1,_xlfn.XMATCH(C53,bHist!B:B,0)-1,3,1,500)=0,"-",OFFSET(bHist!$A$1,_xlfn.XMATCH(C53,bHist!B:B,0)-1,3,1,500)),"-")</f>
        <v>-13.963777122616762</v>
      </c>
      <c r="G53" s="43">
        <f ca="1"/>
        <v>-13.307637772083297</v>
      </c>
      <c r="H53" s="43">
        <f ca="1"/>
        <v>-11.806625622153263</v>
      </c>
      <c r="I53" s="43">
        <f ca="1"/>
        <v>-11.277948403000835</v>
      </c>
      <c r="J53" s="43">
        <f ca="1"/>
        <v>-8.8200728937387396</v>
      </c>
      <c r="K53" s="43">
        <f ca="1"/>
        <v>-7.852611914038647</v>
      </c>
      <c r="L53" s="43">
        <f ca="1"/>
        <v>-4.0550833808183597</v>
      </c>
      <c r="M53" s="43">
        <f ca="1"/>
        <v>-3.26055258405205</v>
      </c>
      <c r="N53" s="43">
        <f ca="1"/>
        <v>-2.2013521342277613</v>
      </c>
      <c r="O53" s="43">
        <f ca="1"/>
        <v>-3.4655301204919908</v>
      </c>
      <c r="P53" s="43">
        <f ca="1"/>
        <v>-3.2673284977674371</v>
      </c>
      <c r="Q53" s="43">
        <f ca="1"/>
        <v>-1.8895179393291528</v>
      </c>
      <c r="R53" s="43">
        <f ca="1"/>
        <v>3.1462702794074744</v>
      </c>
      <c r="S53" s="43">
        <f ca="1"/>
        <v>2.4265472223758877</v>
      </c>
      <c r="T53" s="43">
        <f ca="1"/>
        <v>-1.4777371754646538</v>
      </c>
      <c r="U53" s="43">
        <f ca="1"/>
        <v>-9.11992208707332</v>
      </c>
      <c r="V53" s="43">
        <f ca="1"/>
        <v>-4.2675681339502489</v>
      </c>
      <c r="W53" s="43">
        <f ca="1"/>
        <v>-3.4093378548622297</v>
      </c>
      <c r="X53" s="43">
        <f ca="1"/>
        <v>-6.4731169881820563</v>
      </c>
      <c r="Y53" s="43">
        <f ca="1"/>
        <v>-7.9330734236240517</v>
      </c>
      <c r="Z53" s="43">
        <f ca="1"/>
        <v>-9.8528781268596504</v>
      </c>
      <c r="AA53" s="43">
        <f ca="1"/>
        <v>-14.491397217392915</v>
      </c>
      <c r="AB53" s="43">
        <f ca="1"/>
        <v>-12.084502178668998</v>
      </c>
      <c r="AC53" s="43">
        <f ca="1"/>
        <v>-13.634584351301214</v>
      </c>
      <c r="AD53" s="43">
        <f ca="1"/>
        <v>-12.81275468122962</v>
      </c>
      <c r="AE53" s="43">
        <f ca="1"/>
        <v>-16.586631046652769</v>
      </c>
      <c r="AF53" s="43">
        <f ca="1"/>
        <v>-17.024209978938131</v>
      </c>
      <c r="AG53" s="43">
        <f ca="1"/>
        <v>-17.866233002781883</v>
      </c>
      <c r="AH53" s="43">
        <f ca="1"/>
        <v>-18.18600904297827</v>
      </c>
      <c r="AI53" s="43">
        <f ca="1"/>
        <v>-17.942853770971283</v>
      </c>
      <c r="AJ53" s="43">
        <f ca="1"/>
        <v>-23.149950936555882</v>
      </c>
      <c r="AK53" s="43">
        <f ca="1"/>
        <v>-28.095227945208535</v>
      </c>
      <c r="AL53" s="43">
        <f ca="1"/>
        <v>-25.011980220794669</v>
      </c>
      <c r="AM53" s="43">
        <f ca="1"/>
        <v>-23.239023574829105</v>
      </c>
      <c r="AN53" s="43">
        <f ca="1"/>
        <v>-18.549461913108814</v>
      </c>
      <c r="AO53" s="43">
        <f ca="1"/>
        <v>-20.432385526657072</v>
      </c>
      <c r="AP53" s="43">
        <f ca="1"/>
        <v>-19.121496187090884</v>
      </c>
      <c r="AQ53" s="43">
        <f ca="1"/>
        <v>-21.613771984815628</v>
      </c>
      <c r="AR53" s="43">
        <f ca="1"/>
        <v>-21.178697014212617</v>
      </c>
      <c r="AS53" s="43">
        <f ca="1"/>
        <v>-17.884721581578276</v>
      </c>
      <c r="AT53" s="43">
        <f ca="1"/>
        <v>-14.373821897149128</v>
      </c>
      <c r="AU53" s="43">
        <f ca="1"/>
        <v>-14.295544617652922</v>
      </c>
      <c r="AV53" s="43">
        <f ca="1"/>
        <v>-14.562571198701903</v>
      </c>
      <c r="AW53" s="43">
        <f ca="1"/>
        <v>-14.102957477331245</v>
      </c>
      <c r="AX53" s="43">
        <f ca="1"/>
        <v>-11.650824281334906</v>
      </c>
      <c r="AY53" s="43">
        <f ca="1"/>
        <v>-8.2115959887504459</v>
      </c>
      <c r="AZ53" s="43">
        <f ca="1"/>
        <v>-6.8778663609027717</v>
      </c>
      <c r="BA53" s="43">
        <f ca="1"/>
        <v>-13.288701988339369</v>
      </c>
      <c r="BB53" s="43">
        <f ca="1"/>
        <v>-11.476135575294563</v>
      </c>
      <c r="BC53" s="43">
        <f ca="1"/>
        <v>-10.078299033522569</v>
      </c>
      <c r="BD53" s="43">
        <f ca="1"/>
        <v>-15.642842967391005</v>
      </c>
      <c r="BE53" s="43">
        <f ca="1"/>
        <v>-18.927109418869009</v>
      </c>
      <c r="BF53" s="43">
        <f ca="1"/>
        <v>-24.491196491122253</v>
      </c>
      <c r="BG53" s="43">
        <f ca="1"/>
        <v>-24.67425475108621</v>
      </c>
      <c r="BH53" s="43">
        <f ca="1"/>
        <v>-30.204318563103698</v>
      </c>
      <c r="BI53" s="43">
        <f ca="1"/>
        <v>-27.533085940360991</v>
      </c>
      <c r="BJ53" s="43">
        <f ca="1"/>
        <v>-28.985171327948564</v>
      </c>
      <c r="BK53" s="43">
        <f ca="1"/>
        <v>-32.049962227582967</v>
      </c>
      <c r="BL53" s="43">
        <f ca="1"/>
        <v>-32.662717773795123</v>
      </c>
      <c r="BM53" s="43">
        <f ca="1"/>
        <v>-31.039669033527389</v>
      </c>
      <c r="BN53" s="43">
        <f ca="1"/>
        <v>-32.304843820333531</v>
      </c>
      <c r="BO53" s="43">
        <f ca="1"/>
        <v>-41.759763334512684</v>
      </c>
      <c r="BP53" s="43">
        <f ca="1"/>
        <v>-36.864941413283361</v>
      </c>
      <c r="BQ53" s="43">
        <f ca="1"/>
        <v>-37.526167139649374</v>
      </c>
      <c r="BR53" s="43">
        <f ca="1"/>
        <v>-33.704368586897886</v>
      </c>
      <c r="BS53" s="43">
        <f ca="1"/>
        <v>-31.744060334205585</v>
      </c>
      <c r="BT53" s="43">
        <f ca="1"/>
        <v>-30.731128359794582</v>
      </c>
      <c r="BU53" s="43">
        <f ca="1"/>
        <v>-28.227784714937172</v>
      </c>
      <c r="BV53" s="43">
        <f ca="1"/>
        <v>-24.550687220573366</v>
      </c>
      <c r="BW53" s="43">
        <f ca="1"/>
        <v>-24.077775404810893</v>
      </c>
      <c r="BX53" s="43">
        <f ca="1"/>
        <v>-21.932149931311642</v>
      </c>
      <c r="BY53" s="43">
        <f ca="1"/>
        <v>-11.291754643917045</v>
      </c>
      <c r="BZ53" s="43">
        <f ca="1"/>
        <v>-4.7750117847919569</v>
      </c>
      <c r="CA53" s="43">
        <f ca="1"/>
        <v>-7.0064787606002028</v>
      </c>
      <c r="CB53" s="43">
        <f ca="1"/>
        <v>-0.12246513342853405</v>
      </c>
      <c r="CC53" s="43">
        <f ca="1"/>
        <v>-4.5923412271737334</v>
      </c>
      <c r="CD53" s="43">
        <f ca="1"/>
        <v>-4.0778404552936536</v>
      </c>
      <c r="CE53" s="43">
        <f ca="1"/>
        <v>37.213511882066769</v>
      </c>
      <c r="CF53" s="43">
        <f ca="1"/>
        <v>7.2077754032612233</v>
      </c>
      <c r="CG53" s="43">
        <f ca="1"/>
        <v>-3.7262201961278834</v>
      </c>
      <c r="CH53" s="43">
        <f ca="1"/>
        <v>-4.0942885237932387</v>
      </c>
      <c r="CI53" s="43">
        <f ca="1"/>
        <v>-7.3011854891776977</v>
      </c>
      <c r="CJ53" s="43">
        <f ca="1"/>
        <v>-7.3447557148933242</v>
      </c>
      <c r="CK53" s="43">
        <f ca="1"/>
        <v>-10.933735547900227</v>
      </c>
      <c r="CL53" s="43">
        <f ca="1"/>
        <v>-21.80176895809177</v>
      </c>
      <c r="CM53" s="43">
        <f ca="1"/>
        <v>-25.93732793033125</v>
      </c>
      <c r="CN53" s="43">
        <f ca="1"/>
        <v>-24.568021736383443</v>
      </c>
      <c r="CO53" s="43">
        <f ca="1"/>
        <v>-23.705276110172292</v>
      </c>
      <c r="CP53" s="43">
        <f ca="1"/>
        <v>-20.572409005522729</v>
      </c>
      <c r="CQ53" s="43">
        <f ca="1"/>
        <v>-15.914368782639514</v>
      </c>
      <c r="CR53" s="43">
        <f ca="1"/>
        <v>-20.22780177211763</v>
      </c>
      <c r="CS53" s="43">
        <f ca="1"/>
        <v>-15.153673438668235</v>
      </c>
      <c r="CT53" s="43">
        <f ca="1"/>
        <v>-15.027979373574254</v>
      </c>
      <c r="CU53" s="43">
        <f ca="1"/>
        <v>-14.650142874836931</v>
      </c>
      <c r="CV53" s="43">
        <f ca="1"/>
        <v>-13.509063046812997</v>
      </c>
      <c r="CW53" s="43">
        <f ca="1"/>
        <v>-13.764111502766596</v>
      </c>
      <c r="CX53" s="43">
        <f ca="1"/>
        <v>-13.915658857226362</v>
      </c>
      <c r="CY53" s="43">
        <f ca="1"/>
        <v>-13.83176160490514</v>
      </c>
      <c r="CZ53" s="43">
        <f ca="1"/>
        <v>-13.97563091373442</v>
      </c>
      <c r="DA53" s="43">
        <f ca="1"/>
        <v>-14.131728307366359</v>
      </c>
      <c r="DB53" s="43">
        <f ca="1"/>
        <v>-14.372567552685737</v>
      </c>
      <c r="DC53" s="43">
        <f ca="1"/>
        <v>-14.889877418518054</v>
      </c>
      <c r="DD53" s="43">
        <f ca="1"/>
        <v>-14.645233876347532</v>
      </c>
      <c r="DE53" s="43">
        <f ca="1"/>
        <v>-15.07331530559064</v>
      </c>
      <c r="DF53" s="43">
        <f ca="1"/>
        <v>-16.354445646524411</v>
      </c>
      <c r="DG53" s="43">
        <f ca="1"/>
        <v>-15.376292453765871</v>
      </c>
      <c r="DH53" s="43">
        <f ca="1"/>
        <v>-14.68934192800522</v>
      </c>
      <c r="DI53" s="43">
        <f ca="1"/>
        <v>-15.437127026677132</v>
      </c>
      <c r="DJ53" s="43">
        <f ca="1"/>
        <v>-15.901329624176029</v>
      </c>
      <c r="DK53" s="43">
        <f ca="1"/>
        <v>-15.138629830956461</v>
      </c>
      <c r="DL53" s="43">
        <f ca="1"/>
        <v>-14.851320826292039</v>
      </c>
      <c r="DM53" s="43">
        <f ca="1"/>
        <v>-13.184098008513459</v>
      </c>
      <c r="DN53" s="43">
        <f ca="1"/>
        <v>-15.075564172506333</v>
      </c>
      <c r="DO53" s="43">
        <f ca="1"/>
        <v>-15.161975309371954</v>
      </c>
      <c r="DP53" s="43">
        <f ca="1"/>
        <v>-14.42611971974371</v>
      </c>
      <c r="DQ53" s="43">
        <f ca="1"/>
        <v>-14.277393234848986</v>
      </c>
      <c r="DR53" s="43">
        <f ca="1"/>
        <v>-13.218780708193776</v>
      </c>
      <c r="DS53" s="43">
        <f ca="1"/>
        <v>-13.041376350760459</v>
      </c>
      <c r="DT53" s="43">
        <f ca="1"/>
        <v>-13.879156396389007</v>
      </c>
      <c r="DU53" s="43">
        <f ca="1"/>
        <v>-13.130737905144684</v>
      </c>
      <c r="DV53" s="43">
        <f ca="1"/>
        <v>-14.433820741534234</v>
      </c>
      <c r="DW53" s="43">
        <f ca="1"/>
        <v>-15.477302942514427</v>
      </c>
      <c r="DX53" s="43">
        <f ca="1"/>
        <v>-14.973208725571624</v>
      </c>
      <c r="DY53" s="43">
        <f ca="1"/>
        <v>-15.793005599260326</v>
      </c>
      <c r="DZ53" s="43">
        <f ca="1"/>
        <v>-17.022930922031406</v>
      </c>
      <c r="EA53" s="43">
        <f ca="1"/>
        <v>-18.723048467755333</v>
      </c>
      <c r="EB53" s="43">
        <f ca="1"/>
        <v>-20.455279384732236</v>
      </c>
      <c r="EC53" s="43">
        <f ca="1"/>
        <v>-20.266194615364071</v>
      </c>
      <c r="ED53" s="43">
        <f ca="1"/>
        <v>-21.487186164140695</v>
      </c>
      <c r="EE53" s="43">
        <f ca="1"/>
        <v>-20.939308442234989</v>
      </c>
      <c r="EF53" s="43">
        <f ca="1"/>
        <v>-19.808645810842506</v>
      </c>
      <c r="EG53" s="43">
        <f ca="1"/>
        <v>-20.684816863179208</v>
      </c>
      <c r="EH53" s="43">
        <f ca="1"/>
        <v>-19.713474919080724</v>
      </c>
      <c r="EI53" s="43">
        <f ca="1"/>
        <v>-19.616039966821674</v>
      </c>
      <c r="EJ53" s="43">
        <f ca="1"/>
        <v>-19.350530282497388</v>
      </c>
      <c r="EK53" s="43">
        <f ca="1"/>
        <v>-18.892768781900401</v>
      </c>
      <c r="EL53" s="43">
        <f ca="1"/>
        <v>-19.381464441061013</v>
      </c>
      <c r="EM53" s="43">
        <f ca="1"/>
        <v>-19.355169543385514</v>
      </c>
      <c r="EN53" s="43">
        <f ca="1"/>
        <v>-18.139866988062863</v>
      </c>
      <c r="EO53" s="43">
        <f ca="1"/>
        <v>-18.460518394470228</v>
      </c>
      <c r="EP53" s="43">
        <f ca="1"/>
        <v>-18.107216653466239</v>
      </c>
      <c r="EQ53" s="43">
        <f ca="1"/>
        <v>-19.95526540338993</v>
      </c>
      <c r="ER53" s="43">
        <f ca="1"/>
        <v>-20.065206739187246</v>
      </c>
      <c r="ES53" s="43">
        <f ca="1"/>
        <v>-21.134769636273404</v>
      </c>
      <c r="ET53" s="43">
        <f ca="1"/>
        <v>-20.946095995903008</v>
      </c>
      <c r="EU53" s="43">
        <f ca="1"/>
        <v>-20.52233877241612</v>
      </c>
      <c r="EV53" s="43">
        <f ca="1"/>
        <v>-22.517266210794446</v>
      </c>
      <c r="EW53" s="43">
        <f ca="1"/>
        <v>-22.582062680006018</v>
      </c>
      <c r="EX53" s="43">
        <f ca="1"/>
        <v>-22.880948958992946</v>
      </c>
      <c r="EY53" s="43">
        <f ca="1"/>
        <v>-23.82750040769578</v>
      </c>
      <c r="EZ53" s="43">
        <f ca="1"/>
        <v>-22.744897302269933</v>
      </c>
      <c r="FA53" s="43">
        <f ca="1"/>
        <v>-23.944984311342239</v>
      </c>
      <c r="FB53" s="43">
        <f ca="1"/>
        <v>-23.250619048595411</v>
      </c>
      <c r="FC53" s="43">
        <f ca="1"/>
        <v>-23.326471952795984</v>
      </c>
      <c r="FD53" s="43">
        <f ca="1"/>
        <v>-21.902220397233961</v>
      </c>
      <c r="FE53" s="43">
        <f ca="1"/>
        <v>-20.075487679481498</v>
      </c>
      <c r="FF53" s="43">
        <f ca="1"/>
        <v>-16.972813627004641</v>
      </c>
      <c r="FG53" s="43">
        <f ca="1"/>
        <v>-16.423799023270618</v>
      </c>
      <c r="FH53" s="43">
        <f ca="1"/>
        <v>-16.059083605051057</v>
      </c>
      <c r="FI53" s="43">
        <f ca="1"/>
        <v>-20.134793013095859</v>
      </c>
      <c r="FJ53" s="43">
        <f ca="1"/>
        <v>-18.764527306556701</v>
      </c>
      <c r="FK53" s="43">
        <f ca="1"/>
        <v>-17.494980517029759</v>
      </c>
      <c r="FL53" s="43">
        <f ca="1"/>
        <v>-17.272220517516132</v>
      </c>
      <c r="FM53" s="43">
        <f ca="1"/>
        <v>-16.045949243426321</v>
      </c>
      <c r="FN53" s="43">
        <f ca="1"/>
        <v>-14.158325063109402</v>
      </c>
      <c r="FO53" s="43">
        <f ca="1"/>
        <v>-14.047046703577038</v>
      </c>
      <c r="FP53" s="43">
        <f ca="1"/>
        <v>-14.876076485872261</v>
      </c>
      <c r="FQ53" s="43">
        <f ca="1"/>
        <v>-13.303542194008813</v>
      </c>
      <c r="FR53" s="43">
        <f ca="1"/>
        <v>-12.206592910885817</v>
      </c>
      <c r="FS53" s="43">
        <f ca="1"/>
        <v>-13.482397777676567</v>
      </c>
      <c r="FT53" s="43">
        <f ca="1"/>
        <v>-15.885481887102131</v>
      </c>
      <c r="FU53" s="43">
        <f ca="1"/>
        <v>-17.015491923093791</v>
      </c>
      <c r="FV53" s="43">
        <f ca="1"/>
        <v>-17.938308107495303</v>
      </c>
      <c r="FW53" s="43">
        <f ca="1"/>
        <v>-18.129695123314875</v>
      </c>
      <c r="FX53" s="43">
        <f ca="1"/>
        <v>-20.143394940733913</v>
      </c>
      <c r="FY53" s="43">
        <f ca="1"/>
        <v>-18.516239977717404</v>
      </c>
      <c r="FZ53" s="43">
        <f ca="1"/>
        <v>-19.070302831053723</v>
      </c>
      <c r="GA53" s="43">
        <f ca="1"/>
        <v>-20.093738720059406</v>
      </c>
      <c r="GB53" s="43">
        <f ca="1"/>
        <v>-18.304679030656814</v>
      </c>
      <c r="GC53" s="43">
        <f ca="1"/>
        <v>-17.740322682857524</v>
      </c>
      <c r="GD53" s="43">
        <f ca="1"/>
        <v>-19.869006231784809</v>
      </c>
      <c r="GE53" s="43">
        <f ca="1"/>
        <v>-20.925433421731</v>
      </c>
      <c r="GF53" s="43">
        <f ca="1"/>
        <v>-20.559498464584351</v>
      </c>
      <c r="GG53" s="43">
        <f ca="1"/>
        <v>-18.837821355938914</v>
      </c>
      <c r="GH53" s="43">
        <f ca="1"/>
        <v>-18.853867086529732</v>
      </c>
      <c r="GI53" s="43">
        <f ca="1"/>
        <v>-19.452677170157415</v>
      </c>
      <c r="GJ53" s="43">
        <f ca="1"/>
        <v>-19.669824548125277</v>
      </c>
      <c r="GK53" s="43">
        <f ca="1"/>
        <v>-19.940641865491898</v>
      </c>
      <c r="GL53" s="43">
        <f ca="1"/>
        <v>-20.262618663787819</v>
      </c>
      <c r="GM53" s="43">
        <f ca="1"/>
        <v>-19.003800124883668</v>
      </c>
      <c r="GN53" s="43">
        <f ca="1"/>
        <v>-20.429141096353518</v>
      </c>
      <c r="GO53" s="43">
        <f ca="1"/>
        <v>-21.25165127766131</v>
      </c>
      <c r="GP53" s="43">
        <f ca="1"/>
        <v>-21.943037927627557</v>
      </c>
      <c r="GQ53" s="43">
        <f ca="1"/>
        <v>-21.061322411775592</v>
      </c>
      <c r="GR53" s="43">
        <f ca="1"/>
        <v>-20.483433786630627</v>
      </c>
      <c r="GS53" s="43">
        <f ca="1"/>
        <v>-20.238714371681212</v>
      </c>
      <c r="GT53" s="43">
        <f ca="1"/>
        <v>-20.500796128273009</v>
      </c>
      <c r="GU53" s="43">
        <f ca="1"/>
        <v>-23.5264168047905</v>
      </c>
      <c r="GV53" s="43">
        <f ca="1"/>
        <v>-24.663620380282396</v>
      </c>
      <c r="GW53" s="43">
        <f ca="1"/>
        <v>-24.725776200175289</v>
      </c>
      <c r="GX53" s="43">
        <f ca="1"/>
        <v>-25.099448588252088</v>
      </c>
      <c r="GY53" s="43">
        <f ca="1"/>
        <v>-25.435636949062342</v>
      </c>
      <c r="GZ53" s="43">
        <f ca="1"/>
        <v>-26.415273919820791</v>
      </c>
      <c r="HA53" s="43">
        <f ca="1"/>
        <v>-24.959260668873782</v>
      </c>
      <c r="HB53" s="43">
        <f ca="1"/>
        <v>-25.062695956110957</v>
      </c>
      <c r="HC53" s="43">
        <f ca="1"/>
        <v>-22.030510209202774</v>
      </c>
      <c r="HD53" s="43">
        <f ca="1"/>
        <v>-19.971555671095857</v>
      </c>
      <c r="HE53" s="43">
        <f ca="1"/>
        <v>-26.117221953868864</v>
      </c>
      <c r="HF53" s="43">
        <f ca="1"/>
        <v>-28.496880659341826</v>
      </c>
      <c r="HG53" s="43">
        <f ca="1"/>
        <v>-28.25815044665336</v>
      </c>
      <c r="HH53" s="43">
        <f ca="1"/>
        <v>-24.915462105989462</v>
      </c>
      <c r="HI53" s="43">
        <f ca="1"/>
        <v>-24.707403242349613</v>
      </c>
      <c r="HJ53" s="43">
        <f ca="1"/>
        <v>-24.229110779881481</v>
      </c>
      <c r="HK53" s="43">
        <f ca="1"/>
        <v>-21.789805375575995</v>
      </c>
      <c r="HL53" s="43">
        <f ca="1"/>
        <v>-25.012582434415819</v>
      </c>
      <c r="HM53" s="43">
        <f ca="1"/>
        <v>-22.887308896183967</v>
      </c>
      <c r="HN53" s="43">
        <f ca="1"/>
        <v>-22.117854811787609</v>
      </c>
      <c r="HO53" s="43">
        <f ca="1"/>
        <v>-21.556537248730649</v>
      </c>
      <c r="HP53" s="43">
        <f ca="1"/>
        <v>-21.326194778323185</v>
      </c>
      <c r="HQ53" s="43">
        <f ca="1"/>
        <v>-19.941488529205316</v>
      </c>
      <c r="HR53" s="43">
        <f ca="1"/>
        <v>-19.250229286909104</v>
      </c>
      <c r="HS53" s="43">
        <f ca="1"/>
        <v>-20.041224018931374</v>
      </c>
      <c r="HT53" s="43">
        <f ca="1"/>
        <v>-20.845311704039574</v>
      </c>
      <c r="HU53" s="43">
        <f ca="1"/>
        <v>-23.072721556067435</v>
      </c>
      <c r="HV53" s="43">
        <f ca="1"/>
        <v>-23.808270939230937</v>
      </c>
      <c r="HW53" s="43">
        <f ca="1"/>
        <v>-26.975377662181856</v>
      </c>
      <c r="HX53" s="43">
        <f ca="1"/>
        <v>-28.592185387730609</v>
      </c>
      <c r="HY53" s="43">
        <f ca="1"/>
        <v>-25.780070179581656</v>
      </c>
      <c r="HZ53" s="43">
        <f ca="1"/>
        <v>-17.524351826548582</v>
      </c>
      <c r="IA53" s="43">
        <f ca="1"/>
        <v>-11.34121835935116</v>
      </c>
      <c r="IB53" s="43">
        <f ca="1"/>
        <v>-10.007832760453212</v>
      </c>
      <c r="IC53" s="43">
        <f ca="1"/>
        <v>-12.659296331167226</v>
      </c>
      <c r="ID53" s="43">
        <f ca="1"/>
        <v>-13.097479750037195</v>
      </c>
      <c r="IE53" s="43">
        <f ca="1"/>
        <v>-13.936107397913929</v>
      </c>
      <c r="IF53" s="43">
        <f ca="1"/>
        <v>-14.362599915027602</v>
      </c>
      <c r="IG53" s="43">
        <f ca="1"/>
        <v>-19.256588242053965</v>
      </c>
      <c r="IH53" s="43">
        <f ca="1"/>
        <v>-14.732020544052119</v>
      </c>
      <c r="II53" s="43">
        <f ca="1"/>
        <v>-9.277364677786835</v>
      </c>
      <c r="IJ53" s="43">
        <f ca="1"/>
        <v>-10.042577636718747</v>
      </c>
      <c r="IK53" s="43">
        <f ca="1"/>
        <v>-9.4208186448812654</v>
      </c>
      <c r="IL53" s="43">
        <f ca="1"/>
        <v>-11.171307378649729</v>
      </c>
      <c r="IM53" s="43">
        <f ca="1"/>
        <v>-10.337442617893231</v>
      </c>
      <c r="IN53" s="43">
        <f ca="1"/>
        <v>-10.367422043561916</v>
      </c>
      <c r="IO53" s="43">
        <f ca="1"/>
        <v>-13.672102954149253</v>
      </c>
      <c r="IP53" s="43">
        <f ca="1"/>
        <v>-18.572681476116188</v>
      </c>
      <c r="IQ53" s="43">
        <f ca="1"/>
        <v>-18.276586669683425</v>
      </c>
      <c r="IR53" s="43">
        <f ca="1"/>
        <v>-19.179963456511473</v>
      </c>
      <c r="IS53" s="43">
        <f ca="1"/>
        <v>-20.041498468399055</v>
      </c>
      <c r="IT53" s="43">
        <f ca="1"/>
        <v>-18.241664915204055</v>
      </c>
      <c r="IU53" s="43">
        <f ca="1"/>
        <v>-20.167641908168804</v>
      </c>
      <c r="IV53" s="43">
        <f ca="1"/>
        <v>-18.798554915189754</v>
      </c>
      <c r="IW53" s="43">
        <f ca="1"/>
        <v>-19.822201148390761</v>
      </c>
      <c r="IX53" s="43">
        <f ca="1"/>
        <v>-21.238945962071426</v>
      </c>
      <c r="IY53" s="43">
        <f ca="1"/>
        <v>-19.20498292386533</v>
      </c>
      <c r="IZ53" s="43">
        <f ca="1"/>
        <v>-18.925415706634524</v>
      </c>
      <c r="JA53" s="43">
        <f ca="1"/>
        <v>-16.361882090091726</v>
      </c>
      <c r="JB53" s="43">
        <f ca="1"/>
        <v>-15.411422056794166</v>
      </c>
      <c r="JC53" s="43">
        <f ca="1"/>
        <v>-13.680342444777494</v>
      </c>
      <c r="JD53" s="43">
        <f ca="1"/>
        <v>-16.219741942763335</v>
      </c>
      <c r="JE53" s="43">
        <f ca="1"/>
        <v>-18.13792733860015</v>
      </c>
      <c r="JF53" s="43">
        <f ca="1"/>
        <v>-22.636685423612604</v>
      </c>
      <c r="JG53" s="43">
        <f ca="1"/>
        <v>-22.637912178158757</v>
      </c>
      <c r="JH53" s="43">
        <f ca="1"/>
        <v>-26.367926162958156</v>
      </c>
      <c r="JI53" s="43">
        <f ca="1"/>
        <v>-27.286734270930296</v>
      </c>
      <c r="JJ53" s="43">
        <f ca="1"/>
        <v>-26.548503920316719</v>
      </c>
      <c r="JK53" s="43">
        <f ca="1"/>
        <v>-27.158093425989136</v>
      </c>
      <c r="JL53" s="43">
        <f ca="1"/>
        <v>-27.360589485883708</v>
      </c>
      <c r="JM53" s="43">
        <f ca="1"/>
        <v>-27.996969815611834</v>
      </c>
      <c r="JN53" s="43">
        <f ca="1"/>
        <v>-29.046959985733025</v>
      </c>
      <c r="JO53" s="43">
        <f ca="1"/>
        <v>-31.207920147657404</v>
      </c>
      <c r="JP53" s="43">
        <f ca="1"/>
        <v>-37.434011004447953</v>
      </c>
      <c r="JQ53" s="43">
        <f ca="1"/>
        <v>-38.250076958417907</v>
      </c>
      <c r="JR53" s="43">
        <f ca="1"/>
        <v>-35.940417372941965</v>
      </c>
      <c r="JS53" s="43">
        <f ca="1"/>
        <v>-33.247744996666881</v>
      </c>
      <c r="JT53" s="43">
        <f ca="1"/>
        <v>-33.297131623506516</v>
      </c>
      <c r="JU53" s="43">
        <f ca="1"/>
        <v>-25.635495742201812</v>
      </c>
      <c r="JV53" s="43">
        <f ca="1"/>
        <v>-26.181870347619054</v>
      </c>
      <c r="JW53" s="43">
        <f ca="1"/>
        <v>-21.492258073329936</v>
      </c>
      <c r="JX53" s="43">
        <f ca="1"/>
        <v>-22.399101904273039</v>
      </c>
      <c r="JY53" s="43">
        <f ca="1"/>
        <v>-24.32463023328782</v>
      </c>
      <c r="JZ53" s="43">
        <f ca="1"/>
        <v>-26.611934052824978</v>
      </c>
      <c r="KA53" s="43">
        <f ca="1"/>
        <v>-26.180812696814542</v>
      </c>
      <c r="KB53" s="43">
        <f ca="1"/>
        <v>-25.968928836107239</v>
      </c>
      <c r="KC53" s="43">
        <f ca="1"/>
        <v>-27.393909502744691</v>
      </c>
      <c r="KD53" s="43">
        <f ca="1"/>
        <v>-27.622268774867024</v>
      </c>
      <c r="KE53" s="43">
        <f ca="1"/>
        <v>-26.14906170284749</v>
      </c>
      <c r="KF53" s="43">
        <f ca="1"/>
        <v>-26.589460007309924</v>
      </c>
      <c r="KG53" s="43">
        <f ca="1"/>
        <v>-28.89553485226628</v>
      </c>
      <c r="KH53" s="43">
        <f ca="1"/>
        <v>-32.608341159820554</v>
      </c>
      <c r="KI53" s="43">
        <f ca="1"/>
        <v>-30.892952320218114</v>
      </c>
      <c r="KJ53" s="43">
        <f ca="1"/>
        <v>-30.373470322847368</v>
      </c>
      <c r="KK53" s="43">
        <f ca="1"/>
        <v>-29.993264341950407</v>
      </c>
      <c r="KL53" s="43">
        <f ca="1"/>
        <v>-30.626117743134472</v>
      </c>
      <c r="KM53" s="43">
        <f ca="1"/>
        <v>-30.256817170500767</v>
      </c>
      <c r="KN53" s="43">
        <f ca="1"/>
        <v>-32.890291427850741</v>
      </c>
      <c r="KO53" s="43">
        <f ca="1"/>
        <v>-35.068313714504256</v>
      </c>
      <c r="KP53" s="43">
        <f ca="1"/>
        <v>-33.760184912562352</v>
      </c>
      <c r="KQ53" s="43">
        <f ca="1"/>
        <v>-33.633815487503995</v>
      </c>
      <c r="KR53" s="43">
        <f ca="1"/>
        <v>-31.529244282722459</v>
      </c>
      <c r="KS53" s="43">
        <f ca="1"/>
        <v>-33.742437345027923</v>
      </c>
      <c r="KT53" s="43">
        <f ca="1"/>
        <v>-33.651343905687341</v>
      </c>
      <c r="KU53" s="43">
        <f ca="1"/>
        <v>-32.848658982634547</v>
      </c>
      <c r="KV53" s="43">
        <f ca="1"/>
        <v>-32.616226107358941</v>
      </c>
      <c r="KW53" s="43">
        <f ca="1"/>
        <v>-33.899000608921042</v>
      </c>
      <c r="KX53" s="43">
        <f ca="1"/>
        <v>-35.177615144729629</v>
      </c>
      <c r="KY53" s="43">
        <f ca="1"/>
        <v>-35.671094103693974</v>
      </c>
      <c r="KZ53" s="43">
        <f ca="1"/>
        <v>-34.617025339126556</v>
      </c>
      <c r="LA53" s="43">
        <f ca="1"/>
        <v>-35.154964448809608</v>
      </c>
      <c r="LB53" s="43">
        <f ca="1"/>
        <v>-33.990838149428384</v>
      </c>
      <c r="LC53" s="43">
        <f ca="1"/>
        <v>-33.824611213803308</v>
      </c>
      <c r="LD53" s="43">
        <f ca="1"/>
        <v>-32.76645171570776</v>
      </c>
      <c r="LE53" s="43">
        <f ca="1"/>
        <v>-30.20053119909764</v>
      </c>
      <c r="LF53" s="43">
        <f ca="1"/>
        <v>-29.617347722887999</v>
      </c>
      <c r="LG53" s="43">
        <f ca="1"/>
        <v>-28.886145537853267</v>
      </c>
      <c r="LH53" s="43">
        <f ca="1"/>
        <v>-28.345407832145696</v>
      </c>
      <c r="LI53" s="43">
        <f ca="1"/>
        <v>-29.706461042761816</v>
      </c>
      <c r="LJ53" s="43">
        <f ca="1"/>
        <v>-29.480026150584195</v>
      </c>
      <c r="LK53" s="43">
        <f ca="1"/>
        <v>-30.494909701943385</v>
      </c>
      <c r="LL53" s="43">
        <f ca="1"/>
        <v>-31.361186469435722</v>
      </c>
      <c r="LM53" s="43">
        <f ca="1"/>
        <v>-32.67975208592415</v>
      </c>
      <c r="LN53" s="43">
        <f ca="1"/>
        <v>-30.597745358228678</v>
      </c>
      <c r="LO53" s="43">
        <f ca="1"/>
        <v>-29.434098066449167</v>
      </c>
      <c r="LP53" s="43">
        <f ca="1"/>
        <v>-25.915090224266066</v>
      </c>
      <c r="LQ53" s="43">
        <f ca="1"/>
        <v>-26.305228608131415</v>
      </c>
      <c r="LR53" s="43" t="str">
        <f ca="1"/>
        <v>-</v>
      </c>
      <c r="LS53" s="43" t="str">
        <f ca="1"/>
        <v>-</v>
      </c>
      <c r="LT53" s="43" t="str">
        <f ca="1"/>
        <v>-</v>
      </c>
      <c r="LU53" s="43" t="str">
        <f ca="1"/>
        <v>-</v>
      </c>
      <c r="LV53" s="43" t="str">
        <f ca="1"/>
        <v>-</v>
      </c>
      <c r="LW53" s="43" t="str">
        <f ca="1"/>
        <v>-</v>
      </c>
      <c r="LX53" s="43" t="str">
        <f ca="1"/>
        <v>-</v>
      </c>
      <c r="LY53" s="43" t="str">
        <f ca="1"/>
        <v>-</v>
      </c>
      <c r="LZ53" s="43" t="str">
        <f ca="1"/>
        <v>-</v>
      </c>
      <c r="MA53" s="43" t="str">
        <f ca="1"/>
        <v>-</v>
      </c>
      <c r="MB53" s="43" t="str">
        <f ca="1"/>
        <v>-</v>
      </c>
      <c r="MC53" s="43" t="str">
        <f ca="1"/>
        <v>-</v>
      </c>
      <c r="MD53" s="43" t="str">
        <f ca="1"/>
        <v>-</v>
      </c>
      <c r="ME53" s="43" t="str">
        <f ca="1"/>
        <v>-</v>
      </c>
      <c r="MF53" s="43" t="str">
        <f ca="1"/>
        <v>-</v>
      </c>
      <c r="MG53" s="43" t="str">
        <f ca="1"/>
        <v>-</v>
      </c>
      <c r="MH53" s="43" t="str">
        <f ca="1"/>
        <v>-</v>
      </c>
      <c r="MI53" s="43" t="str">
        <f ca="1"/>
        <v>-</v>
      </c>
      <c r="MJ53" s="43" t="str">
        <f ca="1"/>
        <v>-</v>
      </c>
      <c r="MK53" s="43" t="str">
        <f ca="1"/>
        <v>-</v>
      </c>
      <c r="ML53" s="43" t="str">
        <f ca="1"/>
        <v>-</v>
      </c>
      <c r="MM53" s="43" t="str">
        <f ca="1"/>
        <v>-</v>
      </c>
      <c r="MN53" s="43" t="str">
        <f ca="1"/>
        <v>-</v>
      </c>
      <c r="MO53" s="43" t="str">
        <f ca="1"/>
        <v>-</v>
      </c>
      <c r="MP53" s="43" t="str">
        <f ca="1"/>
        <v>-</v>
      </c>
      <c r="MQ53" s="43" t="str">
        <f ca="1"/>
        <v>-</v>
      </c>
      <c r="MR53" s="43" t="str">
        <f ca="1"/>
        <v>-</v>
      </c>
      <c r="MS53" s="43" t="str">
        <f ca="1"/>
        <v>-</v>
      </c>
      <c r="MT53" s="43" t="str">
        <f ca="1"/>
        <v>-</v>
      </c>
      <c r="MU53" s="43" t="str">
        <f ca="1"/>
        <v>-</v>
      </c>
      <c r="MV53" s="43" t="str">
        <f ca="1"/>
        <v>-</v>
      </c>
      <c r="MW53" s="43" t="str">
        <f ca="1"/>
        <v>-</v>
      </c>
      <c r="MX53" s="43" t="str">
        <f ca="1"/>
        <v>-</v>
      </c>
      <c r="MY53" s="43" t="str">
        <f ca="1"/>
        <v>-</v>
      </c>
      <c r="MZ53" s="43" t="str">
        <f ca="1"/>
        <v>-</v>
      </c>
      <c r="NA53" s="43" t="str">
        <f ca="1"/>
        <v>-</v>
      </c>
      <c r="NB53" s="43" t="str">
        <f ca="1"/>
        <v>-</v>
      </c>
      <c r="NC53" s="43" t="str">
        <f ca="1"/>
        <v>-</v>
      </c>
      <c r="ND53" s="43" t="str">
        <f ca="1"/>
        <v>-</v>
      </c>
      <c r="NE53" s="43" t="str">
        <f ca="1"/>
        <v>-</v>
      </c>
      <c r="NF53" s="43" t="str">
        <f ca="1"/>
        <v>-</v>
      </c>
      <c r="NG53" s="43" t="str">
        <f ca="1"/>
        <v>-</v>
      </c>
      <c r="NH53" s="43" t="str">
        <f ca="1"/>
        <v>-</v>
      </c>
      <c r="NI53" s="43" t="str">
        <f ca="1"/>
        <v>-</v>
      </c>
      <c r="NJ53" s="43" t="str">
        <f ca="1"/>
        <v>-</v>
      </c>
      <c r="NK53" s="43" t="str">
        <f ca="1"/>
        <v>-</v>
      </c>
      <c r="NL53" s="43" t="str">
        <f ca="1"/>
        <v>-</v>
      </c>
      <c r="NM53" s="43" t="str">
        <f ca="1"/>
        <v>-</v>
      </c>
      <c r="NN53" s="43" t="str">
        <f ca="1"/>
        <v>-</v>
      </c>
      <c r="NO53" s="43" t="str">
        <f ca="1"/>
        <v>-</v>
      </c>
      <c r="NP53" s="43" t="str">
        <f ca="1"/>
        <v>-</v>
      </c>
      <c r="NQ53" s="43" t="str">
        <f ca="1"/>
        <v>-</v>
      </c>
      <c r="NR53" s="43" t="str">
        <f ca="1"/>
        <v>-</v>
      </c>
      <c r="NS53" s="43" t="str">
        <f ca="1"/>
        <v>-</v>
      </c>
      <c r="NT53" s="43" t="str">
        <f ca="1"/>
        <v>-</v>
      </c>
      <c r="NU53" s="43" t="str">
        <f ca="1"/>
        <v>-</v>
      </c>
      <c r="NV53" s="43" t="str">
        <f ca="1"/>
        <v>-</v>
      </c>
      <c r="NW53" s="43" t="str">
        <f ca="1"/>
        <v>-</v>
      </c>
      <c r="NX53" s="43" t="str">
        <f ca="1"/>
        <v>-</v>
      </c>
      <c r="NY53" s="43" t="str">
        <f ca="1"/>
        <v>-</v>
      </c>
      <c r="NZ53" s="43" t="str">
        <f ca="1"/>
        <v>-</v>
      </c>
      <c r="OA53" s="43" t="str">
        <f ca="1"/>
        <v>-</v>
      </c>
      <c r="OB53" s="43" t="str">
        <f ca="1"/>
        <v>-</v>
      </c>
      <c r="OC53" s="43" t="str">
        <f ca="1"/>
        <v>-</v>
      </c>
      <c r="OD53" s="43" t="str">
        <f ca="1"/>
        <v>-</v>
      </c>
      <c r="OE53" s="43" t="str">
        <f ca="1"/>
        <v>-</v>
      </c>
      <c r="OF53" s="43" t="str">
        <f ca="1"/>
        <v>-</v>
      </c>
      <c r="OG53" s="43" t="str">
        <f ca="1"/>
        <v>-</v>
      </c>
      <c r="OH53" s="43" t="str">
        <f ca="1"/>
        <v>-</v>
      </c>
      <c r="OI53" s="43" t="str">
        <f ca="1"/>
        <v>-</v>
      </c>
      <c r="OJ53" s="43" t="str">
        <f ca="1"/>
        <v>-</v>
      </c>
      <c r="OK53" s="43" t="str">
        <f ca="1"/>
        <v>-</v>
      </c>
      <c r="OL53" s="43" t="str">
        <f ca="1"/>
        <v>-</v>
      </c>
      <c r="OM53" s="43" t="str">
        <f ca="1"/>
        <v>-</v>
      </c>
      <c r="ON53" s="43" t="str">
        <f ca="1"/>
        <v>-</v>
      </c>
      <c r="OO53" s="43" t="str">
        <f ca="1"/>
        <v>-</v>
      </c>
      <c r="OP53" s="43" t="str">
        <f ca="1"/>
        <v>-</v>
      </c>
      <c r="OQ53" s="43" t="str">
        <f ca="1"/>
        <v>-</v>
      </c>
      <c r="OR53" s="43" t="str">
        <f ca="1"/>
        <v>-</v>
      </c>
      <c r="OS53" s="43" t="str">
        <f ca="1"/>
        <v>-</v>
      </c>
      <c r="OT53" s="43" t="str">
        <f ca="1"/>
        <v>-</v>
      </c>
      <c r="OU53" s="43" t="str">
        <f ca="1"/>
        <v>-</v>
      </c>
      <c r="OV53" s="43" t="str">
        <f ca="1"/>
        <v>-</v>
      </c>
      <c r="OW53" s="43" t="str">
        <f ca="1"/>
        <v>-</v>
      </c>
      <c r="OX53" s="43" t="str">
        <f ca="1"/>
        <v>-</v>
      </c>
      <c r="OY53" s="43" t="str">
        <f ca="1"/>
        <v>-</v>
      </c>
      <c r="OZ53" s="43" t="str">
        <f ca="1"/>
        <v>-</v>
      </c>
      <c r="PA53" s="43" t="str">
        <f ca="1"/>
        <v>-</v>
      </c>
      <c r="PB53" s="43" t="str">
        <f ca="1"/>
        <v>-</v>
      </c>
      <c r="PC53" s="43" t="str">
        <f ca="1"/>
        <v>-</v>
      </c>
      <c r="PD53" s="43" t="str">
        <f ca="1"/>
        <v>-</v>
      </c>
      <c r="PE53" s="43" t="str">
        <f ca="1"/>
        <v>-</v>
      </c>
      <c r="PF53" s="43" t="str">
        <f ca="1"/>
        <v>-</v>
      </c>
      <c r="PG53" s="43" t="str">
        <f ca="1"/>
        <v>-</v>
      </c>
      <c r="PH53" s="43" t="str">
        <f ca="1"/>
        <v>-</v>
      </c>
      <c r="PI53" s="43" t="str">
        <f ca="1"/>
        <v>-</v>
      </c>
      <c r="PJ53" s="43" t="str">
        <f ca="1"/>
        <v>-</v>
      </c>
      <c r="PK53" s="43" t="str">
        <f ca="1"/>
        <v>-</v>
      </c>
      <c r="PL53" s="43" t="str">
        <f ca="1"/>
        <v>-</v>
      </c>
      <c r="PM53" s="43" t="str">
        <f ca="1"/>
        <v>-</v>
      </c>
      <c r="PN53" s="43" t="str">
        <f ca="1"/>
        <v>-</v>
      </c>
      <c r="PO53" s="43" t="str">
        <f ca="1"/>
        <v>-</v>
      </c>
      <c r="PP53" s="43" t="str">
        <f ca="1"/>
        <v>-</v>
      </c>
      <c r="PQ53" s="43" t="str">
        <f ca="1"/>
        <v>-</v>
      </c>
      <c r="PR53" s="43" t="str">
        <f ca="1"/>
        <v>-</v>
      </c>
      <c r="PS53" s="43" t="str">
        <f ca="1"/>
        <v>-</v>
      </c>
      <c r="PT53" s="43" t="str">
        <f ca="1"/>
        <v>-</v>
      </c>
      <c r="PU53" s="43" t="str">
        <f ca="1"/>
        <v>-</v>
      </c>
      <c r="PV53" s="43" t="str">
        <f ca="1"/>
        <v>-</v>
      </c>
      <c r="PW53" s="43" t="str">
        <f ca="1"/>
        <v>-</v>
      </c>
      <c r="PX53" s="43" t="str">
        <f ca="1"/>
        <v>-</v>
      </c>
      <c r="PY53" s="43" t="str">
        <f ca="1"/>
        <v>-</v>
      </c>
      <c r="PZ53" s="43" t="str">
        <f ca="1"/>
        <v>-</v>
      </c>
      <c r="QA53" s="43" t="str">
        <f ca="1"/>
        <v>-</v>
      </c>
      <c r="QB53" s="43" t="str">
        <f ca="1"/>
        <v>-</v>
      </c>
      <c r="QC53" s="43" t="str">
        <f ca="1"/>
        <v>-</v>
      </c>
      <c r="QD53" s="43" t="str">
        <f ca="1"/>
        <v>-</v>
      </c>
      <c r="QE53" s="43" t="str">
        <f ca="1"/>
        <v>-</v>
      </c>
      <c r="QF53" s="43" t="str">
        <f ca="1"/>
        <v>-</v>
      </c>
      <c r="QG53" s="43" t="str">
        <f ca="1"/>
        <v>-</v>
      </c>
      <c r="QH53" s="43" t="str">
        <f ca="1"/>
        <v>-</v>
      </c>
      <c r="QI53" s="43" t="str">
        <f ca="1"/>
        <v>-</v>
      </c>
      <c r="QJ53" s="43" t="str">
        <f ca="1"/>
        <v>-</v>
      </c>
      <c r="QK53" s="43" t="str">
        <f ca="1"/>
        <v>-</v>
      </c>
      <c r="QL53" s="43" t="str">
        <f ca="1"/>
        <v>-</v>
      </c>
      <c r="QM53" s="43" t="str">
        <f ca="1"/>
        <v>-</v>
      </c>
      <c r="QN53" s="43" t="str">
        <f ca="1"/>
        <v>-</v>
      </c>
      <c r="QO53" s="43" t="str">
        <f ca="1"/>
        <v>-</v>
      </c>
      <c r="QP53" s="43" t="str">
        <f ca="1"/>
        <v>-</v>
      </c>
      <c r="QQ53" s="43" t="str">
        <f ca="1"/>
        <v>-</v>
      </c>
      <c r="QR53" s="43" t="str">
        <f ca="1"/>
        <v>-</v>
      </c>
      <c r="QS53" s="43" t="str">
        <f ca="1"/>
        <v>-</v>
      </c>
      <c r="QT53" s="43" t="str">
        <f ca="1"/>
        <v>-</v>
      </c>
      <c r="QU53" s="43" t="str">
        <f ca="1"/>
        <v>-</v>
      </c>
      <c r="QV53" s="43" t="str">
        <f ca="1"/>
        <v>-</v>
      </c>
      <c r="QW53" s="43" t="str">
        <f ca="1"/>
        <v>-</v>
      </c>
      <c r="QX53" s="43" t="str">
        <f ca="1"/>
        <v>-</v>
      </c>
      <c r="QY53" s="43" t="str">
        <f ca="1"/>
        <v>-</v>
      </c>
      <c r="QZ53" s="43" t="str">
        <f ca="1"/>
        <v>-</v>
      </c>
      <c r="RA53" s="43" t="str">
        <f ca="1"/>
        <v>-</v>
      </c>
      <c r="RB53" s="43" t="str">
        <f ca="1"/>
        <v>-</v>
      </c>
      <c r="RC53" s="43" t="str">
        <f ca="1"/>
        <v>-</v>
      </c>
      <c r="RD53" s="43" t="str">
        <f ca="1"/>
        <v>-</v>
      </c>
      <c r="RE53" s="43" t="str">
        <f ca="1"/>
        <v>-</v>
      </c>
      <c r="RF53" s="43" t="str">
        <f ca="1"/>
        <v>-</v>
      </c>
      <c r="RG53" s="43" t="str">
        <f ca="1"/>
        <v>-</v>
      </c>
      <c r="RH53" s="43" t="str">
        <f ca="1"/>
        <v>-</v>
      </c>
      <c r="RI53" s="43" t="str">
        <f ca="1"/>
        <v>-</v>
      </c>
      <c r="RJ53" s="43" t="str">
        <f ca="1"/>
        <v>-</v>
      </c>
      <c r="RK53" s="43" t="str">
        <f ca="1"/>
        <v>-</v>
      </c>
      <c r="RL53" s="43" t="str">
        <f ca="1"/>
        <v>-</v>
      </c>
      <c r="RM53" s="43" t="str">
        <f ca="1"/>
        <v>-</v>
      </c>
      <c r="RN53" s="43" t="str">
        <f ca="1"/>
        <v>-</v>
      </c>
      <c r="RO53" s="43" t="str">
        <f ca="1"/>
        <v>-</v>
      </c>
      <c r="RP53" s="43" t="str">
        <f ca="1"/>
        <v>-</v>
      </c>
      <c r="RQ53" s="43" t="str">
        <f ca="1"/>
        <v>-</v>
      </c>
      <c r="RR53" s="43" t="str">
        <f ca="1"/>
        <v>-</v>
      </c>
      <c r="RS53" s="43" t="str">
        <f ca="1"/>
        <v>-</v>
      </c>
      <c r="RT53" s="43" t="str">
        <f ca="1"/>
        <v>-</v>
      </c>
      <c r="RU53" s="43" t="str">
        <f ca="1"/>
        <v>-</v>
      </c>
      <c r="RV53" s="43" t="str">
        <f ca="1"/>
        <v>-</v>
      </c>
      <c r="RW53" s="43" t="str">
        <f ca="1"/>
        <v>-</v>
      </c>
      <c r="RX53" s="43" t="str">
        <f ca="1"/>
        <v>-</v>
      </c>
      <c r="RY53" s="43" t="str">
        <f ca="1"/>
        <v>-</v>
      </c>
      <c r="RZ53" s="43" t="str">
        <f ca="1"/>
        <v>-</v>
      </c>
      <c r="SA53" s="43" t="str">
        <f ca="1"/>
        <v>-</v>
      </c>
      <c r="SB53" s="43" t="str">
        <f ca="1"/>
        <v>-</v>
      </c>
      <c r="SC53" s="43" t="str">
        <f ca="1"/>
        <v>-</v>
      </c>
      <c r="SD53" s="43" t="str">
        <f ca="1"/>
        <v>-</v>
      </c>
      <c r="SE53" s="43" t="str">
        <f ca="1"/>
        <v>-</v>
      </c>
      <c r="SF53" s="43" t="str">
        <f ca="1"/>
        <v>-</v>
      </c>
      <c r="SG53" s="43" t="str">
        <f ca="1"/>
        <v>-</v>
      </c>
      <c r="SH53" s="43" t="str">
        <f ca="1"/>
        <v>-</v>
      </c>
      <c r="SI53" s="43" t="str">
        <f ca="1"/>
        <v>-</v>
      </c>
      <c r="SJ53" s="43" t="str">
        <f ca="1"/>
        <v>-</v>
      </c>
      <c r="SK53" s="43" t="str">
        <f ca="1"/>
        <v>-</v>
      </c>
    </row>
    <row r="54" spans="3:516" x14ac:dyDescent="0.25">
      <c r="E54" s="43" t="s">
        <v>142</v>
      </c>
      <c r="F54" s="43" cm="1">
        <f t="array" aca="1" ref="F54" ca="1">MIN(IFERROR(IF(OFFSET(bHist!$A$1,_xlfn.XMATCH(C52,bHist!B:B,0)-1,3,1,500)=0,"-",OFFSET(bHist!$A$1,_xlfn.XMATCH(C52,bHist!B:B,0)-1,3,1,500))-IF(OFFSET(bHist!$A$1,_xlfn.XMATCH(C53,bHist!B:B,0)-1,3,1,500)=0,"-",OFFSET(bHist!$A$1,_xlfn.XMATCH(C53,bHist!B:B,0)-1,3,1,500)),"-"))</f>
        <v>-41.759763334512684</v>
      </c>
    </row>
    <row r="55" spans="3:516" x14ac:dyDescent="0.25"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</row>
    <row r="59" spans="3:516" x14ac:dyDescent="0.25">
      <c r="C59" s="53" t="s">
        <v>508</v>
      </c>
      <c r="F59" s="43" t="s">
        <v>142</v>
      </c>
      <c r="G59" s="43" t="s">
        <v>162</v>
      </c>
      <c r="H59" s="43" t="s">
        <v>144</v>
      </c>
      <c r="I59" s="43" t="s">
        <v>163</v>
      </c>
      <c r="J59" s="43" t="s">
        <v>510</v>
      </c>
      <c r="K59" s="43" t="s">
        <v>511</v>
      </c>
      <c r="L59" s="43" t="s">
        <v>151</v>
      </c>
      <c r="M59" s="43" t="s">
        <v>522</v>
      </c>
      <c r="N59" s="43" t="s">
        <v>512</v>
      </c>
      <c r="O59" s="51" t="s">
        <v>514</v>
      </c>
      <c r="P59" s="43" t="s">
        <v>513</v>
      </c>
      <c r="Q59" s="44" cm="1">
        <f t="array" aca="1" ref="Q59:SV59" ca="1">OFFSET(bHist!$A$1,0,3,1,500)</f>
        <v>44020</v>
      </c>
      <c r="R59" s="44">
        <f ca="1"/>
        <v>44019</v>
      </c>
      <c r="S59" s="44">
        <f ca="1"/>
        <v>44018</v>
      </c>
      <c r="T59" s="44">
        <f ca="1"/>
        <v>44015</v>
      </c>
      <c r="U59" s="44">
        <f ca="1"/>
        <v>44014</v>
      </c>
      <c r="V59" s="44">
        <f ca="1"/>
        <v>44013</v>
      </c>
      <c r="W59" s="44">
        <f ca="1"/>
        <v>44012</v>
      </c>
      <c r="X59" s="44">
        <f ca="1"/>
        <v>44011</v>
      </c>
      <c r="Y59" s="44">
        <f ca="1"/>
        <v>44008</v>
      </c>
      <c r="Z59" s="44">
        <f ca="1"/>
        <v>44007</v>
      </c>
      <c r="AA59" s="44">
        <f ca="1"/>
        <v>44006</v>
      </c>
      <c r="AB59" s="44">
        <f ca="1"/>
        <v>44005</v>
      </c>
      <c r="AC59" s="44">
        <f ca="1"/>
        <v>44004</v>
      </c>
      <c r="AD59" s="44">
        <f ca="1"/>
        <v>44001</v>
      </c>
      <c r="AE59" s="44">
        <f ca="1"/>
        <v>44000</v>
      </c>
      <c r="AF59" s="44">
        <f ca="1"/>
        <v>43999</v>
      </c>
      <c r="AG59" s="44">
        <f ca="1"/>
        <v>43998</v>
      </c>
      <c r="AH59" s="44">
        <f ca="1"/>
        <v>43997</v>
      </c>
      <c r="AI59" s="44">
        <f ca="1"/>
        <v>43994</v>
      </c>
      <c r="AJ59" s="44">
        <f ca="1"/>
        <v>43993</v>
      </c>
      <c r="AK59" s="44">
        <f ca="1"/>
        <v>43992</v>
      </c>
      <c r="AL59" s="44">
        <f ca="1"/>
        <v>43991</v>
      </c>
      <c r="AM59" s="44">
        <f ca="1"/>
        <v>43990</v>
      </c>
      <c r="AN59" s="44">
        <f ca="1"/>
        <v>43987</v>
      </c>
      <c r="AO59" s="44">
        <f ca="1"/>
        <v>43986</v>
      </c>
      <c r="AP59" s="44">
        <f ca="1"/>
        <v>43985</v>
      </c>
      <c r="AQ59" s="44">
        <f ca="1"/>
        <v>43984</v>
      </c>
      <c r="AR59" s="44">
        <f ca="1"/>
        <v>43983</v>
      </c>
      <c r="AS59" s="44">
        <f ca="1"/>
        <v>43980</v>
      </c>
      <c r="AT59" s="44">
        <f ca="1"/>
        <v>43979</v>
      </c>
      <c r="AU59" s="44">
        <f ca="1"/>
        <v>43978</v>
      </c>
      <c r="AV59" s="44">
        <f ca="1"/>
        <v>43977</v>
      </c>
      <c r="AW59" s="44">
        <f ca="1"/>
        <v>43973</v>
      </c>
      <c r="AX59" s="44">
        <f ca="1"/>
        <v>43972</v>
      </c>
      <c r="AY59" s="44">
        <f ca="1"/>
        <v>43971</v>
      </c>
      <c r="AZ59" s="44">
        <f ca="1"/>
        <v>43970</v>
      </c>
      <c r="BA59" s="44">
        <f ca="1"/>
        <v>43969</v>
      </c>
      <c r="BB59" s="44">
        <f ca="1"/>
        <v>43966</v>
      </c>
      <c r="BC59" s="44">
        <f ca="1"/>
        <v>43965</v>
      </c>
      <c r="BD59" s="44">
        <f ca="1"/>
        <v>43964</v>
      </c>
      <c r="BE59" s="44">
        <f ca="1"/>
        <v>43963</v>
      </c>
      <c r="BF59" s="44">
        <f ca="1"/>
        <v>43962</v>
      </c>
      <c r="BG59" s="44">
        <f ca="1"/>
        <v>43958</v>
      </c>
      <c r="BH59" s="44">
        <f ca="1"/>
        <v>43957</v>
      </c>
      <c r="BI59" s="44">
        <f ca="1"/>
        <v>43956</v>
      </c>
      <c r="BJ59" s="44">
        <f ca="1"/>
        <v>43955</v>
      </c>
      <c r="BK59" s="44">
        <f ca="1"/>
        <v>43952</v>
      </c>
      <c r="BL59" s="44">
        <f ca="1"/>
        <v>43951</v>
      </c>
      <c r="BM59" s="44">
        <f ca="1"/>
        <v>43950</v>
      </c>
      <c r="BN59" s="44">
        <f ca="1"/>
        <v>43949</v>
      </c>
      <c r="BO59" s="44">
        <f ca="1"/>
        <v>43948</v>
      </c>
      <c r="BP59" s="44">
        <f ca="1"/>
        <v>43945</v>
      </c>
      <c r="BQ59" s="44">
        <f ca="1"/>
        <v>43944</v>
      </c>
      <c r="BR59" s="44">
        <f ca="1"/>
        <v>43943</v>
      </c>
      <c r="BS59" s="44">
        <f ca="1"/>
        <v>43942</v>
      </c>
      <c r="BT59" s="44">
        <f ca="1"/>
        <v>43941</v>
      </c>
      <c r="BU59" s="44">
        <f ca="1"/>
        <v>43938</v>
      </c>
      <c r="BV59" s="44">
        <f ca="1"/>
        <v>43937</v>
      </c>
      <c r="BW59" s="44">
        <f ca="1"/>
        <v>43936</v>
      </c>
      <c r="BX59" s="44">
        <f ca="1"/>
        <v>43935</v>
      </c>
      <c r="BY59" s="44">
        <f ca="1"/>
        <v>43930</v>
      </c>
      <c r="BZ59" s="44">
        <f ca="1"/>
        <v>43929</v>
      </c>
      <c r="CA59" s="44">
        <f ca="1"/>
        <v>43928</v>
      </c>
      <c r="CB59" s="44">
        <f ca="1"/>
        <v>43927</v>
      </c>
      <c r="CC59" s="44">
        <f ca="1"/>
        <v>43924</v>
      </c>
      <c r="CD59" s="44">
        <f ca="1"/>
        <v>43923</v>
      </c>
      <c r="CE59" s="44">
        <f ca="1"/>
        <v>43922</v>
      </c>
      <c r="CF59" s="44">
        <f ca="1"/>
        <v>43921</v>
      </c>
      <c r="CG59" s="44">
        <f ca="1"/>
        <v>43920</v>
      </c>
      <c r="CH59" s="44">
        <f ca="1"/>
        <v>43917</v>
      </c>
      <c r="CI59" s="44">
        <f ca="1"/>
        <v>43916</v>
      </c>
      <c r="CJ59" s="44">
        <f ca="1"/>
        <v>43915</v>
      </c>
      <c r="CK59" s="44">
        <f ca="1"/>
        <v>43914</v>
      </c>
      <c r="CL59" s="44">
        <f ca="1"/>
        <v>43913</v>
      </c>
      <c r="CM59" s="44">
        <f ca="1"/>
        <v>43910</v>
      </c>
      <c r="CN59" s="44">
        <f ca="1"/>
        <v>43909</v>
      </c>
      <c r="CO59" s="44">
        <f ca="1"/>
        <v>43908</v>
      </c>
      <c r="CP59" s="44">
        <f ca="1"/>
        <v>43907</v>
      </c>
      <c r="CQ59" s="44">
        <f ca="1"/>
        <v>43906</v>
      </c>
      <c r="CR59" s="44">
        <f ca="1"/>
        <v>43903</v>
      </c>
      <c r="CS59" s="44">
        <f ca="1"/>
        <v>43902</v>
      </c>
      <c r="CT59" s="44">
        <f ca="1"/>
        <v>43901</v>
      </c>
      <c r="CU59" s="44">
        <f ca="1"/>
        <v>43900</v>
      </c>
      <c r="CV59" s="44">
        <f ca="1"/>
        <v>43899</v>
      </c>
      <c r="CW59" s="44">
        <f ca="1"/>
        <v>43896</v>
      </c>
      <c r="CX59" s="44">
        <f ca="1"/>
        <v>43895</v>
      </c>
      <c r="CY59" s="44">
        <f ca="1"/>
        <v>43894</v>
      </c>
      <c r="CZ59" s="44">
        <f ca="1"/>
        <v>43893</v>
      </c>
      <c r="DA59" s="44">
        <f ca="1"/>
        <v>43892</v>
      </c>
      <c r="DB59" s="44">
        <f ca="1"/>
        <v>43889</v>
      </c>
      <c r="DC59" s="44">
        <f ca="1"/>
        <v>43888</v>
      </c>
      <c r="DD59" s="44">
        <f ca="1"/>
        <v>43887</v>
      </c>
      <c r="DE59" s="44">
        <f ca="1"/>
        <v>43886</v>
      </c>
      <c r="DF59" s="44">
        <f ca="1"/>
        <v>43885</v>
      </c>
      <c r="DG59" s="44">
        <f ca="1"/>
        <v>43882</v>
      </c>
      <c r="DH59" s="44">
        <f ca="1"/>
        <v>43881</v>
      </c>
      <c r="DI59" s="44">
        <f ca="1"/>
        <v>43880</v>
      </c>
      <c r="DJ59" s="44">
        <f ca="1"/>
        <v>43879</v>
      </c>
      <c r="DK59" s="44">
        <f ca="1"/>
        <v>43878</v>
      </c>
      <c r="DL59" s="44">
        <f ca="1"/>
        <v>43875</v>
      </c>
      <c r="DM59" s="44">
        <f ca="1"/>
        <v>43874</v>
      </c>
      <c r="DN59" s="44">
        <f ca="1"/>
        <v>43873</v>
      </c>
      <c r="DO59" s="44">
        <f ca="1"/>
        <v>43872</v>
      </c>
      <c r="DP59" s="44">
        <f ca="1"/>
        <v>43871</v>
      </c>
      <c r="DQ59" s="44">
        <f ca="1"/>
        <v>43868</v>
      </c>
      <c r="DR59" s="44">
        <f ca="1"/>
        <v>43867</v>
      </c>
      <c r="DS59" s="44">
        <f ca="1"/>
        <v>43866</v>
      </c>
      <c r="DT59" s="44">
        <f ca="1"/>
        <v>43865</v>
      </c>
      <c r="DU59" s="44">
        <f ca="1"/>
        <v>43864</v>
      </c>
      <c r="DV59" s="44">
        <f ca="1"/>
        <v>43861</v>
      </c>
      <c r="DW59" s="44">
        <f ca="1"/>
        <v>43860</v>
      </c>
      <c r="DX59" s="44">
        <f ca="1"/>
        <v>43859</v>
      </c>
      <c r="DY59" s="44">
        <f ca="1"/>
        <v>43858</v>
      </c>
      <c r="DZ59" s="44">
        <f ca="1"/>
        <v>43857</v>
      </c>
      <c r="EA59" s="44">
        <f ca="1"/>
        <v>43854</v>
      </c>
      <c r="EB59" s="44">
        <f ca="1"/>
        <v>43853</v>
      </c>
      <c r="EC59" s="44">
        <f ca="1"/>
        <v>43852</v>
      </c>
      <c r="ED59" s="44">
        <f ca="1"/>
        <v>43851</v>
      </c>
      <c r="EE59" s="44">
        <f ca="1"/>
        <v>43850</v>
      </c>
      <c r="EF59" s="44">
        <f ca="1"/>
        <v>43847</v>
      </c>
      <c r="EG59" s="44">
        <f ca="1"/>
        <v>43846</v>
      </c>
      <c r="EH59" s="44">
        <f ca="1"/>
        <v>43845</v>
      </c>
      <c r="EI59" s="44">
        <f ca="1"/>
        <v>43844</v>
      </c>
      <c r="EJ59" s="44">
        <f ca="1"/>
        <v>43843</v>
      </c>
      <c r="EK59" s="44">
        <f ca="1"/>
        <v>43840</v>
      </c>
      <c r="EL59" s="44">
        <f ca="1"/>
        <v>43839</v>
      </c>
      <c r="EM59" s="44">
        <f ca="1"/>
        <v>43838</v>
      </c>
      <c r="EN59" s="44">
        <f ca="1"/>
        <v>43837</v>
      </c>
      <c r="EO59" s="44">
        <f ca="1"/>
        <v>43836</v>
      </c>
      <c r="EP59" s="44">
        <f ca="1"/>
        <v>43833</v>
      </c>
      <c r="EQ59" s="44">
        <f ca="1"/>
        <v>43832</v>
      </c>
      <c r="ER59" s="44">
        <f ca="1"/>
        <v>43830</v>
      </c>
      <c r="ES59" s="44">
        <f ca="1"/>
        <v>43829</v>
      </c>
      <c r="ET59" s="44">
        <f ca="1"/>
        <v>43826</v>
      </c>
      <c r="EU59" s="44">
        <f ca="1"/>
        <v>43823</v>
      </c>
      <c r="EV59" s="44">
        <f ca="1"/>
        <v>43822</v>
      </c>
      <c r="EW59" s="44">
        <f ca="1"/>
        <v>43819</v>
      </c>
      <c r="EX59" s="44">
        <f ca="1"/>
        <v>43818</v>
      </c>
      <c r="EY59" s="44">
        <f ca="1"/>
        <v>43817</v>
      </c>
      <c r="EZ59" s="44">
        <f ca="1"/>
        <v>43816</v>
      </c>
      <c r="FA59" s="44">
        <f ca="1"/>
        <v>43815</v>
      </c>
      <c r="FB59" s="44">
        <f ca="1"/>
        <v>43812</v>
      </c>
      <c r="FC59" s="44">
        <f ca="1"/>
        <v>43811</v>
      </c>
      <c r="FD59" s="44">
        <f ca="1"/>
        <v>43810</v>
      </c>
      <c r="FE59" s="44">
        <f ca="1"/>
        <v>43809</v>
      </c>
      <c r="FF59" s="44">
        <f ca="1"/>
        <v>43808</v>
      </c>
      <c r="FG59" s="44">
        <f ca="1"/>
        <v>43805</v>
      </c>
      <c r="FH59" s="44">
        <f ca="1"/>
        <v>43804</v>
      </c>
      <c r="FI59" s="44">
        <f ca="1"/>
        <v>43803</v>
      </c>
      <c r="FJ59" s="44">
        <f ca="1"/>
        <v>43802</v>
      </c>
      <c r="FK59" s="44">
        <f ca="1"/>
        <v>43801</v>
      </c>
      <c r="FL59" s="44">
        <f ca="1"/>
        <v>43798</v>
      </c>
      <c r="FM59" s="44">
        <f ca="1"/>
        <v>43797</v>
      </c>
      <c r="FN59" s="44">
        <f ca="1"/>
        <v>43796</v>
      </c>
      <c r="FO59" s="44">
        <f ca="1"/>
        <v>43795</v>
      </c>
      <c r="FP59" s="44">
        <f ca="1"/>
        <v>43794</v>
      </c>
      <c r="FQ59" s="44">
        <f ca="1"/>
        <v>43791</v>
      </c>
      <c r="FR59" s="44">
        <f ca="1"/>
        <v>43790</v>
      </c>
      <c r="FS59" s="44">
        <f ca="1"/>
        <v>43789</v>
      </c>
      <c r="FT59" s="44">
        <f ca="1"/>
        <v>43788</v>
      </c>
      <c r="FU59" s="44">
        <f ca="1"/>
        <v>43787</v>
      </c>
      <c r="FV59" s="44">
        <f ca="1"/>
        <v>43784</v>
      </c>
      <c r="FW59" s="44">
        <f ca="1"/>
        <v>43783</v>
      </c>
      <c r="FX59" s="44">
        <f ca="1"/>
        <v>43782</v>
      </c>
      <c r="FY59" s="44">
        <f ca="1"/>
        <v>43781</v>
      </c>
      <c r="FZ59" s="44">
        <f ca="1"/>
        <v>43780</v>
      </c>
      <c r="GA59" s="44">
        <f ca="1"/>
        <v>43777</v>
      </c>
      <c r="GB59" s="44">
        <f ca="1"/>
        <v>43776</v>
      </c>
      <c r="GC59" s="44">
        <f ca="1"/>
        <v>43775</v>
      </c>
      <c r="GD59" s="44">
        <f ca="1"/>
        <v>43774</v>
      </c>
      <c r="GE59" s="44">
        <f ca="1"/>
        <v>43773</v>
      </c>
      <c r="GF59" s="44">
        <f ca="1"/>
        <v>43770</v>
      </c>
      <c r="GG59" s="44">
        <f ca="1"/>
        <v>43769</v>
      </c>
      <c r="GH59" s="44">
        <f ca="1"/>
        <v>43768</v>
      </c>
      <c r="GI59" s="44">
        <f ca="1"/>
        <v>43767</v>
      </c>
      <c r="GJ59" s="44">
        <f ca="1"/>
        <v>43766</v>
      </c>
      <c r="GK59" s="44">
        <f ca="1"/>
        <v>43763</v>
      </c>
      <c r="GL59" s="44">
        <f ca="1"/>
        <v>43762</v>
      </c>
      <c r="GM59" s="44">
        <f ca="1"/>
        <v>43761</v>
      </c>
      <c r="GN59" s="44">
        <f ca="1"/>
        <v>43760</v>
      </c>
      <c r="GO59" s="44">
        <f ca="1"/>
        <v>43759</v>
      </c>
      <c r="GP59" s="44">
        <f ca="1"/>
        <v>43756</v>
      </c>
      <c r="GQ59" s="44">
        <f ca="1"/>
        <v>43755</v>
      </c>
      <c r="GR59" s="44">
        <f ca="1"/>
        <v>43754</v>
      </c>
      <c r="GS59" s="44">
        <f ca="1"/>
        <v>43753</v>
      </c>
      <c r="GT59" s="44">
        <f ca="1"/>
        <v>43752</v>
      </c>
      <c r="GU59" s="44">
        <f ca="1"/>
        <v>43749</v>
      </c>
      <c r="GV59" s="44">
        <f ca="1"/>
        <v>43748</v>
      </c>
      <c r="GW59" s="44">
        <f ca="1"/>
        <v>43747</v>
      </c>
      <c r="GX59" s="44">
        <f ca="1"/>
        <v>43746</v>
      </c>
      <c r="GY59" s="44">
        <f ca="1"/>
        <v>43745</v>
      </c>
      <c r="GZ59" s="44">
        <f ca="1"/>
        <v>43742</v>
      </c>
      <c r="HA59" s="44">
        <f ca="1"/>
        <v>43741</v>
      </c>
      <c r="HB59" s="44">
        <f ca="1"/>
        <v>43740</v>
      </c>
      <c r="HC59" s="44">
        <f ca="1"/>
        <v>43739</v>
      </c>
      <c r="HD59" s="44">
        <f ca="1"/>
        <v>43738</v>
      </c>
      <c r="HE59" s="44">
        <f ca="1"/>
        <v>43735</v>
      </c>
      <c r="HF59" s="44">
        <f ca="1"/>
        <v>43734</v>
      </c>
      <c r="HG59" s="44">
        <f ca="1"/>
        <v>43733</v>
      </c>
      <c r="HH59" s="44">
        <f ca="1"/>
        <v>43732</v>
      </c>
      <c r="HI59" s="44">
        <f ca="1"/>
        <v>43731</v>
      </c>
      <c r="HJ59" s="44">
        <f ca="1"/>
        <v>43728</v>
      </c>
      <c r="HK59" s="44">
        <f ca="1"/>
        <v>43727</v>
      </c>
      <c r="HL59" s="44">
        <f ca="1"/>
        <v>43726</v>
      </c>
      <c r="HM59" s="44">
        <f ca="1"/>
        <v>43725</v>
      </c>
      <c r="HN59" s="44">
        <f ca="1"/>
        <v>43724</v>
      </c>
      <c r="HO59" s="44">
        <f ca="1"/>
        <v>43721</v>
      </c>
      <c r="HP59" s="44">
        <f ca="1"/>
        <v>43720</v>
      </c>
      <c r="HQ59" s="44">
        <f ca="1"/>
        <v>43719</v>
      </c>
      <c r="HR59" s="44">
        <f ca="1"/>
        <v>43718</v>
      </c>
      <c r="HS59" s="44">
        <f ca="1"/>
        <v>43717</v>
      </c>
      <c r="HT59" s="44">
        <f ca="1"/>
        <v>43714</v>
      </c>
      <c r="HU59" s="44">
        <f ca="1"/>
        <v>43713</v>
      </c>
      <c r="HV59" s="44">
        <f ca="1"/>
        <v>43712</v>
      </c>
      <c r="HW59" s="44">
        <f ca="1"/>
        <v>43711</v>
      </c>
      <c r="HX59" s="44">
        <f ca="1"/>
        <v>43710</v>
      </c>
      <c r="HY59" s="44">
        <f ca="1"/>
        <v>43707</v>
      </c>
      <c r="HZ59" s="44">
        <f ca="1"/>
        <v>43706</v>
      </c>
      <c r="IA59" s="44">
        <f ca="1"/>
        <v>43705</v>
      </c>
      <c r="IB59" s="44">
        <f ca="1"/>
        <v>43704</v>
      </c>
      <c r="IC59" s="44">
        <f ca="1"/>
        <v>43700</v>
      </c>
      <c r="ID59" s="44">
        <f ca="1"/>
        <v>43699</v>
      </c>
      <c r="IE59" s="44">
        <f ca="1"/>
        <v>43698</v>
      </c>
      <c r="IF59" s="44">
        <f ca="1"/>
        <v>43697</v>
      </c>
      <c r="IG59" s="44">
        <f ca="1"/>
        <v>43696</v>
      </c>
      <c r="IH59" s="44">
        <f ca="1"/>
        <v>43693</v>
      </c>
      <c r="II59" s="44">
        <f ca="1"/>
        <v>43692</v>
      </c>
      <c r="IJ59" s="44">
        <f ca="1"/>
        <v>43691</v>
      </c>
      <c r="IK59" s="44">
        <f ca="1"/>
        <v>43690</v>
      </c>
      <c r="IL59" s="44">
        <f ca="1"/>
        <v>43689</v>
      </c>
      <c r="IM59" s="44">
        <f ca="1"/>
        <v>43686</v>
      </c>
      <c r="IN59" s="44">
        <f ca="1"/>
        <v>43685</v>
      </c>
      <c r="IO59" s="44">
        <f ca="1"/>
        <v>43684</v>
      </c>
      <c r="IP59" s="44">
        <f ca="1"/>
        <v>43683</v>
      </c>
      <c r="IQ59" s="44">
        <f ca="1"/>
        <v>43682</v>
      </c>
      <c r="IR59" s="44">
        <f ca="1"/>
        <v>43679</v>
      </c>
      <c r="IS59" s="44">
        <f ca="1"/>
        <v>43678</v>
      </c>
      <c r="IT59" s="44">
        <f ca="1"/>
        <v>43677</v>
      </c>
      <c r="IU59" s="44">
        <f ca="1"/>
        <v>43676</v>
      </c>
      <c r="IV59" s="44">
        <f ca="1"/>
        <v>43675</v>
      </c>
      <c r="IW59" s="44">
        <f ca="1"/>
        <v>43672</v>
      </c>
      <c r="IX59" s="44">
        <f ca="1"/>
        <v>43671</v>
      </c>
      <c r="IY59" s="44">
        <f ca="1"/>
        <v>43670</v>
      </c>
      <c r="IZ59" s="44">
        <f ca="1"/>
        <v>43669</v>
      </c>
      <c r="JA59" s="44">
        <f ca="1"/>
        <v>43668</v>
      </c>
      <c r="JB59" s="44">
        <f ca="1"/>
        <v>43665</v>
      </c>
      <c r="JC59" s="44">
        <f ca="1"/>
        <v>43664</v>
      </c>
      <c r="JD59" s="44">
        <f ca="1"/>
        <v>43663</v>
      </c>
      <c r="JE59" s="44">
        <f ca="1"/>
        <v>43662</v>
      </c>
      <c r="JF59" s="44">
        <f ca="1"/>
        <v>43661</v>
      </c>
      <c r="JG59" s="44">
        <f ca="1"/>
        <v>43658</v>
      </c>
      <c r="JH59" s="44">
        <f ca="1"/>
        <v>43657</v>
      </c>
      <c r="JI59" s="44">
        <f ca="1"/>
        <v>43656</v>
      </c>
      <c r="JJ59" s="44">
        <f ca="1"/>
        <v>43655</v>
      </c>
      <c r="JK59" s="44">
        <f ca="1"/>
        <v>43654</v>
      </c>
      <c r="JL59" s="44">
        <f ca="1"/>
        <v>43651</v>
      </c>
      <c r="JM59" s="44">
        <f ca="1"/>
        <v>43650</v>
      </c>
      <c r="JN59" s="44">
        <f ca="1"/>
        <v>43649</v>
      </c>
      <c r="JO59" s="44">
        <f ca="1"/>
        <v>43648</v>
      </c>
      <c r="JP59" s="44">
        <f ca="1"/>
        <v>43647</v>
      </c>
      <c r="JQ59" s="44">
        <f ca="1"/>
        <v>43644</v>
      </c>
      <c r="JR59" s="44">
        <f ca="1"/>
        <v>43643</v>
      </c>
      <c r="JS59" s="44">
        <f ca="1"/>
        <v>43642</v>
      </c>
      <c r="JT59" s="44">
        <f ca="1"/>
        <v>43641</v>
      </c>
      <c r="JU59" s="44">
        <f ca="1"/>
        <v>43640</v>
      </c>
      <c r="JV59" s="44">
        <f ca="1"/>
        <v>43637</v>
      </c>
      <c r="JW59" s="44">
        <f ca="1"/>
        <v>43636</v>
      </c>
      <c r="JX59" s="44">
        <f ca="1"/>
        <v>43635</v>
      </c>
      <c r="JY59" s="44">
        <f ca="1"/>
        <v>43634</v>
      </c>
      <c r="JZ59" s="44">
        <f ca="1"/>
        <v>43633</v>
      </c>
      <c r="KA59" s="44">
        <f ca="1"/>
        <v>43630</v>
      </c>
      <c r="KB59" s="44">
        <f ca="1"/>
        <v>43629</v>
      </c>
      <c r="KC59" s="44">
        <f ca="1"/>
        <v>43628</v>
      </c>
      <c r="KD59" s="44">
        <f ca="1"/>
        <v>43627</v>
      </c>
      <c r="KE59" s="44">
        <f ca="1"/>
        <v>43626</v>
      </c>
      <c r="KF59" s="44">
        <f ca="1"/>
        <v>43623</v>
      </c>
      <c r="KG59" s="44">
        <f ca="1"/>
        <v>43622</v>
      </c>
      <c r="KH59" s="44">
        <f ca="1"/>
        <v>43621</v>
      </c>
      <c r="KI59" s="44">
        <f ca="1"/>
        <v>43620</v>
      </c>
      <c r="KJ59" s="44">
        <f ca="1"/>
        <v>43619</v>
      </c>
      <c r="KK59" s="44">
        <f ca="1"/>
        <v>43616</v>
      </c>
      <c r="KL59" s="44">
        <f ca="1"/>
        <v>43615</v>
      </c>
      <c r="KM59" s="44">
        <f ca="1"/>
        <v>43614</v>
      </c>
      <c r="KN59" s="44">
        <f ca="1"/>
        <v>43613</v>
      </c>
      <c r="KO59" s="44">
        <f ca="1"/>
        <v>43609</v>
      </c>
      <c r="KP59" s="44">
        <f ca="1"/>
        <v>43608</v>
      </c>
      <c r="KQ59" s="44">
        <f ca="1"/>
        <v>43607</v>
      </c>
      <c r="KR59" s="44">
        <f ca="1"/>
        <v>43606</v>
      </c>
      <c r="KS59" s="44">
        <f ca="1"/>
        <v>43605</v>
      </c>
      <c r="KT59" s="44">
        <f ca="1"/>
        <v>43602</v>
      </c>
      <c r="KU59" s="44">
        <f ca="1"/>
        <v>43601</v>
      </c>
      <c r="KV59" s="44">
        <f ca="1"/>
        <v>43600</v>
      </c>
      <c r="KW59" s="44">
        <f ca="1"/>
        <v>43599</v>
      </c>
      <c r="KX59" s="44">
        <f ca="1"/>
        <v>43598</v>
      </c>
      <c r="KY59" s="44">
        <f ca="1"/>
        <v>43595</v>
      </c>
      <c r="KZ59" s="44">
        <f ca="1"/>
        <v>43594</v>
      </c>
      <c r="LA59" s="44">
        <f ca="1"/>
        <v>43593</v>
      </c>
      <c r="LB59" s="44">
        <f ca="1"/>
        <v>43592</v>
      </c>
      <c r="LC59" s="44">
        <f ca="1"/>
        <v>43588</v>
      </c>
      <c r="LD59" s="44">
        <f ca="1"/>
        <v>43587</v>
      </c>
      <c r="LE59" s="44">
        <f ca="1"/>
        <v>43586</v>
      </c>
      <c r="LF59" s="44">
        <f ca="1"/>
        <v>43585</v>
      </c>
      <c r="LG59" s="44">
        <f ca="1"/>
        <v>43584</v>
      </c>
      <c r="LH59" s="44">
        <f ca="1"/>
        <v>43581</v>
      </c>
      <c r="LI59" s="44">
        <f ca="1"/>
        <v>43580</v>
      </c>
      <c r="LJ59" s="44">
        <f ca="1"/>
        <v>43579</v>
      </c>
      <c r="LK59" s="44">
        <f ca="1"/>
        <v>43578</v>
      </c>
      <c r="LL59" s="44">
        <f ca="1"/>
        <v>43573</v>
      </c>
      <c r="LM59" s="44">
        <f ca="1"/>
        <v>43572</v>
      </c>
      <c r="LN59" s="44">
        <f ca="1"/>
        <v>43571</v>
      </c>
      <c r="LO59" s="44">
        <f ca="1"/>
        <v>43570</v>
      </c>
      <c r="LP59" s="44">
        <f ca="1"/>
        <v>43567</v>
      </c>
      <c r="LQ59" s="44">
        <f ca="1"/>
        <v>43566</v>
      </c>
      <c r="LR59" s="44">
        <f ca="1"/>
        <v>43565</v>
      </c>
      <c r="LS59" s="44">
        <f ca="1"/>
        <v>43564</v>
      </c>
      <c r="LT59" s="44">
        <f ca="1"/>
        <v>43563</v>
      </c>
      <c r="LU59" s="44">
        <f ca="1"/>
        <v>43560</v>
      </c>
      <c r="LV59" s="44">
        <f ca="1"/>
        <v>43559</v>
      </c>
      <c r="LW59" s="44">
        <f ca="1"/>
        <v>43558</v>
      </c>
      <c r="LX59" s="44">
        <f ca="1"/>
        <v>43557</v>
      </c>
      <c r="LY59" s="44">
        <f ca="1"/>
        <v>43556</v>
      </c>
      <c r="LZ59" s="44">
        <f ca="1"/>
        <v>43553</v>
      </c>
      <c r="MA59" s="44">
        <f ca="1"/>
        <v>43552</v>
      </c>
      <c r="MB59" s="44">
        <f ca="1"/>
        <v>43551</v>
      </c>
      <c r="MC59" s="44">
        <f ca="1"/>
        <v>43550</v>
      </c>
      <c r="MD59" s="44">
        <f ca="1"/>
        <v>43549</v>
      </c>
      <c r="ME59" s="44">
        <f ca="1"/>
        <v>43546</v>
      </c>
      <c r="MF59" s="44">
        <f ca="1"/>
        <v>43545</v>
      </c>
      <c r="MG59" s="44">
        <f ca="1"/>
        <v>43544</v>
      </c>
      <c r="MH59" s="44">
        <f ca="1"/>
        <v>43543</v>
      </c>
      <c r="MI59" s="44">
        <f ca="1"/>
        <v>43542</v>
      </c>
      <c r="MJ59" s="44">
        <f ca="1"/>
        <v>43539</v>
      </c>
      <c r="MK59" s="44">
        <f ca="1"/>
        <v>43538</v>
      </c>
      <c r="ML59" s="44">
        <f ca="1"/>
        <v>43537</v>
      </c>
      <c r="MM59" s="44">
        <f ca="1"/>
        <v>43536</v>
      </c>
      <c r="MN59" s="44">
        <f ca="1"/>
        <v>43535</v>
      </c>
      <c r="MO59" s="44">
        <f ca="1"/>
        <v>43532</v>
      </c>
      <c r="MP59" s="44">
        <f ca="1"/>
        <v>43531</v>
      </c>
      <c r="MQ59" s="44">
        <f ca="1"/>
        <v>43530</v>
      </c>
      <c r="MR59" s="44">
        <f ca="1"/>
        <v>43529</v>
      </c>
      <c r="MS59" s="44">
        <f ca="1"/>
        <v>43528</v>
      </c>
      <c r="MT59" s="44">
        <f ca="1"/>
        <v>43525</v>
      </c>
      <c r="MU59" s="44">
        <f ca="1"/>
        <v>43524</v>
      </c>
      <c r="MV59" s="44">
        <f ca="1"/>
        <v>43523</v>
      </c>
      <c r="MW59" s="44">
        <f ca="1"/>
        <v>43522</v>
      </c>
      <c r="MX59" s="44">
        <f ca="1"/>
        <v>43521</v>
      </c>
      <c r="MY59" s="44">
        <f ca="1"/>
        <v>43518</v>
      </c>
      <c r="MZ59" s="44">
        <f ca="1"/>
        <v>43517</v>
      </c>
      <c r="NA59" s="44">
        <f ca="1"/>
        <v>43516</v>
      </c>
      <c r="NB59" s="44">
        <f ca="1"/>
        <v>43515</v>
      </c>
      <c r="NC59" s="44">
        <f ca="1"/>
        <v>43514</v>
      </c>
      <c r="ND59" s="44">
        <f ca="1"/>
        <v>43511</v>
      </c>
      <c r="NE59" s="44">
        <f ca="1"/>
        <v>43510</v>
      </c>
      <c r="NF59" s="44">
        <f ca="1"/>
        <v>43509</v>
      </c>
      <c r="NG59" s="44">
        <f ca="1"/>
        <v>43508</v>
      </c>
      <c r="NH59" s="44">
        <f ca="1"/>
        <v>43507</v>
      </c>
      <c r="NI59" s="44">
        <f ca="1"/>
        <v>43504</v>
      </c>
      <c r="NJ59" s="44">
        <f ca="1"/>
        <v>43503</v>
      </c>
      <c r="NK59" s="44">
        <f ca="1"/>
        <v>43502</v>
      </c>
      <c r="NL59" s="44">
        <f ca="1"/>
        <v>43501</v>
      </c>
      <c r="NM59" s="44">
        <f ca="1"/>
        <v>43500</v>
      </c>
      <c r="NN59" s="44">
        <f ca="1"/>
        <v>43497</v>
      </c>
      <c r="NO59" s="44">
        <f ca="1"/>
        <v>43496</v>
      </c>
      <c r="NP59" s="44">
        <f ca="1"/>
        <v>43495</v>
      </c>
      <c r="NQ59" s="44">
        <f ca="1"/>
        <v>43494</v>
      </c>
      <c r="NR59" s="44">
        <f ca="1"/>
        <v>43493</v>
      </c>
      <c r="NS59" s="44">
        <f ca="1"/>
        <v>43490</v>
      </c>
      <c r="NT59" s="44">
        <f ca="1"/>
        <v>43489</v>
      </c>
      <c r="NU59" s="44">
        <f ca="1"/>
        <v>43488</v>
      </c>
      <c r="NV59" s="44">
        <f ca="1"/>
        <v>43487</v>
      </c>
      <c r="NW59" s="44">
        <f ca="1"/>
        <v>43486</v>
      </c>
      <c r="NX59" s="44">
        <f ca="1"/>
        <v>43483</v>
      </c>
      <c r="NY59" s="44">
        <f ca="1"/>
        <v>43482</v>
      </c>
      <c r="NZ59" s="44">
        <f ca="1"/>
        <v>43481</v>
      </c>
      <c r="OA59" s="44">
        <f ca="1"/>
        <v>43480</v>
      </c>
      <c r="OB59" s="44">
        <f ca="1"/>
        <v>43479</v>
      </c>
      <c r="OC59" s="44">
        <f ca="1"/>
        <v>43476</v>
      </c>
      <c r="OD59" s="44">
        <f ca="1"/>
        <v>43475</v>
      </c>
      <c r="OE59" s="44">
        <f ca="1"/>
        <v>43474</v>
      </c>
      <c r="OF59" s="44">
        <f ca="1"/>
        <v>43473</v>
      </c>
      <c r="OG59" s="44">
        <f ca="1"/>
        <v>43472</v>
      </c>
      <c r="OH59" s="44">
        <f ca="1"/>
        <v>43469</v>
      </c>
      <c r="OI59" s="44">
        <f ca="1"/>
        <v>43468</v>
      </c>
      <c r="OJ59" s="44">
        <f ca="1"/>
        <v>43467</v>
      </c>
      <c r="OK59" s="44">
        <f ca="1"/>
        <v>43465</v>
      </c>
      <c r="OL59" s="44">
        <f ca="1"/>
        <v>43462</v>
      </c>
      <c r="OM59" s="44">
        <f ca="1"/>
        <v>43461</v>
      </c>
      <c r="ON59" s="44">
        <f ca="1"/>
        <v>43458</v>
      </c>
      <c r="OO59" s="44">
        <f ca="1"/>
        <v>43455</v>
      </c>
      <c r="OP59" s="44">
        <f ca="1"/>
        <v>43454</v>
      </c>
      <c r="OQ59" s="44">
        <f ca="1"/>
        <v>43453</v>
      </c>
      <c r="OR59" s="44">
        <f ca="1"/>
        <v>43452</v>
      </c>
      <c r="OS59" s="44">
        <f ca="1"/>
        <v>43451</v>
      </c>
      <c r="OT59" s="44">
        <f ca="1"/>
        <v>43448</v>
      </c>
      <c r="OU59" s="44">
        <f ca="1"/>
        <v>43447</v>
      </c>
      <c r="OV59" s="44">
        <f ca="1"/>
        <v>43446</v>
      </c>
      <c r="OW59" s="44">
        <f ca="1"/>
        <v>43445</v>
      </c>
      <c r="OX59" s="44">
        <f ca="1"/>
        <v>43444</v>
      </c>
      <c r="OY59" s="44">
        <f ca="1"/>
        <v>43441</v>
      </c>
      <c r="OZ59" s="44">
        <f ca="1"/>
        <v>43440</v>
      </c>
      <c r="PA59" s="44">
        <f ca="1"/>
        <v>43439</v>
      </c>
      <c r="PB59" s="44">
        <f ca="1"/>
        <v>43438</v>
      </c>
      <c r="PC59" s="44">
        <f ca="1"/>
        <v>43437</v>
      </c>
      <c r="PD59" s="44">
        <f ca="1"/>
        <v>43434</v>
      </c>
      <c r="PE59" s="44">
        <f ca="1"/>
        <v>43433</v>
      </c>
      <c r="PF59" s="44">
        <f ca="1"/>
        <v>43432</v>
      </c>
      <c r="PG59" s="44">
        <f ca="1"/>
        <v>43431</v>
      </c>
      <c r="PH59" s="44">
        <f ca="1"/>
        <v>43430</v>
      </c>
      <c r="PI59" s="44">
        <f ca="1"/>
        <v>43427</v>
      </c>
      <c r="PJ59" s="44">
        <f ca="1"/>
        <v>43426</v>
      </c>
      <c r="PK59" s="44">
        <f ca="1"/>
        <v>43425</v>
      </c>
      <c r="PL59" s="44">
        <f ca="1"/>
        <v>43424</v>
      </c>
      <c r="PM59" s="44">
        <f ca="1"/>
        <v>43423</v>
      </c>
      <c r="PN59" s="44">
        <f ca="1"/>
        <v>43420</v>
      </c>
      <c r="PO59" s="44">
        <f ca="1"/>
        <v>43419</v>
      </c>
      <c r="PP59" s="44">
        <f ca="1"/>
        <v>43418</v>
      </c>
      <c r="PQ59" s="44">
        <f ca="1"/>
        <v>43417</v>
      </c>
      <c r="PR59" s="44">
        <f ca="1"/>
        <v>43416</v>
      </c>
      <c r="PS59" s="44">
        <f ca="1"/>
        <v>43413</v>
      </c>
      <c r="PT59" s="44">
        <f ca="1"/>
        <v>43412</v>
      </c>
      <c r="PU59" s="44">
        <f ca="1"/>
        <v>43411</v>
      </c>
      <c r="PV59" s="44">
        <f ca="1"/>
        <v>43410</v>
      </c>
      <c r="PW59" s="44">
        <f ca="1"/>
        <v>43409</v>
      </c>
      <c r="PX59" s="44">
        <f ca="1"/>
        <v>43406</v>
      </c>
      <c r="PY59" s="44">
        <f ca="1"/>
        <v>43405</v>
      </c>
      <c r="PZ59" s="44">
        <f ca="1"/>
        <v>43404</v>
      </c>
      <c r="QA59" s="44">
        <f ca="1"/>
        <v>43403</v>
      </c>
      <c r="QB59" s="44">
        <f ca="1"/>
        <v>43402</v>
      </c>
      <c r="QC59" s="44">
        <f ca="1"/>
        <v>43399</v>
      </c>
      <c r="QD59" s="44">
        <f ca="1"/>
        <v>43398</v>
      </c>
      <c r="QE59" s="44">
        <f ca="1"/>
        <v>43397</v>
      </c>
      <c r="QF59" s="44">
        <f ca="1"/>
        <v>43396</v>
      </c>
      <c r="QG59" s="44">
        <f ca="1"/>
        <v>43395</v>
      </c>
      <c r="QH59" s="44">
        <f ca="1"/>
        <v>43392</v>
      </c>
      <c r="QI59" s="44">
        <f ca="1"/>
        <v>43391</v>
      </c>
      <c r="QJ59" s="44">
        <f ca="1"/>
        <v>43390</v>
      </c>
      <c r="QK59" s="44">
        <f ca="1"/>
        <v>43389</v>
      </c>
      <c r="QL59" s="44">
        <f ca="1"/>
        <v>43388</v>
      </c>
      <c r="QM59" s="44">
        <f ca="1"/>
        <v>43385</v>
      </c>
      <c r="QN59" s="44">
        <f ca="1"/>
        <v>43384</v>
      </c>
      <c r="QO59" s="44">
        <f ca="1"/>
        <v>43383</v>
      </c>
      <c r="QP59" s="44">
        <f ca="1"/>
        <v>43382</v>
      </c>
      <c r="QQ59" s="44">
        <f ca="1"/>
        <v>43381</v>
      </c>
      <c r="QR59" s="44">
        <f ca="1"/>
        <v>43378</v>
      </c>
      <c r="QS59" s="44">
        <f ca="1"/>
        <v>43377</v>
      </c>
      <c r="QT59" s="44">
        <f ca="1"/>
        <v>43376</v>
      </c>
      <c r="QU59" s="44">
        <f ca="1"/>
        <v>43375</v>
      </c>
      <c r="QV59" s="44">
        <f ca="1"/>
        <v>43374</v>
      </c>
      <c r="QW59" s="44">
        <f ca="1"/>
        <v>43371</v>
      </c>
      <c r="QX59" s="44">
        <f ca="1"/>
        <v>43370</v>
      </c>
      <c r="QY59" s="44">
        <f ca="1"/>
        <v>43369</v>
      </c>
      <c r="QZ59" s="44">
        <f ca="1"/>
        <v>43368</v>
      </c>
      <c r="RA59" s="44">
        <f ca="1"/>
        <v>43367</v>
      </c>
      <c r="RB59" s="44">
        <f ca="1"/>
        <v>43364</v>
      </c>
      <c r="RC59" s="44">
        <f ca="1"/>
        <v>43363</v>
      </c>
      <c r="RD59" s="44">
        <f ca="1"/>
        <v>43362</v>
      </c>
      <c r="RE59" s="44">
        <f ca="1"/>
        <v>43361</v>
      </c>
      <c r="RF59" s="44">
        <f ca="1"/>
        <v>43360</v>
      </c>
      <c r="RG59" s="44">
        <f ca="1"/>
        <v>43357</v>
      </c>
      <c r="RH59" s="44">
        <f ca="1"/>
        <v>43356</v>
      </c>
      <c r="RI59" s="44">
        <f ca="1"/>
        <v>43355</v>
      </c>
      <c r="RJ59" s="44">
        <f ca="1"/>
        <v>43354</v>
      </c>
      <c r="RK59" s="44">
        <f ca="1"/>
        <v>43353</v>
      </c>
      <c r="RL59" s="44">
        <f ca="1"/>
        <v>43350</v>
      </c>
      <c r="RM59" s="44">
        <f ca="1"/>
        <v>43349</v>
      </c>
      <c r="RN59" s="44">
        <f ca="1"/>
        <v>43348</v>
      </c>
      <c r="RO59" s="44">
        <f ca="1"/>
        <v>43347</v>
      </c>
      <c r="RP59" s="44">
        <f ca="1"/>
        <v>43346</v>
      </c>
      <c r="RQ59" s="44">
        <f ca="1"/>
        <v>43343</v>
      </c>
      <c r="RR59" s="44">
        <f ca="1"/>
        <v>43342</v>
      </c>
      <c r="RS59" s="44">
        <f ca="1"/>
        <v>43341</v>
      </c>
      <c r="RT59" s="44">
        <f ca="1"/>
        <v>43340</v>
      </c>
      <c r="RU59" s="44">
        <f ca="1"/>
        <v>43336</v>
      </c>
      <c r="RV59" s="44">
        <f ca="1"/>
        <v>43335</v>
      </c>
      <c r="RW59" s="44">
        <f ca="1"/>
        <v>43334</v>
      </c>
      <c r="RX59" s="44">
        <f ca="1"/>
        <v>43333</v>
      </c>
      <c r="RY59" s="44">
        <f ca="1"/>
        <v>43332</v>
      </c>
      <c r="RZ59" s="44">
        <f ca="1"/>
        <v>43329</v>
      </c>
      <c r="SA59" s="44">
        <f ca="1"/>
        <v>43328</v>
      </c>
      <c r="SB59" s="44">
        <f ca="1"/>
        <v>43327</v>
      </c>
      <c r="SC59" s="44">
        <f ca="1"/>
        <v>43326</v>
      </c>
      <c r="SD59" s="44">
        <f ca="1"/>
        <v>43325</v>
      </c>
      <c r="SE59" s="44">
        <f ca="1"/>
        <v>43322</v>
      </c>
      <c r="SF59" s="44">
        <f ca="1"/>
        <v>43321</v>
      </c>
      <c r="SG59" s="44">
        <f ca="1"/>
        <v>43320</v>
      </c>
      <c r="SH59" s="44">
        <f ca="1"/>
        <v>43319</v>
      </c>
      <c r="SI59" s="44">
        <f ca="1"/>
        <v>43318</v>
      </c>
      <c r="SJ59" s="44">
        <f ca="1"/>
        <v>43315</v>
      </c>
      <c r="SK59" s="44">
        <f ca="1"/>
        <v>43314</v>
      </c>
      <c r="SL59" s="44">
        <f ca="1"/>
        <v>43313</v>
      </c>
      <c r="SM59" s="44">
        <f ca="1"/>
        <v>43312</v>
      </c>
      <c r="SN59" s="44">
        <f ca="1"/>
        <v>43311</v>
      </c>
      <c r="SO59" s="44">
        <f ca="1"/>
        <v>43308</v>
      </c>
      <c r="SP59" s="44">
        <f ca="1"/>
        <v>43307</v>
      </c>
      <c r="SQ59" s="44">
        <f ca="1"/>
        <v>43306</v>
      </c>
      <c r="SR59" s="44">
        <f ca="1"/>
        <v>43305</v>
      </c>
      <c r="SS59" s="43">
        <f ca="1"/>
        <v>43304</v>
      </c>
      <c r="ST59" s="43">
        <f ca="1"/>
        <v>43301</v>
      </c>
      <c r="SU59" s="43">
        <f ca="1"/>
        <v>43300</v>
      </c>
      <c r="SV59" s="43">
        <f ca="1"/>
        <v>43299</v>
      </c>
    </row>
    <row r="60" spans="3:516" x14ac:dyDescent="0.25">
      <c r="C60" s="46" t="s">
        <v>505</v>
      </c>
      <c r="F60" s="45" cm="1">
        <f t="array" aca="1" ref="F60" ca="1">MIN(IFERROR(IF(OFFSET(bHist!$A$1,_xlfn.XMATCH($C$59,bHist!B:B,0)-1,3,1,500)=0,"-",OFFSET(bHist!$A$1,_xlfn.XMATCH($C$59,bHist!B:B,0)-1,3,1,500))-IF(OFFSET(bHist!$A$1,_xlfn.XMATCH(C60,bHist!B:B,0)-1,3,1,500)=0,"-",OFFSET(bHist!$A$1,_xlfn.XMATCH(C60,bHist!B:B,0)-1,3,1,500)),"-"))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-142.78544783425338</v>
      </c>
      <c r="G60" s="45" cm="1">
        <f t="array" aca="1" ref="G60" ca="1">AVERAGE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44.159665579020725</v>
      </c>
      <c r="H60" s="45" cm="1">
        <f t="array" aca="1" ref="H60" ca="1">MAX(IFERROR(IF(OFFSET(bHist!$A$1,_xlfn.XMATCH($C$59,bHist!B:B,0)-1,3,1,500)=0,"-",OFFSET(bHist!$A$1,_xlfn.XMATCH($C$59,bHist!B:B,0)-1,3,1,500))-IF(OFFSET(bHist!$A$1,_xlfn.XMATCH(C60,bHist!B:B,0)-1,3,1,500)=0,"-",OFFSET(bHist!$A$1,_xlfn.XMATCH(C60,bHist!B:B,0)-1,3,1,500)),"-"))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80.726260607719425</v>
      </c>
      <c r="I60" s="45" cm="1">
        <f t="array" aca="1" ref="I60" ca="1">_xlfn.STDEV.P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22.582142856660006</v>
      </c>
      <c r="J60" s="45" cm="1">
        <f t="array" aca="1" ref="J60" ca="1">INDEX((IFERROR(IF(OFFSET(bHist!$A$1,_xlfn.XMATCH($C$59,bHist!B:B,0)-1,3,1,500)=0,"-",OFFSET(bHist!$A$1,_xlfn.XMATCH($C$59,bHist!B:B,0)-1,3,1,500))-IF(OFFSET(bHist!$A$1,_xlfn.XMATCH(C60,bHist!B:B,0)-1,3,1,500)=0,"-",OFFSET(bHist!$A$1,_xlfn.XMATCH(C60,bHist!B:B,0)-1,3,1,500)),"-")),1)</f>
        <v>32.736727225065238</v>
      </c>
      <c r="K60" s="51">
        <f ca="1">(J60-G60)/(H60-F60)</f>
        <v>-5.1106666552643093E-2</v>
      </c>
      <c r="L60" s="51" cm="1">
        <f t="array" aca="1" ref="L60" ca="1">SLOPE((IFERROR(IF(OFFSET(bHist!$A$1,_xlfn.XMATCH($C$59,bHist!$B:$B,0)-1,3,1,500)=0,"-",OFFSET(bHist!$A$1,_xlfn.XMATCH($C$59,bHist!$B:$B,0)-1,3,1,500))-IF(OFFSET(bHist!$A$1,_xlfn.XMATCH(C60,bHist!$B:$B,0)-1,3,1,500)=0,"-",OFFSET(bHist!$A$1,_xlfn.XMATCH(C60,bHist!$B:$B,0)-1,3,1,500)),"-")),OFFSET(bHist!$A$1,0,3,1,500))</f>
        <v>-2.322027724759046E-2</v>
      </c>
      <c r="M60" s="45" cm="1">
        <f t="array" aca="1" ref="M60" ca="1">INTERCEPT((IFERROR(IF(OFFSET(bHist!$A$1,_xlfn.XMATCH($C$59,bHist!$B:$B,0)-1,3,1,500)=0,"-",OFFSET(bHist!$A$1,_xlfn.XMATCH($C$59,bHist!$B:$B,0)-1,3,1,500))-IF(OFFSET(bHist!$A$1,_xlfn.XMATCH(C60,bHist!$B:$B,0)-1,3,1,500)=0,"-",OFFSET(bHist!$A$1,_xlfn.XMATCH(C60,bHist!$B:$B,0)-1,3,1,500)),"-")),OFFSET(bHist!$A$1,0,3,1,500))</f>
        <v>1057.9217218279584</v>
      </c>
      <c r="N60" s="45" cm="1">
        <f t="array" aca="1" ref="N60" ca="1">STEYX((IFERROR(IF(OFFSET(bHist!$A$1,_xlfn.XMATCH($C$59,bHist!B:B,0)-1,3,1,500)=0,"-",OFFSET(bHist!$A$1,_xlfn.XMATCH($C$59,bHist!B:B,0)-1,3,1,500))-IF(OFFSET(bHist!$A$1,_xlfn.XMATCH(C60,bHist!B:B,0)-1,3,1,500)=0,"-",OFFSET(bHist!$A$1,_xlfn.XMATCH(C60,bHist!B:B,0)-1,3,1,500)),"-")),OFFSET(bHist!$A$1,0,3,1,500))</f>
        <v>22.100369149621756</v>
      </c>
      <c r="O60" s="51" cm="1">
        <f t="array" aca="1" ref="O60" ca="1">CORREL(IF(OFFSET(bHist!$A$1,_xlfn.XMATCH($C$59,bHist!B:B,0)-1,3,1,500)=0,"-",OFFSET(bHist!$A$1,_xlfn.XMATCH($C$59,bHist!B:B,0)-1,3,1,500)),IF(OFFSET(bHist!$A$1,_xlfn.XMATCH(C60,bHist!B:B,0)-1,3,1,500)=0,"-",OFFSET(bHist!$A$1,_xlfn.XMATCH(C60,bHist!B:B,0)-1,3,1,500)))</f>
        <v>0.97177199836914707</v>
      </c>
      <c r="P60" s="51" cm="1">
        <f t="array" aca="1" ref="P60" ca="1">CORREL((IFERROR(IF(OFFSET(bHist!$A$1,_xlfn.XMATCH($C$59,bHist!B:B,0)-1,3,1,500)=0,"-",OFFSET(bHist!$A$1,_xlfn.XMATCH($C$59,bHist!B:B,0)-1,3,1,500))-IF(OFFSET(bHist!$A$1,_xlfn.XMATCH(C60,bHist!B:B,0)-1,3,1,500)=0,"-",OFFSET(bHist!$A$1,_xlfn.XMATCH(C60,bHist!B:B,0)-1,3,1,500)),"-")),OFFSET(bHist!$A$1,0,3,1,500))</f>
        <v>-0.21457993942263609</v>
      </c>
      <c r="Q60" s="45" cm="1">
        <f t="array" aca="1" ref="Q60:SV60" ca="1">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32.736727225065238</v>
      </c>
      <c r="R60" s="45">
        <f ca="1"/>
        <v>32.800840864777541</v>
      </c>
      <c r="S60" s="45">
        <f ca="1"/>
        <v>30.473151685953155</v>
      </c>
      <c r="T60" s="45">
        <f ca="1"/>
        <v>29.221341223478333</v>
      </c>
      <c r="U60" s="45">
        <f ca="1"/>
        <v>21.351321243405351</v>
      </c>
      <c r="V60" s="45">
        <f ca="1"/>
        <v>9.663094067454324</v>
      </c>
      <c r="W60" s="45">
        <f ca="1"/>
        <v>0.69453903365132419</v>
      </c>
      <c r="X60" s="45">
        <f ca="1"/>
        <v>-0.56955302226540994</v>
      </c>
      <c r="Y60" s="45">
        <f ca="1"/>
        <v>-7.5139627789259578</v>
      </c>
      <c r="Z60" s="45">
        <f ca="1"/>
        <v>-5.7972513405084669</v>
      </c>
      <c r="AA60" s="45">
        <f ca="1"/>
        <v>-5.4127042382955608</v>
      </c>
      <c r="AB60" s="45">
        <f ca="1"/>
        <v>-5.0654679697751988</v>
      </c>
      <c r="AC60" s="45">
        <f ca="1"/>
        <v>-1.7430087301731021</v>
      </c>
      <c r="AD60" s="45">
        <f ca="1"/>
        <v>1.6873415600061321</v>
      </c>
      <c r="AE60" s="45">
        <f ca="1"/>
        <v>18.372776449322686</v>
      </c>
      <c r="AF60" s="45">
        <f ca="1"/>
        <v>34.219600657820706</v>
      </c>
      <c r="AG60" s="45">
        <f ca="1"/>
        <v>23.614299882769586</v>
      </c>
      <c r="AH60" s="45">
        <f ca="1"/>
        <v>24.907983157515531</v>
      </c>
      <c r="AI60" s="45">
        <f ca="1"/>
        <v>27.883646965861345</v>
      </c>
      <c r="AJ60" s="45">
        <f ca="1"/>
        <v>43.074562736749641</v>
      </c>
      <c r="AK60" s="45">
        <f ca="1"/>
        <v>54.86489687800406</v>
      </c>
      <c r="AL60" s="45">
        <f ca="1"/>
        <v>73.990690664291364</v>
      </c>
      <c r="AM60" s="45">
        <f ca="1"/>
        <v>67.577205772757523</v>
      </c>
      <c r="AN60" s="45">
        <f ca="1"/>
        <v>58.482171878814711</v>
      </c>
      <c r="AO60" s="45">
        <f ca="1"/>
        <v>53.137504221558572</v>
      </c>
      <c r="AP60" s="45">
        <f ca="1"/>
        <v>48.21345446705817</v>
      </c>
      <c r="AQ60" s="45">
        <f ca="1"/>
        <v>47.899968400836002</v>
      </c>
      <c r="AR60" s="45">
        <f ca="1"/>
        <v>51.126738172411905</v>
      </c>
      <c r="AS60" s="45">
        <f ca="1"/>
        <v>62.883646617531781</v>
      </c>
      <c r="AT60" s="45">
        <f ca="1"/>
        <v>70.9433599165678</v>
      </c>
      <c r="AU60" s="45">
        <f ca="1"/>
        <v>63.410208809137345</v>
      </c>
      <c r="AV60" s="45">
        <f ca="1"/>
        <v>57.654006873965272</v>
      </c>
      <c r="AW60" s="45">
        <f ca="1"/>
        <v>58.376333022594451</v>
      </c>
      <c r="AX60" s="45">
        <f ca="1"/>
        <v>60.447508229136474</v>
      </c>
      <c r="AY60" s="45">
        <f ca="1"/>
        <v>54.278599601387953</v>
      </c>
      <c r="AZ60" s="45">
        <f ca="1"/>
        <v>48.833520673394219</v>
      </c>
      <c r="BA60" s="45">
        <f ca="1"/>
        <v>29.464695661425594</v>
      </c>
      <c r="BB60" s="45">
        <f ca="1"/>
        <v>24.811746150493661</v>
      </c>
      <c r="BC60" s="45">
        <f ca="1"/>
        <v>21.642105322718578</v>
      </c>
      <c r="BD60" s="45">
        <f ca="1"/>
        <v>28.089769292712219</v>
      </c>
      <c r="BE60" s="45">
        <f ca="1"/>
        <v>29.70684216308598</v>
      </c>
      <c r="BF60" s="45">
        <f ca="1"/>
        <v>30.81805803811551</v>
      </c>
      <c r="BG60" s="45">
        <f ca="1"/>
        <v>29.715777808070186</v>
      </c>
      <c r="BH60" s="45">
        <f ca="1"/>
        <v>27.687074378013619</v>
      </c>
      <c r="BI60" s="45">
        <f ca="1"/>
        <v>18.383210998773563</v>
      </c>
      <c r="BJ60" s="45">
        <f ca="1"/>
        <v>12.743340739250186</v>
      </c>
      <c r="BK60" s="45">
        <f ca="1"/>
        <v>4.477612056732255</v>
      </c>
      <c r="BL60" s="45">
        <f ca="1"/>
        <v>35.662341086029983</v>
      </c>
      <c r="BM60" s="45">
        <f ca="1"/>
        <v>13.087943875670476</v>
      </c>
      <c r="BN60" s="45">
        <f ca="1"/>
        <v>26.478912736535108</v>
      </c>
      <c r="BO60" s="45">
        <f ca="1"/>
        <v>46.071443457841866</v>
      </c>
      <c r="BP60" s="45">
        <f ca="1"/>
        <v>49.709010635137616</v>
      </c>
      <c r="BQ60" s="45">
        <f ca="1"/>
        <v>43.362166459441198</v>
      </c>
      <c r="BR60" s="45">
        <f ca="1"/>
        <v>22.619533794879942</v>
      </c>
      <c r="BS60" s="45">
        <f ca="1"/>
        <v>23.353334386467964</v>
      </c>
      <c r="BT60" s="45">
        <f ca="1"/>
        <v>50.094171706557262</v>
      </c>
      <c r="BU60" s="45">
        <f ca="1"/>
        <v>68.002564280867574</v>
      </c>
      <c r="BV60" s="45">
        <f ca="1"/>
        <v>63.160529897332225</v>
      </c>
      <c r="BW60" s="45">
        <f ca="1"/>
        <v>78.652675106644665</v>
      </c>
      <c r="BX60" s="45">
        <f ca="1"/>
        <v>76.111417383909213</v>
      </c>
      <c r="BY60" s="45">
        <f ca="1"/>
        <v>62.381379681825592</v>
      </c>
      <c r="BZ60" s="45">
        <f ca="1"/>
        <v>55.937079569935747</v>
      </c>
      <c r="CA60" s="45">
        <f ca="1"/>
        <v>47.309328238368039</v>
      </c>
      <c r="CB60" s="45">
        <f ca="1"/>
        <v>47.678458399891895</v>
      </c>
      <c r="CC60" s="45">
        <f ca="1"/>
        <v>40.542612853527089</v>
      </c>
      <c r="CD60" s="45">
        <f ca="1"/>
        <v>43.149721583962389</v>
      </c>
      <c r="CE60" s="45">
        <f ca="1"/>
        <v>36.194406093716623</v>
      </c>
      <c r="CF60" s="45">
        <f ca="1"/>
        <v>41.249799446582813</v>
      </c>
      <c r="CG60" s="45">
        <f ca="1"/>
        <v>43.553635811924892</v>
      </c>
      <c r="CH60" s="45">
        <f ca="1"/>
        <v>54.004681321501721</v>
      </c>
      <c r="CI60" s="45">
        <f ca="1"/>
        <v>32.992620967507378</v>
      </c>
      <c r="CJ60" s="45">
        <f ca="1"/>
        <v>14.271466606736169</v>
      </c>
      <c r="CK60" s="45">
        <f ca="1"/>
        <v>-49.73947245407112</v>
      </c>
      <c r="CL60" s="45">
        <f ca="1"/>
        <v>-69.824963879108395</v>
      </c>
      <c r="CM60" s="45">
        <f ca="1"/>
        <v>-82.007609368324211</v>
      </c>
      <c r="CN60" s="45">
        <f ca="1"/>
        <v>-101.98903085386758</v>
      </c>
      <c r="CO60" s="45">
        <f ca="1"/>
        <v>-125.53946835935119</v>
      </c>
      <c r="CP60" s="45">
        <f ca="1"/>
        <v>-142.78544783425338</v>
      </c>
      <c r="CQ60" s="45">
        <f ca="1"/>
        <v>-100.45939872181413</v>
      </c>
      <c r="CR60" s="45">
        <f ca="1"/>
        <v>-18.543810577034947</v>
      </c>
      <c r="CS60" s="45">
        <f ca="1"/>
        <v>-10.999574841976141</v>
      </c>
      <c r="CT60" s="45">
        <f ca="1"/>
        <v>11.903130982518206</v>
      </c>
      <c r="CU60" s="45">
        <f ca="1"/>
        <v>17.366882758498178</v>
      </c>
      <c r="CV60" s="45">
        <f ca="1"/>
        <v>10.326487451672563</v>
      </c>
      <c r="CW60" s="45">
        <f ca="1"/>
        <v>32.561634353399256</v>
      </c>
      <c r="CX60" s="45">
        <f ca="1"/>
        <v>41.990265473127351</v>
      </c>
      <c r="CY60" s="45">
        <f ca="1"/>
        <v>47.650908121705058</v>
      </c>
      <c r="CZ60" s="45">
        <f ca="1"/>
        <v>45.351951989293113</v>
      </c>
      <c r="DA60" s="45">
        <f ca="1"/>
        <v>37.931796872973436</v>
      </c>
      <c r="DB60" s="45">
        <f ca="1"/>
        <v>32.838306623101218</v>
      </c>
      <c r="DC60" s="45">
        <f ca="1"/>
        <v>35.545667773962023</v>
      </c>
      <c r="DD60" s="45">
        <f ca="1"/>
        <v>40.277160713314984</v>
      </c>
      <c r="DE60" s="45">
        <f ca="1"/>
        <v>45.094957576394094</v>
      </c>
      <c r="DF60" s="45">
        <f ca="1"/>
        <v>48.204918812513355</v>
      </c>
      <c r="DG60" s="45">
        <f ca="1"/>
        <v>50.498842603206633</v>
      </c>
      <c r="DH60" s="45">
        <f ca="1"/>
        <v>50.804960963726053</v>
      </c>
      <c r="DI60" s="45">
        <f ca="1"/>
        <v>49.357250717520721</v>
      </c>
      <c r="DJ60" s="45">
        <f ca="1"/>
        <v>48.665294683814039</v>
      </c>
      <c r="DK60" s="45">
        <f ca="1"/>
        <v>49.068063952922827</v>
      </c>
      <c r="DL60" s="45">
        <f ca="1"/>
        <v>48.126822361946097</v>
      </c>
      <c r="DM60" s="45">
        <f ca="1"/>
        <v>33.726354962468136</v>
      </c>
      <c r="DN60" s="45">
        <f ca="1"/>
        <v>44.635582520961762</v>
      </c>
      <c r="DO60" s="45">
        <f ca="1"/>
        <v>44.12173054850102</v>
      </c>
      <c r="DP60" s="45">
        <f ca="1"/>
        <v>43.442420590639117</v>
      </c>
      <c r="DQ60" s="45">
        <f ca="1"/>
        <v>40.171007153153411</v>
      </c>
      <c r="DR60" s="45">
        <f ca="1"/>
        <v>38.580176823735243</v>
      </c>
      <c r="DS60" s="45">
        <f ca="1"/>
        <v>37.777185895085339</v>
      </c>
      <c r="DT60" s="45">
        <f ca="1"/>
        <v>40.471936987042412</v>
      </c>
      <c r="DU60" s="45">
        <f ca="1"/>
        <v>41.895193327069279</v>
      </c>
      <c r="DV60" s="45">
        <f ca="1"/>
        <v>40.013243869781505</v>
      </c>
      <c r="DW60" s="45">
        <f ca="1"/>
        <v>38.336082400083555</v>
      </c>
      <c r="DX60" s="45">
        <f ca="1"/>
        <v>38.96627995693683</v>
      </c>
      <c r="DY60" s="45">
        <f ca="1"/>
        <v>38.676726826310144</v>
      </c>
      <c r="DZ60" s="45">
        <f ca="1"/>
        <v>37.455696401834501</v>
      </c>
      <c r="EA60" s="45">
        <f ca="1"/>
        <v>42.706103303670886</v>
      </c>
      <c r="EB60" s="45">
        <f ca="1"/>
        <v>44.708971748113626</v>
      </c>
      <c r="EC60" s="45">
        <f ca="1"/>
        <v>46.292692915081979</v>
      </c>
      <c r="ED60" s="45">
        <f ca="1"/>
        <v>45.755235312223427</v>
      </c>
      <c r="EE60" s="45">
        <f ca="1"/>
        <v>45.344901761770267</v>
      </c>
      <c r="EF60" s="45">
        <f ca="1"/>
        <v>47.89062633597851</v>
      </c>
      <c r="EG60" s="45">
        <f ca="1"/>
        <v>49.153931290745732</v>
      </c>
      <c r="EH60" s="45">
        <f ca="1"/>
        <v>50.127761236548437</v>
      </c>
      <c r="EI60" s="45">
        <f ca="1"/>
        <v>49.267300511837014</v>
      </c>
      <c r="EJ60" s="45">
        <f ca="1"/>
        <v>49.146184949040403</v>
      </c>
      <c r="EK60" s="45">
        <f ca="1"/>
        <v>50.697960096001637</v>
      </c>
      <c r="EL60" s="45">
        <f ca="1"/>
        <v>51.977690989971151</v>
      </c>
      <c r="EM60" s="45">
        <f ca="1"/>
        <v>51.261234034657491</v>
      </c>
      <c r="EN60" s="45">
        <f ca="1"/>
        <v>53.547624154925344</v>
      </c>
      <c r="EO60" s="45">
        <f ca="1"/>
        <v>53.157464635848996</v>
      </c>
      <c r="EP60" s="45">
        <f ca="1"/>
        <v>57.521860666155824</v>
      </c>
      <c r="EQ60" s="45">
        <f ca="1"/>
        <v>53.366132599830628</v>
      </c>
      <c r="ER60" s="45">
        <f ca="1"/>
        <v>51.486003245234485</v>
      </c>
      <c r="ES60" s="45">
        <f ca="1"/>
        <v>48.91752216219902</v>
      </c>
      <c r="ET60" s="45">
        <f ca="1"/>
        <v>51.701696843981743</v>
      </c>
      <c r="EU60" s="45">
        <f ca="1"/>
        <v>50.131816648602495</v>
      </c>
      <c r="EV60" s="45">
        <f ca="1"/>
        <v>48.609748503446596</v>
      </c>
      <c r="EW60" s="45">
        <f ca="1"/>
        <v>48.280247756600374</v>
      </c>
      <c r="EX60" s="45">
        <f ca="1"/>
        <v>47.594548486232767</v>
      </c>
      <c r="EY60" s="45">
        <f ca="1"/>
        <v>47.50256635236741</v>
      </c>
      <c r="EZ60" s="45">
        <f ca="1"/>
        <v>48.53753381943703</v>
      </c>
      <c r="FA60" s="45">
        <f ca="1"/>
        <v>48.096792912840826</v>
      </c>
      <c r="FB60" s="45">
        <f ca="1"/>
        <v>48.678710604906087</v>
      </c>
      <c r="FC60" s="45">
        <f ca="1"/>
        <v>46.879032805323604</v>
      </c>
      <c r="FD60" s="45">
        <f ca="1"/>
        <v>48.382446991562844</v>
      </c>
      <c r="FE60" s="45">
        <f ca="1"/>
        <v>48.28216693449022</v>
      </c>
      <c r="FF60" s="45">
        <f ca="1"/>
        <v>47.677015139222149</v>
      </c>
      <c r="FG60" s="45">
        <f ca="1"/>
        <v>45.224970819592471</v>
      </c>
      <c r="FH60" s="45">
        <f ca="1"/>
        <v>44.362026086092001</v>
      </c>
      <c r="FI60" s="45">
        <f ca="1"/>
        <v>44.076908035755153</v>
      </c>
      <c r="FJ60" s="45">
        <f ca="1"/>
        <v>45.573907821416839</v>
      </c>
      <c r="FK60" s="45">
        <f ca="1"/>
        <v>43.627079678654667</v>
      </c>
      <c r="FL60" s="45">
        <f ca="1"/>
        <v>45.522338021635989</v>
      </c>
      <c r="FM60" s="45">
        <f ca="1"/>
        <v>44.918695486783989</v>
      </c>
      <c r="FN60" s="45">
        <f ca="1"/>
        <v>45.312363087773321</v>
      </c>
      <c r="FO60" s="45">
        <f ca="1"/>
        <v>44.049911325097085</v>
      </c>
      <c r="FP60" s="45">
        <f ca="1"/>
        <v>39.551964023709317</v>
      </c>
      <c r="FQ60" s="45">
        <f ca="1"/>
        <v>33.067810885787011</v>
      </c>
      <c r="FR60" s="45">
        <f ca="1"/>
        <v>30.084870737195018</v>
      </c>
      <c r="FS60" s="45">
        <f ca="1"/>
        <v>30.166392412543289</v>
      </c>
      <c r="FT60" s="45">
        <f ca="1"/>
        <v>33.045491878271122</v>
      </c>
      <c r="FU60" s="45">
        <f ca="1"/>
        <v>34.574161283850657</v>
      </c>
      <c r="FV60" s="45">
        <f ca="1"/>
        <v>35.29446972191333</v>
      </c>
      <c r="FW60" s="45">
        <f ca="1"/>
        <v>35.563780601739879</v>
      </c>
      <c r="FX60" s="45">
        <f ca="1"/>
        <v>35.197272760272014</v>
      </c>
      <c r="FY60" s="45">
        <f ca="1"/>
        <v>35.012946138620364</v>
      </c>
      <c r="FZ60" s="45">
        <f ca="1"/>
        <v>34.359910551309582</v>
      </c>
      <c r="GA60" s="45">
        <f ca="1"/>
        <v>35.471756374359131</v>
      </c>
      <c r="GB60" s="45">
        <f ca="1"/>
        <v>41.353548555970178</v>
      </c>
      <c r="GC60" s="45">
        <f ca="1"/>
        <v>41.899272858977326</v>
      </c>
      <c r="GD60" s="45">
        <f ca="1"/>
        <v>42.748235324144346</v>
      </c>
      <c r="GE60" s="45">
        <f ca="1"/>
        <v>43.917678267240504</v>
      </c>
      <c r="GF60" s="45">
        <f ca="1"/>
        <v>45.510167172431935</v>
      </c>
      <c r="GG60" s="45">
        <f ca="1"/>
        <v>44.439408582448948</v>
      </c>
      <c r="GH60" s="45">
        <f ca="1"/>
        <v>44.397581088423749</v>
      </c>
      <c r="GI60" s="45">
        <f ca="1"/>
        <v>46.292467904210099</v>
      </c>
      <c r="GJ60" s="45">
        <f ca="1"/>
        <v>47.717960469007494</v>
      </c>
      <c r="GK60" s="45">
        <f ca="1"/>
        <v>49.027181984663002</v>
      </c>
      <c r="GL60" s="45">
        <f ca="1"/>
        <v>50.154692766070369</v>
      </c>
      <c r="GM60" s="45">
        <f ca="1"/>
        <v>49.510638445258138</v>
      </c>
      <c r="GN60" s="45">
        <f ca="1"/>
        <v>47.95216229212285</v>
      </c>
      <c r="GO60" s="45">
        <f ca="1"/>
        <v>46.143591734051711</v>
      </c>
      <c r="GP60" s="45">
        <f ca="1"/>
        <v>47.625533299326904</v>
      </c>
      <c r="GQ60" s="45">
        <f ca="1"/>
        <v>48.864773375868793</v>
      </c>
      <c r="GR60" s="45">
        <f ca="1"/>
        <v>45.494029477596285</v>
      </c>
      <c r="GS60" s="45">
        <f ca="1"/>
        <v>45.017609586238862</v>
      </c>
      <c r="GT60" s="45">
        <f ca="1"/>
        <v>45.019494444370252</v>
      </c>
      <c r="GU60" s="45">
        <f ca="1"/>
        <v>45.0945167335272</v>
      </c>
      <c r="GV60" s="45">
        <f ca="1"/>
        <v>45.773842787027348</v>
      </c>
      <c r="GW60" s="45">
        <f ca="1"/>
        <v>45.367596781492225</v>
      </c>
      <c r="GX60" s="45">
        <f ca="1"/>
        <v>46.160881001234046</v>
      </c>
      <c r="GY60" s="45">
        <f ca="1"/>
        <v>46.844802571296697</v>
      </c>
      <c r="GZ60" s="45">
        <f ca="1"/>
        <v>47.155714359521895</v>
      </c>
      <c r="HA60" s="45">
        <f ca="1"/>
        <v>48.110335545778284</v>
      </c>
      <c r="HB60" s="45">
        <f ca="1"/>
        <v>46.646755927801124</v>
      </c>
      <c r="HC60" s="45">
        <f ca="1"/>
        <v>50.045170893192278</v>
      </c>
      <c r="HD60" s="45">
        <f ca="1"/>
        <v>48.987855318427094</v>
      </c>
      <c r="HE60" s="45">
        <f ca="1"/>
        <v>48.56234922254086</v>
      </c>
      <c r="HF60" s="45">
        <f ca="1"/>
        <v>47.321659841537453</v>
      </c>
      <c r="HG60" s="45">
        <f ca="1"/>
        <v>47.706853290677088</v>
      </c>
      <c r="HH60" s="45">
        <f ca="1"/>
        <v>46.850209180831925</v>
      </c>
      <c r="HI60" s="45">
        <f ca="1"/>
        <v>45.697728753447507</v>
      </c>
      <c r="HJ60" s="45">
        <f ca="1"/>
        <v>43.395360097527515</v>
      </c>
      <c r="HK60" s="45">
        <f ca="1"/>
        <v>40.245072061061876</v>
      </c>
      <c r="HL60" s="45">
        <f ca="1"/>
        <v>37.478548766732231</v>
      </c>
      <c r="HM60" s="45">
        <f ca="1"/>
        <v>42.136668516159034</v>
      </c>
      <c r="HN60" s="45">
        <f ca="1"/>
        <v>40.467432835936535</v>
      </c>
      <c r="HO60" s="45">
        <f ca="1"/>
        <v>38.822744182944291</v>
      </c>
      <c r="HP60" s="45">
        <f ca="1"/>
        <v>48.257560983538639</v>
      </c>
      <c r="HQ60" s="45">
        <f ca="1"/>
        <v>43.719963291525829</v>
      </c>
      <c r="HR60" s="45">
        <f ca="1"/>
        <v>44.317356475114835</v>
      </c>
      <c r="HS60" s="45">
        <f ca="1"/>
        <v>47.060136912822728</v>
      </c>
      <c r="HT60" s="45">
        <f ca="1"/>
        <v>47.971269842386235</v>
      </c>
      <c r="HU60" s="45">
        <f ca="1"/>
        <v>49.035900637388252</v>
      </c>
      <c r="HV60" s="45">
        <f ca="1"/>
        <v>53.222880562782294</v>
      </c>
      <c r="HW60" s="45">
        <f ca="1"/>
        <v>54.177766969800004</v>
      </c>
      <c r="HX60" s="45">
        <f ca="1"/>
        <v>51.928014423012726</v>
      </c>
      <c r="HY60" s="45">
        <f ca="1"/>
        <v>52.949064441204087</v>
      </c>
      <c r="HZ60" s="45">
        <f ca="1"/>
        <v>54.102266847014448</v>
      </c>
      <c r="IA60" s="45">
        <f ca="1"/>
        <v>54.561008315205584</v>
      </c>
      <c r="IB60" s="45">
        <f ca="1"/>
        <v>56.251688128352143</v>
      </c>
      <c r="IC60" s="45">
        <f ca="1"/>
        <v>55.18043645489216</v>
      </c>
      <c r="ID60" s="45">
        <f ca="1"/>
        <v>53.306448261499398</v>
      </c>
      <c r="IE60" s="45">
        <f ca="1"/>
        <v>54.374418076992058</v>
      </c>
      <c r="IF60" s="45">
        <f ca="1"/>
        <v>55.416455645680443</v>
      </c>
      <c r="IG60" s="45">
        <f ca="1"/>
        <v>57.667579007983221</v>
      </c>
      <c r="IH60" s="45">
        <f ca="1"/>
        <v>60.988650415420537</v>
      </c>
      <c r="II60" s="45">
        <f ca="1"/>
        <v>60.301527109503752</v>
      </c>
      <c r="IJ60" s="45">
        <f ca="1"/>
        <v>55.619404263019575</v>
      </c>
      <c r="IK60" s="45">
        <f ca="1"/>
        <v>51.763023453593249</v>
      </c>
      <c r="IL60" s="45">
        <f ca="1"/>
        <v>45.812588276267064</v>
      </c>
      <c r="IM60" s="45">
        <f ca="1"/>
        <v>44.12692884373665</v>
      </c>
      <c r="IN60" s="45">
        <f ca="1"/>
        <v>42.362071185946476</v>
      </c>
      <c r="IO60" s="45">
        <f ca="1"/>
        <v>42.041352091670021</v>
      </c>
      <c r="IP60" s="45">
        <f ca="1"/>
        <v>37.858014675378797</v>
      </c>
      <c r="IQ60" s="45">
        <f ca="1"/>
        <v>39.278577676892269</v>
      </c>
      <c r="IR60" s="45">
        <f ca="1"/>
        <v>34.803918602943426</v>
      </c>
      <c r="IS60" s="45">
        <f ca="1"/>
        <v>41.583007057905178</v>
      </c>
      <c r="IT60" s="45">
        <f ca="1"/>
        <v>44.774066685676587</v>
      </c>
      <c r="IU60" s="45">
        <f ca="1"/>
        <v>44.348304116606727</v>
      </c>
      <c r="IV60" s="45">
        <f ca="1"/>
        <v>43.022507043123241</v>
      </c>
      <c r="IW60" s="45">
        <f ca="1"/>
        <v>40.4659075382948</v>
      </c>
      <c r="IX60" s="45">
        <f ca="1"/>
        <v>38.896725084662435</v>
      </c>
      <c r="IY60" s="45">
        <f ca="1"/>
        <v>40.843966188788414</v>
      </c>
      <c r="IZ60" s="45">
        <f ca="1"/>
        <v>44.949390906453146</v>
      </c>
      <c r="JA60" s="45">
        <f ca="1"/>
        <v>45.03922483944892</v>
      </c>
      <c r="JB60" s="45">
        <f ca="1"/>
        <v>44.138649501562128</v>
      </c>
      <c r="JC60" s="45">
        <f ca="1"/>
        <v>43.200465795516962</v>
      </c>
      <c r="JD60" s="45">
        <f ca="1"/>
        <v>41.902507083773614</v>
      </c>
      <c r="JE60" s="45">
        <f ca="1"/>
        <v>42.765507341027273</v>
      </c>
      <c r="JF60" s="45">
        <f ca="1"/>
        <v>42.937339878797545</v>
      </c>
      <c r="JG60" s="45">
        <f ca="1"/>
        <v>41.959379740834237</v>
      </c>
      <c r="JH60" s="45">
        <f ca="1"/>
        <v>42.141233352184315</v>
      </c>
      <c r="JI60" s="45">
        <f ca="1"/>
        <v>42.066747155427947</v>
      </c>
      <c r="JJ60" s="45">
        <f ca="1"/>
        <v>45.431246315479271</v>
      </c>
      <c r="JK60" s="45">
        <f ca="1"/>
        <v>43.806691111087787</v>
      </c>
      <c r="JL60" s="45">
        <f ca="1"/>
        <v>45.013630896329857</v>
      </c>
      <c r="JM60" s="45">
        <f ca="1"/>
        <v>48.78132504653928</v>
      </c>
      <c r="JN60" s="45">
        <f ca="1"/>
        <v>53.845766304969786</v>
      </c>
      <c r="JO60" s="45">
        <f ca="1"/>
        <v>60.023821062088004</v>
      </c>
      <c r="JP60" s="45">
        <f ca="1"/>
        <v>61.530321866154651</v>
      </c>
      <c r="JQ60" s="45">
        <f ca="1"/>
        <v>65.450514710307118</v>
      </c>
      <c r="JR60" s="45">
        <f ca="1"/>
        <v>67.360909208893773</v>
      </c>
      <c r="JS60" s="45">
        <f ca="1"/>
        <v>67.663121898412712</v>
      </c>
      <c r="JT60" s="45">
        <f ca="1"/>
        <v>66.956466539859775</v>
      </c>
      <c r="JU60" s="45">
        <f ca="1"/>
        <v>68.623093867182732</v>
      </c>
      <c r="JV60" s="45">
        <f ca="1"/>
        <v>67.172107717156408</v>
      </c>
      <c r="JW60" s="45">
        <f ca="1"/>
        <v>70.010323330998418</v>
      </c>
      <c r="JX60" s="45">
        <f ca="1"/>
        <v>71.138979741811752</v>
      </c>
      <c r="JY60" s="45">
        <f ca="1"/>
        <v>71.751116897940634</v>
      </c>
      <c r="JZ60" s="45">
        <f ca="1"/>
        <v>74.84345213234424</v>
      </c>
      <c r="KA60" s="45">
        <f ca="1"/>
        <v>80.15616179728508</v>
      </c>
      <c r="KB60" s="45">
        <f ca="1"/>
        <v>79.022407554745683</v>
      </c>
      <c r="KC60" s="45">
        <f ca="1"/>
        <v>78.211363512635245</v>
      </c>
      <c r="KD60" s="45">
        <f ca="1"/>
        <v>74.525659097194691</v>
      </c>
      <c r="KE60" s="45">
        <f ca="1"/>
        <v>80.726260607719425</v>
      </c>
      <c r="KF60" s="45">
        <f ca="1"/>
        <v>74.112140396237379</v>
      </c>
      <c r="KG60" s="45">
        <f ca="1"/>
        <v>74.755116636514657</v>
      </c>
      <c r="KH60" s="45">
        <f ca="1"/>
        <v>73.441642159342749</v>
      </c>
      <c r="KI60" s="45">
        <f ca="1"/>
        <v>73.332346329569816</v>
      </c>
      <c r="KJ60" s="45">
        <f ca="1"/>
        <v>71.88436277997495</v>
      </c>
      <c r="KK60" s="45">
        <f ca="1"/>
        <v>69.959497542619715</v>
      </c>
      <c r="KL60" s="45">
        <f ca="1"/>
        <v>66.362994079470639</v>
      </c>
      <c r="KM60" s="45">
        <f ca="1"/>
        <v>65.710279359102259</v>
      </c>
      <c r="KN60" s="45">
        <f ca="1"/>
        <v>65.702997367978085</v>
      </c>
      <c r="KO60" s="45">
        <f ca="1"/>
        <v>64.328298441886901</v>
      </c>
      <c r="KP60" s="45">
        <f ca="1"/>
        <v>60.924675938367841</v>
      </c>
      <c r="KQ60" s="45">
        <f ca="1"/>
        <v>59.228733063340201</v>
      </c>
      <c r="KR60" s="45">
        <f ca="1"/>
        <v>61.968932417511979</v>
      </c>
      <c r="KS60" s="45">
        <f ca="1"/>
        <v>61.492121380925198</v>
      </c>
      <c r="KT60" s="45">
        <f ca="1"/>
        <v>61.678007077455518</v>
      </c>
      <c r="KU60" s="45">
        <f ca="1"/>
        <v>62.430301564574265</v>
      </c>
      <c r="KV60" s="45">
        <f ca="1"/>
        <v>61.062291129827486</v>
      </c>
      <c r="KW60" s="45">
        <f ca="1"/>
        <v>61.13670078527926</v>
      </c>
      <c r="KX60" s="45">
        <f ca="1"/>
        <v>59.625300608754145</v>
      </c>
      <c r="KY60" s="45">
        <f ca="1"/>
        <v>61.523316928863508</v>
      </c>
      <c r="KZ60" s="45">
        <f ca="1"/>
        <v>60.941963333129877</v>
      </c>
      <c r="LA60" s="45">
        <f ca="1"/>
        <v>60.457061761021606</v>
      </c>
      <c r="LB60" s="45">
        <f ca="1"/>
        <v>60.357767019510277</v>
      </c>
      <c r="LC60" s="45">
        <f ca="1"/>
        <v>60.513408467173576</v>
      </c>
      <c r="LD60" s="45">
        <f ca="1"/>
        <v>66.755520739316935</v>
      </c>
      <c r="LE60" s="45">
        <f ca="1"/>
        <v>67.822196280598661</v>
      </c>
      <c r="LF60" s="45">
        <f ca="1"/>
        <v>66.991581912398331</v>
      </c>
      <c r="LG60" s="45">
        <f ca="1"/>
        <v>66.800906981110572</v>
      </c>
      <c r="LH60" s="45">
        <f ca="1"/>
        <v>66.485604760289192</v>
      </c>
      <c r="LI60" s="45">
        <f ca="1"/>
        <v>66.097973227143299</v>
      </c>
      <c r="LJ60" s="45">
        <f ca="1"/>
        <v>64.850987112164489</v>
      </c>
      <c r="LK60" s="45">
        <f ca="1"/>
        <v>64.092229687094701</v>
      </c>
      <c r="LL60" s="45">
        <f ca="1"/>
        <v>62.443284608602525</v>
      </c>
      <c r="LM60" s="45">
        <f ca="1"/>
        <v>58.458438265085235</v>
      </c>
      <c r="LN60" s="45">
        <f ca="1"/>
        <v>58.373900559067721</v>
      </c>
      <c r="LO60" s="45">
        <f ca="1"/>
        <v>55.171982463598255</v>
      </c>
      <c r="LP60" s="45">
        <f ca="1"/>
        <v>54.022216701149915</v>
      </c>
      <c r="LQ60" s="45">
        <f ca="1"/>
        <v>54.300861788868914</v>
      </c>
      <c r="LR60" s="45">
        <f ca="1"/>
        <v>54.585193222165117</v>
      </c>
      <c r="LS60" s="45">
        <f ca="1"/>
        <v>59.025855453252788</v>
      </c>
      <c r="LT60" s="45">
        <f ca="1"/>
        <v>60.050590931057954</v>
      </c>
      <c r="LU60" s="45">
        <f ca="1"/>
        <v>59.486336109042185</v>
      </c>
      <c r="LV60" s="45">
        <f ca="1"/>
        <v>59.551304824471472</v>
      </c>
      <c r="LW60" s="45">
        <f ca="1"/>
        <v>59.315565188884733</v>
      </c>
      <c r="LX60" s="45">
        <f ca="1"/>
        <v>60.228150397181494</v>
      </c>
      <c r="LY60" s="45">
        <f ca="1"/>
        <v>58.124197608232507</v>
      </c>
      <c r="LZ60" s="45">
        <f ca="1"/>
        <v>59.58770967733858</v>
      </c>
      <c r="MA60" s="45">
        <f ca="1"/>
        <v>58.878963163614287</v>
      </c>
      <c r="MB60" s="45">
        <f ca="1"/>
        <v>60.583924359917617</v>
      </c>
      <c r="MC60" s="45">
        <f ca="1"/>
        <v>63.04805612349513</v>
      </c>
      <c r="MD60" s="45">
        <f ca="1"/>
        <v>70.542161274552356</v>
      </c>
      <c r="ME60" s="45">
        <f ca="1"/>
        <v>52.333161500096324</v>
      </c>
      <c r="MF60" s="45">
        <f ca="1"/>
        <v>51.505855716705298</v>
      </c>
      <c r="MG60" s="45">
        <f ca="1"/>
        <v>49.553593689441698</v>
      </c>
      <c r="MH60" s="45">
        <f ca="1"/>
        <v>47.900516902446753</v>
      </c>
      <c r="MI60" s="45">
        <f ca="1"/>
        <v>48.722765192031858</v>
      </c>
      <c r="MJ60" s="45">
        <f ca="1"/>
        <v>47.350692970991119</v>
      </c>
      <c r="MK60" s="45">
        <f ca="1"/>
        <v>49.842502239942561</v>
      </c>
      <c r="ML60" s="45">
        <f ca="1"/>
        <v>52.621755925178533</v>
      </c>
      <c r="MM60" s="45">
        <f ca="1"/>
        <v>53.140681125402452</v>
      </c>
      <c r="MN60" s="45">
        <f ca="1"/>
        <v>59.713567821145062</v>
      </c>
      <c r="MO60" s="45">
        <f ca="1"/>
        <v>61.464901362180683</v>
      </c>
      <c r="MP60" s="45">
        <f ca="1"/>
        <v>65.545465049624454</v>
      </c>
      <c r="MQ60" s="45">
        <f ca="1"/>
        <v>63.561698026061066</v>
      </c>
      <c r="MR60" s="45">
        <f ca="1"/>
        <v>63.249715207695942</v>
      </c>
      <c r="MS60" s="45">
        <f ca="1"/>
        <v>63.693819254636779</v>
      </c>
      <c r="MT60" s="45">
        <f ca="1"/>
        <v>64.059753464817987</v>
      </c>
      <c r="MU60" s="45">
        <f ca="1"/>
        <v>64.913425830006588</v>
      </c>
      <c r="MV60" s="45">
        <f ca="1"/>
        <v>63.740674238085759</v>
      </c>
      <c r="MW60" s="45">
        <f ca="1"/>
        <v>65.09771491277219</v>
      </c>
      <c r="MX60" s="45">
        <f ca="1"/>
        <v>64.297692387223265</v>
      </c>
      <c r="MY60" s="45">
        <f ca="1"/>
        <v>64.076384482383716</v>
      </c>
      <c r="MZ60" s="45">
        <f ca="1"/>
        <v>63.719030001521105</v>
      </c>
      <c r="NA60" s="45">
        <f ca="1"/>
        <v>63.338837793469452</v>
      </c>
      <c r="NB60" s="45">
        <f ca="1"/>
        <v>62.313147978305807</v>
      </c>
      <c r="NC60" s="45">
        <f ca="1"/>
        <v>61.625343154311167</v>
      </c>
      <c r="ND60" s="45">
        <f ca="1"/>
        <v>61.221307918190945</v>
      </c>
      <c r="NE60" s="45">
        <f ca="1"/>
        <v>60.190673231482492</v>
      </c>
      <c r="NF60" s="45">
        <f ca="1"/>
        <v>60.824653200268756</v>
      </c>
      <c r="NG60" s="45">
        <f ca="1"/>
        <v>59.82110884058477</v>
      </c>
      <c r="NH60" s="45">
        <f ca="1"/>
        <v>60.049947856068599</v>
      </c>
      <c r="NI60" s="45">
        <f ca="1"/>
        <v>59.350522487282717</v>
      </c>
      <c r="NJ60" s="45">
        <f ca="1"/>
        <v>59.913659561395633</v>
      </c>
      <c r="NK60" s="45">
        <f ca="1"/>
        <v>60.252307049751295</v>
      </c>
      <c r="NL60" s="45">
        <f ca="1"/>
        <v>60.711487418770787</v>
      </c>
      <c r="NM60" s="45">
        <f ca="1"/>
        <v>60.247088034629826</v>
      </c>
      <c r="NN60" s="45">
        <f ca="1"/>
        <v>57.184160133481015</v>
      </c>
      <c r="NO60" s="45">
        <f ca="1"/>
        <v>55.914818621158588</v>
      </c>
      <c r="NP60" s="45">
        <f ca="1"/>
        <v>59.320058878421804</v>
      </c>
      <c r="NQ60" s="45">
        <f ca="1"/>
        <v>61.938529913663871</v>
      </c>
      <c r="NR60" s="45">
        <f ca="1"/>
        <v>52.666563224077237</v>
      </c>
      <c r="NS60" s="45">
        <f ca="1"/>
        <v>51.890424186944955</v>
      </c>
      <c r="NT60" s="45">
        <f ca="1"/>
        <v>51.608779350638372</v>
      </c>
      <c r="NU60" s="45">
        <f ca="1"/>
        <v>52.552065868735326</v>
      </c>
      <c r="NV60" s="45">
        <f ca="1"/>
        <v>49.591394854784028</v>
      </c>
      <c r="NW60" s="45">
        <f ca="1"/>
        <v>47.134616095185265</v>
      </c>
      <c r="NX60" s="45">
        <f ca="1"/>
        <v>47.342072822928429</v>
      </c>
      <c r="NY60" s="45">
        <f ca="1"/>
        <v>53.358158665060984</v>
      </c>
      <c r="NZ60" s="45">
        <f ca="1"/>
        <v>53.172311300396899</v>
      </c>
      <c r="OA60" s="45">
        <f ca="1"/>
        <v>52.100883701562907</v>
      </c>
      <c r="OB60" s="45">
        <f ca="1"/>
        <v>50.776597223997129</v>
      </c>
      <c r="OC60" s="45">
        <f ca="1"/>
        <v>49.483591641664503</v>
      </c>
      <c r="OD60" s="45">
        <f ca="1"/>
        <v>50.512604381680489</v>
      </c>
      <c r="OE60" s="45">
        <f ca="1"/>
        <v>56.070047894835483</v>
      </c>
      <c r="OF60" s="45">
        <f ca="1"/>
        <v>54.706766068339334</v>
      </c>
      <c r="OG60" s="45">
        <f ca="1"/>
        <v>52.678898031950013</v>
      </c>
      <c r="OH60" s="45">
        <f ca="1"/>
        <v>44.382726029157652</v>
      </c>
      <c r="OI60" s="45">
        <f ca="1"/>
        <v>39.965413433790189</v>
      </c>
      <c r="OJ60" s="45">
        <f ca="1"/>
        <v>39.062396186232547</v>
      </c>
      <c r="OK60" s="45">
        <f ca="1"/>
        <v>36.522324850916874</v>
      </c>
      <c r="OL60" s="45">
        <f ca="1"/>
        <v>41.936636314153645</v>
      </c>
      <c r="OM60" s="45">
        <f ca="1"/>
        <v>42.480229310512556</v>
      </c>
      <c r="ON60" s="45">
        <f ca="1"/>
        <v>43.183695996165284</v>
      </c>
      <c r="OO60" s="45">
        <f ca="1"/>
        <v>41.396066946983325</v>
      </c>
      <c r="OP60" s="45">
        <f ca="1"/>
        <v>49.966015462398531</v>
      </c>
      <c r="OQ60" s="45">
        <f ca="1"/>
        <v>45.897551366448425</v>
      </c>
      <c r="OR60" s="45">
        <f ca="1"/>
        <v>49.265769949793793</v>
      </c>
      <c r="OS60" s="45">
        <f ca="1"/>
        <v>52.101319984197602</v>
      </c>
      <c r="OT60" s="45">
        <f ca="1"/>
        <v>54.102759960889813</v>
      </c>
      <c r="OU60" s="45">
        <f ca="1"/>
        <v>65.756365757584547</v>
      </c>
      <c r="OV60" s="45">
        <f ca="1"/>
        <v>67.56720837652685</v>
      </c>
      <c r="OW60" s="45">
        <f ca="1"/>
        <v>69.29231511616706</v>
      </c>
      <c r="OX60" s="45">
        <f ca="1"/>
        <v>67.891299353122719</v>
      </c>
      <c r="OY60" s="45">
        <f ca="1"/>
        <v>62.47028159451483</v>
      </c>
      <c r="OZ60" s="45">
        <f ca="1"/>
        <v>60.760710786461857</v>
      </c>
      <c r="PA60" s="45">
        <f ca="1"/>
        <v>58.42490531909462</v>
      </c>
      <c r="PB60" s="45">
        <f ca="1"/>
        <v>43.086560011506066</v>
      </c>
      <c r="PC60" s="45">
        <f ca="1"/>
        <v>38.220790183424981</v>
      </c>
      <c r="PD60" s="45">
        <f ca="1"/>
        <v>41.419832092642764</v>
      </c>
      <c r="PE60" s="45">
        <f ca="1"/>
        <v>43.735634351253509</v>
      </c>
      <c r="PF60" s="45">
        <f ca="1"/>
        <v>33.848107893347731</v>
      </c>
      <c r="PG60" s="45">
        <f ca="1"/>
        <v>32.870655663013423</v>
      </c>
      <c r="PH60" s="45">
        <f ca="1"/>
        <v>29.578225149154662</v>
      </c>
      <c r="PI60" s="45">
        <f ca="1"/>
        <v>29.219442812681223</v>
      </c>
      <c r="PJ60" s="45">
        <f ca="1"/>
        <v>25.669961569190008</v>
      </c>
      <c r="PK60" s="45">
        <f ca="1"/>
        <v>23.088550539731983</v>
      </c>
      <c r="PL60" s="45">
        <f ca="1"/>
        <v>18.730434786081304</v>
      </c>
      <c r="PM60" s="45">
        <f ca="1"/>
        <v>16.996373203515986</v>
      </c>
      <c r="PN60" s="45">
        <f ca="1"/>
        <v>5.2119037649631537</v>
      </c>
      <c r="PO60" s="45">
        <f ca="1"/>
        <v>20.240094801187524</v>
      </c>
      <c r="PP60" s="45">
        <f ca="1"/>
        <v>22.26254128706455</v>
      </c>
      <c r="PQ60" s="45">
        <f ca="1"/>
        <v>22.665572499394415</v>
      </c>
      <c r="PR60" s="45">
        <f ca="1"/>
        <v>25.518512409329418</v>
      </c>
      <c r="PS60" s="45">
        <f ca="1"/>
        <v>33.810996701598185</v>
      </c>
      <c r="PT60" s="45">
        <f ca="1"/>
        <v>37.92167458450794</v>
      </c>
      <c r="PU60" s="45">
        <f ca="1"/>
        <v>38.339385013937942</v>
      </c>
      <c r="PV60" s="45">
        <f ca="1"/>
        <v>41.376986017942414</v>
      </c>
      <c r="PW60" s="45">
        <f ca="1"/>
        <v>41.454421361446379</v>
      </c>
      <c r="PX60" s="45">
        <f ca="1"/>
        <v>41.193528684020038</v>
      </c>
      <c r="PY60" s="45">
        <f ca="1"/>
        <v>39.909759873151785</v>
      </c>
      <c r="PZ60" s="45">
        <f ca="1"/>
        <v>40.329383893609048</v>
      </c>
      <c r="QA60" s="45">
        <f ca="1"/>
        <v>41.084696353435504</v>
      </c>
      <c r="QB60" s="45">
        <f ca="1"/>
        <v>39.752882101178159</v>
      </c>
      <c r="QC60" s="45">
        <f ca="1"/>
        <v>42.510508869767193</v>
      </c>
      <c r="QD60" s="45">
        <f ca="1"/>
        <v>40.95562104308604</v>
      </c>
      <c r="QE60" s="45">
        <f ca="1"/>
        <v>39.207874428987481</v>
      </c>
      <c r="QF60" s="45">
        <f ca="1"/>
        <v>39.359680431127543</v>
      </c>
      <c r="QG60" s="45">
        <f ca="1"/>
        <v>38.450414502859076</v>
      </c>
      <c r="QH60" s="45">
        <f ca="1"/>
        <v>39.89956384801863</v>
      </c>
      <c r="QI60" s="45">
        <f ca="1"/>
        <v>39.654351320385928</v>
      </c>
      <c r="QJ60" s="45">
        <f ca="1"/>
        <v>37.374137958168973</v>
      </c>
      <c r="QK60" s="45">
        <f ca="1"/>
        <v>36.137773525357233</v>
      </c>
      <c r="QL60" s="45">
        <f ca="1"/>
        <v>35.69569405853747</v>
      </c>
      <c r="QM60" s="45">
        <f ca="1"/>
        <v>33.096805193662618</v>
      </c>
      <c r="QN60" s="45">
        <f ca="1"/>
        <v>32.897289563655818</v>
      </c>
      <c r="QO60" s="45">
        <f ca="1"/>
        <v>33.506181735754012</v>
      </c>
      <c r="QP60" s="45">
        <f ca="1"/>
        <v>34.047946243524535</v>
      </c>
      <c r="QQ60" s="45">
        <f ca="1"/>
        <v>36.143790704131135</v>
      </c>
      <c r="QR60" s="45">
        <f ca="1"/>
        <v>36.572601681590072</v>
      </c>
      <c r="QS60" s="45">
        <f ca="1"/>
        <v>38.224443240523343</v>
      </c>
      <c r="QT60" s="45">
        <f ca="1"/>
        <v>37.094968143820765</v>
      </c>
      <c r="QU60" s="45">
        <f ca="1"/>
        <v>38.477195876836788</v>
      </c>
      <c r="QV60" s="45">
        <f ca="1"/>
        <v>38.569603178024295</v>
      </c>
      <c r="QW60" s="45">
        <f ca="1"/>
        <v>36.675557342767718</v>
      </c>
      <c r="QX60" s="45">
        <f ca="1"/>
        <v>34.76559663665293</v>
      </c>
      <c r="QY60" s="45">
        <f ca="1"/>
        <v>34.43027650535106</v>
      </c>
      <c r="QZ60" s="45">
        <f ca="1"/>
        <v>33.209669125318527</v>
      </c>
      <c r="RA60" s="45">
        <f ca="1"/>
        <v>32.462938762545576</v>
      </c>
      <c r="RB60" s="45">
        <f ca="1"/>
        <v>35.237415302157416</v>
      </c>
      <c r="RC60" s="45">
        <f ca="1"/>
        <v>36.240386514663697</v>
      </c>
      <c r="RD60" s="45">
        <f ca="1"/>
        <v>37.371219795227034</v>
      </c>
      <c r="RE60" s="45">
        <f ca="1"/>
        <v>37.333131949067123</v>
      </c>
      <c r="RF60" s="45">
        <f ca="1"/>
        <v>35.623689077138891</v>
      </c>
      <c r="RG60" s="45">
        <f ca="1"/>
        <v>36.67354509663582</v>
      </c>
      <c r="RH60" s="45">
        <f ca="1"/>
        <v>37.21014075982572</v>
      </c>
      <c r="RI60" s="45">
        <f ca="1"/>
        <v>35.907080693960182</v>
      </c>
      <c r="RJ60" s="45">
        <f ca="1"/>
        <v>36.790686343312274</v>
      </c>
      <c r="RK60" s="45">
        <f ca="1"/>
        <v>38.146934936523422</v>
      </c>
      <c r="RL60" s="45">
        <f ca="1"/>
        <v>40.747997148752177</v>
      </c>
      <c r="RM60" s="45">
        <f ca="1"/>
        <v>42.76502815508843</v>
      </c>
      <c r="RN60" s="45">
        <f ca="1"/>
        <v>36.174739127397544</v>
      </c>
      <c r="RO60" s="45">
        <f ca="1"/>
        <v>34.33339778685567</v>
      </c>
      <c r="RP60" s="45">
        <f ca="1"/>
        <v>33.290380425453179</v>
      </c>
      <c r="RQ60" s="45">
        <f ca="1"/>
        <v>35.072233099102959</v>
      </c>
      <c r="RR60" s="45">
        <f ca="1"/>
        <v>34.510021623849894</v>
      </c>
      <c r="RS60" s="45">
        <f ca="1"/>
        <v>35.627599962115283</v>
      </c>
      <c r="RT60" s="45">
        <f ca="1"/>
        <v>35.419499622464173</v>
      </c>
      <c r="RU60" s="45">
        <f ca="1"/>
        <v>35.366055776596056</v>
      </c>
      <c r="RV60" s="45">
        <f ca="1"/>
        <v>37.403875757336635</v>
      </c>
      <c r="RW60" s="45">
        <f ca="1"/>
        <v>36.776405561089518</v>
      </c>
      <c r="RX60" s="45">
        <f ca="1"/>
        <v>37.362519355416339</v>
      </c>
      <c r="RY60" s="45">
        <f ca="1"/>
        <v>38.375735981822032</v>
      </c>
      <c r="RZ60" s="45">
        <f ca="1"/>
        <v>39.528553190946553</v>
      </c>
      <c r="SA60" s="45">
        <f ca="1"/>
        <v>36.996739808201824</v>
      </c>
      <c r="SB60" s="45">
        <f ca="1"/>
        <v>35.029100758075714</v>
      </c>
      <c r="SC60" s="45">
        <f ca="1"/>
        <v>34.44868388211728</v>
      </c>
      <c r="SD60" s="45">
        <f ca="1"/>
        <v>34.714973021984093</v>
      </c>
      <c r="SE60" s="45">
        <f ca="1"/>
        <v>37.188132221698766</v>
      </c>
      <c r="SF60" s="45">
        <f ca="1"/>
        <v>41.131520049810433</v>
      </c>
      <c r="SG60" s="45">
        <f ca="1"/>
        <v>41.652514658689483</v>
      </c>
      <c r="SH60" s="45">
        <f ca="1"/>
        <v>41.851263359308234</v>
      </c>
      <c r="SI60" s="45">
        <f ca="1"/>
        <v>43.689564735770233</v>
      </c>
      <c r="SJ60" s="45">
        <f ca="1"/>
        <v>44.10273790740969</v>
      </c>
      <c r="SK60" s="45">
        <f ca="1"/>
        <v>44.384438996434227</v>
      </c>
      <c r="SL60" s="45">
        <f ca="1"/>
        <v>44.305429817914955</v>
      </c>
      <c r="SM60" s="45">
        <f ca="1"/>
        <v>43.779770930528656</v>
      </c>
      <c r="SN60" s="45">
        <f ca="1"/>
        <v>42.723404590368261</v>
      </c>
      <c r="SO60" s="45">
        <f ca="1"/>
        <v>46.797105447053895</v>
      </c>
      <c r="SP60" s="45">
        <f ca="1"/>
        <v>49.831736829280857</v>
      </c>
      <c r="SQ60" s="43">
        <f ca="1"/>
        <v>49.390789625644672</v>
      </c>
      <c r="SR60" s="43">
        <f ca="1"/>
        <v>50.030085386633857</v>
      </c>
      <c r="SS60" s="43">
        <f ca="1"/>
        <v>51.377122541308424</v>
      </c>
      <c r="ST60" s="43">
        <f ca="1"/>
        <v>51.034195178151137</v>
      </c>
      <c r="SU60" s="43">
        <f ca="1"/>
        <v>51.953859906196598</v>
      </c>
      <c r="SV60" s="43">
        <f ca="1"/>
        <v>52.101889322519298</v>
      </c>
    </row>
    <row r="61" spans="3:516" x14ac:dyDescent="0.25">
      <c r="C61" s="46" t="s">
        <v>506</v>
      </c>
      <c r="F61" s="45" cm="1">
        <f t="array" aca="1" ref="F61" ca="1">MIN(IFERROR(IF(OFFSET(bHist!$A$1,_xlfn.XMATCH($C$59,bHist!B:B,0)-1,3,1,500)=0,"-",OFFSET(bHist!$A$1,_xlfn.XMATCH($C$59,bHist!B:B,0)-1,3,1,500))-IF(OFFSET(bHist!$A$1,_xlfn.XMATCH(C61,bHist!B:B,0)-1,3,1,500)=0,"-",OFFSET(bHist!$A$1,_xlfn.XMATCH(C61,bHist!B:B,0)-1,3,1,500)),"-"))</f>
        <v>-44.542702919006388</v>
      </c>
      <c r="G61" s="45" cm="1">
        <f t="array" aca="1" ref="G61" ca="1">AVERAGE(IFERROR(IF(OFFSET(bHist!$A$1,_xlfn.XMATCH($C$59,bHist!B:B,0)-1,3,1,500)=0,"-",OFFSET(bHist!$A$1,_xlfn.XMATCH($C$59,bHist!B:B,0)-1,3,1,500))-IF(OFFSET(bHist!$A$1,_xlfn.XMATCH(C61,bHist!B:B,0)-1,3,1,500)=0,"-",OFFSET(bHist!$A$1,_xlfn.XMATCH(C61,bHist!B:B,0)-1,3,1,500)),"-"))</f>
        <v>29.016064007543537</v>
      </c>
      <c r="H61" s="45" cm="1">
        <f t="array" aca="1" ref="H61" ca="1">MAX(IFERROR(IF(OFFSET(bHist!$A$1,_xlfn.XMATCH($C$59,bHist!B:B,0)-1,3,1,500)=0,"-",OFFSET(bHist!$A$1,_xlfn.XMATCH($C$59,bHist!B:B,0)-1,3,1,500))-IF(OFFSET(bHist!$A$1,_xlfn.XMATCH(C61,bHist!B:B,0)-1,3,1,500)=0,"-",OFFSET(bHist!$A$1,_xlfn.XMATCH(C61,bHist!B:B,0)-1,3,1,500)),"-"))</f>
        <v>55.810227452397385</v>
      </c>
      <c r="I61" s="45" cm="1">
        <f t="array" aca="1" ref="I61" ca="1">_xlfn.STDEV.P(IFERROR(IF(OFFSET(bHist!$A$1,_xlfn.XMATCH($C$59,bHist!B:B,0)-1,3,1,500)=0,"-",OFFSET(bHist!$A$1,_xlfn.XMATCH($C$59,bHist!B:B,0)-1,3,1,500))-IF(OFFSET(bHist!$A$1,_xlfn.XMATCH(C61,bHist!B:B,0)-1,3,1,500)=0,"-",OFFSET(bHist!$A$1,_xlfn.XMATCH(C61,bHist!B:B,0)-1,3,1,500)),"-"))</f>
        <v>10.091769004572818</v>
      </c>
      <c r="J61" s="45" cm="1">
        <f t="array" aca="1" ref="J61" ca="1">INDEX((IFERROR(IF(OFFSET(bHist!$A$1,_xlfn.XMATCH($C$59,bHist!B:B,0)-1,3,1,500)=0,"-",OFFSET(bHist!$A$1,_xlfn.XMATCH($C$59,bHist!B:B,0)-1,3,1,500))-IF(OFFSET(bHist!$A$1,_xlfn.XMATCH(C61,bHist!B:B,0)-1,3,1,500)=0,"-",OFFSET(bHist!$A$1,_xlfn.XMATCH(C61,bHist!B:B,0)-1,3,1,500)),"-")),1)</f>
        <v>20.819750991582907</v>
      </c>
      <c r="K61" s="51">
        <f t="shared" ref="K61:K64" ca="1" si="8">(J61-G61)/(H61-F61)</f>
        <v>-8.1674874720910229E-2</v>
      </c>
      <c r="L61" s="51" cm="1">
        <f t="array" aca="1" ref="L61" ca="1">SLOPE((IFERROR(IF(OFFSET(bHist!$A$1,_xlfn.XMATCH($C$59,bHist!B:B,0)-1,3,1,500)=0,"-",OFFSET(bHist!$A$1,_xlfn.XMATCH($C$59,bHist!B:B,0)-1,3,1,500))-IF(OFFSET(bHist!$A$1,_xlfn.XMATCH(C61,bHist!B:B,0)-1,3,1,500)=0,"-",OFFSET(bHist!$A$1,_xlfn.XMATCH(C61,bHist!B:B,0)-1,3,1,500)),"-")),OFFSET(bHist!$A$1,0,3,1,500))</f>
        <v>-7.0490755553126744E-3</v>
      </c>
      <c r="M61" s="45" cm="1">
        <f t="array" aca="1" ref="M61" ca="1">INTERCEPT((IFERROR(IF(OFFSET(bHist!$A$1,_xlfn.XMATCH($C$59,bHist!$B:$B,0)-1,3,1,500)=0,"-",OFFSET(bHist!$A$1,_xlfn.XMATCH($C$59,bHist!$B:$B,0)-1,3,1,500))-IF(OFFSET(bHist!$A$1,_xlfn.XMATCH(C61,bHist!$B:$B,0)-1,3,1,500)=0,"-",OFFSET(bHist!$A$1,_xlfn.XMATCH(C61,bHist!$B:$B,0)-1,3,1,500)),"-")),OFFSET(bHist!$A$1,0,3,1,500))</f>
        <v>336.768002255802</v>
      </c>
      <c r="N61" s="45" cm="1">
        <f t="array" aca="1" ref="N61" ca="1">STEYX((IFERROR(IF(OFFSET(bHist!$A$1,_xlfn.XMATCH($C$59,bHist!B:B,0)-1,3,1,500)=0,"-",OFFSET(bHist!$A$1,_xlfn.XMATCH($C$59,bHist!B:B,0)-1,3,1,500))-IF(OFFSET(bHist!$A$1,_xlfn.XMATCH(C61,bHist!B:B,0)-1,3,1,500)=0,"-",OFFSET(bHist!$A$1,_xlfn.XMATCH(C61,bHist!B:B,0)-1,3,1,500)),"-")),OFFSET(bHist!$A$1,0,3,1,500))</f>
        <v>10.004010102399118</v>
      </c>
      <c r="O61" s="51" cm="1">
        <f t="array" aca="1" ref="O61" ca="1">CORREL(IF(OFFSET(bHist!$A$1,_xlfn.XMATCH($C$59,bHist!B:B,0)-1,3,1,500)=0,"-",OFFSET(bHist!$A$1,_xlfn.XMATCH($C$59,bHist!B:B,0)-1,3,1,500)),IF(OFFSET(bHist!$A$1,_xlfn.XMATCH(C61,bHist!B:B,0)-1,3,1,500)=0,"-",OFFSET(bHist!$A$1,_xlfn.XMATCH(C61,bHist!B:B,0)-1,3,1,500)))</f>
        <v>0.99001807843129763</v>
      </c>
      <c r="P61" s="51" cm="1">
        <f t="array" aca="1" ref="P61" ca="1">CORREL((IFERROR(IF(OFFSET(bHist!$A$1,_xlfn.XMATCH($C$59,bHist!B:B,0)-1,3,1,500)=0,"-",OFFSET(bHist!$A$1,_xlfn.XMATCH($C$59,bHist!B:B,0)-1,3,1,500))-IF(OFFSET(bHist!$A$1,_xlfn.XMATCH(C61,bHist!B:B,0)-1,3,1,500)=0,"-",OFFSET(bHist!$A$1,_xlfn.XMATCH(C61,bHist!B:B,0)-1,3,1,500)),"-")),OFFSET(bHist!$A$1,0,3,1,500))</f>
        <v>-0.14576448828090804</v>
      </c>
      <c r="Q61" s="45" cm="1">
        <f t="array" aca="1" ref="Q61:SV61" ca="1">(IFERROR(IF(OFFSET(bHist!$A$1,_xlfn.XMATCH($C$59,bHist!B:B,0)-1,3,1,500)=0,"-",OFFSET(bHist!$A$1,_xlfn.XMATCH($C$59,bHist!B:B,0)-1,3,1,500))-IF(OFFSET(bHist!$A$1,_xlfn.XMATCH(C61,bHist!B:B,0)-1,3,1,500)=0,"-",OFFSET(bHist!$A$1,_xlfn.XMATCH(C61,bHist!B:B,0)-1,3,1,500)),"-"))</f>
        <v>20.819750991582907</v>
      </c>
      <c r="R61" s="45">
        <f ca="1"/>
        <v>20.521619194269164</v>
      </c>
      <c r="S61" s="45">
        <f ca="1"/>
        <v>17.578920167684544</v>
      </c>
      <c r="T61" s="45">
        <f ca="1"/>
        <v>17.188498826265345</v>
      </c>
      <c r="U61" s="45">
        <f ca="1"/>
        <v>13.002156078338601</v>
      </c>
      <c r="V61" s="45">
        <f ca="1"/>
        <v>8.166151312828049</v>
      </c>
      <c r="W61" s="45">
        <f ca="1"/>
        <v>3.6885307946204762</v>
      </c>
      <c r="X61" s="45">
        <f ca="1"/>
        <v>4.8260492171048952</v>
      </c>
      <c r="Y61" s="45">
        <f ca="1"/>
        <v>3.1693434076309188</v>
      </c>
      <c r="Z61" s="45">
        <f ca="1"/>
        <v>5.2474470471143775</v>
      </c>
      <c r="AA61" s="45">
        <f ca="1"/>
        <v>5.3194202936887791</v>
      </c>
      <c r="AB61" s="45">
        <f ca="1"/>
        <v>5.7960586340427653</v>
      </c>
      <c r="AC61" s="45">
        <f ca="1"/>
        <v>4.9013752354383655</v>
      </c>
      <c r="AD61" s="45">
        <f ca="1"/>
        <v>7.0567081300019936</v>
      </c>
      <c r="AE61" s="45">
        <f ca="1"/>
        <v>17.234865846514708</v>
      </c>
      <c r="AF61" s="45">
        <f ca="1"/>
        <v>27.207306612491607</v>
      </c>
      <c r="AG61" s="45">
        <f ca="1"/>
        <v>23.008465492606177</v>
      </c>
      <c r="AH61" s="45">
        <f ca="1"/>
        <v>22.776079131722469</v>
      </c>
      <c r="AI61" s="45">
        <f ca="1"/>
        <v>25.269210624933237</v>
      </c>
      <c r="AJ61" s="45">
        <f ca="1"/>
        <v>30.534053059101126</v>
      </c>
      <c r="AK61" s="45">
        <f ca="1"/>
        <v>34.339151072382919</v>
      </c>
      <c r="AL61" s="45">
        <f ca="1"/>
        <v>42.617032977104174</v>
      </c>
      <c r="AM61" s="45">
        <f ca="1"/>
        <v>41.049966815948494</v>
      </c>
      <c r="AN61" s="45">
        <f ca="1"/>
        <v>31.536481292724631</v>
      </c>
      <c r="AO61" s="45">
        <f ca="1"/>
        <v>31.250929451465623</v>
      </c>
      <c r="AP61" s="45">
        <f ca="1"/>
        <v>30.620128304481483</v>
      </c>
      <c r="AQ61" s="45">
        <f ca="1"/>
        <v>31.870053533434913</v>
      </c>
      <c r="AR61" s="45">
        <f ca="1"/>
        <v>32.898552344322212</v>
      </c>
      <c r="AS61" s="45">
        <f ca="1"/>
        <v>33.366710726737978</v>
      </c>
      <c r="AT61" s="45">
        <f ca="1"/>
        <v>36.873503241419769</v>
      </c>
      <c r="AU61" s="45">
        <f ca="1"/>
        <v>35.921497740268734</v>
      </c>
      <c r="AV61" s="45">
        <f ca="1"/>
        <v>30.713588904619201</v>
      </c>
      <c r="AW61" s="45">
        <f ca="1"/>
        <v>32.613756457686435</v>
      </c>
      <c r="AX61" s="45">
        <f ca="1"/>
        <v>34.022533784031879</v>
      </c>
      <c r="AY61" s="45">
        <f ca="1"/>
        <v>29.768854169249494</v>
      </c>
      <c r="AZ61" s="45">
        <f ca="1"/>
        <v>28.433385589957254</v>
      </c>
      <c r="BA61" s="45">
        <f ca="1"/>
        <v>13.30509230983256</v>
      </c>
      <c r="BB61" s="45">
        <f ca="1"/>
        <v>10.151669434070641</v>
      </c>
      <c r="BC61" s="45">
        <f ca="1"/>
        <v>12.119141816019976</v>
      </c>
      <c r="BD61" s="45">
        <f ca="1"/>
        <v>13.618415668129956</v>
      </c>
      <c r="BE61" s="45">
        <f ca="1"/>
        <v>12.261696867942817</v>
      </c>
      <c r="BF61" s="45">
        <f ca="1"/>
        <v>11.864880886793173</v>
      </c>
      <c r="BG61" s="45">
        <f ca="1"/>
        <v>11.762196815490768</v>
      </c>
      <c r="BH61" s="45">
        <f ca="1"/>
        <v>11.699816218257013</v>
      </c>
      <c r="BI61" s="45">
        <f ca="1"/>
        <v>9.9020214072465933</v>
      </c>
      <c r="BJ61" s="45">
        <f ca="1"/>
        <v>4.2540359524488167</v>
      </c>
      <c r="BK61" s="45">
        <f ca="1"/>
        <v>3.6838266646862508</v>
      </c>
      <c r="BL61" s="45">
        <f ca="1"/>
        <v>36.176692257761943</v>
      </c>
      <c r="BM61" s="45">
        <f ca="1"/>
        <v>15.193059721350721</v>
      </c>
      <c r="BN61" s="45">
        <f ca="1"/>
        <v>23.841810347199441</v>
      </c>
      <c r="BO61" s="45">
        <f ca="1"/>
        <v>29.800380486369136</v>
      </c>
      <c r="BP61" s="45">
        <f ca="1"/>
        <v>30.487054665088692</v>
      </c>
      <c r="BQ61" s="45">
        <f ca="1"/>
        <v>28.511332508802411</v>
      </c>
      <c r="BR61" s="45">
        <f ca="1"/>
        <v>17.543133830308932</v>
      </c>
      <c r="BS61" s="45">
        <f ca="1"/>
        <v>21.412428897857694</v>
      </c>
      <c r="BT61" s="45">
        <f ca="1"/>
        <v>30.212788909435233</v>
      </c>
      <c r="BU61" s="45">
        <f ca="1"/>
        <v>38.981633343458185</v>
      </c>
      <c r="BV61" s="45">
        <f ca="1"/>
        <v>38.881077767491377</v>
      </c>
      <c r="BW61" s="45">
        <f ca="1"/>
        <v>41.89573745751386</v>
      </c>
      <c r="BX61" s="45">
        <f ca="1"/>
        <v>38.209445106267935</v>
      </c>
      <c r="BY61" s="45">
        <f ca="1"/>
        <v>39.391983329296124</v>
      </c>
      <c r="BZ61" s="45">
        <f ca="1"/>
        <v>48.756334217309927</v>
      </c>
      <c r="CA61" s="45">
        <f ca="1"/>
        <v>49.512052481293665</v>
      </c>
      <c r="CB61" s="45">
        <f ca="1"/>
        <v>54.278464931726489</v>
      </c>
      <c r="CC61" s="45">
        <f ca="1"/>
        <v>53.647185303568904</v>
      </c>
      <c r="CD61" s="45">
        <f ca="1"/>
        <v>51.109371407866433</v>
      </c>
      <c r="CE61" s="45">
        <f ca="1"/>
        <v>51.79896879148481</v>
      </c>
      <c r="CF61" s="45">
        <f ca="1"/>
        <v>50.398590071082083</v>
      </c>
      <c r="CG61" s="45">
        <f ca="1"/>
        <v>49.492173099398542</v>
      </c>
      <c r="CH61" s="45">
        <f ca="1"/>
        <v>55.399893208384469</v>
      </c>
      <c r="CI61" s="45">
        <f ca="1"/>
        <v>55.810227452397385</v>
      </c>
      <c r="CJ61" s="45">
        <f ca="1"/>
        <v>43.226598420619951</v>
      </c>
      <c r="CK61" s="45">
        <f ca="1"/>
        <v>32.39465539169305</v>
      </c>
      <c r="CL61" s="45">
        <f ca="1"/>
        <v>29.903807723283876</v>
      </c>
      <c r="CM61" s="45">
        <f ca="1"/>
        <v>14.517884600639377</v>
      </c>
      <c r="CN61" s="45">
        <f ca="1"/>
        <v>13.963045848250317</v>
      </c>
      <c r="CO61" s="45">
        <f ca="1"/>
        <v>3.391538931131322</v>
      </c>
      <c r="CP61" s="45">
        <f ca="1"/>
        <v>-44.542702919006388</v>
      </c>
      <c r="CQ61" s="45">
        <f ca="1"/>
        <v>-19.223339454650841</v>
      </c>
      <c r="CR61" s="45">
        <f ca="1"/>
        <v>-0.93793657135961439</v>
      </c>
      <c r="CS61" s="45">
        <f ca="1"/>
        <v>9.1942015662193626</v>
      </c>
      <c r="CT61" s="45">
        <f ca="1"/>
        <v>6.0607452130317654</v>
      </c>
      <c r="CU61" s="45">
        <f ca="1"/>
        <v>7.5982705224752181</v>
      </c>
      <c r="CV61" s="45">
        <f ca="1"/>
        <v>1.4501209329366986</v>
      </c>
      <c r="CW61" s="45">
        <f ca="1"/>
        <v>19.989373756766327</v>
      </c>
      <c r="CX61" s="45">
        <f ca="1"/>
        <v>26.434019104957585</v>
      </c>
      <c r="CY61" s="45">
        <f ca="1"/>
        <v>25.972041784286503</v>
      </c>
      <c r="CZ61" s="45">
        <f ca="1"/>
        <v>24.219256459712994</v>
      </c>
      <c r="DA61" s="45">
        <f ca="1"/>
        <v>18.936923955202104</v>
      </c>
      <c r="DB61" s="45">
        <f ca="1"/>
        <v>13.045807940602316</v>
      </c>
      <c r="DC61" s="45">
        <f ca="1"/>
        <v>20.543354432702074</v>
      </c>
      <c r="DD61" s="45">
        <f ca="1"/>
        <v>19.809847748279552</v>
      </c>
      <c r="DE61" s="45">
        <f ca="1"/>
        <v>19.557640795469297</v>
      </c>
      <c r="DF61" s="45">
        <f ca="1"/>
        <v>22.598306999683388</v>
      </c>
      <c r="DG61" s="45">
        <f ca="1"/>
        <v>23.705606293439857</v>
      </c>
      <c r="DH61" s="45">
        <f ca="1"/>
        <v>24.639786157011983</v>
      </c>
      <c r="DI61" s="45">
        <f ca="1"/>
        <v>23.648768357634552</v>
      </c>
      <c r="DJ61" s="45">
        <f ca="1"/>
        <v>23.914298496127131</v>
      </c>
      <c r="DK61" s="45">
        <f ca="1"/>
        <v>24.355672621369351</v>
      </c>
      <c r="DL61" s="45">
        <f ca="1"/>
        <v>24.804726206183418</v>
      </c>
      <c r="DM61" s="45">
        <f ca="1"/>
        <v>24.626413812041278</v>
      </c>
      <c r="DN61" s="45">
        <f ca="1"/>
        <v>24.741171355605118</v>
      </c>
      <c r="DO61" s="45">
        <f ca="1"/>
        <v>24.844238761067388</v>
      </c>
      <c r="DP61" s="45">
        <f ca="1"/>
        <v>25.171878521204007</v>
      </c>
      <c r="DQ61" s="45">
        <f ca="1"/>
        <v>24.572677707433684</v>
      </c>
      <c r="DR61" s="45">
        <f ca="1"/>
        <v>23.88713339304924</v>
      </c>
      <c r="DS61" s="45">
        <f ca="1"/>
        <v>22.599914623141302</v>
      </c>
      <c r="DT61" s="45">
        <f ca="1"/>
        <v>24.4669587817192</v>
      </c>
      <c r="DU61" s="45">
        <f ca="1"/>
        <v>22.068648181438448</v>
      </c>
      <c r="DV61" s="45">
        <f ca="1"/>
        <v>20.975103728771217</v>
      </c>
      <c r="DW61" s="45">
        <f ca="1"/>
        <v>20.316102065205584</v>
      </c>
      <c r="DX61" s="45">
        <f ca="1"/>
        <v>20.146101097583767</v>
      </c>
      <c r="DY61" s="45">
        <f ca="1"/>
        <v>21.20107678151129</v>
      </c>
      <c r="DZ61" s="45">
        <f ca="1"/>
        <v>20.898707693338409</v>
      </c>
      <c r="EA61" s="45">
        <f ca="1"/>
        <v>24.165975320219985</v>
      </c>
      <c r="EB61" s="45">
        <f ca="1"/>
        <v>24.836488817930217</v>
      </c>
      <c r="EC61" s="45">
        <f ca="1"/>
        <v>24.978226997971532</v>
      </c>
      <c r="ED61" s="45">
        <f ca="1"/>
        <v>24.82136687672137</v>
      </c>
      <c r="EE61" s="45">
        <f ca="1"/>
        <v>26.238053536772739</v>
      </c>
      <c r="EF61" s="45">
        <f ca="1"/>
        <v>26.303807533860208</v>
      </c>
      <c r="EG61" s="45">
        <f ca="1"/>
        <v>27.27999165654181</v>
      </c>
      <c r="EH61" s="45">
        <f ca="1"/>
        <v>27.035492075681702</v>
      </c>
      <c r="EI61" s="45">
        <f ca="1"/>
        <v>25.825901662588123</v>
      </c>
      <c r="EJ61" s="45">
        <f ca="1"/>
        <v>26.68758586061</v>
      </c>
      <c r="EK61" s="45">
        <f ca="1"/>
        <v>28.078711508512512</v>
      </c>
      <c r="EL61" s="45">
        <f ca="1"/>
        <v>27.793076948642735</v>
      </c>
      <c r="EM61" s="45">
        <f ca="1"/>
        <v>27.992096684217458</v>
      </c>
      <c r="EN61" s="45">
        <f ca="1"/>
        <v>30.336211947321885</v>
      </c>
      <c r="EO61" s="45">
        <f ca="1"/>
        <v>30.658816058397292</v>
      </c>
      <c r="EP61" s="45">
        <f ca="1"/>
        <v>30.575790468096741</v>
      </c>
      <c r="EQ61" s="45">
        <f ca="1"/>
        <v>29.242690714120855</v>
      </c>
      <c r="ER61" s="45">
        <f ca="1"/>
        <v>30.584070294976229</v>
      </c>
      <c r="ES61" s="45">
        <f ca="1"/>
        <v>28.61900063288212</v>
      </c>
      <c r="ET61" s="45">
        <f ca="1"/>
        <v>30.386585365772248</v>
      </c>
      <c r="EU61" s="45">
        <f ca="1"/>
        <v>29.731683700323103</v>
      </c>
      <c r="EV61" s="45">
        <f ca="1"/>
        <v>29.238585829734802</v>
      </c>
      <c r="EW61" s="45">
        <f ca="1"/>
        <v>29.994692159414285</v>
      </c>
      <c r="EX61" s="45">
        <f ca="1"/>
        <v>29.870928796648997</v>
      </c>
      <c r="EY61" s="45">
        <f ca="1"/>
        <v>30.117606109499945</v>
      </c>
      <c r="EZ61" s="45">
        <f ca="1"/>
        <v>31.290224831223497</v>
      </c>
      <c r="FA61" s="45">
        <f ca="1"/>
        <v>31.667671898007384</v>
      </c>
      <c r="FB61" s="45">
        <f ca="1"/>
        <v>33.278938718676571</v>
      </c>
      <c r="FC61" s="45">
        <f ca="1"/>
        <v>32.102417229056357</v>
      </c>
      <c r="FD61" s="45">
        <f ca="1"/>
        <v>33.110635364532484</v>
      </c>
      <c r="FE61" s="45">
        <f ca="1"/>
        <v>33.191966164827349</v>
      </c>
      <c r="FF61" s="45">
        <f ca="1"/>
        <v>32.549927433967596</v>
      </c>
      <c r="FG61" s="45">
        <f ca="1"/>
        <v>31.868085472822187</v>
      </c>
      <c r="FH61" s="45">
        <f ca="1"/>
        <v>31.288343576312059</v>
      </c>
      <c r="FI61" s="45">
        <f ca="1"/>
        <v>30.76194476795196</v>
      </c>
      <c r="FJ61" s="45">
        <f ca="1"/>
        <v>32.013996777534473</v>
      </c>
      <c r="FK61" s="45">
        <f ca="1"/>
        <v>30.219279572606084</v>
      </c>
      <c r="FL61" s="45">
        <f ca="1"/>
        <v>31.454163013339027</v>
      </c>
      <c r="FM61" s="45">
        <f ca="1"/>
        <v>31.039167532801628</v>
      </c>
      <c r="FN61" s="45">
        <f ca="1"/>
        <v>31.50640472972394</v>
      </c>
      <c r="FO61" s="45">
        <f ca="1"/>
        <v>30.662098926782619</v>
      </c>
      <c r="FP61" s="45">
        <f ca="1"/>
        <v>27.185712598800677</v>
      </c>
      <c r="FQ61" s="45">
        <f ca="1"/>
        <v>21.641683439135548</v>
      </c>
      <c r="FR61" s="45">
        <f ca="1"/>
        <v>19.758947798132908</v>
      </c>
      <c r="FS61" s="45">
        <f ca="1"/>
        <v>19.557918694376951</v>
      </c>
      <c r="FT61" s="45">
        <f ca="1"/>
        <v>23.662951115369808</v>
      </c>
      <c r="FU61" s="45">
        <f ca="1"/>
        <v>22.591893936514836</v>
      </c>
      <c r="FV61" s="45">
        <f ca="1"/>
        <v>22.940839007377605</v>
      </c>
      <c r="FW61" s="45">
        <f ca="1"/>
        <v>22.94415708529948</v>
      </c>
      <c r="FX61" s="45">
        <f ca="1"/>
        <v>22.601208248615251</v>
      </c>
      <c r="FY61" s="45">
        <f ca="1"/>
        <v>22.117296138525006</v>
      </c>
      <c r="FZ61" s="45">
        <f ca="1"/>
        <v>21.813435833692537</v>
      </c>
      <c r="GA61" s="45">
        <f ca="1"/>
        <v>22.686101131200772</v>
      </c>
      <c r="GB61" s="45">
        <f ca="1"/>
        <v>23.853406807780246</v>
      </c>
      <c r="GC61" s="45">
        <f ca="1"/>
        <v>23.421161999464047</v>
      </c>
      <c r="GD61" s="45">
        <f ca="1"/>
        <v>25.085644645929321</v>
      </c>
      <c r="GE61" s="45">
        <f ca="1"/>
        <v>26.532909633994095</v>
      </c>
      <c r="GF61" s="45">
        <f ca="1"/>
        <v>27.702689107060422</v>
      </c>
      <c r="GG61" s="45">
        <f ca="1"/>
        <v>26.788031115055063</v>
      </c>
      <c r="GH61" s="45">
        <f ca="1"/>
        <v>28.177901067376155</v>
      </c>
      <c r="GI61" s="45">
        <f ca="1"/>
        <v>30.630861235141765</v>
      </c>
      <c r="GJ61" s="45">
        <f ca="1"/>
        <v>30.058042920947074</v>
      </c>
      <c r="GK61" s="45">
        <f ca="1"/>
        <v>31.107767560005186</v>
      </c>
      <c r="GL61" s="45">
        <f ca="1"/>
        <v>30.905313778042796</v>
      </c>
      <c r="GM61" s="45">
        <f ca="1"/>
        <v>30.162727864265435</v>
      </c>
      <c r="GN61" s="45">
        <f ca="1"/>
        <v>29.550164813280119</v>
      </c>
      <c r="GO61" s="45">
        <f ca="1"/>
        <v>28.955000450253479</v>
      </c>
      <c r="GP61" s="45">
        <f ca="1"/>
        <v>31.1879303469658</v>
      </c>
      <c r="GQ61" s="45">
        <f ca="1"/>
        <v>31.388962274193759</v>
      </c>
      <c r="GR61" s="45">
        <f ca="1"/>
        <v>29.227577398061754</v>
      </c>
      <c r="GS61" s="45">
        <f ca="1"/>
        <v>30.106103171229364</v>
      </c>
      <c r="GT61" s="45">
        <f ca="1"/>
        <v>29.863403042077991</v>
      </c>
      <c r="GU61" s="45">
        <f ca="1"/>
        <v>29.261836329579367</v>
      </c>
      <c r="GV61" s="45">
        <f ca="1"/>
        <v>30.094060860276215</v>
      </c>
      <c r="GW61" s="45">
        <f ca="1"/>
        <v>31.388200543761243</v>
      </c>
      <c r="GX61" s="45">
        <f ca="1"/>
        <v>29.931761785268776</v>
      </c>
      <c r="GY61" s="45">
        <f ca="1"/>
        <v>31.241261599779122</v>
      </c>
      <c r="GZ61" s="45">
        <f ca="1"/>
        <v>31.706314463734643</v>
      </c>
      <c r="HA61" s="45">
        <f ca="1"/>
        <v>31.955223811984069</v>
      </c>
      <c r="HB61" s="45">
        <f ca="1"/>
        <v>33.702150027513497</v>
      </c>
      <c r="HC61" s="45">
        <f ca="1"/>
        <v>33.840060293793655</v>
      </c>
      <c r="HD61" s="45">
        <f ca="1"/>
        <v>33.437299726009371</v>
      </c>
      <c r="HE61" s="45">
        <f ca="1"/>
        <v>32.516937889933601</v>
      </c>
      <c r="HF61" s="45">
        <f ca="1"/>
        <v>32.453361624836901</v>
      </c>
      <c r="HG61" s="45">
        <f ca="1"/>
        <v>32.150478936195384</v>
      </c>
      <c r="HH61" s="45">
        <f ca="1"/>
        <v>32.87334702455999</v>
      </c>
      <c r="HI61" s="45">
        <f ca="1"/>
        <v>32.036632895827282</v>
      </c>
      <c r="HJ61" s="45">
        <f ca="1"/>
        <v>31.474478111863149</v>
      </c>
      <c r="HK61" s="45">
        <f ca="1"/>
        <v>30.116839234948159</v>
      </c>
      <c r="HL61" s="45">
        <f ca="1"/>
        <v>27.42153419220449</v>
      </c>
      <c r="HM61" s="45">
        <f ca="1"/>
        <v>28.575545124053932</v>
      </c>
      <c r="HN61" s="45">
        <f ca="1"/>
        <v>24.508883390665048</v>
      </c>
      <c r="HO61" s="45">
        <f ca="1"/>
        <v>23.12225975632667</v>
      </c>
      <c r="HP61" s="45">
        <f ca="1"/>
        <v>28.062885311841967</v>
      </c>
      <c r="HQ61" s="45">
        <f ca="1"/>
        <v>27.523545091986648</v>
      </c>
      <c r="HR61" s="45">
        <f ca="1"/>
        <v>27.942783084869404</v>
      </c>
      <c r="HS61" s="45">
        <f ca="1"/>
        <v>29.92945789968968</v>
      </c>
      <c r="HT61" s="45">
        <f ca="1"/>
        <v>29.374438999652853</v>
      </c>
      <c r="HU61" s="45">
        <f ca="1"/>
        <v>30.58273534893992</v>
      </c>
      <c r="HV61" s="45">
        <f ca="1"/>
        <v>28.862865384697912</v>
      </c>
      <c r="HW61" s="45">
        <f ca="1"/>
        <v>30.439133306026477</v>
      </c>
      <c r="HX61" s="45">
        <f ca="1"/>
        <v>29.811537465810787</v>
      </c>
      <c r="HY61" s="45">
        <f ca="1"/>
        <v>31.023269821167005</v>
      </c>
      <c r="HZ61" s="45">
        <f ca="1"/>
        <v>31.592282151818296</v>
      </c>
      <c r="IA61" s="45">
        <f ca="1"/>
        <v>33.483604385018367</v>
      </c>
      <c r="IB61" s="45">
        <f ca="1"/>
        <v>36.479868483662585</v>
      </c>
      <c r="IC61" s="45">
        <f ca="1"/>
        <v>34.663221452951433</v>
      </c>
      <c r="ID61" s="45">
        <f ca="1"/>
        <v>34.937855561614029</v>
      </c>
      <c r="IE61" s="45">
        <f ca="1"/>
        <v>35.627301444888133</v>
      </c>
      <c r="IF61" s="45">
        <f ca="1"/>
        <v>37.663309597611445</v>
      </c>
      <c r="IG61" s="45">
        <f ca="1"/>
        <v>37.506578440547003</v>
      </c>
      <c r="IH61" s="45">
        <f ca="1"/>
        <v>40.754953313589098</v>
      </c>
      <c r="II61" s="45">
        <f ca="1"/>
        <v>42.268479130625735</v>
      </c>
      <c r="IJ61" s="45">
        <f ca="1"/>
        <v>36.603942260384571</v>
      </c>
      <c r="IK61" s="45">
        <f ca="1"/>
        <v>32.293631996154772</v>
      </c>
      <c r="IL61" s="45">
        <f ca="1"/>
        <v>30.82684231305123</v>
      </c>
      <c r="IM61" s="45">
        <f ca="1"/>
        <v>29.304172442913043</v>
      </c>
      <c r="IN61" s="45">
        <f ca="1"/>
        <v>28.123325967311857</v>
      </c>
      <c r="IO61" s="45">
        <f ca="1"/>
        <v>30.421473569750788</v>
      </c>
      <c r="IP61" s="45">
        <f ca="1"/>
        <v>27.379969517469391</v>
      </c>
      <c r="IQ61" s="45">
        <f ca="1"/>
        <v>26.543453908205009</v>
      </c>
      <c r="IR61" s="45">
        <f ca="1"/>
        <v>23.234032752275454</v>
      </c>
      <c r="IS61" s="45">
        <f ca="1"/>
        <v>23.424857725977887</v>
      </c>
      <c r="IT61" s="45">
        <f ca="1"/>
        <v>25.256455858707454</v>
      </c>
      <c r="IU61" s="45">
        <f ca="1"/>
        <v>26.24770438313486</v>
      </c>
      <c r="IV61" s="45">
        <f ca="1"/>
        <v>23.722988169550902</v>
      </c>
      <c r="IW61" s="45">
        <f ca="1"/>
        <v>27.804026693463342</v>
      </c>
      <c r="IX61" s="45">
        <f ca="1"/>
        <v>27.127540013432508</v>
      </c>
      <c r="IY61" s="45">
        <f ca="1"/>
        <v>26.679754462361331</v>
      </c>
      <c r="IZ61" s="45">
        <f ca="1"/>
        <v>30.266515782713896</v>
      </c>
      <c r="JA61" s="45">
        <f ca="1"/>
        <v>31.291247906565658</v>
      </c>
      <c r="JB61" s="45">
        <f ca="1"/>
        <v>27.789186918616295</v>
      </c>
      <c r="JC61" s="45">
        <f ca="1"/>
        <v>28.767460227251036</v>
      </c>
      <c r="JD61" s="45">
        <f ca="1"/>
        <v>28.619694136023526</v>
      </c>
      <c r="JE61" s="45">
        <f ca="1"/>
        <v>28.556228617906584</v>
      </c>
      <c r="JF61" s="45">
        <f ca="1"/>
        <v>34.411101086497311</v>
      </c>
      <c r="JG61" s="45">
        <f ca="1"/>
        <v>34.007510380387316</v>
      </c>
      <c r="JH61" s="45">
        <f ca="1"/>
        <v>34.222977913975726</v>
      </c>
      <c r="JI61" s="45">
        <f ca="1"/>
        <v>34.985928768873222</v>
      </c>
      <c r="JJ61" s="45">
        <f ca="1"/>
        <v>33.855404734611511</v>
      </c>
      <c r="JK61" s="45">
        <f ca="1"/>
        <v>32.471480052232735</v>
      </c>
      <c r="JL61" s="45">
        <f ca="1"/>
        <v>31.93923712885379</v>
      </c>
      <c r="JM61" s="45">
        <f ca="1"/>
        <v>33.780823750853514</v>
      </c>
      <c r="JN61" s="45">
        <f ca="1"/>
        <v>37.595342078804975</v>
      </c>
      <c r="JO61" s="45">
        <f ca="1"/>
        <v>42.092749178409576</v>
      </c>
      <c r="JP61" s="45">
        <f ca="1"/>
        <v>42.209294093370417</v>
      </c>
      <c r="JQ61" s="45">
        <f ca="1"/>
        <v>42.596466551184648</v>
      </c>
      <c r="JR61" s="45">
        <f ca="1"/>
        <v>40.712141362071037</v>
      </c>
      <c r="JS61" s="45">
        <f ca="1"/>
        <v>41.765299609184268</v>
      </c>
      <c r="JT61" s="45">
        <f ca="1"/>
        <v>40.545624012708672</v>
      </c>
      <c r="JU61" s="45">
        <f ca="1"/>
        <v>39.460740580916408</v>
      </c>
      <c r="JV61" s="45">
        <f ca="1"/>
        <v>37.659108276963224</v>
      </c>
      <c r="JW61" s="45">
        <f ca="1"/>
        <v>38.029022163033488</v>
      </c>
      <c r="JX61" s="45">
        <f ca="1"/>
        <v>37.748023389816296</v>
      </c>
      <c r="JY61" s="45">
        <f ca="1"/>
        <v>37.799918502926829</v>
      </c>
      <c r="JZ61" s="45">
        <f ca="1"/>
        <v>39.57633073818684</v>
      </c>
      <c r="KA61" s="45">
        <f ca="1"/>
        <v>47.144669596791275</v>
      </c>
      <c r="KB61" s="45">
        <f ca="1"/>
        <v>46.377266828775419</v>
      </c>
      <c r="KC61" s="45">
        <f ca="1"/>
        <v>44.61453284001351</v>
      </c>
      <c r="KD61" s="45">
        <f ca="1"/>
        <v>39.96081270158291</v>
      </c>
      <c r="KE61" s="45">
        <f ca="1"/>
        <v>43.202108740210519</v>
      </c>
      <c r="KF61" s="45">
        <f ca="1"/>
        <v>37.083992716908455</v>
      </c>
      <c r="KG61" s="45">
        <f ca="1"/>
        <v>36.624490301489828</v>
      </c>
      <c r="KH61" s="45">
        <f ca="1"/>
        <v>33.83812469685077</v>
      </c>
      <c r="KI61" s="45">
        <f ca="1"/>
        <v>35.563647876143449</v>
      </c>
      <c r="KJ61" s="45">
        <f ca="1"/>
        <v>37.11528016090395</v>
      </c>
      <c r="KK61" s="45">
        <f ca="1"/>
        <v>36.319600977897636</v>
      </c>
      <c r="KL61" s="45">
        <f ca="1"/>
        <v>35.418213157415408</v>
      </c>
      <c r="KM61" s="45">
        <f ca="1"/>
        <v>35.793787981152519</v>
      </c>
      <c r="KN61" s="45">
        <f ca="1"/>
        <v>35.74063715958593</v>
      </c>
      <c r="KO61" s="45">
        <f ca="1"/>
        <v>35.850877450585358</v>
      </c>
      <c r="KP61" s="45">
        <f ca="1"/>
        <v>34.800373456954958</v>
      </c>
      <c r="KQ61" s="45">
        <f ca="1"/>
        <v>34.135095081806213</v>
      </c>
      <c r="KR61" s="45">
        <f ca="1"/>
        <v>34.838425621271142</v>
      </c>
      <c r="KS61" s="45">
        <f ca="1"/>
        <v>39.446795342683828</v>
      </c>
      <c r="KT61" s="45">
        <f ca="1"/>
        <v>39.493803058147449</v>
      </c>
      <c r="KU61" s="45">
        <f ca="1"/>
        <v>40.790922789812129</v>
      </c>
      <c r="KV61" s="45">
        <f ca="1"/>
        <v>40.348497908949838</v>
      </c>
      <c r="KW61" s="45">
        <f ca="1"/>
        <v>40.22200184154508</v>
      </c>
      <c r="KX61" s="45">
        <f ca="1"/>
        <v>39.176558418273913</v>
      </c>
      <c r="KY61" s="45">
        <f ca="1"/>
        <v>41.120977259874337</v>
      </c>
      <c r="KZ61" s="45">
        <f ca="1"/>
        <v>41.643295589447035</v>
      </c>
      <c r="LA61" s="45">
        <f ca="1"/>
        <v>42.758760017991051</v>
      </c>
      <c r="LB61" s="45">
        <f ca="1"/>
        <v>42.430760465502743</v>
      </c>
      <c r="LC61" s="45">
        <f ca="1"/>
        <v>42.144372593998924</v>
      </c>
      <c r="LD61" s="45">
        <f ca="1"/>
        <v>45.539550600886344</v>
      </c>
      <c r="LE61" s="45">
        <f ca="1"/>
        <v>46.2227280882597</v>
      </c>
      <c r="LF61" s="45">
        <f ca="1"/>
        <v>45.223054837584485</v>
      </c>
      <c r="LG61" s="45">
        <f ca="1"/>
        <v>45.500981587171552</v>
      </c>
      <c r="LH61" s="45">
        <f ca="1"/>
        <v>46.585415391325952</v>
      </c>
      <c r="LI61" s="45">
        <f ca="1"/>
        <v>46.454251589536682</v>
      </c>
      <c r="LJ61" s="45">
        <f ca="1"/>
        <v>45.376911355972283</v>
      </c>
      <c r="LK61" s="45">
        <f ca="1"/>
        <v>43.623262836575506</v>
      </c>
      <c r="LL61" s="45">
        <f ca="1"/>
        <v>44.062309947013858</v>
      </c>
      <c r="LM61" s="45">
        <f ca="1"/>
        <v>40.816858846187614</v>
      </c>
      <c r="LN61" s="45">
        <f ca="1"/>
        <v>42.775178704619407</v>
      </c>
      <c r="LO61" s="45">
        <f ca="1"/>
        <v>40.598947143197066</v>
      </c>
      <c r="LP61" s="45">
        <f ca="1"/>
        <v>38.29135231935976</v>
      </c>
      <c r="LQ61" s="45">
        <f ca="1"/>
        <v>37.564547039985669</v>
      </c>
      <c r="LR61" s="45">
        <f ca="1"/>
        <v>37.733819178938873</v>
      </c>
      <c r="LS61" s="45">
        <f ca="1"/>
        <v>39.634256585955626</v>
      </c>
      <c r="LT61" s="45">
        <f ca="1"/>
        <v>40.11458178269865</v>
      </c>
      <c r="LU61" s="45">
        <f ca="1"/>
        <v>39.107943422794335</v>
      </c>
      <c r="LV61" s="45">
        <f ca="1"/>
        <v>38.870271929144849</v>
      </c>
      <c r="LW61" s="45">
        <f ca="1"/>
        <v>38.315009114980711</v>
      </c>
      <c r="LX61" s="45">
        <f ca="1"/>
        <v>37.694384804487214</v>
      </c>
      <c r="LY61" s="45">
        <f ca="1"/>
        <v>32.388730375409125</v>
      </c>
      <c r="LZ61" s="45">
        <f ca="1"/>
        <v>32.419891253232947</v>
      </c>
      <c r="MA61" s="45">
        <f ca="1"/>
        <v>30.964140041470557</v>
      </c>
      <c r="MB61" s="45">
        <f ca="1"/>
        <v>32.852981954574574</v>
      </c>
      <c r="MC61" s="45">
        <f ca="1"/>
        <v>32.909812606096295</v>
      </c>
      <c r="MD61" s="45">
        <f ca="1"/>
        <v>36.065476567864408</v>
      </c>
      <c r="ME61" s="45">
        <f ca="1"/>
        <v>36.174255359530434</v>
      </c>
      <c r="MF61" s="45">
        <f ca="1"/>
        <v>37.543383611798276</v>
      </c>
      <c r="MG61" s="45">
        <f ca="1"/>
        <v>37.002812991499894</v>
      </c>
      <c r="MH61" s="45">
        <f ca="1"/>
        <v>37.531660597681991</v>
      </c>
      <c r="MI61" s="45">
        <f ca="1"/>
        <v>37.438893861651394</v>
      </c>
      <c r="MJ61" s="45">
        <f ca="1"/>
        <v>35.843470887541756</v>
      </c>
      <c r="MK61" s="45">
        <f ca="1"/>
        <v>37.064457166314142</v>
      </c>
      <c r="ML61" s="45">
        <f ca="1"/>
        <v>38.857554602980613</v>
      </c>
      <c r="MM61" s="45">
        <f ca="1"/>
        <v>39.186353802919399</v>
      </c>
      <c r="MN61" s="45">
        <f ca="1"/>
        <v>38.846140313863771</v>
      </c>
      <c r="MO61" s="45">
        <f ca="1"/>
        <v>37.771569348216048</v>
      </c>
      <c r="MP61" s="45">
        <f ca="1"/>
        <v>42.220075242400185</v>
      </c>
      <c r="MQ61" s="45">
        <f ca="1"/>
        <v>41.516328299403199</v>
      </c>
      <c r="MR61" s="45">
        <f ca="1"/>
        <v>41.064459536314018</v>
      </c>
      <c r="MS61" s="45">
        <f ca="1"/>
        <v>40.522032685518298</v>
      </c>
      <c r="MT61" s="45">
        <f ca="1"/>
        <v>39.336152533411962</v>
      </c>
      <c r="MU61" s="45">
        <f ca="1"/>
        <v>39.015343851566314</v>
      </c>
      <c r="MV61" s="45">
        <f ca="1"/>
        <v>36.952368161201491</v>
      </c>
      <c r="MW61" s="45">
        <f ca="1"/>
        <v>37.037813180088989</v>
      </c>
      <c r="MX61" s="45">
        <f ca="1"/>
        <v>36.678098292827627</v>
      </c>
      <c r="MY61" s="45">
        <f ca="1"/>
        <v>33.798618304610244</v>
      </c>
      <c r="MZ61" s="45">
        <f ca="1"/>
        <v>32.750763678193096</v>
      </c>
      <c r="NA61" s="45">
        <f ca="1"/>
        <v>34.65252710962298</v>
      </c>
      <c r="NB61" s="45">
        <f ca="1"/>
        <v>34.660791259169571</v>
      </c>
      <c r="NC61" s="45">
        <f ca="1"/>
        <v>34.567239418506631</v>
      </c>
      <c r="ND61" s="45">
        <f ca="1"/>
        <v>34.240465599298489</v>
      </c>
      <c r="NE61" s="45">
        <f ca="1"/>
        <v>34.409394396781892</v>
      </c>
      <c r="NF61" s="45">
        <f ca="1"/>
        <v>35.545003742218</v>
      </c>
      <c r="NG61" s="45">
        <f ca="1"/>
        <v>32.973425666570677</v>
      </c>
      <c r="NH61" s="45">
        <f ca="1"/>
        <v>32.187277300238577</v>
      </c>
      <c r="NI61" s="45">
        <f ca="1"/>
        <v>31.141200801253319</v>
      </c>
      <c r="NJ61" s="45">
        <f ca="1"/>
        <v>30.583999695539461</v>
      </c>
      <c r="NK61" s="45">
        <f ca="1"/>
        <v>30.807733686447136</v>
      </c>
      <c r="NL61" s="45">
        <f ca="1"/>
        <v>33.665166694283471</v>
      </c>
      <c r="NM61" s="45">
        <f ca="1"/>
        <v>33.24697493171692</v>
      </c>
      <c r="NN61" s="45">
        <f ca="1"/>
        <v>36.138028225779522</v>
      </c>
      <c r="NO61" s="45">
        <f ca="1"/>
        <v>37.771304509520519</v>
      </c>
      <c r="NP61" s="45">
        <f ca="1"/>
        <v>39.122809434056279</v>
      </c>
      <c r="NQ61" s="45">
        <f ca="1"/>
        <v>40.039581868529325</v>
      </c>
      <c r="NR61" s="45">
        <f ca="1"/>
        <v>35.144480586051912</v>
      </c>
      <c r="NS61" s="45">
        <f ca="1"/>
        <v>33.500028873443597</v>
      </c>
      <c r="NT61" s="45">
        <f ca="1"/>
        <v>32.985992936372725</v>
      </c>
      <c r="NU61" s="45">
        <f ca="1"/>
        <v>32.599424687862381</v>
      </c>
      <c r="NV61" s="45">
        <f ca="1"/>
        <v>31.177247349143045</v>
      </c>
      <c r="NW61" s="45">
        <f ca="1"/>
        <v>30.8187164877653</v>
      </c>
      <c r="NX61" s="45">
        <f ca="1"/>
        <v>31.946277002096167</v>
      </c>
      <c r="NY61" s="45">
        <f ca="1"/>
        <v>35.83480594742295</v>
      </c>
      <c r="NZ61" s="45">
        <f ca="1"/>
        <v>34.446281538844119</v>
      </c>
      <c r="OA61" s="45">
        <f ca="1"/>
        <v>31.86607275271416</v>
      </c>
      <c r="OB61" s="45">
        <f ca="1"/>
        <v>31.446827398180972</v>
      </c>
      <c r="OC61" s="45">
        <f ca="1"/>
        <v>31.243353686690341</v>
      </c>
      <c r="OD61" s="45">
        <f ca="1"/>
        <v>31.819439127445236</v>
      </c>
      <c r="OE61" s="45">
        <f ca="1"/>
        <v>35.55039026200771</v>
      </c>
      <c r="OF61" s="45">
        <f ca="1"/>
        <v>33.351337239027004</v>
      </c>
      <c r="OG61" s="45">
        <f ca="1"/>
        <v>30.467755976319296</v>
      </c>
      <c r="OH61" s="45">
        <f ca="1"/>
        <v>25.612711249828351</v>
      </c>
      <c r="OI61" s="45">
        <f ca="1"/>
        <v>21.961930444359751</v>
      </c>
      <c r="OJ61" s="45">
        <f ca="1"/>
        <v>20.617112536787971</v>
      </c>
      <c r="OK61" s="45">
        <f ca="1"/>
        <v>22.078601332426075</v>
      </c>
      <c r="OL61" s="45">
        <f ca="1"/>
        <v>25.766332247138024</v>
      </c>
      <c r="OM61" s="45">
        <f ca="1"/>
        <v>30.471067272782335</v>
      </c>
      <c r="ON61" s="45">
        <f ca="1"/>
        <v>30.083969321012518</v>
      </c>
      <c r="OO61" s="45">
        <f ca="1"/>
        <v>30.124273220539095</v>
      </c>
      <c r="OP61" s="45">
        <f ca="1"/>
        <v>29.471218541622193</v>
      </c>
      <c r="OQ61" s="45">
        <f ca="1"/>
        <v>30.087335191607508</v>
      </c>
      <c r="OR61" s="45">
        <f ca="1"/>
        <v>32.193451889991763</v>
      </c>
      <c r="OS61" s="45">
        <f ca="1"/>
        <v>33.319251062989224</v>
      </c>
      <c r="OT61" s="45">
        <f ca="1"/>
        <v>33.989773121356961</v>
      </c>
      <c r="OU61" s="45">
        <f ca="1"/>
        <v>36.142401661992039</v>
      </c>
      <c r="OV61" s="45">
        <f ca="1"/>
        <v>36.897157226443312</v>
      </c>
      <c r="OW61" s="45">
        <f ca="1"/>
        <v>37.014471994161568</v>
      </c>
      <c r="OX61" s="45">
        <f ca="1"/>
        <v>33.567525362968468</v>
      </c>
      <c r="OY61" s="45">
        <f ca="1"/>
        <v>29.409412758707987</v>
      </c>
      <c r="OZ61" s="45">
        <f ca="1"/>
        <v>30.958267459869404</v>
      </c>
      <c r="PA61" s="45">
        <f ca="1"/>
        <v>31.038716989994043</v>
      </c>
      <c r="PB61" s="45">
        <f ca="1"/>
        <v>25.853856911540021</v>
      </c>
      <c r="PC61" s="45">
        <f ca="1"/>
        <v>25.382279322028182</v>
      </c>
      <c r="PD61" s="45">
        <f ca="1"/>
        <v>25.792257654309253</v>
      </c>
      <c r="PE61" s="45">
        <f ca="1"/>
        <v>26.869805831789989</v>
      </c>
      <c r="PF61" s="45">
        <f ca="1"/>
        <v>22.620533418774585</v>
      </c>
      <c r="PG61" s="45">
        <f ca="1"/>
        <v>21.320892097949951</v>
      </c>
      <c r="PH61" s="45">
        <f ca="1"/>
        <v>19.265926715731638</v>
      </c>
      <c r="PI61" s="45">
        <f ca="1"/>
        <v>18.655921404600178</v>
      </c>
      <c r="PJ61" s="45">
        <f ca="1"/>
        <v>13.083495181441293</v>
      </c>
      <c r="PK61" s="45">
        <f ca="1"/>
        <v>10.973417827606198</v>
      </c>
      <c r="PL61" s="45">
        <f ca="1"/>
        <v>7.0927243158817248</v>
      </c>
      <c r="PM61" s="45">
        <f ca="1"/>
        <v>6.9548274965286225</v>
      </c>
      <c r="PN61" s="45">
        <f ca="1"/>
        <v>-2.3385714925527736</v>
      </c>
      <c r="PO61" s="45">
        <f ca="1"/>
        <v>4.5377357660531743</v>
      </c>
      <c r="PP61" s="45">
        <f ca="1"/>
        <v>7.2564096106291061</v>
      </c>
      <c r="PQ61" s="45">
        <f ca="1"/>
        <v>9.8887889462709495</v>
      </c>
      <c r="PR61" s="45">
        <f ca="1"/>
        <v>12.111080852866166</v>
      </c>
      <c r="PS61" s="45">
        <f ca="1"/>
        <v>18.179460401177408</v>
      </c>
      <c r="PT61" s="45">
        <f ca="1"/>
        <v>20.027844696879384</v>
      </c>
      <c r="PU61" s="45">
        <f ca="1"/>
        <v>20.459390316486349</v>
      </c>
      <c r="PV61" s="45">
        <f ca="1"/>
        <v>22.270038985729201</v>
      </c>
      <c r="PW61" s="45">
        <f ca="1"/>
        <v>21.769597802996628</v>
      </c>
      <c r="PX61" s="45">
        <f ca="1"/>
        <v>22.129003939509403</v>
      </c>
      <c r="PY61" s="45">
        <f ca="1"/>
        <v>22.530040335178398</v>
      </c>
      <c r="PZ61" s="45">
        <f ca="1"/>
        <v>23.188717583537084</v>
      </c>
      <c r="QA61" s="45">
        <f ca="1"/>
        <v>23.79194363152979</v>
      </c>
      <c r="QB61" s="45">
        <f ca="1"/>
        <v>22.708297910213446</v>
      </c>
      <c r="QC61" s="45">
        <f ca="1"/>
        <v>24.065915282368678</v>
      </c>
      <c r="QD61" s="45">
        <f ca="1"/>
        <v>24.375225667238226</v>
      </c>
      <c r="QE61" s="45">
        <f ca="1"/>
        <v>22.522936811566325</v>
      </c>
      <c r="QF61" s="45">
        <f ca="1"/>
        <v>23.15694991791247</v>
      </c>
      <c r="QG61" s="45">
        <f ca="1"/>
        <v>24.036621090888957</v>
      </c>
      <c r="QH61" s="45">
        <f ca="1"/>
        <v>23.98133741629124</v>
      </c>
      <c r="QI61" s="45">
        <f ca="1"/>
        <v>23.735518424868587</v>
      </c>
      <c r="QJ61" s="45">
        <f ca="1"/>
        <v>23.485311235308671</v>
      </c>
      <c r="QK61" s="45">
        <f ca="1"/>
        <v>21.952501968622187</v>
      </c>
      <c r="QL61" s="45">
        <f ca="1"/>
        <v>22.22758810293675</v>
      </c>
      <c r="QM61" s="45">
        <f ca="1"/>
        <v>21.642841215848904</v>
      </c>
      <c r="QN61" s="45">
        <f ca="1"/>
        <v>22.497562444806078</v>
      </c>
      <c r="QO61" s="45">
        <f ca="1"/>
        <v>23.151538476824754</v>
      </c>
      <c r="QP61" s="45">
        <f ca="1"/>
        <v>21.975328045725831</v>
      </c>
      <c r="QQ61" s="45">
        <f ca="1"/>
        <v>21.87567592799661</v>
      </c>
      <c r="QR61" s="45">
        <f ca="1"/>
        <v>22.498621258258822</v>
      </c>
      <c r="QS61" s="45">
        <f ca="1"/>
        <v>24.068522465109851</v>
      </c>
      <c r="QT61" s="45">
        <f ca="1"/>
        <v>25.949855873823168</v>
      </c>
      <c r="QU61" s="45">
        <f ca="1"/>
        <v>28.003741646885857</v>
      </c>
      <c r="QV61" s="45">
        <f ca="1"/>
        <v>27.732808782696736</v>
      </c>
      <c r="QW61" s="45">
        <f ca="1"/>
        <v>27.293491289734874</v>
      </c>
      <c r="QX61" s="45">
        <f ca="1"/>
        <v>25.245722334861711</v>
      </c>
      <c r="QY61" s="45">
        <f ca="1"/>
        <v>24.328959827661492</v>
      </c>
      <c r="QZ61" s="45">
        <f ca="1"/>
        <v>22.797741127610209</v>
      </c>
      <c r="RA61" s="45">
        <f ca="1"/>
        <v>22.273962149620047</v>
      </c>
      <c r="RB61" s="45">
        <f ca="1"/>
        <v>21.971449954152121</v>
      </c>
      <c r="RC61" s="45">
        <f ca="1"/>
        <v>24.362853925824197</v>
      </c>
      <c r="RD61" s="45">
        <f ca="1"/>
        <v>24.69405875933171</v>
      </c>
      <c r="RE61" s="45">
        <f ca="1"/>
        <v>24.151090808272357</v>
      </c>
      <c r="RF61" s="45">
        <f ca="1"/>
        <v>24.605021180152875</v>
      </c>
      <c r="RG61" s="45">
        <f ca="1"/>
        <v>25.18490515255931</v>
      </c>
      <c r="RH61" s="45">
        <f ca="1"/>
        <v>25.489127299666393</v>
      </c>
      <c r="RI61" s="45">
        <f ca="1"/>
        <v>25.749570657253258</v>
      </c>
      <c r="RJ61" s="45">
        <f ca="1"/>
        <v>25.970192283749554</v>
      </c>
      <c r="RK61" s="45">
        <f ca="1"/>
        <v>26.712290627121916</v>
      </c>
      <c r="RL61" s="45">
        <f ca="1"/>
        <v>25.906696700215321</v>
      </c>
      <c r="RM61" s="45">
        <f ca="1"/>
        <v>25.027189017653455</v>
      </c>
      <c r="RN61" s="45">
        <f ca="1"/>
        <v>22.675926125526416</v>
      </c>
      <c r="RO61" s="45">
        <f ca="1"/>
        <v>22.896041938662535</v>
      </c>
      <c r="RP61" s="45">
        <f ca="1"/>
        <v>23.055918503761262</v>
      </c>
      <c r="RQ61" s="45">
        <f ca="1"/>
        <v>24.813982875823967</v>
      </c>
      <c r="RR61" s="45">
        <f ca="1"/>
        <v>23.88355170130734</v>
      </c>
      <c r="RS61" s="45">
        <f ca="1"/>
        <v>25.848125064730624</v>
      </c>
      <c r="RT61" s="45">
        <f ca="1"/>
        <v>25.378615414261787</v>
      </c>
      <c r="RU61" s="45">
        <f ca="1"/>
        <v>28.904717241048814</v>
      </c>
      <c r="RV61" s="45">
        <f ca="1"/>
        <v>29.831427213430402</v>
      </c>
      <c r="RW61" s="45">
        <f ca="1"/>
        <v>29.442756422281263</v>
      </c>
      <c r="RX61" s="45">
        <f ca="1"/>
        <v>29.561625270724335</v>
      </c>
      <c r="RY61" s="45">
        <f ca="1"/>
        <v>29.332679028630281</v>
      </c>
      <c r="RZ61" s="45">
        <f ca="1"/>
        <v>28.833728211641301</v>
      </c>
      <c r="SA61" s="45">
        <f ca="1"/>
        <v>27.661232381701495</v>
      </c>
      <c r="SB61" s="45">
        <f ca="1"/>
        <v>26.577048989534404</v>
      </c>
      <c r="SC61" s="45">
        <f ca="1"/>
        <v>25.651585984468483</v>
      </c>
      <c r="SD61" s="45">
        <f ca="1"/>
        <v>25.629847664594649</v>
      </c>
      <c r="SE61" s="45">
        <f ca="1"/>
        <v>26.178453514337548</v>
      </c>
      <c r="SF61" s="45">
        <f ca="1"/>
        <v>27.064248699545885</v>
      </c>
      <c r="SG61" s="45">
        <f ca="1"/>
        <v>27.039838308691969</v>
      </c>
      <c r="SH61" s="45">
        <f ca="1"/>
        <v>28.227940401315692</v>
      </c>
      <c r="SI61" s="45">
        <f ca="1"/>
        <v>29.678284877777116</v>
      </c>
      <c r="SJ61" s="45">
        <f ca="1"/>
        <v>30.430599096298238</v>
      </c>
      <c r="SK61" s="45">
        <f ca="1"/>
        <v>30.928000370740904</v>
      </c>
      <c r="SL61" s="45">
        <f ca="1"/>
        <v>30.818298691749561</v>
      </c>
      <c r="SM61" s="45">
        <f ca="1"/>
        <v>30.968022761464141</v>
      </c>
      <c r="SN61" s="45">
        <f ca="1"/>
        <v>30.162742974400487</v>
      </c>
      <c r="SO61" s="45">
        <f ca="1"/>
        <v>31.174428728461237</v>
      </c>
      <c r="SP61" s="45">
        <f ca="1"/>
        <v>32.351687517166141</v>
      </c>
      <c r="SQ61" s="43">
        <f ca="1"/>
        <v>31.053266862869236</v>
      </c>
      <c r="SR61" s="43">
        <f ca="1"/>
        <v>31.161742640972108</v>
      </c>
      <c r="SS61" s="43">
        <f ca="1"/>
        <v>31.61559310483932</v>
      </c>
      <c r="ST61" s="43">
        <f ca="1"/>
        <v>31.241400645971311</v>
      </c>
      <c r="SU61" s="43">
        <f ca="1"/>
        <v>30.306327006459242</v>
      </c>
      <c r="SV61" s="43">
        <f ca="1"/>
        <v>30.006349937319754</v>
      </c>
    </row>
    <row r="62" spans="3:516" x14ac:dyDescent="0.25">
      <c r="C62" s="46" t="s">
        <v>507</v>
      </c>
      <c r="F62" s="45" cm="1">
        <f t="array" aca="1" ref="F62" ca="1">MIN(IFERROR(IF(OFFSET(bHist!$A$1,_xlfn.XMATCH($C$59,bHist!B:B,0)-1,3,1,500)=0,"-",OFFSET(bHist!$A$1,_xlfn.XMATCH($C$59,bHist!B:B,0)-1,3,1,500))-IF(OFFSET(bHist!$A$1,_xlfn.XMATCH(C62,bHist!B:B,0)-1,3,1,500)=0,"-",OFFSET(bHist!$A$1,_xlfn.XMATCH(C62,bHist!B:B,0)-1,3,1,500)),"-"))</f>
        <v>-12.015564051389617</v>
      </c>
      <c r="G62" s="45" cm="1">
        <f t="array" aca="1" ref="G62" ca="1">AVERAGE(IFERROR(IF(OFFSET(bHist!$A$1,_xlfn.XMATCH($C$59,bHist!B:B,0)-1,3,1,500)=0,"-",OFFSET(bHist!$A$1,_xlfn.XMATCH($C$59,bHist!B:B,0)-1,3,1,500))-IF(OFFSET(bHist!$A$1,_xlfn.XMATCH(C62,bHist!B:B,0)-1,3,1,500)=0,"-",OFFSET(bHist!$A$1,_xlfn.XMATCH(C62,bHist!B:B,0)-1,3,1,500)),"-"))</f>
        <v>9.5856218584279169</v>
      </c>
      <c r="H62" s="45" cm="1">
        <f t="array" aca="1" ref="H62" ca="1">MAX(IFERROR(IF(OFFSET(bHist!$A$1,_xlfn.XMATCH($C$59,bHist!B:B,0)-1,3,1,500)=0,"-",OFFSET(bHist!$A$1,_xlfn.XMATCH($C$59,bHist!B:B,0)-1,3,1,500))-IF(OFFSET(bHist!$A$1,_xlfn.XMATCH(C62,bHist!B:B,0)-1,3,1,500)=0,"-",OFFSET(bHist!$A$1,_xlfn.XMATCH(C62,bHist!B:B,0)-1,3,1,500)),"-"))</f>
        <v>33.878077521085743</v>
      </c>
      <c r="I62" s="45" cm="1">
        <f t="array" aca="1" ref="I62" ca="1">_xlfn.STDEV.P(IFERROR(IF(OFFSET(bHist!$A$1,_xlfn.XMATCH($C$59,bHist!B:B,0)-1,3,1,500)=0,"-",OFFSET(bHist!$A$1,_xlfn.XMATCH($C$59,bHist!B:B,0)-1,3,1,500))-IF(OFFSET(bHist!$A$1,_xlfn.XMATCH(C62,bHist!B:B,0)-1,3,1,500)=0,"-",OFFSET(bHist!$A$1,_xlfn.XMATCH(C62,bHist!B:B,0)-1,3,1,500)),"-"))</f>
        <v>6.7008493011826875</v>
      </c>
      <c r="J62" s="45" cm="1">
        <f t="array" aca="1" ref="J62" ca="1">INDEX((IFERROR(IF(OFFSET(bHist!$A$1,_xlfn.XMATCH($C$59,bHist!B:B,0)-1,3,1,500)=0,"-",OFFSET(bHist!$A$1,_xlfn.XMATCH($C$59,bHist!B:B,0)-1,3,1,500))-IF(OFFSET(bHist!$A$1,_xlfn.XMATCH(C62,bHist!B:B,0)-1,3,1,500)=0,"-",OFFSET(bHist!$A$1,_xlfn.XMATCH(C62,bHist!B:B,0)-1,3,1,500)),"-")),1)</f>
        <v>6.8559738689661458</v>
      </c>
      <c r="K62" s="51">
        <f t="shared" ca="1" si="8"/>
        <v>-5.9477694424206973E-2</v>
      </c>
      <c r="L62" s="51" cm="1">
        <f t="array" aca="1" ref="L62" ca="1">SLOPE((IFERROR(IF(OFFSET(bHist!$A$1,_xlfn.XMATCH($C$59,bHist!B:B,0)-1,3,1,500)=0,"-",OFFSET(bHist!$A$1,_xlfn.XMATCH($C$59,bHist!B:B,0)-1,3,1,500))-IF(OFFSET(bHist!$A$1,_xlfn.XMATCH(C62,bHist!B:B,0)-1,3,1,500)=0,"-",OFFSET(bHist!$A$1,_xlfn.XMATCH(C62,bHist!B:B,0)-1,3,1,500)),"-")),OFFSET(bHist!$A$1,0,3,1,500))</f>
        <v>-5.8832050539396703E-3</v>
      </c>
      <c r="M62" s="45" cm="1">
        <f t="array" aca="1" ref="M62" ca="1">INTERCEPT((IFERROR(IF(OFFSET(bHist!$A$1,_xlfn.XMATCH($C$59,bHist!$B:$B,0)-1,3,1,500)=0,"-",OFFSET(bHist!$A$1,_xlfn.XMATCH($C$59,bHist!$B:$B,0)-1,3,1,500))-IF(OFFSET(bHist!$A$1,_xlfn.XMATCH(C62,bHist!$B:$B,0)-1,3,1,500)=0,"-",OFFSET(bHist!$A$1,_xlfn.XMATCH(C62,bHist!$B:$B,0)-1,3,1,500)),"-")),OFFSET(bHist!$A$1,0,3,1,500))</f>
        <v>267.18631281328919</v>
      </c>
      <c r="N62" s="45" cm="1">
        <f t="array" aca="1" ref="N62" ca="1">STEYX((IFERROR(IF(OFFSET(bHist!$A$1,_xlfn.XMATCH($C$59,bHist!B:B,0)-1,3,1,500)=0,"-",OFFSET(bHist!$A$1,_xlfn.XMATCH($C$59,bHist!B:B,0)-1,3,1,500))-IF(OFFSET(bHist!$A$1,_xlfn.XMATCH(C62,bHist!B:B,0)-1,3,1,500)=0,"-",OFFSET(bHist!$A$1,_xlfn.XMATCH(C62,bHist!B:B,0)-1,3,1,500)),"-")),OFFSET(bHist!$A$1,0,3,1,500))</f>
        <v>6.6741359183625848</v>
      </c>
      <c r="O62" s="51" cm="1">
        <f t="array" aca="1" ref="O62" ca="1">CORREL(IF(OFFSET(bHist!$A$1,_xlfn.XMATCH($C$59,bHist!B:B,0)-1,3,1,500)=0,"-",OFFSET(bHist!$A$1,_xlfn.XMATCH($C$59,bHist!B:B,0)-1,3,1,500)),IF(OFFSET(bHist!$A$1,_xlfn.XMATCH(C62,bHist!B:B,0)-1,3,1,500)=0,"-",OFFSET(bHist!$A$1,_xlfn.XMATCH(C62,bHist!B:B,0)-1,3,1,500)))</f>
        <v>0.99671739749518806</v>
      </c>
      <c r="P62" s="51" cm="1">
        <f t="array" aca="1" ref="P62" ca="1">CORREL((IFERROR(IF(OFFSET(bHist!$A$1,_xlfn.XMATCH($C$59,bHist!B:B,0)-1,3,1,500)=0,"-",OFFSET(bHist!$A$1,_xlfn.XMATCH($C$59,bHist!B:B,0)-1,3,1,500))-IF(OFFSET(bHist!$A$1,_xlfn.XMATCH(C62,bHist!B:B,0)-1,3,1,500)=0,"-",OFFSET(bHist!$A$1,_xlfn.XMATCH(C62,bHist!B:B,0)-1,3,1,500)),"-")),OFFSET(bHist!$A$1,0,3,1,500))</f>
        <v>-0.11866322708457029</v>
      </c>
      <c r="Q62" s="45" cm="1">
        <f t="array" aca="1" ref="Q62:SV62" ca="1">(IFERROR(IF(OFFSET(bHist!$A$1,_xlfn.XMATCH($C$59,bHist!B:B,0)-1,3,1,500)=0,"-",OFFSET(bHist!$A$1,_xlfn.XMATCH($C$59,bHist!B:B,0)-1,3,1,500))-IF(OFFSET(bHist!$A$1,_xlfn.XMATCH(C62,bHist!B:B,0)-1,3,1,500)=0,"-",OFFSET(bHist!$A$1,_xlfn.XMATCH(C62,bHist!B:B,0)-1,3,1,500)),"-"))</f>
        <v>6.8559738689661458</v>
      </c>
      <c r="R62" s="45">
        <f ca="1"/>
        <v>7.2139814221858671</v>
      </c>
      <c r="S62" s="45">
        <f ca="1"/>
        <v>5.7722945455312811</v>
      </c>
      <c r="T62" s="45">
        <f ca="1"/>
        <v>5.9105504232645103</v>
      </c>
      <c r="U62" s="45">
        <f ca="1"/>
        <v>4.1820831845998612</v>
      </c>
      <c r="V62" s="45">
        <f ca="1"/>
        <v>0.31353939878940196</v>
      </c>
      <c r="W62" s="45">
        <f ca="1"/>
        <v>-0.36655258619788356</v>
      </c>
      <c r="X62" s="45">
        <f ca="1"/>
        <v>1.5654966330528453</v>
      </c>
      <c r="Y62" s="45">
        <f ca="1"/>
        <v>0.96799127340315749</v>
      </c>
      <c r="Z62" s="45">
        <f ca="1"/>
        <v>1.7819169266223867</v>
      </c>
      <c r="AA62" s="45">
        <f ca="1"/>
        <v>2.0520917959213421</v>
      </c>
      <c r="AB62" s="45">
        <f ca="1"/>
        <v>3.9065406947136125</v>
      </c>
      <c r="AC62" s="45">
        <f ca="1"/>
        <v>8.0476455148458399</v>
      </c>
      <c r="AD62" s="45">
        <f ca="1"/>
        <v>9.4832553523778813</v>
      </c>
      <c r="AE62" s="45">
        <f ca="1"/>
        <v>15.757128671050054</v>
      </c>
      <c r="AF62" s="45">
        <f ca="1"/>
        <v>18.087384525418287</v>
      </c>
      <c r="AG62" s="45">
        <f ca="1"/>
        <v>18.740897358655928</v>
      </c>
      <c r="AH62" s="45">
        <f ca="1"/>
        <v>19.366741276860239</v>
      </c>
      <c r="AI62" s="45">
        <f ca="1"/>
        <v>18.796093636751181</v>
      </c>
      <c r="AJ62" s="45">
        <f ca="1"/>
        <v>22.600979635477074</v>
      </c>
      <c r="AK62" s="45">
        <f ca="1"/>
        <v>24.486272945523268</v>
      </c>
      <c r="AL62" s="45">
        <f ca="1"/>
        <v>28.125635759711258</v>
      </c>
      <c r="AM62" s="45">
        <f ca="1"/>
        <v>28.965464637279496</v>
      </c>
      <c r="AN62" s="45">
        <f ca="1"/>
        <v>17.901896941423416</v>
      </c>
      <c r="AO62" s="45">
        <f ca="1"/>
        <v>18.438174770236003</v>
      </c>
      <c r="AP62" s="45">
        <f ca="1"/>
        <v>14.033497257828714</v>
      </c>
      <c r="AQ62" s="45">
        <f ca="1"/>
        <v>14.845843554496781</v>
      </c>
      <c r="AR62" s="45">
        <f ca="1"/>
        <v>15.03231934154033</v>
      </c>
      <c r="AS62" s="45">
        <f ca="1"/>
        <v>15.180701683759708</v>
      </c>
      <c r="AT62" s="45">
        <f ca="1"/>
        <v>18.930649470448486</v>
      </c>
      <c r="AU62" s="45">
        <f ca="1"/>
        <v>12.771546803712852</v>
      </c>
      <c r="AV62" s="45">
        <f ca="1"/>
        <v>2.6183609594106656</v>
      </c>
      <c r="AW62" s="45">
        <f ca="1"/>
        <v>7.6017762368917658</v>
      </c>
      <c r="AX62" s="45">
        <f ca="1"/>
        <v>10.783510209202774</v>
      </c>
      <c r="AY62" s="45">
        <f ca="1"/>
        <v>11.219392256140679</v>
      </c>
      <c r="AZ62" s="45">
        <f ca="1"/>
        <v>8.0010000633001823</v>
      </c>
      <c r="BA62" s="45">
        <f ca="1"/>
        <v>-5.816403877258324</v>
      </c>
      <c r="BB62" s="45">
        <f ca="1"/>
        <v>-11.462102550744987</v>
      </c>
      <c r="BC62" s="45">
        <f ca="1"/>
        <v>-9.0595551981926405</v>
      </c>
      <c r="BD62" s="45">
        <f ca="1"/>
        <v>-4.2663059134483206</v>
      </c>
      <c r="BE62" s="45">
        <f ca="1"/>
        <v>-2.112125029206311</v>
      </c>
      <c r="BF62" s="45">
        <f ca="1"/>
        <v>-2.4306637308597487</v>
      </c>
      <c r="BG62" s="45">
        <f ca="1"/>
        <v>-2.8003743832111354</v>
      </c>
      <c r="BH62" s="45">
        <f ca="1"/>
        <v>-2.403141259074232</v>
      </c>
      <c r="BI62" s="45">
        <f ca="1"/>
        <v>-1.7488028740883124</v>
      </c>
      <c r="BJ62" s="45">
        <f ca="1"/>
        <v>-3.9575600363016292</v>
      </c>
      <c r="BK62" s="45">
        <f ca="1"/>
        <v>-3.194039696216521</v>
      </c>
      <c r="BL62" s="45">
        <f ca="1"/>
        <v>22.887990269422573</v>
      </c>
      <c r="BM62" s="45">
        <f ca="1"/>
        <v>3.716924146056158</v>
      </c>
      <c r="BN62" s="45">
        <f ca="1"/>
        <v>13.763511313676872</v>
      </c>
      <c r="BO62" s="45">
        <f ca="1"/>
        <v>14.157537518978131</v>
      </c>
      <c r="BP62" s="45">
        <f ca="1"/>
        <v>11.559945246219684</v>
      </c>
      <c r="BQ62" s="45">
        <f ca="1"/>
        <v>4.0201360176801586</v>
      </c>
      <c r="BR62" s="45">
        <f ca="1"/>
        <v>-7.1311209207772777</v>
      </c>
      <c r="BS62" s="45">
        <f ca="1"/>
        <v>-8.7918896652460035</v>
      </c>
      <c r="BT62" s="45">
        <f ca="1"/>
        <v>2.679702969074242</v>
      </c>
      <c r="BU62" s="45">
        <f ca="1"/>
        <v>9.9964620155096213</v>
      </c>
      <c r="BV62" s="45">
        <f ca="1"/>
        <v>6.83111553990841</v>
      </c>
      <c r="BW62" s="45">
        <f ca="1"/>
        <v>9.2330196837187373</v>
      </c>
      <c r="BX62" s="45">
        <f ca="1"/>
        <v>7.1697760727405466</v>
      </c>
      <c r="BY62" s="45">
        <f ca="1"/>
        <v>7.0871395089625935</v>
      </c>
      <c r="BZ62" s="45">
        <f ca="1"/>
        <v>6.9965708827972435</v>
      </c>
      <c r="CA62" s="45">
        <f ca="1"/>
        <v>12.647111068010304</v>
      </c>
      <c r="CB62" s="45">
        <f ca="1"/>
        <v>16.752297792077115</v>
      </c>
      <c r="CC62" s="45">
        <f ca="1"/>
        <v>19.942816716671018</v>
      </c>
      <c r="CD62" s="45">
        <f ca="1"/>
        <v>19.365311073660848</v>
      </c>
      <c r="CE62" s="45">
        <f ca="1"/>
        <v>21.067840431690229</v>
      </c>
      <c r="CF62" s="45">
        <f ca="1"/>
        <v>22.170805356144911</v>
      </c>
      <c r="CG62" s="45">
        <f ca="1"/>
        <v>24.941485878825176</v>
      </c>
      <c r="CH62" s="45">
        <f ca="1"/>
        <v>31.322117803573576</v>
      </c>
      <c r="CI62" s="45">
        <f ca="1"/>
        <v>33.878077521085743</v>
      </c>
      <c r="CJ62" s="45">
        <f ca="1"/>
        <v>31.934843776702905</v>
      </c>
      <c r="CK62" s="45">
        <f ca="1"/>
        <v>27.619643606901093</v>
      </c>
      <c r="CL62" s="45">
        <f ca="1"/>
        <v>22.897328962683673</v>
      </c>
      <c r="CM62" s="45">
        <f ca="1"/>
        <v>14.395419467210843</v>
      </c>
      <c r="CN62" s="45">
        <f ca="1"/>
        <v>9.3707046210765839</v>
      </c>
      <c r="CO62" s="45">
        <f ca="1"/>
        <v>-0.68630152416233159</v>
      </c>
      <c r="CP62" s="45">
        <f ca="1"/>
        <v>-7.3291910369396192</v>
      </c>
      <c r="CQ62" s="45">
        <f ca="1"/>
        <v>-12.015564051389617</v>
      </c>
      <c r="CR62" s="45">
        <f ca="1"/>
        <v>-4.6641567674874977</v>
      </c>
      <c r="CS62" s="45">
        <f ca="1"/>
        <v>5.0999130424261239</v>
      </c>
      <c r="CT62" s="45">
        <f ca="1"/>
        <v>-1.2404402761459323</v>
      </c>
      <c r="CU62" s="45">
        <f ca="1"/>
        <v>0.25351480758189382</v>
      </c>
      <c r="CV62" s="45">
        <f ca="1"/>
        <v>-9.4836146149635283</v>
      </c>
      <c r="CW62" s="45">
        <f ca="1"/>
        <v>-1.8123952013254438</v>
      </c>
      <c r="CX62" s="45">
        <f ca="1"/>
        <v>0.49669117462633494</v>
      </c>
      <c r="CY62" s="45">
        <f ca="1"/>
        <v>1.4040200479030602</v>
      </c>
      <c r="CZ62" s="45">
        <f ca="1"/>
        <v>0.51398034954070226</v>
      </c>
      <c r="DA62" s="45">
        <f ca="1"/>
        <v>-1.6354850503206251</v>
      </c>
      <c r="DB62" s="45">
        <f ca="1"/>
        <v>-2.8685608420371977</v>
      </c>
      <c r="DC62" s="45">
        <f ca="1"/>
        <v>0.31555266058444431</v>
      </c>
      <c r="DD62" s="45">
        <f ca="1"/>
        <v>4.6561743096113162</v>
      </c>
      <c r="DE62" s="45">
        <f ca="1"/>
        <v>4.5296614218950424</v>
      </c>
      <c r="DF62" s="45">
        <f ca="1"/>
        <v>7.948164124846457</v>
      </c>
      <c r="DG62" s="45">
        <f ca="1"/>
        <v>10.19654324662686</v>
      </c>
      <c r="DH62" s="45">
        <f ca="1"/>
        <v>10.875674654245387</v>
      </c>
      <c r="DI62" s="45">
        <f ca="1"/>
        <v>9.7331095004081902</v>
      </c>
      <c r="DJ62" s="45">
        <f ca="1"/>
        <v>10.082536891221991</v>
      </c>
      <c r="DK62" s="45">
        <f ca="1"/>
        <v>10.380041707634931</v>
      </c>
      <c r="DL62" s="45">
        <f ca="1"/>
        <v>10.672997898817059</v>
      </c>
      <c r="DM62" s="45">
        <f ca="1"/>
        <v>10.253846259355541</v>
      </c>
      <c r="DN62" s="45">
        <f ca="1"/>
        <v>9.851293937087064</v>
      </c>
      <c r="DO62" s="45">
        <f ca="1"/>
        <v>10.199004884719855</v>
      </c>
      <c r="DP62" s="45">
        <f ca="1"/>
        <v>10.098563215613368</v>
      </c>
      <c r="DQ62" s="45">
        <f ca="1"/>
        <v>8.2182320609092727</v>
      </c>
      <c r="DR62" s="45">
        <f ca="1"/>
        <v>8.5108409392833693</v>
      </c>
      <c r="DS62" s="45">
        <f ca="1"/>
        <v>7.9105726951360822</v>
      </c>
      <c r="DT62" s="45">
        <f ca="1"/>
        <v>9.0298317550420677</v>
      </c>
      <c r="DU62" s="45">
        <f ca="1"/>
        <v>6.1673185572624192</v>
      </c>
      <c r="DV62" s="45">
        <f ca="1"/>
        <v>5.8364738978147557</v>
      </c>
      <c r="DW62" s="45">
        <f ca="1"/>
        <v>5.4647812389135453</v>
      </c>
      <c r="DX62" s="45">
        <f ca="1"/>
        <v>6.9620030890703077</v>
      </c>
      <c r="DY62" s="45">
        <f ca="1"/>
        <v>6.1255126090049572</v>
      </c>
      <c r="DZ62" s="45">
        <f ca="1"/>
        <v>5.736732383966455</v>
      </c>
      <c r="EA62" s="45">
        <f ca="1"/>
        <v>9.7398556004762753</v>
      </c>
      <c r="EB62" s="45">
        <f ca="1"/>
        <v>10.559095583081231</v>
      </c>
      <c r="EC62" s="45">
        <f ca="1"/>
        <v>11.759446289777756</v>
      </c>
      <c r="ED62" s="45">
        <f ca="1"/>
        <v>11.779990525960912</v>
      </c>
      <c r="EE62" s="45">
        <f ca="1"/>
        <v>12.358897140383732</v>
      </c>
      <c r="EF62" s="45">
        <f ca="1"/>
        <v>13.173069628715524</v>
      </c>
      <c r="EG62" s="45">
        <f ca="1"/>
        <v>12.846170915007576</v>
      </c>
      <c r="EH62" s="45">
        <f ca="1"/>
        <v>11.558189133167275</v>
      </c>
      <c r="EI62" s="45">
        <f ca="1"/>
        <v>10.852692937016499</v>
      </c>
      <c r="EJ62" s="45">
        <f ca="1"/>
        <v>10.894580261349674</v>
      </c>
      <c r="EK62" s="45">
        <f ca="1"/>
        <v>11.055780586481106</v>
      </c>
      <c r="EL62" s="45">
        <f ca="1"/>
        <v>9.0700284808874017</v>
      </c>
      <c r="EM62" s="45">
        <f ca="1"/>
        <v>7.5368172994852216</v>
      </c>
      <c r="EN62" s="45">
        <f ca="1"/>
        <v>10.070017331957814</v>
      </c>
      <c r="EO62" s="45">
        <f ca="1"/>
        <v>9.171629894256597</v>
      </c>
      <c r="EP62" s="45">
        <f ca="1"/>
        <v>9.6364820258617527</v>
      </c>
      <c r="EQ62" s="45">
        <f ca="1"/>
        <v>9.4340449032783482</v>
      </c>
      <c r="ER62" s="45">
        <f ca="1"/>
        <v>9.8992534317970211</v>
      </c>
      <c r="ES62" s="45">
        <f ca="1"/>
        <v>8.9055257138013957</v>
      </c>
      <c r="ET62" s="45">
        <f ca="1"/>
        <v>10.770545398950574</v>
      </c>
      <c r="EU62" s="45">
        <f ca="1"/>
        <v>10.381153417825715</v>
      </c>
      <c r="EV62" s="45">
        <f ca="1"/>
        <v>10.345817047834402</v>
      </c>
      <c r="EW62" s="45">
        <f ca="1"/>
        <v>10.613227718353272</v>
      </c>
      <c r="EX62" s="45">
        <f ca="1"/>
        <v>10.515759253263482</v>
      </c>
      <c r="EY62" s="45">
        <f ca="1"/>
        <v>11.977739121437082</v>
      </c>
      <c r="EZ62" s="45">
        <f ca="1"/>
        <v>12.82970643675327</v>
      </c>
      <c r="FA62" s="45">
        <f ca="1"/>
        <v>13.560455244541146</v>
      </c>
      <c r="FB62" s="45">
        <f ca="1"/>
        <v>13.323673315286641</v>
      </c>
      <c r="FC62" s="45">
        <f ca="1"/>
        <v>12.037210489869111</v>
      </c>
      <c r="FD62" s="45">
        <f ca="1"/>
        <v>11.97586572825908</v>
      </c>
      <c r="FE62" s="45">
        <f ca="1"/>
        <v>12.245870168924341</v>
      </c>
      <c r="FF62" s="45">
        <f ca="1"/>
        <v>12.027588661551476</v>
      </c>
      <c r="FG62" s="45">
        <f ca="1"/>
        <v>9.3508192620277413</v>
      </c>
      <c r="FH62" s="45">
        <f ca="1"/>
        <v>8.7062808963060405</v>
      </c>
      <c r="FI62" s="45">
        <f ca="1"/>
        <v>7.880995808959014</v>
      </c>
      <c r="FJ62" s="45">
        <f ca="1"/>
        <v>8.186496369838693</v>
      </c>
      <c r="FK62" s="45">
        <f ca="1"/>
        <v>7.4743822703361502</v>
      </c>
      <c r="FL62" s="45">
        <f ca="1"/>
        <v>7.5091787019967882</v>
      </c>
      <c r="FM62" s="45">
        <f ca="1"/>
        <v>7.7885484842062169</v>
      </c>
      <c r="FN62" s="45">
        <f ca="1"/>
        <v>8.1799327769279557</v>
      </c>
      <c r="FO62" s="45">
        <f ca="1"/>
        <v>8.7598785295486579</v>
      </c>
      <c r="FP62" s="45">
        <f ca="1"/>
        <v>7.1102249193191795</v>
      </c>
      <c r="FQ62" s="45">
        <f ca="1"/>
        <v>4.6688698121309073</v>
      </c>
      <c r="FR62" s="45">
        <f ca="1"/>
        <v>3.3351487748622901</v>
      </c>
      <c r="FS62" s="45">
        <f ca="1"/>
        <v>3.4988350893258939</v>
      </c>
      <c r="FT62" s="45">
        <f ca="1"/>
        <v>3.5281581022739488</v>
      </c>
      <c r="FU62" s="45">
        <f ca="1"/>
        <v>3.827366629958135</v>
      </c>
      <c r="FV62" s="45">
        <f ca="1"/>
        <v>5.4458584903478453</v>
      </c>
      <c r="FW62" s="45">
        <f ca="1"/>
        <v>5.671936567783348</v>
      </c>
      <c r="FX62" s="45">
        <f ca="1"/>
        <v>6.5552590051889297</v>
      </c>
      <c r="FY62" s="45">
        <f ca="1"/>
        <v>7.9589710754156044</v>
      </c>
      <c r="FZ62" s="45">
        <f ca="1"/>
        <v>7.766389130115499</v>
      </c>
      <c r="GA62" s="45">
        <f ca="1"/>
        <v>7.8100246453285109</v>
      </c>
      <c r="GB62" s="45">
        <f ca="1"/>
        <v>10.549864613771433</v>
      </c>
      <c r="GC62" s="45">
        <f ca="1"/>
        <v>11.21456908857823</v>
      </c>
      <c r="GD62" s="45">
        <f ca="1"/>
        <v>11.603246868252754</v>
      </c>
      <c r="GE62" s="45">
        <f ca="1"/>
        <v>10.647427746891964</v>
      </c>
      <c r="GF62" s="45">
        <f ca="1"/>
        <v>10.687197183966632</v>
      </c>
      <c r="GG62" s="45">
        <f ca="1"/>
        <v>8.8497230075597599</v>
      </c>
      <c r="GH62" s="45">
        <f ca="1"/>
        <v>10.04820594406128</v>
      </c>
      <c r="GI62" s="45">
        <f ca="1"/>
        <v>10.487466294407852</v>
      </c>
      <c r="GJ62" s="45">
        <f ca="1"/>
        <v>11.541802943229669</v>
      </c>
      <c r="GK62" s="45">
        <f ca="1"/>
        <v>12.037464728951463</v>
      </c>
      <c r="GL62" s="45">
        <f ca="1"/>
        <v>10.81157505798339</v>
      </c>
      <c r="GM62" s="45">
        <f ca="1"/>
        <v>11.85804883360862</v>
      </c>
      <c r="GN62" s="45">
        <f ca="1"/>
        <v>11.809842130422595</v>
      </c>
      <c r="GO62" s="45">
        <f ca="1"/>
        <v>9.0859942184686702</v>
      </c>
      <c r="GP62" s="45">
        <f ca="1"/>
        <v>10.2624969252348</v>
      </c>
      <c r="GQ62" s="45">
        <f ca="1"/>
        <v>10.829463809609408</v>
      </c>
      <c r="GR62" s="45">
        <f ca="1"/>
        <v>10.389756042122841</v>
      </c>
      <c r="GS62" s="45">
        <f ca="1"/>
        <v>11.252236084699632</v>
      </c>
      <c r="GT62" s="45">
        <f ca="1"/>
        <v>10.410725871920576</v>
      </c>
      <c r="GU62" s="45">
        <f ca="1"/>
        <v>9.5920117814540902</v>
      </c>
      <c r="GV62" s="45">
        <f ca="1"/>
        <v>10.153418994784317</v>
      </c>
      <c r="GW62" s="45">
        <f ca="1"/>
        <v>11.125581879973424</v>
      </c>
      <c r="GX62" s="45">
        <f ca="1"/>
        <v>10.927961660385108</v>
      </c>
      <c r="GY62" s="45">
        <f ca="1"/>
        <v>10.812120503425604</v>
      </c>
      <c r="GZ62" s="45">
        <f ca="1"/>
        <v>10.454663186073333</v>
      </c>
      <c r="HA62" s="45">
        <f ca="1"/>
        <v>10.012185884356512</v>
      </c>
      <c r="HB62" s="45">
        <f ca="1"/>
        <v>12.640827615737905</v>
      </c>
      <c r="HC62" s="45">
        <f ca="1"/>
        <v>13.356626507163028</v>
      </c>
      <c r="HD62" s="45">
        <f ca="1"/>
        <v>13.198585354328159</v>
      </c>
      <c r="HE62" s="45">
        <f ca="1"/>
        <v>12.016141761660592</v>
      </c>
      <c r="HF62" s="45">
        <f ca="1"/>
        <v>8.9269448200464012</v>
      </c>
      <c r="HG62" s="45">
        <f ca="1"/>
        <v>7.4868585559129883</v>
      </c>
      <c r="HH62" s="45">
        <f ca="1"/>
        <v>8.1475708243847009</v>
      </c>
      <c r="HI62" s="45">
        <f ca="1"/>
        <v>6.937184307575194</v>
      </c>
      <c r="HJ62" s="45">
        <f ca="1"/>
        <v>6.0388411628008072</v>
      </c>
      <c r="HK62" s="45">
        <f ca="1"/>
        <v>3.7015653151273682</v>
      </c>
      <c r="HL62" s="45">
        <f ca="1"/>
        <v>2.4622735233307083</v>
      </c>
      <c r="HM62" s="45">
        <f ca="1"/>
        <v>3.5128491679429743</v>
      </c>
      <c r="HN62" s="45">
        <f ca="1"/>
        <v>2.478373181462274</v>
      </c>
      <c r="HO62" s="45">
        <f ca="1"/>
        <v>3.1507040852308137</v>
      </c>
      <c r="HP62" s="45">
        <f ca="1"/>
        <v>1.9456633579731033</v>
      </c>
      <c r="HQ62" s="45">
        <f ca="1"/>
        <v>-0.97333556735517845</v>
      </c>
      <c r="HR62" s="45">
        <f ca="1"/>
        <v>-0.31536736178395586</v>
      </c>
      <c r="HS62" s="45">
        <f ca="1"/>
        <v>5.013995793700218</v>
      </c>
      <c r="HT62" s="45">
        <f ca="1"/>
        <v>4.6670357573032391</v>
      </c>
      <c r="HU62" s="45">
        <f ca="1"/>
        <v>6.3536245690584394</v>
      </c>
      <c r="HV62" s="45">
        <f ca="1"/>
        <v>7.0730600091219173</v>
      </c>
      <c r="HW62" s="45">
        <f ca="1"/>
        <v>5.4265508716106581</v>
      </c>
      <c r="HX62" s="45">
        <f ca="1"/>
        <v>6.9242285696268198</v>
      </c>
      <c r="HY62" s="45">
        <f ca="1"/>
        <v>8.9054150093793965</v>
      </c>
      <c r="HZ62" s="45">
        <f ca="1"/>
        <v>10.035744903087647</v>
      </c>
      <c r="IA62" s="45">
        <f ca="1"/>
        <v>12.157409606695182</v>
      </c>
      <c r="IB62" s="45">
        <f ca="1"/>
        <v>16.53837995445727</v>
      </c>
      <c r="IC62" s="45">
        <f ca="1"/>
        <v>15.412992166042329</v>
      </c>
      <c r="ID62" s="45">
        <f ca="1"/>
        <v>14.896631542682655</v>
      </c>
      <c r="IE62" s="45">
        <f ca="1"/>
        <v>14.781989740848559</v>
      </c>
      <c r="IF62" s="45">
        <f ca="1"/>
        <v>14.590588041544009</v>
      </c>
      <c r="IG62" s="45">
        <f ca="1"/>
        <v>13.698307501316066</v>
      </c>
      <c r="IH62" s="45">
        <f ca="1"/>
        <v>13.779575651407242</v>
      </c>
      <c r="II62" s="45">
        <f ca="1"/>
        <v>13.676293742895126</v>
      </c>
      <c r="IJ62" s="45">
        <f ca="1"/>
        <v>10.823872080802914</v>
      </c>
      <c r="IK62" s="45">
        <f ca="1"/>
        <v>14.769280169606191</v>
      </c>
      <c r="IL62" s="45">
        <f ca="1"/>
        <v>19.48562395370007</v>
      </c>
      <c r="IM62" s="45">
        <f ca="1"/>
        <v>19.296339682459831</v>
      </c>
      <c r="IN62" s="45">
        <f ca="1"/>
        <v>15.46402963614463</v>
      </c>
      <c r="IO62" s="45">
        <f ca="1"/>
        <v>17.323993819713593</v>
      </c>
      <c r="IP62" s="45">
        <f ca="1"/>
        <v>13.443862119555462</v>
      </c>
      <c r="IQ62" s="45">
        <f ca="1"/>
        <v>12.180853993177408</v>
      </c>
      <c r="IR62" s="45">
        <f ca="1"/>
        <v>3.9774445102214884</v>
      </c>
      <c r="IS62" s="45">
        <f ca="1"/>
        <v>8.6928371819257677</v>
      </c>
      <c r="IT62" s="45">
        <f ca="1"/>
        <v>15.979091180920619</v>
      </c>
      <c r="IU62" s="45">
        <f ca="1"/>
        <v>16.205126746416113</v>
      </c>
      <c r="IV62" s="45">
        <f ca="1"/>
        <v>14.302169524669637</v>
      </c>
      <c r="IW62" s="45">
        <f ca="1"/>
        <v>16.632719314813613</v>
      </c>
      <c r="IX62" s="45">
        <f ca="1"/>
        <v>16.790097395539277</v>
      </c>
      <c r="IY62" s="45">
        <f ca="1"/>
        <v>16.312332418799414</v>
      </c>
      <c r="IZ62" s="45">
        <f ca="1"/>
        <v>16.594412828564643</v>
      </c>
      <c r="JA62" s="45">
        <f ca="1"/>
        <v>12.718566430449471</v>
      </c>
      <c r="JB62" s="45">
        <f ca="1"/>
        <v>9.5126002489328698</v>
      </c>
      <c r="JC62" s="45">
        <f ca="1"/>
        <v>9.5874967707395626</v>
      </c>
      <c r="JD62" s="45">
        <f ca="1"/>
        <v>8.5781956676244704</v>
      </c>
      <c r="JE62" s="45">
        <f ca="1"/>
        <v>10.314563702702529</v>
      </c>
      <c r="JF62" s="45">
        <f ca="1"/>
        <v>14.243459178328507</v>
      </c>
      <c r="JG62" s="45">
        <f ca="1"/>
        <v>15.208955465197562</v>
      </c>
      <c r="JH62" s="45">
        <f ca="1"/>
        <v>14.400776765584965</v>
      </c>
      <c r="JI62" s="45">
        <f ca="1"/>
        <v>13.746982806801796</v>
      </c>
      <c r="JJ62" s="45">
        <f ca="1"/>
        <v>14.650421810746181</v>
      </c>
      <c r="JK62" s="45">
        <f ca="1"/>
        <v>13.546064345598211</v>
      </c>
      <c r="JL62" s="45">
        <f ca="1"/>
        <v>15.577355038762065</v>
      </c>
      <c r="JM62" s="45">
        <f ca="1"/>
        <v>18.369401694059349</v>
      </c>
      <c r="JN62" s="45">
        <f ca="1"/>
        <v>23.914999634027481</v>
      </c>
      <c r="JO62" s="45">
        <f ca="1"/>
        <v>25.873007235646241</v>
      </c>
      <c r="JP62" s="45">
        <f ca="1"/>
        <v>24.071366754770267</v>
      </c>
      <c r="JQ62" s="45">
        <f ca="1"/>
        <v>19.959781127572043</v>
      </c>
      <c r="JR62" s="45">
        <f ca="1"/>
        <v>18.07422918391228</v>
      </c>
      <c r="JS62" s="45">
        <f ca="1"/>
        <v>15.397373446226112</v>
      </c>
      <c r="JT62" s="45">
        <f ca="1"/>
        <v>13.258889741778376</v>
      </c>
      <c r="JU62" s="45">
        <f ca="1"/>
        <v>12.912236660599689</v>
      </c>
      <c r="JV62" s="45">
        <f ca="1"/>
        <v>10.501014850974087</v>
      </c>
      <c r="JW62" s="45">
        <f ca="1"/>
        <v>10.668432677149781</v>
      </c>
      <c r="JX62" s="45">
        <f ca="1"/>
        <v>9.7510535742044624</v>
      </c>
      <c r="JY62" s="45">
        <f ca="1"/>
        <v>8.7529585171938038</v>
      </c>
      <c r="JZ62" s="45">
        <f ca="1"/>
        <v>8.3684105905294359</v>
      </c>
      <c r="KA62" s="45">
        <f ca="1"/>
        <v>9.7106585923433215</v>
      </c>
      <c r="KB62" s="45">
        <f ca="1"/>
        <v>8.1271898703575118</v>
      </c>
      <c r="KC62" s="45">
        <f ca="1"/>
        <v>8.6741154670715446</v>
      </c>
      <c r="KD62" s="45">
        <f ca="1"/>
        <v>6.7130677049160283</v>
      </c>
      <c r="KE62" s="45">
        <f ca="1"/>
        <v>9.9049771167040035</v>
      </c>
      <c r="KF62" s="45">
        <f ca="1"/>
        <v>11.448496974706643</v>
      </c>
      <c r="KG62" s="45">
        <f ca="1"/>
        <v>10.442619953870775</v>
      </c>
      <c r="KH62" s="45">
        <f ca="1"/>
        <v>12.345866623520834</v>
      </c>
      <c r="KI62" s="45">
        <f ca="1"/>
        <v>13.16454597187041</v>
      </c>
      <c r="KJ62" s="45">
        <f ca="1"/>
        <v>12.79064992761613</v>
      </c>
      <c r="KK62" s="45">
        <f ca="1"/>
        <v>9.7076669250726582</v>
      </c>
      <c r="KL62" s="45">
        <f ca="1"/>
        <v>9.2374004606008668</v>
      </c>
      <c r="KM62" s="45">
        <f ca="1"/>
        <v>9.8248591450452807</v>
      </c>
      <c r="KN62" s="45">
        <f ca="1"/>
        <v>8.3467276568412387</v>
      </c>
      <c r="KO62" s="45">
        <f ca="1"/>
        <v>8.2286086757183341</v>
      </c>
      <c r="KP62" s="45">
        <f ca="1"/>
        <v>8.6513117541074678</v>
      </c>
      <c r="KQ62" s="45">
        <f ca="1"/>
        <v>7.545635074496289</v>
      </c>
      <c r="KR62" s="45">
        <f ca="1"/>
        <v>5.9428907690048618</v>
      </c>
      <c r="KS62" s="45">
        <f ca="1"/>
        <v>6.8384541828632734</v>
      </c>
      <c r="KT62" s="45">
        <f ca="1"/>
        <v>8.6008507379293349</v>
      </c>
      <c r="KU62" s="45">
        <f ca="1"/>
        <v>10.417452466964761</v>
      </c>
      <c r="KV62" s="45">
        <f ca="1"/>
        <v>10.355233566999431</v>
      </c>
      <c r="KW62" s="45">
        <f ca="1"/>
        <v>9.5958840984106075</v>
      </c>
      <c r="KX62" s="45">
        <f ca="1"/>
        <v>8.9197412477731461</v>
      </c>
      <c r="KY62" s="45">
        <f ca="1"/>
        <v>8.230685832023596</v>
      </c>
      <c r="KZ62" s="45">
        <f ca="1"/>
        <v>6.5749818749427789</v>
      </c>
      <c r="LA62" s="45">
        <f ca="1"/>
        <v>8.9985751054286993</v>
      </c>
      <c r="LB62" s="45">
        <f ca="1"/>
        <v>8.7969449779987485</v>
      </c>
      <c r="LC62" s="45">
        <f ca="1"/>
        <v>10.615128311276465</v>
      </c>
      <c r="LD62" s="45">
        <f ca="1"/>
        <v>11.79711325585842</v>
      </c>
      <c r="LE62" s="45">
        <f ca="1"/>
        <v>12.571384182572359</v>
      </c>
      <c r="LF62" s="45">
        <f ca="1"/>
        <v>12.374395854949938</v>
      </c>
      <c r="LG62" s="45">
        <f ca="1"/>
        <v>12.884755479812611</v>
      </c>
      <c r="LH62" s="45">
        <f ca="1"/>
        <v>12.68641478240491</v>
      </c>
      <c r="LI62" s="45">
        <f ca="1"/>
        <v>11.276636444807053</v>
      </c>
      <c r="LJ62" s="45">
        <f ca="1"/>
        <v>9.7058172522783082</v>
      </c>
      <c r="LK62" s="45">
        <f ca="1"/>
        <v>9.0062374974489501</v>
      </c>
      <c r="LL62" s="45">
        <f ca="1"/>
        <v>8.9073454982042506</v>
      </c>
      <c r="LM62" s="45">
        <f ca="1"/>
        <v>6.8260206967592296</v>
      </c>
      <c r="LN62" s="45">
        <f ca="1"/>
        <v>8.9505674908160984</v>
      </c>
      <c r="LO62" s="45">
        <f ca="1"/>
        <v>7.8324954274893059</v>
      </c>
      <c r="LP62" s="45">
        <f ca="1"/>
        <v>8.0908211202621203</v>
      </c>
      <c r="LQ62" s="45">
        <f ca="1"/>
        <v>7.9471993170976702</v>
      </c>
      <c r="LR62" s="45">
        <f ca="1"/>
        <v>8.8476736410856063</v>
      </c>
      <c r="LS62" s="45">
        <f ca="1"/>
        <v>11.28884875380993</v>
      </c>
      <c r="LT62" s="45">
        <f ca="1"/>
        <v>10.408120739936834</v>
      </c>
      <c r="LU62" s="45">
        <f ca="1"/>
        <v>9.6279172722101407</v>
      </c>
      <c r="LV62" s="45">
        <f ca="1"/>
        <v>8.3753622272014638</v>
      </c>
      <c r="LW62" s="45">
        <f ca="1"/>
        <v>6.9538226455449887</v>
      </c>
      <c r="LX62" s="45">
        <f ca="1"/>
        <v>5.0146327185630639</v>
      </c>
      <c r="LY62" s="45">
        <f ca="1"/>
        <v>1.7909850171804464</v>
      </c>
      <c r="LZ62" s="45">
        <f ca="1"/>
        <v>2.9857931867837806</v>
      </c>
      <c r="MA62" s="45">
        <f ca="1"/>
        <v>5.0490498172044909</v>
      </c>
      <c r="MB62" s="45">
        <f ca="1"/>
        <v>6.5477533464431588</v>
      </c>
      <c r="MC62" s="45" t="str">
        <f ca="1"/>
        <v>-</v>
      </c>
      <c r="MD62" s="45" t="str">
        <f ca="1"/>
        <v>-</v>
      </c>
      <c r="ME62" s="45" t="str">
        <f ca="1"/>
        <v>-</v>
      </c>
      <c r="MF62" s="45" t="str">
        <f ca="1"/>
        <v>-</v>
      </c>
      <c r="MG62" s="45" t="str">
        <f ca="1"/>
        <v>-</v>
      </c>
      <c r="MH62" s="45" t="str">
        <f ca="1"/>
        <v>-</v>
      </c>
      <c r="MI62" s="45" t="str">
        <f ca="1"/>
        <v>-</v>
      </c>
      <c r="MJ62" s="45" t="str">
        <f ca="1"/>
        <v>-</v>
      </c>
      <c r="MK62" s="45" t="str">
        <f ca="1"/>
        <v>-</v>
      </c>
      <c r="ML62" s="45" t="str">
        <f ca="1"/>
        <v>-</v>
      </c>
      <c r="MM62" s="45" t="str">
        <f ca="1"/>
        <v>-</v>
      </c>
      <c r="MN62" s="45" t="str">
        <f ca="1"/>
        <v>-</v>
      </c>
      <c r="MO62" s="45" t="str">
        <f ca="1"/>
        <v>-</v>
      </c>
      <c r="MP62" s="45" t="str">
        <f ca="1"/>
        <v>-</v>
      </c>
      <c r="MQ62" s="45" t="str">
        <f ca="1"/>
        <v>-</v>
      </c>
      <c r="MR62" s="45" t="str">
        <f ca="1"/>
        <v>-</v>
      </c>
      <c r="MS62" s="45" t="str">
        <f ca="1"/>
        <v>-</v>
      </c>
      <c r="MT62" s="45" t="str">
        <f ca="1"/>
        <v>-</v>
      </c>
      <c r="MU62" s="45" t="str">
        <f ca="1"/>
        <v>-</v>
      </c>
      <c r="MV62" s="45" t="str">
        <f ca="1"/>
        <v>-</v>
      </c>
      <c r="MW62" s="45" t="str">
        <f ca="1"/>
        <v>-</v>
      </c>
      <c r="MX62" s="45" t="str">
        <f ca="1"/>
        <v>-</v>
      </c>
      <c r="MY62" s="45" t="str">
        <f ca="1"/>
        <v>-</v>
      </c>
      <c r="MZ62" s="45" t="str">
        <f ca="1"/>
        <v>-</v>
      </c>
      <c r="NA62" s="45" t="str">
        <f ca="1"/>
        <v>-</v>
      </c>
      <c r="NB62" s="45" t="str">
        <f ca="1"/>
        <v>-</v>
      </c>
      <c r="NC62" s="45" t="str">
        <f ca="1"/>
        <v>-</v>
      </c>
      <c r="ND62" s="45" t="str">
        <f ca="1"/>
        <v>-</v>
      </c>
      <c r="NE62" s="45" t="str">
        <f ca="1"/>
        <v>-</v>
      </c>
      <c r="NF62" s="45" t="str">
        <f ca="1"/>
        <v>-</v>
      </c>
      <c r="NG62" s="45" t="str">
        <f ca="1"/>
        <v>-</v>
      </c>
      <c r="NH62" s="45" t="str">
        <f ca="1"/>
        <v>-</v>
      </c>
      <c r="NI62" s="45" t="str">
        <f ca="1"/>
        <v>-</v>
      </c>
      <c r="NJ62" s="45" t="str">
        <f ca="1"/>
        <v>-</v>
      </c>
      <c r="NK62" s="45" t="str">
        <f ca="1"/>
        <v>-</v>
      </c>
      <c r="NL62" s="45" t="str">
        <f ca="1"/>
        <v>-</v>
      </c>
      <c r="NM62" s="45" t="str">
        <f ca="1"/>
        <v>-</v>
      </c>
      <c r="NN62" s="45" t="str">
        <f ca="1"/>
        <v>-</v>
      </c>
      <c r="NO62" s="45" t="str">
        <f ca="1"/>
        <v>-</v>
      </c>
      <c r="NP62" s="45" t="str">
        <f ca="1"/>
        <v>-</v>
      </c>
      <c r="NQ62" s="45" t="str">
        <f ca="1"/>
        <v>-</v>
      </c>
      <c r="NR62" s="45" t="str">
        <f ca="1"/>
        <v>-</v>
      </c>
      <c r="NS62" s="45" t="str">
        <f ca="1"/>
        <v>-</v>
      </c>
      <c r="NT62" s="45" t="str">
        <f ca="1"/>
        <v>-</v>
      </c>
      <c r="NU62" s="45" t="str">
        <f ca="1"/>
        <v>-</v>
      </c>
      <c r="NV62" s="45" t="str">
        <f ca="1"/>
        <v>-</v>
      </c>
      <c r="NW62" s="45" t="str">
        <f ca="1"/>
        <v>-</v>
      </c>
      <c r="NX62" s="45" t="str">
        <f ca="1"/>
        <v>-</v>
      </c>
      <c r="NY62" s="45" t="str">
        <f ca="1"/>
        <v>-</v>
      </c>
      <c r="NZ62" s="45" t="str">
        <f ca="1"/>
        <v>-</v>
      </c>
      <c r="OA62" s="45" t="str">
        <f ca="1"/>
        <v>-</v>
      </c>
      <c r="OB62" s="45" t="str">
        <f ca="1"/>
        <v>-</v>
      </c>
      <c r="OC62" s="45" t="str">
        <f ca="1"/>
        <v>-</v>
      </c>
      <c r="OD62" s="45" t="str">
        <f ca="1"/>
        <v>-</v>
      </c>
      <c r="OE62" s="45" t="str">
        <f ca="1"/>
        <v>-</v>
      </c>
      <c r="OF62" s="45" t="str">
        <f ca="1"/>
        <v>-</v>
      </c>
      <c r="OG62" s="45" t="str">
        <f ca="1"/>
        <v>-</v>
      </c>
      <c r="OH62" s="45" t="str">
        <f ca="1"/>
        <v>-</v>
      </c>
      <c r="OI62" s="45" t="str">
        <f ca="1"/>
        <v>-</v>
      </c>
      <c r="OJ62" s="45" t="str">
        <f ca="1"/>
        <v>-</v>
      </c>
      <c r="OK62" s="45" t="str">
        <f ca="1"/>
        <v>-</v>
      </c>
      <c r="OL62" s="45" t="str">
        <f ca="1"/>
        <v>-</v>
      </c>
      <c r="OM62" s="45" t="str">
        <f ca="1"/>
        <v>-</v>
      </c>
      <c r="ON62" s="45" t="str">
        <f ca="1"/>
        <v>-</v>
      </c>
      <c r="OO62" s="45" t="str">
        <f ca="1"/>
        <v>-</v>
      </c>
      <c r="OP62" s="45" t="str">
        <f ca="1"/>
        <v>-</v>
      </c>
      <c r="OQ62" s="45" t="str">
        <f ca="1"/>
        <v>-</v>
      </c>
      <c r="OR62" s="45" t="str">
        <f ca="1"/>
        <v>-</v>
      </c>
      <c r="OS62" s="45" t="str">
        <f ca="1"/>
        <v>-</v>
      </c>
      <c r="OT62" s="45" t="str">
        <f ca="1"/>
        <v>-</v>
      </c>
      <c r="OU62" s="45" t="str">
        <f ca="1"/>
        <v>-</v>
      </c>
      <c r="OV62" s="45" t="str">
        <f ca="1"/>
        <v>-</v>
      </c>
      <c r="OW62" s="45" t="str">
        <f ca="1"/>
        <v>-</v>
      </c>
      <c r="OX62" s="45" t="str">
        <f ca="1"/>
        <v>-</v>
      </c>
      <c r="OY62" s="45" t="str">
        <f ca="1"/>
        <v>-</v>
      </c>
      <c r="OZ62" s="45" t="str">
        <f ca="1"/>
        <v>-</v>
      </c>
      <c r="PA62" s="45" t="str">
        <f ca="1"/>
        <v>-</v>
      </c>
      <c r="PB62" s="45" t="str">
        <f ca="1"/>
        <v>-</v>
      </c>
      <c r="PC62" s="45" t="str">
        <f ca="1"/>
        <v>-</v>
      </c>
      <c r="PD62" s="45" t="str">
        <f ca="1"/>
        <v>-</v>
      </c>
      <c r="PE62" s="45" t="str">
        <f ca="1"/>
        <v>-</v>
      </c>
      <c r="PF62" s="45" t="str">
        <f ca="1"/>
        <v>-</v>
      </c>
      <c r="PG62" s="45" t="str">
        <f ca="1"/>
        <v>-</v>
      </c>
      <c r="PH62" s="45" t="str">
        <f ca="1"/>
        <v>-</v>
      </c>
      <c r="PI62" s="45" t="str">
        <f ca="1"/>
        <v>-</v>
      </c>
      <c r="PJ62" s="45" t="str">
        <f ca="1"/>
        <v>-</v>
      </c>
      <c r="PK62" s="45" t="str">
        <f ca="1"/>
        <v>-</v>
      </c>
      <c r="PL62" s="45" t="str">
        <f ca="1"/>
        <v>-</v>
      </c>
      <c r="PM62" s="45" t="str">
        <f ca="1"/>
        <v>-</v>
      </c>
      <c r="PN62" s="45" t="str">
        <f ca="1"/>
        <v>-</v>
      </c>
      <c r="PO62" s="45" t="str">
        <f ca="1"/>
        <v>-</v>
      </c>
      <c r="PP62" s="45" t="str">
        <f ca="1"/>
        <v>-</v>
      </c>
      <c r="PQ62" s="45" t="str">
        <f ca="1"/>
        <v>-</v>
      </c>
      <c r="PR62" s="45" t="str">
        <f ca="1"/>
        <v>-</v>
      </c>
      <c r="PS62" s="45" t="str">
        <f ca="1"/>
        <v>-</v>
      </c>
      <c r="PT62" s="45" t="str">
        <f ca="1"/>
        <v>-</v>
      </c>
      <c r="PU62" s="45" t="str">
        <f ca="1"/>
        <v>-</v>
      </c>
      <c r="PV62" s="45" t="str">
        <f ca="1"/>
        <v>-</v>
      </c>
      <c r="PW62" s="45" t="str">
        <f ca="1"/>
        <v>-</v>
      </c>
      <c r="PX62" s="45" t="str">
        <f ca="1"/>
        <v>-</v>
      </c>
      <c r="PY62" s="45" t="str">
        <f ca="1"/>
        <v>-</v>
      </c>
      <c r="PZ62" s="45" t="str">
        <f ca="1"/>
        <v>-</v>
      </c>
      <c r="QA62" s="45" t="str">
        <f ca="1"/>
        <v>-</v>
      </c>
      <c r="QB62" s="45" t="str">
        <f ca="1"/>
        <v>-</v>
      </c>
      <c r="QC62" s="45" t="str">
        <f ca="1"/>
        <v>-</v>
      </c>
      <c r="QD62" s="45" t="str">
        <f ca="1"/>
        <v>-</v>
      </c>
      <c r="QE62" s="45" t="str">
        <f ca="1"/>
        <v>-</v>
      </c>
      <c r="QF62" s="45" t="str">
        <f ca="1"/>
        <v>-</v>
      </c>
      <c r="QG62" s="45" t="str">
        <f ca="1"/>
        <v>-</v>
      </c>
      <c r="QH62" s="45" t="str">
        <f ca="1"/>
        <v>-</v>
      </c>
      <c r="QI62" s="45" t="str">
        <f ca="1"/>
        <v>-</v>
      </c>
      <c r="QJ62" s="45" t="str">
        <f ca="1"/>
        <v>-</v>
      </c>
      <c r="QK62" s="45" t="str">
        <f ca="1"/>
        <v>-</v>
      </c>
      <c r="QL62" s="45" t="str">
        <f ca="1"/>
        <v>-</v>
      </c>
      <c r="QM62" s="45" t="str">
        <f ca="1"/>
        <v>-</v>
      </c>
      <c r="QN62" s="45" t="str">
        <f ca="1"/>
        <v>-</v>
      </c>
      <c r="QO62" s="45" t="str">
        <f ca="1"/>
        <v>-</v>
      </c>
      <c r="QP62" s="45" t="str">
        <f ca="1"/>
        <v>-</v>
      </c>
      <c r="QQ62" s="45" t="str">
        <f ca="1"/>
        <v>-</v>
      </c>
      <c r="QR62" s="45" t="str">
        <f ca="1"/>
        <v>-</v>
      </c>
      <c r="QS62" s="45" t="str">
        <f ca="1"/>
        <v>-</v>
      </c>
      <c r="QT62" s="45" t="str">
        <f ca="1"/>
        <v>-</v>
      </c>
      <c r="QU62" s="45" t="str">
        <f ca="1"/>
        <v>-</v>
      </c>
      <c r="QV62" s="45" t="str">
        <f ca="1"/>
        <v>-</v>
      </c>
      <c r="QW62" s="45" t="str">
        <f ca="1"/>
        <v>-</v>
      </c>
      <c r="QX62" s="45" t="str">
        <f ca="1"/>
        <v>-</v>
      </c>
      <c r="QY62" s="45" t="str">
        <f ca="1"/>
        <v>-</v>
      </c>
      <c r="QZ62" s="45" t="str">
        <f ca="1"/>
        <v>-</v>
      </c>
      <c r="RA62" s="45" t="str">
        <f ca="1"/>
        <v>-</v>
      </c>
      <c r="RB62" s="45" t="str">
        <f ca="1"/>
        <v>-</v>
      </c>
      <c r="RC62" s="45" t="str">
        <f ca="1"/>
        <v>-</v>
      </c>
      <c r="RD62" s="45" t="str">
        <f ca="1"/>
        <v>-</v>
      </c>
      <c r="RE62" s="45" t="str">
        <f ca="1"/>
        <v>-</v>
      </c>
      <c r="RF62" s="45" t="str">
        <f ca="1"/>
        <v>-</v>
      </c>
      <c r="RG62" s="45" t="str">
        <f ca="1"/>
        <v>-</v>
      </c>
      <c r="RH62" s="45" t="str">
        <f ca="1"/>
        <v>-</v>
      </c>
      <c r="RI62" s="45" t="str">
        <f ca="1"/>
        <v>-</v>
      </c>
      <c r="RJ62" s="45" t="str">
        <f ca="1"/>
        <v>-</v>
      </c>
      <c r="RK62" s="45" t="str">
        <f ca="1"/>
        <v>-</v>
      </c>
      <c r="RL62" s="45" t="str">
        <f ca="1"/>
        <v>-</v>
      </c>
      <c r="RM62" s="45" t="str">
        <f ca="1"/>
        <v>-</v>
      </c>
      <c r="RN62" s="45" t="str">
        <f ca="1"/>
        <v>-</v>
      </c>
      <c r="RO62" s="45" t="str">
        <f ca="1"/>
        <v>-</v>
      </c>
      <c r="RP62" s="45" t="str">
        <f ca="1"/>
        <v>-</v>
      </c>
      <c r="RQ62" s="45" t="str">
        <f ca="1"/>
        <v>-</v>
      </c>
      <c r="RR62" s="45" t="str">
        <f ca="1"/>
        <v>-</v>
      </c>
      <c r="RS62" s="45" t="str">
        <f ca="1"/>
        <v>-</v>
      </c>
      <c r="RT62" s="45" t="str">
        <f ca="1"/>
        <v>-</v>
      </c>
      <c r="RU62" s="45" t="str">
        <f ca="1"/>
        <v>-</v>
      </c>
      <c r="RV62" s="45" t="str">
        <f ca="1"/>
        <v>-</v>
      </c>
      <c r="RW62" s="45" t="str">
        <f ca="1"/>
        <v>-</v>
      </c>
      <c r="RX62" s="45" t="str">
        <f ca="1"/>
        <v>-</v>
      </c>
      <c r="RY62" s="45" t="str">
        <f ca="1"/>
        <v>-</v>
      </c>
      <c r="RZ62" s="45" t="str">
        <f ca="1"/>
        <v>-</v>
      </c>
      <c r="SA62" s="45" t="str">
        <f ca="1"/>
        <v>-</v>
      </c>
      <c r="SB62" s="45" t="str">
        <f ca="1"/>
        <v>-</v>
      </c>
      <c r="SC62" s="45" t="str">
        <f ca="1"/>
        <v>-</v>
      </c>
      <c r="SD62" s="45" t="str">
        <f ca="1"/>
        <v>-</v>
      </c>
      <c r="SE62" s="45" t="str">
        <f ca="1"/>
        <v>-</v>
      </c>
      <c r="SF62" s="45" t="str">
        <f ca="1"/>
        <v>-</v>
      </c>
      <c r="SG62" s="45" t="str">
        <f ca="1"/>
        <v>-</v>
      </c>
      <c r="SH62" s="45" t="str">
        <f ca="1"/>
        <v>-</v>
      </c>
      <c r="SI62" s="45" t="str">
        <f ca="1"/>
        <v>-</v>
      </c>
      <c r="SJ62" s="45" t="str">
        <f ca="1"/>
        <v>-</v>
      </c>
      <c r="SK62" s="45" t="str">
        <f ca="1"/>
        <v>-</v>
      </c>
      <c r="SL62" s="45" t="str">
        <f ca="1"/>
        <v>-</v>
      </c>
      <c r="SM62" s="45" t="str">
        <f ca="1"/>
        <v>-</v>
      </c>
      <c r="SN62" s="45" t="str">
        <f ca="1"/>
        <v>-</v>
      </c>
      <c r="SO62" s="45" t="str">
        <f ca="1"/>
        <v>-</v>
      </c>
      <c r="SP62" s="45" t="str">
        <f ca="1"/>
        <v>-</v>
      </c>
      <c r="SQ62" s="43" t="str">
        <f ca="1"/>
        <v>-</v>
      </c>
      <c r="SR62" s="43" t="str">
        <f ca="1"/>
        <v>-</v>
      </c>
      <c r="SS62" s="43" t="str">
        <f ca="1"/>
        <v>-</v>
      </c>
      <c r="ST62" s="43" t="str">
        <f ca="1"/>
        <v>-</v>
      </c>
      <c r="SU62" s="43" t="str">
        <f ca="1"/>
        <v>-</v>
      </c>
      <c r="SV62" s="43" t="str">
        <f ca="1"/>
        <v>-</v>
      </c>
    </row>
    <row r="63" spans="3:516" x14ac:dyDescent="0.25">
      <c r="C63" s="46" t="s">
        <v>508</v>
      </c>
      <c r="F63" s="45" cm="1">
        <f t="array" aca="1" ref="F63" ca="1">MIN(IFERROR(IF(OFFSET(bHist!$A$1,_xlfn.XMATCH($C$59,bHist!B:B,0)-1,3,1,500)=0,"-",OFFSET(bHist!$A$1,_xlfn.XMATCH($C$59,bHist!B:B,0)-1,3,1,500))-IF(OFFSET(bHist!$A$1,_xlfn.XMATCH(C63,bHist!B:B,0)-1,3,1,500)=0,"-",OFFSET(bHist!$A$1,_xlfn.XMATCH(C63,bHist!B:B,0)-1,3,1,500)),"-"))</f>
        <v>0</v>
      </c>
      <c r="G63" s="45" cm="1">
        <f t="array" aca="1" ref="G63" ca="1">AVERAGE(IFERROR(IF(OFFSET(bHist!$A$1,_xlfn.XMATCH($C$59,bHist!B:B,0)-1,3,1,500)=0,"-",OFFSET(bHist!$A$1,_xlfn.XMATCH($C$59,bHist!B:B,0)-1,3,1,500))-IF(OFFSET(bHist!$A$1,_xlfn.XMATCH(C63,bHist!B:B,0)-1,3,1,500)=0,"-",OFFSET(bHist!$A$1,_xlfn.XMATCH(C63,bHist!B:B,0)-1,3,1,500)),"-"))</f>
        <v>0</v>
      </c>
      <c r="H63" s="45" cm="1">
        <f t="array" aca="1" ref="H63" ca="1">MAX(IFERROR(IF(OFFSET(bHist!$A$1,_xlfn.XMATCH($C$59,bHist!B:B,0)-1,3,1,500)=0,"-",OFFSET(bHist!$A$1,_xlfn.XMATCH($C$59,bHist!B:B,0)-1,3,1,500))-IF(OFFSET(bHist!$A$1,_xlfn.XMATCH(C63,bHist!B:B,0)-1,3,1,500)=0,"-",OFFSET(bHist!$A$1,_xlfn.XMATCH(C63,bHist!B:B,0)-1,3,1,500)),"-"))</f>
        <v>0</v>
      </c>
      <c r="I63" s="45" cm="1">
        <f t="array" aca="1" ref="I63" ca="1">_xlfn.STDEV.P(IFERROR(IF(OFFSET(bHist!$A$1,_xlfn.XMATCH($C$59,bHist!B:B,0)-1,3,1,500)=0,"-",OFFSET(bHist!$A$1,_xlfn.XMATCH($C$59,bHist!B:B,0)-1,3,1,500))-IF(OFFSET(bHist!$A$1,_xlfn.XMATCH(C63,bHist!B:B,0)-1,3,1,500)=0,"-",OFFSET(bHist!$A$1,_xlfn.XMATCH(C63,bHist!B:B,0)-1,3,1,500)),"-"))</f>
        <v>0</v>
      </c>
      <c r="J63" s="45" cm="1">
        <f t="array" aca="1" ref="J63" ca="1">INDEX((IFERROR(IF(OFFSET(bHist!$A$1,_xlfn.XMATCH($C$59,bHist!B:B,0)-1,3,1,500)=0,"-",OFFSET(bHist!$A$1,_xlfn.XMATCH($C$59,bHist!B:B,0)-1,3,1,500))-IF(OFFSET(bHist!$A$1,_xlfn.XMATCH(C63,bHist!B:B,0)-1,3,1,500)=0,"-",OFFSET(bHist!$A$1,_xlfn.XMATCH(C63,bHist!B:B,0)-1,3,1,500)),"-")),1)</f>
        <v>0</v>
      </c>
      <c r="K63" s="51" t="e">
        <f t="shared" ca="1" si="8"/>
        <v>#DIV/0!</v>
      </c>
      <c r="L63" s="51" cm="1">
        <f t="array" aca="1" ref="L63" ca="1">SLOPE((IFERROR(IF(OFFSET(bHist!$A$1,_xlfn.XMATCH($C$59,bHist!B:B,0)-1,3,1,500)=0,"-",OFFSET(bHist!$A$1,_xlfn.XMATCH($C$59,bHist!B:B,0)-1,3,1,500))-IF(OFFSET(bHist!$A$1,_xlfn.XMATCH(C63,bHist!B:B,0)-1,3,1,500)=0,"-",OFFSET(bHist!$A$1,_xlfn.XMATCH(C63,bHist!B:B,0)-1,3,1,500)),"-")),OFFSET(bHist!$A$1,0,3,1,500))</f>
        <v>0</v>
      </c>
      <c r="M63" s="45" cm="1">
        <f t="array" aca="1" ref="M63" ca="1">INTERCEPT((IFERROR(IF(OFFSET(bHist!$A$1,_xlfn.XMATCH($C$59,bHist!$B:$B,0)-1,3,1,500)=0,"-",OFFSET(bHist!$A$1,_xlfn.XMATCH($C$59,bHist!$B:$B,0)-1,3,1,500))-IF(OFFSET(bHist!$A$1,_xlfn.XMATCH(C63,bHist!$B:$B,0)-1,3,1,500)=0,"-",OFFSET(bHist!$A$1,_xlfn.XMATCH(C63,bHist!$B:$B,0)-1,3,1,500)),"-")),OFFSET(bHist!$A$1,0,3,1,500))</f>
        <v>0</v>
      </c>
      <c r="N63" s="45" cm="1">
        <f t="array" aca="1" ref="N63" ca="1">STEYX((IFERROR(IF(OFFSET(bHist!$A$1,_xlfn.XMATCH($C$59,bHist!B:B,0)-1,3,1,500)=0,"-",OFFSET(bHist!$A$1,_xlfn.XMATCH($C$59,bHist!B:B,0)-1,3,1,500))-IF(OFFSET(bHist!$A$1,_xlfn.XMATCH(C63,bHist!B:B,0)-1,3,1,500)=0,"-",OFFSET(bHist!$A$1,_xlfn.XMATCH(C63,bHist!B:B,0)-1,3,1,500)),"-")),OFFSET(bHist!$A$1,0,3,1,500))</f>
        <v>0</v>
      </c>
      <c r="O63" s="51" cm="1">
        <f t="array" aca="1" ref="O63" ca="1">CORREL(IF(OFFSET(bHist!$A$1,_xlfn.XMATCH($C$59,bHist!B:B,0)-1,3,1,500)=0,"-",OFFSET(bHist!$A$1,_xlfn.XMATCH($C$59,bHist!B:B,0)-1,3,1,500)),IF(OFFSET(bHist!$A$1,_xlfn.XMATCH(C63,bHist!B:B,0)-1,3,1,500)=0,"-",OFFSET(bHist!$A$1,_xlfn.XMATCH(C63,bHist!B:B,0)-1,3,1,500)))</f>
        <v>1</v>
      </c>
      <c r="P63" s="51" t="e" cm="1">
        <f t="array" aca="1" ref="P63" ca="1">CORREL((IFERROR(IF(OFFSET(bHist!$A$1,_xlfn.XMATCH($C$59,bHist!B:B,0)-1,3,1,500)=0,"-",OFFSET(bHist!$A$1,_xlfn.XMATCH($C$59,bHist!B:B,0)-1,3,1,500))-IF(OFFSET(bHist!$A$1,_xlfn.XMATCH(C63,bHist!B:B,0)-1,3,1,500)=0,"-",OFFSET(bHist!$A$1,_xlfn.XMATCH(C63,bHist!B:B,0)-1,3,1,500)),"-")),OFFSET(bHist!$A$1,0,3,1,500))</f>
        <v>#DIV/0!</v>
      </c>
      <c r="Q63" s="45" cm="1">
        <f t="array" aca="1" ref="Q63:SV63" ca="1">(IFERROR(IF(OFFSET(bHist!$A$1,_xlfn.XMATCH($C$59,bHist!B:B,0)-1,3,1,500)=0,"-",OFFSET(bHist!$A$1,_xlfn.XMATCH($C$59,bHist!B:B,0)-1,3,1,500))-IF(OFFSET(bHist!$A$1,_xlfn.XMATCH(C63,bHist!B:B,0)-1,3,1,500)=0,"-",OFFSET(bHist!$A$1,_xlfn.XMATCH(C63,bHist!B:B,0)-1,3,1,500)),"-"))</f>
        <v>0</v>
      </c>
      <c r="R63" s="45">
        <f ca="1"/>
        <v>0</v>
      </c>
      <c r="S63" s="45">
        <f ca="1"/>
        <v>0</v>
      </c>
      <c r="T63" s="45">
        <f ca="1"/>
        <v>0</v>
      </c>
      <c r="U63" s="45">
        <f ca="1"/>
        <v>0</v>
      </c>
      <c r="V63" s="45">
        <f ca="1"/>
        <v>0</v>
      </c>
      <c r="W63" s="45">
        <f ca="1"/>
        <v>0</v>
      </c>
      <c r="X63" s="45">
        <f ca="1"/>
        <v>0</v>
      </c>
      <c r="Y63" s="45">
        <f ca="1"/>
        <v>0</v>
      </c>
      <c r="Z63" s="45">
        <f ca="1"/>
        <v>0</v>
      </c>
      <c r="AA63" s="45">
        <f ca="1"/>
        <v>0</v>
      </c>
      <c r="AB63" s="45">
        <f ca="1"/>
        <v>0</v>
      </c>
      <c r="AC63" s="45">
        <f ca="1"/>
        <v>0</v>
      </c>
      <c r="AD63" s="45">
        <f ca="1"/>
        <v>0</v>
      </c>
      <c r="AE63" s="45">
        <f ca="1"/>
        <v>0</v>
      </c>
      <c r="AF63" s="45">
        <f ca="1"/>
        <v>0</v>
      </c>
      <c r="AG63" s="45">
        <f ca="1"/>
        <v>0</v>
      </c>
      <c r="AH63" s="45">
        <f ca="1"/>
        <v>0</v>
      </c>
      <c r="AI63" s="45">
        <f ca="1"/>
        <v>0</v>
      </c>
      <c r="AJ63" s="45">
        <f ca="1"/>
        <v>0</v>
      </c>
      <c r="AK63" s="45">
        <f ca="1"/>
        <v>0</v>
      </c>
      <c r="AL63" s="45">
        <f ca="1"/>
        <v>0</v>
      </c>
      <c r="AM63" s="45">
        <f ca="1"/>
        <v>0</v>
      </c>
      <c r="AN63" s="45">
        <f ca="1"/>
        <v>0</v>
      </c>
      <c r="AO63" s="45">
        <f ca="1"/>
        <v>0</v>
      </c>
      <c r="AP63" s="45">
        <f ca="1"/>
        <v>0</v>
      </c>
      <c r="AQ63" s="45">
        <f ca="1"/>
        <v>0</v>
      </c>
      <c r="AR63" s="45">
        <f ca="1"/>
        <v>0</v>
      </c>
      <c r="AS63" s="45">
        <f ca="1"/>
        <v>0</v>
      </c>
      <c r="AT63" s="45">
        <f ca="1"/>
        <v>0</v>
      </c>
      <c r="AU63" s="45">
        <f ca="1"/>
        <v>0</v>
      </c>
      <c r="AV63" s="45">
        <f ca="1"/>
        <v>0</v>
      </c>
      <c r="AW63" s="45">
        <f ca="1"/>
        <v>0</v>
      </c>
      <c r="AX63" s="45">
        <f ca="1"/>
        <v>0</v>
      </c>
      <c r="AY63" s="45">
        <f ca="1"/>
        <v>0</v>
      </c>
      <c r="AZ63" s="45">
        <f ca="1"/>
        <v>0</v>
      </c>
      <c r="BA63" s="45">
        <f ca="1"/>
        <v>0</v>
      </c>
      <c r="BB63" s="45">
        <f ca="1"/>
        <v>0</v>
      </c>
      <c r="BC63" s="45">
        <f ca="1"/>
        <v>0</v>
      </c>
      <c r="BD63" s="45">
        <f ca="1"/>
        <v>0</v>
      </c>
      <c r="BE63" s="45">
        <f ca="1"/>
        <v>0</v>
      </c>
      <c r="BF63" s="45">
        <f ca="1"/>
        <v>0</v>
      </c>
      <c r="BG63" s="45">
        <f ca="1"/>
        <v>0</v>
      </c>
      <c r="BH63" s="45">
        <f ca="1"/>
        <v>0</v>
      </c>
      <c r="BI63" s="45">
        <f ca="1"/>
        <v>0</v>
      </c>
      <c r="BJ63" s="45">
        <f ca="1"/>
        <v>0</v>
      </c>
      <c r="BK63" s="45">
        <f ca="1"/>
        <v>0</v>
      </c>
      <c r="BL63" s="45">
        <f ca="1"/>
        <v>0</v>
      </c>
      <c r="BM63" s="45">
        <f ca="1"/>
        <v>0</v>
      </c>
      <c r="BN63" s="45">
        <f ca="1"/>
        <v>0</v>
      </c>
      <c r="BO63" s="45">
        <f ca="1"/>
        <v>0</v>
      </c>
      <c r="BP63" s="45">
        <f ca="1"/>
        <v>0</v>
      </c>
      <c r="BQ63" s="45">
        <f ca="1"/>
        <v>0</v>
      </c>
      <c r="BR63" s="45">
        <f ca="1"/>
        <v>0</v>
      </c>
      <c r="BS63" s="45">
        <f ca="1"/>
        <v>0</v>
      </c>
      <c r="BT63" s="45">
        <f ca="1"/>
        <v>0</v>
      </c>
      <c r="BU63" s="45">
        <f ca="1"/>
        <v>0</v>
      </c>
      <c r="BV63" s="45">
        <f ca="1"/>
        <v>0</v>
      </c>
      <c r="BW63" s="45">
        <f ca="1"/>
        <v>0</v>
      </c>
      <c r="BX63" s="45">
        <f ca="1"/>
        <v>0</v>
      </c>
      <c r="BY63" s="45">
        <f ca="1"/>
        <v>0</v>
      </c>
      <c r="BZ63" s="45">
        <f ca="1"/>
        <v>0</v>
      </c>
      <c r="CA63" s="45">
        <f ca="1"/>
        <v>0</v>
      </c>
      <c r="CB63" s="45">
        <f ca="1"/>
        <v>0</v>
      </c>
      <c r="CC63" s="45">
        <f ca="1"/>
        <v>0</v>
      </c>
      <c r="CD63" s="45">
        <f ca="1"/>
        <v>0</v>
      </c>
      <c r="CE63" s="45">
        <f ca="1"/>
        <v>0</v>
      </c>
      <c r="CF63" s="45">
        <f ca="1"/>
        <v>0</v>
      </c>
      <c r="CG63" s="45">
        <f ca="1"/>
        <v>0</v>
      </c>
      <c r="CH63" s="45">
        <f ca="1"/>
        <v>0</v>
      </c>
      <c r="CI63" s="45">
        <f ca="1"/>
        <v>0</v>
      </c>
      <c r="CJ63" s="45">
        <f ca="1"/>
        <v>0</v>
      </c>
      <c r="CK63" s="45">
        <f ca="1"/>
        <v>0</v>
      </c>
      <c r="CL63" s="45">
        <f ca="1"/>
        <v>0</v>
      </c>
      <c r="CM63" s="45">
        <f ca="1"/>
        <v>0</v>
      </c>
      <c r="CN63" s="45">
        <f ca="1"/>
        <v>0</v>
      </c>
      <c r="CO63" s="45">
        <f ca="1"/>
        <v>0</v>
      </c>
      <c r="CP63" s="45">
        <f ca="1"/>
        <v>0</v>
      </c>
      <c r="CQ63" s="45">
        <f ca="1"/>
        <v>0</v>
      </c>
      <c r="CR63" s="45">
        <f ca="1"/>
        <v>0</v>
      </c>
      <c r="CS63" s="45">
        <f ca="1"/>
        <v>0</v>
      </c>
      <c r="CT63" s="45">
        <f ca="1"/>
        <v>0</v>
      </c>
      <c r="CU63" s="45">
        <f ca="1"/>
        <v>0</v>
      </c>
      <c r="CV63" s="45">
        <f ca="1"/>
        <v>0</v>
      </c>
      <c r="CW63" s="45">
        <f ca="1"/>
        <v>0</v>
      </c>
      <c r="CX63" s="45">
        <f ca="1"/>
        <v>0</v>
      </c>
      <c r="CY63" s="45">
        <f ca="1"/>
        <v>0</v>
      </c>
      <c r="CZ63" s="45">
        <f ca="1"/>
        <v>0</v>
      </c>
      <c r="DA63" s="45">
        <f ca="1"/>
        <v>0</v>
      </c>
      <c r="DB63" s="45">
        <f ca="1"/>
        <v>0</v>
      </c>
      <c r="DC63" s="45">
        <f ca="1"/>
        <v>0</v>
      </c>
      <c r="DD63" s="45">
        <f ca="1"/>
        <v>0</v>
      </c>
      <c r="DE63" s="45">
        <f ca="1"/>
        <v>0</v>
      </c>
      <c r="DF63" s="45">
        <f ca="1"/>
        <v>0</v>
      </c>
      <c r="DG63" s="45">
        <f ca="1"/>
        <v>0</v>
      </c>
      <c r="DH63" s="45">
        <f ca="1"/>
        <v>0</v>
      </c>
      <c r="DI63" s="45">
        <f ca="1"/>
        <v>0</v>
      </c>
      <c r="DJ63" s="45">
        <f ca="1"/>
        <v>0</v>
      </c>
      <c r="DK63" s="45">
        <f ca="1"/>
        <v>0</v>
      </c>
      <c r="DL63" s="45">
        <f ca="1"/>
        <v>0</v>
      </c>
      <c r="DM63" s="45">
        <f ca="1"/>
        <v>0</v>
      </c>
      <c r="DN63" s="45">
        <f ca="1"/>
        <v>0</v>
      </c>
      <c r="DO63" s="45">
        <f ca="1"/>
        <v>0</v>
      </c>
      <c r="DP63" s="45">
        <f ca="1"/>
        <v>0</v>
      </c>
      <c r="DQ63" s="45">
        <f ca="1"/>
        <v>0</v>
      </c>
      <c r="DR63" s="45">
        <f ca="1"/>
        <v>0</v>
      </c>
      <c r="DS63" s="45">
        <f ca="1"/>
        <v>0</v>
      </c>
      <c r="DT63" s="45">
        <f ca="1"/>
        <v>0</v>
      </c>
      <c r="DU63" s="45">
        <f ca="1"/>
        <v>0</v>
      </c>
      <c r="DV63" s="45">
        <f ca="1"/>
        <v>0</v>
      </c>
      <c r="DW63" s="45">
        <f ca="1"/>
        <v>0</v>
      </c>
      <c r="DX63" s="45">
        <f ca="1"/>
        <v>0</v>
      </c>
      <c r="DY63" s="45">
        <f ca="1"/>
        <v>0</v>
      </c>
      <c r="DZ63" s="45">
        <f ca="1"/>
        <v>0</v>
      </c>
      <c r="EA63" s="45">
        <f ca="1"/>
        <v>0</v>
      </c>
      <c r="EB63" s="45">
        <f ca="1"/>
        <v>0</v>
      </c>
      <c r="EC63" s="45">
        <f ca="1"/>
        <v>0</v>
      </c>
      <c r="ED63" s="45">
        <f ca="1"/>
        <v>0</v>
      </c>
      <c r="EE63" s="45">
        <f ca="1"/>
        <v>0</v>
      </c>
      <c r="EF63" s="45">
        <f ca="1"/>
        <v>0</v>
      </c>
      <c r="EG63" s="45">
        <f ca="1"/>
        <v>0</v>
      </c>
      <c r="EH63" s="45">
        <f ca="1"/>
        <v>0</v>
      </c>
      <c r="EI63" s="45">
        <f ca="1"/>
        <v>0</v>
      </c>
      <c r="EJ63" s="45">
        <f ca="1"/>
        <v>0</v>
      </c>
      <c r="EK63" s="45">
        <f ca="1"/>
        <v>0</v>
      </c>
      <c r="EL63" s="45">
        <f ca="1"/>
        <v>0</v>
      </c>
      <c r="EM63" s="45">
        <f ca="1"/>
        <v>0</v>
      </c>
      <c r="EN63" s="45">
        <f ca="1"/>
        <v>0</v>
      </c>
      <c r="EO63" s="45">
        <f ca="1"/>
        <v>0</v>
      </c>
      <c r="EP63" s="45">
        <f ca="1"/>
        <v>0</v>
      </c>
      <c r="EQ63" s="45">
        <f ca="1"/>
        <v>0</v>
      </c>
      <c r="ER63" s="45">
        <f ca="1"/>
        <v>0</v>
      </c>
      <c r="ES63" s="45">
        <f ca="1"/>
        <v>0</v>
      </c>
      <c r="ET63" s="45">
        <f ca="1"/>
        <v>0</v>
      </c>
      <c r="EU63" s="45">
        <f ca="1"/>
        <v>0</v>
      </c>
      <c r="EV63" s="45">
        <f ca="1"/>
        <v>0</v>
      </c>
      <c r="EW63" s="45">
        <f ca="1"/>
        <v>0</v>
      </c>
      <c r="EX63" s="45">
        <f ca="1"/>
        <v>0</v>
      </c>
      <c r="EY63" s="45">
        <f ca="1"/>
        <v>0</v>
      </c>
      <c r="EZ63" s="45">
        <f ca="1"/>
        <v>0</v>
      </c>
      <c r="FA63" s="45">
        <f ca="1"/>
        <v>0</v>
      </c>
      <c r="FB63" s="45">
        <f ca="1"/>
        <v>0</v>
      </c>
      <c r="FC63" s="45">
        <f ca="1"/>
        <v>0</v>
      </c>
      <c r="FD63" s="45">
        <f ca="1"/>
        <v>0</v>
      </c>
      <c r="FE63" s="45">
        <f ca="1"/>
        <v>0</v>
      </c>
      <c r="FF63" s="45">
        <f ca="1"/>
        <v>0</v>
      </c>
      <c r="FG63" s="45">
        <f ca="1"/>
        <v>0</v>
      </c>
      <c r="FH63" s="45">
        <f ca="1"/>
        <v>0</v>
      </c>
      <c r="FI63" s="45">
        <f ca="1"/>
        <v>0</v>
      </c>
      <c r="FJ63" s="45">
        <f ca="1"/>
        <v>0</v>
      </c>
      <c r="FK63" s="45">
        <f ca="1"/>
        <v>0</v>
      </c>
      <c r="FL63" s="45">
        <f ca="1"/>
        <v>0</v>
      </c>
      <c r="FM63" s="45">
        <f ca="1"/>
        <v>0</v>
      </c>
      <c r="FN63" s="45">
        <f ca="1"/>
        <v>0</v>
      </c>
      <c r="FO63" s="45">
        <f ca="1"/>
        <v>0</v>
      </c>
      <c r="FP63" s="45">
        <f ca="1"/>
        <v>0</v>
      </c>
      <c r="FQ63" s="45">
        <f ca="1"/>
        <v>0</v>
      </c>
      <c r="FR63" s="45">
        <f ca="1"/>
        <v>0</v>
      </c>
      <c r="FS63" s="45">
        <f ca="1"/>
        <v>0</v>
      </c>
      <c r="FT63" s="45">
        <f ca="1"/>
        <v>0</v>
      </c>
      <c r="FU63" s="45">
        <f ca="1"/>
        <v>0</v>
      </c>
      <c r="FV63" s="45">
        <f ca="1"/>
        <v>0</v>
      </c>
      <c r="FW63" s="45">
        <f ca="1"/>
        <v>0</v>
      </c>
      <c r="FX63" s="45">
        <f ca="1"/>
        <v>0</v>
      </c>
      <c r="FY63" s="45">
        <f ca="1"/>
        <v>0</v>
      </c>
      <c r="FZ63" s="45">
        <f ca="1"/>
        <v>0</v>
      </c>
      <c r="GA63" s="45">
        <f ca="1"/>
        <v>0</v>
      </c>
      <c r="GB63" s="45">
        <f ca="1"/>
        <v>0</v>
      </c>
      <c r="GC63" s="45">
        <f ca="1"/>
        <v>0</v>
      </c>
      <c r="GD63" s="45">
        <f ca="1"/>
        <v>0</v>
      </c>
      <c r="GE63" s="45">
        <f ca="1"/>
        <v>0</v>
      </c>
      <c r="GF63" s="45">
        <f ca="1"/>
        <v>0</v>
      </c>
      <c r="GG63" s="45">
        <f ca="1"/>
        <v>0</v>
      </c>
      <c r="GH63" s="45">
        <f ca="1"/>
        <v>0</v>
      </c>
      <c r="GI63" s="45">
        <f ca="1"/>
        <v>0</v>
      </c>
      <c r="GJ63" s="45">
        <f ca="1"/>
        <v>0</v>
      </c>
      <c r="GK63" s="45">
        <f ca="1"/>
        <v>0</v>
      </c>
      <c r="GL63" s="45">
        <f ca="1"/>
        <v>0</v>
      </c>
      <c r="GM63" s="45">
        <f ca="1"/>
        <v>0</v>
      </c>
      <c r="GN63" s="45">
        <f ca="1"/>
        <v>0</v>
      </c>
      <c r="GO63" s="45">
        <f ca="1"/>
        <v>0</v>
      </c>
      <c r="GP63" s="45">
        <f ca="1"/>
        <v>0</v>
      </c>
      <c r="GQ63" s="45">
        <f ca="1"/>
        <v>0</v>
      </c>
      <c r="GR63" s="45">
        <f ca="1"/>
        <v>0</v>
      </c>
      <c r="GS63" s="45">
        <f ca="1"/>
        <v>0</v>
      </c>
      <c r="GT63" s="45">
        <f ca="1"/>
        <v>0</v>
      </c>
      <c r="GU63" s="45">
        <f ca="1"/>
        <v>0</v>
      </c>
      <c r="GV63" s="45">
        <f ca="1"/>
        <v>0</v>
      </c>
      <c r="GW63" s="45">
        <f ca="1"/>
        <v>0</v>
      </c>
      <c r="GX63" s="45">
        <f ca="1"/>
        <v>0</v>
      </c>
      <c r="GY63" s="45">
        <f ca="1"/>
        <v>0</v>
      </c>
      <c r="GZ63" s="45">
        <f ca="1"/>
        <v>0</v>
      </c>
      <c r="HA63" s="45">
        <f ca="1"/>
        <v>0</v>
      </c>
      <c r="HB63" s="45">
        <f ca="1"/>
        <v>0</v>
      </c>
      <c r="HC63" s="45">
        <f ca="1"/>
        <v>0</v>
      </c>
      <c r="HD63" s="45">
        <f ca="1"/>
        <v>0</v>
      </c>
      <c r="HE63" s="45">
        <f ca="1"/>
        <v>0</v>
      </c>
      <c r="HF63" s="45">
        <f ca="1"/>
        <v>0</v>
      </c>
      <c r="HG63" s="45">
        <f ca="1"/>
        <v>0</v>
      </c>
      <c r="HH63" s="45">
        <f ca="1"/>
        <v>0</v>
      </c>
      <c r="HI63" s="45">
        <f ca="1"/>
        <v>0</v>
      </c>
      <c r="HJ63" s="45">
        <f ca="1"/>
        <v>0</v>
      </c>
      <c r="HK63" s="45">
        <f ca="1"/>
        <v>0</v>
      </c>
      <c r="HL63" s="45">
        <f ca="1"/>
        <v>0</v>
      </c>
      <c r="HM63" s="45">
        <f ca="1"/>
        <v>0</v>
      </c>
      <c r="HN63" s="45">
        <f ca="1"/>
        <v>0</v>
      </c>
      <c r="HO63" s="45">
        <f ca="1"/>
        <v>0</v>
      </c>
      <c r="HP63" s="45">
        <f ca="1"/>
        <v>0</v>
      </c>
      <c r="HQ63" s="45">
        <f ca="1"/>
        <v>0</v>
      </c>
      <c r="HR63" s="45">
        <f ca="1"/>
        <v>0</v>
      </c>
      <c r="HS63" s="45">
        <f ca="1"/>
        <v>0</v>
      </c>
      <c r="HT63" s="45">
        <f ca="1"/>
        <v>0</v>
      </c>
      <c r="HU63" s="45">
        <f ca="1"/>
        <v>0</v>
      </c>
      <c r="HV63" s="45">
        <f ca="1"/>
        <v>0</v>
      </c>
      <c r="HW63" s="45">
        <f ca="1"/>
        <v>0</v>
      </c>
      <c r="HX63" s="45">
        <f ca="1"/>
        <v>0</v>
      </c>
      <c r="HY63" s="45">
        <f ca="1"/>
        <v>0</v>
      </c>
      <c r="HZ63" s="45">
        <f ca="1"/>
        <v>0</v>
      </c>
      <c r="IA63" s="45">
        <f ca="1"/>
        <v>0</v>
      </c>
      <c r="IB63" s="45">
        <f ca="1"/>
        <v>0</v>
      </c>
      <c r="IC63" s="45">
        <f ca="1"/>
        <v>0</v>
      </c>
      <c r="ID63" s="45">
        <f ca="1"/>
        <v>0</v>
      </c>
      <c r="IE63" s="45">
        <f ca="1"/>
        <v>0</v>
      </c>
      <c r="IF63" s="45">
        <f ca="1"/>
        <v>0</v>
      </c>
      <c r="IG63" s="45">
        <f ca="1"/>
        <v>0</v>
      </c>
      <c r="IH63" s="45">
        <f ca="1"/>
        <v>0</v>
      </c>
      <c r="II63" s="45">
        <f ca="1"/>
        <v>0</v>
      </c>
      <c r="IJ63" s="45">
        <f ca="1"/>
        <v>0</v>
      </c>
      <c r="IK63" s="45">
        <f ca="1"/>
        <v>0</v>
      </c>
      <c r="IL63" s="45">
        <f ca="1"/>
        <v>0</v>
      </c>
      <c r="IM63" s="45">
        <f ca="1"/>
        <v>0</v>
      </c>
      <c r="IN63" s="45">
        <f ca="1"/>
        <v>0</v>
      </c>
      <c r="IO63" s="45">
        <f ca="1"/>
        <v>0</v>
      </c>
      <c r="IP63" s="45">
        <f ca="1"/>
        <v>0</v>
      </c>
      <c r="IQ63" s="45">
        <f ca="1"/>
        <v>0</v>
      </c>
      <c r="IR63" s="45">
        <f ca="1"/>
        <v>0</v>
      </c>
      <c r="IS63" s="45">
        <f ca="1"/>
        <v>0</v>
      </c>
      <c r="IT63" s="45">
        <f ca="1"/>
        <v>0</v>
      </c>
      <c r="IU63" s="45">
        <f ca="1"/>
        <v>0</v>
      </c>
      <c r="IV63" s="45">
        <f ca="1"/>
        <v>0</v>
      </c>
      <c r="IW63" s="45">
        <f ca="1"/>
        <v>0</v>
      </c>
      <c r="IX63" s="45">
        <f ca="1"/>
        <v>0</v>
      </c>
      <c r="IY63" s="45">
        <f ca="1"/>
        <v>0</v>
      </c>
      <c r="IZ63" s="45">
        <f ca="1"/>
        <v>0</v>
      </c>
      <c r="JA63" s="45">
        <f ca="1"/>
        <v>0</v>
      </c>
      <c r="JB63" s="45">
        <f ca="1"/>
        <v>0</v>
      </c>
      <c r="JC63" s="45">
        <f ca="1"/>
        <v>0</v>
      </c>
      <c r="JD63" s="45">
        <f ca="1"/>
        <v>0</v>
      </c>
      <c r="JE63" s="45">
        <f ca="1"/>
        <v>0</v>
      </c>
      <c r="JF63" s="45">
        <f ca="1"/>
        <v>0</v>
      </c>
      <c r="JG63" s="45">
        <f ca="1"/>
        <v>0</v>
      </c>
      <c r="JH63" s="45">
        <f ca="1"/>
        <v>0</v>
      </c>
      <c r="JI63" s="45">
        <f ca="1"/>
        <v>0</v>
      </c>
      <c r="JJ63" s="45">
        <f ca="1"/>
        <v>0</v>
      </c>
      <c r="JK63" s="45">
        <f ca="1"/>
        <v>0</v>
      </c>
      <c r="JL63" s="45">
        <f ca="1"/>
        <v>0</v>
      </c>
      <c r="JM63" s="45">
        <f ca="1"/>
        <v>0</v>
      </c>
      <c r="JN63" s="45">
        <f ca="1"/>
        <v>0</v>
      </c>
      <c r="JO63" s="45">
        <f ca="1"/>
        <v>0</v>
      </c>
      <c r="JP63" s="45">
        <f ca="1"/>
        <v>0</v>
      </c>
      <c r="JQ63" s="45">
        <f ca="1"/>
        <v>0</v>
      </c>
      <c r="JR63" s="45">
        <f ca="1"/>
        <v>0</v>
      </c>
      <c r="JS63" s="45">
        <f ca="1"/>
        <v>0</v>
      </c>
      <c r="JT63" s="45">
        <f ca="1"/>
        <v>0</v>
      </c>
      <c r="JU63" s="45">
        <f ca="1"/>
        <v>0</v>
      </c>
      <c r="JV63" s="45">
        <f ca="1"/>
        <v>0</v>
      </c>
      <c r="JW63" s="45">
        <f ca="1"/>
        <v>0</v>
      </c>
      <c r="JX63" s="45">
        <f ca="1"/>
        <v>0</v>
      </c>
      <c r="JY63" s="45">
        <f ca="1"/>
        <v>0</v>
      </c>
      <c r="JZ63" s="45">
        <f ca="1"/>
        <v>0</v>
      </c>
      <c r="KA63" s="45">
        <f ca="1"/>
        <v>0</v>
      </c>
      <c r="KB63" s="45">
        <f ca="1"/>
        <v>0</v>
      </c>
      <c r="KC63" s="45">
        <f ca="1"/>
        <v>0</v>
      </c>
      <c r="KD63" s="45">
        <f ca="1"/>
        <v>0</v>
      </c>
      <c r="KE63" s="45">
        <f ca="1"/>
        <v>0</v>
      </c>
      <c r="KF63" s="45">
        <f ca="1"/>
        <v>0</v>
      </c>
      <c r="KG63" s="45">
        <f ca="1"/>
        <v>0</v>
      </c>
      <c r="KH63" s="45">
        <f ca="1"/>
        <v>0</v>
      </c>
      <c r="KI63" s="45">
        <f ca="1"/>
        <v>0</v>
      </c>
      <c r="KJ63" s="45">
        <f ca="1"/>
        <v>0</v>
      </c>
      <c r="KK63" s="45">
        <f ca="1"/>
        <v>0</v>
      </c>
      <c r="KL63" s="45">
        <f ca="1"/>
        <v>0</v>
      </c>
      <c r="KM63" s="45">
        <f ca="1"/>
        <v>0</v>
      </c>
      <c r="KN63" s="45">
        <f ca="1"/>
        <v>0</v>
      </c>
      <c r="KO63" s="45">
        <f ca="1"/>
        <v>0</v>
      </c>
      <c r="KP63" s="45">
        <f ca="1"/>
        <v>0</v>
      </c>
      <c r="KQ63" s="45">
        <f ca="1"/>
        <v>0</v>
      </c>
      <c r="KR63" s="45">
        <f ca="1"/>
        <v>0</v>
      </c>
      <c r="KS63" s="45">
        <f ca="1"/>
        <v>0</v>
      </c>
      <c r="KT63" s="45">
        <f ca="1"/>
        <v>0</v>
      </c>
      <c r="KU63" s="45">
        <f ca="1"/>
        <v>0</v>
      </c>
      <c r="KV63" s="45">
        <f ca="1"/>
        <v>0</v>
      </c>
      <c r="KW63" s="45">
        <f ca="1"/>
        <v>0</v>
      </c>
      <c r="KX63" s="45">
        <f ca="1"/>
        <v>0</v>
      </c>
      <c r="KY63" s="45">
        <f ca="1"/>
        <v>0</v>
      </c>
      <c r="KZ63" s="45">
        <f ca="1"/>
        <v>0</v>
      </c>
      <c r="LA63" s="45">
        <f ca="1"/>
        <v>0</v>
      </c>
      <c r="LB63" s="45">
        <f ca="1"/>
        <v>0</v>
      </c>
      <c r="LC63" s="45">
        <f ca="1"/>
        <v>0</v>
      </c>
      <c r="LD63" s="45">
        <f ca="1"/>
        <v>0</v>
      </c>
      <c r="LE63" s="45">
        <f ca="1"/>
        <v>0</v>
      </c>
      <c r="LF63" s="45">
        <f ca="1"/>
        <v>0</v>
      </c>
      <c r="LG63" s="45">
        <f ca="1"/>
        <v>0</v>
      </c>
      <c r="LH63" s="45">
        <f ca="1"/>
        <v>0</v>
      </c>
      <c r="LI63" s="45">
        <f ca="1"/>
        <v>0</v>
      </c>
      <c r="LJ63" s="45">
        <f ca="1"/>
        <v>0</v>
      </c>
      <c r="LK63" s="45">
        <f ca="1"/>
        <v>0</v>
      </c>
      <c r="LL63" s="45">
        <f ca="1"/>
        <v>0</v>
      </c>
      <c r="LM63" s="45">
        <f ca="1"/>
        <v>0</v>
      </c>
      <c r="LN63" s="45">
        <f ca="1"/>
        <v>0</v>
      </c>
      <c r="LO63" s="45">
        <f ca="1"/>
        <v>0</v>
      </c>
      <c r="LP63" s="45">
        <f ca="1"/>
        <v>0</v>
      </c>
      <c r="LQ63" s="45">
        <f ca="1"/>
        <v>0</v>
      </c>
      <c r="LR63" s="45">
        <f ca="1"/>
        <v>0</v>
      </c>
      <c r="LS63" s="45">
        <f ca="1"/>
        <v>0</v>
      </c>
      <c r="LT63" s="45">
        <f ca="1"/>
        <v>0</v>
      </c>
      <c r="LU63" s="45">
        <f ca="1"/>
        <v>0</v>
      </c>
      <c r="LV63" s="45">
        <f ca="1"/>
        <v>0</v>
      </c>
      <c r="LW63" s="45">
        <f ca="1"/>
        <v>0</v>
      </c>
      <c r="LX63" s="45">
        <f ca="1"/>
        <v>0</v>
      </c>
      <c r="LY63" s="45">
        <f ca="1"/>
        <v>0</v>
      </c>
      <c r="LZ63" s="45">
        <f ca="1"/>
        <v>0</v>
      </c>
      <c r="MA63" s="45">
        <f ca="1"/>
        <v>0</v>
      </c>
      <c r="MB63" s="45">
        <f ca="1"/>
        <v>0</v>
      </c>
      <c r="MC63" s="45">
        <f ca="1"/>
        <v>0</v>
      </c>
      <c r="MD63" s="45">
        <f ca="1"/>
        <v>0</v>
      </c>
      <c r="ME63" s="45">
        <f ca="1"/>
        <v>0</v>
      </c>
      <c r="MF63" s="45">
        <f ca="1"/>
        <v>0</v>
      </c>
      <c r="MG63" s="45">
        <f ca="1"/>
        <v>0</v>
      </c>
      <c r="MH63" s="45">
        <f ca="1"/>
        <v>0</v>
      </c>
      <c r="MI63" s="45">
        <f ca="1"/>
        <v>0</v>
      </c>
      <c r="MJ63" s="45">
        <f ca="1"/>
        <v>0</v>
      </c>
      <c r="MK63" s="45">
        <f ca="1"/>
        <v>0</v>
      </c>
      <c r="ML63" s="45">
        <f ca="1"/>
        <v>0</v>
      </c>
      <c r="MM63" s="45">
        <f ca="1"/>
        <v>0</v>
      </c>
      <c r="MN63" s="45">
        <f ca="1"/>
        <v>0</v>
      </c>
      <c r="MO63" s="45">
        <f ca="1"/>
        <v>0</v>
      </c>
      <c r="MP63" s="45">
        <f ca="1"/>
        <v>0</v>
      </c>
      <c r="MQ63" s="45">
        <f ca="1"/>
        <v>0</v>
      </c>
      <c r="MR63" s="45">
        <f ca="1"/>
        <v>0</v>
      </c>
      <c r="MS63" s="45">
        <f ca="1"/>
        <v>0</v>
      </c>
      <c r="MT63" s="45">
        <f ca="1"/>
        <v>0</v>
      </c>
      <c r="MU63" s="45">
        <f ca="1"/>
        <v>0</v>
      </c>
      <c r="MV63" s="45">
        <f ca="1"/>
        <v>0</v>
      </c>
      <c r="MW63" s="45">
        <f ca="1"/>
        <v>0</v>
      </c>
      <c r="MX63" s="45">
        <f ca="1"/>
        <v>0</v>
      </c>
      <c r="MY63" s="45">
        <f ca="1"/>
        <v>0</v>
      </c>
      <c r="MZ63" s="45">
        <f ca="1"/>
        <v>0</v>
      </c>
      <c r="NA63" s="45">
        <f ca="1"/>
        <v>0</v>
      </c>
      <c r="NB63" s="45">
        <f ca="1"/>
        <v>0</v>
      </c>
      <c r="NC63" s="45">
        <f ca="1"/>
        <v>0</v>
      </c>
      <c r="ND63" s="45">
        <f ca="1"/>
        <v>0</v>
      </c>
      <c r="NE63" s="45">
        <f ca="1"/>
        <v>0</v>
      </c>
      <c r="NF63" s="45">
        <f ca="1"/>
        <v>0</v>
      </c>
      <c r="NG63" s="45">
        <f ca="1"/>
        <v>0</v>
      </c>
      <c r="NH63" s="45">
        <f ca="1"/>
        <v>0</v>
      </c>
      <c r="NI63" s="45">
        <f ca="1"/>
        <v>0</v>
      </c>
      <c r="NJ63" s="45">
        <f ca="1"/>
        <v>0</v>
      </c>
      <c r="NK63" s="45">
        <f ca="1"/>
        <v>0</v>
      </c>
      <c r="NL63" s="45">
        <f ca="1"/>
        <v>0</v>
      </c>
      <c r="NM63" s="45">
        <f ca="1"/>
        <v>0</v>
      </c>
      <c r="NN63" s="45">
        <f ca="1"/>
        <v>0</v>
      </c>
      <c r="NO63" s="45">
        <f ca="1"/>
        <v>0</v>
      </c>
      <c r="NP63" s="45">
        <f ca="1"/>
        <v>0</v>
      </c>
      <c r="NQ63" s="45">
        <f ca="1"/>
        <v>0</v>
      </c>
      <c r="NR63" s="45">
        <f ca="1"/>
        <v>0</v>
      </c>
      <c r="NS63" s="45">
        <f ca="1"/>
        <v>0</v>
      </c>
      <c r="NT63" s="45">
        <f ca="1"/>
        <v>0</v>
      </c>
      <c r="NU63" s="45">
        <f ca="1"/>
        <v>0</v>
      </c>
      <c r="NV63" s="45">
        <f ca="1"/>
        <v>0</v>
      </c>
      <c r="NW63" s="45">
        <f ca="1"/>
        <v>0</v>
      </c>
      <c r="NX63" s="45">
        <f ca="1"/>
        <v>0</v>
      </c>
      <c r="NY63" s="45">
        <f ca="1"/>
        <v>0</v>
      </c>
      <c r="NZ63" s="45">
        <f ca="1"/>
        <v>0</v>
      </c>
      <c r="OA63" s="45">
        <f ca="1"/>
        <v>0</v>
      </c>
      <c r="OB63" s="45">
        <f ca="1"/>
        <v>0</v>
      </c>
      <c r="OC63" s="45">
        <f ca="1"/>
        <v>0</v>
      </c>
      <c r="OD63" s="45">
        <f ca="1"/>
        <v>0</v>
      </c>
      <c r="OE63" s="45">
        <f ca="1"/>
        <v>0</v>
      </c>
      <c r="OF63" s="45">
        <f ca="1"/>
        <v>0</v>
      </c>
      <c r="OG63" s="45">
        <f ca="1"/>
        <v>0</v>
      </c>
      <c r="OH63" s="45">
        <f ca="1"/>
        <v>0</v>
      </c>
      <c r="OI63" s="45">
        <f ca="1"/>
        <v>0</v>
      </c>
      <c r="OJ63" s="45">
        <f ca="1"/>
        <v>0</v>
      </c>
      <c r="OK63" s="45">
        <f ca="1"/>
        <v>0</v>
      </c>
      <c r="OL63" s="45">
        <f ca="1"/>
        <v>0</v>
      </c>
      <c r="OM63" s="45">
        <f ca="1"/>
        <v>0</v>
      </c>
      <c r="ON63" s="45">
        <f ca="1"/>
        <v>0</v>
      </c>
      <c r="OO63" s="45">
        <f ca="1"/>
        <v>0</v>
      </c>
      <c r="OP63" s="45">
        <f ca="1"/>
        <v>0</v>
      </c>
      <c r="OQ63" s="45">
        <f ca="1"/>
        <v>0</v>
      </c>
      <c r="OR63" s="45">
        <f ca="1"/>
        <v>0</v>
      </c>
      <c r="OS63" s="45">
        <f ca="1"/>
        <v>0</v>
      </c>
      <c r="OT63" s="45">
        <f ca="1"/>
        <v>0</v>
      </c>
      <c r="OU63" s="45">
        <f ca="1"/>
        <v>0</v>
      </c>
      <c r="OV63" s="45">
        <f ca="1"/>
        <v>0</v>
      </c>
      <c r="OW63" s="45">
        <f ca="1"/>
        <v>0</v>
      </c>
      <c r="OX63" s="45">
        <f ca="1"/>
        <v>0</v>
      </c>
      <c r="OY63" s="45">
        <f ca="1"/>
        <v>0</v>
      </c>
      <c r="OZ63" s="45">
        <f ca="1"/>
        <v>0</v>
      </c>
      <c r="PA63" s="45">
        <f ca="1"/>
        <v>0</v>
      </c>
      <c r="PB63" s="45">
        <f ca="1"/>
        <v>0</v>
      </c>
      <c r="PC63" s="45">
        <f ca="1"/>
        <v>0</v>
      </c>
      <c r="PD63" s="45">
        <f ca="1"/>
        <v>0</v>
      </c>
      <c r="PE63" s="45">
        <f ca="1"/>
        <v>0</v>
      </c>
      <c r="PF63" s="45">
        <f ca="1"/>
        <v>0</v>
      </c>
      <c r="PG63" s="45">
        <f ca="1"/>
        <v>0</v>
      </c>
      <c r="PH63" s="45">
        <f ca="1"/>
        <v>0</v>
      </c>
      <c r="PI63" s="45">
        <f ca="1"/>
        <v>0</v>
      </c>
      <c r="PJ63" s="45">
        <f ca="1"/>
        <v>0</v>
      </c>
      <c r="PK63" s="45">
        <f ca="1"/>
        <v>0</v>
      </c>
      <c r="PL63" s="45">
        <f ca="1"/>
        <v>0</v>
      </c>
      <c r="PM63" s="45">
        <f ca="1"/>
        <v>0</v>
      </c>
      <c r="PN63" s="45">
        <f ca="1"/>
        <v>0</v>
      </c>
      <c r="PO63" s="45">
        <f ca="1"/>
        <v>0</v>
      </c>
      <c r="PP63" s="45">
        <f ca="1"/>
        <v>0</v>
      </c>
      <c r="PQ63" s="45">
        <f ca="1"/>
        <v>0</v>
      </c>
      <c r="PR63" s="45">
        <f ca="1"/>
        <v>0</v>
      </c>
      <c r="PS63" s="45">
        <f ca="1"/>
        <v>0</v>
      </c>
      <c r="PT63" s="45">
        <f ca="1"/>
        <v>0</v>
      </c>
      <c r="PU63" s="45">
        <f ca="1"/>
        <v>0</v>
      </c>
      <c r="PV63" s="45">
        <f ca="1"/>
        <v>0</v>
      </c>
      <c r="PW63" s="45">
        <f ca="1"/>
        <v>0</v>
      </c>
      <c r="PX63" s="45">
        <f ca="1"/>
        <v>0</v>
      </c>
      <c r="PY63" s="45">
        <f ca="1"/>
        <v>0</v>
      </c>
      <c r="PZ63" s="45">
        <f ca="1"/>
        <v>0</v>
      </c>
      <c r="QA63" s="45">
        <f ca="1"/>
        <v>0</v>
      </c>
      <c r="QB63" s="45">
        <f ca="1"/>
        <v>0</v>
      </c>
      <c r="QC63" s="45">
        <f ca="1"/>
        <v>0</v>
      </c>
      <c r="QD63" s="45">
        <f ca="1"/>
        <v>0</v>
      </c>
      <c r="QE63" s="45">
        <f ca="1"/>
        <v>0</v>
      </c>
      <c r="QF63" s="45">
        <f ca="1"/>
        <v>0</v>
      </c>
      <c r="QG63" s="45">
        <f ca="1"/>
        <v>0</v>
      </c>
      <c r="QH63" s="45">
        <f ca="1"/>
        <v>0</v>
      </c>
      <c r="QI63" s="45">
        <f ca="1"/>
        <v>0</v>
      </c>
      <c r="QJ63" s="45">
        <f ca="1"/>
        <v>0</v>
      </c>
      <c r="QK63" s="45">
        <f ca="1"/>
        <v>0</v>
      </c>
      <c r="QL63" s="45">
        <f ca="1"/>
        <v>0</v>
      </c>
      <c r="QM63" s="45">
        <f ca="1"/>
        <v>0</v>
      </c>
      <c r="QN63" s="45">
        <f ca="1"/>
        <v>0</v>
      </c>
      <c r="QO63" s="45">
        <f ca="1"/>
        <v>0</v>
      </c>
      <c r="QP63" s="45">
        <f ca="1"/>
        <v>0</v>
      </c>
      <c r="QQ63" s="45">
        <f ca="1"/>
        <v>0</v>
      </c>
      <c r="QR63" s="45">
        <f ca="1"/>
        <v>0</v>
      </c>
      <c r="QS63" s="45">
        <f ca="1"/>
        <v>0</v>
      </c>
      <c r="QT63" s="45">
        <f ca="1"/>
        <v>0</v>
      </c>
      <c r="QU63" s="45">
        <f ca="1"/>
        <v>0</v>
      </c>
      <c r="QV63" s="45">
        <f ca="1"/>
        <v>0</v>
      </c>
      <c r="QW63" s="45">
        <f ca="1"/>
        <v>0</v>
      </c>
      <c r="QX63" s="45">
        <f ca="1"/>
        <v>0</v>
      </c>
      <c r="QY63" s="45">
        <f ca="1"/>
        <v>0</v>
      </c>
      <c r="QZ63" s="45">
        <f ca="1"/>
        <v>0</v>
      </c>
      <c r="RA63" s="45">
        <f ca="1"/>
        <v>0</v>
      </c>
      <c r="RB63" s="45">
        <f ca="1"/>
        <v>0</v>
      </c>
      <c r="RC63" s="45">
        <f ca="1"/>
        <v>0</v>
      </c>
      <c r="RD63" s="45">
        <f ca="1"/>
        <v>0</v>
      </c>
      <c r="RE63" s="45">
        <f ca="1"/>
        <v>0</v>
      </c>
      <c r="RF63" s="45">
        <f ca="1"/>
        <v>0</v>
      </c>
      <c r="RG63" s="45">
        <f ca="1"/>
        <v>0</v>
      </c>
      <c r="RH63" s="45">
        <f ca="1"/>
        <v>0</v>
      </c>
      <c r="RI63" s="45">
        <f ca="1"/>
        <v>0</v>
      </c>
      <c r="RJ63" s="45">
        <f ca="1"/>
        <v>0</v>
      </c>
      <c r="RK63" s="45">
        <f ca="1"/>
        <v>0</v>
      </c>
      <c r="RL63" s="45">
        <f ca="1"/>
        <v>0</v>
      </c>
      <c r="RM63" s="45">
        <f ca="1"/>
        <v>0</v>
      </c>
      <c r="RN63" s="45">
        <f ca="1"/>
        <v>0</v>
      </c>
      <c r="RO63" s="45">
        <f ca="1"/>
        <v>0</v>
      </c>
      <c r="RP63" s="45">
        <f ca="1"/>
        <v>0</v>
      </c>
      <c r="RQ63" s="45">
        <f ca="1"/>
        <v>0</v>
      </c>
      <c r="RR63" s="45">
        <f ca="1"/>
        <v>0</v>
      </c>
      <c r="RS63" s="45">
        <f ca="1"/>
        <v>0</v>
      </c>
      <c r="RT63" s="45">
        <f ca="1"/>
        <v>0</v>
      </c>
      <c r="RU63" s="45">
        <f ca="1"/>
        <v>0</v>
      </c>
      <c r="RV63" s="45">
        <f ca="1"/>
        <v>0</v>
      </c>
      <c r="RW63" s="45">
        <f ca="1"/>
        <v>0</v>
      </c>
      <c r="RX63" s="45">
        <f ca="1"/>
        <v>0</v>
      </c>
      <c r="RY63" s="45">
        <f ca="1"/>
        <v>0</v>
      </c>
      <c r="RZ63" s="45">
        <f ca="1"/>
        <v>0</v>
      </c>
      <c r="SA63" s="45">
        <f ca="1"/>
        <v>0</v>
      </c>
      <c r="SB63" s="45">
        <f ca="1"/>
        <v>0</v>
      </c>
      <c r="SC63" s="45">
        <f ca="1"/>
        <v>0</v>
      </c>
      <c r="SD63" s="45">
        <f ca="1"/>
        <v>0</v>
      </c>
      <c r="SE63" s="45">
        <f ca="1"/>
        <v>0</v>
      </c>
      <c r="SF63" s="45">
        <f ca="1"/>
        <v>0</v>
      </c>
      <c r="SG63" s="45">
        <f ca="1"/>
        <v>0</v>
      </c>
      <c r="SH63" s="45">
        <f ca="1"/>
        <v>0</v>
      </c>
      <c r="SI63" s="45">
        <f ca="1"/>
        <v>0</v>
      </c>
      <c r="SJ63" s="45">
        <f ca="1"/>
        <v>0</v>
      </c>
      <c r="SK63" s="45">
        <f ca="1"/>
        <v>0</v>
      </c>
      <c r="SL63" s="45">
        <f ca="1"/>
        <v>0</v>
      </c>
      <c r="SM63" s="45">
        <f ca="1"/>
        <v>0</v>
      </c>
      <c r="SN63" s="45">
        <f ca="1"/>
        <v>0</v>
      </c>
      <c r="SO63" s="45">
        <f ca="1"/>
        <v>0</v>
      </c>
      <c r="SP63" s="45">
        <f ca="1"/>
        <v>0</v>
      </c>
      <c r="SQ63" s="43">
        <f ca="1"/>
        <v>0</v>
      </c>
      <c r="SR63" s="43">
        <f ca="1"/>
        <v>0</v>
      </c>
      <c r="SS63" s="43">
        <f ca="1"/>
        <v>0</v>
      </c>
      <c r="ST63" s="43">
        <f ca="1"/>
        <v>0</v>
      </c>
      <c r="SU63" s="43">
        <f ca="1"/>
        <v>0</v>
      </c>
      <c r="SV63" s="43">
        <f ca="1"/>
        <v>0</v>
      </c>
    </row>
    <row r="64" spans="3:516" x14ac:dyDescent="0.25">
      <c r="C64" s="46" t="s">
        <v>509</v>
      </c>
      <c r="F64" s="45" cm="1">
        <f t="array" aca="1" ref="F64" ca="1">MIN(IFERROR(IF(OFFSET(bHist!$A$1,_xlfn.XMATCH($C$59,bHist!B:B,0)-1,3,1,500)=0,"-",OFFSET(bHist!$A$1,_xlfn.XMATCH($C$59,bHist!B:B,0)-1,3,1,500))-IF(OFFSET(bHist!$A$1,_xlfn.XMATCH(C64,bHist!B:B,0)-1,3,1,500)=0,"-",OFFSET(bHist!$A$1,_xlfn.XMATCH(C64,bHist!B:B,0)-1,3,1,500)),"-"))</f>
        <v>-25.050713644266125</v>
      </c>
      <c r="G64" s="45" cm="1">
        <f t="array" aca="1" ref="G64" ca="1">AVERAGE(IFERROR(IF(OFFSET(bHist!$A$1,_xlfn.XMATCH($C$59,bHist!B:B,0)-1,3,1,500)=0,"-",OFFSET(bHist!$A$1,_xlfn.XMATCH($C$59,bHist!B:B,0)-1,3,1,500))-IF(OFFSET(bHist!$A$1,_xlfn.XMATCH(C64,bHist!B:B,0)-1,3,1,500)=0,"-",OFFSET(bHist!$A$1,_xlfn.XMATCH(C64,bHist!B:B,0)-1,3,1,500)),"-"))</f>
        <v>-6.7722368464543816</v>
      </c>
      <c r="H64" s="45" cm="1">
        <f t="array" aca="1" ref="H64" ca="1">MAX(IFERROR(IF(OFFSET(bHist!$A$1,_xlfn.XMATCH($C$59,bHist!B:B,0)-1,3,1,500)=0,"-",OFFSET(bHist!$A$1,_xlfn.XMATCH($C$59,bHist!B:B,0)-1,3,1,500))-IF(OFFSET(bHist!$A$1,_xlfn.XMATCH(C64,bHist!B:B,0)-1,3,1,500)=0,"-",OFFSET(bHist!$A$1,_xlfn.XMATCH(C64,bHist!B:B,0)-1,3,1,500)),"-"))</f>
        <v>118.63903665435311</v>
      </c>
      <c r="I64" s="45" cm="1">
        <f t="array" aca="1" ref="I64" ca="1">_xlfn.STDEV.P(IFERROR(IF(OFFSET(bHist!$A$1,_xlfn.XMATCH($C$59,bHist!B:B,0)-1,3,1,500)=0,"-",OFFSET(bHist!$A$1,_xlfn.XMATCH($C$59,bHist!B:B,0)-1,3,1,500))-IF(OFFSET(bHist!$A$1,_xlfn.XMATCH(C64,bHist!B:B,0)-1,3,1,500)=0,"-",OFFSET(bHist!$A$1,_xlfn.XMATCH(C64,bHist!B:B,0)-1,3,1,500)),"-"))</f>
        <v>18.679187853143691</v>
      </c>
      <c r="J64" s="45" cm="1">
        <f t="array" aca="1" ref="J64" ca="1">INDEX((IFERROR(IF(OFFSET(bHist!$A$1,_xlfn.XMATCH($C$59,bHist!B:B,0)-1,3,1,500)=0,"-",OFFSET(bHist!$A$1,_xlfn.XMATCH($C$59,bHist!B:B,0)-1,3,1,500))-IF(OFFSET(bHist!$A$1,_xlfn.XMATCH(C64,bHist!B:B,0)-1,3,1,500)=0,"-",OFFSET(bHist!$A$1,_xlfn.XMATCH(C64,bHist!B:B,0)-1,3,1,500)),"-")),1)</f>
        <v>-2.8844359748363217</v>
      </c>
      <c r="K64" s="51">
        <f t="shared" ca="1" si="8"/>
        <v>2.7056911599737252E-2</v>
      </c>
      <c r="L64" s="51" cm="1">
        <f t="array" aca="1" ref="L64" ca="1">SLOPE((IFERROR(IF(OFFSET(bHist!$A$1,_xlfn.XMATCH($C$59,bHist!B:B,0)-1,3,1,500)=0,"-",OFFSET(bHist!$A$1,_xlfn.XMATCH($C$59,bHist!B:B,0)-1,3,1,500))-IF(OFFSET(bHist!$A$1,_xlfn.XMATCH(C64,bHist!B:B,0)-1,3,1,500)=0,"-",OFFSET(bHist!$A$1,_xlfn.XMATCH(C64,bHist!B:B,0)-1,3,1,500)),"-")),OFFSET(bHist!$A$1,0,3,1,500))</f>
        <v>4.5448194602589372E-2</v>
      </c>
      <c r="M64" s="45" cm="1">
        <f t="array" aca="1" ref="M64" ca="1">INTERCEPT((IFERROR(IF(OFFSET(bHist!$A$1,_xlfn.XMATCH($C$59,bHist!$B:$B,0)-1,3,1,500)=0,"-",OFFSET(bHist!$A$1,_xlfn.XMATCH($C$59,bHist!$B:$B,0)-1,3,1,500))-IF(OFFSET(bHist!$A$1,_xlfn.XMATCH(C64,bHist!$B:$B,0)-1,3,1,500)=0,"-",OFFSET(bHist!$A$1,_xlfn.XMATCH(C64,bHist!$B:$B,0)-1,3,1,500)),"-")),OFFSET(bHist!$A$1,0,3,1,500))</f>
        <v>-1990.9714228360999</v>
      </c>
      <c r="N64" s="45" cm="1">
        <f t="array" aca="1" ref="N64" ca="1">STEYX((IFERROR(IF(OFFSET(bHist!$A$1,_xlfn.XMATCH($C$59,bHist!B:B,0)-1,3,1,500)=0,"-",OFFSET(bHist!$A$1,_xlfn.XMATCH($C$59,bHist!B:B,0)-1,3,1,500))-IF(OFFSET(bHist!$A$1,_xlfn.XMATCH(C64,bHist!B:B,0)-1,3,1,500)=0,"-",OFFSET(bHist!$A$1,_xlfn.XMATCH(C64,bHist!B:B,0)-1,3,1,500)),"-")),OFFSET(bHist!$A$1,0,3,1,500))</f>
        <v>16.124541937752621</v>
      </c>
      <c r="O64" s="51" cm="1">
        <f t="array" aca="1" ref="O64" ca="1">CORREL(IF(OFFSET(bHist!$A$1,_xlfn.XMATCH($C$59,bHist!B:B,0)-1,3,1,500)=0,"-",OFFSET(bHist!$A$1,_xlfn.XMATCH($C$59,bHist!B:B,0)-1,3,1,500)),IF(OFFSET(bHist!$A$1,_xlfn.XMATCH(C64,bHist!B:B,0)-1,3,1,500)=0,"-",OFFSET(bHist!$A$1,_xlfn.XMATCH(C64,bHist!B:B,0)-1,3,1,500)))</f>
        <v>0.97903984067743066</v>
      </c>
      <c r="P64" s="51" cm="1">
        <f t="array" aca="1" ref="P64" ca="1">CORREL((IFERROR(IF(OFFSET(bHist!$A$1,_xlfn.XMATCH($C$59,bHist!B:B,0)-1,3,1,500)=0,"-",OFFSET(bHist!$A$1,_xlfn.XMATCH($C$59,bHist!B:B,0)-1,3,1,500))-IF(OFFSET(bHist!$A$1,_xlfn.XMATCH(C64,bHist!B:B,0)-1,3,1,500)=0,"-",OFFSET(bHist!$A$1,_xlfn.XMATCH(C64,bHist!B:B,0)-1,3,1,500)),"-")),OFFSET(bHist!$A$1,0,3,1,500))</f>
        <v>0.50774483476319621</v>
      </c>
      <c r="Q64" s="45" cm="1">
        <f t="array" aca="1" ref="Q64:SV64" ca="1">(IFERROR(IF(OFFSET(bHist!$A$1,_xlfn.XMATCH($C$59,bHist!B:B,0)-1,3,1,500)=0,"-",OFFSET(bHist!$A$1,_xlfn.XMATCH($C$59,bHist!B:B,0)-1,3,1,500))-IF(OFFSET(bHist!$A$1,_xlfn.XMATCH(C64,bHist!B:B,0)-1,3,1,500)=0,"-",OFFSET(bHist!$A$1,_xlfn.XMATCH(C64,bHist!B:B,0)-1,3,1,500)),"-"))</f>
        <v>-2.8844359748363217</v>
      </c>
      <c r="R64" s="45">
        <f ca="1"/>
        <v>-3.9034863857031041</v>
      </c>
      <c r="S64" s="45">
        <f ca="1"/>
        <v>-6.0825916001796827</v>
      </c>
      <c r="T64" s="45">
        <f ca="1"/>
        <v>-5.9482323853969774</v>
      </c>
      <c r="U64" s="45">
        <f ca="1"/>
        <v>-7.4601713651418891</v>
      </c>
      <c r="V64" s="45">
        <f ca="1"/>
        <v>-7.303824123978643</v>
      </c>
      <c r="W64" s="45">
        <f ca="1"/>
        <v>-8.6023287074566213</v>
      </c>
      <c r="X64" s="45">
        <f ca="1"/>
        <v>-8.4181084717512249</v>
      </c>
      <c r="Y64" s="45">
        <f ca="1"/>
        <v>-7.0036711667775933</v>
      </c>
      <c r="Z64" s="45">
        <f ca="1"/>
        <v>-4.7934508949518317</v>
      </c>
      <c r="AA64" s="45">
        <f ca="1"/>
        <v>-2.8480339473485969</v>
      </c>
      <c r="AB64" s="45">
        <f ca="1"/>
        <v>0.10872371590139096</v>
      </c>
      <c r="AC64" s="45">
        <f ca="1"/>
        <v>-1.3262554790973695</v>
      </c>
      <c r="AD64" s="45">
        <f ca="1"/>
        <v>-1.0697992748022216</v>
      </c>
      <c r="AE64" s="45">
        <f ca="1"/>
        <v>0.442046096920933</v>
      </c>
      <c r="AF64" s="45">
        <f ca="1"/>
        <v>-4.1506802722215639</v>
      </c>
      <c r="AG64" s="45">
        <f ca="1"/>
        <v>0.46015312325957325</v>
      </c>
      <c r="AH64" s="45">
        <f ca="1"/>
        <v>1.2378029159307573</v>
      </c>
      <c r="AI64" s="45">
        <f ca="1"/>
        <v>-0.51313971912861689</v>
      </c>
      <c r="AJ64" s="45">
        <f ca="1"/>
        <v>-3.1040414688587248</v>
      </c>
      <c r="AK64" s="45">
        <f ca="1"/>
        <v>-6.8851334507465651</v>
      </c>
      <c r="AL64" s="45">
        <f ca="1"/>
        <v>-11.243689125537884</v>
      </c>
      <c r="AM64" s="45">
        <f ca="1"/>
        <v>-8.2198236685991333</v>
      </c>
      <c r="AN64" s="45">
        <f ca="1"/>
        <v>-5.5562599921226479</v>
      </c>
      <c r="AO64" s="45">
        <f ca="1"/>
        <v>-1.6087300275564189</v>
      </c>
      <c r="AP64" s="45">
        <f ca="1"/>
        <v>0.8503659842014315</v>
      </c>
      <c r="AQ64" s="45">
        <f ca="1"/>
        <v>2.0027724851370294</v>
      </c>
      <c r="AR64" s="45">
        <f ca="1"/>
        <v>0.45580599629877838</v>
      </c>
      <c r="AS64" s="45">
        <f ca="1"/>
        <v>-1.5179318898915994</v>
      </c>
      <c r="AT64" s="45">
        <f ca="1"/>
        <v>-4.9096921025514746</v>
      </c>
      <c r="AU64" s="45">
        <f ca="1"/>
        <v>-1.237455258607838</v>
      </c>
      <c r="AV64" s="45">
        <f ca="1"/>
        <v>1.5127401946783152</v>
      </c>
      <c r="AW64" s="45">
        <f ca="1"/>
        <v>3.8718826136589257</v>
      </c>
      <c r="AX64" s="45">
        <f ca="1"/>
        <v>6.0276571282148552</v>
      </c>
      <c r="AY64" s="45">
        <f ca="1"/>
        <v>9.5552526336908272</v>
      </c>
      <c r="AZ64" s="45">
        <f ca="1"/>
        <v>14.338189561009415</v>
      </c>
      <c r="BA64" s="45">
        <f ca="1"/>
        <v>15.493447032332426</v>
      </c>
      <c r="BB64" s="45">
        <f ca="1"/>
        <v>19.984681584358214</v>
      </c>
      <c r="BC64" s="45">
        <f ca="1"/>
        <v>22.121196635127035</v>
      </c>
      <c r="BD64" s="45">
        <f ca="1"/>
        <v>20.916585582137145</v>
      </c>
      <c r="BE64" s="45">
        <f ca="1"/>
        <v>18.33809158325198</v>
      </c>
      <c r="BF64" s="45">
        <f ca="1"/>
        <v>18.637975849986105</v>
      </c>
      <c r="BG64" s="45">
        <f ca="1"/>
        <v>19.58261161315437</v>
      </c>
      <c r="BH64" s="45">
        <f ca="1"/>
        <v>20.587286303520216</v>
      </c>
      <c r="BI64" s="45">
        <f ca="1"/>
        <v>22.566523374319047</v>
      </c>
      <c r="BJ64" s="45">
        <f ca="1"/>
        <v>22.723743753910071</v>
      </c>
      <c r="BK64" s="45">
        <f ca="1"/>
        <v>26.17894904899606</v>
      </c>
      <c r="BL64" s="45">
        <f ca="1"/>
        <v>41.188783385395993</v>
      </c>
      <c r="BM64" s="45">
        <f ca="1"/>
        <v>19.652013288378726</v>
      </c>
      <c r="BN64" s="45">
        <f ca="1"/>
        <v>14.90227270233629</v>
      </c>
      <c r="BO64" s="45">
        <f ca="1"/>
        <v>6.495176537275313</v>
      </c>
      <c r="BP64" s="45">
        <f ca="1"/>
        <v>14.547501562357013</v>
      </c>
      <c r="BQ64" s="45">
        <f ca="1"/>
        <v>19.320807430148079</v>
      </c>
      <c r="BR64" s="45">
        <f ca="1"/>
        <v>29.387029057979589</v>
      </c>
      <c r="BS64" s="45">
        <f ca="1"/>
        <v>33.347363928437289</v>
      </c>
      <c r="BT64" s="45">
        <f ca="1"/>
        <v>15.495584783911681</v>
      </c>
      <c r="BU64" s="45">
        <f ca="1"/>
        <v>10.100044479727728</v>
      </c>
      <c r="BV64" s="45">
        <f ca="1"/>
        <v>10.789645541310335</v>
      </c>
      <c r="BW64" s="45">
        <f ca="1"/>
        <v>10.885003398537719</v>
      </c>
      <c r="BX64" s="45">
        <f ca="1"/>
        <v>10.563944748640068</v>
      </c>
      <c r="BY64" s="45">
        <f ca="1"/>
        <v>27.659914321660949</v>
      </c>
      <c r="BZ64" s="45">
        <f ca="1"/>
        <v>43.911711808800646</v>
      </c>
      <c r="CA64" s="45">
        <f ca="1"/>
        <v>53.101881536841404</v>
      </c>
      <c r="CB64" s="45">
        <f ca="1"/>
        <v>61.650257987141629</v>
      </c>
      <c r="CC64" s="45">
        <f ca="1"/>
        <v>63.870027463436145</v>
      </c>
      <c r="CD64" s="45">
        <f ca="1"/>
        <v>60.322754116177521</v>
      </c>
      <c r="CE64" s="45">
        <f ca="1"/>
        <v>61.516222411274896</v>
      </c>
      <c r="CF64" s="45">
        <f ca="1"/>
        <v>60.101691501617438</v>
      </c>
      <c r="CG64" s="45">
        <f ca="1"/>
        <v>60.117557320237154</v>
      </c>
      <c r="CH64" s="45">
        <f ca="1"/>
        <v>60.773355692744246</v>
      </c>
      <c r="CI64" s="45">
        <f ca="1"/>
        <v>71.433272906899504</v>
      </c>
      <c r="CJ64" s="45">
        <f ca="1"/>
        <v>79.757356427788693</v>
      </c>
      <c r="CK64" s="45">
        <f ca="1"/>
        <v>113.38976989078515</v>
      </c>
      <c r="CL64" s="45">
        <f ca="1"/>
        <v>116.51738884258276</v>
      </c>
      <c r="CM64" s="45">
        <f ca="1"/>
        <v>101.95082496404655</v>
      </c>
      <c r="CN64" s="45">
        <f ca="1"/>
        <v>118.63903665435311</v>
      </c>
      <c r="CO64" s="45">
        <f ca="1"/>
        <v>108.31123178923127</v>
      </c>
      <c r="CP64" s="45">
        <f ca="1"/>
        <v>33.20759573721881</v>
      </c>
      <c r="CQ64" s="45">
        <f ca="1"/>
        <v>39.525145198226028</v>
      </c>
      <c r="CR64" s="45">
        <f ca="1"/>
        <v>23.659837593436208</v>
      </c>
      <c r="CS64" s="45">
        <f ca="1"/>
        <v>25.505394557952911</v>
      </c>
      <c r="CT64" s="45">
        <f ca="1"/>
        <v>10.888091206192968</v>
      </c>
      <c r="CU64" s="45">
        <f ca="1"/>
        <v>8.8301529945134973</v>
      </c>
      <c r="CV64" s="45">
        <f ca="1"/>
        <v>9.253327243447302</v>
      </c>
      <c r="CW64" s="45">
        <f ca="1"/>
        <v>-0.46589699578285604</v>
      </c>
      <c r="CX64" s="45">
        <f ca="1"/>
        <v>-5.7458699061870675</v>
      </c>
      <c r="CY64" s="45">
        <f ca="1"/>
        <v>-6.4002596625089723</v>
      </c>
      <c r="CZ64" s="45">
        <f ca="1"/>
        <v>-5.476181703448276</v>
      </c>
      <c r="DA64" s="45">
        <f ca="1"/>
        <v>-4.4112554799318389</v>
      </c>
      <c r="DB64" s="45">
        <f ca="1"/>
        <v>-5.6539731434583871</v>
      </c>
      <c r="DC64" s="45">
        <f ca="1"/>
        <v>-5.1366400926113158</v>
      </c>
      <c r="DD64" s="45">
        <f ca="1"/>
        <v>-5.8208564199209434</v>
      </c>
      <c r="DE64" s="45">
        <f ca="1"/>
        <v>-8.3581870616674223</v>
      </c>
      <c r="DF64" s="45">
        <f ca="1"/>
        <v>-8.0672960541248244</v>
      </c>
      <c r="DG64" s="45">
        <f ca="1"/>
        <v>-9.0682364110946594</v>
      </c>
      <c r="DH64" s="45">
        <f ca="1"/>
        <v>-8.7287338337898177</v>
      </c>
      <c r="DI64" s="45">
        <f ca="1"/>
        <v>-9.3778301817178544</v>
      </c>
      <c r="DJ64" s="45">
        <f ca="1"/>
        <v>-8.6536207486391135</v>
      </c>
      <c r="DK64" s="45">
        <f ca="1"/>
        <v>-8.3072812347412111</v>
      </c>
      <c r="DL64" s="45">
        <f ca="1"/>
        <v>-8.5077288212776381</v>
      </c>
      <c r="DM64" s="45">
        <f ca="1"/>
        <v>-8.6957936729192795</v>
      </c>
      <c r="DN64" s="45">
        <f ca="1"/>
        <v>-8.0225245585441627</v>
      </c>
      <c r="DO64" s="45">
        <f ca="1"/>
        <v>-8.5048941506147457</v>
      </c>
      <c r="DP64" s="45">
        <f ca="1"/>
        <v>-9.3184946143627059</v>
      </c>
      <c r="DQ64" s="45">
        <f ca="1"/>
        <v>-8.5603657730817844</v>
      </c>
      <c r="DR64" s="45">
        <f ca="1"/>
        <v>-8.3283695925474177</v>
      </c>
      <c r="DS64" s="45">
        <f ca="1"/>
        <v>-7.9556653684377494</v>
      </c>
      <c r="DT64" s="45">
        <f ca="1"/>
        <v>-7.9434543036222607</v>
      </c>
      <c r="DU64" s="45">
        <f ca="1"/>
        <v>-6.9141933912038951</v>
      </c>
      <c r="DV64" s="45">
        <f ca="1"/>
        <v>-8.492880525588987</v>
      </c>
      <c r="DW64" s="45">
        <f ca="1"/>
        <v>-8.9881042883395992</v>
      </c>
      <c r="DX64" s="45">
        <f ca="1"/>
        <v>-9.6211654213666975</v>
      </c>
      <c r="DY64" s="45">
        <f ca="1"/>
        <v>-8.4073136466741687</v>
      </c>
      <c r="DZ64" s="45">
        <f ca="1"/>
        <v>-9.5227121579646905</v>
      </c>
      <c r="EA64" s="45">
        <f ca="1"/>
        <v>-10.190571148157119</v>
      </c>
      <c r="EB64" s="45">
        <f ca="1"/>
        <v>-10.172018837213528</v>
      </c>
      <c r="EC64" s="45">
        <f ca="1"/>
        <v>-10.220932822108267</v>
      </c>
      <c r="ED64" s="45">
        <f ca="1"/>
        <v>-10.644566374063501</v>
      </c>
      <c r="EE64" s="45">
        <f ca="1"/>
        <v>-9.6380317161083155</v>
      </c>
      <c r="EF64" s="45">
        <f ca="1"/>
        <v>-9.437742536664004</v>
      </c>
      <c r="EG64" s="45">
        <f ca="1"/>
        <v>-9.2849007390737626</v>
      </c>
      <c r="EH64" s="45">
        <f ca="1"/>
        <v>-8.8922170134782732</v>
      </c>
      <c r="EI64" s="45">
        <f ca="1"/>
        <v>-8.199674034595489</v>
      </c>
      <c r="EJ64" s="45">
        <f ca="1"/>
        <v>-7.357627954840666</v>
      </c>
      <c r="EK64" s="45">
        <f ca="1"/>
        <v>-7.5936442135572264</v>
      </c>
      <c r="EL64" s="45">
        <f ca="1"/>
        <v>-6.5979862766265995</v>
      </c>
      <c r="EM64" s="45">
        <f ca="1"/>
        <v>-6.6596248215436873</v>
      </c>
      <c r="EN64" s="45">
        <f ca="1"/>
        <v>-6.7389558044672242</v>
      </c>
      <c r="EO64" s="45">
        <f ca="1"/>
        <v>-7.1699488892555223</v>
      </c>
      <c r="EP64" s="45">
        <f ca="1"/>
        <v>-6.6136159983873313</v>
      </c>
      <c r="EQ64" s="45">
        <f ca="1"/>
        <v>-6.0699470362663277</v>
      </c>
      <c r="ER64" s="45">
        <f ca="1"/>
        <v>-3.589350735306752</v>
      </c>
      <c r="ES64" s="45">
        <f ca="1"/>
        <v>-5.5496716849803818</v>
      </c>
      <c r="ET64" s="45">
        <f ca="1"/>
        <v>-5.2482340327501333</v>
      </c>
      <c r="EU64" s="45">
        <f ca="1"/>
        <v>-5.0903155988454785</v>
      </c>
      <c r="EV64" s="45">
        <f ca="1"/>
        <v>-4.6254773824214794</v>
      </c>
      <c r="EW64" s="45">
        <f ca="1"/>
        <v>-5.2377188447713934</v>
      </c>
      <c r="EX64" s="45">
        <f ca="1"/>
        <v>-4.6358686475753785</v>
      </c>
      <c r="EY64" s="45">
        <f ca="1"/>
        <v>-4.843377519607543</v>
      </c>
      <c r="EZ64" s="45">
        <f ca="1"/>
        <v>-5.3682016079425807</v>
      </c>
      <c r="FA64" s="45">
        <f ca="1"/>
        <v>-4.4023956319093713</v>
      </c>
      <c r="FB64" s="45">
        <f ca="1"/>
        <v>-4.1960733034610627</v>
      </c>
      <c r="FC64" s="45">
        <f ca="1"/>
        <v>-4.3575464440584284</v>
      </c>
      <c r="FD64" s="45">
        <f ca="1"/>
        <v>-4.2937114061117114</v>
      </c>
      <c r="FE64" s="45">
        <f ca="1"/>
        <v>-3.4982399487495286</v>
      </c>
      <c r="FF64" s="45">
        <f ca="1"/>
        <v>-3.4296932190656406</v>
      </c>
      <c r="FG64" s="45">
        <f ca="1"/>
        <v>-3.2466947716474692</v>
      </c>
      <c r="FH64" s="45">
        <f ca="1"/>
        <v>-1.9639082057476003</v>
      </c>
      <c r="FI64" s="45">
        <f ca="1"/>
        <v>-2.5335170559883124</v>
      </c>
      <c r="FJ64" s="45">
        <f ca="1"/>
        <v>-21.248601910829564</v>
      </c>
      <c r="FK64" s="45">
        <f ca="1"/>
        <v>-4.1228717244863446</v>
      </c>
      <c r="FL64" s="45">
        <f ca="1"/>
        <v>-4.4502443357706056</v>
      </c>
      <c r="FM64" s="45">
        <f ca="1"/>
        <v>-4.8664781844615845</v>
      </c>
      <c r="FN64" s="45">
        <f ca="1"/>
        <v>-6.3763620289564074</v>
      </c>
      <c r="FO64" s="45">
        <f ca="1"/>
        <v>-7.3893603433370458</v>
      </c>
      <c r="FP64" s="45">
        <f ca="1"/>
        <v>-8.0074348596334346</v>
      </c>
      <c r="FQ64" s="45">
        <f ca="1"/>
        <v>-5.8150180579424102</v>
      </c>
      <c r="FR64" s="45">
        <f ca="1"/>
        <v>-4.6802346433400999</v>
      </c>
      <c r="FS64" s="45">
        <f ca="1"/>
        <v>-5.4285717450380275</v>
      </c>
      <c r="FT64" s="45">
        <f ca="1"/>
        <v>-5.6476031000613887</v>
      </c>
      <c r="FU64" s="45">
        <f ca="1"/>
        <v>-6.8641599389314649</v>
      </c>
      <c r="FV64" s="45">
        <f ca="1"/>
        <v>-7.1896756151914758</v>
      </c>
      <c r="FW64" s="45">
        <f ca="1"/>
        <v>-6.8075404274463835</v>
      </c>
      <c r="FX64" s="45">
        <f ca="1"/>
        <v>-7.5462286607027238</v>
      </c>
      <c r="FY64" s="45">
        <f ca="1"/>
        <v>-7.6378044364452649</v>
      </c>
      <c r="FZ64" s="45">
        <f ca="1"/>
        <v>-7.6626748807430403</v>
      </c>
      <c r="GA64" s="45">
        <f ca="1"/>
        <v>-7.9664791793823326</v>
      </c>
      <c r="GB64" s="45">
        <f ca="1"/>
        <v>-7.9548202718496412</v>
      </c>
      <c r="GC64" s="45">
        <f ca="1"/>
        <v>-9.6312451778650257</v>
      </c>
      <c r="GD64" s="45">
        <f ca="1"/>
        <v>-8.1227998912334556</v>
      </c>
      <c r="GE64" s="45">
        <f ca="1"/>
        <v>-8.5354373452663594</v>
      </c>
      <c r="GF64" s="45">
        <f ca="1"/>
        <v>-8.1580748620033319</v>
      </c>
      <c r="GG64" s="45">
        <f ca="1"/>
        <v>-9.5588329865932593</v>
      </c>
      <c r="GH64" s="45">
        <f ca="1"/>
        <v>-9.3966784645318882</v>
      </c>
      <c r="GI64" s="45">
        <f ca="1"/>
        <v>-8.7640747455358365</v>
      </c>
      <c r="GJ64" s="45">
        <f ca="1"/>
        <v>-9.0306114642620088</v>
      </c>
      <c r="GK64" s="45">
        <f ca="1"/>
        <v>-9.6543757860660548</v>
      </c>
      <c r="GL64" s="45">
        <f ca="1"/>
        <v>-10.216462148785567</v>
      </c>
      <c r="GM64" s="45">
        <f ca="1"/>
        <v>-9.1792857624292452</v>
      </c>
      <c r="GN64" s="45">
        <f ca="1"/>
        <v>-8.3865807617902703</v>
      </c>
      <c r="GO64" s="45">
        <f ca="1"/>
        <v>-8.3524578469991724</v>
      </c>
      <c r="GP64" s="45">
        <f ca="1"/>
        <v>-7.7223310519456732</v>
      </c>
      <c r="GQ64" s="45">
        <f ca="1"/>
        <v>-8.4940833655595753</v>
      </c>
      <c r="GR64" s="45">
        <f ca="1"/>
        <v>-8.010169105052924</v>
      </c>
      <c r="GS64" s="45">
        <f ca="1"/>
        <v>-7.8328214287757874</v>
      </c>
      <c r="GT64" s="45">
        <f ca="1"/>
        <v>-7.486889681816109</v>
      </c>
      <c r="GU64" s="45">
        <f ca="1"/>
        <v>-7.1628652397394035</v>
      </c>
      <c r="GV64" s="45">
        <f ca="1"/>
        <v>-5.7027965595722208</v>
      </c>
      <c r="GW64" s="45">
        <f ca="1"/>
        <v>-6.4754629399776604</v>
      </c>
      <c r="GX64" s="45">
        <f ca="1"/>
        <v>-7.8926295621395184</v>
      </c>
      <c r="GY64" s="45">
        <f ca="1"/>
        <v>-7.7392534236907977</v>
      </c>
      <c r="GZ64" s="45">
        <f ca="1"/>
        <v>-8.9084796006679312</v>
      </c>
      <c r="HA64" s="45">
        <f ca="1"/>
        <v>-8.5848663370609302</v>
      </c>
      <c r="HB64" s="45">
        <f ca="1"/>
        <v>-9.5653216497898086</v>
      </c>
      <c r="HC64" s="45">
        <f ca="1"/>
        <v>-11.459984354496015</v>
      </c>
      <c r="HD64" s="45">
        <f ca="1"/>
        <v>-10.182306259751329</v>
      </c>
      <c r="HE64" s="45">
        <f ca="1"/>
        <v>-10.606510913968066</v>
      </c>
      <c r="HF64" s="45">
        <f ca="1"/>
        <v>-12.131765644550342</v>
      </c>
      <c r="HG64" s="45">
        <f ca="1"/>
        <v>-12.837339391589154</v>
      </c>
      <c r="HH64" s="45">
        <f ca="1"/>
        <v>-14.646125221252447</v>
      </c>
      <c r="HI64" s="45">
        <f ca="1"/>
        <v>-14.839127629399314</v>
      </c>
      <c r="HJ64" s="45">
        <f ca="1"/>
        <v>-13.594633371710756</v>
      </c>
      <c r="HK64" s="45">
        <f ca="1"/>
        <v>-11.664478545188871</v>
      </c>
      <c r="HL64" s="45">
        <f ca="1"/>
        <v>-12.905228992819787</v>
      </c>
      <c r="HM64" s="45">
        <f ca="1"/>
        <v>-12.514042568206804</v>
      </c>
      <c r="HN64" s="45">
        <f ca="1"/>
        <v>-14.27234397900105</v>
      </c>
      <c r="HO64" s="45">
        <f ca="1"/>
        <v>-13.17014070808888</v>
      </c>
      <c r="HP64" s="45">
        <f ca="1"/>
        <v>-15.216558709740653</v>
      </c>
      <c r="HQ64" s="45">
        <f ca="1"/>
        <v>-10.108790894150758</v>
      </c>
      <c r="HR64" s="45">
        <f ca="1"/>
        <v>-9.3791360905170222</v>
      </c>
      <c r="HS64" s="45">
        <f ca="1"/>
        <v>-11.407470185279834</v>
      </c>
      <c r="HT64" s="45">
        <f ca="1"/>
        <v>-14.698356678247478</v>
      </c>
      <c r="HU64" s="45">
        <f ca="1"/>
        <v>-13.574609153032299</v>
      </c>
      <c r="HV64" s="45">
        <f ca="1"/>
        <v>-12.639097010135629</v>
      </c>
      <c r="HW64" s="45">
        <f ca="1"/>
        <v>-13.46449281013011</v>
      </c>
      <c r="HX64" s="45">
        <f ca="1"/>
        <v>-15.975519377112363</v>
      </c>
      <c r="HY64" s="45">
        <f ca="1"/>
        <v>-17.941871201992001</v>
      </c>
      <c r="HZ64" s="45">
        <f ca="1"/>
        <v>-17.962033364415134</v>
      </c>
      <c r="IA64" s="45">
        <f ca="1"/>
        <v>-18.649857450366028</v>
      </c>
      <c r="IB64" s="45">
        <f ca="1"/>
        <v>-16.809202042222012</v>
      </c>
      <c r="IC64" s="45">
        <f ca="1"/>
        <v>-14.703370406985272</v>
      </c>
      <c r="ID64" s="45">
        <f ca="1"/>
        <v>-15.226981424093253</v>
      </c>
      <c r="IE64" s="45">
        <f ca="1"/>
        <v>-16.44983668756484</v>
      </c>
      <c r="IF64" s="45">
        <f ca="1"/>
        <v>-13.981988062739333</v>
      </c>
      <c r="IG64" s="45">
        <f ca="1"/>
        <v>-12.16243351328373</v>
      </c>
      <c r="IH64" s="45">
        <f ca="1"/>
        <v>-8.989906262397767</v>
      </c>
      <c r="II64" s="45">
        <f ca="1"/>
        <v>-10.1960847159624</v>
      </c>
      <c r="IJ64" s="45">
        <f ca="1"/>
        <v>-10.16814805173874</v>
      </c>
      <c r="IK64" s="45">
        <f ca="1"/>
        <v>-12.614485015034688</v>
      </c>
      <c r="IL64" s="45">
        <f ca="1"/>
        <v>-10.813613527417175</v>
      </c>
      <c r="IM64" s="45">
        <f ca="1"/>
        <v>-11.257529375791563</v>
      </c>
      <c r="IN64" s="45">
        <f ca="1"/>
        <v>-11.69712992870808</v>
      </c>
      <c r="IO64" s="45">
        <f ca="1"/>
        <v>-11.652425885796561</v>
      </c>
      <c r="IP64" s="45">
        <f ca="1"/>
        <v>-13.016365124940876</v>
      </c>
      <c r="IQ64" s="45">
        <f ca="1"/>
        <v>-12.121836332678782</v>
      </c>
      <c r="IR64" s="45">
        <f ca="1"/>
        <v>-11.224145442008961</v>
      </c>
      <c r="IS64" s="45">
        <f ca="1"/>
        <v>-13.293652369737657</v>
      </c>
      <c r="IT64" s="45">
        <f ca="1"/>
        <v>-13.950256807804067</v>
      </c>
      <c r="IU64" s="45">
        <f ca="1"/>
        <v>-13.149440784096726</v>
      </c>
      <c r="IV64" s="45">
        <f ca="1"/>
        <v>-13.727043559312847</v>
      </c>
      <c r="IW64" s="45">
        <f ca="1"/>
        <v>-18.981054599881176</v>
      </c>
      <c r="IX64" s="45">
        <f ca="1"/>
        <v>-18.296684416413314</v>
      </c>
      <c r="IY64" s="45">
        <f ca="1"/>
        <v>-18.08546773445606</v>
      </c>
      <c r="IZ64" s="45">
        <f ca="1"/>
        <v>-18.49583062922953</v>
      </c>
      <c r="JA64" s="45">
        <f ca="1"/>
        <v>-17.476963256597543</v>
      </c>
      <c r="JB64" s="45">
        <f ca="1"/>
        <v>-18.194201974630346</v>
      </c>
      <c r="JC64" s="45">
        <f ca="1"/>
        <v>-16.649937897205376</v>
      </c>
      <c r="JD64" s="45">
        <f ca="1"/>
        <v>-16.719144028305976</v>
      </c>
      <c r="JE64" s="45">
        <f ca="1"/>
        <v>-16.555727169394487</v>
      </c>
      <c r="JF64" s="45">
        <f ca="1"/>
        <v>-16.602298002958292</v>
      </c>
      <c r="JG64" s="45">
        <f ca="1"/>
        <v>-16.719062932848942</v>
      </c>
      <c r="JH64" s="45">
        <f ca="1"/>
        <v>-15.452543132781955</v>
      </c>
      <c r="JI64" s="45">
        <f ca="1"/>
        <v>-16.587884385824196</v>
      </c>
      <c r="JJ64" s="45">
        <f ca="1"/>
        <v>-15.754442361831678</v>
      </c>
      <c r="JK64" s="45">
        <f ca="1"/>
        <v>-16.11895105171206</v>
      </c>
      <c r="JL64" s="45">
        <f ca="1"/>
        <v>-19.278953834295265</v>
      </c>
      <c r="JM64" s="45">
        <f ca="1"/>
        <v>-20.176903560638436</v>
      </c>
      <c r="JN64" s="45">
        <f ca="1"/>
        <v>-18.047642311096183</v>
      </c>
      <c r="JO64" s="45">
        <f ca="1"/>
        <v>-16.239908491134656</v>
      </c>
      <c r="JP64" s="45">
        <f ca="1"/>
        <v>-19.184308807730702</v>
      </c>
      <c r="JQ64" s="45">
        <f ca="1"/>
        <v>-18.244543902993229</v>
      </c>
      <c r="JR64" s="45">
        <f ca="1"/>
        <v>-15.532646821379643</v>
      </c>
      <c r="JS64" s="45">
        <f ca="1"/>
        <v>-16.250232673406572</v>
      </c>
      <c r="JT64" s="45">
        <f ca="1"/>
        <v>-15.962384008407582</v>
      </c>
      <c r="JU64" s="45">
        <f ca="1"/>
        <v>-18.238613071560849</v>
      </c>
      <c r="JV64" s="45">
        <f ca="1"/>
        <v>-16.80357817351819</v>
      </c>
      <c r="JW64" s="45">
        <f ca="1"/>
        <v>-16.939092099547395</v>
      </c>
      <c r="JX64" s="45">
        <f ca="1"/>
        <v>-16.595978728532799</v>
      </c>
      <c r="JY64" s="45">
        <f ca="1"/>
        <v>-14.155381597638126</v>
      </c>
      <c r="JZ64" s="45">
        <f ca="1"/>
        <v>-15.118649251341822</v>
      </c>
      <c r="KA64" s="45">
        <f ca="1"/>
        <v>-13.37846206641197</v>
      </c>
      <c r="KB64" s="45">
        <f ca="1"/>
        <v>-13.105607973933189</v>
      </c>
      <c r="KC64" s="45">
        <f ca="1"/>
        <v>-12.713927752852413</v>
      </c>
      <c r="KD64" s="45">
        <f ca="1"/>
        <v>-13.498518320560436</v>
      </c>
      <c r="KE64" s="45">
        <f ca="1"/>
        <v>-13.533516271114337</v>
      </c>
      <c r="KF64" s="45">
        <f ca="1"/>
        <v>-12.86615410745145</v>
      </c>
      <c r="KG64" s="45">
        <f ca="1"/>
        <v>-14.414538687467598</v>
      </c>
      <c r="KH64" s="45">
        <f ca="1"/>
        <v>-14.590499344468128</v>
      </c>
      <c r="KI64" s="45">
        <f ca="1"/>
        <v>-14.710159199833868</v>
      </c>
      <c r="KJ64" s="45">
        <f ca="1"/>
        <v>-11.640652136445055</v>
      </c>
      <c r="KK64" s="45">
        <f ca="1"/>
        <v>-10.587121064901368</v>
      </c>
      <c r="KL64" s="45">
        <f ca="1"/>
        <v>-11.552124390244472</v>
      </c>
      <c r="KM64" s="45">
        <f ca="1"/>
        <v>-11.490779923200591</v>
      </c>
      <c r="KN64" s="45">
        <f ca="1"/>
        <v>-11.736467790007595</v>
      </c>
      <c r="KO64" s="45">
        <f ca="1"/>
        <v>-12.433539421558379</v>
      </c>
      <c r="KP64" s="45">
        <f ca="1"/>
        <v>-13.301160065889349</v>
      </c>
      <c r="KQ64" s="45">
        <f ca="1"/>
        <v>-12.57967275130747</v>
      </c>
      <c r="KR64" s="45">
        <f ca="1"/>
        <v>-12.445707661509488</v>
      </c>
      <c r="KS64" s="45">
        <f ca="1"/>
        <v>-12.315847163557976</v>
      </c>
      <c r="KT64" s="45">
        <f ca="1"/>
        <v>-12.119891090154653</v>
      </c>
      <c r="KU64" s="45">
        <f ca="1"/>
        <v>-11.970897320866555</v>
      </c>
      <c r="KV64" s="45">
        <f ca="1"/>
        <v>-13.363717231035224</v>
      </c>
      <c r="KW64" s="45">
        <f ca="1"/>
        <v>-12.875475929617892</v>
      </c>
      <c r="KX64" s="45">
        <f ca="1"/>
        <v>-12.879896574378023</v>
      </c>
      <c r="KY64" s="45">
        <f ca="1"/>
        <v>-10.956146285533919</v>
      </c>
      <c r="KZ64" s="45">
        <f ca="1"/>
        <v>-10.911192124843609</v>
      </c>
      <c r="LA64" s="45">
        <f ca="1"/>
        <v>-11.263501881003378</v>
      </c>
      <c r="LB64" s="45">
        <f ca="1"/>
        <v>-11.765719092607497</v>
      </c>
      <c r="LC64" s="45">
        <f ca="1"/>
        <v>-10.289723963379856</v>
      </c>
      <c r="LD64" s="45">
        <f ca="1"/>
        <v>-11.808043608427056</v>
      </c>
      <c r="LE64" s="45">
        <f ca="1"/>
        <v>-10.242192077040642</v>
      </c>
      <c r="LF64" s="45">
        <f ca="1"/>
        <v>-9.9447726098299256</v>
      </c>
      <c r="LG64" s="45">
        <f ca="1"/>
        <v>-10.594620069861406</v>
      </c>
      <c r="LH64" s="45">
        <f ca="1"/>
        <v>-10.580743447184574</v>
      </c>
      <c r="LI64" s="45">
        <f ca="1"/>
        <v>-9.8929587720632242</v>
      </c>
      <c r="LJ64" s="45">
        <f ca="1"/>
        <v>-10.348746885180475</v>
      </c>
      <c r="LK64" s="45">
        <f ca="1"/>
        <v>-11.123518047928826</v>
      </c>
      <c r="LL64" s="45">
        <f ca="1"/>
        <v>-11.110628634214379</v>
      </c>
      <c r="LM64" s="45">
        <f ca="1"/>
        <v>-9.3039832088947207</v>
      </c>
      <c r="LN64" s="45">
        <f ca="1"/>
        <v>-9.0637410916090175</v>
      </c>
      <c r="LO64" s="45">
        <f ca="1"/>
        <v>-9.5009617359638128</v>
      </c>
      <c r="LP64" s="45">
        <f ca="1"/>
        <v>-10.507628654837617</v>
      </c>
      <c r="LQ64" s="45">
        <f ca="1"/>
        <v>-11.44944490516184</v>
      </c>
      <c r="LR64" s="45">
        <f ca="1"/>
        <v>-9.6327693670988026</v>
      </c>
      <c r="LS64" s="45">
        <f ca="1"/>
        <v>-7.0143644931316373</v>
      </c>
      <c r="LT64" s="45">
        <f ca="1"/>
        <v>-5.8091861275434269</v>
      </c>
      <c r="LU64" s="45">
        <f ca="1"/>
        <v>-6.3381977988481424</v>
      </c>
      <c r="LV64" s="45">
        <f ca="1"/>
        <v>-6.131689777731907</v>
      </c>
      <c r="LW64" s="45">
        <f ca="1"/>
        <v>-6.8520470147132926</v>
      </c>
      <c r="LX64" s="45">
        <f ca="1"/>
        <v>-8.0015396410226742</v>
      </c>
      <c r="LY64" s="45">
        <f ca="1"/>
        <v>-10.466179553747168</v>
      </c>
      <c r="LZ64" s="45">
        <f ca="1"/>
        <v>-11.129832010149954</v>
      </c>
      <c r="MA64" s="45">
        <f ca="1"/>
        <v>-10.350944512605679</v>
      </c>
      <c r="MB64" s="45">
        <f ca="1"/>
        <v>-12.176607240557701</v>
      </c>
      <c r="MC64" s="45">
        <f ca="1"/>
        <v>-12.779682256937008</v>
      </c>
      <c r="MD64" s="45">
        <f ca="1"/>
        <v>-11.949836247801755</v>
      </c>
      <c r="ME64" s="45">
        <f ca="1"/>
        <v>-13.957910027861601</v>
      </c>
      <c r="MF64" s="45">
        <f ca="1"/>
        <v>-13.185406978607205</v>
      </c>
      <c r="MG64" s="45">
        <f ca="1"/>
        <v>-15.058707712650261</v>
      </c>
      <c r="MH64" s="45">
        <f ca="1"/>
        <v>-13.57618905115126</v>
      </c>
      <c r="MI64" s="45">
        <f ca="1"/>
        <v>-16.218854610919948</v>
      </c>
      <c r="MJ64" s="45">
        <f ca="1"/>
        <v>-17.98457997965815</v>
      </c>
      <c r="MK64" s="45">
        <f ca="1"/>
        <v>-21.101542759656894</v>
      </c>
      <c r="ML64" s="45">
        <f ca="1"/>
        <v>-22.11270497798921</v>
      </c>
      <c r="MM64" s="45">
        <f ca="1"/>
        <v>-21.673822566270815</v>
      </c>
      <c r="MN64" s="45">
        <f ca="1"/>
        <v>-22.899069106459621</v>
      </c>
      <c r="MO64" s="45">
        <f ca="1"/>
        <v>-22.188353157758741</v>
      </c>
      <c r="MP64" s="45">
        <f ca="1"/>
        <v>-19.757413989663121</v>
      </c>
      <c r="MQ64" s="45">
        <f ca="1"/>
        <v>-23.709763647198685</v>
      </c>
      <c r="MR64" s="45">
        <f ca="1"/>
        <v>-23.92866312110425</v>
      </c>
      <c r="MS64" s="45">
        <f ca="1"/>
        <v>-23.591079633474351</v>
      </c>
      <c r="MT64" s="45">
        <f ca="1"/>
        <v>-23.185080159544952</v>
      </c>
      <c r="MU64" s="45">
        <f ca="1"/>
        <v>-23.719976803183556</v>
      </c>
      <c r="MV64" s="45">
        <f ca="1"/>
        <v>-23.015992063641534</v>
      </c>
      <c r="MW64" s="45">
        <f ca="1"/>
        <v>-23.564294273972507</v>
      </c>
      <c r="MX64" s="45">
        <f ca="1"/>
        <v>-24.944810272574415</v>
      </c>
      <c r="MY64" s="45">
        <f ca="1"/>
        <v>-22.528335124969487</v>
      </c>
      <c r="MZ64" s="45">
        <f ca="1"/>
        <v>-21.426414938569081</v>
      </c>
      <c r="NA64" s="45">
        <f ca="1"/>
        <v>-20.969945062518121</v>
      </c>
      <c r="NB64" s="45">
        <f ca="1"/>
        <v>-19.310393267631554</v>
      </c>
      <c r="NC64" s="45">
        <f ca="1"/>
        <v>-19.393181183934217</v>
      </c>
      <c r="ND64" s="45">
        <f ca="1"/>
        <v>-20.531172172904007</v>
      </c>
      <c r="NE64" s="45">
        <f ca="1"/>
        <v>-17.913581700921071</v>
      </c>
      <c r="NF64" s="45">
        <f ca="1"/>
        <v>-16.00112044847009</v>
      </c>
      <c r="NG64" s="45">
        <f ca="1"/>
        <v>-17.898788737654684</v>
      </c>
      <c r="NH64" s="45">
        <f ca="1"/>
        <v>-17.314870863318475</v>
      </c>
      <c r="NI64" s="45">
        <f ca="1"/>
        <v>-16.957457942366631</v>
      </c>
      <c r="NJ64" s="45">
        <f ca="1"/>
        <v>-15.096983711957932</v>
      </c>
      <c r="NK64" s="45">
        <f ca="1"/>
        <v>-15.603812190055862</v>
      </c>
      <c r="NL64" s="45">
        <f ca="1"/>
        <v>-17.102843190073969</v>
      </c>
      <c r="NM64" s="45">
        <f ca="1"/>
        <v>-17.826370864391322</v>
      </c>
      <c r="NN64" s="45">
        <f ca="1"/>
        <v>-17.167126925826068</v>
      </c>
      <c r="NO64" s="45">
        <f ca="1"/>
        <v>-17.828153900146503</v>
      </c>
      <c r="NP64" s="45">
        <f ca="1"/>
        <v>-16.318192745685565</v>
      </c>
      <c r="NQ64" s="45">
        <f ca="1"/>
        <v>-14.843973829984634</v>
      </c>
      <c r="NR64" s="45">
        <f ca="1"/>
        <v>-14.506990620851525</v>
      </c>
      <c r="NS64" s="45">
        <f ca="1"/>
        <v>-13.48782955098153</v>
      </c>
      <c r="NT64" s="45">
        <f ca="1"/>
        <v>-13.23903681051732</v>
      </c>
      <c r="NU64" s="45">
        <f ca="1"/>
        <v>-13.067089031338696</v>
      </c>
      <c r="NV64" s="45">
        <f ca="1"/>
        <v>-12.148230958700168</v>
      </c>
      <c r="NW64" s="45">
        <f ca="1"/>
        <v>-12.336047588229178</v>
      </c>
      <c r="NX64" s="45">
        <f ca="1"/>
        <v>-12.592321511387837</v>
      </c>
      <c r="NY64" s="45">
        <f ca="1"/>
        <v>-10.868901710152642</v>
      </c>
      <c r="NZ64" s="45">
        <f ca="1"/>
        <v>-10.718285584330573</v>
      </c>
      <c r="OA64" s="45">
        <f ca="1"/>
        <v>-12.086948642969134</v>
      </c>
      <c r="OB64" s="45">
        <f ca="1"/>
        <v>-11.005172052144985</v>
      </c>
      <c r="OC64" s="45">
        <f ca="1"/>
        <v>-10.881465967416744</v>
      </c>
      <c r="OD64" s="45">
        <f ca="1"/>
        <v>-11.63172594678403</v>
      </c>
      <c r="OE64" s="45">
        <f ca="1"/>
        <v>-12.479733552575112</v>
      </c>
      <c r="OF64" s="45">
        <f ca="1"/>
        <v>-11.613565865159018</v>
      </c>
      <c r="OG64" s="45">
        <f ca="1"/>
        <v>-12.078593564748758</v>
      </c>
      <c r="OH64" s="45">
        <f ca="1"/>
        <v>-11.257456965684895</v>
      </c>
      <c r="OI64" s="45">
        <f ca="1"/>
        <v>-9.9026367967128692</v>
      </c>
      <c r="OJ64" s="45">
        <f ca="1"/>
        <v>-8.6509217053651639</v>
      </c>
      <c r="OK64" s="45">
        <f ca="1"/>
        <v>-9.1194976683854918</v>
      </c>
      <c r="OL64" s="45">
        <f ca="1"/>
        <v>-10.662045408964133</v>
      </c>
      <c r="OM64" s="45">
        <f ca="1"/>
        <v>-9.6246454358100664</v>
      </c>
      <c r="ON64" s="45">
        <f ca="1"/>
        <v>-9.0985158067941541</v>
      </c>
      <c r="OO64" s="45">
        <f ca="1"/>
        <v>-8.4893746705055264</v>
      </c>
      <c r="OP64" s="45">
        <f ca="1"/>
        <v>-9.535351799488069</v>
      </c>
      <c r="OQ64" s="45">
        <f ca="1"/>
        <v>-10.201238264918317</v>
      </c>
      <c r="OR64" s="45">
        <f ca="1"/>
        <v>-11.139947367787386</v>
      </c>
      <c r="OS64" s="45">
        <f ca="1"/>
        <v>-12.236856098413483</v>
      </c>
      <c r="OT64" s="45">
        <f ca="1"/>
        <v>-11.860533122301121</v>
      </c>
      <c r="OU64" s="45">
        <f ca="1"/>
        <v>-11.325691430449496</v>
      </c>
      <c r="OV64" s="45">
        <f ca="1"/>
        <v>-11.709705913901303</v>
      </c>
      <c r="OW64" s="45">
        <f ca="1"/>
        <v>-11.045945831060436</v>
      </c>
      <c r="OX64" s="45">
        <f ca="1"/>
        <v>-8.2320502543449265</v>
      </c>
      <c r="OY64" s="45">
        <f ca="1"/>
        <v>-5.7932171583189529E-2</v>
      </c>
      <c r="OZ64" s="45">
        <f ca="1"/>
        <v>-1.267068081736511</v>
      </c>
      <c r="PA64" s="45">
        <f ca="1"/>
        <v>-0.68589506304266479</v>
      </c>
      <c r="PB64" s="45">
        <f ca="1"/>
        <v>0.16229558432098656</v>
      </c>
      <c r="PC64" s="45">
        <f ca="1"/>
        <v>-1.7900856367349434</v>
      </c>
      <c r="PD64" s="45">
        <f ca="1"/>
        <v>-2.7077655030489041</v>
      </c>
      <c r="PE64" s="45">
        <f ca="1"/>
        <v>-3.1753648715019551</v>
      </c>
      <c r="PF64" s="45">
        <f ca="1"/>
        <v>-1.5494512892962007</v>
      </c>
      <c r="PG64" s="45">
        <f ca="1"/>
        <v>-4.1766254491806762</v>
      </c>
      <c r="PH64" s="45">
        <f ca="1"/>
        <v>-5.5196157951354792</v>
      </c>
      <c r="PI64" s="45">
        <f ca="1"/>
        <v>-7.0890057418345975</v>
      </c>
      <c r="PJ64" s="45">
        <f ca="1"/>
        <v>-8.4634461513757913</v>
      </c>
      <c r="PK64" s="45">
        <f ca="1"/>
        <v>-9.9106799881458301</v>
      </c>
      <c r="PL64" s="45">
        <f ca="1"/>
        <v>-11.900801361799239</v>
      </c>
      <c r="PM64" s="45">
        <f ca="1"/>
        <v>-10.939904897928244</v>
      </c>
      <c r="PN64" s="45">
        <f ca="1"/>
        <v>-7.4993561365604364</v>
      </c>
      <c r="PO64" s="45">
        <f ca="1"/>
        <v>-8.9030470874309628</v>
      </c>
      <c r="PP64" s="45">
        <f ca="1"/>
        <v>-8.3146657451391093</v>
      </c>
      <c r="PQ64" s="45">
        <f ca="1"/>
        <v>-8.8351904596090094</v>
      </c>
      <c r="PR64" s="45">
        <f ca="1"/>
        <v>-10.589841286063177</v>
      </c>
      <c r="PS64" s="45">
        <f ca="1"/>
        <v>-12.272934871792756</v>
      </c>
      <c r="PT64" s="45">
        <f ca="1"/>
        <v>-11.526379293322549</v>
      </c>
      <c r="PU64" s="45">
        <f ca="1"/>
        <v>-11.478061425805123</v>
      </c>
      <c r="PV64" s="45">
        <f ca="1"/>
        <v>-11.096812642812722</v>
      </c>
      <c r="PW64" s="45">
        <f ca="1"/>
        <v>-11.538165158748626</v>
      </c>
      <c r="PX64" s="45">
        <f ca="1"/>
        <v>-12.429172212719919</v>
      </c>
      <c r="PY64" s="45">
        <f ca="1"/>
        <v>-13.358362809896477</v>
      </c>
      <c r="PZ64" s="45">
        <f ca="1"/>
        <v>-12.696593438029282</v>
      </c>
      <c r="QA64" s="45">
        <f ca="1"/>
        <v>-12.488625636100778</v>
      </c>
      <c r="QB64" s="45">
        <f ca="1"/>
        <v>-12.693801588892967</v>
      </c>
      <c r="QC64" s="45">
        <f ca="1"/>
        <v>-13.628717613577834</v>
      </c>
      <c r="QD64" s="45">
        <f ca="1"/>
        <v>-13.159297690033924</v>
      </c>
      <c r="QE64" s="45">
        <f ca="1"/>
        <v>-13.833866280794155</v>
      </c>
      <c r="QF64" s="45">
        <f ca="1"/>
        <v>-13.913889259576791</v>
      </c>
      <c r="QG64" s="45">
        <f ca="1"/>
        <v>-13.590268038511283</v>
      </c>
      <c r="QH64" s="45">
        <f ca="1"/>
        <v>-14.449523753166204</v>
      </c>
      <c r="QI64" s="45">
        <f ca="1"/>
        <v>-14.790529313445091</v>
      </c>
      <c r="QJ64" s="45">
        <f ca="1"/>
        <v>-14.291108874201768</v>
      </c>
      <c r="QK64" s="45">
        <f ca="1"/>
        <v>-14.385982417464277</v>
      </c>
      <c r="QL64" s="45">
        <f ca="1"/>
        <v>-14.784438941359525</v>
      </c>
      <c r="QM64" s="45">
        <f ca="1"/>
        <v>-14.815825716733968</v>
      </c>
      <c r="QN64" s="45">
        <f ca="1"/>
        <v>-15.472588939189933</v>
      </c>
      <c r="QO64" s="45">
        <f ca="1"/>
        <v>-15.05474637675286</v>
      </c>
      <c r="QP64" s="45">
        <f ca="1"/>
        <v>-16.150575430631648</v>
      </c>
      <c r="QQ64" s="45">
        <f ca="1"/>
        <v>-17.269642720818524</v>
      </c>
      <c r="QR64" s="45">
        <f ca="1"/>
        <v>-17.05081941998003</v>
      </c>
      <c r="QS64" s="45">
        <f ca="1"/>
        <v>-18.184827469468104</v>
      </c>
      <c r="QT64" s="45">
        <f ca="1"/>
        <v>-18.567769858002663</v>
      </c>
      <c r="QU64" s="45">
        <f ca="1"/>
        <v>-20.81665875077249</v>
      </c>
      <c r="QV64" s="45">
        <f ca="1"/>
        <v>-22.575671857833868</v>
      </c>
      <c r="QW64" s="45">
        <f ca="1"/>
        <v>-23.336930583715429</v>
      </c>
      <c r="QX64" s="45">
        <f ca="1"/>
        <v>-23.226940062642115</v>
      </c>
      <c r="QY64" s="45">
        <f ca="1"/>
        <v>-24.170637123703955</v>
      </c>
      <c r="QZ64" s="45">
        <f ca="1"/>
        <v>-25.050713644266125</v>
      </c>
      <c r="RA64" s="45">
        <f ca="1"/>
        <v>-24.492389660954473</v>
      </c>
      <c r="RB64" s="45">
        <f ca="1"/>
        <v>-22.681612361550322</v>
      </c>
      <c r="RC64" s="45">
        <f ca="1"/>
        <v>-22.283821303367603</v>
      </c>
      <c r="RD64" s="45">
        <f ca="1"/>
        <v>-20.93604309511187</v>
      </c>
      <c r="RE64" s="45">
        <f ca="1"/>
        <v>-20.387508958220479</v>
      </c>
      <c r="RF64" s="45">
        <f ca="1"/>
        <v>-20.12532126212119</v>
      </c>
      <c r="RG64" s="45">
        <f ca="1"/>
        <v>-19.980144444227193</v>
      </c>
      <c r="RH64" s="45">
        <f ca="1"/>
        <v>-20.476524433255207</v>
      </c>
      <c r="RI64" s="45">
        <f ca="1"/>
        <v>-20.54178173184394</v>
      </c>
      <c r="RJ64" s="45">
        <f ca="1"/>
        <v>-20.11619081628325</v>
      </c>
      <c r="RK64" s="45">
        <f ca="1"/>
        <v>-19.952358607769014</v>
      </c>
      <c r="RL64" s="45">
        <f ca="1"/>
        <v>-20.658430697202704</v>
      </c>
      <c r="RM64" s="45">
        <f ca="1"/>
        <v>-20.90894242978095</v>
      </c>
      <c r="RN64" s="45">
        <f ca="1"/>
        <v>-19.330628953695282</v>
      </c>
      <c r="RO64" s="45">
        <f ca="1"/>
        <v>-17.70735184359549</v>
      </c>
      <c r="RP64" s="45">
        <f ca="1"/>
        <v>-18.18516512012485</v>
      </c>
      <c r="RQ64" s="45">
        <f ca="1"/>
        <v>-17.776614061713246</v>
      </c>
      <c r="RR64" s="45">
        <f ca="1"/>
        <v>-17.104052098512625</v>
      </c>
      <c r="RS64" s="45">
        <f ca="1"/>
        <v>-16.081393546700468</v>
      </c>
      <c r="RT64" s="45">
        <f ca="1"/>
        <v>-17.109933283686644</v>
      </c>
      <c r="RU64" s="45">
        <f ca="1"/>
        <v>-16.601024279594412</v>
      </c>
      <c r="RV64" s="45">
        <f ca="1"/>
        <v>-17.204123171687115</v>
      </c>
      <c r="RW64" s="45">
        <f ca="1"/>
        <v>-17.790277706980703</v>
      </c>
      <c r="RX64" s="45">
        <f ca="1"/>
        <v>-17.111290364623045</v>
      </c>
      <c r="RY64" s="45">
        <f ca="1"/>
        <v>-17.613937704682314</v>
      </c>
      <c r="RZ64" s="45">
        <f ca="1"/>
        <v>-17.325751380682021</v>
      </c>
      <c r="SA64" s="45">
        <f ca="1"/>
        <v>-16.315057562231999</v>
      </c>
      <c r="SB64" s="45">
        <f ca="1"/>
        <v>-15.981986047744726</v>
      </c>
      <c r="SC64" s="45">
        <f ca="1"/>
        <v>-15.82853487312795</v>
      </c>
      <c r="SD64" s="45">
        <f ca="1"/>
        <v>-15.052373661041258</v>
      </c>
      <c r="SE64" s="45">
        <f ca="1"/>
        <v>-15.395372205257416</v>
      </c>
      <c r="SF64" s="45">
        <f ca="1"/>
        <v>-15.518489754438377</v>
      </c>
      <c r="SG64" s="45">
        <f ca="1"/>
        <v>-16.1836743733883</v>
      </c>
      <c r="SH64" s="45">
        <f ca="1"/>
        <v>-16.873834790945068</v>
      </c>
      <c r="SI64" s="45">
        <f ca="1"/>
        <v>-17.193010736107823</v>
      </c>
      <c r="SJ64" s="45">
        <f ca="1"/>
        <v>-16.621442627429929</v>
      </c>
      <c r="SK64" s="45">
        <f ca="1"/>
        <v>-16.062090887427303</v>
      </c>
      <c r="SL64" s="45">
        <f ca="1"/>
        <v>-17.456727184057229</v>
      </c>
      <c r="SM64" s="45">
        <f ca="1"/>
        <v>-17.475910476446131</v>
      </c>
      <c r="SN64" s="45">
        <f ca="1"/>
        <v>-17.779845897436161</v>
      </c>
      <c r="SO64" s="45">
        <f ca="1"/>
        <v>-18.435400217294699</v>
      </c>
      <c r="SP64" s="45">
        <f ca="1"/>
        <v>-19.54139353466033</v>
      </c>
      <c r="SQ64" s="43">
        <f ca="1"/>
        <v>-19.312763334751111</v>
      </c>
      <c r="SR64" s="43">
        <f ca="1"/>
        <v>-19.187265118241328</v>
      </c>
      <c r="SS64" s="43">
        <f ca="1"/>
        <v>-18.923051465630522</v>
      </c>
      <c r="ST64" s="43">
        <f ca="1"/>
        <v>-17.953444831252085</v>
      </c>
      <c r="SU64" s="43">
        <f ca="1"/>
        <v>-17.341774092197426</v>
      </c>
      <c r="SV64" s="43">
        <f ca="1"/>
        <v>-16.392224648237232</v>
      </c>
    </row>
    <row r="66" spans="17:17" x14ac:dyDescent="0.25">
      <c r="Q66" s="45">
        <f ca="1">MAX(_xlfn.ANCHORARRAY(Q62))</f>
        <v>33.878077521085743</v>
      </c>
    </row>
    <row r="67" spans="17:17" x14ac:dyDescent="0.25">
      <c r="Q67" s="45">
        <f ca="1">MAX(_xlfn.ANCHORARRAY(Q63))</f>
        <v>0</v>
      </c>
    </row>
    <row r="85" spans="3:516" x14ac:dyDescent="0.25">
      <c r="C85" s="53" t="s">
        <v>499</v>
      </c>
      <c r="F85" s="43" t="s">
        <v>142</v>
      </c>
      <c r="G85" s="43" t="s">
        <v>162</v>
      </c>
      <c r="H85" s="43" t="s">
        <v>144</v>
      </c>
      <c r="I85" s="43" t="s">
        <v>163</v>
      </c>
      <c r="J85" s="43" t="s">
        <v>510</v>
      </c>
      <c r="K85" s="43" t="s">
        <v>511</v>
      </c>
      <c r="L85" s="43" t="s">
        <v>151</v>
      </c>
      <c r="M85" s="43" t="s">
        <v>522</v>
      </c>
      <c r="N85" s="43" t="s">
        <v>512</v>
      </c>
      <c r="O85" s="51" t="s">
        <v>514</v>
      </c>
      <c r="P85" s="43" t="s">
        <v>513</v>
      </c>
      <c r="Q85" s="50" cm="1">
        <f t="array" aca="1" ref="Q85:SV85" ca="1">OFFSET(bHist!$A$1,0,3,1,500)</f>
        <v>44020</v>
      </c>
      <c r="R85" s="50">
        <f ca="1"/>
        <v>44019</v>
      </c>
      <c r="S85" s="50">
        <f ca="1"/>
        <v>44018</v>
      </c>
      <c r="T85" s="50">
        <f ca="1"/>
        <v>44015</v>
      </c>
      <c r="U85" s="50">
        <f ca="1"/>
        <v>44014</v>
      </c>
      <c r="V85" s="50">
        <f ca="1"/>
        <v>44013</v>
      </c>
      <c r="W85" s="50">
        <f ca="1"/>
        <v>44012</v>
      </c>
      <c r="X85" s="50">
        <f ca="1"/>
        <v>44011</v>
      </c>
      <c r="Y85" s="50">
        <f ca="1"/>
        <v>44008</v>
      </c>
      <c r="Z85" s="50">
        <f ca="1"/>
        <v>44007</v>
      </c>
      <c r="AA85" s="50">
        <f ca="1"/>
        <v>44006</v>
      </c>
      <c r="AB85" s="50">
        <f ca="1"/>
        <v>44005</v>
      </c>
      <c r="AC85" s="50">
        <f ca="1"/>
        <v>44004</v>
      </c>
      <c r="AD85" s="50">
        <f ca="1"/>
        <v>44001</v>
      </c>
      <c r="AE85" s="50">
        <f ca="1"/>
        <v>44000</v>
      </c>
      <c r="AF85" s="50">
        <f ca="1"/>
        <v>43999</v>
      </c>
      <c r="AG85" s="50">
        <f ca="1"/>
        <v>43998</v>
      </c>
      <c r="AH85" s="50">
        <f ca="1"/>
        <v>43997</v>
      </c>
      <c r="AI85" s="50">
        <f ca="1"/>
        <v>43994</v>
      </c>
      <c r="AJ85" s="50">
        <f ca="1"/>
        <v>43993</v>
      </c>
      <c r="AK85" s="50">
        <f ca="1"/>
        <v>43992</v>
      </c>
      <c r="AL85" s="50">
        <f ca="1"/>
        <v>43991</v>
      </c>
      <c r="AM85" s="50">
        <f ca="1"/>
        <v>43990</v>
      </c>
      <c r="AN85" s="50">
        <f ca="1"/>
        <v>43987</v>
      </c>
      <c r="AO85" s="50">
        <f ca="1"/>
        <v>43986</v>
      </c>
      <c r="AP85" s="50">
        <f ca="1"/>
        <v>43985</v>
      </c>
      <c r="AQ85" s="50">
        <f ca="1"/>
        <v>43984</v>
      </c>
      <c r="AR85" s="50">
        <f ca="1"/>
        <v>43983</v>
      </c>
      <c r="AS85" s="50">
        <f ca="1"/>
        <v>43980</v>
      </c>
      <c r="AT85" s="50">
        <f ca="1"/>
        <v>43979</v>
      </c>
      <c r="AU85" s="50">
        <f ca="1"/>
        <v>43978</v>
      </c>
      <c r="AV85" s="50">
        <f ca="1"/>
        <v>43977</v>
      </c>
      <c r="AW85" s="50">
        <f ca="1"/>
        <v>43973</v>
      </c>
      <c r="AX85" s="50">
        <f ca="1"/>
        <v>43972</v>
      </c>
      <c r="AY85" s="50">
        <f ca="1"/>
        <v>43971</v>
      </c>
      <c r="AZ85" s="50">
        <f ca="1"/>
        <v>43970</v>
      </c>
      <c r="BA85" s="50">
        <f ca="1"/>
        <v>43969</v>
      </c>
      <c r="BB85" s="50">
        <f ca="1"/>
        <v>43966</v>
      </c>
      <c r="BC85" s="50">
        <f ca="1"/>
        <v>43965</v>
      </c>
      <c r="BD85" s="50">
        <f ca="1"/>
        <v>43964</v>
      </c>
      <c r="BE85" s="50">
        <f ca="1"/>
        <v>43963</v>
      </c>
      <c r="BF85" s="50">
        <f ca="1"/>
        <v>43962</v>
      </c>
      <c r="BG85" s="50">
        <f ca="1"/>
        <v>43958</v>
      </c>
      <c r="BH85" s="50">
        <f ca="1"/>
        <v>43957</v>
      </c>
      <c r="BI85" s="50">
        <f ca="1"/>
        <v>43956</v>
      </c>
      <c r="BJ85" s="50">
        <f ca="1"/>
        <v>43955</v>
      </c>
      <c r="BK85" s="50">
        <f ca="1"/>
        <v>43952</v>
      </c>
      <c r="BL85" s="50">
        <f ca="1"/>
        <v>43951</v>
      </c>
      <c r="BM85" s="50">
        <f ca="1"/>
        <v>43950</v>
      </c>
      <c r="BN85" s="50">
        <f ca="1"/>
        <v>43949</v>
      </c>
      <c r="BO85" s="50">
        <f ca="1"/>
        <v>43948</v>
      </c>
      <c r="BP85" s="50">
        <f ca="1"/>
        <v>43945</v>
      </c>
      <c r="BQ85" s="50">
        <f ca="1"/>
        <v>43944</v>
      </c>
      <c r="BR85" s="50">
        <f ca="1"/>
        <v>43943</v>
      </c>
      <c r="BS85" s="50">
        <f ca="1"/>
        <v>43942</v>
      </c>
      <c r="BT85" s="50">
        <f ca="1"/>
        <v>43941</v>
      </c>
      <c r="BU85" s="50">
        <f ca="1"/>
        <v>43938</v>
      </c>
      <c r="BV85" s="50">
        <f ca="1"/>
        <v>43937</v>
      </c>
      <c r="BW85" s="50">
        <f ca="1"/>
        <v>43936</v>
      </c>
      <c r="BX85" s="50">
        <f ca="1"/>
        <v>43935</v>
      </c>
      <c r="BY85" s="50">
        <f ca="1"/>
        <v>43930</v>
      </c>
      <c r="BZ85" s="50">
        <f ca="1"/>
        <v>43929</v>
      </c>
      <c r="CA85" s="50">
        <f ca="1"/>
        <v>43928</v>
      </c>
      <c r="CB85" s="50">
        <f ca="1"/>
        <v>43927</v>
      </c>
      <c r="CC85" s="50">
        <f ca="1"/>
        <v>43924</v>
      </c>
      <c r="CD85" s="50">
        <f ca="1"/>
        <v>43923</v>
      </c>
      <c r="CE85" s="50">
        <f ca="1"/>
        <v>43922</v>
      </c>
      <c r="CF85" s="50">
        <f ca="1"/>
        <v>43921</v>
      </c>
      <c r="CG85" s="50">
        <f ca="1"/>
        <v>43920</v>
      </c>
      <c r="CH85" s="50">
        <f ca="1"/>
        <v>43917</v>
      </c>
      <c r="CI85" s="50">
        <f ca="1"/>
        <v>43916</v>
      </c>
      <c r="CJ85" s="50">
        <f ca="1"/>
        <v>43915</v>
      </c>
      <c r="CK85" s="50">
        <f ca="1"/>
        <v>43914</v>
      </c>
      <c r="CL85" s="50">
        <f ca="1"/>
        <v>43913</v>
      </c>
      <c r="CM85" s="50">
        <f ca="1"/>
        <v>43910</v>
      </c>
      <c r="CN85" s="50">
        <f ca="1"/>
        <v>43909</v>
      </c>
      <c r="CO85" s="50">
        <f ca="1"/>
        <v>43908</v>
      </c>
      <c r="CP85" s="50">
        <f ca="1"/>
        <v>43907</v>
      </c>
      <c r="CQ85" s="50">
        <f ca="1"/>
        <v>43906</v>
      </c>
      <c r="CR85" s="50">
        <f ca="1"/>
        <v>43903</v>
      </c>
      <c r="CS85" s="50">
        <f ca="1"/>
        <v>43902</v>
      </c>
      <c r="CT85" s="50">
        <f ca="1"/>
        <v>43901</v>
      </c>
      <c r="CU85" s="50">
        <f ca="1"/>
        <v>43900</v>
      </c>
      <c r="CV85" s="50">
        <f ca="1"/>
        <v>43899</v>
      </c>
      <c r="CW85" s="50">
        <f ca="1"/>
        <v>43896</v>
      </c>
      <c r="CX85" s="50">
        <f ca="1"/>
        <v>43895</v>
      </c>
      <c r="CY85" s="50">
        <f ca="1"/>
        <v>43894</v>
      </c>
      <c r="CZ85" s="50">
        <f ca="1"/>
        <v>43893</v>
      </c>
      <c r="DA85" s="50">
        <f ca="1"/>
        <v>43892</v>
      </c>
      <c r="DB85" s="50">
        <f ca="1"/>
        <v>43889</v>
      </c>
      <c r="DC85" s="50">
        <f ca="1"/>
        <v>43888</v>
      </c>
      <c r="DD85" s="50">
        <f ca="1"/>
        <v>43887</v>
      </c>
      <c r="DE85" s="50">
        <f ca="1"/>
        <v>43886</v>
      </c>
      <c r="DF85" s="50">
        <f ca="1"/>
        <v>43885</v>
      </c>
      <c r="DG85" s="50">
        <f ca="1"/>
        <v>43882</v>
      </c>
      <c r="DH85" s="50">
        <f ca="1"/>
        <v>43881</v>
      </c>
      <c r="DI85" s="50">
        <f ca="1"/>
        <v>43880</v>
      </c>
      <c r="DJ85" s="50">
        <f ca="1"/>
        <v>43879</v>
      </c>
      <c r="DK85" s="50">
        <f ca="1"/>
        <v>43878</v>
      </c>
      <c r="DL85" s="50">
        <f ca="1"/>
        <v>43875</v>
      </c>
      <c r="DM85" s="50">
        <f ca="1"/>
        <v>43874</v>
      </c>
      <c r="DN85" s="50">
        <f ca="1"/>
        <v>43873</v>
      </c>
      <c r="DO85" s="50">
        <f ca="1"/>
        <v>43872</v>
      </c>
      <c r="DP85" s="50">
        <f ca="1"/>
        <v>43871</v>
      </c>
      <c r="DQ85" s="50">
        <f ca="1"/>
        <v>43868</v>
      </c>
      <c r="DR85" s="50">
        <f ca="1"/>
        <v>43867</v>
      </c>
      <c r="DS85" s="50">
        <f ca="1"/>
        <v>43866</v>
      </c>
      <c r="DT85" s="50">
        <f ca="1"/>
        <v>43865</v>
      </c>
      <c r="DU85" s="50">
        <f ca="1"/>
        <v>43864</v>
      </c>
      <c r="DV85" s="50">
        <f ca="1"/>
        <v>43861</v>
      </c>
      <c r="DW85" s="50">
        <f ca="1"/>
        <v>43860</v>
      </c>
      <c r="DX85" s="50">
        <f ca="1"/>
        <v>43859</v>
      </c>
      <c r="DY85" s="50">
        <f ca="1"/>
        <v>43858</v>
      </c>
      <c r="DZ85" s="50">
        <f ca="1"/>
        <v>43857</v>
      </c>
      <c r="EA85" s="50">
        <f ca="1"/>
        <v>43854</v>
      </c>
      <c r="EB85" s="50">
        <f ca="1"/>
        <v>43853</v>
      </c>
      <c r="EC85" s="50">
        <f ca="1"/>
        <v>43852</v>
      </c>
      <c r="ED85" s="50">
        <f ca="1"/>
        <v>43851</v>
      </c>
      <c r="EE85" s="50">
        <f ca="1"/>
        <v>43850</v>
      </c>
      <c r="EF85" s="50">
        <f ca="1"/>
        <v>43847</v>
      </c>
      <c r="EG85" s="50">
        <f ca="1"/>
        <v>43846</v>
      </c>
      <c r="EH85" s="50">
        <f ca="1"/>
        <v>43845</v>
      </c>
      <c r="EI85" s="50">
        <f ca="1"/>
        <v>43844</v>
      </c>
      <c r="EJ85" s="50">
        <f ca="1"/>
        <v>43843</v>
      </c>
      <c r="EK85" s="50">
        <f ca="1"/>
        <v>43840</v>
      </c>
      <c r="EL85" s="50">
        <f ca="1"/>
        <v>43839</v>
      </c>
      <c r="EM85" s="50">
        <f ca="1"/>
        <v>43838</v>
      </c>
      <c r="EN85" s="50">
        <f ca="1"/>
        <v>43837</v>
      </c>
      <c r="EO85" s="50">
        <f ca="1"/>
        <v>43836</v>
      </c>
      <c r="EP85" s="50">
        <f ca="1"/>
        <v>43833</v>
      </c>
      <c r="EQ85" s="50">
        <f ca="1"/>
        <v>43832</v>
      </c>
      <c r="ER85" s="50">
        <f ca="1"/>
        <v>43830</v>
      </c>
      <c r="ES85" s="50">
        <f ca="1"/>
        <v>43829</v>
      </c>
      <c r="ET85" s="50">
        <f ca="1"/>
        <v>43826</v>
      </c>
      <c r="EU85" s="50">
        <f ca="1"/>
        <v>43823</v>
      </c>
      <c r="EV85" s="50">
        <f ca="1"/>
        <v>43822</v>
      </c>
      <c r="EW85" s="50">
        <f ca="1"/>
        <v>43819</v>
      </c>
      <c r="EX85" s="50">
        <f ca="1"/>
        <v>43818</v>
      </c>
      <c r="EY85" s="50">
        <f ca="1"/>
        <v>43817</v>
      </c>
      <c r="EZ85" s="50">
        <f ca="1"/>
        <v>43816</v>
      </c>
      <c r="FA85" s="50">
        <f ca="1"/>
        <v>43815</v>
      </c>
      <c r="FB85" s="50">
        <f ca="1"/>
        <v>43812</v>
      </c>
      <c r="FC85" s="50">
        <f ca="1"/>
        <v>43811</v>
      </c>
      <c r="FD85" s="50">
        <f ca="1"/>
        <v>43810</v>
      </c>
      <c r="FE85" s="50">
        <f ca="1"/>
        <v>43809</v>
      </c>
      <c r="FF85" s="50">
        <f ca="1"/>
        <v>43808</v>
      </c>
      <c r="FG85" s="50">
        <f ca="1"/>
        <v>43805</v>
      </c>
      <c r="FH85" s="50">
        <f ca="1"/>
        <v>43804</v>
      </c>
      <c r="FI85" s="50">
        <f ca="1"/>
        <v>43803</v>
      </c>
      <c r="FJ85" s="50">
        <f ca="1"/>
        <v>43802</v>
      </c>
      <c r="FK85" s="50">
        <f ca="1"/>
        <v>43801</v>
      </c>
      <c r="FL85" s="50">
        <f ca="1"/>
        <v>43798</v>
      </c>
      <c r="FM85" s="50">
        <f ca="1"/>
        <v>43797</v>
      </c>
      <c r="FN85" s="50">
        <f ca="1"/>
        <v>43796</v>
      </c>
      <c r="FO85" s="50">
        <f ca="1"/>
        <v>43795</v>
      </c>
      <c r="FP85" s="50">
        <f ca="1"/>
        <v>43794</v>
      </c>
      <c r="FQ85" s="50">
        <f ca="1"/>
        <v>43791</v>
      </c>
      <c r="FR85" s="50">
        <f ca="1"/>
        <v>43790</v>
      </c>
      <c r="FS85" s="50">
        <f ca="1"/>
        <v>43789</v>
      </c>
      <c r="FT85" s="50">
        <f ca="1"/>
        <v>43788</v>
      </c>
      <c r="FU85" s="50">
        <f ca="1"/>
        <v>43787</v>
      </c>
      <c r="FV85" s="50">
        <f ca="1"/>
        <v>43784</v>
      </c>
      <c r="FW85" s="50">
        <f ca="1"/>
        <v>43783</v>
      </c>
      <c r="FX85" s="50">
        <f ca="1"/>
        <v>43782</v>
      </c>
      <c r="FY85" s="50">
        <f ca="1"/>
        <v>43781</v>
      </c>
      <c r="FZ85" s="50">
        <f ca="1"/>
        <v>43780</v>
      </c>
      <c r="GA85" s="50">
        <f ca="1"/>
        <v>43777</v>
      </c>
      <c r="GB85" s="50">
        <f ca="1"/>
        <v>43776</v>
      </c>
      <c r="GC85" s="50">
        <f ca="1"/>
        <v>43775</v>
      </c>
      <c r="GD85" s="50">
        <f ca="1"/>
        <v>43774</v>
      </c>
      <c r="GE85" s="50">
        <f ca="1"/>
        <v>43773</v>
      </c>
      <c r="GF85" s="50">
        <f ca="1"/>
        <v>43770</v>
      </c>
      <c r="GG85" s="50">
        <f ca="1"/>
        <v>43769</v>
      </c>
      <c r="GH85" s="50">
        <f ca="1"/>
        <v>43768</v>
      </c>
      <c r="GI85" s="50">
        <f ca="1"/>
        <v>43767</v>
      </c>
      <c r="GJ85" s="50">
        <f ca="1"/>
        <v>43766</v>
      </c>
      <c r="GK85" s="50">
        <f ca="1"/>
        <v>43763</v>
      </c>
      <c r="GL85" s="50">
        <f ca="1"/>
        <v>43762</v>
      </c>
      <c r="GM85" s="50">
        <f ca="1"/>
        <v>43761</v>
      </c>
      <c r="GN85" s="50">
        <f ca="1"/>
        <v>43760</v>
      </c>
      <c r="GO85" s="50">
        <f ca="1"/>
        <v>43759</v>
      </c>
      <c r="GP85" s="50">
        <f ca="1"/>
        <v>43756</v>
      </c>
      <c r="GQ85" s="50">
        <f ca="1"/>
        <v>43755</v>
      </c>
      <c r="GR85" s="50">
        <f ca="1"/>
        <v>43754</v>
      </c>
      <c r="GS85" s="50">
        <f ca="1"/>
        <v>43753</v>
      </c>
      <c r="GT85" s="50">
        <f ca="1"/>
        <v>43752</v>
      </c>
      <c r="GU85" s="50">
        <f ca="1"/>
        <v>43749</v>
      </c>
      <c r="GV85" s="50">
        <f ca="1"/>
        <v>43748</v>
      </c>
      <c r="GW85" s="50">
        <f ca="1"/>
        <v>43747</v>
      </c>
      <c r="GX85" s="50">
        <f ca="1"/>
        <v>43746</v>
      </c>
      <c r="GY85" s="50">
        <f ca="1"/>
        <v>43745</v>
      </c>
      <c r="GZ85" s="50">
        <f ca="1"/>
        <v>43742</v>
      </c>
      <c r="HA85" s="50">
        <f ca="1"/>
        <v>43741</v>
      </c>
      <c r="HB85" s="50">
        <f ca="1"/>
        <v>43740</v>
      </c>
      <c r="HC85" s="50">
        <f ca="1"/>
        <v>43739</v>
      </c>
      <c r="HD85" s="50">
        <f ca="1"/>
        <v>43738</v>
      </c>
      <c r="HE85" s="50">
        <f ca="1"/>
        <v>43735</v>
      </c>
      <c r="HF85" s="50">
        <f ca="1"/>
        <v>43734</v>
      </c>
      <c r="HG85" s="50">
        <f ca="1"/>
        <v>43733</v>
      </c>
      <c r="HH85" s="50">
        <f ca="1"/>
        <v>43732</v>
      </c>
      <c r="HI85" s="50">
        <f ca="1"/>
        <v>43731</v>
      </c>
      <c r="HJ85" s="50">
        <f ca="1"/>
        <v>43728</v>
      </c>
      <c r="HK85" s="50">
        <f ca="1"/>
        <v>43727</v>
      </c>
      <c r="HL85" s="50">
        <f ca="1"/>
        <v>43726</v>
      </c>
      <c r="HM85" s="50">
        <f ca="1"/>
        <v>43725</v>
      </c>
      <c r="HN85" s="50">
        <f ca="1"/>
        <v>43724</v>
      </c>
      <c r="HO85" s="50">
        <f ca="1"/>
        <v>43721</v>
      </c>
      <c r="HP85" s="50">
        <f ca="1"/>
        <v>43720</v>
      </c>
      <c r="HQ85" s="50">
        <f ca="1"/>
        <v>43719</v>
      </c>
      <c r="HR85" s="50">
        <f ca="1"/>
        <v>43718</v>
      </c>
      <c r="HS85" s="50">
        <f ca="1"/>
        <v>43717</v>
      </c>
      <c r="HT85" s="50">
        <f ca="1"/>
        <v>43714</v>
      </c>
      <c r="HU85" s="50">
        <f ca="1"/>
        <v>43713</v>
      </c>
      <c r="HV85" s="50">
        <f ca="1"/>
        <v>43712</v>
      </c>
      <c r="HW85" s="50">
        <f ca="1"/>
        <v>43711</v>
      </c>
      <c r="HX85" s="50">
        <f ca="1"/>
        <v>43710</v>
      </c>
      <c r="HY85" s="50">
        <f ca="1"/>
        <v>43707</v>
      </c>
      <c r="HZ85" s="50">
        <f ca="1"/>
        <v>43706</v>
      </c>
      <c r="IA85" s="50">
        <f ca="1"/>
        <v>43705</v>
      </c>
      <c r="IB85" s="50">
        <f ca="1"/>
        <v>43704</v>
      </c>
      <c r="IC85" s="50">
        <f ca="1"/>
        <v>43700</v>
      </c>
      <c r="ID85" s="50">
        <f ca="1"/>
        <v>43699</v>
      </c>
      <c r="IE85" s="50">
        <f ca="1"/>
        <v>43698</v>
      </c>
      <c r="IF85" s="50">
        <f ca="1"/>
        <v>43697</v>
      </c>
      <c r="IG85" s="50">
        <f ca="1"/>
        <v>43696</v>
      </c>
      <c r="IH85" s="50">
        <f ca="1"/>
        <v>43693</v>
      </c>
      <c r="II85" s="50">
        <f ca="1"/>
        <v>43692</v>
      </c>
      <c r="IJ85" s="50">
        <f ca="1"/>
        <v>43691</v>
      </c>
      <c r="IK85" s="50">
        <f ca="1"/>
        <v>43690</v>
      </c>
      <c r="IL85" s="50">
        <f ca="1"/>
        <v>43689</v>
      </c>
      <c r="IM85" s="50">
        <f ca="1"/>
        <v>43686</v>
      </c>
      <c r="IN85" s="50">
        <f ca="1"/>
        <v>43685</v>
      </c>
      <c r="IO85" s="50">
        <f ca="1"/>
        <v>43684</v>
      </c>
      <c r="IP85" s="50">
        <f ca="1"/>
        <v>43683</v>
      </c>
      <c r="IQ85" s="50">
        <f ca="1"/>
        <v>43682</v>
      </c>
      <c r="IR85" s="50">
        <f ca="1"/>
        <v>43679</v>
      </c>
      <c r="IS85" s="50">
        <f ca="1"/>
        <v>43678</v>
      </c>
      <c r="IT85" s="50">
        <f ca="1"/>
        <v>43677</v>
      </c>
      <c r="IU85" s="50">
        <f ca="1"/>
        <v>43676</v>
      </c>
      <c r="IV85" s="50">
        <f ca="1"/>
        <v>43675</v>
      </c>
      <c r="IW85" s="50">
        <f ca="1"/>
        <v>43672</v>
      </c>
      <c r="IX85" s="50">
        <f ca="1"/>
        <v>43671</v>
      </c>
      <c r="IY85" s="50">
        <f ca="1"/>
        <v>43670</v>
      </c>
      <c r="IZ85" s="50">
        <f ca="1"/>
        <v>43669</v>
      </c>
      <c r="JA85" s="50">
        <f ca="1"/>
        <v>43668</v>
      </c>
      <c r="JB85" s="50">
        <f ca="1"/>
        <v>43665</v>
      </c>
      <c r="JC85" s="50">
        <f ca="1"/>
        <v>43664</v>
      </c>
      <c r="JD85" s="50">
        <f ca="1"/>
        <v>43663</v>
      </c>
      <c r="JE85" s="50">
        <f ca="1"/>
        <v>43662</v>
      </c>
      <c r="JF85" s="50">
        <f ca="1"/>
        <v>43661</v>
      </c>
      <c r="JG85" s="50">
        <f ca="1"/>
        <v>43658</v>
      </c>
      <c r="JH85" s="50">
        <f ca="1"/>
        <v>43657</v>
      </c>
      <c r="JI85" s="50">
        <f ca="1"/>
        <v>43656</v>
      </c>
      <c r="JJ85" s="50">
        <f ca="1"/>
        <v>43655</v>
      </c>
      <c r="JK85" s="50">
        <f ca="1"/>
        <v>43654</v>
      </c>
      <c r="JL85" s="50">
        <f ca="1"/>
        <v>43651</v>
      </c>
      <c r="JM85" s="50">
        <f ca="1"/>
        <v>43650</v>
      </c>
      <c r="JN85" s="50">
        <f ca="1"/>
        <v>43649</v>
      </c>
      <c r="JO85" s="50">
        <f ca="1"/>
        <v>43648</v>
      </c>
      <c r="JP85" s="50">
        <f ca="1"/>
        <v>43647</v>
      </c>
      <c r="JQ85" s="50">
        <f ca="1"/>
        <v>43644</v>
      </c>
      <c r="JR85" s="50">
        <f ca="1"/>
        <v>43643</v>
      </c>
      <c r="JS85" s="50">
        <f ca="1"/>
        <v>43642</v>
      </c>
      <c r="JT85" s="50">
        <f ca="1"/>
        <v>43641</v>
      </c>
      <c r="JU85" s="50">
        <f ca="1"/>
        <v>43640</v>
      </c>
      <c r="JV85" s="50">
        <f ca="1"/>
        <v>43637</v>
      </c>
      <c r="JW85" s="50">
        <f ca="1"/>
        <v>43636</v>
      </c>
      <c r="JX85" s="50">
        <f ca="1"/>
        <v>43635</v>
      </c>
      <c r="JY85" s="50">
        <f ca="1"/>
        <v>43634</v>
      </c>
      <c r="JZ85" s="50">
        <f ca="1"/>
        <v>43633</v>
      </c>
      <c r="KA85" s="50">
        <f ca="1"/>
        <v>43630</v>
      </c>
      <c r="KB85" s="50">
        <f ca="1"/>
        <v>43629</v>
      </c>
      <c r="KC85" s="50">
        <f ca="1"/>
        <v>43628</v>
      </c>
      <c r="KD85" s="50">
        <f ca="1"/>
        <v>43627</v>
      </c>
      <c r="KE85" s="50">
        <f ca="1"/>
        <v>43626</v>
      </c>
      <c r="KF85" s="50">
        <f ca="1"/>
        <v>43623</v>
      </c>
      <c r="KG85" s="50">
        <f ca="1"/>
        <v>43622</v>
      </c>
      <c r="KH85" s="50">
        <f ca="1"/>
        <v>43621</v>
      </c>
      <c r="KI85" s="50">
        <f ca="1"/>
        <v>43620</v>
      </c>
      <c r="KJ85" s="50">
        <f ca="1"/>
        <v>43619</v>
      </c>
      <c r="KK85" s="50">
        <f ca="1"/>
        <v>43616</v>
      </c>
      <c r="KL85" s="50">
        <f ca="1"/>
        <v>43615</v>
      </c>
      <c r="KM85" s="50">
        <f ca="1"/>
        <v>43614</v>
      </c>
      <c r="KN85" s="50">
        <f ca="1"/>
        <v>43613</v>
      </c>
      <c r="KO85" s="50">
        <f ca="1"/>
        <v>43609</v>
      </c>
      <c r="KP85" s="50">
        <f ca="1"/>
        <v>43608</v>
      </c>
      <c r="KQ85" s="50">
        <f ca="1"/>
        <v>43607</v>
      </c>
      <c r="KR85" s="50">
        <f ca="1"/>
        <v>43606</v>
      </c>
      <c r="KS85" s="50">
        <f ca="1"/>
        <v>43605</v>
      </c>
      <c r="KT85" s="50">
        <f ca="1"/>
        <v>43602</v>
      </c>
      <c r="KU85" s="50">
        <f ca="1"/>
        <v>43601</v>
      </c>
      <c r="KV85" s="50">
        <f ca="1"/>
        <v>43600</v>
      </c>
      <c r="KW85" s="50">
        <f ca="1"/>
        <v>43599</v>
      </c>
      <c r="KX85" s="50">
        <f ca="1"/>
        <v>43598</v>
      </c>
      <c r="KY85" s="50">
        <f ca="1"/>
        <v>43595</v>
      </c>
      <c r="KZ85" s="50">
        <f ca="1"/>
        <v>43594</v>
      </c>
      <c r="LA85" s="50">
        <f ca="1"/>
        <v>43593</v>
      </c>
      <c r="LB85" s="50">
        <f ca="1"/>
        <v>43592</v>
      </c>
      <c r="LC85" s="50">
        <f ca="1"/>
        <v>43588</v>
      </c>
      <c r="LD85" s="50">
        <f ca="1"/>
        <v>43587</v>
      </c>
      <c r="LE85" s="50">
        <f ca="1"/>
        <v>43586</v>
      </c>
      <c r="LF85" s="50">
        <f ca="1"/>
        <v>43585</v>
      </c>
      <c r="LG85" s="50">
        <f ca="1"/>
        <v>43584</v>
      </c>
      <c r="LH85" s="50">
        <f ca="1"/>
        <v>43581</v>
      </c>
      <c r="LI85" s="50">
        <f ca="1"/>
        <v>43580</v>
      </c>
      <c r="LJ85" s="50">
        <f ca="1"/>
        <v>43579</v>
      </c>
      <c r="LK85" s="50">
        <f ca="1"/>
        <v>43578</v>
      </c>
      <c r="LL85" s="50">
        <f ca="1"/>
        <v>43573</v>
      </c>
      <c r="LM85" s="50">
        <f ca="1"/>
        <v>43572</v>
      </c>
      <c r="LN85" s="50">
        <f ca="1"/>
        <v>43571</v>
      </c>
      <c r="LO85" s="50">
        <f ca="1"/>
        <v>43570</v>
      </c>
      <c r="LP85" s="50">
        <f ca="1"/>
        <v>43567</v>
      </c>
      <c r="LQ85" s="50">
        <f ca="1"/>
        <v>43566</v>
      </c>
      <c r="LR85" s="50">
        <f ca="1"/>
        <v>43565</v>
      </c>
      <c r="LS85" s="50">
        <f ca="1"/>
        <v>43564</v>
      </c>
      <c r="LT85" s="50">
        <f ca="1"/>
        <v>43563</v>
      </c>
      <c r="LU85" s="50">
        <f ca="1"/>
        <v>43560</v>
      </c>
      <c r="LV85" s="50">
        <f ca="1"/>
        <v>43559</v>
      </c>
      <c r="LW85" s="50">
        <f ca="1"/>
        <v>43558</v>
      </c>
      <c r="LX85" s="50">
        <f ca="1"/>
        <v>43557</v>
      </c>
      <c r="LY85" s="50">
        <f ca="1"/>
        <v>43556</v>
      </c>
      <c r="LZ85" s="50">
        <f ca="1"/>
        <v>43553</v>
      </c>
      <c r="MA85" s="50">
        <f ca="1"/>
        <v>43552</v>
      </c>
      <c r="MB85" s="50">
        <f ca="1"/>
        <v>43551</v>
      </c>
      <c r="MC85" s="50">
        <f ca="1"/>
        <v>43550</v>
      </c>
      <c r="MD85" s="50">
        <f ca="1"/>
        <v>43549</v>
      </c>
      <c r="ME85" s="50">
        <f ca="1"/>
        <v>43546</v>
      </c>
      <c r="MF85" s="50">
        <f ca="1"/>
        <v>43545</v>
      </c>
      <c r="MG85" s="50">
        <f ca="1"/>
        <v>43544</v>
      </c>
      <c r="MH85" s="50">
        <f ca="1"/>
        <v>43543</v>
      </c>
      <c r="MI85" s="50">
        <f ca="1"/>
        <v>43542</v>
      </c>
      <c r="MJ85" s="50">
        <f ca="1"/>
        <v>43539</v>
      </c>
      <c r="MK85" s="50">
        <f ca="1"/>
        <v>43538</v>
      </c>
      <c r="ML85" s="50">
        <f ca="1"/>
        <v>43537</v>
      </c>
      <c r="MM85" s="50">
        <f ca="1"/>
        <v>43536</v>
      </c>
      <c r="MN85" s="50">
        <f ca="1"/>
        <v>43535</v>
      </c>
      <c r="MO85" s="50">
        <f ca="1"/>
        <v>43532</v>
      </c>
      <c r="MP85" s="50">
        <f ca="1"/>
        <v>43531</v>
      </c>
      <c r="MQ85" s="50">
        <f ca="1"/>
        <v>43530</v>
      </c>
      <c r="MR85" s="50">
        <f ca="1"/>
        <v>43529</v>
      </c>
      <c r="MS85" s="50">
        <f ca="1"/>
        <v>43528</v>
      </c>
      <c r="MT85" s="50">
        <f ca="1"/>
        <v>43525</v>
      </c>
      <c r="MU85" s="50">
        <f ca="1"/>
        <v>43524</v>
      </c>
      <c r="MV85" s="50">
        <f ca="1"/>
        <v>43523</v>
      </c>
      <c r="MW85" s="50">
        <f ca="1"/>
        <v>43522</v>
      </c>
      <c r="MX85" s="50">
        <f ca="1"/>
        <v>43521</v>
      </c>
      <c r="MY85" s="50">
        <f ca="1"/>
        <v>43518</v>
      </c>
      <c r="MZ85" s="50">
        <f ca="1"/>
        <v>43517</v>
      </c>
      <c r="NA85" s="50">
        <f ca="1"/>
        <v>43516</v>
      </c>
      <c r="NB85" s="50">
        <f ca="1"/>
        <v>43515</v>
      </c>
      <c r="NC85" s="50">
        <f ca="1"/>
        <v>43514</v>
      </c>
      <c r="ND85" s="50">
        <f ca="1"/>
        <v>43511</v>
      </c>
      <c r="NE85" s="50">
        <f ca="1"/>
        <v>43510</v>
      </c>
      <c r="NF85" s="50">
        <f ca="1"/>
        <v>43509</v>
      </c>
      <c r="NG85" s="50">
        <f ca="1"/>
        <v>43508</v>
      </c>
      <c r="NH85" s="50">
        <f ca="1"/>
        <v>43507</v>
      </c>
      <c r="NI85" s="50">
        <f ca="1"/>
        <v>43504</v>
      </c>
      <c r="NJ85" s="50">
        <f ca="1"/>
        <v>43503</v>
      </c>
      <c r="NK85" s="50">
        <f ca="1"/>
        <v>43502</v>
      </c>
      <c r="NL85" s="50">
        <f ca="1"/>
        <v>43501</v>
      </c>
      <c r="NM85" s="50">
        <f ca="1"/>
        <v>43500</v>
      </c>
      <c r="NN85" s="50">
        <f ca="1"/>
        <v>43497</v>
      </c>
      <c r="NO85" s="50">
        <f ca="1"/>
        <v>43496</v>
      </c>
      <c r="NP85" s="50">
        <f ca="1"/>
        <v>43495</v>
      </c>
      <c r="NQ85" s="50">
        <f ca="1"/>
        <v>43494</v>
      </c>
      <c r="NR85" s="50">
        <f ca="1"/>
        <v>43493</v>
      </c>
      <c r="NS85" s="50">
        <f ca="1"/>
        <v>43490</v>
      </c>
      <c r="NT85" s="50">
        <f ca="1"/>
        <v>43489</v>
      </c>
      <c r="NU85" s="50">
        <f ca="1"/>
        <v>43488</v>
      </c>
      <c r="NV85" s="50">
        <f ca="1"/>
        <v>43487</v>
      </c>
      <c r="NW85" s="50">
        <f ca="1"/>
        <v>43486</v>
      </c>
      <c r="NX85" s="50">
        <f ca="1"/>
        <v>43483</v>
      </c>
      <c r="NY85" s="50">
        <f ca="1"/>
        <v>43482</v>
      </c>
      <c r="NZ85" s="50">
        <f ca="1"/>
        <v>43481</v>
      </c>
      <c r="OA85" s="50">
        <f ca="1"/>
        <v>43480</v>
      </c>
      <c r="OB85" s="50">
        <f ca="1"/>
        <v>43479</v>
      </c>
      <c r="OC85" s="50">
        <f ca="1"/>
        <v>43476</v>
      </c>
      <c r="OD85" s="50">
        <f ca="1"/>
        <v>43475</v>
      </c>
      <c r="OE85" s="50">
        <f ca="1"/>
        <v>43474</v>
      </c>
      <c r="OF85" s="50">
        <f ca="1"/>
        <v>43473</v>
      </c>
      <c r="OG85" s="50">
        <f ca="1"/>
        <v>43472</v>
      </c>
      <c r="OH85" s="50">
        <f ca="1"/>
        <v>43469</v>
      </c>
      <c r="OI85" s="50">
        <f ca="1"/>
        <v>43468</v>
      </c>
      <c r="OJ85" s="50">
        <f ca="1"/>
        <v>43467</v>
      </c>
      <c r="OK85" s="50">
        <f ca="1"/>
        <v>43465</v>
      </c>
      <c r="OL85" s="50">
        <f ca="1"/>
        <v>43462</v>
      </c>
      <c r="OM85" s="50">
        <f ca="1"/>
        <v>43461</v>
      </c>
      <c r="ON85" s="50">
        <f ca="1"/>
        <v>43458</v>
      </c>
      <c r="OO85" s="50">
        <f ca="1"/>
        <v>43455</v>
      </c>
      <c r="OP85" s="50">
        <f ca="1"/>
        <v>43454</v>
      </c>
      <c r="OQ85" s="50">
        <f ca="1"/>
        <v>43453</v>
      </c>
      <c r="OR85" s="50">
        <f ca="1"/>
        <v>43452</v>
      </c>
      <c r="OS85" s="50">
        <f ca="1"/>
        <v>43451</v>
      </c>
      <c r="OT85" s="50">
        <f ca="1"/>
        <v>43448</v>
      </c>
      <c r="OU85" s="50">
        <f ca="1"/>
        <v>43447</v>
      </c>
      <c r="OV85" s="50">
        <f ca="1"/>
        <v>43446</v>
      </c>
      <c r="OW85" s="50">
        <f ca="1"/>
        <v>43445</v>
      </c>
      <c r="OX85" s="50">
        <f ca="1"/>
        <v>43444</v>
      </c>
      <c r="OY85" s="50">
        <f ca="1"/>
        <v>43441</v>
      </c>
      <c r="OZ85" s="50">
        <f ca="1"/>
        <v>43440</v>
      </c>
      <c r="PA85" s="50">
        <f ca="1"/>
        <v>43439</v>
      </c>
      <c r="PB85" s="50">
        <f ca="1"/>
        <v>43438</v>
      </c>
      <c r="PC85" s="50">
        <f ca="1"/>
        <v>43437</v>
      </c>
      <c r="PD85" s="50">
        <f ca="1"/>
        <v>43434</v>
      </c>
      <c r="PE85" s="50">
        <f ca="1"/>
        <v>43433</v>
      </c>
      <c r="PF85" s="50">
        <f ca="1"/>
        <v>43432</v>
      </c>
      <c r="PG85" s="50">
        <f ca="1"/>
        <v>43431</v>
      </c>
      <c r="PH85" s="50">
        <f ca="1"/>
        <v>43430</v>
      </c>
      <c r="PI85" s="50">
        <f ca="1"/>
        <v>43427</v>
      </c>
      <c r="PJ85" s="50">
        <f ca="1"/>
        <v>43426</v>
      </c>
      <c r="PK85" s="50">
        <f ca="1"/>
        <v>43425</v>
      </c>
      <c r="PL85" s="50">
        <f ca="1"/>
        <v>43424</v>
      </c>
      <c r="PM85" s="50">
        <f ca="1"/>
        <v>43423</v>
      </c>
      <c r="PN85" s="50">
        <f ca="1"/>
        <v>43420</v>
      </c>
      <c r="PO85" s="50">
        <f ca="1"/>
        <v>43419</v>
      </c>
      <c r="PP85" s="50">
        <f ca="1"/>
        <v>43418</v>
      </c>
      <c r="PQ85" s="50">
        <f ca="1"/>
        <v>43417</v>
      </c>
      <c r="PR85" s="50">
        <f ca="1"/>
        <v>43416</v>
      </c>
      <c r="PS85" s="50">
        <f ca="1"/>
        <v>43413</v>
      </c>
      <c r="PT85" s="50">
        <f ca="1"/>
        <v>43412</v>
      </c>
      <c r="PU85" s="50">
        <f ca="1"/>
        <v>43411</v>
      </c>
      <c r="PV85" s="50">
        <f ca="1"/>
        <v>43410</v>
      </c>
      <c r="PW85" s="50">
        <f ca="1"/>
        <v>43409</v>
      </c>
      <c r="PX85" s="50">
        <f ca="1"/>
        <v>43406</v>
      </c>
      <c r="PY85" s="50">
        <f ca="1"/>
        <v>43405</v>
      </c>
      <c r="PZ85" s="50">
        <f ca="1"/>
        <v>43404</v>
      </c>
      <c r="QA85" s="50">
        <f ca="1"/>
        <v>43403</v>
      </c>
      <c r="QB85" s="50">
        <f ca="1"/>
        <v>43402</v>
      </c>
      <c r="QC85" s="50">
        <f ca="1"/>
        <v>43399</v>
      </c>
      <c r="QD85" s="50">
        <f ca="1"/>
        <v>43398</v>
      </c>
      <c r="QE85" s="50">
        <f ca="1"/>
        <v>43397</v>
      </c>
      <c r="QF85" s="50">
        <f ca="1"/>
        <v>43396</v>
      </c>
      <c r="QG85" s="50">
        <f ca="1"/>
        <v>43395</v>
      </c>
      <c r="QH85" s="50">
        <f ca="1"/>
        <v>43392</v>
      </c>
      <c r="QI85" s="50">
        <f ca="1"/>
        <v>43391</v>
      </c>
      <c r="QJ85" s="50">
        <f ca="1"/>
        <v>43390</v>
      </c>
      <c r="QK85" s="50">
        <f ca="1"/>
        <v>43389</v>
      </c>
      <c r="QL85" s="50">
        <f ca="1"/>
        <v>43388</v>
      </c>
      <c r="QM85" s="50">
        <f ca="1"/>
        <v>43385</v>
      </c>
      <c r="QN85" s="50">
        <f ca="1"/>
        <v>43384</v>
      </c>
      <c r="QO85" s="50">
        <f ca="1"/>
        <v>43383</v>
      </c>
      <c r="QP85" s="50">
        <f ca="1"/>
        <v>43382</v>
      </c>
      <c r="QQ85" s="50">
        <f ca="1"/>
        <v>43381</v>
      </c>
      <c r="QR85" s="50">
        <f ca="1"/>
        <v>43378</v>
      </c>
      <c r="QS85" s="50">
        <f ca="1"/>
        <v>43377</v>
      </c>
      <c r="QT85" s="50">
        <f ca="1"/>
        <v>43376</v>
      </c>
      <c r="QU85" s="50">
        <f ca="1"/>
        <v>43375</v>
      </c>
      <c r="QV85" s="50">
        <f ca="1"/>
        <v>43374</v>
      </c>
      <c r="QW85" s="50">
        <f ca="1"/>
        <v>43371</v>
      </c>
      <c r="QX85" s="50">
        <f ca="1"/>
        <v>43370</v>
      </c>
      <c r="QY85" s="50">
        <f ca="1"/>
        <v>43369</v>
      </c>
      <c r="QZ85" s="50">
        <f ca="1"/>
        <v>43368</v>
      </c>
      <c r="RA85" s="50">
        <f ca="1"/>
        <v>43367</v>
      </c>
      <c r="RB85" s="50">
        <f ca="1"/>
        <v>43364</v>
      </c>
      <c r="RC85" s="50">
        <f ca="1"/>
        <v>43363</v>
      </c>
      <c r="RD85" s="50">
        <f ca="1"/>
        <v>43362</v>
      </c>
      <c r="RE85" s="50">
        <f ca="1"/>
        <v>43361</v>
      </c>
      <c r="RF85" s="50">
        <f ca="1"/>
        <v>43360</v>
      </c>
      <c r="RG85" s="50">
        <f ca="1"/>
        <v>43357</v>
      </c>
      <c r="RH85" s="50">
        <f ca="1"/>
        <v>43356</v>
      </c>
      <c r="RI85" s="50">
        <f ca="1"/>
        <v>43355</v>
      </c>
      <c r="RJ85" s="50">
        <f ca="1"/>
        <v>43354</v>
      </c>
      <c r="RK85" s="50">
        <f ca="1"/>
        <v>43353</v>
      </c>
      <c r="RL85" s="50">
        <f ca="1"/>
        <v>43350</v>
      </c>
      <c r="RM85" s="50">
        <f ca="1"/>
        <v>43349</v>
      </c>
      <c r="RN85" s="50">
        <f ca="1"/>
        <v>43348</v>
      </c>
      <c r="RO85" s="50">
        <f ca="1"/>
        <v>43347</v>
      </c>
      <c r="RP85" s="50">
        <f ca="1"/>
        <v>43346</v>
      </c>
      <c r="RQ85" s="50">
        <f ca="1"/>
        <v>43343</v>
      </c>
      <c r="RR85" s="50">
        <f ca="1"/>
        <v>43342</v>
      </c>
      <c r="RS85" s="50">
        <f ca="1"/>
        <v>43341</v>
      </c>
      <c r="RT85" s="50">
        <f ca="1"/>
        <v>43340</v>
      </c>
      <c r="RU85" s="50">
        <f ca="1"/>
        <v>43336</v>
      </c>
      <c r="RV85" s="50">
        <f ca="1"/>
        <v>43335</v>
      </c>
      <c r="RW85" s="50">
        <f ca="1"/>
        <v>43334</v>
      </c>
      <c r="RX85" s="50">
        <f ca="1"/>
        <v>43333</v>
      </c>
      <c r="RY85" s="50">
        <f ca="1"/>
        <v>43332</v>
      </c>
      <c r="RZ85" s="50">
        <f ca="1"/>
        <v>43329</v>
      </c>
      <c r="SA85" s="50">
        <f ca="1"/>
        <v>43328</v>
      </c>
      <c r="SB85" s="50">
        <f ca="1"/>
        <v>43327</v>
      </c>
      <c r="SC85" s="50">
        <f ca="1"/>
        <v>43326</v>
      </c>
      <c r="SD85" s="50">
        <f ca="1"/>
        <v>43325</v>
      </c>
      <c r="SE85" s="50">
        <f ca="1"/>
        <v>43322</v>
      </c>
      <c r="SF85" s="50">
        <f ca="1"/>
        <v>43321</v>
      </c>
      <c r="SG85" s="50">
        <f ca="1"/>
        <v>43320</v>
      </c>
      <c r="SH85" s="50">
        <f ca="1"/>
        <v>43319</v>
      </c>
      <c r="SI85" s="50">
        <f ca="1"/>
        <v>43318</v>
      </c>
      <c r="SJ85" s="50">
        <f ca="1"/>
        <v>43315</v>
      </c>
      <c r="SK85" s="50">
        <f ca="1"/>
        <v>43314</v>
      </c>
      <c r="SL85" s="50">
        <f ca="1"/>
        <v>43313</v>
      </c>
      <c r="SM85" s="50">
        <f ca="1"/>
        <v>43312</v>
      </c>
      <c r="SN85" s="50">
        <f ca="1"/>
        <v>43311</v>
      </c>
      <c r="SO85" s="50">
        <f ca="1"/>
        <v>43308</v>
      </c>
      <c r="SP85" s="50">
        <f ca="1"/>
        <v>43307</v>
      </c>
      <c r="SQ85" s="50">
        <f ca="1"/>
        <v>43306</v>
      </c>
      <c r="SR85" s="50">
        <f ca="1"/>
        <v>43305</v>
      </c>
      <c r="SS85" s="50">
        <f ca="1"/>
        <v>43304</v>
      </c>
      <c r="ST85" s="50">
        <f ca="1"/>
        <v>43301</v>
      </c>
      <c r="SU85" s="50">
        <f ca="1"/>
        <v>43300</v>
      </c>
      <c r="SV85" s="50">
        <f ca="1"/>
        <v>43299</v>
      </c>
    </row>
    <row r="86" spans="3:516" x14ac:dyDescent="0.25">
      <c r="C86" s="46" t="s">
        <v>504</v>
      </c>
      <c r="F86" s="45" cm="1">
        <f t="array" aca="1" ref="F86" ca="1">MIN(IFERROR(IF(OFFSET(bHist!$A$1,_xlfn.XMATCH($C$85,bHist!B:B,0)-1,3,1,500)=0,"-",OFFSET(bHist!$A$1,_xlfn.XMATCH($C$85,bHist!B:B,0)-1,3,1,500))-IF(OFFSET(bHist!$A$1,_xlfn.XMATCH(C86,bHist!B:B,0)-1,3,1,500)=0,"-",OFFSET(bHist!$A$1,_xlfn.XMATCH(C86,bHist!B:B,0)-1,3,1,500)),"-"))</f>
        <v>-557.45047343766691</v>
      </c>
      <c r="G86" s="45" cm="1">
        <f t="array" aca="1" ref="G86" ca="1">AVERAGE(IFERROR(IF(OFFSET(bHist!$A$1,_xlfn.XMATCH($C$85,bHist!B:B,0)-1,3,1,500)=0,"-",OFFSET(bHist!$A$1,_xlfn.XMATCH($C$85,bHist!B:B,0)-1,3,1,500))-IF(OFFSET(bHist!$A$1,_xlfn.XMATCH(C86,bHist!B:B,0)-1,3,1,500)=0,"-",OFFSET(bHist!$A$1,_xlfn.XMATCH(C86,bHist!B:B,0)-1,3,1,500)),"-"))</f>
        <v>-63.957047859037154</v>
      </c>
      <c r="H86" s="45" cm="1">
        <f t="array" aca="1" ref="H86" ca="1">MAX(IFERROR(IF(OFFSET(bHist!$A$1,_xlfn.XMATCH($C$85,bHist!B:B,0)-1,3,1,500)=0,"-",OFFSET(bHist!$A$1,_xlfn.XMATCH($C$85,bHist!B:B,0)-1,3,1,500))-IF(OFFSET(bHist!$A$1,_xlfn.XMATCH(C86,bHist!B:B,0)-1,3,1,500)=0,"-",OFFSET(bHist!$A$1,_xlfn.XMATCH(C86,bHist!B:B,0)-1,3,1,500)),"-"))</f>
        <v>6.9379886825084682</v>
      </c>
      <c r="I86" s="45" cm="1">
        <f t="array" aca="1" ref="I86" ca="1">_xlfn.STDEV.P(IFERROR(IF(OFFSET(bHist!$A$1,_xlfn.XMATCH($C$85,bHist!B:B,0)-1,3,1,500)=0,"-",OFFSET(bHist!$A$1,_xlfn.XMATCH($C$85,bHist!B:B,0)-1,3,1,500))-IF(OFFSET(bHist!$A$1,_xlfn.XMATCH(C86,bHist!B:B,0)-1,3,1,500)=0,"-",OFFSET(bHist!$A$1,_xlfn.XMATCH(C86,bHist!B:B,0)-1,3,1,500)),"-"))</f>
        <v>83.277318279409684</v>
      </c>
      <c r="J86" s="45" cm="1">
        <f t="array" aca="1" ref="J86" ca="1">INDEX((IFERROR(IF(OFFSET(bHist!$A$1,_xlfn.XMATCH($C$85,bHist!B:B,0)-1,3,1,500)=0,"-",OFFSET(bHist!$A$1,_xlfn.XMATCH($C$85,bHist!B:B,0)-1,3,1,500))-IF(OFFSET(bHist!$A$1,_xlfn.XMATCH(C86,bHist!B:B,0)-1,3,1,500)=0,"-",OFFSET(bHist!$A$1,_xlfn.XMATCH(C86,bHist!B:B,0)-1,3,1,500)),"-")),1)</f>
        <v>-113.61888076341151</v>
      </c>
      <c r="K86" s="51">
        <f ca="1">(J86-G86)/(H86-F86)</f>
        <v>-8.7992289420331646E-2</v>
      </c>
      <c r="L86" s="51" cm="1">
        <f t="array" aca="1" ref="L86" ca="1">SLOPE((IFERROR(IF(OFFSET(bHist!$A$1,_xlfn.XMATCH($C$85,bHist!$B:$B,0)-1,3,1,500)=0,"-",OFFSET(bHist!$A$1,_xlfn.XMATCH($C$85,bHist!$B:$B,0)-1,3,1,500))-IF(OFFSET(bHist!$A$1,_xlfn.XMATCH(C86,bHist!$B:$B,0)-1,3,1,500)=0,"-",OFFSET(bHist!$A$1,_xlfn.XMATCH(C86,bHist!$B:$B,0)-1,3,1,500)),"-")),OFFSET(bHist!$A$1,0,3,1,500))</f>
        <v>-0.10816738236816704</v>
      </c>
      <c r="M86" s="45" cm="1">
        <f t="array" aca="1" ref="M86" ca="1">INTERCEPT((IFERROR(IF(OFFSET(bHist!$A$1,_xlfn.XMATCH($C$85,bHist!$B:$B,0)-1,3,1,500)=0,"-",OFFSET(bHist!$A$1,_xlfn.XMATCH($C$85,bHist!$B:$B,0)-1,3,1,500))-IF(OFFSET(bHist!$A$1,_xlfn.XMATCH(C86,bHist!$B:$B,0)-1,3,1,500)=0,"-",OFFSET(bHist!$A$1,_xlfn.XMATCH(C86,bHist!$B:$B,0)-1,3,1,500)),"-")),OFFSET(bHist!$A$1,0,3,1,500))</f>
        <v>4658.4666682487023</v>
      </c>
      <c r="N86" s="45" cm="1">
        <f t="array" aca="1" ref="N86" ca="1">STEYX((IFERROR(IF(OFFSET(bHist!$A$1,_xlfn.XMATCH($C$85,bHist!B:B,0)-1,3,1,500)=0,"-",OFFSET(bHist!$A$1,_xlfn.XMATCH($C$85,bHist!B:B,0)-1,3,1,500))-IF(OFFSET(bHist!$A$1,_xlfn.XMATCH(C86,bHist!B:B,0)-1,3,1,500)=0,"-",OFFSET(bHist!$A$1,_xlfn.XMATCH(C86,bHist!B:B,0)-1,3,1,500)),"-")),OFFSET(bHist!$A$1,0,3,1,500))</f>
        <v>80.320553251134186</v>
      </c>
      <c r="O86" s="51" cm="1">
        <f t="array" aca="1" ref="O86" ca="1">CORREL(IF(OFFSET(bHist!$A$1,_xlfn.XMATCH($C$85,bHist!B:B,0)-1,3,1,500)=0,"-",OFFSET(bHist!$A$1,_xlfn.XMATCH($C$85,bHist!B:B,0)-1,3,1,500)),IF(OFFSET(bHist!$A$1,_xlfn.XMATCH(C86,bHist!B:B,0)-1,3,1,500)=0,"-",OFFSET(bHist!$A$1,_xlfn.XMATCH(C86,bHist!B:B,0)-1,3,1,500)))</f>
        <v>0.81634168455018519</v>
      </c>
      <c r="P86" s="51" cm="1">
        <f t="array" aca="1" ref="P86" ca="1">CORREL((IFERROR(IF(OFFSET(bHist!$A$1,_xlfn.XMATCH($C$85,bHist!B:B,0)-1,3,1,500)=0,"-",OFFSET(bHist!$A$1,_xlfn.XMATCH($C$85,bHist!B:B,0)-1,3,1,500))-IF(OFFSET(bHist!$A$1,_xlfn.XMATCH(C86,bHist!B:B,0)-1,3,1,500)=0,"-",OFFSET(bHist!$A$1,_xlfn.XMATCH(C86,bHist!B:B,0)-1,3,1,500)),"-")),OFFSET(bHist!$A$1,0,3,1,500))</f>
        <v>-0.27105439684821092</v>
      </c>
      <c r="Q86" s="45" cm="1">
        <f t="array" aca="1" ref="Q86:SV86" ca="1">(IFERROR(IF(OFFSET(bHist!$A$1,_xlfn.XMATCH($C$85,bHist!B:B,0)-1,3,1,500)=0,"-",OFFSET(bHist!$A$1,_xlfn.XMATCH($C$85,bHist!B:B,0)-1,3,1,500))-IF(OFFSET(bHist!$A$1,_xlfn.XMATCH(C86,bHist!B:B,0)-1,3,1,500)=0,"-",OFFSET(bHist!$A$1,_xlfn.XMATCH(C86,bHist!B:B,0)-1,3,1,500)),"-"))</f>
        <v>-113.61888076341151</v>
      </c>
      <c r="R86" s="45">
        <f ca="1"/>
        <v>-100.106372872591</v>
      </c>
      <c r="S86" s="45">
        <f ca="1"/>
        <v>-110.46225547039509</v>
      </c>
      <c r="T86" s="45">
        <f ca="1"/>
        <v>-126.5970695602894</v>
      </c>
      <c r="U86" s="45">
        <f ca="1"/>
        <v>-133.83990576446058</v>
      </c>
      <c r="V86" s="45">
        <f ca="1"/>
        <v>-158.40507690572738</v>
      </c>
      <c r="W86" s="45">
        <f ca="1"/>
        <v>-172.95569463527204</v>
      </c>
      <c r="X86" s="45">
        <f ca="1"/>
        <v>-179.96069520592692</v>
      </c>
      <c r="Y86" s="45">
        <f ca="1"/>
        <v>-186.8981027179957</v>
      </c>
      <c r="Z86" s="45">
        <f ca="1"/>
        <v>-185.5419100331068</v>
      </c>
      <c r="AA86" s="45">
        <f ca="1"/>
        <v>-175.51730248522759</v>
      </c>
      <c r="AB86" s="45">
        <f ca="1"/>
        <v>-203.28314826691152</v>
      </c>
      <c r="AC86" s="45">
        <f ca="1"/>
        <v>-187.21524774491786</v>
      </c>
      <c r="AD86" s="45">
        <f ca="1"/>
        <v>-197.3507287942171</v>
      </c>
      <c r="AE86" s="45">
        <f ca="1"/>
        <v>-161.77298562335966</v>
      </c>
      <c r="AF86" s="45">
        <f ca="1"/>
        <v>-103.71827713155747</v>
      </c>
      <c r="AG86" s="45">
        <f ca="1"/>
        <v>-163.72040696454047</v>
      </c>
      <c r="AH86" s="45">
        <f ca="1"/>
        <v>-149.68500876140592</v>
      </c>
      <c r="AI86" s="45">
        <f ca="1"/>
        <v>-140.44463574385642</v>
      </c>
      <c r="AJ86" s="45">
        <f ca="1"/>
        <v>-105.05669434416293</v>
      </c>
      <c r="AK86" s="45">
        <f ca="1"/>
        <v>-64.30817254018784</v>
      </c>
      <c r="AL86" s="45">
        <f ca="1"/>
        <v>-1.7143425511121819</v>
      </c>
      <c r="AM86" s="45">
        <f ca="1"/>
        <v>3.8945654728412649</v>
      </c>
      <c r="AN86" s="45">
        <f ca="1"/>
        <v>-57.613972084760668</v>
      </c>
      <c r="AO86" s="45">
        <f ca="1"/>
        <v>-76.877265416979782</v>
      </c>
      <c r="AP86" s="45">
        <f ca="1"/>
        <v>-104.91221799409391</v>
      </c>
      <c r="AQ86" s="45">
        <f ca="1"/>
        <v>-100.36897469747065</v>
      </c>
      <c r="AR86" s="45">
        <f ca="1"/>
        <v>-91.422586435437182</v>
      </c>
      <c r="AS86" s="45">
        <f ca="1"/>
        <v>-72.082095355510717</v>
      </c>
      <c r="AT86" s="45">
        <f ca="1"/>
        <v>-42.984061649680129</v>
      </c>
      <c r="AU86" s="45">
        <f ca="1"/>
        <v>-66.225943732857729</v>
      </c>
      <c r="AV86" s="45">
        <f ca="1"/>
        <v>-72.63528529918193</v>
      </c>
      <c r="AW86" s="45">
        <f ca="1"/>
        <v>-97.395486414790156</v>
      </c>
      <c r="AX86" s="45">
        <f ca="1"/>
        <v>-103.86010881555082</v>
      </c>
      <c r="AY86" s="45">
        <f ca="1"/>
        <v>-132.25201014876367</v>
      </c>
      <c r="AZ86" s="45">
        <f ca="1"/>
        <v>-168.8765431301594</v>
      </c>
      <c r="BA86" s="45">
        <f ca="1"/>
        <v>-242.93376264560226</v>
      </c>
      <c r="BB86" s="45">
        <f ca="1"/>
        <v>-264.13359279119965</v>
      </c>
      <c r="BC86" s="45">
        <f ca="1"/>
        <v>-285.69661818385123</v>
      </c>
      <c r="BD86" s="45">
        <f ca="1"/>
        <v>-251.57474327254295</v>
      </c>
      <c r="BE86" s="45">
        <f ca="1"/>
        <v>-244.4623395869732</v>
      </c>
      <c r="BF86" s="45">
        <f ca="1"/>
        <v>-251.2367212812901</v>
      </c>
      <c r="BG86" s="45">
        <f ca="1"/>
        <v>-246.07868067216873</v>
      </c>
      <c r="BH86" s="45">
        <f ca="1"/>
        <v>-269.59463315975665</v>
      </c>
      <c r="BI86" s="45">
        <f ca="1"/>
        <v>-301.52362203836446</v>
      </c>
      <c r="BJ86" s="45">
        <f ca="1"/>
        <v>-334.74902632260319</v>
      </c>
      <c r="BK86" s="45">
        <f ca="1"/>
        <v>-372.41705135166637</v>
      </c>
      <c r="BL86" s="45">
        <f ca="1"/>
        <v>-321.16638738501069</v>
      </c>
      <c r="BM86" s="45">
        <f ca="1"/>
        <v>-317.98217623329163</v>
      </c>
      <c r="BN86" s="45">
        <f ca="1"/>
        <v>-243.85220064663889</v>
      </c>
      <c r="BO86" s="45">
        <f ca="1"/>
        <v>-178.45880263352396</v>
      </c>
      <c r="BP86" s="45">
        <f ca="1"/>
        <v>-237.40578195714949</v>
      </c>
      <c r="BQ86" s="45">
        <f ca="1"/>
        <v>-270.74689576792713</v>
      </c>
      <c r="BR86" s="45">
        <f ca="1"/>
        <v>-437.26240086209771</v>
      </c>
      <c r="BS86" s="45">
        <f ca="1"/>
        <v>-478.40589012956622</v>
      </c>
      <c r="BT86" s="45">
        <f ca="1"/>
        <v>-226.7818161215782</v>
      </c>
      <c r="BU86" s="45">
        <f ca="1"/>
        <v>-116.59254380130768</v>
      </c>
      <c r="BV86" s="45">
        <f ca="1"/>
        <v>-111.90297538566588</v>
      </c>
      <c r="BW86" s="45">
        <f ca="1"/>
        <v>-50.336495399117481</v>
      </c>
      <c r="BX86" s="45">
        <f ca="1"/>
        <v>-41.369488322257979</v>
      </c>
      <c r="BY86" s="45">
        <f ca="1"/>
        <v>-92.109481083393092</v>
      </c>
      <c r="BZ86" s="45">
        <f ca="1"/>
        <v>-130.94969867432121</v>
      </c>
      <c r="CA86" s="45">
        <f ca="1"/>
        <v>-159.94693506765367</v>
      </c>
      <c r="CB86" s="45">
        <f ca="1"/>
        <v>-200.19225207507611</v>
      </c>
      <c r="CC86" s="45">
        <f ca="1"/>
        <v>-188.61965690743926</v>
      </c>
      <c r="CD86" s="45">
        <f ca="1"/>
        <v>-192.41248033976558</v>
      </c>
      <c r="CE86" s="45">
        <f ca="1"/>
        <v>-185.89305921113495</v>
      </c>
      <c r="CF86" s="45">
        <f ca="1"/>
        <v>-187.38074542057512</v>
      </c>
      <c r="CG86" s="45">
        <f ca="1"/>
        <v>-185.77546880424023</v>
      </c>
      <c r="CH86" s="45">
        <f ca="1"/>
        <v>-167.22985466063025</v>
      </c>
      <c r="CI86" s="45">
        <f ca="1"/>
        <v>-220.83224511575696</v>
      </c>
      <c r="CJ86" s="45">
        <f ca="1"/>
        <v>-271.33886175453665</v>
      </c>
      <c r="CK86" s="45">
        <f ca="1"/>
        <v>-453.42336799001691</v>
      </c>
      <c r="CL86" s="45">
        <f ca="1"/>
        <v>-479.73032098674781</v>
      </c>
      <c r="CM86" s="45">
        <f ca="1"/>
        <v>-469.96584017801291</v>
      </c>
      <c r="CN86" s="45">
        <f ca="1"/>
        <v>-555.91885287737841</v>
      </c>
      <c r="CO86" s="45">
        <f ca="1"/>
        <v>-557.45047343766691</v>
      </c>
      <c r="CP86" s="45">
        <f ca="1"/>
        <v>-464.6069367022514</v>
      </c>
      <c r="CQ86" s="45">
        <f ca="1"/>
        <v>-369.85337474775315</v>
      </c>
      <c r="CR86" s="45">
        <f ca="1"/>
        <v>-193.05906541526315</v>
      </c>
      <c r="CS86" s="45">
        <f ca="1"/>
        <v>-164.27721041417126</v>
      </c>
      <c r="CT86" s="45">
        <f ca="1"/>
        <v>-77.505598211526859</v>
      </c>
      <c r="CU86" s="45">
        <f ca="1"/>
        <v>-83.505883594155321</v>
      </c>
      <c r="CV86" s="45">
        <f ca="1"/>
        <v>-119.45473434364794</v>
      </c>
      <c r="CW86" s="45">
        <f ca="1"/>
        <v>-32.623008688330643</v>
      </c>
      <c r="CX86" s="45">
        <f ca="1"/>
        <v>-8.5692323487997015</v>
      </c>
      <c r="CY86" s="45">
        <f ca="1"/>
        <v>-3.0102228608131441</v>
      </c>
      <c r="CZ86" s="45">
        <f ca="1"/>
        <v>-4.2881068459749301</v>
      </c>
      <c r="DA86" s="45">
        <f ca="1"/>
        <v>-22.725359418034557</v>
      </c>
      <c r="DB86" s="45">
        <f ca="1"/>
        <v>-33.416321729183196</v>
      </c>
      <c r="DC86" s="45">
        <f ca="1"/>
        <v>-26.465222346186636</v>
      </c>
      <c r="DD86" s="45">
        <f ca="1"/>
        <v>-20.117867946505548</v>
      </c>
      <c r="DE86" s="45">
        <f ca="1"/>
        <v>-15.12736327803136</v>
      </c>
      <c r="DF86" s="45">
        <f ca="1"/>
        <v>-6.7011714378595357</v>
      </c>
      <c r="DG86" s="45">
        <f ca="1"/>
        <v>-2.1938335469961174</v>
      </c>
      <c r="DH86" s="45">
        <f ca="1"/>
        <v>-3.2556572198867855</v>
      </c>
      <c r="DI86" s="45">
        <f ca="1"/>
        <v>-4.417399613022809</v>
      </c>
      <c r="DJ86" s="45">
        <f ca="1"/>
        <v>-7.8904782410860008</v>
      </c>
      <c r="DK86" s="45">
        <f ca="1"/>
        <v>-7.2009591113328923</v>
      </c>
      <c r="DL86" s="45">
        <f ca="1"/>
        <v>-7.1435337030887567</v>
      </c>
      <c r="DM86" s="45">
        <f ca="1"/>
        <v>-27.435767416715613</v>
      </c>
      <c r="DN86" s="45">
        <f ca="1"/>
        <v>-9.7345529531240444</v>
      </c>
      <c r="DO86" s="45">
        <f ca="1"/>
        <v>-7.9719480849504549</v>
      </c>
      <c r="DP86" s="45">
        <f ca="1"/>
        <v>-6.2558838566541723</v>
      </c>
      <c r="DQ86" s="45">
        <f ca="1"/>
        <v>-3.8048136032819713</v>
      </c>
      <c r="DR86" s="45">
        <f ca="1"/>
        <v>-4.6492013841867461</v>
      </c>
      <c r="DS86" s="45">
        <f ca="1"/>
        <v>-5.481777542352674</v>
      </c>
      <c r="DT86" s="45">
        <f ca="1"/>
        <v>-5.9819234420061136</v>
      </c>
      <c r="DU86" s="45">
        <f ca="1"/>
        <v>-12.836528248667712</v>
      </c>
      <c r="DV86" s="45">
        <f ca="1"/>
        <v>-11.742038612127303</v>
      </c>
      <c r="DW86" s="45">
        <f ca="1"/>
        <v>-13.170241148591039</v>
      </c>
      <c r="DX86" s="45">
        <f ca="1"/>
        <v>-11.597624230265616</v>
      </c>
      <c r="DY86" s="45">
        <f ca="1"/>
        <v>-18.909685264229765</v>
      </c>
      <c r="DZ86" s="45">
        <f ca="1"/>
        <v>-22.234722589492783</v>
      </c>
      <c r="EA86" s="45">
        <f ca="1"/>
        <v>-15.56799965894222</v>
      </c>
      <c r="EB86" s="45">
        <f ca="1"/>
        <v>-10.727675233602525</v>
      </c>
      <c r="EC86" s="45">
        <f ca="1"/>
        <v>-9.2196753846406949</v>
      </c>
      <c r="ED86" s="45">
        <f ca="1"/>
        <v>-10.10210720956325</v>
      </c>
      <c r="EE86" s="45">
        <f ca="1"/>
        <v>-8.8891566464901004</v>
      </c>
      <c r="EF86" s="45">
        <f ca="1"/>
        <v>-6.3845773555040353</v>
      </c>
      <c r="EG86" s="45">
        <f ca="1"/>
        <v>-8.4887450058460274</v>
      </c>
      <c r="EH86" s="45">
        <f ca="1"/>
        <v>-10.454456971526149</v>
      </c>
      <c r="EI86" s="45">
        <f ca="1"/>
        <v>-9.8632790780067481</v>
      </c>
      <c r="EJ86" s="45">
        <f ca="1"/>
        <v>-10.845366382837291</v>
      </c>
      <c r="EK86" s="45">
        <f ca="1"/>
        <v>-12.496613354921337</v>
      </c>
      <c r="EL86" s="45">
        <f ca="1"/>
        <v>-13.522954591155049</v>
      </c>
      <c r="EM86" s="45">
        <f ca="1"/>
        <v>-16.928339720368392</v>
      </c>
      <c r="EN86" s="45">
        <f ca="1"/>
        <v>-10.144779198288916</v>
      </c>
      <c r="EO86" s="45">
        <f ca="1"/>
        <v>-7.9225172837972622</v>
      </c>
      <c r="EP86" s="45">
        <f ca="1"/>
        <v>-0.14015827441215123</v>
      </c>
      <c r="EQ86" s="45">
        <f ca="1"/>
        <v>-0.13496019661426573</v>
      </c>
      <c r="ER86" s="45">
        <f ca="1"/>
        <v>1.2736107196807822</v>
      </c>
      <c r="ES86" s="45">
        <f ca="1"/>
        <v>-1.8759394696950906</v>
      </c>
      <c r="ET86" s="45">
        <f ca="1"/>
        <v>-2.017522978782651</v>
      </c>
      <c r="EU86" s="45">
        <f ca="1"/>
        <v>-0.36450686156749867</v>
      </c>
      <c r="EV86" s="45">
        <f ca="1"/>
        <v>-3.6349389270544066</v>
      </c>
      <c r="EW86" s="45">
        <f ca="1"/>
        <v>-4.1076271840333973</v>
      </c>
      <c r="EX86" s="45">
        <f ca="1"/>
        <v>-6.2509828200340323</v>
      </c>
      <c r="EY86" s="45">
        <f ca="1"/>
        <v>-9.4461277854442542</v>
      </c>
      <c r="EZ86" s="45">
        <f ca="1"/>
        <v>-8.3370303884744601</v>
      </c>
      <c r="FA86" s="45">
        <f ca="1"/>
        <v>-9.965750879883764</v>
      </c>
      <c r="FB86" s="45">
        <f ca="1"/>
        <v>-10.349595911860462</v>
      </c>
      <c r="FC86" s="45">
        <f ca="1"/>
        <v>-11.318546866536138</v>
      </c>
      <c r="FD86" s="45">
        <f ca="1"/>
        <v>-13.746293175697325</v>
      </c>
      <c r="FE86" s="45">
        <f ca="1"/>
        <v>-14.054949047207828</v>
      </c>
      <c r="FF86" s="45">
        <f ca="1"/>
        <v>-15.704000291109082</v>
      </c>
      <c r="FG86" s="45">
        <f ca="1"/>
        <v>-18.248989656329151</v>
      </c>
      <c r="FH86" s="45">
        <f ca="1"/>
        <v>-20.529253920435906</v>
      </c>
      <c r="FI86" s="45">
        <f ca="1"/>
        <v>-24.218791908621782</v>
      </c>
      <c r="FJ86" s="45">
        <f ca="1"/>
        <v>-20.660894306898115</v>
      </c>
      <c r="FK86" s="45">
        <f ca="1"/>
        <v>-19.621837821125979</v>
      </c>
      <c r="FL86" s="45">
        <f ca="1"/>
        <v>-20.862842671394354</v>
      </c>
      <c r="FM86" s="45">
        <f ca="1"/>
        <v>-20.743995921969415</v>
      </c>
      <c r="FN86" s="45">
        <f ca="1"/>
        <v>-20.19140114593506</v>
      </c>
      <c r="FO86" s="45">
        <f ca="1"/>
        <v>-17.115859873890876</v>
      </c>
      <c r="FP86" s="45">
        <f ca="1"/>
        <v>-20.831264404177666</v>
      </c>
      <c r="FQ86" s="45">
        <f ca="1"/>
        <v>-26.91829751133919</v>
      </c>
      <c r="FR86" s="45">
        <f ca="1"/>
        <v>-27.782935548186302</v>
      </c>
      <c r="FS86" s="45">
        <f ca="1"/>
        <v>-25.984291486263274</v>
      </c>
      <c r="FT86" s="45">
        <f ca="1"/>
        <v>-19.278871381402027</v>
      </c>
      <c r="FU86" s="45">
        <f ca="1"/>
        <v>-17.741015474081038</v>
      </c>
      <c r="FV86" s="45">
        <f ca="1"/>
        <v>-16.595817787885672</v>
      </c>
      <c r="FW86" s="45">
        <f ca="1"/>
        <v>-14.641094012618062</v>
      </c>
      <c r="FX86" s="45">
        <f ca="1"/>
        <v>-13.646636369943622</v>
      </c>
      <c r="FY86" s="45">
        <f ca="1"/>
        <v>-13.059403557062147</v>
      </c>
      <c r="FZ86" s="45">
        <f ca="1"/>
        <v>-13.544251872897149</v>
      </c>
      <c r="GA86" s="45">
        <f ca="1"/>
        <v>-8.9953014608621586</v>
      </c>
      <c r="GB86" s="45">
        <f ca="1"/>
        <v>-3.4148270688056925</v>
      </c>
      <c r="GC86" s="45">
        <f ca="1"/>
        <v>-2.6637170790433871</v>
      </c>
      <c r="GD86" s="45">
        <f ca="1"/>
        <v>-4.5626422159671804</v>
      </c>
      <c r="GE86" s="45">
        <f ca="1"/>
        <v>-6.3120331296920753</v>
      </c>
      <c r="GF86" s="45">
        <f ca="1"/>
        <v>-6.9796067872047445</v>
      </c>
      <c r="GG86" s="45">
        <f ca="1"/>
        <v>-4.3023464391231485</v>
      </c>
      <c r="GH86" s="45">
        <f ca="1"/>
        <v>-4.9254184099435818</v>
      </c>
      <c r="GI86" s="45">
        <f ca="1"/>
        <v>-4.2678996717929891</v>
      </c>
      <c r="GJ86" s="45">
        <f ca="1"/>
        <v>-2.722048223137854</v>
      </c>
      <c r="GK86" s="45">
        <f ca="1"/>
        <v>-3.8062470841407787</v>
      </c>
      <c r="GL86" s="45">
        <f ca="1"/>
        <v>-6.0531712868213603</v>
      </c>
      <c r="GM86" s="45">
        <f ca="1"/>
        <v>-8.0781028404235755</v>
      </c>
      <c r="GN86" s="45">
        <f ca="1"/>
        <v>-9.6171860781908052</v>
      </c>
      <c r="GO86" s="45">
        <f ca="1"/>
        <v>-12.722751993179322</v>
      </c>
      <c r="GP86" s="45">
        <f ca="1"/>
        <v>-13.100622842907896</v>
      </c>
      <c r="GQ86" s="45">
        <f ca="1"/>
        <v>-14.735579039454457</v>
      </c>
      <c r="GR86" s="45">
        <f ca="1"/>
        <v>-21.308914340138429</v>
      </c>
      <c r="GS86" s="45">
        <f ca="1"/>
        <v>-24.672854268431649</v>
      </c>
      <c r="GT86" s="45">
        <f ca="1"/>
        <v>-24.88400736796855</v>
      </c>
      <c r="GU86" s="45">
        <f ca="1"/>
        <v>-27.101927654623985</v>
      </c>
      <c r="GV86" s="45">
        <f ca="1"/>
        <v>-28.427082712173451</v>
      </c>
      <c r="GW86" s="45">
        <f ca="1"/>
        <v>-29.128497877240179</v>
      </c>
      <c r="GX86" s="45">
        <f ca="1"/>
        <v>-25.898447024941447</v>
      </c>
      <c r="GY86" s="45">
        <f ca="1"/>
        <v>-22.22684480845929</v>
      </c>
      <c r="GZ86" s="45">
        <f ca="1"/>
        <v>-21.437828299641602</v>
      </c>
      <c r="HA86" s="45">
        <f ca="1"/>
        <v>-21.173955189824099</v>
      </c>
      <c r="HB86" s="45">
        <f ca="1"/>
        <v>-18.069663933157933</v>
      </c>
      <c r="HC86" s="45">
        <f ca="1"/>
        <v>-15.399884214758863</v>
      </c>
      <c r="HD86" s="45">
        <f ca="1"/>
        <v>-16.079421570777903</v>
      </c>
      <c r="HE86" s="45">
        <f ca="1"/>
        <v>-15.588413436651223</v>
      </c>
      <c r="HF86" s="45">
        <f ca="1"/>
        <v>-16.278662909388537</v>
      </c>
      <c r="HG86" s="45">
        <f ca="1"/>
        <v>-17.796421028137203</v>
      </c>
      <c r="HH86" s="45">
        <f ca="1"/>
        <v>-16.776523426413533</v>
      </c>
      <c r="HI86" s="45">
        <f ca="1"/>
        <v>-16.614025655746453</v>
      </c>
      <c r="HJ86" s="45">
        <f ca="1"/>
        <v>-15.567285763263705</v>
      </c>
      <c r="HK86" s="45">
        <f ca="1"/>
        <v>-26.604598921656617</v>
      </c>
      <c r="HL86" s="45">
        <f ca="1"/>
        <v>-24.679591330170624</v>
      </c>
      <c r="HM86" s="45">
        <f ca="1"/>
        <v>-19.305022282361982</v>
      </c>
      <c r="HN86" s="45">
        <f ca="1"/>
        <v>-17.272436966300006</v>
      </c>
      <c r="HO86" s="45">
        <f ca="1"/>
        <v>-16.344796188235279</v>
      </c>
      <c r="HP86" s="45">
        <f ca="1"/>
        <v>-18.054109889268872</v>
      </c>
      <c r="HQ86" s="45">
        <f ca="1"/>
        <v>-31.957348604202274</v>
      </c>
      <c r="HR86" s="45">
        <f ca="1"/>
        <v>-30.529422292470926</v>
      </c>
      <c r="HS86" s="45">
        <f ca="1"/>
        <v>-23.021597897887226</v>
      </c>
      <c r="HT86" s="45">
        <f ca="1"/>
        <v>-21.17047389996052</v>
      </c>
      <c r="HU86" s="45">
        <f ca="1"/>
        <v>-15.630570424199099</v>
      </c>
      <c r="HV86" s="45">
        <f ca="1"/>
        <v>-22.641780641674998</v>
      </c>
      <c r="HW86" s="45">
        <f ca="1"/>
        <v>-21.272115852832798</v>
      </c>
      <c r="HX86" s="45">
        <f ca="1"/>
        <v>-17.731428681135185</v>
      </c>
      <c r="HY86" s="45">
        <f ca="1"/>
        <v>-13.841491645097733</v>
      </c>
      <c r="HZ86" s="45">
        <f ca="1"/>
        <v>-14.682945763349537</v>
      </c>
      <c r="IA86" s="45">
        <f ca="1"/>
        <v>-12.692768653035166</v>
      </c>
      <c r="IB86" s="45">
        <f ca="1"/>
        <v>-11.180619077920916</v>
      </c>
      <c r="IC86" s="45">
        <f ca="1"/>
        <v>-7.425654747247691</v>
      </c>
      <c r="ID86" s="45">
        <f ca="1"/>
        <v>-12.239228404760354</v>
      </c>
      <c r="IE86" s="45">
        <f ca="1"/>
        <v>-11.79933721971512</v>
      </c>
      <c r="IF86" s="45">
        <f ca="1"/>
        <v>-15.182041291832917</v>
      </c>
      <c r="IG86" s="45">
        <f ca="1"/>
        <v>-29.747509988904</v>
      </c>
      <c r="IH86" s="45">
        <f ca="1"/>
        <v>-33.016453050017361</v>
      </c>
      <c r="II86" s="45">
        <f ca="1"/>
        <v>-41.596086807250977</v>
      </c>
      <c r="IJ86" s="45">
        <f ca="1"/>
        <v>-43.465122957706448</v>
      </c>
      <c r="IK86" s="45">
        <f ca="1"/>
        <v>-38.165851795792577</v>
      </c>
      <c r="IL86" s="45">
        <f ca="1"/>
        <v>-31.485593948364269</v>
      </c>
      <c r="IM86" s="45">
        <f ca="1"/>
        <v>-21.75208629810809</v>
      </c>
      <c r="IN86" s="45">
        <f ca="1"/>
        <v>-25.771950731158263</v>
      </c>
      <c r="IO86" s="45">
        <f ca="1"/>
        <v>-21.366689599871627</v>
      </c>
      <c r="IP86" s="45">
        <f ca="1"/>
        <v>-28.707858665585519</v>
      </c>
      <c r="IQ86" s="45">
        <f ca="1"/>
        <v>-29.158297298789016</v>
      </c>
      <c r="IR86" s="45">
        <f ca="1"/>
        <v>-42.32443304479122</v>
      </c>
      <c r="IS86" s="45">
        <f ca="1"/>
        <v>-32.954855532765393</v>
      </c>
      <c r="IT86" s="45">
        <f ca="1"/>
        <v>-24.069685051679613</v>
      </c>
      <c r="IU86" s="45">
        <f ca="1"/>
        <v>-23.401173905015</v>
      </c>
      <c r="IV86" s="45">
        <f ca="1"/>
        <v>-21.498855896353732</v>
      </c>
      <c r="IW86" s="45">
        <f ca="1"/>
        <v>-13.915441576004028</v>
      </c>
      <c r="IX86" s="45">
        <f ca="1"/>
        <v>-14.769072804570193</v>
      </c>
      <c r="IY86" s="45">
        <f ca="1"/>
        <v>-14.239836316227915</v>
      </c>
      <c r="IZ86" s="45">
        <f ca="1"/>
        <v>-19.036925276994701</v>
      </c>
      <c r="JA86" s="45">
        <f ca="1"/>
        <v>-24.844013454556467</v>
      </c>
      <c r="JB86" s="45">
        <f ca="1"/>
        <v>-29.304827516436582</v>
      </c>
      <c r="JC86" s="45">
        <f ca="1"/>
        <v>-31.139769553780567</v>
      </c>
      <c r="JD86" s="45">
        <f ca="1"/>
        <v>-30.891377314209947</v>
      </c>
      <c r="JE86" s="45">
        <f ca="1"/>
        <v>-27.42309247422218</v>
      </c>
      <c r="JF86" s="45">
        <f ca="1"/>
        <v>-28.179962691783913</v>
      </c>
      <c r="JG86" s="45">
        <f ca="1"/>
        <v>-26.917866078019152</v>
      </c>
      <c r="JH86" s="45">
        <f ca="1"/>
        <v>-27.080779947996142</v>
      </c>
      <c r="JI86" s="45">
        <f ca="1"/>
        <v>-27.935728944659246</v>
      </c>
      <c r="JJ86" s="45">
        <f ca="1"/>
        <v>-31.302369180083268</v>
      </c>
      <c r="JK86" s="45">
        <f ca="1"/>
        <v>-32.705645645380024</v>
      </c>
      <c r="JL86" s="45">
        <f ca="1"/>
        <v>-26.2745797611475</v>
      </c>
      <c r="JM86" s="45">
        <f ca="1"/>
        <v>-20.94713657975197</v>
      </c>
      <c r="JN86" s="45">
        <f ca="1"/>
        <v>-15.85298402285575</v>
      </c>
      <c r="JO86" s="45">
        <f ca="1"/>
        <v>-15.940043400883681</v>
      </c>
      <c r="JP86" s="45">
        <f ca="1"/>
        <v>-15.581695596933372</v>
      </c>
      <c r="JQ86" s="45">
        <f ca="1"/>
        <v>-13.529871532440197</v>
      </c>
      <c r="JR86" s="45">
        <f ca="1"/>
        <v>-19.636157396197326</v>
      </c>
      <c r="JS86" s="45">
        <f ca="1"/>
        <v>-20.371467421770099</v>
      </c>
      <c r="JT86" s="45">
        <f ca="1"/>
        <v>-19.729194089293479</v>
      </c>
      <c r="JU86" s="45">
        <f ca="1"/>
        <v>-14.423388553142559</v>
      </c>
      <c r="JV86" s="45">
        <f ca="1"/>
        <v>-11.510440099120139</v>
      </c>
      <c r="JW86" s="45">
        <f ca="1"/>
        <v>-9.4254988449811989</v>
      </c>
      <c r="JX86" s="45">
        <f ca="1"/>
        <v>-6.9957686530351637</v>
      </c>
      <c r="JY86" s="45">
        <f ca="1"/>
        <v>-3.9062584406137475</v>
      </c>
      <c r="JZ86" s="45">
        <f ca="1"/>
        <v>-2.4964167820215195</v>
      </c>
      <c r="KA86" s="45">
        <f ca="1"/>
        <v>-5.7434533240795176</v>
      </c>
      <c r="KB86" s="45">
        <f ca="1"/>
        <v>-8.4968793644905034</v>
      </c>
      <c r="KC86" s="45">
        <f ca="1"/>
        <v>-8.781558704137808</v>
      </c>
      <c r="KD86" s="45">
        <f ca="1"/>
        <v>-10.458818269014365</v>
      </c>
      <c r="KE86" s="45">
        <f ca="1"/>
        <v>-5.0934882102012651</v>
      </c>
      <c r="KF86" s="45">
        <f ca="1"/>
        <v>-9.6528687297105833</v>
      </c>
      <c r="KG86" s="45">
        <f ca="1"/>
        <v>-8.1763126047849681</v>
      </c>
      <c r="KH86" s="45">
        <f ca="1"/>
        <v>-9.3789696511030201</v>
      </c>
      <c r="KI86" s="45">
        <f ca="1"/>
        <v>-11.08438559937477</v>
      </c>
      <c r="KJ86" s="45">
        <f ca="1"/>
        <v>-20.625386018991463</v>
      </c>
      <c r="KK86" s="45">
        <f ca="1"/>
        <v>-28.42248859632015</v>
      </c>
      <c r="KL86" s="45">
        <f ca="1"/>
        <v>-29.190117475271236</v>
      </c>
      <c r="KM86" s="45">
        <f ca="1"/>
        <v>-24.940285427689545</v>
      </c>
      <c r="KN86" s="45">
        <f ca="1"/>
        <v>-28.581292627573006</v>
      </c>
      <c r="KO86" s="45">
        <f ca="1"/>
        <v>-26.729899755835532</v>
      </c>
      <c r="KP86" s="45">
        <f ca="1"/>
        <v>-26.323930815458297</v>
      </c>
      <c r="KQ86" s="45">
        <f ca="1"/>
        <v>-27.861578703880312</v>
      </c>
      <c r="KR86" s="45">
        <f ca="1"/>
        <v>-32.29032579624652</v>
      </c>
      <c r="KS86" s="45">
        <f ca="1"/>
        <v>-16.752075120687479</v>
      </c>
      <c r="KT86" s="45">
        <f ca="1"/>
        <v>-17.859366679430011</v>
      </c>
      <c r="KU86" s="45">
        <f ca="1"/>
        <v>-18.773552315473552</v>
      </c>
      <c r="KV86" s="45">
        <f ca="1"/>
        <v>-16.240040385603905</v>
      </c>
      <c r="KW86" s="45">
        <f ca="1"/>
        <v>-16.517842699408533</v>
      </c>
      <c r="KX86" s="45">
        <f ca="1"/>
        <v>-17.110978355884555</v>
      </c>
      <c r="KY86" s="45">
        <f ca="1"/>
        <v>-17.943789195418347</v>
      </c>
      <c r="KZ86" s="45">
        <f ca="1"/>
        <v>-18.526647211790092</v>
      </c>
      <c r="LA86" s="45">
        <f ca="1"/>
        <v>-19.9534467843771</v>
      </c>
      <c r="LB86" s="45">
        <f ca="1"/>
        <v>-22.412000257611268</v>
      </c>
      <c r="LC86" s="45">
        <f ca="1"/>
        <v>-18.372029420733455</v>
      </c>
      <c r="LD86" s="45">
        <f ca="1"/>
        <v>-5.7283394182920375</v>
      </c>
      <c r="LE86" s="45">
        <f ca="1"/>
        <v>1.8602803307771651</v>
      </c>
      <c r="LF86" s="45">
        <f ca="1"/>
        <v>1.4330599596500377</v>
      </c>
      <c r="LG86" s="45">
        <f ca="1"/>
        <v>1.9806353346109375</v>
      </c>
      <c r="LH86" s="45">
        <f ca="1"/>
        <v>-0.61782583248616163</v>
      </c>
      <c r="LI86" s="45">
        <f ca="1"/>
        <v>-4.4993609284162517</v>
      </c>
      <c r="LJ86" s="45">
        <f ca="1"/>
        <v>-13.277246418476096</v>
      </c>
      <c r="LK86" s="45">
        <f ca="1"/>
        <v>-15.894253618359556</v>
      </c>
      <c r="LL86" s="45">
        <f ca="1"/>
        <v>-15.551812484502797</v>
      </c>
      <c r="LM86" s="45">
        <f ca="1"/>
        <v>-18.861183454513537</v>
      </c>
      <c r="LN86" s="45">
        <f ca="1"/>
        <v>-20.694258166551592</v>
      </c>
      <c r="LO86" s="45">
        <f ca="1"/>
        <v>-20.386989684343327</v>
      </c>
      <c r="LP86" s="45">
        <f ca="1"/>
        <v>-19.33216733729838</v>
      </c>
      <c r="LQ86" s="45">
        <f ca="1"/>
        <v>-16.017524058580399</v>
      </c>
      <c r="LR86" s="45">
        <f ca="1"/>
        <v>-20.270160618543628</v>
      </c>
      <c r="LS86" s="45">
        <f ca="1"/>
        <v>-26.540130672216421</v>
      </c>
      <c r="LT86" s="45">
        <f ca="1"/>
        <v>-25.656073252201089</v>
      </c>
      <c r="LU86" s="45">
        <f ca="1"/>
        <v>-26.758049000859266</v>
      </c>
      <c r="LV86" s="45">
        <f ca="1"/>
        <v>-16.189882978439329</v>
      </c>
      <c r="LW86" s="45">
        <f ca="1"/>
        <v>-6.340763500690457</v>
      </c>
      <c r="LX86" s="45">
        <f ca="1"/>
        <v>-1.5460932294130316</v>
      </c>
      <c r="LY86" s="45">
        <f ca="1"/>
        <v>-1.4993601452112202</v>
      </c>
      <c r="LZ86" s="45">
        <f ca="1"/>
        <v>3.0128965274095449</v>
      </c>
      <c r="MA86" s="45">
        <f ca="1"/>
        <v>6.9379886825084682</v>
      </c>
      <c r="MB86" s="45">
        <f ca="1"/>
        <v>5.3153830311298407</v>
      </c>
      <c r="MC86" s="45">
        <f ca="1"/>
        <v>2.1289234304428106</v>
      </c>
      <c r="MD86" s="45">
        <f ca="1"/>
        <v>0.17384034371376345</v>
      </c>
      <c r="ME86" s="45">
        <f ca="1"/>
        <v>-35.627741050839433</v>
      </c>
      <c r="MF86" s="45">
        <f ca="1"/>
        <v>-46.704681851863867</v>
      </c>
      <c r="MG86" s="45">
        <f ca="1"/>
        <v>-44.885092077136036</v>
      </c>
      <c r="MH86" s="45">
        <f ca="1"/>
        <v>-52.540338808655747</v>
      </c>
      <c r="MI86" s="45">
        <f ca="1"/>
        <v>-44.848877792596824</v>
      </c>
      <c r="MJ86" s="45">
        <f ca="1"/>
        <v>-23.826105005502704</v>
      </c>
      <c r="MK86" s="45">
        <f ca="1"/>
        <v>-25.09394440400601</v>
      </c>
      <c r="ML86" s="45">
        <f ca="1"/>
        <v>-29.133697521448134</v>
      </c>
      <c r="MM86" s="45">
        <f ca="1"/>
        <v>-27.733587140083308</v>
      </c>
      <c r="MN86" s="45">
        <f ca="1"/>
        <v>-35.75010174965859</v>
      </c>
      <c r="MO86" s="45">
        <f ca="1"/>
        <v>-42.041261355400081</v>
      </c>
      <c r="MP86" s="45">
        <f ca="1"/>
        <v>-50.112981153130526</v>
      </c>
      <c r="MQ86" s="45">
        <f ca="1"/>
        <v>-57.677059238553056</v>
      </c>
      <c r="MR86" s="45">
        <f ca="1"/>
        <v>-55.731231258034704</v>
      </c>
      <c r="MS86" s="45">
        <f ca="1"/>
        <v>-48.609057733654979</v>
      </c>
      <c r="MT86" s="45">
        <f ca="1"/>
        <v>-45.656101928710932</v>
      </c>
      <c r="MU86" s="45">
        <f ca="1"/>
        <v>-45.539730807662018</v>
      </c>
      <c r="MV86" s="45">
        <f ca="1"/>
        <v>-45.605975038528449</v>
      </c>
      <c r="MW86" s="45">
        <f ca="1"/>
        <v>-40.015393006324771</v>
      </c>
      <c r="MX86" s="45">
        <f ca="1"/>
        <v>-42.118518962264062</v>
      </c>
      <c r="MY86" s="45">
        <f ca="1"/>
        <v>-49.610020979046823</v>
      </c>
      <c r="MZ86" s="45">
        <f ca="1"/>
        <v>-57.639818772673593</v>
      </c>
      <c r="NA86" s="45">
        <f ca="1"/>
        <v>-61.856562189578995</v>
      </c>
      <c r="NB86" s="45">
        <f ca="1"/>
        <v>-60.773978288888941</v>
      </c>
      <c r="NC86" s="45">
        <f ca="1"/>
        <v>-57.502931503653514</v>
      </c>
      <c r="ND86" s="45">
        <f ca="1"/>
        <v>-53.399203812360753</v>
      </c>
      <c r="NE86" s="45">
        <f ca="1"/>
        <v>-52.95282401454449</v>
      </c>
      <c r="NF86" s="45">
        <f ca="1"/>
        <v>-60.735018506407741</v>
      </c>
      <c r="NG86" s="45">
        <f ca="1"/>
        <v>-57.424330400466914</v>
      </c>
      <c r="NH86" s="45">
        <f ca="1"/>
        <v>-54.105489827156077</v>
      </c>
      <c r="NI86" s="45">
        <f ca="1"/>
        <v>-58.566188265800477</v>
      </c>
      <c r="NJ86" s="45">
        <f ca="1"/>
        <v>-71.433071887373927</v>
      </c>
      <c r="NK86" s="45">
        <f ca="1"/>
        <v>-75.883897126674626</v>
      </c>
      <c r="NL86" s="45">
        <f ca="1"/>
        <v>-66.508611022353179</v>
      </c>
      <c r="NM86" s="45">
        <f ca="1"/>
        <v>-53.55980250442029</v>
      </c>
      <c r="NN86" s="45">
        <f ca="1"/>
        <v>-59.567572130680091</v>
      </c>
      <c r="NO86" s="45">
        <f ca="1"/>
        <v>-69.004176937341683</v>
      </c>
      <c r="NP86" s="45">
        <f ca="1"/>
        <v>-68.672512389063826</v>
      </c>
      <c r="NQ86" s="45">
        <f ca="1"/>
        <v>-70.351828831315046</v>
      </c>
      <c r="NR86" s="45">
        <f ca="1"/>
        <v>-87.138709650158901</v>
      </c>
      <c r="NS86" s="45">
        <f ca="1"/>
        <v>-95.762974938035029</v>
      </c>
      <c r="NT86" s="45">
        <f ca="1"/>
        <v>-94.861718505978601</v>
      </c>
      <c r="NU86" s="45">
        <f ca="1"/>
        <v>-94.644141413569457</v>
      </c>
      <c r="NV86" s="45">
        <f ca="1"/>
        <v>-97.701249143242819</v>
      </c>
      <c r="NW86" s="45">
        <f ca="1"/>
        <v>-101.10279056632518</v>
      </c>
      <c r="NX86" s="45">
        <f ca="1"/>
        <v>-96.482778275609036</v>
      </c>
      <c r="NY86" s="45">
        <f ca="1"/>
        <v>-87.964078270554538</v>
      </c>
      <c r="NZ86" s="45">
        <f ca="1"/>
        <v>-90.083186934471129</v>
      </c>
      <c r="OA86" s="45">
        <f ca="1"/>
        <v>-88.005824579715735</v>
      </c>
      <c r="OB86" s="45">
        <f ca="1"/>
        <v>-82.191658255219465</v>
      </c>
      <c r="OC86" s="45">
        <f ca="1"/>
        <v>-92.128616499304798</v>
      </c>
      <c r="OD86" s="45">
        <f ca="1"/>
        <v>-83.384512204527852</v>
      </c>
      <c r="OE86" s="45">
        <f ca="1"/>
        <v>-72.630253635406476</v>
      </c>
      <c r="OF86" s="45">
        <f ca="1"/>
        <v>-74.981235107064251</v>
      </c>
      <c r="OG86" s="45">
        <f ca="1"/>
        <v>-74.592919296979915</v>
      </c>
      <c r="OH86" s="45">
        <f ca="1"/>
        <v>-93.941269417047494</v>
      </c>
      <c r="OI86" s="45">
        <f ca="1"/>
        <v>-102.52960465621946</v>
      </c>
      <c r="OJ86" s="45">
        <f ca="1"/>
        <v>-117.1702036783695</v>
      </c>
      <c r="OK86" s="45">
        <f ca="1"/>
        <v>-131.44070476090909</v>
      </c>
      <c r="OL86" s="45">
        <f ca="1"/>
        <v>-115.61751268017291</v>
      </c>
      <c r="OM86" s="45">
        <f ca="1"/>
        <v>-102.20958697259427</v>
      </c>
      <c r="ON86" s="45">
        <f ca="1"/>
        <v>-100.60256639671324</v>
      </c>
      <c r="OO86" s="45">
        <f ca="1"/>
        <v>-103.71440501201154</v>
      </c>
      <c r="OP86" s="45">
        <f ca="1"/>
        <v>-99.060784328699114</v>
      </c>
      <c r="OQ86" s="45">
        <f ca="1"/>
        <v>-104.1495251554251</v>
      </c>
      <c r="OR86" s="45">
        <f ca="1"/>
        <v>-97.184877328515043</v>
      </c>
      <c r="OS86" s="45">
        <f ca="1"/>
        <v>-88.659243420243257</v>
      </c>
      <c r="OT86" s="45">
        <f ca="1"/>
        <v>-85.451350428223606</v>
      </c>
      <c r="OU86" s="45">
        <f ca="1"/>
        <v>-73.819370192885415</v>
      </c>
      <c r="OV86" s="45">
        <f ca="1"/>
        <v>-68.791837054967857</v>
      </c>
      <c r="OW86" s="45">
        <f ca="1"/>
        <v>-57.443175460457809</v>
      </c>
      <c r="OX86" s="45">
        <f ca="1"/>
        <v>-65.168546519994734</v>
      </c>
      <c r="OY86" s="45">
        <f ca="1"/>
        <v>-97.281194162368791</v>
      </c>
      <c r="OZ86" s="45">
        <f ca="1"/>
        <v>-105.49498171281815</v>
      </c>
      <c r="PA86" s="45">
        <f ca="1"/>
        <v>-105.74010327160357</v>
      </c>
      <c r="PB86" s="45">
        <f ca="1"/>
        <v>-120.03417159497738</v>
      </c>
      <c r="PC86" s="45">
        <f ca="1"/>
        <v>-115.50186711335182</v>
      </c>
      <c r="PD86" s="45">
        <f ca="1"/>
        <v>-103.66348439526557</v>
      </c>
      <c r="PE86" s="45">
        <f ca="1"/>
        <v>-97.350930440902701</v>
      </c>
      <c r="PF86" s="45">
        <f ca="1"/>
        <v>-122.23069964206219</v>
      </c>
      <c r="PG86" s="45">
        <f ca="1"/>
        <v>-119.74482315886019</v>
      </c>
      <c r="PH86" s="45">
        <f ca="1"/>
        <v>-117.75009914302825</v>
      </c>
      <c r="PI86" s="45">
        <f ca="1"/>
        <v>-110.55108489429951</v>
      </c>
      <c r="PJ86" s="45">
        <f ca="1"/>
        <v>-106.83894242954253</v>
      </c>
      <c r="PK86" s="45">
        <f ca="1"/>
        <v>-112.84774404966832</v>
      </c>
      <c r="PL86" s="45">
        <f ca="1"/>
        <v>-102.93919048690796</v>
      </c>
      <c r="PM86" s="45">
        <f ca="1"/>
        <v>-113.98299415457251</v>
      </c>
      <c r="PN86" s="45">
        <f ca="1"/>
        <v>-140.43081803452969</v>
      </c>
      <c r="PO86" s="45">
        <f ca="1"/>
        <v>-120.5983053549528</v>
      </c>
      <c r="PP86" s="45">
        <f ca="1"/>
        <v>-116.08616225802896</v>
      </c>
      <c r="PQ86" s="45">
        <f ca="1"/>
        <v>-104.98950189983844</v>
      </c>
      <c r="PR86" s="45">
        <f ca="1"/>
        <v>-92.218475511431706</v>
      </c>
      <c r="PS86" s="45">
        <f ca="1"/>
        <v>-71.736425475835787</v>
      </c>
      <c r="PT86" s="45">
        <f ca="1"/>
        <v>-63.76184257090091</v>
      </c>
      <c r="PU86" s="45">
        <f ca="1"/>
        <v>-58.956004257678998</v>
      </c>
      <c r="PV86" s="45">
        <f ca="1"/>
        <v>-51.377310669302943</v>
      </c>
      <c r="PW86" s="45">
        <f ca="1"/>
        <v>-51.419564992308608</v>
      </c>
      <c r="PX86" s="45">
        <f ca="1"/>
        <v>-55.111100479841227</v>
      </c>
      <c r="PY86" s="45">
        <f ca="1"/>
        <v>-55.755724749088287</v>
      </c>
      <c r="PZ86" s="45">
        <f ca="1"/>
        <v>-52.950456266880039</v>
      </c>
      <c r="QA86" s="45">
        <f ca="1"/>
        <v>-54.731506184935569</v>
      </c>
      <c r="QB86" s="45">
        <f ca="1"/>
        <v>-59.382336906671512</v>
      </c>
      <c r="QC86" s="45">
        <f ca="1"/>
        <v>-59.363167387843163</v>
      </c>
      <c r="QD86" s="45">
        <f ca="1"/>
        <v>-64.095603128790884</v>
      </c>
      <c r="QE86" s="45">
        <f ca="1"/>
        <v>-65.525338954210298</v>
      </c>
      <c r="QF86" s="45">
        <f ca="1"/>
        <v>-55.902225109934818</v>
      </c>
      <c r="QG86" s="45">
        <f ca="1"/>
        <v>-56.071088127613066</v>
      </c>
      <c r="QH86" s="45">
        <f ca="1"/>
        <v>-49.692784429192542</v>
      </c>
      <c r="QI86" s="45">
        <f ca="1"/>
        <v>-44.707458678007129</v>
      </c>
      <c r="QJ86" s="45">
        <f ca="1"/>
        <v>-51.036718875050539</v>
      </c>
      <c r="QK86" s="45">
        <f ca="1"/>
        <v>-47.287266233682629</v>
      </c>
      <c r="QL86" s="45">
        <f ca="1"/>
        <v>-44.295470095992101</v>
      </c>
      <c r="QM86" s="45">
        <f ca="1"/>
        <v>-47.776752977967263</v>
      </c>
      <c r="QN86" s="45">
        <f ca="1"/>
        <v>-46.7090243524313</v>
      </c>
      <c r="QO86" s="45">
        <f ca="1"/>
        <v>-48.366017544150353</v>
      </c>
      <c r="QP86" s="45">
        <f ca="1"/>
        <v>-48.467614037632941</v>
      </c>
      <c r="QQ86" s="45">
        <f ca="1"/>
        <v>-42.030748580813409</v>
      </c>
      <c r="QR86" s="45">
        <f ca="1"/>
        <v>-44.266857787370682</v>
      </c>
      <c r="QS86" s="45">
        <f ca="1"/>
        <v>-42.410483925104145</v>
      </c>
      <c r="QT86" s="45">
        <f ca="1"/>
        <v>-38.920547672271738</v>
      </c>
      <c r="QU86" s="45">
        <f ca="1"/>
        <v>-36.15717248415946</v>
      </c>
      <c r="QV86" s="45">
        <f ca="1"/>
        <v>-38.605762409925475</v>
      </c>
      <c r="QW86" s="45">
        <f ca="1"/>
        <v>-45.436557311296454</v>
      </c>
      <c r="QX86" s="45">
        <f ca="1"/>
        <v>-47.479026763558394</v>
      </c>
      <c r="QY86" s="45">
        <f ca="1"/>
        <v>-47.480626389861101</v>
      </c>
      <c r="QZ86" s="45">
        <f ca="1"/>
        <v>-44.548973019003867</v>
      </c>
      <c r="RA86" s="45">
        <f ca="1"/>
        <v>-45.698215140819542</v>
      </c>
      <c r="RB86" s="45">
        <f ca="1"/>
        <v>-47.496464221954341</v>
      </c>
      <c r="RC86" s="45">
        <f ca="1"/>
        <v>-47.161678568005556</v>
      </c>
      <c r="RD86" s="45">
        <f ca="1"/>
        <v>-53.862528209686282</v>
      </c>
      <c r="RE86" s="45">
        <f ca="1"/>
        <v>-54.599021521687504</v>
      </c>
      <c r="RF86" s="45">
        <f ca="1"/>
        <v>-53.483436837792404</v>
      </c>
      <c r="RG86" s="45">
        <f ca="1"/>
        <v>-54.289069241166118</v>
      </c>
      <c r="RH86" s="45">
        <f ca="1"/>
        <v>-53.677943525791179</v>
      </c>
      <c r="RI86" s="45">
        <f ca="1"/>
        <v>-51.45066534304619</v>
      </c>
      <c r="RJ86" s="45">
        <f ca="1"/>
        <v>-53.822170705199234</v>
      </c>
      <c r="RK86" s="45">
        <f ca="1"/>
        <v>-53.122207940936086</v>
      </c>
      <c r="RL86" s="45">
        <f ca="1"/>
        <v>-48.432750298261638</v>
      </c>
      <c r="RM86" s="45">
        <f ca="1"/>
        <v>-48.056966602325431</v>
      </c>
      <c r="RN86" s="45">
        <f ca="1"/>
        <v>-63.027258429646494</v>
      </c>
      <c r="RO86" s="45">
        <f ca="1"/>
        <v>-68.437942166447627</v>
      </c>
      <c r="RP86" s="45">
        <f ca="1"/>
        <v>-68.583689409852013</v>
      </c>
      <c r="RQ86" s="45">
        <f ca="1"/>
        <v>-67.403257584929449</v>
      </c>
      <c r="RR86" s="45">
        <f ca="1"/>
        <v>-66.11170739555358</v>
      </c>
      <c r="RS86" s="45">
        <f ca="1"/>
        <v>-64.231619458556168</v>
      </c>
      <c r="RT86" s="45">
        <f ca="1"/>
        <v>-60.855129189848896</v>
      </c>
      <c r="RU86" s="45">
        <f ca="1"/>
        <v>-55.730570625782008</v>
      </c>
      <c r="RV86" s="45">
        <f ca="1"/>
        <v>-53.744099998712528</v>
      </c>
      <c r="RW86" s="45">
        <f ca="1"/>
        <v>-55.247437559485434</v>
      </c>
      <c r="RX86" s="45">
        <f ca="1"/>
        <v>-53.175569842576976</v>
      </c>
      <c r="RY86" s="45">
        <f ca="1"/>
        <v>-49.568305035829539</v>
      </c>
      <c r="RZ86" s="45">
        <f ca="1"/>
        <v>-50.450446085214622</v>
      </c>
      <c r="SA86" s="45">
        <f ca="1"/>
        <v>-54.376394930839538</v>
      </c>
      <c r="SB86" s="45">
        <f ca="1"/>
        <v>-60.24601522254946</v>
      </c>
      <c r="SC86" s="45">
        <f ca="1"/>
        <v>-62.759009980678556</v>
      </c>
      <c r="SD86" s="45">
        <f ca="1"/>
        <v>-61.409521127343169</v>
      </c>
      <c r="SE86" s="45">
        <f ca="1"/>
        <v>-63.333703087925898</v>
      </c>
      <c r="SF86" s="45">
        <f ca="1"/>
        <v>-60.171757285594936</v>
      </c>
      <c r="SG86" s="45">
        <f ca="1"/>
        <v>-61.062820339083672</v>
      </c>
      <c r="SH86" s="45">
        <f ca="1"/>
        <v>-56.966563817501083</v>
      </c>
      <c r="SI86" s="45">
        <f ca="1"/>
        <v>-48.037841670155515</v>
      </c>
      <c r="SJ86" s="45">
        <f ca="1"/>
        <v>-48.325104127287858</v>
      </c>
      <c r="SK86" s="45">
        <f ca="1"/>
        <v>-48.282360950946803</v>
      </c>
      <c r="SL86" s="45">
        <f ca="1"/>
        <v>-50.102945243239404</v>
      </c>
      <c r="SM86" s="45">
        <f ca="1"/>
        <v>-52.039592589020728</v>
      </c>
      <c r="SN86" s="45">
        <f ca="1"/>
        <v>-48.843198783040044</v>
      </c>
      <c r="SO86" s="45">
        <f ca="1"/>
        <v>-46.823986305475238</v>
      </c>
      <c r="SP86" s="45">
        <f ca="1"/>
        <v>-48.754351401448247</v>
      </c>
      <c r="SQ86" s="45">
        <f ca="1"/>
        <v>-47.958752015709862</v>
      </c>
      <c r="SR86" s="45">
        <f ca="1"/>
        <v>-46.258554329514496</v>
      </c>
      <c r="SS86" s="45">
        <f ca="1"/>
        <v>-46.243815852403642</v>
      </c>
      <c r="ST86" s="45">
        <f ca="1"/>
        <v>-52.374986484527597</v>
      </c>
      <c r="SU86" s="45">
        <f ca="1"/>
        <v>-54.826066046834001</v>
      </c>
      <c r="SV86" s="45">
        <f ca="1"/>
        <v>-58.467141542077066</v>
      </c>
    </row>
    <row r="87" spans="3:516" x14ac:dyDescent="0.25">
      <c r="C87" s="46" t="s">
        <v>505</v>
      </c>
      <c r="F87" s="45" cm="1">
        <f t="array" aca="1" ref="F87" ca="1">MIN(IFERROR(IF(OFFSET(bHist!$A$1,_xlfn.XMATCH($C$85,bHist!B:B,0)-1,3,1,500)=0,"-",OFFSET(bHist!$A$1,_xlfn.XMATCH($C$85,bHist!B:B,0)-1,3,1,500))-IF(OFFSET(bHist!$A$1,_xlfn.XMATCH(C87,bHist!B:B,0)-1,3,1,500)=0,"-",OFFSET(bHist!$A$1,_xlfn.XMATCH(C87,bHist!B:B,0)-1,3,1,500)),"-"))</f>
        <v>-536.13230117273326</v>
      </c>
      <c r="G87" s="45" cm="1">
        <f t="array" aca="1" ref="G87" ca="1">AVERAGE(IFERROR(IF(OFFSET(bHist!$A$1,_xlfn.XMATCH($C$85,bHist!B:B,0)-1,3,1,500)=0,"-",OFFSET(bHist!$A$1,_xlfn.XMATCH($C$85,bHist!B:B,0)-1,3,1,500))-IF(OFFSET(bHist!$A$1,_xlfn.XMATCH(C87,bHist!B:B,0)-1,3,1,500)=0,"-",OFFSET(bHist!$A$1,_xlfn.XMATCH(C87,bHist!B:B,0)-1,3,1,500)),"-"))</f>
        <v>-78.236302236654296</v>
      </c>
      <c r="H87" s="45" cm="1">
        <f t="array" aca="1" ref="H87" ca="1">MAX(IFERROR(IF(OFFSET(bHist!$A$1,_xlfn.XMATCH($C$85,bHist!B:B,0)-1,3,1,500)=0,"-",OFFSET(bHist!$A$1,_xlfn.XMATCH($C$85,bHist!B:B,0)-1,3,1,500))-IF(OFFSET(bHist!$A$1,_xlfn.XMATCH(C87,bHist!B:B,0)-1,3,1,500)=0,"-",OFFSET(bHist!$A$1,_xlfn.XMATCH(C87,bHist!B:B,0)-1,3,1,500)),"-"))</f>
        <v>-13.837931263923643</v>
      </c>
      <c r="I87" s="45" cm="1">
        <f t="array" aca="1" ref="I87" ca="1">_xlfn.STDEV.P(IFERROR(IF(OFFSET(bHist!$A$1,_xlfn.XMATCH($C$85,bHist!B:B,0)-1,3,1,500)=0,"-",OFFSET(bHist!$A$1,_xlfn.XMATCH($C$85,bHist!B:B,0)-1,3,1,500))-IF(OFFSET(bHist!$A$1,_xlfn.XMATCH(C87,bHist!B:B,0)-1,3,1,500)=0,"-",OFFSET(bHist!$A$1,_xlfn.XMATCH(C87,bHist!B:B,0)-1,3,1,500)),"-"))</f>
        <v>69.501191402904098</v>
      </c>
      <c r="J87" s="45" cm="1">
        <f t="array" aca="1" ref="J87" ca="1">INDEX((IFERROR(IF(OFFSET(bHist!$A$1,_xlfn.XMATCH($C$85,bHist!B:B,0)-1,3,1,500)=0,"-",OFFSET(bHist!$A$1,_xlfn.XMATCH($C$85,bHist!B:B,0)-1,3,1,500))-IF(OFFSET(bHist!$A$1,_xlfn.XMATCH(C87,bHist!B:B,0)-1,3,1,500)=0,"-",OFFSET(bHist!$A$1,_xlfn.XMATCH(C87,bHist!B:B,0)-1,3,1,500)),"-")),1)</f>
        <v>-129.36299578857424</v>
      </c>
      <c r="K87" s="51">
        <f t="shared" ref="K87:K91" ca="1" si="9">(J87-G87)/(H87-F87)</f>
        <v>-9.7888655320650789E-2</v>
      </c>
      <c r="L87" s="51" cm="1">
        <f t="array" aca="1" ref="L87" ca="1">SLOPE((IFERROR(IF(OFFSET(bHist!$A$1,_xlfn.XMATCH($C$85,bHist!$B:$B,0)-1,3,1,500)=0,"-",OFFSET(bHist!$A$1,_xlfn.XMATCH($C$85,bHist!$B:$B,0)-1,3,1,500))-IF(OFFSET(bHist!$A$1,_xlfn.XMATCH(C87,bHist!$B:$B,0)-1,3,1,500)=0,"-",OFFSET(bHist!$A$1,_xlfn.XMATCH(C87,bHist!$B:$B,0)-1,3,1,500)),"-")),OFFSET(bHist!$A$1,0,3,1,500))</f>
        <v>-8.2156114982332107E-2</v>
      </c>
      <c r="M87" s="45" cm="1">
        <f t="array" aca="1" ref="M87" ca="1">INTERCEPT((IFERROR(IF(OFFSET(bHist!$A$1,_xlfn.XMATCH($C$85,bHist!$B:$B,0)-1,3,1,500)=0,"-",OFFSET(bHist!$A$1,_xlfn.XMATCH($C$85,bHist!$B:$B,0)-1,3,1,500))-IF(OFFSET(bHist!$A$1,_xlfn.XMATCH(C87,bHist!$B:$B,0)-1,3,1,500)=0,"-",OFFSET(bHist!$A$1,_xlfn.XMATCH(C87,bHist!$B:$B,0)-1,3,1,500)),"-")),OFFSET(bHist!$A$1,0,3,1,500))</f>
        <v>3508.5749649094223</v>
      </c>
      <c r="N87" s="45" cm="1">
        <f t="array" aca="1" ref="N87" ca="1">STEYX((IFERROR(IF(OFFSET(bHist!$A$1,_xlfn.XMATCH($C$85,bHist!B:B,0)-1,3,1,500)=0,"-",OFFSET(bHist!$A$1,_xlfn.XMATCH($C$85,bHist!B:B,0)-1,3,1,500))-IF(OFFSET(bHist!$A$1,_xlfn.XMATCH(C87,bHist!B:B,0)-1,3,1,500)=0,"-",OFFSET(bHist!$A$1,_xlfn.XMATCH(C87,bHist!B:B,0)-1,3,1,500)),"-")),OFFSET(bHist!$A$1,0,3,1,500))</f>
        <v>67.488501941632606</v>
      </c>
      <c r="O87" s="51" cm="1">
        <f t="array" aca="1" ref="O87" ca="1">CORREL(IF(OFFSET(bHist!$A$1,_xlfn.XMATCH($C$85,bHist!B:B,0)-1,3,1,500)=0,"-",OFFSET(bHist!$A$1,_xlfn.XMATCH($C$85,bHist!B:B,0)-1,3,1,500)),IF(OFFSET(bHist!$A$1,_xlfn.XMATCH(C87,bHist!B:B,0)-1,3,1,500)=0,"-",OFFSET(bHist!$A$1,_xlfn.XMATCH(C87,bHist!B:B,0)-1,3,1,500)))</f>
        <v>0.86028334651498262</v>
      </c>
      <c r="P87" s="51" cm="1">
        <f t="array" aca="1" ref="P87" ca="1">CORREL((IFERROR(IF(OFFSET(bHist!$A$1,_xlfn.XMATCH($C$85,bHist!B:B,0)-1,3,1,500)=0,"-",OFFSET(bHist!$A$1,_xlfn.XMATCH($C$85,bHist!B:B,0)-1,3,1,500))-IF(OFFSET(bHist!$A$1,_xlfn.XMATCH(C87,bHist!B:B,0)-1,3,1,500)=0,"-",OFFSET(bHist!$A$1,_xlfn.XMATCH(C87,bHist!B:B,0)-1,3,1,500)),"-")),OFFSET(bHist!$A$1,0,3,1,500))</f>
        <v>-0.24668032537257523</v>
      </c>
      <c r="Q87" s="45" cm="1">
        <f t="array" aca="1" ref="Q87:SV87" ca="1">(IFERROR(IF(OFFSET(bHist!$A$1,_xlfn.XMATCH($C$85,bHist!B:B,0)-1,3,1,500)=0,"-",OFFSET(bHist!$A$1,_xlfn.XMATCH($C$85,bHist!B:B,0)-1,3,1,500))-IF(OFFSET(bHist!$A$1,_xlfn.XMATCH(C87,bHist!B:B,0)-1,3,1,500)=0,"-",OFFSET(bHist!$A$1,_xlfn.XMATCH(C87,bHist!B:B,0)-1,3,1,500)),"-"))</f>
        <v>-129.36299578857424</v>
      </c>
      <c r="R87" s="45">
        <f ca="1"/>
        <v>-129.1959156088829</v>
      </c>
      <c r="S87" s="45">
        <f ca="1"/>
        <v>-137.80216886663436</v>
      </c>
      <c r="T87" s="45">
        <f ca="1"/>
        <v>-138.14348629426956</v>
      </c>
      <c r="U87" s="45">
        <f ca="1"/>
        <v>-148.0949037079811</v>
      </c>
      <c r="V87" s="45">
        <f ca="1"/>
        <v>-168.36236313962937</v>
      </c>
      <c r="W87" s="45">
        <f ca="1"/>
        <v>-182.13211905384065</v>
      </c>
      <c r="X87" s="45">
        <f ca="1"/>
        <v>-181.68260968732832</v>
      </c>
      <c r="Y87" s="45">
        <f ca="1"/>
        <v>-189.06849552297598</v>
      </c>
      <c r="Z87" s="45">
        <f ca="1"/>
        <v>-186.6575499472618</v>
      </c>
      <c r="AA87" s="45">
        <f ca="1"/>
        <v>-183.43593572187424</v>
      </c>
      <c r="AB87" s="45">
        <f ca="1"/>
        <v>-191.82355437707903</v>
      </c>
      <c r="AC87" s="45">
        <f ca="1"/>
        <v>-175.15723037004472</v>
      </c>
      <c r="AD87" s="45">
        <f ca="1"/>
        <v>-171.42420638656614</v>
      </c>
      <c r="AE87" s="45">
        <f ca="1"/>
        <v>-141.74632226324081</v>
      </c>
      <c r="AF87" s="45">
        <f ca="1"/>
        <v>-108.14430980300904</v>
      </c>
      <c r="AG87" s="45">
        <f ca="1"/>
        <v>-138.01587833309173</v>
      </c>
      <c r="AH87" s="45">
        <f ca="1"/>
        <v>-129.63363089656832</v>
      </c>
      <c r="AI87" s="45">
        <f ca="1"/>
        <v>-124.60288795375823</v>
      </c>
      <c r="AJ87" s="45">
        <f ca="1"/>
        <v>-90.799756393909462</v>
      </c>
      <c r="AK87" s="45">
        <f ca="1"/>
        <v>-69.192391697883622</v>
      </c>
      <c r="AL87" s="45">
        <f ca="1"/>
        <v>-38.95325792312623</v>
      </c>
      <c r="AM87" s="45">
        <f ca="1"/>
        <v>-56.052919672489161</v>
      </c>
      <c r="AN87" s="45">
        <f ca="1"/>
        <v>-80.303418529510481</v>
      </c>
      <c r="AO87" s="45">
        <f ca="1"/>
        <v>-93.225435612678524</v>
      </c>
      <c r="AP87" s="45">
        <f ca="1"/>
        <v>-110.59661172628404</v>
      </c>
      <c r="AQ87" s="45">
        <f ca="1"/>
        <v>-110.4455690097809</v>
      </c>
      <c r="AR87" s="45">
        <f ca="1"/>
        <v>-103.44393307828904</v>
      </c>
      <c r="AS87" s="45">
        <f ca="1"/>
        <v>-83.325870368003848</v>
      </c>
      <c r="AT87" s="45">
        <f ca="1"/>
        <v>-78.981821324825276</v>
      </c>
      <c r="AU87" s="45">
        <f ca="1"/>
        <v>-98.648119954109205</v>
      </c>
      <c r="AV87" s="45">
        <f ca="1"/>
        <v>-117.90374816179275</v>
      </c>
      <c r="AW87" s="45">
        <f ca="1"/>
        <v>-115.81085453987123</v>
      </c>
      <c r="AX87" s="45">
        <f ca="1"/>
        <v>-118.49760317897797</v>
      </c>
      <c r="AY87" s="45">
        <f ca="1"/>
        <v>-135.64169487333297</v>
      </c>
      <c r="AZ87" s="45">
        <f ca="1"/>
        <v>-149.16737174654008</v>
      </c>
      <c r="BA87" s="45">
        <f ca="1"/>
        <v>-182.16478175163269</v>
      </c>
      <c r="BB87" s="45">
        <f ca="1"/>
        <v>-196.74606487655637</v>
      </c>
      <c r="BC87" s="45">
        <f ca="1"/>
        <v>-204.09843508148191</v>
      </c>
      <c r="BD87" s="45">
        <f ca="1"/>
        <v>-193.33065859985351</v>
      </c>
      <c r="BE87" s="45">
        <f ca="1"/>
        <v>-191.47590325355526</v>
      </c>
      <c r="BF87" s="45">
        <f ca="1"/>
        <v>-190.23057899093629</v>
      </c>
      <c r="BG87" s="45">
        <f ca="1"/>
        <v>-193.91276333379744</v>
      </c>
      <c r="BH87" s="45">
        <f ca="1"/>
        <v>-196.7361507525444</v>
      </c>
      <c r="BI87" s="45">
        <f ca="1"/>
        <v>-212.43454475069043</v>
      </c>
      <c r="BJ87" s="45">
        <f ca="1"/>
        <v>-223.2203061709404</v>
      </c>
      <c r="BK87" s="45">
        <f ca="1"/>
        <v>-239.97943792390819</v>
      </c>
      <c r="BL87" s="45">
        <f ca="1"/>
        <v>-213.58328535366064</v>
      </c>
      <c r="BM87" s="45">
        <f ca="1"/>
        <v>-208.93715967464445</v>
      </c>
      <c r="BN87" s="45">
        <f ca="1"/>
        <v>-179.67173871994015</v>
      </c>
      <c r="BO87" s="45">
        <f ca="1"/>
        <v>-143.20625359821321</v>
      </c>
      <c r="BP87" s="45">
        <f ca="1"/>
        <v>-163.81381959819794</v>
      </c>
      <c r="BQ87" s="45">
        <f ca="1"/>
        <v>-180.81829554796218</v>
      </c>
      <c r="BR87" s="45">
        <f ca="1"/>
        <v>-232.01333262205122</v>
      </c>
      <c r="BS87" s="45">
        <f ca="1"/>
        <v>-243.01922389841081</v>
      </c>
      <c r="BT87" s="45">
        <f ca="1"/>
        <v>-162.95665480899811</v>
      </c>
      <c r="BU87" s="45">
        <f ca="1"/>
        <v>-131.86576132059099</v>
      </c>
      <c r="BV87" s="45">
        <f ca="1"/>
        <v>-135.33844623279572</v>
      </c>
      <c r="BW87" s="45">
        <f ca="1"/>
        <v>-105.42033796072006</v>
      </c>
      <c r="BX87" s="45">
        <f ca="1"/>
        <v>-113.45232865810395</v>
      </c>
      <c r="BY87" s="45">
        <f ca="1"/>
        <v>-167.95182314205172</v>
      </c>
      <c r="BZ87" s="45">
        <f ca="1"/>
        <v>-192.98752823543549</v>
      </c>
      <c r="CA87" s="45">
        <f ca="1"/>
        <v>-215.64698924875256</v>
      </c>
      <c r="CB87" s="45">
        <f ca="1"/>
        <v>-235.05599626827239</v>
      </c>
      <c r="CC87" s="45">
        <f ca="1"/>
        <v>-238.0730026574135</v>
      </c>
      <c r="CD87" s="45">
        <f ca="1"/>
        <v>-236.20444595718385</v>
      </c>
      <c r="CE87" s="45">
        <f ca="1"/>
        <v>-248.88527642011641</v>
      </c>
      <c r="CF87" s="45">
        <f ca="1"/>
        <v>-250.51633635044095</v>
      </c>
      <c r="CG87" s="45">
        <f ca="1"/>
        <v>-249.11164289379121</v>
      </c>
      <c r="CH87" s="45">
        <f ca="1"/>
        <v>-240.12015390729906</v>
      </c>
      <c r="CI87" s="45">
        <f ca="1"/>
        <v>-284.50038494777681</v>
      </c>
      <c r="CJ87" s="45">
        <f ca="1"/>
        <v>-316.53548999118806</v>
      </c>
      <c r="CK87" s="45">
        <f ca="1"/>
        <v>-468.24172100877763</v>
      </c>
      <c r="CL87" s="45">
        <f ca="1"/>
        <v>-497.65691300153736</v>
      </c>
      <c r="CM87" s="45">
        <f ca="1"/>
        <v>-478.14570214509962</v>
      </c>
      <c r="CN87" s="45">
        <f ca="1"/>
        <v>-536.13230117273326</v>
      </c>
      <c r="CO87" s="45">
        <f ca="1"/>
        <v>-527.40487476873398</v>
      </c>
      <c r="CP87" s="45">
        <f ca="1"/>
        <v>-427.12836080503467</v>
      </c>
      <c r="CQ87" s="45">
        <f ca="1"/>
        <v>-325.23913199090958</v>
      </c>
      <c r="CR87" s="45">
        <f ca="1"/>
        <v>-188.34029269409177</v>
      </c>
      <c r="CS87" s="45">
        <f ca="1"/>
        <v>-173.86183838510513</v>
      </c>
      <c r="CT87" s="45">
        <f ca="1"/>
        <v>-113.59526878738401</v>
      </c>
      <c r="CU87" s="45">
        <f ca="1"/>
        <v>-106.49321746683121</v>
      </c>
      <c r="CV87" s="45">
        <f ca="1"/>
        <v>-123.43318632745743</v>
      </c>
      <c r="CW87" s="45">
        <f ca="1"/>
        <v>-56.049174636840831</v>
      </c>
      <c r="CX87" s="45">
        <f ca="1"/>
        <v>-37.552217421531694</v>
      </c>
      <c r="CY87" s="45">
        <f ca="1"/>
        <v>-29.748590667724613</v>
      </c>
      <c r="CZ87" s="45">
        <f ca="1"/>
        <v>-36.633786085128783</v>
      </c>
      <c r="DA87" s="45">
        <f ca="1"/>
        <v>-55.692282536983498</v>
      </c>
      <c r="DB87" s="45">
        <f ca="1"/>
        <v>-62.223073069095619</v>
      </c>
      <c r="DC87" s="45">
        <f ca="1"/>
        <v>-53.781700524330148</v>
      </c>
      <c r="DD87" s="45">
        <f ca="1"/>
        <v>-43.24311117124558</v>
      </c>
      <c r="DE87" s="45">
        <f ca="1"/>
        <v>-34.911752231121064</v>
      </c>
      <c r="DF87" s="45">
        <f ca="1"/>
        <v>-29.214197745800014</v>
      </c>
      <c r="DG87" s="45">
        <f ca="1"/>
        <v>-18.326162753105166</v>
      </c>
      <c r="DH87" s="45">
        <f ca="1"/>
        <v>-20.089645160198209</v>
      </c>
      <c r="DI87" s="45">
        <f ca="1"/>
        <v>-22.373328238010409</v>
      </c>
      <c r="DJ87" s="45">
        <f ca="1"/>
        <v>-25.036636806011202</v>
      </c>
      <c r="DK87" s="45">
        <f ca="1"/>
        <v>-24.442099469184868</v>
      </c>
      <c r="DL87" s="45">
        <f ca="1"/>
        <v>-26.222017327308656</v>
      </c>
      <c r="DM87" s="45">
        <f ca="1"/>
        <v>-40.42844897890091</v>
      </c>
      <c r="DN87" s="45">
        <f ca="1"/>
        <v>-29.196377281188958</v>
      </c>
      <c r="DO87" s="45">
        <f ca="1"/>
        <v>-29.900984166145321</v>
      </c>
      <c r="DP87" s="45">
        <f ca="1"/>
        <v>-31.361898037433626</v>
      </c>
      <c r="DQ87" s="45">
        <f ca="1"/>
        <v>-31.184110225677486</v>
      </c>
      <c r="DR87" s="45">
        <f ca="1"/>
        <v>-30.926676103591923</v>
      </c>
      <c r="DS87" s="45">
        <f ca="1"/>
        <v>-32.338417654991154</v>
      </c>
      <c r="DT87" s="45">
        <f ca="1"/>
        <v>-33.571315578937543</v>
      </c>
      <c r="DU87" s="45">
        <f ca="1"/>
        <v>-40.176165090084076</v>
      </c>
      <c r="DV87" s="45">
        <f ca="1"/>
        <v>-40.628461444854729</v>
      </c>
      <c r="DW87" s="45">
        <f ca="1"/>
        <v>-40.697243497848504</v>
      </c>
      <c r="DX87" s="45">
        <f ca="1"/>
        <v>-38.320798934459681</v>
      </c>
      <c r="DY87" s="45">
        <f ca="1"/>
        <v>-42.009400313377384</v>
      </c>
      <c r="DZ87" s="45">
        <f ca="1"/>
        <v>-45.240453533649436</v>
      </c>
      <c r="EA87" s="45">
        <f ca="1"/>
        <v>-30.35821875619888</v>
      </c>
      <c r="EB87" s="45">
        <f ca="1"/>
        <v>-24.165520554542546</v>
      </c>
      <c r="EC87" s="45">
        <f ca="1"/>
        <v>-18.102377156257631</v>
      </c>
      <c r="ED87" s="45">
        <f ca="1"/>
        <v>-17.791141047000878</v>
      </c>
      <c r="EE87" s="45">
        <f ca="1"/>
        <v>-17.578807481765743</v>
      </c>
      <c r="EF87" s="45">
        <f ca="1"/>
        <v>-17.268532390117649</v>
      </c>
      <c r="EG87" s="45">
        <f ca="1"/>
        <v>-18.47334260368347</v>
      </c>
      <c r="EH87" s="45">
        <f ca="1"/>
        <v>-20.930491698265072</v>
      </c>
      <c r="EI87" s="45">
        <f ca="1"/>
        <v>-20.409313619613648</v>
      </c>
      <c r="EJ87" s="45">
        <f ca="1"/>
        <v>-20.949404873847961</v>
      </c>
      <c r="EK87" s="45">
        <f ca="1"/>
        <v>-22.050879307270044</v>
      </c>
      <c r="EL87" s="45">
        <f ca="1"/>
        <v>-22.107820390701299</v>
      </c>
      <c r="EM87" s="45">
        <f ca="1"/>
        <v>-26.618045044898984</v>
      </c>
      <c r="EN87" s="45">
        <f ca="1"/>
        <v>-24.047410695075989</v>
      </c>
      <c r="EO87" s="45">
        <f ca="1"/>
        <v>-21.39736038541794</v>
      </c>
      <c r="EP87" s="45">
        <f ca="1"/>
        <v>-13.837931263923643</v>
      </c>
      <c r="EQ87" s="45">
        <f ca="1"/>
        <v>-14.764880764007565</v>
      </c>
      <c r="ER87" s="45">
        <f ca="1"/>
        <v>-15.116286092281335</v>
      </c>
      <c r="ES87" s="45">
        <f ca="1"/>
        <v>-15.962417214870456</v>
      </c>
      <c r="ET87" s="45">
        <f ca="1"/>
        <v>-17.638042262077327</v>
      </c>
      <c r="EU87" s="45">
        <f ca="1"/>
        <v>-18.77684981775284</v>
      </c>
      <c r="EV87" s="45">
        <f ca="1"/>
        <v>-20.690763246059412</v>
      </c>
      <c r="EW87" s="45">
        <f ca="1"/>
        <v>-22.385124719142915</v>
      </c>
      <c r="EX87" s="45">
        <f ca="1"/>
        <v>-22.268668700695038</v>
      </c>
      <c r="EY87" s="45">
        <f ca="1"/>
        <v>-23.438281344413753</v>
      </c>
      <c r="EZ87" s="45">
        <f ca="1"/>
        <v>-24.274728755950925</v>
      </c>
      <c r="FA87" s="45">
        <f ca="1"/>
        <v>-25.562255461215976</v>
      </c>
      <c r="FB87" s="45">
        <f ca="1"/>
        <v>-25.595811846256261</v>
      </c>
      <c r="FC87" s="45">
        <f ca="1"/>
        <v>-27.604143892288199</v>
      </c>
      <c r="FD87" s="45">
        <f ca="1"/>
        <v>-29.046846018314362</v>
      </c>
      <c r="FE87" s="45">
        <f ca="1"/>
        <v>-28.204426071643823</v>
      </c>
      <c r="FF87" s="45">
        <f ca="1"/>
        <v>-29.806230969429016</v>
      </c>
      <c r="FG87" s="45">
        <f ca="1"/>
        <v>-35.448506566524507</v>
      </c>
      <c r="FH87" s="45">
        <f ca="1"/>
        <v>-38.873445497512805</v>
      </c>
      <c r="FI87" s="45">
        <f ca="1"/>
        <v>-43.171389301300053</v>
      </c>
      <c r="FJ87" s="45">
        <f ca="1"/>
        <v>-40.599129271030421</v>
      </c>
      <c r="FK87" s="45">
        <f ca="1"/>
        <v>-35.34432563972473</v>
      </c>
      <c r="FL87" s="45">
        <f ca="1"/>
        <v>-38.195054344654089</v>
      </c>
      <c r="FM87" s="45">
        <f ca="1"/>
        <v>-39.11754959821701</v>
      </c>
      <c r="FN87" s="45">
        <f ca="1"/>
        <v>-38.304075607776653</v>
      </c>
      <c r="FO87" s="45">
        <f ca="1"/>
        <v>-36.557354433536538</v>
      </c>
      <c r="FP87" s="45">
        <f ca="1"/>
        <v>-43.390534156322481</v>
      </c>
      <c r="FQ87" s="45">
        <f ca="1"/>
        <v>-58.283829179286954</v>
      </c>
      <c r="FR87" s="45">
        <f ca="1"/>
        <v>-62.062526242256169</v>
      </c>
      <c r="FS87" s="45">
        <f ca="1"/>
        <v>-62.487802662849433</v>
      </c>
      <c r="FT87" s="45">
        <f ca="1"/>
        <v>-55.016204322338098</v>
      </c>
      <c r="FU87" s="45">
        <f ca="1"/>
        <v>-50.167709449291237</v>
      </c>
      <c r="FV87" s="45">
        <f ca="1"/>
        <v>-47.775789376258849</v>
      </c>
      <c r="FW87" s="45">
        <f ca="1"/>
        <v>-45.995553709983817</v>
      </c>
      <c r="FX87" s="45">
        <f ca="1"/>
        <v>-43.426103387832633</v>
      </c>
      <c r="FY87" s="45">
        <f ca="1"/>
        <v>-40.971511311531074</v>
      </c>
      <c r="FZ87" s="45">
        <f ca="1"/>
        <v>-40.978646420955656</v>
      </c>
      <c r="GA87" s="45">
        <f ca="1"/>
        <v>-36.386724323272695</v>
      </c>
      <c r="GB87" s="45">
        <f ca="1"/>
        <v>-26.193183317661287</v>
      </c>
      <c r="GC87" s="45">
        <f ca="1"/>
        <v>-25.574255966663358</v>
      </c>
      <c r="GD87" s="45">
        <f ca="1"/>
        <v>-24.890523717880257</v>
      </c>
      <c r="GE87" s="45">
        <f ca="1"/>
        <v>-27.847873926162727</v>
      </c>
      <c r="GF87" s="45">
        <f ca="1"/>
        <v>-28.986122691631323</v>
      </c>
      <c r="GG87" s="45">
        <f ca="1"/>
        <v>-27.482162117004393</v>
      </c>
      <c r="GH87" s="45">
        <f ca="1"/>
        <v>-25.030849562168115</v>
      </c>
      <c r="GI87" s="45">
        <f ca="1"/>
        <v>-22.134373990058897</v>
      </c>
      <c r="GJ87" s="45">
        <f ca="1"/>
        <v>-17.74000448083877</v>
      </c>
      <c r="GK87" s="45">
        <f ca="1"/>
        <v>-17.902249892711644</v>
      </c>
      <c r="GL87" s="45">
        <f ca="1"/>
        <v>-18.706958663463595</v>
      </c>
      <c r="GM87" s="45">
        <f ca="1"/>
        <v>-21.978318617343895</v>
      </c>
      <c r="GN87" s="45">
        <f ca="1"/>
        <v>-22.36827121829986</v>
      </c>
      <c r="GO87" s="45">
        <f ca="1"/>
        <v>-23.613932147026055</v>
      </c>
      <c r="GP87" s="45">
        <f ca="1"/>
        <v>-24.95953263998031</v>
      </c>
      <c r="GQ87" s="45">
        <f ca="1"/>
        <v>-24.930778937816619</v>
      </c>
      <c r="GR87" s="45">
        <f ca="1"/>
        <v>-29.761424171924588</v>
      </c>
      <c r="GS87" s="45">
        <f ca="1"/>
        <v>-34.208584593772883</v>
      </c>
      <c r="GT87" s="45">
        <f ca="1"/>
        <v>-34.699869240760805</v>
      </c>
      <c r="GU87" s="45">
        <f ca="1"/>
        <v>-35.964842661857595</v>
      </c>
      <c r="GV87" s="45">
        <f ca="1"/>
        <v>-38.367956570625303</v>
      </c>
      <c r="GW87" s="45">
        <f ca="1"/>
        <v>-41.6609991593361</v>
      </c>
      <c r="GX87" s="45">
        <f ca="1"/>
        <v>-39.379688629150394</v>
      </c>
      <c r="GY87" s="45">
        <f ca="1"/>
        <v>-36.325794882297515</v>
      </c>
      <c r="GZ87" s="45">
        <f ca="1"/>
        <v>-36.718794439315793</v>
      </c>
      <c r="HA87" s="45">
        <f ca="1"/>
        <v>-35.233858671665189</v>
      </c>
      <c r="HB87" s="45">
        <f ca="1"/>
        <v>-31.558427587985996</v>
      </c>
      <c r="HC87" s="45">
        <f ca="1"/>
        <v>-26.64915483903885</v>
      </c>
      <c r="HD87" s="45">
        <f ca="1"/>
        <v>-28.741137815475462</v>
      </c>
      <c r="HE87" s="45">
        <f ca="1"/>
        <v>-28.323519222736365</v>
      </c>
      <c r="HF87" s="45">
        <f ca="1"/>
        <v>-32.823368671417235</v>
      </c>
      <c r="HG87" s="45">
        <f ca="1"/>
        <v>-34.122791718959803</v>
      </c>
      <c r="HH87" s="45">
        <f ca="1"/>
        <v>-34.523724385738362</v>
      </c>
      <c r="HI87" s="45">
        <f ca="1"/>
        <v>-35.562216538429261</v>
      </c>
      <c r="HJ87" s="45">
        <f ca="1"/>
        <v>-34.855625600814811</v>
      </c>
      <c r="HK87" s="45">
        <f ca="1"/>
        <v>-50.575385629653923</v>
      </c>
      <c r="HL87" s="45">
        <f ca="1"/>
        <v>-51.995184325695035</v>
      </c>
      <c r="HM87" s="45">
        <f ca="1"/>
        <v>-38.72444195365906</v>
      </c>
      <c r="HN87" s="45">
        <f ca="1"/>
        <v>-34.30683766412735</v>
      </c>
      <c r="HO87" s="45">
        <f ca="1"/>
        <v>-31.905111807346344</v>
      </c>
      <c r="HP87" s="45">
        <f ca="1"/>
        <v>-25.938368421554557</v>
      </c>
      <c r="HQ87" s="45">
        <f ca="1"/>
        <v>-54.523885375499724</v>
      </c>
      <c r="HR87" s="45">
        <f ca="1"/>
        <v>-52.523935179710392</v>
      </c>
      <c r="HS87" s="45">
        <f ca="1"/>
        <v>-46.045554343223564</v>
      </c>
      <c r="HT87" s="45">
        <f ca="1"/>
        <v>-41.943492706298834</v>
      </c>
      <c r="HU87" s="45">
        <f ca="1"/>
        <v>-35.802101933956145</v>
      </c>
      <c r="HV87" s="45">
        <f ca="1"/>
        <v>-40.346424044132235</v>
      </c>
      <c r="HW87" s="45">
        <f ca="1"/>
        <v>-41.346542129993438</v>
      </c>
      <c r="HX87" s="45">
        <f ca="1"/>
        <v>-38.485960242271432</v>
      </c>
      <c r="HY87" s="45">
        <f ca="1"/>
        <v>-36.217537384986876</v>
      </c>
      <c r="HZ87" s="45">
        <f ca="1"/>
        <v>-36.5632140083313</v>
      </c>
      <c r="IA87" s="45">
        <f ca="1"/>
        <v>-36.16189885807038</v>
      </c>
      <c r="IB87" s="45">
        <f ca="1"/>
        <v>-32.36758453130723</v>
      </c>
      <c r="IC87" s="45">
        <f ca="1"/>
        <v>-29.438316084384915</v>
      </c>
      <c r="ID87" s="45">
        <f ca="1"/>
        <v>-32.621634588241584</v>
      </c>
      <c r="IE87" s="45">
        <f ca="1"/>
        <v>-31.108859813213343</v>
      </c>
      <c r="IF87" s="45">
        <f ca="1"/>
        <v>-39.35651599407197</v>
      </c>
      <c r="IG87" s="45">
        <f ca="1"/>
        <v>-50.821909929752351</v>
      </c>
      <c r="IH87" s="45">
        <f ca="1"/>
        <v>-49.917504411220548</v>
      </c>
      <c r="II87" s="45">
        <f ca="1"/>
        <v>-58.208558832645416</v>
      </c>
      <c r="IJ87" s="45">
        <f ca="1"/>
        <v>-63.485877208709717</v>
      </c>
      <c r="IK87" s="45">
        <f ca="1"/>
        <v>-56.150703625202169</v>
      </c>
      <c r="IL87" s="45">
        <f ca="1"/>
        <v>-50.625179577827453</v>
      </c>
      <c r="IM87" s="45">
        <f ca="1"/>
        <v>-47.737443089485161</v>
      </c>
      <c r="IN87" s="45">
        <f ca="1"/>
        <v>-53.247878350257871</v>
      </c>
      <c r="IO87" s="45">
        <f ca="1"/>
        <v>-51.469370945930486</v>
      </c>
      <c r="IP87" s="45">
        <f ca="1"/>
        <v>-61.642340505123144</v>
      </c>
      <c r="IQ87" s="45">
        <f ca="1"/>
        <v>-60.363359110355383</v>
      </c>
      <c r="IR87" s="45">
        <f ca="1"/>
        <v>-72.822967196464532</v>
      </c>
      <c r="IS87" s="45">
        <f ca="1"/>
        <v>-59.29766021299362</v>
      </c>
      <c r="IT87" s="45">
        <f ca="1"/>
        <v>-47.639209322929389</v>
      </c>
      <c r="IU87" s="45">
        <f ca="1"/>
        <v>-44.992531560897831</v>
      </c>
      <c r="IV87" s="45">
        <f ca="1"/>
        <v>-44.433423663616182</v>
      </c>
      <c r="IW87" s="45">
        <f ca="1"/>
        <v>-34.394157053947445</v>
      </c>
      <c r="IX87" s="45">
        <f ca="1"/>
        <v>-33.56232557725906</v>
      </c>
      <c r="IY87" s="45">
        <f ca="1"/>
        <v>-31.685233184337619</v>
      </c>
      <c r="IZ87" s="45">
        <f ca="1"/>
        <v>-34.33729925107955</v>
      </c>
      <c r="JA87" s="45">
        <f ca="1"/>
        <v>-42.18802960014343</v>
      </c>
      <c r="JB87" s="45">
        <f ca="1"/>
        <v>-47.660965682983395</v>
      </c>
      <c r="JC87" s="45">
        <f ca="1"/>
        <v>-47.789240331649779</v>
      </c>
      <c r="JD87" s="45">
        <f ca="1"/>
        <v>-49.308048330307017</v>
      </c>
      <c r="JE87" s="45">
        <f ca="1"/>
        <v>-42.663860633850099</v>
      </c>
      <c r="JF87" s="45">
        <f ca="1"/>
        <v>-39.794109970092762</v>
      </c>
      <c r="JG87" s="45">
        <f ca="1"/>
        <v>-39.366255711078644</v>
      </c>
      <c r="JH87" s="45">
        <f ca="1"/>
        <v>-38.289705527782438</v>
      </c>
      <c r="JI87" s="45">
        <f ca="1"/>
        <v>-38.947013843059537</v>
      </c>
      <c r="JJ87" s="45">
        <f ca="1"/>
        <v>-43.787770961284643</v>
      </c>
      <c r="JK87" s="45">
        <f ca="1"/>
        <v>-48.654213119506842</v>
      </c>
      <c r="JL87" s="45">
        <f ca="1"/>
        <v>-42.248002388000494</v>
      </c>
      <c r="JM87" s="45">
        <f ca="1"/>
        <v>-31.780673317909248</v>
      </c>
      <c r="JN87" s="45">
        <f ca="1"/>
        <v>-29.043525109291082</v>
      </c>
      <c r="JO87" s="45">
        <f ca="1"/>
        <v>-28.297633196830759</v>
      </c>
      <c r="JP87" s="45">
        <f ca="1"/>
        <v>-28.59328216505051</v>
      </c>
      <c r="JQ87" s="45">
        <f ca="1"/>
        <v>-26.713091239929199</v>
      </c>
      <c r="JR87" s="45">
        <f ca="1"/>
        <v>-32.548164647102361</v>
      </c>
      <c r="JS87" s="45">
        <f ca="1"/>
        <v>-34.899805451393128</v>
      </c>
      <c r="JT87" s="45">
        <f ca="1"/>
        <v>-35.766326397895817</v>
      </c>
      <c r="JU87" s="45">
        <f ca="1"/>
        <v>-32.393440624713904</v>
      </c>
      <c r="JV87" s="45">
        <f ca="1"/>
        <v>-29.137861837863916</v>
      </c>
      <c r="JW87" s="45">
        <f ca="1"/>
        <v>-24.796022577762614</v>
      </c>
      <c r="JX87" s="45">
        <f ca="1"/>
        <v>-22.625427653312691</v>
      </c>
      <c r="JY87" s="45">
        <f ca="1"/>
        <v>-24.890060483932501</v>
      </c>
      <c r="JZ87" s="45">
        <f ca="1"/>
        <v>-28.538572000026711</v>
      </c>
      <c r="KA87" s="45">
        <f ca="1"/>
        <v>-32.657862658500669</v>
      </c>
      <c r="KB87" s="45">
        <f ca="1"/>
        <v>-36.896732927322383</v>
      </c>
      <c r="KC87" s="45">
        <f ca="1"/>
        <v>-38.979508145332332</v>
      </c>
      <c r="KD87" s="45">
        <f ca="1"/>
        <v>-42.415576617240909</v>
      </c>
      <c r="KE87" s="45">
        <f ca="1"/>
        <v>-30.766488529205326</v>
      </c>
      <c r="KF87" s="45">
        <f ca="1"/>
        <v>-42.420571111202243</v>
      </c>
      <c r="KG87" s="45">
        <f ca="1"/>
        <v>-44.189903852939608</v>
      </c>
      <c r="KH87" s="45">
        <f ca="1"/>
        <v>-45.711420369625102</v>
      </c>
      <c r="KI87" s="45">
        <f ca="1"/>
        <v>-46.786226596355434</v>
      </c>
      <c r="KJ87" s="45">
        <f ca="1"/>
        <v>-51.740113317966447</v>
      </c>
      <c r="KK87" s="45">
        <f ca="1"/>
        <v>-56.562796015262592</v>
      </c>
      <c r="KL87" s="45">
        <f ca="1"/>
        <v>-59.543119391918196</v>
      </c>
      <c r="KM87" s="45">
        <f ca="1"/>
        <v>-54.772844490528101</v>
      </c>
      <c r="KN87" s="45">
        <f ca="1"/>
        <v>-58.849624581336968</v>
      </c>
      <c r="KO87" s="45">
        <f ca="1"/>
        <v>-58.669073069095617</v>
      </c>
      <c r="KP87" s="45">
        <f ca="1"/>
        <v>-59.162042756080623</v>
      </c>
      <c r="KQ87" s="45">
        <f ca="1"/>
        <v>-62.84030278635025</v>
      </c>
      <c r="KR87" s="45">
        <f ca="1"/>
        <v>-64.291312974929795</v>
      </c>
      <c r="KS87" s="45">
        <f ca="1"/>
        <v>-53.239028455734243</v>
      </c>
      <c r="KT87" s="45">
        <f ca="1"/>
        <v>-51.854850567340861</v>
      </c>
      <c r="KU87" s="45">
        <f ca="1"/>
        <v>-52.600540923118587</v>
      </c>
      <c r="KV87" s="45">
        <f ca="1"/>
        <v>-50.600785006046294</v>
      </c>
      <c r="KW87" s="45">
        <f ca="1"/>
        <v>-51.118523203849804</v>
      </c>
      <c r="KX87" s="45">
        <f ca="1"/>
        <v>-53.417851515769968</v>
      </c>
      <c r="KY87" s="45">
        <f ca="1"/>
        <v>-54.887511748790743</v>
      </c>
      <c r="KZ87" s="45">
        <f ca="1"/>
        <v>-55.328827594757087</v>
      </c>
      <c r="LA87" s="45">
        <f ca="1"/>
        <v>-55.031029531955731</v>
      </c>
      <c r="LB87" s="45">
        <f ca="1"/>
        <v>-58.90144087171555</v>
      </c>
      <c r="LC87" s="45">
        <f ca="1"/>
        <v>-57.4352015991211</v>
      </c>
      <c r="LD87" s="45">
        <f ca="1"/>
        <v>-39.527973466396332</v>
      </c>
      <c r="LE87" s="45">
        <f ca="1"/>
        <v>-33.000340130329128</v>
      </c>
      <c r="LF87" s="45">
        <f ca="1"/>
        <v>-33.073250205039976</v>
      </c>
      <c r="LG87" s="45">
        <f ca="1"/>
        <v>-32.820085858821869</v>
      </c>
      <c r="LH87" s="45">
        <f ca="1"/>
        <v>-35.065539281845098</v>
      </c>
      <c r="LI87" s="45">
        <f ca="1"/>
        <v>-37.889205336093909</v>
      </c>
      <c r="LJ87" s="45">
        <f ca="1"/>
        <v>-41.823628636360169</v>
      </c>
      <c r="LK87" s="45">
        <f ca="1"/>
        <v>-43.079613131999963</v>
      </c>
      <c r="LL87" s="45">
        <f ca="1"/>
        <v>-45.198473845481878</v>
      </c>
      <c r="LM87" s="45">
        <f ca="1"/>
        <v>-47.20668052768707</v>
      </c>
      <c r="LN87" s="45">
        <f ca="1"/>
        <v>-49.567629394531252</v>
      </c>
      <c r="LO87" s="45">
        <f ca="1"/>
        <v>-47.956921066761019</v>
      </c>
      <c r="LP87" s="45">
        <f ca="1"/>
        <v>-46.574763555526737</v>
      </c>
      <c r="LQ87" s="45">
        <f ca="1"/>
        <v>-43.435323231697076</v>
      </c>
      <c r="LR87" s="45">
        <f ca="1"/>
        <v>-48.620110029697415</v>
      </c>
      <c r="LS87" s="45">
        <f ca="1"/>
        <v>-56.013796080589302</v>
      </c>
      <c r="LT87" s="45">
        <f ca="1"/>
        <v>-59.208601231098179</v>
      </c>
      <c r="LU87" s="45">
        <f ca="1"/>
        <v>-58.317639074802393</v>
      </c>
      <c r="LV87" s="45">
        <f ca="1"/>
        <v>-56.111039277553559</v>
      </c>
      <c r="LW87" s="45">
        <f ca="1"/>
        <v>-55.056314559459679</v>
      </c>
      <c r="LX87" s="45">
        <f ca="1"/>
        <v>-50.583192929744726</v>
      </c>
      <c r="LY87" s="45">
        <f ca="1"/>
        <v>-46.373099841117856</v>
      </c>
      <c r="LZ87" s="45">
        <f ca="1"/>
        <v>-43.649141924381269</v>
      </c>
      <c r="MA87" s="45">
        <f ca="1"/>
        <v>-38.966503587722784</v>
      </c>
      <c r="MB87" s="45">
        <f ca="1"/>
        <v>-43.93466090869903</v>
      </c>
      <c r="MC87" s="45">
        <f ca="1"/>
        <v>-44.569760136604302</v>
      </c>
      <c r="MD87" s="45">
        <f ca="1"/>
        <v>-43.969216407775875</v>
      </c>
      <c r="ME87" s="45">
        <f ca="1"/>
        <v>-56.911810823917392</v>
      </c>
      <c r="MF87" s="45">
        <f ca="1"/>
        <v>-66.064177927970903</v>
      </c>
      <c r="MG87" s="45">
        <f ca="1"/>
        <v>-64.571853855609888</v>
      </c>
      <c r="MH87" s="45">
        <f ca="1"/>
        <v>-71.374972764968859</v>
      </c>
      <c r="MI87" s="45">
        <f ca="1"/>
        <v>-59.595426443576812</v>
      </c>
      <c r="MJ87" s="45">
        <f ca="1"/>
        <v>-47.968848670482636</v>
      </c>
      <c r="MK87" s="45">
        <f ca="1"/>
        <v>-47.379531495571143</v>
      </c>
      <c r="ML87" s="45">
        <f ca="1"/>
        <v>-50.414716914653773</v>
      </c>
      <c r="MM87" s="45">
        <f ca="1"/>
        <v>-49.09667217350006</v>
      </c>
      <c r="MN87" s="45">
        <f ca="1"/>
        <v>-49.470421255588526</v>
      </c>
      <c r="MO87" s="45">
        <f ca="1"/>
        <v>-54.028559338092805</v>
      </c>
      <c r="MP87" s="45">
        <f ca="1"/>
        <v>-62.92576032400131</v>
      </c>
      <c r="MQ87" s="45">
        <f ca="1"/>
        <v>-68.970786079406736</v>
      </c>
      <c r="MR87" s="45">
        <f ca="1"/>
        <v>-67.132614835739133</v>
      </c>
      <c r="MS87" s="45">
        <f ca="1"/>
        <v>-58.787436884880066</v>
      </c>
      <c r="MT87" s="45">
        <f ca="1"/>
        <v>-52.297983209133143</v>
      </c>
      <c r="MU87" s="45">
        <f ca="1"/>
        <v>-52.406426381111153</v>
      </c>
      <c r="MV87" s="45">
        <f ca="1"/>
        <v>-51.103871767997738</v>
      </c>
      <c r="MW87" s="45">
        <f ca="1"/>
        <v>-46.501396195888518</v>
      </c>
      <c r="MX87" s="45">
        <f ca="1"/>
        <v>-49.585371451377867</v>
      </c>
      <c r="MY87" s="45">
        <f ca="1"/>
        <v>-56.888849553585061</v>
      </c>
      <c r="MZ87" s="45">
        <f ca="1"/>
        <v>-63.838557057857514</v>
      </c>
      <c r="NA87" s="45">
        <f ca="1"/>
        <v>-68.97456243610381</v>
      </c>
      <c r="NB87" s="45">
        <f ca="1"/>
        <v>-67.961552247524267</v>
      </c>
      <c r="NC87" s="45">
        <f ca="1"/>
        <v>-69.480768232345596</v>
      </c>
      <c r="ND87" s="45">
        <f ca="1"/>
        <v>-65.696644830703747</v>
      </c>
      <c r="NE87" s="45">
        <f ca="1"/>
        <v>-69.007032059192653</v>
      </c>
      <c r="NF87" s="45">
        <f ca="1"/>
        <v>-73.725756587028499</v>
      </c>
      <c r="NG87" s="45">
        <f ca="1"/>
        <v>-69.578439159393298</v>
      </c>
      <c r="NH87" s="45">
        <f ca="1"/>
        <v>-68.176497189998628</v>
      </c>
      <c r="NI87" s="45">
        <f ca="1"/>
        <v>-72.426699695110344</v>
      </c>
      <c r="NJ87" s="45">
        <f ca="1"/>
        <v>-82.202771140098577</v>
      </c>
      <c r="NK87" s="45">
        <f ca="1"/>
        <v>-87.128533954620352</v>
      </c>
      <c r="NL87" s="45">
        <f ca="1"/>
        <v>-79.0646995048523</v>
      </c>
      <c r="NM87" s="45">
        <f ca="1"/>
        <v>-67.697770256996151</v>
      </c>
      <c r="NN87" s="45">
        <f ca="1"/>
        <v>-74.060081292629249</v>
      </c>
      <c r="NO87" s="45">
        <f ca="1"/>
        <v>-81.00793941068649</v>
      </c>
      <c r="NP87" s="45">
        <f ca="1"/>
        <v>-77.467809174060818</v>
      </c>
      <c r="NQ87" s="45">
        <f ca="1"/>
        <v>-78.603890492439277</v>
      </c>
      <c r="NR87" s="45">
        <f ca="1"/>
        <v>-94.076556734085059</v>
      </c>
      <c r="NS87" s="45">
        <f ca="1"/>
        <v>-99.516991108894359</v>
      </c>
      <c r="NT87" s="45">
        <f ca="1"/>
        <v>-95.801216776847852</v>
      </c>
      <c r="NU87" s="45">
        <f ca="1"/>
        <v>-93.801878781795494</v>
      </c>
      <c r="NV87" s="45">
        <f ca="1"/>
        <v>-99.07662349653242</v>
      </c>
      <c r="NW87" s="45">
        <f ca="1"/>
        <v>-101.35330853652954</v>
      </c>
      <c r="NX87" s="45">
        <f ca="1"/>
        <v>-96.030172478675837</v>
      </c>
      <c r="NY87" s="45">
        <f ca="1"/>
        <v>-84.217037244319911</v>
      </c>
      <c r="NZ87" s="45">
        <f ca="1"/>
        <v>-85.704584326744097</v>
      </c>
      <c r="OA87" s="45">
        <f ca="1"/>
        <v>-88.046852836132032</v>
      </c>
      <c r="OB87" s="45">
        <f ca="1"/>
        <v>-86.401649507522592</v>
      </c>
      <c r="OC87" s="45">
        <f ca="1"/>
        <v>-95.115915168762228</v>
      </c>
      <c r="OD87" s="45">
        <f ca="1"/>
        <v>-90.555513574600212</v>
      </c>
      <c r="OE87" s="45">
        <f ca="1"/>
        <v>-79.394633244991283</v>
      </c>
      <c r="OF87" s="45">
        <f ca="1"/>
        <v>-82.566471428871168</v>
      </c>
      <c r="OG87" s="45">
        <f ca="1"/>
        <v>-84.176351190567004</v>
      </c>
      <c r="OH87" s="45">
        <f ca="1"/>
        <v>-103.37779511785507</v>
      </c>
      <c r="OI87" s="45">
        <f ca="1"/>
        <v>-111.79961279678345</v>
      </c>
      <c r="OJ87" s="45">
        <f ca="1"/>
        <v>-122.65681776952745</v>
      </c>
      <c r="OK87" s="45">
        <f ca="1"/>
        <v>-131.09473258924484</v>
      </c>
      <c r="OL87" s="45">
        <f ca="1"/>
        <v>-113.8861348195076</v>
      </c>
      <c r="OM87" s="45">
        <f ca="1"/>
        <v>-102.96903502368927</v>
      </c>
      <c r="ON87" s="45">
        <f ca="1"/>
        <v>-101.23462925243378</v>
      </c>
      <c r="OO87" s="45">
        <f ca="1"/>
        <v>-105.20032207584383</v>
      </c>
      <c r="OP87" s="45">
        <f ca="1"/>
        <v>-96.174218926429759</v>
      </c>
      <c r="OQ87" s="45">
        <f ca="1"/>
        <v>-105.30781543254852</v>
      </c>
      <c r="OR87" s="45">
        <f ca="1"/>
        <v>-100.27088226032258</v>
      </c>
      <c r="OS87" s="45">
        <f ca="1"/>
        <v>-94.921232786655423</v>
      </c>
      <c r="OT87" s="45">
        <f ca="1"/>
        <v>-93.248010157108297</v>
      </c>
      <c r="OU87" s="45">
        <f ca="1"/>
        <v>-78.025756774425517</v>
      </c>
      <c r="OV87" s="45">
        <f ca="1"/>
        <v>-74.876930170536042</v>
      </c>
      <c r="OW87" s="45">
        <f ca="1"/>
        <v>-65.932350497722609</v>
      </c>
      <c r="OX87" s="45">
        <f ca="1"/>
        <v>-77.24807116365433</v>
      </c>
      <c r="OY87" s="45">
        <f ca="1"/>
        <v>-107.74656679201127</v>
      </c>
      <c r="OZ87" s="45">
        <f ca="1"/>
        <v>-116.19485574102401</v>
      </c>
      <c r="PA87" s="45">
        <f ca="1"/>
        <v>-122.64975100708008</v>
      </c>
      <c r="PB87" s="45">
        <f ca="1"/>
        <v>-146.03291655158998</v>
      </c>
      <c r="PC87" s="45">
        <f ca="1"/>
        <v>-145.90479979467392</v>
      </c>
      <c r="PD87" s="45">
        <f ca="1"/>
        <v>-134.99757330608367</v>
      </c>
      <c r="PE87" s="45">
        <f ca="1"/>
        <v>-129.85286092901231</v>
      </c>
      <c r="PF87" s="45">
        <f ca="1"/>
        <v>-150.15318923807143</v>
      </c>
      <c r="PG87" s="45">
        <f ca="1"/>
        <v>-146.29620379400254</v>
      </c>
      <c r="PH87" s="45">
        <f ca="1"/>
        <v>-142.78999995994567</v>
      </c>
      <c r="PI87" s="45">
        <f ca="1"/>
        <v>-136.51310754203797</v>
      </c>
      <c r="PJ87" s="45">
        <f ca="1"/>
        <v>-131.28537168693543</v>
      </c>
      <c r="PK87" s="45">
        <f ca="1"/>
        <v>-133.45746249818802</v>
      </c>
      <c r="PL87" s="45">
        <f ca="1"/>
        <v>-124.26464513444901</v>
      </c>
      <c r="PM87" s="45">
        <f ca="1"/>
        <v>-129.76980644226074</v>
      </c>
      <c r="PN87" s="45">
        <f ca="1"/>
        <v>-153.80742977714539</v>
      </c>
      <c r="PO87" s="45">
        <f ca="1"/>
        <v>-128.64358931875228</v>
      </c>
      <c r="PP87" s="45">
        <f ca="1"/>
        <v>-126.24614405965806</v>
      </c>
      <c r="PQ87" s="45">
        <f ca="1"/>
        <v>-121.2620174946785</v>
      </c>
      <c r="PR87" s="45">
        <f ca="1"/>
        <v>-105.5944830713272</v>
      </c>
      <c r="PS87" s="45">
        <f ca="1"/>
        <v>-88.318065089702614</v>
      </c>
      <c r="PT87" s="45">
        <f ca="1"/>
        <v>-82.36550883245468</v>
      </c>
      <c r="PU87" s="45">
        <f ca="1"/>
        <v>-79.475789620399482</v>
      </c>
      <c r="PV87" s="45">
        <f ca="1"/>
        <v>-68.168859043598175</v>
      </c>
      <c r="PW87" s="45">
        <f ca="1"/>
        <v>-68.552188621997828</v>
      </c>
      <c r="PX87" s="45">
        <f ca="1"/>
        <v>-69.907383786678309</v>
      </c>
      <c r="PY87" s="45">
        <f ca="1"/>
        <v>-70.870073952198027</v>
      </c>
      <c r="PZ87" s="45">
        <f ca="1"/>
        <v>-68.712229438781733</v>
      </c>
      <c r="QA87" s="45">
        <f ca="1"/>
        <v>-68.748123375892646</v>
      </c>
      <c r="QB87" s="45">
        <f ca="1"/>
        <v>-73.525064521789531</v>
      </c>
      <c r="QC87" s="45">
        <f ca="1"/>
        <v>-71.436812022209182</v>
      </c>
      <c r="QD87" s="45">
        <f ca="1"/>
        <v>-76.559229120731345</v>
      </c>
      <c r="QE87" s="45">
        <f ca="1"/>
        <v>-79.002593947410588</v>
      </c>
      <c r="QF87" s="45">
        <f ca="1"/>
        <v>-71.319040348052994</v>
      </c>
      <c r="QG87" s="45">
        <f ca="1"/>
        <v>-72.490752409935013</v>
      </c>
      <c r="QH87" s="45">
        <f ca="1"/>
        <v>-66.34697978734971</v>
      </c>
      <c r="QI87" s="45">
        <f ca="1"/>
        <v>-59.103721466541288</v>
      </c>
      <c r="QJ87" s="45">
        <f ca="1"/>
        <v>-65.736462384700786</v>
      </c>
      <c r="QK87" s="45">
        <f ca="1"/>
        <v>-64.43668362283708</v>
      </c>
      <c r="QL87" s="45">
        <f ca="1"/>
        <v>-61.387201215744042</v>
      </c>
      <c r="QM87" s="45">
        <f ca="1"/>
        <v>-65.531800379753108</v>
      </c>
      <c r="QN87" s="45">
        <f ca="1"/>
        <v>-64.620540792465235</v>
      </c>
      <c r="QO87" s="45">
        <f ca="1"/>
        <v>-67.297500481128694</v>
      </c>
      <c r="QP87" s="45">
        <f ca="1"/>
        <v>-67.011941881179823</v>
      </c>
      <c r="QQ87" s="45">
        <f ca="1"/>
        <v>-58.045634579658497</v>
      </c>
      <c r="QR87" s="45">
        <f ca="1"/>
        <v>-60.834674890995032</v>
      </c>
      <c r="QS87" s="45">
        <f ca="1"/>
        <v>-57.41866153907776</v>
      </c>
      <c r="QT87" s="45">
        <f ca="1"/>
        <v>-53.940716406345373</v>
      </c>
      <c r="QU87" s="45">
        <f ca="1"/>
        <v>-50.038730329036696</v>
      </c>
      <c r="QV87" s="45">
        <f ca="1"/>
        <v>-53.862681853771221</v>
      </c>
      <c r="QW87" s="45">
        <f ca="1"/>
        <v>-60.126076422691355</v>
      </c>
      <c r="QX87" s="45">
        <f ca="1"/>
        <v>-61.188776967048639</v>
      </c>
      <c r="QY87" s="45">
        <f ca="1"/>
        <v>-62.287637237548807</v>
      </c>
      <c r="QZ87" s="45">
        <f ca="1"/>
        <v>-59.381003330707557</v>
      </c>
      <c r="RA87" s="45">
        <f ca="1"/>
        <v>-61.612184319972982</v>
      </c>
      <c r="RB87" s="45">
        <f ca="1"/>
        <v>-61.515412645816795</v>
      </c>
      <c r="RC87" s="45">
        <f ca="1"/>
        <v>-61.356255830287949</v>
      </c>
      <c r="RD87" s="45">
        <f ca="1"/>
        <v>-68.958160589218153</v>
      </c>
      <c r="RE87" s="45">
        <f ca="1"/>
        <v>-68.189613063812246</v>
      </c>
      <c r="RF87" s="45">
        <f ca="1"/>
        <v>-68.875179194450396</v>
      </c>
      <c r="RG87" s="45">
        <f ca="1"/>
        <v>-70.385691724300401</v>
      </c>
      <c r="RH87" s="45">
        <f ca="1"/>
        <v>-70.839844110012052</v>
      </c>
      <c r="RI87" s="45">
        <f ca="1"/>
        <v>-70.946714569091796</v>
      </c>
      <c r="RJ87" s="45">
        <f ca="1"/>
        <v>-74.626015606403342</v>
      </c>
      <c r="RK87" s="45">
        <f ca="1"/>
        <v>-73.624628883361822</v>
      </c>
      <c r="RL87" s="45">
        <f ca="1"/>
        <v>-65.413316518783589</v>
      </c>
      <c r="RM87" s="45">
        <f ca="1"/>
        <v>-66.402162170886982</v>
      </c>
      <c r="RN87" s="45">
        <f ca="1"/>
        <v>-82.33555819368361</v>
      </c>
      <c r="RO87" s="45">
        <f ca="1"/>
        <v>-89.54873063850404</v>
      </c>
      <c r="RP87" s="45">
        <f ca="1"/>
        <v>-89.670922449588772</v>
      </c>
      <c r="RQ87" s="45">
        <f ca="1"/>
        <v>-88.653702287673966</v>
      </c>
      <c r="RR87" s="45">
        <f ca="1"/>
        <v>-91.84453597927093</v>
      </c>
      <c r="RS87" s="45">
        <f ca="1"/>
        <v>-90.982382897853853</v>
      </c>
      <c r="RT87" s="45">
        <f ca="1"/>
        <v>-87.560657484054559</v>
      </c>
      <c r="RU87" s="45">
        <f ca="1"/>
        <v>-82.148506364822396</v>
      </c>
      <c r="RV87" s="45">
        <f ca="1"/>
        <v>-79.185654067993156</v>
      </c>
      <c r="RW87" s="45">
        <f ca="1"/>
        <v>-80.135048764705658</v>
      </c>
      <c r="RX87" s="45">
        <f ca="1"/>
        <v>-78.603877773761724</v>
      </c>
      <c r="RY87" s="45">
        <f ca="1"/>
        <v>-73.834962573528287</v>
      </c>
      <c r="RZ87" s="45">
        <f ca="1"/>
        <v>-71.884265763282784</v>
      </c>
      <c r="SA87" s="45">
        <f ca="1"/>
        <v>-78.598022438526144</v>
      </c>
      <c r="SB87" s="45">
        <f ca="1"/>
        <v>-84.667182670116432</v>
      </c>
      <c r="SC87" s="45">
        <f ca="1"/>
        <v>-86.858929284572596</v>
      </c>
      <c r="SD87" s="45">
        <f ca="1"/>
        <v>-85.455707350730904</v>
      </c>
      <c r="SE87" s="45">
        <f ca="1"/>
        <v>-84.740573317527776</v>
      </c>
      <c r="SF87" s="45">
        <f ca="1"/>
        <v>-79.659614832878091</v>
      </c>
      <c r="SG87" s="45">
        <f ca="1"/>
        <v>-79.885527565479279</v>
      </c>
      <c r="SH87" s="45">
        <f ca="1"/>
        <v>-74.805215643882747</v>
      </c>
      <c r="SI87" s="45">
        <f ca="1"/>
        <v>-64.203068006038663</v>
      </c>
      <c r="SJ87" s="45">
        <f ca="1"/>
        <v>-63.103283485412589</v>
      </c>
      <c r="SK87" s="45">
        <f ca="1"/>
        <v>-62.838808609008787</v>
      </c>
      <c r="SL87" s="45">
        <f ca="1"/>
        <v>-65.767435428142548</v>
      </c>
      <c r="SM87" s="45">
        <f ca="1"/>
        <v>-65.294712038993836</v>
      </c>
      <c r="SN87" s="45">
        <f ca="1"/>
        <v>-61.073903154373163</v>
      </c>
      <c r="SO87" s="45">
        <f ca="1"/>
        <v>-54.70433936643601</v>
      </c>
      <c r="SP87" s="45">
        <f ca="1"/>
        <v>-55.148035923957821</v>
      </c>
      <c r="SQ87" s="45">
        <f ca="1"/>
        <v>-53.911687993049625</v>
      </c>
      <c r="SR87" s="45">
        <f ca="1"/>
        <v>-53.758004724979401</v>
      </c>
      <c r="SS87" s="45">
        <f ca="1"/>
        <v>-52.806355566501608</v>
      </c>
      <c r="ST87" s="45">
        <f ca="1"/>
        <v>-58.839408596515668</v>
      </c>
      <c r="SU87" s="45">
        <f ca="1"/>
        <v>-59.738452451705939</v>
      </c>
      <c r="SV87" s="45">
        <f ca="1"/>
        <v>-62.608016367435461</v>
      </c>
    </row>
    <row r="88" spans="3:516" x14ac:dyDescent="0.25">
      <c r="C88" s="46" t="s">
        <v>506</v>
      </c>
      <c r="F88" s="45" cm="1">
        <f t="array" aca="1" ref="F88" ca="1">MIN(IFERROR(IF(OFFSET(bHist!$A$1,_xlfn.XMATCH($C$85,bHist!B:B,0)-1,3,1,500)=0,"-",OFFSET(bHist!$A$1,_xlfn.XMATCH($C$85,bHist!B:B,0)-1,3,1,500))-IF(OFFSET(bHist!$A$1,_xlfn.XMATCH(C88,bHist!B:B,0)-1,3,1,500)=0,"-",OFFSET(bHist!$A$1,_xlfn.XMATCH(C88,bHist!B:B,0)-1,3,1,500)),"-"))</f>
        <v>-420.18022447061543</v>
      </c>
      <c r="G88" s="45" cm="1">
        <f t="array" aca="1" ref="G88" ca="1">AVERAGE(IFERROR(IF(OFFSET(bHist!$A$1,_xlfn.XMATCH($C$85,bHist!B:B,0)-1,3,1,500)=0,"-",OFFSET(bHist!$A$1,_xlfn.XMATCH($C$85,bHist!B:B,0)-1,3,1,500))-IF(OFFSET(bHist!$A$1,_xlfn.XMATCH(C88,bHist!B:B,0)-1,3,1,500)=0,"-",OFFSET(bHist!$A$1,_xlfn.XMATCH(C88,bHist!B:B,0)-1,3,1,500)),"-"))</f>
        <v>-93.379903808131516</v>
      </c>
      <c r="H88" s="45" cm="1">
        <f t="array" aca="1" ref="H88" ca="1">MAX(IFERROR(IF(OFFSET(bHist!$A$1,_xlfn.XMATCH($C$85,bHist!B:B,0)-1,3,1,500)=0,"-",OFFSET(bHist!$A$1,_xlfn.XMATCH($C$85,bHist!B:B,0)-1,3,1,500))-IF(OFFSET(bHist!$A$1,_xlfn.XMATCH(C88,bHist!B:B,0)-1,3,1,500)=0,"-",OFFSET(bHist!$A$1,_xlfn.XMATCH(C88,bHist!B:B,0)-1,3,1,500)),"-"))</f>
        <v>-35.399922028899191</v>
      </c>
      <c r="I88" s="45" cm="1">
        <f t="array" aca="1" ref="I88" ca="1">_xlfn.STDEV.P(IFERROR(IF(OFFSET(bHist!$A$1,_xlfn.XMATCH($C$85,bHist!B:B,0)-1,3,1,500)=0,"-",OFFSET(bHist!$A$1,_xlfn.XMATCH($C$85,bHist!B:B,0)-1,3,1,500))-IF(OFFSET(bHist!$A$1,_xlfn.XMATCH(C88,bHist!B:B,0)-1,3,1,500)=0,"-",OFFSET(bHist!$A$1,_xlfn.XMATCH(C88,bHist!B:B,0)-1,3,1,500)),"-"))</f>
        <v>57.359519806205341</v>
      </c>
      <c r="J88" s="45" cm="1">
        <f t="array" aca="1" ref="J88" ca="1">INDEX((IFERROR(IF(OFFSET(bHist!$A$1,_xlfn.XMATCH($C$85,bHist!B:B,0)-1,3,1,500)=0,"-",OFFSET(bHist!$A$1,_xlfn.XMATCH($C$85,bHist!B:B,0)-1,3,1,500))-IF(OFFSET(bHist!$A$1,_xlfn.XMATCH(C88,bHist!B:B,0)-1,3,1,500)=0,"-",OFFSET(bHist!$A$1,_xlfn.XMATCH(C88,bHist!B:B,0)-1,3,1,500)),"-")),1)</f>
        <v>-141.27997202205657</v>
      </c>
      <c r="K88" s="51">
        <f t="shared" ca="1" si="9"/>
        <v>-0.12448679911618037</v>
      </c>
      <c r="L88" s="51" cm="1">
        <f t="array" aca="1" ref="L88" ca="1">SLOPE((IFERROR(IF(OFFSET(bHist!$A$1,_xlfn.XMATCH($C$85,bHist!$B:$B,0)-1,3,1,500)=0,"-",OFFSET(bHist!$A$1,_xlfn.XMATCH($C$85,bHist!$B:$B,0)-1,3,1,500))-IF(OFFSET(bHist!$A$1,_xlfn.XMATCH(C88,bHist!$B:$B,0)-1,3,1,500)=0,"-",OFFSET(bHist!$A$1,_xlfn.XMATCH(C88,bHist!$B:$B,0)-1,3,1,500)),"-")),OFFSET(bHist!$A$1,0,3,1,500))</f>
        <v>-6.5984913290054362E-2</v>
      </c>
      <c r="M88" s="45" cm="1">
        <f t="array" aca="1" ref="M88" ca="1">INTERCEPT((IFERROR(IF(OFFSET(bHist!$A$1,_xlfn.XMATCH($C$85,bHist!$B:$B,0)-1,3,1,500)=0,"-",OFFSET(bHist!$A$1,_xlfn.XMATCH($C$85,bHist!$B:$B,0)-1,3,1,500))-IF(OFFSET(bHist!$A$1,_xlfn.XMATCH(C88,bHist!$B:$B,0)-1,3,1,500)=0,"-",OFFSET(bHist!$A$1,_xlfn.XMATCH(C88,bHist!$B:$B,0)-1,3,1,500)),"-")),OFFSET(bHist!$A$1,0,3,1,500))</f>
        <v>2787.4212453372679</v>
      </c>
      <c r="N88" s="45" cm="1">
        <f t="array" aca="1" ref="N88" ca="1">STEYX((IFERROR(IF(OFFSET(bHist!$A$1,_xlfn.XMATCH($C$85,bHist!B:B,0)-1,3,1,500)=0,"-",OFFSET(bHist!$A$1,_xlfn.XMATCH($C$85,bHist!B:B,0)-1,3,1,500))-IF(OFFSET(bHist!$A$1,_xlfn.XMATCH(C88,bHist!B:B,0)-1,3,1,500)=0,"-",OFFSET(bHist!$A$1,_xlfn.XMATCH(C88,bHist!B:B,0)-1,3,1,500)),"-")),OFFSET(bHist!$A$1,0,3,1,500))</f>
        <v>55.79386659348971</v>
      </c>
      <c r="O88" s="51" cm="1">
        <f t="array" aca="1" ref="O88" ca="1">CORREL(IF(OFFSET(bHist!$A$1,_xlfn.XMATCH($C$85,bHist!B:B,0)-1,3,1,500)=0,"-",OFFSET(bHist!$A$1,_xlfn.XMATCH($C$85,bHist!B:B,0)-1,3,1,500)),IF(OFFSET(bHist!$A$1,_xlfn.XMATCH(C88,bHist!B:B,0)-1,3,1,500)=0,"-",OFFSET(bHist!$A$1,_xlfn.XMATCH(C88,bHist!B:B,0)-1,3,1,500)))</f>
        <v>0.89147227813448737</v>
      </c>
      <c r="P88" s="51" cm="1">
        <f t="array" aca="1" ref="P88" ca="1">CORREL((IFERROR(IF(OFFSET(bHist!$A$1,_xlfn.XMATCH($C$85,bHist!B:B,0)-1,3,1,500)=0,"-",OFFSET(bHist!$A$1,_xlfn.XMATCH($C$85,bHist!B:B,0)-1,3,1,500))-IF(OFFSET(bHist!$A$1,_xlfn.XMATCH(C88,bHist!B:B,0)-1,3,1,500)=0,"-",OFFSET(bHist!$A$1,_xlfn.XMATCH(C88,bHist!B:B,0)-1,3,1,500)),"-")),OFFSET(bHist!$A$1,0,3,1,500))</f>
        <v>-0.24006343243733982</v>
      </c>
      <c r="Q88" s="45" cm="1">
        <f t="array" aca="1" ref="Q88:SV88" ca="1">(IFERROR(IF(OFFSET(bHist!$A$1,_xlfn.XMATCH($C$85,bHist!B:B,0)-1,3,1,500)=0,"-",OFFSET(bHist!$A$1,_xlfn.XMATCH($C$85,bHist!B:B,0)-1,3,1,500))-IF(OFFSET(bHist!$A$1,_xlfn.XMATCH(C88,bHist!B:B,0)-1,3,1,500)=0,"-",OFFSET(bHist!$A$1,_xlfn.XMATCH(C88,bHist!B:B,0)-1,3,1,500)),"-"))</f>
        <v>-141.27997202205657</v>
      </c>
      <c r="R88" s="45">
        <f ca="1"/>
        <v>-141.47513727939128</v>
      </c>
      <c r="S88" s="45">
        <f ca="1"/>
        <v>-150.69640038490297</v>
      </c>
      <c r="T88" s="45">
        <f ca="1"/>
        <v>-150.17632869148252</v>
      </c>
      <c r="U88" s="45">
        <f ca="1"/>
        <v>-156.44406887304785</v>
      </c>
      <c r="V88" s="45">
        <f ca="1"/>
        <v>-169.85930589425564</v>
      </c>
      <c r="W88" s="45">
        <f ca="1"/>
        <v>-179.1381272928715</v>
      </c>
      <c r="X88" s="45">
        <f ca="1"/>
        <v>-176.28700744795802</v>
      </c>
      <c r="Y88" s="45">
        <f ca="1"/>
        <v>-178.3851893364191</v>
      </c>
      <c r="Z88" s="45">
        <f ca="1"/>
        <v>-175.61285155963895</v>
      </c>
      <c r="AA88" s="45">
        <f ca="1"/>
        <v>-172.7038111898899</v>
      </c>
      <c r="AB88" s="45">
        <f ca="1"/>
        <v>-180.96202777326107</v>
      </c>
      <c r="AC88" s="45">
        <f ca="1"/>
        <v>-168.51284640443322</v>
      </c>
      <c r="AD88" s="45">
        <f ca="1"/>
        <v>-166.05483981657028</v>
      </c>
      <c r="AE88" s="45">
        <f ca="1"/>
        <v>-142.88423286604879</v>
      </c>
      <c r="AF88" s="45">
        <f ca="1"/>
        <v>-115.15660384833814</v>
      </c>
      <c r="AG88" s="45">
        <f ca="1"/>
        <v>-138.62171272325514</v>
      </c>
      <c r="AH88" s="45">
        <f ca="1"/>
        <v>-131.76553492236138</v>
      </c>
      <c r="AI88" s="45">
        <f ca="1"/>
        <v>-127.21732429468634</v>
      </c>
      <c r="AJ88" s="45">
        <f ca="1"/>
        <v>-103.34026607155798</v>
      </c>
      <c r="AK88" s="45">
        <f ca="1"/>
        <v>-89.718137503504764</v>
      </c>
      <c r="AL88" s="45">
        <f ca="1"/>
        <v>-70.326915610313421</v>
      </c>
      <c r="AM88" s="45">
        <f ca="1"/>
        <v>-82.580158629298182</v>
      </c>
      <c r="AN88" s="45">
        <f ca="1"/>
        <v>-107.24910911560056</v>
      </c>
      <c r="AO88" s="45">
        <f ca="1"/>
        <v>-115.11201038277147</v>
      </c>
      <c r="AP88" s="45">
        <f ca="1"/>
        <v>-128.18993788886073</v>
      </c>
      <c r="AQ88" s="45">
        <f ca="1"/>
        <v>-126.47548387718199</v>
      </c>
      <c r="AR88" s="45">
        <f ca="1"/>
        <v>-121.67211890637873</v>
      </c>
      <c r="AS88" s="45">
        <f ca="1"/>
        <v>-112.84280625879765</v>
      </c>
      <c r="AT88" s="45">
        <f ca="1"/>
        <v>-113.05167799997331</v>
      </c>
      <c r="AU88" s="45">
        <f ca="1"/>
        <v>-126.13683102297782</v>
      </c>
      <c r="AV88" s="45">
        <f ca="1"/>
        <v>-144.84416613113882</v>
      </c>
      <c r="AW88" s="45">
        <f ca="1"/>
        <v>-141.57343110477925</v>
      </c>
      <c r="AX88" s="45">
        <f ca="1"/>
        <v>-144.92257762408258</v>
      </c>
      <c r="AY88" s="45">
        <f ca="1"/>
        <v>-160.15144030547143</v>
      </c>
      <c r="AZ88" s="45">
        <f ca="1"/>
        <v>-169.56750682997705</v>
      </c>
      <c r="BA88" s="45">
        <f ca="1"/>
        <v>-198.32438510322572</v>
      </c>
      <c r="BB88" s="45">
        <f ca="1"/>
        <v>-211.4061415929794</v>
      </c>
      <c r="BC88" s="45">
        <f ca="1"/>
        <v>-213.62139858818051</v>
      </c>
      <c r="BD88" s="45">
        <f ca="1"/>
        <v>-207.80201222443577</v>
      </c>
      <c r="BE88" s="45">
        <f ca="1"/>
        <v>-208.92104854869842</v>
      </c>
      <c r="BF88" s="45">
        <f ca="1"/>
        <v>-209.18375614225863</v>
      </c>
      <c r="BG88" s="45">
        <f ca="1"/>
        <v>-211.86634432637686</v>
      </c>
      <c r="BH88" s="45">
        <f ca="1"/>
        <v>-212.72340891230101</v>
      </c>
      <c r="BI88" s="45">
        <f ca="1"/>
        <v>-220.91573434221741</v>
      </c>
      <c r="BJ88" s="45">
        <f ca="1"/>
        <v>-231.70961095774177</v>
      </c>
      <c r="BK88" s="45">
        <f ca="1"/>
        <v>-240.7732233159542</v>
      </c>
      <c r="BL88" s="45">
        <f ca="1"/>
        <v>-213.06893418192868</v>
      </c>
      <c r="BM88" s="45">
        <f ca="1"/>
        <v>-206.8320438289642</v>
      </c>
      <c r="BN88" s="45">
        <f ca="1"/>
        <v>-182.30884110927582</v>
      </c>
      <c r="BO88" s="45">
        <f ca="1"/>
        <v>-159.47731656968594</v>
      </c>
      <c r="BP88" s="45">
        <f ca="1"/>
        <v>-183.03577556824683</v>
      </c>
      <c r="BQ88" s="45">
        <f ca="1"/>
        <v>-195.66912949860097</v>
      </c>
      <c r="BR88" s="45">
        <f ca="1"/>
        <v>-237.08973258662223</v>
      </c>
      <c r="BS88" s="45">
        <f ca="1"/>
        <v>-244.96012938702108</v>
      </c>
      <c r="BT88" s="45">
        <f ca="1"/>
        <v>-182.83803760612014</v>
      </c>
      <c r="BU88" s="45">
        <f ca="1"/>
        <v>-160.88669225800038</v>
      </c>
      <c r="BV88" s="45">
        <f ca="1"/>
        <v>-159.61789836263657</v>
      </c>
      <c r="BW88" s="45">
        <f ca="1"/>
        <v>-142.17727560985088</v>
      </c>
      <c r="BX88" s="45">
        <f ca="1"/>
        <v>-151.35430093574524</v>
      </c>
      <c r="BY88" s="45">
        <f ca="1"/>
        <v>-190.94121949458119</v>
      </c>
      <c r="BZ88" s="45">
        <f ca="1"/>
        <v>-200.16827358806131</v>
      </c>
      <c r="CA88" s="45">
        <f ca="1"/>
        <v>-213.44426500582694</v>
      </c>
      <c r="CB88" s="45">
        <f ca="1"/>
        <v>-228.4559897364378</v>
      </c>
      <c r="CC88" s="45">
        <f ca="1"/>
        <v>-224.96843020737168</v>
      </c>
      <c r="CD88" s="45">
        <f ca="1"/>
        <v>-228.24479613327981</v>
      </c>
      <c r="CE88" s="45">
        <f ca="1"/>
        <v>-233.28071372234822</v>
      </c>
      <c r="CF88" s="45">
        <f ca="1"/>
        <v>-241.36754572594168</v>
      </c>
      <c r="CG88" s="45">
        <f ca="1"/>
        <v>-243.17310560631756</v>
      </c>
      <c r="CH88" s="45">
        <f ca="1"/>
        <v>-238.72494202041631</v>
      </c>
      <c r="CI88" s="45">
        <f ca="1"/>
        <v>-261.6827784628868</v>
      </c>
      <c r="CJ88" s="45">
        <f ca="1"/>
        <v>-287.58035817730428</v>
      </c>
      <c r="CK88" s="45">
        <f ca="1"/>
        <v>-386.10759316301346</v>
      </c>
      <c r="CL88" s="45">
        <f ca="1"/>
        <v>-397.92814139914509</v>
      </c>
      <c r="CM88" s="45">
        <f ca="1"/>
        <v>-381.62020817613603</v>
      </c>
      <c r="CN88" s="45">
        <f ca="1"/>
        <v>-420.18022447061543</v>
      </c>
      <c r="CO88" s="45">
        <f ca="1"/>
        <v>-398.47386747825146</v>
      </c>
      <c r="CP88" s="45">
        <f ca="1"/>
        <v>-328.88561588978769</v>
      </c>
      <c r="CQ88" s="45">
        <f ca="1"/>
        <v>-244.0030727237463</v>
      </c>
      <c r="CR88" s="45">
        <f ca="1"/>
        <v>-170.73441868841644</v>
      </c>
      <c r="CS88" s="45">
        <f ca="1"/>
        <v>-153.66806197690963</v>
      </c>
      <c r="CT88" s="45">
        <f ca="1"/>
        <v>-119.43765455687046</v>
      </c>
      <c r="CU88" s="45">
        <f ca="1"/>
        <v>-116.26182970285417</v>
      </c>
      <c r="CV88" s="45">
        <f ca="1"/>
        <v>-132.3095528461933</v>
      </c>
      <c r="CW88" s="45">
        <f ca="1"/>
        <v>-68.621435233473761</v>
      </c>
      <c r="CX88" s="45">
        <f ca="1"/>
        <v>-53.10846378970146</v>
      </c>
      <c r="CY88" s="45">
        <f ca="1"/>
        <v>-51.427457005143168</v>
      </c>
      <c r="CZ88" s="45">
        <f ca="1"/>
        <v>-57.766481614708901</v>
      </c>
      <c r="DA88" s="45">
        <f ca="1"/>
        <v>-74.68715545475483</v>
      </c>
      <c r="DB88" s="45">
        <f ca="1"/>
        <v>-82.015571751594521</v>
      </c>
      <c r="DC88" s="45">
        <f ca="1"/>
        <v>-68.784013865590097</v>
      </c>
      <c r="DD88" s="45">
        <f ca="1"/>
        <v>-63.710424136281013</v>
      </c>
      <c r="DE88" s="45">
        <f ca="1"/>
        <v>-60.449069012045861</v>
      </c>
      <c r="DF88" s="45">
        <f ca="1"/>
        <v>-54.820809558629982</v>
      </c>
      <c r="DG88" s="45">
        <f ca="1"/>
        <v>-45.119399062871942</v>
      </c>
      <c r="DH88" s="45">
        <f ca="1"/>
        <v>-46.254819966912279</v>
      </c>
      <c r="DI88" s="45">
        <f ca="1"/>
        <v>-48.081810597896578</v>
      </c>
      <c r="DJ88" s="45">
        <f ca="1"/>
        <v>-49.787632993698111</v>
      </c>
      <c r="DK88" s="45">
        <f ca="1"/>
        <v>-49.154490800738344</v>
      </c>
      <c r="DL88" s="45">
        <f ca="1"/>
        <v>-49.544113483071335</v>
      </c>
      <c r="DM88" s="45">
        <f ca="1"/>
        <v>-49.528390129327768</v>
      </c>
      <c r="DN88" s="45">
        <f ca="1"/>
        <v>-49.090788446545602</v>
      </c>
      <c r="DO88" s="45">
        <f ca="1"/>
        <v>-49.178475953578953</v>
      </c>
      <c r="DP88" s="45">
        <f ca="1"/>
        <v>-49.632440106868735</v>
      </c>
      <c r="DQ88" s="45">
        <f ca="1"/>
        <v>-46.782439671397213</v>
      </c>
      <c r="DR88" s="45">
        <f ca="1"/>
        <v>-45.619719534277927</v>
      </c>
      <c r="DS88" s="45">
        <f ca="1"/>
        <v>-47.515688926935191</v>
      </c>
      <c r="DT88" s="45">
        <f ca="1"/>
        <v>-49.576293784260756</v>
      </c>
      <c r="DU88" s="45">
        <f ca="1"/>
        <v>-60.002710235714908</v>
      </c>
      <c r="DV88" s="45">
        <f ca="1"/>
        <v>-59.666601585865017</v>
      </c>
      <c r="DW88" s="45">
        <f ca="1"/>
        <v>-58.717223832726475</v>
      </c>
      <c r="DX88" s="45">
        <f ca="1"/>
        <v>-57.140977793812745</v>
      </c>
      <c r="DY88" s="45">
        <f ca="1"/>
        <v>-59.485050358176238</v>
      </c>
      <c r="DZ88" s="45">
        <f ca="1"/>
        <v>-61.797442242145529</v>
      </c>
      <c r="EA88" s="45">
        <f ca="1"/>
        <v>-48.898346739649782</v>
      </c>
      <c r="EB88" s="45">
        <f ca="1"/>
        <v>-44.038003484725955</v>
      </c>
      <c r="EC88" s="45">
        <f ca="1"/>
        <v>-39.416843073368078</v>
      </c>
      <c r="ED88" s="45">
        <f ca="1"/>
        <v>-38.725009482502934</v>
      </c>
      <c r="EE88" s="45">
        <f ca="1"/>
        <v>-36.685655706763271</v>
      </c>
      <c r="EF88" s="45">
        <f ca="1"/>
        <v>-38.85535119223595</v>
      </c>
      <c r="EG88" s="45">
        <f ca="1"/>
        <v>-40.347282237887391</v>
      </c>
      <c r="EH88" s="45">
        <f ca="1"/>
        <v>-44.022760859131807</v>
      </c>
      <c r="EI88" s="45">
        <f ca="1"/>
        <v>-43.85071246886254</v>
      </c>
      <c r="EJ88" s="45">
        <f ca="1"/>
        <v>-43.408003962278364</v>
      </c>
      <c r="EK88" s="45">
        <f ca="1"/>
        <v>-44.670127894759169</v>
      </c>
      <c r="EL88" s="45">
        <f ca="1"/>
        <v>-46.292434432029715</v>
      </c>
      <c r="EM88" s="45">
        <f ca="1"/>
        <v>-49.887182395339018</v>
      </c>
      <c r="EN88" s="45">
        <f ca="1"/>
        <v>-47.258822902679448</v>
      </c>
      <c r="EO88" s="45">
        <f ca="1"/>
        <v>-43.896008962869644</v>
      </c>
      <c r="EP88" s="45">
        <f ca="1"/>
        <v>-40.784001461982726</v>
      </c>
      <c r="EQ88" s="45">
        <f ca="1"/>
        <v>-38.888322649717338</v>
      </c>
      <c r="ER88" s="45">
        <f ca="1"/>
        <v>-36.018219042539592</v>
      </c>
      <c r="ES88" s="45">
        <f ca="1"/>
        <v>-36.260938744187357</v>
      </c>
      <c r="ET88" s="45">
        <f ca="1"/>
        <v>-38.953153740286822</v>
      </c>
      <c r="EU88" s="45">
        <f ca="1"/>
        <v>-39.176982766032232</v>
      </c>
      <c r="EV88" s="45">
        <f ca="1"/>
        <v>-40.061925919771205</v>
      </c>
      <c r="EW88" s="45">
        <f ca="1"/>
        <v>-40.670680316329005</v>
      </c>
      <c r="EX88" s="45">
        <f ca="1"/>
        <v>-39.992288390278809</v>
      </c>
      <c r="EY88" s="45">
        <f ca="1"/>
        <v>-40.823241587281217</v>
      </c>
      <c r="EZ88" s="45">
        <f ca="1"/>
        <v>-41.522037744164457</v>
      </c>
      <c r="FA88" s="45">
        <f ca="1"/>
        <v>-41.991376476049417</v>
      </c>
      <c r="FB88" s="45">
        <f ca="1"/>
        <v>-40.995583732485777</v>
      </c>
      <c r="FC88" s="45">
        <f ca="1"/>
        <v>-42.380759468555446</v>
      </c>
      <c r="FD88" s="45">
        <f ca="1"/>
        <v>-44.318657645344722</v>
      </c>
      <c r="FE88" s="45">
        <f ca="1"/>
        <v>-43.294626841306695</v>
      </c>
      <c r="FF88" s="45">
        <f ca="1"/>
        <v>-44.933318674683569</v>
      </c>
      <c r="FG88" s="45">
        <f ca="1"/>
        <v>-48.805391913294791</v>
      </c>
      <c r="FH88" s="45">
        <f ca="1"/>
        <v>-51.947128007292747</v>
      </c>
      <c r="FI88" s="45">
        <f ca="1"/>
        <v>-56.486352569103246</v>
      </c>
      <c r="FJ88" s="45">
        <f ca="1"/>
        <v>-54.159040314912787</v>
      </c>
      <c r="FK88" s="45">
        <f ca="1"/>
        <v>-48.752125745773313</v>
      </c>
      <c r="FL88" s="45">
        <f ca="1"/>
        <v>-52.263229352951051</v>
      </c>
      <c r="FM88" s="45">
        <f ca="1"/>
        <v>-52.997077552199372</v>
      </c>
      <c r="FN88" s="45">
        <f ca="1"/>
        <v>-52.110033965826034</v>
      </c>
      <c r="FO88" s="45">
        <f ca="1"/>
        <v>-49.945166831851004</v>
      </c>
      <c r="FP88" s="45">
        <f ca="1"/>
        <v>-55.756785581231121</v>
      </c>
      <c r="FQ88" s="45">
        <f ca="1"/>
        <v>-69.709956625938418</v>
      </c>
      <c r="FR88" s="45">
        <f ca="1"/>
        <v>-72.388449181318279</v>
      </c>
      <c r="FS88" s="45">
        <f ca="1"/>
        <v>-73.09627638101577</v>
      </c>
      <c r="FT88" s="45">
        <f ca="1"/>
        <v>-64.398745085239412</v>
      </c>
      <c r="FU88" s="45">
        <f ca="1"/>
        <v>-62.149976796627058</v>
      </c>
      <c r="FV88" s="45">
        <f ca="1"/>
        <v>-60.129420090794575</v>
      </c>
      <c r="FW88" s="45">
        <f ca="1"/>
        <v>-58.615177226424215</v>
      </c>
      <c r="FX88" s="45">
        <f ca="1"/>
        <v>-56.022167899489396</v>
      </c>
      <c r="FY88" s="45">
        <f ca="1"/>
        <v>-53.867161311626433</v>
      </c>
      <c r="FZ88" s="45">
        <f ca="1"/>
        <v>-53.5251211385727</v>
      </c>
      <c r="GA88" s="45">
        <f ca="1"/>
        <v>-49.172379566431054</v>
      </c>
      <c r="GB88" s="45">
        <f ca="1"/>
        <v>-43.693325065851219</v>
      </c>
      <c r="GC88" s="45">
        <f ca="1"/>
        <v>-44.052366826176637</v>
      </c>
      <c r="GD88" s="45">
        <f ca="1"/>
        <v>-42.553114396095282</v>
      </c>
      <c r="GE88" s="45">
        <f ca="1"/>
        <v>-45.232642559409136</v>
      </c>
      <c r="GF88" s="45">
        <f ca="1"/>
        <v>-46.793600757002835</v>
      </c>
      <c r="GG88" s="45">
        <f ca="1"/>
        <v>-45.133539584398278</v>
      </c>
      <c r="GH88" s="45">
        <f ca="1"/>
        <v>-41.250529583215709</v>
      </c>
      <c r="GI88" s="45">
        <f ca="1"/>
        <v>-37.795980659127231</v>
      </c>
      <c r="GJ88" s="45">
        <f ca="1"/>
        <v>-35.399922028899191</v>
      </c>
      <c r="GK88" s="45">
        <f ca="1"/>
        <v>-35.821664317369461</v>
      </c>
      <c r="GL88" s="45">
        <f ca="1"/>
        <v>-37.956337651491168</v>
      </c>
      <c r="GM88" s="45">
        <f ca="1"/>
        <v>-41.326229198336598</v>
      </c>
      <c r="GN88" s="45">
        <f ca="1"/>
        <v>-40.77026869714259</v>
      </c>
      <c r="GO88" s="45">
        <f ca="1"/>
        <v>-40.802523430824287</v>
      </c>
      <c r="GP88" s="45">
        <f ca="1"/>
        <v>-41.397135592341414</v>
      </c>
      <c r="GQ88" s="45">
        <f ca="1"/>
        <v>-42.406590039491654</v>
      </c>
      <c r="GR88" s="45">
        <f ca="1"/>
        <v>-46.027876251459119</v>
      </c>
      <c r="GS88" s="45">
        <f ca="1"/>
        <v>-49.120091008782381</v>
      </c>
      <c r="GT88" s="45">
        <f ca="1"/>
        <v>-49.855960643053066</v>
      </c>
      <c r="GU88" s="45">
        <f ca="1"/>
        <v>-51.797523065805429</v>
      </c>
      <c r="GV88" s="45">
        <f ca="1"/>
        <v>-54.047738497376436</v>
      </c>
      <c r="GW88" s="45">
        <f ca="1"/>
        <v>-55.640395397067081</v>
      </c>
      <c r="GX88" s="45">
        <f ca="1"/>
        <v>-55.608807845115663</v>
      </c>
      <c r="GY88" s="45">
        <f ca="1"/>
        <v>-51.92933585381509</v>
      </c>
      <c r="GZ88" s="45">
        <f ca="1"/>
        <v>-52.168194335103045</v>
      </c>
      <c r="HA88" s="45">
        <f ca="1"/>
        <v>-51.388970405459403</v>
      </c>
      <c r="HB88" s="45">
        <f ca="1"/>
        <v>-44.503033488273623</v>
      </c>
      <c r="HC88" s="45">
        <f ca="1"/>
        <v>-42.854265438437473</v>
      </c>
      <c r="HD88" s="45">
        <f ca="1"/>
        <v>-44.291693407893185</v>
      </c>
      <c r="HE88" s="45">
        <f ca="1"/>
        <v>-44.368930555343624</v>
      </c>
      <c r="HF88" s="45">
        <f ca="1"/>
        <v>-47.691666888117787</v>
      </c>
      <c r="HG88" s="45">
        <f ca="1"/>
        <v>-49.679166073441507</v>
      </c>
      <c r="HH88" s="45">
        <f ca="1"/>
        <v>-48.500586542010296</v>
      </c>
      <c r="HI88" s="45">
        <f ca="1"/>
        <v>-49.223312396049486</v>
      </c>
      <c r="HJ88" s="45">
        <f ca="1"/>
        <v>-46.776507586479177</v>
      </c>
      <c r="HK88" s="45">
        <f ca="1"/>
        <v>-60.703618455767639</v>
      </c>
      <c r="HL88" s="45">
        <f ca="1"/>
        <v>-62.052198900222777</v>
      </c>
      <c r="HM88" s="45">
        <f ca="1"/>
        <v>-52.285565345764162</v>
      </c>
      <c r="HN88" s="45">
        <f ca="1"/>
        <v>-50.265387109398837</v>
      </c>
      <c r="HO88" s="45">
        <f ca="1"/>
        <v>-47.605596233963965</v>
      </c>
      <c r="HP88" s="45">
        <f ca="1"/>
        <v>-46.133044093251229</v>
      </c>
      <c r="HQ88" s="45">
        <f ca="1"/>
        <v>-70.720303575038912</v>
      </c>
      <c r="HR88" s="45">
        <f ca="1"/>
        <v>-68.898508569955823</v>
      </c>
      <c r="HS88" s="45">
        <f ca="1"/>
        <v>-63.176233356356612</v>
      </c>
      <c r="HT88" s="45">
        <f ca="1"/>
        <v>-60.540323549032216</v>
      </c>
      <c r="HU88" s="45">
        <f ca="1"/>
        <v>-54.255267222404477</v>
      </c>
      <c r="HV88" s="45">
        <f ca="1"/>
        <v>-64.706439222216616</v>
      </c>
      <c r="HW88" s="45">
        <f ca="1"/>
        <v>-65.085175793766965</v>
      </c>
      <c r="HX88" s="45">
        <f ca="1"/>
        <v>-60.602437199473371</v>
      </c>
      <c r="HY88" s="45">
        <f ca="1"/>
        <v>-58.143332005023957</v>
      </c>
      <c r="HZ88" s="45">
        <f ca="1"/>
        <v>-59.073198703527453</v>
      </c>
      <c r="IA88" s="45">
        <f ca="1"/>
        <v>-57.239302788257596</v>
      </c>
      <c r="IB88" s="45">
        <f ca="1"/>
        <v>-52.139404175996788</v>
      </c>
      <c r="IC88" s="45">
        <f ca="1"/>
        <v>-49.955531086325642</v>
      </c>
      <c r="ID88" s="45">
        <f ca="1"/>
        <v>-50.990227288126952</v>
      </c>
      <c r="IE88" s="45">
        <f ca="1"/>
        <v>-49.855976445317268</v>
      </c>
      <c r="IF88" s="45">
        <f ca="1"/>
        <v>-57.109662042140968</v>
      </c>
      <c r="IG88" s="45">
        <f ca="1"/>
        <v>-70.98291049718857</v>
      </c>
      <c r="IH88" s="45">
        <f ca="1"/>
        <v>-70.151201513051987</v>
      </c>
      <c r="II88" s="45">
        <f ca="1"/>
        <v>-76.24160681152344</v>
      </c>
      <c r="IJ88" s="45">
        <f ca="1"/>
        <v>-82.501339211344714</v>
      </c>
      <c r="IK88" s="45">
        <f ca="1"/>
        <v>-75.620095082640646</v>
      </c>
      <c r="IL88" s="45">
        <f ca="1"/>
        <v>-65.610925541043287</v>
      </c>
      <c r="IM88" s="45">
        <f ca="1"/>
        <v>-62.560199490308769</v>
      </c>
      <c r="IN88" s="45">
        <f ca="1"/>
        <v>-67.486623568892497</v>
      </c>
      <c r="IO88" s="45">
        <f ca="1"/>
        <v>-63.089249467849719</v>
      </c>
      <c r="IP88" s="45">
        <f ca="1"/>
        <v>-72.12038566303255</v>
      </c>
      <c r="IQ88" s="45">
        <f ca="1"/>
        <v>-73.098482879042649</v>
      </c>
      <c r="IR88" s="45">
        <f ca="1"/>
        <v>-84.392853047132505</v>
      </c>
      <c r="IS88" s="45">
        <f ca="1"/>
        <v>-77.455809544920911</v>
      </c>
      <c r="IT88" s="45">
        <f ca="1"/>
        <v>-67.156820149898522</v>
      </c>
      <c r="IU88" s="45">
        <f ca="1"/>
        <v>-63.093131294369698</v>
      </c>
      <c r="IV88" s="45">
        <f ca="1"/>
        <v>-63.732942537188521</v>
      </c>
      <c r="IW88" s="45">
        <f ca="1"/>
        <v>-47.056037898778904</v>
      </c>
      <c r="IX88" s="45">
        <f ca="1"/>
        <v>-45.331510648488987</v>
      </c>
      <c r="IY88" s="45">
        <f ca="1"/>
        <v>-45.849444910764703</v>
      </c>
      <c r="IZ88" s="45">
        <f ca="1"/>
        <v>-49.020174374818801</v>
      </c>
      <c r="JA88" s="45">
        <f ca="1"/>
        <v>-55.936006533026692</v>
      </c>
      <c r="JB88" s="45">
        <f ca="1"/>
        <v>-64.010428265929221</v>
      </c>
      <c r="JC88" s="45">
        <f ca="1"/>
        <v>-62.222245899915706</v>
      </c>
      <c r="JD88" s="45">
        <f ca="1"/>
        <v>-62.590861278057105</v>
      </c>
      <c r="JE88" s="45">
        <f ca="1"/>
        <v>-56.873139356970789</v>
      </c>
      <c r="JF88" s="45">
        <f ca="1"/>
        <v>-48.320348762392996</v>
      </c>
      <c r="JG88" s="45">
        <f ca="1"/>
        <v>-47.318125071525564</v>
      </c>
      <c r="JH88" s="45">
        <f ca="1"/>
        <v>-46.207960965991028</v>
      </c>
      <c r="JI88" s="45">
        <f ca="1"/>
        <v>-46.027832229614262</v>
      </c>
      <c r="JJ88" s="45">
        <f ca="1"/>
        <v>-55.363612542152403</v>
      </c>
      <c r="JK88" s="45">
        <f ca="1"/>
        <v>-59.989424178361894</v>
      </c>
      <c r="JL88" s="45">
        <f ca="1"/>
        <v>-55.322396155476561</v>
      </c>
      <c r="JM88" s="45">
        <f ca="1"/>
        <v>-46.781174613595013</v>
      </c>
      <c r="JN88" s="45">
        <f ca="1"/>
        <v>-45.293949335455892</v>
      </c>
      <c r="JO88" s="45">
        <f ca="1"/>
        <v>-46.228705080509187</v>
      </c>
      <c r="JP88" s="45">
        <f ca="1"/>
        <v>-47.914309937834744</v>
      </c>
      <c r="JQ88" s="45">
        <f ca="1"/>
        <v>-49.567139399051669</v>
      </c>
      <c r="JR88" s="45">
        <f ca="1"/>
        <v>-59.196932493925097</v>
      </c>
      <c r="JS88" s="45">
        <f ca="1"/>
        <v>-60.797627740621571</v>
      </c>
      <c r="JT88" s="45">
        <f ca="1"/>
        <v>-62.177168925046921</v>
      </c>
      <c r="JU88" s="45">
        <f ca="1"/>
        <v>-61.555793910980228</v>
      </c>
      <c r="JV88" s="45">
        <f ca="1"/>
        <v>-58.6508612780571</v>
      </c>
      <c r="JW88" s="45">
        <f ca="1"/>
        <v>-56.777323745727543</v>
      </c>
      <c r="JX88" s="45">
        <f ca="1"/>
        <v>-56.016384005308147</v>
      </c>
      <c r="JY88" s="45">
        <f ca="1"/>
        <v>-58.841258878946306</v>
      </c>
      <c r="JZ88" s="45">
        <f ca="1"/>
        <v>-63.805693394184111</v>
      </c>
      <c r="KA88" s="45">
        <f ca="1"/>
        <v>-65.669354858994467</v>
      </c>
      <c r="KB88" s="45">
        <f ca="1"/>
        <v>-69.54187365329264</v>
      </c>
      <c r="KC88" s="45">
        <f ca="1"/>
        <v>-72.576338817954067</v>
      </c>
      <c r="KD88" s="45">
        <f ca="1"/>
        <v>-76.980423012852697</v>
      </c>
      <c r="KE88" s="45">
        <f ca="1"/>
        <v>-68.290640396714224</v>
      </c>
      <c r="KF88" s="45">
        <f ca="1"/>
        <v>-79.44871879053116</v>
      </c>
      <c r="KG88" s="45">
        <f ca="1"/>
        <v>-82.320530187964437</v>
      </c>
      <c r="KH88" s="45">
        <f ca="1"/>
        <v>-85.314937832117081</v>
      </c>
      <c r="KI88" s="45">
        <f ca="1"/>
        <v>-84.554925049781801</v>
      </c>
      <c r="KJ88" s="45">
        <f ca="1"/>
        <v>-86.509195937037447</v>
      </c>
      <c r="KK88" s="45">
        <f ca="1"/>
        <v>-90.202692579984671</v>
      </c>
      <c r="KL88" s="45">
        <f ca="1"/>
        <v>-90.487900313973427</v>
      </c>
      <c r="KM88" s="45">
        <f ca="1"/>
        <v>-84.689335868477841</v>
      </c>
      <c r="KN88" s="45">
        <f ca="1"/>
        <v>-88.811984789729124</v>
      </c>
      <c r="KO88" s="45">
        <f ca="1"/>
        <v>-87.14649406039716</v>
      </c>
      <c r="KP88" s="45">
        <f ca="1"/>
        <v>-85.286345237493506</v>
      </c>
      <c r="KQ88" s="45">
        <f ca="1"/>
        <v>-87.933940767884238</v>
      </c>
      <c r="KR88" s="45">
        <f ca="1"/>
        <v>-91.421819771170632</v>
      </c>
      <c r="KS88" s="45">
        <f ca="1"/>
        <v>-75.284354493975613</v>
      </c>
      <c r="KT88" s="45">
        <f ca="1"/>
        <v>-74.03905458664893</v>
      </c>
      <c r="KU88" s="45">
        <f ca="1"/>
        <v>-74.239919697880723</v>
      </c>
      <c r="KV88" s="45">
        <f ca="1"/>
        <v>-71.314578226923942</v>
      </c>
      <c r="KW88" s="45">
        <f ca="1"/>
        <v>-72.033222147583984</v>
      </c>
      <c r="KX88" s="45">
        <f ca="1"/>
        <v>-73.8665937062502</v>
      </c>
      <c r="KY88" s="45">
        <f ca="1"/>
        <v>-75.289851417779914</v>
      </c>
      <c r="KZ88" s="45">
        <f ca="1"/>
        <v>-74.627495338439928</v>
      </c>
      <c r="LA88" s="45">
        <f ca="1"/>
        <v>-72.729331274986293</v>
      </c>
      <c r="LB88" s="45">
        <f ca="1"/>
        <v>-76.828447425723084</v>
      </c>
      <c r="LC88" s="45">
        <f ca="1"/>
        <v>-75.804237472295753</v>
      </c>
      <c r="LD88" s="45">
        <f ca="1"/>
        <v>-60.743943604826924</v>
      </c>
      <c r="LE88" s="45">
        <f ca="1"/>
        <v>-54.599808322668089</v>
      </c>
      <c r="LF88" s="45">
        <f ca="1"/>
        <v>-54.841777279853822</v>
      </c>
      <c r="LG88" s="45">
        <f ca="1"/>
        <v>-54.120011252760889</v>
      </c>
      <c r="LH88" s="45">
        <f ca="1"/>
        <v>-54.965728650808337</v>
      </c>
      <c r="LI88" s="45">
        <f ca="1"/>
        <v>-57.532926973700526</v>
      </c>
      <c r="LJ88" s="45">
        <f ca="1"/>
        <v>-61.297704392552376</v>
      </c>
      <c r="LK88" s="45">
        <f ca="1"/>
        <v>-63.548579982519158</v>
      </c>
      <c r="LL88" s="45">
        <f ca="1"/>
        <v>-63.579448507070545</v>
      </c>
      <c r="LM88" s="45">
        <f ca="1"/>
        <v>-64.84825994658469</v>
      </c>
      <c r="LN88" s="45">
        <f ca="1"/>
        <v>-65.166351248979566</v>
      </c>
      <c r="LO88" s="45">
        <f ca="1"/>
        <v>-62.529956387162208</v>
      </c>
      <c r="LP88" s="45">
        <f ca="1"/>
        <v>-62.305627937316892</v>
      </c>
      <c r="LQ88" s="45">
        <f ca="1"/>
        <v>-60.171637980580321</v>
      </c>
      <c r="LR88" s="45">
        <f ca="1"/>
        <v>-65.471484072923658</v>
      </c>
      <c r="LS88" s="45">
        <f ca="1"/>
        <v>-75.405394947886464</v>
      </c>
      <c r="LT88" s="45">
        <f ca="1"/>
        <v>-79.144610379457475</v>
      </c>
      <c r="LU88" s="45">
        <f ca="1"/>
        <v>-78.69603176105025</v>
      </c>
      <c r="LV88" s="45">
        <f ca="1"/>
        <v>-76.792072172880182</v>
      </c>
      <c r="LW88" s="45">
        <f ca="1"/>
        <v>-76.056870633363701</v>
      </c>
      <c r="LX88" s="45">
        <f ca="1"/>
        <v>-73.116958522439006</v>
      </c>
      <c r="LY88" s="45">
        <f ca="1"/>
        <v>-72.108567073941231</v>
      </c>
      <c r="LZ88" s="45">
        <f ca="1"/>
        <v>-70.816960348486901</v>
      </c>
      <c r="MA88" s="45">
        <f ca="1"/>
        <v>-66.881326709866514</v>
      </c>
      <c r="MB88" s="45">
        <f ca="1"/>
        <v>-71.665603314042073</v>
      </c>
      <c r="MC88" s="45">
        <f ca="1"/>
        <v>-74.708003654003136</v>
      </c>
      <c r="MD88" s="45">
        <f ca="1"/>
        <v>-78.445901114463823</v>
      </c>
      <c r="ME88" s="45">
        <f ca="1"/>
        <v>-73.070716964483282</v>
      </c>
      <c r="MF88" s="45">
        <f ca="1"/>
        <v>-80.026650032877924</v>
      </c>
      <c r="MG88" s="45">
        <f ca="1"/>
        <v>-77.122634553551691</v>
      </c>
      <c r="MH88" s="45">
        <f ca="1"/>
        <v>-81.743829069733621</v>
      </c>
      <c r="MI88" s="45">
        <f ca="1"/>
        <v>-70.879297773957276</v>
      </c>
      <c r="MJ88" s="45">
        <f ca="1"/>
        <v>-59.476070753931999</v>
      </c>
      <c r="MK88" s="45">
        <f ca="1"/>
        <v>-60.157576569199563</v>
      </c>
      <c r="ML88" s="45">
        <f ca="1"/>
        <v>-64.1789182368517</v>
      </c>
      <c r="MM88" s="45">
        <f ca="1"/>
        <v>-63.050999495983113</v>
      </c>
      <c r="MN88" s="45">
        <f ca="1"/>
        <v>-70.337848762869811</v>
      </c>
      <c r="MO88" s="45">
        <f ca="1"/>
        <v>-77.72189135205744</v>
      </c>
      <c r="MP88" s="45">
        <f ca="1"/>
        <v>-86.251150131225586</v>
      </c>
      <c r="MQ88" s="45">
        <f ca="1"/>
        <v>-91.016155806064603</v>
      </c>
      <c r="MR88" s="45">
        <f ca="1"/>
        <v>-89.317870507121057</v>
      </c>
      <c r="MS88" s="45">
        <f ca="1"/>
        <v>-81.959223453998547</v>
      </c>
      <c r="MT88" s="45">
        <f ca="1"/>
        <v>-77.021584140539176</v>
      </c>
      <c r="MU88" s="45">
        <f ca="1"/>
        <v>-78.30450835955142</v>
      </c>
      <c r="MV88" s="45">
        <f ca="1"/>
        <v>-77.892177844882013</v>
      </c>
      <c r="MW88" s="45">
        <f ca="1"/>
        <v>-74.561297928571719</v>
      </c>
      <c r="MX88" s="45">
        <f ca="1"/>
        <v>-77.204965545773504</v>
      </c>
      <c r="MY88" s="45">
        <f ca="1"/>
        <v>-87.166615731358533</v>
      </c>
      <c r="MZ88" s="45">
        <f ca="1"/>
        <v>-94.806823381185524</v>
      </c>
      <c r="NA88" s="45">
        <f ca="1"/>
        <v>-97.660873119950281</v>
      </c>
      <c r="NB88" s="45">
        <f ca="1"/>
        <v>-95.613908966660503</v>
      </c>
      <c r="NC88" s="45">
        <f ca="1"/>
        <v>-96.538871968150133</v>
      </c>
      <c r="ND88" s="45">
        <f ca="1"/>
        <v>-92.677487149596203</v>
      </c>
      <c r="NE88" s="45">
        <f ca="1"/>
        <v>-94.788310893893254</v>
      </c>
      <c r="NF88" s="45">
        <f ca="1"/>
        <v>-99.005406045079255</v>
      </c>
      <c r="NG88" s="45">
        <f ca="1"/>
        <v>-96.426122333407392</v>
      </c>
      <c r="NH88" s="45">
        <f ca="1"/>
        <v>-96.039167745828649</v>
      </c>
      <c r="NI88" s="45">
        <f ca="1"/>
        <v>-100.63602138113974</v>
      </c>
      <c r="NJ88" s="45">
        <f ca="1"/>
        <v>-111.53243100595475</v>
      </c>
      <c r="NK88" s="45">
        <f ca="1"/>
        <v>-116.57310731792451</v>
      </c>
      <c r="NL88" s="45">
        <f ca="1"/>
        <v>-106.11102022933962</v>
      </c>
      <c r="NM88" s="45">
        <f ca="1"/>
        <v>-94.697883359909056</v>
      </c>
      <c r="NN88" s="45">
        <f ca="1"/>
        <v>-95.106213200330743</v>
      </c>
      <c r="NO88" s="45">
        <f ca="1"/>
        <v>-99.151453522324559</v>
      </c>
      <c r="NP88" s="45">
        <f ca="1"/>
        <v>-97.665058618426343</v>
      </c>
      <c r="NQ88" s="45">
        <f ca="1"/>
        <v>-100.50283853757382</v>
      </c>
      <c r="NR88" s="45">
        <f ca="1"/>
        <v>-111.59863937211038</v>
      </c>
      <c r="NS88" s="45">
        <f ca="1"/>
        <v>-117.90738642239572</v>
      </c>
      <c r="NT88" s="45">
        <f ca="1"/>
        <v>-114.4240031911135</v>
      </c>
      <c r="NU88" s="45">
        <f ca="1"/>
        <v>-113.75451996266844</v>
      </c>
      <c r="NV88" s="45">
        <f ca="1"/>
        <v>-117.4907710021734</v>
      </c>
      <c r="NW88" s="45">
        <f ca="1"/>
        <v>-117.6692081439495</v>
      </c>
      <c r="NX88" s="45">
        <f ca="1"/>
        <v>-111.4259682995081</v>
      </c>
      <c r="NY88" s="45">
        <f ca="1"/>
        <v>-101.74038996195794</v>
      </c>
      <c r="NZ88" s="45">
        <f ca="1"/>
        <v>-104.43061408829688</v>
      </c>
      <c r="OA88" s="45">
        <f ca="1"/>
        <v>-108.28166378498078</v>
      </c>
      <c r="OB88" s="45">
        <f ca="1"/>
        <v>-105.73141933333875</v>
      </c>
      <c r="OC88" s="45">
        <f ca="1"/>
        <v>-113.35615312373639</v>
      </c>
      <c r="OD88" s="45">
        <f ca="1"/>
        <v>-109.24867882883547</v>
      </c>
      <c r="OE88" s="45">
        <f ca="1"/>
        <v>-99.914290877819056</v>
      </c>
      <c r="OF88" s="45">
        <f ca="1"/>
        <v>-103.9219002581835</v>
      </c>
      <c r="OG88" s="45">
        <f ca="1"/>
        <v>-106.38749324619772</v>
      </c>
      <c r="OH88" s="45">
        <f ca="1"/>
        <v>-122.14780989718437</v>
      </c>
      <c r="OI88" s="45">
        <f ca="1"/>
        <v>-129.80309578621387</v>
      </c>
      <c r="OJ88" s="45">
        <f ca="1"/>
        <v>-141.10210141897204</v>
      </c>
      <c r="OK88" s="45">
        <f ca="1"/>
        <v>-145.53845610773564</v>
      </c>
      <c r="OL88" s="45">
        <f ca="1"/>
        <v>-130.05643888652321</v>
      </c>
      <c r="OM88" s="45">
        <f ca="1"/>
        <v>-114.97819706141949</v>
      </c>
      <c r="ON88" s="45">
        <f ca="1"/>
        <v>-114.33435592758654</v>
      </c>
      <c r="OO88" s="45">
        <f ca="1"/>
        <v>-116.47211580228806</v>
      </c>
      <c r="OP88" s="45">
        <f ca="1"/>
        <v>-116.6690158472061</v>
      </c>
      <c r="OQ88" s="45">
        <f ca="1"/>
        <v>-121.11803160738944</v>
      </c>
      <c r="OR88" s="45">
        <f ca="1"/>
        <v>-117.34320032012461</v>
      </c>
      <c r="OS88" s="45">
        <f ca="1"/>
        <v>-113.7033017078638</v>
      </c>
      <c r="OT88" s="45">
        <f ca="1"/>
        <v>-113.36099699664115</v>
      </c>
      <c r="OU88" s="45">
        <f ca="1"/>
        <v>-107.63972087001802</v>
      </c>
      <c r="OV88" s="45">
        <f ca="1"/>
        <v>-105.54698132061958</v>
      </c>
      <c r="OW88" s="45">
        <f ca="1"/>
        <v>-98.210193619728102</v>
      </c>
      <c r="OX88" s="45">
        <f ca="1"/>
        <v>-111.57184515380858</v>
      </c>
      <c r="OY88" s="45">
        <f ca="1"/>
        <v>-140.80743562781811</v>
      </c>
      <c r="OZ88" s="45">
        <f ca="1"/>
        <v>-145.99729906761647</v>
      </c>
      <c r="PA88" s="45">
        <f ca="1"/>
        <v>-150.03593933618066</v>
      </c>
      <c r="PB88" s="45">
        <f ca="1"/>
        <v>-163.26561965155602</v>
      </c>
      <c r="PC88" s="45">
        <f ca="1"/>
        <v>-158.74331065607072</v>
      </c>
      <c r="PD88" s="45">
        <f ca="1"/>
        <v>-150.62514774441718</v>
      </c>
      <c r="PE88" s="45">
        <f ca="1"/>
        <v>-146.7186894484758</v>
      </c>
      <c r="PF88" s="45">
        <f ca="1"/>
        <v>-161.38076371264458</v>
      </c>
      <c r="PG88" s="45">
        <f ca="1"/>
        <v>-157.84596735906601</v>
      </c>
      <c r="PH88" s="45">
        <f ca="1"/>
        <v>-153.1022983933687</v>
      </c>
      <c r="PI88" s="45">
        <f ca="1"/>
        <v>-147.07662895011902</v>
      </c>
      <c r="PJ88" s="45">
        <f ca="1"/>
        <v>-143.87183807468415</v>
      </c>
      <c r="PK88" s="45">
        <f ca="1"/>
        <v>-145.57259521031381</v>
      </c>
      <c r="PL88" s="45">
        <f ca="1"/>
        <v>-135.90235560464859</v>
      </c>
      <c r="PM88" s="45">
        <f ca="1"/>
        <v>-139.81135214924811</v>
      </c>
      <c r="PN88" s="45">
        <f ca="1"/>
        <v>-161.35790503466131</v>
      </c>
      <c r="PO88" s="45">
        <f ca="1"/>
        <v>-144.34594835388663</v>
      </c>
      <c r="PP88" s="45">
        <f ca="1"/>
        <v>-141.25227573609351</v>
      </c>
      <c r="PQ88" s="45">
        <f ca="1"/>
        <v>-134.03880104780197</v>
      </c>
      <c r="PR88" s="45">
        <f ca="1"/>
        <v>-119.00191462779046</v>
      </c>
      <c r="PS88" s="45">
        <f ca="1"/>
        <v>-103.94960139012339</v>
      </c>
      <c r="PT88" s="45">
        <f ca="1"/>
        <v>-100.25933872008324</v>
      </c>
      <c r="PU88" s="45">
        <f ca="1"/>
        <v>-97.355784317851075</v>
      </c>
      <c r="PV88" s="45">
        <f ca="1"/>
        <v>-87.275806075811388</v>
      </c>
      <c r="PW88" s="45">
        <f ca="1"/>
        <v>-88.237012180447579</v>
      </c>
      <c r="PX88" s="45">
        <f ca="1"/>
        <v>-88.971908531188944</v>
      </c>
      <c r="PY88" s="45">
        <f ca="1"/>
        <v>-88.249793490171413</v>
      </c>
      <c r="PZ88" s="45">
        <f ca="1"/>
        <v>-85.852895748853697</v>
      </c>
      <c r="QA88" s="45">
        <f ca="1"/>
        <v>-86.04087609779836</v>
      </c>
      <c r="QB88" s="45">
        <f ca="1"/>
        <v>-90.569648712754244</v>
      </c>
      <c r="QC88" s="45">
        <f ca="1"/>
        <v>-89.881405609607697</v>
      </c>
      <c r="QD88" s="45">
        <f ca="1"/>
        <v>-93.13962449657916</v>
      </c>
      <c r="QE88" s="45">
        <f ca="1"/>
        <v>-95.687531564831744</v>
      </c>
      <c r="QF88" s="45">
        <f ca="1"/>
        <v>-87.521770861268067</v>
      </c>
      <c r="QG88" s="45">
        <f ca="1"/>
        <v>-86.904545821905131</v>
      </c>
      <c r="QH88" s="45">
        <f ca="1"/>
        <v>-82.265206219077101</v>
      </c>
      <c r="QI88" s="45">
        <f ca="1"/>
        <v>-75.022554362058628</v>
      </c>
      <c r="QJ88" s="45">
        <f ca="1"/>
        <v>-79.625289107561088</v>
      </c>
      <c r="QK88" s="45">
        <f ca="1"/>
        <v>-78.621955179572126</v>
      </c>
      <c r="QL88" s="45">
        <f ca="1"/>
        <v>-74.855307171344762</v>
      </c>
      <c r="QM88" s="45">
        <f ca="1"/>
        <v>-76.985764357566822</v>
      </c>
      <c r="QN88" s="45">
        <f ca="1"/>
        <v>-75.020267911314974</v>
      </c>
      <c r="QO88" s="45">
        <f ca="1"/>
        <v>-77.652143740057952</v>
      </c>
      <c r="QP88" s="45">
        <f ca="1"/>
        <v>-79.084560078978527</v>
      </c>
      <c r="QQ88" s="45">
        <f ca="1"/>
        <v>-72.313749355793021</v>
      </c>
      <c r="QR88" s="45">
        <f ca="1"/>
        <v>-74.908655314326282</v>
      </c>
      <c r="QS88" s="45">
        <f ca="1"/>
        <v>-71.574582314491252</v>
      </c>
      <c r="QT88" s="45">
        <f ca="1"/>
        <v>-65.08582867634297</v>
      </c>
      <c r="QU88" s="45">
        <f ca="1"/>
        <v>-60.512184558987627</v>
      </c>
      <c r="QV88" s="45">
        <f ca="1"/>
        <v>-64.69947624909878</v>
      </c>
      <c r="QW88" s="45">
        <f ca="1"/>
        <v>-69.508142475724199</v>
      </c>
      <c r="QX88" s="45">
        <f ca="1"/>
        <v>-70.708651268839859</v>
      </c>
      <c r="QY88" s="45">
        <f ca="1"/>
        <v>-72.388953915238375</v>
      </c>
      <c r="QZ88" s="45">
        <f ca="1"/>
        <v>-69.792931328415875</v>
      </c>
      <c r="RA88" s="45">
        <f ca="1"/>
        <v>-71.801160932898512</v>
      </c>
      <c r="RB88" s="45">
        <f ca="1"/>
        <v>-74.78137799382209</v>
      </c>
      <c r="RC88" s="45">
        <f ca="1"/>
        <v>-73.23378841912745</v>
      </c>
      <c r="RD88" s="45">
        <f ca="1"/>
        <v>-81.635321625113477</v>
      </c>
      <c r="RE88" s="45">
        <f ca="1"/>
        <v>-81.371654204607012</v>
      </c>
      <c r="RF88" s="45">
        <f ca="1"/>
        <v>-79.893847091436413</v>
      </c>
      <c r="RG88" s="45">
        <f ca="1"/>
        <v>-81.874331668376911</v>
      </c>
      <c r="RH88" s="45">
        <f ca="1"/>
        <v>-82.560857570171379</v>
      </c>
      <c r="RI88" s="45">
        <f ca="1"/>
        <v>-81.10422460579872</v>
      </c>
      <c r="RJ88" s="45">
        <f ca="1"/>
        <v>-85.446509665966062</v>
      </c>
      <c r="RK88" s="45">
        <f ca="1"/>
        <v>-85.059273192763328</v>
      </c>
      <c r="RL88" s="45">
        <f ca="1"/>
        <v>-80.254616967320445</v>
      </c>
      <c r="RM88" s="45">
        <f ca="1"/>
        <v>-84.140001308321956</v>
      </c>
      <c r="RN88" s="45">
        <f ca="1"/>
        <v>-95.834371195554738</v>
      </c>
      <c r="RO88" s="45">
        <f ca="1"/>
        <v>-100.98608648669718</v>
      </c>
      <c r="RP88" s="45">
        <f ca="1"/>
        <v>-99.905384371280689</v>
      </c>
      <c r="RQ88" s="45">
        <f ca="1"/>
        <v>-98.911952510952958</v>
      </c>
      <c r="RR88" s="45">
        <f ca="1"/>
        <v>-102.47100590181348</v>
      </c>
      <c r="RS88" s="45">
        <f ca="1"/>
        <v>-100.76185779523851</v>
      </c>
      <c r="RT88" s="45">
        <f ca="1"/>
        <v>-97.601541692256944</v>
      </c>
      <c r="RU88" s="45">
        <f ca="1"/>
        <v>-88.609844900369637</v>
      </c>
      <c r="RV88" s="45">
        <f ca="1"/>
        <v>-86.758102611899389</v>
      </c>
      <c r="RW88" s="45">
        <f ca="1"/>
        <v>-87.468697903513913</v>
      </c>
      <c r="RX88" s="45">
        <f ca="1"/>
        <v>-86.404771858453728</v>
      </c>
      <c r="RY88" s="45">
        <f ca="1"/>
        <v>-82.878019526720038</v>
      </c>
      <c r="RZ88" s="45">
        <f ca="1"/>
        <v>-82.579090742588036</v>
      </c>
      <c r="SA88" s="45">
        <f ca="1"/>
        <v>-87.933529865026472</v>
      </c>
      <c r="SB88" s="45">
        <f ca="1"/>
        <v>-93.119234438657742</v>
      </c>
      <c r="SC88" s="45">
        <f ca="1"/>
        <v>-95.656027182221393</v>
      </c>
      <c r="SD88" s="45">
        <f ca="1"/>
        <v>-94.540832708120348</v>
      </c>
      <c r="SE88" s="45">
        <f ca="1"/>
        <v>-95.750252024888994</v>
      </c>
      <c r="SF88" s="45">
        <f ca="1"/>
        <v>-93.726886183142639</v>
      </c>
      <c r="SG88" s="45">
        <f ca="1"/>
        <v>-94.498203915476793</v>
      </c>
      <c r="SH88" s="45">
        <f ca="1"/>
        <v>-88.428538601875289</v>
      </c>
      <c r="SI88" s="45">
        <f ca="1"/>
        <v>-78.21434786403178</v>
      </c>
      <c r="SJ88" s="45">
        <f ca="1"/>
        <v>-76.775422296524042</v>
      </c>
      <c r="SK88" s="45">
        <f ca="1"/>
        <v>-76.295247234702117</v>
      </c>
      <c r="SL88" s="45">
        <f ca="1"/>
        <v>-79.254566554307942</v>
      </c>
      <c r="SM88" s="45">
        <f ca="1"/>
        <v>-78.106460208058351</v>
      </c>
      <c r="SN88" s="45">
        <f ca="1"/>
        <v>-73.634564770340944</v>
      </c>
      <c r="SO88" s="45">
        <f ca="1"/>
        <v>-70.327016085028674</v>
      </c>
      <c r="SP88" s="45">
        <f ca="1"/>
        <v>-72.628085236072536</v>
      </c>
      <c r="SQ88" s="45">
        <f ca="1"/>
        <v>-72.249210755825061</v>
      </c>
      <c r="SR88" s="45">
        <f ca="1"/>
        <v>-72.62634747064115</v>
      </c>
      <c r="SS88" s="45">
        <f ca="1"/>
        <v>-72.567885002970712</v>
      </c>
      <c r="ST88" s="45">
        <f ca="1"/>
        <v>-78.632203128695494</v>
      </c>
      <c r="SU88" s="45">
        <f ca="1"/>
        <v>-81.385985351443296</v>
      </c>
      <c r="SV88" s="45">
        <f ca="1"/>
        <v>-84.703555752634998</v>
      </c>
    </row>
    <row r="89" spans="3:516" x14ac:dyDescent="0.25">
      <c r="C89" s="46" t="s">
        <v>507</v>
      </c>
      <c r="F89" s="45" cm="1">
        <f t="array" aca="1" ref="F89" ca="1">MIN(IFERROR(IF(OFFSET(bHist!$A$1,_xlfn.XMATCH($C$85,bHist!B:B,0)-1,3,1,500)=0,"-",OFFSET(bHist!$A$1,_xlfn.XMATCH($C$85,bHist!B:B,0)-1,3,1,500))-IF(OFFSET(bHist!$A$1,_xlfn.XMATCH(C89,bHist!B:B,0)-1,3,1,500)=0,"-",OFFSET(bHist!$A$1,_xlfn.XMATCH(C89,bHist!B:B,0)-1,3,1,500)),"-"))</f>
        <v>-424.77256569778916</v>
      </c>
      <c r="G89" s="45" cm="1">
        <f t="array" aca="1" ref="G89" ca="1">AVERAGE(IFERROR(IF(OFFSET(bHist!$A$1,_xlfn.XMATCH($C$85,bHist!B:B,0)-1,3,1,500)=0,"-",OFFSET(bHist!$A$1,_xlfn.XMATCH($C$85,bHist!B:B,0)-1,3,1,500))-IF(OFFSET(bHist!$A$1,_xlfn.XMATCH(C89,bHist!B:B,0)-1,3,1,500)=0,"-",OFFSET(bHist!$A$1,_xlfn.XMATCH(C89,bHist!B:B,0)-1,3,1,500)),"-"))</f>
        <v>-111.23520969507614</v>
      </c>
      <c r="H89" s="45" cm="1">
        <f t="array" aca="1" ref="H89" ca="1">MAX(IFERROR(IF(OFFSET(bHist!$A$1,_xlfn.XMATCH($C$85,bHist!B:B,0)-1,3,1,500)=0,"-",OFFSET(bHist!$A$1,_xlfn.XMATCH($C$85,bHist!B:B,0)-1,3,1,500))-IF(OFFSET(bHist!$A$1,_xlfn.XMATCH(C89,bHist!B:B,0)-1,3,1,500)=0,"-",OFFSET(bHist!$A$1,_xlfn.XMATCH(C89,bHist!B:B,0)-1,3,1,500)),"-"))</f>
        <v>-50.564812103152278</v>
      </c>
      <c r="I89" s="45" cm="1">
        <f t="array" aca="1" ref="I89" ca="1">_xlfn.STDEV.P(IFERROR(IF(OFFSET(bHist!$A$1,_xlfn.XMATCH($C$85,bHist!B:B,0)-1,3,1,500)=0,"-",OFFSET(bHist!$A$1,_xlfn.XMATCH($C$85,bHist!B:B,0)-1,3,1,500))-IF(OFFSET(bHist!$A$1,_xlfn.XMATCH(C89,bHist!B:B,0)-1,3,1,500)=0,"-",OFFSET(bHist!$A$1,_xlfn.XMATCH(C89,bHist!B:B,0)-1,3,1,500)),"-"))</f>
        <v>66.895364088172116</v>
      </c>
      <c r="J89" s="45" cm="1">
        <f t="array" aca="1" ref="J89" ca="1">INDEX((IFERROR(IF(OFFSET(bHist!$A$1,_xlfn.XMATCH($C$85,bHist!B:B,0)-1,3,1,500)=0,"-",OFFSET(bHist!$A$1,_xlfn.XMATCH($C$85,bHist!B:B,0)-1,3,1,500))-IF(OFFSET(bHist!$A$1,_xlfn.XMATCH(C89,bHist!B:B,0)-1,3,1,500)=0,"-",OFFSET(bHist!$A$1,_xlfn.XMATCH(C89,bHist!B:B,0)-1,3,1,500)),"-")),1)</f>
        <v>-155.24374914467333</v>
      </c>
      <c r="K89" s="51">
        <f t="shared" ca="1" si="9"/>
        <v>-0.1176045633123619</v>
      </c>
      <c r="L89" s="51" cm="1">
        <f t="array" aca="1" ref="L89" ca="1">SLOPE((IFERROR(IF(OFFSET(bHist!$A$1,_xlfn.XMATCH($C$85,bHist!$B:$B,0)-1,3,1,500)=0,"-",OFFSET(bHist!$A$1,_xlfn.XMATCH($C$85,bHist!$B:$B,0)-1,3,1,500))-IF(OFFSET(bHist!$A$1,_xlfn.XMATCH(C89,bHist!$B:$B,0)-1,3,1,500)=0,"-",OFFSET(bHist!$A$1,_xlfn.XMATCH(C89,bHist!$B:$B,0)-1,3,1,500)),"-")),OFFSET(bHist!$A$1,0,3,1,500))</f>
        <v>-0.23650261614025944</v>
      </c>
      <c r="M89" s="45" cm="1">
        <f t="array" aca="1" ref="M89" ca="1">INTERCEPT((IFERROR(IF(OFFSET(bHist!$A$1,_xlfn.XMATCH($C$85,bHist!$B:$B,0)-1,3,1,500)=0,"-",OFFSET(bHist!$A$1,_xlfn.XMATCH($C$85,bHist!$B:$B,0)-1,3,1,500))-IF(OFFSET(bHist!$A$1,_xlfn.XMATCH(C89,bHist!$B:$B,0)-1,3,1,500)=0,"-",OFFSET(bHist!$A$1,_xlfn.XMATCH(C89,bHist!$B:$B,0)-1,3,1,500)),"-")),OFFSET(bHist!$A$1,0,3,1,500))</f>
        <v>10244.215054539058</v>
      </c>
      <c r="N89" s="45" cm="1">
        <f t="array" aca="1" ref="N89" ca="1">STEYX((IFERROR(IF(OFFSET(bHist!$A$1,_xlfn.XMATCH($C$85,bHist!B:B,0)-1,3,1,500)=0,"-",OFFSET(bHist!$A$1,_xlfn.XMATCH($C$85,bHist!B:B,0)-1,3,1,500))-IF(OFFSET(bHist!$A$1,_xlfn.XMATCH(C89,bHist!B:B,0)-1,3,1,500)=0,"-",OFFSET(bHist!$A$1,_xlfn.XMATCH(C89,bHist!B:B,0)-1,3,1,500)),"-")),OFFSET(bHist!$A$1,0,3,1,500))</f>
        <v>58.946662697610165</v>
      </c>
      <c r="O89" s="51" cm="1">
        <f t="array" aca="1" ref="O89" ca="1">CORREL(IF(OFFSET(bHist!$A$1,_xlfn.XMATCH($C$85,bHist!B:B,0)-1,3,1,500)=0,"-",OFFSET(bHist!$A$1,_xlfn.XMATCH($C$85,bHist!B:B,0)-1,3,1,500)),IF(OFFSET(bHist!$A$1,_xlfn.XMATCH(C89,bHist!B:B,0)-1,3,1,500)=0,"-",OFFSET(bHist!$A$1,_xlfn.XMATCH(C89,bHist!B:B,0)-1,3,1,500)))</f>
        <v>0.93040891033275785</v>
      </c>
      <c r="P89" s="51" cm="1">
        <f t="array" aca="1" ref="P89" ca="1">CORREL((IFERROR(IF(OFFSET(bHist!$A$1,_xlfn.XMATCH($C$85,bHist!B:B,0)-1,3,1,500)=0,"-",OFFSET(bHist!$A$1,_xlfn.XMATCH($C$85,bHist!B:B,0)-1,3,1,500))-IF(OFFSET(bHist!$A$1,_xlfn.XMATCH(C89,bHist!B:B,0)-1,3,1,500)=0,"-",OFFSET(bHist!$A$1,_xlfn.XMATCH(C89,bHist!B:B,0)-1,3,1,500)),"-")),OFFSET(bHist!$A$1,0,3,1,500))</f>
        <v>-0.47782838786611387</v>
      </c>
      <c r="Q89" s="45" cm="1">
        <f t="array" aca="1" ref="Q89:SV89" ca="1">(IFERROR(IF(OFFSET(bHist!$A$1,_xlfn.XMATCH($C$85,bHist!B:B,0)-1,3,1,500)=0,"-",OFFSET(bHist!$A$1,_xlfn.XMATCH($C$85,bHist!B:B,0)-1,3,1,500))-IF(OFFSET(bHist!$A$1,_xlfn.XMATCH(C89,bHist!B:B,0)-1,3,1,500)=0,"-",OFFSET(bHist!$A$1,_xlfn.XMATCH(C89,bHist!B:B,0)-1,3,1,500)),"-"))</f>
        <v>-155.24374914467333</v>
      </c>
      <c r="R89" s="45">
        <f ca="1"/>
        <v>-154.78277505147457</v>
      </c>
      <c r="S89" s="45">
        <f ca="1"/>
        <v>-162.50302600705623</v>
      </c>
      <c r="T89" s="45">
        <f ca="1"/>
        <v>-161.45427709448336</v>
      </c>
      <c r="U89" s="45">
        <f ca="1"/>
        <v>-165.26414176678659</v>
      </c>
      <c r="V89" s="45">
        <f ca="1"/>
        <v>-177.71191780829429</v>
      </c>
      <c r="W89" s="45">
        <f ca="1"/>
        <v>-183.19321067368986</v>
      </c>
      <c r="X89" s="45">
        <f ca="1"/>
        <v>-179.54756003201007</v>
      </c>
      <c r="Y89" s="45">
        <f ca="1"/>
        <v>-180.58654147064686</v>
      </c>
      <c r="Z89" s="45">
        <f ca="1"/>
        <v>-179.07838168013095</v>
      </c>
      <c r="AA89" s="45">
        <f ca="1"/>
        <v>-175.97113968765734</v>
      </c>
      <c r="AB89" s="45">
        <f ca="1"/>
        <v>-182.85154571259022</v>
      </c>
      <c r="AC89" s="45">
        <f ca="1"/>
        <v>-165.36657612502574</v>
      </c>
      <c r="AD89" s="45">
        <f ca="1"/>
        <v>-163.62829259419442</v>
      </c>
      <c r="AE89" s="45">
        <f ca="1"/>
        <v>-144.36197004151344</v>
      </c>
      <c r="AF89" s="45">
        <f ca="1"/>
        <v>-124.27652593541146</v>
      </c>
      <c r="AG89" s="45">
        <f ca="1"/>
        <v>-142.88928085720539</v>
      </c>
      <c r="AH89" s="45">
        <f ca="1"/>
        <v>-135.17487277722358</v>
      </c>
      <c r="AI89" s="45">
        <f ca="1"/>
        <v>-133.69044128286839</v>
      </c>
      <c r="AJ89" s="45">
        <f ca="1"/>
        <v>-111.27333949518203</v>
      </c>
      <c r="AK89" s="45">
        <f ca="1"/>
        <v>-99.571015630364414</v>
      </c>
      <c r="AL89" s="45">
        <f ca="1"/>
        <v>-84.818312827706336</v>
      </c>
      <c r="AM89" s="45">
        <f ca="1"/>
        <v>-94.664660807967181</v>
      </c>
      <c r="AN89" s="45">
        <f ca="1"/>
        <v>-120.88369346690178</v>
      </c>
      <c r="AO89" s="45">
        <f ca="1"/>
        <v>-127.92476506400109</v>
      </c>
      <c r="AP89" s="45">
        <f ca="1"/>
        <v>-144.7765689355135</v>
      </c>
      <c r="AQ89" s="45">
        <f ca="1"/>
        <v>-143.49969385612013</v>
      </c>
      <c r="AR89" s="45">
        <f ca="1"/>
        <v>-139.53835190916061</v>
      </c>
      <c r="AS89" s="45">
        <f ca="1"/>
        <v>-131.02881530177592</v>
      </c>
      <c r="AT89" s="45">
        <f ca="1"/>
        <v>-130.9945317709446</v>
      </c>
      <c r="AU89" s="45">
        <f ca="1"/>
        <v>-149.2867819595337</v>
      </c>
      <c r="AV89" s="45">
        <f ca="1"/>
        <v>-172.93939407634736</v>
      </c>
      <c r="AW89" s="45">
        <f ca="1"/>
        <v>-166.58541132557392</v>
      </c>
      <c r="AX89" s="45">
        <f ca="1"/>
        <v>-168.16160119891168</v>
      </c>
      <c r="AY89" s="45">
        <f ca="1"/>
        <v>-178.70090221858024</v>
      </c>
      <c r="AZ89" s="45">
        <f ca="1"/>
        <v>-189.99989235663412</v>
      </c>
      <c r="BA89" s="45">
        <f ca="1"/>
        <v>-217.44588129031661</v>
      </c>
      <c r="BB89" s="45">
        <f ca="1"/>
        <v>-233.01991357779502</v>
      </c>
      <c r="BC89" s="45">
        <f ca="1"/>
        <v>-234.80009560239313</v>
      </c>
      <c r="BD89" s="45">
        <f ca="1"/>
        <v>-225.68673380601405</v>
      </c>
      <c r="BE89" s="45">
        <f ca="1"/>
        <v>-223.29487044584755</v>
      </c>
      <c r="BF89" s="45">
        <f ca="1"/>
        <v>-223.47930075991155</v>
      </c>
      <c r="BG89" s="45">
        <f ca="1"/>
        <v>-226.42891552507876</v>
      </c>
      <c r="BH89" s="45">
        <f ca="1"/>
        <v>-226.82636638963226</v>
      </c>
      <c r="BI89" s="45">
        <f ca="1"/>
        <v>-232.56655862355231</v>
      </c>
      <c r="BJ89" s="45">
        <f ca="1"/>
        <v>-239.92120694649222</v>
      </c>
      <c r="BK89" s="45">
        <f ca="1"/>
        <v>-247.65108967685697</v>
      </c>
      <c r="BL89" s="45">
        <f ca="1"/>
        <v>-226.35763617026805</v>
      </c>
      <c r="BM89" s="45">
        <f ca="1"/>
        <v>-218.30817940425877</v>
      </c>
      <c r="BN89" s="45">
        <f ca="1"/>
        <v>-192.38714014279839</v>
      </c>
      <c r="BO89" s="45">
        <f ca="1"/>
        <v>-175.12015953707694</v>
      </c>
      <c r="BP89" s="45">
        <f ca="1"/>
        <v>-201.96288498711584</v>
      </c>
      <c r="BQ89" s="45">
        <f ca="1"/>
        <v>-220.16032598972322</v>
      </c>
      <c r="BR89" s="45">
        <f ca="1"/>
        <v>-261.76398733770844</v>
      </c>
      <c r="BS89" s="45">
        <f ca="1"/>
        <v>-275.16444795012478</v>
      </c>
      <c r="BT89" s="45">
        <f ca="1"/>
        <v>-210.37112354648113</v>
      </c>
      <c r="BU89" s="45">
        <f ca="1"/>
        <v>-189.87186358594892</v>
      </c>
      <c r="BV89" s="45">
        <f ca="1"/>
        <v>-191.66786059021953</v>
      </c>
      <c r="BW89" s="45">
        <f ca="1"/>
        <v>-174.839993383646</v>
      </c>
      <c r="BX89" s="45">
        <f ca="1"/>
        <v>-182.39396996927263</v>
      </c>
      <c r="BY89" s="45">
        <f ca="1"/>
        <v>-223.24606331491472</v>
      </c>
      <c r="BZ89" s="45">
        <f ca="1"/>
        <v>-241.92803692257399</v>
      </c>
      <c r="CA89" s="45">
        <f ca="1"/>
        <v>-250.3092064191103</v>
      </c>
      <c r="CB89" s="45">
        <f ca="1"/>
        <v>-265.98215687608717</v>
      </c>
      <c r="CC89" s="45">
        <f ca="1"/>
        <v>-258.67279879426957</v>
      </c>
      <c r="CD89" s="45">
        <f ca="1"/>
        <v>-259.98885646748539</v>
      </c>
      <c r="CE89" s="45">
        <f ca="1"/>
        <v>-264.01184208214283</v>
      </c>
      <c r="CF89" s="45">
        <f ca="1"/>
        <v>-269.59533044087885</v>
      </c>
      <c r="CG89" s="45">
        <f ca="1"/>
        <v>-267.72379282689093</v>
      </c>
      <c r="CH89" s="45">
        <f ca="1"/>
        <v>-262.80271742522723</v>
      </c>
      <c r="CI89" s="45">
        <f ca="1"/>
        <v>-283.61492839419844</v>
      </c>
      <c r="CJ89" s="45">
        <f ca="1"/>
        <v>-298.87211282122132</v>
      </c>
      <c r="CK89" s="45">
        <f ca="1"/>
        <v>-390.88260494780548</v>
      </c>
      <c r="CL89" s="45">
        <f ca="1"/>
        <v>-404.93462015974529</v>
      </c>
      <c r="CM89" s="45">
        <f ca="1"/>
        <v>-381.74267330956457</v>
      </c>
      <c r="CN89" s="45">
        <f ca="1"/>
        <v>-424.77256569778916</v>
      </c>
      <c r="CO89" s="45">
        <f ca="1"/>
        <v>-402.55170793354512</v>
      </c>
      <c r="CP89" s="45">
        <f ca="1"/>
        <v>-291.67210400772092</v>
      </c>
      <c r="CQ89" s="45">
        <f ca="1"/>
        <v>-236.79529732048508</v>
      </c>
      <c r="CR89" s="45">
        <f ca="1"/>
        <v>-174.46063888454432</v>
      </c>
      <c r="CS89" s="45">
        <f ca="1"/>
        <v>-157.76235050070287</v>
      </c>
      <c r="CT89" s="45">
        <f ca="1"/>
        <v>-126.73884004604815</v>
      </c>
      <c r="CU89" s="45">
        <f ca="1"/>
        <v>-123.6065854177475</v>
      </c>
      <c r="CV89" s="45">
        <f ca="1"/>
        <v>-143.24328839409353</v>
      </c>
      <c r="CW89" s="45">
        <f ca="1"/>
        <v>-90.423204191565532</v>
      </c>
      <c r="CX89" s="45">
        <f ca="1"/>
        <v>-79.04579172003271</v>
      </c>
      <c r="CY89" s="45">
        <f ca="1"/>
        <v>-75.995478741526611</v>
      </c>
      <c r="CZ89" s="45">
        <f ca="1"/>
        <v>-81.471757724881201</v>
      </c>
      <c r="DA89" s="45">
        <f ca="1"/>
        <v>-95.259564460277559</v>
      </c>
      <c r="DB89" s="45">
        <f ca="1"/>
        <v>-97.929940534234035</v>
      </c>
      <c r="DC89" s="45">
        <f ca="1"/>
        <v>-89.011815637707727</v>
      </c>
      <c r="DD89" s="45">
        <f ca="1"/>
        <v>-78.864097574949255</v>
      </c>
      <c r="DE89" s="45">
        <f ca="1"/>
        <v>-75.477048385620122</v>
      </c>
      <c r="DF89" s="45">
        <f ca="1"/>
        <v>-69.47095243346692</v>
      </c>
      <c r="DG89" s="45">
        <f ca="1"/>
        <v>-58.628462109684939</v>
      </c>
      <c r="DH89" s="45">
        <f ca="1"/>
        <v>-60.018931469678876</v>
      </c>
      <c r="DI89" s="45">
        <f ca="1"/>
        <v>-61.997469455122939</v>
      </c>
      <c r="DJ89" s="45">
        <f ca="1"/>
        <v>-63.61939459860325</v>
      </c>
      <c r="DK89" s="45">
        <f ca="1"/>
        <v>-63.130121714472764</v>
      </c>
      <c r="DL89" s="45">
        <f ca="1"/>
        <v>-63.675841790437694</v>
      </c>
      <c r="DM89" s="45">
        <f ca="1"/>
        <v>-63.900957682013505</v>
      </c>
      <c r="DN89" s="45">
        <f ca="1"/>
        <v>-63.980665865063656</v>
      </c>
      <c r="DO89" s="45">
        <f ca="1"/>
        <v>-63.823709829926486</v>
      </c>
      <c r="DP89" s="45">
        <f ca="1"/>
        <v>-64.705755412459382</v>
      </c>
      <c r="DQ89" s="45">
        <f ca="1"/>
        <v>-63.136885317921625</v>
      </c>
      <c r="DR89" s="45">
        <f ca="1"/>
        <v>-60.996011988043797</v>
      </c>
      <c r="DS89" s="45">
        <f ca="1"/>
        <v>-62.205030854940411</v>
      </c>
      <c r="DT89" s="45">
        <f ca="1"/>
        <v>-65.013420810937887</v>
      </c>
      <c r="DU89" s="45">
        <f ca="1"/>
        <v>-75.904039859890929</v>
      </c>
      <c r="DV89" s="45">
        <f ca="1"/>
        <v>-74.805231416821471</v>
      </c>
      <c r="DW89" s="45">
        <f ca="1"/>
        <v>-73.568544659018514</v>
      </c>
      <c r="DX89" s="45">
        <f ca="1"/>
        <v>-70.325075802326211</v>
      </c>
      <c r="DY89" s="45">
        <f ca="1"/>
        <v>-74.560614530682571</v>
      </c>
      <c r="DZ89" s="45">
        <f ca="1"/>
        <v>-76.959417551517475</v>
      </c>
      <c r="EA89" s="45">
        <f ca="1"/>
        <v>-63.324466459393491</v>
      </c>
      <c r="EB89" s="45">
        <f ca="1"/>
        <v>-58.315396719574942</v>
      </c>
      <c r="EC89" s="45">
        <f ca="1"/>
        <v>-52.635623781561854</v>
      </c>
      <c r="ED89" s="45">
        <f ca="1"/>
        <v>-51.766385833263392</v>
      </c>
      <c r="EE89" s="45">
        <f ca="1"/>
        <v>-50.564812103152278</v>
      </c>
      <c r="EF89" s="45">
        <f ca="1"/>
        <v>-51.986089097380635</v>
      </c>
      <c r="EG89" s="45">
        <f ca="1"/>
        <v>-54.781102979421625</v>
      </c>
      <c r="EH89" s="45">
        <f ca="1"/>
        <v>-59.500063801646235</v>
      </c>
      <c r="EI89" s="45">
        <f ca="1"/>
        <v>-58.823921194434163</v>
      </c>
      <c r="EJ89" s="45">
        <f ca="1"/>
        <v>-59.20100956153869</v>
      </c>
      <c r="EK89" s="45">
        <f ca="1"/>
        <v>-61.693058816790575</v>
      </c>
      <c r="EL89" s="45">
        <f ca="1"/>
        <v>-65.015482899785042</v>
      </c>
      <c r="EM89" s="45">
        <f ca="1"/>
        <v>-70.342461780071261</v>
      </c>
      <c r="EN89" s="45">
        <f ca="1"/>
        <v>-67.525017518043512</v>
      </c>
      <c r="EO89" s="45">
        <f ca="1"/>
        <v>-65.383195127010339</v>
      </c>
      <c r="EP89" s="45">
        <f ca="1"/>
        <v>-61.723309904217714</v>
      </c>
      <c r="EQ89" s="45">
        <f ca="1"/>
        <v>-58.696968460559845</v>
      </c>
      <c r="ER89" s="45">
        <f ca="1"/>
        <v>-56.703035905718799</v>
      </c>
      <c r="ES89" s="45">
        <f ca="1"/>
        <v>-55.974413663268081</v>
      </c>
      <c r="ET89" s="45">
        <f ca="1"/>
        <v>-58.569193707108496</v>
      </c>
      <c r="EU89" s="45">
        <f ca="1"/>
        <v>-58.52751304852962</v>
      </c>
      <c r="EV89" s="45">
        <f ca="1"/>
        <v>-58.954694701671606</v>
      </c>
      <c r="EW89" s="45">
        <f ca="1"/>
        <v>-60.052144757390018</v>
      </c>
      <c r="EX89" s="45">
        <f ca="1"/>
        <v>-59.347457933664323</v>
      </c>
      <c r="EY89" s="45">
        <f ca="1"/>
        <v>-58.96310857534408</v>
      </c>
      <c r="EZ89" s="45">
        <f ca="1"/>
        <v>-59.982556138634685</v>
      </c>
      <c r="FA89" s="45">
        <f ca="1"/>
        <v>-60.098593129515656</v>
      </c>
      <c r="FB89" s="45">
        <f ca="1"/>
        <v>-60.950849135875707</v>
      </c>
      <c r="FC89" s="45">
        <f ca="1"/>
        <v>-62.445966207742693</v>
      </c>
      <c r="FD89" s="45">
        <f ca="1"/>
        <v>-65.453427281618133</v>
      </c>
      <c r="FE89" s="45">
        <f ca="1"/>
        <v>-64.240722837209702</v>
      </c>
      <c r="FF89" s="45">
        <f ca="1"/>
        <v>-65.455657447099696</v>
      </c>
      <c r="FG89" s="45">
        <f ca="1"/>
        <v>-71.32265812408923</v>
      </c>
      <c r="FH89" s="45">
        <f ca="1"/>
        <v>-74.529190687298765</v>
      </c>
      <c r="FI89" s="45">
        <f ca="1"/>
        <v>-79.367301528096192</v>
      </c>
      <c r="FJ89" s="45">
        <f ca="1"/>
        <v>-77.986540722608567</v>
      </c>
      <c r="FK89" s="45">
        <f ca="1"/>
        <v>-71.497023048043246</v>
      </c>
      <c r="FL89" s="45">
        <f ca="1"/>
        <v>-76.208213664293282</v>
      </c>
      <c r="FM89" s="45">
        <f ca="1"/>
        <v>-76.247696600794782</v>
      </c>
      <c r="FN89" s="45">
        <f ca="1"/>
        <v>-75.436505918622018</v>
      </c>
      <c r="FO89" s="45">
        <f ca="1"/>
        <v>-71.847387229084973</v>
      </c>
      <c r="FP89" s="45">
        <f ca="1"/>
        <v>-75.832273260712611</v>
      </c>
      <c r="FQ89" s="45">
        <f ca="1"/>
        <v>-86.682770252943058</v>
      </c>
      <c r="FR89" s="45">
        <f ca="1"/>
        <v>-88.812248204588897</v>
      </c>
      <c r="FS89" s="45">
        <f ca="1"/>
        <v>-89.155359986066827</v>
      </c>
      <c r="FT89" s="45">
        <f ca="1"/>
        <v>-84.533538098335271</v>
      </c>
      <c r="FU89" s="45">
        <f ca="1"/>
        <v>-80.914504103183759</v>
      </c>
      <c r="FV89" s="45">
        <f ca="1"/>
        <v>-77.624400607824327</v>
      </c>
      <c r="FW89" s="45">
        <f ca="1"/>
        <v>-75.88739774394034</v>
      </c>
      <c r="FX89" s="45">
        <f ca="1"/>
        <v>-72.068117142915725</v>
      </c>
      <c r="FY89" s="45">
        <f ca="1"/>
        <v>-68.025486374735834</v>
      </c>
      <c r="FZ89" s="45">
        <f ca="1"/>
        <v>-67.572167842149739</v>
      </c>
      <c r="GA89" s="45">
        <f ca="1"/>
        <v>-64.048456052303322</v>
      </c>
      <c r="GB89" s="45">
        <f ca="1"/>
        <v>-56.996867259860032</v>
      </c>
      <c r="GC89" s="45">
        <f ca="1"/>
        <v>-56.258959737062455</v>
      </c>
      <c r="GD89" s="45">
        <f ca="1"/>
        <v>-56.035512173771849</v>
      </c>
      <c r="GE89" s="45">
        <f ca="1"/>
        <v>-61.118124446511267</v>
      </c>
      <c r="GF89" s="45">
        <f ca="1"/>
        <v>-63.809092680096626</v>
      </c>
      <c r="GG89" s="45">
        <f ca="1"/>
        <v>-63.071847691893581</v>
      </c>
      <c r="GH89" s="45">
        <f ca="1"/>
        <v>-59.380224706530583</v>
      </c>
      <c r="GI89" s="45">
        <f ca="1"/>
        <v>-57.939375599861144</v>
      </c>
      <c r="GJ89" s="45">
        <f ca="1"/>
        <v>-53.916162006616595</v>
      </c>
      <c r="GK89" s="45">
        <f ca="1"/>
        <v>-54.891967148423184</v>
      </c>
      <c r="GL89" s="45">
        <f ca="1"/>
        <v>-58.050076371550574</v>
      </c>
      <c r="GM89" s="45">
        <f ca="1"/>
        <v>-59.630908228993412</v>
      </c>
      <c r="GN89" s="45">
        <f ca="1"/>
        <v>-58.510591380000115</v>
      </c>
      <c r="GO89" s="45">
        <f ca="1"/>
        <v>-60.671529662609096</v>
      </c>
      <c r="GP89" s="45">
        <f ca="1"/>
        <v>-62.322569014072414</v>
      </c>
      <c r="GQ89" s="45">
        <f ca="1"/>
        <v>-62.966088504076005</v>
      </c>
      <c r="GR89" s="45">
        <f ca="1"/>
        <v>-64.865697607398033</v>
      </c>
      <c r="GS89" s="45">
        <f ca="1"/>
        <v>-67.973958095312113</v>
      </c>
      <c r="GT89" s="45">
        <f ca="1"/>
        <v>-69.308637813210481</v>
      </c>
      <c r="GU89" s="45">
        <f ca="1"/>
        <v>-71.467347613930713</v>
      </c>
      <c r="GV89" s="45">
        <f ca="1"/>
        <v>-73.988380362868327</v>
      </c>
      <c r="GW89" s="45">
        <f ca="1"/>
        <v>-75.9030140608549</v>
      </c>
      <c r="GX89" s="45">
        <f ca="1"/>
        <v>-74.612607969999331</v>
      </c>
      <c r="GY89" s="45">
        <f ca="1"/>
        <v>-72.358476950168608</v>
      </c>
      <c r="GZ89" s="45">
        <f ca="1"/>
        <v>-73.419845612764362</v>
      </c>
      <c r="HA89" s="45">
        <f ca="1"/>
        <v>-73.332008333086961</v>
      </c>
      <c r="HB89" s="45">
        <f ca="1"/>
        <v>-65.564355900049208</v>
      </c>
      <c r="HC89" s="45">
        <f ca="1"/>
        <v>-63.3376992250681</v>
      </c>
      <c r="HD89" s="45">
        <f ca="1"/>
        <v>-64.530407779574404</v>
      </c>
      <c r="HE89" s="45">
        <f ca="1"/>
        <v>-64.869726683616634</v>
      </c>
      <c r="HF89" s="45">
        <f ca="1"/>
        <v>-71.218083692908294</v>
      </c>
      <c r="HG89" s="45">
        <f ca="1"/>
        <v>-74.342786453723903</v>
      </c>
      <c r="HH89" s="45">
        <f ca="1"/>
        <v>-73.226362742185586</v>
      </c>
      <c r="HI89" s="45">
        <f ca="1"/>
        <v>-74.322760984301567</v>
      </c>
      <c r="HJ89" s="45">
        <f ca="1"/>
        <v>-72.212144535541512</v>
      </c>
      <c r="HK89" s="45">
        <f ca="1"/>
        <v>-87.11889237558843</v>
      </c>
      <c r="HL89" s="45">
        <f ca="1"/>
        <v>-87.011459569096559</v>
      </c>
      <c r="HM89" s="45">
        <f ca="1"/>
        <v>-77.348261301875112</v>
      </c>
      <c r="HN89" s="45">
        <f ca="1"/>
        <v>-72.295897318601618</v>
      </c>
      <c r="HO89" s="45">
        <f ca="1"/>
        <v>-67.577151905059822</v>
      </c>
      <c r="HP89" s="45">
        <f ca="1"/>
        <v>-72.250266047120093</v>
      </c>
      <c r="HQ89" s="45">
        <f ca="1"/>
        <v>-99.217184234380738</v>
      </c>
      <c r="HR89" s="45">
        <f ca="1"/>
        <v>-97.156659016609183</v>
      </c>
      <c r="HS89" s="45">
        <f ca="1"/>
        <v>-88.091695462346081</v>
      </c>
      <c r="HT89" s="45">
        <f ca="1"/>
        <v>-85.247726791381837</v>
      </c>
      <c r="HU89" s="45">
        <f ca="1"/>
        <v>-78.484378002285951</v>
      </c>
      <c r="HV89" s="45">
        <f ca="1"/>
        <v>-86.496244597792611</v>
      </c>
      <c r="HW89" s="45">
        <f ca="1"/>
        <v>-90.097758228182784</v>
      </c>
      <c r="HX89" s="45">
        <f ca="1"/>
        <v>-83.489746095657338</v>
      </c>
      <c r="HY89" s="45">
        <f ca="1"/>
        <v>-80.261186816811573</v>
      </c>
      <c r="HZ89" s="45">
        <f ca="1"/>
        <v>-80.629735952258102</v>
      </c>
      <c r="IA89" s="45">
        <f ca="1"/>
        <v>-78.565497566580774</v>
      </c>
      <c r="IB89" s="45">
        <f ca="1"/>
        <v>-72.080892705202103</v>
      </c>
      <c r="IC89" s="45">
        <f ca="1"/>
        <v>-69.205760373234739</v>
      </c>
      <c r="ID89" s="45">
        <f ca="1"/>
        <v>-71.031451307058319</v>
      </c>
      <c r="IE89" s="45">
        <f ca="1"/>
        <v>-70.701288149356841</v>
      </c>
      <c r="IF89" s="45">
        <f ca="1"/>
        <v>-80.182383598208403</v>
      </c>
      <c r="IG89" s="45">
        <f ca="1"/>
        <v>-94.791181436419507</v>
      </c>
      <c r="IH89" s="45">
        <f ca="1"/>
        <v>-97.126579175233843</v>
      </c>
      <c r="II89" s="45">
        <f ca="1"/>
        <v>-104.83379219925405</v>
      </c>
      <c r="IJ89" s="45">
        <f ca="1"/>
        <v>-108.28140939092637</v>
      </c>
      <c r="IK89" s="45">
        <f ca="1"/>
        <v>-93.144446909189227</v>
      </c>
      <c r="IL89" s="45">
        <f ca="1"/>
        <v>-76.952143900394447</v>
      </c>
      <c r="IM89" s="45">
        <f ca="1"/>
        <v>-72.568032250761974</v>
      </c>
      <c r="IN89" s="45">
        <f ca="1"/>
        <v>-80.14591990005971</v>
      </c>
      <c r="IO89" s="45">
        <f ca="1"/>
        <v>-76.186729217886921</v>
      </c>
      <c r="IP89" s="45">
        <f ca="1"/>
        <v>-86.05649306094648</v>
      </c>
      <c r="IQ89" s="45">
        <f ca="1"/>
        <v>-87.461082794070251</v>
      </c>
      <c r="IR89" s="45">
        <f ca="1"/>
        <v>-103.64944128918647</v>
      </c>
      <c r="IS89" s="45">
        <f ca="1"/>
        <v>-92.18783008897303</v>
      </c>
      <c r="IT89" s="45">
        <f ca="1"/>
        <v>-76.434184827685357</v>
      </c>
      <c r="IU89" s="45">
        <f ca="1"/>
        <v>-73.135708931088445</v>
      </c>
      <c r="IV89" s="45">
        <f ca="1"/>
        <v>-73.153761182069786</v>
      </c>
      <c r="IW89" s="45">
        <f ca="1"/>
        <v>-58.227345277428633</v>
      </c>
      <c r="IX89" s="45">
        <f ca="1"/>
        <v>-55.668953266382218</v>
      </c>
      <c r="IY89" s="45">
        <f ca="1"/>
        <v>-56.216866954326619</v>
      </c>
      <c r="IZ89" s="45">
        <f ca="1"/>
        <v>-62.692277328968053</v>
      </c>
      <c r="JA89" s="45">
        <f ca="1"/>
        <v>-74.508688009142872</v>
      </c>
      <c r="JB89" s="45">
        <f ca="1"/>
        <v>-82.28701493561266</v>
      </c>
      <c r="JC89" s="45">
        <f ca="1"/>
        <v>-81.402209356427178</v>
      </c>
      <c r="JD89" s="45">
        <f ca="1"/>
        <v>-82.63235974645616</v>
      </c>
      <c r="JE89" s="45">
        <f ca="1"/>
        <v>-75.114804272174837</v>
      </c>
      <c r="JF89" s="45">
        <f ca="1"/>
        <v>-68.4879906705618</v>
      </c>
      <c r="JG89" s="45">
        <f ca="1"/>
        <v>-66.116679986715326</v>
      </c>
      <c r="JH89" s="45">
        <f ca="1"/>
        <v>-66.030162114381795</v>
      </c>
      <c r="JI89" s="45">
        <f ca="1"/>
        <v>-67.266778191685688</v>
      </c>
      <c r="JJ89" s="45">
        <f ca="1"/>
        <v>-74.56859546601774</v>
      </c>
      <c r="JK89" s="45">
        <f ca="1"/>
        <v>-78.914839884996411</v>
      </c>
      <c r="JL89" s="45">
        <f ca="1"/>
        <v>-71.684278245568294</v>
      </c>
      <c r="JM89" s="45">
        <f ca="1"/>
        <v>-62.192596670389179</v>
      </c>
      <c r="JN89" s="45">
        <f ca="1"/>
        <v>-58.974291780233386</v>
      </c>
      <c r="JO89" s="45">
        <f ca="1"/>
        <v>-62.448447023272522</v>
      </c>
      <c r="JP89" s="45">
        <f ca="1"/>
        <v>-66.052237276434894</v>
      </c>
      <c r="JQ89" s="45">
        <f ca="1"/>
        <v>-72.203824822664274</v>
      </c>
      <c r="JR89" s="45">
        <f ca="1"/>
        <v>-81.834844672083847</v>
      </c>
      <c r="JS89" s="45">
        <f ca="1"/>
        <v>-87.165553903579735</v>
      </c>
      <c r="JT89" s="45">
        <f ca="1"/>
        <v>-89.463903195977224</v>
      </c>
      <c r="JU89" s="45">
        <f ca="1"/>
        <v>-88.104297831296947</v>
      </c>
      <c r="JV89" s="45">
        <f ca="1"/>
        <v>-85.808954704046243</v>
      </c>
      <c r="JW89" s="45">
        <f ca="1"/>
        <v>-84.13791323161125</v>
      </c>
      <c r="JX89" s="45">
        <f ca="1"/>
        <v>-84.013353820919974</v>
      </c>
      <c r="JY89" s="45">
        <f ca="1"/>
        <v>-87.888218864679331</v>
      </c>
      <c r="JZ89" s="45">
        <f ca="1"/>
        <v>-95.013613541841522</v>
      </c>
      <c r="KA89" s="45">
        <f ca="1"/>
        <v>-103.10336586344243</v>
      </c>
      <c r="KB89" s="45">
        <f ca="1"/>
        <v>-107.79195061171055</v>
      </c>
      <c r="KC89" s="45">
        <f ca="1"/>
        <v>-108.51675619089603</v>
      </c>
      <c r="KD89" s="45">
        <f ca="1"/>
        <v>-110.22816800951958</v>
      </c>
      <c r="KE89" s="45">
        <f ca="1"/>
        <v>-101.58777202022074</v>
      </c>
      <c r="KF89" s="45">
        <f ca="1"/>
        <v>-105.08421453273297</v>
      </c>
      <c r="KG89" s="45">
        <f ca="1"/>
        <v>-108.50240053558349</v>
      </c>
      <c r="KH89" s="45">
        <f ca="1"/>
        <v>-106.80719590544702</v>
      </c>
      <c r="KI89" s="45">
        <f ca="1"/>
        <v>-106.95402695405484</v>
      </c>
      <c r="KJ89" s="45">
        <f ca="1"/>
        <v>-110.83382617032527</v>
      </c>
      <c r="KK89" s="45">
        <f ca="1"/>
        <v>-116.81462663280965</v>
      </c>
      <c r="KL89" s="45">
        <f ca="1"/>
        <v>-116.66871301078797</v>
      </c>
      <c r="KM89" s="45">
        <f ca="1"/>
        <v>-110.65826470458508</v>
      </c>
      <c r="KN89" s="45">
        <f ca="1"/>
        <v>-116.20589429247381</v>
      </c>
      <c r="KO89" s="45">
        <f ca="1"/>
        <v>-114.76876283526418</v>
      </c>
      <c r="KP89" s="45">
        <f ca="1"/>
        <v>-111.435406940341</v>
      </c>
      <c r="KQ89" s="45">
        <f ca="1"/>
        <v>-114.52340077519416</v>
      </c>
      <c r="KR89" s="45">
        <f ca="1"/>
        <v>-120.31735462343691</v>
      </c>
      <c r="KS89" s="45">
        <f ca="1"/>
        <v>-107.89269565379617</v>
      </c>
      <c r="KT89" s="45">
        <f ca="1"/>
        <v>-104.93200690686704</v>
      </c>
      <c r="KU89" s="45">
        <f ca="1"/>
        <v>-104.61339002072809</v>
      </c>
      <c r="KV89" s="45">
        <f ca="1"/>
        <v>-101.30784256887435</v>
      </c>
      <c r="KW89" s="45">
        <f ca="1"/>
        <v>-102.65933989071846</v>
      </c>
      <c r="KX89" s="45">
        <f ca="1"/>
        <v>-104.12341087675097</v>
      </c>
      <c r="KY89" s="45">
        <f ca="1"/>
        <v>-108.18014284563066</v>
      </c>
      <c r="KZ89" s="45">
        <f ca="1"/>
        <v>-109.69580905294418</v>
      </c>
      <c r="LA89" s="45">
        <f ca="1"/>
        <v>-106.48951618754865</v>
      </c>
      <c r="LB89" s="45">
        <f ca="1"/>
        <v>-110.46226291322708</v>
      </c>
      <c r="LC89" s="45">
        <f ca="1"/>
        <v>-107.33348175501821</v>
      </c>
      <c r="LD89" s="45">
        <f ca="1"/>
        <v>-94.486380949854848</v>
      </c>
      <c r="LE89" s="45">
        <f ca="1"/>
        <v>-88.251152228355437</v>
      </c>
      <c r="LF89" s="45">
        <f ca="1"/>
        <v>-87.690436262488362</v>
      </c>
      <c r="LG89" s="45">
        <f ca="1"/>
        <v>-86.73623736011983</v>
      </c>
      <c r="LH89" s="45">
        <f ca="1"/>
        <v>-88.864729259729387</v>
      </c>
      <c r="LI89" s="45">
        <f ca="1"/>
        <v>-92.710542118430155</v>
      </c>
      <c r="LJ89" s="45">
        <f ca="1"/>
        <v>-96.96879849624635</v>
      </c>
      <c r="LK89" s="45">
        <f ca="1"/>
        <v>-98.165605321645714</v>
      </c>
      <c r="LL89" s="45">
        <f ca="1"/>
        <v>-98.734412955880146</v>
      </c>
      <c r="LM89" s="45">
        <f ca="1"/>
        <v>-98.839098096013075</v>
      </c>
      <c r="LN89" s="45">
        <f ca="1"/>
        <v>-98.990962462782875</v>
      </c>
      <c r="LO89" s="45">
        <f ca="1"/>
        <v>-95.296408102869975</v>
      </c>
      <c r="LP89" s="45">
        <f ca="1"/>
        <v>-92.506159136414539</v>
      </c>
      <c r="LQ89" s="45">
        <f ca="1"/>
        <v>-89.788985703468313</v>
      </c>
      <c r="LR89" s="45">
        <f ca="1"/>
        <v>-94.357629610776925</v>
      </c>
      <c r="LS89" s="45">
        <f ca="1"/>
        <v>-103.75080278003216</v>
      </c>
      <c r="LT89" s="45">
        <f ca="1"/>
        <v>-108.85107142221929</v>
      </c>
      <c r="LU89" s="45">
        <f ca="1"/>
        <v>-108.17605791163444</v>
      </c>
      <c r="LV89" s="45">
        <f ca="1"/>
        <v>-107.28698187482357</v>
      </c>
      <c r="LW89" s="45">
        <f ca="1"/>
        <v>-107.41805710279942</v>
      </c>
      <c r="LX89" s="45">
        <f ca="1"/>
        <v>-105.79671060836316</v>
      </c>
      <c r="LY89" s="45">
        <f ca="1"/>
        <v>-102.70631243216991</v>
      </c>
      <c r="LZ89" s="45">
        <f ca="1"/>
        <v>-100.25105841493607</v>
      </c>
      <c r="MA89" s="45">
        <f ca="1"/>
        <v>-92.79641693413258</v>
      </c>
      <c r="MB89" s="45">
        <f ca="1"/>
        <v>-97.970831922173488</v>
      </c>
      <c r="MC89" s="45" t="str">
        <f ca="1"/>
        <v>-</v>
      </c>
      <c r="MD89" s="45" t="str">
        <f ca="1"/>
        <v>-</v>
      </c>
      <c r="ME89" s="45" t="str">
        <f ca="1"/>
        <v>-</v>
      </c>
      <c r="MF89" s="45" t="str">
        <f ca="1"/>
        <v>-</v>
      </c>
      <c r="MG89" s="45" t="str">
        <f ca="1"/>
        <v>-</v>
      </c>
      <c r="MH89" s="45" t="str">
        <f ca="1"/>
        <v>-</v>
      </c>
      <c r="MI89" s="45" t="str">
        <f ca="1"/>
        <v>-</v>
      </c>
      <c r="MJ89" s="45" t="str">
        <f ca="1"/>
        <v>-</v>
      </c>
      <c r="MK89" s="45" t="str">
        <f ca="1"/>
        <v>-</v>
      </c>
      <c r="ML89" s="45" t="str">
        <f ca="1"/>
        <v>-</v>
      </c>
      <c r="MM89" s="45" t="str">
        <f ca="1"/>
        <v>-</v>
      </c>
      <c r="MN89" s="45" t="str">
        <f ca="1"/>
        <v>-</v>
      </c>
      <c r="MO89" s="45" t="str">
        <f ca="1"/>
        <v>-</v>
      </c>
      <c r="MP89" s="45" t="str">
        <f ca="1"/>
        <v>-</v>
      </c>
      <c r="MQ89" s="45" t="str">
        <f ca="1"/>
        <v>-</v>
      </c>
      <c r="MR89" s="45" t="str">
        <f ca="1"/>
        <v>-</v>
      </c>
      <c r="MS89" s="45" t="str">
        <f ca="1"/>
        <v>-</v>
      </c>
      <c r="MT89" s="45" t="str">
        <f ca="1"/>
        <v>-</v>
      </c>
      <c r="MU89" s="45" t="str">
        <f ca="1"/>
        <v>-</v>
      </c>
      <c r="MV89" s="45" t="str">
        <f ca="1"/>
        <v>-</v>
      </c>
      <c r="MW89" s="45" t="str">
        <f ca="1"/>
        <v>-</v>
      </c>
      <c r="MX89" s="45" t="str">
        <f ca="1"/>
        <v>-</v>
      </c>
      <c r="MY89" s="45" t="str">
        <f ca="1"/>
        <v>-</v>
      </c>
      <c r="MZ89" s="45" t="str">
        <f ca="1"/>
        <v>-</v>
      </c>
      <c r="NA89" s="45" t="str">
        <f ca="1"/>
        <v>-</v>
      </c>
      <c r="NB89" s="45" t="str">
        <f ca="1"/>
        <v>-</v>
      </c>
      <c r="NC89" s="45" t="str">
        <f ca="1"/>
        <v>-</v>
      </c>
      <c r="ND89" s="45" t="str">
        <f ca="1"/>
        <v>-</v>
      </c>
      <c r="NE89" s="45" t="str">
        <f ca="1"/>
        <v>-</v>
      </c>
      <c r="NF89" s="45" t="str">
        <f ca="1"/>
        <v>-</v>
      </c>
      <c r="NG89" s="45" t="str">
        <f ca="1"/>
        <v>-</v>
      </c>
      <c r="NH89" s="45" t="str">
        <f ca="1"/>
        <v>-</v>
      </c>
      <c r="NI89" s="45" t="str">
        <f ca="1"/>
        <v>-</v>
      </c>
      <c r="NJ89" s="45" t="str">
        <f ca="1"/>
        <v>-</v>
      </c>
      <c r="NK89" s="45" t="str">
        <f ca="1"/>
        <v>-</v>
      </c>
      <c r="NL89" s="45" t="str">
        <f ca="1"/>
        <v>-</v>
      </c>
      <c r="NM89" s="45" t="str">
        <f ca="1"/>
        <v>-</v>
      </c>
      <c r="NN89" s="45" t="str">
        <f ca="1"/>
        <v>-</v>
      </c>
      <c r="NO89" s="45" t="str">
        <f ca="1"/>
        <v>-</v>
      </c>
      <c r="NP89" s="45" t="str">
        <f ca="1"/>
        <v>-</v>
      </c>
      <c r="NQ89" s="45" t="str">
        <f ca="1"/>
        <v>-</v>
      </c>
      <c r="NR89" s="45" t="str">
        <f ca="1"/>
        <v>-</v>
      </c>
      <c r="NS89" s="45" t="str">
        <f ca="1"/>
        <v>-</v>
      </c>
      <c r="NT89" s="45" t="str">
        <f ca="1"/>
        <v>-</v>
      </c>
      <c r="NU89" s="45" t="str">
        <f ca="1"/>
        <v>-</v>
      </c>
      <c r="NV89" s="45" t="str">
        <f ca="1"/>
        <v>-</v>
      </c>
      <c r="NW89" s="45" t="str">
        <f ca="1"/>
        <v>-</v>
      </c>
      <c r="NX89" s="45" t="str">
        <f ca="1"/>
        <v>-</v>
      </c>
      <c r="NY89" s="45" t="str">
        <f ca="1"/>
        <v>-</v>
      </c>
      <c r="NZ89" s="45" t="str">
        <f ca="1"/>
        <v>-</v>
      </c>
      <c r="OA89" s="45" t="str">
        <f ca="1"/>
        <v>-</v>
      </c>
      <c r="OB89" s="45" t="str">
        <f ca="1"/>
        <v>-</v>
      </c>
      <c r="OC89" s="45" t="str">
        <f ca="1"/>
        <v>-</v>
      </c>
      <c r="OD89" s="45" t="str">
        <f ca="1"/>
        <v>-</v>
      </c>
      <c r="OE89" s="45" t="str">
        <f ca="1"/>
        <v>-</v>
      </c>
      <c r="OF89" s="45" t="str">
        <f ca="1"/>
        <v>-</v>
      </c>
      <c r="OG89" s="45" t="str">
        <f ca="1"/>
        <v>-</v>
      </c>
      <c r="OH89" s="45" t="str">
        <f ca="1"/>
        <v>-</v>
      </c>
      <c r="OI89" s="45" t="str">
        <f ca="1"/>
        <v>-</v>
      </c>
      <c r="OJ89" s="45" t="str">
        <f ca="1"/>
        <v>-</v>
      </c>
      <c r="OK89" s="45" t="str">
        <f ca="1"/>
        <v>-</v>
      </c>
      <c r="OL89" s="45" t="str">
        <f ca="1"/>
        <v>-</v>
      </c>
      <c r="OM89" s="45" t="str">
        <f ca="1"/>
        <v>-</v>
      </c>
      <c r="ON89" s="45" t="str">
        <f ca="1"/>
        <v>-</v>
      </c>
      <c r="OO89" s="45" t="str">
        <f ca="1"/>
        <v>-</v>
      </c>
      <c r="OP89" s="45" t="str">
        <f ca="1"/>
        <v>-</v>
      </c>
      <c r="OQ89" s="45" t="str">
        <f ca="1"/>
        <v>-</v>
      </c>
      <c r="OR89" s="45" t="str">
        <f ca="1"/>
        <v>-</v>
      </c>
      <c r="OS89" s="45" t="str">
        <f ca="1"/>
        <v>-</v>
      </c>
      <c r="OT89" s="45" t="str">
        <f ca="1"/>
        <v>-</v>
      </c>
      <c r="OU89" s="45" t="str">
        <f ca="1"/>
        <v>-</v>
      </c>
      <c r="OV89" s="45" t="str">
        <f ca="1"/>
        <v>-</v>
      </c>
      <c r="OW89" s="45" t="str">
        <f ca="1"/>
        <v>-</v>
      </c>
      <c r="OX89" s="45" t="str">
        <f ca="1"/>
        <v>-</v>
      </c>
      <c r="OY89" s="45" t="str">
        <f ca="1"/>
        <v>-</v>
      </c>
      <c r="OZ89" s="45" t="str">
        <f ca="1"/>
        <v>-</v>
      </c>
      <c r="PA89" s="45" t="str">
        <f ca="1"/>
        <v>-</v>
      </c>
      <c r="PB89" s="45" t="str">
        <f ca="1"/>
        <v>-</v>
      </c>
      <c r="PC89" s="45" t="str">
        <f ca="1"/>
        <v>-</v>
      </c>
      <c r="PD89" s="45" t="str">
        <f ca="1"/>
        <v>-</v>
      </c>
      <c r="PE89" s="45" t="str">
        <f ca="1"/>
        <v>-</v>
      </c>
      <c r="PF89" s="45" t="str">
        <f ca="1"/>
        <v>-</v>
      </c>
      <c r="PG89" s="45" t="str">
        <f ca="1"/>
        <v>-</v>
      </c>
      <c r="PH89" s="45" t="str">
        <f ca="1"/>
        <v>-</v>
      </c>
      <c r="PI89" s="45" t="str">
        <f ca="1"/>
        <v>-</v>
      </c>
      <c r="PJ89" s="45" t="str">
        <f ca="1"/>
        <v>-</v>
      </c>
      <c r="PK89" s="45" t="str">
        <f ca="1"/>
        <v>-</v>
      </c>
      <c r="PL89" s="45" t="str">
        <f ca="1"/>
        <v>-</v>
      </c>
      <c r="PM89" s="45" t="str">
        <f ca="1"/>
        <v>-</v>
      </c>
      <c r="PN89" s="45" t="str">
        <f ca="1"/>
        <v>-</v>
      </c>
      <c r="PO89" s="45" t="str">
        <f ca="1"/>
        <v>-</v>
      </c>
      <c r="PP89" s="45" t="str">
        <f ca="1"/>
        <v>-</v>
      </c>
      <c r="PQ89" s="45" t="str">
        <f ca="1"/>
        <v>-</v>
      </c>
      <c r="PR89" s="45" t="str">
        <f ca="1"/>
        <v>-</v>
      </c>
      <c r="PS89" s="45" t="str">
        <f ca="1"/>
        <v>-</v>
      </c>
      <c r="PT89" s="45" t="str">
        <f ca="1"/>
        <v>-</v>
      </c>
      <c r="PU89" s="45" t="str">
        <f ca="1"/>
        <v>-</v>
      </c>
      <c r="PV89" s="45" t="str">
        <f ca="1"/>
        <v>-</v>
      </c>
      <c r="PW89" s="45" t="str">
        <f ca="1"/>
        <v>-</v>
      </c>
      <c r="PX89" s="45" t="str">
        <f ca="1"/>
        <v>-</v>
      </c>
      <c r="PY89" s="45" t="str">
        <f ca="1"/>
        <v>-</v>
      </c>
      <c r="PZ89" s="45" t="str">
        <f ca="1"/>
        <v>-</v>
      </c>
      <c r="QA89" s="45" t="str">
        <f ca="1"/>
        <v>-</v>
      </c>
      <c r="QB89" s="45" t="str">
        <f ca="1"/>
        <v>-</v>
      </c>
      <c r="QC89" s="45" t="str">
        <f ca="1"/>
        <v>-</v>
      </c>
      <c r="QD89" s="45" t="str">
        <f ca="1"/>
        <v>-</v>
      </c>
      <c r="QE89" s="45" t="str">
        <f ca="1"/>
        <v>-</v>
      </c>
      <c r="QF89" s="45" t="str">
        <f ca="1"/>
        <v>-</v>
      </c>
      <c r="QG89" s="45" t="str">
        <f ca="1"/>
        <v>-</v>
      </c>
      <c r="QH89" s="45" t="str">
        <f ca="1"/>
        <v>-</v>
      </c>
      <c r="QI89" s="45" t="str">
        <f ca="1"/>
        <v>-</v>
      </c>
      <c r="QJ89" s="45" t="str">
        <f ca="1"/>
        <v>-</v>
      </c>
      <c r="QK89" s="45" t="str">
        <f ca="1"/>
        <v>-</v>
      </c>
      <c r="QL89" s="45" t="str">
        <f ca="1"/>
        <v>-</v>
      </c>
      <c r="QM89" s="45" t="str">
        <f ca="1"/>
        <v>-</v>
      </c>
      <c r="QN89" s="45" t="str">
        <f ca="1"/>
        <v>-</v>
      </c>
      <c r="QO89" s="45" t="str">
        <f ca="1"/>
        <v>-</v>
      </c>
      <c r="QP89" s="45" t="str">
        <f ca="1"/>
        <v>-</v>
      </c>
      <c r="QQ89" s="45" t="str">
        <f ca="1"/>
        <v>-</v>
      </c>
      <c r="QR89" s="45" t="str">
        <f ca="1"/>
        <v>-</v>
      </c>
      <c r="QS89" s="45" t="str">
        <f ca="1"/>
        <v>-</v>
      </c>
      <c r="QT89" s="45" t="str">
        <f ca="1"/>
        <v>-</v>
      </c>
      <c r="QU89" s="45" t="str">
        <f ca="1"/>
        <v>-</v>
      </c>
      <c r="QV89" s="45" t="str">
        <f ca="1"/>
        <v>-</v>
      </c>
      <c r="QW89" s="45" t="str">
        <f ca="1"/>
        <v>-</v>
      </c>
      <c r="QX89" s="45" t="str">
        <f ca="1"/>
        <v>-</v>
      </c>
      <c r="QY89" s="45" t="str">
        <f ca="1"/>
        <v>-</v>
      </c>
      <c r="QZ89" s="45" t="str">
        <f ca="1"/>
        <v>-</v>
      </c>
      <c r="RA89" s="45" t="str">
        <f ca="1"/>
        <v>-</v>
      </c>
      <c r="RB89" s="45" t="str">
        <f ca="1"/>
        <v>-</v>
      </c>
      <c r="RC89" s="45" t="str">
        <f ca="1"/>
        <v>-</v>
      </c>
      <c r="RD89" s="45" t="str">
        <f ca="1"/>
        <v>-</v>
      </c>
      <c r="RE89" s="45" t="str">
        <f ca="1"/>
        <v>-</v>
      </c>
      <c r="RF89" s="45" t="str">
        <f ca="1"/>
        <v>-</v>
      </c>
      <c r="RG89" s="45" t="str">
        <f ca="1"/>
        <v>-</v>
      </c>
      <c r="RH89" s="45" t="str">
        <f ca="1"/>
        <v>-</v>
      </c>
      <c r="RI89" s="45" t="str">
        <f ca="1"/>
        <v>-</v>
      </c>
      <c r="RJ89" s="45" t="str">
        <f ca="1"/>
        <v>-</v>
      </c>
      <c r="RK89" s="45" t="str">
        <f ca="1"/>
        <v>-</v>
      </c>
      <c r="RL89" s="45" t="str">
        <f ca="1"/>
        <v>-</v>
      </c>
      <c r="RM89" s="45" t="str">
        <f ca="1"/>
        <v>-</v>
      </c>
      <c r="RN89" s="45" t="str">
        <f ca="1"/>
        <v>-</v>
      </c>
      <c r="RO89" s="45" t="str">
        <f ca="1"/>
        <v>-</v>
      </c>
      <c r="RP89" s="45" t="str">
        <f ca="1"/>
        <v>-</v>
      </c>
      <c r="RQ89" s="45" t="str">
        <f ca="1"/>
        <v>-</v>
      </c>
      <c r="RR89" s="45" t="str">
        <f ca="1"/>
        <v>-</v>
      </c>
      <c r="RS89" s="45" t="str">
        <f ca="1"/>
        <v>-</v>
      </c>
      <c r="RT89" s="45" t="str">
        <f ca="1"/>
        <v>-</v>
      </c>
      <c r="RU89" s="45" t="str">
        <f ca="1"/>
        <v>-</v>
      </c>
      <c r="RV89" s="45" t="str">
        <f ca="1"/>
        <v>-</v>
      </c>
      <c r="RW89" s="45" t="str">
        <f ca="1"/>
        <v>-</v>
      </c>
      <c r="RX89" s="45" t="str">
        <f ca="1"/>
        <v>-</v>
      </c>
      <c r="RY89" s="45" t="str">
        <f ca="1"/>
        <v>-</v>
      </c>
      <c r="RZ89" s="45" t="str">
        <f ca="1"/>
        <v>-</v>
      </c>
      <c r="SA89" s="45" t="str">
        <f ca="1"/>
        <v>-</v>
      </c>
      <c r="SB89" s="45" t="str">
        <f ca="1"/>
        <v>-</v>
      </c>
      <c r="SC89" s="45" t="str">
        <f ca="1"/>
        <v>-</v>
      </c>
      <c r="SD89" s="45" t="str">
        <f ca="1"/>
        <v>-</v>
      </c>
      <c r="SE89" s="45" t="str">
        <f ca="1"/>
        <v>-</v>
      </c>
      <c r="SF89" s="45" t="str">
        <f ca="1"/>
        <v>-</v>
      </c>
      <c r="SG89" s="45" t="str">
        <f ca="1"/>
        <v>-</v>
      </c>
      <c r="SH89" s="45" t="str">
        <f ca="1"/>
        <v>-</v>
      </c>
      <c r="SI89" s="45" t="str">
        <f ca="1"/>
        <v>-</v>
      </c>
      <c r="SJ89" s="45" t="str">
        <f ca="1"/>
        <v>-</v>
      </c>
      <c r="SK89" s="45" t="str">
        <f ca="1"/>
        <v>-</v>
      </c>
      <c r="SL89" s="45" t="str">
        <f ca="1"/>
        <v>-</v>
      </c>
      <c r="SM89" s="45" t="str">
        <f ca="1"/>
        <v>-</v>
      </c>
      <c r="SN89" s="45" t="str">
        <f ca="1"/>
        <v>-</v>
      </c>
      <c r="SO89" s="45" t="str">
        <f ca="1"/>
        <v>-</v>
      </c>
      <c r="SP89" s="45" t="str">
        <f ca="1"/>
        <v>-</v>
      </c>
      <c r="SQ89" s="45" t="str">
        <f ca="1"/>
        <v>-</v>
      </c>
      <c r="SR89" s="45" t="str">
        <f ca="1"/>
        <v>-</v>
      </c>
      <c r="SS89" s="45" t="str">
        <f ca="1"/>
        <v>-</v>
      </c>
      <c r="ST89" s="45" t="str">
        <f ca="1"/>
        <v>-</v>
      </c>
      <c r="SU89" s="45" t="str">
        <f ca="1"/>
        <v>-</v>
      </c>
      <c r="SV89" s="45" t="str">
        <f ca="1"/>
        <v>-</v>
      </c>
    </row>
    <row r="90" spans="3:516" x14ac:dyDescent="0.25">
      <c r="C90" s="46" t="s">
        <v>508</v>
      </c>
      <c r="F90" s="45" cm="1">
        <f t="array" aca="1" ref="F90" ca="1">MIN(IFERROR(IF(OFFSET(bHist!$A$1,_xlfn.XMATCH($C$85,bHist!B:B,0)-1,3,1,500)=0,"-",OFFSET(bHist!$A$1,_xlfn.XMATCH($C$85,bHist!B:B,0)-1,3,1,500))-IF(OFFSET(bHist!$A$1,_xlfn.XMATCH(C90,bHist!B:B,0)-1,3,1,500)=0,"-",OFFSET(bHist!$A$1,_xlfn.XMATCH(C90,bHist!B:B,0)-1,3,1,500)),"-"))</f>
        <v>-434.14327031886575</v>
      </c>
      <c r="G90" s="45" cm="1">
        <f t="array" aca="1" ref="G90" ca="1">AVERAGE(IFERROR(IF(OFFSET(bHist!$A$1,_xlfn.XMATCH($C$85,bHist!B:B,0)-1,3,1,500)=0,"-",OFFSET(bHist!$A$1,_xlfn.XMATCH($C$85,bHist!B:B,0)-1,3,1,500))-IF(OFFSET(bHist!$A$1,_xlfn.XMATCH(C90,bHist!B:B,0)-1,3,1,500)=0,"-",OFFSET(bHist!$A$1,_xlfn.XMATCH(C90,bHist!B:B,0)-1,3,1,500)),"-"))</f>
        <v>-122.39596781567509</v>
      </c>
      <c r="H90" s="45" cm="1">
        <f t="array" aca="1" ref="H90" ca="1">MAX(IFERROR(IF(OFFSET(bHist!$A$1,_xlfn.XMATCH($C$85,bHist!B:B,0)-1,3,1,500)=0,"-",OFFSET(bHist!$A$1,_xlfn.XMATCH($C$85,bHist!B:B,0)-1,3,1,500))-IF(OFFSET(bHist!$A$1,_xlfn.XMATCH(C90,bHist!B:B,0)-1,3,1,500)=0,"-",OFFSET(bHist!$A$1,_xlfn.XMATCH(C90,bHist!B:B,0)-1,3,1,500)),"-"))</f>
        <v>-62.92370924353601</v>
      </c>
      <c r="I90" s="45" cm="1">
        <f t="array" aca="1" ref="I90" ca="1">_xlfn.STDEV.P(IFERROR(IF(OFFSET(bHist!$A$1,_xlfn.XMATCH($C$85,bHist!B:B,0)-1,3,1,500)=0,"-",OFFSET(bHist!$A$1,_xlfn.XMATCH($C$85,bHist!B:B,0)-1,3,1,500))-IF(OFFSET(bHist!$A$1,_xlfn.XMATCH(C90,bHist!B:B,0)-1,3,1,500)=0,"-",OFFSET(bHist!$A$1,_xlfn.XMATCH(C90,bHist!B:B,0)-1,3,1,500)),"-"))</f>
        <v>55.242715283671785</v>
      </c>
      <c r="J90" s="45" cm="1">
        <f t="array" aca="1" ref="J90" ca="1">INDEX((IFERROR(IF(OFFSET(bHist!$A$1,_xlfn.XMATCH($C$85,bHist!B:B,0)-1,3,1,500)=0,"-",OFFSET(bHist!$A$1,_xlfn.XMATCH($C$85,bHist!B:B,0)-1,3,1,500))-IF(OFFSET(bHist!$A$1,_xlfn.XMATCH(C90,bHist!B:B,0)-1,3,1,500)=0,"-",OFFSET(bHist!$A$1,_xlfn.XMATCH(C90,bHist!B:B,0)-1,3,1,500)),"-")),1)</f>
        <v>-162.09972301363948</v>
      </c>
      <c r="K90" s="51">
        <f t="shared" ca="1" si="9"/>
        <v>-0.10695491122006767</v>
      </c>
      <c r="L90" s="51" cm="1">
        <f t="array" aca="1" ref="L90" ca="1">SLOPE((IFERROR(IF(OFFSET(bHist!$A$1,_xlfn.XMATCH($C$85,bHist!$B:$B,0)-1,3,1,500)=0,"-",OFFSET(bHist!$A$1,_xlfn.XMATCH($C$85,bHist!$B:$B,0)-1,3,1,500))-IF(OFFSET(bHist!$A$1,_xlfn.XMATCH(C90,bHist!$B:$B,0)-1,3,1,500)=0,"-",OFFSET(bHist!$A$1,_xlfn.XMATCH(C90,bHist!$B:$B,0)-1,3,1,500)),"-")),OFFSET(bHist!$A$1,0,3,1,500))</f>
        <v>-5.8935837734741731E-2</v>
      </c>
      <c r="M90" s="45" cm="1">
        <f t="array" aca="1" ref="M90" ca="1">INTERCEPT((IFERROR(IF(OFFSET(bHist!$A$1,_xlfn.XMATCH($C$85,bHist!$B:$B,0)-1,3,1,500)=0,"-",OFFSET(bHist!$A$1,_xlfn.XMATCH($C$85,bHist!$B:$B,0)-1,3,1,500))-IF(OFFSET(bHist!$A$1,_xlfn.XMATCH(C90,bHist!$B:$B,0)-1,3,1,500)=0,"-",OFFSET(bHist!$A$1,_xlfn.XMATCH(C90,bHist!$B:$B,0)-1,3,1,500)),"-")),OFFSET(bHist!$A$1,0,3,1,500))</f>
        <v>2450.6532430814677</v>
      </c>
      <c r="N90" s="45" cm="1">
        <f t="array" aca="1" ref="N90" ca="1">STEYX((IFERROR(IF(OFFSET(bHist!$A$1,_xlfn.XMATCH($C$85,bHist!B:B,0)-1,3,1,500)=0,"-",OFFSET(bHist!$A$1,_xlfn.XMATCH($C$85,bHist!B:B,0)-1,3,1,500))-IF(OFFSET(bHist!$A$1,_xlfn.XMATCH(C90,bHist!B:B,0)-1,3,1,500)=0,"-",OFFSET(bHist!$A$1,_xlfn.XMATCH(C90,bHist!B:B,0)-1,3,1,500)),"-")),OFFSET(bHist!$A$1,0,3,1,500))</f>
        <v>53.964276911035228</v>
      </c>
      <c r="O90" s="51" cm="1">
        <f t="array" aca="1" ref="O90" ca="1">CORREL(IF(OFFSET(bHist!$A$1,_xlfn.XMATCH($C$85,bHist!B:B,0)-1,3,1,500)=0,"-",OFFSET(bHist!$A$1,_xlfn.XMATCH($C$85,bHist!B:B,0)-1,3,1,500)),IF(OFFSET(bHist!$A$1,_xlfn.XMATCH(C90,bHist!B:B,0)-1,3,1,500)=0,"-",OFFSET(bHist!$A$1,_xlfn.XMATCH(C90,bHist!B:B,0)-1,3,1,500)))</f>
        <v>0.89103985765660565</v>
      </c>
      <c r="P90" s="51" cm="1">
        <f t="array" aca="1" ref="P90" ca="1">CORREL((IFERROR(IF(OFFSET(bHist!$A$1,_xlfn.XMATCH($C$85,bHist!B:B,0)-1,3,1,500)=0,"-",OFFSET(bHist!$A$1,_xlfn.XMATCH($C$85,bHist!B:B,0)-1,3,1,500))-IF(OFFSET(bHist!$A$1,_xlfn.XMATCH(C90,bHist!B:B,0)-1,3,1,500)=0,"-",OFFSET(bHist!$A$1,_xlfn.XMATCH(C90,bHist!B:B,0)-1,3,1,500)),"-")),OFFSET(bHist!$A$1,0,3,1,500))</f>
        <v>-0.22263390927979601</v>
      </c>
      <c r="Q90" s="45" cm="1">
        <f t="array" aca="1" ref="Q90:SV90" ca="1">(IFERROR(IF(OFFSET(bHist!$A$1,_xlfn.XMATCH($C$85,bHist!B:B,0)-1,3,1,500)=0,"-",OFFSET(bHist!$A$1,_xlfn.XMATCH($C$85,bHist!B:B,0)-1,3,1,500))-IF(OFFSET(bHist!$A$1,_xlfn.XMATCH(C90,bHist!B:B,0)-1,3,1,500)=0,"-",OFFSET(bHist!$A$1,_xlfn.XMATCH(C90,bHist!B:B,0)-1,3,1,500)),"-"))</f>
        <v>-162.09972301363948</v>
      </c>
      <c r="R90" s="45">
        <f ca="1"/>
        <v>-161.99675647366047</v>
      </c>
      <c r="S90" s="45">
        <f ca="1"/>
        <v>-168.27532055258752</v>
      </c>
      <c r="T90" s="45">
        <f ca="1"/>
        <v>-167.36482751774787</v>
      </c>
      <c r="U90" s="45">
        <f ca="1"/>
        <v>-169.44622495138645</v>
      </c>
      <c r="V90" s="45">
        <f ca="1"/>
        <v>-178.02545720708369</v>
      </c>
      <c r="W90" s="45">
        <f ca="1"/>
        <v>-182.82665808749198</v>
      </c>
      <c r="X90" s="45">
        <f ca="1"/>
        <v>-181.11305666506291</v>
      </c>
      <c r="Y90" s="45">
        <f ca="1"/>
        <v>-181.55453274404999</v>
      </c>
      <c r="Z90" s="45">
        <f ca="1"/>
        <v>-180.86029860675333</v>
      </c>
      <c r="AA90" s="45">
        <f ca="1"/>
        <v>-178.02323148357868</v>
      </c>
      <c r="AB90" s="45">
        <f ca="1"/>
        <v>-186.75808640730384</v>
      </c>
      <c r="AC90" s="45">
        <f ca="1"/>
        <v>-173.41422163987158</v>
      </c>
      <c r="AD90" s="45">
        <f ca="1"/>
        <v>-173.11154794657227</v>
      </c>
      <c r="AE90" s="45">
        <f ca="1"/>
        <v>-160.1190987125635</v>
      </c>
      <c r="AF90" s="45">
        <f ca="1"/>
        <v>-142.36391046082974</v>
      </c>
      <c r="AG90" s="45">
        <f ca="1"/>
        <v>-161.63017821586135</v>
      </c>
      <c r="AH90" s="45">
        <f ca="1"/>
        <v>-154.54161405408382</v>
      </c>
      <c r="AI90" s="45">
        <f ca="1"/>
        <v>-152.48653491961957</v>
      </c>
      <c r="AJ90" s="45">
        <f ca="1"/>
        <v>-133.8743191306591</v>
      </c>
      <c r="AK90" s="45">
        <f ca="1"/>
        <v>-124.05728857588768</v>
      </c>
      <c r="AL90" s="45">
        <f ca="1"/>
        <v>-112.94394858741759</v>
      </c>
      <c r="AM90" s="45">
        <f ca="1"/>
        <v>-123.63012544524668</v>
      </c>
      <c r="AN90" s="45">
        <f ca="1"/>
        <v>-138.78559040832519</v>
      </c>
      <c r="AO90" s="45">
        <f ca="1"/>
        <v>-146.3629398342371</v>
      </c>
      <c r="AP90" s="45">
        <f ca="1"/>
        <v>-158.81006619334221</v>
      </c>
      <c r="AQ90" s="45">
        <f ca="1"/>
        <v>-158.34553741061688</v>
      </c>
      <c r="AR90" s="45">
        <f ca="1"/>
        <v>-154.57067125070094</v>
      </c>
      <c r="AS90" s="45">
        <f ca="1"/>
        <v>-146.20951698553563</v>
      </c>
      <c r="AT90" s="45">
        <f ca="1"/>
        <v>-149.92518124139309</v>
      </c>
      <c r="AU90" s="45">
        <f ca="1"/>
        <v>-162.05832876324655</v>
      </c>
      <c r="AV90" s="45">
        <f ca="1"/>
        <v>-175.55775503575802</v>
      </c>
      <c r="AW90" s="45">
        <f ca="1"/>
        <v>-174.18718756246568</v>
      </c>
      <c r="AX90" s="45">
        <f ca="1"/>
        <v>-178.94511140811443</v>
      </c>
      <c r="AY90" s="45">
        <f ca="1"/>
        <v>-189.92029447472092</v>
      </c>
      <c r="AZ90" s="45">
        <f ca="1"/>
        <v>-198.0008924199343</v>
      </c>
      <c r="BA90" s="45">
        <f ca="1"/>
        <v>-211.62947741305828</v>
      </c>
      <c r="BB90" s="45">
        <f ca="1"/>
        <v>-221.55781102705004</v>
      </c>
      <c r="BC90" s="45">
        <f ca="1"/>
        <v>-225.74054040420049</v>
      </c>
      <c r="BD90" s="45">
        <f ca="1"/>
        <v>-221.42042789256573</v>
      </c>
      <c r="BE90" s="45">
        <f ca="1"/>
        <v>-221.18274541664124</v>
      </c>
      <c r="BF90" s="45">
        <f ca="1"/>
        <v>-221.0486370290518</v>
      </c>
      <c r="BG90" s="45">
        <f ca="1"/>
        <v>-223.62854114186763</v>
      </c>
      <c r="BH90" s="45">
        <f ca="1"/>
        <v>-224.42322513055802</v>
      </c>
      <c r="BI90" s="45">
        <f ca="1"/>
        <v>-230.817755749464</v>
      </c>
      <c r="BJ90" s="45">
        <f ca="1"/>
        <v>-235.96364691019059</v>
      </c>
      <c r="BK90" s="45">
        <f ca="1"/>
        <v>-244.45704998064045</v>
      </c>
      <c r="BL90" s="45">
        <f ca="1"/>
        <v>-249.24562643969062</v>
      </c>
      <c r="BM90" s="45">
        <f ca="1"/>
        <v>-222.02510355031492</v>
      </c>
      <c r="BN90" s="45">
        <f ca="1"/>
        <v>-206.15065145647526</v>
      </c>
      <c r="BO90" s="45">
        <f ca="1"/>
        <v>-189.27769705605508</v>
      </c>
      <c r="BP90" s="45">
        <f ca="1"/>
        <v>-213.52283023333553</v>
      </c>
      <c r="BQ90" s="45">
        <f ca="1"/>
        <v>-224.18046200740338</v>
      </c>
      <c r="BR90" s="45">
        <f ca="1"/>
        <v>-254.63286641693117</v>
      </c>
      <c r="BS90" s="45">
        <f ca="1"/>
        <v>-266.37255828487878</v>
      </c>
      <c r="BT90" s="45">
        <f ca="1"/>
        <v>-213.05082651555537</v>
      </c>
      <c r="BU90" s="45">
        <f ca="1"/>
        <v>-199.86832560145854</v>
      </c>
      <c r="BV90" s="45">
        <f ca="1"/>
        <v>-198.49897613012794</v>
      </c>
      <c r="BW90" s="45">
        <f ca="1"/>
        <v>-184.07301306736474</v>
      </c>
      <c r="BX90" s="45">
        <f ca="1"/>
        <v>-189.56374604201318</v>
      </c>
      <c r="BY90" s="45">
        <f ca="1"/>
        <v>-230.33320282387731</v>
      </c>
      <c r="BZ90" s="45">
        <f ca="1"/>
        <v>-248.92460780537124</v>
      </c>
      <c r="CA90" s="45">
        <f ca="1"/>
        <v>-262.9563174871206</v>
      </c>
      <c r="CB90" s="45">
        <f ca="1"/>
        <v>-282.73445466816429</v>
      </c>
      <c r="CC90" s="45">
        <f ca="1"/>
        <v>-278.61561551094059</v>
      </c>
      <c r="CD90" s="45">
        <f ca="1"/>
        <v>-279.35416754114624</v>
      </c>
      <c r="CE90" s="45">
        <f ca="1"/>
        <v>-285.07968251383306</v>
      </c>
      <c r="CF90" s="45">
        <f ca="1"/>
        <v>-291.76613579702376</v>
      </c>
      <c r="CG90" s="45">
        <f ca="1"/>
        <v>-292.6652787057161</v>
      </c>
      <c r="CH90" s="45">
        <f ca="1"/>
        <v>-294.12483522880075</v>
      </c>
      <c r="CI90" s="45">
        <f ca="1"/>
        <v>-317.49300591528419</v>
      </c>
      <c r="CJ90" s="45">
        <f ca="1"/>
        <v>-330.80695659792423</v>
      </c>
      <c r="CK90" s="45">
        <f ca="1"/>
        <v>-418.50224855470651</v>
      </c>
      <c r="CL90" s="45">
        <f ca="1"/>
        <v>-427.83194912242897</v>
      </c>
      <c r="CM90" s="45">
        <f ca="1"/>
        <v>-396.13809277677541</v>
      </c>
      <c r="CN90" s="45">
        <f ca="1"/>
        <v>-434.14327031886575</v>
      </c>
      <c r="CO90" s="45">
        <f ca="1"/>
        <v>-401.86540640938279</v>
      </c>
      <c r="CP90" s="45">
        <f ca="1"/>
        <v>-284.3429129707813</v>
      </c>
      <c r="CQ90" s="45">
        <f ca="1"/>
        <v>-224.77973326909546</v>
      </c>
      <c r="CR90" s="45">
        <f ca="1"/>
        <v>-169.79648211705683</v>
      </c>
      <c r="CS90" s="45">
        <f ca="1"/>
        <v>-162.86226354312899</v>
      </c>
      <c r="CT90" s="45">
        <f ca="1"/>
        <v>-125.49839976990222</v>
      </c>
      <c r="CU90" s="45">
        <f ca="1"/>
        <v>-123.86010022532939</v>
      </c>
      <c r="CV90" s="45">
        <f ca="1"/>
        <v>-133.75967377913</v>
      </c>
      <c r="CW90" s="45">
        <f ca="1"/>
        <v>-88.610808990240088</v>
      </c>
      <c r="CX90" s="45">
        <f ca="1"/>
        <v>-79.542482894659045</v>
      </c>
      <c r="CY90" s="45">
        <f ca="1"/>
        <v>-77.399498789429671</v>
      </c>
      <c r="CZ90" s="45">
        <f ca="1"/>
        <v>-81.985738074421903</v>
      </c>
      <c r="DA90" s="45">
        <f ca="1"/>
        <v>-93.624079409956934</v>
      </c>
      <c r="DB90" s="45">
        <f ca="1"/>
        <v>-95.061379692196837</v>
      </c>
      <c r="DC90" s="45">
        <f ca="1"/>
        <v>-89.327368298292171</v>
      </c>
      <c r="DD90" s="45">
        <f ca="1"/>
        <v>-83.520271884560572</v>
      </c>
      <c r="DE90" s="45">
        <f ca="1"/>
        <v>-80.006709807515165</v>
      </c>
      <c r="DF90" s="45">
        <f ca="1"/>
        <v>-77.419116558313362</v>
      </c>
      <c r="DG90" s="45">
        <f ca="1"/>
        <v>-68.825005356311806</v>
      </c>
      <c r="DH90" s="45">
        <f ca="1"/>
        <v>-70.894606123924262</v>
      </c>
      <c r="DI90" s="45">
        <f ca="1"/>
        <v>-71.730578955531129</v>
      </c>
      <c r="DJ90" s="45">
        <f ca="1"/>
        <v>-73.701931489825242</v>
      </c>
      <c r="DK90" s="45">
        <f ca="1"/>
        <v>-73.510163422107695</v>
      </c>
      <c r="DL90" s="45">
        <f ca="1"/>
        <v>-74.34883968925476</v>
      </c>
      <c r="DM90" s="45">
        <f ca="1"/>
        <v>-74.154803941369039</v>
      </c>
      <c r="DN90" s="45">
        <f ca="1"/>
        <v>-73.83195980215072</v>
      </c>
      <c r="DO90" s="45">
        <f ca="1"/>
        <v>-74.022714714646341</v>
      </c>
      <c r="DP90" s="45">
        <f ca="1"/>
        <v>-74.804318628072735</v>
      </c>
      <c r="DQ90" s="45">
        <f ca="1"/>
        <v>-71.355117378830897</v>
      </c>
      <c r="DR90" s="45">
        <f ca="1"/>
        <v>-69.506852927327174</v>
      </c>
      <c r="DS90" s="45">
        <f ca="1"/>
        <v>-70.115603550076486</v>
      </c>
      <c r="DT90" s="45">
        <f ca="1"/>
        <v>-74.043252565979955</v>
      </c>
      <c r="DU90" s="45">
        <f ca="1"/>
        <v>-82.071358417153363</v>
      </c>
      <c r="DV90" s="45">
        <f ca="1"/>
        <v>-80.641705314636226</v>
      </c>
      <c r="DW90" s="45">
        <f ca="1"/>
        <v>-79.033325897932059</v>
      </c>
      <c r="DX90" s="45">
        <f ca="1"/>
        <v>-77.287078891396504</v>
      </c>
      <c r="DY90" s="45">
        <f ca="1"/>
        <v>-80.686127139687528</v>
      </c>
      <c r="DZ90" s="45">
        <f ca="1"/>
        <v>-82.69614993548393</v>
      </c>
      <c r="EA90" s="45">
        <f ca="1"/>
        <v>-73.064322059869767</v>
      </c>
      <c r="EB90" s="45">
        <f ca="1"/>
        <v>-68.874492302656165</v>
      </c>
      <c r="EC90" s="45">
        <f ca="1"/>
        <v>-64.395070071339603</v>
      </c>
      <c r="ED90" s="45">
        <f ca="1"/>
        <v>-63.546376359224304</v>
      </c>
      <c r="EE90" s="45">
        <f ca="1"/>
        <v>-62.92370924353601</v>
      </c>
      <c r="EF90" s="45">
        <f ca="1"/>
        <v>-65.159158726096166</v>
      </c>
      <c r="EG90" s="45">
        <f ca="1"/>
        <v>-67.627273894429209</v>
      </c>
      <c r="EH90" s="45">
        <f ca="1"/>
        <v>-71.05825293481351</v>
      </c>
      <c r="EI90" s="45">
        <f ca="1"/>
        <v>-69.676614131450663</v>
      </c>
      <c r="EJ90" s="45">
        <f ca="1"/>
        <v>-70.095589822888371</v>
      </c>
      <c r="EK90" s="45">
        <f ca="1"/>
        <v>-72.748839403271688</v>
      </c>
      <c r="EL90" s="45">
        <f ca="1"/>
        <v>-74.085511380672443</v>
      </c>
      <c r="EM90" s="45">
        <f ca="1"/>
        <v>-77.879279079556483</v>
      </c>
      <c r="EN90" s="45">
        <f ca="1"/>
        <v>-77.595034850001326</v>
      </c>
      <c r="EO90" s="45">
        <f ca="1"/>
        <v>-74.554825021266936</v>
      </c>
      <c r="EP90" s="45">
        <f ca="1"/>
        <v>-71.359791930079467</v>
      </c>
      <c r="EQ90" s="45">
        <f ca="1"/>
        <v>-68.131013363838193</v>
      </c>
      <c r="ER90" s="45">
        <f ca="1"/>
        <v>-66.602289337515828</v>
      </c>
      <c r="ES90" s="45">
        <f ca="1"/>
        <v>-64.879939377069476</v>
      </c>
      <c r="ET90" s="45">
        <f ca="1"/>
        <v>-69.339739106059071</v>
      </c>
      <c r="EU90" s="45">
        <f ca="1"/>
        <v>-68.908666466355328</v>
      </c>
      <c r="EV90" s="45">
        <f ca="1"/>
        <v>-69.300511749506001</v>
      </c>
      <c r="EW90" s="45">
        <f ca="1"/>
        <v>-70.665372475743283</v>
      </c>
      <c r="EX90" s="45">
        <f ca="1"/>
        <v>-69.863217186927812</v>
      </c>
      <c r="EY90" s="45">
        <f ca="1"/>
        <v>-70.940847696781162</v>
      </c>
      <c r="EZ90" s="45">
        <f ca="1"/>
        <v>-72.812262575387962</v>
      </c>
      <c r="FA90" s="45">
        <f ca="1"/>
        <v>-73.659048374056795</v>
      </c>
      <c r="FB90" s="45">
        <f ca="1"/>
        <v>-74.274522451162341</v>
      </c>
      <c r="FC90" s="45">
        <f ca="1"/>
        <v>-74.48317669761181</v>
      </c>
      <c r="FD90" s="45">
        <f ca="1"/>
        <v>-77.429293009877199</v>
      </c>
      <c r="FE90" s="45">
        <f ca="1"/>
        <v>-76.486593006134044</v>
      </c>
      <c r="FF90" s="45">
        <f ca="1"/>
        <v>-77.483246108651173</v>
      </c>
      <c r="FG90" s="45">
        <f ca="1"/>
        <v>-80.673477386116986</v>
      </c>
      <c r="FH90" s="45">
        <f ca="1"/>
        <v>-83.235471583604806</v>
      </c>
      <c r="FI90" s="45">
        <f ca="1"/>
        <v>-87.248297337055206</v>
      </c>
      <c r="FJ90" s="45">
        <f ca="1"/>
        <v>-86.17303709244726</v>
      </c>
      <c r="FK90" s="45">
        <f ca="1"/>
        <v>-78.971405318379396</v>
      </c>
      <c r="FL90" s="45">
        <f ca="1"/>
        <v>-83.717392366290085</v>
      </c>
      <c r="FM90" s="45">
        <f ca="1"/>
        <v>-84.036245085000999</v>
      </c>
      <c r="FN90" s="45">
        <f ca="1"/>
        <v>-83.616438695549974</v>
      </c>
      <c r="FO90" s="45">
        <f ca="1"/>
        <v>-80.607265758633616</v>
      </c>
      <c r="FP90" s="45">
        <f ca="1"/>
        <v>-82.942498180031805</v>
      </c>
      <c r="FQ90" s="45">
        <f ca="1"/>
        <v>-91.351640065073966</v>
      </c>
      <c r="FR90" s="45">
        <f ca="1"/>
        <v>-92.147396979451187</v>
      </c>
      <c r="FS90" s="45">
        <f ca="1"/>
        <v>-92.654195075392721</v>
      </c>
      <c r="FT90" s="45">
        <f ca="1"/>
        <v>-88.061696200609219</v>
      </c>
      <c r="FU90" s="45">
        <f ca="1"/>
        <v>-84.741870733141894</v>
      </c>
      <c r="FV90" s="45">
        <f ca="1"/>
        <v>-83.070259098172187</v>
      </c>
      <c r="FW90" s="45">
        <f ca="1"/>
        <v>-81.559334311723688</v>
      </c>
      <c r="FX90" s="45">
        <f ca="1"/>
        <v>-78.623376148104654</v>
      </c>
      <c r="FY90" s="45">
        <f ca="1"/>
        <v>-75.984457450151439</v>
      </c>
      <c r="FZ90" s="45">
        <f ca="1"/>
        <v>-75.338556972265238</v>
      </c>
      <c r="GA90" s="45">
        <f ca="1"/>
        <v>-71.858480697631819</v>
      </c>
      <c r="GB90" s="45">
        <f ca="1"/>
        <v>-67.546731873631472</v>
      </c>
      <c r="GC90" s="45">
        <f ca="1"/>
        <v>-67.473528825640685</v>
      </c>
      <c r="GD90" s="45">
        <f ca="1"/>
        <v>-67.638759042024603</v>
      </c>
      <c r="GE90" s="45">
        <f ca="1"/>
        <v>-71.765552193403238</v>
      </c>
      <c r="GF90" s="45">
        <f ca="1"/>
        <v>-74.496289864063257</v>
      </c>
      <c r="GG90" s="45">
        <f ca="1"/>
        <v>-71.921570699453341</v>
      </c>
      <c r="GH90" s="45">
        <f ca="1"/>
        <v>-69.428430650591864</v>
      </c>
      <c r="GI90" s="45">
        <f ca="1"/>
        <v>-68.426841894268989</v>
      </c>
      <c r="GJ90" s="45">
        <f ca="1"/>
        <v>-65.457964949846257</v>
      </c>
      <c r="GK90" s="45">
        <f ca="1"/>
        <v>-66.92943187737464</v>
      </c>
      <c r="GL90" s="45">
        <f ca="1"/>
        <v>-68.861651429533964</v>
      </c>
      <c r="GM90" s="45">
        <f ca="1"/>
        <v>-71.488957062602026</v>
      </c>
      <c r="GN90" s="45">
        <f ca="1"/>
        <v>-70.320433510422703</v>
      </c>
      <c r="GO90" s="45">
        <f ca="1"/>
        <v>-69.757523881077759</v>
      </c>
      <c r="GP90" s="45">
        <f ca="1"/>
        <v>-72.585065939307214</v>
      </c>
      <c r="GQ90" s="45">
        <f ca="1"/>
        <v>-73.79555231368542</v>
      </c>
      <c r="GR90" s="45">
        <f ca="1"/>
        <v>-75.255453649520874</v>
      </c>
      <c r="GS90" s="45">
        <f ca="1"/>
        <v>-79.226194180011746</v>
      </c>
      <c r="GT90" s="45">
        <f ca="1"/>
        <v>-79.719363685131057</v>
      </c>
      <c r="GU90" s="45">
        <f ca="1"/>
        <v>-81.059359395384803</v>
      </c>
      <c r="GV90" s="45">
        <f ca="1"/>
        <v>-84.141799357652644</v>
      </c>
      <c r="GW90" s="45">
        <f ca="1"/>
        <v>-87.028595940828325</v>
      </c>
      <c r="GX90" s="45">
        <f ca="1"/>
        <v>-85.540569630384439</v>
      </c>
      <c r="GY90" s="45">
        <f ca="1"/>
        <v>-83.170597453594212</v>
      </c>
      <c r="GZ90" s="45">
        <f ca="1"/>
        <v>-83.874508798837695</v>
      </c>
      <c r="HA90" s="45">
        <f ca="1"/>
        <v>-83.344194217443473</v>
      </c>
      <c r="HB90" s="45">
        <f ca="1"/>
        <v>-78.205183515787127</v>
      </c>
      <c r="HC90" s="45">
        <f ca="1"/>
        <v>-76.694325732231135</v>
      </c>
      <c r="HD90" s="45">
        <f ca="1"/>
        <v>-77.728993133902549</v>
      </c>
      <c r="HE90" s="45">
        <f ca="1"/>
        <v>-76.885868445277225</v>
      </c>
      <c r="HF90" s="45">
        <f ca="1"/>
        <v>-80.145028512954696</v>
      </c>
      <c r="HG90" s="45">
        <f ca="1"/>
        <v>-81.829645009636891</v>
      </c>
      <c r="HH90" s="45">
        <f ca="1"/>
        <v>-81.373933566570287</v>
      </c>
      <c r="HI90" s="45">
        <f ca="1"/>
        <v>-81.259945291876761</v>
      </c>
      <c r="HJ90" s="45">
        <f ca="1"/>
        <v>-78.250985698342333</v>
      </c>
      <c r="HK90" s="45">
        <f ca="1"/>
        <v>-90.820457690715799</v>
      </c>
      <c r="HL90" s="45">
        <f ca="1"/>
        <v>-89.473733092427267</v>
      </c>
      <c r="HM90" s="45">
        <f ca="1"/>
        <v>-80.861110469818101</v>
      </c>
      <c r="HN90" s="45">
        <f ca="1"/>
        <v>-74.774270500063892</v>
      </c>
      <c r="HO90" s="45">
        <f ca="1"/>
        <v>-70.727855990290635</v>
      </c>
      <c r="HP90" s="45">
        <f ca="1"/>
        <v>-74.195929405093196</v>
      </c>
      <c r="HQ90" s="45">
        <f ca="1"/>
        <v>-98.24384866702556</v>
      </c>
      <c r="HR90" s="45">
        <f ca="1"/>
        <v>-96.841291654825227</v>
      </c>
      <c r="HS90" s="45">
        <f ca="1"/>
        <v>-93.105691256046299</v>
      </c>
      <c r="HT90" s="45">
        <f ca="1"/>
        <v>-89.914762548685076</v>
      </c>
      <c r="HU90" s="45">
        <f ca="1"/>
        <v>-84.83800257134439</v>
      </c>
      <c r="HV90" s="45">
        <f ca="1"/>
        <v>-93.569304606914528</v>
      </c>
      <c r="HW90" s="45">
        <f ca="1"/>
        <v>-95.524309099793442</v>
      </c>
      <c r="HX90" s="45">
        <f ca="1"/>
        <v>-90.413974665284158</v>
      </c>
      <c r="HY90" s="45">
        <f ca="1"/>
        <v>-89.16660182619097</v>
      </c>
      <c r="HZ90" s="45">
        <f ca="1"/>
        <v>-90.665480855345749</v>
      </c>
      <c r="IA90" s="45">
        <f ca="1"/>
        <v>-90.722907173275956</v>
      </c>
      <c r="IB90" s="45">
        <f ca="1"/>
        <v>-88.619272659659373</v>
      </c>
      <c r="IC90" s="45">
        <f ca="1"/>
        <v>-84.618752539277068</v>
      </c>
      <c r="ID90" s="45">
        <f ca="1"/>
        <v>-85.928082849740974</v>
      </c>
      <c r="IE90" s="45">
        <f ca="1"/>
        <v>-85.4832778902054</v>
      </c>
      <c r="IF90" s="45">
        <f ca="1"/>
        <v>-94.772971639752413</v>
      </c>
      <c r="IG90" s="45">
        <f ca="1"/>
        <v>-108.48948893773557</v>
      </c>
      <c r="IH90" s="45">
        <f ca="1"/>
        <v>-110.90615482664109</v>
      </c>
      <c r="II90" s="45">
        <f ca="1"/>
        <v>-118.51008594214917</v>
      </c>
      <c r="IJ90" s="45">
        <f ca="1"/>
        <v>-119.10528147172928</v>
      </c>
      <c r="IK90" s="45">
        <f ca="1"/>
        <v>-107.91372707879542</v>
      </c>
      <c r="IL90" s="45">
        <f ca="1"/>
        <v>-96.437767854094517</v>
      </c>
      <c r="IM90" s="45">
        <f ca="1"/>
        <v>-91.864371933221804</v>
      </c>
      <c r="IN90" s="45">
        <f ca="1"/>
        <v>-95.60994953620434</v>
      </c>
      <c r="IO90" s="45">
        <f ca="1"/>
        <v>-93.510723037600513</v>
      </c>
      <c r="IP90" s="45">
        <f ca="1"/>
        <v>-99.500355180501941</v>
      </c>
      <c r="IQ90" s="45">
        <f ca="1"/>
        <v>-99.641936787247658</v>
      </c>
      <c r="IR90" s="45">
        <f ca="1"/>
        <v>-107.62688579940796</v>
      </c>
      <c r="IS90" s="45">
        <f ca="1"/>
        <v>-100.8806672708988</v>
      </c>
      <c r="IT90" s="45">
        <f ca="1"/>
        <v>-92.413276008605976</v>
      </c>
      <c r="IU90" s="45">
        <f ca="1"/>
        <v>-89.340835677504558</v>
      </c>
      <c r="IV90" s="45">
        <f ca="1"/>
        <v>-87.455930706739423</v>
      </c>
      <c r="IW90" s="45">
        <f ca="1"/>
        <v>-74.860064592242253</v>
      </c>
      <c r="IX90" s="45">
        <f ca="1"/>
        <v>-72.459050661921495</v>
      </c>
      <c r="IY90" s="45">
        <f ca="1"/>
        <v>-72.529199373126033</v>
      </c>
      <c r="IZ90" s="45">
        <f ca="1"/>
        <v>-79.286690157532689</v>
      </c>
      <c r="JA90" s="45">
        <f ca="1"/>
        <v>-87.227254439592343</v>
      </c>
      <c r="JB90" s="45">
        <f ca="1"/>
        <v>-91.79961518454553</v>
      </c>
      <c r="JC90" s="45">
        <f ca="1"/>
        <v>-90.989706127166741</v>
      </c>
      <c r="JD90" s="45">
        <f ca="1"/>
        <v>-91.21055541408063</v>
      </c>
      <c r="JE90" s="45">
        <f ca="1"/>
        <v>-85.42936797487738</v>
      </c>
      <c r="JF90" s="45">
        <f ca="1"/>
        <v>-82.731449848890307</v>
      </c>
      <c r="JG90" s="45">
        <f ca="1"/>
        <v>-81.325635451912888</v>
      </c>
      <c r="JH90" s="45">
        <f ca="1"/>
        <v>-80.43093887996676</v>
      </c>
      <c r="JI90" s="45">
        <f ca="1"/>
        <v>-81.013760998487484</v>
      </c>
      <c r="JJ90" s="45">
        <f ca="1"/>
        <v>-89.219017276763907</v>
      </c>
      <c r="JK90" s="45">
        <f ca="1"/>
        <v>-92.460904230594622</v>
      </c>
      <c r="JL90" s="45">
        <f ca="1"/>
        <v>-87.261633284330344</v>
      </c>
      <c r="JM90" s="45">
        <f ca="1"/>
        <v>-80.561998364448527</v>
      </c>
      <c r="JN90" s="45">
        <f ca="1"/>
        <v>-82.889291414260867</v>
      </c>
      <c r="JO90" s="45">
        <f ca="1"/>
        <v>-88.321454258918763</v>
      </c>
      <c r="JP90" s="45">
        <f ca="1"/>
        <v>-90.123604031205161</v>
      </c>
      <c r="JQ90" s="45">
        <f ca="1"/>
        <v>-92.163605950236317</v>
      </c>
      <c r="JR90" s="45">
        <f ca="1"/>
        <v>-99.909073855996127</v>
      </c>
      <c r="JS90" s="45">
        <f ca="1"/>
        <v>-102.56292734980585</v>
      </c>
      <c r="JT90" s="45">
        <f ca="1"/>
        <v>-102.7227929377556</v>
      </c>
      <c r="JU90" s="45">
        <f ca="1"/>
        <v>-101.01653449189664</v>
      </c>
      <c r="JV90" s="45">
        <f ca="1"/>
        <v>-96.309969555020331</v>
      </c>
      <c r="JW90" s="45">
        <f ca="1"/>
        <v>-94.806345908761031</v>
      </c>
      <c r="JX90" s="45">
        <f ca="1"/>
        <v>-93.764407395124437</v>
      </c>
      <c r="JY90" s="45">
        <f ca="1"/>
        <v>-96.641177381873135</v>
      </c>
      <c r="JZ90" s="45">
        <f ca="1"/>
        <v>-103.38202413237096</v>
      </c>
      <c r="KA90" s="45">
        <f ca="1"/>
        <v>-112.81402445578576</v>
      </c>
      <c r="KB90" s="45">
        <f ca="1"/>
        <v>-115.91914048206806</v>
      </c>
      <c r="KC90" s="45">
        <f ca="1"/>
        <v>-117.19087165796758</v>
      </c>
      <c r="KD90" s="45">
        <f ca="1"/>
        <v>-116.94123571443561</v>
      </c>
      <c r="KE90" s="45">
        <f ca="1"/>
        <v>-111.49274913692474</v>
      </c>
      <c r="KF90" s="45">
        <f ca="1"/>
        <v>-116.53271150743961</v>
      </c>
      <c r="KG90" s="45">
        <f ca="1"/>
        <v>-118.94502048945427</v>
      </c>
      <c r="KH90" s="45">
        <f ca="1"/>
        <v>-119.15306252896785</v>
      </c>
      <c r="KI90" s="45">
        <f ca="1"/>
        <v>-120.11857292592525</v>
      </c>
      <c r="KJ90" s="45">
        <f ca="1"/>
        <v>-123.6244760979414</v>
      </c>
      <c r="KK90" s="45">
        <f ca="1"/>
        <v>-126.52229355788231</v>
      </c>
      <c r="KL90" s="45">
        <f ca="1"/>
        <v>-125.90611347138884</v>
      </c>
      <c r="KM90" s="45">
        <f ca="1"/>
        <v>-120.48312384963036</v>
      </c>
      <c r="KN90" s="45">
        <f ca="1"/>
        <v>-124.55262194931505</v>
      </c>
      <c r="KO90" s="45">
        <f ca="1"/>
        <v>-122.99737151098252</v>
      </c>
      <c r="KP90" s="45">
        <f ca="1"/>
        <v>-120.08671869444846</v>
      </c>
      <c r="KQ90" s="45">
        <f ca="1"/>
        <v>-122.06903584969045</v>
      </c>
      <c r="KR90" s="45">
        <f ca="1"/>
        <v>-126.26024539244177</v>
      </c>
      <c r="KS90" s="45">
        <f ca="1"/>
        <v>-114.73114983665944</v>
      </c>
      <c r="KT90" s="45">
        <f ca="1"/>
        <v>-113.53285764479638</v>
      </c>
      <c r="KU90" s="45">
        <f ca="1"/>
        <v>-115.03084248769285</v>
      </c>
      <c r="KV90" s="45">
        <f ca="1"/>
        <v>-111.66307613587378</v>
      </c>
      <c r="KW90" s="45">
        <f ca="1"/>
        <v>-112.25522398912906</v>
      </c>
      <c r="KX90" s="45">
        <f ca="1"/>
        <v>-113.04315212452411</v>
      </c>
      <c r="KY90" s="45">
        <f ca="1"/>
        <v>-116.41082867765425</v>
      </c>
      <c r="KZ90" s="45">
        <f ca="1"/>
        <v>-116.27079092788696</v>
      </c>
      <c r="LA90" s="45">
        <f ca="1"/>
        <v>-115.48809129297734</v>
      </c>
      <c r="LB90" s="45">
        <f ca="1"/>
        <v>-119.25920789122583</v>
      </c>
      <c r="LC90" s="45">
        <f ca="1"/>
        <v>-117.94861006629468</v>
      </c>
      <c r="LD90" s="45">
        <f ca="1"/>
        <v>-106.28349420571327</v>
      </c>
      <c r="LE90" s="45">
        <f ca="1"/>
        <v>-100.8225364109278</v>
      </c>
      <c r="LF90" s="45">
        <f ca="1"/>
        <v>-100.0648321174383</v>
      </c>
      <c r="LG90" s="45">
        <f ca="1"/>
        <v>-99.620992839932441</v>
      </c>
      <c r="LH90" s="45">
        <f ca="1"/>
        <v>-101.5511440421343</v>
      </c>
      <c r="LI90" s="45">
        <f ca="1"/>
        <v>-103.98717856323721</v>
      </c>
      <c r="LJ90" s="45">
        <f ca="1"/>
        <v>-106.67461574852466</v>
      </c>
      <c r="LK90" s="45">
        <f ca="1"/>
        <v>-107.17184281909466</v>
      </c>
      <c r="LL90" s="45">
        <f ca="1"/>
        <v>-107.6417584540844</v>
      </c>
      <c r="LM90" s="45">
        <f ca="1"/>
        <v>-105.6651187927723</v>
      </c>
      <c r="LN90" s="45">
        <f ca="1"/>
        <v>-107.94152995359897</v>
      </c>
      <c r="LO90" s="45">
        <f ca="1"/>
        <v>-103.12890353035928</v>
      </c>
      <c r="LP90" s="45">
        <f ca="1"/>
        <v>-100.59698025667666</v>
      </c>
      <c r="LQ90" s="45">
        <f ca="1"/>
        <v>-97.736185020565983</v>
      </c>
      <c r="LR90" s="45">
        <f ca="1"/>
        <v>-103.20530325186253</v>
      </c>
      <c r="LS90" s="45">
        <f ca="1"/>
        <v>-115.03965153384209</v>
      </c>
      <c r="LT90" s="45">
        <f ca="1"/>
        <v>-119.25919216215613</v>
      </c>
      <c r="LU90" s="45">
        <f ca="1"/>
        <v>-117.80397518384459</v>
      </c>
      <c r="LV90" s="45">
        <f ca="1"/>
        <v>-115.66234410202503</v>
      </c>
      <c r="LW90" s="45">
        <f ca="1"/>
        <v>-114.37187974834441</v>
      </c>
      <c r="LX90" s="45">
        <f ca="1"/>
        <v>-110.81134332692622</v>
      </c>
      <c r="LY90" s="45">
        <f ca="1"/>
        <v>-104.49729744935036</v>
      </c>
      <c r="LZ90" s="45">
        <f ca="1"/>
        <v>-103.23685160171985</v>
      </c>
      <c r="MA90" s="45">
        <f ca="1"/>
        <v>-97.845466751337071</v>
      </c>
      <c r="MB90" s="45">
        <f ca="1"/>
        <v>-104.51858526861665</v>
      </c>
      <c r="MC90" s="45">
        <f ca="1"/>
        <v>-107.61781626009943</v>
      </c>
      <c r="MD90" s="45">
        <f ca="1"/>
        <v>-114.51137768232823</v>
      </c>
      <c r="ME90" s="45">
        <f ca="1"/>
        <v>-109.24497232401372</v>
      </c>
      <c r="MF90" s="45">
        <f ca="1"/>
        <v>-117.5700336446762</v>
      </c>
      <c r="MG90" s="45">
        <f ca="1"/>
        <v>-114.12544754505159</v>
      </c>
      <c r="MH90" s="45">
        <f ca="1"/>
        <v>-119.27548966741561</v>
      </c>
      <c r="MI90" s="45">
        <f ca="1"/>
        <v>-108.31819163560867</v>
      </c>
      <c r="MJ90" s="45">
        <f ca="1"/>
        <v>-95.319541641473762</v>
      </c>
      <c r="MK90" s="45">
        <f ca="1"/>
        <v>-97.222033735513705</v>
      </c>
      <c r="ML90" s="45">
        <f ca="1"/>
        <v>-103.0364728398323</v>
      </c>
      <c r="MM90" s="45">
        <f ca="1"/>
        <v>-102.23735329890252</v>
      </c>
      <c r="MN90" s="45">
        <f ca="1"/>
        <v>-109.18398907673358</v>
      </c>
      <c r="MO90" s="45">
        <f ca="1"/>
        <v>-115.49346070027349</v>
      </c>
      <c r="MP90" s="45">
        <f ca="1"/>
        <v>-128.47122537362577</v>
      </c>
      <c r="MQ90" s="45">
        <f ca="1"/>
        <v>-132.5324841054678</v>
      </c>
      <c r="MR90" s="45">
        <f ca="1"/>
        <v>-130.38233004343508</v>
      </c>
      <c r="MS90" s="45">
        <f ca="1"/>
        <v>-122.48125613951684</v>
      </c>
      <c r="MT90" s="45">
        <f ca="1"/>
        <v>-116.35773667395114</v>
      </c>
      <c r="MU90" s="45">
        <f ca="1"/>
        <v>-117.31985221111773</v>
      </c>
      <c r="MV90" s="45">
        <f ca="1"/>
        <v>-114.8445460060835</v>
      </c>
      <c r="MW90" s="45">
        <f ca="1"/>
        <v>-111.59911110866071</v>
      </c>
      <c r="MX90" s="45">
        <f ca="1"/>
        <v>-113.88306383860113</v>
      </c>
      <c r="MY90" s="45">
        <f ca="1"/>
        <v>-120.96523403596878</v>
      </c>
      <c r="MZ90" s="45">
        <f ca="1"/>
        <v>-127.55758705937862</v>
      </c>
      <c r="NA90" s="45">
        <f ca="1"/>
        <v>-132.31340022957326</v>
      </c>
      <c r="NB90" s="45">
        <f ca="1"/>
        <v>-130.27470022583009</v>
      </c>
      <c r="NC90" s="45">
        <f ca="1"/>
        <v>-131.10611138665678</v>
      </c>
      <c r="ND90" s="45">
        <f ca="1"/>
        <v>-126.91795274889469</v>
      </c>
      <c r="NE90" s="45">
        <f ca="1"/>
        <v>-129.19770529067515</v>
      </c>
      <c r="NF90" s="45">
        <f ca="1"/>
        <v>-134.55040978729727</v>
      </c>
      <c r="NG90" s="45">
        <f ca="1"/>
        <v>-129.39954799997807</v>
      </c>
      <c r="NH90" s="45">
        <f ca="1"/>
        <v>-128.22644504606723</v>
      </c>
      <c r="NI90" s="45">
        <f ca="1"/>
        <v>-131.77722218239307</v>
      </c>
      <c r="NJ90" s="45">
        <f ca="1"/>
        <v>-142.11643070149421</v>
      </c>
      <c r="NK90" s="45">
        <f ca="1"/>
        <v>-147.38084100437163</v>
      </c>
      <c r="NL90" s="45">
        <f ca="1"/>
        <v>-139.77618692362307</v>
      </c>
      <c r="NM90" s="45">
        <f ca="1"/>
        <v>-127.94485829162598</v>
      </c>
      <c r="NN90" s="45">
        <f ca="1"/>
        <v>-131.24424142611025</v>
      </c>
      <c r="NO90" s="45">
        <f ca="1"/>
        <v>-136.92275803184509</v>
      </c>
      <c r="NP90" s="45">
        <f ca="1"/>
        <v>-136.78786805248262</v>
      </c>
      <c r="NQ90" s="45">
        <f ca="1"/>
        <v>-140.54242040610313</v>
      </c>
      <c r="NR90" s="45">
        <f ca="1"/>
        <v>-146.74311995816231</v>
      </c>
      <c r="NS90" s="45">
        <f ca="1"/>
        <v>-151.40741529583931</v>
      </c>
      <c r="NT90" s="45">
        <f ca="1"/>
        <v>-147.40999612748624</v>
      </c>
      <c r="NU90" s="45">
        <f ca="1"/>
        <v>-146.35394465053082</v>
      </c>
      <c r="NV90" s="45">
        <f ca="1"/>
        <v>-148.66801835131645</v>
      </c>
      <c r="NW90" s="45">
        <f ca="1"/>
        <v>-148.4879246317148</v>
      </c>
      <c r="NX90" s="45">
        <f ca="1"/>
        <v>-143.37224530160427</v>
      </c>
      <c r="NY90" s="45">
        <f ca="1"/>
        <v>-137.57519590938091</v>
      </c>
      <c r="NZ90" s="45">
        <f ca="1"/>
        <v>-138.87689562714098</v>
      </c>
      <c r="OA90" s="45">
        <f ca="1"/>
        <v>-140.14773653769493</v>
      </c>
      <c r="OB90" s="45">
        <f ca="1"/>
        <v>-137.17824673151972</v>
      </c>
      <c r="OC90" s="45">
        <f ca="1"/>
        <v>-144.59950681042673</v>
      </c>
      <c r="OD90" s="45">
        <f ca="1"/>
        <v>-141.0681179562807</v>
      </c>
      <c r="OE90" s="45">
        <f ca="1"/>
        <v>-135.46468113982678</v>
      </c>
      <c r="OF90" s="45">
        <f ca="1"/>
        <v>-137.27323749721052</v>
      </c>
      <c r="OG90" s="45">
        <f ca="1"/>
        <v>-136.85524922251702</v>
      </c>
      <c r="OH90" s="45">
        <f ca="1"/>
        <v>-147.76052114701272</v>
      </c>
      <c r="OI90" s="45">
        <f ca="1"/>
        <v>-151.76502623057365</v>
      </c>
      <c r="OJ90" s="45">
        <f ca="1"/>
        <v>-161.71921395575998</v>
      </c>
      <c r="OK90" s="45">
        <f ca="1"/>
        <v>-167.61705744016172</v>
      </c>
      <c r="OL90" s="45">
        <f ca="1"/>
        <v>-155.82277113366126</v>
      </c>
      <c r="OM90" s="45">
        <f ca="1"/>
        <v>-145.44926433420181</v>
      </c>
      <c r="ON90" s="45">
        <f ca="1"/>
        <v>-144.41832524859905</v>
      </c>
      <c r="OO90" s="45">
        <f ca="1"/>
        <v>-146.59638902282717</v>
      </c>
      <c r="OP90" s="45">
        <f ca="1"/>
        <v>-146.14023438882828</v>
      </c>
      <c r="OQ90" s="45">
        <f ca="1"/>
        <v>-151.20536679899695</v>
      </c>
      <c r="OR90" s="45">
        <f ca="1"/>
        <v>-149.53665221011636</v>
      </c>
      <c r="OS90" s="45">
        <f ca="1"/>
        <v>-147.02255277085303</v>
      </c>
      <c r="OT90" s="45">
        <f ca="1"/>
        <v>-147.35077011799811</v>
      </c>
      <c r="OU90" s="45">
        <f ca="1"/>
        <v>-143.78212253201008</v>
      </c>
      <c r="OV90" s="45">
        <f ca="1"/>
        <v>-142.44413854706289</v>
      </c>
      <c r="OW90" s="45">
        <f ca="1"/>
        <v>-135.22466561388967</v>
      </c>
      <c r="OX90" s="45">
        <f ca="1"/>
        <v>-145.13937051677703</v>
      </c>
      <c r="OY90" s="45">
        <f ca="1"/>
        <v>-170.2168483865261</v>
      </c>
      <c r="OZ90" s="45">
        <f ca="1"/>
        <v>-176.95556652748587</v>
      </c>
      <c r="PA90" s="45">
        <f ca="1"/>
        <v>-181.0746563261747</v>
      </c>
      <c r="PB90" s="45">
        <f ca="1"/>
        <v>-189.11947656309604</v>
      </c>
      <c r="PC90" s="45">
        <f ca="1"/>
        <v>-184.1255899780989</v>
      </c>
      <c r="PD90" s="45">
        <f ca="1"/>
        <v>-176.41740539872643</v>
      </c>
      <c r="PE90" s="45">
        <f ca="1"/>
        <v>-173.58849528026582</v>
      </c>
      <c r="PF90" s="45">
        <f ca="1"/>
        <v>-184.00129713141916</v>
      </c>
      <c r="PG90" s="45">
        <f ca="1"/>
        <v>-179.16685945701596</v>
      </c>
      <c r="PH90" s="45">
        <f ca="1"/>
        <v>-172.36822510910034</v>
      </c>
      <c r="PI90" s="45">
        <f ca="1"/>
        <v>-165.73255035471919</v>
      </c>
      <c r="PJ90" s="45">
        <f ca="1"/>
        <v>-156.95533325612544</v>
      </c>
      <c r="PK90" s="45">
        <f ca="1"/>
        <v>-156.54601303792003</v>
      </c>
      <c r="PL90" s="45">
        <f ca="1"/>
        <v>-142.99507992053032</v>
      </c>
      <c r="PM90" s="45">
        <f ca="1"/>
        <v>-146.76617964577673</v>
      </c>
      <c r="PN90" s="45">
        <f ca="1"/>
        <v>-159.01933354210854</v>
      </c>
      <c r="PO90" s="45">
        <f ca="1"/>
        <v>-148.8836841199398</v>
      </c>
      <c r="PP90" s="45">
        <f ca="1"/>
        <v>-148.50868534672261</v>
      </c>
      <c r="PQ90" s="45">
        <f ca="1"/>
        <v>-143.92758999407292</v>
      </c>
      <c r="PR90" s="45">
        <f ca="1"/>
        <v>-131.11299548065662</v>
      </c>
      <c r="PS90" s="45">
        <f ca="1"/>
        <v>-122.1290617913008</v>
      </c>
      <c r="PT90" s="45">
        <f ca="1"/>
        <v>-120.28718341696262</v>
      </c>
      <c r="PU90" s="45">
        <f ca="1"/>
        <v>-117.81517463433742</v>
      </c>
      <c r="PV90" s="45">
        <f ca="1"/>
        <v>-109.54584506154059</v>
      </c>
      <c r="PW90" s="45">
        <f ca="1"/>
        <v>-110.00660998344421</v>
      </c>
      <c r="PX90" s="45">
        <f ca="1"/>
        <v>-111.10091247069835</v>
      </c>
      <c r="PY90" s="45">
        <f ca="1"/>
        <v>-110.77983382534981</v>
      </c>
      <c r="PZ90" s="45">
        <f ca="1"/>
        <v>-109.04161333239078</v>
      </c>
      <c r="QA90" s="45">
        <f ca="1"/>
        <v>-109.83281972932815</v>
      </c>
      <c r="QB90" s="45">
        <f ca="1"/>
        <v>-113.27794662296769</v>
      </c>
      <c r="QC90" s="45">
        <f ca="1"/>
        <v>-113.94732089197637</v>
      </c>
      <c r="QD90" s="45">
        <f ca="1"/>
        <v>-117.51485016381739</v>
      </c>
      <c r="QE90" s="45">
        <f ca="1"/>
        <v>-118.21046837639807</v>
      </c>
      <c r="QF90" s="45">
        <f ca="1"/>
        <v>-110.67872077918054</v>
      </c>
      <c r="QG90" s="45">
        <f ca="1"/>
        <v>-110.94116691279409</v>
      </c>
      <c r="QH90" s="45">
        <f ca="1"/>
        <v>-106.24654363536834</v>
      </c>
      <c r="QI90" s="45">
        <f ca="1"/>
        <v>-98.758072786927215</v>
      </c>
      <c r="QJ90" s="45">
        <f ca="1"/>
        <v>-103.11060034286976</v>
      </c>
      <c r="QK90" s="45">
        <f ca="1"/>
        <v>-100.57445714819431</v>
      </c>
      <c r="QL90" s="45">
        <f ca="1"/>
        <v>-97.082895274281512</v>
      </c>
      <c r="QM90" s="45">
        <f ca="1"/>
        <v>-98.628605573415726</v>
      </c>
      <c r="QN90" s="45">
        <f ca="1"/>
        <v>-97.517830356121053</v>
      </c>
      <c r="QO90" s="45">
        <f ca="1"/>
        <v>-100.80368221688271</v>
      </c>
      <c r="QP90" s="45">
        <f ca="1"/>
        <v>-101.05988812470436</v>
      </c>
      <c r="QQ90" s="45">
        <f ca="1"/>
        <v>-94.189425283789632</v>
      </c>
      <c r="QR90" s="45">
        <f ca="1"/>
        <v>-97.407276572585104</v>
      </c>
      <c r="QS90" s="45">
        <f ca="1"/>
        <v>-95.643104779601103</v>
      </c>
      <c r="QT90" s="45">
        <f ca="1"/>
        <v>-91.035684550166138</v>
      </c>
      <c r="QU90" s="45">
        <f ca="1"/>
        <v>-88.515926205873484</v>
      </c>
      <c r="QV90" s="45">
        <f ca="1"/>
        <v>-92.432285031795516</v>
      </c>
      <c r="QW90" s="45">
        <f ca="1"/>
        <v>-96.801633765459073</v>
      </c>
      <c r="QX90" s="45">
        <f ca="1"/>
        <v>-95.954373603701569</v>
      </c>
      <c r="QY90" s="45">
        <f ca="1"/>
        <v>-96.717913742899867</v>
      </c>
      <c r="QZ90" s="45">
        <f ca="1"/>
        <v>-92.590672456026084</v>
      </c>
      <c r="RA90" s="45">
        <f ca="1"/>
        <v>-94.075123082518559</v>
      </c>
      <c r="RB90" s="45">
        <f ca="1"/>
        <v>-96.752827947974211</v>
      </c>
      <c r="RC90" s="45">
        <f ca="1"/>
        <v>-97.596642344951647</v>
      </c>
      <c r="RD90" s="45">
        <f ca="1"/>
        <v>-106.32938038444519</v>
      </c>
      <c r="RE90" s="45">
        <f ca="1"/>
        <v>-105.52274501287937</v>
      </c>
      <c r="RF90" s="45">
        <f ca="1"/>
        <v>-104.49886827158929</v>
      </c>
      <c r="RG90" s="45">
        <f ca="1"/>
        <v>-107.05923682093622</v>
      </c>
      <c r="RH90" s="45">
        <f ca="1"/>
        <v>-108.04998486983777</v>
      </c>
      <c r="RI90" s="45">
        <f ca="1"/>
        <v>-106.85379526305198</v>
      </c>
      <c r="RJ90" s="45">
        <f ca="1"/>
        <v>-111.41670194971562</v>
      </c>
      <c r="RK90" s="45">
        <f ca="1"/>
        <v>-111.77156381988524</v>
      </c>
      <c r="RL90" s="45">
        <f ca="1"/>
        <v>-106.16131366753577</v>
      </c>
      <c r="RM90" s="45">
        <f ca="1"/>
        <v>-109.16719032597541</v>
      </c>
      <c r="RN90" s="45">
        <f ca="1"/>
        <v>-118.51029732108115</v>
      </c>
      <c r="RO90" s="45">
        <f ca="1"/>
        <v>-123.88212842535971</v>
      </c>
      <c r="RP90" s="45">
        <f ca="1"/>
        <v>-122.96130287504195</v>
      </c>
      <c r="RQ90" s="45">
        <f ca="1"/>
        <v>-123.72593538677692</v>
      </c>
      <c r="RR90" s="45">
        <f ca="1"/>
        <v>-126.35455760312082</v>
      </c>
      <c r="RS90" s="45">
        <f ca="1"/>
        <v>-126.60998285996914</v>
      </c>
      <c r="RT90" s="45">
        <f ca="1"/>
        <v>-122.98015710651873</v>
      </c>
      <c r="RU90" s="45">
        <f ca="1"/>
        <v>-117.51456214141845</v>
      </c>
      <c r="RV90" s="45">
        <f ca="1"/>
        <v>-116.58952982532979</v>
      </c>
      <c r="RW90" s="45">
        <f ca="1"/>
        <v>-116.91145432579518</v>
      </c>
      <c r="RX90" s="45">
        <f ca="1"/>
        <v>-115.96639712917806</v>
      </c>
      <c r="RY90" s="45">
        <f ca="1"/>
        <v>-112.21069855535032</v>
      </c>
      <c r="RZ90" s="45">
        <f ca="1"/>
        <v>-111.41281895422934</v>
      </c>
      <c r="SA90" s="45">
        <f ca="1"/>
        <v>-115.59476224672797</v>
      </c>
      <c r="SB90" s="45">
        <f ca="1"/>
        <v>-119.69628342819215</v>
      </c>
      <c r="SC90" s="45">
        <f ca="1"/>
        <v>-121.30761316668988</v>
      </c>
      <c r="SD90" s="45">
        <f ca="1"/>
        <v>-120.170680372715</v>
      </c>
      <c r="SE90" s="45">
        <f ca="1"/>
        <v>-121.92870553922654</v>
      </c>
      <c r="SF90" s="45">
        <f ca="1"/>
        <v>-120.79113488268852</v>
      </c>
      <c r="SG90" s="45">
        <f ca="1"/>
        <v>-121.53804222416876</v>
      </c>
      <c r="SH90" s="45">
        <f ca="1"/>
        <v>-116.65647900319098</v>
      </c>
      <c r="SI90" s="45">
        <f ca="1"/>
        <v>-107.8926327418089</v>
      </c>
      <c r="SJ90" s="45">
        <f ca="1"/>
        <v>-107.20602139282228</v>
      </c>
      <c r="SK90" s="45">
        <f ca="1"/>
        <v>-107.22324760544302</v>
      </c>
      <c r="SL90" s="45">
        <f ca="1"/>
        <v>-110.0728652460575</v>
      </c>
      <c r="SM90" s="45">
        <f ca="1"/>
        <v>-109.07448296952249</v>
      </c>
      <c r="SN90" s="45">
        <f ca="1"/>
        <v>-103.79730774474143</v>
      </c>
      <c r="SO90" s="45">
        <f ca="1"/>
        <v>-101.50144481348991</v>
      </c>
      <c r="SP90" s="45">
        <f ca="1"/>
        <v>-104.97977275323868</v>
      </c>
      <c r="SQ90" s="45">
        <f ca="1"/>
        <v>-103.3024776186943</v>
      </c>
      <c r="SR90" s="45">
        <f ca="1"/>
        <v>-103.78809011161326</v>
      </c>
      <c r="SS90" s="45">
        <f ca="1"/>
        <v>-104.18347810781003</v>
      </c>
      <c r="ST90" s="45">
        <f ca="1"/>
        <v>-109.8736037746668</v>
      </c>
      <c r="SU90" s="45">
        <f ca="1"/>
        <v>-111.69231235790254</v>
      </c>
      <c r="SV90" s="45">
        <f ca="1"/>
        <v>-114.70990568995475</v>
      </c>
    </row>
    <row r="91" spans="3:516" x14ac:dyDescent="0.25">
      <c r="C91" s="46" t="s">
        <v>509</v>
      </c>
      <c r="F91" s="45" cm="1">
        <f t="array" aca="1" ref="F91" ca="1">MIN(IFERROR(IF(OFFSET(bHist!$A$1,_xlfn.XMATCH($C$85,bHist!B:B,0)-1,3,1,500)=0,"-",OFFSET(bHist!$A$1,_xlfn.XMATCH($C$85,bHist!B:B,0)-1,3,1,500))-IF(OFFSET(bHist!$A$1,_xlfn.XMATCH(C91,bHist!B:B,0)-1,3,1,500)=0,"-",OFFSET(bHist!$A$1,_xlfn.XMATCH(C91,bHist!B:B,0)-1,3,1,500)),"-"))</f>
        <v>-315.50423366451264</v>
      </c>
      <c r="G91" s="45" cm="1">
        <f t="array" aca="1" ref="G91" ca="1">AVERAGE(IFERROR(IF(OFFSET(bHist!$A$1,_xlfn.XMATCH($C$85,bHist!B:B,0)-1,3,1,500)=0,"-",OFFSET(bHist!$A$1,_xlfn.XMATCH($C$85,bHist!B:B,0)-1,3,1,500))-IF(OFFSET(bHist!$A$1,_xlfn.XMATCH(C91,bHist!B:B,0)-1,3,1,500)=0,"-",OFFSET(bHist!$A$1,_xlfn.XMATCH(C91,bHist!B:B,0)-1,3,1,500)),"-"))</f>
        <v>-129.1682046621294</v>
      </c>
      <c r="H91" s="45" cm="1">
        <f t="array" aca="1" ref="H91" ca="1">MAX(IFERROR(IF(OFFSET(bHist!$A$1,_xlfn.XMATCH($C$85,bHist!B:B,0)-1,3,1,500)=0,"-",OFFSET(bHist!$A$1,_xlfn.XMATCH($C$85,bHist!B:B,0)-1,3,1,500))-IF(OFFSET(bHist!$A$1,_xlfn.XMATCH(C91,bHist!B:B,0)-1,3,1,500)=0,"-",OFFSET(bHist!$A$1,_xlfn.XMATCH(C91,bHist!B:B,0)-1,3,1,500)),"-"))</f>
        <v>-70.191640072822565</v>
      </c>
      <c r="I91" s="45" cm="1">
        <f t="array" aca="1" ref="I91" ca="1">_xlfn.STDEV.P(IFERROR(IF(OFFSET(bHist!$A$1,_xlfn.XMATCH($C$85,bHist!B:B,0)-1,3,1,500)=0,"-",OFFSET(bHist!$A$1,_xlfn.XMATCH($C$85,bHist!B:B,0)-1,3,1,500))-IF(OFFSET(bHist!$A$1,_xlfn.XMATCH(C91,bHist!B:B,0)-1,3,1,500)=0,"-",OFFSET(bHist!$A$1,_xlfn.XMATCH(C91,bHist!B:B,0)-1,3,1,500)),"-"))</f>
        <v>41.062171385062776</v>
      </c>
      <c r="J91" s="45" cm="1">
        <f t="array" aca="1" ref="J91" ca="1">INDEX((IFERROR(IF(OFFSET(bHist!$A$1,_xlfn.XMATCH($C$85,bHist!B:B,0)-1,3,1,500)=0,"-",OFFSET(bHist!$A$1,_xlfn.XMATCH($C$85,bHist!B:B,0)-1,3,1,500))-IF(OFFSET(bHist!$A$1,_xlfn.XMATCH(C91,bHist!B:B,0)-1,3,1,500)=0,"-",OFFSET(bHist!$A$1,_xlfn.XMATCH(C91,bHist!B:B,0)-1,3,1,500)),"-")),1)</f>
        <v>-164.9841589884758</v>
      </c>
      <c r="K91" s="51">
        <f t="shared" ca="1" si="9"/>
        <v>-0.14600128677437643</v>
      </c>
      <c r="L91" s="51" cm="1">
        <f t="array" aca="1" ref="L91" ca="1">SLOPE((IFERROR(IF(OFFSET(bHist!$A$1,_xlfn.XMATCH($C$85,bHist!$B:$B,0)-1,3,1,500)=0,"-",OFFSET(bHist!$A$1,_xlfn.XMATCH($C$85,bHist!$B:$B,0)-1,3,1,500))-IF(OFFSET(bHist!$A$1,_xlfn.XMATCH(C91,bHist!$B:$B,0)-1,3,1,500)=0,"-",OFFSET(bHist!$A$1,_xlfn.XMATCH(C91,bHist!$B:$B,0)-1,3,1,500)),"-")),OFFSET(bHist!$A$1,0,3,1,500))</f>
        <v>-1.3487643132152338E-2</v>
      </c>
      <c r="M91" s="45" cm="1">
        <f t="array" aca="1" ref="M91" ca="1">INTERCEPT((IFERROR(IF(OFFSET(bHist!$A$1,_xlfn.XMATCH($C$85,bHist!$B:$B,0)-1,3,1,500)=0,"-",OFFSET(bHist!$A$1,_xlfn.XMATCH($C$85,bHist!$B:$B,0)-1,3,1,500))-IF(OFFSET(bHist!$A$1,_xlfn.XMATCH(C91,bHist!$B:$B,0)-1,3,1,500)=0,"-",OFFSET(bHist!$A$1,_xlfn.XMATCH(C91,bHist!$B:$B,0)-1,3,1,500)),"-")),OFFSET(bHist!$A$1,0,3,1,500))</f>
        <v>459.68182024536713</v>
      </c>
      <c r="N91" s="45" cm="1">
        <f t="array" aca="1" ref="N91" ca="1">STEYX((IFERROR(IF(OFFSET(bHist!$A$1,_xlfn.XMATCH($C$85,bHist!B:B,0)-1,3,1,500)=0,"-",OFFSET(bHist!$A$1,_xlfn.XMATCH($C$85,bHist!B:B,0)-1,3,1,500))-IF(OFFSET(bHist!$A$1,_xlfn.XMATCH(C91,bHist!B:B,0)-1,3,1,500)=0,"-",OFFSET(bHist!$A$1,_xlfn.XMATCH(C91,bHist!B:B,0)-1,3,1,500)),"-")),OFFSET(bHist!$A$1,0,3,1,500))</f>
        <v>41.0477696741331</v>
      </c>
      <c r="O91" s="51" cm="1">
        <f t="array" aca="1" ref="O91" ca="1">CORREL(IF(OFFSET(bHist!$A$1,_xlfn.XMATCH($C$85,bHist!B:B,0)-1,3,1,500)=0,"-",OFFSET(bHist!$A$1,_xlfn.XMATCH($C$85,bHist!B:B,0)-1,3,1,500)),IF(OFFSET(bHist!$A$1,_xlfn.XMATCH(C91,bHist!B:B,0)-1,3,1,500)=0,"-",OFFSET(bHist!$A$1,_xlfn.XMATCH(C91,bHist!B:B,0)-1,3,1,500)))</f>
        <v>0.9162938101844984</v>
      </c>
      <c r="P91" s="51" cm="1">
        <f t="array" aca="1" ref="P91" ca="1">CORREL((IFERROR(IF(OFFSET(bHist!$A$1,_xlfn.XMATCH($C$85,bHist!B:B,0)-1,3,1,500)=0,"-",OFFSET(bHist!$A$1,_xlfn.XMATCH($C$85,bHist!B:B,0)-1,3,1,500))-IF(OFFSET(bHist!$A$1,_xlfn.XMATCH(C91,bHist!B:B,0)-1,3,1,500)=0,"-",OFFSET(bHist!$A$1,_xlfn.XMATCH(C91,bHist!B:B,0)-1,3,1,500)),"-")),OFFSET(bHist!$A$1,0,3,1,500))</f>
        <v>-6.8545827409735333E-2</v>
      </c>
      <c r="Q91" s="45" cm="1">
        <f t="array" aca="1" ref="Q91:SV91" ca="1">(IFERROR(IF(OFFSET(bHist!$A$1,_xlfn.XMATCH($C$85,bHist!B:B,0)-1,3,1,500)=0,"-",OFFSET(bHist!$A$1,_xlfn.XMATCH($C$85,bHist!B:B,0)-1,3,1,500))-IF(OFFSET(bHist!$A$1,_xlfn.XMATCH(C91,bHist!B:B,0)-1,3,1,500)=0,"-",OFFSET(bHist!$A$1,_xlfn.XMATCH(C91,bHist!B:B,0)-1,3,1,500)),"-"))</f>
        <v>-164.9841589884758</v>
      </c>
      <c r="R91" s="45">
        <f ca="1"/>
        <v>-165.90024285936357</v>
      </c>
      <c r="S91" s="45">
        <f ca="1"/>
        <v>-174.3579121527672</v>
      </c>
      <c r="T91" s="45">
        <f ca="1"/>
        <v>-173.31305990314485</v>
      </c>
      <c r="U91" s="45">
        <f ca="1"/>
        <v>-176.90639631652834</v>
      </c>
      <c r="V91" s="45">
        <f ca="1"/>
        <v>-185.32928133106233</v>
      </c>
      <c r="W91" s="45">
        <f ca="1"/>
        <v>-191.4289867949486</v>
      </c>
      <c r="X91" s="45">
        <f ca="1"/>
        <v>-189.53116513681414</v>
      </c>
      <c r="Y91" s="45">
        <f ca="1"/>
        <v>-188.55820391082761</v>
      </c>
      <c r="Z91" s="45">
        <f ca="1"/>
        <v>-185.65374950170516</v>
      </c>
      <c r="AA91" s="45">
        <f ca="1"/>
        <v>-180.87126543092728</v>
      </c>
      <c r="AB91" s="45">
        <f ca="1"/>
        <v>-186.64936269140244</v>
      </c>
      <c r="AC91" s="45">
        <f ca="1"/>
        <v>-174.74047711896895</v>
      </c>
      <c r="AD91" s="45">
        <f ca="1"/>
        <v>-174.18134722137449</v>
      </c>
      <c r="AE91" s="45">
        <f ca="1"/>
        <v>-159.67705261564257</v>
      </c>
      <c r="AF91" s="45">
        <f ca="1"/>
        <v>-146.51459073305131</v>
      </c>
      <c r="AG91" s="45">
        <f ca="1"/>
        <v>-161.17002509260175</v>
      </c>
      <c r="AH91" s="45">
        <f ca="1"/>
        <v>-153.30381113815309</v>
      </c>
      <c r="AI91" s="45">
        <f ca="1"/>
        <v>-152.99967463874819</v>
      </c>
      <c r="AJ91" s="45">
        <f ca="1"/>
        <v>-136.97836059951783</v>
      </c>
      <c r="AK91" s="45">
        <f ca="1"/>
        <v>-130.94242202663423</v>
      </c>
      <c r="AL91" s="45">
        <f ca="1"/>
        <v>-124.18763771295548</v>
      </c>
      <c r="AM91" s="45">
        <f ca="1"/>
        <v>-131.84994911384581</v>
      </c>
      <c r="AN91" s="45">
        <f ca="1"/>
        <v>-144.34185040044784</v>
      </c>
      <c r="AO91" s="45">
        <f ca="1"/>
        <v>-147.97166986179352</v>
      </c>
      <c r="AP91" s="45">
        <f ca="1"/>
        <v>-157.95970020914078</v>
      </c>
      <c r="AQ91" s="45">
        <f ca="1"/>
        <v>-156.34276492547986</v>
      </c>
      <c r="AR91" s="45">
        <f ca="1"/>
        <v>-154.11486525440216</v>
      </c>
      <c r="AS91" s="45">
        <f ca="1"/>
        <v>-147.72744887542723</v>
      </c>
      <c r="AT91" s="45">
        <f ca="1"/>
        <v>-154.83487334394454</v>
      </c>
      <c r="AU91" s="45">
        <f ca="1"/>
        <v>-163.29578402185439</v>
      </c>
      <c r="AV91" s="45">
        <f ca="1"/>
        <v>-174.04501484107971</v>
      </c>
      <c r="AW91" s="45">
        <f ca="1"/>
        <v>-170.31530494880676</v>
      </c>
      <c r="AX91" s="45">
        <f ca="1"/>
        <v>-172.91745427989957</v>
      </c>
      <c r="AY91" s="45">
        <f ca="1"/>
        <v>-180.36504184103009</v>
      </c>
      <c r="AZ91" s="45">
        <f ca="1"/>
        <v>-183.66270285892489</v>
      </c>
      <c r="BA91" s="45">
        <f ca="1"/>
        <v>-196.13603038072586</v>
      </c>
      <c r="BB91" s="45">
        <f ca="1"/>
        <v>-201.57312944269182</v>
      </c>
      <c r="BC91" s="45">
        <f ca="1"/>
        <v>-203.61934376907345</v>
      </c>
      <c r="BD91" s="45">
        <f ca="1"/>
        <v>-200.50384231042858</v>
      </c>
      <c r="BE91" s="45">
        <f ca="1"/>
        <v>-202.84465383338926</v>
      </c>
      <c r="BF91" s="45">
        <f ca="1"/>
        <v>-202.4106611790657</v>
      </c>
      <c r="BG91" s="45">
        <f ca="1"/>
        <v>-204.04592952871326</v>
      </c>
      <c r="BH91" s="45">
        <f ca="1"/>
        <v>-203.83593882703781</v>
      </c>
      <c r="BI91" s="45">
        <f ca="1"/>
        <v>-208.25123237514495</v>
      </c>
      <c r="BJ91" s="45">
        <f ca="1"/>
        <v>-213.23990315628052</v>
      </c>
      <c r="BK91" s="45">
        <f ca="1"/>
        <v>-218.27810093164439</v>
      </c>
      <c r="BL91" s="45">
        <f ca="1"/>
        <v>-208.05684305429463</v>
      </c>
      <c r="BM91" s="45">
        <f ca="1"/>
        <v>-202.3730902619362</v>
      </c>
      <c r="BN91" s="45">
        <f ca="1"/>
        <v>-191.24837875413897</v>
      </c>
      <c r="BO91" s="45">
        <f ca="1"/>
        <v>-182.78252051877976</v>
      </c>
      <c r="BP91" s="45">
        <f ca="1"/>
        <v>-198.97532867097851</v>
      </c>
      <c r="BQ91" s="45">
        <f ca="1"/>
        <v>-204.8596545772553</v>
      </c>
      <c r="BR91" s="45">
        <f ca="1"/>
        <v>-225.24583735895158</v>
      </c>
      <c r="BS91" s="45">
        <f ca="1"/>
        <v>-233.02519435644149</v>
      </c>
      <c r="BT91" s="45">
        <f ca="1"/>
        <v>-197.55524173164369</v>
      </c>
      <c r="BU91" s="45">
        <f ca="1"/>
        <v>-189.76828112173081</v>
      </c>
      <c r="BV91" s="45">
        <f ca="1"/>
        <v>-187.70933058881761</v>
      </c>
      <c r="BW91" s="45">
        <f ca="1"/>
        <v>-173.18800966882702</v>
      </c>
      <c r="BX91" s="45">
        <f ca="1"/>
        <v>-178.99980129337308</v>
      </c>
      <c r="BY91" s="45">
        <f ca="1"/>
        <v>-202.67328850221637</v>
      </c>
      <c r="BZ91" s="45">
        <f ca="1"/>
        <v>-205.01289599657059</v>
      </c>
      <c r="CA91" s="45">
        <f ca="1"/>
        <v>-209.8544359502792</v>
      </c>
      <c r="CB91" s="45">
        <f ca="1"/>
        <v>-221.08419668102266</v>
      </c>
      <c r="CC91" s="45">
        <f ca="1"/>
        <v>-214.74558804750444</v>
      </c>
      <c r="CD91" s="45">
        <f ca="1"/>
        <v>-219.03141342496872</v>
      </c>
      <c r="CE91" s="45">
        <f ca="1"/>
        <v>-223.56346010255814</v>
      </c>
      <c r="CF91" s="45">
        <f ca="1"/>
        <v>-231.66444429540633</v>
      </c>
      <c r="CG91" s="45">
        <f ca="1"/>
        <v>-232.54772138547895</v>
      </c>
      <c r="CH91" s="45">
        <f ca="1"/>
        <v>-233.35147953605653</v>
      </c>
      <c r="CI91" s="45">
        <f ca="1"/>
        <v>-246.05973300838468</v>
      </c>
      <c r="CJ91" s="45">
        <f ca="1"/>
        <v>-251.04960017013553</v>
      </c>
      <c r="CK91" s="45">
        <f ca="1"/>
        <v>-305.11247866392137</v>
      </c>
      <c r="CL91" s="45">
        <f ca="1"/>
        <v>-311.31456027984621</v>
      </c>
      <c r="CM91" s="45">
        <f ca="1"/>
        <v>-294.18726781272886</v>
      </c>
      <c r="CN91" s="45">
        <f ca="1"/>
        <v>-315.50423366451264</v>
      </c>
      <c r="CO91" s="45">
        <f ca="1"/>
        <v>-293.55417462015146</v>
      </c>
      <c r="CP91" s="45">
        <f ca="1"/>
        <v>-251.13531723356249</v>
      </c>
      <c r="CQ91" s="45">
        <f ca="1"/>
        <v>-185.25458807086943</v>
      </c>
      <c r="CR91" s="45">
        <f ca="1"/>
        <v>-146.13664452362065</v>
      </c>
      <c r="CS91" s="45">
        <f ca="1"/>
        <v>-137.35686898517608</v>
      </c>
      <c r="CT91" s="45">
        <f ca="1"/>
        <v>-114.61030856370925</v>
      </c>
      <c r="CU91" s="45">
        <f ca="1"/>
        <v>-115.02994723081589</v>
      </c>
      <c r="CV91" s="45">
        <f ca="1"/>
        <v>-124.5063465356827</v>
      </c>
      <c r="CW91" s="45">
        <f ca="1"/>
        <v>-89.076705986022944</v>
      </c>
      <c r="CX91" s="45">
        <f ca="1"/>
        <v>-85.288352800846113</v>
      </c>
      <c r="CY91" s="45">
        <f ca="1"/>
        <v>-83.799758451938644</v>
      </c>
      <c r="CZ91" s="45">
        <f ca="1"/>
        <v>-87.461919777870179</v>
      </c>
      <c r="DA91" s="45">
        <f ca="1"/>
        <v>-98.035334889888773</v>
      </c>
      <c r="DB91" s="45">
        <f ca="1"/>
        <v>-100.71535283565522</v>
      </c>
      <c r="DC91" s="45">
        <f ca="1"/>
        <v>-94.464008390903487</v>
      </c>
      <c r="DD91" s="45">
        <f ca="1"/>
        <v>-89.341128304481515</v>
      </c>
      <c r="DE91" s="45">
        <f ca="1"/>
        <v>-88.364896869182587</v>
      </c>
      <c r="DF91" s="45">
        <f ca="1"/>
        <v>-85.486412612438187</v>
      </c>
      <c r="DG91" s="45">
        <f ca="1"/>
        <v>-77.893241767406465</v>
      </c>
      <c r="DH91" s="45">
        <f ca="1"/>
        <v>-79.62333995771408</v>
      </c>
      <c r="DI91" s="45">
        <f ca="1"/>
        <v>-81.108409137248984</v>
      </c>
      <c r="DJ91" s="45">
        <f ca="1"/>
        <v>-82.355552238464355</v>
      </c>
      <c r="DK91" s="45">
        <f ca="1"/>
        <v>-81.817444656848906</v>
      </c>
      <c r="DL91" s="45">
        <f ca="1"/>
        <v>-82.856568510532384</v>
      </c>
      <c r="DM91" s="45">
        <f ca="1"/>
        <v>-82.850597614288318</v>
      </c>
      <c r="DN91" s="45">
        <f ca="1"/>
        <v>-81.854484360694883</v>
      </c>
      <c r="DO91" s="45">
        <f ca="1"/>
        <v>-82.527608865261087</v>
      </c>
      <c r="DP91" s="45">
        <f ca="1"/>
        <v>-84.122813242435456</v>
      </c>
      <c r="DQ91" s="45">
        <f ca="1"/>
        <v>-79.915483151912682</v>
      </c>
      <c r="DR91" s="45">
        <f ca="1"/>
        <v>-77.835222519874577</v>
      </c>
      <c r="DS91" s="45">
        <f ca="1"/>
        <v>-78.071268918514249</v>
      </c>
      <c r="DT91" s="45">
        <f ca="1"/>
        <v>-81.986706869602216</v>
      </c>
      <c r="DU91" s="45">
        <f ca="1"/>
        <v>-88.985551808357258</v>
      </c>
      <c r="DV91" s="45">
        <f ca="1"/>
        <v>-89.134585840225213</v>
      </c>
      <c r="DW91" s="45">
        <f ca="1"/>
        <v>-88.021430186271658</v>
      </c>
      <c r="DX91" s="45">
        <f ca="1"/>
        <v>-86.908244312763202</v>
      </c>
      <c r="DY91" s="45">
        <f ca="1"/>
        <v>-89.093440786361697</v>
      </c>
      <c r="DZ91" s="45">
        <f ca="1"/>
        <v>-92.218862093448621</v>
      </c>
      <c r="EA91" s="45">
        <f ca="1"/>
        <v>-83.254893208026886</v>
      </c>
      <c r="EB91" s="45">
        <f ca="1"/>
        <v>-79.046511139869693</v>
      </c>
      <c r="EC91" s="45">
        <f ca="1"/>
        <v>-74.61600289344787</v>
      </c>
      <c r="ED91" s="45">
        <f ca="1"/>
        <v>-74.190942733287812</v>
      </c>
      <c r="EE91" s="45">
        <f ca="1"/>
        <v>-72.561740959644325</v>
      </c>
      <c r="EF91" s="45">
        <f ca="1"/>
        <v>-74.596901262760156</v>
      </c>
      <c r="EG91" s="45">
        <f ca="1"/>
        <v>-76.912174633502957</v>
      </c>
      <c r="EH91" s="45">
        <f ca="1"/>
        <v>-79.950469948291783</v>
      </c>
      <c r="EI91" s="45">
        <f ca="1"/>
        <v>-77.876288166046152</v>
      </c>
      <c r="EJ91" s="45">
        <f ca="1"/>
        <v>-77.453217777729037</v>
      </c>
      <c r="EK91" s="45">
        <f ca="1"/>
        <v>-80.3424836168289</v>
      </c>
      <c r="EL91" s="45">
        <f ca="1"/>
        <v>-80.683497657299057</v>
      </c>
      <c r="EM91" s="45">
        <f ca="1"/>
        <v>-84.538903901100156</v>
      </c>
      <c r="EN91" s="45">
        <f ca="1"/>
        <v>-84.33399065446855</v>
      </c>
      <c r="EO91" s="45">
        <f ca="1"/>
        <v>-81.724773910522458</v>
      </c>
      <c r="EP91" s="45">
        <f ca="1"/>
        <v>-77.973407928466798</v>
      </c>
      <c r="EQ91" s="45">
        <f ca="1"/>
        <v>-74.20096040010452</v>
      </c>
      <c r="ER91" s="45">
        <f ca="1"/>
        <v>-70.191640072822565</v>
      </c>
      <c r="ES91" s="45">
        <f ca="1"/>
        <v>-70.429611062049858</v>
      </c>
      <c r="ET91" s="45">
        <f ca="1"/>
        <v>-74.587973138809204</v>
      </c>
      <c r="EU91" s="45">
        <f ca="1"/>
        <v>-73.998982065200806</v>
      </c>
      <c r="EV91" s="45">
        <f ca="1"/>
        <v>-73.92598913192748</v>
      </c>
      <c r="EW91" s="45">
        <f ca="1"/>
        <v>-75.903091320514676</v>
      </c>
      <c r="EX91" s="45">
        <f ca="1"/>
        <v>-74.499085834503177</v>
      </c>
      <c r="EY91" s="45">
        <f ca="1"/>
        <v>-75.784225216388705</v>
      </c>
      <c r="EZ91" s="45">
        <f ca="1"/>
        <v>-78.180464183330542</v>
      </c>
      <c r="FA91" s="45">
        <f ca="1"/>
        <v>-78.061444005966166</v>
      </c>
      <c r="FB91" s="45">
        <f ca="1"/>
        <v>-78.470595754623417</v>
      </c>
      <c r="FC91" s="45">
        <f ca="1"/>
        <v>-78.840723141670225</v>
      </c>
      <c r="FD91" s="45">
        <f ca="1"/>
        <v>-81.723004415988925</v>
      </c>
      <c r="FE91" s="45">
        <f ca="1"/>
        <v>-79.984832954883572</v>
      </c>
      <c r="FF91" s="45">
        <f ca="1"/>
        <v>-80.912939327716799</v>
      </c>
      <c r="FG91" s="45">
        <f ca="1"/>
        <v>-83.920172157764455</v>
      </c>
      <c r="FH91" s="45">
        <f ca="1"/>
        <v>-85.199379789352406</v>
      </c>
      <c r="FI91" s="45">
        <f ca="1"/>
        <v>-89.781814393043518</v>
      </c>
      <c r="FJ91" s="45">
        <f ca="1"/>
        <v>-107.42163900327682</v>
      </c>
      <c r="FK91" s="45">
        <f ca="1"/>
        <v>-83.094277042865741</v>
      </c>
      <c r="FL91" s="45">
        <f ca="1"/>
        <v>-88.16763670206069</v>
      </c>
      <c r="FM91" s="45">
        <f ca="1"/>
        <v>-88.902723269462584</v>
      </c>
      <c r="FN91" s="45">
        <f ca="1"/>
        <v>-89.992800724506381</v>
      </c>
      <c r="FO91" s="45">
        <f ca="1"/>
        <v>-87.996626101970662</v>
      </c>
      <c r="FP91" s="45">
        <f ca="1"/>
        <v>-90.94993303966524</v>
      </c>
      <c r="FQ91" s="45">
        <f ca="1"/>
        <v>-97.166658123016376</v>
      </c>
      <c r="FR91" s="45">
        <f ca="1"/>
        <v>-96.827631622791287</v>
      </c>
      <c r="FS91" s="45">
        <f ca="1"/>
        <v>-98.082766820430749</v>
      </c>
      <c r="FT91" s="45">
        <f ca="1"/>
        <v>-93.709299300670608</v>
      </c>
      <c r="FU91" s="45">
        <f ca="1"/>
        <v>-91.606030672073359</v>
      </c>
      <c r="FV91" s="45">
        <f ca="1"/>
        <v>-90.259934713363663</v>
      </c>
      <c r="FW91" s="45">
        <f ca="1"/>
        <v>-88.366874739170072</v>
      </c>
      <c r="FX91" s="45">
        <f ca="1"/>
        <v>-86.169604808807378</v>
      </c>
      <c r="FY91" s="45">
        <f ca="1"/>
        <v>-83.622261886596704</v>
      </c>
      <c r="FZ91" s="45">
        <f ca="1"/>
        <v>-83.001231853008278</v>
      </c>
      <c r="GA91" s="45">
        <f ca="1"/>
        <v>-79.824959877014152</v>
      </c>
      <c r="GB91" s="45">
        <f ca="1"/>
        <v>-75.501552145481099</v>
      </c>
      <c r="GC91" s="45">
        <f ca="1"/>
        <v>-77.10477400350571</v>
      </c>
      <c r="GD91" s="45">
        <f ca="1"/>
        <v>-75.761558933258058</v>
      </c>
      <c r="GE91" s="45">
        <f ca="1"/>
        <v>-80.300989538669597</v>
      </c>
      <c r="GF91" s="45">
        <f ca="1"/>
        <v>-82.654364726066589</v>
      </c>
      <c r="GG91" s="45">
        <f ca="1"/>
        <v>-81.4804036860466</v>
      </c>
      <c r="GH91" s="45">
        <f ca="1"/>
        <v>-78.825109115123752</v>
      </c>
      <c r="GI91" s="45">
        <f ca="1"/>
        <v>-77.19091663980484</v>
      </c>
      <c r="GJ91" s="45">
        <f ca="1"/>
        <v>-74.48857641410828</v>
      </c>
      <c r="GK91" s="45">
        <f ca="1"/>
        <v>-76.583807663440695</v>
      </c>
      <c r="GL91" s="45">
        <f ca="1"/>
        <v>-79.078113578319531</v>
      </c>
      <c r="GM91" s="45">
        <f ca="1"/>
        <v>-80.668242825031285</v>
      </c>
      <c r="GN91" s="45">
        <f ca="1"/>
        <v>-78.707014272212973</v>
      </c>
      <c r="GO91" s="45">
        <f ca="1"/>
        <v>-78.109981728076946</v>
      </c>
      <c r="GP91" s="45">
        <f ca="1"/>
        <v>-80.307396991252887</v>
      </c>
      <c r="GQ91" s="45">
        <f ca="1"/>
        <v>-82.289635679244981</v>
      </c>
      <c r="GR91" s="45">
        <f ca="1"/>
        <v>-83.265622754573798</v>
      </c>
      <c r="GS91" s="45">
        <f ca="1"/>
        <v>-87.059015608787533</v>
      </c>
      <c r="GT91" s="45">
        <f ca="1"/>
        <v>-87.206253366947166</v>
      </c>
      <c r="GU91" s="45">
        <f ca="1"/>
        <v>-88.222224635124206</v>
      </c>
      <c r="GV91" s="45">
        <f ca="1"/>
        <v>-89.844595917224865</v>
      </c>
      <c r="GW91" s="45">
        <f ca="1"/>
        <v>-93.504058880805985</v>
      </c>
      <c r="GX91" s="45">
        <f ca="1"/>
        <v>-93.433199192523958</v>
      </c>
      <c r="GY91" s="45">
        <f ca="1"/>
        <v>-90.90985087728501</v>
      </c>
      <c r="GZ91" s="45">
        <f ca="1"/>
        <v>-92.782988399505626</v>
      </c>
      <c r="HA91" s="45">
        <f ca="1"/>
        <v>-91.929060554504403</v>
      </c>
      <c r="HB91" s="45">
        <f ca="1"/>
        <v>-87.770505165576935</v>
      </c>
      <c r="HC91" s="45">
        <f ca="1"/>
        <v>-88.154310086727151</v>
      </c>
      <c r="HD91" s="45">
        <f ca="1"/>
        <v>-87.911299393653877</v>
      </c>
      <c r="HE91" s="45">
        <f ca="1"/>
        <v>-87.492379359245291</v>
      </c>
      <c r="HF91" s="45">
        <f ca="1"/>
        <v>-92.276794157505037</v>
      </c>
      <c r="HG91" s="45">
        <f ca="1"/>
        <v>-94.666984401226046</v>
      </c>
      <c r="HH91" s="45">
        <f ca="1"/>
        <v>-96.020058787822734</v>
      </c>
      <c r="HI91" s="45">
        <f ca="1"/>
        <v>-96.099072921276075</v>
      </c>
      <c r="HJ91" s="45">
        <f ca="1"/>
        <v>-91.84561907005309</v>
      </c>
      <c r="HK91" s="45">
        <f ca="1"/>
        <v>-102.48493623590467</v>
      </c>
      <c r="HL91" s="45">
        <f ca="1"/>
        <v>-102.37896208524705</v>
      </c>
      <c r="HM91" s="45">
        <f ca="1"/>
        <v>-93.375153038024905</v>
      </c>
      <c r="HN91" s="45">
        <f ca="1"/>
        <v>-89.046614479064942</v>
      </c>
      <c r="HO91" s="45">
        <f ca="1"/>
        <v>-83.897996698379515</v>
      </c>
      <c r="HP91" s="45">
        <f ca="1"/>
        <v>-89.412488114833849</v>
      </c>
      <c r="HQ91" s="45">
        <f ca="1"/>
        <v>-108.35263956117632</v>
      </c>
      <c r="HR91" s="45">
        <f ca="1"/>
        <v>-106.22042774534225</v>
      </c>
      <c r="HS91" s="45">
        <f ca="1"/>
        <v>-104.51316144132613</v>
      </c>
      <c r="HT91" s="45">
        <f ca="1"/>
        <v>-104.61311922693255</v>
      </c>
      <c r="HU91" s="45">
        <f ca="1"/>
        <v>-98.412611724376688</v>
      </c>
      <c r="HV91" s="45">
        <f ca="1"/>
        <v>-106.20840161705016</v>
      </c>
      <c r="HW91" s="45">
        <f ca="1"/>
        <v>-108.98880190992355</v>
      </c>
      <c r="HX91" s="45">
        <f ca="1"/>
        <v>-106.38949404239652</v>
      </c>
      <c r="HY91" s="45">
        <f ca="1"/>
        <v>-107.10847302818297</v>
      </c>
      <c r="HZ91" s="45">
        <f ca="1"/>
        <v>-108.62751421976088</v>
      </c>
      <c r="IA91" s="45">
        <f ca="1"/>
        <v>-109.37276462364198</v>
      </c>
      <c r="IB91" s="45">
        <f ca="1"/>
        <v>-105.42847470188138</v>
      </c>
      <c r="IC91" s="45">
        <f ca="1"/>
        <v>-99.32212294626234</v>
      </c>
      <c r="ID91" s="45">
        <f ca="1"/>
        <v>-101.15506427383423</v>
      </c>
      <c r="IE91" s="45">
        <f ca="1"/>
        <v>-101.93311457777024</v>
      </c>
      <c r="IF91" s="45">
        <f ca="1"/>
        <v>-108.75495970249175</v>
      </c>
      <c r="IG91" s="45">
        <f ca="1"/>
        <v>-120.6519224510193</v>
      </c>
      <c r="IH91" s="45">
        <f ca="1"/>
        <v>-119.89606108903885</v>
      </c>
      <c r="II91" s="45">
        <f ca="1"/>
        <v>-128.70617065811157</v>
      </c>
      <c r="IJ91" s="45">
        <f ca="1"/>
        <v>-129.27342952346802</v>
      </c>
      <c r="IK91" s="45">
        <f ca="1"/>
        <v>-120.52821209383011</v>
      </c>
      <c r="IL91" s="45">
        <f ca="1"/>
        <v>-107.25138138151169</v>
      </c>
      <c r="IM91" s="45">
        <f ca="1"/>
        <v>-103.12190130901337</v>
      </c>
      <c r="IN91" s="45">
        <f ca="1"/>
        <v>-107.30707946491242</v>
      </c>
      <c r="IO91" s="45">
        <f ca="1"/>
        <v>-105.16314892339707</v>
      </c>
      <c r="IP91" s="45">
        <f ca="1"/>
        <v>-112.51672030544282</v>
      </c>
      <c r="IQ91" s="45">
        <f ca="1"/>
        <v>-111.76377311992644</v>
      </c>
      <c r="IR91" s="45">
        <f ca="1"/>
        <v>-118.85103124141692</v>
      </c>
      <c r="IS91" s="45">
        <f ca="1"/>
        <v>-114.17431964063645</v>
      </c>
      <c r="IT91" s="45">
        <f ca="1"/>
        <v>-106.36353281641004</v>
      </c>
      <c r="IU91" s="45">
        <f ca="1"/>
        <v>-102.49027646160128</v>
      </c>
      <c r="IV91" s="45">
        <f ca="1"/>
        <v>-101.18297426605227</v>
      </c>
      <c r="IW91" s="45">
        <f ca="1"/>
        <v>-93.841119192123415</v>
      </c>
      <c r="IX91" s="45">
        <f ca="1"/>
        <v>-90.755735078334808</v>
      </c>
      <c r="IY91" s="45">
        <f ca="1"/>
        <v>-90.614667107582093</v>
      </c>
      <c r="IZ91" s="45">
        <f ca="1"/>
        <v>-97.782520786762234</v>
      </c>
      <c r="JA91" s="45">
        <f ca="1"/>
        <v>-104.70421769618989</v>
      </c>
      <c r="JB91" s="45">
        <f ca="1"/>
        <v>-109.99381715917588</v>
      </c>
      <c r="JC91" s="45">
        <f ca="1"/>
        <v>-107.63964402437212</v>
      </c>
      <c r="JD91" s="45">
        <f ca="1"/>
        <v>-107.92969944238661</v>
      </c>
      <c r="JE91" s="45">
        <f ca="1"/>
        <v>-101.98509514427187</v>
      </c>
      <c r="JF91" s="45">
        <f ca="1"/>
        <v>-99.333747851848599</v>
      </c>
      <c r="JG91" s="45">
        <f ca="1"/>
        <v>-98.04469838476183</v>
      </c>
      <c r="JH91" s="45">
        <f ca="1"/>
        <v>-95.883482012748715</v>
      </c>
      <c r="JI91" s="45">
        <f ca="1"/>
        <v>-97.601645384311681</v>
      </c>
      <c r="JJ91" s="45">
        <f ca="1"/>
        <v>-104.97345963859559</v>
      </c>
      <c r="JK91" s="45">
        <f ca="1"/>
        <v>-108.57985528230668</v>
      </c>
      <c r="JL91" s="45">
        <f ca="1"/>
        <v>-106.54058711862561</v>
      </c>
      <c r="JM91" s="45">
        <f ca="1"/>
        <v>-100.73890192508696</v>
      </c>
      <c r="JN91" s="45">
        <f ca="1"/>
        <v>-100.93693372535705</v>
      </c>
      <c r="JO91" s="45">
        <f ca="1"/>
        <v>-104.56136275005342</v>
      </c>
      <c r="JP91" s="45">
        <f ca="1"/>
        <v>-109.30791283893586</v>
      </c>
      <c r="JQ91" s="45">
        <f ca="1"/>
        <v>-110.40814985322955</v>
      </c>
      <c r="JR91" s="45">
        <f ca="1"/>
        <v>-115.44172067737577</v>
      </c>
      <c r="JS91" s="45">
        <f ca="1"/>
        <v>-118.81316002321242</v>
      </c>
      <c r="JT91" s="45">
        <f ca="1"/>
        <v>-118.68517694616318</v>
      </c>
      <c r="JU91" s="45">
        <f ca="1"/>
        <v>-119.25514756345748</v>
      </c>
      <c r="JV91" s="45">
        <f ca="1"/>
        <v>-113.11354772853852</v>
      </c>
      <c r="JW91" s="45">
        <f ca="1"/>
        <v>-111.74543800830843</v>
      </c>
      <c r="JX91" s="45">
        <f ca="1"/>
        <v>-110.36038612365724</v>
      </c>
      <c r="JY91" s="45">
        <f ca="1"/>
        <v>-110.79655897951126</v>
      </c>
      <c r="JZ91" s="45">
        <f ca="1"/>
        <v>-118.50067338371278</v>
      </c>
      <c r="KA91" s="45">
        <f ca="1"/>
        <v>-126.19248652219773</v>
      </c>
      <c r="KB91" s="45">
        <f ca="1"/>
        <v>-129.02474845600125</v>
      </c>
      <c r="KC91" s="45">
        <f ca="1"/>
        <v>-129.90479941081998</v>
      </c>
      <c r="KD91" s="45">
        <f ca="1"/>
        <v>-130.43975403499604</v>
      </c>
      <c r="KE91" s="45">
        <f ca="1"/>
        <v>-125.02626540803908</v>
      </c>
      <c r="KF91" s="45">
        <f ca="1"/>
        <v>-129.39886561489106</v>
      </c>
      <c r="KG91" s="45">
        <f ca="1"/>
        <v>-133.35955917692186</v>
      </c>
      <c r="KH91" s="45">
        <f ca="1"/>
        <v>-133.74356187343597</v>
      </c>
      <c r="KI91" s="45">
        <f ca="1"/>
        <v>-134.82873212575913</v>
      </c>
      <c r="KJ91" s="45">
        <f ca="1"/>
        <v>-135.26512823438645</v>
      </c>
      <c r="KK91" s="45">
        <f ca="1"/>
        <v>-137.10941462278367</v>
      </c>
      <c r="KL91" s="45">
        <f ca="1"/>
        <v>-137.45823786163331</v>
      </c>
      <c r="KM91" s="45">
        <f ca="1"/>
        <v>-131.97390377283097</v>
      </c>
      <c r="KN91" s="45">
        <f ca="1"/>
        <v>-136.28908973932266</v>
      </c>
      <c r="KO91" s="45">
        <f ca="1"/>
        <v>-135.43091093254088</v>
      </c>
      <c r="KP91" s="45">
        <f ca="1"/>
        <v>-133.3878787603378</v>
      </c>
      <c r="KQ91" s="45">
        <f ca="1"/>
        <v>-134.64870860099791</v>
      </c>
      <c r="KR91" s="45">
        <f ca="1"/>
        <v>-138.70595305395125</v>
      </c>
      <c r="KS91" s="45">
        <f ca="1"/>
        <v>-127.04699700021742</v>
      </c>
      <c r="KT91" s="45">
        <f ca="1"/>
        <v>-125.65274873495103</v>
      </c>
      <c r="KU91" s="45">
        <f ca="1"/>
        <v>-127.00173980855941</v>
      </c>
      <c r="KV91" s="45">
        <f ca="1"/>
        <v>-125.026793366909</v>
      </c>
      <c r="KW91" s="45">
        <f ca="1"/>
        <v>-125.13069991874696</v>
      </c>
      <c r="KX91" s="45">
        <f ca="1"/>
        <v>-125.92304869890214</v>
      </c>
      <c r="KY91" s="45">
        <f ca="1"/>
        <v>-127.36697496318817</v>
      </c>
      <c r="KZ91" s="45">
        <f ca="1"/>
        <v>-127.18198305273057</v>
      </c>
      <c r="LA91" s="45">
        <f ca="1"/>
        <v>-126.75159317398072</v>
      </c>
      <c r="LB91" s="45">
        <f ca="1"/>
        <v>-131.02492698383332</v>
      </c>
      <c r="LC91" s="45">
        <f ca="1"/>
        <v>-128.23833402967455</v>
      </c>
      <c r="LD91" s="45">
        <f ca="1"/>
        <v>-118.09153781414032</v>
      </c>
      <c r="LE91" s="45">
        <f ca="1"/>
        <v>-111.06472848796844</v>
      </c>
      <c r="LF91" s="45">
        <f ca="1"/>
        <v>-110.00960472726823</v>
      </c>
      <c r="LG91" s="45">
        <f ca="1"/>
        <v>-110.21561290979385</v>
      </c>
      <c r="LH91" s="45">
        <f ca="1"/>
        <v>-112.13188748931887</v>
      </c>
      <c r="LI91" s="45">
        <f ca="1"/>
        <v>-113.88013733530043</v>
      </c>
      <c r="LJ91" s="45">
        <f ca="1"/>
        <v>-117.02336263370513</v>
      </c>
      <c r="LK91" s="45">
        <f ca="1"/>
        <v>-118.29536086702349</v>
      </c>
      <c r="LL91" s="45">
        <f ca="1"/>
        <v>-118.75238708829878</v>
      </c>
      <c r="LM91" s="45">
        <f ca="1"/>
        <v>-114.96910200166703</v>
      </c>
      <c r="LN91" s="45">
        <f ca="1"/>
        <v>-117.00527104520799</v>
      </c>
      <c r="LO91" s="45">
        <f ca="1"/>
        <v>-112.62986526632309</v>
      </c>
      <c r="LP91" s="45">
        <f ca="1"/>
        <v>-111.10460891151428</v>
      </c>
      <c r="LQ91" s="45">
        <f ca="1"/>
        <v>-109.18562992572782</v>
      </c>
      <c r="LR91" s="45">
        <f ca="1"/>
        <v>-112.83807261896133</v>
      </c>
      <c r="LS91" s="45">
        <f ca="1"/>
        <v>-122.05401602697373</v>
      </c>
      <c r="LT91" s="45">
        <f ca="1"/>
        <v>-125.06837828969955</v>
      </c>
      <c r="LU91" s="45">
        <f ca="1"/>
        <v>-124.14217298269273</v>
      </c>
      <c r="LV91" s="45">
        <f ca="1"/>
        <v>-121.79403387975694</v>
      </c>
      <c r="LW91" s="45">
        <f ca="1"/>
        <v>-121.2239267630577</v>
      </c>
      <c r="LX91" s="45">
        <f ca="1"/>
        <v>-118.81288296794889</v>
      </c>
      <c r="LY91" s="45">
        <f ca="1"/>
        <v>-114.96347700309752</v>
      </c>
      <c r="LZ91" s="45">
        <f ca="1"/>
        <v>-114.3666836118698</v>
      </c>
      <c r="MA91" s="45">
        <f ca="1"/>
        <v>-108.19641126394275</v>
      </c>
      <c r="MB91" s="45">
        <f ca="1"/>
        <v>-116.69519250917435</v>
      </c>
      <c r="MC91" s="45">
        <f ca="1"/>
        <v>-120.39749851703644</v>
      </c>
      <c r="MD91" s="45">
        <f ca="1"/>
        <v>-126.46121393012999</v>
      </c>
      <c r="ME91" s="45">
        <f ca="1"/>
        <v>-123.20288235187532</v>
      </c>
      <c r="MF91" s="45">
        <f ca="1"/>
        <v>-130.75544062328339</v>
      </c>
      <c r="MG91" s="45">
        <f ca="1"/>
        <v>-129.18415525770183</v>
      </c>
      <c r="MH91" s="45">
        <f ca="1"/>
        <v>-132.85167871856686</v>
      </c>
      <c r="MI91" s="45">
        <f ca="1"/>
        <v>-124.53704624652862</v>
      </c>
      <c r="MJ91" s="45">
        <f ca="1"/>
        <v>-113.30412162113191</v>
      </c>
      <c r="MK91" s="45">
        <f ca="1"/>
        <v>-118.3235764951706</v>
      </c>
      <c r="ML91" s="45">
        <f ca="1"/>
        <v>-125.14917781782151</v>
      </c>
      <c r="MM91" s="45">
        <f ca="1"/>
        <v>-123.91117586517333</v>
      </c>
      <c r="MN91" s="45">
        <f ca="1"/>
        <v>-132.0830581831932</v>
      </c>
      <c r="MO91" s="45">
        <f ca="1"/>
        <v>-137.68181385803223</v>
      </c>
      <c r="MP91" s="45">
        <f ca="1"/>
        <v>-148.22863936328889</v>
      </c>
      <c r="MQ91" s="45">
        <f ca="1"/>
        <v>-156.24224775266649</v>
      </c>
      <c r="MR91" s="45">
        <f ca="1"/>
        <v>-154.31099316453933</v>
      </c>
      <c r="MS91" s="45">
        <f ca="1"/>
        <v>-146.07233577299121</v>
      </c>
      <c r="MT91" s="45">
        <f ca="1"/>
        <v>-139.54281683349609</v>
      </c>
      <c r="MU91" s="45">
        <f ca="1"/>
        <v>-141.03982901430129</v>
      </c>
      <c r="MV91" s="45">
        <f ca="1"/>
        <v>-137.86053806972504</v>
      </c>
      <c r="MW91" s="45">
        <f ca="1"/>
        <v>-135.16340538263321</v>
      </c>
      <c r="MX91" s="45">
        <f ca="1"/>
        <v>-138.82787411117556</v>
      </c>
      <c r="MY91" s="45">
        <f ca="1"/>
        <v>-143.49356916093825</v>
      </c>
      <c r="MZ91" s="45">
        <f ca="1"/>
        <v>-148.9840019979477</v>
      </c>
      <c r="NA91" s="45">
        <f ca="1"/>
        <v>-153.28334529209138</v>
      </c>
      <c r="NB91" s="45">
        <f ca="1"/>
        <v>-149.58509349346161</v>
      </c>
      <c r="NC91" s="45">
        <f ca="1"/>
        <v>-150.49929257059097</v>
      </c>
      <c r="ND91" s="45">
        <f ca="1"/>
        <v>-147.4491249217987</v>
      </c>
      <c r="NE91" s="45">
        <f ca="1"/>
        <v>-147.11128699159622</v>
      </c>
      <c r="NF91" s="45">
        <f ca="1"/>
        <v>-150.55153023576736</v>
      </c>
      <c r="NG91" s="45">
        <f ca="1"/>
        <v>-147.29833673763275</v>
      </c>
      <c r="NH91" s="45">
        <f ca="1"/>
        <v>-145.5413159093857</v>
      </c>
      <c r="NI91" s="45">
        <f ca="1"/>
        <v>-148.73468012475968</v>
      </c>
      <c r="NJ91" s="45">
        <f ca="1"/>
        <v>-157.21341441345214</v>
      </c>
      <c r="NK91" s="45">
        <f ca="1"/>
        <v>-162.98465319442749</v>
      </c>
      <c r="NL91" s="45">
        <f ca="1"/>
        <v>-156.87903011369707</v>
      </c>
      <c r="NM91" s="45">
        <f ca="1"/>
        <v>-145.77122915601728</v>
      </c>
      <c r="NN91" s="45">
        <f ca="1"/>
        <v>-148.41136835193635</v>
      </c>
      <c r="NO91" s="45">
        <f ca="1"/>
        <v>-154.7509119319916</v>
      </c>
      <c r="NP91" s="45">
        <f ca="1"/>
        <v>-153.10606079816819</v>
      </c>
      <c r="NQ91" s="45">
        <f ca="1"/>
        <v>-155.38639423608777</v>
      </c>
      <c r="NR91" s="45">
        <f ca="1"/>
        <v>-161.25011057901384</v>
      </c>
      <c r="NS91" s="45">
        <f ca="1"/>
        <v>-164.89524484682084</v>
      </c>
      <c r="NT91" s="45">
        <f ca="1"/>
        <v>-160.64903293800353</v>
      </c>
      <c r="NU91" s="45">
        <f ca="1"/>
        <v>-159.42103368186952</v>
      </c>
      <c r="NV91" s="45">
        <f ca="1"/>
        <v>-160.81624931001662</v>
      </c>
      <c r="NW91" s="45">
        <f ca="1"/>
        <v>-160.82397221994398</v>
      </c>
      <c r="NX91" s="45">
        <f ca="1"/>
        <v>-155.9645668129921</v>
      </c>
      <c r="NY91" s="45">
        <f ca="1"/>
        <v>-148.44409761953352</v>
      </c>
      <c r="NZ91" s="45">
        <f ca="1"/>
        <v>-149.59518121147158</v>
      </c>
      <c r="OA91" s="45">
        <f ca="1"/>
        <v>-152.23468518066409</v>
      </c>
      <c r="OB91" s="45">
        <f ca="1"/>
        <v>-148.18341878366471</v>
      </c>
      <c r="OC91" s="45">
        <f ca="1"/>
        <v>-155.48097277784348</v>
      </c>
      <c r="OD91" s="45">
        <f ca="1"/>
        <v>-152.69984390306473</v>
      </c>
      <c r="OE91" s="45">
        <f ca="1"/>
        <v>-147.94441469240189</v>
      </c>
      <c r="OF91" s="45">
        <f ca="1"/>
        <v>-148.88680336236951</v>
      </c>
      <c r="OG91" s="45">
        <f ca="1"/>
        <v>-148.93384278726577</v>
      </c>
      <c r="OH91" s="45">
        <f ca="1"/>
        <v>-159.01797811269762</v>
      </c>
      <c r="OI91" s="45">
        <f ca="1"/>
        <v>-161.66766302728649</v>
      </c>
      <c r="OJ91" s="45">
        <f ca="1"/>
        <v>-170.37013566112518</v>
      </c>
      <c r="OK91" s="45">
        <f ca="1"/>
        <v>-176.73655510854721</v>
      </c>
      <c r="OL91" s="45">
        <f ca="1"/>
        <v>-166.48481654262537</v>
      </c>
      <c r="OM91" s="45">
        <f ca="1"/>
        <v>-155.07390977001188</v>
      </c>
      <c r="ON91" s="45">
        <f ca="1"/>
        <v>-153.51684105539323</v>
      </c>
      <c r="OO91" s="45">
        <f ca="1"/>
        <v>-155.08576369333269</v>
      </c>
      <c r="OP91" s="45">
        <f ca="1"/>
        <v>-155.67558618831634</v>
      </c>
      <c r="OQ91" s="45">
        <f ca="1"/>
        <v>-161.40660506391526</v>
      </c>
      <c r="OR91" s="45">
        <f ca="1"/>
        <v>-160.67659957790374</v>
      </c>
      <c r="OS91" s="45">
        <f ca="1"/>
        <v>-159.25940886926651</v>
      </c>
      <c r="OT91" s="45">
        <f ca="1"/>
        <v>-159.21130324029923</v>
      </c>
      <c r="OU91" s="45">
        <f ca="1"/>
        <v>-155.10781396245955</v>
      </c>
      <c r="OV91" s="45">
        <f ca="1"/>
        <v>-154.15384446096419</v>
      </c>
      <c r="OW91" s="45">
        <f ca="1"/>
        <v>-146.27061144495011</v>
      </c>
      <c r="OX91" s="45">
        <f ca="1"/>
        <v>-153.37142077112196</v>
      </c>
      <c r="OY91" s="45">
        <f ca="1"/>
        <v>-170.27478055810928</v>
      </c>
      <c r="OZ91" s="45">
        <f ca="1"/>
        <v>-178.22263460922238</v>
      </c>
      <c r="PA91" s="45">
        <f ca="1"/>
        <v>-181.76055138921737</v>
      </c>
      <c r="PB91" s="45">
        <f ca="1"/>
        <v>-188.95718097877506</v>
      </c>
      <c r="PC91" s="45">
        <f ca="1"/>
        <v>-185.91567561483384</v>
      </c>
      <c r="PD91" s="45">
        <f ca="1"/>
        <v>-179.12517090177533</v>
      </c>
      <c r="PE91" s="45">
        <f ca="1"/>
        <v>-176.76386015176774</v>
      </c>
      <c r="PF91" s="45">
        <f ca="1"/>
        <v>-185.55074842071537</v>
      </c>
      <c r="PG91" s="45">
        <f ca="1"/>
        <v>-183.34348490619664</v>
      </c>
      <c r="PH91" s="45">
        <f ca="1"/>
        <v>-177.88784090423582</v>
      </c>
      <c r="PI91" s="45">
        <f ca="1"/>
        <v>-172.82155609655376</v>
      </c>
      <c r="PJ91" s="45">
        <f ca="1"/>
        <v>-165.41877940750123</v>
      </c>
      <c r="PK91" s="45">
        <f ca="1"/>
        <v>-166.45669302606586</v>
      </c>
      <c r="PL91" s="45">
        <f ca="1"/>
        <v>-154.89588128232955</v>
      </c>
      <c r="PM91" s="45">
        <f ca="1"/>
        <v>-157.70608454370497</v>
      </c>
      <c r="PN91" s="45">
        <f ca="1"/>
        <v>-166.51868967866898</v>
      </c>
      <c r="PO91" s="45">
        <f ca="1"/>
        <v>-157.78673120737076</v>
      </c>
      <c r="PP91" s="45">
        <f ca="1"/>
        <v>-156.82335109186172</v>
      </c>
      <c r="PQ91" s="45">
        <f ca="1"/>
        <v>-152.76278045368193</v>
      </c>
      <c r="PR91" s="45">
        <f ca="1"/>
        <v>-141.7028367667198</v>
      </c>
      <c r="PS91" s="45">
        <f ca="1"/>
        <v>-134.40199666309354</v>
      </c>
      <c r="PT91" s="45">
        <f ca="1"/>
        <v>-131.81356271028517</v>
      </c>
      <c r="PU91" s="45">
        <f ca="1"/>
        <v>-129.29323606014253</v>
      </c>
      <c r="PV91" s="45">
        <f ca="1"/>
        <v>-120.64265770435331</v>
      </c>
      <c r="PW91" s="45">
        <f ca="1"/>
        <v>-121.54477514219283</v>
      </c>
      <c r="PX91" s="45">
        <f ca="1"/>
        <v>-123.53008468341827</v>
      </c>
      <c r="PY91" s="45">
        <f ca="1"/>
        <v>-124.13819663524629</v>
      </c>
      <c r="PZ91" s="45">
        <f ca="1"/>
        <v>-121.73820677042006</v>
      </c>
      <c r="QA91" s="45">
        <f ca="1"/>
        <v>-122.32144536542893</v>
      </c>
      <c r="QB91" s="45">
        <f ca="1"/>
        <v>-125.97174821186066</v>
      </c>
      <c r="QC91" s="45">
        <f ca="1"/>
        <v>-127.57603850555421</v>
      </c>
      <c r="QD91" s="45">
        <f ca="1"/>
        <v>-130.67414785385131</v>
      </c>
      <c r="QE91" s="45">
        <f ca="1"/>
        <v>-132.04433465719222</v>
      </c>
      <c r="QF91" s="45">
        <f ca="1"/>
        <v>-124.59261003875733</v>
      </c>
      <c r="QG91" s="45">
        <f ca="1"/>
        <v>-124.53143495130537</v>
      </c>
      <c r="QH91" s="45">
        <f ca="1"/>
        <v>-120.69606738853454</v>
      </c>
      <c r="QI91" s="45">
        <f ca="1"/>
        <v>-113.54860210037231</v>
      </c>
      <c r="QJ91" s="45">
        <f ca="1"/>
        <v>-117.40170921707153</v>
      </c>
      <c r="QK91" s="45">
        <f ca="1"/>
        <v>-114.96043956565859</v>
      </c>
      <c r="QL91" s="45">
        <f ca="1"/>
        <v>-111.86733421564104</v>
      </c>
      <c r="QM91" s="45">
        <f ca="1"/>
        <v>-113.44443129014969</v>
      </c>
      <c r="QN91" s="45">
        <f ca="1"/>
        <v>-112.99041929531099</v>
      </c>
      <c r="QO91" s="45">
        <f ca="1"/>
        <v>-115.85842859363557</v>
      </c>
      <c r="QP91" s="45">
        <f ca="1"/>
        <v>-117.21046355533601</v>
      </c>
      <c r="QQ91" s="45">
        <f ca="1"/>
        <v>-111.45906800460816</v>
      </c>
      <c r="QR91" s="45">
        <f ca="1"/>
        <v>-114.45809599256513</v>
      </c>
      <c r="QS91" s="45">
        <f ca="1"/>
        <v>-113.82793224906921</v>
      </c>
      <c r="QT91" s="45">
        <f ca="1"/>
        <v>-109.6034544081688</v>
      </c>
      <c r="QU91" s="45">
        <f ca="1"/>
        <v>-109.33258495664597</v>
      </c>
      <c r="QV91" s="45">
        <f ca="1"/>
        <v>-115.00795688962938</v>
      </c>
      <c r="QW91" s="45">
        <f ca="1"/>
        <v>-120.1385643491745</v>
      </c>
      <c r="QX91" s="45">
        <f ca="1"/>
        <v>-119.18131366634368</v>
      </c>
      <c r="QY91" s="45">
        <f ca="1"/>
        <v>-120.88855086660382</v>
      </c>
      <c r="QZ91" s="45">
        <f ca="1"/>
        <v>-117.64138610029221</v>
      </c>
      <c r="RA91" s="45">
        <f ca="1"/>
        <v>-118.56751274347303</v>
      </c>
      <c r="RB91" s="45">
        <f ca="1"/>
        <v>-119.43444030952453</v>
      </c>
      <c r="RC91" s="45">
        <f ca="1"/>
        <v>-119.88046364831925</v>
      </c>
      <c r="RD91" s="45">
        <f ca="1"/>
        <v>-127.26542347955706</v>
      </c>
      <c r="RE91" s="45">
        <f ca="1"/>
        <v>-125.91025397109985</v>
      </c>
      <c r="RF91" s="45">
        <f ca="1"/>
        <v>-124.62418953371048</v>
      </c>
      <c r="RG91" s="45">
        <f ca="1"/>
        <v>-127.03938126516341</v>
      </c>
      <c r="RH91" s="45">
        <f ca="1"/>
        <v>-128.52650930309298</v>
      </c>
      <c r="RI91" s="45">
        <f ca="1"/>
        <v>-127.39557699489592</v>
      </c>
      <c r="RJ91" s="45">
        <f ca="1"/>
        <v>-131.53289276599887</v>
      </c>
      <c r="RK91" s="45">
        <f ca="1"/>
        <v>-131.72392242765426</v>
      </c>
      <c r="RL91" s="45">
        <f ca="1"/>
        <v>-126.81974436473847</v>
      </c>
      <c r="RM91" s="45">
        <f ca="1"/>
        <v>-130.07613275575636</v>
      </c>
      <c r="RN91" s="45">
        <f ca="1"/>
        <v>-137.84092627477645</v>
      </c>
      <c r="RO91" s="45">
        <f ca="1"/>
        <v>-141.58948026895519</v>
      </c>
      <c r="RP91" s="45">
        <f ca="1"/>
        <v>-141.1464679951668</v>
      </c>
      <c r="RQ91" s="45">
        <f ca="1"/>
        <v>-141.50254944849019</v>
      </c>
      <c r="RR91" s="45">
        <f ca="1"/>
        <v>-143.45860970163346</v>
      </c>
      <c r="RS91" s="45">
        <f ca="1"/>
        <v>-142.6913764066696</v>
      </c>
      <c r="RT91" s="45">
        <f ca="1"/>
        <v>-140.09009039020538</v>
      </c>
      <c r="RU91" s="45">
        <f ca="1"/>
        <v>-134.11558642101286</v>
      </c>
      <c r="RV91" s="45">
        <f ca="1"/>
        <v>-133.79365299701692</v>
      </c>
      <c r="RW91" s="45">
        <f ca="1"/>
        <v>-134.70173203277588</v>
      </c>
      <c r="RX91" s="45">
        <f ca="1"/>
        <v>-133.07768749380111</v>
      </c>
      <c r="RY91" s="45">
        <f ca="1"/>
        <v>-129.82463626003263</v>
      </c>
      <c r="RZ91" s="45">
        <f ca="1"/>
        <v>-128.73857033491134</v>
      </c>
      <c r="SA91" s="45">
        <f ca="1"/>
        <v>-131.90981980895998</v>
      </c>
      <c r="SB91" s="45">
        <f ca="1"/>
        <v>-135.67826947593687</v>
      </c>
      <c r="SC91" s="45">
        <f ca="1"/>
        <v>-137.13614803981784</v>
      </c>
      <c r="SD91" s="45">
        <f ca="1"/>
        <v>-135.22305403375626</v>
      </c>
      <c r="SE91" s="45">
        <f ca="1"/>
        <v>-137.32407774448396</v>
      </c>
      <c r="SF91" s="45">
        <f ca="1"/>
        <v>-136.30962463712689</v>
      </c>
      <c r="SG91" s="45">
        <f ca="1"/>
        <v>-137.72171659755708</v>
      </c>
      <c r="SH91" s="45">
        <f ca="1"/>
        <v>-133.53031379413605</v>
      </c>
      <c r="SI91" s="45">
        <f ca="1"/>
        <v>-125.08564347791672</v>
      </c>
      <c r="SJ91" s="45">
        <f ca="1"/>
        <v>-123.82746402025221</v>
      </c>
      <c r="SK91" s="45">
        <f ca="1"/>
        <v>-123.28533849287032</v>
      </c>
      <c r="SL91" s="45">
        <f ca="1"/>
        <v>-127.52959243011473</v>
      </c>
      <c r="SM91" s="45">
        <f ca="1"/>
        <v>-126.55039344596862</v>
      </c>
      <c r="SN91" s="45">
        <f ca="1"/>
        <v>-121.57715364217759</v>
      </c>
      <c r="SO91" s="45">
        <f ca="1"/>
        <v>-119.93684503078461</v>
      </c>
      <c r="SP91" s="45">
        <f ca="1"/>
        <v>-124.52116628789901</v>
      </c>
      <c r="SQ91" s="45">
        <f ca="1"/>
        <v>-122.61524095344541</v>
      </c>
      <c r="SR91" s="45">
        <f ca="1"/>
        <v>-122.97535522985459</v>
      </c>
      <c r="SS91" s="45">
        <f ca="1"/>
        <v>-123.10652957344055</v>
      </c>
      <c r="ST91" s="45">
        <f ca="1"/>
        <v>-127.82704860591889</v>
      </c>
      <c r="SU91" s="45">
        <f ca="1"/>
        <v>-129.03408645009995</v>
      </c>
      <c r="SV91" s="45">
        <f ca="1"/>
        <v>-131.10213033819198</v>
      </c>
    </row>
    <row r="112" spans="3:516" x14ac:dyDescent="0.25">
      <c r="C112" s="53" t="s">
        <v>498</v>
      </c>
      <c r="F112" s="43" t="s">
        <v>142</v>
      </c>
      <c r="G112" s="43" t="s">
        <v>162</v>
      </c>
      <c r="H112" s="43" t="s">
        <v>144</v>
      </c>
      <c r="I112" s="43" t="s">
        <v>163</v>
      </c>
      <c r="J112" s="43" t="s">
        <v>510</v>
      </c>
      <c r="K112" s="43" t="s">
        <v>511</v>
      </c>
      <c r="L112" s="43" t="s">
        <v>151</v>
      </c>
      <c r="M112" s="43" t="s">
        <v>522</v>
      </c>
      <c r="N112" s="43" t="s">
        <v>512</v>
      </c>
      <c r="O112" s="51" t="s">
        <v>514</v>
      </c>
      <c r="P112" s="43" t="s">
        <v>513</v>
      </c>
      <c r="Q112" s="44" cm="1">
        <f t="array" aca="1" ref="Q112:SV112" ca="1">OFFSET(bHist!$A$1,0,3,1,500)</f>
        <v>44020</v>
      </c>
      <c r="R112" s="44">
        <f ca="1"/>
        <v>44019</v>
      </c>
      <c r="S112" s="44">
        <f ca="1"/>
        <v>44018</v>
      </c>
      <c r="T112" s="44">
        <f ca="1"/>
        <v>44015</v>
      </c>
      <c r="U112" s="44">
        <f ca="1"/>
        <v>44014</v>
      </c>
      <c r="V112" s="44">
        <f ca="1"/>
        <v>44013</v>
      </c>
      <c r="W112" s="44">
        <f ca="1"/>
        <v>44012</v>
      </c>
      <c r="X112" s="44">
        <f ca="1"/>
        <v>44011</v>
      </c>
      <c r="Y112" s="44">
        <f ca="1"/>
        <v>44008</v>
      </c>
      <c r="Z112" s="44">
        <f ca="1"/>
        <v>44007</v>
      </c>
      <c r="AA112" s="44">
        <f ca="1"/>
        <v>44006</v>
      </c>
      <c r="AB112" s="44">
        <f ca="1"/>
        <v>44005</v>
      </c>
      <c r="AC112" s="44">
        <f ca="1"/>
        <v>44004</v>
      </c>
      <c r="AD112" s="44">
        <f ca="1"/>
        <v>44001</v>
      </c>
      <c r="AE112" s="44">
        <f ca="1"/>
        <v>44000</v>
      </c>
      <c r="AF112" s="44">
        <f ca="1"/>
        <v>43999</v>
      </c>
      <c r="AG112" s="44">
        <f ca="1"/>
        <v>43998</v>
      </c>
      <c r="AH112" s="44">
        <f ca="1"/>
        <v>43997</v>
      </c>
      <c r="AI112" s="44">
        <f ca="1"/>
        <v>43994</v>
      </c>
      <c r="AJ112" s="44">
        <f ca="1"/>
        <v>43993</v>
      </c>
      <c r="AK112" s="44">
        <f ca="1"/>
        <v>43992</v>
      </c>
      <c r="AL112" s="44">
        <f ca="1"/>
        <v>43991</v>
      </c>
      <c r="AM112" s="44">
        <f ca="1"/>
        <v>43990</v>
      </c>
      <c r="AN112" s="44">
        <f ca="1"/>
        <v>43987</v>
      </c>
      <c r="AO112" s="44">
        <f ca="1"/>
        <v>43986</v>
      </c>
      <c r="AP112" s="44">
        <f ca="1"/>
        <v>43985</v>
      </c>
      <c r="AQ112" s="44">
        <f ca="1"/>
        <v>43984</v>
      </c>
      <c r="AR112" s="44">
        <f ca="1"/>
        <v>43983</v>
      </c>
      <c r="AS112" s="44">
        <f ca="1"/>
        <v>43980</v>
      </c>
      <c r="AT112" s="44">
        <f ca="1"/>
        <v>43979</v>
      </c>
      <c r="AU112" s="44">
        <f ca="1"/>
        <v>43978</v>
      </c>
      <c r="AV112" s="44">
        <f ca="1"/>
        <v>43977</v>
      </c>
      <c r="AW112" s="44">
        <f ca="1"/>
        <v>43973</v>
      </c>
      <c r="AX112" s="44">
        <f ca="1"/>
        <v>43972</v>
      </c>
      <c r="AY112" s="44">
        <f ca="1"/>
        <v>43971</v>
      </c>
      <c r="AZ112" s="44">
        <f ca="1"/>
        <v>43970</v>
      </c>
      <c r="BA112" s="44">
        <f ca="1"/>
        <v>43969</v>
      </c>
      <c r="BB112" s="44">
        <f ca="1"/>
        <v>43966</v>
      </c>
      <c r="BC112" s="44">
        <f ca="1"/>
        <v>43965</v>
      </c>
      <c r="BD112" s="44">
        <f ca="1"/>
        <v>43964</v>
      </c>
      <c r="BE112" s="44">
        <f ca="1"/>
        <v>43963</v>
      </c>
      <c r="BF112" s="44">
        <f ca="1"/>
        <v>43962</v>
      </c>
      <c r="BG112" s="44">
        <f ca="1"/>
        <v>43958</v>
      </c>
      <c r="BH112" s="44">
        <f ca="1"/>
        <v>43957</v>
      </c>
      <c r="BI112" s="44">
        <f ca="1"/>
        <v>43956</v>
      </c>
      <c r="BJ112" s="44">
        <f ca="1"/>
        <v>43955</v>
      </c>
      <c r="BK112" s="44">
        <f ca="1"/>
        <v>43952</v>
      </c>
      <c r="BL112" s="44">
        <f ca="1"/>
        <v>43951</v>
      </c>
      <c r="BM112" s="44">
        <f ca="1"/>
        <v>43950</v>
      </c>
      <c r="BN112" s="44">
        <f ca="1"/>
        <v>43949</v>
      </c>
      <c r="BO112" s="44">
        <f ca="1"/>
        <v>43948</v>
      </c>
      <c r="BP112" s="44">
        <f ca="1"/>
        <v>43945</v>
      </c>
      <c r="BQ112" s="44">
        <f ca="1"/>
        <v>43944</v>
      </c>
      <c r="BR112" s="44">
        <f ca="1"/>
        <v>43943</v>
      </c>
      <c r="BS112" s="44">
        <f ca="1"/>
        <v>43942</v>
      </c>
      <c r="BT112" s="44">
        <f ca="1"/>
        <v>43941</v>
      </c>
      <c r="BU112" s="44">
        <f ca="1"/>
        <v>43938</v>
      </c>
      <c r="BV112" s="44">
        <f ca="1"/>
        <v>43937</v>
      </c>
      <c r="BW112" s="44">
        <f ca="1"/>
        <v>43936</v>
      </c>
      <c r="BX112" s="44">
        <f ca="1"/>
        <v>43935</v>
      </c>
      <c r="BY112" s="44">
        <f ca="1"/>
        <v>43930</v>
      </c>
      <c r="BZ112" s="44">
        <f ca="1"/>
        <v>43929</v>
      </c>
      <c r="CA112" s="44">
        <f ca="1"/>
        <v>43928</v>
      </c>
      <c r="CB112" s="44">
        <f ca="1"/>
        <v>43927</v>
      </c>
      <c r="CC112" s="44">
        <f ca="1"/>
        <v>43924</v>
      </c>
      <c r="CD112" s="44">
        <f ca="1"/>
        <v>43923</v>
      </c>
      <c r="CE112" s="44">
        <f ca="1"/>
        <v>43922</v>
      </c>
      <c r="CF112" s="44">
        <f ca="1"/>
        <v>43921</v>
      </c>
      <c r="CG112" s="44">
        <f ca="1"/>
        <v>43920</v>
      </c>
      <c r="CH112" s="44">
        <f ca="1"/>
        <v>43917</v>
      </c>
      <c r="CI112" s="44">
        <f ca="1"/>
        <v>43916</v>
      </c>
      <c r="CJ112" s="44">
        <f ca="1"/>
        <v>43915</v>
      </c>
      <c r="CK112" s="44">
        <f ca="1"/>
        <v>43914</v>
      </c>
      <c r="CL112" s="44">
        <f ca="1"/>
        <v>43913</v>
      </c>
      <c r="CM112" s="44">
        <f ca="1"/>
        <v>43910</v>
      </c>
      <c r="CN112" s="44">
        <f ca="1"/>
        <v>43909</v>
      </c>
      <c r="CO112" s="44">
        <f ca="1"/>
        <v>43908</v>
      </c>
      <c r="CP112" s="44">
        <f ca="1"/>
        <v>43907</v>
      </c>
      <c r="CQ112" s="44">
        <f ca="1"/>
        <v>43906</v>
      </c>
      <c r="CR112" s="44">
        <f ca="1"/>
        <v>43903</v>
      </c>
      <c r="CS112" s="44">
        <f ca="1"/>
        <v>43902</v>
      </c>
      <c r="CT112" s="44">
        <f ca="1"/>
        <v>43901</v>
      </c>
      <c r="CU112" s="44">
        <f ca="1"/>
        <v>43900</v>
      </c>
      <c r="CV112" s="44">
        <f ca="1"/>
        <v>43899</v>
      </c>
      <c r="CW112" s="44">
        <f ca="1"/>
        <v>43896</v>
      </c>
      <c r="CX112" s="44">
        <f ca="1"/>
        <v>43895</v>
      </c>
      <c r="CY112" s="44">
        <f ca="1"/>
        <v>43894</v>
      </c>
      <c r="CZ112" s="44">
        <f ca="1"/>
        <v>43893</v>
      </c>
      <c r="DA112" s="44">
        <f ca="1"/>
        <v>43892</v>
      </c>
      <c r="DB112" s="44">
        <f ca="1"/>
        <v>43889</v>
      </c>
      <c r="DC112" s="44">
        <f ca="1"/>
        <v>43888</v>
      </c>
      <c r="DD112" s="44">
        <f ca="1"/>
        <v>43887</v>
      </c>
      <c r="DE112" s="44">
        <f ca="1"/>
        <v>43886</v>
      </c>
      <c r="DF112" s="44">
        <f ca="1"/>
        <v>43885</v>
      </c>
      <c r="DG112" s="44">
        <f ca="1"/>
        <v>43882</v>
      </c>
      <c r="DH112" s="44">
        <f ca="1"/>
        <v>43881</v>
      </c>
      <c r="DI112" s="44">
        <f ca="1"/>
        <v>43880</v>
      </c>
      <c r="DJ112" s="44">
        <f ca="1"/>
        <v>43879</v>
      </c>
      <c r="DK112" s="44">
        <f ca="1"/>
        <v>43878</v>
      </c>
      <c r="DL112" s="44">
        <f ca="1"/>
        <v>43875</v>
      </c>
      <c r="DM112" s="44">
        <f ca="1"/>
        <v>43874</v>
      </c>
      <c r="DN112" s="44">
        <f ca="1"/>
        <v>43873</v>
      </c>
      <c r="DO112" s="44">
        <f ca="1"/>
        <v>43872</v>
      </c>
      <c r="DP112" s="44">
        <f ca="1"/>
        <v>43871</v>
      </c>
      <c r="DQ112" s="44">
        <f ca="1"/>
        <v>43868</v>
      </c>
      <c r="DR112" s="44">
        <f ca="1"/>
        <v>43867</v>
      </c>
      <c r="DS112" s="44">
        <f ca="1"/>
        <v>43866</v>
      </c>
      <c r="DT112" s="44">
        <f ca="1"/>
        <v>43865</v>
      </c>
      <c r="DU112" s="44">
        <f ca="1"/>
        <v>43864</v>
      </c>
      <c r="DV112" s="44">
        <f ca="1"/>
        <v>43861</v>
      </c>
      <c r="DW112" s="44">
        <f ca="1"/>
        <v>43860</v>
      </c>
      <c r="DX112" s="44">
        <f ca="1"/>
        <v>43859</v>
      </c>
      <c r="DY112" s="44">
        <f ca="1"/>
        <v>43858</v>
      </c>
      <c r="DZ112" s="44">
        <f ca="1"/>
        <v>43857</v>
      </c>
      <c r="EA112" s="44">
        <f ca="1"/>
        <v>43854</v>
      </c>
      <c r="EB112" s="44">
        <f ca="1"/>
        <v>43853</v>
      </c>
      <c r="EC112" s="44">
        <f ca="1"/>
        <v>43852</v>
      </c>
      <c r="ED112" s="44">
        <f ca="1"/>
        <v>43851</v>
      </c>
      <c r="EE112" s="44">
        <f ca="1"/>
        <v>43850</v>
      </c>
      <c r="EF112" s="44">
        <f ca="1"/>
        <v>43847</v>
      </c>
      <c r="EG112" s="44">
        <f ca="1"/>
        <v>43846</v>
      </c>
      <c r="EH112" s="44">
        <f ca="1"/>
        <v>43845</v>
      </c>
      <c r="EI112" s="44">
        <f ca="1"/>
        <v>43844</v>
      </c>
      <c r="EJ112" s="44">
        <f ca="1"/>
        <v>43843</v>
      </c>
      <c r="EK112" s="44">
        <f ca="1"/>
        <v>43840</v>
      </c>
      <c r="EL112" s="44">
        <f ca="1"/>
        <v>43839</v>
      </c>
      <c r="EM112" s="44">
        <f ca="1"/>
        <v>43838</v>
      </c>
      <c r="EN112" s="44">
        <f ca="1"/>
        <v>43837</v>
      </c>
      <c r="EO112" s="44">
        <f ca="1"/>
        <v>43836</v>
      </c>
      <c r="EP112" s="44">
        <f ca="1"/>
        <v>43833</v>
      </c>
      <c r="EQ112" s="44">
        <f ca="1"/>
        <v>43832</v>
      </c>
      <c r="ER112" s="44">
        <f ca="1"/>
        <v>43830</v>
      </c>
      <c r="ES112" s="44">
        <f ca="1"/>
        <v>43829</v>
      </c>
      <c r="ET112" s="44">
        <f ca="1"/>
        <v>43826</v>
      </c>
      <c r="EU112" s="44">
        <f ca="1"/>
        <v>43823</v>
      </c>
      <c r="EV112" s="44">
        <f ca="1"/>
        <v>43822</v>
      </c>
      <c r="EW112" s="44">
        <f ca="1"/>
        <v>43819</v>
      </c>
      <c r="EX112" s="44">
        <f ca="1"/>
        <v>43818</v>
      </c>
      <c r="EY112" s="44">
        <f ca="1"/>
        <v>43817</v>
      </c>
      <c r="EZ112" s="44">
        <f ca="1"/>
        <v>43816</v>
      </c>
      <c r="FA112" s="44">
        <f ca="1"/>
        <v>43815</v>
      </c>
      <c r="FB112" s="44">
        <f ca="1"/>
        <v>43812</v>
      </c>
      <c r="FC112" s="44">
        <f ca="1"/>
        <v>43811</v>
      </c>
      <c r="FD112" s="44">
        <f ca="1"/>
        <v>43810</v>
      </c>
      <c r="FE112" s="44">
        <f ca="1"/>
        <v>43809</v>
      </c>
      <c r="FF112" s="44">
        <f ca="1"/>
        <v>43808</v>
      </c>
      <c r="FG112" s="44">
        <f ca="1"/>
        <v>43805</v>
      </c>
      <c r="FH112" s="44">
        <f ca="1"/>
        <v>43804</v>
      </c>
      <c r="FI112" s="44">
        <f ca="1"/>
        <v>43803</v>
      </c>
      <c r="FJ112" s="44">
        <f ca="1"/>
        <v>43802</v>
      </c>
      <c r="FK112" s="44">
        <f ca="1"/>
        <v>43801</v>
      </c>
      <c r="FL112" s="44">
        <f ca="1"/>
        <v>43798</v>
      </c>
      <c r="FM112" s="44">
        <f ca="1"/>
        <v>43797</v>
      </c>
      <c r="FN112" s="44">
        <f ca="1"/>
        <v>43796</v>
      </c>
      <c r="FO112" s="44">
        <f ca="1"/>
        <v>43795</v>
      </c>
      <c r="FP112" s="44">
        <f ca="1"/>
        <v>43794</v>
      </c>
      <c r="FQ112" s="44">
        <f ca="1"/>
        <v>43791</v>
      </c>
      <c r="FR112" s="44">
        <f ca="1"/>
        <v>43790</v>
      </c>
      <c r="FS112" s="44">
        <f ca="1"/>
        <v>43789</v>
      </c>
      <c r="FT112" s="44">
        <f ca="1"/>
        <v>43788</v>
      </c>
      <c r="FU112" s="44">
        <f ca="1"/>
        <v>43787</v>
      </c>
      <c r="FV112" s="44">
        <f ca="1"/>
        <v>43784</v>
      </c>
      <c r="FW112" s="44">
        <f ca="1"/>
        <v>43783</v>
      </c>
      <c r="FX112" s="44">
        <f ca="1"/>
        <v>43782</v>
      </c>
      <c r="FY112" s="44">
        <f ca="1"/>
        <v>43781</v>
      </c>
      <c r="FZ112" s="44">
        <f ca="1"/>
        <v>43780</v>
      </c>
      <c r="GA112" s="44">
        <f ca="1"/>
        <v>43777</v>
      </c>
      <c r="GB112" s="44">
        <f ca="1"/>
        <v>43776</v>
      </c>
      <c r="GC112" s="44">
        <f ca="1"/>
        <v>43775</v>
      </c>
      <c r="GD112" s="44">
        <f ca="1"/>
        <v>43774</v>
      </c>
      <c r="GE112" s="44">
        <f ca="1"/>
        <v>43773</v>
      </c>
      <c r="GF112" s="44">
        <f ca="1"/>
        <v>43770</v>
      </c>
      <c r="GG112" s="44">
        <f ca="1"/>
        <v>43769</v>
      </c>
      <c r="GH112" s="44">
        <f ca="1"/>
        <v>43768</v>
      </c>
      <c r="GI112" s="44">
        <f ca="1"/>
        <v>43767</v>
      </c>
      <c r="GJ112" s="44">
        <f ca="1"/>
        <v>43766</v>
      </c>
      <c r="GK112" s="44">
        <f ca="1"/>
        <v>43763</v>
      </c>
      <c r="GL112" s="44">
        <f ca="1"/>
        <v>43762</v>
      </c>
      <c r="GM112" s="44">
        <f ca="1"/>
        <v>43761</v>
      </c>
      <c r="GN112" s="44">
        <f ca="1"/>
        <v>43760</v>
      </c>
      <c r="GO112" s="44">
        <f ca="1"/>
        <v>43759</v>
      </c>
      <c r="GP112" s="44">
        <f ca="1"/>
        <v>43756</v>
      </c>
      <c r="GQ112" s="44">
        <f ca="1"/>
        <v>43755</v>
      </c>
      <c r="GR112" s="44">
        <f ca="1"/>
        <v>43754</v>
      </c>
      <c r="GS112" s="44">
        <f ca="1"/>
        <v>43753</v>
      </c>
      <c r="GT112" s="44">
        <f ca="1"/>
        <v>43752</v>
      </c>
      <c r="GU112" s="44">
        <f ca="1"/>
        <v>43749</v>
      </c>
      <c r="GV112" s="44">
        <f ca="1"/>
        <v>43748</v>
      </c>
      <c r="GW112" s="44">
        <f ca="1"/>
        <v>43747</v>
      </c>
      <c r="GX112" s="44">
        <f ca="1"/>
        <v>43746</v>
      </c>
      <c r="GY112" s="44">
        <f ca="1"/>
        <v>43745</v>
      </c>
      <c r="GZ112" s="44">
        <f ca="1"/>
        <v>43742</v>
      </c>
      <c r="HA112" s="44">
        <f ca="1"/>
        <v>43741</v>
      </c>
      <c r="HB112" s="44">
        <f ca="1"/>
        <v>43740</v>
      </c>
      <c r="HC112" s="44">
        <f ca="1"/>
        <v>43739</v>
      </c>
      <c r="HD112" s="44">
        <f ca="1"/>
        <v>43738</v>
      </c>
      <c r="HE112" s="44">
        <f ca="1"/>
        <v>43735</v>
      </c>
      <c r="HF112" s="44">
        <f ca="1"/>
        <v>43734</v>
      </c>
      <c r="HG112" s="44">
        <f ca="1"/>
        <v>43733</v>
      </c>
      <c r="HH112" s="44">
        <f ca="1"/>
        <v>43732</v>
      </c>
      <c r="HI112" s="44">
        <f ca="1"/>
        <v>43731</v>
      </c>
      <c r="HJ112" s="44">
        <f ca="1"/>
        <v>43728</v>
      </c>
      <c r="HK112" s="44">
        <f ca="1"/>
        <v>43727</v>
      </c>
      <c r="HL112" s="44">
        <f ca="1"/>
        <v>43726</v>
      </c>
      <c r="HM112" s="44">
        <f ca="1"/>
        <v>43725</v>
      </c>
      <c r="HN112" s="44">
        <f ca="1"/>
        <v>43724</v>
      </c>
      <c r="HO112" s="44">
        <f ca="1"/>
        <v>43721</v>
      </c>
      <c r="HP112" s="44">
        <f ca="1"/>
        <v>43720</v>
      </c>
      <c r="HQ112" s="44">
        <f ca="1"/>
        <v>43719</v>
      </c>
      <c r="HR112" s="44">
        <f ca="1"/>
        <v>43718</v>
      </c>
      <c r="HS112" s="44">
        <f ca="1"/>
        <v>43717</v>
      </c>
      <c r="HT112" s="44">
        <f ca="1"/>
        <v>43714</v>
      </c>
      <c r="HU112" s="44">
        <f ca="1"/>
        <v>43713</v>
      </c>
      <c r="HV112" s="44">
        <f ca="1"/>
        <v>43712</v>
      </c>
      <c r="HW112" s="44">
        <f ca="1"/>
        <v>43711</v>
      </c>
      <c r="HX112" s="44">
        <f ca="1"/>
        <v>43710</v>
      </c>
      <c r="HY112" s="44">
        <f ca="1"/>
        <v>43707</v>
      </c>
      <c r="HZ112" s="44">
        <f ca="1"/>
        <v>43706</v>
      </c>
      <c r="IA112" s="44">
        <f ca="1"/>
        <v>43705</v>
      </c>
      <c r="IB112" s="44">
        <f ca="1"/>
        <v>43704</v>
      </c>
      <c r="IC112" s="44">
        <f ca="1"/>
        <v>43700</v>
      </c>
      <c r="ID112" s="44">
        <f ca="1"/>
        <v>43699</v>
      </c>
      <c r="IE112" s="44">
        <f ca="1"/>
        <v>43698</v>
      </c>
      <c r="IF112" s="44">
        <f ca="1"/>
        <v>43697</v>
      </c>
      <c r="IG112" s="44">
        <f ca="1"/>
        <v>43696</v>
      </c>
      <c r="IH112" s="44">
        <f ca="1"/>
        <v>43693</v>
      </c>
      <c r="II112" s="44">
        <f ca="1"/>
        <v>43692</v>
      </c>
      <c r="IJ112" s="44">
        <f ca="1"/>
        <v>43691</v>
      </c>
      <c r="IK112" s="44">
        <f ca="1"/>
        <v>43690</v>
      </c>
      <c r="IL112" s="44">
        <f ca="1"/>
        <v>43689</v>
      </c>
      <c r="IM112" s="44">
        <f ca="1"/>
        <v>43686</v>
      </c>
      <c r="IN112" s="44">
        <f ca="1"/>
        <v>43685</v>
      </c>
      <c r="IO112" s="44">
        <f ca="1"/>
        <v>43684</v>
      </c>
      <c r="IP112" s="44">
        <f ca="1"/>
        <v>43683</v>
      </c>
      <c r="IQ112" s="44">
        <f ca="1"/>
        <v>43682</v>
      </c>
      <c r="IR112" s="44">
        <f ca="1"/>
        <v>43679</v>
      </c>
      <c r="IS112" s="44">
        <f ca="1"/>
        <v>43678</v>
      </c>
      <c r="IT112" s="44">
        <f ca="1"/>
        <v>43677</v>
      </c>
      <c r="IU112" s="44">
        <f ca="1"/>
        <v>43676</v>
      </c>
      <c r="IV112" s="44">
        <f ca="1"/>
        <v>43675</v>
      </c>
      <c r="IW112" s="44">
        <f ca="1"/>
        <v>43672</v>
      </c>
      <c r="IX112" s="44">
        <f ca="1"/>
        <v>43671</v>
      </c>
      <c r="IY112" s="44">
        <f ca="1"/>
        <v>43670</v>
      </c>
      <c r="IZ112" s="44">
        <f ca="1"/>
        <v>43669</v>
      </c>
      <c r="JA112" s="44">
        <f ca="1"/>
        <v>43668</v>
      </c>
      <c r="JB112" s="44">
        <f ca="1"/>
        <v>43665</v>
      </c>
      <c r="JC112" s="44">
        <f ca="1"/>
        <v>43664</v>
      </c>
      <c r="JD112" s="44">
        <f ca="1"/>
        <v>43663</v>
      </c>
      <c r="JE112" s="44">
        <f ca="1"/>
        <v>43662</v>
      </c>
      <c r="JF112" s="44">
        <f ca="1"/>
        <v>43661</v>
      </c>
      <c r="JG112" s="44">
        <f ca="1"/>
        <v>43658</v>
      </c>
      <c r="JH112" s="44">
        <f ca="1"/>
        <v>43657</v>
      </c>
      <c r="JI112" s="44">
        <f ca="1"/>
        <v>43656</v>
      </c>
      <c r="JJ112" s="44">
        <f ca="1"/>
        <v>43655</v>
      </c>
      <c r="JK112" s="44">
        <f ca="1"/>
        <v>43654</v>
      </c>
      <c r="JL112" s="44">
        <f ca="1"/>
        <v>43651</v>
      </c>
      <c r="JM112" s="44">
        <f ca="1"/>
        <v>43650</v>
      </c>
      <c r="JN112" s="44">
        <f ca="1"/>
        <v>43649</v>
      </c>
      <c r="JO112" s="44">
        <f ca="1"/>
        <v>43648</v>
      </c>
      <c r="JP112" s="44">
        <f ca="1"/>
        <v>43647</v>
      </c>
      <c r="JQ112" s="44">
        <f ca="1"/>
        <v>43644</v>
      </c>
      <c r="JR112" s="44">
        <f ca="1"/>
        <v>43643</v>
      </c>
      <c r="JS112" s="44">
        <f ca="1"/>
        <v>43642</v>
      </c>
      <c r="JT112" s="44">
        <f ca="1"/>
        <v>43641</v>
      </c>
      <c r="JU112" s="44">
        <f ca="1"/>
        <v>43640</v>
      </c>
      <c r="JV112" s="44">
        <f ca="1"/>
        <v>43637</v>
      </c>
      <c r="JW112" s="44">
        <f ca="1"/>
        <v>43636</v>
      </c>
      <c r="JX112" s="44">
        <f ca="1"/>
        <v>43635</v>
      </c>
      <c r="JY112" s="44">
        <f ca="1"/>
        <v>43634</v>
      </c>
      <c r="JZ112" s="44">
        <f ca="1"/>
        <v>43633</v>
      </c>
      <c r="KA112" s="44">
        <f ca="1"/>
        <v>43630</v>
      </c>
      <c r="KB112" s="44">
        <f ca="1"/>
        <v>43629</v>
      </c>
      <c r="KC112" s="44">
        <f ca="1"/>
        <v>43628</v>
      </c>
      <c r="KD112" s="44">
        <f ca="1"/>
        <v>43627</v>
      </c>
      <c r="KE112" s="44">
        <f ca="1"/>
        <v>43626</v>
      </c>
      <c r="KF112" s="44">
        <f ca="1"/>
        <v>43623</v>
      </c>
      <c r="KG112" s="44">
        <f ca="1"/>
        <v>43622</v>
      </c>
      <c r="KH112" s="44">
        <f ca="1"/>
        <v>43621</v>
      </c>
      <c r="KI112" s="44">
        <f ca="1"/>
        <v>43620</v>
      </c>
      <c r="KJ112" s="44">
        <f ca="1"/>
        <v>43619</v>
      </c>
      <c r="KK112" s="44">
        <f ca="1"/>
        <v>43616</v>
      </c>
      <c r="KL112" s="44">
        <f ca="1"/>
        <v>43615</v>
      </c>
      <c r="KM112" s="44">
        <f ca="1"/>
        <v>43614</v>
      </c>
      <c r="KN112" s="44">
        <f ca="1"/>
        <v>43613</v>
      </c>
      <c r="KO112" s="44">
        <f ca="1"/>
        <v>43609</v>
      </c>
      <c r="KP112" s="44">
        <f ca="1"/>
        <v>43608</v>
      </c>
      <c r="KQ112" s="44">
        <f ca="1"/>
        <v>43607</v>
      </c>
      <c r="KR112" s="44">
        <f ca="1"/>
        <v>43606</v>
      </c>
      <c r="KS112" s="44">
        <f ca="1"/>
        <v>43605</v>
      </c>
      <c r="KT112" s="44">
        <f ca="1"/>
        <v>43602</v>
      </c>
      <c r="KU112" s="44">
        <f ca="1"/>
        <v>43601</v>
      </c>
      <c r="KV112" s="44">
        <f ca="1"/>
        <v>43600</v>
      </c>
      <c r="KW112" s="44">
        <f ca="1"/>
        <v>43599</v>
      </c>
      <c r="KX112" s="44">
        <f ca="1"/>
        <v>43598</v>
      </c>
      <c r="KY112" s="44">
        <f ca="1"/>
        <v>43595</v>
      </c>
      <c r="KZ112" s="44">
        <f ca="1"/>
        <v>43594</v>
      </c>
      <c r="LA112" s="44">
        <f ca="1"/>
        <v>43593</v>
      </c>
      <c r="LB112" s="44">
        <f ca="1"/>
        <v>43592</v>
      </c>
      <c r="LC112" s="44">
        <f ca="1"/>
        <v>43588</v>
      </c>
      <c r="LD112" s="44">
        <f ca="1"/>
        <v>43587</v>
      </c>
      <c r="LE112" s="44">
        <f ca="1"/>
        <v>43586</v>
      </c>
      <c r="LF112" s="44">
        <f ca="1"/>
        <v>43585</v>
      </c>
      <c r="LG112" s="44">
        <f ca="1"/>
        <v>43584</v>
      </c>
      <c r="LH112" s="44">
        <f ca="1"/>
        <v>43581</v>
      </c>
      <c r="LI112" s="44">
        <f ca="1"/>
        <v>43580</v>
      </c>
      <c r="LJ112" s="44">
        <f ca="1"/>
        <v>43579</v>
      </c>
      <c r="LK112" s="44">
        <f ca="1"/>
        <v>43578</v>
      </c>
      <c r="LL112" s="44">
        <f ca="1"/>
        <v>43573</v>
      </c>
      <c r="LM112" s="44">
        <f ca="1"/>
        <v>43572</v>
      </c>
      <c r="LN112" s="44">
        <f ca="1"/>
        <v>43571</v>
      </c>
      <c r="LO112" s="44">
        <f ca="1"/>
        <v>43570</v>
      </c>
      <c r="LP112" s="44">
        <f ca="1"/>
        <v>43567</v>
      </c>
      <c r="LQ112" s="44">
        <f ca="1"/>
        <v>43566</v>
      </c>
      <c r="LR112" s="44">
        <f ca="1"/>
        <v>43565</v>
      </c>
      <c r="LS112" s="44">
        <f ca="1"/>
        <v>43564</v>
      </c>
      <c r="LT112" s="44">
        <f ca="1"/>
        <v>43563</v>
      </c>
      <c r="LU112" s="44">
        <f ca="1"/>
        <v>43560</v>
      </c>
      <c r="LV112" s="44">
        <f ca="1"/>
        <v>43559</v>
      </c>
      <c r="LW112" s="44">
        <f ca="1"/>
        <v>43558</v>
      </c>
      <c r="LX112" s="44">
        <f ca="1"/>
        <v>43557</v>
      </c>
      <c r="LY112" s="44">
        <f ca="1"/>
        <v>43556</v>
      </c>
      <c r="LZ112" s="44">
        <f ca="1"/>
        <v>43553</v>
      </c>
      <c r="MA112" s="44">
        <f ca="1"/>
        <v>43552</v>
      </c>
      <c r="MB112" s="44">
        <f ca="1"/>
        <v>43551</v>
      </c>
      <c r="MC112" s="44">
        <f ca="1"/>
        <v>43550</v>
      </c>
      <c r="MD112" s="44">
        <f ca="1"/>
        <v>43549</v>
      </c>
      <c r="ME112" s="44">
        <f ca="1"/>
        <v>43546</v>
      </c>
      <c r="MF112" s="44">
        <f ca="1"/>
        <v>43545</v>
      </c>
      <c r="MG112" s="44">
        <f ca="1"/>
        <v>43544</v>
      </c>
      <c r="MH112" s="44">
        <f ca="1"/>
        <v>43543</v>
      </c>
      <c r="MI112" s="44">
        <f ca="1"/>
        <v>43542</v>
      </c>
      <c r="MJ112" s="44">
        <f ca="1"/>
        <v>43539</v>
      </c>
      <c r="MK112" s="44">
        <f ca="1"/>
        <v>43538</v>
      </c>
      <c r="ML112" s="44">
        <f ca="1"/>
        <v>43537</v>
      </c>
      <c r="MM112" s="44">
        <f ca="1"/>
        <v>43536</v>
      </c>
      <c r="MN112" s="44">
        <f ca="1"/>
        <v>43535</v>
      </c>
      <c r="MO112" s="44">
        <f ca="1"/>
        <v>43532</v>
      </c>
      <c r="MP112" s="44">
        <f ca="1"/>
        <v>43531</v>
      </c>
      <c r="MQ112" s="44">
        <f ca="1"/>
        <v>43530</v>
      </c>
      <c r="MR112" s="44">
        <f ca="1"/>
        <v>43529</v>
      </c>
      <c r="MS112" s="44">
        <f ca="1"/>
        <v>43528</v>
      </c>
      <c r="MT112" s="44">
        <f ca="1"/>
        <v>43525</v>
      </c>
      <c r="MU112" s="44">
        <f ca="1"/>
        <v>43524</v>
      </c>
      <c r="MV112" s="44">
        <f ca="1"/>
        <v>43523</v>
      </c>
      <c r="MW112" s="44">
        <f ca="1"/>
        <v>43522</v>
      </c>
      <c r="MX112" s="44">
        <f ca="1"/>
        <v>43521</v>
      </c>
      <c r="MY112" s="44">
        <f ca="1"/>
        <v>43518</v>
      </c>
      <c r="MZ112" s="44">
        <f ca="1"/>
        <v>43517</v>
      </c>
      <c r="NA112" s="44">
        <f ca="1"/>
        <v>43516</v>
      </c>
      <c r="NB112" s="44">
        <f ca="1"/>
        <v>43515</v>
      </c>
      <c r="NC112" s="44">
        <f ca="1"/>
        <v>43514</v>
      </c>
      <c r="ND112" s="44">
        <f ca="1"/>
        <v>43511</v>
      </c>
      <c r="NE112" s="44">
        <f ca="1"/>
        <v>43510</v>
      </c>
      <c r="NF112" s="44">
        <f ca="1"/>
        <v>43509</v>
      </c>
      <c r="NG112" s="44">
        <f ca="1"/>
        <v>43508</v>
      </c>
      <c r="NH112" s="44">
        <f ca="1"/>
        <v>43507</v>
      </c>
      <c r="NI112" s="44">
        <f ca="1"/>
        <v>43504</v>
      </c>
      <c r="NJ112" s="44">
        <f ca="1"/>
        <v>43503</v>
      </c>
      <c r="NK112" s="44">
        <f ca="1"/>
        <v>43502</v>
      </c>
      <c r="NL112" s="44">
        <f ca="1"/>
        <v>43501</v>
      </c>
      <c r="NM112" s="44">
        <f ca="1"/>
        <v>43500</v>
      </c>
      <c r="NN112" s="44">
        <f ca="1"/>
        <v>43497</v>
      </c>
      <c r="NO112" s="44">
        <f ca="1"/>
        <v>43496</v>
      </c>
      <c r="NP112" s="44">
        <f ca="1"/>
        <v>43495</v>
      </c>
      <c r="NQ112" s="44">
        <f ca="1"/>
        <v>43494</v>
      </c>
      <c r="NR112" s="44">
        <f ca="1"/>
        <v>43493</v>
      </c>
      <c r="NS112" s="44">
        <f ca="1"/>
        <v>43490</v>
      </c>
      <c r="NT112" s="44">
        <f ca="1"/>
        <v>43489</v>
      </c>
      <c r="NU112" s="44">
        <f ca="1"/>
        <v>43488</v>
      </c>
      <c r="NV112" s="44">
        <f ca="1"/>
        <v>43487</v>
      </c>
      <c r="NW112" s="44">
        <f ca="1"/>
        <v>43486</v>
      </c>
      <c r="NX112" s="44">
        <f ca="1"/>
        <v>43483</v>
      </c>
      <c r="NY112" s="44">
        <f ca="1"/>
        <v>43482</v>
      </c>
      <c r="NZ112" s="44">
        <f ca="1"/>
        <v>43481</v>
      </c>
      <c r="OA112" s="44">
        <f ca="1"/>
        <v>43480</v>
      </c>
      <c r="OB112" s="44">
        <f ca="1"/>
        <v>43479</v>
      </c>
      <c r="OC112" s="44">
        <f ca="1"/>
        <v>43476</v>
      </c>
      <c r="OD112" s="44">
        <f ca="1"/>
        <v>43475</v>
      </c>
      <c r="OE112" s="44">
        <f ca="1"/>
        <v>43474</v>
      </c>
      <c r="OF112" s="44">
        <f ca="1"/>
        <v>43473</v>
      </c>
      <c r="OG112" s="44">
        <f ca="1"/>
        <v>43472</v>
      </c>
      <c r="OH112" s="44">
        <f ca="1"/>
        <v>43469</v>
      </c>
      <c r="OI112" s="44">
        <f ca="1"/>
        <v>43468</v>
      </c>
      <c r="OJ112" s="44">
        <f ca="1"/>
        <v>43467</v>
      </c>
      <c r="OK112" s="44">
        <f ca="1"/>
        <v>43465</v>
      </c>
      <c r="OL112" s="44">
        <f ca="1"/>
        <v>43462</v>
      </c>
      <c r="OM112" s="44">
        <f ca="1"/>
        <v>43461</v>
      </c>
      <c r="ON112" s="44">
        <f ca="1"/>
        <v>43458</v>
      </c>
      <c r="OO112" s="44">
        <f ca="1"/>
        <v>43455</v>
      </c>
      <c r="OP112" s="44">
        <f ca="1"/>
        <v>43454</v>
      </c>
      <c r="OQ112" s="44">
        <f ca="1"/>
        <v>43453</v>
      </c>
      <c r="OR112" s="44">
        <f ca="1"/>
        <v>43452</v>
      </c>
      <c r="OS112" s="44">
        <f ca="1"/>
        <v>43451</v>
      </c>
      <c r="OT112" s="44">
        <f ca="1"/>
        <v>43448</v>
      </c>
      <c r="OU112" s="44">
        <f ca="1"/>
        <v>43447</v>
      </c>
      <c r="OV112" s="44">
        <f ca="1"/>
        <v>43446</v>
      </c>
      <c r="OW112" s="44">
        <f ca="1"/>
        <v>43445</v>
      </c>
      <c r="OX112" s="44">
        <f ca="1"/>
        <v>43444</v>
      </c>
      <c r="OY112" s="44">
        <f ca="1"/>
        <v>43441</v>
      </c>
      <c r="OZ112" s="44">
        <f ca="1"/>
        <v>43440</v>
      </c>
      <c r="PA112" s="44">
        <f ca="1"/>
        <v>43439</v>
      </c>
      <c r="PB112" s="44">
        <f ca="1"/>
        <v>43438</v>
      </c>
      <c r="PC112" s="44">
        <f ca="1"/>
        <v>43437</v>
      </c>
      <c r="PD112" s="44">
        <f ca="1"/>
        <v>43434</v>
      </c>
      <c r="PE112" s="44">
        <f ca="1"/>
        <v>43433</v>
      </c>
      <c r="PF112" s="44">
        <f ca="1"/>
        <v>43432</v>
      </c>
      <c r="PG112" s="44">
        <f ca="1"/>
        <v>43431</v>
      </c>
      <c r="PH112" s="44">
        <f ca="1"/>
        <v>43430</v>
      </c>
      <c r="PI112" s="44">
        <f ca="1"/>
        <v>43427</v>
      </c>
      <c r="PJ112" s="44">
        <f ca="1"/>
        <v>43426</v>
      </c>
      <c r="PK112" s="44">
        <f ca="1"/>
        <v>43425</v>
      </c>
      <c r="PL112" s="44">
        <f ca="1"/>
        <v>43424</v>
      </c>
      <c r="PM112" s="44">
        <f ca="1"/>
        <v>43423</v>
      </c>
      <c r="PN112" s="44">
        <f ca="1"/>
        <v>43420</v>
      </c>
      <c r="PO112" s="44">
        <f ca="1"/>
        <v>43419</v>
      </c>
      <c r="PP112" s="44">
        <f ca="1"/>
        <v>43418</v>
      </c>
      <c r="PQ112" s="44">
        <f ca="1"/>
        <v>43417</v>
      </c>
      <c r="PR112" s="44">
        <f ca="1"/>
        <v>43416</v>
      </c>
      <c r="PS112" s="44">
        <f ca="1"/>
        <v>43413</v>
      </c>
      <c r="PT112" s="44">
        <f ca="1"/>
        <v>43412</v>
      </c>
      <c r="PU112" s="44">
        <f ca="1"/>
        <v>43411</v>
      </c>
      <c r="PV112" s="44">
        <f ca="1"/>
        <v>43410</v>
      </c>
      <c r="PW112" s="44">
        <f ca="1"/>
        <v>43409</v>
      </c>
      <c r="PX112" s="44">
        <f ca="1"/>
        <v>43406</v>
      </c>
      <c r="PY112" s="44">
        <f ca="1"/>
        <v>43405</v>
      </c>
      <c r="PZ112" s="44">
        <f ca="1"/>
        <v>43404</v>
      </c>
      <c r="QA112" s="44">
        <f ca="1"/>
        <v>43403</v>
      </c>
      <c r="QB112" s="44">
        <f ca="1"/>
        <v>43402</v>
      </c>
      <c r="QC112" s="44">
        <f ca="1"/>
        <v>43399</v>
      </c>
      <c r="QD112" s="44">
        <f ca="1"/>
        <v>43398</v>
      </c>
      <c r="QE112" s="44">
        <f ca="1"/>
        <v>43397</v>
      </c>
      <c r="QF112" s="44">
        <f ca="1"/>
        <v>43396</v>
      </c>
      <c r="QG112" s="44">
        <f ca="1"/>
        <v>43395</v>
      </c>
      <c r="QH112" s="44">
        <f ca="1"/>
        <v>43392</v>
      </c>
      <c r="QI112" s="44">
        <f ca="1"/>
        <v>43391</v>
      </c>
      <c r="QJ112" s="44">
        <f ca="1"/>
        <v>43390</v>
      </c>
      <c r="QK112" s="44">
        <f ca="1"/>
        <v>43389</v>
      </c>
      <c r="QL112" s="44">
        <f ca="1"/>
        <v>43388</v>
      </c>
      <c r="QM112" s="44">
        <f ca="1"/>
        <v>43385</v>
      </c>
      <c r="QN112" s="44">
        <f ca="1"/>
        <v>43384</v>
      </c>
      <c r="QO112" s="44">
        <f ca="1"/>
        <v>43383</v>
      </c>
      <c r="QP112" s="44">
        <f ca="1"/>
        <v>43382</v>
      </c>
      <c r="QQ112" s="44">
        <f ca="1"/>
        <v>43381</v>
      </c>
      <c r="QR112" s="44">
        <f ca="1"/>
        <v>43378</v>
      </c>
      <c r="QS112" s="44">
        <f ca="1"/>
        <v>43377</v>
      </c>
      <c r="QT112" s="44">
        <f ca="1"/>
        <v>43376</v>
      </c>
      <c r="QU112" s="44">
        <f ca="1"/>
        <v>43375</v>
      </c>
      <c r="QV112" s="44">
        <f ca="1"/>
        <v>43374</v>
      </c>
      <c r="QW112" s="44">
        <f ca="1"/>
        <v>43371</v>
      </c>
      <c r="QX112" s="44">
        <f ca="1"/>
        <v>43370</v>
      </c>
      <c r="QY112" s="44">
        <f ca="1"/>
        <v>43369</v>
      </c>
      <c r="QZ112" s="44">
        <f ca="1"/>
        <v>43368</v>
      </c>
      <c r="RA112" s="44">
        <f ca="1"/>
        <v>43367</v>
      </c>
      <c r="RB112" s="44">
        <f ca="1"/>
        <v>43364</v>
      </c>
      <c r="RC112" s="44">
        <f ca="1"/>
        <v>43363</v>
      </c>
      <c r="RD112" s="44">
        <f ca="1"/>
        <v>43362</v>
      </c>
      <c r="RE112" s="44">
        <f ca="1"/>
        <v>43361</v>
      </c>
      <c r="RF112" s="44">
        <f ca="1"/>
        <v>43360</v>
      </c>
      <c r="RG112" s="44">
        <f ca="1"/>
        <v>43357</v>
      </c>
      <c r="RH112" s="44">
        <f ca="1"/>
        <v>43356</v>
      </c>
      <c r="RI112" s="44">
        <f ca="1"/>
        <v>43355</v>
      </c>
      <c r="RJ112" s="44">
        <f ca="1"/>
        <v>43354</v>
      </c>
      <c r="RK112" s="44">
        <f ca="1"/>
        <v>43353</v>
      </c>
      <c r="RL112" s="44">
        <f ca="1"/>
        <v>43350</v>
      </c>
      <c r="RM112" s="44">
        <f ca="1"/>
        <v>43349</v>
      </c>
      <c r="RN112" s="44">
        <f ca="1"/>
        <v>43348</v>
      </c>
      <c r="RO112" s="44">
        <f ca="1"/>
        <v>43347</v>
      </c>
      <c r="RP112" s="44">
        <f ca="1"/>
        <v>43346</v>
      </c>
      <c r="RQ112" s="44">
        <f ca="1"/>
        <v>43343</v>
      </c>
      <c r="RR112" s="44">
        <f ca="1"/>
        <v>43342</v>
      </c>
      <c r="RS112" s="44">
        <f ca="1"/>
        <v>43341</v>
      </c>
      <c r="RT112" s="44">
        <f ca="1"/>
        <v>43340</v>
      </c>
      <c r="RU112" s="44">
        <f ca="1"/>
        <v>43336</v>
      </c>
      <c r="RV112" s="44">
        <f ca="1"/>
        <v>43335</v>
      </c>
      <c r="RW112" s="44">
        <f ca="1"/>
        <v>43334</v>
      </c>
      <c r="RX112" s="44">
        <f ca="1"/>
        <v>43333</v>
      </c>
      <c r="RY112" s="44">
        <f ca="1"/>
        <v>43332</v>
      </c>
      <c r="RZ112" s="44">
        <f ca="1"/>
        <v>43329</v>
      </c>
      <c r="SA112" s="44">
        <f ca="1"/>
        <v>43328</v>
      </c>
      <c r="SB112" s="44">
        <f ca="1"/>
        <v>43327</v>
      </c>
      <c r="SC112" s="44">
        <f ca="1"/>
        <v>43326</v>
      </c>
      <c r="SD112" s="44">
        <f ca="1"/>
        <v>43325</v>
      </c>
      <c r="SE112" s="44">
        <f ca="1"/>
        <v>43322</v>
      </c>
      <c r="SF112" s="44">
        <f ca="1"/>
        <v>43321</v>
      </c>
      <c r="SG112" s="44">
        <f ca="1"/>
        <v>43320</v>
      </c>
      <c r="SH112" s="44">
        <f ca="1"/>
        <v>43319</v>
      </c>
      <c r="SI112" s="44">
        <f ca="1"/>
        <v>43318</v>
      </c>
      <c r="SJ112" s="44">
        <f ca="1"/>
        <v>43315</v>
      </c>
      <c r="SK112" s="44">
        <f ca="1"/>
        <v>43314</v>
      </c>
      <c r="SL112" s="44">
        <f ca="1"/>
        <v>43313</v>
      </c>
      <c r="SM112" s="44">
        <f ca="1"/>
        <v>43312</v>
      </c>
      <c r="SN112" s="44">
        <f ca="1"/>
        <v>43311</v>
      </c>
      <c r="SO112" s="44">
        <f ca="1"/>
        <v>43308</v>
      </c>
      <c r="SP112" s="44">
        <f ca="1"/>
        <v>43307</v>
      </c>
      <c r="SQ112" s="44">
        <f ca="1"/>
        <v>43306</v>
      </c>
      <c r="SR112" s="44">
        <f ca="1"/>
        <v>43305</v>
      </c>
      <c r="SS112" s="43">
        <f ca="1"/>
        <v>43304</v>
      </c>
      <c r="ST112" s="43">
        <f ca="1"/>
        <v>43301</v>
      </c>
      <c r="SU112" s="43">
        <f ca="1"/>
        <v>43300</v>
      </c>
      <c r="SV112" s="43">
        <f ca="1"/>
        <v>43299</v>
      </c>
    </row>
    <row r="113" spans="3:516" x14ac:dyDescent="0.25">
      <c r="C113" s="46" t="s">
        <v>493</v>
      </c>
      <c r="F113" s="45" cm="1">
        <f t="array" aca="1" ref="F113" ca="1">MIN(IFERROR(IF(OFFSET(bHist!$A$1,_xlfn.XMATCH($C$112,bHist!B:B,0)-1,3,1,500)=0,"-",OFFSET(bHist!$A$1,_xlfn.XMATCH($C$112,bHist!B:B,0)-1,3,1,500))-IF(OFFSET(bHist!$A$1,_xlfn.XMATCH(C113,bHist!B:B,0)-1,3,1,500)=0,"-",OFFSET(bHist!$A$1,_xlfn.XMATCH(C113,bHist!B:B,0)-1,3,1,500)),"-"))</f>
        <v>-121.34544143551591</v>
      </c>
      <c r="G113" s="45" cm="1">
        <f t="array" aca="1" ref="G113" ca="1">AVERAGE(IFERROR(IF(OFFSET(bHist!$A$1,_xlfn.XMATCH($C$112,bHist!B:B,0)-1,3,1,500)=0,"-",OFFSET(bHist!$A$1,_xlfn.XMATCH($C$112,bHist!B:B,0)-1,3,1,500))-IF(OFFSET(bHist!$A$1,_xlfn.XMATCH(C113,bHist!B:B,0)-1,3,1,500)=0,"-",OFFSET(bHist!$A$1,_xlfn.XMATCH(C113,bHist!B:B,0)-1,3,1,500)),"-"))</f>
        <v>41.67426092266156</v>
      </c>
      <c r="H113" s="45" cm="1">
        <f t="array" aca="1" ref="H113" ca="1">MAX(IFERROR(IF(OFFSET(bHist!$A$1,_xlfn.XMATCH($C$112,bHist!B:B,0)-1,3,1,500)=0,"-",OFFSET(bHist!$A$1,_xlfn.XMATCH($C$112,bHist!B:B,0)-1,3,1,500))-IF(OFFSET(bHist!$A$1,_xlfn.XMATCH(C113,bHist!B:B,0)-1,3,1,500)=0,"-",OFFSET(bHist!$A$1,_xlfn.XMATCH(C113,bHist!B:B,0)-1,3,1,500)),"-"))</f>
        <v>187.2845000385642</v>
      </c>
      <c r="I113" s="45" cm="1">
        <f t="array" aca="1" ref="I113" ca="1">_xlfn.STDEV.P(IFERROR(IF(OFFSET(bHist!$A$1,_xlfn.XMATCH($C$112,bHist!B:B,0)-1,3,1,500)=0,"-",OFFSET(bHist!$A$1,_xlfn.XMATCH($C$112,bHist!B:B,0)-1,3,1,500))-IF(OFFSET(bHist!$A$1,_xlfn.XMATCH(C113,bHist!B:B,0)-1,3,1,500)=0,"-",OFFSET(bHist!$A$1,_xlfn.XMATCH(C113,bHist!B:B,0)-1,3,1,500)),"-"))</f>
        <v>46.24819487725172</v>
      </c>
      <c r="J113" s="45" cm="1">
        <f t="array" aca="1" ref="J113" ca="1">INDEX((IFERROR(IF(OFFSET(bHist!$A$1,_xlfn.XMATCH($C$112,bHist!B:B,0)-1,3,1,500)=0,"-",OFFSET(bHist!$A$1,_xlfn.XMATCH($C$112,bHist!B:B,0)-1,3,1,500))-IF(OFFSET(bHist!$A$1,_xlfn.XMATCH(C113,bHist!B:B,0)-1,3,1,500)=0,"-",OFFSET(bHist!$A$1,_xlfn.XMATCH(C113,bHist!B:B,0)-1,3,1,500)),"-")),1)</f>
        <v>31.426817959547066</v>
      </c>
      <c r="K113" s="51">
        <f ca="1">(J113-G113)/(H113-F113)</f>
        <v>-3.3203009773357044E-2</v>
      </c>
      <c r="L113" s="51" cm="1">
        <f t="array" aca="1" ref="L113" ca="1">SLOPE((IFERROR(IF(OFFSET(bHist!$A$1,_xlfn.XMATCH($C$112,bHist!B:B,0)-1,3,1,500)=0,"-",OFFSET(bHist!$A$1,_xlfn.XMATCH($C$112,bHist!B:B,0)-1,3,1,500))-IF(OFFSET(bHist!$A$1,_xlfn.XMATCH(C113,bHist!B:B,0)-1,3,1,500)=0,"-",OFFSET(bHist!$A$1,_xlfn.XMATCH(C113,bHist!B:B,0)-1,3,1,500)),"-")),OFFSET(bHist!$A$1,0,3,1,500))</f>
        <v>0.13775906550096897</v>
      </c>
      <c r="M113" s="45" cm="1">
        <f t="array" aca="1" ref="M113" ca="1">INTERCEPT((IFERROR(IF(OFFSET(bHist!$A$1,_xlfn.XMATCH($C$112,bHist!B:B,0)-1,3,1,500)=0,"-",OFFSET(bHist!$A$1,_xlfn.XMATCH($C$112,bHist!B:B,0)-1,3,1,500))-IF(OFFSET(bHist!$A$1,_xlfn.XMATCH(C113,bHist!B:B,0)-1,3,1,500)=0,"-",OFFSET(bHist!$A$1,_xlfn.XMATCH(C113,bHist!B:B,0)-1,3,1,500)),"-")),OFFSET(bHist!$A$1,0,3,1,500))</f>
        <v>-5972.6774205882139</v>
      </c>
      <c r="N113" s="45" cm="1">
        <f t="array" aca="1" ref="N113" ca="1">STEYX((IFERROR(IF(OFFSET(bHist!$A$1,_xlfn.XMATCH($C$112,bHist!B:B,0)-1,3,1,500)=0,"-",OFFSET(bHist!$A$1,_xlfn.XMATCH($C$112,bHist!B:B,0)-1,3,1,500))-IF(OFFSET(bHist!$A$1,_xlfn.XMATCH(C113,bHist!B:B,0)-1,3,1,500)=0,"-",OFFSET(bHist!$A$1,_xlfn.XMATCH(C113,bHist!B:B,0)-1,3,1,500)),"-")),OFFSET(bHist!$A$1,0,3,1,500))</f>
        <v>36.300428620274495</v>
      </c>
      <c r="O113" s="51" cm="1">
        <f t="array" aca="1" ref="O113" ca="1">CORREL(IF(OFFSET(bHist!A27,_xlfn.XMATCH($C$112,bHist!B:B,0)-1,3,1,500)=0,"-",OFFSET(bHist!$A$1,_xlfn.XMATCH($C$112,bHist!B:B,0)-1,3,1,500)),IF(OFFSET(bHist!$A$1,_xlfn.XMATCH(C113,bHist!B:B,0)-1,3,1,500)=0,"-",OFFSET(bHist!$A$1,_xlfn.XMATCH(C113,bHist!B:B,0)-1,3,1,500)))</f>
        <v>0.8929628244688248</v>
      </c>
      <c r="P113" s="51" cm="1">
        <f t="array" aca="1" ref="P113" ca="1">CORREL((IFERROR(IF(OFFSET(bHist!$A$1,_xlfn.XMATCH($C$112,bHist!B:B,0)-1,3,1,500)=0,"-",OFFSET(bHist!$A$1,_xlfn.XMATCH($C$112,bHist!B:B,0)-1,3,1,500))-IF(OFFSET(bHist!$A$1,_xlfn.XMATCH(C113,bHist!B:B,0)-1,3,1,500)=0,"-",OFFSET(bHist!$A$1,_xlfn.XMATCH(C113,bHist!B:B,0)-1,3,1,500)),"-")),OFFSET(bHist!$A$1,0,3,1,500))</f>
        <v>0.62160180891773487</v>
      </c>
      <c r="Q113" s="45" cm="1">
        <f t="array" aca="1" ref="Q113:SV113" ca="1">(IFERROR(IF(OFFSET(bHist!$A$1,_xlfn.XMATCH($C$112,bHist!B:B,0)-1,3,1,500)=0,"-",OFFSET(bHist!$A$1,_xlfn.XMATCH($C$112,bHist!B:B,0)-1,3,1,500))-IF(OFFSET(bHist!$A$1,_xlfn.XMATCH(C113,bHist!B:B,0)-1,3,1,500)=0,"-",OFFSET(bHist!$A$1,_xlfn.XMATCH(C113,bHist!B:B,0)-1,3,1,500)),"-"))</f>
        <v>31.426817959547066</v>
      </c>
      <c r="R113" s="45">
        <f ca="1"/>
        <v>32.468610970973998</v>
      </c>
      <c r="S113" s="45">
        <f ca="1"/>
        <v>9.559593621492354</v>
      </c>
      <c r="T113" s="45">
        <f ca="1"/>
        <v>20.703070808708674</v>
      </c>
      <c r="U113" s="45">
        <f ca="1"/>
        <v>5.1893302980065528</v>
      </c>
      <c r="V113" s="45">
        <f ca="1"/>
        <v>-6.3932806586623201</v>
      </c>
      <c r="W113" s="45">
        <f ca="1"/>
        <v>-2.6037081066966152</v>
      </c>
      <c r="X113" s="45">
        <f ca="1"/>
        <v>9.3473344027399889</v>
      </c>
      <c r="Y113" s="45">
        <f ca="1"/>
        <v>22.594161049366051</v>
      </c>
      <c r="Z113" s="45">
        <f ca="1"/>
        <v>18.66281729477646</v>
      </c>
      <c r="AA113" s="45">
        <f ca="1"/>
        <v>23.161575744569291</v>
      </c>
      <c r="AB113" s="45">
        <f ca="1"/>
        <v>-3.3706661602258805</v>
      </c>
      <c r="AC113" s="45">
        <f ca="1"/>
        <v>14.860403135895751</v>
      </c>
      <c r="AD113" s="45">
        <f ca="1"/>
        <v>6.4976624256968307</v>
      </c>
      <c r="AE113" s="45">
        <f ca="1"/>
        <v>19.653620080232656</v>
      </c>
      <c r="AF113" s="45">
        <f ca="1"/>
        <v>16.988301640689372</v>
      </c>
      <c r="AG113" s="45">
        <f ca="1"/>
        <v>-24.620578907251343</v>
      </c>
      <c r="AH113" s="45">
        <f ca="1"/>
        <v>20.160586662292474</v>
      </c>
      <c r="AI113" s="45">
        <f ca="1"/>
        <v>7.9764018637537788</v>
      </c>
      <c r="AJ113" s="45">
        <f ca="1"/>
        <v>56.131222526133058</v>
      </c>
      <c r="AK113" s="45">
        <f ca="1"/>
        <v>65.729027864754187</v>
      </c>
      <c r="AL113" s="45">
        <f ca="1"/>
        <v>84.045764270722827</v>
      </c>
      <c r="AM113" s="45">
        <f ca="1"/>
        <v>42.172458264946897</v>
      </c>
      <c r="AN113" s="45">
        <f ca="1"/>
        <v>6.2282106730938267</v>
      </c>
      <c r="AO113" s="45">
        <f ca="1"/>
        <v>29.977078920483564</v>
      </c>
      <c r="AP113" s="45">
        <f ca="1"/>
        <v>12.974138650953762</v>
      </c>
      <c r="AQ113" s="45">
        <f ca="1"/>
        <v>23.436288905620586</v>
      </c>
      <c r="AR113" s="45">
        <f ca="1"/>
        <v>48.926741868197951</v>
      </c>
      <c r="AS113" s="45">
        <f ca="1"/>
        <v>86.050909454584144</v>
      </c>
      <c r="AT113" s="45">
        <f ca="1"/>
        <v>76.024457591295231</v>
      </c>
      <c r="AU113" s="45">
        <f ca="1"/>
        <v>78.265830184936533</v>
      </c>
      <c r="AV113" s="45">
        <f ca="1"/>
        <v>114.1854699628949</v>
      </c>
      <c r="AW113" s="45">
        <f ca="1"/>
        <v>107.98253841251136</v>
      </c>
      <c r="AX113" s="45">
        <f ca="1"/>
        <v>103.68889693677426</v>
      </c>
      <c r="AY113" s="45">
        <f ca="1"/>
        <v>85.197649482250256</v>
      </c>
      <c r="AZ113" s="45">
        <f ca="1"/>
        <v>103.97360089564319</v>
      </c>
      <c r="BA113" s="45">
        <f ca="1"/>
        <v>87.560457525014897</v>
      </c>
      <c r="BB113" s="45">
        <f ca="1"/>
        <v>121.06456546974181</v>
      </c>
      <c r="BC113" s="45">
        <f ca="1"/>
        <v>127.33112893909214</v>
      </c>
      <c r="BD113" s="45">
        <f ca="1"/>
        <v>127.7181586601734</v>
      </c>
      <c r="BE113" s="45">
        <f ca="1"/>
        <v>133.35276590222122</v>
      </c>
      <c r="BF113" s="45">
        <f ca="1"/>
        <v>140.07582651472097</v>
      </c>
      <c r="BG113" s="45">
        <f ca="1"/>
        <v>168.64331751853223</v>
      </c>
      <c r="BH113" s="45">
        <f ca="1"/>
        <v>149.44816823470592</v>
      </c>
      <c r="BI113" s="45">
        <f ca="1"/>
        <v>75.803104577124145</v>
      </c>
      <c r="BJ113" s="45">
        <f ca="1"/>
        <v>79.547833478689199</v>
      </c>
      <c r="BK113" s="45">
        <f ca="1"/>
        <v>58.25605933278797</v>
      </c>
      <c r="BL113" s="45">
        <f ca="1"/>
        <v>93.684848558545127</v>
      </c>
      <c r="BM113" s="45">
        <f ca="1"/>
        <v>90.065992137551348</v>
      </c>
      <c r="BN113" s="45">
        <f ca="1"/>
        <v>120.68761972564459</v>
      </c>
      <c r="BO113" s="45">
        <f ca="1"/>
        <v>123.92515732586384</v>
      </c>
      <c r="BP113" s="45">
        <f ca="1"/>
        <v>113.69549075233937</v>
      </c>
      <c r="BQ113" s="45">
        <f ca="1"/>
        <v>93.014663188159489</v>
      </c>
      <c r="BR113" s="45">
        <f ca="1"/>
        <v>104.13659352856871</v>
      </c>
      <c r="BS113" s="45">
        <f ca="1"/>
        <v>156.65394669371847</v>
      </c>
      <c r="BT113" s="45">
        <f ca="1"/>
        <v>135.48158977842331</v>
      </c>
      <c r="BU113" s="45">
        <f ca="1"/>
        <v>140.78936685872077</v>
      </c>
      <c r="BV113" s="45">
        <f ca="1"/>
        <v>145.42415285766128</v>
      </c>
      <c r="BW113" s="45">
        <f ca="1"/>
        <v>187.2845000385642</v>
      </c>
      <c r="BX113" s="45">
        <f ca="1"/>
        <v>168.36449741435052</v>
      </c>
      <c r="BY113" s="45">
        <f ca="1"/>
        <v>123.44338588821887</v>
      </c>
      <c r="BZ113" s="45">
        <f ca="1"/>
        <v>107.16430618882174</v>
      </c>
      <c r="CA113" s="45">
        <f ca="1"/>
        <v>77.177889694035002</v>
      </c>
      <c r="CB113" s="45">
        <f ca="1"/>
        <v>65.83347008311739</v>
      </c>
      <c r="CC113" s="45">
        <f ca="1"/>
        <v>112.24609715265035</v>
      </c>
      <c r="CD113" s="45">
        <f ca="1"/>
        <v>91.986322980105797</v>
      </c>
      <c r="CE113" s="45">
        <f ca="1"/>
        <v>79.710813101887766</v>
      </c>
      <c r="CF113" s="45">
        <f ca="1"/>
        <v>45.579557881295614</v>
      </c>
      <c r="CG113" s="45">
        <f ca="1"/>
        <v>43.823973720192839</v>
      </c>
      <c r="CH113" s="45">
        <f ca="1"/>
        <v>44.491802946627104</v>
      </c>
      <c r="CI113" s="45">
        <f ca="1"/>
        <v>-70.564371980190344</v>
      </c>
      <c r="CJ113" s="45">
        <f ca="1"/>
        <v>-78.681503152072537</v>
      </c>
      <c r="CK113" s="45">
        <f ca="1"/>
        <v>-121.34544143551591</v>
      </c>
      <c r="CL113" s="45">
        <f ca="1"/>
        <v>-71.275892846524698</v>
      </c>
      <c r="CM113" s="45">
        <f ca="1"/>
        <v>-41.008753762364449</v>
      </c>
      <c r="CN113" s="45">
        <f ca="1"/>
        <v>-116.71872425377364</v>
      </c>
      <c r="CO113" s="45">
        <f ca="1"/>
        <v>-81.393347617566519</v>
      </c>
      <c r="CP113" s="45">
        <f ca="1"/>
        <v>-6.5785003638862918</v>
      </c>
      <c r="CQ113" s="45">
        <f ca="1"/>
        <v>121.95161309027668</v>
      </c>
      <c r="CR113" s="45">
        <f ca="1"/>
        <v>138.01969754141572</v>
      </c>
      <c r="CS113" s="45">
        <f ca="1"/>
        <v>185.37262341362242</v>
      </c>
      <c r="CT113" s="45">
        <f ca="1"/>
        <v>178.35269833463428</v>
      </c>
      <c r="CU113" s="45">
        <f ca="1"/>
        <v>162.89537934100628</v>
      </c>
      <c r="CV113" s="45">
        <f ca="1"/>
        <v>153.37425684386494</v>
      </c>
      <c r="CW113" s="45">
        <f ca="1"/>
        <v>156.56881611967086</v>
      </c>
      <c r="CX113" s="45">
        <f ca="1"/>
        <v>134.24186392605301</v>
      </c>
      <c r="CY113" s="45">
        <f ca="1"/>
        <v>116.94020709103347</v>
      </c>
      <c r="CZ113" s="45">
        <f ca="1"/>
        <v>101.6412263200283</v>
      </c>
      <c r="DA113" s="45">
        <f ca="1"/>
        <v>101.52206353867052</v>
      </c>
      <c r="DB113" s="45">
        <f ca="1"/>
        <v>98.337470676183699</v>
      </c>
      <c r="DC113" s="45">
        <f ca="1"/>
        <v>107.31454453343153</v>
      </c>
      <c r="DD113" s="45">
        <f ca="1"/>
        <v>101.23164672005174</v>
      </c>
      <c r="DE113" s="45">
        <f ca="1"/>
        <v>101.69489546447991</v>
      </c>
      <c r="DF113" s="45">
        <f ca="1"/>
        <v>101.15000910514593</v>
      </c>
      <c r="DG113" s="45">
        <f ca="1"/>
        <v>92.780478309035303</v>
      </c>
      <c r="DH113" s="45">
        <f ca="1"/>
        <v>86.628519710302356</v>
      </c>
      <c r="DI113" s="45">
        <f ca="1"/>
        <v>80.86087399250269</v>
      </c>
      <c r="DJ113" s="45">
        <f ca="1"/>
        <v>79.225470560729519</v>
      </c>
      <c r="DK113" s="45">
        <f ca="1"/>
        <v>75.40551214373113</v>
      </c>
      <c r="DL113" s="45">
        <f ca="1"/>
        <v>75.085107231438144</v>
      </c>
      <c r="DM113" s="45">
        <f ca="1"/>
        <v>73.609941090047357</v>
      </c>
      <c r="DN113" s="45">
        <f ca="1"/>
        <v>72.532424917399908</v>
      </c>
      <c r="DO113" s="45">
        <f ca="1"/>
        <v>71.840464284062392</v>
      </c>
      <c r="DP113" s="45">
        <f ca="1"/>
        <v>70.465492196679122</v>
      </c>
      <c r="DQ113" s="45">
        <f ca="1"/>
        <v>79.173527485251441</v>
      </c>
      <c r="DR113" s="45">
        <f ca="1"/>
        <v>76.579136243343356</v>
      </c>
      <c r="DS113" s="45">
        <f ca="1"/>
        <v>73.974093742787858</v>
      </c>
      <c r="DT113" s="45">
        <f ca="1"/>
        <v>75.990495521187768</v>
      </c>
      <c r="DU113" s="45">
        <f ca="1"/>
        <v>81.710858123540874</v>
      </c>
      <c r="DV113" s="45">
        <f ca="1"/>
        <v>84.550940917193884</v>
      </c>
      <c r="DW113" s="45">
        <f ca="1"/>
        <v>82.308684216082071</v>
      </c>
      <c r="DX113" s="45">
        <f ca="1"/>
        <v>82.701168960988497</v>
      </c>
      <c r="DY113" s="45">
        <f ca="1"/>
        <v>78.243848876953109</v>
      </c>
      <c r="DZ113" s="45">
        <f ca="1"/>
        <v>76.143941852509982</v>
      </c>
      <c r="EA113" s="45">
        <f ca="1"/>
        <v>76.447880295813093</v>
      </c>
      <c r="EB113" s="45">
        <f ca="1"/>
        <v>78.16698156487945</v>
      </c>
      <c r="EC113" s="45">
        <f ca="1"/>
        <v>77.734959565460713</v>
      </c>
      <c r="ED113" s="45">
        <f ca="1"/>
        <v>76.257709149897096</v>
      </c>
      <c r="EE113" s="45">
        <f ca="1"/>
        <v>74.385122009992585</v>
      </c>
      <c r="EF113" s="45">
        <f ca="1"/>
        <v>67.893189289271817</v>
      </c>
      <c r="EG113" s="45">
        <f ca="1"/>
        <v>64.199904875040033</v>
      </c>
      <c r="EH113" s="45">
        <f ca="1"/>
        <v>63.23912036550044</v>
      </c>
      <c r="EI113" s="45">
        <f ca="1"/>
        <v>61.952268031477928</v>
      </c>
      <c r="EJ113" s="45">
        <f ca="1"/>
        <v>62.206876971304439</v>
      </c>
      <c r="EK113" s="45">
        <f ca="1"/>
        <v>59.530142728388284</v>
      </c>
      <c r="EL113" s="45">
        <f ca="1"/>
        <v>56.286576661467535</v>
      </c>
      <c r="EM113" s="45">
        <f ca="1"/>
        <v>54.430854807913306</v>
      </c>
      <c r="EN113" s="45">
        <f ca="1"/>
        <v>66.367493495464316</v>
      </c>
      <c r="EO113" s="45">
        <f ca="1"/>
        <v>66.635417723178875</v>
      </c>
      <c r="EP113" s="45">
        <f ca="1"/>
        <v>70.247685869455324</v>
      </c>
      <c r="EQ113" s="45">
        <f ca="1"/>
        <v>67.283281320631517</v>
      </c>
      <c r="ER113" s="45">
        <f ca="1"/>
        <v>69.706862729072583</v>
      </c>
      <c r="ES113" s="45">
        <f ca="1"/>
        <v>67.014043657898924</v>
      </c>
      <c r="ET113" s="45">
        <f ca="1"/>
        <v>62.221359872221939</v>
      </c>
      <c r="EU113" s="45">
        <f ca="1"/>
        <v>66.407743720412242</v>
      </c>
      <c r="EV113" s="45">
        <f ca="1"/>
        <v>66.350387594223008</v>
      </c>
      <c r="EW113" s="45">
        <f ca="1"/>
        <v>61.364711565732961</v>
      </c>
      <c r="EX113" s="45">
        <f ca="1"/>
        <v>66.407002637863172</v>
      </c>
      <c r="EY113" s="45">
        <f ca="1"/>
        <v>65.243804341793066</v>
      </c>
      <c r="EZ113" s="45">
        <f ca="1"/>
        <v>63.99363062494993</v>
      </c>
      <c r="FA113" s="45">
        <f ca="1"/>
        <v>65.535134962320313</v>
      </c>
      <c r="FB113" s="45">
        <f ca="1"/>
        <v>71.706331968486325</v>
      </c>
      <c r="FC113" s="45">
        <f ca="1"/>
        <v>73.577919480741031</v>
      </c>
      <c r="FD113" s="45">
        <f ca="1"/>
        <v>75.044511607408509</v>
      </c>
      <c r="FE113" s="45">
        <f ca="1"/>
        <v>79.4138991435766</v>
      </c>
      <c r="FF113" s="45">
        <f ca="1"/>
        <v>76.672377802431612</v>
      </c>
      <c r="FG113" s="45">
        <f ca="1"/>
        <v>70.060079345464686</v>
      </c>
      <c r="FH113" s="45">
        <f ca="1"/>
        <v>74.362267295658597</v>
      </c>
      <c r="FI113" s="45">
        <f ca="1"/>
        <v>65.124494439661476</v>
      </c>
      <c r="FJ113" s="45">
        <f ca="1"/>
        <v>69.181272672533964</v>
      </c>
      <c r="FK113" s="45">
        <f ca="1"/>
        <v>74.542283191263664</v>
      </c>
      <c r="FL113" s="45">
        <f ca="1"/>
        <v>73.168268031477908</v>
      </c>
      <c r="FM113" s="45">
        <f ca="1"/>
        <v>72.412720076501358</v>
      </c>
      <c r="FN113" s="45">
        <f ca="1"/>
        <v>68.160932614803301</v>
      </c>
      <c r="FO113" s="45">
        <f ca="1"/>
        <v>70.002465237140655</v>
      </c>
      <c r="FP113" s="45">
        <f ca="1"/>
        <v>68.37078422188759</v>
      </c>
      <c r="FQ113" s="45">
        <f ca="1"/>
        <v>62.896162174642086</v>
      </c>
      <c r="FR113" s="45">
        <f ca="1"/>
        <v>59.840079571604747</v>
      </c>
      <c r="FS113" s="45">
        <f ca="1"/>
        <v>59.03174784290789</v>
      </c>
      <c r="FT113" s="45">
        <f ca="1"/>
        <v>61.704950199306012</v>
      </c>
      <c r="FU113" s="45">
        <f ca="1"/>
        <v>61.087514603972437</v>
      </c>
      <c r="FV113" s="45">
        <f ca="1"/>
        <v>62.581722882449611</v>
      </c>
      <c r="FW113" s="45">
        <f ca="1"/>
        <v>68.372516638576997</v>
      </c>
      <c r="FX113" s="45">
        <f ca="1"/>
        <v>66.342729903817201</v>
      </c>
      <c r="FY113" s="45">
        <f ca="1"/>
        <v>66.44430908703805</v>
      </c>
      <c r="FZ113" s="45">
        <f ca="1"/>
        <v>64.323431801438346</v>
      </c>
      <c r="GA113" s="45">
        <f ca="1"/>
        <v>70.379100245594969</v>
      </c>
      <c r="GB113" s="45">
        <f ca="1"/>
        <v>78.392127032279973</v>
      </c>
      <c r="GC113" s="45">
        <f ca="1"/>
        <v>81.622466154694536</v>
      </c>
      <c r="GD113" s="45">
        <f ca="1"/>
        <v>76.849089327871781</v>
      </c>
      <c r="GE113" s="45">
        <f ca="1"/>
        <v>70.674896209180361</v>
      </c>
      <c r="GF113" s="45">
        <f ca="1"/>
        <v>70.11134881716967</v>
      </c>
      <c r="GG113" s="45">
        <f ca="1"/>
        <v>75.349070497870429</v>
      </c>
      <c r="GH113" s="45">
        <f ca="1"/>
        <v>60.372349579632299</v>
      </c>
      <c r="GI113" s="45">
        <f ca="1"/>
        <v>75.861484457254392</v>
      </c>
      <c r="GJ113" s="45">
        <f ca="1"/>
        <v>77.517025381982336</v>
      </c>
      <c r="GK113" s="45">
        <f ca="1"/>
        <v>77.467572601139523</v>
      </c>
      <c r="GL113" s="45">
        <f ca="1"/>
        <v>79.600458206892</v>
      </c>
      <c r="GM113" s="45">
        <f ca="1"/>
        <v>73.121406096279628</v>
      </c>
      <c r="GN113" s="45">
        <f ca="1"/>
        <v>67.456239773154238</v>
      </c>
      <c r="GO113" s="45">
        <f ca="1"/>
        <v>65.138649127006516</v>
      </c>
      <c r="GP113" s="45">
        <f ca="1"/>
        <v>70.262065320491786</v>
      </c>
      <c r="GQ113" s="45">
        <f ca="1"/>
        <v>71.097916736960428</v>
      </c>
      <c r="GR113" s="45">
        <f ca="1"/>
        <v>68.103762794315799</v>
      </c>
      <c r="GS113" s="45">
        <f ca="1"/>
        <v>65.676799208819858</v>
      </c>
      <c r="GT113" s="45">
        <f ca="1"/>
        <v>72.583499453067787</v>
      </c>
      <c r="GU113" s="45">
        <f ca="1"/>
        <v>64.956140374720093</v>
      </c>
      <c r="GV113" s="45">
        <f ca="1"/>
        <v>63.521401708006863</v>
      </c>
      <c r="GW113" s="45">
        <f ca="1"/>
        <v>63.577167378664001</v>
      </c>
      <c r="GX113" s="45">
        <f ca="1"/>
        <v>69.733402270972761</v>
      </c>
      <c r="GY113" s="45">
        <f ca="1"/>
        <v>70.189343675315371</v>
      </c>
      <c r="GZ113" s="45">
        <f ca="1"/>
        <v>65.045244804322721</v>
      </c>
      <c r="HA113" s="45">
        <f ca="1"/>
        <v>69.412935066163527</v>
      </c>
      <c r="HB113" s="45">
        <f ca="1"/>
        <v>68.19171290892362</v>
      </c>
      <c r="HC113" s="45">
        <f ca="1"/>
        <v>73.083457298219173</v>
      </c>
      <c r="HD113" s="45">
        <f ca="1"/>
        <v>64.64836065244674</v>
      </c>
      <c r="HE113" s="45">
        <f ca="1"/>
        <v>65.999602938473203</v>
      </c>
      <c r="HF113" s="45">
        <f ca="1"/>
        <v>61.221595181286347</v>
      </c>
      <c r="HG113" s="45">
        <f ca="1"/>
        <v>57.545115977227681</v>
      </c>
      <c r="HH113" s="45">
        <f ca="1"/>
        <v>60.53286277347803</v>
      </c>
      <c r="HI113" s="45">
        <f ca="1"/>
        <v>59.934499807655811</v>
      </c>
      <c r="HJ113" s="45">
        <f ca="1"/>
        <v>56.135190987050521</v>
      </c>
      <c r="HK113" s="45">
        <f ca="1"/>
        <v>69.720500751852967</v>
      </c>
      <c r="HL113" s="45">
        <f ca="1"/>
        <v>75.191165135681644</v>
      </c>
      <c r="HM113" s="45">
        <f ca="1"/>
        <v>84.047384305238722</v>
      </c>
      <c r="HN113" s="45">
        <f ca="1"/>
        <v>93.402832626760016</v>
      </c>
      <c r="HO113" s="45">
        <f ca="1"/>
        <v>94.130215539634236</v>
      </c>
      <c r="HP113" s="45">
        <f ca="1"/>
        <v>97.548154173553002</v>
      </c>
      <c r="HQ113" s="45">
        <f ca="1"/>
        <v>59.552361796140644</v>
      </c>
      <c r="HR113" s="45">
        <f ca="1"/>
        <v>58.261907162427917</v>
      </c>
      <c r="HS113" s="45">
        <f ca="1"/>
        <v>56.407918616473665</v>
      </c>
      <c r="HT113" s="45">
        <f ca="1"/>
        <v>58.300327779710273</v>
      </c>
      <c r="HU113" s="45">
        <f ca="1"/>
        <v>69.257599622845646</v>
      </c>
      <c r="HV113" s="45">
        <f ca="1"/>
        <v>65.278521097898476</v>
      </c>
      <c r="HW113" s="45">
        <f ca="1"/>
        <v>68.617405413746837</v>
      </c>
      <c r="HX113" s="45">
        <f ca="1"/>
        <v>75.783114133238797</v>
      </c>
      <c r="HY113" s="45">
        <f ca="1"/>
        <v>76.875854289352901</v>
      </c>
      <c r="HZ113" s="45">
        <f ca="1"/>
        <v>77.011998067855814</v>
      </c>
      <c r="IA113" s="45">
        <f ca="1"/>
        <v>95.852667801916596</v>
      </c>
      <c r="IB113" s="45">
        <f ca="1"/>
        <v>106.24766039931777</v>
      </c>
      <c r="IC113" s="45">
        <f ca="1"/>
        <v>119.06120760959385</v>
      </c>
      <c r="ID113" s="45">
        <f ca="1"/>
        <v>110.21494111669065</v>
      </c>
      <c r="IE113" s="45">
        <f ca="1"/>
        <v>109.60339112710952</v>
      </c>
      <c r="IF113" s="45">
        <f ca="1"/>
        <v>102.32236602044108</v>
      </c>
      <c r="IG113" s="45">
        <f ca="1"/>
        <v>85.267591692805297</v>
      </c>
      <c r="IH113" s="45">
        <f ca="1"/>
        <v>83.435500969111899</v>
      </c>
      <c r="II113" s="45">
        <f ca="1"/>
        <v>77.463266657531278</v>
      </c>
      <c r="IJ113" s="45">
        <f ca="1"/>
        <v>72.903003134548669</v>
      </c>
      <c r="IK113" s="45">
        <f ca="1"/>
        <v>78.374609822511701</v>
      </c>
      <c r="IL113" s="45">
        <f ca="1"/>
        <v>94.017176997601979</v>
      </c>
      <c r="IM113" s="45">
        <f ca="1"/>
        <v>79.186081096529932</v>
      </c>
      <c r="IN113" s="45">
        <f ca="1"/>
        <v>83.883882037997239</v>
      </c>
      <c r="IO113" s="45">
        <f ca="1"/>
        <v>90.901407638967044</v>
      </c>
      <c r="IP113" s="45">
        <f ca="1"/>
        <v>75.67537993472817</v>
      </c>
      <c r="IQ113" s="45">
        <f ca="1"/>
        <v>76.934083140015616</v>
      </c>
      <c r="IR113" s="45">
        <f ca="1"/>
        <v>45.756108481705155</v>
      </c>
      <c r="IS113" s="45">
        <f ca="1"/>
        <v>41.473948789834992</v>
      </c>
      <c r="IT113" s="45">
        <f ca="1"/>
        <v>53.976610567212106</v>
      </c>
      <c r="IU113" s="45">
        <f ca="1"/>
        <v>64.69367006266117</v>
      </c>
      <c r="IV113" s="45">
        <f ca="1"/>
        <v>57.183085139095795</v>
      </c>
      <c r="IW113" s="45">
        <f ca="1"/>
        <v>65.841615518450737</v>
      </c>
      <c r="IX113" s="45">
        <f ca="1"/>
        <v>65.67671715986728</v>
      </c>
      <c r="IY113" s="45">
        <f ca="1"/>
        <v>67.501017097353952</v>
      </c>
      <c r="IZ113" s="45">
        <f ca="1"/>
        <v>58.282414460837828</v>
      </c>
      <c r="JA113" s="45">
        <f ca="1"/>
        <v>48.063030085206066</v>
      </c>
      <c r="JB113" s="45">
        <f ca="1"/>
        <v>47.20955069941283</v>
      </c>
      <c r="JC113" s="45">
        <f ca="1"/>
        <v>46.086761384844777</v>
      </c>
      <c r="JD113" s="45">
        <f ca="1"/>
        <v>42.495997567057628</v>
      </c>
      <c r="JE113" s="45">
        <f ca="1"/>
        <v>52.573488952100291</v>
      </c>
      <c r="JF113" s="45">
        <f ca="1"/>
        <v>53.453045590698736</v>
      </c>
      <c r="JG113" s="45">
        <f ca="1"/>
        <v>54.510107874333869</v>
      </c>
      <c r="JH113" s="45">
        <f ca="1"/>
        <v>54.217051322162149</v>
      </c>
      <c r="JI113" s="45">
        <f ca="1"/>
        <v>54.18001011151074</v>
      </c>
      <c r="JJ113" s="45">
        <f ca="1"/>
        <v>49.717715351402774</v>
      </c>
      <c r="JK113" s="45">
        <f ca="1"/>
        <v>49.948811451971523</v>
      </c>
      <c r="JL113" s="45">
        <f ca="1"/>
        <v>53.963874090194707</v>
      </c>
      <c r="JM113" s="45">
        <f ca="1"/>
        <v>54.933473965167991</v>
      </c>
      <c r="JN113" s="45">
        <f ca="1"/>
        <v>62.563279720544813</v>
      </c>
      <c r="JO113" s="45">
        <f ca="1"/>
        <v>70.003171421229837</v>
      </c>
      <c r="JP113" s="45">
        <f ca="1"/>
        <v>72.121705151736705</v>
      </c>
      <c r="JQ113" s="45">
        <f ca="1"/>
        <v>78.951499643683434</v>
      </c>
      <c r="JR113" s="45">
        <f ca="1"/>
        <v>73.831074039638025</v>
      </c>
      <c r="JS113" s="45">
        <f ca="1"/>
        <v>73.421365311264992</v>
      </c>
      <c r="JT113" s="45">
        <f ca="1"/>
        <v>66.063842498481279</v>
      </c>
      <c r="JU113" s="45">
        <f ca="1"/>
        <v>69.502141873002046</v>
      </c>
      <c r="JV113" s="45">
        <f ca="1"/>
        <v>71.428962788164625</v>
      </c>
      <c r="JW113" s="45">
        <f ca="1"/>
        <v>67.900812170028701</v>
      </c>
      <c r="JX113" s="45">
        <f ca="1"/>
        <v>76.364547330498709</v>
      </c>
      <c r="JY113" s="45">
        <f ca="1"/>
        <v>81.516188061535331</v>
      </c>
      <c r="JZ113" s="45">
        <f ca="1"/>
        <v>78.884417067289348</v>
      </c>
      <c r="KA113" s="45">
        <f ca="1"/>
        <v>66.437826992988562</v>
      </c>
      <c r="KB113" s="45">
        <f ca="1"/>
        <v>60.809012917459029</v>
      </c>
      <c r="KC113" s="45">
        <f ca="1"/>
        <v>59.411765090584765</v>
      </c>
      <c r="KD113" s="45">
        <f ca="1"/>
        <v>52.620498415946969</v>
      </c>
      <c r="KE113" s="45">
        <f ca="1"/>
        <v>64.5560921871066</v>
      </c>
      <c r="KF113" s="45">
        <f ca="1"/>
        <v>70.003145605385328</v>
      </c>
      <c r="KG113" s="45">
        <f ca="1"/>
        <v>67.180439846932899</v>
      </c>
      <c r="KH113" s="45">
        <f ca="1"/>
        <v>61.497842179417574</v>
      </c>
      <c r="KI113" s="45">
        <f ca="1"/>
        <v>56.421191665470616</v>
      </c>
      <c r="KJ113" s="45">
        <f ca="1"/>
        <v>61.811916316092038</v>
      </c>
      <c r="KK113" s="45">
        <f ca="1"/>
        <v>54.184045515537264</v>
      </c>
      <c r="KL113" s="45">
        <f ca="1"/>
        <v>45.155918922543492</v>
      </c>
      <c r="KM113" s="45">
        <f ca="1"/>
        <v>58.608190947413448</v>
      </c>
      <c r="KN113" s="45">
        <f ca="1"/>
        <v>35.98006899547579</v>
      </c>
      <c r="KO113" s="45">
        <f ca="1"/>
        <v>33.03241015249489</v>
      </c>
      <c r="KP113" s="45">
        <f ca="1"/>
        <v>32.751341592192659</v>
      </c>
      <c r="KQ113" s="45">
        <f ca="1"/>
        <v>18.874206869661805</v>
      </c>
      <c r="KR113" s="45">
        <f ca="1"/>
        <v>8.2558145284652369</v>
      </c>
      <c r="KS113" s="45">
        <f ca="1"/>
        <v>21.735957371652148</v>
      </c>
      <c r="KT113" s="45">
        <f ca="1"/>
        <v>16.817220540046719</v>
      </c>
      <c r="KU113" s="45">
        <f ca="1"/>
        <v>9.8562257174253887</v>
      </c>
      <c r="KV113" s="45">
        <f ca="1"/>
        <v>17.37099711066486</v>
      </c>
      <c r="KW113" s="45">
        <f ca="1"/>
        <v>20.165938705623148</v>
      </c>
      <c r="KX113" s="45">
        <f ca="1"/>
        <v>21.861183589220047</v>
      </c>
      <c r="KY113" s="45">
        <f ca="1"/>
        <v>11.02520650619266</v>
      </c>
      <c r="KZ113" s="45">
        <f ca="1"/>
        <v>6.1814922280907467</v>
      </c>
      <c r="LA113" s="45">
        <f ca="1"/>
        <v>4.1730159584283797</v>
      </c>
      <c r="LB113" s="45">
        <f ca="1"/>
        <v>-8.3105345674753153</v>
      </c>
      <c r="LC113" s="45">
        <f ca="1"/>
        <v>-17.090223730027702</v>
      </c>
      <c r="LD113" s="45">
        <f ca="1"/>
        <v>12.395231413364428</v>
      </c>
      <c r="LE113" s="45">
        <f ca="1"/>
        <v>28.708000364124757</v>
      </c>
      <c r="LF113" s="45">
        <f ca="1"/>
        <v>26.635631857454769</v>
      </c>
      <c r="LG113" s="45">
        <f ca="1"/>
        <v>28.132105702400224</v>
      </c>
      <c r="LH113" s="45">
        <f ca="1"/>
        <v>24.656323972165552</v>
      </c>
      <c r="LI113" s="45">
        <f ca="1"/>
        <v>26.08075772351026</v>
      </c>
      <c r="LJ113" s="45">
        <f ca="1"/>
        <v>16.222807817280312</v>
      </c>
      <c r="LK113" s="45">
        <f ca="1"/>
        <v>24.382073920071122</v>
      </c>
      <c r="LL113" s="45">
        <f ca="1"/>
        <v>28.088923665404337</v>
      </c>
      <c r="LM113" s="45">
        <f ca="1"/>
        <v>30.634931794941423</v>
      </c>
      <c r="LN113" s="45">
        <f ca="1"/>
        <v>29.336926254093669</v>
      </c>
      <c r="LO113" s="45">
        <f ca="1"/>
        <v>34.982233948767202</v>
      </c>
      <c r="LP113" s="45">
        <f ca="1"/>
        <v>34.630228953123094</v>
      </c>
      <c r="LQ113" s="45">
        <f ca="1"/>
        <v>41.020578057944789</v>
      </c>
      <c r="LR113" s="45">
        <f ca="1"/>
        <v>29.961961006343387</v>
      </c>
      <c r="LS113" s="45">
        <f ca="1"/>
        <v>22.465258935868746</v>
      </c>
      <c r="LT113" s="45">
        <f ca="1"/>
        <v>16.209456141531462</v>
      </c>
      <c r="LU113" s="45">
        <f ca="1"/>
        <v>11.712927770137782</v>
      </c>
      <c r="LV113" s="45">
        <f ca="1"/>
        <v>13.118395520150642</v>
      </c>
      <c r="LW113" s="45">
        <f ca="1"/>
        <v>12.646149718999851</v>
      </c>
      <c r="LX113" s="45">
        <f ca="1"/>
        <v>20.319765870809562</v>
      </c>
      <c r="LY113" s="45">
        <f ca="1"/>
        <v>24.149955846726868</v>
      </c>
      <c r="LZ113" s="45">
        <f ca="1"/>
        <v>35.292258563518516</v>
      </c>
      <c r="MA113" s="45">
        <f ca="1"/>
        <v>50.5020101736784</v>
      </c>
      <c r="MB113" s="45">
        <f ca="1"/>
        <v>32.299420844078043</v>
      </c>
      <c r="MC113" s="45">
        <f ca="1"/>
        <v>23.535062882780977</v>
      </c>
      <c r="MD113" s="45">
        <f ca="1"/>
        <v>21.304381322324332</v>
      </c>
      <c r="ME113" s="45">
        <f ca="1"/>
        <v>16.838730245411398</v>
      </c>
      <c r="MF113" s="45">
        <f ca="1"/>
        <v>-9.8143480889200987</v>
      </c>
      <c r="MG113" s="45">
        <f ca="1"/>
        <v>-8.9450159967541367</v>
      </c>
      <c r="MH113" s="45">
        <f ca="1"/>
        <v>-6.8810644282698945</v>
      </c>
      <c r="MI113" s="45">
        <f ca="1"/>
        <v>0.16888271641732899</v>
      </c>
      <c r="MJ113" s="45">
        <f ca="1"/>
        <v>16.941073601007474</v>
      </c>
      <c r="MK113" s="45">
        <f ca="1"/>
        <v>12.248763317644602</v>
      </c>
      <c r="ML113" s="45">
        <f ca="1"/>
        <v>10.071963284850142</v>
      </c>
      <c r="MM113" s="45">
        <f ca="1"/>
        <v>18.600508651137375</v>
      </c>
      <c r="MN113" s="45">
        <f ca="1"/>
        <v>14.284285048902007</v>
      </c>
      <c r="MO113" s="45">
        <f ca="1"/>
        <v>12.360709753155675</v>
      </c>
      <c r="MP113" s="45">
        <f ca="1"/>
        <v>-5.1958579582571929</v>
      </c>
      <c r="MQ113" s="45">
        <f ca="1"/>
        <v>-27.53184832155705</v>
      </c>
      <c r="MR113" s="45">
        <f ca="1"/>
        <v>-26.541000056743599</v>
      </c>
      <c r="MS113" s="45">
        <f ca="1"/>
        <v>-18.627872918546188</v>
      </c>
      <c r="MT113" s="45">
        <f ca="1"/>
        <v>2.4135981293320583</v>
      </c>
      <c r="MU113" s="45">
        <f ca="1"/>
        <v>0.98559295195337882</v>
      </c>
      <c r="MV113" s="45">
        <f ca="1"/>
        <v>3.3597029046416083</v>
      </c>
      <c r="MW113" s="45">
        <f ca="1"/>
        <v>28.463624508142459</v>
      </c>
      <c r="MX113" s="45">
        <f ca="1"/>
        <v>36.671909848809207</v>
      </c>
      <c r="MY113" s="45">
        <f ca="1"/>
        <v>32.933729682445517</v>
      </c>
      <c r="MZ113" s="45">
        <f ca="1"/>
        <v>15.622143313884749</v>
      </c>
      <c r="NA113" s="45">
        <f ca="1"/>
        <v>-0.20502724242209069</v>
      </c>
      <c r="NB113" s="45">
        <f ca="1"/>
        <v>9.9293216629028507</v>
      </c>
      <c r="NC113" s="45">
        <f ca="1"/>
        <v>20.683187294960021</v>
      </c>
      <c r="ND113" s="45">
        <f ca="1"/>
        <v>27.941559126138657</v>
      </c>
      <c r="NE113" s="45">
        <f ca="1"/>
        <v>30.939362128853759</v>
      </c>
      <c r="NF113" s="45">
        <f ca="1"/>
        <v>20.791113575041265</v>
      </c>
      <c r="NG113" s="45">
        <f ca="1"/>
        <v>27.592157365500952</v>
      </c>
      <c r="NH113" s="45">
        <f ca="1"/>
        <v>36.284288945257629</v>
      </c>
      <c r="NI113" s="45">
        <f ca="1"/>
        <v>40.694895487010513</v>
      </c>
      <c r="NJ113" s="45">
        <f ca="1"/>
        <v>20.253636786818504</v>
      </c>
      <c r="NK113" s="45">
        <f ca="1"/>
        <v>6.1574159461260365</v>
      </c>
      <c r="NL113" s="45">
        <f ca="1"/>
        <v>14.065071628570536</v>
      </c>
      <c r="NM113" s="45">
        <f ca="1"/>
        <v>47.264516607821008</v>
      </c>
      <c r="NN113" s="45">
        <f ca="1"/>
        <v>37.271349921226545</v>
      </c>
      <c r="NO113" s="45">
        <f ca="1"/>
        <v>20.617422577381092</v>
      </c>
      <c r="NP113" s="45">
        <f ca="1"/>
        <v>29.573567472934712</v>
      </c>
      <c r="NQ113" s="45">
        <f ca="1"/>
        <v>31.703646206259691</v>
      </c>
      <c r="NR113" s="45">
        <f ca="1"/>
        <v>11.946308781623827</v>
      </c>
      <c r="NS113" s="45">
        <f ca="1"/>
        <v>-0.32316210228202635</v>
      </c>
      <c r="NT113" s="45">
        <f ca="1"/>
        <v>6.4906691676378045</v>
      </c>
      <c r="NU113" s="45">
        <f ca="1"/>
        <v>10.329033795714338</v>
      </c>
      <c r="NV113" s="45">
        <f ca="1"/>
        <v>2.6842995616793814</v>
      </c>
      <c r="NW113" s="45">
        <f ca="1"/>
        <v>-8.6208983709215659</v>
      </c>
      <c r="NX113" s="45">
        <f ca="1"/>
        <v>-2.5268104087710412</v>
      </c>
      <c r="NY113" s="45">
        <f ca="1"/>
        <v>17.377720897018946</v>
      </c>
      <c r="NZ113" s="45">
        <f ca="1"/>
        <v>14.970228567779088</v>
      </c>
      <c r="OA113" s="45">
        <f ca="1"/>
        <v>7.3230406442284561</v>
      </c>
      <c r="OB113" s="45">
        <f ca="1"/>
        <v>20.152012359261505</v>
      </c>
      <c r="OC113" s="45">
        <f ca="1"/>
        <v>2.8948998267650268</v>
      </c>
      <c r="OD113" s="45">
        <f ca="1"/>
        <v>5.2399003808498037</v>
      </c>
      <c r="OE113" s="45">
        <f ca="1"/>
        <v>10.515384935140617</v>
      </c>
      <c r="OF113" s="45">
        <f ca="1"/>
        <v>12.451232481896909</v>
      </c>
      <c r="OG113" s="45">
        <f ca="1"/>
        <v>16.845996844887736</v>
      </c>
      <c r="OH113" s="45">
        <f ca="1"/>
        <v>4.674555190146009</v>
      </c>
      <c r="OI113" s="45">
        <f ca="1"/>
        <v>5.0469603196978596</v>
      </c>
      <c r="OJ113" s="45">
        <f ca="1"/>
        <v>-19.283480244636507</v>
      </c>
      <c r="OK113" s="45">
        <f ca="1"/>
        <v>-28.390000849962234</v>
      </c>
      <c r="OL113" s="45">
        <f ca="1"/>
        <v>5.0715673977732649</v>
      </c>
      <c r="OM113" s="45">
        <f ca="1"/>
        <v>26.67728979653117</v>
      </c>
      <c r="ON113" s="45">
        <f ca="1"/>
        <v>18.551776766657838</v>
      </c>
      <c r="OO113" s="45">
        <f ca="1"/>
        <v>12.157967859625785</v>
      </c>
      <c r="OP113" s="45">
        <f ca="1"/>
        <v>8.7857582823633606</v>
      </c>
      <c r="OQ113" s="45">
        <f ca="1"/>
        <v>-3.7196525520086539</v>
      </c>
      <c r="OR113" s="45">
        <f ca="1"/>
        <v>4.0467139200567885</v>
      </c>
      <c r="OS113" s="45">
        <f ca="1"/>
        <v>5.2106745533943126</v>
      </c>
      <c r="OT113" s="45">
        <f ca="1"/>
        <v>-0.9101892435550667</v>
      </c>
      <c r="OU113" s="45">
        <f ca="1"/>
        <v>-6.039956022381773</v>
      </c>
      <c r="OV113" s="45">
        <f ca="1"/>
        <v>-4.5752315712571203</v>
      </c>
      <c r="OW113" s="45">
        <f ca="1"/>
        <v>16.349219174981101</v>
      </c>
      <c r="OX113" s="45">
        <f ca="1"/>
        <v>6.7792441532016028</v>
      </c>
      <c r="OY113" s="45">
        <f ca="1"/>
        <v>-29.475520174264886</v>
      </c>
      <c r="OZ113" s="45">
        <f ca="1"/>
        <v>-32.802897728025869</v>
      </c>
      <c r="PA113" s="45">
        <f ca="1"/>
        <v>-46.013772987902144</v>
      </c>
      <c r="PB113" s="45">
        <f ca="1"/>
        <v>-50.978786104202243</v>
      </c>
      <c r="PC113" s="45">
        <f ca="1"/>
        <v>-50.195198982059992</v>
      </c>
      <c r="PD113" s="45">
        <f ca="1"/>
        <v>-30.212920126438121</v>
      </c>
      <c r="PE113" s="45">
        <f ca="1"/>
        <v>-1.7135830563902346</v>
      </c>
      <c r="PF113" s="45">
        <f ca="1"/>
        <v>-13.753009205639387</v>
      </c>
      <c r="PG113" s="45">
        <f ca="1"/>
        <v>0.842444838464246</v>
      </c>
      <c r="PH113" s="45">
        <f ca="1"/>
        <v>4.0448310669660259</v>
      </c>
      <c r="PI113" s="45">
        <f ca="1"/>
        <v>12.152633870184445</v>
      </c>
      <c r="PJ113" s="45">
        <f ca="1"/>
        <v>15.216848788797847</v>
      </c>
      <c r="PK113" s="45">
        <f ca="1"/>
        <v>-9.4957181779146254</v>
      </c>
      <c r="PL113" s="45">
        <f ca="1"/>
        <v>-9.3059598920941653</v>
      </c>
      <c r="PM113" s="45">
        <f ca="1"/>
        <v>-12.652183693826203</v>
      </c>
      <c r="PN113" s="45">
        <f ca="1"/>
        <v>-44.624530174434199</v>
      </c>
      <c r="PO113" s="45">
        <f ca="1"/>
        <v>-27.024750314831749</v>
      </c>
      <c r="PP113" s="45">
        <f ca="1"/>
        <v>-31.906557205021443</v>
      </c>
      <c r="PQ113" s="45">
        <f ca="1"/>
        <v>-28.942686032116455</v>
      </c>
      <c r="PR113" s="45">
        <f ca="1"/>
        <v>-9.434237347126043</v>
      </c>
      <c r="PS113" s="45">
        <f ca="1"/>
        <v>-3.702064756214611</v>
      </c>
      <c r="PT113" s="45">
        <f ca="1"/>
        <v>-3.6970673537850303</v>
      </c>
      <c r="PU113" s="45">
        <f ca="1"/>
        <v>5.1353356967568402</v>
      </c>
      <c r="PV113" s="45">
        <f ca="1"/>
        <v>27.411263776421492</v>
      </c>
      <c r="PW113" s="45">
        <f ca="1"/>
        <v>31.994604561090426</v>
      </c>
      <c r="PX113" s="45">
        <f ca="1"/>
        <v>21.328582960665244</v>
      </c>
      <c r="PY113" s="45">
        <f ca="1"/>
        <v>20.485651711583159</v>
      </c>
      <c r="PZ113" s="45">
        <f ca="1"/>
        <v>28.853270079731942</v>
      </c>
      <c r="QA113" s="45">
        <f ca="1"/>
        <v>26.661083064854097</v>
      </c>
      <c r="QB113" s="45">
        <f ca="1"/>
        <v>5.7782862014771013</v>
      </c>
      <c r="QC113" s="45">
        <f ca="1"/>
        <v>-2.8123748400807358</v>
      </c>
      <c r="QD113" s="45">
        <f ca="1"/>
        <v>-9.3532314250469426</v>
      </c>
      <c r="QE113" s="45">
        <f ca="1"/>
        <v>-14.732903566062475</v>
      </c>
      <c r="QF113" s="45">
        <f ca="1"/>
        <v>3.4497461943030316</v>
      </c>
      <c r="QG113" s="45">
        <f ca="1"/>
        <v>-3.5341000447869533</v>
      </c>
      <c r="QH113" s="45">
        <f ca="1"/>
        <v>-0.9147335727214454</v>
      </c>
      <c r="QI113" s="45">
        <f ca="1"/>
        <v>7.9465963031053661</v>
      </c>
      <c r="QJ113" s="45">
        <f ca="1"/>
        <v>-6.08497234362369</v>
      </c>
      <c r="QK113" s="45">
        <f ca="1"/>
        <v>-0.56645914089676808</v>
      </c>
      <c r="QL113" s="45">
        <f ca="1"/>
        <v>11.190413330793376</v>
      </c>
      <c r="QM113" s="45">
        <f ca="1"/>
        <v>0.12572955399753027</v>
      </c>
      <c r="QN113" s="45">
        <f ca="1"/>
        <v>0.73738489073514302</v>
      </c>
      <c r="QO113" s="45">
        <f ca="1"/>
        <v>-8.1410423844456545</v>
      </c>
      <c r="QP113" s="45">
        <f ca="1"/>
        <v>-13.303558738827689</v>
      </c>
      <c r="QQ113" s="45">
        <f ca="1"/>
        <v>6.0602189133167599</v>
      </c>
      <c r="QR113" s="45">
        <f ca="1"/>
        <v>-2.7135733622908447</v>
      </c>
      <c r="QS113" s="45">
        <f ca="1"/>
        <v>-7.8971730644107083</v>
      </c>
      <c r="QT113" s="45">
        <f ca="1"/>
        <v>-2.4676892548203568</v>
      </c>
      <c r="QU113" s="45">
        <f ca="1"/>
        <v>11.558153832614437</v>
      </c>
      <c r="QV113" s="45">
        <f ca="1"/>
        <v>4.2628755133152367</v>
      </c>
      <c r="QW113" s="45">
        <f ca="1"/>
        <v>-2.0713665732145046</v>
      </c>
      <c r="QX113" s="45">
        <f ca="1"/>
        <v>-9.6072762041092119</v>
      </c>
      <c r="QY113" s="45">
        <f ca="1"/>
        <v>-12.175244776368118</v>
      </c>
      <c r="QZ113" s="45">
        <f ca="1"/>
        <v>-1.9460126722454447</v>
      </c>
      <c r="RA113" s="45">
        <f ca="1"/>
        <v>-0.70246804177764943</v>
      </c>
      <c r="RB113" s="45">
        <f ca="1"/>
        <v>-40.813909678757227</v>
      </c>
      <c r="RC113" s="45">
        <f ca="1"/>
        <v>-39.560698811590669</v>
      </c>
      <c r="RD113" s="45">
        <f ca="1"/>
        <v>-20.646641714215264</v>
      </c>
      <c r="RE113" s="45">
        <f ca="1"/>
        <v>-22.473448586642746</v>
      </c>
      <c r="RF113" s="45">
        <f ca="1"/>
        <v>-21.846347308695272</v>
      </c>
      <c r="RG113" s="45">
        <f ca="1"/>
        <v>-24.793050132751489</v>
      </c>
      <c r="RH113" s="45">
        <f ca="1"/>
        <v>-31.440756835401032</v>
      </c>
      <c r="RI113" s="45">
        <f ca="1"/>
        <v>-30.810874181807037</v>
      </c>
      <c r="RJ113" s="45">
        <f ca="1"/>
        <v>-37.989120155811293</v>
      </c>
      <c r="RK113" s="45">
        <f ca="1"/>
        <v>-38.438367982685577</v>
      </c>
      <c r="RL113" s="45">
        <f ca="1"/>
        <v>-27.046763666153026</v>
      </c>
      <c r="RM113" s="45">
        <f ca="1"/>
        <v>-27.973691954195488</v>
      </c>
      <c r="RN113" s="45">
        <f ca="1"/>
        <v>-36.460459632813979</v>
      </c>
      <c r="RO113" s="45">
        <f ca="1"/>
        <v>-37.854252081274979</v>
      </c>
      <c r="RP113" s="45">
        <f ca="1"/>
        <v>-40.776262608885816</v>
      </c>
      <c r="RQ113" s="45">
        <f ca="1"/>
        <v>-37.86079485887285</v>
      </c>
      <c r="RR113" s="45">
        <f ca="1"/>
        <v>-36.492496220171404</v>
      </c>
      <c r="RS113" s="45">
        <f ca="1"/>
        <v>-32.326986350834375</v>
      </c>
      <c r="RT113" s="45">
        <f ca="1"/>
        <v>-19.724966230928885</v>
      </c>
      <c r="RU113" s="45">
        <f ca="1"/>
        <v>-13.456497935712321</v>
      </c>
      <c r="RV113" s="45">
        <f ca="1"/>
        <v>-5.8163493521809642</v>
      </c>
      <c r="RW113" s="45">
        <f ca="1"/>
        <v>-10.520891393959516</v>
      </c>
      <c r="RX113" s="45">
        <f ca="1"/>
        <v>-4.4283962942957942</v>
      </c>
      <c r="RY113" s="45">
        <f ca="1"/>
        <v>8.936156465709189</v>
      </c>
      <c r="RZ113" s="45">
        <f ca="1"/>
        <v>12.362748774111253</v>
      </c>
      <c r="SA113" s="45">
        <f ca="1"/>
        <v>9.2827132949232691</v>
      </c>
      <c r="SB113" s="45">
        <f ca="1"/>
        <v>4.5453991418481223</v>
      </c>
      <c r="SC113" s="45">
        <f ca="1"/>
        <v>-1.4302456583976664</v>
      </c>
      <c r="SD113" s="45">
        <f ca="1"/>
        <v>0.85136458021406725</v>
      </c>
      <c r="SE113" s="45">
        <f ca="1"/>
        <v>1.0377911106943998</v>
      </c>
      <c r="SF113" s="45">
        <f ca="1"/>
        <v>7.0724846704006268</v>
      </c>
      <c r="SG113" s="45">
        <f ca="1"/>
        <v>4.4156308558583532</v>
      </c>
      <c r="SH113" s="45">
        <f ca="1"/>
        <v>10.281559325635442</v>
      </c>
      <c r="SI113" s="45">
        <f ca="1"/>
        <v>33.100156412422621</v>
      </c>
      <c r="SJ113" s="45">
        <f ca="1"/>
        <v>34.330444523513336</v>
      </c>
      <c r="SK113" s="45">
        <f ca="1"/>
        <v>32.582697709500792</v>
      </c>
      <c r="SL113" s="45">
        <f ca="1"/>
        <v>24.434938151538404</v>
      </c>
      <c r="SM113" s="45">
        <f ca="1"/>
        <v>19.535803056657301</v>
      </c>
      <c r="SN113" s="45">
        <f ca="1"/>
        <v>28.277436575710738</v>
      </c>
      <c r="SO113" s="45">
        <f ca="1"/>
        <v>27.893436566829678</v>
      </c>
      <c r="SP113" s="45">
        <f ca="1"/>
        <v>19.062342691481149</v>
      </c>
      <c r="SQ113" s="45">
        <f ca="1"/>
        <v>25.395622863650374</v>
      </c>
      <c r="SR113" s="45">
        <f ca="1"/>
        <v>28.056800095617746</v>
      </c>
      <c r="SS113" s="45">
        <f ca="1"/>
        <v>27.774895832717391</v>
      </c>
      <c r="ST113" s="45">
        <f ca="1"/>
        <v>11.120364172339407</v>
      </c>
      <c r="SU113" s="45">
        <f ca="1"/>
        <v>8.0659816229343733</v>
      </c>
      <c r="SV113" s="45">
        <f ca="1"/>
        <v>-1.4521978164911502</v>
      </c>
    </row>
    <row r="114" spans="3:516" x14ac:dyDescent="0.25">
      <c r="C114" s="46" t="s">
        <v>515</v>
      </c>
      <c r="F114" s="45" cm="1">
        <f t="array" aca="1" ref="F114" ca="1">MIN(IFERROR(IF(OFFSET(bHist!$A$1,_xlfn.XMATCH($C$112,bHist!B:B,0)-1,3,1,500)=0,"-",OFFSET(bHist!$A$1,_xlfn.XMATCH($C$112,bHist!B:B,0)-1,3,1,500))-IF(OFFSET(bHist!$A$1,_xlfn.XMATCH(C114,bHist!B:B,0)-1,3,1,500)=0,"-",OFFSET(bHist!$A$1,_xlfn.XMATCH(C114,bHist!B:B,0)-1,3,1,500)),"-"))</f>
        <v>-350.03730232048031</v>
      </c>
      <c r="G114" s="45" cm="1">
        <f t="array" aca="1" ref="G114" ca="1">AVERAGE(IFERROR(IF(OFFSET(bHist!$A$1,_xlfn.XMATCH($C$112,bHist!B:B,0)-1,3,1,500)=0,"-",OFFSET(bHist!$A$1,_xlfn.XMATCH($C$112,bHist!B:B,0)-1,3,1,500))-IF(OFFSET(bHist!$A$1,_xlfn.XMATCH(C114,bHist!B:B,0)-1,3,1,500)=0,"-",OFFSET(bHist!$A$1,_xlfn.XMATCH(C114,bHist!B:B,0)-1,3,1,500)),"-"))</f>
        <v>-126.10322020760177</v>
      </c>
      <c r="H114" s="45" cm="1">
        <f t="array" aca="1" ref="H114" ca="1">MAX(IFERROR(IF(OFFSET(bHist!$A$1,_xlfn.XMATCH($C$112,bHist!B:B,0)-1,3,1,500)=0,"-",OFFSET(bHist!$A$1,_xlfn.XMATCH($C$112,bHist!B:B,0)-1,3,1,500))-IF(OFFSET(bHist!$A$1,_xlfn.XMATCH(C114,bHist!B:B,0)-1,3,1,500)=0,"-",OFFSET(bHist!$A$1,_xlfn.XMATCH(C114,bHist!B:B,0)-1,3,1,500)),"-"))</f>
        <v>318.11101338624951</v>
      </c>
      <c r="I114" s="45" cm="1">
        <f t="array" aca="1" ref="I114" ca="1">_xlfn.STDEV.P(IFERROR(IF(OFFSET(bHist!$A$1,_xlfn.XMATCH($C$112,bHist!B:B,0)-1,3,1,500)=0,"-",OFFSET(bHist!$A$1,_xlfn.XMATCH($C$112,bHist!B:B,0)-1,3,1,500))-IF(OFFSET(bHist!$A$1,_xlfn.XMATCH(C114,bHist!B:B,0)-1,3,1,500)=0,"-",OFFSET(bHist!$A$1,_xlfn.XMATCH(C114,bHist!B:B,0)-1,3,1,500)),"-"))</f>
        <v>140.14257577388591</v>
      </c>
      <c r="J114" s="45" cm="1">
        <f t="array" aca="1" ref="J114" ca="1">INDEX((IFERROR(IF(OFFSET(bHist!$A$1,_xlfn.XMATCH($C$112,bHist!B:B,0)-1,3,1,500)=0,"-",OFFSET(bHist!$A$1,_xlfn.XMATCH($C$112,bHist!B:B,0)-1,3,1,500))-IF(OFFSET(bHist!$A$1,_xlfn.XMATCH(C114,bHist!B:B,0)-1,3,1,500)=0,"-",OFFSET(bHist!$A$1,_xlfn.XMATCH(C114,bHist!B:B,0)-1,3,1,500)),"-")),1)</f>
        <v>17.542856756687172</v>
      </c>
      <c r="K114" s="51">
        <f t="shared" ref="K114:K120" ca="1" si="10">(J114-G114)/(H114-F114)</f>
        <v>0.21499130295995458</v>
      </c>
      <c r="L114" s="51" cm="1">
        <f t="array" aca="1" ref="L114" ca="1">SLOPE((IFERROR(IF(OFFSET(bHist!$A$1,_xlfn.XMATCH($C$112,bHist!B:B,0)-1,3,1,500)=0,"-",OFFSET(bHist!$A$1,_xlfn.XMATCH($C$112,bHist!B:B,0)-1,3,1,500))-IF(OFFSET(bHist!$A$1,_xlfn.XMATCH(C114,bHist!B:B,0)-1,3,1,500)=0,"-",OFFSET(bHist!$A$1,_xlfn.XMATCH(C114,bHist!B:B,0)-1,3,1,500)),"-")),OFFSET(bHist!$A$1,0,3,1,500))</f>
        <v>0.57356914121457803</v>
      </c>
      <c r="M114" s="45" cm="1">
        <f t="array" aca="1" ref="M114" ca="1">INTERCEPT((IFERROR(IF(OFFSET(bHist!$A$1,_xlfn.XMATCH($C$112,bHist!B:B,0)-1,3,1,500)=0,"-",OFFSET(bHist!$A$1,_xlfn.XMATCH($C$112,bHist!B:B,0)-1,3,1,500))-IF(OFFSET(bHist!$A$1,_xlfn.XMATCH(C114,bHist!B:B,0)-1,3,1,500)=0,"-",OFFSET(bHist!$A$1,_xlfn.XMATCH(C114,bHist!B:B,0)-1,3,1,500)),"-")),OFFSET(bHist!$A$1,0,3,1,500))</f>
        <v>-25167.261247679719</v>
      </c>
      <c r="N114" s="45" cm="1">
        <f t="array" aca="1" ref="N114" ca="1">STEYX((IFERROR(IF(OFFSET(bHist!$A$1,_xlfn.XMATCH($C$112,bHist!B:B,0)-1,3,1,500)=0,"-",OFFSET(bHist!$A$1,_xlfn.XMATCH($C$112,bHist!B:B,0)-1,3,1,500))-IF(OFFSET(bHist!$A$1,_xlfn.XMATCH(C114,bHist!B:B,0)-1,3,1,500)=0,"-",OFFSET(bHist!$A$1,_xlfn.XMATCH(C114,bHist!B:B,0)-1,3,1,500)),"-")),OFFSET(bHist!$A$1,0,3,1,500))</f>
        <v>73.03840679163882</v>
      </c>
      <c r="O114" s="51" cm="1">
        <f t="array" aca="1" ref="O114" ca="1">CORREL(IF(OFFSET(bHist!A28,_xlfn.XMATCH($C$112,bHist!B:B,0)-1,3,1,500)=0,"-",OFFSET(bHist!$A$1,_xlfn.XMATCH($C$112,bHist!B:B,0)-1,3,1,500)),IF(OFFSET(bHist!$A$1,_xlfn.XMATCH(C114,bHist!B:B,0)-1,3,1,500)=0,"-",OFFSET(bHist!$A$1,_xlfn.XMATCH(C114,bHist!B:B,0)-1,3,1,500)))</f>
        <v>0.47222579709079798</v>
      </c>
      <c r="P114" s="51" cm="1">
        <f t="array" aca="1" ref="P114" ca="1">CORREL((IFERROR(IF(OFFSET(bHist!$A$1,_xlfn.XMATCH($C$112,bHist!B:B,0)-1,3,1,500)=0,"-",OFFSET(bHist!$A$1,_xlfn.XMATCH($C$112,bHist!B:B,0)-1,3,1,500))-IF(OFFSET(bHist!$A$1,_xlfn.XMATCH(C114,bHist!B:B,0)-1,3,1,500)=0,"-",OFFSET(bHist!$A$1,_xlfn.XMATCH(C114,bHist!B:B,0)-1,3,1,500)),"-")),OFFSET(bHist!$A$1,0,3,1,500))</f>
        <v>0.8540878626459798</v>
      </c>
      <c r="Q114" s="45" cm="1">
        <f t="array" aca="1" ref="Q114:SV114" ca="1">(IFERROR(IF(OFFSET(bHist!$A$1,_xlfn.XMATCH($C$112,bHist!B:B,0)-1,3,1,500)=0,"-",OFFSET(bHist!$A$1,_xlfn.XMATCH($C$112,bHist!B:B,0)-1,3,1,500))-IF(OFFSET(bHist!$A$1,_xlfn.XMATCH(C114,bHist!B:B,0)-1,3,1,500)=0,"-",OFFSET(bHist!$A$1,_xlfn.XMATCH(C114,bHist!B:B,0)-1,3,1,500)),"-"))</f>
        <v>17.542856756687172</v>
      </c>
      <c r="R114" s="45">
        <f ca="1"/>
        <v>14.991936906814544</v>
      </c>
      <c r="S114" s="45">
        <f ca="1"/>
        <v>4.1091735110283025</v>
      </c>
      <c r="T114" s="45">
        <f ca="1"/>
        <v>18.401900208115592</v>
      </c>
      <c r="U114" s="45">
        <f ca="1"/>
        <v>17.539453187227252</v>
      </c>
      <c r="V114" s="45">
        <f ca="1"/>
        <v>15.778853021502528</v>
      </c>
      <c r="W114" s="45">
        <f ca="1"/>
        <v>29.335189724326142</v>
      </c>
      <c r="X114" s="45">
        <f ca="1"/>
        <v>40.720992456912995</v>
      </c>
      <c r="Y114" s="45">
        <f ca="1"/>
        <v>54.218255919814169</v>
      </c>
      <c r="Z114" s="45">
        <f ca="1"/>
        <v>43.783620800375957</v>
      </c>
      <c r="AA114" s="45">
        <f ca="1"/>
        <v>46.585585578203222</v>
      </c>
      <c r="AB114" s="45">
        <f ca="1"/>
        <v>21.589416354298578</v>
      </c>
      <c r="AC114" s="45">
        <f ca="1"/>
        <v>39.097210991859413</v>
      </c>
      <c r="AD114" s="45">
        <f ca="1"/>
        <v>30.680179750084847</v>
      </c>
      <c r="AE114" s="45">
        <f ca="1"/>
        <v>31.761623461723332</v>
      </c>
      <c r="AF114" s="45">
        <f ca="1"/>
        <v>22.365377420186974</v>
      </c>
      <c r="AG114" s="45">
        <f ca="1"/>
        <v>18.267530944466614</v>
      </c>
      <c r="AH114" s="45">
        <f ca="1"/>
        <v>51.212675434112555</v>
      </c>
      <c r="AI114" s="45">
        <f ca="1"/>
        <v>42.020520701766031</v>
      </c>
      <c r="AJ114" s="45">
        <f ca="1"/>
        <v>50.064521641373631</v>
      </c>
      <c r="AK114" s="45">
        <f ca="1"/>
        <v>3.929735075592987</v>
      </c>
      <c r="AL114" s="45">
        <f ca="1"/>
        <v>12.989733534574498</v>
      </c>
      <c r="AM114" s="45">
        <f ca="1"/>
        <v>-7.2531268957853854</v>
      </c>
      <c r="AN114" s="45">
        <f ca="1"/>
        <v>-14.551847890734678</v>
      </c>
      <c r="AO114" s="45">
        <f ca="1"/>
        <v>22.461287966966609</v>
      </c>
      <c r="AP114" s="45">
        <f ca="1"/>
        <v>24.95087496018408</v>
      </c>
      <c r="AQ114" s="45">
        <f ca="1"/>
        <v>38.749372634410861</v>
      </c>
      <c r="AR114" s="45">
        <f ca="1"/>
        <v>60.62417563545705</v>
      </c>
      <c r="AS114" s="45">
        <f ca="1"/>
        <v>78.029526695609093</v>
      </c>
      <c r="AT114" s="45">
        <f ca="1"/>
        <v>66.305899157524095</v>
      </c>
      <c r="AU114" s="45">
        <f ca="1"/>
        <v>82.806245700359341</v>
      </c>
      <c r="AV114" s="45">
        <f ca="1"/>
        <v>93.98832716953757</v>
      </c>
      <c r="AW114" s="45">
        <f ca="1"/>
        <v>131.75700044095515</v>
      </c>
      <c r="AX114" s="45">
        <f ca="1"/>
        <v>123.4196850056648</v>
      </c>
      <c r="AY114" s="45">
        <f ca="1"/>
        <v>108.92608577954769</v>
      </c>
      <c r="AZ114" s="45">
        <f ca="1"/>
        <v>138.08941503524778</v>
      </c>
      <c r="BA114" s="45">
        <f ca="1"/>
        <v>146.64713070750236</v>
      </c>
      <c r="BB114" s="45">
        <f ca="1"/>
        <v>187.22828409755226</v>
      </c>
      <c r="BC114" s="45">
        <f ca="1"/>
        <v>185.33121524071692</v>
      </c>
      <c r="BD114" s="45">
        <f ca="1"/>
        <v>167.05822029495238</v>
      </c>
      <c r="BE114" s="45">
        <f ca="1"/>
        <v>149.31679387044909</v>
      </c>
      <c r="BF114" s="45">
        <f ca="1"/>
        <v>154.04891018235685</v>
      </c>
      <c r="BG114" s="45">
        <f ca="1"/>
        <v>162.5617442909479</v>
      </c>
      <c r="BH114" s="45">
        <f ca="1"/>
        <v>170.0176806225777</v>
      </c>
      <c r="BI114" s="45">
        <f ca="1"/>
        <v>155.1929620205164</v>
      </c>
      <c r="BJ114" s="45">
        <f ca="1"/>
        <v>165.63274335134031</v>
      </c>
      <c r="BK114" s="45">
        <f ca="1"/>
        <v>152.90810304343699</v>
      </c>
      <c r="BL114" s="45">
        <f ca="1"/>
        <v>129.99300773060321</v>
      </c>
      <c r="BM114" s="45">
        <f ca="1"/>
        <v>120.89694486761096</v>
      </c>
      <c r="BN114" s="45">
        <f ca="1"/>
        <v>137.1058427788019</v>
      </c>
      <c r="BO114" s="45">
        <f ca="1"/>
        <v>141.45472329187396</v>
      </c>
      <c r="BP114" s="45">
        <f ca="1"/>
        <v>143.97953704929347</v>
      </c>
      <c r="BQ114" s="45">
        <f ca="1"/>
        <v>129.54072912824154</v>
      </c>
      <c r="BR114" s="45">
        <f ca="1"/>
        <v>156.86557216048243</v>
      </c>
      <c r="BS114" s="45">
        <f ca="1"/>
        <v>204.16152656137945</v>
      </c>
      <c r="BT114" s="45">
        <f ca="1"/>
        <v>154.60383973801135</v>
      </c>
      <c r="BU114" s="45">
        <f ca="1"/>
        <v>132.67564007771017</v>
      </c>
      <c r="BV114" s="45">
        <f ca="1"/>
        <v>140.78268487143515</v>
      </c>
      <c r="BW114" s="45">
        <f ca="1"/>
        <v>135.53856124663355</v>
      </c>
      <c r="BX114" s="45">
        <f ca="1"/>
        <v>91.948138936758085</v>
      </c>
      <c r="BY114" s="45">
        <f ca="1"/>
        <v>100.78019687974455</v>
      </c>
      <c r="BZ114" s="45">
        <f ca="1"/>
        <v>169.92122333574292</v>
      </c>
      <c r="CA114" s="45">
        <f ca="1"/>
        <v>179.36877085793014</v>
      </c>
      <c r="CB114" s="45">
        <f ca="1"/>
        <v>213.41308640420431</v>
      </c>
      <c r="CC114" s="45">
        <f ca="1"/>
        <v>263.59997167980669</v>
      </c>
      <c r="CD114" s="45">
        <f ca="1"/>
        <v>240.78956945264338</v>
      </c>
      <c r="CE114" s="45">
        <f ca="1"/>
        <v>235.54539917814736</v>
      </c>
      <c r="CF114" s="45">
        <f ca="1"/>
        <v>200.52556719398501</v>
      </c>
      <c r="CG114" s="45">
        <f ca="1"/>
        <v>208.10280127108098</v>
      </c>
      <c r="CH114" s="45">
        <f ca="1"/>
        <v>198.65828856837754</v>
      </c>
      <c r="CI114" s="45">
        <f ca="1"/>
        <v>130.27864266932011</v>
      </c>
      <c r="CJ114" s="45">
        <f ca="1"/>
        <v>152.59497074019907</v>
      </c>
      <c r="CK114" s="45">
        <f ca="1"/>
        <v>207.56795224499706</v>
      </c>
      <c r="CL114" s="45">
        <f ca="1"/>
        <v>299.4112142313719</v>
      </c>
      <c r="CM114" s="45">
        <f ca="1"/>
        <v>274.60533557426919</v>
      </c>
      <c r="CN114" s="45">
        <f ca="1"/>
        <v>284.78019575941562</v>
      </c>
      <c r="CO114" s="45">
        <f ca="1"/>
        <v>318.11101338624951</v>
      </c>
      <c r="CP114" s="45">
        <f ca="1"/>
        <v>231.95462659025196</v>
      </c>
      <c r="CQ114" s="45">
        <f ca="1"/>
        <v>241.57109436500076</v>
      </c>
      <c r="CR114" s="45">
        <f ca="1"/>
        <v>163.43635747170447</v>
      </c>
      <c r="CS114" s="45">
        <f ca="1"/>
        <v>199.19130775797368</v>
      </c>
      <c r="CT114" s="45">
        <f ca="1"/>
        <v>119.49773789441582</v>
      </c>
      <c r="CU114" s="45">
        <f ca="1"/>
        <v>108.6999658899307</v>
      </c>
      <c r="CV114" s="45">
        <f ca="1"/>
        <v>110.44510876882077</v>
      </c>
      <c r="CW114" s="45">
        <f ca="1"/>
        <v>39.755608859181393</v>
      </c>
      <c r="CX114" s="45">
        <f ca="1"/>
        <v>-6.3962273505925964</v>
      </c>
      <c r="CY114" s="45">
        <f ca="1"/>
        <v>-18.723853254675873</v>
      </c>
      <c r="CZ114" s="45">
        <f ca="1"/>
        <v>-32.190989112377224</v>
      </c>
      <c r="DA114" s="45">
        <f ca="1"/>
        <v>-39.621983590960497</v>
      </c>
      <c r="DB114" s="45">
        <f ca="1"/>
        <v>-42.195941324353214</v>
      </c>
      <c r="DC114" s="45">
        <f ca="1"/>
        <v>-56.370676898598674</v>
      </c>
      <c r="DD114" s="45">
        <f ca="1"/>
        <v>-47.547491817593595</v>
      </c>
      <c r="DE114" s="45">
        <f ca="1"/>
        <v>-37.81378488826752</v>
      </c>
      <c r="DF114" s="45">
        <f ca="1"/>
        <v>-34.435040075421341</v>
      </c>
      <c r="DG114" s="45">
        <f ca="1"/>
        <v>-25.563720053076764</v>
      </c>
      <c r="DH114" s="45">
        <f ca="1"/>
        <v>-32.104251496195786</v>
      </c>
      <c r="DI114" s="45">
        <f ca="1"/>
        <v>-44.389357722878458</v>
      </c>
      <c r="DJ114" s="45">
        <f ca="1"/>
        <v>-44.985152091979984</v>
      </c>
      <c r="DK114" s="45">
        <f ca="1"/>
        <v>-47.727813130497935</v>
      </c>
      <c r="DL114" s="45">
        <f ca="1"/>
        <v>-49.42820965552329</v>
      </c>
      <c r="DM114" s="45">
        <f ca="1"/>
        <v>-52.741589430332169</v>
      </c>
      <c r="DN114" s="45">
        <f ca="1"/>
        <v>-53.707314271450031</v>
      </c>
      <c r="DO114" s="45">
        <f ca="1"/>
        <v>-59.231389122128462</v>
      </c>
      <c r="DP114" s="45">
        <f ca="1"/>
        <v>-64.766395652890225</v>
      </c>
      <c r="DQ114" s="45">
        <f ca="1"/>
        <v>-55.69108618819709</v>
      </c>
      <c r="DR114" s="45">
        <f ca="1"/>
        <v>-57.573893840789793</v>
      </c>
      <c r="DS114" s="45">
        <f ca="1"/>
        <v>-60.773366267085066</v>
      </c>
      <c r="DT114" s="45">
        <f ca="1"/>
        <v>-59.777146681547151</v>
      </c>
      <c r="DU114" s="45">
        <f ca="1"/>
        <v>-60.648895609021196</v>
      </c>
      <c r="DV114" s="45">
        <f ca="1"/>
        <v>-55.366515834212294</v>
      </c>
      <c r="DW114" s="45">
        <f ca="1"/>
        <v>-57.666190961599398</v>
      </c>
      <c r="DX114" s="45">
        <f ca="1"/>
        <v>-55.095957129716908</v>
      </c>
      <c r="DY114" s="45">
        <f ca="1"/>
        <v>-65.123025338649796</v>
      </c>
      <c r="DZ114" s="45">
        <f ca="1"/>
        <v>-73.467043185949308</v>
      </c>
      <c r="EA114" s="45">
        <f ca="1"/>
        <v>-59.044549848318127</v>
      </c>
      <c r="EB114" s="45">
        <f ca="1"/>
        <v>-51.209791751980788</v>
      </c>
      <c r="EC114" s="45">
        <f ca="1"/>
        <v>-42.677748522520034</v>
      </c>
      <c r="ED114" s="45">
        <f ca="1"/>
        <v>-37.557204443812367</v>
      </c>
      <c r="EE114" s="45">
        <f ca="1"/>
        <v>-38.124426556468023</v>
      </c>
      <c r="EF114" s="45">
        <f ca="1"/>
        <v>-50.055687247037866</v>
      </c>
      <c r="EG114" s="45">
        <f ca="1"/>
        <v>-59.167556601047494</v>
      </c>
      <c r="EH114" s="45">
        <f ca="1"/>
        <v>-63.609327980876003</v>
      </c>
      <c r="EI114" s="45">
        <f ca="1"/>
        <v>-63.5208424053192</v>
      </c>
      <c r="EJ114" s="45">
        <f ca="1"/>
        <v>-65.150790030240984</v>
      </c>
      <c r="EK114" s="45">
        <f ca="1"/>
        <v>-69.974731550335861</v>
      </c>
      <c r="EL114" s="45">
        <f ca="1"/>
        <v>-75.773696865081803</v>
      </c>
      <c r="EM114" s="45">
        <f ca="1"/>
        <v>-81.051615932822244</v>
      </c>
      <c r="EN114" s="45">
        <f ca="1"/>
        <v>-65.358961915493012</v>
      </c>
      <c r="EO114" s="45">
        <f ca="1"/>
        <v>-56.866175641417499</v>
      </c>
      <c r="EP114" s="45">
        <f ca="1"/>
        <v>-43.800956412076943</v>
      </c>
      <c r="EQ114" s="45">
        <f ca="1"/>
        <v>-43.967967302680023</v>
      </c>
      <c r="ER114" s="45">
        <f ca="1"/>
        <v>-38.134371788501738</v>
      </c>
      <c r="ES114" s="45">
        <f ca="1"/>
        <v>-38.426482777714739</v>
      </c>
      <c r="ET114" s="45">
        <f ca="1"/>
        <v>-44.23558341324329</v>
      </c>
      <c r="EU114" s="45">
        <f ca="1"/>
        <v>-39.290791839718821</v>
      </c>
      <c r="EV114" s="45">
        <f ca="1"/>
        <v>-38.255386414289489</v>
      </c>
      <c r="EW114" s="45">
        <f ca="1"/>
        <v>-46.98863393235203</v>
      </c>
      <c r="EX114" s="45">
        <f ca="1"/>
        <v>-43.594799957990631</v>
      </c>
      <c r="EY114" s="45">
        <f ca="1"/>
        <v>-42.244629280805583</v>
      </c>
      <c r="EZ114" s="45">
        <f ca="1"/>
        <v>-43.792696147441887</v>
      </c>
      <c r="FA114" s="45">
        <f ca="1"/>
        <v>-41.903432281851764</v>
      </c>
      <c r="FB114" s="45">
        <f ca="1"/>
        <v>-37.134136392354975</v>
      </c>
      <c r="FC114" s="45">
        <f ca="1"/>
        <v>-44.126672241806943</v>
      </c>
      <c r="FD114" s="45">
        <f ca="1"/>
        <v>-41.684451582431819</v>
      </c>
      <c r="FE114" s="45">
        <f ca="1"/>
        <v>-37.445950575709332</v>
      </c>
      <c r="FF114" s="45">
        <f ca="1"/>
        <v>-44.931542243719093</v>
      </c>
      <c r="FG114" s="45">
        <f ca="1"/>
        <v>-57.814085137605701</v>
      </c>
      <c r="FH114" s="45">
        <f ca="1"/>
        <v>-61.896162783861172</v>
      </c>
      <c r="FI114" s="45">
        <f ca="1"/>
        <v>-79.552330040812507</v>
      </c>
      <c r="FJ114" s="45">
        <f ca="1"/>
        <v>-76.790131722807899</v>
      </c>
      <c r="FK114" s="45">
        <f ca="1"/>
        <v>-66.755922467708587</v>
      </c>
      <c r="FL114" s="45">
        <f ca="1"/>
        <v>-68.045132615923876</v>
      </c>
      <c r="FM114" s="45">
        <f ca="1"/>
        <v>-77.675511742830281</v>
      </c>
      <c r="FN114" s="45">
        <f ca="1"/>
        <v>-93.307268922805775</v>
      </c>
      <c r="FO114" s="45">
        <f ca="1"/>
        <v>-97.511853680610614</v>
      </c>
      <c r="FP114" s="45">
        <f ca="1"/>
        <v>-103.398566177845</v>
      </c>
      <c r="FQ114" s="45">
        <f ca="1"/>
        <v>-112.43041547238823</v>
      </c>
      <c r="FR114" s="45">
        <f ca="1"/>
        <v>-110.45797920787336</v>
      </c>
      <c r="FS114" s="45">
        <f ca="1"/>
        <v>-112.14925942099097</v>
      </c>
      <c r="FT114" s="45">
        <f ca="1"/>
        <v>-109.66969899475575</v>
      </c>
      <c r="FU114" s="45">
        <f ca="1"/>
        <v>-108.99789997410775</v>
      </c>
      <c r="FV114" s="45">
        <f ca="1"/>
        <v>-108.9880850086212</v>
      </c>
      <c r="FW114" s="45">
        <f ca="1"/>
        <v>-101.65356606686112</v>
      </c>
      <c r="FX114" s="45">
        <f ca="1"/>
        <v>-105.34783603727817</v>
      </c>
      <c r="FY114" s="45">
        <f ca="1"/>
        <v>-105.64815505027772</v>
      </c>
      <c r="FZ114" s="45">
        <f ca="1"/>
        <v>-106.32397719442847</v>
      </c>
      <c r="GA114" s="45">
        <f ca="1"/>
        <v>-100.57973672080038</v>
      </c>
      <c r="GB114" s="45">
        <f ca="1"/>
        <v>-85.37601570260523</v>
      </c>
      <c r="GC114" s="45">
        <f ca="1"/>
        <v>-80.286019817233068</v>
      </c>
      <c r="GD114" s="45">
        <f ca="1"/>
        <v>-84.618121369123457</v>
      </c>
      <c r="GE114" s="45">
        <f ca="1"/>
        <v>-95.759035651087743</v>
      </c>
      <c r="GF114" s="45">
        <f ca="1"/>
        <v>-98.74212539601325</v>
      </c>
      <c r="GG114" s="45">
        <f ca="1"/>
        <v>-93.552080736517894</v>
      </c>
      <c r="GH114" s="45">
        <f ca="1"/>
        <v>-91.196709996342662</v>
      </c>
      <c r="GI114" s="45">
        <f ca="1"/>
        <v>-86.860456887125963</v>
      </c>
      <c r="GJ114" s="45">
        <f ca="1"/>
        <v>-79.436743316054304</v>
      </c>
      <c r="GK114" s="45">
        <f ca="1"/>
        <v>-80.812698656559007</v>
      </c>
      <c r="GL114" s="45">
        <f ca="1"/>
        <v>-79.993829594254493</v>
      </c>
      <c r="GM114" s="45">
        <f ca="1"/>
        <v>-92.48052122664447</v>
      </c>
      <c r="GN114" s="45">
        <f ca="1"/>
        <v>-103.9410610564947</v>
      </c>
      <c r="GO114" s="45">
        <f ca="1"/>
        <v>-112.14039445006847</v>
      </c>
      <c r="GP114" s="45">
        <f ca="1"/>
        <v>-107.83280041241647</v>
      </c>
      <c r="GQ114" s="45">
        <f ca="1"/>
        <v>-107.32125582003593</v>
      </c>
      <c r="GR114" s="45">
        <f ca="1"/>
        <v>-111.808811057806</v>
      </c>
      <c r="GS114" s="45">
        <f ca="1"/>
        <v>-116.90821782553198</v>
      </c>
      <c r="GT114" s="45">
        <f ca="1"/>
        <v>-111.92359082436559</v>
      </c>
      <c r="GU114" s="45">
        <f ca="1"/>
        <v>-119.43852038002015</v>
      </c>
      <c r="GV114" s="45">
        <f ca="1"/>
        <v>-125.85975555419921</v>
      </c>
      <c r="GW114" s="45">
        <f ca="1"/>
        <v>-121.49594763314727</v>
      </c>
      <c r="GX114" s="45">
        <f ca="1"/>
        <v>-112.92204905080791</v>
      </c>
      <c r="GY114" s="45">
        <f ca="1"/>
        <v>-113.42140793752674</v>
      </c>
      <c r="GZ114" s="45">
        <f ca="1"/>
        <v>-117.92582745182514</v>
      </c>
      <c r="HA114" s="45">
        <f ca="1"/>
        <v>-115.91656984853742</v>
      </c>
      <c r="HB114" s="45">
        <f ca="1"/>
        <v>-110.48459214341642</v>
      </c>
      <c r="HC114" s="45">
        <f ca="1"/>
        <v>-103.74780466127399</v>
      </c>
      <c r="HD114" s="45">
        <f ca="1"/>
        <v>-117.56125968945028</v>
      </c>
      <c r="HE114" s="45">
        <f ca="1"/>
        <v>-120.53260211765766</v>
      </c>
      <c r="HF114" s="45">
        <f ca="1"/>
        <v>-127.52463642346859</v>
      </c>
      <c r="HG114" s="45">
        <f ca="1"/>
        <v>-133.30423234033583</v>
      </c>
      <c r="HH114" s="45">
        <f ca="1"/>
        <v>-128.53583646321295</v>
      </c>
      <c r="HI114" s="45">
        <f ca="1"/>
        <v>-129.00075803482531</v>
      </c>
      <c r="HJ114" s="45">
        <f ca="1"/>
        <v>-131.6081243686676</v>
      </c>
      <c r="HK114" s="45">
        <f ca="1"/>
        <v>-124.70564109826088</v>
      </c>
      <c r="HL114" s="45">
        <f ca="1"/>
        <v>-113.9837603167295</v>
      </c>
      <c r="HM114" s="45">
        <f ca="1"/>
        <v>-96.015474489212039</v>
      </c>
      <c r="HN114" s="45">
        <f ca="1"/>
        <v>-89.323649526238484</v>
      </c>
      <c r="HO114" s="45">
        <f ca="1"/>
        <v>-83.651921866297698</v>
      </c>
      <c r="HP114" s="45">
        <f ca="1"/>
        <v>-75.780139975309396</v>
      </c>
      <c r="HQ114" s="45">
        <f ca="1"/>
        <v>-135.57648759722713</v>
      </c>
      <c r="HR114" s="45">
        <f ca="1"/>
        <v>-136.78834482932089</v>
      </c>
      <c r="HS114" s="45">
        <f ca="1"/>
        <v>-136.90511166858676</v>
      </c>
      <c r="HT114" s="45">
        <f ca="1"/>
        <v>-129.66476644480224</v>
      </c>
      <c r="HU114" s="45">
        <f ca="1"/>
        <v>-114.10117397141457</v>
      </c>
      <c r="HV114" s="45">
        <f ca="1"/>
        <v>-127.24536808705327</v>
      </c>
      <c r="HW114" s="45">
        <f ca="1"/>
        <v>-124.40821735835073</v>
      </c>
      <c r="HX114" s="45">
        <f ca="1"/>
        <v>-117.87162687516212</v>
      </c>
      <c r="HY114" s="45">
        <f ca="1"/>
        <v>-115.47332526028157</v>
      </c>
      <c r="HZ114" s="45">
        <f ca="1"/>
        <v>-117.76119273507598</v>
      </c>
      <c r="IA114" s="45">
        <f ca="1"/>
        <v>-99.963684147000322</v>
      </c>
      <c r="IB114" s="45">
        <f ca="1"/>
        <v>-85.172688909530621</v>
      </c>
      <c r="IC114" s="45">
        <f ca="1"/>
        <v>-71.199779950261131</v>
      </c>
      <c r="ID114" s="45">
        <f ca="1"/>
        <v>-79.032568996667862</v>
      </c>
      <c r="IE114" s="45">
        <f ca="1"/>
        <v>-78.97847422075273</v>
      </c>
      <c r="IF114" s="45">
        <f ca="1"/>
        <v>-92.446472142815537</v>
      </c>
      <c r="IG114" s="45">
        <f ca="1"/>
        <v>-118.25678257036208</v>
      </c>
      <c r="IH114" s="45">
        <f ca="1"/>
        <v>-120.85771161234379</v>
      </c>
      <c r="II114" s="45">
        <f ca="1"/>
        <v>-127.92802575182913</v>
      </c>
      <c r="IJ114" s="45">
        <f ca="1"/>
        <v>-135.8847795993089</v>
      </c>
      <c r="IK114" s="45">
        <f ca="1"/>
        <v>-126.96338023221494</v>
      </c>
      <c r="IL114" s="45">
        <f ca="1"/>
        <v>-104.10334033524992</v>
      </c>
      <c r="IM114" s="45">
        <f ca="1"/>
        <v>-96.521730708956738</v>
      </c>
      <c r="IN114" s="45">
        <f ca="1"/>
        <v>-108.67200906610486</v>
      </c>
      <c r="IO114" s="45">
        <f ca="1"/>
        <v>-107.32093278539179</v>
      </c>
      <c r="IP114" s="45">
        <f ca="1"/>
        <v>-124.49947342061995</v>
      </c>
      <c r="IQ114" s="45">
        <f ca="1"/>
        <v>-131.57472042500967</v>
      </c>
      <c r="IR114" s="45">
        <f ca="1"/>
        <v>-179.79320593607434</v>
      </c>
      <c r="IS114" s="45">
        <f ca="1"/>
        <v>-171.04291876626016</v>
      </c>
      <c r="IT114" s="45">
        <f ca="1"/>
        <v>-144.12057841598988</v>
      </c>
      <c r="IU114" s="45">
        <f ca="1"/>
        <v>-121.88647934472561</v>
      </c>
      <c r="IV114" s="45">
        <f ca="1"/>
        <v>-124.03780938255781</v>
      </c>
      <c r="IW114" s="45">
        <f ca="1"/>
        <v>-107.60200380790235</v>
      </c>
      <c r="IX114" s="45">
        <f ca="1"/>
        <v>-97.19082566034794</v>
      </c>
      <c r="IY114" s="45">
        <f ca="1"/>
        <v>-85.836661467432975</v>
      </c>
      <c r="IZ114" s="45">
        <f ca="1"/>
        <v>-108.96796406841278</v>
      </c>
      <c r="JA114" s="45">
        <f ca="1"/>
        <v>-117.85401235210895</v>
      </c>
      <c r="JB114" s="45">
        <f ca="1"/>
        <v>-124.47577536845208</v>
      </c>
      <c r="JC114" s="45">
        <f ca="1"/>
        <v>-120.6127510368824</v>
      </c>
      <c r="JD114" s="45">
        <f ca="1"/>
        <v>-124.09405862236025</v>
      </c>
      <c r="JE114" s="45">
        <f ca="1"/>
        <v>-109.47656423413756</v>
      </c>
      <c r="JF114" s="45">
        <f ca="1"/>
        <v>-105.20055092740057</v>
      </c>
      <c r="JG114" s="45">
        <f ca="1"/>
        <v>-101.69407212781906</v>
      </c>
      <c r="JH114" s="45">
        <f ca="1"/>
        <v>-101.08687752175331</v>
      </c>
      <c r="JI114" s="45">
        <f ca="1"/>
        <v>-102.5018638355732</v>
      </c>
      <c r="JJ114" s="45">
        <f ca="1"/>
        <v>-114.40019617855546</v>
      </c>
      <c r="JK114" s="45">
        <f ca="1"/>
        <v>-117.23454046273233</v>
      </c>
      <c r="JL114" s="45">
        <f ca="1"/>
        <v>-107.79771775841712</v>
      </c>
      <c r="JM114" s="45">
        <f ca="1"/>
        <v>-94.964649257779115</v>
      </c>
      <c r="JN114" s="45">
        <f ca="1"/>
        <v>-84.792772859334946</v>
      </c>
      <c r="JO114" s="45">
        <f ca="1"/>
        <v>-77.437111552357635</v>
      </c>
      <c r="JP114" s="45">
        <f ca="1"/>
        <v>-79.87570773768428</v>
      </c>
      <c r="JQ114" s="45">
        <f ca="1"/>
        <v>-78.7686496604681</v>
      </c>
      <c r="JR114" s="45">
        <f ca="1"/>
        <v>-104.02300622403618</v>
      </c>
      <c r="JS114" s="45">
        <f ca="1"/>
        <v>-120.64104947674275</v>
      </c>
      <c r="JT114" s="45">
        <f ca="1"/>
        <v>-130.29218654251099</v>
      </c>
      <c r="JU114" s="45">
        <f ca="1"/>
        <v>-123.5261552774906</v>
      </c>
      <c r="JV114" s="45">
        <f ca="1"/>
        <v>-118.31355669927598</v>
      </c>
      <c r="JW114" s="45">
        <f ca="1"/>
        <v>-121.84704972195627</v>
      </c>
      <c r="JX114" s="45">
        <f ca="1"/>
        <v>-108.70123473322388</v>
      </c>
      <c r="JY114" s="45">
        <f ca="1"/>
        <v>-114.61327024710181</v>
      </c>
      <c r="JZ114" s="45">
        <f ca="1"/>
        <v>-136.22420944404604</v>
      </c>
      <c r="KA114" s="45">
        <f ca="1"/>
        <v>-166.77937726116181</v>
      </c>
      <c r="KB114" s="45">
        <f ca="1"/>
        <v>-172.31959380590911</v>
      </c>
      <c r="KC114" s="45">
        <f ca="1"/>
        <v>-176.17322015917301</v>
      </c>
      <c r="KD114" s="45">
        <f ca="1"/>
        <v>-186.33393238794798</v>
      </c>
      <c r="KE114" s="45">
        <f ca="1"/>
        <v>-166.39082613801958</v>
      </c>
      <c r="KF114" s="45">
        <f ca="1"/>
        <v>-174.23956245315077</v>
      </c>
      <c r="KG114" s="45">
        <f ca="1"/>
        <v>-183.24921423506737</v>
      </c>
      <c r="KH114" s="45">
        <f ca="1"/>
        <v>-187.52961966049673</v>
      </c>
      <c r="KI114" s="45">
        <f ca="1"/>
        <v>-208.98089513432978</v>
      </c>
      <c r="KJ114" s="45">
        <f ca="1"/>
        <v>-212.9210770170688</v>
      </c>
      <c r="KK114" s="45">
        <f ca="1"/>
        <v>-222.61859412610534</v>
      </c>
      <c r="KL114" s="45">
        <f ca="1"/>
        <v>-229.05223349440098</v>
      </c>
      <c r="KM114" s="45">
        <f ca="1"/>
        <v>-213.45744921052454</v>
      </c>
      <c r="KN114" s="45">
        <f ca="1"/>
        <v>-235.70745442223551</v>
      </c>
      <c r="KO114" s="45">
        <f ca="1"/>
        <v>-232.84672092592717</v>
      </c>
      <c r="KP114" s="45">
        <f ca="1"/>
        <v>-231.14852193677427</v>
      </c>
      <c r="KQ114" s="45">
        <f ca="1"/>
        <v>-244.95586355960364</v>
      </c>
      <c r="KR114" s="45">
        <f ca="1"/>
        <v>-257.92558549416066</v>
      </c>
      <c r="KS114" s="45">
        <f ca="1"/>
        <v>-236.13165524411198</v>
      </c>
      <c r="KT114" s="45">
        <f ca="1"/>
        <v>-235.85079400837424</v>
      </c>
      <c r="KU114" s="45">
        <f ca="1"/>
        <v>-239.58163489294054</v>
      </c>
      <c r="KV114" s="45">
        <f ca="1"/>
        <v>-234.82995325803762</v>
      </c>
      <c r="KW114" s="45">
        <f ca="1"/>
        <v>-230.71783374786378</v>
      </c>
      <c r="KX114" s="45">
        <f ca="1"/>
        <v>-235.8291141184568</v>
      </c>
      <c r="KY114" s="45">
        <f ca="1"/>
        <v>-248.51876864945893</v>
      </c>
      <c r="KZ114" s="45">
        <f ca="1"/>
        <v>-260.90978555715083</v>
      </c>
      <c r="LA114" s="45">
        <f ca="1"/>
        <v>-262.73720969974994</v>
      </c>
      <c r="LB114" s="45">
        <f ca="1"/>
        <v>-292.23657623755929</v>
      </c>
      <c r="LC114" s="45">
        <f ca="1"/>
        <v>-295.82074662303933</v>
      </c>
      <c r="LD114" s="45">
        <f ca="1"/>
        <v>-263.82158186995986</v>
      </c>
      <c r="LE114" s="45">
        <f ca="1"/>
        <v>-247.13523541486262</v>
      </c>
      <c r="LF114" s="45">
        <f ca="1"/>
        <v>-243.99504731631282</v>
      </c>
      <c r="LG114" s="45">
        <f ca="1"/>
        <v>-237.39034651505946</v>
      </c>
      <c r="LH114" s="45">
        <f ca="1"/>
        <v>-248.57998472177979</v>
      </c>
      <c r="LI114" s="45">
        <f ca="1"/>
        <v>-257.76608019208902</v>
      </c>
      <c r="LJ114" s="45">
        <f ca="1"/>
        <v>-278.79896086263659</v>
      </c>
      <c r="LK114" s="45">
        <f ca="1"/>
        <v>-261.34499617254727</v>
      </c>
      <c r="LL114" s="45">
        <f ca="1"/>
        <v>-237.9243110244274</v>
      </c>
      <c r="LM114" s="45">
        <f ca="1"/>
        <v>-228.0076764186621</v>
      </c>
      <c r="LN114" s="45">
        <f ca="1"/>
        <v>-225.38015468132497</v>
      </c>
      <c r="LO114" s="45">
        <f ca="1"/>
        <v>-217.79501522266861</v>
      </c>
      <c r="LP114" s="45">
        <f ca="1"/>
        <v>-214.61084067606927</v>
      </c>
      <c r="LQ114" s="45">
        <f ca="1"/>
        <v>-199.80125365960592</v>
      </c>
      <c r="LR114" s="45">
        <f ca="1"/>
        <v>-212.37664356613161</v>
      </c>
      <c r="LS114" s="45">
        <f ca="1"/>
        <v>-225.51119697117804</v>
      </c>
      <c r="LT114" s="45">
        <f ca="1"/>
        <v>-237.06743945825104</v>
      </c>
      <c r="LU114" s="45">
        <f ca="1"/>
        <v>-243.15482799923424</v>
      </c>
      <c r="LV114" s="45">
        <f ca="1"/>
        <v>-239.57109517407417</v>
      </c>
      <c r="LW114" s="45">
        <f ca="1"/>
        <v>-236.49807468867306</v>
      </c>
      <c r="LX114" s="45">
        <f ca="1"/>
        <v>-228.27249393451211</v>
      </c>
      <c r="LY114" s="45">
        <f ca="1"/>
        <v>-222.36879579460623</v>
      </c>
      <c r="LZ114" s="45">
        <f ca="1"/>
        <v>-214.86764732456209</v>
      </c>
      <c r="MA114" s="45">
        <f ca="1"/>
        <v>-201.22658750236036</v>
      </c>
      <c r="MB114" s="45">
        <f ca="1"/>
        <v>-242.56784958171841</v>
      </c>
      <c r="MC114" s="45">
        <f ca="1"/>
        <v>-258.63906149816518</v>
      </c>
      <c r="MD114" s="45">
        <f ca="1"/>
        <v>-266.08607402276994</v>
      </c>
      <c r="ME114" s="45">
        <f ca="1"/>
        <v>-271.22613397920134</v>
      </c>
      <c r="MF114" s="45">
        <f ca="1"/>
        <v>-297.21743096578115</v>
      </c>
      <c r="MG114" s="45">
        <f ca="1"/>
        <v>-294.59605968868726</v>
      </c>
      <c r="MH114" s="45">
        <f ca="1"/>
        <v>-282.17811508131024</v>
      </c>
      <c r="MI114" s="45">
        <f ca="1"/>
        <v>-263.37597029995914</v>
      </c>
      <c r="MJ114" s="45">
        <f ca="1"/>
        <v>-237.91004588627817</v>
      </c>
      <c r="MK114" s="45">
        <f ca="1"/>
        <v>-241.1264995721578</v>
      </c>
      <c r="ML114" s="45">
        <f ca="1"/>
        <v>-247.30966215431687</v>
      </c>
      <c r="MM114" s="45">
        <f ca="1"/>
        <v>-235.83005666589736</v>
      </c>
      <c r="MN114" s="45">
        <f ca="1"/>
        <v>-248.04680467700962</v>
      </c>
      <c r="MO114" s="45">
        <f ca="1"/>
        <v>-254.80365356886381</v>
      </c>
      <c r="MP114" s="45">
        <f ca="1"/>
        <v>-277.42377124631406</v>
      </c>
      <c r="MQ114" s="45">
        <f ca="1"/>
        <v>-311.3895688601732</v>
      </c>
      <c r="MR114" s="45">
        <f ca="1"/>
        <v>-309.11663158893589</v>
      </c>
      <c r="MS114" s="45">
        <f ca="1"/>
        <v>-295.42035879969592</v>
      </c>
      <c r="MT114" s="45">
        <f ca="1"/>
        <v>-250.70934249341497</v>
      </c>
      <c r="MU114" s="45">
        <f ca="1"/>
        <v>-249.75059278380877</v>
      </c>
      <c r="MV114" s="45">
        <f ca="1"/>
        <v>-248.85794742166996</v>
      </c>
      <c r="MW114" s="45">
        <f ca="1"/>
        <v>-219.15019965577125</v>
      </c>
      <c r="MX114" s="45">
        <f ca="1"/>
        <v>-208.32952318608767</v>
      </c>
      <c r="MY114" s="45">
        <f ca="1"/>
        <v>-222.36443364512928</v>
      </c>
      <c r="MZ114" s="45">
        <f ca="1"/>
        <v>-245.67582755529878</v>
      </c>
      <c r="NA114" s="45">
        <f ca="1"/>
        <v>-271.99048213279247</v>
      </c>
      <c r="NB114" s="45">
        <f ca="1"/>
        <v>-261.35040674519541</v>
      </c>
      <c r="NC114" s="45">
        <f ca="1"/>
        <v>-248.25633826780319</v>
      </c>
      <c r="ND114" s="45">
        <f ca="1"/>
        <v>-237.75778488600258</v>
      </c>
      <c r="NE114" s="45">
        <f ca="1"/>
        <v>-233.91794227969649</v>
      </c>
      <c r="NF114" s="45">
        <f ca="1"/>
        <v>-244.7496433494091</v>
      </c>
      <c r="NG114" s="45">
        <f ca="1"/>
        <v>-239.33586280071728</v>
      </c>
      <c r="NH114" s="45">
        <f ca="1"/>
        <v>-230.84503054809579</v>
      </c>
      <c r="NI114" s="45">
        <f ca="1"/>
        <v>-231.13888460516927</v>
      </c>
      <c r="NJ114" s="45">
        <f ca="1"/>
        <v>-280.78243090128899</v>
      </c>
      <c r="NK114" s="45">
        <f ca="1"/>
        <v>-297.28500329196459</v>
      </c>
      <c r="NL114" s="45">
        <f ca="1"/>
        <v>-275.76888400375839</v>
      </c>
      <c r="NM114" s="45">
        <f ca="1"/>
        <v>-229.39794679701328</v>
      </c>
      <c r="NN114" s="45">
        <f ca="1"/>
        <v>-245.41549461090568</v>
      </c>
      <c r="NO114" s="45">
        <f ca="1"/>
        <v>-271.7026258635521</v>
      </c>
      <c r="NP114" s="45">
        <f ca="1"/>
        <v>-258.51945505213735</v>
      </c>
      <c r="NQ114" s="45">
        <f ca="1"/>
        <v>-248.46066958343982</v>
      </c>
      <c r="NR114" s="45">
        <f ca="1"/>
        <v>-282.12941683566567</v>
      </c>
      <c r="NS114" s="45">
        <f ca="1"/>
        <v>-308.20171489608288</v>
      </c>
      <c r="NT114" s="45">
        <f ca="1"/>
        <v>-301.88456575489045</v>
      </c>
      <c r="NU114" s="45">
        <f ca="1"/>
        <v>-299.92690272617335</v>
      </c>
      <c r="NV114" s="45">
        <f ca="1"/>
        <v>-313.26192441964156</v>
      </c>
      <c r="NW114" s="45">
        <f ca="1"/>
        <v>-319.70024528861046</v>
      </c>
      <c r="NX114" s="45">
        <f ca="1"/>
        <v>-311.60702355539797</v>
      </c>
      <c r="NY114" s="45">
        <f ca="1"/>
        <v>-282.86358299553393</v>
      </c>
      <c r="NZ114" s="45">
        <f ca="1"/>
        <v>-286.43462606751916</v>
      </c>
      <c r="OA114" s="45">
        <f ca="1"/>
        <v>-297.55661148822315</v>
      </c>
      <c r="OB114" s="45">
        <f ca="1"/>
        <v>-274.50477149677278</v>
      </c>
      <c r="OC114" s="45">
        <f ca="1"/>
        <v>-297.48036969554425</v>
      </c>
      <c r="OD114" s="45">
        <f ca="1"/>
        <v>-288.34173070669175</v>
      </c>
      <c r="OE114" s="45">
        <f ca="1"/>
        <v>-277.61742428278927</v>
      </c>
      <c r="OF114" s="45">
        <f ca="1"/>
        <v>-296.56887390053271</v>
      </c>
      <c r="OG114" s="45">
        <f ca="1"/>
        <v>-289.55592466485501</v>
      </c>
      <c r="OH114" s="45">
        <f ca="1"/>
        <v>-299.06574672126771</v>
      </c>
      <c r="OI114" s="45">
        <f ca="1"/>
        <v>-307.09124059581751</v>
      </c>
      <c r="OJ114" s="45">
        <f ca="1"/>
        <v>-337.8612754617929</v>
      </c>
      <c r="OK114" s="45">
        <f ca="1"/>
        <v>-350.03730232048031</v>
      </c>
      <c r="OL114" s="45">
        <f ca="1"/>
        <v>-309.30634997427461</v>
      </c>
      <c r="OM114" s="45">
        <f ca="1"/>
        <v>-277.18959397912022</v>
      </c>
      <c r="ON114" s="45">
        <f ca="1"/>
        <v>-287.71269155061253</v>
      </c>
      <c r="OO114" s="45">
        <f ca="1"/>
        <v>-291.75833331179626</v>
      </c>
      <c r="OP114" s="45">
        <f ca="1"/>
        <v>-288.42487629342082</v>
      </c>
      <c r="OQ114" s="45">
        <f ca="1"/>
        <v>-305.38647619068627</v>
      </c>
      <c r="OR114" s="45">
        <f ca="1"/>
        <v>-291.67544121372703</v>
      </c>
      <c r="OS114" s="45">
        <f ca="1"/>
        <v>-288.21812284862995</v>
      </c>
      <c r="OT114" s="45">
        <f ca="1"/>
        <v>-292.05390657234187</v>
      </c>
      <c r="OU114" s="45">
        <f ca="1"/>
        <v>-294.27988834559915</v>
      </c>
      <c r="OV114" s="45">
        <f ca="1"/>
        <v>-289.38993273663516</v>
      </c>
      <c r="OW114" s="45">
        <f ca="1"/>
        <v>-264.95586294019222</v>
      </c>
      <c r="OX114" s="45">
        <f ca="1"/>
        <v>-277.12522759878624</v>
      </c>
      <c r="OY114" s="45">
        <f ca="1"/>
        <v>-331.49237696719172</v>
      </c>
      <c r="OZ114" s="45">
        <f ca="1"/>
        <v>-334.25394696497921</v>
      </c>
      <c r="PA114" s="45">
        <f ca="1"/>
        <v>-345.66236048543448</v>
      </c>
      <c r="PB114" s="45">
        <f ca="1"/>
        <v>-346.59272283887861</v>
      </c>
      <c r="PC114" s="45">
        <f ca="1"/>
        <v>-334.1683438229561</v>
      </c>
      <c r="PD114" s="45">
        <f ca="1"/>
        <v>-309.48153905367843</v>
      </c>
      <c r="PE114" s="45">
        <f ca="1"/>
        <v>-276.30012761116029</v>
      </c>
      <c r="PF114" s="45">
        <f ca="1"/>
        <v>-281.20927796041963</v>
      </c>
      <c r="PG114" s="45">
        <f ca="1"/>
        <v>-260.70609952116013</v>
      </c>
      <c r="PH114" s="45">
        <f ca="1"/>
        <v>-252.82150078547005</v>
      </c>
      <c r="PI114" s="45">
        <f ca="1"/>
        <v>-242.2011842763423</v>
      </c>
      <c r="PJ114" s="45">
        <f ca="1"/>
        <v>-241.98165934073921</v>
      </c>
      <c r="PK114" s="45">
        <f ca="1"/>
        <v>-268.48549029755588</v>
      </c>
      <c r="PL114" s="45">
        <f ca="1"/>
        <v>-267.94506814515591</v>
      </c>
      <c r="PM114" s="45">
        <f ca="1"/>
        <v>-273.25220386862753</v>
      </c>
      <c r="PN114" s="45">
        <f ca="1"/>
        <v>-304.96106168413166</v>
      </c>
      <c r="PO114" s="45">
        <f ca="1"/>
        <v>-281.252217017889</v>
      </c>
      <c r="PP114" s="45">
        <f ca="1"/>
        <v>-282.25727335011965</v>
      </c>
      <c r="PQ114" s="45">
        <f ca="1"/>
        <v>-278.0983207819462</v>
      </c>
      <c r="PR114" s="45">
        <f ca="1"/>
        <v>-241.59904515063761</v>
      </c>
      <c r="PS114" s="45">
        <f ca="1"/>
        <v>-229.73015716719624</v>
      </c>
      <c r="PT114" s="45">
        <f ca="1"/>
        <v>-229.71524820792678</v>
      </c>
      <c r="PU114" s="45">
        <f ca="1"/>
        <v>-213.92609743273255</v>
      </c>
      <c r="PV114" s="45">
        <f ca="1"/>
        <v>-187.72852859652045</v>
      </c>
      <c r="PW114" s="45">
        <f ca="1"/>
        <v>-180.62205138444904</v>
      </c>
      <c r="PX114" s="45">
        <f ca="1"/>
        <v>-199.61876710319513</v>
      </c>
      <c r="PY114" s="45">
        <f ca="1"/>
        <v>-198.95448742699625</v>
      </c>
      <c r="PZ114" s="45">
        <f ca="1"/>
        <v>-192.33437856221201</v>
      </c>
      <c r="QA114" s="45">
        <f ca="1"/>
        <v>-209.04167715954782</v>
      </c>
      <c r="QB114" s="45">
        <f ca="1"/>
        <v>-237.82780402910709</v>
      </c>
      <c r="QC114" s="45">
        <f ca="1"/>
        <v>-252.57431981909275</v>
      </c>
      <c r="QD114" s="45">
        <f ca="1"/>
        <v>-259.61061186242102</v>
      </c>
      <c r="QE114" s="45">
        <f ca="1"/>
        <v>-262.61550818610192</v>
      </c>
      <c r="QF114" s="45">
        <f ca="1"/>
        <v>-239.2844820863009</v>
      </c>
      <c r="QG114" s="45">
        <f ca="1"/>
        <v>-245.59208383953575</v>
      </c>
      <c r="QH114" s="45">
        <f ca="1"/>
        <v>-240.06017275583741</v>
      </c>
      <c r="QI114" s="45">
        <f ca="1"/>
        <v>-225.7707913702726</v>
      </c>
      <c r="QJ114" s="45">
        <f ca="1"/>
        <v>-242.23630979835991</v>
      </c>
      <c r="QK114" s="45">
        <f ca="1"/>
        <v>-236.37950491809846</v>
      </c>
      <c r="QL114" s="45">
        <f ca="1"/>
        <v>-219.95232478034495</v>
      </c>
      <c r="QM114" s="45">
        <f ca="1"/>
        <v>-222.10455474281309</v>
      </c>
      <c r="QN114" s="45">
        <f ca="1"/>
        <v>-219.51620900535585</v>
      </c>
      <c r="QO114" s="45">
        <f ca="1"/>
        <v>-225.33891483759874</v>
      </c>
      <c r="QP114" s="45">
        <f ca="1"/>
        <v>-231.6455052975416</v>
      </c>
      <c r="QQ114" s="45">
        <f ca="1"/>
        <v>-211.4106750118732</v>
      </c>
      <c r="QR114" s="45">
        <f ca="1"/>
        <v>-218.93604906129838</v>
      </c>
      <c r="QS114" s="45">
        <f ca="1"/>
        <v>-226.71365893280512</v>
      </c>
      <c r="QT114" s="45">
        <f ca="1"/>
        <v>-218.80413916242117</v>
      </c>
      <c r="QU114" s="45">
        <f ca="1"/>
        <v>-203.20374648356437</v>
      </c>
      <c r="QV114" s="45">
        <f ca="1"/>
        <v>-197.61846199834349</v>
      </c>
      <c r="QW114" s="45">
        <f ca="1"/>
        <v>-203.96305140769476</v>
      </c>
      <c r="QX114" s="45">
        <f ca="1"/>
        <v>-206.90176334476473</v>
      </c>
      <c r="QY114" s="45">
        <f ca="1"/>
        <v>-213.12574183201787</v>
      </c>
      <c r="QZ114" s="45">
        <f ca="1"/>
        <v>-199.06920571410654</v>
      </c>
      <c r="RA114" s="45">
        <f ca="1"/>
        <v>-202.01216624307631</v>
      </c>
      <c r="RB114" s="45">
        <f ca="1"/>
        <v>-247.26302795124053</v>
      </c>
      <c r="RC114" s="45">
        <f ca="1"/>
        <v>-247.06652350103849</v>
      </c>
      <c r="RD114" s="45">
        <f ca="1"/>
        <v>-225.08806196534636</v>
      </c>
      <c r="RE114" s="45">
        <f ca="1"/>
        <v>-222.9237035923004</v>
      </c>
      <c r="RF114" s="45">
        <f ca="1"/>
        <v>-225.19709560000894</v>
      </c>
      <c r="RG114" s="45">
        <f ca="1"/>
        <v>-233.35550954639916</v>
      </c>
      <c r="RH114" s="45">
        <f ca="1"/>
        <v>-245.95227468717093</v>
      </c>
      <c r="RI114" s="45">
        <f ca="1"/>
        <v>-242.24148112344744</v>
      </c>
      <c r="RJ114" s="45">
        <f ca="1"/>
        <v>-258.67660251283644</v>
      </c>
      <c r="RK114" s="45">
        <f ca="1"/>
        <v>-260.88892539525034</v>
      </c>
      <c r="RL114" s="45">
        <f ca="1"/>
        <v>-244.08433544898031</v>
      </c>
      <c r="RM114" s="45">
        <f ca="1"/>
        <v>-256.56991703176499</v>
      </c>
      <c r="RN114" s="45">
        <f ca="1"/>
        <v>-275.39867275846007</v>
      </c>
      <c r="RO114" s="45">
        <f ca="1"/>
        <v>-280.46957082712652</v>
      </c>
      <c r="RP114" s="45">
        <f ca="1"/>
        <v>-285.58035417139536</v>
      </c>
      <c r="RQ114" s="45">
        <f ca="1"/>
        <v>-283.50579973900318</v>
      </c>
      <c r="RR114" s="45">
        <f ca="1"/>
        <v>-280.30021949851516</v>
      </c>
      <c r="RS114" s="45">
        <f ca="1"/>
        <v>-275.07190643286708</v>
      </c>
      <c r="RT114" s="45">
        <f ca="1"/>
        <v>-257.13990200328823</v>
      </c>
      <c r="RU114" s="45">
        <f ca="1"/>
        <v>-246.25752048349386</v>
      </c>
      <c r="RV114" s="45">
        <f ca="1"/>
        <v>-238.30601057636738</v>
      </c>
      <c r="RW114" s="45">
        <f ca="1"/>
        <v>-240.46332547473901</v>
      </c>
      <c r="RX114" s="45">
        <f ca="1"/>
        <v>-236.68610521805289</v>
      </c>
      <c r="RY114" s="45">
        <f ca="1"/>
        <v>-223.76648644614221</v>
      </c>
      <c r="RZ114" s="45">
        <f ca="1"/>
        <v>-220.67304765450956</v>
      </c>
      <c r="SA114" s="45">
        <f ca="1"/>
        <v>-222.38548391902447</v>
      </c>
      <c r="SB114" s="45">
        <f ca="1"/>
        <v>-231.91666088175771</v>
      </c>
      <c r="SC114" s="45">
        <f ca="1"/>
        <v>-240.95144793796538</v>
      </c>
      <c r="SD114" s="45">
        <f ca="1"/>
        <v>-237.57397378993033</v>
      </c>
      <c r="SE114" s="45">
        <f ca="1"/>
        <v>-242.57778902387628</v>
      </c>
      <c r="SF114" s="45">
        <f ca="1"/>
        <v>-229.75162507617478</v>
      </c>
      <c r="SG114" s="45">
        <f ca="1"/>
        <v>-229.5547076191902</v>
      </c>
      <c r="SH114" s="45">
        <f ca="1"/>
        <v>-212.95417083013058</v>
      </c>
      <c r="SI114" s="45">
        <f ca="1"/>
        <v>-184.00694267714027</v>
      </c>
      <c r="SJ114" s="45">
        <f ca="1"/>
        <v>-181.02953631210335</v>
      </c>
      <c r="SK114" s="45">
        <f ca="1"/>
        <v>-181.37987460243698</v>
      </c>
      <c r="SL114" s="45">
        <f ca="1"/>
        <v>-190.81431406521796</v>
      </c>
      <c r="SM114" s="45">
        <f ca="1"/>
        <v>-193.39830648386481</v>
      </c>
      <c r="SN114" s="45">
        <f ca="1"/>
        <v>-183.58311359953876</v>
      </c>
      <c r="SO114" s="45">
        <f ca="1"/>
        <v>-179.06187909650799</v>
      </c>
      <c r="SP114" s="45">
        <f ca="1"/>
        <v>-184.99132732546326</v>
      </c>
      <c r="SQ114" s="45">
        <f ca="1"/>
        <v>-179.13373767089843</v>
      </c>
      <c r="SR114" s="45">
        <f ca="1"/>
        <v>-176.35387750899793</v>
      </c>
      <c r="SS114" s="45">
        <f ca="1"/>
        <v>-177.81867480790612</v>
      </c>
      <c r="ST114" s="45">
        <f ca="1"/>
        <v>-188.44124442625048</v>
      </c>
      <c r="SU114" s="45">
        <f ca="1"/>
        <v>-189.27073744893073</v>
      </c>
      <c r="SV114" s="45">
        <f ca="1"/>
        <v>-197.40388301241398</v>
      </c>
    </row>
    <row r="115" spans="3:516" x14ac:dyDescent="0.25">
      <c r="C115" s="46" t="s">
        <v>516</v>
      </c>
      <c r="F115" s="45" cm="1">
        <f t="array" aca="1" ref="F115" ca="1">MIN(IFERROR(IF(OFFSET(bHist!$A$1,_xlfn.XMATCH($C$112,bHist!B:B,0)-1,3,1,500)=0,"-",OFFSET(bHist!$A$1,_xlfn.XMATCH($C$112,bHist!B:B,0)-1,3,1,500))-IF(OFFSET(bHist!$A$1,_xlfn.XMATCH(C115,bHist!B:B,0)-1,3,1,500)=0,"-",OFFSET(bHist!$A$1,_xlfn.XMATCH(C115,bHist!B:B,0)-1,3,1,500)),"-"))</f>
        <v>-141.31162885284425</v>
      </c>
      <c r="G115" s="45" cm="1">
        <f t="array" aca="1" ref="G115" ca="1">AVERAGE(IFERROR(IF(OFFSET(bHist!$A$1,_xlfn.XMATCH($C$112,bHist!B:B,0)-1,3,1,500)=0,"-",OFFSET(bHist!$A$1,_xlfn.XMATCH($C$112,bHist!B:B,0)-1,3,1,500))-IF(OFFSET(bHist!$A$1,_xlfn.XMATCH(C115,bHist!B:B,0)-1,3,1,500)=0,"-",OFFSET(bHist!$A$1,_xlfn.XMATCH(C115,bHist!B:B,0)-1,3,1,500)),"-"))</f>
        <v>-27.79559074406432</v>
      </c>
      <c r="H115" s="45" cm="1">
        <f t="array" aca="1" ref="H115" ca="1">MAX(IFERROR(IF(OFFSET(bHist!$A$1,_xlfn.XMATCH($C$112,bHist!B:B,0)-1,3,1,500)=0,"-",OFFSET(bHist!$A$1,_xlfn.XMATCH($C$112,bHist!B:B,0)-1,3,1,500))-IF(OFFSET(bHist!$A$1,_xlfn.XMATCH(C115,bHist!B:B,0)-1,3,1,500)=0,"-",OFFSET(bHist!$A$1,_xlfn.XMATCH(C115,bHist!B:B,0)-1,3,1,500)),"-"))</f>
        <v>139.98426818847656</v>
      </c>
      <c r="I115" s="45" cm="1">
        <f t="array" aca="1" ref="I115" ca="1">_xlfn.STDEV.P(IFERROR(IF(OFFSET(bHist!$A$1,_xlfn.XMATCH($C$112,bHist!B:B,0)-1,3,1,500)=0,"-",OFFSET(bHist!$A$1,_xlfn.XMATCH($C$112,bHist!B:B,0)-1,3,1,500))-IF(OFFSET(bHist!$A$1,_xlfn.XMATCH(C115,bHist!B:B,0)-1,3,1,500)=0,"-",OFFSET(bHist!$A$1,_xlfn.XMATCH(C115,bHist!B:B,0)-1,3,1,500)),"-"))</f>
        <v>57.21496181294571</v>
      </c>
      <c r="J115" s="45" cm="1">
        <f t="array" aca="1" ref="J115" ca="1">INDEX((IFERROR(IF(OFFSET(bHist!$A$1,_xlfn.XMATCH($C$112,bHist!B:B,0)-1,3,1,500)=0,"-",OFFSET(bHist!$A$1,_xlfn.XMATCH($C$112,bHist!B:B,0)-1,3,1,500))-IF(OFFSET(bHist!$A$1,_xlfn.XMATCH(C115,bHist!B:B,0)-1,3,1,500)=0,"-",OFFSET(bHist!$A$1,_xlfn.XMATCH(C115,bHist!B:B,0)-1,3,1,500)),"-")),1)</f>
        <v>13.931012062072796</v>
      </c>
      <c r="K115" s="51">
        <f t="shared" ca="1" si="10"/>
        <v>0.14833704737615747</v>
      </c>
      <c r="L115" s="51" cm="1">
        <f t="array" aca="1" ref="L115" ca="1">SLOPE((IFERROR(IF(OFFSET(bHist!$A$1,_xlfn.XMATCH($C$112,bHist!B:B,0)-1,3,1,500)=0,"-",OFFSET(bHist!$A$1,_xlfn.XMATCH($C$112,bHist!B:B,0)-1,3,1,500))-IF(OFFSET(bHist!$A$1,_xlfn.XMATCH(C115,bHist!B:B,0)-1,3,1,500)=0,"-",OFFSET(bHist!$A$1,_xlfn.XMATCH(C115,bHist!B:B,0)-1,3,1,500)),"-")),OFFSET(bHist!$A$1,0,3,1,500))</f>
        <v>0.21212525265573559</v>
      </c>
      <c r="M115" s="45" cm="1">
        <f t="array" aca="1" ref="M115" ca="1">INTERCEPT((IFERROR(IF(OFFSET(bHist!$A$1,_xlfn.XMATCH($C$112,bHist!B:B,0)-1,3,1,500)=0,"-",OFFSET(bHist!$A$1,_xlfn.XMATCH($C$112,bHist!B:B,0)-1,3,1,500))-IF(OFFSET(bHist!$A$1,_xlfn.XMATCH(C115,bHist!B:B,0)-1,3,1,500)=0,"-",OFFSET(bHist!$A$1,_xlfn.XMATCH(C115,bHist!B:B,0)-1,3,1,500)),"-")),OFFSET(bHist!$A$1,0,3,1,500))</f>
        <v>-9288.8621155599503</v>
      </c>
      <c r="N115" s="45" cm="1">
        <f t="array" aca="1" ref="N115" ca="1">STEYX((IFERROR(IF(OFFSET(bHist!$A$1,_xlfn.XMATCH($C$112,bHist!B:B,0)-1,3,1,500)=0,"-",OFFSET(bHist!$A$1,_xlfn.XMATCH($C$112,bHist!B:B,0)-1,3,1,500))-IF(OFFSET(bHist!$A$1,_xlfn.XMATCH(C115,bHist!B:B,0)-1,3,1,500)=0,"-",OFFSET(bHist!$A$1,_xlfn.XMATCH(C115,bHist!B:B,0)-1,3,1,500)),"-")),OFFSET(bHist!$A$1,0,3,1,500))</f>
        <v>36.321747127196019</v>
      </c>
      <c r="O115" s="51" cm="1">
        <f t="array" aca="1" ref="O115" ca="1">CORREL(IF(OFFSET(bHist!A29,_xlfn.XMATCH($C$112,bHist!B:B,0)-1,3,1,500)=0,"-",OFFSET(bHist!$A$1,_xlfn.XMATCH($C$112,bHist!B:B,0)-1,3,1,500)),IF(OFFSET(bHist!$A$1,_xlfn.XMATCH(C115,bHist!B:B,0)-1,3,1,500)=0,"-",OFFSET(bHist!$A$1,_xlfn.XMATCH(C115,bHist!B:B,0)-1,3,1,500)))</f>
        <v>0.94841748138043891</v>
      </c>
      <c r="P115" s="51" cm="1">
        <f t="array" aca="1" ref="P115" ca="1">CORREL((IFERROR(IF(OFFSET(bHist!$A$1,_xlfn.XMATCH($C$112,bHist!B:B,0)-1,3,1,500)=0,"-",OFFSET(bHist!$A$1,_xlfn.XMATCH($C$112,bHist!B:B,0)-1,3,1,500))-IF(OFFSET(bHist!$A$1,_xlfn.XMATCH(C115,bHist!B:B,0)-1,3,1,500)=0,"-",OFFSET(bHist!$A$1,_xlfn.XMATCH(C115,bHist!B:B,0)-1,3,1,500)),"-")),OFFSET(bHist!$A$1,0,3,1,500))</f>
        <v>0.77369471121150291</v>
      </c>
      <c r="Q115" s="45" cm="1">
        <f t="array" aca="1" ref="Q115:SV115" ca="1">(IFERROR(IF(OFFSET(bHist!$A$1,_xlfn.XMATCH($C$112,bHist!B:B,0)-1,3,1,500)=0,"-",OFFSET(bHist!$A$1,_xlfn.XMATCH($C$112,bHist!B:B,0)-1,3,1,500))-IF(OFFSET(bHist!$A$1,_xlfn.XMATCH(C115,bHist!B:B,0)-1,3,1,500)=0,"-",OFFSET(bHist!$A$1,_xlfn.XMATCH(C115,bHist!B:B,0)-1,3,1,500)),"-"))</f>
        <v>13.931012062072796</v>
      </c>
      <c r="R115" s="45">
        <f ca="1"/>
        <v>11.482831092834488</v>
      </c>
      <c r="S115" s="45">
        <f ca="1"/>
        <v>-18.122482887268063</v>
      </c>
      <c r="T115" s="45">
        <f ca="1"/>
        <v>-12.637551559448241</v>
      </c>
      <c r="U115" s="45">
        <f ca="1"/>
        <v>-28.817529747009303</v>
      </c>
      <c r="V115" s="45">
        <f ca="1"/>
        <v>-37.68965773010251</v>
      </c>
      <c r="W115" s="45">
        <f ca="1"/>
        <v>-28.148839912414587</v>
      </c>
      <c r="X115" s="45">
        <f ca="1"/>
        <v>-12.078028152465777</v>
      </c>
      <c r="Y115" s="45">
        <f ca="1"/>
        <v>-1.2828659744262723</v>
      </c>
      <c r="Z115" s="45">
        <f ca="1"/>
        <v>-8.3630656433105059</v>
      </c>
      <c r="AA115" s="45">
        <f ca="1"/>
        <v>-1.9896625747680901</v>
      </c>
      <c r="AB115" s="45">
        <f ca="1"/>
        <v>-32.301263412475635</v>
      </c>
      <c r="AC115" s="45">
        <f ca="1"/>
        <v>3.3155990142822702</v>
      </c>
      <c r="AD115" s="45">
        <f ca="1"/>
        <v>-5.0259982681274664</v>
      </c>
      <c r="AE115" s="45">
        <f ca="1"/>
        <v>2.3261302337646157</v>
      </c>
      <c r="AF115" s="45">
        <f ca="1"/>
        <v>3.3877498626708871</v>
      </c>
      <c r="AG115" s="45">
        <f ca="1"/>
        <v>-34.195082267761222</v>
      </c>
      <c r="AH115" s="45">
        <f ca="1"/>
        <v>12.274229629516583</v>
      </c>
      <c r="AI115" s="45">
        <f ca="1"/>
        <v>2.3347878570556304</v>
      </c>
      <c r="AJ115" s="45">
        <f ca="1"/>
        <v>42.475434257507345</v>
      </c>
      <c r="AK115" s="45">
        <f ca="1"/>
        <v>48.111954063415567</v>
      </c>
      <c r="AL115" s="45">
        <f ca="1"/>
        <v>57.421480186462361</v>
      </c>
      <c r="AM115" s="45">
        <f ca="1"/>
        <v>21.918155212402326</v>
      </c>
      <c r="AN115" s="45">
        <f ca="1"/>
        <v>-19.177198348999013</v>
      </c>
      <c r="AO115" s="45">
        <f ca="1"/>
        <v>4.6973552856445053</v>
      </c>
      <c r="AP115" s="45">
        <f ca="1"/>
        <v>-12.164524978637701</v>
      </c>
      <c r="AQ115" s="45">
        <f ca="1"/>
        <v>-1.0548656158447898</v>
      </c>
      <c r="AR115" s="45">
        <f ca="1"/>
        <v>26.020459869384808</v>
      </c>
      <c r="AS115" s="45">
        <f ca="1"/>
        <v>64.11929476165767</v>
      </c>
      <c r="AT115" s="45">
        <f ca="1"/>
        <v>58.767827194213851</v>
      </c>
      <c r="AU115" s="45">
        <f ca="1"/>
        <v>56.860621971130399</v>
      </c>
      <c r="AV115" s="45">
        <f ca="1"/>
        <v>40.4673127441406</v>
      </c>
      <c r="AW115" s="45">
        <f ca="1"/>
        <v>82.621175506591783</v>
      </c>
      <c r="AX115" s="45">
        <f ca="1"/>
        <v>76.074038871765083</v>
      </c>
      <c r="AY115" s="45">
        <f ca="1"/>
        <v>56.035015403747593</v>
      </c>
      <c r="AZ115" s="45">
        <f ca="1"/>
        <v>66.705626266479499</v>
      </c>
      <c r="BA115" s="45">
        <f ca="1"/>
        <v>54.280908874511738</v>
      </c>
      <c r="BB115" s="45">
        <f ca="1"/>
        <v>85.27731478881833</v>
      </c>
      <c r="BC115" s="45">
        <f ca="1"/>
        <v>87.202733268737745</v>
      </c>
      <c r="BD115" s="45">
        <f ca="1"/>
        <v>87.37077475738522</v>
      </c>
      <c r="BE115" s="45">
        <f ca="1"/>
        <v>86.194046653747534</v>
      </c>
      <c r="BF115" s="45">
        <f ca="1"/>
        <v>97.24547050476076</v>
      </c>
      <c r="BG115" s="45">
        <f ca="1"/>
        <v>99.523033493041908</v>
      </c>
      <c r="BH115" s="45">
        <f ca="1"/>
        <v>113.56614788055418</v>
      </c>
      <c r="BI115" s="45">
        <f ca="1"/>
        <v>72.089032699584948</v>
      </c>
      <c r="BJ115" s="45">
        <f ca="1"/>
        <v>75.479062911987342</v>
      </c>
      <c r="BK115" s="45">
        <f ca="1"/>
        <v>57.017866699218757</v>
      </c>
      <c r="BL115" s="45">
        <f ca="1"/>
        <v>72.599762298583926</v>
      </c>
      <c r="BM115" s="45">
        <f ca="1"/>
        <v>70.272902145385785</v>
      </c>
      <c r="BN115" s="45">
        <f ca="1"/>
        <v>102.62514581298831</v>
      </c>
      <c r="BO115" s="45">
        <f ca="1"/>
        <v>112.77742922210695</v>
      </c>
      <c r="BP115" s="45">
        <f ca="1"/>
        <v>107.78061944580077</v>
      </c>
      <c r="BQ115" s="45">
        <f ca="1"/>
        <v>81.908959121704072</v>
      </c>
      <c r="BR115" s="45">
        <f ca="1"/>
        <v>79.74008379364011</v>
      </c>
      <c r="BS115" s="45">
        <f ca="1"/>
        <v>126.37895988464356</v>
      </c>
      <c r="BT115" s="45">
        <f ca="1"/>
        <v>96.289740745544464</v>
      </c>
      <c r="BU115" s="45">
        <f ca="1"/>
        <v>101.47312010192871</v>
      </c>
      <c r="BV115" s="45">
        <f ca="1"/>
        <v>110.22329665374758</v>
      </c>
      <c r="BW115" s="45">
        <f ca="1"/>
        <v>139.98426818847656</v>
      </c>
      <c r="BX115" s="45">
        <f ca="1"/>
        <v>117.31016663360595</v>
      </c>
      <c r="BY115" s="45">
        <f ca="1"/>
        <v>70.967011947631818</v>
      </c>
      <c r="BZ115" s="45">
        <f ca="1"/>
        <v>84.788770072936984</v>
      </c>
      <c r="CA115" s="45">
        <f ca="1"/>
        <v>55.314060981750458</v>
      </c>
      <c r="CB115" s="45">
        <f ca="1"/>
        <v>47.830181304931557</v>
      </c>
      <c r="CC115" s="45">
        <f ca="1"/>
        <v>87.073521324157696</v>
      </c>
      <c r="CD115" s="45">
        <f ca="1"/>
        <v>70.607433357238733</v>
      </c>
      <c r="CE115" s="45">
        <f ca="1"/>
        <v>62.109805076599173</v>
      </c>
      <c r="CF115" s="45">
        <f ca="1"/>
        <v>28.018432403564475</v>
      </c>
      <c r="CG115" s="45">
        <f ca="1"/>
        <v>39.540693466186553</v>
      </c>
      <c r="CH115" s="45">
        <f ca="1"/>
        <v>37.438611816406251</v>
      </c>
      <c r="CI115" s="45">
        <f ca="1"/>
        <v>-51.255497474670392</v>
      </c>
      <c r="CJ115" s="45">
        <f ca="1"/>
        <v>-65.693113220214968</v>
      </c>
      <c r="CK115" s="45">
        <f ca="1"/>
        <v>-132.58139861297605</v>
      </c>
      <c r="CL115" s="45">
        <f ca="1"/>
        <v>-71.889570686340335</v>
      </c>
      <c r="CM115" s="45">
        <f ca="1"/>
        <v>-61.347823417663562</v>
      </c>
      <c r="CN115" s="45">
        <f ca="1"/>
        <v>-102.84507125854498</v>
      </c>
      <c r="CO115" s="45">
        <f ca="1"/>
        <v>-75.557190406799236</v>
      </c>
      <c r="CP115" s="45">
        <f ca="1"/>
        <v>-37.391469650268505</v>
      </c>
      <c r="CQ115" s="45">
        <f ca="1"/>
        <v>48.09183960723874</v>
      </c>
      <c r="CR115" s="45">
        <f ca="1"/>
        <v>53.40774243927001</v>
      </c>
      <c r="CS115" s="45">
        <f ca="1"/>
        <v>108.37315140533451</v>
      </c>
      <c r="CT115" s="45">
        <f ca="1"/>
        <v>134.48119095611571</v>
      </c>
      <c r="CU115" s="45">
        <f ca="1"/>
        <v>124.02794098663327</v>
      </c>
      <c r="CV115" s="45">
        <f ca="1"/>
        <v>116.77473974609376</v>
      </c>
      <c r="CW115" s="45">
        <f ca="1"/>
        <v>98.816494918823253</v>
      </c>
      <c r="CX115" s="45">
        <f ca="1"/>
        <v>79.042018539428682</v>
      </c>
      <c r="CY115" s="45">
        <f ca="1"/>
        <v>63.634092323303236</v>
      </c>
      <c r="CZ115" s="45">
        <f ca="1"/>
        <v>48.967183670043937</v>
      </c>
      <c r="DA115" s="45">
        <f ca="1"/>
        <v>38.208366088867194</v>
      </c>
      <c r="DB115" s="45">
        <f ca="1"/>
        <v>32.019801361083978</v>
      </c>
      <c r="DC115" s="45">
        <f ca="1"/>
        <v>32.758684402465832</v>
      </c>
      <c r="DD115" s="45">
        <f ca="1"/>
        <v>38.137898979186986</v>
      </c>
      <c r="DE115" s="45">
        <f ca="1"/>
        <v>38.821707450866683</v>
      </c>
      <c r="DF115" s="45">
        <f ca="1"/>
        <v>39.437803916931159</v>
      </c>
      <c r="DG115" s="45">
        <f ca="1"/>
        <v>38.501365798950189</v>
      </c>
      <c r="DH115" s="45">
        <f ca="1"/>
        <v>31.390305618286163</v>
      </c>
      <c r="DI115" s="45">
        <f ca="1"/>
        <v>26.225895538330093</v>
      </c>
      <c r="DJ115" s="45">
        <f ca="1"/>
        <v>23.137717857360855</v>
      </c>
      <c r="DK115" s="45">
        <f ca="1"/>
        <v>21.70507884216309</v>
      </c>
      <c r="DL115" s="45">
        <f ca="1"/>
        <v>22.931630058288562</v>
      </c>
      <c r="DM115" s="45">
        <f ca="1"/>
        <v>20.845472640991233</v>
      </c>
      <c r="DN115" s="45">
        <f ca="1"/>
        <v>24.873204223632825</v>
      </c>
      <c r="DO115" s="45">
        <f ca="1"/>
        <v>21.028493682861324</v>
      </c>
      <c r="DP115" s="45">
        <f ca="1"/>
        <v>18.527286994934087</v>
      </c>
      <c r="DQ115" s="45">
        <f ca="1"/>
        <v>25.101088798522937</v>
      </c>
      <c r="DR115" s="45">
        <f ca="1"/>
        <v>22.304075637817391</v>
      </c>
      <c r="DS115" s="45">
        <f ca="1"/>
        <v>19.189001083374023</v>
      </c>
      <c r="DT115" s="45">
        <f ca="1"/>
        <v>16.340771881103507</v>
      </c>
      <c r="DU115" s="45">
        <f ca="1"/>
        <v>16.377351318359388</v>
      </c>
      <c r="DV115" s="45">
        <f ca="1"/>
        <v>17.102772132873554</v>
      </c>
      <c r="DW115" s="45">
        <f ca="1"/>
        <v>15.033849716186495</v>
      </c>
      <c r="DX115" s="45">
        <f ca="1"/>
        <v>16.746757591247558</v>
      </c>
      <c r="DY115" s="45">
        <f ca="1"/>
        <v>8.6850679168701106</v>
      </c>
      <c r="DZ115" s="45">
        <f ca="1"/>
        <v>2.8184981613159152</v>
      </c>
      <c r="EA115" s="45">
        <f ca="1"/>
        <v>13.55707424163819</v>
      </c>
      <c r="EB115" s="45">
        <f ca="1"/>
        <v>18.937658020019541</v>
      </c>
      <c r="EC115" s="45">
        <f ca="1"/>
        <v>27.048917358398455</v>
      </c>
      <c r="ED115" s="45">
        <f ca="1"/>
        <v>30.502722366333018</v>
      </c>
      <c r="EE115" s="45">
        <f ca="1"/>
        <v>30.076171844482417</v>
      </c>
      <c r="EF115" s="45">
        <f ca="1"/>
        <v>20.99598108673095</v>
      </c>
      <c r="EG115" s="45">
        <f ca="1"/>
        <v>12.681588752746592</v>
      </c>
      <c r="EH115" s="45">
        <f ca="1"/>
        <v>10.276117713928215</v>
      </c>
      <c r="EI115" s="45">
        <f ca="1"/>
        <v>12.299624511718775</v>
      </c>
      <c r="EJ115" s="45">
        <f ca="1"/>
        <v>9.9704479598999285</v>
      </c>
      <c r="EK115" s="45">
        <f ca="1"/>
        <v>6.3447708435058416</v>
      </c>
      <c r="EL115" s="45">
        <f ca="1"/>
        <v>2.9528933639526542</v>
      </c>
      <c r="EM115" s="45">
        <f ca="1"/>
        <v>-0.34321781921386219</v>
      </c>
      <c r="EN115" s="45">
        <f ca="1"/>
        <v>11.097602775573733</v>
      </c>
      <c r="EO115" s="45">
        <f ca="1"/>
        <v>16.05949852752687</v>
      </c>
      <c r="EP115" s="45">
        <f ca="1"/>
        <v>21.987612396240252</v>
      </c>
      <c r="EQ115" s="45">
        <f ca="1"/>
        <v>21.938212104797344</v>
      </c>
      <c r="ER115" s="45">
        <f ca="1"/>
        <v>25.840760551452632</v>
      </c>
      <c r="ES115" s="45">
        <f ca="1"/>
        <v>24.708812850952171</v>
      </c>
      <c r="ET115" s="45">
        <f ca="1"/>
        <v>19.713865753173849</v>
      </c>
      <c r="EU115" s="45">
        <f ca="1"/>
        <v>23.941213142395014</v>
      </c>
      <c r="EV115" s="45">
        <f ca="1"/>
        <v>25.187792587280256</v>
      </c>
      <c r="EW115" s="45">
        <f ca="1"/>
        <v>19.274926277160631</v>
      </c>
      <c r="EX115" s="45">
        <f ca="1"/>
        <v>23.951582351684578</v>
      </c>
      <c r="EY115" s="45">
        <f ca="1"/>
        <v>25.938574645996084</v>
      </c>
      <c r="EZ115" s="45">
        <f ca="1"/>
        <v>25.346129844665541</v>
      </c>
      <c r="FA115" s="45">
        <f ca="1"/>
        <v>24.079791374206536</v>
      </c>
      <c r="FB115" s="45">
        <f ca="1"/>
        <v>30.012324234008787</v>
      </c>
      <c r="FC115" s="45">
        <f ca="1"/>
        <v>30.716435409545909</v>
      </c>
      <c r="FD115" s="45">
        <f ca="1"/>
        <v>30.452328819274896</v>
      </c>
      <c r="FE115" s="45">
        <f ca="1"/>
        <v>33.82908525085449</v>
      </c>
      <c r="FF115" s="45">
        <f ca="1"/>
        <v>26.920119361877454</v>
      </c>
      <c r="FG115" s="45">
        <f ca="1"/>
        <v>18.427764694213863</v>
      </c>
      <c r="FH115" s="45">
        <f ca="1"/>
        <v>15.248875434875487</v>
      </c>
      <c r="FI115" s="45">
        <f ca="1"/>
        <v>3.2001280899047799</v>
      </c>
      <c r="FJ115" s="45">
        <f ca="1"/>
        <v>6.0438896255492978</v>
      </c>
      <c r="FK115" s="45">
        <f ca="1"/>
        <v>15.59678867340088</v>
      </c>
      <c r="FL115" s="45">
        <f ca="1"/>
        <v>7.6178229598998826</v>
      </c>
      <c r="FM115" s="45">
        <f ca="1"/>
        <v>4.7221629867553645</v>
      </c>
      <c r="FN115" s="45">
        <f ca="1"/>
        <v>-2.8143148956298774</v>
      </c>
      <c r="FO115" s="45">
        <f ca="1"/>
        <v>-0.82615393066407705</v>
      </c>
      <c r="FP115" s="45">
        <f ca="1"/>
        <v>-8.4808514862060349</v>
      </c>
      <c r="FQ115" s="45">
        <f ca="1"/>
        <v>-24.622433715820307</v>
      </c>
      <c r="FR115" s="45">
        <f ca="1"/>
        <v>-29.682949089050254</v>
      </c>
      <c r="FS115" s="45">
        <f ca="1"/>
        <v>-29.49556325531006</v>
      </c>
      <c r="FT115" s="45">
        <f ca="1"/>
        <v>-24.589254219055164</v>
      </c>
      <c r="FU115" s="45">
        <f ca="1"/>
        <v>-23.789927955627434</v>
      </c>
      <c r="FV115" s="45">
        <f ca="1"/>
        <v>-25.055959648132358</v>
      </c>
      <c r="FW115" s="45">
        <f ca="1"/>
        <v>-16.828470947265657</v>
      </c>
      <c r="FX115" s="45">
        <f ca="1"/>
        <v>-16.822029434204097</v>
      </c>
      <c r="FY115" s="45">
        <f ca="1"/>
        <v>-13.079335083007834</v>
      </c>
      <c r="FZ115" s="45">
        <f ca="1"/>
        <v>-15.757594413757317</v>
      </c>
      <c r="GA115" s="45">
        <f ca="1"/>
        <v>-9.2838008346557501</v>
      </c>
      <c r="GB115" s="45">
        <f ca="1"/>
        <v>8.3164279403686692</v>
      </c>
      <c r="GC115" s="45">
        <f ca="1"/>
        <v>12.718705108642553</v>
      </c>
      <c r="GD115" s="45">
        <f ca="1"/>
        <v>9.3240348358154108</v>
      </c>
      <c r="GE115" s="45">
        <f ca="1"/>
        <v>-2.9620767822265464</v>
      </c>
      <c r="GF115" s="45">
        <f ca="1"/>
        <v>-5.7558415298461796</v>
      </c>
      <c r="GG115" s="45">
        <f ca="1"/>
        <v>-0.20478819274902094</v>
      </c>
      <c r="GH115" s="45">
        <f ca="1"/>
        <v>3.130250862121585</v>
      </c>
      <c r="GI115" s="45">
        <f ca="1"/>
        <v>4.6549407958984261</v>
      </c>
      <c r="GJ115" s="45">
        <f ca="1"/>
        <v>7.8508898010254029</v>
      </c>
      <c r="GK115" s="45">
        <f ca="1"/>
        <v>7.3083520050048492</v>
      </c>
      <c r="GL115" s="45">
        <f ca="1"/>
        <v>8.3839731826782042</v>
      </c>
      <c r="GM115" s="45">
        <f ca="1"/>
        <v>-4.3486095581054656</v>
      </c>
      <c r="GN115" s="45">
        <f ca="1"/>
        <v>-11.006449546813968</v>
      </c>
      <c r="GO115" s="45">
        <f ca="1"/>
        <v>-14.736286331176757</v>
      </c>
      <c r="GP115" s="45">
        <f ca="1"/>
        <v>-11.938425827026379</v>
      </c>
      <c r="GQ115" s="45">
        <f ca="1"/>
        <v>-8.8379279479980255</v>
      </c>
      <c r="GR115" s="45">
        <f ca="1"/>
        <v>-10.347024147033665</v>
      </c>
      <c r="GS115" s="45">
        <f ca="1"/>
        <v>-13.5956198730469</v>
      </c>
      <c r="GT115" s="45">
        <f ca="1"/>
        <v>-7.3636274948119933</v>
      </c>
      <c r="GU115" s="45">
        <f ca="1"/>
        <v>-12.660776252746587</v>
      </c>
      <c r="GV115" s="45">
        <f ca="1"/>
        <v>-14.848906486511197</v>
      </c>
      <c r="GW115" s="45">
        <f ca="1"/>
        <v>-13.715817390441913</v>
      </c>
      <c r="GX115" s="45">
        <f ca="1"/>
        <v>-5.4291000976562032</v>
      </c>
      <c r="GY115" s="45">
        <f ca="1"/>
        <v>-5.8906229095458684</v>
      </c>
      <c r="GZ115" s="45">
        <f ca="1"/>
        <v>-8.3259128036499135</v>
      </c>
      <c r="HA115" s="45">
        <f ca="1"/>
        <v>-8.3028903808593952</v>
      </c>
      <c r="HB115" s="45">
        <f ca="1"/>
        <v>-8.4478467330932858</v>
      </c>
      <c r="HC115" s="45">
        <f ca="1"/>
        <v>-4.849070121765152</v>
      </c>
      <c r="HD115" s="45">
        <f ca="1"/>
        <v>-16.007569824218763</v>
      </c>
      <c r="HE115" s="45">
        <f ca="1"/>
        <v>-18.299631217956545</v>
      </c>
      <c r="HF115" s="45">
        <f ca="1"/>
        <v>-27.188189712524405</v>
      </c>
      <c r="HG115" s="45">
        <f ca="1"/>
        <v>-33.817497795104998</v>
      </c>
      <c r="HH115" s="45">
        <f ca="1"/>
        <v>-31.960838165283235</v>
      </c>
      <c r="HI115" s="45">
        <f ca="1"/>
        <v>-32.842242095947256</v>
      </c>
      <c r="HJ115" s="45">
        <f ca="1"/>
        <v>-37.463126846313457</v>
      </c>
      <c r="HK115" s="45">
        <f ca="1"/>
        <v>-22.043769508361805</v>
      </c>
      <c r="HL115" s="45">
        <f ca="1"/>
        <v>-13.261673912048366</v>
      </c>
      <c r="HM115" s="45">
        <f ca="1"/>
        <v>-1.6330718612670694</v>
      </c>
      <c r="HN115" s="45">
        <f ca="1"/>
        <v>2.9209797515869127</v>
      </c>
      <c r="HO115" s="45">
        <f ca="1"/>
        <v>5.449184883117681</v>
      </c>
      <c r="HP115" s="45">
        <f ca="1"/>
        <v>17.013623718261698</v>
      </c>
      <c r="HQ115" s="45">
        <f ca="1"/>
        <v>-19.121566200256382</v>
      </c>
      <c r="HR115" s="45">
        <f ca="1"/>
        <v>-19.912454933166515</v>
      </c>
      <c r="HS115" s="45">
        <f ca="1"/>
        <v>-18.110128753662138</v>
      </c>
      <c r="HT115" s="45">
        <f ca="1"/>
        <v>-17.50396908569337</v>
      </c>
      <c r="HU115" s="45">
        <f ca="1"/>
        <v>-3.8277897567749051</v>
      </c>
      <c r="HV115" s="45">
        <f ca="1"/>
        <v>-10.105788726806651</v>
      </c>
      <c r="HW115" s="45">
        <f ca="1"/>
        <v>-6.4571707534790335</v>
      </c>
      <c r="HX115" s="45">
        <f ca="1"/>
        <v>-2.0122830505370928</v>
      </c>
      <c r="HY115" s="45">
        <f ca="1"/>
        <v>-1.8654779586792074</v>
      </c>
      <c r="HZ115" s="45">
        <f ca="1"/>
        <v>-3.3455379638671729</v>
      </c>
      <c r="IA115" s="45">
        <f ca="1"/>
        <v>10.410940780639635</v>
      </c>
      <c r="IB115" s="45">
        <f ca="1"/>
        <v>20.160392684936539</v>
      </c>
      <c r="IC115" s="45">
        <f ca="1"/>
        <v>31.51561279296871</v>
      </c>
      <c r="ID115" s="45">
        <f ca="1"/>
        <v>24.733532180786113</v>
      </c>
      <c r="IE115" s="45">
        <f ca="1"/>
        <v>23.407371040344259</v>
      </c>
      <c r="IF115" s="45">
        <f ca="1"/>
        <v>19.077039314270053</v>
      </c>
      <c r="IG115" s="45">
        <f ca="1"/>
        <v>1.2488347854614403</v>
      </c>
      <c r="IH115" s="45">
        <f ca="1"/>
        <v>2.1476893997192406</v>
      </c>
      <c r="II115" s="45">
        <f ca="1"/>
        <v>-3.4075269927977843</v>
      </c>
      <c r="IJ115" s="45">
        <f ca="1"/>
        <v>-7.9114229202270394</v>
      </c>
      <c r="IK115" s="45">
        <f ca="1"/>
        <v>-7.586148078918427</v>
      </c>
      <c r="IL115" s="45">
        <f ca="1"/>
        <v>12.207503669738742</v>
      </c>
      <c r="IM115" s="45">
        <f ca="1"/>
        <v>14.603752441406243</v>
      </c>
      <c r="IN115" s="45">
        <f ca="1"/>
        <v>2.0424386444091738</v>
      </c>
      <c r="IO115" s="45">
        <f ca="1"/>
        <v>9.3801835556030255</v>
      </c>
      <c r="IP115" s="45">
        <f ca="1"/>
        <v>-5.3030245208740325</v>
      </c>
      <c r="IQ115" s="45">
        <f ca="1"/>
        <v>-8.4857364501953043</v>
      </c>
      <c r="IR115" s="45">
        <f ca="1"/>
        <v>-51.570287857055689</v>
      </c>
      <c r="IS115" s="45">
        <f ca="1"/>
        <v>-50.776113372802712</v>
      </c>
      <c r="IT115" s="45">
        <f ca="1"/>
        <v>-31.349452262878401</v>
      </c>
      <c r="IU115" s="45">
        <f ca="1"/>
        <v>-15.832878265380828</v>
      </c>
      <c r="IV115" s="45">
        <f ca="1"/>
        <v>-22.689625167846685</v>
      </c>
      <c r="IW115" s="45">
        <f ca="1"/>
        <v>-6.6432494506835837</v>
      </c>
      <c r="IX115" s="45">
        <f ca="1"/>
        <v>-3.7502664184570449</v>
      </c>
      <c r="IY115" s="45">
        <f ca="1"/>
        <v>0.92458292388917585</v>
      </c>
      <c r="IZ115" s="45">
        <f ca="1"/>
        <v>-8.8650406036377092</v>
      </c>
      <c r="JA115" s="45">
        <f ca="1"/>
        <v>-14.617369644165024</v>
      </c>
      <c r="JB115" s="45">
        <f ca="1"/>
        <v>-17.504495460510242</v>
      </c>
      <c r="JC115" s="45">
        <f ca="1"/>
        <v>-17.42349866485597</v>
      </c>
      <c r="JD115" s="45">
        <f ca="1"/>
        <v>-24.640699722290037</v>
      </c>
      <c r="JE115" s="45">
        <f ca="1"/>
        <v>-14.424471382141149</v>
      </c>
      <c r="JF115" s="45">
        <f ca="1"/>
        <v>-8.0760118560790772</v>
      </c>
      <c r="JG115" s="45">
        <f ca="1"/>
        <v>-5.3090954132079844</v>
      </c>
      <c r="JH115" s="45">
        <f ca="1"/>
        <v>-5.4542429580688463</v>
      </c>
      <c r="JI115" s="45">
        <f ca="1"/>
        <v>-8.0674794311523215</v>
      </c>
      <c r="JJ115" s="45">
        <f ca="1"/>
        <v>-19.023253532409683</v>
      </c>
      <c r="JK115" s="45">
        <f ca="1"/>
        <v>-23.291465934753404</v>
      </c>
      <c r="JL115" s="45">
        <f ca="1"/>
        <v>-12.27754359436031</v>
      </c>
      <c r="JM115" s="45">
        <f ca="1"/>
        <v>-4.3179146118164056</v>
      </c>
      <c r="JN115" s="45">
        <f ca="1"/>
        <v>2.34495187377928</v>
      </c>
      <c r="JO115" s="45">
        <f ca="1"/>
        <v>9.0761718063354238</v>
      </c>
      <c r="JP115" s="45">
        <f ca="1"/>
        <v>10.045171371459958</v>
      </c>
      <c r="JQ115" s="45">
        <f ca="1"/>
        <v>14.61804495239258</v>
      </c>
      <c r="JR115" s="45">
        <f ca="1"/>
        <v>-6.9539860610962023</v>
      </c>
      <c r="JS115" s="45">
        <f ca="1"/>
        <v>-12.035860084533681</v>
      </c>
      <c r="JT115" s="45">
        <f ca="1"/>
        <v>-21.097617904663139</v>
      </c>
      <c r="JU115" s="45">
        <f ca="1"/>
        <v>-14.67490380859374</v>
      </c>
      <c r="JV115" s="45">
        <f ca="1"/>
        <v>-11.066371551513669</v>
      </c>
      <c r="JW115" s="45">
        <f ca="1"/>
        <v>-10.394173263549845</v>
      </c>
      <c r="JX115" s="45">
        <f ca="1"/>
        <v>-2.4470409545898519</v>
      </c>
      <c r="JY115" s="45">
        <f ca="1"/>
        <v>2.1194881820678688</v>
      </c>
      <c r="JZ115" s="45">
        <f ca="1"/>
        <v>-13.518894035339372</v>
      </c>
      <c r="KA115" s="45">
        <f ca="1"/>
        <v>-33.771722778320338</v>
      </c>
      <c r="KB115" s="45">
        <f ca="1"/>
        <v>-37.842337898254357</v>
      </c>
      <c r="KC115" s="45">
        <f ca="1"/>
        <v>-40.265313308715804</v>
      </c>
      <c r="KD115" s="45">
        <f ca="1"/>
        <v>-48.019566146850593</v>
      </c>
      <c r="KE115" s="45">
        <f ca="1"/>
        <v>-35.987175369262729</v>
      </c>
      <c r="KF115" s="45">
        <f ca="1"/>
        <v>-37.224053375244125</v>
      </c>
      <c r="KG115" s="45">
        <f ca="1"/>
        <v>-37.170159973144507</v>
      </c>
      <c r="KH115" s="45">
        <f ca="1"/>
        <v>-47.118807739257818</v>
      </c>
      <c r="KI115" s="45">
        <f ca="1"/>
        <v>-55.653411521911607</v>
      </c>
      <c r="KJ115" s="45">
        <f ca="1"/>
        <v>-54.182965171813976</v>
      </c>
      <c r="KK115" s="45">
        <f ca="1"/>
        <v>-64.653020423889188</v>
      </c>
      <c r="KL115" s="45">
        <f ca="1"/>
        <v>-70.596674331665042</v>
      </c>
      <c r="KM115" s="45">
        <f ca="1"/>
        <v>-56.199985954284671</v>
      </c>
      <c r="KN115" s="45">
        <f ca="1"/>
        <v>-73.689603935241678</v>
      </c>
      <c r="KO115" s="45">
        <f ca="1"/>
        <v>-74.589448509216311</v>
      </c>
      <c r="KP115" s="45">
        <f ca="1"/>
        <v>-79.677663337707486</v>
      </c>
      <c r="KQ115" s="45">
        <f ca="1"/>
        <v>-88.475452148437512</v>
      </c>
      <c r="KR115" s="45">
        <f ca="1"/>
        <v>-98.761591903686508</v>
      </c>
      <c r="KS115" s="45">
        <f ca="1"/>
        <v>-75.361416984558105</v>
      </c>
      <c r="KT115" s="45">
        <f ca="1"/>
        <v>-69.294103790283145</v>
      </c>
      <c r="KU115" s="45">
        <f ca="1"/>
        <v>-74.852701850891094</v>
      </c>
      <c r="KV115" s="45">
        <f ca="1"/>
        <v>-65.168182411193811</v>
      </c>
      <c r="KW115" s="45">
        <f ca="1"/>
        <v>-65.020902732849095</v>
      </c>
      <c r="KX115" s="45">
        <f ca="1"/>
        <v>-65.029518463134764</v>
      </c>
      <c r="KY115" s="45">
        <f ca="1"/>
        <v>-77.691206489563001</v>
      </c>
      <c r="KZ115" s="45">
        <f ca="1"/>
        <v>-85.043132202148399</v>
      </c>
      <c r="LA115" s="45">
        <f ca="1"/>
        <v>-89.761745063781746</v>
      </c>
      <c r="LB115" s="45">
        <f ca="1"/>
        <v>-106.0795867919922</v>
      </c>
      <c r="LC115" s="45">
        <f ca="1"/>
        <v>-114.71636997222899</v>
      </c>
      <c r="LD115" s="45">
        <f ca="1"/>
        <v>-96.116332817077648</v>
      </c>
      <c r="LE115" s="45">
        <f ca="1"/>
        <v>-86.741773277282732</v>
      </c>
      <c r="LF115" s="45">
        <f ca="1"/>
        <v>-86.357848434448215</v>
      </c>
      <c r="LG115" s="45">
        <f ca="1"/>
        <v>-85.747354797363272</v>
      </c>
      <c r="LH115" s="45">
        <f ca="1"/>
        <v>-93.594911476135223</v>
      </c>
      <c r="LI115" s="45">
        <f ca="1"/>
        <v>-100.40620605468749</v>
      </c>
      <c r="LJ115" s="45">
        <f ca="1"/>
        <v>-113.20480342864988</v>
      </c>
      <c r="LK115" s="45">
        <f ca="1"/>
        <v>-103.69759941864015</v>
      </c>
      <c r="LL115" s="45">
        <f ca="1"/>
        <v>-91.381034080505373</v>
      </c>
      <c r="LM115" s="45">
        <f ca="1"/>
        <v>-84.774114776611299</v>
      </c>
      <c r="LN115" s="45">
        <f ca="1"/>
        <v>-82.759928092956528</v>
      </c>
      <c r="LO115" s="45">
        <f ca="1"/>
        <v>-78.76627980804443</v>
      </c>
      <c r="LP115" s="45">
        <f ca="1"/>
        <v>-76.596429946899406</v>
      </c>
      <c r="LQ115" s="45">
        <f ca="1"/>
        <v>-63.899218063354482</v>
      </c>
      <c r="LR115" s="45">
        <f ca="1"/>
        <v>-67.426299980163577</v>
      </c>
      <c r="LS115" s="45">
        <f ca="1"/>
        <v>-77.857791633605927</v>
      </c>
      <c r="LT115" s="45">
        <f ca="1"/>
        <v>-82.673617164611812</v>
      </c>
      <c r="LU115" s="45">
        <f ca="1"/>
        <v>-89.766202323913575</v>
      </c>
      <c r="LV115" s="45">
        <f ca="1"/>
        <v>-87.812088287353504</v>
      </c>
      <c r="LW115" s="45">
        <f ca="1"/>
        <v>-88.557047935485855</v>
      </c>
      <c r="LX115" s="45">
        <f ca="1"/>
        <v>-81.595713188171374</v>
      </c>
      <c r="LY115" s="45">
        <f ca="1"/>
        <v>-77.59044995880123</v>
      </c>
      <c r="LZ115" s="45">
        <f ca="1"/>
        <v>-67.150255050659212</v>
      </c>
      <c r="MA115" s="45">
        <f ca="1"/>
        <v>-54.105383285522464</v>
      </c>
      <c r="MB115" s="45">
        <f ca="1"/>
        <v>-76.305923171997051</v>
      </c>
      <c r="MC115" s="45">
        <f ca="1"/>
        <v>-89.85080438232427</v>
      </c>
      <c r="MD115" s="45">
        <f ca="1"/>
        <v>-95.052569824218722</v>
      </c>
      <c r="ME115" s="45">
        <f ca="1"/>
        <v>-96.865093505859363</v>
      </c>
      <c r="MF115" s="45">
        <f ca="1"/>
        <v>-120.27915525054931</v>
      </c>
      <c r="MG115" s="45">
        <f ca="1"/>
        <v>-120.56909186553958</v>
      </c>
      <c r="MH115" s="45">
        <f ca="1"/>
        <v>-111.57876213073729</v>
      </c>
      <c r="MI115" s="45">
        <f ca="1"/>
        <v>-95.561010025024416</v>
      </c>
      <c r="MJ115" s="45">
        <f ca="1"/>
        <v>-76.534272201538101</v>
      </c>
      <c r="MK115" s="45">
        <f ca="1"/>
        <v>-76.946882125854529</v>
      </c>
      <c r="ML115" s="45">
        <f ca="1"/>
        <v>-76.22591684722903</v>
      </c>
      <c r="MM115" s="45">
        <f ca="1"/>
        <v>-65.285295578002945</v>
      </c>
      <c r="MN115" s="45">
        <f ca="1"/>
        <v>-74.189854164123574</v>
      </c>
      <c r="MO115" s="45">
        <f ca="1"/>
        <v>-79.520244941711439</v>
      </c>
      <c r="MP115" s="45">
        <f ca="1"/>
        <v>-99.475301406860297</v>
      </c>
      <c r="MQ115" s="45">
        <f ca="1"/>
        <v>-123.90519638824463</v>
      </c>
      <c r="MR115" s="45">
        <f ca="1"/>
        <v>-123.71582899475095</v>
      </c>
      <c r="MS115" s="45">
        <f ca="1"/>
        <v>-112.7534897384644</v>
      </c>
      <c r="MT115" s="45">
        <f ca="1"/>
        <v>-80.800636138915991</v>
      </c>
      <c r="MU115" s="45">
        <f ca="1"/>
        <v>-85.826993400573713</v>
      </c>
      <c r="MV115" s="45">
        <f ca="1"/>
        <v>-87.060481407165582</v>
      </c>
      <c r="MW115" s="45">
        <f ca="1"/>
        <v>-62.027144912719734</v>
      </c>
      <c r="MX115" s="45">
        <f ca="1"/>
        <v>-59.841419570922881</v>
      </c>
      <c r="MY115" s="45">
        <f ca="1"/>
        <v>-67.54304405212406</v>
      </c>
      <c r="MZ115" s="45">
        <f ca="1"/>
        <v>-87.999626800537101</v>
      </c>
      <c r="NA115" s="45">
        <f ca="1"/>
        <v>-105.68180500793454</v>
      </c>
      <c r="NB115" s="45">
        <f ca="1"/>
        <v>-97.746786041259782</v>
      </c>
      <c r="NC115" s="45">
        <f ca="1"/>
        <v>-91.611367301940902</v>
      </c>
      <c r="ND115" s="45">
        <f ca="1"/>
        <v>-82.025344093322758</v>
      </c>
      <c r="NE115" s="45">
        <f ca="1"/>
        <v>-76.296013763427766</v>
      </c>
      <c r="NF115" s="45">
        <f ca="1"/>
        <v>-88.352254310607918</v>
      </c>
      <c r="NG115" s="45">
        <f ca="1"/>
        <v>-78.694545585632341</v>
      </c>
      <c r="NH115" s="45">
        <f ca="1"/>
        <v>-69.448068832397439</v>
      </c>
      <c r="NI115" s="45">
        <f ca="1"/>
        <v>-69.611563163757296</v>
      </c>
      <c r="NJ115" s="45">
        <f ca="1"/>
        <v>-94.05014660644531</v>
      </c>
      <c r="NK115" s="45">
        <f ca="1"/>
        <v>-106.00980415344236</v>
      </c>
      <c r="NL115" s="45">
        <f ca="1"/>
        <v>-93.238353713989227</v>
      </c>
      <c r="NM115" s="45">
        <f ca="1"/>
        <v>-59.563505485534677</v>
      </c>
      <c r="NN115" s="45">
        <f ca="1"/>
        <v>-71.287846992492689</v>
      </c>
      <c r="NO115" s="45">
        <f ca="1"/>
        <v>-84.735875488281295</v>
      </c>
      <c r="NP115" s="45">
        <f ca="1"/>
        <v>-69.447267814636234</v>
      </c>
      <c r="NQ115" s="45">
        <f ca="1"/>
        <v>-63.263508354187024</v>
      </c>
      <c r="NR115" s="45">
        <f ca="1"/>
        <v>-87.515819480896027</v>
      </c>
      <c r="NS115" s="45">
        <f ca="1"/>
        <v>-104.62924922180173</v>
      </c>
      <c r="NT115" s="45">
        <f ca="1"/>
        <v>-96.989833168029747</v>
      </c>
      <c r="NU115" s="45">
        <f ca="1"/>
        <v>-95.200046607971217</v>
      </c>
      <c r="NV115" s="45">
        <f ca="1"/>
        <v>-106.75096704101566</v>
      </c>
      <c r="NW115" s="45">
        <f ca="1"/>
        <v>-114.77414566802975</v>
      </c>
      <c r="NX115" s="45">
        <f ca="1"/>
        <v>-107.34011553192141</v>
      </c>
      <c r="NY115" s="45">
        <f ca="1"/>
        <v>-83.312877578735367</v>
      </c>
      <c r="NZ115" s="45">
        <f ca="1"/>
        <v>-85.547839134216304</v>
      </c>
      <c r="OA115" s="45">
        <f ca="1"/>
        <v>-87.404070503234834</v>
      </c>
      <c r="OB115" s="45">
        <f ca="1"/>
        <v>-75.960177955627444</v>
      </c>
      <c r="OC115" s="45">
        <f ca="1"/>
        <v>-96.218451927185072</v>
      </c>
      <c r="OD115" s="45">
        <f ca="1"/>
        <v>-91.502591331481938</v>
      </c>
      <c r="OE115" s="45">
        <f ca="1"/>
        <v>-81.472830390930199</v>
      </c>
      <c r="OF115" s="45">
        <f ca="1"/>
        <v>-77.251960189819329</v>
      </c>
      <c r="OG115" s="45">
        <f ca="1"/>
        <v>-70.462673927307094</v>
      </c>
      <c r="OH115" s="45">
        <f ca="1"/>
        <v>-84.51164389801022</v>
      </c>
      <c r="OI115" s="45">
        <f ca="1"/>
        <v>-87.376999526977556</v>
      </c>
      <c r="OJ115" s="45">
        <f ca="1"/>
        <v>-111.6548993530273</v>
      </c>
      <c r="OK115" s="45">
        <f ca="1"/>
        <v>-122.71238182067873</v>
      </c>
      <c r="OL115" s="45">
        <f ca="1"/>
        <v>-91.558719238281242</v>
      </c>
      <c r="OM115" s="45">
        <f ca="1"/>
        <v>-66.378982627868652</v>
      </c>
      <c r="ON115" s="45">
        <f ca="1"/>
        <v>-73.099543540954585</v>
      </c>
      <c r="OO115" s="45">
        <f ca="1"/>
        <v>-77.543747886657741</v>
      </c>
      <c r="OP115" s="45">
        <f ca="1"/>
        <v>-78.447159347534182</v>
      </c>
      <c r="OQ115" s="45">
        <f ca="1"/>
        <v>-94.27318090820313</v>
      </c>
      <c r="OR115" s="45">
        <f ca="1"/>
        <v>-86.272545700073238</v>
      </c>
      <c r="OS115" s="45">
        <f ca="1"/>
        <v>-85.840527862548868</v>
      </c>
      <c r="OT115" s="45">
        <f ca="1"/>
        <v>-91.498321090698255</v>
      </c>
      <c r="OU115" s="45">
        <f ca="1"/>
        <v>-94.51563513946536</v>
      </c>
      <c r="OV115" s="45">
        <f ca="1"/>
        <v>-92.809862258911153</v>
      </c>
      <c r="OW115" s="45">
        <f ca="1"/>
        <v>-71.303494087219235</v>
      </c>
      <c r="OX115" s="45">
        <f ca="1"/>
        <v>-85.273769104003861</v>
      </c>
      <c r="OY115" s="45">
        <f ca="1"/>
        <v>-126.76134198760985</v>
      </c>
      <c r="OZ115" s="45">
        <f ca="1"/>
        <v>-128.53109790039065</v>
      </c>
      <c r="PA115" s="45">
        <f ca="1"/>
        <v>-141.31162885284425</v>
      </c>
      <c r="PB115" s="45">
        <f ca="1"/>
        <v>-139.52364331054684</v>
      </c>
      <c r="PC115" s="45">
        <f ca="1"/>
        <v>-136.30346155548096</v>
      </c>
      <c r="PD115" s="45">
        <f ca="1"/>
        <v>-116.94700904083254</v>
      </c>
      <c r="PE115" s="45">
        <f ca="1"/>
        <v>-87.048732124328637</v>
      </c>
      <c r="PF115" s="45">
        <f ca="1"/>
        <v>-85.643072845459017</v>
      </c>
      <c r="PG115" s="45">
        <f ca="1"/>
        <v>-70.234394851684556</v>
      </c>
      <c r="PH115" s="45">
        <f ca="1"/>
        <v>-66.357361419677773</v>
      </c>
      <c r="PI115" s="45">
        <f ca="1"/>
        <v>-57.312039916992148</v>
      </c>
      <c r="PJ115" s="45">
        <f ca="1"/>
        <v>-58.71387635040287</v>
      </c>
      <c r="PK115" s="45">
        <f ca="1"/>
        <v>-80.05937943267827</v>
      </c>
      <c r="PL115" s="45">
        <f ca="1"/>
        <v>-76.561541961669889</v>
      </c>
      <c r="PM115" s="45">
        <f ca="1"/>
        <v>-79.985688728332491</v>
      </c>
      <c r="PN115" s="45">
        <f ca="1"/>
        <v>-107.78568588256837</v>
      </c>
      <c r="PO115" s="45">
        <f ca="1"/>
        <v>-92.932066856384267</v>
      </c>
      <c r="PP115" s="45">
        <f ca="1"/>
        <v>-98.014865707397462</v>
      </c>
      <c r="PQ115" s="45">
        <f ca="1"/>
        <v>-98.083499610900901</v>
      </c>
      <c r="PR115" s="45">
        <f ca="1"/>
        <v>-73.475203552246114</v>
      </c>
      <c r="PS115" s="45">
        <f ca="1"/>
        <v>-70.477171768188441</v>
      </c>
      <c r="PT115" s="45">
        <f ca="1"/>
        <v>-68.76959370422361</v>
      </c>
      <c r="PU115" s="45">
        <f ca="1"/>
        <v>-59.631747909545879</v>
      </c>
      <c r="PV115" s="45">
        <f ca="1"/>
        <v>-37.181618362426775</v>
      </c>
      <c r="PW115" s="45">
        <f ca="1"/>
        <v>-28.301884788513178</v>
      </c>
      <c r="PX115" s="45">
        <f ca="1"/>
        <v>-38.896460258483899</v>
      </c>
      <c r="PY115" s="45">
        <f ca="1"/>
        <v>-39.183614471435533</v>
      </c>
      <c r="PZ115" s="45">
        <f ca="1"/>
        <v>-30.331386138916002</v>
      </c>
      <c r="QA115" s="45">
        <f ca="1"/>
        <v>-36.276390129089407</v>
      </c>
      <c r="QB115" s="45">
        <f ca="1"/>
        <v>-63.4987379684448</v>
      </c>
      <c r="QC115" s="45">
        <f ca="1"/>
        <v>-66.884285812377925</v>
      </c>
      <c r="QD115" s="45">
        <f ca="1"/>
        <v>-72.873786895751948</v>
      </c>
      <c r="QE115" s="45">
        <f ca="1"/>
        <v>-80.378494407653818</v>
      </c>
      <c r="QF115" s="45">
        <f ca="1"/>
        <v>-65.44879520416265</v>
      </c>
      <c r="QG115" s="45">
        <f ca="1"/>
        <v>-69.739392829894996</v>
      </c>
      <c r="QH115" s="45">
        <f ca="1"/>
        <v>-66.542639602661154</v>
      </c>
      <c r="QI115" s="45">
        <f ca="1"/>
        <v>-58.486974174499494</v>
      </c>
      <c r="QJ115" s="45">
        <f ca="1"/>
        <v>-72.127818840026862</v>
      </c>
      <c r="QK115" s="45">
        <f ca="1"/>
        <v>-69.295988029479986</v>
      </c>
      <c r="QL115" s="45">
        <f ca="1"/>
        <v>-55.11351759338379</v>
      </c>
      <c r="QM115" s="45">
        <f ca="1"/>
        <v>-65.672809745788584</v>
      </c>
      <c r="QN115" s="45">
        <f ca="1"/>
        <v>-65.503733551025334</v>
      </c>
      <c r="QO115" s="45">
        <f ca="1"/>
        <v>-73.021593452453601</v>
      </c>
      <c r="QP115" s="45">
        <f ca="1"/>
        <v>-79.398972534179677</v>
      </c>
      <c r="QQ115" s="45">
        <f ca="1"/>
        <v>-63.899144577026334</v>
      </c>
      <c r="QR115" s="45">
        <f ca="1"/>
        <v>-73.839780563354509</v>
      </c>
      <c r="QS115" s="45">
        <f ca="1"/>
        <v>-82.156325721740757</v>
      </c>
      <c r="QT115" s="45">
        <f ca="1"/>
        <v>-74.322850692749</v>
      </c>
      <c r="QU115" s="45">
        <f ca="1"/>
        <v>-59.845450134277314</v>
      </c>
      <c r="QV115" s="45">
        <f ca="1"/>
        <v>-61.227113998413074</v>
      </c>
      <c r="QW115" s="45">
        <f ca="1"/>
        <v>-68.297184486389142</v>
      </c>
      <c r="QX115" s="45">
        <f ca="1"/>
        <v>-75.075190979003935</v>
      </c>
      <c r="QY115" s="45">
        <f ca="1"/>
        <v>-81.970340522766094</v>
      </c>
      <c r="QZ115" s="45">
        <f ca="1"/>
        <v>-70.448423812866167</v>
      </c>
      <c r="RA115" s="45">
        <f ca="1"/>
        <v>-75.565326492309623</v>
      </c>
      <c r="RB115" s="45">
        <f ca="1"/>
        <v>-100.89360652923585</v>
      </c>
      <c r="RC115" s="45">
        <f ca="1"/>
        <v>-100.61588049316407</v>
      </c>
      <c r="RD115" s="45">
        <f ca="1"/>
        <v>-82.916553276062018</v>
      </c>
      <c r="RE115" s="45">
        <f ca="1"/>
        <v>-82.150602890014682</v>
      </c>
      <c r="RF115" s="45">
        <f ca="1"/>
        <v>-83.089808624267619</v>
      </c>
      <c r="RG115" s="45">
        <f ca="1"/>
        <v>-87.102265289306615</v>
      </c>
      <c r="RH115" s="45">
        <f ca="1"/>
        <v>-96.239962409973145</v>
      </c>
      <c r="RI115" s="45">
        <f ca="1"/>
        <v>-91.922465744018552</v>
      </c>
      <c r="RJ115" s="45">
        <f ca="1"/>
        <v>-103.01170932006835</v>
      </c>
      <c r="RK115" s="45">
        <f ca="1"/>
        <v>-104.0649976577759</v>
      </c>
      <c r="RL115" s="45">
        <f ca="1"/>
        <v>-91.531836860656767</v>
      </c>
      <c r="RM115" s="45">
        <f ca="1"/>
        <v>-90.712883186340321</v>
      </c>
      <c r="RN115" s="45">
        <f ca="1"/>
        <v>-99.802647155761747</v>
      </c>
      <c r="RO115" s="45">
        <f ca="1"/>
        <v>-103.23374838256831</v>
      </c>
      <c r="RP115" s="45">
        <f ca="1"/>
        <v>-104.71209447479248</v>
      </c>
      <c r="RQ115" s="45">
        <f ca="1"/>
        <v>-103.38923578643795</v>
      </c>
      <c r="RR115" s="45">
        <f ca="1"/>
        <v>-103.5305131225586</v>
      </c>
      <c r="RS115" s="45">
        <f ca="1"/>
        <v>-100.67197402191164</v>
      </c>
      <c r="RT115" s="45">
        <f ca="1"/>
        <v>-90.861297851562483</v>
      </c>
      <c r="RU115" s="45">
        <f ca="1"/>
        <v>-80.075622894287108</v>
      </c>
      <c r="RV115" s="45">
        <f ca="1"/>
        <v>-73.057132461547837</v>
      </c>
      <c r="RW115" s="45">
        <f ca="1"/>
        <v>-75.440527473449663</v>
      </c>
      <c r="RX115" s="45">
        <f ca="1"/>
        <v>-71.058805679321324</v>
      </c>
      <c r="RY115" s="45">
        <f ca="1"/>
        <v>-57.401010284423819</v>
      </c>
      <c r="RZ115" s="45">
        <f ca="1"/>
        <v>-53.981793121337887</v>
      </c>
      <c r="SA115" s="45">
        <f ca="1"/>
        <v>-54.882156616210921</v>
      </c>
      <c r="SB115" s="45">
        <f ca="1"/>
        <v>-59.828661170959435</v>
      </c>
      <c r="SC115" s="45">
        <f ca="1"/>
        <v>-67.304119392395023</v>
      </c>
      <c r="SD115" s="45">
        <f ca="1"/>
        <v>-62.960734855651879</v>
      </c>
      <c r="SE115" s="45">
        <f ca="1"/>
        <v>-68.965556053161663</v>
      </c>
      <c r="SF115" s="45">
        <f ca="1"/>
        <v>-67.448009071350043</v>
      </c>
      <c r="SG115" s="45">
        <f ca="1"/>
        <v>-68.963423652648942</v>
      </c>
      <c r="SH115" s="45">
        <f ca="1"/>
        <v>-59.147840911865217</v>
      </c>
      <c r="SI115" s="45">
        <f ca="1"/>
        <v>-34.129334274292034</v>
      </c>
      <c r="SJ115" s="45">
        <f ca="1"/>
        <v>-33.555717422485372</v>
      </c>
      <c r="SK115" s="45">
        <f ca="1"/>
        <v>-36.242097541809073</v>
      </c>
      <c r="SL115" s="45">
        <f ca="1"/>
        <v>-40.456088623046924</v>
      </c>
      <c r="SM115" s="45">
        <f ca="1"/>
        <v>-43.447569442749057</v>
      </c>
      <c r="SN115" s="45">
        <f ca="1"/>
        <v>-30.52893656921384</v>
      </c>
      <c r="SO115" s="45">
        <f ca="1"/>
        <v>-28.982063674926735</v>
      </c>
      <c r="SP115" s="45">
        <f ca="1"/>
        <v>-34.703235725402806</v>
      </c>
      <c r="SQ115" s="45">
        <f ca="1"/>
        <v>-28.414855087280273</v>
      </c>
      <c r="SR115" s="45">
        <f ca="1"/>
        <v>-26.615789108276317</v>
      </c>
      <c r="SS115" s="45">
        <f ca="1"/>
        <v>-23.407376258850093</v>
      </c>
      <c r="ST115" s="45">
        <f ca="1"/>
        <v>-35.934879257202169</v>
      </c>
      <c r="SU115" s="45">
        <f ca="1"/>
        <v>-36.167884712219177</v>
      </c>
      <c r="SV115" s="45">
        <f ca="1"/>
        <v>-42.241039878845243</v>
      </c>
    </row>
    <row r="116" spans="3:516" x14ac:dyDescent="0.25">
      <c r="C116" s="46" t="s">
        <v>517</v>
      </c>
      <c r="F116" s="45" cm="1">
        <f t="array" aca="1" ref="F116" ca="1">MIN(IFERROR(IF(OFFSET(bHist!$A$1,_xlfn.XMATCH($C$112,bHist!B:B,0)-1,3,1,500)=0,"-",OFFSET(bHist!$A$1,_xlfn.XMATCH($C$112,bHist!B:B,0)-1,3,1,500))-IF(OFFSET(bHist!$A$1,_xlfn.XMATCH(C116,bHist!B:B,0)-1,3,1,500)=0,"-",OFFSET(bHist!$A$1,_xlfn.XMATCH(C116,bHist!B:B,0)-1,3,1,500)),"-"))</f>
        <v>-106.52885386812687</v>
      </c>
      <c r="G116" s="45" cm="1">
        <f t="array" aca="1" ref="G116" ca="1">AVERAGE(IFERROR(IF(OFFSET(bHist!$A$1,_xlfn.XMATCH($C$112,bHist!B:B,0)-1,3,1,500)=0,"-",OFFSET(bHist!$A$1,_xlfn.XMATCH($C$112,bHist!B:B,0)-1,3,1,500))-IF(OFFSET(bHist!$A$1,_xlfn.XMATCH(C116,bHist!B:B,0)-1,3,1,500)=0,"-",OFFSET(bHist!$A$1,_xlfn.XMATCH(C116,bHist!B:B,0)-1,3,1,500)),"-"))</f>
        <v>-11.965642909412864</v>
      </c>
      <c r="H116" s="45" cm="1">
        <f t="array" aca="1" ref="H116" ca="1">MAX(IFERROR(IF(OFFSET(bHist!$A$1,_xlfn.XMATCH($C$112,bHist!B:B,0)-1,3,1,500)=0,"-",OFFSET(bHist!$A$1,_xlfn.XMATCH($C$112,bHist!B:B,0)-1,3,1,500))-IF(OFFSET(bHist!$A$1,_xlfn.XMATCH(C116,bHist!B:B,0)-1,3,1,500)=0,"-",OFFSET(bHist!$A$1,_xlfn.XMATCH(C116,bHist!B:B,0)-1,3,1,500)),"-"))</f>
        <v>138.16899675059318</v>
      </c>
      <c r="I116" s="45" cm="1">
        <f t="array" aca="1" ref="I116" ca="1">_xlfn.STDEV.P(IFERROR(IF(OFFSET(bHist!$A$1,_xlfn.XMATCH($C$112,bHist!B:B,0)-1,3,1,500)=0,"-",OFFSET(bHist!$A$1,_xlfn.XMATCH($C$112,bHist!B:B,0)-1,3,1,500))-IF(OFFSET(bHist!$A$1,_xlfn.XMATCH(C116,bHist!B:B,0)-1,3,1,500)=0,"-",OFFSET(bHist!$A$1,_xlfn.XMATCH(C116,bHist!B:B,0)-1,3,1,500)),"-"))</f>
        <v>48.924606972166217</v>
      </c>
      <c r="J116" s="45" cm="1">
        <f t="array" aca="1" ref="J116" ca="1">INDEX((IFERROR(IF(OFFSET(bHist!$A$1,_xlfn.XMATCH($C$112,bHist!B:B,0)-1,3,1,500)=0,"-",OFFSET(bHist!$A$1,_xlfn.XMATCH($C$112,bHist!B:B,0)-1,3,1,500))-IF(OFFSET(bHist!$A$1,_xlfn.XMATCH(C116,bHist!B:B,0)-1,3,1,500)=0,"-",OFFSET(bHist!$A$1,_xlfn.XMATCH(C116,bHist!B:B,0)-1,3,1,500)),"-")),1)</f>
        <v>18.158839317321792</v>
      </c>
      <c r="K116" s="51">
        <f t="shared" ca="1" si="10"/>
        <v>0.12310889593253359</v>
      </c>
      <c r="L116" s="51" cm="1">
        <f t="array" aca="1" ref="L116" ca="1">SLOPE((IFERROR(IF(OFFSET(bHist!$A$1,_xlfn.XMATCH($C$112,bHist!B:B,0)-1,3,1,500)=0,"-",OFFSET(bHist!$A$1,_xlfn.XMATCH($C$112,bHist!B:B,0)-1,3,1,500))-IF(OFFSET(bHist!$A$1,_xlfn.XMATCH(C116,bHist!B:B,0)-1,3,1,500)=0,"-",OFFSET(bHist!$A$1,_xlfn.XMATCH(C116,bHist!B:B,0)-1,3,1,500)),"-")),OFFSET(bHist!$A$1,0,3,1,500))</f>
        <v>0.18580724213661723</v>
      </c>
      <c r="M116" s="45" cm="1">
        <f t="array" aca="1" ref="M116" ca="1">INTERCEPT((IFERROR(IF(OFFSET(bHist!$A$1,_xlfn.XMATCH($C$112,bHist!B:B,0)-1,3,1,500)=0,"-",OFFSET(bHist!$A$1,_xlfn.XMATCH($C$112,bHist!B:B,0)-1,3,1,500))-IF(OFFSET(bHist!$A$1,_xlfn.XMATCH(C116,bHist!B:B,0)-1,3,1,500)=0,"-",OFFSET(bHist!$A$1,_xlfn.XMATCH(C116,bHist!B:B,0)-1,3,1,500)),"-")),OFFSET(bHist!$A$1,0,3,1,500))</f>
        <v>-8124.0277792005581</v>
      </c>
      <c r="N116" s="45" cm="1">
        <f t="array" aca="1" ref="N116" ca="1">STEYX((IFERROR(IF(OFFSET(bHist!$A$1,_xlfn.XMATCH($C$112,bHist!B:B,0)-1,3,1,500)=0,"-",OFFSET(bHist!$A$1,_xlfn.XMATCH($C$112,bHist!B:B,0)-1,3,1,500))-IF(OFFSET(bHist!$A$1,_xlfn.XMATCH(C116,bHist!B:B,0)-1,3,1,500)=0,"-",OFFSET(bHist!$A$1,_xlfn.XMATCH(C116,bHist!B:B,0)-1,3,1,500)),"-")),OFFSET(bHist!$A$1,0,3,1,500))</f>
        <v>29.894937780245016</v>
      </c>
      <c r="O116" s="51" cm="1">
        <f t="array" aca="1" ref="O116" ca="1">CORREL(IF(OFFSET(bHist!A30,_xlfn.XMATCH($C$112,bHist!B:B,0)-1,3,1,500)=0,"-",OFFSET(bHist!$A$1,_xlfn.XMATCH($C$112,bHist!B:B,0)-1,3,1,500)),IF(OFFSET(bHist!$A$1,_xlfn.XMATCH(C116,bHist!B:B,0)-1,3,1,500)=0,"-",OFFSET(bHist!$A$1,_xlfn.XMATCH(C116,bHist!B:B,0)-1,3,1,500)))</f>
        <v>0.96000898932337431</v>
      </c>
      <c r="P116" s="51" cm="1">
        <f t="array" aca="1" ref="P116" ca="1">CORREL((IFERROR(IF(OFFSET(bHist!$A$1,_xlfn.XMATCH($C$112,bHist!B:B,0)-1,3,1,500)=0,"-",OFFSET(bHist!$A$1,_xlfn.XMATCH($C$112,bHist!B:B,0)-1,3,1,500))-IF(OFFSET(bHist!$A$1,_xlfn.XMATCH(C116,bHist!B:B,0)-1,3,1,500)=0,"-",OFFSET(bHist!$A$1,_xlfn.XMATCH(C116,bHist!B:B,0)-1,3,1,500)),"-")),OFFSET(bHist!$A$1,0,3,1,500))</f>
        <v>0.79254176867081039</v>
      </c>
      <c r="Q116" s="45" cm="1">
        <f t="array" aca="1" ref="Q116:SV116" ca="1">(IFERROR(IF(OFFSET(bHist!$A$1,_xlfn.XMATCH($C$112,bHist!B:B,0)-1,3,1,500)=0,"-",OFFSET(bHist!$A$1,_xlfn.XMATCH($C$112,bHist!B:B,0)-1,3,1,500))-IF(OFFSET(bHist!$A$1,_xlfn.XMATCH(C116,bHist!B:B,0)-1,3,1,500)=0,"-",OFFSET(bHist!$A$1,_xlfn.XMATCH(C116,bHist!B:B,0)-1,3,1,500)),"-"))</f>
        <v>18.158839317321792</v>
      </c>
      <c r="R116" s="45">
        <f ca="1"/>
        <v>17.280146950840958</v>
      </c>
      <c r="S116" s="45">
        <f ca="1"/>
        <v>-3.3200217549800755</v>
      </c>
      <c r="T116" s="45">
        <f ca="1"/>
        <v>8.8708945881128329</v>
      </c>
      <c r="U116" s="45">
        <f ca="1"/>
        <v>-5.5115945931673309</v>
      </c>
      <c r="V116" s="45">
        <f ca="1"/>
        <v>-16.697424188375464</v>
      </c>
      <c r="W116" s="45">
        <f ca="1"/>
        <v>-8.5651866055727055</v>
      </c>
      <c r="X116" s="45">
        <f ca="1"/>
        <v>4.5610745526552137</v>
      </c>
      <c r="Y116" s="45">
        <f ca="1"/>
        <v>17.154625473499323</v>
      </c>
      <c r="Z116" s="45">
        <f ca="1"/>
        <v>7.9162626987695717</v>
      </c>
      <c r="AA116" s="45">
        <f ca="1"/>
        <v>13.423456638097775</v>
      </c>
      <c r="AB116" s="45">
        <f ca="1"/>
        <v>-10.827420776605607</v>
      </c>
      <c r="AC116" s="45">
        <f ca="1"/>
        <v>14.389798041462882</v>
      </c>
      <c r="AD116" s="45">
        <f ca="1"/>
        <v>8.2773345031737904</v>
      </c>
      <c r="AE116" s="45">
        <f ca="1"/>
        <v>17.24166692674163</v>
      </c>
      <c r="AF116" s="45">
        <f ca="1"/>
        <v>20.197901821136497</v>
      </c>
      <c r="AG116" s="45">
        <f ca="1"/>
        <v>-7.836553822398173</v>
      </c>
      <c r="AH116" s="45">
        <f ca="1"/>
        <v>34.5157120987177</v>
      </c>
      <c r="AI116" s="45">
        <f ca="1"/>
        <v>25.106451882123906</v>
      </c>
      <c r="AJ116" s="45">
        <f ca="1"/>
        <v>60.18284726679326</v>
      </c>
      <c r="AK116" s="45">
        <f ca="1"/>
        <v>57.094683016896226</v>
      </c>
      <c r="AL116" s="45">
        <f ca="1"/>
        <v>62.907111761927581</v>
      </c>
      <c r="AM116" s="45">
        <f ca="1"/>
        <v>26.05178647577759</v>
      </c>
      <c r="AN116" s="45">
        <f ca="1"/>
        <v>-5.1180566847323803</v>
      </c>
      <c r="AO116" s="45">
        <f ca="1"/>
        <v>22.550011387109748</v>
      </c>
      <c r="AP116" s="45">
        <f ca="1"/>
        <v>10.566500964045531</v>
      </c>
      <c r="AQ116" s="45">
        <f ca="1"/>
        <v>23.209834506630898</v>
      </c>
      <c r="AR116" s="45">
        <f ca="1"/>
        <v>44.055264411568714</v>
      </c>
      <c r="AS116" s="45">
        <f ca="1"/>
        <v>68.763882510423684</v>
      </c>
      <c r="AT116" s="45">
        <f ca="1"/>
        <v>61.245348116278592</v>
      </c>
      <c r="AU116" s="45">
        <f ca="1"/>
        <v>62.225381565332384</v>
      </c>
      <c r="AV116" s="45">
        <f ca="1"/>
        <v>75.991041465282478</v>
      </c>
      <c r="AW116" s="45">
        <f ca="1"/>
        <v>89.933453492403032</v>
      </c>
      <c r="AX116" s="45">
        <f ca="1"/>
        <v>83.574394175171847</v>
      </c>
      <c r="AY116" s="45">
        <f ca="1"/>
        <v>61.806643207907712</v>
      </c>
      <c r="AZ116" s="45">
        <f ca="1"/>
        <v>81.288946078538913</v>
      </c>
      <c r="BA116" s="45">
        <f ca="1"/>
        <v>66.477317198395724</v>
      </c>
      <c r="BB116" s="45">
        <f ca="1"/>
        <v>100.39962339210507</v>
      </c>
      <c r="BC116" s="45">
        <f ca="1"/>
        <v>97.860378712773297</v>
      </c>
      <c r="BD116" s="45">
        <f ca="1"/>
        <v>103.32430570757384</v>
      </c>
      <c r="BE116" s="45">
        <f ca="1"/>
        <v>98.781178141117095</v>
      </c>
      <c r="BF116" s="45">
        <f ca="1"/>
        <v>102.81590113174917</v>
      </c>
      <c r="BG116" s="45">
        <f ca="1"/>
        <v>117.40552264237397</v>
      </c>
      <c r="BH116" s="45">
        <f ca="1"/>
        <v>115.2269816429615</v>
      </c>
      <c r="BI116" s="45">
        <f ca="1"/>
        <v>64.335991509675978</v>
      </c>
      <c r="BJ116" s="45">
        <f ca="1"/>
        <v>68.841422131061563</v>
      </c>
      <c r="BK116" s="45">
        <f ca="1"/>
        <v>56.737692494273176</v>
      </c>
      <c r="BL116" s="45">
        <f ca="1"/>
        <v>70.187318324327407</v>
      </c>
      <c r="BM116" s="45">
        <f ca="1"/>
        <v>71.049389500975622</v>
      </c>
      <c r="BN116" s="45">
        <f ca="1"/>
        <v>97.520301852345426</v>
      </c>
      <c r="BO116" s="45">
        <f ca="1"/>
        <v>103.32565995979309</v>
      </c>
      <c r="BP116" s="45">
        <f ca="1"/>
        <v>94.626184336900678</v>
      </c>
      <c r="BQ116" s="45">
        <f ca="1"/>
        <v>75.178310559153601</v>
      </c>
      <c r="BR116" s="45">
        <f ca="1"/>
        <v>80.776250204682356</v>
      </c>
      <c r="BS116" s="45">
        <f ca="1"/>
        <v>133.08488990008834</v>
      </c>
      <c r="BT116" s="45">
        <f ca="1"/>
        <v>110.66865811741354</v>
      </c>
      <c r="BU116" s="45">
        <f ca="1"/>
        <v>105.18456952714922</v>
      </c>
      <c r="BV116" s="45">
        <f ca="1"/>
        <v>110.959270334363</v>
      </c>
      <c r="BW116" s="45">
        <f ca="1"/>
        <v>134.23005642259119</v>
      </c>
      <c r="BX116" s="45">
        <f ca="1"/>
        <v>102.30600218212606</v>
      </c>
      <c r="BY116" s="45">
        <f ca="1"/>
        <v>67.572916266441325</v>
      </c>
      <c r="BZ116" s="45">
        <f ca="1"/>
        <v>81.995734390974008</v>
      </c>
      <c r="CA116" s="45">
        <f ca="1"/>
        <v>55.857527015924404</v>
      </c>
      <c r="CB116" s="45">
        <f ca="1"/>
        <v>58.836370155691952</v>
      </c>
      <c r="CC116" s="45">
        <f ca="1"/>
        <v>104.77147643947592</v>
      </c>
      <c r="CD116" s="45">
        <f ca="1"/>
        <v>80.262957759976302</v>
      </c>
      <c r="CE116" s="45">
        <f ca="1"/>
        <v>71.353912990570052</v>
      </c>
      <c r="CF116" s="45">
        <f ca="1"/>
        <v>32.728392782568903</v>
      </c>
      <c r="CG116" s="45">
        <f ca="1"/>
        <v>31.430043115854232</v>
      </c>
      <c r="CH116" s="45">
        <f ca="1"/>
        <v>32.720464716553693</v>
      </c>
      <c r="CI116" s="45">
        <f ca="1"/>
        <v>-47.128042922496888</v>
      </c>
      <c r="CJ116" s="45">
        <f ca="1"/>
        <v>-53.28900781536106</v>
      </c>
      <c r="CK116" s="45">
        <f ca="1"/>
        <v>-81.606880542635849</v>
      </c>
      <c r="CL116" s="45">
        <f ca="1"/>
        <v>-14.132313286304452</v>
      </c>
      <c r="CM116" s="45">
        <f ca="1"/>
        <v>-3.8633559812308249</v>
      </c>
      <c r="CN116" s="45">
        <f ca="1"/>
        <v>-43.582715535402258</v>
      </c>
      <c r="CO116" s="45">
        <f ca="1"/>
        <v>-2.3632872885465304</v>
      </c>
      <c r="CP116" s="45">
        <f ca="1"/>
        <v>12.621194694280689</v>
      </c>
      <c r="CQ116" s="45">
        <f ca="1"/>
        <v>102.3744991210699</v>
      </c>
      <c r="CR116" s="45">
        <f ca="1"/>
        <v>84.978494297146767</v>
      </c>
      <c r="CS116" s="45">
        <f ca="1"/>
        <v>130.54850184404853</v>
      </c>
      <c r="CT116" s="45">
        <f ca="1"/>
        <v>138.16899675059318</v>
      </c>
      <c r="CU116" s="45">
        <f ca="1"/>
        <v>123.28655499315261</v>
      </c>
      <c r="CV116" s="45">
        <f ca="1"/>
        <v>124.76046554303167</v>
      </c>
      <c r="CW116" s="45">
        <f ca="1"/>
        <v>104.41478195190433</v>
      </c>
      <c r="CX116" s="45">
        <f ca="1"/>
        <v>78.674607152819618</v>
      </c>
      <c r="CY116" s="45">
        <f ca="1"/>
        <v>65.007564096212406</v>
      </c>
      <c r="CZ116" s="45">
        <f ca="1"/>
        <v>50.727655518293375</v>
      </c>
      <c r="DA116" s="45">
        <f ca="1"/>
        <v>43.780862783908844</v>
      </c>
      <c r="DB116" s="45">
        <f ca="1"/>
        <v>40.726973919272439</v>
      </c>
      <c r="DC116" s="45">
        <f ca="1"/>
        <v>38.336831225037571</v>
      </c>
      <c r="DD116" s="45">
        <f ca="1"/>
        <v>41.222676582694049</v>
      </c>
      <c r="DE116" s="45">
        <f ca="1"/>
        <v>41.858578739643093</v>
      </c>
      <c r="DF116" s="45">
        <f ca="1"/>
        <v>40.86908462500574</v>
      </c>
      <c r="DG116" s="45">
        <f ca="1"/>
        <v>35.054006229162212</v>
      </c>
      <c r="DH116" s="45">
        <f ca="1"/>
        <v>28.394190601825727</v>
      </c>
      <c r="DI116" s="45">
        <f ca="1"/>
        <v>21.8066116156578</v>
      </c>
      <c r="DJ116" s="45">
        <f ca="1"/>
        <v>19.668104474782922</v>
      </c>
      <c r="DK116" s="45">
        <f ca="1"/>
        <v>16.528034874439243</v>
      </c>
      <c r="DL116" s="45">
        <f ca="1"/>
        <v>17.052915475726138</v>
      </c>
      <c r="DM116" s="45">
        <f ca="1"/>
        <v>17.646427420377734</v>
      </c>
      <c r="DN116" s="45">
        <f ca="1"/>
        <v>18.184582697391505</v>
      </c>
      <c r="DO116" s="45">
        <f ca="1"/>
        <v>14.511770167946821</v>
      </c>
      <c r="DP116" s="45">
        <f ca="1"/>
        <v>12.774768325567237</v>
      </c>
      <c r="DQ116" s="45">
        <f ca="1"/>
        <v>19.578061097383511</v>
      </c>
      <c r="DR116" s="45">
        <f ca="1"/>
        <v>15.920985929012289</v>
      </c>
      <c r="DS116" s="45">
        <f ca="1"/>
        <v>13.390489071249988</v>
      </c>
      <c r="DT116" s="45">
        <f ca="1"/>
        <v>12.359317717909789</v>
      </c>
      <c r="DU116" s="45">
        <f ca="1"/>
        <v>14.162234688758844</v>
      </c>
      <c r="DV116" s="45">
        <f ca="1"/>
        <v>17.11352615725994</v>
      </c>
      <c r="DW116" s="45">
        <f ca="1"/>
        <v>15.516109633326522</v>
      </c>
      <c r="DX116" s="45">
        <f ca="1"/>
        <v>18.459476092815379</v>
      </c>
      <c r="DY116" s="45">
        <f ca="1"/>
        <v>13.543065539479244</v>
      </c>
      <c r="DZ116" s="45">
        <f ca="1"/>
        <v>16.743850180983543</v>
      </c>
      <c r="EA116" s="45">
        <f ca="1"/>
        <v>21.206044168114659</v>
      </c>
      <c r="EB116" s="45">
        <f ca="1"/>
        <v>26.313153959274302</v>
      </c>
      <c r="EC116" s="45">
        <f ca="1"/>
        <v>28.515412695169459</v>
      </c>
      <c r="ED116" s="45">
        <f ca="1"/>
        <v>27.704699987649917</v>
      </c>
      <c r="EE116" s="45">
        <f ca="1"/>
        <v>26.234947990059851</v>
      </c>
      <c r="EF116" s="45">
        <f ca="1"/>
        <v>18.382370484590524</v>
      </c>
      <c r="EG116" s="45">
        <f ca="1"/>
        <v>10.567519067645037</v>
      </c>
      <c r="EH116" s="45">
        <f ca="1"/>
        <v>7.6771580874919891</v>
      </c>
      <c r="EI116" s="45">
        <f ca="1"/>
        <v>9.3862003867626242</v>
      </c>
      <c r="EJ116" s="45">
        <f ca="1"/>
        <v>7.8115954028368151</v>
      </c>
      <c r="EK116" s="45">
        <f ca="1"/>
        <v>4.5821747915744595</v>
      </c>
      <c r="EL116" s="45">
        <f ca="1"/>
        <v>0.82574722027777625</v>
      </c>
      <c r="EM116" s="45">
        <f ca="1"/>
        <v>-2.2566674203872878</v>
      </c>
      <c r="EN116" s="45">
        <f ca="1"/>
        <v>6.8226838157177099</v>
      </c>
      <c r="EO116" s="45">
        <f ca="1"/>
        <v>12.393692304253591</v>
      </c>
      <c r="EP116" s="45">
        <f ca="1"/>
        <v>18.811331822276145</v>
      </c>
      <c r="EQ116" s="45">
        <f ca="1"/>
        <v>19.213501244544972</v>
      </c>
      <c r="ER116" s="45">
        <f ca="1"/>
        <v>24.013356701016448</v>
      </c>
      <c r="ES116" s="45">
        <f ca="1"/>
        <v>23.586116961956009</v>
      </c>
      <c r="ET116" s="45">
        <f ca="1"/>
        <v>18.727785213947328</v>
      </c>
      <c r="EU116" s="45">
        <f ca="1"/>
        <v>21.084734876513494</v>
      </c>
      <c r="EV116" s="45">
        <f ca="1"/>
        <v>22.422975379824635</v>
      </c>
      <c r="EW116" s="45">
        <f ca="1"/>
        <v>15.088786155581488</v>
      </c>
      <c r="EX116" s="45">
        <f ca="1"/>
        <v>19.59117924058441</v>
      </c>
      <c r="EY116" s="45">
        <f ca="1"/>
        <v>19.767430654764183</v>
      </c>
      <c r="EZ116" s="45">
        <f ca="1"/>
        <v>19.387055126786237</v>
      </c>
      <c r="FA116" s="45">
        <f ca="1"/>
        <v>17.783676500916471</v>
      </c>
      <c r="FB116" s="45">
        <f ca="1"/>
        <v>22.662534830093392</v>
      </c>
      <c r="FC116" s="45">
        <f ca="1"/>
        <v>22.927274927377709</v>
      </c>
      <c r="FD116" s="45">
        <f ca="1"/>
        <v>23.45417833983899</v>
      </c>
      <c r="FE116" s="45">
        <f ca="1"/>
        <v>27.661875332713123</v>
      </c>
      <c r="FF116" s="45">
        <f ca="1"/>
        <v>23.886918573617947</v>
      </c>
      <c r="FG116" s="45">
        <f ca="1"/>
        <v>17.101868324875824</v>
      </c>
      <c r="FH116" s="45">
        <f ca="1"/>
        <v>16.943851170420658</v>
      </c>
      <c r="FI116" s="45">
        <f ca="1"/>
        <v>9.4123752814531372</v>
      </c>
      <c r="FJ116" s="45">
        <f ca="1"/>
        <v>13.407284575819972</v>
      </c>
      <c r="FK116" s="45">
        <f ca="1"/>
        <v>23.015375554442414</v>
      </c>
      <c r="FL116" s="45">
        <f ca="1"/>
        <v>16.804494188904755</v>
      </c>
      <c r="FM116" s="45">
        <f ca="1"/>
        <v>14.703809410214404</v>
      </c>
      <c r="FN116" s="45">
        <f ca="1"/>
        <v>2.3251282206773851</v>
      </c>
      <c r="FO116" s="45">
        <f ca="1"/>
        <v>2.0341416903734171</v>
      </c>
      <c r="FP116" s="45">
        <f ca="1"/>
        <v>-6.729782336115818</v>
      </c>
      <c r="FQ116" s="45">
        <f ca="1"/>
        <v>-15.008884989857677</v>
      </c>
      <c r="FR116" s="45">
        <f ca="1"/>
        <v>-19.629242872118965</v>
      </c>
      <c r="FS116" s="45">
        <f ca="1"/>
        <v>-19.387204434990878</v>
      </c>
      <c r="FT116" s="45">
        <f ca="1"/>
        <v>-14.519000840306262</v>
      </c>
      <c r="FU116" s="45">
        <f ca="1"/>
        <v>-14.527841073393802</v>
      </c>
      <c r="FV116" s="45">
        <f ca="1"/>
        <v>-14.630421226382254</v>
      </c>
      <c r="FW116" s="45">
        <f ca="1"/>
        <v>-6.801012829303744</v>
      </c>
      <c r="FX116" s="45">
        <f ca="1"/>
        <v>-8.3460914094448242</v>
      </c>
      <c r="FY116" s="45">
        <f ca="1"/>
        <v>-5.9504735357761547</v>
      </c>
      <c r="FZ116" s="45">
        <f ca="1"/>
        <v>-7.0666837288141267</v>
      </c>
      <c r="GA116" s="45">
        <f ca="1"/>
        <v>-3.1622870955467306</v>
      </c>
      <c r="GB116" s="45">
        <f ca="1"/>
        <v>10.772516051530857</v>
      </c>
      <c r="GC116" s="45">
        <f ca="1"/>
        <v>13.668636303186418</v>
      </c>
      <c r="GD116" s="45">
        <f ca="1"/>
        <v>8.544572809934607</v>
      </c>
      <c r="GE116" s="45">
        <f ca="1"/>
        <v>0.68335412836074738</v>
      </c>
      <c r="GF116" s="45">
        <f ca="1"/>
        <v>-1.5306871405839786</v>
      </c>
      <c r="GG116" s="45">
        <f ca="1"/>
        <v>4.6771898237466871</v>
      </c>
      <c r="GH116" s="45">
        <f ca="1"/>
        <v>7.9920953037738798</v>
      </c>
      <c r="GI116" s="45">
        <f ca="1"/>
        <v>8.4753357183933247</v>
      </c>
      <c r="GJ116" s="45">
        <f ca="1"/>
        <v>8.3799825990200247</v>
      </c>
      <c r="GK116" s="45">
        <f ca="1"/>
        <v>7.4097128635644935</v>
      </c>
      <c r="GL116" s="45">
        <f ca="1"/>
        <v>7.3867059922218061</v>
      </c>
      <c r="GM116" s="45">
        <f ca="1"/>
        <v>0.75552233600615182</v>
      </c>
      <c r="GN116" s="45">
        <f ca="1"/>
        <v>-4.0297103543281878</v>
      </c>
      <c r="GO116" s="45">
        <f ca="1"/>
        <v>-8.3188230181932568</v>
      </c>
      <c r="GP116" s="45">
        <f ca="1"/>
        <v>-4.9587803163528292</v>
      </c>
      <c r="GQ116" s="45">
        <f ca="1"/>
        <v>-3.235750231265996</v>
      </c>
      <c r="GR116" s="45">
        <f ca="1"/>
        <v>-7.3965700346231529</v>
      </c>
      <c r="GS116" s="45">
        <f ca="1"/>
        <v>-9.5129296227693771</v>
      </c>
      <c r="GT116" s="45">
        <f ca="1"/>
        <v>-3.2047174099683673</v>
      </c>
      <c r="GU116" s="45">
        <f ca="1"/>
        <v>-8.9491152100563056</v>
      </c>
      <c r="GV116" s="45">
        <f ca="1"/>
        <v>-11.299215482354185</v>
      </c>
      <c r="GW116" s="45">
        <f ca="1"/>
        <v>-10.001085937023134</v>
      </c>
      <c r="GX116" s="45">
        <f ca="1"/>
        <v>-4.4998164267539664</v>
      </c>
      <c r="GY116" s="45">
        <f ca="1"/>
        <v>-4.1572027291059612</v>
      </c>
      <c r="GZ116" s="45">
        <f ca="1"/>
        <v>-8.1164393702745485</v>
      </c>
      <c r="HA116" s="45">
        <f ca="1"/>
        <v>-5.1264535155296187</v>
      </c>
      <c r="HB116" s="45">
        <f ca="1"/>
        <v>-8.4300503247976621</v>
      </c>
      <c r="HC116" s="45">
        <f ca="1"/>
        <v>-8.7089502776861138</v>
      </c>
      <c r="HD116" s="45">
        <f ca="1"/>
        <v>-18.055911977052716</v>
      </c>
      <c r="HE116" s="45">
        <f ca="1"/>
        <v>-15.407207082509984</v>
      </c>
      <c r="HF116" s="45">
        <f ca="1"/>
        <v>-20.878201425790792</v>
      </c>
      <c r="HG116" s="45">
        <f ca="1"/>
        <v>-23.062089751362805</v>
      </c>
      <c r="HH116" s="45">
        <f ca="1"/>
        <v>-19.998549065828314</v>
      </c>
      <c r="HI116" s="45">
        <f ca="1"/>
        <v>-19.740003173947343</v>
      </c>
      <c r="HJ116" s="45">
        <f ca="1"/>
        <v>-19.027711882829664</v>
      </c>
      <c r="HK116" s="45">
        <f ca="1"/>
        <v>-0.96350142371653646</v>
      </c>
      <c r="HL116" s="45">
        <f ca="1"/>
        <v>5.885593144059186</v>
      </c>
      <c r="HM116" s="45">
        <f ca="1"/>
        <v>15.02770958137512</v>
      </c>
      <c r="HN116" s="45">
        <f ca="1"/>
        <v>20.252809539794924</v>
      </c>
      <c r="HO116" s="45">
        <f ca="1"/>
        <v>19.075336707830445</v>
      </c>
      <c r="HP116" s="45">
        <f ca="1"/>
        <v>22.330462124943722</v>
      </c>
      <c r="HQ116" s="45">
        <f ca="1"/>
        <v>-12.810878302812625</v>
      </c>
      <c r="HR116" s="45">
        <f ca="1"/>
        <v>-13.487329940795888</v>
      </c>
      <c r="HS116" s="45">
        <f ca="1"/>
        <v>-13.481383778691281</v>
      </c>
      <c r="HT116" s="45">
        <f ca="1"/>
        <v>-12.102436988830561</v>
      </c>
      <c r="HU116" s="45">
        <f ca="1"/>
        <v>-2.8848833726644614</v>
      </c>
      <c r="HV116" s="45">
        <f ca="1"/>
        <v>-7.8296809517144936</v>
      </c>
      <c r="HW116" s="45">
        <f ca="1"/>
        <v>-2.5522198835611221</v>
      </c>
      <c r="HX116" s="45">
        <f ca="1"/>
        <v>1.3547612152099475</v>
      </c>
      <c r="HY116" s="45">
        <f ca="1"/>
        <v>1.750348328232775</v>
      </c>
      <c r="HZ116" s="45">
        <f ca="1"/>
        <v>1.2070273137092329</v>
      </c>
      <c r="IA116" s="45">
        <f ca="1"/>
        <v>15.393737148523343</v>
      </c>
      <c r="IB116" s="45">
        <f ca="1"/>
        <v>25.174929381966592</v>
      </c>
      <c r="IC116" s="45">
        <f ca="1"/>
        <v>38.910584300756426</v>
      </c>
      <c r="ID116" s="45">
        <f ca="1"/>
        <v>28.690577115535717</v>
      </c>
      <c r="IE116" s="45">
        <f ca="1"/>
        <v>26.926180168390289</v>
      </c>
      <c r="IF116" s="45">
        <f ca="1"/>
        <v>25.168570196390192</v>
      </c>
      <c r="IG116" s="45">
        <f ca="1"/>
        <v>4.3494937655925696</v>
      </c>
      <c r="IH116" s="45">
        <f ca="1"/>
        <v>8.7674793951510992</v>
      </c>
      <c r="II116" s="45">
        <f ca="1"/>
        <v>4.6098241146802934</v>
      </c>
      <c r="IJ116" s="45">
        <f ca="1"/>
        <v>1.4259551407099025</v>
      </c>
      <c r="IK116" s="45">
        <f ca="1"/>
        <v>1.1389560892582153</v>
      </c>
      <c r="IL116" s="45">
        <f ca="1"/>
        <v>23.927560268044431</v>
      </c>
      <c r="IM116" s="45">
        <f ca="1"/>
        <v>23.166334360361134</v>
      </c>
      <c r="IN116" s="45">
        <f ca="1"/>
        <v>13.40397724235055</v>
      </c>
      <c r="IO116" s="45">
        <f ca="1"/>
        <v>15.832567630648612</v>
      </c>
      <c r="IP116" s="45">
        <f ca="1"/>
        <v>2.7799653829336535</v>
      </c>
      <c r="IQ116" s="45">
        <f ca="1"/>
        <v>1.6061994174718848</v>
      </c>
      <c r="IR116" s="45">
        <f ca="1"/>
        <v>-32.149856133222613</v>
      </c>
      <c r="IS116" s="45">
        <f ca="1"/>
        <v>-31.520184462547292</v>
      </c>
      <c r="IT116" s="45">
        <f ca="1"/>
        <v>-13.737696625471131</v>
      </c>
      <c r="IU116" s="45">
        <f ca="1"/>
        <v>-4.381753022193891</v>
      </c>
      <c r="IV116" s="45">
        <f ca="1"/>
        <v>-10.254380905985812</v>
      </c>
      <c r="IW116" s="45">
        <f ca="1"/>
        <v>-0.67998175477981704</v>
      </c>
      <c r="IX116" s="45">
        <f ca="1"/>
        <v>5.1308306859731658</v>
      </c>
      <c r="IY116" s="45">
        <f ca="1"/>
        <v>8.2101050478219975</v>
      </c>
      <c r="IZ116" s="45">
        <f ca="1"/>
        <v>2.03875901806353</v>
      </c>
      <c r="JA116" s="45">
        <f ca="1"/>
        <v>1.1162079607248359</v>
      </c>
      <c r="JB116" s="45">
        <f ca="1"/>
        <v>3.9368769769668575</v>
      </c>
      <c r="JC116" s="45">
        <f ca="1"/>
        <v>5.4940891010761277</v>
      </c>
      <c r="JD116" s="45">
        <f ca="1"/>
        <v>1.4902572155023108E-2</v>
      </c>
      <c r="JE116" s="45">
        <f ca="1"/>
        <v>8.4022118706703282</v>
      </c>
      <c r="JF116" s="45">
        <f ca="1"/>
        <v>13.548805227279672</v>
      </c>
      <c r="JG116" s="45">
        <f ca="1"/>
        <v>15.578066385507583</v>
      </c>
      <c r="JH116" s="45">
        <f ca="1"/>
        <v>15.318426062345509</v>
      </c>
      <c r="JI116" s="45">
        <f ca="1"/>
        <v>14.562859290361416</v>
      </c>
      <c r="JJ116" s="45">
        <f ca="1"/>
        <v>5.4696020351648258</v>
      </c>
      <c r="JK116" s="45">
        <f ca="1"/>
        <v>0.43297271156311012</v>
      </c>
      <c r="JL116" s="45">
        <f ca="1"/>
        <v>8.4143571784496487</v>
      </c>
      <c r="JM116" s="45">
        <f ca="1"/>
        <v>11.620287312030797</v>
      </c>
      <c r="JN116" s="45">
        <f ca="1"/>
        <v>18.479355656862253</v>
      </c>
      <c r="JO116" s="45">
        <f ca="1"/>
        <v>23.41865525221823</v>
      </c>
      <c r="JP116" s="45">
        <f ca="1"/>
        <v>21.746403162479368</v>
      </c>
      <c r="JQ116" s="45">
        <f ca="1"/>
        <v>23.366029115200035</v>
      </c>
      <c r="JR116" s="45">
        <f ca="1"/>
        <v>12.345081199407559</v>
      </c>
      <c r="JS116" s="45">
        <f ca="1"/>
        <v>11.098303019762056</v>
      </c>
      <c r="JT116" s="45">
        <f ca="1"/>
        <v>4.3937692055701518</v>
      </c>
      <c r="JU116" s="45">
        <f ca="1"/>
        <v>6.8339663792848455</v>
      </c>
      <c r="JV116" s="45">
        <f ca="1"/>
        <v>10.777772487759592</v>
      </c>
      <c r="JW116" s="45">
        <f ca="1"/>
        <v>11.478700014710427</v>
      </c>
      <c r="JX116" s="45">
        <f ca="1"/>
        <v>18.445492516994506</v>
      </c>
      <c r="JY116" s="45">
        <f ca="1"/>
        <v>20.60598088622092</v>
      </c>
      <c r="JZ116" s="45">
        <f ca="1"/>
        <v>12.933458876728992</v>
      </c>
      <c r="KA116" s="45">
        <f ca="1"/>
        <v>-1.7156075848341175</v>
      </c>
      <c r="KB116" s="45">
        <f ca="1"/>
        <v>-4.8782175090312307</v>
      </c>
      <c r="KC116" s="45">
        <f ca="1"/>
        <v>-8.8941951482295849</v>
      </c>
      <c r="KD116" s="45">
        <f ca="1"/>
        <v>-14.439256082654026</v>
      </c>
      <c r="KE116" s="45">
        <f ca="1"/>
        <v>-5.1258857610225732</v>
      </c>
      <c r="KF116" s="45">
        <f ca="1"/>
        <v>-3.9506978878974905</v>
      </c>
      <c r="KG116" s="45">
        <f ca="1"/>
        <v>-0.13991787278649781</v>
      </c>
      <c r="KH116" s="45">
        <f ca="1"/>
        <v>-5.5300336345434289</v>
      </c>
      <c r="KI116" s="45">
        <f ca="1"/>
        <v>-9.4948004529475725</v>
      </c>
      <c r="KJ116" s="45">
        <f ca="1"/>
        <v>-7.92127840948109</v>
      </c>
      <c r="KK116" s="45">
        <f ca="1"/>
        <v>-14.519375044822709</v>
      </c>
      <c r="KL116" s="45">
        <f ca="1"/>
        <v>-21.686140109539053</v>
      </c>
      <c r="KM116" s="45">
        <f ca="1"/>
        <v>-10.078039209485098</v>
      </c>
      <c r="KN116" s="45">
        <f ca="1"/>
        <v>-26.569151784658402</v>
      </c>
      <c r="KO116" s="45">
        <f ca="1"/>
        <v>-27.611708901286079</v>
      </c>
      <c r="KP116" s="45">
        <f ca="1"/>
        <v>-28.588582992911313</v>
      </c>
      <c r="KQ116" s="45">
        <f ca="1"/>
        <v>-39.356357801675813</v>
      </c>
      <c r="KR116" s="45">
        <f ca="1"/>
        <v>-50.590971813201918</v>
      </c>
      <c r="KS116" s="45">
        <f ca="1"/>
        <v>-34.609254656672476</v>
      </c>
      <c r="KT116" s="45">
        <f ca="1"/>
        <v>-33.576896774411182</v>
      </c>
      <c r="KU116" s="45">
        <f ca="1"/>
        <v>-41.383407013177873</v>
      </c>
      <c r="KV116" s="45">
        <f ca="1"/>
        <v>-35.829296416878663</v>
      </c>
      <c r="KW116" s="45">
        <f ca="1"/>
        <v>-34.482913389801979</v>
      </c>
      <c r="KX116" s="45">
        <f ca="1"/>
        <v>-32.020806880831742</v>
      </c>
      <c r="KY116" s="45">
        <f ca="1"/>
        <v>-43.437413481950784</v>
      </c>
      <c r="KZ116" s="45">
        <f ca="1"/>
        <v>-47.279375809073429</v>
      </c>
      <c r="LA116" s="45">
        <f ca="1"/>
        <v>-48.985658652543975</v>
      </c>
      <c r="LB116" s="45">
        <f ca="1"/>
        <v>-59.219497227549596</v>
      </c>
      <c r="LC116" s="45">
        <f ca="1"/>
        <v>-67.728024122595826</v>
      </c>
      <c r="LD116" s="45">
        <f ca="1"/>
        <v>-53.088554429411886</v>
      </c>
      <c r="LE116" s="45">
        <f ca="1"/>
        <v>-41.287667086362831</v>
      </c>
      <c r="LF116" s="45">
        <f ca="1"/>
        <v>-42.200657342314742</v>
      </c>
      <c r="LG116" s="45">
        <f ca="1"/>
        <v>-42.580946340680129</v>
      </c>
      <c r="LH116" s="45">
        <f ca="1"/>
        <v>-46.287611542582511</v>
      </c>
      <c r="LI116" s="45">
        <f ca="1"/>
        <v>-47.89193377172947</v>
      </c>
      <c r="LJ116" s="45">
        <f ca="1"/>
        <v>-56.535661927819206</v>
      </c>
      <c r="LK116" s="45">
        <f ca="1"/>
        <v>-54.437613384962049</v>
      </c>
      <c r="LL116" s="45">
        <f ca="1"/>
        <v>-46.682630266427992</v>
      </c>
      <c r="LM116" s="45">
        <f ca="1"/>
        <v>-40.300707229375831</v>
      </c>
      <c r="LN116" s="45">
        <f ca="1"/>
        <v>-38.500140996456111</v>
      </c>
      <c r="LO116" s="45">
        <f ca="1"/>
        <v>-36.533029724597895</v>
      </c>
      <c r="LP116" s="45">
        <f ca="1"/>
        <v>-41.036152760267242</v>
      </c>
      <c r="LQ116" s="45">
        <f ca="1"/>
        <v>-32.997483518838891</v>
      </c>
      <c r="LR116" s="45">
        <f ca="1"/>
        <v>-44.230343110442192</v>
      </c>
      <c r="LS116" s="45">
        <f ca="1"/>
        <v>-54.408506473422051</v>
      </c>
      <c r="LT116" s="45">
        <f ca="1"/>
        <v>-61.402006790757184</v>
      </c>
      <c r="LU116" s="45">
        <f ca="1"/>
        <v>-66.046551379323006</v>
      </c>
      <c r="LV116" s="45">
        <f ca="1"/>
        <v>-64.693209798574458</v>
      </c>
      <c r="LW116" s="45">
        <f ca="1"/>
        <v>-68.309517432093628</v>
      </c>
      <c r="LX116" s="45">
        <f ca="1"/>
        <v>-60.755749897241628</v>
      </c>
      <c r="LY116" s="45">
        <f ca="1"/>
        <v>-59.286755240082698</v>
      </c>
      <c r="LZ116" s="45">
        <f ca="1"/>
        <v>-51.077579219460461</v>
      </c>
      <c r="MA116" s="45">
        <f ca="1"/>
        <v>-38.51473543810846</v>
      </c>
      <c r="MB116" s="45">
        <f ca="1"/>
        <v>-56.573453045010581</v>
      </c>
      <c r="MC116" s="45">
        <f ca="1"/>
        <v>-65.912495705962215</v>
      </c>
      <c r="MD116" s="45">
        <f ca="1"/>
        <v>-66.814418968200641</v>
      </c>
      <c r="ME116" s="45">
        <f ca="1"/>
        <v>-67.319374737858766</v>
      </c>
      <c r="MF116" s="45">
        <f ca="1"/>
        <v>-88.643039312005044</v>
      </c>
      <c r="MG116" s="45">
        <f ca="1"/>
        <v>-90.232311381101567</v>
      </c>
      <c r="MH116" s="45">
        <f ca="1"/>
        <v>-86.240828306913386</v>
      </c>
      <c r="MI116" s="45">
        <f ca="1"/>
        <v>-74.376554484128917</v>
      </c>
      <c r="MJ116" s="45">
        <f ca="1"/>
        <v>-59.035847385525699</v>
      </c>
      <c r="MK116" s="45">
        <f ca="1"/>
        <v>-62.048328617334391</v>
      </c>
      <c r="ML116" s="45">
        <f ca="1"/>
        <v>-65.298310432553251</v>
      </c>
      <c r="MM116" s="45">
        <f ca="1"/>
        <v>-57.226269839167571</v>
      </c>
      <c r="MN116" s="45">
        <f ca="1"/>
        <v>-70.784593419432667</v>
      </c>
      <c r="MO116" s="45">
        <f ca="1"/>
        <v>-70.854506398558669</v>
      </c>
      <c r="MP116" s="45">
        <f ca="1"/>
        <v>-81.819958084344819</v>
      </c>
      <c r="MQ116" s="45">
        <f ca="1"/>
        <v>-105.78616365790367</v>
      </c>
      <c r="MR116" s="45">
        <f ca="1"/>
        <v>-106.52885386812687</v>
      </c>
      <c r="MS116" s="45">
        <f ca="1"/>
        <v>-97.297316191792504</v>
      </c>
      <c r="MT116" s="45">
        <f ca="1"/>
        <v>-62.788071143865579</v>
      </c>
      <c r="MU116" s="45">
        <f ca="1"/>
        <v>-59.683700194478035</v>
      </c>
      <c r="MV116" s="45">
        <f ca="1"/>
        <v>-60.655222510933868</v>
      </c>
      <c r="MW116" s="45">
        <f ca="1"/>
        <v>-39.807070686578754</v>
      </c>
      <c r="MX116" s="45">
        <f ca="1"/>
        <v>-34.275721292853405</v>
      </c>
      <c r="MY116" s="45">
        <f ca="1"/>
        <v>-38.398471229791653</v>
      </c>
      <c r="MZ116" s="45">
        <f ca="1"/>
        <v>-49.424284973859812</v>
      </c>
      <c r="NA116" s="45">
        <f ca="1"/>
        <v>-65.370402400612818</v>
      </c>
      <c r="NB116" s="45">
        <f ca="1"/>
        <v>-57.689430104255678</v>
      </c>
      <c r="NC116" s="45">
        <f ca="1"/>
        <v>-49.761634278893439</v>
      </c>
      <c r="ND116" s="45">
        <f ca="1"/>
        <v>-38.972912543773703</v>
      </c>
      <c r="NE116" s="45">
        <f ca="1"/>
        <v>-35.55704577386382</v>
      </c>
      <c r="NF116" s="45">
        <f ca="1"/>
        <v>-40.886996964931484</v>
      </c>
      <c r="NG116" s="45">
        <f ca="1"/>
        <v>-38.534578284740405</v>
      </c>
      <c r="NH116" s="45">
        <f ca="1"/>
        <v>-30.942471414089198</v>
      </c>
      <c r="NI116" s="45">
        <f ca="1"/>
        <v>-29.961093552470231</v>
      </c>
      <c r="NJ116" s="45">
        <f ca="1"/>
        <v>-55.647717942714678</v>
      </c>
      <c r="NK116" s="45">
        <f ca="1"/>
        <v>-73.773257011055932</v>
      </c>
      <c r="NL116" s="45">
        <f ca="1"/>
        <v>-66.567257277131034</v>
      </c>
      <c r="NM116" s="45">
        <f ca="1"/>
        <v>-37.952805093169218</v>
      </c>
      <c r="NN116" s="45">
        <f ca="1"/>
        <v>-45.33225794577595</v>
      </c>
      <c r="NO116" s="45">
        <f ca="1"/>
        <v>-55.806620454430629</v>
      </c>
      <c r="NP116" s="45">
        <f ca="1"/>
        <v>-43.554553638100629</v>
      </c>
      <c r="NQ116" s="45">
        <f ca="1"/>
        <v>-37.439044477462744</v>
      </c>
      <c r="NR116" s="45">
        <f ca="1"/>
        <v>-56.006197919011129</v>
      </c>
      <c r="NS116" s="45">
        <f ca="1"/>
        <v>-76.087937572836836</v>
      </c>
      <c r="NT116" s="45">
        <f ca="1"/>
        <v>-68.51076164090631</v>
      </c>
      <c r="NU116" s="45">
        <f ca="1"/>
        <v>-69.413758454322817</v>
      </c>
      <c r="NV116" s="45">
        <f ca="1"/>
        <v>-80.59651126396659</v>
      </c>
      <c r="NW116" s="45">
        <f ca="1"/>
        <v>-93.032013778448061</v>
      </c>
      <c r="NX116" s="45">
        <f ca="1"/>
        <v>-87.411102955579793</v>
      </c>
      <c r="NY116" s="45">
        <f ca="1"/>
        <v>-70.813795813322088</v>
      </c>
      <c r="NZ116" s="45">
        <f ca="1"/>
        <v>-72.238153559088687</v>
      </c>
      <c r="OA116" s="45">
        <f ca="1"/>
        <v>-74.358104572773016</v>
      </c>
      <c r="OB116" s="45">
        <f ca="1"/>
        <v>-61.926354144573224</v>
      </c>
      <c r="OC116" s="45">
        <f ca="1"/>
        <v>-79.49238674759863</v>
      </c>
      <c r="OD116" s="45">
        <f ca="1"/>
        <v>-77.72087588107587</v>
      </c>
      <c r="OE116" s="45">
        <f ca="1"/>
        <v>-71.166644221067429</v>
      </c>
      <c r="OF116" s="45">
        <f ca="1"/>
        <v>-64.443524419784524</v>
      </c>
      <c r="OG116" s="45">
        <f ca="1"/>
        <v>-59.282568513631816</v>
      </c>
      <c r="OH116" s="45">
        <f ca="1"/>
        <v>-63.997754373908037</v>
      </c>
      <c r="OI116" s="45">
        <f ca="1"/>
        <v>-57.803501301646179</v>
      </c>
      <c r="OJ116" s="45">
        <f ca="1"/>
        <v>-81.409892728567115</v>
      </c>
      <c r="OK116" s="45">
        <f ca="1"/>
        <v>-92.264739832997293</v>
      </c>
      <c r="OL116" s="45">
        <f ca="1"/>
        <v>-64.994147281527489</v>
      </c>
      <c r="OM116" s="45">
        <f ca="1"/>
        <v>-42.865546514511095</v>
      </c>
      <c r="ON116" s="45">
        <f ca="1"/>
        <v>-50.763589127659827</v>
      </c>
      <c r="OO116" s="45">
        <f ca="1"/>
        <v>-57.495485266208618</v>
      </c>
      <c r="OP116" s="45">
        <f ca="1"/>
        <v>-58.263640181541462</v>
      </c>
      <c r="OQ116" s="45">
        <f ca="1"/>
        <v>-74.667078349828728</v>
      </c>
      <c r="OR116" s="45">
        <f ca="1"/>
        <v>-63.534840180158596</v>
      </c>
      <c r="OS116" s="45">
        <f ca="1"/>
        <v>-61.456147588491433</v>
      </c>
      <c r="OT116" s="45">
        <f ca="1"/>
        <v>-65.392020151615156</v>
      </c>
      <c r="OU116" s="45">
        <f ca="1"/>
        <v>-69.079315120577803</v>
      </c>
      <c r="OV116" s="45">
        <f ca="1"/>
        <v>-65.110019789934142</v>
      </c>
      <c r="OW116" s="45">
        <f ca="1"/>
        <v>-42.454323875188834</v>
      </c>
      <c r="OX116" s="45">
        <f ca="1"/>
        <v>-51.099066224336639</v>
      </c>
      <c r="OY116" s="45">
        <f ca="1"/>
        <v>-84.731719621539185</v>
      </c>
      <c r="OZ116" s="45">
        <f ca="1"/>
        <v>-85.435535787940012</v>
      </c>
      <c r="PA116" s="45">
        <f ca="1"/>
        <v>-100.79940664517881</v>
      </c>
      <c r="PB116" s="45">
        <f ca="1"/>
        <v>-102.68237602102755</v>
      </c>
      <c r="PC116" s="45">
        <f ca="1"/>
        <v>-96.111265868186933</v>
      </c>
      <c r="PD116" s="45">
        <f ca="1"/>
        <v>-80.356903045654292</v>
      </c>
      <c r="PE116" s="45">
        <f ca="1"/>
        <v>-52.664580680012705</v>
      </c>
      <c r="PF116" s="45">
        <f ca="1"/>
        <v>-55.400926661968242</v>
      </c>
      <c r="PG116" s="45">
        <f ca="1"/>
        <v>-47.383898009777056</v>
      </c>
      <c r="PH116" s="45">
        <f ca="1"/>
        <v>-45.409551980018648</v>
      </c>
      <c r="PI116" s="45">
        <f ca="1"/>
        <v>-38.431941516756979</v>
      </c>
      <c r="PJ116" s="45">
        <f ca="1"/>
        <v>-39.350165179491057</v>
      </c>
      <c r="PK116" s="45">
        <f ca="1"/>
        <v>-56.437438913583776</v>
      </c>
      <c r="PL116" s="45">
        <f ca="1"/>
        <v>-51.022511748313889</v>
      </c>
      <c r="PM116" s="45">
        <f ca="1"/>
        <v>-54.760586602807052</v>
      </c>
      <c r="PN116" s="45">
        <f ca="1"/>
        <v>-78.99016532289977</v>
      </c>
      <c r="PO116" s="45">
        <f ca="1"/>
        <v>-66.798694640278825</v>
      </c>
      <c r="PP116" s="45">
        <f ca="1"/>
        <v>-74.366886061668424</v>
      </c>
      <c r="PQ116" s="45">
        <f ca="1"/>
        <v>-75.336432130932792</v>
      </c>
      <c r="PR116" s="45">
        <f ca="1"/>
        <v>-57.846472628712661</v>
      </c>
      <c r="PS116" s="45">
        <f ca="1"/>
        <v>-56.292920493245106</v>
      </c>
      <c r="PT116" s="45">
        <f ca="1"/>
        <v>-56.581173702001593</v>
      </c>
      <c r="PU116" s="45">
        <f ca="1"/>
        <v>-48.905169478177982</v>
      </c>
      <c r="PV116" s="45">
        <f ca="1"/>
        <v>-31.016192644119258</v>
      </c>
      <c r="PW116" s="45">
        <f ca="1"/>
        <v>-28.011203780174299</v>
      </c>
      <c r="PX116" s="45">
        <f ca="1"/>
        <v>-30.12836067438127</v>
      </c>
      <c r="PY116" s="45">
        <f ca="1"/>
        <v>-28.628873785853386</v>
      </c>
      <c r="PZ116" s="45">
        <f ca="1"/>
        <v>-19.277798392295892</v>
      </c>
      <c r="QA116" s="45">
        <f ca="1"/>
        <v>-21.094559642672607</v>
      </c>
      <c r="QB116" s="45">
        <f ca="1"/>
        <v>-34.745731671571718</v>
      </c>
      <c r="QC116" s="45">
        <f ca="1"/>
        <v>-40.663192473649985</v>
      </c>
      <c r="QD116" s="45">
        <f ca="1"/>
        <v>-46.882711917400343</v>
      </c>
      <c r="QE116" s="45">
        <f ca="1"/>
        <v>-50.706856597423553</v>
      </c>
      <c r="QF116" s="45">
        <f ca="1"/>
        <v>-37.27813890182972</v>
      </c>
      <c r="QG116" s="45">
        <f ca="1"/>
        <v>-42.528510881543127</v>
      </c>
      <c r="QH116" s="45">
        <f ca="1"/>
        <v>-39.39629574823374</v>
      </c>
      <c r="QI116" s="45">
        <f ca="1"/>
        <v>-29.728964314103166</v>
      </c>
      <c r="QJ116" s="45">
        <f ca="1"/>
        <v>-41.916326686263062</v>
      </c>
      <c r="QK116" s="45">
        <f ca="1"/>
        <v>-42.071796645522113</v>
      </c>
      <c r="QL116" s="45">
        <f ca="1"/>
        <v>-29.423736966609908</v>
      </c>
      <c r="QM116" s="45">
        <f ca="1"/>
        <v>-32.874267546415297</v>
      </c>
      <c r="QN116" s="45">
        <f ca="1"/>
        <v>-29.837417030215249</v>
      </c>
      <c r="QO116" s="45">
        <f ca="1"/>
        <v>-35.893165390849106</v>
      </c>
      <c r="QP116" s="45">
        <f ca="1"/>
        <v>-38.726406521916374</v>
      </c>
      <c r="QQ116" s="45">
        <f ca="1"/>
        <v>-22.451508404493325</v>
      </c>
      <c r="QR116" s="45">
        <f ca="1"/>
        <v>-31.657423492074031</v>
      </c>
      <c r="QS116" s="45">
        <f ca="1"/>
        <v>-37.618491925597255</v>
      </c>
      <c r="QT116" s="45">
        <f ca="1"/>
        <v>-36.532043337702703</v>
      </c>
      <c r="QU116" s="45">
        <f ca="1"/>
        <v>-25.371467135548585</v>
      </c>
      <c r="QV116" s="45">
        <f ca="1"/>
        <v>-31.842386938214247</v>
      </c>
      <c r="QW116" s="45">
        <f ca="1"/>
        <v>-41.290145854949969</v>
      </c>
      <c r="QX116" s="45">
        <f ca="1"/>
        <v>-49.656982451081319</v>
      </c>
      <c r="QY116" s="45">
        <f ca="1"/>
        <v>-55.331981106877322</v>
      </c>
      <c r="QZ116" s="45">
        <f ca="1"/>
        <v>-48.928861257791482</v>
      </c>
      <c r="RA116" s="45">
        <f ca="1"/>
        <v>-49.764671630978626</v>
      </c>
      <c r="RB116" s="45">
        <f ca="1"/>
        <v>-80.86301483583452</v>
      </c>
      <c r="RC116" s="45">
        <f ca="1"/>
        <v>-80.821975545763962</v>
      </c>
      <c r="RD116" s="45">
        <f ca="1"/>
        <v>-62.502348153233527</v>
      </c>
      <c r="RE116" s="45">
        <f ca="1"/>
        <v>-62.070419998526575</v>
      </c>
      <c r="RF116" s="45">
        <f ca="1"/>
        <v>-61.626825297713253</v>
      </c>
      <c r="RG116" s="45">
        <f ca="1"/>
        <v>-66.632981652855847</v>
      </c>
      <c r="RH116" s="45">
        <f ca="1"/>
        <v>-77.576001502633119</v>
      </c>
      <c r="RI116" s="45">
        <f ca="1"/>
        <v>-79.496417535305056</v>
      </c>
      <c r="RJ116" s="45">
        <f ca="1"/>
        <v>-92.228261678338015</v>
      </c>
      <c r="RK116" s="45">
        <f ca="1"/>
        <v>-93.707454000473092</v>
      </c>
      <c r="RL116" s="45">
        <f ca="1"/>
        <v>-81.660122566342409</v>
      </c>
      <c r="RM116" s="45">
        <f ca="1"/>
        <v>-82.462079325437514</v>
      </c>
      <c r="RN116" s="45">
        <f ca="1"/>
        <v>-91.843618305087091</v>
      </c>
      <c r="RO116" s="45">
        <f ca="1"/>
        <v>-94.145764827489813</v>
      </c>
      <c r="RP116" s="45">
        <f ca="1"/>
        <v>-97.297961550831758</v>
      </c>
      <c r="RQ116" s="45">
        <f ca="1"/>
        <v>-93.308190153837188</v>
      </c>
      <c r="RR116" s="45">
        <f ca="1"/>
        <v>-94.474963659286516</v>
      </c>
      <c r="RS116" s="45">
        <f ca="1"/>
        <v>-92.751713589310668</v>
      </c>
      <c r="RT116" s="45">
        <f ca="1"/>
        <v>-80.547651303768134</v>
      </c>
      <c r="RU116" s="45">
        <f ca="1"/>
        <v>-72.925064907193189</v>
      </c>
      <c r="RV116" s="45">
        <f ca="1"/>
        <v>-65.760668499112171</v>
      </c>
      <c r="RW116" s="45">
        <f ca="1"/>
        <v>-64.688855969667429</v>
      </c>
      <c r="RX116" s="45">
        <f ca="1"/>
        <v>-64.890537650466001</v>
      </c>
      <c r="RY116" s="45">
        <f ca="1"/>
        <v>-49.259136302113518</v>
      </c>
      <c r="RZ116" s="45">
        <f ca="1"/>
        <v>-44.456059830427137</v>
      </c>
      <c r="SA116" s="45">
        <f ca="1"/>
        <v>-48.101816993474927</v>
      </c>
      <c r="SB116" s="45">
        <f ca="1"/>
        <v>-51.784899933934184</v>
      </c>
      <c r="SC116" s="45">
        <f ca="1"/>
        <v>-60.688026292681684</v>
      </c>
      <c r="SD116" s="45">
        <f ca="1"/>
        <v>-57.123638236641852</v>
      </c>
      <c r="SE116" s="45">
        <f ca="1"/>
        <v>-63.183736755251914</v>
      </c>
      <c r="SF116" s="45">
        <f ca="1"/>
        <v>-61.447929432153728</v>
      </c>
      <c r="SG116" s="45">
        <f ca="1"/>
        <v>-62.528640747666373</v>
      </c>
      <c r="SH116" s="45">
        <f ca="1"/>
        <v>-49.309706212878211</v>
      </c>
      <c r="SI116" s="45">
        <f ca="1"/>
        <v>-26.172672709107417</v>
      </c>
      <c r="SJ116" s="45">
        <f ca="1"/>
        <v>-26.353530499219914</v>
      </c>
      <c r="SK116" s="45">
        <f ca="1"/>
        <v>-28.201050570726409</v>
      </c>
      <c r="SL116" s="45">
        <f ca="1"/>
        <v>-35.532211415767676</v>
      </c>
      <c r="SM116" s="45">
        <f ca="1"/>
        <v>-40.040506521224984</v>
      </c>
      <c r="SN116" s="45">
        <f ca="1"/>
        <v>-28.319096595644965</v>
      </c>
      <c r="SO116" s="45">
        <f ca="1"/>
        <v>-28.917304407238987</v>
      </c>
      <c r="SP116" s="45">
        <f ca="1"/>
        <v>-35.358311592459643</v>
      </c>
      <c r="SQ116" s="45">
        <f ca="1"/>
        <v>-30.414561525940883</v>
      </c>
      <c r="SR116" s="45">
        <f ca="1"/>
        <v>-28.058795922160186</v>
      </c>
      <c r="SS116" s="45">
        <f ca="1"/>
        <v>-25.604385819196693</v>
      </c>
      <c r="ST116" s="45">
        <f ca="1"/>
        <v>-31.544315413713434</v>
      </c>
      <c r="SU116" s="45">
        <f ca="1"/>
        <v>-31.791297317624071</v>
      </c>
      <c r="SV116" s="45">
        <f ca="1"/>
        <v>-37.677040021538744</v>
      </c>
    </row>
    <row r="117" spans="3:516" x14ac:dyDescent="0.25">
      <c r="C117" s="46" t="s">
        <v>518</v>
      </c>
      <c r="F117" s="45" cm="1">
        <f t="array" aca="1" ref="F117" ca="1">MIN(IFERROR(IF(OFFSET(bHist!$A$1,_xlfn.XMATCH($C$112,bHist!B:B,0)-1,3,1,500)=0,"-",OFFSET(bHist!$A$1,_xlfn.XMATCH($C$112,bHist!B:B,0)-1,3,1,500))-IF(OFFSET(bHist!$A$1,_xlfn.XMATCH(C117,bHist!B:B,0)-1,3,1,500)=0,"-",OFFSET(bHist!$A$1,_xlfn.XMATCH(C117,bHist!B:B,0)-1,3,1,500)),"-"))</f>
        <v>-152.57081898784634</v>
      </c>
      <c r="G117" s="45" cm="1">
        <f t="array" aca="1" ref="G117" ca="1">AVERAGE(IFERROR(IF(OFFSET(bHist!$A$1,_xlfn.XMATCH($C$112,bHist!B:B,0)-1,3,1,500)=0,"-",OFFSET(bHist!$A$1,_xlfn.XMATCH($C$112,bHist!B:B,0)-1,3,1,500))-IF(OFFSET(bHist!$A$1,_xlfn.XMATCH(C117,bHist!B:B,0)-1,3,1,500)=0,"-",OFFSET(bHist!$A$1,_xlfn.XMATCH(C117,bHist!B:B,0)-1,3,1,500)),"-"))</f>
        <v>-13.612418975252277</v>
      </c>
      <c r="H117" s="45" cm="1">
        <f t="array" aca="1" ref="H117" ca="1">MAX(IFERROR(IF(OFFSET(bHist!$A$1,_xlfn.XMATCH($C$112,bHist!B:B,0)-1,3,1,500)=0,"-",OFFSET(bHist!$A$1,_xlfn.XMATCH($C$112,bHist!B:B,0)-1,3,1,500))-IF(OFFSET(bHist!$A$1,_xlfn.XMATCH(C117,bHist!B:B,0)-1,3,1,500)=0,"-",OFFSET(bHist!$A$1,_xlfn.XMATCH(C117,bHist!B:B,0)-1,3,1,500)),"-"))</f>
        <v>146.06235473346709</v>
      </c>
      <c r="I117" s="45" cm="1">
        <f t="array" aca="1" ref="I117" ca="1">_xlfn.STDEV.P(IFERROR(IF(OFFSET(bHist!$A$1,_xlfn.XMATCH($C$112,bHist!B:B,0)-1,3,1,500)=0,"-",OFFSET(bHist!$A$1,_xlfn.XMATCH($C$112,bHist!B:B,0)-1,3,1,500))-IF(OFFSET(bHist!$A$1,_xlfn.XMATCH(C117,bHist!B:B,0)-1,3,1,500)=0,"-",OFFSET(bHist!$A$1,_xlfn.XMATCH(C117,bHist!B:B,0)-1,3,1,500)),"-"))</f>
        <v>57.325890982051583</v>
      </c>
      <c r="J117" s="45" cm="1">
        <f t="array" aca="1" ref="J117" ca="1">INDEX((IFERROR(IF(OFFSET(bHist!$A$1,_xlfn.XMATCH($C$112,bHist!B:B,0)-1,3,1,500)=0,"-",OFFSET(bHist!$A$1,_xlfn.XMATCH($C$112,bHist!B:B,0)-1,3,1,500))-IF(OFFSET(bHist!$A$1,_xlfn.XMATCH(C117,bHist!B:B,0)-1,3,1,500)=0,"-",OFFSET(bHist!$A$1,_xlfn.XMATCH(C117,bHist!B:B,0)-1,3,1,500)),"-")),1)</f>
        <v>5.3750564489364479</v>
      </c>
      <c r="K117" s="51">
        <f t="shared" ca="1" si="10"/>
        <v>6.3581266567216563E-2</v>
      </c>
      <c r="L117" s="51" cm="1">
        <f t="array" aca="1" ref="L117" ca="1">SLOPE((IFERROR(IF(OFFSET(bHist!$A$1,_xlfn.XMATCH($C$112,bHist!B:B,0)-1,3,1,500)=0,"-",OFFSET(bHist!$A$1,_xlfn.XMATCH($C$112,bHist!B:B,0)-1,3,1,500))-IF(OFFSET(bHist!$A$1,_xlfn.XMATCH(C117,bHist!B:B,0)-1,3,1,500)=0,"-",OFFSET(bHist!$A$1,_xlfn.XMATCH(C117,bHist!B:B,0)-1,3,1,500)),"-")),OFFSET(bHist!$A$1,0,3,1,500))</f>
        <v>0.33882904715477824</v>
      </c>
      <c r="M117" s="45" cm="1">
        <f t="array" aca="1" ref="M117" ca="1">INTERCEPT((IFERROR(IF(OFFSET(bHist!$A$1,_xlfn.XMATCH($C$112,bHist!B:B,0)-1,3,1,500)=0,"-",OFFSET(bHist!$A$1,_xlfn.XMATCH($C$112,bHist!B:B,0)-1,3,1,500))-IF(OFFSET(bHist!$A$1,_xlfn.XMATCH(C117,bHist!B:B,0)-1,3,1,500)=0,"-",OFFSET(bHist!$A$1,_xlfn.XMATCH(C117,bHist!B:B,0)-1,3,1,500)),"-")),OFFSET(bHist!$A$1,0,3,1,500))</f>
        <v>-14845.571932821713</v>
      </c>
      <c r="N117" s="45" cm="1">
        <f t="array" aca="1" ref="N117" ca="1">STEYX((IFERROR(IF(OFFSET(bHist!$A$1,_xlfn.XMATCH($C$112,bHist!B:B,0)-1,3,1,500)=0,"-",OFFSET(bHist!$A$1,_xlfn.XMATCH($C$112,bHist!B:B,0)-1,3,1,500))-IF(OFFSET(bHist!$A$1,_xlfn.XMATCH(C117,bHist!B:B,0)-1,3,1,500)=0,"-",OFFSET(bHist!$A$1,_xlfn.XMATCH(C117,bHist!B:B,0)-1,3,1,500)),"-")),OFFSET(bHist!$A$1,0,3,1,500))</f>
        <v>31.307297015679115</v>
      </c>
      <c r="O117" s="51" cm="1">
        <f t="array" aca="1" ref="O117" ca="1">CORREL(IF(OFFSET(bHist!A31,_xlfn.XMATCH($C$112,bHist!B:B,0)-1,3,1,500)=0,"-",OFFSET(bHist!$A$1,_xlfn.XMATCH($C$112,bHist!B:B,0)-1,3,1,500)),IF(OFFSET(bHist!$A$1,_xlfn.XMATCH(C117,bHist!B:B,0)-1,3,1,500)=0,"-",OFFSET(bHist!$A$1,_xlfn.XMATCH(C117,bHist!B:B,0)-1,3,1,500)))</f>
        <v>0.85892782027277959</v>
      </c>
      <c r="P117" s="51" cm="1">
        <f t="array" aca="1" ref="P117" ca="1">CORREL((IFERROR(IF(OFFSET(bHist!$A$1,_xlfn.XMATCH($C$112,bHist!B:B,0)-1,3,1,500)=0,"-",OFFSET(bHist!$A$1,_xlfn.XMATCH($C$112,bHist!B:B,0)-1,3,1,500))-IF(OFFSET(bHist!$A$1,_xlfn.XMATCH(C117,bHist!B:B,0)-1,3,1,500)=0,"-",OFFSET(bHist!$A$1,_xlfn.XMATCH(C117,bHist!B:B,0)-1,3,1,500)),"-")),OFFSET(bHist!$A$1,0,3,1,500))</f>
        <v>0.83874800810994354</v>
      </c>
      <c r="Q117" s="45" cm="1">
        <f t="array" aca="1" ref="Q117:SV117" ca="1">(IFERROR(IF(OFFSET(bHist!$A$1,_xlfn.XMATCH($C$112,bHist!B:B,0)-1,3,1,500)=0,"-",OFFSET(bHist!$A$1,_xlfn.XMATCH($C$112,bHist!B:B,0)-1,3,1,500))-IF(OFFSET(bHist!$A$1,_xlfn.XMATCH(C117,bHist!B:B,0)-1,3,1,500)=0,"-",OFFSET(bHist!$A$1,_xlfn.XMATCH(C117,bHist!B:B,0)-1,3,1,500)),"-"))</f>
        <v>5.3750564489364479</v>
      </c>
      <c r="R117" s="45">
        <f ca="1"/>
        <v>4.4911596794128172</v>
      </c>
      <c r="S117" s="45">
        <f ca="1"/>
        <v>-15.458131608009296</v>
      </c>
      <c r="T117" s="45">
        <f ca="1"/>
        <v>-5.2888815717697071</v>
      </c>
      <c r="U117" s="45">
        <f ca="1"/>
        <v>-16.341471748352035</v>
      </c>
      <c r="V117" s="45">
        <f ca="1"/>
        <v>-23.439002490997268</v>
      </c>
      <c r="W117" s="45">
        <f ca="1"/>
        <v>-14.122194004058827</v>
      </c>
      <c r="X117" s="45">
        <f ca="1"/>
        <v>-0.73039069271089829</v>
      </c>
      <c r="Y117" s="45">
        <f ca="1"/>
        <v>12.164808064460772</v>
      </c>
      <c r="Z117" s="45">
        <f ca="1"/>
        <v>6.0970021057128747</v>
      </c>
      <c r="AA117" s="45">
        <f ca="1"/>
        <v>12.503952095031707</v>
      </c>
      <c r="AB117" s="45">
        <f ca="1"/>
        <v>-10.375587160110513</v>
      </c>
      <c r="AC117" s="45">
        <f ca="1"/>
        <v>19.943006685256989</v>
      </c>
      <c r="AD117" s="45">
        <f ca="1"/>
        <v>13.87382597446441</v>
      </c>
      <c r="AE117" s="45">
        <f ca="1"/>
        <v>20.618291996955861</v>
      </c>
      <c r="AF117" s="45">
        <f ca="1"/>
        <v>19.97394654464722</v>
      </c>
      <c r="AG117" s="45">
        <f ca="1"/>
        <v>-6.1932940340042251</v>
      </c>
      <c r="AH117" s="45">
        <f ca="1"/>
        <v>30.938912307739258</v>
      </c>
      <c r="AI117" s="45">
        <f ca="1"/>
        <v>18.360672171592682</v>
      </c>
      <c r="AJ117" s="45">
        <f ca="1"/>
        <v>57.76429657649993</v>
      </c>
      <c r="AK117" s="45">
        <f ca="1"/>
        <v>56.232951456069941</v>
      </c>
      <c r="AL117" s="45">
        <f ca="1"/>
        <v>56.841455290794386</v>
      </c>
      <c r="AM117" s="45">
        <f ca="1"/>
        <v>20.840418636321999</v>
      </c>
      <c r="AN117" s="45">
        <f ca="1"/>
        <v>-7.1405076541900598</v>
      </c>
      <c r="AO117" s="45">
        <f ca="1"/>
        <v>16.807568225860564</v>
      </c>
      <c r="AP117" s="45">
        <f ca="1"/>
        <v>0.36712670230866706</v>
      </c>
      <c r="AQ117" s="45">
        <f ca="1"/>
        <v>9.8310885410309083</v>
      </c>
      <c r="AR117" s="45">
        <f ca="1"/>
        <v>32.599190852165236</v>
      </c>
      <c r="AS117" s="45">
        <f ca="1"/>
        <v>57.473217513084421</v>
      </c>
      <c r="AT117" s="45">
        <f ca="1"/>
        <v>48.571997713088933</v>
      </c>
      <c r="AU117" s="45">
        <f ca="1"/>
        <v>49.042568481445301</v>
      </c>
      <c r="AV117" s="45">
        <f ca="1"/>
        <v>64.020040607452415</v>
      </c>
      <c r="AW117" s="45">
        <f ca="1"/>
        <v>83.678367672920217</v>
      </c>
      <c r="AX117" s="45">
        <f ca="1"/>
        <v>70.368985795974709</v>
      </c>
      <c r="AY117" s="45">
        <f ca="1"/>
        <v>52.585187890052794</v>
      </c>
      <c r="AZ117" s="45">
        <f ca="1"/>
        <v>72.333015581130951</v>
      </c>
      <c r="BA117" s="45">
        <f ca="1"/>
        <v>62.16679201030729</v>
      </c>
      <c r="BB117" s="45">
        <f ca="1"/>
        <v>97.523781097412098</v>
      </c>
      <c r="BC117" s="45">
        <f ca="1"/>
        <v>98.005370703697224</v>
      </c>
      <c r="BD117" s="45">
        <f ca="1"/>
        <v>98.999704400062512</v>
      </c>
      <c r="BE117" s="45">
        <f ca="1"/>
        <v>91.772243416786182</v>
      </c>
      <c r="BF117" s="45">
        <f ca="1"/>
        <v>95.720685306549058</v>
      </c>
      <c r="BG117" s="45">
        <f ca="1"/>
        <v>101.89889901161189</v>
      </c>
      <c r="BH117" s="45">
        <f ca="1"/>
        <v>110.6445693159103</v>
      </c>
      <c r="BI117" s="45">
        <f ca="1"/>
        <v>65.104328056335476</v>
      </c>
      <c r="BJ117" s="45">
        <f ca="1"/>
        <v>71.501229431152353</v>
      </c>
      <c r="BK117" s="45">
        <f ca="1"/>
        <v>58.018662127494792</v>
      </c>
      <c r="BL117" s="45">
        <f ca="1"/>
        <v>63.623882012367233</v>
      </c>
      <c r="BM117" s="45">
        <f ca="1"/>
        <v>63.458234912872342</v>
      </c>
      <c r="BN117" s="45">
        <f ca="1"/>
        <v>93.870170294761635</v>
      </c>
      <c r="BO117" s="45">
        <f ca="1"/>
        <v>97.026094074249272</v>
      </c>
      <c r="BP117" s="45">
        <f ca="1"/>
        <v>84.129666230201678</v>
      </c>
      <c r="BQ117" s="45">
        <f ca="1"/>
        <v>63.305662212371772</v>
      </c>
      <c r="BR117" s="45">
        <f ca="1"/>
        <v>69.025999160766617</v>
      </c>
      <c r="BS117" s="45">
        <f ca="1"/>
        <v>120.87501789665225</v>
      </c>
      <c r="BT117" s="45">
        <f ca="1"/>
        <v>91.402640590667716</v>
      </c>
      <c r="BU117" s="45">
        <f ca="1"/>
        <v>80.0743000841141</v>
      </c>
      <c r="BV117" s="45">
        <f ca="1"/>
        <v>90.244419981956469</v>
      </c>
      <c r="BW117" s="45">
        <f ca="1"/>
        <v>112.11075424861906</v>
      </c>
      <c r="BX117" s="45">
        <f ca="1"/>
        <v>76.037639747619608</v>
      </c>
      <c r="BY117" s="45">
        <f ca="1"/>
        <v>49.771246294021637</v>
      </c>
      <c r="BZ117" s="45">
        <f ca="1"/>
        <v>75.883059761047321</v>
      </c>
      <c r="CA117" s="45">
        <f ca="1"/>
        <v>58.481229116439806</v>
      </c>
      <c r="CB117" s="45">
        <f ca="1"/>
        <v>64.774003953933629</v>
      </c>
      <c r="CC117" s="45">
        <f ca="1"/>
        <v>111.41062978076934</v>
      </c>
      <c r="CD117" s="45">
        <f ca="1"/>
        <v>88.688508384704505</v>
      </c>
      <c r="CE117" s="45">
        <f ca="1"/>
        <v>85.207933717727656</v>
      </c>
      <c r="CF117" s="45">
        <f ca="1"/>
        <v>50.804464928626999</v>
      </c>
      <c r="CG117" s="45">
        <f ca="1"/>
        <v>56.759505167007433</v>
      </c>
      <c r="CH117" s="45">
        <f ca="1"/>
        <v>55.227426188468939</v>
      </c>
      <c r="CI117" s="45">
        <f ca="1"/>
        <v>-25.216523443222172</v>
      </c>
      <c r="CJ117" s="45">
        <f ca="1"/>
        <v>-26.635618263244623</v>
      </c>
      <c r="CK117" s="45">
        <f ca="1"/>
        <v>-46.131174798011784</v>
      </c>
      <c r="CL117" s="45">
        <f ca="1"/>
        <v>17.871105840682958</v>
      </c>
      <c r="CM117" s="45">
        <f ca="1"/>
        <v>28.189508964538504</v>
      </c>
      <c r="CN117" s="45">
        <f ca="1"/>
        <v>2.3295771579741995</v>
      </c>
      <c r="CO117" s="45">
        <f ca="1"/>
        <v>43.555108130455096</v>
      </c>
      <c r="CP117" s="45">
        <f ca="1"/>
        <v>40.395506937980713</v>
      </c>
      <c r="CQ117" s="45">
        <f ca="1"/>
        <v>117.85052468585968</v>
      </c>
      <c r="CR117" s="45">
        <f ca="1"/>
        <v>100.57807984161371</v>
      </c>
      <c r="CS117" s="45">
        <f ca="1"/>
        <v>135.43036355304719</v>
      </c>
      <c r="CT117" s="45">
        <f ca="1"/>
        <v>146.06235473346709</v>
      </c>
      <c r="CU117" s="45">
        <f ca="1"/>
        <v>130.7979123754501</v>
      </c>
      <c r="CV117" s="45">
        <f ca="1"/>
        <v>128.02508459091189</v>
      </c>
      <c r="CW117" s="45">
        <f ca="1"/>
        <v>109.30010165786746</v>
      </c>
      <c r="CX117" s="45">
        <f ca="1"/>
        <v>77.775504781723015</v>
      </c>
      <c r="CY117" s="45">
        <f ca="1"/>
        <v>58.290477754592899</v>
      </c>
      <c r="CZ117" s="45">
        <f ca="1"/>
        <v>45.404313140869135</v>
      </c>
      <c r="DA117" s="45">
        <f ca="1"/>
        <v>38.47485369014737</v>
      </c>
      <c r="DB117" s="45">
        <f ca="1"/>
        <v>33.790322828292801</v>
      </c>
      <c r="DC117" s="45">
        <f ca="1"/>
        <v>26.432912528038031</v>
      </c>
      <c r="DD117" s="45">
        <f ca="1"/>
        <v>27.858190936088562</v>
      </c>
      <c r="DE117" s="45">
        <f ca="1"/>
        <v>28.190594655990566</v>
      </c>
      <c r="DF117" s="45">
        <f ca="1"/>
        <v>29.824371170043946</v>
      </c>
      <c r="DG117" s="45">
        <f ca="1"/>
        <v>25.828403568267788</v>
      </c>
      <c r="DH117" s="45">
        <f ca="1"/>
        <v>20.147462542533873</v>
      </c>
      <c r="DI117" s="45">
        <f ca="1"/>
        <v>15.61616055488588</v>
      </c>
      <c r="DJ117" s="45">
        <f ca="1"/>
        <v>11.785936166763292</v>
      </c>
      <c r="DK117" s="45">
        <f ca="1"/>
        <v>9.2452627553939806</v>
      </c>
      <c r="DL117" s="45">
        <f ca="1"/>
        <v>10.288610957145693</v>
      </c>
      <c r="DM117" s="45">
        <f ca="1"/>
        <v>9.7973901271820125</v>
      </c>
      <c r="DN117" s="45">
        <f ca="1"/>
        <v>8.0028459262847775</v>
      </c>
      <c r="DO117" s="45">
        <f ca="1"/>
        <v>4.3035860157012849</v>
      </c>
      <c r="DP117" s="45">
        <f ca="1"/>
        <v>1.961649476051349</v>
      </c>
      <c r="DQ117" s="45">
        <f ca="1"/>
        <v>9.0974157667160114</v>
      </c>
      <c r="DR117" s="45">
        <f ca="1"/>
        <v>6.5128606443405204</v>
      </c>
      <c r="DS117" s="45">
        <f ca="1"/>
        <v>4.577060669898998</v>
      </c>
      <c r="DT117" s="45">
        <f ca="1"/>
        <v>2.0154162349700755</v>
      </c>
      <c r="DU117" s="45">
        <f ca="1"/>
        <v>3.6384814233779821</v>
      </c>
      <c r="DV117" s="45">
        <f ca="1"/>
        <v>7.9089153795242453</v>
      </c>
      <c r="DW117" s="45">
        <f ca="1"/>
        <v>6.6413760051727309</v>
      </c>
      <c r="DX117" s="45">
        <f ca="1"/>
        <v>8.1822125320434509</v>
      </c>
      <c r="DY117" s="45">
        <f ca="1"/>
        <v>2.0493940515518148</v>
      </c>
      <c r="DZ117" s="45">
        <f ca="1"/>
        <v>-2.7151632413864206</v>
      </c>
      <c r="EA117" s="45">
        <f ca="1"/>
        <v>2.1631764392853086</v>
      </c>
      <c r="EB117" s="45">
        <f ca="1"/>
        <v>5.2613992185592622</v>
      </c>
      <c r="EC117" s="45">
        <f ca="1"/>
        <v>4.4483459901809681</v>
      </c>
      <c r="ED117" s="45">
        <f ca="1"/>
        <v>3.3259050197601425</v>
      </c>
      <c r="EE117" s="45">
        <f ca="1"/>
        <v>2.8053941535949605</v>
      </c>
      <c r="EF117" s="45">
        <f ca="1"/>
        <v>-4.1062203941345388</v>
      </c>
      <c r="EG117" s="45">
        <f ca="1"/>
        <v>-11.545970128059423</v>
      </c>
      <c r="EH117" s="45">
        <f ca="1"/>
        <v>-13.679135661125173</v>
      </c>
      <c r="EI117" s="45">
        <f ca="1"/>
        <v>-10.601778955459594</v>
      </c>
      <c r="EJ117" s="45">
        <f ca="1"/>
        <v>-12.325931847572321</v>
      </c>
      <c r="EK117" s="45">
        <f ca="1"/>
        <v>-15.541482713699367</v>
      </c>
      <c r="EL117" s="45">
        <f ca="1"/>
        <v>-18.550563871383702</v>
      </c>
      <c r="EM117" s="45">
        <f ca="1"/>
        <v>-22.968873784065266</v>
      </c>
      <c r="EN117" s="45">
        <f ca="1"/>
        <v>-13.004560534477235</v>
      </c>
      <c r="EO117" s="45">
        <f ca="1"/>
        <v>-3.8359096641540589</v>
      </c>
      <c r="EP117" s="45">
        <f ca="1"/>
        <v>0.9541267690658799</v>
      </c>
      <c r="EQ117" s="45">
        <f ca="1"/>
        <v>3.2573416147232024</v>
      </c>
      <c r="ER117" s="45">
        <f ca="1"/>
        <v>6.6289544429778857</v>
      </c>
      <c r="ES117" s="45">
        <f ca="1"/>
        <v>7.0463902378082537</v>
      </c>
      <c r="ET117" s="45">
        <f ca="1"/>
        <v>1.4801683778763106</v>
      </c>
      <c r="EU117" s="45">
        <f ca="1"/>
        <v>6.4910660667419222</v>
      </c>
      <c r="EV117" s="45">
        <f ca="1"/>
        <v>5.9309083480834772</v>
      </c>
      <c r="EW117" s="45">
        <f ca="1"/>
        <v>0.73912527084351609</v>
      </c>
      <c r="EX117" s="45">
        <f ca="1"/>
        <v>5.0310090503692777</v>
      </c>
      <c r="EY117" s="45">
        <f ca="1"/>
        <v>5.8507485609054584</v>
      </c>
      <c r="EZ117" s="45">
        <f ca="1"/>
        <v>5.0727049942016436</v>
      </c>
      <c r="FA117" s="45">
        <f ca="1"/>
        <v>2.4511313657760638</v>
      </c>
      <c r="FB117" s="45">
        <f ca="1"/>
        <v>7.2915429086685322</v>
      </c>
      <c r="FC117" s="45">
        <f ca="1"/>
        <v>8.9352210359573689</v>
      </c>
      <c r="FD117" s="45">
        <f ca="1"/>
        <v>7.2870179119109935</v>
      </c>
      <c r="FE117" s="45">
        <f ca="1"/>
        <v>11.82321402168273</v>
      </c>
      <c r="FF117" s="45">
        <f ca="1"/>
        <v>8.403373238563546</v>
      </c>
      <c r="FG117" s="45">
        <f ca="1"/>
        <v>2.4174886589050288</v>
      </c>
      <c r="FH117" s="45">
        <f ca="1"/>
        <v>-2.3425635223388497</v>
      </c>
      <c r="FI117" s="45">
        <f ca="1"/>
        <v>-14.613961257934591</v>
      </c>
      <c r="FJ117" s="45">
        <f ca="1"/>
        <v>-11.427086671829244</v>
      </c>
      <c r="FK117" s="45">
        <f ca="1"/>
        <v>-6.0230461015701167</v>
      </c>
      <c r="FL117" s="45">
        <f ca="1"/>
        <v>-15.353540291786203</v>
      </c>
      <c r="FM117" s="45">
        <f ca="1"/>
        <v>-17.816888144493106</v>
      </c>
      <c r="FN117" s="45">
        <f ca="1"/>
        <v>-29.466054588317888</v>
      </c>
      <c r="FO117" s="45">
        <f ca="1"/>
        <v>-25.14219655895235</v>
      </c>
      <c r="FP117" s="45">
        <f ca="1"/>
        <v>-27.574493371009822</v>
      </c>
      <c r="FQ117" s="45">
        <f ca="1"/>
        <v>-34.661246203422536</v>
      </c>
      <c r="FR117" s="45">
        <f ca="1"/>
        <v>-37.008398516654978</v>
      </c>
      <c r="FS117" s="45">
        <f ca="1"/>
        <v>-37.715117793083209</v>
      </c>
      <c r="FT117" s="45">
        <f ca="1"/>
        <v>-34.116072736740108</v>
      </c>
      <c r="FU117" s="45">
        <f ca="1"/>
        <v>-32.434466463088967</v>
      </c>
      <c r="FV117" s="45">
        <f ca="1"/>
        <v>-32.032052392005909</v>
      </c>
      <c r="FW117" s="45">
        <f ca="1"/>
        <v>-22.422786156654354</v>
      </c>
      <c r="FX117" s="45">
        <f ca="1"/>
        <v>-22.276577746391297</v>
      </c>
      <c r="FY117" s="45">
        <f ca="1"/>
        <v>-20.641014698982247</v>
      </c>
      <c r="FZ117" s="45">
        <f ca="1"/>
        <v>-22.253444288253803</v>
      </c>
      <c r="GA117" s="45">
        <f ca="1"/>
        <v>-16.010102990150443</v>
      </c>
      <c r="GB117" s="45">
        <f ca="1"/>
        <v>-0.16946362018583727</v>
      </c>
      <c r="GC117" s="45">
        <f ca="1"/>
        <v>2.431849059104934</v>
      </c>
      <c r="GD117" s="45">
        <f ca="1"/>
        <v>-1.9245230541229148</v>
      </c>
      <c r="GE117" s="45">
        <f ca="1"/>
        <v>-11.870844347953778</v>
      </c>
      <c r="GF117" s="45">
        <f ca="1"/>
        <v>-19.680613388061516</v>
      </c>
      <c r="GG117" s="45">
        <f ca="1"/>
        <v>-14.444137584686274</v>
      </c>
      <c r="GH117" s="45">
        <f ca="1"/>
        <v>-8.7218016920089667</v>
      </c>
      <c r="GI117" s="45">
        <f ca="1"/>
        <v>-8.1960729923248437</v>
      </c>
      <c r="GJ117" s="45">
        <f ca="1"/>
        <v>-6.9099126348495474</v>
      </c>
      <c r="GK117" s="45">
        <f ca="1"/>
        <v>-9.3506868591308603</v>
      </c>
      <c r="GL117" s="45">
        <f ca="1"/>
        <v>-9.212554081916835</v>
      </c>
      <c r="GM117" s="45">
        <f ca="1"/>
        <v>-18.833196448326106</v>
      </c>
      <c r="GN117" s="45">
        <f ca="1"/>
        <v>-27.177290706634523</v>
      </c>
      <c r="GO117" s="45">
        <f ca="1"/>
        <v>-30.640662240982067</v>
      </c>
      <c r="GP117" s="45">
        <f ca="1"/>
        <v>-28.916225288391104</v>
      </c>
      <c r="GQ117" s="45">
        <f ca="1"/>
        <v>-28.277607284545894</v>
      </c>
      <c r="GR117" s="45">
        <f ca="1"/>
        <v>-31.860653379440294</v>
      </c>
      <c r="GS117" s="45">
        <f ca="1"/>
        <v>-34.795031349182153</v>
      </c>
      <c r="GT117" s="45">
        <f ca="1"/>
        <v>-29.218159291267398</v>
      </c>
      <c r="GU117" s="45">
        <f ca="1"/>
        <v>-35.082435758590719</v>
      </c>
      <c r="GV117" s="45">
        <f ca="1"/>
        <v>-36.149654051780743</v>
      </c>
      <c r="GW117" s="45">
        <f ca="1"/>
        <v>-36.530371140480014</v>
      </c>
      <c r="GX117" s="45">
        <f ca="1"/>
        <v>-29.994786360740648</v>
      </c>
      <c r="GY117" s="45">
        <f ca="1"/>
        <v>-29.253323785781845</v>
      </c>
      <c r="GZ117" s="45">
        <f ca="1"/>
        <v>-33.505908565521253</v>
      </c>
      <c r="HA117" s="45">
        <f ca="1"/>
        <v>-29.911627382278454</v>
      </c>
      <c r="HB117" s="45">
        <f ca="1"/>
        <v>-30.153684756279006</v>
      </c>
      <c r="HC117" s="45">
        <f ca="1"/>
        <v>-28.895906054496749</v>
      </c>
      <c r="HD117" s="45">
        <f ca="1"/>
        <v>-37.518767182350217</v>
      </c>
      <c r="HE117" s="45">
        <f ca="1"/>
        <v>-35.364391391754197</v>
      </c>
      <c r="HF117" s="45">
        <f ca="1"/>
        <v>-41.789677512168879</v>
      </c>
      <c r="HG117" s="45">
        <f ca="1"/>
        <v>-43.791772349357643</v>
      </c>
      <c r="HH117" s="45">
        <f ca="1"/>
        <v>-41.563668437957801</v>
      </c>
      <c r="HI117" s="45">
        <f ca="1"/>
        <v>-41.081221032142651</v>
      </c>
      <c r="HJ117" s="45">
        <f ca="1"/>
        <v>-42.631724543571494</v>
      </c>
      <c r="HK117" s="45">
        <f ca="1"/>
        <v>-25.369940878868107</v>
      </c>
      <c r="HL117" s="45">
        <f ca="1"/>
        <v>-19.692843053817739</v>
      </c>
      <c r="HM117" s="45">
        <f ca="1"/>
        <v>-5.0915161333084029</v>
      </c>
      <c r="HN117" s="45">
        <f ca="1"/>
        <v>-1.7354122219085752</v>
      </c>
      <c r="HO117" s="45">
        <f ca="1"/>
        <v>-2.5927612323760911</v>
      </c>
      <c r="HP117" s="45">
        <f ca="1"/>
        <v>0.68800873565672305</v>
      </c>
      <c r="HQ117" s="45">
        <f ca="1"/>
        <v>-31.470770621299778</v>
      </c>
      <c r="HR117" s="45">
        <f ca="1"/>
        <v>-34.971029272079448</v>
      </c>
      <c r="HS117" s="45">
        <f ca="1"/>
        <v>-37.804752115249642</v>
      </c>
      <c r="HT117" s="45">
        <f ca="1"/>
        <v>-35.98825297927857</v>
      </c>
      <c r="HU117" s="45">
        <f ca="1"/>
        <v>-23.862659355163572</v>
      </c>
      <c r="HV117" s="45">
        <f ca="1"/>
        <v>-30.674857065200825</v>
      </c>
      <c r="HW117" s="45">
        <f ca="1"/>
        <v>-25.582875801086459</v>
      </c>
      <c r="HX117" s="45">
        <f ca="1"/>
        <v>-24.495062266349748</v>
      </c>
      <c r="HY117" s="45">
        <f ca="1"/>
        <v>-22.759886501312224</v>
      </c>
      <c r="HZ117" s="45">
        <f ca="1"/>
        <v>-25.014680959701565</v>
      </c>
      <c r="IA117" s="45">
        <f ca="1"/>
        <v>-9.5913565587997596</v>
      </c>
      <c r="IB117" s="45">
        <f ca="1"/>
        <v>1.5732094764709359</v>
      </c>
      <c r="IC117" s="45">
        <f ca="1"/>
        <v>13.353909667968708</v>
      </c>
      <c r="ID117" s="45">
        <f ca="1"/>
        <v>5.7975345668792784</v>
      </c>
      <c r="IE117" s="45">
        <f ca="1"/>
        <v>3.533176941871659</v>
      </c>
      <c r="IF117" s="45">
        <f ca="1"/>
        <v>-6.29778909682841E-2</v>
      </c>
      <c r="IG117" s="45">
        <f ca="1"/>
        <v>-18.823461840629591</v>
      </c>
      <c r="IH117" s="45">
        <f ca="1"/>
        <v>-16.420363547325167</v>
      </c>
      <c r="II117" s="45">
        <f ca="1"/>
        <v>-22.284201674461372</v>
      </c>
      <c r="IJ117" s="45">
        <f ca="1"/>
        <v>-24.135310071945185</v>
      </c>
      <c r="IK117" s="45">
        <f ca="1"/>
        <v>-25.514338367462187</v>
      </c>
      <c r="IL117" s="45">
        <f ca="1"/>
        <v>-3.0788326854706156</v>
      </c>
      <c r="IM117" s="45">
        <f ca="1"/>
        <v>-3.732985926628146</v>
      </c>
      <c r="IN117" s="45">
        <f ca="1"/>
        <v>-12.464276303291342</v>
      </c>
      <c r="IO117" s="45">
        <f ca="1"/>
        <v>-9.6102454881668109</v>
      </c>
      <c r="IP117" s="45">
        <f ca="1"/>
        <v>-23.616324338912932</v>
      </c>
      <c r="IQ117" s="45">
        <f ca="1"/>
        <v>-23.732914285659774</v>
      </c>
      <c r="IR117" s="45">
        <f ca="1"/>
        <v>-56.805220512390179</v>
      </c>
      <c r="IS117" s="45">
        <f ca="1"/>
        <v>-55.286614366531381</v>
      </c>
      <c r="IT117" s="45">
        <f ca="1"/>
        <v>-42.867496205329871</v>
      </c>
      <c r="IU117" s="45">
        <f ca="1"/>
        <v>-38.124334809303321</v>
      </c>
      <c r="IV117" s="45">
        <f ca="1"/>
        <v>-46.231212613105782</v>
      </c>
      <c r="IW117" s="45">
        <f ca="1"/>
        <v>-34.595463807106</v>
      </c>
      <c r="IX117" s="45">
        <f ca="1"/>
        <v>-32.041306897163423</v>
      </c>
      <c r="IY117" s="45">
        <f ca="1"/>
        <v>-26.736699593544017</v>
      </c>
      <c r="IZ117" s="45">
        <f ca="1"/>
        <v>-36.672174460411071</v>
      </c>
      <c r="JA117" s="45">
        <f ca="1"/>
        <v>-42.133298716545085</v>
      </c>
      <c r="JB117" s="45">
        <f ca="1"/>
        <v>-43.721185364723198</v>
      </c>
      <c r="JC117" s="45">
        <f ca="1"/>
        <v>-42.098092596054073</v>
      </c>
      <c r="JD117" s="45">
        <f ca="1"/>
        <v>-46.944259167671248</v>
      </c>
      <c r="JE117" s="45">
        <f ca="1"/>
        <v>-40.211126977920543</v>
      </c>
      <c r="JF117" s="45">
        <f ca="1"/>
        <v>-36.06927677154539</v>
      </c>
      <c r="JG117" s="45">
        <f ca="1"/>
        <v>-32.822262862205463</v>
      </c>
      <c r="JH117" s="45">
        <f ca="1"/>
        <v>-32.296298154830936</v>
      </c>
      <c r="JI117" s="45">
        <f ca="1"/>
        <v>-33.457888910293605</v>
      </c>
      <c r="JJ117" s="45">
        <f ca="1"/>
        <v>-42.705491957664435</v>
      </c>
      <c r="JK117" s="45">
        <f ca="1"/>
        <v>-47.282402287483222</v>
      </c>
      <c r="JL117" s="45">
        <f ca="1"/>
        <v>-42.44709283447267</v>
      </c>
      <c r="JM117" s="45">
        <f ca="1"/>
        <v>-38.907176877975473</v>
      </c>
      <c r="JN117" s="45">
        <f ca="1"/>
        <v>-29.811530144691517</v>
      </c>
      <c r="JO117" s="45">
        <f ca="1"/>
        <v>-23.065516695022552</v>
      </c>
      <c r="JP117" s="45">
        <f ca="1"/>
        <v>-21.334146420478845</v>
      </c>
      <c r="JQ117" s="45">
        <f ca="1"/>
        <v>-16.676138486862158</v>
      </c>
      <c r="JR117" s="45">
        <f ca="1"/>
        <v>-29.125321598052949</v>
      </c>
      <c r="JS117" s="45">
        <f ca="1"/>
        <v>-32.168794285774197</v>
      </c>
      <c r="JT117" s="45">
        <f ca="1"/>
        <v>-38.8736823129654</v>
      </c>
      <c r="JU117" s="45">
        <f ca="1"/>
        <v>-35.975227441787752</v>
      </c>
      <c r="JV117" s="45">
        <f ca="1"/>
        <v>-29.359788778305017</v>
      </c>
      <c r="JW117" s="45">
        <f ca="1"/>
        <v>-30.578744751930202</v>
      </c>
      <c r="JX117" s="45">
        <f ca="1"/>
        <v>-21.604091464042654</v>
      </c>
      <c r="JY117" s="45">
        <f ca="1"/>
        <v>-17.98548415184024</v>
      </c>
      <c r="JZ117" s="45">
        <f ca="1"/>
        <v>-23.591360670089728</v>
      </c>
      <c r="KA117" s="45">
        <f ca="1"/>
        <v>-44.180913817405724</v>
      </c>
      <c r="KB117" s="45">
        <f ca="1"/>
        <v>-46.753332715034503</v>
      </c>
      <c r="KC117" s="45">
        <f ca="1"/>
        <v>-49.827457439422631</v>
      </c>
      <c r="KD117" s="45">
        <f ca="1"/>
        <v>-58.394041870117178</v>
      </c>
      <c r="KE117" s="45">
        <f ca="1"/>
        <v>-43.909545390129097</v>
      </c>
      <c r="KF117" s="45">
        <f ca="1"/>
        <v>-42.945573889732316</v>
      </c>
      <c r="KG117" s="45">
        <f ca="1"/>
        <v>-45.17054076766965</v>
      </c>
      <c r="KH117" s="45">
        <f ca="1"/>
        <v>-52.370279469490072</v>
      </c>
      <c r="KI117" s="45">
        <f ca="1"/>
        <v>-61.656457524299583</v>
      </c>
      <c r="KJ117" s="45">
        <f ca="1"/>
        <v>-56.384420844078022</v>
      </c>
      <c r="KK117" s="45">
        <f ca="1"/>
        <v>-66.780019865036024</v>
      </c>
      <c r="KL117" s="45">
        <f ca="1"/>
        <v>-72.948987219810476</v>
      </c>
      <c r="KM117" s="45">
        <f ca="1"/>
        <v>-62.680297030448912</v>
      </c>
      <c r="KN117" s="45">
        <f ca="1"/>
        <v>-81.098972961425773</v>
      </c>
      <c r="KO117" s="45">
        <f ca="1"/>
        <v>-83.506958592414833</v>
      </c>
      <c r="KP117" s="45">
        <f ca="1"/>
        <v>-87.072104810714734</v>
      </c>
      <c r="KQ117" s="45">
        <f ca="1"/>
        <v>-96.774110905647262</v>
      </c>
      <c r="KR117" s="45">
        <f ca="1"/>
        <v>-110.86366739845278</v>
      </c>
      <c r="KS117" s="45">
        <f ca="1"/>
        <v>-92.193601197242742</v>
      </c>
      <c r="KT117" s="45">
        <f ca="1"/>
        <v>-83.999460043907163</v>
      </c>
      <c r="KU117" s="45">
        <f ca="1"/>
        <v>-87.419311637878366</v>
      </c>
      <c r="KV117" s="45">
        <f ca="1"/>
        <v>-79.549430386543236</v>
      </c>
      <c r="KW117" s="45">
        <f ca="1"/>
        <v>-78.013930790901213</v>
      </c>
      <c r="KX117" s="45">
        <f ca="1"/>
        <v>-77.847138622283921</v>
      </c>
      <c r="KY117" s="45">
        <f ca="1"/>
        <v>-87.291668224334785</v>
      </c>
      <c r="KZ117" s="45">
        <f ca="1"/>
        <v>-91.539212535858098</v>
      </c>
      <c r="LA117" s="45">
        <f ca="1"/>
        <v>-91.137589603424033</v>
      </c>
      <c r="LB117" s="45">
        <f ca="1"/>
        <v>-104.19385950756077</v>
      </c>
      <c r="LC117" s="45">
        <f ca="1"/>
        <v>-113.2279578008652</v>
      </c>
      <c r="LD117" s="45">
        <f ca="1"/>
        <v>-98.607734451293936</v>
      </c>
      <c r="LE117" s="45">
        <f ca="1"/>
        <v>-87.786071748733548</v>
      </c>
      <c r="LF117" s="45">
        <f ca="1"/>
        <v>-86.682299592971845</v>
      </c>
      <c r="LG117" s="45">
        <f ca="1"/>
        <v>-85.283629288673382</v>
      </c>
      <c r="LH117" s="45">
        <f ca="1"/>
        <v>-90.397549271583557</v>
      </c>
      <c r="LI117" s="45">
        <f ca="1"/>
        <v>-92.67298517704009</v>
      </c>
      <c r="LJ117" s="45">
        <f ca="1"/>
        <v>-102.37748419380188</v>
      </c>
      <c r="LK117" s="45">
        <f ca="1"/>
        <v>-99.790669509887721</v>
      </c>
      <c r="LL117" s="45">
        <f ca="1"/>
        <v>-90.091590659141531</v>
      </c>
      <c r="LM117" s="45">
        <f ca="1"/>
        <v>-83.656809309959414</v>
      </c>
      <c r="LN117" s="45">
        <f ca="1"/>
        <v>-82.753120610237119</v>
      </c>
      <c r="LO117" s="45">
        <f ca="1"/>
        <v>-73.910986122131362</v>
      </c>
      <c r="LP117" s="45">
        <f ca="1"/>
        <v>-77.557063372612021</v>
      </c>
      <c r="LQ117" s="45">
        <f ca="1"/>
        <v>-72.594264428138757</v>
      </c>
      <c r="LR117" s="45">
        <f ca="1"/>
        <v>-85.991497311592099</v>
      </c>
      <c r="LS117" s="45">
        <f ca="1"/>
        <v>-98.435842508316057</v>
      </c>
      <c r="LT117" s="45">
        <f ca="1"/>
        <v>-103.38076111221312</v>
      </c>
      <c r="LU117" s="45">
        <f ca="1"/>
        <v>-112.43185962677003</v>
      </c>
      <c r="LV117" s="45">
        <f ca="1"/>
        <v>-109.30911276149754</v>
      </c>
      <c r="LW117" s="45">
        <f ca="1"/>
        <v>-110.21755867767331</v>
      </c>
      <c r="LX117" s="45">
        <f ca="1"/>
        <v>-101.42858052062985</v>
      </c>
      <c r="LY117" s="45">
        <f ca="1"/>
        <v>-96.205796873092652</v>
      </c>
      <c r="LZ117" s="45">
        <f ca="1"/>
        <v>-89.311069314002964</v>
      </c>
      <c r="MA117" s="45">
        <f ca="1"/>
        <v>-75.376645130157499</v>
      </c>
      <c r="MB117" s="45">
        <f ca="1"/>
        <v>-101.74397434043885</v>
      </c>
      <c r="MC117" s="45">
        <f ca="1"/>
        <v>-114.12802157592773</v>
      </c>
      <c r="MD117" s="45">
        <f ca="1"/>
        <v>-116.36382602787018</v>
      </c>
      <c r="ME117" s="45">
        <f ca="1"/>
        <v>-120.90863899230953</v>
      </c>
      <c r="MF117" s="45">
        <f ca="1"/>
        <v>-142.604083861351</v>
      </c>
      <c r="MG117" s="45">
        <f ca="1"/>
        <v>-142.78066807079313</v>
      </c>
      <c r="MH117" s="45">
        <f ca="1"/>
        <v>-140.84994638538359</v>
      </c>
      <c r="MI117" s="45">
        <f ca="1"/>
        <v>-132.38060450839993</v>
      </c>
      <c r="MJ117" s="45">
        <f ca="1"/>
        <v>-116.24431885623932</v>
      </c>
      <c r="MK117" s="45">
        <f ca="1"/>
        <v>-118.95035770702367</v>
      </c>
      <c r="ML117" s="45">
        <f ca="1"/>
        <v>-125.20100053310392</v>
      </c>
      <c r="MM117" s="45">
        <f ca="1"/>
        <v>-108.87999594497677</v>
      </c>
      <c r="MN117" s="45">
        <f ca="1"/>
        <v>-119.3062379112244</v>
      </c>
      <c r="MO117" s="45">
        <f ca="1"/>
        <v>-119.84079095649724</v>
      </c>
      <c r="MP117" s="45">
        <f ca="1"/>
        <v>-131.31799235248565</v>
      </c>
      <c r="MQ117" s="45">
        <f ca="1"/>
        <v>-150.43793957519534</v>
      </c>
      <c r="MR117" s="45">
        <f ca="1"/>
        <v>-152.57081898784634</v>
      </c>
      <c r="MS117" s="45" t="str">
        <f ca="1"/>
        <v>-</v>
      </c>
      <c r="MT117" s="45" t="str">
        <f ca="1"/>
        <v>-</v>
      </c>
      <c r="MU117" s="45" t="str">
        <f ca="1"/>
        <v>-</v>
      </c>
      <c r="MV117" s="45" t="str">
        <f ca="1"/>
        <v>-</v>
      </c>
      <c r="MW117" s="45" t="str">
        <f ca="1"/>
        <v>-</v>
      </c>
      <c r="MX117" s="45" t="str">
        <f ca="1"/>
        <v>-</v>
      </c>
      <c r="MY117" s="45" t="str">
        <f ca="1"/>
        <v>-</v>
      </c>
      <c r="MZ117" s="45" t="str">
        <f ca="1"/>
        <v>-</v>
      </c>
      <c r="NA117" s="45" t="str">
        <f ca="1"/>
        <v>-</v>
      </c>
      <c r="NB117" s="45" t="str">
        <f ca="1"/>
        <v>-</v>
      </c>
      <c r="NC117" s="45" t="str">
        <f ca="1"/>
        <v>-</v>
      </c>
      <c r="ND117" s="45" t="str">
        <f ca="1"/>
        <v>-</v>
      </c>
      <c r="NE117" s="45" t="str">
        <f ca="1"/>
        <v>-</v>
      </c>
      <c r="NF117" s="45" t="str">
        <f ca="1"/>
        <v>-</v>
      </c>
      <c r="NG117" s="45" t="str">
        <f ca="1"/>
        <v>-</v>
      </c>
      <c r="NH117" s="45" t="str">
        <f ca="1"/>
        <v>-</v>
      </c>
      <c r="NI117" s="45" t="str">
        <f ca="1"/>
        <v>-</v>
      </c>
      <c r="NJ117" s="45" t="str">
        <f ca="1"/>
        <v>-</v>
      </c>
      <c r="NK117" s="45" t="str">
        <f ca="1"/>
        <v>-</v>
      </c>
      <c r="NL117" s="45" t="str">
        <f ca="1"/>
        <v>-</v>
      </c>
      <c r="NM117" s="45" t="str">
        <f ca="1"/>
        <v>-</v>
      </c>
      <c r="NN117" s="45" t="str">
        <f ca="1"/>
        <v>-</v>
      </c>
      <c r="NO117" s="45" t="str">
        <f ca="1"/>
        <v>-</v>
      </c>
      <c r="NP117" s="45" t="str">
        <f ca="1"/>
        <v>-</v>
      </c>
      <c r="NQ117" s="45" t="str">
        <f ca="1"/>
        <v>-</v>
      </c>
      <c r="NR117" s="45" t="str">
        <f ca="1"/>
        <v>-</v>
      </c>
      <c r="NS117" s="45" t="str">
        <f ca="1"/>
        <v>-</v>
      </c>
      <c r="NT117" s="45" t="str">
        <f ca="1"/>
        <v>-</v>
      </c>
      <c r="NU117" s="45" t="str">
        <f ca="1"/>
        <v>-</v>
      </c>
      <c r="NV117" s="45" t="str">
        <f ca="1"/>
        <v>-</v>
      </c>
      <c r="NW117" s="45" t="str">
        <f ca="1"/>
        <v>-</v>
      </c>
      <c r="NX117" s="45" t="str">
        <f ca="1"/>
        <v>-</v>
      </c>
      <c r="NY117" s="45" t="str">
        <f ca="1"/>
        <v>-</v>
      </c>
      <c r="NZ117" s="45" t="str">
        <f ca="1"/>
        <v>-</v>
      </c>
      <c r="OA117" s="45" t="str">
        <f ca="1"/>
        <v>-</v>
      </c>
      <c r="OB117" s="45" t="str">
        <f ca="1"/>
        <v>-</v>
      </c>
      <c r="OC117" s="45" t="str">
        <f ca="1"/>
        <v>-</v>
      </c>
      <c r="OD117" s="45" t="str">
        <f ca="1"/>
        <v>-</v>
      </c>
      <c r="OE117" s="45" t="str">
        <f ca="1"/>
        <v>-</v>
      </c>
      <c r="OF117" s="45" t="str">
        <f ca="1"/>
        <v>-</v>
      </c>
      <c r="OG117" s="45" t="str">
        <f ca="1"/>
        <v>-</v>
      </c>
      <c r="OH117" s="45" t="str">
        <f ca="1"/>
        <v>-</v>
      </c>
      <c r="OI117" s="45" t="str">
        <f ca="1"/>
        <v>-</v>
      </c>
      <c r="OJ117" s="45" t="str">
        <f ca="1"/>
        <v>-</v>
      </c>
      <c r="OK117" s="45" t="str">
        <f ca="1"/>
        <v>-</v>
      </c>
      <c r="OL117" s="45" t="str">
        <f ca="1"/>
        <v>-</v>
      </c>
      <c r="OM117" s="45" t="str">
        <f ca="1"/>
        <v>-</v>
      </c>
      <c r="ON117" s="45" t="str">
        <f ca="1"/>
        <v>-</v>
      </c>
      <c r="OO117" s="45" t="str">
        <f ca="1"/>
        <v>-</v>
      </c>
      <c r="OP117" s="45" t="str">
        <f ca="1"/>
        <v>-</v>
      </c>
      <c r="OQ117" s="45" t="str">
        <f ca="1"/>
        <v>-</v>
      </c>
      <c r="OR117" s="45" t="str">
        <f ca="1"/>
        <v>-</v>
      </c>
      <c r="OS117" s="45" t="str">
        <f ca="1"/>
        <v>-</v>
      </c>
      <c r="OT117" s="45" t="str">
        <f ca="1"/>
        <v>-</v>
      </c>
      <c r="OU117" s="45" t="str">
        <f ca="1"/>
        <v>-</v>
      </c>
      <c r="OV117" s="45" t="str">
        <f ca="1"/>
        <v>-</v>
      </c>
      <c r="OW117" s="45" t="str">
        <f ca="1"/>
        <v>-</v>
      </c>
      <c r="OX117" s="45" t="str">
        <f ca="1"/>
        <v>-</v>
      </c>
      <c r="OY117" s="45" t="str">
        <f ca="1"/>
        <v>-</v>
      </c>
      <c r="OZ117" s="45" t="str">
        <f ca="1"/>
        <v>-</v>
      </c>
      <c r="PA117" s="45" t="str">
        <f ca="1"/>
        <v>-</v>
      </c>
      <c r="PB117" s="45" t="str">
        <f ca="1"/>
        <v>-</v>
      </c>
      <c r="PC117" s="45" t="str">
        <f ca="1"/>
        <v>-</v>
      </c>
      <c r="PD117" s="45" t="str">
        <f ca="1"/>
        <v>-</v>
      </c>
      <c r="PE117" s="45" t="str">
        <f ca="1"/>
        <v>-</v>
      </c>
      <c r="PF117" s="45" t="str">
        <f ca="1"/>
        <v>-</v>
      </c>
      <c r="PG117" s="45" t="str">
        <f ca="1"/>
        <v>-</v>
      </c>
      <c r="PH117" s="45" t="str">
        <f ca="1"/>
        <v>-</v>
      </c>
      <c r="PI117" s="45" t="str">
        <f ca="1"/>
        <v>-</v>
      </c>
      <c r="PJ117" s="45" t="str">
        <f ca="1"/>
        <v>-</v>
      </c>
      <c r="PK117" s="45" t="str">
        <f ca="1"/>
        <v>-</v>
      </c>
      <c r="PL117" s="45" t="str">
        <f ca="1"/>
        <v>-</v>
      </c>
      <c r="PM117" s="45" t="str">
        <f ca="1"/>
        <v>-</v>
      </c>
      <c r="PN117" s="45" t="str">
        <f ca="1"/>
        <v>-</v>
      </c>
      <c r="PO117" s="45" t="str">
        <f ca="1"/>
        <v>-</v>
      </c>
      <c r="PP117" s="45" t="str">
        <f ca="1"/>
        <v>-</v>
      </c>
      <c r="PQ117" s="45" t="str">
        <f ca="1"/>
        <v>-</v>
      </c>
      <c r="PR117" s="45" t="str">
        <f ca="1"/>
        <v>-</v>
      </c>
      <c r="PS117" s="45" t="str">
        <f ca="1"/>
        <v>-</v>
      </c>
      <c r="PT117" s="45" t="str">
        <f ca="1"/>
        <v>-</v>
      </c>
      <c r="PU117" s="45" t="str">
        <f ca="1"/>
        <v>-</v>
      </c>
      <c r="PV117" s="45" t="str">
        <f ca="1"/>
        <v>-</v>
      </c>
      <c r="PW117" s="45" t="str">
        <f ca="1"/>
        <v>-</v>
      </c>
      <c r="PX117" s="45" t="str">
        <f ca="1"/>
        <v>-</v>
      </c>
      <c r="PY117" s="45" t="str">
        <f ca="1"/>
        <v>-</v>
      </c>
      <c r="PZ117" s="45" t="str">
        <f ca="1"/>
        <v>-</v>
      </c>
      <c r="QA117" s="45" t="str">
        <f ca="1"/>
        <v>-</v>
      </c>
      <c r="QB117" s="45" t="str">
        <f ca="1"/>
        <v>-</v>
      </c>
      <c r="QC117" s="45" t="str">
        <f ca="1"/>
        <v>-</v>
      </c>
      <c r="QD117" s="45" t="str">
        <f ca="1"/>
        <v>-</v>
      </c>
      <c r="QE117" s="45" t="str">
        <f ca="1"/>
        <v>-</v>
      </c>
      <c r="QF117" s="45" t="str">
        <f ca="1"/>
        <v>-</v>
      </c>
      <c r="QG117" s="45" t="str">
        <f ca="1"/>
        <v>-</v>
      </c>
      <c r="QH117" s="45" t="str">
        <f ca="1"/>
        <v>-</v>
      </c>
      <c r="QI117" s="45" t="str">
        <f ca="1"/>
        <v>-</v>
      </c>
      <c r="QJ117" s="45" t="str">
        <f ca="1"/>
        <v>-</v>
      </c>
      <c r="QK117" s="45" t="str">
        <f ca="1"/>
        <v>-</v>
      </c>
      <c r="QL117" s="45" t="str">
        <f ca="1"/>
        <v>-</v>
      </c>
      <c r="QM117" s="45" t="str">
        <f ca="1"/>
        <v>-</v>
      </c>
      <c r="QN117" s="45" t="str">
        <f ca="1"/>
        <v>-</v>
      </c>
      <c r="QO117" s="45" t="str">
        <f ca="1"/>
        <v>-</v>
      </c>
      <c r="QP117" s="45" t="str">
        <f ca="1"/>
        <v>-</v>
      </c>
      <c r="QQ117" s="45" t="str">
        <f ca="1"/>
        <v>-</v>
      </c>
      <c r="QR117" s="45" t="str">
        <f ca="1"/>
        <v>-</v>
      </c>
      <c r="QS117" s="45" t="str">
        <f ca="1"/>
        <v>-</v>
      </c>
      <c r="QT117" s="45" t="str">
        <f ca="1"/>
        <v>-</v>
      </c>
      <c r="QU117" s="45" t="str">
        <f ca="1"/>
        <v>-</v>
      </c>
      <c r="QV117" s="45" t="str">
        <f ca="1"/>
        <v>-</v>
      </c>
      <c r="QW117" s="45" t="str">
        <f ca="1"/>
        <v>-</v>
      </c>
      <c r="QX117" s="45" t="str">
        <f ca="1"/>
        <v>-</v>
      </c>
      <c r="QY117" s="45" t="str">
        <f ca="1"/>
        <v>-</v>
      </c>
      <c r="QZ117" s="45" t="str">
        <f ca="1"/>
        <v>-</v>
      </c>
      <c r="RA117" s="45" t="str">
        <f ca="1"/>
        <v>-</v>
      </c>
      <c r="RB117" s="45" t="str">
        <f ca="1"/>
        <v>-</v>
      </c>
      <c r="RC117" s="45" t="str">
        <f ca="1"/>
        <v>-</v>
      </c>
      <c r="RD117" s="45" t="str">
        <f ca="1"/>
        <v>-</v>
      </c>
      <c r="RE117" s="45" t="str">
        <f ca="1"/>
        <v>-</v>
      </c>
      <c r="RF117" s="45" t="str">
        <f ca="1"/>
        <v>-</v>
      </c>
      <c r="RG117" s="45" t="str">
        <f ca="1"/>
        <v>-</v>
      </c>
      <c r="RH117" s="45" t="str">
        <f ca="1"/>
        <v>-</v>
      </c>
      <c r="RI117" s="45" t="str">
        <f ca="1"/>
        <v>-</v>
      </c>
      <c r="RJ117" s="45" t="str">
        <f ca="1"/>
        <v>-</v>
      </c>
      <c r="RK117" s="45" t="str">
        <f ca="1"/>
        <v>-</v>
      </c>
      <c r="RL117" s="45" t="str">
        <f ca="1"/>
        <v>-</v>
      </c>
      <c r="RM117" s="45" t="str">
        <f ca="1"/>
        <v>-</v>
      </c>
      <c r="RN117" s="45" t="str">
        <f ca="1"/>
        <v>-</v>
      </c>
      <c r="RO117" s="45" t="str">
        <f ca="1"/>
        <v>-</v>
      </c>
      <c r="RP117" s="45" t="str">
        <f ca="1"/>
        <v>-</v>
      </c>
      <c r="RQ117" s="45" t="str">
        <f ca="1"/>
        <v>-</v>
      </c>
      <c r="RR117" s="45" t="str">
        <f ca="1"/>
        <v>-</v>
      </c>
      <c r="RS117" s="45" t="str">
        <f ca="1"/>
        <v>-</v>
      </c>
      <c r="RT117" s="45" t="str">
        <f ca="1"/>
        <v>-</v>
      </c>
      <c r="RU117" s="45" t="str">
        <f ca="1"/>
        <v>-</v>
      </c>
      <c r="RV117" s="45" t="str">
        <f ca="1"/>
        <v>-</v>
      </c>
      <c r="RW117" s="45" t="str">
        <f ca="1"/>
        <v>-</v>
      </c>
      <c r="RX117" s="45" t="str">
        <f ca="1"/>
        <v>-</v>
      </c>
      <c r="RY117" s="45" t="str">
        <f ca="1"/>
        <v>-</v>
      </c>
      <c r="RZ117" s="45" t="str">
        <f ca="1"/>
        <v>-</v>
      </c>
      <c r="SA117" s="45" t="str">
        <f ca="1"/>
        <v>-</v>
      </c>
      <c r="SB117" s="45" t="str">
        <f ca="1"/>
        <v>-</v>
      </c>
      <c r="SC117" s="45" t="str">
        <f ca="1"/>
        <v>-</v>
      </c>
      <c r="SD117" s="45" t="str">
        <f ca="1"/>
        <v>-</v>
      </c>
      <c r="SE117" s="45" t="str">
        <f ca="1"/>
        <v>-</v>
      </c>
      <c r="SF117" s="45" t="str">
        <f ca="1"/>
        <v>-</v>
      </c>
      <c r="SG117" s="45" t="str">
        <f ca="1"/>
        <v>-</v>
      </c>
      <c r="SH117" s="45" t="str">
        <f ca="1"/>
        <v>-</v>
      </c>
      <c r="SI117" s="45" t="str">
        <f ca="1"/>
        <v>-</v>
      </c>
      <c r="SJ117" s="45" t="str">
        <f ca="1"/>
        <v>-</v>
      </c>
      <c r="SK117" s="45" t="str">
        <f ca="1"/>
        <v>-</v>
      </c>
      <c r="SL117" s="45" t="str">
        <f ca="1"/>
        <v>-</v>
      </c>
      <c r="SM117" s="45" t="str">
        <f ca="1"/>
        <v>-</v>
      </c>
      <c r="SN117" s="45" t="str">
        <f ca="1"/>
        <v>-</v>
      </c>
      <c r="SO117" s="45" t="str">
        <f ca="1"/>
        <v>-</v>
      </c>
      <c r="SP117" s="45" t="str">
        <f ca="1"/>
        <v>-</v>
      </c>
      <c r="SQ117" s="45" t="str">
        <f ca="1"/>
        <v>-</v>
      </c>
      <c r="SR117" s="45" t="str">
        <f ca="1"/>
        <v>-</v>
      </c>
      <c r="SS117" s="45" t="str">
        <f ca="1"/>
        <v>-</v>
      </c>
      <c r="ST117" s="45" t="str">
        <f ca="1"/>
        <v>-</v>
      </c>
      <c r="SU117" s="45" t="str">
        <f ca="1"/>
        <v>-</v>
      </c>
      <c r="SV117" s="45" t="str">
        <f ca="1"/>
        <v>-</v>
      </c>
    </row>
    <row r="118" spans="3:516" x14ac:dyDescent="0.25">
      <c r="C118" s="46" t="s">
        <v>519</v>
      </c>
      <c r="F118" s="45" cm="1">
        <f t="array" aca="1" ref="F118" ca="1">MIN(IFERROR(IF(OFFSET(bHist!$A$1,_xlfn.XMATCH($C$112,bHist!B:B,0)-1,3,1,500)=0,"-",OFFSET(bHist!$A$1,_xlfn.XMATCH($C$112,bHist!B:B,0)-1,3,1,500))-IF(OFFSET(bHist!$A$1,_xlfn.XMATCH(C118,bHist!B:B,0)-1,3,1,500)=0,"-",OFFSET(bHist!$A$1,_xlfn.XMATCH(C118,bHist!B:B,0)-1,3,1,500)),"-"))</f>
        <v>-286.87353929758069</v>
      </c>
      <c r="G118" s="45" cm="1">
        <f t="array" aca="1" ref="G118" ca="1">AVERAGE(IFERROR(IF(OFFSET(bHist!$A$1,_xlfn.XMATCH($C$112,bHist!B:B,0)-1,3,1,500)=0,"-",OFFSET(bHist!$A$1,_xlfn.XMATCH($C$112,bHist!B:B,0)-1,3,1,500))-IF(OFFSET(bHist!$A$1,_xlfn.XMATCH(C118,bHist!B:B,0)-1,3,1,500)=0,"-",OFFSET(bHist!$A$1,_xlfn.XMATCH(C118,bHist!B:B,0)-1,3,1,500)),"-"))</f>
        <v>-133.31614205861098</v>
      </c>
      <c r="H118" s="45" cm="1">
        <f t="array" aca="1" ref="H118" ca="1">MAX(IFERROR(IF(OFFSET(bHist!$A$1,_xlfn.XMATCH($C$112,bHist!B:B,0)-1,3,1,500)=0,"-",OFFSET(bHist!$A$1,_xlfn.XMATCH($C$112,bHist!B:B,0)-1,3,1,500))-IF(OFFSET(bHist!$A$1,_xlfn.XMATCH(C118,bHist!B:B,0)-1,3,1,500)=0,"-",OFFSET(bHist!$A$1,_xlfn.XMATCH(C118,bHist!B:B,0)-1,3,1,500)),"-"))</f>
        <v>272.19545189332968</v>
      </c>
      <c r="I118" s="45" cm="1">
        <f t="array" aca="1" ref="I118" ca="1">_xlfn.STDEV.P(IFERROR(IF(OFFSET(bHist!$A$1,_xlfn.XMATCH($C$112,bHist!B:B,0)-1,3,1,500)=0,"-",OFFSET(bHist!$A$1,_xlfn.XMATCH($C$112,bHist!B:B,0)-1,3,1,500))-IF(OFFSET(bHist!$A$1,_xlfn.XMATCH(C118,bHist!B:B,0)-1,3,1,500)=0,"-",OFFSET(bHist!$A$1,_xlfn.XMATCH(C118,bHist!B:B,0)-1,3,1,500)),"-"))</f>
        <v>115.65941695133934</v>
      </c>
      <c r="J118" s="45" cm="1">
        <f t="array" aca="1" ref="J118" ca="1">INDEX((IFERROR(IF(OFFSET(bHist!$A$1,_xlfn.XMATCH($C$112,bHist!B:B,0)-1,3,1,500)=0,"-",OFFSET(bHist!$A$1,_xlfn.XMATCH($C$112,bHist!B:B,0)-1,3,1,500))-IF(OFFSET(bHist!$A$1,_xlfn.XMATCH(C118,bHist!B:B,0)-1,3,1,500)=0,"-",OFFSET(bHist!$A$1,_xlfn.XMATCH(C118,bHist!B:B,0)-1,3,1,500)),"-")),1)</f>
        <v>-21.49531550073624</v>
      </c>
      <c r="K118" s="51">
        <f t="shared" ca="1" si="10"/>
        <v>0.20001257147114831</v>
      </c>
      <c r="L118" s="51" cm="1">
        <f t="array" aca="1" ref="L118" ca="1">SLOPE((IFERROR(IF(OFFSET(bHist!$A$1,_xlfn.XMATCH($C$112,bHist!B:B,0)-1,3,1,500)=0,"-",OFFSET(bHist!$A$1,_xlfn.XMATCH($C$112,bHist!B:B,0)-1,3,1,500))-IF(OFFSET(bHist!$A$1,_xlfn.XMATCH(C118,bHist!B:B,0)-1,3,1,500)=0,"-",OFFSET(bHist!$A$1,_xlfn.XMATCH(C118,bHist!B:B,0)-1,3,1,500)),"-")),OFFSET(bHist!$A$1,0,3,1,500))</f>
        <v>0.45846976828441333</v>
      </c>
      <c r="M118" s="45" cm="1">
        <f t="array" aca="1" ref="M118" ca="1">INTERCEPT((IFERROR(IF(OFFSET(bHist!$A$1,_xlfn.XMATCH($C$112,bHist!B:B,0)-1,3,1,500)=0,"-",OFFSET(bHist!$A$1,_xlfn.XMATCH($C$112,bHist!B:B,0)-1,3,1,500))-IF(OFFSET(bHist!$A$1,_xlfn.XMATCH(C118,bHist!B:B,0)-1,3,1,500)=0,"-",OFFSET(bHist!$A$1,_xlfn.XMATCH(C118,bHist!B:B,0)-1,3,1,500)),"-")),OFFSET(bHist!$A$1,0,3,1,500))</f>
        <v>-20149.410268247844</v>
      </c>
      <c r="N118" s="45" cm="1">
        <f t="array" aca="1" ref="N118" ca="1">STEYX((IFERROR(IF(OFFSET(bHist!$A$1,_xlfn.XMATCH($C$112,bHist!B:B,0)-1,3,1,500)=0,"-",OFFSET(bHist!$A$1,_xlfn.XMATCH($C$112,bHist!B:B,0)-1,3,1,500))-IF(OFFSET(bHist!$A$1,_xlfn.XMATCH(C118,bHist!B:B,0)-1,3,1,500)=0,"-",OFFSET(bHist!$A$1,_xlfn.XMATCH(C118,bHist!B:B,0)-1,3,1,500)),"-")),OFFSET(bHist!$A$1,0,3,1,500))</f>
        <v>65.118312356600853</v>
      </c>
      <c r="O118" s="51" cm="1">
        <f t="array" aca="1" ref="O118" ca="1">CORREL(IF(OFFSET(bHist!A32,_xlfn.XMATCH($C$112,bHist!B:B,0)-1,3,1,500)=0,"-",OFFSET(bHist!$A$1,_xlfn.XMATCH($C$112,bHist!B:B,0)-1,3,1,500)),IF(OFFSET(bHist!$A$1,_xlfn.XMATCH(C118,bHist!B:B,0)-1,3,1,500)=0,"-",OFFSET(bHist!$A$1,_xlfn.XMATCH(C118,bHist!B:B,0)-1,3,1,500)))</f>
        <v>0.17925776909049992</v>
      </c>
      <c r="P118" s="51" cm="1">
        <f t="array" aca="1" ref="P118" ca="1">CORREL((IFERROR(IF(OFFSET(bHist!$A$1,_xlfn.XMATCH($C$112,bHist!B:B,0)-1,3,1,500)=0,"-",OFFSET(bHist!$A$1,_xlfn.XMATCH($C$112,bHist!B:B,0)-1,3,1,500))-IF(OFFSET(bHist!$A$1,_xlfn.XMATCH(C118,bHist!B:B,0)-1,3,1,500)=0,"-",OFFSET(bHist!$A$1,_xlfn.XMATCH(C118,bHist!B:B,0)-1,3,1,500)),"-")),OFFSET(bHist!$A$1,0,3,1,500))</f>
        <v>0.8272115176122764</v>
      </c>
      <c r="Q118" s="45" cm="1">
        <f t="array" aca="1" ref="Q118:SV118" ca="1">(IFERROR(IF(OFFSET(bHist!$A$1,_xlfn.XMATCH($C$112,bHist!B:B,0)-1,3,1,500)=0,"-",OFFSET(bHist!$A$1,_xlfn.XMATCH($C$112,bHist!B:B,0)-1,3,1,500))-IF(OFFSET(bHist!$A$1,_xlfn.XMATCH(C118,bHist!B:B,0)-1,3,1,500)=0,"-",OFFSET(bHist!$A$1,_xlfn.XMATCH(C118,bHist!B:B,0)-1,3,1,500)),"-"))</f>
        <v>-21.49531550073624</v>
      </c>
      <c r="R118" s="45">
        <f ca="1"/>
        <v>-23.896151725769073</v>
      </c>
      <c r="S118" s="45">
        <f ca="1"/>
        <v>-35.327175590038337</v>
      </c>
      <c r="T118" s="45">
        <f ca="1"/>
        <v>-21.434511312007942</v>
      </c>
      <c r="U118" s="45">
        <f ca="1"/>
        <v>-22.141060375213613</v>
      </c>
      <c r="V118" s="45">
        <f ca="1"/>
        <v>-26.056558691501607</v>
      </c>
      <c r="W118" s="45">
        <f ca="1"/>
        <v>-12.165363578319557</v>
      </c>
      <c r="X118" s="45">
        <f ca="1"/>
        <v>-0.17073011493681634</v>
      </c>
      <c r="Y118" s="45">
        <f ca="1"/>
        <v>13.647122413158456</v>
      </c>
      <c r="Z118" s="45">
        <f ca="1"/>
        <v>3.4983897762298852</v>
      </c>
      <c r="AA118" s="45">
        <f ca="1"/>
        <v>7.4528095493316755</v>
      </c>
      <c r="AB118" s="45">
        <f ca="1"/>
        <v>-16.738505455017162</v>
      </c>
      <c r="AC118" s="45">
        <f ca="1"/>
        <v>2.6991022191047591</v>
      </c>
      <c r="AD118" s="45">
        <f ca="1"/>
        <v>-5.8642081961631902</v>
      </c>
      <c r="AE118" s="45">
        <f ca="1"/>
        <v>-3.0632830691337745</v>
      </c>
      <c r="AF118" s="45">
        <f ca="1"/>
        <v>-12.422365590572383</v>
      </c>
      <c r="AG118" s="45">
        <f ca="1"/>
        <v>-19.099515290260285</v>
      </c>
      <c r="AH118" s="45">
        <f ca="1"/>
        <v>15.280598569393135</v>
      </c>
      <c r="AI118" s="45">
        <f ca="1"/>
        <v>4.4014414830207897</v>
      </c>
      <c r="AJ118" s="45">
        <f ca="1"/>
        <v>15.782976994514456</v>
      </c>
      <c r="AK118" s="45">
        <f ca="1"/>
        <v>-4.1350918469428848</v>
      </c>
      <c r="AL118" s="45">
        <f ca="1"/>
        <v>-21.157920598030103</v>
      </c>
      <c r="AM118" s="45">
        <f ca="1"/>
        <v>-39.485143553733849</v>
      </c>
      <c r="AN118" s="45">
        <f ca="1"/>
        <v>-48.688290281295735</v>
      </c>
      <c r="AO118" s="45">
        <f ca="1"/>
        <v>-14.999912117958104</v>
      </c>
      <c r="AP118" s="45">
        <f ca="1"/>
        <v>-15.014002811431851</v>
      </c>
      <c r="AQ118" s="45">
        <f ca="1"/>
        <v>-0.16282985830309826</v>
      </c>
      <c r="AR118" s="45">
        <f ca="1"/>
        <v>20.261680916309388</v>
      </c>
      <c r="AS118" s="45">
        <f ca="1"/>
        <v>38.006635328292873</v>
      </c>
      <c r="AT118" s="45">
        <f ca="1"/>
        <v>26.856973847866016</v>
      </c>
      <c r="AU118" s="45">
        <f ca="1"/>
        <v>41.498015283107748</v>
      </c>
      <c r="AV118" s="45">
        <f ca="1"/>
        <v>52.171660024166158</v>
      </c>
      <c r="AW118" s="45">
        <f ca="1"/>
        <v>88.251171060562115</v>
      </c>
      <c r="AX118" s="45">
        <f ca="1"/>
        <v>79.824738131046274</v>
      </c>
      <c r="AY118" s="45">
        <f ca="1"/>
        <v>65.395914056301137</v>
      </c>
      <c r="AZ118" s="45">
        <f ca="1"/>
        <v>92.588869474411013</v>
      </c>
      <c r="BA118" s="45">
        <f ca="1"/>
        <v>99.808625626564037</v>
      </c>
      <c r="BB118" s="45">
        <f ca="1"/>
        <v>139.50965329456324</v>
      </c>
      <c r="BC118" s="45">
        <f ca="1"/>
        <v>137.25244196557998</v>
      </c>
      <c r="BD118" s="45">
        <f ca="1"/>
        <v>120.41124728870392</v>
      </c>
      <c r="BE118" s="45">
        <f ca="1"/>
        <v>101.96034475803373</v>
      </c>
      <c r="BF118" s="45">
        <f ca="1"/>
        <v>107.66148527956005</v>
      </c>
      <c r="BG118" s="45">
        <f ca="1"/>
        <v>117.05503189420693</v>
      </c>
      <c r="BH118" s="45">
        <f ca="1"/>
        <v>122.65306729793548</v>
      </c>
      <c r="BI118" s="45">
        <f ca="1"/>
        <v>109.44157383251195</v>
      </c>
      <c r="BJ118" s="45">
        <f ca="1"/>
        <v>117.83542116069793</v>
      </c>
      <c r="BK118" s="45">
        <f ca="1"/>
        <v>109.29772121715547</v>
      </c>
      <c r="BL118" s="45">
        <f ca="1"/>
        <v>84.828415041923506</v>
      </c>
      <c r="BM118" s="45">
        <f ca="1"/>
        <v>78.683677333354979</v>
      </c>
      <c r="BN118" s="45">
        <f ca="1"/>
        <v>96.235325831890066</v>
      </c>
      <c r="BO118" s="45">
        <f ca="1"/>
        <v>100.30873118066785</v>
      </c>
      <c r="BP118" s="45">
        <f ca="1"/>
        <v>102.36959013557436</v>
      </c>
      <c r="BQ118" s="45">
        <f ca="1"/>
        <v>85.559077394962287</v>
      </c>
      <c r="BR118" s="45">
        <f ca="1"/>
        <v>109.93467173814776</v>
      </c>
      <c r="BS118" s="45">
        <f ca="1"/>
        <v>157.98709990406041</v>
      </c>
      <c r="BT118" s="45">
        <f ca="1"/>
        <v>111.6795465135574</v>
      </c>
      <c r="BU118" s="45">
        <f ca="1"/>
        <v>92.242261404991154</v>
      </c>
      <c r="BV118" s="45">
        <f ca="1"/>
        <v>99.047134127140055</v>
      </c>
      <c r="BW118" s="45">
        <f ca="1"/>
        <v>97.310156461715678</v>
      </c>
      <c r="BX118" s="45">
        <f ca="1"/>
        <v>56.20461290645602</v>
      </c>
      <c r="BY118" s="45">
        <f ca="1"/>
        <v>60.951597085952756</v>
      </c>
      <c r="BZ118" s="45">
        <f ca="1"/>
        <v>126.28444620561601</v>
      </c>
      <c r="CA118" s="45">
        <f ca="1"/>
        <v>136.30277572155001</v>
      </c>
      <c r="CB118" s="45">
        <f ca="1"/>
        <v>165.8611731190681</v>
      </c>
      <c r="CC118" s="45">
        <f ca="1"/>
        <v>217.1544962544441</v>
      </c>
      <c r="CD118" s="45">
        <f ca="1"/>
        <v>194.02092782878873</v>
      </c>
      <c r="CE118" s="45">
        <f ca="1"/>
        <v>186.90292927122118</v>
      </c>
      <c r="CF118" s="45">
        <f ca="1"/>
        <v>153.59248768711092</v>
      </c>
      <c r="CG118" s="45">
        <f ca="1"/>
        <v>162.34858948373795</v>
      </c>
      <c r="CH118" s="45">
        <f ca="1"/>
        <v>149.6323568263054</v>
      </c>
      <c r="CI118" s="45">
        <f ca="1"/>
        <v>88.129766066074353</v>
      </c>
      <c r="CJ118" s="45">
        <f ca="1"/>
        <v>109.74906044006349</v>
      </c>
      <c r="CK118" s="45">
        <f ca="1"/>
        <v>162.79931486749655</v>
      </c>
      <c r="CL118" s="45">
        <f ca="1"/>
        <v>247.30243471765522</v>
      </c>
      <c r="CM118" s="45">
        <f ca="1"/>
        <v>228.47307403802864</v>
      </c>
      <c r="CN118" s="45">
        <f ca="1"/>
        <v>228.37280081796649</v>
      </c>
      <c r="CO118" s="45">
        <f ca="1"/>
        <v>272.19545189332968</v>
      </c>
      <c r="CP118" s="45">
        <f ca="1"/>
        <v>193.08528807210922</v>
      </c>
      <c r="CQ118" s="45">
        <f ca="1"/>
        <v>212.37488481760022</v>
      </c>
      <c r="CR118" s="45">
        <f ca="1"/>
        <v>135.6965785498619</v>
      </c>
      <c r="CS118" s="45">
        <f ca="1"/>
        <v>166.81094736051563</v>
      </c>
      <c r="CT118" s="45">
        <f ca="1"/>
        <v>97.202357036590513</v>
      </c>
      <c r="CU118" s="45">
        <f ca="1"/>
        <v>83.292443751811959</v>
      </c>
      <c r="CV118" s="45">
        <f ca="1"/>
        <v>80.904822135925315</v>
      </c>
      <c r="CW118" s="45">
        <f ca="1"/>
        <v>22.981743412971525</v>
      </c>
      <c r="CX118" s="45">
        <f ca="1"/>
        <v>-10.89129981899265</v>
      </c>
      <c r="CY118" s="45">
        <f ca="1"/>
        <v>-30.102149246692647</v>
      </c>
      <c r="CZ118" s="45">
        <f ca="1"/>
        <v>-44.454241295337681</v>
      </c>
      <c r="DA118" s="45">
        <f ca="1"/>
        <v>-52.676194172382338</v>
      </c>
      <c r="DB118" s="45">
        <f ca="1"/>
        <v>-52.983293084144577</v>
      </c>
      <c r="DC118" s="45">
        <f ca="1"/>
        <v>-59.935473690986669</v>
      </c>
      <c r="DD118" s="45">
        <f ca="1"/>
        <v>-55.570445196628555</v>
      </c>
      <c r="DE118" s="45">
        <f ca="1"/>
        <v>-59.203337281227078</v>
      </c>
      <c r="DF118" s="45">
        <f ca="1"/>
        <v>-59.844384968757652</v>
      </c>
      <c r="DG118" s="45">
        <f ca="1"/>
        <v>-63.53499732446673</v>
      </c>
      <c r="DH118" s="45">
        <f ca="1"/>
        <v>-71.487101174354564</v>
      </c>
      <c r="DI118" s="45">
        <f ca="1"/>
        <v>-76.347514915943123</v>
      </c>
      <c r="DJ118" s="45">
        <f ca="1"/>
        <v>-78.427453286647761</v>
      </c>
      <c r="DK118" s="45">
        <f ca="1"/>
        <v>-81.710404551982862</v>
      </c>
      <c r="DL118" s="45">
        <f ca="1"/>
        <v>-81.01174884128568</v>
      </c>
      <c r="DM118" s="45">
        <f ca="1"/>
        <v>-80.633287894725811</v>
      </c>
      <c r="DN118" s="45">
        <f ca="1"/>
        <v>-81.932336542129548</v>
      </c>
      <c r="DO118" s="45">
        <f ca="1"/>
        <v>-86.725066817760478</v>
      </c>
      <c r="DP118" s="45">
        <f ca="1"/>
        <v>-94.712704562187156</v>
      </c>
      <c r="DQ118" s="45">
        <f ca="1"/>
        <v>-86.76051937150956</v>
      </c>
      <c r="DR118" s="45">
        <f ca="1"/>
        <v>-88.40457676076889</v>
      </c>
      <c r="DS118" s="45">
        <f ca="1"/>
        <v>-92.007241911411256</v>
      </c>
      <c r="DT118" s="45">
        <f ca="1"/>
        <v>-95.083383043766048</v>
      </c>
      <c r="DU118" s="45">
        <f ca="1"/>
        <v>-97.438799449443792</v>
      </c>
      <c r="DV118" s="45">
        <f ca="1"/>
        <v>-94.672916106700882</v>
      </c>
      <c r="DW118" s="45">
        <f ca="1"/>
        <v>-94.635655781269122</v>
      </c>
      <c r="DX118" s="45">
        <f ca="1"/>
        <v>-89.791928041458164</v>
      </c>
      <c r="DY118" s="45">
        <f ca="1"/>
        <v>-92.302634191036219</v>
      </c>
      <c r="DZ118" s="45">
        <f ca="1"/>
        <v>-99.550801240921032</v>
      </c>
      <c r="EA118" s="45">
        <f ca="1"/>
        <v>-91.486552762985241</v>
      </c>
      <c r="EB118" s="45">
        <f ca="1"/>
        <v>-87.10861413049696</v>
      </c>
      <c r="EC118" s="45">
        <f ca="1"/>
        <v>-83.021437419891356</v>
      </c>
      <c r="ED118" s="45">
        <f ca="1"/>
        <v>-82.621392925262455</v>
      </c>
      <c r="EE118" s="45">
        <f ca="1"/>
        <v>-81.409268357753774</v>
      </c>
      <c r="EF118" s="45">
        <f ca="1"/>
        <v>-92.004089152336149</v>
      </c>
      <c r="EG118" s="45">
        <f ca="1"/>
        <v>-99.792883197784448</v>
      </c>
      <c r="EH118" s="45">
        <f ca="1"/>
        <v>-103.31846862459184</v>
      </c>
      <c r="EI118" s="45">
        <f ca="1"/>
        <v>-100.97558222246167</v>
      </c>
      <c r="EJ118" s="45">
        <f ca="1"/>
        <v>-103.81043304634093</v>
      </c>
      <c r="EK118" s="45">
        <f ca="1"/>
        <v>-109.44317647838594</v>
      </c>
      <c r="EL118" s="45">
        <f ca="1"/>
        <v>-112.08800225734714</v>
      </c>
      <c r="EM118" s="45">
        <f ca="1"/>
        <v>-119.11304032516483</v>
      </c>
      <c r="EN118" s="45">
        <f ca="1"/>
        <v>-110.73734868717196</v>
      </c>
      <c r="EO118" s="45">
        <f ca="1"/>
        <v>-99.586201261520387</v>
      </c>
      <c r="EP118" s="45">
        <f ca="1"/>
        <v>-94.798529817581169</v>
      </c>
      <c r="EQ118" s="45">
        <f ca="1"/>
        <v>-90.625155196189894</v>
      </c>
      <c r="ER118" s="45">
        <f ca="1"/>
        <v>-83.269704172134396</v>
      </c>
      <c r="ES118" s="45">
        <f ca="1"/>
        <v>-84.250664179325128</v>
      </c>
      <c r="ET118" s="45">
        <f ca="1"/>
        <v>-90.398369322776773</v>
      </c>
      <c r="EU118" s="45">
        <f ca="1"/>
        <v>-86.344873059749574</v>
      </c>
      <c r="EV118" s="45">
        <f ca="1"/>
        <v>-85.422527328014382</v>
      </c>
      <c r="EW118" s="45">
        <f ca="1"/>
        <v>-91.373692981719955</v>
      </c>
      <c r="EX118" s="45">
        <f ca="1"/>
        <v>-87.365399044036849</v>
      </c>
      <c r="EY118" s="45">
        <f ca="1"/>
        <v>-86.446725500583653</v>
      </c>
      <c r="EZ118" s="45">
        <f ca="1"/>
        <v>-89.089914931297301</v>
      </c>
      <c r="FA118" s="45">
        <f ca="1"/>
        <v>-89.947343184471151</v>
      </c>
      <c r="FB118" s="45">
        <f ca="1"/>
        <v>-85.442711163520784</v>
      </c>
      <c r="FC118" s="45">
        <f ca="1"/>
        <v>-82.826711425304381</v>
      </c>
      <c r="FD118" s="45">
        <f ca="1"/>
        <v>-84.361974635601058</v>
      </c>
      <c r="FE118" s="45">
        <f ca="1"/>
        <v>-80.230213458061257</v>
      </c>
      <c r="FF118" s="45">
        <f ca="1"/>
        <v>-84.693547737598408</v>
      </c>
      <c r="FG118" s="45">
        <f ca="1"/>
        <v>-91.813710855484004</v>
      </c>
      <c r="FH118" s="45">
        <f ca="1"/>
        <v>-97.146063404083208</v>
      </c>
      <c r="FI118" s="45">
        <f ca="1"/>
        <v>-108.7937440261841</v>
      </c>
      <c r="FJ118" s="45">
        <f ca="1"/>
        <v>-108.98595443630219</v>
      </c>
      <c r="FK118" s="45">
        <f ca="1"/>
        <v>-100.20863108539581</v>
      </c>
      <c r="FL118" s="45">
        <f ca="1"/>
        <v>-110.56598914194109</v>
      </c>
      <c r="FM118" s="45">
        <f ca="1"/>
        <v>-117.89868869018557</v>
      </c>
      <c r="FN118" s="45">
        <f ca="1"/>
        <v>-128.45495133066177</v>
      </c>
      <c r="FO118" s="45">
        <f ca="1"/>
        <v>-123.92316545724873</v>
      </c>
      <c r="FP118" s="45">
        <f ca="1"/>
        <v>-127.59630335569381</v>
      </c>
      <c r="FQ118" s="45">
        <f ca="1"/>
        <v>-136.97862255382535</v>
      </c>
      <c r="FR118" s="45">
        <f ca="1"/>
        <v>-134.68933141374592</v>
      </c>
      <c r="FS118" s="45">
        <f ca="1"/>
        <v>-136.09093432426454</v>
      </c>
      <c r="FT118" s="45">
        <f ca="1"/>
        <v>-135.9188882126808</v>
      </c>
      <c r="FU118" s="45">
        <f ca="1"/>
        <v>-135.44756896829605</v>
      </c>
      <c r="FV118" s="45">
        <f ca="1"/>
        <v>-134.68078021001818</v>
      </c>
      <c r="FW118" s="45">
        <f ca="1"/>
        <v>-126.08453636217115</v>
      </c>
      <c r="FX118" s="45">
        <f ca="1"/>
        <v>-123.9413200078011</v>
      </c>
      <c r="FY118" s="45">
        <f ca="1"/>
        <v>-120.42193808698656</v>
      </c>
      <c r="FZ118" s="45">
        <f ca="1"/>
        <v>-121.60332507944108</v>
      </c>
      <c r="GA118" s="45">
        <f ca="1"/>
        <v>-115.47561696386333</v>
      </c>
      <c r="GB118" s="45">
        <f ca="1"/>
        <v>-98.64339379262924</v>
      </c>
      <c r="GC118" s="45">
        <f ca="1"/>
        <v>-98.855055796623219</v>
      </c>
      <c r="GD118" s="45">
        <f ca="1"/>
        <v>-101.07292690181731</v>
      </c>
      <c r="GE118" s="45">
        <f ca="1"/>
        <v>-115.65696217203146</v>
      </c>
      <c r="GF118" s="45">
        <f ca="1"/>
        <v>-121.60066657114027</v>
      </c>
      <c r="GG118" s="45">
        <f ca="1"/>
        <v>-117.39932416057587</v>
      </c>
      <c r="GH118" s="45">
        <f ca="1"/>
        <v>-110.44454029941554</v>
      </c>
      <c r="GI118" s="45">
        <f ca="1"/>
        <v>-110.04678795099255</v>
      </c>
      <c r="GJ118" s="45">
        <f ca="1"/>
        <v>-107.06799984979628</v>
      </c>
      <c r="GK118" s="45">
        <f ca="1"/>
        <v>-109.14768842840198</v>
      </c>
      <c r="GL118" s="45">
        <f ca="1"/>
        <v>-110.86978795099256</v>
      </c>
      <c r="GM118" s="45">
        <f ca="1"/>
        <v>-118.21881054735186</v>
      </c>
      <c r="GN118" s="45">
        <f ca="1"/>
        <v>-122.08897314167027</v>
      </c>
      <c r="GO118" s="45">
        <f ca="1"/>
        <v>-124.41912249231342</v>
      </c>
      <c r="GP118" s="45">
        <f ca="1"/>
        <v>-120.03979197025302</v>
      </c>
      <c r="GQ118" s="45">
        <f ca="1"/>
        <v>-119.69732542848587</v>
      </c>
      <c r="GR118" s="45">
        <f ca="1"/>
        <v>-120.52910382795329</v>
      </c>
      <c r="GS118" s="45">
        <f ca="1"/>
        <v>-123.2882505555153</v>
      </c>
      <c r="GT118" s="45">
        <f ca="1"/>
        <v>-117.59435729026796</v>
      </c>
      <c r="GU118" s="45">
        <f ca="1"/>
        <v>-120.02579428529739</v>
      </c>
      <c r="GV118" s="45">
        <f ca="1"/>
        <v>-119.3776590509415</v>
      </c>
      <c r="GW118" s="45">
        <f ca="1"/>
        <v>-117.17596658134457</v>
      </c>
      <c r="GX118" s="45">
        <f ca="1"/>
        <v>-116.14657867002484</v>
      </c>
      <c r="GY118" s="45">
        <f ca="1"/>
        <v>-117.76648806381223</v>
      </c>
      <c r="GZ118" s="45">
        <f ca="1"/>
        <v>-122.64888253021238</v>
      </c>
      <c r="HA118" s="45">
        <f ca="1"/>
        <v>-120.03390495204926</v>
      </c>
      <c r="HB118" s="45">
        <f ca="1"/>
        <v>-122.60883309745788</v>
      </c>
      <c r="HC118" s="45">
        <f ca="1"/>
        <v>-121.74652351379396</v>
      </c>
      <c r="HD118" s="45">
        <f ca="1"/>
        <v>-130.04594949293138</v>
      </c>
      <c r="HE118" s="45">
        <f ca="1"/>
        <v>-128.74393336439132</v>
      </c>
      <c r="HF118" s="45">
        <f ca="1"/>
        <v>-135.73747600078585</v>
      </c>
      <c r="HG118" s="45">
        <f ca="1"/>
        <v>-141.35001566505434</v>
      </c>
      <c r="HH118" s="45">
        <f ca="1"/>
        <v>-140.4667770633697</v>
      </c>
      <c r="HI118" s="45">
        <f ca="1"/>
        <v>-140.28831602954864</v>
      </c>
      <c r="HJ118" s="45">
        <f ca="1"/>
        <v>-138.88903302049633</v>
      </c>
      <c r="HK118" s="45">
        <f ca="1"/>
        <v>-125.48603909301758</v>
      </c>
      <c r="HL118" s="45">
        <f ca="1"/>
        <v>-118.51626322937011</v>
      </c>
      <c r="HM118" s="45">
        <f ca="1"/>
        <v>-108.93435829639438</v>
      </c>
      <c r="HN118" s="45">
        <f ca="1"/>
        <v>-105.38820077371597</v>
      </c>
      <c r="HO118" s="45">
        <f ca="1"/>
        <v>-101.47622485876087</v>
      </c>
      <c r="HP118" s="45">
        <f ca="1"/>
        <v>-100.615707529068</v>
      </c>
      <c r="HQ118" s="45">
        <f ca="1"/>
        <v>-131.2584092125893</v>
      </c>
      <c r="HR118" s="45">
        <f ca="1"/>
        <v>-132.06101745653152</v>
      </c>
      <c r="HS118" s="45">
        <f ca="1"/>
        <v>-132.92090630722049</v>
      </c>
      <c r="HT118" s="45">
        <f ca="1"/>
        <v>-133.65578082084653</v>
      </c>
      <c r="HU118" s="45">
        <f ca="1"/>
        <v>-118.36849313545227</v>
      </c>
      <c r="HV118" s="45">
        <f ca="1"/>
        <v>-133.34806417894359</v>
      </c>
      <c r="HW118" s="45">
        <f ca="1"/>
        <v>-129.15108515834811</v>
      </c>
      <c r="HX118" s="45">
        <f ca="1"/>
        <v>-128.42391456651688</v>
      </c>
      <c r="HY118" s="45">
        <f ca="1"/>
        <v>-127.70268251991274</v>
      </c>
      <c r="HZ118" s="45">
        <f ca="1"/>
        <v>-129.21080512142177</v>
      </c>
      <c r="IA118" s="45">
        <f ca="1"/>
        <v>-117.05977251529691</v>
      </c>
      <c r="IB118" s="45">
        <f ca="1"/>
        <v>-104.2463122258186</v>
      </c>
      <c r="IC118" s="45">
        <f ca="1"/>
        <v>-90.138711851120036</v>
      </c>
      <c r="ID118" s="45">
        <f ca="1"/>
        <v>-96.001673213481922</v>
      </c>
      <c r="IE118" s="45">
        <f ca="1"/>
        <v>-99.276717882633193</v>
      </c>
      <c r="IF118" s="45">
        <f ca="1"/>
        <v>-105.85903122377391</v>
      </c>
      <c r="IG118" s="45">
        <f ca="1"/>
        <v>-130.38755624294282</v>
      </c>
      <c r="IH118" s="45">
        <f ca="1"/>
        <v>-130.16836659145355</v>
      </c>
      <c r="II118" s="45">
        <f ca="1"/>
        <v>-139.8103597693443</v>
      </c>
      <c r="IJ118" s="45">
        <f ca="1"/>
        <v>-141.61041947364805</v>
      </c>
      <c r="IK118" s="45">
        <f ca="1"/>
        <v>-140.29086202287675</v>
      </c>
      <c r="IL118" s="45">
        <f ca="1"/>
        <v>-115.80453298950198</v>
      </c>
      <c r="IM118" s="45">
        <f ca="1"/>
        <v>-115.34201089620592</v>
      </c>
      <c r="IN118" s="45">
        <f ca="1"/>
        <v>-125.28444102811812</v>
      </c>
      <c r="IO118" s="45">
        <f ca="1"/>
        <v>-119.83262171697618</v>
      </c>
      <c r="IP118" s="45">
        <f ca="1"/>
        <v>-136.43271157884595</v>
      </c>
      <c r="IQ118" s="45">
        <f ca="1"/>
        <v>-135.38192334413532</v>
      </c>
      <c r="IR118" s="45">
        <f ca="1"/>
        <v>-174.00901569557192</v>
      </c>
      <c r="IS118" s="45">
        <f ca="1"/>
        <v>-168.34570336055756</v>
      </c>
      <c r="IT118" s="45">
        <f ca="1"/>
        <v>-147.78807772541046</v>
      </c>
      <c r="IU118" s="45">
        <f ca="1"/>
        <v>-139.73970642518992</v>
      </c>
      <c r="IV118" s="45">
        <f ca="1"/>
        <v>-148.14414053535458</v>
      </c>
      <c r="IW118" s="45">
        <f ca="1"/>
        <v>-127.6345884180069</v>
      </c>
      <c r="IX118" s="45">
        <f ca="1"/>
        <v>-120.92871303176881</v>
      </c>
      <c r="IY118" s="45">
        <f ca="1"/>
        <v>-113.25024076652522</v>
      </c>
      <c r="IZ118" s="45">
        <f ca="1"/>
        <v>-127.37559589195249</v>
      </c>
      <c r="JA118" s="45">
        <f ca="1"/>
        <v>-134.12672277450565</v>
      </c>
      <c r="JB118" s="45">
        <f ca="1"/>
        <v>-138.98679165697095</v>
      </c>
      <c r="JC118" s="45">
        <f ca="1"/>
        <v>-137.72816829061509</v>
      </c>
      <c r="JD118" s="45">
        <f ca="1"/>
        <v>-144.78435898923874</v>
      </c>
      <c r="JE118" s="45">
        <f ca="1"/>
        <v>-140.77496535444257</v>
      </c>
      <c r="JF118" s="45">
        <f ca="1"/>
        <v>-138.32898996305465</v>
      </c>
      <c r="JG118" s="45">
        <f ca="1"/>
        <v>-137.78726200246811</v>
      </c>
      <c r="JH118" s="45">
        <f ca="1"/>
        <v>-136.19593384170531</v>
      </c>
      <c r="JI118" s="45">
        <f ca="1"/>
        <v>-137.04783654689794</v>
      </c>
      <c r="JJ118" s="45">
        <f ca="1"/>
        <v>-150.86632708120345</v>
      </c>
      <c r="JK118" s="45">
        <f ca="1"/>
        <v>-158.50028507614135</v>
      </c>
      <c r="JL118" s="45">
        <f ca="1"/>
        <v>-155.53391071653371</v>
      </c>
      <c r="JM118" s="45">
        <f ca="1"/>
        <v>-150.31163610029222</v>
      </c>
      <c r="JN118" s="45">
        <f ca="1"/>
        <v>-146.90202138853073</v>
      </c>
      <c r="JO118" s="45">
        <f ca="1"/>
        <v>-141.85527856731414</v>
      </c>
      <c r="JP118" s="45">
        <f ca="1"/>
        <v>-140.11327288484571</v>
      </c>
      <c r="JQ118" s="45">
        <f ca="1"/>
        <v>-136.55816387605665</v>
      </c>
      <c r="JR118" s="45">
        <f ca="1"/>
        <v>-151.28730588102343</v>
      </c>
      <c r="JS118" s="45">
        <f ca="1"/>
        <v>-154.27346799278257</v>
      </c>
      <c r="JT118" s="45">
        <f ca="1"/>
        <v>-162.12775974369055</v>
      </c>
      <c r="JU118" s="45">
        <f ca="1"/>
        <v>-162.02731448936458</v>
      </c>
      <c r="JV118" s="45">
        <f ca="1"/>
        <v>-157.60241729211805</v>
      </c>
      <c r="JW118" s="45">
        <f ca="1"/>
        <v>-157.25287780237196</v>
      </c>
      <c r="JX118" s="45">
        <f ca="1"/>
        <v>-148.51206924533841</v>
      </c>
      <c r="JY118" s="45">
        <f ca="1"/>
        <v>-151.34143044853215</v>
      </c>
      <c r="JZ118" s="45">
        <f ca="1"/>
        <v>-164.49300201559066</v>
      </c>
      <c r="KA118" s="45">
        <f ca="1"/>
        <v>-182.07345434856416</v>
      </c>
      <c r="KB118" s="45">
        <f ca="1"/>
        <v>-184.01800979232786</v>
      </c>
      <c r="KC118" s="45">
        <f ca="1"/>
        <v>-188.38755378389362</v>
      </c>
      <c r="KD118" s="45">
        <f ca="1"/>
        <v>-202.82000686120989</v>
      </c>
      <c r="KE118" s="45">
        <f ca="1"/>
        <v>-191.52782105970385</v>
      </c>
      <c r="KF118" s="45">
        <f ca="1"/>
        <v>-197.48973713684086</v>
      </c>
      <c r="KG118" s="45">
        <f ca="1"/>
        <v>-199.17135315752029</v>
      </c>
      <c r="KH118" s="45">
        <f ca="1"/>
        <v>-206.50148799657825</v>
      </c>
      <c r="KI118" s="45">
        <f ca="1"/>
        <v>-212.21788622045517</v>
      </c>
      <c r="KJ118" s="45">
        <f ca="1"/>
        <v>-207.86404833221434</v>
      </c>
      <c r="KK118" s="45">
        <f ca="1"/>
        <v>-219.94486532306678</v>
      </c>
      <c r="KL118" s="45">
        <f ca="1"/>
        <v>-227.80058904361726</v>
      </c>
      <c r="KM118" s="45">
        <f ca="1"/>
        <v>-214.65127063083656</v>
      </c>
      <c r="KN118" s="45">
        <f ca="1"/>
        <v>-232.17394504690162</v>
      </c>
      <c r="KO118" s="45">
        <f ca="1"/>
        <v>-232.04959761095046</v>
      </c>
      <c r="KP118" s="45">
        <f ca="1"/>
        <v>-238.50559406900402</v>
      </c>
      <c r="KQ118" s="45">
        <f ca="1"/>
        <v>-245.28139410495754</v>
      </c>
      <c r="KR118" s="45">
        <f ca="1"/>
        <v>-254.54774009847648</v>
      </c>
      <c r="KS118" s="45">
        <f ca="1"/>
        <v>-232.20044432830804</v>
      </c>
      <c r="KT118" s="45">
        <f ca="1"/>
        <v>-225.1049187393188</v>
      </c>
      <c r="KU118" s="45">
        <f ca="1"/>
        <v>-229.61294081211088</v>
      </c>
      <c r="KV118" s="45">
        <f ca="1"/>
        <v>-220.93871479701994</v>
      </c>
      <c r="KW118" s="45">
        <f ca="1"/>
        <v>-218.32649437713627</v>
      </c>
      <c r="KX118" s="45">
        <f ca="1"/>
        <v>-216.52910222578049</v>
      </c>
      <c r="KY118" s="45">
        <f ca="1"/>
        <v>-226.80667532777784</v>
      </c>
      <c r="KZ118" s="45">
        <f ca="1"/>
        <v>-229.95897105693814</v>
      </c>
      <c r="LA118" s="45">
        <f ca="1"/>
        <v>-229.55708784770968</v>
      </c>
      <c r="LB118" s="45">
        <f ca="1"/>
        <v>-243.35248065090184</v>
      </c>
      <c r="LC118" s="45">
        <f ca="1"/>
        <v>-253.78374010372161</v>
      </c>
      <c r="LD118" s="45">
        <f ca="1"/>
        <v>-234.87502814340587</v>
      </c>
      <c r="LE118" s="45">
        <f ca="1"/>
        <v>-216.56586743307116</v>
      </c>
      <c r="LF118" s="45">
        <f ca="1"/>
        <v>-215.6311877708435</v>
      </c>
      <c r="LG118" s="45">
        <f ca="1"/>
        <v>-215.7938656415939</v>
      </c>
      <c r="LH118" s="45">
        <f ca="1"/>
        <v>-221.66970409440995</v>
      </c>
      <c r="LI118" s="45">
        <f ca="1"/>
        <v>-225.14402547931675</v>
      </c>
      <c r="LJ118" s="45">
        <f ca="1"/>
        <v>-235.81877808952333</v>
      </c>
      <c r="LK118" s="45">
        <f ca="1"/>
        <v>-233.30748778104783</v>
      </c>
      <c r="LL118" s="45">
        <f ca="1"/>
        <v>-228.86633375406265</v>
      </c>
      <c r="LM118" s="45">
        <f ca="1"/>
        <v>-222.96269220590594</v>
      </c>
      <c r="LN118" s="45">
        <f ca="1"/>
        <v>-223.44553428792958</v>
      </c>
      <c r="LO118" s="45">
        <f ca="1"/>
        <v>-218.65384085845949</v>
      </c>
      <c r="LP118" s="45">
        <f ca="1"/>
        <v>-220.85716416835785</v>
      </c>
      <c r="LQ118" s="45">
        <f ca="1"/>
        <v>-212.46940036773677</v>
      </c>
      <c r="LR118" s="45">
        <f ca="1"/>
        <v>-219.8128565044403</v>
      </c>
      <c r="LS118" s="45">
        <f ca="1"/>
        <v>-236.04776698637005</v>
      </c>
      <c r="LT118" s="45">
        <f ca="1"/>
        <v>-240.48343834304808</v>
      </c>
      <c r="LU118" s="45">
        <f ca="1"/>
        <v>-247.12099522924424</v>
      </c>
      <c r="LV118" s="45">
        <f ca="1"/>
        <v>-245.0230674791336</v>
      </c>
      <c r="LW118" s="45">
        <f ca="1"/>
        <v>-249.07776912689206</v>
      </c>
      <c r="LX118" s="45">
        <f ca="1"/>
        <v>-243.54979443359377</v>
      </c>
      <c r="LY118" s="45">
        <f ca="1"/>
        <v>-242.71043681335448</v>
      </c>
      <c r="LZ118" s="45">
        <f ca="1"/>
        <v>-236.98711538219453</v>
      </c>
      <c r="MA118" s="45">
        <f ca="1"/>
        <v>-222.76307368516922</v>
      </c>
      <c r="MB118" s="45">
        <f ca="1"/>
        <v>-236.58836731481551</v>
      </c>
      <c r="MC118" s="45">
        <f ca="1"/>
        <v>-247.96660329341893</v>
      </c>
      <c r="MD118" s="45">
        <f ca="1"/>
        <v>-248.40180784654615</v>
      </c>
      <c r="ME118" s="45">
        <f ca="1"/>
        <v>-248.11199963855745</v>
      </c>
      <c r="MF118" s="45">
        <f ca="1"/>
        <v>-269.98111887264253</v>
      </c>
      <c r="MG118" s="45">
        <f ca="1"/>
        <v>-268.43062191152575</v>
      </c>
      <c r="MH118" s="45">
        <f ca="1"/>
        <v>-266.06079543447493</v>
      </c>
      <c r="MI118" s="45">
        <f ca="1"/>
        <v>-252.23879915094381</v>
      </c>
      <c r="MJ118" s="45">
        <f ca="1"/>
        <v>-231.33607495307928</v>
      </c>
      <c r="MK118" s="45">
        <f ca="1"/>
        <v>-233.61027330017089</v>
      </c>
      <c r="ML118" s="45">
        <f ca="1"/>
        <v>-232.5056557908058</v>
      </c>
      <c r="MM118" s="45">
        <f ca="1"/>
        <v>-220.34237448596951</v>
      </c>
      <c r="MN118" s="45">
        <f ca="1"/>
        <v>-233.06009724140165</v>
      </c>
      <c r="MO118" s="45">
        <f ca="1"/>
        <v>-245.3016398315429</v>
      </c>
      <c r="MP118" s="45">
        <f ca="1"/>
        <v>-263.60890417623517</v>
      </c>
      <c r="MQ118" s="45">
        <f ca="1"/>
        <v>-285.0233503904343</v>
      </c>
      <c r="MR118" s="45">
        <f ca="1"/>
        <v>-286.87353929758069</v>
      </c>
      <c r="MS118" s="45">
        <f ca="1"/>
        <v>-275.50996073389058</v>
      </c>
      <c r="MT118" s="45">
        <f ca="1"/>
        <v>-249.71596720695493</v>
      </c>
      <c r="MU118" s="45">
        <f ca="1"/>
        <v>-272.30338728284835</v>
      </c>
      <c r="MV118" s="45">
        <f ca="1"/>
        <v>-272.23592021751409</v>
      </c>
      <c r="MW118" s="45">
        <f ca="1"/>
        <v>-244.61148475742345</v>
      </c>
      <c r="MX118" s="45">
        <f ca="1"/>
        <v>-238.81725432777415</v>
      </c>
      <c r="MY118" s="45">
        <f ca="1"/>
        <v>-238.17343401050567</v>
      </c>
      <c r="MZ118" s="45">
        <f ca="1"/>
        <v>-249.06691527938841</v>
      </c>
      <c r="NA118" s="45">
        <f ca="1"/>
        <v>-265.26161688089365</v>
      </c>
      <c r="NB118" s="45">
        <f ca="1"/>
        <v>-254.77342395448682</v>
      </c>
      <c r="NC118" s="45">
        <f ca="1"/>
        <v>-245.54200680446621</v>
      </c>
      <c r="ND118" s="45">
        <f ca="1"/>
        <v>-234.48017158555979</v>
      </c>
      <c r="NE118" s="45">
        <f ca="1"/>
        <v>-229.11138903331766</v>
      </c>
      <c r="NF118" s="45">
        <f ca="1"/>
        <v>-241.34611983251568</v>
      </c>
      <c r="NG118" s="45">
        <f ca="1"/>
        <v>-230.39514391756057</v>
      </c>
      <c r="NH118" s="45">
        <f ca="1"/>
        <v>-218.10952732706073</v>
      </c>
      <c r="NI118" s="45">
        <f ca="1"/>
        <v>-219.62820148134227</v>
      </c>
      <c r="NJ118" s="45">
        <f ca="1"/>
        <v>-243.58748011684418</v>
      </c>
      <c r="NK118" s="45">
        <f ca="1"/>
        <v>-259.33792231178279</v>
      </c>
      <c r="NL118" s="45">
        <f ca="1"/>
        <v>-252.6413761796951</v>
      </c>
      <c r="NM118" s="45">
        <f ca="1"/>
        <v>-214.10245429182049</v>
      </c>
      <c r="NN118" s="45">
        <f ca="1"/>
        <v>-225.1207889204025</v>
      </c>
      <c r="NO118" s="45">
        <f ca="1"/>
        <v>-238.3345258383751</v>
      </c>
      <c r="NP118" s="45">
        <f ca="1"/>
        <v>-225.85596156549457</v>
      </c>
      <c r="NQ118" s="45">
        <f ca="1"/>
        <v>-223.68411253309256</v>
      </c>
      <c r="NR118" s="45">
        <f ca="1"/>
        <v>-244.05498787307738</v>
      </c>
      <c r="NS118" s="45">
        <f ca="1"/>
        <v>-263.40317529153822</v>
      </c>
      <c r="NT118" s="45">
        <f ca="1"/>
        <v>-256.48566569757463</v>
      </c>
      <c r="NU118" s="45">
        <f ca="1"/>
        <v>-256.79208123064041</v>
      </c>
      <c r="NV118" s="45">
        <f ca="1"/>
        <v>-266.23710723543161</v>
      </c>
      <c r="NW118" s="45">
        <f ca="1"/>
        <v>-275.10347018909459</v>
      </c>
      <c r="NX118" s="45">
        <f ca="1"/>
        <v>-266.03125969171526</v>
      </c>
      <c r="NY118" s="45">
        <f ca="1"/>
        <v>-244.10827892589572</v>
      </c>
      <c r="NZ118" s="45">
        <f ca="1"/>
        <v>-241.68230064964291</v>
      </c>
      <c r="OA118" s="45">
        <f ca="1"/>
        <v>-239.5336809535026</v>
      </c>
      <c r="OB118" s="45">
        <f ca="1"/>
        <v>-226.48955774116513</v>
      </c>
      <c r="OC118" s="45">
        <f ca="1"/>
        <v>-244.45221467351917</v>
      </c>
      <c r="OD118" s="45">
        <f ca="1"/>
        <v>-239.18200164031981</v>
      </c>
      <c r="OE118" s="45">
        <f ca="1"/>
        <v>-231.6076888227463</v>
      </c>
      <c r="OF118" s="45">
        <f ca="1"/>
        <v>-231.7102896337509</v>
      </c>
      <c r="OG118" s="45">
        <f ca="1"/>
        <v>-226.38938369464876</v>
      </c>
      <c r="OH118" s="45">
        <f ca="1"/>
        <v>-240.38711453485485</v>
      </c>
      <c r="OI118" s="45">
        <f ca="1"/>
        <v>-236.99315150928504</v>
      </c>
      <c r="OJ118" s="45">
        <f ca="1"/>
        <v>-256.5068080925941</v>
      </c>
      <c r="OK118" s="45">
        <f ca="1"/>
        <v>-268.94627821731569</v>
      </c>
      <c r="OL118" s="45">
        <f ca="1"/>
        <v>-239.69731161403655</v>
      </c>
      <c r="OM118" s="45">
        <f ca="1"/>
        <v>-214.26786837196357</v>
      </c>
      <c r="ON118" s="45">
        <f ca="1"/>
        <v>-222.72674279832842</v>
      </c>
      <c r="OO118" s="45">
        <f ca="1"/>
        <v>-228.68631148576742</v>
      </c>
      <c r="OP118" s="45">
        <f ca="1"/>
        <v>-230.89983694648737</v>
      </c>
      <c r="OQ118" s="45">
        <f ca="1"/>
        <v>-245.83426970148082</v>
      </c>
      <c r="OR118" s="45">
        <f ca="1"/>
        <v>-236.97416891098021</v>
      </c>
      <c r="OS118" s="45">
        <f ca="1"/>
        <v>-232.44204137134545</v>
      </c>
      <c r="OT118" s="45">
        <f ca="1"/>
        <v>-237.34349169731144</v>
      </c>
      <c r="OU118" s="45">
        <f ca="1"/>
        <v>-240.98735812616349</v>
      </c>
      <c r="OV118" s="45">
        <f ca="1"/>
        <v>-237.84294294214249</v>
      </c>
      <c r="OW118" s="45">
        <f ca="1"/>
        <v>-214.26336201715469</v>
      </c>
      <c r="OX118" s="45">
        <f ca="1"/>
        <v>-222.95825890636439</v>
      </c>
      <c r="OY118" s="45">
        <f ca="1"/>
        <v>-260.37789092206958</v>
      </c>
      <c r="OZ118" s="45">
        <f ca="1"/>
        <v>-261.75606125211715</v>
      </c>
      <c r="PA118" s="45">
        <f ca="1"/>
        <v>-274.56544636583322</v>
      </c>
      <c r="PB118" s="45">
        <f ca="1"/>
        <v>-277.10401216840734</v>
      </c>
      <c r="PC118" s="45">
        <f ca="1"/>
        <v>-274.83573186969761</v>
      </c>
      <c r="PD118" s="45">
        <f ca="1"/>
        <v>-257.20998485469823</v>
      </c>
      <c r="PE118" s="45">
        <f ca="1"/>
        <v>-225.31091077232361</v>
      </c>
      <c r="PF118" s="45">
        <f ca="1"/>
        <v>-225.54576898288724</v>
      </c>
      <c r="PG118" s="45">
        <f ca="1"/>
        <v>-221.33448597383494</v>
      </c>
      <c r="PH118" s="45">
        <f ca="1"/>
        <v>-221.92919251871109</v>
      </c>
      <c r="PI118" s="45">
        <f ca="1"/>
        <v>-213.21750818014146</v>
      </c>
      <c r="PJ118" s="45">
        <f ca="1"/>
        <v>-213.55545594978338</v>
      </c>
      <c r="PK118" s="45">
        <f ca="1"/>
        <v>-229.35101209163668</v>
      </c>
      <c r="PL118" s="45">
        <f ca="1"/>
        <v>-220.4227300424576</v>
      </c>
      <c r="PM118" s="45">
        <f ca="1"/>
        <v>-224.36234763908391</v>
      </c>
      <c r="PN118" s="45">
        <f ca="1"/>
        <v>-249.98285294675827</v>
      </c>
      <c r="PO118" s="45">
        <f ca="1"/>
        <v>-237.49010099363323</v>
      </c>
      <c r="PP118" s="45">
        <f ca="1"/>
        <v>-242.0096302580834</v>
      </c>
      <c r="PQ118" s="45">
        <f ca="1"/>
        <v>-242.77519392013551</v>
      </c>
      <c r="PR118" s="45">
        <f ca="1"/>
        <v>-220.48921678352349</v>
      </c>
      <c r="PS118" s="45">
        <f ca="1"/>
        <v>-219.36232526874539</v>
      </c>
      <c r="PT118" s="45">
        <f ca="1"/>
        <v>-216.46332430887219</v>
      </c>
      <c r="PU118" s="45">
        <f ca="1"/>
        <v>-209.91349035787579</v>
      </c>
      <c r="PV118" s="45">
        <f ca="1"/>
        <v>-190.08503081274034</v>
      </c>
      <c r="PW118" s="45">
        <f ca="1"/>
        <v>-186.53399234962461</v>
      </c>
      <c r="PX118" s="45">
        <f ca="1"/>
        <v>-190.40390737962719</v>
      </c>
      <c r="PY118" s="45">
        <f ca="1"/>
        <v>-190.78855443572996</v>
      </c>
      <c r="PZ118" s="45">
        <f ca="1"/>
        <v>-176.89443113613129</v>
      </c>
      <c r="QA118" s="45">
        <f ca="1"/>
        <v>-188.71803850221636</v>
      </c>
      <c r="QB118" s="45">
        <f ca="1"/>
        <v>-210.37940398645401</v>
      </c>
      <c r="QC118" s="45">
        <f ca="1"/>
        <v>-220.6900553236008</v>
      </c>
      <c r="QD118" s="45">
        <f ca="1"/>
        <v>-227.38779263687138</v>
      </c>
      <c r="QE118" s="45">
        <f ca="1"/>
        <v>-236.21548777055739</v>
      </c>
      <c r="QF118" s="45">
        <f ca="1"/>
        <v>-216.93516686820982</v>
      </c>
      <c r="QG118" s="45">
        <f ca="1"/>
        <v>-222.18224497508999</v>
      </c>
      <c r="QH118" s="45">
        <f ca="1"/>
        <v>-218.53151937580111</v>
      </c>
      <c r="QI118" s="45">
        <f ca="1"/>
        <v>-207.50302529954911</v>
      </c>
      <c r="QJ118" s="45">
        <f ca="1"/>
        <v>-219.02162388277054</v>
      </c>
      <c r="QK118" s="45">
        <f ca="1"/>
        <v>-214.58238842773437</v>
      </c>
      <c r="QL118" s="45">
        <f ca="1"/>
        <v>-203.28895650434498</v>
      </c>
      <c r="QM118" s="45">
        <f ca="1"/>
        <v>-210.9009379272461</v>
      </c>
      <c r="QN118" s="45">
        <f ca="1"/>
        <v>-210.11096629333497</v>
      </c>
      <c r="QO118" s="45">
        <f ca="1"/>
        <v>-217.02103124380113</v>
      </c>
      <c r="QP118" s="45">
        <f ca="1"/>
        <v>-226.16463144397738</v>
      </c>
      <c r="QQ118" s="45">
        <f ca="1"/>
        <v>-209.26371886253355</v>
      </c>
      <c r="QR118" s="45">
        <f ca="1"/>
        <v>-217.89504081726074</v>
      </c>
      <c r="QS118" s="45">
        <f ca="1"/>
        <v>-225.28274281406408</v>
      </c>
      <c r="QT118" s="45">
        <f ca="1"/>
        <v>-217.03419030141828</v>
      </c>
      <c r="QU118" s="45">
        <f ca="1"/>
        <v>-203.52515131473541</v>
      </c>
      <c r="QV118" s="45">
        <f ca="1"/>
        <v>-202.0431121535301</v>
      </c>
      <c r="QW118" s="45">
        <f ca="1"/>
        <v>-208.3527880120277</v>
      </c>
      <c r="QX118" s="45">
        <f ca="1"/>
        <v>-212.48999134349822</v>
      </c>
      <c r="QY118" s="45">
        <f ca="1"/>
        <v>-219.94322146511081</v>
      </c>
      <c r="QZ118" s="45">
        <f ca="1"/>
        <v>-208.46224249076846</v>
      </c>
      <c r="RA118" s="45">
        <f ca="1"/>
        <v>-207.77494116640094</v>
      </c>
      <c r="RB118" s="45">
        <f ca="1"/>
        <v>-246.96950298547745</v>
      </c>
      <c r="RC118" s="45">
        <f ca="1"/>
        <v>-246.38400825214393</v>
      </c>
      <c r="RD118" s="45">
        <f ca="1"/>
        <v>-224.7339276556969</v>
      </c>
      <c r="RE118" s="45">
        <f ca="1"/>
        <v>-223.6680973749161</v>
      </c>
      <c r="RF118" s="45">
        <f ca="1"/>
        <v>-220.98762318468096</v>
      </c>
      <c r="RG118" s="45">
        <f ca="1"/>
        <v>-225.21024392795562</v>
      </c>
      <c r="RH118" s="45">
        <f ca="1"/>
        <v>-232.53365648889536</v>
      </c>
      <c r="RI118" s="45">
        <f ca="1"/>
        <v>-230.10179412555692</v>
      </c>
      <c r="RJ118" s="45">
        <f ca="1"/>
        <v>-244.76030935573579</v>
      </c>
      <c r="RK118" s="45">
        <f ca="1"/>
        <v>-247.20097288942338</v>
      </c>
      <c r="RL118" s="45">
        <f ca="1"/>
        <v>-229.62679447460181</v>
      </c>
      <c r="RM118" s="45">
        <f ca="1"/>
        <v>-230.6328037400246</v>
      </c>
      <c r="RN118" s="45">
        <f ca="1"/>
        <v>-246.49303897428513</v>
      </c>
      <c r="RO118" s="45">
        <f ca="1"/>
        <v>-250.41790850353243</v>
      </c>
      <c r="RP118" s="45">
        <f ca="1"/>
        <v>-256.16177479887006</v>
      </c>
      <c r="RQ118" s="45">
        <f ca="1"/>
        <v>-253.41486929607385</v>
      </c>
      <c r="RR118" s="45">
        <f ca="1"/>
        <v>-252.74103993415827</v>
      </c>
      <c r="RS118" s="45">
        <f ca="1"/>
        <v>-247.40740498733521</v>
      </c>
      <c r="RT118" s="45">
        <f ca="1"/>
        <v>-236.02724847078326</v>
      </c>
      <c r="RU118" s="45">
        <f ca="1"/>
        <v>-227.16473647451403</v>
      </c>
      <c r="RV118" s="45">
        <f ca="1"/>
        <v>-219.63294015502936</v>
      </c>
      <c r="RW118" s="45">
        <f ca="1"/>
        <v>-220.10132832813264</v>
      </c>
      <c r="RX118" s="45">
        <f ca="1"/>
        <v>-218.12957820749284</v>
      </c>
      <c r="RY118" s="45">
        <f ca="1"/>
        <v>-205.35757956266406</v>
      </c>
      <c r="RZ118" s="45">
        <f ca="1"/>
        <v>-201.705314909935</v>
      </c>
      <c r="SA118" s="45">
        <f ca="1"/>
        <v>-205.31110843181608</v>
      </c>
      <c r="SB118" s="45">
        <f ca="1"/>
        <v>-206.79900165081028</v>
      </c>
      <c r="SC118" s="45">
        <f ca="1"/>
        <v>-214.64663979053495</v>
      </c>
      <c r="SD118" s="45">
        <f ca="1"/>
        <v>-210.84070168161389</v>
      </c>
      <c r="SE118" s="45">
        <f ca="1"/>
        <v>-215.31655394792557</v>
      </c>
      <c r="SF118" s="45">
        <f ca="1"/>
        <v>-207.89546194553373</v>
      </c>
      <c r="SG118" s="45">
        <f ca="1"/>
        <v>-209.4876849884987</v>
      </c>
      <c r="SH118" s="45">
        <f ca="1"/>
        <v>-201.86229721069333</v>
      </c>
      <c r="SI118" s="45">
        <f ca="1"/>
        <v>-179.39046518468859</v>
      </c>
      <c r="SJ118" s="45">
        <f ca="1"/>
        <v>-179.02372192716598</v>
      </c>
      <c r="SK118" s="45">
        <f ca="1"/>
        <v>-179.89967148828509</v>
      </c>
      <c r="SL118" s="45">
        <f ca="1"/>
        <v>-185.65568490648275</v>
      </c>
      <c r="SM118" s="45">
        <f ca="1"/>
        <v>-188.14852366733555</v>
      </c>
      <c r="SN118" s="45">
        <f ca="1"/>
        <v>-176.73359395122526</v>
      </c>
      <c r="SO118" s="45">
        <f ca="1"/>
        <v>-175.76729634332656</v>
      </c>
      <c r="SP118" s="45">
        <f ca="1"/>
        <v>-182.59054919481281</v>
      </c>
      <c r="SQ118" s="45">
        <f ca="1"/>
        <v>-175.82490969991682</v>
      </c>
      <c r="SR118" s="45">
        <f ca="1"/>
        <v>-175.84665151500701</v>
      </c>
      <c r="SS118" s="45">
        <f ca="1"/>
        <v>-173.41167673444744</v>
      </c>
      <c r="ST118" s="45">
        <f ca="1"/>
        <v>-182.16934131526949</v>
      </c>
      <c r="SU118" s="45">
        <f ca="1"/>
        <v>-182.07923492956161</v>
      </c>
      <c r="SV118" s="45">
        <f ca="1"/>
        <v>-188.11957344913486</v>
      </c>
    </row>
    <row r="119" spans="3:516" x14ac:dyDescent="0.25">
      <c r="C119" s="46" t="s">
        <v>520</v>
      </c>
      <c r="F119" s="45" cm="1">
        <f t="array" aca="1" ref="F119" ca="1">MIN(IFERROR(IF(OFFSET(bHist!$A$1,_xlfn.XMATCH($C$112,bHist!B:B,0)-1,3,1,500)=0,"-",OFFSET(bHist!$A$1,_xlfn.XMATCH($C$112,bHist!B:B,0)-1,3,1,500))-IF(OFFSET(bHist!$A$1,_xlfn.XMATCH(C119,bHist!B:B,0)-1,3,1,500)=0,"-",OFFSET(bHist!$A$1,_xlfn.XMATCH(C119,bHist!B:B,0)-1,3,1,500)),"-"))</f>
        <v>-30.478752431631108</v>
      </c>
      <c r="G119" s="45" cm="1">
        <f t="array" aca="1" ref="G119" ca="1">AVERAGE(IFERROR(IF(OFFSET(bHist!$A$1,_xlfn.XMATCH($C$112,bHist!B:B,0)-1,3,1,500)=0,"-",OFFSET(bHist!$A$1,_xlfn.XMATCH($C$112,bHist!B:B,0)-1,3,1,500))-IF(OFFSET(bHist!$A$1,_xlfn.XMATCH(C119,bHist!B:B,0)-1,3,1,500)=0,"-",OFFSET(bHist!$A$1,_xlfn.XMATCH(C119,bHist!B:B,0)-1,3,1,500)),"-"))</f>
        <v>54.861410166465802</v>
      </c>
      <c r="H119" s="45" cm="1">
        <f t="array" aca="1" ref="H119" ca="1">MAX(IFERROR(IF(OFFSET(bHist!$A$1,_xlfn.XMATCH($C$112,bHist!B:B,0)-1,3,1,500)=0,"-",OFFSET(bHist!$A$1,_xlfn.XMATCH($C$112,bHist!B:B,0)-1,3,1,500))-IF(OFFSET(bHist!$A$1,_xlfn.XMATCH(C119,bHist!B:B,0)-1,3,1,500)=0,"-",OFFSET(bHist!$A$1,_xlfn.XMATCH(C119,bHist!B:B,0)-1,3,1,500)),"-"))</f>
        <v>161.6265394203067</v>
      </c>
      <c r="I119" s="45" cm="1">
        <f t="array" aca="1" ref="I119" ca="1">_xlfn.STDEV.P(IFERROR(IF(OFFSET(bHist!$A$1,_xlfn.XMATCH($C$112,bHist!B:B,0)-1,3,1,500)=0,"-",OFFSET(bHist!$A$1,_xlfn.XMATCH($C$112,bHist!B:B,0)-1,3,1,500))-IF(OFFSET(bHist!$A$1,_xlfn.XMATCH(C119,bHist!B:B,0)-1,3,1,500)=0,"-",OFFSET(bHist!$A$1,_xlfn.XMATCH(C119,bHist!B:B,0)-1,3,1,500)),"-"))</f>
        <v>52.585129171811381</v>
      </c>
      <c r="J119" s="45" cm="1">
        <f t="array" aca="1" ref="J119" ca="1">INDEX((IFERROR(IF(OFFSET(bHist!$A$1,_xlfn.XMATCH($C$112,bHist!B:B,0)-1,3,1,500)=0,"-",OFFSET(bHist!$A$1,_xlfn.XMATCH($C$112,bHist!B:B,0)-1,3,1,500))-IF(OFFSET(bHist!$A$1,_xlfn.XMATCH(C119,bHist!B:B,0)-1,3,1,500)=0,"-",OFFSET(bHist!$A$1,_xlfn.XMATCH(C119,bHist!B:B,0)-1,3,1,500)),"-")),1)</f>
        <v>18.573235410094242</v>
      </c>
      <c r="K119" s="51">
        <f t="shared" ca="1" si="10"/>
        <v>-0.18889731983198105</v>
      </c>
      <c r="L119" s="51" cm="1">
        <f t="array" aca="1" ref="L119" ca="1">SLOPE((IFERROR(IF(OFFSET(bHist!$A$1,_xlfn.XMATCH($C$112,bHist!B:B,0)-1,3,1,500)=0,"-",OFFSET(bHist!$A$1,_xlfn.XMATCH($C$112,bHist!B:B,0)-1,3,1,500))-IF(OFFSET(bHist!$A$1,_xlfn.XMATCH(C119,bHist!B:B,0)-1,3,1,500)=0,"-",OFFSET(bHist!$A$1,_xlfn.XMATCH(C119,bHist!B:B,0)-1,3,1,500)),"-")),OFFSET(bHist!$A$1,0,3,1,500))</f>
        <v>0.25440620736072089</v>
      </c>
      <c r="M119" s="45" cm="1">
        <f t="array" aca="1" ref="M119" ca="1">INTERCEPT((IFERROR(IF(OFFSET(bHist!$A$1,_xlfn.XMATCH($C$112,bHist!B:B,0)-1,3,1,500)=0,"-",OFFSET(bHist!$A$1,_xlfn.XMATCH($C$112,bHist!B:B,0)-1,3,1,500))-IF(OFFSET(bHist!$A$1,_xlfn.XMATCH(C119,bHist!B:B,0)-1,3,1,500)=0,"-",OFFSET(bHist!$A$1,_xlfn.XMATCH(C119,bHist!B:B,0)-1,3,1,500)),"-")),OFFSET(bHist!$A$1,0,3,1,500))</f>
        <v>-11123.524735832169</v>
      </c>
      <c r="N119" s="45" cm="1">
        <f t="array" aca="1" ref="N119" ca="1">STEYX((IFERROR(IF(OFFSET(bHist!$A$1,_xlfn.XMATCH($C$112,bHist!B:B,0)-1,3,1,500)=0,"-",OFFSET(bHist!$A$1,_xlfn.XMATCH($C$112,bHist!B:B,0)-1,3,1,500))-IF(OFFSET(bHist!$A$1,_xlfn.XMATCH(C119,bHist!B:B,0)-1,3,1,500)=0,"-",OFFSET(bHist!$A$1,_xlfn.XMATCH(C119,bHist!B:B,0)-1,3,1,500)),"-")),OFFSET(bHist!$A$1,0,3,1,500))</f>
        <v>51.637738146755581</v>
      </c>
      <c r="O119" s="51" cm="1">
        <f t="array" aca="1" ref="O119" ca="1">CORREL(IF(OFFSET(bHist!A33,_xlfn.XMATCH($C$112,bHist!B:B,0)-1,3,1,500)=0,"-",OFFSET(bHist!$A$1,_xlfn.XMATCH($C$112,bHist!B:B,0)-1,3,1,500)),IF(OFFSET(bHist!$A$1,_xlfn.XMATCH(C119,bHist!B:B,0)-1,3,1,500)=0,"-",OFFSET(bHist!$A$1,_xlfn.XMATCH(C119,bHist!B:B,0)-1,3,1,500)))</f>
        <v>0.93519041332386144</v>
      </c>
      <c r="P119" s="51" cm="1">
        <f t="array" aca="1" ref="P119" ca="1">CORREL((IFERROR(IF(OFFSET(bHist!$A$1,_xlfn.XMATCH($C$112,bHist!B:B,0)-1,3,1,500)=0,"-",OFFSET(bHist!$A$1,_xlfn.XMATCH($C$112,bHist!B:B,0)-1,3,1,500))-IF(OFFSET(bHist!$A$1,_xlfn.XMATCH(C119,bHist!B:B,0)-1,3,1,500)=0,"-",OFFSET(bHist!$A$1,_xlfn.XMATCH(C119,bHist!B:B,0)-1,3,1,500)),"-")),OFFSET(bHist!$A$1,0,3,1,500))</f>
        <v>0.23005992700341851</v>
      </c>
      <c r="Q119" s="45" cm="1">
        <f t="array" aca="1" ref="Q119:SV119" ca="1">(IFERROR(IF(OFFSET(bHist!$A$1,_xlfn.XMATCH($C$112,bHist!B:B,0)-1,3,1,500)=0,"-",OFFSET(bHist!$A$1,_xlfn.XMATCH($C$112,bHist!B:B,0)-1,3,1,500))-IF(OFFSET(bHist!$A$1,_xlfn.XMATCH(C119,bHist!B:B,0)-1,3,1,500)=0,"-",OFFSET(bHist!$A$1,_xlfn.XMATCH(C119,bHist!B:B,0)-1,3,1,500)),"-"))</f>
        <v>18.573235410094242</v>
      </c>
      <c r="R119" s="45">
        <f ca="1"/>
        <v>16.586171717405307</v>
      </c>
      <c r="S119" s="45">
        <f ca="1"/>
        <v>0.84974624741079197</v>
      </c>
      <c r="T119" s="45">
        <f ca="1"/>
        <v>15.042336932301566</v>
      </c>
      <c r="U119" s="45">
        <f ca="1"/>
        <v>5.6166731430888035</v>
      </c>
      <c r="V119" s="45">
        <f ca="1"/>
        <v>2.1419185391068822</v>
      </c>
      <c r="W119" s="45">
        <f ca="1"/>
        <v>13.159038587927796</v>
      </c>
      <c r="X119" s="45">
        <f ca="1"/>
        <v>26.996175162076952</v>
      </c>
      <c r="Y119" s="45">
        <f ca="1"/>
        <v>40.975466577231941</v>
      </c>
      <c r="Z119" s="45">
        <f ca="1"/>
        <v>34.461858292579677</v>
      </c>
      <c r="AA119" s="45">
        <f ca="1"/>
        <v>39.932949404001249</v>
      </c>
      <c r="AB119" s="45">
        <f ca="1"/>
        <v>18.723395733952486</v>
      </c>
      <c r="AC119" s="45">
        <f ca="1"/>
        <v>40.473862368941298</v>
      </c>
      <c r="AD119" s="45">
        <f ca="1"/>
        <v>35.542795823395238</v>
      </c>
      <c r="AE119" s="45">
        <f ca="1"/>
        <v>41.18772146016363</v>
      </c>
      <c r="AF119" s="45">
        <f ca="1"/>
        <v>35.902538348853625</v>
      </c>
      <c r="AG119" s="45">
        <f ca="1"/>
        <v>12.345852957308296</v>
      </c>
      <c r="AH119" s="45">
        <f ca="1"/>
        <v>50.698235150337212</v>
      </c>
      <c r="AI119" s="45">
        <f ca="1"/>
        <v>44.441409739971164</v>
      </c>
      <c r="AJ119" s="45">
        <f ca="1"/>
        <v>75.855952147662606</v>
      </c>
      <c r="AK119" s="45">
        <f ca="1"/>
        <v>66.586556654095659</v>
      </c>
      <c r="AL119" s="45">
        <f ca="1"/>
        <v>64.26083947378396</v>
      </c>
      <c r="AM119" s="45">
        <f ca="1"/>
        <v>32.259889975130534</v>
      </c>
      <c r="AN119" s="45">
        <f ca="1"/>
        <v>2.9363679462671257</v>
      </c>
      <c r="AO119" s="45">
        <f ca="1"/>
        <v>25.083335006296636</v>
      </c>
      <c r="AP119" s="45">
        <f ca="1"/>
        <v>11.883568618953234</v>
      </c>
      <c r="AQ119" s="45">
        <f ca="1"/>
        <v>25.075855847060666</v>
      </c>
      <c r="AR119" s="45">
        <f ca="1"/>
        <v>47.395550685644196</v>
      </c>
      <c r="AS119" s="45">
        <f ca="1"/>
        <v>70.938114471316339</v>
      </c>
      <c r="AT119" s="45">
        <f ca="1"/>
        <v>62.677324186682654</v>
      </c>
      <c r="AU119" s="45">
        <f ca="1"/>
        <v>66.904150782167903</v>
      </c>
      <c r="AV119" s="45">
        <f ca="1"/>
        <v>72.097050629556179</v>
      </c>
      <c r="AW119" s="45">
        <f ca="1"/>
        <v>104.97758429121973</v>
      </c>
      <c r="AX119" s="45">
        <f ca="1"/>
        <v>98.865874668836568</v>
      </c>
      <c r="AY119" s="45">
        <f ca="1"/>
        <v>80.351751507401445</v>
      </c>
      <c r="AZ119" s="45">
        <f ca="1"/>
        <v>99.333332780659191</v>
      </c>
      <c r="BA119" s="45">
        <f ca="1"/>
        <v>95.147207284390902</v>
      </c>
      <c r="BB119" s="45">
        <f ca="1"/>
        <v>131.27637739032502</v>
      </c>
      <c r="BC119" s="45">
        <f ca="1"/>
        <v>128.89615248382091</v>
      </c>
      <c r="BD119" s="45">
        <f ca="1"/>
        <v>127.83002728569505</v>
      </c>
      <c r="BE119" s="45">
        <f ca="1"/>
        <v>116.70000079381464</v>
      </c>
      <c r="BF119" s="45">
        <f ca="1"/>
        <v>121.95400183135268</v>
      </c>
      <c r="BG119" s="45">
        <f ca="1"/>
        <v>131.12458506900072</v>
      </c>
      <c r="BH119" s="45">
        <f ca="1"/>
        <v>134.15570619225502</v>
      </c>
      <c r="BI119" s="45">
        <f ca="1"/>
        <v>98.304406957924357</v>
      </c>
      <c r="BJ119" s="45">
        <f ca="1"/>
        <v>105.76560696500542</v>
      </c>
      <c r="BK119" s="45">
        <f ca="1"/>
        <v>92.750396508753283</v>
      </c>
      <c r="BL119" s="45">
        <f ca="1"/>
        <v>96.430336707949607</v>
      </c>
      <c r="BM119" s="45">
        <f ca="1"/>
        <v>94.04304862827064</v>
      </c>
      <c r="BN119" s="45">
        <f ca="1"/>
        <v>118.70370956462625</v>
      </c>
      <c r="BO119" s="45">
        <f ca="1"/>
        <v>122.66662923592332</v>
      </c>
      <c r="BP119" s="45">
        <f ca="1"/>
        <v>117.92323659372335</v>
      </c>
      <c r="BQ119" s="45">
        <f ca="1"/>
        <v>99.06691598141191</v>
      </c>
      <c r="BR119" s="45">
        <f ca="1"/>
        <v>104.57655009084937</v>
      </c>
      <c r="BS119" s="45">
        <f ca="1"/>
        <v>150.63825271022318</v>
      </c>
      <c r="BT119" s="45">
        <f ca="1"/>
        <v>112.32212124997375</v>
      </c>
      <c r="BU119" s="45">
        <f ca="1"/>
        <v>98.423402068376561</v>
      </c>
      <c r="BV119" s="45">
        <f ca="1"/>
        <v>101.76848943698405</v>
      </c>
      <c r="BW119" s="45">
        <f ca="1"/>
        <v>119.24876125258209</v>
      </c>
      <c r="BX119" s="45">
        <f ca="1"/>
        <v>78.723223403871089</v>
      </c>
      <c r="BY119" s="45">
        <f ca="1"/>
        <v>50.812245781004435</v>
      </c>
      <c r="BZ119" s="45">
        <f ca="1"/>
        <v>85.243457050442657</v>
      </c>
      <c r="CA119" s="45">
        <f ca="1"/>
        <v>72.295823754191417</v>
      </c>
      <c r="CB119" s="45">
        <f ca="1"/>
        <v>79.129330736517829</v>
      </c>
      <c r="CC119" s="45">
        <f ca="1"/>
        <v>125.93383664590124</v>
      </c>
      <c r="CD119" s="45">
        <f ca="1"/>
        <v>103.0948929282427</v>
      </c>
      <c r="CE119" s="45">
        <f ca="1"/>
        <v>98.356448339819906</v>
      </c>
      <c r="CF119" s="45">
        <f ca="1"/>
        <v>65.622572575688366</v>
      </c>
      <c r="CG119" s="45">
        <f ca="1"/>
        <v>68.963213984787444</v>
      </c>
      <c r="CH119" s="45">
        <f ca="1"/>
        <v>67.262480389833456</v>
      </c>
      <c r="CI119" s="45">
        <f ca="1"/>
        <v>-2.7740538282395164</v>
      </c>
      <c r="CJ119" s="45">
        <f ca="1"/>
        <v>2.1398396832346407</v>
      </c>
      <c r="CK119" s="45">
        <f ca="1"/>
        <v>-5.4290235242247036</v>
      </c>
      <c r="CL119" s="45">
        <f ca="1"/>
        <v>61.887590020418202</v>
      </c>
      <c r="CM119" s="45">
        <f ca="1"/>
        <v>84.677048505663834</v>
      </c>
      <c r="CN119" s="45">
        <f ca="1"/>
        <v>44.223180668413647</v>
      </c>
      <c r="CO119" s="45">
        <f ca="1"/>
        <v>81.525092262268117</v>
      </c>
      <c r="CP119" s="45">
        <f ca="1"/>
        <v>85.177994190692971</v>
      </c>
      <c r="CQ119" s="45">
        <f ca="1"/>
        <v>151.45605006867646</v>
      </c>
      <c r="CR119" s="45">
        <f ca="1"/>
        <v>126.5472205126286</v>
      </c>
      <c r="CS119" s="45">
        <f ca="1"/>
        <v>161.6265394203067</v>
      </c>
      <c r="CT119" s="45">
        <f ca="1"/>
        <v>154.64595600116252</v>
      </c>
      <c r="CU119" s="45">
        <f ca="1"/>
        <v>133.05239595830437</v>
      </c>
      <c r="CV119" s="45">
        <f ca="1"/>
        <v>125.60719343042376</v>
      </c>
      <c r="CW119" s="45">
        <f ca="1"/>
        <v>95.568718276739105</v>
      </c>
      <c r="CX119" s="45">
        <f ca="1"/>
        <v>62.600979125142089</v>
      </c>
      <c r="CY119" s="45">
        <f ca="1"/>
        <v>42.087640358149997</v>
      </c>
      <c r="CZ119" s="45">
        <f ca="1"/>
        <v>24.023384920299065</v>
      </c>
      <c r="DA119" s="45">
        <f ca="1"/>
        <v>22.196592892646777</v>
      </c>
      <c r="DB119" s="45">
        <f ca="1"/>
        <v>16.814805201113245</v>
      </c>
      <c r="DC119" s="45">
        <f ca="1"/>
        <v>6.092387476503859</v>
      </c>
      <c r="DD119" s="45">
        <f ca="1"/>
        <v>6.1576724081635348</v>
      </c>
      <c r="DE119" s="45">
        <f ca="1"/>
        <v>4.1279631193280295</v>
      </c>
      <c r="DF119" s="45">
        <f ca="1"/>
        <v>1.7261383022666053</v>
      </c>
      <c r="DG119" s="45">
        <f ca="1"/>
        <v>-3.7357848505973834</v>
      </c>
      <c r="DH119" s="45">
        <f ca="1"/>
        <v>-9.9609762991070738</v>
      </c>
      <c r="DI119" s="45">
        <f ca="1"/>
        <v>-13.478904492080204</v>
      </c>
      <c r="DJ119" s="45">
        <f ca="1"/>
        <v>-14.065221954882134</v>
      </c>
      <c r="DK119" s="45">
        <f ca="1"/>
        <v>-15.72330117225647</v>
      </c>
      <c r="DL119" s="45">
        <f ca="1"/>
        <v>-14.377928761303423</v>
      </c>
      <c r="DM119" s="45">
        <f ca="1"/>
        <v>-15.902188867330551</v>
      </c>
      <c r="DN119" s="45">
        <f ca="1"/>
        <v>-17.175855546295622</v>
      </c>
      <c r="DO119" s="45">
        <f ca="1"/>
        <v>-20.958650981724247</v>
      </c>
      <c r="DP119" s="45">
        <f ca="1"/>
        <v>-26.327061297476291</v>
      </c>
      <c r="DQ119" s="45">
        <f ca="1"/>
        <v>-19.486971594035623</v>
      </c>
      <c r="DR119" s="45">
        <f ca="1"/>
        <v>-21.18339083880187</v>
      </c>
      <c r="DS119" s="45">
        <f ca="1"/>
        <v>-23.375353490412238</v>
      </c>
      <c r="DT119" s="45">
        <f ca="1"/>
        <v>-26.210126361250872</v>
      </c>
      <c r="DU119" s="45">
        <f ca="1"/>
        <v>-27.535899528741851</v>
      </c>
      <c r="DV119" s="45">
        <f ca="1"/>
        <v>-27.306340189874163</v>
      </c>
      <c r="DW119" s="45">
        <f ca="1"/>
        <v>-30.286587290525461</v>
      </c>
      <c r="DX119" s="45">
        <f ca="1"/>
        <v>-30.478752431631108</v>
      </c>
      <c r="DY119" s="45" t="str">
        <f ca="1"/>
        <v>-</v>
      </c>
      <c r="DZ119" s="45" t="str">
        <f ca="1"/>
        <v>-</v>
      </c>
      <c r="EA119" s="45" t="str">
        <f ca="1"/>
        <v>-</v>
      </c>
      <c r="EB119" s="45" t="str">
        <f ca="1"/>
        <v>-</v>
      </c>
      <c r="EC119" s="45" t="str">
        <f ca="1"/>
        <v>-</v>
      </c>
      <c r="ED119" s="45" t="str">
        <f ca="1"/>
        <v>-</v>
      </c>
      <c r="EE119" s="45" t="str">
        <f ca="1"/>
        <v>-</v>
      </c>
      <c r="EF119" s="45" t="str">
        <f ca="1"/>
        <v>-</v>
      </c>
      <c r="EG119" s="45" t="str">
        <f ca="1"/>
        <v>-</v>
      </c>
      <c r="EH119" s="45" t="str">
        <f ca="1"/>
        <v>-</v>
      </c>
      <c r="EI119" s="45" t="str">
        <f ca="1"/>
        <v>-</v>
      </c>
      <c r="EJ119" s="45" t="str">
        <f ca="1"/>
        <v>-</v>
      </c>
      <c r="EK119" s="45" t="str">
        <f ca="1"/>
        <v>-</v>
      </c>
      <c r="EL119" s="45" t="str">
        <f ca="1"/>
        <v>-</v>
      </c>
      <c r="EM119" s="45" t="str">
        <f ca="1"/>
        <v>-</v>
      </c>
      <c r="EN119" s="45" t="str">
        <f ca="1"/>
        <v>-</v>
      </c>
      <c r="EO119" s="45" t="str">
        <f ca="1"/>
        <v>-</v>
      </c>
      <c r="EP119" s="45" t="str">
        <f ca="1"/>
        <v>-</v>
      </c>
      <c r="EQ119" s="45" t="str">
        <f ca="1"/>
        <v>-</v>
      </c>
      <c r="ER119" s="45" t="str">
        <f ca="1"/>
        <v>-</v>
      </c>
      <c r="ES119" s="45" t="str">
        <f ca="1"/>
        <v>-</v>
      </c>
      <c r="ET119" s="45" t="str">
        <f ca="1"/>
        <v>-</v>
      </c>
      <c r="EU119" s="45" t="str">
        <f ca="1"/>
        <v>-</v>
      </c>
      <c r="EV119" s="45" t="str">
        <f ca="1"/>
        <v>-</v>
      </c>
      <c r="EW119" s="45" t="str">
        <f ca="1"/>
        <v>-</v>
      </c>
      <c r="EX119" s="45" t="str">
        <f ca="1"/>
        <v>-</v>
      </c>
      <c r="EY119" s="45" t="str">
        <f ca="1"/>
        <v>-</v>
      </c>
      <c r="EZ119" s="45" t="str">
        <f ca="1"/>
        <v>-</v>
      </c>
      <c r="FA119" s="45" t="str">
        <f ca="1"/>
        <v>-</v>
      </c>
      <c r="FB119" s="45" t="str">
        <f ca="1"/>
        <v>-</v>
      </c>
      <c r="FC119" s="45" t="str">
        <f ca="1"/>
        <v>-</v>
      </c>
      <c r="FD119" s="45" t="str">
        <f ca="1"/>
        <v>-</v>
      </c>
      <c r="FE119" s="45" t="str">
        <f ca="1"/>
        <v>-</v>
      </c>
      <c r="FF119" s="45" t="str">
        <f ca="1"/>
        <v>-</v>
      </c>
      <c r="FG119" s="45" t="str">
        <f ca="1"/>
        <v>-</v>
      </c>
      <c r="FH119" s="45" t="str">
        <f ca="1"/>
        <v>-</v>
      </c>
      <c r="FI119" s="45" t="str">
        <f ca="1"/>
        <v>-</v>
      </c>
      <c r="FJ119" s="45" t="str">
        <f ca="1"/>
        <v>-</v>
      </c>
      <c r="FK119" s="45" t="str">
        <f ca="1"/>
        <v>-</v>
      </c>
      <c r="FL119" s="45" t="str">
        <f ca="1"/>
        <v>-</v>
      </c>
      <c r="FM119" s="45" t="str">
        <f ca="1"/>
        <v>-</v>
      </c>
      <c r="FN119" s="45" t="str">
        <f ca="1"/>
        <v>-</v>
      </c>
      <c r="FO119" s="45" t="str">
        <f ca="1"/>
        <v>-</v>
      </c>
      <c r="FP119" s="45" t="str">
        <f ca="1"/>
        <v>-</v>
      </c>
      <c r="FQ119" s="45" t="str">
        <f ca="1"/>
        <v>-</v>
      </c>
      <c r="FR119" s="45" t="str">
        <f ca="1"/>
        <v>-</v>
      </c>
      <c r="FS119" s="45" t="str">
        <f ca="1"/>
        <v>-</v>
      </c>
      <c r="FT119" s="45" t="str">
        <f ca="1"/>
        <v>-</v>
      </c>
      <c r="FU119" s="45" t="str">
        <f ca="1"/>
        <v>-</v>
      </c>
      <c r="FV119" s="45" t="str">
        <f ca="1"/>
        <v>-</v>
      </c>
      <c r="FW119" s="45" t="str">
        <f ca="1"/>
        <v>-</v>
      </c>
      <c r="FX119" s="45" t="str">
        <f ca="1"/>
        <v>-</v>
      </c>
      <c r="FY119" s="45" t="str">
        <f ca="1"/>
        <v>-</v>
      </c>
      <c r="FZ119" s="45" t="str">
        <f ca="1"/>
        <v>-</v>
      </c>
      <c r="GA119" s="45" t="str">
        <f ca="1"/>
        <v>-</v>
      </c>
      <c r="GB119" s="45" t="str">
        <f ca="1"/>
        <v>-</v>
      </c>
      <c r="GC119" s="45" t="str">
        <f ca="1"/>
        <v>-</v>
      </c>
      <c r="GD119" s="45" t="str">
        <f ca="1"/>
        <v>-</v>
      </c>
      <c r="GE119" s="45" t="str">
        <f ca="1"/>
        <v>-</v>
      </c>
      <c r="GF119" s="45" t="str">
        <f ca="1"/>
        <v>-</v>
      </c>
      <c r="GG119" s="45" t="str">
        <f ca="1"/>
        <v>-</v>
      </c>
      <c r="GH119" s="45" t="str">
        <f ca="1"/>
        <v>-</v>
      </c>
      <c r="GI119" s="45" t="str">
        <f ca="1"/>
        <v>-</v>
      </c>
      <c r="GJ119" s="45" t="str">
        <f ca="1"/>
        <v>-</v>
      </c>
      <c r="GK119" s="45" t="str">
        <f ca="1"/>
        <v>-</v>
      </c>
      <c r="GL119" s="45" t="str">
        <f ca="1"/>
        <v>-</v>
      </c>
      <c r="GM119" s="45" t="str">
        <f ca="1"/>
        <v>-</v>
      </c>
      <c r="GN119" s="45" t="str">
        <f ca="1"/>
        <v>-</v>
      </c>
      <c r="GO119" s="45" t="str">
        <f ca="1"/>
        <v>-</v>
      </c>
      <c r="GP119" s="45" t="str">
        <f ca="1"/>
        <v>-</v>
      </c>
      <c r="GQ119" s="45" t="str">
        <f ca="1"/>
        <v>-</v>
      </c>
      <c r="GR119" s="45" t="str">
        <f ca="1"/>
        <v>-</v>
      </c>
      <c r="GS119" s="45" t="str">
        <f ca="1"/>
        <v>-</v>
      </c>
      <c r="GT119" s="45" t="str">
        <f ca="1"/>
        <v>-</v>
      </c>
      <c r="GU119" s="45" t="str">
        <f ca="1"/>
        <v>-</v>
      </c>
      <c r="GV119" s="45" t="str">
        <f ca="1"/>
        <v>-</v>
      </c>
      <c r="GW119" s="45" t="str">
        <f ca="1"/>
        <v>-</v>
      </c>
      <c r="GX119" s="45" t="str">
        <f ca="1"/>
        <v>-</v>
      </c>
      <c r="GY119" s="45" t="str">
        <f ca="1"/>
        <v>-</v>
      </c>
      <c r="GZ119" s="45" t="str">
        <f ca="1"/>
        <v>-</v>
      </c>
      <c r="HA119" s="45" t="str">
        <f ca="1"/>
        <v>-</v>
      </c>
      <c r="HB119" s="45" t="str">
        <f ca="1"/>
        <v>-</v>
      </c>
      <c r="HC119" s="45" t="str">
        <f ca="1"/>
        <v>-</v>
      </c>
      <c r="HD119" s="45" t="str">
        <f ca="1"/>
        <v>-</v>
      </c>
      <c r="HE119" s="45" t="str">
        <f ca="1"/>
        <v>-</v>
      </c>
      <c r="HF119" s="45" t="str">
        <f ca="1"/>
        <v>-</v>
      </c>
      <c r="HG119" s="45" t="str">
        <f ca="1"/>
        <v>-</v>
      </c>
      <c r="HH119" s="45" t="str">
        <f ca="1"/>
        <v>-</v>
      </c>
      <c r="HI119" s="45" t="str">
        <f ca="1"/>
        <v>-</v>
      </c>
      <c r="HJ119" s="45" t="str">
        <f ca="1"/>
        <v>-</v>
      </c>
      <c r="HK119" s="45" t="str">
        <f ca="1"/>
        <v>-</v>
      </c>
      <c r="HL119" s="45" t="str">
        <f ca="1"/>
        <v>-</v>
      </c>
      <c r="HM119" s="45" t="str">
        <f ca="1"/>
        <v>-</v>
      </c>
      <c r="HN119" s="45" t="str">
        <f ca="1"/>
        <v>-</v>
      </c>
      <c r="HO119" s="45" t="str">
        <f ca="1"/>
        <v>-</v>
      </c>
      <c r="HP119" s="45" t="str">
        <f ca="1"/>
        <v>-</v>
      </c>
      <c r="HQ119" s="45" t="str">
        <f ca="1"/>
        <v>-</v>
      </c>
      <c r="HR119" s="45" t="str">
        <f ca="1"/>
        <v>-</v>
      </c>
      <c r="HS119" s="45" t="str">
        <f ca="1"/>
        <v>-</v>
      </c>
      <c r="HT119" s="45" t="str">
        <f ca="1"/>
        <v>-</v>
      </c>
      <c r="HU119" s="45" t="str">
        <f ca="1"/>
        <v>-</v>
      </c>
      <c r="HV119" s="45" t="str">
        <f ca="1"/>
        <v>-</v>
      </c>
      <c r="HW119" s="45" t="str">
        <f ca="1"/>
        <v>-</v>
      </c>
      <c r="HX119" s="45" t="str">
        <f ca="1"/>
        <v>-</v>
      </c>
      <c r="HY119" s="45" t="str">
        <f ca="1"/>
        <v>-</v>
      </c>
      <c r="HZ119" s="45" t="str">
        <f ca="1"/>
        <v>-</v>
      </c>
      <c r="IA119" s="45" t="str">
        <f ca="1"/>
        <v>-</v>
      </c>
      <c r="IB119" s="45" t="str">
        <f ca="1"/>
        <v>-</v>
      </c>
      <c r="IC119" s="45" t="str">
        <f ca="1"/>
        <v>-</v>
      </c>
      <c r="ID119" s="45" t="str">
        <f ca="1"/>
        <v>-</v>
      </c>
      <c r="IE119" s="45" t="str">
        <f ca="1"/>
        <v>-</v>
      </c>
      <c r="IF119" s="45" t="str">
        <f ca="1"/>
        <v>-</v>
      </c>
      <c r="IG119" s="45" t="str">
        <f ca="1"/>
        <v>-</v>
      </c>
      <c r="IH119" s="45" t="str">
        <f ca="1"/>
        <v>-</v>
      </c>
      <c r="II119" s="45" t="str">
        <f ca="1"/>
        <v>-</v>
      </c>
      <c r="IJ119" s="45" t="str">
        <f ca="1"/>
        <v>-</v>
      </c>
      <c r="IK119" s="45" t="str">
        <f ca="1"/>
        <v>-</v>
      </c>
      <c r="IL119" s="45" t="str">
        <f ca="1"/>
        <v>-</v>
      </c>
      <c r="IM119" s="45" t="str">
        <f ca="1"/>
        <v>-</v>
      </c>
      <c r="IN119" s="45" t="str">
        <f ca="1"/>
        <v>-</v>
      </c>
      <c r="IO119" s="45" t="str">
        <f ca="1"/>
        <v>-</v>
      </c>
      <c r="IP119" s="45" t="str">
        <f ca="1"/>
        <v>-</v>
      </c>
      <c r="IQ119" s="45" t="str">
        <f ca="1"/>
        <v>-</v>
      </c>
      <c r="IR119" s="45" t="str">
        <f ca="1"/>
        <v>-</v>
      </c>
      <c r="IS119" s="45" t="str">
        <f ca="1"/>
        <v>-</v>
      </c>
      <c r="IT119" s="45" t="str">
        <f ca="1"/>
        <v>-</v>
      </c>
      <c r="IU119" s="45" t="str">
        <f ca="1"/>
        <v>-</v>
      </c>
      <c r="IV119" s="45" t="str">
        <f ca="1"/>
        <v>-</v>
      </c>
      <c r="IW119" s="45" t="str">
        <f ca="1"/>
        <v>-</v>
      </c>
      <c r="IX119" s="45" t="str">
        <f ca="1"/>
        <v>-</v>
      </c>
      <c r="IY119" s="45" t="str">
        <f ca="1"/>
        <v>-</v>
      </c>
      <c r="IZ119" s="45" t="str">
        <f ca="1"/>
        <v>-</v>
      </c>
      <c r="JA119" s="45" t="str">
        <f ca="1"/>
        <v>-</v>
      </c>
      <c r="JB119" s="45" t="str">
        <f ca="1"/>
        <v>-</v>
      </c>
      <c r="JC119" s="45" t="str">
        <f ca="1"/>
        <v>-</v>
      </c>
      <c r="JD119" s="45" t="str">
        <f ca="1"/>
        <v>-</v>
      </c>
      <c r="JE119" s="45" t="str">
        <f ca="1"/>
        <v>-</v>
      </c>
      <c r="JF119" s="45" t="str">
        <f ca="1"/>
        <v>-</v>
      </c>
      <c r="JG119" s="45" t="str">
        <f ca="1"/>
        <v>-</v>
      </c>
      <c r="JH119" s="45" t="str">
        <f ca="1"/>
        <v>-</v>
      </c>
      <c r="JI119" s="45" t="str">
        <f ca="1"/>
        <v>-</v>
      </c>
      <c r="JJ119" s="45" t="str">
        <f ca="1"/>
        <v>-</v>
      </c>
      <c r="JK119" s="45" t="str">
        <f ca="1"/>
        <v>-</v>
      </c>
      <c r="JL119" s="45" t="str">
        <f ca="1"/>
        <v>-</v>
      </c>
      <c r="JM119" s="45" t="str">
        <f ca="1"/>
        <v>-</v>
      </c>
      <c r="JN119" s="45" t="str">
        <f ca="1"/>
        <v>-</v>
      </c>
      <c r="JO119" s="45" t="str">
        <f ca="1"/>
        <v>-</v>
      </c>
      <c r="JP119" s="45" t="str">
        <f ca="1"/>
        <v>-</v>
      </c>
      <c r="JQ119" s="45" t="str">
        <f ca="1"/>
        <v>-</v>
      </c>
      <c r="JR119" s="45" t="str">
        <f ca="1"/>
        <v>-</v>
      </c>
      <c r="JS119" s="45" t="str">
        <f ca="1"/>
        <v>-</v>
      </c>
      <c r="JT119" s="45" t="str">
        <f ca="1"/>
        <v>-</v>
      </c>
      <c r="JU119" s="45" t="str">
        <f ca="1"/>
        <v>-</v>
      </c>
      <c r="JV119" s="45" t="str">
        <f ca="1"/>
        <v>-</v>
      </c>
      <c r="JW119" s="45" t="str">
        <f ca="1"/>
        <v>-</v>
      </c>
      <c r="JX119" s="45" t="str">
        <f ca="1"/>
        <v>-</v>
      </c>
      <c r="JY119" s="45" t="str">
        <f ca="1"/>
        <v>-</v>
      </c>
      <c r="JZ119" s="45" t="str">
        <f ca="1"/>
        <v>-</v>
      </c>
      <c r="KA119" s="45" t="str">
        <f ca="1"/>
        <v>-</v>
      </c>
      <c r="KB119" s="45" t="str">
        <f ca="1"/>
        <v>-</v>
      </c>
      <c r="KC119" s="45" t="str">
        <f ca="1"/>
        <v>-</v>
      </c>
      <c r="KD119" s="45" t="str">
        <f ca="1"/>
        <v>-</v>
      </c>
      <c r="KE119" s="45" t="str">
        <f ca="1"/>
        <v>-</v>
      </c>
      <c r="KF119" s="45" t="str">
        <f ca="1"/>
        <v>-</v>
      </c>
      <c r="KG119" s="45" t="str">
        <f ca="1"/>
        <v>-</v>
      </c>
      <c r="KH119" s="45" t="str">
        <f ca="1"/>
        <v>-</v>
      </c>
      <c r="KI119" s="45" t="str">
        <f ca="1"/>
        <v>-</v>
      </c>
      <c r="KJ119" s="45" t="str">
        <f ca="1"/>
        <v>-</v>
      </c>
      <c r="KK119" s="45" t="str">
        <f ca="1"/>
        <v>-</v>
      </c>
      <c r="KL119" s="45" t="str">
        <f ca="1"/>
        <v>-</v>
      </c>
      <c r="KM119" s="45" t="str">
        <f ca="1"/>
        <v>-</v>
      </c>
      <c r="KN119" s="45" t="str">
        <f ca="1"/>
        <v>-</v>
      </c>
      <c r="KO119" s="45" t="str">
        <f ca="1"/>
        <v>-</v>
      </c>
      <c r="KP119" s="45" t="str">
        <f ca="1"/>
        <v>-</v>
      </c>
      <c r="KQ119" s="45" t="str">
        <f ca="1"/>
        <v>-</v>
      </c>
      <c r="KR119" s="45" t="str">
        <f ca="1"/>
        <v>-</v>
      </c>
      <c r="KS119" s="45" t="str">
        <f ca="1"/>
        <v>-</v>
      </c>
      <c r="KT119" s="45" t="str">
        <f ca="1"/>
        <v>-</v>
      </c>
      <c r="KU119" s="45" t="str">
        <f ca="1"/>
        <v>-</v>
      </c>
      <c r="KV119" s="45" t="str">
        <f ca="1"/>
        <v>-</v>
      </c>
      <c r="KW119" s="45" t="str">
        <f ca="1"/>
        <v>-</v>
      </c>
      <c r="KX119" s="45" t="str">
        <f ca="1"/>
        <v>-</v>
      </c>
      <c r="KY119" s="45" t="str">
        <f ca="1"/>
        <v>-</v>
      </c>
      <c r="KZ119" s="45" t="str">
        <f ca="1"/>
        <v>-</v>
      </c>
      <c r="LA119" s="45" t="str">
        <f ca="1"/>
        <v>-</v>
      </c>
      <c r="LB119" s="45" t="str">
        <f ca="1"/>
        <v>-</v>
      </c>
      <c r="LC119" s="45" t="str">
        <f ca="1"/>
        <v>-</v>
      </c>
      <c r="LD119" s="45" t="str">
        <f ca="1"/>
        <v>-</v>
      </c>
      <c r="LE119" s="45" t="str">
        <f ca="1"/>
        <v>-</v>
      </c>
      <c r="LF119" s="45" t="str">
        <f ca="1"/>
        <v>-</v>
      </c>
      <c r="LG119" s="45" t="str">
        <f ca="1"/>
        <v>-</v>
      </c>
      <c r="LH119" s="45" t="str">
        <f ca="1"/>
        <v>-</v>
      </c>
      <c r="LI119" s="45" t="str">
        <f ca="1"/>
        <v>-</v>
      </c>
      <c r="LJ119" s="45" t="str">
        <f ca="1"/>
        <v>-</v>
      </c>
      <c r="LK119" s="45" t="str">
        <f ca="1"/>
        <v>-</v>
      </c>
      <c r="LL119" s="45" t="str">
        <f ca="1"/>
        <v>-</v>
      </c>
      <c r="LM119" s="45" t="str">
        <f ca="1"/>
        <v>-</v>
      </c>
      <c r="LN119" s="45" t="str">
        <f ca="1"/>
        <v>-</v>
      </c>
      <c r="LO119" s="45" t="str">
        <f ca="1"/>
        <v>-</v>
      </c>
      <c r="LP119" s="45" t="str">
        <f ca="1"/>
        <v>-</v>
      </c>
      <c r="LQ119" s="45" t="str">
        <f ca="1"/>
        <v>-</v>
      </c>
      <c r="LR119" s="45" t="str">
        <f ca="1"/>
        <v>-</v>
      </c>
      <c r="LS119" s="45" t="str">
        <f ca="1"/>
        <v>-</v>
      </c>
      <c r="LT119" s="45" t="str">
        <f ca="1"/>
        <v>-</v>
      </c>
      <c r="LU119" s="45" t="str">
        <f ca="1"/>
        <v>-</v>
      </c>
      <c r="LV119" s="45" t="str">
        <f ca="1"/>
        <v>-</v>
      </c>
      <c r="LW119" s="45" t="str">
        <f ca="1"/>
        <v>-</v>
      </c>
      <c r="LX119" s="45" t="str">
        <f ca="1"/>
        <v>-</v>
      </c>
      <c r="LY119" s="45" t="str">
        <f ca="1"/>
        <v>-</v>
      </c>
      <c r="LZ119" s="45" t="str">
        <f ca="1"/>
        <v>-</v>
      </c>
      <c r="MA119" s="45" t="str">
        <f ca="1"/>
        <v>-</v>
      </c>
      <c r="MB119" s="45" t="str">
        <f ca="1"/>
        <v>-</v>
      </c>
      <c r="MC119" s="45" t="str">
        <f ca="1"/>
        <v>-</v>
      </c>
      <c r="MD119" s="45" t="str">
        <f ca="1"/>
        <v>-</v>
      </c>
      <c r="ME119" s="45" t="str">
        <f ca="1"/>
        <v>-</v>
      </c>
      <c r="MF119" s="45" t="str">
        <f ca="1"/>
        <v>-</v>
      </c>
      <c r="MG119" s="45" t="str">
        <f ca="1"/>
        <v>-</v>
      </c>
      <c r="MH119" s="45" t="str">
        <f ca="1"/>
        <v>-</v>
      </c>
      <c r="MI119" s="45" t="str">
        <f ca="1"/>
        <v>-</v>
      </c>
      <c r="MJ119" s="45" t="str">
        <f ca="1"/>
        <v>-</v>
      </c>
      <c r="MK119" s="45" t="str">
        <f ca="1"/>
        <v>-</v>
      </c>
      <c r="ML119" s="45" t="str">
        <f ca="1"/>
        <v>-</v>
      </c>
      <c r="MM119" s="45" t="str">
        <f ca="1"/>
        <v>-</v>
      </c>
      <c r="MN119" s="45" t="str">
        <f ca="1"/>
        <v>-</v>
      </c>
      <c r="MO119" s="45" t="str">
        <f ca="1"/>
        <v>-</v>
      </c>
      <c r="MP119" s="45" t="str">
        <f ca="1"/>
        <v>-</v>
      </c>
      <c r="MQ119" s="45" t="str">
        <f ca="1"/>
        <v>-</v>
      </c>
      <c r="MR119" s="45" t="str">
        <f ca="1"/>
        <v>-</v>
      </c>
      <c r="MS119" s="45" t="str">
        <f ca="1"/>
        <v>-</v>
      </c>
      <c r="MT119" s="45" t="str">
        <f ca="1"/>
        <v>-</v>
      </c>
      <c r="MU119" s="45" t="str">
        <f ca="1"/>
        <v>-</v>
      </c>
      <c r="MV119" s="45" t="str">
        <f ca="1"/>
        <v>-</v>
      </c>
      <c r="MW119" s="45" t="str">
        <f ca="1"/>
        <v>-</v>
      </c>
      <c r="MX119" s="45" t="str">
        <f ca="1"/>
        <v>-</v>
      </c>
      <c r="MY119" s="45" t="str">
        <f ca="1"/>
        <v>-</v>
      </c>
      <c r="MZ119" s="45" t="str">
        <f ca="1"/>
        <v>-</v>
      </c>
      <c r="NA119" s="45" t="str">
        <f ca="1"/>
        <v>-</v>
      </c>
      <c r="NB119" s="45" t="str">
        <f ca="1"/>
        <v>-</v>
      </c>
      <c r="NC119" s="45" t="str">
        <f ca="1"/>
        <v>-</v>
      </c>
      <c r="ND119" s="45" t="str">
        <f ca="1"/>
        <v>-</v>
      </c>
      <c r="NE119" s="45" t="str">
        <f ca="1"/>
        <v>-</v>
      </c>
      <c r="NF119" s="45" t="str">
        <f ca="1"/>
        <v>-</v>
      </c>
      <c r="NG119" s="45" t="str">
        <f ca="1"/>
        <v>-</v>
      </c>
      <c r="NH119" s="45" t="str">
        <f ca="1"/>
        <v>-</v>
      </c>
      <c r="NI119" s="45" t="str">
        <f ca="1"/>
        <v>-</v>
      </c>
      <c r="NJ119" s="45" t="str">
        <f ca="1"/>
        <v>-</v>
      </c>
      <c r="NK119" s="45" t="str">
        <f ca="1"/>
        <v>-</v>
      </c>
      <c r="NL119" s="45" t="str">
        <f ca="1"/>
        <v>-</v>
      </c>
      <c r="NM119" s="45" t="str">
        <f ca="1"/>
        <v>-</v>
      </c>
      <c r="NN119" s="45" t="str">
        <f ca="1"/>
        <v>-</v>
      </c>
      <c r="NO119" s="45" t="str">
        <f ca="1"/>
        <v>-</v>
      </c>
      <c r="NP119" s="45" t="str">
        <f ca="1"/>
        <v>-</v>
      </c>
      <c r="NQ119" s="45" t="str">
        <f ca="1"/>
        <v>-</v>
      </c>
      <c r="NR119" s="45" t="str">
        <f ca="1"/>
        <v>-</v>
      </c>
      <c r="NS119" s="45" t="str">
        <f ca="1"/>
        <v>-</v>
      </c>
      <c r="NT119" s="45" t="str">
        <f ca="1"/>
        <v>-</v>
      </c>
      <c r="NU119" s="45" t="str">
        <f ca="1"/>
        <v>-</v>
      </c>
      <c r="NV119" s="45" t="str">
        <f ca="1"/>
        <v>-</v>
      </c>
      <c r="NW119" s="45" t="str">
        <f ca="1"/>
        <v>-</v>
      </c>
      <c r="NX119" s="45" t="str">
        <f ca="1"/>
        <v>-</v>
      </c>
      <c r="NY119" s="45" t="str">
        <f ca="1"/>
        <v>-</v>
      </c>
      <c r="NZ119" s="45" t="str">
        <f ca="1"/>
        <v>-</v>
      </c>
      <c r="OA119" s="45" t="str">
        <f ca="1"/>
        <v>-</v>
      </c>
      <c r="OB119" s="45" t="str">
        <f ca="1"/>
        <v>-</v>
      </c>
      <c r="OC119" s="45" t="str">
        <f ca="1"/>
        <v>-</v>
      </c>
      <c r="OD119" s="45" t="str">
        <f ca="1"/>
        <v>-</v>
      </c>
      <c r="OE119" s="45" t="str">
        <f ca="1"/>
        <v>-</v>
      </c>
      <c r="OF119" s="45" t="str">
        <f ca="1"/>
        <v>-</v>
      </c>
      <c r="OG119" s="45" t="str">
        <f ca="1"/>
        <v>-</v>
      </c>
      <c r="OH119" s="45" t="str">
        <f ca="1"/>
        <v>-</v>
      </c>
      <c r="OI119" s="45" t="str">
        <f ca="1"/>
        <v>-</v>
      </c>
      <c r="OJ119" s="45" t="str">
        <f ca="1"/>
        <v>-</v>
      </c>
      <c r="OK119" s="45" t="str">
        <f ca="1"/>
        <v>-</v>
      </c>
      <c r="OL119" s="45" t="str">
        <f ca="1"/>
        <v>-</v>
      </c>
      <c r="OM119" s="45" t="str">
        <f ca="1"/>
        <v>-</v>
      </c>
      <c r="ON119" s="45" t="str">
        <f ca="1"/>
        <v>-</v>
      </c>
      <c r="OO119" s="45" t="str">
        <f ca="1"/>
        <v>-</v>
      </c>
      <c r="OP119" s="45" t="str">
        <f ca="1"/>
        <v>-</v>
      </c>
      <c r="OQ119" s="45" t="str">
        <f ca="1"/>
        <v>-</v>
      </c>
      <c r="OR119" s="45" t="str">
        <f ca="1"/>
        <v>-</v>
      </c>
      <c r="OS119" s="45" t="str">
        <f ca="1"/>
        <v>-</v>
      </c>
      <c r="OT119" s="45" t="str">
        <f ca="1"/>
        <v>-</v>
      </c>
      <c r="OU119" s="45" t="str">
        <f ca="1"/>
        <v>-</v>
      </c>
      <c r="OV119" s="45" t="str">
        <f ca="1"/>
        <v>-</v>
      </c>
      <c r="OW119" s="45" t="str">
        <f ca="1"/>
        <v>-</v>
      </c>
      <c r="OX119" s="45" t="str">
        <f ca="1"/>
        <v>-</v>
      </c>
      <c r="OY119" s="45" t="str">
        <f ca="1"/>
        <v>-</v>
      </c>
      <c r="OZ119" s="45" t="str">
        <f ca="1"/>
        <v>-</v>
      </c>
      <c r="PA119" s="45" t="str">
        <f ca="1"/>
        <v>-</v>
      </c>
      <c r="PB119" s="45" t="str">
        <f ca="1"/>
        <v>-</v>
      </c>
      <c r="PC119" s="45" t="str">
        <f ca="1"/>
        <v>-</v>
      </c>
      <c r="PD119" s="45" t="str">
        <f ca="1"/>
        <v>-</v>
      </c>
      <c r="PE119" s="45" t="str">
        <f ca="1"/>
        <v>-</v>
      </c>
      <c r="PF119" s="45" t="str">
        <f ca="1"/>
        <v>-</v>
      </c>
      <c r="PG119" s="45" t="str">
        <f ca="1"/>
        <v>-</v>
      </c>
      <c r="PH119" s="45" t="str">
        <f ca="1"/>
        <v>-</v>
      </c>
      <c r="PI119" s="45" t="str">
        <f ca="1"/>
        <v>-</v>
      </c>
      <c r="PJ119" s="45" t="str">
        <f ca="1"/>
        <v>-</v>
      </c>
      <c r="PK119" s="45" t="str">
        <f ca="1"/>
        <v>-</v>
      </c>
      <c r="PL119" s="45" t="str">
        <f ca="1"/>
        <v>-</v>
      </c>
      <c r="PM119" s="45" t="str">
        <f ca="1"/>
        <v>-</v>
      </c>
      <c r="PN119" s="45" t="str">
        <f ca="1"/>
        <v>-</v>
      </c>
      <c r="PO119" s="45" t="str">
        <f ca="1"/>
        <v>-</v>
      </c>
      <c r="PP119" s="45" t="str">
        <f ca="1"/>
        <v>-</v>
      </c>
      <c r="PQ119" s="45" t="str">
        <f ca="1"/>
        <v>-</v>
      </c>
      <c r="PR119" s="45" t="str">
        <f ca="1"/>
        <v>-</v>
      </c>
      <c r="PS119" s="45" t="str">
        <f ca="1"/>
        <v>-</v>
      </c>
      <c r="PT119" s="45" t="str">
        <f ca="1"/>
        <v>-</v>
      </c>
      <c r="PU119" s="45" t="str">
        <f ca="1"/>
        <v>-</v>
      </c>
      <c r="PV119" s="45" t="str">
        <f ca="1"/>
        <v>-</v>
      </c>
      <c r="PW119" s="45" t="str">
        <f ca="1"/>
        <v>-</v>
      </c>
      <c r="PX119" s="45" t="str">
        <f ca="1"/>
        <v>-</v>
      </c>
      <c r="PY119" s="45" t="str">
        <f ca="1"/>
        <v>-</v>
      </c>
      <c r="PZ119" s="45" t="str">
        <f ca="1"/>
        <v>-</v>
      </c>
      <c r="QA119" s="45" t="str">
        <f ca="1"/>
        <v>-</v>
      </c>
      <c r="QB119" s="45" t="str">
        <f ca="1"/>
        <v>-</v>
      </c>
      <c r="QC119" s="45" t="str">
        <f ca="1"/>
        <v>-</v>
      </c>
      <c r="QD119" s="45" t="str">
        <f ca="1"/>
        <v>-</v>
      </c>
      <c r="QE119" s="45" t="str">
        <f ca="1"/>
        <v>-</v>
      </c>
      <c r="QF119" s="45" t="str">
        <f ca="1"/>
        <v>-</v>
      </c>
      <c r="QG119" s="45" t="str">
        <f ca="1"/>
        <v>-</v>
      </c>
      <c r="QH119" s="45" t="str">
        <f ca="1"/>
        <v>-</v>
      </c>
      <c r="QI119" s="45" t="str">
        <f ca="1"/>
        <v>-</v>
      </c>
      <c r="QJ119" s="45" t="str">
        <f ca="1"/>
        <v>-</v>
      </c>
      <c r="QK119" s="45" t="str">
        <f ca="1"/>
        <v>-</v>
      </c>
      <c r="QL119" s="45" t="str">
        <f ca="1"/>
        <v>-</v>
      </c>
      <c r="QM119" s="45" t="str">
        <f ca="1"/>
        <v>-</v>
      </c>
      <c r="QN119" s="45" t="str">
        <f ca="1"/>
        <v>-</v>
      </c>
      <c r="QO119" s="45" t="str">
        <f ca="1"/>
        <v>-</v>
      </c>
      <c r="QP119" s="45" t="str">
        <f ca="1"/>
        <v>-</v>
      </c>
      <c r="QQ119" s="45" t="str">
        <f ca="1"/>
        <v>-</v>
      </c>
      <c r="QR119" s="45" t="str">
        <f ca="1"/>
        <v>-</v>
      </c>
      <c r="QS119" s="45" t="str">
        <f ca="1"/>
        <v>-</v>
      </c>
      <c r="QT119" s="45" t="str">
        <f ca="1"/>
        <v>-</v>
      </c>
      <c r="QU119" s="45" t="str">
        <f ca="1"/>
        <v>-</v>
      </c>
      <c r="QV119" s="45" t="str">
        <f ca="1"/>
        <v>-</v>
      </c>
      <c r="QW119" s="45" t="str">
        <f ca="1"/>
        <v>-</v>
      </c>
      <c r="QX119" s="45" t="str">
        <f ca="1"/>
        <v>-</v>
      </c>
      <c r="QY119" s="45" t="str">
        <f ca="1"/>
        <v>-</v>
      </c>
      <c r="QZ119" s="45" t="str">
        <f ca="1"/>
        <v>-</v>
      </c>
      <c r="RA119" s="45" t="str">
        <f ca="1"/>
        <v>-</v>
      </c>
      <c r="RB119" s="45" t="str">
        <f ca="1"/>
        <v>-</v>
      </c>
      <c r="RC119" s="45" t="str">
        <f ca="1"/>
        <v>-</v>
      </c>
      <c r="RD119" s="45" t="str">
        <f ca="1"/>
        <v>-</v>
      </c>
      <c r="RE119" s="45" t="str">
        <f ca="1"/>
        <v>-</v>
      </c>
      <c r="RF119" s="45" t="str">
        <f ca="1"/>
        <v>-</v>
      </c>
      <c r="RG119" s="45" t="str">
        <f ca="1"/>
        <v>-</v>
      </c>
      <c r="RH119" s="45" t="str">
        <f ca="1"/>
        <v>-</v>
      </c>
      <c r="RI119" s="45" t="str">
        <f ca="1"/>
        <v>-</v>
      </c>
      <c r="RJ119" s="45" t="str">
        <f ca="1"/>
        <v>-</v>
      </c>
      <c r="RK119" s="45" t="str">
        <f ca="1"/>
        <v>-</v>
      </c>
      <c r="RL119" s="45" t="str">
        <f ca="1"/>
        <v>-</v>
      </c>
      <c r="RM119" s="45" t="str">
        <f ca="1"/>
        <v>-</v>
      </c>
      <c r="RN119" s="45" t="str">
        <f ca="1"/>
        <v>-</v>
      </c>
      <c r="RO119" s="45" t="str">
        <f ca="1"/>
        <v>-</v>
      </c>
      <c r="RP119" s="45" t="str">
        <f ca="1"/>
        <v>-</v>
      </c>
      <c r="RQ119" s="45" t="str">
        <f ca="1"/>
        <v>-</v>
      </c>
      <c r="RR119" s="45" t="str">
        <f ca="1"/>
        <v>-</v>
      </c>
      <c r="RS119" s="45" t="str">
        <f ca="1"/>
        <v>-</v>
      </c>
      <c r="RT119" s="45" t="str">
        <f ca="1"/>
        <v>-</v>
      </c>
      <c r="RU119" s="45" t="str">
        <f ca="1"/>
        <v>-</v>
      </c>
      <c r="RV119" s="45" t="str">
        <f ca="1"/>
        <v>-</v>
      </c>
      <c r="RW119" s="45" t="str">
        <f ca="1"/>
        <v>-</v>
      </c>
      <c r="RX119" s="45" t="str">
        <f ca="1"/>
        <v>-</v>
      </c>
      <c r="RY119" s="45" t="str">
        <f ca="1"/>
        <v>-</v>
      </c>
      <c r="RZ119" s="45" t="str">
        <f ca="1"/>
        <v>-</v>
      </c>
      <c r="SA119" s="45" t="str">
        <f ca="1"/>
        <v>-</v>
      </c>
      <c r="SB119" s="45" t="str">
        <f ca="1"/>
        <v>-</v>
      </c>
      <c r="SC119" s="45" t="str">
        <f ca="1"/>
        <v>-</v>
      </c>
      <c r="SD119" s="45" t="str">
        <f ca="1"/>
        <v>-</v>
      </c>
      <c r="SE119" s="45" t="str">
        <f ca="1"/>
        <v>-</v>
      </c>
      <c r="SF119" s="45" t="str">
        <f ca="1"/>
        <v>-</v>
      </c>
      <c r="SG119" s="45" t="str">
        <f ca="1"/>
        <v>-</v>
      </c>
      <c r="SH119" s="45" t="str">
        <f ca="1"/>
        <v>-</v>
      </c>
      <c r="SI119" s="45" t="str">
        <f ca="1"/>
        <v>-</v>
      </c>
      <c r="SJ119" s="45" t="str">
        <f ca="1"/>
        <v>-</v>
      </c>
      <c r="SK119" s="45" t="str">
        <f ca="1"/>
        <v>-</v>
      </c>
      <c r="SL119" s="45" t="str">
        <f ca="1"/>
        <v>-</v>
      </c>
      <c r="SM119" s="45" t="str">
        <f ca="1"/>
        <v>-</v>
      </c>
      <c r="SN119" s="45" t="str">
        <f ca="1"/>
        <v>-</v>
      </c>
      <c r="SO119" s="45" t="str">
        <f ca="1"/>
        <v>-</v>
      </c>
      <c r="SP119" s="45" t="str">
        <f ca="1"/>
        <v>-</v>
      </c>
      <c r="SQ119" s="45" t="str">
        <f ca="1"/>
        <v>-</v>
      </c>
      <c r="SR119" s="45" t="str">
        <f ca="1"/>
        <v>-</v>
      </c>
      <c r="SS119" s="45" t="str">
        <f ca="1"/>
        <v>-</v>
      </c>
      <c r="ST119" s="45" t="str">
        <f ca="1"/>
        <v>-</v>
      </c>
      <c r="SU119" s="45" t="str">
        <f ca="1"/>
        <v>-</v>
      </c>
      <c r="SV119" s="45" t="str">
        <f ca="1"/>
        <v>-</v>
      </c>
    </row>
    <row r="120" spans="3:516" x14ac:dyDescent="0.25">
      <c r="C120" s="46" t="s">
        <v>492</v>
      </c>
      <c r="F120" s="45" cm="1">
        <f t="array" aca="1" ref="F120" ca="1">MIN(IFERROR(IF(OFFSET(bHist!$A$1,_xlfn.XMATCH($C$112,bHist!B:B,0)-1,3,1,500)=0,"-",OFFSET(bHist!$A$1,_xlfn.XMATCH($C$112,bHist!B:B,0)-1,3,1,500))-IF(OFFSET(bHist!$A$1,_xlfn.XMATCH(C120,bHist!B:B,0)-1,3,1,500)=0,"-",OFFSET(bHist!$A$1,_xlfn.XMATCH(C120,bHist!B:B,0)-1,3,1,500)),"-"))</f>
        <v>-86.998140979766816</v>
      </c>
      <c r="G120" s="45" cm="1">
        <f t="array" aca="1" ref="G120" ca="1">AVERAGE(IFERROR(IF(OFFSET(bHist!$A$1,_xlfn.XMATCH($C$112,bHist!B:B,0)-1,3,1,500)=0,"-",OFFSET(bHist!$A$1,_xlfn.XMATCH($C$112,bHist!B:B,0)-1,3,1,500))-IF(OFFSET(bHist!$A$1,_xlfn.XMATCH(C120,bHist!B:B,0)-1,3,1,500)=0,"-",OFFSET(bHist!$A$1,_xlfn.XMATCH(C120,bHist!B:B,0)-1,3,1,500)),"-"))</f>
        <v>-6.8354772784510294</v>
      </c>
      <c r="H120" s="45" cm="1">
        <f t="array" aca="1" ref="H120" ca="1">MAX(IFERROR(IF(OFFSET(bHist!$A$1,_xlfn.XMATCH($C$112,bHist!B:B,0)-1,3,1,500)=0,"-",OFFSET(bHist!$A$1,_xlfn.XMATCH($C$112,bHist!B:B,0)-1,3,1,500))-IF(OFFSET(bHist!$A$1,_xlfn.XMATCH(C120,bHist!B:B,0)-1,3,1,500)=0,"-",OFFSET(bHist!$A$1,_xlfn.XMATCH(C120,bHist!B:B,0)-1,3,1,500)),"-"))</f>
        <v>145.55866210365298</v>
      </c>
      <c r="I120" s="45" cm="1">
        <f t="array" aca="1" ref="I120" ca="1">_xlfn.STDEV.P(IFERROR(IF(OFFSET(bHist!$A$1,_xlfn.XMATCH($C$112,bHist!B:B,0)-1,3,1,500)=0,"-",OFFSET(bHist!$A$1,_xlfn.XMATCH($C$112,bHist!B:B,0)-1,3,1,500))-IF(OFFSET(bHist!$A$1,_xlfn.XMATCH(C120,bHist!B:B,0)-1,3,1,500)=0,"-",OFFSET(bHist!$A$1,_xlfn.XMATCH(C120,bHist!B:B,0)-1,3,1,500)),"-"))</f>
        <v>55.654329580638446</v>
      </c>
      <c r="J120" s="45" cm="1">
        <f t="array" aca="1" ref="J120" ca="1">INDEX((IFERROR(IF(OFFSET(bHist!$A$1,_xlfn.XMATCH($C$112,bHist!B:B,0)-1,3,1,500)=0,"-",OFFSET(bHist!$A$1,_xlfn.XMATCH($C$112,bHist!B:B,0)-1,3,1,500))-IF(OFFSET(bHist!$A$1,_xlfn.XMATCH(C120,bHist!B:B,0)-1,3,1,500)=0,"-",OFFSET(bHist!$A$1,_xlfn.XMATCH(C120,bHist!B:B,0)-1,3,1,500)),"-")),1)</f>
        <v>-8.5570890254974188</v>
      </c>
      <c r="K120" s="51">
        <f t="shared" ca="1" si="10"/>
        <v>-7.402973055270436E-3</v>
      </c>
      <c r="L120" s="51" cm="1">
        <f t="array" aca="1" ref="L120" ca="1">SLOPE((IFERROR(IF(OFFSET(bHist!$A$1,_xlfn.XMATCH($C$112,bHist!B:B,0)-1,3,1,500)=0,"-",OFFSET(bHist!$A$1,_xlfn.XMATCH($C$112,bHist!B:B,0)-1,3,1,500))-IF(OFFSET(bHist!$A$1,_xlfn.XMATCH(C120,bHist!B:B,0)-1,3,1,500)=0,"-",OFFSET(bHist!$A$1,_xlfn.XMATCH(C120,bHist!B:B,0)-1,3,1,500)),"-")),OFFSET(bHist!$A$1,0,3,1,500))</f>
        <v>0.49026207407515288</v>
      </c>
      <c r="M120" s="45" cm="1">
        <f t="array" aca="1" ref="M120" ca="1">INTERCEPT((IFERROR(IF(OFFSET(bHist!$A$1,_xlfn.XMATCH($C$112,bHist!B:B,0)-1,3,1,500)=0,"-",OFFSET(bHist!$A$1,_xlfn.XMATCH($C$112,bHist!B:B,0)-1,3,1,500))-IF(OFFSET(bHist!$A$1,_xlfn.XMATCH(C120,bHist!B:B,0)-1,3,1,500)=0,"-",OFFSET(bHist!$A$1,_xlfn.XMATCH(C120,bHist!B:B,0)-1,3,1,500)),"-")),OFFSET(bHist!$A$1,0,3,1,500))</f>
        <v>-21516.050321327239</v>
      </c>
      <c r="N120" s="45" cm="1">
        <f t="array" aca="1" ref="N120" ca="1">STEYX((IFERROR(IF(OFFSET(bHist!$A$1,_xlfn.XMATCH($C$112,bHist!B:B,0)-1,3,1,500)=0,"-",OFFSET(bHist!$A$1,_xlfn.XMATCH($C$112,bHist!B:B,0)-1,3,1,500))-IF(OFFSET(bHist!$A$1,_xlfn.XMATCH(C120,bHist!B:B,0)-1,3,1,500)=0,"-",OFFSET(bHist!$A$1,_xlfn.XMATCH(C120,bHist!B:B,0)-1,3,1,500)),"-")),OFFSET(bHist!$A$1,0,3,1,500))</f>
        <v>36.833554485557315</v>
      </c>
      <c r="O120" s="51" cm="1">
        <f t="array" aca="1" ref="O120" ca="1">CORREL(IF(OFFSET(bHist!A34,_xlfn.XMATCH($C$112,bHist!B:B,0)-1,3,1,500)=0,"-",OFFSET(bHist!$A$1,_xlfn.XMATCH($C$112,bHist!B:B,0)-1,3,1,500)),IF(OFFSET(bHist!$A$1,_xlfn.XMATCH(C120,bHist!B:B,0)-1,3,1,500)=0,"-",OFFSET(bHist!$A$1,_xlfn.XMATCH(C120,bHist!B:B,0)-1,3,1,500)))</f>
        <v>0.94777234862033943</v>
      </c>
      <c r="P120" s="51" cm="1">
        <f t="array" aca="1" ref="P120" ca="1">CORREL((IFERROR(IF(OFFSET(bHist!$A$1,_xlfn.XMATCH($C$112,bHist!B:B,0)-1,3,1,500)=0,"-",OFFSET(bHist!$A$1,_xlfn.XMATCH($C$112,bHist!B:B,0)-1,3,1,500))-IF(OFFSET(bHist!$A$1,_xlfn.XMATCH(C120,bHist!B:B,0)-1,3,1,500)=0,"-",OFFSET(bHist!$A$1,_xlfn.XMATCH(C120,bHist!B:B,0)-1,3,1,500)),"-")),OFFSET(bHist!$A$1,0,3,1,500))</f>
        <v>0.7525291037294215</v>
      </c>
      <c r="Q120" s="45" cm="1">
        <f t="array" aca="1" ref="Q120:SV120" ca="1">(IFERROR(IF(OFFSET(bHist!$A$1,_xlfn.XMATCH($C$112,bHist!B:B,0)-1,3,1,500)=0,"-",OFFSET(bHist!$A$1,_xlfn.XMATCH($C$112,bHist!B:B,0)-1,3,1,500))-IF(OFFSET(bHist!$A$1,_xlfn.XMATCH(C120,bHist!B:B,0)-1,3,1,500)=0,"-",OFFSET(bHist!$A$1,_xlfn.XMATCH(C120,bHist!B:B,0)-1,3,1,500)),"-"))</f>
        <v>-8.5570890254974188</v>
      </c>
      <c r="R120" s="45">
        <f ca="1"/>
        <v>-9.5414160499572631</v>
      </c>
      <c r="S120" s="45">
        <f ca="1"/>
        <v>-24.290061902999867</v>
      </c>
      <c r="T120" s="45">
        <f ca="1"/>
        <v>-9.8649575862884262</v>
      </c>
      <c r="U120" s="45">
        <f ca="1"/>
        <v>-18.115614538192744</v>
      </c>
      <c r="V120" s="45">
        <f ca="1"/>
        <v>-21.045238359451275</v>
      </c>
      <c r="W120" s="45">
        <f ca="1"/>
        <v>-10.061889945983921</v>
      </c>
      <c r="X120" s="45">
        <f ca="1"/>
        <v>4.772453340530376</v>
      </c>
      <c r="Y120" s="45">
        <f ca="1"/>
        <v>18.456061506271396</v>
      </c>
      <c r="Z120" s="45">
        <f ca="1"/>
        <v>14.517116502761894</v>
      </c>
      <c r="AA120" s="45">
        <f ca="1"/>
        <v>20.826871633529663</v>
      </c>
      <c r="AB120" s="45">
        <f ca="1"/>
        <v>-2.3038598117828428</v>
      </c>
      <c r="AC120" s="45">
        <f ca="1"/>
        <v>25.698049945831315</v>
      </c>
      <c r="AD120" s="45">
        <f ca="1"/>
        <v>20.386712024688677</v>
      </c>
      <c r="AE120" s="45">
        <f ca="1"/>
        <v>30.640353191375709</v>
      </c>
      <c r="AF120" s="45">
        <f ca="1"/>
        <v>29.65324398612978</v>
      </c>
      <c r="AG120" s="45">
        <f ca="1"/>
        <v>3.9135770034790198</v>
      </c>
      <c r="AH120" s="45">
        <f ca="1"/>
        <v>43.248959226608292</v>
      </c>
      <c r="AI120" s="45">
        <f ca="1"/>
        <v>36.495494516372673</v>
      </c>
      <c r="AJ120" s="45">
        <f ca="1"/>
        <v>63.934733631134065</v>
      </c>
      <c r="AK120" s="45">
        <f ca="1"/>
        <v>55.538574260711641</v>
      </c>
      <c r="AL120" s="45">
        <f ca="1"/>
        <v>54.725010267257687</v>
      </c>
      <c r="AM120" s="45">
        <f ca="1"/>
        <v>21.018022506713862</v>
      </c>
      <c r="AN120" s="45">
        <f ca="1"/>
        <v>-9.9544129657745088</v>
      </c>
      <c r="AO120" s="45">
        <f ca="1"/>
        <v>11.84961658287051</v>
      </c>
      <c r="AP120" s="45">
        <f ca="1"/>
        <v>-2.6100458431243396</v>
      </c>
      <c r="AQ120" s="45">
        <f ca="1"/>
        <v>8.6018790206908875</v>
      </c>
      <c r="AR120" s="45">
        <f ca="1"/>
        <v>29.839145315170299</v>
      </c>
      <c r="AS120" s="45">
        <f ca="1"/>
        <v>57.032702304840086</v>
      </c>
      <c r="AT120" s="45">
        <f ca="1"/>
        <v>46.407482940673844</v>
      </c>
      <c r="AU120" s="45">
        <f ca="1"/>
        <v>44.617874261856059</v>
      </c>
      <c r="AV120" s="45">
        <f ca="1"/>
        <v>55.705770074844338</v>
      </c>
      <c r="AW120" s="45">
        <f ca="1"/>
        <v>77.396263893127468</v>
      </c>
      <c r="AX120" s="45">
        <f ca="1"/>
        <v>69.357161396026584</v>
      </c>
      <c r="AY120" s="45">
        <f ca="1"/>
        <v>50.344683290481612</v>
      </c>
      <c r="AZ120" s="45">
        <f ca="1"/>
        <v>68.141319957733174</v>
      </c>
      <c r="BA120" s="45">
        <f ca="1"/>
        <v>63.483271907806397</v>
      </c>
      <c r="BB120" s="45">
        <f ca="1"/>
        <v>99.543548658370923</v>
      </c>
      <c r="BC120" s="45">
        <f ca="1"/>
        <v>97.315503786087049</v>
      </c>
      <c r="BD120" s="45">
        <f ca="1"/>
        <v>90.862191680908154</v>
      </c>
      <c r="BE120" s="45">
        <f ca="1"/>
        <v>81.57467765045169</v>
      </c>
      <c r="BF120" s="45">
        <f ca="1"/>
        <v>86.828753190994291</v>
      </c>
      <c r="BG120" s="45">
        <f ca="1"/>
        <v>98.967412200927697</v>
      </c>
      <c r="BH120" s="45">
        <f ca="1"/>
        <v>97.494909160613986</v>
      </c>
      <c r="BI120" s="45">
        <f ca="1"/>
        <v>59.443335597991961</v>
      </c>
      <c r="BJ120" s="45">
        <f ca="1"/>
        <v>64.902758670806861</v>
      </c>
      <c r="BK120" s="45">
        <f ca="1"/>
        <v>50.111659646987903</v>
      </c>
      <c r="BL120" s="45">
        <f ca="1"/>
        <v>53.487347209930419</v>
      </c>
      <c r="BM120" s="45">
        <f ca="1"/>
        <v>53.901308216095003</v>
      </c>
      <c r="BN120" s="45">
        <f ca="1"/>
        <v>78.291237268447844</v>
      </c>
      <c r="BO120" s="45">
        <f ca="1"/>
        <v>82.516751205444336</v>
      </c>
      <c r="BP120" s="45">
        <f ca="1"/>
        <v>75.331910171508753</v>
      </c>
      <c r="BQ120" s="45">
        <f ca="1"/>
        <v>56.228263711929344</v>
      </c>
      <c r="BR120" s="45">
        <f ca="1"/>
        <v>57.994186611175564</v>
      </c>
      <c r="BS120" s="45">
        <f ca="1"/>
        <v>105.0141219673157</v>
      </c>
      <c r="BT120" s="45">
        <f ca="1"/>
        <v>67.944819747924839</v>
      </c>
      <c r="BU120" s="45">
        <f ca="1"/>
        <v>55.371199710845985</v>
      </c>
      <c r="BV120" s="45">
        <f ca="1"/>
        <v>62.911513137817394</v>
      </c>
      <c r="BW120" s="45">
        <f ca="1"/>
        <v>78.996276609420761</v>
      </c>
      <c r="BX120" s="45">
        <f ca="1"/>
        <v>42.894578973770194</v>
      </c>
      <c r="BY120" s="45">
        <f ca="1"/>
        <v>18.529152873992928</v>
      </c>
      <c r="BZ120" s="45">
        <f ca="1"/>
        <v>48.583127281188979</v>
      </c>
      <c r="CA120" s="45">
        <f ca="1"/>
        <v>39.125912696838384</v>
      </c>
      <c r="CB120" s="45">
        <f ca="1"/>
        <v>50.677849691390975</v>
      </c>
      <c r="CC120" s="45">
        <f ca="1"/>
        <v>98.478912204742414</v>
      </c>
      <c r="CD120" s="45">
        <f ca="1"/>
        <v>75.098339263916046</v>
      </c>
      <c r="CE120" s="45">
        <f ca="1"/>
        <v>67.246531064987153</v>
      </c>
      <c r="CF120" s="45">
        <f ca="1"/>
        <v>33.414232650756844</v>
      </c>
      <c r="CG120" s="45">
        <f ca="1"/>
        <v>35.613174144744789</v>
      </c>
      <c r="CH120" s="45">
        <f ca="1"/>
        <v>34.987953971862794</v>
      </c>
      <c r="CI120" s="45">
        <f ca="1"/>
        <v>-37.209589218139627</v>
      </c>
      <c r="CJ120" s="45">
        <f ca="1"/>
        <v>-31.49620363044744</v>
      </c>
      <c r="CK120" s="45">
        <f ca="1"/>
        <v>-38.161299854278582</v>
      </c>
      <c r="CL120" s="45">
        <f ca="1"/>
        <v>31.924332588195739</v>
      </c>
      <c r="CM120" s="45">
        <f ca="1"/>
        <v>41.377212797164816</v>
      </c>
      <c r="CN120" s="45">
        <f ca="1"/>
        <v>12.549588794708257</v>
      </c>
      <c r="CO120" s="45">
        <f ca="1"/>
        <v>56.654518287658675</v>
      </c>
      <c r="CP120" s="45">
        <f ca="1"/>
        <v>63.211256025314469</v>
      </c>
      <c r="CQ120" s="45">
        <f ca="1"/>
        <v>121.36829161262511</v>
      </c>
      <c r="CR120" s="45">
        <f ca="1"/>
        <v>110.12246453285212</v>
      </c>
      <c r="CS120" s="45">
        <f ca="1"/>
        <v>145.55866210365298</v>
      </c>
      <c r="CT120" s="45">
        <f ca="1"/>
        <v>132.28634438896177</v>
      </c>
      <c r="CU120" s="45">
        <f ca="1"/>
        <v>116.44391720008849</v>
      </c>
      <c r="CV120" s="45">
        <f ca="1"/>
        <v>109.70699178695685</v>
      </c>
      <c r="CW120" s="45">
        <f ca="1"/>
        <v>85.361476060867346</v>
      </c>
      <c r="CX120" s="45">
        <f ca="1"/>
        <v>50.013456268310506</v>
      </c>
      <c r="CY120" s="45">
        <f ca="1"/>
        <v>27.773606374740609</v>
      </c>
      <c r="CZ120" s="45">
        <f ca="1"/>
        <v>15.074358566284161</v>
      </c>
      <c r="DA120" s="45">
        <f ca="1"/>
        <v>15.765611963272079</v>
      </c>
      <c r="DB120" s="45">
        <f ca="1"/>
        <v>14.367799446105948</v>
      </c>
      <c r="DC120" s="45">
        <f ca="1"/>
        <v>4.0397804622650142</v>
      </c>
      <c r="DD120" s="45">
        <f ca="1"/>
        <v>3.3498984851837008</v>
      </c>
      <c r="DE120" s="45">
        <f ca="1"/>
        <v>0.44869207572935466</v>
      </c>
      <c r="DF120" s="45">
        <f ca="1"/>
        <v>-3.0950043106079193</v>
      </c>
      <c r="DG120" s="45">
        <f ca="1"/>
        <v>-12.452800457000734</v>
      </c>
      <c r="DH120" s="45">
        <f ca="1"/>
        <v>-20.57758871841429</v>
      </c>
      <c r="DI120" s="45">
        <f ca="1"/>
        <v>-23.043547962188711</v>
      </c>
      <c r="DJ120" s="45">
        <f ca="1"/>
        <v>-24.11362495422361</v>
      </c>
      <c r="DK120" s="45">
        <f ca="1"/>
        <v>-26.261773536682142</v>
      </c>
      <c r="DL120" s="45">
        <f ca="1"/>
        <v>-26.578256162643441</v>
      </c>
      <c r="DM120" s="45">
        <f ca="1"/>
        <v>-27.454426776885981</v>
      </c>
      <c r="DN120" s="45">
        <f ca="1"/>
        <v>-28.134602315902697</v>
      </c>
      <c r="DO120" s="45">
        <f ca="1"/>
        <v>-33.760420639038074</v>
      </c>
      <c r="DP120" s="45">
        <f ca="1"/>
        <v>-41.967204214096057</v>
      </c>
      <c r="DQ120" s="45">
        <f ca="1"/>
        <v>-35.371220237731933</v>
      </c>
      <c r="DR120" s="45">
        <f ca="1"/>
        <v>-36.744042200088501</v>
      </c>
      <c r="DS120" s="45">
        <f ca="1"/>
        <v>-37.365317369461025</v>
      </c>
      <c r="DT120" s="45">
        <f ca="1"/>
        <v>-41.348647130966185</v>
      </c>
      <c r="DU120" s="45">
        <f ca="1"/>
        <v>-40.946128580093415</v>
      </c>
      <c r="DV120" s="45">
        <f ca="1"/>
        <v>-38.184785091400101</v>
      </c>
      <c r="DW120" s="45">
        <f ca="1"/>
        <v>-39.058851959228548</v>
      </c>
      <c r="DX120" s="45">
        <f ca="1"/>
        <v>-37.752208366394029</v>
      </c>
      <c r="DY120" s="45">
        <f ca="1"/>
        <v>-40.103708063125652</v>
      </c>
      <c r="DZ120" s="45">
        <f ca="1"/>
        <v>-42.245652366638183</v>
      </c>
      <c r="EA120" s="45">
        <f ca="1"/>
        <v>-37.384298074722324</v>
      </c>
      <c r="EB120" s="45">
        <f ca="1"/>
        <v>-33.668061769485462</v>
      </c>
      <c r="EC120" s="45">
        <f ca="1"/>
        <v>-32.104157009124748</v>
      </c>
      <c r="ED120" s="45">
        <f ca="1"/>
        <v>-32.479110078811658</v>
      </c>
      <c r="EE120" s="45">
        <f ca="1"/>
        <v>-32.33550869369509</v>
      </c>
      <c r="EF120" s="45">
        <f ca="1"/>
        <v>-39.716541051864624</v>
      </c>
      <c r="EG120" s="45">
        <f ca="1"/>
        <v>-46.383414739608781</v>
      </c>
      <c r="EH120" s="45">
        <f ca="1"/>
        <v>-49.145336975097678</v>
      </c>
      <c r="EI120" s="45">
        <f ca="1"/>
        <v>-46.475734781265231</v>
      </c>
      <c r="EJ120" s="45">
        <f ca="1"/>
        <v>-49.439244970321653</v>
      </c>
      <c r="EK120" s="45">
        <f ca="1"/>
        <v>-53.771155261993414</v>
      </c>
      <c r="EL120" s="45">
        <f ca="1"/>
        <v>-56.025447299957278</v>
      </c>
      <c r="EM120" s="45">
        <f ca="1"/>
        <v>-60.555281278610209</v>
      </c>
      <c r="EN120" s="45">
        <f ca="1"/>
        <v>-54.361687114715608</v>
      </c>
      <c r="EO120" s="45">
        <f ca="1"/>
        <v>-49.571899055480912</v>
      </c>
      <c r="EP120" s="45">
        <f ca="1"/>
        <v>-47.049631879806526</v>
      </c>
      <c r="EQ120" s="45">
        <f ca="1"/>
        <v>-44.473221248626714</v>
      </c>
      <c r="ER120" s="45">
        <f ca="1"/>
        <v>-37.965395740509024</v>
      </c>
      <c r="ES120" s="45">
        <f ca="1"/>
        <v>-40.084220808029158</v>
      </c>
      <c r="ET120" s="45">
        <f ca="1"/>
        <v>-45.727216728210436</v>
      </c>
      <c r="EU120" s="45">
        <f ca="1"/>
        <v>-39.800215276718149</v>
      </c>
      <c r="EV120" s="45">
        <f ca="1"/>
        <v>-40.416787004470848</v>
      </c>
      <c r="EW120" s="45">
        <f ca="1"/>
        <v>-46.335588624954198</v>
      </c>
      <c r="EX120" s="45">
        <f ca="1"/>
        <v>-41.585996316909757</v>
      </c>
      <c r="EY120" s="45">
        <f ca="1"/>
        <v>-41.714516391754159</v>
      </c>
      <c r="EZ120" s="45">
        <f ca="1"/>
        <v>-44.295574659347551</v>
      </c>
      <c r="FA120" s="45">
        <f ca="1"/>
        <v>-45.418126413345362</v>
      </c>
      <c r="FB120" s="45">
        <f ca="1"/>
        <v>-42.217915281295774</v>
      </c>
      <c r="FC120" s="45">
        <f ca="1"/>
        <v>-39.265486402511613</v>
      </c>
      <c r="FD120" s="45">
        <f ca="1"/>
        <v>-40.24005340766908</v>
      </c>
      <c r="FE120" s="45">
        <f ca="1"/>
        <v>-36.706987110137902</v>
      </c>
      <c r="FF120" s="45">
        <f ca="1"/>
        <v>-38.758080970764127</v>
      </c>
      <c r="FG120" s="45">
        <f ca="1"/>
        <v>-44.596272403717052</v>
      </c>
      <c r="FH120" s="45">
        <f ca="1"/>
        <v>-44.931056549072281</v>
      </c>
      <c r="FI120" s="45">
        <f ca="1"/>
        <v>-52.716442483902</v>
      </c>
      <c r="FJ120" s="45">
        <f ca="1"/>
        <v>-50.748957229614263</v>
      </c>
      <c r="FK120" s="45">
        <f ca="1"/>
        <v>-44.857267919540419</v>
      </c>
      <c r="FL120" s="45">
        <f ca="1"/>
        <v>-55.544901222228987</v>
      </c>
      <c r="FM120" s="45">
        <f ca="1"/>
        <v>-57.364097579956081</v>
      </c>
      <c r="FN120" s="45">
        <f ca="1"/>
        <v>-65.258244176864622</v>
      </c>
      <c r="FO120" s="45">
        <f ca="1"/>
        <v>-61.231252408981334</v>
      </c>
      <c r="FP120" s="45">
        <f ca="1"/>
        <v>-62.969915737152121</v>
      </c>
      <c r="FQ120" s="45">
        <f ca="1"/>
        <v>-68.985147356033337</v>
      </c>
      <c r="FR120" s="45">
        <f ca="1"/>
        <v>-71.389411426544171</v>
      </c>
      <c r="FS120" s="45">
        <f ca="1"/>
        <v>-71.91728733825687</v>
      </c>
      <c r="FT120" s="45">
        <f ca="1"/>
        <v>-70.276604036331122</v>
      </c>
      <c r="FU120" s="45">
        <f ca="1"/>
        <v>-70.890079643249493</v>
      </c>
      <c r="FV120" s="45">
        <f ca="1"/>
        <v>-70.528935379028354</v>
      </c>
      <c r="FW120" s="45">
        <f ca="1"/>
        <v>-62.963266721725461</v>
      </c>
      <c r="FX120" s="45">
        <f ca="1"/>
        <v>-62.116233959198041</v>
      </c>
      <c r="FY120" s="45">
        <f ca="1"/>
        <v>-60.015506189346326</v>
      </c>
      <c r="FZ120" s="45">
        <f ca="1"/>
        <v>-60.975140062332144</v>
      </c>
      <c r="GA120" s="45">
        <f ca="1"/>
        <v>-55.702771638870217</v>
      </c>
      <c r="GB120" s="45">
        <f ca="1"/>
        <v>-42.859961511611914</v>
      </c>
      <c r="GC120" s="45">
        <f ca="1"/>
        <v>-42.578870149612385</v>
      </c>
      <c r="GD120" s="45">
        <f ca="1"/>
        <v>-45.937085195541385</v>
      </c>
      <c r="GE120" s="45">
        <f ca="1"/>
        <v>-56.495011785507188</v>
      </c>
      <c r="GF120" s="45">
        <f ca="1"/>
        <v>-61.044503120422348</v>
      </c>
      <c r="GG120" s="45">
        <f ca="1"/>
        <v>-56.529714086532579</v>
      </c>
      <c r="GH120" s="45">
        <f ca="1"/>
        <v>-53.209700048446592</v>
      </c>
      <c r="GI120" s="45">
        <f ca="1"/>
        <v>-54.01105132865905</v>
      </c>
      <c r="GJ120" s="45">
        <f ca="1"/>
        <v>-51.500823862075748</v>
      </c>
      <c r="GK120" s="45">
        <f ca="1"/>
        <v>-52.296623828887959</v>
      </c>
      <c r="GL120" s="45">
        <f ca="1"/>
        <v>-53.689411888122578</v>
      </c>
      <c r="GM120" s="45">
        <f ca="1"/>
        <v>-60.163610101699788</v>
      </c>
      <c r="GN120" s="45">
        <f ca="1"/>
        <v>-62.927684190750114</v>
      </c>
      <c r="GO120" s="45">
        <f ca="1"/>
        <v>-64.291486417770386</v>
      </c>
      <c r="GP120" s="45">
        <f ca="1"/>
        <v>-60.932544281005846</v>
      </c>
      <c r="GQ120" s="45">
        <f ca="1"/>
        <v>-60.415533182144173</v>
      </c>
      <c r="GR120" s="45">
        <f ca="1"/>
        <v>-60.788161083221439</v>
      </c>
      <c r="GS120" s="45">
        <f ca="1"/>
        <v>-63.084445329666124</v>
      </c>
      <c r="GT120" s="45">
        <f ca="1"/>
        <v>-57.007736154556312</v>
      </c>
      <c r="GU120" s="45">
        <f ca="1"/>
        <v>-61.253456464767481</v>
      </c>
      <c r="GV120" s="45">
        <f ca="1"/>
        <v>-64.125296010971084</v>
      </c>
      <c r="GW120" s="45">
        <f ca="1"/>
        <v>-64.287695102691629</v>
      </c>
      <c r="GX120" s="45">
        <f ca="1"/>
        <v>-59.999315616607646</v>
      </c>
      <c r="GY120" s="45">
        <f ca="1"/>
        <v>-60.851737678527797</v>
      </c>
      <c r="GZ120" s="45">
        <f ca="1"/>
        <v>-65.0735462818146</v>
      </c>
      <c r="HA120" s="45">
        <f ca="1"/>
        <v>-60.804766086578383</v>
      </c>
      <c r="HB120" s="45">
        <f ca="1"/>
        <v>-62.881453193664527</v>
      </c>
      <c r="HC120" s="45">
        <f ca="1"/>
        <v>-63.395614492416399</v>
      </c>
      <c r="HD120" s="45">
        <f ca="1"/>
        <v>-69.994909231185915</v>
      </c>
      <c r="HE120" s="45">
        <f ca="1"/>
        <v>-68.967003293991098</v>
      </c>
      <c r="HF120" s="45">
        <f ca="1"/>
        <v>-76.445457750320458</v>
      </c>
      <c r="HG120" s="45">
        <f ca="1"/>
        <v>-79.621287981033333</v>
      </c>
      <c r="HH120" s="45">
        <f ca="1"/>
        <v>-85.200376880645706</v>
      </c>
      <c r="HI120" s="45">
        <f ca="1"/>
        <v>-85.057768512725829</v>
      </c>
      <c r="HJ120" s="45">
        <f ca="1"/>
        <v>-86.998140979766816</v>
      </c>
      <c r="HK120" s="45">
        <f ca="1"/>
        <v>-65.342045335769654</v>
      </c>
      <c r="HL120" s="45" t="str">
        <f ca="1"/>
        <v>-</v>
      </c>
      <c r="HM120" s="45" t="str">
        <f ca="1"/>
        <v>-</v>
      </c>
      <c r="HN120" s="45" t="str">
        <f ca="1"/>
        <v>-</v>
      </c>
      <c r="HO120" s="45" t="str">
        <f ca="1"/>
        <v>-</v>
      </c>
      <c r="HP120" s="45" t="str">
        <f ca="1"/>
        <v>-</v>
      </c>
      <c r="HQ120" s="45" t="str">
        <f ca="1"/>
        <v>-</v>
      </c>
      <c r="HR120" s="45" t="str">
        <f ca="1"/>
        <v>-</v>
      </c>
      <c r="HS120" s="45" t="str">
        <f ca="1"/>
        <v>-</v>
      </c>
      <c r="HT120" s="45" t="str">
        <f ca="1"/>
        <v>-</v>
      </c>
      <c r="HU120" s="45" t="str">
        <f ca="1"/>
        <v>-</v>
      </c>
      <c r="HV120" s="45" t="str">
        <f ca="1"/>
        <v>-</v>
      </c>
      <c r="HW120" s="45" t="str">
        <f ca="1"/>
        <v>-</v>
      </c>
      <c r="HX120" s="45" t="str">
        <f ca="1"/>
        <v>-</v>
      </c>
      <c r="HY120" s="45" t="str">
        <f ca="1"/>
        <v>-</v>
      </c>
      <c r="HZ120" s="45" t="str">
        <f ca="1"/>
        <v>-</v>
      </c>
      <c r="IA120" s="45" t="str">
        <f ca="1"/>
        <v>-</v>
      </c>
      <c r="IB120" s="45" t="str">
        <f ca="1"/>
        <v>-</v>
      </c>
      <c r="IC120" s="45" t="str">
        <f ca="1"/>
        <v>-</v>
      </c>
      <c r="ID120" s="45" t="str">
        <f ca="1"/>
        <v>-</v>
      </c>
      <c r="IE120" s="45" t="str">
        <f ca="1"/>
        <v>-</v>
      </c>
      <c r="IF120" s="45" t="str">
        <f ca="1"/>
        <v>-</v>
      </c>
      <c r="IG120" s="45" t="str">
        <f ca="1"/>
        <v>-</v>
      </c>
      <c r="IH120" s="45" t="str">
        <f ca="1"/>
        <v>-</v>
      </c>
      <c r="II120" s="45" t="str">
        <f ca="1"/>
        <v>-</v>
      </c>
      <c r="IJ120" s="45" t="str">
        <f ca="1"/>
        <v>-</v>
      </c>
      <c r="IK120" s="45" t="str">
        <f ca="1"/>
        <v>-</v>
      </c>
      <c r="IL120" s="45" t="str">
        <f ca="1"/>
        <v>-</v>
      </c>
      <c r="IM120" s="45" t="str">
        <f ca="1"/>
        <v>-</v>
      </c>
      <c r="IN120" s="45" t="str">
        <f ca="1"/>
        <v>-</v>
      </c>
      <c r="IO120" s="45" t="str">
        <f ca="1"/>
        <v>-</v>
      </c>
      <c r="IP120" s="45" t="str">
        <f ca="1"/>
        <v>-</v>
      </c>
      <c r="IQ120" s="45" t="str">
        <f ca="1"/>
        <v>-</v>
      </c>
      <c r="IR120" s="45" t="str">
        <f ca="1"/>
        <v>-</v>
      </c>
      <c r="IS120" s="45" t="str">
        <f ca="1"/>
        <v>-</v>
      </c>
      <c r="IT120" s="45" t="str">
        <f ca="1"/>
        <v>-</v>
      </c>
      <c r="IU120" s="45" t="str">
        <f ca="1"/>
        <v>-</v>
      </c>
      <c r="IV120" s="45" t="str">
        <f ca="1"/>
        <v>-</v>
      </c>
      <c r="IW120" s="45" t="str">
        <f ca="1"/>
        <v>-</v>
      </c>
      <c r="IX120" s="45" t="str">
        <f ca="1"/>
        <v>-</v>
      </c>
      <c r="IY120" s="45" t="str">
        <f ca="1"/>
        <v>-</v>
      </c>
      <c r="IZ120" s="45" t="str">
        <f ca="1"/>
        <v>-</v>
      </c>
      <c r="JA120" s="45" t="str">
        <f ca="1"/>
        <v>-</v>
      </c>
      <c r="JB120" s="45" t="str">
        <f ca="1"/>
        <v>-</v>
      </c>
      <c r="JC120" s="45" t="str">
        <f ca="1"/>
        <v>-</v>
      </c>
      <c r="JD120" s="45" t="str">
        <f ca="1"/>
        <v>-</v>
      </c>
      <c r="JE120" s="45" t="str">
        <f ca="1"/>
        <v>-</v>
      </c>
      <c r="JF120" s="45" t="str">
        <f ca="1"/>
        <v>-</v>
      </c>
      <c r="JG120" s="45" t="str">
        <f ca="1"/>
        <v>-</v>
      </c>
      <c r="JH120" s="45" t="str">
        <f ca="1"/>
        <v>-</v>
      </c>
      <c r="JI120" s="45" t="str">
        <f ca="1"/>
        <v>-</v>
      </c>
      <c r="JJ120" s="45" t="str">
        <f ca="1"/>
        <v>-</v>
      </c>
      <c r="JK120" s="45" t="str">
        <f ca="1"/>
        <v>-</v>
      </c>
      <c r="JL120" s="45" t="str">
        <f ca="1"/>
        <v>-</v>
      </c>
      <c r="JM120" s="45" t="str">
        <f ca="1"/>
        <v>-</v>
      </c>
      <c r="JN120" s="45" t="str">
        <f ca="1"/>
        <v>-</v>
      </c>
      <c r="JO120" s="45" t="str">
        <f ca="1"/>
        <v>-</v>
      </c>
      <c r="JP120" s="45" t="str">
        <f ca="1"/>
        <v>-</v>
      </c>
      <c r="JQ120" s="45" t="str">
        <f ca="1"/>
        <v>-</v>
      </c>
      <c r="JR120" s="45" t="str">
        <f ca="1"/>
        <v>-</v>
      </c>
      <c r="JS120" s="45" t="str">
        <f ca="1"/>
        <v>-</v>
      </c>
      <c r="JT120" s="45" t="str">
        <f ca="1"/>
        <v>-</v>
      </c>
      <c r="JU120" s="45" t="str">
        <f ca="1"/>
        <v>-</v>
      </c>
      <c r="JV120" s="45" t="str">
        <f ca="1"/>
        <v>-</v>
      </c>
      <c r="JW120" s="45" t="str">
        <f ca="1"/>
        <v>-</v>
      </c>
      <c r="JX120" s="45" t="str">
        <f ca="1"/>
        <v>-</v>
      </c>
      <c r="JY120" s="45" t="str">
        <f ca="1"/>
        <v>-</v>
      </c>
      <c r="JZ120" s="45" t="str">
        <f ca="1"/>
        <v>-</v>
      </c>
      <c r="KA120" s="45" t="str">
        <f ca="1"/>
        <v>-</v>
      </c>
      <c r="KB120" s="45" t="str">
        <f ca="1"/>
        <v>-</v>
      </c>
      <c r="KC120" s="45" t="str">
        <f ca="1"/>
        <v>-</v>
      </c>
      <c r="KD120" s="45" t="str">
        <f ca="1"/>
        <v>-</v>
      </c>
      <c r="KE120" s="45" t="str">
        <f ca="1"/>
        <v>-</v>
      </c>
      <c r="KF120" s="45" t="str">
        <f ca="1"/>
        <v>-</v>
      </c>
      <c r="KG120" s="45" t="str">
        <f ca="1"/>
        <v>-</v>
      </c>
      <c r="KH120" s="45" t="str">
        <f ca="1"/>
        <v>-</v>
      </c>
      <c r="KI120" s="45" t="str">
        <f ca="1"/>
        <v>-</v>
      </c>
      <c r="KJ120" s="45" t="str">
        <f ca="1"/>
        <v>-</v>
      </c>
      <c r="KK120" s="45" t="str">
        <f ca="1"/>
        <v>-</v>
      </c>
      <c r="KL120" s="45" t="str">
        <f ca="1"/>
        <v>-</v>
      </c>
      <c r="KM120" s="45" t="str">
        <f ca="1"/>
        <v>-</v>
      </c>
      <c r="KN120" s="45" t="str">
        <f ca="1"/>
        <v>-</v>
      </c>
      <c r="KO120" s="45" t="str">
        <f ca="1"/>
        <v>-</v>
      </c>
      <c r="KP120" s="45" t="str">
        <f ca="1"/>
        <v>-</v>
      </c>
      <c r="KQ120" s="45" t="str">
        <f ca="1"/>
        <v>-</v>
      </c>
      <c r="KR120" s="45" t="str">
        <f ca="1"/>
        <v>-</v>
      </c>
      <c r="KS120" s="45" t="str">
        <f ca="1"/>
        <v>-</v>
      </c>
      <c r="KT120" s="45" t="str">
        <f ca="1"/>
        <v>-</v>
      </c>
      <c r="KU120" s="45" t="str">
        <f ca="1"/>
        <v>-</v>
      </c>
      <c r="KV120" s="45" t="str">
        <f ca="1"/>
        <v>-</v>
      </c>
      <c r="KW120" s="45" t="str">
        <f ca="1"/>
        <v>-</v>
      </c>
      <c r="KX120" s="45" t="str">
        <f ca="1"/>
        <v>-</v>
      </c>
      <c r="KY120" s="45" t="str">
        <f ca="1"/>
        <v>-</v>
      </c>
      <c r="KZ120" s="45" t="str">
        <f ca="1"/>
        <v>-</v>
      </c>
      <c r="LA120" s="45" t="str">
        <f ca="1"/>
        <v>-</v>
      </c>
      <c r="LB120" s="45" t="str">
        <f ca="1"/>
        <v>-</v>
      </c>
      <c r="LC120" s="45" t="str">
        <f ca="1"/>
        <v>-</v>
      </c>
      <c r="LD120" s="45" t="str">
        <f ca="1"/>
        <v>-</v>
      </c>
      <c r="LE120" s="45" t="str">
        <f ca="1"/>
        <v>-</v>
      </c>
      <c r="LF120" s="45" t="str">
        <f ca="1"/>
        <v>-</v>
      </c>
      <c r="LG120" s="45" t="str">
        <f ca="1"/>
        <v>-</v>
      </c>
      <c r="LH120" s="45" t="str">
        <f ca="1"/>
        <v>-</v>
      </c>
      <c r="LI120" s="45" t="str">
        <f ca="1"/>
        <v>-</v>
      </c>
      <c r="LJ120" s="45" t="str">
        <f ca="1"/>
        <v>-</v>
      </c>
      <c r="LK120" s="45" t="str">
        <f ca="1"/>
        <v>-</v>
      </c>
      <c r="LL120" s="45" t="str">
        <f ca="1"/>
        <v>-</v>
      </c>
      <c r="LM120" s="45" t="str">
        <f ca="1"/>
        <v>-</v>
      </c>
      <c r="LN120" s="45" t="str">
        <f ca="1"/>
        <v>-</v>
      </c>
      <c r="LO120" s="45" t="str">
        <f ca="1"/>
        <v>-</v>
      </c>
      <c r="LP120" s="45" t="str">
        <f ca="1"/>
        <v>-</v>
      </c>
      <c r="LQ120" s="45" t="str">
        <f ca="1"/>
        <v>-</v>
      </c>
      <c r="LR120" s="45" t="str">
        <f ca="1"/>
        <v>-</v>
      </c>
      <c r="LS120" s="45" t="str">
        <f ca="1"/>
        <v>-</v>
      </c>
      <c r="LT120" s="45" t="str">
        <f ca="1"/>
        <v>-</v>
      </c>
      <c r="LU120" s="45" t="str">
        <f ca="1"/>
        <v>-</v>
      </c>
      <c r="LV120" s="45" t="str">
        <f ca="1"/>
        <v>-</v>
      </c>
      <c r="LW120" s="45" t="str">
        <f ca="1"/>
        <v>-</v>
      </c>
      <c r="LX120" s="45" t="str">
        <f ca="1"/>
        <v>-</v>
      </c>
      <c r="LY120" s="45" t="str">
        <f ca="1"/>
        <v>-</v>
      </c>
      <c r="LZ120" s="45" t="str">
        <f ca="1"/>
        <v>-</v>
      </c>
      <c r="MA120" s="45" t="str">
        <f ca="1"/>
        <v>-</v>
      </c>
      <c r="MB120" s="45" t="str">
        <f ca="1"/>
        <v>-</v>
      </c>
      <c r="MC120" s="45" t="str">
        <f ca="1"/>
        <v>-</v>
      </c>
      <c r="MD120" s="45" t="str">
        <f ca="1"/>
        <v>-</v>
      </c>
      <c r="ME120" s="45" t="str">
        <f ca="1"/>
        <v>-</v>
      </c>
      <c r="MF120" s="45" t="str">
        <f ca="1"/>
        <v>-</v>
      </c>
      <c r="MG120" s="45" t="str">
        <f ca="1"/>
        <v>-</v>
      </c>
      <c r="MH120" s="45" t="str">
        <f ca="1"/>
        <v>-</v>
      </c>
      <c r="MI120" s="45" t="str">
        <f ca="1"/>
        <v>-</v>
      </c>
      <c r="MJ120" s="45" t="str">
        <f ca="1"/>
        <v>-</v>
      </c>
      <c r="MK120" s="45" t="str">
        <f ca="1"/>
        <v>-</v>
      </c>
      <c r="ML120" s="45" t="str">
        <f ca="1"/>
        <v>-</v>
      </c>
      <c r="MM120" s="45" t="str">
        <f ca="1"/>
        <v>-</v>
      </c>
      <c r="MN120" s="45" t="str">
        <f ca="1"/>
        <v>-</v>
      </c>
      <c r="MO120" s="45" t="str">
        <f ca="1"/>
        <v>-</v>
      </c>
      <c r="MP120" s="45" t="str">
        <f ca="1"/>
        <v>-</v>
      </c>
      <c r="MQ120" s="45" t="str">
        <f ca="1"/>
        <v>-</v>
      </c>
      <c r="MR120" s="45" t="str">
        <f ca="1"/>
        <v>-</v>
      </c>
      <c r="MS120" s="45" t="str">
        <f ca="1"/>
        <v>-</v>
      </c>
      <c r="MT120" s="45" t="str">
        <f ca="1"/>
        <v>-</v>
      </c>
      <c r="MU120" s="45" t="str">
        <f ca="1"/>
        <v>-</v>
      </c>
      <c r="MV120" s="45" t="str">
        <f ca="1"/>
        <v>-</v>
      </c>
      <c r="MW120" s="45" t="str">
        <f ca="1"/>
        <v>-</v>
      </c>
      <c r="MX120" s="45" t="str">
        <f ca="1"/>
        <v>-</v>
      </c>
      <c r="MY120" s="45" t="str">
        <f ca="1"/>
        <v>-</v>
      </c>
      <c r="MZ120" s="45" t="str">
        <f ca="1"/>
        <v>-</v>
      </c>
      <c r="NA120" s="45" t="str">
        <f ca="1"/>
        <v>-</v>
      </c>
      <c r="NB120" s="45" t="str">
        <f ca="1"/>
        <v>-</v>
      </c>
      <c r="NC120" s="45" t="str">
        <f ca="1"/>
        <v>-</v>
      </c>
      <c r="ND120" s="45" t="str">
        <f ca="1"/>
        <v>-</v>
      </c>
      <c r="NE120" s="45" t="str">
        <f ca="1"/>
        <v>-</v>
      </c>
      <c r="NF120" s="45" t="str">
        <f ca="1"/>
        <v>-</v>
      </c>
      <c r="NG120" s="45" t="str">
        <f ca="1"/>
        <v>-</v>
      </c>
      <c r="NH120" s="45" t="str">
        <f ca="1"/>
        <v>-</v>
      </c>
      <c r="NI120" s="45" t="str">
        <f ca="1"/>
        <v>-</v>
      </c>
      <c r="NJ120" s="45" t="str">
        <f ca="1"/>
        <v>-</v>
      </c>
      <c r="NK120" s="45" t="str">
        <f ca="1"/>
        <v>-</v>
      </c>
      <c r="NL120" s="45" t="str">
        <f ca="1"/>
        <v>-</v>
      </c>
      <c r="NM120" s="45" t="str">
        <f ca="1"/>
        <v>-</v>
      </c>
      <c r="NN120" s="45" t="str">
        <f ca="1"/>
        <v>-</v>
      </c>
      <c r="NO120" s="45" t="str">
        <f ca="1"/>
        <v>-</v>
      </c>
      <c r="NP120" s="45" t="str">
        <f ca="1"/>
        <v>-</v>
      </c>
      <c r="NQ120" s="45" t="str">
        <f ca="1"/>
        <v>-</v>
      </c>
      <c r="NR120" s="45" t="str">
        <f ca="1"/>
        <v>-</v>
      </c>
      <c r="NS120" s="45" t="str">
        <f ca="1"/>
        <v>-</v>
      </c>
      <c r="NT120" s="45" t="str">
        <f ca="1"/>
        <v>-</v>
      </c>
      <c r="NU120" s="45" t="str">
        <f ca="1"/>
        <v>-</v>
      </c>
      <c r="NV120" s="45" t="str">
        <f ca="1"/>
        <v>-</v>
      </c>
      <c r="NW120" s="45" t="str">
        <f ca="1"/>
        <v>-</v>
      </c>
      <c r="NX120" s="45" t="str">
        <f ca="1"/>
        <v>-</v>
      </c>
      <c r="NY120" s="45" t="str">
        <f ca="1"/>
        <v>-</v>
      </c>
      <c r="NZ120" s="45" t="str">
        <f ca="1"/>
        <v>-</v>
      </c>
      <c r="OA120" s="45" t="str">
        <f ca="1"/>
        <v>-</v>
      </c>
      <c r="OB120" s="45" t="str">
        <f ca="1"/>
        <v>-</v>
      </c>
      <c r="OC120" s="45" t="str">
        <f ca="1"/>
        <v>-</v>
      </c>
      <c r="OD120" s="45" t="str">
        <f ca="1"/>
        <v>-</v>
      </c>
      <c r="OE120" s="45" t="str">
        <f ca="1"/>
        <v>-</v>
      </c>
      <c r="OF120" s="45" t="str">
        <f ca="1"/>
        <v>-</v>
      </c>
      <c r="OG120" s="45" t="str">
        <f ca="1"/>
        <v>-</v>
      </c>
      <c r="OH120" s="45" t="str">
        <f ca="1"/>
        <v>-</v>
      </c>
      <c r="OI120" s="45" t="str">
        <f ca="1"/>
        <v>-</v>
      </c>
      <c r="OJ120" s="45" t="str">
        <f ca="1"/>
        <v>-</v>
      </c>
      <c r="OK120" s="45" t="str">
        <f ca="1"/>
        <v>-</v>
      </c>
      <c r="OL120" s="45" t="str">
        <f ca="1"/>
        <v>-</v>
      </c>
      <c r="OM120" s="45" t="str">
        <f ca="1"/>
        <v>-</v>
      </c>
      <c r="ON120" s="45" t="str">
        <f ca="1"/>
        <v>-</v>
      </c>
      <c r="OO120" s="45" t="str">
        <f ca="1"/>
        <v>-</v>
      </c>
      <c r="OP120" s="45" t="str">
        <f ca="1"/>
        <v>-</v>
      </c>
      <c r="OQ120" s="45" t="str">
        <f ca="1"/>
        <v>-</v>
      </c>
      <c r="OR120" s="45" t="str">
        <f ca="1"/>
        <v>-</v>
      </c>
      <c r="OS120" s="45" t="str">
        <f ca="1"/>
        <v>-</v>
      </c>
      <c r="OT120" s="45" t="str">
        <f ca="1"/>
        <v>-</v>
      </c>
      <c r="OU120" s="45" t="str">
        <f ca="1"/>
        <v>-</v>
      </c>
      <c r="OV120" s="45" t="str">
        <f ca="1"/>
        <v>-</v>
      </c>
      <c r="OW120" s="45" t="str">
        <f ca="1"/>
        <v>-</v>
      </c>
      <c r="OX120" s="45" t="str">
        <f ca="1"/>
        <v>-</v>
      </c>
      <c r="OY120" s="45" t="str">
        <f ca="1"/>
        <v>-</v>
      </c>
      <c r="OZ120" s="45" t="str">
        <f ca="1"/>
        <v>-</v>
      </c>
      <c r="PA120" s="45" t="str">
        <f ca="1"/>
        <v>-</v>
      </c>
      <c r="PB120" s="45" t="str">
        <f ca="1"/>
        <v>-</v>
      </c>
      <c r="PC120" s="45" t="str">
        <f ca="1"/>
        <v>-</v>
      </c>
      <c r="PD120" s="45" t="str">
        <f ca="1"/>
        <v>-</v>
      </c>
      <c r="PE120" s="45" t="str">
        <f ca="1"/>
        <v>-</v>
      </c>
      <c r="PF120" s="45" t="str">
        <f ca="1"/>
        <v>-</v>
      </c>
      <c r="PG120" s="45" t="str">
        <f ca="1"/>
        <v>-</v>
      </c>
      <c r="PH120" s="45" t="str">
        <f ca="1"/>
        <v>-</v>
      </c>
      <c r="PI120" s="45" t="str">
        <f ca="1"/>
        <v>-</v>
      </c>
      <c r="PJ120" s="45" t="str">
        <f ca="1"/>
        <v>-</v>
      </c>
      <c r="PK120" s="45" t="str">
        <f ca="1"/>
        <v>-</v>
      </c>
      <c r="PL120" s="45" t="str">
        <f ca="1"/>
        <v>-</v>
      </c>
      <c r="PM120" s="45" t="str">
        <f ca="1"/>
        <v>-</v>
      </c>
      <c r="PN120" s="45" t="str">
        <f ca="1"/>
        <v>-</v>
      </c>
      <c r="PO120" s="45" t="str">
        <f ca="1"/>
        <v>-</v>
      </c>
      <c r="PP120" s="45" t="str">
        <f ca="1"/>
        <v>-</v>
      </c>
      <c r="PQ120" s="45" t="str">
        <f ca="1"/>
        <v>-</v>
      </c>
      <c r="PR120" s="45" t="str">
        <f ca="1"/>
        <v>-</v>
      </c>
      <c r="PS120" s="45" t="str">
        <f ca="1"/>
        <v>-</v>
      </c>
      <c r="PT120" s="45" t="str">
        <f ca="1"/>
        <v>-</v>
      </c>
      <c r="PU120" s="45" t="str">
        <f ca="1"/>
        <v>-</v>
      </c>
      <c r="PV120" s="45" t="str">
        <f ca="1"/>
        <v>-</v>
      </c>
      <c r="PW120" s="45" t="str">
        <f ca="1"/>
        <v>-</v>
      </c>
      <c r="PX120" s="45" t="str">
        <f ca="1"/>
        <v>-</v>
      </c>
      <c r="PY120" s="45" t="str">
        <f ca="1"/>
        <v>-</v>
      </c>
      <c r="PZ120" s="45" t="str">
        <f ca="1"/>
        <v>-</v>
      </c>
      <c r="QA120" s="45" t="str">
        <f ca="1"/>
        <v>-</v>
      </c>
      <c r="QB120" s="45" t="str">
        <f ca="1"/>
        <v>-</v>
      </c>
      <c r="QC120" s="45" t="str">
        <f ca="1"/>
        <v>-</v>
      </c>
      <c r="QD120" s="45" t="str">
        <f ca="1"/>
        <v>-</v>
      </c>
      <c r="QE120" s="45" t="str">
        <f ca="1"/>
        <v>-</v>
      </c>
      <c r="QF120" s="45" t="str">
        <f ca="1"/>
        <v>-</v>
      </c>
      <c r="QG120" s="45" t="str">
        <f ca="1"/>
        <v>-</v>
      </c>
      <c r="QH120" s="45" t="str">
        <f ca="1"/>
        <v>-</v>
      </c>
      <c r="QI120" s="45" t="str">
        <f ca="1"/>
        <v>-</v>
      </c>
      <c r="QJ120" s="45" t="str">
        <f ca="1"/>
        <v>-</v>
      </c>
      <c r="QK120" s="45" t="str">
        <f ca="1"/>
        <v>-</v>
      </c>
      <c r="QL120" s="45" t="str">
        <f ca="1"/>
        <v>-</v>
      </c>
      <c r="QM120" s="45" t="str">
        <f ca="1"/>
        <v>-</v>
      </c>
      <c r="QN120" s="45" t="str">
        <f ca="1"/>
        <v>-</v>
      </c>
      <c r="QO120" s="45" t="str">
        <f ca="1"/>
        <v>-</v>
      </c>
      <c r="QP120" s="45" t="str">
        <f ca="1"/>
        <v>-</v>
      </c>
      <c r="QQ120" s="45" t="str">
        <f ca="1"/>
        <v>-</v>
      </c>
      <c r="QR120" s="45" t="str">
        <f ca="1"/>
        <v>-</v>
      </c>
      <c r="QS120" s="45" t="str">
        <f ca="1"/>
        <v>-</v>
      </c>
      <c r="QT120" s="45" t="str">
        <f ca="1"/>
        <v>-</v>
      </c>
      <c r="QU120" s="45" t="str">
        <f ca="1"/>
        <v>-</v>
      </c>
      <c r="QV120" s="45" t="str">
        <f ca="1"/>
        <v>-</v>
      </c>
      <c r="QW120" s="45" t="str">
        <f ca="1"/>
        <v>-</v>
      </c>
      <c r="QX120" s="45" t="str">
        <f ca="1"/>
        <v>-</v>
      </c>
      <c r="QY120" s="45" t="str">
        <f ca="1"/>
        <v>-</v>
      </c>
      <c r="QZ120" s="45" t="str">
        <f ca="1"/>
        <v>-</v>
      </c>
      <c r="RA120" s="45" t="str">
        <f ca="1"/>
        <v>-</v>
      </c>
      <c r="RB120" s="45" t="str">
        <f ca="1"/>
        <v>-</v>
      </c>
      <c r="RC120" s="45" t="str">
        <f ca="1"/>
        <v>-</v>
      </c>
      <c r="RD120" s="45" t="str">
        <f ca="1"/>
        <v>-</v>
      </c>
      <c r="RE120" s="45" t="str">
        <f ca="1"/>
        <v>-</v>
      </c>
      <c r="RF120" s="45" t="str">
        <f ca="1"/>
        <v>-</v>
      </c>
      <c r="RG120" s="45" t="str">
        <f ca="1"/>
        <v>-</v>
      </c>
      <c r="RH120" s="45" t="str">
        <f ca="1"/>
        <v>-</v>
      </c>
      <c r="RI120" s="45" t="str">
        <f ca="1"/>
        <v>-</v>
      </c>
      <c r="RJ120" s="45" t="str">
        <f ca="1"/>
        <v>-</v>
      </c>
      <c r="RK120" s="45" t="str">
        <f ca="1"/>
        <v>-</v>
      </c>
      <c r="RL120" s="45" t="str">
        <f ca="1"/>
        <v>-</v>
      </c>
      <c r="RM120" s="45" t="str">
        <f ca="1"/>
        <v>-</v>
      </c>
      <c r="RN120" s="45" t="str">
        <f ca="1"/>
        <v>-</v>
      </c>
      <c r="RO120" s="45" t="str">
        <f ca="1"/>
        <v>-</v>
      </c>
      <c r="RP120" s="45" t="str">
        <f ca="1"/>
        <v>-</v>
      </c>
      <c r="RQ120" s="45" t="str">
        <f ca="1"/>
        <v>-</v>
      </c>
      <c r="RR120" s="45" t="str">
        <f ca="1"/>
        <v>-</v>
      </c>
      <c r="RS120" s="45" t="str">
        <f ca="1"/>
        <v>-</v>
      </c>
      <c r="RT120" s="45" t="str">
        <f ca="1"/>
        <v>-</v>
      </c>
      <c r="RU120" s="45" t="str">
        <f ca="1"/>
        <v>-</v>
      </c>
      <c r="RV120" s="45" t="str">
        <f ca="1"/>
        <v>-</v>
      </c>
      <c r="RW120" s="45" t="str">
        <f ca="1"/>
        <v>-</v>
      </c>
      <c r="RX120" s="45" t="str">
        <f ca="1"/>
        <v>-</v>
      </c>
      <c r="RY120" s="45" t="str">
        <f ca="1"/>
        <v>-</v>
      </c>
      <c r="RZ120" s="45" t="str">
        <f ca="1"/>
        <v>-</v>
      </c>
      <c r="SA120" s="45" t="str">
        <f ca="1"/>
        <v>-</v>
      </c>
      <c r="SB120" s="45" t="str">
        <f ca="1"/>
        <v>-</v>
      </c>
      <c r="SC120" s="45" t="str">
        <f ca="1"/>
        <v>-</v>
      </c>
      <c r="SD120" s="45" t="str">
        <f ca="1"/>
        <v>-</v>
      </c>
      <c r="SE120" s="45" t="str">
        <f ca="1"/>
        <v>-</v>
      </c>
      <c r="SF120" s="45" t="str">
        <f ca="1"/>
        <v>-</v>
      </c>
      <c r="SG120" s="45" t="str">
        <f ca="1"/>
        <v>-</v>
      </c>
      <c r="SH120" s="45" t="str">
        <f ca="1"/>
        <v>-</v>
      </c>
      <c r="SI120" s="45" t="str">
        <f ca="1"/>
        <v>-</v>
      </c>
      <c r="SJ120" s="45" t="str">
        <f ca="1"/>
        <v>-</v>
      </c>
      <c r="SK120" s="45" t="str">
        <f ca="1"/>
        <v>-</v>
      </c>
      <c r="SL120" s="45" t="str">
        <f ca="1"/>
        <v>-</v>
      </c>
      <c r="SM120" s="45" t="str">
        <f ca="1"/>
        <v>-</v>
      </c>
      <c r="SN120" s="45" t="str">
        <f ca="1"/>
        <v>-</v>
      </c>
      <c r="SO120" s="45" t="str">
        <f ca="1"/>
        <v>-</v>
      </c>
      <c r="SP120" s="45" t="str">
        <f ca="1"/>
        <v>-</v>
      </c>
      <c r="SQ120" s="45" t="str">
        <f ca="1"/>
        <v>-</v>
      </c>
      <c r="SR120" s="45" t="str">
        <f ca="1"/>
        <v>-</v>
      </c>
      <c r="SS120" s="45" t="str">
        <f ca="1"/>
        <v>-</v>
      </c>
      <c r="ST120" s="45" t="str">
        <f ca="1"/>
        <v>-</v>
      </c>
      <c r="SU120" s="45" t="str">
        <f ca="1"/>
        <v>-</v>
      </c>
      <c r="SV120" s="45" t="str">
        <f ca="1"/>
        <v>-</v>
      </c>
    </row>
    <row r="142" spans="3:9" x14ac:dyDescent="0.25">
      <c r="C142" s="43" t="s">
        <v>521</v>
      </c>
      <c r="F142" s="46">
        <v>0</v>
      </c>
      <c r="G142" s="46">
        <v>60</v>
      </c>
      <c r="H142" s="46">
        <v>120</v>
      </c>
      <c r="I142" s="46">
        <v>240</v>
      </c>
    </row>
    <row r="143" spans="3:9" x14ac:dyDescent="0.25">
      <c r="C143" s="46" t="s">
        <v>493</v>
      </c>
      <c r="E143" s="44">
        <f ca="1">_xlfn.XLOOKUP(C143,bonds[unique lookup],bonds[nxt_call_dt])</f>
        <v>44635</v>
      </c>
      <c r="F143" s="45">
        <f ca="1">IF(OFFSET(bHist!$A$1,_xlfn.XMATCH($C143,bHist!$B:$B,0)-1,3+F$142,1,1)=0,"-",OFFSET(bHist!$A$1,_xlfn.XMATCH($C143,bHist!$B:$B,0)-1,3+F$142,1,1))</f>
        <v>333.83218204045295</v>
      </c>
      <c r="G143" s="45">
        <f ca="1">IF(OFFSET(bHist!$A$1,_xlfn.XMATCH($C143,bHist!$B:$B,0)-1,3+G$142,1,1)=0,"-",OFFSET(bHist!$A$1,_xlfn.XMATCH($C143,bHist!$B:$B,0)-1,3+G$142,1,1))</f>
        <v>340.78461411178114</v>
      </c>
      <c r="H143" s="45">
        <f ca="1">IF(OFFSET(bHist!$A$1,_xlfn.XMATCH($C143,bHist!$B:$B,0)-1,3+H$142,1,1)=0,"-",OFFSET(bHist!$A$1,_xlfn.XMATCH($C143,bHist!$B:$B,0)-1,3+H$142,1,1))</f>
        <v>143.30409512495996</v>
      </c>
      <c r="I143" s="45">
        <f ca="1">IF(OFFSET(bHist!$A$1,_xlfn.XMATCH($C143,bHist!$B:$B,0)-1,3+I$142,1,1)=0,"-",OFFSET(bHist!$A$1,_xlfn.XMATCH($C143,bHist!$B:$B,0)-1,3+I$142,1,1))</f>
        <v>175.96838448154926</v>
      </c>
    </row>
    <row r="144" spans="3:9" x14ac:dyDescent="0.25">
      <c r="C144" s="46" t="s">
        <v>515</v>
      </c>
      <c r="E144" s="44">
        <f ca="1">_xlfn.XLOOKUP(C144,bonds[unique lookup],bonds[nxt_call_dt])</f>
        <v>44992</v>
      </c>
      <c r="F144" s="45">
        <f ca="1">IF(OFFSET(bHist!$A$1,_xlfn.XMATCH($C144,bHist!$B:$B,0)-1,3+F$142,1,1)=0,"-",OFFSET(bHist!$A$1,_xlfn.XMATCH($C144,bHist!$B:$B,0)-1,3+F$142,1,1))</f>
        <v>347.71614324331284</v>
      </c>
      <c r="G144" s="45">
        <f ca="1">IF(OFFSET(bHist!$A$1,_xlfn.XMATCH($C144,bHist!$B:$B,0)-1,3+G$142,1,1)=0,"-",OFFSET(bHist!$A$1,_xlfn.XMATCH($C144,bHist!$B:$B,0)-1,3+G$142,1,1))</f>
        <v>363.44780312025546</v>
      </c>
      <c r="H144" s="45">
        <f ca="1">IF(OFFSET(bHist!$A$1,_xlfn.XMATCH($C144,bHist!$B:$B,0)-1,3+H$142,1,1)=0,"-",OFFSET(bHist!$A$1,_xlfn.XMATCH($C144,bHist!$B:$B,0)-1,3+H$142,1,1))</f>
        <v>266.67155660104748</v>
      </c>
      <c r="I144" s="45">
        <f ca="1">IF(OFFSET(bHist!$A$1,_xlfn.XMATCH($C144,bHist!$B:$B,0)-1,3+I$142,1,1)=0,"-",OFFSET(bHist!$A$1,_xlfn.XMATCH($C144,bHist!$B:$B,0)-1,3+I$142,1,1))</f>
        <v>349.41200380790235</v>
      </c>
    </row>
    <row r="145" spans="3:9" x14ac:dyDescent="0.25">
      <c r="C145" s="46" t="s">
        <v>516</v>
      </c>
      <c r="E145" s="44">
        <f ca="1">_xlfn.XLOOKUP(C145,bonds[unique lookup],bonds[nxt_call_dt])</f>
        <v>45173</v>
      </c>
      <c r="F145" s="45">
        <f ca="1">IF(OFFSET(bHist!$A$1,_xlfn.XMATCH($C145,bHist!$B:$B,0)-1,3+F$142,1,1)=0,"-",OFFSET(bHist!$A$1,_xlfn.XMATCH($C145,bHist!$B:$B,0)-1,3+F$142,1,1))</f>
        <v>351.32798793792722</v>
      </c>
      <c r="G145" s="45">
        <f ca="1">IF(OFFSET(bHist!$A$1,_xlfn.XMATCH($C145,bHist!$B:$B,0)-1,3+G$142,1,1)=0,"-",OFFSET(bHist!$A$1,_xlfn.XMATCH($C145,bHist!$B:$B,0)-1,3+G$142,1,1))</f>
        <v>393.26098805236819</v>
      </c>
      <c r="H145" s="45">
        <f ca="1">IF(OFFSET(bHist!$A$1,_xlfn.XMATCH($C145,bHist!$B:$B,0)-1,3+H$142,1,1)=0,"-",OFFSET(bHist!$A$1,_xlfn.XMATCH($C145,bHist!$B:$B,0)-1,3+H$142,1,1))</f>
        <v>194.8224112472534</v>
      </c>
      <c r="I145" s="45">
        <f ca="1">IF(OFFSET(bHist!$A$1,_xlfn.XMATCH($C145,bHist!$B:$B,0)-1,3+I$142,1,1)=0,"-",OFFSET(bHist!$A$1,_xlfn.XMATCH($C145,bHist!$B:$B,0)-1,3+I$142,1,1))</f>
        <v>248.45324945068359</v>
      </c>
    </row>
    <row r="146" spans="3:9" x14ac:dyDescent="0.25">
      <c r="C146" s="46" t="s">
        <v>517</v>
      </c>
      <c r="E146" s="44">
        <f ca="1">_xlfn.XLOOKUP(C146,bonds[unique lookup],bonds[nxt_call_dt])</f>
        <v>45382</v>
      </c>
      <c r="F146" s="45">
        <f ca="1">IF(OFFSET(bHist!$A$1,_xlfn.XMATCH($C146,bHist!$B:$B,0)-1,3+F$142,1,1)=0,"-",OFFSET(bHist!$A$1,_xlfn.XMATCH($C146,bHist!$B:$B,0)-1,3+F$142,1,1))</f>
        <v>347.10016068267822</v>
      </c>
      <c r="G146" s="45">
        <f ca="1">IF(OFFSET(bHist!$A$1,_xlfn.XMATCH($C146,bHist!$B:$B,0)-1,3+G$142,1,1)=0,"-",OFFSET(bHist!$A$1,_xlfn.XMATCH($C146,bHist!$B:$B,0)-1,3+G$142,1,1))</f>
        <v>396.65508373355868</v>
      </c>
      <c r="H146" s="45">
        <f ca="1">IF(OFFSET(bHist!$A$1,_xlfn.XMATCH($C146,bHist!$B:$B,0)-1,3+H$142,1,1)=0,"-",OFFSET(bHist!$A$1,_xlfn.XMATCH($C146,bHist!$B:$B,0)-1,3+H$142,1,1))</f>
        <v>196.93648093235495</v>
      </c>
      <c r="I146" s="45">
        <f ca="1">IF(OFFSET(bHist!$A$1,_xlfn.XMATCH($C146,bHist!$B:$B,0)-1,3+I$142,1,1)=0,"-",OFFSET(bHist!$A$1,_xlfn.XMATCH($C146,bHist!$B:$B,0)-1,3+I$142,1,1))</f>
        <v>242.48998175477982</v>
      </c>
    </row>
    <row r="147" spans="3:9" x14ac:dyDescent="0.25">
      <c r="C147" s="46" t="s">
        <v>518</v>
      </c>
      <c r="E147" s="44">
        <f ca="1">_xlfn.XLOOKUP(C147,bonds[unique lookup],bonds[nxt_call_dt])</f>
        <v>45640</v>
      </c>
      <c r="F147" s="45">
        <f ca="1">IF(OFFSET(bHist!$A$1,_xlfn.XMATCH($C147,bHist!$B:$B,0)-1,3+F$142,1,1)=0,"-",OFFSET(bHist!$A$1,_xlfn.XMATCH($C147,bHist!$B:$B,0)-1,3+F$142,1,1))</f>
        <v>359.88394355106357</v>
      </c>
      <c r="G147" s="45">
        <f ca="1">IF(OFFSET(bHist!$A$1,_xlfn.XMATCH($C147,bHist!$B:$B,0)-1,3+G$142,1,1)=0,"-",OFFSET(bHist!$A$1,_xlfn.XMATCH($C147,bHist!$B:$B,0)-1,3+G$142,1,1))</f>
        <v>414.45675370597837</v>
      </c>
      <c r="H147" s="45">
        <f ca="1">IF(OFFSET(bHist!$A$1,_xlfn.XMATCH($C147,bHist!$B:$B,0)-1,3+H$142,1,1)=0,"-",OFFSET(bHist!$A$1,_xlfn.XMATCH($C147,bHist!$B:$B,0)-1,3+H$142,1,1))</f>
        <v>219.04997012805941</v>
      </c>
      <c r="I147" s="45">
        <f ca="1">IF(OFFSET(bHist!$A$1,_xlfn.XMATCH($C147,bHist!$B:$B,0)-1,3+I$142,1,1)=0,"-",OFFSET(bHist!$A$1,_xlfn.XMATCH($C147,bHist!$B:$B,0)-1,3+I$142,1,1))</f>
        <v>276.405463807106</v>
      </c>
    </row>
    <row r="148" spans="3:9" x14ac:dyDescent="0.25">
      <c r="C148" s="46" t="s">
        <v>519</v>
      </c>
      <c r="E148" s="44">
        <f ca="1">_xlfn.XLOOKUP(C148,bonds[unique lookup],bonds[nxt_call_dt])</f>
        <v>46195</v>
      </c>
      <c r="F148" s="45">
        <f ca="1">IF(OFFSET(bHist!$A$1,_xlfn.XMATCH($C148,bHist!$B:$B,0)-1,3+F$142,1,1)=0,"-",OFFSET(bHist!$A$1,_xlfn.XMATCH($C148,bHist!$B:$B,0)-1,3+F$142,1,1))</f>
        <v>386.75431550073625</v>
      </c>
      <c r="G148" s="45">
        <f ca="1">IF(OFFSET(bHist!$A$1,_xlfn.XMATCH($C148,bHist!$B:$B,0)-1,3+G$142,1,1)=0,"-",OFFSET(bHist!$A$1,_xlfn.XMATCH($C148,bHist!$B:$B,0)-1,3+G$142,1,1))</f>
        <v>403.27640291404725</v>
      </c>
      <c r="H148" s="45">
        <f ca="1">IF(OFFSET(bHist!$A$1,_xlfn.XMATCH($C148,bHist!$B:$B,0)-1,3+H$142,1,1)=0,"-",OFFSET(bHist!$A$1,_xlfn.XMATCH($C148,bHist!$B:$B,0)-1,3+H$142,1,1))</f>
        <v>307.29688319778444</v>
      </c>
      <c r="I148" s="45">
        <f ca="1">IF(OFFSET(bHist!$A$1,_xlfn.XMATCH($C148,bHist!$B:$B,0)-1,3+I$142,1,1)=0,"-",OFFSET(bHist!$A$1,_xlfn.XMATCH($C148,bHist!$B:$B,0)-1,3+I$142,1,1))</f>
        <v>369.4445884180069</v>
      </c>
    </row>
    <row r="149" spans="3:9" x14ac:dyDescent="0.25">
      <c r="C149" s="46" t="s">
        <v>520</v>
      </c>
      <c r="E149" s="44">
        <f ca="1">_xlfn.XLOOKUP(C149,bonds[unique lookup],bonds[nxt_call_dt])</f>
        <v>46423</v>
      </c>
      <c r="F149" s="45">
        <f ca="1">IF(OFFSET(bHist!$A$1,_xlfn.XMATCH($C149,bHist!$B:$B,0)-1,3+F$142,1,1)=0,"-",OFFSET(bHist!$A$1,_xlfn.XMATCH($C149,bHist!$B:$B,0)-1,3+F$142,1,1))</f>
        <v>346.68576458990577</v>
      </c>
      <c r="G149" s="45">
        <f ca="1">IF(OFFSET(bHist!$A$1,_xlfn.XMATCH($C149,bHist!$B:$B,0)-1,3+G$142,1,1)=0,"-",OFFSET(bHist!$A$1,_xlfn.XMATCH($C149,bHist!$B:$B,0)-1,3+G$142,1,1))</f>
        <v>413.41575421899557</v>
      </c>
      <c r="H149" s="45" t="str">
        <f ca="1">IF(OFFSET(bHist!$A$1,_xlfn.XMATCH($C149,bHist!$B:$B,0)-1,3+H$142,1,1)=0,"-",OFFSET(bHist!$A$1,_xlfn.XMATCH($C149,bHist!$B:$B,0)-1,3+H$142,1,1))</f>
        <v>-</v>
      </c>
      <c r="I149" s="45" t="str">
        <f ca="1">IF(OFFSET(bHist!$A$1,_xlfn.XMATCH($C149,bHist!$B:$B,0)-1,3+I$142,1,1)=0,"-",OFFSET(bHist!$A$1,_xlfn.XMATCH($C149,bHist!$B:$B,0)-1,3+I$142,1,1))</f>
        <v>-</v>
      </c>
    </row>
    <row r="150" spans="3:9" x14ac:dyDescent="0.25">
      <c r="C150" s="46" t="s">
        <v>492</v>
      </c>
      <c r="E150" s="44">
        <f ca="1">_xlfn.XLOOKUP(C150,bonds[unique lookup],bonds[nxt_call_dt])</f>
        <v>46562</v>
      </c>
      <c r="F150" s="45">
        <f ca="1">IF(OFFSET(bHist!$A$1,_xlfn.XMATCH($C150,bHist!$B:$B,0)-1,3+F$142,1,1)=0,"-",OFFSET(bHist!$A$1,_xlfn.XMATCH($C150,bHist!$B:$B,0)-1,3+F$142,1,1))</f>
        <v>373.81608902549743</v>
      </c>
      <c r="G150" s="45">
        <f ca="1">IF(OFFSET(bHist!$A$1,_xlfn.XMATCH($C150,bHist!$B:$B,0)-1,3+G$142,1,1)=0,"-",OFFSET(bHist!$A$1,_xlfn.XMATCH($C150,bHist!$B:$B,0)-1,3+G$142,1,1))</f>
        <v>445.69884712600708</v>
      </c>
      <c r="H150" s="45">
        <f ca="1">IF(OFFSET(bHist!$A$1,_xlfn.XMATCH($C150,bHist!$B:$B,0)-1,3+H$142,1,1)=0,"-",OFFSET(bHist!$A$1,_xlfn.XMATCH($C150,bHist!$B:$B,0)-1,3+H$142,1,1))</f>
        <v>253.88741473960877</v>
      </c>
      <c r="I150" s="45" t="str">
        <f ca="1">IF(OFFSET(bHist!$A$1,_xlfn.XMATCH($C150,bHist!$B:$B,0)-1,3+I$142,1,1)=0,"-",OFFSET(bHist!$A$1,_xlfn.XMATCH($C150,bHist!$B:$B,0)-1,3+I$142,1,1))</f>
        <v>-</v>
      </c>
    </row>
    <row r="152" spans="3:9" x14ac:dyDescent="0.25">
      <c r="E152" s="43" t="s">
        <v>151</v>
      </c>
      <c r="F152" s="52">
        <f ca="1">SLOPE(F143:F150,E143:E150)</f>
        <v>1.6737349537736087E-2</v>
      </c>
    </row>
    <row r="153" spans="3:9" x14ac:dyDescent="0.25">
      <c r="E153" s="43" t="s">
        <v>522</v>
      </c>
      <c r="F153" s="45">
        <f ca="1">INTERCEPT(F143:F150,E143:E150)</f>
        <v>-407.75618367514659</v>
      </c>
    </row>
    <row r="155" spans="3:9" x14ac:dyDescent="0.25">
      <c r="E155" s="43" t="s">
        <v>523</v>
      </c>
      <c r="F155" s="54">
        <v>47484</v>
      </c>
    </row>
    <row r="156" spans="3:9" x14ac:dyDescent="0.25">
      <c r="E156" s="43" t="s">
        <v>524</v>
      </c>
      <c r="F156" s="45">
        <f ca="1">F155*F152+F153</f>
        <v>387.00012177471382</v>
      </c>
    </row>
    <row r="158" spans="3:9" x14ac:dyDescent="0.25">
      <c r="E158" s="43" t="s">
        <v>525</v>
      </c>
      <c r="F158" s="45" cm="1">
        <f t="array" aca="1" ref="F158" ca="1">_xll.BInterpol(E143:E150,F143:F150,F155,"linear")</f>
        <v>373.81608902549743</v>
      </c>
    </row>
  </sheetData>
  <conditionalFormatting sqref="K60:K64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{080B8067-9FAA-4BB0-A8CA-0D4CE30161CB}</x14:id>
        </ext>
      </extLst>
    </cfRule>
  </conditionalFormatting>
  <conditionalFormatting sqref="K113:K120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{062F576E-0C50-4DDF-9F0A-61A9F43B3C05}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0B8067-9FAA-4BB0-A8CA-0D4CE30161C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K60:K64</xm:sqref>
        </x14:conditionalFormatting>
        <x14:conditionalFormatting xmlns:xm="http://schemas.microsoft.com/office/excel/2006/main">
          <x14:cfRule type="dataBar" id="{062F576E-0C50-4DDF-9F0A-61A9F43B3C0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K113:K120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576C4FDC-2932-4B15-BE09-70B0A4CFD53E}">
          <x14:formula1>
            <xm:f>bHist!$B:$B</xm:f>
          </x14:formula1>
          <xm:sqref>C6:C7 C16 C26:C27 C42:C43 C39:C40 C49:C50 C59:C64 C112:C117 C143:C147 C85:C91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76BC8-ACB3-4D47-8462-F2173B29929A}">
  <sheetPr>
    <tabColor theme="9"/>
  </sheetPr>
  <dimension ref="A2:SU87"/>
  <sheetViews>
    <sheetView zoomScaleNormal="100" workbookViewId="0">
      <selection activeCell="F45" sqref="F45"/>
    </sheetView>
  </sheetViews>
  <sheetFormatPr defaultRowHeight="10.5" x14ac:dyDescent="0.25"/>
  <cols>
    <col min="1" max="1" width="8.7265625" style="1"/>
    <col min="2" max="2" width="19.1796875" style="1" bestFit="1" customWidth="1"/>
    <col min="3" max="3" width="8.81640625" style="1" bestFit="1" customWidth="1"/>
    <col min="4" max="5" width="8.7265625" style="1"/>
    <col min="6" max="6" width="11.6328125" style="1" customWidth="1"/>
    <col min="7" max="511" width="10" style="1" bestFit="1" customWidth="1"/>
    <col min="512" max="512" width="9.90625" style="1" bestFit="1" customWidth="1"/>
    <col min="513" max="515" width="8.81640625" style="1" bestFit="1" customWidth="1"/>
    <col min="516" max="16384" width="8.7265625" style="1"/>
  </cols>
  <sheetData>
    <row r="2" spans="1:20" s="5" customFormat="1" x14ac:dyDescent="0.25">
      <c r="A2" s="5" t="s">
        <v>484</v>
      </c>
      <c r="B2" s="11" t="s">
        <v>166</v>
      </c>
      <c r="I2" s="1"/>
    </row>
    <row r="3" spans="1:20" s="5" customFormat="1" x14ac:dyDescent="0.25">
      <c r="A3" s="5" t="s">
        <v>485</v>
      </c>
      <c r="B3" s="11" t="s">
        <v>149</v>
      </c>
      <c r="H3" s="5" t="s">
        <v>490</v>
      </c>
      <c r="I3" s="11" t="s">
        <v>489</v>
      </c>
    </row>
    <row r="4" spans="1:20" s="5" customFormat="1" x14ac:dyDescent="0.25">
      <c r="A4" s="5" t="s">
        <v>486</v>
      </c>
      <c r="B4" s="11" t="s">
        <v>149</v>
      </c>
      <c r="D4" s="34" t="s">
        <v>488</v>
      </c>
      <c r="E4" s="5">
        <f ca="1">ROWS(_xlfn.ANCHORARRAY(B8))</f>
        <v>8</v>
      </c>
      <c r="H4" s="5" t="s">
        <v>491</v>
      </c>
      <c r="I4" s="11"/>
    </row>
    <row r="5" spans="1:20" s="5" customFormat="1" x14ac:dyDescent="0.25"/>
    <row r="6" spans="1:20" s="5" customFormat="1" x14ac:dyDescent="0.25"/>
    <row r="7" spans="1:20" s="5" customFormat="1" ht="11" x14ac:dyDescent="0.3">
      <c r="A7" s="5" t="s">
        <v>487</v>
      </c>
      <c r="B7" s="2" t="str" cm="1">
        <f t="array" aca="1" ref="B7:T7" ca="1">bonds[#Headers]</f>
        <v>worksheet get</v>
      </c>
      <c r="C7" s="2" t="str">
        <f ca="1"/>
        <v>ID_ISIN</v>
      </c>
      <c r="D7" s="2" t="str">
        <f ca="1"/>
        <v>security name</v>
      </c>
      <c r="E7" s="2" t="str">
        <f ca="1"/>
        <v>ticker</v>
      </c>
      <c r="F7" s="2" t="str">
        <f ca="1"/>
        <v>coupon</v>
      </c>
      <c r="G7" s="41" t="str">
        <f ca="1"/>
        <v>nxt_call_dt</v>
      </c>
      <c r="H7" s="41" t="str">
        <f ca="1"/>
        <v>mty_typ</v>
      </c>
      <c r="I7" s="2" t="str">
        <f ca="1"/>
        <v>crncy</v>
      </c>
      <c r="J7" s="2" t="str">
        <f ca="1"/>
        <v>amt_outstanding</v>
      </c>
      <c r="K7" s="4" t="str">
        <f ca="1"/>
        <v>industry_sector</v>
      </c>
      <c r="L7" s="4" t="str">
        <f ca="1"/>
        <v>unique lookup</v>
      </c>
      <c r="M7" s="4" t="str">
        <f ca="1"/>
        <v>yas_ispread</v>
      </c>
      <c r="N7" s="4" t="str">
        <f ca="1"/>
        <v>blp_i_sprd_mid</v>
      </c>
      <c r="O7" s="4" t="str">
        <f ca="1"/>
        <v>rtg_moody</v>
      </c>
      <c r="P7" s="4" t="str">
        <f ca="1"/>
        <v>rtg_sp</v>
      </c>
      <c r="Q7" s="4" t="str">
        <f ca="1"/>
        <v>bb_composite</v>
      </c>
      <c r="R7" s="4" t="str">
        <f ca="1"/>
        <v>green_bond_loan_indicator</v>
      </c>
      <c r="S7" s="5" t="str">
        <f ca="1"/>
        <v>yas/blp factor</v>
      </c>
      <c r="T7" s="5" t="str">
        <f ca="1"/>
        <v>rh sector</v>
      </c>
    </row>
    <row r="8" spans="1:20" s="5" customFormat="1" x14ac:dyDescent="0.25">
      <c r="B8" s="1" t="str" cm="1">
        <f t="array" aca="1" ref="B8:T15" ca="1">_xlfn._xlws.FILTER(bonds[],((bonds[ticker]=B2)+(bonds[ticker]=B3)+(bonds[ticker]=B4))*((bonds[crncy]=I3)+(bonds[crncy]=I4)),"nothing is here")</f>
        <v>QZ498658 Corp</v>
      </c>
      <c r="C8" s="5" t="str">
        <f ca="1"/>
        <v>XS1490960942</v>
      </c>
      <c r="D8" s="5" t="str">
        <f ca="1"/>
        <v>TELEFO 3 3/4 PERP</v>
      </c>
      <c r="E8" s="5" t="str">
        <f ca="1"/>
        <v>TELEFO</v>
      </c>
      <c r="F8" s="5">
        <f ca="1"/>
        <v>3.75</v>
      </c>
      <c r="G8" s="25">
        <f ca="1"/>
        <v>44635</v>
      </c>
      <c r="H8" s="5" t="str">
        <f ca="1"/>
        <v>PERP/CALL</v>
      </c>
      <c r="I8" s="5" t="str">
        <f ca="1"/>
        <v>EUR</v>
      </c>
      <c r="J8" s="5">
        <f ca="1"/>
        <v>1000000000</v>
      </c>
      <c r="K8" s="5" t="str">
        <f ca="1"/>
        <v>Communications</v>
      </c>
      <c r="L8" s="5" t="str">
        <f ca="1"/>
        <v>TELEFO 3 3/4 PERP nc-22</v>
      </c>
      <c r="M8" s="5">
        <f ca="1"/>
        <v>335.00029356821381</v>
      </c>
      <c r="N8" s="5">
        <f ca="1"/>
        <v>336.61788940429688</v>
      </c>
      <c r="O8" s="5" t="str">
        <f ca="1"/>
        <v>Ba2</v>
      </c>
      <c r="P8" s="5" t="str">
        <f ca="1"/>
        <v>BB+</v>
      </c>
      <c r="Q8" s="5" t="str">
        <f ca="1"/>
        <v>BB</v>
      </c>
      <c r="R8" s="5" t="str">
        <f ca="1"/>
        <v>N</v>
      </c>
      <c r="S8" s="5">
        <f ca="1"/>
        <v>0.99519456366699444</v>
      </c>
      <c r="T8" s="5" t="str">
        <f ca="1"/>
        <v>TMT/ AUTO</v>
      </c>
    </row>
    <row r="9" spans="1:20" s="5" customFormat="1" x14ac:dyDescent="0.25">
      <c r="B9" s="5" t="str">
        <f ca="1"/>
        <v>AQ234625 Corp</v>
      </c>
      <c r="C9" s="5" t="str">
        <f ca="1"/>
        <v>XS1731823255</v>
      </c>
      <c r="D9" s="5" t="str">
        <f ca="1"/>
        <v>TELEFO 2 5/8 PERP</v>
      </c>
      <c r="E9" s="5" t="str">
        <f ca="1"/>
        <v>TELEFO</v>
      </c>
      <c r="F9" s="5">
        <f ca="1"/>
        <v>2.625</v>
      </c>
      <c r="G9" s="25">
        <f ca="1"/>
        <v>44992</v>
      </c>
      <c r="H9" s="5" t="str">
        <f ca="1"/>
        <v>PERP/CALL</v>
      </c>
      <c r="I9" s="5" t="str">
        <f ca="1"/>
        <v>EUR</v>
      </c>
      <c r="J9" s="5">
        <f ca="1"/>
        <v>1000000000</v>
      </c>
      <c r="K9" s="5" t="str">
        <f ca="1"/>
        <v>Communications</v>
      </c>
      <c r="L9" s="5" t="str">
        <f ca="1"/>
        <v>TELEFO 2 5/8 PERP nc-23</v>
      </c>
      <c r="M9" s="5">
        <f ca="1"/>
        <v>347.95047022612414</v>
      </c>
      <c r="N9" s="5">
        <f ca="1"/>
        <v>241.90289306640625</v>
      </c>
      <c r="O9" s="5" t="str">
        <f ca="1"/>
        <v>Ba2</v>
      </c>
      <c r="P9" s="5" t="str">
        <f ca="1"/>
        <v>BB+</v>
      </c>
      <c r="Q9" s="5" t="str">
        <f ca="1"/>
        <v>BB</v>
      </c>
      <c r="R9" s="5" t="str">
        <f ca="1"/>
        <v>N</v>
      </c>
      <c r="S9" s="5">
        <f ca="1"/>
        <v>1.4383890403931883</v>
      </c>
      <c r="T9" s="5" t="str">
        <f ca="1"/>
        <v>TMT/ AUTO</v>
      </c>
    </row>
    <row r="10" spans="1:20" s="5" customFormat="1" x14ac:dyDescent="0.25">
      <c r="B10" s="5" t="str">
        <f ca="1"/>
        <v>AR738776 Corp</v>
      </c>
      <c r="C10" s="5" t="str">
        <f ca="1"/>
        <v>XS1795406575</v>
      </c>
      <c r="D10" s="5" t="str">
        <f ca="1"/>
        <v>TELEFO 3 PERP</v>
      </c>
      <c r="E10" s="5" t="str">
        <f ca="1"/>
        <v>TELEFO</v>
      </c>
      <c r="F10" s="5">
        <f ca="1"/>
        <v>3</v>
      </c>
      <c r="G10" s="25">
        <f ca="1"/>
        <v>45173</v>
      </c>
      <c r="H10" s="5" t="str">
        <f ca="1"/>
        <v>PERP/CALL</v>
      </c>
      <c r="I10" s="5" t="str">
        <f ca="1"/>
        <v>EUR</v>
      </c>
      <c r="J10" s="5">
        <f ca="1"/>
        <v>1250000000</v>
      </c>
      <c r="K10" s="5" t="str">
        <f ca="1"/>
        <v>Communications</v>
      </c>
      <c r="L10" s="5" t="str">
        <f ca="1"/>
        <v>TELEFO 3 PERP nc-23</v>
      </c>
      <c r="M10" s="5">
        <f ca="1"/>
        <v>355.82085114109117</v>
      </c>
      <c r="N10" s="5">
        <f ca="1"/>
        <v>357.77243041992188</v>
      </c>
      <c r="O10" s="5" t="str">
        <f ca="1"/>
        <v>Ba2</v>
      </c>
      <c r="P10" s="5" t="str">
        <f ca="1"/>
        <v>BB+</v>
      </c>
      <c r="Q10" s="5" t="str">
        <f ca="1"/>
        <v>BB</v>
      </c>
      <c r="R10" s="5" t="str">
        <f ca="1"/>
        <v>N</v>
      </c>
      <c r="S10" s="5">
        <f ca="1"/>
        <v>0.99454519377991168</v>
      </c>
      <c r="T10" s="5" t="str">
        <f ca="1"/>
        <v>TMT/ AUTO</v>
      </c>
    </row>
    <row r="11" spans="1:20" s="5" customFormat="1" x14ac:dyDescent="0.25">
      <c r="B11" s="5" t="str">
        <f ca="1"/>
        <v>EK143492 Corp</v>
      </c>
      <c r="C11" s="5" t="str">
        <f ca="1"/>
        <v>XS1050461034</v>
      </c>
      <c r="D11" s="5" t="str">
        <f ca="1"/>
        <v>TELEFO 5 7/8 PERP</v>
      </c>
      <c r="E11" s="5" t="str">
        <f ca="1"/>
        <v>TELEFO</v>
      </c>
      <c r="F11" s="5">
        <f ca="1"/>
        <v>5.875</v>
      </c>
      <c r="G11" s="25">
        <f ca="1"/>
        <v>45382</v>
      </c>
      <c r="H11" s="5" t="str">
        <f ca="1"/>
        <v>PERP/CALL</v>
      </c>
      <c r="I11" s="5" t="str">
        <f ca="1"/>
        <v>EUR</v>
      </c>
      <c r="J11" s="5">
        <f ca="1"/>
        <v>1000000000</v>
      </c>
      <c r="K11" s="5" t="str">
        <f ca="1"/>
        <v>Communications</v>
      </c>
      <c r="L11" s="5" t="str">
        <f ca="1"/>
        <v>TELEFO 5 7/8 PERP nc-24</v>
      </c>
      <c r="M11" s="5">
        <f ca="1"/>
        <v>348.76263128988711</v>
      </c>
      <c r="N11" s="5">
        <f ca="1"/>
        <v>349.248779296875</v>
      </c>
      <c r="O11" s="5" t="str">
        <f ca="1"/>
        <v>Ba2</v>
      </c>
      <c r="P11" s="5" t="str">
        <f ca="1"/>
        <v>BB+</v>
      </c>
      <c r="Q11" s="5" t="str">
        <f ca="1"/>
        <v>BB</v>
      </c>
      <c r="R11" s="5" t="str">
        <f ca="1"/>
        <v>N</v>
      </c>
      <c r="S11" s="5">
        <f ca="1"/>
        <v>0.9986080180209459</v>
      </c>
      <c r="T11" s="5" t="str">
        <f ca="1"/>
        <v>TMT/ AUTO</v>
      </c>
    </row>
    <row r="12" spans="1:20" s="5" customFormat="1" x14ac:dyDescent="0.25">
      <c r="B12" s="5" t="str">
        <f ca="1"/>
        <v>AX520482 Corp</v>
      </c>
      <c r="C12" s="5" t="str">
        <f ca="1"/>
        <v>XS1933828433</v>
      </c>
      <c r="D12" s="5" t="str">
        <f ca="1"/>
        <v>TELEFO 4 3/8 PERP</v>
      </c>
      <c r="E12" s="5" t="str">
        <f ca="1"/>
        <v>TELEFO</v>
      </c>
      <c r="F12" s="5">
        <f ca="1"/>
        <v>4.375</v>
      </c>
      <c r="G12" s="25">
        <f ca="1"/>
        <v>45640</v>
      </c>
      <c r="H12" s="5" t="str">
        <f ca="1"/>
        <v>PERP/CALL</v>
      </c>
      <c r="I12" s="5" t="str">
        <f ca="1"/>
        <v>EUR</v>
      </c>
      <c r="J12" s="5">
        <f ca="1"/>
        <v>1300000000</v>
      </c>
      <c r="K12" s="5" t="str">
        <f ca="1"/>
        <v>Communications</v>
      </c>
      <c r="L12" s="5" t="str">
        <f ca="1"/>
        <v>TELEFO 4 3/8 PERP nc-24</v>
      </c>
      <c r="M12" s="5">
        <f ca="1"/>
        <v>361.00642033549286</v>
      </c>
      <c r="N12" s="5">
        <f ca="1"/>
        <v>356.37710571289063</v>
      </c>
      <c r="O12" s="5" t="str">
        <f ca="1"/>
        <v>Ba2</v>
      </c>
      <c r="P12" s="5" t="str">
        <f ca="1"/>
        <v>BB+</v>
      </c>
      <c r="Q12" s="5" t="str">
        <f ca="1"/>
        <v>BB</v>
      </c>
      <c r="R12" s="5" t="str">
        <f ca="1"/>
        <v>N</v>
      </c>
      <c r="S12" s="5">
        <f ca="1"/>
        <v>1.0129899327100202</v>
      </c>
      <c r="T12" s="5" t="str">
        <f ca="1"/>
        <v>TMT/ AUTO</v>
      </c>
    </row>
    <row r="13" spans="1:20" s="5" customFormat="1" x14ac:dyDescent="0.25">
      <c r="B13" s="5" t="str">
        <f ca="1"/>
        <v>AR738797 Corp</v>
      </c>
      <c r="C13" s="5" t="str">
        <f ca="1"/>
        <v>XS1795406658</v>
      </c>
      <c r="D13" s="5" t="str">
        <f ca="1"/>
        <v>TELEFO 3 7/8 PERP</v>
      </c>
      <c r="E13" s="5" t="str">
        <f ca="1"/>
        <v>TELEFO</v>
      </c>
      <c r="F13" s="5">
        <f ca="1"/>
        <v>3.875</v>
      </c>
      <c r="G13" s="25">
        <f ca="1"/>
        <v>46195</v>
      </c>
      <c r="H13" s="5" t="str">
        <f ca="1"/>
        <v>PERP/CALL</v>
      </c>
      <c r="I13" s="5" t="str">
        <f ca="1"/>
        <v>EUR</v>
      </c>
      <c r="J13" s="5">
        <f ca="1"/>
        <v>1000000000</v>
      </c>
      <c r="K13" s="5" t="str">
        <f ca="1"/>
        <v>Communications</v>
      </c>
      <c r="L13" s="5" t="str">
        <f ca="1"/>
        <v>TELEFO 3 7/8 PERP nc-26</v>
      </c>
      <c r="M13" s="5">
        <f ca="1"/>
        <v>388.55903133071911</v>
      </c>
      <c r="N13" s="5">
        <f ca="1"/>
        <v>317.69866943359375</v>
      </c>
      <c r="O13" s="5" t="str">
        <f ca="1"/>
        <v>Ba2</v>
      </c>
      <c r="P13" s="5" t="str">
        <f ca="1"/>
        <v>BB+</v>
      </c>
      <c r="Q13" s="5" t="str">
        <f ca="1"/>
        <v>BB</v>
      </c>
      <c r="R13" s="5" t="str">
        <f ca="1"/>
        <v>N</v>
      </c>
      <c r="S13" s="5">
        <f ca="1"/>
        <v>1.2230426775896106</v>
      </c>
      <c r="T13" s="5" t="str">
        <f ca="1"/>
        <v>TMT/ AUTO</v>
      </c>
    </row>
    <row r="14" spans="1:20" s="5" customFormat="1" x14ac:dyDescent="0.25">
      <c r="B14" s="5" t="str">
        <f ca="1"/>
        <v>ZP707724 Corp</v>
      </c>
      <c r="C14" s="5" t="str">
        <f ca="1"/>
        <v>XS2109819859</v>
      </c>
      <c r="D14" s="5" t="str">
        <f ca="1"/>
        <v>TELEFO 2.502 PERP</v>
      </c>
      <c r="E14" s="5" t="str">
        <f ca="1"/>
        <v>TELEFO</v>
      </c>
      <c r="F14" s="5">
        <f ca="1"/>
        <v>2.5019999999999998</v>
      </c>
      <c r="G14" s="25">
        <f ca="1"/>
        <v>46423</v>
      </c>
      <c r="H14" s="5" t="str">
        <f ca="1"/>
        <v>PERP/CALL</v>
      </c>
      <c r="I14" s="5" t="str">
        <f ca="1"/>
        <v>EUR</v>
      </c>
      <c r="J14" s="5">
        <f ca="1"/>
        <v>500000000</v>
      </c>
      <c r="K14" s="5" t="str">
        <f ca="1"/>
        <v>Communications</v>
      </c>
      <c r="L14" s="5" t="str">
        <f ca="1"/>
        <v>TELEFO 2.502 PERP nc-27</v>
      </c>
      <c r="M14" s="5">
        <f ca="1"/>
        <v>350.31610790131003</v>
      </c>
      <c r="N14" s="5">
        <f ca="1"/>
        <v>350.56301879882813</v>
      </c>
      <c r="O14" s="5" t="str">
        <f ca="1"/>
        <v>Ba2</v>
      </c>
      <c r="P14" s="5" t="str">
        <f ca="1"/>
        <v>#N/A N/A</v>
      </c>
      <c r="Q14" s="5" t="str">
        <f ca="1"/>
        <v>BB</v>
      </c>
      <c r="R14" s="5" t="str">
        <f ca="1"/>
        <v>Y</v>
      </c>
      <c r="S14" s="5">
        <f ca="1"/>
        <v>0.99929567329045688</v>
      </c>
      <c r="T14" s="5" t="str">
        <f ca="1"/>
        <v>TMT/ AUTO</v>
      </c>
    </row>
    <row r="15" spans="1:20" s="5" customFormat="1" x14ac:dyDescent="0.25">
      <c r="B15" s="5" t="str">
        <f ca="1"/>
        <v>ZR655675 Corp</v>
      </c>
      <c r="C15" s="5" t="str">
        <f ca="1"/>
        <v>XS2056371334</v>
      </c>
      <c r="D15" s="5" t="str">
        <f ca="1"/>
        <v>TELEFO 2 7/8 PERP</v>
      </c>
      <c r="E15" s="5" t="str">
        <f ca="1"/>
        <v>TELEFO</v>
      </c>
      <c r="F15" s="5">
        <f ca="1"/>
        <v>2.875</v>
      </c>
      <c r="G15" s="25">
        <f ca="1"/>
        <v>46562</v>
      </c>
      <c r="H15" s="5" t="str">
        <f ca="1"/>
        <v>PERP/CALL</v>
      </c>
      <c r="I15" s="5" t="str">
        <f ca="1"/>
        <v>EUR</v>
      </c>
      <c r="J15" s="5">
        <f ca="1"/>
        <v>500000000</v>
      </c>
      <c r="K15" s="5" t="str">
        <f ca="1"/>
        <v>Communications</v>
      </c>
      <c r="L15" s="5" t="str">
        <f ca="1"/>
        <v>TELEFO 2 7/8 PERP nc-27</v>
      </c>
      <c r="M15" s="5">
        <f ca="1"/>
        <v>376.36259185602518</v>
      </c>
      <c r="N15" s="5">
        <f ca="1"/>
        <v>377.1387939453125</v>
      </c>
      <c r="O15" s="5" t="str">
        <f ca="1"/>
        <v>Ba2</v>
      </c>
      <c r="P15" s="5" t="str">
        <f ca="1"/>
        <v>BB+</v>
      </c>
      <c r="Q15" s="5" t="str">
        <f ca="1"/>
        <v>BB</v>
      </c>
      <c r="R15" s="5" t="str">
        <f ca="1"/>
        <v>N</v>
      </c>
      <c r="S15" s="5">
        <f ca="1"/>
        <v>0.99794186622604553</v>
      </c>
      <c r="T15" s="5" t="str">
        <f ca="1"/>
        <v>TMT/ AUTO</v>
      </c>
    </row>
    <row r="16" spans="1:20" s="5" customFormat="1" x14ac:dyDescent="0.25">
      <c r="G16" s="25"/>
    </row>
    <row r="17" spans="1:515" s="5" customFormat="1" x14ac:dyDescent="0.25">
      <c r="G17" s="25"/>
    </row>
    <row r="18" spans="1:515" s="5" customFormat="1" x14ac:dyDescent="0.25">
      <c r="G18" s="25"/>
    </row>
    <row r="19" spans="1:515" s="5" customFormat="1" x14ac:dyDescent="0.25"/>
    <row r="20" spans="1:515" s="5" customFormat="1" x14ac:dyDescent="0.25"/>
    <row r="21" spans="1:515" s="5" customFormat="1" ht="11" x14ac:dyDescent="0.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515" s="5" customFormat="1" ht="11" x14ac:dyDescent="0.3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515" s="5" customFormat="1" x14ac:dyDescent="0.25"/>
    <row r="24" spans="1:515" s="5" customFormat="1" x14ac:dyDescent="0.25"/>
    <row r="25" spans="1:515" s="5" customFormat="1" x14ac:dyDescent="0.25"/>
    <row r="26" spans="1:515" s="5" customFormat="1" x14ac:dyDescent="0.25"/>
    <row r="27" spans="1:515" s="5" customFormat="1" x14ac:dyDescent="0.25"/>
    <row r="28" spans="1:515" s="5" customFormat="1" x14ac:dyDescent="0.25"/>
    <row r="29" spans="1:515" s="5" customFormat="1" x14ac:dyDescent="0.25">
      <c r="A29" s="5" t="s">
        <v>464</v>
      </c>
      <c r="B29" s="11" t="s">
        <v>36</v>
      </c>
    </row>
    <row r="30" spans="1:515" s="5" customFormat="1" x14ac:dyDescent="0.25">
      <c r="D30" s="5" t="s">
        <v>465</v>
      </c>
      <c r="F30" s="5">
        <v>1</v>
      </c>
      <c r="G30" s="5">
        <f>F30+1</f>
        <v>2</v>
      </c>
      <c r="H30" s="5">
        <f t="shared" ref="H30:BS30" si="0">G30+1</f>
        <v>3</v>
      </c>
      <c r="I30" s="5">
        <f t="shared" si="0"/>
        <v>4</v>
      </c>
      <c r="J30" s="5">
        <f t="shared" si="0"/>
        <v>5</v>
      </c>
      <c r="K30" s="5">
        <f t="shared" si="0"/>
        <v>6</v>
      </c>
      <c r="L30" s="5">
        <f t="shared" si="0"/>
        <v>7</v>
      </c>
      <c r="M30" s="5">
        <f t="shared" si="0"/>
        <v>8</v>
      </c>
      <c r="N30" s="5">
        <f t="shared" si="0"/>
        <v>9</v>
      </c>
      <c r="O30" s="5">
        <f t="shared" si="0"/>
        <v>10</v>
      </c>
      <c r="P30" s="5">
        <f t="shared" si="0"/>
        <v>11</v>
      </c>
      <c r="Q30" s="5">
        <f t="shared" si="0"/>
        <v>12</v>
      </c>
      <c r="R30" s="5">
        <f t="shared" si="0"/>
        <v>13</v>
      </c>
      <c r="S30" s="5">
        <f t="shared" si="0"/>
        <v>14</v>
      </c>
      <c r="T30" s="5">
        <f t="shared" si="0"/>
        <v>15</v>
      </c>
      <c r="U30" s="5">
        <f t="shared" si="0"/>
        <v>16</v>
      </c>
      <c r="V30" s="5">
        <f t="shared" si="0"/>
        <v>17</v>
      </c>
      <c r="W30" s="5">
        <f t="shared" si="0"/>
        <v>18</v>
      </c>
      <c r="X30" s="5">
        <f t="shared" si="0"/>
        <v>19</v>
      </c>
      <c r="Y30" s="5">
        <f t="shared" si="0"/>
        <v>20</v>
      </c>
      <c r="Z30" s="5">
        <f t="shared" si="0"/>
        <v>21</v>
      </c>
      <c r="AA30" s="5">
        <f t="shared" si="0"/>
        <v>22</v>
      </c>
      <c r="AB30" s="5">
        <f t="shared" si="0"/>
        <v>23</v>
      </c>
      <c r="AC30" s="5">
        <f t="shared" si="0"/>
        <v>24</v>
      </c>
      <c r="AD30" s="5">
        <f t="shared" si="0"/>
        <v>25</v>
      </c>
      <c r="AE30" s="5">
        <f t="shared" si="0"/>
        <v>26</v>
      </c>
      <c r="AF30" s="5">
        <f t="shared" si="0"/>
        <v>27</v>
      </c>
      <c r="AG30" s="5">
        <f t="shared" si="0"/>
        <v>28</v>
      </c>
      <c r="AH30" s="5">
        <f t="shared" si="0"/>
        <v>29</v>
      </c>
      <c r="AI30" s="5">
        <f t="shared" si="0"/>
        <v>30</v>
      </c>
      <c r="AJ30" s="5">
        <f t="shared" si="0"/>
        <v>31</v>
      </c>
      <c r="AK30" s="5">
        <f t="shared" si="0"/>
        <v>32</v>
      </c>
      <c r="AL30" s="5">
        <f t="shared" si="0"/>
        <v>33</v>
      </c>
      <c r="AM30" s="5">
        <f t="shared" si="0"/>
        <v>34</v>
      </c>
      <c r="AN30" s="5">
        <f t="shared" si="0"/>
        <v>35</v>
      </c>
      <c r="AO30" s="5">
        <f t="shared" si="0"/>
        <v>36</v>
      </c>
      <c r="AP30" s="5">
        <f t="shared" si="0"/>
        <v>37</v>
      </c>
      <c r="AQ30" s="5">
        <f t="shared" si="0"/>
        <v>38</v>
      </c>
      <c r="AR30" s="5">
        <f t="shared" si="0"/>
        <v>39</v>
      </c>
      <c r="AS30" s="5">
        <f t="shared" si="0"/>
        <v>40</v>
      </c>
      <c r="AT30" s="5">
        <f t="shared" si="0"/>
        <v>41</v>
      </c>
      <c r="AU30" s="5">
        <f t="shared" si="0"/>
        <v>42</v>
      </c>
      <c r="AV30" s="5">
        <f t="shared" si="0"/>
        <v>43</v>
      </c>
      <c r="AW30" s="5">
        <f t="shared" si="0"/>
        <v>44</v>
      </c>
      <c r="AX30" s="5">
        <f t="shared" si="0"/>
        <v>45</v>
      </c>
      <c r="AY30" s="5">
        <f t="shared" si="0"/>
        <v>46</v>
      </c>
      <c r="AZ30" s="5">
        <f t="shared" si="0"/>
        <v>47</v>
      </c>
      <c r="BA30" s="5">
        <f t="shared" si="0"/>
        <v>48</v>
      </c>
      <c r="BB30" s="5">
        <f t="shared" si="0"/>
        <v>49</v>
      </c>
      <c r="BC30" s="5">
        <f t="shared" si="0"/>
        <v>50</v>
      </c>
      <c r="BD30" s="5">
        <f t="shared" si="0"/>
        <v>51</v>
      </c>
      <c r="BE30" s="5">
        <f t="shared" si="0"/>
        <v>52</v>
      </c>
      <c r="BF30" s="5">
        <f t="shared" si="0"/>
        <v>53</v>
      </c>
      <c r="BG30" s="5">
        <f t="shared" si="0"/>
        <v>54</v>
      </c>
      <c r="BH30" s="5">
        <f t="shared" si="0"/>
        <v>55</v>
      </c>
      <c r="BI30" s="5">
        <f t="shared" si="0"/>
        <v>56</v>
      </c>
      <c r="BJ30" s="5">
        <f t="shared" si="0"/>
        <v>57</v>
      </c>
      <c r="BK30" s="5">
        <f t="shared" si="0"/>
        <v>58</v>
      </c>
      <c r="BL30" s="5">
        <f t="shared" si="0"/>
        <v>59</v>
      </c>
      <c r="BM30" s="5">
        <f t="shared" si="0"/>
        <v>60</v>
      </c>
      <c r="BN30" s="5">
        <f t="shared" si="0"/>
        <v>61</v>
      </c>
      <c r="BO30" s="5">
        <f t="shared" si="0"/>
        <v>62</v>
      </c>
      <c r="BP30" s="5">
        <f t="shared" si="0"/>
        <v>63</v>
      </c>
      <c r="BQ30" s="5">
        <f t="shared" si="0"/>
        <v>64</v>
      </c>
      <c r="BR30" s="5">
        <f t="shared" si="0"/>
        <v>65</v>
      </c>
      <c r="BS30" s="5">
        <f t="shared" si="0"/>
        <v>66</v>
      </c>
      <c r="BT30" s="5">
        <f t="shared" ref="BT30:EE30" si="1">BS30+1</f>
        <v>67</v>
      </c>
      <c r="BU30" s="5">
        <f t="shared" si="1"/>
        <v>68</v>
      </c>
      <c r="BV30" s="5">
        <f t="shared" si="1"/>
        <v>69</v>
      </c>
      <c r="BW30" s="5">
        <f t="shared" si="1"/>
        <v>70</v>
      </c>
      <c r="BX30" s="5">
        <f t="shared" si="1"/>
        <v>71</v>
      </c>
      <c r="BY30" s="5">
        <f t="shared" si="1"/>
        <v>72</v>
      </c>
      <c r="BZ30" s="5">
        <f t="shared" si="1"/>
        <v>73</v>
      </c>
      <c r="CA30" s="5">
        <f t="shared" si="1"/>
        <v>74</v>
      </c>
      <c r="CB30" s="5">
        <f t="shared" si="1"/>
        <v>75</v>
      </c>
      <c r="CC30" s="5">
        <f t="shared" si="1"/>
        <v>76</v>
      </c>
      <c r="CD30" s="5">
        <f t="shared" si="1"/>
        <v>77</v>
      </c>
      <c r="CE30" s="5">
        <f t="shared" si="1"/>
        <v>78</v>
      </c>
      <c r="CF30" s="5">
        <f t="shared" si="1"/>
        <v>79</v>
      </c>
      <c r="CG30" s="5">
        <f t="shared" si="1"/>
        <v>80</v>
      </c>
      <c r="CH30" s="5">
        <f t="shared" si="1"/>
        <v>81</v>
      </c>
      <c r="CI30" s="5">
        <f t="shared" si="1"/>
        <v>82</v>
      </c>
      <c r="CJ30" s="5">
        <f t="shared" si="1"/>
        <v>83</v>
      </c>
      <c r="CK30" s="5">
        <f t="shared" si="1"/>
        <v>84</v>
      </c>
      <c r="CL30" s="5">
        <f t="shared" si="1"/>
        <v>85</v>
      </c>
      <c r="CM30" s="5">
        <f t="shared" si="1"/>
        <v>86</v>
      </c>
      <c r="CN30" s="5">
        <f t="shared" si="1"/>
        <v>87</v>
      </c>
      <c r="CO30" s="5">
        <f t="shared" si="1"/>
        <v>88</v>
      </c>
      <c r="CP30" s="5">
        <f t="shared" si="1"/>
        <v>89</v>
      </c>
      <c r="CQ30" s="5">
        <f t="shared" si="1"/>
        <v>90</v>
      </c>
      <c r="CR30" s="5">
        <f t="shared" si="1"/>
        <v>91</v>
      </c>
      <c r="CS30" s="5">
        <f t="shared" si="1"/>
        <v>92</v>
      </c>
      <c r="CT30" s="5">
        <f t="shared" si="1"/>
        <v>93</v>
      </c>
      <c r="CU30" s="5">
        <f t="shared" si="1"/>
        <v>94</v>
      </c>
      <c r="CV30" s="5">
        <f t="shared" si="1"/>
        <v>95</v>
      </c>
      <c r="CW30" s="5">
        <f t="shared" si="1"/>
        <v>96</v>
      </c>
      <c r="CX30" s="5">
        <f t="shared" si="1"/>
        <v>97</v>
      </c>
      <c r="CY30" s="5">
        <f t="shared" si="1"/>
        <v>98</v>
      </c>
      <c r="CZ30" s="5">
        <f t="shared" si="1"/>
        <v>99</v>
      </c>
      <c r="DA30" s="5">
        <f t="shared" si="1"/>
        <v>100</v>
      </c>
      <c r="DB30" s="5">
        <f t="shared" si="1"/>
        <v>101</v>
      </c>
      <c r="DC30" s="5">
        <f t="shared" si="1"/>
        <v>102</v>
      </c>
      <c r="DD30" s="5">
        <f t="shared" si="1"/>
        <v>103</v>
      </c>
      <c r="DE30" s="5">
        <f t="shared" si="1"/>
        <v>104</v>
      </c>
      <c r="DF30" s="5">
        <f t="shared" si="1"/>
        <v>105</v>
      </c>
      <c r="DG30" s="5">
        <f t="shared" si="1"/>
        <v>106</v>
      </c>
      <c r="DH30" s="5">
        <f t="shared" si="1"/>
        <v>107</v>
      </c>
      <c r="DI30" s="5">
        <f t="shared" si="1"/>
        <v>108</v>
      </c>
      <c r="DJ30" s="5">
        <f t="shared" si="1"/>
        <v>109</v>
      </c>
      <c r="DK30" s="5">
        <f t="shared" si="1"/>
        <v>110</v>
      </c>
      <c r="DL30" s="5">
        <f t="shared" si="1"/>
        <v>111</v>
      </c>
      <c r="DM30" s="5">
        <f t="shared" si="1"/>
        <v>112</v>
      </c>
      <c r="DN30" s="5">
        <f t="shared" si="1"/>
        <v>113</v>
      </c>
      <c r="DO30" s="5">
        <f t="shared" si="1"/>
        <v>114</v>
      </c>
      <c r="DP30" s="5">
        <f t="shared" si="1"/>
        <v>115</v>
      </c>
      <c r="DQ30" s="5">
        <f t="shared" si="1"/>
        <v>116</v>
      </c>
      <c r="DR30" s="5">
        <f t="shared" si="1"/>
        <v>117</v>
      </c>
      <c r="DS30" s="5">
        <f t="shared" si="1"/>
        <v>118</v>
      </c>
      <c r="DT30" s="5">
        <f t="shared" si="1"/>
        <v>119</v>
      </c>
      <c r="DU30" s="5">
        <f t="shared" si="1"/>
        <v>120</v>
      </c>
      <c r="DV30" s="5">
        <f t="shared" si="1"/>
        <v>121</v>
      </c>
      <c r="DW30" s="5">
        <f t="shared" si="1"/>
        <v>122</v>
      </c>
      <c r="DX30" s="5">
        <f t="shared" si="1"/>
        <v>123</v>
      </c>
      <c r="DY30" s="5">
        <f t="shared" si="1"/>
        <v>124</v>
      </c>
      <c r="DZ30" s="5">
        <f t="shared" si="1"/>
        <v>125</v>
      </c>
      <c r="EA30" s="5">
        <f t="shared" si="1"/>
        <v>126</v>
      </c>
      <c r="EB30" s="5">
        <f t="shared" si="1"/>
        <v>127</v>
      </c>
      <c r="EC30" s="5">
        <f t="shared" si="1"/>
        <v>128</v>
      </c>
      <c r="ED30" s="5">
        <f t="shared" si="1"/>
        <v>129</v>
      </c>
      <c r="EE30" s="5">
        <f t="shared" si="1"/>
        <v>130</v>
      </c>
      <c r="EF30" s="5">
        <f t="shared" ref="EF30:GQ30" si="2">EE30+1</f>
        <v>131</v>
      </c>
      <c r="EG30" s="5">
        <f t="shared" si="2"/>
        <v>132</v>
      </c>
      <c r="EH30" s="5">
        <f t="shared" si="2"/>
        <v>133</v>
      </c>
      <c r="EI30" s="5">
        <f t="shared" si="2"/>
        <v>134</v>
      </c>
      <c r="EJ30" s="5">
        <f t="shared" si="2"/>
        <v>135</v>
      </c>
      <c r="EK30" s="5">
        <f t="shared" si="2"/>
        <v>136</v>
      </c>
      <c r="EL30" s="5">
        <f t="shared" si="2"/>
        <v>137</v>
      </c>
      <c r="EM30" s="5">
        <f t="shared" si="2"/>
        <v>138</v>
      </c>
      <c r="EN30" s="5">
        <f t="shared" si="2"/>
        <v>139</v>
      </c>
      <c r="EO30" s="5">
        <f t="shared" si="2"/>
        <v>140</v>
      </c>
      <c r="EP30" s="5">
        <f t="shared" si="2"/>
        <v>141</v>
      </c>
      <c r="EQ30" s="5">
        <f t="shared" si="2"/>
        <v>142</v>
      </c>
      <c r="ER30" s="5">
        <f t="shared" si="2"/>
        <v>143</v>
      </c>
      <c r="ES30" s="5">
        <f t="shared" si="2"/>
        <v>144</v>
      </c>
      <c r="ET30" s="5">
        <f t="shared" si="2"/>
        <v>145</v>
      </c>
      <c r="EU30" s="5">
        <f t="shared" si="2"/>
        <v>146</v>
      </c>
      <c r="EV30" s="5">
        <f t="shared" si="2"/>
        <v>147</v>
      </c>
      <c r="EW30" s="5">
        <f t="shared" si="2"/>
        <v>148</v>
      </c>
      <c r="EX30" s="5">
        <f t="shared" si="2"/>
        <v>149</v>
      </c>
      <c r="EY30" s="5">
        <f t="shared" si="2"/>
        <v>150</v>
      </c>
      <c r="EZ30" s="5">
        <f t="shared" si="2"/>
        <v>151</v>
      </c>
      <c r="FA30" s="5">
        <f t="shared" si="2"/>
        <v>152</v>
      </c>
      <c r="FB30" s="5">
        <f t="shared" si="2"/>
        <v>153</v>
      </c>
      <c r="FC30" s="5">
        <f t="shared" si="2"/>
        <v>154</v>
      </c>
      <c r="FD30" s="5">
        <f t="shared" si="2"/>
        <v>155</v>
      </c>
      <c r="FE30" s="5">
        <f t="shared" si="2"/>
        <v>156</v>
      </c>
      <c r="FF30" s="5">
        <f t="shared" si="2"/>
        <v>157</v>
      </c>
      <c r="FG30" s="5">
        <f t="shared" si="2"/>
        <v>158</v>
      </c>
      <c r="FH30" s="5">
        <f t="shared" si="2"/>
        <v>159</v>
      </c>
      <c r="FI30" s="5">
        <f t="shared" si="2"/>
        <v>160</v>
      </c>
      <c r="FJ30" s="5">
        <f t="shared" si="2"/>
        <v>161</v>
      </c>
      <c r="FK30" s="5">
        <f t="shared" si="2"/>
        <v>162</v>
      </c>
      <c r="FL30" s="5">
        <f t="shared" si="2"/>
        <v>163</v>
      </c>
      <c r="FM30" s="5">
        <f t="shared" si="2"/>
        <v>164</v>
      </c>
      <c r="FN30" s="5">
        <f t="shared" si="2"/>
        <v>165</v>
      </c>
      <c r="FO30" s="5">
        <f t="shared" si="2"/>
        <v>166</v>
      </c>
      <c r="FP30" s="5">
        <f t="shared" si="2"/>
        <v>167</v>
      </c>
      <c r="FQ30" s="5">
        <f t="shared" si="2"/>
        <v>168</v>
      </c>
      <c r="FR30" s="5">
        <f t="shared" si="2"/>
        <v>169</v>
      </c>
      <c r="FS30" s="5">
        <f t="shared" si="2"/>
        <v>170</v>
      </c>
      <c r="FT30" s="5">
        <f t="shared" si="2"/>
        <v>171</v>
      </c>
      <c r="FU30" s="5">
        <f t="shared" si="2"/>
        <v>172</v>
      </c>
      <c r="FV30" s="5">
        <f t="shared" si="2"/>
        <v>173</v>
      </c>
      <c r="FW30" s="5">
        <f t="shared" si="2"/>
        <v>174</v>
      </c>
      <c r="FX30" s="5">
        <f t="shared" si="2"/>
        <v>175</v>
      </c>
      <c r="FY30" s="5">
        <f t="shared" si="2"/>
        <v>176</v>
      </c>
      <c r="FZ30" s="5">
        <f t="shared" si="2"/>
        <v>177</v>
      </c>
      <c r="GA30" s="5">
        <f t="shared" si="2"/>
        <v>178</v>
      </c>
      <c r="GB30" s="5">
        <f t="shared" si="2"/>
        <v>179</v>
      </c>
      <c r="GC30" s="5">
        <f t="shared" si="2"/>
        <v>180</v>
      </c>
      <c r="GD30" s="5">
        <f t="shared" si="2"/>
        <v>181</v>
      </c>
      <c r="GE30" s="5">
        <f t="shared" si="2"/>
        <v>182</v>
      </c>
      <c r="GF30" s="5">
        <f t="shared" si="2"/>
        <v>183</v>
      </c>
      <c r="GG30" s="5">
        <f t="shared" si="2"/>
        <v>184</v>
      </c>
      <c r="GH30" s="5">
        <f t="shared" si="2"/>
        <v>185</v>
      </c>
      <c r="GI30" s="5">
        <f t="shared" si="2"/>
        <v>186</v>
      </c>
      <c r="GJ30" s="5">
        <f t="shared" si="2"/>
        <v>187</v>
      </c>
      <c r="GK30" s="5">
        <f t="shared" si="2"/>
        <v>188</v>
      </c>
      <c r="GL30" s="5">
        <f t="shared" si="2"/>
        <v>189</v>
      </c>
      <c r="GM30" s="5">
        <f t="shared" si="2"/>
        <v>190</v>
      </c>
      <c r="GN30" s="5">
        <f t="shared" si="2"/>
        <v>191</v>
      </c>
      <c r="GO30" s="5">
        <f t="shared" si="2"/>
        <v>192</v>
      </c>
      <c r="GP30" s="5">
        <f t="shared" si="2"/>
        <v>193</v>
      </c>
      <c r="GQ30" s="5">
        <f t="shared" si="2"/>
        <v>194</v>
      </c>
      <c r="GR30" s="5">
        <f t="shared" ref="GR30:JC30" si="3">GQ30+1</f>
        <v>195</v>
      </c>
      <c r="GS30" s="5">
        <f t="shared" si="3"/>
        <v>196</v>
      </c>
      <c r="GT30" s="5">
        <f t="shared" si="3"/>
        <v>197</v>
      </c>
      <c r="GU30" s="5">
        <f t="shared" si="3"/>
        <v>198</v>
      </c>
      <c r="GV30" s="5">
        <f t="shared" si="3"/>
        <v>199</v>
      </c>
      <c r="GW30" s="5">
        <f t="shared" si="3"/>
        <v>200</v>
      </c>
      <c r="GX30" s="5">
        <f t="shared" si="3"/>
        <v>201</v>
      </c>
      <c r="GY30" s="5">
        <f t="shared" si="3"/>
        <v>202</v>
      </c>
      <c r="GZ30" s="5">
        <f t="shared" si="3"/>
        <v>203</v>
      </c>
      <c r="HA30" s="5">
        <f t="shared" si="3"/>
        <v>204</v>
      </c>
      <c r="HB30" s="5">
        <f t="shared" si="3"/>
        <v>205</v>
      </c>
      <c r="HC30" s="5">
        <f t="shared" si="3"/>
        <v>206</v>
      </c>
      <c r="HD30" s="5">
        <f t="shared" si="3"/>
        <v>207</v>
      </c>
      <c r="HE30" s="5">
        <f t="shared" si="3"/>
        <v>208</v>
      </c>
      <c r="HF30" s="5">
        <f t="shared" si="3"/>
        <v>209</v>
      </c>
      <c r="HG30" s="5">
        <f t="shared" si="3"/>
        <v>210</v>
      </c>
      <c r="HH30" s="5">
        <f t="shared" si="3"/>
        <v>211</v>
      </c>
      <c r="HI30" s="5">
        <f t="shared" si="3"/>
        <v>212</v>
      </c>
      <c r="HJ30" s="5">
        <f t="shared" si="3"/>
        <v>213</v>
      </c>
      <c r="HK30" s="5">
        <f t="shared" si="3"/>
        <v>214</v>
      </c>
      <c r="HL30" s="5">
        <f t="shared" si="3"/>
        <v>215</v>
      </c>
      <c r="HM30" s="5">
        <f t="shared" si="3"/>
        <v>216</v>
      </c>
      <c r="HN30" s="5">
        <f t="shared" si="3"/>
        <v>217</v>
      </c>
      <c r="HO30" s="5">
        <f t="shared" si="3"/>
        <v>218</v>
      </c>
      <c r="HP30" s="5">
        <f t="shared" si="3"/>
        <v>219</v>
      </c>
      <c r="HQ30" s="5">
        <f t="shared" si="3"/>
        <v>220</v>
      </c>
      <c r="HR30" s="5">
        <f t="shared" si="3"/>
        <v>221</v>
      </c>
      <c r="HS30" s="5">
        <f t="shared" si="3"/>
        <v>222</v>
      </c>
      <c r="HT30" s="5">
        <f t="shared" si="3"/>
        <v>223</v>
      </c>
      <c r="HU30" s="5">
        <f t="shared" si="3"/>
        <v>224</v>
      </c>
      <c r="HV30" s="5">
        <f t="shared" si="3"/>
        <v>225</v>
      </c>
      <c r="HW30" s="5">
        <f t="shared" si="3"/>
        <v>226</v>
      </c>
      <c r="HX30" s="5">
        <f t="shared" si="3"/>
        <v>227</v>
      </c>
      <c r="HY30" s="5">
        <f t="shared" si="3"/>
        <v>228</v>
      </c>
      <c r="HZ30" s="5">
        <f t="shared" si="3"/>
        <v>229</v>
      </c>
      <c r="IA30" s="5">
        <f t="shared" si="3"/>
        <v>230</v>
      </c>
      <c r="IB30" s="5">
        <f t="shared" si="3"/>
        <v>231</v>
      </c>
      <c r="IC30" s="5">
        <f t="shared" si="3"/>
        <v>232</v>
      </c>
      <c r="ID30" s="5">
        <f t="shared" si="3"/>
        <v>233</v>
      </c>
      <c r="IE30" s="5">
        <f t="shared" si="3"/>
        <v>234</v>
      </c>
      <c r="IF30" s="5">
        <f t="shared" si="3"/>
        <v>235</v>
      </c>
      <c r="IG30" s="5">
        <f t="shared" si="3"/>
        <v>236</v>
      </c>
      <c r="IH30" s="5">
        <f t="shared" si="3"/>
        <v>237</v>
      </c>
      <c r="II30" s="5">
        <f t="shared" si="3"/>
        <v>238</v>
      </c>
      <c r="IJ30" s="5">
        <f t="shared" si="3"/>
        <v>239</v>
      </c>
      <c r="IK30" s="5">
        <f t="shared" si="3"/>
        <v>240</v>
      </c>
      <c r="IL30" s="5">
        <f t="shared" si="3"/>
        <v>241</v>
      </c>
      <c r="IM30" s="5">
        <f t="shared" si="3"/>
        <v>242</v>
      </c>
      <c r="IN30" s="5">
        <f t="shared" si="3"/>
        <v>243</v>
      </c>
      <c r="IO30" s="5">
        <f t="shared" si="3"/>
        <v>244</v>
      </c>
      <c r="IP30" s="5">
        <f t="shared" si="3"/>
        <v>245</v>
      </c>
      <c r="IQ30" s="5">
        <f t="shared" si="3"/>
        <v>246</v>
      </c>
      <c r="IR30" s="5">
        <f t="shared" si="3"/>
        <v>247</v>
      </c>
      <c r="IS30" s="5">
        <f t="shared" si="3"/>
        <v>248</v>
      </c>
      <c r="IT30" s="5">
        <f t="shared" si="3"/>
        <v>249</v>
      </c>
      <c r="IU30" s="5">
        <f t="shared" si="3"/>
        <v>250</v>
      </c>
      <c r="IV30" s="5">
        <f t="shared" si="3"/>
        <v>251</v>
      </c>
      <c r="IW30" s="5">
        <f t="shared" si="3"/>
        <v>252</v>
      </c>
      <c r="IX30" s="5">
        <f t="shared" si="3"/>
        <v>253</v>
      </c>
      <c r="IY30" s="5">
        <f t="shared" si="3"/>
        <v>254</v>
      </c>
      <c r="IZ30" s="5">
        <f t="shared" si="3"/>
        <v>255</v>
      </c>
      <c r="JA30" s="5">
        <f t="shared" si="3"/>
        <v>256</v>
      </c>
      <c r="JB30" s="5">
        <f t="shared" si="3"/>
        <v>257</v>
      </c>
      <c r="JC30" s="5">
        <f t="shared" si="3"/>
        <v>258</v>
      </c>
      <c r="JD30" s="5">
        <f t="shared" ref="JD30:LO30" si="4">JC30+1</f>
        <v>259</v>
      </c>
      <c r="JE30" s="5">
        <f t="shared" si="4"/>
        <v>260</v>
      </c>
      <c r="JF30" s="5">
        <f t="shared" si="4"/>
        <v>261</v>
      </c>
      <c r="JG30" s="5">
        <f t="shared" si="4"/>
        <v>262</v>
      </c>
      <c r="JH30" s="5">
        <f t="shared" si="4"/>
        <v>263</v>
      </c>
      <c r="JI30" s="5">
        <f t="shared" si="4"/>
        <v>264</v>
      </c>
      <c r="JJ30" s="5">
        <f t="shared" si="4"/>
        <v>265</v>
      </c>
      <c r="JK30" s="5">
        <f t="shared" si="4"/>
        <v>266</v>
      </c>
      <c r="JL30" s="5">
        <f t="shared" si="4"/>
        <v>267</v>
      </c>
      <c r="JM30" s="5">
        <f t="shared" si="4"/>
        <v>268</v>
      </c>
      <c r="JN30" s="5">
        <f t="shared" si="4"/>
        <v>269</v>
      </c>
      <c r="JO30" s="5">
        <f t="shared" si="4"/>
        <v>270</v>
      </c>
      <c r="JP30" s="5">
        <f t="shared" si="4"/>
        <v>271</v>
      </c>
      <c r="JQ30" s="5">
        <f t="shared" si="4"/>
        <v>272</v>
      </c>
      <c r="JR30" s="5">
        <f t="shared" si="4"/>
        <v>273</v>
      </c>
      <c r="JS30" s="5">
        <f t="shared" si="4"/>
        <v>274</v>
      </c>
      <c r="JT30" s="5">
        <f t="shared" si="4"/>
        <v>275</v>
      </c>
      <c r="JU30" s="5">
        <f t="shared" si="4"/>
        <v>276</v>
      </c>
      <c r="JV30" s="5">
        <f t="shared" si="4"/>
        <v>277</v>
      </c>
      <c r="JW30" s="5">
        <f t="shared" si="4"/>
        <v>278</v>
      </c>
      <c r="JX30" s="5">
        <f t="shared" si="4"/>
        <v>279</v>
      </c>
      <c r="JY30" s="5">
        <f t="shared" si="4"/>
        <v>280</v>
      </c>
      <c r="JZ30" s="5">
        <f t="shared" si="4"/>
        <v>281</v>
      </c>
      <c r="KA30" s="5">
        <f t="shared" si="4"/>
        <v>282</v>
      </c>
      <c r="KB30" s="5">
        <f t="shared" si="4"/>
        <v>283</v>
      </c>
      <c r="KC30" s="5">
        <f t="shared" si="4"/>
        <v>284</v>
      </c>
      <c r="KD30" s="5">
        <f t="shared" si="4"/>
        <v>285</v>
      </c>
      <c r="KE30" s="5">
        <f t="shared" si="4"/>
        <v>286</v>
      </c>
      <c r="KF30" s="5">
        <f t="shared" si="4"/>
        <v>287</v>
      </c>
      <c r="KG30" s="5">
        <f t="shared" si="4"/>
        <v>288</v>
      </c>
      <c r="KH30" s="5">
        <f t="shared" si="4"/>
        <v>289</v>
      </c>
      <c r="KI30" s="5">
        <f t="shared" si="4"/>
        <v>290</v>
      </c>
      <c r="KJ30" s="5">
        <f t="shared" si="4"/>
        <v>291</v>
      </c>
      <c r="KK30" s="5">
        <f t="shared" si="4"/>
        <v>292</v>
      </c>
      <c r="KL30" s="5">
        <f t="shared" si="4"/>
        <v>293</v>
      </c>
      <c r="KM30" s="5">
        <f t="shared" si="4"/>
        <v>294</v>
      </c>
      <c r="KN30" s="5">
        <f t="shared" si="4"/>
        <v>295</v>
      </c>
      <c r="KO30" s="5">
        <f t="shared" si="4"/>
        <v>296</v>
      </c>
      <c r="KP30" s="5">
        <f t="shared" si="4"/>
        <v>297</v>
      </c>
      <c r="KQ30" s="5">
        <f t="shared" si="4"/>
        <v>298</v>
      </c>
      <c r="KR30" s="5">
        <f t="shared" si="4"/>
        <v>299</v>
      </c>
      <c r="KS30" s="5">
        <f t="shared" si="4"/>
        <v>300</v>
      </c>
      <c r="KT30" s="5">
        <f t="shared" si="4"/>
        <v>301</v>
      </c>
      <c r="KU30" s="5">
        <f t="shared" si="4"/>
        <v>302</v>
      </c>
      <c r="KV30" s="5">
        <f t="shared" si="4"/>
        <v>303</v>
      </c>
      <c r="KW30" s="5">
        <f t="shared" si="4"/>
        <v>304</v>
      </c>
      <c r="KX30" s="5">
        <f t="shared" si="4"/>
        <v>305</v>
      </c>
      <c r="KY30" s="5">
        <f t="shared" si="4"/>
        <v>306</v>
      </c>
      <c r="KZ30" s="5">
        <f t="shared" si="4"/>
        <v>307</v>
      </c>
      <c r="LA30" s="5">
        <f t="shared" si="4"/>
        <v>308</v>
      </c>
      <c r="LB30" s="5">
        <f t="shared" si="4"/>
        <v>309</v>
      </c>
      <c r="LC30" s="5">
        <f t="shared" si="4"/>
        <v>310</v>
      </c>
      <c r="LD30" s="5">
        <f t="shared" si="4"/>
        <v>311</v>
      </c>
      <c r="LE30" s="5">
        <f t="shared" si="4"/>
        <v>312</v>
      </c>
      <c r="LF30" s="5">
        <f t="shared" si="4"/>
        <v>313</v>
      </c>
      <c r="LG30" s="5">
        <f t="shared" si="4"/>
        <v>314</v>
      </c>
      <c r="LH30" s="5">
        <f t="shared" si="4"/>
        <v>315</v>
      </c>
      <c r="LI30" s="5">
        <f t="shared" si="4"/>
        <v>316</v>
      </c>
      <c r="LJ30" s="5">
        <f t="shared" si="4"/>
        <v>317</v>
      </c>
      <c r="LK30" s="5">
        <f t="shared" si="4"/>
        <v>318</v>
      </c>
      <c r="LL30" s="5">
        <f t="shared" si="4"/>
        <v>319</v>
      </c>
      <c r="LM30" s="5">
        <f t="shared" si="4"/>
        <v>320</v>
      </c>
      <c r="LN30" s="5">
        <f t="shared" si="4"/>
        <v>321</v>
      </c>
      <c r="LO30" s="5">
        <f t="shared" si="4"/>
        <v>322</v>
      </c>
      <c r="LP30" s="5">
        <f t="shared" ref="LP30:OA30" si="5">LO30+1</f>
        <v>323</v>
      </c>
      <c r="LQ30" s="5">
        <f t="shared" si="5"/>
        <v>324</v>
      </c>
      <c r="LR30" s="5">
        <f t="shared" si="5"/>
        <v>325</v>
      </c>
      <c r="LS30" s="5">
        <f t="shared" si="5"/>
        <v>326</v>
      </c>
      <c r="LT30" s="5">
        <f t="shared" si="5"/>
        <v>327</v>
      </c>
      <c r="LU30" s="5">
        <f t="shared" si="5"/>
        <v>328</v>
      </c>
      <c r="LV30" s="5">
        <f t="shared" si="5"/>
        <v>329</v>
      </c>
      <c r="LW30" s="5">
        <f t="shared" si="5"/>
        <v>330</v>
      </c>
      <c r="LX30" s="5">
        <f t="shared" si="5"/>
        <v>331</v>
      </c>
      <c r="LY30" s="5">
        <f t="shared" si="5"/>
        <v>332</v>
      </c>
      <c r="LZ30" s="5">
        <f t="shared" si="5"/>
        <v>333</v>
      </c>
      <c r="MA30" s="5">
        <f t="shared" si="5"/>
        <v>334</v>
      </c>
      <c r="MB30" s="5">
        <f t="shared" si="5"/>
        <v>335</v>
      </c>
      <c r="MC30" s="5">
        <f t="shared" si="5"/>
        <v>336</v>
      </c>
      <c r="MD30" s="5">
        <f t="shared" si="5"/>
        <v>337</v>
      </c>
      <c r="ME30" s="5">
        <f t="shared" si="5"/>
        <v>338</v>
      </c>
      <c r="MF30" s="5">
        <f t="shared" si="5"/>
        <v>339</v>
      </c>
      <c r="MG30" s="5">
        <f t="shared" si="5"/>
        <v>340</v>
      </c>
      <c r="MH30" s="5">
        <f t="shared" si="5"/>
        <v>341</v>
      </c>
      <c r="MI30" s="5">
        <f t="shared" si="5"/>
        <v>342</v>
      </c>
      <c r="MJ30" s="5">
        <f t="shared" si="5"/>
        <v>343</v>
      </c>
      <c r="MK30" s="5">
        <f t="shared" si="5"/>
        <v>344</v>
      </c>
      <c r="ML30" s="5">
        <f t="shared" si="5"/>
        <v>345</v>
      </c>
      <c r="MM30" s="5">
        <f t="shared" si="5"/>
        <v>346</v>
      </c>
      <c r="MN30" s="5">
        <f t="shared" si="5"/>
        <v>347</v>
      </c>
      <c r="MO30" s="5">
        <f t="shared" si="5"/>
        <v>348</v>
      </c>
      <c r="MP30" s="5">
        <f t="shared" si="5"/>
        <v>349</v>
      </c>
      <c r="MQ30" s="5">
        <f t="shared" si="5"/>
        <v>350</v>
      </c>
      <c r="MR30" s="5">
        <f t="shared" si="5"/>
        <v>351</v>
      </c>
      <c r="MS30" s="5">
        <f t="shared" si="5"/>
        <v>352</v>
      </c>
      <c r="MT30" s="5">
        <f t="shared" si="5"/>
        <v>353</v>
      </c>
      <c r="MU30" s="5">
        <f t="shared" si="5"/>
        <v>354</v>
      </c>
      <c r="MV30" s="5">
        <f t="shared" si="5"/>
        <v>355</v>
      </c>
      <c r="MW30" s="5">
        <f t="shared" si="5"/>
        <v>356</v>
      </c>
      <c r="MX30" s="5">
        <f t="shared" si="5"/>
        <v>357</v>
      </c>
      <c r="MY30" s="5">
        <f t="shared" si="5"/>
        <v>358</v>
      </c>
      <c r="MZ30" s="5">
        <f t="shared" si="5"/>
        <v>359</v>
      </c>
      <c r="NA30" s="5">
        <f t="shared" si="5"/>
        <v>360</v>
      </c>
      <c r="NB30" s="5">
        <f t="shared" si="5"/>
        <v>361</v>
      </c>
      <c r="NC30" s="5">
        <f t="shared" si="5"/>
        <v>362</v>
      </c>
      <c r="ND30" s="5">
        <f t="shared" si="5"/>
        <v>363</v>
      </c>
      <c r="NE30" s="5">
        <f t="shared" si="5"/>
        <v>364</v>
      </c>
      <c r="NF30" s="5">
        <f t="shared" si="5"/>
        <v>365</v>
      </c>
      <c r="NG30" s="5">
        <f t="shared" si="5"/>
        <v>366</v>
      </c>
      <c r="NH30" s="5">
        <f t="shared" si="5"/>
        <v>367</v>
      </c>
      <c r="NI30" s="5">
        <f t="shared" si="5"/>
        <v>368</v>
      </c>
      <c r="NJ30" s="5">
        <f t="shared" si="5"/>
        <v>369</v>
      </c>
      <c r="NK30" s="5">
        <f t="shared" si="5"/>
        <v>370</v>
      </c>
      <c r="NL30" s="5">
        <f t="shared" si="5"/>
        <v>371</v>
      </c>
      <c r="NM30" s="5">
        <f t="shared" si="5"/>
        <v>372</v>
      </c>
      <c r="NN30" s="5">
        <f t="shared" si="5"/>
        <v>373</v>
      </c>
      <c r="NO30" s="5">
        <f t="shared" si="5"/>
        <v>374</v>
      </c>
      <c r="NP30" s="5">
        <f t="shared" si="5"/>
        <v>375</v>
      </c>
      <c r="NQ30" s="5">
        <f t="shared" si="5"/>
        <v>376</v>
      </c>
      <c r="NR30" s="5">
        <f t="shared" si="5"/>
        <v>377</v>
      </c>
      <c r="NS30" s="5">
        <f t="shared" si="5"/>
        <v>378</v>
      </c>
      <c r="NT30" s="5">
        <f t="shared" si="5"/>
        <v>379</v>
      </c>
      <c r="NU30" s="5">
        <f t="shared" si="5"/>
        <v>380</v>
      </c>
      <c r="NV30" s="5">
        <f t="shared" si="5"/>
        <v>381</v>
      </c>
      <c r="NW30" s="5">
        <f t="shared" si="5"/>
        <v>382</v>
      </c>
      <c r="NX30" s="5">
        <f t="shared" si="5"/>
        <v>383</v>
      </c>
      <c r="NY30" s="5">
        <f t="shared" si="5"/>
        <v>384</v>
      </c>
      <c r="NZ30" s="5">
        <f t="shared" si="5"/>
        <v>385</v>
      </c>
      <c r="OA30" s="5">
        <f t="shared" si="5"/>
        <v>386</v>
      </c>
      <c r="OB30" s="5">
        <f t="shared" ref="OB30:QM30" si="6">OA30+1</f>
        <v>387</v>
      </c>
      <c r="OC30" s="5">
        <f t="shared" si="6"/>
        <v>388</v>
      </c>
      <c r="OD30" s="5">
        <f t="shared" si="6"/>
        <v>389</v>
      </c>
      <c r="OE30" s="5">
        <f t="shared" si="6"/>
        <v>390</v>
      </c>
      <c r="OF30" s="5">
        <f t="shared" si="6"/>
        <v>391</v>
      </c>
      <c r="OG30" s="5">
        <f t="shared" si="6"/>
        <v>392</v>
      </c>
      <c r="OH30" s="5">
        <f t="shared" si="6"/>
        <v>393</v>
      </c>
      <c r="OI30" s="5">
        <f t="shared" si="6"/>
        <v>394</v>
      </c>
      <c r="OJ30" s="5">
        <f t="shared" si="6"/>
        <v>395</v>
      </c>
      <c r="OK30" s="5">
        <f t="shared" si="6"/>
        <v>396</v>
      </c>
      <c r="OL30" s="5">
        <f t="shared" si="6"/>
        <v>397</v>
      </c>
      <c r="OM30" s="5">
        <f t="shared" si="6"/>
        <v>398</v>
      </c>
      <c r="ON30" s="5">
        <f t="shared" si="6"/>
        <v>399</v>
      </c>
      <c r="OO30" s="5">
        <f t="shared" si="6"/>
        <v>400</v>
      </c>
      <c r="OP30" s="5">
        <f t="shared" si="6"/>
        <v>401</v>
      </c>
      <c r="OQ30" s="5">
        <f t="shared" si="6"/>
        <v>402</v>
      </c>
      <c r="OR30" s="5">
        <f t="shared" si="6"/>
        <v>403</v>
      </c>
      <c r="OS30" s="5">
        <f t="shared" si="6"/>
        <v>404</v>
      </c>
      <c r="OT30" s="5">
        <f t="shared" si="6"/>
        <v>405</v>
      </c>
      <c r="OU30" s="5">
        <f t="shared" si="6"/>
        <v>406</v>
      </c>
      <c r="OV30" s="5">
        <f t="shared" si="6"/>
        <v>407</v>
      </c>
      <c r="OW30" s="5">
        <f t="shared" si="6"/>
        <v>408</v>
      </c>
      <c r="OX30" s="5">
        <f t="shared" si="6"/>
        <v>409</v>
      </c>
      <c r="OY30" s="5">
        <f t="shared" si="6"/>
        <v>410</v>
      </c>
      <c r="OZ30" s="5">
        <f t="shared" si="6"/>
        <v>411</v>
      </c>
      <c r="PA30" s="5">
        <f t="shared" si="6"/>
        <v>412</v>
      </c>
      <c r="PB30" s="5">
        <f t="shared" si="6"/>
        <v>413</v>
      </c>
      <c r="PC30" s="5">
        <f t="shared" si="6"/>
        <v>414</v>
      </c>
      <c r="PD30" s="5">
        <f t="shared" si="6"/>
        <v>415</v>
      </c>
      <c r="PE30" s="5">
        <f t="shared" si="6"/>
        <v>416</v>
      </c>
      <c r="PF30" s="5">
        <f t="shared" si="6"/>
        <v>417</v>
      </c>
      <c r="PG30" s="5">
        <f t="shared" si="6"/>
        <v>418</v>
      </c>
      <c r="PH30" s="5">
        <f t="shared" si="6"/>
        <v>419</v>
      </c>
      <c r="PI30" s="5">
        <f t="shared" si="6"/>
        <v>420</v>
      </c>
      <c r="PJ30" s="5">
        <f t="shared" si="6"/>
        <v>421</v>
      </c>
      <c r="PK30" s="5">
        <f t="shared" si="6"/>
        <v>422</v>
      </c>
      <c r="PL30" s="5">
        <f t="shared" si="6"/>
        <v>423</v>
      </c>
      <c r="PM30" s="5">
        <f t="shared" si="6"/>
        <v>424</v>
      </c>
      <c r="PN30" s="5">
        <f t="shared" si="6"/>
        <v>425</v>
      </c>
      <c r="PO30" s="5">
        <f t="shared" si="6"/>
        <v>426</v>
      </c>
      <c r="PP30" s="5">
        <f t="shared" si="6"/>
        <v>427</v>
      </c>
      <c r="PQ30" s="5">
        <f t="shared" si="6"/>
        <v>428</v>
      </c>
      <c r="PR30" s="5">
        <f t="shared" si="6"/>
        <v>429</v>
      </c>
      <c r="PS30" s="5">
        <f t="shared" si="6"/>
        <v>430</v>
      </c>
      <c r="PT30" s="5">
        <f t="shared" si="6"/>
        <v>431</v>
      </c>
      <c r="PU30" s="5">
        <f t="shared" si="6"/>
        <v>432</v>
      </c>
      <c r="PV30" s="5">
        <f t="shared" si="6"/>
        <v>433</v>
      </c>
      <c r="PW30" s="5">
        <f t="shared" si="6"/>
        <v>434</v>
      </c>
      <c r="PX30" s="5">
        <f t="shared" si="6"/>
        <v>435</v>
      </c>
      <c r="PY30" s="5">
        <f t="shared" si="6"/>
        <v>436</v>
      </c>
      <c r="PZ30" s="5">
        <f t="shared" si="6"/>
        <v>437</v>
      </c>
      <c r="QA30" s="5">
        <f t="shared" si="6"/>
        <v>438</v>
      </c>
      <c r="QB30" s="5">
        <f t="shared" si="6"/>
        <v>439</v>
      </c>
      <c r="QC30" s="5">
        <f t="shared" si="6"/>
        <v>440</v>
      </c>
      <c r="QD30" s="5">
        <f t="shared" si="6"/>
        <v>441</v>
      </c>
      <c r="QE30" s="5">
        <f t="shared" si="6"/>
        <v>442</v>
      </c>
      <c r="QF30" s="5">
        <f t="shared" si="6"/>
        <v>443</v>
      </c>
      <c r="QG30" s="5">
        <f t="shared" si="6"/>
        <v>444</v>
      </c>
      <c r="QH30" s="5">
        <f t="shared" si="6"/>
        <v>445</v>
      </c>
      <c r="QI30" s="5">
        <f t="shared" si="6"/>
        <v>446</v>
      </c>
      <c r="QJ30" s="5">
        <f t="shared" si="6"/>
        <v>447</v>
      </c>
      <c r="QK30" s="5">
        <f t="shared" si="6"/>
        <v>448</v>
      </c>
      <c r="QL30" s="5">
        <f t="shared" si="6"/>
        <v>449</v>
      </c>
      <c r="QM30" s="5">
        <f t="shared" si="6"/>
        <v>450</v>
      </c>
      <c r="QN30" s="5">
        <f t="shared" ref="QN30:SQ30" si="7">QM30+1</f>
        <v>451</v>
      </c>
      <c r="QO30" s="5">
        <f t="shared" si="7"/>
        <v>452</v>
      </c>
      <c r="QP30" s="5">
        <f t="shared" si="7"/>
        <v>453</v>
      </c>
      <c r="QQ30" s="5">
        <f t="shared" si="7"/>
        <v>454</v>
      </c>
      <c r="QR30" s="5">
        <f t="shared" si="7"/>
        <v>455</v>
      </c>
      <c r="QS30" s="5">
        <f t="shared" si="7"/>
        <v>456</v>
      </c>
      <c r="QT30" s="5">
        <f t="shared" si="7"/>
        <v>457</v>
      </c>
      <c r="QU30" s="5">
        <f t="shared" si="7"/>
        <v>458</v>
      </c>
      <c r="QV30" s="5">
        <f t="shared" si="7"/>
        <v>459</v>
      </c>
      <c r="QW30" s="5">
        <f t="shared" si="7"/>
        <v>460</v>
      </c>
      <c r="QX30" s="5">
        <f t="shared" si="7"/>
        <v>461</v>
      </c>
      <c r="QY30" s="5">
        <f t="shared" si="7"/>
        <v>462</v>
      </c>
      <c r="QZ30" s="5">
        <f t="shared" si="7"/>
        <v>463</v>
      </c>
      <c r="RA30" s="5">
        <f t="shared" si="7"/>
        <v>464</v>
      </c>
      <c r="RB30" s="5">
        <f t="shared" si="7"/>
        <v>465</v>
      </c>
      <c r="RC30" s="5">
        <f t="shared" si="7"/>
        <v>466</v>
      </c>
      <c r="RD30" s="5">
        <f t="shared" si="7"/>
        <v>467</v>
      </c>
      <c r="RE30" s="5">
        <f t="shared" si="7"/>
        <v>468</v>
      </c>
      <c r="RF30" s="5">
        <f t="shared" si="7"/>
        <v>469</v>
      </c>
      <c r="RG30" s="5">
        <f t="shared" si="7"/>
        <v>470</v>
      </c>
      <c r="RH30" s="5">
        <f t="shared" si="7"/>
        <v>471</v>
      </c>
      <c r="RI30" s="5">
        <f t="shared" si="7"/>
        <v>472</v>
      </c>
      <c r="RJ30" s="5">
        <f t="shared" si="7"/>
        <v>473</v>
      </c>
      <c r="RK30" s="5">
        <f t="shared" si="7"/>
        <v>474</v>
      </c>
      <c r="RL30" s="5">
        <f t="shared" si="7"/>
        <v>475</v>
      </c>
      <c r="RM30" s="5">
        <f t="shared" si="7"/>
        <v>476</v>
      </c>
      <c r="RN30" s="5">
        <f t="shared" si="7"/>
        <v>477</v>
      </c>
      <c r="RO30" s="5">
        <f t="shared" si="7"/>
        <v>478</v>
      </c>
      <c r="RP30" s="5">
        <f t="shared" si="7"/>
        <v>479</v>
      </c>
      <c r="RQ30" s="5">
        <f t="shared" si="7"/>
        <v>480</v>
      </c>
      <c r="RR30" s="5">
        <f t="shared" si="7"/>
        <v>481</v>
      </c>
      <c r="RS30" s="5">
        <f t="shared" si="7"/>
        <v>482</v>
      </c>
      <c r="RT30" s="5">
        <f t="shared" si="7"/>
        <v>483</v>
      </c>
      <c r="RU30" s="5">
        <f t="shared" si="7"/>
        <v>484</v>
      </c>
      <c r="RV30" s="5">
        <f t="shared" si="7"/>
        <v>485</v>
      </c>
      <c r="RW30" s="5">
        <f t="shared" si="7"/>
        <v>486</v>
      </c>
      <c r="RX30" s="5">
        <f t="shared" si="7"/>
        <v>487</v>
      </c>
      <c r="RY30" s="5">
        <f t="shared" si="7"/>
        <v>488</v>
      </c>
      <c r="RZ30" s="5">
        <f t="shared" si="7"/>
        <v>489</v>
      </c>
      <c r="SA30" s="5">
        <f t="shared" si="7"/>
        <v>490</v>
      </c>
      <c r="SB30" s="5">
        <f t="shared" si="7"/>
        <v>491</v>
      </c>
      <c r="SC30" s="5">
        <f t="shared" si="7"/>
        <v>492</v>
      </c>
      <c r="SD30" s="5">
        <f t="shared" si="7"/>
        <v>493</v>
      </c>
      <c r="SE30" s="5">
        <f t="shared" si="7"/>
        <v>494</v>
      </c>
      <c r="SF30" s="5">
        <f t="shared" si="7"/>
        <v>495</v>
      </c>
      <c r="SG30" s="5">
        <f t="shared" si="7"/>
        <v>496</v>
      </c>
      <c r="SH30" s="5">
        <f t="shared" si="7"/>
        <v>497</v>
      </c>
      <c r="SI30" s="5">
        <f t="shared" si="7"/>
        <v>498</v>
      </c>
      <c r="SJ30" s="5">
        <f t="shared" si="7"/>
        <v>499</v>
      </c>
      <c r="SK30" s="5">
        <f t="shared" si="7"/>
        <v>500</v>
      </c>
      <c r="SL30" s="5">
        <f t="shared" si="7"/>
        <v>501</v>
      </c>
      <c r="SM30" s="5">
        <f t="shared" si="7"/>
        <v>502</v>
      </c>
      <c r="SN30" s="5">
        <f t="shared" si="7"/>
        <v>503</v>
      </c>
      <c r="SO30" s="5">
        <f t="shared" si="7"/>
        <v>504</v>
      </c>
      <c r="SP30" s="5">
        <f t="shared" si="7"/>
        <v>505</v>
      </c>
      <c r="SQ30" s="5">
        <f t="shared" si="7"/>
        <v>506</v>
      </c>
    </row>
    <row r="31" spans="1:515" s="5" customFormat="1" x14ac:dyDescent="0.25">
      <c r="B31" s="5" t="s">
        <v>466</v>
      </c>
      <c r="C31" s="5" t="s">
        <v>467</v>
      </c>
      <c r="D31" s="5" t="s">
        <v>468</v>
      </c>
      <c r="E31" s="5" t="s">
        <v>183</v>
      </c>
      <c r="F31" s="31">
        <f>_xll.BDH(D31,"px_last","-2AY",,"Dates=o","fill=C","sort=R","dir=H","cols=506;rows=1")</f>
        <v>44018</v>
      </c>
      <c r="G31" s="25">
        <v>44004</v>
      </c>
      <c r="H31" s="25">
        <v>44001</v>
      </c>
      <c r="I31" s="25">
        <v>44000</v>
      </c>
      <c r="J31" s="25">
        <v>43999</v>
      </c>
      <c r="K31" s="25">
        <v>43998</v>
      </c>
      <c r="L31" s="25">
        <v>43997</v>
      </c>
      <c r="M31" s="25">
        <v>43994</v>
      </c>
      <c r="N31" s="25">
        <v>43993</v>
      </c>
      <c r="O31" s="25">
        <v>43992</v>
      </c>
      <c r="P31" s="25">
        <v>43991</v>
      </c>
      <c r="Q31" s="25">
        <v>43990</v>
      </c>
      <c r="R31" s="25">
        <v>43987</v>
      </c>
      <c r="S31" s="25">
        <v>43986</v>
      </c>
      <c r="T31" s="25">
        <v>43985</v>
      </c>
      <c r="U31" s="25">
        <v>43984</v>
      </c>
      <c r="V31" s="25">
        <v>43983</v>
      </c>
      <c r="W31" s="25">
        <v>43980</v>
      </c>
      <c r="X31" s="25">
        <v>43979</v>
      </c>
      <c r="Y31" s="25">
        <v>43978</v>
      </c>
      <c r="Z31" s="25">
        <v>43977</v>
      </c>
      <c r="AA31" s="25">
        <v>43973</v>
      </c>
      <c r="AB31" s="25">
        <v>43972</v>
      </c>
      <c r="AC31" s="25">
        <v>43971</v>
      </c>
      <c r="AD31" s="25">
        <v>43970</v>
      </c>
      <c r="AE31" s="25">
        <v>43969</v>
      </c>
      <c r="AF31" s="25">
        <v>43966</v>
      </c>
      <c r="AG31" s="25">
        <v>43965</v>
      </c>
      <c r="AH31" s="25">
        <v>43964</v>
      </c>
      <c r="AI31" s="25">
        <v>43963</v>
      </c>
      <c r="AJ31" s="25">
        <v>43962</v>
      </c>
      <c r="AK31" s="25">
        <v>43958</v>
      </c>
      <c r="AL31" s="25">
        <v>43957</v>
      </c>
      <c r="AM31" s="25">
        <v>43956</v>
      </c>
      <c r="AN31" s="25">
        <v>43955</v>
      </c>
      <c r="AO31" s="25">
        <v>43952</v>
      </c>
      <c r="AP31" s="25">
        <v>43951</v>
      </c>
      <c r="AQ31" s="25">
        <v>43950</v>
      </c>
      <c r="AR31" s="25">
        <v>43949</v>
      </c>
      <c r="AS31" s="25">
        <v>43948</v>
      </c>
      <c r="AT31" s="25">
        <v>43945</v>
      </c>
      <c r="AU31" s="25">
        <v>43944</v>
      </c>
      <c r="AV31" s="25">
        <v>43943</v>
      </c>
      <c r="AW31" s="25">
        <v>43942</v>
      </c>
      <c r="AX31" s="25">
        <v>43941</v>
      </c>
      <c r="AY31" s="25">
        <v>43938</v>
      </c>
      <c r="AZ31" s="25">
        <v>43937</v>
      </c>
      <c r="BA31" s="25">
        <v>43936</v>
      </c>
      <c r="BB31" s="25">
        <v>43935</v>
      </c>
      <c r="BC31" s="25">
        <v>43930</v>
      </c>
      <c r="BD31" s="25">
        <v>43929</v>
      </c>
      <c r="BE31" s="25">
        <v>43928</v>
      </c>
      <c r="BF31" s="25">
        <v>43927</v>
      </c>
      <c r="BG31" s="25">
        <v>43924</v>
      </c>
      <c r="BH31" s="25">
        <v>43923</v>
      </c>
      <c r="BI31" s="25">
        <v>43922</v>
      </c>
      <c r="BJ31" s="25">
        <v>43921</v>
      </c>
      <c r="BK31" s="25">
        <v>43920</v>
      </c>
      <c r="BL31" s="25">
        <v>43917</v>
      </c>
      <c r="BM31" s="25">
        <v>43916</v>
      </c>
      <c r="BN31" s="25">
        <v>43915</v>
      </c>
      <c r="BO31" s="25">
        <v>43914</v>
      </c>
      <c r="BP31" s="25">
        <v>43913</v>
      </c>
      <c r="BQ31" s="25">
        <v>43910</v>
      </c>
      <c r="BR31" s="25">
        <v>43909</v>
      </c>
      <c r="BS31" s="25">
        <v>43908</v>
      </c>
      <c r="BT31" s="25">
        <v>43907</v>
      </c>
      <c r="BU31" s="25">
        <v>43906</v>
      </c>
      <c r="BV31" s="25">
        <v>43903</v>
      </c>
      <c r="BW31" s="25">
        <v>43902</v>
      </c>
      <c r="BX31" s="25">
        <v>43901</v>
      </c>
      <c r="BY31" s="25">
        <v>43900</v>
      </c>
      <c r="BZ31" s="25">
        <v>43899</v>
      </c>
      <c r="CA31" s="25">
        <v>43896</v>
      </c>
      <c r="CB31" s="25">
        <v>43895</v>
      </c>
      <c r="CC31" s="25">
        <v>43894</v>
      </c>
      <c r="CD31" s="25">
        <v>43893</v>
      </c>
      <c r="CE31" s="25">
        <v>43892</v>
      </c>
      <c r="CF31" s="25">
        <v>43889</v>
      </c>
      <c r="CG31" s="25">
        <v>43888</v>
      </c>
      <c r="CH31" s="25">
        <v>43887</v>
      </c>
      <c r="CI31" s="25">
        <v>43886</v>
      </c>
      <c r="CJ31" s="25">
        <v>43885</v>
      </c>
      <c r="CK31" s="25">
        <v>43882</v>
      </c>
      <c r="CL31" s="25">
        <v>43881</v>
      </c>
      <c r="CM31" s="25">
        <v>43880</v>
      </c>
      <c r="CN31" s="25">
        <v>43879</v>
      </c>
      <c r="CO31" s="25">
        <v>43878</v>
      </c>
      <c r="CP31" s="25">
        <v>43875</v>
      </c>
      <c r="CQ31" s="25">
        <v>43874</v>
      </c>
      <c r="CR31" s="25">
        <v>43873</v>
      </c>
      <c r="CS31" s="25">
        <v>43872</v>
      </c>
      <c r="CT31" s="25">
        <v>43871</v>
      </c>
      <c r="CU31" s="25">
        <v>43868</v>
      </c>
      <c r="CV31" s="25">
        <v>43867</v>
      </c>
      <c r="CW31" s="25">
        <v>43866</v>
      </c>
      <c r="CX31" s="25">
        <v>43865</v>
      </c>
      <c r="CY31" s="25">
        <v>43864</v>
      </c>
      <c r="CZ31" s="25">
        <v>43861</v>
      </c>
      <c r="DA31" s="25">
        <v>43860</v>
      </c>
      <c r="DB31" s="25">
        <v>43859</v>
      </c>
      <c r="DC31" s="25">
        <v>43858</v>
      </c>
      <c r="DD31" s="25">
        <v>43857</v>
      </c>
      <c r="DE31" s="25">
        <v>43854</v>
      </c>
      <c r="DF31" s="25">
        <v>43853</v>
      </c>
      <c r="DG31" s="25">
        <v>43852</v>
      </c>
      <c r="DH31" s="25">
        <v>43851</v>
      </c>
      <c r="DI31" s="25">
        <v>43850</v>
      </c>
      <c r="DJ31" s="25">
        <v>43847</v>
      </c>
      <c r="DK31" s="25">
        <v>43846</v>
      </c>
      <c r="DL31" s="25">
        <v>43845</v>
      </c>
      <c r="DM31" s="25">
        <v>43844</v>
      </c>
      <c r="DN31" s="25">
        <v>43843</v>
      </c>
      <c r="DO31" s="25">
        <v>43840</v>
      </c>
      <c r="DP31" s="25">
        <v>43839</v>
      </c>
      <c r="DQ31" s="25">
        <v>43838</v>
      </c>
      <c r="DR31" s="25">
        <v>43837</v>
      </c>
      <c r="DS31" s="25">
        <v>43836</v>
      </c>
      <c r="DT31" s="25">
        <v>43833</v>
      </c>
      <c r="DU31" s="25">
        <v>43832</v>
      </c>
      <c r="DV31" s="25">
        <v>43830</v>
      </c>
      <c r="DW31" s="25">
        <v>43829</v>
      </c>
      <c r="DX31" s="25">
        <v>43826</v>
      </c>
      <c r="DY31" s="25">
        <v>43823</v>
      </c>
      <c r="DZ31" s="25">
        <v>43822</v>
      </c>
      <c r="EA31" s="25">
        <v>43819</v>
      </c>
      <c r="EB31" s="25">
        <v>43818</v>
      </c>
      <c r="EC31" s="25">
        <v>43817</v>
      </c>
      <c r="ED31" s="25">
        <v>43816</v>
      </c>
      <c r="EE31" s="25">
        <v>43815</v>
      </c>
      <c r="EF31" s="25">
        <v>43812</v>
      </c>
      <c r="EG31" s="25">
        <v>43811</v>
      </c>
      <c r="EH31" s="25">
        <v>43810</v>
      </c>
      <c r="EI31" s="25">
        <v>43809</v>
      </c>
      <c r="EJ31" s="25">
        <v>43808</v>
      </c>
      <c r="EK31" s="25">
        <v>43805</v>
      </c>
      <c r="EL31" s="25">
        <v>43804</v>
      </c>
      <c r="EM31" s="25">
        <v>43803</v>
      </c>
      <c r="EN31" s="25">
        <v>43802</v>
      </c>
      <c r="EO31" s="25">
        <v>43801</v>
      </c>
      <c r="EP31" s="25">
        <v>43798</v>
      </c>
      <c r="EQ31" s="25">
        <v>43797</v>
      </c>
      <c r="ER31" s="25">
        <v>43796</v>
      </c>
      <c r="ES31" s="25">
        <v>43795</v>
      </c>
      <c r="ET31" s="25">
        <v>43794</v>
      </c>
      <c r="EU31" s="25">
        <v>43791</v>
      </c>
      <c r="EV31" s="25">
        <v>43790</v>
      </c>
      <c r="EW31" s="25">
        <v>43789</v>
      </c>
      <c r="EX31" s="25">
        <v>43788</v>
      </c>
      <c r="EY31" s="25">
        <v>43787</v>
      </c>
      <c r="EZ31" s="25">
        <v>43784</v>
      </c>
      <c r="FA31" s="25">
        <v>43783</v>
      </c>
      <c r="FB31" s="25">
        <v>43782</v>
      </c>
      <c r="FC31" s="25">
        <v>43781</v>
      </c>
      <c r="FD31" s="25">
        <v>43780</v>
      </c>
      <c r="FE31" s="25">
        <v>43777</v>
      </c>
      <c r="FF31" s="25">
        <v>43776</v>
      </c>
      <c r="FG31" s="25">
        <v>43775</v>
      </c>
      <c r="FH31" s="25">
        <v>43774</v>
      </c>
      <c r="FI31" s="25">
        <v>43773</v>
      </c>
      <c r="FJ31" s="25">
        <v>43770</v>
      </c>
      <c r="FK31" s="25">
        <v>43769</v>
      </c>
      <c r="FL31" s="25">
        <v>43768</v>
      </c>
      <c r="FM31" s="25">
        <v>43767</v>
      </c>
      <c r="FN31" s="25">
        <v>43766</v>
      </c>
      <c r="FO31" s="25">
        <v>43763</v>
      </c>
      <c r="FP31" s="25">
        <v>43762</v>
      </c>
      <c r="FQ31" s="25">
        <v>43761</v>
      </c>
      <c r="FR31" s="25">
        <v>43760</v>
      </c>
      <c r="FS31" s="25">
        <v>43759</v>
      </c>
      <c r="FT31" s="25">
        <v>43756</v>
      </c>
      <c r="FU31" s="25">
        <v>43755</v>
      </c>
      <c r="FV31" s="25">
        <v>43754</v>
      </c>
      <c r="FW31" s="25">
        <v>43753</v>
      </c>
      <c r="FX31" s="25">
        <v>43752</v>
      </c>
      <c r="FY31" s="25">
        <v>43749</v>
      </c>
      <c r="FZ31" s="25">
        <v>43748</v>
      </c>
      <c r="GA31" s="25">
        <v>43747</v>
      </c>
      <c r="GB31" s="25">
        <v>43746</v>
      </c>
      <c r="GC31" s="25">
        <v>43745</v>
      </c>
      <c r="GD31" s="25">
        <v>43742</v>
      </c>
      <c r="GE31" s="25">
        <v>43741</v>
      </c>
      <c r="GF31" s="25">
        <v>43740</v>
      </c>
      <c r="GG31" s="25">
        <v>43739</v>
      </c>
      <c r="GH31" s="25">
        <v>43738</v>
      </c>
      <c r="GI31" s="25">
        <v>43735</v>
      </c>
      <c r="GJ31" s="25">
        <v>43734</v>
      </c>
      <c r="GK31" s="25">
        <v>43733</v>
      </c>
      <c r="GL31" s="25">
        <v>43732</v>
      </c>
      <c r="GM31" s="25">
        <v>43731</v>
      </c>
      <c r="GN31" s="25">
        <v>43728</v>
      </c>
      <c r="GO31" s="25">
        <v>43727</v>
      </c>
      <c r="GP31" s="25">
        <v>43726</v>
      </c>
      <c r="GQ31" s="25">
        <v>43725</v>
      </c>
      <c r="GR31" s="25">
        <v>43724</v>
      </c>
      <c r="GS31" s="25">
        <v>43721</v>
      </c>
      <c r="GT31" s="25">
        <v>43720</v>
      </c>
      <c r="GU31" s="25">
        <v>43719</v>
      </c>
      <c r="GV31" s="25">
        <v>43718</v>
      </c>
      <c r="GW31" s="25">
        <v>43717</v>
      </c>
      <c r="GX31" s="25">
        <v>43714</v>
      </c>
      <c r="GY31" s="25">
        <v>43713</v>
      </c>
      <c r="GZ31" s="25">
        <v>43712</v>
      </c>
      <c r="HA31" s="25">
        <v>43711</v>
      </c>
      <c r="HB31" s="25">
        <v>43710</v>
      </c>
      <c r="HC31" s="25">
        <v>43707</v>
      </c>
      <c r="HD31" s="25">
        <v>43706</v>
      </c>
      <c r="HE31" s="25">
        <v>43705</v>
      </c>
      <c r="HF31" s="25">
        <v>43704</v>
      </c>
      <c r="HG31" s="25">
        <v>43700</v>
      </c>
      <c r="HH31" s="25">
        <v>43699</v>
      </c>
      <c r="HI31" s="25">
        <v>43698</v>
      </c>
      <c r="HJ31" s="25">
        <v>43697</v>
      </c>
      <c r="HK31" s="25">
        <v>43696</v>
      </c>
      <c r="HL31" s="25">
        <v>43693</v>
      </c>
      <c r="HM31" s="25">
        <v>43692</v>
      </c>
      <c r="HN31" s="25">
        <v>43691</v>
      </c>
      <c r="HO31" s="25">
        <v>43690</v>
      </c>
      <c r="HP31" s="25">
        <v>43689</v>
      </c>
      <c r="HQ31" s="25">
        <v>43686</v>
      </c>
      <c r="HR31" s="25">
        <v>43685</v>
      </c>
      <c r="HS31" s="25">
        <v>43684</v>
      </c>
      <c r="HT31" s="25">
        <v>43683</v>
      </c>
      <c r="HU31" s="25">
        <v>43682</v>
      </c>
      <c r="HV31" s="25">
        <v>43679</v>
      </c>
      <c r="HW31" s="25">
        <v>43678</v>
      </c>
      <c r="HX31" s="25">
        <v>43677</v>
      </c>
      <c r="HY31" s="25">
        <v>43676</v>
      </c>
      <c r="HZ31" s="25">
        <v>43675</v>
      </c>
      <c r="IA31" s="25">
        <v>43672</v>
      </c>
      <c r="IB31" s="25">
        <v>43671</v>
      </c>
      <c r="IC31" s="25">
        <v>43670</v>
      </c>
      <c r="ID31" s="25">
        <v>43669</v>
      </c>
      <c r="IE31" s="25">
        <v>43668</v>
      </c>
      <c r="IF31" s="25">
        <v>43665</v>
      </c>
      <c r="IG31" s="25">
        <v>43664</v>
      </c>
      <c r="IH31" s="25">
        <v>43663</v>
      </c>
      <c r="II31" s="25">
        <v>43662</v>
      </c>
      <c r="IJ31" s="25">
        <v>43661</v>
      </c>
      <c r="IK31" s="25">
        <v>43658</v>
      </c>
      <c r="IL31" s="25">
        <v>43657</v>
      </c>
      <c r="IM31" s="25">
        <v>43656</v>
      </c>
      <c r="IN31" s="25">
        <v>43655</v>
      </c>
      <c r="IO31" s="25">
        <v>43654</v>
      </c>
      <c r="IP31" s="25">
        <v>43651</v>
      </c>
      <c r="IQ31" s="25">
        <v>43650</v>
      </c>
      <c r="IR31" s="25">
        <v>43649</v>
      </c>
      <c r="IS31" s="25">
        <v>43648</v>
      </c>
      <c r="IT31" s="25">
        <v>43647</v>
      </c>
      <c r="IU31" s="25">
        <v>43644</v>
      </c>
      <c r="IV31" s="25">
        <v>43643</v>
      </c>
      <c r="IW31" s="25">
        <v>43642</v>
      </c>
      <c r="IX31" s="25">
        <v>43641</v>
      </c>
      <c r="IY31" s="25">
        <v>43640</v>
      </c>
      <c r="IZ31" s="25">
        <v>43637</v>
      </c>
      <c r="JA31" s="25">
        <v>43636</v>
      </c>
      <c r="JB31" s="25">
        <v>43635</v>
      </c>
      <c r="JC31" s="25">
        <v>43634</v>
      </c>
      <c r="JD31" s="25">
        <v>43633</v>
      </c>
      <c r="JE31" s="25">
        <v>43630</v>
      </c>
      <c r="JF31" s="25">
        <v>43629</v>
      </c>
      <c r="JG31" s="25">
        <v>43628</v>
      </c>
      <c r="JH31" s="25">
        <v>43627</v>
      </c>
      <c r="JI31" s="25">
        <v>43626</v>
      </c>
      <c r="JJ31" s="25">
        <v>43623</v>
      </c>
      <c r="JK31" s="25">
        <v>43622</v>
      </c>
      <c r="JL31" s="25">
        <v>43621</v>
      </c>
      <c r="JM31" s="25">
        <v>43620</v>
      </c>
      <c r="JN31" s="25">
        <v>43619</v>
      </c>
      <c r="JO31" s="25">
        <v>43616</v>
      </c>
      <c r="JP31" s="25">
        <v>43615</v>
      </c>
      <c r="JQ31" s="25">
        <v>43614</v>
      </c>
      <c r="JR31" s="25">
        <v>43613</v>
      </c>
      <c r="JS31" s="25">
        <v>43609</v>
      </c>
      <c r="JT31" s="25">
        <v>43608</v>
      </c>
      <c r="JU31" s="25">
        <v>43607</v>
      </c>
      <c r="JV31" s="25">
        <v>43606</v>
      </c>
      <c r="JW31" s="25">
        <v>43605</v>
      </c>
      <c r="JX31" s="25">
        <v>43602</v>
      </c>
      <c r="JY31" s="25">
        <v>43601</v>
      </c>
      <c r="JZ31" s="25">
        <v>43600</v>
      </c>
      <c r="KA31" s="25">
        <v>43599</v>
      </c>
      <c r="KB31" s="25">
        <v>43598</v>
      </c>
      <c r="KC31" s="25">
        <v>43595</v>
      </c>
      <c r="KD31" s="25">
        <v>43594</v>
      </c>
      <c r="KE31" s="25">
        <v>43593</v>
      </c>
      <c r="KF31" s="25">
        <v>43592</v>
      </c>
      <c r="KG31" s="25">
        <v>43588</v>
      </c>
      <c r="KH31" s="25">
        <v>43587</v>
      </c>
      <c r="KI31" s="25">
        <v>43586</v>
      </c>
      <c r="KJ31" s="25">
        <v>43585</v>
      </c>
      <c r="KK31" s="25">
        <v>43584</v>
      </c>
      <c r="KL31" s="25">
        <v>43581</v>
      </c>
      <c r="KM31" s="25">
        <v>43580</v>
      </c>
      <c r="KN31" s="25">
        <v>43579</v>
      </c>
      <c r="KO31" s="25">
        <v>43578</v>
      </c>
      <c r="KP31" s="25">
        <v>43573</v>
      </c>
      <c r="KQ31" s="25">
        <v>43572</v>
      </c>
      <c r="KR31" s="25">
        <v>43571</v>
      </c>
      <c r="KS31" s="25">
        <v>43570</v>
      </c>
      <c r="KT31" s="25">
        <v>43567</v>
      </c>
      <c r="KU31" s="25">
        <v>43566</v>
      </c>
      <c r="KV31" s="25">
        <v>43565</v>
      </c>
      <c r="KW31" s="25">
        <v>43564</v>
      </c>
      <c r="KX31" s="25">
        <v>43563</v>
      </c>
      <c r="KY31" s="25">
        <v>43560</v>
      </c>
      <c r="KZ31" s="25">
        <v>43559</v>
      </c>
      <c r="LA31" s="25">
        <v>43558</v>
      </c>
      <c r="LB31" s="25">
        <v>43557</v>
      </c>
      <c r="LC31" s="25">
        <v>43556</v>
      </c>
      <c r="LD31" s="25">
        <v>43553</v>
      </c>
      <c r="LE31" s="25">
        <v>43552</v>
      </c>
      <c r="LF31" s="25">
        <v>43551</v>
      </c>
      <c r="LG31" s="25">
        <v>43550</v>
      </c>
      <c r="LH31" s="25">
        <v>43549</v>
      </c>
      <c r="LI31" s="25">
        <v>43546</v>
      </c>
      <c r="LJ31" s="25">
        <v>43545</v>
      </c>
      <c r="LK31" s="25">
        <v>43544</v>
      </c>
      <c r="LL31" s="25">
        <v>43543</v>
      </c>
      <c r="LM31" s="25">
        <v>43542</v>
      </c>
      <c r="LN31" s="25">
        <v>43539</v>
      </c>
      <c r="LO31" s="25">
        <v>43538</v>
      </c>
      <c r="LP31" s="25">
        <v>43537</v>
      </c>
      <c r="LQ31" s="25">
        <v>43536</v>
      </c>
      <c r="LR31" s="25">
        <v>43535</v>
      </c>
      <c r="LS31" s="25">
        <v>43532</v>
      </c>
      <c r="LT31" s="25">
        <v>43531</v>
      </c>
      <c r="LU31" s="25">
        <v>43530</v>
      </c>
      <c r="LV31" s="25">
        <v>43529</v>
      </c>
      <c r="LW31" s="25">
        <v>43528</v>
      </c>
      <c r="LX31" s="25">
        <v>43525</v>
      </c>
      <c r="LY31" s="25">
        <v>43524</v>
      </c>
      <c r="LZ31" s="25">
        <v>43523</v>
      </c>
      <c r="MA31" s="25">
        <v>43522</v>
      </c>
      <c r="MB31" s="25">
        <v>43521</v>
      </c>
      <c r="MC31" s="25">
        <v>43518</v>
      </c>
      <c r="MD31" s="25">
        <v>43517</v>
      </c>
      <c r="ME31" s="25">
        <v>43516</v>
      </c>
      <c r="MF31" s="25">
        <v>43515</v>
      </c>
      <c r="MG31" s="25">
        <v>43514</v>
      </c>
      <c r="MH31" s="25">
        <v>43511</v>
      </c>
      <c r="MI31" s="25">
        <v>43510</v>
      </c>
      <c r="MJ31" s="25">
        <v>43509</v>
      </c>
      <c r="MK31" s="25">
        <v>43508</v>
      </c>
      <c r="ML31" s="25">
        <v>43507</v>
      </c>
      <c r="MM31" s="25">
        <v>43504</v>
      </c>
      <c r="MN31" s="25">
        <v>43503</v>
      </c>
      <c r="MO31" s="25">
        <v>43502</v>
      </c>
      <c r="MP31" s="25">
        <v>43501</v>
      </c>
      <c r="MQ31" s="25">
        <v>43500</v>
      </c>
      <c r="MR31" s="25">
        <v>43497</v>
      </c>
      <c r="MS31" s="25">
        <v>43496</v>
      </c>
      <c r="MT31" s="25">
        <v>43495</v>
      </c>
      <c r="MU31" s="25">
        <v>43494</v>
      </c>
      <c r="MV31" s="25">
        <v>43493</v>
      </c>
      <c r="MW31" s="25">
        <v>43490</v>
      </c>
      <c r="MX31" s="25">
        <v>43489</v>
      </c>
      <c r="MY31" s="25">
        <v>43488</v>
      </c>
      <c r="MZ31" s="25">
        <v>43487</v>
      </c>
      <c r="NA31" s="25">
        <v>43486</v>
      </c>
      <c r="NB31" s="25">
        <v>43483</v>
      </c>
      <c r="NC31" s="25">
        <v>43482</v>
      </c>
      <c r="ND31" s="25">
        <v>43481</v>
      </c>
      <c r="NE31" s="25">
        <v>43480</v>
      </c>
      <c r="NF31" s="25">
        <v>43479</v>
      </c>
      <c r="NG31" s="25">
        <v>43476</v>
      </c>
      <c r="NH31" s="25">
        <v>43475</v>
      </c>
      <c r="NI31" s="25">
        <v>43474</v>
      </c>
      <c r="NJ31" s="25">
        <v>43473</v>
      </c>
      <c r="NK31" s="25">
        <v>43472</v>
      </c>
      <c r="NL31" s="25">
        <v>43469</v>
      </c>
      <c r="NM31" s="25">
        <v>43468</v>
      </c>
      <c r="NN31" s="25">
        <v>43467</v>
      </c>
      <c r="NO31" s="25">
        <v>43465</v>
      </c>
      <c r="NP31" s="25">
        <v>43462</v>
      </c>
      <c r="NQ31" s="25">
        <v>43461</v>
      </c>
      <c r="NR31" s="25">
        <v>43458</v>
      </c>
      <c r="NS31" s="25">
        <v>43455</v>
      </c>
      <c r="NT31" s="25">
        <v>43454</v>
      </c>
      <c r="NU31" s="25">
        <v>43453</v>
      </c>
      <c r="NV31" s="25">
        <v>43452</v>
      </c>
      <c r="NW31" s="25">
        <v>43451</v>
      </c>
      <c r="NX31" s="25">
        <v>43448</v>
      </c>
      <c r="NY31" s="25">
        <v>43447</v>
      </c>
      <c r="NZ31" s="25">
        <v>43446</v>
      </c>
      <c r="OA31" s="25">
        <v>43445</v>
      </c>
      <c r="OB31" s="25">
        <v>43444</v>
      </c>
      <c r="OC31" s="25">
        <v>43441</v>
      </c>
      <c r="OD31" s="25">
        <v>43440</v>
      </c>
      <c r="OE31" s="25">
        <v>43439</v>
      </c>
      <c r="OF31" s="25">
        <v>43438</v>
      </c>
      <c r="OG31" s="25">
        <v>43437</v>
      </c>
      <c r="OH31" s="25">
        <v>43434</v>
      </c>
      <c r="OI31" s="25">
        <v>43433</v>
      </c>
      <c r="OJ31" s="25">
        <v>43432</v>
      </c>
      <c r="OK31" s="25">
        <v>43431</v>
      </c>
      <c r="OL31" s="25">
        <v>43430</v>
      </c>
      <c r="OM31" s="25">
        <v>43427</v>
      </c>
      <c r="ON31" s="25">
        <v>43426</v>
      </c>
      <c r="OO31" s="25">
        <v>43425</v>
      </c>
      <c r="OP31" s="25">
        <v>43424</v>
      </c>
      <c r="OQ31" s="25">
        <v>43423</v>
      </c>
      <c r="OR31" s="25">
        <v>43420</v>
      </c>
      <c r="OS31" s="25">
        <v>43419</v>
      </c>
      <c r="OT31" s="25">
        <v>43418</v>
      </c>
      <c r="OU31" s="25">
        <v>43417</v>
      </c>
      <c r="OV31" s="25">
        <v>43416</v>
      </c>
      <c r="OW31" s="25">
        <v>43413</v>
      </c>
      <c r="OX31" s="25">
        <v>43412</v>
      </c>
      <c r="OY31" s="25">
        <v>43411</v>
      </c>
      <c r="OZ31" s="25">
        <v>43410</v>
      </c>
      <c r="PA31" s="25">
        <v>43409</v>
      </c>
      <c r="PB31" s="25">
        <v>43406</v>
      </c>
      <c r="PC31" s="25">
        <v>43405</v>
      </c>
      <c r="PD31" s="25">
        <v>43404</v>
      </c>
      <c r="PE31" s="25">
        <v>43403</v>
      </c>
      <c r="PF31" s="25">
        <v>43402</v>
      </c>
      <c r="PG31" s="25">
        <v>43399</v>
      </c>
      <c r="PH31" s="25">
        <v>43398</v>
      </c>
      <c r="PI31" s="25">
        <v>43397</v>
      </c>
      <c r="PJ31" s="25">
        <v>43396</v>
      </c>
      <c r="PK31" s="25">
        <v>43395</v>
      </c>
      <c r="PL31" s="25">
        <v>43392</v>
      </c>
      <c r="PM31" s="25">
        <v>43391</v>
      </c>
      <c r="PN31" s="25">
        <v>43390</v>
      </c>
      <c r="PO31" s="25">
        <v>43389</v>
      </c>
      <c r="PP31" s="25">
        <v>43388</v>
      </c>
      <c r="PQ31" s="25">
        <v>43385</v>
      </c>
      <c r="PR31" s="25">
        <v>43384</v>
      </c>
      <c r="PS31" s="25">
        <v>43383</v>
      </c>
      <c r="PT31" s="25">
        <v>43382</v>
      </c>
      <c r="PU31" s="25">
        <v>43381</v>
      </c>
      <c r="PV31" s="25">
        <v>43378</v>
      </c>
      <c r="PW31" s="25">
        <v>43377</v>
      </c>
      <c r="PX31" s="25">
        <v>43376</v>
      </c>
      <c r="PY31" s="25">
        <v>43375</v>
      </c>
      <c r="PZ31" s="25">
        <v>43374</v>
      </c>
      <c r="QA31" s="25">
        <v>43371</v>
      </c>
      <c r="QB31" s="25">
        <v>43370</v>
      </c>
      <c r="QC31" s="25">
        <v>43369</v>
      </c>
      <c r="QD31" s="25">
        <v>43368</v>
      </c>
      <c r="QE31" s="25">
        <v>43367</v>
      </c>
      <c r="QF31" s="25">
        <v>43364</v>
      </c>
      <c r="QG31" s="25">
        <v>43363</v>
      </c>
      <c r="QH31" s="25">
        <v>43362</v>
      </c>
      <c r="QI31" s="25">
        <v>43361</v>
      </c>
      <c r="QJ31" s="25">
        <v>43360</v>
      </c>
      <c r="QK31" s="25">
        <v>43357</v>
      </c>
      <c r="QL31" s="25">
        <v>43356</v>
      </c>
      <c r="QM31" s="25">
        <v>43355</v>
      </c>
      <c r="QN31" s="25">
        <v>43354</v>
      </c>
      <c r="QO31" s="25">
        <v>43353</v>
      </c>
      <c r="QP31" s="25">
        <v>43350</v>
      </c>
      <c r="QQ31" s="25">
        <v>43349</v>
      </c>
      <c r="QR31" s="25">
        <v>43348</v>
      </c>
      <c r="QS31" s="25">
        <v>43347</v>
      </c>
      <c r="QT31" s="25">
        <v>43346</v>
      </c>
      <c r="QU31" s="25">
        <v>43343</v>
      </c>
      <c r="QV31" s="25">
        <v>43342</v>
      </c>
      <c r="QW31" s="25">
        <v>43341</v>
      </c>
      <c r="QX31" s="25">
        <v>43340</v>
      </c>
      <c r="QY31" s="25">
        <v>43336</v>
      </c>
      <c r="QZ31" s="25">
        <v>43335</v>
      </c>
      <c r="RA31" s="25">
        <v>43334</v>
      </c>
      <c r="RB31" s="25">
        <v>43333</v>
      </c>
      <c r="RC31" s="25">
        <v>43332</v>
      </c>
      <c r="RD31" s="25">
        <v>43329</v>
      </c>
      <c r="RE31" s="25">
        <v>43328</v>
      </c>
      <c r="RF31" s="25">
        <v>43327</v>
      </c>
      <c r="RG31" s="25">
        <v>43326</v>
      </c>
      <c r="RH31" s="25">
        <v>43325</v>
      </c>
      <c r="RI31" s="25">
        <v>43322</v>
      </c>
      <c r="RJ31" s="25">
        <v>43321</v>
      </c>
      <c r="RK31" s="25">
        <v>43320</v>
      </c>
      <c r="RL31" s="25">
        <v>43319</v>
      </c>
      <c r="RM31" s="25">
        <v>43318</v>
      </c>
      <c r="RN31" s="25">
        <v>43315</v>
      </c>
      <c r="RO31" s="25">
        <v>43314</v>
      </c>
      <c r="RP31" s="25">
        <v>43313</v>
      </c>
      <c r="RQ31" s="25">
        <v>43312</v>
      </c>
      <c r="RR31" s="25">
        <v>43311</v>
      </c>
      <c r="RS31" s="25">
        <v>43308</v>
      </c>
      <c r="RT31" s="25">
        <v>43307</v>
      </c>
      <c r="RU31" s="25">
        <v>43306</v>
      </c>
      <c r="RV31" s="25">
        <v>43305</v>
      </c>
      <c r="RW31" s="25">
        <v>43304</v>
      </c>
      <c r="RX31" s="25">
        <v>43301</v>
      </c>
      <c r="RY31" s="25">
        <v>43300</v>
      </c>
      <c r="RZ31" s="25">
        <v>43299</v>
      </c>
      <c r="SA31" s="25">
        <v>43298</v>
      </c>
      <c r="SB31" s="25">
        <v>43297</v>
      </c>
      <c r="SC31" s="25">
        <v>43294</v>
      </c>
      <c r="SD31" s="25">
        <v>43293</v>
      </c>
      <c r="SE31" s="25">
        <v>43292</v>
      </c>
      <c r="SF31" s="25">
        <v>43291</v>
      </c>
      <c r="SG31" s="25">
        <v>43290</v>
      </c>
      <c r="SH31" s="25">
        <v>43287</v>
      </c>
      <c r="SI31" s="25">
        <v>43286</v>
      </c>
      <c r="SJ31" s="25">
        <v>43285</v>
      </c>
      <c r="SK31" s="25">
        <v>43284</v>
      </c>
      <c r="SL31" s="25">
        <v>43283</v>
      </c>
      <c r="SM31" s="25">
        <v>43280</v>
      </c>
      <c r="SN31" s="25">
        <v>43279</v>
      </c>
      <c r="SO31" s="25">
        <v>43278</v>
      </c>
      <c r="SP31" s="25">
        <v>43277</v>
      </c>
      <c r="SQ31" s="25">
        <v>43276</v>
      </c>
      <c r="SR31" s="25"/>
      <c r="SS31" s="25"/>
    </row>
    <row r="32" spans="1:515" s="5" customFormat="1" x14ac:dyDescent="0.25">
      <c r="A32" s="5">
        <v>1</v>
      </c>
      <c r="B32" s="11" t="str">
        <f ca="1">L8</f>
        <v>TELEFO 3 3/4 PERP nc-22</v>
      </c>
      <c r="C32" s="5">
        <f ca="1">_xlfn.XMATCH(B32,bonds[unique lookup])</f>
        <v>69</v>
      </c>
      <c r="D32" s="5" t="str" cm="1">
        <f t="array" aca="1" ref="D32" ca="1">INDEX(bonds[ID_ISIN],C32)&amp;" Corp"</f>
        <v>XS1490960942 Corp</v>
      </c>
      <c r="E32" s="32" cm="1">
        <f t="array" aca="1" ref="E32" ca="1">_xll.BDP(D32,E$31)*1</f>
        <v>44635</v>
      </c>
      <c r="F32" s="18">
        <f ca="1">_xll.BDH(D32,$B$29,"-2AY",,"Dates=H","Fill=C","Sort=R","Dir=H","cols=510;rows=1")</f>
        <v>335.44400000000002</v>
      </c>
      <c r="G32" s="18">
        <v>333.73599999999999</v>
      </c>
      <c r="H32" s="18">
        <v>347.46800000000002</v>
      </c>
      <c r="I32" s="18">
        <v>354.22699999999998</v>
      </c>
      <c r="J32" s="18">
        <v>365.10300000000001</v>
      </c>
      <c r="K32" s="18">
        <v>377.87900000000002</v>
      </c>
      <c r="L32" s="18">
        <v>386.73899999999998</v>
      </c>
      <c r="M32" s="18">
        <v>388.82900000000001</v>
      </c>
      <c r="N32" s="18">
        <v>387.12799999999999</v>
      </c>
      <c r="O32" s="18">
        <v>380.81299999999999</v>
      </c>
      <c r="P32" s="18">
        <v>377.64100000000002</v>
      </c>
      <c r="Q32" s="18">
        <v>383.62599999999998</v>
      </c>
      <c r="R32" s="18">
        <v>379.27</v>
      </c>
      <c r="S32" s="18">
        <v>381.197</v>
      </c>
      <c r="T32" s="18">
        <v>366.41199999999998</v>
      </c>
      <c r="U32" s="18">
        <v>357.81299999999999</v>
      </c>
      <c r="V32" s="18">
        <v>397.79599999999999</v>
      </c>
      <c r="W32" s="18">
        <v>386.17599999999999</v>
      </c>
      <c r="X32" s="18">
        <v>392.38099999999997</v>
      </c>
      <c r="Y32" s="18">
        <v>347.80700000000002</v>
      </c>
      <c r="Z32" s="18">
        <v>312.59500000000003</v>
      </c>
      <c r="AA32" s="18">
        <v>277.99299999999999</v>
      </c>
      <c r="AB32" s="18">
        <v>300.822</v>
      </c>
      <c r="AC32" s="18">
        <v>332.404</v>
      </c>
      <c r="AD32" s="18">
        <v>342.15800000000002</v>
      </c>
      <c r="AE32" s="18">
        <v>364.85500000000002</v>
      </c>
      <c r="AF32" s="18">
        <v>368.00799999999998</v>
      </c>
      <c r="AG32" s="18">
        <v>365.81299999999999</v>
      </c>
      <c r="AH32" s="18">
        <v>344.41199999999998</v>
      </c>
      <c r="AI32" s="18">
        <v>340.78</v>
      </c>
      <c r="AJ32" s="18">
        <v>352.512</v>
      </c>
      <c r="AK32" s="18">
        <v>334.33100000000002</v>
      </c>
      <c r="AL32" s="18">
        <v>377.21699999999998</v>
      </c>
      <c r="AM32" s="18">
        <v>374.37799999999999</v>
      </c>
      <c r="AN32" s="18">
        <v>377.03199999999998</v>
      </c>
      <c r="AO32" s="18">
        <v>388.05200000000002</v>
      </c>
      <c r="AP32" s="18">
        <v>412.99599999999998</v>
      </c>
      <c r="AQ32" s="18">
        <v>423.00799999999998</v>
      </c>
      <c r="AR32" s="18">
        <v>415.42500000000001</v>
      </c>
      <c r="AS32" s="18">
        <v>395.24400000000003</v>
      </c>
      <c r="AT32" s="18">
        <v>371.22899999999998</v>
      </c>
      <c r="AU32" s="18">
        <v>368.32799999999997</v>
      </c>
      <c r="AV32" s="18">
        <v>348.24299999999999</v>
      </c>
      <c r="AW32" s="18">
        <v>373.60199999999998</v>
      </c>
      <c r="AX32" s="18">
        <v>435.399</v>
      </c>
      <c r="AY32" s="18">
        <v>445.12400000000002</v>
      </c>
      <c r="AZ32" s="18">
        <v>455.99299999999999</v>
      </c>
      <c r="BA32" s="18">
        <v>399.75799999999998</v>
      </c>
      <c r="BB32" s="18">
        <v>389.17399999999998</v>
      </c>
      <c r="BC32" s="18">
        <v>375.56900000000002</v>
      </c>
      <c r="BD32" s="18">
        <v>370.47800000000001</v>
      </c>
      <c r="BE32" s="18">
        <v>389.69400000000002</v>
      </c>
      <c r="BF32" s="18">
        <v>395.34899999999999</v>
      </c>
      <c r="BG32" s="18">
        <v>403.45100000000002</v>
      </c>
      <c r="BH32" s="18">
        <v>400.81900000000002</v>
      </c>
      <c r="BI32" s="18">
        <v>370.56799999999998</v>
      </c>
      <c r="BJ32" s="18">
        <v>345.964</v>
      </c>
      <c r="BK32" s="18">
        <v>350.49799999999999</v>
      </c>
      <c r="BL32" s="18">
        <v>304.99299999999999</v>
      </c>
      <c r="BM32" s="18">
        <v>282.51600000000002</v>
      </c>
      <c r="BN32" s="18">
        <v>342.43</v>
      </c>
      <c r="BO32" s="18">
        <v>426.49200000000002</v>
      </c>
      <c r="BP32" s="18">
        <v>465.53100000000001</v>
      </c>
      <c r="BQ32" s="18">
        <v>520.178</v>
      </c>
      <c r="BR32" s="18">
        <v>528.42499999999995</v>
      </c>
      <c r="BS32" s="18">
        <v>523.06100000000004</v>
      </c>
      <c r="BT32" s="18">
        <v>528.57399999999996</v>
      </c>
      <c r="BU32" s="18">
        <v>528.72900000000004</v>
      </c>
      <c r="BV32" s="18">
        <v>540.47</v>
      </c>
      <c r="BW32" s="18">
        <v>534.19100000000003</v>
      </c>
      <c r="BX32" s="18">
        <v>587.22400000000005</v>
      </c>
      <c r="BY32" s="18">
        <v>613.00300000000004</v>
      </c>
      <c r="BZ32" s="18">
        <v>719.779</v>
      </c>
      <c r="CA32" s="18">
        <v>766.51099999999997</v>
      </c>
      <c r="CB32" s="18">
        <v>719.71400000000006</v>
      </c>
      <c r="CC32" s="18">
        <v>795.26599999999996</v>
      </c>
      <c r="CD32" s="18">
        <v>792.84699999999998</v>
      </c>
      <c r="CE32" s="18">
        <v>622.78499999999997</v>
      </c>
      <c r="CF32" s="18">
        <v>498.98</v>
      </c>
      <c r="CG32" s="18">
        <v>382.45299999999997</v>
      </c>
      <c r="CH32" s="18">
        <v>370.57499999999999</v>
      </c>
      <c r="CI32" s="18">
        <v>302.745</v>
      </c>
      <c r="CJ32" s="18">
        <v>294.35399999999998</v>
      </c>
      <c r="CK32" s="18">
        <v>313.267</v>
      </c>
      <c r="CL32" s="18">
        <v>227.84800000000001</v>
      </c>
      <c r="CM32" s="18">
        <v>191.85400000000001</v>
      </c>
      <c r="CN32" s="18">
        <v>176.733</v>
      </c>
      <c r="CO32" s="18">
        <v>182.148</v>
      </c>
      <c r="CP32" s="18">
        <v>203.55</v>
      </c>
      <c r="CQ32" s="18">
        <v>205.92400000000001</v>
      </c>
      <c r="CR32" s="18">
        <v>165.565</v>
      </c>
      <c r="CS32" s="18">
        <v>157.886</v>
      </c>
      <c r="CT32" s="18">
        <v>152.94300000000001</v>
      </c>
      <c r="CU32" s="18">
        <v>142.76900000000001</v>
      </c>
      <c r="CV32" s="18">
        <v>127.258</v>
      </c>
      <c r="CW32" s="18">
        <v>129.76400000000001</v>
      </c>
      <c r="CX32" s="18">
        <v>132.12700000000001</v>
      </c>
      <c r="CY32" s="18">
        <v>135.58099999999999</v>
      </c>
      <c r="CZ32" s="18">
        <v>136.214</v>
      </c>
      <c r="DA32" s="18">
        <v>138.41900000000001</v>
      </c>
      <c r="DB32" s="18">
        <v>139.42500000000001</v>
      </c>
      <c r="DC32" s="18">
        <v>138.27699999999999</v>
      </c>
      <c r="DD32" s="18">
        <v>139.74199999999999</v>
      </c>
      <c r="DE32" s="18">
        <v>143.702</v>
      </c>
      <c r="DF32" s="18">
        <v>137.67400000000001</v>
      </c>
      <c r="DG32" s="18">
        <v>136.55199999999999</v>
      </c>
      <c r="DH32" s="18">
        <v>139.87299999999999</v>
      </c>
      <c r="DI32" s="18">
        <v>142.45400000000001</v>
      </c>
      <c r="DJ32" s="18">
        <v>147.108</v>
      </c>
      <c r="DK32" s="18">
        <v>146.709</v>
      </c>
      <c r="DL32" s="18">
        <v>145.61500000000001</v>
      </c>
      <c r="DM32" s="18">
        <v>140.51300000000001</v>
      </c>
      <c r="DN32" s="18">
        <v>143.36000000000001</v>
      </c>
      <c r="DO32" s="18">
        <v>153.577</v>
      </c>
      <c r="DP32" s="18">
        <v>144.19900000000001</v>
      </c>
      <c r="DQ32" s="18">
        <v>140.47399999999999</v>
      </c>
      <c r="DR32" s="18">
        <v>136.09899999999999</v>
      </c>
      <c r="DS32" s="18">
        <v>136.255</v>
      </c>
      <c r="DT32" s="18">
        <v>134.67599999999999</v>
      </c>
      <c r="DU32" s="18">
        <v>140.101</v>
      </c>
      <c r="DV32" s="18">
        <v>143.99600000000001</v>
      </c>
      <c r="DW32" s="18">
        <v>146.12200000000001</v>
      </c>
      <c r="DX32" s="18">
        <v>148.44200000000001</v>
      </c>
      <c r="DY32" s="18">
        <v>145.447</v>
      </c>
      <c r="DZ32" s="18">
        <v>146.751</v>
      </c>
      <c r="EA32" s="18">
        <v>148.09</v>
      </c>
      <c r="EB32" s="18">
        <v>153.767</v>
      </c>
      <c r="EC32" s="18">
        <v>146.82400000000001</v>
      </c>
      <c r="ED32" s="18">
        <v>146.392</v>
      </c>
      <c r="EE32" s="18">
        <v>139.58000000000001</v>
      </c>
      <c r="EF32" s="18">
        <v>138.03899999999999</v>
      </c>
      <c r="EG32" s="18">
        <v>138.16</v>
      </c>
      <c r="EH32" s="18">
        <v>138.822</v>
      </c>
      <c r="EI32" s="18">
        <v>142.84200000000001</v>
      </c>
      <c r="EJ32" s="18">
        <v>143.13</v>
      </c>
      <c r="EK32" s="18">
        <v>143.26400000000001</v>
      </c>
      <c r="EL32" s="18">
        <v>144.37200000000001</v>
      </c>
      <c r="EM32" s="18">
        <v>143.392</v>
      </c>
      <c r="EN32" s="18">
        <v>145.63999999999999</v>
      </c>
      <c r="EO32" s="18">
        <v>147.685</v>
      </c>
      <c r="EP32" s="18">
        <v>144.25200000000001</v>
      </c>
      <c r="EQ32" s="18">
        <v>144.29300000000001</v>
      </c>
      <c r="ER32" s="18">
        <v>147.53700000000001</v>
      </c>
      <c r="ES32" s="18">
        <v>147.244</v>
      </c>
      <c r="ET32" s="18">
        <v>142.53800000000001</v>
      </c>
      <c r="EU32" s="18">
        <v>145.13499999999999</v>
      </c>
      <c r="EV32" s="18">
        <v>150.69200000000001</v>
      </c>
      <c r="EW32" s="18">
        <v>150.523</v>
      </c>
      <c r="EX32" s="18">
        <v>159.10300000000001</v>
      </c>
      <c r="EY32" s="18">
        <v>161.13800000000001</v>
      </c>
      <c r="EZ32" s="18">
        <v>151.77500000000001</v>
      </c>
      <c r="FA32" s="18">
        <v>148.44200000000001</v>
      </c>
      <c r="FB32" s="18">
        <v>150.20099999999999</v>
      </c>
      <c r="FC32" s="18">
        <v>155.24</v>
      </c>
      <c r="FD32" s="18">
        <v>157.43199999999999</v>
      </c>
      <c r="FE32" s="18">
        <v>160.41200000000001</v>
      </c>
      <c r="FF32" s="18">
        <v>171.93700000000001</v>
      </c>
      <c r="FG32" s="18">
        <v>175.874</v>
      </c>
      <c r="FH32" s="18">
        <v>177.678</v>
      </c>
      <c r="FI32" s="18">
        <v>172.101</v>
      </c>
      <c r="FJ32" s="18">
        <v>171.386</v>
      </c>
      <c r="FK32" s="18">
        <v>170.80500000000001</v>
      </c>
      <c r="FL32" s="18">
        <v>172.42699999999999</v>
      </c>
      <c r="FM32" s="18">
        <v>169.97399999999999</v>
      </c>
      <c r="FN32" s="18">
        <v>165.51599999999999</v>
      </c>
      <c r="FO32" s="18">
        <v>166.374</v>
      </c>
      <c r="FP32" s="18">
        <v>160.89400000000001</v>
      </c>
      <c r="FQ32" s="18">
        <v>154.44800000000001</v>
      </c>
      <c r="FR32" s="18">
        <v>153.47800000000001</v>
      </c>
      <c r="FS32" s="18">
        <v>152.35900000000001</v>
      </c>
      <c r="FT32" s="18">
        <v>156.273</v>
      </c>
      <c r="FU32" s="18">
        <v>163.23500000000001</v>
      </c>
      <c r="FV32" s="18">
        <v>164.84200000000001</v>
      </c>
      <c r="FW32" s="18">
        <v>177.387</v>
      </c>
      <c r="FX32" s="18">
        <v>157.43600000000001</v>
      </c>
      <c r="FY32" s="18">
        <v>151.09700000000001</v>
      </c>
      <c r="FZ32" s="18">
        <v>151.41900000000001</v>
      </c>
      <c r="GA32" s="18">
        <v>152.852</v>
      </c>
      <c r="GB32" s="18">
        <v>156.17099999999999</v>
      </c>
      <c r="GC32" s="18">
        <v>159.05000000000001</v>
      </c>
      <c r="GD32" s="18">
        <v>160.59200000000001</v>
      </c>
      <c r="GE32" s="18">
        <v>163.17599999999999</v>
      </c>
      <c r="GF32" s="18">
        <v>164.81</v>
      </c>
      <c r="GG32" s="18">
        <v>166.65100000000001</v>
      </c>
      <c r="GH32" s="18">
        <v>171.029</v>
      </c>
      <c r="GI32" s="18">
        <v>173.464</v>
      </c>
      <c r="GJ32" s="18">
        <v>176.511</v>
      </c>
      <c r="GK32" s="18">
        <v>184.89</v>
      </c>
      <c r="GL32" s="18">
        <v>189.83600000000001</v>
      </c>
      <c r="GM32" s="18">
        <v>190.09299999999999</v>
      </c>
      <c r="GN32" s="18">
        <v>183.21299999999999</v>
      </c>
      <c r="GO32" s="18">
        <v>184.233</v>
      </c>
      <c r="GP32" s="18">
        <v>185.001</v>
      </c>
      <c r="GQ32" s="18">
        <v>174.54900000000001</v>
      </c>
      <c r="GR32" s="18">
        <v>162.21700000000001</v>
      </c>
      <c r="GS32" s="18">
        <v>167.816</v>
      </c>
      <c r="GT32" s="18">
        <v>168.90700000000001</v>
      </c>
      <c r="GU32" s="18">
        <v>171.81899999999999</v>
      </c>
      <c r="GV32" s="18">
        <v>174.84100000000001</v>
      </c>
      <c r="GW32" s="18">
        <v>165.215</v>
      </c>
      <c r="GX32" s="18">
        <v>164.30699999999999</v>
      </c>
      <c r="GY32" s="18">
        <v>161.12100000000001</v>
      </c>
      <c r="GZ32" s="18">
        <v>176.58600000000001</v>
      </c>
      <c r="HA32" s="18">
        <v>174.435</v>
      </c>
      <c r="HB32" s="18">
        <v>166.15600000000001</v>
      </c>
      <c r="HC32" s="18">
        <v>151.26499999999999</v>
      </c>
      <c r="HD32" s="18">
        <v>144.685</v>
      </c>
      <c r="HE32" s="18">
        <v>138.845</v>
      </c>
      <c r="HF32" s="18">
        <v>189.04400000000001</v>
      </c>
      <c r="HG32" s="18">
        <v>186.452</v>
      </c>
      <c r="HH32" s="18">
        <v>183.95699999999999</v>
      </c>
      <c r="HI32" s="18">
        <v>181.96100000000001</v>
      </c>
      <c r="HJ32" s="18">
        <v>175.566</v>
      </c>
      <c r="HK32" s="18">
        <v>186.99600000000001</v>
      </c>
      <c r="HL32" s="18">
        <v>190.71799999999999</v>
      </c>
      <c r="HM32" s="18">
        <v>177.33799999999999</v>
      </c>
      <c r="HN32" s="18">
        <v>175.619</v>
      </c>
      <c r="HO32" s="18">
        <v>173.98400000000001</v>
      </c>
      <c r="HP32" s="18">
        <v>166.215</v>
      </c>
      <c r="HQ32" s="18">
        <v>159.97</v>
      </c>
      <c r="HR32" s="18">
        <v>154.881</v>
      </c>
      <c r="HS32" s="18">
        <v>155.65799999999999</v>
      </c>
      <c r="HT32" s="18">
        <v>156.376</v>
      </c>
      <c r="HU32" s="18">
        <v>173.02</v>
      </c>
      <c r="HV32" s="18">
        <v>185.762</v>
      </c>
      <c r="HW32" s="18">
        <v>196.357</v>
      </c>
      <c r="HX32" s="18">
        <v>212.125</v>
      </c>
      <c r="HY32" s="18">
        <v>220.81100000000001</v>
      </c>
      <c r="HZ32" s="18">
        <v>197.00399999999999</v>
      </c>
      <c r="IA32" s="18">
        <v>195.249</v>
      </c>
      <c r="IB32" s="18">
        <v>204.178</v>
      </c>
      <c r="IC32" s="18">
        <v>192.274</v>
      </c>
      <c r="ID32" s="18">
        <v>195.297</v>
      </c>
      <c r="IE32" s="18">
        <v>205.697</v>
      </c>
      <c r="IF32" s="18">
        <v>210.63</v>
      </c>
      <c r="IG32" s="18">
        <v>224.57900000000001</v>
      </c>
      <c r="IH32" s="18">
        <v>214.14</v>
      </c>
      <c r="II32" s="18">
        <v>200.334</v>
      </c>
      <c r="IJ32" s="18">
        <v>192.43799999999999</v>
      </c>
      <c r="IK32" s="18">
        <v>190.02699999999999</v>
      </c>
      <c r="IL32" s="18">
        <v>176.81800000000001</v>
      </c>
      <c r="IM32" s="18">
        <v>174.75800000000001</v>
      </c>
      <c r="IN32" s="18">
        <v>170.45</v>
      </c>
      <c r="IO32" s="18">
        <v>185.517</v>
      </c>
      <c r="IP32" s="18">
        <v>201.67</v>
      </c>
      <c r="IQ32" s="18">
        <v>206.565</v>
      </c>
      <c r="IR32" s="18">
        <v>208.69</v>
      </c>
      <c r="IS32" s="18">
        <v>206.65799999999999</v>
      </c>
      <c r="IT32" s="18">
        <v>193.649</v>
      </c>
      <c r="IU32" s="18">
        <v>190.435</v>
      </c>
      <c r="IV32" s="18">
        <v>192.321</v>
      </c>
      <c r="IW32" s="18">
        <v>191.893</v>
      </c>
      <c r="IX32" s="18">
        <v>192.92500000000001</v>
      </c>
      <c r="IY32" s="18">
        <v>198.899</v>
      </c>
      <c r="IZ32" s="18">
        <v>198.91900000000001</v>
      </c>
      <c r="JA32" s="18">
        <v>191.648</v>
      </c>
      <c r="JB32" s="18">
        <v>183.03200000000001</v>
      </c>
      <c r="JC32" s="18">
        <v>176.54</v>
      </c>
      <c r="JD32" s="18">
        <v>175.685</v>
      </c>
      <c r="JE32" s="18">
        <v>177.46100000000001</v>
      </c>
      <c r="JF32" s="18">
        <v>177.00200000000001</v>
      </c>
      <c r="JG32" s="18">
        <v>183.36500000000001</v>
      </c>
      <c r="JH32" s="18">
        <v>191.334</v>
      </c>
      <c r="JI32" s="18">
        <v>198.09299999999999</v>
      </c>
      <c r="JJ32" s="18">
        <v>188.58199999999999</v>
      </c>
      <c r="JK32" s="18">
        <v>185.423</v>
      </c>
      <c r="JL32" s="18">
        <v>186.01599999999999</v>
      </c>
      <c r="JM32" s="18">
        <v>180.75800000000001</v>
      </c>
      <c r="JN32" s="18">
        <v>180.267</v>
      </c>
      <c r="JO32" s="18">
        <v>197.172</v>
      </c>
      <c r="JP32" s="18">
        <v>209.328</v>
      </c>
      <c r="JQ32" s="18">
        <v>213.529</v>
      </c>
      <c r="JR32" s="18">
        <v>214.518</v>
      </c>
      <c r="JS32" s="18">
        <v>217.16800000000001</v>
      </c>
      <c r="JT32" s="18">
        <v>205.429</v>
      </c>
      <c r="JU32" s="18">
        <v>210.643</v>
      </c>
      <c r="JV32" s="18">
        <v>226.52099999999999</v>
      </c>
      <c r="JW32" s="18">
        <v>228.89400000000001</v>
      </c>
      <c r="JX32" s="18">
        <v>236.667</v>
      </c>
      <c r="JY32" s="18">
        <v>246.18299999999999</v>
      </c>
      <c r="JZ32" s="18">
        <v>257.24</v>
      </c>
      <c r="KA32" s="18">
        <v>257.83800000000002</v>
      </c>
      <c r="KB32" s="18">
        <v>249.57</v>
      </c>
      <c r="KC32" s="18">
        <v>262.86399999999998</v>
      </c>
      <c r="KD32" s="18">
        <v>262.935</v>
      </c>
      <c r="KE32" s="18">
        <v>265.20999999999998</v>
      </c>
      <c r="KF32" s="18">
        <v>267.05500000000001</v>
      </c>
      <c r="KG32" s="18">
        <v>271.76</v>
      </c>
      <c r="KH32" s="18">
        <v>263.25700000000001</v>
      </c>
      <c r="KI32" s="18">
        <v>263.72800000000001</v>
      </c>
      <c r="KJ32" s="18">
        <v>265.39400000000001</v>
      </c>
      <c r="KK32" s="18">
        <v>266.387</v>
      </c>
      <c r="KL32" s="18">
        <v>263.04500000000002</v>
      </c>
      <c r="KM32" s="18">
        <v>270.38</v>
      </c>
      <c r="KN32" s="18">
        <v>270.80099999999999</v>
      </c>
      <c r="KO32" s="18">
        <v>275.43900000000002</v>
      </c>
      <c r="KP32" s="18">
        <v>264.726</v>
      </c>
      <c r="KQ32" s="18">
        <v>276.47399999999999</v>
      </c>
      <c r="KR32" s="18">
        <v>269.87900000000002</v>
      </c>
      <c r="KS32" s="18">
        <v>245.208</v>
      </c>
      <c r="KT32" s="18">
        <v>221.851</v>
      </c>
      <c r="KU32" s="18">
        <v>223.023</v>
      </c>
      <c r="KV32" s="18">
        <v>220.208</v>
      </c>
      <c r="KW32" s="18">
        <v>226.70500000000001</v>
      </c>
      <c r="KX32" s="18">
        <v>229.917</v>
      </c>
      <c r="KY32" s="18">
        <v>236.37899999999999</v>
      </c>
      <c r="KZ32" s="18">
        <v>223.11500000000001</v>
      </c>
      <c r="LA32" s="18">
        <v>219.96199999999999</v>
      </c>
      <c r="LB32" s="18">
        <v>218.715</v>
      </c>
      <c r="LC32" s="18">
        <v>220.79499999999999</v>
      </c>
      <c r="LD32" s="18">
        <v>213.57499999999999</v>
      </c>
      <c r="LE32" s="18">
        <v>210.036</v>
      </c>
      <c r="LF32" s="18">
        <v>210.733</v>
      </c>
      <c r="LG32" s="18">
        <v>225.797</v>
      </c>
      <c r="LH32" s="18">
        <v>236.68100000000001</v>
      </c>
      <c r="LI32" s="18">
        <v>245.67099999999999</v>
      </c>
      <c r="LJ32" s="18">
        <v>243.68799999999999</v>
      </c>
      <c r="LK32" s="18">
        <v>243.161</v>
      </c>
      <c r="LL32" s="18">
        <v>239.78</v>
      </c>
      <c r="LM32" s="18">
        <v>239.49199999999999</v>
      </c>
      <c r="LN32" s="18">
        <v>234.953</v>
      </c>
      <c r="LO32" s="18">
        <v>235.01599999999999</v>
      </c>
      <c r="LP32" s="18">
        <v>230.80199999999999</v>
      </c>
      <c r="LQ32" s="18">
        <v>246.28800000000001</v>
      </c>
      <c r="LR32" s="18">
        <v>254.33</v>
      </c>
      <c r="LS32" s="18">
        <v>262.92899999999997</v>
      </c>
      <c r="LT32" s="18">
        <v>265.49900000000002</v>
      </c>
      <c r="LU32" s="18">
        <v>280.46699999999998</v>
      </c>
      <c r="LV32" s="18">
        <v>274.91699999999997</v>
      </c>
      <c r="LW32" s="18">
        <v>267.83100000000002</v>
      </c>
      <c r="LX32" s="18">
        <v>267.82</v>
      </c>
      <c r="LY32" s="18">
        <v>253.916</v>
      </c>
      <c r="LZ32" s="18">
        <v>260.303</v>
      </c>
      <c r="MA32" s="18">
        <v>262.84199999999998</v>
      </c>
      <c r="MB32" s="18">
        <v>260.25</v>
      </c>
      <c r="MC32" s="18">
        <v>270.19299999999998</v>
      </c>
      <c r="MD32" s="18">
        <v>278.60599999999999</v>
      </c>
      <c r="ME32" s="18">
        <v>291.39100000000002</v>
      </c>
      <c r="MF32" s="18">
        <v>307.62599999999998</v>
      </c>
      <c r="MG32" s="18">
        <v>303.22399999999999</v>
      </c>
      <c r="MH32" s="18">
        <v>297.00700000000001</v>
      </c>
      <c r="MI32" s="18">
        <v>278.99900000000002</v>
      </c>
      <c r="MJ32" s="18">
        <v>277.33300000000003</v>
      </c>
      <c r="MK32" s="18">
        <v>272.15300000000002</v>
      </c>
      <c r="ML32" s="18">
        <v>249.244</v>
      </c>
      <c r="MM32" s="18">
        <v>246.80600000000001</v>
      </c>
      <c r="MN32" s="18">
        <v>260.29599999999999</v>
      </c>
      <c r="MO32" s="18">
        <v>278.27999999999997</v>
      </c>
      <c r="MP32" s="18">
        <v>291.77199999999999</v>
      </c>
      <c r="MQ32" s="18">
        <v>283.52</v>
      </c>
      <c r="MR32" s="18">
        <v>276.20800000000003</v>
      </c>
      <c r="MS32" s="18">
        <v>273.78800000000001</v>
      </c>
      <c r="MT32" s="18">
        <v>279.15800000000002</v>
      </c>
      <c r="MU32" s="18">
        <v>287.63900000000001</v>
      </c>
      <c r="MV32" s="18">
        <v>282.029</v>
      </c>
      <c r="MW32" s="18">
        <v>279.55900000000003</v>
      </c>
      <c r="MX32" s="18">
        <v>279.26900000000001</v>
      </c>
      <c r="MY32" s="18">
        <v>298.77800000000002</v>
      </c>
      <c r="MZ32" s="18">
        <v>302.27</v>
      </c>
      <c r="NA32" s="18">
        <v>290.75200000000001</v>
      </c>
      <c r="NB32" s="18">
        <v>266.28699999999998</v>
      </c>
      <c r="NC32" s="18">
        <v>272.91199999999998</v>
      </c>
      <c r="ND32" s="18">
        <v>288.952</v>
      </c>
      <c r="NE32" s="18">
        <v>292.31200000000001</v>
      </c>
      <c r="NF32" s="18">
        <v>295.24200000000002</v>
      </c>
      <c r="NG32" s="18">
        <v>317.23200000000003</v>
      </c>
      <c r="NH32" s="18">
        <v>322.54500000000002</v>
      </c>
      <c r="NI32" s="18">
        <v>322.71800000000002</v>
      </c>
      <c r="NJ32" s="18">
        <v>323.00200000000001</v>
      </c>
      <c r="NK32" s="18">
        <v>329.71699999999998</v>
      </c>
      <c r="NL32" s="18">
        <v>328.21899999999999</v>
      </c>
      <c r="NM32" s="18">
        <v>324.07499999999999</v>
      </c>
      <c r="NN32" s="18">
        <v>312.32299999999998</v>
      </c>
      <c r="NO32" s="18">
        <v>313.053</v>
      </c>
      <c r="NP32" s="18">
        <v>329.45499999999998</v>
      </c>
      <c r="NQ32" s="18">
        <v>323.83</v>
      </c>
      <c r="NR32" s="18">
        <v>333.58800000000002</v>
      </c>
      <c r="NS32" s="18">
        <v>333.38</v>
      </c>
      <c r="NT32" s="18">
        <v>324.74</v>
      </c>
      <c r="NU32" s="18">
        <v>333.24099999999999</v>
      </c>
      <c r="NV32" s="18">
        <v>329.654</v>
      </c>
      <c r="NW32" s="18">
        <v>352.87099999999998</v>
      </c>
      <c r="NX32" s="18">
        <v>370.43700000000001</v>
      </c>
      <c r="NY32" s="18">
        <v>382.416</v>
      </c>
      <c r="NZ32" s="18">
        <v>382.93200000000002</v>
      </c>
      <c r="OA32" s="18">
        <v>359.11700000000002</v>
      </c>
      <c r="OB32" s="18">
        <v>347.82100000000003</v>
      </c>
      <c r="OC32" s="18">
        <v>347.298</v>
      </c>
      <c r="OD32" s="18">
        <v>347.75400000000002</v>
      </c>
      <c r="OE32" s="18">
        <v>345.21300000000002</v>
      </c>
      <c r="OF32" s="18">
        <v>342.42200000000003</v>
      </c>
      <c r="OG32" s="18">
        <v>340.209</v>
      </c>
      <c r="OH32" s="18">
        <v>338.74400000000003</v>
      </c>
      <c r="OI32" s="18">
        <v>338.14800000000002</v>
      </c>
      <c r="OJ32" s="18">
        <v>333.61799999999999</v>
      </c>
      <c r="OK32" s="18">
        <v>334.185</v>
      </c>
      <c r="OL32" s="18">
        <v>332.822</v>
      </c>
      <c r="OM32" s="18">
        <v>350.517</v>
      </c>
      <c r="ON32" s="18">
        <v>375.74799999999999</v>
      </c>
      <c r="OO32" s="18">
        <v>382.12099999999998</v>
      </c>
      <c r="OP32" s="18">
        <v>378.60899999999998</v>
      </c>
      <c r="OQ32" s="18">
        <v>381.72800000000001</v>
      </c>
      <c r="OR32" s="18">
        <v>372.48500000000001</v>
      </c>
      <c r="OS32" s="18">
        <v>359.84800000000001</v>
      </c>
      <c r="OT32" s="18">
        <v>347.01499999999999</v>
      </c>
      <c r="OU32" s="18">
        <v>358.99700000000001</v>
      </c>
      <c r="OV32" s="18">
        <v>340.15300000000002</v>
      </c>
      <c r="OW32" s="18">
        <v>326.91399999999999</v>
      </c>
      <c r="OX32" s="18">
        <v>323.33499999999998</v>
      </c>
      <c r="OY32" s="18">
        <v>314.84699999999998</v>
      </c>
      <c r="OZ32" s="18">
        <v>330.96199999999999</v>
      </c>
      <c r="PA32" s="18">
        <v>340.48500000000001</v>
      </c>
      <c r="PB32" s="18">
        <v>341.47899999999998</v>
      </c>
      <c r="PC32" s="18">
        <v>363.25900000000001</v>
      </c>
      <c r="PD32" s="18">
        <v>343.02600000000001</v>
      </c>
      <c r="PE32" s="18">
        <v>333.70100000000002</v>
      </c>
      <c r="PF32" s="18">
        <v>324.30900000000003</v>
      </c>
      <c r="PG32" s="18">
        <v>305.67200000000003</v>
      </c>
      <c r="PH32" s="18">
        <v>293.221</v>
      </c>
      <c r="PI32" s="18">
        <v>286.97699999999998</v>
      </c>
      <c r="PJ32" s="18">
        <v>276.447</v>
      </c>
      <c r="PK32" s="18">
        <v>258.32600000000002</v>
      </c>
      <c r="PL32" s="18">
        <v>256.73200000000003</v>
      </c>
      <c r="PM32" s="18">
        <v>270.255</v>
      </c>
      <c r="PN32" s="18">
        <v>271.51799999999997</v>
      </c>
      <c r="PO32" s="18">
        <v>270.39800000000002</v>
      </c>
      <c r="PP32" s="18">
        <v>277.435</v>
      </c>
      <c r="PQ32" s="18">
        <v>296.83199999999999</v>
      </c>
      <c r="PR32" s="18">
        <v>308.55700000000002</v>
      </c>
      <c r="PS32" s="18">
        <v>310.66800000000001</v>
      </c>
      <c r="PT32" s="18">
        <v>315.73099999999999</v>
      </c>
      <c r="PU32" s="18">
        <v>299.21699999999998</v>
      </c>
      <c r="PV32" s="18">
        <v>299.24900000000002</v>
      </c>
      <c r="PW32" s="18">
        <v>297.036</v>
      </c>
      <c r="PX32" s="18">
        <v>292.31799999999998</v>
      </c>
      <c r="PY32" s="18">
        <v>298.23500000000001</v>
      </c>
      <c r="PZ32" s="18">
        <v>291.47399999999999</v>
      </c>
      <c r="QA32" s="18">
        <v>285.20400000000001</v>
      </c>
      <c r="QB32" s="18">
        <v>294.63499999999999</v>
      </c>
      <c r="QC32" s="18">
        <v>297.685</v>
      </c>
      <c r="QD32" s="18">
        <v>299.26100000000002</v>
      </c>
      <c r="QE32" s="18">
        <v>299.98599999999999</v>
      </c>
      <c r="QF32" s="18">
        <v>285.99599999999998</v>
      </c>
      <c r="QG32" s="18">
        <v>285.62299999999999</v>
      </c>
      <c r="QH32" s="18">
        <v>286.95499999999998</v>
      </c>
      <c r="QI32" s="18">
        <v>274.98500000000001</v>
      </c>
      <c r="QJ32" s="18">
        <v>268.91699999999997</v>
      </c>
      <c r="QK32" s="18">
        <v>270.524</v>
      </c>
      <c r="QL32" s="18">
        <v>278.38200000000001</v>
      </c>
      <c r="QM32" s="18">
        <v>276.94400000000002</v>
      </c>
      <c r="QN32" s="18">
        <v>283.19400000000002</v>
      </c>
      <c r="QO32" s="18">
        <v>273.66899999999998</v>
      </c>
      <c r="QP32" s="18">
        <v>273.15800000000002</v>
      </c>
      <c r="QQ32" s="18">
        <v>307.197</v>
      </c>
      <c r="QR32" s="18">
        <v>307.44900000000001</v>
      </c>
      <c r="QS32" s="18">
        <v>302.25799999999998</v>
      </c>
      <c r="QT32" s="18">
        <v>303.755</v>
      </c>
      <c r="QU32" s="18">
        <v>305.44099999999997</v>
      </c>
      <c r="QV32" s="18">
        <v>307.584</v>
      </c>
      <c r="QW32" s="18">
        <v>311.18299999999999</v>
      </c>
      <c r="QX32" s="18">
        <v>315.529</v>
      </c>
      <c r="QY32" s="18">
        <v>319.43200000000002</v>
      </c>
      <c r="QZ32" s="18">
        <v>320.42099999999999</v>
      </c>
      <c r="RA32" s="18">
        <v>315.55200000000002</v>
      </c>
      <c r="RB32" s="18">
        <v>319.31299999999999</v>
      </c>
      <c r="RC32" s="18">
        <v>329.55900000000003</v>
      </c>
      <c r="RD32" s="18">
        <v>336.47</v>
      </c>
      <c r="RE32" s="18">
        <v>340.42200000000003</v>
      </c>
      <c r="RF32" s="18">
        <v>339.89499999999998</v>
      </c>
      <c r="RG32" s="18">
        <v>332.46499999999997</v>
      </c>
      <c r="RH32" s="18">
        <v>321.541</v>
      </c>
      <c r="RI32" s="18">
        <v>306.76900000000001</v>
      </c>
      <c r="RJ32" s="18">
        <v>300.62299999999999</v>
      </c>
      <c r="RK32" s="18">
        <v>298.98899999999998</v>
      </c>
      <c r="RL32" s="18">
        <v>300.33300000000003</v>
      </c>
      <c r="RM32" s="18">
        <v>298.56299999999999</v>
      </c>
      <c r="RN32" s="18">
        <v>296.80500000000001</v>
      </c>
      <c r="RO32" s="18">
        <v>294.63900000000001</v>
      </c>
      <c r="RP32" s="18">
        <v>297.12900000000002</v>
      </c>
      <c r="RQ32" s="18">
        <v>310.38299999999998</v>
      </c>
      <c r="RR32" s="18">
        <v>308.79199999999997</v>
      </c>
      <c r="RS32" s="18">
        <v>308.91899999999998</v>
      </c>
      <c r="RT32" s="18">
        <v>304.01299999999998</v>
      </c>
      <c r="RU32" s="18">
        <v>287.3</v>
      </c>
      <c r="RV32" s="18">
        <v>288.37099999999998</v>
      </c>
      <c r="RW32" s="18">
        <v>282.73700000000002</v>
      </c>
      <c r="RX32" s="18">
        <v>264.339</v>
      </c>
      <c r="RY32" s="18">
        <v>260.86099999999999</v>
      </c>
      <c r="RZ32" s="18">
        <v>259.66500000000002</v>
      </c>
      <c r="SA32" s="18">
        <v>263.25299999999999</v>
      </c>
      <c r="SB32" s="18">
        <v>263.43299999999999</v>
      </c>
      <c r="SC32" s="18">
        <v>260.23500000000001</v>
      </c>
      <c r="SD32" s="18">
        <v>254.82400000000001</v>
      </c>
      <c r="SE32" s="18">
        <v>259.38299999999998</v>
      </c>
      <c r="SF32" s="18">
        <v>260.69</v>
      </c>
      <c r="SG32" s="18">
        <v>260.935</v>
      </c>
      <c r="SH32" s="18">
        <v>264.70100000000002</v>
      </c>
      <c r="SI32" s="18">
        <v>285.61</v>
      </c>
      <c r="SJ32" s="18">
        <v>288.44400000000002</v>
      </c>
      <c r="SK32" s="18">
        <v>294.44200000000001</v>
      </c>
      <c r="SL32" s="18">
        <v>297.64299999999997</v>
      </c>
      <c r="SM32" s="18">
        <v>294.62900000000002</v>
      </c>
      <c r="SN32" s="18">
        <v>294.35300000000001</v>
      </c>
      <c r="SO32" s="18">
        <v>295.27999999999997</v>
      </c>
      <c r="SP32" s="18">
        <v>295.93900000000002</v>
      </c>
      <c r="SQ32" s="18">
        <v>298.005</v>
      </c>
      <c r="SR32" s="18">
        <v>299.56</v>
      </c>
      <c r="SS32" s="18">
        <v>303.83100000000002</v>
      </c>
      <c r="ST32" s="18">
        <v>298.42599999999999</v>
      </c>
      <c r="SU32" s="18">
        <v>310.3</v>
      </c>
    </row>
    <row r="33" spans="1:515" s="5" customFormat="1" x14ac:dyDescent="0.25">
      <c r="A33" s="5">
        <f>A32+1</f>
        <v>2</v>
      </c>
      <c r="B33" s="11" t="str">
        <f t="shared" ref="B33:B39" ca="1" si="8">L9</f>
        <v>TELEFO 2 5/8 PERP nc-23</v>
      </c>
      <c r="C33" s="5">
        <f ca="1">_xlfn.XMATCH(B33,bonds[unique lookup])</f>
        <v>70</v>
      </c>
      <c r="D33" s="5" t="str" cm="1">
        <f t="array" aca="1" ref="D33" ca="1">INDEX(bonds[ID_ISIN],C33)&amp;" Corp"</f>
        <v>XS1731823255 Corp</v>
      </c>
      <c r="E33" s="32" cm="1">
        <f t="array" aca="1" ref="E33" ca="1">_xll.BDP(D33,E$31)*1</f>
        <v>44992</v>
      </c>
      <c r="F33" s="18">
        <f ca="1">_xll.BDH(D33,$B$29,"-2AY",,"Dates=H","Fill=C","Sort=R","Dir=H","cols=510;rows=1")</f>
        <v>241.74</v>
      </c>
      <c r="G33" s="18">
        <v>243.05600000000001</v>
      </c>
      <c r="H33" s="18">
        <v>244.196</v>
      </c>
      <c r="I33" s="18">
        <v>246.68299999999999</v>
      </c>
      <c r="J33" s="18">
        <v>244.02199999999999</v>
      </c>
      <c r="K33" s="18">
        <v>246.03299999999999</v>
      </c>
      <c r="L33" s="18">
        <v>245.37299999999999</v>
      </c>
      <c r="M33" s="18">
        <v>247.21199999999999</v>
      </c>
      <c r="N33" s="18">
        <v>245.86099999999999</v>
      </c>
      <c r="O33" s="18">
        <v>246.01300000000001</v>
      </c>
      <c r="P33" s="18">
        <v>244.99799999999999</v>
      </c>
      <c r="Q33" s="18">
        <v>248.071</v>
      </c>
      <c r="R33" s="18">
        <v>245.56</v>
      </c>
      <c r="S33" s="18">
        <v>246.93100000000001</v>
      </c>
      <c r="T33" s="18">
        <v>245.096</v>
      </c>
      <c r="U33" s="18">
        <v>243.82599999999999</v>
      </c>
      <c r="V33" s="18">
        <v>245.411</v>
      </c>
      <c r="W33" s="18">
        <v>245.6</v>
      </c>
      <c r="X33" s="18">
        <v>247.81299999999999</v>
      </c>
      <c r="Y33" s="18">
        <v>244.85900000000001</v>
      </c>
      <c r="Z33" s="18">
        <v>259.24299999999999</v>
      </c>
      <c r="AA33" s="18">
        <v>241.738</v>
      </c>
      <c r="AB33" s="18">
        <v>242.495</v>
      </c>
      <c r="AC33" s="18">
        <v>244.43100000000001</v>
      </c>
      <c r="AD33" s="18">
        <v>241.958</v>
      </c>
      <c r="AE33" s="18">
        <v>244.11</v>
      </c>
      <c r="AF33" s="18">
        <v>243.97200000000001</v>
      </c>
      <c r="AG33" s="18">
        <v>244.96700000000001</v>
      </c>
      <c r="AH33" s="18">
        <v>243.869</v>
      </c>
      <c r="AI33" s="18">
        <v>242.536</v>
      </c>
      <c r="AJ33" s="18">
        <v>240.74</v>
      </c>
      <c r="AK33" s="18">
        <v>245.35900000000001</v>
      </c>
      <c r="AL33" s="18">
        <v>244.46100000000001</v>
      </c>
      <c r="AM33" s="18">
        <v>245.30799999999999</v>
      </c>
      <c r="AN33" s="18">
        <v>244.36500000000001</v>
      </c>
      <c r="AO33" s="18">
        <v>244.768</v>
      </c>
      <c r="AP33" s="18">
        <v>244.666</v>
      </c>
      <c r="AQ33" s="18">
        <v>246.673</v>
      </c>
      <c r="AR33" s="18">
        <v>247.102</v>
      </c>
      <c r="AS33" s="18">
        <v>246.11199999999999</v>
      </c>
      <c r="AT33" s="18">
        <v>245.74799999999999</v>
      </c>
      <c r="AU33" s="18">
        <v>245.125</v>
      </c>
      <c r="AV33" s="18">
        <v>245.17099999999999</v>
      </c>
      <c r="AW33" s="18">
        <v>244.18799999999999</v>
      </c>
      <c r="AX33" s="18">
        <v>246.05099999999999</v>
      </c>
      <c r="AY33" s="18">
        <v>248.125</v>
      </c>
      <c r="AZ33" s="18">
        <v>249.68899999999999</v>
      </c>
      <c r="BA33" s="18">
        <v>251.34299999999999</v>
      </c>
      <c r="BB33" s="18">
        <v>247.828</v>
      </c>
      <c r="BC33" s="18">
        <v>248.435</v>
      </c>
      <c r="BD33" s="18">
        <v>244.14</v>
      </c>
      <c r="BE33" s="18">
        <v>248.56800000000001</v>
      </c>
      <c r="BF33" s="18">
        <v>248.14099999999999</v>
      </c>
      <c r="BG33" s="18">
        <v>242.482</v>
      </c>
      <c r="BH33" s="18">
        <v>244.291</v>
      </c>
      <c r="BI33" s="18">
        <v>243.095</v>
      </c>
      <c r="BJ33" s="18">
        <v>245.00700000000001</v>
      </c>
      <c r="BK33" s="18">
        <v>245.73</v>
      </c>
      <c r="BL33" s="18">
        <v>246.994</v>
      </c>
      <c r="BM33" s="18">
        <v>248.59399999999999</v>
      </c>
      <c r="BN33" s="18">
        <v>252.67699999999999</v>
      </c>
      <c r="BO33" s="18">
        <v>251.452</v>
      </c>
      <c r="BP33" s="18">
        <v>251.047</v>
      </c>
      <c r="BQ33" s="18">
        <v>257.30099999999999</v>
      </c>
      <c r="BR33" s="18">
        <v>260.38299999999998</v>
      </c>
      <c r="BS33" s="18">
        <v>258.44499999999999</v>
      </c>
      <c r="BT33" s="18">
        <v>257.37099999999998</v>
      </c>
      <c r="BU33" s="18">
        <v>258.096</v>
      </c>
      <c r="BV33" s="18">
        <v>259.73099999999999</v>
      </c>
      <c r="BW33" s="18">
        <v>262.41699999999997</v>
      </c>
      <c r="BX33" s="18">
        <v>266.65899999999999</v>
      </c>
      <c r="BY33" s="18">
        <v>263.33699999999999</v>
      </c>
      <c r="BZ33" s="18">
        <v>269.334</v>
      </c>
      <c r="CA33" s="18">
        <v>272.625</v>
      </c>
      <c r="CB33" s="18">
        <v>278.53500000000003</v>
      </c>
      <c r="CC33" s="18">
        <v>271.09899999999999</v>
      </c>
      <c r="CD33" s="18">
        <v>270.81200000000001</v>
      </c>
      <c r="CE33" s="18">
        <v>265.06</v>
      </c>
      <c r="CF33" s="18">
        <v>262.07299999999998</v>
      </c>
      <c r="CG33" s="18">
        <v>246.94200000000001</v>
      </c>
      <c r="CH33" s="18">
        <v>246.78700000000001</v>
      </c>
      <c r="CI33" s="18">
        <v>250.381</v>
      </c>
      <c r="CJ33" s="18">
        <v>241.33600000000001</v>
      </c>
      <c r="CK33" s="18">
        <v>246.589</v>
      </c>
      <c r="CL33" s="18">
        <v>238.85499999999999</v>
      </c>
      <c r="CM33" s="18">
        <v>230.51499999999999</v>
      </c>
      <c r="CN33" s="18">
        <v>216.595</v>
      </c>
      <c r="CO33" s="18">
        <v>219.06800000000001</v>
      </c>
      <c r="CP33" s="18">
        <v>238.959</v>
      </c>
      <c r="CQ33" s="18">
        <v>240.17699999999999</v>
      </c>
      <c r="CR33" s="18">
        <v>228.34899999999999</v>
      </c>
      <c r="CS33" s="18">
        <v>212.673</v>
      </c>
      <c r="CT33" s="18">
        <v>202.80799999999999</v>
      </c>
      <c r="CU33" s="18">
        <v>193.041</v>
      </c>
      <c r="CV33" s="18">
        <v>170.32300000000001</v>
      </c>
      <c r="CW33" s="18">
        <v>172.327</v>
      </c>
      <c r="CX33" s="18">
        <v>178.49299999999999</v>
      </c>
      <c r="CY33" s="18">
        <v>180.16</v>
      </c>
      <c r="CZ33" s="18">
        <v>179.84899999999999</v>
      </c>
      <c r="DA33" s="18">
        <v>182.334</v>
      </c>
      <c r="DB33" s="18">
        <v>184.30799999999999</v>
      </c>
      <c r="DC33" s="18">
        <v>183.43600000000001</v>
      </c>
      <c r="DD33" s="18">
        <v>187.809</v>
      </c>
      <c r="DE33" s="18">
        <v>193.441</v>
      </c>
      <c r="DF33" s="18">
        <v>189.01499999999999</v>
      </c>
      <c r="DG33" s="18">
        <v>187.744</v>
      </c>
      <c r="DH33" s="18">
        <v>190.45500000000001</v>
      </c>
      <c r="DI33" s="18">
        <v>192.95</v>
      </c>
      <c r="DJ33" s="18">
        <v>200.75299999999999</v>
      </c>
      <c r="DK33" s="18">
        <v>198.779</v>
      </c>
      <c r="DL33" s="18">
        <v>198.06200000000001</v>
      </c>
      <c r="DM33" s="18">
        <v>193.018</v>
      </c>
      <c r="DN33" s="18">
        <v>198.86</v>
      </c>
      <c r="DO33" s="18">
        <v>210.27</v>
      </c>
      <c r="DP33" s="18">
        <v>193.96600000000001</v>
      </c>
      <c r="DQ33" s="18">
        <v>187.137</v>
      </c>
      <c r="DR33" s="18">
        <v>177.87799999999999</v>
      </c>
      <c r="DS33" s="18">
        <v>173.399</v>
      </c>
      <c r="DT33" s="18">
        <v>171.399</v>
      </c>
      <c r="DU33" s="18">
        <v>178.934</v>
      </c>
      <c r="DV33" s="18">
        <v>185.39599999999999</v>
      </c>
      <c r="DW33" s="18">
        <v>189.28700000000001</v>
      </c>
      <c r="DX33" s="18">
        <v>189.93600000000001</v>
      </c>
      <c r="DY33" s="18">
        <v>189.17400000000001</v>
      </c>
      <c r="DZ33" s="18">
        <v>191.56899999999999</v>
      </c>
      <c r="EA33" s="18">
        <v>194.27199999999999</v>
      </c>
      <c r="EB33" s="18">
        <v>200.57900000000001</v>
      </c>
      <c r="EC33" s="18">
        <v>193.16399999999999</v>
      </c>
      <c r="ED33" s="18">
        <v>187.14699999999999</v>
      </c>
      <c r="EE33" s="18">
        <v>175.86199999999999</v>
      </c>
      <c r="EF33" s="18">
        <v>172.851</v>
      </c>
      <c r="EG33" s="18">
        <v>170.56399999999999</v>
      </c>
      <c r="EH33" s="18">
        <v>169.35300000000001</v>
      </c>
      <c r="EI33" s="18">
        <v>172.84100000000001</v>
      </c>
      <c r="EJ33" s="18">
        <v>172.51300000000001</v>
      </c>
      <c r="EK33" s="18">
        <v>171.846</v>
      </c>
      <c r="EL33" s="18">
        <v>175.21799999999999</v>
      </c>
      <c r="EM33" s="18">
        <v>175.68600000000001</v>
      </c>
      <c r="EN33" s="18">
        <v>175.494</v>
      </c>
      <c r="EO33" s="18">
        <v>177.11600000000001</v>
      </c>
      <c r="EP33" s="18">
        <v>174.499</v>
      </c>
      <c r="EQ33" s="18">
        <v>175.50200000000001</v>
      </c>
      <c r="ER33" s="18">
        <v>183.90899999999999</v>
      </c>
      <c r="ES33" s="18">
        <v>183.02799999999999</v>
      </c>
      <c r="ET33" s="18">
        <v>179.863</v>
      </c>
      <c r="EU33" s="18">
        <v>184.958</v>
      </c>
      <c r="EV33" s="18">
        <v>193.16200000000001</v>
      </c>
      <c r="EW33" s="18">
        <v>198.874</v>
      </c>
      <c r="EX33" s="18">
        <v>210.66300000000001</v>
      </c>
      <c r="EY33" s="18">
        <v>212.971</v>
      </c>
      <c r="EZ33" s="18">
        <v>203.244</v>
      </c>
      <c r="FA33" s="18">
        <v>200.87899999999999</v>
      </c>
      <c r="FB33" s="18">
        <v>208.26599999999999</v>
      </c>
      <c r="FC33" s="18">
        <v>219.66399999999999</v>
      </c>
      <c r="FD33" s="18">
        <v>225.38399999999999</v>
      </c>
      <c r="FE33" s="18">
        <v>230.404</v>
      </c>
      <c r="FF33" s="18">
        <v>240.851</v>
      </c>
      <c r="FG33" s="18">
        <v>240.07900000000001</v>
      </c>
      <c r="FH33" s="18">
        <v>241.941</v>
      </c>
      <c r="FI33" s="18">
        <v>238.21700000000001</v>
      </c>
      <c r="FJ33" s="18">
        <v>236.82599999999999</v>
      </c>
      <c r="FK33" s="18">
        <v>237.45599999999999</v>
      </c>
      <c r="FL33" s="18">
        <v>237.505</v>
      </c>
      <c r="FM33" s="18">
        <v>236.965</v>
      </c>
      <c r="FN33" s="18">
        <v>234.16</v>
      </c>
      <c r="FO33" s="18">
        <v>233.749</v>
      </c>
      <c r="FP33" s="18">
        <v>230.17400000000001</v>
      </c>
      <c r="FQ33" s="18">
        <v>220.715</v>
      </c>
      <c r="FR33" s="18">
        <v>218.751</v>
      </c>
      <c r="FS33" s="18">
        <v>217.67</v>
      </c>
      <c r="FT33" s="18">
        <v>223.83099999999999</v>
      </c>
      <c r="FU33" s="18">
        <v>230.33</v>
      </c>
      <c r="FV33" s="18">
        <v>231.47499999999999</v>
      </c>
      <c r="FW33" s="18">
        <v>228.10499999999999</v>
      </c>
      <c r="FX33" s="18">
        <v>222.05500000000001</v>
      </c>
      <c r="FY33" s="18">
        <v>213.65899999999999</v>
      </c>
      <c r="FZ33" s="18">
        <v>214.804</v>
      </c>
      <c r="GA33" s="18">
        <v>216.709</v>
      </c>
      <c r="GB33" s="18">
        <v>223.18199999999999</v>
      </c>
      <c r="GC33" s="18">
        <v>229.203</v>
      </c>
      <c r="GD33" s="18">
        <v>234.35900000000001</v>
      </c>
      <c r="GE33" s="18">
        <v>236.714</v>
      </c>
      <c r="GF33" s="18">
        <v>238.07</v>
      </c>
      <c r="GG33" s="18">
        <v>240.38200000000001</v>
      </c>
      <c r="GH33" s="18">
        <v>245.26900000000001</v>
      </c>
      <c r="GI33" s="18">
        <v>248.29</v>
      </c>
      <c r="GJ33" s="18">
        <v>250.32</v>
      </c>
      <c r="GK33" s="18">
        <v>259.584</v>
      </c>
      <c r="GL33" s="18">
        <v>260.01100000000002</v>
      </c>
      <c r="GM33" s="18">
        <v>258.50799999999998</v>
      </c>
      <c r="GN33" s="18">
        <v>254.41200000000001</v>
      </c>
      <c r="GO33" s="18">
        <v>254.673</v>
      </c>
      <c r="GP33" s="18">
        <v>256.84399999999999</v>
      </c>
      <c r="GQ33" s="18">
        <v>244.98699999999999</v>
      </c>
      <c r="GR33" s="18">
        <v>235.172</v>
      </c>
      <c r="GS33" s="18">
        <v>242.785</v>
      </c>
      <c r="GT33" s="18">
        <v>246.54499999999999</v>
      </c>
      <c r="GU33" s="18">
        <v>250.09899999999999</v>
      </c>
      <c r="GV33" s="18">
        <v>253.65199999999999</v>
      </c>
      <c r="GW33" s="18">
        <v>245.75399999999999</v>
      </c>
      <c r="GX33" s="18">
        <v>245.03299999999999</v>
      </c>
      <c r="GY33" s="18">
        <v>242</v>
      </c>
      <c r="GZ33" s="18">
        <v>257.346</v>
      </c>
      <c r="HA33" s="18">
        <v>252.20699999999999</v>
      </c>
      <c r="HB33" s="18">
        <v>240.14400000000001</v>
      </c>
      <c r="HC33" s="18">
        <v>231.69300000000001</v>
      </c>
      <c r="HD33" s="18">
        <v>223.703</v>
      </c>
      <c r="HE33" s="18">
        <v>216.566</v>
      </c>
      <c r="HF33" s="18">
        <v>266.45400000000001</v>
      </c>
      <c r="HG33" s="18">
        <v>264.60599999999999</v>
      </c>
      <c r="HH33" s="18">
        <v>261.67200000000003</v>
      </c>
      <c r="HI33" s="18">
        <v>256.57299999999998</v>
      </c>
      <c r="HJ33" s="18">
        <v>248.946</v>
      </c>
      <c r="HK33" s="18">
        <v>263.226</v>
      </c>
      <c r="HL33" s="18">
        <v>266.14999999999998</v>
      </c>
      <c r="HM33" s="18">
        <v>257.33</v>
      </c>
      <c r="HN33" s="18">
        <v>255.233</v>
      </c>
      <c r="HO33" s="18">
        <v>255.78700000000001</v>
      </c>
      <c r="HP33" s="18">
        <v>251.137</v>
      </c>
      <c r="HQ33" s="18">
        <v>243.76</v>
      </c>
      <c r="HR33" s="18">
        <v>239.43299999999999</v>
      </c>
      <c r="HS33" s="18">
        <v>239.26599999999999</v>
      </c>
      <c r="HT33" s="18">
        <v>239.3</v>
      </c>
      <c r="HU33" s="18">
        <v>255.11699999999999</v>
      </c>
      <c r="HV33" s="18">
        <v>270.02</v>
      </c>
      <c r="HW33" s="18">
        <v>277.88499999999999</v>
      </c>
      <c r="HX33" s="18">
        <v>289.55799999999999</v>
      </c>
      <c r="HY33" s="18">
        <v>297.92899999999997</v>
      </c>
      <c r="HZ33" s="18">
        <v>279.05900000000003</v>
      </c>
      <c r="IA33" s="18">
        <v>272.827</v>
      </c>
      <c r="IB33" s="18">
        <v>263.423</v>
      </c>
      <c r="IC33" s="18">
        <v>266.89999999999998</v>
      </c>
      <c r="ID33" s="18">
        <v>272.93099999999998</v>
      </c>
      <c r="IE33" s="18">
        <v>281.48399999999998</v>
      </c>
      <c r="IF33" s="18">
        <v>290.69099999999997</v>
      </c>
      <c r="IG33" s="18">
        <v>312.18900000000002</v>
      </c>
      <c r="IH33" s="18">
        <v>295.90600000000001</v>
      </c>
      <c r="II33" s="18">
        <v>276.32900000000001</v>
      </c>
      <c r="IJ33" s="18">
        <v>262.85899999999998</v>
      </c>
      <c r="IK33" s="18">
        <v>257.46499999999997</v>
      </c>
      <c r="IL33" s="18">
        <v>242.91900000000001</v>
      </c>
      <c r="IM33" s="18">
        <v>234.14099999999999</v>
      </c>
      <c r="IN33" s="18">
        <v>224.535</v>
      </c>
      <c r="IO33" s="18">
        <v>244.63200000000001</v>
      </c>
      <c r="IP33" s="18">
        <v>254.881</v>
      </c>
      <c r="IQ33" s="18">
        <v>262.27800000000002</v>
      </c>
      <c r="IR33" s="18">
        <v>260.28199999999998</v>
      </c>
      <c r="IS33" s="18">
        <v>258.8</v>
      </c>
      <c r="IT33" s="18">
        <v>246.643</v>
      </c>
      <c r="IU33" s="18">
        <v>242.05799999999999</v>
      </c>
      <c r="IV33" s="18">
        <v>241.66</v>
      </c>
      <c r="IW33" s="18">
        <v>240.738</v>
      </c>
      <c r="IX33" s="18">
        <v>242.41</v>
      </c>
      <c r="IY33" s="18">
        <v>251.71299999999999</v>
      </c>
      <c r="IZ33" s="18">
        <v>253.858</v>
      </c>
      <c r="JA33" s="18">
        <v>245.05799999999999</v>
      </c>
      <c r="JB33" s="18">
        <v>230.84899999999999</v>
      </c>
      <c r="JC33" s="18">
        <v>224.59</v>
      </c>
      <c r="JD33" s="18">
        <v>224.05699999999999</v>
      </c>
      <c r="JE33" s="18">
        <v>228.45400000000001</v>
      </c>
      <c r="JF33" s="18">
        <v>232.11500000000001</v>
      </c>
      <c r="JG33" s="18">
        <v>250.51499999999999</v>
      </c>
      <c r="JH33" s="18">
        <v>267.29700000000003</v>
      </c>
      <c r="JI33" s="18">
        <v>273.56799999999998</v>
      </c>
      <c r="JJ33" s="18">
        <v>264.67399999999998</v>
      </c>
      <c r="JK33" s="18">
        <v>260.20400000000001</v>
      </c>
      <c r="JL33" s="18">
        <v>260.61799999999999</v>
      </c>
      <c r="JM33" s="18">
        <v>253.72499999999999</v>
      </c>
      <c r="JN33" s="18">
        <v>261.077</v>
      </c>
      <c r="JO33" s="18">
        <v>285.96800000000002</v>
      </c>
      <c r="JP33" s="18">
        <v>306.96800000000002</v>
      </c>
      <c r="JQ33" s="18">
        <v>309.81299999999999</v>
      </c>
      <c r="JR33" s="18">
        <v>312.20499999999998</v>
      </c>
      <c r="JS33" s="18">
        <v>316.38099999999997</v>
      </c>
      <c r="JT33" s="18">
        <v>302.69200000000001</v>
      </c>
      <c r="JU33" s="18">
        <v>315.54300000000001</v>
      </c>
      <c r="JV33" s="18">
        <v>330.83</v>
      </c>
      <c r="JW33" s="18">
        <v>331.49700000000001</v>
      </c>
      <c r="JX33" s="18">
        <v>348.25900000000001</v>
      </c>
      <c r="JY33" s="18">
        <v>361.33</v>
      </c>
      <c r="JZ33" s="18">
        <v>370.41899999999998</v>
      </c>
      <c r="KA33" s="18">
        <v>369.029</v>
      </c>
      <c r="KB33" s="18">
        <v>361.81900000000002</v>
      </c>
      <c r="KC33" s="18">
        <v>370.75400000000002</v>
      </c>
      <c r="KD33" s="18">
        <v>366.76499999999999</v>
      </c>
      <c r="KE33" s="18">
        <v>366.96300000000002</v>
      </c>
      <c r="KF33" s="18">
        <v>368.19099999999997</v>
      </c>
      <c r="KG33" s="18">
        <v>373.08100000000002</v>
      </c>
      <c r="KH33" s="18">
        <v>361.41800000000001</v>
      </c>
      <c r="KI33" s="18">
        <v>358.12900000000002</v>
      </c>
      <c r="KJ33" s="18">
        <v>357.036</v>
      </c>
      <c r="KK33" s="18">
        <v>359.64400000000001</v>
      </c>
      <c r="KL33" s="18">
        <v>356.416</v>
      </c>
      <c r="KM33" s="18">
        <v>366.22300000000001</v>
      </c>
      <c r="KN33" s="18">
        <v>367.803</v>
      </c>
      <c r="KO33" s="18">
        <v>376.25900000000001</v>
      </c>
      <c r="KP33" s="18">
        <v>368.721</v>
      </c>
      <c r="KQ33" s="18">
        <v>388.67899999999997</v>
      </c>
      <c r="KR33" s="18">
        <v>380.50400000000002</v>
      </c>
      <c r="KS33" s="18">
        <v>361.68700000000001</v>
      </c>
      <c r="KT33" s="18">
        <v>345.267</v>
      </c>
      <c r="KU33" s="18">
        <v>342.45400000000001</v>
      </c>
      <c r="KV33" s="18">
        <v>336.95499999999998</v>
      </c>
      <c r="KW33" s="18">
        <v>346.81299999999999</v>
      </c>
      <c r="KX33" s="18">
        <v>356.41199999999998</v>
      </c>
      <c r="KY33" s="18">
        <v>368.65199999999999</v>
      </c>
      <c r="KZ33" s="18">
        <v>353.01299999999998</v>
      </c>
      <c r="LA33" s="18">
        <v>337.12599999999998</v>
      </c>
      <c r="LB33" s="18">
        <v>331.13900000000001</v>
      </c>
      <c r="LC33" s="18">
        <v>329.84899999999999</v>
      </c>
      <c r="LD33" s="18">
        <v>323.505</v>
      </c>
      <c r="LE33" s="18">
        <v>318.59800000000001</v>
      </c>
      <c r="LF33" s="18">
        <v>313.22699999999998</v>
      </c>
      <c r="LG33" s="18">
        <v>324.70400000000001</v>
      </c>
      <c r="LH33" s="18">
        <v>336.154</v>
      </c>
      <c r="LI33" s="18">
        <v>346.05900000000003</v>
      </c>
      <c r="LJ33" s="18">
        <v>345.79300000000001</v>
      </c>
      <c r="LK33" s="18">
        <v>343.91399999999999</v>
      </c>
      <c r="LL33" s="18">
        <v>339.11</v>
      </c>
      <c r="LM33" s="18">
        <v>338.52699999999999</v>
      </c>
      <c r="LN33" s="18">
        <v>333.94499999999999</v>
      </c>
      <c r="LO33" s="18">
        <v>336.52</v>
      </c>
      <c r="LP33" s="18">
        <v>334.69499999999999</v>
      </c>
      <c r="LQ33" s="18">
        <v>361.49599999999998</v>
      </c>
      <c r="LR33" s="18">
        <v>372.14</v>
      </c>
      <c r="LS33" s="18">
        <v>381.71600000000001</v>
      </c>
      <c r="LT33" s="18">
        <v>383.96300000000002</v>
      </c>
      <c r="LU33" s="18">
        <v>393.85899999999998</v>
      </c>
      <c r="LV33" s="18">
        <v>388.80099999999999</v>
      </c>
      <c r="LW33" s="18">
        <v>376.7</v>
      </c>
      <c r="LX33" s="18">
        <v>368.52199999999999</v>
      </c>
      <c r="LY33" s="18">
        <v>352.858</v>
      </c>
      <c r="LZ33" s="18">
        <v>356.25099999999998</v>
      </c>
      <c r="MA33" s="18">
        <v>360.79300000000001</v>
      </c>
      <c r="MB33" s="18">
        <v>356.94799999999998</v>
      </c>
      <c r="MC33" s="18">
        <v>369.32</v>
      </c>
      <c r="MD33" s="18">
        <v>378.50099999999998</v>
      </c>
      <c r="ME33" s="18">
        <v>390.86700000000002</v>
      </c>
      <c r="MF33" s="18">
        <v>410.185</v>
      </c>
      <c r="MG33" s="18">
        <v>406.24799999999999</v>
      </c>
      <c r="MH33" s="18">
        <v>397.92599999999999</v>
      </c>
      <c r="MI33" s="18">
        <v>369.01100000000002</v>
      </c>
      <c r="MJ33" s="18">
        <v>366.19900000000001</v>
      </c>
      <c r="MK33" s="18">
        <v>363.64499999999998</v>
      </c>
      <c r="ML33" s="18">
        <v>344.59399999999999</v>
      </c>
      <c r="MM33" s="18">
        <v>341.09100000000001</v>
      </c>
      <c r="MN33" s="18">
        <v>357.58300000000003</v>
      </c>
      <c r="MO33" s="18">
        <v>374.197</v>
      </c>
      <c r="MP33" s="18">
        <v>390.82299999999998</v>
      </c>
      <c r="MQ33" s="18">
        <v>384.762</v>
      </c>
      <c r="MR33" s="18">
        <v>378.07600000000002</v>
      </c>
      <c r="MS33" s="18">
        <v>374.149</v>
      </c>
      <c r="MT33" s="18">
        <v>377.279</v>
      </c>
      <c r="MU33" s="18">
        <v>383.62200000000001</v>
      </c>
      <c r="MV33" s="18">
        <v>380.70499999999998</v>
      </c>
      <c r="MW33" s="18">
        <v>379.13600000000002</v>
      </c>
      <c r="MX33" s="18">
        <v>382.20600000000002</v>
      </c>
      <c r="MY33" s="18">
        <v>416.00599999999997</v>
      </c>
      <c r="MZ33" s="18">
        <v>420.09500000000003</v>
      </c>
      <c r="NA33" s="18">
        <v>402.66500000000002</v>
      </c>
      <c r="NB33" s="18">
        <v>376.58100000000002</v>
      </c>
      <c r="NC33" s="18">
        <v>385.35300000000001</v>
      </c>
      <c r="ND33" s="18">
        <v>403.14800000000002</v>
      </c>
      <c r="NE33" s="18">
        <v>402.53399999999999</v>
      </c>
      <c r="NF33" s="18">
        <v>399.04899999999998</v>
      </c>
      <c r="NG33" s="18">
        <v>423.935</v>
      </c>
      <c r="NH33" s="18">
        <v>437.20699999999999</v>
      </c>
      <c r="NI33" s="18">
        <v>437.67200000000003</v>
      </c>
      <c r="NJ33" s="18">
        <v>439.17599999999999</v>
      </c>
      <c r="NK33" s="18">
        <v>447.77800000000002</v>
      </c>
      <c r="NL33" s="18">
        <v>443.358</v>
      </c>
      <c r="NM33" s="18">
        <v>439.101</v>
      </c>
      <c r="NN33" s="18">
        <v>424.82499999999999</v>
      </c>
      <c r="NO33" s="18">
        <v>426.13900000000001</v>
      </c>
      <c r="NP33" s="18">
        <v>439.90300000000002</v>
      </c>
      <c r="NQ33" s="18">
        <v>428.904</v>
      </c>
      <c r="NR33" s="18">
        <v>439.63099999999997</v>
      </c>
      <c r="NS33" s="18">
        <v>434.76400000000001</v>
      </c>
      <c r="NT33" s="18">
        <v>424.99799999999999</v>
      </c>
      <c r="NU33" s="18">
        <v>445.40100000000001</v>
      </c>
      <c r="NV33" s="18">
        <v>441.09899999999999</v>
      </c>
      <c r="NW33" s="18">
        <v>455.31200000000001</v>
      </c>
      <c r="NX33" s="18">
        <v>473.30399999999997</v>
      </c>
      <c r="NY33" s="18">
        <v>486.06900000000002</v>
      </c>
      <c r="NZ33" s="18">
        <v>488.56</v>
      </c>
      <c r="OA33" s="18">
        <v>467.029</v>
      </c>
      <c r="OB33" s="18">
        <v>451.90600000000001</v>
      </c>
      <c r="OC33" s="18">
        <v>453.21100000000001</v>
      </c>
      <c r="OD33" s="18">
        <v>451.89400000000001</v>
      </c>
      <c r="OE33" s="18">
        <v>445.47399999999999</v>
      </c>
      <c r="OF33" s="18">
        <v>446.64100000000002</v>
      </c>
      <c r="OG33" s="18">
        <v>440.97699999999998</v>
      </c>
      <c r="OH33" s="18">
        <v>438.36900000000003</v>
      </c>
      <c r="OI33" s="18">
        <v>436.36799999999999</v>
      </c>
      <c r="OJ33" s="18">
        <v>431.21499999999997</v>
      </c>
      <c r="OK33" s="18">
        <v>429.226</v>
      </c>
      <c r="OL33" s="18">
        <v>425.84300000000002</v>
      </c>
      <c r="OM33" s="18">
        <v>439.89299999999997</v>
      </c>
      <c r="ON33" s="18">
        <v>469.94200000000001</v>
      </c>
      <c r="OO33" s="18">
        <v>473.95800000000003</v>
      </c>
      <c r="OP33" s="18">
        <v>470.27499999999998</v>
      </c>
      <c r="OQ33" s="18">
        <v>469.62799999999999</v>
      </c>
      <c r="OR33" s="18">
        <v>455.14</v>
      </c>
      <c r="OS33" s="18">
        <v>443.12599999999998</v>
      </c>
      <c r="OT33" s="18">
        <v>430.99200000000002</v>
      </c>
      <c r="OU33" s="18">
        <v>434.32499999999999</v>
      </c>
      <c r="OV33" s="18">
        <v>417.18</v>
      </c>
      <c r="OW33" s="18">
        <v>404.76499999999999</v>
      </c>
      <c r="OX33" s="18">
        <v>400.54199999999997</v>
      </c>
      <c r="OY33" s="18">
        <v>396.64699999999999</v>
      </c>
      <c r="OZ33" s="18">
        <v>409.04199999999997</v>
      </c>
      <c r="PA33" s="18">
        <v>415.387</v>
      </c>
      <c r="PB33" s="18">
        <v>417.43799999999999</v>
      </c>
      <c r="PC33" s="18">
        <v>432.32400000000001</v>
      </c>
      <c r="PD33" s="18">
        <v>414.07799999999997</v>
      </c>
      <c r="PE33" s="18">
        <v>404.93099999999998</v>
      </c>
      <c r="PF33" s="18">
        <v>397.60199999999998</v>
      </c>
      <c r="PG33" s="18">
        <v>372.89499999999998</v>
      </c>
      <c r="PH33" s="18">
        <v>360.01400000000001</v>
      </c>
      <c r="PI33" s="18">
        <v>355.68700000000001</v>
      </c>
      <c r="PJ33" s="18">
        <v>343.565</v>
      </c>
      <c r="PK33" s="18">
        <v>328.30099999999999</v>
      </c>
      <c r="PL33" s="18">
        <v>325.44400000000002</v>
      </c>
      <c r="PM33" s="18">
        <v>340.59199999999998</v>
      </c>
      <c r="PN33" s="18">
        <v>340.41800000000001</v>
      </c>
      <c r="PO33" s="18">
        <v>340.858</v>
      </c>
      <c r="PP33" s="18">
        <v>355.81799999999998</v>
      </c>
      <c r="PQ33" s="18">
        <v>374.733</v>
      </c>
      <c r="PR33" s="18">
        <v>387.125</v>
      </c>
      <c r="PS33" s="18">
        <v>388.93</v>
      </c>
      <c r="PT33" s="18">
        <v>390.78199999999998</v>
      </c>
      <c r="PU33" s="18">
        <v>375.77699999999999</v>
      </c>
      <c r="PV33" s="18">
        <v>375.32900000000001</v>
      </c>
      <c r="PW33" s="18">
        <v>371.77300000000002</v>
      </c>
      <c r="PX33" s="18">
        <v>364.73500000000001</v>
      </c>
      <c r="PY33" s="18">
        <v>370.52100000000002</v>
      </c>
      <c r="PZ33" s="18">
        <v>365.608</v>
      </c>
      <c r="QA33" s="18">
        <v>358.02300000000002</v>
      </c>
      <c r="QB33" s="18">
        <v>358.35199999999998</v>
      </c>
      <c r="QC33" s="18">
        <v>359.08800000000002</v>
      </c>
      <c r="QD33" s="18">
        <v>358.05399999999997</v>
      </c>
      <c r="QE33" s="18">
        <v>359.351</v>
      </c>
      <c r="QF33" s="18">
        <v>349.06599999999997</v>
      </c>
      <c r="QG33" s="18">
        <v>347.94</v>
      </c>
      <c r="QH33" s="18">
        <v>350.66500000000002</v>
      </c>
      <c r="QI33" s="18">
        <v>340.65899999999999</v>
      </c>
      <c r="QJ33" s="18">
        <v>335.36599999999999</v>
      </c>
      <c r="QK33" s="18">
        <v>327.52300000000002</v>
      </c>
      <c r="QL33" s="18">
        <v>332.96699999999998</v>
      </c>
      <c r="QM33" s="18">
        <v>328.77600000000001</v>
      </c>
      <c r="QN33" s="18">
        <v>335.642</v>
      </c>
      <c r="QO33" s="18">
        <v>326.39100000000002</v>
      </c>
      <c r="QP33" s="18">
        <v>328.94799999999998</v>
      </c>
      <c r="QQ33" s="18">
        <v>356.072</v>
      </c>
      <c r="QR33" s="18">
        <v>356.98099999999999</v>
      </c>
      <c r="QS33" s="18">
        <v>351.25900000000001</v>
      </c>
      <c r="QT33" s="18">
        <v>349.52</v>
      </c>
      <c r="QU33" s="18">
        <v>352.70299999999997</v>
      </c>
      <c r="QV33" s="18">
        <v>357.80900000000003</v>
      </c>
      <c r="QW33" s="18">
        <v>364.435</v>
      </c>
      <c r="QX33" s="18">
        <v>365.3</v>
      </c>
      <c r="QY33" s="18">
        <v>374.43599999999998</v>
      </c>
      <c r="QZ33" s="18">
        <v>376.346</v>
      </c>
      <c r="RA33" s="18">
        <v>369.214</v>
      </c>
      <c r="RB33" s="18">
        <v>379.85199999999998</v>
      </c>
      <c r="RC33" s="18">
        <v>394.13099999999997</v>
      </c>
      <c r="RD33" s="18">
        <v>401.46899999999999</v>
      </c>
      <c r="RE33" s="18">
        <v>405.72500000000002</v>
      </c>
      <c r="RF33" s="18">
        <v>405.94499999999999</v>
      </c>
      <c r="RG33" s="18">
        <v>399.52699999999999</v>
      </c>
      <c r="RH33" s="18">
        <v>391.23</v>
      </c>
      <c r="RI33" s="18">
        <v>377.30399999999997</v>
      </c>
      <c r="RJ33" s="18">
        <v>369.84399999999999</v>
      </c>
      <c r="RK33" s="18">
        <v>368.49700000000001</v>
      </c>
      <c r="RL33" s="18">
        <v>367.65600000000001</v>
      </c>
      <c r="RM33" s="18">
        <v>368.041</v>
      </c>
      <c r="RN33" s="18">
        <v>367.13400000000001</v>
      </c>
      <c r="RO33" s="18">
        <v>365.86700000000002</v>
      </c>
      <c r="RP33" s="18">
        <v>366.63900000000001</v>
      </c>
      <c r="RQ33" s="18">
        <v>379.142</v>
      </c>
      <c r="RR33" s="18">
        <v>380.16800000000001</v>
      </c>
      <c r="RS33" s="18">
        <v>379.49400000000003</v>
      </c>
      <c r="RT33" s="18">
        <v>379.70800000000003</v>
      </c>
      <c r="RU33" s="18">
        <v>363.423</v>
      </c>
      <c r="RV33" s="18">
        <v>362.18</v>
      </c>
      <c r="RW33" s="18">
        <v>350.81900000000002</v>
      </c>
      <c r="RX33" s="18">
        <v>333.82900000000001</v>
      </c>
      <c r="RY33" s="18">
        <v>330.20800000000003</v>
      </c>
      <c r="RZ33" s="18">
        <v>328.40899999999999</v>
      </c>
      <c r="SA33" s="18">
        <v>331.786</v>
      </c>
      <c r="SB33" s="18">
        <v>330.30099999999999</v>
      </c>
      <c r="SC33" s="18">
        <v>327.34199999999998</v>
      </c>
      <c r="SD33" s="18">
        <v>320.18799999999999</v>
      </c>
      <c r="SE33" s="18">
        <v>321.32499999999999</v>
      </c>
      <c r="SF33" s="18">
        <v>322.56</v>
      </c>
      <c r="SG33" s="18">
        <v>322.64699999999999</v>
      </c>
      <c r="SH33" s="18">
        <v>326.07499999999999</v>
      </c>
      <c r="SI33" s="18">
        <v>336.34800000000001</v>
      </c>
      <c r="SJ33" s="18">
        <v>336.762</v>
      </c>
      <c r="SK33" s="18">
        <v>339.94900000000001</v>
      </c>
      <c r="SL33" s="18">
        <v>341.96899999999999</v>
      </c>
      <c r="SM33" s="18">
        <v>340.72199999999998</v>
      </c>
      <c r="SN33" s="18">
        <v>339.75</v>
      </c>
      <c r="SO33" s="18">
        <v>338.61</v>
      </c>
      <c r="SP33" s="18">
        <v>337.53500000000003</v>
      </c>
      <c r="SQ33" s="18">
        <v>341.28300000000002</v>
      </c>
      <c r="SR33" s="18">
        <v>341.54599999999999</v>
      </c>
      <c r="SS33" s="18">
        <v>341.41800000000001</v>
      </c>
      <c r="ST33" s="18">
        <v>334.048</v>
      </c>
      <c r="SU33" s="18">
        <v>342.57600000000002</v>
      </c>
    </row>
    <row r="34" spans="1:515" s="5" customFormat="1" x14ac:dyDescent="0.25">
      <c r="A34" s="5">
        <f t="shared" ref="A34:A39" si="9">A33+1</f>
        <v>3</v>
      </c>
      <c r="B34" s="11" t="str">
        <f t="shared" ca="1" si="8"/>
        <v>TELEFO 3 PERP nc-23</v>
      </c>
      <c r="C34" s="5">
        <f ca="1">_xlfn.XMATCH(B34,bonds[unique lookup])</f>
        <v>71</v>
      </c>
      <c r="D34" s="5" t="str" cm="1">
        <f t="array" aca="1" ref="D34" ca="1">INDEX(bonds[ID_ISIN],C34)&amp;" Corp"</f>
        <v>XS1795406575 Corp</v>
      </c>
      <c r="E34" s="32" cm="1">
        <f t="array" aca="1" ref="E34" ca="1">_xll.BDP(D34,E$31)*1</f>
        <v>45173</v>
      </c>
      <c r="F34" s="18">
        <f ca="1">_xll.BDH(D34,$B$29,"-2AY",,"Dates=H","Fill=C","Sort=R","Dir=H","cols=510;rows=1")</f>
        <v>353.255</v>
      </c>
      <c r="G34" s="18">
        <v>355.05500000000001</v>
      </c>
      <c r="H34" s="18">
        <v>375.529</v>
      </c>
      <c r="I34" s="18">
        <v>387.98200000000003</v>
      </c>
      <c r="J34" s="18">
        <v>399.53500000000003</v>
      </c>
      <c r="K34" s="18">
        <v>409.59399999999999</v>
      </c>
      <c r="L34" s="18">
        <v>412.67700000000002</v>
      </c>
      <c r="M34" s="18">
        <v>410.62599999999998</v>
      </c>
      <c r="N34" s="18">
        <v>411.38900000000001</v>
      </c>
      <c r="O34" s="18">
        <v>408.23599999999999</v>
      </c>
      <c r="P34" s="18">
        <v>403.17700000000002</v>
      </c>
      <c r="Q34" s="18">
        <v>412.96600000000001</v>
      </c>
      <c r="R34" s="18">
        <v>391.12599999999998</v>
      </c>
      <c r="S34" s="18">
        <v>393.03300000000002</v>
      </c>
      <c r="T34" s="18">
        <v>384.07400000000001</v>
      </c>
      <c r="U34" s="18">
        <v>371.72199999999998</v>
      </c>
      <c r="V34" s="18">
        <v>407.68299999999999</v>
      </c>
      <c r="W34" s="18">
        <v>394.358</v>
      </c>
      <c r="X34" s="18">
        <v>398.31</v>
      </c>
      <c r="Y34" s="18">
        <v>361.76499999999999</v>
      </c>
      <c r="Z34" s="18">
        <v>330.51299999999998</v>
      </c>
      <c r="AA34" s="18">
        <v>304.94499999999999</v>
      </c>
      <c r="AB34" s="18">
        <v>321.38400000000001</v>
      </c>
      <c r="AC34" s="18">
        <v>358.166</v>
      </c>
      <c r="AD34" s="18">
        <v>367.8</v>
      </c>
      <c r="AE34" s="18">
        <v>390.37</v>
      </c>
      <c r="AF34" s="18">
        <v>392.87400000000002</v>
      </c>
      <c r="AG34" s="18">
        <v>389.084</v>
      </c>
      <c r="AH34" s="18">
        <v>366.68900000000002</v>
      </c>
      <c r="AI34" s="18">
        <v>358.35399999999998</v>
      </c>
      <c r="AJ34" s="18">
        <v>374.26499999999999</v>
      </c>
      <c r="AK34" s="18">
        <v>408.67200000000003</v>
      </c>
      <c r="AL34" s="18">
        <v>402.964</v>
      </c>
      <c r="AM34" s="18">
        <v>402.38900000000001</v>
      </c>
      <c r="AN34" s="18">
        <v>406.601</v>
      </c>
      <c r="AO34" s="18">
        <v>425.77800000000002</v>
      </c>
      <c r="AP34" s="18">
        <v>446.72800000000001</v>
      </c>
      <c r="AQ34" s="18">
        <v>459.26799999999997</v>
      </c>
      <c r="AR34" s="18">
        <v>456.04500000000002</v>
      </c>
      <c r="AS34" s="18">
        <v>436.07100000000003</v>
      </c>
      <c r="AT34" s="18">
        <v>418.88900000000001</v>
      </c>
      <c r="AU34" s="18">
        <v>411.63400000000001</v>
      </c>
      <c r="AV34" s="18">
        <v>417.97</v>
      </c>
      <c r="AW34" s="18">
        <v>409.92500000000001</v>
      </c>
      <c r="AX34" s="18">
        <v>439.41800000000001</v>
      </c>
      <c r="AY34" s="18">
        <v>449.50599999999997</v>
      </c>
      <c r="AZ34" s="18">
        <v>457.536</v>
      </c>
      <c r="BA34" s="18">
        <v>421.22</v>
      </c>
      <c r="BB34" s="18">
        <v>409.33</v>
      </c>
      <c r="BC34" s="18">
        <v>393.976</v>
      </c>
      <c r="BD34" s="18">
        <v>381.92899999999997</v>
      </c>
      <c r="BE34" s="18">
        <v>395.89600000000002</v>
      </c>
      <c r="BF34" s="18">
        <v>406.774</v>
      </c>
      <c r="BG34" s="18">
        <v>428.245</v>
      </c>
      <c r="BH34" s="18">
        <v>431.52199999999999</v>
      </c>
      <c r="BI34" s="18">
        <v>410.21699999999998</v>
      </c>
      <c r="BJ34" s="18">
        <v>385.72199999999998</v>
      </c>
      <c r="BK34" s="18">
        <v>386.12099999999998</v>
      </c>
      <c r="BL34" s="18">
        <v>352.75200000000001</v>
      </c>
      <c r="BM34" s="18">
        <v>334.03500000000003</v>
      </c>
      <c r="BN34" s="18">
        <v>395.41800000000001</v>
      </c>
      <c r="BO34" s="18">
        <v>449.26900000000001</v>
      </c>
      <c r="BP34" s="18">
        <v>487.81900000000002</v>
      </c>
      <c r="BQ34" s="18">
        <v>538.62</v>
      </c>
      <c r="BR34" s="18">
        <v>554.08100000000002</v>
      </c>
      <c r="BS34" s="18">
        <v>544.899</v>
      </c>
      <c r="BT34" s="18">
        <v>546.61699999999996</v>
      </c>
      <c r="BU34" s="18">
        <v>546.73199999999997</v>
      </c>
      <c r="BV34" s="18">
        <v>545.13</v>
      </c>
      <c r="BW34" s="18">
        <v>541.63199999999995</v>
      </c>
      <c r="BX34" s="18">
        <v>568.19299999999998</v>
      </c>
      <c r="BY34" s="18">
        <v>600.34400000000005</v>
      </c>
      <c r="BZ34" s="18">
        <v>731.54700000000003</v>
      </c>
      <c r="CA34" s="18">
        <v>767.62900000000002</v>
      </c>
      <c r="CB34" s="18">
        <v>740.63499999999999</v>
      </c>
      <c r="CC34" s="18">
        <v>781.83600000000001</v>
      </c>
      <c r="CD34" s="18">
        <v>787.49699999999996</v>
      </c>
      <c r="CE34" s="18">
        <v>654.17399999999998</v>
      </c>
      <c r="CF34" s="18">
        <v>573.57100000000003</v>
      </c>
      <c r="CG34" s="18">
        <v>467.779</v>
      </c>
      <c r="CH34" s="18">
        <v>448.23899999999998</v>
      </c>
      <c r="CI34" s="18">
        <v>347.05500000000001</v>
      </c>
      <c r="CJ34" s="18">
        <v>333.62700000000001</v>
      </c>
      <c r="CK34" s="18">
        <v>350.27199999999999</v>
      </c>
      <c r="CL34" s="18">
        <v>286.06599999999997</v>
      </c>
      <c r="CM34" s="18">
        <v>247.482</v>
      </c>
      <c r="CN34" s="18">
        <v>230.447</v>
      </c>
      <c r="CO34" s="18">
        <v>235.23</v>
      </c>
      <c r="CP34" s="18">
        <v>267.34399999999999</v>
      </c>
      <c r="CQ34" s="18">
        <v>272.74</v>
      </c>
      <c r="CR34" s="18">
        <v>240.63800000000001</v>
      </c>
      <c r="CS34" s="18">
        <v>221.429</v>
      </c>
      <c r="CT34" s="18">
        <v>216.261</v>
      </c>
      <c r="CU34" s="18">
        <v>204.91300000000001</v>
      </c>
      <c r="CV34" s="18">
        <v>181.91800000000001</v>
      </c>
      <c r="CW34" s="18">
        <v>185.39</v>
      </c>
      <c r="CX34" s="18">
        <v>187.148</v>
      </c>
      <c r="CY34" s="18">
        <v>192.065</v>
      </c>
      <c r="CZ34" s="18">
        <v>190.298</v>
      </c>
      <c r="DA34" s="18">
        <v>190.94900000000001</v>
      </c>
      <c r="DB34" s="18">
        <v>192.57</v>
      </c>
      <c r="DC34" s="18">
        <v>186.28800000000001</v>
      </c>
      <c r="DD34" s="18">
        <v>190.92400000000001</v>
      </c>
      <c r="DE34" s="18">
        <v>196.01900000000001</v>
      </c>
      <c r="DF34" s="18">
        <v>192.13300000000001</v>
      </c>
      <c r="DG34" s="18">
        <v>191.214</v>
      </c>
      <c r="DH34" s="18">
        <v>195.05</v>
      </c>
      <c r="DI34" s="18">
        <v>202.524</v>
      </c>
      <c r="DJ34" s="18">
        <v>212.89599999999999</v>
      </c>
      <c r="DK34" s="18">
        <v>214.62299999999999</v>
      </c>
      <c r="DL34" s="18">
        <v>213.35400000000001</v>
      </c>
      <c r="DM34" s="18">
        <v>206.92099999999999</v>
      </c>
      <c r="DN34" s="18">
        <v>213.39400000000001</v>
      </c>
      <c r="DO34" s="18">
        <v>227.405</v>
      </c>
      <c r="DP34" s="18">
        <v>207.529</v>
      </c>
      <c r="DQ34" s="18">
        <v>200.12</v>
      </c>
      <c r="DR34" s="18">
        <v>187.15199999999999</v>
      </c>
      <c r="DS34" s="18">
        <v>182.35</v>
      </c>
      <c r="DT34" s="18">
        <v>179.316</v>
      </c>
      <c r="DU34" s="18">
        <v>187.34700000000001</v>
      </c>
      <c r="DV34" s="18">
        <v>195.89099999999999</v>
      </c>
      <c r="DW34" s="18">
        <v>199.471</v>
      </c>
      <c r="DX34" s="18">
        <v>198.464</v>
      </c>
      <c r="DY34" s="18">
        <v>198.065</v>
      </c>
      <c r="DZ34" s="18">
        <v>200.32400000000001</v>
      </c>
      <c r="EA34" s="18">
        <v>201.81299999999999</v>
      </c>
      <c r="EB34" s="18">
        <v>208.94200000000001</v>
      </c>
      <c r="EC34" s="18">
        <v>202.49299999999999</v>
      </c>
      <c r="ED34" s="18">
        <v>197.34100000000001</v>
      </c>
      <c r="EE34" s="18">
        <v>188.196</v>
      </c>
      <c r="EF34" s="18">
        <v>183.72300000000001</v>
      </c>
      <c r="EG34" s="18">
        <v>182.357</v>
      </c>
      <c r="EH34" s="18">
        <v>181.45</v>
      </c>
      <c r="EI34" s="18">
        <v>185.67599999999999</v>
      </c>
      <c r="EJ34" s="18">
        <v>185.923</v>
      </c>
      <c r="EK34" s="18">
        <v>184.74600000000001</v>
      </c>
      <c r="EL34" s="18">
        <v>186.78700000000001</v>
      </c>
      <c r="EM34" s="18">
        <v>186.17400000000001</v>
      </c>
      <c r="EN34" s="18">
        <v>185.256</v>
      </c>
      <c r="EO34" s="18">
        <v>186.64099999999999</v>
      </c>
      <c r="EP34" s="18">
        <v>186.029</v>
      </c>
      <c r="EQ34" s="18">
        <v>186.31</v>
      </c>
      <c r="ER34" s="18">
        <v>190.73</v>
      </c>
      <c r="ES34" s="18">
        <v>192.17699999999999</v>
      </c>
      <c r="ET34" s="18">
        <v>188.46600000000001</v>
      </c>
      <c r="EU34" s="18">
        <v>195.255</v>
      </c>
      <c r="EV34" s="18">
        <v>202.70599999999999</v>
      </c>
      <c r="EW34" s="18">
        <v>210.059</v>
      </c>
      <c r="EX34" s="18">
        <v>221.471</v>
      </c>
      <c r="EY34" s="18">
        <v>224.727</v>
      </c>
      <c r="EZ34" s="18">
        <v>211.143</v>
      </c>
      <c r="FA34" s="18">
        <v>214.44900000000001</v>
      </c>
      <c r="FB34" s="18">
        <v>218.36099999999999</v>
      </c>
      <c r="FC34" s="18">
        <v>226.70599999999999</v>
      </c>
      <c r="FD34" s="18">
        <v>228.75200000000001</v>
      </c>
      <c r="FE34" s="18">
        <v>237.79</v>
      </c>
      <c r="FF34" s="18">
        <v>260.048</v>
      </c>
      <c r="FG34" s="18">
        <v>266.00299999999999</v>
      </c>
      <c r="FH34" s="18">
        <v>266.80700000000002</v>
      </c>
      <c r="FI34" s="18">
        <v>258.98099999999999</v>
      </c>
      <c r="FJ34" s="18">
        <v>256.84100000000001</v>
      </c>
      <c r="FK34" s="18">
        <v>259.03500000000003</v>
      </c>
      <c r="FL34" s="18">
        <v>258.20800000000003</v>
      </c>
      <c r="FM34" s="18">
        <v>253.70599999999999</v>
      </c>
      <c r="FN34" s="18">
        <v>245.584</v>
      </c>
      <c r="FO34" s="18">
        <v>247.00299999999999</v>
      </c>
      <c r="FP34" s="18">
        <v>241.09899999999999</v>
      </c>
      <c r="FQ34" s="18">
        <v>225.00899999999999</v>
      </c>
      <c r="FR34" s="18">
        <v>222.86</v>
      </c>
      <c r="FS34" s="18">
        <v>220.35400000000001</v>
      </c>
      <c r="FT34" s="18">
        <v>230.416</v>
      </c>
      <c r="FU34" s="18">
        <v>239.625</v>
      </c>
      <c r="FV34" s="18">
        <v>240.91800000000001</v>
      </c>
      <c r="FW34" s="18">
        <v>235.059</v>
      </c>
      <c r="FX34" s="18">
        <v>229.136</v>
      </c>
      <c r="FY34" s="18">
        <v>221.244</v>
      </c>
      <c r="FZ34" s="18">
        <v>222.06200000000001</v>
      </c>
      <c r="GA34" s="18">
        <v>224.559</v>
      </c>
      <c r="GB34" s="18">
        <v>234.16800000000001</v>
      </c>
      <c r="GC34" s="18">
        <v>238.047</v>
      </c>
      <c r="GD34" s="18">
        <v>241.01</v>
      </c>
      <c r="GE34" s="18">
        <v>245.934</v>
      </c>
      <c r="GF34" s="18">
        <v>245.292</v>
      </c>
      <c r="GG34" s="18">
        <v>245.64099999999999</v>
      </c>
      <c r="GH34" s="18">
        <v>250.84800000000001</v>
      </c>
      <c r="GI34" s="18">
        <v>253.96299999999999</v>
      </c>
      <c r="GJ34" s="18">
        <v>254.66900000000001</v>
      </c>
      <c r="GK34" s="18">
        <v>263.81099999999998</v>
      </c>
      <c r="GL34" s="18">
        <v>267.67700000000002</v>
      </c>
      <c r="GM34" s="18">
        <v>265.79199999999997</v>
      </c>
      <c r="GN34" s="18">
        <v>259.83</v>
      </c>
      <c r="GO34" s="18">
        <v>258.12700000000001</v>
      </c>
      <c r="GP34" s="18">
        <v>263.26400000000001</v>
      </c>
      <c r="GQ34" s="18">
        <v>251.72300000000001</v>
      </c>
      <c r="GR34" s="18">
        <v>240.68299999999999</v>
      </c>
      <c r="GS34" s="18">
        <v>249.024</v>
      </c>
      <c r="GT34" s="18">
        <v>253.779</v>
      </c>
      <c r="GU34" s="18">
        <v>260.82600000000002</v>
      </c>
      <c r="GV34" s="18">
        <v>266.81900000000002</v>
      </c>
      <c r="GW34" s="18">
        <v>258.32400000000001</v>
      </c>
      <c r="GX34" s="18">
        <v>257.7</v>
      </c>
      <c r="GY34" s="18">
        <v>255.33799999999999</v>
      </c>
      <c r="GZ34" s="18">
        <v>268.96899999999999</v>
      </c>
      <c r="HA34" s="18">
        <v>263.48700000000002</v>
      </c>
      <c r="HB34" s="18">
        <v>252.41499999999999</v>
      </c>
      <c r="HC34" s="18">
        <v>242.34200000000001</v>
      </c>
      <c r="HD34" s="18">
        <v>233.947</v>
      </c>
      <c r="HE34" s="18">
        <v>219.91200000000001</v>
      </c>
      <c r="HF34" s="18">
        <v>268.27300000000002</v>
      </c>
      <c r="HG34" s="18">
        <v>265.17700000000002</v>
      </c>
      <c r="HH34" s="18">
        <v>259.00400000000002</v>
      </c>
      <c r="HI34" s="18">
        <v>258.3</v>
      </c>
      <c r="HJ34" s="18">
        <v>249.167</v>
      </c>
      <c r="HK34" s="18">
        <v>262.916</v>
      </c>
      <c r="HL34" s="18">
        <v>266.32900000000001</v>
      </c>
      <c r="HM34" s="18">
        <v>255.67599999999999</v>
      </c>
      <c r="HN34" s="18">
        <v>254.90700000000001</v>
      </c>
      <c r="HO34" s="18">
        <v>254.89599999999999</v>
      </c>
      <c r="HP34" s="18">
        <v>252.23400000000001</v>
      </c>
      <c r="HQ34" s="18">
        <v>246.63399999999999</v>
      </c>
      <c r="HR34" s="18">
        <v>243.00800000000001</v>
      </c>
      <c r="HS34" s="18">
        <v>241.71</v>
      </c>
      <c r="HT34" s="18">
        <v>243.14699999999999</v>
      </c>
      <c r="HU34" s="18">
        <v>256.83499999999998</v>
      </c>
      <c r="HV34" s="18">
        <v>270.363</v>
      </c>
      <c r="HW34" s="18">
        <v>278.21899999999999</v>
      </c>
      <c r="HX34" s="18">
        <v>293.57799999999997</v>
      </c>
      <c r="HY34" s="18">
        <v>302.21300000000002</v>
      </c>
      <c r="HZ34" s="18">
        <v>283.565</v>
      </c>
      <c r="IA34" s="18">
        <v>277.63499999999999</v>
      </c>
      <c r="IB34" s="18">
        <v>269.24799999999999</v>
      </c>
      <c r="IC34" s="18">
        <v>274.69</v>
      </c>
      <c r="ID34" s="18">
        <v>277.39299999999997</v>
      </c>
      <c r="IE34" s="18">
        <v>287.25400000000002</v>
      </c>
      <c r="IF34" s="18">
        <v>296.65600000000001</v>
      </c>
      <c r="IG34" s="18">
        <v>322.58600000000001</v>
      </c>
      <c r="IH34" s="18">
        <v>307.036</v>
      </c>
      <c r="II34" s="18">
        <v>286.25900000000001</v>
      </c>
      <c r="IJ34" s="18">
        <v>273.53199999999998</v>
      </c>
      <c r="IK34" s="18">
        <v>270.46199999999999</v>
      </c>
      <c r="IL34" s="18">
        <v>249.816</v>
      </c>
      <c r="IM34" s="18">
        <v>244.68</v>
      </c>
      <c r="IN34" s="18">
        <v>237.50299999999999</v>
      </c>
      <c r="IO34" s="18">
        <v>253.154</v>
      </c>
      <c r="IP34" s="18">
        <v>264.82600000000002</v>
      </c>
      <c r="IQ34" s="18">
        <v>271.76900000000001</v>
      </c>
      <c r="IR34" s="18">
        <v>272.685</v>
      </c>
      <c r="IS34" s="18">
        <v>274.298</v>
      </c>
      <c r="IT34" s="18">
        <v>261.14100000000002</v>
      </c>
      <c r="IU34" s="18">
        <v>252.42599999999999</v>
      </c>
      <c r="IV34" s="18">
        <v>252.59399999999999</v>
      </c>
      <c r="IW34" s="18">
        <v>252.017</v>
      </c>
      <c r="IX34" s="18">
        <v>255.64</v>
      </c>
      <c r="IY34" s="18">
        <v>268.14699999999999</v>
      </c>
      <c r="IZ34" s="18">
        <v>272.69099999999997</v>
      </c>
      <c r="JA34" s="18">
        <v>258.37799999999999</v>
      </c>
      <c r="JB34" s="18">
        <v>242.72800000000001</v>
      </c>
      <c r="JC34" s="18">
        <v>237.20400000000001</v>
      </c>
      <c r="JD34" s="18">
        <v>237.06100000000001</v>
      </c>
      <c r="JE34" s="18">
        <v>239.994</v>
      </c>
      <c r="JF34" s="18">
        <v>241.804</v>
      </c>
      <c r="JG34" s="18">
        <v>264.71300000000002</v>
      </c>
      <c r="JH34" s="18">
        <v>277.38499999999999</v>
      </c>
      <c r="JI34" s="18">
        <v>285.86200000000002</v>
      </c>
      <c r="JJ34" s="18">
        <v>273.34399999999999</v>
      </c>
      <c r="JK34" s="18">
        <v>268.49200000000002</v>
      </c>
      <c r="JL34" s="18">
        <v>264.86200000000002</v>
      </c>
      <c r="JM34" s="18">
        <v>260.12</v>
      </c>
      <c r="JN34" s="18">
        <v>260.21699999999998</v>
      </c>
      <c r="JO34" s="18">
        <v>290.21100000000001</v>
      </c>
      <c r="JP34" s="18">
        <v>310.22399999999999</v>
      </c>
      <c r="JQ34" s="18">
        <v>312.86099999999999</v>
      </c>
      <c r="JR34" s="18">
        <v>314.88200000000001</v>
      </c>
      <c r="JS34" s="18">
        <v>318.50200000000001</v>
      </c>
      <c r="JT34" s="18">
        <v>306.65800000000002</v>
      </c>
      <c r="JU34" s="18">
        <v>318.596</v>
      </c>
      <c r="JV34" s="18">
        <v>331.59199999999998</v>
      </c>
      <c r="JW34" s="18">
        <v>338.25599999999997</v>
      </c>
      <c r="JX34" s="18">
        <v>349.51100000000002</v>
      </c>
      <c r="JY34" s="18">
        <v>362.97500000000002</v>
      </c>
      <c r="JZ34" s="18">
        <v>376.89699999999999</v>
      </c>
      <c r="KA34" s="18">
        <v>374.39400000000001</v>
      </c>
      <c r="KB34" s="18">
        <v>365.17099999999999</v>
      </c>
      <c r="KC34" s="18">
        <v>373.30700000000002</v>
      </c>
      <c r="KD34" s="18">
        <v>371.31900000000002</v>
      </c>
      <c r="KE34" s="18">
        <v>378.42899999999997</v>
      </c>
      <c r="KF34" s="18">
        <v>375.16800000000001</v>
      </c>
      <c r="KG34" s="18">
        <v>379.54199999999997</v>
      </c>
      <c r="KH34" s="18">
        <v>361.05900000000003</v>
      </c>
      <c r="KI34" s="18">
        <v>350.48399999999998</v>
      </c>
      <c r="KJ34" s="18">
        <v>350.74099999999999</v>
      </c>
      <c r="KK34" s="18">
        <v>349.553</v>
      </c>
      <c r="KL34" s="18">
        <v>348.87099999999998</v>
      </c>
      <c r="KM34" s="18">
        <v>357.92399999999998</v>
      </c>
      <c r="KN34" s="18">
        <v>360.18099999999998</v>
      </c>
      <c r="KO34" s="18">
        <v>367.34399999999999</v>
      </c>
      <c r="KP34" s="18">
        <v>359.34899999999999</v>
      </c>
      <c r="KQ34" s="18">
        <v>374.96</v>
      </c>
      <c r="KR34" s="18">
        <v>368.21699999999998</v>
      </c>
      <c r="KS34" s="18">
        <v>354.47500000000002</v>
      </c>
      <c r="KT34" s="18">
        <v>338.07900000000001</v>
      </c>
      <c r="KU34" s="18">
        <v>336.78199999999998</v>
      </c>
      <c r="KV34" s="18">
        <v>334.85599999999999</v>
      </c>
      <c r="KW34" s="18">
        <v>345.75299999999999</v>
      </c>
      <c r="KX34" s="18">
        <v>357.24799999999999</v>
      </c>
      <c r="KY34" s="18">
        <v>366.67099999999999</v>
      </c>
      <c r="KZ34" s="18">
        <v>352.04300000000001</v>
      </c>
      <c r="LA34" s="18">
        <v>340.23099999999999</v>
      </c>
      <c r="LB34" s="18">
        <v>334.9</v>
      </c>
      <c r="LC34" s="18">
        <v>333.65100000000001</v>
      </c>
      <c r="LD34" s="18">
        <v>328.08699999999999</v>
      </c>
      <c r="LE34" s="18">
        <v>322.01</v>
      </c>
      <c r="LF34" s="18">
        <v>316.36599999999999</v>
      </c>
      <c r="LG34" s="18">
        <v>323.86700000000002</v>
      </c>
      <c r="LH34" s="18">
        <v>337.709</v>
      </c>
      <c r="LI34" s="18">
        <v>345.25700000000001</v>
      </c>
      <c r="LJ34" s="18">
        <v>345.88299999999998</v>
      </c>
      <c r="LK34" s="18">
        <v>344.80399999999997</v>
      </c>
      <c r="LL34" s="18">
        <v>341.69499999999999</v>
      </c>
      <c r="LM34" s="18">
        <v>342.12299999999999</v>
      </c>
      <c r="LN34" s="18">
        <v>337.40499999999997</v>
      </c>
      <c r="LO34" s="18">
        <v>338.17399999999998</v>
      </c>
      <c r="LP34" s="18">
        <v>336.13400000000001</v>
      </c>
      <c r="LQ34" s="18">
        <v>355.65</v>
      </c>
      <c r="LR34" s="18">
        <v>368.50400000000002</v>
      </c>
      <c r="LS34" s="18">
        <v>380.096</v>
      </c>
      <c r="LT34" s="18">
        <v>380</v>
      </c>
      <c r="LU34" s="18">
        <v>391.721</v>
      </c>
      <c r="LV34" s="18">
        <v>387.33300000000003</v>
      </c>
      <c r="LW34" s="18">
        <v>373.27800000000002</v>
      </c>
      <c r="LX34" s="18">
        <v>364.25</v>
      </c>
      <c r="LY34" s="18">
        <v>348.07</v>
      </c>
      <c r="LZ34" s="18">
        <v>350.15800000000002</v>
      </c>
      <c r="MA34" s="18">
        <v>349.78500000000003</v>
      </c>
      <c r="MB34" s="18">
        <v>344.76600000000002</v>
      </c>
      <c r="MC34" s="18">
        <v>359.32900000000001</v>
      </c>
      <c r="MD34" s="18">
        <v>371.173</v>
      </c>
      <c r="ME34" s="18">
        <v>386.37799999999999</v>
      </c>
      <c r="MF34" s="18">
        <v>404.72899999999998</v>
      </c>
      <c r="MG34" s="18">
        <v>401.13</v>
      </c>
      <c r="MH34" s="18">
        <v>391.84300000000002</v>
      </c>
      <c r="MI34" s="18">
        <v>362.85199999999998</v>
      </c>
      <c r="MJ34" s="18">
        <v>364.803</v>
      </c>
      <c r="MK34" s="18">
        <v>363.24700000000001</v>
      </c>
      <c r="ML34" s="18">
        <v>340.39400000000001</v>
      </c>
      <c r="MM34" s="18">
        <v>344.01</v>
      </c>
      <c r="MN34" s="18">
        <v>361.49400000000003</v>
      </c>
      <c r="MO34" s="18">
        <v>382.65199999999999</v>
      </c>
      <c r="MP34" s="18">
        <v>398.01799999999997</v>
      </c>
      <c r="MQ34" s="18">
        <v>391.97199999999998</v>
      </c>
      <c r="MR34" s="18">
        <v>389.29899999999998</v>
      </c>
      <c r="MS34" s="18">
        <v>384.53699999999998</v>
      </c>
      <c r="MT34" s="18">
        <v>387.16399999999999</v>
      </c>
      <c r="MU34" s="18">
        <v>397.56900000000002</v>
      </c>
      <c r="MV34" s="18">
        <v>389.08300000000003</v>
      </c>
      <c r="MW34" s="18">
        <v>386.05399999999997</v>
      </c>
      <c r="MX34" s="18">
        <v>390.363</v>
      </c>
      <c r="MY34" s="18">
        <v>413.904</v>
      </c>
      <c r="MZ34" s="18">
        <v>415.25</v>
      </c>
      <c r="NA34" s="18">
        <v>398.834</v>
      </c>
      <c r="NB34" s="18">
        <v>373.875</v>
      </c>
      <c r="NC34" s="18">
        <v>382.245</v>
      </c>
      <c r="ND34" s="18">
        <v>395.072</v>
      </c>
      <c r="NE34" s="18">
        <v>392.06700000000001</v>
      </c>
      <c r="NF34" s="18">
        <v>390.923</v>
      </c>
      <c r="NG34" s="18">
        <v>417.447</v>
      </c>
      <c r="NH34" s="18">
        <v>427.63400000000001</v>
      </c>
      <c r="NI34" s="18">
        <v>426.97699999999998</v>
      </c>
      <c r="NJ34" s="18">
        <v>429.32100000000003</v>
      </c>
      <c r="NK34" s="18">
        <v>439.96800000000002</v>
      </c>
      <c r="NL34" s="18">
        <v>435.16899999999998</v>
      </c>
      <c r="NM34" s="18">
        <v>429.67500000000001</v>
      </c>
      <c r="NN34" s="18">
        <v>413.77</v>
      </c>
      <c r="NO34" s="18">
        <v>414.327</v>
      </c>
      <c r="NP34" s="18">
        <v>424.91699999999997</v>
      </c>
      <c r="NQ34" s="18">
        <v>420.68099999999998</v>
      </c>
      <c r="NR34" s="18">
        <v>433.46300000000002</v>
      </c>
      <c r="NS34" s="18">
        <v>430.87099999999998</v>
      </c>
      <c r="NT34" s="18">
        <v>417.44499999999999</v>
      </c>
      <c r="NU34" s="18">
        <v>423.654</v>
      </c>
      <c r="NV34" s="18">
        <v>417.65699999999998</v>
      </c>
      <c r="NW34" s="18">
        <v>442.77699999999999</v>
      </c>
      <c r="NX34" s="18">
        <v>463.61</v>
      </c>
      <c r="NY34" s="18">
        <v>475.54399999999998</v>
      </c>
      <c r="NZ34" s="18">
        <v>478.02199999999999</v>
      </c>
      <c r="OA34" s="18">
        <v>456.512</v>
      </c>
      <c r="OB34" s="18">
        <v>441.61500000000001</v>
      </c>
      <c r="OC34" s="18">
        <v>439.67899999999997</v>
      </c>
      <c r="OD34" s="18">
        <v>438.17500000000001</v>
      </c>
      <c r="OE34" s="18">
        <v>433.15</v>
      </c>
      <c r="OF34" s="18">
        <v>433.69600000000003</v>
      </c>
      <c r="OG34" s="18">
        <v>431.24599999999998</v>
      </c>
      <c r="OH34" s="18">
        <v>430.51600000000002</v>
      </c>
      <c r="OI34" s="18">
        <v>429.45400000000001</v>
      </c>
      <c r="OJ34" s="18">
        <v>422.79700000000003</v>
      </c>
      <c r="OK34" s="18">
        <v>423.12200000000001</v>
      </c>
      <c r="OL34" s="18">
        <v>421.173</v>
      </c>
      <c r="OM34" s="18">
        <v>443.30399999999997</v>
      </c>
      <c r="ON34" s="18">
        <v>473.81299999999999</v>
      </c>
      <c r="OO34" s="18">
        <v>478.62400000000002</v>
      </c>
      <c r="OP34" s="18">
        <v>474.67700000000002</v>
      </c>
      <c r="OQ34" s="18">
        <v>471.00799999999998</v>
      </c>
      <c r="OR34" s="18">
        <v>459.30900000000003</v>
      </c>
      <c r="OS34" s="18">
        <v>447.29300000000001</v>
      </c>
      <c r="OT34" s="18">
        <v>433.04500000000002</v>
      </c>
      <c r="OU34" s="18">
        <v>431.51600000000002</v>
      </c>
      <c r="OV34" s="18">
        <v>411.84199999999998</v>
      </c>
      <c r="OW34" s="18">
        <v>397.916</v>
      </c>
      <c r="OX34" s="18">
        <v>393.392</v>
      </c>
      <c r="OY34" s="18">
        <v>389.38900000000001</v>
      </c>
      <c r="OZ34" s="18">
        <v>402.12900000000002</v>
      </c>
      <c r="PA34" s="18">
        <v>408.33199999999999</v>
      </c>
      <c r="PB34" s="18">
        <v>409.40499999999997</v>
      </c>
      <c r="PC34" s="18">
        <v>427.00400000000002</v>
      </c>
      <c r="PD34" s="18">
        <v>409.51900000000001</v>
      </c>
      <c r="PE34" s="18">
        <v>400.39</v>
      </c>
      <c r="PF34" s="18">
        <v>394.041</v>
      </c>
      <c r="PG34" s="18">
        <v>370.26400000000001</v>
      </c>
      <c r="PH34" s="18">
        <v>360.55399999999997</v>
      </c>
      <c r="PI34" s="18">
        <v>352.59399999999999</v>
      </c>
      <c r="PJ34" s="18">
        <v>341.75</v>
      </c>
      <c r="PK34" s="18">
        <v>323.44200000000001</v>
      </c>
      <c r="PL34" s="18">
        <v>317.52699999999999</v>
      </c>
      <c r="PM34" s="18">
        <v>330.98700000000002</v>
      </c>
      <c r="PN34" s="18">
        <v>331.69200000000001</v>
      </c>
      <c r="PO34" s="18">
        <v>330.084</v>
      </c>
      <c r="PP34" s="18">
        <v>340.899</v>
      </c>
      <c r="PQ34" s="18">
        <v>366.68299999999999</v>
      </c>
      <c r="PR34" s="18">
        <v>373.18200000000002</v>
      </c>
      <c r="PS34" s="18">
        <v>374.74</v>
      </c>
      <c r="PT34" s="18">
        <v>381.94299999999998</v>
      </c>
      <c r="PU34" s="18">
        <v>368.68900000000002</v>
      </c>
      <c r="PV34" s="18">
        <v>366.01299999999998</v>
      </c>
      <c r="PW34" s="18">
        <v>363.21800000000002</v>
      </c>
      <c r="PX34" s="18">
        <v>359.30700000000002</v>
      </c>
      <c r="PY34" s="18">
        <v>364.83499999999998</v>
      </c>
      <c r="PZ34" s="18">
        <v>360.77100000000002</v>
      </c>
      <c r="QA34" s="18">
        <v>352.05799999999999</v>
      </c>
      <c r="QB34" s="18">
        <v>360.98700000000002</v>
      </c>
      <c r="QC34" s="18">
        <v>364.48399999999998</v>
      </c>
      <c r="QD34" s="18">
        <v>364.69299999999998</v>
      </c>
      <c r="QE34" s="18">
        <v>366.64</v>
      </c>
      <c r="QF34" s="18">
        <v>356.52600000000001</v>
      </c>
      <c r="QG34" s="18">
        <v>357.32600000000002</v>
      </c>
      <c r="QH34" s="18">
        <v>361.80900000000003</v>
      </c>
      <c r="QI34" s="18">
        <v>347.41399999999999</v>
      </c>
      <c r="QJ34" s="18">
        <v>340.88799999999998</v>
      </c>
      <c r="QK34" s="18">
        <v>336.55</v>
      </c>
      <c r="QL34" s="18">
        <v>345.15300000000002</v>
      </c>
      <c r="QM34" s="18">
        <v>342.952</v>
      </c>
      <c r="QN34" s="18">
        <v>353.55700000000002</v>
      </c>
      <c r="QO34" s="18">
        <v>342.726</v>
      </c>
      <c r="QP34" s="18">
        <v>348.61</v>
      </c>
      <c r="QQ34" s="18">
        <v>367.80700000000002</v>
      </c>
      <c r="QR34" s="18">
        <v>369.04</v>
      </c>
      <c r="QS34" s="18">
        <v>365.06700000000001</v>
      </c>
      <c r="QT34" s="18">
        <v>363.95800000000003</v>
      </c>
      <c r="QU34" s="18">
        <v>367.22</v>
      </c>
      <c r="QV34" s="18">
        <v>370.43599999999998</v>
      </c>
      <c r="QW34" s="18">
        <v>376.541</v>
      </c>
      <c r="QX34" s="18">
        <v>377.18200000000002</v>
      </c>
      <c r="QY34" s="18">
        <v>385.02</v>
      </c>
      <c r="QZ34" s="18">
        <v>386.61700000000002</v>
      </c>
      <c r="RA34" s="18">
        <v>380.59699999999998</v>
      </c>
      <c r="RB34" s="18">
        <v>382.60500000000002</v>
      </c>
      <c r="RC34" s="18">
        <v>393.464</v>
      </c>
      <c r="RD34" s="18">
        <v>402.428</v>
      </c>
      <c r="RE34" s="18">
        <v>404.93099999999998</v>
      </c>
      <c r="RF34" s="18">
        <v>406.005</v>
      </c>
      <c r="RG34" s="18">
        <v>400.08800000000002</v>
      </c>
      <c r="RH34" s="18">
        <v>390.471</v>
      </c>
      <c r="RI34" s="18">
        <v>378.49599999999998</v>
      </c>
      <c r="RJ34" s="18">
        <v>367.80399999999997</v>
      </c>
      <c r="RK34" s="18">
        <v>366.79399999999998</v>
      </c>
      <c r="RL34" s="18">
        <v>365.80500000000001</v>
      </c>
      <c r="RM34" s="18">
        <v>365.75400000000002</v>
      </c>
      <c r="RN34" s="18">
        <v>363.7</v>
      </c>
      <c r="RO34" s="18">
        <v>361.54</v>
      </c>
      <c r="RP34" s="18">
        <v>361.84</v>
      </c>
      <c r="RQ34" s="18">
        <v>375.31299999999999</v>
      </c>
      <c r="RR34" s="18">
        <v>375.22899999999998</v>
      </c>
      <c r="RS34" s="18">
        <v>373.28300000000002</v>
      </c>
      <c r="RT34" s="18">
        <v>374.59899999999999</v>
      </c>
      <c r="RU34" s="18">
        <v>362.41699999999997</v>
      </c>
      <c r="RV34" s="18">
        <v>362.34100000000001</v>
      </c>
      <c r="RW34" s="18">
        <v>352.73200000000003</v>
      </c>
      <c r="RX34" s="18">
        <v>332.11</v>
      </c>
      <c r="RY34" s="18">
        <v>329.29</v>
      </c>
      <c r="RZ34" s="18">
        <v>329.03699999999998</v>
      </c>
      <c r="SA34" s="18">
        <v>328.67200000000003</v>
      </c>
      <c r="SB34" s="18">
        <v>326.93400000000003</v>
      </c>
      <c r="SC34" s="18">
        <v>319.53399999999999</v>
      </c>
      <c r="SD34" s="18">
        <v>312.178</v>
      </c>
      <c r="SE34" s="18">
        <v>313.613</v>
      </c>
      <c r="SF34" s="18">
        <v>314.96600000000001</v>
      </c>
      <c r="SG34" s="18">
        <v>316.07799999999997</v>
      </c>
      <c r="SH34" s="18">
        <v>316.33699999999999</v>
      </c>
      <c r="SI34" s="18">
        <v>333.11</v>
      </c>
      <c r="SJ34" s="18">
        <v>333.10899999999998</v>
      </c>
      <c r="SK34" s="18">
        <v>335.64699999999999</v>
      </c>
      <c r="SL34" s="18">
        <v>336.60199999999998</v>
      </c>
      <c r="SM34" s="18">
        <v>335.27300000000002</v>
      </c>
      <c r="SN34" s="18">
        <v>334.23500000000001</v>
      </c>
      <c r="SO34" s="18">
        <v>332.94400000000002</v>
      </c>
      <c r="SP34" s="18">
        <v>330.80700000000002</v>
      </c>
      <c r="SQ34" s="18">
        <v>334.42899999999997</v>
      </c>
      <c r="SR34" s="18">
        <v>333.89299999999997</v>
      </c>
      <c r="SS34" s="18">
        <v>335.351</v>
      </c>
      <c r="ST34" s="18">
        <v>329.255</v>
      </c>
      <c r="SU34" s="18">
        <v>338.41800000000001</v>
      </c>
    </row>
    <row r="35" spans="1:515" s="5" customFormat="1" x14ac:dyDescent="0.25">
      <c r="A35" s="5">
        <f t="shared" si="9"/>
        <v>4</v>
      </c>
      <c r="B35" s="11" t="str">
        <f t="shared" ca="1" si="8"/>
        <v>TELEFO 5 7/8 PERP nc-24</v>
      </c>
      <c r="C35" s="5">
        <f ca="1">_xlfn.XMATCH(B35,bonds[unique lookup])</f>
        <v>72</v>
      </c>
      <c r="D35" s="5" t="str" cm="1">
        <f t="array" aca="1" ref="D35" ca="1">INDEX(bonds[ID_ISIN],C35)&amp;" Corp"</f>
        <v>XS1050461034 Corp</v>
      </c>
      <c r="E35" s="32" cm="1">
        <f t="array" aca="1" ref="E35" ca="1">_xll.BDP(D35,E$31)*1</f>
        <v>45382</v>
      </c>
      <c r="F35" s="18">
        <f ca="1">_xll.BDH(D35,$B$29,"-2AY",,"Dates=H","Fill=C","Sort=R","Dir=H","cols=510;rows=1")</f>
        <v>347.584</v>
      </c>
      <c r="G35" s="18">
        <v>347.80500000000001</v>
      </c>
      <c r="H35" s="18">
        <v>359.178</v>
      </c>
      <c r="I35" s="18">
        <v>364.86500000000001</v>
      </c>
      <c r="J35" s="18">
        <v>374.57100000000003</v>
      </c>
      <c r="K35" s="18">
        <v>386.90600000000001</v>
      </c>
      <c r="L35" s="18">
        <v>391.387</v>
      </c>
      <c r="M35" s="18">
        <v>392.29300000000001</v>
      </c>
      <c r="N35" s="18">
        <v>391.25200000000001</v>
      </c>
      <c r="O35" s="18">
        <v>390.27300000000002</v>
      </c>
      <c r="P35" s="18">
        <v>386.10199999999998</v>
      </c>
      <c r="Q35" s="18">
        <v>389.78199999999998</v>
      </c>
      <c r="R35" s="18">
        <v>378.44499999999999</v>
      </c>
      <c r="S35" s="18">
        <v>378.11200000000002</v>
      </c>
      <c r="T35" s="18">
        <v>367.57499999999999</v>
      </c>
      <c r="U35" s="18">
        <v>353.37599999999998</v>
      </c>
      <c r="V35" s="18">
        <v>379.62900000000002</v>
      </c>
      <c r="W35" s="18">
        <v>370.48099999999999</v>
      </c>
      <c r="X35" s="18">
        <v>373.88600000000002</v>
      </c>
      <c r="Y35" s="18">
        <v>342.56099999999998</v>
      </c>
      <c r="Z35" s="18">
        <v>320.173</v>
      </c>
      <c r="AA35" s="18">
        <v>298.21100000000001</v>
      </c>
      <c r="AB35" s="18">
        <v>315.93700000000001</v>
      </c>
      <c r="AC35" s="18">
        <v>342.63</v>
      </c>
      <c r="AD35" s="18">
        <v>348.42599999999999</v>
      </c>
      <c r="AE35" s="18">
        <v>366.01900000000001</v>
      </c>
      <c r="AF35" s="18">
        <v>366.97699999999998</v>
      </c>
      <c r="AG35" s="18">
        <v>369.44099999999997</v>
      </c>
      <c r="AH35" s="18">
        <v>360.54599999999999</v>
      </c>
      <c r="AI35" s="18">
        <v>354.41500000000002</v>
      </c>
      <c r="AJ35" s="18">
        <v>367.37</v>
      </c>
      <c r="AK35" s="18">
        <v>371.43599999999998</v>
      </c>
      <c r="AL35" s="18">
        <v>394.00200000000001</v>
      </c>
      <c r="AM35" s="18">
        <v>393.24099999999999</v>
      </c>
      <c r="AN35" s="18">
        <v>399.16699999999997</v>
      </c>
      <c r="AO35" s="18">
        <v>409.44200000000001</v>
      </c>
      <c r="AP35" s="18">
        <v>432.697</v>
      </c>
      <c r="AQ35" s="18">
        <v>442.25599999999997</v>
      </c>
      <c r="AR35" s="18">
        <v>443.517</v>
      </c>
      <c r="AS35" s="18">
        <v>418.32100000000003</v>
      </c>
      <c r="AT35" s="18">
        <v>404.58</v>
      </c>
      <c r="AU35" s="18">
        <v>404.38099999999997</v>
      </c>
      <c r="AV35" s="18">
        <v>398.36200000000002</v>
      </c>
      <c r="AW35" s="18">
        <v>406.59399999999999</v>
      </c>
      <c r="AX35" s="18">
        <v>445.39400000000001</v>
      </c>
      <c r="AY35" s="18">
        <v>454.32400000000001</v>
      </c>
      <c r="AZ35" s="18">
        <v>455.95499999999998</v>
      </c>
      <c r="BA35" s="18">
        <v>421.92200000000003</v>
      </c>
      <c r="BB35" s="18">
        <v>406.887</v>
      </c>
      <c r="BC35" s="18">
        <v>397.48500000000001</v>
      </c>
      <c r="BD35" s="18">
        <v>389.84</v>
      </c>
      <c r="BE35" s="18">
        <v>407.45800000000003</v>
      </c>
      <c r="BF35" s="18">
        <v>411.85899999999998</v>
      </c>
      <c r="BG35" s="18">
        <v>425.46499999999997</v>
      </c>
      <c r="BH35" s="18">
        <v>423.05099999999999</v>
      </c>
      <c r="BI35" s="18">
        <v>394.149</v>
      </c>
      <c r="BJ35" s="18">
        <v>380.43599999999998</v>
      </c>
      <c r="BK35" s="18">
        <v>383.81299999999999</v>
      </c>
      <c r="BL35" s="18">
        <v>357.07900000000001</v>
      </c>
      <c r="BM35" s="18">
        <v>347.70100000000002</v>
      </c>
      <c r="BN35" s="18">
        <v>397.20800000000003</v>
      </c>
      <c r="BO35" s="18">
        <v>450.238</v>
      </c>
      <c r="BP35" s="18">
        <v>485.29</v>
      </c>
      <c r="BQ35" s="18">
        <v>525.40700000000004</v>
      </c>
      <c r="BR35" s="18">
        <v>534.10400000000004</v>
      </c>
      <c r="BS35" s="18">
        <v>533.01300000000003</v>
      </c>
      <c r="BT35" s="18">
        <v>535.13599999999997</v>
      </c>
      <c r="BU35" s="18">
        <v>539.79100000000005</v>
      </c>
      <c r="BV35" s="18">
        <v>551.03399999999999</v>
      </c>
      <c r="BW35" s="18">
        <v>544.15300000000002</v>
      </c>
      <c r="BX35" s="18">
        <v>561.74800000000005</v>
      </c>
      <c r="BY35" s="18">
        <v>585.48</v>
      </c>
      <c r="BZ35" s="18">
        <v>677.52499999999998</v>
      </c>
      <c r="CA35" s="18">
        <v>706.66800000000001</v>
      </c>
      <c r="CB35" s="18">
        <v>680.05700000000002</v>
      </c>
      <c r="CC35" s="18">
        <v>719.31</v>
      </c>
      <c r="CD35" s="18">
        <v>710.99699999999996</v>
      </c>
      <c r="CE35" s="18">
        <v>601.42999999999995</v>
      </c>
      <c r="CF35" s="18">
        <v>516.87900000000002</v>
      </c>
      <c r="CG35" s="18">
        <v>434.26100000000002</v>
      </c>
      <c r="CH35" s="18">
        <v>424.209</v>
      </c>
      <c r="CI35" s="18">
        <v>341.95</v>
      </c>
      <c r="CJ35" s="18">
        <v>333.012</v>
      </c>
      <c r="CK35" s="18">
        <v>340.85</v>
      </c>
      <c r="CL35" s="18">
        <v>279.29599999999999</v>
      </c>
      <c r="CM35" s="18">
        <v>246.84299999999999</v>
      </c>
      <c r="CN35" s="18">
        <v>228.13399999999999</v>
      </c>
      <c r="CO35" s="18">
        <v>232.51</v>
      </c>
      <c r="CP35" s="18">
        <v>260.67599999999999</v>
      </c>
      <c r="CQ35" s="18">
        <v>262.911</v>
      </c>
      <c r="CR35" s="18">
        <v>234.07300000000001</v>
      </c>
      <c r="CS35" s="18">
        <v>217.43899999999999</v>
      </c>
      <c r="CT35" s="18">
        <v>212.34</v>
      </c>
      <c r="CU35" s="18">
        <v>202.64599999999999</v>
      </c>
      <c r="CV35" s="18">
        <v>184.63</v>
      </c>
      <c r="CW35" s="18">
        <v>187.636</v>
      </c>
      <c r="CX35" s="18">
        <v>190.81200000000001</v>
      </c>
      <c r="CY35" s="18">
        <v>194.75800000000001</v>
      </c>
      <c r="CZ35" s="18">
        <v>194.708</v>
      </c>
      <c r="DA35" s="18">
        <v>196.059</v>
      </c>
      <c r="DB35" s="18">
        <v>194.99</v>
      </c>
      <c r="DC35" s="18">
        <v>192.22800000000001</v>
      </c>
      <c r="DD35" s="18">
        <v>196.673</v>
      </c>
      <c r="DE35" s="18">
        <v>200.982</v>
      </c>
      <c r="DF35" s="18">
        <v>196.88200000000001</v>
      </c>
      <c r="DG35" s="18">
        <v>196.828</v>
      </c>
      <c r="DH35" s="18">
        <v>200.06299999999999</v>
      </c>
      <c r="DI35" s="18">
        <v>205.68700000000001</v>
      </c>
      <c r="DJ35" s="18">
        <v>214.24799999999999</v>
      </c>
      <c r="DK35" s="18">
        <v>213.739</v>
      </c>
      <c r="DL35" s="18">
        <v>212.00299999999999</v>
      </c>
      <c r="DM35" s="18">
        <v>204.364</v>
      </c>
      <c r="DN35" s="18">
        <v>207.661</v>
      </c>
      <c r="DO35" s="18">
        <v>212.535</v>
      </c>
      <c r="DP35" s="18">
        <v>199.02500000000001</v>
      </c>
      <c r="DQ35" s="18">
        <v>191.92</v>
      </c>
      <c r="DR35" s="18">
        <v>184.922</v>
      </c>
      <c r="DS35" s="18">
        <v>184.41</v>
      </c>
      <c r="DT35" s="18">
        <v>182.43299999999999</v>
      </c>
      <c r="DU35" s="18">
        <v>189.202</v>
      </c>
      <c r="DV35" s="18">
        <v>197.21100000000001</v>
      </c>
      <c r="DW35" s="18">
        <v>201.262</v>
      </c>
      <c r="DX35" s="18">
        <v>200.57400000000001</v>
      </c>
      <c r="DY35" s="18">
        <v>199.42099999999999</v>
      </c>
      <c r="DZ35" s="18">
        <v>201.274</v>
      </c>
      <c r="EA35" s="18">
        <v>203.12200000000001</v>
      </c>
      <c r="EB35" s="18">
        <v>210.00800000000001</v>
      </c>
      <c r="EC35" s="18">
        <v>205.95</v>
      </c>
      <c r="ED35" s="18">
        <v>200.209</v>
      </c>
      <c r="EE35" s="18">
        <v>190.61099999999999</v>
      </c>
      <c r="EF35" s="18">
        <v>185.70400000000001</v>
      </c>
      <c r="EG35" s="18">
        <v>183.44499999999999</v>
      </c>
      <c r="EH35" s="18">
        <v>181.83600000000001</v>
      </c>
      <c r="EI35" s="18">
        <v>185.90799999999999</v>
      </c>
      <c r="EJ35" s="18">
        <v>188.02699999999999</v>
      </c>
      <c r="EK35" s="18">
        <v>186.76300000000001</v>
      </c>
      <c r="EL35" s="18">
        <v>190.21899999999999</v>
      </c>
      <c r="EM35" s="18">
        <v>189.78299999999999</v>
      </c>
      <c r="EN35" s="18">
        <v>190.68199999999999</v>
      </c>
      <c r="EO35" s="18">
        <v>191.84899999999999</v>
      </c>
      <c r="EP35" s="18">
        <v>191.577</v>
      </c>
      <c r="EQ35" s="18">
        <v>192.91200000000001</v>
      </c>
      <c r="ER35" s="18">
        <v>197.75399999999999</v>
      </c>
      <c r="ES35" s="18">
        <v>198.40299999999999</v>
      </c>
      <c r="ET35" s="18">
        <v>193.875</v>
      </c>
      <c r="EU35" s="18">
        <v>197.49799999999999</v>
      </c>
      <c r="EV35" s="18">
        <v>203.209</v>
      </c>
      <c r="EW35" s="18">
        <v>207.50700000000001</v>
      </c>
      <c r="EX35" s="18">
        <v>214.34899999999999</v>
      </c>
      <c r="EY35" s="18">
        <v>216.43899999999999</v>
      </c>
      <c r="EZ35" s="18">
        <v>202.85499999999999</v>
      </c>
      <c r="FA35" s="18">
        <v>204.37700000000001</v>
      </c>
      <c r="FB35" s="18">
        <v>207.477</v>
      </c>
      <c r="FC35" s="18">
        <v>220.637</v>
      </c>
      <c r="FD35" s="18">
        <v>224.95699999999999</v>
      </c>
      <c r="FE35" s="18">
        <v>235.06899999999999</v>
      </c>
      <c r="FF35" s="18">
        <v>249.363</v>
      </c>
      <c r="FG35" s="18">
        <v>254.85300000000001</v>
      </c>
      <c r="FH35" s="18">
        <v>255.59899999999999</v>
      </c>
      <c r="FI35" s="18">
        <v>247.84299999999999</v>
      </c>
      <c r="FJ35" s="18">
        <v>246.52099999999999</v>
      </c>
      <c r="FK35" s="18">
        <v>247.541</v>
      </c>
      <c r="FL35" s="18">
        <v>247.11600000000001</v>
      </c>
      <c r="FM35" s="18">
        <v>244.18600000000001</v>
      </c>
      <c r="FN35" s="18">
        <v>237.446</v>
      </c>
      <c r="FO35" s="18">
        <v>237.29499999999999</v>
      </c>
      <c r="FP35" s="18">
        <v>233.988</v>
      </c>
      <c r="FQ35" s="18">
        <v>221.63399999999999</v>
      </c>
      <c r="FR35" s="18">
        <v>221.00200000000001</v>
      </c>
      <c r="FS35" s="18">
        <v>220.238</v>
      </c>
      <c r="FT35" s="18">
        <v>225.828</v>
      </c>
      <c r="FU35" s="18">
        <v>234.41900000000001</v>
      </c>
      <c r="FV35" s="18">
        <v>235.04900000000001</v>
      </c>
      <c r="FW35" s="18">
        <v>229.23400000000001</v>
      </c>
      <c r="FX35" s="18">
        <v>224.37799999999999</v>
      </c>
      <c r="FY35" s="18">
        <v>219.81399999999999</v>
      </c>
      <c r="FZ35" s="18">
        <v>221.05699999999999</v>
      </c>
      <c r="GA35" s="18">
        <v>224.64400000000001</v>
      </c>
      <c r="GB35" s="18">
        <v>228.10400000000001</v>
      </c>
      <c r="GC35" s="18">
        <v>230.09200000000001</v>
      </c>
      <c r="GD35" s="18">
        <v>233.60300000000001</v>
      </c>
      <c r="GE35" s="18">
        <v>237.94399999999999</v>
      </c>
      <c r="GF35" s="18">
        <v>238.684</v>
      </c>
      <c r="GG35" s="18">
        <v>241.68700000000001</v>
      </c>
      <c r="GH35" s="18">
        <v>245.739</v>
      </c>
      <c r="GI35" s="18">
        <v>248.76499999999999</v>
      </c>
      <c r="GJ35" s="18">
        <v>249.916</v>
      </c>
      <c r="GK35" s="18">
        <v>259.18299999999999</v>
      </c>
      <c r="GL35" s="18">
        <v>262.86799999999999</v>
      </c>
      <c r="GM35" s="18">
        <v>263.77999999999997</v>
      </c>
      <c r="GN35" s="18">
        <v>257.03699999999998</v>
      </c>
      <c r="GO35" s="18">
        <v>256.86700000000002</v>
      </c>
      <c r="GP35" s="18">
        <v>259.012</v>
      </c>
      <c r="GQ35" s="18">
        <v>250.68100000000001</v>
      </c>
      <c r="GR35" s="18">
        <v>243.56899999999999</v>
      </c>
      <c r="GS35" s="18">
        <v>250.06200000000001</v>
      </c>
      <c r="GT35" s="18">
        <v>249.85</v>
      </c>
      <c r="GU35" s="18">
        <v>253.446</v>
      </c>
      <c r="GV35" s="18">
        <v>254.96299999999999</v>
      </c>
      <c r="GW35" s="18">
        <v>245.29400000000001</v>
      </c>
      <c r="GX35" s="18">
        <v>243.53100000000001</v>
      </c>
      <c r="GY35" s="18">
        <v>235.83799999999999</v>
      </c>
      <c r="GZ35" s="18">
        <v>246.76499999999999</v>
      </c>
      <c r="HA35" s="18">
        <v>243.24100000000001</v>
      </c>
      <c r="HB35" s="18">
        <v>234.70400000000001</v>
      </c>
      <c r="HC35" s="18">
        <v>224</v>
      </c>
      <c r="HD35" s="18">
        <v>219.35</v>
      </c>
      <c r="HE35" s="18">
        <v>213.69300000000001</v>
      </c>
      <c r="HF35" s="18">
        <v>260.86200000000002</v>
      </c>
      <c r="HG35" s="18">
        <v>257.66399999999999</v>
      </c>
      <c r="HH35" s="18">
        <v>253.315</v>
      </c>
      <c r="HI35" s="18">
        <v>251.84</v>
      </c>
      <c r="HJ35" s="18">
        <v>247.209</v>
      </c>
      <c r="HK35" s="18">
        <v>259.56700000000001</v>
      </c>
      <c r="HL35" s="18">
        <v>261.33499999999998</v>
      </c>
      <c r="HM35" s="18">
        <v>251.26400000000001</v>
      </c>
      <c r="HN35" s="18">
        <v>250.249</v>
      </c>
      <c r="HO35" s="18">
        <v>249.3</v>
      </c>
      <c r="HP35" s="18">
        <v>246.21799999999999</v>
      </c>
      <c r="HQ35" s="18">
        <v>240.60900000000001</v>
      </c>
      <c r="HR35" s="18">
        <v>234.614</v>
      </c>
      <c r="HS35" s="18">
        <v>236.76400000000001</v>
      </c>
      <c r="HT35" s="18">
        <v>238.63399999999999</v>
      </c>
      <c r="HU35" s="18">
        <v>249.69</v>
      </c>
      <c r="HV35" s="18">
        <v>266.15800000000002</v>
      </c>
      <c r="HW35" s="18">
        <v>270.45800000000003</v>
      </c>
      <c r="HX35" s="18">
        <v>284.35500000000002</v>
      </c>
      <c r="HY35" s="18">
        <v>291.63299999999998</v>
      </c>
      <c r="HZ35" s="18">
        <v>273.67399999999998</v>
      </c>
      <c r="IA35" s="18">
        <v>264.76900000000001</v>
      </c>
      <c r="IB35" s="18">
        <v>259.57799999999997</v>
      </c>
      <c r="IC35" s="18">
        <v>262.19499999999999</v>
      </c>
      <c r="ID35" s="18">
        <v>269.803</v>
      </c>
      <c r="IE35" s="18">
        <v>277.99099999999999</v>
      </c>
      <c r="IF35" s="18">
        <v>285.34300000000002</v>
      </c>
      <c r="IG35" s="18">
        <v>301.82600000000002</v>
      </c>
      <c r="IH35" s="18">
        <v>286.50400000000002</v>
      </c>
      <c r="II35" s="18">
        <v>267.45800000000003</v>
      </c>
      <c r="IJ35" s="18">
        <v>260.952</v>
      </c>
      <c r="IK35" s="18">
        <v>256.90899999999999</v>
      </c>
      <c r="IL35" s="18">
        <v>242.828</v>
      </c>
      <c r="IM35" s="18">
        <v>234.791</v>
      </c>
      <c r="IN35" s="18">
        <v>229.24100000000001</v>
      </c>
      <c r="IO35" s="18">
        <v>241.20500000000001</v>
      </c>
      <c r="IP35" s="18">
        <v>247.99299999999999</v>
      </c>
      <c r="IQ35" s="18">
        <v>249.19200000000001</v>
      </c>
      <c r="IR35" s="18">
        <v>248.626</v>
      </c>
      <c r="IS35" s="18">
        <v>248.49199999999999</v>
      </c>
      <c r="IT35" s="18">
        <v>237.22</v>
      </c>
      <c r="IU35" s="18">
        <v>229.744</v>
      </c>
      <c r="IV35" s="18">
        <v>230.65</v>
      </c>
      <c r="IW35" s="18">
        <v>230.19</v>
      </c>
      <c r="IX35" s="18">
        <v>231.93799999999999</v>
      </c>
      <c r="IY35" s="18">
        <v>242.529</v>
      </c>
      <c r="IZ35" s="18">
        <v>247.82400000000001</v>
      </c>
      <c r="JA35" s="18">
        <v>236.60599999999999</v>
      </c>
      <c r="JB35" s="18">
        <v>225.78</v>
      </c>
      <c r="JC35" s="18">
        <v>220.08199999999999</v>
      </c>
      <c r="JD35" s="18">
        <v>221.73400000000001</v>
      </c>
      <c r="JE35" s="18">
        <v>227.3</v>
      </c>
      <c r="JF35" s="18">
        <v>232.06</v>
      </c>
      <c r="JG35" s="18">
        <v>244.31</v>
      </c>
      <c r="JH35" s="18">
        <v>253.09</v>
      </c>
      <c r="JI35" s="18">
        <v>259.17200000000003</v>
      </c>
      <c r="JJ35" s="18">
        <v>250.69300000000001</v>
      </c>
      <c r="JK35" s="18">
        <v>245.52500000000001</v>
      </c>
      <c r="JL35" s="18">
        <v>241.881</v>
      </c>
      <c r="JM35" s="18">
        <v>238.14</v>
      </c>
      <c r="JN35" s="18">
        <v>240.64599999999999</v>
      </c>
      <c r="JO35" s="18">
        <v>262.541</v>
      </c>
      <c r="JP35" s="18">
        <v>276.86099999999999</v>
      </c>
      <c r="JQ35" s="18">
        <v>278.57799999999997</v>
      </c>
      <c r="JR35" s="18">
        <v>282.18599999999998</v>
      </c>
      <c r="JS35" s="18">
        <v>283.57900000000001</v>
      </c>
      <c r="JT35" s="18">
        <v>274.50599999999997</v>
      </c>
      <c r="JU35" s="18">
        <v>283.98</v>
      </c>
      <c r="JV35" s="18">
        <v>293.161</v>
      </c>
      <c r="JW35" s="18">
        <v>295.233</v>
      </c>
      <c r="JX35" s="18">
        <v>301.86599999999999</v>
      </c>
      <c r="JY35" s="18">
        <v>315.17200000000003</v>
      </c>
      <c r="JZ35" s="18">
        <v>325.16000000000003</v>
      </c>
      <c r="KA35" s="18">
        <v>323.892</v>
      </c>
      <c r="KB35" s="18">
        <v>317.49900000000002</v>
      </c>
      <c r="KC35" s="18">
        <v>324.60199999999998</v>
      </c>
      <c r="KD35" s="18">
        <v>322.76499999999999</v>
      </c>
      <c r="KE35" s="18">
        <v>325.72899999999998</v>
      </c>
      <c r="KF35" s="18">
        <v>324.45400000000001</v>
      </c>
      <c r="KG35" s="18">
        <v>329.76</v>
      </c>
      <c r="KH35" s="18">
        <v>318.78100000000001</v>
      </c>
      <c r="KI35" s="18">
        <v>313.291</v>
      </c>
      <c r="KJ35" s="18">
        <v>315.798</v>
      </c>
      <c r="KK35" s="18">
        <v>318.75099999999998</v>
      </c>
      <c r="KL35" s="18">
        <v>316.87099999999998</v>
      </c>
      <c r="KM35" s="18">
        <v>323.41300000000001</v>
      </c>
      <c r="KN35" s="18">
        <v>324.41399999999999</v>
      </c>
      <c r="KO35" s="18">
        <v>328.03300000000002</v>
      </c>
      <c r="KP35" s="18">
        <v>317.05399999999997</v>
      </c>
      <c r="KQ35" s="18">
        <v>326.50900000000001</v>
      </c>
      <c r="KR35" s="18">
        <v>319.66500000000002</v>
      </c>
      <c r="KS35" s="18">
        <v>309.94499999999999</v>
      </c>
      <c r="KT35" s="18">
        <v>291.18599999999998</v>
      </c>
      <c r="KU35" s="18">
        <v>291.19299999999998</v>
      </c>
      <c r="KV35" s="18">
        <v>290.267</v>
      </c>
      <c r="KW35" s="18">
        <v>296.97300000000001</v>
      </c>
      <c r="KX35" s="18">
        <v>303.20699999999999</v>
      </c>
      <c r="KY35" s="18">
        <v>308.43099999999998</v>
      </c>
      <c r="KZ35" s="18">
        <v>301.28199999999998</v>
      </c>
      <c r="LA35" s="18">
        <v>294.08600000000001</v>
      </c>
      <c r="LB35" s="18">
        <v>289.00200000000001</v>
      </c>
      <c r="LC35" s="18">
        <v>287.97199999999998</v>
      </c>
      <c r="LD35" s="18">
        <v>284.45999999999998</v>
      </c>
      <c r="LE35" s="18">
        <v>285.08999999999997</v>
      </c>
      <c r="LF35" s="18">
        <v>284.13400000000001</v>
      </c>
      <c r="LG35" s="18">
        <v>299.32100000000003</v>
      </c>
      <c r="LH35" s="18">
        <v>312.85300000000001</v>
      </c>
      <c r="LI35" s="18">
        <v>322.55099999999999</v>
      </c>
      <c r="LJ35" s="18">
        <v>320.72300000000001</v>
      </c>
      <c r="LK35" s="18">
        <v>320.25</v>
      </c>
      <c r="LL35" s="18">
        <v>320.029</v>
      </c>
      <c r="LM35" s="18">
        <v>319.86200000000002</v>
      </c>
      <c r="LN35" s="18">
        <v>317.70299999999997</v>
      </c>
      <c r="LO35" s="18">
        <v>320.70299999999997</v>
      </c>
      <c r="LP35" s="18">
        <v>319.154</v>
      </c>
      <c r="LQ35" s="18">
        <v>334.44299999999998</v>
      </c>
      <c r="LR35" s="18">
        <v>343.03300000000002</v>
      </c>
      <c r="LS35" s="18">
        <v>350.27199999999999</v>
      </c>
      <c r="LT35" s="18">
        <v>348.86700000000002</v>
      </c>
      <c r="LU35" s="18">
        <v>358.447</v>
      </c>
      <c r="LV35" s="18">
        <v>355.37799999999999</v>
      </c>
      <c r="LW35" s="18">
        <v>346.38600000000002</v>
      </c>
      <c r="LX35" s="18">
        <v>341.55399999999997</v>
      </c>
      <c r="LY35" s="18">
        <v>329.13099999999997</v>
      </c>
      <c r="LZ35" s="18">
        <v>333.81400000000002</v>
      </c>
      <c r="MA35" s="18">
        <v>337.41899999999998</v>
      </c>
      <c r="MB35" s="18">
        <v>335.29300000000001</v>
      </c>
      <c r="MC35" s="18">
        <v>354.45699999999999</v>
      </c>
      <c r="MD35" s="18">
        <v>360.98500000000001</v>
      </c>
      <c r="ME35" s="18">
        <v>367.12599999999998</v>
      </c>
      <c r="MF35" s="18">
        <v>384.93799999999999</v>
      </c>
      <c r="MG35" s="18">
        <v>382.28699999999998</v>
      </c>
      <c r="MH35" s="18">
        <v>374.77100000000002</v>
      </c>
      <c r="MI35" s="18">
        <v>343.33800000000002</v>
      </c>
      <c r="MJ35" s="18">
        <v>337.13900000000001</v>
      </c>
      <c r="MK35" s="18">
        <v>335.327</v>
      </c>
      <c r="ML35" s="18">
        <v>316.75799999999998</v>
      </c>
      <c r="MM35" s="18">
        <v>317.00900000000001</v>
      </c>
      <c r="MN35" s="18">
        <v>330.83800000000002</v>
      </c>
      <c r="MO35" s="18">
        <v>342.46600000000001</v>
      </c>
      <c r="MP35" s="18">
        <v>356.03100000000001</v>
      </c>
      <c r="MQ35" s="18">
        <v>350.26400000000001</v>
      </c>
      <c r="MR35" s="18">
        <v>345.80700000000002</v>
      </c>
      <c r="MS35" s="18">
        <v>339.86</v>
      </c>
      <c r="MT35" s="18">
        <v>344.79300000000001</v>
      </c>
      <c r="MU35" s="18">
        <v>348.42</v>
      </c>
      <c r="MV35" s="18">
        <v>347.28399999999999</v>
      </c>
      <c r="MW35" s="18">
        <v>345.92399999999998</v>
      </c>
      <c r="MX35" s="18">
        <v>349.06900000000002</v>
      </c>
      <c r="MY35" s="18">
        <v>373.76400000000001</v>
      </c>
      <c r="MZ35" s="18">
        <v>381.279</v>
      </c>
      <c r="NA35" s="18">
        <v>370.50299999999999</v>
      </c>
      <c r="NB35" s="18">
        <v>350.71300000000002</v>
      </c>
      <c r="NC35" s="18">
        <v>354.69799999999998</v>
      </c>
      <c r="ND35" s="18">
        <v>364.495</v>
      </c>
      <c r="NE35" s="18">
        <v>364.54300000000001</v>
      </c>
      <c r="NF35" s="18">
        <v>363.47199999999998</v>
      </c>
      <c r="NG35" s="18">
        <v>384.19499999999999</v>
      </c>
      <c r="NH35" s="18">
        <v>397.31299999999999</v>
      </c>
      <c r="NI35" s="18">
        <v>396.721</v>
      </c>
      <c r="NJ35" s="18">
        <v>401.75200000000001</v>
      </c>
      <c r="NK35" s="18">
        <v>411.98700000000002</v>
      </c>
      <c r="NL35" s="18">
        <v>411.62599999999998</v>
      </c>
      <c r="NM35" s="18">
        <v>407.97</v>
      </c>
      <c r="NN35" s="18">
        <v>399.57</v>
      </c>
      <c r="NO35" s="18">
        <v>399.31299999999999</v>
      </c>
      <c r="NP35" s="18">
        <v>410.12400000000002</v>
      </c>
      <c r="NQ35" s="18">
        <v>404.916</v>
      </c>
      <c r="NR35" s="18">
        <v>414.95</v>
      </c>
      <c r="NS35" s="18">
        <v>415.31700000000001</v>
      </c>
      <c r="NT35" s="18">
        <v>405.42599999999999</v>
      </c>
      <c r="NU35" s="18">
        <v>409.10399999999998</v>
      </c>
      <c r="NV35" s="18">
        <v>404.762</v>
      </c>
      <c r="NW35" s="18">
        <v>420.43299999999999</v>
      </c>
      <c r="NX35" s="18">
        <v>432.10899999999998</v>
      </c>
      <c r="NY35" s="18">
        <v>443.322</v>
      </c>
      <c r="NZ35" s="18">
        <v>445.58699999999999</v>
      </c>
      <c r="OA35" s="18">
        <v>428.053</v>
      </c>
      <c r="OB35" s="18">
        <v>416.27199999999999</v>
      </c>
      <c r="OC35" s="18">
        <v>415.52300000000002</v>
      </c>
      <c r="OD35" s="18">
        <v>416.31599999999997</v>
      </c>
      <c r="OE35" s="18">
        <v>411.17599999999999</v>
      </c>
      <c r="OF35" s="18">
        <v>412.298</v>
      </c>
      <c r="OG35" s="18">
        <v>406.72199999999998</v>
      </c>
      <c r="OH35" s="18">
        <v>404.346</v>
      </c>
      <c r="OI35" s="18">
        <v>401.56400000000002</v>
      </c>
      <c r="OJ35" s="18">
        <v>395.60500000000002</v>
      </c>
      <c r="OK35" s="18">
        <v>393.66199999999998</v>
      </c>
      <c r="OL35" s="18">
        <v>390.57</v>
      </c>
      <c r="OM35" s="18">
        <v>407.27800000000002</v>
      </c>
      <c r="ON35" s="18">
        <v>429.79700000000003</v>
      </c>
      <c r="OO35" s="18">
        <v>433.52100000000002</v>
      </c>
      <c r="OP35" s="18">
        <v>432.17700000000002</v>
      </c>
      <c r="OQ35" s="18">
        <v>432.19900000000001</v>
      </c>
      <c r="OR35" s="18">
        <v>417.19200000000001</v>
      </c>
      <c r="OS35" s="18">
        <v>408.83199999999999</v>
      </c>
      <c r="OT35" s="18">
        <v>396.851</v>
      </c>
      <c r="OU35" s="18">
        <v>399.476</v>
      </c>
      <c r="OV35" s="18">
        <v>387.28399999999999</v>
      </c>
      <c r="OW35" s="18">
        <v>375.32</v>
      </c>
      <c r="OX35" s="18">
        <v>372.88499999999999</v>
      </c>
      <c r="OY35" s="18">
        <v>368.41399999999999</v>
      </c>
      <c r="OZ35" s="18">
        <v>376.83800000000002</v>
      </c>
      <c r="PA35" s="18">
        <v>381.096</v>
      </c>
      <c r="PB35" s="18">
        <v>382.47899999999998</v>
      </c>
      <c r="PC35" s="18">
        <v>396.43099999999998</v>
      </c>
      <c r="PD35" s="18">
        <v>381.68299999999999</v>
      </c>
      <c r="PE35" s="18">
        <v>375.08</v>
      </c>
      <c r="PF35" s="18">
        <v>369.65899999999999</v>
      </c>
      <c r="PG35" s="18">
        <v>353.10700000000003</v>
      </c>
      <c r="PH35" s="18">
        <v>344.88299999999998</v>
      </c>
      <c r="PI35" s="18">
        <v>338.95400000000001</v>
      </c>
      <c r="PJ35" s="18">
        <v>329.61799999999999</v>
      </c>
      <c r="PK35" s="18">
        <v>315.952</v>
      </c>
      <c r="PL35" s="18">
        <v>315.94400000000002</v>
      </c>
      <c r="PM35" s="18">
        <v>320.86</v>
      </c>
      <c r="PN35" s="18">
        <v>319.77300000000002</v>
      </c>
      <c r="PO35" s="18">
        <v>317.67200000000003</v>
      </c>
      <c r="PP35" s="18">
        <v>324.30900000000003</v>
      </c>
      <c r="PQ35" s="18">
        <v>336.39800000000002</v>
      </c>
      <c r="PR35" s="18">
        <v>345.40600000000001</v>
      </c>
      <c r="PS35" s="18">
        <v>347.18799999999999</v>
      </c>
      <c r="PT35" s="18">
        <v>350.67599999999999</v>
      </c>
      <c r="PU35" s="18">
        <v>338.97899999999998</v>
      </c>
      <c r="PV35" s="18">
        <v>337.27499999999998</v>
      </c>
      <c r="PW35" s="18">
        <v>334.55599999999998</v>
      </c>
      <c r="PX35" s="18">
        <v>329.04700000000003</v>
      </c>
      <c r="PY35" s="18">
        <v>333.09699999999998</v>
      </c>
      <c r="PZ35" s="18">
        <v>332.041</v>
      </c>
      <c r="QA35" s="18">
        <v>324.89999999999998</v>
      </c>
      <c r="QB35" s="18">
        <v>326.67399999999998</v>
      </c>
      <c r="QC35" s="18">
        <v>327.28500000000003</v>
      </c>
      <c r="QD35" s="18">
        <v>326.029</v>
      </c>
      <c r="QE35" s="18">
        <v>324.41899999999998</v>
      </c>
      <c r="QF35" s="18">
        <v>313.57</v>
      </c>
      <c r="QG35" s="18">
        <v>313.63099999999997</v>
      </c>
      <c r="QH35" s="18">
        <v>315.73700000000002</v>
      </c>
      <c r="QI35" s="18">
        <v>308.15699999999998</v>
      </c>
      <c r="QJ35" s="18">
        <v>304.97899999999998</v>
      </c>
      <c r="QK35" s="18">
        <v>305.755</v>
      </c>
      <c r="QL35" s="18">
        <v>316.70400000000001</v>
      </c>
      <c r="QM35" s="18">
        <v>316.10300000000001</v>
      </c>
      <c r="QN35" s="18">
        <v>325.44299999999998</v>
      </c>
      <c r="QO35" s="18">
        <v>319.78199999999998</v>
      </c>
      <c r="QP35" s="18">
        <v>321.35500000000002</v>
      </c>
      <c r="QQ35" s="18">
        <v>346.25200000000001</v>
      </c>
      <c r="QR35" s="18">
        <v>347.71699999999998</v>
      </c>
      <c r="QS35" s="18">
        <v>343.13900000000001</v>
      </c>
      <c r="QT35" s="18">
        <v>342.36900000000003</v>
      </c>
      <c r="QU35" s="18">
        <v>344.233</v>
      </c>
      <c r="QV35" s="18">
        <v>348.43099999999998</v>
      </c>
      <c r="QW35" s="18">
        <v>356.31900000000002</v>
      </c>
      <c r="QX35" s="18">
        <v>363.20400000000001</v>
      </c>
      <c r="QY35" s="18">
        <v>372.65499999999997</v>
      </c>
      <c r="QZ35" s="18">
        <v>374.67200000000003</v>
      </c>
      <c r="RA35" s="18">
        <v>369.16300000000001</v>
      </c>
      <c r="RB35" s="18">
        <v>372.786</v>
      </c>
      <c r="RC35" s="18">
        <v>383.89299999999997</v>
      </c>
      <c r="RD35" s="18">
        <v>391.69</v>
      </c>
      <c r="RE35" s="18">
        <v>395.85899999999998</v>
      </c>
      <c r="RF35" s="18">
        <v>394.25799999999998</v>
      </c>
      <c r="RG35" s="18">
        <v>389.392</v>
      </c>
      <c r="RH35" s="18">
        <v>380.95100000000002</v>
      </c>
      <c r="RI35" s="18">
        <v>366.62799999999999</v>
      </c>
      <c r="RJ35" s="18">
        <v>359.14699999999999</v>
      </c>
      <c r="RK35" s="18">
        <v>357.995</v>
      </c>
      <c r="RL35" s="18">
        <v>353.55</v>
      </c>
      <c r="RM35" s="18">
        <v>358.089</v>
      </c>
      <c r="RN35" s="18">
        <v>354.06700000000001</v>
      </c>
      <c r="RO35" s="18">
        <v>350.53</v>
      </c>
      <c r="RP35" s="18">
        <v>353.57799999999997</v>
      </c>
      <c r="RQ35" s="18">
        <v>365.73099999999999</v>
      </c>
      <c r="RR35" s="18">
        <v>367.077</v>
      </c>
      <c r="RS35" s="18">
        <v>365.91899999999998</v>
      </c>
      <c r="RT35" s="18">
        <v>367.28500000000003</v>
      </c>
      <c r="RU35" s="18">
        <v>354.93400000000003</v>
      </c>
      <c r="RV35" s="18">
        <v>354.423</v>
      </c>
      <c r="RW35" s="18">
        <v>341.44499999999999</v>
      </c>
      <c r="RX35" s="18">
        <v>322.791</v>
      </c>
      <c r="RY35" s="18">
        <v>320.738</v>
      </c>
      <c r="RZ35" s="18">
        <v>319.64600000000002</v>
      </c>
      <c r="SA35" s="18">
        <v>322.404</v>
      </c>
      <c r="SB35" s="18">
        <v>322.19200000000001</v>
      </c>
      <c r="SC35" s="18">
        <v>316.02100000000002</v>
      </c>
      <c r="SD35" s="18">
        <v>310.84300000000002</v>
      </c>
      <c r="SE35" s="18">
        <v>312.99299999999999</v>
      </c>
      <c r="SF35" s="18">
        <v>315.68700000000001</v>
      </c>
      <c r="SG35" s="18">
        <v>316.23700000000002</v>
      </c>
      <c r="SH35" s="18">
        <v>317.25</v>
      </c>
      <c r="SI35" s="18">
        <v>327.358</v>
      </c>
      <c r="SJ35" s="18">
        <v>327.37099999999998</v>
      </c>
      <c r="SK35" s="18">
        <v>329.71100000000001</v>
      </c>
      <c r="SL35" s="18">
        <v>331.87700000000001</v>
      </c>
      <c r="SM35" s="18">
        <v>330.47199999999998</v>
      </c>
      <c r="SN35" s="18">
        <v>329.476</v>
      </c>
      <c r="SO35" s="18">
        <v>329.29300000000001</v>
      </c>
      <c r="SP35" s="18">
        <v>327.44900000000001</v>
      </c>
      <c r="SQ35" s="18">
        <v>330.19499999999999</v>
      </c>
      <c r="SR35" s="18">
        <v>328.74900000000002</v>
      </c>
      <c r="SS35" s="18">
        <v>330.24200000000002</v>
      </c>
      <c r="ST35" s="18">
        <v>319.89999999999998</v>
      </c>
      <c r="SU35" s="5">
        <v>330.51299999999998</v>
      </c>
    </row>
    <row r="36" spans="1:515" s="5" customFormat="1" x14ac:dyDescent="0.25">
      <c r="A36" s="5">
        <f t="shared" si="9"/>
        <v>5</v>
      </c>
      <c r="B36" s="11" t="str">
        <f t="shared" ca="1" si="8"/>
        <v>TELEFO 4 3/8 PERP nc-24</v>
      </c>
      <c r="C36" s="5">
        <f ca="1">_xlfn.XMATCH(B36,bonds[unique lookup])</f>
        <v>73</v>
      </c>
      <c r="D36" s="5" t="str" cm="1">
        <f t="array" aca="1" ref="D36" ca="1">INDEX(bonds[ID_ISIN],C36)&amp;" Corp"</f>
        <v>XS1933828433 Corp</v>
      </c>
      <c r="E36" s="32" cm="1">
        <f t="array" aca="1" ref="E36" ca="1">_xll.BDP(D36,E$31)*1</f>
        <v>45640</v>
      </c>
      <c r="F36" s="18">
        <f ca="1">_xll.BDH(D36,$B$29,"-2AY",,"Dates=H","Fill=C","Sort=R","Dir=H","cols=340;rows=1")</f>
        <v>355.26900000000001</v>
      </c>
      <c r="G36" s="18">
        <v>355.49200000000002</v>
      </c>
      <c r="H36" s="18">
        <v>366.06099999999998</v>
      </c>
      <c r="I36" s="18">
        <v>373.66300000000001</v>
      </c>
      <c r="J36" s="18">
        <v>379.94400000000002</v>
      </c>
      <c r="K36" s="18">
        <v>388.06799999999998</v>
      </c>
      <c r="L36" s="18">
        <v>391.31599999999997</v>
      </c>
      <c r="M36" s="18">
        <v>391.947</v>
      </c>
      <c r="N36" s="18">
        <v>390.62299999999999</v>
      </c>
      <c r="O36" s="18">
        <v>386.52800000000002</v>
      </c>
      <c r="P36" s="18">
        <v>381.52800000000002</v>
      </c>
      <c r="Q36" s="18">
        <v>383.80200000000002</v>
      </c>
      <c r="R36" s="18">
        <v>367.59</v>
      </c>
      <c r="S36" s="18">
        <v>367.21899999999999</v>
      </c>
      <c r="T36" s="18">
        <v>359.02300000000002</v>
      </c>
      <c r="U36" s="18">
        <v>348.58</v>
      </c>
      <c r="V36" s="18">
        <v>372.61700000000002</v>
      </c>
      <c r="W36" s="18">
        <v>368.75200000000001</v>
      </c>
      <c r="X36" s="18">
        <v>375.23700000000002</v>
      </c>
      <c r="Y36" s="18">
        <v>340.08499999999998</v>
      </c>
      <c r="Z36" s="18">
        <v>316.47800000000001</v>
      </c>
      <c r="AA36" s="18">
        <v>299.96499999999997</v>
      </c>
      <c r="AB36" s="18">
        <v>316.596</v>
      </c>
      <c r="AC36" s="18">
        <v>339.762</v>
      </c>
      <c r="AD36" s="18">
        <v>349.14800000000002</v>
      </c>
      <c r="AE36" s="18">
        <v>370.89100000000002</v>
      </c>
      <c r="AF36" s="18">
        <v>374.97399999999999</v>
      </c>
      <c r="AG36" s="18">
        <v>375.505</v>
      </c>
      <c r="AH36" s="18">
        <v>366.57299999999998</v>
      </c>
      <c r="AI36" s="18">
        <v>361.89400000000001</v>
      </c>
      <c r="AJ36" s="18">
        <v>375.16800000000001</v>
      </c>
      <c r="AK36" s="18">
        <v>377.98</v>
      </c>
      <c r="AL36" s="18">
        <v>394.58300000000003</v>
      </c>
      <c r="AM36" s="18">
        <v>400.69400000000002</v>
      </c>
      <c r="AN36" s="18">
        <v>402.60300000000001</v>
      </c>
      <c r="AO36" s="18">
        <v>412.47</v>
      </c>
      <c r="AP36" s="18">
        <v>430.80900000000003</v>
      </c>
      <c r="AQ36" s="18">
        <v>438.81599999999997</v>
      </c>
      <c r="AR36" s="18">
        <v>437.077</v>
      </c>
      <c r="AS36" s="18">
        <v>416.65100000000001</v>
      </c>
      <c r="AT36" s="18">
        <v>405.755</v>
      </c>
      <c r="AU36" s="18">
        <v>405.64400000000001</v>
      </c>
      <c r="AV36" s="18">
        <v>408.01400000000001</v>
      </c>
      <c r="AW36" s="18">
        <v>405.34500000000003</v>
      </c>
      <c r="AX36" s="18">
        <v>438.31200000000001</v>
      </c>
      <c r="AY36" s="18">
        <v>445.24799999999999</v>
      </c>
      <c r="AZ36" s="18">
        <v>448.21699999999998</v>
      </c>
      <c r="BA36" s="18">
        <v>422.411</v>
      </c>
      <c r="BB36" s="18">
        <v>408.60399999999998</v>
      </c>
      <c r="BC36" s="18">
        <v>395.44499999999999</v>
      </c>
      <c r="BD36" s="18">
        <v>390.524</v>
      </c>
      <c r="BE36" s="18">
        <v>412.03500000000003</v>
      </c>
      <c r="BF36" s="18">
        <v>417.73200000000003</v>
      </c>
      <c r="BG36" s="18">
        <v>431.024</v>
      </c>
      <c r="BH36" s="18">
        <v>429.09800000000001</v>
      </c>
      <c r="BI36" s="18">
        <v>407.572</v>
      </c>
      <c r="BJ36" s="18">
        <v>399.82299999999998</v>
      </c>
      <c r="BK36" s="18">
        <v>398.81299999999999</v>
      </c>
      <c r="BL36" s="18">
        <v>373.84500000000003</v>
      </c>
      <c r="BM36" s="18">
        <v>368.69600000000003</v>
      </c>
      <c r="BN36" s="18">
        <v>409.142</v>
      </c>
      <c r="BO36" s="18">
        <v>449.88</v>
      </c>
      <c r="BP36" s="18">
        <v>475.81</v>
      </c>
      <c r="BQ36" s="18">
        <v>512.08600000000001</v>
      </c>
      <c r="BR36" s="18">
        <v>519.96699999999998</v>
      </c>
      <c r="BS36" s="18">
        <v>517.12800000000004</v>
      </c>
      <c r="BT36" s="18">
        <v>513.86199999999997</v>
      </c>
      <c r="BU36" s="18">
        <v>514.28300000000002</v>
      </c>
      <c r="BV36" s="18">
        <v>518.20600000000002</v>
      </c>
      <c r="BW36" s="18">
        <v>514.20899999999995</v>
      </c>
      <c r="BX36" s="18">
        <v>532.14200000000005</v>
      </c>
      <c r="BY36" s="18">
        <v>550.85599999999999</v>
      </c>
      <c r="BZ36" s="18">
        <v>632.88499999999999</v>
      </c>
      <c r="CA36" s="18">
        <v>665.04200000000003</v>
      </c>
      <c r="CB36" s="18">
        <v>638.76</v>
      </c>
      <c r="CC36" s="18">
        <v>663.774</v>
      </c>
      <c r="CD36" s="18">
        <v>655.57299999999998</v>
      </c>
      <c r="CE36" s="18">
        <v>565.47299999999996</v>
      </c>
      <c r="CF36" s="18">
        <v>494.26299999999998</v>
      </c>
      <c r="CG36" s="18">
        <v>412.69600000000003</v>
      </c>
      <c r="CH36" s="18">
        <v>413.36700000000002</v>
      </c>
      <c r="CI36" s="18">
        <v>329.303</v>
      </c>
      <c r="CJ36" s="18">
        <v>320.86900000000003</v>
      </c>
      <c r="CK36" s="18">
        <v>332.78800000000001</v>
      </c>
      <c r="CL36" s="18">
        <v>270.50799999999998</v>
      </c>
      <c r="CM36" s="18">
        <v>244.226</v>
      </c>
      <c r="CN36" s="18">
        <v>231.52600000000001</v>
      </c>
      <c r="CO36" s="18">
        <v>234.464</v>
      </c>
      <c r="CP36" s="18">
        <v>262.21300000000002</v>
      </c>
      <c r="CQ36" s="18">
        <v>266.02600000000001</v>
      </c>
      <c r="CR36" s="18">
        <v>242.501</v>
      </c>
      <c r="CS36" s="18">
        <v>227.54499999999999</v>
      </c>
      <c r="CT36" s="18">
        <v>222.81800000000001</v>
      </c>
      <c r="CU36" s="18">
        <v>210.672</v>
      </c>
      <c r="CV36" s="18">
        <v>191.11600000000001</v>
      </c>
      <c r="CW36" s="18">
        <v>193.113</v>
      </c>
      <c r="CX36" s="18">
        <v>194.214</v>
      </c>
      <c r="CY36" s="18">
        <v>199.774</v>
      </c>
      <c r="CZ36" s="18">
        <v>199.13300000000001</v>
      </c>
      <c r="DA36" s="18">
        <v>199.953</v>
      </c>
      <c r="DB36" s="18">
        <v>199.97</v>
      </c>
      <c r="DC36" s="18">
        <v>199.55</v>
      </c>
      <c r="DD36" s="18">
        <v>203.958</v>
      </c>
      <c r="DE36" s="18">
        <v>208.803</v>
      </c>
      <c r="DF36" s="18">
        <v>204.43299999999999</v>
      </c>
      <c r="DG36" s="18">
        <v>203.321</v>
      </c>
      <c r="DH36" s="18">
        <v>205.923</v>
      </c>
      <c r="DI36" s="18">
        <v>212.97800000000001</v>
      </c>
      <c r="DJ36" s="18">
        <v>221.595</v>
      </c>
      <c r="DK36" s="18">
        <v>219.791</v>
      </c>
      <c r="DL36" s="18">
        <v>217.75399999999999</v>
      </c>
      <c r="DM36" s="18">
        <v>211.608</v>
      </c>
      <c r="DN36" s="18">
        <v>216.059</v>
      </c>
      <c r="DO36" s="18">
        <v>228.727</v>
      </c>
      <c r="DP36" s="18">
        <v>214.99799999999999</v>
      </c>
      <c r="DQ36" s="18">
        <v>209.977</v>
      </c>
      <c r="DR36" s="18">
        <v>206.05500000000001</v>
      </c>
      <c r="DS36" s="18">
        <v>205.858</v>
      </c>
      <c r="DT36" s="18">
        <v>202.97200000000001</v>
      </c>
      <c r="DU36" s="18">
        <v>208.71600000000001</v>
      </c>
      <c r="DV36" s="18">
        <v>216.24100000000001</v>
      </c>
      <c r="DW36" s="18">
        <v>219.48699999999999</v>
      </c>
      <c r="DX36" s="18">
        <v>217.458</v>
      </c>
      <c r="DY36" s="18">
        <v>216.46899999999999</v>
      </c>
      <c r="DZ36" s="18">
        <v>218.28200000000001</v>
      </c>
      <c r="EA36" s="18">
        <v>219.36600000000001</v>
      </c>
      <c r="EB36" s="18">
        <v>227.47300000000001</v>
      </c>
      <c r="EC36" s="18">
        <v>222.59899999999999</v>
      </c>
      <c r="ED36" s="18">
        <v>213.38800000000001</v>
      </c>
      <c r="EE36" s="18">
        <v>205.53299999999999</v>
      </c>
      <c r="EF36" s="18">
        <v>198.81899999999999</v>
      </c>
      <c r="EG36" s="18">
        <v>198.00200000000001</v>
      </c>
      <c r="EH36" s="18">
        <v>195.58199999999999</v>
      </c>
      <c r="EI36" s="18">
        <v>200.29499999999999</v>
      </c>
      <c r="EJ36" s="18">
        <v>199.76400000000001</v>
      </c>
      <c r="EK36" s="18">
        <v>200.392</v>
      </c>
      <c r="EL36" s="18">
        <v>201.684</v>
      </c>
      <c r="EM36" s="18">
        <v>201.46199999999999</v>
      </c>
      <c r="EN36" s="18">
        <v>201.71299999999999</v>
      </c>
      <c r="EO36" s="18">
        <v>203.256</v>
      </c>
      <c r="EP36" s="18">
        <v>203.99299999999999</v>
      </c>
      <c r="EQ36" s="18">
        <v>205.34700000000001</v>
      </c>
      <c r="ER36" s="18">
        <v>208.75899999999999</v>
      </c>
      <c r="ES36" s="18">
        <v>211.54599999999999</v>
      </c>
      <c r="ET36" s="18">
        <v>206.75800000000001</v>
      </c>
      <c r="EU36" s="18">
        <v>209.97900000000001</v>
      </c>
      <c r="EV36" s="18">
        <v>214.82</v>
      </c>
      <c r="EW36" s="18">
        <v>223.6</v>
      </c>
      <c r="EX36" s="18">
        <v>235.024</v>
      </c>
      <c r="EY36" s="18">
        <v>237.88200000000001</v>
      </c>
      <c r="EZ36" s="18">
        <v>228.64099999999999</v>
      </c>
      <c r="FA36" s="18">
        <v>233.221</v>
      </c>
      <c r="FB36" s="18">
        <v>236.63499999999999</v>
      </c>
      <c r="FC36" s="18">
        <v>248.88800000000001</v>
      </c>
      <c r="FD36" s="18">
        <v>248.59100000000001</v>
      </c>
      <c r="FE36" s="18">
        <v>252.309</v>
      </c>
      <c r="FF36" s="18">
        <v>265.22300000000001</v>
      </c>
      <c r="FG36" s="18">
        <v>268.39100000000002</v>
      </c>
      <c r="FH36" s="18">
        <v>270.06299999999999</v>
      </c>
      <c r="FI36" s="18">
        <v>263.67</v>
      </c>
      <c r="FJ36" s="18">
        <v>260.69799999999998</v>
      </c>
      <c r="FK36" s="18">
        <v>261.20499999999998</v>
      </c>
      <c r="FL36" s="18">
        <v>259.029</v>
      </c>
      <c r="FM36" s="18">
        <v>254.471</v>
      </c>
      <c r="FN36" s="18">
        <v>248.577</v>
      </c>
      <c r="FO36" s="18">
        <v>248.91800000000001</v>
      </c>
      <c r="FP36" s="18">
        <v>243.34899999999999</v>
      </c>
      <c r="FQ36" s="18">
        <v>229.28899999999999</v>
      </c>
      <c r="FR36" s="18">
        <v>228.95699999999999</v>
      </c>
      <c r="FS36" s="18">
        <v>227.446</v>
      </c>
      <c r="FT36" s="18">
        <v>235.01499999999999</v>
      </c>
      <c r="FU36" s="18">
        <v>249.00800000000001</v>
      </c>
      <c r="FV36" s="18">
        <v>250.58799999999999</v>
      </c>
      <c r="FW36" s="18">
        <v>242.47900000000001</v>
      </c>
      <c r="FX36" s="18">
        <v>237.65</v>
      </c>
      <c r="FY36" s="18">
        <v>231.78700000000001</v>
      </c>
      <c r="FZ36" s="18">
        <v>234.464</v>
      </c>
      <c r="GA36" s="18">
        <v>237.84100000000001</v>
      </c>
      <c r="GB36" s="18">
        <v>244.203</v>
      </c>
      <c r="GC36" s="18">
        <v>249.67599999999999</v>
      </c>
      <c r="GD36" s="18">
        <v>252.322</v>
      </c>
      <c r="GE36" s="18">
        <v>258.21600000000001</v>
      </c>
      <c r="GF36" s="18">
        <v>260.01600000000002</v>
      </c>
      <c r="GG36" s="18">
        <v>262.40600000000001</v>
      </c>
      <c r="GH36" s="18">
        <v>267.20800000000003</v>
      </c>
      <c r="GI36" s="18">
        <v>270.91300000000001</v>
      </c>
      <c r="GJ36" s="18">
        <v>272.166</v>
      </c>
      <c r="GK36" s="18">
        <v>280.03500000000003</v>
      </c>
      <c r="GL36" s="18">
        <v>285.32499999999999</v>
      </c>
      <c r="GM36" s="18">
        <v>285.20299999999997</v>
      </c>
      <c r="GN36" s="18">
        <v>278.16199999999998</v>
      </c>
      <c r="GO36" s="18">
        <v>278.28399999999999</v>
      </c>
      <c r="GP36" s="18">
        <v>279.80200000000002</v>
      </c>
      <c r="GQ36" s="18">
        <v>268.56700000000001</v>
      </c>
      <c r="GR36" s="18">
        <v>260.03899999999999</v>
      </c>
      <c r="GS36" s="18">
        <v>265.72500000000002</v>
      </c>
      <c r="GT36" s="18">
        <v>266.00400000000002</v>
      </c>
      <c r="GU36" s="18">
        <v>270.49099999999999</v>
      </c>
      <c r="GV36" s="18">
        <v>271.80700000000002</v>
      </c>
      <c r="GW36" s="18">
        <v>263.10000000000002</v>
      </c>
      <c r="GX36" s="18">
        <v>261.14100000000002</v>
      </c>
      <c r="GY36" s="18">
        <v>255.791</v>
      </c>
      <c r="GZ36" s="18">
        <v>267.35500000000002</v>
      </c>
      <c r="HA36" s="18">
        <v>265.03800000000001</v>
      </c>
      <c r="HB36" s="18">
        <v>251.233</v>
      </c>
      <c r="HC36" s="18">
        <v>242.52600000000001</v>
      </c>
      <c r="HD36" s="18">
        <v>237.626</v>
      </c>
      <c r="HE36" s="18">
        <v>232.024</v>
      </c>
      <c r="HF36" s="18">
        <v>275.57900000000001</v>
      </c>
      <c r="HG36" s="18">
        <v>275.214</v>
      </c>
      <c r="HH36" s="18">
        <v>273.73</v>
      </c>
      <c r="HI36" s="18">
        <v>271.84399999999999</v>
      </c>
      <c r="HJ36" s="18">
        <v>264.40800000000002</v>
      </c>
      <c r="HK36" s="18">
        <v>278.43400000000003</v>
      </c>
      <c r="HL36" s="18">
        <v>280.36</v>
      </c>
      <c r="HM36" s="18">
        <v>273.21499999999997</v>
      </c>
      <c r="HN36" s="18">
        <v>270.892</v>
      </c>
      <c r="HO36" s="18">
        <v>271.64600000000002</v>
      </c>
      <c r="HP36" s="18">
        <v>267.387</v>
      </c>
      <c r="HQ36" s="18">
        <v>260.49200000000002</v>
      </c>
      <c r="HR36" s="18">
        <v>256.512</v>
      </c>
      <c r="HS36" s="18">
        <v>256.00200000000001</v>
      </c>
      <c r="HT36" s="18">
        <v>258.339</v>
      </c>
      <c r="HU36" s="18">
        <v>271.053</v>
      </c>
      <c r="HV36" s="18">
        <v>285.255</v>
      </c>
      <c r="HW36" s="18">
        <v>291.483</v>
      </c>
      <c r="HX36" s="18">
        <v>306.86700000000002</v>
      </c>
      <c r="HY36" s="18">
        <v>312.726</v>
      </c>
      <c r="HZ36" s="18">
        <v>296.10000000000002</v>
      </c>
      <c r="IA36" s="18">
        <v>287.67</v>
      </c>
      <c r="IB36" s="18">
        <v>282.447</v>
      </c>
      <c r="IC36" s="18">
        <v>284.00900000000001</v>
      </c>
      <c r="ID36" s="18">
        <v>291.089</v>
      </c>
      <c r="IE36" s="18">
        <v>300.10199999999998</v>
      </c>
      <c r="IF36" s="18">
        <v>306.30599999999998</v>
      </c>
      <c r="IG36" s="18">
        <v>321.88</v>
      </c>
      <c r="IH36" s="18">
        <v>305.89800000000002</v>
      </c>
      <c r="II36" s="18">
        <v>292.41699999999997</v>
      </c>
      <c r="IJ36" s="18">
        <v>290.55700000000002</v>
      </c>
      <c r="IK36" s="18">
        <v>288.77699999999999</v>
      </c>
      <c r="IL36" s="18">
        <v>272.86099999999999</v>
      </c>
      <c r="IM36" s="18">
        <v>268.15300000000002</v>
      </c>
      <c r="IN36" s="18">
        <v>260.48500000000001</v>
      </c>
      <c r="IO36" s="18">
        <v>275.995</v>
      </c>
      <c r="IP36" s="18">
        <v>287.16699999999997</v>
      </c>
      <c r="IQ36" s="18">
        <v>292.70100000000002</v>
      </c>
      <c r="IR36" s="18">
        <v>292.07799999999997</v>
      </c>
      <c r="IS36" s="18">
        <v>291.32100000000003</v>
      </c>
      <c r="IT36" s="18">
        <v>281.84199999999998</v>
      </c>
      <c r="IU36" s="18">
        <v>275.464</v>
      </c>
      <c r="IV36" s="18">
        <v>275.15499999999997</v>
      </c>
      <c r="IW36" s="18">
        <v>273.92599999999999</v>
      </c>
      <c r="IX36" s="18">
        <v>276.05</v>
      </c>
      <c r="IY36" s="18">
        <v>286.64299999999997</v>
      </c>
      <c r="IZ36" s="18">
        <v>291.40899999999999</v>
      </c>
      <c r="JA36" s="18">
        <v>283.45600000000002</v>
      </c>
      <c r="JB36" s="18">
        <v>272.45400000000001</v>
      </c>
      <c r="JC36" s="18">
        <v>264.62900000000002</v>
      </c>
      <c r="JD36" s="18">
        <v>264.47399999999999</v>
      </c>
      <c r="JE36" s="18">
        <v>266.601</v>
      </c>
      <c r="JF36" s="18">
        <v>268.29399999999998</v>
      </c>
      <c r="JG36" s="18">
        <v>281.77999999999997</v>
      </c>
      <c r="JH36" s="18">
        <v>292.209</v>
      </c>
      <c r="JI36" s="18">
        <v>298.20499999999998</v>
      </c>
      <c r="JJ36" s="18">
        <v>289.39400000000001</v>
      </c>
      <c r="JK36" s="18">
        <v>281.66199999999998</v>
      </c>
      <c r="JL36" s="18">
        <v>279.96499999999997</v>
      </c>
      <c r="JM36" s="18">
        <v>274.29500000000002</v>
      </c>
      <c r="JN36" s="18">
        <v>275.32600000000002</v>
      </c>
      <c r="JO36" s="18">
        <v>294.87</v>
      </c>
      <c r="JP36" s="18">
        <v>314.851</v>
      </c>
      <c r="JQ36" s="18">
        <v>315.96100000000001</v>
      </c>
      <c r="JR36" s="18">
        <v>318.58800000000002</v>
      </c>
      <c r="JS36" s="18">
        <v>322.94400000000002</v>
      </c>
      <c r="JT36" s="18">
        <v>308.89499999999998</v>
      </c>
      <c r="JU36" s="18">
        <v>318.44299999999998</v>
      </c>
      <c r="JV36" s="18">
        <v>333.452</v>
      </c>
      <c r="JW36" s="18">
        <v>337.28100000000001</v>
      </c>
      <c r="JX36" s="18">
        <v>349.07299999999998</v>
      </c>
      <c r="JY36" s="18">
        <v>358.53899999999999</v>
      </c>
      <c r="JZ36" s="18">
        <v>372.13400000000001</v>
      </c>
      <c r="KA36" s="18">
        <v>369.899</v>
      </c>
      <c r="KB36" s="18">
        <v>364.91899999999998</v>
      </c>
      <c r="KC36" s="18">
        <v>373.82400000000001</v>
      </c>
      <c r="KD36" s="18">
        <v>373.36099999999999</v>
      </c>
      <c r="KE36" s="18">
        <v>378.83800000000002</v>
      </c>
      <c r="KF36" s="18">
        <v>376.529</v>
      </c>
      <c r="KG36" s="18">
        <v>384.57799999999997</v>
      </c>
      <c r="KH36" s="18">
        <v>371.101</v>
      </c>
      <c r="KI36" s="18">
        <v>358.61900000000003</v>
      </c>
      <c r="KJ36" s="18">
        <v>356.76</v>
      </c>
      <c r="KK36" s="18">
        <v>357.38499999999999</v>
      </c>
      <c r="KL36" s="18">
        <v>355.34500000000003</v>
      </c>
      <c r="KM36" s="18">
        <v>364.06</v>
      </c>
      <c r="KN36" s="18">
        <v>363.1</v>
      </c>
      <c r="KO36" s="18">
        <v>367.06799999999998</v>
      </c>
      <c r="KP36" s="18">
        <v>354.16399999999999</v>
      </c>
      <c r="KQ36" s="18">
        <v>366.27100000000002</v>
      </c>
      <c r="KR36" s="18">
        <v>360.04300000000001</v>
      </c>
      <c r="KS36" s="18">
        <v>350.48</v>
      </c>
      <c r="KT36" s="18">
        <v>332.95400000000001</v>
      </c>
      <c r="KU36" s="18">
        <v>330.97</v>
      </c>
      <c r="KV36" s="18">
        <v>328.30099999999999</v>
      </c>
      <c r="KW36" s="18">
        <v>336.30099999999999</v>
      </c>
      <c r="KX36" s="18">
        <v>343.10899999999998</v>
      </c>
      <c r="KY36" s="18">
        <v>349.30599999999998</v>
      </c>
      <c r="KZ36" s="18">
        <v>341.77600000000001</v>
      </c>
      <c r="LA36" s="18">
        <v>332.76299999999998</v>
      </c>
      <c r="LB36" s="18">
        <v>327.69900000000001</v>
      </c>
      <c r="LC36" s="18">
        <v>327.56900000000002</v>
      </c>
      <c r="LD36" s="18">
        <v>317.32</v>
      </c>
      <c r="LE36" s="18">
        <v>317.09500000000003</v>
      </c>
      <c r="LF36" s="18">
        <v>319.18900000000002</v>
      </c>
      <c r="LG36" s="18">
        <v>336.29700000000003</v>
      </c>
      <c r="LH36" s="18">
        <v>351.87400000000002</v>
      </c>
      <c r="LI36" s="18">
        <v>359.41199999999998</v>
      </c>
      <c r="LJ36" s="18">
        <v>361.96</v>
      </c>
      <c r="LK36" s="18">
        <v>359.74700000000001</v>
      </c>
      <c r="LL36" s="18">
        <v>356.85599999999999</v>
      </c>
      <c r="LM36" s="18">
        <v>355.47199999999998</v>
      </c>
      <c r="LN36" s="18">
        <v>349.63799999999998</v>
      </c>
      <c r="LO36" s="18">
        <v>353.89299999999997</v>
      </c>
      <c r="LP36" s="18">
        <v>351.012</v>
      </c>
      <c r="LQ36" s="18">
        <v>374.286</v>
      </c>
      <c r="LR36" s="18">
        <v>385.76</v>
      </c>
      <c r="LS36" s="18">
        <v>394.21300000000002</v>
      </c>
      <c r="LT36" s="18">
        <v>396.81599999999997</v>
      </c>
      <c r="LU36" s="18">
        <v>406.62700000000001</v>
      </c>
      <c r="LV36" s="18">
        <v>402.20699999999999</v>
      </c>
      <c r="LW36" s="18">
        <v>395.37700000000001</v>
      </c>
      <c r="LX36" s="18">
        <v>393.96499999999997</v>
      </c>
      <c r="LY36" s="18">
        <v>380.93299999999999</v>
      </c>
      <c r="LZ36" s="18">
        <v>385.24700000000001</v>
      </c>
      <c r="MA36" s="18">
        <v>391.76299999999998</v>
      </c>
      <c r="MB36" s="18">
        <v>381.524</v>
      </c>
      <c r="MC36" s="18">
        <v>397.32400000000001</v>
      </c>
      <c r="MD36" s="18">
        <v>404.21800000000002</v>
      </c>
      <c r="ME36" s="18">
        <v>410.77699999999999</v>
      </c>
      <c r="MF36" s="18">
        <v>423.55200000000002</v>
      </c>
      <c r="MG36" s="18">
        <v>422.31099999999998</v>
      </c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</row>
    <row r="37" spans="1:515" s="5" customFormat="1" x14ac:dyDescent="0.25">
      <c r="A37" s="5">
        <f t="shared" si="9"/>
        <v>6</v>
      </c>
      <c r="B37" s="11" t="str">
        <f t="shared" ca="1" si="8"/>
        <v>TELEFO 3 7/8 PERP nc-26</v>
      </c>
      <c r="C37" s="5">
        <f ca="1">_xlfn.XMATCH(B37,bonds[unique lookup])</f>
        <v>74</v>
      </c>
      <c r="D37" s="5" t="str" cm="1">
        <f t="array" aca="1" ref="D37" ca="1">INDEX(bonds[ID_ISIN],C37)&amp;" Corp"</f>
        <v>XS1795406658 Corp</v>
      </c>
      <c r="E37" s="32" cm="1">
        <f t="array" aca="1" ref="E37" ca="1">_xll.BDP(D37,E$31)*1</f>
        <v>46195</v>
      </c>
      <c r="F37" s="18">
        <f ca="1">_xll.BDH(D37,$B$29,"-2AY",,"Dates=H","Fill=C","Sort=R","Dir=H","cols=510;rows=1")</f>
        <v>316.22300000000001</v>
      </c>
      <c r="G37" s="18">
        <v>317.64800000000002</v>
      </c>
      <c r="H37" s="18">
        <v>319.43700000000001</v>
      </c>
      <c r="I37" s="18">
        <v>322.68900000000002</v>
      </c>
      <c r="J37" s="18">
        <v>319.43200000000002</v>
      </c>
      <c r="K37" s="18">
        <v>323.55900000000003</v>
      </c>
      <c r="L37" s="18">
        <v>322.50900000000001</v>
      </c>
      <c r="M37" s="18">
        <v>324.17399999999998</v>
      </c>
      <c r="N37" s="18">
        <v>322.32299999999998</v>
      </c>
      <c r="O37" s="18">
        <v>322.26799999999997</v>
      </c>
      <c r="P37" s="18">
        <v>320.13200000000001</v>
      </c>
      <c r="Q37" s="18">
        <v>323.08800000000002</v>
      </c>
      <c r="R37" s="18">
        <v>318.55700000000002</v>
      </c>
      <c r="S37" s="18">
        <v>320.28899999999999</v>
      </c>
      <c r="T37" s="18">
        <v>316.72500000000002</v>
      </c>
      <c r="U37" s="18">
        <v>315.20100000000002</v>
      </c>
      <c r="V37" s="18">
        <v>319.17399999999998</v>
      </c>
      <c r="W37" s="18">
        <v>318.22300000000001</v>
      </c>
      <c r="X37" s="18">
        <v>322.20499999999998</v>
      </c>
      <c r="Y37" s="18">
        <v>316.00200000000001</v>
      </c>
      <c r="Z37" s="18">
        <v>311.483</v>
      </c>
      <c r="AA37" s="18">
        <v>312.22199999999998</v>
      </c>
      <c r="AB37" s="18">
        <v>311.54599999999999</v>
      </c>
      <c r="AC37" s="18">
        <v>315.38</v>
      </c>
      <c r="AD37" s="18">
        <v>315.19</v>
      </c>
      <c r="AE37" s="18">
        <v>319.76799999999997</v>
      </c>
      <c r="AF37" s="18">
        <v>318.745</v>
      </c>
      <c r="AG37" s="18">
        <v>321.101</v>
      </c>
      <c r="AH37" s="18">
        <v>319.53199999999998</v>
      </c>
      <c r="AI37" s="18">
        <v>317.495</v>
      </c>
      <c r="AJ37" s="18">
        <v>316.90300000000002</v>
      </c>
      <c r="AK37" s="18">
        <v>322.75099999999998</v>
      </c>
      <c r="AL37" s="18">
        <v>323.07600000000002</v>
      </c>
      <c r="AM37" s="18">
        <v>324.14499999999998</v>
      </c>
      <c r="AN37" s="18">
        <v>322.983</v>
      </c>
      <c r="AO37" s="18">
        <v>325.06799999999998</v>
      </c>
      <c r="AP37" s="18">
        <v>326.04199999999997</v>
      </c>
      <c r="AQ37" s="18">
        <v>329.12200000000001</v>
      </c>
      <c r="AR37" s="18">
        <v>329.92099999999999</v>
      </c>
      <c r="AS37" s="18">
        <v>327.58600000000001</v>
      </c>
      <c r="AT37" s="18">
        <v>327.738</v>
      </c>
      <c r="AU37" s="18">
        <v>326.21300000000002</v>
      </c>
      <c r="AV37" s="18">
        <v>325.54700000000003</v>
      </c>
      <c r="AW37" s="18">
        <v>325.91000000000003</v>
      </c>
      <c r="AX37" s="18">
        <v>326.78199999999998</v>
      </c>
      <c r="AY37" s="18">
        <v>330.89400000000001</v>
      </c>
      <c r="AZ37" s="18">
        <v>329.31</v>
      </c>
      <c r="BA37" s="18">
        <v>332.52600000000001</v>
      </c>
      <c r="BB37" s="18">
        <v>325.97899999999998</v>
      </c>
      <c r="BC37" s="18">
        <v>325.59500000000003</v>
      </c>
      <c r="BD37" s="18">
        <v>320.76900000000001</v>
      </c>
      <c r="BE37" s="18">
        <v>326.35599999999999</v>
      </c>
      <c r="BF37" s="18">
        <v>327.79300000000001</v>
      </c>
      <c r="BG37" s="18">
        <v>323.54899999999998</v>
      </c>
      <c r="BH37" s="18">
        <v>325.05799999999999</v>
      </c>
      <c r="BI37" s="18">
        <v>320.99400000000003</v>
      </c>
      <c r="BJ37" s="18">
        <v>321.20600000000002</v>
      </c>
      <c r="BK37" s="18">
        <v>323.12099999999998</v>
      </c>
      <c r="BL37" s="18">
        <v>321.74</v>
      </c>
      <c r="BM37" s="18">
        <v>321.58999999999997</v>
      </c>
      <c r="BN37" s="18">
        <v>329.73200000000003</v>
      </c>
      <c r="BO37" s="18">
        <v>331.40499999999997</v>
      </c>
      <c r="BP37" s="18">
        <v>330.46199999999999</v>
      </c>
      <c r="BQ37" s="18">
        <v>341.48500000000001</v>
      </c>
      <c r="BR37" s="18">
        <v>344.20499999999998</v>
      </c>
      <c r="BS37" s="18">
        <v>342.19</v>
      </c>
      <c r="BT37" s="18">
        <v>342.459</v>
      </c>
      <c r="BU37" s="18">
        <v>341.91399999999999</v>
      </c>
      <c r="BV37" s="18">
        <v>342.87299999999999</v>
      </c>
      <c r="BW37" s="18">
        <v>348.70699999999999</v>
      </c>
      <c r="BX37" s="18">
        <v>348.07299999999998</v>
      </c>
      <c r="BY37" s="18">
        <v>344.73599999999999</v>
      </c>
      <c r="BZ37" s="18">
        <v>353.36099999999999</v>
      </c>
      <c r="CA37" s="18">
        <v>363.233</v>
      </c>
      <c r="CB37" s="18">
        <v>365.29700000000003</v>
      </c>
      <c r="CC37" s="18">
        <v>364.95299999999997</v>
      </c>
      <c r="CD37" s="18">
        <v>356.03699999999998</v>
      </c>
      <c r="CE37" s="18">
        <v>343.51100000000002</v>
      </c>
      <c r="CF37" s="18">
        <v>332.089</v>
      </c>
      <c r="CG37" s="18">
        <v>313.10300000000001</v>
      </c>
      <c r="CH37" s="18">
        <v>316.71499999999997</v>
      </c>
      <c r="CI37" s="18">
        <v>312.69600000000003</v>
      </c>
      <c r="CJ37" s="18">
        <v>304.60300000000001</v>
      </c>
      <c r="CK37" s="18">
        <v>314.16000000000003</v>
      </c>
      <c r="CL37" s="18">
        <v>294.62599999999998</v>
      </c>
      <c r="CM37" s="18">
        <v>274.77800000000002</v>
      </c>
      <c r="CN37" s="18">
        <v>264.03500000000003</v>
      </c>
      <c r="CO37" s="18">
        <v>267.66699999999997</v>
      </c>
      <c r="CP37" s="18">
        <v>291.70699999999999</v>
      </c>
      <c r="CQ37" s="18">
        <v>291.286</v>
      </c>
      <c r="CR37" s="18">
        <v>271.47000000000003</v>
      </c>
      <c r="CS37" s="18">
        <v>256.67899999999997</v>
      </c>
      <c r="CT37" s="18">
        <v>256.00599999999997</v>
      </c>
      <c r="CU37" s="18">
        <v>247.80600000000001</v>
      </c>
      <c r="CV37" s="18">
        <v>231.35900000000001</v>
      </c>
      <c r="CW37" s="18">
        <v>234.87</v>
      </c>
      <c r="CX37" s="18">
        <v>236.05099999999999</v>
      </c>
      <c r="CY37" s="18">
        <v>239.22499999999999</v>
      </c>
      <c r="CZ37" s="18">
        <v>239.30099999999999</v>
      </c>
      <c r="DA37" s="18">
        <v>240.262</v>
      </c>
      <c r="DB37" s="18">
        <v>239.565</v>
      </c>
      <c r="DC37" s="18">
        <v>238.81200000000001</v>
      </c>
      <c r="DD37" s="18">
        <v>243.357</v>
      </c>
      <c r="DE37" s="18">
        <v>251.98599999999999</v>
      </c>
      <c r="DF37" s="18">
        <v>247.69900000000001</v>
      </c>
      <c r="DG37" s="18">
        <v>246.00899999999999</v>
      </c>
      <c r="DH37" s="18">
        <v>249.52699999999999</v>
      </c>
      <c r="DI37" s="18">
        <v>255.791</v>
      </c>
      <c r="DJ37" s="18">
        <v>266.18099999999998</v>
      </c>
      <c r="DK37" s="18">
        <v>265.91699999999997</v>
      </c>
      <c r="DL37" s="18">
        <v>263.16300000000001</v>
      </c>
      <c r="DM37" s="18">
        <v>255.37200000000001</v>
      </c>
      <c r="DN37" s="18">
        <v>256.09699999999998</v>
      </c>
      <c r="DO37" s="18">
        <v>268.62</v>
      </c>
      <c r="DP37" s="18">
        <v>254.64400000000001</v>
      </c>
      <c r="DQ37" s="18">
        <v>249.43899999999999</v>
      </c>
      <c r="DR37" s="18">
        <v>242.184</v>
      </c>
      <c r="DS37" s="18">
        <v>240.77600000000001</v>
      </c>
      <c r="DT37" s="18">
        <v>236.96899999999999</v>
      </c>
      <c r="DU37" s="18">
        <v>244.738</v>
      </c>
      <c r="DV37" s="18">
        <v>251.256</v>
      </c>
      <c r="DW37" s="18">
        <v>255.083</v>
      </c>
      <c r="DX37" s="18">
        <v>254.00299999999999</v>
      </c>
      <c r="DY37" s="18">
        <v>254.09200000000001</v>
      </c>
      <c r="DZ37" s="18">
        <v>257.57</v>
      </c>
      <c r="EA37" s="18">
        <v>258.17</v>
      </c>
      <c r="EB37" s="18">
        <v>267.01600000000002</v>
      </c>
      <c r="EC37" s="18">
        <v>264.27800000000002</v>
      </c>
      <c r="ED37" s="18">
        <v>255.02799999999999</v>
      </c>
      <c r="EE37" s="18">
        <v>248.524</v>
      </c>
      <c r="EF37" s="18">
        <v>241.434</v>
      </c>
      <c r="EG37" s="18">
        <v>237.5</v>
      </c>
      <c r="EH37" s="18">
        <v>236.63900000000001</v>
      </c>
      <c r="EI37" s="18">
        <v>241.018</v>
      </c>
      <c r="EJ37" s="18">
        <v>241.36099999999999</v>
      </c>
      <c r="EK37" s="18">
        <v>240.66900000000001</v>
      </c>
      <c r="EL37" s="18">
        <v>242.36</v>
      </c>
      <c r="EM37" s="18">
        <v>242.40799999999999</v>
      </c>
      <c r="EN37" s="18">
        <v>242.535</v>
      </c>
      <c r="EO37" s="18">
        <v>245.33799999999999</v>
      </c>
      <c r="EP37" s="18">
        <v>244.506</v>
      </c>
      <c r="EQ37" s="18">
        <v>245.90199999999999</v>
      </c>
      <c r="ER37" s="18">
        <v>247.93299999999999</v>
      </c>
      <c r="ES37" s="18">
        <v>250.149</v>
      </c>
      <c r="ET37" s="18">
        <v>246.51400000000001</v>
      </c>
      <c r="EU37" s="18">
        <v>250.035</v>
      </c>
      <c r="EV37" s="18">
        <v>254.97200000000001</v>
      </c>
      <c r="EW37" s="18">
        <v>262.71199999999999</v>
      </c>
      <c r="EX37" s="18">
        <v>271.66399999999999</v>
      </c>
      <c r="EY37" s="18">
        <v>276.79399999999998</v>
      </c>
      <c r="EZ37" s="18">
        <v>266.38200000000001</v>
      </c>
      <c r="FA37" s="18">
        <v>271.01499999999999</v>
      </c>
      <c r="FB37" s="18">
        <v>277.82400000000001</v>
      </c>
      <c r="FC37" s="18">
        <v>287.07900000000001</v>
      </c>
      <c r="FD37" s="18">
        <v>286.66300000000001</v>
      </c>
      <c r="FE37" s="18">
        <v>290.75700000000001</v>
      </c>
      <c r="FF37" s="18">
        <v>303.33</v>
      </c>
      <c r="FG37" s="18">
        <v>302.16300000000001</v>
      </c>
      <c r="FH37" s="18">
        <v>304.11599999999999</v>
      </c>
      <c r="FI37" s="18">
        <v>301.62299999999999</v>
      </c>
      <c r="FJ37" s="18">
        <v>300.15100000000001</v>
      </c>
      <c r="FK37" s="18">
        <v>300.27300000000002</v>
      </c>
      <c r="FL37" s="18">
        <v>299.29899999999998</v>
      </c>
      <c r="FM37" s="18">
        <v>293.89100000000002</v>
      </c>
      <c r="FN37" s="18">
        <v>287.46899999999999</v>
      </c>
      <c r="FO37" s="18">
        <v>287.399</v>
      </c>
      <c r="FP37" s="18">
        <v>282.88099999999997</v>
      </c>
      <c r="FQ37" s="18">
        <v>270.42500000000001</v>
      </c>
      <c r="FR37" s="18">
        <v>272.45</v>
      </c>
      <c r="FS37" s="18">
        <v>269.45</v>
      </c>
      <c r="FT37" s="18">
        <v>279.51100000000002</v>
      </c>
      <c r="FU37" s="18">
        <v>289.57499999999999</v>
      </c>
      <c r="FV37" s="18">
        <v>291.73</v>
      </c>
      <c r="FW37" s="18">
        <v>284.00599999999997</v>
      </c>
      <c r="FX37" s="18">
        <v>280.11099999999999</v>
      </c>
      <c r="FY37" s="18">
        <v>273.87099999999998</v>
      </c>
      <c r="FZ37" s="18">
        <v>275.79300000000001</v>
      </c>
      <c r="GA37" s="18">
        <v>280.11099999999999</v>
      </c>
      <c r="GB37" s="18">
        <v>283.52300000000002</v>
      </c>
      <c r="GC37" s="18">
        <v>284.39800000000002</v>
      </c>
      <c r="GD37" s="18">
        <v>285.66300000000001</v>
      </c>
      <c r="GE37" s="18">
        <v>288.37400000000002</v>
      </c>
      <c r="GF37" s="18">
        <v>290.10700000000003</v>
      </c>
      <c r="GG37" s="18">
        <v>289.83699999999999</v>
      </c>
      <c r="GH37" s="18">
        <v>293.67099999999999</v>
      </c>
      <c r="GI37" s="18">
        <v>296.64400000000001</v>
      </c>
      <c r="GJ37" s="18">
        <v>294.875</v>
      </c>
      <c r="GK37" s="18">
        <v>299.99</v>
      </c>
      <c r="GL37" s="18">
        <v>302.26</v>
      </c>
      <c r="GM37" s="18">
        <v>306.661</v>
      </c>
      <c r="GN37" s="18">
        <v>302.76</v>
      </c>
      <c r="GO37" s="18">
        <v>303.37599999999998</v>
      </c>
      <c r="GP37" s="18">
        <v>305.43400000000003</v>
      </c>
      <c r="GQ37" s="18">
        <v>298.036</v>
      </c>
      <c r="GR37" s="18">
        <v>291.29599999999999</v>
      </c>
      <c r="GS37" s="18">
        <v>295.74099999999999</v>
      </c>
      <c r="GT37" s="18">
        <v>296.66899999999998</v>
      </c>
      <c r="GU37" s="18">
        <v>300.85000000000002</v>
      </c>
      <c r="GV37" s="18">
        <v>304.892</v>
      </c>
      <c r="GW37" s="18">
        <v>298.77999999999997</v>
      </c>
      <c r="GX37" s="18">
        <v>297.40600000000001</v>
      </c>
      <c r="GY37" s="18">
        <v>290.56299999999999</v>
      </c>
      <c r="GZ37" s="18">
        <v>303.29599999999999</v>
      </c>
      <c r="HA37" s="18">
        <v>300.32</v>
      </c>
      <c r="HB37" s="18">
        <v>292.99</v>
      </c>
      <c r="HC37" s="18">
        <v>285.62299999999999</v>
      </c>
      <c r="HD37" s="18">
        <v>277.66500000000002</v>
      </c>
      <c r="HE37" s="18">
        <v>275.00400000000002</v>
      </c>
      <c r="HF37" s="18">
        <v>309.839</v>
      </c>
      <c r="HG37" s="18">
        <v>307.33100000000002</v>
      </c>
      <c r="HH37" s="18">
        <v>304.488</v>
      </c>
      <c r="HI37" s="18">
        <v>305.012</v>
      </c>
      <c r="HJ37" s="18">
        <v>296.26799999999997</v>
      </c>
      <c r="HK37" s="18">
        <v>314.56299999999999</v>
      </c>
      <c r="HL37" s="18">
        <v>316.89</v>
      </c>
      <c r="HM37" s="18">
        <v>311.267</v>
      </c>
      <c r="HN37" s="18">
        <v>310.17200000000003</v>
      </c>
      <c r="HO37" s="18">
        <v>310.18599999999998</v>
      </c>
      <c r="HP37" s="18">
        <v>309.334</v>
      </c>
      <c r="HQ37" s="18">
        <v>302.27499999999998</v>
      </c>
      <c r="HR37" s="18">
        <v>297.07600000000002</v>
      </c>
      <c r="HS37" s="18">
        <v>295.26900000000001</v>
      </c>
      <c r="HT37" s="18">
        <v>298.03100000000001</v>
      </c>
      <c r="HU37" s="18">
        <v>311.00299999999999</v>
      </c>
      <c r="HV37" s="18">
        <v>327.48200000000003</v>
      </c>
      <c r="HW37" s="18">
        <v>334.42599999999999</v>
      </c>
      <c r="HX37" s="18">
        <v>350.25700000000001</v>
      </c>
      <c r="HY37" s="18">
        <v>355.06799999999998</v>
      </c>
      <c r="HZ37" s="18">
        <v>339.09100000000001</v>
      </c>
      <c r="IA37" s="18">
        <v>330.43200000000002</v>
      </c>
      <c r="IB37" s="18">
        <v>325.19299999999998</v>
      </c>
      <c r="IC37" s="18">
        <v>327.47699999999998</v>
      </c>
      <c r="ID37" s="18">
        <v>331.21699999999998</v>
      </c>
      <c r="IE37" s="18">
        <v>340.803</v>
      </c>
      <c r="IF37" s="18">
        <v>344.98700000000002</v>
      </c>
      <c r="IG37" s="18">
        <v>362.428</v>
      </c>
      <c r="IH37" s="18">
        <v>345.80200000000002</v>
      </c>
      <c r="II37" s="18">
        <v>327.98200000000003</v>
      </c>
      <c r="IJ37" s="18">
        <v>323.73899999999998</v>
      </c>
      <c r="IK37" s="18">
        <v>322.50799999999998</v>
      </c>
      <c r="IL37" s="18">
        <v>302.07</v>
      </c>
      <c r="IM37" s="18">
        <v>294.77600000000001</v>
      </c>
      <c r="IN37" s="18">
        <v>286.48399999999998</v>
      </c>
      <c r="IO37" s="18">
        <v>302.75599999999997</v>
      </c>
      <c r="IP37" s="18">
        <v>313.06400000000002</v>
      </c>
      <c r="IQ37" s="18">
        <v>320.32299999999998</v>
      </c>
      <c r="IR37" s="18">
        <v>320.10500000000002</v>
      </c>
      <c r="IS37" s="18">
        <v>321.28500000000003</v>
      </c>
      <c r="IT37" s="18">
        <v>315.661</v>
      </c>
      <c r="IU37" s="18">
        <v>311.76499999999999</v>
      </c>
      <c r="IV37" s="18">
        <v>313.721</v>
      </c>
      <c r="IW37" s="18">
        <v>311.83199999999999</v>
      </c>
      <c r="IX37" s="18">
        <v>313.33800000000002</v>
      </c>
      <c r="IY37" s="18">
        <v>325.84899999999999</v>
      </c>
      <c r="IZ37" s="18">
        <v>332.29599999999999</v>
      </c>
      <c r="JA37" s="18">
        <v>327.23700000000002</v>
      </c>
      <c r="JB37" s="18">
        <v>316.74900000000002</v>
      </c>
      <c r="JC37" s="18">
        <v>314.91699999999997</v>
      </c>
      <c r="JD37" s="18">
        <v>316.178</v>
      </c>
      <c r="JE37" s="18">
        <v>317.93099999999998</v>
      </c>
      <c r="JF37" s="18">
        <v>320.23500000000001</v>
      </c>
      <c r="JG37" s="18">
        <v>333.26900000000001</v>
      </c>
      <c r="JH37" s="18">
        <v>341.86</v>
      </c>
      <c r="JI37" s="18">
        <v>347.76600000000002</v>
      </c>
      <c r="JJ37" s="18">
        <v>342.75599999999997</v>
      </c>
      <c r="JK37" s="18">
        <v>338.14299999999997</v>
      </c>
      <c r="JL37" s="18">
        <v>335.45499999999998</v>
      </c>
      <c r="JM37" s="18">
        <v>330.95</v>
      </c>
      <c r="JN37" s="18">
        <v>337.07600000000002</v>
      </c>
      <c r="JO37" s="18">
        <v>359.43299999999999</v>
      </c>
      <c r="JP37" s="18">
        <v>373.52199999999999</v>
      </c>
      <c r="JQ37" s="18">
        <v>373.928</v>
      </c>
      <c r="JR37" s="18">
        <v>377.16300000000001</v>
      </c>
      <c r="JS37" s="18">
        <v>385.56700000000001</v>
      </c>
      <c r="JT37" s="18">
        <v>376.541</v>
      </c>
      <c r="JU37" s="18">
        <v>390.11200000000002</v>
      </c>
      <c r="JV37" s="18">
        <v>402.09899999999999</v>
      </c>
      <c r="JW37" s="18">
        <v>405.37700000000001</v>
      </c>
      <c r="JX37" s="18">
        <v>412.22500000000002</v>
      </c>
      <c r="JY37" s="18">
        <v>420.81599999999997</v>
      </c>
      <c r="JZ37" s="18">
        <v>433.45400000000001</v>
      </c>
      <c r="KA37" s="18">
        <v>432.98200000000003</v>
      </c>
      <c r="KB37" s="18">
        <v>426.50200000000001</v>
      </c>
      <c r="KC37" s="18">
        <v>433.14499999999998</v>
      </c>
      <c r="KD37" s="18">
        <v>430.69099999999997</v>
      </c>
      <c r="KE37" s="18">
        <v>437.59100000000001</v>
      </c>
      <c r="KF37" s="18">
        <v>433.286</v>
      </c>
      <c r="KG37" s="18">
        <v>436.00900000000001</v>
      </c>
      <c r="KH37" s="18">
        <v>421.84</v>
      </c>
      <c r="KI37" s="18">
        <v>412.4</v>
      </c>
      <c r="KJ37" s="18">
        <v>411.75</v>
      </c>
      <c r="KK37" s="18">
        <v>411.61</v>
      </c>
      <c r="KL37" s="18">
        <v>409.04</v>
      </c>
      <c r="KM37" s="18">
        <v>414.92500000000001</v>
      </c>
      <c r="KN37" s="18">
        <v>414.81099999999998</v>
      </c>
      <c r="KO37" s="18">
        <v>417.202</v>
      </c>
      <c r="KP37" s="18">
        <v>406.51400000000001</v>
      </c>
      <c r="KQ37" s="18">
        <v>417.14600000000002</v>
      </c>
      <c r="KR37" s="18">
        <v>413.13</v>
      </c>
      <c r="KS37" s="18">
        <v>401.70299999999997</v>
      </c>
      <c r="KT37" s="18">
        <v>381.065</v>
      </c>
      <c r="KU37" s="18">
        <v>379.56</v>
      </c>
      <c r="KV37" s="18">
        <v>378.62599999999998</v>
      </c>
      <c r="KW37" s="18">
        <v>385.875</v>
      </c>
      <c r="KX37" s="18">
        <v>392.49400000000003</v>
      </c>
      <c r="KY37" s="18">
        <v>398.42</v>
      </c>
      <c r="KZ37" s="18">
        <v>392.245</v>
      </c>
      <c r="LA37" s="18">
        <v>389.07900000000001</v>
      </c>
      <c r="LB37" s="18">
        <v>385.31900000000002</v>
      </c>
      <c r="LC37" s="18">
        <v>386.34500000000003</v>
      </c>
      <c r="LD37" s="18">
        <v>381.16800000000001</v>
      </c>
      <c r="LE37" s="18">
        <v>379.80200000000002</v>
      </c>
      <c r="LF37" s="18">
        <v>378.73599999999999</v>
      </c>
      <c r="LG37" s="18">
        <v>387.95600000000002</v>
      </c>
      <c r="LH37" s="18">
        <v>403.95699999999999</v>
      </c>
      <c r="LI37" s="18">
        <v>409.78399999999999</v>
      </c>
      <c r="LJ37" s="18">
        <v>409.92099999999999</v>
      </c>
      <c r="LK37" s="18">
        <v>408.92599999999999</v>
      </c>
      <c r="LL37" s="18">
        <v>409.10399999999998</v>
      </c>
      <c r="LM37" s="18">
        <v>410.62400000000002</v>
      </c>
      <c r="LN37" s="18">
        <v>409.37599999999998</v>
      </c>
      <c r="LO37" s="18">
        <v>413.858</v>
      </c>
      <c r="LP37" s="18">
        <v>411.23500000000001</v>
      </c>
      <c r="LQ37" s="18">
        <v>420.25700000000001</v>
      </c>
      <c r="LR37" s="18">
        <v>428.93799999999999</v>
      </c>
      <c r="LS37" s="18">
        <v>434.46699999999998</v>
      </c>
      <c r="LT37" s="18">
        <v>432.67</v>
      </c>
      <c r="LU37" s="18">
        <v>440.93799999999999</v>
      </c>
      <c r="LV37" s="18">
        <v>435.86500000000001</v>
      </c>
      <c r="LW37" s="18">
        <v>429.84899999999999</v>
      </c>
      <c r="LX37" s="18">
        <v>424.303</v>
      </c>
      <c r="LY37" s="18">
        <v>409.61200000000002</v>
      </c>
      <c r="LZ37" s="18">
        <v>412.83199999999999</v>
      </c>
      <c r="MA37" s="18">
        <v>412.21499999999997</v>
      </c>
      <c r="MB37" s="18">
        <v>407.13400000000001</v>
      </c>
      <c r="MC37" s="18">
        <v>422.09399999999999</v>
      </c>
      <c r="MD37" s="18">
        <v>437.37599999999998</v>
      </c>
      <c r="ME37" s="18">
        <v>448.39299999999997</v>
      </c>
      <c r="MF37" s="18">
        <v>460.85</v>
      </c>
      <c r="MG37" s="18">
        <v>459.59100000000001</v>
      </c>
      <c r="MH37" s="18">
        <v>451.71100000000001</v>
      </c>
      <c r="MI37" s="18">
        <v>433.17200000000003</v>
      </c>
      <c r="MJ37" s="18">
        <v>449.11700000000002</v>
      </c>
      <c r="MK37" s="18">
        <v>446.78800000000001</v>
      </c>
      <c r="ML37" s="18">
        <v>426.08600000000001</v>
      </c>
      <c r="MM37" s="18">
        <v>426.07600000000002</v>
      </c>
      <c r="MN37" s="18">
        <v>433.47</v>
      </c>
      <c r="MO37" s="18">
        <v>442.85599999999999</v>
      </c>
      <c r="MP37" s="18">
        <v>454.13499999999999</v>
      </c>
      <c r="MQ37" s="18">
        <v>447.13099999999997</v>
      </c>
      <c r="MR37" s="18">
        <v>442.42599999999999</v>
      </c>
      <c r="MS37" s="18">
        <v>437.34699999999998</v>
      </c>
      <c r="MT37" s="18">
        <v>439.77800000000002</v>
      </c>
      <c r="MU37" s="18">
        <v>448.38499999999999</v>
      </c>
      <c r="MV37" s="18">
        <v>440.42700000000002</v>
      </c>
      <c r="MW37" s="18">
        <v>435.47899999999998</v>
      </c>
      <c r="MX37" s="18">
        <v>440.09100000000001</v>
      </c>
      <c r="MY37" s="18">
        <v>458.84199999999998</v>
      </c>
      <c r="MZ37" s="18">
        <v>463.036</v>
      </c>
      <c r="NA37" s="18">
        <v>454.654</v>
      </c>
      <c r="NB37" s="18">
        <v>430.38099999999997</v>
      </c>
      <c r="NC37" s="18">
        <v>436.61</v>
      </c>
      <c r="ND37" s="18">
        <v>446.84899999999999</v>
      </c>
      <c r="NE37" s="18">
        <v>446.70299999999997</v>
      </c>
      <c r="NF37" s="18">
        <v>449.053</v>
      </c>
      <c r="NG37" s="18">
        <v>467.44799999999998</v>
      </c>
      <c r="NH37" s="18">
        <v>477.55900000000003</v>
      </c>
      <c r="NI37" s="18">
        <v>477.61500000000001</v>
      </c>
      <c r="NJ37" s="18">
        <v>481.23500000000001</v>
      </c>
      <c r="NK37" s="18">
        <v>488.17099999999999</v>
      </c>
      <c r="NL37" s="18">
        <v>484.95800000000003</v>
      </c>
      <c r="NM37" s="18">
        <v>479.15100000000001</v>
      </c>
      <c r="NN37" s="18">
        <v>467.93799999999999</v>
      </c>
      <c r="NO37" s="18">
        <v>464.58</v>
      </c>
      <c r="NP37" s="18">
        <v>469.91699999999997</v>
      </c>
      <c r="NQ37" s="18">
        <v>465.16399999999999</v>
      </c>
      <c r="NR37" s="18">
        <v>473.68099999999998</v>
      </c>
      <c r="NS37" s="18">
        <v>471.12</v>
      </c>
      <c r="NT37" s="18">
        <v>462.21</v>
      </c>
      <c r="NU37" s="18">
        <v>470.79399999999998</v>
      </c>
      <c r="NV37" s="18">
        <v>467.11799999999999</v>
      </c>
      <c r="NW37" s="18">
        <v>487.50299999999999</v>
      </c>
      <c r="NX37" s="18">
        <v>499.32600000000002</v>
      </c>
      <c r="NY37" s="18">
        <v>505.13499999999999</v>
      </c>
      <c r="NZ37" s="18">
        <v>508.28</v>
      </c>
      <c r="OA37" s="18">
        <v>492.346</v>
      </c>
      <c r="OB37" s="18">
        <v>480.02800000000002</v>
      </c>
      <c r="OC37" s="18">
        <v>479.875</v>
      </c>
      <c r="OD37" s="18">
        <v>479.89100000000002</v>
      </c>
      <c r="OE37" s="18">
        <v>476.87599999999998</v>
      </c>
      <c r="OF37" s="18">
        <v>476.59100000000001</v>
      </c>
      <c r="OG37" s="18">
        <v>473.89600000000002</v>
      </c>
      <c r="OH37" s="18">
        <v>469.95</v>
      </c>
      <c r="OI37" s="18">
        <v>468.46800000000002</v>
      </c>
      <c r="OJ37" s="18">
        <v>463.56700000000001</v>
      </c>
      <c r="OK37" s="18">
        <v>462.65499999999997</v>
      </c>
      <c r="OL37" s="18">
        <v>459.375</v>
      </c>
      <c r="OM37" s="18">
        <v>473.05799999999999</v>
      </c>
      <c r="ON37" s="18">
        <v>494.541</v>
      </c>
      <c r="OO37" s="18">
        <v>498.13299999999998</v>
      </c>
      <c r="OP37" s="18">
        <v>494.947</v>
      </c>
      <c r="OQ37" s="18">
        <v>495.50099999999998</v>
      </c>
      <c r="OR37" s="18">
        <v>486.76600000000002</v>
      </c>
      <c r="OS37" s="18">
        <v>478.41</v>
      </c>
      <c r="OT37" s="18">
        <v>465.18799999999999</v>
      </c>
      <c r="OU37" s="18">
        <v>465.286</v>
      </c>
      <c r="OV37" s="18">
        <v>458.44299999999998</v>
      </c>
      <c r="OW37" s="18">
        <v>450.77499999999998</v>
      </c>
      <c r="OX37" s="18">
        <v>447.36900000000003</v>
      </c>
      <c r="OY37" s="18">
        <v>443.24400000000003</v>
      </c>
      <c r="OZ37" s="18">
        <v>449.06599999999997</v>
      </c>
      <c r="PA37" s="18">
        <v>449.67</v>
      </c>
      <c r="PB37" s="18">
        <v>450.964</v>
      </c>
      <c r="PC37" s="18">
        <v>463.49299999999999</v>
      </c>
      <c r="PD37" s="18">
        <v>451.20499999999998</v>
      </c>
      <c r="PE37" s="18">
        <v>443.32100000000003</v>
      </c>
      <c r="PF37" s="18">
        <v>438.72800000000001</v>
      </c>
      <c r="PG37" s="18">
        <v>421.29199999999997</v>
      </c>
      <c r="PH37" s="18">
        <v>414.92599999999999</v>
      </c>
      <c r="PI37" s="18">
        <v>407.47899999999998</v>
      </c>
      <c r="PJ37" s="18">
        <v>400.77699999999999</v>
      </c>
      <c r="PK37" s="18">
        <v>388.03300000000002</v>
      </c>
      <c r="PL37" s="18">
        <v>387.58</v>
      </c>
      <c r="PM37" s="18">
        <v>393.02699999999999</v>
      </c>
      <c r="PN37" s="18">
        <v>393.68</v>
      </c>
      <c r="PO37" s="18">
        <v>388.25</v>
      </c>
      <c r="PP37" s="18">
        <v>401.851</v>
      </c>
      <c r="PQ37" s="18">
        <v>418.27100000000002</v>
      </c>
      <c r="PR37" s="18">
        <v>429.21800000000002</v>
      </c>
      <c r="PS37" s="18">
        <v>431.06400000000002</v>
      </c>
      <c r="PT37" s="18">
        <v>438.00299999999999</v>
      </c>
      <c r="PU37" s="18">
        <v>423.66800000000001</v>
      </c>
      <c r="PV37" s="18">
        <v>422.274</v>
      </c>
      <c r="PW37" s="18">
        <v>419.63</v>
      </c>
      <c r="PX37" s="18">
        <v>414.01900000000001</v>
      </c>
      <c r="PY37" s="18">
        <v>416.779</v>
      </c>
      <c r="PZ37" s="18">
        <v>412.16</v>
      </c>
      <c r="QA37" s="18">
        <v>407.43700000000001</v>
      </c>
      <c r="QB37" s="18">
        <v>412.28800000000001</v>
      </c>
      <c r="QC37" s="18">
        <v>414.62400000000002</v>
      </c>
      <c r="QD37" s="18">
        <v>414.29700000000003</v>
      </c>
      <c r="QE37" s="18">
        <v>418.142</v>
      </c>
      <c r="QF37" s="18">
        <v>408.77199999999999</v>
      </c>
      <c r="QG37" s="18">
        <v>408.35199999999998</v>
      </c>
      <c r="QH37" s="18">
        <v>411.238</v>
      </c>
      <c r="QI37" s="18">
        <v>399.19299999999998</v>
      </c>
      <c r="QJ37" s="18">
        <v>394.678</v>
      </c>
      <c r="QK37" s="18">
        <v>388.80900000000003</v>
      </c>
      <c r="QL37" s="18">
        <v>395.18299999999999</v>
      </c>
      <c r="QM37" s="18">
        <v>391.23399999999998</v>
      </c>
      <c r="QN37" s="18">
        <v>400.31400000000002</v>
      </c>
      <c r="QO37" s="18">
        <v>391.54</v>
      </c>
      <c r="QP37" s="18">
        <v>391.57900000000001</v>
      </c>
      <c r="QQ37" s="18">
        <v>418.52699999999999</v>
      </c>
      <c r="QR37" s="18">
        <v>419.27800000000002</v>
      </c>
      <c r="QS37" s="18">
        <v>412.81700000000001</v>
      </c>
      <c r="QT37" s="18">
        <v>411.67</v>
      </c>
      <c r="QU37" s="18">
        <v>411.363</v>
      </c>
      <c r="QV37" s="18">
        <v>414.15</v>
      </c>
      <c r="QW37" s="18">
        <v>417.63099999999997</v>
      </c>
      <c r="QX37" s="18">
        <v>419.69400000000002</v>
      </c>
      <c r="QY37" s="18">
        <v>428.98599999999999</v>
      </c>
      <c r="QZ37" s="18">
        <v>431.41899999999998</v>
      </c>
      <c r="RA37" s="18">
        <v>422.40199999999999</v>
      </c>
      <c r="RB37" s="18">
        <v>425.52699999999999</v>
      </c>
      <c r="RC37" s="18">
        <v>439.89299999999997</v>
      </c>
      <c r="RD37" s="18">
        <v>447.58600000000001</v>
      </c>
      <c r="RE37" s="18">
        <v>453.10899999999998</v>
      </c>
      <c r="RF37" s="18">
        <v>452.81799999999998</v>
      </c>
      <c r="RG37" s="18">
        <v>447.34</v>
      </c>
      <c r="RH37" s="18">
        <v>437.49599999999998</v>
      </c>
      <c r="RI37" s="18">
        <v>426.47500000000002</v>
      </c>
      <c r="RJ37" s="18">
        <v>419.35300000000001</v>
      </c>
      <c r="RK37" s="18">
        <v>418.11200000000002</v>
      </c>
      <c r="RL37" s="18">
        <v>415.74200000000002</v>
      </c>
      <c r="RM37" s="18">
        <v>417.67099999999999</v>
      </c>
      <c r="RN37" s="18">
        <v>416.72500000000002</v>
      </c>
      <c r="RO37" s="18">
        <v>414.77800000000002</v>
      </c>
      <c r="RP37" s="18">
        <v>417.23399999999998</v>
      </c>
      <c r="RQ37" s="18">
        <v>425.36200000000002</v>
      </c>
      <c r="RR37" s="18">
        <v>425.59800000000001</v>
      </c>
      <c r="RS37" s="18">
        <v>424.45499999999998</v>
      </c>
      <c r="RT37" s="18">
        <v>424.27499999999998</v>
      </c>
      <c r="RU37" s="18">
        <v>409.54199999999997</v>
      </c>
      <c r="RV37" s="18">
        <v>409.54300000000001</v>
      </c>
      <c r="RW37" s="18">
        <v>403.52</v>
      </c>
      <c r="RX37" s="18">
        <v>388.83300000000003</v>
      </c>
      <c r="RY37" s="18">
        <v>386.709</v>
      </c>
      <c r="RZ37" s="18">
        <v>385.02300000000002</v>
      </c>
      <c r="SA37" s="18">
        <v>385.98700000000002</v>
      </c>
      <c r="SB37" s="18">
        <v>384.166</v>
      </c>
      <c r="SC37" s="18">
        <v>379.37799999999999</v>
      </c>
      <c r="SD37" s="18">
        <v>373.87099999999998</v>
      </c>
      <c r="SE37" s="18">
        <v>375.93900000000002</v>
      </c>
      <c r="SF37" s="18">
        <v>376.649</v>
      </c>
      <c r="SG37" s="18">
        <v>379.04199999999997</v>
      </c>
      <c r="SH37" s="18">
        <v>379.88499999999999</v>
      </c>
      <c r="SI37" s="18">
        <v>390.44200000000001</v>
      </c>
      <c r="SJ37" s="18">
        <v>390.17700000000002</v>
      </c>
      <c r="SK37" s="18">
        <v>392.214</v>
      </c>
      <c r="SL37" s="18">
        <v>392.05599999999998</v>
      </c>
      <c r="SM37" s="18">
        <v>391.05399999999997</v>
      </c>
      <c r="SN37" s="18">
        <v>390.24299999999999</v>
      </c>
      <c r="SO37" s="18">
        <v>389.59100000000001</v>
      </c>
      <c r="SP37" s="18">
        <v>387.96600000000001</v>
      </c>
      <c r="SQ37" s="18">
        <v>389.80700000000002</v>
      </c>
      <c r="SR37" s="18">
        <v>390.78399999999999</v>
      </c>
      <c r="SS37" s="18">
        <v>390.13400000000001</v>
      </c>
      <c r="ST37" s="18">
        <v>383.72500000000002</v>
      </c>
      <c r="SU37" s="5">
        <v>392.35399999999998</v>
      </c>
    </row>
    <row r="38" spans="1:515" s="5" customFormat="1" x14ac:dyDescent="0.25">
      <c r="A38" s="5">
        <f t="shared" si="9"/>
        <v>7</v>
      </c>
      <c r="B38" s="11" t="str">
        <f t="shared" ca="1" si="8"/>
        <v>TELEFO 2.502 PERP nc-27</v>
      </c>
      <c r="C38" s="5">
        <f ca="1">_xlfn.XMATCH(B38,bonds[unique lookup])</f>
        <v>75</v>
      </c>
      <c r="D38" s="5" t="str" cm="1">
        <f t="array" aca="1" ref="D38" ca="1">INDEX(bonds[ID_ISIN],C38)&amp;" Corp"</f>
        <v>XS2109819859 Corp</v>
      </c>
      <c r="E38" s="32" cm="1">
        <f t="array" aca="1" ref="E38" ca="1">_xll.BDP(D38,E$31)*1</f>
        <v>46423</v>
      </c>
      <c r="F38" s="18">
        <f ca="1">_xll.BDH(D38,$B$29,"-2AY",,"Dates=H","Fill=C","Sort=R","Dir=H","cols=112;rows=1")</f>
        <v>346.93</v>
      </c>
      <c r="G38" s="18">
        <v>348.26</v>
      </c>
      <c r="H38" s="18">
        <v>354.75799999999998</v>
      </c>
      <c r="I38" s="18">
        <v>358.43799999999999</v>
      </c>
      <c r="J38" s="18">
        <v>363.17700000000002</v>
      </c>
      <c r="K38" s="18">
        <v>367.78699999999998</v>
      </c>
      <c r="L38" s="18">
        <v>369.37799999999999</v>
      </c>
      <c r="M38" s="18">
        <v>369.572</v>
      </c>
      <c r="N38" s="18">
        <v>367.14499999999998</v>
      </c>
      <c r="O38" s="18">
        <v>363.44</v>
      </c>
      <c r="P38" s="18">
        <v>359.30799999999999</v>
      </c>
      <c r="Q38" s="18">
        <v>359.94200000000001</v>
      </c>
      <c r="R38" s="18">
        <v>352.08199999999999</v>
      </c>
      <c r="S38" s="18">
        <v>350.56700000000001</v>
      </c>
      <c r="T38" s="18">
        <v>343.35899999999998</v>
      </c>
      <c r="U38" s="18">
        <v>337.41699999999997</v>
      </c>
      <c r="V38" s="18">
        <v>359.17099999999999</v>
      </c>
      <c r="W38" s="18">
        <v>354.03199999999998</v>
      </c>
      <c r="X38" s="18">
        <v>354.28</v>
      </c>
      <c r="Y38" s="18">
        <v>326.64100000000002</v>
      </c>
      <c r="Z38" s="18">
        <v>310.45400000000001</v>
      </c>
      <c r="AA38" s="18">
        <v>296.65100000000001</v>
      </c>
      <c r="AB38" s="18">
        <v>309.50700000000001</v>
      </c>
      <c r="AC38" s="18">
        <v>334.334</v>
      </c>
      <c r="AD38" s="18">
        <v>345.65100000000001</v>
      </c>
      <c r="AE38" s="18">
        <v>364.44900000000001</v>
      </c>
      <c r="AF38" s="18">
        <v>364.85700000000003</v>
      </c>
      <c r="AG38" s="18">
        <v>365.84399999999999</v>
      </c>
      <c r="AH38" s="18">
        <v>358.12200000000001</v>
      </c>
      <c r="AI38" s="18">
        <v>352.738</v>
      </c>
      <c r="AJ38" s="18">
        <v>362.435</v>
      </c>
      <c r="AK38" s="18">
        <v>375.077</v>
      </c>
      <c r="AL38" s="18">
        <v>378.67599999999999</v>
      </c>
      <c r="AM38" s="18">
        <v>377.66800000000001</v>
      </c>
      <c r="AN38" s="18">
        <v>380.334</v>
      </c>
      <c r="AO38" s="18">
        <v>391.10300000000001</v>
      </c>
      <c r="AP38" s="18">
        <v>403.709</v>
      </c>
      <c r="AQ38" s="18">
        <v>411.053</v>
      </c>
      <c r="AR38" s="18">
        <v>412.154</v>
      </c>
      <c r="AS38" s="18">
        <v>393.51</v>
      </c>
      <c r="AT38" s="18">
        <v>386.37</v>
      </c>
      <c r="AU38" s="18">
        <v>384.95100000000002</v>
      </c>
      <c r="AV38" s="18">
        <v>384.35899999999998</v>
      </c>
      <c r="AW38" s="18">
        <v>387.37200000000001</v>
      </c>
      <c r="AX38" s="18">
        <v>411.09500000000003</v>
      </c>
      <c r="AY38" s="18">
        <v>417.06099999999998</v>
      </c>
      <c r="AZ38" s="18">
        <v>419.60300000000001</v>
      </c>
      <c r="BA38" s="18">
        <v>395.37</v>
      </c>
      <c r="BB38" s="18">
        <v>383.59699999999998</v>
      </c>
      <c r="BC38" s="18">
        <v>376.01299999999998</v>
      </c>
      <c r="BD38" s="18">
        <v>370.21699999999998</v>
      </c>
      <c r="BE38" s="18">
        <v>383.86399999999998</v>
      </c>
      <c r="BF38" s="18">
        <v>387.67</v>
      </c>
      <c r="BG38" s="18">
        <v>401.35500000000002</v>
      </c>
      <c r="BH38" s="18">
        <v>405.19400000000002</v>
      </c>
      <c r="BI38" s="18">
        <v>392.22300000000001</v>
      </c>
      <c r="BJ38" s="18">
        <v>386.94</v>
      </c>
      <c r="BK38" s="18">
        <v>392.74599999999998</v>
      </c>
      <c r="BL38" s="18">
        <v>371.82499999999999</v>
      </c>
      <c r="BM38" s="18">
        <v>371.06099999999998</v>
      </c>
      <c r="BN38" s="18">
        <v>413.70699999999999</v>
      </c>
      <c r="BO38" s="18">
        <v>446.678</v>
      </c>
      <c r="BP38" s="18">
        <v>468.50599999999997</v>
      </c>
      <c r="BQ38" s="18">
        <v>504.738</v>
      </c>
      <c r="BR38" s="18">
        <v>512.55899999999997</v>
      </c>
      <c r="BS38" s="18">
        <v>509.798</v>
      </c>
      <c r="BT38" s="18">
        <v>507.74599999999998</v>
      </c>
      <c r="BU38" s="18">
        <v>506.50200000000001</v>
      </c>
      <c r="BV38" s="18">
        <v>513.09500000000003</v>
      </c>
      <c r="BW38" s="18">
        <v>509.21199999999999</v>
      </c>
      <c r="BX38" s="18">
        <v>516.976</v>
      </c>
      <c r="BY38" s="18">
        <v>529.60900000000004</v>
      </c>
      <c r="BZ38" s="18">
        <v>600.827</v>
      </c>
      <c r="CA38" s="18">
        <v>630.10799999999995</v>
      </c>
      <c r="CB38" s="18">
        <v>590.98599999999999</v>
      </c>
      <c r="CC38" s="18">
        <v>630.947</v>
      </c>
      <c r="CD38" s="18">
        <v>626.55999999999995</v>
      </c>
      <c r="CE38" s="18">
        <v>528.40800000000002</v>
      </c>
      <c r="CF38" s="18">
        <v>467.40699999999998</v>
      </c>
      <c r="CG38" s="18">
        <v>392.36399999999998</v>
      </c>
      <c r="CH38" s="18">
        <v>392.81700000000001</v>
      </c>
      <c r="CI38" s="18">
        <v>325.226</v>
      </c>
      <c r="CJ38" s="18">
        <v>323.01</v>
      </c>
      <c r="CK38" s="18">
        <v>339.76799999999997</v>
      </c>
      <c r="CL38" s="18">
        <v>287.95600000000002</v>
      </c>
      <c r="CM38" s="18">
        <v>262.75799999999998</v>
      </c>
      <c r="CN38" s="18">
        <v>250.91300000000001</v>
      </c>
      <c r="CO38" s="18">
        <v>259.07299999999998</v>
      </c>
      <c r="CP38" s="18">
        <v>282.096</v>
      </c>
      <c r="CQ38" s="18">
        <v>286.65899999999999</v>
      </c>
      <c r="CR38" s="18">
        <v>266.17899999999997</v>
      </c>
      <c r="CS38" s="18">
        <v>252.37899999999999</v>
      </c>
      <c r="CT38" s="18">
        <v>249.95099999999999</v>
      </c>
      <c r="CU38" s="18">
        <v>241.67699999999999</v>
      </c>
      <c r="CV38" s="18">
        <v>223.32</v>
      </c>
      <c r="CW38" s="18">
        <v>225.88900000000001</v>
      </c>
      <c r="CX38" s="18">
        <v>225.99100000000001</v>
      </c>
      <c r="CY38" s="18">
        <v>228.381</v>
      </c>
      <c r="CZ38" s="18">
        <v>226.84800000000001</v>
      </c>
      <c r="DA38" s="18">
        <v>227.37700000000001</v>
      </c>
      <c r="DB38" s="18">
        <v>228.428</v>
      </c>
      <c r="DC38" s="18">
        <v>227.48099999999999</v>
      </c>
      <c r="DD38" s="18">
        <v>232.03299999999999</v>
      </c>
      <c r="DE38" s="18">
        <v>239.97300000000001</v>
      </c>
      <c r="DF38" s="18">
        <v>235.839</v>
      </c>
      <c r="DG38" s="18">
        <v>233.82300000000001</v>
      </c>
      <c r="DH38" s="18">
        <v>236.71700000000001</v>
      </c>
      <c r="DI38" s="18">
        <v>244.142</v>
      </c>
      <c r="DJ38" s="18">
        <v>255.828</v>
      </c>
      <c r="DK38" s="18">
        <v>258.04300000000001</v>
      </c>
      <c r="DL38" s="18">
        <v>257.69200000000001</v>
      </c>
      <c r="DM38" s="18">
        <v>253.196</v>
      </c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</row>
    <row r="39" spans="1:515" s="5" customFormat="1" x14ac:dyDescent="0.25">
      <c r="A39" s="5">
        <f t="shared" si="9"/>
        <v>8</v>
      </c>
      <c r="B39" s="11" t="str">
        <f t="shared" ca="1" si="8"/>
        <v>TELEFO 2 7/8 PERP nc-27</v>
      </c>
      <c r="C39" s="5">
        <f ca="1">_xlfn.XMATCH(B39,bonds[unique lookup])</f>
        <v>76</v>
      </c>
      <c r="D39" s="5" t="str" cm="1">
        <f t="array" aca="1" ref="D39" ca="1">INDEX(bonds[ID_ISIN],C39)&amp;" Corp"</f>
        <v>XS2056371334 Corp</v>
      </c>
      <c r="E39" s="32" cm="1">
        <f t="array" aca="1" ref="E39" ca="1">_xll.BDP(D39,E$31)*1</f>
        <v>46562</v>
      </c>
      <c r="F39" s="18">
        <f ca="1">_xll.BDH(D39,$B$29,"-2AY",,"Dates=H","Fill=C","Sort=R","Dir=H","cols=203;rows=1")</f>
        <v>374.58699999999999</v>
      </c>
      <c r="G39" s="18">
        <v>374.91399999999999</v>
      </c>
      <c r="H39" s="18">
        <v>380.43099999999998</v>
      </c>
      <c r="I39" s="18">
        <v>383.88299999999998</v>
      </c>
      <c r="J39" s="18">
        <v>387.45100000000002</v>
      </c>
      <c r="K39" s="18">
        <v>391.52100000000002</v>
      </c>
      <c r="L39" s="18">
        <v>393.14800000000002</v>
      </c>
      <c r="M39" s="18">
        <v>392.34300000000002</v>
      </c>
      <c r="N39" s="18">
        <v>390.209</v>
      </c>
      <c r="O39" s="18">
        <v>383.91899999999998</v>
      </c>
      <c r="P39" s="18">
        <v>378.94099999999997</v>
      </c>
      <c r="Q39" s="18">
        <v>381.50099999999998</v>
      </c>
      <c r="R39" s="18">
        <v>367.36599999999999</v>
      </c>
      <c r="S39" s="18">
        <v>366.23</v>
      </c>
      <c r="T39" s="18">
        <v>354.39400000000001</v>
      </c>
      <c r="U39" s="18">
        <v>344.137</v>
      </c>
      <c r="V39" s="18">
        <v>368.108</v>
      </c>
      <c r="W39" s="18">
        <v>361.97699999999998</v>
      </c>
      <c r="X39" s="18">
        <v>362.72300000000001</v>
      </c>
      <c r="Y39" s="18">
        <v>339.03</v>
      </c>
      <c r="Z39" s="18">
        <v>321.94600000000003</v>
      </c>
      <c r="AA39" s="18">
        <v>306.60899999999998</v>
      </c>
      <c r="AB39" s="18">
        <v>321.19200000000001</v>
      </c>
      <c r="AC39" s="18">
        <v>347.70499999999998</v>
      </c>
      <c r="AD39" s="18">
        <v>359.38099999999997</v>
      </c>
      <c r="AE39" s="18">
        <v>379.46699999999998</v>
      </c>
      <c r="AF39" s="18">
        <v>381.86</v>
      </c>
      <c r="AG39" s="18">
        <v>383.93299999999999</v>
      </c>
      <c r="AH39" s="18">
        <v>372.54199999999997</v>
      </c>
      <c r="AI39" s="18">
        <v>369.52</v>
      </c>
      <c r="AJ39" s="18">
        <v>385.25900000000001</v>
      </c>
      <c r="AK39" s="18">
        <v>392.01100000000002</v>
      </c>
      <c r="AL39" s="18">
        <v>406.82799999999997</v>
      </c>
      <c r="AM39" s="18">
        <v>407.75</v>
      </c>
      <c r="AN39" s="18">
        <v>410.91899999999998</v>
      </c>
      <c r="AO39" s="18">
        <v>422.89</v>
      </c>
      <c r="AP39" s="18">
        <v>435.98599999999999</v>
      </c>
      <c r="AQ39" s="18">
        <v>443.40899999999999</v>
      </c>
      <c r="AR39" s="18">
        <v>444.35899999999998</v>
      </c>
      <c r="AS39" s="18">
        <v>431.08800000000002</v>
      </c>
      <c r="AT39" s="18">
        <v>422.09199999999998</v>
      </c>
      <c r="AU39" s="18">
        <v>420.67099999999999</v>
      </c>
      <c r="AV39" s="18">
        <v>417.10399999999998</v>
      </c>
      <c r="AW39" s="18">
        <v>424.63400000000001</v>
      </c>
      <c r="AX39" s="18">
        <v>450.59399999999999</v>
      </c>
      <c r="AY39" s="18">
        <v>458.57400000000001</v>
      </c>
      <c r="AZ39" s="18">
        <v>462.899</v>
      </c>
      <c r="BA39" s="18">
        <v>438.93799999999999</v>
      </c>
      <c r="BB39" s="18">
        <v>424.34199999999998</v>
      </c>
      <c r="BC39" s="18">
        <v>417.01900000000001</v>
      </c>
      <c r="BD39" s="18">
        <v>410.952</v>
      </c>
      <c r="BE39" s="18">
        <v>427.06400000000002</v>
      </c>
      <c r="BF39" s="18">
        <v>431.12299999999999</v>
      </c>
      <c r="BG39" s="18">
        <v>448.57799999999997</v>
      </c>
      <c r="BH39" s="18">
        <v>451.46199999999999</v>
      </c>
      <c r="BI39" s="18">
        <v>437.22399999999999</v>
      </c>
      <c r="BJ39" s="18">
        <v>430.60599999999999</v>
      </c>
      <c r="BK39" s="18">
        <v>432.21600000000001</v>
      </c>
      <c r="BL39" s="18">
        <v>412.66500000000002</v>
      </c>
      <c r="BM39" s="18">
        <v>407.46699999999998</v>
      </c>
      <c r="BN39" s="18">
        <v>446.61799999999999</v>
      </c>
      <c r="BO39" s="18">
        <v>484.02</v>
      </c>
      <c r="BP39" s="18">
        <v>502.38</v>
      </c>
      <c r="BQ39" s="18">
        <v>533.93299999999999</v>
      </c>
      <c r="BR39" s="18">
        <v>540.76599999999996</v>
      </c>
      <c r="BS39" s="18">
        <v>538.54399999999998</v>
      </c>
      <c r="BT39" s="18">
        <v>539.60900000000004</v>
      </c>
      <c r="BU39" s="18">
        <v>539.46400000000006</v>
      </c>
      <c r="BV39" s="18">
        <v>547.21</v>
      </c>
      <c r="BW39" s="18">
        <v>542.24400000000003</v>
      </c>
      <c r="BX39" s="18">
        <v>552.18399999999997</v>
      </c>
      <c r="BY39" s="18">
        <v>564.03300000000002</v>
      </c>
      <c r="BZ39" s="18">
        <v>634.44200000000001</v>
      </c>
      <c r="CA39" s="18">
        <v>660.98800000000006</v>
      </c>
      <c r="CB39" s="18">
        <v>635.17700000000002</v>
      </c>
      <c r="CC39" s="18">
        <v>663.54200000000003</v>
      </c>
      <c r="CD39" s="18">
        <v>652.33199999999999</v>
      </c>
      <c r="CE39" s="18">
        <v>551.13699999999994</v>
      </c>
      <c r="CF39" s="18">
        <v>498.19099999999997</v>
      </c>
      <c r="CG39" s="18">
        <v>409.35500000000002</v>
      </c>
      <c r="CH39" s="18">
        <v>409.45100000000002</v>
      </c>
      <c r="CI39" s="18">
        <v>348.07299999999998</v>
      </c>
      <c r="CJ39" s="18">
        <v>340.09100000000001</v>
      </c>
      <c r="CK39" s="18">
        <v>356.16199999999998</v>
      </c>
      <c r="CL39" s="18">
        <v>298.57499999999999</v>
      </c>
      <c r="CM39" s="18">
        <v>275.72800000000001</v>
      </c>
      <c r="CN39" s="18">
        <v>265.59699999999998</v>
      </c>
      <c r="CO39" s="18">
        <v>268.392</v>
      </c>
      <c r="CP39" s="18">
        <v>288.923</v>
      </c>
      <c r="CQ39" s="18">
        <v>289.5</v>
      </c>
      <c r="CR39" s="18">
        <v>268.59699999999998</v>
      </c>
      <c r="CS39" s="18">
        <v>255.535</v>
      </c>
      <c r="CT39" s="18">
        <v>253.977</v>
      </c>
      <c r="CU39" s="18">
        <v>246.83600000000001</v>
      </c>
      <c r="CV39" s="18">
        <v>232.358</v>
      </c>
      <c r="CW39" s="18">
        <v>236.834</v>
      </c>
      <c r="CX39" s="18">
        <v>235.88200000000001</v>
      </c>
      <c r="CY39" s="18">
        <v>238.76</v>
      </c>
      <c r="CZ39" s="18">
        <v>237.71600000000001</v>
      </c>
      <c r="DA39" s="18">
        <v>239.911</v>
      </c>
      <c r="DB39" s="18">
        <v>240.31399999999999</v>
      </c>
      <c r="DC39" s="18">
        <v>238.77099999999999</v>
      </c>
      <c r="DD39" s="18">
        <v>245.17599999999999</v>
      </c>
      <c r="DE39" s="18">
        <v>255.971</v>
      </c>
      <c r="DF39" s="18">
        <v>252.07599999999999</v>
      </c>
      <c r="DG39" s="18">
        <v>249.733</v>
      </c>
      <c r="DH39" s="18">
        <v>251.05699999999999</v>
      </c>
      <c r="DI39" s="18">
        <v>259.64299999999997</v>
      </c>
      <c r="DJ39" s="18">
        <v>269.613</v>
      </c>
      <c r="DK39" s="18">
        <v>269.29399999999998</v>
      </c>
      <c r="DL39" s="18">
        <v>266.83199999999999</v>
      </c>
      <c r="DM39" s="18">
        <v>260.82799999999997</v>
      </c>
      <c r="DN39" s="18">
        <v>261.55700000000002</v>
      </c>
      <c r="DO39" s="18">
        <v>271.78800000000001</v>
      </c>
      <c r="DP39" s="18">
        <v>257.86900000000003</v>
      </c>
      <c r="DQ39" s="18">
        <v>252.15299999999999</v>
      </c>
      <c r="DR39" s="18">
        <v>245.79</v>
      </c>
      <c r="DS39" s="18">
        <v>244.84100000000001</v>
      </c>
      <c r="DT39" s="18">
        <v>241.24600000000001</v>
      </c>
      <c r="DU39" s="18">
        <v>247.547</v>
      </c>
      <c r="DV39" s="18">
        <v>254.411</v>
      </c>
      <c r="DW39" s="18">
        <v>258.33600000000001</v>
      </c>
      <c r="DX39" s="18">
        <v>256.685</v>
      </c>
      <c r="DY39" s="18">
        <v>256.923</v>
      </c>
      <c r="DZ39" s="18">
        <v>259.88200000000001</v>
      </c>
      <c r="EA39" s="18">
        <v>260.226</v>
      </c>
      <c r="EB39" s="18">
        <v>268.56700000000001</v>
      </c>
      <c r="EC39" s="18">
        <v>267.39800000000002</v>
      </c>
      <c r="ED39" s="18">
        <v>262.43599999999998</v>
      </c>
      <c r="EE39" s="18">
        <v>256.73500000000001</v>
      </c>
      <c r="EF39" s="18">
        <v>249.64599999999999</v>
      </c>
      <c r="EG39" s="18">
        <v>245.67400000000001</v>
      </c>
      <c r="EH39" s="18">
        <v>245.75899999999999</v>
      </c>
      <c r="EI39" s="18">
        <v>250.62</v>
      </c>
      <c r="EJ39" s="18">
        <v>249.16300000000001</v>
      </c>
      <c r="EK39" s="18">
        <v>249.857</v>
      </c>
      <c r="EL39" s="18">
        <v>251.89699999999999</v>
      </c>
      <c r="EM39" s="18">
        <v>251.21299999999999</v>
      </c>
      <c r="EN39" s="18">
        <v>252.41800000000001</v>
      </c>
      <c r="EO39" s="18">
        <v>255.791</v>
      </c>
      <c r="EP39" s="18">
        <v>255.03700000000001</v>
      </c>
      <c r="EQ39" s="18">
        <v>258.05500000000001</v>
      </c>
      <c r="ER39" s="18">
        <v>260.20699999999999</v>
      </c>
      <c r="ES39" s="18">
        <v>262.36099999999999</v>
      </c>
      <c r="ET39" s="18">
        <v>258.50599999999997</v>
      </c>
      <c r="EU39" s="18">
        <v>260.404</v>
      </c>
      <c r="EV39" s="18">
        <v>265.17</v>
      </c>
      <c r="EW39" s="18">
        <v>269.64800000000002</v>
      </c>
      <c r="EX39" s="18">
        <v>276.74900000000002</v>
      </c>
      <c r="EY39" s="18">
        <v>280.87200000000001</v>
      </c>
      <c r="EZ39" s="18">
        <v>271.00299999999999</v>
      </c>
      <c r="FA39" s="18">
        <v>277.012</v>
      </c>
      <c r="FB39" s="18">
        <v>279.83199999999999</v>
      </c>
      <c r="FC39" s="18">
        <v>288.50700000000001</v>
      </c>
      <c r="FD39" s="18">
        <v>288.50299999999999</v>
      </c>
      <c r="FE39" s="18">
        <v>291.58199999999999</v>
      </c>
      <c r="FF39" s="18">
        <v>303.61700000000002</v>
      </c>
      <c r="FG39" s="18">
        <v>306.89</v>
      </c>
      <c r="FH39" s="18">
        <v>308.40800000000002</v>
      </c>
      <c r="FI39" s="18">
        <v>303.88099999999997</v>
      </c>
      <c r="FJ39" s="18">
        <v>303.16399999999999</v>
      </c>
      <c r="FK39" s="18">
        <v>303.72000000000003</v>
      </c>
      <c r="FL39" s="18">
        <v>303.55900000000003</v>
      </c>
      <c r="FM39" s="18">
        <v>298.23</v>
      </c>
      <c r="FN39" s="18">
        <v>291.78100000000001</v>
      </c>
      <c r="FO39" s="18">
        <v>291.47300000000001</v>
      </c>
      <c r="FP39" s="18">
        <v>286.79300000000001</v>
      </c>
      <c r="FQ39" s="18">
        <v>275.52499999999998</v>
      </c>
      <c r="FR39" s="18">
        <v>277.51299999999998</v>
      </c>
      <c r="FS39" s="18">
        <v>274.97899999999998</v>
      </c>
      <c r="FT39" s="18">
        <v>283.27499999999998</v>
      </c>
      <c r="FU39" s="18">
        <v>294.21199999999999</v>
      </c>
      <c r="FV39" s="18">
        <v>296.53899999999999</v>
      </c>
      <c r="FW39" s="18">
        <v>290.71499999999997</v>
      </c>
      <c r="FX39" s="18">
        <v>287.14299999999997</v>
      </c>
      <c r="FY39" s="18">
        <v>279.96499999999997</v>
      </c>
      <c r="FZ39" s="18">
        <v>281.03399999999999</v>
      </c>
      <c r="GA39" s="18">
        <v>285.99599999999998</v>
      </c>
      <c r="GB39" s="18">
        <v>289.30099999999999</v>
      </c>
      <c r="GC39" s="18">
        <v>289.26499999999999</v>
      </c>
      <c r="GD39" s="18">
        <v>289.84699999999998</v>
      </c>
      <c r="GE39" s="18">
        <v>294.19200000000001</v>
      </c>
      <c r="GF39" s="18">
        <v>296.14100000000002</v>
      </c>
      <c r="GG39" s="18">
        <v>295.35000000000002</v>
      </c>
      <c r="GH39" s="18">
        <v>299.58499999999998</v>
      </c>
      <c r="GI39" s="18">
        <v>302.84500000000003</v>
      </c>
      <c r="GJ39" s="18">
        <v>302.495</v>
      </c>
      <c r="GK39" s="18">
        <v>312.291</v>
      </c>
      <c r="GL39" s="18">
        <v>317.44200000000001</v>
      </c>
      <c r="GM39" s="18">
        <v>319.57</v>
      </c>
      <c r="GN39" s="18">
        <v>314.02</v>
      </c>
      <c r="GO39" s="18">
        <v>314.113</v>
      </c>
      <c r="GP39" s="18">
        <v>314.97800000000001</v>
      </c>
      <c r="GQ39" s="18">
        <v>305.41199999999998</v>
      </c>
      <c r="GR39" s="18">
        <v>298.53100000000001</v>
      </c>
      <c r="GS39" s="18">
        <v>302.27499999999998</v>
      </c>
      <c r="GT39" s="18">
        <v>303.68700000000001</v>
      </c>
      <c r="GU39" s="18">
        <v>309.29700000000003</v>
      </c>
      <c r="GV39" s="18">
        <v>311.80900000000003</v>
      </c>
      <c r="GW39" s="18">
        <v>310.79399999999998</v>
      </c>
      <c r="GX39" s="18">
        <v>309.14600000000002</v>
      </c>
      <c r="GY39" s="18">
        <v>304.10599999999999</v>
      </c>
      <c r="GZ39" s="18">
        <v>311.44099999999997</v>
      </c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</row>
    <row r="40" spans="1:515" s="5" customFormat="1" x14ac:dyDescent="0.25"/>
    <row r="41" spans="1:515" s="5" customFormat="1" x14ac:dyDescent="0.25"/>
    <row r="42" spans="1:515" s="5" customFormat="1" x14ac:dyDescent="0.25"/>
    <row r="43" spans="1:515" s="5" customFormat="1" x14ac:dyDescent="0.25">
      <c r="B43" s="5" t="s">
        <v>150</v>
      </c>
    </row>
    <row r="44" spans="1:515" s="5" customFormat="1" x14ac:dyDescent="0.25">
      <c r="B44" s="11" t="s">
        <v>492</v>
      </c>
      <c r="C44" s="5">
        <f ca="1">_xlfn.XMATCH(B44,$B$32:$B$40)</f>
        <v>8</v>
      </c>
      <c r="F44" s="42" cm="1">
        <f t="array" aca="1" ref="F44" ca="1">INDEX(F$32:F$40,$C44)-INDEX(F$32:F$40,$C45)</f>
        <v>39.142999999999972</v>
      </c>
      <c r="G44" s="18" cm="1">
        <f t="array" aca="1" ref="G44" ca="1">INDEX(G$32:G$40,$C44)-INDEX(G$32:G$40,$C45)</f>
        <v>41.177999999999997</v>
      </c>
      <c r="H44" s="18" cm="1">
        <f t="array" aca="1" ref="H44" ca="1">INDEX(H$32:H$40,$C44)-INDEX(H$32:H$40,$C45)</f>
        <v>32.962999999999965</v>
      </c>
      <c r="I44" s="18" cm="1">
        <f t="array" aca="1" ref="I44" ca="1">INDEX(I$32:I$40,$C44)-INDEX(I$32:I$40,$C45)</f>
        <v>29.656000000000006</v>
      </c>
      <c r="J44" s="18" cm="1">
        <f t="array" aca="1" ref="J44" ca="1">INDEX(J$32:J$40,$C44)-INDEX(J$32:J$40,$C45)</f>
        <v>22.348000000000013</v>
      </c>
      <c r="K44" s="18" cm="1">
        <f t="array" aca="1" ref="K44" ca="1">INDEX(K$32:K$40,$C44)-INDEX(K$32:K$40,$C45)</f>
        <v>13.641999999999996</v>
      </c>
      <c r="L44" s="18" cm="1">
        <f t="array" aca="1" ref="L44" ca="1">INDEX(L$32:L$40,$C44)-INDEX(L$32:L$40,$C45)</f>
        <v>6.4090000000000487</v>
      </c>
      <c r="M44" s="18" cm="1">
        <f t="array" aca="1" ref="M44" ca="1">INDEX(M$32:M$40,$C44)-INDEX(M$32:M$40,$C45)</f>
        <v>3.51400000000001</v>
      </c>
      <c r="N44" s="18" cm="1">
        <f t="array" aca="1" ref="N44" ca="1">INDEX(N$32:N$40,$C44)-INDEX(N$32:N$40,$C45)</f>
        <v>3.0810000000000173</v>
      </c>
      <c r="O44" s="18" cm="1">
        <f t="array" aca="1" ref="O44" ca="1">INDEX(O$32:O$40,$C44)-INDEX(O$32:O$40,$C45)</f>
        <v>3.1059999999999945</v>
      </c>
      <c r="P44" s="18" cm="1">
        <f t="array" aca="1" ref="P44" ca="1">INDEX(P$32:P$40,$C44)-INDEX(P$32:P$40,$C45)</f>
        <v>1.2999999999999545</v>
      </c>
      <c r="Q44" s="18" cm="1">
        <f t="array" aca="1" ref="Q44" ca="1">INDEX(Q$32:Q$40,$C44)-INDEX(Q$32:Q$40,$C45)</f>
        <v>-2.125</v>
      </c>
      <c r="R44" s="18" cm="1">
        <f t="array" aca="1" ref="R44" ca="1">INDEX(R$32:R$40,$C44)-INDEX(R$32:R$40,$C45)</f>
        <v>-11.903999999999996</v>
      </c>
      <c r="S44" s="18" cm="1">
        <f t="array" aca="1" ref="S44" ca="1">INDEX(S$32:S$40,$C44)-INDEX(S$32:S$40,$C45)</f>
        <v>-14.966999999999985</v>
      </c>
      <c r="T44" s="18" cm="1">
        <f t="array" aca="1" ref="T44" ca="1">INDEX(T$32:T$40,$C44)-INDEX(T$32:T$40,$C45)</f>
        <v>-12.017999999999972</v>
      </c>
      <c r="U44" s="18" cm="1">
        <f t="array" aca="1" ref="U44" ca="1">INDEX(U$32:U$40,$C44)-INDEX(U$32:U$40,$C45)</f>
        <v>-13.675999999999988</v>
      </c>
      <c r="V44" s="18" cm="1">
        <f t="array" aca="1" ref="V44" ca="1">INDEX(V$32:V$40,$C44)-INDEX(V$32:V$40,$C45)</f>
        <v>-29.687999999999988</v>
      </c>
      <c r="W44" s="18" cm="1">
        <f t="array" aca="1" ref="W44" ca="1">INDEX(W$32:W$40,$C44)-INDEX(W$32:W$40,$C45)</f>
        <v>-24.199000000000012</v>
      </c>
      <c r="X44" s="18" cm="1">
        <f t="array" aca="1" ref="X44" ca="1">INDEX(X$32:X$40,$C44)-INDEX(X$32:X$40,$C45)</f>
        <v>-29.657999999999959</v>
      </c>
      <c r="Y44" s="18" cm="1">
        <f t="array" aca="1" ref="Y44" ca="1">INDEX(Y$32:Y$40,$C44)-INDEX(Y$32:Y$40,$C45)</f>
        <v>-8.7770000000000437</v>
      </c>
      <c r="Z44" s="18" cm="1">
        <f t="array" aca="1" ref="Z44" ca="1">INDEX(Z$32:Z$40,$C44)-INDEX(Z$32:Z$40,$C45)</f>
        <v>9.3509999999999991</v>
      </c>
      <c r="AA44" s="18" cm="1">
        <f t="array" aca="1" ref="AA44" ca="1">INDEX(AA$32:AA$40,$C44)-INDEX(AA$32:AA$40,$C45)</f>
        <v>28.615999999999985</v>
      </c>
      <c r="AB44" s="18" cm="1">
        <f t="array" aca="1" ref="AB44" ca="1">INDEX(AB$32:AB$40,$C44)-INDEX(AB$32:AB$40,$C45)</f>
        <v>20.370000000000005</v>
      </c>
      <c r="AC44" s="18" cm="1">
        <f t="array" aca="1" ref="AC44" ca="1">INDEX(AC$32:AC$40,$C44)-INDEX(AC$32:AC$40,$C45)</f>
        <v>15.300999999999988</v>
      </c>
      <c r="AD44" s="18" cm="1">
        <f t="array" aca="1" ref="AD44" ca="1">INDEX(AD$32:AD$40,$C44)-INDEX(AD$32:AD$40,$C45)</f>
        <v>17.222999999999956</v>
      </c>
      <c r="AE44" s="18" cm="1">
        <f t="array" aca="1" ref="AE44" ca="1">INDEX(AE$32:AE$40,$C44)-INDEX(AE$32:AE$40,$C45)</f>
        <v>14.611999999999966</v>
      </c>
      <c r="AF44" s="18" cm="1">
        <f t="array" aca="1" ref="AF44" ca="1">INDEX(AF$32:AF$40,$C44)-INDEX(AF$32:AF$40,$C45)</f>
        <v>13.852000000000032</v>
      </c>
      <c r="AG44" s="18" cm="1">
        <f t="array" aca="1" ref="AG44" ca="1">INDEX(AG$32:AG$40,$C44)-INDEX(AG$32:AG$40,$C45)</f>
        <v>18.120000000000005</v>
      </c>
      <c r="AH44" s="18" cm="1">
        <f t="array" aca="1" ref="AH44" ca="1">INDEX(AH$32:AH$40,$C44)-INDEX(AH$32:AH$40,$C45)</f>
        <v>28.129999999999995</v>
      </c>
      <c r="AI44" s="18" cm="1">
        <f t="array" aca="1" ref="AI44" ca="1">INDEX(AI$32:AI$40,$C44)-INDEX(AI$32:AI$40,$C45)</f>
        <v>28.740000000000009</v>
      </c>
      <c r="AJ44" s="18" cm="1">
        <f t="array" aca="1" ref="AJ44" ca="1">INDEX(AJ$32:AJ$40,$C44)-INDEX(AJ$32:AJ$40,$C45)</f>
        <v>32.747000000000014</v>
      </c>
      <c r="AK44" s="18" cm="1">
        <f t="array" aca="1" ref="AK44" ca="1">INDEX(AK$32:AK$40,$C44)-INDEX(AK$32:AK$40,$C45)</f>
        <v>57.680000000000007</v>
      </c>
      <c r="AL44" s="18" cm="1">
        <f t="array" aca="1" ref="AL44" ca="1">INDEX(AL$32:AL$40,$C44)-INDEX(AL$32:AL$40,$C45)</f>
        <v>29.61099999999999</v>
      </c>
      <c r="AM44" s="18" cm="1">
        <f t="array" aca="1" ref="AM44" ca="1">INDEX(AM$32:AM$40,$C44)-INDEX(AM$32:AM$40,$C45)</f>
        <v>33.372000000000014</v>
      </c>
      <c r="AN44" s="18" cm="1">
        <f t="array" aca="1" ref="AN44" ca="1">INDEX(AN$32:AN$40,$C44)-INDEX(AN$32:AN$40,$C45)</f>
        <v>33.887</v>
      </c>
      <c r="AO44" s="18" cm="1">
        <f t="array" aca="1" ref="AO44" ca="1">INDEX(AO$32:AO$40,$C44)-INDEX(AO$32:AO$40,$C45)</f>
        <v>34.837999999999965</v>
      </c>
      <c r="AP44" s="18" cm="1">
        <f t="array" aca="1" ref="AP44" ca="1">INDEX(AP$32:AP$40,$C44)-INDEX(AP$32:AP$40,$C45)</f>
        <v>22.990000000000009</v>
      </c>
      <c r="AQ44" s="18" cm="1">
        <f t="array" aca="1" ref="AQ44" ca="1">INDEX(AQ$32:AQ$40,$C44)-INDEX(AQ$32:AQ$40,$C45)</f>
        <v>20.40100000000001</v>
      </c>
      <c r="AR44" s="18" cm="1">
        <f t="array" aca="1" ref="AR44" ca="1">INDEX(AR$32:AR$40,$C44)-INDEX(AR$32:AR$40,$C45)</f>
        <v>28.933999999999969</v>
      </c>
      <c r="AS44" s="18" cm="1">
        <f t="array" aca="1" ref="AS44" ca="1">INDEX(AS$32:AS$40,$C44)-INDEX(AS$32:AS$40,$C45)</f>
        <v>35.843999999999994</v>
      </c>
      <c r="AT44" s="18" cm="1">
        <f t="array" aca="1" ref="AT44" ca="1">INDEX(AT$32:AT$40,$C44)-INDEX(AT$32:AT$40,$C45)</f>
        <v>50.863</v>
      </c>
      <c r="AU44" s="18" cm="1">
        <f t="array" aca="1" ref="AU44" ca="1">INDEX(AU$32:AU$40,$C44)-INDEX(AU$32:AU$40,$C45)</f>
        <v>52.343000000000018</v>
      </c>
      <c r="AV44" s="18" cm="1">
        <f t="array" aca="1" ref="AV44" ca="1">INDEX(AV$32:AV$40,$C44)-INDEX(AV$32:AV$40,$C45)</f>
        <v>68.86099999999999</v>
      </c>
      <c r="AW44" s="18" cm="1">
        <f t="array" aca="1" ref="AW44" ca="1">INDEX(AW$32:AW$40,$C44)-INDEX(AW$32:AW$40,$C45)</f>
        <v>51.032000000000039</v>
      </c>
      <c r="AX44" s="18" cm="1">
        <f t="array" aca="1" ref="AX44" ca="1">INDEX(AX$32:AX$40,$C44)-INDEX(AX$32:AX$40,$C45)</f>
        <v>15.194999999999993</v>
      </c>
      <c r="AY44" s="18" cm="1">
        <f t="array" aca="1" ref="AY44" ca="1">INDEX(AY$32:AY$40,$C44)-INDEX(AY$32:AY$40,$C45)</f>
        <v>13.449999999999989</v>
      </c>
      <c r="AZ44" s="18" cm="1">
        <f t="array" aca="1" ref="AZ44" ca="1">INDEX(AZ$32:AZ$40,$C44)-INDEX(AZ$32:AZ$40,$C45)</f>
        <v>6.9060000000000059</v>
      </c>
      <c r="BA44" s="18" cm="1">
        <f t="array" aca="1" ref="BA44" ca="1">INDEX(BA$32:BA$40,$C44)-INDEX(BA$32:BA$40,$C45)</f>
        <v>39.180000000000007</v>
      </c>
      <c r="BB44" s="18" cm="1">
        <f t="array" aca="1" ref="BB44" ca="1">INDEX(BB$32:BB$40,$C44)-INDEX(BB$32:BB$40,$C45)</f>
        <v>35.168000000000006</v>
      </c>
      <c r="BC44" s="18" cm="1">
        <f t="array" aca="1" ref="BC44" ca="1">INDEX(BC$32:BC$40,$C44)-INDEX(BC$32:BC$40,$C45)</f>
        <v>41.449999999999989</v>
      </c>
      <c r="BD44" s="18" cm="1">
        <f t="array" aca="1" ref="BD44" ca="1">INDEX(BD$32:BD$40,$C44)-INDEX(BD$32:BD$40,$C45)</f>
        <v>40.47399999999999</v>
      </c>
      <c r="BE44" s="18" cm="1">
        <f t="array" aca="1" ref="BE44" ca="1">INDEX(BE$32:BE$40,$C44)-INDEX(BE$32:BE$40,$C45)</f>
        <v>37.370000000000005</v>
      </c>
      <c r="BF44" s="18" cm="1">
        <f t="array" aca="1" ref="BF44" ca="1">INDEX(BF$32:BF$40,$C44)-INDEX(BF$32:BF$40,$C45)</f>
        <v>35.774000000000001</v>
      </c>
      <c r="BG44" s="18" cm="1">
        <f t="array" aca="1" ref="BG44" ca="1">INDEX(BG$32:BG$40,$C44)-INDEX(BG$32:BG$40,$C45)</f>
        <v>45.126999999999953</v>
      </c>
      <c r="BH44" s="18" cm="1">
        <f t="array" aca="1" ref="BH44" ca="1">INDEX(BH$32:BH$40,$C44)-INDEX(BH$32:BH$40,$C45)</f>
        <v>50.642999999999972</v>
      </c>
      <c r="BI44" s="18" cm="1">
        <f t="array" aca="1" ref="BI44" ca="1">INDEX(BI$32:BI$40,$C44)-INDEX(BI$32:BI$40,$C45)</f>
        <v>66.656000000000006</v>
      </c>
      <c r="BJ44" s="18" cm="1">
        <f t="array" aca="1" ref="BJ44" ca="1">INDEX(BJ$32:BJ$40,$C44)-INDEX(BJ$32:BJ$40,$C45)</f>
        <v>84.641999999999996</v>
      </c>
      <c r="BK44" s="18" cm="1">
        <f t="array" aca="1" ref="BK44" ca="1">INDEX(BK$32:BK$40,$C44)-INDEX(BK$32:BK$40,$C45)</f>
        <v>81.718000000000018</v>
      </c>
      <c r="BL44" s="18" cm="1">
        <f t="array" aca="1" ref="BL44" ca="1">INDEX(BL$32:BL$40,$C44)-INDEX(BL$32:BL$40,$C45)</f>
        <v>107.67200000000003</v>
      </c>
      <c r="BM44" s="18" cm="1">
        <f t="array" aca="1" ref="BM44" ca="1">INDEX(BM$32:BM$40,$C44)-INDEX(BM$32:BM$40,$C45)</f>
        <v>124.95099999999996</v>
      </c>
      <c r="BN44" s="18" cm="1">
        <f t="array" aca="1" ref="BN44" ca="1">INDEX(BN$32:BN$40,$C44)-INDEX(BN$32:BN$40,$C45)</f>
        <v>104.18799999999999</v>
      </c>
      <c r="BO44" s="18" cm="1">
        <f t="array" aca="1" ref="BO44" ca="1">INDEX(BO$32:BO$40,$C44)-INDEX(BO$32:BO$40,$C45)</f>
        <v>57.527999999999963</v>
      </c>
      <c r="BP44" s="18" cm="1">
        <f t="array" aca="1" ref="BP44" ca="1">INDEX(BP$32:BP$40,$C44)-INDEX(BP$32:BP$40,$C45)</f>
        <v>36.84899999999999</v>
      </c>
      <c r="BQ44" s="18" cm="1">
        <f t="array" aca="1" ref="BQ44" ca="1">INDEX(BQ$32:BQ$40,$C44)-INDEX(BQ$32:BQ$40,$C45)</f>
        <v>13.754999999999995</v>
      </c>
      <c r="BR44" s="18" cm="1">
        <f t="array" aca="1" ref="BR44" ca="1">INDEX(BR$32:BR$40,$C44)-INDEX(BR$32:BR$40,$C45)</f>
        <v>12.341000000000008</v>
      </c>
      <c r="BS44" s="18" cm="1">
        <f t="array" aca="1" ref="BS44" ca="1">INDEX(BS$32:BS$40,$C44)-INDEX(BS$32:BS$40,$C45)</f>
        <v>15.482999999999947</v>
      </c>
      <c r="BT44" s="18" cm="1">
        <f t="array" aca="1" ref="BT44" ca="1">INDEX(BT$32:BT$40,$C44)-INDEX(BT$32:BT$40,$C45)</f>
        <v>11.035000000000082</v>
      </c>
      <c r="BU44" s="18" cm="1">
        <f t="array" aca="1" ref="BU44" ca="1">INDEX(BU$32:BU$40,$C44)-INDEX(BU$32:BU$40,$C45)</f>
        <v>10.735000000000014</v>
      </c>
      <c r="BV44" s="18" cm="1">
        <f t="array" aca="1" ref="BV44" ca="1">INDEX(BV$32:BV$40,$C44)-INDEX(BV$32:BV$40,$C45)</f>
        <v>6.7400000000000091</v>
      </c>
      <c r="BW44" s="18" cm="1">
        <f t="array" aca="1" ref="BW44" ca="1">INDEX(BW$32:BW$40,$C44)-INDEX(BW$32:BW$40,$C45)</f>
        <v>8.0529999999999973</v>
      </c>
      <c r="BX44" s="18" cm="1">
        <f t="array" aca="1" ref="BX44" ca="1">INDEX(BX$32:BX$40,$C44)-INDEX(BX$32:BX$40,$C45)</f>
        <v>-35.040000000000077</v>
      </c>
      <c r="BY44" s="18" cm="1">
        <f t="array" aca="1" ref="BY44" ca="1">INDEX(BY$32:BY$40,$C44)-INDEX(BY$32:BY$40,$C45)</f>
        <v>-48.970000000000027</v>
      </c>
      <c r="BZ44" s="18" cm="1">
        <f t="array" aca="1" ref="BZ44" ca="1">INDEX(BZ$32:BZ$40,$C44)-INDEX(BZ$32:BZ$40,$C45)</f>
        <v>-85.336999999999989</v>
      </c>
      <c r="CA44" s="18" cm="1">
        <f t="array" aca="1" ref="CA44" ca="1">INDEX(CA$32:CA$40,$C44)-INDEX(CA$32:CA$40,$C45)</f>
        <v>-105.52299999999991</v>
      </c>
      <c r="CB44" s="18" cm="1">
        <f t="array" aca="1" ref="CB44" ca="1">INDEX(CB$32:CB$40,$C44)-INDEX(CB$32:CB$40,$C45)</f>
        <v>-84.537000000000035</v>
      </c>
      <c r="CC44" s="18" cm="1">
        <f t="array" aca="1" ref="CC44" ca="1">INDEX(CC$32:CC$40,$C44)-INDEX(CC$32:CC$40,$C45)</f>
        <v>-131.72399999999993</v>
      </c>
      <c r="CD44" s="18" cm="1">
        <f t="array" aca="1" ref="CD44" ca="1">INDEX(CD$32:CD$40,$C44)-INDEX(CD$32:CD$40,$C45)</f>
        <v>-140.51499999999999</v>
      </c>
      <c r="CE44" s="18" cm="1">
        <f t="array" aca="1" ref="CE44" ca="1">INDEX(CE$32:CE$40,$C44)-INDEX(CE$32:CE$40,$C45)</f>
        <v>-71.648000000000025</v>
      </c>
      <c r="CF44" s="18" cm="1">
        <f t="array" aca="1" ref="CF44" ca="1">INDEX(CF$32:CF$40,$C44)-INDEX(CF$32:CF$40,$C45)</f>
        <v>-0.78900000000004411</v>
      </c>
      <c r="CG44" s="18" cm="1">
        <f t="array" aca="1" ref="CG44" ca="1">INDEX(CG$32:CG$40,$C44)-INDEX(CG$32:CG$40,$C45)</f>
        <v>26.902000000000044</v>
      </c>
      <c r="CH44" s="18" cm="1">
        <f t="array" aca="1" ref="CH44" ca="1">INDEX(CH$32:CH$40,$C44)-INDEX(CH$32:CH$40,$C45)</f>
        <v>38.876000000000033</v>
      </c>
      <c r="CI44" s="18" cm="1">
        <f t="array" aca="1" ref="CI44" ca="1">INDEX(CI$32:CI$40,$C44)-INDEX(CI$32:CI$40,$C45)</f>
        <v>45.327999999999975</v>
      </c>
      <c r="CJ44" s="18" cm="1">
        <f t="array" aca="1" ref="CJ44" ca="1">INDEX(CJ$32:CJ$40,$C44)-INDEX(CJ$32:CJ$40,$C45)</f>
        <v>45.737000000000023</v>
      </c>
      <c r="CK44" s="18" cm="1">
        <f t="array" aca="1" ref="CK44" ca="1">INDEX(CK$32:CK$40,$C44)-INDEX(CK$32:CK$40,$C45)</f>
        <v>42.894999999999982</v>
      </c>
      <c r="CL44" s="18" cm="1">
        <f t="array" aca="1" ref="CL44" ca="1">INDEX(CL$32:CL$40,$C44)-INDEX(CL$32:CL$40,$C45)</f>
        <v>70.726999999999975</v>
      </c>
      <c r="CM44" s="18" cm="1">
        <f t="array" aca="1" ref="CM44" ca="1">INDEX(CM$32:CM$40,$C44)-INDEX(CM$32:CM$40,$C45)</f>
        <v>83.873999999999995</v>
      </c>
      <c r="CN44" s="18" cm="1">
        <f t="array" aca="1" ref="CN44" ca="1">INDEX(CN$32:CN$40,$C44)-INDEX(CN$32:CN$40,$C45)</f>
        <v>88.863999999999976</v>
      </c>
      <c r="CO44" s="18" cm="1">
        <f t="array" aca="1" ref="CO44" ca="1">INDEX(CO$32:CO$40,$C44)-INDEX(CO$32:CO$40,$C45)</f>
        <v>86.244</v>
      </c>
      <c r="CP44" s="18" cm="1">
        <f t="array" aca="1" ref="CP44" ca="1">INDEX(CP$32:CP$40,$C44)-INDEX(CP$32:CP$40,$C45)</f>
        <v>85.37299999999999</v>
      </c>
      <c r="CQ44" s="18" cm="1">
        <f t="array" aca="1" ref="CQ44" ca="1">INDEX(CQ$32:CQ$40,$C44)-INDEX(CQ$32:CQ$40,$C45)</f>
        <v>83.575999999999993</v>
      </c>
      <c r="CR44" s="18" cm="1">
        <f t="array" aca="1" ref="CR44" ca="1">INDEX(CR$32:CR$40,$C44)-INDEX(CR$32:CR$40,$C45)</f>
        <v>103.03199999999998</v>
      </c>
      <c r="CS44" s="18" cm="1">
        <f t="array" aca="1" ref="CS44" ca="1">INDEX(CS$32:CS$40,$C44)-INDEX(CS$32:CS$40,$C45)</f>
        <v>97.649000000000001</v>
      </c>
      <c r="CT44" s="18" cm="1">
        <f t="array" aca="1" ref="CT44" ca="1">INDEX(CT$32:CT$40,$C44)-INDEX(CT$32:CT$40,$C45)</f>
        <v>101.03399999999999</v>
      </c>
      <c r="CU44" s="18" cm="1">
        <f t="array" aca="1" ref="CU44" ca="1">INDEX(CU$32:CU$40,$C44)-INDEX(CU$32:CU$40,$C45)</f>
        <v>104.06700000000001</v>
      </c>
      <c r="CV44" s="18" cm="1">
        <f t="array" aca="1" ref="CV44" ca="1">INDEX(CV$32:CV$40,$C44)-INDEX(CV$32:CV$40,$C45)</f>
        <v>105.10000000000001</v>
      </c>
      <c r="CW44" s="18" cm="1">
        <f t="array" aca="1" ref="CW44" ca="1">INDEX(CW$32:CW$40,$C44)-INDEX(CW$32:CW$40,$C45)</f>
        <v>107.07</v>
      </c>
      <c r="CX44" s="18" cm="1">
        <f t="array" aca="1" ref="CX44" ca="1">INDEX(CX$32:CX$40,$C44)-INDEX(CX$32:CX$40,$C45)</f>
        <v>103.755</v>
      </c>
      <c r="CY44" s="18" cm="1">
        <f t="array" aca="1" ref="CY44" ca="1">INDEX(CY$32:CY$40,$C44)-INDEX(CY$32:CY$40,$C45)</f>
        <v>103.179</v>
      </c>
      <c r="CZ44" s="18" cm="1">
        <f t="array" aca="1" ref="CZ44" ca="1">INDEX(CZ$32:CZ$40,$C44)-INDEX(CZ$32:CZ$40,$C45)</f>
        <v>101.50200000000001</v>
      </c>
      <c r="DA44" s="18" cm="1">
        <f t="array" aca="1" ref="DA44" ca="1">INDEX(DA$32:DA$40,$C44)-INDEX(DA$32:DA$40,$C45)</f>
        <v>101.49199999999999</v>
      </c>
      <c r="DB44" s="18" cm="1">
        <f t="array" aca="1" ref="DB44" ca="1">INDEX(DB$32:DB$40,$C44)-INDEX(DB$32:DB$40,$C45)</f>
        <v>100.88899999999998</v>
      </c>
      <c r="DC44" s="18" cm="1">
        <f t="array" aca="1" ref="DC44" ca="1">INDEX(DC$32:DC$40,$C44)-INDEX(DC$32:DC$40,$C45)</f>
        <v>100.494</v>
      </c>
      <c r="DD44" s="18" cm="1">
        <f t="array" aca="1" ref="DD44" ca="1">INDEX(DD$32:DD$40,$C44)-INDEX(DD$32:DD$40,$C45)</f>
        <v>105.434</v>
      </c>
      <c r="DE44" s="18" cm="1">
        <f t="array" aca="1" ref="DE44" ca="1">INDEX(DE$32:DE$40,$C44)-INDEX(DE$32:DE$40,$C45)</f>
        <v>112.26900000000001</v>
      </c>
      <c r="DF44" s="18" cm="1">
        <f t="array" aca="1" ref="DF44" ca="1">INDEX(DF$32:DF$40,$C44)-INDEX(DF$32:DF$40,$C45)</f>
        <v>114.40199999999999</v>
      </c>
      <c r="DG44" s="18" cm="1">
        <f t="array" aca="1" ref="DG44" ca="1">INDEX(DG$32:DG$40,$C44)-INDEX(DG$32:DG$40,$C45)</f>
        <v>113.18100000000001</v>
      </c>
      <c r="DH44" s="18" cm="1">
        <f t="array" aca="1" ref="DH44" ca="1">INDEX(DH$32:DH$40,$C44)-INDEX(DH$32:DH$40,$C45)</f>
        <v>111.184</v>
      </c>
      <c r="DI44" s="18" cm="1">
        <f t="array" aca="1" ref="DI44" ca="1">INDEX(DI$32:DI$40,$C44)-INDEX(DI$32:DI$40,$C45)</f>
        <v>117.18899999999996</v>
      </c>
      <c r="DJ44" s="18" cm="1">
        <f t="array" aca="1" ref="DJ44" ca="1">INDEX(DJ$32:DJ$40,$C44)-INDEX(DJ$32:DJ$40,$C45)</f>
        <v>122.505</v>
      </c>
      <c r="DK44" s="18" cm="1">
        <f t="array" aca="1" ref="DK44" ca="1">INDEX(DK$32:DK$40,$C44)-INDEX(DK$32:DK$40,$C45)</f>
        <v>122.58499999999998</v>
      </c>
      <c r="DL44" s="18" cm="1">
        <f t="array" aca="1" ref="DL44" ca="1">INDEX(DL$32:DL$40,$C44)-INDEX(DL$32:DL$40,$C45)</f>
        <v>121.21699999999998</v>
      </c>
      <c r="DM44" s="18" cm="1">
        <f t="array" aca="1" ref="DM44" ca="1">INDEX(DM$32:DM$40,$C44)-INDEX(DM$32:DM$40,$C45)</f>
        <v>120.31499999999997</v>
      </c>
      <c r="DN44" s="18" cm="1">
        <f t="array" aca="1" ref="DN44" ca="1">INDEX(DN$32:DN$40,$C44)-INDEX(DN$32:DN$40,$C45)</f>
        <v>118.197</v>
      </c>
      <c r="DO44" s="18" cm="1">
        <f t="array" aca="1" ref="DO44" ca="1">INDEX(DO$32:DO$40,$C44)-INDEX(DO$32:DO$40,$C45)</f>
        <v>118.21100000000001</v>
      </c>
      <c r="DP44" s="18" cm="1">
        <f t="array" aca="1" ref="DP44" ca="1">INDEX(DP$32:DP$40,$C44)-INDEX(DP$32:DP$40,$C45)</f>
        <v>113.67000000000002</v>
      </c>
      <c r="DQ44" s="18" cm="1">
        <f t="array" aca="1" ref="DQ44" ca="1">INDEX(DQ$32:DQ$40,$C44)-INDEX(DQ$32:DQ$40,$C45)</f>
        <v>111.679</v>
      </c>
      <c r="DR44" s="18" cm="1">
        <f t="array" aca="1" ref="DR44" ca="1">INDEX(DR$32:DR$40,$C44)-INDEX(DR$32:DR$40,$C45)</f>
        <v>109.691</v>
      </c>
      <c r="DS44" s="18" cm="1">
        <f t="array" aca="1" ref="DS44" ca="1">INDEX(DS$32:DS$40,$C44)-INDEX(DS$32:DS$40,$C45)</f>
        <v>108.58600000000001</v>
      </c>
      <c r="DT44" s="18" cm="1">
        <f t="array" aca="1" ref="DT44" ca="1">INDEX(DT$32:DT$40,$C44)-INDEX(DT$32:DT$40,$C45)</f>
        <v>106.57000000000002</v>
      </c>
      <c r="DU44" s="18" cm="1">
        <f t="array" aca="1" ref="DU44" ca="1">INDEX(DU$32:DU$40,$C44)-INDEX(DU$32:DU$40,$C45)</f>
        <v>107.446</v>
      </c>
      <c r="DV44" s="18" cm="1">
        <f t="array" aca="1" ref="DV44" ca="1">INDEX(DV$32:DV$40,$C44)-INDEX(DV$32:DV$40,$C45)</f>
        <v>110.41499999999999</v>
      </c>
      <c r="DW44" s="18" cm="1">
        <f t="array" aca="1" ref="DW44" ca="1">INDEX(DW$32:DW$40,$C44)-INDEX(DW$32:DW$40,$C45)</f>
        <v>112.214</v>
      </c>
      <c r="DX44" s="18" cm="1">
        <f t="array" aca="1" ref="DX44" ca="1">INDEX(DX$32:DX$40,$C44)-INDEX(DX$32:DX$40,$C45)</f>
        <v>108.24299999999999</v>
      </c>
      <c r="DY44" s="18" cm="1">
        <f t="array" aca="1" ref="DY44" ca="1">INDEX(DY$32:DY$40,$C44)-INDEX(DY$32:DY$40,$C45)</f>
        <v>111.476</v>
      </c>
      <c r="DZ44" s="18" cm="1">
        <f t="array" aca="1" ref="DZ44" ca="1">INDEX(DZ$32:DZ$40,$C44)-INDEX(DZ$32:DZ$40,$C45)</f>
        <v>113.131</v>
      </c>
      <c r="EA44" s="18" cm="1">
        <f t="array" aca="1" ref="EA44" ca="1">INDEX(EA$32:EA$40,$C44)-INDEX(EA$32:EA$40,$C45)</f>
        <v>112.136</v>
      </c>
      <c r="EB44" s="18" cm="1">
        <f t="array" aca="1" ref="EB44" ca="1">INDEX(EB$32:EB$40,$C44)-INDEX(EB$32:EB$40,$C45)</f>
        <v>114.80000000000001</v>
      </c>
      <c r="EC44" s="18" cm="1">
        <f t="array" aca="1" ref="EC44" ca="1">INDEX(EC$32:EC$40,$C44)-INDEX(EC$32:EC$40,$C45)</f>
        <v>120.57400000000001</v>
      </c>
      <c r="ED44" s="18" cm="1">
        <f t="array" aca="1" ref="ED44" ca="1">INDEX(ED$32:ED$40,$C44)-INDEX(ED$32:ED$40,$C45)</f>
        <v>116.04399999999998</v>
      </c>
      <c r="EE44" s="18" cm="1">
        <f t="array" aca="1" ref="EE44" ca="1">INDEX(EE$32:EE$40,$C44)-INDEX(EE$32:EE$40,$C45)</f>
        <v>117.155</v>
      </c>
      <c r="EF44" s="18" cm="1">
        <f t="array" aca="1" ref="EF44" ca="1">INDEX(EF$32:EF$40,$C44)-INDEX(EF$32:EF$40,$C45)</f>
        <v>111.607</v>
      </c>
      <c r="EG44" s="18" cm="1">
        <f t="array" aca="1" ref="EG44" ca="1">INDEX(EG$32:EG$40,$C44)-INDEX(EG$32:EG$40,$C45)</f>
        <v>107.51400000000001</v>
      </c>
      <c r="EH44" s="18" cm="1">
        <f t="array" aca="1" ref="EH44" ca="1">INDEX(EH$32:EH$40,$C44)-INDEX(EH$32:EH$40,$C45)</f>
        <v>106.93699999999998</v>
      </c>
      <c r="EI44" s="18" cm="1">
        <f t="array" aca="1" ref="EI44" ca="1">INDEX(EI$32:EI$40,$C44)-INDEX(EI$32:EI$40,$C45)</f>
        <v>107.77799999999999</v>
      </c>
      <c r="EJ44" s="18" cm="1">
        <f t="array" aca="1" ref="EJ44" ca="1">INDEX(EJ$32:EJ$40,$C44)-INDEX(EJ$32:EJ$40,$C45)</f>
        <v>106.03300000000002</v>
      </c>
      <c r="EK44" s="18" cm="1">
        <f t="array" aca="1" ref="EK44" ca="1">INDEX(EK$32:EK$40,$C44)-INDEX(EK$32:EK$40,$C45)</f>
        <v>106.59299999999999</v>
      </c>
      <c r="EL44" s="18" cm="1">
        <f t="array" aca="1" ref="EL44" ca="1">INDEX(EL$32:EL$40,$C44)-INDEX(EL$32:EL$40,$C45)</f>
        <v>107.52499999999998</v>
      </c>
      <c r="EM44" s="18" cm="1">
        <f t="array" aca="1" ref="EM44" ca="1">INDEX(EM$32:EM$40,$C44)-INDEX(EM$32:EM$40,$C45)</f>
        <v>107.821</v>
      </c>
      <c r="EN44" s="18" cm="1">
        <f t="array" aca="1" ref="EN44" ca="1">INDEX(EN$32:EN$40,$C44)-INDEX(EN$32:EN$40,$C45)</f>
        <v>106.77800000000002</v>
      </c>
      <c r="EO44" s="18" cm="1">
        <f t="array" aca="1" ref="EO44" ca="1">INDEX(EO$32:EO$40,$C44)-INDEX(EO$32:EO$40,$C45)</f>
        <v>108.10599999999999</v>
      </c>
      <c r="EP44" s="18" cm="1">
        <f t="array" aca="1" ref="EP44" ca="1">INDEX(EP$32:EP$40,$C44)-INDEX(EP$32:EP$40,$C45)</f>
        <v>110.785</v>
      </c>
      <c r="EQ44" s="18" cm="1">
        <f t="array" aca="1" ref="EQ44" ca="1">INDEX(EQ$32:EQ$40,$C44)-INDEX(EQ$32:EQ$40,$C45)</f>
        <v>113.762</v>
      </c>
      <c r="ER44" s="18" cm="1">
        <f t="array" aca="1" ref="ER44" ca="1">INDEX(ER$32:ER$40,$C44)-INDEX(ER$32:ER$40,$C45)</f>
        <v>112.66999999999999</v>
      </c>
      <c r="ES44" s="18" cm="1">
        <f t="array" aca="1" ref="ES44" ca="1">INDEX(ES$32:ES$40,$C44)-INDEX(ES$32:ES$40,$C45)</f>
        <v>115.11699999999999</v>
      </c>
      <c r="ET44" s="18" cm="1">
        <f t="array" aca="1" ref="ET44" ca="1">INDEX(ET$32:ET$40,$C44)-INDEX(ET$32:ET$40,$C45)</f>
        <v>115.96799999999996</v>
      </c>
      <c r="EU44" s="18" cm="1">
        <f t="array" aca="1" ref="EU44" ca="1">INDEX(EU$32:EU$40,$C44)-INDEX(EU$32:EU$40,$C45)</f>
        <v>115.26900000000001</v>
      </c>
      <c r="EV44" s="18" cm="1">
        <f t="array" aca="1" ref="EV44" ca="1">INDEX(EV$32:EV$40,$C44)-INDEX(EV$32:EV$40,$C45)</f>
        <v>114.47800000000001</v>
      </c>
      <c r="EW44" s="18" cm="1">
        <f t="array" aca="1" ref="EW44" ca="1">INDEX(EW$32:EW$40,$C44)-INDEX(EW$32:EW$40,$C45)</f>
        <v>119.12500000000003</v>
      </c>
      <c r="EX44" s="18" cm="1">
        <f t="array" aca="1" ref="EX44" ca="1">INDEX(EX$32:EX$40,$C44)-INDEX(EX$32:EX$40,$C45)</f>
        <v>117.64600000000002</v>
      </c>
      <c r="EY44" s="18" cm="1">
        <f t="array" aca="1" ref="EY44" ca="1">INDEX(EY$32:EY$40,$C44)-INDEX(EY$32:EY$40,$C45)</f>
        <v>119.73400000000001</v>
      </c>
      <c r="EZ44" s="18" cm="1">
        <f t="array" aca="1" ref="EZ44" ca="1">INDEX(EZ$32:EZ$40,$C44)-INDEX(EZ$32:EZ$40,$C45)</f>
        <v>119.22799999999998</v>
      </c>
      <c r="FA44" s="18" cm="1">
        <f t="array" aca="1" ref="FA44" ca="1">INDEX(FA$32:FA$40,$C44)-INDEX(FA$32:FA$40,$C45)</f>
        <v>128.57</v>
      </c>
      <c r="FB44" s="18" cm="1">
        <f t="array" aca="1" ref="FB44" ca="1">INDEX(FB$32:FB$40,$C44)-INDEX(FB$32:FB$40,$C45)</f>
        <v>129.631</v>
      </c>
      <c r="FC44" s="18" cm="1">
        <f t="array" aca="1" ref="FC44" ca="1">INDEX(FC$32:FC$40,$C44)-INDEX(FC$32:FC$40,$C45)</f>
        <v>133.267</v>
      </c>
      <c r="FD44" s="18" cm="1">
        <f t="array" aca="1" ref="FD44" ca="1">INDEX(FD$32:FD$40,$C44)-INDEX(FD$32:FD$40,$C45)</f>
        <v>131.071</v>
      </c>
      <c r="FE44" s="18" cm="1">
        <f t="array" aca="1" ref="FE44" ca="1">INDEX(FE$32:FE$40,$C44)-INDEX(FE$32:FE$40,$C45)</f>
        <v>131.16999999999999</v>
      </c>
      <c r="FF44" s="18" cm="1">
        <f t="array" aca="1" ref="FF44" ca="1">INDEX(FF$32:FF$40,$C44)-INDEX(FF$32:FF$40,$C45)</f>
        <v>131.68</v>
      </c>
      <c r="FG44" s="18" cm="1">
        <f t="array" aca="1" ref="FG44" ca="1">INDEX(FG$32:FG$40,$C44)-INDEX(FG$32:FG$40,$C45)</f>
        <v>131.01599999999999</v>
      </c>
      <c r="FH44" s="18" cm="1">
        <f t="array" aca="1" ref="FH44" ca="1">INDEX(FH$32:FH$40,$C44)-INDEX(FH$32:FH$40,$C45)</f>
        <v>130.73000000000002</v>
      </c>
      <c r="FI44" s="18" cm="1">
        <f t="array" aca="1" ref="FI44" ca="1">INDEX(FI$32:FI$40,$C44)-INDEX(FI$32:FI$40,$C45)</f>
        <v>131.77999999999997</v>
      </c>
      <c r="FJ44" s="18" cm="1">
        <f t="array" aca="1" ref="FJ44" ca="1">INDEX(FJ$32:FJ$40,$C44)-INDEX(FJ$32:FJ$40,$C45)</f>
        <v>131.77799999999999</v>
      </c>
      <c r="FK44" s="18" cm="1">
        <f t="array" aca="1" ref="FK44" ca="1">INDEX(FK$32:FK$40,$C44)-INDEX(FK$32:FK$40,$C45)</f>
        <v>132.91500000000002</v>
      </c>
      <c r="FL44" s="18" cm="1">
        <f t="array" aca="1" ref="FL44" ca="1">INDEX(FL$32:FL$40,$C44)-INDEX(FL$32:FL$40,$C45)</f>
        <v>131.13200000000003</v>
      </c>
      <c r="FM44" s="18" cm="1">
        <f t="array" aca="1" ref="FM44" ca="1">INDEX(FM$32:FM$40,$C44)-INDEX(FM$32:FM$40,$C45)</f>
        <v>128.25600000000003</v>
      </c>
      <c r="FN44" s="18" cm="1">
        <f t="array" aca="1" ref="FN44" ca="1">INDEX(FN$32:FN$40,$C44)-INDEX(FN$32:FN$40,$C45)</f>
        <v>126.26500000000001</v>
      </c>
      <c r="FO44" s="18" cm="1">
        <f t="array" aca="1" ref="FO44" ca="1">INDEX(FO$32:FO$40,$C44)-INDEX(FO$32:FO$40,$C45)</f>
        <v>125.09900000000002</v>
      </c>
      <c r="FP44" s="18" cm="1">
        <f t="array" aca="1" ref="FP44" ca="1">INDEX(FP$32:FP$40,$C44)-INDEX(FP$32:FP$40,$C45)</f>
        <v>125.899</v>
      </c>
      <c r="FQ44" s="18" cm="1">
        <f t="array" aca="1" ref="FQ44" ca="1">INDEX(FQ$32:FQ$40,$C44)-INDEX(FQ$32:FQ$40,$C45)</f>
        <v>121.07699999999997</v>
      </c>
      <c r="FR44" s="18" cm="1">
        <f t="array" aca="1" ref="FR44" ca="1">INDEX(FR$32:FR$40,$C44)-INDEX(FR$32:FR$40,$C45)</f>
        <v>124.03499999999997</v>
      </c>
      <c r="FS44" s="18" cm="1">
        <f t="array" aca="1" ref="FS44" ca="1">INDEX(FS$32:FS$40,$C44)-INDEX(FS$32:FS$40,$C45)</f>
        <v>122.61999999999998</v>
      </c>
      <c r="FT44" s="18" cm="1">
        <f t="array" aca="1" ref="FT44" ca="1">INDEX(FT$32:FT$40,$C44)-INDEX(FT$32:FT$40,$C45)</f>
        <v>127.00199999999998</v>
      </c>
      <c r="FU44" s="18" cm="1">
        <f t="array" aca="1" ref="FU44" ca="1">INDEX(FU$32:FU$40,$C44)-INDEX(FU$32:FU$40,$C45)</f>
        <v>130.97699999999998</v>
      </c>
      <c r="FV44" s="18" cm="1">
        <f t="array" aca="1" ref="FV44" ca="1">INDEX(FV$32:FV$40,$C44)-INDEX(FV$32:FV$40,$C45)</f>
        <v>131.69699999999997</v>
      </c>
      <c r="FW44" s="18" cm="1">
        <f t="array" aca="1" ref="FW44" ca="1">INDEX(FW$32:FW$40,$C44)-INDEX(FW$32:FW$40,$C45)</f>
        <v>113.32799999999997</v>
      </c>
      <c r="FX44" s="18" cm="1">
        <f t="array" aca="1" ref="FX44" ca="1">INDEX(FX$32:FX$40,$C44)-INDEX(FX$32:FX$40,$C45)</f>
        <v>129.70699999999997</v>
      </c>
      <c r="FY44" s="18" cm="1">
        <f t="array" aca="1" ref="FY44" ca="1">INDEX(FY$32:FY$40,$C44)-INDEX(FY$32:FY$40,$C45)</f>
        <v>128.86799999999997</v>
      </c>
      <c r="FZ44" s="18" cm="1">
        <f t="array" aca="1" ref="FZ44" ca="1">INDEX(FZ$32:FZ$40,$C44)-INDEX(FZ$32:FZ$40,$C45)</f>
        <v>129.61499999999998</v>
      </c>
      <c r="GA44" s="18" cm="1">
        <f t="array" aca="1" ref="GA44" ca="1">INDEX(GA$32:GA$40,$C44)-INDEX(GA$32:GA$40,$C45)</f>
        <v>133.14399999999998</v>
      </c>
      <c r="GB44" s="18" cm="1">
        <f t="array" aca="1" ref="GB44" ca="1">INDEX(GB$32:GB$40,$C44)-INDEX(GB$32:GB$40,$C45)</f>
        <v>133.13</v>
      </c>
      <c r="GC44" s="18" cm="1">
        <f t="array" aca="1" ref="GC44" ca="1">INDEX(GC$32:GC$40,$C44)-INDEX(GC$32:GC$40,$C45)</f>
        <v>130.21499999999997</v>
      </c>
      <c r="GD44" s="18" cm="1">
        <f t="array" aca="1" ref="GD44" ca="1">INDEX(GD$32:GD$40,$C44)-INDEX(GD$32:GD$40,$C45)</f>
        <v>129.25499999999997</v>
      </c>
      <c r="GE44" s="18" cm="1">
        <f t="array" aca="1" ref="GE44" ca="1">INDEX(GE$32:GE$40,$C44)-INDEX(GE$32:GE$40,$C45)</f>
        <v>131.01600000000002</v>
      </c>
      <c r="GF44" s="18" cm="1">
        <f t="array" aca="1" ref="GF44" ca="1">INDEX(GF$32:GF$40,$C44)-INDEX(GF$32:GF$40,$C45)</f>
        <v>131.33100000000002</v>
      </c>
      <c r="GG44" s="18" cm="1">
        <f t="array" aca="1" ref="GG44" ca="1">INDEX(GG$32:GG$40,$C44)-INDEX(GG$32:GG$40,$C45)</f>
        <v>128.69900000000001</v>
      </c>
      <c r="GH44" s="18" cm="1">
        <f t="array" aca="1" ref="GH44" ca="1">INDEX(GH$32:GH$40,$C44)-INDEX(GH$32:GH$40,$C45)</f>
        <v>128.55599999999998</v>
      </c>
      <c r="GI44" s="18" cm="1">
        <f t="array" aca="1" ref="GI44" ca="1">INDEX(GI$32:GI$40,$C44)-INDEX(GI$32:GI$40,$C45)</f>
        <v>129.38100000000003</v>
      </c>
      <c r="GJ44" s="18" cm="1">
        <f t="array" aca="1" ref="GJ44" ca="1">INDEX(GJ$32:GJ$40,$C44)-INDEX(GJ$32:GJ$40,$C45)</f>
        <v>125.98400000000001</v>
      </c>
      <c r="GK44" s="18" cm="1">
        <f t="array" aca="1" ref="GK44" ca="1">INDEX(GK$32:GK$40,$C44)-INDEX(GK$32:GK$40,$C45)</f>
        <v>127.40100000000001</v>
      </c>
      <c r="GL44" s="18" cm="1">
        <f t="array" aca="1" ref="GL44" ca="1">INDEX(GL$32:GL$40,$C44)-INDEX(GL$32:GL$40,$C45)</f>
        <v>127.60599999999999</v>
      </c>
      <c r="GM44" s="18" cm="1">
        <f t="array" aca="1" ref="GM44" ca="1">INDEX(GM$32:GM$40,$C44)-INDEX(GM$32:GM$40,$C45)</f>
        <v>129.477</v>
      </c>
      <c r="GN44" s="18" cm="1">
        <f t="array" aca="1" ref="GN44" ca="1">INDEX(GN$32:GN$40,$C44)-INDEX(GN$32:GN$40,$C45)</f>
        <v>130.80699999999999</v>
      </c>
      <c r="GO44" s="18" cm="1">
        <f t="array" aca="1" ref="GO44" ca="1">INDEX(GO$32:GO$40,$C44)-INDEX(GO$32:GO$40,$C45)</f>
        <v>129.88</v>
      </c>
      <c r="GP44" s="18" cm="1">
        <f t="array" aca="1" ref="GP44" ca="1">INDEX(GP$32:GP$40,$C44)-INDEX(GP$32:GP$40,$C45)</f>
        <v>129.977</v>
      </c>
      <c r="GQ44" s="18" cm="1">
        <f t="array" aca="1" ref="GQ44" ca="1">INDEX(GQ$32:GQ$40,$C44)-INDEX(GQ$32:GQ$40,$C45)</f>
        <v>130.86299999999997</v>
      </c>
      <c r="GR44" s="18" cm="1">
        <f t="array" aca="1" ref="GR44" ca="1">INDEX(GR$32:GR$40,$C44)-INDEX(GR$32:GR$40,$C45)</f>
        <v>136.31399999999999</v>
      </c>
      <c r="GS44" s="18" cm="1">
        <f t="array" aca="1" ref="GS44" ca="1">INDEX(GS$32:GS$40,$C44)-INDEX(GS$32:GS$40,$C45)</f>
        <v>134.45899999999997</v>
      </c>
      <c r="GT44" s="18" cm="1">
        <f t="array" aca="1" ref="GT44" ca="1">INDEX(GT$32:GT$40,$C44)-INDEX(GT$32:GT$40,$C45)</f>
        <v>134.78</v>
      </c>
      <c r="GU44" s="18" cm="1">
        <f t="array" aca="1" ref="GU44" ca="1">INDEX(GU$32:GU$40,$C44)-INDEX(GU$32:GU$40,$C45)</f>
        <v>137.47800000000004</v>
      </c>
      <c r="GV44" s="18" cm="1">
        <f t="array" aca="1" ref="GV44" ca="1">INDEX(GV$32:GV$40,$C44)-INDEX(GV$32:GV$40,$C45)</f>
        <v>136.96800000000002</v>
      </c>
      <c r="GW44" s="18" cm="1">
        <f t="array" aca="1" ref="GW44" ca="1">INDEX(GW$32:GW$40,$C44)-INDEX(GW$32:GW$40,$C45)</f>
        <v>145.57899999999998</v>
      </c>
      <c r="GX44" s="18" cm="1">
        <f t="array" aca="1" ref="GX44" ca="1">INDEX(GX$32:GX$40,$C44)-INDEX(GX$32:GX$40,$C45)</f>
        <v>144.83900000000003</v>
      </c>
      <c r="GY44" s="18" cm="1">
        <f t="array" aca="1" ref="GY44" ca="1">INDEX(GY$32:GY$40,$C44)-INDEX(GY$32:GY$40,$C45)</f>
        <v>142.98499999999999</v>
      </c>
      <c r="GZ44" s="18" cm="1">
        <f t="array" aca="1" ref="GZ44" ca="1">INDEX(GZ$32:GZ$40,$C44)-INDEX(GZ$32:GZ$40,$C45)</f>
        <v>134.85499999999996</v>
      </c>
      <c r="HA44" s="18" cm="1">
        <f t="array" aca="1" ref="HA44" ca="1">INDEX(HA$32:HA$40,$C44)-INDEX(HA$32:HA$40,$C45)</f>
        <v>-174.435</v>
      </c>
      <c r="HB44" s="18" cm="1">
        <f t="array" aca="1" ref="HB44" ca="1">INDEX(HB$32:HB$40,$C44)-INDEX(HB$32:HB$40,$C45)</f>
        <v>-166.15600000000001</v>
      </c>
      <c r="HC44" s="18" cm="1">
        <f t="array" aca="1" ref="HC44" ca="1">INDEX(HC$32:HC$40,$C44)-INDEX(HC$32:HC$40,$C45)</f>
        <v>-151.26499999999999</v>
      </c>
      <c r="HD44" s="18" cm="1">
        <f t="array" aca="1" ref="HD44" ca="1">INDEX(HD$32:HD$40,$C44)-INDEX(HD$32:HD$40,$C45)</f>
        <v>-144.685</v>
      </c>
      <c r="HE44" s="18" cm="1">
        <f t="array" aca="1" ref="HE44" ca="1">INDEX(HE$32:HE$40,$C44)-INDEX(HE$32:HE$40,$C45)</f>
        <v>-138.845</v>
      </c>
      <c r="HF44" s="18" cm="1">
        <f t="array" aca="1" ref="HF44" ca="1">INDEX(HF$32:HF$40,$C44)-INDEX(HF$32:HF$40,$C45)</f>
        <v>-189.04400000000001</v>
      </c>
      <c r="HG44" s="18" cm="1">
        <f t="array" aca="1" ref="HG44" ca="1">INDEX(HG$32:HG$40,$C44)-INDEX(HG$32:HG$40,$C45)</f>
        <v>-186.452</v>
      </c>
      <c r="HH44" s="18" cm="1">
        <f t="array" aca="1" ref="HH44" ca="1">INDEX(HH$32:HH$40,$C44)-INDEX(HH$32:HH$40,$C45)</f>
        <v>-183.95699999999999</v>
      </c>
      <c r="HI44" s="18" cm="1">
        <f t="array" aca="1" ref="HI44" ca="1">INDEX(HI$32:HI$40,$C44)-INDEX(HI$32:HI$40,$C45)</f>
        <v>-181.96100000000001</v>
      </c>
      <c r="HJ44" s="18" cm="1">
        <f t="array" aca="1" ref="HJ44" ca="1">INDEX(HJ$32:HJ$40,$C44)-INDEX(HJ$32:HJ$40,$C45)</f>
        <v>-175.566</v>
      </c>
      <c r="HK44" s="18" cm="1">
        <f t="array" aca="1" ref="HK44" ca="1">INDEX(HK$32:HK$40,$C44)-INDEX(HK$32:HK$40,$C45)</f>
        <v>-186.99600000000001</v>
      </c>
      <c r="HL44" s="18" cm="1">
        <f t="array" aca="1" ref="HL44" ca="1">INDEX(HL$32:HL$40,$C44)-INDEX(HL$32:HL$40,$C45)</f>
        <v>-190.71799999999999</v>
      </c>
      <c r="HM44" s="18" cm="1">
        <f t="array" aca="1" ref="HM44" ca="1">INDEX(HM$32:HM$40,$C44)-INDEX(HM$32:HM$40,$C45)</f>
        <v>-177.33799999999999</v>
      </c>
      <c r="HN44" s="18" cm="1">
        <f t="array" aca="1" ref="HN44" ca="1">INDEX(HN$32:HN$40,$C44)-INDEX(HN$32:HN$40,$C45)</f>
        <v>-175.619</v>
      </c>
      <c r="HO44" s="18" cm="1">
        <f t="array" aca="1" ref="HO44" ca="1">INDEX(HO$32:HO$40,$C44)-INDEX(HO$32:HO$40,$C45)</f>
        <v>-173.98400000000001</v>
      </c>
      <c r="HP44" s="18" cm="1">
        <f t="array" aca="1" ref="HP44" ca="1">INDEX(HP$32:HP$40,$C44)-INDEX(HP$32:HP$40,$C45)</f>
        <v>-166.215</v>
      </c>
      <c r="HQ44" s="18" cm="1">
        <f t="array" aca="1" ref="HQ44" ca="1">INDEX(HQ$32:HQ$40,$C44)-INDEX(HQ$32:HQ$40,$C45)</f>
        <v>-159.97</v>
      </c>
      <c r="HR44" s="18" cm="1">
        <f t="array" aca="1" ref="HR44" ca="1">INDEX(HR$32:HR$40,$C44)-INDEX(HR$32:HR$40,$C45)</f>
        <v>-154.881</v>
      </c>
      <c r="HS44" s="18" cm="1">
        <f t="array" aca="1" ref="HS44" ca="1">INDEX(HS$32:HS$40,$C44)-INDEX(HS$32:HS$40,$C45)</f>
        <v>-155.65799999999999</v>
      </c>
      <c r="HT44" s="18" cm="1">
        <f t="array" aca="1" ref="HT44" ca="1">INDEX(HT$32:HT$40,$C44)-INDEX(HT$32:HT$40,$C45)</f>
        <v>-156.376</v>
      </c>
      <c r="HU44" s="18" cm="1">
        <f t="array" aca="1" ref="HU44" ca="1">INDEX(HU$32:HU$40,$C44)-INDEX(HU$32:HU$40,$C45)</f>
        <v>-173.02</v>
      </c>
      <c r="HV44" s="18" cm="1">
        <f t="array" aca="1" ref="HV44" ca="1">INDEX(HV$32:HV$40,$C44)-INDEX(HV$32:HV$40,$C45)</f>
        <v>-185.762</v>
      </c>
      <c r="HW44" s="18" cm="1">
        <f t="array" aca="1" ref="HW44" ca="1">INDEX(HW$32:HW$40,$C44)-INDEX(HW$32:HW$40,$C45)</f>
        <v>-196.357</v>
      </c>
      <c r="HX44" s="18" cm="1">
        <f t="array" aca="1" ref="HX44" ca="1">INDEX(HX$32:HX$40,$C44)-INDEX(HX$32:HX$40,$C45)</f>
        <v>-212.125</v>
      </c>
      <c r="HY44" s="18" cm="1">
        <f t="array" aca="1" ref="HY44" ca="1">INDEX(HY$32:HY$40,$C44)-INDEX(HY$32:HY$40,$C45)</f>
        <v>-220.81100000000001</v>
      </c>
      <c r="HZ44" s="18" cm="1">
        <f t="array" aca="1" ref="HZ44" ca="1">INDEX(HZ$32:HZ$40,$C44)-INDEX(HZ$32:HZ$40,$C45)</f>
        <v>-197.00399999999999</v>
      </c>
      <c r="IA44" s="18" cm="1">
        <f t="array" aca="1" ref="IA44" ca="1">INDEX(IA$32:IA$40,$C44)-INDEX(IA$32:IA$40,$C45)</f>
        <v>-195.249</v>
      </c>
      <c r="IB44" s="18" cm="1">
        <f t="array" aca="1" ref="IB44" ca="1">INDEX(IB$32:IB$40,$C44)-INDEX(IB$32:IB$40,$C45)</f>
        <v>-204.178</v>
      </c>
      <c r="IC44" s="18" cm="1">
        <f t="array" aca="1" ref="IC44" ca="1">INDEX(IC$32:IC$40,$C44)-INDEX(IC$32:IC$40,$C45)</f>
        <v>-192.274</v>
      </c>
      <c r="ID44" s="18" cm="1">
        <f t="array" aca="1" ref="ID44" ca="1">INDEX(ID$32:ID$40,$C44)-INDEX(ID$32:ID$40,$C45)</f>
        <v>-195.297</v>
      </c>
      <c r="IE44" s="18" cm="1">
        <f t="array" aca="1" ref="IE44" ca="1">INDEX(IE$32:IE$40,$C44)-INDEX(IE$32:IE$40,$C45)</f>
        <v>-205.697</v>
      </c>
      <c r="IF44" s="18" cm="1">
        <f t="array" aca="1" ref="IF44" ca="1">INDEX(IF$32:IF$40,$C44)-INDEX(IF$32:IF$40,$C45)</f>
        <v>-210.63</v>
      </c>
      <c r="IG44" s="18" cm="1">
        <f t="array" aca="1" ref="IG44" ca="1">INDEX(IG$32:IG$40,$C44)-INDEX(IG$32:IG$40,$C45)</f>
        <v>-224.57900000000001</v>
      </c>
      <c r="IH44" s="18" cm="1">
        <f t="array" aca="1" ref="IH44" ca="1">INDEX(IH$32:IH$40,$C44)-INDEX(IH$32:IH$40,$C45)</f>
        <v>-214.14</v>
      </c>
      <c r="II44" s="18" cm="1">
        <f t="array" aca="1" ref="II44" ca="1">INDEX(II$32:II$40,$C44)-INDEX(II$32:II$40,$C45)</f>
        <v>-200.334</v>
      </c>
      <c r="IJ44" s="18" cm="1">
        <f t="array" aca="1" ref="IJ44" ca="1">INDEX(IJ$32:IJ$40,$C44)-INDEX(IJ$32:IJ$40,$C45)</f>
        <v>-192.43799999999999</v>
      </c>
      <c r="IK44" s="18" cm="1">
        <f t="array" aca="1" ref="IK44" ca="1">INDEX(IK$32:IK$40,$C44)-INDEX(IK$32:IK$40,$C45)</f>
        <v>-190.02699999999999</v>
      </c>
      <c r="IL44" s="18" cm="1">
        <f t="array" aca="1" ref="IL44" ca="1">INDEX(IL$32:IL$40,$C44)-INDEX(IL$32:IL$40,$C45)</f>
        <v>-176.81800000000001</v>
      </c>
      <c r="IM44" s="18" cm="1">
        <f t="array" aca="1" ref="IM44" ca="1">INDEX(IM$32:IM$40,$C44)-INDEX(IM$32:IM$40,$C45)</f>
        <v>-174.75800000000001</v>
      </c>
      <c r="IN44" s="18" cm="1">
        <f t="array" aca="1" ref="IN44" ca="1">INDEX(IN$32:IN$40,$C44)-INDEX(IN$32:IN$40,$C45)</f>
        <v>-170.45</v>
      </c>
      <c r="IO44" s="18" cm="1">
        <f t="array" aca="1" ref="IO44" ca="1">INDEX(IO$32:IO$40,$C44)-INDEX(IO$32:IO$40,$C45)</f>
        <v>-185.517</v>
      </c>
      <c r="IP44" s="18" cm="1">
        <f t="array" aca="1" ref="IP44" ca="1">INDEX(IP$32:IP$40,$C44)-INDEX(IP$32:IP$40,$C45)</f>
        <v>-201.67</v>
      </c>
      <c r="IQ44" s="18" cm="1">
        <f t="array" aca="1" ref="IQ44" ca="1">INDEX(IQ$32:IQ$40,$C44)-INDEX(IQ$32:IQ$40,$C45)</f>
        <v>-206.565</v>
      </c>
      <c r="IR44" s="18" cm="1">
        <f t="array" aca="1" ref="IR44" ca="1">INDEX(IR$32:IR$40,$C44)-INDEX(IR$32:IR$40,$C45)</f>
        <v>-208.69</v>
      </c>
      <c r="IS44" s="18" cm="1">
        <f t="array" aca="1" ref="IS44" ca="1">INDEX(IS$32:IS$40,$C44)-INDEX(IS$32:IS$40,$C45)</f>
        <v>-206.65799999999999</v>
      </c>
      <c r="IT44" s="18" cm="1">
        <f t="array" aca="1" ref="IT44" ca="1">INDEX(IT$32:IT$40,$C44)-INDEX(IT$32:IT$40,$C45)</f>
        <v>-193.649</v>
      </c>
      <c r="IU44" s="18" cm="1">
        <f t="array" aca="1" ref="IU44" ca="1">INDEX(IU$32:IU$40,$C44)-INDEX(IU$32:IU$40,$C45)</f>
        <v>-190.435</v>
      </c>
      <c r="IV44" s="18" cm="1">
        <f t="array" aca="1" ref="IV44" ca="1">INDEX(IV$32:IV$40,$C44)-INDEX(IV$32:IV$40,$C45)</f>
        <v>-192.321</v>
      </c>
      <c r="IW44" s="18" cm="1">
        <f t="array" aca="1" ref="IW44" ca="1">INDEX(IW$32:IW$40,$C44)-INDEX(IW$32:IW$40,$C45)</f>
        <v>-191.893</v>
      </c>
      <c r="IX44" s="18" cm="1">
        <f t="array" aca="1" ref="IX44" ca="1">INDEX(IX$32:IX$40,$C44)-INDEX(IX$32:IX$40,$C45)</f>
        <v>-192.92500000000001</v>
      </c>
      <c r="IY44" s="18" cm="1">
        <f t="array" aca="1" ref="IY44" ca="1">INDEX(IY$32:IY$40,$C44)-INDEX(IY$32:IY$40,$C45)</f>
        <v>-198.899</v>
      </c>
      <c r="IZ44" s="18" cm="1">
        <f t="array" aca="1" ref="IZ44" ca="1">INDEX(IZ$32:IZ$40,$C44)-INDEX(IZ$32:IZ$40,$C45)</f>
        <v>-198.91900000000001</v>
      </c>
      <c r="JA44" s="18" cm="1">
        <f t="array" aca="1" ref="JA44" ca="1">INDEX(JA$32:JA$40,$C44)-INDEX(JA$32:JA$40,$C45)</f>
        <v>-191.648</v>
      </c>
      <c r="JB44" s="18" cm="1">
        <f t="array" aca="1" ref="JB44" ca="1">INDEX(JB$32:JB$40,$C44)-INDEX(JB$32:JB$40,$C45)</f>
        <v>-183.03200000000001</v>
      </c>
      <c r="JC44" s="18" cm="1">
        <f t="array" aca="1" ref="JC44" ca="1">INDEX(JC$32:JC$40,$C44)-INDEX(JC$32:JC$40,$C45)</f>
        <v>-176.54</v>
      </c>
      <c r="JD44" s="18" cm="1">
        <f t="array" aca="1" ref="JD44" ca="1">INDEX(JD$32:JD$40,$C44)-INDEX(JD$32:JD$40,$C45)</f>
        <v>-175.685</v>
      </c>
      <c r="JE44" s="18" cm="1">
        <f t="array" aca="1" ref="JE44" ca="1">INDEX(JE$32:JE$40,$C44)-INDEX(JE$32:JE$40,$C45)</f>
        <v>-177.46100000000001</v>
      </c>
      <c r="JF44" s="18" cm="1">
        <f t="array" aca="1" ref="JF44" ca="1">INDEX(JF$32:JF$40,$C44)-INDEX(JF$32:JF$40,$C45)</f>
        <v>-177.00200000000001</v>
      </c>
      <c r="JG44" s="18" cm="1">
        <f t="array" aca="1" ref="JG44" ca="1">INDEX(JG$32:JG$40,$C44)-INDEX(JG$32:JG$40,$C45)</f>
        <v>-183.36500000000001</v>
      </c>
      <c r="JH44" s="18" cm="1">
        <f t="array" aca="1" ref="JH44" ca="1">INDEX(JH$32:JH$40,$C44)-INDEX(JH$32:JH$40,$C45)</f>
        <v>-191.334</v>
      </c>
      <c r="JI44" s="18" cm="1">
        <f t="array" aca="1" ref="JI44" ca="1">INDEX(JI$32:JI$40,$C44)-INDEX(JI$32:JI$40,$C45)</f>
        <v>-198.09299999999999</v>
      </c>
      <c r="JJ44" s="18" cm="1">
        <f t="array" aca="1" ref="JJ44" ca="1">INDEX(JJ$32:JJ$40,$C44)-INDEX(JJ$32:JJ$40,$C45)</f>
        <v>-188.58199999999999</v>
      </c>
      <c r="JK44" s="18" cm="1">
        <f t="array" aca="1" ref="JK44" ca="1">INDEX(JK$32:JK$40,$C44)-INDEX(JK$32:JK$40,$C45)</f>
        <v>-185.423</v>
      </c>
      <c r="JL44" s="18" cm="1">
        <f t="array" aca="1" ref="JL44" ca="1">INDEX(JL$32:JL$40,$C44)-INDEX(JL$32:JL$40,$C45)</f>
        <v>-186.01599999999999</v>
      </c>
      <c r="JM44" s="18" cm="1">
        <f t="array" aca="1" ref="JM44" ca="1">INDEX(JM$32:JM$40,$C44)-INDEX(JM$32:JM$40,$C45)</f>
        <v>-180.75800000000001</v>
      </c>
      <c r="JN44" s="18" cm="1">
        <f t="array" aca="1" ref="JN44" ca="1">INDEX(JN$32:JN$40,$C44)-INDEX(JN$32:JN$40,$C45)</f>
        <v>-180.267</v>
      </c>
      <c r="JO44" s="18" cm="1">
        <f t="array" aca="1" ref="JO44" ca="1">INDEX(JO$32:JO$40,$C44)-INDEX(JO$32:JO$40,$C45)</f>
        <v>-197.172</v>
      </c>
      <c r="JP44" s="18" cm="1">
        <f t="array" aca="1" ref="JP44" ca="1">INDEX(JP$32:JP$40,$C44)-INDEX(JP$32:JP$40,$C45)</f>
        <v>-209.328</v>
      </c>
      <c r="JQ44" s="18" cm="1">
        <f t="array" aca="1" ref="JQ44" ca="1">INDEX(JQ$32:JQ$40,$C44)-INDEX(JQ$32:JQ$40,$C45)</f>
        <v>-213.529</v>
      </c>
      <c r="JR44" s="18" cm="1">
        <f t="array" aca="1" ref="JR44" ca="1">INDEX(JR$32:JR$40,$C44)-INDEX(JR$32:JR$40,$C45)</f>
        <v>-214.518</v>
      </c>
      <c r="JS44" s="18" cm="1">
        <f t="array" aca="1" ref="JS44" ca="1">INDEX(JS$32:JS$40,$C44)-INDEX(JS$32:JS$40,$C45)</f>
        <v>-217.16800000000001</v>
      </c>
      <c r="JT44" s="18" cm="1">
        <f t="array" aca="1" ref="JT44" ca="1">INDEX(JT$32:JT$40,$C44)-INDEX(JT$32:JT$40,$C45)</f>
        <v>-205.429</v>
      </c>
      <c r="JU44" s="18" cm="1">
        <f t="array" aca="1" ref="JU44" ca="1">INDEX(JU$32:JU$40,$C44)-INDEX(JU$32:JU$40,$C45)</f>
        <v>-210.643</v>
      </c>
      <c r="JV44" s="18" cm="1">
        <f t="array" aca="1" ref="JV44" ca="1">INDEX(JV$32:JV$40,$C44)-INDEX(JV$32:JV$40,$C45)</f>
        <v>-226.52099999999999</v>
      </c>
      <c r="JW44" s="18" cm="1">
        <f t="array" aca="1" ref="JW44" ca="1">INDEX(JW$32:JW$40,$C44)-INDEX(JW$32:JW$40,$C45)</f>
        <v>-228.89400000000001</v>
      </c>
      <c r="JX44" s="18" cm="1">
        <f t="array" aca="1" ref="JX44" ca="1">INDEX(JX$32:JX$40,$C44)-INDEX(JX$32:JX$40,$C45)</f>
        <v>-236.667</v>
      </c>
      <c r="JY44" s="18" cm="1">
        <f t="array" aca="1" ref="JY44" ca="1">INDEX(JY$32:JY$40,$C44)-INDEX(JY$32:JY$40,$C45)</f>
        <v>-246.18299999999999</v>
      </c>
      <c r="JZ44" s="18" cm="1">
        <f t="array" aca="1" ref="JZ44" ca="1">INDEX(JZ$32:JZ$40,$C44)-INDEX(JZ$32:JZ$40,$C45)</f>
        <v>-257.24</v>
      </c>
      <c r="KA44" s="18" cm="1">
        <f t="array" aca="1" ref="KA44" ca="1">INDEX(KA$32:KA$40,$C44)-INDEX(KA$32:KA$40,$C45)</f>
        <v>-257.83800000000002</v>
      </c>
      <c r="KB44" s="18" cm="1">
        <f t="array" aca="1" ref="KB44" ca="1">INDEX(KB$32:KB$40,$C44)-INDEX(KB$32:KB$40,$C45)</f>
        <v>-249.57</v>
      </c>
      <c r="KC44" s="18" cm="1">
        <f t="array" aca="1" ref="KC44" ca="1">INDEX(KC$32:KC$40,$C44)-INDEX(KC$32:KC$40,$C45)</f>
        <v>-262.86399999999998</v>
      </c>
      <c r="KD44" s="18" cm="1">
        <f t="array" aca="1" ref="KD44" ca="1">INDEX(KD$32:KD$40,$C44)-INDEX(KD$32:KD$40,$C45)</f>
        <v>-262.935</v>
      </c>
      <c r="KE44" s="18" cm="1">
        <f t="array" aca="1" ref="KE44" ca="1">INDEX(KE$32:KE$40,$C44)-INDEX(KE$32:KE$40,$C45)</f>
        <v>-265.20999999999998</v>
      </c>
      <c r="KF44" s="18" cm="1">
        <f t="array" aca="1" ref="KF44" ca="1">INDEX(KF$32:KF$40,$C44)-INDEX(KF$32:KF$40,$C45)</f>
        <v>-267.05500000000001</v>
      </c>
      <c r="KG44" s="18" cm="1">
        <f t="array" aca="1" ref="KG44" ca="1">INDEX(KG$32:KG$40,$C44)-INDEX(KG$32:KG$40,$C45)</f>
        <v>-271.76</v>
      </c>
      <c r="KH44" s="18" cm="1">
        <f t="array" aca="1" ref="KH44" ca="1">INDEX(KH$32:KH$40,$C44)-INDEX(KH$32:KH$40,$C45)</f>
        <v>-263.25700000000001</v>
      </c>
      <c r="KI44" s="18" cm="1">
        <f t="array" aca="1" ref="KI44" ca="1">INDEX(KI$32:KI$40,$C44)-INDEX(KI$32:KI$40,$C45)</f>
        <v>-263.72800000000001</v>
      </c>
      <c r="KJ44" s="18" cm="1">
        <f t="array" aca="1" ref="KJ44" ca="1">INDEX(KJ$32:KJ$40,$C44)-INDEX(KJ$32:KJ$40,$C45)</f>
        <v>-265.39400000000001</v>
      </c>
      <c r="KK44" s="18" cm="1">
        <f t="array" aca="1" ref="KK44" ca="1">INDEX(KK$32:KK$40,$C44)-INDEX(KK$32:KK$40,$C45)</f>
        <v>-266.387</v>
      </c>
      <c r="KL44" s="18" cm="1">
        <f t="array" aca="1" ref="KL44" ca="1">INDEX(KL$32:KL$40,$C44)-INDEX(KL$32:KL$40,$C45)</f>
        <v>-263.04500000000002</v>
      </c>
      <c r="KM44" s="18" cm="1">
        <f t="array" aca="1" ref="KM44" ca="1">INDEX(KM$32:KM$40,$C44)-INDEX(KM$32:KM$40,$C45)</f>
        <v>-270.38</v>
      </c>
      <c r="KN44" s="18" cm="1">
        <f t="array" aca="1" ref="KN44" ca="1">INDEX(KN$32:KN$40,$C44)-INDEX(KN$32:KN$40,$C45)</f>
        <v>-270.80099999999999</v>
      </c>
      <c r="KO44" s="18" cm="1">
        <f t="array" aca="1" ref="KO44" ca="1">INDEX(KO$32:KO$40,$C44)-INDEX(KO$32:KO$40,$C45)</f>
        <v>-275.43900000000002</v>
      </c>
      <c r="KP44" s="18" cm="1">
        <f t="array" aca="1" ref="KP44" ca="1">INDEX(KP$32:KP$40,$C44)-INDEX(KP$32:KP$40,$C45)</f>
        <v>-264.726</v>
      </c>
      <c r="KQ44" s="18" cm="1">
        <f t="array" aca="1" ref="KQ44" ca="1">INDEX(KQ$32:KQ$40,$C44)-INDEX(KQ$32:KQ$40,$C45)</f>
        <v>-276.47399999999999</v>
      </c>
      <c r="KR44" s="18" cm="1">
        <f t="array" aca="1" ref="KR44" ca="1">INDEX(KR$32:KR$40,$C44)-INDEX(KR$32:KR$40,$C45)</f>
        <v>-269.87900000000002</v>
      </c>
      <c r="KS44" s="18" cm="1">
        <f t="array" aca="1" ref="KS44" ca="1">INDEX(KS$32:KS$40,$C44)-INDEX(KS$32:KS$40,$C45)</f>
        <v>-245.208</v>
      </c>
      <c r="KT44" s="18" cm="1">
        <f t="array" aca="1" ref="KT44" ca="1">INDEX(KT$32:KT$40,$C44)-INDEX(KT$32:KT$40,$C45)</f>
        <v>-221.851</v>
      </c>
      <c r="KU44" s="18" cm="1">
        <f t="array" aca="1" ref="KU44" ca="1">INDEX(KU$32:KU$40,$C44)-INDEX(KU$32:KU$40,$C45)</f>
        <v>-223.023</v>
      </c>
      <c r="KV44" s="18" cm="1">
        <f t="array" aca="1" ref="KV44" ca="1">INDEX(KV$32:KV$40,$C44)-INDEX(KV$32:KV$40,$C45)</f>
        <v>-220.208</v>
      </c>
      <c r="KW44" s="18" cm="1">
        <f t="array" aca="1" ref="KW44" ca="1">INDEX(KW$32:KW$40,$C44)-INDEX(KW$32:KW$40,$C45)</f>
        <v>-226.70500000000001</v>
      </c>
      <c r="KX44" s="18" cm="1">
        <f t="array" aca="1" ref="KX44" ca="1">INDEX(KX$32:KX$40,$C44)-INDEX(KX$32:KX$40,$C45)</f>
        <v>-229.917</v>
      </c>
      <c r="KY44" s="18" cm="1">
        <f t="array" aca="1" ref="KY44" ca="1">INDEX(KY$32:KY$40,$C44)-INDEX(KY$32:KY$40,$C45)</f>
        <v>-236.37899999999999</v>
      </c>
      <c r="KZ44" s="18" cm="1">
        <f t="array" aca="1" ref="KZ44" ca="1">INDEX(KZ$32:KZ$40,$C44)-INDEX(KZ$32:KZ$40,$C45)</f>
        <v>-223.11500000000001</v>
      </c>
      <c r="LA44" s="18" cm="1">
        <f t="array" aca="1" ref="LA44" ca="1">INDEX(LA$32:LA$40,$C44)-INDEX(LA$32:LA$40,$C45)</f>
        <v>-219.96199999999999</v>
      </c>
      <c r="LB44" s="18" cm="1">
        <f t="array" aca="1" ref="LB44" ca="1">INDEX(LB$32:LB$40,$C44)-INDEX(LB$32:LB$40,$C45)</f>
        <v>-218.715</v>
      </c>
      <c r="LC44" s="18" cm="1">
        <f t="array" aca="1" ref="LC44" ca="1">INDEX(LC$32:LC$40,$C44)-INDEX(LC$32:LC$40,$C45)</f>
        <v>-220.79499999999999</v>
      </c>
      <c r="LD44" s="18" cm="1">
        <f t="array" aca="1" ref="LD44" ca="1">INDEX(LD$32:LD$40,$C44)-INDEX(LD$32:LD$40,$C45)</f>
        <v>-213.57499999999999</v>
      </c>
      <c r="LE44" s="18" cm="1">
        <f t="array" aca="1" ref="LE44" ca="1">INDEX(LE$32:LE$40,$C44)-INDEX(LE$32:LE$40,$C45)</f>
        <v>-210.036</v>
      </c>
      <c r="LF44" s="18" cm="1">
        <f t="array" aca="1" ref="LF44" ca="1">INDEX(LF$32:LF$40,$C44)-INDEX(LF$32:LF$40,$C45)</f>
        <v>-210.733</v>
      </c>
      <c r="LG44" s="18" cm="1">
        <f t="array" aca="1" ref="LG44" ca="1">INDEX(LG$32:LG$40,$C44)-INDEX(LG$32:LG$40,$C45)</f>
        <v>-225.797</v>
      </c>
      <c r="LH44" s="18" cm="1">
        <f t="array" aca="1" ref="LH44" ca="1">INDEX(LH$32:LH$40,$C44)-INDEX(LH$32:LH$40,$C45)</f>
        <v>-236.68100000000001</v>
      </c>
      <c r="LI44" s="18" cm="1">
        <f t="array" aca="1" ref="LI44" ca="1">INDEX(LI$32:LI$40,$C44)-INDEX(LI$32:LI$40,$C45)</f>
        <v>-245.67099999999999</v>
      </c>
      <c r="LJ44" s="18" cm="1">
        <f t="array" aca="1" ref="LJ44" ca="1">INDEX(LJ$32:LJ$40,$C44)-INDEX(LJ$32:LJ$40,$C45)</f>
        <v>-243.68799999999999</v>
      </c>
      <c r="LK44" s="18" cm="1">
        <f t="array" aca="1" ref="LK44" ca="1">INDEX(LK$32:LK$40,$C44)-INDEX(LK$32:LK$40,$C45)</f>
        <v>-243.161</v>
      </c>
      <c r="LL44" s="18" cm="1">
        <f t="array" aca="1" ref="LL44" ca="1">INDEX(LL$32:LL$40,$C44)-INDEX(LL$32:LL$40,$C45)</f>
        <v>-239.78</v>
      </c>
      <c r="LM44" s="18" cm="1">
        <f t="array" aca="1" ref="LM44" ca="1">INDEX(LM$32:LM$40,$C44)-INDEX(LM$32:LM$40,$C45)</f>
        <v>-239.49199999999999</v>
      </c>
      <c r="LN44" s="18" cm="1">
        <f t="array" aca="1" ref="LN44" ca="1">INDEX(LN$32:LN$40,$C44)-INDEX(LN$32:LN$40,$C45)</f>
        <v>-234.953</v>
      </c>
      <c r="LO44" s="18" cm="1">
        <f t="array" aca="1" ref="LO44" ca="1">INDEX(LO$32:LO$40,$C44)-INDEX(LO$32:LO$40,$C45)</f>
        <v>-235.01599999999999</v>
      </c>
      <c r="LP44" s="18" cm="1">
        <f t="array" aca="1" ref="LP44" ca="1">INDEX(LP$32:LP$40,$C44)-INDEX(LP$32:LP$40,$C45)</f>
        <v>-230.80199999999999</v>
      </c>
      <c r="LQ44" s="18" cm="1">
        <f t="array" aca="1" ref="LQ44" ca="1">INDEX(LQ$32:LQ$40,$C44)-INDEX(LQ$32:LQ$40,$C45)</f>
        <v>-246.28800000000001</v>
      </c>
      <c r="LR44" s="18" cm="1">
        <f t="array" aca="1" ref="LR44" ca="1">INDEX(LR$32:LR$40,$C44)-INDEX(LR$32:LR$40,$C45)</f>
        <v>-254.33</v>
      </c>
      <c r="LS44" s="18" cm="1">
        <f t="array" aca="1" ref="LS44" ca="1">INDEX(LS$32:LS$40,$C44)-INDEX(LS$32:LS$40,$C45)</f>
        <v>-262.92899999999997</v>
      </c>
      <c r="LT44" s="18" cm="1">
        <f t="array" aca="1" ref="LT44" ca="1">INDEX(LT$32:LT$40,$C44)-INDEX(LT$32:LT$40,$C45)</f>
        <v>-265.49900000000002</v>
      </c>
      <c r="LU44" s="18" cm="1">
        <f t="array" aca="1" ref="LU44" ca="1">INDEX(LU$32:LU$40,$C44)-INDEX(LU$32:LU$40,$C45)</f>
        <v>-280.46699999999998</v>
      </c>
      <c r="LV44" s="18" cm="1">
        <f t="array" aca="1" ref="LV44" ca="1">INDEX(LV$32:LV$40,$C44)-INDEX(LV$32:LV$40,$C45)</f>
        <v>-274.91699999999997</v>
      </c>
      <c r="LW44" s="18" cm="1">
        <f t="array" aca="1" ref="LW44" ca="1">INDEX(LW$32:LW$40,$C44)-INDEX(LW$32:LW$40,$C45)</f>
        <v>-267.83100000000002</v>
      </c>
      <c r="LX44" s="18" cm="1">
        <f t="array" aca="1" ref="LX44" ca="1">INDEX(LX$32:LX$40,$C44)-INDEX(LX$32:LX$40,$C45)</f>
        <v>-267.82</v>
      </c>
      <c r="LY44" s="18" cm="1">
        <f t="array" aca="1" ref="LY44" ca="1">INDEX(LY$32:LY$40,$C44)-INDEX(LY$32:LY$40,$C45)</f>
        <v>-253.916</v>
      </c>
      <c r="LZ44" s="18" cm="1">
        <f t="array" aca="1" ref="LZ44" ca="1">INDEX(LZ$32:LZ$40,$C44)-INDEX(LZ$32:LZ$40,$C45)</f>
        <v>-260.303</v>
      </c>
      <c r="MA44" s="18" cm="1">
        <f t="array" aca="1" ref="MA44" ca="1">INDEX(MA$32:MA$40,$C44)-INDEX(MA$32:MA$40,$C45)</f>
        <v>-262.84199999999998</v>
      </c>
      <c r="MB44" s="18" cm="1">
        <f t="array" aca="1" ref="MB44" ca="1">INDEX(MB$32:MB$40,$C44)-INDEX(MB$32:MB$40,$C45)</f>
        <v>-260.25</v>
      </c>
      <c r="MC44" s="18" cm="1">
        <f t="array" aca="1" ref="MC44" ca="1">INDEX(MC$32:MC$40,$C44)-INDEX(MC$32:MC$40,$C45)</f>
        <v>-270.19299999999998</v>
      </c>
      <c r="MD44" s="18" cm="1">
        <f t="array" aca="1" ref="MD44" ca="1">INDEX(MD$32:MD$40,$C44)-INDEX(MD$32:MD$40,$C45)</f>
        <v>-278.60599999999999</v>
      </c>
      <c r="ME44" s="18" cm="1">
        <f t="array" aca="1" ref="ME44" ca="1">INDEX(ME$32:ME$40,$C44)-INDEX(ME$32:ME$40,$C45)</f>
        <v>-291.39100000000002</v>
      </c>
      <c r="MF44" s="18" cm="1">
        <f t="array" aca="1" ref="MF44" ca="1">INDEX(MF$32:MF$40,$C44)-INDEX(MF$32:MF$40,$C45)</f>
        <v>-307.62599999999998</v>
      </c>
      <c r="MG44" s="18" cm="1">
        <f t="array" aca="1" ref="MG44" ca="1">INDEX(MG$32:MG$40,$C44)-INDEX(MG$32:MG$40,$C45)</f>
        <v>-303.22399999999999</v>
      </c>
      <c r="MH44" s="18" cm="1">
        <f t="array" aca="1" ref="MH44" ca="1">INDEX(MH$32:MH$40,$C44)-INDEX(MH$32:MH$40,$C45)</f>
        <v>-297.00700000000001</v>
      </c>
      <c r="MI44" s="18" cm="1">
        <f t="array" aca="1" ref="MI44" ca="1">INDEX(MI$32:MI$40,$C44)-INDEX(MI$32:MI$40,$C45)</f>
        <v>-278.99900000000002</v>
      </c>
      <c r="MJ44" s="18" cm="1">
        <f t="array" aca="1" ref="MJ44" ca="1">INDEX(MJ$32:MJ$40,$C44)-INDEX(MJ$32:MJ$40,$C45)</f>
        <v>-277.33300000000003</v>
      </c>
      <c r="MK44" s="18" cm="1">
        <f t="array" aca="1" ref="MK44" ca="1">INDEX(MK$32:MK$40,$C44)-INDEX(MK$32:MK$40,$C45)</f>
        <v>-272.15300000000002</v>
      </c>
      <c r="ML44" s="18" cm="1">
        <f t="array" aca="1" ref="ML44" ca="1">INDEX(ML$32:ML$40,$C44)-INDEX(ML$32:ML$40,$C45)</f>
        <v>-249.244</v>
      </c>
      <c r="MM44" s="18" cm="1">
        <f t="array" aca="1" ref="MM44" ca="1">INDEX(MM$32:MM$40,$C44)-INDEX(MM$32:MM$40,$C45)</f>
        <v>-246.80600000000001</v>
      </c>
      <c r="MN44" s="18" cm="1">
        <f t="array" aca="1" ref="MN44" ca="1">INDEX(MN$32:MN$40,$C44)-INDEX(MN$32:MN$40,$C45)</f>
        <v>-260.29599999999999</v>
      </c>
      <c r="MO44" s="18" cm="1">
        <f t="array" aca="1" ref="MO44" ca="1">INDEX(MO$32:MO$40,$C44)-INDEX(MO$32:MO$40,$C45)</f>
        <v>-278.27999999999997</v>
      </c>
      <c r="MP44" s="18" cm="1">
        <f t="array" aca="1" ref="MP44" ca="1">INDEX(MP$32:MP$40,$C44)-INDEX(MP$32:MP$40,$C45)</f>
        <v>-291.77199999999999</v>
      </c>
      <c r="MQ44" s="18" cm="1">
        <f t="array" aca="1" ref="MQ44" ca="1">INDEX(MQ$32:MQ$40,$C44)-INDEX(MQ$32:MQ$40,$C45)</f>
        <v>-283.52</v>
      </c>
      <c r="MR44" s="18" cm="1">
        <f t="array" aca="1" ref="MR44" ca="1">INDEX(MR$32:MR$40,$C44)-INDEX(MR$32:MR$40,$C45)</f>
        <v>-276.20800000000003</v>
      </c>
      <c r="MS44" s="18" cm="1">
        <f t="array" aca="1" ref="MS44" ca="1">INDEX(MS$32:MS$40,$C44)-INDEX(MS$32:MS$40,$C45)</f>
        <v>-273.78800000000001</v>
      </c>
      <c r="MT44" s="18" cm="1">
        <f t="array" aca="1" ref="MT44" ca="1">INDEX(MT$32:MT$40,$C44)-INDEX(MT$32:MT$40,$C45)</f>
        <v>-279.15800000000002</v>
      </c>
      <c r="MU44" s="18" cm="1">
        <f t="array" aca="1" ref="MU44" ca="1">INDEX(MU$32:MU$40,$C44)-INDEX(MU$32:MU$40,$C45)</f>
        <v>-287.63900000000001</v>
      </c>
      <c r="MV44" s="18" cm="1">
        <f t="array" aca="1" ref="MV44" ca="1">INDEX(MV$32:MV$40,$C44)-INDEX(MV$32:MV$40,$C45)</f>
        <v>-282.029</v>
      </c>
      <c r="MW44" s="18" cm="1">
        <f t="array" aca="1" ref="MW44" ca="1">INDEX(MW$32:MW$40,$C44)-INDEX(MW$32:MW$40,$C45)</f>
        <v>-279.55900000000003</v>
      </c>
      <c r="MX44" s="18" cm="1">
        <f t="array" aca="1" ref="MX44" ca="1">INDEX(MX$32:MX$40,$C44)-INDEX(MX$32:MX$40,$C45)</f>
        <v>-279.26900000000001</v>
      </c>
      <c r="MY44" s="18" cm="1">
        <f t="array" aca="1" ref="MY44" ca="1">INDEX(MY$32:MY$40,$C44)-INDEX(MY$32:MY$40,$C45)</f>
        <v>-298.77800000000002</v>
      </c>
      <c r="MZ44" s="18" cm="1">
        <f t="array" aca="1" ref="MZ44" ca="1">INDEX(MZ$32:MZ$40,$C44)-INDEX(MZ$32:MZ$40,$C45)</f>
        <v>-302.27</v>
      </c>
      <c r="NA44" s="18" cm="1">
        <f t="array" aca="1" ref="NA44" ca="1">INDEX(NA$32:NA$40,$C44)-INDEX(NA$32:NA$40,$C45)</f>
        <v>-290.75200000000001</v>
      </c>
      <c r="NB44" s="18" cm="1">
        <f t="array" aca="1" ref="NB44" ca="1">INDEX(NB$32:NB$40,$C44)-INDEX(NB$32:NB$40,$C45)</f>
        <v>-266.28699999999998</v>
      </c>
      <c r="NC44" s="18" cm="1">
        <f t="array" aca="1" ref="NC44" ca="1">INDEX(NC$32:NC$40,$C44)-INDEX(NC$32:NC$40,$C45)</f>
        <v>-272.91199999999998</v>
      </c>
      <c r="ND44" s="18" cm="1">
        <f t="array" aca="1" ref="ND44" ca="1">INDEX(ND$32:ND$40,$C44)-INDEX(ND$32:ND$40,$C45)</f>
        <v>-288.952</v>
      </c>
      <c r="NE44" s="18" cm="1">
        <f t="array" aca="1" ref="NE44" ca="1">INDEX(NE$32:NE$40,$C44)-INDEX(NE$32:NE$40,$C45)</f>
        <v>-292.31200000000001</v>
      </c>
      <c r="NF44" s="18" cm="1">
        <f t="array" aca="1" ref="NF44" ca="1">INDEX(NF$32:NF$40,$C44)-INDEX(NF$32:NF$40,$C45)</f>
        <v>-295.24200000000002</v>
      </c>
      <c r="NG44" s="18" cm="1">
        <f t="array" aca="1" ref="NG44" ca="1">INDEX(NG$32:NG$40,$C44)-INDEX(NG$32:NG$40,$C45)</f>
        <v>-317.23200000000003</v>
      </c>
      <c r="NH44" s="18" cm="1">
        <f t="array" aca="1" ref="NH44" ca="1">INDEX(NH$32:NH$40,$C44)-INDEX(NH$32:NH$40,$C45)</f>
        <v>-322.54500000000002</v>
      </c>
      <c r="NI44" s="18" cm="1">
        <f t="array" aca="1" ref="NI44" ca="1">INDEX(NI$32:NI$40,$C44)-INDEX(NI$32:NI$40,$C45)</f>
        <v>-322.71800000000002</v>
      </c>
      <c r="NJ44" s="18" cm="1">
        <f t="array" aca="1" ref="NJ44" ca="1">INDEX(NJ$32:NJ$40,$C44)-INDEX(NJ$32:NJ$40,$C45)</f>
        <v>-323.00200000000001</v>
      </c>
      <c r="NK44" s="18" cm="1">
        <f t="array" aca="1" ref="NK44" ca="1">INDEX(NK$32:NK$40,$C44)-INDEX(NK$32:NK$40,$C45)</f>
        <v>-329.71699999999998</v>
      </c>
      <c r="NL44" s="18" cm="1">
        <f t="array" aca="1" ref="NL44" ca="1">INDEX(NL$32:NL$40,$C44)-INDEX(NL$32:NL$40,$C45)</f>
        <v>-328.21899999999999</v>
      </c>
      <c r="NM44" s="18" cm="1">
        <f t="array" aca="1" ref="NM44" ca="1">INDEX(NM$32:NM$40,$C44)-INDEX(NM$32:NM$40,$C45)</f>
        <v>-324.07499999999999</v>
      </c>
      <c r="NN44" s="18" cm="1">
        <f t="array" aca="1" ref="NN44" ca="1">INDEX(NN$32:NN$40,$C44)-INDEX(NN$32:NN$40,$C45)</f>
        <v>-312.32299999999998</v>
      </c>
      <c r="NO44" s="18" cm="1">
        <f t="array" aca="1" ref="NO44" ca="1">INDEX(NO$32:NO$40,$C44)-INDEX(NO$32:NO$40,$C45)</f>
        <v>-313.053</v>
      </c>
      <c r="NP44" s="18" cm="1">
        <f t="array" aca="1" ref="NP44" ca="1">INDEX(NP$32:NP$40,$C44)-INDEX(NP$32:NP$40,$C45)</f>
        <v>-329.45499999999998</v>
      </c>
      <c r="NQ44" s="18" cm="1">
        <f t="array" aca="1" ref="NQ44" ca="1">INDEX(NQ$32:NQ$40,$C44)-INDEX(NQ$32:NQ$40,$C45)</f>
        <v>-323.83</v>
      </c>
      <c r="NR44" s="18" cm="1">
        <f t="array" aca="1" ref="NR44" ca="1">INDEX(NR$32:NR$40,$C44)-INDEX(NR$32:NR$40,$C45)</f>
        <v>-333.58800000000002</v>
      </c>
      <c r="NS44" s="18" cm="1">
        <f t="array" aca="1" ref="NS44" ca="1">INDEX(NS$32:NS$40,$C44)-INDEX(NS$32:NS$40,$C45)</f>
        <v>-333.38</v>
      </c>
      <c r="NT44" s="18" cm="1">
        <f t="array" aca="1" ref="NT44" ca="1">INDEX(NT$32:NT$40,$C44)-INDEX(NT$32:NT$40,$C45)</f>
        <v>-324.74</v>
      </c>
      <c r="NU44" s="18" cm="1">
        <f t="array" aca="1" ref="NU44" ca="1">INDEX(NU$32:NU$40,$C44)-INDEX(NU$32:NU$40,$C45)</f>
        <v>-333.24099999999999</v>
      </c>
      <c r="NV44" s="18" cm="1">
        <f t="array" aca="1" ref="NV44" ca="1">INDEX(NV$32:NV$40,$C44)-INDEX(NV$32:NV$40,$C45)</f>
        <v>-329.654</v>
      </c>
      <c r="NW44" s="18" cm="1">
        <f t="array" aca="1" ref="NW44" ca="1">INDEX(NW$32:NW$40,$C44)-INDEX(NW$32:NW$40,$C45)</f>
        <v>-352.87099999999998</v>
      </c>
      <c r="NX44" s="18" cm="1">
        <f t="array" aca="1" ref="NX44" ca="1">INDEX(NX$32:NX$40,$C44)-INDEX(NX$32:NX$40,$C45)</f>
        <v>-370.43700000000001</v>
      </c>
      <c r="NY44" s="18" cm="1">
        <f t="array" aca="1" ref="NY44" ca="1">INDEX(NY$32:NY$40,$C44)-INDEX(NY$32:NY$40,$C45)</f>
        <v>-382.416</v>
      </c>
      <c r="NZ44" s="18" cm="1">
        <f t="array" aca="1" ref="NZ44" ca="1">INDEX(NZ$32:NZ$40,$C44)-INDEX(NZ$32:NZ$40,$C45)</f>
        <v>-382.93200000000002</v>
      </c>
      <c r="OA44" s="18" cm="1">
        <f t="array" aca="1" ref="OA44" ca="1">INDEX(OA$32:OA$40,$C44)-INDEX(OA$32:OA$40,$C45)</f>
        <v>-359.11700000000002</v>
      </c>
      <c r="OB44" s="18" cm="1">
        <f t="array" aca="1" ref="OB44" ca="1">INDEX(OB$32:OB$40,$C44)-INDEX(OB$32:OB$40,$C45)</f>
        <v>-347.82100000000003</v>
      </c>
      <c r="OC44" s="18" cm="1">
        <f t="array" aca="1" ref="OC44" ca="1">INDEX(OC$32:OC$40,$C44)-INDEX(OC$32:OC$40,$C45)</f>
        <v>-347.298</v>
      </c>
      <c r="OD44" s="18" cm="1">
        <f t="array" aca="1" ref="OD44" ca="1">INDEX(OD$32:OD$40,$C44)-INDEX(OD$32:OD$40,$C45)</f>
        <v>-347.75400000000002</v>
      </c>
      <c r="OE44" s="18" cm="1">
        <f t="array" aca="1" ref="OE44" ca="1">INDEX(OE$32:OE$40,$C44)-INDEX(OE$32:OE$40,$C45)</f>
        <v>-345.21300000000002</v>
      </c>
      <c r="OF44" s="18" cm="1">
        <f t="array" aca="1" ref="OF44" ca="1">INDEX(OF$32:OF$40,$C44)-INDEX(OF$32:OF$40,$C45)</f>
        <v>-342.42200000000003</v>
      </c>
      <c r="OG44" s="18" cm="1">
        <f t="array" aca="1" ref="OG44" ca="1">INDEX(OG$32:OG$40,$C44)-INDEX(OG$32:OG$40,$C45)</f>
        <v>-340.209</v>
      </c>
      <c r="OH44" s="18" cm="1">
        <f t="array" aca="1" ref="OH44" ca="1">INDEX(OH$32:OH$40,$C44)-INDEX(OH$32:OH$40,$C45)</f>
        <v>-338.74400000000003</v>
      </c>
      <c r="OI44" s="18" cm="1">
        <f t="array" aca="1" ref="OI44" ca="1">INDEX(OI$32:OI$40,$C44)-INDEX(OI$32:OI$40,$C45)</f>
        <v>-338.14800000000002</v>
      </c>
      <c r="OJ44" s="18" cm="1">
        <f t="array" aca="1" ref="OJ44" ca="1">INDEX(OJ$32:OJ$40,$C44)-INDEX(OJ$32:OJ$40,$C45)</f>
        <v>-333.61799999999999</v>
      </c>
      <c r="OK44" s="18" cm="1">
        <f t="array" aca="1" ref="OK44" ca="1">INDEX(OK$32:OK$40,$C44)-INDEX(OK$32:OK$40,$C45)</f>
        <v>-334.185</v>
      </c>
      <c r="OL44" s="18" cm="1">
        <f t="array" aca="1" ref="OL44" ca="1">INDEX(OL$32:OL$40,$C44)-INDEX(OL$32:OL$40,$C45)</f>
        <v>-332.822</v>
      </c>
      <c r="OM44" s="18" cm="1">
        <f t="array" aca="1" ref="OM44" ca="1">INDEX(OM$32:OM$40,$C44)-INDEX(OM$32:OM$40,$C45)</f>
        <v>-350.517</v>
      </c>
      <c r="ON44" s="18" cm="1">
        <f t="array" aca="1" ref="ON44" ca="1">INDEX(ON$32:ON$40,$C44)-INDEX(ON$32:ON$40,$C45)</f>
        <v>-375.74799999999999</v>
      </c>
      <c r="OO44" s="18" cm="1">
        <f t="array" aca="1" ref="OO44" ca="1">INDEX(OO$32:OO$40,$C44)-INDEX(OO$32:OO$40,$C45)</f>
        <v>-382.12099999999998</v>
      </c>
      <c r="OP44" s="18" cm="1">
        <f t="array" aca="1" ref="OP44" ca="1">INDEX(OP$32:OP$40,$C44)-INDEX(OP$32:OP$40,$C45)</f>
        <v>-378.60899999999998</v>
      </c>
      <c r="OQ44" s="18" cm="1">
        <f t="array" aca="1" ref="OQ44" ca="1">INDEX(OQ$32:OQ$40,$C44)-INDEX(OQ$32:OQ$40,$C45)</f>
        <v>-381.72800000000001</v>
      </c>
      <c r="OR44" s="18" cm="1">
        <f t="array" aca="1" ref="OR44" ca="1">INDEX(OR$32:OR$40,$C44)-INDEX(OR$32:OR$40,$C45)</f>
        <v>-372.48500000000001</v>
      </c>
      <c r="OS44" s="18" cm="1">
        <f t="array" aca="1" ref="OS44" ca="1">INDEX(OS$32:OS$40,$C44)-INDEX(OS$32:OS$40,$C45)</f>
        <v>-359.84800000000001</v>
      </c>
      <c r="OT44" s="18" cm="1">
        <f t="array" aca="1" ref="OT44" ca="1">INDEX(OT$32:OT$40,$C44)-INDEX(OT$32:OT$40,$C45)</f>
        <v>-347.01499999999999</v>
      </c>
      <c r="OU44" s="18" cm="1">
        <f t="array" aca="1" ref="OU44" ca="1">INDEX(OU$32:OU$40,$C44)-INDEX(OU$32:OU$40,$C45)</f>
        <v>-358.99700000000001</v>
      </c>
      <c r="OV44" s="18" cm="1">
        <f t="array" aca="1" ref="OV44" ca="1">INDEX(OV$32:OV$40,$C44)-INDEX(OV$32:OV$40,$C45)</f>
        <v>-340.15300000000002</v>
      </c>
      <c r="OW44" s="18" cm="1">
        <f t="array" aca="1" ref="OW44" ca="1">INDEX(OW$32:OW$40,$C44)-INDEX(OW$32:OW$40,$C45)</f>
        <v>-326.91399999999999</v>
      </c>
      <c r="OX44" s="18" cm="1">
        <f t="array" aca="1" ref="OX44" ca="1">INDEX(OX$32:OX$40,$C44)-INDEX(OX$32:OX$40,$C45)</f>
        <v>-323.33499999999998</v>
      </c>
      <c r="OY44" s="18" cm="1">
        <f t="array" aca="1" ref="OY44" ca="1">INDEX(OY$32:OY$40,$C44)-INDEX(OY$32:OY$40,$C45)</f>
        <v>-314.84699999999998</v>
      </c>
      <c r="OZ44" s="18" cm="1">
        <f t="array" aca="1" ref="OZ44" ca="1">INDEX(OZ$32:OZ$40,$C44)-INDEX(OZ$32:OZ$40,$C45)</f>
        <v>-330.96199999999999</v>
      </c>
      <c r="PA44" s="18" cm="1">
        <f t="array" aca="1" ref="PA44" ca="1">INDEX(PA$32:PA$40,$C44)-INDEX(PA$32:PA$40,$C45)</f>
        <v>-340.48500000000001</v>
      </c>
      <c r="PB44" s="18" cm="1">
        <f t="array" aca="1" ref="PB44" ca="1">INDEX(PB$32:PB$40,$C44)-INDEX(PB$32:PB$40,$C45)</f>
        <v>-341.47899999999998</v>
      </c>
      <c r="PC44" s="18" cm="1">
        <f t="array" aca="1" ref="PC44" ca="1">INDEX(PC$32:PC$40,$C44)-INDEX(PC$32:PC$40,$C45)</f>
        <v>-363.25900000000001</v>
      </c>
      <c r="PD44" s="18" cm="1">
        <f t="array" aca="1" ref="PD44" ca="1">INDEX(PD$32:PD$40,$C44)-INDEX(PD$32:PD$40,$C45)</f>
        <v>-343.02600000000001</v>
      </c>
      <c r="PE44" s="18" cm="1">
        <f t="array" aca="1" ref="PE44" ca="1">INDEX(PE$32:PE$40,$C44)-INDEX(PE$32:PE$40,$C45)</f>
        <v>-333.70100000000002</v>
      </c>
      <c r="PF44" s="18" cm="1">
        <f t="array" aca="1" ref="PF44" ca="1">INDEX(PF$32:PF$40,$C44)-INDEX(PF$32:PF$40,$C45)</f>
        <v>-324.30900000000003</v>
      </c>
      <c r="PG44" s="18" cm="1">
        <f t="array" aca="1" ref="PG44" ca="1">INDEX(PG$32:PG$40,$C44)-INDEX(PG$32:PG$40,$C45)</f>
        <v>-305.67200000000003</v>
      </c>
      <c r="PH44" s="18" cm="1">
        <f t="array" aca="1" ref="PH44" ca="1">INDEX(PH$32:PH$40,$C44)-INDEX(PH$32:PH$40,$C45)</f>
        <v>-293.221</v>
      </c>
      <c r="PI44" s="18" cm="1">
        <f t="array" aca="1" ref="PI44" ca="1">INDEX(PI$32:PI$40,$C44)-INDEX(PI$32:PI$40,$C45)</f>
        <v>-286.97699999999998</v>
      </c>
      <c r="PJ44" s="18" cm="1">
        <f t="array" aca="1" ref="PJ44" ca="1">INDEX(PJ$32:PJ$40,$C44)-INDEX(PJ$32:PJ$40,$C45)</f>
        <v>-276.447</v>
      </c>
      <c r="PK44" s="18" cm="1">
        <f t="array" aca="1" ref="PK44" ca="1">INDEX(PK$32:PK$40,$C44)-INDEX(PK$32:PK$40,$C45)</f>
        <v>-258.32600000000002</v>
      </c>
      <c r="PL44" s="18" cm="1">
        <f t="array" aca="1" ref="PL44" ca="1">INDEX(PL$32:PL$40,$C44)-INDEX(PL$32:PL$40,$C45)</f>
        <v>-256.73200000000003</v>
      </c>
      <c r="PM44" s="18" cm="1">
        <f t="array" aca="1" ref="PM44" ca="1">INDEX(PM$32:PM$40,$C44)-INDEX(PM$32:PM$40,$C45)</f>
        <v>-270.255</v>
      </c>
      <c r="PN44" s="18" cm="1">
        <f t="array" aca="1" ref="PN44" ca="1">INDEX(PN$32:PN$40,$C44)-INDEX(PN$32:PN$40,$C45)</f>
        <v>-271.51799999999997</v>
      </c>
      <c r="PO44" s="18" cm="1">
        <f t="array" aca="1" ref="PO44" ca="1">INDEX(PO$32:PO$40,$C44)-INDEX(PO$32:PO$40,$C45)</f>
        <v>-270.39800000000002</v>
      </c>
      <c r="PP44" s="18" cm="1">
        <f t="array" aca="1" ref="PP44" ca="1">INDEX(PP$32:PP$40,$C44)-INDEX(PP$32:PP$40,$C45)</f>
        <v>-277.435</v>
      </c>
      <c r="PQ44" s="18" cm="1">
        <f t="array" aca="1" ref="PQ44" ca="1">INDEX(PQ$32:PQ$40,$C44)-INDEX(PQ$32:PQ$40,$C45)</f>
        <v>-296.83199999999999</v>
      </c>
      <c r="PR44" s="18" cm="1">
        <f t="array" aca="1" ref="PR44" ca="1">INDEX(PR$32:PR$40,$C44)-INDEX(PR$32:PR$40,$C45)</f>
        <v>-308.55700000000002</v>
      </c>
      <c r="PS44" s="18" cm="1">
        <f t="array" aca="1" ref="PS44" ca="1">INDEX(PS$32:PS$40,$C44)-INDEX(PS$32:PS$40,$C45)</f>
        <v>-310.66800000000001</v>
      </c>
      <c r="PT44" s="18" cm="1">
        <f t="array" aca="1" ref="PT44" ca="1">INDEX(PT$32:PT$40,$C44)-INDEX(PT$32:PT$40,$C45)</f>
        <v>-315.73099999999999</v>
      </c>
      <c r="PU44" s="18" cm="1">
        <f t="array" aca="1" ref="PU44" ca="1">INDEX(PU$32:PU$40,$C44)-INDEX(PU$32:PU$40,$C45)</f>
        <v>-299.21699999999998</v>
      </c>
      <c r="PV44" s="18" cm="1">
        <f t="array" aca="1" ref="PV44" ca="1">INDEX(PV$32:PV$40,$C44)-INDEX(PV$32:PV$40,$C45)</f>
        <v>-299.24900000000002</v>
      </c>
      <c r="PW44" s="18" cm="1">
        <f t="array" aca="1" ref="PW44" ca="1">INDEX(PW$32:PW$40,$C44)-INDEX(PW$32:PW$40,$C45)</f>
        <v>-297.036</v>
      </c>
      <c r="PX44" s="18" cm="1">
        <f t="array" aca="1" ref="PX44" ca="1">INDEX(PX$32:PX$40,$C44)-INDEX(PX$32:PX$40,$C45)</f>
        <v>-292.31799999999998</v>
      </c>
      <c r="PY44" s="18" cm="1">
        <f t="array" aca="1" ref="PY44" ca="1">INDEX(PY$32:PY$40,$C44)-INDEX(PY$32:PY$40,$C45)</f>
        <v>-298.23500000000001</v>
      </c>
      <c r="PZ44" s="18" cm="1">
        <f t="array" aca="1" ref="PZ44" ca="1">INDEX(PZ$32:PZ$40,$C44)-INDEX(PZ$32:PZ$40,$C45)</f>
        <v>-291.47399999999999</v>
      </c>
      <c r="QA44" s="18" cm="1">
        <f t="array" aca="1" ref="QA44" ca="1">INDEX(QA$32:QA$40,$C44)-INDEX(QA$32:QA$40,$C45)</f>
        <v>-285.20400000000001</v>
      </c>
      <c r="QB44" s="18" cm="1">
        <f t="array" aca="1" ref="QB44" ca="1">INDEX(QB$32:QB$40,$C44)-INDEX(QB$32:QB$40,$C45)</f>
        <v>-294.63499999999999</v>
      </c>
      <c r="QC44" s="18" cm="1">
        <f t="array" aca="1" ref="QC44" ca="1">INDEX(QC$32:QC$40,$C44)-INDEX(QC$32:QC$40,$C45)</f>
        <v>-297.685</v>
      </c>
      <c r="QD44" s="18" cm="1">
        <f t="array" aca="1" ref="QD44" ca="1">INDEX(QD$32:QD$40,$C44)-INDEX(QD$32:QD$40,$C45)</f>
        <v>-299.26100000000002</v>
      </c>
      <c r="QE44" s="18" cm="1">
        <f t="array" aca="1" ref="QE44" ca="1">INDEX(QE$32:QE$40,$C44)-INDEX(QE$32:QE$40,$C45)</f>
        <v>-299.98599999999999</v>
      </c>
      <c r="QF44" s="18" cm="1">
        <f t="array" aca="1" ref="QF44" ca="1">INDEX(QF$32:QF$40,$C44)-INDEX(QF$32:QF$40,$C45)</f>
        <v>-285.99599999999998</v>
      </c>
      <c r="QG44" s="18" cm="1">
        <f t="array" aca="1" ref="QG44" ca="1">INDEX(QG$32:QG$40,$C44)-INDEX(QG$32:QG$40,$C45)</f>
        <v>-285.62299999999999</v>
      </c>
      <c r="QH44" s="18" cm="1">
        <f t="array" aca="1" ref="QH44" ca="1">INDEX(QH$32:QH$40,$C44)-INDEX(QH$32:QH$40,$C45)</f>
        <v>-286.95499999999998</v>
      </c>
      <c r="QI44" s="18" cm="1">
        <f t="array" aca="1" ref="QI44" ca="1">INDEX(QI$32:QI$40,$C44)-INDEX(QI$32:QI$40,$C45)</f>
        <v>-274.98500000000001</v>
      </c>
      <c r="QJ44" s="18" cm="1">
        <f t="array" aca="1" ref="QJ44" ca="1">INDEX(QJ$32:QJ$40,$C44)-INDEX(QJ$32:QJ$40,$C45)</f>
        <v>-268.91699999999997</v>
      </c>
      <c r="QK44" s="18" cm="1">
        <f t="array" aca="1" ref="QK44" ca="1">INDEX(QK$32:QK$40,$C44)-INDEX(QK$32:QK$40,$C45)</f>
        <v>-270.524</v>
      </c>
      <c r="QL44" s="18" cm="1">
        <f t="array" aca="1" ref="QL44" ca="1">INDEX(QL$32:QL$40,$C44)-INDEX(QL$32:QL$40,$C45)</f>
        <v>-278.38200000000001</v>
      </c>
      <c r="QM44" s="18" cm="1">
        <f t="array" aca="1" ref="QM44" ca="1">INDEX(QM$32:QM$40,$C44)-INDEX(QM$32:QM$40,$C45)</f>
        <v>-276.94400000000002</v>
      </c>
      <c r="QN44" s="18" cm="1">
        <f t="array" aca="1" ref="QN44" ca="1">INDEX(QN$32:QN$40,$C44)-INDEX(QN$32:QN$40,$C45)</f>
        <v>-283.19400000000002</v>
      </c>
      <c r="QO44" s="18" cm="1">
        <f t="array" aca="1" ref="QO44" ca="1">INDEX(QO$32:QO$40,$C44)-INDEX(QO$32:QO$40,$C45)</f>
        <v>-273.66899999999998</v>
      </c>
      <c r="QP44" s="18" cm="1">
        <f t="array" aca="1" ref="QP44" ca="1">INDEX(QP$32:QP$40,$C44)-INDEX(QP$32:QP$40,$C45)</f>
        <v>-273.15800000000002</v>
      </c>
      <c r="QQ44" s="18" cm="1">
        <f t="array" aca="1" ref="QQ44" ca="1">INDEX(QQ$32:QQ$40,$C44)-INDEX(QQ$32:QQ$40,$C45)</f>
        <v>-307.197</v>
      </c>
      <c r="QR44" s="18" cm="1">
        <f t="array" aca="1" ref="QR44" ca="1">INDEX(QR$32:QR$40,$C44)-INDEX(QR$32:QR$40,$C45)</f>
        <v>-307.44900000000001</v>
      </c>
      <c r="QS44" s="18" cm="1">
        <f t="array" aca="1" ref="QS44" ca="1">INDEX(QS$32:QS$40,$C44)-INDEX(QS$32:QS$40,$C45)</f>
        <v>-302.25799999999998</v>
      </c>
      <c r="QT44" s="18" cm="1">
        <f t="array" aca="1" ref="QT44" ca="1">INDEX(QT$32:QT$40,$C44)-INDEX(QT$32:QT$40,$C45)</f>
        <v>-303.755</v>
      </c>
      <c r="QU44" s="18" cm="1">
        <f t="array" aca="1" ref="QU44" ca="1">INDEX(QU$32:QU$40,$C44)-INDEX(QU$32:QU$40,$C45)</f>
        <v>-305.44099999999997</v>
      </c>
      <c r="QV44" s="18" cm="1">
        <f t="array" aca="1" ref="QV44" ca="1">INDEX(QV$32:QV$40,$C44)-INDEX(QV$32:QV$40,$C45)</f>
        <v>-307.584</v>
      </c>
      <c r="QW44" s="18" cm="1">
        <f t="array" aca="1" ref="QW44" ca="1">INDEX(QW$32:QW$40,$C44)-INDEX(QW$32:QW$40,$C45)</f>
        <v>-311.18299999999999</v>
      </c>
      <c r="QX44" s="18" cm="1">
        <f t="array" aca="1" ref="QX44" ca="1">INDEX(QX$32:QX$40,$C44)-INDEX(QX$32:QX$40,$C45)</f>
        <v>-315.529</v>
      </c>
      <c r="QY44" s="18" cm="1">
        <f t="array" aca="1" ref="QY44" ca="1">INDEX(QY$32:QY$40,$C44)-INDEX(QY$32:QY$40,$C45)</f>
        <v>-319.43200000000002</v>
      </c>
      <c r="QZ44" s="18" cm="1">
        <f t="array" aca="1" ref="QZ44" ca="1">INDEX(QZ$32:QZ$40,$C44)-INDEX(QZ$32:QZ$40,$C45)</f>
        <v>-320.42099999999999</v>
      </c>
      <c r="RA44" s="18" cm="1">
        <f t="array" aca="1" ref="RA44" ca="1">INDEX(RA$32:RA$40,$C44)-INDEX(RA$32:RA$40,$C45)</f>
        <v>-315.55200000000002</v>
      </c>
      <c r="RB44" s="18" cm="1">
        <f t="array" aca="1" ref="RB44" ca="1">INDEX(RB$32:RB$40,$C44)-INDEX(RB$32:RB$40,$C45)</f>
        <v>-319.31299999999999</v>
      </c>
      <c r="RC44" s="18" cm="1">
        <f t="array" aca="1" ref="RC44" ca="1">INDEX(RC$32:RC$40,$C44)-INDEX(RC$32:RC$40,$C45)</f>
        <v>-329.55900000000003</v>
      </c>
      <c r="RD44" s="18" cm="1">
        <f t="array" aca="1" ref="RD44" ca="1">INDEX(RD$32:RD$40,$C44)-INDEX(RD$32:RD$40,$C45)</f>
        <v>-336.47</v>
      </c>
      <c r="RE44" s="18" cm="1">
        <f t="array" aca="1" ref="RE44" ca="1">INDEX(RE$32:RE$40,$C44)-INDEX(RE$32:RE$40,$C45)</f>
        <v>-340.42200000000003</v>
      </c>
      <c r="RF44" s="18" cm="1">
        <f t="array" aca="1" ref="RF44" ca="1">INDEX(RF$32:RF$40,$C44)-INDEX(RF$32:RF$40,$C45)</f>
        <v>-339.89499999999998</v>
      </c>
      <c r="RG44" s="18" cm="1">
        <f t="array" aca="1" ref="RG44" ca="1">INDEX(RG$32:RG$40,$C44)-INDEX(RG$32:RG$40,$C45)</f>
        <v>-332.46499999999997</v>
      </c>
      <c r="RH44" s="18" cm="1">
        <f t="array" aca="1" ref="RH44" ca="1">INDEX(RH$32:RH$40,$C44)-INDEX(RH$32:RH$40,$C45)</f>
        <v>-321.541</v>
      </c>
      <c r="RI44" s="18" cm="1">
        <f t="array" aca="1" ref="RI44" ca="1">INDEX(RI$32:RI$40,$C44)-INDEX(RI$32:RI$40,$C45)</f>
        <v>-306.76900000000001</v>
      </c>
      <c r="RJ44" s="18" cm="1">
        <f t="array" aca="1" ref="RJ44" ca="1">INDEX(RJ$32:RJ$40,$C44)-INDEX(RJ$32:RJ$40,$C45)</f>
        <v>-300.62299999999999</v>
      </c>
      <c r="RK44" s="18" cm="1">
        <f t="array" aca="1" ref="RK44" ca="1">INDEX(RK$32:RK$40,$C44)-INDEX(RK$32:RK$40,$C45)</f>
        <v>-298.98899999999998</v>
      </c>
      <c r="RL44" s="18" cm="1">
        <f t="array" aca="1" ref="RL44" ca="1">INDEX(RL$32:RL$40,$C44)-INDEX(RL$32:RL$40,$C45)</f>
        <v>-300.33300000000003</v>
      </c>
      <c r="RM44" s="18" cm="1">
        <f t="array" aca="1" ref="RM44" ca="1">INDEX(RM$32:RM$40,$C44)-INDEX(RM$32:RM$40,$C45)</f>
        <v>-298.56299999999999</v>
      </c>
      <c r="RN44" s="18" cm="1">
        <f t="array" aca="1" ref="RN44" ca="1">INDEX(RN$32:RN$40,$C44)-INDEX(RN$32:RN$40,$C45)</f>
        <v>-296.80500000000001</v>
      </c>
      <c r="RO44" s="18" cm="1">
        <f t="array" aca="1" ref="RO44" ca="1">INDEX(RO$32:RO$40,$C44)-INDEX(RO$32:RO$40,$C45)</f>
        <v>-294.63900000000001</v>
      </c>
      <c r="RP44" s="18" cm="1">
        <f t="array" aca="1" ref="RP44" ca="1">INDEX(RP$32:RP$40,$C44)-INDEX(RP$32:RP$40,$C45)</f>
        <v>-297.12900000000002</v>
      </c>
      <c r="RQ44" s="18" cm="1">
        <f t="array" aca="1" ref="RQ44" ca="1">INDEX(RQ$32:RQ$40,$C44)-INDEX(RQ$32:RQ$40,$C45)</f>
        <v>-310.38299999999998</v>
      </c>
      <c r="RR44" s="18" cm="1">
        <f t="array" aca="1" ref="RR44" ca="1">INDEX(RR$32:RR$40,$C44)-INDEX(RR$32:RR$40,$C45)</f>
        <v>-308.79199999999997</v>
      </c>
      <c r="RS44" s="18" cm="1">
        <f t="array" aca="1" ref="RS44" ca="1">INDEX(RS$32:RS$40,$C44)-INDEX(RS$32:RS$40,$C45)</f>
        <v>-308.91899999999998</v>
      </c>
      <c r="RT44" s="18" cm="1">
        <f t="array" aca="1" ref="RT44" ca="1">INDEX(RT$32:RT$40,$C44)-INDEX(RT$32:RT$40,$C45)</f>
        <v>-304.01299999999998</v>
      </c>
      <c r="RU44" s="18" cm="1">
        <f t="array" aca="1" ref="RU44" ca="1">INDEX(RU$32:RU$40,$C44)-INDEX(RU$32:RU$40,$C45)</f>
        <v>-287.3</v>
      </c>
      <c r="RV44" s="18" cm="1">
        <f t="array" aca="1" ref="RV44" ca="1">INDEX(RV$32:RV$40,$C44)-INDEX(RV$32:RV$40,$C45)</f>
        <v>-288.37099999999998</v>
      </c>
      <c r="RW44" s="18" cm="1">
        <f t="array" aca="1" ref="RW44" ca="1">INDEX(RW$32:RW$40,$C44)-INDEX(RW$32:RW$40,$C45)</f>
        <v>-282.73700000000002</v>
      </c>
      <c r="RX44" s="18" cm="1">
        <f t="array" aca="1" ref="RX44" ca="1">INDEX(RX$32:RX$40,$C44)-INDEX(RX$32:RX$40,$C45)</f>
        <v>-264.339</v>
      </c>
      <c r="RY44" s="18" cm="1">
        <f t="array" aca="1" ref="RY44" ca="1">INDEX(RY$32:RY$40,$C44)-INDEX(RY$32:RY$40,$C45)</f>
        <v>-260.86099999999999</v>
      </c>
      <c r="RZ44" s="18" cm="1">
        <f t="array" aca="1" ref="RZ44" ca="1">INDEX(RZ$32:RZ$40,$C44)-INDEX(RZ$32:RZ$40,$C45)</f>
        <v>-259.66500000000002</v>
      </c>
      <c r="SA44" s="18" cm="1">
        <f t="array" aca="1" ref="SA44" ca="1">INDEX(SA$32:SA$40,$C44)-INDEX(SA$32:SA$40,$C45)</f>
        <v>-263.25299999999999</v>
      </c>
      <c r="SB44" s="18" cm="1">
        <f t="array" aca="1" ref="SB44" ca="1">INDEX(SB$32:SB$40,$C44)-INDEX(SB$32:SB$40,$C45)</f>
        <v>-263.43299999999999</v>
      </c>
      <c r="SC44" s="18" cm="1">
        <f t="array" aca="1" ref="SC44" ca="1">INDEX(SC$32:SC$40,$C44)-INDEX(SC$32:SC$40,$C45)</f>
        <v>-260.23500000000001</v>
      </c>
      <c r="SD44" s="18" cm="1">
        <f t="array" aca="1" ref="SD44" ca="1">INDEX(SD$32:SD$40,$C44)-INDEX(SD$32:SD$40,$C45)</f>
        <v>-254.82400000000001</v>
      </c>
      <c r="SE44" s="18" cm="1">
        <f t="array" aca="1" ref="SE44" ca="1">INDEX(SE$32:SE$40,$C44)-INDEX(SE$32:SE$40,$C45)</f>
        <v>-259.38299999999998</v>
      </c>
      <c r="SF44" s="18" cm="1">
        <f t="array" aca="1" ref="SF44" ca="1">INDEX(SF$32:SF$40,$C44)-INDEX(SF$32:SF$40,$C45)</f>
        <v>-260.69</v>
      </c>
      <c r="SG44" s="18" cm="1">
        <f t="array" aca="1" ref="SG44" ca="1">INDEX(SG$32:SG$40,$C44)-INDEX(SG$32:SG$40,$C45)</f>
        <v>-260.935</v>
      </c>
      <c r="SH44" s="18" cm="1">
        <f t="array" aca="1" ref="SH44" ca="1">INDEX(SH$32:SH$40,$C44)-INDEX(SH$32:SH$40,$C45)</f>
        <v>-264.70100000000002</v>
      </c>
      <c r="SI44" s="18" cm="1">
        <f t="array" aca="1" ref="SI44" ca="1">INDEX(SI$32:SI$40,$C44)-INDEX(SI$32:SI$40,$C45)</f>
        <v>-285.61</v>
      </c>
      <c r="SJ44" s="18" cm="1">
        <f t="array" aca="1" ref="SJ44" ca="1">INDEX(SJ$32:SJ$40,$C44)-INDEX(SJ$32:SJ$40,$C45)</f>
        <v>-288.44400000000002</v>
      </c>
      <c r="SK44" s="18" cm="1">
        <f t="array" aca="1" ref="SK44" ca="1">INDEX(SK$32:SK$40,$C44)-INDEX(SK$32:SK$40,$C45)</f>
        <v>-294.44200000000001</v>
      </c>
      <c r="SL44" s="18" cm="1">
        <f t="array" aca="1" ref="SL44" ca="1">INDEX(SL$32:SL$40,$C44)-INDEX(SL$32:SL$40,$C45)</f>
        <v>-297.64299999999997</v>
      </c>
      <c r="SM44" s="18" cm="1">
        <f t="array" aca="1" ref="SM44" ca="1">INDEX(SM$32:SM$40,$C44)-INDEX(SM$32:SM$40,$C45)</f>
        <v>-294.62900000000002</v>
      </c>
      <c r="SN44" s="18" cm="1">
        <f t="array" aca="1" ref="SN44" ca="1">INDEX(SN$32:SN$40,$C44)-INDEX(SN$32:SN$40,$C45)</f>
        <v>-294.35300000000001</v>
      </c>
      <c r="SO44" s="18" cm="1">
        <f t="array" aca="1" ref="SO44" ca="1">INDEX(SO$32:SO$40,$C44)-INDEX(SO$32:SO$40,$C45)</f>
        <v>-295.27999999999997</v>
      </c>
      <c r="SP44" s="18" cm="1">
        <f t="array" aca="1" ref="SP44" ca="1">INDEX(SP$32:SP$40,$C44)-INDEX(SP$32:SP$40,$C45)</f>
        <v>-295.93900000000002</v>
      </c>
      <c r="SQ44" s="18" cm="1">
        <f t="array" aca="1" ref="SQ44" ca="1">INDEX(SQ$32:SQ$40,$C44)-INDEX(SQ$32:SQ$40,$C45)</f>
        <v>-298.005</v>
      </c>
      <c r="SR44" s="18" cm="1">
        <f t="array" aca="1" ref="SR44" ca="1">INDEX(SR$32:SR$40,$C44)-INDEX(SR$32:SR$40,$C45)</f>
        <v>-299.56</v>
      </c>
      <c r="SS44" s="18" cm="1">
        <f t="array" aca="1" ref="SS44" ca="1">INDEX(SS$32:SS$40,$C44)-INDEX(SS$32:SS$40,$C45)</f>
        <v>-303.83100000000002</v>
      </c>
      <c r="ST44" s="18" cm="1">
        <f t="array" aca="1" ref="ST44" ca="1">INDEX(ST$32:ST$40,$C44)-INDEX(ST$32:ST$40,$C45)</f>
        <v>-298.42599999999999</v>
      </c>
    </row>
    <row r="45" spans="1:515" s="5" customFormat="1" x14ac:dyDescent="0.25">
      <c r="B45" s="11" t="s">
        <v>493</v>
      </c>
      <c r="C45" s="5">
        <f ca="1">_xlfn.XMATCH(B45,$B$32:$B$40)</f>
        <v>1</v>
      </c>
      <c r="F45" s="18"/>
    </row>
    <row r="46" spans="1:515" s="5" customFormat="1" x14ac:dyDescent="0.25"/>
    <row r="48" spans="1:515" ht="11" x14ac:dyDescent="0.3">
      <c r="B48" s="2" t="s">
        <v>150</v>
      </c>
    </row>
    <row r="49" spans="1:511" ht="11" x14ac:dyDescent="0.3">
      <c r="A49" s="5">
        <v>1</v>
      </c>
      <c r="B49" s="33" t="str">
        <f t="shared" ref="B49:B56" ca="1" si="10">B32</f>
        <v>TELEFO 3 3/4 PERP nc-22</v>
      </c>
      <c r="F49" s="18">
        <f t="shared" ref="F49:BQ49" ca="1" si="11">F$32-F32</f>
        <v>0</v>
      </c>
      <c r="G49" s="18">
        <f t="shared" si="11"/>
        <v>0</v>
      </c>
      <c r="H49" s="18">
        <f t="shared" si="11"/>
        <v>0</v>
      </c>
      <c r="I49" s="18">
        <f t="shared" si="11"/>
        <v>0</v>
      </c>
      <c r="J49" s="18">
        <f t="shared" si="11"/>
        <v>0</v>
      </c>
      <c r="K49" s="18">
        <f t="shared" si="11"/>
        <v>0</v>
      </c>
      <c r="L49" s="18">
        <f t="shared" si="11"/>
        <v>0</v>
      </c>
      <c r="M49" s="18">
        <f t="shared" si="11"/>
        <v>0</v>
      </c>
      <c r="N49" s="18">
        <f t="shared" si="11"/>
        <v>0</v>
      </c>
      <c r="O49" s="18">
        <f t="shared" si="11"/>
        <v>0</v>
      </c>
      <c r="P49" s="18">
        <f t="shared" si="11"/>
        <v>0</v>
      </c>
      <c r="Q49" s="18">
        <f t="shared" si="11"/>
        <v>0</v>
      </c>
      <c r="R49" s="18">
        <f t="shared" si="11"/>
        <v>0</v>
      </c>
      <c r="S49" s="18">
        <f t="shared" si="11"/>
        <v>0</v>
      </c>
      <c r="T49" s="18">
        <f t="shared" si="11"/>
        <v>0</v>
      </c>
      <c r="U49" s="18">
        <f t="shared" si="11"/>
        <v>0</v>
      </c>
      <c r="V49" s="18">
        <f t="shared" si="11"/>
        <v>0</v>
      </c>
      <c r="W49" s="18">
        <f t="shared" si="11"/>
        <v>0</v>
      </c>
      <c r="X49" s="18">
        <f t="shared" si="11"/>
        <v>0</v>
      </c>
      <c r="Y49" s="18">
        <f t="shared" si="11"/>
        <v>0</v>
      </c>
      <c r="Z49" s="18">
        <f t="shared" si="11"/>
        <v>0</v>
      </c>
      <c r="AA49" s="18">
        <f t="shared" si="11"/>
        <v>0</v>
      </c>
      <c r="AB49" s="18">
        <f t="shared" si="11"/>
        <v>0</v>
      </c>
      <c r="AC49" s="18">
        <f t="shared" si="11"/>
        <v>0</v>
      </c>
      <c r="AD49" s="18">
        <f t="shared" si="11"/>
        <v>0</v>
      </c>
      <c r="AE49" s="18">
        <f t="shared" si="11"/>
        <v>0</v>
      </c>
      <c r="AF49" s="18">
        <f t="shared" si="11"/>
        <v>0</v>
      </c>
      <c r="AG49" s="18">
        <f t="shared" si="11"/>
        <v>0</v>
      </c>
      <c r="AH49" s="18">
        <f t="shared" si="11"/>
        <v>0</v>
      </c>
      <c r="AI49" s="18">
        <f t="shared" si="11"/>
        <v>0</v>
      </c>
      <c r="AJ49" s="18">
        <f t="shared" si="11"/>
        <v>0</v>
      </c>
      <c r="AK49" s="18">
        <f t="shared" si="11"/>
        <v>0</v>
      </c>
      <c r="AL49" s="18">
        <f t="shared" si="11"/>
        <v>0</v>
      </c>
      <c r="AM49" s="18">
        <f t="shared" si="11"/>
        <v>0</v>
      </c>
      <c r="AN49" s="18">
        <f t="shared" si="11"/>
        <v>0</v>
      </c>
      <c r="AO49" s="18">
        <f t="shared" si="11"/>
        <v>0</v>
      </c>
      <c r="AP49" s="18">
        <f t="shared" si="11"/>
        <v>0</v>
      </c>
      <c r="AQ49" s="18">
        <f t="shared" si="11"/>
        <v>0</v>
      </c>
      <c r="AR49" s="18">
        <f t="shared" si="11"/>
        <v>0</v>
      </c>
      <c r="AS49" s="18">
        <f t="shared" si="11"/>
        <v>0</v>
      </c>
      <c r="AT49" s="18">
        <f t="shared" si="11"/>
        <v>0</v>
      </c>
      <c r="AU49" s="18">
        <f t="shared" si="11"/>
        <v>0</v>
      </c>
      <c r="AV49" s="18">
        <f t="shared" si="11"/>
        <v>0</v>
      </c>
      <c r="AW49" s="18">
        <f t="shared" si="11"/>
        <v>0</v>
      </c>
      <c r="AX49" s="18">
        <f t="shared" si="11"/>
        <v>0</v>
      </c>
      <c r="AY49" s="18">
        <f t="shared" si="11"/>
        <v>0</v>
      </c>
      <c r="AZ49" s="18">
        <f t="shared" si="11"/>
        <v>0</v>
      </c>
      <c r="BA49" s="18">
        <f t="shared" si="11"/>
        <v>0</v>
      </c>
      <c r="BB49" s="18">
        <f t="shared" si="11"/>
        <v>0</v>
      </c>
      <c r="BC49" s="18">
        <f t="shared" si="11"/>
        <v>0</v>
      </c>
      <c r="BD49" s="18">
        <f t="shared" si="11"/>
        <v>0</v>
      </c>
      <c r="BE49" s="18">
        <f t="shared" si="11"/>
        <v>0</v>
      </c>
      <c r="BF49" s="18">
        <f t="shared" si="11"/>
        <v>0</v>
      </c>
      <c r="BG49" s="18">
        <f t="shared" si="11"/>
        <v>0</v>
      </c>
      <c r="BH49" s="18">
        <f t="shared" si="11"/>
        <v>0</v>
      </c>
      <c r="BI49" s="18">
        <f t="shared" si="11"/>
        <v>0</v>
      </c>
      <c r="BJ49" s="18">
        <f t="shared" si="11"/>
        <v>0</v>
      </c>
      <c r="BK49" s="18">
        <f t="shared" si="11"/>
        <v>0</v>
      </c>
      <c r="BL49" s="18">
        <f t="shared" si="11"/>
        <v>0</v>
      </c>
      <c r="BM49" s="18">
        <f t="shared" si="11"/>
        <v>0</v>
      </c>
      <c r="BN49" s="18">
        <f t="shared" si="11"/>
        <v>0</v>
      </c>
      <c r="BO49" s="18">
        <f t="shared" si="11"/>
        <v>0</v>
      </c>
      <c r="BP49" s="18">
        <f t="shared" si="11"/>
        <v>0</v>
      </c>
      <c r="BQ49" s="18">
        <f t="shared" si="11"/>
        <v>0</v>
      </c>
      <c r="BR49" s="18">
        <f t="shared" ref="BR49:EC49" si="12">BR$32-BR32</f>
        <v>0</v>
      </c>
      <c r="BS49" s="18">
        <f t="shared" si="12"/>
        <v>0</v>
      </c>
      <c r="BT49" s="18">
        <f t="shared" si="12"/>
        <v>0</v>
      </c>
      <c r="BU49" s="18">
        <f t="shared" si="12"/>
        <v>0</v>
      </c>
      <c r="BV49" s="18">
        <f t="shared" si="12"/>
        <v>0</v>
      </c>
      <c r="BW49" s="18">
        <f t="shared" si="12"/>
        <v>0</v>
      </c>
      <c r="BX49" s="18">
        <f t="shared" si="12"/>
        <v>0</v>
      </c>
      <c r="BY49" s="18">
        <f t="shared" si="12"/>
        <v>0</v>
      </c>
      <c r="BZ49" s="18">
        <f t="shared" si="12"/>
        <v>0</v>
      </c>
      <c r="CA49" s="18">
        <f t="shared" si="12"/>
        <v>0</v>
      </c>
      <c r="CB49" s="18">
        <f t="shared" si="12"/>
        <v>0</v>
      </c>
      <c r="CC49" s="18">
        <f t="shared" si="12"/>
        <v>0</v>
      </c>
      <c r="CD49" s="18">
        <f t="shared" si="12"/>
        <v>0</v>
      </c>
      <c r="CE49" s="18">
        <f t="shared" si="12"/>
        <v>0</v>
      </c>
      <c r="CF49" s="18">
        <f t="shared" si="12"/>
        <v>0</v>
      </c>
      <c r="CG49" s="18">
        <f t="shared" si="12"/>
        <v>0</v>
      </c>
      <c r="CH49" s="18">
        <f t="shared" si="12"/>
        <v>0</v>
      </c>
      <c r="CI49" s="18">
        <f t="shared" si="12"/>
        <v>0</v>
      </c>
      <c r="CJ49" s="18">
        <f t="shared" si="12"/>
        <v>0</v>
      </c>
      <c r="CK49" s="18">
        <f t="shared" si="12"/>
        <v>0</v>
      </c>
      <c r="CL49" s="18">
        <f t="shared" si="12"/>
        <v>0</v>
      </c>
      <c r="CM49" s="18">
        <f t="shared" si="12"/>
        <v>0</v>
      </c>
      <c r="CN49" s="18">
        <f t="shared" si="12"/>
        <v>0</v>
      </c>
      <c r="CO49" s="18">
        <f t="shared" si="12"/>
        <v>0</v>
      </c>
      <c r="CP49" s="18">
        <f t="shared" si="12"/>
        <v>0</v>
      </c>
      <c r="CQ49" s="18">
        <f t="shared" si="12"/>
        <v>0</v>
      </c>
      <c r="CR49" s="18">
        <f t="shared" si="12"/>
        <v>0</v>
      </c>
      <c r="CS49" s="18">
        <f t="shared" si="12"/>
        <v>0</v>
      </c>
      <c r="CT49" s="18">
        <f t="shared" si="12"/>
        <v>0</v>
      </c>
      <c r="CU49" s="18">
        <f t="shared" si="12"/>
        <v>0</v>
      </c>
      <c r="CV49" s="18">
        <f t="shared" si="12"/>
        <v>0</v>
      </c>
      <c r="CW49" s="18">
        <f t="shared" si="12"/>
        <v>0</v>
      </c>
      <c r="CX49" s="18">
        <f t="shared" si="12"/>
        <v>0</v>
      </c>
      <c r="CY49" s="18">
        <f t="shared" si="12"/>
        <v>0</v>
      </c>
      <c r="CZ49" s="18">
        <f t="shared" si="12"/>
        <v>0</v>
      </c>
      <c r="DA49" s="18">
        <f t="shared" si="12"/>
        <v>0</v>
      </c>
      <c r="DB49" s="18">
        <f t="shared" si="12"/>
        <v>0</v>
      </c>
      <c r="DC49" s="18">
        <f t="shared" si="12"/>
        <v>0</v>
      </c>
      <c r="DD49" s="18">
        <f t="shared" si="12"/>
        <v>0</v>
      </c>
      <c r="DE49" s="18">
        <f t="shared" si="12"/>
        <v>0</v>
      </c>
      <c r="DF49" s="18">
        <f t="shared" si="12"/>
        <v>0</v>
      </c>
      <c r="DG49" s="18">
        <f t="shared" si="12"/>
        <v>0</v>
      </c>
      <c r="DH49" s="18">
        <f t="shared" si="12"/>
        <v>0</v>
      </c>
      <c r="DI49" s="18">
        <f t="shared" si="12"/>
        <v>0</v>
      </c>
      <c r="DJ49" s="18">
        <f t="shared" si="12"/>
        <v>0</v>
      </c>
      <c r="DK49" s="18">
        <f t="shared" si="12"/>
        <v>0</v>
      </c>
      <c r="DL49" s="18">
        <f t="shared" si="12"/>
        <v>0</v>
      </c>
      <c r="DM49" s="18">
        <f t="shared" si="12"/>
        <v>0</v>
      </c>
      <c r="DN49" s="18">
        <f t="shared" si="12"/>
        <v>0</v>
      </c>
      <c r="DO49" s="18">
        <f t="shared" si="12"/>
        <v>0</v>
      </c>
      <c r="DP49" s="18">
        <f t="shared" si="12"/>
        <v>0</v>
      </c>
      <c r="DQ49" s="18">
        <f t="shared" si="12"/>
        <v>0</v>
      </c>
      <c r="DR49" s="18">
        <f t="shared" si="12"/>
        <v>0</v>
      </c>
      <c r="DS49" s="18">
        <f t="shared" si="12"/>
        <v>0</v>
      </c>
      <c r="DT49" s="18">
        <f t="shared" si="12"/>
        <v>0</v>
      </c>
      <c r="DU49" s="18">
        <f t="shared" si="12"/>
        <v>0</v>
      </c>
      <c r="DV49" s="18">
        <f t="shared" si="12"/>
        <v>0</v>
      </c>
      <c r="DW49" s="18">
        <f t="shared" si="12"/>
        <v>0</v>
      </c>
      <c r="DX49" s="18">
        <f t="shared" si="12"/>
        <v>0</v>
      </c>
      <c r="DY49" s="18">
        <f t="shared" si="12"/>
        <v>0</v>
      </c>
      <c r="DZ49" s="18">
        <f t="shared" si="12"/>
        <v>0</v>
      </c>
      <c r="EA49" s="18">
        <f t="shared" si="12"/>
        <v>0</v>
      </c>
      <c r="EB49" s="18">
        <f t="shared" si="12"/>
        <v>0</v>
      </c>
      <c r="EC49" s="18">
        <f t="shared" si="12"/>
        <v>0</v>
      </c>
      <c r="ED49" s="18">
        <f t="shared" ref="ED49:GO49" si="13">ED$32-ED32</f>
        <v>0</v>
      </c>
      <c r="EE49" s="18">
        <f t="shared" si="13"/>
        <v>0</v>
      </c>
      <c r="EF49" s="18">
        <f t="shared" si="13"/>
        <v>0</v>
      </c>
      <c r="EG49" s="18">
        <f t="shared" si="13"/>
        <v>0</v>
      </c>
      <c r="EH49" s="18">
        <f t="shared" si="13"/>
        <v>0</v>
      </c>
      <c r="EI49" s="18">
        <f t="shared" si="13"/>
        <v>0</v>
      </c>
      <c r="EJ49" s="18">
        <f t="shared" si="13"/>
        <v>0</v>
      </c>
      <c r="EK49" s="18">
        <f t="shared" si="13"/>
        <v>0</v>
      </c>
      <c r="EL49" s="18">
        <f t="shared" si="13"/>
        <v>0</v>
      </c>
      <c r="EM49" s="18">
        <f t="shared" si="13"/>
        <v>0</v>
      </c>
      <c r="EN49" s="18">
        <f t="shared" si="13"/>
        <v>0</v>
      </c>
      <c r="EO49" s="18">
        <f t="shared" si="13"/>
        <v>0</v>
      </c>
      <c r="EP49" s="18">
        <f t="shared" si="13"/>
        <v>0</v>
      </c>
      <c r="EQ49" s="18">
        <f t="shared" si="13"/>
        <v>0</v>
      </c>
      <c r="ER49" s="18">
        <f t="shared" si="13"/>
        <v>0</v>
      </c>
      <c r="ES49" s="18">
        <f t="shared" si="13"/>
        <v>0</v>
      </c>
      <c r="ET49" s="18">
        <f t="shared" si="13"/>
        <v>0</v>
      </c>
      <c r="EU49" s="18">
        <f t="shared" si="13"/>
        <v>0</v>
      </c>
      <c r="EV49" s="18">
        <f t="shared" si="13"/>
        <v>0</v>
      </c>
      <c r="EW49" s="18">
        <f t="shared" si="13"/>
        <v>0</v>
      </c>
      <c r="EX49" s="18">
        <f t="shared" si="13"/>
        <v>0</v>
      </c>
      <c r="EY49" s="18">
        <f t="shared" si="13"/>
        <v>0</v>
      </c>
      <c r="EZ49" s="18">
        <f t="shared" si="13"/>
        <v>0</v>
      </c>
      <c r="FA49" s="18">
        <f t="shared" si="13"/>
        <v>0</v>
      </c>
      <c r="FB49" s="18">
        <f t="shared" si="13"/>
        <v>0</v>
      </c>
      <c r="FC49" s="18">
        <f t="shared" si="13"/>
        <v>0</v>
      </c>
      <c r="FD49" s="18">
        <f t="shared" si="13"/>
        <v>0</v>
      </c>
      <c r="FE49" s="18">
        <f t="shared" si="13"/>
        <v>0</v>
      </c>
      <c r="FF49" s="18">
        <f t="shared" si="13"/>
        <v>0</v>
      </c>
      <c r="FG49" s="18">
        <f t="shared" si="13"/>
        <v>0</v>
      </c>
      <c r="FH49" s="18">
        <f t="shared" si="13"/>
        <v>0</v>
      </c>
      <c r="FI49" s="18">
        <f t="shared" si="13"/>
        <v>0</v>
      </c>
      <c r="FJ49" s="18">
        <f t="shared" si="13"/>
        <v>0</v>
      </c>
      <c r="FK49" s="18">
        <f t="shared" si="13"/>
        <v>0</v>
      </c>
      <c r="FL49" s="18">
        <f t="shared" si="13"/>
        <v>0</v>
      </c>
      <c r="FM49" s="18">
        <f t="shared" si="13"/>
        <v>0</v>
      </c>
      <c r="FN49" s="18">
        <f t="shared" si="13"/>
        <v>0</v>
      </c>
      <c r="FO49" s="18">
        <f t="shared" si="13"/>
        <v>0</v>
      </c>
      <c r="FP49" s="18">
        <f t="shared" si="13"/>
        <v>0</v>
      </c>
      <c r="FQ49" s="18">
        <f t="shared" si="13"/>
        <v>0</v>
      </c>
      <c r="FR49" s="18">
        <f t="shared" si="13"/>
        <v>0</v>
      </c>
      <c r="FS49" s="18">
        <f t="shared" si="13"/>
        <v>0</v>
      </c>
      <c r="FT49" s="18">
        <f t="shared" si="13"/>
        <v>0</v>
      </c>
      <c r="FU49" s="18">
        <f t="shared" si="13"/>
        <v>0</v>
      </c>
      <c r="FV49" s="18">
        <f t="shared" si="13"/>
        <v>0</v>
      </c>
      <c r="FW49" s="18">
        <f t="shared" si="13"/>
        <v>0</v>
      </c>
      <c r="FX49" s="18">
        <f t="shared" si="13"/>
        <v>0</v>
      </c>
      <c r="FY49" s="18">
        <f t="shared" si="13"/>
        <v>0</v>
      </c>
      <c r="FZ49" s="18">
        <f t="shared" si="13"/>
        <v>0</v>
      </c>
      <c r="GA49" s="18">
        <f t="shared" si="13"/>
        <v>0</v>
      </c>
      <c r="GB49" s="18">
        <f t="shared" si="13"/>
        <v>0</v>
      </c>
      <c r="GC49" s="18">
        <f t="shared" si="13"/>
        <v>0</v>
      </c>
      <c r="GD49" s="18">
        <f t="shared" si="13"/>
        <v>0</v>
      </c>
      <c r="GE49" s="18">
        <f t="shared" si="13"/>
        <v>0</v>
      </c>
      <c r="GF49" s="18">
        <f t="shared" si="13"/>
        <v>0</v>
      </c>
      <c r="GG49" s="18">
        <f t="shared" si="13"/>
        <v>0</v>
      </c>
      <c r="GH49" s="18">
        <f t="shared" si="13"/>
        <v>0</v>
      </c>
      <c r="GI49" s="18">
        <f t="shared" si="13"/>
        <v>0</v>
      </c>
      <c r="GJ49" s="18">
        <f t="shared" si="13"/>
        <v>0</v>
      </c>
      <c r="GK49" s="18">
        <f t="shared" si="13"/>
        <v>0</v>
      </c>
      <c r="GL49" s="18">
        <f t="shared" si="13"/>
        <v>0</v>
      </c>
      <c r="GM49" s="18">
        <f t="shared" si="13"/>
        <v>0</v>
      </c>
      <c r="GN49" s="18">
        <f t="shared" si="13"/>
        <v>0</v>
      </c>
      <c r="GO49" s="18">
        <f t="shared" si="13"/>
        <v>0</v>
      </c>
      <c r="GP49" s="18">
        <f t="shared" ref="GP49:JA49" si="14">GP$32-GP32</f>
        <v>0</v>
      </c>
      <c r="GQ49" s="18">
        <f t="shared" si="14"/>
        <v>0</v>
      </c>
      <c r="GR49" s="18">
        <f t="shared" si="14"/>
        <v>0</v>
      </c>
      <c r="GS49" s="18">
        <f t="shared" si="14"/>
        <v>0</v>
      </c>
      <c r="GT49" s="18">
        <f t="shared" si="14"/>
        <v>0</v>
      </c>
      <c r="GU49" s="18">
        <f t="shared" si="14"/>
        <v>0</v>
      </c>
      <c r="GV49" s="18">
        <f t="shared" si="14"/>
        <v>0</v>
      </c>
      <c r="GW49" s="18">
        <f t="shared" si="14"/>
        <v>0</v>
      </c>
      <c r="GX49" s="18">
        <f t="shared" si="14"/>
        <v>0</v>
      </c>
      <c r="GY49" s="18">
        <f t="shared" si="14"/>
        <v>0</v>
      </c>
      <c r="GZ49" s="18">
        <f t="shared" si="14"/>
        <v>0</v>
      </c>
      <c r="HA49" s="18">
        <f t="shared" si="14"/>
        <v>0</v>
      </c>
      <c r="HB49" s="18">
        <f t="shared" si="14"/>
        <v>0</v>
      </c>
      <c r="HC49" s="18">
        <f t="shared" si="14"/>
        <v>0</v>
      </c>
      <c r="HD49" s="18">
        <f t="shared" si="14"/>
        <v>0</v>
      </c>
      <c r="HE49" s="18">
        <f t="shared" si="14"/>
        <v>0</v>
      </c>
      <c r="HF49" s="18">
        <f t="shared" si="14"/>
        <v>0</v>
      </c>
      <c r="HG49" s="18">
        <f t="shared" si="14"/>
        <v>0</v>
      </c>
      <c r="HH49" s="18">
        <f t="shared" si="14"/>
        <v>0</v>
      </c>
      <c r="HI49" s="18">
        <f t="shared" si="14"/>
        <v>0</v>
      </c>
      <c r="HJ49" s="18">
        <f t="shared" si="14"/>
        <v>0</v>
      </c>
      <c r="HK49" s="18">
        <f t="shared" si="14"/>
        <v>0</v>
      </c>
      <c r="HL49" s="18">
        <f t="shared" si="14"/>
        <v>0</v>
      </c>
      <c r="HM49" s="18">
        <f t="shared" si="14"/>
        <v>0</v>
      </c>
      <c r="HN49" s="18">
        <f t="shared" si="14"/>
        <v>0</v>
      </c>
      <c r="HO49" s="18">
        <f t="shared" si="14"/>
        <v>0</v>
      </c>
      <c r="HP49" s="18">
        <f t="shared" si="14"/>
        <v>0</v>
      </c>
      <c r="HQ49" s="18">
        <f t="shared" si="14"/>
        <v>0</v>
      </c>
      <c r="HR49" s="18">
        <f t="shared" si="14"/>
        <v>0</v>
      </c>
      <c r="HS49" s="18">
        <f t="shared" si="14"/>
        <v>0</v>
      </c>
      <c r="HT49" s="18">
        <f t="shared" si="14"/>
        <v>0</v>
      </c>
      <c r="HU49" s="18">
        <f t="shared" si="14"/>
        <v>0</v>
      </c>
      <c r="HV49" s="18">
        <f t="shared" si="14"/>
        <v>0</v>
      </c>
      <c r="HW49" s="18">
        <f t="shared" si="14"/>
        <v>0</v>
      </c>
      <c r="HX49" s="18">
        <f t="shared" si="14"/>
        <v>0</v>
      </c>
      <c r="HY49" s="18">
        <f t="shared" si="14"/>
        <v>0</v>
      </c>
      <c r="HZ49" s="18">
        <f t="shared" si="14"/>
        <v>0</v>
      </c>
      <c r="IA49" s="18">
        <f t="shared" si="14"/>
        <v>0</v>
      </c>
      <c r="IB49" s="18">
        <f t="shared" si="14"/>
        <v>0</v>
      </c>
      <c r="IC49" s="18">
        <f t="shared" si="14"/>
        <v>0</v>
      </c>
      <c r="ID49" s="18">
        <f t="shared" si="14"/>
        <v>0</v>
      </c>
      <c r="IE49" s="18">
        <f t="shared" si="14"/>
        <v>0</v>
      </c>
      <c r="IF49" s="18">
        <f t="shared" si="14"/>
        <v>0</v>
      </c>
      <c r="IG49" s="18">
        <f t="shared" si="14"/>
        <v>0</v>
      </c>
      <c r="IH49" s="18">
        <f t="shared" si="14"/>
        <v>0</v>
      </c>
      <c r="II49" s="18">
        <f t="shared" si="14"/>
        <v>0</v>
      </c>
      <c r="IJ49" s="18">
        <f t="shared" si="14"/>
        <v>0</v>
      </c>
      <c r="IK49" s="18">
        <f t="shared" si="14"/>
        <v>0</v>
      </c>
      <c r="IL49" s="18">
        <f t="shared" si="14"/>
        <v>0</v>
      </c>
      <c r="IM49" s="18">
        <f t="shared" si="14"/>
        <v>0</v>
      </c>
      <c r="IN49" s="18">
        <f t="shared" si="14"/>
        <v>0</v>
      </c>
      <c r="IO49" s="18">
        <f t="shared" si="14"/>
        <v>0</v>
      </c>
      <c r="IP49" s="18">
        <f t="shared" si="14"/>
        <v>0</v>
      </c>
      <c r="IQ49" s="18">
        <f t="shared" si="14"/>
        <v>0</v>
      </c>
      <c r="IR49" s="18">
        <f t="shared" si="14"/>
        <v>0</v>
      </c>
      <c r="IS49" s="18">
        <f t="shared" si="14"/>
        <v>0</v>
      </c>
      <c r="IT49" s="18">
        <f t="shared" si="14"/>
        <v>0</v>
      </c>
      <c r="IU49" s="18">
        <f t="shared" si="14"/>
        <v>0</v>
      </c>
      <c r="IV49" s="18">
        <f t="shared" si="14"/>
        <v>0</v>
      </c>
      <c r="IW49" s="18">
        <f t="shared" si="14"/>
        <v>0</v>
      </c>
      <c r="IX49" s="18">
        <f t="shared" si="14"/>
        <v>0</v>
      </c>
      <c r="IY49" s="18">
        <f t="shared" si="14"/>
        <v>0</v>
      </c>
      <c r="IZ49" s="18">
        <f t="shared" si="14"/>
        <v>0</v>
      </c>
      <c r="JA49" s="18">
        <f t="shared" si="14"/>
        <v>0</v>
      </c>
      <c r="JB49" s="18">
        <f t="shared" ref="JB49:LM49" si="15">JB$32-JB32</f>
        <v>0</v>
      </c>
      <c r="JC49" s="18">
        <f t="shared" si="15"/>
        <v>0</v>
      </c>
      <c r="JD49" s="18">
        <f t="shared" si="15"/>
        <v>0</v>
      </c>
      <c r="JE49" s="18">
        <f t="shared" si="15"/>
        <v>0</v>
      </c>
      <c r="JF49" s="18">
        <f t="shared" si="15"/>
        <v>0</v>
      </c>
      <c r="JG49" s="18">
        <f t="shared" si="15"/>
        <v>0</v>
      </c>
      <c r="JH49" s="18">
        <f t="shared" si="15"/>
        <v>0</v>
      </c>
      <c r="JI49" s="18">
        <f t="shared" si="15"/>
        <v>0</v>
      </c>
      <c r="JJ49" s="18">
        <f t="shared" si="15"/>
        <v>0</v>
      </c>
      <c r="JK49" s="18">
        <f t="shared" si="15"/>
        <v>0</v>
      </c>
      <c r="JL49" s="18">
        <f t="shared" si="15"/>
        <v>0</v>
      </c>
      <c r="JM49" s="18">
        <f t="shared" si="15"/>
        <v>0</v>
      </c>
      <c r="JN49" s="18">
        <f t="shared" si="15"/>
        <v>0</v>
      </c>
      <c r="JO49" s="18">
        <f t="shared" si="15"/>
        <v>0</v>
      </c>
      <c r="JP49" s="18">
        <f t="shared" si="15"/>
        <v>0</v>
      </c>
      <c r="JQ49" s="18">
        <f t="shared" si="15"/>
        <v>0</v>
      </c>
      <c r="JR49" s="18">
        <f t="shared" si="15"/>
        <v>0</v>
      </c>
      <c r="JS49" s="18">
        <f t="shared" si="15"/>
        <v>0</v>
      </c>
      <c r="JT49" s="18">
        <f t="shared" si="15"/>
        <v>0</v>
      </c>
      <c r="JU49" s="18">
        <f t="shared" si="15"/>
        <v>0</v>
      </c>
      <c r="JV49" s="18">
        <f t="shared" si="15"/>
        <v>0</v>
      </c>
      <c r="JW49" s="18">
        <f t="shared" si="15"/>
        <v>0</v>
      </c>
      <c r="JX49" s="18">
        <f t="shared" si="15"/>
        <v>0</v>
      </c>
      <c r="JY49" s="18">
        <f t="shared" si="15"/>
        <v>0</v>
      </c>
      <c r="JZ49" s="18">
        <f t="shared" si="15"/>
        <v>0</v>
      </c>
      <c r="KA49" s="18">
        <f t="shared" si="15"/>
        <v>0</v>
      </c>
      <c r="KB49" s="18">
        <f t="shared" si="15"/>
        <v>0</v>
      </c>
      <c r="KC49" s="18">
        <f t="shared" si="15"/>
        <v>0</v>
      </c>
      <c r="KD49" s="18">
        <f t="shared" si="15"/>
        <v>0</v>
      </c>
      <c r="KE49" s="18">
        <f t="shared" si="15"/>
        <v>0</v>
      </c>
      <c r="KF49" s="18">
        <f t="shared" si="15"/>
        <v>0</v>
      </c>
      <c r="KG49" s="18">
        <f t="shared" si="15"/>
        <v>0</v>
      </c>
      <c r="KH49" s="18">
        <f t="shared" si="15"/>
        <v>0</v>
      </c>
      <c r="KI49" s="18">
        <f t="shared" si="15"/>
        <v>0</v>
      </c>
      <c r="KJ49" s="18">
        <f t="shared" si="15"/>
        <v>0</v>
      </c>
      <c r="KK49" s="18">
        <f t="shared" si="15"/>
        <v>0</v>
      </c>
      <c r="KL49" s="18">
        <f t="shared" si="15"/>
        <v>0</v>
      </c>
      <c r="KM49" s="18">
        <f t="shared" si="15"/>
        <v>0</v>
      </c>
      <c r="KN49" s="18">
        <f t="shared" si="15"/>
        <v>0</v>
      </c>
      <c r="KO49" s="18">
        <f t="shared" si="15"/>
        <v>0</v>
      </c>
      <c r="KP49" s="18">
        <f t="shared" si="15"/>
        <v>0</v>
      </c>
      <c r="KQ49" s="18">
        <f t="shared" si="15"/>
        <v>0</v>
      </c>
      <c r="KR49" s="18">
        <f t="shared" si="15"/>
        <v>0</v>
      </c>
      <c r="KS49" s="18">
        <f t="shared" si="15"/>
        <v>0</v>
      </c>
      <c r="KT49" s="18">
        <f t="shared" si="15"/>
        <v>0</v>
      </c>
      <c r="KU49" s="18">
        <f t="shared" si="15"/>
        <v>0</v>
      </c>
      <c r="KV49" s="18">
        <f t="shared" si="15"/>
        <v>0</v>
      </c>
      <c r="KW49" s="18">
        <f t="shared" si="15"/>
        <v>0</v>
      </c>
      <c r="KX49" s="18">
        <f t="shared" si="15"/>
        <v>0</v>
      </c>
      <c r="KY49" s="18">
        <f t="shared" si="15"/>
        <v>0</v>
      </c>
      <c r="KZ49" s="18">
        <f t="shared" si="15"/>
        <v>0</v>
      </c>
      <c r="LA49" s="18">
        <f t="shared" si="15"/>
        <v>0</v>
      </c>
      <c r="LB49" s="18">
        <f t="shared" si="15"/>
        <v>0</v>
      </c>
      <c r="LC49" s="18">
        <f t="shared" si="15"/>
        <v>0</v>
      </c>
      <c r="LD49" s="18">
        <f t="shared" si="15"/>
        <v>0</v>
      </c>
      <c r="LE49" s="18">
        <f t="shared" si="15"/>
        <v>0</v>
      </c>
      <c r="LF49" s="18">
        <f t="shared" si="15"/>
        <v>0</v>
      </c>
      <c r="LG49" s="18">
        <f t="shared" si="15"/>
        <v>0</v>
      </c>
      <c r="LH49" s="18">
        <f t="shared" si="15"/>
        <v>0</v>
      </c>
      <c r="LI49" s="18">
        <f t="shared" si="15"/>
        <v>0</v>
      </c>
      <c r="LJ49" s="18">
        <f t="shared" si="15"/>
        <v>0</v>
      </c>
      <c r="LK49" s="18">
        <f t="shared" si="15"/>
        <v>0</v>
      </c>
      <c r="LL49" s="18">
        <f t="shared" si="15"/>
        <v>0</v>
      </c>
      <c r="LM49" s="18">
        <f t="shared" si="15"/>
        <v>0</v>
      </c>
      <c r="LN49" s="18">
        <f t="shared" ref="LN49:NY49" si="16">LN$32-LN32</f>
        <v>0</v>
      </c>
      <c r="LO49" s="18">
        <f t="shared" si="16"/>
        <v>0</v>
      </c>
      <c r="LP49" s="18">
        <f t="shared" si="16"/>
        <v>0</v>
      </c>
      <c r="LQ49" s="18">
        <f t="shared" si="16"/>
        <v>0</v>
      </c>
      <c r="LR49" s="18">
        <f t="shared" si="16"/>
        <v>0</v>
      </c>
      <c r="LS49" s="18">
        <f t="shared" si="16"/>
        <v>0</v>
      </c>
      <c r="LT49" s="18">
        <f t="shared" si="16"/>
        <v>0</v>
      </c>
      <c r="LU49" s="18">
        <f t="shared" si="16"/>
        <v>0</v>
      </c>
      <c r="LV49" s="18">
        <f t="shared" si="16"/>
        <v>0</v>
      </c>
      <c r="LW49" s="18">
        <f t="shared" si="16"/>
        <v>0</v>
      </c>
      <c r="LX49" s="18">
        <f t="shared" si="16"/>
        <v>0</v>
      </c>
      <c r="LY49" s="18">
        <f t="shared" si="16"/>
        <v>0</v>
      </c>
      <c r="LZ49" s="18">
        <f t="shared" si="16"/>
        <v>0</v>
      </c>
      <c r="MA49" s="18">
        <f t="shared" si="16"/>
        <v>0</v>
      </c>
      <c r="MB49" s="18">
        <f t="shared" si="16"/>
        <v>0</v>
      </c>
      <c r="MC49" s="18">
        <f t="shared" si="16"/>
        <v>0</v>
      </c>
      <c r="MD49" s="18">
        <f t="shared" si="16"/>
        <v>0</v>
      </c>
      <c r="ME49" s="18">
        <f t="shared" si="16"/>
        <v>0</v>
      </c>
      <c r="MF49" s="18">
        <f t="shared" si="16"/>
        <v>0</v>
      </c>
      <c r="MG49" s="18">
        <f t="shared" si="16"/>
        <v>0</v>
      </c>
      <c r="MH49" s="18">
        <f t="shared" si="16"/>
        <v>0</v>
      </c>
      <c r="MI49" s="18">
        <f t="shared" si="16"/>
        <v>0</v>
      </c>
      <c r="MJ49" s="18">
        <f t="shared" si="16"/>
        <v>0</v>
      </c>
      <c r="MK49" s="18">
        <f t="shared" si="16"/>
        <v>0</v>
      </c>
      <c r="ML49" s="18">
        <f t="shared" si="16"/>
        <v>0</v>
      </c>
      <c r="MM49" s="18">
        <f t="shared" si="16"/>
        <v>0</v>
      </c>
      <c r="MN49" s="18">
        <f t="shared" si="16"/>
        <v>0</v>
      </c>
      <c r="MO49" s="18">
        <f t="shared" si="16"/>
        <v>0</v>
      </c>
      <c r="MP49" s="18">
        <f t="shared" si="16"/>
        <v>0</v>
      </c>
      <c r="MQ49" s="18">
        <f t="shared" si="16"/>
        <v>0</v>
      </c>
      <c r="MR49" s="18">
        <f t="shared" si="16"/>
        <v>0</v>
      </c>
      <c r="MS49" s="18">
        <f t="shared" si="16"/>
        <v>0</v>
      </c>
      <c r="MT49" s="18">
        <f t="shared" si="16"/>
        <v>0</v>
      </c>
      <c r="MU49" s="18">
        <f t="shared" si="16"/>
        <v>0</v>
      </c>
      <c r="MV49" s="18">
        <f t="shared" si="16"/>
        <v>0</v>
      </c>
      <c r="MW49" s="18">
        <f t="shared" si="16"/>
        <v>0</v>
      </c>
      <c r="MX49" s="18">
        <f t="shared" si="16"/>
        <v>0</v>
      </c>
      <c r="MY49" s="18">
        <f t="shared" si="16"/>
        <v>0</v>
      </c>
      <c r="MZ49" s="18">
        <f t="shared" si="16"/>
        <v>0</v>
      </c>
      <c r="NA49" s="18">
        <f t="shared" si="16"/>
        <v>0</v>
      </c>
      <c r="NB49" s="18">
        <f t="shared" si="16"/>
        <v>0</v>
      </c>
      <c r="NC49" s="18">
        <f t="shared" si="16"/>
        <v>0</v>
      </c>
      <c r="ND49" s="18">
        <f t="shared" si="16"/>
        <v>0</v>
      </c>
      <c r="NE49" s="18">
        <f t="shared" si="16"/>
        <v>0</v>
      </c>
      <c r="NF49" s="18">
        <f t="shared" si="16"/>
        <v>0</v>
      </c>
      <c r="NG49" s="18">
        <f t="shared" si="16"/>
        <v>0</v>
      </c>
      <c r="NH49" s="18">
        <f t="shared" si="16"/>
        <v>0</v>
      </c>
      <c r="NI49" s="18">
        <f t="shared" si="16"/>
        <v>0</v>
      </c>
      <c r="NJ49" s="18">
        <f t="shared" si="16"/>
        <v>0</v>
      </c>
      <c r="NK49" s="18">
        <f t="shared" si="16"/>
        <v>0</v>
      </c>
      <c r="NL49" s="18">
        <f t="shared" si="16"/>
        <v>0</v>
      </c>
      <c r="NM49" s="18">
        <f t="shared" si="16"/>
        <v>0</v>
      </c>
      <c r="NN49" s="18">
        <f t="shared" si="16"/>
        <v>0</v>
      </c>
      <c r="NO49" s="18">
        <f t="shared" si="16"/>
        <v>0</v>
      </c>
      <c r="NP49" s="18">
        <f t="shared" si="16"/>
        <v>0</v>
      </c>
      <c r="NQ49" s="18">
        <f t="shared" si="16"/>
        <v>0</v>
      </c>
      <c r="NR49" s="18">
        <f t="shared" si="16"/>
        <v>0</v>
      </c>
      <c r="NS49" s="18">
        <f t="shared" si="16"/>
        <v>0</v>
      </c>
      <c r="NT49" s="18">
        <f t="shared" si="16"/>
        <v>0</v>
      </c>
      <c r="NU49" s="18">
        <f t="shared" si="16"/>
        <v>0</v>
      </c>
      <c r="NV49" s="18">
        <f t="shared" si="16"/>
        <v>0</v>
      </c>
      <c r="NW49" s="18">
        <f t="shared" si="16"/>
        <v>0</v>
      </c>
      <c r="NX49" s="18">
        <f t="shared" si="16"/>
        <v>0</v>
      </c>
      <c r="NY49" s="18">
        <f t="shared" si="16"/>
        <v>0</v>
      </c>
      <c r="NZ49" s="18">
        <f t="shared" ref="NZ49:QK49" si="17">NZ$32-NZ32</f>
        <v>0</v>
      </c>
      <c r="OA49" s="18">
        <f t="shared" si="17"/>
        <v>0</v>
      </c>
      <c r="OB49" s="18">
        <f t="shared" si="17"/>
        <v>0</v>
      </c>
      <c r="OC49" s="18">
        <f t="shared" si="17"/>
        <v>0</v>
      </c>
      <c r="OD49" s="18">
        <f t="shared" si="17"/>
        <v>0</v>
      </c>
      <c r="OE49" s="18">
        <f t="shared" si="17"/>
        <v>0</v>
      </c>
      <c r="OF49" s="18">
        <f t="shared" si="17"/>
        <v>0</v>
      </c>
      <c r="OG49" s="18">
        <f t="shared" si="17"/>
        <v>0</v>
      </c>
      <c r="OH49" s="18">
        <f t="shared" si="17"/>
        <v>0</v>
      </c>
      <c r="OI49" s="18">
        <f t="shared" si="17"/>
        <v>0</v>
      </c>
      <c r="OJ49" s="18">
        <f t="shared" si="17"/>
        <v>0</v>
      </c>
      <c r="OK49" s="18">
        <f t="shared" si="17"/>
        <v>0</v>
      </c>
      <c r="OL49" s="18">
        <f t="shared" si="17"/>
        <v>0</v>
      </c>
      <c r="OM49" s="18">
        <f t="shared" si="17"/>
        <v>0</v>
      </c>
      <c r="ON49" s="18">
        <f t="shared" si="17"/>
        <v>0</v>
      </c>
      <c r="OO49" s="18">
        <f t="shared" si="17"/>
        <v>0</v>
      </c>
      <c r="OP49" s="18">
        <f t="shared" si="17"/>
        <v>0</v>
      </c>
      <c r="OQ49" s="18">
        <f t="shared" si="17"/>
        <v>0</v>
      </c>
      <c r="OR49" s="18">
        <f t="shared" si="17"/>
        <v>0</v>
      </c>
      <c r="OS49" s="18">
        <f t="shared" si="17"/>
        <v>0</v>
      </c>
      <c r="OT49" s="18">
        <f t="shared" si="17"/>
        <v>0</v>
      </c>
      <c r="OU49" s="18">
        <f t="shared" si="17"/>
        <v>0</v>
      </c>
      <c r="OV49" s="18">
        <f t="shared" si="17"/>
        <v>0</v>
      </c>
      <c r="OW49" s="18">
        <f t="shared" si="17"/>
        <v>0</v>
      </c>
      <c r="OX49" s="18">
        <f t="shared" si="17"/>
        <v>0</v>
      </c>
      <c r="OY49" s="18">
        <f t="shared" si="17"/>
        <v>0</v>
      </c>
      <c r="OZ49" s="18">
        <f t="shared" si="17"/>
        <v>0</v>
      </c>
      <c r="PA49" s="18">
        <f t="shared" si="17"/>
        <v>0</v>
      </c>
      <c r="PB49" s="18">
        <f t="shared" si="17"/>
        <v>0</v>
      </c>
      <c r="PC49" s="18">
        <f t="shared" si="17"/>
        <v>0</v>
      </c>
      <c r="PD49" s="18">
        <f t="shared" si="17"/>
        <v>0</v>
      </c>
      <c r="PE49" s="18">
        <f t="shared" si="17"/>
        <v>0</v>
      </c>
      <c r="PF49" s="18">
        <f t="shared" si="17"/>
        <v>0</v>
      </c>
      <c r="PG49" s="18">
        <f t="shared" si="17"/>
        <v>0</v>
      </c>
      <c r="PH49" s="18">
        <f t="shared" si="17"/>
        <v>0</v>
      </c>
      <c r="PI49" s="18">
        <f t="shared" si="17"/>
        <v>0</v>
      </c>
      <c r="PJ49" s="18">
        <f t="shared" si="17"/>
        <v>0</v>
      </c>
      <c r="PK49" s="18">
        <f t="shared" si="17"/>
        <v>0</v>
      </c>
      <c r="PL49" s="18">
        <f t="shared" si="17"/>
        <v>0</v>
      </c>
      <c r="PM49" s="18">
        <f t="shared" si="17"/>
        <v>0</v>
      </c>
      <c r="PN49" s="18">
        <f t="shared" si="17"/>
        <v>0</v>
      </c>
      <c r="PO49" s="18">
        <f t="shared" si="17"/>
        <v>0</v>
      </c>
      <c r="PP49" s="18">
        <f t="shared" si="17"/>
        <v>0</v>
      </c>
      <c r="PQ49" s="18">
        <f t="shared" si="17"/>
        <v>0</v>
      </c>
      <c r="PR49" s="18">
        <f t="shared" si="17"/>
        <v>0</v>
      </c>
      <c r="PS49" s="18">
        <f t="shared" si="17"/>
        <v>0</v>
      </c>
      <c r="PT49" s="18">
        <f t="shared" si="17"/>
        <v>0</v>
      </c>
      <c r="PU49" s="18">
        <f t="shared" si="17"/>
        <v>0</v>
      </c>
      <c r="PV49" s="18">
        <f t="shared" si="17"/>
        <v>0</v>
      </c>
      <c r="PW49" s="18">
        <f t="shared" si="17"/>
        <v>0</v>
      </c>
      <c r="PX49" s="18">
        <f t="shared" si="17"/>
        <v>0</v>
      </c>
      <c r="PY49" s="18">
        <f t="shared" si="17"/>
        <v>0</v>
      </c>
      <c r="PZ49" s="18">
        <f t="shared" si="17"/>
        <v>0</v>
      </c>
      <c r="QA49" s="18">
        <f t="shared" si="17"/>
        <v>0</v>
      </c>
      <c r="QB49" s="18">
        <f t="shared" si="17"/>
        <v>0</v>
      </c>
      <c r="QC49" s="18">
        <f t="shared" si="17"/>
        <v>0</v>
      </c>
      <c r="QD49" s="18">
        <f t="shared" si="17"/>
        <v>0</v>
      </c>
      <c r="QE49" s="18">
        <f t="shared" si="17"/>
        <v>0</v>
      </c>
      <c r="QF49" s="18">
        <f t="shared" si="17"/>
        <v>0</v>
      </c>
      <c r="QG49" s="18">
        <f t="shared" si="17"/>
        <v>0</v>
      </c>
      <c r="QH49" s="18">
        <f t="shared" si="17"/>
        <v>0</v>
      </c>
      <c r="QI49" s="18">
        <f t="shared" si="17"/>
        <v>0</v>
      </c>
      <c r="QJ49" s="18">
        <f t="shared" si="17"/>
        <v>0</v>
      </c>
      <c r="QK49" s="18">
        <f t="shared" si="17"/>
        <v>0</v>
      </c>
      <c r="QL49" s="18">
        <f t="shared" ref="QL49:SQ49" si="18">QL$32-QL32</f>
        <v>0</v>
      </c>
      <c r="QM49" s="18">
        <f t="shared" si="18"/>
        <v>0</v>
      </c>
      <c r="QN49" s="18">
        <f t="shared" si="18"/>
        <v>0</v>
      </c>
      <c r="QO49" s="18">
        <f t="shared" si="18"/>
        <v>0</v>
      </c>
      <c r="QP49" s="18">
        <f t="shared" si="18"/>
        <v>0</v>
      </c>
      <c r="QQ49" s="18">
        <f t="shared" si="18"/>
        <v>0</v>
      </c>
      <c r="QR49" s="18">
        <f t="shared" si="18"/>
        <v>0</v>
      </c>
      <c r="QS49" s="18">
        <f t="shared" si="18"/>
        <v>0</v>
      </c>
      <c r="QT49" s="18">
        <f t="shared" si="18"/>
        <v>0</v>
      </c>
      <c r="QU49" s="18">
        <f t="shared" si="18"/>
        <v>0</v>
      </c>
      <c r="QV49" s="18">
        <f t="shared" si="18"/>
        <v>0</v>
      </c>
      <c r="QW49" s="18">
        <f t="shared" si="18"/>
        <v>0</v>
      </c>
      <c r="QX49" s="18">
        <f t="shared" si="18"/>
        <v>0</v>
      </c>
      <c r="QY49" s="18">
        <f t="shared" si="18"/>
        <v>0</v>
      </c>
      <c r="QZ49" s="18">
        <f t="shared" si="18"/>
        <v>0</v>
      </c>
      <c r="RA49" s="18">
        <f t="shared" si="18"/>
        <v>0</v>
      </c>
      <c r="RB49" s="18">
        <f t="shared" si="18"/>
        <v>0</v>
      </c>
      <c r="RC49" s="18">
        <f t="shared" si="18"/>
        <v>0</v>
      </c>
      <c r="RD49" s="18">
        <f t="shared" si="18"/>
        <v>0</v>
      </c>
      <c r="RE49" s="18">
        <f t="shared" si="18"/>
        <v>0</v>
      </c>
      <c r="RF49" s="18">
        <f t="shared" si="18"/>
        <v>0</v>
      </c>
      <c r="RG49" s="18">
        <f t="shared" si="18"/>
        <v>0</v>
      </c>
      <c r="RH49" s="18">
        <f t="shared" si="18"/>
        <v>0</v>
      </c>
      <c r="RI49" s="18">
        <f t="shared" si="18"/>
        <v>0</v>
      </c>
      <c r="RJ49" s="18">
        <f t="shared" si="18"/>
        <v>0</v>
      </c>
      <c r="RK49" s="18">
        <f t="shared" si="18"/>
        <v>0</v>
      </c>
      <c r="RL49" s="18">
        <f t="shared" si="18"/>
        <v>0</v>
      </c>
      <c r="RM49" s="18">
        <f t="shared" si="18"/>
        <v>0</v>
      </c>
      <c r="RN49" s="18">
        <f t="shared" si="18"/>
        <v>0</v>
      </c>
      <c r="RO49" s="18">
        <f t="shared" si="18"/>
        <v>0</v>
      </c>
      <c r="RP49" s="18">
        <f t="shared" si="18"/>
        <v>0</v>
      </c>
      <c r="RQ49" s="18">
        <f t="shared" si="18"/>
        <v>0</v>
      </c>
      <c r="RR49" s="18">
        <f t="shared" si="18"/>
        <v>0</v>
      </c>
      <c r="RS49" s="18">
        <f t="shared" si="18"/>
        <v>0</v>
      </c>
      <c r="RT49" s="18">
        <f t="shared" si="18"/>
        <v>0</v>
      </c>
      <c r="RU49" s="18">
        <f t="shared" si="18"/>
        <v>0</v>
      </c>
      <c r="RV49" s="18">
        <f t="shared" si="18"/>
        <v>0</v>
      </c>
      <c r="RW49" s="18">
        <f t="shared" si="18"/>
        <v>0</v>
      </c>
      <c r="RX49" s="18">
        <f t="shared" si="18"/>
        <v>0</v>
      </c>
      <c r="RY49" s="18">
        <f t="shared" si="18"/>
        <v>0</v>
      </c>
      <c r="RZ49" s="18">
        <f t="shared" si="18"/>
        <v>0</v>
      </c>
      <c r="SA49" s="18">
        <f t="shared" si="18"/>
        <v>0</v>
      </c>
      <c r="SB49" s="18">
        <f t="shared" si="18"/>
        <v>0</v>
      </c>
      <c r="SC49" s="18">
        <f t="shared" si="18"/>
        <v>0</v>
      </c>
      <c r="SD49" s="18">
        <f t="shared" si="18"/>
        <v>0</v>
      </c>
      <c r="SE49" s="18">
        <f t="shared" si="18"/>
        <v>0</v>
      </c>
      <c r="SF49" s="18">
        <f t="shared" si="18"/>
        <v>0</v>
      </c>
      <c r="SG49" s="18">
        <f t="shared" si="18"/>
        <v>0</v>
      </c>
      <c r="SH49" s="18">
        <f t="shared" si="18"/>
        <v>0</v>
      </c>
      <c r="SI49" s="18">
        <f t="shared" si="18"/>
        <v>0</v>
      </c>
      <c r="SJ49" s="18">
        <f t="shared" si="18"/>
        <v>0</v>
      </c>
      <c r="SK49" s="18">
        <f t="shared" si="18"/>
        <v>0</v>
      </c>
      <c r="SL49" s="18">
        <f t="shared" si="18"/>
        <v>0</v>
      </c>
      <c r="SM49" s="18">
        <f t="shared" si="18"/>
        <v>0</v>
      </c>
      <c r="SN49" s="18">
        <f t="shared" si="18"/>
        <v>0</v>
      </c>
      <c r="SO49" s="18">
        <f t="shared" si="18"/>
        <v>0</v>
      </c>
      <c r="SP49" s="18">
        <f t="shared" si="18"/>
        <v>0</v>
      </c>
      <c r="SQ49" s="18">
        <f t="shared" si="18"/>
        <v>0</v>
      </c>
    </row>
    <row r="50" spans="1:511" x14ac:dyDescent="0.25">
      <c r="A50" s="5">
        <f>A49+1</f>
        <v>2</v>
      </c>
      <c r="B50" s="1" t="str">
        <f t="shared" ca="1" si="10"/>
        <v>TELEFO 2 5/8 PERP nc-23</v>
      </c>
      <c r="C50" s="1" t="str">
        <f ca="1">$B$49&amp;"-"&amp;B50</f>
        <v>TELEFO 3 3/4 PERP nc-22-TELEFO 2 5/8 PERP nc-23</v>
      </c>
      <c r="F50" s="18">
        <f t="shared" ref="F50:BQ50" ca="1" si="19">F$32-F33</f>
        <v>93.704000000000008</v>
      </c>
      <c r="G50" s="18">
        <f t="shared" si="19"/>
        <v>90.679999999999978</v>
      </c>
      <c r="H50" s="18">
        <f t="shared" si="19"/>
        <v>103.27200000000002</v>
      </c>
      <c r="I50" s="18">
        <f t="shared" si="19"/>
        <v>107.54399999999998</v>
      </c>
      <c r="J50" s="18">
        <f t="shared" si="19"/>
        <v>121.08100000000002</v>
      </c>
      <c r="K50" s="18">
        <f t="shared" si="19"/>
        <v>131.84600000000003</v>
      </c>
      <c r="L50" s="18">
        <f t="shared" si="19"/>
        <v>141.36599999999999</v>
      </c>
      <c r="M50" s="18">
        <f t="shared" si="19"/>
        <v>141.61700000000002</v>
      </c>
      <c r="N50" s="18">
        <f t="shared" si="19"/>
        <v>141.267</v>
      </c>
      <c r="O50" s="18">
        <f t="shared" si="19"/>
        <v>134.79999999999998</v>
      </c>
      <c r="P50" s="18">
        <f t="shared" si="19"/>
        <v>132.64300000000003</v>
      </c>
      <c r="Q50" s="18">
        <f t="shared" si="19"/>
        <v>135.55499999999998</v>
      </c>
      <c r="R50" s="18">
        <f t="shared" si="19"/>
        <v>133.70999999999998</v>
      </c>
      <c r="S50" s="18">
        <f t="shared" si="19"/>
        <v>134.26599999999999</v>
      </c>
      <c r="T50" s="18">
        <f t="shared" si="19"/>
        <v>121.31599999999997</v>
      </c>
      <c r="U50" s="18">
        <f t="shared" si="19"/>
        <v>113.98699999999999</v>
      </c>
      <c r="V50" s="18">
        <f t="shared" si="19"/>
        <v>152.38499999999999</v>
      </c>
      <c r="W50" s="18">
        <f t="shared" si="19"/>
        <v>140.57599999999999</v>
      </c>
      <c r="X50" s="18">
        <f t="shared" si="19"/>
        <v>144.56799999999998</v>
      </c>
      <c r="Y50" s="18">
        <f t="shared" si="19"/>
        <v>102.94800000000001</v>
      </c>
      <c r="Z50" s="18">
        <f t="shared" si="19"/>
        <v>53.352000000000032</v>
      </c>
      <c r="AA50" s="18">
        <f t="shared" si="19"/>
        <v>36.254999999999995</v>
      </c>
      <c r="AB50" s="18">
        <f t="shared" si="19"/>
        <v>58.326999999999998</v>
      </c>
      <c r="AC50" s="18">
        <f t="shared" si="19"/>
        <v>87.972999999999985</v>
      </c>
      <c r="AD50" s="18">
        <f t="shared" si="19"/>
        <v>100.20000000000002</v>
      </c>
      <c r="AE50" s="18">
        <f t="shared" si="19"/>
        <v>120.745</v>
      </c>
      <c r="AF50" s="18">
        <f t="shared" si="19"/>
        <v>124.03599999999997</v>
      </c>
      <c r="AG50" s="18">
        <f t="shared" si="19"/>
        <v>120.84599999999998</v>
      </c>
      <c r="AH50" s="18">
        <f t="shared" si="19"/>
        <v>100.54299999999998</v>
      </c>
      <c r="AI50" s="18">
        <f t="shared" si="19"/>
        <v>98.243999999999971</v>
      </c>
      <c r="AJ50" s="18">
        <f t="shared" si="19"/>
        <v>111.77199999999999</v>
      </c>
      <c r="AK50" s="18">
        <f t="shared" si="19"/>
        <v>88.972000000000008</v>
      </c>
      <c r="AL50" s="18">
        <f t="shared" si="19"/>
        <v>132.75599999999997</v>
      </c>
      <c r="AM50" s="18">
        <f t="shared" si="19"/>
        <v>129.07</v>
      </c>
      <c r="AN50" s="18">
        <f t="shared" si="19"/>
        <v>132.66699999999997</v>
      </c>
      <c r="AO50" s="18">
        <f t="shared" si="19"/>
        <v>143.28400000000002</v>
      </c>
      <c r="AP50" s="18">
        <f t="shared" si="19"/>
        <v>168.32999999999998</v>
      </c>
      <c r="AQ50" s="18">
        <f t="shared" si="19"/>
        <v>176.33499999999998</v>
      </c>
      <c r="AR50" s="18">
        <f t="shared" si="19"/>
        <v>168.32300000000001</v>
      </c>
      <c r="AS50" s="18">
        <f t="shared" si="19"/>
        <v>149.13200000000003</v>
      </c>
      <c r="AT50" s="18">
        <f t="shared" si="19"/>
        <v>125.48099999999999</v>
      </c>
      <c r="AU50" s="18">
        <f t="shared" si="19"/>
        <v>123.20299999999997</v>
      </c>
      <c r="AV50" s="18">
        <f t="shared" si="19"/>
        <v>103.072</v>
      </c>
      <c r="AW50" s="18">
        <f t="shared" si="19"/>
        <v>129.41399999999999</v>
      </c>
      <c r="AX50" s="18">
        <f t="shared" si="19"/>
        <v>189.34800000000001</v>
      </c>
      <c r="AY50" s="18">
        <f t="shared" si="19"/>
        <v>196.99900000000002</v>
      </c>
      <c r="AZ50" s="18">
        <f t="shared" si="19"/>
        <v>206.304</v>
      </c>
      <c r="BA50" s="18">
        <f t="shared" si="19"/>
        <v>148.41499999999999</v>
      </c>
      <c r="BB50" s="18">
        <f t="shared" si="19"/>
        <v>141.34599999999998</v>
      </c>
      <c r="BC50" s="18">
        <f t="shared" si="19"/>
        <v>127.13400000000001</v>
      </c>
      <c r="BD50" s="18">
        <f t="shared" si="19"/>
        <v>126.33800000000002</v>
      </c>
      <c r="BE50" s="18">
        <f t="shared" si="19"/>
        <v>141.126</v>
      </c>
      <c r="BF50" s="18">
        <f t="shared" si="19"/>
        <v>147.208</v>
      </c>
      <c r="BG50" s="18">
        <f t="shared" si="19"/>
        <v>160.96900000000002</v>
      </c>
      <c r="BH50" s="18">
        <f t="shared" si="19"/>
        <v>156.52800000000002</v>
      </c>
      <c r="BI50" s="18">
        <f t="shared" si="19"/>
        <v>127.47299999999998</v>
      </c>
      <c r="BJ50" s="18">
        <f t="shared" si="19"/>
        <v>100.95699999999999</v>
      </c>
      <c r="BK50" s="18">
        <f t="shared" si="19"/>
        <v>104.768</v>
      </c>
      <c r="BL50" s="18">
        <f t="shared" si="19"/>
        <v>57.998999999999995</v>
      </c>
      <c r="BM50" s="18">
        <f t="shared" si="19"/>
        <v>33.922000000000025</v>
      </c>
      <c r="BN50" s="18">
        <f t="shared" si="19"/>
        <v>89.753000000000014</v>
      </c>
      <c r="BO50" s="18">
        <f t="shared" si="19"/>
        <v>175.04000000000002</v>
      </c>
      <c r="BP50" s="18">
        <f t="shared" si="19"/>
        <v>214.48400000000001</v>
      </c>
      <c r="BQ50" s="18">
        <f t="shared" si="19"/>
        <v>262.87700000000001</v>
      </c>
      <c r="BR50" s="18">
        <f t="shared" ref="BR50:EC50" si="20">BR$32-BR33</f>
        <v>268.04199999999997</v>
      </c>
      <c r="BS50" s="18">
        <f t="shared" si="20"/>
        <v>264.61600000000004</v>
      </c>
      <c r="BT50" s="18">
        <f t="shared" si="20"/>
        <v>271.20299999999997</v>
      </c>
      <c r="BU50" s="18">
        <f t="shared" si="20"/>
        <v>270.63300000000004</v>
      </c>
      <c r="BV50" s="18">
        <f t="shared" si="20"/>
        <v>280.73900000000003</v>
      </c>
      <c r="BW50" s="18">
        <f t="shared" si="20"/>
        <v>271.77400000000006</v>
      </c>
      <c r="BX50" s="18">
        <f t="shared" si="20"/>
        <v>320.56500000000005</v>
      </c>
      <c r="BY50" s="18">
        <f t="shared" si="20"/>
        <v>349.66600000000005</v>
      </c>
      <c r="BZ50" s="18">
        <f t="shared" si="20"/>
        <v>450.44499999999999</v>
      </c>
      <c r="CA50" s="18">
        <f t="shared" si="20"/>
        <v>493.88599999999997</v>
      </c>
      <c r="CB50" s="18">
        <f t="shared" si="20"/>
        <v>441.17900000000003</v>
      </c>
      <c r="CC50" s="18">
        <f t="shared" si="20"/>
        <v>524.16699999999992</v>
      </c>
      <c r="CD50" s="18">
        <f t="shared" si="20"/>
        <v>522.03499999999997</v>
      </c>
      <c r="CE50" s="18">
        <f t="shared" si="20"/>
        <v>357.72499999999997</v>
      </c>
      <c r="CF50" s="18">
        <f t="shared" si="20"/>
        <v>236.90700000000004</v>
      </c>
      <c r="CG50" s="18">
        <f t="shared" si="20"/>
        <v>135.51099999999997</v>
      </c>
      <c r="CH50" s="18">
        <f t="shared" si="20"/>
        <v>123.78799999999998</v>
      </c>
      <c r="CI50" s="18">
        <f t="shared" si="20"/>
        <v>52.364000000000004</v>
      </c>
      <c r="CJ50" s="18">
        <f t="shared" si="20"/>
        <v>53.017999999999972</v>
      </c>
      <c r="CK50" s="18">
        <f t="shared" si="20"/>
        <v>66.677999999999997</v>
      </c>
      <c r="CL50" s="18">
        <f t="shared" si="20"/>
        <v>-11.006999999999977</v>
      </c>
      <c r="CM50" s="18">
        <f t="shared" si="20"/>
        <v>-38.660999999999973</v>
      </c>
      <c r="CN50" s="18">
        <f t="shared" si="20"/>
        <v>-39.861999999999995</v>
      </c>
      <c r="CO50" s="18">
        <f t="shared" si="20"/>
        <v>-36.920000000000016</v>
      </c>
      <c r="CP50" s="18">
        <f t="shared" si="20"/>
        <v>-35.408999999999992</v>
      </c>
      <c r="CQ50" s="18">
        <f t="shared" si="20"/>
        <v>-34.252999999999986</v>
      </c>
      <c r="CR50" s="18">
        <f t="shared" si="20"/>
        <v>-62.783999999999992</v>
      </c>
      <c r="CS50" s="18">
        <f t="shared" si="20"/>
        <v>-54.787000000000006</v>
      </c>
      <c r="CT50" s="18">
        <f t="shared" si="20"/>
        <v>-49.864999999999981</v>
      </c>
      <c r="CU50" s="18">
        <f t="shared" si="20"/>
        <v>-50.271999999999991</v>
      </c>
      <c r="CV50" s="18">
        <f t="shared" si="20"/>
        <v>-43.065000000000012</v>
      </c>
      <c r="CW50" s="18">
        <f t="shared" si="20"/>
        <v>-42.562999999999988</v>
      </c>
      <c r="CX50" s="18">
        <f t="shared" si="20"/>
        <v>-46.365999999999985</v>
      </c>
      <c r="CY50" s="18">
        <f t="shared" si="20"/>
        <v>-44.579000000000008</v>
      </c>
      <c r="CZ50" s="18">
        <f t="shared" si="20"/>
        <v>-43.634999999999991</v>
      </c>
      <c r="DA50" s="18">
        <f t="shared" si="20"/>
        <v>-43.914999999999992</v>
      </c>
      <c r="DB50" s="18">
        <f t="shared" si="20"/>
        <v>-44.882999999999981</v>
      </c>
      <c r="DC50" s="18">
        <f t="shared" si="20"/>
        <v>-45.15900000000002</v>
      </c>
      <c r="DD50" s="18">
        <f t="shared" si="20"/>
        <v>-48.067000000000007</v>
      </c>
      <c r="DE50" s="18">
        <f t="shared" si="20"/>
        <v>-49.739000000000004</v>
      </c>
      <c r="DF50" s="18">
        <f t="shared" si="20"/>
        <v>-51.34099999999998</v>
      </c>
      <c r="DG50" s="18">
        <f t="shared" si="20"/>
        <v>-51.192000000000007</v>
      </c>
      <c r="DH50" s="18">
        <f t="shared" si="20"/>
        <v>-50.582000000000022</v>
      </c>
      <c r="DI50" s="18">
        <f t="shared" si="20"/>
        <v>-50.495999999999981</v>
      </c>
      <c r="DJ50" s="18">
        <f t="shared" si="20"/>
        <v>-53.644999999999982</v>
      </c>
      <c r="DK50" s="18">
        <f t="shared" si="20"/>
        <v>-52.069999999999993</v>
      </c>
      <c r="DL50" s="18">
        <f t="shared" si="20"/>
        <v>-52.447000000000003</v>
      </c>
      <c r="DM50" s="18">
        <f t="shared" si="20"/>
        <v>-52.504999999999995</v>
      </c>
      <c r="DN50" s="18">
        <f t="shared" si="20"/>
        <v>-55.5</v>
      </c>
      <c r="DO50" s="18">
        <f t="shared" si="20"/>
        <v>-56.693000000000012</v>
      </c>
      <c r="DP50" s="18">
        <f t="shared" si="20"/>
        <v>-49.766999999999996</v>
      </c>
      <c r="DQ50" s="18">
        <f t="shared" si="20"/>
        <v>-46.663000000000011</v>
      </c>
      <c r="DR50" s="18">
        <f t="shared" si="20"/>
        <v>-41.778999999999996</v>
      </c>
      <c r="DS50" s="18">
        <f t="shared" si="20"/>
        <v>-37.144000000000005</v>
      </c>
      <c r="DT50" s="18">
        <f t="shared" si="20"/>
        <v>-36.723000000000013</v>
      </c>
      <c r="DU50" s="18">
        <f t="shared" si="20"/>
        <v>-38.832999999999998</v>
      </c>
      <c r="DV50" s="18">
        <f t="shared" si="20"/>
        <v>-41.399999999999977</v>
      </c>
      <c r="DW50" s="18">
        <f t="shared" si="20"/>
        <v>-43.164999999999992</v>
      </c>
      <c r="DX50" s="18">
        <f t="shared" si="20"/>
        <v>-41.494</v>
      </c>
      <c r="DY50" s="18">
        <f t="shared" si="20"/>
        <v>-43.727000000000004</v>
      </c>
      <c r="DZ50" s="18">
        <f t="shared" si="20"/>
        <v>-44.817999999999984</v>
      </c>
      <c r="EA50" s="18">
        <f t="shared" si="20"/>
        <v>-46.181999999999988</v>
      </c>
      <c r="EB50" s="18">
        <f t="shared" si="20"/>
        <v>-46.812000000000012</v>
      </c>
      <c r="EC50" s="18">
        <f t="shared" si="20"/>
        <v>-46.339999999999975</v>
      </c>
      <c r="ED50" s="18">
        <f t="shared" ref="ED50:GO50" si="21">ED$32-ED33</f>
        <v>-40.754999999999995</v>
      </c>
      <c r="EE50" s="18">
        <f t="shared" si="21"/>
        <v>-36.281999999999982</v>
      </c>
      <c r="EF50" s="18">
        <f t="shared" si="21"/>
        <v>-34.812000000000012</v>
      </c>
      <c r="EG50" s="18">
        <f t="shared" si="21"/>
        <v>-32.403999999999996</v>
      </c>
      <c r="EH50" s="18">
        <f t="shared" si="21"/>
        <v>-30.531000000000006</v>
      </c>
      <c r="EI50" s="18">
        <f t="shared" si="21"/>
        <v>-29.998999999999995</v>
      </c>
      <c r="EJ50" s="18">
        <f t="shared" si="21"/>
        <v>-29.38300000000001</v>
      </c>
      <c r="EK50" s="18">
        <f t="shared" si="21"/>
        <v>-28.581999999999994</v>
      </c>
      <c r="EL50" s="18">
        <f t="shared" si="21"/>
        <v>-30.845999999999975</v>
      </c>
      <c r="EM50" s="18">
        <f t="shared" si="21"/>
        <v>-32.294000000000011</v>
      </c>
      <c r="EN50" s="18">
        <f t="shared" si="21"/>
        <v>-29.854000000000013</v>
      </c>
      <c r="EO50" s="18">
        <f t="shared" si="21"/>
        <v>-29.431000000000012</v>
      </c>
      <c r="EP50" s="18">
        <f t="shared" si="21"/>
        <v>-30.246999999999986</v>
      </c>
      <c r="EQ50" s="18">
        <f t="shared" si="21"/>
        <v>-31.209000000000003</v>
      </c>
      <c r="ER50" s="18">
        <f t="shared" si="21"/>
        <v>-36.371999999999986</v>
      </c>
      <c r="ES50" s="18">
        <f t="shared" si="21"/>
        <v>-35.783999999999992</v>
      </c>
      <c r="ET50" s="18">
        <f t="shared" si="21"/>
        <v>-37.324999999999989</v>
      </c>
      <c r="EU50" s="18">
        <f t="shared" si="21"/>
        <v>-39.823000000000008</v>
      </c>
      <c r="EV50" s="18">
        <f t="shared" si="21"/>
        <v>-42.47</v>
      </c>
      <c r="EW50" s="18">
        <f t="shared" si="21"/>
        <v>-48.350999999999999</v>
      </c>
      <c r="EX50" s="18">
        <f t="shared" si="21"/>
        <v>-51.56</v>
      </c>
      <c r="EY50" s="18">
        <f t="shared" si="21"/>
        <v>-51.832999999999998</v>
      </c>
      <c r="EZ50" s="18">
        <f t="shared" si="21"/>
        <v>-51.468999999999994</v>
      </c>
      <c r="FA50" s="18">
        <f t="shared" si="21"/>
        <v>-52.436999999999983</v>
      </c>
      <c r="FB50" s="18">
        <f t="shared" si="21"/>
        <v>-58.064999999999998</v>
      </c>
      <c r="FC50" s="18">
        <f t="shared" si="21"/>
        <v>-64.423999999999978</v>
      </c>
      <c r="FD50" s="18">
        <f t="shared" si="21"/>
        <v>-67.951999999999998</v>
      </c>
      <c r="FE50" s="18">
        <f t="shared" si="21"/>
        <v>-69.99199999999999</v>
      </c>
      <c r="FF50" s="18">
        <f t="shared" si="21"/>
        <v>-68.913999999999987</v>
      </c>
      <c r="FG50" s="18">
        <f t="shared" si="21"/>
        <v>-64.205000000000013</v>
      </c>
      <c r="FH50" s="18">
        <f t="shared" si="21"/>
        <v>-64.263000000000005</v>
      </c>
      <c r="FI50" s="18">
        <f t="shared" si="21"/>
        <v>-66.116000000000014</v>
      </c>
      <c r="FJ50" s="18">
        <f t="shared" si="21"/>
        <v>-65.44</v>
      </c>
      <c r="FK50" s="18">
        <f t="shared" si="21"/>
        <v>-66.650999999999982</v>
      </c>
      <c r="FL50" s="18">
        <f t="shared" si="21"/>
        <v>-65.078000000000003</v>
      </c>
      <c r="FM50" s="18">
        <f t="shared" si="21"/>
        <v>-66.991000000000014</v>
      </c>
      <c r="FN50" s="18">
        <f t="shared" si="21"/>
        <v>-68.644000000000005</v>
      </c>
      <c r="FO50" s="18">
        <f t="shared" si="21"/>
        <v>-67.375</v>
      </c>
      <c r="FP50" s="18">
        <f t="shared" si="21"/>
        <v>-69.28</v>
      </c>
      <c r="FQ50" s="18">
        <f t="shared" si="21"/>
        <v>-66.266999999999996</v>
      </c>
      <c r="FR50" s="18">
        <f t="shared" si="21"/>
        <v>-65.272999999999996</v>
      </c>
      <c r="FS50" s="18">
        <f t="shared" si="21"/>
        <v>-65.310999999999979</v>
      </c>
      <c r="FT50" s="18">
        <f t="shared" si="21"/>
        <v>-67.557999999999993</v>
      </c>
      <c r="FU50" s="18">
        <f t="shared" si="21"/>
        <v>-67.094999999999999</v>
      </c>
      <c r="FV50" s="18">
        <f t="shared" si="21"/>
        <v>-66.632999999999981</v>
      </c>
      <c r="FW50" s="18">
        <f t="shared" si="21"/>
        <v>-50.717999999999989</v>
      </c>
      <c r="FX50" s="18">
        <f t="shared" si="21"/>
        <v>-64.619</v>
      </c>
      <c r="FY50" s="18">
        <f t="shared" si="21"/>
        <v>-62.561999999999983</v>
      </c>
      <c r="FZ50" s="18">
        <f t="shared" si="21"/>
        <v>-63.384999999999991</v>
      </c>
      <c r="GA50" s="18">
        <f t="shared" si="21"/>
        <v>-63.856999999999999</v>
      </c>
      <c r="GB50" s="18">
        <f t="shared" si="21"/>
        <v>-67.010999999999996</v>
      </c>
      <c r="GC50" s="18">
        <f t="shared" si="21"/>
        <v>-70.152999999999992</v>
      </c>
      <c r="GD50" s="18">
        <f t="shared" si="21"/>
        <v>-73.766999999999996</v>
      </c>
      <c r="GE50" s="18">
        <f t="shared" si="21"/>
        <v>-73.538000000000011</v>
      </c>
      <c r="GF50" s="18">
        <f t="shared" si="21"/>
        <v>-73.259999999999991</v>
      </c>
      <c r="GG50" s="18">
        <f t="shared" si="21"/>
        <v>-73.730999999999995</v>
      </c>
      <c r="GH50" s="18">
        <f t="shared" si="21"/>
        <v>-74.240000000000009</v>
      </c>
      <c r="GI50" s="18">
        <f t="shared" si="21"/>
        <v>-74.825999999999993</v>
      </c>
      <c r="GJ50" s="18">
        <f t="shared" si="21"/>
        <v>-73.808999999999997</v>
      </c>
      <c r="GK50" s="18">
        <f t="shared" si="21"/>
        <v>-74.694000000000017</v>
      </c>
      <c r="GL50" s="18">
        <f t="shared" si="21"/>
        <v>-70.175000000000011</v>
      </c>
      <c r="GM50" s="18">
        <f t="shared" si="21"/>
        <v>-68.414999999999992</v>
      </c>
      <c r="GN50" s="18">
        <f t="shared" si="21"/>
        <v>-71.199000000000012</v>
      </c>
      <c r="GO50" s="18">
        <f t="shared" si="21"/>
        <v>-70.44</v>
      </c>
      <c r="GP50" s="18">
        <f t="shared" ref="GP50:JA50" si="22">GP$32-GP33</f>
        <v>-71.842999999999989</v>
      </c>
      <c r="GQ50" s="18">
        <f t="shared" si="22"/>
        <v>-70.437999999999988</v>
      </c>
      <c r="GR50" s="18">
        <f t="shared" si="22"/>
        <v>-72.954999999999984</v>
      </c>
      <c r="GS50" s="18">
        <f t="shared" si="22"/>
        <v>-74.968999999999994</v>
      </c>
      <c r="GT50" s="18">
        <f t="shared" si="22"/>
        <v>-77.637999999999977</v>
      </c>
      <c r="GU50" s="18">
        <f t="shared" si="22"/>
        <v>-78.28</v>
      </c>
      <c r="GV50" s="18">
        <f t="shared" si="22"/>
        <v>-78.810999999999979</v>
      </c>
      <c r="GW50" s="18">
        <f t="shared" si="22"/>
        <v>-80.538999999999987</v>
      </c>
      <c r="GX50" s="18">
        <f t="shared" si="22"/>
        <v>-80.725999999999999</v>
      </c>
      <c r="GY50" s="18">
        <f t="shared" si="22"/>
        <v>-80.878999999999991</v>
      </c>
      <c r="GZ50" s="18">
        <f t="shared" si="22"/>
        <v>-80.759999999999991</v>
      </c>
      <c r="HA50" s="18">
        <f t="shared" si="22"/>
        <v>-77.771999999999991</v>
      </c>
      <c r="HB50" s="18">
        <f t="shared" si="22"/>
        <v>-73.988</v>
      </c>
      <c r="HC50" s="18">
        <f t="shared" si="22"/>
        <v>-80.428000000000026</v>
      </c>
      <c r="HD50" s="18">
        <f t="shared" si="22"/>
        <v>-79.018000000000001</v>
      </c>
      <c r="HE50" s="18">
        <f t="shared" si="22"/>
        <v>-77.721000000000004</v>
      </c>
      <c r="HF50" s="18">
        <f t="shared" si="22"/>
        <v>-77.41</v>
      </c>
      <c r="HG50" s="18">
        <f t="shared" si="22"/>
        <v>-78.153999999999996</v>
      </c>
      <c r="HH50" s="18">
        <f t="shared" si="22"/>
        <v>-77.715000000000032</v>
      </c>
      <c r="HI50" s="18">
        <f t="shared" si="22"/>
        <v>-74.611999999999966</v>
      </c>
      <c r="HJ50" s="18">
        <f t="shared" si="22"/>
        <v>-73.38</v>
      </c>
      <c r="HK50" s="18">
        <f t="shared" si="22"/>
        <v>-76.22999999999999</v>
      </c>
      <c r="HL50" s="18">
        <f t="shared" si="22"/>
        <v>-75.431999999999988</v>
      </c>
      <c r="HM50" s="18">
        <f t="shared" si="22"/>
        <v>-79.99199999999999</v>
      </c>
      <c r="HN50" s="18">
        <f t="shared" si="22"/>
        <v>-79.614000000000004</v>
      </c>
      <c r="HO50" s="18">
        <f t="shared" si="22"/>
        <v>-81.802999999999997</v>
      </c>
      <c r="HP50" s="18">
        <f t="shared" si="22"/>
        <v>-84.921999999999997</v>
      </c>
      <c r="HQ50" s="18">
        <f t="shared" si="22"/>
        <v>-83.789999999999992</v>
      </c>
      <c r="HR50" s="18">
        <f t="shared" si="22"/>
        <v>-84.551999999999992</v>
      </c>
      <c r="HS50" s="18">
        <f t="shared" si="22"/>
        <v>-83.608000000000004</v>
      </c>
      <c r="HT50" s="18">
        <f t="shared" si="22"/>
        <v>-82.924000000000007</v>
      </c>
      <c r="HU50" s="18">
        <f t="shared" si="22"/>
        <v>-82.09699999999998</v>
      </c>
      <c r="HV50" s="18">
        <f t="shared" si="22"/>
        <v>-84.257999999999981</v>
      </c>
      <c r="HW50" s="18">
        <f t="shared" si="22"/>
        <v>-81.527999999999992</v>
      </c>
      <c r="HX50" s="18">
        <f t="shared" si="22"/>
        <v>-77.432999999999993</v>
      </c>
      <c r="HY50" s="18">
        <f t="shared" si="22"/>
        <v>-77.117999999999967</v>
      </c>
      <c r="HZ50" s="18">
        <f t="shared" si="22"/>
        <v>-82.055000000000035</v>
      </c>
      <c r="IA50" s="18">
        <f t="shared" si="22"/>
        <v>-77.578000000000003</v>
      </c>
      <c r="IB50" s="18">
        <f t="shared" si="22"/>
        <v>-59.245000000000005</v>
      </c>
      <c r="IC50" s="18">
        <f t="shared" si="22"/>
        <v>-74.625999999999976</v>
      </c>
      <c r="ID50" s="18">
        <f t="shared" si="22"/>
        <v>-77.633999999999986</v>
      </c>
      <c r="IE50" s="18">
        <f t="shared" si="22"/>
        <v>-75.786999999999978</v>
      </c>
      <c r="IF50" s="18">
        <f t="shared" si="22"/>
        <v>-80.060999999999979</v>
      </c>
      <c r="IG50" s="18">
        <f t="shared" si="22"/>
        <v>-87.610000000000014</v>
      </c>
      <c r="IH50" s="18">
        <f t="shared" si="22"/>
        <v>-81.76600000000002</v>
      </c>
      <c r="II50" s="18">
        <f t="shared" si="22"/>
        <v>-75.995000000000005</v>
      </c>
      <c r="IJ50" s="18">
        <f t="shared" si="22"/>
        <v>-70.420999999999992</v>
      </c>
      <c r="IK50" s="18">
        <f t="shared" si="22"/>
        <v>-67.437999999999988</v>
      </c>
      <c r="IL50" s="18">
        <f t="shared" si="22"/>
        <v>-66.100999999999999</v>
      </c>
      <c r="IM50" s="18">
        <f t="shared" si="22"/>
        <v>-59.382999999999981</v>
      </c>
      <c r="IN50" s="18">
        <f t="shared" si="22"/>
        <v>-54.085000000000008</v>
      </c>
      <c r="IO50" s="18">
        <f t="shared" si="22"/>
        <v>-59.115000000000009</v>
      </c>
      <c r="IP50" s="18">
        <f t="shared" si="22"/>
        <v>-53.211000000000013</v>
      </c>
      <c r="IQ50" s="18">
        <f t="shared" si="22"/>
        <v>-55.713000000000022</v>
      </c>
      <c r="IR50" s="18">
        <f t="shared" si="22"/>
        <v>-51.591999999999985</v>
      </c>
      <c r="IS50" s="18">
        <f t="shared" si="22"/>
        <v>-52.142000000000024</v>
      </c>
      <c r="IT50" s="18">
        <f t="shared" si="22"/>
        <v>-52.994</v>
      </c>
      <c r="IU50" s="18">
        <f t="shared" si="22"/>
        <v>-51.62299999999999</v>
      </c>
      <c r="IV50" s="18">
        <f t="shared" si="22"/>
        <v>-49.338999999999999</v>
      </c>
      <c r="IW50" s="18">
        <f t="shared" si="22"/>
        <v>-48.844999999999999</v>
      </c>
      <c r="IX50" s="18">
        <f t="shared" si="22"/>
        <v>-49.484999999999985</v>
      </c>
      <c r="IY50" s="18">
        <f t="shared" si="22"/>
        <v>-52.813999999999993</v>
      </c>
      <c r="IZ50" s="18">
        <f t="shared" si="22"/>
        <v>-54.938999999999993</v>
      </c>
      <c r="JA50" s="18">
        <f t="shared" si="22"/>
        <v>-53.41</v>
      </c>
      <c r="JB50" s="18">
        <f t="shared" ref="JB50:LM50" si="23">JB$32-JB33</f>
        <v>-47.816999999999979</v>
      </c>
      <c r="JC50" s="18">
        <f t="shared" si="23"/>
        <v>-48.050000000000011</v>
      </c>
      <c r="JD50" s="18">
        <f t="shared" si="23"/>
        <v>-48.371999999999986</v>
      </c>
      <c r="JE50" s="18">
        <f t="shared" si="23"/>
        <v>-50.992999999999995</v>
      </c>
      <c r="JF50" s="18">
        <f t="shared" si="23"/>
        <v>-55.113</v>
      </c>
      <c r="JG50" s="18">
        <f t="shared" si="23"/>
        <v>-67.149999999999977</v>
      </c>
      <c r="JH50" s="18">
        <f t="shared" si="23"/>
        <v>-75.963000000000022</v>
      </c>
      <c r="JI50" s="18">
        <f t="shared" si="23"/>
        <v>-75.474999999999994</v>
      </c>
      <c r="JJ50" s="18">
        <f t="shared" si="23"/>
        <v>-76.091999999999985</v>
      </c>
      <c r="JK50" s="18">
        <f t="shared" si="23"/>
        <v>-74.781000000000006</v>
      </c>
      <c r="JL50" s="18">
        <f t="shared" si="23"/>
        <v>-74.602000000000004</v>
      </c>
      <c r="JM50" s="18">
        <f t="shared" si="23"/>
        <v>-72.966999999999985</v>
      </c>
      <c r="JN50" s="18">
        <f t="shared" si="23"/>
        <v>-80.81</v>
      </c>
      <c r="JO50" s="18">
        <f t="shared" si="23"/>
        <v>-88.796000000000021</v>
      </c>
      <c r="JP50" s="18">
        <f t="shared" si="23"/>
        <v>-97.640000000000015</v>
      </c>
      <c r="JQ50" s="18">
        <f t="shared" si="23"/>
        <v>-96.283999999999992</v>
      </c>
      <c r="JR50" s="18">
        <f t="shared" si="23"/>
        <v>-97.686999999999983</v>
      </c>
      <c r="JS50" s="18">
        <f t="shared" si="23"/>
        <v>-99.212999999999965</v>
      </c>
      <c r="JT50" s="18">
        <f t="shared" si="23"/>
        <v>-97.263000000000005</v>
      </c>
      <c r="JU50" s="18">
        <f t="shared" si="23"/>
        <v>-104.9</v>
      </c>
      <c r="JV50" s="18">
        <f t="shared" si="23"/>
        <v>-104.309</v>
      </c>
      <c r="JW50" s="18">
        <f t="shared" si="23"/>
        <v>-102.60300000000001</v>
      </c>
      <c r="JX50" s="18">
        <f t="shared" si="23"/>
        <v>-111.59200000000001</v>
      </c>
      <c r="JY50" s="18">
        <f t="shared" si="23"/>
        <v>-115.14699999999999</v>
      </c>
      <c r="JZ50" s="18">
        <f t="shared" si="23"/>
        <v>-113.17899999999997</v>
      </c>
      <c r="KA50" s="18">
        <f t="shared" si="23"/>
        <v>-111.19099999999997</v>
      </c>
      <c r="KB50" s="18">
        <f t="shared" si="23"/>
        <v>-112.24900000000002</v>
      </c>
      <c r="KC50" s="18">
        <f t="shared" si="23"/>
        <v>-107.89000000000004</v>
      </c>
      <c r="KD50" s="18">
        <f t="shared" si="23"/>
        <v>-103.82999999999998</v>
      </c>
      <c r="KE50" s="18">
        <f t="shared" si="23"/>
        <v>-101.75300000000004</v>
      </c>
      <c r="KF50" s="18">
        <f t="shared" si="23"/>
        <v>-101.13599999999997</v>
      </c>
      <c r="KG50" s="18">
        <f t="shared" si="23"/>
        <v>-101.32100000000003</v>
      </c>
      <c r="KH50" s="18">
        <f t="shared" si="23"/>
        <v>-98.161000000000001</v>
      </c>
      <c r="KI50" s="18">
        <f t="shared" si="23"/>
        <v>-94.40100000000001</v>
      </c>
      <c r="KJ50" s="18">
        <f t="shared" si="23"/>
        <v>-91.641999999999996</v>
      </c>
      <c r="KK50" s="18">
        <f t="shared" si="23"/>
        <v>-93.257000000000005</v>
      </c>
      <c r="KL50" s="18">
        <f t="shared" si="23"/>
        <v>-93.370999999999981</v>
      </c>
      <c r="KM50" s="18">
        <f t="shared" si="23"/>
        <v>-95.843000000000018</v>
      </c>
      <c r="KN50" s="18">
        <f t="shared" si="23"/>
        <v>-97.00200000000001</v>
      </c>
      <c r="KO50" s="18">
        <f t="shared" si="23"/>
        <v>-100.82</v>
      </c>
      <c r="KP50" s="18">
        <f t="shared" si="23"/>
        <v>-103.995</v>
      </c>
      <c r="KQ50" s="18">
        <f t="shared" si="23"/>
        <v>-112.20499999999998</v>
      </c>
      <c r="KR50" s="18">
        <f t="shared" si="23"/>
        <v>-110.625</v>
      </c>
      <c r="KS50" s="18">
        <f t="shared" si="23"/>
        <v>-116.47900000000001</v>
      </c>
      <c r="KT50" s="18">
        <f t="shared" si="23"/>
        <v>-123.416</v>
      </c>
      <c r="KU50" s="18">
        <f t="shared" si="23"/>
        <v>-119.43100000000001</v>
      </c>
      <c r="KV50" s="18">
        <f t="shared" si="23"/>
        <v>-116.74699999999999</v>
      </c>
      <c r="KW50" s="18">
        <f t="shared" si="23"/>
        <v>-120.10799999999998</v>
      </c>
      <c r="KX50" s="18">
        <f t="shared" si="23"/>
        <v>-126.49499999999998</v>
      </c>
      <c r="KY50" s="18">
        <f t="shared" si="23"/>
        <v>-132.273</v>
      </c>
      <c r="KZ50" s="18">
        <f t="shared" si="23"/>
        <v>-129.89799999999997</v>
      </c>
      <c r="LA50" s="18">
        <f t="shared" si="23"/>
        <v>-117.16399999999999</v>
      </c>
      <c r="LB50" s="18">
        <f t="shared" si="23"/>
        <v>-112.42400000000001</v>
      </c>
      <c r="LC50" s="18">
        <f t="shared" si="23"/>
        <v>-109.054</v>
      </c>
      <c r="LD50" s="18">
        <f t="shared" si="23"/>
        <v>-109.93</v>
      </c>
      <c r="LE50" s="18">
        <f t="shared" si="23"/>
        <v>-108.56200000000001</v>
      </c>
      <c r="LF50" s="18">
        <f t="shared" si="23"/>
        <v>-102.49399999999997</v>
      </c>
      <c r="LG50" s="18">
        <f t="shared" si="23"/>
        <v>-98.907000000000011</v>
      </c>
      <c r="LH50" s="18">
        <f t="shared" si="23"/>
        <v>-99.472999999999985</v>
      </c>
      <c r="LI50" s="18">
        <f t="shared" si="23"/>
        <v>-100.38800000000003</v>
      </c>
      <c r="LJ50" s="18">
        <f t="shared" si="23"/>
        <v>-102.10500000000002</v>
      </c>
      <c r="LK50" s="18">
        <f t="shared" si="23"/>
        <v>-100.75299999999999</v>
      </c>
      <c r="LL50" s="18">
        <f t="shared" si="23"/>
        <v>-99.330000000000013</v>
      </c>
      <c r="LM50" s="18">
        <f t="shared" si="23"/>
        <v>-99.034999999999997</v>
      </c>
      <c r="LN50" s="18">
        <f t="shared" ref="LN50:NY50" si="24">LN$32-LN33</f>
        <v>-98.99199999999999</v>
      </c>
      <c r="LO50" s="18">
        <f t="shared" si="24"/>
        <v>-101.50399999999999</v>
      </c>
      <c r="LP50" s="18">
        <f t="shared" si="24"/>
        <v>-103.893</v>
      </c>
      <c r="LQ50" s="18">
        <f t="shared" si="24"/>
        <v>-115.20799999999997</v>
      </c>
      <c r="LR50" s="18">
        <f t="shared" si="24"/>
        <v>-117.80999999999997</v>
      </c>
      <c r="LS50" s="18">
        <f t="shared" si="24"/>
        <v>-118.78700000000003</v>
      </c>
      <c r="LT50" s="18">
        <f t="shared" si="24"/>
        <v>-118.464</v>
      </c>
      <c r="LU50" s="18">
        <f t="shared" si="24"/>
        <v>-113.392</v>
      </c>
      <c r="LV50" s="18">
        <f t="shared" si="24"/>
        <v>-113.88400000000001</v>
      </c>
      <c r="LW50" s="18">
        <f t="shared" si="24"/>
        <v>-108.86899999999997</v>
      </c>
      <c r="LX50" s="18">
        <f t="shared" si="24"/>
        <v>-100.702</v>
      </c>
      <c r="LY50" s="18">
        <f t="shared" si="24"/>
        <v>-98.942000000000007</v>
      </c>
      <c r="LZ50" s="18">
        <f t="shared" si="24"/>
        <v>-95.947999999999979</v>
      </c>
      <c r="MA50" s="18">
        <f t="shared" si="24"/>
        <v>-97.951000000000022</v>
      </c>
      <c r="MB50" s="18">
        <f t="shared" si="24"/>
        <v>-96.697999999999979</v>
      </c>
      <c r="MC50" s="18">
        <f t="shared" si="24"/>
        <v>-99.12700000000001</v>
      </c>
      <c r="MD50" s="18">
        <f t="shared" si="24"/>
        <v>-99.894999999999982</v>
      </c>
      <c r="ME50" s="18">
        <f t="shared" si="24"/>
        <v>-99.475999999999999</v>
      </c>
      <c r="MF50" s="18">
        <f t="shared" si="24"/>
        <v>-102.55900000000003</v>
      </c>
      <c r="MG50" s="18">
        <f t="shared" si="24"/>
        <v>-103.024</v>
      </c>
      <c r="MH50" s="18">
        <f t="shared" si="24"/>
        <v>-100.91899999999998</v>
      </c>
      <c r="MI50" s="18">
        <f t="shared" si="24"/>
        <v>-90.012</v>
      </c>
      <c r="MJ50" s="18">
        <f t="shared" si="24"/>
        <v>-88.865999999999985</v>
      </c>
      <c r="MK50" s="18">
        <f t="shared" si="24"/>
        <v>-91.491999999999962</v>
      </c>
      <c r="ML50" s="18">
        <f t="shared" si="24"/>
        <v>-95.35</v>
      </c>
      <c r="MM50" s="18">
        <f t="shared" si="24"/>
        <v>-94.284999999999997</v>
      </c>
      <c r="MN50" s="18">
        <f t="shared" si="24"/>
        <v>-97.287000000000035</v>
      </c>
      <c r="MO50" s="18">
        <f t="shared" si="24"/>
        <v>-95.91700000000003</v>
      </c>
      <c r="MP50" s="18">
        <f t="shared" si="24"/>
        <v>-99.050999999999988</v>
      </c>
      <c r="MQ50" s="18">
        <f t="shared" si="24"/>
        <v>-101.24200000000002</v>
      </c>
      <c r="MR50" s="18">
        <f t="shared" si="24"/>
        <v>-101.86799999999999</v>
      </c>
      <c r="MS50" s="18">
        <f t="shared" si="24"/>
        <v>-100.36099999999999</v>
      </c>
      <c r="MT50" s="18">
        <f t="shared" si="24"/>
        <v>-98.120999999999981</v>
      </c>
      <c r="MU50" s="18">
        <f t="shared" si="24"/>
        <v>-95.983000000000004</v>
      </c>
      <c r="MV50" s="18">
        <f t="shared" si="24"/>
        <v>-98.675999999999988</v>
      </c>
      <c r="MW50" s="18">
        <f t="shared" si="24"/>
        <v>-99.576999999999998</v>
      </c>
      <c r="MX50" s="18">
        <f t="shared" si="24"/>
        <v>-102.93700000000001</v>
      </c>
      <c r="MY50" s="18">
        <f t="shared" si="24"/>
        <v>-117.22799999999995</v>
      </c>
      <c r="MZ50" s="18">
        <f t="shared" si="24"/>
        <v>-117.82500000000005</v>
      </c>
      <c r="NA50" s="18">
        <f t="shared" si="24"/>
        <v>-111.91300000000001</v>
      </c>
      <c r="NB50" s="18">
        <f t="shared" si="24"/>
        <v>-110.29400000000004</v>
      </c>
      <c r="NC50" s="18">
        <f t="shared" si="24"/>
        <v>-112.44100000000003</v>
      </c>
      <c r="ND50" s="18">
        <f t="shared" si="24"/>
        <v>-114.19600000000003</v>
      </c>
      <c r="NE50" s="18">
        <f t="shared" si="24"/>
        <v>-110.22199999999998</v>
      </c>
      <c r="NF50" s="18">
        <f t="shared" si="24"/>
        <v>-103.80699999999996</v>
      </c>
      <c r="NG50" s="18">
        <f t="shared" si="24"/>
        <v>-106.70299999999997</v>
      </c>
      <c r="NH50" s="18">
        <f t="shared" si="24"/>
        <v>-114.66199999999998</v>
      </c>
      <c r="NI50" s="18">
        <f t="shared" si="24"/>
        <v>-114.95400000000001</v>
      </c>
      <c r="NJ50" s="18">
        <f t="shared" si="24"/>
        <v>-116.17399999999998</v>
      </c>
      <c r="NK50" s="18">
        <f t="shared" si="24"/>
        <v>-118.06100000000004</v>
      </c>
      <c r="NL50" s="18">
        <f t="shared" si="24"/>
        <v>-115.13900000000001</v>
      </c>
      <c r="NM50" s="18">
        <f t="shared" si="24"/>
        <v>-115.02600000000001</v>
      </c>
      <c r="NN50" s="18">
        <f t="shared" si="24"/>
        <v>-112.50200000000001</v>
      </c>
      <c r="NO50" s="18">
        <f t="shared" si="24"/>
        <v>-113.08600000000001</v>
      </c>
      <c r="NP50" s="18">
        <f t="shared" si="24"/>
        <v>-110.44800000000004</v>
      </c>
      <c r="NQ50" s="18">
        <f t="shared" si="24"/>
        <v>-105.07400000000001</v>
      </c>
      <c r="NR50" s="18">
        <f t="shared" si="24"/>
        <v>-106.04299999999995</v>
      </c>
      <c r="NS50" s="18">
        <f t="shared" si="24"/>
        <v>-101.38400000000001</v>
      </c>
      <c r="NT50" s="18">
        <f t="shared" si="24"/>
        <v>-100.25799999999998</v>
      </c>
      <c r="NU50" s="18">
        <f t="shared" si="24"/>
        <v>-112.16000000000003</v>
      </c>
      <c r="NV50" s="18">
        <f t="shared" si="24"/>
        <v>-111.44499999999999</v>
      </c>
      <c r="NW50" s="18">
        <f t="shared" si="24"/>
        <v>-102.44100000000003</v>
      </c>
      <c r="NX50" s="18">
        <f t="shared" si="24"/>
        <v>-102.86699999999996</v>
      </c>
      <c r="NY50" s="18">
        <f t="shared" si="24"/>
        <v>-103.65300000000002</v>
      </c>
      <c r="NZ50" s="18">
        <f t="shared" ref="NZ50:QK50" si="25">NZ$32-NZ33</f>
        <v>-105.62799999999999</v>
      </c>
      <c r="OA50" s="18">
        <f t="shared" si="25"/>
        <v>-107.91199999999998</v>
      </c>
      <c r="OB50" s="18">
        <f t="shared" si="25"/>
        <v>-104.08499999999998</v>
      </c>
      <c r="OC50" s="18">
        <f t="shared" si="25"/>
        <v>-105.91300000000001</v>
      </c>
      <c r="OD50" s="18">
        <f t="shared" si="25"/>
        <v>-104.13999999999999</v>
      </c>
      <c r="OE50" s="18">
        <f t="shared" si="25"/>
        <v>-100.26099999999997</v>
      </c>
      <c r="OF50" s="18">
        <f t="shared" si="25"/>
        <v>-104.21899999999999</v>
      </c>
      <c r="OG50" s="18">
        <f t="shared" si="25"/>
        <v>-100.76799999999997</v>
      </c>
      <c r="OH50" s="18">
        <f t="shared" si="25"/>
        <v>-99.625</v>
      </c>
      <c r="OI50" s="18">
        <f t="shared" si="25"/>
        <v>-98.21999999999997</v>
      </c>
      <c r="OJ50" s="18">
        <f t="shared" si="25"/>
        <v>-97.59699999999998</v>
      </c>
      <c r="OK50" s="18">
        <f t="shared" si="25"/>
        <v>-95.040999999999997</v>
      </c>
      <c r="OL50" s="18">
        <f t="shared" si="25"/>
        <v>-93.021000000000015</v>
      </c>
      <c r="OM50" s="18">
        <f t="shared" si="25"/>
        <v>-89.375999999999976</v>
      </c>
      <c r="ON50" s="18">
        <f t="shared" si="25"/>
        <v>-94.194000000000017</v>
      </c>
      <c r="OO50" s="18">
        <f t="shared" si="25"/>
        <v>-91.837000000000046</v>
      </c>
      <c r="OP50" s="18">
        <f t="shared" si="25"/>
        <v>-91.665999999999997</v>
      </c>
      <c r="OQ50" s="18">
        <f t="shared" si="25"/>
        <v>-87.899999999999977</v>
      </c>
      <c r="OR50" s="18">
        <f t="shared" si="25"/>
        <v>-82.654999999999973</v>
      </c>
      <c r="OS50" s="18">
        <f t="shared" si="25"/>
        <v>-83.277999999999963</v>
      </c>
      <c r="OT50" s="18">
        <f t="shared" si="25"/>
        <v>-83.977000000000032</v>
      </c>
      <c r="OU50" s="18">
        <f t="shared" si="25"/>
        <v>-75.327999999999975</v>
      </c>
      <c r="OV50" s="18">
        <f t="shared" si="25"/>
        <v>-77.026999999999987</v>
      </c>
      <c r="OW50" s="18">
        <f t="shared" si="25"/>
        <v>-77.850999999999999</v>
      </c>
      <c r="OX50" s="18">
        <f t="shared" si="25"/>
        <v>-77.206999999999994</v>
      </c>
      <c r="OY50" s="18">
        <f t="shared" si="25"/>
        <v>-81.800000000000011</v>
      </c>
      <c r="OZ50" s="18">
        <f t="shared" si="25"/>
        <v>-78.079999999999984</v>
      </c>
      <c r="PA50" s="18">
        <f t="shared" si="25"/>
        <v>-74.901999999999987</v>
      </c>
      <c r="PB50" s="18">
        <f t="shared" si="25"/>
        <v>-75.959000000000003</v>
      </c>
      <c r="PC50" s="18">
        <f t="shared" si="25"/>
        <v>-69.064999999999998</v>
      </c>
      <c r="PD50" s="18">
        <f t="shared" si="25"/>
        <v>-71.051999999999964</v>
      </c>
      <c r="PE50" s="18">
        <f t="shared" si="25"/>
        <v>-71.229999999999961</v>
      </c>
      <c r="PF50" s="18">
        <f t="shared" si="25"/>
        <v>-73.29299999999995</v>
      </c>
      <c r="PG50" s="18">
        <f t="shared" si="25"/>
        <v>-67.222999999999956</v>
      </c>
      <c r="PH50" s="18">
        <f t="shared" si="25"/>
        <v>-66.793000000000006</v>
      </c>
      <c r="PI50" s="18">
        <f t="shared" si="25"/>
        <v>-68.710000000000036</v>
      </c>
      <c r="PJ50" s="18">
        <f t="shared" si="25"/>
        <v>-67.117999999999995</v>
      </c>
      <c r="PK50" s="18">
        <f t="shared" si="25"/>
        <v>-69.974999999999966</v>
      </c>
      <c r="PL50" s="18">
        <f t="shared" si="25"/>
        <v>-68.711999999999989</v>
      </c>
      <c r="PM50" s="18">
        <f t="shared" si="25"/>
        <v>-70.336999999999989</v>
      </c>
      <c r="PN50" s="18">
        <f t="shared" si="25"/>
        <v>-68.900000000000034</v>
      </c>
      <c r="PO50" s="18">
        <f t="shared" si="25"/>
        <v>-70.45999999999998</v>
      </c>
      <c r="PP50" s="18">
        <f t="shared" si="25"/>
        <v>-78.382999999999981</v>
      </c>
      <c r="PQ50" s="18">
        <f t="shared" si="25"/>
        <v>-77.90100000000001</v>
      </c>
      <c r="PR50" s="18">
        <f t="shared" si="25"/>
        <v>-78.567999999999984</v>
      </c>
      <c r="PS50" s="18">
        <f t="shared" si="25"/>
        <v>-78.262</v>
      </c>
      <c r="PT50" s="18">
        <f t="shared" si="25"/>
        <v>-75.050999999999988</v>
      </c>
      <c r="PU50" s="18">
        <f t="shared" si="25"/>
        <v>-76.56</v>
      </c>
      <c r="PV50" s="18">
        <f t="shared" si="25"/>
        <v>-76.079999999999984</v>
      </c>
      <c r="PW50" s="18">
        <f t="shared" si="25"/>
        <v>-74.737000000000023</v>
      </c>
      <c r="PX50" s="18">
        <f t="shared" si="25"/>
        <v>-72.41700000000003</v>
      </c>
      <c r="PY50" s="18">
        <f t="shared" si="25"/>
        <v>-72.286000000000001</v>
      </c>
      <c r="PZ50" s="18">
        <f t="shared" si="25"/>
        <v>-74.134000000000015</v>
      </c>
      <c r="QA50" s="18">
        <f t="shared" si="25"/>
        <v>-72.819000000000017</v>
      </c>
      <c r="QB50" s="18">
        <f t="shared" si="25"/>
        <v>-63.716999999999985</v>
      </c>
      <c r="QC50" s="18">
        <f t="shared" si="25"/>
        <v>-61.40300000000002</v>
      </c>
      <c r="QD50" s="18">
        <f t="shared" si="25"/>
        <v>-58.79299999999995</v>
      </c>
      <c r="QE50" s="18">
        <f t="shared" si="25"/>
        <v>-59.365000000000009</v>
      </c>
      <c r="QF50" s="18">
        <f t="shared" si="25"/>
        <v>-63.069999999999993</v>
      </c>
      <c r="QG50" s="18">
        <f t="shared" si="25"/>
        <v>-62.317000000000007</v>
      </c>
      <c r="QH50" s="18">
        <f t="shared" si="25"/>
        <v>-63.710000000000036</v>
      </c>
      <c r="QI50" s="18">
        <f t="shared" si="25"/>
        <v>-65.673999999999978</v>
      </c>
      <c r="QJ50" s="18">
        <f t="shared" si="25"/>
        <v>-66.449000000000012</v>
      </c>
      <c r="QK50" s="18">
        <f t="shared" si="25"/>
        <v>-56.999000000000024</v>
      </c>
      <c r="QL50" s="18">
        <f t="shared" ref="QL50:SQ50" si="26">QL$32-QL33</f>
        <v>-54.58499999999998</v>
      </c>
      <c r="QM50" s="18">
        <f t="shared" si="26"/>
        <v>-51.831999999999994</v>
      </c>
      <c r="QN50" s="18">
        <f t="shared" si="26"/>
        <v>-52.447999999999979</v>
      </c>
      <c r="QO50" s="18">
        <f t="shared" si="26"/>
        <v>-52.722000000000037</v>
      </c>
      <c r="QP50" s="18">
        <f t="shared" si="26"/>
        <v>-55.789999999999964</v>
      </c>
      <c r="QQ50" s="18">
        <f t="shared" si="26"/>
        <v>-48.875</v>
      </c>
      <c r="QR50" s="18">
        <f t="shared" si="26"/>
        <v>-49.531999999999982</v>
      </c>
      <c r="QS50" s="18">
        <f t="shared" si="26"/>
        <v>-49.001000000000033</v>
      </c>
      <c r="QT50" s="18">
        <f t="shared" si="26"/>
        <v>-45.764999999999986</v>
      </c>
      <c r="QU50" s="18">
        <f t="shared" si="26"/>
        <v>-47.262</v>
      </c>
      <c r="QV50" s="18">
        <f t="shared" si="26"/>
        <v>-50.225000000000023</v>
      </c>
      <c r="QW50" s="18">
        <f t="shared" si="26"/>
        <v>-53.25200000000001</v>
      </c>
      <c r="QX50" s="18">
        <f t="shared" si="26"/>
        <v>-49.771000000000015</v>
      </c>
      <c r="QY50" s="18">
        <f t="shared" si="26"/>
        <v>-55.003999999999962</v>
      </c>
      <c r="QZ50" s="18">
        <f t="shared" si="26"/>
        <v>-55.925000000000011</v>
      </c>
      <c r="RA50" s="18">
        <f t="shared" si="26"/>
        <v>-53.661999999999978</v>
      </c>
      <c r="RB50" s="18">
        <f t="shared" si="26"/>
        <v>-60.538999999999987</v>
      </c>
      <c r="RC50" s="18">
        <f t="shared" si="26"/>
        <v>-64.571999999999946</v>
      </c>
      <c r="RD50" s="18">
        <f t="shared" si="26"/>
        <v>-64.998999999999967</v>
      </c>
      <c r="RE50" s="18">
        <f t="shared" si="26"/>
        <v>-65.302999999999997</v>
      </c>
      <c r="RF50" s="18">
        <f t="shared" si="26"/>
        <v>-66.050000000000011</v>
      </c>
      <c r="RG50" s="18">
        <f t="shared" si="26"/>
        <v>-67.062000000000012</v>
      </c>
      <c r="RH50" s="18">
        <f t="shared" si="26"/>
        <v>-69.689000000000021</v>
      </c>
      <c r="RI50" s="18">
        <f t="shared" si="26"/>
        <v>-70.534999999999968</v>
      </c>
      <c r="RJ50" s="18">
        <f t="shared" si="26"/>
        <v>-69.221000000000004</v>
      </c>
      <c r="RK50" s="18">
        <f t="shared" si="26"/>
        <v>-69.508000000000038</v>
      </c>
      <c r="RL50" s="18">
        <f t="shared" si="26"/>
        <v>-67.322999999999979</v>
      </c>
      <c r="RM50" s="18">
        <f t="shared" si="26"/>
        <v>-69.478000000000009</v>
      </c>
      <c r="RN50" s="18">
        <f t="shared" si="26"/>
        <v>-70.329000000000008</v>
      </c>
      <c r="RO50" s="18">
        <f t="shared" si="26"/>
        <v>-71.228000000000009</v>
      </c>
      <c r="RP50" s="18">
        <f t="shared" si="26"/>
        <v>-69.509999999999991</v>
      </c>
      <c r="RQ50" s="18">
        <f t="shared" si="26"/>
        <v>-68.759000000000015</v>
      </c>
      <c r="RR50" s="18">
        <f t="shared" si="26"/>
        <v>-71.376000000000033</v>
      </c>
      <c r="RS50" s="18">
        <f t="shared" si="26"/>
        <v>-70.575000000000045</v>
      </c>
      <c r="RT50" s="18">
        <f t="shared" si="26"/>
        <v>-75.69500000000005</v>
      </c>
      <c r="RU50" s="18">
        <f t="shared" si="26"/>
        <v>-76.12299999999999</v>
      </c>
      <c r="RV50" s="18">
        <f t="shared" si="26"/>
        <v>-73.809000000000026</v>
      </c>
      <c r="RW50" s="18">
        <f t="shared" si="26"/>
        <v>-68.081999999999994</v>
      </c>
      <c r="RX50" s="18">
        <f t="shared" si="26"/>
        <v>-69.490000000000009</v>
      </c>
      <c r="RY50" s="18">
        <f t="shared" si="26"/>
        <v>-69.347000000000037</v>
      </c>
      <c r="RZ50" s="18">
        <f t="shared" si="26"/>
        <v>-68.743999999999971</v>
      </c>
      <c r="SA50" s="18">
        <f t="shared" si="26"/>
        <v>-68.533000000000015</v>
      </c>
      <c r="SB50" s="18">
        <f t="shared" si="26"/>
        <v>-66.867999999999995</v>
      </c>
      <c r="SC50" s="18">
        <f t="shared" si="26"/>
        <v>-67.106999999999971</v>
      </c>
      <c r="SD50" s="18">
        <f t="shared" si="26"/>
        <v>-65.363999999999976</v>
      </c>
      <c r="SE50" s="18">
        <f t="shared" si="26"/>
        <v>-61.942000000000007</v>
      </c>
      <c r="SF50" s="18">
        <f t="shared" si="26"/>
        <v>-61.870000000000005</v>
      </c>
      <c r="SG50" s="18">
        <f t="shared" si="26"/>
        <v>-61.711999999999989</v>
      </c>
      <c r="SH50" s="18">
        <f t="shared" si="26"/>
        <v>-61.373999999999967</v>
      </c>
      <c r="SI50" s="18">
        <f t="shared" si="26"/>
        <v>-50.738</v>
      </c>
      <c r="SJ50" s="18">
        <f t="shared" si="26"/>
        <v>-48.317999999999984</v>
      </c>
      <c r="SK50" s="18">
        <f t="shared" si="26"/>
        <v>-45.507000000000005</v>
      </c>
      <c r="SL50" s="18">
        <f t="shared" si="26"/>
        <v>-44.326000000000022</v>
      </c>
      <c r="SM50" s="18">
        <f t="shared" si="26"/>
        <v>-46.092999999999961</v>
      </c>
      <c r="SN50" s="18">
        <f t="shared" si="26"/>
        <v>-45.396999999999991</v>
      </c>
      <c r="SO50" s="18">
        <f t="shared" si="26"/>
        <v>-43.330000000000041</v>
      </c>
      <c r="SP50" s="18">
        <f t="shared" si="26"/>
        <v>-41.596000000000004</v>
      </c>
      <c r="SQ50" s="18">
        <f t="shared" si="26"/>
        <v>-43.27800000000002</v>
      </c>
    </row>
    <row r="51" spans="1:511" x14ac:dyDescent="0.25">
      <c r="A51" s="5">
        <f t="shared" ref="A51:A56" si="27">A50+1</f>
        <v>3</v>
      </c>
      <c r="B51" s="1" t="str">
        <f t="shared" ca="1" si="10"/>
        <v>TELEFO 3 PERP nc-23</v>
      </c>
      <c r="C51" s="1" t="str">
        <f t="shared" ref="C51:C56" ca="1" si="28">$B$49&amp;"-"&amp;B51</f>
        <v>TELEFO 3 3/4 PERP nc-22-TELEFO 3 PERP nc-23</v>
      </c>
      <c r="F51" s="18">
        <f t="shared" ref="F51:BQ51" ca="1" si="29">F$32-F34</f>
        <v>-17.810999999999979</v>
      </c>
      <c r="G51" s="18">
        <f t="shared" si="29"/>
        <v>-21.319000000000017</v>
      </c>
      <c r="H51" s="18">
        <f t="shared" si="29"/>
        <v>-28.060999999999979</v>
      </c>
      <c r="I51" s="18">
        <f t="shared" si="29"/>
        <v>-33.755000000000052</v>
      </c>
      <c r="J51" s="18">
        <f t="shared" si="29"/>
        <v>-34.432000000000016</v>
      </c>
      <c r="K51" s="18">
        <f t="shared" si="29"/>
        <v>-31.714999999999975</v>
      </c>
      <c r="L51" s="18">
        <f t="shared" si="29"/>
        <v>-25.938000000000045</v>
      </c>
      <c r="M51" s="18">
        <f t="shared" si="29"/>
        <v>-21.796999999999969</v>
      </c>
      <c r="N51" s="18">
        <f t="shared" si="29"/>
        <v>-24.261000000000024</v>
      </c>
      <c r="O51" s="18">
        <f t="shared" si="29"/>
        <v>-27.423000000000002</v>
      </c>
      <c r="P51" s="18">
        <f t="shared" si="29"/>
        <v>-25.536000000000001</v>
      </c>
      <c r="Q51" s="18">
        <f t="shared" si="29"/>
        <v>-29.340000000000032</v>
      </c>
      <c r="R51" s="18">
        <f t="shared" si="29"/>
        <v>-11.855999999999995</v>
      </c>
      <c r="S51" s="18">
        <f t="shared" si="29"/>
        <v>-11.836000000000013</v>
      </c>
      <c r="T51" s="18">
        <f t="shared" si="29"/>
        <v>-17.662000000000035</v>
      </c>
      <c r="U51" s="18">
        <f t="shared" si="29"/>
        <v>-13.908999999999992</v>
      </c>
      <c r="V51" s="18">
        <f t="shared" si="29"/>
        <v>-9.8870000000000005</v>
      </c>
      <c r="W51" s="18">
        <f t="shared" si="29"/>
        <v>-8.1820000000000164</v>
      </c>
      <c r="X51" s="18">
        <f t="shared" si="29"/>
        <v>-5.9290000000000305</v>
      </c>
      <c r="Y51" s="18">
        <f t="shared" si="29"/>
        <v>-13.95799999999997</v>
      </c>
      <c r="Z51" s="18">
        <f t="shared" si="29"/>
        <v>-17.91799999999995</v>
      </c>
      <c r="AA51" s="18">
        <f t="shared" si="29"/>
        <v>-26.951999999999998</v>
      </c>
      <c r="AB51" s="18">
        <f t="shared" si="29"/>
        <v>-20.562000000000012</v>
      </c>
      <c r="AC51" s="18">
        <f t="shared" si="29"/>
        <v>-25.762</v>
      </c>
      <c r="AD51" s="18">
        <f t="shared" si="29"/>
        <v>-25.641999999999996</v>
      </c>
      <c r="AE51" s="18">
        <f t="shared" si="29"/>
        <v>-25.514999999999986</v>
      </c>
      <c r="AF51" s="18">
        <f t="shared" si="29"/>
        <v>-24.866000000000042</v>
      </c>
      <c r="AG51" s="18">
        <f t="shared" si="29"/>
        <v>-23.271000000000015</v>
      </c>
      <c r="AH51" s="18">
        <f t="shared" si="29"/>
        <v>-22.277000000000044</v>
      </c>
      <c r="AI51" s="18">
        <f t="shared" si="29"/>
        <v>-17.574000000000012</v>
      </c>
      <c r="AJ51" s="18">
        <f t="shared" si="29"/>
        <v>-21.752999999999986</v>
      </c>
      <c r="AK51" s="18">
        <f t="shared" si="29"/>
        <v>-74.341000000000008</v>
      </c>
      <c r="AL51" s="18">
        <f t="shared" si="29"/>
        <v>-25.747000000000014</v>
      </c>
      <c r="AM51" s="18">
        <f t="shared" si="29"/>
        <v>-28.011000000000024</v>
      </c>
      <c r="AN51" s="18">
        <f t="shared" si="29"/>
        <v>-29.569000000000017</v>
      </c>
      <c r="AO51" s="18">
        <f t="shared" si="29"/>
        <v>-37.725999999999999</v>
      </c>
      <c r="AP51" s="18">
        <f t="shared" si="29"/>
        <v>-33.732000000000028</v>
      </c>
      <c r="AQ51" s="18">
        <f t="shared" si="29"/>
        <v>-36.259999999999991</v>
      </c>
      <c r="AR51" s="18">
        <f t="shared" si="29"/>
        <v>-40.620000000000005</v>
      </c>
      <c r="AS51" s="18">
        <f t="shared" si="29"/>
        <v>-40.826999999999998</v>
      </c>
      <c r="AT51" s="18">
        <f t="shared" si="29"/>
        <v>-47.660000000000025</v>
      </c>
      <c r="AU51" s="18">
        <f t="shared" si="29"/>
        <v>-43.30600000000004</v>
      </c>
      <c r="AV51" s="18">
        <f t="shared" si="29"/>
        <v>-69.727000000000032</v>
      </c>
      <c r="AW51" s="18">
        <f t="shared" si="29"/>
        <v>-36.323000000000036</v>
      </c>
      <c r="AX51" s="18">
        <f t="shared" si="29"/>
        <v>-4.0190000000000055</v>
      </c>
      <c r="AY51" s="18">
        <f t="shared" si="29"/>
        <v>-4.3819999999999482</v>
      </c>
      <c r="AZ51" s="18">
        <f t="shared" si="29"/>
        <v>-1.5430000000000064</v>
      </c>
      <c r="BA51" s="18">
        <f t="shared" si="29"/>
        <v>-21.462000000000046</v>
      </c>
      <c r="BB51" s="18">
        <f t="shared" si="29"/>
        <v>-20.156000000000006</v>
      </c>
      <c r="BC51" s="18">
        <f t="shared" si="29"/>
        <v>-18.406999999999982</v>
      </c>
      <c r="BD51" s="18">
        <f t="shared" si="29"/>
        <v>-11.450999999999965</v>
      </c>
      <c r="BE51" s="18">
        <f t="shared" si="29"/>
        <v>-6.2019999999999982</v>
      </c>
      <c r="BF51" s="18">
        <f t="shared" si="29"/>
        <v>-11.425000000000011</v>
      </c>
      <c r="BG51" s="18">
        <f t="shared" si="29"/>
        <v>-24.793999999999983</v>
      </c>
      <c r="BH51" s="18">
        <f t="shared" si="29"/>
        <v>-30.702999999999975</v>
      </c>
      <c r="BI51" s="18">
        <f t="shared" si="29"/>
        <v>-39.649000000000001</v>
      </c>
      <c r="BJ51" s="18">
        <f t="shared" si="29"/>
        <v>-39.757999999999981</v>
      </c>
      <c r="BK51" s="18">
        <f t="shared" si="29"/>
        <v>-35.62299999999999</v>
      </c>
      <c r="BL51" s="18">
        <f t="shared" si="29"/>
        <v>-47.759000000000015</v>
      </c>
      <c r="BM51" s="18">
        <f t="shared" si="29"/>
        <v>-51.519000000000005</v>
      </c>
      <c r="BN51" s="18">
        <f t="shared" si="29"/>
        <v>-52.988</v>
      </c>
      <c r="BO51" s="18">
        <f t="shared" si="29"/>
        <v>-22.776999999999987</v>
      </c>
      <c r="BP51" s="18">
        <f t="shared" si="29"/>
        <v>-22.288000000000011</v>
      </c>
      <c r="BQ51" s="18">
        <f t="shared" si="29"/>
        <v>-18.442000000000007</v>
      </c>
      <c r="BR51" s="18">
        <f t="shared" ref="BR51:EC51" si="30">BR$32-BR34</f>
        <v>-25.656000000000063</v>
      </c>
      <c r="BS51" s="18">
        <f t="shared" si="30"/>
        <v>-21.837999999999965</v>
      </c>
      <c r="BT51" s="18">
        <f t="shared" si="30"/>
        <v>-18.043000000000006</v>
      </c>
      <c r="BU51" s="18">
        <f t="shared" si="30"/>
        <v>-18.002999999999929</v>
      </c>
      <c r="BV51" s="18">
        <f t="shared" si="30"/>
        <v>-4.6599999999999682</v>
      </c>
      <c r="BW51" s="18">
        <f t="shared" si="30"/>
        <v>-7.4409999999999172</v>
      </c>
      <c r="BX51" s="18">
        <f t="shared" si="30"/>
        <v>19.031000000000063</v>
      </c>
      <c r="BY51" s="18">
        <f t="shared" si="30"/>
        <v>12.658999999999992</v>
      </c>
      <c r="BZ51" s="18">
        <f t="shared" si="30"/>
        <v>-11.768000000000029</v>
      </c>
      <c r="CA51" s="18">
        <f t="shared" si="30"/>
        <v>-1.1180000000000518</v>
      </c>
      <c r="CB51" s="18">
        <f t="shared" si="30"/>
        <v>-20.920999999999935</v>
      </c>
      <c r="CC51" s="18">
        <f t="shared" si="30"/>
        <v>13.42999999999995</v>
      </c>
      <c r="CD51" s="18">
        <f t="shared" si="30"/>
        <v>5.3500000000000227</v>
      </c>
      <c r="CE51" s="18">
        <f t="shared" si="30"/>
        <v>-31.38900000000001</v>
      </c>
      <c r="CF51" s="18">
        <f t="shared" si="30"/>
        <v>-74.591000000000008</v>
      </c>
      <c r="CG51" s="18">
        <f t="shared" si="30"/>
        <v>-85.326000000000022</v>
      </c>
      <c r="CH51" s="18">
        <f t="shared" si="30"/>
        <v>-77.663999999999987</v>
      </c>
      <c r="CI51" s="18">
        <f t="shared" si="30"/>
        <v>-44.31</v>
      </c>
      <c r="CJ51" s="18">
        <f t="shared" si="30"/>
        <v>-39.273000000000025</v>
      </c>
      <c r="CK51" s="18">
        <f t="shared" si="30"/>
        <v>-37.004999999999995</v>
      </c>
      <c r="CL51" s="18">
        <f t="shared" si="30"/>
        <v>-58.217999999999961</v>
      </c>
      <c r="CM51" s="18">
        <f t="shared" si="30"/>
        <v>-55.627999999999986</v>
      </c>
      <c r="CN51" s="18">
        <f t="shared" si="30"/>
        <v>-53.713999999999999</v>
      </c>
      <c r="CO51" s="18">
        <f t="shared" si="30"/>
        <v>-53.081999999999994</v>
      </c>
      <c r="CP51" s="18">
        <f t="shared" si="30"/>
        <v>-63.793999999999983</v>
      </c>
      <c r="CQ51" s="18">
        <f t="shared" si="30"/>
        <v>-66.816000000000003</v>
      </c>
      <c r="CR51" s="18">
        <f t="shared" si="30"/>
        <v>-75.073000000000008</v>
      </c>
      <c r="CS51" s="18">
        <f t="shared" si="30"/>
        <v>-63.543000000000006</v>
      </c>
      <c r="CT51" s="18">
        <f t="shared" si="30"/>
        <v>-63.317999999999984</v>
      </c>
      <c r="CU51" s="18">
        <f t="shared" si="30"/>
        <v>-62.144000000000005</v>
      </c>
      <c r="CV51" s="18">
        <f t="shared" si="30"/>
        <v>-54.660000000000011</v>
      </c>
      <c r="CW51" s="18">
        <f t="shared" si="30"/>
        <v>-55.625999999999976</v>
      </c>
      <c r="CX51" s="18">
        <f t="shared" si="30"/>
        <v>-55.020999999999987</v>
      </c>
      <c r="CY51" s="18">
        <f t="shared" si="30"/>
        <v>-56.484000000000009</v>
      </c>
      <c r="CZ51" s="18">
        <f t="shared" si="30"/>
        <v>-54.084000000000003</v>
      </c>
      <c r="DA51" s="18">
        <f t="shared" si="30"/>
        <v>-52.53</v>
      </c>
      <c r="DB51" s="18">
        <f t="shared" si="30"/>
        <v>-53.144999999999982</v>
      </c>
      <c r="DC51" s="18">
        <f t="shared" si="30"/>
        <v>-48.011000000000024</v>
      </c>
      <c r="DD51" s="18">
        <f t="shared" si="30"/>
        <v>-51.182000000000016</v>
      </c>
      <c r="DE51" s="18">
        <f t="shared" si="30"/>
        <v>-52.317000000000007</v>
      </c>
      <c r="DF51" s="18">
        <f t="shared" si="30"/>
        <v>-54.459000000000003</v>
      </c>
      <c r="DG51" s="18">
        <f t="shared" si="30"/>
        <v>-54.662000000000006</v>
      </c>
      <c r="DH51" s="18">
        <f t="shared" si="30"/>
        <v>-55.177000000000021</v>
      </c>
      <c r="DI51" s="18">
        <f t="shared" si="30"/>
        <v>-60.069999999999993</v>
      </c>
      <c r="DJ51" s="18">
        <f t="shared" si="30"/>
        <v>-65.787999999999982</v>
      </c>
      <c r="DK51" s="18">
        <f t="shared" si="30"/>
        <v>-67.913999999999987</v>
      </c>
      <c r="DL51" s="18">
        <f t="shared" si="30"/>
        <v>-67.739000000000004</v>
      </c>
      <c r="DM51" s="18">
        <f t="shared" si="30"/>
        <v>-66.407999999999987</v>
      </c>
      <c r="DN51" s="18">
        <f t="shared" si="30"/>
        <v>-70.033999999999992</v>
      </c>
      <c r="DO51" s="18">
        <f t="shared" si="30"/>
        <v>-73.828000000000003</v>
      </c>
      <c r="DP51" s="18">
        <f t="shared" si="30"/>
        <v>-63.329999999999984</v>
      </c>
      <c r="DQ51" s="18">
        <f t="shared" si="30"/>
        <v>-59.646000000000015</v>
      </c>
      <c r="DR51" s="18">
        <f t="shared" si="30"/>
        <v>-51.052999999999997</v>
      </c>
      <c r="DS51" s="18">
        <f t="shared" si="30"/>
        <v>-46.094999999999999</v>
      </c>
      <c r="DT51" s="18">
        <f t="shared" si="30"/>
        <v>-44.640000000000015</v>
      </c>
      <c r="DU51" s="18">
        <f t="shared" si="30"/>
        <v>-47.246000000000009</v>
      </c>
      <c r="DV51" s="18">
        <f t="shared" si="30"/>
        <v>-51.894999999999982</v>
      </c>
      <c r="DW51" s="18">
        <f t="shared" si="30"/>
        <v>-53.34899999999999</v>
      </c>
      <c r="DX51" s="18">
        <f t="shared" si="30"/>
        <v>-50.021999999999991</v>
      </c>
      <c r="DY51" s="18">
        <f t="shared" si="30"/>
        <v>-52.617999999999995</v>
      </c>
      <c r="DZ51" s="18">
        <f t="shared" si="30"/>
        <v>-53.573000000000008</v>
      </c>
      <c r="EA51" s="18">
        <f t="shared" si="30"/>
        <v>-53.722999999999985</v>
      </c>
      <c r="EB51" s="18">
        <f t="shared" si="30"/>
        <v>-55.175000000000011</v>
      </c>
      <c r="EC51" s="18">
        <f t="shared" si="30"/>
        <v>-55.668999999999983</v>
      </c>
      <c r="ED51" s="18">
        <f t="shared" ref="ED51:GO51" si="31">ED$32-ED34</f>
        <v>-50.949000000000012</v>
      </c>
      <c r="EE51" s="18">
        <f t="shared" si="31"/>
        <v>-48.615999999999985</v>
      </c>
      <c r="EF51" s="18">
        <f t="shared" si="31"/>
        <v>-45.684000000000026</v>
      </c>
      <c r="EG51" s="18">
        <f t="shared" si="31"/>
        <v>-44.197000000000003</v>
      </c>
      <c r="EH51" s="18">
        <f t="shared" si="31"/>
        <v>-42.627999999999986</v>
      </c>
      <c r="EI51" s="18">
        <f t="shared" si="31"/>
        <v>-42.833999999999975</v>
      </c>
      <c r="EJ51" s="18">
        <f t="shared" si="31"/>
        <v>-42.793000000000006</v>
      </c>
      <c r="EK51" s="18">
        <f t="shared" si="31"/>
        <v>-41.481999999999999</v>
      </c>
      <c r="EL51" s="18">
        <f t="shared" si="31"/>
        <v>-42.414999999999992</v>
      </c>
      <c r="EM51" s="18">
        <f t="shared" si="31"/>
        <v>-42.782000000000011</v>
      </c>
      <c r="EN51" s="18">
        <f t="shared" si="31"/>
        <v>-39.616000000000014</v>
      </c>
      <c r="EO51" s="18">
        <f t="shared" si="31"/>
        <v>-38.955999999999989</v>
      </c>
      <c r="EP51" s="18">
        <f t="shared" si="31"/>
        <v>-41.776999999999987</v>
      </c>
      <c r="EQ51" s="18">
        <f t="shared" si="31"/>
        <v>-42.016999999999996</v>
      </c>
      <c r="ER51" s="18">
        <f t="shared" si="31"/>
        <v>-43.192999999999984</v>
      </c>
      <c r="ES51" s="18">
        <f t="shared" si="31"/>
        <v>-44.932999999999993</v>
      </c>
      <c r="ET51" s="18">
        <f t="shared" si="31"/>
        <v>-45.927999999999997</v>
      </c>
      <c r="EU51" s="18">
        <f t="shared" si="31"/>
        <v>-50.120000000000005</v>
      </c>
      <c r="EV51" s="18">
        <f t="shared" si="31"/>
        <v>-52.013999999999982</v>
      </c>
      <c r="EW51" s="18">
        <f t="shared" si="31"/>
        <v>-59.536000000000001</v>
      </c>
      <c r="EX51" s="18">
        <f t="shared" si="31"/>
        <v>-62.367999999999995</v>
      </c>
      <c r="EY51" s="18">
        <f t="shared" si="31"/>
        <v>-63.588999999999999</v>
      </c>
      <c r="EZ51" s="18">
        <f t="shared" si="31"/>
        <v>-59.367999999999995</v>
      </c>
      <c r="FA51" s="18">
        <f t="shared" si="31"/>
        <v>-66.007000000000005</v>
      </c>
      <c r="FB51" s="18">
        <f t="shared" si="31"/>
        <v>-68.16</v>
      </c>
      <c r="FC51" s="18">
        <f t="shared" si="31"/>
        <v>-71.46599999999998</v>
      </c>
      <c r="FD51" s="18">
        <f t="shared" si="31"/>
        <v>-71.320000000000022</v>
      </c>
      <c r="FE51" s="18">
        <f t="shared" si="31"/>
        <v>-77.377999999999986</v>
      </c>
      <c r="FF51" s="18">
        <f t="shared" si="31"/>
        <v>-88.11099999999999</v>
      </c>
      <c r="FG51" s="18">
        <f t="shared" si="31"/>
        <v>-90.128999999999991</v>
      </c>
      <c r="FH51" s="18">
        <f t="shared" si="31"/>
        <v>-89.129000000000019</v>
      </c>
      <c r="FI51" s="18">
        <f t="shared" si="31"/>
        <v>-86.88</v>
      </c>
      <c r="FJ51" s="18">
        <f t="shared" si="31"/>
        <v>-85.455000000000013</v>
      </c>
      <c r="FK51" s="18">
        <f t="shared" si="31"/>
        <v>-88.230000000000018</v>
      </c>
      <c r="FL51" s="18">
        <f t="shared" si="31"/>
        <v>-85.781000000000034</v>
      </c>
      <c r="FM51" s="18">
        <f t="shared" si="31"/>
        <v>-83.731999999999999</v>
      </c>
      <c r="FN51" s="18">
        <f t="shared" si="31"/>
        <v>-80.068000000000012</v>
      </c>
      <c r="FO51" s="18">
        <f t="shared" si="31"/>
        <v>-80.628999999999991</v>
      </c>
      <c r="FP51" s="18">
        <f t="shared" si="31"/>
        <v>-80.204999999999984</v>
      </c>
      <c r="FQ51" s="18">
        <f t="shared" si="31"/>
        <v>-70.560999999999979</v>
      </c>
      <c r="FR51" s="18">
        <f t="shared" si="31"/>
        <v>-69.382000000000005</v>
      </c>
      <c r="FS51" s="18">
        <f t="shared" si="31"/>
        <v>-67.995000000000005</v>
      </c>
      <c r="FT51" s="18">
        <f t="shared" si="31"/>
        <v>-74.143000000000001</v>
      </c>
      <c r="FU51" s="18">
        <f t="shared" si="31"/>
        <v>-76.389999999999986</v>
      </c>
      <c r="FV51" s="18">
        <f t="shared" si="31"/>
        <v>-76.075999999999993</v>
      </c>
      <c r="FW51" s="18">
        <f t="shared" si="31"/>
        <v>-57.671999999999997</v>
      </c>
      <c r="FX51" s="18">
        <f t="shared" si="31"/>
        <v>-71.699999999999989</v>
      </c>
      <c r="FY51" s="18">
        <f t="shared" si="31"/>
        <v>-70.146999999999991</v>
      </c>
      <c r="FZ51" s="18">
        <f t="shared" si="31"/>
        <v>-70.643000000000001</v>
      </c>
      <c r="GA51" s="18">
        <f t="shared" si="31"/>
        <v>-71.706999999999994</v>
      </c>
      <c r="GB51" s="18">
        <f t="shared" si="31"/>
        <v>-77.997000000000014</v>
      </c>
      <c r="GC51" s="18">
        <f t="shared" si="31"/>
        <v>-78.996999999999986</v>
      </c>
      <c r="GD51" s="18">
        <f t="shared" si="31"/>
        <v>-80.417999999999978</v>
      </c>
      <c r="GE51" s="18">
        <f t="shared" si="31"/>
        <v>-82.75800000000001</v>
      </c>
      <c r="GF51" s="18">
        <f t="shared" si="31"/>
        <v>-80.481999999999999</v>
      </c>
      <c r="GG51" s="18">
        <f t="shared" si="31"/>
        <v>-78.989999999999981</v>
      </c>
      <c r="GH51" s="18">
        <f t="shared" si="31"/>
        <v>-79.819000000000017</v>
      </c>
      <c r="GI51" s="18">
        <f t="shared" si="31"/>
        <v>-80.498999999999995</v>
      </c>
      <c r="GJ51" s="18">
        <f t="shared" si="31"/>
        <v>-78.158000000000015</v>
      </c>
      <c r="GK51" s="18">
        <f t="shared" si="31"/>
        <v>-78.920999999999992</v>
      </c>
      <c r="GL51" s="18">
        <f t="shared" si="31"/>
        <v>-77.841000000000008</v>
      </c>
      <c r="GM51" s="18">
        <f t="shared" si="31"/>
        <v>-75.698999999999984</v>
      </c>
      <c r="GN51" s="18">
        <f t="shared" si="31"/>
        <v>-76.61699999999999</v>
      </c>
      <c r="GO51" s="18">
        <f t="shared" si="31"/>
        <v>-73.894000000000005</v>
      </c>
      <c r="GP51" s="18">
        <f t="shared" ref="GP51:JA51" si="32">GP$32-GP34</f>
        <v>-78.263000000000005</v>
      </c>
      <c r="GQ51" s="18">
        <f t="shared" si="32"/>
        <v>-77.174000000000007</v>
      </c>
      <c r="GR51" s="18">
        <f t="shared" si="32"/>
        <v>-78.46599999999998</v>
      </c>
      <c r="GS51" s="18">
        <f t="shared" si="32"/>
        <v>-81.207999999999998</v>
      </c>
      <c r="GT51" s="18">
        <f t="shared" si="32"/>
        <v>-84.871999999999986</v>
      </c>
      <c r="GU51" s="18">
        <f t="shared" si="32"/>
        <v>-89.007000000000033</v>
      </c>
      <c r="GV51" s="18">
        <f t="shared" si="32"/>
        <v>-91.978000000000009</v>
      </c>
      <c r="GW51" s="18">
        <f t="shared" si="32"/>
        <v>-93.109000000000009</v>
      </c>
      <c r="GX51" s="18">
        <f t="shared" si="32"/>
        <v>-93.393000000000001</v>
      </c>
      <c r="GY51" s="18">
        <f t="shared" si="32"/>
        <v>-94.216999999999985</v>
      </c>
      <c r="GZ51" s="18">
        <f t="shared" si="32"/>
        <v>-92.382999999999981</v>
      </c>
      <c r="HA51" s="18">
        <f t="shared" si="32"/>
        <v>-89.052000000000021</v>
      </c>
      <c r="HB51" s="18">
        <f t="shared" si="32"/>
        <v>-86.258999999999986</v>
      </c>
      <c r="HC51" s="18">
        <f t="shared" si="32"/>
        <v>-91.077000000000027</v>
      </c>
      <c r="HD51" s="18">
        <f t="shared" si="32"/>
        <v>-89.262</v>
      </c>
      <c r="HE51" s="18">
        <f t="shared" si="32"/>
        <v>-81.067000000000007</v>
      </c>
      <c r="HF51" s="18">
        <f t="shared" si="32"/>
        <v>-79.229000000000013</v>
      </c>
      <c r="HG51" s="18">
        <f t="shared" si="32"/>
        <v>-78.725000000000023</v>
      </c>
      <c r="HH51" s="18">
        <f t="shared" si="32"/>
        <v>-75.047000000000025</v>
      </c>
      <c r="HI51" s="18">
        <f t="shared" si="32"/>
        <v>-76.338999999999999</v>
      </c>
      <c r="HJ51" s="18">
        <f t="shared" si="32"/>
        <v>-73.600999999999999</v>
      </c>
      <c r="HK51" s="18">
        <f t="shared" si="32"/>
        <v>-75.919999999999987</v>
      </c>
      <c r="HL51" s="18">
        <f t="shared" si="32"/>
        <v>-75.611000000000018</v>
      </c>
      <c r="HM51" s="18">
        <f t="shared" si="32"/>
        <v>-78.337999999999994</v>
      </c>
      <c r="HN51" s="18">
        <f t="shared" si="32"/>
        <v>-79.288000000000011</v>
      </c>
      <c r="HO51" s="18">
        <f t="shared" si="32"/>
        <v>-80.911999999999978</v>
      </c>
      <c r="HP51" s="18">
        <f t="shared" si="32"/>
        <v>-86.019000000000005</v>
      </c>
      <c r="HQ51" s="18">
        <f t="shared" si="32"/>
        <v>-86.663999999999987</v>
      </c>
      <c r="HR51" s="18">
        <f t="shared" si="32"/>
        <v>-88.12700000000001</v>
      </c>
      <c r="HS51" s="18">
        <f t="shared" si="32"/>
        <v>-86.052000000000021</v>
      </c>
      <c r="HT51" s="18">
        <f t="shared" si="32"/>
        <v>-86.770999999999987</v>
      </c>
      <c r="HU51" s="18">
        <f t="shared" si="32"/>
        <v>-83.814999999999969</v>
      </c>
      <c r="HV51" s="18">
        <f t="shared" si="32"/>
        <v>-84.600999999999999</v>
      </c>
      <c r="HW51" s="18">
        <f t="shared" si="32"/>
        <v>-81.861999999999995</v>
      </c>
      <c r="HX51" s="18">
        <f t="shared" si="32"/>
        <v>-81.452999999999975</v>
      </c>
      <c r="HY51" s="18">
        <f t="shared" si="32"/>
        <v>-81.402000000000015</v>
      </c>
      <c r="HZ51" s="18">
        <f t="shared" si="32"/>
        <v>-86.561000000000007</v>
      </c>
      <c r="IA51" s="18">
        <f t="shared" si="32"/>
        <v>-82.385999999999996</v>
      </c>
      <c r="IB51" s="18">
        <f t="shared" si="32"/>
        <v>-65.069999999999993</v>
      </c>
      <c r="IC51" s="18">
        <f t="shared" si="32"/>
        <v>-82.415999999999997</v>
      </c>
      <c r="ID51" s="18">
        <f t="shared" si="32"/>
        <v>-82.095999999999975</v>
      </c>
      <c r="IE51" s="18">
        <f t="shared" si="32"/>
        <v>-81.557000000000016</v>
      </c>
      <c r="IF51" s="18">
        <f t="shared" si="32"/>
        <v>-86.02600000000001</v>
      </c>
      <c r="IG51" s="18">
        <f t="shared" si="32"/>
        <v>-98.007000000000005</v>
      </c>
      <c r="IH51" s="18">
        <f t="shared" si="32"/>
        <v>-92.896000000000015</v>
      </c>
      <c r="II51" s="18">
        <f t="shared" si="32"/>
        <v>-85.925000000000011</v>
      </c>
      <c r="IJ51" s="18">
        <f t="shared" si="32"/>
        <v>-81.093999999999994</v>
      </c>
      <c r="IK51" s="18">
        <f t="shared" si="32"/>
        <v>-80.435000000000002</v>
      </c>
      <c r="IL51" s="18">
        <f t="shared" si="32"/>
        <v>-72.99799999999999</v>
      </c>
      <c r="IM51" s="18">
        <f t="shared" si="32"/>
        <v>-69.921999999999997</v>
      </c>
      <c r="IN51" s="18">
        <f t="shared" si="32"/>
        <v>-67.052999999999997</v>
      </c>
      <c r="IO51" s="18">
        <f t="shared" si="32"/>
        <v>-67.637</v>
      </c>
      <c r="IP51" s="18">
        <f t="shared" si="32"/>
        <v>-63.156000000000034</v>
      </c>
      <c r="IQ51" s="18">
        <f t="shared" si="32"/>
        <v>-65.204000000000008</v>
      </c>
      <c r="IR51" s="18">
        <f t="shared" si="32"/>
        <v>-63.995000000000005</v>
      </c>
      <c r="IS51" s="18">
        <f t="shared" si="32"/>
        <v>-67.640000000000015</v>
      </c>
      <c r="IT51" s="18">
        <f t="shared" si="32"/>
        <v>-67.492000000000019</v>
      </c>
      <c r="IU51" s="18">
        <f t="shared" si="32"/>
        <v>-61.990999999999985</v>
      </c>
      <c r="IV51" s="18">
        <f t="shared" si="32"/>
        <v>-60.272999999999996</v>
      </c>
      <c r="IW51" s="18">
        <f t="shared" si="32"/>
        <v>-60.123999999999995</v>
      </c>
      <c r="IX51" s="18">
        <f t="shared" si="32"/>
        <v>-62.714999999999975</v>
      </c>
      <c r="IY51" s="18">
        <f t="shared" si="32"/>
        <v>-69.24799999999999</v>
      </c>
      <c r="IZ51" s="18">
        <f t="shared" si="32"/>
        <v>-73.771999999999963</v>
      </c>
      <c r="JA51" s="18">
        <f t="shared" si="32"/>
        <v>-66.72999999999999</v>
      </c>
      <c r="JB51" s="18">
        <f t="shared" ref="JB51:LM51" si="33">JB$32-JB34</f>
        <v>-59.695999999999998</v>
      </c>
      <c r="JC51" s="18">
        <f t="shared" si="33"/>
        <v>-60.664000000000016</v>
      </c>
      <c r="JD51" s="18">
        <f t="shared" si="33"/>
        <v>-61.376000000000005</v>
      </c>
      <c r="JE51" s="18">
        <f t="shared" si="33"/>
        <v>-62.532999999999987</v>
      </c>
      <c r="JF51" s="18">
        <f t="shared" si="33"/>
        <v>-64.801999999999992</v>
      </c>
      <c r="JG51" s="18">
        <f t="shared" si="33"/>
        <v>-81.348000000000013</v>
      </c>
      <c r="JH51" s="18">
        <f t="shared" si="33"/>
        <v>-86.050999999999988</v>
      </c>
      <c r="JI51" s="18">
        <f t="shared" si="33"/>
        <v>-87.769000000000034</v>
      </c>
      <c r="JJ51" s="18">
        <f t="shared" si="33"/>
        <v>-84.762</v>
      </c>
      <c r="JK51" s="18">
        <f t="shared" si="33"/>
        <v>-83.069000000000017</v>
      </c>
      <c r="JL51" s="18">
        <f t="shared" si="33"/>
        <v>-78.846000000000032</v>
      </c>
      <c r="JM51" s="18">
        <f t="shared" si="33"/>
        <v>-79.361999999999995</v>
      </c>
      <c r="JN51" s="18">
        <f t="shared" si="33"/>
        <v>-79.949999999999989</v>
      </c>
      <c r="JO51" s="18">
        <f t="shared" si="33"/>
        <v>-93.039000000000016</v>
      </c>
      <c r="JP51" s="18">
        <f t="shared" si="33"/>
        <v>-100.89599999999999</v>
      </c>
      <c r="JQ51" s="18">
        <f t="shared" si="33"/>
        <v>-99.331999999999994</v>
      </c>
      <c r="JR51" s="18">
        <f t="shared" si="33"/>
        <v>-100.364</v>
      </c>
      <c r="JS51" s="18">
        <f t="shared" si="33"/>
        <v>-101.334</v>
      </c>
      <c r="JT51" s="18">
        <f t="shared" si="33"/>
        <v>-101.22900000000001</v>
      </c>
      <c r="JU51" s="18">
        <f t="shared" si="33"/>
        <v>-107.953</v>
      </c>
      <c r="JV51" s="18">
        <f t="shared" si="33"/>
        <v>-105.071</v>
      </c>
      <c r="JW51" s="18">
        <f t="shared" si="33"/>
        <v>-109.36199999999997</v>
      </c>
      <c r="JX51" s="18">
        <f t="shared" si="33"/>
        <v>-112.84400000000002</v>
      </c>
      <c r="JY51" s="18">
        <f t="shared" si="33"/>
        <v>-116.79200000000003</v>
      </c>
      <c r="JZ51" s="18">
        <f t="shared" si="33"/>
        <v>-119.65699999999998</v>
      </c>
      <c r="KA51" s="18">
        <f t="shared" si="33"/>
        <v>-116.55599999999998</v>
      </c>
      <c r="KB51" s="18">
        <f t="shared" si="33"/>
        <v>-115.601</v>
      </c>
      <c r="KC51" s="18">
        <f t="shared" si="33"/>
        <v>-110.44300000000004</v>
      </c>
      <c r="KD51" s="18">
        <f t="shared" si="33"/>
        <v>-108.38400000000001</v>
      </c>
      <c r="KE51" s="18">
        <f t="shared" si="33"/>
        <v>-113.21899999999999</v>
      </c>
      <c r="KF51" s="18">
        <f t="shared" si="33"/>
        <v>-108.113</v>
      </c>
      <c r="KG51" s="18">
        <f t="shared" si="33"/>
        <v>-107.78199999999998</v>
      </c>
      <c r="KH51" s="18">
        <f t="shared" si="33"/>
        <v>-97.802000000000021</v>
      </c>
      <c r="KI51" s="18">
        <f t="shared" si="33"/>
        <v>-86.755999999999972</v>
      </c>
      <c r="KJ51" s="18">
        <f t="shared" si="33"/>
        <v>-85.34699999999998</v>
      </c>
      <c r="KK51" s="18">
        <f t="shared" si="33"/>
        <v>-83.165999999999997</v>
      </c>
      <c r="KL51" s="18">
        <f t="shared" si="33"/>
        <v>-85.825999999999965</v>
      </c>
      <c r="KM51" s="18">
        <f t="shared" si="33"/>
        <v>-87.543999999999983</v>
      </c>
      <c r="KN51" s="18">
        <f t="shared" si="33"/>
        <v>-89.38</v>
      </c>
      <c r="KO51" s="18">
        <f t="shared" si="33"/>
        <v>-91.904999999999973</v>
      </c>
      <c r="KP51" s="18">
        <f t="shared" si="33"/>
        <v>-94.62299999999999</v>
      </c>
      <c r="KQ51" s="18">
        <f t="shared" si="33"/>
        <v>-98.48599999999999</v>
      </c>
      <c r="KR51" s="18">
        <f t="shared" si="33"/>
        <v>-98.337999999999965</v>
      </c>
      <c r="KS51" s="18">
        <f t="shared" si="33"/>
        <v>-109.26700000000002</v>
      </c>
      <c r="KT51" s="18">
        <f t="shared" si="33"/>
        <v>-116.22800000000001</v>
      </c>
      <c r="KU51" s="18">
        <f t="shared" si="33"/>
        <v>-113.75899999999999</v>
      </c>
      <c r="KV51" s="18">
        <f t="shared" si="33"/>
        <v>-114.648</v>
      </c>
      <c r="KW51" s="18">
        <f t="shared" si="33"/>
        <v>-119.04799999999997</v>
      </c>
      <c r="KX51" s="18">
        <f t="shared" si="33"/>
        <v>-127.33099999999999</v>
      </c>
      <c r="KY51" s="18">
        <f t="shared" si="33"/>
        <v>-130.292</v>
      </c>
      <c r="KZ51" s="18">
        <f t="shared" si="33"/>
        <v>-128.928</v>
      </c>
      <c r="LA51" s="18">
        <f t="shared" si="33"/>
        <v>-120.26900000000001</v>
      </c>
      <c r="LB51" s="18">
        <f t="shared" si="33"/>
        <v>-116.18499999999997</v>
      </c>
      <c r="LC51" s="18">
        <f t="shared" si="33"/>
        <v>-112.85600000000002</v>
      </c>
      <c r="LD51" s="18">
        <f t="shared" si="33"/>
        <v>-114.512</v>
      </c>
      <c r="LE51" s="18">
        <f t="shared" si="33"/>
        <v>-111.97399999999999</v>
      </c>
      <c r="LF51" s="18">
        <f t="shared" si="33"/>
        <v>-105.63299999999998</v>
      </c>
      <c r="LG51" s="18">
        <f t="shared" si="33"/>
        <v>-98.070000000000022</v>
      </c>
      <c r="LH51" s="18">
        <f t="shared" si="33"/>
        <v>-101.02799999999999</v>
      </c>
      <c r="LI51" s="18">
        <f t="shared" si="33"/>
        <v>-99.586000000000013</v>
      </c>
      <c r="LJ51" s="18">
        <f t="shared" si="33"/>
        <v>-102.19499999999999</v>
      </c>
      <c r="LK51" s="18">
        <f t="shared" si="33"/>
        <v>-101.64299999999997</v>
      </c>
      <c r="LL51" s="18">
        <f t="shared" si="33"/>
        <v>-101.91499999999999</v>
      </c>
      <c r="LM51" s="18">
        <f t="shared" si="33"/>
        <v>-102.631</v>
      </c>
      <c r="LN51" s="18">
        <f t="shared" ref="LN51:NY51" si="34">LN$32-LN34</f>
        <v>-102.45199999999997</v>
      </c>
      <c r="LO51" s="18">
        <f t="shared" si="34"/>
        <v>-103.15799999999999</v>
      </c>
      <c r="LP51" s="18">
        <f t="shared" si="34"/>
        <v>-105.33200000000002</v>
      </c>
      <c r="LQ51" s="18">
        <f t="shared" si="34"/>
        <v>-109.36199999999997</v>
      </c>
      <c r="LR51" s="18">
        <f t="shared" si="34"/>
        <v>-114.17400000000001</v>
      </c>
      <c r="LS51" s="18">
        <f t="shared" si="34"/>
        <v>-117.16700000000003</v>
      </c>
      <c r="LT51" s="18">
        <f t="shared" si="34"/>
        <v>-114.50099999999998</v>
      </c>
      <c r="LU51" s="18">
        <f t="shared" si="34"/>
        <v>-111.25400000000002</v>
      </c>
      <c r="LV51" s="18">
        <f t="shared" si="34"/>
        <v>-112.41600000000005</v>
      </c>
      <c r="LW51" s="18">
        <f t="shared" si="34"/>
        <v>-105.447</v>
      </c>
      <c r="LX51" s="18">
        <f t="shared" si="34"/>
        <v>-96.43</v>
      </c>
      <c r="LY51" s="18">
        <f t="shared" si="34"/>
        <v>-94.153999999999996</v>
      </c>
      <c r="LZ51" s="18">
        <f t="shared" si="34"/>
        <v>-89.855000000000018</v>
      </c>
      <c r="MA51" s="18">
        <f t="shared" si="34"/>
        <v>-86.94300000000004</v>
      </c>
      <c r="MB51" s="18">
        <f t="shared" si="34"/>
        <v>-84.51600000000002</v>
      </c>
      <c r="MC51" s="18">
        <f t="shared" si="34"/>
        <v>-89.136000000000024</v>
      </c>
      <c r="MD51" s="18">
        <f t="shared" si="34"/>
        <v>-92.567000000000007</v>
      </c>
      <c r="ME51" s="18">
        <f t="shared" si="34"/>
        <v>-94.986999999999966</v>
      </c>
      <c r="MF51" s="18">
        <f t="shared" si="34"/>
        <v>-97.103000000000009</v>
      </c>
      <c r="MG51" s="18">
        <f t="shared" si="34"/>
        <v>-97.906000000000006</v>
      </c>
      <c r="MH51" s="18">
        <f t="shared" si="34"/>
        <v>-94.836000000000013</v>
      </c>
      <c r="MI51" s="18">
        <f t="shared" si="34"/>
        <v>-83.852999999999952</v>
      </c>
      <c r="MJ51" s="18">
        <f t="shared" si="34"/>
        <v>-87.46999999999997</v>
      </c>
      <c r="MK51" s="18">
        <f t="shared" si="34"/>
        <v>-91.093999999999994</v>
      </c>
      <c r="ML51" s="18">
        <f t="shared" si="34"/>
        <v>-91.15</v>
      </c>
      <c r="MM51" s="18">
        <f t="shared" si="34"/>
        <v>-97.203999999999979</v>
      </c>
      <c r="MN51" s="18">
        <f t="shared" si="34"/>
        <v>-101.19800000000004</v>
      </c>
      <c r="MO51" s="18">
        <f t="shared" si="34"/>
        <v>-104.37200000000001</v>
      </c>
      <c r="MP51" s="18">
        <f t="shared" si="34"/>
        <v>-106.24599999999998</v>
      </c>
      <c r="MQ51" s="18">
        <f t="shared" si="34"/>
        <v>-108.452</v>
      </c>
      <c r="MR51" s="18">
        <f t="shared" si="34"/>
        <v>-113.09099999999995</v>
      </c>
      <c r="MS51" s="18">
        <f t="shared" si="34"/>
        <v>-110.74899999999997</v>
      </c>
      <c r="MT51" s="18">
        <f t="shared" si="34"/>
        <v>-108.00599999999997</v>
      </c>
      <c r="MU51" s="18">
        <f t="shared" si="34"/>
        <v>-109.93</v>
      </c>
      <c r="MV51" s="18">
        <f t="shared" si="34"/>
        <v>-107.05400000000003</v>
      </c>
      <c r="MW51" s="18">
        <f t="shared" si="34"/>
        <v>-106.49499999999995</v>
      </c>
      <c r="MX51" s="18">
        <f t="shared" si="34"/>
        <v>-111.09399999999999</v>
      </c>
      <c r="MY51" s="18">
        <f t="shared" si="34"/>
        <v>-115.12599999999998</v>
      </c>
      <c r="MZ51" s="18">
        <f t="shared" si="34"/>
        <v>-112.98000000000002</v>
      </c>
      <c r="NA51" s="18">
        <f t="shared" si="34"/>
        <v>-108.08199999999999</v>
      </c>
      <c r="NB51" s="18">
        <f t="shared" si="34"/>
        <v>-107.58800000000002</v>
      </c>
      <c r="NC51" s="18">
        <f t="shared" si="34"/>
        <v>-109.33300000000003</v>
      </c>
      <c r="ND51" s="18">
        <f t="shared" si="34"/>
        <v>-106.12</v>
      </c>
      <c r="NE51" s="18">
        <f t="shared" si="34"/>
        <v>-99.754999999999995</v>
      </c>
      <c r="NF51" s="18">
        <f t="shared" si="34"/>
        <v>-95.680999999999983</v>
      </c>
      <c r="NG51" s="18">
        <f t="shared" si="34"/>
        <v>-100.21499999999997</v>
      </c>
      <c r="NH51" s="18">
        <f t="shared" si="34"/>
        <v>-105.089</v>
      </c>
      <c r="NI51" s="18">
        <f t="shared" si="34"/>
        <v>-104.25899999999996</v>
      </c>
      <c r="NJ51" s="18">
        <f t="shared" si="34"/>
        <v>-106.31900000000002</v>
      </c>
      <c r="NK51" s="18">
        <f t="shared" si="34"/>
        <v>-110.25100000000003</v>
      </c>
      <c r="NL51" s="18">
        <f t="shared" si="34"/>
        <v>-106.94999999999999</v>
      </c>
      <c r="NM51" s="18">
        <f t="shared" si="34"/>
        <v>-105.60000000000002</v>
      </c>
      <c r="NN51" s="18">
        <f t="shared" si="34"/>
        <v>-101.447</v>
      </c>
      <c r="NO51" s="18">
        <f t="shared" si="34"/>
        <v>-101.274</v>
      </c>
      <c r="NP51" s="18">
        <f t="shared" si="34"/>
        <v>-95.461999999999989</v>
      </c>
      <c r="NQ51" s="18">
        <f t="shared" si="34"/>
        <v>-96.850999999999999</v>
      </c>
      <c r="NR51" s="18">
        <f t="shared" si="34"/>
        <v>-99.875</v>
      </c>
      <c r="NS51" s="18">
        <f t="shared" si="34"/>
        <v>-97.490999999999985</v>
      </c>
      <c r="NT51" s="18">
        <f t="shared" si="34"/>
        <v>-92.704999999999984</v>
      </c>
      <c r="NU51" s="18">
        <f t="shared" si="34"/>
        <v>-90.413000000000011</v>
      </c>
      <c r="NV51" s="18">
        <f t="shared" si="34"/>
        <v>-88.002999999999986</v>
      </c>
      <c r="NW51" s="18">
        <f t="shared" si="34"/>
        <v>-89.906000000000006</v>
      </c>
      <c r="NX51" s="18">
        <f t="shared" si="34"/>
        <v>-93.173000000000002</v>
      </c>
      <c r="NY51" s="18">
        <f t="shared" si="34"/>
        <v>-93.127999999999986</v>
      </c>
      <c r="NZ51" s="18">
        <f t="shared" ref="NZ51:QK51" si="35">NZ$32-NZ34</f>
        <v>-95.089999999999975</v>
      </c>
      <c r="OA51" s="18">
        <f t="shared" si="35"/>
        <v>-97.394999999999982</v>
      </c>
      <c r="OB51" s="18">
        <f t="shared" si="35"/>
        <v>-93.793999999999983</v>
      </c>
      <c r="OC51" s="18">
        <f t="shared" si="35"/>
        <v>-92.380999999999972</v>
      </c>
      <c r="OD51" s="18">
        <f t="shared" si="35"/>
        <v>-90.420999999999992</v>
      </c>
      <c r="OE51" s="18">
        <f t="shared" si="35"/>
        <v>-87.936999999999955</v>
      </c>
      <c r="OF51" s="18">
        <f t="shared" si="35"/>
        <v>-91.274000000000001</v>
      </c>
      <c r="OG51" s="18">
        <f t="shared" si="35"/>
        <v>-91.036999999999978</v>
      </c>
      <c r="OH51" s="18">
        <f t="shared" si="35"/>
        <v>-91.771999999999991</v>
      </c>
      <c r="OI51" s="18">
        <f t="shared" si="35"/>
        <v>-91.305999999999983</v>
      </c>
      <c r="OJ51" s="18">
        <f t="shared" si="35"/>
        <v>-89.17900000000003</v>
      </c>
      <c r="OK51" s="18">
        <f t="shared" si="35"/>
        <v>-88.937000000000012</v>
      </c>
      <c r="OL51" s="18">
        <f t="shared" si="35"/>
        <v>-88.350999999999999</v>
      </c>
      <c r="OM51" s="18">
        <f t="shared" si="35"/>
        <v>-92.786999999999978</v>
      </c>
      <c r="ON51" s="18">
        <f t="shared" si="35"/>
        <v>-98.064999999999998</v>
      </c>
      <c r="OO51" s="18">
        <f t="shared" si="35"/>
        <v>-96.503000000000043</v>
      </c>
      <c r="OP51" s="18">
        <f t="shared" si="35"/>
        <v>-96.06800000000004</v>
      </c>
      <c r="OQ51" s="18">
        <f t="shared" si="35"/>
        <v>-89.279999999999973</v>
      </c>
      <c r="OR51" s="18">
        <f t="shared" si="35"/>
        <v>-86.824000000000012</v>
      </c>
      <c r="OS51" s="18">
        <f t="shared" si="35"/>
        <v>-87.444999999999993</v>
      </c>
      <c r="OT51" s="18">
        <f t="shared" si="35"/>
        <v>-86.03000000000003</v>
      </c>
      <c r="OU51" s="18">
        <f t="shared" si="35"/>
        <v>-72.519000000000005</v>
      </c>
      <c r="OV51" s="18">
        <f t="shared" si="35"/>
        <v>-71.688999999999965</v>
      </c>
      <c r="OW51" s="18">
        <f t="shared" si="35"/>
        <v>-71.00200000000001</v>
      </c>
      <c r="OX51" s="18">
        <f t="shared" si="35"/>
        <v>-70.057000000000016</v>
      </c>
      <c r="OY51" s="18">
        <f t="shared" si="35"/>
        <v>-74.54200000000003</v>
      </c>
      <c r="OZ51" s="18">
        <f t="shared" si="35"/>
        <v>-71.16700000000003</v>
      </c>
      <c r="PA51" s="18">
        <f t="shared" si="35"/>
        <v>-67.84699999999998</v>
      </c>
      <c r="PB51" s="18">
        <f t="shared" si="35"/>
        <v>-67.925999999999988</v>
      </c>
      <c r="PC51" s="18">
        <f t="shared" si="35"/>
        <v>-63.745000000000005</v>
      </c>
      <c r="PD51" s="18">
        <f t="shared" si="35"/>
        <v>-66.492999999999995</v>
      </c>
      <c r="PE51" s="18">
        <f t="shared" si="35"/>
        <v>-66.688999999999965</v>
      </c>
      <c r="PF51" s="18">
        <f t="shared" si="35"/>
        <v>-69.731999999999971</v>
      </c>
      <c r="PG51" s="18">
        <f t="shared" si="35"/>
        <v>-64.591999999999985</v>
      </c>
      <c r="PH51" s="18">
        <f t="shared" si="35"/>
        <v>-67.33299999999997</v>
      </c>
      <c r="PI51" s="18">
        <f t="shared" si="35"/>
        <v>-65.617000000000019</v>
      </c>
      <c r="PJ51" s="18">
        <f t="shared" si="35"/>
        <v>-65.302999999999997</v>
      </c>
      <c r="PK51" s="18">
        <f t="shared" si="35"/>
        <v>-65.115999999999985</v>
      </c>
      <c r="PL51" s="18">
        <f t="shared" si="35"/>
        <v>-60.794999999999959</v>
      </c>
      <c r="PM51" s="18">
        <f t="shared" si="35"/>
        <v>-60.732000000000028</v>
      </c>
      <c r="PN51" s="18">
        <f t="shared" si="35"/>
        <v>-60.174000000000035</v>
      </c>
      <c r="PO51" s="18">
        <f t="shared" si="35"/>
        <v>-59.685999999999979</v>
      </c>
      <c r="PP51" s="18">
        <f t="shared" si="35"/>
        <v>-63.463999999999999</v>
      </c>
      <c r="PQ51" s="18">
        <f t="shared" si="35"/>
        <v>-69.850999999999999</v>
      </c>
      <c r="PR51" s="18">
        <f t="shared" si="35"/>
        <v>-64.625</v>
      </c>
      <c r="PS51" s="18">
        <f t="shared" si="35"/>
        <v>-64.072000000000003</v>
      </c>
      <c r="PT51" s="18">
        <f t="shared" si="35"/>
        <v>-66.211999999999989</v>
      </c>
      <c r="PU51" s="18">
        <f t="shared" si="35"/>
        <v>-69.472000000000037</v>
      </c>
      <c r="PV51" s="18">
        <f t="shared" si="35"/>
        <v>-66.763999999999953</v>
      </c>
      <c r="PW51" s="18">
        <f t="shared" si="35"/>
        <v>-66.182000000000016</v>
      </c>
      <c r="PX51" s="18">
        <f t="shared" si="35"/>
        <v>-66.989000000000033</v>
      </c>
      <c r="PY51" s="18">
        <f t="shared" si="35"/>
        <v>-66.599999999999966</v>
      </c>
      <c r="PZ51" s="18">
        <f t="shared" si="35"/>
        <v>-69.297000000000025</v>
      </c>
      <c r="QA51" s="18">
        <f t="shared" si="35"/>
        <v>-66.853999999999985</v>
      </c>
      <c r="QB51" s="18">
        <f t="shared" si="35"/>
        <v>-66.352000000000032</v>
      </c>
      <c r="QC51" s="18">
        <f t="shared" si="35"/>
        <v>-66.798999999999978</v>
      </c>
      <c r="QD51" s="18">
        <f t="shared" si="35"/>
        <v>-65.43199999999996</v>
      </c>
      <c r="QE51" s="18">
        <f t="shared" si="35"/>
        <v>-66.653999999999996</v>
      </c>
      <c r="QF51" s="18">
        <f t="shared" si="35"/>
        <v>-70.53000000000003</v>
      </c>
      <c r="QG51" s="18">
        <f t="shared" si="35"/>
        <v>-71.703000000000031</v>
      </c>
      <c r="QH51" s="18">
        <f t="shared" si="35"/>
        <v>-74.854000000000042</v>
      </c>
      <c r="QI51" s="18">
        <f t="shared" si="35"/>
        <v>-72.428999999999974</v>
      </c>
      <c r="QJ51" s="18">
        <f t="shared" si="35"/>
        <v>-71.971000000000004</v>
      </c>
      <c r="QK51" s="18">
        <f t="shared" si="35"/>
        <v>-66.02600000000001</v>
      </c>
      <c r="QL51" s="18">
        <f t="shared" ref="QL51:SQ51" si="36">QL$32-QL34</f>
        <v>-66.771000000000015</v>
      </c>
      <c r="QM51" s="18">
        <f t="shared" si="36"/>
        <v>-66.007999999999981</v>
      </c>
      <c r="QN51" s="18">
        <f t="shared" si="36"/>
        <v>-70.363</v>
      </c>
      <c r="QO51" s="18">
        <f t="shared" si="36"/>
        <v>-69.057000000000016</v>
      </c>
      <c r="QP51" s="18">
        <f t="shared" si="36"/>
        <v>-75.451999999999998</v>
      </c>
      <c r="QQ51" s="18">
        <f t="shared" si="36"/>
        <v>-60.610000000000014</v>
      </c>
      <c r="QR51" s="18">
        <f t="shared" si="36"/>
        <v>-61.591000000000008</v>
      </c>
      <c r="QS51" s="18">
        <f t="shared" si="36"/>
        <v>-62.809000000000026</v>
      </c>
      <c r="QT51" s="18">
        <f t="shared" si="36"/>
        <v>-60.203000000000031</v>
      </c>
      <c r="QU51" s="18">
        <f t="shared" si="36"/>
        <v>-61.779000000000053</v>
      </c>
      <c r="QV51" s="18">
        <f t="shared" si="36"/>
        <v>-62.851999999999975</v>
      </c>
      <c r="QW51" s="18">
        <f t="shared" si="36"/>
        <v>-65.358000000000004</v>
      </c>
      <c r="QX51" s="18">
        <f t="shared" si="36"/>
        <v>-61.65300000000002</v>
      </c>
      <c r="QY51" s="18">
        <f t="shared" si="36"/>
        <v>-65.587999999999965</v>
      </c>
      <c r="QZ51" s="18">
        <f t="shared" si="36"/>
        <v>-66.196000000000026</v>
      </c>
      <c r="RA51" s="18">
        <f t="shared" si="36"/>
        <v>-65.044999999999959</v>
      </c>
      <c r="RB51" s="18">
        <f t="shared" si="36"/>
        <v>-63.29200000000003</v>
      </c>
      <c r="RC51" s="18">
        <f t="shared" si="36"/>
        <v>-63.904999999999973</v>
      </c>
      <c r="RD51" s="18">
        <f t="shared" si="36"/>
        <v>-65.95799999999997</v>
      </c>
      <c r="RE51" s="18">
        <f t="shared" si="36"/>
        <v>-64.508999999999958</v>
      </c>
      <c r="RF51" s="18">
        <f t="shared" si="36"/>
        <v>-66.110000000000014</v>
      </c>
      <c r="RG51" s="18">
        <f t="shared" si="36"/>
        <v>-67.623000000000047</v>
      </c>
      <c r="RH51" s="18">
        <f t="shared" si="36"/>
        <v>-68.930000000000007</v>
      </c>
      <c r="RI51" s="18">
        <f t="shared" si="36"/>
        <v>-71.726999999999975</v>
      </c>
      <c r="RJ51" s="18">
        <f t="shared" si="36"/>
        <v>-67.180999999999983</v>
      </c>
      <c r="RK51" s="18">
        <f t="shared" si="36"/>
        <v>-67.805000000000007</v>
      </c>
      <c r="RL51" s="18">
        <f t="shared" si="36"/>
        <v>-65.47199999999998</v>
      </c>
      <c r="RM51" s="18">
        <f t="shared" si="36"/>
        <v>-67.191000000000031</v>
      </c>
      <c r="RN51" s="18">
        <f t="shared" si="36"/>
        <v>-66.894999999999982</v>
      </c>
      <c r="RO51" s="18">
        <f t="shared" si="36"/>
        <v>-66.90100000000001</v>
      </c>
      <c r="RP51" s="18">
        <f t="shared" si="36"/>
        <v>-64.710999999999956</v>
      </c>
      <c r="RQ51" s="18">
        <f t="shared" si="36"/>
        <v>-64.930000000000007</v>
      </c>
      <c r="RR51" s="18">
        <f t="shared" si="36"/>
        <v>-66.437000000000012</v>
      </c>
      <c r="RS51" s="18">
        <f t="shared" si="36"/>
        <v>-64.364000000000033</v>
      </c>
      <c r="RT51" s="18">
        <f t="shared" si="36"/>
        <v>-70.586000000000013</v>
      </c>
      <c r="RU51" s="18">
        <f t="shared" si="36"/>
        <v>-75.116999999999962</v>
      </c>
      <c r="RV51" s="18">
        <f t="shared" si="36"/>
        <v>-73.970000000000027</v>
      </c>
      <c r="RW51" s="18">
        <f t="shared" si="36"/>
        <v>-69.995000000000005</v>
      </c>
      <c r="RX51" s="18">
        <f t="shared" si="36"/>
        <v>-67.771000000000015</v>
      </c>
      <c r="RY51" s="18">
        <f t="shared" si="36"/>
        <v>-68.42900000000003</v>
      </c>
      <c r="RZ51" s="18">
        <f t="shared" si="36"/>
        <v>-69.371999999999957</v>
      </c>
      <c r="SA51" s="18">
        <f t="shared" si="36"/>
        <v>-65.41900000000004</v>
      </c>
      <c r="SB51" s="18">
        <f t="shared" si="36"/>
        <v>-63.501000000000033</v>
      </c>
      <c r="SC51" s="18">
        <f t="shared" si="36"/>
        <v>-59.298999999999978</v>
      </c>
      <c r="SD51" s="18">
        <f t="shared" si="36"/>
        <v>-57.353999999999985</v>
      </c>
      <c r="SE51" s="18">
        <f t="shared" si="36"/>
        <v>-54.230000000000018</v>
      </c>
      <c r="SF51" s="18">
        <f t="shared" si="36"/>
        <v>-54.27600000000001</v>
      </c>
      <c r="SG51" s="18">
        <f t="shared" si="36"/>
        <v>-55.142999999999972</v>
      </c>
      <c r="SH51" s="18">
        <f t="shared" si="36"/>
        <v>-51.635999999999967</v>
      </c>
      <c r="SI51" s="18">
        <f t="shared" si="36"/>
        <v>-47.5</v>
      </c>
      <c r="SJ51" s="18">
        <f t="shared" si="36"/>
        <v>-44.664999999999964</v>
      </c>
      <c r="SK51" s="18">
        <f t="shared" si="36"/>
        <v>-41.204999999999984</v>
      </c>
      <c r="SL51" s="18">
        <f t="shared" si="36"/>
        <v>-38.959000000000003</v>
      </c>
      <c r="SM51" s="18">
        <f t="shared" si="36"/>
        <v>-40.644000000000005</v>
      </c>
      <c r="SN51" s="18">
        <f t="shared" si="36"/>
        <v>-39.882000000000005</v>
      </c>
      <c r="SO51" s="18">
        <f t="shared" si="36"/>
        <v>-37.664000000000044</v>
      </c>
      <c r="SP51" s="18">
        <f t="shared" si="36"/>
        <v>-34.867999999999995</v>
      </c>
      <c r="SQ51" s="18">
        <f t="shared" si="36"/>
        <v>-36.423999999999978</v>
      </c>
    </row>
    <row r="52" spans="1:511" x14ac:dyDescent="0.25">
      <c r="A52" s="5">
        <f t="shared" si="27"/>
        <v>4</v>
      </c>
      <c r="B52" s="1" t="str">
        <f t="shared" ca="1" si="10"/>
        <v>TELEFO 5 7/8 PERP nc-24</v>
      </c>
      <c r="C52" s="1" t="str">
        <f t="shared" ca="1" si="28"/>
        <v>TELEFO 3 3/4 PERP nc-22-TELEFO 5 7/8 PERP nc-24</v>
      </c>
      <c r="F52" s="18">
        <f t="shared" ref="F52:BQ52" ca="1" si="37">F$32-F35</f>
        <v>-12.139999999999986</v>
      </c>
      <c r="G52" s="18">
        <f t="shared" si="37"/>
        <v>-14.069000000000017</v>
      </c>
      <c r="H52" s="18">
        <f t="shared" si="37"/>
        <v>-11.70999999999998</v>
      </c>
      <c r="I52" s="18">
        <f t="shared" si="37"/>
        <v>-10.638000000000034</v>
      </c>
      <c r="J52" s="18">
        <f t="shared" si="37"/>
        <v>-9.4680000000000177</v>
      </c>
      <c r="K52" s="18">
        <f t="shared" si="37"/>
        <v>-9.0269999999999868</v>
      </c>
      <c r="L52" s="18">
        <f t="shared" si="37"/>
        <v>-4.6480000000000246</v>
      </c>
      <c r="M52" s="18">
        <f t="shared" si="37"/>
        <v>-3.4639999999999986</v>
      </c>
      <c r="N52" s="18">
        <f t="shared" si="37"/>
        <v>-4.1240000000000236</v>
      </c>
      <c r="O52" s="18">
        <f t="shared" si="37"/>
        <v>-9.4600000000000364</v>
      </c>
      <c r="P52" s="18">
        <f t="shared" si="37"/>
        <v>-8.4609999999999559</v>
      </c>
      <c r="Q52" s="18">
        <f t="shared" si="37"/>
        <v>-6.1560000000000059</v>
      </c>
      <c r="R52" s="18">
        <f t="shared" si="37"/>
        <v>0.82499999999998863</v>
      </c>
      <c r="S52" s="18">
        <f t="shared" si="37"/>
        <v>3.0849999999999795</v>
      </c>
      <c r="T52" s="18">
        <f t="shared" si="37"/>
        <v>-1.1630000000000109</v>
      </c>
      <c r="U52" s="18">
        <f t="shared" si="37"/>
        <v>4.4370000000000118</v>
      </c>
      <c r="V52" s="18">
        <f t="shared" si="37"/>
        <v>18.166999999999973</v>
      </c>
      <c r="W52" s="18">
        <f t="shared" si="37"/>
        <v>15.694999999999993</v>
      </c>
      <c r="X52" s="18">
        <f t="shared" si="37"/>
        <v>18.494999999999948</v>
      </c>
      <c r="Y52" s="18">
        <f t="shared" si="37"/>
        <v>5.2460000000000377</v>
      </c>
      <c r="Z52" s="18">
        <f t="shared" si="37"/>
        <v>-7.5779999999999745</v>
      </c>
      <c r="AA52" s="18">
        <f t="shared" si="37"/>
        <v>-20.218000000000018</v>
      </c>
      <c r="AB52" s="18">
        <f t="shared" si="37"/>
        <v>-15.115000000000009</v>
      </c>
      <c r="AC52" s="18">
        <f t="shared" si="37"/>
        <v>-10.225999999999999</v>
      </c>
      <c r="AD52" s="18">
        <f t="shared" si="37"/>
        <v>-6.2679999999999723</v>
      </c>
      <c r="AE52" s="18">
        <f t="shared" si="37"/>
        <v>-1.1639999999999873</v>
      </c>
      <c r="AF52" s="18">
        <f t="shared" si="37"/>
        <v>1.0310000000000059</v>
      </c>
      <c r="AG52" s="18">
        <f t="shared" si="37"/>
        <v>-3.6279999999999859</v>
      </c>
      <c r="AH52" s="18">
        <f t="shared" si="37"/>
        <v>-16.134000000000015</v>
      </c>
      <c r="AI52" s="18">
        <f t="shared" si="37"/>
        <v>-13.635000000000048</v>
      </c>
      <c r="AJ52" s="18">
        <f t="shared" si="37"/>
        <v>-14.858000000000004</v>
      </c>
      <c r="AK52" s="18">
        <f t="shared" si="37"/>
        <v>-37.104999999999961</v>
      </c>
      <c r="AL52" s="18">
        <f t="shared" si="37"/>
        <v>-16.785000000000025</v>
      </c>
      <c r="AM52" s="18">
        <f t="shared" si="37"/>
        <v>-18.863</v>
      </c>
      <c r="AN52" s="18">
        <f t="shared" si="37"/>
        <v>-22.134999999999991</v>
      </c>
      <c r="AO52" s="18">
        <f t="shared" si="37"/>
        <v>-21.389999999999986</v>
      </c>
      <c r="AP52" s="18">
        <f t="shared" si="37"/>
        <v>-19.701000000000022</v>
      </c>
      <c r="AQ52" s="18">
        <f t="shared" si="37"/>
        <v>-19.24799999999999</v>
      </c>
      <c r="AR52" s="18">
        <f t="shared" si="37"/>
        <v>-28.091999999999985</v>
      </c>
      <c r="AS52" s="18">
        <f t="shared" si="37"/>
        <v>-23.076999999999998</v>
      </c>
      <c r="AT52" s="18">
        <f t="shared" si="37"/>
        <v>-33.350999999999999</v>
      </c>
      <c r="AU52" s="18">
        <f t="shared" si="37"/>
        <v>-36.052999999999997</v>
      </c>
      <c r="AV52" s="18">
        <f t="shared" si="37"/>
        <v>-50.119000000000028</v>
      </c>
      <c r="AW52" s="18">
        <f t="shared" si="37"/>
        <v>-32.992000000000019</v>
      </c>
      <c r="AX52" s="18">
        <f t="shared" si="37"/>
        <v>-9.9950000000000045</v>
      </c>
      <c r="AY52" s="18">
        <f t="shared" si="37"/>
        <v>-9.1999999999999886</v>
      </c>
      <c r="AZ52" s="18">
        <f t="shared" si="37"/>
        <v>3.8000000000010914E-2</v>
      </c>
      <c r="BA52" s="18">
        <f t="shared" si="37"/>
        <v>-22.164000000000044</v>
      </c>
      <c r="BB52" s="18">
        <f t="shared" si="37"/>
        <v>-17.713000000000022</v>
      </c>
      <c r="BC52" s="18">
        <f t="shared" si="37"/>
        <v>-21.915999999999997</v>
      </c>
      <c r="BD52" s="18">
        <f t="shared" si="37"/>
        <v>-19.361999999999966</v>
      </c>
      <c r="BE52" s="18">
        <f t="shared" si="37"/>
        <v>-17.76400000000001</v>
      </c>
      <c r="BF52" s="18">
        <f t="shared" si="37"/>
        <v>-16.509999999999991</v>
      </c>
      <c r="BG52" s="18">
        <f t="shared" si="37"/>
        <v>-22.013999999999953</v>
      </c>
      <c r="BH52" s="18">
        <f t="shared" si="37"/>
        <v>-22.231999999999971</v>
      </c>
      <c r="BI52" s="18">
        <f t="shared" si="37"/>
        <v>-23.581000000000017</v>
      </c>
      <c r="BJ52" s="18">
        <f t="shared" si="37"/>
        <v>-34.47199999999998</v>
      </c>
      <c r="BK52" s="18">
        <f t="shared" si="37"/>
        <v>-33.314999999999998</v>
      </c>
      <c r="BL52" s="18">
        <f t="shared" si="37"/>
        <v>-52.086000000000013</v>
      </c>
      <c r="BM52" s="18">
        <f t="shared" si="37"/>
        <v>-65.185000000000002</v>
      </c>
      <c r="BN52" s="18">
        <f t="shared" si="37"/>
        <v>-54.77800000000002</v>
      </c>
      <c r="BO52" s="18">
        <f t="shared" si="37"/>
        <v>-23.745999999999981</v>
      </c>
      <c r="BP52" s="18">
        <f t="shared" si="37"/>
        <v>-19.759000000000015</v>
      </c>
      <c r="BQ52" s="18">
        <f t="shared" si="37"/>
        <v>-5.2290000000000418</v>
      </c>
      <c r="BR52" s="18">
        <f t="shared" ref="BR52:EC52" si="38">BR$32-BR35</f>
        <v>-5.6790000000000873</v>
      </c>
      <c r="BS52" s="18">
        <f t="shared" si="38"/>
        <v>-9.9519999999999982</v>
      </c>
      <c r="BT52" s="18">
        <f t="shared" si="38"/>
        <v>-6.5620000000000118</v>
      </c>
      <c r="BU52" s="18">
        <f t="shared" si="38"/>
        <v>-11.062000000000012</v>
      </c>
      <c r="BV52" s="18">
        <f t="shared" si="38"/>
        <v>-10.563999999999965</v>
      </c>
      <c r="BW52" s="18">
        <f t="shared" si="38"/>
        <v>-9.9619999999999891</v>
      </c>
      <c r="BX52" s="18">
        <f t="shared" si="38"/>
        <v>25.475999999999999</v>
      </c>
      <c r="BY52" s="18">
        <f t="shared" si="38"/>
        <v>27.523000000000025</v>
      </c>
      <c r="BZ52" s="18">
        <f t="shared" si="38"/>
        <v>42.254000000000019</v>
      </c>
      <c r="CA52" s="18">
        <f t="shared" si="38"/>
        <v>59.842999999999961</v>
      </c>
      <c r="CB52" s="18">
        <f t="shared" si="38"/>
        <v>39.657000000000039</v>
      </c>
      <c r="CC52" s="18">
        <f t="shared" si="38"/>
        <v>75.956000000000017</v>
      </c>
      <c r="CD52" s="18">
        <f t="shared" si="38"/>
        <v>81.850000000000023</v>
      </c>
      <c r="CE52" s="18">
        <f t="shared" si="38"/>
        <v>21.355000000000018</v>
      </c>
      <c r="CF52" s="18">
        <f t="shared" si="38"/>
        <v>-17.899000000000001</v>
      </c>
      <c r="CG52" s="18">
        <f t="shared" si="38"/>
        <v>-51.80800000000005</v>
      </c>
      <c r="CH52" s="18">
        <f t="shared" si="38"/>
        <v>-53.634000000000015</v>
      </c>
      <c r="CI52" s="18">
        <f t="shared" si="38"/>
        <v>-39.204999999999984</v>
      </c>
      <c r="CJ52" s="18">
        <f t="shared" si="38"/>
        <v>-38.658000000000015</v>
      </c>
      <c r="CK52" s="18">
        <f t="shared" si="38"/>
        <v>-27.583000000000027</v>
      </c>
      <c r="CL52" s="18">
        <f t="shared" si="38"/>
        <v>-51.447999999999979</v>
      </c>
      <c r="CM52" s="18">
        <f t="shared" si="38"/>
        <v>-54.988999999999976</v>
      </c>
      <c r="CN52" s="18">
        <f t="shared" si="38"/>
        <v>-51.400999999999982</v>
      </c>
      <c r="CO52" s="18">
        <f t="shared" si="38"/>
        <v>-50.361999999999995</v>
      </c>
      <c r="CP52" s="18">
        <f t="shared" si="38"/>
        <v>-57.125999999999976</v>
      </c>
      <c r="CQ52" s="18">
        <f t="shared" si="38"/>
        <v>-56.986999999999995</v>
      </c>
      <c r="CR52" s="18">
        <f t="shared" si="38"/>
        <v>-68.50800000000001</v>
      </c>
      <c r="CS52" s="18">
        <f t="shared" si="38"/>
        <v>-59.552999999999997</v>
      </c>
      <c r="CT52" s="18">
        <f t="shared" si="38"/>
        <v>-59.396999999999991</v>
      </c>
      <c r="CU52" s="18">
        <f t="shared" si="38"/>
        <v>-59.876999999999981</v>
      </c>
      <c r="CV52" s="18">
        <f t="shared" si="38"/>
        <v>-57.372</v>
      </c>
      <c r="CW52" s="18">
        <f t="shared" si="38"/>
        <v>-57.871999999999986</v>
      </c>
      <c r="CX52" s="18">
        <f t="shared" si="38"/>
        <v>-58.685000000000002</v>
      </c>
      <c r="CY52" s="18">
        <f t="shared" si="38"/>
        <v>-59.177000000000021</v>
      </c>
      <c r="CZ52" s="18">
        <f t="shared" si="38"/>
        <v>-58.494</v>
      </c>
      <c r="DA52" s="18">
        <f t="shared" si="38"/>
        <v>-57.639999999999986</v>
      </c>
      <c r="DB52" s="18">
        <f t="shared" si="38"/>
        <v>-55.564999999999998</v>
      </c>
      <c r="DC52" s="18">
        <f t="shared" si="38"/>
        <v>-53.951000000000022</v>
      </c>
      <c r="DD52" s="18">
        <f t="shared" si="38"/>
        <v>-56.931000000000012</v>
      </c>
      <c r="DE52" s="18">
        <f t="shared" si="38"/>
        <v>-57.28</v>
      </c>
      <c r="DF52" s="18">
        <f t="shared" si="38"/>
        <v>-59.207999999999998</v>
      </c>
      <c r="DG52" s="18">
        <f t="shared" si="38"/>
        <v>-60.27600000000001</v>
      </c>
      <c r="DH52" s="18">
        <f t="shared" si="38"/>
        <v>-60.19</v>
      </c>
      <c r="DI52" s="18">
        <f t="shared" si="38"/>
        <v>-63.233000000000004</v>
      </c>
      <c r="DJ52" s="18">
        <f t="shared" si="38"/>
        <v>-67.139999999999986</v>
      </c>
      <c r="DK52" s="18">
        <f t="shared" si="38"/>
        <v>-67.03</v>
      </c>
      <c r="DL52" s="18">
        <f t="shared" si="38"/>
        <v>-66.387999999999977</v>
      </c>
      <c r="DM52" s="18">
        <f t="shared" si="38"/>
        <v>-63.850999999999999</v>
      </c>
      <c r="DN52" s="18">
        <f t="shared" si="38"/>
        <v>-64.300999999999988</v>
      </c>
      <c r="DO52" s="18">
        <f t="shared" si="38"/>
        <v>-58.957999999999998</v>
      </c>
      <c r="DP52" s="18">
        <f t="shared" si="38"/>
        <v>-54.825999999999993</v>
      </c>
      <c r="DQ52" s="18">
        <f t="shared" si="38"/>
        <v>-51.445999999999998</v>
      </c>
      <c r="DR52" s="18">
        <f t="shared" si="38"/>
        <v>-48.823000000000008</v>
      </c>
      <c r="DS52" s="18">
        <f t="shared" si="38"/>
        <v>-48.155000000000001</v>
      </c>
      <c r="DT52" s="18">
        <f t="shared" si="38"/>
        <v>-47.757000000000005</v>
      </c>
      <c r="DU52" s="18">
        <f t="shared" si="38"/>
        <v>-49.100999999999999</v>
      </c>
      <c r="DV52" s="18">
        <f t="shared" si="38"/>
        <v>-53.215000000000003</v>
      </c>
      <c r="DW52" s="18">
        <f t="shared" si="38"/>
        <v>-55.139999999999986</v>
      </c>
      <c r="DX52" s="18">
        <f t="shared" si="38"/>
        <v>-52.132000000000005</v>
      </c>
      <c r="DY52" s="18">
        <f t="shared" si="38"/>
        <v>-53.97399999999999</v>
      </c>
      <c r="DZ52" s="18">
        <f t="shared" si="38"/>
        <v>-54.522999999999996</v>
      </c>
      <c r="EA52" s="18">
        <f t="shared" si="38"/>
        <v>-55.032000000000011</v>
      </c>
      <c r="EB52" s="18">
        <f t="shared" si="38"/>
        <v>-56.241000000000014</v>
      </c>
      <c r="EC52" s="18">
        <f t="shared" si="38"/>
        <v>-59.125999999999976</v>
      </c>
      <c r="ED52" s="18">
        <f t="shared" ref="ED52:GO52" si="39">ED$32-ED35</f>
        <v>-53.817000000000007</v>
      </c>
      <c r="EE52" s="18">
        <f t="shared" si="39"/>
        <v>-51.030999999999977</v>
      </c>
      <c r="EF52" s="18">
        <f t="shared" si="39"/>
        <v>-47.66500000000002</v>
      </c>
      <c r="EG52" s="18">
        <f t="shared" si="39"/>
        <v>-45.284999999999997</v>
      </c>
      <c r="EH52" s="18">
        <f t="shared" si="39"/>
        <v>-43.01400000000001</v>
      </c>
      <c r="EI52" s="18">
        <f t="shared" si="39"/>
        <v>-43.065999999999974</v>
      </c>
      <c r="EJ52" s="18">
        <f t="shared" si="39"/>
        <v>-44.896999999999991</v>
      </c>
      <c r="EK52" s="18">
        <f t="shared" si="39"/>
        <v>-43.498999999999995</v>
      </c>
      <c r="EL52" s="18">
        <f t="shared" si="39"/>
        <v>-45.84699999999998</v>
      </c>
      <c r="EM52" s="18">
        <f t="shared" si="39"/>
        <v>-46.390999999999991</v>
      </c>
      <c r="EN52" s="18">
        <f t="shared" si="39"/>
        <v>-45.042000000000002</v>
      </c>
      <c r="EO52" s="18">
        <f t="shared" si="39"/>
        <v>-44.163999999999987</v>
      </c>
      <c r="EP52" s="18">
        <f t="shared" si="39"/>
        <v>-47.324999999999989</v>
      </c>
      <c r="EQ52" s="18">
        <f t="shared" si="39"/>
        <v>-48.619</v>
      </c>
      <c r="ER52" s="18">
        <f t="shared" si="39"/>
        <v>-50.216999999999985</v>
      </c>
      <c r="ES52" s="18">
        <f t="shared" si="39"/>
        <v>-51.158999999999992</v>
      </c>
      <c r="ET52" s="18">
        <f t="shared" si="39"/>
        <v>-51.336999999999989</v>
      </c>
      <c r="EU52" s="18">
        <f t="shared" si="39"/>
        <v>-52.363</v>
      </c>
      <c r="EV52" s="18">
        <f t="shared" si="39"/>
        <v>-52.516999999999996</v>
      </c>
      <c r="EW52" s="18">
        <f t="shared" si="39"/>
        <v>-56.984000000000009</v>
      </c>
      <c r="EX52" s="18">
        <f t="shared" si="39"/>
        <v>-55.245999999999981</v>
      </c>
      <c r="EY52" s="18">
        <f t="shared" si="39"/>
        <v>-55.300999999999988</v>
      </c>
      <c r="EZ52" s="18">
        <f t="shared" si="39"/>
        <v>-51.079999999999984</v>
      </c>
      <c r="FA52" s="18">
        <f t="shared" si="39"/>
        <v>-55.935000000000002</v>
      </c>
      <c r="FB52" s="18">
        <f t="shared" si="39"/>
        <v>-57.27600000000001</v>
      </c>
      <c r="FC52" s="18">
        <f t="shared" si="39"/>
        <v>-65.396999999999991</v>
      </c>
      <c r="FD52" s="18">
        <f t="shared" si="39"/>
        <v>-67.525000000000006</v>
      </c>
      <c r="FE52" s="18">
        <f t="shared" si="39"/>
        <v>-74.656999999999982</v>
      </c>
      <c r="FF52" s="18">
        <f t="shared" si="39"/>
        <v>-77.425999999999988</v>
      </c>
      <c r="FG52" s="18">
        <f t="shared" si="39"/>
        <v>-78.979000000000013</v>
      </c>
      <c r="FH52" s="18">
        <f t="shared" si="39"/>
        <v>-77.920999999999992</v>
      </c>
      <c r="FI52" s="18">
        <f t="shared" si="39"/>
        <v>-75.74199999999999</v>
      </c>
      <c r="FJ52" s="18">
        <f t="shared" si="39"/>
        <v>-75.134999999999991</v>
      </c>
      <c r="FK52" s="18">
        <f t="shared" si="39"/>
        <v>-76.73599999999999</v>
      </c>
      <c r="FL52" s="18">
        <f t="shared" si="39"/>
        <v>-74.689000000000021</v>
      </c>
      <c r="FM52" s="18">
        <f t="shared" si="39"/>
        <v>-74.212000000000018</v>
      </c>
      <c r="FN52" s="18">
        <f t="shared" si="39"/>
        <v>-71.930000000000007</v>
      </c>
      <c r="FO52" s="18">
        <f t="shared" si="39"/>
        <v>-70.920999999999992</v>
      </c>
      <c r="FP52" s="18">
        <f t="shared" si="39"/>
        <v>-73.093999999999994</v>
      </c>
      <c r="FQ52" s="18">
        <f t="shared" si="39"/>
        <v>-67.185999999999979</v>
      </c>
      <c r="FR52" s="18">
        <f t="shared" si="39"/>
        <v>-67.524000000000001</v>
      </c>
      <c r="FS52" s="18">
        <f t="shared" si="39"/>
        <v>-67.878999999999991</v>
      </c>
      <c r="FT52" s="18">
        <f t="shared" si="39"/>
        <v>-69.555000000000007</v>
      </c>
      <c r="FU52" s="18">
        <f t="shared" si="39"/>
        <v>-71.183999999999997</v>
      </c>
      <c r="FV52" s="18">
        <f t="shared" si="39"/>
        <v>-70.206999999999994</v>
      </c>
      <c r="FW52" s="18">
        <f t="shared" si="39"/>
        <v>-51.847000000000008</v>
      </c>
      <c r="FX52" s="18">
        <f t="shared" si="39"/>
        <v>-66.941999999999979</v>
      </c>
      <c r="FY52" s="18">
        <f t="shared" si="39"/>
        <v>-68.716999999999985</v>
      </c>
      <c r="FZ52" s="18">
        <f t="shared" si="39"/>
        <v>-69.637999999999977</v>
      </c>
      <c r="GA52" s="18">
        <f t="shared" si="39"/>
        <v>-71.792000000000002</v>
      </c>
      <c r="GB52" s="18">
        <f t="shared" si="39"/>
        <v>-71.933000000000021</v>
      </c>
      <c r="GC52" s="18">
        <f t="shared" si="39"/>
        <v>-71.042000000000002</v>
      </c>
      <c r="GD52" s="18">
        <f t="shared" si="39"/>
        <v>-73.010999999999996</v>
      </c>
      <c r="GE52" s="18">
        <f t="shared" si="39"/>
        <v>-74.768000000000001</v>
      </c>
      <c r="GF52" s="18">
        <f t="shared" si="39"/>
        <v>-73.873999999999995</v>
      </c>
      <c r="GG52" s="18">
        <f t="shared" si="39"/>
        <v>-75.036000000000001</v>
      </c>
      <c r="GH52" s="18">
        <f t="shared" si="39"/>
        <v>-74.710000000000008</v>
      </c>
      <c r="GI52" s="18">
        <f t="shared" si="39"/>
        <v>-75.300999999999988</v>
      </c>
      <c r="GJ52" s="18">
        <f t="shared" si="39"/>
        <v>-73.405000000000001</v>
      </c>
      <c r="GK52" s="18">
        <f t="shared" si="39"/>
        <v>-74.293000000000006</v>
      </c>
      <c r="GL52" s="18">
        <f t="shared" si="39"/>
        <v>-73.031999999999982</v>
      </c>
      <c r="GM52" s="18">
        <f t="shared" si="39"/>
        <v>-73.686999999999983</v>
      </c>
      <c r="GN52" s="18">
        <f t="shared" si="39"/>
        <v>-73.823999999999984</v>
      </c>
      <c r="GO52" s="18">
        <f t="shared" si="39"/>
        <v>-72.634000000000015</v>
      </c>
      <c r="GP52" s="18">
        <f t="shared" ref="GP52:JA52" si="40">GP$32-GP35</f>
        <v>-74.010999999999996</v>
      </c>
      <c r="GQ52" s="18">
        <f t="shared" si="40"/>
        <v>-76.132000000000005</v>
      </c>
      <c r="GR52" s="18">
        <f t="shared" si="40"/>
        <v>-81.351999999999975</v>
      </c>
      <c r="GS52" s="18">
        <f t="shared" si="40"/>
        <v>-82.246000000000009</v>
      </c>
      <c r="GT52" s="18">
        <f t="shared" si="40"/>
        <v>-80.942999999999984</v>
      </c>
      <c r="GU52" s="18">
        <f t="shared" si="40"/>
        <v>-81.62700000000001</v>
      </c>
      <c r="GV52" s="18">
        <f t="shared" si="40"/>
        <v>-80.121999999999986</v>
      </c>
      <c r="GW52" s="18">
        <f t="shared" si="40"/>
        <v>-80.079000000000008</v>
      </c>
      <c r="GX52" s="18">
        <f t="shared" si="40"/>
        <v>-79.224000000000018</v>
      </c>
      <c r="GY52" s="18">
        <f t="shared" si="40"/>
        <v>-74.716999999999985</v>
      </c>
      <c r="GZ52" s="18">
        <f t="shared" si="40"/>
        <v>-70.178999999999974</v>
      </c>
      <c r="HA52" s="18">
        <f t="shared" si="40"/>
        <v>-68.806000000000012</v>
      </c>
      <c r="HB52" s="18">
        <f t="shared" si="40"/>
        <v>-68.548000000000002</v>
      </c>
      <c r="HC52" s="18">
        <f t="shared" si="40"/>
        <v>-72.735000000000014</v>
      </c>
      <c r="HD52" s="18">
        <f t="shared" si="40"/>
        <v>-74.664999999999992</v>
      </c>
      <c r="HE52" s="18">
        <f t="shared" si="40"/>
        <v>-74.848000000000013</v>
      </c>
      <c r="HF52" s="18">
        <f t="shared" si="40"/>
        <v>-71.818000000000012</v>
      </c>
      <c r="HG52" s="18">
        <f t="shared" si="40"/>
        <v>-71.211999999999989</v>
      </c>
      <c r="HH52" s="18">
        <f t="shared" si="40"/>
        <v>-69.358000000000004</v>
      </c>
      <c r="HI52" s="18">
        <f t="shared" si="40"/>
        <v>-69.878999999999991</v>
      </c>
      <c r="HJ52" s="18">
        <f t="shared" si="40"/>
        <v>-71.643000000000001</v>
      </c>
      <c r="HK52" s="18">
        <f t="shared" si="40"/>
        <v>-72.570999999999998</v>
      </c>
      <c r="HL52" s="18">
        <f t="shared" si="40"/>
        <v>-70.61699999999999</v>
      </c>
      <c r="HM52" s="18">
        <f t="shared" si="40"/>
        <v>-73.926000000000016</v>
      </c>
      <c r="HN52" s="18">
        <f t="shared" si="40"/>
        <v>-74.63</v>
      </c>
      <c r="HO52" s="18">
        <f t="shared" si="40"/>
        <v>-75.316000000000003</v>
      </c>
      <c r="HP52" s="18">
        <f t="shared" si="40"/>
        <v>-80.002999999999986</v>
      </c>
      <c r="HQ52" s="18">
        <f t="shared" si="40"/>
        <v>-80.63900000000001</v>
      </c>
      <c r="HR52" s="18">
        <f t="shared" si="40"/>
        <v>-79.733000000000004</v>
      </c>
      <c r="HS52" s="18">
        <f t="shared" si="40"/>
        <v>-81.106000000000023</v>
      </c>
      <c r="HT52" s="18">
        <f t="shared" si="40"/>
        <v>-82.257999999999981</v>
      </c>
      <c r="HU52" s="18">
        <f t="shared" si="40"/>
        <v>-76.669999999999987</v>
      </c>
      <c r="HV52" s="18">
        <f t="shared" si="40"/>
        <v>-80.396000000000015</v>
      </c>
      <c r="HW52" s="18">
        <f t="shared" si="40"/>
        <v>-74.101000000000028</v>
      </c>
      <c r="HX52" s="18">
        <f t="shared" si="40"/>
        <v>-72.230000000000018</v>
      </c>
      <c r="HY52" s="18">
        <f t="shared" si="40"/>
        <v>-70.821999999999974</v>
      </c>
      <c r="HZ52" s="18">
        <f t="shared" si="40"/>
        <v>-76.669999999999987</v>
      </c>
      <c r="IA52" s="18">
        <f t="shared" si="40"/>
        <v>-69.52000000000001</v>
      </c>
      <c r="IB52" s="18">
        <f t="shared" si="40"/>
        <v>-55.399999999999977</v>
      </c>
      <c r="IC52" s="18">
        <f t="shared" si="40"/>
        <v>-69.920999999999992</v>
      </c>
      <c r="ID52" s="18">
        <f t="shared" si="40"/>
        <v>-74.506</v>
      </c>
      <c r="IE52" s="18">
        <f t="shared" si="40"/>
        <v>-72.293999999999983</v>
      </c>
      <c r="IF52" s="18">
        <f t="shared" si="40"/>
        <v>-74.713000000000022</v>
      </c>
      <c r="IG52" s="18">
        <f t="shared" si="40"/>
        <v>-77.247000000000014</v>
      </c>
      <c r="IH52" s="18">
        <f t="shared" si="40"/>
        <v>-72.364000000000033</v>
      </c>
      <c r="II52" s="18">
        <f t="shared" si="40"/>
        <v>-67.124000000000024</v>
      </c>
      <c r="IJ52" s="18">
        <f t="shared" si="40"/>
        <v>-68.51400000000001</v>
      </c>
      <c r="IK52" s="18">
        <f t="shared" si="40"/>
        <v>-66.882000000000005</v>
      </c>
      <c r="IL52" s="18">
        <f t="shared" si="40"/>
        <v>-66.009999999999991</v>
      </c>
      <c r="IM52" s="18">
        <f t="shared" si="40"/>
        <v>-60.032999999999987</v>
      </c>
      <c r="IN52" s="18">
        <f t="shared" si="40"/>
        <v>-58.791000000000025</v>
      </c>
      <c r="IO52" s="18">
        <f t="shared" si="40"/>
        <v>-55.688000000000017</v>
      </c>
      <c r="IP52" s="18">
        <f t="shared" si="40"/>
        <v>-46.323000000000008</v>
      </c>
      <c r="IQ52" s="18">
        <f t="shared" si="40"/>
        <v>-42.62700000000001</v>
      </c>
      <c r="IR52" s="18">
        <f t="shared" si="40"/>
        <v>-39.936000000000007</v>
      </c>
      <c r="IS52" s="18">
        <f t="shared" si="40"/>
        <v>-41.834000000000003</v>
      </c>
      <c r="IT52" s="18">
        <f t="shared" si="40"/>
        <v>-43.570999999999998</v>
      </c>
      <c r="IU52" s="18">
        <f t="shared" si="40"/>
        <v>-39.308999999999997</v>
      </c>
      <c r="IV52" s="18">
        <f t="shared" si="40"/>
        <v>-38.329000000000008</v>
      </c>
      <c r="IW52" s="18">
        <f t="shared" si="40"/>
        <v>-38.296999999999997</v>
      </c>
      <c r="IX52" s="18">
        <f t="shared" si="40"/>
        <v>-39.012999999999977</v>
      </c>
      <c r="IY52" s="18">
        <f t="shared" si="40"/>
        <v>-43.629999999999995</v>
      </c>
      <c r="IZ52" s="18">
        <f t="shared" si="40"/>
        <v>-48.905000000000001</v>
      </c>
      <c r="JA52" s="18">
        <f t="shared" si="40"/>
        <v>-44.957999999999998</v>
      </c>
      <c r="JB52" s="18">
        <f t="shared" ref="JB52:LM52" si="41">JB$32-JB35</f>
        <v>-42.74799999999999</v>
      </c>
      <c r="JC52" s="18">
        <f t="shared" si="41"/>
        <v>-43.542000000000002</v>
      </c>
      <c r="JD52" s="18">
        <f t="shared" si="41"/>
        <v>-46.049000000000007</v>
      </c>
      <c r="JE52" s="18">
        <f t="shared" si="41"/>
        <v>-49.838999999999999</v>
      </c>
      <c r="JF52" s="18">
        <f t="shared" si="41"/>
        <v>-55.057999999999993</v>
      </c>
      <c r="JG52" s="18">
        <f t="shared" si="41"/>
        <v>-60.944999999999993</v>
      </c>
      <c r="JH52" s="18">
        <f t="shared" si="41"/>
        <v>-61.756</v>
      </c>
      <c r="JI52" s="18">
        <f t="shared" si="41"/>
        <v>-61.079000000000036</v>
      </c>
      <c r="JJ52" s="18">
        <f t="shared" si="41"/>
        <v>-62.111000000000018</v>
      </c>
      <c r="JK52" s="18">
        <f t="shared" si="41"/>
        <v>-60.102000000000004</v>
      </c>
      <c r="JL52" s="18">
        <f t="shared" si="41"/>
        <v>-55.865000000000009</v>
      </c>
      <c r="JM52" s="18">
        <f t="shared" si="41"/>
        <v>-57.381999999999977</v>
      </c>
      <c r="JN52" s="18">
        <f t="shared" si="41"/>
        <v>-60.378999999999991</v>
      </c>
      <c r="JO52" s="18">
        <f t="shared" si="41"/>
        <v>-65.369</v>
      </c>
      <c r="JP52" s="18">
        <f t="shared" si="41"/>
        <v>-67.532999999999987</v>
      </c>
      <c r="JQ52" s="18">
        <f t="shared" si="41"/>
        <v>-65.048999999999978</v>
      </c>
      <c r="JR52" s="18">
        <f t="shared" si="41"/>
        <v>-67.667999999999978</v>
      </c>
      <c r="JS52" s="18">
        <f t="shared" si="41"/>
        <v>-66.411000000000001</v>
      </c>
      <c r="JT52" s="18">
        <f t="shared" si="41"/>
        <v>-69.07699999999997</v>
      </c>
      <c r="JU52" s="18">
        <f t="shared" si="41"/>
        <v>-73.337000000000018</v>
      </c>
      <c r="JV52" s="18">
        <f t="shared" si="41"/>
        <v>-66.640000000000015</v>
      </c>
      <c r="JW52" s="18">
        <f t="shared" si="41"/>
        <v>-66.338999999999999</v>
      </c>
      <c r="JX52" s="18">
        <f t="shared" si="41"/>
        <v>-65.198999999999984</v>
      </c>
      <c r="JY52" s="18">
        <f t="shared" si="41"/>
        <v>-68.989000000000033</v>
      </c>
      <c r="JZ52" s="18">
        <f t="shared" si="41"/>
        <v>-67.920000000000016</v>
      </c>
      <c r="KA52" s="18">
        <f t="shared" si="41"/>
        <v>-66.053999999999974</v>
      </c>
      <c r="KB52" s="18">
        <f t="shared" si="41"/>
        <v>-67.92900000000003</v>
      </c>
      <c r="KC52" s="18">
        <f t="shared" si="41"/>
        <v>-61.738</v>
      </c>
      <c r="KD52" s="18">
        <f t="shared" si="41"/>
        <v>-59.829999999999984</v>
      </c>
      <c r="KE52" s="18">
        <f t="shared" si="41"/>
        <v>-60.519000000000005</v>
      </c>
      <c r="KF52" s="18">
        <f t="shared" si="41"/>
        <v>-57.399000000000001</v>
      </c>
      <c r="KG52" s="18">
        <f t="shared" si="41"/>
        <v>-58</v>
      </c>
      <c r="KH52" s="18">
        <f t="shared" si="41"/>
        <v>-55.524000000000001</v>
      </c>
      <c r="KI52" s="18">
        <f t="shared" si="41"/>
        <v>-49.562999999999988</v>
      </c>
      <c r="KJ52" s="18">
        <f t="shared" si="41"/>
        <v>-50.403999999999996</v>
      </c>
      <c r="KK52" s="18">
        <f t="shared" si="41"/>
        <v>-52.363999999999976</v>
      </c>
      <c r="KL52" s="18">
        <f t="shared" si="41"/>
        <v>-53.825999999999965</v>
      </c>
      <c r="KM52" s="18">
        <f t="shared" si="41"/>
        <v>-53.033000000000015</v>
      </c>
      <c r="KN52" s="18">
        <f t="shared" si="41"/>
        <v>-53.613</v>
      </c>
      <c r="KO52" s="18">
        <f t="shared" si="41"/>
        <v>-52.593999999999994</v>
      </c>
      <c r="KP52" s="18">
        <f t="shared" si="41"/>
        <v>-52.327999999999975</v>
      </c>
      <c r="KQ52" s="18">
        <f t="shared" si="41"/>
        <v>-50.035000000000025</v>
      </c>
      <c r="KR52" s="18">
        <f t="shared" si="41"/>
        <v>-49.786000000000001</v>
      </c>
      <c r="KS52" s="18">
        <f t="shared" si="41"/>
        <v>-64.736999999999995</v>
      </c>
      <c r="KT52" s="18">
        <f t="shared" si="41"/>
        <v>-69.33499999999998</v>
      </c>
      <c r="KU52" s="18">
        <f t="shared" si="41"/>
        <v>-68.169999999999987</v>
      </c>
      <c r="KV52" s="18">
        <f t="shared" si="41"/>
        <v>-70.058999999999997</v>
      </c>
      <c r="KW52" s="18">
        <f t="shared" si="41"/>
        <v>-70.268000000000001</v>
      </c>
      <c r="KX52" s="18">
        <f t="shared" si="41"/>
        <v>-73.289999999999992</v>
      </c>
      <c r="KY52" s="18">
        <f t="shared" si="41"/>
        <v>-72.051999999999992</v>
      </c>
      <c r="KZ52" s="18">
        <f t="shared" si="41"/>
        <v>-78.166999999999973</v>
      </c>
      <c r="LA52" s="18">
        <f t="shared" si="41"/>
        <v>-74.124000000000024</v>
      </c>
      <c r="LB52" s="18">
        <f t="shared" si="41"/>
        <v>-70.287000000000006</v>
      </c>
      <c r="LC52" s="18">
        <f t="shared" si="41"/>
        <v>-67.176999999999992</v>
      </c>
      <c r="LD52" s="18">
        <f t="shared" si="41"/>
        <v>-70.884999999999991</v>
      </c>
      <c r="LE52" s="18">
        <f t="shared" si="41"/>
        <v>-75.053999999999974</v>
      </c>
      <c r="LF52" s="18">
        <f t="shared" si="41"/>
        <v>-73.40100000000001</v>
      </c>
      <c r="LG52" s="18">
        <f t="shared" si="41"/>
        <v>-73.524000000000029</v>
      </c>
      <c r="LH52" s="18">
        <f t="shared" si="41"/>
        <v>-76.171999999999997</v>
      </c>
      <c r="LI52" s="18">
        <f t="shared" si="41"/>
        <v>-76.88</v>
      </c>
      <c r="LJ52" s="18">
        <f t="shared" si="41"/>
        <v>-77.035000000000025</v>
      </c>
      <c r="LK52" s="18">
        <f t="shared" si="41"/>
        <v>-77.088999999999999</v>
      </c>
      <c r="LL52" s="18">
        <f t="shared" si="41"/>
        <v>-80.248999999999995</v>
      </c>
      <c r="LM52" s="18">
        <f t="shared" si="41"/>
        <v>-80.370000000000033</v>
      </c>
      <c r="LN52" s="18">
        <f t="shared" ref="LN52:NY52" si="42">LN$32-LN35</f>
        <v>-82.749999999999972</v>
      </c>
      <c r="LO52" s="18">
        <f t="shared" si="42"/>
        <v>-85.686999999999983</v>
      </c>
      <c r="LP52" s="18">
        <f t="shared" si="42"/>
        <v>-88.352000000000004</v>
      </c>
      <c r="LQ52" s="18">
        <f t="shared" si="42"/>
        <v>-88.154999999999973</v>
      </c>
      <c r="LR52" s="18">
        <f t="shared" si="42"/>
        <v>-88.703000000000003</v>
      </c>
      <c r="LS52" s="18">
        <f t="shared" si="42"/>
        <v>-87.343000000000018</v>
      </c>
      <c r="LT52" s="18">
        <f t="shared" si="42"/>
        <v>-83.367999999999995</v>
      </c>
      <c r="LU52" s="18">
        <f t="shared" si="42"/>
        <v>-77.980000000000018</v>
      </c>
      <c r="LV52" s="18">
        <f t="shared" si="42"/>
        <v>-80.461000000000013</v>
      </c>
      <c r="LW52" s="18">
        <f t="shared" si="42"/>
        <v>-78.555000000000007</v>
      </c>
      <c r="LX52" s="18">
        <f t="shared" si="42"/>
        <v>-73.73399999999998</v>
      </c>
      <c r="LY52" s="18">
        <f t="shared" si="42"/>
        <v>-75.214999999999975</v>
      </c>
      <c r="LZ52" s="18">
        <f t="shared" si="42"/>
        <v>-73.511000000000024</v>
      </c>
      <c r="MA52" s="18">
        <f t="shared" si="42"/>
        <v>-74.576999999999998</v>
      </c>
      <c r="MB52" s="18">
        <f t="shared" si="42"/>
        <v>-75.043000000000006</v>
      </c>
      <c r="MC52" s="18">
        <f t="shared" si="42"/>
        <v>-84.26400000000001</v>
      </c>
      <c r="MD52" s="18">
        <f t="shared" si="42"/>
        <v>-82.379000000000019</v>
      </c>
      <c r="ME52" s="18">
        <f t="shared" si="42"/>
        <v>-75.734999999999957</v>
      </c>
      <c r="MF52" s="18">
        <f t="shared" si="42"/>
        <v>-77.312000000000012</v>
      </c>
      <c r="MG52" s="18">
        <f t="shared" si="42"/>
        <v>-79.062999999999988</v>
      </c>
      <c r="MH52" s="18">
        <f t="shared" si="42"/>
        <v>-77.76400000000001</v>
      </c>
      <c r="MI52" s="18">
        <f t="shared" si="42"/>
        <v>-64.338999999999999</v>
      </c>
      <c r="MJ52" s="18">
        <f t="shared" si="42"/>
        <v>-59.805999999999983</v>
      </c>
      <c r="MK52" s="18">
        <f t="shared" si="42"/>
        <v>-63.173999999999978</v>
      </c>
      <c r="ML52" s="18">
        <f t="shared" si="42"/>
        <v>-67.513999999999982</v>
      </c>
      <c r="MM52" s="18">
        <f t="shared" si="42"/>
        <v>-70.203000000000003</v>
      </c>
      <c r="MN52" s="18">
        <f t="shared" si="42"/>
        <v>-70.54200000000003</v>
      </c>
      <c r="MO52" s="18">
        <f t="shared" si="42"/>
        <v>-64.186000000000035</v>
      </c>
      <c r="MP52" s="18">
        <f t="shared" si="42"/>
        <v>-64.259000000000015</v>
      </c>
      <c r="MQ52" s="18">
        <f t="shared" si="42"/>
        <v>-66.744000000000028</v>
      </c>
      <c r="MR52" s="18">
        <f t="shared" si="42"/>
        <v>-69.59899999999999</v>
      </c>
      <c r="MS52" s="18">
        <f t="shared" si="42"/>
        <v>-66.072000000000003</v>
      </c>
      <c r="MT52" s="18">
        <f t="shared" si="42"/>
        <v>-65.634999999999991</v>
      </c>
      <c r="MU52" s="18">
        <f t="shared" si="42"/>
        <v>-60.781000000000006</v>
      </c>
      <c r="MV52" s="18">
        <f t="shared" si="42"/>
        <v>-65.254999999999995</v>
      </c>
      <c r="MW52" s="18">
        <f t="shared" si="42"/>
        <v>-66.364999999999952</v>
      </c>
      <c r="MX52" s="18">
        <f t="shared" si="42"/>
        <v>-69.800000000000011</v>
      </c>
      <c r="MY52" s="18">
        <f t="shared" si="42"/>
        <v>-74.98599999999999</v>
      </c>
      <c r="MZ52" s="18">
        <f t="shared" si="42"/>
        <v>-79.009000000000015</v>
      </c>
      <c r="NA52" s="18">
        <f t="shared" si="42"/>
        <v>-79.750999999999976</v>
      </c>
      <c r="NB52" s="18">
        <f t="shared" si="42"/>
        <v>-84.426000000000045</v>
      </c>
      <c r="NC52" s="18">
        <f t="shared" si="42"/>
        <v>-81.786000000000001</v>
      </c>
      <c r="ND52" s="18">
        <f t="shared" si="42"/>
        <v>-75.543000000000006</v>
      </c>
      <c r="NE52" s="18">
        <f t="shared" si="42"/>
        <v>-72.230999999999995</v>
      </c>
      <c r="NF52" s="18">
        <f t="shared" si="42"/>
        <v>-68.229999999999961</v>
      </c>
      <c r="NG52" s="18">
        <f t="shared" si="42"/>
        <v>-66.962999999999965</v>
      </c>
      <c r="NH52" s="18">
        <f t="shared" si="42"/>
        <v>-74.767999999999972</v>
      </c>
      <c r="NI52" s="18">
        <f t="shared" si="42"/>
        <v>-74.002999999999986</v>
      </c>
      <c r="NJ52" s="18">
        <f t="shared" si="42"/>
        <v>-78.75</v>
      </c>
      <c r="NK52" s="18">
        <f t="shared" si="42"/>
        <v>-82.270000000000039</v>
      </c>
      <c r="NL52" s="18">
        <f t="shared" si="42"/>
        <v>-83.406999999999982</v>
      </c>
      <c r="NM52" s="18">
        <f t="shared" si="42"/>
        <v>-83.895000000000039</v>
      </c>
      <c r="NN52" s="18">
        <f t="shared" si="42"/>
        <v>-87.247000000000014</v>
      </c>
      <c r="NO52" s="18">
        <f t="shared" si="42"/>
        <v>-86.259999999999991</v>
      </c>
      <c r="NP52" s="18">
        <f t="shared" si="42"/>
        <v>-80.66900000000004</v>
      </c>
      <c r="NQ52" s="18">
        <f t="shared" si="42"/>
        <v>-81.086000000000013</v>
      </c>
      <c r="NR52" s="18">
        <f t="shared" si="42"/>
        <v>-81.361999999999966</v>
      </c>
      <c r="NS52" s="18">
        <f t="shared" si="42"/>
        <v>-81.937000000000012</v>
      </c>
      <c r="NT52" s="18">
        <f t="shared" si="42"/>
        <v>-80.685999999999979</v>
      </c>
      <c r="NU52" s="18">
        <f t="shared" si="42"/>
        <v>-75.863</v>
      </c>
      <c r="NV52" s="18">
        <f t="shared" si="42"/>
        <v>-75.108000000000004</v>
      </c>
      <c r="NW52" s="18">
        <f t="shared" si="42"/>
        <v>-67.562000000000012</v>
      </c>
      <c r="NX52" s="18">
        <f t="shared" si="42"/>
        <v>-61.671999999999969</v>
      </c>
      <c r="NY52" s="18">
        <f t="shared" si="42"/>
        <v>-60.906000000000006</v>
      </c>
      <c r="NZ52" s="18">
        <f t="shared" ref="NZ52:QK52" si="43">NZ$32-NZ35</f>
        <v>-62.654999999999973</v>
      </c>
      <c r="OA52" s="18">
        <f t="shared" si="43"/>
        <v>-68.935999999999979</v>
      </c>
      <c r="OB52" s="18">
        <f t="shared" si="43"/>
        <v>-68.450999999999965</v>
      </c>
      <c r="OC52" s="18">
        <f t="shared" si="43"/>
        <v>-68.225000000000023</v>
      </c>
      <c r="OD52" s="18">
        <f t="shared" si="43"/>
        <v>-68.561999999999955</v>
      </c>
      <c r="OE52" s="18">
        <f t="shared" si="43"/>
        <v>-65.962999999999965</v>
      </c>
      <c r="OF52" s="18">
        <f t="shared" si="43"/>
        <v>-69.875999999999976</v>
      </c>
      <c r="OG52" s="18">
        <f t="shared" si="43"/>
        <v>-66.512999999999977</v>
      </c>
      <c r="OH52" s="18">
        <f t="shared" si="43"/>
        <v>-65.601999999999975</v>
      </c>
      <c r="OI52" s="18">
        <f t="shared" si="43"/>
        <v>-63.415999999999997</v>
      </c>
      <c r="OJ52" s="18">
        <f t="shared" si="43"/>
        <v>-61.987000000000023</v>
      </c>
      <c r="OK52" s="18">
        <f t="shared" si="43"/>
        <v>-59.476999999999975</v>
      </c>
      <c r="OL52" s="18">
        <f t="shared" si="43"/>
        <v>-57.74799999999999</v>
      </c>
      <c r="OM52" s="18">
        <f t="shared" si="43"/>
        <v>-56.761000000000024</v>
      </c>
      <c r="ON52" s="18">
        <f t="shared" si="43"/>
        <v>-54.049000000000035</v>
      </c>
      <c r="OO52" s="18">
        <f t="shared" si="43"/>
        <v>-51.400000000000034</v>
      </c>
      <c r="OP52" s="18">
        <f t="shared" si="43"/>
        <v>-53.56800000000004</v>
      </c>
      <c r="OQ52" s="18">
        <f t="shared" si="43"/>
        <v>-50.471000000000004</v>
      </c>
      <c r="OR52" s="18">
        <f t="shared" si="43"/>
        <v>-44.706999999999994</v>
      </c>
      <c r="OS52" s="18">
        <f t="shared" si="43"/>
        <v>-48.98399999999998</v>
      </c>
      <c r="OT52" s="18">
        <f t="shared" si="43"/>
        <v>-49.836000000000013</v>
      </c>
      <c r="OU52" s="18">
        <f t="shared" si="43"/>
        <v>-40.478999999999985</v>
      </c>
      <c r="OV52" s="18">
        <f t="shared" si="43"/>
        <v>-47.130999999999972</v>
      </c>
      <c r="OW52" s="18">
        <f t="shared" si="43"/>
        <v>-48.406000000000006</v>
      </c>
      <c r="OX52" s="18">
        <f t="shared" si="43"/>
        <v>-49.550000000000011</v>
      </c>
      <c r="OY52" s="18">
        <f t="shared" si="43"/>
        <v>-53.567000000000007</v>
      </c>
      <c r="OZ52" s="18">
        <f t="shared" si="43"/>
        <v>-45.876000000000033</v>
      </c>
      <c r="PA52" s="18">
        <f t="shared" si="43"/>
        <v>-40.61099999999999</v>
      </c>
      <c r="PB52" s="18">
        <f t="shared" si="43"/>
        <v>-41</v>
      </c>
      <c r="PC52" s="18">
        <f t="shared" si="43"/>
        <v>-33.171999999999969</v>
      </c>
      <c r="PD52" s="18">
        <f t="shared" si="43"/>
        <v>-38.656999999999982</v>
      </c>
      <c r="PE52" s="18">
        <f t="shared" si="43"/>
        <v>-41.378999999999962</v>
      </c>
      <c r="PF52" s="18">
        <f t="shared" si="43"/>
        <v>-45.349999999999966</v>
      </c>
      <c r="PG52" s="18">
        <f t="shared" si="43"/>
        <v>-47.435000000000002</v>
      </c>
      <c r="PH52" s="18">
        <f t="shared" si="43"/>
        <v>-51.661999999999978</v>
      </c>
      <c r="PI52" s="18">
        <f t="shared" si="43"/>
        <v>-51.977000000000032</v>
      </c>
      <c r="PJ52" s="18">
        <f t="shared" si="43"/>
        <v>-53.170999999999992</v>
      </c>
      <c r="PK52" s="18">
        <f t="shared" si="43"/>
        <v>-57.625999999999976</v>
      </c>
      <c r="PL52" s="18">
        <f t="shared" si="43"/>
        <v>-59.211999999999989</v>
      </c>
      <c r="PM52" s="18">
        <f t="shared" si="43"/>
        <v>-50.605000000000018</v>
      </c>
      <c r="PN52" s="18">
        <f t="shared" si="43"/>
        <v>-48.255000000000052</v>
      </c>
      <c r="PO52" s="18">
        <f t="shared" si="43"/>
        <v>-47.274000000000001</v>
      </c>
      <c r="PP52" s="18">
        <f t="shared" si="43"/>
        <v>-46.874000000000024</v>
      </c>
      <c r="PQ52" s="18">
        <f t="shared" si="43"/>
        <v>-39.566000000000031</v>
      </c>
      <c r="PR52" s="18">
        <f t="shared" si="43"/>
        <v>-36.84899999999999</v>
      </c>
      <c r="PS52" s="18">
        <f t="shared" si="43"/>
        <v>-36.519999999999982</v>
      </c>
      <c r="PT52" s="18">
        <f t="shared" si="43"/>
        <v>-34.944999999999993</v>
      </c>
      <c r="PU52" s="18">
        <f t="shared" si="43"/>
        <v>-39.762</v>
      </c>
      <c r="PV52" s="18">
        <f t="shared" si="43"/>
        <v>-38.025999999999954</v>
      </c>
      <c r="PW52" s="18">
        <f t="shared" si="43"/>
        <v>-37.519999999999982</v>
      </c>
      <c r="PX52" s="18">
        <f t="shared" si="43"/>
        <v>-36.729000000000042</v>
      </c>
      <c r="PY52" s="18">
        <f t="shared" si="43"/>
        <v>-34.861999999999966</v>
      </c>
      <c r="PZ52" s="18">
        <f t="shared" si="43"/>
        <v>-40.567000000000007</v>
      </c>
      <c r="QA52" s="18">
        <f t="shared" si="43"/>
        <v>-39.69599999999997</v>
      </c>
      <c r="QB52" s="18">
        <f t="shared" si="43"/>
        <v>-32.038999999999987</v>
      </c>
      <c r="QC52" s="18">
        <f t="shared" si="43"/>
        <v>-29.600000000000023</v>
      </c>
      <c r="QD52" s="18">
        <f t="shared" si="43"/>
        <v>-26.767999999999972</v>
      </c>
      <c r="QE52" s="18">
        <f t="shared" si="43"/>
        <v>-24.432999999999993</v>
      </c>
      <c r="QF52" s="18">
        <f t="shared" si="43"/>
        <v>-27.574000000000012</v>
      </c>
      <c r="QG52" s="18">
        <f t="shared" si="43"/>
        <v>-28.007999999999981</v>
      </c>
      <c r="QH52" s="18">
        <f t="shared" si="43"/>
        <v>-28.782000000000039</v>
      </c>
      <c r="QI52" s="18">
        <f t="shared" si="43"/>
        <v>-33.171999999999969</v>
      </c>
      <c r="QJ52" s="18">
        <f t="shared" si="43"/>
        <v>-36.062000000000012</v>
      </c>
      <c r="QK52" s="18">
        <f t="shared" si="43"/>
        <v>-35.230999999999995</v>
      </c>
      <c r="QL52" s="18">
        <f t="shared" ref="QL52:SQ52" si="44">QL$32-QL35</f>
        <v>-38.322000000000003</v>
      </c>
      <c r="QM52" s="18">
        <f t="shared" si="44"/>
        <v>-39.158999999999992</v>
      </c>
      <c r="QN52" s="18">
        <f t="shared" si="44"/>
        <v>-42.248999999999967</v>
      </c>
      <c r="QO52" s="18">
        <f t="shared" si="44"/>
        <v>-46.113</v>
      </c>
      <c r="QP52" s="18">
        <f t="shared" si="44"/>
        <v>-48.197000000000003</v>
      </c>
      <c r="QQ52" s="18">
        <f t="shared" si="44"/>
        <v>-39.055000000000007</v>
      </c>
      <c r="QR52" s="18">
        <f t="shared" si="44"/>
        <v>-40.267999999999972</v>
      </c>
      <c r="QS52" s="18">
        <f t="shared" si="44"/>
        <v>-40.881000000000029</v>
      </c>
      <c r="QT52" s="18">
        <f t="shared" si="44"/>
        <v>-38.614000000000033</v>
      </c>
      <c r="QU52" s="18">
        <f t="shared" si="44"/>
        <v>-38.79200000000003</v>
      </c>
      <c r="QV52" s="18">
        <f t="shared" si="44"/>
        <v>-40.84699999999998</v>
      </c>
      <c r="QW52" s="18">
        <f t="shared" si="44"/>
        <v>-45.136000000000024</v>
      </c>
      <c r="QX52" s="18">
        <f t="shared" si="44"/>
        <v>-47.675000000000011</v>
      </c>
      <c r="QY52" s="18">
        <f t="shared" si="44"/>
        <v>-53.222999999999956</v>
      </c>
      <c r="QZ52" s="18">
        <f t="shared" si="44"/>
        <v>-54.251000000000033</v>
      </c>
      <c r="RA52" s="18">
        <f t="shared" si="44"/>
        <v>-53.61099999999999</v>
      </c>
      <c r="RB52" s="18">
        <f t="shared" si="44"/>
        <v>-53.473000000000013</v>
      </c>
      <c r="RC52" s="18">
        <f t="shared" si="44"/>
        <v>-54.333999999999946</v>
      </c>
      <c r="RD52" s="18">
        <f t="shared" si="44"/>
        <v>-55.21999999999997</v>
      </c>
      <c r="RE52" s="18">
        <f t="shared" si="44"/>
        <v>-55.436999999999955</v>
      </c>
      <c r="RF52" s="18">
        <f t="shared" si="44"/>
        <v>-54.363</v>
      </c>
      <c r="RG52" s="18">
        <f t="shared" si="44"/>
        <v>-56.927000000000021</v>
      </c>
      <c r="RH52" s="18">
        <f t="shared" si="44"/>
        <v>-59.410000000000025</v>
      </c>
      <c r="RI52" s="18">
        <f t="shared" si="44"/>
        <v>-59.85899999999998</v>
      </c>
      <c r="RJ52" s="18">
        <f t="shared" si="44"/>
        <v>-58.524000000000001</v>
      </c>
      <c r="RK52" s="18">
        <f t="shared" si="44"/>
        <v>-59.006000000000029</v>
      </c>
      <c r="RL52" s="18">
        <f t="shared" si="44"/>
        <v>-53.216999999999985</v>
      </c>
      <c r="RM52" s="18">
        <f t="shared" si="44"/>
        <v>-59.52600000000001</v>
      </c>
      <c r="RN52" s="18">
        <f t="shared" si="44"/>
        <v>-57.262</v>
      </c>
      <c r="RO52" s="18">
        <f t="shared" si="44"/>
        <v>-55.890999999999963</v>
      </c>
      <c r="RP52" s="18">
        <f t="shared" si="44"/>
        <v>-56.448999999999955</v>
      </c>
      <c r="RQ52" s="18">
        <f t="shared" si="44"/>
        <v>-55.348000000000013</v>
      </c>
      <c r="RR52" s="18">
        <f t="shared" si="44"/>
        <v>-58.285000000000025</v>
      </c>
      <c r="RS52" s="18">
        <f t="shared" si="44"/>
        <v>-57</v>
      </c>
      <c r="RT52" s="18">
        <f t="shared" si="44"/>
        <v>-63.272000000000048</v>
      </c>
      <c r="RU52" s="18">
        <f t="shared" si="44"/>
        <v>-67.634000000000015</v>
      </c>
      <c r="RV52" s="18">
        <f t="shared" si="44"/>
        <v>-66.052000000000021</v>
      </c>
      <c r="RW52" s="18">
        <f t="shared" si="44"/>
        <v>-58.70799999999997</v>
      </c>
      <c r="RX52" s="18">
        <f t="shared" si="44"/>
        <v>-58.451999999999998</v>
      </c>
      <c r="RY52" s="18">
        <f t="shared" si="44"/>
        <v>-59.87700000000001</v>
      </c>
      <c r="RZ52" s="18">
        <f t="shared" si="44"/>
        <v>-59.980999999999995</v>
      </c>
      <c r="SA52" s="18">
        <f t="shared" si="44"/>
        <v>-59.15100000000001</v>
      </c>
      <c r="SB52" s="18">
        <f t="shared" si="44"/>
        <v>-58.759000000000015</v>
      </c>
      <c r="SC52" s="18">
        <f t="shared" si="44"/>
        <v>-55.786000000000001</v>
      </c>
      <c r="SD52" s="18">
        <f t="shared" si="44"/>
        <v>-56.019000000000005</v>
      </c>
      <c r="SE52" s="18">
        <f t="shared" si="44"/>
        <v>-53.610000000000014</v>
      </c>
      <c r="SF52" s="18">
        <f t="shared" si="44"/>
        <v>-54.997000000000014</v>
      </c>
      <c r="SG52" s="18">
        <f t="shared" si="44"/>
        <v>-55.302000000000021</v>
      </c>
      <c r="SH52" s="18">
        <f t="shared" si="44"/>
        <v>-52.548999999999978</v>
      </c>
      <c r="SI52" s="18">
        <f t="shared" si="44"/>
        <v>-41.74799999999999</v>
      </c>
      <c r="SJ52" s="18">
        <f t="shared" si="44"/>
        <v>-38.926999999999964</v>
      </c>
      <c r="SK52" s="18">
        <f t="shared" si="44"/>
        <v>-35.269000000000005</v>
      </c>
      <c r="SL52" s="18">
        <f t="shared" si="44"/>
        <v>-34.234000000000037</v>
      </c>
      <c r="SM52" s="18">
        <f t="shared" si="44"/>
        <v>-35.842999999999961</v>
      </c>
      <c r="SN52" s="18">
        <f t="shared" si="44"/>
        <v>-35.12299999999999</v>
      </c>
      <c r="SO52" s="18">
        <f t="shared" si="44"/>
        <v>-34.013000000000034</v>
      </c>
      <c r="SP52" s="18">
        <f t="shared" si="44"/>
        <v>-31.509999999999991</v>
      </c>
      <c r="SQ52" s="18">
        <f t="shared" si="44"/>
        <v>-32.19</v>
      </c>
    </row>
    <row r="53" spans="1:511" x14ac:dyDescent="0.25">
      <c r="A53" s="5">
        <f t="shared" si="27"/>
        <v>5</v>
      </c>
      <c r="B53" s="1" t="str">
        <f t="shared" ca="1" si="10"/>
        <v>TELEFO 4 3/8 PERP nc-24</v>
      </c>
      <c r="C53" s="1" t="str">
        <f t="shared" ca="1" si="28"/>
        <v>TELEFO 3 3/4 PERP nc-22-TELEFO 4 3/8 PERP nc-24</v>
      </c>
      <c r="F53" s="18">
        <f t="shared" ref="F53:BQ53" ca="1" si="45">F$32-F36</f>
        <v>-19.824999999999989</v>
      </c>
      <c r="G53" s="18">
        <f t="shared" si="45"/>
        <v>-21.756000000000029</v>
      </c>
      <c r="H53" s="18">
        <f t="shared" si="45"/>
        <v>-18.592999999999961</v>
      </c>
      <c r="I53" s="18">
        <f t="shared" si="45"/>
        <v>-19.436000000000035</v>
      </c>
      <c r="J53" s="18">
        <f t="shared" si="45"/>
        <v>-14.841000000000008</v>
      </c>
      <c r="K53" s="18">
        <f t="shared" si="45"/>
        <v>-10.188999999999965</v>
      </c>
      <c r="L53" s="18">
        <f t="shared" si="45"/>
        <v>-4.5769999999999982</v>
      </c>
      <c r="M53" s="18">
        <f t="shared" si="45"/>
        <v>-3.117999999999995</v>
      </c>
      <c r="N53" s="18">
        <f t="shared" si="45"/>
        <v>-3.4950000000000045</v>
      </c>
      <c r="O53" s="18">
        <f t="shared" si="45"/>
        <v>-5.7150000000000318</v>
      </c>
      <c r="P53" s="18">
        <f t="shared" si="45"/>
        <v>-3.8870000000000005</v>
      </c>
      <c r="Q53" s="18">
        <f t="shared" si="45"/>
        <v>-0.17600000000004457</v>
      </c>
      <c r="R53" s="18">
        <f t="shared" si="45"/>
        <v>11.680000000000007</v>
      </c>
      <c r="S53" s="18">
        <f t="shared" si="45"/>
        <v>13.978000000000009</v>
      </c>
      <c r="T53" s="18">
        <f t="shared" si="45"/>
        <v>7.3889999999999532</v>
      </c>
      <c r="U53" s="18">
        <f t="shared" si="45"/>
        <v>9.2330000000000041</v>
      </c>
      <c r="V53" s="18">
        <f t="shared" si="45"/>
        <v>25.178999999999974</v>
      </c>
      <c r="W53" s="18">
        <f t="shared" si="45"/>
        <v>17.423999999999978</v>
      </c>
      <c r="X53" s="18">
        <f t="shared" si="45"/>
        <v>17.143999999999949</v>
      </c>
      <c r="Y53" s="18">
        <f t="shared" si="45"/>
        <v>7.7220000000000368</v>
      </c>
      <c r="Z53" s="18">
        <f t="shared" si="45"/>
        <v>-3.8829999999999814</v>
      </c>
      <c r="AA53" s="18">
        <f t="shared" si="45"/>
        <v>-21.97199999999998</v>
      </c>
      <c r="AB53" s="18">
        <f t="shared" si="45"/>
        <v>-15.774000000000001</v>
      </c>
      <c r="AC53" s="18">
        <f t="shared" si="45"/>
        <v>-7.3580000000000041</v>
      </c>
      <c r="AD53" s="18">
        <f t="shared" si="45"/>
        <v>-6.9900000000000091</v>
      </c>
      <c r="AE53" s="18">
        <f t="shared" si="45"/>
        <v>-6.0360000000000014</v>
      </c>
      <c r="AF53" s="18">
        <f t="shared" si="45"/>
        <v>-6.9660000000000082</v>
      </c>
      <c r="AG53" s="18">
        <f t="shared" si="45"/>
        <v>-9.6920000000000073</v>
      </c>
      <c r="AH53" s="18">
        <f t="shared" si="45"/>
        <v>-22.161000000000001</v>
      </c>
      <c r="AI53" s="18">
        <f t="shared" si="45"/>
        <v>-21.114000000000033</v>
      </c>
      <c r="AJ53" s="18">
        <f t="shared" si="45"/>
        <v>-22.656000000000006</v>
      </c>
      <c r="AK53" s="18">
        <f t="shared" si="45"/>
        <v>-43.649000000000001</v>
      </c>
      <c r="AL53" s="18">
        <f t="shared" si="45"/>
        <v>-17.366000000000042</v>
      </c>
      <c r="AM53" s="18">
        <f t="shared" si="45"/>
        <v>-26.316000000000031</v>
      </c>
      <c r="AN53" s="18">
        <f t="shared" si="45"/>
        <v>-25.571000000000026</v>
      </c>
      <c r="AO53" s="18">
        <f t="shared" si="45"/>
        <v>-24.418000000000006</v>
      </c>
      <c r="AP53" s="18">
        <f t="shared" si="45"/>
        <v>-17.813000000000045</v>
      </c>
      <c r="AQ53" s="18">
        <f t="shared" si="45"/>
        <v>-15.807999999999993</v>
      </c>
      <c r="AR53" s="18">
        <f t="shared" si="45"/>
        <v>-21.651999999999987</v>
      </c>
      <c r="AS53" s="18">
        <f t="shared" si="45"/>
        <v>-21.406999999999982</v>
      </c>
      <c r="AT53" s="18">
        <f t="shared" si="45"/>
        <v>-34.52600000000001</v>
      </c>
      <c r="AU53" s="18">
        <f t="shared" si="45"/>
        <v>-37.316000000000031</v>
      </c>
      <c r="AV53" s="18">
        <f t="shared" si="45"/>
        <v>-59.771000000000015</v>
      </c>
      <c r="AW53" s="18">
        <f t="shared" si="45"/>
        <v>-31.743000000000052</v>
      </c>
      <c r="AX53" s="18">
        <f t="shared" si="45"/>
        <v>-2.9130000000000109</v>
      </c>
      <c r="AY53" s="18">
        <f t="shared" si="45"/>
        <v>-0.1239999999999668</v>
      </c>
      <c r="AZ53" s="18">
        <f t="shared" si="45"/>
        <v>7.7760000000000105</v>
      </c>
      <c r="BA53" s="18">
        <f t="shared" si="45"/>
        <v>-22.65300000000002</v>
      </c>
      <c r="BB53" s="18">
        <f t="shared" si="45"/>
        <v>-19.430000000000007</v>
      </c>
      <c r="BC53" s="18">
        <f t="shared" si="45"/>
        <v>-19.875999999999976</v>
      </c>
      <c r="BD53" s="18">
        <f t="shared" si="45"/>
        <v>-20.045999999999992</v>
      </c>
      <c r="BE53" s="18">
        <f t="shared" si="45"/>
        <v>-22.341000000000008</v>
      </c>
      <c r="BF53" s="18">
        <f t="shared" si="45"/>
        <v>-22.383000000000038</v>
      </c>
      <c r="BG53" s="18">
        <f t="shared" si="45"/>
        <v>-27.572999999999979</v>
      </c>
      <c r="BH53" s="18">
        <f t="shared" si="45"/>
        <v>-28.278999999999996</v>
      </c>
      <c r="BI53" s="18">
        <f t="shared" si="45"/>
        <v>-37.004000000000019</v>
      </c>
      <c r="BJ53" s="18">
        <f t="shared" si="45"/>
        <v>-53.85899999999998</v>
      </c>
      <c r="BK53" s="18">
        <f t="shared" si="45"/>
        <v>-48.314999999999998</v>
      </c>
      <c r="BL53" s="18">
        <f t="shared" si="45"/>
        <v>-68.852000000000032</v>
      </c>
      <c r="BM53" s="18">
        <f t="shared" si="45"/>
        <v>-86.18</v>
      </c>
      <c r="BN53" s="18">
        <f t="shared" si="45"/>
        <v>-66.711999999999989</v>
      </c>
      <c r="BO53" s="18">
        <f t="shared" si="45"/>
        <v>-23.387999999999977</v>
      </c>
      <c r="BP53" s="18">
        <f t="shared" si="45"/>
        <v>-10.278999999999996</v>
      </c>
      <c r="BQ53" s="18">
        <f t="shared" si="45"/>
        <v>8.0919999999999845</v>
      </c>
      <c r="BR53" s="18">
        <f t="shared" ref="BR53:EC53" si="46">BR$32-BR36</f>
        <v>8.45799999999997</v>
      </c>
      <c r="BS53" s="18">
        <f t="shared" si="46"/>
        <v>5.9329999999999927</v>
      </c>
      <c r="BT53" s="18">
        <f t="shared" si="46"/>
        <v>14.711999999999989</v>
      </c>
      <c r="BU53" s="18">
        <f t="shared" si="46"/>
        <v>14.446000000000026</v>
      </c>
      <c r="BV53" s="18">
        <f t="shared" si="46"/>
        <v>22.26400000000001</v>
      </c>
      <c r="BW53" s="18">
        <f t="shared" si="46"/>
        <v>19.982000000000085</v>
      </c>
      <c r="BX53" s="18">
        <f t="shared" si="46"/>
        <v>55.081999999999994</v>
      </c>
      <c r="BY53" s="18">
        <f t="shared" si="46"/>
        <v>62.147000000000048</v>
      </c>
      <c r="BZ53" s="18">
        <f t="shared" si="46"/>
        <v>86.894000000000005</v>
      </c>
      <c r="CA53" s="18">
        <f t="shared" si="46"/>
        <v>101.46899999999994</v>
      </c>
      <c r="CB53" s="18">
        <f t="shared" si="46"/>
        <v>80.954000000000065</v>
      </c>
      <c r="CC53" s="18">
        <f t="shared" si="46"/>
        <v>131.49199999999996</v>
      </c>
      <c r="CD53" s="18">
        <f t="shared" si="46"/>
        <v>137.274</v>
      </c>
      <c r="CE53" s="18">
        <f t="shared" si="46"/>
        <v>57.312000000000012</v>
      </c>
      <c r="CF53" s="18">
        <f t="shared" si="46"/>
        <v>4.7170000000000414</v>
      </c>
      <c r="CG53" s="18">
        <f t="shared" si="46"/>
        <v>-30.243000000000052</v>
      </c>
      <c r="CH53" s="18">
        <f t="shared" si="46"/>
        <v>-42.79200000000003</v>
      </c>
      <c r="CI53" s="18">
        <f t="shared" si="46"/>
        <v>-26.557999999999993</v>
      </c>
      <c r="CJ53" s="18">
        <f t="shared" si="46"/>
        <v>-26.515000000000043</v>
      </c>
      <c r="CK53" s="18">
        <f t="shared" si="46"/>
        <v>-19.521000000000015</v>
      </c>
      <c r="CL53" s="18">
        <f t="shared" si="46"/>
        <v>-42.659999999999968</v>
      </c>
      <c r="CM53" s="18">
        <f t="shared" si="46"/>
        <v>-52.371999999999986</v>
      </c>
      <c r="CN53" s="18">
        <f t="shared" si="46"/>
        <v>-54.793000000000006</v>
      </c>
      <c r="CO53" s="18">
        <f t="shared" si="46"/>
        <v>-52.316000000000003</v>
      </c>
      <c r="CP53" s="18">
        <f t="shared" si="46"/>
        <v>-58.663000000000011</v>
      </c>
      <c r="CQ53" s="18">
        <f t="shared" si="46"/>
        <v>-60.102000000000004</v>
      </c>
      <c r="CR53" s="18">
        <f t="shared" si="46"/>
        <v>-76.936000000000007</v>
      </c>
      <c r="CS53" s="18">
        <f t="shared" si="46"/>
        <v>-69.658999999999992</v>
      </c>
      <c r="CT53" s="18">
        <f t="shared" si="46"/>
        <v>-69.875</v>
      </c>
      <c r="CU53" s="18">
        <f t="shared" si="46"/>
        <v>-67.902999999999992</v>
      </c>
      <c r="CV53" s="18">
        <f t="shared" si="46"/>
        <v>-63.858000000000018</v>
      </c>
      <c r="CW53" s="18">
        <f t="shared" si="46"/>
        <v>-63.34899999999999</v>
      </c>
      <c r="CX53" s="18">
        <f t="shared" si="46"/>
        <v>-62.086999999999989</v>
      </c>
      <c r="CY53" s="18">
        <f t="shared" si="46"/>
        <v>-64.193000000000012</v>
      </c>
      <c r="CZ53" s="18">
        <f t="shared" si="46"/>
        <v>-62.919000000000011</v>
      </c>
      <c r="DA53" s="18">
        <f t="shared" si="46"/>
        <v>-61.533999999999992</v>
      </c>
      <c r="DB53" s="18">
        <f t="shared" si="46"/>
        <v>-60.544999999999987</v>
      </c>
      <c r="DC53" s="18">
        <f t="shared" si="46"/>
        <v>-61.273000000000025</v>
      </c>
      <c r="DD53" s="18">
        <f t="shared" si="46"/>
        <v>-64.216000000000008</v>
      </c>
      <c r="DE53" s="18">
        <f t="shared" si="46"/>
        <v>-65.100999999999999</v>
      </c>
      <c r="DF53" s="18">
        <f t="shared" si="46"/>
        <v>-66.758999999999986</v>
      </c>
      <c r="DG53" s="18">
        <f t="shared" si="46"/>
        <v>-66.769000000000005</v>
      </c>
      <c r="DH53" s="18">
        <f t="shared" si="46"/>
        <v>-66.050000000000011</v>
      </c>
      <c r="DI53" s="18">
        <f t="shared" si="46"/>
        <v>-70.524000000000001</v>
      </c>
      <c r="DJ53" s="18">
        <f t="shared" si="46"/>
        <v>-74.486999999999995</v>
      </c>
      <c r="DK53" s="18">
        <f t="shared" si="46"/>
        <v>-73.081999999999994</v>
      </c>
      <c r="DL53" s="18">
        <f t="shared" si="46"/>
        <v>-72.138999999999982</v>
      </c>
      <c r="DM53" s="18">
        <f t="shared" si="46"/>
        <v>-71.094999999999999</v>
      </c>
      <c r="DN53" s="18">
        <f t="shared" si="46"/>
        <v>-72.698999999999984</v>
      </c>
      <c r="DO53" s="18">
        <f t="shared" si="46"/>
        <v>-75.150000000000006</v>
      </c>
      <c r="DP53" s="18">
        <f t="shared" si="46"/>
        <v>-70.798999999999978</v>
      </c>
      <c r="DQ53" s="18">
        <f t="shared" si="46"/>
        <v>-69.503000000000014</v>
      </c>
      <c r="DR53" s="18">
        <f t="shared" si="46"/>
        <v>-69.956000000000017</v>
      </c>
      <c r="DS53" s="18">
        <f t="shared" si="46"/>
        <v>-69.603000000000009</v>
      </c>
      <c r="DT53" s="18">
        <f t="shared" si="46"/>
        <v>-68.296000000000021</v>
      </c>
      <c r="DU53" s="18">
        <f t="shared" si="46"/>
        <v>-68.615000000000009</v>
      </c>
      <c r="DV53" s="18">
        <f t="shared" si="46"/>
        <v>-72.245000000000005</v>
      </c>
      <c r="DW53" s="18">
        <f t="shared" si="46"/>
        <v>-73.364999999999981</v>
      </c>
      <c r="DX53" s="18">
        <f t="shared" si="46"/>
        <v>-69.015999999999991</v>
      </c>
      <c r="DY53" s="18">
        <f t="shared" si="46"/>
        <v>-71.021999999999991</v>
      </c>
      <c r="DZ53" s="18">
        <f t="shared" si="46"/>
        <v>-71.531000000000006</v>
      </c>
      <c r="EA53" s="18">
        <f t="shared" si="46"/>
        <v>-71.27600000000001</v>
      </c>
      <c r="EB53" s="18">
        <f t="shared" si="46"/>
        <v>-73.706000000000017</v>
      </c>
      <c r="EC53" s="18">
        <f t="shared" si="46"/>
        <v>-75.774999999999977</v>
      </c>
      <c r="ED53" s="18">
        <f t="shared" ref="ED53:GO53" si="47">ED$32-ED36</f>
        <v>-66.996000000000009</v>
      </c>
      <c r="EE53" s="18">
        <f t="shared" si="47"/>
        <v>-65.952999999999975</v>
      </c>
      <c r="EF53" s="18">
        <f t="shared" si="47"/>
        <v>-60.78</v>
      </c>
      <c r="EG53" s="18">
        <f t="shared" si="47"/>
        <v>-59.842000000000013</v>
      </c>
      <c r="EH53" s="18">
        <f t="shared" si="47"/>
        <v>-56.759999999999991</v>
      </c>
      <c r="EI53" s="18">
        <f t="shared" si="47"/>
        <v>-57.452999999999975</v>
      </c>
      <c r="EJ53" s="18">
        <f t="shared" si="47"/>
        <v>-56.634000000000015</v>
      </c>
      <c r="EK53" s="18">
        <f t="shared" si="47"/>
        <v>-57.127999999999986</v>
      </c>
      <c r="EL53" s="18">
        <f t="shared" si="47"/>
        <v>-57.311999999999983</v>
      </c>
      <c r="EM53" s="18">
        <f t="shared" si="47"/>
        <v>-58.069999999999993</v>
      </c>
      <c r="EN53" s="18">
        <f t="shared" si="47"/>
        <v>-56.073000000000008</v>
      </c>
      <c r="EO53" s="18">
        <f t="shared" si="47"/>
        <v>-55.570999999999998</v>
      </c>
      <c r="EP53" s="18">
        <f t="shared" si="47"/>
        <v>-59.740999999999985</v>
      </c>
      <c r="EQ53" s="18">
        <f t="shared" si="47"/>
        <v>-61.054000000000002</v>
      </c>
      <c r="ER53" s="18">
        <f t="shared" si="47"/>
        <v>-61.22199999999998</v>
      </c>
      <c r="ES53" s="18">
        <f t="shared" si="47"/>
        <v>-64.301999999999992</v>
      </c>
      <c r="ET53" s="18">
        <f t="shared" si="47"/>
        <v>-64.22</v>
      </c>
      <c r="EU53" s="18">
        <f t="shared" si="47"/>
        <v>-64.844000000000023</v>
      </c>
      <c r="EV53" s="18">
        <f t="shared" si="47"/>
        <v>-64.127999999999986</v>
      </c>
      <c r="EW53" s="18">
        <f t="shared" si="47"/>
        <v>-73.076999999999998</v>
      </c>
      <c r="EX53" s="18">
        <f t="shared" si="47"/>
        <v>-75.920999999999992</v>
      </c>
      <c r="EY53" s="18">
        <f t="shared" si="47"/>
        <v>-76.744</v>
      </c>
      <c r="EZ53" s="18">
        <f t="shared" si="47"/>
        <v>-76.865999999999985</v>
      </c>
      <c r="FA53" s="18">
        <f t="shared" si="47"/>
        <v>-84.778999999999996</v>
      </c>
      <c r="FB53" s="18">
        <f t="shared" si="47"/>
        <v>-86.433999999999997</v>
      </c>
      <c r="FC53" s="18">
        <f t="shared" si="47"/>
        <v>-93.647999999999996</v>
      </c>
      <c r="FD53" s="18">
        <f t="shared" si="47"/>
        <v>-91.15900000000002</v>
      </c>
      <c r="FE53" s="18">
        <f t="shared" si="47"/>
        <v>-91.896999999999991</v>
      </c>
      <c r="FF53" s="18">
        <f t="shared" si="47"/>
        <v>-93.286000000000001</v>
      </c>
      <c r="FG53" s="18">
        <f t="shared" si="47"/>
        <v>-92.517000000000024</v>
      </c>
      <c r="FH53" s="18">
        <f t="shared" si="47"/>
        <v>-92.384999999999991</v>
      </c>
      <c r="FI53" s="18">
        <f t="shared" si="47"/>
        <v>-91.569000000000017</v>
      </c>
      <c r="FJ53" s="18">
        <f t="shared" si="47"/>
        <v>-89.311999999999983</v>
      </c>
      <c r="FK53" s="18">
        <f t="shared" si="47"/>
        <v>-90.399999999999977</v>
      </c>
      <c r="FL53" s="18">
        <f t="shared" si="47"/>
        <v>-86.602000000000004</v>
      </c>
      <c r="FM53" s="18">
        <f t="shared" si="47"/>
        <v>-84.497000000000014</v>
      </c>
      <c r="FN53" s="18">
        <f t="shared" si="47"/>
        <v>-83.061000000000007</v>
      </c>
      <c r="FO53" s="18">
        <f t="shared" si="47"/>
        <v>-82.544000000000011</v>
      </c>
      <c r="FP53" s="18">
        <f t="shared" si="47"/>
        <v>-82.454999999999984</v>
      </c>
      <c r="FQ53" s="18">
        <f t="shared" si="47"/>
        <v>-74.84099999999998</v>
      </c>
      <c r="FR53" s="18">
        <f t="shared" si="47"/>
        <v>-75.478999999999985</v>
      </c>
      <c r="FS53" s="18">
        <f t="shared" si="47"/>
        <v>-75.086999999999989</v>
      </c>
      <c r="FT53" s="18">
        <f t="shared" si="47"/>
        <v>-78.74199999999999</v>
      </c>
      <c r="FU53" s="18">
        <f t="shared" si="47"/>
        <v>-85.772999999999996</v>
      </c>
      <c r="FV53" s="18">
        <f t="shared" si="47"/>
        <v>-85.745999999999981</v>
      </c>
      <c r="FW53" s="18">
        <f t="shared" si="47"/>
        <v>-65.092000000000013</v>
      </c>
      <c r="FX53" s="18">
        <f t="shared" si="47"/>
        <v>-80.213999999999999</v>
      </c>
      <c r="FY53" s="18">
        <f t="shared" si="47"/>
        <v>-80.69</v>
      </c>
      <c r="FZ53" s="18">
        <f t="shared" si="47"/>
        <v>-83.044999999999987</v>
      </c>
      <c r="GA53" s="18">
        <f t="shared" si="47"/>
        <v>-84.989000000000004</v>
      </c>
      <c r="GB53" s="18">
        <f t="shared" si="47"/>
        <v>-88.032000000000011</v>
      </c>
      <c r="GC53" s="18">
        <f t="shared" si="47"/>
        <v>-90.625999999999976</v>
      </c>
      <c r="GD53" s="18">
        <f t="shared" si="47"/>
        <v>-91.72999999999999</v>
      </c>
      <c r="GE53" s="18">
        <f t="shared" si="47"/>
        <v>-95.04000000000002</v>
      </c>
      <c r="GF53" s="18">
        <f t="shared" si="47"/>
        <v>-95.206000000000017</v>
      </c>
      <c r="GG53" s="18">
        <f t="shared" si="47"/>
        <v>-95.754999999999995</v>
      </c>
      <c r="GH53" s="18">
        <f t="shared" si="47"/>
        <v>-96.17900000000003</v>
      </c>
      <c r="GI53" s="18">
        <f t="shared" si="47"/>
        <v>-97.449000000000012</v>
      </c>
      <c r="GJ53" s="18">
        <f t="shared" si="47"/>
        <v>-95.655000000000001</v>
      </c>
      <c r="GK53" s="18">
        <f t="shared" si="47"/>
        <v>-95.145000000000039</v>
      </c>
      <c r="GL53" s="18">
        <f t="shared" si="47"/>
        <v>-95.488999999999976</v>
      </c>
      <c r="GM53" s="18">
        <f t="shared" si="47"/>
        <v>-95.109999999999985</v>
      </c>
      <c r="GN53" s="18">
        <f t="shared" si="47"/>
        <v>-94.948999999999984</v>
      </c>
      <c r="GO53" s="18">
        <f t="shared" si="47"/>
        <v>-94.050999999999988</v>
      </c>
      <c r="GP53" s="18">
        <f t="shared" ref="GP53:JA53" si="48">GP$32-GP36</f>
        <v>-94.801000000000016</v>
      </c>
      <c r="GQ53" s="18">
        <f t="shared" si="48"/>
        <v>-94.018000000000001</v>
      </c>
      <c r="GR53" s="18">
        <f t="shared" si="48"/>
        <v>-97.821999999999974</v>
      </c>
      <c r="GS53" s="18">
        <f t="shared" si="48"/>
        <v>-97.90900000000002</v>
      </c>
      <c r="GT53" s="18">
        <f t="shared" si="48"/>
        <v>-97.097000000000008</v>
      </c>
      <c r="GU53" s="18">
        <f t="shared" si="48"/>
        <v>-98.671999999999997</v>
      </c>
      <c r="GV53" s="18">
        <f t="shared" si="48"/>
        <v>-96.966000000000008</v>
      </c>
      <c r="GW53" s="18">
        <f t="shared" si="48"/>
        <v>-97.885000000000019</v>
      </c>
      <c r="GX53" s="18">
        <f t="shared" si="48"/>
        <v>-96.834000000000032</v>
      </c>
      <c r="GY53" s="18">
        <f t="shared" si="48"/>
        <v>-94.669999999999987</v>
      </c>
      <c r="GZ53" s="18">
        <f t="shared" si="48"/>
        <v>-90.769000000000005</v>
      </c>
      <c r="HA53" s="18">
        <f t="shared" si="48"/>
        <v>-90.603000000000009</v>
      </c>
      <c r="HB53" s="18">
        <f t="shared" si="48"/>
        <v>-85.076999999999998</v>
      </c>
      <c r="HC53" s="18">
        <f t="shared" si="48"/>
        <v>-91.261000000000024</v>
      </c>
      <c r="HD53" s="18">
        <f t="shared" si="48"/>
        <v>-92.941000000000003</v>
      </c>
      <c r="HE53" s="18">
        <f t="shared" si="48"/>
        <v>-93.179000000000002</v>
      </c>
      <c r="HF53" s="18">
        <f t="shared" si="48"/>
        <v>-86.534999999999997</v>
      </c>
      <c r="HG53" s="18">
        <f t="shared" si="48"/>
        <v>-88.762</v>
      </c>
      <c r="HH53" s="18">
        <f t="shared" si="48"/>
        <v>-89.773000000000025</v>
      </c>
      <c r="HI53" s="18">
        <f t="shared" si="48"/>
        <v>-89.882999999999981</v>
      </c>
      <c r="HJ53" s="18">
        <f t="shared" si="48"/>
        <v>-88.842000000000013</v>
      </c>
      <c r="HK53" s="18">
        <f t="shared" si="48"/>
        <v>-91.438000000000017</v>
      </c>
      <c r="HL53" s="18">
        <f t="shared" si="48"/>
        <v>-89.642000000000024</v>
      </c>
      <c r="HM53" s="18">
        <f t="shared" si="48"/>
        <v>-95.876999999999981</v>
      </c>
      <c r="HN53" s="18">
        <f t="shared" si="48"/>
        <v>-95.272999999999996</v>
      </c>
      <c r="HO53" s="18">
        <f t="shared" si="48"/>
        <v>-97.662000000000006</v>
      </c>
      <c r="HP53" s="18">
        <f t="shared" si="48"/>
        <v>-101.172</v>
      </c>
      <c r="HQ53" s="18">
        <f t="shared" si="48"/>
        <v>-100.52200000000002</v>
      </c>
      <c r="HR53" s="18">
        <f t="shared" si="48"/>
        <v>-101.631</v>
      </c>
      <c r="HS53" s="18">
        <f t="shared" si="48"/>
        <v>-100.34400000000002</v>
      </c>
      <c r="HT53" s="18">
        <f t="shared" si="48"/>
        <v>-101.96299999999999</v>
      </c>
      <c r="HU53" s="18">
        <f t="shared" si="48"/>
        <v>-98.032999999999987</v>
      </c>
      <c r="HV53" s="18">
        <f t="shared" si="48"/>
        <v>-99.492999999999995</v>
      </c>
      <c r="HW53" s="18">
        <f t="shared" si="48"/>
        <v>-95.126000000000005</v>
      </c>
      <c r="HX53" s="18">
        <f t="shared" si="48"/>
        <v>-94.742000000000019</v>
      </c>
      <c r="HY53" s="18">
        <f t="shared" si="48"/>
        <v>-91.914999999999992</v>
      </c>
      <c r="HZ53" s="18">
        <f t="shared" si="48"/>
        <v>-99.096000000000032</v>
      </c>
      <c r="IA53" s="18">
        <f t="shared" si="48"/>
        <v>-92.421000000000021</v>
      </c>
      <c r="IB53" s="18">
        <f t="shared" si="48"/>
        <v>-78.269000000000005</v>
      </c>
      <c r="IC53" s="18">
        <f t="shared" si="48"/>
        <v>-91.735000000000014</v>
      </c>
      <c r="ID53" s="18">
        <f t="shared" si="48"/>
        <v>-95.792000000000002</v>
      </c>
      <c r="IE53" s="18">
        <f t="shared" si="48"/>
        <v>-94.404999999999973</v>
      </c>
      <c r="IF53" s="18">
        <f t="shared" si="48"/>
        <v>-95.675999999999988</v>
      </c>
      <c r="IG53" s="18">
        <f t="shared" si="48"/>
        <v>-97.300999999999988</v>
      </c>
      <c r="IH53" s="18">
        <f t="shared" si="48"/>
        <v>-91.758000000000038</v>
      </c>
      <c r="II53" s="18">
        <f t="shared" si="48"/>
        <v>-92.08299999999997</v>
      </c>
      <c r="IJ53" s="18">
        <f t="shared" si="48"/>
        <v>-98.119000000000028</v>
      </c>
      <c r="IK53" s="18">
        <f t="shared" si="48"/>
        <v>-98.75</v>
      </c>
      <c r="IL53" s="18">
        <f t="shared" si="48"/>
        <v>-96.042999999999978</v>
      </c>
      <c r="IM53" s="18">
        <f t="shared" si="48"/>
        <v>-93.39500000000001</v>
      </c>
      <c r="IN53" s="18">
        <f t="shared" si="48"/>
        <v>-90.035000000000025</v>
      </c>
      <c r="IO53" s="18">
        <f t="shared" si="48"/>
        <v>-90.478000000000009</v>
      </c>
      <c r="IP53" s="18">
        <f t="shared" si="48"/>
        <v>-85.496999999999986</v>
      </c>
      <c r="IQ53" s="18">
        <f t="shared" si="48"/>
        <v>-86.136000000000024</v>
      </c>
      <c r="IR53" s="18">
        <f t="shared" si="48"/>
        <v>-83.387999999999977</v>
      </c>
      <c r="IS53" s="18">
        <f t="shared" si="48"/>
        <v>-84.663000000000039</v>
      </c>
      <c r="IT53" s="18">
        <f t="shared" si="48"/>
        <v>-88.192999999999984</v>
      </c>
      <c r="IU53" s="18">
        <f t="shared" si="48"/>
        <v>-85.028999999999996</v>
      </c>
      <c r="IV53" s="18">
        <f t="shared" si="48"/>
        <v>-82.833999999999975</v>
      </c>
      <c r="IW53" s="18">
        <f t="shared" si="48"/>
        <v>-82.032999999999987</v>
      </c>
      <c r="IX53" s="18">
        <f t="shared" si="48"/>
        <v>-83.125</v>
      </c>
      <c r="IY53" s="18">
        <f t="shared" si="48"/>
        <v>-87.743999999999971</v>
      </c>
      <c r="IZ53" s="18">
        <f t="shared" si="48"/>
        <v>-92.489999999999981</v>
      </c>
      <c r="JA53" s="18">
        <f t="shared" si="48"/>
        <v>-91.808000000000021</v>
      </c>
      <c r="JB53" s="18">
        <f t="shared" ref="JB53:LM53" si="49">JB$32-JB36</f>
        <v>-89.421999999999997</v>
      </c>
      <c r="JC53" s="18">
        <f t="shared" si="49"/>
        <v>-88.089000000000027</v>
      </c>
      <c r="JD53" s="18">
        <f t="shared" si="49"/>
        <v>-88.788999999999987</v>
      </c>
      <c r="JE53" s="18">
        <f t="shared" si="49"/>
        <v>-89.139999999999986</v>
      </c>
      <c r="JF53" s="18">
        <f t="shared" si="49"/>
        <v>-91.291999999999973</v>
      </c>
      <c r="JG53" s="18">
        <f t="shared" si="49"/>
        <v>-98.414999999999964</v>
      </c>
      <c r="JH53" s="18">
        <f t="shared" si="49"/>
        <v>-100.875</v>
      </c>
      <c r="JI53" s="18">
        <f t="shared" si="49"/>
        <v>-100.11199999999999</v>
      </c>
      <c r="JJ53" s="18">
        <f t="shared" si="49"/>
        <v>-100.81200000000001</v>
      </c>
      <c r="JK53" s="18">
        <f t="shared" si="49"/>
        <v>-96.238999999999976</v>
      </c>
      <c r="JL53" s="18">
        <f t="shared" si="49"/>
        <v>-93.948999999999984</v>
      </c>
      <c r="JM53" s="18">
        <f t="shared" si="49"/>
        <v>-93.537000000000006</v>
      </c>
      <c r="JN53" s="18">
        <f t="shared" si="49"/>
        <v>-95.059000000000026</v>
      </c>
      <c r="JO53" s="18">
        <f t="shared" si="49"/>
        <v>-97.698000000000008</v>
      </c>
      <c r="JP53" s="18">
        <f t="shared" si="49"/>
        <v>-105.523</v>
      </c>
      <c r="JQ53" s="18">
        <f t="shared" si="49"/>
        <v>-102.43200000000002</v>
      </c>
      <c r="JR53" s="18">
        <f t="shared" si="49"/>
        <v>-104.07000000000002</v>
      </c>
      <c r="JS53" s="18">
        <f t="shared" si="49"/>
        <v>-105.77600000000001</v>
      </c>
      <c r="JT53" s="18">
        <f t="shared" si="49"/>
        <v>-103.46599999999998</v>
      </c>
      <c r="JU53" s="18">
        <f t="shared" si="49"/>
        <v>-107.79999999999998</v>
      </c>
      <c r="JV53" s="18">
        <f t="shared" si="49"/>
        <v>-106.93100000000001</v>
      </c>
      <c r="JW53" s="18">
        <f t="shared" si="49"/>
        <v>-108.387</v>
      </c>
      <c r="JX53" s="18">
        <f t="shared" si="49"/>
        <v>-112.40599999999998</v>
      </c>
      <c r="JY53" s="18">
        <f t="shared" si="49"/>
        <v>-112.35599999999999</v>
      </c>
      <c r="JZ53" s="18">
        <f t="shared" si="49"/>
        <v>-114.89400000000001</v>
      </c>
      <c r="KA53" s="18">
        <f t="shared" si="49"/>
        <v>-112.06099999999998</v>
      </c>
      <c r="KB53" s="18">
        <f t="shared" si="49"/>
        <v>-115.34899999999999</v>
      </c>
      <c r="KC53" s="18">
        <f t="shared" si="49"/>
        <v>-110.96000000000004</v>
      </c>
      <c r="KD53" s="18">
        <f t="shared" si="49"/>
        <v>-110.42599999999999</v>
      </c>
      <c r="KE53" s="18">
        <f t="shared" si="49"/>
        <v>-113.62800000000004</v>
      </c>
      <c r="KF53" s="18">
        <f t="shared" si="49"/>
        <v>-109.47399999999999</v>
      </c>
      <c r="KG53" s="18">
        <f t="shared" si="49"/>
        <v>-112.81799999999998</v>
      </c>
      <c r="KH53" s="18">
        <f t="shared" si="49"/>
        <v>-107.84399999999999</v>
      </c>
      <c r="KI53" s="18">
        <f t="shared" si="49"/>
        <v>-94.89100000000002</v>
      </c>
      <c r="KJ53" s="18">
        <f t="shared" si="49"/>
        <v>-91.365999999999985</v>
      </c>
      <c r="KK53" s="18">
        <f t="shared" si="49"/>
        <v>-90.99799999999999</v>
      </c>
      <c r="KL53" s="18">
        <f t="shared" si="49"/>
        <v>-92.300000000000011</v>
      </c>
      <c r="KM53" s="18">
        <f t="shared" si="49"/>
        <v>-93.68</v>
      </c>
      <c r="KN53" s="18">
        <f t="shared" si="49"/>
        <v>-92.299000000000035</v>
      </c>
      <c r="KO53" s="18">
        <f t="shared" si="49"/>
        <v>-91.628999999999962</v>
      </c>
      <c r="KP53" s="18">
        <f t="shared" si="49"/>
        <v>-89.437999999999988</v>
      </c>
      <c r="KQ53" s="18">
        <f t="shared" si="49"/>
        <v>-89.797000000000025</v>
      </c>
      <c r="KR53" s="18">
        <f t="shared" si="49"/>
        <v>-90.163999999999987</v>
      </c>
      <c r="KS53" s="18">
        <f t="shared" si="49"/>
        <v>-105.27200000000002</v>
      </c>
      <c r="KT53" s="18">
        <f t="shared" si="49"/>
        <v>-111.10300000000001</v>
      </c>
      <c r="KU53" s="18">
        <f t="shared" si="49"/>
        <v>-107.94700000000003</v>
      </c>
      <c r="KV53" s="18">
        <f t="shared" si="49"/>
        <v>-108.09299999999999</v>
      </c>
      <c r="KW53" s="18">
        <f t="shared" si="49"/>
        <v>-109.59599999999998</v>
      </c>
      <c r="KX53" s="18">
        <f t="shared" si="49"/>
        <v>-113.19199999999998</v>
      </c>
      <c r="KY53" s="18">
        <f t="shared" si="49"/>
        <v>-112.92699999999999</v>
      </c>
      <c r="KZ53" s="18">
        <f t="shared" si="49"/>
        <v>-118.661</v>
      </c>
      <c r="LA53" s="18">
        <f t="shared" si="49"/>
        <v>-112.80099999999999</v>
      </c>
      <c r="LB53" s="18">
        <f t="shared" si="49"/>
        <v>-108.98400000000001</v>
      </c>
      <c r="LC53" s="18">
        <f t="shared" si="49"/>
        <v>-106.77400000000003</v>
      </c>
      <c r="LD53" s="18">
        <f t="shared" si="49"/>
        <v>-103.745</v>
      </c>
      <c r="LE53" s="18">
        <f t="shared" si="49"/>
        <v>-107.05900000000003</v>
      </c>
      <c r="LF53" s="18">
        <f t="shared" si="49"/>
        <v>-108.45600000000002</v>
      </c>
      <c r="LG53" s="18">
        <f t="shared" si="49"/>
        <v>-110.50000000000003</v>
      </c>
      <c r="LH53" s="18">
        <f t="shared" si="49"/>
        <v>-115.19300000000001</v>
      </c>
      <c r="LI53" s="18">
        <f t="shared" si="49"/>
        <v>-113.74099999999999</v>
      </c>
      <c r="LJ53" s="18">
        <f t="shared" si="49"/>
        <v>-118.27199999999999</v>
      </c>
      <c r="LK53" s="18">
        <f t="shared" si="49"/>
        <v>-116.58600000000001</v>
      </c>
      <c r="LL53" s="18">
        <f t="shared" si="49"/>
        <v>-117.07599999999999</v>
      </c>
      <c r="LM53" s="18">
        <f t="shared" si="49"/>
        <v>-115.97999999999999</v>
      </c>
      <c r="LN53" s="18">
        <f t="shared" ref="LN53:NY53" si="50">LN$32-LN36</f>
        <v>-114.68499999999997</v>
      </c>
      <c r="LO53" s="18">
        <f t="shared" si="50"/>
        <v>-118.87699999999998</v>
      </c>
      <c r="LP53" s="18">
        <f t="shared" si="50"/>
        <v>-120.21000000000001</v>
      </c>
      <c r="LQ53" s="18">
        <f t="shared" si="50"/>
        <v>-127.99799999999999</v>
      </c>
      <c r="LR53" s="18">
        <f t="shared" si="50"/>
        <v>-131.42999999999998</v>
      </c>
      <c r="LS53" s="18">
        <f t="shared" si="50"/>
        <v>-131.28400000000005</v>
      </c>
      <c r="LT53" s="18">
        <f t="shared" si="50"/>
        <v>-131.31699999999995</v>
      </c>
      <c r="LU53" s="18">
        <f t="shared" si="50"/>
        <v>-126.16000000000003</v>
      </c>
      <c r="LV53" s="18">
        <f t="shared" si="50"/>
        <v>-127.29000000000002</v>
      </c>
      <c r="LW53" s="18">
        <f t="shared" si="50"/>
        <v>-127.54599999999999</v>
      </c>
      <c r="LX53" s="18">
        <f t="shared" si="50"/>
        <v>-126.14499999999998</v>
      </c>
      <c r="LY53" s="18">
        <f t="shared" si="50"/>
        <v>-127.017</v>
      </c>
      <c r="LZ53" s="18">
        <f t="shared" si="50"/>
        <v>-124.94400000000002</v>
      </c>
      <c r="MA53" s="18">
        <f t="shared" si="50"/>
        <v>-128.92099999999999</v>
      </c>
      <c r="MB53" s="18">
        <f t="shared" si="50"/>
        <v>-121.274</v>
      </c>
      <c r="MC53" s="18">
        <f t="shared" si="50"/>
        <v>-127.13100000000003</v>
      </c>
      <c r="MD53" s="18">
        <f t="shared" si="50"/>
        <v>-125.61200000000002</v>
      </c>
      <c r="ME53" s="18">
        <f t="shared" si="50"/>
        <v>-119.38599999999997</v>
      </c>
      <c r="MF53" s="18">
        <f t="shared" si="50"/>
        <v>-115.92600000000004</v>
      </c>
      <c r="MG53" s="18">
        <f t="shared" si="50"/>
        <v>-119.08699999999999</v>
      </c>
      <c r="MH53" s="18">
        <f t="shared" si="50"/>
        <v>297.00700000000001</v>
      </c>
      <c r="MI53" s="18">
        <f t="shared" si="50"/>
        <v>278.99900000000002</v>
      </c>
      <c r="MJ53" s="18">
        <f t="shared" si="50"/>
        <v>277.33300000000003</v>
      </c>
      <c r="MK53" s="18">
        <f t="shared" si="50"/>
        <v>272.15300000000002</v>
      </c>
      <c r="ML53" s="18">
        <f t="shared" si="50"/>
        <v>249.244</v>
      </c>
      <c r="MM53" s="18">
        <f t="shared" si="50"/>
        <v>246.80600000000001</v>
      </c>
      <c r="MN53" s="18">
        <f t="shared" si="50"/>
        <v>260.29599999999999</v>
      </c>
      <c r="MO53" s="18">
        <f t="shared" si="50"/>
        <v>278.27999999999997</v>
      </c>
      <c r="MP53" s="18">
        <f t="shared" si="50"/>
        <v>291.77199999999999</v>
      </c>
      <c r="MQ53" s="18">
        <f t="shared" si="50"/>
        <v>283.52</v>
      </c>
      <c r="MR53" s="18">
        <f t="shared" si="50"/>
        <v>276.20800000000003</v>
      </c>
      <c r="MS53" s="18">
        <f t="shared" si="50"/>
        <v>273.78800000000001</v>
      </c>
      <c r="MT53" s="18">
        <f t="shared" si="50"/>
        <v>279.15800000000002</v>
      </c>
      <c r="MU53" s="18">
        <f t="shared" si="50"/>
        <v>287.63900000000001</v>
      </c>
      <c r="MV53" s="18">
        <f t="shared" si="50"/>
        <v>282.029</v>
      </c>
      <c r="MW53" s="18">
        <f t="shared" si="50"/>
        <v>279.55900000000003</v>
      </c>
      <c r="MX53" s="18">
        <f t="shared" si="50"/>
        <v>279.26900000000001</v>
      </c>
      <c r="MY53" s="18">
        <f t="shared" si="50"/>
        <v>298.77800000000002</v>
      </c>
      <c r="MZ53" s="18">
        <f t="shared" si="50"/>
        <v>302.27</v>
      </c>
      <c r="NA53" s="18">
        <f t="shared" si="50"/>
        <v>290.75200000000001</v>
      </c>
      <c r="NB53" s="18">
        <f t="shared" si="50"/>
        <v>266.28699999999998</v>
      </c>
      <c r="NC53" s="18">
        <f t="shared" si="50"/>
        <v>272.91199999999998</v>
      </c>
      <c r="ND53" s="18">
        <f t="shared" si="50"/>
        <v>288.952</v>
      </c>
      <c r="NE53" s="18">
        <f t="shared" si="50"/>
        <v>292.31200000000001</v>
      </c>
      <c r="NF53" s="18">
        <f t="shared" si="50"/>
        <v>295.24200000000002</v>
      </c>
      <c r="NG53" s="18">
        <f t="shared" si="50"/>
        <v>317.23200000000003</v>
      </c>
      <c r="NH53" s="18">
        <f t="shared" si="50"/>
        <v>322.54500000000002</v>
      </c>
      <c r="NI53" s="18">
        <f t="shared" si="50"/>
        <v>322.71800000000002</v>
      </c>
      <c r="NJ53" s="18">
        <f t="shared" si="50"/>
        <v>323.00200000000001</v>
      </c>
      <c r="NK53" s="18">
        <f t="shared" si="50"/>
        <v>329.71699999999998</v>
      </c>
      <c r="NL53" s="18">
        <f t="shared" si="50"/>
        <v>328.21899999999999</v>
      </c>
      <c r="NM53" s="18">
        <f t="shared" si="50"/>
        <v>324.07499999999999</v>
      </c>
      <c r="NN53" s="18">
        <f t="shared" si="50"/>
        <v>312.32299999999998</v>
      </c>
      <c r="NO53" s="18">
        <f t="shared" si="50"/>
        <v>313.053</v>
      </c>
      <c r="NP53" s="18">
        <f t="shared" si="50"/>
        <v>329.45499999999998</v>
      </c>
      <c r="NQ53" s="18">
        <f t="shared" si="50"/>
        <v>323.83</v>
      </c>
      <c r="NR53" s="18">
        <f t="shared" si="50"/>
        <v>333.58800000000002</v>
      </c>
      <c r="NS53" s="18">
        <f t="shared" si="50"/>
        <v>333.38</v>
      </c>
      <c r="NT53" s="18">
        <f t="shared" si="50"/>
        <v>324.74</v>
      </c>
      <c r="NU53" s="18">
        <f t="shared" si="50"/>
        <v>333.24099999999999</v>
      </c>
      <c r="NV53" s="18">
        <f t="shared" si="50"/>
        <v>329.654</v>
      </c>
      <c r="NW53" s="18">
        <f t="shared" si="50"/>
        <v>352.87099999999998</v>
      </c>
      <c r="NX53" s="18">
        <f t="shared" si="50"/>
        <v>370.43700000000001</v>
      </c>
      <c r="NY53" s="18">
        <f t="shared" si="50"/>
        <v>382.416</v>
      </c>
      <c r="NZ53" s="18">
        <f t="shared" ref="NZ53:QK53" si="51">NZ$32-NZ36</f>
        <v>382.93200000000002</v>
      </c>
      <c r="OA53" s="18">
        <f t="shared" si="51"/>
        <v>359.11700000000002</v>
      </c>
      <c r="OB53" s="18">
        <f t="shared" si="51"/>
        <v>347.82100000000003</v>
      </c>
      <c r="OC53" s="18">
        <f t="shared" si="51"/>
        <v>347.298</v>
      </c>
      <c r="OD53" s="18">
        <f t="shared" si="51"/>
        <v>347.75400000000002</v>
      </c>
      <c r="OE53" s="18">
        <f t="shared" si="51"/>
        <v>345.21300000000002</v>
      </c>
      <c r="OF53" s="18">
        <f t="shared" si="51"/>
        <v>342.42200000000003</v>
      </c>
      <c r="OG53" s="18">
        <f t="shared" si="51"/>
        <v>340.209</v>
      </c>
      <c r="OH53" s="18">
        <f t="shared" si="51"/>
        <v>338.74400000000003</v>
      </c>
      <c r="OI53" s="18">
        <f t="shared" si="51"/>
        <v>338.14800000000002</v>
      </c>
      <c r="OJ53" s="18">
        <f t="shared" si="51"/>
        <v>333.61799999999999</v>
      </c>
      <c r="OK53" s="18">
        <f t="shared" si="51"/>
        <v>334.185</v>
      </c>
      <c r="OL53" s="18">
        <f t="shared" si="51"/>
        <v>332.822</v>
      </c>
      <c r="OM53" s="18">
        <f t="shared" si="51"/>
        <v>350.517</v>
      </c>
      <c r="ON53" s="18">
        <f t="shared" si="51"/>
        <v>375.74799999999999</v>
      </c>
      <c r="OO53" s="18">
        <f t="shared" si="51"/>
        <v>382.12099999999998</v>
      </c>
      <c r="OP53" s="18">
        <f t="shared" si="51"/>
        <v>378.60899999999998</v>
      </c>
      <c r="OQ53" s="18">
        <f t="shared" si="51"/>
        <v>381.72800000000001</v>
      </c>
      <c r="OR53" s="18">
        <f t="shared" si="51"/>
        <v>372.48500000000001</v>
      </c>
      <c r="OS53" s="18">
        <f t="shared" si="51"/>
        <v>359.84800000000001</v>
      </c>
      <c r="OT53" s="18">
        <f t="shared" si="51"/>
        <v>347.01499999999999</v>
      </c>
      <c r="OU53" s="18">
        <f t="shared" si="51"/>
        <v>358.99700000000001</v>
      </c>
      <c r="OV53" s="18">
        <f t="shared" si="51"/>
        <v>340.15300000000002</v>
      </c>
      <c r="OW53" s="18">
        <f t="shared" si="51"/>
        <v>326.91399999999999</v>
      </c>
      <c r="OX53" s="18">
        <f t="shared" si="51"/>
        <v>323.33499999999998</v>
      </c>
      <c r="OY53" s="18">
        <f t="shared" si="51"/>
        <v>314.84699999999998</v>
      </c>
      <c r="OZ53" s="18">
        <f t="shared" si="51"/>
        <v>330.96199999999999</v>
      </c>
      <c r="PA53" s="18">
        <f t="shared" si="51"/>
        <v>340.48500000000001</v>
      </c>
      <c r="PB53" s="18">
        <f t="shared" si="51"/>
        <v>341.47899999999998</v>
      </c>
      <c r="PC53" s="18">
        <f t="shared" si="51"/>
        <v>363.25900000000001</v>
      </c>
      <c r="PD53" s="18">
        <f t="shared" si="51"/>
        <v>343.02600000000001</v>
      </c>
      <c r="PE53" s="18">
        <f t="shared" si="51"/>
        <v>333.70100000000002</v>
      </c>
      <c r="PF53" s="18">
        <f t="shared" si="51"/>
        <v>324.30900000000003</v>
      </c>
      <c r="PG53" s="18">
        <f t="shared" si="51"/>
        <v>305.67200000000003</v>
      </c>
      <c r="PH53" s="18">
        <f t="shared" si="51"/>
        <v>293.221</v>
      </c>
      <c r="PI53" s="18">
        <f t="shared" si="51"/>
        <v>286.97699999999998</v>
      </c>
      <c r="PJ53" s="18">
        <f t="shared" si="51"/>
        <v>276.447</v>
      </c>
      <c r="PK53" s="18">
        <f t="shared" si="51"/>
        <v>258.32600000000002</v>
      </c>
      <c r="PL53" s="18">
        <f t="shared" si="51"/>
        <v>256.73200000000003</v>
      </c>
      <c r="PM53" s="18">
        <f t="shared" si="51"/>
        <v>270.255</v>
      </c>
      <c r="PN53" s="18">
        <f t="shared" si="51"/>
        <v>271.51799999999997</v>
      </c>
      <c r="PO53" s="18">
        <f t="shared" si="51"/>
        <v>270.39800000000002</v>
      </c>
      <c r="PP53" s="18">
        <f t="shared" si="51"/>
        <v>277.435</v>
      </c>
      <c r="PQ53" s="18">
        <f t="shared" si="51"/>
        <v>296.83199999999999</v>
      </c>
      <c r="PR53" s="18">
        <f t="shared" si="51"/>
        <v>308.55700000000002</v>
      </c>
      <c r="PS53" s="18">
        <f t="shared" si="51"/>
        <v>310.66800000000001</v>
      </c>
      <c r="PT53" s="18">
        <f t="shared" si="51"/>
        <v>315.73099999999999</v>
      </c>
      <c r="PU53" s="18">
        <f t="shared" si="51"/>
        <v>299.21699999999998</v>
      </c>
      <c r="PV53" s="18">
        <f t="shared" si="51"/>
        <v>299.24900000000002</v>
      </c>
      <c r="PW53" s="18">
        <f t="shared" si="51"/>
        <v>297.036</v>
      </c>
      <c r="PX53" s="18">
        <f t="shared" si="51"/>
        <v>292.31799999999998</v>
      </c>
      <c r="PY53" s="18">
        <f t="shared" si="51"/>
        <v>298.23500000000001</v>
      </c>
      <c r="PZ53" s="18">
        <f t="shared" si="51"/>
        <v>291.47399999999999</v>
      </c>
      <c r="QA53" s="18">
        <f t="shared" si="51"/>
        <v>285.20400000000001</v>
      </c>
      <c r="QB53" s="18">
        <f t="shared" si="51"/>
        <v>294.63499999999999</v>
      </c>
      <c r="QC53" s="18">
        <f t="shared" si="51"/>
        <v>297.685</v>
      </c>
      <c r="QD53" s="18">
        <f t="shared" si="51"/>
        <v>299.26100000000002</v>
      </c>
      <c r="QE53" s="18">
        <f t="shared" si="51"/>
        <v>299.98599999999999</v>
      </c>
      <c r="QF53" s="18">
        <f t="shared" si="51"/>
        <v>285.99599999999998</v>
      </c>
      <c r="QG53" s="18">
        <f t="shared" si="51"/>
        <v>285.62299999999999</v>
      </c>
      <c r="QH53" s="18">
        <f t="shared" si="51"/>
        <v>286.95499999999998</v>
      </c>
      <c r="QI53" s="18">
        <f t="shared" si="51"/>
        <v>274.98500000000001</v>
      </c>
      <c r="QJ53" s="18">
        <f t="shared" si="51"/>
        <v>268.91699999999997</v>
      </c>
      <c r="QK53" s="18">
        <f t="shared" si="51"/>
        <v>270.524</v>
      </c>
      <c r="QL53" s="18">
        <f t="shared" ref="QL53:SQ53" si="52">QL$32-QL36</f>
        <v>278.38200000000001</v>
      </c>
      <c r="QM53" s="18">
        <f t="shared" si="52"/>
        <v>276.94400000000002</v>
      </c>
      <c r="QN53" s="18">
        <f t="shared" si="52"/>
        <v>283.19400000000002</v>
      </c>
      <c r="QO53" s="18">
        <f t="shared" si="52"/>
        <v>273.66899999999998</v>
      </c>
      <c r="QP53" s="18">
        <f t="shared" si="52"/>
        <v>273.15800000000002</v>
      </c>
      <c r="QQ53" s="18">
        <f t="shared" si="52"/>
        <v>307.197</v>
      </c>
      <c r="QR53" s="18">
        <f t="shared" si="52"/>
        <v>307.44900000000001</v>
      </c>
      <c r="QS53" s="18">
        <f t="shared" si="52"/>
        <v>302.25799999999998</v>
      </c>
      <c r="QT53" s="18">
        <f t="shared" si="52"/>
        <v>303.755</v>
      </c>
      <c r="QU53" s="18">
        <f t="shared" si="52"/>
        <v>305.44099999999997</v>
      </c>
      <c r="QV53" s="18">
        <f t="shared" si="52"/>
        <v>307.584</v>
      </c>
      <c r="QW53" s="18">
        <f t="shared" si="52"/>
        <v>311.18299999999999</v>
      </c>
      <c r="QX53" s="18">
        <f t="shared" si="52"/>
        <v>315.529</v>
      </c>
      <c r="QY53" s="18">
        <f t="shared" si="52"/>
        <v>319.43200000000002</v>
      </c>
      <c r="QZ53" s="18">
        <f t="shared" si="52"/>
        <v>320.42099999999999</v>
      </c>
      <c r="RA53" s="18">
        <f t="shared" si="52"/>
        <v>315.55200000000002</v>
      </c>
      <c r="RB53" s="18">
        <f t="shared" si="52"/>
        <v>319.31299999999999</v>
      </c>
      <c r="RC53" s="18">
        <f t="shared" si="52"/>
        <v>329.55900000000003</v>
      </c>
      <c r="RD53" s="18">
        <f t="shared" si="52"/>
        <v>336.47</v>
      </c>
      <c r="RE53" s="18">
        <f t="shared" si="52"/>
        <v>340.42200000000003</v>
      </c>
      <c r="RF53" s="18">
        <f t="shared" si="52"/>
        <v>339.89499999999998</v>
      </c>
      <c r="RG53" s="18">
        <f t="shared" si="52"/>
        <v>332.46499999999997</v>
      </c>
      <c r="RH53" s="18">
        <f t="shared" si="52"/>
        <v>321.541</v>
      </c>
      <c r="RI53" s="18">
        <f t="shared" si="52"/>
        <v>306.76900000000001</v>
      </c>
      <c r="RJ53" s="18">
        <f t="shared" si="52"/>
        <v>300.62299999999999</v>
      </c>
      <c r="RK53" s="18">
        <f t="shared" si="52"/>
        <v>298.98899999999998</v>
      </c>
      <c r="RL53" s="18">
        <f t="shared" si="52"/>
        <v>300.33300000000003</v>
      </c>
      <c r="RM53" s="18">
        <f t="shared" si="52"/>
        <v>298.56299999999999</v>
      </c>
      <c r="RN53" s="18">
        <f t="shared" si="52"/>
        <v>296.80500000000001</v>
      </c>
      <c r="RO53" s="18">
        <f t="shared" si="52"/>
        <v>294.63900000000001</v>
      </c>
      <c r="RP53" s="18">
        <f t="shared" si="52"/>
        <v>297.12900000000002</v>
      </c>
      <c r="RQ53" s="18">
        <f t="shared" si="52"/>
        <v>310.38299999999998</v>
      </c>
      <c r="RR53" s="18">
        <f t="shared" si="52"/>
        <v>308.79199999999997</v>
      </c>
      <c r="RS53" s="18">
        <f t="shared" si="52"/>
        <v>308.91899999999998</v>
      </c>
      <c r="RT53" s="18">
        <f t="shared" si="52"/>
        <v>304.01299999999998</v>
      </c>
      <c r="RU53" s="18">
        <f t="shared" si="52"/>
        <v>287.3</v>
      </c>
      <c r="RV53" s="18">
        <f t="shared" si="52"/>
        <v>288.37099999999998</v>
      </c>
      <c r="RW53" s="18">
        <f t="shared" si="52"/>
        <v>282.73700000000002</v>
      </c>
      <c r="RX53" s="18">
        <f t="shared" si="52"/>
        <v>264.339</v>
      </c>
      <c r="RY53" s="18">
        <f t="shared" si="52"/>
        <v>260.86099999999999</v>
      </c>
      <c r="RZ53" s="18">
        <f t="shared" si="52"/>
        <v>259.66500000000002</v>
      </c>
      <c r="SA53" s="18">
        <f t="shared" si="52"/>
        <v>263.25299999999999</v>
      </c>
      <c r="SB53" s="18">
        <f t="shared" si="52"/>
        <v>263.43299999999999</v>
      </c>
      <c r="SC53" s="18">
        <f t="shared" si="52"/>
        <v>260.23500000000001</v>
      </c>
      <c r="SD53" s="18">
        <f t="shared" si="52"/>
        <v>254.82400000000001</v>
      </c>
      <c r="SE53" s="18">
        <f t="shared" si="52"/>
        <v>259.38299999999998</v>
      </c>
      <c r="SF53" s="18">
        <f t="shared" si="52"/>
        <v>260.69</v>
      </c>
      <c r="SG53" s="18">
        <f t="shared" si="52"/>
        <v>260.935</v>
      </c>
      <c r="SH53" s="18">
        <f t="shared" si="52"/>
        <v>264.70100000000002</v>
      </c>
      <c r="SI53" s="18">
        <f t="shared" si="52"/>
        <v>285.61</v>
      </c>
      <c r="SJ53" s="18">
        <f t="shared" si="52"/>
        <v>288.44400000000002</v>
      </c>
      <c r="SK53" s="18">
        <f t="shared" si="52"/>
        <v>294.44200000000001</v>
      </c>
      <c r="SL53" s="18">
        <f t="shared" si="52"/>
        <v>297.64299999999997</v>
      </c>
      <c r="SM53" s="18">
        <f t="shared" si="52"/>
        <v>294.62900000000002</v>
      </c>
      <c r="SN53" s="18">
        <f t="shared" si="52"/>
        <v>294.35300000000001</v>
      </c>
      <c r="SO53" s="18">
        <f t="shared" si="52"/>
        <v>295.27999999999997</v>
      </c>
      <c r="SP53" s="18">
        <f t="shared" si="52"/>
        <v>295.93900000000002</v>
      </c>
      <c r="SQ53" s="18">
        <f t="shared" si="52"/>
        <v>298.005</v>
      </c>
    </row>
    <row r="54" spans="1:511" x14ac:dyDescent="0.25">
      <c r="A54" s="5">
        <f t="shared" si="27"/>
        <v>6</v>
      </c>
      <c r="B54" s="1" t="str">
        <f t="shared" ca="1" si="10"/>
        <v>TELEFO 3 7/8 PERP nc-26</v>
      </c>
      <c r="C54" s="1" t="str">
        <f t="shared" ca="1" si="28"/>
        <v>TELEFO 3 3/4 PERP nc-22-TELEFO 3 7/8 PERP nc-26</v>
      </c>
      <c r="F54" s="18">
        <f t="shared" ref="F54:BQ54" ca="1" si="53">F$32-F37</f>
        <v>19.221000000000004</v>
      </c>
      <c r="G54" s="18">
        <f t="shared" si="53"/>
        <v>16.087999999999965</v>
      </c>
      <c r="H54" s="18">
        <f t="shared" si="53"/>
        <v>28.031000000000006</v>
      </c>
      <c r="I54" s="18">
        <f t="shared" si="53"/>
        <v>31.537999999999954</v>
      </c>
      <c r="J54" s="18">
        <f t="shared" si="53"/>
        <v>45.670999999999992</v>
      </c>
      <c r="K54" s="18">
        <f t="shared" si="53"/>
        <v>54.319999999999993</v>
      </c>
      <c r="L54" s="18">
        <f t="shared" si="53"/>
        <v>64.229999999999961</v>
      </c>
      <c r="M54" s="18">
        <f t="shared" si="53"/>
        <v>64.65500000000003</v>
      </c>
      <c r="N54" s="18">
        <f t="shared" si="53"/>
        <v>64.805000000000007</v>
      </c>
      <c r="O54" s="18">
        <f t="shared" si="53"/>
        <v>58.545000000000016</v>
      </c>
      <c r="P54" s="18">
        <f t="shared" si="53"/>
        <v>57.509000000000015</v>
      </c>
      <c r="Q54" s="18">
        <f t="shared" si="53"/>
        <v>60.537999999999954</v>
      </c>
      <c r="R54" s="18">
        <f t="shared" si="53"/>
        <v>60.712999999999965</v>
      </c>
      <c r="S54" s="18">
        <f t="shared" si="53"/>
        <v>60.908000000000015</v>
      </c>
      <c r="T54" s="18">
        <f t="shared" si="53"/>
        <v>49.686999999999955</v>
      </c>
      <c r="U54" s="18">
        <f t="shared" si="53"/>
        <v>42.611999999999966</v>
      </c>
      <c r="V54" s="18">
        <f t="shared" si="53"/>
        <v>78.622000000000014</v>
      </c>
      <c r="W54" s="18">
        <f t="shared" si="53"/>
        <v>67.952999999999975</v>
      </c>
      <c r="X54" s="18">
        <f t="shared" si="53"/>
        <v>70.175999999999988</v>
      </c>
      <c r="Y54" s="18">
        <f t="shared" si="53"/>
        <v>31.805000000000007</v>
      </c>
      <c r="Z54" s="18">
        <f t="shared" si="53"/>
        <v>1.1120000000000232</v>
      </c>
      <c r="AA54" s="18">
        <f t="shared" si="53"/>
        <v>-34.228999999999985</v>
      </c>
      <c r="AB54" s="18">
        <f t="shared" si="53"/>
        <v>-10.72399999999999</v>
      </c>
      <c r="AC54" s="18">
        <f t="shared" si="53"/>
        <v>17.024000000000001</v>
      </c>
      <c r="AD54" s="18">
        <f t="shared" si="53"/>
        <v>26.968000000000018</v>
      </c>
      <c r="AE54" s="18">
        <f t="shared" si="53"/>
        <v>45.087000000000046</v>
      </c>
      <c r="AF54" s="18">
        <f t="shared" si="53"/>
        <v>49.262999999999977</v>
      </c>
      <c r="AG54" s="18">
        <f t="shared" si="53"/>
        <v>44.711999999999989</v>
      </c>
      <c r="AH54" s="18">
        <f t="shared" si="53"/>
        <v>24.879999999999995</v>
      </c>
      <c r="AI54" s="18">
        <f t="shared" si="53"/>
        <v>23.284999999999968</v>
      </c>
      <c r="AJ54" s="18">
        <f t="shared" si="53"/>
        <v>35.60899999999998</v>
      </c>
      <c r="AK54" s="18">
        <f t="shared" si="53"/>
        <v>11.580000000000041</v>
      </c>
      <c r="AL54" s="18">
        <f t="shared" si="53"/>
        <v>54.140999999999963</v>
      </c>
      <c r="AM54" s="18">
        <f t="shared" si="53"/>
        <v>50.233000000000004</v>
      </c>
      <c r="AN54" s="18">
        <f t="shared" si="53"/>
        <v>54.048999999999978</v>
      </c>
      <c r="AO54" s="18">
        <f t="shared" si="53"/>
        <v>62.984000000000037</v>
      </c>
      <c r="AP54" s="18">
        <f t="shared" si="53"/>
        <v>86.954000000000008</v>
      </c>
      <c r="AQ54" s="18">
        <f t="shared" si="53"/>
        <v>93.885999999999967</v>
      </c>
      <c r="AR54" s="18">
        <f t="shared" si="53"/>
        <v>85.504000000000019</v>
      </c>
      <c r="AS54" s="18">
        <f t="shared" si="53"/>
        <v>67.658000000000015</v>
      </c>
      <c r="AT54" s="18">
        <f t="shared" si="53"/>
        <v>43.490999999999985</v>
      </c>
      <c r="AU54" s="18">
        <f t="shared" si="53"/>
        <v>42.114999999999952</v>
      </c>
      <c r="AV54" s="18">
        <f t="shared" si="53"/>
        <v>22.69599999999997</v>
      </c>
      <c r="AW54" s="18">
        <f t="shared" si="53"/>
        <v>47.69199999999995</v>
      </c>
      <c r="AX54" s="18">
        <f t="shared" si="53"/>
        <v>108.61700000000002</v>
      </c>
      <c r="AY54" s="18">
        <f t="shared" si="53"/>
        <v>114.23000000000002</v>
      </c>
      <c r="AZ54" s="18">
        <f t="shared" si="53"/>
        <v>126.68299999999999</v>
      </c>
      <c r="BA54" s="18">
        <f t="shared" si="53"/>
        <v>67.231999999999971</v>
      </c>
      <c r="BB54" s="18">
        <f t="shared" si="53"/>
        <v>63.194999999999993</v>
      </c>
      <c r="BC54" s="18">
        <f t="shared" si="53"/>
        <v>49.97399999999999</v>
      </c>
      <c r="BD54" s="18">
        <f t="shared" si="53"/>
        <v>49.709000000000003</v>
      </c>
      <c r="BE54" s="18">
        <f t="shared" si="53"/>
        <v>63.338000000000022</v>
      </c>
      <c r="BF54" s="18">
        <f t="shared" si="53"/>
        <v>67.555999999999983</v>
      </c>
      <c r="BG54" s="18">
        <f t="shared" si="53"/>
        <v>79.902000000000044</v>
      </c>
      <c r="BH54" s="18">
        <f t="shared" si="53"/>
        <v>75.761000000000024</v>
      </c>
      <c r="BI54" s="18">
        <f t="shared" si="53"/>
        <v>49.573999999999955</v>
      </c>
      <c r="BJ54" s="18">
        <f t="shared" si="53"/>
        <v>24.757999999999981</v>
      </c>
      <c r="BK54" s="18">
        <f t="shared" si="53"/>
        <v>27.37700000000001</v>
      </c>
      <c r="BL54" s="18">
        <f t="shared" si="53"/>
        <v>-16.747000000000014</v>
      </c>
      <c r="BM54" s="18">
        <f t="shared" si="53"/>
        <v>-39.073999999999955</v>
      </c>
      <c r="BN54" s="18">
        <f t="shared" si="53"/>
        <v>12.697999999999979</v>
      </c>
      <c r="BO54" s="18">
        <f t="shared" si="53"/>
        <v>95.087000000000046</v>
      </c>
      <c r="BP54" s="18">
        <f t="shared" si="53"/>
        <v>135.06900000000002</v>
      </c>
      <c r="BQ54" s="18">
        <f t="shared" si="53"/>
        <v>178.69299999999998</v>
      </c>
      <c r="BR54" s="18">
        <f t="shared" ref="BR54:EC54" si="54">BR$32-BR37</f>
        <v>184.21999999999997</v>
      </c>
      <c r="BS54" s="18">
        <f t="shared" si="54"/>
        <v>180.87100000000004</v>
      </c>
      <c r="BT54" s="18">
        <f t="shared" si="54"/>
        <v>186.11499999999995</v>
      </c>
      <c r="BU54" s="18">
        <f t="shared" si="54"/>
        <v>186.81500000000005</v>
      </c>
      <c r="BV54" s="18">
        <f t="shared" si="54"/>
        <v>197.59700000000004</v>
      </c>
      <c r="BW54" s="18">
        <f t="shared" si="54"/>
        <v>185.48400000000004</v>
      </c>
      <c r="BX54" s="18">
        <f t="shared" si="54"/>
        <v>239.15100000000007</v>
      </c>
      <c r="BY54" s="18">
        <f t="shared" si="54"/>
        <v>268.26700000000005</v>
      </c>
      <c r="BZ54" s="18">
        <f t="shared" si="54"/>
        <v>366.41800000000001</v>
      </c>
      <c r="CA54" s="18">
        <f t="shared" si="54"/>
        <v>403.27799999999996</v>
      </c>
      <c r="CB54" s="18">
        <f t="shared" si="54"/>
        <v>354.41700000000003</v>
      </c>
      <c r="CC54" s="18">
        <f t="shared" si="54"/>
        <v>430.31299999999999</v>
      </c>
      <c r="CD54" s="18">
        <f t="shared" si="54"/>
        <v>436.81</v>
      </c>
      <c r="CE54" s="18">
        <f t="shared" si="54"/>
        <v>279.27399999999994</v>
      </c>
      <c r="CF54" s="18">
        <f t="shared" si="54"/>
        <v>166.89100000000002</v>
      </c>
      <c r="CG54" s="18">
        <f t="shared" si="54"/>
        <v>69.349999999999966</v>
      </c>
      <c r="CH54" s="18">
        <f t="shared" si="54"/>
        <v>53.860000000000014</v>
      </c>
      <c r="CI54" s="18">
        <f t="shared" si="54"/>
        <v>-9.9510000000000218</v>
      </c>
      <c r="CJ54" s="18">
        <f t="shared" si="54"/>
        <v>-10.249000000000024</v>
      </c>
      <c r="CK54" s="18">
        <f t="shared" si="54"/>
        <v>-0.8930000000000291</v>
      </c>
      <c r="CL54" s="18">
        <f t="shared" si="54"/>
        <v>-66.777999999999963</v>
      </c>
      <c r="CM54" s="18">
        <f t="shared" si="54"/>
        <v>-82.924000000000007</v>
      </c>
      <c r="CN54" s="18">
        <f t="shared" si="54"/>
        <v>-87.302000000000021</v>
      </c>
      <c r="CO54" s="18">
        <f t="shared" si="54"/>
        <v>-85.518999999999977</v>
      </c>
      <c r="CP54" s="18">
        <f t="shared" si="54"/>
        <v>-88.156999999999982</v>
      </c>
      <c r="CQ54" s="18">
        <f t="shared" si="54"/>
        <v>-85.361999999999995</v>
      </c>
      <c r="CR54" s="18">
        <f t="shared" si="54"/>
        <v>-105.90500000000003</v>
      </c>
      <c r="CS54" s="18">
        <f t="shared" si="54"/>
        <v>-98.792999999999978</v>
      </c>
      <c r="CT54" s="18">
        <f t="shared" si="54"/>
        <v>-103.06299999999996</v>
      </c>
      <c r="CU54" s="18">
        <f t="shared" si="54"/>
        <v>-105.03700000000001</v>
      </c>
      <c r="CV54" s="18">
        <f t="shared" si="54"/>
        <v>-104.10100000000001</v>
      </c>
      <c r="CW54" s="18">
        <f t="shared" si="54"/>
        <v>-105.10599999999999</v>
      </c>
      <c r="CX54" s="18">
        <f t="shared" si="54"/>
        <v>-103.92399999999998</v>
      </c>
      <c r="CY54" s="18">
        <f t="shared" si="54"/>
        <v>-103.64400000000001</v>
      </c>
      <c r="CZ54" s="18">
        <f t="shared" si="54"/>
        <v>-103.08699999999999</v>
      </c>
      <c r="DA54" s="18">
        <f t="shared" si="54"/>
        <v>-101.84299999999999</v>
      </c>
      <c r="DB54" s="18">
        <f t="shared" si="54"/>
        <v>-100.13999999999999</v>
      </c>
      <c r="DC54" s="18">
        <f t="shared" si="54"/>
        <v>-100.53500000000003</v>
      </c>
      <c r="DD54" s="18">
        <f t="shared" si="54"/>
        <v>-103.61500000000001</v>
      </c>
      <c r="DE54" s="18">
        <f t="shared" si="54"/>
        <v>-108.28399999999999</v>
      </c>
      <c r="DF54" s="18">
        <f t="shared" si="54"/>
        <v>-110.02500000000001</v>
      </c>
      <c r="DG54" s="18">
        <f t="shared" si="54"/>
        <v>-109.45699999999999</v>
      </c>
      <c r="DH54" s="18">
        <f t="shared" si="54"/>
        <v>-109.654</v>
      </c>
      <c r="DI54" s="18">
        <f t="shared" si="54"/>
        <v>-113.33699999999999</v>
      </c>
      <c r="DJ54" s="18">
        <f t="shared" si="54"/>
        <v>-119.07299999999998</v>
      </c>
      <c r="DK54" s="18">
        <f t="shared" si="54"/>
        <v>-119.20799999999997</v>
      </c>
      <c r="DL54" s="18">
        <f t="shared" si="54"/>
        <v>-117.548</v>
      </c>
      <c r="DM54" s="18">
        <f t="shared" si="54"/>
        <v>-114.85900000000001</v>
      </c>
      <c r="DN54" s="18">
        <f t="shared" si="54"/>
        <v>-112.73699999999997</v>
      </c>
      <c r="DO54" s="18">
        <f t="shared" si="54"/>
        <v>-115.04300000000001</v>
      </c>
      <c r="DP54" s="18">
        <f t="shared" si="54"/>
        <v>-110.44499999999999</v>
      </c>
      <c r="DQ54" s="18">
        <f t="shared" si="54"/>
        <v>-108.965</v>
      </c>
      <c r="DR54" s="18">
        <f t="shared" si="54"/>
        <v>-106.08500000000001</v>
      </c>
      <c r="DS54" s="18">
        <f t="shared" si="54"/>
        <v>-104.52100000000002</v>
      </c>
      <c r="DT54" s="18">
        <f t="shared" si="54"/>
        <v>-102.29300000000001</v>
      </c>
      <c r="DU54" s="18">
        <f t="shared" si="54"/>
        <v>-104.637</v>
      </c>
      <c r="DV54" s="18">
        <f t="shared" si="54"/>
        <v>-107.25999999999999</v>
      </c>
      <c r="DW54" s="18">
        <f t="shared" si="54"/>
        <v>-108.96099999999998</v>
      </c>
      <c r="DX54" s="18">
        <f t="shared" si="54"/>
        <v>-105.56099999999998</v>
      </c>
      <c r="DY54" s="18">
        <f t="shared" si="54"/>
        <v>-108.64500000000001</v>
      </c>
      <c r="DZ54" s="18">
        <f t="shared" si="54"/>
        <v>-110.81899999999999</v>
      </c>
      <c r="EA54" s="18">
        <f t="shared" si="54"/>
        <v>-110.08000000000001</v>
      </c>
      <c r="EB54" s="18">
        <f t="shared" si="54"/>
        <v>-113.24900000000002</v>
      </c>
      <c r="EC54" s="18">
        <f t="shared" si="54"/>
        <v>-117.45400000000001</v>
      </c>
      <c r="ED54" s="18">
        <f t="shared" ref="ED54:GO54" si="55">ED$32-ED37</f>
        <v>-108.636</v>
      </c>
      <c r="EE54" s="18">
        <f t="shared" si="55"/>
        <v>-108.94399999999999</v>
      </c>
      <c r="EF54" s="18">
        <f t="shared" si="55"/>
        <v>-103.39500000000001</v>
      </c>
      <c r="EG54" s="18">
        <f t="shared" si="55"/>
        <v>-99.34</v>
      </c>
      <c r="EH54" s="18">
        <f t="shared" si="55"/>
        <v>-97.817000000000007</v>
      </c>
      <c r="EI54" s="18">
        <f t="shared" si="55"/>
        <v>-98.175999999999988</v>
      </c>
      <c r="EJ54" s="18">
        <f t="shared" si="55"/>
        <v>-98.230999999999995</v>
      </c>
      <c r="EK54" s="18">
        <f t="shared" si="55"/>
        <v>-97.405000000000001</v>
      </c>
      <c r="EL54" s="18">
        <f t="shared" si="55"/>
        <v>-97.988</v>
      </c>
      <c r="EM54" s="18">
        <f t="shared" si="55"/>
        <v>-99.015999999999991</v>
      </c>
      <c r="EN54" s="18">
        <f t="shared" si="55"/>
        <v>-96.89500000000001</v>
      </c>
      <c r="EO54" s="18">
        <f t="shared" si="55"/>
        <v>-97.652999999999992</v>
      </c>
      <c r="EP54" s="18">
        <f t="shared" si="55"/>
        <v>-100.25399999999999</v>
      </c>
      <c r="EQ54" s="18">
        <f t="shared" si="55"/>
        <v>-101.60899999999998</v>
      </c>
      <c r="ER54" s="18">
        <f t="shared" si="55"/>
        <v>-100.39599999999999</v>
      </c>
      <c r="ES54" s="18">
        <f t="shared" si="55"/>
        <v>-102.905</v>
      </c>
      <c r="ET54" s="18">
        <f t="shared" si="55"/>
        <v>-103.976</v>
      </c>
      <c r="EU54" s="18">
        <f t="shared" si="55"/>
        <v>-104.9</v>
      </c>
      <c r="EV54" s="18">
        <f t="shared" si="55"/>
        <v>-104.28</v>
      </c>
      <c r="EW54" s="18">
        <f t="shared" si="55"/>
        <v>-112.18899999999999</v>
      </c>
      <c r="EX54" s="18">
        <f t="shared" si="55"/>
        <v>-112.56099999999998</v>
      </c>
      <c r="EY54" s="18">
        <f t="shared" si="55"/>
        <v>-115.65599999999998</v>
      </c>
      <c r="EZ54" s="18">
        <f t="shared" si="55"/>
        <v>-114.607</v>
      </c>
      <c r="FA54" s="18">
        <f t="shared" si="55"/>
        <v>-122.57299999999998</v>
      </c>
      <c r="FB54" s="18">
        <f t="shared" si="55"/>
        <v>-127.62300000000002</v>
      </c>
      <c r="FC54" s="18">
        <f t="shared" si="55"/>
        <v>-131.839</v>
      </c>
      <c r="FD54" s="18">
        <f t="shared" si="55"/>
        <v>-129.23100000000002</v>
      </c>
      <c r="FE54" s="18">
        <f t="shared" si="55"/>
        <v>-130.345</v>
      </c>
      <c r="FF54" s="18">
        <f t="shared" si="55"/>
        <v>-131.39299999999997</v>
      </c>
      <c r="FG54" s="18">
        <f t="shared" si="55"/>
        <v>-126.28900000000002</v>
      </c>
      <c r="FH54" s="18">
        <f t="shared" si="55"/>
        <v>-126.43799999999999</v>
      </c>
      <c r="FI54" s="18">
        <f t="shared" si="55"/>
        <v>-129.52199999999999</v>
      </c>
      <c r="FJ54" s="18">
        <f t="shared" si="55"/>
        <v>-128.76500000000001</v>
      </c>
      <c r="FK54" s="18">
        <f t="shared" si="55"/>
        <v>-129.46800000000002</v>
      </c>
      <c r="FL54" s="18">
        <f t="shared" si="55"/>
        <v>-126.87199999999999</v>
      </c>
      <c r="FM54" s="18">
        <f t="shared" si="55"/>
        <v>-123.91700000000003</v>
      </c>
      <c r="FN54" s="18">
        <f t="shared" si="55"/>
        <v>-121.953</v>
      </c>
      <c r="FO54" s="18">
        <f t="shared" si="55"/>
        <v>-121.02500000000001</v>
      </c>
      <c r="FP54" s="18">
        <f t="shared" si="55"/>
        <v>-121.98699999999997</v>
      </c>
      <c r="FQ54" s="18">
        <f t="shared" si="55"/>
        <v>-115.977</v>
      </c>
      <c r="FR54" s="18">
        <f t="shared" si="55"/>
        <v>-118.97199999999998</v>
      </c>
      <c r="FS54" s="18">
        <f t="shared" si="55"/>
        <v>-117.09099999999998</v>
      </c>
      <c r="FT54" s="18">
        <f t="shared" si="55"/>
        <v>-123.23800000000003</v>
      </c>
      <c r="FU54" s="18">
        <f t="shared" si="55"/>
        <v>-126.33999999999997</v>
      </c>
      <c r="FV54" s="18">
        <f t="shared" si="55"/>
        <v>-126.88800000000001</v>
      </c>
      <c r="FW54" s="18">
        <f t="shared" si="55"/>
        <v>-106.61899999999997</v>
      </c>
      <c r="FX54" s="18">
        <f t="shared" si="55"/>
        <v>-122.67499999999998</v>
      </c>
      <c r="FY54" s="18">
        <f t="shared" si="55"/>
        <v>-122.77399999999997</v>
      </c>
      <c r="FZ54" s="18">
        <f t="shared" si="55"/>
        <v>-124.374</v>
      </c>
      <c r="GA54" s="18">
        <f t="shared" si="55"/>
        <v>-127.25899999999999</v>
      </c>
      <c r="GB54" s="18">
        <f t="shared" si="55"/>
        <v>-127.35200000000003</v>
      </c>
      <c r="GC54" s="18">
        <f t="shared" si="55"/>
        <v>-125.34800000000001</v>
      </c>
      <c r="GD54" s="18">
        <f t="shared" si="55"/>
        <v>-125.071</v>
      </c>
      <c r="GE54" s="18">
        <f t="shared" si="55"/>
        <v>-125.19800000000004</v>
      </c>
      <c r="GF54" s="18">
        <f t="shared" si="55"/>
        <v>-125.29700000000003</v>
      </c>
      <c r="GG54" s="18">
        <f t="shared" si="55"/>
        <v>-123.18599999999998</v>
      </c>
      <c r="GH54" s="18">
        <f t="shared" si="55"/>
        <v>-122.642</v>
      </c>
      <c r="GI54" s="18">
        <f t="shared" si="55"/>
        <v>-123.18</v>
      </c>
      <c r="GJ54" s="18">
        <f t="shared" si="55"/>
        <v>-118.364</v>
      </c>
      <c r="GK54" s="18">
        <f t="shared" si="55"/>
        <v>-115.10000000000002</v>
      </c>
      <c r="GL54" s="18">
        <f t="shared" si="55"/>
        <v>-112.42399999999998</v>
      </c>
      <c r="GM54" s="18">
        <f t="shared" si="55"/>
        <v>-116.56800000000001</v>
      </c>
      <c r="GN54" s="18">
        <f t="shared" si="55"/>
        <v>-119.547</v>
      </c>
      <c r="GO54" s="18">
        <f t="shared" si="55"/>
        <v>-119.14299999999997</v>
      </c>
      <c r="GP54" s="18">
        <f t="shared" ref="GP54:JA54" si="56">GP$32-GP37</f>
        <v>-120.43300000000002</v>
      </c>
      <c r="GQ54" s="18">
        <f t="shared" si="56"/>
        <v>-123.48699999999999</v>
      </c>
      <c r="GR54" s="18">
        <f t="shared" si="56"/>
        <v>-129.07899999999998</v>
      </c>
      <c r="GS54" s="18">
        <f t="shared" si="56"/>
        <v>-127.92499999999998</v>
      </c>
      <c r="GT54" s="18">
        <f t="shared" si="56"/>
        <v>-127.76199999999997</v>
      </c>
      <c r="GU54" s="18">
        <f t="shared" si="56"/>
        <v>-129.03100000000003</v>
      </c>
      <c r="GV54" s="18">
        <f t="shared" si="56"/>
        <v>-130.05099999999999</v>
      </c>
      <c r="GW54" s="18">
        <f t="shared" si="56"/>
        <v>-133.56499999999997</v>
      </c>
      <c r="GX54" s="18">
        <f t="shared" si="56"/>
        <v>-133.09900000000002</v>
      </c>
      <c r="GY54" s="18">
        <f t="shared" si="56"/>
        <v>-129.44199999999998</v>
      </c>
      <c r="GZ54" s="18">
        <f t="shared" si="56"/>
        <v>-126.70999999999998</v>
      </c>
      <c r="HA54" s="18">
        <f t="shared" si="56"/>
        <v>-125.88499999999999</v>
      </c>
      <c r="HB54" s="18">
        <f t="shared" si="56"/>
        <v>-126.834</v>
      </c>
      <c r="HC54" s="18">
        <f t="shared" si="56"/>
        <v>-134.358</v>
      </c>
      <c r="HD54" s="18">
        <f t="shared" si="56"/>
        <v>-132.98000000000002</v>
      </c>
      <c r="HE54" s="18">
        <f t="shared" si="56"/>
        <v>-136.15900000000002</v>
      </c>
      <c r="HF54" s="18">
        <f t="shared" si="56"/>
        <v>-120.79499999999999</v>
      </c>
      <c r="HG54" s="18">
        <f t="shared" si="56"/>
        <v>-120.87900000000002</v>
      </c>
      <c r="HH54" s="18">
        <f t="shared" si="56"/>
        <v>-120.53100000000001</v>
      </c>
      <c r="HI54" s="18">
        <f t="shared" si="56"/>
        <v>-123.05099999999999</v>
      </c>
      <c r="HJ54" s="18">
        <f t="shared" si="56"/>
        <v>-120.70199999999997</v>
      </c>
      <c r="HK54" s="18">
        <f t="shared" si="56"/>
        <v>-127.56699999999998</v>
      </c>
      <c r="HL54" s="18">
        <f t="shared" si="56"/>
        <v>-126.172</v>
      </c>
      <c r="HM54" s="18">
        <f t="shared" si="56"/>
        <v>-133.929</v>
      </c>
      <c r="HN54" s="18">
        <f t="shared" si="56"/>
        <v>-134.55300000000003</v>
      </c>
      <c r="HO54" s="18">
        <f t="shared" si="56"/>
        <v>-136.20199999999997</v>
      </c>
      <c r="HP54" s="18">
        <f t="shared" si="56"/>
        <v>-143.119</v>
      </c>
      <c r="HQ54" s="18">
        <f t="shared" si="56"/>
        <v>-142.30499999999998</v>
      </c>
      <c r="HR54" s="18">
        <f t="shared" si="56"/>
        <v>-142.19500000000002</v>
      </c>
      <c r="HS54" s="18">
        <f t="shared" si="56"/>
        <v>-139.61100000000002</v>
      </c>
      <c r="HT54" s="18">
        <f t="shared" si="56"/>
        <v>-141.655</v>
      </c>
      <c r="HU54" s="18">
        <f t="shared" si="56"/>
        <v>-137.98299999999998</v>
      </c>
      <c r="HV54" s="18">
        <f t="shared" si="56"/>
        <v>-141.72000000000003</v>
      </c>
      <c r="HW54" s="18">
        <f t="shared" si="56"/>
        <v>-138.06899999999999</v>
      </c>
      <c r="HX54" s="18">
        <f t="shared" si="56"/>
        <v>-138.13200000000001</v>
      </c>
      <c r="HY54" s="18">
        <f t="shared" si="56"/>
        <v>-134.25699999999998</v>
      </c>
      <c r="HZ54" s="18">
        <f t="shared" si="56"/>
        <v>-142.08700000000002</v>
      </c>
      <c r="IA54" s="18">
        <f t="shared" si="56"/>
        <v>-135.18300000000002</v>
      </c>
      <c r="IB54" s="18">
        <f t="shared" si="56"/>
        <v>-121.01499999999999</v>
      </c>
      <c r="IC54" s="18">
        <f t="shared" si="56"/>
        <v>-135.20299999999997</v>
      </c>
      <c r="ID54" s="18">
        <f t="shared" si="56"/>
        <v>-135.91999999999999</v>
      </c>
      <c r="IE54" s="18">
        <f t="shared" si="56"/>
        <v>-135.10599999999999</v>
      </c>
      <c r="IF54" s="18">
        <f t="shared" si="56"/>
        <v>-134.35700000000003</v>
      </c>
      <c r="IG54" s="18">
        <f t="shared" si="56"/>
        <v>-137.84899999999999</v>
      </c>
      <c r="IH54" s="18">
        <f t="shared" si="56"/>
        <v>-131.66200000000003</v>
      </c>
      <c r="II54" s="18">
        <f t="shared" si="56"/>
        <v>-127.64800000000002</v>
      </c>
      <c r="IJ54" s="18">
        <f t="shared" si="56"/>
        <v>-131.30099999999999</v>
      </c>
      <c r="IK54" s="18">
        <f t="shared" si="56"/>
        <v>-132.48099999999999</v>
      </c>
      <c r="IL54" s="18">
        <f t="shared" si="56"/>
        <v>-125.25199999999998</v>
      </c>
      <c r="IM54" s="18">
        <f t="shared" si="56"/>
        <v>-120.018</v>
      </c>
      <c r="IN54" s="18">
        <f t="shared" si="56"/>
        <v>-116.03399999999999</v>
      </c>
      <c r="IO54" s="18">
        <f t="shared" si="56"/>
        <v>-117.23899999999998</v>
      </c>
      <c r="IP54" s="18">
        <f t="shared" si="56"/>
        <v>-111.39400000000003</v>
      </c>
      <c r="IQ54" s="18">
        <f t="shared" si="56"/>
        <v>-113.75799999999998</v>
      </c>
      <c r="IR54" s="18">
        <f t="shared" si="56"/>
        <v>-111.41500000000002</v>
      </c>
      <c r="IS54" s="18">
        <f t="shared" si="56"/>
        <v>-114.62700000000004</v>
      </c>
      <c r="IT54" s="18">
        <f t="shared" si="56"/>
        <v>-122.012</v>
      </c>
      <c r="IU54" s="18">
        <f t="shared" si="56"/>
        <v>-121.32999999999998</v>
      </c>
      <c r="IV54" s="18">
        <f t="shared" si="56"/>
        <v>-121.4</v>
      </c>
      <c r="IW54" s="18">
        <f t="shared" si="56"/>
        <v>-119.93899999999999</v>
      </c>
      <c r="IX54" s="18">
        <f t="shared" si="56"/>
        <v>-120.41300000000001</v>
      </c>
      <c r="IY54" s="18">
        <f t="shared" si="56"/>
        <v>-126.94999999999999</v>
      </c>
      <c r="IZ54" s="18">
        <f t="shared" si="56"/>
        <v>-133.37699999999998</v>
      </c>
      <c r="JA54" s="18">
        <f t="shared" si="56"/>
        <v>-135.58900000000003</v>
      </c>
      <c r="JB54" s="18">
        <f t="shared" ref="JB54:LM54" si="57">JB$32-JB37</f>
        <v>-133.71700000000001</v>
      </c>
      <c r="JC54" s="18">
        <f t="shared" si="57"/>
        <v>-138.37699999999998</v>
      </c>
      <c r="JD54" s="18">
        <f t="shared" si="57"/>
        <v>-140.49299999999999</v>
      </c>
      <c r="JE54" s="18">
        <f t="shared" si="57"/>
        <v>-140.46999999999997</v>
      </c>
      <c r="JF54" s="18">
        <f t="shared" si="57"/>
        <v>-143.233</v>
      </c>
      <c r="JG54" s="18">
        <f t="shared" si="57"/>
        <v>-149.904</v>
      </c>
      <c r="JH54" s="18">
        <f t="shared" si="57"/>
        <v>-150.52600000000001</v>
      </c>
      <c r="JI54" s="18">
        <f t="shared" si="57"/>
        <v>-149.67300000000003</v>
      </c>
      <c r="JJ54" s="18">
        <f t="shared" si="57"/>
        <v>-154.17399999999998</v>
      </c>
      <c r="JK54" s="18">
        <f t="shared" si="57"/>
        <v>-152.71999999999997</v>
      </c>
      <c r="JL54" s="18">
        <f t="shared" si="57"/>
        <v>-149.43899999999999</v>
      </c>
      <c r="JM54" s="18">
        <f t="shared" si="57"/>
        <v>-150.19199999999998</v>
      </c>
      <c r="JN54" s="18">
        <f t="shared" si="57"/>
        <v>-156.80900000000003</v>
      </c>
      <c r="JO54" s="18">
        <f t="shared" si="57"/>
        <v>-162.261</v>
      </c>
      <c r="JP54" s="18">
        <f t="shared" si="57"/>
        <v>-164.19399999999999</v>
      </c>
      <c r="JQ54" s="18">
        <f t="shared" si="57"/>
        <v>-160.399</v>
      </c>
      <c r="JR54" s="18">
        <f t="shared" si="57"/>
        <v>-162.64500000000001</v>
      </c>
      <c r="JS54" s="18">
        <f t="shared" si="57"/>
        <v>-168.399</v>
      </c>
      <c r="JT54" s="18">
        <f t="shared" si="57"/>
        <v>-171.11199999999999</v>
      </c>
      <c r="JU54" s="18">
        <f t="shared" si="57"/>
        <v>-179.46900000000002</v>
      </c>
      <c r="JV54" s="18">
        <f t="shared" si="57"/>
        <v>-175.578</v>
      </c>
      <c r="JW54" s="18">
        <f t="shared" si="57"/>
        <v>-176.483</v>
      </c>
      <c r="JX54" s="18">
        <f t="shared" si="57"/>
        <v>-175.55800000000002</v>
      </c>
      <c r="JY54" s="18">
        <f t="shared" si="57"/>
        <v>-174.63299999999998</v>
      </c>
      <c r="JZ54" s="18">
        <f t="shared" si="57"/>
        <v>-176.214</v>
      </c>
      <c r="KA54" s="18">
        <f t="shared" si="57"/>
        <v>-175.14400000000001</v>
      </c>
      <c r="KB54" s="18">
        <f t="shared" si="57"/>
        <v>-176.93200000000002</v>
      </c>
      <c r="KC54" s="18">
        <f t="shared" si="57"/>
        <v>-170.28100000000001</v>
      </c>
      <c r="KD54" s="18">
        <f t="shared" si="57"/>
        <v>-167.75599999999997</v>
      </c>
      <c r="KE54" s="18">
        <f t="shared" si="57"/>
        <v>-172.38100000000003</v>
      </c>
      <c r="KF54" s="18">
        <f t="shared" si="57"/>
        <v>-166.23099999999999</v>
      </c>
      <c r="KG54" s="18">
        <f t="shared" si="57"/>
        <v>-164.24900000000002</v>
      </c>
      <c r="KH54" s="18">
        <f t="shared" si="57"/>
        <v>-158.58299999999997</v>
      </c>
      <c r="KI54" s="18">
        <f t="shared" si="57"/>
        <v>-148.67199999999997</v>
      </c>
      <c r="KJ54" s="18">
        <f t="shared" si="57"/>
        <v>-146.35599999999999</v>
      </c>
      <c r="KK54" s="18">
        <f t="shared" si="57"/>
        <v>-145.22300000000001</v>
      </c>
      <c r="KL54" s="18">
        <f t="shared" si="57"/>
        <v>-145.995</v>
      </c>
      <c r="KM54" s="18">
        <f t="shared" si="57"/>
        <v>-144.54500000000002</v>
      </c>
      <c r="KN54" s="18">
        <f t="shared" si="57"/>
        <v>-144.01</v>
      </c>
      <c r="KO54" s="18">
        <f t="shared" si="57"/>
        <v>-141.76299999999998</v>
      </c>
      <c r="KP54" s="18">
        <f t="shared" si="57"/>
        <v>-141.78800000000001</v>
      </c>
      <c r="KQ54" s="18">
        <f t="shared" si="57"/>
        <v>-140.67200000000003</v>
      </c>
      <c r="KR54" s="18">
        <f t="shared" si="57"/>
        <v>-143.25099999999998</v>
      </c>
      <c r="KS54" s="18">
        <f t="shared" si="57"/>
        <v>-156.49499999999998</v>
      </c>
      <c r="KT54" s="18">
        <f t="shared" si="57"/>
        <v>-159.214</v>
      </c>
      <c r="KU54" s="18">
        <f t="shared" si="57"/>
        <v>-156.53700000000001</v>
      </c>
      <c r="KV54" s="18">
        <f t="shared" si="57"/>
        <v>-158.41799999999998</v>
      </c>
      <c r="KW54" s="18">
        <f t="shared" si="57"/>
        <v>-159.16999999999999</v>
      </c>
      <c r="KX54" s="18">
        <f t="shared" si="57"/>
        <v>-162.57700000000003</v>
      </c>
      <c r="KY54" s="18">
        <f t="shared" si="57"/>
        <v>-162.04100000000003</v>
      </c>
      <c r="KZ54" s="18">
        <f t="shared" si="57"/>
        <v>-169.13</v>
      </c>
      <c r="LA54" s="18">
        <f t="shared" si="57"/>
        <v>-169.11700000000002</v>
      </c>
      <c r="LB54" s="18">
        <f t="shared" si="57"/>
        <v>-166.60400000000001</v>
      </c>
      <c r="LC54" s="18">
        <f t="shared" si="57"/>
        <v>-165.55000000000004</v>
      </c>
      <c r="LD54" s="18">
        <f t="shared" si="57"/>
        <v>-167.59300000000002</v>
      </c>
      <c r="LE54" s="18">
        <f t="shared" si="57"/>
        <v>-169.76600000000002</v>
      </c>
      <c r="LF54" s="18">
        <f t="shared" si="57"/>
        <v>-168.00299999999999</v>
      </c>
      <c r="LG54" s="18">
        <f t="shared" si="57"/>
        <v>-162.15900000000002</v>
      </c>
      <c r="LH54" s="18">
        <f t="shared" si="57"/>
        <v>-167.27599999999998</v>
      </c>
      <c r="LI54" s="18">
        <f t="shared" si="57"/>
        <v>-164.113</v>
      </c>
      <c r="LJ54" s="18">
        <f t="shared" si="57"/>
        <v>-166.233</v>
      </c>
      <c r="LK54" s="18">
        <f t="shared" si="57"/>
        <v>-165.76499999999999</v>
      </c>
      <c r="LL54" s="18">
        <f t="shared" si="57"/>
        <v>-169.32399999999998</v>
      </c>
      <c r="LM54" s="18">
        <f t="shared" si="57"/>
        <v>-171.13200000000003</v>
      </c>
      <c r="LN54" s="18">
        <f t="shared" ref="LN54:NY54" si="58">LN$32-LN37</f>
        <v>-174.42299999999997</v>
      </c>
      <c r="LO54" s="18">
        <f t="shared" si="58"/>
        <v>-178.84200000000001</v>
      </c>
      <c r="LP54" s="18">
        <f t="shared" si="58"/>
        <v>-180.43300000000002</v>
      </c>
      <c r="LQ54" s="18">
        <f t="shared" si="58"/>
        <v>-173.96899999999999</v>
      </c>
      <c r="LR54" s="18">
        <f t="shared" si="58"/>
        <v>-174.60799999999998</v>
      </c>
      <c r="LS54" s="18">
        <f t="shared" si="58"/>
        <v>-171.53800000000001</v>
      </c>
      <c r="LT54" s="18">
        <f t="shared" si="58"/>
        <v>-167.17099999999999</v>
      </c>
      <c r="LU54" s="18">
        <f t="shared" si="58"/>
        <v>-160.471</v>
      </c>
      <c r="LV54" s="18">
        <f t="shared" si="58"/>
        <v>-160.94800000000004</v>
      </c>
      <c r="LW54" s="18">
        <f t="shared" si="58"/>
        <v>-162.01799999999997</v>
      </c>
      <c r="LX54" s="18">
        <f t="shared" si="58"/>
        <v>-156.483</v>
      </c>
      <c r="LY54" s="18">
        <f t="shared" si="58"/>
        <v>-155.69600000000003</v>
      </c>
      <c r="LZ54" s="18">
        <f t="shared" si="58"/>
        <v>-152.529</v>
      </c>
      <c r="MA54" s="18">
        <f t="shared" si="58"/>
        <v>-149.37299999999999</v>
      </c>
      <c r="MB54" s="18">
        <f t="shared" si="58"/>
        <v>-146.88400000000001</v>
      </c>
      <c r="MC54" s="18">
        <f t="shared" si="58"/>
        <v>-151.90100000000001</v>
      </c>
      <c r="MD54" s="18">
        <f t="shared" si="58"/>
        <v>-158.76999999999998</v>
      </c>
      <c r="ME54" s="18">
        <f t="shared" si="58"/>
        <v>-157.00199999999995</v>
      </c>
      <c r="MF54" s="18">
        <f t="shared" si="58"/>
        <v>-153.22400000000005</v>
      </c>
      <c r="MG54" s="18">
        <f t="shared" si="58"/>
        <v>-156.36700000000002</v>
      </c>
      <c r="MH54" s="18">
        <f t="shared" si="58"/>
        <v>-154.70400000000001</v>
      </c>
      <c r="MI54" s="18">
        <f t="shared" si="58"/>
        <v>-154.173</v>
      </c>
      <c r="MJ54" s="18">
        <f t="shared" si="58"/>
        <v>-171.78399999999999</v>
      </c>
      <c r="MK54" s="18">
        <f t="shared" si="58"/>
        <v>-174.63499999999999</v>
      </c>
      <c r="ML54" s="18">
        <f t="shared" si="58"/>
        <v>-176.84200000000001</v>
      </c>
      <c r="MM54" s="18">
        <f t="shared" si="58"/>
        <v>-179.27</v>
      </c>
      <c r="MN54" s="18">
        <f t="shared" si="58"/>
        <v>-173.17400000000004</v>
      </c>
      <c r="MO54" s="18">
        <f t="shared" si="58"/>
        <v>-164.57600000000002</v>
      </c>
      <c r="MP54" s="18">
        <f t="shared" si="58"/>
        <v>-162.363</v>
      </c>
      <c r="MQ54" s="18">
        <f t="shared" si="58"/>
        <v>-163.61099999999999</v>
      </c>
      <c r="MR54" s="18">
        <f t="shared" si="58"/>
        <v>-166.21799999999996</v>
      </c>
      <c r="MS54" s="18">
        <f t="shared" si="58"/>
        <v>-163.55899999999997</v>
      </c>
      <c r="MT54" s="18">
        <f t="shared" si="58"/>
        <v>-160.62</v>
      </c>
      <c r="MU54" s="18">
        <f t="shared" si="58"/>
        <v>-160.74599999999998</v>
      </c>
      <c r="MV54" s="18">
        <f t="shared" si="58"/>
        <v>-158.39800000000002</v>
      </c>
      <c r="MW54" s="18">
        <f t="shared" si="58"/>
        <v>-155.91999999999996</v>
      </c>
      <c r="MX54" s="18">
        <f t="shared" si="58"/>
        <v>-160.822</v>
      </c>
      <c r="MY54" s="18">
        <f t="shared" si="58"/>
        <v>-160.06399999999996</v>
      </c>
      <c r="MZ54" s="18">
        <f t="shared" si="58"/>
        <v>-160.76600000000002</v>
      </c>
      <c r="NA54" s="18">
        <f t="shared" si="58"/>
        <v>-163.90199999999999</v>
      </c>
      <c r="NB54" s="18">
        <f t="shared" si="58"/>
        <v>-164.09399999999999</v>
      </c>
      <c r="NC54" s="18">
        <f t="shared" si="58"/>
        <v>-163.69800000000004</v>
      </c>
      <c r="ND54" s="18">
        <f t="shared" si="58"/>
        <v>-157.89699999999999</v>
      </c>
      <c r="NE54" s="18">
        <f t="shared" si="58"/>
        <v>-154.39099999999996</v>
      </c>
      <c r="NF54" s="18">
        <f t="shared" si="58"/>
        <v>-153.81099999999998</v>
      </c>
      <c r="NG54" s="18">
        <f t="shared" si="58"/>
        <v>-150.21599999999995</v>
      </c>
      <c r="NH54" s="18">
        <f t="shared" si="58"/>
        <v>-155.01400000000001</v>
      </c>
      <c r="NI54" s="18">
        <f t="shared" si="58"/>
        <v>-154.89699999999999</v>
      </c>
      <c r="NJ54" s="18">
        <f t="shared" si="58"/>
        <v>-158.233</v>
      </c>
      <c r="NK54" s="18">
        <f t="shared" si="58"/>
        <v>-158.45400000000001</v>
      </c>
      <c r="NL54" s="18">
        <f t="shared" si="58"/>
        <v>-156.73900000000003</v>
      </c>
      <c r="NM54" s="18">
        <f t="shared" si="58"/>
        <v>-155.07600000000002</v>
      </c>
      <c r="NN54" s="18">
        <f t="shared" si="58"/>
        <v>-155.61500000000001</v>
      </c>
      <c r="NO54" s="18">
        <f t="shared" si="58"/>
        <v>-151.52699999999999</v>
      </c>
      <c r="NP54" s="18">
        <f t="shared" si="58"/>
        <v>-140.46199999999999</v>
      </c>
      <c r="NQ54" s="18">
        <f t="shared" si="58"/>
        <v>-141.334</v>
      </c>
      <c r="NR54" s="18">
        <f t="shared" si="58"/>
        <v>-140.09299999999996</v>
      </c>
      <c r="NS54" s="18">
        <f t="shared" si="58"/>
        <v>-137.74</v>
      </c>
      <c r="NT54" s="18">
        <f t="shared" si="58"/>
        <v>-137.46999999999997</v>
      </c>
      <c r="NU54" s="18">
        <f t="shared" si="58"/>
        <v>-137.553</v>
      </c>
      <c r="NV54" s="18">
        <f t="shared" si="58"/>
        <v>-137.464</v>
      </c>
      <c r="NW54" s="18">
        <f t="shared" si="58"/>
        <v>-134.63200000000001</v>
      </c>
      <c r="NX54" s="18">
        <f t="shared" si="58"/>
        <v>-128.88900000000001</v>
      </c>
      <c r="NY54" s="18">
        <f t="shared" si="58"/>
        <v>-122.71899999999999</v>
      </c>
      <c r="NZ54" s="18">
        <f t="shared" ref="NZ54:QK54" si="59">NZ$32-NZ37</f>
        <v>-125.34799999999996</v>
      </c>
      <c r="OA54" s="18">
        <f t="shared" si="59"/>
        <v>-133.22899999999998</v>
      </c>
      <c r="OB54" s="18">
        <f t="shared" si="59"/>
        <v>-132.20699999999999</v>
      </c>
      <c r="OC54" s="18">
        <f t="shared" si="59"/>
        <v>-132.577</v>
      </c>
      <c r="OD54" s="18">
        <f t="shared" si="59"/>
        <v>-132.137</v>
      </c>
      <c r="OE54" s="18">
        <f t="shared" si="59"/>
        <v>-131.66299999999995</v>
      </c>
      <c r="OF54" s="18">
        <f t="shared" si="59"/>
        <v>-134.16899999999998</v>
      </c>
      <c r="OG54" s="18">
        <f t="shared" si="59"/>
        <v>-133.68700000000001</v>
      </c>
      <c r="OH54" s="18">
        <f t="shared" si="59"/>
        <v>-131.20599999999996</v>
      </c>
      <c r="OI54" s="18">
        <f t="shared" si="59"/>
        <v>-130.32</v>
      </c>
      <c r="OJ54" s="18">
        <f t="shared" si="59"/>
        <v>-129.94900000000001</v>
      </c>
      <c r="OK54" s="18">
        <f t="shared" si="59"/>
        <v>-128.46999999999997</v>
      </c>
      <c r="OL54" s="18">
        <f t="shared" si="59"/>
        <v>-126.553</v>
      </c>
      <c r="OM54" s="18">
        <f t="shared" si="59"/>
        <v>-122.541</v>
      </c>
      <c r="ON54" s="18">
        <f t="shared" si="59"/>
        <v>-118.79300000000001</v>
      </c>
      <c r="OO54" s="18">
        <f t="shared" si="59"/>
        <v>-116.012</v>
      </c>
      <c r="OP54" s="18">
        <f t="shared" si="59"/>
        <v>-116.33800000000002</v>
      </c>
      <c r="OQ54" s="18">
        <f t="shared" si="59"/>
        <v>-113.77299999999997</v>
      </c>
      <c r="OR54" s="18">
        <f t="shared" si="59"/>
        <v>-114.28100000000001</v>
      </c>
      <c r="OS54" s="18">
        <f t="shared" si="59"/>
        <v>-118.56200000000001</v>
      </c>
      <c r="OT54" s="18">
        <f t="shared" si="59"/>
        <v>-118.173</v>
      </c>
      <c r="OU54" s="18">
        <f t="shared" si="59"/>
        <v>-106.28899999999999</v>
      </c>
      <c r="OV54" s="18">
        <f t="shared" si="59"/>
        <v>-118.28999999999996</v>
      </c>
      <c r="OW54" s="18">
        <f t="shared" si="59"/>
        <v>-123.86099999999999</v>
      </c>
      <c r="OX54" s="18">
        <f t="shared" si="59"/>
        <v>-124.03400000000005</v>
      </c>
      <c r="OY54" s="18">
        <f t="shared" si="59"/>
        <v>-128.39700000000005</v>
      </c>
      <c r="OZ54" s="18">
        <f t="shared" si="59"/>
        <v>-118.10399999999998</v>
      </c>
      <c r="PA54" s="18">
        <f t="shared" si="59"/>
        <v>-109.185</v>
      </c>
      <c r="PB54" s="18">
        <f t="shared" si="59"/>
        <v>-109.48500000000001</v>
      </c>
      <c r="PC54" s="18">
        <f t="shared" si="59"/>
        <v>-100.23399999999998</v>
      </c>
      <c r="PD54" s="18">
        <f t="shared" si="59"/>
        <v>-108.17899999999997</v>
      </c>
      <c r="PE54" s="18">
        <f t="shared" si="59"/>
        <v>-109.62</v>
      </c>
      <c r="PF54" s="18">
        <f t="shared" si="59"/>
        <v>-114.41899999999998</v>
      </c>
      <c r="PG54" s="18">
        <f t="shared" si="59"/>
        <v>-115.61999999999995</v>
      </c>
      <c r="PH54" s="18">
        <f t="shared" si="59"/>
        <v>-121.70499999999998</v>
      </c>
      <c r="PI54" s="18">
        <f t="shared" si="59"/>
        <v>-120.50200000000001</v>
      </c>
      <c r="PJ54" s="18">
        <f t="shared" si="59"/>
        <v>-124.32999999999998</v>
      </c>
      <c r="PK54" s="18">
        <f t="shared" si="59"/>
        <v>-129.70699999999999</v>
      </c>
      <c r="PL54" s="18">
        <f t="shared" si="59"/>
        <v>-130.84799999999996</v>
      </c>
      <c r="PM54" s="18">
        <f t="shared" si="59"/>
        <v>-122.77199999999999</v>
      </c>
      <c r="PN54" s="18">
        <f t="shared" si="59"/>
        <v>-122.16200000000003</v>
      </c>
      <c r="PO54" s="18">
        <f t="shared" si="59"/>
        <v>-117.85199999999998</v>
      </c>
      <c r="PP54" s="18">
        <f t="shared" si="59"/>
        <v>-124.416</v>
      </c>
      <c r="PQ54" s="18">
        <f t="shared" si="59"/>
        <v>-121.43900000000002</v>
      </c>
      <c r="PR54" s="18">
        <f t="shared" si="59"/>
        <v>-120.661</v>
      </c>
      <c r="PS54" s="18">
        <f t="shared" si="59"/>
        <v>-120.39600000000002</v>
      </c>
      <c r="PT54" s="18">
        <f t="shared" si="59"/>
        <v>-122.27199999999999</v>
      </c>
      <c r="PU54" s="18">
        <f t="shared" si="59"/>
        <v>-124.45100000000002</v>
      </c>
      <c r="PV54" s="18">
        <f t="shared" si="59"/>
        <v>-123.02499999999998</v>
      </c>
      <c r="PW54" s="18">
        <f t="shared" si="59"/>
        <v>-122.59399999999999</v>
      </c>
      <c r="PX54" s="18">
        <f t="shared" si="59"/>
        <v>-121.70100000000002</v>
      </c>
      <c r="PY54" s="18">
        <f t="shared" si="59"/>
        <v>-118.54399999999998</v>
      </c>
      <c r="PZ54" s="18">
        <f t="shared" si="59"/>
        <v>-120.68600000000004</v>
      </c>
      <c r="QA54" s="18">
        <f t="shared" si="59"/>
        <v>-122.233</v>
      </c>
      <c r="QB54" s="18">
        <f t="shared" si="59"/>
        <v>-117.65300000000002</v>
      </c>
      <c r="QC54" s="18">
        <f t="shared" si="59"/>
        <v>-116.93900000000002</v>
      </c>
      <c r="QD54" s="18">
        <f t="shared" si="59"/>
        <v>-115.036</v>
      </c>
      <c r="QE54" s="18">
        <f t="shared" si="59"/>
        <v>-118.15600000000001</v>
      </c>
      <c r="QF54" s="18">
        <f t="shared" si="59"/>
        <v>-122.77600000000001</v>
      </c>
      <c r="QG54" s="18">
        <f t="shared" si="59"/>
        <v>-122.72899999999998</v>
      </c>
      <c r="QH54" s="18">
        <f t="shared" si="59"/>
        <v>-124.28300000000002</v>
      </c>
      <c r="QI54" s="18">
        <f t="shared" si="59"/>
        <v>-124.20799999999997</v>
      </c>
      <c r="QJ54" s="18">
        <f t="shared" si="59"/>
        <v>-125.76100000000002</v>
      </c>
      <c r="QK54" s="18">
        <f t="shared" si="59"/>
        <v>-118.28500000000003</v>
      </c>
      <c r="QL54" s="18">
        <f t="shared" ref="QL54:SQ54" si="60">QL$32-QL37</f>
        <v>-116.80099999999999</v>
      </c>
      <c r="QM54" s="18">
        <f t="shared" si="60"/>
        <v>-114.28999999999996</v>
      </c>
      <c r="QN54" s="18">
        <f t="shared" si="60"/>
        <v>-117.12</v>
      </c>
      <c r="QO54" s="18">
        <f t="shared" si="60"/>
        <v>-117.87100000000004</v>
      </c>
      <c r="QP54" s="18">
        <f t="shared" si="60"/>
        <v>-118.42099999999999</v>
      </c>
      <c r="QQ54" s="18">
        <f t="shared" si="60"/>
        <v>-111.32999999999998</v>
      </c>
      <c r="QR54" s="18">
        <f t="shared" si="60"/>
        <v>-111.82900000000001</v>
      </c>
      <c r="QS54" s="18">
        <f t="shared" si="60"/>
        <v>-110.55900000000003</v>
      </c>
      <c r="QT54" s="18">
        <f t="shared" si="60"/>
        <v>-107.91500000000002</v>
      </c>
      <c r="QU54" s="18">
        <f t="shared" si="60"/>
        <v>-105.92200000000003</v>
      </c>
      <c r="QV54" s="18">
        <f t="shared" si="60"/>
        <v>-106.56599999999997</v>
      </c>
      <c r="QW54" s="18">
        <f t="shared" si="60"/>
        <v>-106.44799999999998</v>
      </c>
      <c r="QX54" s="18">
        <f t="shared" si="60"/>
        <v>-104.16500000000002</v>
      </c>
      <c r="QY54" s="18">
        <f t="shared" si="60"/>
        <v>-109.55399999999997</v>
      </c>
      <c r="QZ54" s="18">
        <f t="shared" si="60"/>
        <v>-110.99799999999999</v>
      </c>
      <c r="RA54" s="18">
        <f t="shared" si="60"/>
        <v>-106.84999999999997</v>
      </c>
      <c r="RB54" s="18">
        <f t="shared" si="60"/>
        <v>-106.214</v>
      </c>
      <c r="RC54" s="18">
        <f t="shared" si="60"/>
        <v>-110.33399999999995</v>
      </c>
      <c r="RD54" s="18">
        <f t="shared" si="60"/>
        <v>-111.11599999999999</v>
      </c>
      <c r="RE54" s="18">
        <f t="shared" si="60"/>
        <v>-112.68699999999995</v>
      </c>
      <c r="RF54" s="18">
        <f t="shared" si="60"/>
        <v>-112.923</v>
      </c>
      <c r="RG54" s="18">
        <f t="shared" si="60"/>
        <v>-114.875</v>
      </c>
      <c r="RH54" s="18">
        <f t="shared" si="60"/>
        <v>-115.95499999999998</v>
      </c>
      <c r="RI54" s="18">
        <f t="shared" si="60"/>
        <v>-119.70600000000002</v>
      </c>
      <c r="RJ54" s="18">
        <f t="shared" si="60"/>
        <v>-118.73000000000002</v>
      </c>
      <c r="RK54" s="18">
        <f t="shared" si="60"/>
        <v>-119.12300000000005</v>
      </c>
      <c r="RL54" s="18">
        <f t="shared" si="60"/>
        <v>-115.40899999999999</v>
      </c>
      <c r="RM54" s="18">
        <f t="shared" si="60"/>
        <v>-119.108</v>
      </c>
      <c r="RN54" s="18">
        <f t="shared" si="60"/>
        <v>-119.92000000000002</v>
      </c>
      <c r="RO54" s="18">
        <f t="shared" si="60"/>
        <v>-120.13900000000001</v>
      </c>
      <c r="RP54" s="18">
        <f t="shared" si="60"/>
        <v>-120.10499999999996</v>
      </c>
      <c r="RQ54" s="18">
        <f t="shared" si="60"/>
        <v>-114.97900000000004</v>
      </c>
      <c r="RR54" s="18">
        <f t="shared" si="60"/>
        <v>-116.80600000000004</v>
      </c>
      <c r="RS54" s="18">
        <f t="shared" si="60"/>
        <v>-115.536</v>
      </c>
      <c r="RT54" s="18">
        <f t="shared" si="60"/>
        <v>-120.262</v>
      </c>
      <c r="RU54" s="18">
        <f t="shared" si="60"/>
        <v>-122.24199999999996</v>
      </c>
      <c r="RV54" s="18">
        <f t="shared" si="60"/>
        <v>-121.17200000000003</v>
      </c>
      <c r="RW54" s="18">
        <f t="shared" si="60"/>
        <v>-120.78299999999996</v>
      </c>
      <c r="RX54" s="18">
        <f t="shared" si="60"/>
        <v>-124.49400000000003</v>
      </c>
      <c r="RY54" s="18">
        <f t="shared" si="60"/>
        <v>-125.84800000000001</v>
      </c>
      <c r="RZ54" s="18">
        <f t="shared" si="60"/>
        <v>-125.358</v>
      </c>
      <c r="SA54" s="18">
        <f t="shared" si="60"/>
        <v>-122.73400000000004</v>
      </c>
      <c r="SB54" s="18">
        <f t="shared" si="60"/>
        <v>-120.733</v>
      </c>
      <c r="SC54" s="18">
        <f t="shared" si="60"/>
        <v>-119.14299999999997</v>
      </c>
      <c r="SD54" s="18">
        <f t="shared" si="60"/>
        <v>-119.04699999999997</v>
      </c>
      <c r="SE54" s="18">
        <f t="shared" si="60"/>
        <v>-116.55600000000004</v>
      </c>
      <c r="SF54" s="18">
        <f t="shared" si="60"/>
        <v>-115.959</v>
      </c>
      <c r="SG54" s="18">
        <f t="shared" si="60"/>
        <v>-118.10699999999997</v>
      </c>
      <c r="SH54" s="18">
        <f t="shared" si="60"/>
        <v>-115.18399999999997</v>
      </c>
      <c r="SI54" s="18">
        <f t="shared" si="60"/>
        <v>-104.83199999999999</v>
      </c>
      <c r="SJ54" s="18">
        <f t="shared" si="60"/>
        <v>-101.733</v>
      </c>
      <c r="SK54" s="18">
        <f t="shared" si="60"/>
        <v>-97.771999999999991</v>
      </c>
      <c r="SL54" s="18">
        <f t="shared" si="60"/>
        <v>-94.413000000000011</v>
      </c>
      <c r="SM54" s="18">
        <f t="shared" si="60"/>
        <v>-96.424999999999955</v>
      </c>
      <c r="SN54" s="18">
        <f t="shared" si="60"/>
        <v>-95.889999999999986</v>
      </c>
      <c r="SO54" s="18">
        <f t="shared" si="60"/>
        <v>-94.311000000000035</v>
      </c>
      <c r="SP54" s="18">
        <f t="shared" si="60"/>
        <v>-92.026999999999987</v>
      </c>
      <c r="SQ54" s="18">
        <f t="shared" si="60"/>
        <v>-91.802000000000021</v>
      </c>
    </row>
    <row r="55" spans="1:511" x14ac:dyDescent="0.25">
      <c r="A55" s="5">
        <f t="shared" si="27"/>
        <v>7</v>
      </c>
      <c r="B55" s="1" t="str">
        <f t="shared" ca="1" si="10"/>
        <v>TELEFO 2.502 PERP nc-27</v>
      </c>
      <c r="C55" s="1" t="str">
        <f t="shared" ca="1" si="28"/>
        <v>TELEFO 3 3/4 PERP nc-22-TELEFO 2.502 PERP nc-27</v>
      </c>
      <c r="F55" s="18">
        <f t="shared" ref="F55:BQ55" ca="1" si="61">F$32-F38</f>
        <v>-11.48599999999999</v>
      </c>
      <c r="G55" s="18">
        <f t="shared" si="61"/>
        <v>-14.524000000000001</v>
      </c>
      <c r="H55" s="18">
        <f t="shared" si="61"/>
        <v>-7.2899999999999636</v>
      </c>
      <c r="I55" s="18">
        <f t="shared" si="61"/>
        <v>-4.2110000000000127</v>
      </c>
      <c r="J55" s="18">
        <f t="shared" si="61"/>
        <v>1.9259999999999877</v>
      </c>
      <c r="K55" s="18">
        <f t="shared" si="61"/>
        <v>10.092000000000041</v>
      </c>
      <c r="L55" s="18">
        <f t="shared" si="61"/>
        <v>17.36099999999999</v>
      </c>
      <c r="M55" s="18">
        <f t="shared" si="61"/>
        <v>19.257000000000005</v>
      </c>
      <c r="N55" s="18">
        <f t="shared" si="61"/>
        <v>19.983000000000004</v>
      </c>
      <c r="O55" s="18">
        <f t="shared" si="61"/>
        <v>17.37299999999999</v>
      </c>
      <c r="P55" s="18">
        <f t="shared" si="61"/>
        <v>18.333000000000027</v>
      </c>
      <c r="Q55" s="18">
        <f t="shared" si="61"/>
        <v>23.683999999999969</v>
      </c>
      <c r="R55" s="18">
        <f t="shared" si="61"/>
        <v>27.187999999999988</v>
      </c>
      <c r="S55" s="18">
        <f t="shared" si="61"/>
        <v>30.629999999999995</v>
      </c>
      <c r="T55" s="18">
        <f t="shared" si="61"/>
        <v>23.052999999999997</v>
      </c>
      <c r="U55" s="18">
        <f t="shared" si="61"/>
        <v>20.396000000000015</v>
      </c>
      <c r="V55" s="18">
        <f t="shared" si="61"/>
        <v>38.625</v>
      </c>
      <c r="W55" s="18">
        <f t="shared" si="61"/>
        <v>32.144000000000005</v>
      </c>
      <c r="X55" s="18">
        <f t="shared" si="61"/>
        <v>38.100999999999999</v>
      </c>
      <c r="Y55" s="18">
        <f t="shared" si="61"/>
        <v>21.165999999999997</v>
      </c>
      <c r="Z55" s="18">
        <f t="shared" si="61"/>
        <v>2.1410000000000196</v>
      </c>
      <c r="AA55" s="18">
        <f t="shared" si="61"/>
        <v>-18.658000000000015</v>
      </c>
      <c r="AB55" s="18">
        <f t="shared" si="61"/>
        <v>-8.6850000000000023</v>
      </c>
      <c r="AC55" s="18">
        <f t="shared" si="61"/>
        <v>-1.9300000000000068</v>
      </c>
      <c r="AD55" s="18">
        <f t="shared" si="61"/>
        <v>-3.492999999999995</v>
      </c>
      <c r="AE55" s="18">
        <f t="shared" si="61"/>
        <v>0.40600000000000591</v>
      </c>
      <c r="AF55" s="18">
        <f t="shared" si="61"/>
        <v>3.1509999999999536</v>
      </c>
      <c r="AG55" s="18">
        <f t="shared" si="61"/>
        <v>-3.1000000000005912E-2</v>
      </c>
      <c r="AH55" s="18">
        <f t="shared" si="61"/>
        <v>-13.710000000000036</v>
      </c>
      <c r="AI55" s="18">
        <f t="shared" si="61"/>
        <v>-11.958000000000027</v>
      </c>
      <c r="AJ55" s="18">
        <f t="shared" si="61"/>
        <v>-9.9230000000000018</v>
      </c>
      <c r="AK55" s="18">
        <f t="shared" si="61"/>
        <v>-40.745999999999981</v>
      </c>
      <c r="AL55" s="18">
        <f t="shared" si="61"/>
        <v>-1.4590000000000032</v>
      </c>
      <c r="AM55" s="18">
        <f t="shared" si="61"/>
        <v>-3.2900000000000205</v>
      </c>
      <c r="AN55" s="18">
        <f t="shared" si="61"/>
        <v>-3.3020000000000209</v>
      </c>
      <c r="AO55" s="18">
        <f t="shared" si="61"/>
        <v>-3.0509999999999877</v>
      </c>
      <c r="AP55" s="18">
        <f t="shared" si="61"/>
        <v>9.2869999999999777</v>
      </c>
      <c r="AQ55" s="18">
        <f t="shared" si="61"/>
        <v>11.954999999999984</v>
      </c>
      <c r="AR55" s="18">
        <f t="shared" si="61"/>
        <v>3.271000000000015</v>
      </c>
      <c r="AS55" s="18">
        <f t="shared" si="61"/>
        <v>1.7340000000000373</v>
      </c>
      <c r="AT55" s="18">
        <f t="shared" si="61"/>
        <v>-15.14100000000002</v>
      </c>
      <c r="AU55" s="18">
        <f t="shared" si="61"/>
        <v>-16.623000000000047</v>
      </c>
      <c r="AV55" s="18">
        <f t="shared" si="61"/>
        <v>-36.115999999999985</v>
      </c>
      <c r="AW55" s="18">
        <f t="shared" si="61"/>
        <v>-13.770000000000039</v>
      </c>
      <c r="AX55" s="18">
        <f t="shared" si="61"/>
        <v>24.303999999999974</v>
      </c>
      <c r="AY55" s="18">
        <f t="shared" si="61"/>
        <v>28.063000000000045</v>
      </c>
      <c r="AZ55" s="18">
        <f t="shared" si="61"/>
        <v>36.389999999999986</v>
      </c>
      <c r="BA55" s="18">
        <f t="shared" si="61"/>
        <v>4.3879999999999768</v>
      </c>
      <c r="BB55" s="18">
        <f t="shared" si="61"/>
        <v>5.5769999999999982</v>
      </c>
      <c r="BC55" s="18">
        <f t="shared" si="61"/>
        <v>-0.44399999999995998</v>
      </c>
      <c r="BD55" s="18">
        <f t="shared" si="61"/>
        <v>0.2610000000000241</v>
      </c>
      <c r="BE55" s="18">
        <f t="shared" si="61"/>
        <v>5.8300000000000409</v>
      </c>
      <c r="BF55" s="18">
        <f t="shared" si="61"/>
        <v>7.6789999999999736</v>
      </c>
      <c r="BG55" s="18">
        <f t="shared" si="61"/>
        <v>2.0960000000000036</v>
      </c>
      <c r="BH55" s="18">
        <f t="shared" si="61"/>
        <v>-4.375</v>
      </c>
      <c r="BI55" s="18">
        <f t="shared" si="61"/>
        <v>-21.65500000000003</v>
      </c>
      <c r="BJ55" s="18">
        <f t="shared" si="61"/>
        <v>-40.975999999999999</v>
      </c>
      <c r="BK55" s="18">
        <f t="shared" si="61"/>
        <v>-42.24799999999999</v>
      </c>
      <c r="BL55" s="18">
        <f t="shared" si="61"/>
        <v>-66.831999999999994</v>
      </c>
      <c r="BM55" s="18">
        <f t="shared" si="61"/>
        <v>-88.544999999999959</v>
      </c>
      <c r="BN55" s="18">
        <f t="shared" si="61"/>
        <v>-71.276999999999987</v>
      </c>
      <c r="BO55" s="18">
        <f t="shared" si="61"/>
        <v>-20.185999999999979</v>
      </c>
      <c r="BP55" s="18">
        <f t="shared" si="61"/>
        <v>-2.9749999999999659</v>
      </c>
      <c r="BQ55" s="18">
        <f t="shared" si="61"/>
        <v>15.439999999999998</v>
      </c>
      <c r="BR55" s="18">
        <f t="shared" ref="BR55:EC55" si="62">BR$32-BR38</f>
        <v>15.865999999999985</v>
      </c>
      <c r="BS55" s="18">
        <f t="shared" si="62"/>
        <v>13.263000000000034</v>
      </c>
      <c r="BT55" s="18">
        <f t="shared" si="62"/>
        <v>20.827999999999975</v>
      </c>
      <c r="BU55" s="18">
        <f t="shared" si="62"/>
        <v>22.227000000000032</v>
      </c>
      <c r="BV55" s="18">
        <f t="shared" si="62"/>
        <v>27.375</v>
      </c>
      <c r="BW55" s="18">
        <f t="shared" si="62"/>
        <v>24.979000000000042</v>
      </c>
      <c r="BX55" s="18">
        <f t="shared" si="62"/>
        <v>70.248000000000047</v>
      </c>
      <c r="BY55" s="18">
        <f t="shared" si="62"/>
        <v>83.394000000000005</v>
      </c>
      <c r="BZ55" s="18">
        <f t="shared" si="62"/>
        <v>118.952</v>
      </c>
      <c r="CA55" s="18">
        <f t="shared" si="62"/>
        <v>136.40300000000002</v>
      </c>
      <c r="CB55" s="18">
        <f t="shared" si="62"/>
        <v>128.72800000000007</v>
      </c>
      <c r="CC55" s="18">
        <f t="shared" si="62"/>
        <v>164.31899999999996</v>
      </c>
      <c r="CD55" s="18">
        <f t="shared" si="62"/>
        <v>166.28700000000003</v>
      </c>
      <c r="CE55" s="18">
        <f t="shared" si="62"/>
        <v>94.376999999999953</v>
      </c>
      <c r="CF55" s="18">
        <f t="shared" si="62"/>
        <v>31.573000000000036</v>
      </c>
      <c r="CG55" s="18">
        <f t="shared" si="62"/>
        <v>-9.9110000000000014</v>
      </c>
      <c r="CH55" s="18">
        <f t="shared" si="62"/>
        <v>-22.242000000000019</v>
      </c>
      <c r="CI55" s="18">
        <f t="shared" si="62"/>
        <v>-22.480999999999995</v>
      </c>
      <c r="CJ55" s="18">
        <f t="shared" si="62"/>
        <v>-28.656000000000006</v>
      </c>
      <c r="CK55" s="18">
        <f t="shared" si="62"/>
        <v>-26.500999999999976</v>
      </c>
      <c r="CL55" s="18">
        <f t="shared" si="62"/>
        <v>-60.108000000000004</v>
      </c>
      <c r="CM55" s="18">
        <f t="shared" si="62"/>
        <v>-70.903999999999968</v>
      </c>
      <c r="CN55" s="18">
        <f t="shared" si="62"/>
        <v>-74.180000000000007</v>
      </c>
      <c r="CO55" s="18">
        <f t="shared" si="62"/>
        <v>-76.924999999999983</v>
      </c>
      <c r="CP55" s="18">
        <f t="shared" si="62"/>
        <v>-78.545999999999992</v>
      </c>
      <c r="CQ55" s="18">
        <f t="shared" si="62"/>
        <v>-80.734999999999985</v>
      </c>
      <c r="CR55" s="18">
        <f t="shared" si="62"/>
        <v>-100.61399999999998</v>
      </c>
      <c r="CS55" s="18">
        <f t="shared" si="62"/>
        <v>-94.492999999999995</v>
      </c>
      <c r="CT55" s="18">
        <f t="shared" si="62"/>
        <v>-97.007999999999981</v>
      </c>
      <c r="CU55" s="18">
        <f t="shared" si="62"/>
        <v>-98.907999999999987</v>
      </c>
      <c r="CV55" s="18">
        <f t="shared" si="62"/>
        <v>-96.061999999999998</v>
      </c>
      <c r="CW55" s="18">
        <f t="shared" si="62"/>
        <v>-96.125</v>
      </c>
      <c r="CX55" s="18">
        <f t="shared" si="62"/>
        <v>-93.864000000000004</v>
      </c>
      <c r="CY55" s="18">
        <f t="shared" si="62"/>
        <v>-92.800000000000011</v>
      </c>
      <c r="CZ55" s="18">
        <f t="shared" si="62"/>
        <v>-90.634000000000015</v>
      </c>
      <c r="DA55" s="18">
        <f t="shared" si="62"/>
        <v>-88.957999999999998</v>
      </c>
      <c r="DB55" s="18">
        <f t="shared" si="62"/>
        <v>-89.002999999999986</v>
      </c>
      <c r="DC55" s="18">
        <f t="shared" si="62"/>
        <v>-89.204000000000008</v>
      </c>
      <c r="DD55" s="18">
        <f t="shared" si="62"/>
        <v>-92.290999999999997</v>
      </c>
      <c r="DE55" s="18">
        <f t="shared" si="62"/>
        <v>-96.271000000000015</v>
      </c>
      <c r="DF55" s="18">
        <f t="shared" si="62"/>
        <v>-98.164999999999992</v>
      </c>
      <c r="DG55" s="18">
        <f t="shared" si="62"/>
        <v>-97.271000000000015</v>
      </c>
      <c r="DH55" s="18">
        <f t="shared" si="62"/>
        <v>-96.844000000000023</v>
      </c>
      <c r="DI55" s="18">
        <f t="shared" si="62"/>
        <v>-101.68799999999999</v>
      </c>
      <c r="DJ55" s="18">
        <f t="shared" si="62"/>
        <v>-108.72</v>
      </c>
      <c r="DK55" s="18">
        <f t="shared" si="62"/>
        <v>-111.334</v>
      </c>
      <c r="DL55" s="18">
        <f t="shared" si="62"/>
        <v>-112.077</v>
      </c>
      <c r="DM55" s="18">
        <f t="shared" si="62"/>
        <v>-112.68299999999999</v>
      </c>
      <c r="DN55" s="18">
        <f t="shared" si="62"/>
        <v>143.36000000000001</v>
      </c>
      <c r="DO55" s="18">
        <f t="shared" si="62"/>
        <v>153.577</v>
      </c>
      <c r="DP55" s="18">
        <f t="shared" si="62"/>
        <v>144.19900000000001</v>
      </c>
      <c r="DQ55" s="18">
        <f t="shared" si="62"/>
        <v>140.47399999999999</v>
      </c>
      <c r="DR55" s="18">
        <f t="shared" si="62"/>
        <v>136.09899999999999</v>
      </c>
      <c r="DS55" s="18">
        <f t="shared" si="62"/>
        <v>136.255</v>
      </c>
      <c r="DT55" s="18">
        <f t="shared" si="62"/>
        <v>134.67599999999999</v>
      </c>
      <c r="DU55" s="18">
        <f t="shared" si="62"/>
        <v>140.101</v>
      </c>
      <c r="DV55" s="18">
        <f t="shared" si="62"/>
        <v>143.99600000000001</v>
      </c>
      <c r="DW55" s="18">
        <f t="shared" si="62"/>
        <v>146.12200000000001</v>
      </c>
      <c r="DX55" s="18">
        <f t="shared" si="62"/>
        <v>148.44200000000001</v>
      </c>
      <c r="DY55" s="18">
        <f t="shared" si="62"/>
        <v>145.447</v>
      </c>
      <c r="DZ55" s="18">
        <f t="shared" si="62"/>
        <v>146.751</v>
      </c>
      <c r="EA55" s="18">
        <f t="shared" si="62"/>
        <v>148.09</v>
      </c>
      <c r="EB55" s="18">
        <f t="shared" si="62"/>
        <v>153.767</v>
      </c>
      <c r="EC55" s="18">
        <f t="shared" si="62"/>
        <v>146.82400000000001</v>
      </c>
      <c r="ED55" s="18">
        <f t="shared" ref="ED55:GO55" si="63">ED$32-ED38</f>
        <v>146.392</v>
      </c>
      <c r="EE55" s="18">
        <f t="shared" si="63"/>
        <v>139.58000000000001</v>
      </c>
      <c r="EF55" s="18">
        <f t="shared" si="63"/>
        <v>138.03899999999999</v>
      </c>
      <c r="EG55" s="18">
        <f t="shared" si="63"/>
        <v>138.16</v>
      </c>
      <c r="EH55" s="18">
        <f t="shared" si="63"/>
        <v>138.822</v>
      </c>
      <c r="EI55" s="18">
        <f t="shared" si="63"/>
        <v>142.84200000000001</v>
      </c>
      <c r="EJ55" s="18">
        <f t="shared" si="63"/>
        <v>143.13</v>
      </c>
      <c r="EK55" s="18">
        <f t="shared" si="63"/>
        <v>143.26400000000001</v>
      </c>
      <c r="EL55" s="18">
        <f t="shared" si="63"/>
        <v>144.37200000000001</v>
      </c>
      <c r="EM55" s="18">
        <f t="shared" si="63"/>
        <v>143.392</v>
      </c>
      <c r="EN55" s="18">
        <f t="shared" si="63"/>
        <v>145.63999999999999</v>
      </c>
      <c r="EO55" s="18">
        <f t="shared" si="63"/>
        <v>147.685</v>
      </c>
      <c r="EP55" s="18">
        <f t="shared" si="63"/>
        <v>144.25200000000001</v>
      </c>
      <c r="EQ55" s="18">
        <f t="shared" si="63"/>
        <v>144.29300000000001</v>
      </c>
      <c r="ER55" s="18">
        <f t="shared" si="63"/>
        <v>147.53700000000001</v>
      </c>
      <c r="ES55" s="18">
        <f t="shared" si="63"/>
        <v>147.244</v>
      </c>
      <c r="ET55" s="18">
        <f t="shared" si="63"/>
        <v>142.53800000000001</v>
      </c>
      <c r="EU55" s="18">
        <f t="shared" si="63"/>
        <v>145.13499999999999</v>
      </c>
      <c r="EV55" s="18">
        <f t="shared" si="63"/>
        <v>150.69200000000001</v>
      </c>
      <c r="EW55" s="18">
        <f t="shared" si="63"/>
        <v>150.523</v>
      </c>
      <c r="EX55" s="18">
        <f t="shared" si="63"/>
        <v>159.10300000000001</v>
      </c>
      <c r="EY55" s="18">
        <f t="shared" si="63"/>
        <v>161.13800000000001</v>
      </c>
      <c r="EZ55" s="18">
        <f t="shared" si="63"/>
        <v>151.77500000000001</v>
      </c>
      <c r="FA55" s="18">
        <f t="shared" si="63"/>
        <v>148.44200000000001</v>
      </c>
      <c r="FB55" s="18">
        <f t="shared" si="63"/>
        <v>150.20099999999999</v>
      </c>
      <c r="FC55" s="18">
        <f t="shared" si="63"/>
        <v>155.24</v>
      </c>
      <c r="FD55" s="18">
        <f t="shared" si="63"/>
        <v>157.43199999999999</v>
      </c>
      <c r="FE55" s="18">
        <f t="shared" si="63"/>
        <v>160.41200000000001</v>
      </c>
      <c r="FF55" s="18">
        <f t="shared" si="63"/>
        <v>171.93700000000001</v>
      </c>
      <c r="FG55" s="18">
        <f t="shared" si="63"/>
        <v>175.874</v>
      </c>
      <c r="FH55" s="18">
        <f t="shared" si="63"/>
        <v>177.678</v>
      </c>
      <c r="FI55" s="18">
        <f t="shared" si="63"/>
        <v>172.101</v>
      </c>
      <c r="FJ55" s="18">
        <f t="shared" si="63"/>
        <v>171.386</v>
      </c>
      <c r="FK55" s="18">
        <f t="shared" si="63"/>
        <v>170.80500000000001</v>
      </c>
      <c r="FL55" s="18">
        <f t="shared" si="63"/>
        <v>172.42699999999999</v>
      </c>
      <c r="FM55" s="18">
        <f t="shared" si="63"/>
        <v>169.97399999999999</v>
      </c>
      <c r="FN55" s="18">
        <f t="shared" si="63"/>
        <v>165.51599999999999</v>
      </c>
      <c r="FO55" s="18">
        <f t="shared" si="63"/>
        <v>166.374</v>
      </c>
      <c r="FP55" s="18">
        <f t="shared" si="63"/>
        <v>160.89400000000001</v>
      </c>
      <c r="FQ55" s="18">
        <f t="shared" si="63"/>
        <v>154.44800000000001</v>
      </c>
      <c r="FR55" s="18">
        <f t="shared" si="63"/>
        <v>153.47800000000001</v>
      </c>
      <c r="FS55" s="18">
        <f t="shared" si="63"/>
        <v>152.35900000000001</v>
      </c>
      <c r="FT55" s="18">
        <f t="shared" si="63"/>
        <v>156.273</v>
      </c>
      <c r="FU55" s="18">
        <f t="shared" si="63"/>
        <v>163.23500000000001</v>
      </c>
      <c r="FV55" s="18">
        <f t="shared" si="63"/>
        <v>164.84200000000001</v>
      </c>
      <c r="FW55" s="18">
        <f t="shared" si="63"/>
        <v>177.387</v>
      </c>
      <c r="FX55" s="18">
        <f t="shared" si="63"/>
        <v>157.43600000000001</v>
      </c>
      <c r="FY55" s="18">
        <f t="shared" si="63"/>
        <v>151.09700000000001</v>
      </c>
      <c r="FZ55" s="18">
        <f t="shared" si="63"/>
        <v>151.41900000000001</v>
      </c>
      <c r="GA55" s="18">
        <f t="shared" si="63"/>
        <v>152.852</v>
      </c>
      <c r="GB55" s="18">
        <f t="shared" si="63"/>
        <v>156.17099999999999</v>
      </c>
      <c r="GC55" s="18">
        <f t="shared" si="63"/>
        <v>159.05000000000001</v>
      </c>
      <c r="GD55" s="18">
        <f t="shared" si="63"/>
        <v>160.59200000000001</v>
      </c>
      <c r="GE55" s="18">
        <f t="shared" si="63"/>
        <v>163.17599999999999</v>
      </c>
      <c r="GF55" s="18">
        <f t="shared" si="63"/>
        <v>164.81</v>
      </c>
      <c r="GG55" s="18">
        <f t="shared" si="63"/>
        <v>166.65100000000001</v>
      </c>
      <c r="GH55" s="18">
        <f t="shared" si="63"/>
        <v>171.029</v>
      </c>
      <c r="GI55" s="18">
        <f t="shared" si="63"/>
        <v>173.464</v>
      </c>
      <c r="GJ55" s="18">
        <f t="shared" si="63"/>
        <v>176.511</v>
      </c>
      <c r="GK55" s="18">
        <f t="shared" si="63"/>
        <v>184.89</v>
      </c>
      <c r="GL55" s="18">
        <f t="shared" si="63"/>
        <v>189.83600000000001</v>
      </c>
      <c r="GM55" s="18">
        <f t="shared" si="63"/>
        <v>190.09299999999999</v>
      </c>
      <c r="GN55" s="18">
        <f t="shared" si="63"/>
        <v>183.21299999999999</v>
      </c>
      <c r="GO55" s="18">
        <f t="shared" si="63"/>
        <v>184.233</v>
      </c>
      <c r="GP55" s="18">
        <f t="shared" ref="GP55:JA55" si="64">GP$32-GP38</f>
        <v>185.001</v>
      </c>
      <c r="GQ55" s="18">
        <f t="shared" si="64"/>
        <v>174.54900000000001</v>
      </c>
      <c r="GR55" s="18">
        <f t="shared" si="64"/>
        <v>162.21700000000001</v>
      </c>
      <c r="GS55" s="18">
        <f t="shared" si="64"/>
        <v>167.816</v>
      </c>
      <c r="GT55" s="18">
        <f t="shared" si="64"/>
        <v>168.90700000000001</v>
      </c>
      <c r="GU55" s="18">
        <f t="shared" si="64"/>
        <v>171.81899999999999</v>
      </c>
      <c r="GV55" s="18">
        <f t="shared" si="64"/>
        <v>174.84100000000001</v>
      </c>
      <c r="GW55" s="18">
        <f t="shared" si="64"/>
        <v>165.215</v>
      </c>
      <c r="GX55" s="18">
        <f t="shared" si="64"/>
        <v>164.30699999999999</v>
      </c>
      <c r="GY55" s="18">
        <f t="shared" si="64"/>
        <v>161.12100000000001</v>
      </c>
      <c r="GZ55" s="18">
        <f t="shared" si="64"/>
        <v>176.58600000000001</v>
      </c>
      <c r="HA55" s="18">
        <f t="shared" si="64"/>
        <v>174.435</v>
      </c>
      <c r="HB55" s="18">
        <f t="shared" si="64"/>
        <v>166.15600000000001</v>
      </c>
      <c r="HC55" s="18">
        <f t="shared" si="64"/>
        <v>151.26499999999999</v>
      </c>
      <c r="HD55" s="18">
        <f t="shared" si="64"/>
        <v>144.685</v>
      </c>
      <c r="HE55" s="18">
        <f t="shared" si="64"/>
        <v>138.845</v>
      </c>
      <c r="HF55" s="18">
        <f t="shared" si="64"/>
        <v>189.04400000000001</v>
      </c>
      <c r="HG55" s="18">
        <f t="shared" si="64"/>
        <v>186.452</v>
      </c>
      <c r="HH55" s="18">
        <f t="shared" si="64"/>
        <v>183.95699999999999</v>
      </c>
      <c r="HI55" s="18">
        <f t="shared" si="64"/>
        <v>181.96100000000001</v>
      </c>
      <c r="HJ55" s="18">
        <f t="shared" si="64"/>
        <v>175.566</v>
      </c>
      <c r="HK55" s="18">
        <f t="shared" si="64"/>
        <v>186.99600000000001</v>
      </c>
      <c r="HL55" s="18">
        <f t="shared" si="64"/>
        <v>190.71799999999999</v>
      </c>
      <c r="HM55" s="18">
        <f t="shared" si="64"/>
        <v>177.33799999999999</v>
      </c>
      <c r="HN55" s="18">
        <f t="shared" si="64"/>
        <v>175.619</v>
      </c>
      <c r="HO55" s="18">
        <f t="shared" si="64"/>
        <v>173.98400000000001</v>
      </c>
      <c r="HP55" s="18">
        <f t="shared" si="64"/>
        <v>166.215</v>
      </c>
      <c r="HQ55" s="18">
        <f t="shared" si="64"/>
        <v>159.97</v>
      </c>
      <c r="HR55" s="18">
        <f t="shared" si="64"/>
        <v>154.881</v>
      </c>
      <c r="HS55" s="18">
        <f t="shared" si="64"/>
        <v>155.65799999999999</v>
      </c>
      <c r="HT55" s="18">
        <f t="shared" si="64"/>
        <v>156.376</v>
      </c>
      <c r="HU55" s="18">
        <f t="shared" si="64"/>
        <v>173.02</v>
      </c>
      <c r="HV55" s="18">
        <f t="shared" si="64"/>
        <v>185.762</v>
      </c>
      <c r="HW55" s="18">
        <f t="shared" si="64"/>
        <v>196.357</v>
      </c>
      <c r="HX55" s="18">
        <f t="shared" si="64"/>
        <v>212.125</v>
      </c>
      <c r="HY55" s="18">
        <f t="shared" si="64"/>
        <v>220.81100000000001</v>
      </c>
      <c r="HZ55" s="18">
        <f t="shared" si="64"/>
        <v>197.00399999999999</v>
      </c>
      <c r="IA55" s="18">
        <f t="shared" si="64"/>
        <v>195.249</v>
      </c>
      <c r="IB55" s="18">
        <f t="shared" si="64"/>
        <v>204.178</v>
      </c>
      <c r="IC55" s="18">
        <f t="shared" si="64"/>
        <v>192.274</v>
      </c>
      <c r="ID55" s="18">
        <f t="shared" si="64"/>
        <v>195.297</v>
      </c>
      <c r="IE55" s="18">
        <f t="shared" si="64"/>
        <v>205.697</v>
      </c>
      <c r="IF55" s="18">
        <f t="shared" si="64"/>
        <v>210.63</v>
      </c>
      <c r="IG55" s="18">
        <f t="shared" si="64"/>
        <v>224.57900000000001</v>
      </c>
      <c r="IH55" s="18">
        <f t="shared" si="64"/>
        <v>214.14</v>
      </c>
      <c r="II55" s="18">
        <f t="shared" si="64"/>
        <v>200.334</v>
      </c>
      <c r="IJ55" s="18">
        <f t="shared" si="64"/>
        <v>192.43799999999999</v>
      </c>
      <c r="IK55" s="18">
        <f t="shared" si="64"/>
        <v>190.02699999999999</v>
      </c>
      <c r="IL55" s="18">
        <f t="shared" si="64"/>
        <v>176.81800000000001</v>
      </c>
      <c r="IM55" s="18">
        <f t="shared" si="64"/>
        <v>174.75800000000001</v>
      </c>
      <c r="IN55" s="18">
        <f t="shared" si="64"/>
        <v>170.45</v>
      </c>
      <c r="IO55" s="18">
        <f t="shared" si="64"/>
        <v>185.517</v>
      </c>
      <c r="IP55" s="18">
        <f t="shared" si="64"/>
        <v>201.67</v>
      </c>
      <c r="IQ55" s="18">
        <f t="shared" si="64"/>
        <v>206.565</v>
      </c>
      <c r="IR55" s="18">
        <f t="shared" si="64"/>
        <v>208.69</v>
      </c>
      <c r="IS55" s="18">
        <f t="shared" si="64"/>
        <v>206.65799999999999</v>
      </c>
      <c r="IT55" s="18">
        <f t="shared" si="64"/>
        <v>193.649</v>
      </c>
      <c r="IU55" s="18">
        <f t="shared" si="64"/>
        <v>190.435</v>
      </c>
      <c r="IV55" s="18">
        <f t="shared" si="64"/>
        <v>192.321</v>
      </c>
      <c r="IW55" s="18">
        <f t="shared" si="64"/>
        <v>191.893</v>
      </c>
      <c r="IX55" s="18">
        <f t="shared" si="64"/>
        <v>192.92500000000001</v>
      </c>
      <c r="IY55" s="18">
        <f t="shared" si="64"/>
        <v>198.899</v>
      </c>
      <c r="IZ55" s="18">
        <f t="shared" si="64"/>
        <v>198.91900000000001</v>
      </c>
      <c r="JA55" s="18">
        <f t="shared" si="64"/>
        <v>191.648</v>
      </c>
      <c r="JB55" s="18">
        <f t="shared" ref="JB55:LM55" si="65">JB$32-JB38</f>
        <v>183.03200000000001</v>
      </c>
      <c r="JC55" s="18">
        <f t="shared" si="65"/>
        <v>176.54</v>
      </c>
      <c r="JD55" s="18">
        <f t="shared" si="65"/>
        <v>175.685</v>
      </c>
      <c r="JE55" s="18">
        <f t="shared" si="65"/>
        <v>177.46100000000001</v>
      </c>
      <c r="JF55" s="18">
        <f t="shared" si="65"/>
        <v>177.00200000000001</v>
      </c>
      <c r="JG55" s="18">
        <f t="shared" si="65"/>
        <v>183.36500000000001</v>
      </c>
      <c r="JH55" s="18">
        <f t="shared" si="65"/>
        <v>191.334</v>
      </c>
      <c r="JI55" s="18">
        <f t="shared" si="65"/>
        <v>198.09299999999999</v>
      </c>
      <c r="JJ55" s="18">
        <f t="shared" si="65"/>
        <v>188.58199999999999</v>
      </c>
      <c r="JK55" s="18">
        <f t="shared" si="65"/>
        <v>185.423</v>
      </c>
      <c r="JL55" s="18">
        <f t="shared" si="65"/>
        <v>186.01599999999999</v>
      </c>
      <c r="JM55" s="18">
        <f t="shared" si="65"/>
        <v>180.75800000000001</v>
      </c>
      <c r="JN55" s="18">
        <f t="shared" si="65"/>
        <v>180.267</v>
      </c>
      <c r="JO55" s="18">
        <f t="shared" si="65"/>
        <v>197.172</v>
      </c>
      <c r="JP55" s="18">
        <f t="shared" si="65"/>
        <v>209.328</v>
      </c>
      <c r="JQ55" s="18">
        <f t="shared" si="65"/>
        <v>213.529</v>
      </c>
      <c r="JR55" s="18">
        <f t="shared" si="65"/>
        <v>214.518</v>
      </c>
      <c r="JS55" s="18">
        <f t="shared" si="65"/>
        <v>217.16800000000001</v>
      </c>
      <c r="JT55" s="18">
        <f t="shared" si="65"/>
        <v>205.429</v>
      </c>
      <c r="JU55" s="18">
        <f t="shared" si="65"/>
        <v>210.643</v>
      </c>
      <c r="JV55" s="18">
        <f t="shared" si="65"/>
        <v>226.52099999999999</v>
      </c>
      <c r="JW55" s="18">
        <f t="shared" si="65"/>
        <v>228.89400000000001</v>
      </c>
      <c r="JX55" s="18">
        <f t="shared" si="65"/>
        <v>236.667</v>
      </c>
      <c r="JY55" s="18">
        <f t="shared" si="65"/>
        <v>246.18299999999999</v>
      </c>
      <c r="JZ55" s="18">
        <f t="shared" si="65"/>
        <v>257.24</v>
      </c>
      <c r="KA55" s="18">
        <f t="shared" si="65"/>
        <v>257.83800000000002</v>
      </c>
      <c r="KB55" s="18">
        <f t="shared" si="65"/>
        <v>249.57</v>
      </c>
      <c r="KC55" s="18">
        <f t="shared" si="65"/>
        <v>262.86399999999998</v>
      </c>
      <c r="KD55" s="18">
        <f t="shared" si="65"/>
        <v>262.935</v>
      </c>
      <c r="KE55" s="18">
        <f t="shared" si="65"/>
        <v>265.20999999999998</v>
      </c>
      <c r="KF55" s="18">
        <f t="shared" si="65"/>
        <v>267.05500000000001</v>
      </c>
      <c r="KG55" s="18">
        <f t="shared" si="65"/>
        <v>271.76</v>
      </c>
      <c r="KH55" s="18">
        <f t="shared" si="65"/>
        <v>263.25700000000001</v>
      </c>
      <c r="KI55" s="18">
        <f t="shared" si="65"/>
        <v>263.72800000000001</v>
      </c>
      <c r="KJ55" s="18">
        <f t="shared" si="65"/>
        <v>265.39400000000001</v>
      </c>
      <c r="KK55" s="18">
        <f t="shared" si="65"/>
        <v>266.387</v>
      </c>
      <c r="KL55" s="18">
        <f t="shared" si="65"/>
        <v>263.04500000000002</v>
      </c>
      <c r="KM55" s="18">
        <f t="shared" si="65"/>
        <v>270.38</v>
      </c>
      <c r="KN55" s="18">
        <f t="shared" si="65"/>
        <v>270.80099999999999</v>
      </c>
      <c r="KO55" s="18">
        <f t="shared" si="65"/>
        <v>275.43900000000002</v>
      </c>
      <c r="KP55" s="18">
        <f t="shared" si="65"/>
        <v>264.726</v>
      </c>
      <c r="KQ55" s="18">
        <f t="shared" si="65"/>
        <v>276.47399999999999</v>
      </c>
      <c r="KR55" s="18">
        <f t="shared" si="65"/>
        <v>269.87900000000002</v>
      </c>
      <c r="KS55" s="18">
        <f t="shared" si="65"/>
        <v>245.208</v>
      </c>
      <c r="KT55" s="18">
        <f t="shared" si="65"/>
        <v>221.851</v>
      </c>
      <c r="KU55" s="18">
        <f t="shared" si="65"/>
        <v>223.023</v>
      </c>
      <c r="KV55" s="18">
        <f t="shared" si="65"/>
        <v>220.208</v>
      </c>
      <c r="KW55" s="18">
        <f t="shared" si="65"/>
        <v>226.70500000000001</v>
      </c>
      <c r="KX55" s="18">
        <f t="shared" si="65"/>
        <v>229.917</v>
      </c>
      <c r="KY55" s="18">
        <f t="shared" si="65"/>
        <v>236.37899999999999</v>
      </c>
      <c r="KZ55" s="18">
        <f t="shared" si="65"/>
        <v>223.11500000000001</v>
      </c>
      <c r="LA55" s="18">
        <f t="shared" si="65"/>
        <v>219.96199999999999</v>
      </c>
      <c r="LB55" s="18">
        <f t="shared" si="65"/>
        <v>218.715</v>
      </c>
      <c r="LC55" s="18">
        <f t="shared" si="65"/>
        <v>220.79499999999999</v>
      </c>
      <c r="LD55" s="18">
        <f t="shared" si="65"/>
        <v>213.57499999999999</v>
      </c>
      <c r="LE55" s="18">
        <f t="shared" si="65"/>
        <v>210.036</v>
      </c>
      <c r="LF55" s="18">
        <f t="shared" si="65"/>
        <v>210.733</v>
      </c>
      <c r="LG55" s="18">
        <f t="shared" si="65"/>
        <v>225.797</v>
      </c>
      <c r="LH55" s="18">
        <f t="shared" si="65"/>
        <v>236.68100000000001</v>
      </c>
      <c r="LI55" s="18">
        <f t="shared" si="65"/>
        <v>245.67099999999999</v>
      </c>
      <c r="LJ55" s="18">
        <f t="shared" si="65"/>
        <v>243.68799999999999</v>
      </c>
      <c r="LK55" s="18">
        <f t="shared" si="65"/>
        <v>243.161</v>
      </c>
      <c r="LL55" s="18">
        <f t="shared" si="65"/>
        <v>239.78</v>
      </c>
      <c r="LM55" s="18">
        <f t="shared" si="65"/>
        <v>239.49199999999999</v>
      </c>
      <c r="LN55" s="18">
        <f t="shared" ref="LN55:NY55" si="66">LN$32-LN38</f>
        <v>234.953</v>
      </c>
      <c r="LO55" s="18">
        <f t="shared" si="66"/>
        <v>235.01599999999999</v>
      </c>
      <c r="LP55" s="18">
        <f t="shared" si="66"/>
        <v>230.80199999999999</v>
      </c>
      <c r="LQ55" s="18">
        <f t="shared" si="66"/>
        <v>246.28800000000001</v>
      </c>
      <c r="LR55" s="18">
        <f t="shared" si="66"/>
        <v>254.33</v>
      </c>
      <c r="LS55" s="18">
        <f t="shared" si="66"/>
        <v>262.92899999999997</v>
      </c>
      <c r="LT55" s="18">
        <f t="shared" si="66"/>
        <v>265.49900000000002</v>
      </c>
      <c r="LU55" s="18">
        <f t="shared" si="66"/>
        <v>280.46699999999998</v>
      </c>
      <c r="LV55" s="18">
        <f t="shared" si="66"/>
        <v>274.91699999999997</v>
      </c>
      <c r="LW55" s="18">
        <f t="shared" si="66"/>
        <v>267.83100000000002</v>
      </c>
      <c r="LX55" s="18">
        <f t="shared" si="66"/>
        <v>267.82</v>
      </c>
      <c r="LY55" s="18">
        <f t="shared" si="66"/>
        <v>253.916</v>
      </c>
      <c r="LZ55" s="18">
        <f t="shared" si="66"/>
        <v>260.303</v>
      </c>
      <c r="MA55" s="18">
        <f t="shared" si="66"/>
        <v>262.84199999999998</v>
      </c>
      <c r="MB55" s="18">
        <f t="shared" si="66"/>
        <v>260.25</v>
      </c>
      <c r="MC55" s="18">
        <f t="shared" si="66"/>
        <v>270.19299999999998</v>
      </c>
      <c r="MD55" s="18">
        <f t="shared" si="66"/>
        <v>278.60599999999999</v>
      </c>
      <c r="ME55" s="18">
        <f t="shared" si="66"/>
        <v>291.39100000000002</v>
      </c>
      <c r="MF55" s="18">
        <f t="shared" si="66"/>
        <v>307.62599999999998</v>
      </c>
      <c r="MG55" s="18">
        <f t="shared" si="66"/>
        <v>303.22399999999999</v>
      </c>
      <c r="MH55" s="18">
        <f t="shared" si="66"/>
        <v>297.00700000000001</v>
      </c>
      <c r="MI55" s="18">
        <f t="shared" si="66"/>
        <v>278.99900000000002</v>
      </c>
      <c r="MJ55" s="18">
        <f t="shared" si="66"/>
        <v>277.33300000000003</v>
      </c>
      <c r="MK55" s="18">
        <f t="shared" si="66"/>
        <v>272.15300000000002</v>
      </c>
      <c r="ML55" s="18">
        <f t="shared" si="66"/>
        <v>249.244</v>
      </c>
      <c r="MM55" s="18">
        <f t="shared" si="66"/>
        <v>246.80600000000001</v>
      </c>
      <c r="MN55" s="18">
        <f t="shared" si="66"/>
        <v>260.29599999999999</v>
      </c>
      <c r="MO55" s="18">
        <f t="shared" si="66"/>
        <v>278.27999999999997</v>
      </c>
      <c r="MP55" s="18">
        <f t="shared" si="66"/>
        <v>291.77199999999999</v>
      </c>
      <c r="MQ55" s="18">
        <f t="shared" si="66"/>
        <v>283.52</v>
      </c>
      <c r="MR55" s="18">
        <f t="shared" si="66"/>
        <v>276.20800000000003</v>
      </c>
      <c r="MS55" s="18">
        <f t="shared" si="66"/>
        <v>273.78800000000001</v>
      </c>
      <c r="MT55" s="18">
        <f t="shared" si="66"/>
        <v>279.15800000000002</v>
      </c>
      <c r="MU55" s="18">
        <f t="shared" si="66"/>
        <v>287.63900000000001</v>
      </c>
      <c r="MV55" s="18">
        <f t="shared" si="66"/>
        <v>282.029</v>
      </c>
      <c r="MW55" s="18">
        <f t="shared" si="66"/>
        <v>279.55900000000003</v>
      </c>
      <c r="MX55" s="18">
        <f t="shared" si="66"/>
        <v>279.26900000000001</v>
      </c>
      <c r="MY55" s="18">
        <f t="shared" si="66"/>
        <v>298.77800000000002</v>
      </c>
      <c r="MZ55" s="18">
        <f t="shared" si="66"/>
        <v>302.27</v>
      </c>
      <c r="NA55" s="18">
        <f t="shared" si="66"/>
        <v>290.75200000000001</v>
      </c>
      <c r="NB55" s="18">
        <f t="shared" si="66"/>
        <v>266.28699999999998</v>
      </c>
      <c r="NC55" s="18">
        <f t="shared" si="66"/>
        <v>272.91199999999998</v>
      </c>
      <c r="ND55" s="18">
        <f t="shared" si="66"/>
        <v>288.952</v>
      </c>
      <c r="NE55" s="18">
        <f t="shared" si="66"/>
        <v>292.31200000000001</v>
      </c>
      <c r="NF55" s="18">
        <f t="shared" si="66"/>
        <v>295.24200000000002</v>
      </c>
      <c r="NG55" s="18">
        <f t="shared" si="66"/>
        <v>317.23200000000003</v>
      </c>
      <c r="NH55" s="18">
        <f t="shared" si="66"/>
        <v>322.54500000000002</v>
      </c>
      <c r="NI55" s="18">
        <f t="shared" si="66"/>
        <v>322.71800000000002</v>
      </c>
      <c r="NJ55" s="18">
        <f t="shared" si="66"/>
        <v>323.00200000000001</v>
      </c>
      <c r="NK55" s="18">
        <f t="shared" si="66"/>
        <v>329.71699999999998</v>
      </c>
      <c r="NL55" s="18">
        <f t="shared" si="66"/>
        <v>328.21899999999999</v>
      </c>
      <c r="NM55" s="18">
        <f t="shared" si="66"/>
        <v>324.07499999999999</v>
      </c>
      <c r="NN55" s="18">
        <f t="shared" si="66"/>
        <v>312.32299999999998</v>
      </c>
      <c r="NO55" s="18">
        <f t="shared" si="66"/>
        <v>313.053</v>
      </c>
      <c r="NP55" s="18">
        <f t="shared" si="66"/>
        <v>329.45499999999998</v>
      </c>
      <c r="NQ55" s="18">
        <f t="shared" si="66"/>
        <v>323.83</v>
      </c>
      <c r="NR55" s="18">
        <f t="shared" si="66"/>
        <v>333.58800000000002</v>
      </c>
      <c r="NS55" s="18">
        <f t="shared" si="66"/>
        <v>333.38</v>
      </c>
      <c r="NT55" s="18">
        <f t="shared" si="66"/>
        <v>324.74</v>
      </c>
      <c r="NU55" s="18">
        <f t="shared" si="66"/>
        <v>333.24099999999999</v>
      </c>
      <c r="NV55" s="18">
        <f t="shared" si="66"/>
        <v>329.654</v>
      </c>
      <c r="NW55" s="18">
        <f t="shared" si="66"/>
        <v>352.87099999999998</v>
      </c>
      <c r="NX55" s="18">
        <f t="shared" si="66"/>
        <v>370.43700000000001</v>
      </c>
      <c r="NY55" s="18">
        <f t="shared" si="66"/>
        <v>382.416</v>
      </c>
      <c r="NZ55" s="18">
        <f t="shared" ref="NZ55:QK55" si="67">NZ$32-NZ38</f>
        <v>382.93200000000002</v>
      </c>
      <c r="OA55" s="18">
        <f t="shared" si="67"/>
        <v>359.11700000000002</v>
      </c>
      <c r="OB55" s="18">
        <f t="shared" si="67"/>
        <v>347.82100000000003</v>
      </c>
      <c r="OC55" s="18">
        <f t="shared" si="67"/>
        <v>347.298</v>
      </c>
      <c r="OD55" s="18">
        <f t="shared" si="67"/>
        <v>347.75400000000002</v>
      </c>
      <c r="OE55" s="18">
        <f t="shared" si="67"/>
        <v>345.21300000000002</v>
      </c>
      <c r="OF55" s="18">
        <f t="shared" si="67"/>
        <v>342.42200000000003</v>
      </c>
      <c r="OG55" s="18">
        <f t="shared" si="67"/>
        <v>340.209</v>
      </c>
      <c r="OH55" s="18">
        <f t="shared" si="67"/>
        <v>338.74400000000003</v>
      </c>
      <c r="OI55" s="18">
        <f t="shared" si="67"/>
        <v>338.14800000000002</v>
      </c>
      <c r="OJ55" s="18">
        <f t="shared" si="67"/>
        <v>333.61799999999999</v>
      </c>
      <c r="OK55" s="18">
        <f t="shared" si="67"/>
        <v>334.185</v>
      </c>
      <c r="OL55" s="18">
        <f t="shared" si="67"/>
        <v>332.822</v>
      </c>
      <c r="OM55" s="18">
        <f t="shared" si="67"/>
        <v>350.517</v>
      </c>
      <c r="ON55" s="18">
        <f t="shared" si="67"/>
        <v>375.74799999999999</v>
      </c>
      <c r="OO55" s="18">
        <f t="shared" si="67"/>
        <v>382.12099999999998</v>
      </c>
      <c r="OP55" s="18">
        <f t="shared" si="67"/>
        <v>378.60899999999998</v>
      </c>
      <c r="OQ55" s="18">
        <f t="shared" si="67"/>
        <v>381.72800000000001</v>
      </c>
      <c r="OR55" s="18">
        <f t="shared" si="67"/>
        <v>372.48500000000001</v>
      </c>
      <c r="OS55" s="18">
        <f t="shared" si="67"/>
        <v>359.84800000000001</v>
      </c>
      <c r="OT55" s="18">
        <f t="shared" si="67"/>
        <v>347.01499999999999</v>
      </c>
      <c r="OU55" s="18">
        <f t="shared" si="67"/>
        <v>358.99700000000001</v>
      </c>
      <c r="OV55" s="18">
        <f t="shared" si="67"/>
        <v>340.15300000000002</v>
      </c>
      <c r="OW55" s="18">
        <f t="shared" si="67"/>
        <v>326.91399999999999</v>
      </c>
      <c r="OX55" s="18">
        <f t="shared" si="67"/>
        <v>323.33499999999998</v>
      </c>
      <c r="OY55" s="18">
        <f t="shared" si="67"/>
        <v>314.84699999999998</v>
      </c>
      <c r="OZ55" s="18">
        <f t="shared" si="67"/>
        <v>330.96199999999999</v>
      </c>
      <c r="PA55" s="18">
        <f t="shared" si="67"/>
        <v>340.48500000000001</v>
      </c>
      <c r="PB55" s="18">
        <f t="shared" si="67"/>
        <v>341.47899999999998</v>
      </c>
      <c r="PC55" s="18">
        <f t="shared" si="67"/>
        <v>363.25900000000001</v>
      </c>
      <c r="PD55" s="18">
        <f t="shared" si="67"/>
        <v>343.02600000000001</v>
      </c>
      <c r="PE55" s="18">
        <f t="shared" si="67"/>
        <v>333.70100000000002</v>
      </c>
      <c r="PF55" s="18">
        <f t="shared" si="67"/>
        <v>324.30900000000003</v>
      </c>
      <c r="PG55" s="18">
        <f t="shared" si="67"/>
        <v>305.67200000000003</v>
      </c>
      <c r="PH55" s="18">
        <f t="shared" si="67"/>
        <v>293.221</v>
      </c>
      <c r="PI55" s="18">
        <f t="shared" si="67"/>
        <v>286.97699999999998</v>
      </c>
      <c r="PJ55" s="18">
        <f t="shared" si="67"/>
        <v>276.447</v>
      </c>
      <c r="PK55" s="18">
        <f t="shared" si="67"/>
        <v>258.32600000000002</v>
      </c>
      <c r="PL55" s="18">
        <f t="shared" si="67"/>
        <v>256.73200000000003</v>
      </c>
      <c r="PM55" s="18">
        <f t="shared" si="67"/>
        <v>270.255</v>
      </c>
      <c r="PN55" s="18">
        <f t="shared" si="67"/>
        <v>271.51799999999997</v>
      </c>
      <c r="PO55" s="18">
        <f t="shared" si="67"/>
        <v>270.39800000000002</v>
      </c>
      <c r="PP55" s="18">
        <f t="shared" si="67"/>
        <v>277.435</v>
      </c>
      <c r="PQ55" s="18">
        <f t="shared" si="67"/>
        <v>296.83199999999999</v>
      </c>
      <c r="PR55" s="18">
        <f t="shared" si="67"/>
        <v>308.55700000000002</v>
      </c>
      <c r="PS55" s="18">
        <f t="shared" si="67"/>
        <v>310.66800000000001</v>
      </c>
      <c r="PT55" s="18">
        <f t="shared" si="67"/>
        <v>315.73099999999999</v>
      </c>
      <c r="PU55" s="18">
        <f t="shared" si="67"/>
        <v>299.21699999999998</v>
      </c>
      <c r="PV55" s="18">
        <f t="shared" si="67"/>
        <v>299.24900000000002</v>
      </c>
      <c r="PW55" s="18">
        <f t="shared" si="67"/>
        <v>297.036</v>
      </c>
      <c r="PX55" s="18">
        <f t="shared" si="67"/>
        <v>292.31799999999998</v>
      </c>
      <c r="PY55" s="18">
        <f t="shared" si="67"/>
        <v>298.23500000000001</v>
      </c>
      <c r="PZ55" s="18">
        <f t="shared" si="67"/>
        <v>291.47399999999999</v>
      </c>
      <c r="QA55" s="18">
        <f t="shared" si="67"/>
        <v>285.20400000000001</v>
      </c>
      <c r="QB55" s="18">
        <f t="shared" si="67"/>
        <v>294.63499999999999</v>
      </c>
      <c r="QC55" s="18">
        <f t="shared" si="67"/>
        <v>297.685</v>
      </c>
      <c r="QD55" s="18">
        <f t="shared" si="67"/>
        <v>299.26100000000002</v>
      </c>
      <c r="QE55" s="18">
        <f t="shared" si="67"/>
        <v>299.98599999999999</v>
      </c>
      <c r="QF55" s="18">
        <f t="shared" si="67"/>
        <v>285.99599999999998</v>
      </c>
      <c r="QG55" s="18">
        <f t="shared" si="67"/>
        <v>285.62299999999999</v>
      </c>
      <c r="QH55" s="18">
        <f t="shared" si="67"/>
        <v>286.95499999999998</v>
      </c>
      <c r="QI55" s="18">
        <f t="shared" si="67"/>
        <v>274.98500000000001</v>
      </c>
      <c r="QJ55" s="18">
        <f t="shared" si="67"/>
        <v>268.91699999999997</v>
      </c>
      <c r="QK55" s="18">
        <f t="shared" si="67"/>
        <v>270.524</v>
      </c>
      <c r="QL55" s="18">
        <f t="shared" ref="QL55:SQ55" si="68">QL$32-QL38</f>
        <v>278.38200000000001</v>
      </c>
      <c r="QM55" s="18">
        <f t="shared" si="68"/>
        <v>276.94400000000002</v>
      </c>
      <c r="QN55" s="18">
        <f t="shared" si="68"/>
        <v>283.19400000000002</v>
      </c>
      <c r="QO55" s="18">
        <f t="shared" si="68"/>
        <v>273.66899999999998</v>
      </c>
      <c r="QP55" s="18">
        <f t="shared" si="68"/>
        <v>273.15800000000002</v>
      </c>
      <c r="QQ55" s="18">
        <f t="shared" si="68"/>
        <v>307.197</v>
      </c>
      <c r="QR55" s="18">
        <f t="shared" si="68"/>
        <v>307.44900000000001</v>
      </c>
      <c r="QS55" s="18">
        <f t="shared" si="68"/>
        <v>302.25799999999998</v>
      </c>
      <c r="QT55" s="18">
        <f t="shared" si="68"/>
        <v>303.755</v>
      </c>
      <c r="QU55" s="18">
        <f t="shared" si="68"/>
        <v>305.44099999999997</v>
      </c>
      <c r="QV55" s="18">
        <f t="shared" si="68"/>
        <v>307.584</v>
      </c>
      <c r="QW55" s="18">
        <f t="shared" si="68"/>
        <v>311.18299999999999</v>
      </c>
      <c r="QX55" s="18">
        <f t="shared" si="68"/>
        <v>315.529</v>
      </c>
      <c r="QY55" s="18">
        <f t="shared" si="68"/>
        <v>319.43200000000002</v>
      </c>
      <c r="QZ55" s="18">
        <f t="shared" si="68"/>
        <v>320.42099999999999</v>
      </c>
      <c r="RA55" s="18">
        <f t="shared" si="68"/>
        <v>315.55200000000002</v>
      </c>
      <c r="RB55" s="18">
        <f t="shared" si="68"/>
        <v>319.31299999999999</v>
      </c>
      <c r="RC55" s="18">
        <f t="shared" si="68"/>
        <v>329.55900000000003</v>
      </c>
      <c r="RD55" s="18">
        <f t="shared" si="68"/>
        <v>336.47</v>
      </c>
      <c r="RE55" s="18">
        <f t="shared" si="68"/>
        <v>340.42200000000003</v>
      </c>
      <c r="RF55" s="18">
        <f t="shared" si="68"/>
        <v>339.89499999999998</v>
      </c>
      <c r="RG55" s="18">
        <f t="shared" si="68"/>
        <v>332.46499999999997</v>
      </c>
      <c r="RH55" s="18">
        <f t="shared" si="68"/>
        <v>321.541</v>
      </c>
      <c r="RI55" s="18">
        <f t="shared" si="68"/>
        <v>306.76900000000001</v>
      </c>
      <c r="RJ55" s="18">
        <f t="shared" si="68"/>
        <v>300.62299999999999</v>
      </c>
      <c r="RK55" s="18">
        <f t="shared" si="68"/>
        <v>298.98899999999998</v>
      </c>
      <c r="RL55" s="18">
        <f t="shared" si="68"/>
        <v>300.33300000000003</v>
      </c>
      <c r="RM55" s="18">
        <f t="shared" si="68"/>
        <v>298.56299999999999</v>
      </c>
      <c r="RN55" s="18">
        <f t="shared" si="68"/>
        <v>296.80500000000001</v>
      </c>
      <c r="RO55" s="18">
        <f t="shared" si="68"/>
        <v>294.63900000000001</v>
      </c>
      <c r="RP55" s="18">
        <f t="shared" si="68"/>
        <v>297.12900000000002</v>
      </c>
      <c r="RQ55" s="18">
        <f t="shared" si="68"/>
        <v>310.38299999999998</v>
      </c>
      <c r="RR55" s="18">
        <f t="shared" si="68"/>
        <v>308.79199999999997</v>
      </c>
      <c r="RS55" s="18">
        <f t="shared" si="68"/>
        <v>308.91899999999998</v>
      </c>
      <c r="RT55" s="18">
        <f t="shared" si="68"/>
        <v>304.01299999999998</v>
      </c>
      <c r="RU55" s="18">
        <f t="shared" si="68"/>
        <v>287.3</v>
      </c>
      <c r="RV55" s="18">
        <f t="shared" si="68"/>
        <v>288.37099999999998</v>
      </c>
      <c r="RW55" s="18">
        <f t="shared" si="68"/>
        <v>282.73700000000002</v>
      </c>
      <c r="RX55" s="18">
        <f t="shared" si="68"/>
        <v>264.339</v>
      </c>
      <c r="RY55" s="18">
        <f t="shared" si="68"/>
        <v>260.86099999999999</v>
      </c>
      <c r="RZ55" s="18">
        <f t="shared" si="68"/>
        <v>259.66500000000002</v>
      </c>
      <c r="SA55" s="18">
        <f t="shared" si="68"/>
        <v>263.25299999999999</v>
      </c>
      <c r="SB55" s="18">
        <f t="shared" si="68"/>
        <v>263.43299999999999</v>
      </c>
      <c r="SC55" s="18">
        <f t="shared" si="68"/>
        <v>260.23500000000001</v>
      </c>
      <c r="SD55" s="18">
        <f t="shared" si="68"/>
        <v>254.82400000000001</v>
      </c>
      <c r="SE55" s="18">
        <f t="shared" si="68"/>
        <v>259.38299999999998</v>
      </c>
      <c r="SF55" s="18">
        <f t="shared" si="68"/>
        <v>260.69</v>
      </c>
      <c r="SG55" s="18">
        <f t="shared" si="68"/>
        <v>260.935</v>
      </c>
      <c r="SH55" s="18">
        <f t="shared" si="68"/>
        <v>264.70100000000002</v>
      </c>
      <c r="SI55" s="18">
        <f t="shared" si="68"/>
        <v>285.61</v>
      </c>
      <c r="SJ55" s="18">
        <f t="shared" si="68"/>
        <v>288.44400000000002</v>
      </c>
      <c r="SK55" s="18">
        <f t="shared" si="68"/>
        <v>294.44200000000001</v>
      </c>
      <c r="SL55" s="18">
        <f t="shared" si="68"/>
        <v>297.64299999999997</v>
      </c>
      <c r="SM55" s="18">
        <f t="shared" si="68"/>
        <v>294.62900000000002</v>
      </c>
      <c r="SN55" s="18">
        <f t="shared" si="68"/>
        <v>294.35300000000001</v>
      </c>
      <c r="SO55" s="18">
        <f t="shared" si="68"/>
        <v>295.27999999999997</v>
      </c>
      <c r="SP55" s="18">
        <f t="shared" si="68"/>
        <v>295.93900000000002</v>
      </c>
      <c r="SQ55" s="18">
        <f t="shared" si="68"/>
        <v>298.005</v>
      </c>
    </row>
    <row r="56" spans="1:511" x14ac:dyDescent="0.25">
      <c r="A56" s="5">
        <f t="shared" si="27"/>
        <v>8</v>
      </c>
      <c r="B56" s="1" t="str">
        <f t="shared" ca="1" si="10"/>
        <v>TELEFO 2 7/8 PERP nc-27</v>
      </c>
      <c r="C56" s="1" t="str">
        <f t="shared" ca="1" si="28"/>
        <v>TELEFO 3 3/4 PERP nc-22-TELEFO 2 7/8 PERP nc-27</v>
      </c>
      <c r="F56" s="18">
        <f t="shared" ref="F56:BQ56" ca="1" si="69">F$32-F39</f>
        <v>-39.142999999999972</v>
      </c>
      <c r="G56" s="18">
        <f t="shared" si="69"/>
        <v>-41.177999999999997</v>
      </c>
      <c r="H56" s="18">
        <f t="shared" si="69"/>
        <v>-32.962999999999965</v>
      </c>
      <c r="I56" s="18">
        <f t="shared" si="69"/>
        <v>-29.656000000000006</v>
      </c>
      <c r="J56" s="18">
        <f t="shared" si="69"/>
        <v>-22.348000000000013</v>
      </c>
      <c r="K56" s="18">
        <f t="shared" si="69"/>
        <v>-13.641999999999996</v>
      </c>
      <c r="L56" s="18">
        <f t="shared" si="69"/>
        <v>-6.4090000000000487</v>
      </c>
      <c r="M56" s="18">
        <f t="shared" si="69"/>
        <v>-3.51400000000001</v>
      </c>
      <c r="N56" s="18">
        <f t="shared" si="69"/>
        <v>-3.0810000000000173</v>
      </c>
      <c r="O56" s="18">
        <f t="shared" si="69"/>
        <v>-3.1059999999999945</v>
      </c>
      <c r="P56" s="18">
        <f t="shared" si="69"/>
        <v>-1.2999999999999545</v>
      </c>
      <c r="Q56" s="18">
        <f t="shared" si="69"/>
        <v>2.125</v>
      </c>
      <c r="R56" s="18">
        <f t="shared" si="69"/>
        <v>11.903999999999996</v>
      </c>
      <c r="S56" s="18">
        <f t="shared" si="69"/>
        <v>14.966999999999985</v>
      </c>
      <c r="T56" s="18">
        <f t="shared" si="69"/>
        <v>12.017999999999972</v>
      </c>
      <c r="U56" s="18">
        <f t="shared" si="69"/>
        <v>13.675999999999988</v>
      </c>
      <c r="V56" s="18">
        <f t="shared" si="69"/>
        <v>29.687999999999988</v>
      </c>
      <c r="W56" s="18">
        <f t="shared" si="69"/>
        <v>24.199000000000012</v>
      </c>
      <c r="X56" s="18">
        <f t="shared" si="69"/>
        <v>29.657999999999959</v>
      </c>
      <c r="Y56" s="18">
        <f t="shared" si="69"/>
        <v>8.7770000000000437</v>
      </c>
      <c r="Z56" s="18">
        <f t="shared" si="69"/>
        <v>-9.3509999999999991</v>
      </c>
      <c r="AA56" s="18">
        <f t="shared" si="69"/>
        <v>-28.615999999999985</v>
      </c>
      <c r="AB56" s="18">
        <f t="shared" si="69"/>
        <v>-20.370000000000005</v>
      </c>
      <c r="AC56" s="18">
        <f t="shared" si="69"/>
        <v>-15.300999999999988</v>
      </c>
      <c r="AD56" s="18">
        <f t="shared" si="69"/>
        <v>-17.222999999999956</v>
      </c>
      <c r="AE56" s="18">
        <f t="shared" si="69"/>
        <v>-14.611999999999966</v>
      </c>
      <c r="AF56" s="18">
        <f t="shared" si="69"/>
        <v>-13.852000000000032</v>
      </c>
      <c r="AG56" s="18">
        <f t="shared" si="69"/>
        <v>-18.120000000000005</v>
      </c>
      <c r="AH56" s="18">
        <f t="shared" si="69"/>
        <v>-28.129999999999995</v>
      </c>
      <c r="AI56" s="18">
        <f t="shared" si="69"/>
        <v>-28.740000000000009</v>
      </c>
      <c r="AJ56" s="18">
        <f t="shared" si="69"/>
        <v>-32.747000000000014</v>
      </c>
      <c r="AK56" s="18">
        <f t="shared" si="69"/>
        <v>-57.680000000000007</v>
      </c>
      <c r="AL56" s="18">
        <f t="shared" si="69"/>
        <v>-29.61099999999999</v>
      </c>
      <c r="AM56" s="18">
        <f t="shared" si="69"/>
        <v>-33.372000000000014</v>
      </c>
      <c r="AN56" s="18">
        <f t="shared" si="69"/>
        <v>-33.887</v>
      </c>
      <c r="AO56" s="18">
        <f t="shared" si="69"/>
        <v>-34.837999999999965</v>
      </c>
      <c r="AP56" s="18">
        <f t="shared" si="69"/>
        <v>-22.990000000000009</v>
      </c>
      <c r="AQ56" s="18">
        <f t="shared" si="69"/>
        <v>-20.40100000000001</v>
      </c>
      <c r="AR56" s="18">
        <f t="shared" si="69"/>
        <v>-28.933999999999969</v>
      </c>
      <c r="AS56" s="18">
        <f t="shared" si="69"/>
        <v>-35.843999999999994</v>
      </c>
      <c r="AT56" s="18">
        <f t="shared" si="69"/>
        <v>-50.863</v>
      </c>
      <c r="AU56" s="18">
        <f t="shared" si="69"/>
        <v>-52.343000000000018</v>
      </c>
      <c r="AV56" s="18">
        <f t="shared" si="69"/>
        <v>-68.86099999999999</v>
      </c>
      <c r="AW56" s="18">
        <f t="shared" si="69"/>
        <v>-51.032000000000039</v>
      </c>
      <c r="AX56" s="18">
        <f t="shared" si="69"/>
        <v>-15.194999999999993</v>
      </c>
      <c r="AY56" s="18">
        <f t="shared" si="69"/>
        <v>-13.449999999999989</v>
      </c>
      <c r="AZ56" s="18">
        <f t="shared" si="69"/>
        <v>-6.9060000000000059</v>
      </c>
      <c r="BA56" s="18">
        <f t="shared" si="69"/>
        <v>-39.180000000000007</v>
      </c>
      <c r="BB56" s="18">
        <f t="shared" si="69"/>
        <v>-35.168000000000006</v>
      </c>
      <c r="BC56" s="18">
        <f t="shared" si="69"/>
        <v>-41.449999999999989</v>
      </c>
      <c r="BD56" s="18">
        <f t="shared" si="69"/>
        <v>-40.47399999999999</v>
      </c>
      <c r="BE56" s="18">
        <f t="shared" si="69"/>
        <v>-37.370000000000005</v>
      </c>
      <c r="BF56" s="18">
        <f t="shared" si="69"/>
        <v>-35.774000000000001</v>
      </c>
      <c r="BG56" s="18">
        <f t="shared" si="69"/>
        <v>-45.126999999999953</v>
      </c>
      <c r="BH56" s="18">
        <f t="shared" si="69"/>
        <v>-50.642999999999972</v>
      </c>
      <c r="BI56" s="18">
        <f t="shared" si="69"/>
        <v>-66.656000000000006</v>
      </c>
      <c r="BJ56" s="18">
        <f t="shared" si="69"/>
        <v>-84.641999999999996</v>
      </c>
      <c r="BK56" s="18">
        <f t="shared" si="69"/>
        <v>-81.718000000000018</v>
      </c>
      <c r="BL56" s="18">
        <f t="shared" si="69"/>
        <v>-107.67200000000003</v>
      </c>
      <c r="BM56" s="18">
        <f t="shared" si="69"/>
        <v>-124.95099999999996</v>
      </c>
      <c r="BN56" s="18">
        <f t="shared" si="69"/>
        <v>-104.18799999999999</v>
      </c>
      <c r="BO56" s="18">
        <f t="shared" si="69"/>
        <v>-57.527999999999963</v>
      </c>
      <c r="BP56" s="18">
        <f t="shared" si="69"/>
        <v>-36.84899999999999</v>
      </c>
      <c r="BQ56" s="18">
        <f t="shared" si="69"/>
        <v>-13.754999999999995</v>
      </c>
      <c r="BR56" s="18">
        <f t="shared" ref="BR56:EC56" si="70">BR$32-BR39</f>
        <v>-12.341000000000008</v>
      </c>
      <c r="BS56" s="18">
        <f t="shared" si="70"/>
        <v>-15.482999999999947</v>
      </c>
      <c r="BT56" s="18">
        <f t="shared" si="70"/>
        <v>-11.035000000000082</v>
      </c>
      <c r="BU56" s="18">
        <f t="shared" si="70"/>
        <v>-10.735000000000014</v>
      </c>
      <c r="BV56" s="18">
        <f t="shared" si="70"/>
        <v>-6.7400000000000091</v>
      </c>
      <c r="BW56" s="18">
        <f t="shared" si="70"/>
        <v>-8.0529999999999973</v>
      </c>
      <c r="BX56" s="18">
        <f t="shared" si="70"/>
        <v>35.040000000000077</v>
      </c>
      <c r="BY56" s="18">
        <f t="shared" si="70"/>
        <v>48.970000000000027</v>
      </c>
      <c r="BZ56" s="18">
        <f t="shared" si="70"/>
        <v>85.336999999999989</v>
      </c>
      <c r="CA56" s="18">
        <f t="shared" si="70"/>
        <v>105.52299999999991</v>
      </c>
      <c r="CB56" s="18">
        <f t="shared" si="70"/>
        <v>84.537000000000035</v>
      </c>
      <c r="CC56" s="18">
        <f t="shared" si="70"/>
        <v>131.72399999999993</v>
      </c>
      <c r="CD56" s="18">
        <f t="shared" si="70"/>
        <v>140.51499999999999</v>
      </c>
      <c r="CE56" s="18">
        <f t="shared" si="70"/>
        <v>71.648000000000025</v>
      </c>
      <c r="CF56" s="18">
        <f t="shared" si="70"/>
        <v>0.78900000000004411</v>
      </c>
      <c r="CG56" s="18">
        <f t="shared" si="70"/>
        <v>-26.902000000000044</v>
      </c>
      <c r="CH56" s="18">
        <f t="shared" si="70"/>
        <v>-38.876000000000033</v>
      </c>
      <c r="CI56" s="18">
        <f t="shared" si="70"/>
        <v>-45.327999999999975</v>
      </c>
      <c r="CJ56" s="18">
        <f t="shared" si="70"/>
        <v>-45.737000000000023</v>
      </c>
      <c r="CK56" s="18">
        <f t="shared" si="70"/>
        <v>-42.894999999999982</v>
      </c>
      <c r="CL56" s="18">
        <f t="shared" si="70"/>
        <v>-70.726999999999975</v>
      </c>
      <c r="CM56" s="18">
        <f t="shared" si="70"/>
        <v>-83.873999999999995</v>
      </c>
      <c r="CN56" s="18">
        <f t="shared" si="70"/>
        <v>-88.863999999999976</v>
      </c>
      <c r="CO56" s="18">
        <f t="shared" si="70"/>
        <v>-86.244</v>
      </c>
      <c r="CP56" s="18">
        <f t="shared" si="70"/>
        <v>-85.37299999999999</v>
      </c>
      <c r="CQ56" s="18">
        <f t="shared" si="70"/>
        <v>-83.575999999999993</v>
      </c>
      <c r="CR56" s="18">
        <f t="shared" si="70"/>
        <v>-103.03199999999998</v>
      </c>
      <c r="CS56" s="18">
        <f t="shared" si="70"/>
        <v>-97.649000000000001</v>
      </c>
      <c r="CT56" s="18">
        <f t="shared" si="70"/>
        <v>-101.03399999999999</v>
      </c>
      <c r="CU56" s="18">
        <f t="shared" si="70"/>
        <v>-104.06700000000001</v>
      </c>
      <c r="CV56" s="18">
        <f t="shared" si="70"/>
        <v>-105.10000000000001</v>
      </c>
      <c r="CW56" s="18">
        <f t="shared" si="70"/>
        <v>-107.07</v>
      </c>
      <c r="CX56" s="18">
        <f t="shared" si="70"/>
        <v>-103.755</v>
      </c>
      <c r="CY56" s="18">
        <f t="shared" si="70"/>
        <v>-103.179</v>
      </c>
      <c r="CZ56" s="18">
        <f t="shared" si="70"/>
        <v>-101.50200000000001</v>
      </c>
      <c r="DA56" s="18">
        <f t="shared" si="70"/>
        <v>-101.49199999999999</v>
      </c>
      <c r="DB56" s="18">
        <f t="shared" si="70"/>
        <v>-100.88899999999998</v>
      </c>
      <c r="DC56" s="18">
        <f t="shared" si="70"/>
        <v>-100.494</v>
      </c>
      <c r="DD56" s="18">
        <f t="shared" si="70"/>
        <v>-105.434</v>
      </c>
      <c r="DE56" s="18">
        <f t="shared" si="70"/>
        <v>-112.26900000000001</v>
      </c>
      <c r="DF56" s="18">
        <f t="shared" si="70"/>
        <v>-114.40199999999999</v>
      </c>
      <c r="DG56" s="18">
        <f t="shared" si="70"/>
        <v>-113.18100000000001</v>
      </c>
      <c r="DH56" s="18">
        <f t="shared" si="70"/>
        <v>-111.184</v>
      </c>
      <c r="DI56" s="18">
        <f t="shared" si="70"/>
        <v>-117.18899999999996</v>
      </c>
      <c r="DJ56" s="18">
        <f t="shared" si="70"/>
        <v>-122.505</v>
      </c>
      <c r="DK56" s="18">
        <f t="shared" si="70"/>
        <v>-122.58499999999998</v>
      </c>
      <c r="DL56" s="18">
        <f t="shared" si="70"/>
        <v>-121.21699999999998</v>
      </c>
      <c r="DM56" s="18">
        <f t="shared" si="70"/>
        <v>-120.31499999999997</v>
      </c>
      <c r="DN56" s="18">
        <f t="shared" si="70"/>
        <v>-118.197</v>
      </c>
      <c r="DO56" s="18">
        <f t="shared" si="70"/>
        <v>-118.21100000000001</v>
      </c>
      <c r="DP56" s="18">
        <f t="shared" si="70"/>
        <v>-113.67000000000002</v>
      </c>
      <c r="DQ56" s="18">
        <f t="shared" si="70"/>
        <v>-111.679</v>
      </c>
      <c r="DR56" s="18">
        <f t="shared" si="70"/>
        <v>-109.691</v>
      </c>
      <c r="DS56" s="18">
        <f t="shared" si="70"/>
        <v>-108.58600000000001</v>
      </c>
      <c r="DT56" s="18">
        <f t="shared" si="70"/>
        <v>-106.57000000000002</v>
      </c>
      <c r="DU56" s="18">
        <f t="shared" si="70"/>
        <v>-107.446</v>
      </c>
      <c r="DV56" s="18">
        <f t="shared" si="70"/>
        <v>-110.41499999999999</v>
      </c>
      <c r="DW56" s="18">
        <f t="shared" si="70"/>
        <v>-112.214</v>
      </c>
      <c r="DX56" s="18">
        <f t="shared" si="70"/>
        <v>-108.24299999999999</v>
      </c>
      <c r="DY56" s="18">
        <f t="shared" si="70"/>
        <v>-111.476</v>
      </c>
      <c r="DZ56" s="18">
        <f t="shared" si="70"/>
        <v>-113.131</v>
      </c>
      <c r="EA56" s="18">
        <f t="shared" si="70"/>
        <v>-112.136</v>
      </c>
      <c r="EB56" s="18">
        <f t="shared" si="70"/>
        <v>-114.80000000000001</v>
      </c>
      <c r="EC56" s="18">
        <f t="shared" si="70"/>
        <v>-120.57400000000001</v>
      </c>
      <c r="ED56" s="18">
        <f t="shared" ref="ED56:GO56" si="71">ED$32-ED39</f>
        <v>-116.04399999999998</v>
      </c>
      <c r="EE56" s="18">
        <f t="shared" si="71"/>
        <v>-117.155</v>
      </c>
      <c r="EF56" s="18">
        <f t="shared" si="71"/>
        <v>-111.607</v>
      </c>
      <c r="EG56" s="18">
        <f t="shared" si="71"/>
        <v>-107.51400000000001</v>
      </c>
      <c r="EH56" s="18">
        <f t="shared" si="71"/>
        <v>-106.93699999999998</v>
      </c>
      <c r="EI56" s="18">
        <f t="shared" si="71"/>
        <v>-107.77799999999999</v>
      </c>
      <c r="EJ56" s="18">
        <f t="shared" si="71"/>
        <v>-106.03300000000002</v>
      </c>
      <c r="EK56" s="18">
        <f t="shared" si="71"/>
        <v>-106.59299999999999</v>
      </c>
      <c r="EL56" s="18">
        <f t="shared" si="71"/>
        <v>-107.52499999999998</v>
      </c>
      <c r="EM56" s="18">
        <f t="shared" si="71"/>
        <v>-107.821</v>
      </c>
      <c r="EN56" s="18">
        <f t="shared" si="71"/>
        <v>-106.77800000000002</v>
      </c>
      <c r="EO56" s="18">
        <f t="shared" si="71"/>
        <v>-108.10599999999999</v>
      </c>
      <c r="EP56" s="18">
        <f t="shared" si="71"/>
        <v>-110.785</v>
      </c>
      <c r="EQ56" s="18">
        <f t="shared" si="71"/>
        <v>-113.762</v>
      </c>
      <c r="ER56" s="18">
        <f t="shared" si="71"/>
        <v>-112.66999999999999</v>
      </c>
      <c r="ES56" s="18">
        <f t="shared" si="71"/>
        <v>-115.11699999999999</v>
      </c>
      <c r="ET56" s="18">
        <f t="shared" si="71"/>
        <v>-115.96799999999996</v>
      </c>
      <c r="EU56" s="18">
        <f t="shared" si="71"/>
        <v>-115.26900000000001</v>
      </c>
      <c r="EV56" s="18">
        <f t="shared" si="71"/>
        <v>-114.47800000000001</v>
      </c>
      <c r="EW56" s="18">
        <f t="shared" si="71"/>
        <v>-119.12500000000003</v>
      </c>
      <c r="EX56" s="18">
        <f t="shared" si="71"/>
        <v>-117.64600000000002</v>
      </c>
      <c r="EY56" s="18">
        <f t="shared" si="71"/>
        <v>-119.73400000000001</v>
      </c>
      <c r="EZ56" s="18">
        <f t="shared" si="71"/>
        <v>-119.22799999999998</v>
      </c>
      <c r="FA56" s="18">
        <f t="shared" si="71"/>
        <v>-128.57</v>
      </c>
      <c r="FB56" s="18">
        <f t="shared" si="71"/>
        <v>-129.631</v>
      </c>
      <c r="FC56" s="18">
        <f t="shared" si="71"/>
        <v>-133.267</v>
      </c>
      <c r="FD56" s="18">
        <f t="shared" si="71"/>
        <v>-131.071</v>
      </c>
      <c r="FE56" s="18">
        <f t="shared" si="71"/>
        <v>-131.16999999999999</v>
      </c>
      <c r="FF56" s="18">
        <f t="shared" si="71"/>
        <v>-131.68</v>
      </c>
      <c r="FG56" s="18">
        <f t="shared" si="71"/>
        <v>-131.01599999999999</v>
      </c>
      <c r="FH56" s="18">
        <f t="shared" si="71"/>
        <v>-130.73000000000002</v>
      </c>
      <c r="FI56" s="18">
        <f t="shared" si="71"/>
        <v>-131.77999999999997</v>
      </c>
      <c r="FJ56" s="18">
        <f t="shared" si="71"/>
        <v>-131.77799999999999</v>
      </c>
      <c r="FK56" s="18">
        <f t="shared" si="71"/>
        <v>-132.91500000000002</v>
      </c>
      <c r="FL56" s="18">
        <f t="shared" si="71"/>
        <v>-131.13200000000003</v>
      </c>
      <c r="FM56" s="18">
        <f t="shared" si="71"/>
        <v>-128.25600000000003</v>
      </c>
      <c r="FN56" s="18">
        <f t="shared" si="71"/>
        <v>-126.26500000000001</v>
      </c>
      <c r="FO56" s="18">
        <f t="shared" si="71"/>
        <v>-125.09900000000002</v>
      </c>
      <c r="FP56" s="18">
        <f t="shared" si="71"/>
        <v>-125.899</v>
      </c>
      <c r="FQ56" s="18">
        <f t="shared" si="71"/>
        <v>-121.07699999999997</v>
      </c>
      <c r="FR56" s="18">
        <f t="shared" si="71"/>
        <v>-124.03499999999997</v>
      </c>
      <c r="FS56" s="18">
        <f t="shared" si="71"/>
        <v>-122.61999999999998</v>
      </c>
      <c r="FT56" s="18">
        <f t="shared" si="71"/>
        <v>-127.00199999999998</v>
      </c>
      <c r="FU56" s="18">
        <f t="shared" si="71"/>
        <v>-130.97699999999998</v>
      </c>
      <c r="FV56" s="18">
        <f t="shared" si="71"/>
        <v>-131.69699999999997</v>
      </c>
      <c r="FW56" s="18">
        <f t="shared" si="71"/>
        <v>-113.32799999999997</v>
      </c>
      <c r="FX56" s="18">
        <f t="shared" si="71"/>
        <v>-129.70699999999997</v>
      </c>
      <c r="FY56" s="18">
        <f t="shared" si="71"/>
        <v>-128.86799999999997</v>
      </c>
      <c r="FZ56" s="18">
        <f t="shared" si="71"/>
        <v>-129.61499999999998</v>
      </c>
      <c r="GA56" s="18">
        <f t="shared" si="71"/>
        <v>-133.14399999999998</v>
      </c>
      <c r="GB56" s="18">
        <f t="shared" si="71"/>
        <v>-133.13</v>
      </c>
      <c r="GC56" s="18">
        <f t="shared" si="71"/>
        <v>-130.21499999999997</v>
      </c>
      <c r="GD56" s="18">
        <f t="shared" si="71"/>
        <v>-129.25499999999997</v>
      </c>
      <c r="GE56" s="18">
        <f t="shared" si="71"/>
        <v>-131.01600000000002</v>
      </c>
      <c r="GF56" s="18">
        <f t="shared" si="71"/>
        <v>-131.33100000000002</v>
      </c>
      <c r="GG56" s="18">
        <f t="shared" si="71"/>
        <v>-128.69900000000001</v>
      </c>
      <c r="GH56" s="18">
        <f t="shared" si="71"/>
        <v>-128.55599999999998</v>
      </c>
      <c r="GI56" s="18">
        <f t="shared" si="71"/>
        <v>-129.38100000000003</v>
      </c>
      <c r="GJ56" s="18">
        <f t="shared" si="71"/>
        <v>-125.98400000000001</v>
      </c>
      <c r="GK56" s="18">
        <f t="shared" si="71"/>
        <v>-127.40100000000001</v>
      </c>
      <c r="GL56" s="18">
        <f t="shared" si="71"/>
        <v>-127.60599999999999</v>
      </c>
      <c r="GM56" s="18">
        <f t="shared" si="71"/>
        <v>-129.477</v>
      </c>
      <c r="GN56" s="18">
        <f t="shared" si="71"/>
        <v>-130.80699999999999</v>
      </c>
      <c r="GO56" s="18">
        <f t="shared" si="71"/>
        <v>-129.88</v>
      </c>
      <c r="GP56" s="18">
        <f t="shared" ref="GP56:JA56" si="72">GP$32-GP39</f>
        <v>-129.977</v>
      </c>
      <c r="GQ56" s="18">
        <f t="shared" si="72"/>
        <v>-130.86299999999997</v>
      </c>
      <c r="GR56" s="18">
        <f t="shared" si="72"/>
        <v>-136.31399999999999</v>
      </c>
      <c r="GS56" s="18">
        <f t="shared" si="72"/>
        <v>-134.45899999999997</v>
      </c>
      <c r="GT56" s="18">
        <f t="shared" si="72"/>
        <v>-134.78</v>
      </c>
      <c r="GU56" s="18">
        <f t="shared" si="72"/>
        <v>-137.47800000000004</v>
      </c>
      <c r="GV56" s="18">
        <f t="shared" si="72"/>
        <v>-136.96800000000002</v>
      </c>
      <c r="GW56" s="18">
        <f t="shared" si="72"/>
        <v>-145.57899999999998</v>
      </c>
      <c r="GX56" s="18">
        <f t="shared" si="72"/>
        <v>-144.83900000000003</v>
      </c>
      <c r="GY56" s="18">
        <f t="shared" si="72"/>
        <v>-142.98499999999999</v>
      </c>
      <c r="GZ56" s="18">
        <f t="shared" si="72"/>
        <v>-134.85499999999996</v>
      </c>
      <c r="HA56" s="18">
        <f t="shared" si="72"/>
        <v>174.435</v>
      </c>
      <c r="HB56" s="18">
        <f t="shared" si="72"/>
        <v>166.15600000000001</v>
      </c>
      <c r="HC56" s="18">
        <f t="shared" si="72"/>
        <v>151.26499999999999</v>
      </c>
      <c r="HD56" s="18">
        <f t="shared" si="72"/>
        <v>144.685</v>
      </c>
      <c r="HE56" s="18">
        <f t="shared" si="72"/>
        <v>138.845</v>
      </c>
      <c r="HF56" s="18">
        <f t="shared" si="72"/>
        <v>189.04400000000001</v>
      </c>
      <c r="HG56" s="18">
        <f t="shared" si="72"/>
        <v>186.452</v>
      </c>
      <c r="HH56" s="18">
        <f t="shared" si="72"/>
        <v>183.95699999999999</v>
      </c>
      <c r="HI56" s="18">
        <f t="shared" si="72"/>
        <v>181.96100000000001</v>
      </c>
      <c r="HJ56" s="18">
        <f t="shared" si="72"/>
        <v>175.566</v>
      </c>
      <c r="HK56" s="18">
        <f t="shared" si="72"/>
        <v>186.99600000000001</v>
      </c>
      <c r="HL56" s="18">
        <f t="shared" si="72"/>
        <v>190.71799999999999</v>
      </c>
      <c r="HM56" s="18">
        <f t="shared" si="72"/>
        <v>177.33799999999999</v>
      </c>
      <c r="HN56" s="18">
        <f t="shared" si="72"/>
        <v>175.619</v>
      </c>
      <c r="HO56" s="18">
        <f t="shared" si="72"/>
        <v>173.98400000000001</v>
      </c>
      <c r="HP56" s="18">
        <f t="shared" si="72"/>
        <v>166.215</v>
      </c>
      <c r="HQ56" s="18">
        <f t="shared" si="72"/>
        <v>159.97</v>
      </c>
      <c r="HR56" s="18">
        <f t="shared" si="72"/>
        <v>154.881</v>
      </c>
      <c r="HS56" s="18">
        <f t="shared" si="72"/>
        <v>155.65799999999999</v>
      </c>
      <c r="HT56" s="18">
        <f t="shared" si="72"/>
        <v>156.376</v>
      </c>
      <c r="HU56" s="18">
        <f t="shared" si="72"/>
        <v>173.02</v>
      </c>
      <c r="HV56" s="18">
        <f t="shared" si="72"/>
        <v>185.762</v>
      </c>
      <c r="HW56" s="18">
        <f t="shared" si="72"/>
        <v>196.357</v>
      </c>
      <c r="HX56" s="18">
        <f t="shared" si="72"/>
        <v>212.125</v>
      </c>
      <c r="HY56" s="18">
        <f t="shared" si="72"/>
        <v>220.81100000000001</v>
      </c>
      <c r="HZ56" s="18">
        <f t="shared" si="72"/>
        <v>197.00399999999999</v>
      </c>
      <c r="IA56" s="18">
        <f t="shared" si="72"/>
        <v>195.249</v>
      </c>
      <c r="IB56" s="18">
        <f t="shared" si="72"/>
        <v>204.178</v>
      </c>
      <c r="IC56" s="18">
        <f t="shared" si="72"/>
        <v>192.274</v>
      </c>
      <c r="ID56" s="18">
        <f t="shared" si="72"/>
        <v>195.297</v>
      </c>
      <c r="IE56" s="18">
        <f t="shared" si="72"/>
        <v>205.697</v>
      </c>
      <c r="IF56" s="18">
        <f t="shared" si="72"/>
        <v>210.63</v>
      </c>
      <c r="IG56" s="18">
        <f t="shared" si="72"/>
        <v>224.57900000000001</v>
      </c>
      <c r="IH56" s="18">
        <f t="shared" si="72"/>
        <v>214.14</v>
      </c>
      <c r="II56" s="18">
        <f t="shared" si="72"/>
        <v>200.334</v>
      </c>
      <c r="IJ56" s="18">
        <f t="shared" si="72"/>
        <v>192.43799999999999</v>
      </c>
      <c r="IK56" s="18">
        <f t="shared" si="72"/>
        <v>190.02699999999999</v>
      </c>
      <c r="IL56" s="18">
        <f t="shared" si="72"/>
        <v>176.81800000000001</v>
      </c>
      <c r="IM56" s="18">
        <f t="shared" si="72"/>
        <v>174.75800000000001</v>
      </c>
      <c r="IN56" s="18">
        <f t="shared" si="72"/>
        <v>170.45</v>
      </c>
      <c r="IO56" s="18">
        <f t="shared" si="72"/>
        <v>185.517</v>
      </c>
      <c r="IP56" s="18">
        <f t="shared" si="72"/>
        <v>201.67</v>
      </c>
      <c r="IQ56" s="18">
        <f t="shared" si="72"/>
        <v>206.565</v>
      </c>
      <c r="IR56" s="18">
        <f t="shared" si="72"/>
        <v>208.69</v>
      </c>
      <c r="IS56" s="18">
        <f t="shared" si="72"/>
        <v>206.65799999999999</v>
      </c>
      <c r="IT56" s="18">
        <f t="shared" si="72"/>
        <v>193.649</v>
      </c>
      <c r="IU56" s="18">
        <f t="shared" si="72"/>
        <v>190.435</v>
      </c>
      <c r="IV56" s="18">
        <f t="shared" si="72"/>
        <v>192.321</v>
      </c>
      <c r="IW56" s="18">
        <f t="shared" si="72"/>
        <v>191.893</v>
      </c>
      <c r="IX56" s="18">
        <f t="shared" si="72"/>
        <v>192.92500000000001</v>
      </c>
      <c r="IY56" s="18">
        <f t="shared" si="72"/>
        <v>198.899</v>
      </c>
      <c r="IZ56" s="18">
        <f t="shared" si="72"/>
        <v>198.91900000000001</v>
      </c>
      <c r="JA56" s="18">
        <f t="shared" si="72"/>
        <v>191.648</v>
      </c>
      <c r="JB56" s="18">
        <f t="shared" ref="JB56:LM56" si="73">JB$32-JB39</f>
        <v>183.03200000000001</v>
      </c>
      <c r="JC56" s="18">
        <f t="shared" si="73"/>
        <v>176.54</v>
      </c>
      <c r="JD56" s="18">
        <f t="shared" si="73"/>
        <v>175.685</v>
      </c>
      <c r="JE56" s="18">
        <f t="shared" si="73"/>
        <v>177.46100000000001</v>
      </c>
      <c r="JF56" s="18">
        <f t="shared" si="73"/>
        <v>177.00200000000001</v>
      </c>
      <c r="JG56" s="18">
        <f t="shared" si="73"/>
        <v>183.36500000000001</v>
      </c>
      <c r="JH56" s="18">
        <f t="shared" si="73"/>
        <v>191.334</v>
      </c>
      <c r="JI56" s="18">
        <f t="shared" si="73"/>
        <v>198.09299999999999</v>
      </c>
      <c r="JJ56" s="18">
        <f t="shared" si="73"/>
        <v>188.58199999999999</v>
      </c>
      <c r="JK56" s="18">
        <f t="shared" si="73"/>
        <v>185.423</v>
      </c>
      <c r="JL56" s="18">
        <f t="shared" si="73"/>
        <v>186.01599999999999</v>
      </c>
      <c r="JM56" s="18">
        <f t="shared" si="73"/>
        <v>180.75800000000001</v>
      </c>
      <c r="JN56" s="18">
        <f t="shared" si="73"/>
        <v>180.267</v>
      </c>
      <c r="JO56" s="18">
        <f t="shared" si="73"/>
        <v>197.172</v>
      </c>
      <c r="JP56" s="18">
        <f t="shared" si="73"/>
        <v>209.328</v>
      </c>
      <c r="JQ56" s="18">
        <f t="shared" si="73"/>
        <v>213.529</v>
      </c>
      <c r="JR56" s="18">
        <f t="shared" si="73"/>
        <v>214.518</v>
      </c>
      <c r="JS56" s="18">
        <f t="shared" si="73"/>
        <v>217.16800000000001</v>
      </c>
      <c r="JT56" s="18">
        <f t="shared" si="73"/>
        <v>205.429</v>
      </c>
      <c r="JU56" s="18">
        <f t="shared" si="73"/>
        <v>210.643</v>
      </c>
      <c r="JV56" s="18">
        <f t="shared" si="73"/>
        <v>226.52099999999999</v>
      </c>
      <c r="JW56" s="18">
        <f t="shared" si="73"/>
        <v>228.89400000000001</v>
      </c>
      <c r="JX56" s="18">
        <f t="shared" si="73"/>
        <v>236.667</v>
      </c>
      <c r="JY56" s="18">
        <f t="shared" si="73"/>
        <v>246.18299999999999</v>
      </c>
      <c r="JZ56" s="18">
        <f t="shared" si="73"/>
        <v>257.24</v>
      </c>
      <c r="KA56" s="18">
        <f t="shared" si="73"/>
        <v>257.83800000000002</v>
      </c>
      <c r="KB56" s="18">
        <f t="shared" si="73"/>
        <v>249.57</v>
      </c>
      <c r="KC56" s="18">
        <f t="shared" si="73"/>
        <v>262.86399999999998</v>
      </c>
      <c r="KD56" s="18">
        <f t="shared" si="73"/>
        <v>262.935</v>
      </c>
      <c r="KE56" s="18">
        <f t="shared" si="73"/>
        <v>265.20999999999998</v>
      </c>
      <c r="KF56" s="18">
        <f t="shared" si="73"/>
        <v>267.05500000000001</v>
      </c>
      <c r="KG56" s="18">
        <f t="shared" si="73"/>
        <v>271.76</v>
      </c>
      <c r="KH56" s="18">
        <f t="shared" si="73"/>
        <v>263.25700000000001</v>
      </c>
      <c r="KI56" s="18">
        <f t="shared" si="73"/>
        <v>263.72800000000001</v>
      </c>
      <c r="KJ56" s="18">
        <f t="shared" si="73"/>
        <v>265.39400000000001</v>
      </c>
      <c r="KK56" s="18">
        <f t="shared" si="73"/>
        <v>266.387</v>
      </c>
      <c r="KL56" s="18">
        <f t="shared" si="73"/>
        <v>263.04500000000002</v>
      </c>
      <c r="KM56" s="18">
        <f t="shared" si="73"/>
        <v>270.38</v>
      </c>
      <c r="KN56" s="18">
        <f t="shared" si="73"/>
        <v>270.80099999999999</v>
      </c>
      <c r="KO56" s="18">
        <f t="shared" si="73"/>
        <v>275.43900000000002</v>
      </c>
      <c r="KP56" s="18">
        <f t="shared" si="73"/>
        <v>264.726</v>
      </c>
      <c r="KQ56" s="18">
        <f t="shared" si="73"/>
        <v>276.47399999999999</v>
      </c>
      <c r="KR56" s="18">
        <f t="shared" si="73"/>
        <v>269.87900000000002</v>
      </c>
      <c r="KS56" s="18">
        <f t="shared" si="73"/>
        <v>245.208</v>
      </c>
      <c r="KT56" s="18">
        <f t="shared" si="73"/>
        <v>221.851</v>
      </c>
      <c r="KU56" s="18">
        <f t="shared" si="73"/>
        <v>223.023</v>
      </c>
      <c r="KV56" s="18">
        <f t="shared" si="73"/>
        <v>220.208</v>
      </c>
      <c r="KW56" s="18">
        <f t="shared" si="73"/>
        <v>226.70500000000001</v>
      </c>
      <c r="KX56" s="18">
        <f t="shared" si="73"/>
        <v>229.917</v>
      </c>
      <c r="KY56" s="18">
        <f t="shared" si="73"/>
        <v>236.37899999999999</v>
      </c>
      <c r="KZ56" s="18">
        <f t="shared" si="73"/>
        <v>223.11500000000001</v>
      </c>
      <c r="LA56" s="18">
        <f t="shared" si="73"/>
        <v>219.96199999999999</v>
      </c>
      <c r="LB56" s="18">
        <f t="shared" si="73"/>
        <v>218.715</v>
      </c>
      <c r="LC56" s="18">
        <f t="shared" si="73"/>
        <v>220.79499999999999</v>
      </c>
      <c r="LD56" s="18">
        <f t="shared" si="73"/>
        <v>213.57499999999999</v>
      </c>
      <c r="LE56" s="18">
        <f t="shared" si="73"/>
        <v>210.036</v>
      </c>
      <c r="LF56" s="18">
        <f t="shared" si="73"/>
        <v>210.733</v>
      </c>
      <c r="LG56" s="18">
        <f t="shared" si="73"/>
        <v>225.797</v>
      </c>
      <c r="LH56" s="18">
        <f t="shared" si="73"/>
        <v>236.68100000000001</v>
      </c>
      <c r="LI56" s="18">
        <f t="shared" si="73"/>
        <v>245.67099999999999</v>
      </c>
      <c r="LJ56" s="18">
        <f t="shared" si="73"/>
        <v>243.68799999999999</v>
      </c>
      <c r="LK56" s="18">
        <f t="shared" si="73"/>
        <v>243.161</v>
      </c>
      <c r="LL56" s="18">
        <f t="shared" si="73"/>
        <v>239.78</v>
      </c>
      <c r="LM56" s="18">
        <f t="shared" si="73"/>
        <v>239.49199999999999</v>
      </c>
      <c r="LN56" s="18">
        <f t="shared" ref="LN56:NY56" si="74">LN$32-LN39</f>
        <v>234.953</v>
      </c>
      <c r="LO56" s="18">
        <f t="shared" si="74"/>
        <v>235.01599999999999</v>
      </c>
      <c r="LP56" s="18">
        <f t="shared" si="74"/>
        <v>230.80199999999999</v>
      </c>
      <c r="LQ56" s="18">
        <f t="shared" si="74"/>
        <v>246.28800000000001</v>
      </c>
      <c r="LR56" s="18">
        <f t="shared" si="74"/>
        <v>254.33</v>
      </c>
      <c r="LS56" s="18">
        <f t="shared" si="74"/>
        <v>262.92899999999997</v>
      </c>
      <c r="LT56" s="18">
        <f t="shared" si="74"/>
        <v>265.49900000000002</v>
      </c>
      <c r="LU56" s="18">
        <f t="shared" si="74"/>
        <v>280.46699999999998</v>
      </c>
      <c r="LV56" s="18">
        <f t="shared" si="74"/>
        <v>274.91699999999997</v>
      </c>
      <c r="LW56" s="18">
        <f t="shared" si="74"/>
        <v>267.83100000000002</v>
      </c>
      <c r="LX56" s="18">
        <f t="shared" si="74"/>
        <v>267.82</v>
      </c>
      <c r="LY56" s="18">
        <f t="shared" si="74"/>
        <v>253.916</v>
      </c>
      <c r="LZ56" s="18">
        <f t="shared" si="74"/>
        <v>260.303</v>
      </c>
      <c r="MA56" s="18">
        <f t="shared" si="74"/>
        <v>262.84199999999998</v>
      </c>
      <c r="MB56" s="18">
        <f t="shared" si="74"/>
        <v>260.25</v>
      </c>
      <c r="MC56" s="18">
        <f t="shared" si="74"/>
        <v>270.19299999999998</v>
      </c>
      <c r="MD56" s="18">
        <f t="shared" si="74"/>
        <v>278.60599999999999</v>
      </c>
      <c r="ME56" s="18">
        <f t="shared" si="74"/>
        <v>291.39100000000002</v>
      </c>
      <c r="MF56" s="18">
        <f t="shared" si="74"/>
        <v>307.62599999999998</v>
      </c>
      <c r="MG56" s="18">
        <f t="shared" si="74"/>
        <v>303.22399999999999</v>
      </c>
      <c r="MH56" s="18">
        <f t="shared" si="74"/>
        <v>297.00700000000001</v>
      </c>
      <c r="MI56" s="18">
        <f t="shared" si="74"/>
        <v>278.99900000000002</v>
      </c>
      <c r="MJ56" s="18">
        <f t="shared" si="74"/>
        <v>277.33300000000003</v>
      </c>
      <c r="MK56" s="18">
        <f t="shared" si="74"/>
        <v>272.15300000000002</v>
      </c>
      <c r="ML56" s="18">
        <f t="shared" si="74"/>
        <v>249.244</v>
      </c>
      <c r="MM56" s="18">
        <f t="shared" si="74"/>
        <v>246.80600000000001</v>
      </c>
      <c r="MN56" s="18">
        <f t="shared" si="74"/>
        <v>260.29599999999999</v>
      </c>
      <c r="MO56" s="18">
        <f t="shared" si="74"/>
        <v>278.27999999999997</v>
      </c>
      <c r="MP56" s="18">
        <f t="shared" si="74"/>
        <v>291.77199999999999</v>
      </c>
      <c r="MQ56" s="18">
        <f t="shared" si="74"/>
        <v>283.52</v>
      </c>
      <c r="MR56" s="18">
        <f t="shared" si="74"/>
        <v>276.20800000000003</v>
      </c>
      <c r="MS56" s="18">
        <f t="shared" si="74"/>
        <v>273.78800000000001</v>
      </c>
      <c r="MT56" s="18">
        <f t="shared" si="74"/>
        <v>279.15800000000002</v>
      </c>
      <c r="MU56" s="18">
        <f t="shared" si="74"/>
        <v>287.63900000000001</v>
      </c>
      <c r="MV56" s="18">
        <f t="shared" si="74"/>
        <v>282.029</v>
      </c>
      <c r="MW56" s="18">
        <f t="shared" si="74"/>
        <v>279.55900000000003</v>
      </c>
      <c r="MX56" s="18">
        <f t="shared" si="74"/>
        <v>279.26900000000001</v>
      </c>
      <c r="MY56" s="18">
        <f t="shared" si="74"/>
        <v>298.77800000000002</v>
      </c>
      <c r="MZ56" s="18">
        <f t="shared" si="74"/>
        <v>302.27</v>
      </c>
      <c r="NA56" s="18">
        <f t="shared" si="74"/>
        <v>290.75200000000001</v>
      </c>
      <c r="NB56" s="18">
        <f t="shared" si="74"/>
        <v>266.28699999999998</v>
      </c>
      <c r="NC56" s="18">
        <f t="shared" si="74"/>
        <v>272.91199999999998</v>
      </c>
      <c r="ND56" s="18">
        <f t="shared" si="74"/>
        <v>288.952</v>
      </c>
      <c r="NE56" s="18">
        <f t="shared" si="74"/>
        <v>292.31200000000001</v>
      </c>
      <c r="NF56" s="18">
        <f t="shared" si="74"/>
        <v>295.24200000000002</v>
      </c>
      <c r="NG56" s="18">
        <f t="shared" si="74"/>
        <v>317.23200000000003</v>
      </c>
      <c r="NH56" s="18">
        <f t="shared" si="74"/>
        <v>322.54500000000002</v>
      </c>
      <c r="NI56" s="18">
        <f t="shared" si="74"/>
        <v>322.71800000000002</v>
      </c>
      <c r="NJ56" s="18">
        <f t="shared" si="74"/>
        <v>323.00200000000001</v>
      </c>
      <c r="NK56" s="18">
        <f t="shared" si="74"/>
        <v>329.71699999999998</v>
      </c>
      <c r="NL56" s="18">
        <f t="shared" si="74"/>
        <v>328.21899999999999</v>
      </c>
      <c r="NM56" s="18">
        <f t="shared" si="74"/>
        <v>324.07499999999999</v>
      </c>
      <c r="NN56" s="18">
        <f t="shared" si="74"/>
        <v>312.32299999999998</v>
      </c>
      <c r="NO56" s="18">
        <f t="shared" si="74"/>
        <v>313.053</v>
      </c>
      <c r="NP56" s="18">
        <f t="shared" si="74"/>
        <v>329.45499999999998</v>
      </c>
      <c r="NQ56" s="18">
        <f t="shared" si="74"/>
        <v>323.83</v>
      </c>
      <c r="NR56" s="18">
        <f t="shared" si="74"/>
        <v>333.58800000000002</v>
      </c>
      <c r="NS56" s="18">
        <f t="shared" si="74"/>
        <v>333.38</v>
      </c>
      <c r="NT56" s="18">
        <f t="shared" si="74"/>
        <v>324.74</v>
      </c>
      <c r="NU56" s="18">
        <f t="shared" si="74"/>
        <v>333.24099999999999</v>
      </c>
      <c r="NV56" s="18">
        <f t="shared" si="74"/>
        <v>329.654</v>
      </c>
      <c r="NW56" s="18">
        <f t="shared" si="74"/>
        <v>352.87099999999998</v>
      </c>
      <c r="NX56" s="18">
        <f t="shared" si="74"/>
        <v>370.43700000000001</v>
      </c>
      <c r="NY56" s="18">
        <f t="shared" si="74"/>
        <v>382.416</v>
      </c>
      <c r="NZ56" s="18">
        <f t="shared" ref="NZ56:QK56" si="75">NZ$32-NZ39</f>
        <v>382.93200000000002</v>
      </c>
      <c r="OA56" s="18">
        <f t="shared" si="75"/>
        <v>359.11700000000002</v>
      </c>
      <c r="OB56" s="18">
        <f t="shared" si="75"/>
        <v>347.82100000000003</v>
      </c>
      <c r="OC56" s="18">
        <f t="shared" si="75"/>
        <v>347.298</v>
      </c>
      <c r="OD56" s="18">
        <f t="shared" si="75"/>
        <v>347.75400000000002</v>
      </c>
      <c r="OE56" s="18">
        <f t="shared" si="75"/>
        <v>345.21300000000002</v>
      </c>
      <c r="OF56" s="18">
        <f t="shared" si="75"/>
        <v>342.42200000000003</v>
      </c>
      <c r="OG56" s="18">
        <f t="shared" si="75"/>
        <v>340.209</v>
      </c>
      <c r="OH56" s="18">
        <f t="shared" si="75"/>
        <v>338.74400000000003</v>
      </c>
      <c r="OI56" s="18">
        <f t="shared" si="75"/>
        <v>338.14800000000002</v>
      </c>
      <c r="OJ56" s="18">
        <f t="shared" si="75"/>
        <v>333.61799999999999</v>
      </c>
      <c r="OK56" s="18">
        <f t="shared" si="75"/>
        <v>334.185</v>
      </c>
      <c r="OL56" s="18">
        <f t="shared" si="75"/>
        <v>332.822</v>
      </c>
      <c r="OM56" s="18">
        <f t="shared" si="75"/>
        <v>350.517</v>
      </c>
      <c r="ON56" s="18">
        <f t="shared" si="75"/>
        <v>375.74799999999999</v>
      </c>
      <c r="OO56" s="18">
        <f t="shared" si="75"/>
        <v>382.12099999999998</v>
      </c>
      <c r="OP56" s="18">
        <f t="shared" si="75"/>
        <v>378.60899999999998</v>
      </c>
      <c r="OQ56" s="18">
        <f t="shared" si="75"/>
        <v>381.72800000000001</v>
      </c>
      <c r="OR56" s="18">
        <f t="shared" si="75"/>
        <v>372.48500000000001</v>
      </c>
      <c r="OS56" s="18">
        <f t="shared" si="75"/>
        <v>359.84800000000001</v>
      </c>
      <c r="OT56" s="18">
        <f t="shared" si="75"/>
        <v>347.01499999999999</v>
      </c>
      <c r="OU56" s="18">
        <f t="shared" si="75"/>
        <v>358.99700000000001</v>
      </c>
      <c r="OV56" s="18">
        <f t="shared" si="75"/>
        <v>340.15300000000002</v>
      </c>
      <c r="OW56" s="18">
        <f t="shared" si="75"/>
        <v>326.91399999999999</v>
      </c>
      <c r="OX56" s="18">
        <f t="shared" si="75"/>
        <v>323.33499999999998</v>
      </c>
      <c r="OY56" s="18">
        <f t="shared" si="75"/>
        <v>314.84699999999998</v>
      </c>
      <c r="OZ56" s="18">
        <f t="shared" si="75"/>
        <v>330.96199999999999</v>
      </c>
      <c r="PA56" s="18">
        <f t="shared" si="75"/>
        <v>340.48500000000001</v>
      </c>
      <c r="PB56" s="18">
        <f t="shared" si="75"/>
        <v>341.47899999999998</v>
      </c>
      <c r="PC56" s="18">
        <f t="shared" si="75"/>
        <v>363.25900000000001</v>
      </c>
      <c r="PD56" s="18">
        <f t="shared" si="75"/>
        <v>343.02600000000001</v>
      </c>
      <c r="PE56" s="18">
        <f t="shared" si="75"/>
        <v>333.70100000000002</v>
      </c>
      <c r="PF56" s="18">
        <f t="shared" si="75"/>
        <v>324.30900000000003</v>
      </c>
      <c r="PG56" s="18">
        <f t="shared" si="75"/>
        <v>305.67200000000003</v>
      </c>
      <c r="PH56" s="18">
        <f t="shared" si="75"/>
        <v>293.221</v>
      </c>
      <c r="PI56" s="18">
        <f t="shared" si="75"/>
        <v>286.97699999999998</v>
      </c>
      <c r="PJ56" s="18">
        <f t="shared" si="75"/>
        <v>276.447</v>
      </c>
      <c r="PK56" s="18">
        <f t="shared" si="75"/>
        <v>258.32600000000002</v>
      </c>
      <c r="PL56" s="18">
        <f t="shared" si="75"/>
        <v>256.73200000000003</v>
      </c>
      <c r="PM56" s="18">
        <f t="shared" si="75"/>
        <v>270.255</v>
      </c>
      <c r="PN56" s="18">
        <f t="shared" si="75"/>
        <v>271.51799999999997</v>
      </c>
      <c r="PO56" s="18">
        <f t="shared" si="75"/>
        <v>270.39800000000002</v>
      </c>
      <c r="PP56" s="18">
        <f t="shared" si="75"/>
        <v>277.435</v>
      </c>
      <c r="PQ56" s="18">
        <f t="shared" si="75"/>
        <v>296.83199999999999</v>
      </c>
      <c r="PR56" s="18">
        <f t="shared" si="75"/>
        <v>308.55700000000002</v>
      </c>
      <c r="PS56" s="18">
        <f t="shared" si="75"/>
        <v>310.66800000000001</v>
      </c>
      <c r="PT56" s="18">
        <f t="shared" si="75"/>
        <v>315.73099999999999</v>
      </c>
      <c r="PU56" s="18">
        <f t="shared" si="75"/>
        <v>299.21699999999998</v>
      </c>
      <c r="PV56" s="18">
        <f t="shared" si="75"/>
        <v>299.24900000000002</v>
      </c>
      <c r="PW56" s="18">
        <f t="shared" si="75"/>
        <v>297.036</v>
      </c>
      <c r="PX56" s="18">
        <f t="shared" si="75"/>
        <v>292.31799999999998</v>
      </c>
      <c r="PY56" s="18">
        <f t="shared" si="75"/>
        <v>298.23500000000001</v>
      </c>
      <c r="PZ56" s="18">
        <f t="shared" si="75"/>
        <v>291.47399999999999</v>
      </c>
      <c r="QA56" s="18">
        <f t="shared" si="75"/>
        <v>285.20400000000001</v>
      </c>
      <c r="QB56" s="18">
        <f t="shared" si="75"/>
        <v>294.63499999999999</v>
      </c>
      <c r="QC56" s="18">
        <f t="shared" si="75"/>
        <v>297.685</v>
      </c>
      <c r="QD56" s="18">
        <f t="shared" si="75"/>
        <v>299.26100000000002</v>
      </c>
      <c r="QE56" s="18">
        <f t="shared" si="75"/>
        <v>299.98599999999999</v>
      </c>
      <c r="QF56" s="18">
        <f t="shared" si="75"/>
        <v>285.99599999999998</v>
      </c>
      <c r="QG56" s="18">
        <f t="shared" si="75"/>
        <v>285.62299999999999</v>
      </c>
      <c r="QH56" s="18">
        <f t="shared" si="75"/>
        <v>286.95499999999998</v>
      </c>
      <c r="QI56" s="18">
        <f t="shared" si="75"/>
        <v>274.98500000000001</v>
      </c>
      <c r="QJ56" s="18">
        <f t="shared" si="75"/>
        <v>268.91699999999997</v>
      </c>
      <c r="QK56" s="18">
        <f t="shared" si="75"/>
        <v>270.524</v>
      </c>
      <c r="QL56" s="18">
        <f t="shared" ref="QL56:SQ56" si="76">QL$32-QL39</f>
        <v>278.38200000000001</v>
      </c>
      <c r="QM56" s="18">
        <f t="shared" si="76"/>
        <v>276.94400000000002</v>
      </c>
      <c r="QN56" s="18">
        <f t="shared" si="76"/>
        <v>283.19400000000002</v>
      </c>
      <c r="QO56" s="18">
        <f t="shared" si="76"/>
        <v>273.66899999999998</v>
      </c>
      <c r="QP56" s="18">
        <f t="shared" si="76"/>
        <v>273.15800000000002</v>
      </c>
      <c r="QQ56" s="18">
        <f t="shared" si="76"/>
        <v>307.197</v>
      </c>
      <c r="QR56" s="18">
        <f t="shared" si="76"/>
        <v>307.44900000000001</v>
      </c>
      <c r="QS56" s="18">
        <f t="shared" si="76"/>
        <v>302.25799999999998</v>
      </c>
      <c r="QT56" s="18">
        <f t="shared" si="76"/>
        <v>303.755</v>
      </c>
      <c r="QU56" s="18">
        <f t="shared" si="76"/>
        <v>305.44099999999997</v>
      </c>
      <c r="QV56" s="18">
        <f t="shared" si="76"/>
        <v>307.584</v>
      </c>
      <c r="QW56" s="18">
        <f t="shared" si="76"/>
        <v>311.18299999999999</v>
      </c>
      <c r="QX56" s="18">
        <f t="shared" si="76"/>
        <v>315.529</v>
      </c>
      <c r="QY56" s="18">
        <f t="shared" si="76"/>
        <v>319.43200000000002</v>
      </c>
      <c r="QZ56" s="18">
        <f t="shared" si="76"/>
        <v>320.42099999999999</v>
      </c>
      <c r="RA56" s="18">
        <f t="shared" si="76"/>
        <v>315.55200000000002</v>
      </c>
      <c r="RB56" s="18">
        <f t="shared" si="76"/>
        <v>319.31299999999999</v>
      </c>
      <c r="RC56" s="18">
        <f t="shared" si="76"/>
        <v>329.55900000000003</v>
      </c>
      <c r="RD56" s="18">
        <f t="shared" si="76"/>
        <v>336.47</v>
      </c>
      <c r="RE56" s="18">
        <f t="shared" si="76"/>
        <v>340.42200000000003</v>
      </c>
      <c r="RF56" s="18">
        <f t="shared" si="76"/>
        <v>339.89499999999998</v>
      </c>
      <c r="RG56" s="18">
        <f t="shared" si="76"/>
        <v>332.46499999999997</v>
      </c>
      <c r="RH56" s="18">
        <f t="shared" si="76"/>
        <v>321.541</v>
      </c>
      <c r="RI56" s="18">
        <f t="shared" si="76"/>
        <v>306.76900000000001</v>
      </c>
      <c r="RJ56" s="18">
        <f t="shared" si="76"/>
        <v>300.62299999999999</v>
      </c>
      <c r="RK56" s="18">
        <f t="shared" si="76"/>
        <v>298.98899999999998</v>
      </c>
      <c r="RL56" s="18">
        <f t="shared" si="76"/>
        <v>300.33300000000003</v>
      </c>
      <c r="RM56" s="18">
        <f t="shared" si="76"/>
        <v>298.56299999999999</v>
      </c>
      <c r="RN56" s="18">
        <f t="shared" si="76"/>
        <v>296.80500000000001</v>
      </c>
      <c r="RO56" s="18">
        <f t="shared" si="76"/>
        <v>294.63900000000001</v>
      </c>
      <c r="RP56" s="18">
        <f t="shared" si="76"/>
        <v>297.12900000000002</v>
      </c>
      <c r="RQ56" s="18">
        <f t="shared" si="76"/>
        <v>310.38299999999998</v>
      </c>
      <c r="RR56" s="18">
        <f t="shared" si="76"/>
        <v>308.79199999999997</v>
      </c>
      <c r="RS56" s="18">
        <f t="shared" si="76"/>
        <v>308.91899999999998</v>
      </c>
      <c r="RT56" s="18">
        <f t="shared" si="76"/>
        <v>304.01299999999998</v>
      </c>
      <c r="RU56" s="18">
        <f t="shared" si="76"/>
        <v>287.3</v>
      </c>
      <c r="RV56" s="18">
        <f t="shared" si="76"/>
        <v>288.37099999999998</v>
      </c>
      <c r="RW56" s="18">
        <f t="shared" si="76"/>
        <v>282.73700000000002</v>
      </c>
      <c r="RX56" s="18">
        <f t="shared" si="76"/>
        <v>264.339</v>
      </c>
      <c r="RY56" s="18">
        <f t="shared" si="76"/>
        <v>260.86099999999999</v>
      </c>
      <c r="RZ56" s="18">
        <f t="shared" si="76"/>
        <v>259.66500000000002</v>
      </c>
      <c r="SA56" s="18">
        <f t="shared" si="76"/>
        <v>263.25299999999999</v>
      </c>
      <c r="SB56" s="18">
        <f t="shared" si="76"/>
        <v>263.43299999999999</v>
      </c>
      <c r="SC56" s="18">
        <f t="shared" si="76"/>
        <v>260.23500000000001</v>
      </c>
      <c r="SD56" s="18">
        <f t="shared" si="76"/>
        <v>254.82400000000001</v>
      </c>
      <c r="SE56" s="18">
        <f t="shared" si="76"/>
        <v>259.38299999999998</v>
      </c>
      <c r="SF56" s="18">
        <f t="shared" si="76"/>
        <v>260.69</v>
      </c>
      <c r="SG56" s="18">
        <f t="shared" si="76"/>
        <v>260.935</v>
      </c>
      <c r="SH56" s="18">
        <f t="shared" si="76"/>
        <v>264.70100000000002</v>
      </c>
      <c r="SI56" s="18">
        <f t="shared" si="76"/>
        <v>285.61</v>
      </c>
      <c r="SJ56" s="18">
        <f t="shared" si="76"/>
        <v>288.44400000000002</v>
      </c>
      <c r="SK56" s="18">
        <f t="shared" si="76"/>
        <v>294.44200000000001</v>
      </c>
      <c r="SL56" s="18">
        <f t="shared" si="76"/>
        <v>297.64299999999997</v>
      </c>
      <c r="SM56" s="18">
        <f t="shared" si="76"/>
        <v>294.62900000000002</v>
      </c>
      <c r="SN56" s="18">
        <f t="shared" si="76"/>
        <v>294.35300000000001</v>
      </c>
      <c r="SO56" s="18">
        <f t="shared" si="76"/>
        <v>295.27999999999997</v>
      </c>
      <c r="SP56" s="18">
        <f t="shared" si="76"/>
        <v>295.93900000000002</v>
      </c>
      <c r="SQ56" s="18">
        <f t="shared" si="76"/>
        <v>298.005</v>
      </c>
    </row>
    <row r="57" spans="1:511" x14ac:dyDescent="0.25"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  <c r="DJ57" s="18"/>
      <c r="DK57" s="18"/>
      <c r="DL57" s="18"/>
      <c r="DM57" s="18"/>
      <c r="DN57" s="18"/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  <c r="IB57" s="18"/>
      <c r="IC57" s="18"/>
      <c r="ID57" s="18"/>
      <c r="IE57" s="18"/>
      <c r="IF57" s="18"/>
      <c r="IG57" s="18"/>
      <c r="IH57" s="18"/>
      <c r="II57" s="18"/>
      <c r="IJ57" s="18"/>
      <c r="IK57" s="18"/>
      <c r="IL57" s="18"/>
      <c r="IM57" s="18"/>
      <c r="IN57" s="18"/>
      <c r="IO57" s="18"/>
      <c r="IP57" s="18"/>
      <c r="IQ57" s="18"/>
      <c r="IR57" s="18"/>
      <c r="IS57" s="18"/>
      <c r="IT57" s="18"/>
      <c r="IU57" s="18"/>
      <c r="IV57" s="18"/>
      <c r="IW57" s="18"/>
      <c r="IX57" s="18"/>
      <c r="IY57" s="18"/>
      <c r="IZ57" s="18"/>
      <c r="JA57" s="18"/>
      <c r="JB57" s="18"/>
      <c r="JC57" s="18"/>
      <c r="JD57" s="18"/>
      <c r="JE57" s="18"/>
      <c r="JF57" s="18"/>
      <c r="JG57" s="18"/>
      <c r="JH57" s="18"/>
      <c r="JI57" s="18"/>
      <c r="JJ57" s="18"/>
      <c r="JK57" s="18"/>
      <c r="JL57" s="18"/>
      <c r="JM57" s="18"/>
      <c r="JN57" s="18"/>
      <c r="JO57" s="18"/>
      <c r="JP57" s="18"/>
      <c r="JQ57" s="18"/>
      <c r="JR57" s="18"/>
      <c r="JS57" s="18"/>
      <c r="JT57" s="18"/>
      <c r="JU57" s="18"/>
      <c r="JV57" s="18"/>
      <c r="JW57" s="18"/>
      <c r="JX57" s="18"/>
      <c r="JY57" s="18"/>
      <c r="JZ57" s="18"/>
      <c r="KA57" s="18"/>
      <c r="KB57" s="18"/>
      <c r="KC57" s="18"/>
      <c r="KD57" s="18"/>
      <c r="KE57" s="18"/>
      <c r="KF57" s="18"/>
      <c r="KG57" s="18"/>
      <c r="KH57" s="18"/>
      <c r="KI57" s="18"/>
      <c r="KJ57" s="18"/>
      <c r="KK57" s="18"/>
      <c r="KL57" s="18"/>
      <c r="KM57" s="18"/>
      <c r="KN57" s="18"/>
      <c r="KO57" s="18"/>
      <c r="KP57" s="18"/>
      <c r="KQ57" s="18"/>
      <c r="KR57" s="18"/>
      <c r="KS57" s="18"/>
      <c r="KT57" s="18"/>
      <c r="KU57" s="18"/>
      <c r="KV57" s="18"/>
      <c r="KW57" s="18"/>
      <c r="KX57" s="18"/>
      <c r="KY57" s="18"/>
      <c r="KZ57" s="18"/>
      <c r="LA57" s="18"/>
      <c r="LB57" s="18"/>
      <c r="LC57" s="18"/>
      <c r="LD57" s="18"/>
      <c r="LE57" s="18"/>
      <c r="LF57" s="18"/>
      <c r="LG57" s="18"/>
      <c r="LH57" s="18"/>
      <c r="LI57" s="18"/>
      <c r="LJ57" s="18"/>
      <c r="LK57" s="18"/>
      <c r="LL57" s="18"/>
      <c r="LM57" s="18"/>
      <c r="LN57" s="18"/>
      <c r="LO57" s="18"/>
      <c r="LP57" s="18"/>
      <c r="LQ57" s="18"/>
      <c r="LR57" s="18"/>
      <c r="LS57" s="18"/>
      <c r="LT57" s="18"/>
      <c r="LU57" s="18"/>
      <c r="LV57" s="18"/>
      <c r="LW57" s="18"/>
      <c r="LX57" s="18"/>
      <c r="LY57" s="18"/>
      <c r="LZ57" s="18"/>
      <c r="MA57" s="18"/>
      <c r="MB57" s="18"/>
      <c r="MC57" s="18"/>
      <c r="MD57" s="18"/>
      <c r="ME57" s="18"/>
      <c r="MF57" s="18"/>
      <c r="MG57" s="18"/>
      <c r="MH57" s="18"/>
      <c r="MI57" s="18"/>
      <c r="MJ57" s="18"/>
      <c r="MK57" s="18"/>
      <c r="ML57" s="18"/>
      <c r="MM57" s="18"/>
      <c r="MN57" s="18"/>
      <c r="MO57" s="18"/>
      <c r="MP57" s="18"/>
      <c r="MQ57" s="18"/>
      <c r="MR57" s="18"/>
      <c r="MS57" s="18"/>
      <c r="MT57" s="18"/>
      <c r="MU57" s="18"/>
      <c r="MV57" s="18"/>
      <c r="MW57" s="18"/>
      <c r="MX57" s="18"/>
      <c r="MY57" s="18"/>
      <c r="MZ57" s="18"/>
      <c r="NA57" s="18"/>
      <c r="NB57" s="18"/>
      <c r="NC57" s="18"/>
      <c r="ND57" s="18"/>
      <c r="NE57" s="18"/>
      <c r="NF57" s="18"/>
      <c r="NG57" s="18"/>
      <c r="NH57" s="18"/>
      <c r="NI57" s="18"/>
      <c r="NJ57" s="18"/>
      <c r="NK57" s="18"/>
      <c r="NL57" s="18"/>
      <c r="NM57" s="18"/>
      <c r="NN57" s="18"/>
      <c r="NO57" s="18"/>
      <c r="NP57" s="18"/>
      <c r="NQ57" s="18"/>
      <c r="NR57" s="18"/>
      <c r="NS57" s="18"/>
      <c r="NT57" s="18"/>
      <c r="NU57" s="18"/>
      <c r="NV57" s="18"/>
      <c r="NW57" s="18"/>
      <c r="NX57" s="18"/>
      <c r="NY57" s="18"/>
      <c r="NZ57" s="18"/>
      <c r="OA57" s="18"/>
      <c r="OB57" s="18"/>
      <c r="OC57" s="18"/>
      <c r="OD57" s="18"/>
      <c r="OE57" s="18"/>
      <c r="OF57" s="18"/>
      <c r="OG57" s="18"/>
      <c r="OH57" s="18"/>
      <c r="OI57" s="18"/>
      <c r="OJ57" s="18"/>
      <c r="OK57" s="18"/>
      <c r="OL57" s="18"/>
      <c r="OM57" s="18"/>
      <c r="ON57" s="18"/>
      <c r="OO57" s="18"/>
      <c r="OP57" s="18"/>
      <c r="OQ57" s="18"/>
      <c r="OR57" s="18"/>
      <c r="OS57" s="18"/>
      <c r="OT57" s="18"/>
      <c r="OU57" s="18"/>
      <c r="OV57" s="18"/>
      <c r="OW57" s="18"/>
      <c r="OX57" s="18"/>
      <c r="OY57" s="18"/>
      <c r="OZ57" s="18"/>
      <c r="PA57" s="18"/>
      <c r="PB57" s="18"/>
      <c r="PC57" s="18"/>
      <c r="PD57" s="18"/>
      <c r="PE57" s="18"/>
      <c r="PF57" s="18"/>
      <c r="PG57" s="18"/>
      <c r="PH57" s="18"/>
      <c r="PI57" s="18"/>
      <c r="PJ57" s="18"/>
      <c r="PK57" s="18"/>
      <c r="PL57" s="18"/>
      <c r="PM57" s="18"/>
      <c r="PN57" s="18"/>
      <c r="PO57" s="18"/>
      <c r="PP57" s="18"/>
      <c r="PQ57" s="18"/>
      <c r="PR57" s="18"/>
      <c r="PS57" s="18"/>
      <c r="PT57" s="18"/>
      <c r="PU57" s="18"/>
      <c r="PV57" s="18"/>
      <c r="PW57" s="18"/>
      <c r="PX57" s="18"/>
      <c r="PY57" s="18"/>
      <c r="PZ57" s="18"/>
      <c r="QA57" s="18"/>
      <c r="QB57" s="18"/>
      <c r="QC57" s="18"/>
      <c r="QD57" s="18"/>
      <c r="QE57" s="18"/>
      <c r="QF57" s="18"/>
      <c r="QG57" s="18"/>
      <c r="QH57" s="18"/>
      <c r="QI57" s="18"/>
      <c r="QJ57" s="18"/>
      <c r="QK57" s="18"/>
      <c r="QL57" s="18"/>
      <c r="QM57" s="18"/>
      <c r="QN57" s="18"/>
      <c r="QO57" s="18"/>
      <c r="QP57" s="18"/>
      <c r="QQ57" s="18"/>
      <c r="QR57" s="18"/>
      <c r="QS57" s="18"/>
      <c r="QT57" s="18"/>
      <c r="QU57" s="18"/>
      <c r="QV57" s="18"/>
      <c r="QW57" s="18"/>
      <c r="QX57" s="18"/>
      <c r="QY57" s="18"/>
      <c r="QZ57" s="18"/>
      <c r="RA57" s="18"/>
      <c r="RB57" s="18"/>
      <c r="RC57" s="18"/>
      <c r="RD57" s="18"/>
      <c r="RE57" s="18"/>
      <c r="RF57" s="18"/>
      <c r="RG57" s="18"/>
      <c r="RH57" s="18"/>
      <c r="RI57" s="18"/>
      <c r="RJ57" s="18"/>
      <c r="RK57" s="18"/>
      <c r="RL57" s="18"/>
      <c r="RM57" s="18"/>
      <c r="RN57" s="18"/>
      <c r="RO57" s="18"/>
      <c r="RP57" s="18"/>
      <c r="RQ57" s="18"/>
      <c r="RR57" s="18"/>
      <c r="RS57" s="18"/>
      <c r="RT57" s="18"/>
      <c r="RU57" s="18"/>
      <c r="RV57" s="18"/>
      <c r="RW57" s="18"/>
      <c r="RX57" s="18"/>
      <c r="RY57" s="18"/>
      <c r="RZ57" s="18"/>
      <c r="SA57" s="18"/>
      <c r="SB57" s="18"/>
      <c r="SC57" s="18"/>
      <c r="SD57" s="18"/>
      <c r="SE57" s="18"/>
      <c r="SF57" s="18"/>
      <c r="SG57" s="18"/>
      <c r="SH57" s="18"/>
      <c r="SI57" s="18"/>
      <c r="SJ57" s="18"/>
      <c r="SK57" s="18"/>
      <c r="SL57" s="18"/>
      <c r="SM57" s="18"/>
      <c r="SN57" s="18"/>
      <c r="SO57" s="18"/>
      <c r="SP57" s="18"/>
      <c r="SQ57" s="18"/>
    </row>
    <row r="58" spans="1:511" x14ac:dyDescent="0.25"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  <c r="JG58" s="18"/>
      <c r="JH58" s="18"/>
      <c r="JI58" s="18"/>
      <c r="JJ58" s="18"/>
      <c r="JK58" s="18"/>
      <c r="JL58" s="18"/>
      <c r="JM58" s="18"/>
      <c r="JN58" s="18"/>
      <c r="JO58" s="18"/>
      <c r="JP58" s="18"/>
      <c r="JQ58" s="18"/>
      <c r="JR58" s="18"/>
      <c r="JS58" s="18"/>
      <c r="JT58" s="18"/>
      <c r="JU58" s="18"/>
      <c r="JV58" s="18"/>
      <c r="JW58" s="18"/>
      <c r="JX58" s="18"/>
      <c r="JY58" s="18"/>
      <c r="JZ58" s="18"/>
      <c r="KA58" s="18"/>
      <c r="KB58" s="18"/>
      <c r="KC58" s="18"/>
      <c r="KD58" s="18"/>
      <c r="KE58" s="18"/>
      <c r="KF58" s="18"/>
      <c r="KG58" s="18"/>
      <c r="KH58" s="18"/>
      <c r="KI58" s="18"/>
      <c r="KJ58" s="18"/>
      <c r="KK58" s="18"/>
      <c r="KL58" s="18"/>
      <c r="KM58" s="18"/>
      <c r="KN58" s="18"/>
      <c r="KO58" s="18"/>
      <c r="KP58" s="18"/>
      <c r="KQ58" s="18"/>
      <c r="KR58" s="18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8"/>
      <c r="MG58" s="18"/>
      <c r="MH58" s="18"/>
      <c r="MI58" s="18"/>
      <c r="MJ58" s="18"/>
      <c r="MK58" s="18"/>
      <c r="ML58" s="18"/>
      <c r="MM58" s="18"/>
      <c r="MN58" s="18"/>
      <c r="MO58" s="18"/>
      <c r="MP58" s="18"/>
      <c r="MQ58" s="18"/>
      <c r="MR58" s="18"/>
      <c r="MS58" s="18"/>
      <c r="MT58" s="18"/>
      <c r="MU58" s="18"/>
      <c r="MV58" s="18"/>
      <c r="MW58" s="18"/>
      <c r="MX58" s="18"/>
      <c r="MY58" s="18"/>
      <c r="MZ58" s="18"/>
      <c r="NA58" s="18"/>
      <c r="NB58" s="18"/>
      <c r="NC58" s="18"/>
      <c r="ND58" s="18"/>
      <c r="NE58" s="18"/>
      <c r="NF58" s="18"/>
      <c r="NG58" s="18"/>
      <c r="NH58" s="18"/>
      <c r="NI58" s="18"/>
      <c r="NJ58" s="18"/>
      <c r="NK58" s="18"/>
      <c r="NL58" s="18"/>
      <c r="NM58" s="18"/>
      <c r="NN58" s="18"/>
      <c r="NO58" s="18"/>
      <c r="NP58" s="18"/>
      <c r="NQ58" s="18"/>
      <c r="NR58" s="18"/>
      <c r="NS58" s="18"/>
      <c r="NT58" s="18"/>
      <c r="NU58" s="18"/>
      <c r="NV58" s="18"/>
      <c r="NW58" s="18"/>
      <c r="NX58" s="18"/>
      <c r="NY58" s="18"/>
      <c r="NZ58" s="18"/>
      <c r="OA58" s="18"/>
      <c r="OB58" s="18"/>
      <c r="OC58" s="18"/>
      <c r="OD58" s="18"/>
      <c r="OE58" s="18"/>
      <c r="OF58" s="18"/>
      <c r="OG58" s="18"/>
      <c r="OH58" s="18"/>
      <c r="OI58" s="18"/>
      <c r="OJ58" s="18"/>
      <c r="OK58" s="18"/>
      <c r="OL58" s="18"/>
      <c r="OM58" s="18"/>
      <c r="ON58" s="18"/>
      <c r="OO58" s="18"/>
      <c r="OP58" s="18"/>
      <c r="OQ58" s="18"/>
      <c r="OR58" s="18"/>
      <c r="OS58" s="18"/>
      <c r="OT58" s="18"/>
      <c r="OU58" s="18"/>
      <c r="OV58" s="18"/>
      <c r="OW58" s="18"/>
      <c r="OX58" s="18"/>
      <c r="OY58" s="18"/>
      <c r="OZ58" s="18"/>
      <c r="PA58" s="18"/>
      <c r="PB58" s="18"/>
      <c r="PC58" s="18"/>
      <c r="PD58" s="18"/>
      <c r="PE58" s="18"/>
      <c r="PF58" s="18"/>
      <c r="PG58" s="18"/>
      <c r="PH58" s="18"/>
      <c r="PI58" s="18"/>
      <c r="PJ58" s="18"/>
      <c r="PK58" s="18"/>
      <c r="PL58" s="18"/>
      <c r="PM58" s="18"/>
      <c r="PN58" s="18"/>
      <c r="PO58" s="18"/>
      <c r="PP58" s="18"/>
      <c r="PQ58" s="18"/>
      <c r="PR58" s="18"/>
      <c r="PS58" s="18"/>
      <c r="PT58" s="18"/>
      <c r="PU58" s="18"/>
      <c r="PV58" s="18"/>
      <c r="PW58" s="18"/>
      <c r="PX58" s="18"/>
      <c r="PY58" s="18"/>
      <c r="PZ58" s="18"/>
      <c r="QA58" s="18"/>
      <c r="QB58" s="18"/>
      <c r="QC58" s="18"/>
      <c r="QD58" s="18"/>
      <c r="QE58" s="18"/>
      <c r="QF58" s="18"/>
      <c r="QG58" s="18"/>
      <c r="QH58" s="18"/>
      <c r="QI58" s="18"/>
      <c r="QJ58" s="18"/>
      <c r="QK58" s="18"/>
      <c r="QL58" s="18"/>
      <c r="QM58" s="18"/>
      <c r="QN58" s="18"/>
      <c r="QO58" s="18"/>
      <c r="QP58" s="18"/>
      <c r="QQ58" s="18"/>
      <c r="QR58" s="18"/>
      <c r="QS58" s="18"/>
      <c r="QT58" s="18"/>
      <c r="QU58" s="18"/>
      <c r="QV58" s="18"/>
      <c r="QW58" s="18"/>
      <c r="QX58" s="18"/>
      <c r="QY58" s="18"/>
      <c r="QZ58" s="18"/>
      <c r="RA58" s="18"/>
      <c r="RB58" s="18"/>
      <c r="RC58" s="18"/>
      <c r="RD58" s="18"/>
      <c r="RE58" s="18"/>
      <c r="RF58" s="18"/>
      <c r="RG58" s="18"/>
      <c r="RH58" s="18"/>
      <c r="RI58" s="18"/>
      <c r="RJ58" s="18"/>
      <c r="RK58" s="18"/>
      <c r="RL58" s="18"/>
      <c r="RM58" s="18"/>
      <c r="RN58" s="18"/>
      <c r="RO58" s="18"/>
      <c r="RP58" s="18"/>
      <c r="RQ58" s="18"/>
      <c r="RR58" s="18"/>
      <c r="RS58" s="18"/>
      <c r="RT58" s="18"/>
      <c r="RU58" s="18"/>
      <c r="RV58" s="18"/>
      <c r="RW58" s="18"/>
      <c r="RX58" s="18"/>
      <c r="RY58" s="18"/>
      <c r="RZ58" s="18"/>
      <c r="SA58" s="18"/>
      <c r="SB58" s="18"/>
      <c r="SC58" s="18"/>
      <c r="SD58" s="18"/>
      <c r="SE58" s="18"/>
      <c r="SF58" s="18"/>
      <c r="SG58" s="18"/>
      <c r="SH58" s="18"/>
      <c r="SI58" s="18"/>
      <c r="SJ58" s="18"/>
      <c r="SK58" s="18"/>
      <c r="SL58" s="18"/>
      <c r="SM58" s="18"/>
      <c r="SN58" s="18"/>
      <c r="SO58" s="18"/>
      <c r="SP58" s="18"/>
      <c r="SQ58" s="18"/>
    </row>
    <row r="59" spans="1:511" x14ac:dyDescent="0.25"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</row>
    <row r="64" spans="1:511" x14ac:dyDescent="0.25">
      <c r="AA64" s="1" t="s">
        <v>478</v>
      </c>
    </row>
    <row r="66" spans="27:34" x14ac:dyDescent="0.25">
      <c r="AA66" s="34" t="s">
        <v>409</v>
      </c>
      <c r="AB66" s="1" t="s">
        <v>479</v>
      </c>
      <c r="AC66" s="35" t="s">
        <v>142</v>
      </c>
      <c r="AD66" s="35" t="s">
        <v>480</v>
      </c>
      <c r="AE66" s="35" t="s">
        <v>481</v>
      </c>
      <c r="AF66" s="35" t="s">
        <v>482</v>
      </c>
      <c r="AG66" s="35" t="s">
        <v>144</v>
      </c>
      <c r="AH66" s="35" t="s">
        <v>483</v>
      </c>
    </row>
    <row r="67" spans="27:34" x14ac:dyDescent="0.25">
      <c r="AA67" s="34" t="str">
        <f t="shared" ref="AA67:AA74" ca="1" si="77">B32</f>
        <v>TELEFO 3 3/4 PERP nc-22</v>
      </c>
      <c r="AB67" s="36">
        <f t="shared" ref="AB67:AB74" ca="1" si="78">F32</f>
        <v>335.44400000000002</v>
      </c>
      <c r="AC67" s="37">
        <f t="shared" ref="AC67:AC74" ca="1" si="79">MIN($F32:$AI32)</f>
        <v>277.99299999999999</v>
      </c>
      <c r="AD67" s="37">
        <f t="shared" ref="AD67:AD74" ca="1" si="80">_xlfn.QUARTILE.EXC($F32:$AI32,1)</f>
        <v>341.81349999999998</v>
      </c>
      <c r="AE67" s="37">
        <f t="shared" ref="AE67:AE74" ca="1" si="81">AVERAGE($F32:$AI32)</f>
        <v>359.24416666666673</v>
      </c>
      <c r="AF67" s="37">
        <f t="shared" ref="AF67:AF74" ca="1" si="82">_xlfn.QUARTILE.EXC($F32:$AI32,3)</f>
        <v>381.80425000000002</v>
      </c>
      <c r="AG67" s="37">
        <f t="shared" ref="AG67:AG74" ca="1" si="83">MAX($F32:$AI32)</f>
        <v>397.79599999999999</v>
      </c>
      <c r="AH67" s="38">
        <f ca="1">(AB67-AC67)/(AG67-AC67)-0.5</f>
        <v>-2.0454412660784571E-2</v>
      </c>
    </row>
    <row r="68" spans="27:34" x14ac:dyDescent="0.25">
      <c r="AA68" s="34" t="str">
        <f t="shared" ca="1" si="77"/>
        <v>TELEFO 2 5/8 PERP nc-23</v>
      </c>
      <c r="AB68" s="36">
        <f t="shared" ca="1" si="78"/>
        <v>241.74</v>
      </c>
      <c r="AC68" s="37">
        <f t="shared" ca="1" si="79"/>
        <v>241.738</v>
      </c>
      <c r="AD68" s="37">
        <f t="shared" ca="1" si="80"/>
        <v>243.85825</v>
      </c>
      <c r="AE68" s="37">
        <f t="shared" ca="1" si="81"/>
        <v>245.25576666666663</v>
      </c>
      <c r="AF68" s="37">
        <f t="shared" ca="1" si="82"/>
        <v>246.018</v>
      </c>
      <c r="AG68" s="37">
        <f t="shared" ca="1" si="83"/>
        <v>259.24299999999999</v>
      </c>
      <c r="AH68" s="38">
        <f t="shared" ref="AH68:AH74" ca="1" si="84">(AB68-AC68)/(AG68-AC68)-0.5</f>
        <v>-0.4998857469294482</v>
      </c>
    </row>
    <row r="69" spans="27:34" x14ac:dyDescent="0.25">
      <c r="AA69" s="34" t="str">
        <f t="shared" ca="1" si="77"/>
        <v>TELEFO 3 PERP nc-23</v>
      </c>
      <c r="AB69" s="36">
        <f t="shared" ca="1" si="78"/>
        <v>353.255</v>
      </c>
      <c r="AC69" s="37">
        <f t="shared" ca="1" si="79"/>
        <v>304.94499999999999</v>
      </c>
      <c r="AD69" s="37">
        <f t="shared" ca="1" si="80"/>
        <v>360.91224999999997</v>
      </c>
      <c r="AE69" s="37">
        <f t="shared" ca="1" si="81"/>
        <v>380.74236666666667</v>
      </c>
      <c r="AF69" s="37">
        <f t="shared" ca="1" si="82"/>
        <v>404.30349999999999</v>
      </c>
      <c r="AG69" s="37">
        <f t="shared" ca="1" si="83"/>
        <v>412.96600000000001</v>
      </c>
      <c r="AH69" s="38">
        <f t="shared" ca="1" si="84"/>
        <v>-5.2772146156765842E-2</v>
      </c>
    </row>
    <row r="70" spans="27:34" x14ac:dyDescent="0.25">
      <c r="AA70" s="34" t="str">
        <f t="shared" ca="1" si="77"/>
        <v>TELEFO 5 7/8 PERP nc-24</v>
      </c>
      <c r="AB70" s="36">
        <f t="shared" ca="1" si="78"/>
        <v>347.584</v>
      </c>
      <c r="AC70" s="37">
        <f t="shared" ca="1" si="79"/>
        <v>298.21100000000001</v>
      </c>
      <c r="AD70" s="37">
        <f t="shared" ca="1" si="80"/>
        <v>348.27075000000002</v>
      </c>
      <c r="AE70" s="37">
        <f t="shared" ca="1" si="81"/>
        <v>363.62793333333337</v>
      </c>
      <c r="AF70" s="37">
        <f t="shared" ca="1" si="82"/>
        <v>381.24725000000001</v>
      </c>
      <c r="AG70" s="37">
        <f t="shared" ca="1" si="83"/>
        <v>392.29300000000001</v>
      </c>
      <c r="AH70" s="38">
        <f t="shared" ca="1" si="84"/>
        <v>2.4786888033842769E-2</v>
      </c>
    </row>
    <row r="71" spans="27:34" x14ac:dyDescent="0.25">
      <c r="AA71" s="34" t="str">
        <f t="shared" ca="1" si="77"/>
        <v>TELEFO 4 3/8 PERP nc-24</v>
      </c>
      <c r="AB71" s="36">
        <f t="shared" ca="1" si="78"/>
        <v>355.26900000000001</v>
      </c>
      <c r="AC71" s="37">
        <f t="shared" ca="1" si="79"/>
        <v>299.96499999999997</v>
      </c>
      <c r="AD71" s="37">
        <f t="shared" ca="1" si="80"/>
        <v>353.73874999999998</v>
      </c>
      <c r="AE71" s="37">
        <f t="shared" ca="1" si="81"/>
        <v>363.83766666666668</v>
      </c>
      <c r="AF71" s="37">
        <f t="shared" ca="1" si="82"/>
        <v>380.34000000000003</v>
      </c>
      <c r="AG71" s="37">
        <f t="shared" ca="1" si="83"/>
        <v>391.947</v>
      </c>
      <c r="AH71" s="38">
        <f t="shared" ca="1" si="84"/>
        <v>0.10124807027461913</v>
      </c>
    </row>
    <row r="72" spans="27:34" x14ac:dyDescent="0.25">
      <c r="AA72" s="34" t="str">
        <f t="shared" ca="1" si="77"/>
        <v>TELEFO 3 7/8 PERP nc-26</v>
      </c>
      <c r="AB72" s="36">
        <f t="shared" ca="1" si="78"/>
        <v>316.22300000000001</v>
      </c>
      <c r="AC72" s="37">
        <f t="shared" ca="1" si="79"/>
        <v>311.483</v>
      </c>
      <c r="AD72" s="37">
        <f t="shared" ca="1" si="80"/>
        <v>316.16775000000001</v>
      </c>
      <c r="AE72" s="37">
        <f t="shared" ca="1" si="81"/>
        <v>318.74400000000003</v>
      </c>
      <c r="AF72" s="37">
        <f t="shared" ca="1" si="82"/>
        <v>322.22074999999995</v>
      </c>
      <c r="AG72" s="37">
        <f t="shared" ca="1" si="83"/>
        <v>324.17399999999998</v>
      </c>
      <c r="AH72" s="38">
        <f t="shared" ca="1" si="84"/>
        <v>-0.12650697344574746</v>
      </c>
    </row>
    <row r="73" spans="27:34" x14ac:dyDescent="0.25">
      <c r="AA73" s="34" t="str">
        <f t="shared" ca="1" si="77"/>
        <v>TELEFO 2.502 PERP nc-27</v>
      </c>
      <c r="AB73" s="36">
        <f t="shared" ca="1" si="78"/>
        <v>346.93</v>
      </c>
      <c r="AC73" s="37">
        <f t="shared" ca="1" si="79"/>
        <v>296.65100000000001</v>
      </c>
      <c r="AD73" s="37">
        <f t="shared" ca="1" si="80"/>
        <v>345.07799999999997</v>
      </c>
      <c r="AE73" s="37">
        <f t="shared" ca="1" si="81"/>
        <v>350.27636666666666</v>
      </c>
      <c r="AF73" s="37">
        <f t="shared" ca="1" si="82"/>
        <v>363.69225</v>
      </c>
      <c r="AG73" s="37">
        <f t="shared" ca="1" si="83"/>
        <v>369.572</v>
      </c>
      <c r="AH73" s="38">
        <f t="shared" ca="1" si="84"/>
        <v>0.18949959545261308</v>
      </c>
    </row>
    <row r="74" spans="27:34" x14ac:dyDescent="0.25">
      <c r="AA74" s="34" t="str">
        <f t="shared" ca="1" si="77"/>
        <v>TELEFO 2 7/8 PERP nc-27</v>
      </c>
      <c r="AB74" s="36">
        <f t="shared" ca="1" si="78"/>
        <v>374.58699999999999</v>
      </c>
      <c r="AC74" s="37">
        <f t="shared" ca="1" si="79"/>
        <v>306.60899999999998</v>
      </c>
      <c r="AD74" s="37">
        <f t="shared" ca="1" si="80"/>
        <v>358.13424999999995</v>
      </c>
      <c r="AE74" s="37">
        <f t="shared" ca="1" si="81"/>
        <v>367.36559999999997</v>
      </c>
      <c r="AF74" s="37">
        <f t="shared" ca="1" si="82"/>
        <v>383.892</v>
      </c>
      <c r="AG74" s="37">
        <f t="shared" ca="1" si="83"/>
        <v>393.14800000000002</v>
      </c>
      <c r="AH74" s="38">
        <f t="shared" ca="1" si="84"/>
        <v>0.28551866788384395</v>
      </c>
    </row>
    <row r="75" spans="27:34" x14ac:dyDescent="0.25">
      <c r="AA75" s="34"/>
      <c r="AB75" s="36"/>
      <c r="AC75" s="37"/>
      <c r="AD75" s="37"/>
      <c r="AE75" s="37"/>
      <c r="AF75" s="37"/>
      <c r="AG75" s="37"/>
      <c r="AH75" s="38"/>
    </row>
    <row r="76" spans="27:34" x14ac:dyDescent="0.25">
      <c r="AA76" s="34"/>
    </row>
    <row r="78" spans="27:34" x14ac:dyDescent="0.25">
      <c r="AA78" s="34" t="str">
        <f t="shared" ref="AA78:AA86" si="85">B48</f>
        <v>basis</v>
      </c>
      <c r="AC78" s="35" t="s">
        <v>142</v>
      </c>
      <c r="AD78" s="35" t="s">
        <v>480</v>
      </c>
      <c r="AE78" s="35" t="s">
        <v>481</v>
      </c>
      <c r="AF78" s="35" t="s">
        <v>482</v>
      </c>
      <c r="AG78" s="35" t="s">
        <v>144</v>
      </c>
      <c r="AH78" s="35" t="s">
        <v>483</v>
      </c>
    </row>
    <row r="79" spans="27:34" ht="11" x14ac:dyDescent="0.3">
      <c r="AA79" s="39" t="str">
        <f t="shared" ca="1" si="85"/>
        <v>TELEFO 3 3/4 PERP nc-22</v>
      </c>
    </row>
    <row r="80" spans="27:34" x14ac:dyDescent="0.25">
      <c r="AA80" s="34" t="str">
        <f t="shared" ca="1" si="85"/>
        <v>TELEFO 2 5/8 PERP nc-23</v>
      </c>
      <c r="AB80" s="37">
        <f t="shared" ref="AB80:AB86" ca="1" si="86">F50</f>
        <v>93.704000000000008</v>
      </c>
      <c r="AC80" s="37">
        <f t="shared" ref="AC80:AC86" ca="1" si="87">MIN($F50:$AI50)</f>
        <v>36.254999999999995</v>
      </c>
      <c r="AD80" s="37">
        <f t="shared" ref="AD80:AD86" ca="1" si="88">_xlfn.QUARTILE.EXC($F50:$AI50,1)</f>
        <v>99.711000000000013</v>
      </c>
      <c r="AE80" s="37">
        <f t="shared" ref="AE80:AE86" ca="1" si="89">AVERAGE($F50:$AI50)</f>
        <v>113.98839999999998</v>
      </c>
      <c r="AF80" s="37">
        <f t="shared" ref="AF80:AF86" ca="1" si="90">_xlfn.QUARTILE.EXC($F50:$AI50,3)</f>
        <v>134.98874999999998</v>
      </c>
      <c r="AG80" s="37">
        <f t="shared" ref="AG80:AG86" ca="1" si="91">MAX($F50:$AI50)</f>
        <v>152.38499999999999</v>
      </c>
      <c r="AH80" s="40">
        <f ca="1">-((AB80-AC80)/(AG80-AC80)-0.5)</f>
        <v>5.304400241108953E-3</v>
      </c>
    </row>
    <row r="81" spans="27:34" x14ac:dyDescent="0.25">
      <c r="AA81" s="34" t="str">
        <f t="shared" ca="1" si="85"/>
        <v>TELEFO 3 PERP nc-23</v>
      </c>
      <c r="AB81" s="37">
        <f t="shared" ca="1" si="86"/>
        <v>-17.810999999999979</v>
      </c>
      <c r="AC81" s="37">
        <f t="shared" ca="1" si="87"/>
        <v>-34.432000000000016</v>
      </c>
      <c r="AD81" s="37">
        <f t="shared" ca="1" si="88"/>
        <v>-26.191500000000033</v>
      </c>
      <c r="AE81" s="37">
        <f t="shared" ca="1" si="89"/>
        <v>-21.498200000000004</v>
      </c>
      <c r="AF81" s="37">
        <f t="shared" ca="1" si="90"/>
        <v>-16.670000000000002</v>
      </c>
      <c r="AG81" s="37">
        <f t="shared" ca="1" si="91"/>
        <v>-5.9290000000000305</v>
      </c>
      <c r="AH81" s="40">
        <f t="shared" ref="AH81:AH86" ca="1" si="92">-((AB81-AC81)/(AG81-AC81)-0.5)</f>
        <v>-8.3131600182438592E-2</v>
      </c>
    </row>
    <row r="82" spans="27:34" x14ac:dyDescent="0.25">
      <c r="AA82" s="34" t="str">
        <f t="shared" ca="1" si="85"/>
        <v>TELEFO 5 7/8 PERP nc-24</v>
      </c>
      <c r="AB82" s="37">
        <f t="shared" ca="1" si="86"/>
        <v>-12.139999999999986</v>
      </c>
      <c r="AC82" s="37">
        <f t="shared" ca="1" si="87"/>
        <v>-20.218000000000018</v>
      </c>
      <c r="AD82" s="37">
        <f t="shared" ca="1" si="88"/>
        <v>-10.90600000000002</v>
      </c>
      <c r="AE82" s="37">
        <f t="shared" ca="1" si="89"/>
        <v>-4.3837666666666717</v>
      </c>
      <c r="AF82" s="37">
        <f t="shared" ca="1" si="90"/>
        <v>0.87649999999999295</v>
      </c>
      <c r="AG82" s="37">
        <f t="shared" ca="1" si="91"/>
        <v>18.494999999999948</v>
      </c>
      <c r="AH82" s="40">
        <f t="shared" ca="1" si="92"/>
        <v>0.29133624363908661</v>
      </c>
    </row>
    <row r="83" spans="27:34" x14ac:dyDescent="0.25">
      <c r="AA83" s="34" t="str">
        <f t="shared" ca="1" si="85"/>
        <v>TELEFO 4 3/8 PERP nc-24</v>
      </c>
      <c r="AB83" s="37">
        <f t="shared" ca="1" si="86"/>
        <v>-19.824999999999989</v>
      </c>
      <c r="AC83" s="37">
        <f t="shared" ca="1" si="87"/>
        <v>-22.161000000000001</v>
      </c>
      <c r="AD83" s="37">
        <f t="shared" ca="1" si="88"/>
        <v>-16.478749999999991</v>
      </c>
      <c r="AE83" s="37">
        <f t="shared" ca="1" si="89"/>
        <v>-4.5935000000000059</v>
      </c>
      <c r="AF83" s="37">
        <f t="shared" ca="1" si="90"/>
        <v>7.4722499999999741</v>
      </c>
      <c r="AG83" s="37">
        <f t="shared" ca="1" si="91"/>
        <v>25.178999999999974</v>
      </c>
      <c r="AH83" s="40">
        <f t="shared" ca="1" si="92"/>
        <v>0.45065483734685224</v>
      </c>
    </row>
    <row r="84" spans="27:34" x14ac:dyDescent="0.25">
      <c r="AA84" s="34" t="str">
        <f t="shared" ca="1" si="85"/>
        <v>TELEFO 3 7/8 PERP nc-26</v>
      </c>
      <c r="AB84" s="37">
        <f t="shared" ca="1" si="86"/>
        <v>19.221000000000004</v>
      </c>
      <c r="AC84" s="37">
        <f t="shared" ca="1" si="87"/>
        <v>-34.228999999999985</v>
      </c>
      <c r="AD84" s="37">
        <f t="shared" ca="1" si="88"/>
        <v>24.481249999999989</v>
      </c>
      <c r="AE84" s="37">
        <f t="shared" ca="1" si="89"/>
        <v>40.500166666666658</v>
      </c>
      <c r="AF84" s="37">
        <f t="shared" ca="1" si="90"/>
        <v>60.761749999999978</v>
      </c>
      <c r="AG84" s="37">
        <f t="shared" ca="1" si="91"/>
        <v>78.622000000000014</v>
      </c>
      <c r="AH84" s="40">
        <f t="shared" ca="1" si="92"/>
        <v>2.6366625018830248E-2</v>
      </c>
    </row>
    <row r="85" spans="27:34" x14ac:dyDescent="0.25">
      <c r="AA85" s="34" t="str">
        <f t="shared" ca="1" si="85"/>
        <v>TELEFO 2.502 PERP nc-27</v>
      </c>
      <c r="AB85" s="37">
        <f t="shared" ca="1" si="86"/>
        <v>-11.48599999999999</v>
      </c>
      <c r="AC85" s="37">
        <f t="shared" ca="1" si="87"/>
        <v>-18.658000000000015</v>
      </c>
      <c r="AD85" s="37">
        <f t="shared" ca="1" si="88"/>
        <v>-4.9807500000000005</v>
      </c>
      <c r="AE85" s="37">
        <f t="shared" ca="1" si="89"/>
        <v>8.9677999999999987</v>
      </c>
      <c r="AF85" s="37">
        <f t="shared" ca="1" si="90"/>
        <v>21.637749999999997</v>
      </c>
      <c r="AG85" s="37">
        <f t="shared" ca="1" si="91"/>
        <v>38.625</v>
      </c>
      <c r="AH85" s="40">
        <f t="shared" ca="1" si="92"/>
        <v>0.37479706020983494</v>
      </c>
    </row>
    <row r="86" spans="27:34" x14ac:dyDescent="0.25">
      <c r="AA86" s="34" t="str">
        <f t="shared" ca="1" si="85"/>
        <v>TELEFO 2 7/8 PERP nc-27</v>
      </c>
      <c r="AB86" s="37">
        <f t="shared" ca="1" si="86"/>
        <v>-39.142999999999972</v>
      </c>
      <c r="AC86" s="37">
        <f t="shared" ca="1" si="87"/>
        <v>-41.177999999999997</v>
      </c>
      <c r="AD86" s="37">
        <f t="shared" ca="1" si="88"/>
        <v>-23.793500000000009</v>
      </c>
      <c r="AE86" s="37">
        <f t="shared" ca="1" si="89"/>
        <v>-8.1214333333333322</v>
      </c>
      <c r="AF86" s="37">
        <f t="shared" ca="1" si="90"/>
        <v>9.5587500000000318</v>
      </c>
      <c r="AG86" s="37">
        <f t="shared" ca="1" si="91"/>
        <v>29.687999999999988</v>
      </c>
      <c r="AH86" s="40">
        <f t="shared" ca="1" si="92"/>
        <v>0.47128383145655145</v>
      </c>
    </row>
    <row r="87" spans="27:34" x14ac:dyDescent="0.25">
      <c r="AA87" s="34"/>
      <c r="AB87" s="37"/>
      <c r="AC87" s="37"/>
      <c r="AD87" s="37"/>
      <c r="AE87" s="37"/>
      <c r="AF87" s="37"/>
      <c r="AG87" s="37"/>
      <c r="AH87" s="40"/>
    </row>
  </sheetData>
  <conditionalFormatting sqref="AH80:AH87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{C7511AEC-C424-4B90-AD6D-2E6B6A8A8C0C}</x14:id>
        </ext>
      </extLst>
    </cfRule>
  </conditionalFormatting>
  <conditionalFormatting sqref="AH67:AH7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{AC4A6344-7B5C-4A29-A59E-B74B7A8997C6}</x14:id>
        </ext>
      </extLst>
    </cfRule>
  </conditionalFormatting>
  <dataValidations count="1">
    <dataValidation type="list" allowBlank="1" showInputMessage="1" showErrorMessage="1" sqref="B44:B45" xr:uid="{6748056F-B3C4-4709-9900-28151EE82E13}">
      <formula1>$B$32:$B$40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511AEC-C424-4B90-AD6D-2E6B6A8A8C0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AH80:AH87</xm:sqref>
        </x14:conditionalFormatting>
        <x14:conditionalFormatting xmlns:xm="http://schemas.microsoft.com/office/excel/2006/main">
          <x14:cfRule type="dataBar" id="{AC4A6344-7B5C-4A29-A59E-B74B7A8997C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AH67:AH75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92D7E5D-A5D7-4CDA-AD82-04AF814EF7C1}">
          <x14:formula1>
            <xm:f>lists!$H$1:$H$10</xm:f>
          </x14:formula1>
          <xm:sqref>B29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4E61-B46C-4475-9001-837BC4603A99}">
  <sheetPr>
    <tabColor theme="9"/>
  </sheetPr>
  <dimension ref="A2:SV89"/>
  <sheetViews>
    <sheetView topLeftCell="A10" zoomScaleNormal="100" workbookViewId="0">
      <selection activeCell="B32" sqref="B32"/>
    </sheetView>
  </sheetViews>
  <sheetFormatPr defaultRowHeight="10.5" x14ac:dyDescent="0.25"/>
  <cols>
    <col min="1" max="1" width="8.7265625" style="1"/>
    <col min="2" max="2" width="19.1796875" style="1" bestFit="1" customWidth="1"/>
    <col min="3" max="3" width="8.81640625" style="1" bestFit="1" customWidth="1"/>
    <col min="4" max="5" width="8.7265625" style="1"/>
    <col min="6" max="6" width="11.6328125" style="1" customWidth="1"/>
    <col min="7" max="511" width="10" style="1" bestFit="1" customWidth="1"/>
    <col min="512" max="512" width="9.90625" style="1" bestFit="1" customWidth="1"/>
    <col min="513" max="515" width="8.81640625" style="1" bestFit="1" customWidth="1"/>
    <col min="516" max="16384" width="8.7265625" style="1"/>
  </cols>
  <sheetData>
    <row r="2" spans="1:20" s="5" customFormat="1" x14ac:dyDescent="0.25">
      <c r="A2" s="5" t="s">
        <v>484</v>
      </c>
      <c r="B2" s="11" t="s">
        <v>145</v>
      </c>
      <c r="I2" s="1"/>
    </row>
    <row r="3" spans="1:20" s="5" customFormat="1" x14ac:dyDescent="0.25">
      <c r="A3" s="5" t="s">
        <v>485</v>
      </c>
      <c r="B3" s="11" t="s">
        <v>149</v>
      </c>
      <c r="H3" s="5" t="s">
        <v>490</v>
      </c>
      <c r="I3" s="11" t="s">
        <v>489</v>
      </c>
    </row>
    <row r="4" spans="1:20" s="5" customFormat="1" x14ac:dyDescent="0.25">
      <c r="A4" s="5" t="s">
        <v>486</v>
      </c>
      <c r="B4" s="11" t="s">
        <v>149</v>
      </c>
      <c r="D4" s="34" t="s">
        <v>488</v>
      </c>
      <c r="E4" s="5">
        <f ca="1">ROWS(_xlfn.ANCHORARRAY(B8))</f>
        <v>11</v>
      </c>
      <c r="H4" s="5" t="s">
        <v>491</v>
      </c>
      <c r="I4" s="11" t="s">
        <v>149</v>
      </c>
    </row>
    <row r="5" spans="1:20" s="5" customFormat="1" x14ac:dyDescent="0.25"/>
    <row r="6" spans="1:20" s="5" customFormat="1" x14ac:dyDescent="0.25"/>
    <row r="7" spans="1:20" s="5" customFormat="1" ht="11" x14ac:dyDescent="0.3">
      <c r="A7" s="5" t="s">
        <v>487</v>
      </c>
      <c r="B7" s="2" t="str" cm="1">
        <f t="array" aca="1" ref="B7:T7" ca="1">bonds[#Headers]</f>
        <v>worksheet get</v>
      </c>
      <c r="C7" s="2" t="str">
        <f ca="1"/>
        <v>ID_ISIN</v>
      </c>
      <c r="D7" s="2" t="str">
        <f ca="1"/>
        <v>security name</v>
      </c>
      <c r="E7" s="2" t="str">
        <f ca="1"/>
        <v>ticker</v>
      </c>
      <c r="F7" s="2" t="str">
        <f ca="1"/>
        <v>coupon</v>
      </c>
      <c r="G7" s="41" t="str">
        <f ca="1"/>
        <v>nxt_call_dt</v>
      </c>
      <c r="H7" s="41" t="str">
        <f ca="1"/>
        <v>mty_typ</v>
      </c>
      <c r="I7" s="2" t="str">
        <f ca="1"/>
        <v>crncy</v>
      </c>
      <c r="J7" s="2" t="str">
        <f ca="1"/>
        <v>amt_outstanding</v>
      </c>
      <c r="K7" s="4" t="str">
        <f ca="1"/>
        <v>industry_sector</v>
      </c>
      <c r="L7" s="4" t="str">
        <f ca="1"/>
        <v>unique lookup</v>
      </c>
      <c r="M7" s="4" t="str">
        <f ca="1"/>
        <v>yas_ispread</v>
      </c>
      <c r="N7" s="4" t="str">
        <f ca="1"/>
        <v>blp_i_sprd_mid</v>
      </c>
      <c r="O7" s="4" t="str">
        <f ca="1"/>
        <v>rtg_moody</v>
      </c>
      <c r="P7" s="4" t="str">
        <f ca="1"/>
        <v>rtg_sp</v>
      </c>
      <c r="Q7" s="4" t="str">
        <f ca="1"/>
        <v>bb_composite</v>
      </c>
      <c r="R7" s="4" t="str">
        <f ca="1"/>
        <v>green_bond_loan_indicator</v>
      </c>
      <c r="S7" s="5" t="str">
        <f ca="1"/>
        <v>yas/blp factor</v>
      </c>
      <c r="T7" s="5" t="str">
        <f ca="1"/>
        <v>rh sector</v>
      </c>
    </row>
    <row r="8" spans="1:20" s="5" customFormat="1" x14ac:dyDescent="0.25">
      <c r="B8" s="1" t="str" cm="1">
        <f t="array" aca="1" ref="B8:T18" ca="1">_xlfn._xlws.FILTER(bonds[],((bonds[ticker]=B2)+(bonds[ticker]=B3)+(bonds[ticker]=B4))*((bonds[crncy]=I3)+(bonds[crncy]=I4)),"nothing is here")</f>
        <v>EK131366 Corp</v>
      </c>
      <c r="C8" s="5" t="str">
        <f ca="1"/>
        <v>XS1048428012</v>
      </c>
      <c r="D8" s="5" t="str">
        <f ca="1"/>
        <v>VW 3 3/4 PERP</v>
      </c>
      <c r="E8" s="5" t="str">
        <f ca="1"/>
        <v>VW</v>
      </c>
      <c r="F8" s="5">
        <f ca="1"/>
        <v>3.75</v>
      </c>
      <c r="G8" s="25">
        <f ca="1"/>
        <v>44279</v>
      </c>
      <c r="H8" s="5" t="str">
        <f ca="1"/>
        <v>PERP/CALL</v>
      </c>
      <c r="I8" s="5" t="str">
        <f ca="1"/>
        <v>EUR</v>
      </c>
      <c r="J8" s="5">
        <f ca="1"/>
        <v>1250000000</v>
      </c>
      <c r="K8" s="5" t="str">
        <f ca="1"/>
        <v>Consumer, Cyclical</v>
      </c>
      <c r="L8" s="5" t="str">
        <f ca="1"/>
        <v>VW 3 3/4 PERP nc-21</v>
      </c>
      <c r="M8" s="5">
        <f ca="1"/>
        <v>233.79057740181298</v>
      </c>
      <c r="N8" s="5">
        <f ca="1"/>
        <v>227.66754150390625</v>
      </c>
      <c r="O8" s="5" t="str">
        <f ca="1"/>
        <v>Baa2</v>
      </c>
      <c r="P8" s="5" t="str">
        <f ca="1"/>
        <v>BBB-</v>
      </c>
      <c r="Q8" s="5" t="str">
        <f ca="1"/>
        <v>BBB-</v>
      </c>
      <c r="R8" s="5" t="str">
        <f ca="1"/>
        <v>N</v>
      </c>
      <c r="S8" s="5">
        <f ca="1"/>
        <v>1.0268946370548024</v>
      </c>
      <c r="T8" s="5" t="str">
        <f ca="1"/>
        <v>TMT/ AUTO</v>
      </c>
    </row>
    <row r="9" spans="1:20" s="5" customFormat="1" x14ac:dyDescent="0.25">
      <c r="B9" s="5" t="str">
        <f ca="1"/>
        <v>EK811633 Corp</v>
      </c>
      <c r="C9" s="5" t="str">
        <f ca="1"/>
        <v>XS1206540806</v>
      </c>
      <c r="D9" s="5" t="str">
        <f ca="1"/>
        <v>VW 2 1/2 PERP</v>
      </c>
      <c r="E9" s="5" t="str">
        <f ca="1"/>
        <v>VW</v>
      </c>
      <c r="F9" s="5">
        <f ca="1"/>
        <v>2.5</v>
      </c>
      <c r="G9" s="25">
        <f ca="1"/>
        <v>44640</v>
      </c>
      <c r="H9" s="5" t="str">
        <f ca="1"/>
        <v>PERP/CALL</v>
      </c>
      <c r="I9" s="5" t="str">
        <f ca="1"/>
        <v>EUR</v>
      </c>
      <c r="J9" s="5">
        <f ca="1"/>
        <v>1100000000</v>
      </c>
      <c r="K9" s="5" t="str">
        <f ca="1"/>
        <v>Consumer, Cyclical</v>
      </c>
      <c r="L9" s="5" t="str">
        <f ca="1"/>
        <v>VW 2 1/2 PERP nc-22</v>
      </c>
      <c r="M9" s="5">
        <f ca="1"/>
        <v>365.99723072907261</v>
      </c>
      <c r="N9" s="5">
        <f ca="1"/>
        <v>366.09463500976563</v>
      </c>
      <c r="O9" s="5" t="str">
        <f ca="1"/>
        <v>Baa2</v>
      </c>
      <c r="P9" s="5" t="str">
        <f ca="1"/>
        <v>BBB-</v>
      </c>
      <c r="Q9" s="5" t="str">
        <f ca="1"/>
        <v>BBB-</v>
      </c>
      <c r="R9" s="5" t="str">
        <f ca="1"/>
        <v>N</v>
      </c>
      <c r="S9" s="5">
        <f ca="1"/>
        <v>0.99973393688030854</v>
      </c>
      <c r="T9" s="5" t="str">
        <f ca="1"/>
        <v>TMT/ AUTO</v>
      </c>
    </row>
    <row r="10" spans="1:20" s="5" customFormat="1" x14ac:dyDescent="0.25">
      <c r="B10" s="5" t="str">
        <f ca="1"/>
        <v>AN880322 Corp</v>
      </c>
      <c r="C10" s="5" t="str">
        <f ca="1"/>
        <v>XS1629658755</v>
      </c>
      <c r="D10" s="5" t="str">
        <f ca="1"/>
        <v>VW 2.7 PERP</v>
      </c>
      <c r="E10" s="5" t="str">
        <f ca="1"/>
        <v>VW</v>
      </c>
      <c r="F10" s="5">
        <f ca="1"/>
        <v>2.7</v>
      </c>
      <c r="G10" s="25">
        <f ca="1"/>
        <v>44909</v>
      </c>
      <c r="H10" s="5" t="str">
        <f ca="1"/>
        <v>PERP/CALL</v>
      </c>
      <c r="I10" s="5" t="str">
        <f ca="1"/>
        <v>EUR</v>
      </c>
      <c r="J10" s="5">
        <f ca="1"/>
        <v>1500000000</v>
      </c>
      <c r="K10" s="5" t="str">
        <f ca="1"/>
        <v>Consumer, Cyclical</v>
      </c>
      <c r="L10" s="5" t="str">
        <f ca="1"/>
        <v>VW 2.7 PERP nc-22</v>
      </c>
      <c r="M10" s="5">
        <f ca="1"/>
        <v>367.85621003058748</v>
      </c>
      <c r="N10" s="5">
        <f ca="1"/>
        <v>367.78634643554688</v>
      </c>
      <c r="O10" s="5" t="str">
        <f ca="1"/>
        <v>Baa2</v>
      </c>
      <c r="P10" s="5" t="str">
        <f ca="1"/>
        <v>BBB-</v>
      </c>
      <c r="Q10" s="5" t="str">
        <f ca="1"/>
        <v>BBB-</v>
      </c>
      <c r="R10" s="5" t="str">
        <f ca="1"/>
        <v>N</v>
      </c>
      <c r="S10" s="5">
        <f ca="1"/>
        <v>1.0001899570109594</v>
      </c>
      <c r="T10" s="5" t="str">
        <f ca="1"/>
        <v>TMT/ AUTO</v>
      </c>
    </row>
    <row r="11" spans="1:20" s="5" customFormat="1" x14ac:dyDescent="0.25">
      <c r="B11" s="5" t="str">
        <f ca="1"/>
        <v>EJ811600 Corp</v>
      </c>
      <c r="C11" s="5" t="str">
        <f ca="1"/>
        <v>XS0968913342</v>
      </c>
      <c r="D11" s="5" t="str">
        <f ca="1"/>
        <v>VW 5 1/8 PERP</v>
      </c>
      <c r="E11" s="5" t="str">
        <f ca="1"/>
        <v>VW</v>
      </c>
      <c r="F11" s="5">
        <f ca="1"/>
        <v>5.125</v>
      </c>
      <c r="G11" s="25">
        <f ca="1"/>
        <v>45173</v>
      </c>
      <c r="H11" s="5" t="str">
        <f ca="1"/>
        <v>PERP/CALL</v>
      </c>
      <c r="I11" s="5" t="str">
        <f ca="1"/>
        <v>EUR</v>
      </c>
      <c r="J11" s="5">
        <f ca="1"/>
        <v>750000000</v>
      </c>
      <c r="K11" s="5" t="str">
        <f ca="1"/>
        <v>Consumer, Cyclical</v>
      </c>
      <c r="L11" s="5" t="str">
        <f ca="1"/>
        <v>VW 5 1/8 PERP nc-23</v>
      </c>
      <c r="M11" s="5">
        <f ca="1"/>
        <v>351.38131841443794</v>
      </c>
      <c r="N11" s="5">
        <f ca="1"/>
        <v>351.4039306640625</v>
      </c>
      <c r="O11" s="5" t="str">
        <f ca="1"/>
        <v>Baa2</v>
      </c>
      <c r="P11" s="5" t="str">
        <f ca="1"/>
        <v>BBB-</v>
      </c>
      <c r="Q11" s="5" t="str">
        <f ca="1"/>
        <v>BBB-</v>
      </c>
      <c r="R11" s="5" t="str">
        <f ca="1"/>
        <v>N</v>
      </c>
      <c r="S11" s="5">
        <f ca="1"/>
        <v>0.99993565168840937</v>
      </c>
      <c r="T11" s="5" t="str">
        <f ca="1"/>
        <v>TMT/ AUTO</v>
      </c>
    </row>
    <row r="12" spans="1:20" s="5" customFormat="1" x14ac:dyDescent="0.25">
      <c r="B12" s="5" t="str">
        <f ca="1"/>
        <v>AT214421 Corp</v>
      </c>
      <c r="C12" s="5" t="str">
        <f ca="1"/>
        <v>XS1799938995</v>
      </c>
      <c r="D12" s="5" t="str">
        <f ca="1"/>
        <v>VW 3 3/8 PERP</v>
      </c>
      <c r="E12" s="5" t="str">
        <f ca="1"/>
        <v>VW</v>
      </c>
      <c r="F12" s="5">
        <f ca="1"/>
        <v>3.375</v>
      </c>
      <c r="G12" s="25">
        <f ca="1"/>
        <v>45470</v>
      </c>
      <c r="H12" s="5" t="str">
        <f ca="1"/>
        <v>PERP/CALL</v>
      </c>
      <c r="I12" s="5" t="str">
        <f ca="1"/>
        <v>EUR</v>
      </c>
      <c r="J12" s="5">
        <f ca="1"/>
        <v>1250000000</v>
      </c>
      <c r="K12" s="5" t="str">
        <f ca="1"/>
        <v>Consumer, Cyclical</v>
      </c>
      <c r="L12" s="5" t="str">
        <f ca="1"/>
        <v>VW 3 3/8 PERP nc-24</v>
      </c>
      <c r="M12" s="5">
        <f ca="1"/>
        <v>387.92044749619606</v>
      </c>
      <c r="N12" s="5">
        <f ca="1"/>
        <v>387.88162231445313</v>
      </c>
      <c r="O12" s="5" t="str">
        <f ca="1"/>
        <v>Baa2</v>
      </c>
      <c r="P12" s="5" t="str">
        <f ca="1"/>
        <v>BBB-</v>
      </c>
      <c r="Q12" s="5" t="str">
        <f ca="1"/>
        <v>BBB-</v>
      </c>
      <c r="R12" s="5" t="str">
        <f ca="1"/>
        <v>N</v>
      </c>
      <c r="S12" s="5">
        <f ca="1"/>
        <v>1.0001000954402306</v>
      </c>
      <c r="T12" s="5" t="str">
        <f ca="1"/>
        <v>TMT/ AUTO</v>
      </c>
    </row>
    <row r="13" spans="1:20" s="5" customFormat="1" x14ac:dyDescent="0.25">
      <c r="B13" s="5" t="str">
        <f ca="1"/>
        <v>BJ980509 Corp</v>
      </c>
      <c r="C13" s="5" t="str">
        <f ca="1"/>
        <v>XS2187689034</v>
      </c>
      <c r="D13" s="5" t="str">
        <f ca="1"/>
        <v>VW 3 1/2 PERP</v>
      </c>
      <c r="E13" s="5" t="str">
        <f ca="1"/>
        <v>VW</v>
      </c>
      <c r="F13" s="5">
        <f ca="1"/>
        <v>3.5</v>
      </c>
      <c r="G13" s="25">
        <f ca="1"/>
        <v>45825</v>
      </c>
      <c r="H13" s="5" t="str">
        <f ca="1"/>
        <v>PERP/CALL</v>
      </c>
      <c r="I13" s="5" t="str">
        <f ca="1"/>
        <v>EUR</v>
      </c>
      <c r="J13" s="5">
        <f ca="1"/>
        <v>1500000000</v>
      </c>
      <c r="K13" s="5" t="str">
        <f ca="1"/>
        <v>Consumer, Cyclical</v>
      </c>
      <c r="L13" s="5" t="str">
        <f ca="1"/>
        <v>VW 3 1/2 PERP nc-25</v>
      </c>
      <c r="M13" s="5">
        <f ca="1"/>
        <v>400.00284852400688</v>
      </c>
      <c r="N13" s="5">
        <f ca="1"/>
        <v>400.35873413085938</v>
      </c>
      <c r="O13" s="5" t="str">
        <f ca="1"/>
        <v>Baa2</v>
      </c>
      <c r="P13" s="5" t="str">
        <f ca="1"/>
        <v>#N/A N/A</v>
      </c>
      <c r="Q13" s="5" t="str">
        <f ca="1"/>
        <v>NR</v>
      </c>
      <c r="R13" s="5" t="str">
        <f ca="1"/>
        <v>N</v>
      </c>
      <c r="S13" s="5">
        <f ca="1"/>
        <v>0.99911108319486253</v>
      </c>
      <c r="T13" s="5" t="str">
        <f ca="1"/>
        <v>TMT/ AUTO</v>
      </c>
    </row>
    <row r="14" spans="1:20" s="5" customFormat="1" x14ac:dyDescent="0.25">
      <c r="B14" s="5" t="str">
        <f ca="1"/>
        <v>EK131372 Corp</v>
      </c>
      <c r="C14" s="5" t="str">
        <f ca="1"/>
        <v>XS1048428442</v>
      </c>
      <c r="D14" s="5" t="str">
        <f ca="1"/>
        <v>VW 4 5/8 PERP</v>
      </c>
      <c r="E14" s="5" t="str">
        <f ca="1"/>
        <v>VW</v>
      </c>
      <c r="F14" s="5">
        <f ca="1"/>
        <v>4.625</v>
      </c>
      <c r="G14" s="25">
        <f ca="1"/>
        <v>46105</v>
      </c>
      <c r="H14" s="5" t="str">
        <f ca="1"/>
        <v>PERP/CALL</v>
      </c>
      <c r="I14" s="5" t="str">
        <f ca="1"/>
        <v>EUR</v>
      </c>
      <c r="J14" s="5">
        <f ca="1"/>
        <v>1750000000</v>
      </c>
      <c r="K14" s="5" t="str">
        <f ca="1"/>
        <v>Consumer, Cyclical</v>
      </c>
      <c r="L14" s="5" t="str">
        <f ca="1"/>
        <v>VW 4 5/8 PERP nc-26</v>
      </c>
      <c r="M14" s="5">
        <f ca="1"/>
        <v>395.97332169155379</v>
      </c>
      <c r="N14" s="5">
        <f ca="1"/>
        <v>396.24160766601563</v>
      </c>
      <c r="O14" s="5" t="str">
        <f ca="1"/>
        <v>Baa2</v>
      </c>
      <c r="P14" s="5" t="str">
        <f ca="1"/>
        <v>BBB-</v>
      </c>
      <c r="Q14" s="5" t="str">
        <f ca="1"/>
        <v>BBB-</v>
      </c>
      <c r="R14" s="5" t="str">
        <f ca="1"/>
        <v>N</v>
      </c>
      <c r="S14" s="5">
        <f ca="1"/>
        <v>0.99932292326380834</v>
      </c>
      <c r="T14" s="5" t="str">
        <f ca="1"/>
        <v>TMT/ AUTO</v>
      </c>
    </row>
    <row r="15" spans="1:20" s="5" customFormat="1" x14ac:dyDescent="0.25">
      <c r="B15" s="5" t="str">
        <f ca="1"/>
        <v>AN880326 Corp</v>
      </c>
      <c r="C15" s="5" t="str">
        <f ca="1"/>
        <v>XS1629774230</v>
      </c>
      <c r="D15" s="5" t="str">
        <f ca="1"/>
        <v>VW 3 7/8 PERP</v>
      </c>
      <c r="E15" s="5" t="str">
        <f ca="1"/>
        <v>VW</v>
      </c>
      <c r="F15" s="5">
        <f ca="1"/>
        <v>3.875</v>
      </c>
      <c r="G15" s="25">
        <f ca="1"/>
        <v>46552</v>
      </c>
      <c r="H15" s="5" t="str">
        <f ca="1"/>
        <v>PERP/CALL</v>
      </c>
      <c r="I15" s="5" t="str">
        <f ca="1"/>
        <v>EUR</v>
      </c>
      <c r="J15" s="5">
        <f ca="1"/>
        <v>2000000000</v>
      </c>
      <c r="K15" s="5" t="str">
        <f ca="1"/>
        <v>Consumer, Cyclical</v>
      </c>
      <c r="L15" s="5" t="str">
        <f ca="1"/>
        <v>VW 3 7/8 PERP nc-27</v>
      </c>
      <c r="M15" s="5">
        <f ca="1"/>
        <v>406.99848066705647</v>
      </c>
      <c r="N15" s="5">
        <f ca="1"/>
        <v>407.32510375976563</v>
      </c>
      <c r="O15" s="5" t="str">
        <f ca="1"/>
        <v>Baa2</v>
      </c>
      <c r="P15" s="5" t="str">
        <f ca="1"/>
        <v>BBB-</v>
      </c>
      <c r="Q15" s="5" t="str">
        <f ca="1"/>
        <v>BBB-</v>
      </c>
      <c r="R15" s="5" t="str">
        <f ca="1"/>
        <v>N</v>
      </c>
      <c r="S15" s="5">
        <f ca="1"/>
        <v>0.99919812677958142</v>
      </c>
      <c r="T15" s="5" t="str">
        <f ca="1"/>
        <v>TMT/ AUTO</v>
      </c>
    </row>
    <row r="16" spans="1:20" s="5" customFormat="1" x14ac:dyDescent="0.25">
      <c r="B16" s="5" t="str">
        <f ca="1"/>
        <v>AT214434 Corp</v>
      </c>
      <c r="C16" s="5" t="str">
        <f ca="1"/>
        <v>XS1799939027</v>
      </c>
      <c r="D16" s="5" t="str">
        <f ca="1"/>
        <v>VW 4 5/8 PERP</v>
      </c>
      <c r="E16" s="5" t="str">
        <f ca="1"/>
        <v>VW</v>
      </c>
      <c r="F16" s="5">
        <f ca="1"/>
        <v>4.625</v>
      </c>
      <c r="G16" s="25">
        <f ca="1"/>
        <v>46931</v>
      </c>
      <c r="H16" s="5" t="str">
        <f ca="1"/>
        <v>PERP/CALL</v>
      </c>
      <c r="I16" s="5" t="str">
        <f ca="1"/>
        <v>EUR</v>
      </c>
      <c r="J16" s="5">
        <f ca="1"/>
        <v>1500000000</v>
      </c>
      <c r="K16" s="5" t="str">
        <f ca="1"/>
        <v>Consumer, Cyclical</v>
      </c>
      <c r="L16" s="5" t="str">
        <f ca="1"/>
        <v>VW 4 5/8 PERP nc-28</v>
      </c>
      <c r="M16" s="5">
        <f ca="1"/>
        <v>416.08263736154657</v>
      </c>
      <c r="N16" s="5">
        <f ca="1"/>
        <v>416.54296875</v>
      </c>
      <c r="O16" s="5" t="str">
        <f ca="1"/>
        <v>Baa2</v>
      </c>
      <c r="P16" s="5" t="str">
        <f ca="1"/>
        <v>BBB-</v>
      </c>
      <c r="Q16" s="5" t="str">
        <f ca="1"/>
        <v>BBB-</v>
      </c>
      <c r="R16" s="5" t="str">
        <f ca="1"/>
        <v>N</v>
      </c>
      <c r="S16" s="5">
        <f ca="1"/>
        <v>0.99889487658419773</v>
      </c>
      <c r="T16" s="5" t="str">
        <f ca="1"/>
        <v>TMT/ AUTO</v>
      </c>
    </row>
    <row r="17" spans="1:516" s="5" customFormat="1" x14ac:dyDescent="0.25">
      <c r="B17" s="5" t="str">
        <f ca="1"/>
        <v>BJ980938 Corp</v>
      </c>
      <c r="C17" s="5" t="str">
        <f ca="1"/>
        <v>XS2187689380</v>
      </c>
      <c r="D17" s="5" t="str">
        <f ca="1"/>
        <v>VW 3 7/8 PERP</v>
      </c>
      <c r="E17" s="5" t="str">
        <f ca="1"/>
        <v>VW</v>
      </c>
      <c r="F17" s="5">
        <f ca="1"/>
        <v>3.875</v>
      </c>
      <c r="G17" s="25">
        <f ca="1"/>
        <v>47286</v>
      </c>
      <c r="H17" s="5" t="str">
        <f ca="1"/>
        <v>PERP/CALL</v>
      </c>
      <c r="I17" s="5" t="str">
        <f ca="1"/>
        <v>EUR</v>
      </c>
      <c r="J17" s="5">
        <f ca="1"/>
        <v>1500000000</v>
      </c>
      <c r="K17" s="5" t="str">
        <f ca="1"/>
        <v>Consumer, Cyclical</v>
      </c>
      <c r="L17" s="5" t="str">
        <f ca="1"/>
        <v>VW 3 7/8 PERP nc-29</v>
      </c>
      <c r="M17" s="5">
        <f ca="1"/>
        <v>421.68670529836396</v>
      </c>
      <c r="N17" s="5">
        <f ca="1"/>
        <v>422.10348510742188</v>
      </c>
      <c r="O17" s="5" t="str">
        <f ca="1"/>
        <v>Baa2</v>
      </c>
      <c r="P17" s="5" t="str">
        <f ca="1"/>
        <v>#N/A N/A</v>
      </c>
      <c r="Q17" s="5" t="str">
        <f ca="1"/>
        <v>NR</v>
      </c>
      <c r="R17" s="5" t="str">
        <f ca="1"/>
        <v>N</v>
      </c>
      <c r="S17" s="5">
        <f ca="1"/>
        <v>0.99901261225324434</v>
      </c>
      <c r="T17" s="5" t="str">
        <f ca="1"/>
        <v>TMT/ AUTO</v>
      </c>
    </row>
    <row r="18" spans="1:516" s="5" customFormat="1" x14ac:dyDescent="0.25">
      <c r="B18" s="5" t="str">
        <f ca="1"/>
        <v>EK811579 Corp</v>
      </c>
      <c r="C18" s="5" t="str">
        <f ca="1"/>
        <v>XS1206541366</v>
      </c>
      <c r="D18" s="5" t="str">
        <f ca="1"/>
        <v>VW 3 1/2 PERP</v>
      </c>
      <c r="E18" s="5" t="str">
        <f ca="1"/>
        <v>VW</v>
      </c>
      <c r="F18" s="5">
        <f ca="1"/>
        <v>3.5</v>
      </c>
      <c r="G18" s="25">
        <f ca="1"/>
        <v>47562</v>
      </c>
      <c r="H18" s="5" t="str">
        <f ca="1"/>
        <v>PERP/CALL</v>
      </c>
      <c r="I18" s="5" t="str">
        <f ca="1"/>
        <v>EUR</v>
      </c>
      <c r="J18" s="5">
        <f ca="1"/>
        <v>1400000000</v>
      </c>
      <c r="K18" s="5" t="str">
        <f ca="1"/>
        <v>Consumer, Cyclical</v>
      </c>
      <c r="L18" s="5" t="str">
        <f ca="1"/>
        <v>VW 3 1/2 PERP nc-30</v>
      </c>
      <c r="M18" s="5">
        <f ca="1"/>
        <v>400.87562330669283</v>
      </c>
      <c r="N18" s="5">
        <f ca="1"/>
        <v>401.11126708984375</v>
      </c>
      <c r="O18" s="5" t="str">
        <f ca="1"/>
        <v>Baa2</v>
      </c>
      <c r="P18" s="5" t="str">
        <f ca="1"/>
        <v>BBB-</v>
      </c>
      <c r="Q18" s="5" t="str">
        <f ca="1"/>
        <v>BBB-</v>
      </c>
      <c r="R18" s="5" t="str">
        <f ca="1"/>
        <v>N</v>
      </c>
      <c r="S18" s="5">
        <f ca="1"/>
        <v>0.99941252265272784</v>
      </c>
      <c r="T18" s="5" t="str">
        <f ca="1"/>
        <v>TMT/ AUTO</v>
      </c>
    </row>
    <row r="19" spans="1:516" s="5" customFormat="1" x14ac:dyDescent="0.25"/>
    <row r="20" spans="1:516" s="5" customFormat="1" x14ac:dyDescent="0.25"/>
    <row r="21" spans="1:516" s="5" customFormat="1" ht="11" x14ac:dyDescent="0.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516" s="5" customFormat="1" ht="11" x14ac:dyDescent="0.3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516" s="5" customFormat="1" x14ac:dyDescent="0.25"/>
    <row r="24" spans="1:516" s="5" customFormat="1" x14ac:dyDescent="0.25"/>
    <row r="25" spans="1:516" s="5" customFormat="1" x14ac:dyDescent="0.25"/>
    <row r="26" spans="1:516" s="5" customFormat="1" x14ac:dyDescent="0.25"/>
    <row r="27" spans="1:516" s="5" customFormat="1" x14ac:dyDescent="0.25"/>
    <row r="28" spans="1:516" s="5" customFormat="1" x14ac:dyDescent="0.25"/>
    <row r="29" spans="1:516" s="5" customFormat="1" x14ac:dyDescent="0.25">
      <c r="A29" s="5" t="s">
        <v>464</v>
      </c>
      <c r="B29" s="11" t="s">
        <v>36</v>
      </c>
    </row>
    <row r="30" spans="1:516" s="5" customFormat="1" x14ac:dyDescent="0.25">
      <c r="D30" s="5" t="s">
        <v>465</v>
      </c>
      <c r="F30" s="5">
        <v>1</v>
      </c>
      <c r="G30" s="5">
        <f>F30+1</f>
        <v>2</v>
      </c>
      <c r="H30" s="5">
        <f t="shared" ref="H30:BS30" si="0">G30+1</f>
        <v>3</v>
      </c>
      <c r="I30" s="5">
        <f t="shared" si="0"/>
        <v>4</v>
      </c>
      <c r="J30" s="5">
        <f t="shared" si="0"/>
        <v>5</v>
      </c>
      <c r="K30" s="5">
        <f t="shared" si="0"/>
        <v>6</v>
      </c>
      <c r="L30" s="5">
        <f t="shared" si="0"/>
        <v>7</v>
      </c>
      <c r="M30" s="5">
        <f t="shared" si="0"/>
        <v>8</v>
      </c>
      <c r="N30" s="5">
        <f t="shared" si="0"/>
        <v>9</v>
      </c>
      <c r="O30" s="5">
        <f t="shared" si="0"/>
        <v>10</v>
      </c>
      <c r="P30" s="5">
        <f t="shared" si="0"/>
        <v>11</v>
      </c>
      <c r="Q30" s="5">
        <f t="shared" si="0"/>
        <v>12</v>
      </c>
      <c r="R30" s="5">
        <f t="shared" si="0"/>
        <v>13</v>
      </c>
      <c r="S30" s="5">
        <f t="shared" si="0"/>
        <v>14</v>
      </c>
      <c r="T30" s="5">
        <f t="shared" si="0"/>
        <v>15</v>
      </c>
      <c r="U30" s="5">
        <f t="shared" si="0"/>
        <v>16</v>
      </c>
      <c r="V30" s="5">
        <f t="shared" si="0"/>
        <v>17</v>
      </c>
      <c r="W30" s="5">
        <f t="shared" si="0"/>
        <v>18</v>
      </c>
      <c r="X30" s="5">
        <f t="shared" si="0"/>
        <v>19</v>
      </c>
      <c r="Y30" s="5">
        <f t="shared" si="0"/>
        <v>20</v>
      </c>
      <c r="Z30" s="5">
        <f t="shared" si="0"/>
        <v>21</v>
      </c>
      <c r="AA30" s="5">
        <f t="shared" si="0"/>
        <v>22</v>
      </c>
      <c r="AB30" s="5">
        <f t="shared" si="0"/>
        <v>23</v>
      </c>
      <c r="AC30" s="5">
        <f t="shared" si="0"/>
        <v>24</v>
      </c>
      <c r="AD30" s="5">
        <f t="shared" si="0"/>
        <v>25</v>
      </c>
      <c r="AE30" s="5">
        <f t="shared" si="0"/>
        <v>26</v>
      </c>
      <c r="AF30" s="5">
        <f t="shared" si="0"/>
        <v>27</v>
      </c>
      <c r="AG30" s="5">
        <f t="shared" si="0"/>
        <v>28</v>
      </c>
      <c r="AH30" s="5">
        <f t="shared" si="0"/>
        <v>29</v>
      </c>
      <c r="AI30" s="5">
        <f t="shared" si="0"/>
        <v>30</v>
      </c>
      <c r="AJ30" s="5">
        <f t="shared" si="0"/>
        <v>31</v>
      </c>
      <c r="AK30" s="5">
        <f t="shared" si="0"/>
        <v>32</v>
      </c>
      <c r="AL30" s="5">
        <f t="shared" si="0"/>
        <v>33</v>
      </c>
      <c r="AM30" s="5">
        <f t="shared" si="0"/>
        <v>34</v>
      </c>
      <c r="AN30" s="5">
        <f t="shared" si="0"/>
        <v>35</v>
      </c>
      <c r="AO30" s="5">
        <f t="shared" si="0"/>
        <v>36</v>
      </c>
      <c r="AP30" s="5">
        <f t="shared" si="0"/>
        <v>37</v>
      </c>
      <c r="AQ30" s="5">
        <f t="shared" si="0"/>
        <v>38</v>
      </c>
      <c r="AR30" s="5">
        <f t="shared" si="0"/>
        <v>39</v>
      </c>
      <c r="AS30" s="5">
        <f t="shared" si="0"/>
        <v>40</v>
      </c>
      <c r="AT30" s="5">
        <f t="shared" si="0"/>
        <v>41</v>
      </c>
      <c r="AU30" s="5">
        <f t="shared" si="0"/>
        <v>42</v>
      </c>
      <c r="AV30" s="5">
        <f t="shared" si="0"/>
        <v>43</v>
      </c>
      <c r="AW30" s="5">
        <f t="shared" si="0"/>
        <v>44</v>
      </c>
      <c r="AX30" s="5">
        <f t="shared" si="0"/>
        <v>45</v>
      </c>
      <c r="AY30" s="5">
        <f t="shared" si="0"/>
        <v>46</v>
      </c>
      <c r="AZ30" s="5">
        <f t="shared" si="0"/>
        <v>47</v>
      </c>
      <c r="BA30" s="5">
        <f t="shared" si="0"/>
        <v>48</v>
      </c>
      <c r="BB30" s="5">
        <f t="shared" si="0"/>
        <v>49</v>
      </c>
      <c r="BC30" s="5">
        <f t="shared" si="0"/>
        <v>50</v>
      </c>
      <c r="BD30" s="5">
        <f t="shared" si="0"/>
        <v>51</v>
      </c>
      <c r="BE30" s="5">
        <f t="shared" si="0"/>
        <v>52</v>
      </c>
      <c r="BF30" s="5">
        <f t="shared" si="0"/>
        <v>53</v>
      </c>
      <c r="BG30" s="5">
        <f t="shared" si="0"/>
        <v>54</v>
      </c>
      <c r="BH30" s="5">
        <f t="shared" si="0"/>
        <v>55</v>
      </c>
      <c r="BI30" s="5">
        <f t="shared" si="0"/>
        <v>56</v>
      </c>
      <c r="BJ30" s="5">
        <f t="shared" si="0"/>
        <v>57</v>
      </c>
      <c r="BK30" s="5">
        <f t="shared" si="0"/>
        <v>58</v>
      </c>
      <c r="BL30" s="5">
        <f t="shared" si="0"/>
        <v>59</v>
      </c>
      <c r="BM30" s="5">
        <f t="shared" si="0"/>
        <v>60</v>
      </c>
      <c r="BN30" s="5">
        <f t="shared" si="0"/>
        <v>61</v>
      </c>
      <c r="BO30" s="5">
        <f t="shared" si="0"/>
        <v>62</v>
      </c>
      <c r="BP30" s="5">
        <f t="shared" si="0"/>
        <v>63</v>
      </c>
      <c r="BQ30" s="5">
        <f t="shared" si="0"/>
        <v>64</v>
      </c>
      <c r="BR30" s="5">
        <f t="shared" si="0"/>
        <v>65</v>
      </c>
      <c r="BS30" s="5">
        <f t="shared" si="0"/>
        <v>66</v>
      </c>
      <c r="BT30" s="5">
        <f t="shared" ref="BT30:EE30" si="1">BS30+1</f>
        <v>67</v>
      </c>
      <c r="BU30" s="5">
        <f t="shared" si="1"/>
        <v>68</v>
      </c>
      <c r="BV30" s="5">
        <f t="shared" si="1"/>
        <v>69</v>
      </c>
      <c r="BW30" s="5">
        <f t="shared" si="1"/>
        <v>70</v>
      </c>
      <c r="BX30" s="5">
        <f t="shared" si="1"/>
        <v>71</v>
      </c>
      <c r="BY30" s="5">
        <f t="shared" si="1"/>
        <v>72</v>
      </c>
      <c r="BZ30" s="5">
        <f t="shared" si="1"/>
        <v>73</v>
      </c>
      <c r="CA30" s="5">
        <f t="shared" si="1"/>
        <v>74</v>
      </c>
      <c r="CB30" s="5">
        <f t="shared" si="1"/>
        <v>75</v>
      </c>
      <c r="CC30" s="5">
        <f t="shared" si="1"/>
        <v>76</v>
      </c>
      <c r="CD30" s="5">
        <f t="shared" si="1"/>
        <v>77</v>
      </c>
      <c r="CE30" s="5">
        <f t="shared" si="1"/>
        <v>78</v>
      </c>
      <c r="CF30" s="5">
        <f t="shared" si="1"/>
        <v>79</v>
      </c>
      <c r="CG30" s="5">
        <f t="shared" si="1"/>
        <v>80</v>
      </c>
      <c r="CH30" s="5">
        <f t="shared" si="1"/>
        <v>81</v>
      </c>
      <c r="CI30" s="5">
        <f t="shared" si="1"/>
        <v>82</v>
      </c>
      <c r="CJ30" s="5">
        <f t="shared" si="1"/>
        <v>83</v>
      </c>
      <c r="CK30" s="5">
        <f t="shared" si="1"/>
        <v>84</v>
      </c>
      <c r="CL30" s="5">
        <f t="shared" si="1"/>
        <v>85</v>
      </c>
      <c r="CM30" s="5">
        <f t="shared" si="1"/>
        <v>86</v>
      </c>
      <c r="CN30" s="5">
        <f t="shared" si="1"/>
        <v>87</v>
      </c>
      <c r="CO30" s="5">
        <f t="shared" si="1"/>
        <v>88</v>
      </c>
      <c r="CP30" s="5">
        <f t="shared" si="1"/>
        <v>89</v>
      </c>
      <c r="CQ30" s="5">
        <f t="shared" si="1"/>
        <v>90</v>
      </c>
      <c r="CR30" s="5">
        <f t="shared" si="1"/>
        <v>91</v>
      </c>
      <c r="CS30" s="5">
        <f t="shared" si="1"/>
        <v>92</v>
      </c>
      <c r="CT30" s="5">
        <f t="shared" si="1"/>
        <v>93</v>
      </c>
      <c r="CU30" s="5">
        <f t="shared" si="1"/>
        <v>94</v>
      </c>
      <c r="CV30" s="5">
        <f t="shared" si="1"/>
        <v>95</v>
      </c>
      <c r="CW30" s="5">
        <f t="shared" si="1"/>
        <v>96</v>
      </c>
      <c r="CX30" s="5">
        <f t="shared" si="1"/>
        <v>97</v>
      </c>
      <c r="CY30" s="5">
        <f t="shared" si="1"/>
        <v>98</v>
      </c>
      <c r="CZ30" s="5">
        <f t="shared" si="1"/>
        <v>99</v>
      </c>
      <c r="DA30" s="5">
        <f t="shared" si="1"/>
        <v>100</v>
      </c>
      <c r="DB30" s="5">
        <f t="shared" si="1"/>
        <v>101</v>
      </c>
      <c r="DC30" s="5">
        <f t="shared" si="1"/>
        <v>102</v>
      </c>
      <c r="DD30" s="5">
        <f t="shared" si="1"/>
        <v>103</v>
      </c>
      <c r="DE30" s="5">
        <f t="shared" si="1"/>
        <v>104</v>
      </c>
      <c r="DF30" s="5">
        <f t="shared" si="1"/>
        <v>105</v>
      </c>
      <c r="DG30" s="5">
        <f t="shared" si="1"/>
        <v>106</v>
      </c>
      <c r="DH30" s="5">
        <f t="shared" si="1"/>
        <v>107</v>
      </c>
      <c r="DI30" s="5">
        <f t="shared" si="1"/>
        <v>108</v>
      </c>
      <c r="DJ30" s="5">
        <f t="shared" si="1"/>
        <v>109</v>
      </c>
      <c r="DK30" s="5">
        <f t="shared" si="1"/>
        <v>110</v>
      </c>
      <c r="DL30" s="5">
        <f t="shared" si="1"/>
        <v>111</v>
      </c>
      <c r="DM30" s="5">
        <f t="shared" si="1"/>
        <v>112</v>
      </c>
      <c r="DN30" s="5">
        <f t="shared" si="1"/>
        <v>113</v>
      </c>
      <c r="DO30" s="5">
        <f t="shared" si="1"/>
        <v>114</v>
      </c>
      <c r="DP30" s="5">
        <f t="shared" si="1"/>
        <v>115</v>
      </c>
      <c r="DQ30" s="5">
        <f t="shared" si="1"/>
        <v>116</v>
      </c>
      <c r="DR30" s="5">
        <f t="shared" si="1"/>
        <v>117</v>
      </c>
      <c r="DS30" s="5">
        <f t="shared" si="1"/>
        <v>118</v>
      </c>
      <c r="DT30" s="5">
        <f t="shared" si="1"/>
        <v>119</v>
      </c>
      <c r="DU30" s="5">
        <f t="shared" si="1"/>
        <v>120</v>
      </c>
      <c r="DV30" s="5">
        <f t="shared" si="1"/>
        <v>121</v>
      </c>
      <c r="DW30" s="5">
        <f t="shared" si="1"/>
        <v>122</v>
      </c>
      <c r="DX30" s="5">
        <f t="shared" si="1"/>
        <v>123</v>
      </c>
      <c r="DY30" s="5">
        <f t="shared" si="1"/>
        <v>124</v>
      </c>
      <c r="DZ30" s="5">
        <f t="shared" si="1"/>
        <v>125</v>
      </c>
      <c r="EA30" s="5">
        <f t="shared" si="1"/>
        <v>126</v>
      </c>
      <c r="EB30" s="5">
        <f t="shared" si="1"/>
        <v>127</v>
      </c>
      <c r="EC30" s="5">
        <f t="shared" si="1"/>
        <v>128</v>
      </c>
      <c r="ED30" s="5">
        <f t="shared" si="1"/>
        <v>129</v>
      </c>
      <c r="EE30" s="5">
        <f t="shared" si="1"/>
        <v>130</v>
      </c>
      <c r="EF30" s="5">
        <f t="shared" ref="EF30:GQ30" si="2">EE30+1</f>
        <v>131</v>
      </c>
      <c r="EG30" s="5">
        <f t="shared" si="2"/>
        <v>132</v>
      </c>
      <c r="EH30" s="5">
        <f t="shared" si="2"/>
        <v>133</v>
      </c>
      <c r="EI30" s="5">
        <f t="shared" si="2"/>
        <v>134</v>
      </c>
      <c r="EJ30" s="5">
        <f t="shared" si="2"/>
        <v>135</v>
      </c>
      <c r="EK30" s="5">
        <f t="shared" si="2"/>
        <v>136</v>
      </c>
      <c r="EL30" s="5">
        <f t="shared" si="2"/>
        <v>137</v>
      </c>
      <c r="EM30" s="5">
        <f t="shared" si="2"/>
        <v>138</v>
      </c>
      <c r="EN30" s="5">
        <f t="shared" si="2"/>
        <v>139</v>
      </c>
      <c r="EO30" s="5">
        <f t="shared" si="2"/>
        <v>140</v>
      </c>
      <c r="EP30" s="5">
        <f t="shared" si="2"/>
        <v>141</v>
      </c>
      <c r="EQ30" s="5">
        <f t="shared" si="2"/>
        <v>142</v>
      </c>
      <c r="ER30" s="5">
        <f t="shared" si="2"/>
        <v>143</v>
      </c>
      <c r="ES30" s="5">
        <f t="shared" si="2"/>
        <v>144</v>
      </c>
      <c r="ET30" s="5">
        <f t="shared" si="2"/>
        <v>145</v>
      </c>
      <c r="EU30" s="5">
        <f t="shared" si="2"/>
        <v>146</v>
      </c>
      <c r="EV30" s="5">
        <f t="shared" si="2"/>
        <v>147</v>
      </c>
      <c r="EW30" s="5">
        <f t="shared" si="2"/>
        <v>148</v>
      </c>
      <c r="EX30" s="5">
        <f t="shared" si="2"/>
        <v>149</v>
      </c>
      <c r="EY30" s="5">
        <f t="shared" si="2"/>
        <v>150</v>
      </c>
      <c r="EZ30" s="5">
        <f t="shared" si="2"/>
        <v>151</v>
      </c>
      <c r="FA30" s="5">
        <f t="shared" si="2"/>
        <v>152</v>
      </c>
      <c r="FB30" s="5">
        <f t="shared" si="2"/>
        <v>153</v>
      </c>
      <c r="FC30" s="5">
        <f t="shared" si="2"/>
        <v>154</v>
      </c>
      <c r="FD30" s="5">
        <f t="shared" si="2"/>
        <v>155</v>
      </c>
      <c r="FE30" s="5">
        <f t="shared" si="2"/>
        <v>156</v>
      </c>
      <c r="FF30" s="5">
        <f t="shared" si="2"/>
        <v>157</v>
      </c>
      <c r="FG30" s="5">
        <f t="shared" si="2"/>
        <v>158</v>
      </c>
      <c r="FH30" s="5">
        <f t="shared" si="2"/>
        <v>159</v>
      </c>
      <c r="FI30" s="5">
        <f t="shared" si="2"/>
        <v>160</v>
      </c>
      <c r="FJ30" s="5">
        <f t="shared" si="2"/>
        <v>161</v>
      </c>
      <c r="FK30" s="5">
        <f t="shared" si="2"/>
        <v>162</v>
      </c>
      <c r="FL30" s="5">
        <f t="shared" si="2"/>
        <v>163</v>
      </c>
      <c r="FM30" s="5">
        <f t="shared" si="2"/>
        <v>164</v>
      </c>
      <c r="FN30" s="5">
        <f t="shared" si="2"/>
        <v>165</v>
      </c>
      <c r="FO30" s="5">
        <f t="shared" si="2"/>
        <v>166</v>
      </c>
      <c r="FP30" s="5">
        <f t="shared" si="2"/>
        <v>167</v>
      </c>
      <c r="FQ30" s="5">
        <f t="shared" si="2"/>
        <v>168</v>
      </c>
      <c r="FR30" s="5">
        <f t="shared" si="2"/>
        <v>169</v>
      </c>
      <c r="FS30" s="5">
        <f t="shared" si="2"/>
        <v>170</v>
      </c>
      <c r="FT30" s="5">
        <f t="shared" si="2"/>
        <v>171</v>
      </c>
      <c r="FU30" s="5">
        <f t="shared" si="2"/>
        <v>172</v>
      </c>
      <c r="FV30" s="5">
        <f t="shared" si="2"/>
        <v>173</v>
      </c>
      <c r="FW30" s="5">
        <f t="shared" si="2"/>
        <v>174</v>
      </c>
      <c r="FX30" s="5">
        <f t="shared" si="2"/>
        <v>175</v>
      </c>
      <c r="FY30" s="5">
        <f t="shared" si="2"/>
        <v>176</v>
      </c>
      <c r="FZ30" s="5">
        <f t="shared" si="2"/>
        <v>177</v>
      </c>
      <c r="GA30" s="5">
        <f t="shared" si="2"/>
        <v>178</v>
      </c>
      <c r="GB30" s="5">
        <f t="shared" si="2"/>
        <v>179</v>
      </c>
      <c r="GC30" s="5">
        <f t="shared" si="2"/>
        <v>180</v>
      </c>
      <c r="GD30" s="5">
        <f t="shared" si="2"/>
        <v>181</v>
      </c>
      <c r="GE30" s="5">
        <f t="shared" si="2"/>
        <v>182</v>
      </c>
      <c r="GF30" s="5">
        <f t="shared" si="2"/>
        <v>183</v>
      </c>
      <c r="GG30" s="5">
        <f t="shared" si="2"/>
        <v>184</v>
      </c>
      <c r="GH30" s="5">
        <f t="shared" si="2"/>
        <v>185</v>
      </c>
      <c r="GI30" s="5">
        <f t="shared" si="2"/>
        <v>186</v>
      </c>
      <c r="GJ30" s="5">
        <f t="shared" si="2"/>
        <v>187</v>
      </c>
      <c r="GK30" s="5">
        <f t="shared" si="2"/>
        <v>188</v>
      </c>
      <c r="GL30" s="5">
        <f t="shared" si="2"/>
        <v>189</v>
      </c>
      <c r="GM30" s="5">
        <f t="shared" si="2"/>
        <v>190</v>
      </c>
      <c r="GN30" s="5">
        <f t="shared" si="2"/>
        <v>191</v>
      </c>
      <c r="GO30" s="5">
        <f t="shared" si="2"/>
        <v>192</v>
      </c>
      <c r="GP30" s="5">
        <f t="shared" si="2"/>
        <v>193</v>
      </c>
      <c r="GQ30" s="5">
        <f t="shared" si="2"/>
        <v>194</v>
      </c>
      <c r="GR30" s="5">
        <f t="shared" ref="GR30:JC30" si="3">GQ30+1</f>
        <v>195</v>
      </c>
      <c r="GS30" s="5">
        <f t="shared" si="3"/>
        <v>196</v>
      </c>
      <c r="GT30" s="5">
        <f t="shared" si="3"/>
        <v>197</v>
      </c>
      <c r="GU30" s="5">
        <f t="shared" si="3"/>
        <v>198</v>
      </c>
      <c r="GV30" s="5">
        <f t="shared" si="3"/>
        <v>199</v>
      </c>
      <c r="GW30" s="5">
        <f t="shared" si="3"/>
        <v>200</v>
      </c>
      <c r="GX30" s="5">
        <f t="shared" si="3"/>
        <v>201</v>
      </c>
      <c r="GY30" s="5">
        <f t="shared" si="3"/>
        <v>202</v>
      </c>
      <c r="GZ30" s="5">
        <f t="shared" si="3"/>
        <v>203</v>
      </c>
      <c r="HA30" s="5">
        <f t="shared" si="3"/>
        <v>204</v>
      </c>
      <c r="HB30" s="5">
        <f t="shared" si="3"/>
        <v>205</v>
      </c>
      <c r="HC30" s="5">
        <f t="shared" si="3"/>
        <v>206</v>
      </c>
      <c r="HD30" s="5">
        <f t="shared" si="3"/>
        <v>207</v>
      </c>
      <c r="HE30" s="5">
        <f t="shared" si="3"/>
        <v>208</v>
      </c>
      <c r="HF30" s="5">
        <f t="shared" si="3"/>
        <v>209</v>
      </c>
      <c r="HG30" s="5">
        <f t="shared" si="3"/>
        <v>210</v>
      </c>
      <c r="HH30" s="5">
        <f t="shared" si="3"/>
        <v>211</v>
      </c>
      <c r="HI30" s="5">
        <f t="shared" si="3"/>
        <v>212</v>
      </c>
      <c r="HJ30" s="5">
        <f t="shared" si="3"/>
        <v>213</v>
      </c>
      <c r="HK30" s="5">
        <f t="shared" si="3"/>
        <v>214</v>
      </c>
      <c r="HL30" s="5">
        <f t="shared" si="3"/>
        <v>215</v>
      </c>
      <c r="HM30" s="5">
        <f t="shared" si="3"/>
        <v>216</v>
      </c>
      <c r="HN30" s="5">
        <f t="shared" si="3"/>
        <v>217</v>
      </c>
      <c r="HO30" s="5">
        <f t="shared" si="3"/>
        <v>218</v>
      </c>
      <c r="HP30" s="5">
        <f t="shared" si="3"/>
        <v>219</v>
      </c>
      <c r="HQ30" s="5">
        <f t="shared" si="3"/>
        <v>220</v>
      </c>
      <c r="HR30" s="5">
        <f t="shared" si="3"/>
        <v>221</v>
      </c>
      <c r="HS30" s="5">
        <f t="shared" si="3"/>
        <v>222</v>
      </c>
      <c r="HT30" s="5">
        <f t="shared" si="3"/>
        <v>223</v>
      </c>
      <c r="HU30" s="5">
        <f t="shared" si="3"/>
        <v>224</v>
      </c>
      <c r="HV30" s="5">
        <f t="shared" si="3"/>
        <v>225</v>
      </c>
      <c r="HW30" s="5">
        <f t="shared" si="3"/>
        <v>226</v>
      </c>
      <c r="HX30" s="5">
        <f t="shared" si="3"/>
        <v>227</v>
      </c>
      <c r="HY30" s="5">
        <f t="shared" si="3"/>
        <v>228</v>
      </c>
      <c r="HZ30" s="5">
        <f t="shared" si="3"/>
        <v>229</v>
      </c>
      <c r="IA30" s="5">
        <f t="shared" si="3"/>
        <v>230</v>
      </c>
      <c r="IB30" s="5">
        <f t="shared" si="3"/>
        <v>231</v>
      </c>
      <c r="IC30" s="5">
        <f t="shared" si="3"/>
        <v>232</v>
      </c>
      <c r="ID30" s="5">
        <f t="shared" si="3"/>
        <v>233</v>
      </c>
      <c r="IE30" s="5">
        <f t="shared" si="3"/>
        <v>234</v>
      </c>
      <c r="IF30" s="5">
        <f t="shared" si="3"/>
        <v>235</v>
      </c>
      <c r="IG30" s="5">
        <f t="shared" si="3"/>
        <v>236</v>
      </c>
      <c r="IH30" s="5">
        <f t="shared" si="3"/>
        <v>237</v>
      </c>
      <c r="II30" s="5">
        <f t="shared" si="3"/>
        <v>238</v>
      </c>
      <c r="IJ30" s="5">
        <f t="shared" si="3"/>
        <v>239</v>
      </c>
      <c r="IK30" s="5">
        <f t="shared" si="3"/>
        <v>240</v>
      </c>
      <c r="IL30" s="5">
        <f t="shared" si="3"/>
        <v>241</v>
      </c>
      <c r="IM30" s="5">
        <f t="shared" si="3"/>
        <v>242</v>
      </c>
      <c r="IN30" s="5">
        <f t="shared" si="3"/>
        <v>243</v>
      </c>
      <c r="IO30" s="5">
        <f t="shared" si="3"/>
        <v>244</v>
      </c>
      <c r="IP30" s="5">
        <f t="shared" si="3"/>
        <v>245</v>
      </c>
      <c r="IQ30" s="5">
        <f t="shared" si="3"/>
        <v>246</v>
      </c>
      <c r="IR30" s="5">
        <f t="shared" si="3"/>
        <v>247</v>
      </c>
      <c r="IS30" s="5">
        <f t="shared" si="3"/>
        <v>248</v>
      </c>
      <c r="IT30" s="5">
        <f t="shared" si="3"/>
        <v>249</v>
      </c>
      <c r="IU30" s="5">
        <f t="shared" si="3"/>
        <v>250</v>
      </c>
      <c r="IV30" s="5">
        <f t="shared" si="3"/>
        <v>251</v>
      </c>
      <c r="IW30" s="5">
        <f t="shared" si="3"/>
        <v>252</v>
      </c>
      <c r="IX30" s="5">
        <f t="shared" si="3"/>
        <v>253</v>
      </c>
      <c r="IY30" s="5">
        <f t="shared" si="3"/>
        <v>254</v>
      </c>
      <c r="IZ30" s="5">
        <f t="shared" si="3"/>
        <v>255</v>
      </c>
      <c r="JA30" s="5">
        <f t="shared" si="3"/>
        <v>256</v>
      </c>
      <c r="JB30" s="5">
        <f t="shared" si="3"/>
        <v>257</v>
      </c>
      <c r="JC30" s="5">
        <f t="shared" si="3"/>
        <v>258</v>
      </c>
      <c r="JD30" s="5">
        <f t="shared" ref="JD30:LO30" si="4">JC30+1</f>
        <v>259</v>
      </c>
      <c r="JE30" s="5">
        <f t="shared" si="4"/>
        <v>260</v>
      </c>
      <c r="JF30" s="5">
        <f t="shared" si="4"/>
        <v>261</v>
      </c>
      <c r="JG30" s="5">
        <f t="shared" si="4"/>
        <v>262</v>
      </c>
      <c r="JH30" s="5">
        <f t="shared" si="4"/>
        <v>263</v>
      </c>
      <c r="JI30" s="5">
        <f t="shared" si="4"/>
        <v>264</v>
      </c>
      <c r="JJ30" s="5">
        <f t="shared" si="4"/>
        <v>265</v>
      </c>
      <c r="JK30" s="5">
        <f t="shared" si="4"/>
        <v>266</v>
      </c>
      <c r="JL30" s="5">
        <f t="shared" si="4"/>
        <v>267</v>
      </c>
      <c r="JM30" s="5">
        <f t="shared" si="4"/>
        <v>268</v>
      </c>
      <c r="JN30" s="5">
        <f t="shared" si="4"/>
        <v>269</v>
      </c>
      <c r="JO30" s="5">
        <f t="shared" si="4"/>
        <v>270</v>
      </c>
      <c r="JP30" s="5">
        <f t="shared" si="4"/>
        <v>271</v>
      </c>
      <c r="JQ30" s="5">
        <f t="shared" si="4"/>
        <v>272</v>
      </c>
      <c r="JR30" s="5">
        <f t="shared" si="4"/>
        <v>273</v>
      </c>
      <c r="JS30" s="5">
        <f t="shared" si="4"/>
        <v>274</v>
      </c>
      <c r="JT30" s="5">
        <f t="shared" si="4"/>
        <v>275</v>
      </c>
      <c r="JU30" s="5">
        <f t="shared" si="4"/>
        <v>276</v>
      </c>
      <c r="JV30" s="5">
        <f t="shared" si="4"/>
        <v>277</v>
      </c>
      <c r="JW30" s="5">
        <f t="shared" si="4"/>
        <v>278</v>
      </c>
      <c r="JX30" s="5">
        <f t="shared" si="4"/>
        <v>279</v>
      </c>
      <c r="JY30" s="5">
        <f t="shared" si="4"/>
        <v>280</v>
      </c>
      <c r="JZ30" s="5">
        <f t="shared" si="4"/>
        <v>281</v>
      </c>
      <c r="KA30" s="5">
        <f t="shared" si="4"/>
        <v>282</v>
      </c>
      <c r="KB30" s="5">
        <f t="shared" si="4"/>
        <v>283</v>
      </c>
      <c r="KC30" s="5">
        <f t="shared" si="4"/>
        <v>284</v>
      </c>
      <c r="KD30" s="5">
        <f t="shared" si="4"/>
        <v>285</v>
      </c>
      <c r="KE30" s="5">
        <f t="shared" si="4"/>
        <v>286</v>
      </c>
      <c r="KF30" s="5">
        <f t="shared" si="4"/>
        <v>287</v>
      </c>
      <c r="KG30" s="5">
        <f t="shared" si="4"/>
        <v>288</v>
      </c>
      <c r="KH30" s="5">
        <f t="shared" si="4"/>
        <v>289</v>
      </c>
      <c r="KI30" s="5">
        <f t="shared" si="4"/>
        <v>290</v>
      </c>
      <c r="KJ30" s="5">
        <f t="shared" si="4"/>
        <v>291</v>
      </c>
      <c r="KK30" s="5">
        <f t="shared" si="4"/>
        <v>292</v>
      </c>
      <c r="KL30" s="5">
        <f t="shared" si="4"/>
        <v>293</v>
      </c>
      <c r="KM30" s="5">
        <f t="shared" si="4"/>
        <v>294</v>
      </c>
      <c r="KN30" s="5">
        <f t="shared" si="4"/>
        <v>295</v>
      </c>
      <c r="KO30" s="5">
        <f t="shared" si="4"/>
        <v>296</v>
      </c>
      <c r="KP30" s="5">
        <f t="shared" si="4"/>
        <v>297</v>
      </c>
      <c r="KQ30" s="5">
        <f t="shared" si="4"/>
        <v>298</v>
      </c>
      <c r="KR30" s="5">
        <f t="shared" si="4"/>
        <v>299</v>
      </c>
      <c r="KS30" s="5">
        <f t="shared" si="4"/>
        <v>300</v>
      </c>
      <c r="KT30" s="5">
        <f t="shared" si="4"/>
        <v>301</v>
      </c>
      <c r="KU30" s="5">
        <f t="shared" si="4"/>
        <v>302</v>
      </c>
      <c r="KV30" s="5">
        <f t="shared" si="4"/>
        <v>303</v>
      </c>
      <c r="KW30" s="5">
        <f t="shared" si="4"/>
        <v>304</v>
      </c>
      <c r="KX30" s="5">
        <f t="shared" si="4"/>
        <v>305</v>
      </c>
      <c r="KY30" s="5">
        <f t="shared" si="4"/>
        <v>306</v>
      </c>
      <c r="KZ30" s="5">
        <f t="shared" si="4"/>
        <v>307</v>
      </c>
      <c r="LA30" s="5">
        <f t="shared" si="4"/>
        <v>308</v>
      </c>
      <c r="LB30" s="5">
        <f t="shared" si="4"/>
        <v>309</v>
      </c>
      <c r="LC30" s="5">
        <f t="shared" si="4"/>
        <v>310</v>
      </c>
      <c r="LD30" s="5">
        <f t="shared" si="4"/>
        <v>311</v>
      </c>
      <c r="LE30" s="5">
        <f t="shared" si="4"/>
        <v>312</v>
      </c>
      <c r="LF30" s="5">
        <f t="shared" si="4"/>
        <v>313</v>
      </c>
      <c r="LG30" s="5">
        <f t="shared" si="4"/>
        <v>314</v>
      </c>
      <c r="LH30" s="5">
        <f t="shared" si="4"/>
        <v>315</v>
      </c>
      <c r="LI30" s="5">
        <f t="shared" si="4"/>
        <v>316</v>
      </c>
      <c r="LJ30" s="5">
        <f t="shared" si="4"/>
        <v>317</v>
      </c>
      <c r="LK30" s="5">
        <f t="shared" si="4"/>
        <v>318</v>
      </c>
      <c r="LL30" s="5">
        <f t="shared" si="4"/>
        <v>319</v>
      </c>
      <c r="LM30" s="5">
        <f t="shared" si="4"/>
        <v>320</v>
      </c>
      <c r="LN30" s="5">
        <f t="shared" si="4"/>
        <v>321</v>
      </c>
      <c r="LO30" s="5">
        <f t="shared" si="4"/>
        <v>322</v>
      </c>
      <c r="LP30" s="5">
        <f t="shared" ref="LP30:OA30" si="5">LO30+1</f>
        <v>323</v>
      </c>
      <c r="LQ30" s="5">
        <f t="shared" si="5"/>
        <v>324</v>
      </c>
      <c r="LR30" s="5">
        <f t="shared" si="5"/>
        <v>325</v>
      </c>
      <c r="LS30" s="5">
        <f t="shared" si="5"/>
        <v>326</v>
      </c>
      <c r="LT30" s="5">
        <f t="shared" si="5"/>
        <v>327</v>
      </c>
      <c r="LU30" s="5">
        <f t="shared" si="5"/>
        <v>328</v>
      </c>
      <c r="LV30" s="5">
        <f t="shared" si="5"/>
        <v>329</v>
      </c>
      <c r="LW30" s="5">
        <f t="shared" si="5"/>
        <v>330</v>
      </c>
      <c r="LX30" s="5">
        <f t="shared" si="5"/>
        <v>331</v>
      </c>
      <c r="LY30" s="5">
        <f t="shared" si="5"/>
        <v>332</v>
      </c>
      <c r="LZ30" s="5">
        <f t="shared" si="5"/>
        <v>333</v>
      </c>
      <c r="MA30" s="5">
        <f t="shared" si="5"/>
        <v>334</v>
      </c>
      <c r="MB30" s="5">
        <f t="shared" si="5"/>
        <v>335</v>
      </c>
      <c r="MC30" s="5">
        <f t="shared" si="5"/>
        <v>336</v>
      </c>
      <c r="MD30" s="5">
        <f t="shared" si="5"/>
        <v>337</v>
      </c>
      <c r="ME30" s="5">
        <f t="shared" si="5"/>
        <v>338</v>
      </c>
      <c r="MF30" s="5">
        <f t="shared" si="5"/>
        <v>339</v>
      </c>
      <c r="MG30" s="5">
        <f t="shared" si="5"/>
        <v>340</v>
      </c>
      <c r="MH30" s="5">
        <f t="shared" si="5"/>
        <v>341</v>
      </c>
      <c r="MI30" s="5">
        <f t="shared" si="5"/>
        <v>342</v>
      </c>
      <c r="MJ30" s="5">
        <f t="shared" si="5"/>
        <v>343</v>
      </c>
      <c r="MK30" s="5">
        <f t="shared" si="5"/>
        <v>344</v>
      </c>
      <c r="ML30" s="5">
        <f t="shared" si="5"/>
        <v>345</v>
      </c>
      <c r="MM30" s="5">
        <f t="shared" si="5"/>
        <v>346</v>
      </c>
      <c r="MN30" s="5">
        <f t="shared" si="5"/>
        <v>347</v>
      </c>
      <c r="MO30" s="5">
        <f t="shared" si="5"/>
        <v>348</v>
      </c>
      <c r="MP30" s="5">
        <f t="shared" si="5"/>
        <v>349</v>
      </c>
      <c r="MQ30" s="5">
        <f t="shared" si="5"/>
        <v>350</v>
      </c>
      <c r="MR30" s="5">
        <f t="shared" si="5"/>
        <v>351</v>
      </c>
      <c r="MS30" s="5">
        <f t="shared" si="5"/>
        <v>352</v>
      </c>
      <c r="MT30" s="5">
        <f t="shared" si="5"/>
        <v>353</v>
      </c>
      <c r="MU30" s="5">
        <f t="shared" si="5"/>
        <v>354</v>
      </c>
      <c r="MV30" s="5">
        <f t="shared" si="5"/>
        <v>355</v>
      </c>
      <c r="MW30" s="5">
        <f t="shared" si="5"/>
        <v>356</v>
      </c>
      <c r="MX30" s="5">
        <f t="shared" si="5"/>
        <v>357</v>
      </c>
      <c r="MY30" s="5">
        <f t="shared" si="5"/>
        <v>358</v>
      </c>
      <c r="MZ30" s="5">
        <f t="shared" si="5"/>
        <v>359</v>
      </c>
      <c r="NA30" s="5">
        <f t="shared" si="5"/>
        <v>360</v>
      </c>
      <c r="NB30" s="5">
        <f t="shared" si="5"/>
        <v>361</v>
      </c>
      <c r="NC30" s="5">
        <f t="shared" si="5"/>
        <v>362</v>
      </c>
      <c r="ND30" s="5">
        <f t="shared" si="5"/>
        <v>363</v>
      </c>
      <c r="NE30" s="5">
        <f t="shared" si="5"/>
        <v>364</v>
      </c>
      <c r="NF30" s="5">
        <f t="shared" si="5"/>
        <v>365</v>
      </c>
      <c r="NG30" s="5">
        <f t="shared" si="5"/>
        <v>366</v>
      </c>
      <c r="NH30" s="5">
        <f t="shared" si="5"/>
        <v>367</v>
      </c>
      <c r="NI30" s="5">
        <f t="shared" si="5"/>
        <v>368</v>
      </c>
      <c r="NJ30" s="5">
        <f t="shared" si="5"/>
        <v>369</v>
      </c>
      <c r="NK30" s="5">
        <f t="shared" si="5"/>
        <v>370</v>
      </c>
      <c r="NL30" s="5">
        <f t="shared" si="5"/>
        <v>371</v>
      </c>
      <c r="NM30" s="5">
        <f t="shared" si="5"/>
        <v>372</v>
      </c>
      <c r="NN30" s="5">
        <f t="shared" si="5"/>
        <v>373</v>
      </c>
      <c r="NO30" s="5">
        <f t="shared" si="5"/>
        <v>374</v>
      </c>
      <c r="NP30" s="5">
        <f t="shared" si="5"/>
        <v>375</v>
      </c>
      <c r="NQ30" s="5">
        <f t="shared" si="5"/>
        <v>376</v>
      </c>
      <c r="NR30" s="5">
        <f t="shared" si="5"/>
        <v>377</v>
      </c>
      <c r="NS30" s="5">
        <f t="shared" si="5"/>
        <v>378</v>
      </c>
      <c r="NT30" s="5">
        <f t="shared" si="5"/>
        <v>379</v>
      </c>
      <c r="NU30" s="5">
        <f t="shared" si="5"/>
        <v>380</v>
      </c>
      <c r="NV30" s="5">
        <f t="shared" si="5"/>
        <v>381</v>
      </c>
      <c r="NW30" s="5">
        <f t="shared" si="5"/>
        <v>382</v>
      </c>
      <c r="NX30" s="5">
        <f t="shared" si="5"/>
        <v>383</v>
      </c>
      <c r="NY30" s="5">
        <f t="shared" si="5"/>
        <v>384</v>
      </c>
      <c r="NZ30" s="5">
        <f t="shared" si="5"/>
        <v>385</v>
      </c>
      <c r="OA30" s="5">
        <f t="shared" si="5"/>
        <v>386</v>
      </c>
      <c r="OB30" s="5">
        <f t="shared" ref="OB30:QM30" si="6">OA30+1</f>
        <v>387</v>
      </c>
      <c r="OC30" s="5">
        <f t="shared" si="6"/>
        <v>388</v>
      </c>
      <c r="OD30" s="5">
        <f t="shared" si="6"/>
        <v>389</v>
      </c>
      <c r="OE30" s="5">
        <f t="shared" si="6"/>
        <v>390</v>
      </c>
      <c r="OF30" s="5">
        <f t="shared" si="6"/>
        <v>391</v>
      </c>
      <c r="OG30" s="5">
        <f t="shared" si="6"/>
        <v>392</v>
      </c>
      <c r="OH30" s="5">
        <f t="shared" si="6"/>
        <v>393</v>
      </c>
      <c r="OI30" s="5">
        <f t="shared" si="6"/>
        <v>394</v>
      </c>
      <c r="OJ30" s="5">
        <f t="shared" si="6"/>
        <v>395</v>
      </c>
      <c r="OK30" s="5">
        <f t="shared" si="6"/>
        <v>396</v>
      </c>
      <c r="OL30" s="5">
        <f t="shared" si="6"/>
        <v>397</v>
      </c>
      <c r="OM30" s="5">
        <f t="shared" si="6"/>
        <v>398</v>
      </c>
      <c r="ON30" s="5">
        <f t="shared" si="6"/>
        <v>399</v>
      </c>
      <c r="OO30" s="5">
        <f t="shared" si="6"/>
        <v>400</v>
      </c>
      <c r="OP30" s="5">
        <f t="shared" si="6"/>
        <v>401</v>
      </c>
      <c r="OQ30" s="5">
        <f t="shared" si="6"/>
        <v>402</v>
      </c>
      <c r="OR30" s="5">
        <f t="shared" si="6"/>
        <v>403</v>
      </c>
      <c r="OS30" s="5">
        <f t="shared" si="6"/>
        <v>404</v>
      </c>
      <c r="OT30" s="5">
        <f t="shared" si="6"/>
        <v>405</v>
      </c>
      <c r="OU30" s="5">
        <f t="shared" si="6"/>
        <v>406</v>
      </c>
      <c r="OV30" s="5">
        <f t="shared" si="6"/>
        <v>407</v>
      </c>
      <c r="OW30" s="5">
        <f t="shared" si="6"/>
        <v>408</v>
      </c>
      <c r="OX30" s="5">
        <f t="shared" si="6"/>
        <v>409</v>
      </c>
      <c r="OY30" s="5">
        <f t="shared" si="6"/>
        <v>410</v>
      </c>
      <c r="OZ30" s="5">
        <f t="shared" si="6"/>
        <v>411</v>
      </c>
      <c r="PA30" s="5">
        <f t="shared" si="6"/>
        <v>412</v>
      </c>
      <c r="PB30" s="5">
        <f t="shared" si="6"/>
        <v>413</v>
      </c>
      <c r="PC30" s="5">
        <f t="shared" si="6"/>
        <v>414</v>
      </c>
      <c r="PD30" s="5">
        <f t="shared" si="6"/>
        <v>415</v>
      </c>
      <c r="PE30" s="5">
        <f t="shared" si="6"/>
        <v>416</v>
      </c>
      <c r="PF30" s="5">
        <f t="shared" si="6"/>
        <v>417</v>
      </c>
      <c r="PG30" s="5">
        <f t="shared" si="6"/>
        <v>418</v>
      </c>
      <c r="PH30" s="5">
        <f t="shared" si="6"/>
        <v>419</v>
      </c>
      <c r="PI30" s="5">
        <f t="shared" si="6"/>
        <v>420</v>
      </c>
      <c r="PJ30" s="5">
        <f t="shared" si="6"/>
        <v>421</v>
      </c>
      <c r="PK30" s="5">
        <f t="shared" si="6"/>
        <v>422</v>
      </c>
      <c r="PL30" s="5">
        <f t="shared" si="6"/>
        <v>423</v>
      </c>
      <c r="PM30" s="5">
        <f t="shared" si="6"/>
        <v>424</v>
      </c>
      <c r="PN30" s="5">
        <f t="shared" si="6"/>
        <v>425</v>
      </c>
      <c r="PO30" s="5">
        <f t="shared" si="6"/>
        <v>426</v>
      </c>
      <c r="PP30" s="5">
        <f t="shared" si="6"/>
        <v>427</v>
      </c>
      <c r="PQ30" s="5">
        <f t="shared" si="6"/>
        <v>428</v>
      </c>
      <c r="PR30" s="5">
        <f t="shared" si="6"/>
        <v>429</v>
      </c>
      <c r="PS30" s="5">
        <f t="shared" si="6"/>
        <v>430</v>
      </c>
      <c r="PT30" s="5">
        <f t="shared" si="6"/>
        <v>431</v>
      </c>
      <c r="PU30" s="5">
        <f t="shared" si="6"/>
        <v>432</v>
      </c>
      <c r="PV30" s="5">
        <f t="shared" si="6"/>
        <v>433</v>
      </c>
      <c r="PW30" s="5">
        <f t="shared" si="6"/>
        <v>434</v>
      </c>
      <c r="PX30" s="5">
        <f t="shared" si="6"/>
        <v>435</v>
      </c>
      <c r="PY30" s="5">
        <f t="shared" si="6"/>
        <v>436</v>
      </c>
      <c r="PZ30" s="5">
        <f t="shared" si="6"/>
        <v>437</v>
      </c>
      <c r="QA30" s="5">
        <f t="shared" si="6"/>
        <v>438</v>
      </c>
      <c r="QB30" s="5">
        <f t="shared" si="6"/>
        <v>439</v>
      </c>
      <c r="QC30" s="5">
        <f t="shared" si="6"/>
        <v>440</v>
      </c>
      <c r="QD30" s="5">
        <f t="shared" si="6"/>
        <v>441</v>
      </c>
      <c r="QE30" s="5">
        <f t="shared" si="6"/>
        <v>442</v>
      </c>
      <c r="QF30" s="5">
        <f t="shared" si="6"/>
        <v>443</v>
      </c>
      <c r="QG30" s="5">
        <f t="shared" si="6"/>
        <v>444</v>
      </c>
      <c r="QH30" s="5">
        <f t="shared" si="6"/>
        <v>445</v>
      </c>
      <c r="QI30" s="5">
        <f t="shared" si="6"/>
        <v>446</v>
      </c>
      <c r="QJ30" s="5">
        <f t="shared" si="6"/>
        <v>447</v>
      </c>
      <c r="QK30" s="5">
        <f t="shared" si="6"/>
        <v>448</v>
      </c>
      <c r="QL30" s="5">
        <f t="shared" si="6"/>
        <v>449</v>
      </c>
      <c r="QM30" s="5">
        <f t="shared" si="6"/>
        <v>450</v>
      </c>
      <c r="QN30" s="5">
        <f t="shared" ref="QN30:SQ30" si="7">QM30+1</f>
        <v>451</v>
      </c>
      <c r="QO30" s="5">
        <f t="shared" si="7"/>
        <v>452</v>
      </c>
      <c r="QP30" s="5">
        <f t="shared" si="7"/>
        <v>453</v>
      </c>
      <c r="QQ30" s="5">
        <f t="shared" si="7"/>
        <v>454</v>
      </c>
      <c r="QR30" s="5">
        <f t="shared" si="7"/>
        <v>455</v>
      </c>
      <c r="QS30" s="5">
        <f t="shared" si="7"/>
        <v>456</v>
      </c>
      <c r="QT30" s="5">
        <f t="shared" si="7"/>
        <v>457</v>
      </c>
      <c r="QU30" s="5">
        <f t="shared" si="7"/>
        <v>458</v>
      </c>
      <c r="QV30" s="5">
        <f t="shared" si="7"/>
        <v>459</v>
      </c>
      <c r="QW30" s="5">
        <f t="shared" si="7"/>
        <v>460</v>
      </c>
      <c r="QX30" s="5">
        <f t="shared" si="7"/>
        <v>461</v>
      </c>
      <c r="QY30" s="5">
        <f t="shared" si="7"/>
        <v>462</v>
      </c>
      <c r="QZ30" s="5">
        <f t="shared" si="7"/>
        <v>463</v>
      </c>
      <c r="RA30" s="5">
        <f t="shared" si="7"/>
        <v>464</v>
      </c>
      <c r="RB30" s="5">
        <f t="shared" si="7"/>
        <v>465</v>
      </c>
      <c r="RC30" s="5">
        <f t="shared" si="7"/>
        <v>466</v>
      </c>
      <c r="RD30" s="5">
        <f t="shared" si="7"/>
        <v>467</v>
      </c>
      <c r="RE30" s="5">
        <f t="shared" si="7"/>
        <v>468</v>
      </c>
      <c r="RF30" s="5">
        <f t="shared" si="7"/>
        <v>469</v>
      </c>
      <c r="RG30" s="5">
        <f t="shared" si="7"/>
        <v>470</v>
      </c>
      <c r="RH30" s="5">
        <f t="shared" si="7"/>
        <v>471</v>
      </c>
      <c r="RI30" s="5">
        <f t="shared" si="7"/>
        <v>472</v>
      </c>
      <c r="RJ30" s="5">
        <f t="shared" si="7"/>
        <v>473</v>
      </c>
      <c r="RK30" s="5">
        <f t="shared" si="7"/>
        <v>474</v>
      </c>
      <c r="RL30" s="5">
        <f t="shared" si="7"/>
        <v>475</v>
      </c>
      <c r="RM30" s="5">
        <f t="shared" si="7"/>
        <v>476</v>
      </c>
      <c r="RN30" s="5">
        <f t="shared" si="7"/>
        <v>477</v>
      </c>
      <c r="RO30" s="5">
        <f t="shared" si="7"/>
        <v>478</v>
      </c>
      <c r="RP30" s="5">
        <f t="shared" si="7"/>
        <v>479</v>
      </c>
      <c r="RQ30" s="5">
        <f t="shared" si="7"/>
        <v>480</v>
      </c>
      <c r="RR30" s="5">
        <f t="shared" si="7"/>
        <v>481</v>
      </c>
      <c r="RS30" s="5">
        <f t="shared" si="7"/>
        <v>482</v>
      </c>
      <c r="RT30" s="5">
        <f t="shared" si="7"/>
        <v>483</v>
      </c>
      <c r="RU30" s="5">
        <f t="shared" si="7"/>
        <v>484</v>
      </c>
      <c r="RV30" s="5">
        <f t="shared" si="7"/>
        <v>485</v>
      </c>
      <c r="RW30" s="5">
        <f t="shared" si="7"/>
        <v>486</v>
      </c>
      <c r="RX30" s="5">
        <f t="shared" si="7"/>
        <v>487</v>
      </c>
      <c r="RY30" s="5">
        <f t="shared" si="7"/>
        <v>488</v>
      </c>
      <c r="RZ30" s="5">
        <f t="shared" si="7"/>
        <v>489</v>
      </c>
      <c r="SA30" s="5">
        <f t="shared" si="7"/>
        <v>490</v>
      </c>
      <c r="SB30" s="5">
        <f t="shared" si="7"/>
        <v>491</v>
      </c>
      <c r="SC30" s="5">
        <f t="shared" si="7"/>
        <v>492</v>
      </c>
      <c r="SD30" s="5">
        <f t="shared" si="7"/>
        <v>493</v>
      </c>
      <c r="SE30" s="5">
        <f t="shared" si="7"/>
        <v>494</v>
      </c>
      <c r="SF30" s="5">
        <f t="shared" si="7"/>
        <v>495</v>
      </c>
      <c r="SG30" s="5">
        <f t="shared" si="7"/>
        <v>496</v>
      </c>
      <c r="SH30" s="5">
        <f t="shared" si="7"/>
        <v>497</v>
      </c>
      <c r="SI30" s="5">
        <f t="shared" si="7"/>
        <v>498</v>
      </c>
      <c r="SJ30" s="5">
        <f t="shared" si="7"/>
        <v>499</v>
      </c>
      <c r="SK30" s="5">
        <f t="shared" si="7"/>
        <v>500</v>
      </c>
      <c r="SL30" s="5">
        <f t="shared" si="7"/>
        <v>501</v>
      </c>
      <c r="SM30" s="5">
        <f t="shared" si="7"/>
        <v>502</v>
      </c>
      <c r="SN30" s="5">
        <f t="shared" si="7"/>
        <v>503</v>
      </c>
      <c r="SO30" s="5">
        <f t="shared" si="7"/>
        <v>504</v>
      </c>
      <c r="SP30" s="5">
        <f t="shared" si="7"/>
        <v>505</v>
      </c>
      <c r="SQ30" s="5">
        <f t="shared" si="7"/>
        <v>506</v>
      </c>
    </row>
    <row r="31" spans="1:516" s="5" customFormat="1" x14ac:dyDescent="0.25">
      <c r="B31" s="5" t="s">
        <v>466</v>
      </c>
      <c r="C31" s="5" t="s">
        <v>467</v>
      </c>
      <c r="D31" s="5" t="s">
        <v>468</v>
      </c>
      <c r="E31" s="5" t="s">
        <v>183</v>
      </c>
      <c r="F31" s="31">
        <f>_xll.BDH(D31,"px_last","-2AY",,"Dates=o","fill=C","sort=R","dir=H","cols=506;rows=1")</f>
        <v>44018</v>
      </c>
      <c r="G31" s="25">
        <v>44004</v>
      </c>
      <c r="H31" s="25">
        <v>44001</v>
      </c>
      <c r="I31" s="25">
        <v>44000</v>
      </c>
      <c r="J31" s="25">
        <v>43999</v>
      </c>
      <c r="K31" s="25">
        <v>43998</v>
      </c>
      <c r="L31" s="25">
        <v>43997</v>
      </c>
      <c r="M31" s="25">
        <v>43994</v>
      </c>
      <c r="N31" s="25">
        <v>43993</v>
      </c>
      <c r="O31" s="25">
        <v>43992</v>
      </c>
      <c r="P31" s="25">
        <v>43991</v>
      </c>
      <c r="Q31" s="25">
        <v>43990</v>
      </c>
      <c r="R31" s="25">
        <v>43987</v>
      </c>
      <c r="S31" s="25">
        <v>43986</v>
      </c>
      <c r="T31" s="25">
        <v>43985</v>
      </c>
      <c r="U31" s="25">
        <v>43984</v>
      </c>
      <c r="V31" s="25">
        <v>43983</v>
      </c>
      <c r="W31" s="25">
        <v>43980</v>
      </c>
      <c r="X31" s="25">
        <v>43979</v>
      </c>
      <c r="Y31" s="25">
        <v>43978</v>
      </c>
      <c r="Z31" s="25">
        <v>43977</v>
      </c>
      <c r="AA31" s="25">
        <v>43973</v>
      </c>
      <c r="AB31" s="25">
        <v>43972</v>
      </c>
      <c r="AC31" s="25">
        <v>43971</v>
      </c>
      <c r="AD31" s="25">
        <v>43970</v>
      </c>
      <c r="AE31" s="25">
        <v>43969</v>
      </c>
      <c r="AF31" s="25">
        <v>43966</v>
      </c>
      <c r="AG31" s="25">
        <v>43965</v>
      </c>
      <c r="AH31" s="25">
        <v>43964</v>
      </c>
      <c r="AI31" s="25">
        <v>43963</v>
      </c>
      <c r="AJ31" s="25">
        <v>43962</v>
      </c>
      <c r="AK31" s="25">
        <v>43958</v>
      </c>
      <c r="AL31" s="25">
        <v>43957</v>
      </c>
      <c r="AM31" s="25">
        <v>43956</v>
      </c>
      <c r="AN31" s="25">
        <v>43955</v>
      </c>
      <c r="AO31" s="25">
        <v>43952</v>
      </c>
      <c r="AP31" s="25">
        <v>43951</v>
      </c>
      <c r="AQ31" s="25">
        <v>43950</v>
      </c>
      <c r="AR31" s="25">
        <v>43949</v>
      </c>
      <c r="AS31" s="25">
        <v>43948</v>
      </c>
      <c r="AT31" s="25">
        <v>43945</v>
      </c>
      <c r="AU31" s="25">
        <v>43944</v>
      </c>
      <c r="AV31" s="25">
        <v>43943</v>
      </c>
      <c r="AW31" s="25">
        <v>43942</v>
      </c>
      <c r="AX31" s="25">
        <v>43941</v>
      </c>
      <c r="AY31" s="25">
        <v>43938</v>
      </c>
      <c r="AZ31" s="25">
        <v>43937</v>
      </c>
      <c r="BA31" s="25">
        <v>43936</v>
      </c>
      <c r="BB31" s="25">
        <v>43935</v>
      </c>
      <c r="BC31" s="25">
        <v>43930</v>
      </c>
      <c r="BD31" s="25">
        <v>43929</v>
      </c>
      <c r="BE31" s="25">
        <v>43928</v>
      </c>
      <c r="BF31" s="25">
        <v>43927</v>
      </c>
      <c r="BG31" s="25">
        <v>43924</v>
      </c>
      <c r="BH31" s="25">
        <v>43923</v>
      </c>
      <c r="BI31" s="25">
        <v>43922</v>
      </c>
      <c r="BJ31" s="25">
        <v>43921</v>
      </c>
      <c r="BK31" s="25">
        <v>43920</v>
      </c>
      <c r="BL31" s="25">
        <v>43917</v>
      </c>
      <c r="BM31" s="25">
        <v>43916</v>
      </c>
      <c r="BN31" s="25">
        <v>43915</v>
      </c>
      <c r="BO31" s="25">
        <v>43914</v>
      </c>
      <c r="BP31" s="25">
        <v>43913</v>
      </c>
      <c r="BQ31" s="25">
        <v>43910</v>
      </c>
      <c r="BR31" s="25">
        <v>43909</v>
      </c>
      <c r="BS31" s="25">
        <v>43908</v>
      </c>
      <c r="BT31" s="25">
        <v>43907</v>
      </c>
      <c r="BU31" s="25">
        <v>43906</v>
      </c>
      <c r="BV31" s="25">
        <v>43903</v>
      </c>
      <c r="BW31" s="25">
        <v>43902</v>
      </c>
      <c r="BX31" s="25">
        <v>43901</v>
      </c>
      <c r="BY31" s="25">
        <v>43900</v>
      </c>
      <c r="BZ31" s="25">
        <v>43899</v>
      </c>
      <c r="CA31" s="25">
        <v>43896</v>
      </c>
      <c r="CB31" s="25">
        <v>43895</v>
      </c>
      <c r="CC31" s="25">
        <v>43894</v>
      </c>
      <c r="CD31" s="25">
        <v>43893</v>
      </c>
      <c r="CE31" s="25">
        <v>43892</v>
      </c>
      <c r="CF31" s="25">
        <v>43889</v>
      </c>
      <c r="CG31" s="25">
        <v>43888</v>
      </c>
      <c r="CH31" s="25">
        <v>43887</v>
      </c>
      <c r="CI31" s="25">
        <v>43886</v>
      </c>
      <c r="CJ31" s="25">
        <v>43885</v>
      </c>
      <c r="CK31" s="25">
        <v>43882</v>
      </c>
      <c r="CL31" s="25">
        <v>43881</v>
      </c>
      <c r="CM31" s="25">
        <v>43880</v>
      </c>
      <c r="CN31" s="25">
        <v>43879</v>
      </c>
      <c r="CO31" s="25">
        <v>43878</v>
      </c>
      <c r="CP31" s="25">
        <v>43875</v>
      </c>
      <c r="CQ31" s="25">
        <v>43874</v>
      </c>
      <c r="CR31" s="25">
        <v>43873</v>
      </c>
      <c r="CS31" s="25">
        <v>43872</v>
      </c>
      <c r="CT31" s="25">
        <v>43871</v>
      </c>
      <c r="CU31" s="25">
        <v>43868</v>
      </c>
      <c r="CV31" s="25">
        <v>43867</v>
      </c>
      <c r="CW31" s="25">
        <v>43866</v>
      </c>
      <c r="CX31" s="25">
        <v>43865</v>
      </c>
      <c r="CY31" s="25">
        <v>43864</v>
      </c>
      <c r="CZ31" s="25">
        <v>43861</v>
      </c>
      <c r="DA31" s="25">
        <v>43860</v>
      </c>
      <c r="DB31" s="25">
        <v>43859</v>
      </c>
      <c r="DC31" s="25">
        <v>43858</v>
      </c>
      <c r="DD31" s="25">
        <v>43857</v>
      </c>
      <c r="DE31" s="25">
        <v>43854</v>
      </c>
      <c r="DF31" s="25">
        <v>43853</v>
      </c>
      <c r="DG31" s="25">
        <v>43852</v>
      </c>
      <c r="DH31" s="25">
        <v>43851</v>
      </c>
      <c r="DI31" s="25">
        <v>43850</v>
      </c>
      <c r="DJ31" s="25">
        <v>43847</v>
      </c>
      <c r="DK31" s="25">
        <v>43846</v>
      </c>
      <c r="DL31" s="25">
        <v>43845</v>
      </c>
      <c r="DM31" s="25">
        <v>43844</v>
      </c>
      <c r="DN31" s="25">
        <v>43843</v>
      </c>
      <c r="DO31" s="25">
        <v>43840</v>
      </c>
      <c r="DP31" s="25">
        <v>43839</v>
      </c>
      <c r="DQ31" s="25">
        <v>43838</v>
      </c>
      <c r="DR31" s="25">
        <v>43837</v>
      </c>
      <c r="DS31" s="25">
        <v>43836</v>
      </c>
      <c r="DT31" s="25">
        <v>43833</v>
      </c>
      <c r="DU31" s="25">
        <v>43832</v>
      </c>
      <c r="DV31" s="25">
        <v>43830</v>
      </c>
      <c r="DW31" s="25">
        <v>43829</v>
      </c>
      <c r="DX31" s="25">
        <v>43826</v>
      </c>
      <c r="DY31" s="25">
        <v>43823</v>
      </c>
      <c r="DZ31" s="25">
        <v>43822</v>
      </c>
      <c r="EA31" s="25">
        <v>43819</v>
      </c>
      <c r="EB31" s="25">
        <v>43818</v>
      </c>
      <c r="EC31" s="25">
        <v>43817</v>
      </c>
      <c r="ED31" s="25">
        <v>43816</v>
      </c>
      <c r="EE31" s="25">
        <v>43815</v>
      </c>
      <c r="EF31" s="25">
        <v>43812</v>
      </c>
      <c r="EG31" s="25">
        <v>43811</v>
      </c>
      <c r="EH31" s="25">
        <v>43810</v>
      </c>
      <c r="EI31" s="25">
        <v>43809</v>
      </c>
      <c r="EJ31" s="25">
        <v>43808</v>
      </c>
      <c r="EK31" s="25">
        <v>43805</v>
      </c>
      <c r="EL31" s="25">
        <v>43804</v>
      </c>
      <c r="EM31" s="25">
        <v>43803</v>
      </c>
      <c r="EN31" s="25">
        <v>43802</v>
      </c>
      <c r="EO31" s="25">
        <v>43801</v>
      </c>
      <c r="EP31" s="25">
        <v>43798</v>
      </c>
      <c r="EQ31" s="25">
        <v>43797</v>
      </c>
      <c r="ER31" s="25">
        <v>43796</v>
      </c>
      <c r="ES31" s="25">
        <v>43795</v>
      </c>
      <c r="ET31" s="25">
        <v>43794</v>
      </c>
      <c r="EU31" s="25">
        <v>43791</v>
      </c>
      <c r="EV31" s="25">
        <v>43790</v>
      </c>
      <c r="EW31" s="25">
        <v>43789</v>
      </c>
      <c r="EX31" s="25">
        <v>43788</v>
      </c>
      <c r="EY31" s="25">
        <v>43787</v>
      </c>
      <c r="EZ31" s="25">
        <v>43784</v>
      </c>
      <c r="FA31" s="25">
        <v>43783</v>
      </c>
      <c r="FB31" s="25">
        <v>43782</v>
      </c>
      <c r="FC31" s="25">
        <v>43781</v>
      </c>
      <c r="FD31" s="25">
        <v>43780</v>
      </c>
      <c r="FE31" s="25">
        <v>43777</v>
      </c>
      <c r="FF31" s="25">
        <v>43776</v>
      </c>
      <c r="FG31" s="25">
        <v>43775</v>
      </c>
      <c r="FH31" s="25">
        <v>43774</v>
      </c>
      <c r="FI31" s="25">
        <v>43773</v>
      </c>
      <c r="FJ31" s="25">
        <v>43770</v>
      </c>
      <c r="FK31" s="25">
        <v>43769</v>
      </c>
      <c r="FL31" s="25">
        <v>43768</v>
      </c>
      <c r="FM31" s="25">
        <v>43767</v>
      </c>
      <c r="FN31" s="25">
        <v>43766</v>
      </c>
      <c r="FO31" s="25">
        <v>43763</v>
      </c>
      <c r="FP31" s="25">
        <v>43762</v>
      </c>
      <c r="FQ31" s="25">
        <v>43761</v>
      </c>
      <c r="FR31" s="25">
        <v>43760</v>
      </c>
      <c r="FS31" s="25">
        <v>43759</v>
      </c>
      <c r="FT31" s="25">
        <v>43756</v>
      </c>
      <c r="FU31" s="25">
        <v>43755</v>
      </c>
      <c r="FV31" s="25">
        <v>43754</v>
      </c>
      <c r="FW31" s="25">
        <v>43753</v>
      </c>
      <c r="FX31" s="25">
        <v>43752</v>
      </c>
      <c r="FY31" s="25">
        <v>43749</v>
      </c>
      <c r="FZ31" s="25">
        <v>43748</v>
      </c>
      <c r="GA31" s="25">
        <v>43747</v>
      </c>
      <c r="GB31" s="25">
        <v>43746</v>
      </c>
      <c r="GC31" s="25">
        <v>43745</v>
      </c>
      <c r="GD31" s="25">
        <v>43742</v>
      </c>
      <c r="GE31" s="25">
        <v>43741</v>
      </c>
      <c r="GF31" s="25">
        <v>43740</v>
      </c>
      <c r="GG31" s="25">
        <v>43739</v>
      </c>
      <c r="GH31" s="25">
        <v>43738</v>
      </c>
      <c r="GI31" s="25">
        <v>43735</v>
      </c>
      <c r="GJ31" s="25">
        <v>43734</v>
      </c>
      <c r="GK31" s="25">
        <v>43733</v>
      </c>
      <c r="GL31" s="25">
        <v>43732</v>
      </c>
      <c r="GM31" s="25">
        <v>43731</v>
      </c>
      <c r="GN31" s="25">
        <v>43728</v>
      </c>
      <c r="GO31" s="25">
        <v>43727</v>
      </c>
      <c r="GP31" s="25">
        <v>43726</v>
      </c>
      <c r="GQ31" s="25">
        <v>43725</v>
      </c>
      <c r="GR31" s="25">
        <v>43724</v>
      </c>
      <c r="GS31" s="25">
        <v>43721</v>
      </c>
      <c r="GT31" s="25">
        <v>43720</v>
      </c>
      <c r="GU31" s="25">
        <v>43719</v>
      </c>
      <c r="GV31" s="25">
        <v>43718</v>
      </c>
      <c r="GW31" s="25">
        <v>43717</v>
      </c>
      <c r="GX31" s="25">
        <v>43714</v>
      </c>
      <c r="GY31" s="25">
        <v>43713</v>
      </c>
      <c r="GZ31" s="25">
        <v>43712</v>
      </c>
      <c r="HA31" s="25">
        <v>43711</v>
      </c>
      <c r="HB31" s="25">
        <v>43710</v>
      </c>
      <c r="HC31" s="25">
        <v>43707</v>
      </c>
      <c r="HD31" s="25">
        <v>43706</v>
      </c>
      <c r="HE31" s="25">
        <v>43705</v>
      </c>
      <c r="HF31" s="25">
        <v>43704</v>
      </c>
      <c r="HG31" s="25">
        <v>43700</v>
      </c>
      <c r="HH31" s="25">
        <v>43699</v>
      </c>
      <c r="HI31" s="25">
        <v>43698</v>
      </c>
      <c r="HJ31" s="25">
        <v>43697</v>
      </c>
      <c r="HK31" s="25">
        <v>43696</v>
      </c>
      <c r="HL31" s="25">
        <v>43693</v>
      </c>
      <c r="HM31" s="25">
        <v>43692</v>
      </c>
      <c r="HN31" s="25">
        <v>43691</v>
      </c>
      <c r="HO31" s="25">
        <v>43690</v>
      </c>
      <c r="HP31" s="25">
        <v>43689</v>
      </c>
      <c r="HQ31" s="25">
        <v>43686</v>
      </c>
      <c r="HR31" s="25">
        <v>43685</v>
      </c>
      <c r="HS31" s="25">
        <v>43684</v>
      </c>
      <c r="HT31" s="25">
        <v>43683</v>
      </c>
      <c r="HU31" s="25">
        <v>43682</v>
      </c>
      <c r="HV31" s="25">
        <v>43679</v>
      </c>
      <c r="HW31" s="25">
        <v>43678</v>
      </c>
      <c r="HX31" s="25">
        <v>43677</v>
      </c>
      <c r="HY31" s="25">
        <v>43676</v>
      </c>
      <c r="HZ31" s="25">
        <v>43675</v>
      </c>
      <c r="IA31" s="25">
        <v>43672</v>
      </c>
      <c r="IB31" s="25">
        <v>43671</v>
      </c>
      <c r="IC31" s="25">
        <v>43670</v>
      </c>
      <c r="ID31" s="25">
        <v>43669</v>
      </c>
      <c r="IE31" s="25">
        <v>43668</v>
      </c>
      <c r="IF31" s="25">
        <v>43665</v>
      </c>
      <c r="IG31" s="25">
        <v>43664</v>
      </c>
      <c r="IH31" s="25">
        <v>43663</v>
      </c>
      <c r="II31" s="25">
        <v>43662</v>
      </c>
      <c r="IJ31" s="25">
        <v>43661</v>
      </c>
      <c r="IK31" s="25">
        <v>43658</v>
      </c>
      <c r="IL31" s="25">
        <v>43657</v>
      </c>
      <c r="IM31" s="25">
        <v>43656</v>
      </c>
      <c r="IN31" s="25">
        <v>43655</v>
      </c>
      <c r="IO31" s="25">
        <v>43654</v>
      </c>
      <c r="IP31" s="25">
        <v>43651</v>
      </c>
      <c r="IQ31" s="25">
        <v>43650</v>
      </c>
      <c r="IR31" s="25">
        <v>43649</v>
      </c>
      <c r="IS31" s="25">
        <v>43648</v>
      </c>
      <c r="IT31" s="25">
        <v>43647</v>
      </c>
      <c r="IU31" s="25">
        <v>43644</v>
      </c>
      <c r="IV31" s="25">
        <v>43643</v>
      </c>
      <c r="IW31" s="25">
        <v>43642</v>
      </c>
      <c r="IX31" s="25">
        <v>43641</v>
      </c>
      <c r="IY31" s="25">
        <v>43640</v>
      </c>
      <c r="IZ31" s="25">
        <v>43637</v>
      </c>
      <c r="JA31" s="25">
        <v>43636</v>
      </c>
      <c r="JB31" s="25">
        <v>43635</v>
      </c>
      <c r="JC31" s="25">
        <v>43634</v>
      </c>
      <c r="JD31" s="25">
        <v>43633</v>
      </c>
      <c r="JE31" s="25">
        <v>43630</v>
      </c>
      <c r="JF31" s="25">
        <v>43629</v>
      </c>
      <c r="JG31" s="25">
        <v>43628</v>
      </c>
      <c r="JH31" s="25">
        <v>43627</v>
      </c>
      <c r="JI31" s="25">
        <v>43626</v>
      </c>
      <c r="JJ31" s="25">
        <v>43623</v>
      </c>
      <c r="JK31" s="25">
        <v>43622</v>
      </c>
      <c r="JL31" s="25">
        <v>43621</v>
      </c>
      <c r="JM31" s="25">
        <v>43620</v>
      </c>
      <c r="JN31" s="25">
        <v>43619</v>
      </c>
      <c r="JO31" s="25">
        <v>43616</v>
      </c>
      <c r="JP31" s="25">
        <v>43615</v>
      </c>
      <c r="JQ31" s="25">
        <v>43614</v>
      </c>
      <c r="JR31" s="25">
        <v>43613</v>
      </c>
      <c r="JS31" s="25">
        <v>43609</v>
      </c>
      <c r="JT31" s="25">
        <v>43608</v>
      </c>
      <c r="JU31" s="25">
        <v>43607</v>
      </c>
      <c r="JV31" s="25">
        <v>43606</v>
      </c>
      <c r="JW31" s="25">
        <v>43605</v>
      </c>
      <c r="JX31" s="25">
        <v>43602</v>
      </c>
      <c r="JY31" s="25">
        <v>43601</v>
      </c>
      <c r="JZ31" s="25">
        <v>43600</v>
      </c>
      <c r="KA31" s="25">
        <v>43599</v>
      </c>
      <c r="KB31" s="25">
        <v>43598</v>
      </c>
      <c r="KC31" s="25">
        <v>43595</v>
      </c>
      <c r="KD31" s="25">
        <v>43594</v>
      </c>
      <c r="KE31" s="25">
        <v>43593</v>
      </c>
      <c r="KF31" s="25">
        <v>43592</v>
      </c>
      <c r="KG31" s="25">
        <v>43588</v>
      </c>
      <c r="KH31" s="25">
        <v>43587</v>
      </c>
      <c r="KI31" s="25">
        <v>43586</v>
      </c>
      <c r="KJ31" s="25">
        <v>43585</v>
      </c>
      <c r="KK31" s="25">
        <v>43584</v>
      </c>
      <c r="KL31" s="25">
        <v>43581</v>
      </c>
      <c r="KM31" s="25">
        <v>43580</v>
      </c>
      <c r="KN31" s="25">
        <v>43579</v>
      </c>
      <c r="KO31" s="25">
        <v>43578</v>
      </c>
      <c r="KP31" s="25">
        <v>43573</v>
      </c>
      <c r="KQ31" s="25">
        <v>43572</v>
      </c>
      <c r="KR31" s="25">
        <v>43571</v>
      </c>
      <c r="KS31" s="25">
        <v>43570</v>
      </c>
      <c r="KT31" s="25">
        <v>43567</v>
      </c>
      <c r="KU31" s="25">
        <v>43566</v>
      </c>
      <c r="KV31" s="25">
        <v>43565</v>
      </c>
      <c r="KW31" s="25">
        <v>43564</v>
      </c>
      <c r="KX31" s="25">
        <v>43563</v>
      </c>
      <c r="KY31" s="25">
        <v>43560</v>
      </c>
      <c r="KZ31" s="25">
        <v>43559</v>
      </c>
      <c r="LA31" s="25">
        <v>43558</v>
      </c>
      <c r="LB31" s="25">
        <v>43557</v>
      </c>
      <c r="LC31" s="25">
        <v>43556</v>
      </c>
      <c r="LD31" s="25">
        <v>43553</v>
      </c>
      <c r="LE31" s="25">
        <v>43552</v>
      </c>
      <c r="LF31" s="25">
        <v>43551</v>
      </c>
      <c r="LG31" s="25">
        <v>43550</v>
      </c>
      <c r="LH31" s="25">
        <v>43549</v>
      </c>
      <c r="LI31" s="25">
        <v>43546</v>
      </c>
      <c r="LJ31" s="25">
        <v>43545</v>
      </c>
      <c r="LK31" s="25">
        <v>43544</v>
      </c>
      <c r="LL31" s="25">
        <v>43543</v>
      </c>
      <c r="LM31" s="25">
        <v>43542</v>
      </c>
      <c r="LN31" s="25">
        <v>43539</v>
      </c>
      <c r="LO31" s="25">
        <v>43538</v>
      </c>
      <c r="LP31" s="25">
        <v>43537</v>
      </c>
      <c r="LQ31" s="25">
        <v>43536</v>
      </c>
      <c r="LR31" s="25">
        <v>43535</v>
      </c>
      <c r="LS31" s="25">
        <v>43532</v>
      </c>
      <c r="LT31" s="25">
        <v>43531</v>
      </c>
      <c r="LU31" s="25">
        <v>43530</v>
      </c>
      <c r="LV31" s="25">
        <v>43529</v>
      </c>
      <c r="LW31" s="25">
        <v>43528</v>
      </c>
      <c r="LX31" s="25">
        <v>43525</v>
      </c>
      <c r="LY31" s="25">
        <v>43524</v>
      </c>
      <c r="LZ31" s="25">
        <v>43523</v>
      </c>
      <c r="MA31" s="25">
        <v>43522</v>
      </c>
      <c r="MB31" s="25">
        <v>43521</v>
      </c>
      <c r="MC31" s="25">
        <v>43518</v>
      </c>
      <c r="MD31" s="25">
        <v>43517</v>
      </c>
      <c r="ME31" s="25">
        <v>43516</v>
      </c>
      <c r="MF31" s="25">
        <v>43515</v>
      </c>
      <c r="MG31" s="25">
        <v>43514</v>
      </c>
      <c r="MH31" s="25">
        <v>43511</v>
      </c>
      <c r="MI31" s="25">
        <v>43510</v>
      </c>
      <c r="MJ31" s="25">
        <v>43509</v>
      </c>
      <c r="MK31" s="25">
        <v>43508</v>
      </c>
      <c r="ML31" s="25">
        <v>43507</v>
      </c>
      <c r="MM31" s="25">
        <v>43504</v>
      </c>
      <c r="MN31" s="25">
        <v>43503</v>
      </c>
      <c r="MO31" s="25">
        <v>43502</v>
      </c>
      <c r="MP31" s="25">
        <v>43501</v>
      </c>
      <c r="MQ31" s="25">
        <v>43500</v>
      </c>
      <c r="MR31" s="25">
        <v>43497</v>
      </c>
      <c r="MS31" s="25">
        <v>43496</v>
      </c>
      <c r="MT31" s="25">
        <v>43495</v>
      </c>
      <c r="MU31" s="25">
        <v>43494</v>
      </c>
      <c r="MV31" s="25">
        <v>43493</v>
      </c>
      <c r="MW31" s="25">
        <v>43490</v>
      </c>
      <c r="MX31" s="25">
        <v>43489</v>
      </c>
      <c r="MY31" s="25">
        <v>43488</v>
      </c>
      <c r="MZ31" s="25">
        <v>43487</v>
      </c>
      <c r="NA31" s="25">
        <v>43486</v>
      </c>
      <c r="NB31" s="25">
        <v>43483</v>
      </c>
      <c r="NC31" s="25">
        <v>43482</v>
      </c>
      <c r="ND31" s="25">
        <v>43481</v>
      </c>
      <c r="NE31" s="25">
        <v>43480</v>
      </c>
      <c r="NF31" s="25">
        <v>43479</v>
      </c>
      <c r="NG31" s="25">
        <v>43476</v>
      </c>
      <c r="NH31" s="25">
        <v>43475</v>
      </c>
      <c r="NI31" s="25">
        <v>43474</v>
      </c>
      <c r="NJ31" s="25">
        <v>43473</v>
      </c>
      <c r="NK31" s="25">
        <v>43472</v>
      </c>
      <c r="NL31" s="25">
        <v>43469</v>
      </c>
      <c r="NM31" s="25">
        <v>43468</v>
      </c>
      <c r="NN31" s="25">
        <v>43467</v>
      </c>
      <c r="NO31" s="25">
        <v>43465</v>
      </c>
      <c r="NP31" s="25">
        <v>43462</v>
      </c>
      <c r="NQ31" s="25">
        <v>43461</v>
      </c>
      <c r="NR31" s="25">
        <v>43458</v>
      </c>
      <c r="NS31" s="25">
        <v>43455</v>
      </c>
      <c r="NT31" s="25">
        <v>43454</v>
      </c>
      <c r="NU31" s="25">
        <v>43453</v>
      </c>
      <c r="NV31" s="25">
        <v>43452</v>
      </c>
      <c r="NW31" s="25">
        <v>43451</v>
      </c>
      <c r="NX31" s="25">
        <v>43448</v>
      </c>
      <c r="NY31" s="25">
        <v>43447</v>
      </c>
      <c r="NZ31" s="25">
        <v>43446</v>
      </c>
      <c r="OA31" s="25">
        <v>43445</v>
      </c>
      <c r="OB31" s="25">
        <v>43444</v>
      </c>
      <c r="OC31" s="25">
        <v>43441</v>
      </c>
      <c r="OD31" s="25">
        <v>43440</v>
      </c>
      <c r="OE31" s="25">
        <v>43439</v>
      </c>
      <c r="OF31" s="25">
        <v>43438</v>
      </c>
      <c r="OG31" s="25">
        <v>43437</v>
      </c>
      <c r="OH31" s="25">
        <v>43434</v>
      </c>
      <c r="OI31" s="25">
        <v>43433</v>
      </c>
      <c r="OJ31" s="25">
        <v>43432</v>
      </c>
      <c r="OK31" s="25">
        <v>43431</v>
      </c>
      <c r="OL31" s="25">
        <v>43430</v>
      </c>
      <c r="OM31" s="25">
        <v>43427</v>
      </c>
      <c r="ON31" s="25">
        <v>43426</v>
      </c>
      <c r="OO31" s="25">
        <v>43425</v>
      </c>
      <c r="OP31" s="25">
        <v>43424</v>
      </c>
      <c r="OQ31" s="25">
        <v>43423</v>
      </c>
      <c r="OR31" s="25">
        <v>43420</v>
      </c>
      <c r="OS31" s="25">
        <v>43419</v>
      </c>
      <c r="OT31" s="25">
        <v>43418</v>
      </c>
      <c r="OU31" s="25">
        <v>43417</v>
      </c>
      <c r="OV31" s="25">
        <v>43416</v>
      </c>
      <c r="OW31" s="25">
        <v>43413</v>
      </c>
      <c r="OX31" s="25">
        <v>43412</v>
      </c>
      <c r="OY31" s="25">
        <v>43411</v>
      </c>
      <c r="OZ31" s="25">
        <v>43410</v>
      </c>
      <c r="PA31" s="25">
        <v>43409</v>
      </c>
      <c r="PB31" s="25">
        <v>43406</v>
      </c>
      <c r="PC31" s="25">
        <v>43405</v>
      </c>
      <c r="PD31" s="25">
        <v>43404</v>
      </c>
      <c r="PE31" s="25">
        <v>43403</v>
      </c>
      <c r="PF31" s="25">
        <v>43402</v>
      </c>
      <c r="PG31" s="25">
        <v>43399</v>
      </c>
      <c r="PH31" s="25">
        <v>43398</v>
      </c>
      <c r="PI31" s="25">
        <v>43397</v>
      </c>
      <c r="PJ31" s="25">
        <v>43396</v>
      </c>
      <c r="PK31" s="25">
        <v>43395</v>
      </c>
      <c r="PL31" s="25">
        <v>43392</v>
      </c>
      <c r="PM31" s="25">
        <v>43391</v>
      </c>
      <c r="PN31" s="25">
        <v>43390</v>
      </c>
      <c r="PO31" s="25">
        <v>43389</v>
      </c>
      <c r="PP31" s="25">
        <v>43388</v>
      </c>
      <c r="PQ31" s="25">
        <v>43385</v>
      </c>
      <c r="PR31" s="25">
        <v>43384</v>
      </c>
      <c r="PS31" s="25">
        <v>43383</v>
      </c>
      <c r="PT31" s="25">
        <v>43382</v>
      </c>
      <c r="PU31" s="25">
        <v>43381</v>
      </c>
      <c r="PV31" s="25">
        <v>43378</v>
      </c>
      <c r="PW31" s="25">
        <v>43377</v>
      </c>
      <c r="PX31" s="25">
        <v>43376</v>
      </c>
      <c r="PY31" s="25">
        <v>43375</v>
      </c>
      <c r="PZ31" s="25">
        <v>43374</v>
      </c>
      <c r="QA31" s="25">
        <v>43371</v>
      </c>
      <c r="QB31" s="25">
        <v>43370</v>
      </c>
      <c r="QC31" s="25">
        <v>43369</v>
      </c>
      <c r="QD31" s="25">
        <v>43368</v>
      </c>
      <c r="QE31" s="25">
        <v>43367</v>
      </c>
      <c r="QF31" s="25">
        <v>43364</v>
      </c>
      <c r="QG31" s="25">
        <v>43363</v>
      </c>
      <c r="QH31" s="25">
        <v>43362</v>
      </c>
      <c r="QI31" s="25">
        <v>43361</v>
      </c>
      <c r="QJ31" s="25">
        <v>43360</v>
      </c>
      <c r="QK31" s="25">
        <v>43357</v>
      </c>
      <c r="QL31" s="25">
        <v>43356</v>
      </c>
      <c r="QM31" s="25">
        <v>43355</v>
      </c>
      <c r="QN31" s="25">
        <v>43354</v>
      </c>
      <c r="QO31" s="25">
        <v>43353</v>
      </c>
      <c r="QP31" s="25">
        <v>43350</v>
      </c>
      <c r="QQ31" s="25">
        <v>43349</v>
      </c>
      <c r="QR31" s="25">
        <v>43348</v>
      </c>
      <c r="QS31" s="25">
        <v>43347</v>
      </c>
      <c r="QT31" s="25">
        <v>43346</v>
      </c>
      <c r="QU31" s="25">
        <v>43343</v>
      </c>
      <c r="QV31" s="25">
        <v>43342</v>
      </c>
      <c r="QW31" s="25">
        <v>43341</v>
      </c>
      <c r="QX31" s="25">
        <v>43340</v>
      </c>
      <c r="QY31" s="25">
        <v>43336</v>
      </c>
      <c r="QZ31" s="25">
        <v>43335</v>
      </c>
      <c r="RA31" s="25">
        <v>43334</v>
      </c>
      <c r="RB31" s="25">
        <v>43333</v>
      </c>
      <c r="RC31" s="25">
        <v>43332</v>
      </c>
      <c r="RD31" s="25">
        <v>43329</v>
      </c>
      <c r="RE31" s="25">
        <v>43328</v>
      </c>
      <c r="RF31" s="25">
        <v>43327</v>
      </c>
      <c r="RG31" s="25">
        <v>43326</v>
      </c>
      <c r="RH31" s="25">
        <v>43325</v>
      </c>
      <c r="RI31" s="25">
        <v>43322</v>
      </c>
      <c r="RJ31" s="25">
        <v>43321</v>
      </c>
      <c r="RK31" s="25">
        <v>43320</v>
      </c>
      <c r="RL31" s="25">
        <v>43319</v>
      </c>
      <c r="RM31" s="25">
        <v>43318</v>
      </c>
      <c r="RN31" s="25">
        <v>43315</v>
      </c>
      <c r="RO31" s="25">
        <v>43314</v>
      </c>
      <c r="RP31" s="25">
        <v>43313</v>
      </c>
      <c r="RQ31" s="25">
        <v>43312</v>
      </c>
      <c r="RR31" s="25">
        <v>43311</v>
      </c>
      <c r="RS31" s="25">
        <v>43308</v>
      </c>
      <c r="RT31" s="25">
        <v>43307</v>
      </c>
      <c r="RU31" s="25">
        <v>43306</v>
      </c>
      <c r="RV31" s="25">
        <v>43305</v>
      </c>
      <c r="RW31" s="25">
        <v>43304</v>
      </c>
      <c r="RX31" s="25">
        <v>43301</v>
      </c>
      <c r="RY31" s="25">
        <v>43300</v>
      </c>
      <c r="RZ31" s="25">
        <v>43299</v>
      </c>
      <c r="SA31" s="25">
        <v>43298</v>
      </c>
      <c r="SB31" s="25">
        <v>43297</v>
      </c>
      <c r="SC31" s="25">
        <v>43294</v>
      </c>
      <c r="SD31" s="25">
        <v>43293</v>
      </c>
      <c r="SE31" s="25">
        <v>43292</v>
      </c>
      <c r="SF31" s="25">
        <v>43291</v>
      </c>
      <c r="SG31" s="25">
        <v>43290</v>
      </c>
      <c r="SH31" s="25">
        <v>43287</v>
      </c>
      <c r="SI31" s="25">
        <v>43286</v>
      </c>
      <c r="SJ31" s="25">
        <v>43285</v>
      </c>
      <c r="SK31" s="25">
        <v>43284</v>
      </c>
      <c r="SL31" s="25">
        <v>43283</v>
      </c>
      <c r="SM31" s="25">
        <v>43280</v>
      </c>
      <c r="SN31" s="25">
        <v>43279</v>
      </c>
      <c r="SO31" s="25">
        <v>43278</v>
      </c>
      <c r="SP31" s="25">
        <v>43277</v>
      </c>
      <c r="SQ31" s="25">
        <v>43276</v>
      </c>
      <c r="SR31" s="25"/>
      <c r="SS31" s="25"/>
    </row>
    <row r="32" spans="1:516" s="5" customFormat="1" x14ac:dyDescent="0.25">
      <c r="A32" s="5">
        <v>1</v>
      </c>
      <c r="B32" s="11" t="s">
        <v>469</v>
      </c>
      <c r="C32" s="5">
        <f ca="1">_xlfn.XMATCH(B32,bonds[unique lookup])</f>
        <v>160</v>
      </c>
      <c r="D32" s="5" t="str" cm="1">
        <f t="array" aca="1" ref="D32" ca="1">INDEX(bonds[ID_ISIN],C32)&amp;" Corp"</f>
        <v>XS1206541366 Corp</v>
      </c>
      <c r="E32" s="32" cm="1">
        <f t="array" aca="1" ref="E32" ca="1">_xll.BDP(D32,E$31)*1</f>
        <v>47562</v>
      </c>
      <c r="F32" s="18">
        <f ca="1">_xll.BDH(D32,$B$29,"-2AY",,"Dates=H","Fill=C","Sort=R","Dir=H","cols=511;rows=1")</f>
        <v>397.714</v>
      </c>
      <c r="G32" s="18">
        <v>395.50200000000001</v>
      </c>
      <c r="H32" s="18">
        <v>398.96</v>
      </c>
      <c r="I32" s="18">
        <v>399.262</v>
      </c>
      <c r="J32" s="18">
        <v>395.69400000000002</v>
      </c>
      <c r="K32" s="18">
        <v>391.036</v>
      </c>
      <c r="L32" s="18">
        <v>383.27800000000002</v>
      </c>
      <c r="M32" s="18">
        <v>376.75099999999998</v>
      </c>
      <c r="N32" s="18">
        <v>382.75700000000001</v>
      </c>
      <c r="O32" s="18">
        <v>375.298</v>
      </c>
      <c r="P32" s="18">
        <v>377.03300000000002</v>
      </c>
      <c r="Q32" s="18">
        <v>368.38600000000002</v>
      </c>
      <c r="R32" s="18">
        <v>362.89800000000002</v>
      </c>
      <c r="S32" s="18">
        <v>377.46600000000001</v>
      </c>
      <c r="T32" s="18">
        <v>373.32400000000001</v>
      </c>
      <c r="U32" s="18">
        <v>379.69499999999999</v>
      </c>
      <c r="V32" s="18">
        <v>359.755</v>
      </c>
      <c r="W32" s="18">
        <v>339.05099999999999</v>
      </c>
      <c r="X32" s="18">
        <v>319.91500000000002</v>
      </c>
      <c r="Y32" s="18">
        <v>329.17399999999998</v>
      </c>
      <c r="Z32" s="18">
        <v>360.839</v>
      </c>
      <c r="AA32" s="18">
        <v>370.80599999999998</v>
      </c>
      <c r="AB32" s="18">
        <v>389.19</v>
      </c>
      <c r="AC32" s="18">
        <v>394.23399999999998</v>
      </c>
      <c r="AD32" s="18">
        <v>393.34500000000003</v>
      </c>
      <c r="AE32" s="18">
        <v>387.20100000000002</v>
      </c>
      <c r="AF32" s="18">
        <v>383.12200000000001</v>
      </c>
      <c r="AG32" s="18">
        <v>392.42099999999999</v>
      </c>
      <c r="AH32" s="18">
        <v>400.65100000000001</v>
      </c>
      <c r="AI32" s="18">
        <v>402.81</v>
      </c>
      <c r="AJ32" s="18">
        <v>402.25400000000002</v>
      </c>
      <c r="AK32" s="18">
        <v>405.55700000000002</v>
      </c>
      <c r="AL32" s="18">
        <v>412.12299999999999</v>
      </c>
      <c r="AM32" s="18">
        <v>427.98599999999999</v>
      </c>
      <c r="AN32" s="18">
        <v>437.59199999999998</v>
      </c>
      <c r="AO32" s="18">
        <v>439.339</v>
      </c>
      <c r="AP32" s="18">
        <v>432.65800000000002</v>
      </c>
      <c r="AQ32" s="18">
        <v>429.49700000000001</v>
      </c>
      <c r="AR32" s="18">
        <v>430.00400000000002</v>
      </c>
      <c r="AS32" s="18">
        <v>431.46899999999999</v>
      </c>
      <c r="AT32" s="18">
        <v>439.12599999999998</v>
      </c>
      <c r="AU32" s="18">
        <v>439.81200000000001</v>
      </c>
      <c r="AV32" s="18">
        <v>445.27800000000002</v>
      </c>
      <c r="AW32" s="18">
        <v>447.39499999999998</v>
      </c>
      <c r="AX32" s="18">
        <v>427.67500000000001</v>
      </c>
      <c r="AY32" s="18">
        <v>418.57499999999999</v>
      </c>
      <c r="AZ32" s="18">
        <v>412.39299999999997</v>
      </c>
      <c r="BA32" s="18">
        <v>405.18</v>
      </c>
      <c r="BB32" s="18">
        <v>423.755</v>
      </c>
      <c r="BC32" s="18">
        <v>427.45600000000002</v>
      </c>
      <c r="BD32" s="18">
        <v>460.20499999999998</v>
      </c>
      <c r="BE32" s="18">
        <v>470.58499999999998</v>
      </c>
      <c r="BF32" s="18">
        <v>462.48599999999999</v>
      </c>
      <c r="BG32" s="18">
        <v>463.08699999999999</v>
      </c>
      <c r="BH32" s="18">
        <v>465.46899999999999</v>
      </c>
      <c r="BI32" s="18">
        <v>443.56700000000001</v>
      </c>
      <c r="BJ32" s="18">
        <v>429.37599999999998</v>
      </c>
      <c r="BK32" s="18">
        <v>459.59399999999999</v>
      </c>
      <c r="BL32" s="18">
        <v>517.95399999999995</v>
      </c>
      <c r="BM32" s="18">
        <v>534.18100000000004</v>
      </c>
      <c r="BN32" s="18">
        <v>570.66099999999994</v>
      </c>
      <c r="BO32" s="18">
        <v>576.45000000000005</v>
      </c>
      <c r="BP32" s="18">
        <v>571.72299999999996</v>
      </c>
      <c r="BQ32" s="18">
        <v>561.84100000000001</v>
      </c>
      <c r="BR32" s="18">
        <v>561.27700000000004</v>
      </c>
      <c r="BS32" s="18">
        <v>562.13300000000004</v>
      </c>
      <c r="BT32" s="18">
        <v>524.91999999999996</v>
      </c>
      <c r="BU32" s="18">
        <v>486.512</v>
      </c>
      <c r="BV32" s="18">
        <v>495.03899999999999</v>
      </c>
      <c r="BW32" s="18">
        <v>603.98500000000001</v>
      </c>
      <c r="BX32" s="18">
        <v>662.53700000000003</v>
      </c>
      <c r="BY32" s="18">
        <v>650.17700000000002</v>
      </c>
      <c r="BZ32" s="18">
        <v>721.96500000000003</v>
      </c>
      <c r="CA32" s="18">
        <v>730.03499999999997</v>
      </c>
      <c r="CB32" s="18">
        <v>669.01099999999997</v>
      </c>
      <c r="CC32" s="18">
        <v>554.24900000000002</v>
      </c>
      <c r="CD32" s="18">
        <v>472.64400000000001</v>
      </c>
      <c r="CE32" s="18">
        <v>466.20400000000001</v>
      </c>
      <c r="CF32" s="18">
        <v>395.97399999999999</v>
      </c>
      <c r="CG32" s="18">
        <v>393.52699999999999</v>
      </c>
      <c r="CH32" s="18">
        <v>407.16699999999997</v>
      </c>
      <c r="CI32" s="18">
        <v>360.464</v>
      </c>
      <c r="CJ32" s="18">
        <v>331.03300000000002</v>
      </c>
      <c r="CK32" s="18">
        <v>318.10899999999998</v>
      </c>
      <c r="CL32" s="18">
        <v>323.93099999999998</v>
      </c>
      <c r="CM32" s="18">
        <v>345.88</v>
      </c>
      <c r="CN32" s="18">
        <v>349.94600000000003</v>
      </c>
      <c r="CO32" s="18">
        <v>322.37700000000001</v>
      </c>
      <c r="CP32" s="18">
        <v>304.24599999999998</v>
      </c>
      <c r="CQ32" s="18">
        <v>302.04000000000002</v>
      </c>
      <c r="CR32" s="18">
        <v>296.90300000000002</v>
      </c>
      <c r="CS32" s="18">
        <v>278.51600000000002</v>
      </c>
      <c r="CT32" s="18">
        <v>279.15499999999997</v>
      </c>
      <c r="CU32" s="18">
        <v>277.99799999999999</v>
      </c>
      <c r="CV32" s="18">
        <v>279.654</v>
      </c>
      <c r="CW32" s="18">
        <v>277.55399999999997</v>
      </c>
      <c r="CX32" s="18">
        <v>278.32</v>
      </c>
      <c r="CY32" s="18">
        <v>277.95100000000002</v>
      </c>
      <c r="CZ32" s="18">
        <v>275.93799999999999</v>
      </c>
      <c r="DA32" s="18">
        <v>278.36</v>
      </c>
      <c r="DB32" s="18">
        <v>280.32799999999997</v>
      </c>
      <c r="DC32" s="18">
        <v>275.37700000000001</v>
      </c>
      <c r="DD32" s="18">
        <v>271.36900000000003</v>
      </c>
      <c r="DE32" s="18">
        <v>272.68400000000003</v>
      </c>
      <c r="DF32" s="18">
        <v>280.435</v>
      </c>
      <c r="DG32" s="18">
        <v>287.63</v>
      </c>
      <c r="DH32" s="18">
        <v>286.92099999999999</v>
      </c>
      <c r="DI32" s="18">
        <v>284.08999999999997</v>
      </c>
      <c r="DJ32" s="18">
        <v>277.875</v>
      </c>
      <c r="DK32" s="18">
        <v>278.30200000000002</v>
      </c>
      <c r="DL32" s="18">
        <v>283.161</v>
      </c>
      <c r="DM32" s="18">
        <v>273.30799999999999</v>
      </c>
      <c r="DN32" s="18">
        <v>270.16699999999997</v>
      </c>
      <c r="DO32" s="18">
        <v>264.93599999999998</v>
      </c>
      <c r="DP32" s="18">
        <v>265.18799999999999</v>
      </c>
      <c r="DQ32" s="18">
        <v>263.10000000000002</v>
      </c>
      <c r="DR32" s="18">
        <v>263.93400000000003</v>
      </c>
      <c r="DS32" s="18">
        <v>268.31099999999998</v>
      </c>
      <c r="DT32" s="18">
        <v>269.65800000000002</v>
      </c>
      <c r="DU32" s="18">
        <v>267.11399999999998</v>
      </c>
      <c r="DV32" s="18">
        <v>266.24599999999998</v>
      </c>
      <c r="DW32" s="18">
        <v>270.49700000000001</v>
      </c>
      <c r="DX32" s="18">
        <v>270.04700000000003</v>
      </c>
      <c r="DY32" s="18">
        <v>275.02699999999999</v>
      </c>
      <c r="DZ32" s="18">
        <v>276.15100000000001</v>
      </c>
      <c r="EA32" s="18">
        <v>273.11900000000003</v>
      </c>
      <c r="EB32" s="18">
        <v>269.84500000000003</v>
      </c>
      <c r="EC32" s="18">
        <v>263.39299999999997</v>
      </c>
      <c r="ED32" s="18">
        <v>258.86200000000002</v>
      </c>
      <c r="EE32" s="18">
        <v>259.08199999999999</v>
      </c>
      <c r="EF32" s="18">
        <v>262.91899999999998</v>
      </c>
      <c r="EG32" s="18">
        <v>262.45</v>
      </c>
      <c r="EH32" s="18">
        <v>262.68099999999998</v>
      </c>
      <c r="EI32" s="18">
        <v>264.13</v>
      </c>
      <c r="EJ32" s="18">
        <v>263.839</v>
      </c>
      <c r="EK32" s="18">
        <v>265.05099999999999</v>
      </c>
      <c r="EL32" s="18">
        <v>268.846</v>
      </c>
      <c r="EM32" s="18">
        <v>267.983</v>
      </c>
      <c r="EN32" s="18">
        <v>269.50900000000001</v>
      </c>
      <c r="EO32" s="18">
        <v>268.88799999999998</v>
      </c>
      <c r="EP32" s="18">
        <v>272.209</v>
      </c>
      <c r="EQ32" s="18">
        <v>269.14100000000002</v>
      </c>
      <c r="ER32" s="18">
        <v>271.40699999999998</v>
      </c>
      <c r="ES32" s="18">
        <v>275.93900000000002</v>
      </c>
      <c r="ET32" s="18">
        <v>281.495</v>
      </c>
      <c r="EU32" s="18">
        <v>289.471</v>
      </c>
      <c r="EV32" s="18">
        <v>293.90899999999999</v>
      </c>
      <c r="EW32" s="18">
        <v>285.73200000000003</v>
      </c>
      <c r="EX32" s="18">
        <v>290.42</v>
      </c>
      <c r="EY32" s="18">
        <v>290.91899999999998</v>
      </c>
      <c r="EZ32" s="18">
        <v>290.64600000000002</v>
      </c>
      <c r="FA32" s="18">
        <v>291.28100000000001</v>
      </c>
      <c r="FB32" s="18">
        <v>294.48700000000002</v>
      </c>
      <c r="FC32" s="18">
        <v>304.46199999999999</v>
      </c>
      <c r="FD32" s="18">
        <v>306.26499999999999</v>
      </c>
      <c r="FE32" s="18">
        <v>307.79000000000002</v>
      </c>
      <c r="FF32" s="18">
        <v>304.476</v>
      </c>
      <c r="FG32" s="18">
        <v>304.33100000000002</v>
      </c>
      <c r="FH32" s="18">
        <v>304.53500000000003</v>
      </c>
      <c r="FI32" s="18">
        <v>306.38400000000001</v>
      </c>
      <c r="FJ32" s="18">
        <v>303.51600000000002</v>
      </c>
      <c r="FK32" s="18">
        <v>298.726</v>
      </c>
      <c r="FL32" s="18">
        <v>300.03800000000001</v>
      </c>
      <c r="FM32" s="18">
        <v>299.85000000000002</v>
      </c>
      <c r="FN32" s="18">
        <v>294.387</v>
      </c>
      <c r="FO32" s="18">
        <v>292.47899999999998</v>
      </c>
      <c r="FP32" s="18">
        <v>288.74299999999999</v>
      </c>
      <c r="FQ32" s="18">
        <v>301.50799999999998</v>
      </c>
      <c r="FR32" s="18">
        <v>313.13</v>
      </c>
      <c r="FS32" s="18">
        <v>314.75099999999998</v>
      </c>
      <c r="FT32" s="18">
        <v>310.96899999999999</v>
      </c>
      <c r="FU32" s="18">
        <v>308.10000000000002</v>
      </c>
      <c r="FV32" s="18">
        <v>302.67700000000002</v>
      </c>
      <c r="FW32" s="18">
        <v>307.05599999999998</v>
      </c>
      <c r="FX32" s="18">
        <v>312.69200000000001</v>
      </c>
      <c r="FY32" s="18">
        <v>314.71800000000002</v>
      </c>
      <c r="FZ32" s="18">
        <v>312.76400000000001</v>
      </c>
      <c r="GA32" s="18">
        <v>312.12</v>
      </c>
      <c r="GB32" s="18">
        <v>318.39</v>
      </c>
      <c r="GC32" s="18">
        <v>320.74700000000001</v>
      </c>
      <c r="GD32" s="18">
        <v>320.673</v>
      </c>
      <c r="GE32" s="18">
        <v>325.91300000000001</v>
      </c>
      <c r="GF32" s="18">
        <v>330.38900000000001</v>
      </c>
      <c r="GG32" s="18">
        <v>329.334</v>
      </c>
      <c r="GH32" s="18">
        <v>338.38600000000002</v>
      </c>
      <c r="GI32" s="18">
        <v>342.62400000000002</v>
      </c>
      <c r="GJ32" s="18">
        <v>345.28</v>
      </c>
      <c r="GK32" s="18">
        <v>338.15800000000002</v>
      </c>
      <c r="GL32" s="18">
        <v>337.13</v>
      </c>
      <c r="GM32" s="18">
        <v>339.73200000000003</v>
      </c>
      <c r="GN32" s="18">
        <v>333.15600000000001</v>
      </c>
      <c r="GO32" s="18">
        <v>328.03</v>
      </c>
      <c r="GP32" s="18">
        <v>330.08</v>
      </c>
      <c r="GQ32" s="18">
        <v>330.81200000000001</v>
      </c>
      <c r="GR32" s="18">
        <v>334.21100000000001</v>
      </c>
      <c r="GS32" s="18">
        <v>334.84</v>
      </c>
      <c r="GT32" s="18">
        <v>334.17599999999999</v>
      </c>
      <c r="GU32" s="18">
        <v>331.78899999999999</v>
      </c>
      <c r="GV32" s="18">
        <v>325.52300000000002</v>
      </c>
      <c r="GW32" s="18">
        <v>330.13799999999998</v>
      </c>
      <c r="GX32" s="18">
        <v>327.23</v>
      </c>
      <c r="GY32" s="18">
        <v>317.42700000000002</v>
      </c>
      <c r="GZ32" s="18">
        <v>310.72199999999998</v>
      </c>
      <c r="HA32" s="18">
        <v>303.69600000000003</v>
      </c>
      <c r="HB32" s="18">
        <v>309.52600000000001</v>
      </c>
      <c r="HC32" s="18">
        <v>330.49700000000001</v>
      </c>
      <c r="HD32" s="18">
        <v>327.73500000000001</v>
      </c>
      <c r="HE32" s="18">
        <v>324.846</v>
      </c>
      <c r="HF32" s="18">
        <v>325.15800000000002</v>
      </c>
      <c r="HG32" s="18">
        <v>316.76600000000002</v>
      </c>
      <c r="HH32" s="18">
        <v>328.36399999999998</v>
      </c>
      <c r="HI32" s="18">
        <v>332.91300000000001</v>
      </c>
      <c r="HJ32" s="18">
        <v>327.26900000000001</v>
      </c>
      <c r="HK32" s="18">
        <v>328.279</v>
      </c>
      <c r="HL32" s="18">
        <v>330.64400000000001</v>
      </c>
      <c r="HM32" s="18">
        <v>336.35300000000001</v>
      </c>
      <c r="HN32" s="18">
        <v>330.32100000000003</v>
      </c>
      <c r="HO32" s="18">
        <v>325.96499999999997</v>
      </c>
      <c r="HP32" s="18">
        <v>325.73</v>
      </c>
      <c r="HQ32" s="18">
        <v>323.94400000000002</v>
      </c>
      <c r="HR32" s="18">
        <v>336.37299999999999</v>
      </c>
      <c r="HS32" s="18">
        <v>346.56799999999998</v>
      </c>
      <c r="HT32" s="18">
        <v>349.45400000000001</v>
      </c>
      <c r="HU32" s="18">
        <v>364.97399999999999</v>
      </c>
      <c r="HV32" s="18">
        <v>367.31700000000001</v>
      </c>
      <c r="HW32" s="18">
        <v>351.96100000000001</v>
      </c>
      <c r="HX32" s="18">
        <v>337.76600000000002</v>
      </c>
      <c r="HY32" s="18">
        <v>333.25599999999997</v>
      </c>
      <c r="HZ32" s="18">
        <v>340.78800000000001</v>
      </c>
      <c r="IA32" s="18">
        <v>343.3</v>
      </c>
      <c r="IB32" s="18">
        <v>355.721</v>
      </c>
      <c r="IC32" s="18">
        <v>360.88099999999997</v>
      </c>
      <c r="ID32" s="18">
        <v>373.488</v>
      </c>
      <c r="IE32" s="18">
        <v>360.084</v>
      </c>
      <c r="IF32" s="18">
        <v>345.41</v>
      </c>
      <c r="IG32" s="18">
        <v>341.41899999999998</v>
      </c>
      <c r="IH32" s="18">
        <v>340.41500000000002</v>
      </c>
      <c r="II32" s="18">
        <v>328.678</v>
      </c>
      <c r="IJ32" s="18">
        <v>326.34399999999999</v>
      </c>
      <c r="IK32" s="18">
        <v>322.29599999999999</v>
      </c>
      <c r="IL32" s="18">
        <v>334.476</v>
      </c>
      <c r="IM32" s="18">
        <v>341.13299999999998</v>
      </c>
      <c r="IN32" s="18">
        <v>345.714</v>
      </c>
      <c r="IO32" s="18">
        <v>343.51799999999997</v>
      </c>
      <c r="IP32" s="18">
        <v>346.78199999999998</v>
      </c>
      <c r="IQ32" s="18">
        <v>337.911</v>
      </c>
      <c r="IR32" s="18">
        <v>328.49</v>
      </c>
      <c r="IS32" s="18">
        <v>327.63400000000001</v>
      </c>
      <c r="IT32" s="18">
        <v>325.43599999999998</v>
      </c>
      <c r="IU32" s="18">
        <v>329.166</v>
      </c>
      <c r="IV32" s="18">
        <v>341.00900000000001</v>
      </c>
      <c r="IW32" s="18">
        <v>347.45400000000001</v>
      </c>
      <c r="IX32" s="18">
        <v>345.39499999999998</v>
      </c>
      <c r="IY32" s="18">
        <v>334.99599999999998</v>
      </c>
      <c r="IZ32" s="18">
        <v>335.13400000000001</v>
      </c>
      <c r="JA32" s="18">
        <v>336.28899999999999</v>
      </c>
      <c r="JB32" s="18">
        <v>335.13099999999997</v>
      </c>
      <c r="JC32" s="18">
        <v>333.77499999999998</v>
      </c>
      <c r="JD32" s="18">
        <v>345.73899999999998</v>
      </c>
      <c r="JE32" s="18">
        <v>353.42399999999998</v>
      </c>
      <c r="JF32" s="18">
        <v>355.49700000000001</v>
      </c>
      <c r="JG32" s="18">
        <v>357.53500000000003</v>
      </c>
      <c r="JH32" s="18">
        <v>349.27100000000002</v>
      </c>
      <c r="JI32" s="18">
        <v>339.24900000000002</v>
      </c>
      <c r="JJ32" s="18">
        <v>329.72199999999998</v>
      </c>
      <c r="JK32" s="18">
        <v>329.50599999999997</v>
      </c>
      <c r="JL32" s="18">
        <v>342.98200000000003</v>
      </c>
      <c r="JM32" s="18">
        <v>361.22800000000001</v>
      </c>
      <c r="JN32" s="18">
        <v>364.78899999999999</v>
      </c>
      <c r="JO32" s="18">
        <v>365.65699999999998</v>
      </c>
      <c r="JP32" s="18">
        <v>366.52800000000002</v>
      </c>
      <c r="JQ32" s="18">
        <v>357.37700000000001</v>
      </c>
      <c r="JR32" s="18">
        <v>363.93</v>
      </c>
      <c r="JS32" s="18">
        <v>371.226</v>
      </c>
      <c r="JT32" s="18">
        <v>370.29199999999997</v>
      </c>
      <c r="JU32" s="18">
        <v>376.03500000000003</v>
      </c>
      <c r="JV32" s="18">
        <v>382.85</v>
      </c>
      <c r="JW32" s="18">
        <v>390.74</v>
      </c>
      <c r="JX32" s="18">
        <v>387.80700000000002</v>
      </c>
      <c r="JY32" s="18">
        <v>383.35700000000003</v>
      </c>
      <c r="JZ32" s="18">
        <v>385.25200000000001</v>
      </c>
      <c r="KA32" s="18">
        <v>381.69900000000001</v>
      </c>
      <c r="KB32" s="18">
        <v>380.59500000000003</v>
      </c>
      <c r="KC32" s="18">
        <v>378.49200000000002</v>
      </c>
      <c r="KD32" s="18">
        <v>379.50099999999998</v>
      </c>
      <c r="KE32" s="18">
        <v>367.76799999999997</v>
      </c>
      <c r="KF32" s="18">
        <v>358.59199999999998</v>
      </c>
      <c r="KG32" s="18">
        <v>352.51499999999999</v>
      </c>
      <c r="KH32" s="18">
        <v>351.18299999999999</v>
      </c>
      <c r="KI32" s="18">
        <v>349.16399999999999</v>
      </c>
      <c r="KJ32" s="18">
        <v>356.73200000000003</v>
      </c>
      <c r="KK32" s="18">
        <v>355.01299999999998</v>
      </c>
      <c r="KL32" s="18">
        <v>356.09300000000002</v>
      </c>
      <c r="KM32" s="18">
        <v>347.13099999999997</v>
      </c>
      <c r="KN32" s="18">
        <v>350.77800000000002</v>
      </c>
      <c r="KO32" s="18">
        <v>342.197</v>
      </c>
      <c r="KP32" s="18">
        <v>332.988</v>
      </c>
      <c r="KQ32" s="18">
        <v>317.29599999999999</v>
      </c>
      <c r="KR32" s="18">
        <v>315.714</v>
      </c>
      <c r="KS32" s="18">
        <v>316.83300000000003</v>
      </c>
      <c r="KT32" s="18">
        <v>325.02300000000002</v>
      </c>
      <c r="KU32" s="18">
        <v>326.803</v>
      </c>
      <c r="KV32" s="18">
        <v>326.79199999999997</v>
      </c>
      <c r="KW32" s="18">
        <v>323.21899999999999</v>
      </c>
      <c r="KX32" s="18">
        <v>317.78199999999998</v>
      </c>
      <c r="KY32" s="18">
        <v>315.60000000000002</v>
      </c>
      <c r="KZ32" s="18">
        <v>317.56599999999997</v>
      </c>
      <c r="LA32" s="18">
        <v>312.53100000000001</v>
      </c>
      <c r="LB32" s="18">
        <v>311.39</v>
      </c>
      <c r="LC32" s="18">
        <v>314.90199999999999</v>
      </c>
      <c r="LD32" s="18">
        <v>319.827</v>
      </c>
      <c r="LE32" s="18">
        <v>334.85399999999998</v>
      </c>
      <c r="LF32" s="18">
        <v>344.15</v>
      </c>
      <c r="LG32" s="18">
        <v>345.161</v>
      </c>
      <c r="LH32" s="18">
        <v>343.685</v>
      </c>
      <c r="LI32" s="18">
        <v>334.80700000000002</v>
      </c>
      <c r="LJ32" s="18">
        <v>334.029</v>
      </c>
      <c r="LK32" s="18">
        <v>329.85500000000002</v>
      </c>
      <c r="LL32" s="18">
        <v>334.42200000000003</v>
      </c>
      <c r="LM32" s="18">
        <v>334.66699999999997</v>
      </c>
      <c r="LN32" s="18">
        <v>354.90300000000002</v>
      </c>
      <c r="LO32" s="18">
        <v>362.27199999999999</v>
      </c>
      <c r="LP32" s="18">
        <v>369.08699999999999</v>
      </c>
      <c r="LQ32" s="18">
        <v>366.47699999999998</v>
      </c>
      <c r="LR32" s="18">
        <v>372.858</v>
      </c>
      <c r="LS32" s="18">
        <v>366.71800000000002</v>
      </c>
      <c r="LT32" s="18">
        <v>360.93</v>
      </c>
      <c r="LU32" s="18">
        <v>354.36900000000003</v>
      </c>
      <c r="LV32" s="18">
        <v>344.887</v>
      </c>
      <c r="LW32" s="18">
        <v>352.041</v>
      </c>
      <c r="LX32" s="18">
        <v>351.721</v>
      </c>
      <c r="LY32" s="18">
        <v>346.87799999999999</v>
      </c>
      <c r="LZ32" s="18">
        <v>355</v>
      </c>
      <c r="MA32" s="18">
        <v>359.84100000000001</v>
      </c>
      <c r="MB32" s="18">
        <v>372.00099999999998</v>
      </c>
      <c r="MC32" s="18">
        <v>374.91399999999999</v>
      </c>
      <c r="MD32" s="18">
        <v>368.53</v>
      </c>
      <c r="ME32" s="18">
        <v>358.47300000000001</v>
      </c>
      <c r="MF32" s="18">
        <v>352.51799999999997</v>
      </c>
      <c r="MG32" s="18">
        <v>353.46899999999999</v>
      </c>
      <c r="MH32" s="18">
        <v>352.94600000000003</v>
      </c>
      <c r="MI32" s="18">
        <v>350.67599999999999</v>
      </c>
      <c r="MJ32" s="18">
        <v>357.29599999999999</v>
      </c>
      <c r="MK32" s="18">
        <v>363.51799999999997</v>
      </c>
      <c r="ML32" s="18">
        <v>372.67899999999997</v>
      </c>
      <c r="MM32" s="18">
        <v>380.411</v>
      </c>
      <c r="MN32" s="18">
        <v>375.78500000000003</v>
      </c>
      <c r="MO32" s="18">
        <v>368.72800000000001</v>
      </c>
      <c r="MP32" s="18">
        <v>365.33800000000002</v>
      </c>
      <c r="MQ32" s="18">
        <v>365.47399999999999</v>
      </c>
      <c r="MR32" s="18">
        <v>368.25400000000002</v>
      </c>
      <c r="MS32" s="18">
        <v>362.32900000000001</v>
      </c>
      <c r="MT32" s="18">
        <v>358.54700000000003</v>
      </c>
      <c r="MU32" s="18">
        <v>364.25299999999999</v>
      </c>
      <c r="MV32" s="18">
        <v>379.57</v>
      </c>
      <c r="MW32" s="18">
        <v>383.03199999999998</v>
      </c>
      <c r="MX32" s="18">
        <v>370.66500000000002</v>
      </c>
      <c r="MY32" s="18">
        <v>357.09199999999998</v>
      </c>
      <c r="MZ32" s="18">
        <v>357.541</v>
      </c>
      <c r="NA32" s="18">
        <v>363.45600000000002</v>
      </c>
      <c r="NB32" s="18">
        <v>359.32</v>
      </c>
      <c r="NC32" s="18">
        <v>361.935</v>
      </c>
      <c r="ND32" s="18">
        <v>371.565</v>
      </c>
      <c r="NE32" s="18">
        <v>373.66</v>
      </c>
      <c r="NF32" s="18">
        <v>368.81400000000002</v>
      </c>
      <c r="NG32" s="18">
        <v>368.279</v>
      </c>
      <c r="NH32" s="18">
        <v>372.09100000000001</v>
      </c>
      <c r="NI32" s="18">
        <v>368.88900000000001</v>
      </c>
      <c r="NJ32" s="18">
        <v>365.19600000000003</v>
      </c>
      <c r="NK32" s="18">
        <v>358.55200000000002</v>
      </c>
      <c r="NL32" s="18">
        <v>363.92700000000002</v>
      </c>
      <c r="NM32" s="18">
        <v>378.01400000000001</v>
      </c>
      <c r="NN32" s="18">
        <v>373.92700000000002</v>
      </c>
      <c r="NO32" s="18">
        <v>388.697</v>
      </c>
      <c r="NP32" s="18">
        <v>390.202</v>
      </c>
      <c r="NQ32" s="18">
        <v>380.26400000000001</v>
      </c>
      <c r="NR32" s="18">
        <v>386.72</v>
      </c>
      <c r="NS32" s="18">
        <v>384.517</v>
      </c>
      <c r="NT32" s="18">
        <v>406.98</v>
      </c>
      <c r="NU32" s="18">
        <v>421.87599999999998</v>
      </c>
      <c r="NV32" s="18">
        <v>424.28300000000002</v>
      </c>
      <c r="NW32" s="18">
        <v>426.80799999999999</v>
      </c>
      <c r="NX32" s="18">
        <v>414.108</v>
      </c>
      <c r="NY32" s="18">
        <v>402.584</v>
      </c>
      <c r="NZ32" s="18">
        <v>401.964</v>
      </c>
      <c r="OA32" s="18">
        <v>400.02499999999998</v>
      </c>
      <c r="OB32" s="18">
        <v>396.41300000000001</v>
      </c>
      <c r="OC32" s="18">
        <v>396.43599999999998</v>
      </c>
      <c r="OD32" s="18">
        <v>395.19299999999998</v>
      </c>
      <c r="OE32" s="18">
        <v>389.36</v>
      </c>
      <c r="OF32" s="18">
        <v>387.14600000000002</v>
      </c>
      <c r="OG32" s="18">
        <v>381.452</v>
      </c>
      <c r="OH32" s="18">
        <v>381.05799999999999</v>
      </c>
      <c r="OI32" s="18">
        <v>380.79599999999999</v>
      </c>
      <c r="OJ32" s="18">
        <v>392.089</v>
      </c>
      <c r="OK32" s="18">
        <v>408.26499999999999</v>
      </c>
      <c r="OL32" s="18">
        <v>412.73500000000001</v>
      </c>
      <c r="OM32" s="18">
        <v>410.00400000000002</v>
      </c>
      <c r="ON32" s="18">
        <v>412.40699999999998</v>
      </c>
      <c r="OO32" s="18">
        <v>406.43</v>
      </c>
      <c r="OP32" s="18">
        <v>400.12900000000002</v>
      </c>
      <c r="OQ32" s="18">
        <v>389.63900000000001</v>
      </c>
      <c r="OR32" s="18">
        <v>399.36799999999999</v>
      </c>
      <c r="OS32" s="18">
        <v>392.68700000000001</v>
      </c>
      <c r="OT32" s="18">
        <v>385.01900000000001</v>
      </c>
      <c r="OU32" s="18">
        <v>378.27499999999998</v>
      </c>
      <c r="OV32" s="18">
        <v>374.73</v>
      </c>
      <c r="OW32" s="18">
        <v>378.34500000000003</v>
      </c>
      <c r="OX32" s="18">
        <v>375.14400000000001</v>
      </c>
      <c r="OY32" s="18">
        <v>373.87</v>
      </c>
      <c r="OZ32" s="18">
        <v>385.33199999999999</v>
      </c>
      <c r="PA32" s="18">
        <v>370.298</v>
      </c>
      <c r="PB32" s="18">
        <v>363.26499999999999</v>
      </c>
      <c r="PC32" s="18">
        <v>361.18299999999999</v>
      </c>
      <c r="PD32" s="18">
        <v>352.065</v>
      </c>
      <c r="PE32" s="18">
        <v>348.67200000000003</v>
      </c>
      <c r="PF32" s="18">
        <v>347.74099999999999</v>
      </c>
      <c r="PG32" s="18">
        <v>332.49299999999999</v>
      </c>
      <c r="PH32" s="18">
        <v>322.49299999999999</v>
      </c>
      <c r="PI32" s="18">
        <v>324.476</v>
      </c>
      <c r="PJ32" s="18">
        <v>328.59800000000001</v>
      </c>
      <c r="PK32" s="18">
        <v>328.22</v>
      </c>
      <c r="PL32" s="18">
        <v>329.709</v>
      </c>
      <c r="PM32" s="18">
        <v>332.74900000000002</v>
      </c>
      <c r="PN32" s="18">
        <v>342.36700000000002</v>
      </c>
      <c r="PO32" s="18">
        <v>342.774</v>
      </c>
      <c r="PP32" s="18">
        <v>351.87299999999999</v>
      </c>
      <c r="PQ32" s="18">
        <v>375.45400000000001</v>
      </c>
      <c r="PR32" s="18">
        <v>362.34199999999998</v>
      </c>
      <c r="PS32" s="18">
        <v>358.17200000000003</v>
      </c>
      <c r="PT32" s="18">
        <v>350.07299999999998</v>
      </c>
      <c r="PU32" s="18">
        <v>344.15899999999999</v>
      </c>
      <c r="PV32" s="18">
        <v>348.72500000000002</v>
      </c>
      <c r="PW32" s="18">
        <v>341.30900000000003</v>
      </c>
      <c r="PX32" s="18">
        <v>338.904</v>
      </c>
      <c r="PY32" s="18">
        <v>340.02499999999998</v>
      </c>
      <c r="PZ32" s="18">
        <v>337.58499999999998</v>
      </c>
      <c r="QA32" s="18">
        <v>335.96800000000002</v>
      </c>
      <c r="QB32" s="18">
        <v>336.48</v>
      </c>
      <c r="QC32" s="18">
        <v>325.82</v>
      </c>
      <c r="QD32" s="18">
        <v>325.57600000000002</v>
      </c>
      <c r="QE32" s="18">
        <v>322.96499999999997</v>
      </c>
      <c r="QF32" s="18">
        <v>316.52300000000002</v>
      </c>
      <c r="QG32" s="18">
        <v>316.65600000000001</v>
      </c>
      <c r="QH32" s="18">
        <v>317.06900000000002</v>
      </c>
      <c r="QI32" s="18">
        <v>320.86099999999999</v>
      </c>
      <c r="QJ32" s="18">
        <v>318.572</v>
      </c>
      <c r="QK32" s="18">
        <v>323.04300000000001</v>
      </c>
      <c r="QL32" s="18">
        <v>316.88</v>
      </c>
      <c r="QM32" s="18">
        <v>317.75099999999998</v>
      </c>
      <c r="QN32" s="18">
        <v>319.452</v>
      </c>
      <c r="QO32" s="18">
        <v>313.95</v>
      </c>
      <c r="QP32" s="18">
        <v>308.983</v>
      </c>
      <c r="QQ32" s="18">
        <v>307.74</v>
      </c>
      <c r="QR32" s="18">
        <v>304.95</v>
      </c>
      <c r="QS32" s="18">
        <v>305.5</v>
      </c>
      <c r="QT32" s="18">
        <v>305.89800000000002</v>
      </c>
      <c r="QU32" s="18">
        <v>303.83699999999999</v>
      </c>
      <c r="QV32" s="18">
        <v>307.27199999999999</v>
      </c>
      <c r="QW32" s="18">
        <v>308.53500000000003</v>
      </c>
      <c r="QX32" s="18">
        <v>304.87</v>
      </c>
      <c r="QY32" s="18">
        <v>311.04700000000003</v>
      </c>
      <c r="QZ32" s="18">
        <v>320.762</v>
      </c>
      <c r="RA32" s="18">
        <v>331.03199999999998</v>
      </c>
      <c r="RB32" s="18">
        <v>333.08199999999999</v>
      </c>
      <c r="RC32" s="18">
        <v>334.87</v>
      </c>
      <c r="RD32" s="18">
        <v>337.35300000000001</v>
      </c>
      <c r="RE32" s="18">
        <v>335.649</v>
      </c>
      <c r="RF32" s="18">
        <v>331.87099999999998</v>
      </c>
      <c r="RG32" s="18">
        <v>327.75700000000001</v>
      </c>
      <c r="RH32" s="18">
        <v>329.19099999999997</v>
      </c>
      <c r="RI32" s="18">
        <v>331.22</v>
      </c>
      <c r="RJ32" s="18">
        <v>334.22300000000001</v>
      </c>
      <c r="RK32" s="18">
        <v>333.44600000000003</v>
      </c>
      <c r="RL32" s="18">
        <v>330.52</v>
      </c>
      <c r="RM32" s="18">
        <v>331.61099999999999</v>
      </c>
      <c r="RN32" s="18">
        <v>341.029</v>
      </c>
      <c r="RO32" s="18">
        <v>342.33800000000002</v>
      </c>
      <c r="RP32" s="18">
        <v>341.70600000000002</v>
      </c>
      <c r="RQ32" s="18">
        <v>342.142</v>
      </c>
      <c r="RR32" s="18">
        <v>337.2</v>
      </c>
      <c r="RS32" s="18">
        <v>339.36799999999999</v>
      </c>
      <c r="RT32" s="18">
        <v>336.12900000000002</v>
      </c>
      <c r="RU32" s="18">
        <v>325.93299999999999</v>
      </c>
      <c r="RV32" s="18">
        <v>323.38799999999998</v>
      </c>
      <c r="RW32" s="18">
        <v>322.07100000000003</v>
      </c>
      <c r="RX32" s="18">
        <v>325.26499999999999</v>
      </c>
      <c r="RY32" s="18">
        <v>323.25700000000001</v>
      </c>
      <c r="RZ32" s="18">
        <v>321.36700000000002</v>
      </c>
      <c r="SA32" s="18">
        <v>313.95600000000002</v>
      </c>
      <c r="SB32" s="18">
        <v>316.88099999999997</v>
      </c>
      <c r="SC32" s="18">
        <v>316.839</v>
      </c>
      <c r="SD32" s="18">
        <v>316.03300000000002</v>
      </c>
      <c r="SE32" s="18">
        <v>315.76900000000001</v>
      </c>
      <c r="SF32" s="18">
        <v>334.56099999999998</v>
      </c>
      <c r="SG32" s="18">
        <v>336.226</v>
      </c>
      <c r="SH32" s="18">
        <v>338.32100000000003</v>
      </c>
      <c r="SI32" s="18">
        <v>340.61200000000002</v>
      </c>
      <c r="SJ32" s="18">
        <v>340.42200000000003</v>
      </c>
      <c r="SK32" s="18">
        <v>338.98099999999999</v>
      </c>
      <c r="SL32" s="18">
        <v>339.52699999999999</v>
      </c>
      <c r="SM32" s="18">
        <v>335.27499999999998</v>
      </c>
      <c r="SN32" s="18">
        <v>336.55399999999997</v>
      </c>
      <c r="SO32" s="18">
        <v>338.053</v>
      </c>
      <c r="SP32" s="18">
        <v>340.15899999999999</v>
      </c>
      <c r="SQ32" s="18">
        <v>326.66500000000002</v>
      </c>
      <c r="SR32" s="18">
        <v>329.45100000000002</v>
      </c>
      <c r="SS32" s="18">
        <v>337.35599999999999</v>
      </c>
      <c r="ST32" s="18">
        <v>344.27800000000002</v>
      </c>
      <c r="SU32" s="18">
        <v>348.36599999999999</v>
      </c>
      <c r="SV32" s="5">
        <v>351.13200000000001</v>
      </c>
    </row>
    <row r="33" spans="1:516" s="5" customFormat="1" x14ac:dyDescent="0.25">
      <c r="A33" s="5">
        <f>A32+1</f>
        <v>2</v>
      </c>
      <c r="B33" s="11" t="s">
        <v>470</v>
      </c>
      <c r="C33" s="5">
        <f ca="1">_xlfn.XMATCH(B33,bonds[unique lookup])</f>
        <v>158</v>
      </c>
      <c r="D33" s="5" t="str" cm="1">
        <f t="array" aca="1" ref="D33" ca="1">INDEX(bonds[ID_ISIN],C33)&amp;" Corp"</f>
        <v>XS1799939027 Corp</v>
      </c>
      <c r="E33" s="32" cm="1">
        <f t="array" aca="1" ref="E33" ca="1">_xll.BDP(D33,E$31)*1</f>
        <v>46931</v>
      </c>
      <c r="F33" s="18">
        <f ca="1">_xll.BDH(D33,$B$29,"-2AY",,"Dates=H","Fill=C","Sort=R","Dir=H","cols=509;rows=1")</f>
        <v>415.07799999999997</v>
      </c>
      <c r="G33" s="18">
        <v>420.536</v>
      </c>
      <c r="H33" s="18">
        <v>420.214</v>
      </c>
      <c r="I33" s="18">
        <v>426.08800000000002</v>
      </c>
      <c r="J33" s="18">
        <v>429.09399999999999</v>
      </c>
      <c r="K33" s="18">
        <v>427.57900000000001</v>
      </c>
      <c r="L33" s="18">
        <v>424.52600000000001</v>
      </c>
      <c r="M33" s="18">
        <v>419.65100000000001</v>
      </c>
      <c r="N33" s="18">
        <v>413.03199999999998</v>
      </c>
      <c r="O33" s="18">
        <v>419.65199999999999</v>
      </c>
      <c r="P33" s="18">
        <v>409.40899999999999</v>
      </c>
      <c r="Q33" s="18">
        <v>406.21499999999997</v>
      </c>
      <c r="R33" s="18">
        <v>394.48599999999999</v>
      </c>
      <c r="S33" s="18">
        <v>387.685</v>
      </c>
      <c r="T33" s="18">
        <v>402.72699999999998</v>
      </c>
      <c r="U33" s="18">
        <v>399.93799999999999</v>
      </c>
      <c r="V33" s="18">
        <v>409.86200000000002</v>
      </c>
      <c r="W33" s="18">
        <v>383.334</v>
      </c>
      <c r="X33" s="18">
        <v>363.71699999999998</v>
      </c>
      <c r="Y33" s="18">
        <v>348.66</v>
      </c>
      <c r="Z33" s="18">
        <v>359.79199999999997</v>
      </c>
      <c r="AA33" s="18">
        <v>398.44799999999998</v>
      </c>
      <c r="AB33" s="18">
        <v>408.83100000000002</v>
      </c>
      <c r="AC33" s="18">
        <v>431.43200000000002</v>
      </c>
      <c r="AD33" s="18">
        <v>437.863</v>
      </c>
      <c r="AE33" s="18">
        <v>437.42500000000001</v>
      </c>
      <c r="AF33" s="18">
        <v>428.46800000000002</v>
      </c>
      <c r="AG33" s="18">
        <v>427.267</v>
      </c>
      <c r="AH33" s="18">
        <v>438.97300000000001</v>
      </c>
      <c r="AI33" s="18">
        <v>450.30500000000001</v>
      </c>
      <c r="AJ33" s="18">
        <v>452.94200000000001</v>
      </c>
      <c r="AK33" s="18">
        <v>452.255</v>
      </c>
      <c r="AL33" s="18">
        <v>456.678</v>
      </c>
      <c r="AM33" s="18">
        <v>465.69900000000001</v>
      </c>
      <c r="AN33" s="18">
        <v>485.74299999999999</v>
      </c>
      <c r="AO33" s="18">
        <v>497.69</v>
      </c>
      <c r="AP33" s="18">
        <v>498.416</v>
      </c>
      <c r="AQ33" s="18">
        <v>491.34899999999999</v>
      </c>
      <c r="AR33" s="18">
        <v>487.87799999999999</v>
      </c>
      <c r="AS33" s="18">
        <v>488.80799999999999</v>
      </c>
      <c r="AT33" s="18">
        <v>494.85599999999999</v>
      </c>
      <c r="AU33" s="18">
        <v>498.05099999999999</v>
      </c>
      <c r="AV33" s="18">
        <v>498.69900000000001</v>
      </c>
      <c r="AW33" s="18">
        <v>504.64600000000002</v>
      </c>
      <c r="AX33" s="18">
        <v>507.49700000000001</v>
      </c>
      <c r="AY33" s="18">
        <v>480.565</v>
      </c>
      <c r="AZ33" s="18">
        <v>468.69200000000001</v>
      </c>
      <c r="BA33" s="18">
        <v>457.86599999999999</v>
      </c>
      <c r="BB33" s="18">
        <v>447.762</v>
      </c>
      <c r="BC33" s="18">
        <v>465.25900000000001</v>
      </c>
      <c r="BD33" s="18">
        <v>466.41199999999998</v>
      </c>
      <c r="BE33" s="18">
        <v>507.52100000000002</v>
      </c>
      <c r="BF33" s="18">
        <v>515.49300000000005</v>
      </c>
      <c r="BG33" s="18">
        <v>498.36</v>
      </c>
      <c r="BH33" s="18">
        <v>488.24599999999998</v>
      </c>
      <c r="BI33" s="18">
        <v>480.29599999999999</v>
      </c>
      <c r="BJ33" s="18">
        <v>457.01</v>
      </c>
      <c r="BK33" s="18">
        <v>443.98</v>
      </c>
      <c r="BL33" s="18">
        <v>490.25900000000001</v>
      </c>
      <c r="BM33" s="18">
        <v>543.15300000000002</v>
      </c>
      <c r="BN33" s="18">
        <v>568.46600000000001</v>
      </c>
      <c r="BO33" s="18">
        <v>624.38300000000004</v>
      </c>
      <c r="BP33" s="18">
        <v>630.14400000000001</v>
      </c>
      <c r="BQ33" s="18">
        <v>619.11</v>
      </c>
      <c r="BR33" s="18">
        <v>598.81200000000001</v>
      </c>
      <c r="BS33" s="18">
        <v>587.66700000000003</v>
      </c>
      <c r="BT33" s="18">
        <v>565.346</v>
      </c>
      <c r="BU33" s="18">
        <v>533.05999999999995</v>
      </c>
      <c r="BV33" s="18">
        <v>500.85500000000002</v>
      </c>
      <c r="BW33" s="18">
        <v>495.23</v>
      </c>
      <c r="BX33" s="18">
        <v>605.17899999999997</v>
      </c>
      <c r="BY33" s="18">
        <v>655.45799999999997</v>
      </c>
      <c r="BZ33" s="18">
        <v>637.42499999999995</v>
      </c>
      <c r="CA33" s="18">
        <v>716.38800000000003</v>
      </c>
      <c r="CB33" s="18">
        <v>699.35900000000004</v>
      </c>
      <c r="CC33" s="18">
        <v>654.52200000000005</v>
      </c>
      <c r="CD33" s="18">
        <v>561.59500000000003</v>
      </c>
      <c r="CE33" s="18">
        <v>484.63400000000001</v>
      </c>
      <c r="CF33" s="18">
        <v>479.63200000000001</v>
      </c>
      <c r="CG33" s="18">
        <v>399.78800000000001</v>
      </c>
      <c r="CH33" s="18">
        <v>394.86700000000002</v>
      </c>
      <c r="CI33" s="18">
        <v>409.089</v>
      </c>
      <c r="CJ33" s="18">
        <v>359.01600000000002</v>
      </c>
      <c r="CK33" s="18">
        <v>326.803</v>
      </c>
      <c r="CL33" s="18">
        <v>311.75200000000001</v>
      </c>
      <c r="CM33" s="18">
        <v>317.74099999999999</v>
      </c>
      <c r="CN33" s="18">
        <v>344.64</v>
      </c>
      <c r="CO33" s="18">
        <v>347.06599999999997</v>
      </c>
      <c r="CP33" s="18">
        <v>323.61200000000002</v>
      </c>
      <c r="CQ33" s="18">
        <v>304.69400000000002</v>
      </c>
      <c r="CR33" s="18">
        <v>301.22000000000003</v>
      </c>
      <c r="CS33" s="18">
        <v>294.99599999999998</v>
      </c>
      <c r="CT33" s="18">
        <v>277.983</v>
      </c>
      <c r="CU33" s="18">
        <v>278.53199999999998</v>
      </c>
      <c r="CV33" s="18">
        <v>277.79700000000003</v>
      </c>
      <c r="CW33" s="18">
        <v>279.036</v>
      </c>
      <c r="CX33" s="18">
        <v>276.49099999999999</v>
      </c>
      <c r="CY33" s="18">
        <v>276.27100000000002</v>
      </c>
      <c r="CZ33" s="18">
        <v>275.36599999999999</v>
      </c>
      <c r="DA33" s="18">
        <v>272.56</v>
      </c>
      <c r="DB33" s="18">
        <v>276.32799999999997</v>
      </c>
      <c r="DC33" s="18">
        <v>278.202</v>
      </c>
      <c r="DD33" s="18">
        <v>273.25599999999997</v>
      </c>
      <c r="DE33" s="18">
        <v>268.95800000000003</v>
      </c>
      <c r="DF33" s="18">
        <v>271.94299999999998</v>
      </c>
      <c r="DG33" s="18">
        <v>281.88299999999998</v>
      </c>
      <c r="DH33" s="18">
        <v>289.01600000000002</v>
      </c>
      <c r="DI33" s="18">
        <v>288.13799999999998</v>
      </c>
      <c r="DJ33" s="18">
        <v>285.62400000000002</v>
      </c>
      <c r="DK33" s="18">
        <v>280.68299999999999</v>
      </c>
      <c r="DL33" s="18">
        <v>284.38299999999998</v>
      </c>
      <c r="DM33" s="18">
        <v>289.54399999999998</v>
      </c>
      <c r="DN33" s="18">
        <v>278.34800000000001</v>
      </c>
      <c r="DO33" s="18">
        <v>275.42</v>
      </c>
      <c r="DP33" s="18">
        <v>269.44099999999997</v>
      </c>
      <c r="DQ33" s="18">
        <v>270.53100000000001</v>
      </c>
      <c r="DR33" s="18">
        <v>269.471</v>
      </c>
      <c r="DS33" s="18">
        <v>272.60000000000002</v>
      </c>
      <c r="DT33" s="18">
        <v>279.15699999999998</v>
      </c>
      <c r="DU33" s="18">
        <v>281.65800000000002</v>
      </c>
      <c r="DV33" s="18">
        <v>279.42500000000001</v>
      </c>
      <c r="DW33" s="18">
        <v>279.36599999999999</v>
      </c>
      <c r="DX33" s="18">
        <v>283.34199999999998</v>
      </c>
      <c r="DY33" s="18">
        <v>284.02100000000002</v>
      </c>
      <c r="DZ33" s="18">
        <v>290.69099999999997</v>
      </c>
      <c r="EA33" s="18">
        <v>289.80700000000002</v>
      </c>
      <c r="EB33" s="18">
        <v>286.37599999999998</v>
      </c>
      <c r="EC33" s="18">
        <v>282.68599999999998</v>
      </c>
      <c r="ED33" s="18">
        <v>275.08</v>
      </c>
      <c r="EE33" s="18">
        <v>271.60399999999998</v>
      </c>
      <c r="EF33" s="18">
        <v>271.94</v>
      </c>
      <c r="EG33" s="18">
        <v>276.67</v>
      </c>
      <c r="EH33" s="18">
        <v>276.654</v>
      </c>
      <c r="EI33" s="18">
        <v>277.00799999999998</v>
      </c>
      <c r="EJ33" s="18">
        <v>278.40199999999999</v>
      </c>
      <c r="EK33" s="18">
        <v>277.99200000000002</v>
      </c>
      <c r="EL33" s="18">
        <v>280.47899999999998</v>
      </c>
      <c r="EM33" s="18">
        <v>284.58600000000001</v>
      </c>
      <c r="EN33" s="18">
        <v>284.26799999999997</v>
      </c>
      <c r="EO33" s="18">
        <v>285.14</v>
      </c>
      <c r="EP33" s="18">
        <v>285.98599999999999</v>
      </c>
      <c r="EQ33" s="18">
        <v>287.464</v>
      </c>
      <c r="ER33" s="18">
        <v>283.64499999999998</v>
      </c>
      <c r="ES33" s="18">
        <v>285.64800000000002</v>
      </c>
      <c r="ET33" s="18">
        <v>293.2</v>
      </c>
      <c r="EU33" s="18">
        <v>298.096</v>
      </c>
      <c r="EV33" s="18">
        <v>306.108</v>
      </c>
      <c r="EW33" s="18">
        <v>308.21100000000001</v>
      </c>
      <c r="EX33" s="18">
        <v>299.98200000000003</v>
      </c>
      <c r="EY33" s="18">
        <v>304.50299999999999</v>
      </c>
      <c r="EZ33" s="18">
        <v>305.13499999999999</v>
      </c>
      <c r="FA33" s="18">
        <v>304.28100000000001</v>
      </c>
      <c r="FB33" s="18">
        <v>304.31700000000001</v>
      </c>
      <c r="FC33" s="18">
        <v>307.24400000000003</v>
      </c>
      <c r="FD33" s="18">
        <v>316.91899999999998</v>
      </c>
      <c r="FE33" s="18">
        <v>319.38499999999999</v>
      </c>
      <c r="FF33" s="18">
        <v>320.72300000000001</v>
      </c>
      <c r="FG33" s="18">
        <v>316.31400000000002</v>
      </c>
      <c r="FH33" s="18">
        <v>316.12700000000001</v>
      </c>
      <c r="FI33" s="18">
        <v>316.42599999999999</v>
      </c>
      <c r="FJ33" s="18">
        <v>318.47300000000001</v>
      </c>
      <c r="FK33" s="18">
        <v>316.40300000000002</v>
      </c>
      <c r="FL33" s="18">
        <v>311.48399999999998</v>
      </c>
      <c r="FM33" s="18">
        <v>311.99</v>
      </c>
      <c r="FN33" s="18">
        <v>309.67399999999998</v>
      </c>
      <c r="FO33" s="18">
        <v>303.10300000000001</v>
      </c>
      <c r="FP33" s="18">
        <v>301.66000000000003</v>
      </c>
      <c r="FQ33" s="18">
        <v>296.745</v>
      </c>
      <c r="FR33" s="18">
        <v>308.34699999999998</v>
      </c>
      <c r="FS33" s="18">
        <v>323.65699999999998</v>
      </c>
      <c r="FT33" s="18">
        <v>325.94400000000002</v>
      </c>
      <c r="FU33" s="18">
        <v>321.95</v>
      </c>
      <c r="FV33" s="18">
        <v>316.58800000000002</v>
      </c>
      <c r="FW33" s="18">
        <v>310.93599999999998</v>
      </c>
      <c r="FX33" s="18">
        <v>315.11900000000003</v>
      </c>
      <c r="FY33" s="18">
        <v>320.483</v>
      </c>
      <c r="FZ33" s="18">
        <v>323.06599999999997</v>
      </c>
      <c r="GA33" s="18">
        <v>320.96899999999999</v>
      </c>
      <c r="GB33" s="18">
        <v>321.11099999999999</v>
      </c>
      <c r="GC33" s="18">
        <v>327.78</v>
      </c>
      <c r="GD33" s="18">
        <v>329.78800000000001</v>
      </c>
      <c r="GE33" s="18">
        <v>332.01799999999997</v>
      </c>
      <c r="GF33" s="18">
        <v>337.70699999999999</v>
      </c>
      <c r="GG33" s="18">
        <v>341.88299999999998</v>
      </c>
      <c r="GH33" s="18">
        <v>341.24</v>
      </c>
      <c r="GI33" s="18">
        <v>350.28300000000002</v>
      </c>
      <c r="GJ33" s="18">
        <v>353.62200000000001</v>
      </c>
      <c r="GK33" s="18">
        <v>354.44600000000003</v>
      </c>
      <c r="GL33" s="18">
        <v>345.39100000000002</v>
      </c>
      <c r="GM33" s="18">
        <v>344.27</v>
      </c>
      <c r="GN33" s="18">
        <v>346.298</v>
      </c>
      <c r="GO33" s="18">
        <v>339.733</v>
      </c>
      <c r="GP33" s="18">
        <v>333.92700000000002</v>
      </c>
      <c r="GQ33" s="18">
        <v>337.62599999999998</v>
      </c>
      <c r="GR33" s="18">
        <v>339.06299999999999</v>
      </c>
      <c r="GS33" s="18">
        <v>341.38600000000002</v>
      </c>
      <c r="GT33" s="18">
        <v>342.79599999999999</v>
      </c>
      <c r="GU33" s="18">
        <v>343.50099999999998</v>
      </c>
      <c r="GV33" s="18">
        <v>342.47</v>
      </c>
      <c r="GW33" s="18">
        <v>338.63099999999997</v>
      </c>
      <c r="GX33" s="18">
        <v>345.096</v>
      </c>
      <c r="GY33" s="18">
        <v>342.24799999999999</v>
      </c>
      <c r="GZ33" s="18">
        <v>333.637</v>
      </c>
      <c r="HA33" s="18">
        <v>328.33499999999998</v>
      </c>
      <c r="HB33" s="18">
        <v>323.78899999999999</v>
      </c>
      <c r="HC33" s="18">
        <v>329.88799999999998</v>
      </c>
      <c r="HD33" s="18">
        <v>356.54500000000002</v>
      </c>
      <c r="HE33" s="18">
        <v>354.596</v>
      </c>
      <c r="HF33" s="18">
        <v>352.79700000000003</v>
      </c>
      <c r="HG33" s="18">
        <v>353.23599999999999</v>
      </c>
      <c r="HH33" s="18">
        <v>347.76600000000002</v>
      </c>
      <c r="HI33" s="18">
        <v>359.53300000000002</v>
      </c>
      <c r="HJ33" s="18">
        <v>363.77800000000002</v>
      </c>
      <c r="HK33" s="18">
        <v>361.012</v>
      </c>
      <c r="HL33" s="18">
        <v>361.55700000000002</v>
      </c>
      <c r="HM33" s="18">
        <v>364.113</v>
      </c>
      <c r="HN33" s="18">
        <v>369.10599999999999</v>
      </c>
      <c r="HO33" s="18">
        <v>363.613</v>
      </c>
      <c r="HP33" s="18">
        <v>359.096</v>
      </c>
      <c r="HQ33" s="18">
        <v>358.197</v>
      </c>
      <c r="HR33" s="18">
        <v>355.62900000000002</v>
      </c>
      <c r="HS33" s="18">
        <v>363.65100000000001</v>
      </c>
      <c r="HT33" s="18">
        <v>374.61099999999999</v>
      </c>
      <c r="HU33" s="18">
        <v>378.86799999999999</v>
      </c>
      <c r="HV33" s="18">
        <v>393.80900000000003</v>
      </c>
      <c r="HW33" s="18">
        <v>396.52100000000002</v>
      </c>
      <c r="HX33" s="18">
        <v>380.10599999999999</v>
      </c>
      <c r="HY33" s="18">
        <v>366.02100000000002</v>
      </c>
      <c r="HZ33" s="18">
        <v>358.11799999999999</v>
      </c>
      <c r="IA33" s="18">
        <v>359.40800000000002</v>
      </c>
      <c r="IB33" s="18">
        <v>360.52</v>
      </c>
      <c r="IC33" s="18">
        <v>370.03500000000003</v>
      </c>
      <c r="ID33" s="18">
        <v>373.61700000000002</v>
      </c>
      <c r="IE33" s="18">
        <v>387.19400000000002</v>
      </c>
      <c r="IF33" s="18">
        <v>372.37</v>
      </c>
      <c r="IG33" s="18">
        <v>355.93599999999998</v>
      </c>
      <c r="IH33" s="18">
        <v>351.96800000000002</v>
      </c>
      <c r="II33" s="18">
        <v>347.96300000000002</v>
      </c>
      <c r="IJ33" s="18">
        <v>336.87400000000002</v>
      </c>
      <c r="IK33" s="18">
        <v>333.63799999999998</v>
      </c>
      <c r="IL33" s="18">
        <v>330.548</v>
      </c>
      <c r="IM33" s="18">
        <v>348.84800000000001</v>
      </c>
      <c r="IN33" s="18">
        <v>354.678</v>
      </c>
      <c r="IO33" s="18">
        <v>358.53300000000002</v>
      </c>
      <c r="IP33" s="18">
        <v>356.15499999999997</v>
      </c>
      <c r="IQ33" s="18">
        <v>355.31200000000001</v>
      </c>
      <c r="IR33" s="18">
        <v>344.45499999999998</v>
      </c>
      <c r="IS33" s="18">
        <v>334.23</v>
      </c>
      <c r="IT33" s="18">
        <v>334.40100000000001</v>
      </c>
      <c r="IU33" s="18">
        <v>333.52600000000001</v>
      </c>
      <c r="IV33" s="18">
        <v>336.49599999999998</v>
      </c>
      <c r="IW33" s="18">
        <v>349.79199999999997</v>
      </c>
      <c r="IX33" s="18">
        <v>356.30500000000001</v>
      </c>
      <c r="IY33" s="18">
        <v>351.55500000000001</v>
      </c>
      <c r="IZ33" s="18">
        <v>344.74299999999999</v>
      </c>
      <c r="JA33" s="18">
        <v>345.37599999999998</v>
      </c>
      <c r="JB33" s="18">
        <v>348.79</v>
      </c>
      <c r="JC33" s="18">
        <v>347.786</v>
      </c>
      <c r="JD33" s="18">
        <v>347.40499999999997</v>
      </c>
      <c r="JE33" s="18">
        <v>360.16800000000001</v>
      </c>
      <c r="JF33" s="18">
        <v>364.98899999999998</v>
      </c>
      <c r="JG33" s="18">
        <v>365.82</v>
      </c>
      <c r="JH33" s="18">
        <v>368.18200000000002</v>
      </c>
      <c r="JI33" s="18">
        <v>362.90600000000001</v>
      </c>
      <c r="JJ33" s="18">
        <v>356.45800000000003</v>
      </c>
      <c r="JK33" s="18">
        <v>345.87</v>
      </c>
      <c r="JL33" s="18">
        <v>345.53800000000001</v>
      </c>
      <c r="JM33" s="18">
        <v>362.46199999999999</v>
      </c>
      <c r="JN33" s="18">
        <v>386.935</v>
      </c>
      <c r="JO33" s="18">
        <v>390.00599999999997</v>
      </c>
      <c r="JP33" s="18">
        <v>391.87099999999998</v>
      </c>
      <c r="JQ33" s="18">
        <v>393.36</v>
      </c>
      <c r="JR33" s="18">
        <v>386.36099999999999</v>
      </c>
      <c r="JS33" s="18">
        <v>397.56900000000002</v>
      </c>
      <c r="JT33" s="18">
        <v>405.11500000000001</v>
      </c>
      <c r="JU33" s="18">
        <v>404.15300000000002</v>
      </c>
      <c r="JV33" s="18">
        <v>410.36900000000003</v>
      </c>
      <c r="JW33" s="18">
        <v>417.77499999999998</v>
      </c>
      <c r="JX33" s="18">
        <v>425.90499999999997</v>
      </c>
      <c r="JY33" s="18">
        <v>423.81799999999998</v>
      </c>
      <c r="JZ33" s="18">
        <v>419.202</v>
      </c>
      <c r="KA33" s="18">
        <v>421.37</v>
      </c>
      <c r="KB33" s="18">
        <v>418.12299999999999</v>
      </c>
      <c r="KC33" s="18">
        <v>420.31</v>
      </c>
      <c r="KD33" s="18">
        <v>418.73200000000003</v>
      </c>
      <c r="KE33" s="18">
        <v>419.35399999999998</v>
      </c>
      <c r="KF33" s="18">
        <v>406.83800000000002</v>
      </c>
      <c r="KG33" s="18">
        <v>398.64299999999997</v>
      </c>
      <c r="KH33" s="18">
        <v>392.45800000000003</v>
      </c>
      <c r="KI33" s="18">
        <v>390.32</v>
      </c>
      <c r="KJ33" s="18">
        <v>388.50299999999999</v>
      </c>
      <c r="KK33" s="18">
        <v>396.899</v>
      </c>
      <c r="KL33" s="18">
        <v>398.59100000000001</v>
      </c>
      <c r="KM33" s="18">
        <v>399.56799999999998</v>
      </c>
      <c r="KN33" s="18">
        <v>394.38600000000002</v>
      </c>
      <c r="KO33" s="18">
        <v>400.64699999999999</v>
      </c>
      <c r="KP33" s="18">
        <v>397.40699999999998</v>
      </c>
      <c r="KQ33" s="18">
        <v>388.911</v>
      </c>
      <c r="KR33" s="18">
        <v>373.065</v>
      </c>
      <c r="KS33" s="18">
        <v>372.12299999999999</v>
      </c>
      <c r="KT33" s="18">
        <v>374.43400000000003</v>
      </c>
      <c r="KU33" s="18">
        <v>385.01799999999997</v>
      </c>
      <c r="KV33" s="18">
        <v>386.87299999999999</v>
      </c>
      <c r="KW33" s="18">
        <v>388.923</v>
      </c>
      <c r="KX33" s="18">
        <v>385.84899999999999</v>
      </c>
      <c r="KY33" s="18">
        <v>380.149</v>
      </c>
      <c r="KZ33" s="18">
        <v>380.01</v>
      </c>
      <c r="LA33" s="18">
        <v>380.495</v>
      </c>
      <c r="LB33" s="18">
        <v>377.47899999999998</v>
      </c>
      <c r="LC33" s="18">
        <v>377.69799999999998</v>
      </c>
      <c r="LD33" s="18">
        <v>383.04399999999998</v>
      </c>
      <c r="LE33" s="18">
        <v>387.62799999999999</v>
      </c>
      <c r="LF33" s="18">
        <v>398.91199999999998</v>
      </c>
      <c r="LG33" s="18">
        <v>409.08800000000002</v>
      </c>
      <c r="LH33" s="18">
        <v>412.51799999999997</v>
      </c>
      <c r="LI33" s="18">
        <v>411.911</v>
      </c>
      <c r="LJ33" s="18">
        <v>399.05700000000002</v>
      </c>
      <c r="LK33" s="18">
        <v>398.58199999999999</v>
      </c>
      <c r="LL33" s="18">
        <v>395.33</v>
      </c>
      <c r="LM33" s="18">
        <v>400.79500000000002</v>
      </c>
      <c r="LN33" s="18">
        <v>400.48399999999998</v>
      </c>
      <c r="LO33" s="18">
        <v>418.31200000000001</v>
      </c>
      <c r="LP33" s="18">
        <v>424.62200000000001</v>
      </c>
      <c r="LQ33" s="18">
        <v>430.32299999999998</v>
      </c>
      <c r="LR33" s="18">
        <v>428.23599999999999</v>
      </c>
      <c r="LS33" s="18">
        <v>435.553</v>
      </c>
      <c r="LT33" s="18">
        <v>427.13600000000002</v>
      </c>
      <c r="LU33" s="18">
        <v>421.065</v>
      </c>
      <c r="LV33" s="18">
        <v>412.75900000000001</v>
      </c>
      <c r="LW33" s="18">
        <v>403.34199999999998</v>
      </c>
      <c r="LX33" s="18">
        <v>409.20400000000001</v>
      </c>
      <c r="LY33" s="18">
        <v>410.43299999999999</v>
      </c>
      <c r="LZ33" s="18">
        <v>403.512</v>
      </c>
      <c r="MA33" s="18">
        <v>414.61900000000003</v>
      </c>
      <c r="MB33" s="18">
        <v>424.25599999999997</v>
      </c>
      <c r="MC33" s="18">
        <v>438.74099999999999</v>
      </c>
      <c r="MD33" s="18">
        <v>443.96499999999997</v>
      </c>
      <c r="ME33" s="18">
        <v>434.608</v>
      </c>
      <c r="MF33" s="18">
        <v>423.642</v>
      </c>
      <c r="MG33" s="18">
        <v>415.09399999999999</v>
      </c>
      <c r="MH33" s="18">
        <v>415.572</v>
      </c>
      <c r="MI33" s="18">
        <v>414.35700000000003</v>
      </c>
      <c r="MJ33" s="18">
        <v>408.04500000000002</v>
      </c>
      <c r="MK33" s="18">
        <v>412.36500000000001</v>
      </c>
      <c r="ML33" s="18">
        <v>422.27</v>
      </c>
      <c r="MM33" s="18">
        <v>436.851</v>
      </c>
      <c r="MN33" s="18">
        <v>447.79599999999999</v>
      </c>
      <c r="MO33" s="18">
        <v>443.952</v>
      </c>
      <c r="MP33" s="18">
        <v>436.89600000000002</v>
      </c>
      <c r="MQ33" s="18">
        <v>432.41399999999999</v>
      </c>
      <c r="MR33" s="18">
        <v>436.69499999999999</v>
      </c>
      <c r="MS33" s="18">
        <v>438.49900000000002</v>
      </c>
      <c r="MT33" s="18">
        <v>432.66899999999998</v>
      </c>
      <c r="MU33" s="18">
        <v>431.39299999999997</v>
      </c>
      <c r="MV33" s="18">
        <v>441.06900000000002</v>
      </c>
      <c r="MW33" s="18">
        <v>460.976</v>
      </c>
      <c r="MX33" s="18">
        <v>466.09199999999998</v>
      </c>
      <c r="MY33" s="18">
        <v>446.67500000000001</v>
      </c>
      <c r="MZ33" s="18">
        <v>431.67700000000002</v>
      </c>
      <c r="NA33" s="18">
        <v>431.47399999999999</v>
      </c>
      <c r="NB33" s="18">
        <v>436.63799999999998</v>
      </c>
      <c r="NC33" s="18">
        <v>434.44799999999998</v>
      </c>
      <c r="ND33" s="18">
        <v>436.59</v>
      </c>
      <c r="NE33" s="18">
        <v>448.274</v>
      </c>
      <c r="NF33" s="18">
        <v>448.07299999999998</v>
      </c>
      <c r="NG33" s="18">
        <v>441.67200000000003</v>
      </c>
      <c r="NH33" s="18">
        <v>438.32400000000001</v>
      </c>
      <c r="NI33" s="18">
        <v>443.20299999999997</v>
      </c>
      <c r="NJ33" s="18">
        <v>438.97800000000001</v>
      </c>
      <c r="NK33" s="18">
        <v>434.36799999999999</v>
      </c>
      <c r="NL33" s="18">
        <v>426.75299999999999</v>
      </c>
      <c r="NM33" s="18">
        <v>431.62700000000001</v>
      </c>
      <c r="NN33" s="18">
        <v>449.98099999999999</v>
      </c>
      <c r="NO33" s="18">
        <v>443.84800000000001</v>
      </c>
      <c r="NP33" s="18">
        <v>468.80799999999999</v>
      </c>
      <c r="NQ33" s="18">
        <v>467.495</v>
      </c>
      <c r="NR33" s="18">
        <v>456.69099999999997</v>
      </c>
      <c r="NS33" s="18">
        <v>461.15100000000001</v>
      </c>
      <c r="NT33" s="18">
        <v>456.49400000000003</v>
      </c>
      <c r="NU33" s="18">
        <v>479.05099999999999</v>
      </c>
      <c r="NV33" s="18">
        <v>493.791</v>
      </c>
      <c r="NW33" s="18">
        <v>498.08699999999999</v>
      </c>
      <c r="NX33" s="18">
        <v>500.52100000000002</v>
      </c>
      <c r="NY33" s="18">
        <v>483.71100000000001</v>
      </c>
      <c r="NZ33" s="18">
        <v>470.553</v>
      </c>
      <c r="OA33" s="18">
        <v>470.59199999999998</v>
      </c>
      <c r="OB33" s="18">
        <v>468.55</v>
      </c>
      <c r="OC33" s="18">
        <v>465.92700000000002</v>
      </c>
      <c r="OD33" s="18">
        <v>465.56799999999998</v>
      </c>
      <c r="OE33" s="18">
        <v>462.76400000000001</v>
      </c>
      <c r="OF33" s="18">
        <v>458.51299999999998</v>
      </c>
      <c r="OG33" s="18">
        <v>456.565</v>
      </c>
      <c r="OH33" s="18">
        <v>451.863</v>
      </c>
      <c r="OI33" s="18">
        <v>450.83600000000001</v>
      </c>
      <c r="OJ33" s="18">
        <v>449.649</v>
      </c>
      <c r="OK33" s="18">
        <v>462.99099999999999</v>
      </c>
      <c r="OL33" s="18">
        <v>484.02699999999999</v>
      </c>
      <c r="OM33" s="18">
        <v>490.87700000000001</v>
      </c>
      <c r="ON33" s="18">
        <v>488.024</v>
      </c>
      <c r="OO33" s="18">
        <v>492.43099999999998</v>
      </c>
      <c r="OP33" s="18">
        <v>485.54300000000001</v>
      </c>
      <c r="OQ33" s="18">
        <v>477.411</v>
      </c>
      <c r="OR33" s="18">
        <v>459.09699999999998</v>
      </c>
      <c r="OS33" s="18">
        <v>468.476</v>
      </c>
      <c r="OT33" s="18">
        <v>462.05099999999999</v>
      </c>
      <c r="OU33" s="18">
        <v>453.66800000000001</v>
      </c>
      <c r="OV33" s="18">
        <v>445.89400000000001</v>
      </c>
      <c r="OW33" s="18">
        <v>441.75299999999999</v>
      </c>
      <c r="OX33" s="18">
        <v>446.23899999999998</v>
      </c>
      <c r="OY33" s="18">
        <v>444.101</v>
      </c>
      <c r="OZ33" s="18">
        <v>442.42599999999999</v>
      </c>
      <c r="PA33" s="18">
        <v>454.39600000000002</v>
      </c>
      <c r="PB33" s="18">
        <v>441.572</v>
      </c>
      <c r="PC33" s="18">
        <v>436.084</v>
      </c>
      <c r="PD33" s="18">
        <v>432.12900000000002</v>
      </c>
      <c r="PE33" s="18">
        <v>419.77100000000002</v>
      </c>
      <c r="PF33" s="18">
        <v>416.45</v>
      </c>
      <c r="PG33" s="18">
        <v>415.47500000000002</v>
      </c>
      <c r="PH33" s="18">
        <v>392.31900000000002</v>
      </c>
      <c r="PI33" s="18">
        <v>379.55799999999999</v>
      </c>
      <c r="PJ33" s="18">
        <v>382.32600000000002</v>
      </c>
      <c r="PK33" s="18">
        <v>388.11500000000001</v>
      </c>
      <c r="PL33" s="18">
        <v>386.17399999999998</v>
      </c>
      <c r="PM33" s="18">
        <v>383.80500000000001</v>
      </c>
      <c r="PN33" s="18">
        <v>388.55500000000001</v>
      </c>
      <c r="PO33" s="18">
        <v>404.15699999999998</v>
      </c>
      <c r="PP33" s="18">
        <v>407.13600000000002</v>
      </c>
      <c r="PQ33" s="18">
        <v>413.37900000000002</v>
      </c>
      <c r="PR33" s="18">
        <v>439.84</v>
      </c>
      <c r="PS33" s="18">
        <v>423.90899999999999</v>
      </c>
      <c r="PT33" s="18">
        <v>420.55</v>
      </c>
      <c r="PU33" s="18">
        <v>410.92399999999998</v>
      </c>
      <c r="PV33" s="18">
        <v>403.589</v>
      </c>
      <c r="PW33" s="18">
        <v>406.81599999999997</v>
      </c>
      <c r="PX33" s="18">
        <v>398.35500000000002</v>
      </c>
      <c r="PY33" s="18">
        <v>395.392</v>
      </c>
      <c r="PZ33" s="18">
        <v>396.97699999999998</v>
      </c>
      <c r="QA33" s="18">
        <v>393.54399999999998</v>
      </c>
      <c r="QB33" s="18">
        <v>391.68599999999998</v>
      </c>
      <c r="QC33" s="18">
        <v>390.072</v>
      </c>
      <c r="QD33" s="18">
        <v>377.6</v>
      </c>
      <c r="QE33" s="18">
        <v>377.197</v>
      </c>
      <c r="QF33" s="18">
        <v>374.24900000000002</v>
      </c>
      <c r="QG33" s="18">
        <v>367.226</v>
      </c>
      <c r="QH33" s="18">
        <v>365.53699999999998</v>
      </c>
      <c r="QI33" s="18">
        <v>364.20400000000001</v>
      </c>
      <c r="QJ33" s="18">
        <v>369.911</v>
      </c>
      <c r="QK33" s="18">
        <v>366.52</v>
      </c>
      <c r="QL33" s="18">
        <v>370.18900000000002</v>
      </c>
      <c r="QM33" s="18">
        <v>364.01400000000001</v>
      </c>
      <c r="QN33" s="18">
        <v>364.55900000000003</v>
      </c>
      <c r="QO33" s="18">
        <v>368.09899999999999</v>
      </c>
      <c r="QP33" s="18">
        <v>359.483</v>
      </c>
      <c r="QQ33" s="18">
        <v>356.47899999999998</v>
      </c>
      <c r="QR33" s="18">
        <v>355.37</v>
      </c>
      <c r="QS33" s="18">
        <v>353.423</v>
      </c>
      <c r="QT33" s="18">
        <v>353.697</v>
      </c>
      <c r="QU33" s="18">
        <v>354.52600000000001</v>
      </c>
      <c r="QV33" s="18">
        <v>352.48</v>
      </c>
      <c r="QW33" s="18">
        <v>357.80799999999999</v>
      </c>
      <c r="QX33" s="18">
        <v>360.44799999999998</v>
      </c>
      <c r="QY33" s="18">
        <v>357.02199999999999</v>
      </c>
      <c r="QZ33" s="18">
        <v>360.48500000000001</v>
      </c>
      <c r="RA33" s="18">
        <v>368.67899999999997</v>
      </c>
      <c r="RB33" s="18">
        <v>374.93599999999998</v>
      </c>
      <c r="RC33" s="18">
        <v>375.49</v>
      </c>
      <c r="RD33" s="18">
        <v>376.99799999999999</v>
      </c>
      <c r="RE33" s="18">
        <v>379.10899999999998</v>
      </c>
      <c r="RF33" s="18">
        <v>377.64800000000002</v>
      </c>
      <c r="RG33" s="18">
        <v>373.577</v>
      </c>
      <c r="RH33" s="18">
        <v>368.07799999999997</v>
      </c>
      <c r="RI33" s="18">
        <v>368.10300000000001</v>
      </c>
      <c r="RJ33" s="18">
        <v>370.49700000000001</v>
      </c>
      <c r="RK33" s="18">
        <v>370.608</v>
      </c>
      <c r="RL33" s="18">
        <v>370.30900000000003</v>
      </c>
      <c r="RM33" s="18">
        <v>364.43799999999999</v>
      </c>
      <c r="RN33" s="18">
        <v>364.69099999999997</v>
      </c>
      <c r="RO33" s="18">
        <v>372.33</v>
      </c>
      <c r="RP33" s="18">
        <v>372.54599999999999</v>
      </c>
      <c r="RQ33" s="18">
        <v>372.48200000000003</v>
      </c>
      <c r="RR33" s="18">
        <v>373.64699999999999</v>
      </c>
      <c r="RS33" s="18">
        <v>369.46600000000001</v>
      </c>
      <c r="RT33" s="18">
        <v>370.88200000000001</v>
      </c>
      <c r="RU33" s="18">
        <v>365.38900000000001</v>
      </c>
      <c r="RV33" s="18">
        <v>355.73200000000003</v>
      </c>
      <c r="RW33" s="18">
        <v>352.73399999999998</v>
      </c>
      <c r="RX33" s="18">
        <v>350.89499999999998</v>
      </c>
      <c r="RY33" s="18">
        <v>354.41</v>
      </c>
      <c r="RZ33" s="18">
        <v>353.13900000000001</v>
      </c>
      <c r="SA33" s="18">
        <v>348.31700000000001</v>
      </c>
      <c r="SB33" s="18">
        <v>342.45</v>
      </c>
      <c r="SC33" s="18">
        <v>345.12299999999999</v>
      </c>
      <c r="SD33" s="18">
        <v>346.375</v>
      </c>
      <c r="SE33" s="18">
        <v>344.88499999999999</v>
      </c>
      <c r="SF33" s="18">
        <v>344.31</v>
      </c>
      <c r="SG33" s="18">
        <v>359.49599999999998</v>
      </c>
      <c r="SH33" s="18">
        <v>360.01900000000001</v>
      </c>
      <c r="SI33" s="18">
        <v>365.13099999999997</v>
      </c>
      <c r="SJ33" s="18">
        <v>367.399</v>
      </c>
      <c r="SK33" s="18">
        <v>366.39299999999997</v>
      </c>
      <c r="SL33" s="18">
        <v>365.42399999999998</v>
      </c>
      <c r="SM33" s="18">
        <v>364.99400000000003</v>
      </c>
      <c r="SN33" s="18">
        <v>360.45</v>
      </c>
      <c r="SO33" s="18">
        <v>363.04</v>
      </c>
      <c r="SP33" s="18">
        <v>364.18799999999999</v>
      </c>
      <c r="SQ33" s="18">
        <v>365.78199999999998</v>
      </c>
      <c r="SR33" s="18">
        <v>354.28800000000001</v>
      </c>
      <c r="SS33" s="18">
        <v>357.803</v>
      </c>
      <c r="ST33" s="18">
        <v>361.29500000000002</v>
      </c>
      <c r="SU33" s="18"/>
    </row>
    <row r="34" spans="1:516" s="5" customFormat="1" x14ac:dyDescent="0.25">
      <c r="A34" s="5">
        <f t="shared" ref="A34:A40" si="8">A33+1</f>
        <v>3</v>
      </c>
      <c r="B34" s="11" t="s">
        <v>471</v>
      </c>
      <c r="C34" s="5">
        <f ca="1">_xlfn.XMATCH(B34,bonds[unique lookup])</f>
        <v>157</v>
      </c>
      <c r="D34" s="5" t="str" cm="1">
        <f t="array" aca="1" ref="D34" ca="1">INDEX(bonds[ID_ISIN],C34)&amp;" Corp"</f>
        <v>XS1629774230 Corp</v>
      </c>
      <c r="E34" s="32" cm="1">
        <f t="array" aca="1" ref="E34" ca="1">_xll.BDP(D34,E$31)*1</f>
        <v>46552</v>
      </c>
      <c r="F34" s="18">
        <f ca="1">_xll.BDH(D34,$B$29,"-2AY",,"Dates=H","Fill=C","Sort=R","Dir=H","cols=509;rows=1")</f>
        <v>403.10899999999998</v>
      </c>
      <c r="G34" s="18">
        <v>409.697</v>
      </c>
      <c r="H34" s="18">
        <v>410.34</v>
      </c>
      <c r="I34" s="18">
        <v>418.03399999999999</v>
      </c>
      <c r="J34" s="18">
        <v>423.32299999999998</v>
      </c>
      <c r="K34" s="18">
        <v>422.39499999999998</v>
      </c>
      <c r="L34" s="18">
        <v>421.16199999999998</v>
      </c>
      <c r="M34" s="18">
        <v>416.298</v>
      </c>
      <c r="N34" s="18">
        <v>412.25700000000001</v>
      </c>
      <c r="O34" s="18">
        <v>420.08800000000002</v>
      </c>
      <c r="P34" s="18">
        <v>409.10199999999998</v>
      </c>
      <c r="Q34" s="18">
        <v>406.57299999999998</v>
      </c>
      <c r="R34" s="18">
        <v>394.358</v>
      </c>
      <c r="S34" s="18">
        <v>383.82299999999998</v>
      </c>
      <c r="T34" s="18">
        <v>401.92399999999998</v>
      </c>
      <c r="U34" s="18">
        <v>397.39299999999997</v>
      </c>
      <c r="V34" s="18">
        <v>404.19900000000001</v>
      </c>
      <c r="W34" s="18">
        <v>373.98200000000003</v>
      </c>
      <c r="X34" s="18">
        <v>350.51</v>
      </c>
      <c r="Y34" s="18">
        <v>332.053</v>
      </c>
      <c r="Z34" s="18">
        <v>345.66800000000001</v>
      </c>
      <c r="AA34" s="18">
        <v>386.71300000000002</v>
      </c>
      <c r="AB34" s="18">
        <v>401.87200000000001</v>
      </c>
      <c r="AC34" s="18">
        <v>426.75700000000001</v>
      </c>
      <c r="AD34" s="18">
        <v>433.44900000000001</v>
      </c>
      <c r="AE34" s="18">
        <v>433.899</v>
      </c>
      <c r="AF34" s="18">
        <v>425.04899999999998</v>
      </c>
      <c r="AG34" s="18">
        <v>423.51900000000001</v>
      </c>
      <c r="AH34" s="18">
        <v>438.49299999999999</v>
      </c>
      <c r="AI34" s="18">
        <v>452.33100000000002</v>
      </c>
      <c r="AJ34" s="18">
        <v>453.08600000000001</v>
      </c>
      <c r="AK34" s="18">
        <v>452.48</v>
      </c>
      <c r="AL34" s="18">
        <v>457.87400000000002</v>
      </c>
      <c r="AM34" s="18">
        <v>467.596</v>
      </c>
      <c r="AN34" s="18">
        <v>491.08</v>
      </c>
      <c r="AO34" s="18">
        <v>504.21499999999997</v>
      </c>
      <c r="AP34" s="18">
        <v>503.745</v>
      </c>
      <c r="AQ34" s="18">
        <v>496.39600000000002</v>
      </c>
      <c r="AR34" s="18">
        <v>493.983</v>
      </c>
      <c r="AS34" s="18">
        <v>496.30599999999998</v>
      </c>
      <c r="AT34" s="18">
        <v>503.92099999999999</v>
      </c>
      <c r="AU34" s="18">
        <v>507.88900000000001</v>
      </c>
      <c r="AV34" s="18">
        <v>510.60700000000003</v>
      </c>
      <c r="AW34" s="18">
        <v>517.221</v>
      </c>
      <c r="AX34" s="18">
        <v>520.66200000000003</v>
      </c>
      <c r="AY34" s="18">
        <v>492.505</v>
      </c>
      <c r="AZ34" s="18">
        <v>478.67700000000002</v>
      </c>
      <c r="BA34" s="18">
        <v>464.73700000000002</v>
      </c>
      <c r="BB34" s="18">
        <v>455.91399999999999</v>
      </c>
      <c r="BC34" s="18">
        <v>477.029</v>
      </c>
      <c r="BD34" s="18">
        <v>484.48500000000001</v>
      </c>
      <c r="BE34" s="18">
        <v>523.32799999999997</v>
      </c>
      <c r="BF34" s="18">
        <v>529.60799999999995</v>
      </c>
      <c r="BG34" s="18">
        <v>515.47299999999996</v>
      </c>
      <c r="BH34" s="18">
        <v>503.815</v>
      </c>
      <c r="BI34" s="18">
        <v>497.26900000000001</v>
      </c>
      <c r="BJ34" s="18">
        <v>473.108</v>
      </c>
      <c r="BK34" s="18">
        <v>462.80099999999999</v>
      </c>
      <c r="BL34" s="18">
        <v>513.81399999999996</v>
      </c>
      <c r="BM34" s="18">
        <v>580.17999999999995</v>
      </c>
      <c r="BN34" s="18">
        <v>605.59900000000005</v>
      </c>
      <c r="BO34" s="18">
        <v>668.20699999999999</v>
      </c>
      <c r="BP34" s="18">
        <v>671.06200000000001</v>
      </c>
      <c r="BQ34" s="18">
        <v>655.40300000000002</v>
      </c>
      <c r="BR34" s="18">
        <v>639.37199999999996</v>
      </c>
      <c r="BS34" s="18">
        <v>630.82000000000005</v>
      </c>
      <c r="BT34" s="18">
        <v>618.20699999999999</v>
      </c>
      <c r="BU34" s="18">
        <v>573.60400000000004</v>
      </c>
      <c r="BV34" s="18">
        <v>534.54600000000005</v>
      </c>
      <c r="BW34" s="18">
        <v>531.52300000000002</v>
      </c>
      <c r="BX34" s="18">
        <v>636.01400000000001</v>
      </c>
      <c r="BY34" s="18">
        <v>688.54399999999998</v>
      </c>
      <c r="BZ34" s="18">
        <v>648.28599999999994</v>
      </c>
      <c r="CA34" s="18">
        <v>732.77700000000004</v>
      </c>
      <c r="CB34" s="18">
        <v>744.702</v>
      </c>
      <c r="CC34" s="18">
        <v>672.58900000000006</v>
      </c>
      <c r="CD34" s="18">
        <v>576.23</v>
      </c>
      <c r="CE34" s="18">
        <v>487.12900000000002</v>
      </c>
      <c r="CF34" s="18">
        <v>478.649</v>
      </c>
      <c r="CG34" s="18">
        <v>401.99799999999999</v>
      </c>
      <c r="CH34" s="18">
        <v>395.209</v>
      </c>
      <c r="CI34" s="18">
        <v>410.76100000000002</v>
      </c>
      <c r="CJ34" s="18">
        <v>356.63900000000001</v>
      </c>
      <c r="CK34" s="18">
        <v>321.18700000000001</v>
      </c>
      <c r="CL34" s="18">
        <v>303.096</v>
      </c>
      <c r="CM34" s="18">
        <v>312.02699999999999</v>
      </c>
      <c r="CN34" s="18">
        <v>342.69600000000003</v>
      </c>
      <c r="CO34" s="18">
        <v>346.73399999999998</v>
      </c>
      <c r="CP34" s="18">
        <v>321.19600000000003</v>
      </c>
      <c r="CQ34" s="18">
        <v>300.596</v>
      </c>
      <c r="CR34" s="18">
        <v>296.053</v>
      </c>
      <c r="CS34" s="18">
        <v>289.33600000000001</v>
      </c>
      <c r="CT34" s="18">
        <v>266.94600000000003</v>
      </c>
      <c r="CU34" s="18">
        <v>267.08</v>
      </c>
      <c r="CV34" s="18">
        <v>267.29700000000003</v>
      </c>
      <c r="CW34" s="18">
        <v>268.33300000000003</v>
      </c>
      <c r="CX34" s="18">
        <v>266.63299999999998</v>
      </c>
      <c r="CY34" s="18">
        <v>267.00400000000002</v>
      </c>
      <c r="CZ34" s="18">
        <v>266.84199999999998</v>
      </c>
      <c r="DA34" s="18">
        <v>265.24400000000003</v>
      </c>
      <c r="DB34" s="18">
        <v>270.959</v>
      </c>
      <c r="DC34" s="18">
        <v>272.47399999999999</v>
      </c>
      <c r="DD34" s="18">
        <v>267.95800000000003</v>
      </c>
      <c r="DE34" s="18">
        <v>262.86700000000002</v>
      </c>
      <c r="DF34" s="18">
        <v>266.42399999999998</v>
      </c>
      <c r="DG34" s="18">
        <v>275.19200000000001</v>
      </c>
      <c r="DH34" s="18">
        <v>282.85300000000001</v>
      </c>
      <c r="DI34" s="18">
        <v>282.57600000000002</v>
      </c>
      <c r="DJ34" s="18">
        <v>279.68599999999998</v>
      </c>
      <c r="DK34" s="18">
        <v>274.04899999999998</v>
      </c>
      <c r="DL34" s="18">
        <v>276.62299999999999</v>
      </c>
      <c r="DM34" s="18">
        <v>281.529</v>
      </c>
      <c r="DN34" s="18">
        <v>269.27999999999997</v>
      </c>
      <c r="DO34" s="18">
        <v>265.37099999999998</v>
      </c>
      <c r="DP34" s="18">
        <v>258.447</v>
      </c>
      <c r="DQ34" s="18">
        <v>258.58999999999997</v>
      </c>
      <c r="DR34" s="18">
        <v>255.667</v>
      </c>
      <c r="DS34" s="18">
        <v>258.68799999999999</v>
      </c>
      <c r="DT34" s="18">
        <v>264.81299999999999</v>
      </c>
      <c r="DU34" s="18">
        <v>268.63499999999999</v>
      </c>
      <c r="DV34" s="18">
        <v>266.01499999999999</v>
      </c>
      <c r="DW34" s="18">
        <v>264.84699999999998</v>
      </c>
      <c r="DX34" s="18">
        <v>268.42899999999997</v>
      </c>
      <c r="DY34" s="18">
        <v>269.58699999999999</v>
      </c>
      <c r="DZ34" s="18">
        <v>276.46600000000001</v>
      </c>
      <c r="EA34" s="18">
        <v>275.61799999999999</v>
      </c>
      <c r="EB34" s="18">
        <v>270.92599999999999</v>
      </c>
      <c r="EC34" s="18">
        <v>265.85500000000002</v>
      </c>
      <c r="ED34" s="18">
        <v>257.65199999999999</v>
      </c>
      <c r="EE34" s="18">
        <v>254.86199999999999</v>
      </c>
      <c r="EF34" s="18">
        <v>254.274</v>
      </c>
      <c r="EG34" s="18">
        <v>258.26400000000001</v>
      </c>
      <c r="EH34" s="18">
        <v>258.43299999999999</v>
      </c>
      <c r="EI34" s="18">
        <v>258.08499999999998</v>
      </c>
      <c r="EJ34" s="18">
        <v>258.79300000000001</v>
      </c>
      <c r="EK34" s="18">
        <v>258.15499999999997</v>
      </c>
      <c r="EL34" s="18">
        <v>259.58</v>
      </c>
      <c r="EM34" s="18">
        <v>262.625</v>
      </c>
      <c r="EN34" s="18">
        <v>261.80700000000002</v>
      </c>
      <c r="EO34" s="18">
        <v>262.58499999999998</v>
      </c>
      <c r="EP34" s="18">
        <v>263.40600000000001</v>
      </c>
      <c r="EQ34" s="18">
        <v>265.50400000000002</v>
      </c>
      <c r="ER34" s="18">
        <v>261.57299999999998</v>
      </c>
      <c r="ES34" s="18">
        <v>263.82400000000001</v>
      </c>
      <c r="ET34" s="18">
        <v>270.25099999999998</v>
      </c>
      <c r="EU34" s="18">
        <v>275.80500000000001</v>
      </c>
      <c r="EV34" s="18">
        <v>283.55200000000002</v>
      </c>
      <c r="EW34" s="18">
        <v>285.79000000000002</v>
      </c>
      <c r="EX34" s="18">
        <v>275.089</v>
      </c>
      <c r="EY34" s="18">
        <v>279.50599999999997</v>
      </c>
      <c r="EZ34" s="18">
        <v>279.05399999999997</v>
      </c>
      <c r="FA34" s="18">
        <v>276.89100000000002</v>
      </c>
      <c r="FB34" s="18">
        <v>277.04399999999998</v>
      </c>
      <c r="FC34" s="18">
        <v>280.40699999999998</v>
      </c>
      <c r="FD34" s="18">
        <v>293.11</v>
      </c>
      <c r="FE34" s="18">
        <v>297.04599999999999</v>
      </c>
      <c r="FF34" s="18">
        <v>297.65300000000002</v>
      </c>
      <c r="FG34" s="18">
        <v>292.66199999999998</v>
      </c>
      <c r="FH34" s="18">
        <v>292.27600000000001</v>
      </c>
      <c r="FI34" s="18">
        <v>292.08499999999998</v>
      </c>
      <c r="FJ34" s="18">
        <v>294.13900000000001</v>
      </c>
      <c r="FK34" s="18">
        <v>291.733</v>
      </c>
      <c r="FL34" s="18">
        <v>287.286</v>
      </c>
      <c r="FM34" s="18">
        <v>287.64999999999998</v>
      </c>
      <c r="FN34" s="18">
        <v>284.31599999999997</v>
      </c>
      <c r="FO34" s="18">
        <v>277.81099999999998</v>
      </c>
      <c r="FP34" s="18">
        <v>277.41000000000003</v>
      </c>
      <c r="FQ34" s="18">
        <v>271.81700000000001</v>
      </c>
      <c r="FR34" s="18">
        <v>286.77100000000002</v>
      </c>
      <c r="FS34" s="18">
        <v>300.39800000000002</v>
      </c>
      <c r="FT34" s="18">
        <v>301.74200000000002</v>
      </c>
      <c r="FU34" s="18">
        <v>298.11599999999999</v>
      </c>
      <c r="FV34" s="18">
        <v>293.51900000000001</v>
      </c>
      <c r="FW34" s="18">
        <v>288.97199999999998</v>
      </c>
      <c r="FX34" s="18">
        <v>293.58300000000003</v>
      </c>
      <c r="FY34" s="18">
        <v>299.28699999999998</v>
      </c>
      <c r="FZ34" s="18">
        <v>301.60599999999999</v>
      </c>
      <c r="GA34" s="18">
        <v>300.59500000000003</v>
      </c>
      <c r="GB34" s="18">
        <v>302.24299999999999</v>
      </c>
      <c r="GC34" s="18">
        <v>310.16899999999998</v>
      </c>
      <c r="GD34" s="18">
        <v>310.464</v>
      </c>
      <c r="GE34" s="18">
        <v>314.49900000000002</v>
      </c>
      <c r="GF34" s="18">
        <v>321.59100000000001</v>
      </c>
      <c r="GG34" s="18">
        <v>325.47000000000003</v>
      </c>
      <c r="GH34" s="18">
        <v>326.02</v>
      </c>
      <c r="GI34" s="18">
        <v>334.46199999999999</v>
      </c>
      <c r="GJ34" s="18">
        <v>338.59199999999998</v>
      </c>
      <c r="GK34" s="18">
        <v>339.93700000000001</v>
      </c>
      <c r="GL34" s="18">
        <v>331.27300000000002</v>
      </c>
      <c r="GM34" s="18">
        <v>330.351</v>
      </c>
      <c r="GN34" s="18">
        <v>332.39299999999997</v>
      </c>
      <c r="GO34" s="18">
        <v>324.89499999999998</v>
      </c>
      <c r="GP34" s="18">
        <v>318.14800000000002</v>
      </c>
      <c r="GQ34" s="18">
        <v>320.82600000000002</v>
      </c>
      <c r="GR34" s="18">
        <v>321.36799999999999</v>
      </c>
      <c r="GS34" s="18">
        <v>324.15100000000001</v>
      </c>
      <c r="GT34" s="18">
        <v>326.125</v>
      </c>
      <c r="GU34" s="18">
        <v>326.65100000000001</v>
      </c>
      <c r="GV34" s="18">
        <v>326.351</v>
      </c>
      <c r="GW34" s="18">
        <v>322.64699999999999</v>
      </c>
      <c r="GX34" s="18">
        <v>331.18599999999998</v>
      </c>
      <c r="GY34" s="18">
        <v>329.29700000000003</v>
      </c>
      <c r="GZ34" s="18">
        <v>321.46600000000001</v>
      </c>
      <c r="HA34" s="18">
        <v>316.90899999999999</v>
      </c>
      <c r="HB34" s="18">
        <v>310.94200000000001</v>
      </c>
      <c r="HC34" s="18">
        <v>317.04399999999998</v>
      </c>
      <c r="HD34" s="18">
        <v>345.78100000000001</v>
      </c>
      <c r="HE34" s="18">
        <v>343.084</v>
      </c>
      <c r="HF34" s="18">
        <v>339.64699999999999</v>
      </c>
      <c r="HG34" s="18">
        <v>337.80399999999997</v>
      </c>
      <c r="HH34" s="18">
        <v>332.02</v>
      </c>
      <c r="HI34" s="18">
        <v>343.54599999999999</v>
      </c>
      <c r="HJ34" s="18">
        <v>348.29300000000001</v>
      </c>
      <c r="HK34" s="18">
        <v>344.577</v>
      </c>
      <c r="HL34" s="18">
        <v>344.65199999999999</v>
      </c>
      <c r="HM34" s="18">
        <v>347.495</v>
      </c>
      <c r="HN34" s="18">
        <v>351.37099999999998</v>
      </c>
      <c r="HO34" s="18">
        <v>346.20600000000002</v>
      </c>
      <c r="HP34" s="18">
        <v>341.86900000000003</v>
      </c>
      <c r="HQ34" s="18">
        <v>341.55900000000003</v>
      </c>
      <c r="HR34" s="18">
        <v>337.28800000000001</v>
      </c>
      <c r="HS34" s="18">
        <v>344.81200000000001</v>
      </c>
      <c r="HT34" s="18">
        <v>357.108</v>
      </c>
      <c r="HU34" s="18">
        <v>360.84199999999998</v>
      </c>
      <c r="HV34" s="18">
        <v>375.11500000000001</v>
      </c>
      <c r="HW34" s="18">
        <v>376.06700000000001</v>
      </c>
      <c r="HX34" s="18">
        <v>358.23399999999998</v>
      </c>
      <c r="HY34" s="18">
        <v>346.82499999999999</v>
      </c>
      <c r="HZ34" s="18">
        <v>338.50599999999997</v>
      </c>
      <c r="IA34" s="18">
        <v>341.21499999999997</v>
      </c>
      <c r="IB34" s="18">
        <v>341.60599999999999</v>
      </c>
      <c r="IC34" s="18">
        <v>350.92700000000002</v>
      </c>
      <c r="ID34" s="18">
        <v>355.01299999999998</v>
      </c>
      <c r="IE34" s="18">
        <v>366.87599999999998</v>
      </c>
      <c r="IF34" s="18">
        <v>352.23200000000003</v>
      </c>
      <c r="IG34" s="18">
        <v>336.62400000000002</v>
      </c>
      <c r="IH34" s="18">
        <v>333.779</v>
      </c>
      <c r="II34" s="18">
        <v>331.68700000000001</v>
      </c>
      <c r="IJ34" s="18">
        <v>319.09399999999999</v>
      </c>
      <c r="IK34" s="18">
        <v>317.13</v>
      </c>
      <c r="IL34" s="18">
        <v>313.44</v>
      </c>
      <c r="IM34" s="18">
        <v>332.69200000000001</v>
      </c>
      <c r="IN34" s="18">
        <v>340.755</v>
      </c>
      <c r="IO34" s="18">
        <v>345.173</v>
      </c>
      <c r="IP34" s="18">
        <v>342.80599999999998</v>
      </c>
      <c r="IQ34" s="18">
        <v>344.75900000000001</v>
      </c>
      <c r="IR34" s="18">
        <v>334.214</v>
      </c>
      <c r="IS34" s="18">
        <v>324.63400000000001</v>
      </c>
      <c r="IT34" s="18">
        <v>325.685</v>
      </c>
      <c r="IU34" s="18">
        <v>325.63099999999997</v>
      </c>
      <c r="IV34" s="18">
        <v>328.995</v>
      </c>
      <c r="IW34" s="18">
        <v>340.904</v>
      </c>
      <c r="IX34" s="18">
        <v>346.49900000000002</v>
      </c>
      <c r="IY34" s="18">
        <v>341.10199999999998</v>
      </c>
      <c r="IZ34" s="18">
        <v>332.01600000000002</v>
      </c>
      <c r="JA34" s="18">
        <v>332.57100000000003</v>
      </c>
      <c r="JB34" s="18">
        <v>341.18200000000002</v>
      </c>
      <c r="JC34" s="18">
        <v>340.91399999999999</v>
      </c>
      <c r="JD34" s="18">
        <v>339.94799999999998</v>
      </c>
      <c r="JE34" s="18">
        <v>356.62599999999998</v>
      </c>
      <c r="JF34" s="18">
        <v>363.71899999999999</v>
      </c>
      <c r="JG34" s="18">
        <v>365.435</v>
      </c>
      <c r="JH34" s="18">
        <v>363.72500000000002</v>
      </c>
      <c r="JI34" s="18">
        <v>357.05099999999999</v>
      </c>
      <c r="JJ34" s="18">
        <v>348.34800000000001</v>
      </c>
      <c r="JK34" s="18">
        <v>338.721</v>
      </c>
      <c r="JL34" s="18">
        <v>339.42200000000003</v>
      </c>
      <c r="JM34" s="18">
        <v>357.86500000000001</v>
      </c>
      <c r="JN34" s="18">
        <v>382.47699999999998</v>
      </c>
      <c r="JO34" s="18">
        <v>385.10300000000001</v>
      </c>
      <c r="JP34" s="18">
        <v>386.27600000000001</v>
      </c>
      <c r="JQ34" s="18">
        <v>389.596</v>
      </c>
      <c r="JR34" s="18">
        <v>378.56</v>
      </c>
      <c r="JS34" s="18">
        <v>385.13499999999999</v>
      </c>
      <c r="JT34" s="18">
        <v>392.84699999999998</v>
      </c>
      <c r="JU34" s="18">
        <v>392.32600000000002</v>
      </c>
      <c r="JV34" s="18">
        <v>398.73</v>
      </c>
      <c r="JW34" s="18">
        <v>406.19099999999997</v>
      </c>
      <c r="JX34" s="18">
        <v>419.863</v>
      </c>
      <c r="JY34" s="18">
        <v>417.64</v>
      </c>
      <c r="JZ34" s="18">
        <v>412.43299999999999</v>
      </c>
      <c r="KA34" s="18">
        <v>414.589</v>
      </c>
      <c r="KB34" s="18">
        <v>411.87099999999998</v>
      </c>
      <c r="KC34" s="18">
        <v>413.988</v>
      </c>
      <c r="KD34" s="18">
        <v>412.95800000000003</v>
      </c>
      <c r="KE34" s="18">
        <v>413.83199999999999</v>
      </c>
      <c r="KF34" s="18">
        <v>400.11700000000002</v>
      </c>
      <c r="KG34" s="18">
        <v>389.95499999999998</v>
      </c>
      <c r="KH34" s="18">
        <v>382.34399999999999</v>
      </c>
      <c r="KI34" s="18">
        <v>382.02499999999998</v>
      </c>
      <c r="KJ34" s="18">
        <v>381.33600000000001</v>
      </c>
      <c r="KK34" s="18">
        <v>390.839</v>
      </c>
      <c r="KL34" s="18">
        <v>393.46199999999999</v>
      </c>
      <c r="KM34" s="18">
        <v>395.697</v>
      </c>
      <c r="KN34" s="18">
        <v>390.49599999999998</v>
      </c>
      <c r="KO34" s="18">
        <v>396.98</v>
      </c>
      <c r="KP34" s="18">
        <v>393.38799999999998</v>
      </c>
      <c r="KQ34" s="18">
        <v>381.68900000000002</v>
      </c>
      <c r="KR34" s="18">
        <v>367.43400000000003</v>
      </c>
      <c r="KS34" s="18">
        <v>366.78899999999999</v>
      </c>
      <c r="KT34" s="18">
        <v>369.00299999999999</v>
      </c>
      <c r="KU34" s="18">
        <v>381.78399999999999</v>
      </c>
      <c r="KV34" s="18">
        <v>383.74700000000001</v>
      </c>
      <c r="KW34" s="18">
        <v>385.55799999999999</v>
      </c>
      <c r="KX34" s="18">
        <v>381.70800000000003</v>
      </c>
      <c r="KY34" s="18">
        <v>378.09399999999999</v>
      </c>
      <c r="KZ34" s="18">
        <v>381.36399999999998</v>
      </c>
      <c r="LA34" s="18">
        <v>382.45100000000002</v>
      </c>
      <c r="LB34" s="18">
        <v>378.30500000000001</v>
      </c>
      <c r="LC34" s="18">
        <v>377.51400000000001</v>
      </c>
      <c r="LD34" s="18">
        <v>381.43299999999999</v>
      </c>
      <c r="LE34" s="18">
        <v>388.34399999999999</v>
      </c>
      <c r="LF34" s="18">
        <v>403.54399999999998</v>
      </c>
      <c r="LG34" s="18">
        <v>412.10500000000002</v>
      </c>
      <c r="LH34" s="18">
        <v>414.79700000000003</v>
      </c>
      <c r="LI34" s="18">
        <v>414.73899999999998</v>
      </c>
      <c r="LJ34" s="18">
        <v>404.98599999999999</v>
      </c>
      <c r="LK34" s="18">
        <v>403.05200000000002</v>
      </c>
      <c r="LL34" s="18">
        <v>399.17200000000003</v>
      </c>
      <c r="LM34" s="18">
        <v>402.97500000000002</v>
      </c>
      <c r="LN34" s="18">
        <v>401.87200000000001</v>
      </c>
      <c r="LO34" s="18">
        <v>417.34100000000001</v>
      </c>
      <c r="LP34" s="18">
        <v>422.99799999999999</v>
      </c>
      <c r="LQ34" s="18">
        <v>425.77499999999998</v>
      </c>
      <c r="LR34" s="18">
        <v>421.78699999999998</v>
      </c>
      <c r="LS34" s="18">
        <v>430.11900000000003</v>
      </c>
      <c r="LT34" s="18">
        <v>423.41699999999997</v>
      </c>
      <c r="LU34" s="18">
        <v>418.82900000000001</v>
      </c>
      <c r="LV34" s="18">
        <v>408.00900000000001</v>
      </c>
      <c r="LW34" s="18">
        <v>393.83300000000003</v>
      </c>
      <c r="LX34" s="18">
        <v>400.52300000000002</v>
      </c>
      <c r="LY34" s="18">
        <v>403.48700000000002</v>
      </c>
      <c r="LZ34" s="18">
        <v>395.83199999999999</v>
      </c>
      <c r="MA34" s="18">
        <v>409.49</v>
      </c>
      <c r="MB34" s="18">
        <v>419.52699999999999</v>
      </c>
      <c r="MC34" s="18">
        <v>433.93900000000002</v>
      </c>
      <c r="MD34" s="18">
        <v>438.27499999999998</v>
      </c>
      <c r="ME34" s="18">
        <v>431.57400000000001</v>
      </c>
      <c r="MF34" s="18">
        <v>419.35899999999998</v>
      </c>
      <c r="MG34" s="18">
        <v>411.66300000000001</v>
      </c>
      <c r="MH34" s="18">
        <v>413.733</v>
      </c>
      <c r="MI34" s="18">
        <v>413.16500000000002</v>
      </c>
      <c r="MJ34" s="18">
        <v>409.01900000000001</v>
      </c>
      <c r="MK34" s="18">
        <v>411.93700000000001</v>
      </c>
      <c r="ML34" s="18">
        <v>426.05799999999999</v>
      </c>
      <c r="MM34" s="18">
        <v>438.24900000000002</v>
      </c>
      <c r="MN34" s="18">
        <v>448.92599999999999</v>
      </c>
      <c r="MO34" s="18">
        <v>444.88400000000001</v>
      </c>
      <c r="MP34" s="18">
        <v>438.83300000000003</v>
      </c>
      <c r="MQ34" s="18">
        <v>433.36200000000002</v>
      </c>
      <c r="MR34" s="18">
        <v>437.39600000000002</v>
      </c>
      <c r="MS34" s="18">
        <v>440.82</v>
      </c>
      <c r="MT34" s="18">
        <v>432.74900000000002</v>
      </c>
      <c r="MU34" s="18">
        <v>429.17399999999998</v>
      </c>
      <c r="MV34" s="18">
        <v>438.39</v>
      </c>
      <c r="MW34" s="18">
        <v>461.57100000000003</v>
      </c>
      <c r="MX34" s="18">
        <v>467.67399999999998</v>
      </c>
      <c r="MY34" s="18">
        <v>449.94299999999998</v>
      </c>
      <c r="MZ34" s="18">
        <v>430.52499999999998</v>
      </c>
      <c r="NA34" s="18">
        <v>429.654</v>
      </c>
      <c r="NB34" s="18">
        <v>435.67099999999999</v>
      </c>
      <c r="NC34" s="18">
        <v>433.92</v>
      </c>
      <c r="ND34" s="18">
        <v>433.78</v>
      </c>
      <c r="NE34" s="18">
        <v>445.28699999999998</v>
      </c>
      <c r="NF34" s="18">
        <v>443.26</v>
      </c>
      <c r="NG34" s="18">
        <v>436.815</v>
      </c>
      <c r="NH34" s="18">
        <v>433.86900000000003</v>
      </c>
      <c r="NI34" s="18">
        <v>439.202</v>
      </c>
      <c r="NJ34" s="18">
        <v>435.45600000000002</v>
      </c>
      <c r="NK34" s="18">
        <v>430.738</v>
      </c>
      <c r="NL34" s="18">
        <v>422.26299999999998</v>
      </c>
      <c r="NM34" s="18">
        <v>428.82499999999999</v>
      </c>
      <c r="NN34" s="18">
        <v>448.77</v>
      </c>
      <c r="NO34" s="18">
        <v>443.24599999999998</v>
      </c>
      <c r="NP34" s="18">
        <v>461.04700000000003</v>
      </c>
      <c r="NQ34" s="18">
        <v>462.36</v>
      </c>
      <c r="NR34" s="18">
        <v>451.928</v>
      </c>
      <c r="NS34" s="18">
        <v>458.56400000000002</v>
      </c>
      <c r="NT34" s="18">
        <v>455.351</v>
      </c>
      <c r="NU34" s="18">
        <v>479.74599999999998</v>
      </c>
      <c r="NV34" s="18">
        <v>492.59699999999998</v>
      </c>
      <c r="NW34" s="18">
        <v>496.54700000000003</v>
      </c>
      <c r="NX34" s="18">
        <v>497.68200000000002</v>
      </c>
      <c r="NY34" s="18">
        <v>483.53100000000001</v>
      </c>
      <c r="NZ34" s="18">
        <v>469.65100000000001</v>
      </c>
      <c r="OA34" s="18">
        <v>469.31900000000002</v>
      </c>
      <c r="OB34" s="18">
        <v>467.88900000000001</v>
      </c>
      <c r="OC34" s="18">
        <v>465.10399999999998</v>
      </c>
      <c r="OD34" s="18">
        <v>464.30500000000001</v>
      </c>
      <c r="OE34" s="18">
        <v>459.596</v>
      </c>
      <c r="OF34" s="18">
        <v>454.03699999999998</v>
      </c>
      <c r="OG34" s="18">
        <v>452.05200000000002</v>
      </c>
      <c r="OH34" s="18">
        <v>446.06299999999999</v>
      </c>
      <c r="OI34" s="18">
        <v>444.74900000000002</v>
      </c>
      <c r="OJ34" s="18">
        <v>443.34899999999999</v>
      </c>
      <c r="OK34" s="18">
        <v>456.20699999999999</v>
      </c>
      <c r="OL34" s="18">
        <v>472.41500000000002</v>
      </c>
      <c r="OM34" s="18">
        <v>476.99700000000001</v>
      </c>
      <c r="ON34" s="18">
        <v>473.45100000000002</v>
      </c>
      <c r="OO34" s="18">
        <v>473.7</v>
      </c>
      <c r="OP34" s="18">
        <v>465.57600000000002</v>
      </c>
      <c r="OQ34" s="18">
        <v>457.97500000000002</v>
      </c>
      <c r="OR34" s="18">
        <v>444.39800000000002</v>
      </c>
      <c r="OS34" s="18">
        <v>455.07600000000002</v>
      </c>
      <c r="OT34" s="18">
        <v>447.41399999999999</v>
      </c>
      <c r="OU34" s="18">
        <v>440.54300000000001</v>
      </c>
      <c r="OV34" s="18">
        <v>432.62900000000002</v>
      </c>
      <c r="OW34" s="18">
        <v>427.74599999999998</v>
      </c>
      <c r="OX34" s="18">
        <v>432.23700000000002</v>
      </c>
      <c r="OY34" s="18">
        <v>430.70800000000003</v>
      </c>
      <c r="OZ34" s="18">
        <v>429.67899999999997</v>
      </c>
      <c r="PA34" s="18">
        <v>439.62400000000002</v>
      </c>
      <c r="PB34" s="18">
        <v>420.75400000000002</v>
      </c>
      <c r="PC34" s="18">
        <v>413.714</v>
      </c>
      <c r="PD34" s="18">
        <v>411.24200000000002</v>
      </c>
      <c r="PE34" s="18">
        <v>399.77800000000002</v>
      </c>
      <c r="PF34" s="18">
        <v>394.93900000000002</v>
      </c>
      <c r="PG34" s="18">
        <v>393.38</v>
      </c>
      <c r="PH34" s="18">
        <v>372.21</v>
      </c>
      <c r="PI34" s="18">
        <v>358.94499999999999</v>
      </c>
      <c r="PJ34" s="18">
        <v>362.40899999999999</v>
      </c>
      <c r="PK34" s="18">
        <v>368.99400000000003</v>
      </c>
      <c r="PL34" s="18">
        <v>369.42</v>
      </c>
      <c r="PM34" s="18">
        <v>368.41300000000001</v>
      </c>
      <c r="PN34" s="18">
        <v>372.30599999999998</v>
      </c>
      <c r="PO34" s="18">
        <v>383.42599999999999</v>
      </c>
      <c r="PP34" s="18">
        <v>383.80200000000002</v>
      </c>
      <c r="PQ34" s="18">
        <v>403.32900000000001</v>
      </c>
      <c r="PR34" s="18">
        <v>417.73599999999999</v>
      </c>
      <c r="PS34" s="18">
        <v>406.74</v>
      </c>
      <c r="PT34" s="18">
        <v>404.73899999999998</v>
      </c>
      <c r="PU34" s="18">
        <v>395.7</v>
      </c>
      <c r="PV34" s="18">
        <v>391.05799999999999</v>
      </c>
      <c r="PW34" s="18">
        <v>393.56900000000002</v>
      </c>
      <c r="PX34" s="18">
        <v>388.11900000000003</v>
      </c>
      <c r="PY34" s="18">
        <v>384.11099999999999</v>
      </c>
      <c r="PZ34" s="18">
        <v>385.31400000000002</v>
      </c>
      <c r="QA34" s="18">
        <v>378.37799999999999</v>
      </c>
      <c r="QB34" s="18">
        <v>376.666</v>
      </c>
      <c r="QC34" s="18">
        <v>375.24900000000002</v>
      </c>
      <c r="QD34" s="18">
        <v>363.97399999999999</v>
      </c>
      <c r="QE34" s="18">
        <v>364.58699999999999</v>
      </c>
      <c r="QF34" s="18">
        <v>360.73700000000002</v>
      </c>
      <c r="QG34" s="18">
        <v>353.34300000000002</v>
      </c>
      <c r="QH34" s="18">
        <v>350.90100000000001</v>
      </c>
      <c r="QI34" s="18">
        <v>350.48899999999998</v>
      </c>
      <c r="QJ34" s="18">
        <v>354.52800000000002</v>
      </c>
      <c r="QK34" s="18">
        <v>349.71899999999999</v>
      </c>
      <c r="QL34" s="18">
        <v>351.90300000000002</v>
      </c>
      <c r="QM34" s="18">
        <v>344.90300000000002</v>
      </c>
      <c r="QN34" s="18">
        <v>345.31200000000001</v>
      </c>
      <c r="QO34" s="18">
        <v>347.15499999999997</v>
      </c>
      <c r="QP34" s="18">
        <v>339.255</v>
      </c>
      <c r="QQ34" s="18">
        <v>333.86900000000003</v>
      </c>
      <c r="QR34" s="18">
        <v>332.35899999999998</v>
      </c>
      <c r="QS34" s="18">
        <v>330.74700000000001</v>
      </c>
      <c r="QT34" s="18">
        <v>330.58100000000002</v>
      </c>
      <c r="QU34" s="18">
        <v>329.68900000000002</v>
      </c>
      <c r="QV34" s="18">
        <v>326.83300000000003</v>
      </c>
      <c r="QW34" s="18">
        <v>332.20100000000002</v>
      </c>
      <c r="QX34" s="18">
        <v>336.75700000000001</v>
      </c>
      <c r="QY34" s="18">
        <v>333.98599999999999</v>
      </c>
      <c r="QZ34" s="18">
        <v>339.99400000000003</v>
      </c>
      <c r="RA34" s="18">
        <v>355.90899999999999</v>
      </c>
      <c r="RB34" s="18">
        <v>364.04500000000002</v>
      </c>
      <c r="RC34" s="18">
        <v>365.47300000000001</v>
      </c>
      <c r="RD34" s="18">
        <v>368.56599999999997</v>
      </c>
      <c r="RE34" s="18">
        <v>371.65600000000001</v>
      </c>
      <c r="RF34" s="18">
        <v>369.411</v>
      </c>
      <c r="RG34" s="18">
        <v>365.221</v>
      </c>
      <c r="RH34" s="18">
        <v>361.935</v>
      </c>
      <c r="RI34" s="18">
        <v>363.12200000000001</v>
      </c>
      <c r="RJ34" s="18">
        <v>365.62599999999998</v>
      </c>
      <c r="RK34" s="18">
        <v>366.57100000000003</v>
      </c>
      <c r="RL34" s="18">
        <v>364.42099999999999</v>
      </c>
      <c r="RM34" s="18">
        <v>360.86700000000002</v>
      </c>
      <c r="RN34" s="18">
        <v>362.11599999999999</v>
      </c>
      <c r="RO34" s="18">
        <v>369.27199999999999</v>
      </c>
      <c r="RP34" s="18">
        <v>369.73</v>
      </c>
      <c r="RQ34" s="18">
        <v>369.77</v>
      </c>
      <c r="RR34" s="18">
        <v>367.59500000000003</v>
      </c>
      <c r="RS34" s="18">
        <v>363.09300000000002</v>
      </c>
      <c r="RT34" s="18">
        <v>362.96499999999997</v>
      </c>
      <c r="RU34" s="18">
        <v>355.00200000000001</v>
      </c>
      <c r="RV34" s="18">
        <v>346.34100000000001</v>
      </c>
      <c r="RW34" s="18">
        <v>343.60300000000001</v>
      </c>
      <c r="RX34" s="18">
        <v>342.041</v>
      </c>
      <c r="RY34" s="18">
        <v>344.18299999999999</v>
      </c>
      <c r="RZ34" s="18">
        <v>342.548</v>
      </c>
      <c r="SA34" s="18">
        <v>336.09399999999999</v>
      </c>
      <c r="SB34" s="18">
        <v>330.50799999999998</v>
      </c>
      <c r="SC34" s="18">
        <v>332.74299999999999</v>
      </c>
      <c r="SD34" s="18">
        <v>334.45699999999999</v>
      </c>
      <c r="SE34" s="18">
        <v>333.31299999999999</v>
      </c>
      <c r="SF34" s="18">
        <v>333.38</v>
      </c>
      <c r="SG34" s="18">
        <v>353.47899999999998</v>
      </c>
      <c r="SH34" s="18">
        <v>353.87799999999999</v>
      </c>
      <c r="SI34" s="18">
        <v>354.56900000000002</v>
      </c>
      <c r="SJ34" s="18">
        <v>357.26799999999997</v>
      </c>
      <c r="SK34" s="18">
        <v>354.721</v>
      </c>
      <c r="SL34" s="18">
        <v>353.85899999999998</v>
      </c>
      <c r="SM34" s="18">
        <v>353.02499999999998</v>
      </c>
      <c r="SN34" s="18">
        <v>349.911</v>
      </c>
      <c r="SO34" s="18">
        <v>350.72500000000002</v>
      </c>
      <c r="SP34" s="18">
        <v>351.71899999999999</v>
      </c>
      <c r="SQ34" s="18">
        <v>352.19499999999999</v>
      </c>
      <c r="SR34" s="18">
        <v>340.07100000000003</v>
      </c>
      <c r="SS34" s="18">
        <v>341.072</v>
      </c>
      <c r="ST34" s="18">
        <v>346.56599999999997</v>
      </c>
      <c r="SU34" s="18"/>
    </row>
    <row r="35" spans="1:516" s="5" customFormat="1" x14ac:dyDescent="0.25">
      <c r="A35" s="5">
        <f t="shared" si="8"/>
        <v>4</v>
      </c>
      <c r="B35" s="11" t="s">
        <v>472</v>
      </c>
      <c r="C35" s="5">
        <f ca="1">_xlfn.XMATCH(B35,bonds[unique lookup])</f>
        <v>156</v>
      </c>
      <c r="D35" s="5" t="str" cm="1">
        <f t="array" aca="1" ref="D35" ca="1">INDEX(bonds[ID_ISIN],C35)&amp;" Corp"</f>
        <v>XS1048428442 Corp</v>
      </c>
      <c r="E35" s="32" cm="1">
        <f t="array" aca="1" ref="E35" ca="1">_xll.BDP(D35,E$31)*1</f>
        <v>46105</v>
      </c>
      <c r="F35" s="18">
        <f ca="1">_xll.BDH(D35,$B$29,"-2AY",,"Dates=H","Fill=C","Sort=R","Dir=H","cols=511;rows=1")</f>
        <v>394.00900000000001</v>
      </c>
      <c r="G35" s="18">
        <v>399.31099999999998</v>
      </c>
      <c r="H35" s="18">
        <v>405.49799999999999</v>
      </c>
      <c r="I35" s="18">
        <v>410.18299999999999</v>
      </c>
      <c r="J35" s="18">
        <v>410.97</v>
      </c>
      <c r="K35" s="18">
        <v>409.6</v>
      </c>
      <c r="L35" s="18">
        <v>405.14100000000002</v>
      </c>
      <c r="M35" s="18">
        <v>399.54899999999998</v>
      </c>
      <c r="N35" s="18">
        <v>408.15899999999999</v>
      </c>
      <c r="O35" s="18">
        <v>396.26900000000001</v>
      </c>
      <c r="P35" s="18">
        <v>394.86500000000001</v>
      </c>
      <c r="Q35" s="18">
        <v>379.37799999999999</v>
      </c>
      <c r="R35" s="18">
        <v>366.19400000000002</v>
      </c>
      <c r="S35" s="18">
        <v>383.5</v>
      </c>
      <c r="T35" s="18">
        <v>376.154</v>
      </c>
      <c r="U35" s="18">
        <v>386.49900000000002</v>
      </c>
      <c r="V35" s="18">
        <v>353.07900000000001</v>
      </c>
      <c r="W35" s="18">
        <v>332.05200000000002</v>
      </c>
      <c r="X35" s="18">
        <v>306.81900000000002</v>
      </c>
      <c r="Y35" s="18">
        <v>321.88499999999999</v>
      </c>
      <c r="Z35" s="18">
        <v>361.7</v>
      </c>
      <c r="AA35" s="18">
        <v>375.274</v>
      </c>
      <c r="AB35" s="18">
        <v>400.57299999999998</v>
      </c>
      <c r="AC35" s="18">
        <v>406.29899999999998</v>
      </c>
      <c r="AD35" s="18">
        <v>404.68099999999998</v>
      </c>
      <c r="AE35" s="18">
        <v>396.82900000000001</v>
      </c>
      <c r="AF35" s="18">
        <v>395.87799999999999</v>
      </c>
      <c r="AG35" s="18">
        <v>408.774</v>
      </c>
      <c r="AH35" s="18">
        <v>427.00599999999997</v>
      </c>
      <c r="AI35" s="18">
        <v>426.57299999999998</v>
      </c>
      <c r="AJ35" s="18">
        <v>425.56599999999997</v>
      </c>
      <c r="AK35" s="18">
        <v>429.488</v>
      </c>
      <c r="AL35" s="18">
        <v>439.93900000000002</v>
      </c>
      <c r="AM35" s="18">
        <v>460.59300000000002</v>
      </c>
      <c r="AN35" s="18">
        <v>473.07100000000003</v>
      </c>
      <c r="AO35" s="18">
        <v>475.01</v>
      </c>
      <c r="AP35" s="18">
        <v>467.82499999999999</v>
      </c>
      <c r="AQ35" s="18">
        <v>465.245</v>
      </c>
      <c r="AR35" s="18">
        <v>467.89</v>
      </c>
      <c r="AS35" s="18">
        <v>475.10700000000003</v>
      </c>
      <c r="AT35" s="18">
        <v>479.15699999999998</v>
      </c>
      <c r="AU35" s="18">
        <v>479.96800000000002</v>
      </c>
      <c r="AV35" s="18">
        <v>485.92</v>
      </c>
      <c r="AW35" s="18">
        <v>490.471</v>
      </c>
      <c r="AX35" s="18">
        <v>459.56900000000002</v>
      </c>
      <c r="AY35" s="18">
        <v>445.67599999999999</v>
      </c>
      <c r="AZ35" s="18">
        <v>432.40899999999999</v>
      </c>
      <c r="BA35" s="18">
        <v>421.57100000000003</v>
      </c>
      <c r="BB35" s="18">
        <v>444.84800000000001</v>
      </c>
      <c r="BC35" s="18">
        <v>455.6</v>
      </c>
      <c r="BD35" s="18">
        <v>499.10399999999998</v>
      </c>
      <c r="BE35" s="18">
        <v>508.315</v>
      </c>
      <c r="BF35" s="18">
        <v>490.39</v>
      </c>
      <c r="BG35" s="18">
        <v>480.71699999999998</v>
      </c>
      <c r="BH35" s="18">
        <v>473.01799999999997</v>
      </c>
      <c r="BI35" s="18">
        <v>440.50400000000002</v>
      </c>
      <c r="BJ35" s="18">
        <v>419.9</v>
      </c>
      <c r="BK35" s="18">
        <v>473.81299999999999</v>
      </c>
      <c r="BL35" s="18">
        <v>528.87900000000002</v>
      </c>
      <c r="BM35" s="18">
        <v>554.18299999999999</v>
      </c>
      <c r="BN35" s="18">
        <v>616.01700000000005</v>
      </c>
      <c r="BO35" s="18">
        <v>621.42100000000005</v>
      </c>
      <c r="BP35" s="18">
        <v>613.98599999999999</v>
      </c>
      <c r="BQ35" s="18">
        <v>594.83000000000004</v>
      </c>
      <c r="BR35" s="18">
        <v>586.673</v>
      </c>
      <c r="BS35" s="18">
        <v>582.84900000000005</v>
      </c>
      <c r="BT35" s="18">
        <v>537.12099999999998</v>
      </c>
      <c r="BU35" s="18">
        <v>493.00400000000002</v>
      </c>
      <c r="BV35" s="18">
        <v>487.56700000000001</v>
      </c>
      <c r="BW35" s="18">
        <v>615.75300000000004</v>
      </c>
      <c r="BX35" s="18">
        <v>661.47799999999995</v>
      </c>
      <c r="BY35" s="18">
        <v>644.16300000000001</v>
      </c>
      <c r="BZ35" s="18">
        <v>736.48</v>
      </c>
      <c r="CA35" s="18">
        <v>740.32</v>
      </c>
      <c r="CB35" s="18">
        <v>663.37</v>
      </c>
      <c r="CC35" s="18">
        <v>563.53899999999999</v>
      </c>
      <c r="CD35" s="18">
        <v>474.57100000000003</v>
      </c>
      <c r="CE35" s="18">
        <v>463.416</v>
      </c>
      <c r="CF35" s="18">
        <v>378.38499999999999</v>
      </c>
      <c r="CG35" s="18">
        <v>369.33100000000002</v>
      </c>
      <c r="CH35" s="18">
        <v>385.8</v>
      </c>
      <c r="CI35" s="18">
        <v>330.85199999999998</v>
      </c>
      <c r="CJ35" s="18">
        <v>296.83699999999999</v>
      </c>
      <c r="CK35" s="18">
        <v>282.923</v>
      </c>
      <c r="CL35" s="18">
        <v>289.89499999999998</v>
      </c>
      <c r="CM35" s="18">
        <v>317.565</v>
      </c>
      <c r="CN35" s="18">
        <v>320.30700000000002</v>
      </c>
      <c r="CO35" s="18">
        <v>290.17099999999999</v>
      </c>
      <c r="CP35" s="18">
        <v>271.44499999999999</v>
      </c>
      <c r="CQ35" s="18">
        <v>266.154</v>
      </c>
      <c r="CR35" s="18">
        <v>261.79599999999999</v>
      </c>
      <c r="CS35" s="18">
        <v>240.77699999999999</v>
      </c>
      <c r="CT35" s="18">
        <v>242.24799999999999</v>
      </c>
      <c r="CU35" s="18">
        <v>243.08099999999999</v>
      </c>
      <c r="CV35" s="18">
        <v>245.11099999999999</v>
      </c>
      <c r="CW35" s="18">
        <v>243.54499999999999</v>
      </c>
      <c r="CX35" s="18">
        <v>244.47399999999999</v>
      </c>
      <c r="CY35" s="18">
        <v>244.5</v>
      </c>
      <c r="CZ35" s="18">
        <v>244.25299999999999</v>
      </c>
      <c r="DA35" s="18">
        <v>247.077</v>
      </c>
      <c r="DB35" s="18">
        <v>248.03299999999999</v>
      </c>
      <c r="DC35" s="18">
        <v>243.58</v>
      </c>
      <c r="DD35" s="18">
        <v>240.05</v>
      </c>
      <c r="DE35" s="18">
        <v>242.476</v>
      </c>
      <c r="DF35" s="18">
        <v>252.31200000000001</v>
      </c>
      <c r="DG35" s="18">
        <v>260.029</v>
      </c>
      <c r="DH35" s="18">
        <v>257.827</v>
      </c>
      <c r="DI35" s="18">
        <v>254.50200000000001</v>
      </c>
      <c r="DJ35" s="18">
        <v>248.48500000000001</v>
      </c>
      <c r="DK35" s="18">
        <v>250.56399999999999</v>
      </c>
      <c r="DL35" s="18">
        <v>253.12299999999999</v>
      </c>
      <c r="DM35" s="18">
        <v>241.482</v>
      </c>
      <c r="DN35" s="18">
        <v>237.45599999999999</v>
      </c>
      <c r="DO35" s="18">
        <v>230.363</v>
      </c>
      <c r="DP35" s="18">
        <v>229.953</v>
      </c>
      <c r="DQ35" s="18">
        <v>226.89500000000001</v>
      </c>
      <c r="DR35" s="18">
        <v>228.75299999999999</v>
      </c>
      <c r="DS35" s="18">
        <v>234.22300000000001</v>
      </c>
      <c r="DT35" s="18">
        <v>236.97800000000001</v>
      </c>
      <c r="DU35" s="18">
        <v>234.833</v>
      </c>
      <c r="DV35" s="18">
        <v>232.809</v>
      </c>
      <c r="DW35" s="18">
        <v>234.84100000000001</v>
      </c>
      <c r="DX35" s="18">
        <v>234.4</v>
      </c>
      <c r="DY35" s="18">
        <v>241.583</v>
      </c>
      <c r="DZ35" s="18">
        <v>237.881</v>
      </c>
      <c r="EA35" s="18">
        <v>232.59399999999999</v>
      </c>
      <c r="EB35" s="18">
        <v>228.714</v>
      </c>
      <c r="EC35" s="18">
        <v>221.82599999999999</v>
      </c>
      <c r="ED35" s="18">
        <v>220.102</v>
      </c>
      <c r="EE35" s="18">
        <v>218.12899999999999</v>
      </c>
      <c r="EF35" s="18">
        <v>222.54</v>
      </c>
      <c r="EG35" s="18">
        <v>222.339</v>
      </c>
      <c r="EH35" s="18">
        <v>222.92</v>
      </c>
      <c r="EI35" s="18">
        <v>224.03700000000001</v>
      </c>
      <c r="EJ35" s="18">
        <v>223.96899999999999</v>
      </c>
      <c r="EK35" s="18">
        <v>225.90600000000001</v>
      </c>
      <c r="EL35" s="18">
        <v>228.77199999999999</v>
      </c>
      <c r="EM35" s="18">
        <v>229.648</v>
      </c>
      <c r="EN35" s="18">
        <v>231.02199999999999</v>
      </c>
      <c r="EO35" s="18">
        <v>232.87899999999999</v>
      </c>
      <c r="EP35" s="18">
        <v>235.19499999999999</v>
      </c>
      <c r="EQ35" s="18">
        <v>232.32499999999999</v>
      </c>
      <c r="ER35" s="18">
        <v>234.98</v>
      </c>
      <c r="ES35" s="18">
        <v>241.46899999999999</v>
      </c>
      <c r="ET35" s="18">
        <v>247.11600000000001</v>
      </c>
      <c r="EU35" s="18">
        <v>255.68700000000001</v>
      </c>
      <c r="EV35" s="18">
        <v>257.75799999999998</v>
      </c>
      <c r="EW35" s="18">
        <v>250.16200000000001</v>
      </c>
      <c r="EX35" s="18">
        <v>255.34899999999999</v>
      </c>
      <c r="EY35" s="18">
        <v>255.73</v>
      </c>
      <c r="EZ35" s="18">
        <v>254.37899999999999</v>
      </c>
      <c r="FA35" s="18">
        <v>254.619</v>
      </c>
      <c r="FB35" s="18">
        <v>259.036</v>
      </c>
      <c r="FC35" s="18">
        <v>271.36099999999999</v>
      </c>
      <c r="FD35" s="18">
        <v>274.02800000000002</v>
      </c>
      <c r="FE35" s="18">
        <v>275.07400000000001</v>
      </c>
      <c r="FF35" s="18">
        <v>270.44299999999998</v>
      </c>
      <c r="FG35" s="18">
        <v>269.81700000000001</v>
      </c>
      <c r="FH35" s="18">
        <v>269.964</v>
      </c>
      <c r="FI35" s="18">
        <v>271.70999999999998</v>
      </c>
      <c r="FJ35" s="18">
        <v>269.98599999999999</v>
      </c>
      <c r="FK35" s="18">
        <v>266.42500000000001</v>
      </c>
      <c r="FL35" s="18">
        <v>266.50900000000001</v>
      </c>
      <c r="FM35" s="18">
        <v>262.31599999999997</v>
      </c>
      <c r="FN35" s="18">
        <v>257.55099999999999</v>
      </c>
      <c r="FO35" s="18">
        <v>257.26900000000001</v>
      </c>
      <c r="FP35" s="18">
        <v>253.75</v>
      </c>
      <c r="FQ35" s="18">
        <v>263.06299999999999</v>
      </c>
      <c r="FR35" s="18">
        <v>275.971</v>
      </c>
      <c r="FS35" s="18">
        <v>277.31200000000001</v>
      </c>
      <c r="FT35" s="18">
        <v>273.798</v>
      </c>
      <c r="FU35" s="18">
        <v>269.19</v>
      </c>
      <c r="FV35" s="18">
        <v>264.43900000000002</v>
      </c>
      <c r="FW35" s="18">
        <v>267.92</v>
      </c>
      <c r="FX35" s="18">
        <v>272.43700000000001</v>
      </c>
      <c r="FY35" s="18">
        <v>275.66199999999998</v>
      </c>
      <c r="FZ35" s="18">
        <v>276.13400000000001</v>
      </c>
      <c r="GA35" s="18">
        <v>276.887</v>
      </c>
      <c r="GB35" s="18">
        <v>286.05</v>
      </c>
      <c r="GC35" s="18">
        <v>287.05099999999999</v>
      </c>
      <c r="GD35" s="18">
        <v>289.80099999999999</v>
      </c>
      <c r="GE35" s="18">
        <v>294.68</v>
      </c>
      <c r="GF35" s="18">
        <v>299.72800000000001</v>
      </c>
      <c r="GG35" s="18">
        <v>300.84500000000003</v>
      </c>
      <c r="GH35" s="18">
        <v>309.43900000000002</v>
      </c>
      <c r="GI35" s="18">
        <v>313.709</v>
      </c>
      <c r="GJ35" s="18">
        <v>315.36200000000002</v>
      </c>
      <c r="GK35" s="18">
        <v>306.23599999999999</v>
      </c>
      <c r="GL35" s="18">
        <v>306.14100000000002</v>
      </c>
      <c r="GM35" s="18">
        <v>311.88099999999997</v>
      </c>
      <c r="GN35" s="18">
        <v>308.26400000000001</v>
      </c>
      <c r="GO35" s="18">
        <v>302.32100000000003</v>
      </c>
      <c r="GP35" s="18">
        <v>306.37</v>
      </c>
      <c r="GQ35" s="18">
        <v>307.8</v>
      </c>
      <c r="GR35" s="18">
        <v>310.89400000000001</v>
      </c>
      <c r="GS35" s="18">
        <v>312.89600000000002</v>
      </c>
      <c r="GT35" s="18">
        <v>313.16199999999998</v>
      </c>
      <c r="GU35" s="18">
        <v>312.63900000000001</v>
      </c>
      <c r="GV35" s="18">
        <v>309.553</v>
      </c>
      <c r="GW35" s="18">
        <v>316.452</v>
      </c>
      <c r="GX35" s="18">
        <v>313.73899999999998</v>
      </c>
      <c r="GY35" s="18">
        <v>306.41199999999998</v>
      </c>
      <c r="GZ35" s="18">
        <v>299.95400000000001</v>
      </c>
      <c r="HA35" s="18">
        <v>295.07600000000002</v>
      </c>
      <c r="HB35" s="18">
        <v>300.52</v>
      </c>
      <c r="HC35" s="18">
        <v>332.08199999999999</v>
      </c>
      <c r="HD35" s="18">
        <v>329.81599999999997</v>
      </c>
      <c r="HE35" s="18">
        <v>324.596</v>
      </c>
      <c r="HF35" s="18">
        <v>323.29599999999999</v>
      </c>
      <c r="HG35" s="18">
        <v>316.59399999999999</v>
      </c>
      <c r="HH35" s="18">
        <v>327.9</v>
      </c>
      <c r="HI35" s="18">
        <v>331.25799999999998</v>
      </c>
      <c r="HJ35" s="18">
        <v>328.38900000000001</v>
      </c>
      <c r="HK35" s="18">
        <v>328.476</v>
      </c>
      <c r="HL35" s="18">
        <v>331.83199999999999</v>
      </c>
      <c r="HM35" s="18">
        <v>335.81599999999997</v>
      </c>
      <c r="HN35" s="18">
        <v>331.32400000000001</v>
      </c>
      <c r="HO35" s="18">
        <v>327.36599999999999</v>
      </c>
      <c r="HP35" s="18">
        <v>327.79700000000003</v>
      </c>
      <c r="HQ35" s="18">
        <v>324.14400000000001</v>
      </c>
      <c r="HR35" s="18">
        <v>332.745</v>
      </c>
      <c r="HS35" s="18">
        <v>343.91500000000002</v>
      </c>
      <c r="HT35" s="18">
        <v>348.18</v>
      </c>
      <c r="HU35" s="18">
        <v>361.31700000000001</v>
      </c>
      <c r="HV35" s="18">
        <v>364.613</v>
      </c>
      <c r="HW35" s="18">
        <v>346.17399999999998</v>
      </c>
      <c r="HX35" s="18">
        <v>333.28800000000001</v>
      </c>
      <c r="HY35" s="18">
        <v>325.20800000000003</v>
      </c>
      <c r="HZ35" s="18">
        <v>327.79399999999998</v>
      </c>
      <c r="IA35" s="18">
        <v>328.42899999999997</v>
      </c>
      <c r="IB35" s="18">
        <v>338.30900000000003</v>
      </c>
      <c r="IC35" s="18">
        <v>341.327</v>
      </c>
      <c r="ID35" s="18">
        <v>353.541</v>
      </c>
      <c r="IE35" s="18">
        <v>338.26400000000001</v>
      </c>
      <c r="IF35" s="18">
        <v>321.87099999999998</v>
      </c>
      <c r="IG35" s="18">
        <v>317.10399999999998</v>
      </c>
      <c r="IH35" s="18">
        <v>315.077</v>
      </c>
      <c r="II35" s="18">
        <v>298.90199999999999</v>
      </c>
      <c r="IJ35" s="18">
        <v>294.238</v>
      </c>
      <c r="IK35" s="18">
        <v>289.22300000000001</v>
      </c>
      <c r="IL35" s="18">
        <v>308.05</v>
      </c>
      <c r="IM35" s="18">
        <v>317.92700000000002</v>
      </c>
      <c r="IN35" s="18">
        <v>322.25799999999998</v>
      </c>
      <c r="IO35" s="18">
        <v>320.36799999999999</v>
      </c>
      <c r="IP35" s="18">
        <v>320.80399999999997</v>
      </c>
      <c r="IQ35" s="18">
        <v>309.64800000000002</v>
      </c>
      <c r="IR35" s="18">
        <v>299.22399999999999</v>
      </c>
      <c r="IS35" s="18">
        <v>299.38200000000001</v>
      </c>
      <c r="IT35" s="18">
        <v>298.62900000000002</v>
      </c>
      <c r="IU35" s="18">
        <v>298.70499999999998</v>
      </c>
      <c r="IV35" s="18">
        <v>310.94799999999998</v>
      </c>
      <c r="IW35" s="18">
        <v>315.88</v>
      </c>
      <c r="IX35" s="18">
        <v>306.988</v>
      </c>
      <c r="IY35" s="18">
        <v>288.28899999999999</v>
      </c>
      <c r="IZ35" s="18">
        <v>284.72300000000001</v>
      </c>
      <c r="JA35" s="18">
        <v>290.76799999999997</v>
      </c>
      <c r="JB35" s="18">
        <v>294.02100000000002</v>
      </c>
      <c r="JC35" s="18">
        <v>295.19099999999997</v>
      </c>
      <c r="JD35" s="18">
        <v>307.59800000000001</v>
      </c>
      <c r="JE35" s="18">
        <v>313.75700000000001</v>
      </c>
      <c r="JF35" s="18">
        <v>313.83699999999999</v>
      </c>
      <c r="JG35" s="18">
        <v>313.75200000000001</v>
      </c>
      <c r="JH35" s="18">
        <v>307.67</v>
      </c>
      <c r="JI35" s="18">
        <v>300.44</v>
      </c>
      <c r="JJ35" s="18">
        <v>293.15300000000002</v>
      </c>
      <c r="JK35" s="18">
        <v>295.98399999999998</v>
      </c>
      <c r="JL35" s="18">
        <v>312.36500000000001</v>
      </c>
      <c r="JM35" s="18">
        <v>331.48</v>
      </c>
      <c r="JN35" s="18">
        <v>334.291</v>
      </c>
      <c r="JO35" s="18">
        <v>333.81400000000002</v>
      </c>
      <c r="JP35" s="18">
        <v>335.036</v>
      </c>
      <c r="JQ35" s="18">
        <v>324.90300000000002</v>
      </c>
      <c r="JR35" s="18">
        <v>333.65499999999997</v>
      </c>
      <c r="JS35" s="18">
        <v>341.87700000000001</v>
      </c>
      <c r="JT35" s="18">
        <v>340.43099999999998</v>
      </c>
      <c r="JU35" s="18">
        <v>345.78699999999998</v>
      </c>
      <c r="JV35" s="18">
        <v>352.63</v>
      </c>
      <c r="JW35" s="18">
        <v>364.43099999999998</v>
      </c>
      <c r="JX35" s="18">
        <v>362.339</v>
      </c>
      <c r="JY35" s="18">
        <v>356.81</v>
      </c>
      <c r="JZ35" s="18">
        <v>359.47500000000002</v>
      </c>
      <c r="KA35" s="18">
        <v>356.113</v>
      </c>
      <c r="KB35" s="18">
        <v>357.05200000000002</v>
      </c>
      <c r="KC35" s="18">
        <v>356.45100000000002</v>
      </c>
      <c r="KD35" s="18">
        <v>357.18799999999999</v>
      </c>
      <c r="KE35" s="18">
        <v>344.43</v>
      </c>
      <c r="KF35" s="18">
        <v>333.35899999999998</v>
      </c>
      <c r="KG35" s="18">
        <v>328.61799999999999</v>
      </c>
      <c r="KH35" s="18">
        <v>328.35899999999998</v>
      </c>
      <c r="KI35" s="18">
        <v>326.13099999999997</v>
      </c>
      <c r="KJ35" s="18">
        <v>336.01499999999999</v>
      </c>
      <c r="KK35" s="18">
        <v>339.49299999999999</v>
      </c>
      <c r="KL35" s="18">
        <v>340.48500000000001</v>
      </c>
      <c r="KM35" s="18">
        <v>333.54500000000002</v>
      </c>
      <c r="KN35" s="18">
        <v>340.01600000000002</v>
      </c>
      <c r="KO35" s="18">
        <v>333.67500000000001</v>
      </c>
      <c r="KP35" s="18">
        <v>321.11799999999999</v>
      </c>
      <c r="KQ35" s="18">
        <v>305.54500000000002</v>
      </c>
      <c r="KR35" s="18">
        <v>304.70499999999998</v>
      </c>
      <c r="KS35" s="18">
        <v>305.274</v>
      </c>
      <c r="KT35" s="18">
        <v>316.47500000000002</v>
      </c>
      <c r="KU35" s="18">
        <v>318.77199999999999</v>
      </c>
      <c r="KV35" s="18">
        <v>319.11399999999998</v>
      </c>
      <c r="KW35" s="18">
        <v>315.41000000000003</v>
      </c>
      <c r="KX35" s="18">
        <v>312.51900000000001</v>
      </c>
      <c r="KY35" s="18">
        <v>311.572</v>
      </c>
      <c r="KZ35" s="18">
        <v>313.13600000000002</v>
      </c>
      <c r="LA35" s="18">
        <v>308.50299999999999</v>
      </c>
      <c r="LB35" s="18">
        <v>309.21199999999999</v>
      </c>
      <c r="LC35" s="18">
        <v>313.24700000000001</v>
      </c>
      <c r="LD35" s="18">
        <v>319.58600000000001</v>
      </c>
      <c r="LE35" s="18">
        <v>335.39600000000002</v>
      </c>
      <c r="LF35" s="18">
        <v>347.452</v>
      </c>
      <c r="LG35" s="18">
        <v>348.988</v>
      </c>
      <c r="LH35" s="18">
        <v>348.46800000000002</v>
      </c>
      <c r="LI35" s="18">
        <v>341.03100000000001</v>
      </c>
      <c r="LJ35" s="18">
        <v>340.41</v>
      </c>
      <c r="LK35" s="18">
        <v>339.185</v>
      </c>
      <c r="LL35" s="18">
        <v>345.13299999999998</v>
      </c>
      <c r="LM35" s="18">
        <v>345.483</v>
      </c>
      <c r="LN35" s="18">
        <v>362.49799999999999</v>
      </c>
      <c r="LO35" s="18">
        <v>370.041</v>
      </c>
      <c r="LP35" s="18">
        <v>375.21600000000001</v>
      </c>
      <c r="LQ35" s="18">
        <v>375.274</v>
      </c>
      <c r="LR35" s="18">
        <v>386.57100000000003</v>
      </c>
      <c r="LS35" s="18">
        <v>379.83800000000002</v>
      </c>
      <c r="LT35" s="18">
        <v>377.59899999999999</v>
      </c>
      <c r="LU35" s="18">
        <v>366.96300000000002</v>
      </c>
      <c r="LV35" s="18">
        <v>355.13900000000001</v>
      </c>
      <c r="LW35" s="18">
        <v>361.09899999999999</v>
      </c>
      <c r="LX35" s="18">
        <v>362.76299999999998</v>
      </c>
      <c r="LY35" s="18">
        <v>356.10899999999998</v>
      </c>
      <c r="LZ35" s="18">
        <v>367.06700000000001</v>
      </c>
      <c r="MA35" s="18">
        <v>377.54500000000002</v>
      </c>
      <c r="MB35" s="18">
        <v>393.43599999999998</v>
      </c>
      <c r="MC35" s="18">
        <v>399.18299999999999</v>
      </c>
      <c r="MD35" s="18">
        <v>393.16399999999999</v>
      </c>
      <c r="ME35" s="18">
        <v>381.20499999999998</v>
      </c>
      <c r="MF35" s="18">
        <v>374.14</v>
      </c>
      <c r="MG35" s="18">
        <v>374.71800000000002</v>
      </c>
      <c r="MH35" s="18">
        <v>373.625</v>
      </c>
      <c r="MI35" s="18">
        <v>368.51</v>
      </c>
      <c r="MJ35" s="18">
        <v>371.78</v>
      </c>
      <c r="MK35" s="18">
        <v>380.89100000000002</v>
      </c>
      <c r="ML35" s="18">
        <v>391.23500000000001</v>
      </c>
      <c r="MM35" s="18">
        <v>403.76400000000001</v>
      </c>
      <c r="MN35" s="18">
        <v>400.28699999999998</v>
      </c>
      <c r="MO35" s="18">
        <v>393.733</v>
      </c>
      <c r="MP35" s="18">
        <v>390.30399999999997</v>
      </c>
      <c r="MQ35" s="18">
        <v>391.721</v>
      </c>
      <c r="MR35" s="18">
        <v>393.577</v>
      </c>
      <c r="MS35" s="18">
        <v>387.42599999999999</v>
      </c>
      <c r="MT35" s="18">
        <v>385.37299999999999</v>
      </c>
      <c r="MU35" s="18">
        <v>393.47</v>
      </c>
      <c r="MV35" s="18">
        <v>409.57</v>
      </c>
      <c r="MW35" s="18">
        <v>412.85599999999999</v>
      </c>
      <c r="MX35" s="18">
        <v>396.98500000000001</v>
      </c>
      <c r="MY35" s="18">
        <v>379.40499999999997</v>
      </c>
      <c r="MZ35" s="18">
        <v>379.678</v>
      </c>
      <c r="NA35" s="18">
        <v>388.63600000000002</v>
      </c>
      <c r="NB35" s="18">
        <v>386.863</v>
      </c>
      <c r="NC35" s="18">
        <v>388.21300000000002</v>
      </c>
      <c r="ND35" s="18">
        <v>400.99900000000002</v>
      </c>
      <c r="NE35" s="18">
        <v>401.19299999999998</v>
      </c>
      <c r="NF35" s="18">
        <v>391.11900000000003</v>
      </c>
      <c r="NG35" s="18">
        <v>388.346</v>
      </c>
      <c r="NH35" s="18">
        <v>395.697</v>
      </c>
      <c r="NI35" s="18">
        <v>391.64</v>
      </c>
      <c r="NJ35" s="18">
        <v>387.22899999999998</v>
      </c>
      <c r="NK35" s="18">
        <v>380.50400000000002</v>
      </c>
      <c r="NL35" s="18">
        <v>387.04199999999997</v>
      </c>
      <c r="NM35" s="18">
        <v>404.77100000000002</v>
      </c>
      <c r="NN35" s="18">
        <v>400.14600000000002</v>
      </c>
      <c r="NO35" s="18">
        <v>417.65199999999999</v>
      </c>
      <c r="NP35" s="18">
        <v>419.22399999999999</v>
      </c>
      <c r="NQ35" s="18">
        <v>408.24299999999999</v>
      </c>
      <c r="NR35" s="18">
        <v>415.51</v>
      </c>
      <c r="NS35" s="18">
        <v>411.91199999999998</v>
      </c>
      <c r="NT35" s="18">
        <v>436.952</v>
      </c>
      <c r="NU35" s="18">
        <v>452.37900000000002</v>
      </c>
      <c r="NV35" s="18">
        <v>455.94600000000003</v>
      </c>
      <c r="NW35" s="18">
        <v>459.37900000000002</v>
      </c>
      <c r="NX35" s="18">
        <v>443.24099999999999</v>
      </c>
      <c r="NY35" s="18">
        <v>431.46699999999998</v>
      </c>
      <c r="NZ35" s="18">
        <v>429.15499999999997</v>
      </c>
      <c r="OA35" s="18">
        <v>428.32799999999997</v>
      </c>
      <c r="OB35" s="18">
        <v>424.84699999999998</v>
      </c>
      <c r="OC35" s="18">
        <v>425.46899999999999</v>
      </c>
      <c r="OD35" s="18">
        <v>422.62700000000001</v>
      </c>
      <c r="OE35" s="18">
        <v>417.64299999999997</v>
      </c>
      <c r="OF35" s="18">
        <v>416.30200000000002</v>
      </c>
      <c r="OG35" s="18">
        <v>410.87700000000001</v>
      </c>
      <c r="OH35" s="18">
        <v>410.12700000000001</v>
      </c>
      <c r="OI35" s="18">
        <v>411.44299999999998</v>
      </c>
      <c r="OJ35" s="18">
        <v>423.00200000000001</v>
      </c>
      <c r="OK35" s="18">
        <v>446.46600000000001</v>
      </c>
      <c r="OL35" s="18">
        <v>450.983</v>
      </c>
      <c r="OM35" s="18">
        <v>448.613</v>
      </c>
      <c r="ON35" s="18">
        <v>450.512</v>
      </c>
      <c r="OO35" s="18">
        <v>442.072</v>
      </c>
      <c r="OP35" s="18">
        <v>432.99700000000001</v>
      </c>
      <c r="OQ35" s="18">
        <v>417.46499999999997</v>
      </c>
      <c r="OR35" s="18">
        <v>427.24900000000002</v>
      </c>
      <c r="OS35" s="18">
        <v>421.76900000000001</v>
      </c>
      <c r="OT35" s="18">
        <v>414.678</v>
      </c>
      <c r="OU35" s="18">
        <v>409.18799999999999</v>
      </c>
      <c r="OV35" s="18">
        <v>406.33</v>
      </c>
      <c r="OW35" s="18">
        <v>412.81799999999998</v>
      </c>
      <c r="OX35" s="18">
        <v>411.108</v>
      </c>
      <c r="OY35" s="18">
        <v>412.154</v>
      </c>
      <c r="OZ35" s="18">
        <v>430.00900000000001</v>
      </c>
      <c r="PA35" s="18">
        <v>409.66899999999998</v>
      </c>
      <c r="PB35" s="18">
        <v>402.87799999999999</v>
      </c>
      <c r="PC35" s="18">
        <v>399.548</v>
      </c>
      <c r="PD35" s="18">
        <v>389.56799999999998</v>
      </c>
      <c r="PE35" s="18">
        <v>384.63299999999998</v>
      </c>
      <c r="PF35" s="18">
        <v>378.91800000000001</v>
      </c>
      <c r="PG35" s="18">
        <v>358.71499999999997</v>
      </c>
      <c r="PH35" s="18">
        <v>346.786</v>
      </c>
      <c r="PI35" s="18">
        <v>351.41699999999997</v>
      </c>
      <c r="PJ35" s="18">
        <v>356.48899999999998</v>
      </c>
      <c r="PK35" s="18">
        <v>356.04500000000002</v>
      </c>
      <c r="PL35" s="18">
        <v>356.233</v>
      </c>
      <c r="PM35" s="18">
        <v>360.77100000000002</v>
      </c>
      <c r="PN35" s="18">
        <v>371.25299999999999</v>
      </c>
      <c r="PO35" s="18">
        <v>376.1</v>
      </c>
      <c r="PP35" s="18">
        <v>380.45499999999998</v>
      </c>
      <c r="PQ35" s="18">
        <v>400.98500000000001</v>
      </c>
      <c r="PR35" s="18">
        <v>387.65600000000001</v>
      </c>
      <c r="PS35" s="18">
        <v>383.88299999999998</v>
      </c>
      <c r="PT35" s="18">
        <v>371.30900000000003</v>
      </c>
      <c r="PU35" s="18">
        <v>364.10899999999998</v>
      </c>
      <c r="PV35" s="18">
        <v>368.50599999999997</v>
      </c>
      <c r="PW35" s="18">
        <v>361.55399999999997</v>
      </c>
      <c r="PX35" s="18">
        <v>358.22199999999998</v>
      </c>
      <c r="PY35" s="18">
        <v>358.839</v>
      </c>
      <c r="PZ35" s="18">
        <v>352.71899999999999</v>
      </c>
      <c r="QA35" s="18">
        <v>350.66500000000002</v>
      </c>
      <c r="QB35" s="18">
        <v>349.58100000000002</v>
      </c>
      <c r="QC35" s="18">
        <v>336.03899999999999</v>
      </c>
      <c r="QD35" s="18">
        <v>335.63</v>
      </c>
      <c r="QE35" s="18">
        <v>333.09199999999998</v>
      </c>
      <c r="QF35" s="18">
        <v>326.17700000000002</v>
      </c>
      <c r="QG35" s="18">
        <v>324.899</v>
      </c>
      <c r="QH35" s="18">
        <v>324.88499999999999</v>
      </c>
      <c r="QI35" s="18">
        <v>330.36799999999999</v>
      </c>
      <c r="QJ35" s="18">
        <v>327.25200000000001</v>
      </c>
      <c r="QK35" s="18">
        <v>328.56599999999997</v>
      </c>
      <c r="QL35" s="18">
        <v>322.42700000000002</v>
      </c>
      <c r="QM35" s="18">
        <v>324.52</v>
      </c>
      <c r="QN35" s="18">
        <v>328.47300000000001</v>
      </c>
      <c r="QO35" s="18">
        <v>314.48399999999998</v>
      </c>
      <c r="QP35" s="18">
        <v>313.06</v>
      </c>
      <c r="QQ35" s="18">
        <v>311.25599999999997</v>
      </c>
      <c r="QR35" s="18">
        <v>310.37200000000001</v>
      </c>
      <c r="QS35" s="18">
        <v>308.94799999999998</v>
      </c>
      <c r="QT35" s="18">
        <v>308.74400000000003</v>
      </c>
      <c r="QU35" s="18">
        <v>307.57</v>
      </c>
      <c r="QV35" s="18">
        <v>313.35599999999999</v>
      </c>
      <c r="QW35" s="18">
        <v>316.23700000000002</v>
      </c>
      <c r="QX35" s="18">
        <v>313.89699999999999</v>
      </c>
      <c r="QY35" s="18">
        <v>319.399</v>
      </c>
      <c r="QZ35" s="18">
        <v>327.85300000000001</v>
      </c>
      <c r="RA35" s="18">
        <v>336.24400000000003</v>
      </c>
      <c r="RB35" s="18">
        <v>335.84899999999999</v>
      </c>
      <c r="RC35" s="18">
        <v>336.78399999999999</v>
      </c>
      <c r="RD35" s="18">
        <v>339.08199999999999</v>
      </c>
      <c r="RE35" s="18">
        <v>337.02</v>
      </c>
      <c r="RF35" s="18">
        <v>331.32299999999998</v>
      </c>
      <c r="RG35" s="18">
        <v>325.46899999999999</v>
      </c>
      <c r="RH35" s="18">
        <v>325.476</v>
      </c>
      <c r="RI35" s="18">
        <v>326.46699999999998</v>
      </c>
      <c r="RJ35" s="18">
        <v>327.54500000000002</v>
      </c>
      <c r="RK35" s="18">
        <v>324.48399999999998</v>
      </c>
      <c r="RL35" s="18">
        <v>320.89299999999997</v>
      </c>
      <c r="RM35" s="18">
        <v>323.19200000000001</v>
      </c>
      <c r="RN35" s="18">
        <v>330.649</v>
      </c>
      <c r="RO35" s="18">
        <v>329.572</v>
      </c>
      <c r="RP35" s="18">
        <v>329.08800000000002</v>
      </c>
      <c r="RQ35" s="18">
        <v>329.23899999999998</v>
      </c>
      <c r="RR35" s="18">
        <v>322.69799999999998</v>
      </c>
      <c r="RS35" s="18">
        <v>321.62799999999999</v>
      </c>
      <c r="RT35" s="18">
        <v>313.97399999999999</v>
      </c>
      <c r="RU35" s="18">
        <v>305.34300000000002</v>
      </c>
      <c r="RV35" s="18">
        <v>303.12900000000002</v>
      </c>
      <c r="RW35" s="18">
        <v>301.26400000000001</v>
      </c>
      <c r="RX35" s="18">
        <v>304.39100000000002</v>
      </c>
      <c r="RY35" s="18">
        <v>302.97800000000001</v>
      </c>
      <c r="RZ35" s="18">
        <v>298.98</v>
      </c>
      <c r="SA35" s="18">
        <v>292.76299999999998</v>
      </c>
      <c r="SB35" s="18">
        <v>296.41899999999998</v>
      </c>
      <c r="SC35" s="18">
        <v>297.66800000000001</v>
      </c>
      <c r="SD35" s="18">
        <v>297.21600000000001</v>
      </c>
      <c r="SE35" s="18">
        <v>298.20499999999998</v>
      </c>
      <c r="SF35" s="18">
        <v>314.33800000000002</v>
      </c>
      <c r="SG35" s="18">
        <v>315.94299999999998</v>
      </c>
      <c r="SH35" s="18">
        <v>317.91199999999998</v>
      </c>
      <c r="SI35" s="18">
        <v>319.78800000000001</v>
      </c>
      <c r="SJ35" s="18">
        <v>318.46899999999999</v>
      </c>
      <c r="SK35" s="18">
        <v>317.82600000000002</v>
      </c>
      <c r="SL35" s="18">
        <v>317.637</v>
      </c>
      <c r="SM35" s="18">
        <v>314.83499999999998</v>
      </c>
      <c r="SN35" s="18">
        <v>316.19099999999997</v>
      </c>
      <c r="SO35" s="18">
        <v>318.01499999999999</v>
      </c>
      <c r="SP35" s="18">
        <v>319.30700000000002</v>
      </c>
      <c r="SQ35" s="18">
        <v>308.21300000000002</v>
      </c>
      <c r="SR35" s="18">
        <v>315.12299999999999</v>
      </c>
      <c r="SS35" s="18">
        <v>319.18099999999998</v>
      </c>
      <c r="ST35" s="18">
        <v>326.93299999999999</v>
      </c>
      <c r="SU35" s="5">
        <v>337.142</v>
      </c>
      <c r="SV35" s="5">
        <v>342.98099999999999</v>
      </c>
    </row>
    <row r="36" spans="1:516" s="5" customFormat="1" x14ac:dyDescent="0.25">
      <c r="A36" s="5">
        <f t="shared" si="8"/>
        <v>5</v>
      </c>
      <c r="B36" s="11" t="s">
        <v>473</v>
      </c>
      <c r="C36" s="5">
        <f ca="1">_xlfn.XMATCH(B36,bonds[unique lookup])</f>
        <v>154</v>
      </c>
      <c r="D36" s="5" t="str" cm="1">
        <f t="array" aca="1" ref="D36" ca="1">INDEX(bonds[ID_ISIN],C36)&amp;" Corp"</f>
        <v>XS1799938995 Corp</v>
      </c>
      <c r="E36" s="32" cm="1">
        <f t="array" aca="1" ref="E36" ca="1">_xll.BDP(D36,E$31)*1</f>
        <v>45470</v>
      </c>
      <c r="F36" s="18">
        <f ca="1">_xll.BDH(D36,$B$29,"-2AY",,"Dates=H","Fill=C","Sort=R","Dir=H","cols=511;rows=1")</f>
        <v>384.43599999999998</v>
      </c>
      <c r="G36" s="18">
        <v>387.50700000000001</v>
      </c>
      <c r="H36" s="18">
        <v>393.61799999999999</v>
      </c>
      <c r="I36" s="18">
        <v>397.08100000000002</v>
      </c>
      <c r="J36" s="18">
        <v>400.702</v>
      </c>
      <c r="K36" s="18">
        <v>400.22699999999998</v>
      </c>
      <c r="L36" s="18">
        <v>394.01299999999998</v>
      </c>
      <c r="M36" s="18">
        <v>389.64400000000001</v>
      </c>
      <c r="N36" s="18">
        <v>397.26900000000001</v>
      </c>
      <c r="O36" s="18">
        <v>386.19299999999998</v>
      </c>
      <c r="P36" s="18">
        <v>383.98200000000003</v>
      </c>
      <c r="Q36" s="18">
        <v>365.76400000000001</v>
      </c>
      <c r="R36" s="18">
        <v>350.31400000000002</v>
      </c>
      <c r="S36" s="18">
        <v>368.339</v>
      </c>
      <c r="T36" s="18">
        <v>364.16300000000001</v>
      </c>
      <c r="U36" s="18">
        <v>375.05599999999998</v>
      </c>
      <c r="V36" s="18">
        <v>342.23200000000003</v>
      </c>
      <c r="W36" s="18">
        <v>311.90100000000001</v>
      </c>
      <c r="X36" s="18">
        <v>282.30399999999997</v>
      </c>
      <c r="Y36" s="18">
        <v>299.88799999999998</v>
      </c>
      <c r="Z36" s="18">
        <v>358.21600000000001</v>
      </c>
      <c r="AA36" s="18">
        <v>375.92099999999999</v>
      </c>
      <c r="AB36" s="18">
        <v>403.24799999999999</v>
      </c>
      <c r="AC36" s="18">
        <v>412.89100000000002</v>
      </c>
      <c r="AD36" s="18">
        <v>408.19</v>
      </c>
      <c r="AE36" s="18">
        <v>395.15100000000001</v>
      </c>
      <c r="AF36" s="18">
        <v>391.97</v>
      </c>
      <c r="AG36" s="18">
        <v>408.21</v>
      </c>
      <c r="AH36" s="18">
        <v>430.93700000000001</v>
      </c>
      <c r="AI36" s="18">
        <v>429.14800000000002</v>
      </c>
      <c r="AJ36" s="18">
        <v>426.17599999999999</v>
      </c>
      <c r="AK36" s="18">
        <v>431.673</v>
      </c>
      <c r="AL36" s="18">
        <v>441.03199999999998</v>
      </c>
      <c r="AM36" s="18">
        <v>469.02100000000002</v>
      </c>
      <c r="AN36" s="18">
        <v>483.57299999999998</v>
      </c>
      <c r="AO36" s="18">
        <v>483.375</v>
      </c>
      <c r="AP36" s="18">
        <v>465.97199999999998</v>
      </c>
      <c r="AQ36" s="18">
        <v>464.36399999999998</v>
      </c>
      <c r="AR36" s="18">
        <v>466.78</v>
      </c>
      <c r="AS36" s="18">
        <v>476.43700000000001</v>
      </c>
      <c r="AT36" s="18">
        <v>479.81299999999999</v>
      </c>
      <c r="AU36" s="18">
        <v>481.113</v>
      </c>
      <c r="AV36" s="18">
        <v>490.74</v>
      </c>
      <c r="AW36" s="18">
        <v>494.45499999999998</v>
      </c>
      <c r="AX36" s="18">
        <v>450.82</v>
      </c>
      <c r="AY36" s="18">
        <v>437.89299999999997</v>
      </c>
      <c r="AZ36" s="18">
        <v>418.58</v>
      </c>
      <c r="BA36" s="18">
        <v>403.822</v>
      </c>
      <c r="BB36" s="18">
        <v>427.58</v>
      </c>
      <c r="BC36" s="18">
        <v>439.12400000000002</v>
      </c>
      <c r="BD36" s="18">
        <v>504.59800000000001</v>
      </c>
      <c r="BE36" s="18">
        <v>515.28</v>
      </c>
      <c r="BF36" s="18">
        <v>498.46800000000002</v>
      </c>
      <c r="BG36" s="18">
        <v>476.846</v>
      </c>
      <c r="BH36" s="18">
        <v>458.12200000000001</v>
      </c>
      <c r="BI36" s="18">
        <v>421.86200000000002</v>
      </c>
      <c r="BJ36" s="18">
        <v>393.25900000000001</v>
      </c>
      <c r="BK36" s="18">
        <v>462.60199999999998</v>
      </c>
      <c r="BL36" s="18">
        <v>547.15499999999997</v>
      </c>
      <c r="BM36" s="18">
        <v>575.75699999999995</v>
      </c>
      <c r="BN36" s="18">
        <v>645.03899999999999</v>
      </c>
      <c r="BO36" s="18">
        <v>645.34199999999998</v>
      </c>
      <c r="BP36" s="18">
        <v>626.79</v>
      </c>
      <c r="BQ36" s="18">
        <v>600.95699999999999</v>
      </c>
      <c r="BR36" s="18">
        <v>589.76499999999999</v>
      </c>
      <c r="BS36" s="18">
        <v>578.61300000000006</v>
      </c>
      <c r="BT36" s="18">
        <v>528.19200000000001</v>
      </c>
      <c r="BU36" s="18">
        <v>472.74299999999999</v>
      </c>
      <c r="BV36" s="18">
        <v>461.38</v>
      </c>
      <c r="BW36" s="18">
        <v>612.51400000000001</v>
      </c>
      <c r="BX36" s="18">
        <v>660.2</v>
      </c>
      <c r="BY36" s="18">
        <v>639.77</v>
      </c>
      <c r="BZ36" s="18">
        <v>751.56500000000005</v>
      </c>
      <c r="CA36" s="18">
        <v>768.71</v>
      </c>
      <c r="CB36" s="18">
        <v>653.38199999999995</v>
      </c>
      <c r="CC36" s="18">
        <v>549.33000000000004</v>
      </c>
      <c r="CD36" s="18">
        <v>454.733</v>
      </c>
      <c r="CE36" s="18">
        <v>448.02100000000002</v>
      </c>
      <c r="CF36" s="18">
        <v>359.54199999999997</v>
      </c>
      <c r="CG36" s="18">
        <v>347.99</v>
      </c>
      <c r="CH36" s="18">
        <v>365.82499999999999</v>
      </c>
      <c r="CI36" s="18">
        <v>304.00299999999999</v>
      </c>
      <c r="CJ36" s="18">
        <v>266.29899999999998</v>
      </c>
      <c r="CK36" s="18">
        <v>250.667</v>
      </c>
      <c r="CL36" s="18">
        <v>259.89600000000002</v>
      </c>
      <c r="CM36" s="18">
        <v>294.642</v>
      </c>
      <c r="CN36" s="18">
        <v>296.70600000000002</v>
      </c>
      <c r="CO36" s="18">
        <v>266.87</v>
      </c>
      <c r="CP36" s="18">
        <v>241.59800000000001</v>
      </c>
      <c r="CQ36" s="18">
        <v>234.636</v>
      </c>
      <c r="CR36" s="18">
        <v>226.24</v>
      </c>
      <c r="CS36" s="18">
        <v>200.607</v>
      </c>
      <c r="CT36" s="18">
        <v>201.52799999999999</v>
      </c>
      <c r="CU36" s="18">
        <v>203.571</v>
      </c>
      <c r="CV36" s="18">
        <v>204.51400000000001</v>
      </c>
      <c r="CW36" s="18">
        <v>202.88900000000001</v>
      </c>
      <c r="CX36" s="18">
        <v>203.01300000000001</v>
      </c>
      <c r="CY36" s="18">
        <v>202.715</v>
      </c>
      <c r="CZ36" s="18">
        <v>200.51499999999999</v>
      </c>
      <c r="DA36" s="18">
        <v>202.65600000000001</v>
      </c>
      <c r="DB36" s="18">
        <v>202.18899999999999</v>
      </c>
      <c r="DC36" s="18">
        <v>197.88900000000001</v>
      </c>
      <c r="DD36" s="18">
        <v>193.642</v>
      </c>
      <c r="DE36" s="18">
        <v>199.774</v>
      </c>
      <c r="DF36" s="18">
        <v>208.38</v>
      </c>
      <c r="DG36" s="18">
        <v>217.56200000000001</v>
      </c>
      <c r="DH36" s="18">
        <v>216.029</v>
      </c>
      <c r="DI36" s="18">
        <v>212.499</v>
      </c>
      <c r="DJ36" s="18">
        <v>206.17</v>
      </c>
      <c r="DK36" s="18">
        <v>208.66499999999999</v>
      </c>
      <c r="DL36" s="18">
        <v>212.53899999999999</v>
      </c>
      <c r="DM36" s="18">
        <v>198.70599999999999</v>
      </c>
      <c r="DN36" s="18">
        <v>193.58500000000001</v>
      </c>
      <c r="DO36" s="18">
        <v>187.95599999999999</v>
      </c>
      <c r="DP36" s="18">
        <v>186.916</v>
      </c>
      <c r="DQ36" s="18">
        <v>185.697</v>
      </c>
      <c r="DR36" s="18">
        <v>188.33099999999999</v>
      </c>
      <c r="DS36" s="18">
        <v>196.297</v>
      </c>
      <c r="DT36" s="18">
        <v>201.858</v>
      </c>
      <c r="DU36" s="18">
        <v>199.89400000000001</v>
      </c>
      <c r="DV36" s="18">
        <v>199.67</v>
      </c>
      <c r="DW36" s="18">
        <v>201.471</v>
      </c>
      <c r="DX36" s="18">
        <v>204.84800000000001</v>
      </c>
      <c r="DY36" s="18">
        <v>214.30600000000001</v>
      </c>
      <c r="DZ36" s="18">
        <v>210.37799999999999</v>
      </c>
      <c r="EA36" s="18">
        <v>204.69200000000001</v>
      </c>
      <c r="EB36" s="18">
        <v>198.64</v>
      </c>
      <c r="EC36" s="18">
        <v>191.72499999999999</v>
      </c>
      <c r="ED36" s="18">
        <v>189.262</v>
      </c>
      <c r="EE36" s="18">
        <v>187.96299999999999</v>
      </c>
      <c r="EF36" s="18">
        <v>190.84899999999999</v>
      </c>
      <c r="EG36" s="18">
        <v>191.68600000000001</v>
      </c>
      <c r="EH36" s="18">
        <v>192.494</v>
      </c>
      <c r="EI36" s="18">
        <v>192.626</v>
      </c>
      <c r="EJ36" s="18">
        <v>193.54400000000001</v>
      </c>
      <c r="EK36" s="18">
        <v>195.101</v>
      </c>
      <c r="EL36" s="18">
        <v>197.19200000000001</v>
      </c>
      <c r="EM36" s="18">
        <v>196.48400000000001</v>
      </c>
      <c r="EN36" s="18">
        <v>198.428</v>
      </c>
      <c r="EO36" s="18">
        <v>200.524</v>
      </c>
      <c r="EP36" s="18">
        <v>200.60400000000001</v>
      </c>
      <c r="EQ36" s="18">
        <v>196.815</v>
      </c>
      <c r="ER36" s="18">
        <v>196.149</v>
      </c>
      <c r="ES36" s="18">
        <v>206.14500000000001</v>
      </c>
      <c r="ET36" s="18">
        <v>215.70400000000001</v>
      </c>
      <c r="EU36" s="18">
        <v>227.71</v>
      </c>
      <c r="EV36" s="18">
        <v>229.101</v>
      </c>
      <c r="EW36" s="18">
        <v>221.67500000000001</v>
      </c>
      <c r="EX36" s="18">
        <v>225.55799999999999</v>
      </c>
      <c r="EY36" s="18">
        <v>224.72499999999999</v>
      </c>
      <c r="EZ36" s="18">
        <v>222.30099999999999</v>
      </c>
      <c r="FA36" s="18">
        <v>220.76900000000001</v>
      </c>
      <c r="FB36" s="18">
        <v>225.999</v>
      </c>
      <c r="FC36" s="18">
        <v>239.26</v>
      </c>
      <c r="FD36" s="18">
        <v>243.12799999999999</v>
      </c>
      <c r="FE36" s="18">
        <v>243.578</v>
      </c>
      <c r="FF36" s="18">
        <v>236.65</v>
      </c>
      <c r="FG36" s="18">
        <v>234.96700000000001</v>
      </c>
      <c r="FH36" s="18">
        <v>235.32599999999999</v>
      </c>
      <c r="FI36" s="18">
        <v>238.13300000000001</v>
      </c>
      <c r="FJ36" s="18">
        <v>238.08699999999999</v>
      </c>
      <c r="FK36" s="18">
        <v>235.25200000000001</v>
      </c>
      <c r="FL36" s="18">
        <v>235.309</v>
      </c>
      <c r="FM36" s="18">
        <v>230.84100000000001</v>
      </c>
      <c r="FN36" s="18">
        <v>226.678</v>
      </c>
      <c r="FO36" s="18">
        <v>225.55500000000001</v>
      </c>
      <c r="FP36" s="18">
        <v>223.381</v>
      </c>
      <c r="FQ36" s="18">
        <v>236.65700000000001</v>
      </c>
      <c r="FR36" s="18">
        <v>250.09399999999999</v>
      </c>
      <c r="FS36" s="18">
        <v>251.708</v>
      </c>
      <c r="FT36" s="18">
        <v>247.80699999999999</v>
      </c>
      <c r="FU36" s="18">
        <v>233.791</v>
      </c>
      <c r="FV36" s="18">
        <v>225.35300000000001</v>
      </c>
      <c r="FW36" s="18">
        <v>227.101</v>
      </c>
      <c r="FX36" s="18">
        <v>231.96899999999999</v>
      </c>
      <c r="FY36" s="18">
        <v>234.399</v>
      </c>
      <c r="FZ36" s="18">
        <v>233.923</v>
      </c>
      <c r="GA36" s="18">
        <v>235.887</v>
      </c>
      <c r="GB36" s="18">
        <v>242.68700000000001</v>
      </c>
      <c r="GC36" s="18">
        <v>244.25399999999999</v>
      </c>
      <c r="GD36" s="18">
        <v>250.36699999999999</v>
      </c>
      <c r="GE36" s="18">
        <v>256.79000000000002</v>
      </c>
      <c r="GF36" s="18">
        <v>262.548</v>
      </c>
      <c r="GG36" s="18">
        <v>265.11500000000001</v>
      </c>
      <c r="GH36" s="18">
        <v>272.245</v>
      </c>
      <c r="GI36" s="18">
        <v>278.09800000000001</v>
      </c>
      <c r="GJ36" s="18">
        <v>279.13799999999998</v>
      </c>
      <c r="GK36" s="18">
        <v>271.22800000000001</v>
      </c>
      <c r="GL36" s="18">
        <v>270.50599999999997</v>
      </c>
      <c r="GM36" s="18">
        <v>271.95800000000003</v>
      </c>
      <c r="GN36" s="18">
        <v>265.97199999999998</v>
      </c>
      <c r="GO36" s="18">
        <v>257.666</v>
      </c>
      <c r="GP36" s="18">
        <v>262.07600000000002</v>
      </c>
      <c r="GQ36" s="18">
        <v>264.62</v>
      </c>
      <c r="GR36" s="18">
        <v>267.55900000000003</v>
      </c>
      <c r="GS36" s="18">
        <v>270.73</v>
      </c>
      <c r="GT36" s="18">
        <v>270.68799999999999</v>
      </c>
      <c r="GU36" s="18">
        <v>270.73599999999999</v>
      </c>
      <c r="GV36" s="18">
        <v>267.49200000000002</v>
      </c>
      <c r="GW36" s="18">
        <v>276.43900000000002</v>
      </c>
      <c r="GX36" s="18">
        <v>272.041</v>
      </c>
      <c r="GY36" s="18">
        <v>259.43299999999999</v>
      </c>
      <c r="GZ36" s="18">
        <v>250.55600000000001</v>
      </c>
      <c r="HA36" s="18">
        <v>244.79</v>
      </c>
      <c r="HB36" s="18">
        <v>245.64500000000001</v>
      </c>
      <c r="HC36" s="18">
        <v>280.19200000000001</v>
      </c>
      <c r="HD36" s="18">
        <v>276.77600000000001</v>
      </c>
      <c r="HE36" s="18">
        <v>270.49599999999998</v>
      </c>
      <c r="HF36" s="18">
        <v>268.66000000000003</v>
      </c>
      <c r="HG36" s="18">
        <v>266.10599999999999</v>
      </c>
      <c r="HH36" s="18">
        <v>274.678</v>
      </c>
      <c r="HI36" s="18">
        <v>277.714</v>
      </c>
      <c r="HJ36" s="18">
        <v>273.70299999999997</v>
      </c>
      <c r="HK36" s="18">
        <v>273.59500000000003</v>
      </c>
      <c r="HL36" s="18">
        <v>279.78100000000001</v>
      </c>
      <c r="HM36" s="18">
        <v>283.17</v>
      </c>
      <c r="HN36" s="18">
        <v>277.029</v>
      </c>
      <c r="HO36" s="18">
        <v>273.78899999999999</v>
      </c>
      <c r="HP36" s="18">
        <v>274.04399999999998</v>
      </c>
      <c r="HQ36" s="18">
        <v>270.49799999999999</v>
      </c>
      <c r="HR36" s="18">
        <v>277.58800000000002</v>
      </c>
      <c r="HS36" s="18">
        <v>289.69400000000002</v>
      </c>
      <c r="HT36" s="18">
        <v>293.83600000000001</v>
      </c>
      <c r="HU36" s="18">
        <v>307.75099999999998</v>
      </c>
      <c r="HV36" s="18">
        <v>311.05599999999998</v>
      </c>
      <c r="HW36" s="18">
        <v>293.56299999999999</v>
      </c>
      <c r="HX36" s="18">
        <v>285.22000000000003</v>
      </c>
      <c r="HY36" s="18">
        <v>275.64999999999998</v>
      </c>
      <c r="HZ36" s="18">
        <v>279.536</v>
      </c>
      <c r="IA36" s="18">
        <v>280.74799999999999</v>
      </c>
      <c r="IB36" s="18">
        <v>288.08</v>
      </c>
      <c r="IC36" s="18">
        <v>291.23700000000002</v>
      </c>
      <c r="ID36" s="18">
        <v>304.95400000000001</v>
      </c>
      <c r="IE36" s="18">
        <v>293.351</v>
      </c>
      <c r="IF36" s="18">
        <v>278.19400000000002</v>
      </c>
      <c r="IG36" s="18">
        <v>276.30500000000001</v>
      </c>
      <c r="IH36" s="18">
        <v>274.88</v>
      </c>
      <c r="II36" s="18">
        <v>260.31700000000001</v>
      </c>
      <c r="IJ36" s="18">
        <v>257.97699999999998</v>
      </c>
      <c r="IK36" s="18">
        <v>254.93</v>
      </c>
      <c r="IL36" s="18">
        <v>274.05599999999998</v>
      </c>
      <c r="IM36" s="18">
        <v>282.315</v>
      </c>
      <c r="IN36" s="18">
        <v>286.84399999999999</v>
      </c>
      <c r="IO36" s="18">
        <v>287.8</v>
      </c>
      <c r="IP36" s="18">
        <v>288.26900000000001</v>
      </c>
      <c r="IQ36" s="18">
        <v>276.233</v>
      </c>
      <c r="IR36" s="18">
        <v>265.053</v>
      </c>
      <c r="IS36" s="18">
        <v>265.53800000000001</v>
      </c>
      <c r="IT36" s="18">
        <v>264.87099999999998</v>
      </c>
      <c r="IU36" s="18">
        <v>265.99700000000001</v>
      </c>
      <c r="IV36" s="18">
        <v>277.60500000000002</v>
      </c>
      <c r="IW36" s="18">
        <v>285.315</v>
      </c>
      <c r="IX36" s="18">
        <v>276.52100000000002</v>
      </c>
      <c r="IY36" s="18">
        <v>262.565</v>
      </c>
      <c r="IZ36" s="18">
        <v>260.971</v>
      </c>
      <c r="JA36" s="18">
        <v>271.46800000000002</v>
      </c>
      <c r="JB36" s="18">
        <v>275.92500000000001</v>
      </c>
      <c r="JC36" s="18">
        <v>276.62599999999998</v>
      </c>
      <c r="JD36" s="18">
        <v>290.85000000000002</v>
      </c>
      <c r="JE36" s="18">
        <v>296.40600000000001</v>
      </c>
      <c r="JF36" s="18">
        <v>299.65199999999999</v>
      </c>
      <c r="JG36" s="18">
        <v>297.96199999999999</v>
      </c>
      <c r="JH36" s="18">
        <v>291.471</v>
      </c>
      <c r="JI36" s="18">
        <v>285.351</v>
      </c>
      <c r="JJ36" s="18">
        <v>280.81900000000002</v>
      </c>
      <c r="JK36" s="18">
        <v>287.31799999999998</v>
      </c>
      <c r="JL36" s="18">
        <v>309.5</v>
      </c>
      <c r="JM36" s="18">
        <v>334.00799999999998</v>
      </c>
      <c r="JN36" s="18">
        <v>337.14400000000001</v>
      </c>
      <c r="JO36" s="18">
        <v>337.92500000000001</v>
      </c>
      <c r="JP36" s="18">
        <v>341.21600000000001</v>
      </c>
      <c r="JQ36" s="18">
        <v>324.99400000000003</v>
      </c>
      <c r="JR36" s="18">
        <v>338.48399999999998</v>
      </c>
      <c r="JS36" s="18">
        <v>345.43</v>
      </c>
      <c r="JT36" s="18">
        <v>344.18400000000003</v>
      </c>
      <c r="JU36" s="18">
        <v>349.96699999999998</v>
      </c>
      <c r="JV36" s="18">
        <v>360.52199999999999</v>
      </c>
      <c r="JW36" s="18">
        <v>375.32499999999999</v>
      </c>
      <c r="JX36" s="18">
        <v>371.28899999999999</v>
      </c>
      <c r="JY36" s="18">
        <v>364.72500000000002</v>
      </c>
      <c r="JZ36" s="18">
        <v>368.10700000000003</v>
      </c>
      <c r="KA36" s="18">
        <v>362.41</v>
      </c>
      <c r="KB36" s="18">
        <v>367.81700000000001</v>
      </c>
      <c r="KC36" s="18">
        <v>367.24799999999999</v>
      </c>
      <c r="KD36" s="18">
        <v>368.28199999999998</v>
      </c>
      <c r="KE36" s="18">
        <v>347.65499999999997</v>
      </c>
      <c r="KF36" s="18">
        <v>337.31900000000002</v>
      </c>
      <c r="KG36" s="18">
        <v>329.91899999999998</v>
      </c>
      <c r="KH36" s="18">
        <v>328.786</v>
      </c>
      <c r="KI36" s="18">
        <v>326.59899999999999</v>
      </c>
      <c r="KJ36" s="18">
        <v>343.01799999999997</v>
      </c>
      <c r="KK36" s="18">
        <v>346.851</v>
      </c>
      <c r="KL36" s="18">
        <v>348.50099999999998</v>
      </c>
      <c r="KM36" s="18">
        <v>340.88799999999998</v>
      </c>
      <c r="KN36" s="18">
        <v>351.15899999999999</v>
      </c>
      <c r="KO36" s="18">
        <v>345.82299999999998</v>
      </c>
      <c r="KP36" s="18">
        <v>336.24099999999999</v>
      </c>
      <c r="KQ36" s="18">
        <v>317.08999999999997</v>
      </c>
      <c r="KR36" s="18">
        <v>316.221</v>
      </c>
      <c r="KS36" s="18">
        <v>316.459</v>
      </c>
      <c r="KT36" s="18">
        <v>330.68400000000003</v>
      </c>
      <c r="KU36" s="18">
        <v>331.49099999999999</v>
      </c>
      <c r="KV36" s="18">
        <v>334.24700000000001</v>
      </c>
      <c r="KW36" s="18">
        <v>327.935</v>
      </c>
      <c r="KX36" s="18">
        <v>323.24299999999999</v>
      </c>
      <c r="KY36" s="18">
        <v>323.964</v>
      </c>
      <c r="KZ36" s="18">
        <v>324.416</v>
      </c>
      <c r="LA36" s="18">
        <v>321.82499999999999</v>
      </c>
      <c r="LB36" s="18">
        <v>319.11399999999998</v>
      </c>
      <c r="LC36" s="18">
        <v>320.94099999999997</v>
      </c>
      <c r="LD36" s="18">
        <v>326.36</v>
      </c>
      <c r="LE36" s="18">
        <v>339.63499999999999</v>
      </c>
      <c r="LF36" s="18">
        <v>349.42099999999999</v>
      </c>
      <c r="LG36" s="18">
        <v>349.08300000000003</v>
      </c>
      <c r="LH36" s="18">
        <v>351.85300000000001</v>
      </c>
      <c r="LI36" s="18">
        <v>343.49900000000002</v>
      </c>
      <c r="LJ36" s="18">
        <v>343.24900000000002</v>
      </c>
      <c r="LK36" s="18">
        <v>338.87299999999999</v>
      </c>
      <c r="LL36" s="18">
        <v>344.60399999999998</v>
      </c>
      <c r="LM36" s="18">
        <v>344.327</v>
      </c>
      <c r="LN36" s="18">
        <v>359.76499999999999</v>
      </c>
      <c r="LO36" s="18">
        <v>364.21199999999999</v>
      </c>
      <c r="LP36" s="18">
        <v>370.41300000000001</v>
      </c>
      <c r="LQ36" s="18">
        <v>368.88400000000001</v>
      </c>
      <c r="LR36" s="18">
        <v>382.178</v>
      </c>
      <c r="LS36" s="18">
        <v>375.49400000000003</v>
      </c>
      <c r="LT36" s="18">
        <v>373.77800000000002</v>
      </c>
      <c r="LU36" s="18">
        <v>368.11</v>
      </c>
      <c r="LV36" s="18">
        <v>356.17099999999999</v>
      </c>
      <c r="LW36" s="18">
        <v>361.61799999999999</v>
      </c>
      <c r="LX36" s="18">
        <v>363.791</v>
      </c>
      <c r="LY36" s="18">
        <v>353.00400000000002</v>
      </c>
      <c r="LZ36" s="18">
        <v>363.47</v>
      </c>
      <c r="MA36" s="18">
        <v>374.81099999999998</v>
      </c>
      <c r="MB36" s="18">
        <v>387.12099999999998</v>
      </c>
      <c r="MC36" s="18">
        <v>390.50200000000001</v>
      </c>
      <c r="MD36" s="18">
        <v>384.24700000000001</v>
      </c>
      <c r="ME36" s="18">
        <v>373.31799999999998</v>
      </c>
      <c r="MF36" s="18">
        <v>365.39400000000001</v>
      </c>
      <c r="MG36" s="18">
        <v>367.04700000000003</v>
      </c>
      <c r="MH36" s="18">
        <v>367.75799999999998</v>
      </c>
      <c r="MI36" s="18">
        <v>363.79399999999998</v>
      </c>
      <c r="MJ36" s="18">
        <v>369.20699999999999</v>
      </c>
      <c r="MK36" s="18">
        <v>382.80700000000002</v>
      </c>
      <c r="ML36" s="18">
        <v>394.67</v>
      </c>
      <c r="MM36" s="18">
        <v>408.73099999999999</v>
      </c>
      <c r="MN36" s="18">
        <v>404.45600000000002</v>
      </c>
      <c r="MO36" s="18">
        <v>398.15499999999997</v>
      </c>
      <c r="MP36" s="18">
        <v>394.39400000000001</v>
      </c>
      <c r="MQ36" s="18">
        <v>397.39600000000002</v>
      </c>
      <c r="MR36" s="18">
        <v>398.483</v>
      </c>
      <c r="MS36" s="18">
        <v>390.49200000000002</v>
      </c>
      <c r="MT36" s="18">
        <v>387.31900000000002</v>
      </c>
      <c r="MU36" s="18">
        <v>395.72500000000002</v>
      </c>
      <c r="MV36" s="18">
        <v>415.97899999999998</v>
      </c>
      <c r="MW36" s="18">
        <v>418.58100000000002</v>
      </c>
      <c r="MX36" s="18">
        <v>401.36</v>
      </c>
      <c r="MY36" s="18">
        <v>380.69499999999999</v>
      </c>
      <c r="MZ36" s="18">
        <v>381.988</v>
      </c>
      <c r="NA36" s="18">
        <v>391.99799999999999</v>
      </c>
      <c r="NB36" s="18">
        <v>390.47300000000001</v>
      </c>
      <c r="NC36" s="18">
        <v>392.05900000000003</v>
      </c>
      <c r="ND36" s="18">
        <v>407.97899999999998</v>
      </c>
      <c r="NE36" s="18">
        <v>408.55799999999999</v>
      </c>
      <c r="NF36" s="18">
        <v>404.12200000000001</v>
      </c>
      <c r="NG36" s="18">
        <v>402.67899999999997</v>
      </c>
      <c r="NH36" s="18">
        <v>407.822</v>
      </c>
      <c r="NI36" s="18">
        <v>405.14</v>
      </c>
      <c r="NJ36" s="18">
        <v>402.58600000000001</v>
      </c>
      <c r="NK36" s="18">
        <v>395.625</v>
      </c>
      <c r="NL36" s="18">
        <v>402.673</v>
      </c>
      <c r="NM36" s="18">
        <v>422.90100000000001</v>
      </c>
      <c r="NN36" s="18">
        <v>414.17</v>
      </c>
      <c r="NO36" s="18">
        <v>431.99700000000001</v>
      </c>
      <c r="NP36" s="18">
        <v>432.26400000000001</v>
      </c>
      <c r="NQ36" s="18">
        <v>419.51</v>
      </c>
      <c r="NR36" s="18">
        <v>429.13900000000001</v>
      </c>
      <c r="NS36" s="18">
        <v>422.27600000000001</v>
      </c>
      <c r="NT36" s="18">
        <v>453.04300000000001</v>
      </c>
      <c r="NU36" s="18">
        <v>467.08699999999999</v>
      </c>
      <c r="NV36" s="18">
        <v>471.79899999999998</v>
      </c>
      <c r="NW36" s="18">
        <v>473.48700000000002</v>
      </c>
      <c r="NX36" s="18">
        <v>454.95800000000003</v>
      </c>
      <c r="NY36" s="18">
        <v>441.11500000000001</v>
      </c>
      <c r="NZ36" s="18">
        <v>438.55399999999997</v>
      </c>
      <c r="OA36" s="18">
        <v>437.315</v>
      </c>
      <c r="OB36" s="18">
        <v>433.71699999999998</v>
      </c>
      <c r="OC36" s="18">
        <v>433.2</v>
      </c>
      <c r="OD36" s="18">
        <v>432.64400000000001</v>
      </c>
      <c r="OE36" s="18">
        <v>426.16</v>
      </c>
      <c r="OF36" s="18">
        <v>425.01400000000001</v>
      </c>
      <c r="OG36" s="18">
        <v>421.053</v>
      </c>
      <c r="OH36" s="18">
        <v>422.108</v>
      </c>
      <c r="OI36" s="18">
        <v>421.661</v>
      </c>
      <c r="OJ36" s="18">
        <v>440.07100000000003</v>
      </c>
      <c r="OK36" s="18">
        <v>465.584</v>
      </c>
      <c r="OL36" s="18">
        <v>470.94299999999998</v>
      </c>
      <c r="OM36" s="18">
        <v>467.76799999999997</v>
      </c>
      <c r="ON36" s="18">
        <v>470.279</v>
      </c>
      <c r="OO36" s="18">
        <v>463.08300000000003</v>
      </c>
      <c r="OP36" s="18">
        <v>451.55500000000001</v>
      </c>
      <c r="OQ36" s="18">
        <v>436.779</v>
      </c>
      <c r="OR36" s="18">
        <v>450.26</v>
      </c>
      <c r="OS36" s="18">
        <v>444.149</v>
      </c>
      <c r="OT36" s="18">
        <v>435.35899999999998</v>
      </c>
      <c r="OU36" s="18">
        <v>429.24599999999998</v>
      </c>
      <c r="OV36" s="18">
        <v>422.62</v>
      </c>
      <c r="OW36" s="18">
        <v>427.745</v>
      </c>
      <c r="OX36" s="18">
        <v>425.66699999999997</v>
      </c>
      <c r="OY36" s="18">
        <v>425.10199999999998</v>
      </c>
      <c r="OZ36" s="18">
        <v>434.74099999999999</v>
      </c>
      <c r="PA36" s="18">
        <v>408.976</v>
      </c>
      <c r="PB36" s="18">
        <v>404.089</v>
      </c>
      <c r="PC36" s="18">
        <v>400.875</v>
      </c>
      <c r="PD36" s="18">
        <v>389.96600000000001</v>
      </c>
      <c r="PE36" s="18">
        <v>382.25200000000001</v>
      </c>
      <c r="PF36" s="18">
        <v>372.97300000000001</v>
      </c>
      <c r="PG36" s="18">
        <v>342.99299999999999</v>
      </c>
      <c r="PH36" s="18">
        <v>328.85399999999998</v>
      </c>
      <c r="PI36" s="18">
        <v>331.29700000000003</v>
      </c>
      <c r="PJ36" s="18">
        <v>336.28</v>
      </c>
      <c r="PK36" s="18">
        <v>332.42399999999998</v>
      </c>
      <c r="PL36" s="18">
        <v>330.74799999999999</v>
      </c>
      <c r="PM36" s="18">
        <v>333.47899999999998</v>
      </c>
      <c r="PN36" s="18">
        <v>348.32400000000001</v>
      </c>
      <c r="PO36" s="18">
        <v>349.34100000000001</v>
      </c>
      <c r="PP36" s="18">
        <v>362.803</v>
      </c>
      <c r="PQ36" s="18">
        <v>389.11399999999998</v>
      </c>
      <c r="PR36" s="18">
        <v>377.416</v>
      </c>
      <c r="PS36" s="18">
        <v>372.71300000000002</v>
      </c>
      <c r="PT36" s="18">
        <v>358.887</v>
      </c>
      <c r="PU36" s="18">
        <v>352.404</v>
      </c>
      <c r="PV36" s="18">
        <v>357.565</v>
      </c>
      <c r="PW36" s="18">
        <v>347.70699999999999</v>
      </c>
      <c r="PX36" s="18">
        <v>344.90800000000002</v>
      </c>
      <c r="PY36" s="18">
        <v>348.60500000000002</v>
      </c>
      <c r="PZ36" s="18">
        <v>342.774</v>
      </c>
      <c r="QA36" s="18">
        <v>339.52100000000002</v>
      </c>
      <c r="QB36" s="18">
        <v>338.04500000000002</v>
      </c>
      <c r="QC36" s="18">
        <v>322.113</v>
      </c>
      <c r="QD36" s="18">
        <v>321.553</v>
      </c>
      <c r="QE36" s="18">
        <v>319.31799999999998</v>
      </c>
      <c r="QF36" s="18">
        <v>313.41899999999998</v>
      </c>
      <c r="QG36" s="18">
        <v>311.67899999999997</v>
      </c>
      <c r="QH36" s="18">
        <v>313.36500000000001</v>
      </c>
      <c r="QI36" s="18">
        <v>317.78300000000002</v>
      </c>
      <c r="QJ36" s="18">
        <v>314.95400000000001</v>
      </c>
      <c r="QK36" s="18">
        <v>316.24</v>
      </c>
      <c r="QL36" s="18">
        <v>308.71600000000001</v>
      </c>
      <c r="QM36" s="18">
        <v>308.97300000000001</v>
      </c>
      <c r="QN36" s="18">
        <v>312.221</v>
      </c>
      <c r="QO36" s="18">
        <v>306.35000000000002</v>
      </c>
      <c r="QP36" s="18">
        <v>303.28300000000002</v>
      </c>
      <c r="QQ36" s="18">
        <v>302.44900000000001</v>
      </c>
      <c r="QR36" s="18">
        <v>301.20600000000002</v>
      </c>
      <c r="QS36" s="18">
        <v>301.04700000000003</v>
      </c>
      <c r="QT36" s="18">
        <v>300.64299999999997</v>
      </c>
      <c r="QU36" s="18">
        <v>300.33</v>
      </c>
      <c r="QV36" s="18">
        <v>306.81299999999999</v>
      </c>
      <c r="QW36" s="18">
        <v>309.05399999999997</v>
      </c>
      <c r="QX36" s="18">
        <v>304.96899999999999</v>
      </c>
      <c r="QY36" s="18">
        <v>310.88499999999999</v>
      </c>
      <c r="QZ36" s="18">
        <v>319.43</v>
      </c>
      <c r="RA36" s="18">
        <v>328.62200000000001</v>
      </c>
      <c r="RB36" s="18">
        <v>330.03699999999998</v>
      </c>
      <c r="RC36" s="18">
        <v>333.66199999999998</v>
      </c>
      <c r="RD36" s="18">
        <v>336.084</v>
      </c>
      <c r="RE36" s="18">
        <v>333.11099999999999</v>
      </c>
      <c r="RF36" s="18">
        <v>327.63299999999998</v>
      </c>
      <c r="RG36" s="18">
        <v>322.678</v>
      </c>
      <c r="RH36" s="18">
        <v>323.363</v>
      </c>
      <c r="RI36" s="18">
        <v>324.83199999999999</v>
      </c>
      <c r="RJ36" s="18">
        <v>325.45400000000001</v>
      </c>
      <c r="RK36" s="18">
        <v>324.423</v>
      </c>
      <c r="RL36" s="18">
        <v>320.06599999999997</v>
      </c>
      <c r="RM36" s="18">
        <v>321.95400000000001</v>
      </c>
      <c r="RN36" s="18">
        <v>328.09199999999998</v>
      </c>
      <c r="RO36" s="18">
        <v>327.66800000000001</v>
      </c>
      <c r="RP36" s="18">
        <v>327.69499999999999</v>
      </c>
      <c r="RQ36" s="18">
        <v>327.75200000000001</v>
      </c>
      <c r="RR36" s="18">
        <v>322.22300000000001</v>
      </c>
      <c r="RS36" s="18">
        <v>322.69299999999998</v>
      </c>
      <c r="RT36" s="18">
        <v>317.15800000000002</v>
      </c>
      <c r="RU36" s="18">
        <v>308.12400000000002</v>
      </c>
      <c r="RV36" s="18">
        <v>304.35199999999998</v>
      </c>
      <c r="RW36" s="18">
        <v>302.52800000000002</v>
      </c>
      <c r="RX36" s="18">
        <v>307.68700000000001</v>
      </c>
      <c r="RY36" s="18">
        <v>306.75299999999999</v>
      </c>
      <c r="RZ36" s="18">
        <v>301.06700000000001</v>
      </c>
      <c r="SA36" s="18">
        <v>291.81799999999998</v>
      </c>
      <c r="SB36" s="18">
        <v>294.923</v>
      </c>
      <c r="SC36" s="18">
        <v>296.68700000000001</v>
      </c>
      <c r="SD36" s="18">
        <v>293.06200000000001</v>
      </c>
      <c r="SE36" s="18">
        <v>291.94</v>
      </c>
      <c r="SF36" s="18">
        <v>311.745</v>
      </c>
      <c r="SG36" s="18">
        <v>312.33600000000001</v>
      </c>
      <c r="SH36" s="18">
        <v>313.65600000000001</v>
      </c>
      <c r="SI36" s="18">
        <v>315.84199999999998</v>
      </c>
      <c r="SJ36" s="18">
        <v>311.85000000000002</v>
      </c>
      <c r="SK36" s="18">
        <v>309.26100000000002</v>
      </c>
      <c r="SL36" s="18">
        <v>307.565</v>
      </c>
      <c r="SM36" s="18">
        <v>303.29500000000002</v>
      </c>
      <c r="SN36" s="18">
        <v>304.73599999999999</v>
      </c>
      <c r="SO36" s="18">
        <v>305.524</v>
      </c>
      <c r="SP36" s="18">
        <v>307.60199999999998</v>
      </c>
      <c r="SQ36" s="18">
        <v>297.99400000000003</v>
      </c>
      <c r="SR36" s="18">
        <v>299.37900000000002</v>
      </c>
      <c r="SS36" s="18">
        <v>302.233</v>
      </c>
      <c r="ST36" s="18">
        <v>307.80200000000002</v>
      </c>
      <c r="SU36" s="5">
        <v>319.02800000000002</v>
      </c>
      <c r="SV36" s="5">
        <v>323.10000000000002</v>
      </c>
    </row>
    <row r="37" spans="1:516" s="5" customFormat="1" x14ac:dyDescent="0.25">
      <c r="A37" s="5">
        <f t="shared" si="8"/>
        <v>6</v>
      </c>
      <c r="B37" s="11" t="s">
        <v>474</v>
      </c>
      <c r="C37" s="5">
        <f ca="1">_xlfn.XMATCH(B37,bonds[unique lookup])</f>
        <v>153</v>
      </c>
      <c r="D37" s="5" t="str" cm="1">
        <f t="array" aca="1" ref="D37" ca="1">INDEX(bonds[ID_ISIN],C37)&amp;" Corp"</f>
        <v>XS0968913342 Corp</v>
      </c>
      <c r="E37" s="32" cm="1">
        <f t="array" aca="1" ref="E37" ca="1">_xll.BDP(D37,E$31)*1</f>
        <v>45173</v>
      </c>
      <c r="F37" s="18">
        <f ca="1">_xll.BDH(D37,$B$29,"-2AY",,"Dates=H","Fill=C","Sort=R","Dir=H","cols=509;rows=1")</f>
        <v>347.54599999999999</v>
      </c>
      <c r="G37" s="18">
        <v>351.25</v>
      </c>
      <c r="H37" s="18">
        <v>351.59300000000002</v>
      </c>
      <c r="I37" s="18">
        <v>355.21300000000002</v>
      </c>
      <c r="J37" s="18">
        <v>357.69900000000001</v>
      </c>
      <c r="K37" s="18">
        <v>355.41800000000001</v>
      </c>
      <c r="L37" s="18">
        <v>355.11399999999998</v>
      </c>
      <c r="M37" s="18">
        <v>349.89800000000002</v>
      </c>
      <c r="N37" s="18">
        <v>344.87599999999998</v>
      </c>
      <c r="O37" s="18">
        <v>351.06</v>
      </c>
      <c r="P37" s="18">
        <v>340.14100000000002</v>
      </c>
      <c r="Q37" s="18">
        <v>339.53</v>
      </c>
      <c r="R37" s="18">
        <v>322.75099999999998</v>
      </c>
      <c r="S37" s="18">
        <v>307.74900000000002</v>
      </c>
      <c r="T37" s="18">
        <v>330.92399999999998</v>
      </c>
      <c r="U37" s="18">
        <v>324.608</v>
      </c>
      <c r="V37" s="18">
        <v>329.77699999999999</v>
      </c>
      <c r="W37" s="18">
        <v>307.77</v>
      </c>
      <c r="X37" s="18">
        <v>275.69799999999998</v>
      </c>
      <c r="Y37" s="18">
        <v>246.36500000000001</v>
      </c>
      <c r="Z37" s="18">
        <v>261.88</v>
      </c>
      <c r="AA37" s="18">
        <v>321.24400000000003</v>
      </c>
      <c r="AB37" s="18">
        <v>335.85500000000002</v>
      </c>
      <c r="AC37" s="18">
        <v>363.31200000000001</v>
      </c>
      <c r="AD37" s="18">
        <v>367.91899999999998</v>
      </c>
      <c r="AE37" s="18">
        <v>361.24</v>
      </c>
      <c r="AF37" s="18">
        <v>349.75599999999997</v>
      </c>
      <c r="AG37" s="18">
        <v>348.09800000000001</v>
      </c>
      <c r="AH37" s="18">
        <v>369.63600000000002</v>
      </c>
      <c r="AI37" s="18">
        <v>386.84399999999999</v>
      </c>
      <c r="AJ37" s="18">
        <v>388.35599999999999</v>
      </c>
      <c r="AK37" s="18">
        <v>389.089</v>
      </c>
      <c r="AL37" s="18">
        <v>398.54599999999999</v>
      </c>
      <c r="AM37" s="18">
        <v>408.59800000000001</v>
      </c>
      <c r="AN37" s="18">
        <v>439.57600000000002</v>
      </c>
      <c r="AO37" s="18">
        <v>458.33499999999998</v>
      </c>
      <c r="AP37" s="18">
        <v>456.05900000000003</v>
      </c>
      <c r="AQ37" s="18">
        <v>444.33600000000001</v>
      </c>
      <c r="AR37" s="18">
        <v>446.16</v>
      </c>
      <c r="AS37" s="18">
        <v>448.06400000000002</v>
      </c>
      <c r="AT37" s="18">
        <v>456.13600000000002</v>
      </c>
      <c r="AU37" s="18">
        <v>462.839</v>
      </c>
      <c r="AV37" s="18">
        <v>477.95400000000001</v>
      </c>
      <c r="AW37" s="18">
        <v>487.774</v>
      </c>
      <c r="AX37" s="18">
        <v>493.91899999999998</v>
      </c>
      <c r="AY37" s="18">
        <v>451.36500000000001</v>
      </c>
      <c r="AZ37" s="18">
        <v>436.14400000000001</v>
      </c>
      <c r="BA37" s="18">
        <v>415.24700000000001</v>
      </c>
      <c r="BB37" s="18">
        <v>397.84500000000003</v>
      </c>
      <c r="BC37" s="18">
        <v>424.88799999999998</v>
      </c>
      <c r="BD37" s="18">
        <v>435.84899999999999</v>
      </c>
      <c r="BE37" s="18">
        <v>496.83199999999999</v>
      </c>
      <c r="BF37" s="18">
        <v>505.43700000000001</v>
      </c>
      <c r="BG37" s="18">
        <v>489.48</v>
      </c>
      <c r="BH37" s="18">
        <v>469.85199999999998</v>
      </c>
      <c r="BI37" s="18">
        <v>455.99900000000002</v>
      </c>
      <c r="BJ37" s="18">
        <v>410.18299999999999</v>
      </c>
      <c r="BK37" s="18">
        <v>383.43400000000003</v>
      </c>
      <c r="BL37" s="18">
        <v>444.99099999999999</v>
      </c>
      <c r="BM37" s="18">
        <v>512.62099999999998</v>
      </c>
      <c r="BN37" s="18">
        <v>530.42600000000004</v>
      </c>
      <c r="BO37" s="18">
        <v>582.51400000000001</v>
      </c>
      <c r="BP37" s="18">
        <v>589.95899999999995</v>
      </c>
      <c r="BQ37" s="18">
        <v>579.13099999999997</v>
      </c>
      <c r="BR37" s="18">
        <v>569.64400000000001</v>
      </c>
      <c r="BS37" s="18">
        <v>566.02700000000004</v>
      </c>
      <c r="BT37" s="18">
        <v>570.15899999999999</v>
      </c>
      <c r="BU37" s="18">
        <v>520.62699999999995</v>
      </c>
      <c r="BV37" s="18">
        <v>486.48899999999998</v>
      </c>
      <c r="BW37" s="18">
        <v>486.791</v>
      </c>
      <c r="BX37" s="18">
        <v>616.89200000000005</v>
      </c>
      <c r="BY37" s="18">
        <v>669.81100000000004</v>
      </c>
      <c r="BZ37" s="18">
        <v>641.18100000000004</v>
      </c>
      <c r="CA37" s="18">
        <v>740.18600000000004</v>
      </c>
      <c r="CB37" s="18">
        <v>754.99599999999998</v>
      </c>
      <c r="CC37" s="18">
        <v>642.34500000000003</v>
      </c>
      <c r="CD37" s="18">
        <v>525.779</v>
      </c>
      <c r="CE37" s="18">
        <v>435.154</v>
      </c>
      <c r="CF37" s="18">
        <v>416.62799999999999</v>
      </c>
      <c r="CG37" s="18">
        <v>321.851</v>
      </c>
      <c r="CH37" s="18">
        <v>308.89100000000002</v>
      </c>
      <c r="CI37" s="18">
        <v>323.60500000000002</v>
      </c>
      <c r="CJ37" s="18">
        <v>273.40300000000002</v>
      </c>
      <c r="CK37" s="18">
        <v>241.86500000000001</v>
      </c>
      <c r="CL37" s="18">
        <v>227.154</v>
      </c>
      <c r="CM37" s="18">
        <v>236.887</v>
      </c>
      <c r="CN37" s="18">
        <v>271.63400000000001</v>
      </c>
      <c r="CO37" s="18">
        <v>268.56799999999998</v>
      </c>
      <c r="CP37" s="18">
        <v>234.36099999999999</v>
      </c>
      <c r="CQ37" s="18">
        <v>213.816</v>
      </c>
      <c r="CR37" s="18">
        <v>206.124</v>
      </c>
      <c r="CS37" s="18">
        <v>196.161</v>
      </c>
      <c r="CT37" s="18">
        <v>171.87899999999999</v>
      </c>
      <c r="CU37" s="18">
        <v>172.91499999999999</v>
      </c>
      <c r="CV37" s="18">
        <v>174.97200000000001</v>
      </c>
      <c r="CW37" s="18">
        <v>178.048</v>
      </c>
      <c r="CX37" s="18">
        <v>177.40700000000001</v>
      </c>
      <c r="CY37" s="18">
        <v>179.60599999999999</v>
      </c>
      <c r="CZ37" s="18">
        <v>179.73</v>
      </c>
      <c r="DA37" s="18">
        <v>179.55099999999999</v>
      </c>
      <c r="DB37" s="18">
        <v>181.40899999999999</v>
      </c>
      <c r="DC37" s="18">
        <v>181.595</v>
      </c>
      <c r="DD37" s="18">
        <v>177.74700000000001</v>
      </c>
      <c r="DE37" s="18">
        <v>176.375</v>
      </c>
      <c r="DF37" s="18">
        <v>181.05699999999999</v>
      </c>
      <c r="DG37" s="18">
        <v>187.80500000000001</v>
      </c>
      <c r="DH37" s="18">
        <v>195.57400000000001</v>
      </c>
      <c r="DI37" s="18">
        <v>195.42099999999999</v>
      </c>
      <c r="DJ37" s="18">
        <v>193.578</v>
      </c>
      <c r="DK37" s="18">
        <v>186.21700000000001</v>
      </c>
      <c r="DL37" s="18">
        <v>187.17599999999999</v>
      </c>
      <c r="DM37" s="18">
        <v>191.167</v>
      </c>
      <c r="DN37" s="18">
        <v>176.995</v>
      </c>
      <c r="DO37" s="18">
        <v>173.32499999999999</v>
      </c>
      <c r="DP37" s="18">
        <v>168.827</v>
      </c>
      <c r="DQ37" s="18">
        <v>168.179</v>
      </c>
      <c r="DR37" s="18">
        <v>165.607</v>
      </c>
      <c r="DS37" s="18">
        <v>167.37200000000001</v>
      </c>
      <c r="DT37" s="18">
        <v>172.40799999999999</v>
      </c>
      <c r="DU37" s="18">
        <v>175.88499999999999</v>
      </c>
      <c r="DV37" s="18">
        <v>172.66200000000001</v>
      </c>
      <c r="DW37" s="18">
        <v>171.779</v>
      </c>
      <c r="DX37" s="18">
        <v>171.83099999999999</v>
      </c>
      <c r="DY37" s="18">
        <v>172.66399999999999</v>
      </c>
      <c r="DZ37" s="18">
        <v>178.03899999999999</v>
      </c>
      <c r="EA37" s="18">
        <v>166.673</v>
      </c>
      <c r="EB37" s="18">
        <v>159.405</v>
      </c>
      <c r="EC37" s="18">
        <v>154.97800000000001</v>
      </c>
      <c r="ED37" s="18">
        <v>146.78899999999999</v>
      </c>
      <c r="EE37" s="18">
        <v>144.78700000000001</v>
      </c>
      <c r="EF37" s="18">
        <v>144.40199999999999</v>
      </c>
      <c r="EG37" s="18">
        <v>147.59200000000001</v>
      </c>
      <c r="EH37" s="18">
        <v>147.84700000000001</v>
      </c>
      <c r="EI37" s="18">
        <v>149.20400000000001</v>
      </c>
      <c r="EJ37" s="18">
        <v>149.86600000000001</v>
      </c>
      <c r="EK37" s="18">
        <v>150.441</v>
      </c>
      <c r="EL37" s="18">
        <v>152.167</v>
      </c>
      <c r="EM37" s="18">
        <v>153.89699999999999</v>
      </c>
      <c r="EN37" s="18">
        <v>154.041</v>
      </c>
      <c r="EO37" s="18">
        <v>154.62700000000001</v>
      </c>
      <c r="EP37" s="18">
        <v>159.69999999999999</v>
      </c>
      <c r="EQ37" s="18">
        <v>158.715</v>
      </c>
      <c r="ER37" s="18">
        <v>156.56299999999999</v>
      </c>
      <c r="ES37" s="18">
        <v>158.16999999999999</v>
      </c>
      <c r="ET37" s="18">
        <v>169.31200000000001</v>
      </c>
      <c r="EU37" s="18">
        <v>174.303</v>
      </c>
      <c r="EV37" s="18">
        <v>182.51300000000001</v>
      </c>
      <c r="EW37" s="18">
        <v>183.94499999999999</v>
      </c>
      <c r="EX37" s="18">
        <v>175.62200000000001</v>
      </c>
      <c r="EY37" s="18">
        <v>177.953</v>
      </c>
      <c r="EZ37" s="18">
        <v>179.18700000000001</v>
      </c>
      <c r="FA37" s="18">
        <v>177.93899999999999</v>
      </c>
      <c r="FB37" s="18">
        <v>177.93899999999999</v>
      </c>
      <c r="FC37" s="18">
        <v>185.64099999999999</v>
      </c>
      <c r="FD37" s="18">
        <v>199.55099999999999</v>
      </c>
      <c r="FE37" s="18">
        <v>203.10900000000001</v>
      </c>
      <c r="FF37" s="18">
        <v>204.03100000000001</v>
      </c>
      <c r="FG37" s="18">
        <v>200.16499999999999</v>
      </c>
      <c r="FH37" s="18">
        <v>199.90700000000001</v>
      </c>
      <c r="FI37" s="18">
        <v>199.666</v>
      </c>
      <c r="FJ37" s="18">
        <v>202.203</v>
      </c>
      <c r="FK37" s="18">
        <v>201.477</v>
      </c>
      <c r="FL37" s="18">
        <v>198.077</v>
      </c>
      <c r="FM37" s="18">
        <v>198.54900000000001</v>
      </c>
      <c r="FN37" s="18">
        <v>192.22300000000001</v>
      </c>
      <c r="FO37" s="18">
        <v>189.32</v>
      </c>
      <c r="FP37" s="18">
        <v>187.43199999999999</v>
      </c>
      <c r="FQ37" s="18">
        <v>185.87200000000001</v>
      </c>
      <c r="FR37" s="18">
        <v>195.39</v>
      </c>
      <c r="FS37" s="18">
        <v>205.40299999999999</v>
      </c>
      <c r="FT37" s="18">
        <v>206.78399999999999</v>
      </c>
      <c r="FU37" s="18">
        <v>203.58</v>
      </c>
      <c r="FV37" s="18">
        <v>196.23</v>
      </c>
      <c r="FW37" s="18">
        <v>191.48</v>
      </c>
      <c r="FX37" s="18">
        <v>194.02</v>
      </c>
      <c r="FY37" s="18">
        <v>198.37</v>
      </c>
      <c r="FZ37" s="18">
        <v>201.405</v>
      </c>
      <c r="GA37" s="18">
        <v>202.154</v>
      </c>
      <c r="GB37" s="18">
        <v>205.32</v>
      </c>
      <c r="GC37" s="18">
        <v>212.59299999999999</v>
      </c>
      <c r="GD37" s="18">
        <v>213.40299999999999</v>
      </c>
      <c r="GE37" s="18">
        <v>218.35900000000001</v>
      </c>
      <c r="GF37" s="18">
        <v>222.929</v>
      </c>
      <c r="GG37" s="18">
        <v>226.31899999999999</v>
      </c>
      <c r="GH37" s="18">
        <v>227.02199999999999</v>
      </c>
      <c r="GI37" s="18">
        <v>234.56899999999999</v>
      </c>
      <c r="GJ37" s="18">
        <v>238.39699999999999</v>
      </c>
      <c r="GK37" s="18">
        <v>237.399</v>
      </c>
      <c r="GL37" s="18">
        <v>228.69300000000001</v>
      </c>
      <c r="GM37" s="18">
        <v>228.44900000000001</v>
      </c>
      <c r="GN37" s="18">
        <v>228.00700000000001</v>
      </c>
      <c r="GO37" s="18">
        <v>222.821</v>
      </c>
      <c r="GP37" s="18">
        <v>214.93299999999999</v>
      </c>
      <c r="GQ37" s="18">
        <v>218.149</v>
      </c>
      <c r="GR37" s="18">
        <v>219.114</v>
      </c>
      <c r="GS37" s="18">
        <v>222.46</v>
      </c>
      <c r="GT37" s="18">
        <v>225.239</v>
      </c>
      <c r="GU37" s="18">
        <v>221.33199999999999</v>
      </c>
      <c r="GV37" s="18">
        <v>221.51499999999999</v>
      </c>
      <c r="GW37" s="18">
        <v>217.38499999999999</v>
      </c>
      <c r="GX37" s="18">
        <v>225.994</v>
      </c>
      <c r="GY37" s="18">
        <v>224.434</v>
      </c>
      <c r="GZ37" s="18">
        <v>214.42500000000001</v>
      </c>
      <c r="HA37" s="18">
        <v>208.43600000000001</v>
      </c>
      <c r="HB37" s="18">
        <v>203.441</v>
      </c>
      <c r="HC37" s="18">
        <v>203.52600000000001</v>
      </c>
      <c r="HD37" s="18">
        <v>236.83500000000001</v>
      </c>
      <c r="HE37" s="18">
        <v>233.55500000000001</v>
      </c>
      <c r="HF37" s="18">
        <v>226.12299999999999</v>
      </c>
      <c r="HG37" s="18">
        <v>223.624</v>
      </c>
      <c r="HH37" s="18">
        <v>219.93100000000001</v>
      </c>
      <c r="HI37" s="18">
        <v>229.607</v>
      </c>
      <c r="HJ37" s="18">
        <v>233.02799999999999</v>
      </c>
      <c r="HK37" s="18">
        <v>229.02799999999999</v>
      </c>
      <c r="HL37" s="18">
        <v>228.76</v>
      </c>
      <c r="HM37" s="18">
        <v>231.54300000000001</v>
      </c>
      <c r="HN37" s="18">
        <v>234.911</v>
      </c>
      <c r="HO37" s="18">
        <v>229.971</v>
      </c>
      <c r="HP37" s="18">
        <v>229.304</v>
      </c>
      <c r="HQ37" s="18">
        <v>228.5</v>
      </c>
      <c r="HR37" s="18">
        <v>225.82</v>
      </c>
      <c r="HS37" s="18">
        <v>237.077</v>
      </c>
      <c r="HT37" s="18">
        <v>247.649</v>
      </c>
      <c r="HU37" s="18">
        <v>253.85599999999999</v>
      </c>
      <c r="HV37" s="18">
        <v>271.08100000000002</v>
      </c>
      <c r="HW37" s="18">
        <v>278.245</v>
      </c>
      <c r="HX37" s="18">
        <v>259.77199999999999</v>
      </c>
      <c r="HY37" s="18">
        <v>248.16499999999999</v>
      </c>
      <c r="HZ37" s="18">
        <v>241.191</v>
      </c>
      <c r="IA37" s="18">
        <v>247.01400000000001</v>
      </c>
      <c r="IB37" s="18">
        <v>249.58500000000001</v>
      </c>
      <c r="IC37" s="18">
        <v>258.334</v>
      </c>
      <c r="ID37" s="18">
        <v>263.012</v>
      </c>
      <c r="IE37" s="18">
        <v>277.19299999999998</v>
      </c>
      <c r="IF37" s="18">
        <v>262.10700000000003</v>
      </c>
      <c r="IG37" s="18">
        <v>248.982</v>
      </c>
      <c r="IH37" s="18">
        <v>247.36799999999999</v>
      </c>
      <c r="II37" s="18">
        <v>245.792</v>
      </c>
      <c r="IJ37" s="18">
        <v>225.84200000000001</v>
      </c>
      <c r="IK37" s="18">
        <v>222.797</v>
      </c>
      <c r="IL37" s="18">
        <v>221.09299999999999</v>
      </c>
      <c r="IM37" s="18">
        <v>234.572</v>
      </c>
      <c r="IN37" s="18">
        <v>244.83099999999999</v>
      </c>
      <c r="IO37" s="18">
        <v>251.53399999999999</v>
      </c>
      <c r="IP37" s="18">
        <v>251.40600000000001</v>
      </c>
      <c r="IQ37" s="18">
        <v>252.28800000000001</v>
      </c>
      <c r="IR37" s="18">
        <v>236.69</v>
      </c>
      <c r="IS37" s="18">
        <v>222.91399999999999</v>
      </c>
      <c r="IT37" s="18">
        <v>223.41900000000001</v>
      </c>
      <c r="IU37" s="18">
        <v>222.59299999999999</v>
      </c>
      <c r="IV37" s="18">
        <v>223.03200000000001</v>
      </c>
      <c r="IW37" s="18">
        <v>234.595</v>
      </c>
      <c r="IX37" s="18">
        <v>241.16900000000001</v>
      </c>
      <c r="IY37" s="18">
        <v>230.87700000000001</v>
      </c>
      <c r="IZ37" s="18">
        <v>214.72200000000001</v>
      </c>
      <c r="JA37" s="18">
        <v>212.703</v>
      </c>
      <c r="JB37" s="18">
        <v>218.24799999999999</v>
      </c>
      <c r="JC37" s="18">
        <v>220.75899999999999</v>
      </c>
      <c r="JD37" s="18">
        <v>221.24100000000001</v>
      </c>
      <c r="JE37" s="18">
        <v>233.58199999999999</v>
      </c>
      <c r="JF37" s="18">
        <v>239.33799999999999</v>
      </c>
      <c r="JG37" s="18">
        <v>240.86</v>
      </c>
      <c r="JH37" s="18">
        <v>240.50800000000001</v>
      </c>
      <c r="JI37" s="18">
        <v>233.76300000000001</v>
      </c>
      <c r="JJ37" s="18">
        <v>229.04599999999999</v>
      </c>
      <c r="JK37" s="18">
        <v>220.83500000000001</v>
      </c>
      <c r="JL37" s="18">
        <v>227.214</v>
      </c>
      <c r="JM37" s="18">
        <v>243.31</v>
      </c>
      <c r="JN37" s="18">
        <v>262.23599999999999</v>
      </c>
      <c r="JO37" s="18">
        <v>264.55700000000002</v>
      </c>
      <c r="JP37" s="18">
        <v>264.31700000000001</v>
      </c>
      <c r="JQ37" s="18">
        <v>263.43200000000002</v>
      </c>
      <c r="JR37" s="18">
        <v>249.03700000000001</v>
      </c>
      <c r="JS37" s="18">
        <v>257.44799999999998</v>
      </c>
      <c r="JT37" s="18">
        <v>264.26299999999998</v>
      </c>
      <c r="JU37" s="18">
        <v>264.34500000000003</v>
      </c>
      <c r="JV37" s="18">
        <v>272.24599999999998</v>
      </c>
      <c r="JW37" s="18">
        <v>278.59500000000003</v>
      </c>
      <c r="JX37" s="18">
        <v>295.31099999999998</v>
      </c>
      <c r="JY37" s="18">
        <v>292.65600000000001</v>
      </c>
      <c r="JZ37" s="18">
        <v>283.89299999999997</v>
      </c>
      <c r="KA37" s="18">
        <v>287.51400000000001</v>
      </c>
      <c r="KB37" s="18">
        <v>283.78800000000001</v>
      </c>
      <c r="KC37" s="18">
        <v>287.62</v>
      </c>
      <c r="KD37" s="18">
        <v>285.60000000000002</v>
      </c>
      <c r="KE37" s="18">
        <v>286.45400000000001</v>
      </c>
      <c r="KF37" s="18">
        <v>270.02499999999998</v>
      </c>
      <c r="KG37" s="18">
        <v>261.65100000000001</v>
      </c>
      <c r="KH37" s="18">
        <v>255.06100000000001</v>
      </c>
      <c r="KI37" s="18">
        <v>253.52699999999999</v>
      </c>
      <c r="KJ37" s="18">
        <v>251.59800000000001</v>
      </c>
      <c r="KK37" s="18">
        <v>261.77499999999998</v>
      </c>
      <c r="KL37" s="18">
        <v>265.68200000000002</v>
      </c>
      <c r="KM37" s="18">
        <v>266.51400000000001</v>
      </c>
      <c r="KN37" s="18">
        <v>259.58300000000003</v>
      </c>
      <c r="KO37" s="18">
        <v>265.94799999999998</v>
      </c>
      <c r="KP37" s="18">
        <v>259.96199999999999</v>
      </c>
      <c r="KQ37" s="18">
        <v>247.72200000000001</v>
      </c>
      <c r="KR37" s="18">
        <v>231.92500000000001</v>
      </c>
      <c r="KS37" s="18">
        <v>230.976</v>
      </c>
      <c r="KT37" s="18">
        <v>229.81299999999999</v>
      </c>
      <c r="KU37" s="18">
        <v>239.41300000000001</v>
      </c>
      <c r="KV37" s="18">
        <v>240.32400000000001</v>
      </c>
      <c r="KW37" s="18">
        <v>241.71199999999999</v>
      </c>
      <c r="KX37" s="18">
        <v>256.185</v>
      </c>
      <c r="KY37" s="18">
        <v>235.23599999999999</v>
      </c>
      <c r="KZ37" s="18">
        <v>235.292</v>
      </c>
      <c r="LA37" s="18">
        <v>236.42500000000001</v>
      </c>
      <c r="LB37" s="18">
        <v>235.29900000000001</v>
      </c>
      <c r="LC37" s="18">
        <v>234.523</v>
      </c>
      <c r="LD37" s="18">
        <v>235.761</v>
      </c>
      <c r="LE37" s="18">
        <v>240.923</v>
      </c>
      <c r="LF37" s="18">
        <v>254.738</v>
      </c>
      <c r="LG37" s="18">
        <v>262.76400000000001</v>
      </c>
      <c r="LH37" s="18">
        <v>262.49900000000002</v>
      </c>
      <c r="LI37" s="18">
        <v>263.05700000000002</v>
      </c>
      <c r="LJ37" s="18">
        <v>253.29599999999999</v>
      </c>
      <c r="LK37" s="18">
        <v>250.92699999999999</v>
      </c>
      <c r="LL37" s="18">
        <v>248.37100000000001</v>
      </c>
      <c r="LM37" s="18">
        <v>254.02099999999999</v>
      </c>
      <c r="LN37" s="18">
        <v>258.29599999999999</v>
      </c>
      <c r="LO37" s="18">
        <v>273.81700000000001</v>
      </c>
      <c r="LP37" s="18">
        <v>278.18299999999999</v>
      </c>
      <c r="LQ37" s="18">
        <v>282.7</v>
      </c>
      <c r="LR37" s="18">
        <v>285.28899999999999</v>
      </c>
      <c r="LS37" s="18">
        <v>295.57400000000001</v>
      </c>
      <c r="LT37" s="18">
        <v>289.63499999999999</v>
      </c>
      <c r="LU37" s="18">
        <v>287.50099999999998</v>
      </c>
      <c r="LV37" s="18">
        <v>280.93799999999999</v>
      </c>
      <c r="LW37" s="18">
        <v>270.39299999999997</v>
      </c>
      <c r="LX37" s="18">
        <v>280.05</v>
      </c>
      <c r="LY37" s="18">
        <v>282.27699999999999</v>
      </c>
      <c r="LZ37" s="18">
        <v>274.10500000000002</v>
      </c>
      <c r="MA37" s="18">
        <v>286.44799999999998</v>
      </c>
      <c r="MB37" s="18">
        <v>296.82799999999997</v>
      </c>
      <c r="MC37" s="18">
        <v>310.577</v>
      </c>
      <c r="MD37" s="18">
        <v>313.40499999999997</v>
      </c>
      <c r="ME37" s="18">
        <v>309.642</v>
      </c>
      <c r="MF37" s="18">
        <v>299.59300000000002</v>
      </c>
      <c r="MG37" s="18">
        <v>293.26900000000001</v>
      </c>
      <c r="MH37" s="18">
        <v>297.92099999999999</v>
      </c>
      <c r="MI37" s="18">
        <v>298.58999999999997</v>
      </c>
      <c r="MJ37" s="18">
        <v>295.18</v>
      </c>
      <c r="MK37" s="18">
        <v>298.988</v>
      </c>
      <c r="ML37" s="18">
        <v>307.36599999999999</v>
      </c>
      <c r="MM37" s="18">
        <v>316.85599999999999</v>
      </c>
      <c r="MN37" s="18">
        <v>330.96899999999999</v>
      </c>
      <c r="MO37" s="18">
        <v>327.488</v>
      </c>
      <c r="MP37" s="18">
        <v>322.00599999999997</v>
      </c>
      <c r="MQ37" s="18">
        <v>321.15499999999997</v>
      </c>
      <c r="MR37" s="18">
        <v>325.34800000000001</v>
      </c>
      <c r="MS37" s="18">
        <v>328.18599999999998</v>
      </c>
      <c r="MT37" s="18">
        <v>318.858</v>
      </c>
      <c r="MU37" s="18">
        <v>315.63299999999998</v>
      </c>
      <c r="MV37" s="18">
        <v>326.48599999999999</v>
      </c>
      <c r="MW37" s="18">
        <v>344.49900000000002</v>
      </c>
      <c r="MX37" s="18">
        <v>345.64299999999997</v>
      </c>
      <c r="MY37" s="18">
        <v>328.15899999999999</v>
      </c>
      <c r="MZ37" s="18">
        <v>308.32900000000001</v>
      </c>
      <c r="NA37" s="18">
        <v>309.315</v>
      </c>
      <c r="NB37" s="18">
        <v>319.19400000000002</v>
      </c>
      <c r="NC37" s="18">
        <v>319.62400000000002</v>
      </c>
      <c r="ND37" s="18">
        <v>320.92500000000001</v>
      </c>
      <c r="NE37" s="18">
        <v>335.91</v>
      </c>
      <c r="NF37" s="18">
        <v>335.42500000000001</v>
      </c>
      <c r="NG37" s="18">
        <v>331.72699999999998</v>
      </c>
      <c r="NH37" s="18">
        <v>331.28</v>
      </c>
      <c r="NI37" s="18">
        <v>336.59800000000001</v>
      </c>
      <c r="NJ37" s="18">
        <v>334.66500000000002</v>
      </c>
      <c r="NK37" s="18">
        <v>332.95499999999998</v>
      </c>
      <c r="NL37" s="18">
        <v>325.67500000000001</v>
      </c>
      <c r="NM37" s="18">
        <v>334.505</v>
      </c>
      <c r="NN37" s="18">
        <v>363.11900000000003</v>
      </c>
      <c r="NO37" s="18">
        <v>361.13</v>
      </c>
      <c r="NP37" s="18">
        <v>393.13499999999999</v>
      </c>
      <c r="NQ37" s="18">
        <v>396.41899999999998</v>
      </c>
      <c r="NR37" s="18">
        <v>382.83</v>
      </c>
      <c r="NS37" s="18">
        <v>391.72399999999999</v>
      </c>
      <c r="NT37" s="18">
        <v>386.35</v>
      </c>
      <c r="NU37" s="18">
        <v>420.298</v>
      </c>
      <c r="NV37" s="18">
        <v>433.54199999999997</v>
      </c>
      <c r="NW37" s="18">
        <v>436.57299999999998</v>
      </c>
      <c r="NX37" s="18">
        <v>438.88200000000001</v>
      </c>
      <c r="NY37" s="18">
        <v>422.22699999999998</v>
      </c>
      <c r="NZ37" s="18">
        <v>408.82</v>
      </c>
      <c r="OA37" s="18">
        <v>406.76</v>
      </c>
      <c r="OB37" s="18">
        <v>405.77499999999998</v>
      </c>
      <c r="OC37" s="18">
        <v>403.39800000000002</v>
      </c>
      <c r="OD37" s="18">
        <v>403.30399999999997</v>
      </c>
      <c r="OE37" s="18">
        <v>400.93599999999998</v>
      </c>
      <c r="OF37" s="18">
        <v>396.99099999999999</v>
      </c>
      <c r="OG37" s="18">
        <v>396.25200000000001</v>
      </c>
      <c r="OH37" s="18">
        <v>390.375</v>
      </c>
      <c r="OI37" s="18">
        <v>389.35899999999998</v>
      </c>
      <c r="OJ37" s="18">
        <v>387.22500000000002</v>
      </c>
      <c r="OK37" s="18">
        <v>406.76100000000002</v>
      </c>
      <c r="OL37" s="18">
        <v>426.73500000000001</v>
      </c>
      <c r="OM37" s="18">
        <v>430.58600000000001</v>
      </c>
      <c r="ON37" s="18">
        <v>426.44799999999998</v>
      </c>
      <c r="OO37" s="18">
        <v>422.35899999999998</v>
      </c>
      <c r="OP37" s="18">
        <v>411.53899999999999</v>
      </c>
      <c r="OQ37" s="18">
        <v>403.36500000000001</v>
      </c>
      <c r="OR37" s="18">
        <v>387.15600000000001</v>
      </c>
      <c r="OS37" s="18">
        <v>402.58199999999999</v>
      </c>
      <c r="OT37" s="18">
        <v>395.298</v>
      </c>
      <c r="OU37" s="18">
        <v>383.61700000000002</v>
      </c>
      <c r="OV37" s="18">
        <v>371.10399999999998</v>
      </c>
      <c r="OW37" s="18">
        <v>364.31799999999998</v>
      </c>
      <c r="OX37" s="18">
        <v>369.85300000000001</v>
      </c>
      <c r="OY37" s="18">
        <v>366.279</v>
      </c>
      <c r="OZ37" s="18">
        <v>366.13600000000002</v>
      </c>
      <c r="PA37" s="18">
        <v>375.94</v>
      </c>
      <c r="PB37" s="18">
        <v>354.214</v>
      </c>
      <c r="PC37" s="18">
        <v>345.79700000000003</v>
      </c>
      <c r="PD37" s="18">
        <v>340.81900000000002</v>
      </c>
      <c r="PE37" s="18">
        <v>324.38499999999999</v>
      </c>
      <c r="PF37" s="18">
        <v>317.26</v>
      </c>
      <c r="PG37" s="18">
        <v>312.14</v>
      </c>
      <c r="PH37" s="18">
        <v>292.70999999999998</v>
      </c>
      <c r="PI37" s="18">
        <v>280.78500000000003</v>
      </c>
      <c r="PJ37" s="18">
        <v>281.41000000000003</v>
      </c>
      <c r="PK37" s="18">
        <v>283.96199999999999</v>
      </c>
      <c r="PL37" s="18">
        <v>283.63</v>
      </c>
      <c r="PM37" s="18">
        <v>279.88</v>
      </c>
      <c r="PN37" s="18">
        <v>282.87700000000001</v>
      </c>
      <c r="PO37" s="18">
        <v>292.81900000000002</v>
      </c>
      <c r="PP37" s="18">
        <v>290.71499999999997</v>
      </c>
      <c r="PQ37" s="18">
        <v>303.32900000000001</v>
      </c>
      <c r="PR37" s="18">
        <v>328.31799999999998</v>
      </c>
      <c r="PS37" s="18">
        <v>310.423</v>
      </c>
      <c r="PT37" s="18">
        <v>307.34800000000001</v>
      </c>
      <c r="PU37" s="18">
        <v>292.56799999999998</v>
      </c>
      <c r="PV37" s="18">
        <v>285.589</v>
      </c>
      <c r="PW37" s="18">
        <v>288.52699999999999</v>
      </c>
      <c r="PX37" s="18">
        <v>279.45999999999998</v>
      </c>
      <c r="PY37" s="18">
        <v>276.39400000000001</v>
      </c>
      <c r="PZ37" s="18">
        <v>276.86500000000001</v>
      </c>
      <c r="QA37" s="18">
        <v>269.99299999999999</v>
      </c>
      <c r="QB37" s="18">
        <v>267.78500000000003</v>
      </c>
      <c r="QC37" s="18">
        <v>266.19499999999999</v>
      </c>
      <c r="QD37" s="18">
        <v>256.04300000000001</v>
      </c>
      <c r="QE37" s="18">
        <v>255.77099999999999</v>
      </c>
      <c r="QF37" s="18">
        <v>253.17599999999999</v>
      </c>
      <c r="QG37" s="18">
        <v>246.77799999999999</v>
      </c>
      <c r="QH37" s="18">
        <v>246.05500000000001</v>
      </c>
      <c r="QI37" s="18">
        <v>247.83199999999999</v>
      </c>
      <c r="QJ37" s="18">
        <v>254.02</v>
      </c>
      <c r="QK37" s="18">
        <v>251.85599999999999</v>
      </c>
      <c r="QL37" s="18">
        <v>254.08099999999999</v>
      </c>
      <c r="QM37" s="18">
        <v>249.065</v>
      </c>
      <c r="QN37" s="18">
        <v>250.74299999999999</v>
      </c>
      <c r="QO37" s="18">
        <v>254.65600000000001</v>
      </c>
      <c r="QP37" s="18">
        <v>246.46899999999999</v>
      </c>
      <c r="QQ37" s="18">
        <v>244.613</v>
      </c>
      <c r="QR37" s="18">
        <v>242.75299999999999</v>
      </c>
      <c r="QS37" s="18">
        <v>241.56</v>
      </c>
      <c r="QT37" s="18">
        <v>242.86</v>
      </c>
      <c r="QU37" s="18">
        <v>243.49700000000001</v>
      </c>
      <c r="QV37" s="18">
        <v>243.99</v>
      </c>
      <c r="QW37" s="18">
        <v>251.50800000000001</v>
      </c>
      <c r="QX37" s="18">
        <v>253.566</v>
      </c>
      <c r="QY37" s="18">
        <v>252.464</v>
      </c>
      <c r="QZ37" s="18">
        <v>259.45699999999999</v>
      </c>
      <c r="RA37" s="18">
        <v>271.50400000000002</v>
      </c>
      <c r="RB37" s="18">
        <v>285.13600000000002</v>
      </c>
      <c r="RC37" s="18">
        <v>285.70499999999998</v>
      </c>
      <c r="RD37" s="18">
        <v>287.00599999999997</v>
      </c>
      <c r="RE37" s="18">
        <v>288.88099999999997</v>
      </c>
      <c r="RF37" s="18">
        <v>285.95400000000001</v>
      </c>
      <c r="RG37" s="18">
        <v>280.37299999999999</v>
      </c>
      <c r="RH37" s="18">
        <v>274.15600000000001</v>
      </c>
      <c r="RI37" s="18">
        <v>274.74700000000001</v>
      </c>
      <c r="RJ37" s="18">
        <v>275.89400000000001</v>
      </c>
      <c r="RK37" s="18">
        <v>277.51400000000001</v>
      </c>
      <c r="RL37" s="18">
        <v>272.166</v>
      </c>
      <c r="RM37" s="18">
        <v>269.87400000000002</v>
      </c>
      <c r="RN37" s="18">
        <v>273.07299999999998</v>
      </c>
      <c r="RO37" s="18">
        <v>280.09500000000003</v>
      </c>
      <c r="RP37" s="18">
        <v>279.517</v>
      </c>
      <c r="RQ37" s="18">
        <v>279.291</v>
      </c>
      <c r="RR37" s="18">
        <v>280.49400000000003</v>
      </c>
      <c r="RS37" s="18">
        <v>275.87200000000001</v>
      </c>
      <c r="RT37" s="18">
        <v>276.13</v>
      </c>
      <c r="RU37" s="18">
        <v>270.02999999999997</v>
      </c>
      <c r="RV37" s="18">
        <v>262.464</v>
      </c>
      <c r="RW37" s="18">
        <v>260.15699999999998</v>
      </c>
      <c r="RX37" s="18">
        <v>258.495</v>
      </c>
      <c r="RY37" s="18">
        <v>259.83</v>
      </c>
      <c r="RZ37" s="18">
        <v>258.37599999999998</v>
      </c>
      <c r="SA37" s="18">
        <v>252.23699999999999</v>
      </c>
      <c r="SB37" s="18">
        <v>240.24299999999999</v>
      </c>
      <c r="SC37" s="18">
        <v>243.40799999999999</v>
      </c>
      <c r="SD37" s="18">
        <v>244.994</v>
      </c>
      <c r="SE37" s="18">
        <v>245.05699999999999</v>
      </c>
      <c r="SF37" s="18">
        <v>245.36</v>
      </c>
      <c r="SG37" s="18">
        <v>260.42200000000003</v>
      </c>
      <c r="SH37" s="18">
        <v>261.68599999999998</v>
      </c>
      <c r="SI37" s="18">
        <v>264.12299999999999</v>
      </c>
      <c r="SJ37" s="18">
        <v>265.83800000000002</v>
      </c>
      <c r="SK37" s="18">
        <v>263.48</v>
      </c>
      <c r="SL37" s="18">
        <v>262.04300000000001</v>
      </c>
      <c r="SM37" s="18">
        <v>261.47899999999998</v>
      </c>
      <c r="SN37" s="18">
        <v>260.21600000000001</v>
      </c>
      <c r="SO37" s="18">
        <v>261.351</v>
      </c>
      <c r="SP37" s="18">
        <v>261.23599999999999</v>
      </c>
      <c r="SQ37" s="18">
        <v>262.75099999999998</v>
      </c>
      <c r="SR37" s="18">
        <v>255.91</v>
      </c>
      <c r="SS37" s="18">
        <v>263.87299999999999</v>
      </c>
      <c r="ST37" s="18">
        <v>271.63200000000001</v>
      </c>
    </row>
    <row r="38" spans="1:516" s="5" customFormat="1" x14ac:dyDescent="0.25">
      <c r="A38" s="5">
        <f t="shared" si="8"/>
        <v>7</v>
      </c>
      <c r="B38" s="11" t="s">
        <v>475</v>
      </c>
      <c r="C38" s="5">
        <f ca="1">_xlfn.XMATCH(B38,bonds[unique lookup])</f>
        <v>152</v>
      </c>
      <c r="D38" s="5" t="str" cm="1">
        <f t="array" aca="1" ref="D38" ca="1">INDEX(bonds[ID_ISIN],C38)&amp;" Corp"</f>
        <v>XS1629658755 Corp</v>
      </c>
      <c r="E38" s="32" cm="1">
        <f t="array" aca="1" ref="E38" ca="1">_xll.BDP(D38,E$31)*1</f>
        <v>44909</v>
      </c>
      <c r="F38" s="18">
        <f ca="1">_xll.BDH(D38,$B$29,"-2AY",,"Dates=H","Fill=C","Sort=R","Dir=H","cols=509;rows=1")</f>
        <v>363.68200000000002</v>
      </c>
      <c r="G38" s="18">
        <v>380.435</v>
      </c>
      <c r="H38" s="18">
        <v>382.31700000000001</v>
      </c>
      <c r="I38" s="18">
        <v>387.97</v>
      </c>
      <c r="J38" s="18">
        <v>393.38</v>
      </c>
      <c r="K38" s="18">
        <v>391.95499999999998</v>
      </c>
      <c r="L38" s="18">
        <v>390.36200000000002</v>
      </c>
      <c r="M38" s="18">
        <v>384.67200000000003</v>
      </c>
      <c r="N38" s="18">
        <v>377.83699999999999</v>
      </c>
      <c r="O38" s="18">
        <v>390.01900000000001</v>
      </c>
      <c r="P38" s="18">
        <v>376.089</v>
      </c>
      <c r="Q38" s="18">
        <v>372.14400000000001</v>
      </c>
      <c r="R38" s="18">
        <v>340.83800000000002</v>
      </c>
      <c r="S38" s="18">
        <v>319.601</v>
      </c>
      <c r="T38" s="18">
        <v>341.84800000000001</v>
      </c>
      <c r="U38" s="18">
        <v>334.58</v>
      </c>
      <c r="V38" s="18">
        <v>344.47300000000001</v>
      </c>
      <c r="W38" s="18">
        <v>317.24599999999998</v>
      </c>
      <c r="X38" s="18">
        <v>272.27600000000001</v>
      </c>
      <c r="Y38" s="18">
        <v>223.173</v>
      </c>
      <c r="Z38" s="18">
        <v>231.852</v>
      </c>
      <c r="AA38" s="18">
        <v>303.88900000000001</v>
      </c>
      <c r="AB38" s="18">
        <v>324.52499999999998</v>
      </c>
      <c r="AC38" s="18">
        <v>361.66199999999998</v>
      </c>
      <c r="AD38" s="18">
        <v>367.02100000000002</v>
      </c>
      <c r="AE38" s="18">
        <v>365.14400000000001</v>
      </c>
      <c r="AF38" s="18">
        <v>347.45499999999998</v>
      </c>
      <c r="AG38" s="18">
        <v>350.14</v>
      </c>
      <c r="AH38" s="18">
        <v>375.62299999999999</v>
      </c>
      <c r="AI38" s="18">
        <v>407.52499999999998</v>
      </c>
      <c r="AJ38" s="18">
        <v>408.09</v>
      </c>
      <c r="AK38" s="18">
        <v>405.62400000000002</v>
      </c>
      <c r="AL38" s="18">
        <v>412.18900000000002</v>
      </c>
      <c r="AM38" s="18">
        <v>431.35199999999998</v>
      </c>
      <c r="AN38" s="18">
        <v>468.08499999999998</v>
      </c>
      <c r="AO38" s="18">
        <v>486.87799999999999</v>
      </c>
      <c r="AP38" s="18">
        <v>488.08100000000002</v>
      </c>
      <c r="AQ38" s="18">
        <v>466.88099999999997</v>
      </c>
      <c r="AR38" s="18">
        <v>463.59</v>
      </c>
      <c r="AS38" s="18">
        <v>465.76799999999997</v>
      </c>
      <c r="AT38" s="18">
        <v>482.495</v>
      </c>
      <c r="AU38" s="18">
        <v>488.00900000000001</v>
      </c>
      <c r="AV38" s="18">
        <v>501.78100000000001</v>
      </c>
      <c r="AW38" s="18">
        <v>510.358</v>
      </c>
      <c r="AX38" s="18">
        <v>516.697</v>
      </c>
      <c r="AY38" s="18">
        <v>459.63299999999998</v>
      </c>
      <c r="AZ38" s="18">
        <v>445.59699999999998</v>
      </c>
      <c r="BA38" s="18">
        <v>424.83199999999999</v>
      </c>
      <c r="BB38" s="18">
        <v>405.75599999999997</v>
      </c>
      <c r="BC38" s="18">
        <v>441.32900000000001</v>
      </c>
      <c r="BD38" s="18">
        <v>453.61</v>
      </c>
      <c r="BE38" s="18">
        <v>510.29500000000002</v>
      </c>
      <c r="BF38" s="18">
        <v>514.05799999999999</v>
      </c>
      <c r="BG38" s="18">
        <v>492.565</v>
      </c>
      <c r="BH38" s="18">
        <v>465.62200000000001</v>
      </c>
      <c r="BI38" s="18">
        <v>449.77800000000002</v>
      </c>
      <c r="BJ38" s="18">
        <v>401.851</v>
      </c>
      <c r="BK38" s="18">
        <v>368.84800000000001</v>
      </c>
      <c r="BL38" s="18">
        <v>453.762</v>
      </c>
      <c r="BM38" s="18">
        <v>537.59100000000001</v>
      </c>
      <c r="BN38" s="18">
        <v>570.44100000000003</v>
      </c>
      <c r="BO38" s="18">
        <v>620.577</v>
      </c>
      <c r="BP38" s="18">
        <v>610.89700000000005</v>
      </c>
      <c r="BQ38" s="18">
        <v>599.81399999999996</v>
      </c>
      <c r="BR38" s="18">
        <v>584.72699999999998</v>
      </c>
      <c r="BS38" s="18">
        <v>576.029</v>
      </c>
      <c r="BT38" s="18">
        <v>576.53499999999997</v>
      </c>
      <c r="BU38" s="18">
        <v>532.74699999999996</v>
      </c>
      <c r="BV38" s="18">
        <v>494.03</v>
      </c>
      <c r="BW38" s="18">
        <v>494.80200000000002</v>
      </c>
      <c r="BX38" s="18">
        <v>639.85599999999999</v>
      </c>
      <c r="BY38" s="18">
        <v>696.41200000000003</v>
      </c>
      <c r="BZ38" s="18">
        <v>654.68499999999995</v>
      </c>
      <c r="CA38" s="18">
        <v>776.88599999999997</v>
      </c>
      <c r="CB38" s="18">
        <v>793.13</v>
      </c>
      <c r="CC38" s="18">
        <v>687.26199999999994</v>
      </c>
      <c r="CD38" s="18">
        <v>576.53399999999999</v>
      </c>
      <c r="CE38" s="18">
        <v>472.28899999999999</v>
      </c>
      <c r="CF38" s="18">
        <v>435.19600000000003</v>
      </c>
      <c r="CG38" s="18">
        <v>332.03199999999998</v>
      </c>
      <c r="CH38" s="18">
        <v>309.30700000000002</v>
      </c>
      <c r="CI38" s="18">
        <v>335.59800000000001</v>
      </c>
      <c r="CJ38" s="18">
        <v>264.41899999999998</v>
      </c>
      <c r="CK38" s="18">
        <v>229.94499999999999</v>
      </c>
      <c r="CL38" s="18">
        <v>206.453</v>
      </c>
      <c r="CM38" s="18">
        <v>215.80799999999999</v>
      </c>
      <c r="CN38" s="18">
        <v>256.31299999999999</v>
      </c>
      <c r="CO38" s="18">
        <v>255.744</v>
      </c>
      <c r="CP38" s="18">
        <v>214.053</v>
      </c>
      <c r="CQ38" s="18">
        <v>188.11</v>
      </c>
      <c r="CR38" s="18">
        <v>179.8</v>
      </c>
      <c r="CS38" s="18">
        <v>171.327</v>
      </c>
      <c r="CT38" s="18">
        <v>148.172</v>
      </c>
      <c r="CU38" s="18">
        <v>148.459</v>
      </c>
      <c r="CV38" s="18">
        <v>151.50200000000001</v>
      </c>
      <c r="CW38" s="18">
        <v>152.50299999999999</v>
      </c>
      <c r="CX38" s="18">
        <v>150.577</v>
      </c>
      <c r="CY38" s="18">
        <v>150.511</v>
      </c>
      <c r="CZ38" s="18">
        <v>150.46100000000001</v>
      </c>
      <c r="DA38" s="18">
        <v>150.06700000000001</v>
      </c>
      <c r="DB38" s="18">
        <v>151.68299999999999</v>
      </c>
      <c r="DC38" s="18">
        <v>152.91499999999999</v>
      </c>
      <c r="DD38" s="18">
        <v>149.29400000000001</v>
      </c>
      <c r="DE38" s="18">
        <v>146.37100000000001</v>
      </c>
      <c r="DF38" s="18">
        <v>150.98699999999999</v>
      </c>
      <c r="DG38" s="18">
        <v>158.32</v>
      </c>
      <c r="DH38" s="18">
        <v>169.57599999999999</v>
      </c>
      <c r="DI38" s="18">
        <v>166.65899999999999</v>
      </c>
      <c r="DJ38" s="18">
        <v>165.09</v>
      </c>
      <c r="DK38" s="18">
        <v>160.87799999999999</v>
      </c>
      <c r="DL38" s="18">
        <v>162.255</v>
      </c>
      <c r="DM38" s="18">
        <v>164.73099999999999</v>
      </c>
      <c r="DN38" s="18">
        <v>151.529</v>
      </c>
      <c r="DO38" s="18">
        <v>148.56</v>
      </c>
      <c r="DP38" s="18">
        <v>144.86500000000001</v>
      </c>
      <c r="DQ38" s="18">
        <v>143.97399999999999</v>
      </c>
      <c r="DR38" s="18">
        <v>143.04499999999999</v>
      </c>
      <c r="DS38" s="18">
        <v>146.31100000000001</v>
      </c>
      <c r="DT38" s="18">
        <v>154.059</v>
      </c>
      <c r="DU38" s="18">
        <v>160.93799999999999</v>
      </c>
      <c r="DV38" s="18">
        <v>160.81899999999999</v>
      </c>
      <c r="DW38" s="18">
        <v>160.68799999999999</v>
      </c>
      <c r="DX38" s="18">
        <v>163.30699999999999</v>
      </c>
      <c r="DY38" s="18">
        <v>165.50800000000001</v>
      </c>
      <c r="DZ38" s="18">
        <v>172.667</v>
      </c>
      <c r="EA38" s="18">
        <v>168.56299999999999</v>
      </c>
      <c r="EB38" s="18">
        <v>165.13800000000001</v>
      </c>
      <c r="EC38" s="18">
        <v>161.77000000000001</v>
      </c>
      <c r="ED38" s="18">
        <v>156.32</v>
      </c>
      <c r="EE38" s="18">
        <v>154.74700000000001</v>
      </c>
      <c r="EF38" s="18">
        <v>154.67500000000001</v>
      </c>
      <c r="EG38" s="18">
        <v>157.33000000000001</v>
      </c>
      <c r="EH38" s="18">
        <v>157.22200000000001</v>
      </c>
      <c r="EI38" s="18">
        <v>159.02199999999999</v>
      </c>
      <c r="EJ38" s="18">
        <v>159.221</v>
      </c>
      <c r="EK38" s="18">
        <v>160.05000000000001</v>
      </c>
      <c r="EL38" s="18">
        <v>162.64599999999999</v>
      </c>
      <c r="EM38" s="18">
        <v>164.17099999999999</v>
      </c>
      <c r="EN38" s="18">
        <v>164.32900000000001</v>
      </c>
      <c r="EO38" s="18">
        <v>164.06100000000001</v>
      </c>
      <c r="EP38" s="18">
        <v>168.62899999999999</v>
      </c>
      <c r="EQ38" s="18">
        <v>167.81</v>
      </c>
      <c r="ER38" s="18">
        <v>166.15600000000001</v>
      </c>
      <c r="ES38" s="18">
        <v>167.471</v>
      </c>
      <c r="ET38" s="18">
        <v>177.73699999999999</v>
      </c>
      <c r="EU38" s="18">
        <v>182.69399999999999</v>
      </c>
      <c r="EV38" s="18">
        <v>192.10900000000001</v>
      </c>
      <c r="EW38" s="18">
        <v>192.1</v>
      </c>
      <c r="EX38" s="18">
        <v>184.654</v>
      </c>
      <c r="EY38" s="18">
        <v>185.61799999999999</v>
      </c>
      <c r="EZ38" s="18">
        <v>185.91</v>
      </c>
      <c r="FA38" s="18">
        <v>183.928</v>
      </c>
      <c r="FB38" s="18">
        <v>181.93199999999999</v>
      </c>
      <c r="FC38" s="18">
        <v>187.904</v>
      </c>
      <c r="FD38" s="18">
        <v>199.46299999999999</v>
      </c>
      <c r="FE38" s="18">
        <v>203.226</v>
      </c>
      <c r="FF38" s="18">
        <v>202.47399999999999</v>
      </c>
      <c r="FG38" s="18">
        <v>195.751</v>
      </c>
      <c r="FH38" s="18">
        <v>193.869</v>
      </c>
      <c r="FI38" s="18">
        <v>194.16800000000001</v>
      </c>
      <c r="FJ38" s="18">
        <v>194.982</v>
      </c>
      <c r="FK38" s="18">
        <v>193.41499999999999</v>
      </c>
      <c r="FL38" s="18">
        <v>187.166</v>
      </c>
      <c r="FM38" s="18">
        <v>189.27699999999999</v>
      </c>
      <c r="FN38" s="18">
        <v>183.54599999999999</v>
      </c>
      <c r="FO38" s="18">
        <v>175.69800000000001</v>
      </c>
      <c r="FP38" s="18">
        <v>170.47200000000001</v>
      </c>
      <c r="FQ38" s="18">
        <v>166.839</v>
      </c>
      <c r="FR38" s="18">
        <v>177.35300000000001</v>
      </c>
      <c r="FS38" s="18">
        <v>191.31700000000001</v>
      </c>
      <c r="FT38" s="18">
        <v>195.61500000000001</v>
      </c>
      <c r="FU38" s="18">
        <v>192.91200000000001</v>
      </c>
      <c r="FV38" s="18">
        <v>180.16399999999999</v>
      </c>
      <c r="FW38" s="18">
        <v>174.57300000000001</v>
      </c>
      <c r="FX38" s="18">
        <v>175.71199999999999</v>
      </c>
      <c r="FY38" s="18">
        <v>179.21600000000001</v>
      </c>
      <c r="FZ38" s="18">
        <v>181.405</v>
      </c>
      <c r="GA38" s="18">
        <v>181.68700000000001</v>
      </c>
      <c r="GB38" s="18">
        <v>186.70599999999999</v>
      </c>
      <c r="GC38" s="18">
        <v>193.333</v>
      </c>
      <c r="GD38" s="18">
        <v>194.595</v>
      </c>
      <c r="GE38" s="18">
        <v>201.56899999999999</v>
      </c>
      <c r="GF38" s="18">
        <v>207.001</v>
      </c>
      <c r="GG38" s="18">
        <v>210.95500000000001</v>
      </c>
      <c r="GH38" s="18">
        <v>211.74</v>
      </c>
      <c r="GI38" s="18">
        <v>220.214</v>
      </c>
      <c r="GJ38" s="18">
        <v>223.601</v>
      </c>
      <c r="GK38" s="18">
        <v>222.83600000000001</v>
      </c>
      <c r="GL38" s="18">
        <v>216.65100000000001</v>
      </c>
      <c r="GM38" s="18">
        <v>215.364</v>
      </c>
      <c r="GN38" s="18">
        <v>216.44</v>
      </c>
      <c r="GO38" s="18">
        <v>211.74700000000001</v>
      </c>
      <c r="GP38" s="18">
        <v>200.798</v>
      </c>
      <c r="GQ38" s="18">
        <v>205.15899999999999</v>
      </c>
      <c r="GR38" s="18">
        <v>206.69</v>
      </c>
      <c r="GS38" s="18">
        <v>209.72499999999999</v>
      </c>
      <c r="GT38" s="18">
        <v>215.66900000000001</v>
      </c>
      <c r="GU38" s="18">
        <v>211.214</v>
      </c>
      <c r="GV38" s="18">
        <v>212.87299999999999</v>
      </c>
      <c r="GW38" s="18">
        <v>210.62799999999999</v>
      </c>
      <c r="GX38" s="18">
        <v>221.48599999999999</v>
      </c>
      <c r="GY38" s="18">
        <v>220.40799999999999</v>
      </c>
      <c r="GZ38" s="18">
        <v>209.93</v>
      </c>
      <c r="HA38" s="18">
        <v>202.24199999999999</v>
      </c>
      <c r="HB38" s="18">
        <v>197.99600000000001</v>
      </c>
      <c r="HC38" s="18">
        <v>195.917</v>
      </c>
      <c r="HD38" s="18">
        <v>238.649</v>
      </c>
      <c r="HE38" s="18">
        <v>231.02</v>
      </c>
      <c r="HF38" s="18">
        <v>221.881</v>
      </c>
      <c r="HG38" s="18">
        <v>219.06399999999999</v>
      </c>
      <c r="HH38" s="18">
        <v>214.64</v>
      </c>
      <c r="HI38" s="18">
        <v>222.55099999999999</v>
      </c>
      <c r="HJ38" s="18">
        <v>223.94800000000001</v>
      </c>
      <c r="HK38" s="18">
        <v>220.179</v>
      </c>
      <c r="HL38" s="18">
        <v>218.946</v>
      </c>
      <c r="HM38" s="18">
        <v>221.36099999999999</v>
      </c>
      <c r="HN38" s="18">
        <v>223.26400000000001</v>
      </c>
      <c r="HO38" s="18">
        <v>218.18100000000001</v>
      </c>
      <c r="HP38" s="18">
        <v>217.869</v>
      </c>
      <c r="HQ38" s="18">
        <v>216.459</v>
      </c>
      <c r="HR38" s="18">
        <v>214.72</v>
      </c>
      <c r="HS38" s="18">
        <v>226.61</v>
      </c>
      <c r="HT38" s="18">
        <v>239.328</v>
      </c>
      <c r="HU38" s="18">
        <v>249.33</v>
      </c>
      <c r="HV38" s="18">
        <v>266.09699999999998</v>
      </c>
      <c r="HW38" s="18">
        <v>272.387</v>
      </c>
      <c r="HX38" s="18">
        <v>249.893</v>
      </c>
      <c r="HY38" s="18">
        <v>242.82400000000001</v>
      </c>
      <c r="HZ38" s="18">
        <v>237.17</v>
      </c>
      <c r="IA38" s="18">
        <v>241.143</v>
      </c>
      <c r="IB38" s="18">
        <v>242.82499999999999</v>
      </c>
      <c r="IC38" s="18">
        <v>251.28299999999999</v>
      </c>
      <c r="ID38" s="18">
        <v>260.73500000000001</v>
      </c>
      <c r="IE38" s="18">
        <v>277.97699999999998</v>
      </c>
      <c r="IF38" s="18">
        <v>260.84199999999998</v>
      </c>
      <c r="IG38" s="18">
        <v>239.28</v>
      </c>
      <c r="IH38" s="18">
        <v>237.756</v>
      </c>
      <c r="II38" s="18">
        <v>236.93600000000001</v>
      </c>
      <c r="IJ38" s="18">
        <v>209.148</v>
      </c>
      <c r="IK38" s="18">
        <v>208.45</v>
      </c>
      <c r="IL38" s="18">
        <v>205.03399999999999</v>
      </c>
      <c r="IM38" s="18">
        <v>225.08500000000001</v>
      </c>
      <c r="IN38" s="18">
        <v>240.94200000000001</v>
      </c>
      <c r="IO38" s="18">
        <v>251.24600000000001</v>
      </c>
      <c r="IP38" s="18">
        <v>250.23099999999999</v>
      </c>
      <c r="IQ38" s="18">
        <v>253.292</v>
      </c>
      <c r="IR38" s="18">
        <v>233.386</v>
      </c>
      <c r="IS38" s="18">
        <v>218.26300000000001</v>
      </c>
      <c r="IT38" s="18">
        <v>219.39599999999999</v>
      </c>
      <c r="IU38" s="18">
        <v>219.77500000000001</v>
      </c>
      <c r="IV38" s="18">
        <v>221.47800000000001</v>
      </c>
      <c r="IW38" s="18">
        <v>233.62200000000001</v>
      </c>
      <c r="IX38" s="18">
        <v>244.05799999999999</v>
      </c>
      <c r="IY38" s="18">
        <v>237.41900000000001</v>
      </c>
      <c r="IZ38" s="18">
        <v>224.505</v>
      </c>
      <c r="JA38" s="18">
        <v>222.846</v>
      </c>
      <c r="JB38" s="18">
        <v>230.71899999999999</v>
      </c>
      <c r="JC38" s="18">
        <v>236.399</v>
      </c>
      <c r="JD38" s="18">
        <v>234.863</v>
      </c>
      <c r="JE38" s="18">
        <v>250.86600000000001</v>
      </c>
      <c r="JF38" s="18">
        <v>260.483</v>
      </c>
      <c r="JG38" s="18">
        <v>262.37599999999998</v>
      </c>
      <c r="JH38" s="18">
        <v>261.12200000000001</v>
      </c>
      <c r="JI38" s="18">
        <v>253.523</v>
      </c>
      <c r="JJ38" s="18">
        <v>245.185</v>
      </c>
      <c r="JK38" s="18">
        <v>236.14</v>
      </c>
      <c r="JL38" s="18">
        <v>242.31</v>
      </c>
      <c r="JM38" s="18">
        <v>263.26299999999998</v>
      </c>
      <c r="JN38" s="18">
        <v>283.87</v>
      </c>
      <c r="JO38" s="18">
        <v>283.86599999999999</v>
      </c>
      <c r="JP38" s="18">
        <v>282.11599999999999</v>
      </c>
      <c r="JQ38" s="18">
        <v>283.00200000000001</v>
      </c>
      <c r="JR38" s="18">
        <v>267.79899999999998</v>
      </c>
      <c r="JS38" s="18">
        <v>280.20800000000003</v>
      </c>
      <c r="JT38" s="18">
        <v>288.56599999999997</v>
      </c>
      <c r="JU38" s="18">
        <v>288.45499999999998</v>
      </c>
      <c r="JV38" s="18">
        <v>296.33699999999999</v>
      </c>
      <c r="JW38" s="18">
        <v>309.09699999999998</v>
      </c>
      <c r="JX38" s="18">
        <v>325.57799999999997</v>
      </c>
      <c r="JY38" s="18">
        <v>321.51299999999998</v>
      </c>
      <c r="JZ38" s="18">
        <v>313.82299999999998</v>
      </c>
      <c r="KA38" s="18">
        <v>317.45999999999998</v>
      </c>
      <c r="KB38" s="18">
        <v>310.31900000000002</v>
      </c>
      <c r="KC38" s="18">
        <v>318.31900000000002</v>
      </c>
      <c r="KD38" s="18">
        <v>316.52100000000002</v>
      </c>
      <c r="KE38" s="18">
        <v>317.70400000000001</v>
      </c>
      <c r="KF38" s="18">
        <v>298.40600000000001</v>
      </c>
      <c r="KG38" s="18">
        <v>283.209</v>
      </c>
      <c r="KH38" s="18">
        <v>276.988</v>
      </c>
      <c r="KI38" s="18">
        <v>275.07600000000002</v>
      </c>
      <c r="KJ38" s="18">
        <v>271.99700000000001</v>
      </c>
      <c r="KK38" s="18">
        <v>283.09800000000001</v>
      </c>
      <c r="KL38" s="18">
        <v>291.46800000000002</v>
      </c>
      <c r="KM38" s="18">
        <v>295.79300000000001</v>
      </c>
      <c r="KN38" s="18">
        <v>285.92500000000001</v>
      </c>
      <c r="KO38" s="18">
        <v>298.55399999999997</v>
      </c>
      <c r="KP38" s="18">
        <v>290.42099999999999</v>
      </c>
      <c r="KQ38" s="18">
        <v>277.5</v>
      </c>
      <c r="KR38" s="18">
        <v>259.40300000000002</v>
      </c>
      <c r="KS38" s="18">
        <v>258.54599999999999</v>
      </c>
      <c r="KT38" s="18">
        <v>258.38400000000001</v>
      </c>
      <c r="KU38" s="18">
        <v>273.54399999999998</v>
      </c>
      <c r="KV38" s="18">
        <v>274.976</v>
      </c>
      <c r="KW38" s="18">
        <v>277.78300000000002</v>
      </c>
      <c r="KX38" s="18">
        <v>273.45100000000002</v>
      </c>
      <c r="KY38" s="18">
        <v>266.83100000000002</v>
      </c>
      <c r="KZ38" s="18">
        <v>269.85000000000002</v>
      </c>
      <c r="LA38" s="18">
        <v>270.411</v>
      </c>
      <c r="LB38" s="18">
        <v>267.68200000000002</v>
      </c>
      <c r="LC38" s="18">
        <v>262.00099999999998</v>
      </c>
      <c r="LD38" s="18">
        <v>262.93299999999999</v>
      </c>
      <c r="LE38" s="18">
        <v>271.37700000000001</v>
      </c>
      <c r="LF38" s="18">
        <v>289.54899999999998</v>
      </c>
      <c r="LG38" s="18">
        <v>316.21100000000001</v>
      </c>
      <c r="LH38" s="18">
        <v>300.173</v>
      </c>
      <c r="LI38" s="18">
        <v>300.31700000000001</v>
      </c>
      <c r="LJ38" s="18">
        <v>286.839</v>
      </c>
      <c r="LK38" s="18">
        <v>284.76799999999997</v>
      </c>
      <c r="LL38" s="18">
        <v>277.32400000000001</v>
      </c>
      <c r="LM38" s="18">
        <v>281.61200000000002</v>
      </c>
      <c r="LN38" s="18">
        <v>275.471</v>
      </c>
      <c r="LO38" s="18">
        <v>291.81</v>
      </c>
      <c r="LP38" s="18">
        <v>295.721</v>
      </c>
      <c r="LQ38" s="18">
        <v>297.41000000000003</v>
      </c>
      <c r="LR38" s="18">
        <v>301.99700000000001</v>
      </c>
      <c r="LS38" s="18">
        <v>313.149</v>
      </c>
      <c r="LT38" s="18">
        <v>302.75900000000001</v>
      </c>
      <c r="LU38" s="18">
        <v>299.577</v>
      </c>
      <c r="LV38" s="18">
        <v>292.53500000000003</v>
      </c>
      <c r="LW38" s="18">
        <v>269.983</v>
      </c>
      <c r="LX38" s="18">
        <v>275.02600000000001</v>
      </c>
      <c r="LY38" s="18">
        <v>281.62099999999998</v>
      </c>
      <c r="LZ38" s="18">
        <v>269.44499999999999</v>
      </c>
      <c r="MA38" s="18">
        <v>286.25700000000001</v>
      </c>
      <c r="MB38" s="18">
        <v>310.23399999999998</v>
      </c>
      <c r="MC38" s="18">
        <v>327.56099999999998</v>
      </c>
      <c r="MD38" s="18">
        <v>333.89499999999998</v>
      </c>
      <c r="ME38" s="18">
        <v>330.47699999999998</v>
      </c>
      <c r="MF38" s="18">
        <v>321.75</v>
      </c>
      <c r="MG38" s="18">
        <v>315.14</v>
      </c>
      <c r="MH38" s="18">
        <v>314.77499999999998</v>
      </c>
      <c r="MI38" s="18">
        <v>316.09699999999998</v>
      </c>
      <c r="MJ38" s="18">
        <v>311.71699999999998</v>
      </c>
      <c r="MK38" s="18">
        <v>317.94</v>
      </c>
      <c r="ML38" s="18">
        <v>330.27800000000002</v>
      </c>
      <c r="MM38" s="18">
        <v>345.67200000000003</v>
      </c>
      <c r="MN38" s="18">
        <v>361.762</v>
      </c>
      <c r="MO38" s="18">
        <v>358.35599999999999</v>
      </c>
      <c r="MP38" s="18">
        <v>347.51299999999998</v>
      </c>
      <c r="MQ38" s="18">
        <v>345.95499999999998</v>
      </c>
      <c r="MR38" s="18">
        <v>346.32400000000001</v>
      </c>
      <c r="MS38" s="18">
        <v>350.40199999999999</v>
      </c>
      <c r="MT38" s="18">
        <v>333.38900000000001</v>
      </c>
      <c r="MU38" s="18">
        <v>331.37900000000002</v>
      </c>
      <c r="MV38" s="18">
        <v>340.47399999999999</v>
      </c>
      <c r="MW38" s="18">
        <v>364.09500000000003</v>
      </c>
      <c r="MX38" s="18">
        <v>369.428</v>
      </c>
      <c r="MY38" s="18">
        <v>346.57400000000001</v>
      </c>
      <c r="MZ38" s="18">
        <v>324.24200000000002</v>
      </c>
      <c r="NA38" s="18">
        <v>324.66500000000002</v>
      </c>
      <c r="NB38" s="18">
        <v>335.78199999999998</v>
      </c>
      <c r="NC38" s="18">
        <v>335.38400000000001</v>
      </c>
      <c r="ND38" s="18">
        <v>340.346</v>
      </c>
      <c r="NE38" s="18">
        <v>356.048</v>
      </c>
      <c r="NF38" s="18">
        <v>358.75900000000001</v>
      </c>
      <c r="NG38" s="18">
        <v>356.04199999999997</v>
      </c>
      <c r="NH38" s="18">
        <v>354.12799999999999</v>
      </c>
      <c r="NI38" s="18">
        <v>361.387</v>
      </c>
      <c r="NJ38" s="18">
        <v>360.75599999999997</v>
      </c>
      <c r="NK38" s="18">
        <v>356.79599999999999</v>
      </c>
      <c r="NL38" s="18">
        <v>349.12700000000001</v>
      </c>
      <c r="NM38" s="18">
        <v>353.33699999999999</v>
      </c>
      <c r="NN38" s="18">
        <v>369.60500000000002</v>
      </c>
      <c r="NO38" s="18">
        <v>365.15300000000002</v>
      </c>
      <c r="NP38" s="18">
        <v>384.08100000000002</v>
      </c>
      <c r="NQ38" s="18">
        <v>385.77</v>
      </c>
      <c r="NR38" s="18">
        <v>372.084</v>
      </c>
      <c r="NS38" s="18">
        <v>386.14699999999999</v>
      </c>
      <c r="NT38" s="18">
        <v>381.56</v>
      </c>
      <c r="NU38" s="18">
        <v>425.19900000000001</v>
      </c>
      <c r="NV38" s="18">
        <v>441.91800000000001</v>
      </c>
      <c r="NW38" s="18">
        <v>448.983</v>
      </c>
      <c r="NX38" s="18">
        <v>451.25599999999997</v>
      </c>
      <c r="NY38" s="18">
        <v>428.76100000000002</v>
      </c>
      <c r="NZ38" s="18">
        <v>414.13099999999997</v>
      </c>
      <c r="OA38" s="18">
        <v>410.80799999999999</v>
      </c>
      <c r="OB38" s="18">
        <v>409.89400000000001</v>
      </c>
      <c r="OC38" s="18">
        <v>404.59100000000001</v>
      </c>
      <c r="OD38" s="18">
        <v>404.54899999999998</v>
      </c>
      <c r="OE38" s="18">
        <v>399.577</v>
      </c>
      <c r="OF38" s="18">
        <v>391.85</v>
      </c>
      <c r="OG38" s="18">
        <v>389.37599999999998</v>
      </c>
      <c r="OH38" s="18">
        <v>384.34399999999999</v>
      </c>
      <c r="OI38" s="18">
        <v>382.66300000000001</v>
      </c>
      <c r="OJ38" s="18">
        <v>382.964</v>
      </c>
      <c r="OK38" s="18">
        <v>403.25400000000002</v>
      </c>
      <c r="OL38" s="18">
        <v>423.69400000000002</v>
      </c>
      <c r="OM38" s="18">
        <v>428.31299999999999</v>
      </c>
      <c r="ON38" s="18">
        <v>422.07100000000003</v>
      </c>
      <c r="OO38" s="18">
        <v>421.38200000000001</v>
      </c>
      <c r="OP38" s="18">
        <v>411.45</v>
      </c>
      <c r="OQ38" s="18">
        <v>401.18200000000002</v>
      </c>
      <c r="OR38" s="18">
        <v>378.78300000000002</v>
      </c>
      <c r="OS38" s="18">
        <v>394.774</v>
      </c>
      <c r="OT38" s="18">
        <v>383.00200000000001</v>
      </c>
      <c r="OU38" s="18">
        <v>373.61799999999999</v>
      </c>
      <c r="OV38" s="18">
        <v>365.16199999999998</v>
      </c>
      <c r="OW38" s="18">
        <v>359.214</v>
      </c>
      <c r="OX38" s="18">
        <v>362.96800000000002</v>
      </c>
      <c r="OY38" s="18">
        <v>360.06900000000002</v>
      </c>
      <c r="OZ38" s="18">
        <v>358.15699999999998</v>
      </c>
      <c r="PA38" s="18">
        <v>369.05799999999999</v>
      </c>
      <c r="PB38" s="18">
        <v>347.363</v>
      </c>
      <c r="PC38" s="18">
        <v>337.85899999999998</v>
      </c>
      <c r="PD38" s="18">
        <v>335.63200000000001</v>
      </c>
      <c r="PE38" s="18">
        <v>323.68700000000001</v>
      </c>
      <c r="PF38" s="18">
        <v>319.53300000000002</v>
      </c>
      <c r="PG38" s="18">
        <v>317.54599999999999</v>
      </c>
      <c r="PH38" s="18">
        <v>296.57799999999997</v>
      </c>
      <c r="PI38" s="18">
        <v>281.41300000000001</v>
      </c>
      <c r="PJ38" s="18">
        <v>280.10199999999998</v>
      </c>
      <c r="PK38" s="18">
        <v>285.78100000000001</v>
      </c>
      <c r="PL38" s="18">
        <v>283.47899999999998</v>
      </c>
      <c r="PM38" s="18">
        <v>280.935</v>
      </c>
      <c r="PN38" s="18">
        <v>284.524</v>
      </c>
      <c r="PO38" s="18">
        <v>296.76600000000002</v>
      </c>
      <c r="PP38" s="18">
        <v>301.21899999999999</v>
      </c>
      <c r="PQ38" s="18">
        <v>315.25299999999999</v>
      </c>
      <c r="PR38" s="18">
        <v>342.52499999999998</v>
      </c>
      <c r="PS38" s="18">
        <v>327.399</v>
      </c>
      <c r="PT38" s="18">
        <v>322.404</v>
      </c>
      <c r="PU38" s="18">
        <v>307.661</v>
      </c>
      <c r="PV38" s="18">
        <v>298.60399999999998</v>
      </c>
      <c r="PW38" s="18">
        <v>302.85399999999998</v>
      </c>
      <c r="PX38" s="18">
        <v>290.08</v>
      </c>
      <c r="PY38" s="18">
        <v>285.21499999999997</v>
      </c>
      <c r="PZ38" s="18">
        <v>284.20800000000003</v>
      </c>
      <c r="QA38" s="18">
        <v>276.86099999999999</v>
      </c>
      <c r="QB38" s="18">
        <v>274.26799999999997</v>
      </c>
      <c r="QC38" s="18">
        <v>272.42599999999999</v>
      </c>
      <c r="QD38" s="18">
        <v>259.80099999999999</v>
      </c>
      <c r="QE38" s="18">
        <v>258.29399999999998</v>
      </c>
      <c r="QF38" s="18">
        <v>255.46600000000001</v>
      </c>
      <c r="QG38" s="18">
        <v>249.31399999999999</v>
      </c>
      <c r="QH38" s="18">
        <v>247.20500000000001</v>
      </c>
      <c r="QI38" s="18">
        <v>248.483</v>
      </c>
      <c r="QJ38" s="18">
        <v>251.14</v>
      </c>
      <c r="QK38" s="18">
        <v>248.934</v>
      </c>
      <c r="QL38" s="18">
        <v>250.56299999999999</v>
      </c>
      <c r="QM38" s="18">
        <v>243.69900000000001</v>
      </c>
      <c r="QN38" s="18">
        <v>244.73099999999999</v>
      </c>
      <c r="QO38" s="18">
        <v>250.55500000000001</v>
      </c>
      <c r="QP38" s="18">
        <v>244.78200000000001</v>
      </c>
      <c r="QQ38" s="18">
        <v>238.03100000000001</v>
      </c>
      <c r="QR38" s="18">
        <v>236.17</v>
      </c>
      <c r="QS38" s="18">
        <v>234.34899999999999</v>
      </c>
      <c r="QT38" s="18">
        <v>233.929</v>
      </c>
      <c r="QU38" s="18">
        <v>234.46</v>
      </c>
      <c r="QV38" s="18">
        <v>234.31800000000001</v>
      </c>
      <c r="QW38" s="18">
        <v>241.21100000000001</v>
      </c>
      <c r="QX38" s="18">
        <v>243.184</v>
      </c>
      <c r="QY38" s="18">
        <v>238.03200000000001</v>
      </c>
      <c r="QZ38" s="18">
        <v>241.56800000000001</v>
      </c>
      <c r="RA38" s="18">
        <v>253.887</v>
      </c>
      <c r="RB38" s="18">
        <v>267.86500000000001</v>
      </c>
      <c r="RC38" s="18">
        <v>270.41399999999999</v>
      </c>
      <c r="RD38" s="18">
        <v>274.238</v>
      </c>
      <c r="RE38" s="18">
        <v>276.57100000000003</v>
      </c>
      <c r="RF38" s="18">
        <v>274.13799999999998</v>
      </c>
      <c r="RG38" s="18">
        <v>270.71199999999999</v>
      </c>
      <c r="RH38" s="18">
        <v>265.88400000000001</v>
      </c>
      <c r="RI38" s="18">
        <v>267.01799999999997</v>
      </c>
      <c r="RJ38" s="18">
        <v>267.93099999999998</v>
      </c>
      <c r="RK38" s="18">
        <v>270.67599999999999</v>
      </c>
      <c r="RL38" s="18">
        <v>269.49700000000001</v>
      </c>
      <c r="RM38" s="18">
        <v>265.78100000000001</v>
      </c>
      <c r="RN38" s="18">
        <v>268.76400000000001</v>
      </c>
      <c r="RO38" s="18">
        <v>276.11900000000003</v>
      </c>
      <c r="RP38" s="18">
        <v>275.87900000000002</v>
      </c>
      <c r="RQ38" s="18">
        <v>276.11</v>
      </c>
      <c r="RR38" s="18">
        <v>274.286</v>
      </c>
      <c r="RS38" s="18">
        <v>269.40199999999999</v>
      </c>
      <c r="RT38" s="18">
        <v>270.57299999999998</v>
      </c>
      <c r="RU38" s="18">
        <v>264.81799999999998</v>
      </c>
      <c r="RV38" s="18">
        <v>255.857</v>
      </c>
      <c r="RW38" s="18">
        <v>252.75700000000001</v>
      </c>
      <c r="RX38" s="18">
        <v>250.143</v>
      </c>
      <c r="RY38" s="18">
        <v>253.00299999999999</v>
      </c>
      <c r="RZ38" s="18">
        <v>251.05699999999999</v>
      </c>
      <c r="SA38" s="18">
        <v>244.96299999999999</v>
      </c>
      <c r="SB38" s="18">
        <v>239.67699999999999</v>
      </c>
      <c r="SC38" s="18">
        <v>242.173</v>
      </c>
      <c r="SD38" s="18">
        <v>245.86600000000001</v>
      </c>
      <c r="SE38" s="18">
        <v>243.791</v>
      </c>
      <c r="SF38" s="18">
        <v>243.46299999999999</v>
      </c>
      <c r="SG38" s="18">
        <v>259.75700000000001</v>
      </c>
      <c r="SH38" s="18">
        <v>261.07</v>
      </c>
      <c r="SI38" s="18">
        <v>261.90199999999999</v>
      </c>
      <c r="SJ38" s="18">
        <v>262.43099999999998</v>
      </c>
      <c r="SK38" s="18">
        <v>257.447</v>
      </c>
      <c r="SL38" s="18">
        <v>255.26499999999999</v>
      </c>
      <c r="SM38" s="18">
        <v>254.65799999999999</v>
      </c>
      <c r="SN38" s="18">
        <v>252.035</v>
      </c>
      <c r="SO38" s="18">
        <v>253.30099999999999</v>
      </c>
      <c r="SP38" s="18">
        <v>255.375</v>
      </c>
      <c r="SQ38" s="18">
        <v>257.31299999999999</v>
      </c>
      <c r="SR38" s="18">
        <v>245.303</v>
      </c>
      <c r="SS38" s="18">
        <v>251.40700000000001</v>
      </c>
      <c r="ST38" s="18">
        <v>257.46499999999997</v>
      </c>
    </row>
    <row r="39" spans="1:516" s="5" customFormat="1" x14ac:dyDescent="0.25">
      <c r="A39" s="5">
        <f t="shared" si="8"/>
        <v>8</v>
      </c>
      <c r="B39" s="11" t="s">
        <v>476</v>
      </c>
      <c r="C39" s="5">
        <f ca="1">_xlfn.XMATCH(B39,bonds[unique lookup])</f>
        <v>151</v>
      </c>
      <c r="D39" s="5" t="str" cm="1">
        <f t="array" aca="1" ref="D39" ca="1">INDEX(bonds[ID_ISIN],C39)&amp;" Corp"</f>
        <v>XS1206540806 Corp</v>
      </c>
      <c r="E39" s="32" cm="1">
        <f t="array" aca="1" ref="E39" ca="1">_xll.BDP(D39,E$31)*1</f>
        <v>44640</v>
      </c>
      <c r="F39" s="18">
        <f ca="1">_xll.BDH(D39,$B$29,"-2AY",,"Dates=H","Fill=C","Sort=R","Dir=H","cols=509;rows=1")</f>
        <v>359.93099999999998</v>
      </c>
      <c r="G39" s="18">
        <v>376.38400000000001</v>
      </c>
      <c r="H39" s="18">
        <v>382.34399999999999</v>
      </c>
      <c r="I39" s="18">
        <v>385.90499999999997</v>
      </c>
      <c r="J39" s="18">
        <v>397.01</v>
      </c>
      <c r="K39" s="18">
        <v>399.197</v>
      </c>
      <c r="L39" s="18">
        <v>395.68700000000001</v>
      </c>
      <c r="M39" s="18">
        <v>379.03100000000001</v>
      </c>
      <c r="N39" s="18">
        <v>369.846</v>
      </c>
      <c r="O39" s="18">
        <v>379.78500000000003</v>
      </c>
      <c r="P39" s="18">
        <v>362.17899999999997</v>
      </c>
      <c r="Q39" s="18">
        <v>359.54500000000002</v>
      </c>
      <c r="R39" s="18">
        <v>325.702</v>
      </c>
      <c r="S39" s="18">
        <v>301.75200000000001</v>
      </c>
      <c r="T39" s="18">
        <v>328.64</v>
      </c>
      <c r="U39" s="18">
        <v>320.49799999999999</v>
      </c>
      <c r="V39" s="18">
        <v>339.983</v>
      </c>
      <c r="W39" s="18">
        <v>300.19600000000003</v>
      </c>
      <c r="X39" s="18">
        <v>259.541</v>
      </c>
      <c r="Y39" s="18">
        <v>190.495</v>
      </c>
      <c r="Z39" s="18">
        <v>215.75700000000001</v>
      </c>
      <c r="AA39" s="18">
        <v>282.90199999999999</v>
      </c>
      <c r="AB39" s="18">
        <v>306.55900000000003</v>
      </c>
      <c r="AC39" s="18">
        <v>351.63200000000001</v>
      </c>
      <c r="AD39" s="18">
        <v>361.54899999999998</v>
      </c>
      <c r="AE39" s="18">
        <v>353.47800000000001</v>
      </c>
      <c r="AF39" s="18">
        <v>329.863</v>
      </c>
      <c r="AG39" s="18">
        <v>322.233</v>
      </c>
      <c r="AH39" s="18">
        <v>352.17</v>
      </c>
      <c r="AI39" s="18">
        <v>388.851</v>
      </c>
      <c r="AJ39" s="18">
        <v>383.48599999999999</v>
      </c>
      <c r="AK39" s="18">
        <v>376.81299999999999</v>
      </c>
      <c r="AL39" s="18">
        <v>386.44400000000002</v>
      </c>
      <c r="AM39" s="18">
        <v>407.66399999999999</v>
      </c>
      <c r="AN39" s="18">
        <v>459.40699999999998</v>
      </c>
      <c r="AO39" s="18">
        <v>485.39499999999998</v>
      </c>
      <c r="AP39" s="18">
        <v>485.49099999999999</v>
      </c>
      <c r="AQ39" s="18">
        <v>462.404</v>
      </c>
      <c r="AR39" s="18">
        <v>448.483</v>
      </c>
      <c r="AS39" s="18">
        <v>455.21600000000001</v>
      </c>
      <c r="AT39" s="18">
        <v>468.90800000000002</v>
      </c>
      <c r="AU39" s="18">
        <v>474.16899999999998</v>
      </c>
      <c r="AV39" s="18">
        <v>484.88600000000002</v>
      </c>
      <c r="AW39" s="18">
        <v>495.86799999999999</v>
      </c>
      <c r="AX39" s="18">
        <v>522.94000000000005</v>
      </c>
      <c r="AY39" s="18">
        <v>461.30399999999997</v>
      </c>
      <c r="AZ39" s="18">
        <v>433.52</v>
      </c>
      <c r="BA39" s="18">
        <v>410.86</v>
      </c>
      <c r="BB39" s="18">
        <v>387.54500000000002</v>
      </c>
      <c r="BC39" s="18">
        <v>417.08699999999999</v>
      </c>
      <c r="BD39" s="18">
        <v>439.56799999999998</v>
      </c>
      <c r="BE39" s="18">
        <v>520.66600000000005</v>
      </c>
      <c r="BF39" s="18">
        <v>518.64400000000001</v>
      </c>
      <c r="BG39" s="18">
        <v>485.65499999999997</v>
      </c>
      <c r="BH39" s="18">
        <v>455.45499999999998</v>
      </c>
      <c r="BI39" s="18">
        <v>440.26600000000002</v>
      </c>
      <c r="BJ39" s="18">
        <v>376.41199999999998</v>
      </c>
      <c r="BK39" s="18">
        <v>334.43</v>
      </c>
      <c r="BL39" s="18">
        <v>443.42</v>
      </c>
      <c r="BM39" s="18">
        <v>558.774</v>
      </c>
      <c r="BN39" s="18">
        <v>582.07399999999996</v>
      </c>
      <c r="BO39" s="18">
        <v>649.65599999999995</v>
      </c>
      <c r="BP39" s="18">
        <v>657.548</v>
      </c>
      <c r="BQ39" s="18">
        <v>623.61400000000003</v>
      </c>
      <c r="BR39" s="18">
        <v>595.245</v>
      </c>
      <c r="BS39" s="18">
        <v>587.14499999999998</v>
      </c>
      <c r="BT39" s="18">
        <v>584.76099999999997</v>
      </c>
      <c r="BU39" s="18">
        <v>507.536</v>
      </c>
      <c r="BV39" s="18">
        <v>475.59</v>
      </c>
      <c r="BW39" s="18">
        <v>467.49200000000002</v>
      </c>
      <c r="BX39" s="18">
        <v>648.56899999999996</v>
      </c>
      <c r="BY39" s="18">
        <v>719.15</v>
      </c>
      <c r="BZ39" s="18">
        <v>677.79200000000003</v>
      </c>
      <c r="CA39" s="18">
        <v>835.79100000000005</v>
      </c>
      <c r="CB39" s="18">
        <v>870.351</v>
      </c>
      <c r="CC39" s="18">
        <v>709.58799999999997</v>
      </c>
      <c r="CD39" s="18">
        <v>592.97400000000005</v>
      </c>
      <c r="CE39" s="18">
        <v>445.029</v>
      </c>
      <c r="CF39" s="18">
        <v>412.89400000000001</v>
      </c>
      <c r="CG39" s="18">
        <v>315.36</v>
      </c>
      <c r="CH39" s="18">
        <v>296.137</v>
      </c>
      <c r="CI39" s="18">
        <v>327.77699999999999</v>
      </c>
      <c r="CJ39" s="18">
        <v>236.57</v>
      </c>
      <c r="CK39" s="18">
        <v>202.76400000000001</v>
      </c>
      <c r="CL39" s="18">
        <v>184.791</v>
      </c>
      <c r="CM39" s="18">
        <v>197.88399999999999</v>
      </c>
      <c r="CN39" s="18">
        <v>245.399</v>
      </c>
      <c r="CO39" s="18">
        <v>249.226</v>
      </c>
      <c r="CP39" s="18">
        <v>207.26</v>
      </c>
      <c r="CQ39" s="18">
        <v>180.54599999999999</v>
      </c>
      <c r="CR39" s="18">
        <v>166.215</v>
      </c>
      <c r="CS39" s="18">
        <v>159.21700000000001</v>
      </c>
      <c r="CT39" s="18">
        <v>133.559</v>
      </c>
      <c r="CU39" s="18">
        <v>134.18</v>
      </c>
      <c r="CV39" s="18">
        <v>136.02799999999999</v>
      </c>
      <c r="CW39" s="18">
        <v>136.94900000000001</v>
      </c>
      <c r="CX39" s="18">
        <v>135.33799999999999</v>
      </c>
      <c r="CY39" s="18">
        <v>134.303</v>
      </c>
      <c r="CZ39" s="18">
        <v>134.27099999999999</v>
      </c>
      <c r="DA39" s="18">
        <v>133.40100000000001</v>
      </c>
      <c r="DB39" s="18">
        <v>135.03899999999999</v>
      </c>
      <c r="DC39" s="18">
        <v>135.78700000000001</v>
      </c>
      <c r="DD39" s="18">
        <v>132.529</v>
      </c>
      <c r="DE39" s="18">
        <v>130.80500000000001</v>
      </c>
      <c r="DF39" s="18">
        <v>135.21100000000001</v>
      </c>
      <c r="DG39" s="18">
        <v>143.73099999999999</v>
      </c>
      <c r="DH39" s="18">
        <v>152.39400000000001</v>
      </c>
      <c r="DI39" s="18">
        <v>150.244</v>
      </c>
      <c r="DJ39" s="18">
        <v>149.245</v>
      </c>
      <c r="DK39" s="18">
        <v>144.91200000000001</v>
      </c>
      <c r="DL39" s="18">
        <v>148.852</v>
      </c>
      <c r="DM39" s="18">
        <v>149.92400000000001</v>
      </c>
      <c r="DN39" s="18">
        <v>136.97900000000001</v>
      </c>
      <c r="DO39" s="18">
        <v>133.47999999999999</v>
      </c>
      <c r="DP39" s="18">
        <v>130.06399999999999</v>
      </c>
      <c r="DQ39" s="18">
        <v>130.70400000000001</v>
      </c>
      <c r="DR39" s="18">
        <v>128.81200000000001</v>
      </c>
      <c r="DS39" s="18">
        <v>132.82400000000001</v>
      </c>
      <c r="DT39" s="18">
        <v>139.69300000000001</v>
      </c>
      <c r="DU39" s="18">
        <v>144.29599999999999</v>
      </c>
      <c r="DV39" s="18">
        <v>145.76300000000001</v>
      </c>
      <c r="DW39" s="18">
        <v>146.43</v>
      </c>
      <c r="DX39" s="18">
        <v>148.31100000000001</v>
      </c>
      <c r="DY39" s="18">
        <v>150.251</v>
      </c>
      <c r="DZ39" s="18">
        <v>154.00800000000001</v>
      </c>
      <c r="EA39" s="18">
        <v>151.52699999999999</v>
      </c>
      <c r="EB39" s="18">
        <v>148.49700000000001</v>
      </c>
      <c r="EC39" s="18">
        <v>142.679</v>
      </c>
      <c r="ED39" s="18">
        <v>141.773</v>
      </c>
      <c r="EE39" s="18">
        <v>139.82599999999999</v>
      </c>
      <c r="EF39" s="18">
        <v>140.792</v>
      </c>
      <c r="EG39" s="18">
        <v>142.797</v>
      </c>
      <c r="EH39" s="18">
        <v>145.13999999999999</v>
      </c>
      <c r="EI39" s="18">
        <v>145.5</v>
      </c>
      <c r="EJ39" s="18">
        <v>145.57599999999999</v>
      </c>
      <c r="EK39" s="18">
        <v>146.22800000000001</v>
      </c>
      <c r="EL39" s="18">
        <v>150.13300000000001</v>
      </c>
      <c r="EM39" s="18">
        <v>150.81899999999999</v>
      </c>
      <c r="EN39" s="18">
        <v>150.828</v>
      </c>
      <c r="EO39" s="18">
        <v>151.964</v>
      </c>
      <c r="EP39" s="18">
        <v>155.667</v>
      </c>
      <c r="EQ39" s="18">
        <v>153.14699999999999</v>
      </c>
      <c r="ER39" s="18">
        <v>149.738</v>
      </c>
      <c r="ES39" s="18">
        <v>147.821</v>
      </c>
      <c r="ET39" s="18">
        <v>153.58500000000001</v>
      </c>
      <c r="EU39" s="18">
        <v>155.19</v>
      </c>
      <c r="EV39" s="18">
        <v>166.01</v>
      </c>
      <c r="EW39" s="18">
        <v>164.608</v>
      </c>
      <c r="EX39" s="18">
        <v>157.464</v>
      </c>
      <c r="EY39" s="18">
        <v>160.96</v>
      </c>
      <c r="EZ39" s="18">
        <v>159.126</v>
      </c>
      <c r="FA39" s="18">
        <v>161.852</v>
      </c>
      <c r="FB39" s="18">
        <v>159.43199999999999</v>
      </c>
      <c r="FC39" s="18">
        <v>166.78800000000001</v>
      </c>
      <c r="FD39" s="18">
        <v>183.31299999999999</v>
      </c>
      <c r="FE39" s="18">
        <v>187.73599999999999</v>
      </c>
      <c r="FF39" s="18">
        <v>186.27199999999999</v>
      </c>
      <c r="FG39" s="18">
        <v>179.16300000000001</v>
      </c>
      <c r="FH39" s="18">
        <v>178.084</v>
      </c>
      <c r="FI39" s="18">
        <v>178.15600000000001</v>
      </c>
      <c r="FJ39" s="18">
        <v>178.75200000000001</v>
      </c>
      <c r="FK39" s="18">
        <v>179.27099999999999</v>
      </c>
      <c r="FL39" s="18">
        <v>175.422</v>
      </c>
      <c r="FM39" s="18">
        <v>176.65199999999999</v>
      </c>
      <c r="FN39" s="18">
        <v>169.38</v>
      </c>
      <c r="FO39" s="18">
        <v>162.80500000000001</v>
      </c>
      <c r="FP39" s="18">
        <v>156.893</v>
      </c>
      <c r="FQ39" s="18">
        <v>154.59700000000001</v>
      </c>
      <c r="FR39" s="18">
        <v>160.1</v>
      </c>
      <c r="FS39" s="18">
        <v>172.631</v>
      </c>
      <c r="FT39" s="18">
        <v>172.53899999999999</v>
      </c>
      <c r="FU39" s="18">
        <v>168.899</v>
      </c>
      <c r="FV39" s="18">
        <v>164.14699999999999</v>
      </c>
      <c r="FW39" s="18">
        <v>156.89699999999999</v>
      </c>
      <c r="FX39" s="18">
        <v>159.416</v>
      </c>
      <c r="FY39" s="18">
        <v>164.06399999999999</v>
      </c>
      <c r="FZ39" s="18">
        <v>168.95</v>
      </c>
      <c r="GA39" s="18">
        <v>169.86799999999999</v>
      </c>
      <c r="GB39" s="18">
        <v>175.87299999999999</v>
      </c>
      <c r="GC39" s="18">
        <v>181.43899999999999</v>
      </c>
      <c r="GD39" s="18">
        <v>182.10599999999999</v>
      </c>
      <c r="GE39" s="18">
        <v>189.37</v>
      </c>
      <c r="GF39" s="18">
        <v>193.249</v>
      </c>
      <c r="GG39" s="18">
        <v>198.613</v>
      </c>
      <c r="GH39" s="18">
        <v>200.99600000000001</v>
      </c>
      <c r="GI39" s="18">
        <v>206.19900000000001</v>
      </c>
      <c r="GJ39" s="18">
        <v>211.18299999999999</v>
      </c>
      <c r="GK39" s="18">
        <v>208.77099999999999</v>
      </c>
      <c r="GL39" s="18">
        <v>201.78</v>
      </c>
      <c r="GM39" s="18">
        <v>198.77099999999999</v>
      </c>
      <c r="GN39" s="18">
        <v>201.16399999999999</v>
      </c>
      <c r="GO39" s="18">
        <v>191.90199999999999</v>
      </c>
      <c r="GP39" s="18">
        <v>183.31399999999999</v>
      </c>
      <c r="GQ39" s="18">
        <v>188.685</v>
      </c>
      <c r="GR39" s="18">
        <v>189.726</v>
      </c>
      <c r="GS39" s="18">
        <v>192.453</v>
      </c>
      <c r="GT39" s="18">
        <v>201.47499999999999</v>
      </c>
      <c r="GU39" s="18">
        <v>196.94499999999999</v>
      </c>
      <c r="GV39" s="18">
        <v>197.839</v>
      </c>
      <c r="GW39" s="18">
        <v>195.62700000000001</v>
      </c>
      <c r="GX39" s="18">
        <v>205.31200000000001</v>
      </c>
      <c r="GY39" s="18">
        <v>203.72300000000001</v>
      </c>
      <c r="GZ39" s="18">
        <v>189.994</v>
      </c>
      <c r="HA39" s="18">
        <v>181.57499999999999</v>
      </c>
      <c r="HB39" s="18">
        <v>179.76400000000001</v>
      </c>
      <c r="HC39" s="18">
        <v>176.815</v>
      </c>
      <c r="HD39" s="18">
        <v>213.477</v>
      </c>
      <c r="HE39" s="18">
        <v>207.10599999999999</v>
      </c>
      <c r="HF39" s="18">
        <v>197.03</v>
      </c>
      <c r="HG39" s="18">
        <v>189.65700000000001</v>
      </c>
      <c r="HH39" s="18">
        <v>185.02099999999999</v>
      </c>
      <c r="HI39" s="18">
        <v>192.529</v>
      </c>
      <c r="HJ39" s="18">
        <v>194.85400000000001</v>
      </c>
      <c r="HK39" s="18">
        <v>189.55500000000001</v>
      </c>
      <c r="HL39" s="18">
        <v>188.221</v>
      </c>
      <c r="HM39" s="18">
        <v>190.59299999999999</v>
      </c>
      <c r="HN39" s="18">
        <v>190.83</v>
      </c>
      <c r="HO39" s="18">
        <v>188.489</v>
      </c>
      <c r="HP39" s="18">
        <v>191.41300000000001</v>
      </c>
      <c r="HQ39" s="18">
        <v>190.614</v>
      </c>
      <c r="HR39" s="18">
        <v>187.054</v>
      </c>
      <c r="HS39" s="18">
        <v>199.38200000000001</v>
      </c>
      <c r="HT39" s="18">
        <v>211.27099999999999</v>
      </c>
      <c r="HU39" s="18">
        <v>222.24100000000001</v>
      </c>
      <c r="HV39" s="18">
        <v>234.06399999999999</v>
      </c>
      <c r="HW39" s="18">
        <v>237.31299999999999</v>
      </c>
      <c r="HX39" s="18">
        <v>215.12</v>
      </c>
      <c r="HY39" s="18">
        <v>209.36699999999999</v>
      </c>
      <c r="HZ39" s="18">
        <v>197.37299999999999</v>
      </c>
      <c r="IA39" s="18">
        <v>205.755</v>
      </c>
      <c r="IB39" s="18">
        <v>206.73599999999999</v>
      </c>
      <c r="IC39" s="18">
        <v>221.19800000000001</v>
      </c>
      <c r="ID39" s="18">
        <v>233.98099999999999</v>
      </c>
      <c r="IE39" s="18">
        <v>249.53100000000001</v>
      </c>
      <c r="IF39" s="18">
        <v>230.72300000000001</v>
      </c>
      <c r="IG39" s="18">
        <v>204.114</v>
      </c>
      <c r="IH39" s="18">
        <v>205.75</v>
      </c>
      <c r="II39" s="18">
        <v>207.89099999999999</v>
      </c>
      <c r="IJ39" s="18">
        <v>184.08600000000001</v>
      </c>
      <c r="IK39" s="18">
        <v>182.43199999999999</v>
      </c>
      <c r="IL39" s="18">
        <v>178.19399999999999</v>
      </c>
      <c r="IM39" s="18">
        <v>203.58199999999999</v>
      </c>
      <c r="IN39" s="18">
        <v>222.28100000000001</v>
      </c>
      <c r="IO39" s="18">
        <v>228.62100000000001</v>
      </c>
      <c r="IP39" s="18">
        <v>227.399</v>
      </c>
      <c r="IQ39" s="18">
        <v>234.53800000000001</v>
      </c>
      <c r="IR39" s="18">
        <v>216.92599999999999</v>
      </c>
      <c r="IS39" s="18">
        <v>198.84899999999999</v>
      </c>
      <c r="IT39" s="18">
        <v>198.964</v>
      </c>
      <c r="IU39" s="18">
        <v>197.54499999999999</v>
      </c>
      <c r="IV39" s="18">
        <v>197.12799999999999</v>
      </c>
      <c r="IW39" s="18">
        <v>208.98699999999999</v>
      </c>
      <c r="IX39" s="18">
        <v>218.48400000000001</v>
      </c>
      <c r="IY39" s="18">
        <v>209.04499999999999</v>
      </c>
      <c r="IZ39" s="18">
        <v>191.631</v>
      </c>
      <c r="JA39" s="18">
        <v>189.51</v>
      </c>
      <c r="JB39" s="18">
        <v>197.98099999999999</v>
      </c>
      <c r="JC39" s="18">
        <v>202.43299999999999</v>
      </c>
      <c r="JD39" s="18">
        <v>200.56399999999999</v>
      </c>
      <c r="JE39" s="18">
        <v>219.37200000000001</v>
      </c>
      <c r="JF39" s="18">
        <v>226.93600000000001</v>
      </c>
      <c r="JG39" s="18">
        <v>231.601</v>
      </c>
      <c r="JH39" s="18">
        <v>228.88399999999999</v>
      </c>
      <c r="JI39" s="18">
        <v>218.322</v>
      </c>
      <c r="JJ39" s="18">
        <v>207.934</v>
      </c>
      <c r="JK39" s="18">
        <v>200.74700000000001</v>
      </c>
      <c r="JL39" s="18">
        <v>207.928</v>
      </c>
      <c r="JM39" s="18">
        <v>231.565</v>
      </c>
      <c r="JN39" s="18">
        <v>254.43299999999999</v>
      </c>
      <c r="JO39" s="18">
        <v>255.00399999999999</v>
      </c>
      <c r="JP39" s="18">
        <v>253.61500000000001</v>
      </c>
      <c r="JQ39" s="18">
        <v>257.23</v>
      </c>
      <c r="JR39" s="18">
        <v>239.352</v>
      </c>
      <c r="JS39" s="18">
        <v>256.666</v>
      </c>
      <c r="JT39" s="18">
        <v>270.03899999999999</v>
      </c>
      <c r="JU39" s="18">
        <v>270.63799999999998</v>
      </c>
      <c r="JV39" s="18">
        <v>278.04300000000001</v>
      </c>
      <c r="JW39" s="18">
        <v>297.87099999999998</v>
      </c>
      <c r="JX39" s="18">
        <v>321.33800000000002</v>
      </c>
      <c r="JY39" s="18">
        <v>315.01100000000002</v>
      </c>
      <c r="JZ39" s="18">
        <v>306.07299999999998</v>
      </c>
      <c r="KA39" s="18">
        <v>312.08600000000001</v>
      </c>
      <c r="KB39" s="18">
        <v>303.96499999999997</v>
      </c>
      <c r="KC39" s="18">
        <v>316.26100000000002</v>
      </c>
      <c r="KD39" s="18">
        <v>312.041</v>
      </c>
      <c r="KE39" s="18">
        <v>314.01600000000002</v>
      </c>
      <c r="KF39" s="18">
        <v>287.79199999999997</v>
      </c>
      <c r="KG39" s="18">
        <v>268.29899999999998</v>
      </c>
      <c r="KH39" s="18">
        <v>257.99</v>
      </c>
      <c r="KI39" s="18">
        <v>251.809</v>
      </c>
      <c r="KJ39" s="18">
        <v>250.90600000000001</v>
      </c>
      <c r="KK39" s="18">
        <v>264.27800000000002</v>
      </c>
      <c r="KL39" s="18">
        <v>274.476</v>
      </c>
      <c r="KM39" s="18">
        <v>277.51299999999998</v>
      </c>
      <c r="KN39" s="18">
        <v>262.61599999999999</v>
      </c>
      <c r="KO39" s="18">
        <v>274.935</v>
      </c>
      <c r="KP39" s="18">
        <v>262.26299999999998</v>
      </c>
      <c r="KQ39" s="18">
        <v>247.18799999999999</v>
      </c>
      <c r="KR39" s="18">
        <v>228.06299999999999</v>
      </c>
      <c r="KS39" s="18">
        <v>221.108</v>
      </c>
      <c r="KT39" s="18">
        <v>218.77500000000001</v>
      </c>
      <c r="KU39" s="18">
        <v>231.202</v>
      </c>
      <c r="KV39" s="18">
        <v>233.464</v>
      </c>
      <c r="KW39" s="18">
        <v>237.47300000000001</v>
      </c>
      <c r="KX39" s="18">
        <v>229.37</v>
      </c>
      <c r="KY39" s="18">
        <v>222.416</v>
      </c>
      <c r="KZ39" s="18">
        <v>223.99199999999999</v>
      </c>
      <c r="LA39" s="18">
        <v>227.95</v>
      </c>
      <c r="LB39" s="18">
        <v>225.96100000000001</v>
      </c>
      <c r="LC39" s="18">
        <v>216.923</v>
      </c>
      <c r="LD39" s="18">
        <v>221.78399999999999</v>
      </c>
      <c r="LE39" s="18">
        <v>230.80799999999999</v>
      </c>
      <c r="LF39" s="18">
        <v>251.303</v>
      </c>
      <c r="LG39" s="18">
        <v>264.99</v>
      </c>
      <c r="LH39" s="18">
        <v>268.72300000000001</v>
      </c>
      <c r="LI39" s="18">
        <v>268.32499999999999</v>
      </c>
      <c r="LJ39" s="18">
        <v>253.15700000000001</v>
      </c>
      <c r="LK39" s="18">
        <v>250.41800000000001</v>
      </c>
      <c r="LL39" s="18">
        <v>243.61600000000001</v>
      </c>
      <c r="LM39" s="18">
        <v>246.11</v>
      </c>
      <c r="LN39" s="18">
        <v>243.53899999999999</v>
      </c>
      <c r="LO39" s="18">
        <v>265.70400000000001</v>
      </c>
      <c r="LP39" s="18">
        <v>273.03399999999999</v>
      </c>
      <c r="LQ39" s="18">
        <v>277.77499999999998</v>
      </c>
      <c r="LR39" s="18">
        <v>287.01799999999997</v>
      </c>
      <c r="LS39" s="18">
        <v>298.90499999999997</v>
      </c>
      <c r="LT39" s="18">
        <v>285.245</v>
      </c>
      <c r="LU39" s="18">
        <v>283.745</v>
      </c>
      <c r="LV39" s="18">
        <v>267.613</v>
      </c>
      <c r="LW39" s="18">
        <v>242.92099999999999</v>
      </c>
      <c r="LX39" s="18">
        <v>252.81100000000001</v>
      </c>
      <c r="LY39" s="18">
        <v>261.80900000000003</v>
      </c>
      <c r="LZ39" s="18">
        <v>251.465</v>
      </c>
      <c r="MA39" s="18">
        <v>265.37</v>
      </c>
      <c r="MB39" s="18">
        <v>279.73399999999998</v>
      </c>
      <c r="MC39" s="18">
        <v>298.25</v>
      </c>
      <c r="MD39" s="18">
        <v>304.60300000000001</v>
      </c>
      <c r="ME39" s="18">
        <v>300.31</v>
      </c>
      <c r="MF39" s="18">
        <v>296.447</v>
      </c>
      <c r="MG39" s="18">
        <v>290.33999999999997</v>
      </c>
      <c r="MH39" s="18">
        <v>291.91300000000001</v>
      </c>
      <c r="MI39" s="18">
        <v>293.565</v>
      </c>
      <c r="MJ39" s="18">
        <v>291.10599999999999</v>
      </c>
      <c r="MK39" s="18">
        <v>292.69499999999999</v>
      </c>
      <c r="ML39" s="18">
        <v>308.697</v>
      </c>
      <c r="MM39" s="18">
        <v>329.20100000000002</v>
      </c>
      <c r="MN39" s="18">
        <v>350.654</v>
      </c>
      <c r="MO39" s="18">
        <v>345.28199999999998</v>
      </c>
      <c r="MP39" s="18">
        <v>336.21699999999998</v>
      </c>
      <c r="MQ39" s="18">
        <v>333.74799999999999</v>
      </c>
      <c r="MR39" s="18">
        <v>336.00099999999998</v>
      </c>
      <c r="MS39" s="18">
        <v>342.52699999999999</v>
      </c>
      <c r="MT39" s="18">
        <v>325.49200000000002</v>
      </c>
      <c r="MU39" s="18">
        <v>321.72899999999998</v>
      </c>
      <c r="MV39" s="18">
        <v>328.81400000000002</v>
      </c>
      <c r="MW39" s="18">
        <v>351.18599999999998</v>
      </c>
      <c r="MX39" s="18">
        <v>348.56799999999998</v>
      </c>
      <c r="MY39" s="18">
        <v>327.43400000000003</v>
      </c>
      <c r="MZ39" s="18">
        <v>302.99799999999999</v>
      </c>
      <c r="NA39" s="18">
        <v>303.815</v>
      </c>
      <c r="NB39" s="18">
        <v>310.95800000000003</v>
      </c>
      <c r="NC39" s="18">
        <v>308.01799999999997</v>
      </c>
      <c r="ND39" s="18">
        <v>303.5</v>
      </c>
      <c r="NE39" s="18">
        <v>324.137</v>
      </c>
      <c r="NF39" s="18">
        <v>323.488</v>
      </c>
      <c r="NG39" s="18">
        <v>316.98099999999999</v>
      </c>
      <c r="NH39" s="18">
        <v>310.83499999999998</v>
      </c>
      <c r="NI39" s="18">
        <v>316.67899999999997</v>
      </c>
      <c r="NJ39" s="18">
        <v>314.86</v>
      </c>
      <c r="NK39" s="18">
        <v>310.90300000000002</v>
      </c>
      <c r="NL39" s="18">
        <v>301.00099999999998</v>
      </c>
      <c r="NM39" s="18">
        <v>307.88400000000001</v>
      </c>
      <c r="NN39" s="18">
        <v>328.03199999999998</v>
      </c>
      <c r="NO39" s="18">
        <v>327.32499999999999</v>
      </c>
      <c r="NP39" s="18">
        <v>345.27499999999998</v>
      </c>
      <c r="NQ39" s="18">
        <v>345.32600000000002</v>
      </c>
      <c r="NR39" s="18">
        <v>321.27999999999997</v>
      </c>
      <c r="NS39" s="18">
        <v>331.971</v>
      </c>
      <c r="NT39" s="18">
        <v>328.87900000000002</v>
      </c>
      <c r="NU39" s="18">
        <v>385.05900000000003</v>
      </c>
      <c r="NV39" s="18">
        <v>406.70400000000001</v>
      </c>
      <c r="NW39" s="18">
        <v>415.49900000000002</v>
      </c>
      <c r="NX39" s="18">
        <v>416.27100000000002</v>
      </c>
      <c r="NY39" s="18">
        <v>394.83100000000002</v>
      </c>
      <c r="NZ39" s="18">
        <v>380.81700000000001</v>
      </c>
      <c r="OA39" s="18">
        <v>376.29300000000001</v>
      </c>
      <c r="OB39" s="18">
        <v>376.77800000000002</v>
      </c>
      <c r="OC39" s="18">
        <v>372.899</v>
      </c>
      <c r="OD39" s="18">
        <v>375.62200000000001</v>
      </c>
      <c r="OE39" s="18">
        <v>366.62799999999999</v>
      </c>
      <c r="OF39" s="18">
        <v>362.72699999999998</v>
      </c>
      <c r="OG39" s="18">
        <v>360.08800000000002</v>
      </c>
      <c r="OH39" s="18">
        <v>353.46300000000002</v>
      </c>
      <c r="OI39" s="18">
        <v>352.084</v>
      </c>
      <c r="OJ39" s="18">
        <v>353.84699999999998</v>
      </c>
      <c r="OK39" s="18">
        <v>376.43700000000001</v>
      </c>
      <c r="OL39" s="18">
        <v>407.11099999999999</v>
      </c>
      <c r="OM39" s="18">
        <v>412.40699999999998</v>
      </c>
      <c r="ON39" s="18">
        <v>408.077</v>
      </c>
      <c r="OO39" s="18">
        <v>410.87799999999999</v>
      </c>
      <c r="OP39" s="18">
        <v>400.82</v>
      </c>
      <c r="OQ39" s="18">
        <v>387.375</v>
      </c>
      <c r="OR39" s="18">
        <v>368.26299999999998</v>
      </c>
      <c r="OS39" s="18">
        <v>389.89</v>
      </c>
      <c r="OT39" s="18">
        <v>377.29500000000002</v>
      </c>
      <c r="OU39" s="18">
        <v>368.74599999999998</v>
      </c>
      <c r="OV39" s="18">
        <v>357.69499999999999</v>
      </c>
      <c r="OW39" s="18">
        <v>352.87599999999998</v>
      </c>
      <c r="OX39" s="18">
        <v>361.03100000000001</v>
      </c>
      <c r="OY39" s="18">
        <v>359.97500000000002</v>
      </c>
      <c r="OZ39" s="18">
        <v>360.30200000000002</v>
      </c>
      <c r="PA39" s="18">
        <v>377.18099999999998</v>
      </c>
      <c r="PB39" s="18">
        <v>350.07600000000002</v>
      </c>
      <c r="PC39" s="18">
        <v>340.452</v>
      </c>
      <c r="PD39" s="18">
        <v>337.50099999999998</v>
      </c>
      <c r="PE39" s="18">
        <v>324.94499999999999</v>
      </c>
      <c r="PF39" s="18">
        <v>319.75200000000001</v>
      </c>
      <c r="PG39" s="18">
        <v>318.76</v>
      </c>
      <c r="PH39" s="18">
        <v>291.04199999999997</v>
      </c>
      <c r="PI39" s="18">
        <v>275.54000000000002</v>
      </c>
      <c r="PJ39" s="18">
        <v>277.24</v>
      </c>
      <c r="PK39" s="18">
        <v>283.77199999999999</v>
      </c>
      <c r="PL39" s="18">
        <v>282.21600000000001</v>
      </c>
      <c r="PM39" s="18">
        <v>280.67899999999997</v>
      </c>
      <c r="PN39" s="18">
        <v>284.87099999999998</v>
      </c>
      <c r="PO39" s="18">
        <v>297.25299999999999</v>
      </c>
      <c r="PP39" s="18">
        <v>298.97899999999998</v>
      </c>
      <c r="PQ39" s="18">
        <v>306.892</v>
      </c>
      <c r="PR39" s="18">
        <v>338.30799999999999</v>
      </c>
      <c r="PS39" s="18">
        <v>321.38299999999998</v>
      </c>
      <c r="PT39" s="18">
        <v>316.81700000000001</v>
      </c>
      <c r="PU39" s="18">
        <v>298.48599999999999</v>
      </c>
      <c r="PV39" s="18">
        <v>291.02999999999997</v>
      </c>
      <c r="PW39" s="18">
        <v>295.18900000000002</v>
      </c>
      <c r="PX39" s="18">
        <v>279.27999999999997</v>
      </c>
      <c r="PY39" s="18">
        <v>274.59399999999999</v>
      </c>
      <c r="PZ39" s="18">
        <v>276.245</v>
      </c>
      <c r="QA39" s="18">
        <v>271.41800000000001</v>
      </c>
      <c r="QB39" s="18">
        <v>268.04599999999999</v>
      </c>
      <c r="QC39" s="18">
        <v>267.85500000000002</v>
      </c>
      <c r="QD39" s="18">
        <v>252.92099999999999</v>
      </c>
      <c r="QE39" s="18">
        <v>253.04499999999999</v>
      </c>
      <c r="QF39" s="18">
        <v>249.21299999999999</v>
      </c>
      <c r="QG39" s="18">
        <v>243.154</v>
      </c>
      <c r="QH39" s="18">
        <v>239.76499999999999</v>
      </c>
      <c r="QI39" s="18">
        <v>238.7</v>
      </c>
      <c r="QJ39" s="18">
        <v>242.316</v>
      </c>
      <c r="QK39" s="18">
        <v>238.23699999999999</v>
      </c>
      <c r="QL39" s="18">
        <v>241.33199999999999</v>
      </c>
      <c r="QM39" s="18">
        <v>234.52199999999999</v>
      </c>
      <c r="QN39" s="18">
        <v>236.59100000000001</v>
      </c>
      <c r="QO39" s="18">
        <v>237.42</v>
      </c>
      <c r="QP39" s="18">
        <v>227.398</v>
      </c>
      <c r="QQ39" s="18">
        <v>221.85300000000001</v>
      </c>
      <c r="QR39" s="18">
        <v>220.78700000000001</v>
      </c>
      <c r="QS39" s="18">
        <v>219.953</v>
      </c>
      <c r="QT39" s="18">
        <v>218.07400000000001</v>
      </c>
      <c r="QU39" s="18">
        <v>218.49199999999999</v>
      </c>
      <c r="QV39" s="18">
        <v>220.44300000000001</v>
      </c>
      <c r="QW39" s="18">
        <v>224.13</v>
      </c>
      <c r="QX39" s="18">
        <v>224.25299999999999</v>
      </c>
      <c r="QY39" s="18">
        <v>222.01900000000001</v>
      </c>
      <c r="QZ39" s="18">
        <v>226.82599999999999</v>
      </c>
      <c r="RA39" s="18">
        <v>243.251</v>
      </c>
      <c r="RB39" s="18">
        <v>261.779</v>
      </c>
      <c r="RC39" s="18">
        <v>263.351</v>
      </c>
      <c r="RD39" s="18">
        <v>264.45699999999999</v>
      </c>
      <c r="RE39" s="18">
        <v>266.19900000000001</v>
      </c>
      <c r="RF39" s="18">
        <v>263.95999999999998</v>
      </c>
      <c r="RG39" s="18">
        <v>258.52699999999999</v>
      </c>
      <c r="RH39" s="18">
        <v>253.79900000000001</v>
      </c>
      <c r="RI39" s="18">
        <v>254.13900000000001</v>
      </c>
      <c r="RJ39" s="18">
        <v>254.714</v>
      </c>
      <c r="RK39" s="18">
        <v>255.79400000000001</v>
      </c>
      <c r="RL39" s="18">
        <v>256.24</v>
      </c>
      <c r="RM39" s="18">
        <v>253.04400000000001</v>
      </c>
      <c r="RN39" s="18">
        <v>255.904</v>
      </c>
      <c r="RO39" s="18">
        <v>266.012</v>
      </c>
      <c r="RP39" s="18">
        <v>265.858</v>
      </c>
      <c r="RQ39" s="18">
        <v>264.56799999999998</v>
      </c>
      <c r="RR39" s="18">
        <v>264.25799999999998</v>
      </c>
      <c r="RS39" s="18">
        <v>257.48599999999999</v>
      </c>
      <c r="RT39" s="18">
        <v>257.964</v>
      </c>
      <c r="RU39" s="18">
        <v>251.90199999999999</v>
      </c>
      <c r="RV39" s="18">
        <v>244.18299999999999</v>
      </c>
      <c r="RW39" s="18">
        <v>241.87899999999999</v>
      </c>
      <c r="RX39" s="18">
        <v>239.065</v>
      </c>
      <c r="RY39" s="18">
        <v>241.21899999999999</v>
      </c>
      <c r="RZ39" s="18">
        <v>239.88</v>
      </c>
      <c r="SA39" s="18">
        <v>235.94900000000001</v>
      </c>
      <c r="SB39" s="18">
        <v>228.17599999999999</v>
      </c>
      <c r="SC39" s="18">
        <v>229.29400000000001</v>
      </c>
      <c r="SD39" s="18">
        <v>233.57</v>
      </c>
      <c r="SE39" s="18">
        <v>227.94800000000001</v>
      </c>
      <c r="SF39" s="18">
        <v>224.55099999999999</v>
      </c>
      <c r="SG39" s="18">
        <v>247.577</v>
      </c>
      <c r="SH39" s="18">
        <v>249.77799999999999</v>
      </c>
      <c r="SI39" s="18">
        <v>253.29</v>
      </c>
      <c r="SJ39" s="18">
        <v>253.416</v>
      </c>
      <c r="SK39" s="18">
        <v>249.488</v>
      </c>
      <c r="SL39" s="18">
        <v>247.91800000000001</v>
      </c>
      <c r="SM39" s="18">
        <v>248.214</v>
      </c>
      <c r="SN39" s="18">
        <v>245.976</v>
      </c>
      <c r="SO39" s="18">
        <v>246.84100000000001</v>
      </c>
      <c r="SP39" s="18">
        <v>247.05199999999999</v>
      </c>
      <c r="SQ39" s="18">
        <v>250.929</v>
      </c>
      <c r="SR39" s="18">
        <v>236.27799999999999</v>
      </c>
      <c r="SS39" s="18">
        <v>239.541</v>
      </c>
      <c r="ST39" s="18">
        <v>247.41200000000001</v>
      </c>
    </row>
    <row r="40" spans="1:516" s="5" customFormat="1" x14ac:dyDescent="0.25">
      <c r="A40" s="5">
        <f t="shared" si="8"/>
        <v>9</v>
      </c>
      <c r="B40" s="11" t="s">
        <v>477</v>
      </c>
      <c r="C40" s="5">
        <f ca="1">_xlfn.XMATCH(B40,bonds[unique lookup])</f>
        <v>150</v>
      </c>
      <c r="D40" s="5" t="str" cm="1">
        <f t="array" aca="1" ref="D40" ca="1">INDEX(bonds[ID_ISIN],C40)&amp;" Corp"</f>
        <v>XS1048428012 Corp</v>
      </c>
      <c r="E40" s="32" cm="1">
        <f t="array" aca="1" ref="E40" ca="1">_xll.BDP(D40,E$31)*1</f>
        <v>44279</v>
      </c>
      <c r="F40" s="18">
        <f ca="1">_xll.BDH(D40,$B$29,"-2AY",,"Dates=H","Fill=C","Sort=R","Dir=H","cols=509;rows=1")</f>
        <v>215.30099999999999</v>
      </c>
      <c r="G40" s="18">
        <v>226.06700000000001</v>
      </c>
      <c r="H40" s="18">
        <v>247.73400000000001</v>
      </c>
      <c r="I40" s="18">
        <v>258.58300000000003</v>
      </c>
      <c r="J40" s="18">
        <v>275.79899999999998</v>
      </c>
      <c r="K40" s="18">
        <v>275.93099999999998</v>
      </c>
      <c r="L40" s="18">
        <v>274.08100000000002</v>
      </c>
      <c r="M40" s="18">
        <v>272.387</v>
      </c>
      <c r="N40" s="18">
        <v>258.73</v>
      </c>
      <c r="O40" s="18">
        <v>276</v>
      </c>
      <c r="P40" s="18">
        <v>250.03</v>
      </c>
      <c r="Q40" s="18">
        <v>244.75399999999999</v>
      </c>
      <c r="R40" s="18">
        <v>228.03100000000001</v>
      </c>
      <c r="S40" s="18">
        <v>217.30500000000001</v>
      </c>
      <c r="T40" s="18">
        <v>239.792</v>
      </c>
      <c r="U40" s="18">
        <v>236.851</v>
      </c>
      <c r="V40" s="18">
        <v>258.44200000000001</v>
      </c>
      <c r="W40" s="18">
        <v>226.79599999999999</v>
      </c>
      <c r="X40" s="18">
        <v>321.06700000000001</v>
      </c>
      <c r="Y40" s="18">
        <v>210.542</v>
      </c>
      <c r="Z40" s="18">
        <v>233.041</v>
      </c>
      <c r="AA40" s="18">
        <v>334.70299999999997</v>
      </c>
      <c r="AB40" s="18">
        <v>392.30599999999998</v>
      </c>
      <c r="AC40" s="18">
        <v>467.58300000000003</v>
      </c>
      <c r="AD40" s="18">
        <v>471.428</v>
      </c>
      <c r="AE40" s="18">
        <v>465.40800000000002</v>
      </c>
      <c r="AF40" s="18">
        <v>448.46199999999999</v>
      </c>
      <c r="AG40" s="18">
        <v>436.13799999999998</v>
      </c>
      <c r="AH40" s="18">
        <v>457.30399999999997</v>
      </c>
      <c r="AI40" s="18">
        <v>523.58100000000002</v>
      </c>
      <c r="AJ40" s="18">
        <v>513.52300000000002</v>
      </c>
      <c r="AK40" s="18">
        <v>513.57299999999998</v>
      </c>
      <c r="AL40" s="18">
        <v>527.91999999999996</v>
      </c>
      <c r="AM40" s="18">
        <v>562.25800000000004</v>
      </c>
      <c r="AN40" s="18">
        <v>611.84699999999998</v>
      </c>
      <c r="AO40" s="18">
        <v>648.86900000000003</v>
      </c>
      <c r="AP40" s="18">
        <v>642.779</v>
      </c>
      <c r="AQ40" s="18">
        <v>618.74699999999996</v>
      </c>
      <c r="AR40" s="18">
        <v>584.02099999999996</v>
      </c>
      <c r="AS40" s="18">
        <v>585.20299999999997</v>
      </c>
      <c r="AT40" s="18">
        <v>627.26099999999997</v>
      </c>
      <c r="AU40" s="18">
        <v>604.745</v>
      </c>
      <c r="AV40" s="18">
        <v>609.572</v>
      </c>
      <c r="AW40" s="18">
        <v>624.65300000000002</v>
      </c>
      <c r="AX40" s="18">
        <v>631.66300000000001</v>
      </c>
      <c r="AY40" s="18">
        <v>539.25699999999995</v>
      </c>
      <c r="AZ40" s="18">
        <v>510.06400000000002</v>
      </c>
      <c r="BA40" s="18">
        <v>457.79500000000002</v>
      </c>
      <c r="BB40" s="18">
        <v>435.05399999999997</v>
      </c>
      <c r="BC40" s="18">
        <v>486.17099999999999</v>
      </c>
      <c r="BD40" s="18">
        <v>533.67999999999995</v>
      </c>
      <c r="BE40" s="18">
        <v>627.76099999999997</v>
      </c>
      <c r="BF40" s="18">
        <v>629.49</v>
      </c>
      <c r="BG40" s="18">
        <v>580.327</v>
      </c>
      <c r="BH40" s="18">
        <v>503.46199999999999</v>
      </c>
      <c r="BI40" s="18">
        <v>479.14800000000002</v>
      </c>
      <c r="BJ40" s="18">
        <v>391.19200000000001</v>
      </c>
      <c r="BK40" s="18">
        <v>336.38799999999998</v>
      </c>
      <c r="BL40" s="18">
        <v>464.01499999999999</v>
      </c>
      <c r="BM40" s="18">
        <v>647.21900000000005</v>
      </c>
      <c r="BN40" s="18">
        <v>716.54700000000003</v>
      </c>
      <c r="BO40" s="18">
        <v>804.66300000000001</v>
      </c>
      <c r="BP40" s="18">
        <v>814.322</v>
      </c>
      <c r="BQ40" s="18">
        <v>783.08900000000006</v>
      </c>
      <c r="BR40" s="18">
        <v>753.06500000000005</v>
      </c>
      <c r="BS40" s="18">
        <v>723.41099999999994</v>
      </c>
      <c r="BT40" s="18">
        <v>738.822</v>
      </c>
      <c r="BU40" s="18">
        <v>563.13499999999999</v>
      </c>
      <c r="BV40" s="18">
        <v>510.83</v>
      </c>
      <c r="BW40" s="18">
        <v>483.03500000000003</v>
      </c>
      <c r="BX40" s="18">
        <v>727.94200000000001</v>
      </c>
      <c r="BY40" s="18">
        <v>757.35299999999995</v>
      </c>
      <c r="BZ40" s="18">
        <v>677.63499999999999</v>
      </c>
      <c r="CA40" s="18">
        <v>855.64099999999996</v>
      </c>
      <c r="CB40" s="18">
        <v>860.31600000000003</v>
      </c>
      <c r="CC40" s="18">
        <v>642.22400000000005</v>
      </c>
      <c r="CD40" s="18">
        <v>491.702</v>
      </c>
      <c r="CE40" s="18">
        <v>396.83300000000003</v>
      </c>
      <c r="CF40" s="18">
        <v>388.34699999999998</v>
      </c>
      <c r="CG40" s="18">
        <v>234.21899999999999</v>
      </c>
      <c r="CH40" s="18">
        <v>221.67099999999999</v>
      </c>
      <c r="CI40" s="18">
        <v>230.44800000000001</v>
      </c>
      <c r="CJ40" s="18">
        <v>136.92099999999999</v>
      </c>
      <c r="CK40" s="18">
        <v>109.85</v>
      </c>
      <c r="CL40" s="18">
        <v>91.311999999999998</v>
      </c>
      <c r="CM40" s="18">
        <v>98.301000000000002</v>
      </c>
      <c r="CN40" s="18">
        <v>152.06899999999999</v>
      </c>
      <c r="CO40" s="18">
        <v>163.21299999999999</v>
      </c>
      <c r="CP40" s="18">
        <v>97.269000000000005</v>
      </c>
      <c r="CQ40" s="18">
        <v>86.843000000000004</v>
      </c>
      <c r="CR40" s="18">
        <v>81.850999999999999</v>
      </c>
      <c r="CS40" s="18">
        <v>70.028000000000006</v>
      </c>
      <c r="CT40" s="18">
        <v>64.052999999999997</v>
      </c>
      <c r="CU40" s="18">
        <v>67.19</v>
      </c>
      <c r="CV40" s="18">
        <v>65.998999999999995</v>
      </c>
      <c r="CW40" s="18">
        <v>69.111999999999995</v>
      </c>
      <c r="CX40" s="18">
        <v>69.36</v>
      </c>
      <c r="CY40" s="18">
        <v>70.231999999999999</v>
      </c>
      <c r="CZ40" s="18">
        <v>70.116</v>
      </c>
      <c r="DA40" s="18">
        <v>70.460999999999999</v>
      </c>
      <c r="DB40" s="18">
        <v>70.873000000000005</v>
      </c>
      <c r="DC40" s="18">
        <v>73.63</v>
      </c>
      <c r="DD40" s="18">
        <v>70.649000000000001</v>
      </c>
      <c r="DE40" s="18">
        <v>68.566000000000003</v>
      </c>
      <c r="DF40" s="18">
        <v>71.555000000000007</v>
      </c>
      <c r="DG40" s="18">
        <v>75.685000000000002</v>
      </c>
      <c r="DH40" s="18">
        <v>85.635999999999996</v>
      </c>
      <c r="DI40" s="18">
        <v>83.853999999999999</v>
      </c>
      <c r="DJ40" s="18">
        <v>85.664000000000001</v>
      </c>
      <c r="DK40" s="18">
        <v>80.17</v>
      </c>
      <c r="DL40" s="18">
        <v>85.593000000000004</v>
      </c>
      <c r="DM40" s="18">
        <v>86.114999999999995</v>
      </c>
      <c r="DN40" s="18">
        <v>74.224000000000004</v>
      </c>
      <c r="DO40" s="18">
        <v>72.774000000000001</v>
      </c>
      <c r="DP40" s="18">
        <v>70.498000000000005</v>
      </c>
      <c r="DQ40" s="18">
        <v>70.11</v>
      </c>
      <c r="DR40" s="18">
        <v>70.486999999999995</v>
      </c>
      <c r="DS40" s="18">
        <v>72.058999999999997</v>
      </c>
      <c r="DT40" s="18">
        <v>77.447999999999993</v>
      </c>
      <c r="DU40" s="18">
        <v>82.650999999999996</v>
      </c>
      <c r="DV40" s="18">
        <v>80.869</v>
      </c>
      <c r="DW40" s="18">
        <v>80.647999999999996</v>
      </c>
      <c r="DX40" s="18">
        <v>82.167000000000002</v>
      </c>
      <c r="DY40" s="18">
        <v>84.46</v>
      </c>
      <c r="DZ40" s="18">
        <v>85.807000000000002</v>
      </c>
      <c r="EA40" s="18">
        <v>81.644000000000005</v>
      </c>
      <c r="EB40" s="18">
        <v>79.138000000000005</v>
      </c>
      <c r="EC40" s="18">
        <v>73.245000000000005</v>
      </c>
      <c r="ED40" s="18">
        <v>69.08</v>
      </c>
      <c r="EE40" s="18">
        <v>71.655000000000001</v>
      </c>
      <c r="EF40" s="18">
        <v>72.391000000000005</v>
      </c>
      <c r="EG40" s="18">
        <v>74.659000000000006</v>
      </c>
      <c r="EH40" s="18">
        <v>74.06</v>
      </c>
      <c r="EI40" s="18">
        <v>76.477000000000004</v>
      </c>
      <c r="EJ40" s="18">
        <v>77.396000000000001</v>
      </c>
      <c r="EK40" s="18">
        <v>78.114000000000004</v>
      </c>
      <c r="EL40" s="18">
        <v>80.855999999999995</v>
      </c>
      <c r="EM40" s="18">
        <v>81.997</v>
      </c>
      <c r="EN40" s="18">
        <v>81.451999999999998</v>
      </c>
      <c r="EO40" s="18">
        <v>82.015000000000001</v>
      </c>
      <c r="EP40" s="18">
        <v>84.045000000000002</v>
      </c>
      <c r="EQ40" s="18">
        <v>83.12</v>
      </c>
      <c r="ER40" s="18">
        <v>82.135000000000005</v>
      </c>
      <c r="ES40" s="18">
        <v>82.134</v>
      </c>
      <c r="ET40" s="18">
        <v>85.906999999999996</v>
      </c>
      <c r="EU40" s="18">
        <v>93.241</v>
      </c>
      <c r="EV40" s="18">
        <v>100.96599999999999</v>
      </c>
      <c r="EW40" s="18">
        <v>99.236999999999995</v>
      </c>
      <c r="EX40" s="18">
        <v>95.426000000000002</v>
      </c>
      <c r="EY40" s="18">
        <v>95.171999999999997</v>
      </c>
      <c r="EZ40" s="18">
        <v>97.56</v>
      </c>
      <c r="FA40" s="18">
        <v>97.85</v>
      </c>
      <c r="FB40" s="18">
        <v>95.495999999999995</v>
      </c>
      <c r="FC40" s="18">
        <v>100.086</v>
      </c>
      <c r="FD40" s="18">
        <v>106.30200000000001</v>
      </c>
      <c r="FE40" s="18">
        <v>110.01300000000001</v>
      </c>
      <c r="FF40" s="18">
        <v>109.648</v>
      </c>
      <c r="FG40" s="18">
        <v>105.884</v>
      </c>
      <c r="FH40" s="18">
        <v>105.955</v>
      </c>
      <c r="FI40" s="18">
        <v>105.354</v>
      </c>
      <c r="FJ40" s="18">
        <v>106.45099999999999</v>
      </c>
      <c r="FK40" s="18">
        <v>110.221</v>
      </c>
      <c r="FL40" s="18">
        <v>107.273</v>
      </c>
      <c r="FM40" s="18">
        <v>107.02500000000001</v>
      </c>
      <c r="FN40" s="18">
        <v>101.589</v>
      </c>
      <c r="FO40" s="18">
        <v>101.16</v>
      </c>
      <c r="FP40" s="18">
        <v>100.241</v>
      </c>
      <c r="FQ40" s="18">
        <v>98.353999999999999</v>
      </c>
      <c r="FR40" s="18">
        <v>103.869</v>
      </c>
      <c r="FS40" s="18">
        <v>111</v>
      </c>
      <c r="FT40" s="18">
        <v>108.631</v>
      </c>
      <c r="FU40" s="18">
        <v>107.145</v>
      </c>
      <c r="FV40" s="18">
        <v>103.327</v>
      </c>
      <c r="FW40" s="18">
        <v>97.066000000000003</v>
      </c>
      <c r="FX40" s="18">
        <v>97.918000000000006</v>
      </c>
      <c r="FY40" s="18">
        <v>99.688999999999993</v>
      </c>
      <c r="FZ40" s="18">
        <v>100.226</v>
      </c>
      <c r="GA40" s="18">
        <v>101.681</v>
      </c>
      <c r="GB40" s="18">
        <v>101.574</v>
      </c>
      <c r="GC40" s="18">
        <v>109.09099999999999</v>
      </c>
      <c r="GD40" s="18">
        <v>109.76</v>
      </c>
      <c r="GE40" s="18">
        <v>117.471</v>
      </c>
      <c r="GF40" s="18">
        <v>121.78400000000001</v>
      </c>
      <c r="GG40" s="18">
        <v>126.251</v>
      </c>
      <c r="GH40" s="18">
        <v>128.107</v>
      </c>
      <c r="GI40" s="18">
        <v>136.953</v>
      </c>
      <c r="GJ40" s="18">
        <v>139.01400000000001</v>
      </c>
      <c r="GK40" s="18">
        <v>137.79</v>
      </c>
      <c r="GL40" s="18">
        <v>133.18899999999999</v>
      </c>
      <c r="GM40" s="18">
        <v>134.56800000000001</v>
      </c>
      <c r="GN40" s="18">
        <v>134.15700000000001</v>
      </c>
      <c r="GO40" s="18">
        <v>128.99700000000001</v>
      </c>
      <c r="GP40" s="18">
        <v>120.40600000000001</v>
      </c>
      <c r="GQ40" s="18">
        <v>124.47499999999999</v>
      </c>
      <c r="GR40" s="18">
        <v>125.607</v>
      </c>
      <c r="GS40" s="18">
        <v>130.898</v>
      </c>
      <c r="GT40" s="18">
        <v>133.43299999999999</v>
      </c>
      <c r="GU40" s="18">
        <v>125.586</v>
      </c>
      <c r="GV40" s="18">
        <v>125.292</v>
      </c>
      <c r="GW40" s="18">
        <v>119.797</v>
      </c>
      <c r="GX40" s="18">
        <v>131.352</v>
      </c>
      <c r="GY40" s="18">
        <v>124.655</v>
      </c>
      <c r="GZ40" s="18">
        <v>107.158</v>
      </c>
      <c r="HA40" s="18">
        <v>94.685000000000002</v>
      </c>
      <c r="HB40" s="18">
        <v>93.393000000000001</v>
      </c>
      <c r="HC40" s="18">
        <v>82.852999999999994</v>
      </c>
      <c r="HD40" s="18">
        <v>124.123</v>
      </c>
      <c r="HE40" s="18">
        <v>115.78</v>
      </c>
      <c r="HF40" s="18">
        <v>109.373</v>
      </c>
      <c r="HG40" s="18">
        <v>107.417</v>
      </c>
      <c r="HH40" s="18">
        <v>101.358</v>
      </c>
      <c r="HI40" s="18">
        <v>110.32299999999999</v>
      </c>
      <c r="HJ40" s="18">
        <v>112.738</v>
      </c>
      <c r="HK40" s="18">
        <v>106.77200000000001</v>
      </c>
      <c r="HL40" s="18">
        <v>108.575</v>
      </c>
      <c r="HM40" s="18">
        <v>108.22</v>
      </c>
      <c r="HN40" s="18">
        <v>110.456</v>
      </c>
      <c r="HO40" s="18">
        <v>108.639</v>
      </c>
      <c r="HP40" s="18">
        <v>107.825</v>
      </c>
      <c r="HQ40" s="18">
        <v>104.562</v>
      </c>
      <c r="HR40" s="18">
        <v>103.791</v>
      </c>
      <c r="HS40" s="18">
        <v>116.39</v>
      </c>
      <c r="HT40" s="18">
        <v>123.6</v>
      </c>
      <c r="HU40" s="18">
        <v>129.054</v>
      </c>
      <c r="HV40" s="18">
        <v>142.166</v>
      </c>
      <c r="HW40" s="18">
        <v>141.83099999999999</v>
      </c>
      <c r="HX40" s="18">
        <v>125.087</v>
      </c>
      <c r="HY40" s="18">
        <v>122.09099999999999</v>
      </c>
      <c r="HZ40" s="18">
        <v>119.953</v>
      </c>
      <c r="IA40" s="18">
        <v>122.758</v>
      </c>
      <c r="IB40" s="18">
        <v>119.908</v>
      </c>
      <c r="IC40" s="18">
        <v>134.74299999999999</v>
      </c>
      <c r="ID40" s="18">
        <v>146.68899999999999</v>
      </c>
      <c r="IE40" s="18">
        <v>163.642</v>
      </c>
      <c r="IF40" s="18">
        <v>140.37700000000001</v>
      </c>
      <c r="IG40" s="18">
        <v>130.07499999999999</v>
      </c>
      <c r="IH40" s="18">
        <v>130.179</v>
      </c>
      <c r="II40" s="18">
        <v>132.053</v>
      </c>
      <c r="IJ40" s="18">
        <v>111.113</v>
      </c>
      <c r="IK40" s="18">
        <v>108.744</v>
      </c>
      <c r="IL40" s="18">
        <v>109.53700000000001</v>
      </c>
      <c r="IM40" s="18">
        <v>122.69</v>
      </c>
      <c r="IN40" s="18">
        <v>140.34899999999999</v>
      </c>
      <c r="IO40" s="18">
        <v>148.697</v>
      </c>
      <c r="IP40" s="18">
        <v>150.18100000000001</v>
      </c>
      <c r="IQ40" s="18">
        <v>160.75</v>
      </c>
      <c r="IR40" s="18">
        <v>147.52600000000001</v>
      </c>
      <c r="IS40" s="18">
        <v>134.99299999999999</v>
      </c>
      <c r="IT40" s="18">
        <v>136.501</v>
      </c>
      <c r="IU40" s="18">
        <v>139.684</v>
      </c>
      <c r="IV40" s="18">
        <v>140.708</v>
      </c>
      <c r="IW40" s="18">
        <v>153.46600000000001</v>
      </c>
      <c r="IX40" s="18">
        <v>166.477</v>
      </c>
      <c r="IY40" s="18">
        <v>163.76599999999999</v>
      </c>
      <c r="IZ40" s="18">
        <v>147.495</v>
      </c>
      <c r="JA40" s="18">
        <v>141.572</v>
      </c>
      <c r="JB40" s="18">
        <v>147.268</v>
      </c>
      <c r="JC40" s="18">
        <v>151.29599999999999</v>
      </c>
      <c r="JD40" s="18">
        <v>150.369</v>
      </c>
      <c r="JE40" s="18">
        <v>161.125</v>
      </c>
      <c r="JF40" s="18">
        <v>164.31</v>
      </c>
      <c r="JG40" s="18">
        <v>167.011</v>
      </c>
      <c r="JH40" s="18">
        <v>162.18199999999999</v>
      </c>
      <c r="JI40" s="18">
        <v>152.209</v>
      </c>
      <c r="JJ40" s="18">
        <v>143.31299999999999</v>
      </c>
      <c r="JK40" s="18">
        <v>134.90799999999999</v>
      </c>
      <c r="JL40" s="18">
        <v>142.53899999999999</v>
      </c>
      <c r="JM40" s="18">
        <v>159.00800000000001</v>
      </c>
      <c r="JN40" s="18">
        <v>172.37200000000001</v>
      </c>
      <c r="JO40" s="18">
        <v>176.80500000000001</v>
      </c>
      <c r="JP40" s="18">
        <v>177.45099999999999</v>
      </c>
      <c r="JQ40" s="18">
        <v>172.35400000000001</v>
      </c>
      <c r="JR40" s="18">
        <v>150.85599999999999</v>
      </c>
      <c r="JS40" s="18">
        <v>155.40199999999999</v>
      </c>
      <c r="JT40" s="18">
        <v>162.91499999999999</v>
      </c>
      <c r="JU40" s="18">
        <v>163.626</v>
      </c>
      <c r="JV40" s="18">
        <v>175.02799999999999</v>
      </c>
      <c r="JW40" s="18">
        <v>189.62299999999999</v>
      </c>
      <c r="JX40" s="18">
        <v>208.87899999999999</v>
      </c>
      <c r="JY40" s="18">
        <v>206.477</v>
      </c>
      <c r="JZ40" s="18">
        <v>197.172</v>
      </c>
      <c r="KA40" s="18">
        <v>204.00399999999999</v>
      </c>
      <c r="KB40" s="18">
        <v>199.90299999999999</v>
      </c>
      <c r="KC40" s="18">
        <v>208.83699999999999</v>
      </c>
      <c r="KD40" s="18">
        <v>207.80099999999999</v>
      </c>
      <c r="KE40" s="18">
        <v>207.19499999999999</v>
      </c>
      <c r="KF40" s="18">
        <v>189.13499999999999</v>
      </c>
      <c r="KG40" s="18">
        <v>177.363</v>
      </c>
      <c r="KH40" s="18">
        <v>169.59299999999999</v>
      </c>
      <c r="KI40" s="18">
        <v>169.892</v>
      </c>
      <c r="KJ40" s="18">
        <v>168.90600000000001</v>
      </c>
      <c r="KK40" s="18">
        <v>182.55</v>
      </c>
      <c r="KL40" s="18">
        <v>196.899</v>
      </c>
      <c r="KM40" s="18">
        <v>200.30600000000001</v>
      </c>
      <c r="KN40" s="18">
        <v>189.59899999999999</v>
      </c>
      <c r="KO40" s="18">
        <v>199.49600000000001</v>
      </c>
      <c r="KP40" s="18">
        <v>189.602</v>
      </c>
      <c r="KQ40" s="18">
        <v>164.828</v>
      </c>
      <c r="KR40" s="18">
        <v>144.16</v>
      </c>
      <c r="KS40" s="18">
        <v>143.255</v>
      </c>
      <c r="KT40" s="18">
        <v>140.31299999999999</v>
      </c>
      <c r="KU40" s="18">
        <v>151.14599999999999</v>
      </c>
      <c r="KV40" s="18">
        <v>153.374</v>
      </c>
      <c r="KW40" s="18">
        <v>153.41300000000001</v>
      </c>
      <c r="KX40" s="18">
        <v>163.619</v>
      </c>
      <c r="KY40" s="18">
        <v>144.25800000000001</v>
      </c>
      <c r="KZ40" s="18">
        <v>145.864</v>
      </c>
      <c r="LA40" s="18">
        <v>147.75</v>
      </c>
      <c r="LB40" s="18">
        <v>146.65</v>
      </c>
      <c r="LC40" s="18">
        <v>139.71700000000001</v>
      </c>
      <c r="LD40" s="18">
        <v>139.72300000000001</v>
      </c>
      <c r="LE40" s="18">
        <v>148.88300000000001</v>
      </c>
      <c r="LF40" s="18">
        <v>173.72900000000001</v>
      </c>
      <c r="LG40" s="18">
        <v>184.815</v>
      </c>
      <c r="LH40" s="18">
        <v>189.91200000000001</v>
      </c>
      <c r="LI40" s="18">
        <v>189.214</v>
      </c>
      <c r="LJ40" s="18">
        <v>175.309</v>
      </c>
      <c r="LK40" s="18">
        <v>173.16200000000001</v>
      </c>
      <c r="LL40" s="18">
        <v>170.066</v>
      </c>
      <c r="LM40" s="18">
        <v>171.27799999999999</v>
      </c>
      <c r="LN40" s="18">
        <v>170.404</v>
      </c>
      <c r="LO40" s="18">
        <v>194.001</v>
      </c>
      <c r="LP40" s="18">
        <v>202.428</v>
      </c>
      <c r="LQ40" s="18">
        <v>205.75</v>
      </c>
      <c r="LR40" s="18">
        <v>214.804</v>
      </c>
      <c r="LS40" s="18">
        <v>226.26599999999999</v>
      </c>
      <c r="LT40" s="18">
        <v>215.328</v>
      </c>
      <c r="LU40" s="18">
        <v>213.387</v>
      </c>
      <c r="LV40" s="18">
        <v>207.16900000000001</v>
      </c>
      <c r="LW40" s="18">
        <v>184.852</v>
      </c>
      <c r="LX40" s="18">
        <v>192.018</v>
      </c>
      <c r="LY40" s="18">
        <v>200.22499999999999</v>
      </c>
      <c r="LZ40" s="18">
        <v>190.345</v>
      </c>
      <c r="MA40" s="18">
        <v>201.56200000000001</v>
      </c>
      <c r="MB40" s="18">
        <v>214.32400000000001</v>
      </c>
      <c r="MC40" s="18">
        <v>230.55500000000001</v>
      </c>
      <c r="MD40" s="18">
        <v>236.941</v>
      </c>
      <c r="ME40" s="18">
        <v>234.11600000000001</v>
      </c>
      <c r="MF40" s="18">
        <v>229.88800000000001</v>
      </c>
      <c r="MG40" s="18">
        <v>225.92599999999999</v>
      </c>
      <c r="MH40" s="18">
        <v>227.38</v>
      </c>
      <c r="MI40" s="18">
        <v>228.881</v>
      </c>
      <c r="MJ40" s="18">
        <v>220.26499999999999</v>
      </c>
      <c r="MK40" s="18">
        <v>219.57300000000001</v>
      </c>
      <c r="ML40" s="18">
        <v>238.84800000000001</v>
      </c>
      <c r="MM40" s="18">
        <v>260.99400000000003</v>
      </c>
      <c r="MN40" s="18">
        <v>273.98599999999999</v>
      </c>
      <c r="MO40" s="18">
        <v>272.21600000000001</v>
      </c>
      <c r="MP40" s="18">
        <v>260.40199999999999</v>
      </c>
      <c r="MQ40" s="18">
        <v>257.78500000000003</v>
      </c>
      <c r="MR40" s="18">
        <v>259.32299999999998</v>
      </c>
      <c r="MS40" s="18">
        <v>263.35500000000002</v>
      </c>
      <c r="MT40" s="18">
        <v>256.488</v>
      </c>
      <c r="MU40" s="18">
        <v>253.964</v>
      </c>
      <c r="MV40" s="18">
        <v>272.37299999999999</v>
      </c>
      <c r="MW40" s="18">
        <v>296.89499999999998</v>
      </c>
      <c r="MX40" s="18">
        <v>293.94</v>
      </c>
      <c r="MY40" s="18">
        <v>279.875</v>
      </c>
      <c r="MZ40" s="18">
        <v>265.09500000000003</v>
      </c>
      <c r="NA40" s="18">
        <v>268.32799999999997</v>
      </c>
      <c r="NB40" s="18">
        <v>272.517</v>
      </c>
      <c r="NC40" s="18">
        <v>270.39</v>
      </c>
      <c r="ND40" s="18">
        <v>269.71300000000002</v>
      </c>
      <c r="NE40" s="18">
        <v>285.77800000000002</v>
      </c>
      <c r="NF40" s="18">
        <v>285.73200000000003</v>
      </c>
      <c r="NG40" s="18">
        <v>281.86799999999999</v>
      </c>
      <c r="NH40" s="18">
        <v>279.12700000000001</v>
      </c>
      <c r="NI40" s="18">
        <v>282.11200000000002</v>
      </c>
      <c r="NJ40" s="18">
        <v>279.70699999999999</v>
      </c>
      <c r="NK40" s="18">
        <v>275.149</v>
      </c>
      <c r="NL40" s="18">
        <v>267.63099999999997</v>
      </c>
      <c r="NM40" s="18">
        <v>274.77699999999999</v>
      </c>
      <c r="NN40" s="18">
        <v>289.17</v>
      </c>
      <c r="NO40" s="18">
        <v>283.25599999999997</v>
      </c>
      <c r="NP40" s="18">
        <v>296.75700000000001</v>
      </c>
      <c r="NQ40" s="18">
        <v>301.93599999999998</v>
      </c>
      <c r="NR40" s="18">
        <v>283.64499999999998</v>
      </c>
      <c r="NS40" s="18">
        <v>297.32799999999997</v>
      </c>
      <c r="NT40" s="18">
        <v>292.44099999999997</v>
      </c>
      <c r="NU40" s="18">
        <v>335.98599999999999</v>
      </c>
      <c r="NV40" s="18">
        <v>353.42</v>
      </c>
      <c r="NW40" s="18">
        <v>362.52</v>
      </c>
      <c r="NX40" s="18">
        <v>366.18099999999998</v>
      </c>
      <c r="NY40" s="18">
        <v>341.56900000000002</v>
      </c>
      <c r="NZ40" s="18">
        <v>321.47399999999999</v>
      </c>
      <c r="OA40" s="18">
        <v>322.49599999999998</v>
      </c>
      <c r="OB40" s="18">
        <v>321.54700000000003</v>
      </c>
      <c r="OC40" s="18">
        <v>316.113</v>
      </c>
      <c r="OD40" s="18">
        <v>316.83999999999997</v>
      </c>
      <c r="OE40" s="18">
        <v>309.83699999999999</v>
      </c>
      <c r="OF40" s="18">
        <v>305.185</v>
      </c>
      <c r="OG40" s="18">
        <v>299.83699999999999</v>
      </c>
      <c r="OH40" s="18">
        <v>294.19499999999999</v>
      </c>
      <c r="OI40" s="18">
        <v>292.18599999999998</v>
      </c>
      <c r="OJ40" s="18">
        <v>287.22300000000001</v>
      </c>
      <c r="OK40" s="18">
        <v>314.29399999999998</v>
      </c>
      <c r="OL40" s="18">
        <v>342.32600000000002</v>
      </c>
      <c r="OM40" s="18">
        <v>350.19600000000003</v>
      </c>
      <c r="ON40" s="18">
        <v>342.12799999999999</v>
      </c>
      <c r="OO40" s="18">
        <v>340.76799999999997</v>
      </c>
      <c r="OP40" s="18">
        <v>328.23</v>
      </c>
      <c r="OQ40" s="18">
        <v>304.642</v>
      </c>
      <c r="OR40" s="18">
        <v>284.47699999999998</v>
      </c>
      <c r="OS40" s="18">
        <v>306.815</v>
      </c>
      <c r="OT40" s="18">
        <v>293.59899999999999</v>
      </c>
      <c r="OU40" s="18">
        <v>283.39800000000002</v>
      </c>
      <c r="OV40" s="18">
        <v>279.15600000000001</v>
      </c>
      <c r="OW40" s="18">
        <v>274.95100000000002</v>
      </c>
      <c r="OX40" s="18">
        <v>279.16199999999998</v>
      </c>
      <c r="OY40" s="18">
        <v>279.14800000000002</v>
      </c>
      <c r="OZ40" s="18">
        <v>280.98</v>
      </c>
      <c r="PA40" s="18">
        <v>292.47699999999998</v>
      </c>
      <c r="PB40" s="18">
        <v>268.66899999999998</v>
      </c>
      <c r="PC40" s="18">
        <v>262.50200000000001</v>
      </c>
      <c r="PD40" s="18">
        <v>258.28800000000001</v>
      </c>
      <c r="PE40" s="18">
        <v>252.852</v>
      </c>
      <c r="PF40" s="18">
        <v>249.51599999999999</v>
      </c>
      <c r="PG40" s="18">
        <v>250.79300000000001</v>
      </c>
      <c r="PH40" s="18">
        <v>223.82599999999999</v>
      </c>
      <c r="PI40" s="18">
        <v>210.44</v>
      </c>
      <c r="PJ40" s="18">
        <v>217.41499999999999</v>
      </c>
      <c r="PK40" s="18">
        <v>221.39500000000001</v>
      </c>
      <c r="PL40" s="18">
        <v>220.952</v>
      </c>
      <c r="PM40" s="18">
        <v>217.511</v>
      </c>
      <c r="PN40" s="18">
        <v>219.363</v>
      </c>
      <c r="PO40" s="18">
        <v>230.327</v>
      </c>
      <c r="PP40" s="18">
        <v>231.08600000000001</v>
      </c>
      <c r="PQ40" s="18">
        <v>251.43799999999999</v>
      </c>
      <c r="PR40" s="18">
        <v>272.61200000000002</v>
      </c>
      <c r="PS40" s="18">
        <v>255.17</v>
      </c>
      <c r="PT40" s="18">
        <v>250.55199999999999</v>
      </c>
      <c r="PU40" s="18">
        <v>233.374</v>
      </c>
      <c r="PV40" s="18">
        <v>228.417</v>
      </c>
      <c r="PW40" s="18">
        <v>232.642</v>
      </c>
      <c r="PX40" s="18">
        <v>221.601</v>
      </c>
      <c r="PY40" s="18">
        <v>220.411</v>
      </c>
      <c r="PZ40" s="18">
        <v>223.91900000000001</v>
      </c>
      <c r="QA40" s="18">
        <v>218.864</v>
      </c>
      <c r="QB40" s="18">
        <v>215.53800000000001</v>
      </c>
      <c r="QC40" s="18">
        <v>216.149</v>
      </c>
      <c r="QD40" s="18">
        <v>194.99</v>
      </c>
      <c r="QE40" s="18">
        <v>193.066</v>
      </c>
      <c r="QF40" s="18">
        <v>190.61</v>
      </c>
      <c r="QG40" s="18">
        <v>187.86699999999999</v>
      </c>
      <c r="QH40" s="18">
        <v>186.21600000000001</v>
      </c>
      <c r="QI40" s="18">
        <v>186.01499999999999</v>
      </c>
      <c r="QJ40" s="18">
        <v>188.49299999999999</v>
      </c>
      <c r="QK40" s="18">
        <v>185.58600000000001</v>
      </c>
      <c r="QL40" s="18">
        <v>187.39099999999999</v>
      </c>
      <c r="QM40" s="18">
        <v>182.00399999999999</v>
      </c>
      <c r="QN40" s="18">
        <v>183.85300000000001</v>
      </c>
      <c r="QO40" s="18">
        <v>188.87899999999999</v>
      </c>
      <c r="QP40" s="18">
        <v>181.98099999999999</v>
      </c>
      <c r="QQ40" s="18">
        <v>175.84</v>
      </c>
      <c r="QR40" s="18">
        <v>175.52600000000001</v>
      </c>
      <c r="QS40" s="18">
        <v>174.10599999999999</v>
      </c>
      <c r="QT40" s="18">
        <v>173.07400000000001</v>
      </c>
      <c r="QU40" s="18">
        <v>171.69300000000001</v>
      </c>
      <c r="QV40" s="18">
        <v>167.80500000000001</v>
      </c>
      <c r="QW40" s="18">
        <v>171.67599999999999</v>
      </c>
      <c r="QX40" s="18">
        <v>175.45699999999999</v>
      </c>
      <c r="QY40" s="18">
        <v>172.74600000000001</v>
      </c>
      <c r="QZ40" s="18">
        <v>179.72499999999999</v>
      </c>
      <c r="RA40" s="18">
        <v>194.886</v>
      </c>
      <c r="RB40" s="18">
        <v>211.34200000000001</v>
      </c>
      <c r="RC40" s="18">
        <v>213.494</v>
      </c>
      <c r="RD40" s="18">
        <v>214.63800000000001</v>
      </c>
      <c r="RE40" s="18">
        <v>213.92699999999999</v>
      </c>
      <c r="RF40" s="18">
        <v>209.99</v>
      </c>
      <c r="RG40" s="18">
        <v>202.50800000000001</v>
      </c>
      <c r="RH40" s="18">
        <v>193.55600000000001</v>
      </c>
      <c r="RI40" s="18">
        <v>194.249</v>
      </c>
      <c r="RJ40" s="18">
        <v>197.07499999999999</v>
      </c>
      <c r="RK40" s="18">
        <v>196.191</v>
      </c>
      <c r="RL40" s="18">
        <v>194.726</v>
      </c>
      <c r="RM40" s="18">
        <v>193.125</v>
      </c>
      <c r="RN40" s="18">
        <v>195.72399999999999</v>
      </c>
      <c r="RO40" s="18">
        <v>205.21100000000001</v>
      </c>
      <c r="RP40" s="18">
        <v>204.81800000000001</v>
      </c>
      <c r="RQ40" s="18">
        <v>204.94300000000001</v>
      </c>
      <c r="RR40" s="18">
        <v>204.26300000000001</v>
      </c>
      <c r="RS40" s="18">
        <v>192.99</v>
      </c>
      <c r="RT40" s="18">
        <v>192.834</v>
      </c>
      <c r="RU40" s="18">
        <v>187.059</v>
      </c>
      <c r="RV40" s="18">
        <v>177.999</v>
      </c>
      <c r="RW40" s="18">
        <v>176.93799999999999</v>
      </c>
      <c r="RX40" s="18">
        <v>172.86199999999999</v>
      </c>
      <c r="RY40" s="18">
        <v>175.14699999999999</v>
      </c>
      <c r="RZ40" s="18">
        <v>174.43600000000001</v>
      </c>
      <c r="SA40" s="18">
        <v>173.22200000000001</v>
      </c>
      <c r="SB40" s="18">
        <v>160.42599999999999</v>
      </c>
      <c r="SC40" s="18">
        <v>162.61099999999999</v>
      </c>
      <c r="SD40" s="18">
        <v>163.42400000000001</v>
      </c>
      <c r="SE40" s="18">
        <v>161.03899999999999</v>
      </c>
      <c r="SF40" s="18">
        <v>159.65</v>
      </c>
      <c r="SG40" s="18">
        <v>188.131</v>
      </c>
      <c r="SH40" s="18">
        <v>190.613</v>
      </c>
      <c r="SI40" s="18">
        <v>194.381</v>
      </c>
      <c r="SJ40" s="18">
        <v>194.59100000000001</v>
      </c>
      <c r="SK40" s="18">
        <v>189.61699999999999</v>
      </c>
      <c r="SL40" s="18">
        <v>189.24700000000001</v>
      </c>
      <c r="SM40" s="18">
        <v>188.947</v>
      </c>
      <c r="SN40" s="18">
        <v>187.83199999999999</v>
      </c>
      <c r="SO40" s="18">
        <v>189.10599999999999</v>
      </c>
      <c r="SP40" s="18">
        <v>192.357</v>
      </c>
      <c r="SQ40" s="18">
        <v>193.696</v>
      </c>
      <c r="SR40" s="18">
        <v>177.27099999999999</v>
      </c>
      <c r="SS40" s="18">
        <v>183.29</v>
      </c>
      <c r="ST40" s="18">
        <v>196.755</v>
      </c>
    </row>
    <row r="41" spans="1:516" s="5" customFormat="1" x14ac:dyDescent="0.25"/>
    <row r="42" spans="1:516" s="5" customFormat="1" x14ac:dyDescent="0.25"/>
    <row r="43" spans="1:516" s="5" customFormat="1" x14ac:dyDescent="0.25"/>
    <row r="44" spans="1:516" s="5" customFormat="1" x14ac:dyDescent="0.25">
      <c r="B44" s="5" t="s">
        <v>150</v>
      </c>
    </row>
    <row r="45" spans="1:516" s="5" customFormat="1" x14ac:dyDescent="0.25">
      <c r="B45" s="11" t="s">
        <v>469</v>
      </c>
      <c r="C45" s="5">
        <f>_xlfn.XMATCH(B45,$B$32:$B$41)</f>
        <v>1</v>
      </c>
      <c r="F45" s="18" cm="1">
        <f t="array" aca="1" ref="F45" ca="1">INDEX(F$32:F$41,$C45)-INDEX(F$32:F$41,$C46)</f>
        <v>34.031999999999982</v>
      </c>
      <c r="G45" s="18" cm="1">
        <f t="array" ref="G45">INDEX(G$32:G$41,$C45)-INDEX(G$32:G$41,$C46)</f>
        <v>15.067000000000007</v>
      </c>
      <c r="H45" s="18" cm="1">
        <f t="array" ref="H45">INDEX(H$32:H$41,$C45)-INDEX(H$32:H$41,$C46)</f>
        <v>16.642999999999972</v>
      </c>
      <c r="I45" s="18" cm="1">
        <f t="array" ref="I45">INDEX(I$32:I$41,$C45)-INDEX(I$32:I$41,$C46)</f>
        <v>11.291999999999973</v>
      </c>
      <c r="J45" s="18" cm="1">
        <f t="array" ref="J45">INDEX(J$32:J$41,$C45)-INDEX(J$32:J$41,$C46)</f>
        <v>2.3140000000000214</v>
      </c>
      <c r="K45" s="18" cm="1">
        <f t="array" ref="K45">INDEX(K$32:K$41,$C45)-INDEX(K$32:K$41,$C46)</f>
        <v>-0.91899999999998272</v>
      </c>
      <c r="L45" s="18" cm="1">
        <f t="array" ref="L45">INDEX(L$32:L$41,$C45)-INDEX(L$32:L$41,$C46)</f>
        <v>-7.0840000000000032</v>
      </c>
      <c r="M45" s="18" cm="1">
        <f t="array" ref="M45">INDEX(M$32:M$41,$C45)-INDEX(M$32:M$41,$C46)</f>
        <v>-7.9210000000000491</v>
      </c>
      <c r="N45" s="18" cm="1">
        <f t="array" ref="N45">INDEX(N$32:N$41,$C45)-INDEX(N$32:N$41,$C46)</f>
        <v>4.9200000000000159</v>
      </c>
      <c r="O45" s="18" cm="1">
        <f t="array" ref="O45">INDEX(O$32:O$41,$C45)-INDEX(O$32:O$41,$C46)</f>
        <v>-14.721000000000004</v>
      </c>
      <c r="P45" s="18" cm="1">
        <f t="array" ref="P45">INDEX(P$32:P$41,$C45)-INDEX(P$32:P$41,$C46)</f>
        <v>0.94400000000001683</v>
      </c>
      <c r="Q45" s="18" cm="1">
        <f t="array" ref="Q45">INDEX(Q$32:Q$41,$C45)-INDEX(Q$32:Q$41,$C46)</f>
        <v>-3.7579999999999814</v>
      </c>
      <c r="R45" s="18" cm="1">
        <f t="array" ref="R45">INDEX(R$32:R$41,$C45)-INDEX(R$32:R$41,$C46)</f>
        <v>22.060000000000002</v>
      </c>
      <c r="S45" s="18" cm="1">
        <f t="array" ref="S45">INDEX(S$32:S$41,$C45)-INDEX(S$32:S$41,$C46)</f>
        <v>57.865000000000009</v>
      </c>
      <c r="T45" s="18" cm="1">
        <f t="array" ref="T45">INDEX(T$32:T$41,$C45)-INDEX(T$32:T$41,$C46)</f>
        <v>31.475999999999999</v>
      </c>
      <c r="U45" s="18" cm="1">
        <f t="array" ref="U45">INDEX(U$32:U$41,$C45)-INDEX(U$32:U$41,$C46)</f>
        <v>45.115000000000009</v>
      </c>
      <c r="V45" s="18" cm="1">
        <f t="array" ref="V45">INDEX(V$32:V$41,$C45)-INDEX(V$32:V$41,$C46)</f>
        <v>15.281999999999982</v>
      </c>
      <c r="W45" s="18" cm="1">
        <f t="array" ref="W45">INDEX(W$32:W$41,$C45)-INDEX(W$32:W$41,$C46)</f>
        <v>21.805000000000007</v>
      </c>
      <c r="X45" s="18" cm="1">
        <f t="array" ref="X45">INDEX(X$32:X$41,$C45)-INDEX(X$32:X$41,$C46)</f>
        <v>47.63900000000001</v>
      </c>
      <c r="Y45" s="18" cm="1">
        <f t="array" ref="Y45">INDEX(Y$32:Y$41,$C45)-INDEX(Y$32:Y$41,$C46)</f>
        <v>106.00099999999998</v>
      </c>
      <c r="Z45" s="18" cm="1">
        <f t="array" ref="Z45">INDEX(Z$32:Z$41,$C45)-INDEX(Z$32:Z$41,$C46)</f>
        <v>128.98699999999999</v>
      </c>
      <c r="AA45" s="18" cm="1">
        <f t="array" ref="AA45">INDEX(AA$32:AA$41,$C45)-INDEX(AA$32:AA$41,$C46)</f>
        <v>66.916999999999973</v>
      </c>
      <c r="AB45" s="18" cm="1">
        <f t="array" ref="AB45">INDEX(AB$32:AB$41,$C45)-INDEX(AB$32:AB$41,$C46)</f>
        <v>64.66500000000002</v>
      </c>
      <c r="AC45" s="18" cm="1">
        <f t="array" ref="AC45">INDEX(AC$32:AC$41,$C45)-INDEX(AC$32:AC$41,$C46)</f>
        <v>32.572000000000003</v>
      </c>
      <c r="AD45" s="18" cm="1">
        <f t="array" ref="AD45">INDEX(AD$32:AD$41,$C45)-INDEX(AD$32:AD$41,$C46)</f>
        <v>26.324000000000012</v>
      </c>
      <c r="AE45" s="18" cm="1">
        <f t="array" ref="AE45">INDEX(AE$32:AE$41,$C45)-INDEX(AE$32:AE$41,$C46)</f>
        <v>22.057000000000016</v>
      </c>
      <c r="AF45" s="18" cm="1">
        <f t="array" ref="AF45">INDEX(AF$32:AF$41,$C45)-INDEX(AF$32:AF$41,$C46)</f>
        <v>35.66700000000003</v>
      </c>
      <c r="AG45" s="18" cm="1">
        <f t="array" ref="AG45">INDEX(AG$32:AG$41,$C45)-INDEX(AG$32:AG$41,$C46)</f>
        <v>42.281000000000006</v>
      </c>
      <c r="AH45" s="18" cm="1">
        <f t="array" ref="AH45">INDEX(AH$32:AH$41,$C45)-INDEX(AH$32:AH$41,$C46)</f>
        <v>25.02800000000002</v>
      </c>
      <c r="AI45" s="18" cm="1">
        <f t="array" ref="AI45">INDEX(AI$32:AI$41,$C45)-INDEX(AI$32:AI$41,$C46)</f>
        <v>-4.714999999999975</v>
      </c>
      <c r="AJ45" s="18" cm="1">
        <f t="array" ref="AJ45">INDEX(AJ$32:AJ$41,$C45)-INDEX(AJ$32:AJ$41,$C46)</f>
        <v>-5.8359999999999559</v>
      </c>
      <c r="AK45" s="18" cm="1">
        <f t="array" ref="AK45">INDEX(AK$32:AK$41,$C45)-INDEX(AK$32:AK$41,$C46)</f>
        <v>-6.7000000000007276E-2</v>
      </c>
      <c r="AL45" s="18" cm="1">
        <f t="array" ref="AL45">INDEX(AL$32:AL$41,$C45)-INDEX(AL$32:AL$41,$C46)</f>
        <v>-6.6000000000030923E-2</v>
      </c>
      <c r="AM45" s="18" cm="1">
        <f t="array" ref="AM45">INDEX(AM$32:AM$41,$C45)-INDEX(AM$32:AM$41,$C46)</f>
        <v>-3.3659999999999854</v>
      </c>
      <c r="AN45" s="18" cm="1">
        <f t="array" ref="AN45">INDEX(AN$32:AN$41,$C45)-INDEX(AN$32:AN$41,$C46)</f>
        <v>-30.492999999999995</v>
      </c>
      <c r="AO45" s="18" cm="1">
        <f t="array" ref="AO45">INDEX(AO$32:AO$41,$C45)-INDEX(AO$32:AO$41,$C46)</f>
        <v>-47.538999999999987</v>
      </c>
      <c r="AP45" s="18" cm="1">
        <f t="array" ref="AP45">INDEX(AP$32:AP$41,$C45)-INDEX(AP$32:AP$41,$C46)</f>
        <v>-55.423000000000002</v>
      </c>
      <c r="AQ45" s="18" cm="1">
        <f t="array" ref="AQ45">INDEX(AQ$32:AQ$41,$C45)-INDEX(AQ$32:AQ$41,$C46)</f>
        <v>-37.383999999999958</v>
      </c>
      <c r="AR45" s="18" cm="1">
        <f t="array" ref="AR45">INDEX(AR$32:AR$41,$C45)-INDEX(AR$32:AR$41,$C46)</f>
        <v>-33.585999999999956</v>
      </c>
      <c r="AS45" s="18" cm="1">
        <f t="array" ref="AS45">INDEX(AS$32:AS$41,$C45)-INDEX(AS$32:AS$41,$C46)</f>
        <v>-34.298999999999978</v>
      </c>
      <c r="AT45" s="18" cm="1">
        <f t="array" ref="AT45">INDEX(AT$32:AT$41,$C45)-INDEX(AT$32:AT$41,$C46)</f>
        <v>-43.369000000000028</v>
      </c>
      <c r="AU45" s="18" cm="1">
        <f t="array" ref="AU45">INDEX(AU$32:AU$41,$C45)-INDEX(AU$32:AU$41,$C46)</f>
        <v>-48.197000000000003</v>
      </c>
      <c r="AV45" s="18" cm="1">
        <f t="array" ref="AV45">INDEX(AV$32:AV$41,$C45)-INDEX(AV$32:AV$41,$C46)</f>
        <v>-56.502999999999986</v>
      </c>
      <c r="AW45" s="18" cm="1">
        <f t="array" ref="AW45">INDEX(AW$32:AW$41,$C45)-INDEX(AW$32:AW$41,$C46)</f>
        <v>-62.963000000000022</v>
      </c>
      <c r="AX45" s="18" cm="1">
        <f t="array" ref="AX45">INDEX(AX$32:AX$41,$C45)-INDEX(AX$32:AX$41,$C46)</f>
        <v>-89.021999999999991</v>
      </c>
      <c r="AY45" s="18" cm="1">
        <f t="array" ref="AY45">INDEX(AY$32:AY$41,$C45)-INDEX(AY$32:AY$41,$C46)</f>
        <v>-41.057999999999993</v>
      </c>
      <c r="AZ45" s="18" cm="1">
        <f t="array" ref="AZ45">INDEX(AZ$32:AZ$41,$C45)-INDEX(AZ$32:AZ$41,$C46)</f>
        <v>-33.204000000000008</v>
      </c>
      <c r="BA45" s="18" cm="1">
        <f t="array" ref="BA45">INDEX(BA$32:BA$41,$C45)-INDEX(BA$32:BA$41,$C46)</f>
        <v>-19.651999999999987</v>
      </c>
      <c r="BB45" s="18" cm="1">
        <f t="array" ref="BB45">INDEX(BB$32:BB$41,$C45)-INDEX(BB$32:BB$41,$C46)</f>
        <v>17.999000000000024</v>
      </c>
      <c r="BC45" s="18" cm="1">
        <f t="array" ref="BC45">INDEX(BC$32:BC$41,$C45)-INDEX(BC$32:BC$41,$C46)</f>
        <v>-13.87299999999999</v>
      </c>
      <c r="BD45" s="18" cm="1">
        <f t="array" ref="BD45">INDEX(BD$32:BD$41,$C45)-INDEX(BD$32:BD$41,$C46)</f>
        <v>6.5949999999999704</v>
      </c>
      <c r="BE45" s="18" cm="1">
        <f t="array" ref="BE45">INDEX(BE$32:BE$41,$C45)-INDEX(BE$32:BE$41,$C46)</f>
        <v>-39.710000000000036</v>
      </c>
      <c r="BF45" s="18" cm="1">
        <f t="array" ref="BF45">INDEX(BF$32:BF$41,$C45)-INDEX(BF$32:BF$41,$C46)</f>
        <v>-51.572000000000003</v>
      </c>
      <c r="BG45" s="18" cm="1">
        <f t="array" ref="BG45">INDEX(BG$32:BG$41,$C45)-INDEX(BG$32:BG$41,$C46)</f>
        <v>-29.478000000000009</v>
      </c>
      <c r="BH45" s="18" cm="1">
        <f t="array" ref="BH45">INDEX(BH$32:BH$41,$C45)-INDEX(BH$32:BH$41,$C46)</f>
        <v>-0.15300000000002001</v>
      </c>
      <c r="BI45" s="18" cm="1">
        <f t="array" ref="BI45">INDEX(BI$32:BI$41,$C45)-INDEX(BI$32:BI$41,$C46)</f>
        <v>-6.2110000000000127</v>
      </c>
      <c r="BJ45" s="18" cm="1">
        <f t="array" ref="BJ45">INDEX(BJ$32:BJ$41,$C45)-INDEX(BJ$32:BJ$41,$C46)</f>
        <v>27.524999999999977</v>
      </c>
      <c r="BK45" s="18" cm="1">
        <f t="array" ref="BK45">INDEX(BK$32:BK$41,$C45)-INDEX(BK$32:BK$41,$C46)</f>
        <v>90.745999999999981</v>
      </c>
      <c r="BL45" s="18" cm="1">
        <f t="array" ref="BL45">INDEX(BL$32:BL$41,$C45)-INDEX(BL$32:BL$41,$C46)</f>
        <v>64.19199999999995</v>
      </c>
      <c r="BM45" s="18" cm="1">
        <f t="array" ref="BM45">INDEX(BM$32:BM$41,$C45)-INDEX(BM$32:BM$41,$C46)</f>
        <v>-3.4099999999999682</v>
      </c>
      <c r="BN45" s="18" cm="1">
        <f t="array" ref="BN45">INDEX(BN$32:BN$41,$C45)-INDEX(BN$32:BN$41,$C46)</f>
        <v>0.2199999999999136</v>
      </c>
      <c r="BO45" s="18" cm="1">
        <f t="array" ref="BO45">INDEX(BO$32:BO$41,$C45)-INDEX(BO$32:BO$41,$C46)</f>
        <v>-44.126999999999953</v>
      </c>
      <c r="BP45" s="18" cm="1">
        <f t="array" ref="BP45">INDEX(BP$32:BP$41,$C45)-INDEX(BP$32:BP$41,$C46)</f>
        <v>-39.174000000000092</v>
      </c>
      <c r="BQ45" s="18" cm="1">
        <f t="array" ref="BQ45">INDEX(BQ$32:BQ$41,$C45)-INDEX(BQ$32:BQ$41,$C46)</f>
        <v>-37.972999999999956</v>
      </c>
      <c r="BR45" s="18" cm="1">
        <f t="array" ref="BR45">INDEX(BR$32:BR$41,$C45)-INDEX(BR$32:BR$41,$C46)</f>
        <v>-23.449999999999932</v>
      </c>
      <c r="BS45" s="18" cm="1">
        <f t="array" ref="BS45">INDEX(BS$32:BS$41,$C45)-INDEX(BS$32:BS$41,$C46)</f>
        <v>-13.895999999999958</v>
      </c>
      <c r="BT45" s="18" cm="1">
        <f t="array" ref="BT45">INDEX(BT$32:BT$41,$C45)-INDEX(BT$32:BT$41,$C46)</f>
        <v>-51.615000000000009</v>
      </c>
      <c r="BU45" s="18" cm="1">
        <f t="array" ref="BU45">INDEX(BU$32:BU$41,$C45)-INDEX(BU$32:BU$41,$C46)</f>
        <v>-46.234999999999957</v>
      </c>
      <c r="BV45" s="18" cm="1">
        <f t="array" ref="BV45">INDEX(BV$32:BV$41,$C45)-INDEX(BV$32:BV$41,$C46)</f>
        <v>1.0090000000000146</v>
      </c>
      <c r="BW45" s="18" cm="1">
        <f t="array" ref="BW45">INDEX(BW$32:BW$41,$C45)-INDEX(BW$32:BW$41,$C46)</f>
        <v>109.18299999999999</v>
      </c>
      <c r="BX45" s="18" cm="1">
        <f t="array" ref="BX45">INDEX(BX$32:BX$41,$C45)-INDEX(BX$32:BX$41,$C46)</f>
        <v>22.68100000000004</v>
      </c>
      <c r="BY45" s="18" cm="1">
        <f t="array" ref="BY45">INDEX(BY$32:BY$41,$C45)-INDEX(BY$32:BY$41,$C46)</f>
        <v>-46.235000000000014</v>
      </c>
      <c r="BZ45" s="18" cm="1">
        <f t="array" ref="BZ45">INDEX(BZ$32:BZ$41,$C45)-INDEX(BZ$32:BZ$41,$C46)</f>
        <v>67.280000000000086</v>
      </c>
      <c r="CA45" s="18" cm="1">
        <f t="array" ref="CA45">INDEX(CA$32:CA$41,$C45)-INDEX(CA$32:CA$41,$C46)</f>
        <v>-46.850999999999999</v>
      </c>
      <c r="CB45" s="18" cm="1">
        <f t="array" ref="CB45">INDEX(CB$32:CB$41,$C45)-INDEX(CB$32:CB$41,$C46)</f>
        <v>-124.11900000000003</v>
      </c>
      <c r="CC45" s="18" cm="1">
        <f t="array" ref="CC45">INDEX(CC$32:CC$41,$C45)-INDEX(CC$32:CC$41,$C46)</f>
        <v>-133.01299999999992</v>
      </c>
      <c r="CD45" s="18" cm="1">
        <f t="array" ref="CD45">INDEX(CD$32:CD$41,$C45)-INDEX(CD$32:CD$41,$C46)</f>
        <v>-103.88999999999999</v>
      </c>
      <c r="CE45" s="18" cm="1">
        <f t="array" ref="CE45">INDEX(CE$32:CE$41,$C45)-INDEX(CE$32:CE$41,$C46)</f>
        <v>-6.0849999999999795</v>
      </c>
      <c r="CF45" s="18" cm="1">
        <f t="array" ref="CF45">INDEX(CF$32:CF$41,$C45)-INDEX(CF$32:CF$41,$C46)</f>
        <v>-39.222000000000037</v>
      </c>
      <c r="CG45" s="18" cm="1">
        <f t="array" ref="CG45">INDEX(CG$32:CG$41,$C45)-INDEX(CG$32:CG$41,$C46)</f>
        <v>61.495000000000005</v>
      </c>
      <c r="CH45" s="18" cm="1">
        <f t="array" ref="CH45">INDEX(CH$32:CH$41,$C45)-INDEX(CH$32:CH$41,$C46)</f>
        <v>97.859999999999957</v>
      </c>
      <c r="CI45" s="18" cm="1">
        <f t="array" ref="CI45">INDEX(CI$32:CI$41,$C45)-INDEX(CI$32:CI$41,$C46)</f>
        <v>24.865999999999985</v>
      </c>
      <c r="CJ45" s="18" cm="1">
        <f t="array" ref="CJ45">INDEX(CJ$32:CJ$41,$C45)-INDEX(CJ$32:CJ$41,$C46)</f>
        <v>66.614000000000033</v>
      </c>
      <c r="CK45" s="18" cm="1">
        <f t="array" ref="CK45">INDEX(CK$32:CK$41,$C45)-INDEX(CK$32:CK$41,$C46)</f>
        <v>88.163999999999987</v>
      </c>
      <c r="CL45" s="18" cm="1">
        <f t="array" ref="CL45">INDEX(CL$32:CL$41,$C45)-INDEX(CL$32:CL$41,$C46)</f>
        <v>117.47799999999998</v>
      </c>
      <c r="CM45" s="18" cm="1">
        <f t="array" ref="CM45">INDEX(CM$32:CM$41,$C45)-INDEX(CM$32:CM$41,$C46)</f>
        <v>130.072</v>
      </c>
      <c r="CN45" s="18" cm="1">
        <f t="array" ref="CN45">INDEX(CN$32:CN$41,$C45)-INDEX(CN$32:CN$41,$C46)</f>
        <v>93.633000000000038</v>
      </c>
      <c r="CO45" s="18" cm="1">
        <f t="array" ref="CO45">INDEX(CO$32:CO$41,$C45)-INDEX(CO$32:CO$41,$C46)</f>
        <v>66.63300000000001</v>
      </c>
      <c r="CP45" s="18" cm="1">
        <f t="array" ref="CP45">INDEX(CP$32:CP$41,$C45)-INDEX(CP$32:CP$41,$C46)</f>
        <v>90.192999999999984</v>
      </c>
      <c r="CQ45" s="18" cm="1">
        <f t="array" ref="CQ45">INDEX(CQ$32:CQ$41,$C45)-INDEX(CQ$32:CQ$41,$C46)</f>
        <v>113.93</v>
      </c>
      <c r="CR45" s="18" cm="1">
        <f t="array" ref="CR45">INDEX(CR$32:CR$41,$C45)-INDEX(CR$32:CR$41,$C46)</f>
        <v>117.10300000000001</v>
      </c>
      <c r="CS45" s="18" cm="1">
        <f t="array" ref="CS45">INDEX(CS$32:CS$41,$C45)-INDEX(CS$32:CS$41,$C46)</f>
        <v>107.18900000000002</v>
      </c>
      <c r="CT45" s="18" cm="1">
        <f t="array" ref="CT45">INDEX(CT$32:CT$41,$C45)-INDEX(CT$32:CT$41,$C46)</f>
        <v>130.98299999999998</v>
      </c>
      <c r="CU45" s="18" cm="1">
        <f t="array" ref="CU45">INDEX(CU$32:CU$41,$C45)-INDEX(CU$32:CU$41,$C46)</f>
        <v>129.53899999999999</v>
      </c>
      <c r="CV45" s="18" cm="1">
        <f t="array" ref="CV45">INDEX(CV$32:CV$41,$C45)-INDEX(CV$32:CV$41,$C46)</f>
        <v>128.15199999999999</v>
      </c>
      <c r="CW45" s="18" cm="1">
        <f t="array" ref="CW45">INDEX(CW$32:CW$41,$C45)-INDEX(CW$32:CW$41,$C46)</f>
        <v>125.05099999999999</v>
      </c>
      <c r="CX45" s="18" cm="1">
        <f t="array" ref="CX45">INDEX(CX$32:CX$41,$C45)-INDEX(CX$32:CX$41,$C46)</f>
        <v>127.74299999999999</v>
      </c>
      <c r="CY45" s="18" cm="1">
        <f t="array" ref="CY45">INDEX(CY$32:CY$41,$C45)-INDEX(CY$32:CY$41,$C46)</f>
        <v>127.44000000000003</v>
      </c>
      <c r="CZ45" s="18" cm="1">
        <f t="array" ref="CZ45">INDEX(CZ$32:CZ$41,$C45)-INDEX(CZ$32:CZ$41,$C46)</f>
        <v>125.47699999999998</v>
      </c>
      <c r="DA45" s="18" cm="1">
        <f t="array" ref="DA45">INDEX(DA$32:DA$41,$C45)-INDEX(DA$32:DA$41,$C46)</f>
        <v>128.29300000000001</v>
      </c>
      <c r="DB45" s="18" cm="1">
        <f t="array" ref="DB45">INDEX(DB$32:DB$41,$C45)-INDEX(DB$32:DB$41,$C46)</f>
        <v>128.64499999999998</v>
      </c>
      <c r="DC45" s="18" cm="1">
        <f t="array" ref="DC45">INDEX(DC$32:DC$41,$C45)-INDEX(DC$32:DC$41,$C46)</f>
        <v>122.46200000000002</v>
      </c>
      <c r="DD45" s="18" cm="1">
        <f t="array" ref="DD45">INDEX(DD$32:DD$41,$C45)-INDEX(DD$32:DD$41,$C46)</f>
        <v>122.07500000000002</v>
      </c>
      <c r="DE45" s="18" cm="1">
        <f t="array" ref="DE45">INDEX(DE$32:DE$41,$C45)-INDEX(DE$32:DE$41,$C46)</f>
        <v>126.31300000000002</v>
      </c>
      <c r="DF45" s="18" cm="1">
        <f t="array" ref="DF45">INDEX(DF$32:DF$41,$C45)-INDEX(DF$32:DF$41,$C46)</f>
        <v>129.44800000000001</v>
      </c>
      <c r="DG45" s="18" cm="1">
        <f t="array" ref="DG45">INDEX(DG$32:DG$41,$C45)-INDEX(DG$32:DG$41,$C46)</f>
        <v>129.31</v>
      </c>
      <c r="DH45" s="18" cm="1">
        <f t="array" ref="DH45">INDEX(DH$32:DH$41,$C45)-INDEX(DH$32:DH$41,$C46)</f>
        <v>117.345</v>
      </c>
      <c r="DI45" s="18" cm="1">
        <f t="array" ref="DI45">INDEX(DI$32:DI$41,$C45)-INDEX(DI$32:DI$41,$C46)</f>
        <v>117.43099999999998</v>
      </c>
      <c r="DJ45" s="18" cm="1">
        <f t="array" ref="DJ45">INDEX(DJ$32:DJ$41,$C45)-INDEX(DJ$32:DJ$41,$C46)</f>
        <v>112.785</v>
      </c>
      <c r="DK45" s="18" cm="1">
        <f t="array" ref="DK45">INDEX(DK$32:DK$41,$C45)-INDEX(DK$32:DK$41,$C46)</f>
        <v>117.42400000000004</v>
      </c>
      <c r="DL45" s="18" cm="1">
        <f t="array" ref="DL45">INDEX(DL$32:DL$41,$C45)-INDEX(DL$32:DL$41,$C46)</f>
        <v>120.90600000000001</v>
      </c>
      <c r="DM45" s="18" cm="1">
        <f t="array" ref="DM45">INDEX(DM$32:DM$41,$C45)-INDEX(DM$32:DM$41,$C46)</f>
        <v>108.577</v>
      </c>
      <c r="DN45" s="18" cm="1">
        <f t="array" ref="DN45">INDEX(DN$32:DN$41,$C45)-INDEX(DN$32:DN$41,$C46)</f>
        <v>118.63799999999998</v>
      </c>
      <c r="DO45" s="18" cm="1">
        <f t="array" ref="DO45">INDEX(DO$32:DO$41,$C45)-INDEX(DO$32:DO$41,$C46)</f>
        <v>116.37599999999998</v>
      </c>
      <c r="DP45" s="18" cm="1">
        <f t="array" ref="DP45">INDEX(DP$32:DP$41,$C45)-INDEX(DP$32:DP$41,$C46)</f>
        <v>120.32299999999998</v>
      </c>
      <c r="DQ45" s="18" cm="1">
        <f t="array" ref="DQ45">INDEX(DQ$32:DQ$41,$C45)-INDEX(DQ$32:DQ$41,$C46)</f>
        <v>119.12600000000003</v>
      </c>
      <c r="DR45" s="18" cm="1">
        <f t="array" ref="DR45">INDEX(DR$32:DR$41,$C45)-INDEX(DR$32:DR$41,$C46)</f>
        <v>120.88900000000004</v>
      </c>
      <c r="DS45" s="18" cm="1">
        <f t="array" ref="DS45">INDEX(DS$32:DS$41,$C45)-INDEX(DS$32:DS$41,$C46)</f>
        <v>121.99999999999997</v>
      </c>
      <c r="DT45" s="18" cm="1">
        <f t="array" ref="DT45">INDEX(DT$32:DT$41,$C45)-INDEX(DT$32:DT$41,$C46)</f>
        <v>115.59900000000002</v>
      </c>
      <c r="DU45" s="18" cm="1">
        <f t="array" ref="DU45">INDEX(DU$32:DU$41,$C45)-INDEX(DU$32:DU$41,$C46)</f>
        <v>106.17599999999999</v>
      </c>
      <c r="DV45" s="18" cm="1">
        <f t="array" ref="DV45">INDEX(DV$32:DV$41,$C45)-INDEX(DV$32:DV$41,$C46)</f>
        <v>105.42699999999999</v>
      </c>
      <c r="DW45" s="18" cm="1">
        <f t="array" ref="DW45">INDEX(DW$32:DW$41,$C45)-INDEX(DW$32:DW$41,$C46)</f>
        <v>109.80900000000003</v>
      </c>
      <c r="DX45" s="18" cm="1">
        <f t="array" ref="DX45">INDEX(DX$32:DX$41,$C45)-INDEX(DX$32:DX$41,$C46)</f>
        <v>106.74000000000004</v>
      </c>
      <c r="DY45" s="18" cm="1">
        <f t="array" ref="DY45">INDEX(DY$32:DY$41,$C45)-INDEX(DY$32:DY$41,$C46)</f>
        <v>109.51899999999998</v>
      </c>
      <c r="DZ45" s="18" cm="1">
        <f t="array" ref="DZ45">INDEX(DZ$32:DZ$41,$C45)-INDEX(DZ$32:DZ$41,$C46)</f>
        <v>103.48400000000001</v>
      </c>
      <c r="EA45" s="18" cm="1">
        <f t="array" ref="EA45">INDEX(EA$32:EA$41,$C45)-INDEX(EA$32:EA$41,$C46)</f>
        <v>104.55600000000004</v>
      </c>
      <c r="EB45" s="18" cm="1">
        <f t="array" ref="EB45">INDEX(EB$32:EB$41,$C45)-INDEX(EB$32:EB$41,$C46)</f>
        <v>104.70700000000002</v>
      </c>
      <c r="EC45" s="18" cm="1">
        <f t="array" ref="EC45">INDEX(EC$32:EC$41,$C45)-INDEX(EC$32:EC$41,$C46)</f>
        <v>101.62299999999996</v>
      </c>
      <c r="ED45" s="18" cm="1">
        <f t="array" ref="ED45">INDEX(ED$32:ED$41,$C45)-INDEX(ED$32:ED$41,$C46)</f>
        <v>102.54200000000003</v>
      </c>
      <c r="EE45" s="18" cm="1">
        <f t="array" ref="EE45">INDEX(EE$32:EE$41,$C45)-INDEX(EE$32:EE$41,$C46)</f>
        <v>104.33499999999998</v>
      </c>
      <c r="EF45" s="18" cm="1">
        <f t="array" ref="EF45">INDEX(EF$32:EF$41,$C45)-INDEX(EF$32:EF$41,$C46)</f>
        <v>108.24399999999997</v>
      </c>
      <c r="EG45" s="18" cm="1">
        <f t="array" ref="EG45">INDEX(EG$32:EG$41,$C45)-INDEX(EG$32:EG$41,$C46)</f>
        <v>105.11999999999998</v>
      </c>
      <c r="EH45" s="18" cm="1">
        <f t="array" ref="EH45">INDEX(EH$32:EH$41,$C45)-INDEX(EH$32:EH$41,$C46)</f>
        <v>105.45899999999997</v>
      </c>
      <c r="EI45" s="18" cm="1">
        <f t="array" ref="EI45">INDEX(EI$32:EI$41,$C45)-INDEX(EI$32:EI$41,$C46)</f>
        <v>105.108</v>
      </c>
      <c r="EJ45" s="18" cm="1">
        <f t="array" ref="EJ45">INDEX(EJ$32:EJ$41,$C45)-INDEX(EJ$32:EJ$41,$C46)</f>
        <v>104.61799999999999</v>
      </c>
      <c r="EK45" s="18" cm="1">
        <f t="array" ref="EK45">INDEX(EK$32:EK$41,$C45)-INDEX(EK$32:EK$41,$C46)</f>
        <v>105.00099999999998</v>
      </c>
      <c r="EL45" s="18" cm="1">
        <f t="array" ref="EL45">INDEX(EL$32:EL$41,$C45)-INDEX(EL$32:EL$41,$C46)</f>
        <v>106.20000000000002</v>
      </c>
      <c r="EM45" s="18" cm="1">
        <f t="array" ref="EM45">INDEX(EM$32:EM$41,$C45)-INDEX(EM$32:EM$41,$C46)</f>
        <v>103.81200000000001</v>
      </c>
      <c r="EN45" s="18" cm="1">
        <f t="array" ref="EN45">INDEX(EN$32:EN$41,$C45)-INDEX(EN$32:EN$41,$C46)</f>
        <v>105.18</v>
      </c>
      <c r="EO45" s="18" cm="1">
        <f t="array" ref="EO45">INDEX(EO$32:EO$41,$C45)-INDEX(EO$32:EO$41,$C46)</f>
        <v>104.82699999999997</v>
      </c>
      <c r="EP45" s="18" cm="1">
        <f t="array" ref="EP45">INDEX(EP$32:EP$41,$C45)-INDEX(EP$32:EP$41,$C46)</f>
        <v>103.58000000000001</v>
      </c>
      <c r="EQ45" s="18" cm="1">
        <f t="array" ref="EQ45">INDEX(EQ$32:EQ$41,$C45)-INDEX(EQ$32:EQ$41,$C46)</f>
        <v>101.33100000000002</v>
      </c>
      <c r="ER45" s="18" cm="1">
        <f t="array" ref="ER45">INDEX(ER$32:ER$41,$C45)-INDEX(ER$32:ER$41,$C46)</f>
        <v>105.25099999999998</v>
      </c>
      <c r="ES45" s="18" cm="1">
        <f t="array" ref="ES45">INDEX(ES$32:ES$41,$C45)-INDEX(ES$32:ES$41,$C46)</f>
        <v>108.46800000000002</v>
      </c>
      <c r="ET45" s="18" cm="1">
        <f t="array" ref="ET45">INDEX(ET$32:ET$41,$C45)-INDEX(ET$32:ET$41,$C46)</f>
        <v>103.75800000000001</v>
      </c>
      <c r="EU45" s="18" cm="1">
        <f t="array" ref="EU45">INDEX(EU$32:EU$41,$C45)-INDEX(EU$32:EU$41,$C46)</f>
        <v>106.77700000000002</v>
      </c>
      <c r="EV45" s="18" cm="1">
        <f t="array" ref="EV45">INDEX(EV$32:EV$41,$C45)-INDEX(EV$32:EV$41,$C46)</f>
        <v>101.79999999999998</v>
      </c>
      <c r="EW45" s="18" cm="1">
        <f t="array" ref="EW45">INDEX(EW$32:EW$41,$C45)-INDEX(EW$32:EW$41,$C46)</f>
        <v>93.632000000000033</v>
      </c>
      <c r="EX45" s="18" cm="1">
        <f t="array" ref="EX45">INDEX(EX$32:EX$41,$C45)-INDEX(EX$32:EX$41,$C46)</f>
        <v>105.76600000000002</v>
      </c>
      <c r="EY45" s="18" cm="1">
        <f t="array" ref="EY45">INDEX(EY$32:EY$41,$C45)-INDEX(EY$32:EY$41,$C46)</f>
        <v>105.30099999999999</v>
      </c>
      <c r="EZ45" s="18" cm="1">
        <f t="array" ref="EZ45">INDEX(EZ$32:EZ$41,$C45)-INDEX(EZ$32:EZ$41,$C46)</f>
        <v>104.73600000000002</v>
      </c>
      <c r="FA45" s="18" cm="1">
        <f t="array" ref="FA45">INDEX(FA$32:FA$41,$C45)-INDEX(FA$32:FA$41,$C46)</f>
        <v>107.35300000000001</v>
      </c>
      <c r="FB45" s="18" cm="1">
        <f t="array" ref="FB45">INDEX(FB$32:FB$41,$C45)-INDEX(FB$32:FB$41,$C46)</f>
        <v>112.55500000000004</v>
      </c>
      <c r="FC45" s="18" cm="1">
        <f t="array" ref="FC45">INDEX(FC$32:FC$41,$C45)-INDEX(FC$32:FC$41,$C46)</f>
        <v>116.55799999999999</v>
      </c>
      <c r="FD45" s="18" cm="1">
        <f t="array" ref="FD45">INDEX(FD$32:FD$41,$C45)-INDEX(FD$32:FD$41,$C46)</f>
        <v>106.80199999999999</v>
      </c>
      <c r="FE45" s="18" cm="1">
        <f t="array" ref="FE45">INDEX(FE$32:FE$41,$C45)-INDEX(FE$32:FE$41,$C46)</f>
        <v>104.56400000000002</v>
      </c>
      <c r="FF45" s="18" cm="1">
        <f t="array" ref="FF45">INDEX(FF$32:FF$41,$C45)-INDEX(FF$32:FF$41,$C46)</f>
        <v>102.00200000000001</v>
      </c>
      <c r="FG45" s="18" cm="1">
        <f t="array" ref="FG45">INDEX(FG$32:FG$41,$C45)-INDEX(FG$32:FG$41,$C46)</f>
        <v>108.58000000000001</v>
      </c>
      <c r="FH45" s="18" cm="1">
        <f t="array" ref="FH45">INDEX(FH$32:FH$41,$C45)-INDEX(FH$32:FH$41,$C46)</f>
        <v>110.66600000000003</v>
      </c>
      <c r="FI45" s="18" cm="1">
        <f t="array" ref="FI45">INDEX(FI$32:FI$41,$C45)-INDEX(FI$32:FI$41,$C46)</f>
        <v>112.21600000000001</v>
      </c>
      <c r="FJ45" s="18" cm="1">
        <f t="array" ref="FJ45">INDEX(FJ$32:FJ$41,$C45)-INDEX(FJ$32:FJ$41,$C46)</f>
        <v>108.53400000000002</v>
      </c>
      <c r="FK45" s="18" cm="1">
        <f t="array" ref="FK45">INDEX(FK$32:FK$41,$C45)-INDEX(FK$32:FK$41,$C46)</f>
        <v>105.31100000000001</v>
      </c>
      <c r="FL45" s="18" cm="1">
        <f t="array" ref="FL45">INDEX(FL$32:FL$41,$C45)-INDEX(FL$32:FL$41,$C46)</f>
        <v>112.87200000000001</v>
      </c>
      <c r="FM45" s="18" cm="1">
        <f t="array" ref="FM45">INDEX(FM$32:FM$41,$C45)-INDEX(FM$32:FM$41,$C46)</f>
        <v>110.57300000000004</v>
      </c>
      <c r="FN45" s="18" cm="1">
        <f t="array" ref="FN45">INDEX(FN$32:FN$41,$C45)-INDEX(FN$32:FN$41,$C46)</f>
        <v>110.84100000000001</v>
      </c>
      <c r="FO45" s="18" cm="1">
        <f t="array" ref="FO45">INDEX(FO$32:FO$41,$C45)-INDEX(FO$32:FO$41,$C46)</f>
        <v>116.78099999999998</v>
      </c>
      <c r="FP45" s="18" cm="1">
        <f t="array" ref="FP45">INDEX(FP$32:FP$41,$C45)-INDEX(FP$32:FP$41,$C46)</f>
        <v>118.27099999999999</v>
      </c>
      <c r="FQ45" s="18" cm="1">
        <f t="array" ref="FQ45">INDEX(FQ$32:FQ$41,$C45)-INDEX(FQ$32:FQ$41,$C46)</f>
        <v>134.66899999999998</v>
      </c>
      <c r="FR45" s="18" cm="1">
        <f t="array" ref="FR45">INDEX(FR$32:FR$41,$C45)-INDEX(FR$32:FR$41,$C46)</f>
        <v>135.77699999999999</v>
      </c>
      <c r="FS45" s="18" cm="1">
        <f t="array" ref="FS45">INDEX(FS$32:FS$41,$C45)-INDEX(FS$32:FS$41,$C46)</f>
        <v>123.43399999999997</v>
      </c>
      <c r="FT45" s="18" cm="1">
        <f t="array" ref="FT45">INDEX(FT$32:FT$41,$C45)-INDEX(FT$32:FT$41,$C46)</f>
        <v>115.35399999999998</v>
      </c>
      <c r="FU45" s="18" cm="1">
        <f t="array" ref="FU45">INDEX(FU$32:FU$41,$C45)-INDEX(FU$32:FU$41,$C46)</f>
        <v>115.18800000000002</v>
      </c>
      <c r="FV45" s="18" cm="1">
        <f t="array" ref="FV45">INDEX(FV$32:FV$41,$C45)-INDEX(FV$32:FV$41,$C46)</f>
        <v>122.51300000000003</v>
      </c>
      <c r="FW45" s="18" cm="1">
        <f t="array" ref="FW45">INDEX(FW$32:FW$41,$C45)-INDEX(FW$32:FW$41,$C46)</f>
        <v>132.48299999999998</v>
      </c>
      <c r="FX45" s="18" cm="1">
        <f t="array" ref="FX45">INDEX(FX$32:FX$41,$C45)-INDEX(FX$32:FX$41,$C46)</f>
        <v>136.98000000000002</v>
      </c>
      <c r="FY45" s="18" cm="1">
        <f t="array" ref="FY45">INDEX(FY$32:FY$41,$C45)-INDEX(FY$32:FY$41,$C46)</f>
        <v>135.50200000000001</v>
      </c>
      <c r="FZ45" s="18" cm="1">
        <f t="array" ref="FZ45">INDEX(FZ$32:FZ$41,$C45)-INDEX(FZ$32:FZ$41,$C46)</f>
        <v>131.35900000000001</v>
      </c>
      <c r="GA45" s="18" cm="1">
        <f t="array" ref="GA45">INDEX(GA$32:GA$41,$C45)-INDEX(GA$32:GA$41,$C46)</f>
        <v>130.43299999999999</v>
      </c>
      <c r="GB45" s="18" cm="1">
        <f t="array" ref="GB45">INDEX(GB$32:GB$41,$C45)-INDEX(GB$32:GB$41,$C46)</f>
        <v>131.684</v>
      </c>
      <c r="GC45" s="18" cm="1">
        <f t="array" ref="GC45">INDEX(GC$32:GC$41,$C45)-INDEX(GC$32:GC$41,$C46)</f>
        <v>127.41400000000002</v>
      </c>
      <c r="GD45" s="18" cm="1">
        <f t="array" ref="GD45">INDEX(GD$32:GD$41,$C45)-INDEX(GD$32:GD$41,$C46)</f>
        <v>126.078</v>
      </c>
      <c r="GE45" s="18" cm="1">
        <f t="array" ref="GE45">INDEX(GE$32:GE$41,$C45)-INDEX(GE$32:GE$41,$C46)</f>
        <v>124.34400000000002</v>
      </c>
      <c r="GF45" s="18" cm="1">
        <f t="array" ref="GF45">INDEX(GF$32:GF$41,$C45)-INDEX(GF$32:GF$41,$C46)</f>
        <v>123.38800000000001</v>
      </c>
      <c r="GG45" s="18" cm="1">
        <f t="array" ref="GG45">INDEX(GG$32:GG$41,$C45)-INDEX(GG$32:GG$41,$C46)</f>
        <v>118.37899999999999</v>
      </c>
      <c r="GH45" s="18" cm="1">
        <f t="array" ref="GH45">INDEX(GH$32:GH$41,$C45)-INDEX(GH$32:GH$41,$C46)</f>
        <v>126.64600000000002</v>
      </c>
      <c r="GI45" s="18" cm="1">
        <f t="array" ref="GI45">INDEX(GI$32:GI$41,$C45)-INDEX(GI$32:GI$41,$C46)</f>
        <v>122.41000000000003</v>
      </c>
      <c r="GJ45" s="18" cm="1">
        <f t="array" ref="GJ45">INDEX(GJ$32:GJ$41,$C45)-INDEX(GJ$32:GJ$41,$C46)</f>
        <v>121.67899999999997</v>
      </c>
      <c r="GK45" s="18" cm="1">
        <f t="array" ref="GK45">INDEX(GK$32:GK$41,$C45)-INDEX(GK$32:GK$41,$C46)</f>
        <v>115.322</v>
      </c>
      <c r="GL45" s="18" cm="1">
        <f t="array" ref="GL45">INDEX(GL$32:GL$41,$C45)-INDEX(GL$32:GL$41,$C46)</f>
        <v>120.47899999999998</v>
      </c>
      <c r="GM45" s="18" cm="1">
        <f t="array" ref="GM45">INDEX(GM$32:GM$41,$C45)-INDEX(GM$32:GM$41,$C46)</f>
        <v>124.36800000000002</v>
      </c>
      <c r="GN45" s="18" cm="1">
        <f t="array" ref="GN45">INDEX(GN$32:GN$41,$C45)-INDEX(GN$32:GN$41,$C46)</f>
        <v>116.71600000000001</v>
      </c>
      <c r="GO45" s="18" cm="1">
        <f t="array" ref="GO45">INDEX(GO$32:GO$41,$C45)-INDEX(GO$32:GO$41,$C46)</f>
        <v>116.28299999999996</v>
      </c>
      <c r="GP45" s="18" cm="1">
        <f t="array" ref="GP45">INDEX(GP$32:GP$41,$C45)-INDEX(GP$32:GP$41,$C46)</f>
        <v>129.28199999999998</v>
      </c>
      <c r="GQ45" s="18" cm="1">
        <f t="array" ref="GQ45">INDEX(GQ$32:GQ$41,$C45)-INDEX(GQ$32:GQ$41,$C46)</f>
        <v>125.65300000000002</v>
      </c>
      <c r="GR45" s="18" cm="1">
        <f t="array" ref="GR45">INDEX(GR$32:GR$41,$C45)-INDEX(GR$32:GR$41,$C46)</f>
        <v>127.52100000000002</v>
      </c>
      <c r="GS45" s="18" cm="1">
        <f t="array" ref="GS45">INDEX(GS$32:GS$41,$C45)-INDEX(GS$32:GS$41,$C46)</f>
        <v>125.11499999999998</v>
      </c>
      <c r="GT45" s="18" cm="1">
        <f t="array" ref="GT45">INDEX(GT$32:GT$41,$C45)-INDEX(GT$32:GT$41,$C46)</f>
        <v>118.50699999999998</v>
      </c>
      <c r="GU45" s="18" cm="1">
        <f t="array" ref="GU45">INDEX(GU$32:GU$41,$C45)-INDEX(GU$32:GU$41,$C46)</f>
        <v>120.57499999999999</v>
      </c>
      <c r="GV45" s="18" cm="1">
        <f t="array" ref="GV45">INDEX(GV$32:GV$41,$C45)-INDEX(GV$32:GV$41,$C46)</f>
        <v>112.65000000000003</v>
      </c>
      <c r="GW45" s="18" cm="1">
        <f t="array" ref="GW45">INDEX(GW$32:GW$41,$C45)-INDEX(GW$32:GW$41,$C46)</f>
        <v>119.50999999999999</v>
      </c>
      <c r="GX45" s="18" cm="1">
        <f t="array" ref="GX45">INDEX(GX$32:GX$41,$C45)-INDEX(GX$32:GX$41,$C46)</f>
        <v>105.74400000000003</v>
      </c>
      <c r="GY45" s="18" cm="1">
        <f t="array" ref="GY45">INDEX(GY$32:GY$41,$C45)-INDEX(GY$32:GY$41,$C46)</f>
        <v>97.019000000000034</v>
      </c>
      <c r="GZ45" s="18" cm="1">
        <f t="array" ref="GZ45">INDEX(GZ$32:GZ$41,$C45)-INDEX(GZ$32:GZ$41,$C46)</f>
        <v>100.79199999999997</v>
      </c>
      <c r="HA45" s="18" cm="1">
        <f t="array" ref="HA45">INDEX(HA$32:HA$41,$C45)-INDEX(HA$32:HA$41,$C46)</f>
        <v>101.45400000000004</v>
      </c>
      <c r="HB45" s="18" cm="1">
        <f t="array" ref="HB45">INDEX(HB$32:HB$41,$C45)-INDEX(HB$32:HB$41,$C46)</f>
        <v>111.53</v>
      </c>
      <c r="HC45" s="18" cm="1">
        <f t="array" ref="HC45">INDEX(HC$32:HC$41,$C45)-INDEX(HC$32:HC$41,$C46)</f>
        <v>134.58000000000001</v>
      </c>
      <c r="HD45" s="18" cm="1">
        <f t="array" ref="HD45">INDEX(HD$32:HD$41,$C45)-INDEX(HD$32:HD$41,$C46)</f>
        <v>89.086000000000013</v>
      </c>
      <c r="HE45" s="18" cm="1">
        <f t="array" ref="HE45">INDEX(HE$32:HE$41,$C45)-INDEX(HE$32:HE$41,$C46)</f>
        <v>93.825999999999993</v>
      </c>
      <c r="HF45" s="18" cm="1">
        <f t="array" ref="HF45">INDEX(HF$32:HF$41,$C45)-INDEX(HF$32:HF$41,$C46)</f>
        <v>103.27700000000002</v>
      </c>
      <c r="HG45" s="18" cm="1">
        <f t="array" ref="HG45">INDEX(HG$32:HG$41,$C45)-INDEX(HG$32:HG$41,$C46)</f>
        <v>97.702000000000027</v>
      </c>
      <c r="HH45" s="18" cm="1">
        <f t="array" ref="HH45">INDEX(HH$32:HH$41,$C45)-INDEX(HH$32:HH$41,$C46)</f>
        <v>113.72399999999999</v>
      </c>
      <c r="HI45" s="18" cm="1">
        <f t="array" ref="HI45">INDEX(HI$32:HI$41,$C45)-INDEX(HI$32:HI$41,$C46)</f>
        <v>110.36200000000002</v>
      </c>
      <c r="HJ45" s="18" cm="1">
        <f t="array" ref="HJ45">INDEX(HJ$32:HJ$41,$C45)-INDEX(HJ$32:HJ$41,$C46)</f>
        <v>103.321</v>
      </c>
      <c r="HK45" s="18" cm="1">
        <f t="array" ref="HK45">INDEX(HK$32:HK$41,$C45)-INDEX(HK$32:HK$41,$C46)</f>
        <v>108.1</v>
      </c>
      <c r="HL45" s="18" cm="1">
        <f t="array" ref="HL45">INDEX(HL$32:HL$41,$C45)-INDEX(HL$32:HL$41,$C46)</f>
        <v>111.69800000000001</v>
      </c>
      <c r="HM45" s="18" cm="1">
        <f t="array" ref="HM45">INDEX(HM$32:HM$41,$C45)-INDEX(HM$32:HM$41,$C46)</f>
        <v>114.99200000000002</v>
      </c>
      <c r="HN45" s="18" cm="1">
        <f t="array" ref="HN45">INDEX(HN$32:HN$41,$C45)-INDEX(HN$32:HN$41,$C46)</f>
        <v>107.05700000000002</v>
      </c>
      <c r="HO45" s="18" cm="1">
        <f t="array" ref="HO45">INDEX(HO$32:HO$41,$C45)-INDEX(HO$32:HO$41,$C46)</f>
        <v>107.78399999999996</v>
      </c>
      <c r="HP45" s="18" cm="1">
        <f t="array" ref="HP45">INDEX(HP$32:HP$41,$C45)-INDEX(HP$32:HP$41,$C46)</f>
        <v>107.86100000000002</v>
      </c>
      <c r="HQ45" s="18" cm="1">
        <f t="array" ref="HQ45">INDEX(HQ$32:HQ$41,$C45)-INDEX(HQ$32:HQ$41,$C46)</f>
        <v>107.48500000000001</v>
      </c>
      <c r="HR45" s="18" cm="1">
        <f t="array" ref="HR45">INDEX(HR$32:HR$41,$C45)-INDEX(HR$32:HR$41,$C46)</f>
        <v>121.65299999999999</v>
      </c>
      <c r="HS45" s="18" cm="1">
        <f t="array" ref="HS45">INDEX(HS$32:HS$41,$C45)-INDEX(HS$32:HS$41,$C46)</f>
        <v>119.95799999999997</v>
      </c>
      <c r="HT45" s="18" cm="1">
        <f t="array" ref="HT45">INDEX(HT$32:HT$41,$C45)-INDEX(HT$32:HT$41,$C46)</f>
        <v>110.126</v>
      </c>
      <c r="HU45" s="18" cm="1">
        <f t="array" ref="HU45">INDEX(HU$32:HU$41,$C45)-INDEX(HU$32:HU$41,$C46)</f>
        <v>115.64399999999998</v>
      </c>
      <c r="HV45" s="18" cm="1">
        <f t="array" ref="HV45">INDEX(HV$32:HV$41,$C45)-INDEX(HV$32:HV$41,$C46)</f>
        <v>101.22000000000003</v>
      </c>
      <c r="HW45" s="18" cm="1">
        <f t="array" ref="HW45">INDEX(HW$32:HW$41,$C45)-INDEX(HW$32:HW$41,$C46)</f>
        <v>79.574000000000012</v>
      </c>
      <c r="HX45" s="18" cm="1">
        <f t="array" ref="HX45">INDEX(HX$32:HX$41,$C45)-INDEX(HX$32:HX$41,$C46)</f>
        <v>87.873000000000019</v>
      </c>
      <c r="HY45" s="18" cm="1">
        <f t="array" ref="HY45">INDEX(HY$32:HY$41,$C45)-INDEX(HY$32:HY$41,$C46)</f>
        <v>90.43199999999996</v>
      </c>
      <c r="HZ45" s="18" cm="1">
        <f t="array" ref="HZ45">INDEX(HZ$32:HZ$41,$C45)-INDEX(HZ$32:HZ$41,$C46)</f>
        <v>103.61800000000002</v>
      </c>
      <c r="IA45" s="18" cm="1">
        <f t="array" ref="IA45">INDEX(IA$32:IA$41,$C45)-INDEX(IA$32:IA$41,$C46)</f>
        <v>102.15700000000001</v>
      </c>
      <c r="IB45" s="18" cm="1">
        <f t="array" ref="IB45">INDEX(IB$32:IB$41,$C45)-INDEX(IB$32:IB$41,$C46)</f>
        <v>112.89600000000002</v>
      </c>
      <c r="IC45" s="18" cm="1">
        <f t="array" ref="IC45">INDEX(IC$32:IC$41,$C45)-INDEX(IC$32:IC$41,$C46)</f>
        <v>109.59799999999998</v>
      </c>
      <c r="ID45" s="18" cm="1">
        <f t="array" ref="ID45">INDEX(ID$32:ID$41,$C45)-INDEX(ID$32:ID$41,$C46)</f>
        <v>112.75299999999999</v>
      </c>
      <c r="IE45" s="18" cm="1">
        <f t="array" ref="IE45">INDEX(IE$32:IE$41,$C45)-INDEX(IE$32:IE$41,$C46)</f>
        <v>82.107000000000028</v>
      </c>
      <c r="IF45" s="18" cm="1">
        <f t="array" ref="IF45">INDEX(IF$32:IF$41,$C45)-INDEX(IF$32:IF$41,$C46)</f>
        <v>84.56800000000004</v>
      </c>
      <c r="IG45" s="18" cm="1">
        <f t="array" ref="IG45">INDEX(IG$32:IG$41,$C45)-INDEX(IG$32:IG$41,$C46)</f>
        <v>102.13899999999998</v>
      </c>
      <c r="IH45" s="18" cm="1">
        <f t="array" ref="IH45">INDEX(IH$32:IH$41,$C45)-INDEX(IH$32:IH$41,$C46)</f>
        <v>102.65900000000002</v>
      </c>
      <c r="II45" s="18" cm="1">
        <f t="array" ref="II45">INDEX(II$32:II$41,$C45)-INDEX(II$32:II$41,$C46)</f>
        <v>91.74199999999999</v>
      </c>
      <c r="IJ45" s="18" cm="1">
        <f t="array" ref="IJ45">INDEX(IJ$32:IJ$41,$C45)-INDEX(IJ$32:IJ$41,$C46)</f>
        <v>117.196</v>
      </c>
      <c r="IK45" s="18" cm="1">
        <f t="array" ref="IK45">INDEX(IK$32:IK$41,$C45)-INDEX(IK$32:IK$41,$C46)</f>
        <v>113.846</v>
      </c>
      <c r="IL45" s="18" cm="1">
        <f t="array" ref="IL45">INDEX(IL$32:IL$41,$C45)-INDEX(IL$32:IL$41,$C46)</f>
        <v>129.44200000000001</v>
      </c>
      <c r="IM45" s="18" cm="1">
        <f t="array" ref="IM45">INDEX(IM$32:IM$41,$C45)-INDEX(IM$32:IM$41,$C46)</f>
        <v>116.04799999999997</v>
      </c>
      <c r="IN45" s="18" cm="1">
        <f t="array" ref="IN45">INDEX(IN$32:IN$41,$C45)-INDEX(IN$32:IN$41,$C46)</f>
        <v>104.77199999999999</v>
      </c>
      <c r="IO45" s="18" cm="1">
        <f t="array" ref="IO45">INDEX(IO$32:IO$41,$C45)-INDEX(IO$32:IO$41,$C46)</f>
        <v>92.271999999999963</v>
      </c>
      <c r="IP45" s="18" cm="1">
        <f t="array" ref="IP45">INDEX(IP$32:IP$41,$C45)-INDEX(IP$32:IP$41,$C46)</f>
        <v>96.550999999999988</v>
      </c>
      <c r="IQ45" s="18" cm="1">
        <f t="array" ref="IQ45">INDEX(IQ$32:IQ$41,$C45)-INDEX(IQ$32:IQ$41,$C46)</f>
        <v>84.619</v>
      </c>
      <c r="IR45" s="18" cm="1">
        <f t="array" ref="IR45">INDEX(IR$32:IR$41,$C45)-INDEX(IR$32:IR$41,$C46)</f>
        <v>95.104000000000013</v>
      </c>
      <c r="IS45" s="18" cm="1">
        <f t="array" ref="IS45">INDEX(IS$32:IS$41,$C45)-INDEX(IS$32:IS$41,$C46)</f>
        <v>109.37100000000001</v>
      </c>
      <c r="IT45" s="18" cm="1">
        <f t="array" ref="IT45">INDEX(IT$32:IT$41,$C45)-INDEX(IT$32:IT$41,$C46)</f>
        <v>106.03999999999999</v>
      </c>
      <c r="IU45" s="18" cm="1">
        <f t="array" ref="IU45">INDEX(IU$32:IU$41,$C45)-INDEX(IU$32:IU$41,$C46)</f>
        <v>109.39099999999999</v>
      </c>
      <c r="IV45" s="18" cm="1">
        <f t="array" ref="IV45">INDEX(IV$32:IV$41,$C45)-INDEX(IV$32:IV$41,$C46)</f>
        <v>119.53100000000001</v>
      </c>
      <c r="IW45" s="18" cm="1">
        <f t="array" ref="IW45">INDEX(IW$32:IW$41,$C45)-INDEX(IW$32:IW$41,$C46)</f>
        <v>113.83199999999999</v>
      </c>
      <c r="IX45" s="18" cm="1">
        <f t="array" ref="IX45">INDEX(IX$32:IX$41,$C45)-INDEX(IX$32:IX$41,$C46)</f>
        <v>101.33699999999999</v>
      </c>
      <c r="IY45" s="18" cm="1">
        <f t="array" ref="IY45">INDEX(IY$32:IY$41,$C45)-INDEX(IY$32:IY$41,$C46)</f>
        <v>97.57699999999997</v>
      </c>
      <c r="IZ45" s="18" cm="1">
        <f t="array" ref="IZ45">INDEX(IZ$32:IZ$41,$C45)-INDEX(IZ$32:IZ$41,$C46)</f>
        <v>110.62900000000002</v>
      </c>
      <c r="JA45" s="18" cm="1">
        <f t="array" ref="JA45">INDEX(JA$32:JA$41,$C45)-INDEX(JA$32:JA$41,$C46)</f>
        <v>113.44299999999998</v>
      </c>
      <c r="JB45" s="18" cm="1">
        <f t="array" ref="JB45">INDEX(JB$32:JB$41,$C45)-INDEX(JB$32:JB$41,$C46)</f>
        <v>104.41199999999998</v>
      </c>
      <c r="JC45" s="18" cm="1">
        <f t="array" ref="JC45">INDEX(JC$32:JC$41,$C45)-INDEX(JC$32:JC$41,$C46)</f>
        <v>97.375999999999976</v>
      </c>
      <c r="JD45" s="18" cm="1">
        <f t="array" ref="JD45">INDEX(JD$32:JD$41,$C45)-INDEX(JD$32:JD$41,$C46)</f>
        <v>110.87599999999998</v>
      </c>
      <c r="JE45" s="18" cm="1">
        <f t="array" ref="JE45">INDEX(JE$32:JE$41,$C45)-INDEX(JE$32:JE$41,$C46)</f>
        <v>102.55799999999996</v>
      </c>
      <c r="JF45" s="18" cm="1">
        <f t="array" ref="JF45">INDEX(JF$32:JF$41,$C45)-INDEX(JF$32:JF$41,$C46)</f>
        <v>95.01400000000001</v>
      </c>
      <c r="JG45" s="18" cm="1">
        <f t="array" ref="JG45">INDEX(JG$32:JG$41,$C45)-INDEX(JG$32:JG$41,$C46)</f>
        <v>95.159000000000049</v>
      </c>
      <c r="JH45" s="18" cm="1">
        <f t="array" ref="JH45">INDEX(JH$32:JH$41,$C45)-INDEX(JH$32:JH$41,$C46)</f>
        <v>88.149000000000001</v>
      </c>
      <c r="JI45" s="18" cm="1">
        <f t="array" ref="JI45">INDEX(JI$32:JI$41,$C45)-INDEX(JI$32:JI$41,$C46)</f>
        <v>85.726000000000028</v>
      </c>
      <c r="JJ45" s="18" cm="1">
        <f t="array" ref="JJ45">INDEX(JJ$32:JJ$41,$C45)-INDEX(JJ$32:JJ$41,$C46)</f>
        <v>84.536999999999978</v>
      </c>
      <c r="JK45" s="18" cm="1">
        <f t="array" ref="JK45">INDEX(JK$32:JK$41,$C45)-INDEX(JK$32:JK$41,$C46)</f>
        <v>93.365999999999985</v>
      </c>
      <c r="JL45" s="18" cm="1">
        <f t="array" ref="JL45">INDEX(JL$32:JL$41,$C45)-INDEX(JL$32:JL$41,$C46)</f>
        <v>100.67200000000003</v>
      </c>
      <c r="JM45" s="18" cm="1">
        <f t="array" ref="JM45">INDEX(JM$32:JM$41,$C45)-INDEX(JM$32:JM$41,$C46)</f>
        <v>97.965000000000032</v>
      </c>
      <c r="JN45" s="18" cm="1">
        <f t="array" ref="JN45">INDEX(JN$32:JN$41,$C45)-INDEX(JN$32:JN$41,$C46)</f>
        <v>80.918999999999983</v>
      </c>
      <c r="JO45" s="18" cm="1">
        <f t="array" ref="JO45">INDEX(JO$32:JO$41,$C45)-INDEX(JO$32:JO$41,$C46)</f>
        <v>81.790999999999997</v>
      </c>
      <c r="JP45" s="18" cm="1">
        <f t="array" ref="JP45">INDEX(JP$32:JP$41,$C45)-INDEX(JP$32:JP$41,$C46)</f>
        <v>84.412000000000035</v>
      </c>
      <c r="JQ45" s="18" cm="1">
        <f t="array" ref="JQ45">INDEX(JQ$32:JQ$41,$C45)-INDEX(JQ$32:JQ$41,$C46)</f>
        <v>74.375</v>
      </c>
      <c r="JR45" s="18" cm="1">
        <f t="array" ref="JR45">INDEX(JR$32:JR$41,$C45)-INDEX(JR$32:JR$41,$C46)</f>
        <v>96.131000000000029</v>
      </c>
      <c r="JS45" s="18" cm="1">
        <f t="array" ref="JS45">INDEX(JS$32:JS$41,$C45)-INDEX(JS$32:JS$41,$C46)</f>
        <v>91.017999999999972</v>
      </c>
      <c r="JT45" s="18" cm="1">
        <f t="array" ref="JT45">INDEX(JT$32:JT$41,$C45)-INDEX(JT$32:JT$41,$C46)</f>
        <v>81.725999999999999</v>
      </c>
      <c r="JU45" s="18" cm="1">
        <f t="array" ref="JU45">INDEX(JU$32:JU$41,$C45)-INDEX(JU$32:JU$41,$C46)</f>
        <v>87.580000000000041</v>
      </c>
      <c r="JV45" s="18" cm="1">
        <f t="array" ref="JV45">INDEX(JV$32:JV$41,$C45)-INDEX(JV$32:JV$41,$C46)</f>
        <v>86.513000000000034</v>
      </c>
      <c r="JW45" s="18" cm="1">
        <f t="array" ref="JW45">INDEX(JW$32:JW$41,$C45)-INDEX(JW$32:JW$41,$C46)</f>
        <v>81.643000000000029</v>
      </c>
      <c r="JX45" s="18" cm="1">
        <f t="array" ref="JX45">INDEX(JX$32:JX$41,$C45)-INDEX(JX$32:JX$41,$C46)</f>
        <v>62.229000000000042</v>
      </c>
      <c r="JY45" s="18" cm="1">
        <f t="array" ref="JY45">INDEX(JY$32:JY$41,$C45)-INDEX(JY$32:JY$41,$C46)</f>
        <v>61.844000000000051</v>
      </c>
      <c r="JZ45" s="18" cm="1">
        <f t="array" ref="JZ45">INDEX(JZ$32:JZ$41,$C45)-INDEX(JZ$32:JZ$41,$C46)</f>
        <v>71.42900000000003</v>
      </c>
      <c r="KA45" s="18" cm="1">
        <f t="array" ref="KA45">INDEX(KA$32:KA$41,$C45)-INDEX(KA$32:KA$41,$C46)</f>
        <v>64.239000000000033</v>
      </c>
      <c r="KB45" s="18" cm="1">
        <f t="array" ref="KB45">INDEX(KB$32:KB$41,$C45)-INDEX(KB$32:KB$41,$C46)</f>
        <v>70.27600000000001</v>
      </c>
      <c r="KC45" s="18" cm="1">
        <f t="array" ref="KC45">INDEX(KC$32:KC$41,$C45)-INDEX(KC$32:KC$41,$C46)</f>
        <v>60.173000000000002</v>
      </c>
      <c r="KD45" s="18" cm="1">
        <f t="array" ref="KD45">INDEX(KD$32:KD$41,$C45)-INDEX(KD$32:KD$41,$C46)</f>
        <v>62.979999999999961</v>
      </c>
      <c r="KE45" s="18" cm="1">
        <f t="array" ref="KE45">INDEX(KE$32:KE$41,$C45)-INDEX(KE$32:KE$41,$C46)</f>
        <v>50.063999999999965</v>
      </c>
      <c r="KF45" s="18" cm="1">
        <f t="array" ref="KF45">INDEX(KF$32:KF$41,$C45)-INDEX(KF$32:KF$41,$C46)</f>
        <v>60.185999999999979</v>
      </c>
      <c r="KG45" s="18" cm="1">
        <f t="array" ref="KG45">INDEX(KG$32:KG$41,$C45)-INDEX(KG$32:KG$41,$C46)</f>
        <v>69.305999999999983</v>
      </c>
      <c r="KH45" s="18" cm="1">
        <f t="array" ref="KH45">INDEX(KH$32:KH$41,$C45)-INDEX(KH$32:KH$41,$C46)</f>
        <v>74.194999999999993</v>
      </c>
      <c r="KI45" s="18" cm="1">
        <f t="array" ref="KI45">INDEX(KI$32:KI$41,$C45)-INDEX(KI$32:KI$41,$C46)</f>
        <v>74.087999999999965</v>
      </c>
      <c r="KJ45" s="18" cm="1">
        <f t="array" ref="KJ45">INDEX(KJ$32:KJ$41,$C45)-INDEX(KJ$32:KJ$41,$C46)</f>
        <v>84.735000000000014</v>
      </c>
      <c r="KK45" s="18" cm="1">
        <f t="array" ref="KK45">INDEX(KK$32:KK$41,$C45)-INDEX(KK$32:KK$41,$C46)</f>
        <v>71.914999999999964</v>
      </c>
      <c r="KL45" s="18" cm="1">
        <f t="array" ref="KL45">INDEX(KL$32:KL$41,$C45)-INDEX(KL$32:KL$41,$C46)</f>
        <v>64.625</v>
      </c>
      <c r="KM45" s="18" cm="1">
        <f t="array" ref="KM45">INDEX(KM$32:KM$41,$C45)-INDEX(KM$32:KM$41,$C46)</f>
        <v>51.337999999999965</v>
      </c>
      <c r="KN45" s="18" cm="1">
        <f t="array" ref="KN45">INDEX(KN$32:KN$41,$C45)-INDEX(KN$32:KN$41,$C46)</f>
        <v>64.853000000000009</v>
      </c>
      <c r="KO45" s="18" cm="1">
        <f t="array" ref="KO45">INDEX(KO$32:KO$41,$C45)-INDEX(KO$32:KO$41,$C46)</f>
        <v>43.643000000000029</v>
      </c>
      <c r="KP45" s="18" cm="1">
        <f t="array" ref="KP45">INDEX(KP$32:KP$41,$C45)-INDEX(KP$32:KP$41,$C46)</f>
        <v>42.567000000000007</v>
      </c>
      <c r="KQ45" s="18" cm="1">
        <f t="array" ref="KQ45">INDEX(KQ$32:KQ$41,$C45)-INDEX(KQ$32:KQ$41,$C46)</f>
        <v>39.795999999999992</v>
      </c>
      <c r="KR45" s="18" cm="1">
        <f t="array" ref="KR45">INDEX(KR$32:KR$41,$C45)-INDEX(KR$32:KR$41,$C46)</f>
        <v>56.310999999999979</v>
      </c>
      <c r="KS45" s="18" cm="1">
        <f t="array" ref="KS45">INDEX(KS$32:KS$41,$C45)-INDEX(KS$32:KS$41,$C46)</f>
        <v>58.287000000000035</v>
      </c>
      <c r="KT45" s="18" cm="1">
        <f t="array" ref="KT45">INDEX(KT$32:KT$41,$C45)-INDEX(KT$32:KT$41,$C46)</f>
        <v>66.63900000000001</v>
      </c>
      <c r="KU45" s="18" cm="1">
        <f t="array" ref="KU45">INDEX(KU$32:KU$41,$C45)-INDEX(KU$32:KU$41,$C46)</f>
        <v>53.259000000000015</v>
      </c>
      <c r="KV45" s="18" cm="1">
        <f t="array" ref="KV45">INDEX(KV$32:KV$41,$C45)-INDEX(KV$32:KV$41,$C46)</f>
        <v>51.815999999999974</v>
      </c>
      <c r="KW45" s="18" cm="1">
        <f t="array" ref="KW45">INDEX(KW$32:KW$41,$C45)-INDEX(KW$32:KW$41,$C46)</f>
        <v>45.435999999999979</v>
      </c>
      <c r="KX45" s="18" cm="1">
        <f t="array" ref="KX45">INDEX(KX$32:KX$41,$C45)-INDEX(KX$32:KX$41,$C46)</f>
        <v>44.33099999999996</v>
      </c>
      <c r="KY45" s="18" cm="1">
        <f t="array" ref="KY45">INDEX(KY$32:KY$41,$C45)-INDEX(KY$32:KY$41,$C46)</f>
        <v>48.769000000000005</v>
      </c>
      <c r="KZ45" s="18" cm="1">
        <f t="array" ref="KZ45">INDEX(KZ$32:KZ$41,$C45)-INDEX(KZ$32:KZ$41,$C46)</f>
        <v>47.715999999999951</v>
      </c>
      <c r="LA45" s="18" cm="1">
        <f t="array" ref="LA45">INDEX(LA$32:LA$41,$C45)-INDEX(LA$32:LA$41,$C46)</f>
        <v>42.120000000000005</v>
      </c>
      <c r="LB45" s="18" cm="1">
        <f t="array" ref="LB45">INDEX(LB$32:LB$41,$C45)-INDEX(LB$32:LB$41,$C46)</f>
        <v>43.70799999999997</v>
      </c>
      <c r="LC45" s="18" cm="1">
        <f t="array" ref="LC45">INDEX(LC$32:LC$41,$C45)-INDEX(LC$32:LC$41,$C46)</f>
        <v>52.90100000000001</v>
      </c>
      <c r="LD45" s="18" cm="1">
        <f t="array" ref="LD45">INDEX(LD$32:LD$41,$C45)-INDEX(LD$32:LD$41,$C46)</f>
        <v>56.894000000000005</v>
      </c>
      <c r="LE45" s="18" cm="1">
        <f t="array" ref="LE45">INDEX(LE$32:LE$41,$C45)-INDEX(LE$32:LE$41,$C46)</f>
        <v>63.476999999999975</v>
      </c>
      <c r="LF45" s="18" cm="1">
        <f t="array" ref="LF45">INDEX(LF$32:LF$41,$C45)-INDEX(LF$32:LF$41,$C46)</f>
        <v>54.600999999999999</v>
      </c>
      <c r="LG45" s="18" cm="1">
        <f t="array" ref="LG45">INDEX(LG$32:LG$41,$C45)-INDEX(LG$32:LG$41,$C46)</f>
        <v>28.949999999999989</v>
      </c>
      <c r="LH45" s="18" cm="1">
        <f t="array" ref="LH45">INDEX(LH$32:LH$41,$C45)-INDEX(LH$32:LH$41,$C46)</f>
        <v>43.512</v>
      </c>
      <c r="LI45" s="18" cm="1">
        <f t="array" ref="LI45">INDEX(LI$32:LI$41,$C45)-INDEX(LI$32:LI$41,$C46)</f>
        <v>34.490000000000009</v>
      </c>
      <c r="LJ45" s="18" cm="1">
        <f t="array" ref="LJ45">INDEX(LJ$32:LJ$41,$C45)-INDEX(LJ$32:LJ$41,$C46)</f>
        <v>47.19</v>
      </c>
      <c r="LK45" s="18" cm="1">
        <f t="array" ref="LK45">INDEX(LK$32:LK$41,$C45)-INDEX(LK$32:LK$41,$C46)</f>
        <v>45.087000000000046</v>
      </c>
      <c r="LL45" s="18" cm="1">
        <f t="array" ref="LL45">INDEX(LL$32:LL$41,$C45)-INDEX(LL$32:LL$41,$C46)</f>
        <v>57.098000000000013</v>
      </c>
      <c r="LM45" s="18" cm="1">
        <f t="array" ref="LM45">INDEX(LM$32:LM$41,$C45)-INDEX(LM$32:LM$41,$C46)</f>
        <v>53.05499999999995</v>
      </c>
      <c r="LN45" s="18" cm="1">
        <f t="array" ref="LN45">INDEX(LN$32:LN$41,$C45)-INDEX(LN$32:LN$41,$C46)</f>
        <v>79.432000000000016</v>
      </c>
      <c r="LO45" s="18" cm="1">
        <f t="array" ref="LO45">INDEX(LO$32:LO$41,$C45)-INDEX(LO$32:LO$41,$C46)</f>
        <v>70.461999999999989</v>
      </c>
      <c r="LP45" s="18" cm="1">
        <f t="array" ref="LP45">INDEX(LP$32:LP$41,$C45)-INDEX(LP$32:LP$41,$C46)</f>
        <v>73.365999999999985</v>
      </c>
      <c r="LQ45" s="18" cm="1">
        <f t="array" ref="LQ45">INDEX(LQ$32:LQ$41,$C45)-INDEX(LQ$32:LQ$41,$C46)</f>
        <v>69.06699999999995</v>
      </c>
      <c r="LR45" s="18" cm="1">
        <f t="array" ref="LR45">INDEX(LR$32:LR$41,$C45)-INDEX(LR$32:LR$41,$C46)</f>
        <v>70.86099999999999</v>
      </c>
      <c r="LS45" s="18" cm="1">
        <f t="array" ref="LS45">INDEX(LS$32:LS$41,$C45)-INDEX(LS$32:LS$41,$C46)</f>
        <v>53.569000000000017</v>
      </c>
      <c r="LT45" s="18" cm="1">
        <f t="array" ref="LT45">INDEX(LT$32:LT$41,$C45)-INDEX(LT$32:LT$41,$C46)</f>
        <v>58.170999999999992</v>
      </c>
      <c r="LU45" s="18" cm="1">
        <f t="array" ref="LU45">INDEX(LU$32:LU$41,$C45)-INDEX(LU$32:LU$41,$C46)</f>
        <v>54.79200000000003</v>
      </c>
      <c r="LV45" s="18" cm="1">
        <f t="array" ref="LV45">INDEX(LV$32:LV$41,$C45)-INDEX(LV$32:LV$41,$C46)</f>
        <v>52.351999999999975</v>
      </c>
      <c r="LW45" s="18" cm="1">
        <f t="array" ref="LW45">INDEX(LW$32:LW$41,$C45)-INDEX(LW$32:LW$41,$C46)</f>
        <v>82.057999999999993</v>
      </c>
      <c r="LX45" s="18" cm="1">
        <f t="array" ref="LX45">INDEX(LX$32:LX$41,$C45)-INDEX(LX$32:LX$41,$C46)</f>
        <v>76.694999999999993</v>
      </c>
      <c r="LY45" s="18" cm="1">
        <f t="array" ref="LY45">INDEX(LY$32:LY$41,$C45)-INDEX(LY$32:LY$41,$C46)</f>
        <v>65.257000000000005</v>
      </c>
      <c r="LZ45" s="18" cm="1">
        <f t="array" ref="LZ45">INDEX(LZ$32:LZ$41,$C45)-INDEX(LZ$32:LZ$41,$C46)</f>
        <v>85.555000000000007</v>
      </c>
      <c r="MA45" s="18" cm="1">
        <f t="array" ref="MA45">INDEX(MA$32:MA$41,$C45)-INDEX(MA$32:MA$41,$C46)</f>
        <v>73.584000000000003</v>
      </c>
      <c r="MB45" s="18" cm="1">
        <f t="array" ref="MB45">INDEX(MB$32:MB$41,$C45)-INDEX(MB$32:MB$41,$C46)</f>
        <v>61.766999999999996</v>
      </c>
      <c r="MC45" s="18" cm="1">
        <f t="array" ref="MC45">INDEX(MC$32:MC$41,$C45)-INDEX(MC$32:MC$41,$C46)</f>
        <v>47.353000000000009</v>
      </c>
      <c r="MD45" s="18" cm="1">
        <f t="array" ref="MD45">INDEX(MD$32:MD$41,$C45)-INDEX(MD$32:MD$41,$C46)</f>
        <v>34.634999999999991</v>
      </c>
      <c r="ME45" s="18" cm="1">
        <f t="array" ref="ME45">INDEX(ME$32:ME$41,$C45)-INDEX(ME$32:ME$41,$C46)</f>
        <v>27.996000000000038</v>
      </c>
      <c r="MF45" s="18" cm="1">
        <f t="array" ref="MF45">INDEX(MF$32:MF$41,$C45)-INDEX(MF$32:MF$41,$C46)</f>
        <v>30.767999999999972</v>
      </c>
      <c r="MG45" s="18" cm="1">
        <f t="array" ref="MG45">INDEX(MG$32:MG$41,$C45)-INDEX(MG$32:MG$41,$C46)</f>
        <v>38.329000000000008</v>
      </c>
      <c r="MH45" s="18" cm="1">
        <f t="array" ref="MH45">INDEX(MH$32:MH$41,$C45)-INDEX(MH$32:MH$41,$C46)</f>
        <v>38.171000000000049</v>
      </c>
      <c r="MI45" s="18" cm="1">
        <f t="array" ref="MI45">INDEX(MI$32:MI$41,$C45)-INDEX(MI$32:MI$41,$C46)</f>
        <v>34.579000000000008</v>
      </c>
      <c r="MJ45" s="18" cm="1">
        <f t="array" ref="MJ45">INDEX(MJ$32:MJ$41,$C45)-INDEX(MJ$32:MJ$41,$C46)</f>
        <v>45.579000000000008</v>
      </c>
      <c r="MK45" s="18" cm="1">
        <f t="array" ref="MK45">INDEX(MK$32:MK$41,$C45)-INDEX(MK$32:MK$41,$C46)</f>
        <v>45.577999999999975</v>
      </c>
      <c r="ML45" s="18" cm="1">
        <f t="array" ref="ML45">INDEX(ML$32:ML$41,$C45)-INDEX(ML$32:ML$41,$C46)</f>
        <v>42.400999999999954</v>
      </c>
      <c r="MM45" s="18" cm="1">
        <f t="array" ref="MM45">INDEX(MM$32:MM$41,$C45)-INDEX(MM$32:MM$41,$C46)</f>
        <v>34.738999999999976</v>
      </c>
      <c r="MN45" s="18" cm="1">
        <f t="array" ref="MN45">INDEX(MN$32:MN$41,$C45)-INDEX(MN$32:MN$41,$C46)</f>
        <v>14.023000000000025</v>
      </c>
      <c r="MO45" s="18" cm="1">
        <f t="array" ref="MO45">INDEX(MO$32:MO$41,$C45)-INDEX(MO$32:MO$41,$C46)</f>
        <v>10.372000000000014</v>
      </c>
      <c r="MP45" s="18" cm="1">
        <f t="array" ref="MP45">INDEX(MP$32:MP$41,$C45)-INDEX(MP$32:MP$41,$C46)</f>
        <v>17.825000000000045</v>
      </c>
      <c r="MQ45" s="18" cm="1">
        <f t="array" ref="MQ45">INDEX(MQ$32:MQ$41,$C45)-INDEX(MQ$32:MQ$41,$C46)</f>
        <v>19.519000000000005</v>
      </c>
      <c r="MR45" s="18" cm="1">
        <f t="array" ref="MR45">INDEX(MR$32:MR$41,$C45)-INDEX(MR$32:MR$41,$C46)</f>
        <v>21.930000000000007</v>
      </c>
      <c r="MS45" s="18" cm="1">
        <f t="array" ref="MS45">INDEX(MS$32:MS$41,$C45)-INDEX(MS$32:MS$41,$C46)</f>
        <v>11.927000000000021</v>
      </c>
      <c r="MT45" s="18" cm="1">
        <f t="array" ref="MT45">INDEX(MT$32:MT$41,$C45)-INDEX(MT$32:MT$41,$C46)</f>
        <v>25.158000000000015</v>
      </c>
      <c r="MU45" s="18" cm="1">
        <f t="array" ref="MU45">INDEX(MU$32:MU$41,$C45)-INDEX(MU$32:MU$41,$C46)</f>
        <v>32.873999999999967</v>
      </c>
      <c r="MV45" s="18" cm="1">
        <f t="array" ref="MV45">INDEX(MV$32:MV$41,$C45)-INDEX(MV$32:MV$41,$C46)</f>
        <v>39.096000000000004</v>
      </c>
      <c r="MW45" s="18" cm="1">
        <f t="array" ref="MW45">INDEX(MW$32:MW$41,$C45)-INDEX(MW$32:MW$41,$C46)</f>
        <v>18.936999999999955</v>
      </c>
      <c r="MX45" s="18" cm="1">
        <f t="array" ref="MX45">INDEX(MX$32:MX$41,$C45)-INDEX(MX$32:MX$41,$C46)</f>
        <v>1.2370000000000232</v>
      </c>
      <c r="MY45" s="18" cm="1">
        <f t="array" ref="MY45">INDEX(MY$32:MY$41,$C45)-INDEX(MY$32:MY$41,$C46)</f>
        <v>10.517999999999972</v>
      </c>
      <c r="MZ45" s="18" cm="1">
        <f t="array" ref="MZ45">INDEX(MZ$32:MZ$41,$C45)-INDEX(MZ$32:MZ$41,$C46)</f>
        <v>33.298999999999978</v>
      </c>
      <c r="NA45" s="18" cm="1">
        <f t="array" ref="NA45">INDEX(NA$32:NA$41,$C45)-INDEX(NA$32:NA$41,$C46)</f>
        <v>38.790999999999997</v>
      </c>
      <c r="NB45" s="18" cm="1">
        <f t="array" ref="NB45">INDEX(NB$32:NB$41,$C45)-INDEX(NB$32:NB$41,$C46)</f>
        <v>23.538000000000011</v>
      </c>
      <c r="NC45" s="18" cm="1">
        <f t="array" ref="NC45">INDEX(NC$32:NC$41,$C45)-INDEX(NC$32:NC$41,$C46)</f>
        <v>26.550999999999988</v>
      </c>
      <c r="ND45" s="18" cm="1">
        <f t="array" ref="ND45">INDEX(ND$32:ND$41,$C45)-INDEX(ND$32:ND$41,$C46)</f>
        <v>31.218999999999994</v>
      </c>
      <c r="NE45" s="18" cm="1">
        <f t="array" ref="NE45">INDEX(NE$32:NE$41,$C45)-INDEX(NE$32:NE$41,$C46)</f>
        <v>17.612000000000023</v>
      </c>
      <c r="NF45" s="18" cm="1">
        <f t="array" ref="NF45">INDEX(NF$32:NF$41,$C45)-INDEX(NF$32:NF$41,$C46)</f>
        <v>10.055000000000007</v>
      </c>
      <c r="NG45" s="18" cm="1">
        <f t="array" ref="NG45">INDEX(NG$32:NG$41,$C45)-INDEX(NG$32:NG$41,$C46)</f>
        <v>12.237000000000023</v>
      </c>
      <c r="NH45" s="18" cm="1">
        <f t="array" ref="NH45">INDEX(NH$32:NH$41,$C45)-INDEX(NH$32:NH$41,$C46)</f>
        <v>17.963000000000022</v>
      </c>
      <c r="NI45" s="18" cm="1">
        <f t="array" ref="NI45">INDEX(NI$32:NI$41,$C45)-INDEX(NI$32:NI$41,$C46)</f>
        <v>7.5020000000000095</v>
      </c>
      <c r="NJ45" s="18" cm="1">
        <f t="array" ref="NJ45">INDEX(NJ$32:NJ$41,$C45)-INDEX(NJ$32:NJ$41,$C46)</f>
        <v>4.4400000000000546</v>
      </c>
      <c r="NK45" s="18" cm="1">
        <f t="array" ref="NK45">INDEX(NK$32:NK$41,$C45)-INDEX(NK$32:NK$41,$C46)</f>
        <v>1.7560000000000286</v>
      </c>
      <c r="NL45" s="18" cm="1">
        <f t="array" ref="NL45">INDEX(NL$32:NL$41,$C45)-INDEX(NL$32:NL$41,$C46)</f>
        <v>14.800000000000011</v>
      </c>
      <c r="NM45" s="18" cm="1">
        <f t="array" ref="NM45">INDEX(NM$32:NM$41,$C45)-INDEX(NM$32:NM$41,$C46)</f>
        <v>24.677000000000021</v>
      </c>
      <c r="NN45" s="18" cm="1">
        <f t="array" ref="NN45">INDEX(NN$32:NN$41,$C45)-INDEX(NN$32:NN$41,$C46)</f>
        <v>4.3220000000000027</v>
      </c>
      <c r="NO45" s="18" cm="1">
        <f t="array" ref="NO45">INDEX(NO$32:NO$41,$C45)-INDEX(NO$32:NO$41,$C46)</f>
        <v>23.543999999999983</v>
      </c>
      <c r="NP45" s="18" cm="1">
        <f t="array" ref="NP45">INDEX(NP$32:NP$41,$C45)-INDEX(NP$32:NP$41,$C46)</f>
        <v>6.1209999999999809</v>
      </c>
      <c r="NQ45" s="18" cm="1">
        <f t="array" ref="NQ45">INDEX(NQ$32:NQ$41,$C45)-INDEX(NQ$32:NQ$41,$C46)</f>
        <v>-5.5059999999999718</v>
      </c>
      <c r="NR45" s="18" cm="1">
        <f t="array" ref="NR45">INDEX(NR$32:NR$41,$C45)-INDEX(NR$32:NR$41,$C46)</f>
        <v>14.636000000000024</v>
      </c>
      <c r="NS45" s="18" cm="1">
        <f t="array" ref="NS45">INDEX(NS$32:NS$41,$C45)-INDEX(NS$32:NS$41,$C46)</f>
        <v>-1.6299999999999955</v>
      </c>
      <c r="NT45" s="18" cm="1">
        <f t="array" ref="NT45">INDEX(NT$32:NT$41,$C45)-INDEX(NT$32:NT$41,$C46)</f>
        <v>25.420000000000016</v>
      </c>
      <c r="NU45" s="18" cm="1">
        <f t="array" ref="NU45">INDEX(NU$32:NU$41,$C45)-INDEX(NU$32:NU$41,$C46)</f>
        <v>-3.3230000000000359</v>
      </c>
      <c r="NV45" s="18" cm="1">
        <f t="array" ref="NV45">INDEX(NV$32:NV$41,$C45)-INDEX(NV$32:NV$41,$C46)</f>
        <v>-17.634999999999991</v>
      </c>
      <c r="NW45" s="18" cm="1">
        <f t="array" ref="NW45">INDEX(NW$32:NW$41,$C45)-INDEX(NW$32:NW$41,$C46)</f>
        <v>-22.175000000000011</v>
      </c>
      <c r="NX45" s="18" cm="1">
        <f t="array" ref="NX45">INDEX(NX$32:NX$41,$C45)-INDEX(NX$32:NX$41,$C46)</f>
        <v>-37.147999999999968</v>
      </c>
      <c r="NY45" s="18" cm="1">
        <f t="array" ref="NY45">INDEX(NY$32:NY$41,$C45)-INDEX(NY$32:NY$41,$C46)</f>
        <v>-26.177000000000021</v>
      </c>
      <c r="NZ45" s="18" cm="1">
        <f t="array" ref="NZ45">INDEX(NZ$32:NZ$41,$C45)-INDEX(NZ$32:NZ$41,$C46)</f>
        <v>-12.166999999999973</v>
      </c>
      <c r="OA45" s="18" cm="1">
        <f t="array" ref="OA45">INDEX(OA$32:OA$41,$C45)-INDEX(OA$32:OA$41,$C46)</f>
        <v>-10.783000000000015</v>
      </c>
      <c r="OB45" s="18" cm="1">
        <f t="array" ref="OB45">INDEX(OB$32:OB$41,$C45)-INDEX(OB$32:OB$41,$C46)</f>
        <v>-13.480999999999995</v>
      </c>
      <c r="OC45" s="18" cm="1">
        <f t="array" ref="OC45">INDEX(OC$32:OC$41,$C45)-INDEX(OC$32:OC$41,$C46)</f>
        <v>-8.1550000000000296</v>
      </c>
      <c r="OD45" s="18" cm="1">
        <f t="array" ref="OD45">INDEX(OD$32:OD$41,$C45)-INDEX(OD$32:OD$41,$C46)</f>
        <v>-9.3559999999999945</v>
      </c>
      <c r="OE45" s="18" cm="1">
        <f t="array" ref="OE45">INDEX(OE$32:OE$41,$C45)-INDEX(OE$32:OE$41,$C46)</f>
        <v>-10.216999999999985</v>
      </c>
      <c r="OF45" s="18" cm="1">
        <f t="array" ref="OF45">INDEX(OF$32:OF$41,$C45)-INDEX(OF$32:OF$41,$C46)</f>
        <v>-4.7040000000000077</v>
      </c>
      <c r="OG45" s="18" cm="1">
        <f t="array" ref="OG45">INDEX(OG$32:OG$41,$C45)-INDEX(OG$32:OG$41,$C46)</f>
        <v>-7.9239999999999782</v>
      </c>
      <c r="OH45" s="18" cm="1">
        <f t="array" ref="OH45">INDEX(OH$32:OH$41,$C45)-INDEX(OH$32:OH$41,$C46)</f>
        <v>-3.2860000000000014</v>
      </c>
      <c r="OI45" s="18" cm="1">
        <f t="array" ref="OI45">INDEX(OI$32:OI$41,$C45)-INDEX(OI$32:OI$41,$C46)</f>
        <v>-1.8670000000000186</v>
      </c>
      <c r="OJ45" s="18" cm="1">
        <f t="array" ref="OJ45">INDEX(OJ$32:OJ$41,$C45)-INDEX(OJ$32:OJ$41,$C46)</f>
        <v>9.125</v>
      </c>
      <c r="OK45" s="18" cm="1">
        <f t="array" ref="OK45">INDEX(OK$32:OK$41,$C45)-INDEX(OK$32:OK$41,$C46)</f>
        <v>5.0109999999999673</v>
      </c>
      <c r="OL45" s="18" cm="1">
        <f t="array" ref="OL45">INDEX(OL$32:OL$41,$C45)-INDEX(OL$32:OL$41,$C46)</f>
        <v>-10.959000000000003</v>
      </c>
      <c r="OM45" s="18" cm="1">
        <f t="array" ref="OM45">INDEX(OM$32:OM$41,$C45)-INDEX(OM$32:OM$41,$C46)</f>
        <v>-18.308999999999969</v>
      </c>
      <c r="ON45" s="18" cm="1">
        <f t="array" ref="ON45">INDEX(ON$32:ON$41,$C45)-INDEX(ON$32:ON$41,$C46)</f>
        <v>-9.6640000000000441</v>
      </c>
      <c r="OO45" s="18" cm="1">
        <f t="array" ref="OO45">INDEX(OO$32:OO$41,$C45)-INDEX(OO$32:OO$41,$C46)</f>
        <v>-14.951999999999998</v>
      </c>
      <c r="OP45" s="18" cm="1">
        <f t="array" ref="OP45">INDEX(OP$32:OP$41,$C45)-INDEX(OP$32:OP$41,$C46)</f>
        <v>-11.32099999999997</v>
      </c>
      <c r="OQ45" s="18" cm="1">
        <f t="array" ref="OQ45">INDEX(OQ$32:OQ$41,$C45)-INDEX(OQ$32:OQ$41,$C46)</f>
        <v>-11.543000000000006</v>
      </c>
      <c r="OR45" s="18" cm="1">
        <f t="array" ref="OR45">INDEX(OR$32:OR$41,$C45)-INDEX(OR$32:OR$41,$C46)</f>
        <v>20.58499999999998</v>
      </c>
      <c r="OS45" s="18" cm="1">
        <f t="array" ref="OS45">INDEX(OS$32:OS$41,$C45)-INDEX(OS$32:OS$41,$C46)</f>
        <v>-2.0869999999999891</v>
      </c>
      <c r="OT45" s="18" cm="1">
        <f t="array" ref="OT45">INDEX(OT$32:OT$41,$C45)-INDEX(OT$32:OT$41,$C46)</f>
        <v>2.0169999999999959</v>
      </c>
      <c r="OU45" s="18" cm="1">
        <f t="array" ref="OU45">INDEX(OU$32:OU$41,$C45)-INDEX(OU$32:OU$41,$C46)</f>
        <v>4.6569999999999823</v>
      </c>
      <c r="OV45" s="18" cm="1">
        <f t="array" ref="OV45">INDEX(OV$32:OV$41,$C45)-INDEX(OV$32:OV$41,$C46)</f>
        <v>9.5680000000000405</v>
      </c>
      <c r="OW45" s="18" cm="1">
        <f t="array" ref="OW45">INDEX(OW$32:OW$41,$C45)-INDEX(OW$32:OW$41,$C46)</f>
        <v>19.131000000000029</v>
      </c>
      <c r="OX45" s="18" cm="1">
        <f t="array" ref="OX45">INDEX(OX$32:OX$41,$C45)-INDEX(OX$32:OX$41,$C46)</f>
        <v>12.175999999999988</v>
      </c>
      <c r="OY45" s="18" cm="1">
        <f t="array" ref="OY45">INDEX(OY$32:OY$41,$C45)-INDEX(OY$32:OY$41,$C46)</f>
        <v>13.800999999999988</v>
      </c>
      <c r="OZ45" s="18" cm="1">
        <f t="array" ref="OZ45">INDEX(OZ$32:OZ$41,$C45)-INDEX(OZ$32:OZ$41,$C46)</f>
        <v>27.175000000000011</v>
      </c>
      <c r="PA45" s="18" cm="1">
        <f t="array" ref="PA45">INDEX(PA$32:PA$41,$C45)-INDEX(PA$32:PA$41,$C46)</f>
        <v>1.2400000000000091</v>
      </c>
      <c r="PB45" s="18" cm="1">
        <f t="array" ref="PB45">INDEX(PB$32:PB$41,$C45)-INDEX(PB$32:PB$41,$C46)</f>
        <v>15.901999999999987</v>
      </c>
      <c r="PC45" s="18" cm="1">
        <f t="array" ref="PC45">INDEX(PC$32:PC$41,$C45)-INDEX(PC$32:PC$41,$C46)</f>
        <v>23.324000000000012</v>
      </c>
      <c r="PD45" s="18" cm="1">
        <f t="array" ref="PD45">INDEX(PD$32:PD$41,$C45)-INDEX(PD$32:PD$41,$C46)</f>
        <v>16.432999999999993</v>
      </c>
      <c r="PE45" s="18" cm="1">
        <f t="array" ref="PE45">INDEX(PE$32:PE$41,$C45)-INDEX(PE$32:PE$41,$C46)</f>
        <v>24.985000000000014</v>
      </c>
      <c r="PF45" s="18" cm="1">
        <f t="array" ref="PF45">INDEX(PF$32:PF$41,$C45)-INDEX(PF$32:PF$41,$C46)</f>
        <v>28.20799999999997</v>
      </c>
      <c r="PG45" s="18" cm="1">
        <f t="array" ref="PG45">INDEX(PG$32:PG$41,$C45)-INDEX(PG$32:PG$41,$C46)</f>
        <v>14.947000000000003</v>
      </c>
      <c r="PH45" s="18" cm="1">
        <f t="array" ref="PH45">INDEX(PH$32:PH$41,$C45)-INDEX(PH$32:PH$41,$C46)</f>
        <v>25.91500000000002</v>
      </c>
      <c r="PI45" s="18" cm="1">
        <f t="array" ref="PI45">INDEX(PI$32:PI$41,$C45)-INDEX(PI$32:PI$41,$C46)</f>
        <v>43.062999999999988</v>
      </c>
      <c r="PJ45" s="18" cm="1">
        <f t="array" ref="PJ45">INDEX(PJ$32:PJ$41,$C45)-INDEX(PJ$32:PJ$41,$C46)</f>
        <v>48.496000000000038</v>
      </c>
      <c r="PK45" s="18" cm="1">
        <f t="array" ref="PK45">INDEX(PK$32:PK$41,$C45)-INDEX(PK$32:PK$41,$C46)</f>
        <v>42.439000000000021</v>
      </c>
      <c r="PL45" s="18" cm="1">
        <f t="array" ref="PL45">INDEX(PL$32:PL$41,$C45)-INDEX(PL$32:PL$41,$C46)</f>
        <v>46.230000000000018</v>
      </c>
      <c r="PM45" s="18" cm="1">
        <f t="array" ref="PM45">INDEX(PM$32:PM$41,$C45)-INDEX(PM$32:PM$41,$C46)</f>
        <v>51.814000000000021</v>
      </c>
      <c r="PN45" s="18" cm="1">
        <f t="array" ref="PN45">INDEX(PN$32:PN$41,$C45)-INDEX(PN$32:PN$41,$C46)</f>
        <v>57.843000000000018</v>
      </c>
      <c r="PO45" s="18" cm="1">
        <f t="array" ref="PO45">INDEX(PO$32:PO$41,$C45)-INDEX(PO$32:PO$41,$C46)</f>
        <v>46.007999999999981</v>
      </c>
      <c r="PP45" s="18" cm="1">
        <f t="array" ref="PP45">INDEX(PP$32:PP$41,$C45)-INDEX(PP$32:PP$41,$C46)</f>
        <v>50.653999999999996</v>
      </c>
      <c r="PQ45" s="18" cm="1">
        <f t="array" ref="PQ45">INDEX(PQ$32:PQ$41,$C45)-INDEX(PQ$32:PQ$41,$C46)</f>
        <v>60.201000000000022</v>
      </c>
      <c r="PR45" s="18" cm="1">
        <f t="array" ref="PR45">INDEX(PR$32:PR$41,$C45)-INDEX(PR$32:PR$41,$C46)</f>
        <v>19.817000000000007</v>
      </c>
      <c r="PS45" s="18" cm="1">
        <f t="array" ref="PS45">INDEX(PS$32:PS$41,$C45)-INDEX(PS$32:PS$41,$C46)</f>
        <v>30.773000000000025</v>
      </c>
      <c r="PT45" s="18" cm="1">
        <f t="array" ref="PT45">INDEX(PT$32:PT$41,$C45)-INDEX(PT$32:PT$41,$C46)</f>
        <v>27.668999999999983</v>
      </c>
      <c r="PU45" s="18" cm="1">
        <f t="array" ref="PU45">INDEX(PU$32:PU$41,$C45)-INDEX(PU$32:PU$41,$C46)</f>
        <v>36.49799999999999</v>
      </c>
      <c r="PV45" s="18" cm="1">
        <f t="array" ref="PV45">INDEX(PV$32:PV$41,$C45)-INDEX(PV$32:PV$41,$C46)</f>
        <v>50.121000000000038</v>
      </c>
      <c r="PW45" s="18" cm="1">
        <f t="array" ref="PW45">INDEX(PW$32:PW$41,$C45)-INDEX(PW$32:PW$41,$C46)</f>
        <v>38.455000000000041</v>
      </c>
      <c r="PX45" s="18" cm="1">
        <f t="array" ref="PX45">INDEX(PX$32:PX$41,$C45)-INDEX(PX$32:PX$41,$C46)</f>
        <v>48.824000000000012</v>
      </c>
      <c r="PY45" s="18" cm="1">
        <f t="array" ref="PY45">INDEX(PY$32:PY$41,$C45)-INDEX(PY$32:PY$41,$C46)</f>
        <v>54.81</v>
      </c>
      <c r="PZ45" s="18" cm="1">
        <f t="array" ref="PZ45">INDEX(PZ$32:PZ$41,$C45)-INDEX(PZ$32:PZ$41,$C46)</f>
        <v>53.376999999999953</v>
      </c>
      <c r="QA45" s="18" cm="1">
        <f t="array" ref="QA45">INDEX(QA$32:QA$41,$C45)-INDEX(QA$32:QA$41,$C46)</f>
        <v>59.107000000000028</v>
      </c>
      <c r="QB45" s="18" cm="1">
        <f t="array" ref="QB45">INDEX(QB$32:QB$41,$C45)-INDEX(QB$32:QB$41,$C46)</f>
        <v>62.212000000000046</v>
      </c>
      <c r="QC45" s="18" cm="1">
        <f t="array" ref="QC45">INDEX(QC$32:QC$41,$C45)-INDEX(QC$32:QC$41,$C46)</f>
        <v>53.394000000000005</v>
      </c>
      <c r="QD45" s="18" cm="1">
        <f t="array" ref="QD45">INDEX(QD$32:QD$41,$C45)-INDEX(QD$32:QD$41,$C46)</f>
        <v>65.775000000000034</v>
      </c>
      <c r="QE45" s="18" cm="1">
        <f t="array" ref="QE45">INDEX(QE$32:QE$41,$C45)-INDEX(QE$32:QE$41,$C46)</f>
        <v>64.670999999999992</v>
      </c>
      <c r="QF45" s="18" cm="1">
        <f t="array" ref="QF45">INDEX(QF$32:QF$41,$C45)-INDEX(QF$32:QF$41,$C46)</f>
        <v>61.057000000000016</v>
      </c>
      <c r="QG45" s="18" cm="1">
        <f t="array" ref="QG45">INDEX(QG$32:QG$41,$C45)-INDEX(QG$32:QG$41,$C46)</f>
        <v>67.342000000000013</v>
      </c>
      <c r="QH45" s="18" cm="1">
        <f t="array" ref="QH45">INDEX(QH$32:QH$41,$C45)-INDEX(QH$32:QH$41,$C46)</f>
        <v>69.864000000000004</v>
      </c>
      <c r="QI45" s="18" cm="1">
        <f t="array" ref="QI45">INDEX(QI$32:QI$41,$C45)-INDEX(QI$32:QI$41,$C46)</f>
        <v>72.377999999999986</v>
      </c>
      <c r="QJ45" s="18" cm="1">
        <f t="array" ref="QJ45">INDEX(QJ$32:QJ$41,$C45)-INDEX(QJ$32:QJ$41,$C46)</f>
        <v>67.432000000000016</v>
      </c>
      <c r="QK45" s="18" cm="1">
        <f t="array" ref="QK45">INDEX(QK$32:QK$41,$C45)-INDEX(QK$32:QK$41,$C46)</f>
        <v>74.109000000000009</v>
      </c>
      <c r="QL45" s="18" cm="1">
        <f t="array" ref="QL45">INDEX(QL$32:QL$41,$C45)-INDEX(QL$32:QL$41,$C46)</f>
        <v>66.317000000000007</v>
      </c>
      <c r="QM45" s="18" cm="1">
        <f t="array" ref="QM45">INDEX(QM$32:QM$41,$C45)-INDEX(QM$32:QM$41,$C46)</f>
        <v>74.051999999999964</v>
      </c>
      <c r="QN45" s="18" cm="1">
        <f t="array" ref="QN45">INDEX(QN$32:QN$41,$C45)-INDEX(QN$32:QN$41,$C46)</f>
        <v>74.721000000000004</v>
      </c>
      <c r="QO45" s="18" cm="1">
        <f t="array" ref="QO45">INDEX(QO$32:QO$41,$C45)-INDEX(QO$32:QO$41,$C46)</f>
        <v>63.394999999999982</v>
      </c>
      <c r="QP45" s="18" cm="1">
        <f t="array" ref="QP45">INDEX(QP$32:QP$41,$C45)-INDEX(QP$32:QP$41,$C46)</f>
        <v>64.200999999999993</v>
      </c>
      <c r="QQ45" s="18" cm="1">
        <f t="array" ref="QQ45">INDEX(QQ$32:QQ$41,$C45)-INDEX(QQ$32:QQ$41,$C46)</f>
        <v>69.709000000000003</v>
      </c>
      <c r="QR45" s="18" cm="1">
        <f t="array" ref="QR45">INDEX(QR$32:QR$41,$C45)-INDEX(QR$32:QR$41,$C46)</f>
        <v>68.78</v>
      </c>
      <c r="QS45" s="18" cm="1">
        <f t="array" ref="QS45">INDEX(QS$32:QS$41,$C45)-INDEX(QS$32:QS$41,$C46)</f>
        <v>71.15100000000001</v>
      </c>
      <c r="QT45" s="18" cm="1">
        <f t="array" ref="QT45">INDEX(QT$32:QT$41,$C45)-INDEX(QT$32:QT$41,$C46)</f>
        <v>71.969000000000023</v>
      </c>
      <c r="QU45" s="18" cm="1">
        <f t="array" ref="QU45">INDEX(QU$32:QU$41,$C45)-INDEX(QU$32:QU$41,$C46)</f>
        <v>69.376999999999981</v>
      </c>
      <c r="QV45" s="18" cm="1">
        <f t="array" ref="QV45">INDEX(QV$32:QV$41,$C45)-INDEX(QV$32:QV$41,$C46)</f>
        <v>72.953999999999979</v>
      </c>
      <c r="QW45" s="18" cm="1">
        <f t="array" ref="QW45">INDEX(QW$32:QW$41,$C45)-INDEX(QW$32:QW$41,$C46)</f>
        <v>67.324000000000012</v>
      </c>
      <c r="QX45" s="18" cm="1">
        <f t="array" ref="QX45">INDEX(QX$32:QX$41,$C45)-INDEX(QX$32:QX$41,$C46)</f>
        <v>61.686000000000007</v>
      </c>
      <c r="QY45" s="18" cm="1">
        <f t="array" ref="QY45">INDEX(QY$32:QY$41,$C45)-INDEX(QY$32:QY$41,$C46)</f>
        <v>73.015000000000015</v>
      </c>
      <c r="QZ45" s="18" cm="1">
        <f t="array" ref="QZ45">INDEX(QZ$32:QZ$41,$C45)-INDEX(QZ$32:QZ$41,$C46)</f>
        <v>79.193999999999988</v>
      </c>
      <c r="RA45" s="18" cm="1">
        <f t="array" ref="RA45">INDEX(RA$32:RA$41,$C45)-INDEX(RA$32:RA$41,$C46)</f>
        <v>77.144999999999982</v>
      </c>
      <c r="RB45" s="18" cm="1">
        <f t="array" ref="RB45">INDEX(RB$32:RB$41,$C45)-INDEX(RB$32:RB$41,$C46)</f>
        <v>65.216999999999985</v>
      </c>
      <c r="RC45" s="18" cm="1">
        <f t="array" ref="RC45">INDEX(RC$32:RC$41,$C45)-INDEX(RC$32:RC$41,$C46)</f>
        <v>64.456000000000017</v>
      </c>
      <c r="RD45" s="18" cm="1">
        <f t="array" ref="RD45">INDEX(RD$32:RD$41,$C45)-INDEX(RD$32:RD$41,$C46)</f>
        <v>63.115000000000009</v>
      </c>
      <c r="RE45" s="18" cm="1">
        <f t="array" ref="RE45">INDEX(RE$32:RE$41,$C45)-INDEX(RE$32:RE$41,$C46)</f>
        <v>59.077999999999975</v>
      </c>
      <c r="RF45" s="18" cm="1">
        <f t="array" ref="RF45">INDEX(RF$32:RF$41,$C45)-INDEX(RF$32:RF$41,$C46)</f>
        <v>57.733000000000004</v>
      </c>
      <c r="RG45" s="18" cm="1">
        <f t="array" ref="RG45">INDEX(RG$32:RG$41,$C45)-INDEX(RG$32:RG$41,$C46)</f>
        <v>57.045000000000016</v>
      </c>
      <c r="RH45" s="18" cm="1">
        <f t="array" ref="RH45">INDEX(RH$32:RH$41,$C45)-INDEX(RH$32:RH$41,$C46)</f>
        <v>63.30699999999996</v>
      </c>
      <c r="RI45" s="18" cm="1">
        <f t="array" ref="RI45">INDEX(RI$32:RI$41,$C45)-INDEX(RI$32:RI$41,$C46)</f>
        <v>64.202000000000055</v>
      </c>
      <c r="RJ45" s="18" cm="1">
        <f t="array" ref="RJ45">INDEX(RJ$32:RJ$41,$C45)-INDEX(RJ$32:RJ$41,$C46)</f>
        <v>66.29200000000003</v>
      </c>
      <c r="RK45" s="18" cm="1">
        <f t="array" ref="RK45">INDEX(RK$32:RK$41,$C45)-INDEX(RK$32:RK$41,$C46)</f>
        <v>62.770000000000039</v>
      </c>
      <c r="RL45" s="18" cm="1">
        <f t="array" ref="RL45">INDEX(RL$32:RL$41,$C45)-INDEX(RL$32:RL$41,$C46)</f>
        <v>61.022999999999968</v>
      </c>
      <c r="RM45" s="18" cm="1">
        <f t="array" ref="RM45">INDEX(RM$32:RM$41,$C45)-INDEX(RM$32:RM$41,$C46)</f>
        <v>65.829999999999984</v>
      </c>
      <c r="RN45" s="18" cm="1">
        <f t="array" ref="RN45">INDEX(RN$32:RN$41,$C45)-INDEX(RN$32:RN$41,$C46)</f>
        <v>72.264999999999986</v>
      </c>
      <c r="RO45" s="18" cm="1">
        <f t="array" ref="RO45">INDEX(RO$32:RO$41,$C45)-INDEX(RO$32:RO$41,$C46)</f>
        <v>66.218999999999994</v>
      </c>
      <c r="RP45" s="18" cm="1">
        <f t="array" ref="RP45">INDEX(RP$32:RP$41,$C45)-INDEX(RP$32:RP$41,$C46)</f>
        <v>65.826999999999998</v>
      </c>
      <c r="RQ45" s="18" cm="1">
        <f t="array" ref="RQ45">INDEX(RQ$32:RQ$41,$C45)-INDEX(RQ$32:RQ$41,$C46)</f>
        <v>66.031999999999982</v>
      </c>
      <c r="RR45" s="18" cm="1">
        <f t="array" ref="RR45">INDEX(RR$32:RR$41,$C45)-INDEX(RR$32:RR$41,$C46)</f>
        <v>62.913999999999987</v>
      </c>
      <c r="RS45" s="18" cm="1">
        <f t="array" ref="RS45">INDEX(RS$32:RS$41,$C45)-INDEX(RS$32:RS$41,$C46)</f>
        <v>69.966000000000008</v>
      </c>
      <c r="RT45" s="18" cm="1">
        <f t="array" ref="RT45">INDEX(RT$32:RT$41,$C45)-INDEX(RT$32:RT$41,$C46)</f>
        <v>65.55600000000004</v>
      </c>
      <c r="RU45" s="18" cm="1">
        <f t="array" ref="RU45">INDEX(RU$32:RU$41,$C45)-INDEX(RU$32:RU$41,$C46)</f>
        <v>61.115000000000009</v>
      </c>
      <c r="RV45" s="18" cm="1">
        <f t="array" ref="RV45">INDEX(RV$32:RV$41,$C45)-INDEX(RV$32:RV$41,$C46)</f>
        <v>67.530999999999977</v>
      </c>
      <c r="RW45" s="18" cm="1">
        <f t="array" ref="RW45">INDEX(RW$32:RW$41,$C45)-INDEX(RW$32:RW$41,$C46)</f>
        <v>69.314000000000021</v>
      </c>
      <c r="RX45" s="18" cm="1">
        <f t="array" ref="RX45">INDEX(RX$32:RX$41,$C45)-INDEX(RX$32:RX$41,$C46)</f>
        <v>75.121999999999986</v>
      </c>
      <c r="RY45" s="18" cm="1">
        <f t="array" ref="RY45">INDEX(RY$32:RY$41,$C45)-INDEX(RY$32:RY$41,$C46)</f>
        <v>70.254000000000019</v>
      </c>
      <c r="RZ45" s="18" cm="1">
        <f t="array" ref="RZ45">INDEX(RZ$32:RZ$41,$C45)-INDEX(RZ$32:RZ$41,$C46)</f>
        <v>70.310000000000031</v>
      </c>
      <c r="SA45" s="18" cm="1">
        <f t="array" ref="SA45">INDEX(SA$32:SA$41,$C45)-INDEX(SA$32:SA$41,$C46)</f>
        <v>68.993000000000023</v>
      </c>
      <c r="SB45" s="18" cm="1">
        <f t="array" ref="SB45">INDEX(SB$32:SB$41,$C45)-INDEX(SB$32:SB$41,$C46)</f>
        <v>77.203999999999979</v>
      </c>
      <c r="SC45" s="18" cm="1">
        <f t="array" ref="SC45">INDEX(SC$32:SC$41,$C45)-INDEX(SC$32:SC$41,$C46)</f>
        <v>74.665999999999997</v>
      </c>
      <c r="SD45" s="18" cm="1">
        <f t="array" ref="SD45">INDEX(SD$32:SD$41,$C45)-INDEX(SD$32:SD$41,$C46)</f>
        <v>70.167000000000002</v>
      </c>
      <c r="SE45" s="18" cm="1">
        <f t="array" ref="SE45">INDEX(SE$32:SE$41,$C45)-INDEX(SE$32:SE$41,$C46)</f>
        <v>71.978000000000009</v>
      </c>
      <c r="SF45" s="18" cm="1">
        <f t="array" ref="SF45">INDEX(SF$32:SF$41,$C45)-INDEX(SF$32:SF$41,$C46)</f>
        <v>91.097999999999985</v>
      </c>
      <c r="SG45" s="18" cm="1">
        <f t="array" ref="SG45">INDEX(SG$32:SG$41,$C45)-INDEX(SG$32:SG$41,$C46)</f>
        <v>76.468999999999994</v>
      </c>
      <c r="SH45" s="18" cm="1">
        <f t="array" ref="SH45">INDEX(SH$32:SH$41,$C45)-INDEX(SH$32:SH$41,$C46)</f>
        <v>77.251000000000033</v>
      </c>
      <c r="SI45" s="18" cm="1">
        <f t="array" ref="SI45">INDEX(SI$32:SI$41,$C45)-INDEX(SI$32:SI$41,$C46)</f>
        <v>78.710000000000036</v>
      </c>
      <c r="SJ45" s="18" cm="1">
        <f t="array" ref="SJ45">INDEX(SJ$32:SJ$41,$C45)-INDEX(SJ$32:SJ$41,$C46)</f>
        <v>77.991000000000042</v>
      </c>
      <c r="SK45" s="18" cm="1">
        <f t="array" ref="SK45">INDEX(SK$32:SK$41,$C45)-INDEX(SK$32:SK$41,$C46)</f>
        <v>81.533999999999992</v>
      </c>
      <c r="SL45" s="18" cm="1">
        <f t="array" ref="SL45">INDEX(SL$32:SL$41,$C45)-INDEX(SL$32:SL$41,$C46)</f>
        <v>84.262</v>
      </c>
      <c r="SM45" s="18" cm="1">
        <f t="array" ref="SM45">INDEX(SM$32:SM$41,$C45)-INDEX(SM$32:SM$41,$C46)</f>
        <v>80.61699999999999</v>
      </c>
      <c r="SN45" s="18" cm="1">
        <f t="array" ref="SN45">INDEX(SN$32:SN$41,$C45)-INDEX(SN$32:SN$41,$C46)</f>
        <v>84.518999999999977</v>
      </c>
      <c r="SO45" s="18" cm="1">
        <f t="array" ref="SO45">INDEX(SO$32:SO$41,$C45)-INDEX(SO$32:SO$41,$C46)</f>
        <v>84.75200000000001</v>
      </c>
      <c r="SP45" s="18" cm="1">
        <f t="array" ref="SP45">INDEX(SP$32:SP$41,$C45)-INDEX(SP$32:SP$41,$C46)</f>
        <v>84.783999999999992</v>
      </c>
      <c r="SQ45" s="18" cm="1">
        <f t="array" ref="SQ45">INDEX(SQ$32:SQ$41,$C45)-INDEX(SQ$32:SQ$41,$C46)</f>
        <v>69.352000000000032</v>
      </c>
      <c r="SR45" s="18" cm="1">
        <f t="array" ref="SR45">INDEX(SR$32:SR$41,$C45)-INDEX(SR$32:SR$41,$C46)</f>
        <v>84.148000000000025</v>
      </c>
      <c r="SS45" s="18" cm="1">
        <f t="array" ref="SS45">INDEX(SS$32:SS$41,$C45)-INDEX(SS$32:SS$41,$C46)</f>
        <v>85.948999999999984</v>
      </c>
      <c r="ST45" s="18" cm="1">
        <f t="array" ref="ST45">INDEX(ST$32:ST$41,$C45)-INDEX(ST$32:ST$41,$C46)</f>
        <v>86.813000000000045</v>
      </c>
    </row>
    <row r="46" spans="1:516" s="5" customFormat="1" x14ac:dyDescent="0.25">
      <c r="B46" s="11" t="s">
        <v>475</v>
      </c>
      <c r="C46" s="5">
        <f>_xlfn.XMATCH(B46,$B$32:$B$41)</f>
        <v>7</v>
      </c>
      <c r="F46" s="18"/>
    </row>
    <row r="47" spans="1:516" s="5" customFormat="1" x14ac:dyDescent="0.25"/>
    <row r="49" spans="1:511" ht="11" x14ac:dyDescent="0.3">
      <c r="B49" s="2" t="s">
        <v>150</v>
      </c>
    </row>
    <row r="50" spans="1:511" ht="11" x14ac:dyDescent="0.3">
      <c r="A50" s="5">
        <v>1</v>
      </c>
      <c r="B50" s="33" t="str">
        <f t="shared" ref="B50:B58" si="9">B32</f>
        <v>VW 3 1/2 PERP nc-30</v>
      </c>
      <c r="F50" s="18">
        <f ca="1">F$32-F32</f>
        <v>0</v>
      </c>
      <c r="G50" s="18">
        <f t="shared" ref="G50:BR58" si="10">G$32-G32</f>
        <v>0</v>
      </c>
      <c r="H50" s="18">
        <f t="shared" si="10"/>
        <v>0</v>
      </c>
      <c r="I50" s="18">
        <f t="shared" si="10"/>
        <v>0</v>
      </c>
      <c r="J50" s="18">
        <f t="shared" si="10"/>
        <v>0</v>
      </c>
      <c r="K50" s="18">
        <f t="shared" si="10"/>
        <v>0</v>
      </c>
      <c r="L50" s="18">
        <f t="shared" si="10"/>
        <v>0</v>
      </c>
      <c r="M50" s="18">
        <f t="shared" si="10"/>
        <v>0</v>
      </c>
      <c r="N50" s="18">
        <f t="shared" si="10"/>
        <v>0</v>
      </c>
      <c r="O50" s="18">
        <f t="shared" si="10"/>
        <v>0</v>
      </c>
      <c r="P50" s="18">
        <f t="shared" si="10"/>
        <v>0</v>
      </c>
      <c r="Q50" s="18">
        <f t="shared" si="10"/>
        <v>0</v>
      </c>
      <c r="R50" s="18">
        <f t="shared" si="10"/>
        <v>0</v>
      </c>
      <c r="S50" s="18">
        <f t="shared" si="10"/>
        <v>0</v>
      </c>
      <c r="T50" s="18">
        <f t="shared" si="10"/>
        <v>0</v>
      </c>
      <c r="U50" s="18">
        <f t="shared" si="10"/>
        <v>0</v>
      </c>
      <c r="V50" s="18">
        <f t="shared" si="10"/>
        <v>0</v>
      </c>
      <c r="W50" s="18">
        <f t="shared" si="10"/>
        <v>0</v>
      </c>
      <c r="X50" s="18">
        <f t="shared" si="10"/>
        <v>0</v>
      </c>
      <c r="Y50" s="18">
        <f t="shared" si="10"/>
        <v>0</v>
      </c>
      <c r="Z50" s="18">
        <f t="shared" si="10"/>
        <v>0</v>
      </c>
      <c r="AA50" s="18">
        <f t="shared" si="10"/>
        <v>0</v>
      </c>
      <c r="AB50" s="18">
        <f t="shared" si="10"/>
        <v>0</v>
      </c>
      <c r="AC50" s="18">
        <f t="shared" si="10"/>
        <v>0</v>
      </c>
      <c r="AD50" s="18">
        <f t="shared" si="10"/>
        <v>0</v>
      </c>
      <c r="AE50" s="18">
        <f t="shared" si="10"/>
        <v>0</v>
      </c>
      <c r="AF50" s="18">
        <f t="shared" si="10"/>
        <v>0</v>
      </c>
      <c r="AG50" s="18">
        <f t="shared" si="10"/>
        <v>0</v>
      </c>
      <c r="AH50" s="18">
        <f t="shared" si="10"/>
        <v>0</v>
      </c>
      <c r="AI50" s="18">
        <f t="shared" si="10"/>
        <v>0</v>
      </c>
      <c r="AJ50" s="18">
        <f t="shared" si="10"/>
        <v>0</v>
      </c>
      <c r="AK50" s="18">
        <f t="shared" si="10"/>
        <v>0</v>
      </c>
      <c r="AL50" s="18">
        <f t="shared" si="10"/>
        <v>0</v>
      </c>
      <c r="AM50" s="18">
        <f t="shared" si="10"/>
        <v>0</v>
      </c>
      <c r="AN50" s="18">
        <f t="shared" si="10"/>
        <v>0</v>
      </c>
      <c r="AO50" s="18">
        <f t="shared" si="10"/>
        <v>0</v>
      </c>
      <c r="AP50" s="18">
        <f t="shared" si="10"/>
        <v>0</v>
      </c>
      <c r="AQ50" s="18">
        <f t="shared" si="10"/>
        <v>0</v>
      </c>
      <c r="AR50" s="18">
        <f t="shared" si="10"/>
        <v>0</v>
      </c>
      <c r="AS50" s="18">
        <f t="shared" si="10"/>
        <v>0</v>
      </c>
      <c r="AT50" s="18">
        <f t="shared" si="10"/>
        <v>0</v>
      </c>
      <c r="AU50" s="18">
        <f t="shared" si="10"/>
        <v>0</v>
      </c>
      <c r="AV50" s="18">
        <f t="shared" si="10"/>
        <v>0</v>
      </c>
      <c r="AW50" s="18">
        <f t="shared" si="10"/>
        <v>0</v>
      </c>
      <c r="AX50" s="18">
        <f t="shared" si="10"/>
        <v>0</v>
      </c>
      <c r="AY50" s="18">
        <f t="shared" si="10"/>
        <v>0</v>
      </c>
      <c r="AZ50" s="18">
        <f t="shared" si="10"/>
        <v>0</v>
      </c>
      <c r="BA50" s="18">
        <f t="shared" si="10"/>
        <v>0</v>
      </c>
      <c r="BB50" s="18">
        <f t="shared" si="10"/>
        <v>0</v>
      </c>
      <c r="BC50" s="18">
        <f t="shared" si="10"/>
        <v>0</v>
      </c>
      <c r="BD50" s="18">
        <f t="shared" si="10"/>
        <v>0</v>
      </c>
      <c r="BE50" s="18">
        <f t="shared" si="10"/>
        <v>0</v>
      </c>
      <c r="BF50" s="18">
        <f t="shared" si="10"/>
        <v>0</v>
      </c>
      <c r="BG50" s="18">
        <f t="shared" si="10"/>
        <v>0</v>
      </c>
      <c r="BH50" s="18">
        <f t="shared" si="10"/>
        <v>0</v>
      </c>
      <c r="BI50" s="18">
        <f t="shared" si="10"/>
        <v>0</v>
      </c>
      <c r="BJ50" s="18">
        <f t="shared" si="10"/>
        <v>0</v>
      </c>
      <c r="BK50" s="18">
        <f t="shared" si="10"/>
        <v>0</v>
      </c>
      <c r="BL50" s="18">
        <f t="shared" si="10"/>
        <v>0</v>
      </c>
      <c r="BM50" s="18">
        <f t="shared" si="10"/>
        <v>0</v>
      </c>
      <c r="BN50" s="18">
        <f t="shared" si="10"/>
        <v>0</v>
      </c>
      <c r="BO50" s="18">
        <f t="shared" si="10"/>
        <v>0</v>
      </c>
      <c r="BP50" s="18">
        <f t="shared" si="10"/>
        <v>0</v>
      </c>
      <c r="BQ50" s="18">
        <f t="shared" si="10"/>
        <v>0</v>
      </c>
      <c r="BR50" s="18">
        <f t="shared" si="10"/>
        <v>0</v>
      </c>
      <c r="BS50" s="18">
        <f t="shared" ref="BS50:ED53" si="11">BS$32-BS32</f>
        <v>0</v>
      </c>
      <c r="BT50" s="18">
        <f t="shared" si="11"/>
        <v>0</v>
      </c>
      <c r="BU50" s="18">
        <f t="shared" si="11"/>
        <v>0</v>
      </c>
      <c r="BV50" s="18">
        <f t="shared" si="11"/>
        <v>0</v>
      </c>
      <c r="BW50" s="18">
        <f t="shared" si="11"/>
        <v>0</v>
      </c>
      <c r="BX50" s="18">
        <f t="shared" si="11"/>
        <v>0</v>
      </c>
      <c r="BY50" s="18">
        <f t="shared" si="11"/>
        <v>0</v>
      </c>
      <c r="BZ50" s="18">
        <f t="shared" si="11"/>
        <v>0</v>
      </c>
      <c r="CA50" s="18">
        <f t="shared" si="11"/>
        <v>0</v>
      </c>
      <c r="CB50" s="18">
        <f t="shared" si="11"/>
        <v>0</v>
      </c>
      <c r="CC50" s="18">
        <f t="shared" si="11"/>
        <v>0</v>
      </c>
      <c r="CD50" s="18">
        <f t="shared" si="11"/>
        <v>0</v>
      </c>
      <c r="CE50" s="18">
        <f t="shared" si="11"/>
        <v>0</v>
      </c>
      <c r="CF50" s="18">
        <f t="shared" si="11"/>
        <v>0</v>
      </c>
      <c r="CG50" s="18">
        <f t="shared" si="11"/>
        <v>0</v>
      </c>
      <c r="CH50" s="18">
        <f t="shared" si="11"/>
        <v>0</v>
      </c>
      <c r="CI50" s="18">
        <f t="shared" si="11"/>
        <v>0</v>
      </c>
      <c r="CJ50" s="18">
        <f t="shared" si="11"/>
        <v>0</v>
      </c>
      <c r="CK50" s="18">
        <f t="shared" si="11"/>
        <v>0</v>
      </c>
      <c r="CL50" s="18">
        <f t="shared" si="11"/>
        <v>0</v>
      </c>
      <c r="CM50" s="18">
        <f t="shared" si="11"/>
        <v>0</v>
      </c>
      <c r="CN50" s="18">
        <f t="shared" si="11"/>
        <v>0</v>
      </c>
      <c r="CO50" s="18">
        <f t="shared" si="11"/>
        <v>0</v>
      </c>
      <c r="CP50" s="18">
        <f t="shared" si="11"/>
        <v>0</v>
      </c>
      <c r="CQ50" s="18">
        <f t="shared" si="11"/>
        <v>0</v>
      </c>
      <c r="CR50" s="18">
        <f t="shared" si="11"/>
        <v>0</v>
      </c>
      <c r="CS50" s="18">
        <f t="shared" si="11"/>
        <v>0</v>
      </c>
      <c r="CT50" s="18">
        <f t="shared" si="11"/>
        <v>0</v>
      </c>
      <c r="CU50" s="18">
        <f t="shared" si="11"/>
        <v>0</v>
      </c>
      <c r="CV50" s="18">
        <f t="shared" si="11"/>
        <v>0</v>
      </c>
      <c r="CW50" s="18">
        <f t="shared" si="11"/>
        <v>0</v>
      </c>
      <c r="CX50" s="18">
        <f t="shared" si="11"/>
        <v>0</v>
      </c>
      <c r="CY50" s="18">
        <f t="shared" si="11"/>
        <v>0</v>
      </c>
      <c r="CZ50" s="18">
        <f t="shared" si="11"/>
        <v>0</v>
      </c>
      <c r="DA50" s="18">
        <f t="shared" si="11"/>
        <v>0</v>
      </c>
      <c r="DB50" s="18">
        <f t="shared" si="11"/>
        <v>0</v>
      </c>
      <c r="DC50" s="18">
        <f t="shared" si="11"/>
        <v>0</v>
      </c>
      <c r="DD50" s="18">
        <f t="shared" si="11"/>
        <v>0</v>
      </c>
      <c r="DE50" s="18">
        <f t="shared" si="11"/>
        <v>0</v>
      </c>
      <c r="DF50" s="18">
        <f t="shared" si="11"/>
        <v>0</v>
      </c>
      <c r="DG50" s="18">
        <f t="shared" si="11"/>
        <v>0</v>
      </c>
      <c r="DH50" s="18">
        <f t="shared" si="11"/>
        <v>0</v>
      </c>
      <c r="DI50" s="18">
        <f t="shared" si="11"/>
        <v>0</v>
      </c>
      <c r="DJ50" s="18">
        <f t="shared" si="11"/>
        <v>0</v>
      </c>
      <c r="DK50" s="18">
        <f t="shared" si="11"/>
        <v>0</v>
      </c>
      <c r="DL50" s="18">
        <f t="shared" si="11"/>
        <v>0</v>
      </c>
      <c r="DM50" s="18">
        <f t="shared" si="11"/>
        <v>0</v>
      </c>
      <c r="DN50" s="18">
        <f t="shared" si="11"/>
        <v>0</v>
      </c>
      <c r="DO50" s="18">
        <f t="shared" si="11"/>
        <v>0</v>
      </c>
      <c r="DP50" s="18">
        <f t="shared" si="11"/>
        <v>0</v>
      </c>
      <c r="DQ50" s="18">
        <f t="shared" si="11"/>
        <v>0</v>
      </c>
      <c r="DR50" s="18">
        <f t="shared" si="11"/>
        <v>0</v>
      </c>
      <c r="DS50" s="18">
        <f t="shared" si="11"/>
        <v>0</v>
      </c>
      <c r="DT50" s="18">
        <f t="shared" si="11"/>
        <v>0</v>
      </c>
      <c r="DU50" s="18">
        <f t="shared" si="11"/>
        <v>0</v>
      </c>
      <c r="DV50" s="18">
        <f t="shared" si="11"/>
        <v>0</v>
      </c>
      <c r="DW50" s="18">
        <f t="shared" si="11"/>
        <v>0</v>
      </c>
      <c r="DX50" s="18">
        <f t="shared" si="11"/>
        <v>0</v>
      </c>
      <c r="DY50" s="18">
        <f t="shared" si="11"/>
        <v>0</v>
      </c>
      <c r="DZ50" s="18">
        <f t="shared" si="11"/>
        <v>0</v>
      </c>
      <c r="EA50" s="18">
        <f t="shared" si="11"/>
        <v>0</v>
      </c>
      <c r="EB50" s="18">
        <f t="shared" si="11"/>
        <v>0</v>
      </c>
      <c r="EC50" s="18">
        <f t="shared" si="11"/>
        <v>0</v>
      </c>
      <c r="ED50" s="18">
        <f t="shared" si="11"/>
        <v>0</v>
      </c>
      <c r="EE50" s="18">
        <f t="shared" ref="EE50:GP54" si="12">EE$32-EE32</f>
        <v>0</v>
      </c>
      <c r="EF50" s="18">
        <f t="shared" si="12"/>
        <v>0</v>
      </c>
      <c r="EG50" s="18">
        <f t="shared" si="12"/>
        <v>0</v>
      </c>
      <c r="EH50" s="18">
        <f t="shared" si="12"/>
        <v>0</v>
      </c>
      <c r="EI50" s="18">
        <f t="shared" si="12"/>
        <v>0</v>
      </c>
      <c r="EJ50" s="18">
        <f t="shared" si="12"/>
        <v>0</v>
      </c>
      <c r="EK50" s="18">
        <f t="shared" si="12"/>
        <v>0</v>
      </c>
      <c r="EL50" s="18">
        <f t="shared" si="12"/>
        <v>0</v>
      </c>
      <c r="EM50" s="18">
        <f t="shared" si="12"/>
        <v>0</v>
      </c>
      <c r="EN50" s="18">
        <f t="shared" si="12"/>
        <v>0</v>
      </c>
      <c r="EO50" s="18">
        <f t="shared" si="12"/>
        <v>0</v>
      </c>
      <c r="EP50" s="18">
        <f t="shared" si="12"/>
        <v>0</v>
      </c>
      <c r="EQ50" s="18">
        <f t="shared" si="12"/>
        <v>0</v>
      </c>
      <c r="ER50" s="18">
        <f t="shared" si="12"/>
        <v>0</v>
      </c>
      <c r="ES50" s="18">
        <f t="shared" si="12"/>
        <v>0</v>
      </c>
      <c r="ET50" s="18">
        <f t="shared" si="12"/>
        <v>0</v>
      </c>
      <c r="EU50" s="18">
        <f t="shared" si="12"/>
        <v>0</v>
      </c>
      <c r="EV50" s="18">
        <f t="shared" si="12"/>
        <v>0</v>
      </c>
      <c r="EW50" s="18">
        <f t="shared" si="12"/>
        <v>0</v>
      </c>
      <c r="EX50" s="18">
        <f t="shared" si="12"/>
        <v>0</v>
      </c>
      <c r="EY50" s="18">
        <f t="shared" si="12"/>
        <v>0</v>
      </c>
      <c r="EZ50" s="18">
        <f t="shared" si="12"/>
        <v>0</v>
      </c>
      <c r="FA50" s="18">
        <f t="shared" si="12"/>
        <v>0</v>
      </c>
      <c r="FB50" s="18">
        <f t="shared" si="12"/>
        <v>0</v>
      </c>
      <c r="FC50" s="18">
        <f t="shared" si="12"/>
        <v>0</v>
      </c>
      <c r="FD50" s="18">
        <f t="shared" si="12"/>
        <v>0</v>
      </c>
      <c r="FE50" s="18">
        <f t="shared" si="12"/>
        <v>0</v>
      </c>
      <c r="FF50" s="18">
        <f t="shared" si="12"/>
        <v>0</v>
      </c>
      <c r="FG50" s="18">
        <f t="shared" si="12"/>
        <v>0</v>
      </c>
      <c r="FH50" s="18">
        <f t="shared" si="12"/>
        <v>0</v>
      </c>
      <c r="FI50" s="18">
        <f t="shared" si="12"/>
        <v>0</v>
      </c>
      <c r="FJ50" s="18">
        <f t="shared" si="12"/>
        <v>0</v>
      </c>
      <c r="FK50" s="18">
        <f t="shared" si="12"/>
        <v>0</v>
      </c>
      <c r="FL50" s="18">
        <f t="shared" si="12"/>
        <v>0</v>
      </c>
      <c r="FM50" s="18">
        <f t="shared" si="12"/>
        <v>0</v>
      </c>
      <c r="FN50" s="18">
        <f t="shared" si="12"/>
        <v>0</v>
      </c>
      <c r="FO50" s="18">
        <f t="shared" si="12"/>
        <v>0</v>
      </c>
      <c r="FP50" s="18">
        <f t="shared" si="12"/>
        <v>0</v>
      </c>
      <c r="FQ50" s="18">
        <f t="shared" si="12"/>
        <v>0</v>
      </c>
      <c r="FR50" s="18">
        <f t="shared" si="12"/>
        <v>0</v>
      </c>
      <c r="FS50" s="18">
        <f t="shared" si="12"/>
        <v>0</v>
      </c>
      <c r="FT50" s="18">
        <f t="shared" si="12"/>
        <v>0</v>
      </c>
      <c r="FU50" s="18">
        <f t="shared" si="12"/>
        <v>0</v>
      </c>
      <c r="FV50" s="18">
        <f t="shared" si="12"/>
        <v>0</v>
      </c>
      <c r="FW50" s="18">
        <f t="shared" si="12"/>
        <v>0</v>
      </c>
      <c r="FX50" s="18">
        <f t="shared" si="12"/>
        <v>0</v>
      </c>
      <c r="FY50" s="18">
        <f t="shared" si="12"/>
        <v>0</v>
      </c>
      <c r="FZ50" s="18">
        <f t="shared" si="12"/>
        <v>0</v>
      </c>
      <c r="GA50" s="18">
        <f t="shared" si="12"/>
        <v>0</v>
      </c>
      <c r="GB50" s="18">
        <f t="shared" si="12"/>
        <v>0</v>
      </c>
      <c r="GC50" s="18">
        <f t="shared" si="12"/>
        <v>0</v>
      </c>
      <c r="GD50" s="18">
        <f t="shared" si="12"/>
        <v>0</v>
      </c>
      <c r="GE50" s="18">
        <f t="shared" si="12"/>
        <v>0</v>
      </c>
      <c r="GF50" s="18">
        <f t="shared" si="12"/>
        <v>0</v>
      </c>
      <c r="GG50" s="18">
        <f t="shared" si="12"/>
        <v>0</v>
      </c>
      <c r="GH50" s="18">
        <f t="shared" si="12"/>
        <v>0</v>
      </c>
      <c r="GI50" s="18">
        <f t="shared" si="12"/>
        <v>0</v>
      </c>
      <c r="GJ50" s="18">
        <f t="shared" si="12"/>
        <v>0</v>
      </c>
      <c r="GK50" s="18">
        <f t="shared" si="12"/>
        <v>0</v>
      </c>
      <c r="GL50" s="18">
        <f t="shared" si="12"/>
        <v>0</v>
      </c>
      <c r="GM50" s="18">
        <f t="shared" si="12"/>
        <v>0</v>
      </c>
      <c r="GN50" s="18">
        <f t="shared" si="12"/>
        <v>0</v>
      </c>
      <c r="GO50" s="18">
        <f t="shared" si="12"/>
        <v>0</v>
      </c>
      <c r="GP50" s="18">
        <f t="shared" si="12"/>
        <v>0</v>
      </c>
      <c r="GQ50" s="18">
        <f t="shared" ref="GQ50:JB53" si="13">GQ$32-GQ32</f>
        <v>0</v>
      </c>
      <c r="GR50" s="18">
        <f t="shared" si="13"/>
        <v>0</v>
      </c>
      <c r="GS50" s="18">
        <f t="shared" si="13"/>
        <v>0</v>
      </c>
      <c r="GT50" s="18">
        <f t="shared" si="13"/>
        <v>0</v>
      </c>
      <c r="GU50" s="18">
        <f t="shared" si="13"/>
        <v>0</v>
      </c>
      <c r="GV50" s="18">
        <f t="shared" si="13"/>
        <v>0</v>
      </c>
      <c r="GW50" s="18">
        <f t="shared" si="13"/>
        <v>0</v>
      </c>
      <c r="GX50" s="18">
        <f t="shared" si="13"/>
        <v>0</v>
      </c>
      <c r="GY50" s="18">
        <f t="shared" si="13"/>
        <v>0</v>
      </c>
      <c r="GZ50" s="18">
        <f t="shared" si="13"/>
        <v>0</v>
      </c>
      <c r="HA50" s="18">
        <f t="shared" si="13"/>
        <v>0</v>
      </c>
      <c r="HB50" s="18">
        <f t="shared" si="13"/>
        <v>0</v>
      </c>
      <c r="HC50" s="18">
        <f t="shared" si="13"/>
        <v>0</v>
      </c>
      <c r="HD50" s="18">
        <f t="shared" si="13"/>
        <v>0</v>
      </c>
      <c r="HE50" s="18">
        <f t="shared" si="13"/>
        <v>0</v>
      </c>
      <c r="HF50" s="18">
        <f t="shared" si="13"/>
        <v>0</v>
      </c>
      <c r="HG50" s="18">
        <f t="shared" si="13"/>
        <v>0</v>
      </c>
      <c r="HH50" s="18">
        <f t="shared" si="13"/>
        <v>0</v>
      </c>
      <c r="HI50" s="18">
        <f t="shared" si="13"/>
        <v>0</v>
      </c>
      <c r="HJ50" s="18">
        <f t="shared" si="13"/>
        <v>0</v>
      </c>
      <c r="HK50" s="18">
        <f t="shared" si="13"/>
        <v>0</v>
      </c>
      <c r="HL50" s="18">
        <f t="shared" si="13"/>
        <v>0</v>
      </c>
      <c r="HM50" s="18">
        <f t="shared" si="13"/>
        <v>0</v>
      </c>
      <c r="HN50" s="18">
        <f t="shared" si="13"/>
        <v>0</v>
      </c>
      <c r="HO50" s="18">
        <f t="shared" si="13"/>
        <v>0</v>
      </c>
      <c r="HP50" s="18">
        <f t="shared" si="13"/>
        <v>0</v>
      </c>
      <c r="HQ50" s="18">
        <f t="shared" si="13"/>
        <v>0</v>
      </c>
      <c r="HR50" s="18">
        <f t="shared" si="13"/>
        <v>0</v>
      </c>
      <c r="HS50" s="18">
        <f t="shared" si="13"/>
        <v>0</v>
      </c>
      <c r="HT50" s="18">
        <f t="shared" si="13"/>
        <v>0</v>
      </c>
      <c r="HU50" s="18">
        <f t="shared" si="13"/>
        <v>0</v>
      </c>
      <c r="HV50" s="18">
        <f t="shared" si="13"/>
        <v>0</v>
      </c>
      <c r="HW50" s="18">
        <f t="shared" si="13"/>
        <v>0</v>
      </c>
      <c r="HX50" s="18">
        <f t="shared" si="13"/>
        <v>0</v>
      </c>
      <c r="HY50" s="18">
        <f t="shared" si="13"/>
        <v>0</v>
      </c>
      <c r="HZ50" s="18">
        <f t="shared" si="13"/>
        <v>0</v>
      </c>
      <c r="IA50" s="18">
        <f t="shared" si="13"/>
        <v>0</v>
      </c>
      <c r="IB50" s="18">
        <f t="shared" si="13"/>
        <v>0</v>
      </c>
      <c r="IC50" s="18">
        <f t="shared" si="13"/>
        <v>0</v>
      </c>
      <c r="ID50" s="18">
        <f t="shared" si="13"/>
        <v>0</v>
      </c>
      <c r="IE50" s="18">
        <f t="shared" si="13"/>
        <v>0</v>
      </c>
      <c r="IF50" s="18">
        <f t="shared" si="13"/>
        <v>0</v>
      </c>
      <c r="IG50" s="18">
        <f t="shared" si="13"/>
        <v>0</v>
      </c>
      <c r="IH50" s="18">
        <f t="shared" si="13"/>
        <v>0</v>
      </c>
      <c r="II50" s="18">
        <f t="shared" si="13"/>
        <v>0</v>
      </c>
      <c r="IJ50" s="18">
        <f t="shared" si="13"/>
        <v>0</v>
      </c>
      <c r="IK50" s="18">
        <f t="shared" si="13"/>
        <v>0</v>
      </c>
      <c r="IL50" s="18">
        <f t="shared" si="13"/>
        <v>0</v>
      </c>
      <c r="IM50" s="18">
        <f t="shared" si="13"/>
        <v>0</v>
      </c>
      <c r="IN50" s="18">
        <f t="shared" si="13"/>
        <v>0</v>
      </c>
      <c r="IO50" s="18">
        <f t="shared" si="13"/>
        <v>0</v>
      </c>
      <c r="IP50" s="18">
        <f t="shared" si="13"/>
        <v>0</v>
      </c>
      <c r="IQ50" s="18">
        <f t="shared" si="13"/>
        <v>0</v>
      </c>
      <c r="IR50" s="18">
        <f t="shared" si="13"/>
        <v>0</v>
      </c>
      <c r="IS50" s="18">
        <f t="shared" si="13"/>
        <v>0</v>
      </c>
      <c r="IT50" s="18">
        <f t="shared" si="13"/>
        <v>0</v>
      </c>
      <c r="IU50" s="18">
        <f t="shared" si="13"/>
        <v>0</v>
      </c>
      <c r="IV50" s="18">
        <f t="shared" si="13"/>
        <v>0</v>
      </c>
      <c r="IW50" s="18">
        <f t="shared" si="13"/>
        <v>0</v>
      </c>
      <c r="IX50" s="18">
        <f t="shared" si="13"/>
        <v>0</v>
      </c>
      <c r="IY50" s="18">
        <f t="shared" si="13"/>
        <v>0</v>
      </c>
      <c r="IZ50" s="18">
        <f t="shared" si="13"/>
        <v>0</v>
      </c>
      <c r="JA50" s="18">
        <f t="shared" si="13"/>
        <v>0</v>
      </c>
      <c r="JB50" s="18">
        <f t="shared" si="13"/>
        <v>0</v>
      </c>
      <c r="JC50" s="18">
        <f t="shared" ref="JC50:LN54" si="14">JC$32-JC32</f>
        <v>0</v>
      </c>
      <c r="JD50" s="18">
        <f t="shared" si="14"/>
        <v>0</v>
      </c>
      <c r="JE50" s="18">
        <f t="shared" si="14"/>
        <v>0</v>
      </c>
      <c r="JF50" s="18">
        <f t="shared" si="14"/>
        <v>0</v>
      </c>
      <c r="JG50" s="18">
        <f t="shared" si="14"/>
        <v>0</v>
      </c>
      <c r="JH50" s="18">
        <f t="shared" si="14"/>
        <v>0</v>
      </c>
      <c r="JI50" s="18">
        <f t="shared" si="14"/>
        <v>0</v>
      </c>
      <c r="JJ50" s="18">
        <f t="shared" si="14"/>
        <v>0</v>
      </c>
      <c r="JK50" s="18">
        <f t="shared" si="14"/>
        <v>0</v>
      </c>
      <c r="JL50" s="18">
        <f t="shared" si="14"/>
        <v>0</v>
      </c>
      <c r="JM50" s="18">
        <f t="shared" si="14"/>
        <v>0</v>
      </c>
      <c r="JN50" s="18">
        <f t="shared" si="14"/>
        <v>0</v>
      </c>
      <c r="JO50" s="18">
        <f t="shared" si="14"/>
        <v>0</v>
      </c>
      <c r="JP50" s="18">
        <f t="shared" si="14"/>
        <v>0</v>
      </c>
      <c r="JQ50" s="18">
        <f t="shared" si="14"/>
        <v>0</v>
      </c>
      <c r="JR50" s="18">
        <f t="shared" si="14"/>
        <v>0</v>
      </c>
      <c r="JS50" s="18">
        <f t="shared" si="14"/>
        <v>0</v>
      </c>
      <c r="JT50" s="18">
        <f t="shared" si="14"/>
        <v>0</v>
      </c>
      <c r="JU50" s="18">
        <f t="shared" si="14"/>
        <v>0</v>
      </c>
      <c r="JV50" s="18">
        <f t="shared" si="14"/>
        <v>0</v>
      </c>
      <c r="JW50" s="18">
        <f t="shared" si="14"/>
        <v>0</v>
      </c>
      <c r="JX50" s="18">
        <f t="shared" si="14"/>
        <v>0</v>
      </c>
      <c r="JY50" s="18">
        <f t="shared" si="14"/>
        <v>0</v>
      </c>
      <c r="JZ50" s="18">
        <f t="shared" si="14"/>
        <v>0</v>
      </c>
      <c r="KA50" s="18">
        <f t="shared" si="14"/>
        <v>0</v>
      </c>
      <c r="KB50" s="18">
        <f t="shared" si="14"/>
        <v>0</v>
      </c>
      <c r="KC50" s="18">
        <f t="shared" si="14"/>
        <v>0</v>
      </c>
      <c r="KD50" s="18">
        <f t="shared" si="14"/>
        <v>0</v>
      </c>
      <c r="KE50" s="18">
        <f t="shared" si="14"/>
        <v>0</v>
      </c>
      <c r="KF50" s="18">
        <f t="shared" si="14"/>
        <v>0</v>
      </c>
      <c r="KG50" s="18">
        <f t="shared" si="14"/>
        <v>0</v>
      </c>
      <c r="KH50" s="18">
        <f t="shared" si="14"/>
        <v>0</v>
      </c>
      <c r="KI50" s="18">
        <f t="shared" si="14"/>
        <v>0</v>
      </c>
      <c r="KJ50" s="18">
        <f t="shared" si="14"/>
        <v>0</v>
      </c>
      <c r="KK50" s="18">
        <f t="shared" si="14"/>
        <v>0</v>
      </c>
      <c r="KL50" s="18">
        <f t="shared" si="14"/>
        <v>0</v>
      </c>
      <c r="KM50" s="18">
        <f t="shared" si="14"/>
        <v>0</v>
      </c>
      <c r="KN50" s="18">
        <f t="shared" si="14"/>
        <v>0</v>
      </c>
      <c r="KO50" s="18">
        <f t="shared" si="14"/>
        <v>0</v>
      </c>
      <c r="KP50" s="18">
        <f t="shared" si="14"/>
        <v>0</v>
      </c>
      <c r="KQ50" s="18">
        <f t="shared" si="14"/>
        <v>0</v>
      </c>
      <c r="KR50" s="18">
        <f t="shared" si="14"/>
        <v>0</v>
      </c>
      <c r="KS50" s="18">
        <f t="shared" si="14"/>
        <v>0</v>
      </c>
      <c r="KT50" s="18">
        <f t="shared" si="14"/>
        <v>0</v>
      </c>
      <c r="KU50" s="18">
        <f t="shared" si="14"/>
        <v>0</v>
      </c>
      <c r="KV50" s="18">
        <f t="shared" si="14"/>
        <v>0</v>
      </c>
      <c r="KW50" s="18">
        <f t="shared" si="14"/>
        <v>0</v>
      </c>
      <c r="KX50" s="18">
        <f t="shared" si="14"/>
        <v>0</v>
      </c>
      <c r="KY50" s="18">
        <f t="shared" si="14"/>
        <v>0</v>
      </c>
      <c r="KZ50" s="18">
        <f t="shared" si="14"/>
        <v>0</v>
      </c>
      <c r="LA50" s="18">
        <f t="shared" si="14"/>
        <v>0</v>
      </c>
      <c r="LB50" s="18">
        <f t="shared" si="14"/>
        <v>0</v>
      </c>
      <c r="LC50" s="18">
        <f t="shared" si="14"/>
        <v>0</v>
      </c>
      <c r="LD50" s="18">
        <f t="shared" si="14"/>
        <v>0</v>
      </c>
      <c r="LE50" s="18">
        <f t="shared" si="14"/>
        <v>0</v>
      </c>
      <c r="LF50" s="18">
        <f t="shared" si="14"/>
        <v>0</v>
      </c>
      <c r="LG50" s="18">
        <f t="shared" si="14"/>
        <v>0</v>
      </c>
      <c r="LH50" s="18">
        <f t="shared" si="14"/>
        <v>0</v>
      </c>
      <c r="LI50" s="18">
        <f t="shared" si="14"/>
        <v>0</v>
      </c>
      <c r="LJ50" s="18">
        <f t="shared" si="14"/>
        <v>0</v>
      </c>
      <c r="LK50" s="18">
        <f t="shared" si="14"/>
        <v>0</v>
      </c>
      <c r="LL50" s="18">
        <f t="shared" si="14"/>
        <v>0</v>
      </c>
      <c r="LM50" s="18">
        <f t="shared" si="14"/>
        <v>0</v>
      </c>
      <c r="LN50" s="18">
        <f t="shared" si="14"/>
        <v>0</v>
      </c>
      <c r="LO50" s="18">
        <f t="shared" ref="LO50:NZ53" si="15">LO$32-LO32</f>
        <v>0</v>
      </c>
      <c r="LP50" s="18">
        <f t="shared" si="15"/>
        <v>0</v>
      </c>
      <c r="LQ50" s="18">
        <f t="shared" si="15"/>
        <v>0</v>
      </c>
      <c r="LR50" s="18">
        <f t="shared" si="15"/>
        <v>0</v>
      </c>
      <c r="LS50" s="18">
        <f t="shared" si="15"/>
        <v>0</v>
      </c>
      <c r="LT50" s="18">
        <f t="shared" si="15"/>
        <v>0</v>
      </c>
      <c r="LU50" s="18">
        <f t="shared" si="15"/>
        <v>0</v>
      </c>
      <c r="LV50" s="18">
        <f t="shared" si="15"/>
        <v>0</v>
      </c>
      <c r="LW50" s="18">
        <f t="shared" si="15"/>
        <v>0</v>
      </c>
      <c r="LX50" s="18">
        <f t="shared" si="15"/>
        <v>0</v>
      </c>
      <c r="LY50" s="18">
        <f t="shared" si="15"/>
        <v>0</v>
      </c>
      <c r="LZ50" s="18">
        <f t="shared" si="15"/>
        <v>0</v>
      </c>
      <c r="MA50" s="18">
        <f t="shared" si="15"/>
        <v>0</v>
      </c>
      <c r="MB50" s="18">
        <f t="shared" si="15"/>
        <v>0</v>
      </c>
      <c r="MC50" s="18">
        <f t="shared" si="15"/>
        <v>0</v>
      </c>
      <c r="MD50" s="18">
        <f t="shared" si="15"/>
        <v>0</v>
      </c>
      <c r="ME50" s="18">
        <f t="shared" si="15"/>
        <v>0</v>
      </c>
      <c r="MF50" s="18">
        <f t="shared" si="15"/>
        <v>0</v>
      </c>
      <c r="MG50" s="18">
        <f t="shared" si="15"/>
        <v>0</v>
      </c>
      <c r="MH50" s="18">
        <f t="shared" si="15"/>
        <v>0</v>
      </c>
      <c r="MI50" s="18">
        <f t="shared" si="15"/>
        <v>0</v>
      </c>
      <c r="MJ50" s="18">
        <f t="shared" si="15"/>
        <v>0</v>
      </c>
      <c r="MK50" s="18">
        <f t="shared" si="15"/>
        <v>0</v>
      </c>
      <c r="ML50" s="18">
        <f t="shared" si="15"/>
        <v>0</v>
      </c>
      <c r="MM50" s="18">
        <f t="shared" si="15"/>
        <v>0</v>
      </c>
      <c r="MN50" s="18">
        <f t="shared" si="15"/>
        <v>0</v>
      </c>
      <c r="MO50" s="18">
        <f t="shared" si="15"/>
        <v>0</v>
      </c>
      <c r="MP50" s="18">
        <f t="shared" si="15"/>
        <v>0</v>
      </c>
      <c r="MQ50" s="18">
        <f t="shared" si="15"/>
        <v>0</v>
      </c>
      <c r="MR50" s="18">
        <f t="shared" si="15"/>
        <v>0</v>
      </c>
      <c r="MS50" s="18">
        <f t="shared" si="15"/>
        <v>0</v>
      </c>
      <c r="MT50" s="18">
        <f t="shared" si="15"/>
        <v>0</v>
      </c>
      <c r="MU50" s="18">
        <f t="shared" si="15"/>
        <v>0</v>
      </c>
      <c r="MV50" s="18">
        <f t="shared" si="15"/>
        <v>0</v>
      </c>
      <c r="MW50" s="18">
        <f t="shared" si="15"/>
        <v>0</v>
      </c>
      <c r="MX50" s="18">
        <f t="shared" si="15"/>
        <v>0</v>
      </c>
      <c r="MY50" s="18">
        <f t="shared" si="15"/>
        <v>0</v>
      </c>
      <c r="MZ50" s="18">
        <f t="shared" si="15"/>
        <v>0</v>
      </c>
      <c r="NA50" s="18">
        <f t="shared" si="15"/>
        <v>0</v>
      </c>
      <c r="NB50" s="18">
        <f t="shared" si="15"/>
        <v>0</v>
      </c>
      <c r="NC50" s="18">
        <f t="shared" si="15"/>
        <v>0</v>
      </c>
      <c r="ND50" s="18">
        <f t="shared" si="15"/>
        <v>0</v>
      </c>
      <c r="NE50" s="18">
        <f t="shared" si="15"/>
        <v>0</v>
      </c>
      <c r="NF50" s="18">
        <f t="shared" si="15"/>
        <v>0</v>
      </c>
      <c r="NG50" s="18">
        <f t="shared" si="15"/>
        <v>0</v>
      </c>
      <c r="NH50" s="18">
        <f t="shared" si="15"/>
        <v>0</v>
      </c>
      <c r="NI50" s="18">
        <f t="shared" si="15"/>
        <v>0</v>
      </c>
      <c r="NJ50" s="18">
        <f t="shared" si="15"/>
        <v>0</v>
      </c>
      <c r="NK50" s="18">
        <f t="shared" si="15"/>
        <v>0</v>
      </c>
      <c r="NL50" s="18">
        <f t="shared" si="15"/>
        <v>0</v>
      </c>
      <c r="NM50" s="18">
        <f t="shared" si="15"/>
        <v>0</v>
      </c>
      <c r="NN50" s="18">
        <f t="shared" si="15"/>
        <v>0</v>
      </c>
      <c r="NO50" s="18">
        <f t="shared" si="15"/>
        <v>0</v>
      </c>
      <c r="NP50" s="18">
        <f t="shared" si="15"/>
        <v>0</v>
      </c>
      <c r="NQ50" s="18">
        <f t="shared" si="15"/>
        <v>0</v>
      </c>
      <c r="NR50" s="18">
        <f t="shared" si="15"/>
        <v>0</v>
      </c>
      <c r="NS50" s="18">
        <f t="shared" si="15"/>
        <v>0</v>
      </c>
      <c r="NT50" s="18">
        <f t="shared" si="15"/>
        <v>0</v>
      </c>
      <c r="NU50" s="18">
        <f t="shared" si="15"/>
        <v>0</v>
      </c>
      <c r="NV50" s="18">
        <f t="shared" si="15"/>
        <v>0</v>
      </c>
      <c r="NW50" s="18">
        <f t="shared" si="15"/>
        <v>0</v>
      </c>
      <c r="NX50" s="18">
        <f t="shared" si="15"/>
        <v>0</v>
      </c>
      <c r="NY50" s="18">
        <f t="shared" si="15"/>
        <v>0</v>
      </c>
      <c r="NZ50" s="18">
        <f t="shared" si="15"/>
        <v>0</v>
      </c>
      <c r="OA50" s="18">
        <f t="shared" ref="OA50:QL54" si="16">OA$32-OA32</f>
        <v>0</v>
      </c>
      <c r="OB50" s="18">
        <f t="shared" si="16"/>
        <v>0</v>
      </c>
      <c r="OC50" s="18">
        <f t="shared" si="16"/>
        <v>0</v>
      </c>
      <c r="OD50" s="18">
        <f t="shared" si="16"/>
        <v>0</v>
      </c>
      <c r="OE50" s="18">
        <f t="shared" si="16"/>
        <v>0</v>
      </c>
      <c r="OF50" s="18">
        <f t="shared" si="16"/>
        <v>0</v>
      </c>
      <c r="OG50" s="18">
        <f t="shared" si="16"/>
        <v>0</v>
      </c>
      <c r="OH50" s="18">
        <f t="shared" si="16"/>
        <v>0</v>
      </c>
      <c r="OI50" s="18">
        <f t="shared" si="16"/>
        <v>0</v>
      </c>
      <c r="OJ50" s="18">
        <f t="shared" si="16"/>
        <v>0</v>
      </c>
      <c r="OK50" s="18">
        <f t="shared" si="16"/>
        <v>0</v>
      </c>
      <c r="OL50" s="18">
        <f t="shared" si="16"/>
        <v>0</v>
      </c>
      <c r="OM50" s="18">
        <f t="shared" si="16"/>
        <v>0</v>
      </c>
      <c r="ON50" s="18">
        <f t="shared" si="16"/>
        <v>0</v>
      </c>
      <c r="OO50" s="18">
        <f t="shared" si="16"/>
        <v>0</v>
      </c>
      <c r="OP50" s="18">
        <f t="shared" si="16"/>
        <v>0</v>
      </c>
      <c r="OQ50" s="18">
        <f t="shared" si="16"/>
        <v>0</v>
      </c>
      <c r="OR50" s="18">
        <f t="shared" si="16"/>
        <v>0</v>
      </c>
      <c r="OS50" s="18">
        <f t="shared" si="16"/>
        <v>0</v>
      </c>
      <c r="OT50" s="18">
        <f t="shared" si="16"/>
        <v>0</v>
      </c>
      <c r="OU50" s="18">
        <f t="shared" si="16"/>
        <v>0</v>
      </c>
      <c r="OV50" s="18">
        <f t="shared" si="16"/>
        <v>0</v>
      </c>
      <c r="OW50" s="18">
        <f t="shared" si="16"/>
        <v>0</v>
      </c>
      <c r="OX50" s="18">
        <f t="shared" si="16"/>
        <v>0</v>
      </c>
      <c r="OY50" s="18">
        <f t="shared" si="16"/>
        <v>0</v>
      </c>
      <c r="OZ50" s="18">
        <f t="shared" si="16"/>
        <v>0</v>
      </c>
      <c r="PA50" s="18">
        <f t="shared" si="16"/>
        <v>0</v>
      </c>
      <c r="PB50" s="18">
        <f t="shared" si="16"/>
        <v>0</v>
      </c>
      <c r="PC50" s="18">
        <f t="shared" si="16"/>
        <v>0</v>
      </c>
      <c r="PD50" s="18">
        <f t="shared" si="16"/>
        <v>0</v>
      </c>
      <c r="PE50" s="18">
        <f t="shared" si="16"/>
        <v>0</v>
      </c>
      <c r="PF50" s="18">
        <f t="shared" si="16"/>
        <v>0</v>
      </c>
      <c r="PG50" s="18">
        <f t="shared" si="16"/>
        <v>0</v>
      </c>
      <c r="PH50" s="18">
        <f t="shared" si="16"/>
        <v>0</v>
      </c>
      <c r="PI50" s="18">
        <f t="shared" si="16"/>
        <v>0</v>
      </c>
      <c r="PJ50" s="18">
        <f t="shared" si="16"/>
        <v>0</v>
      </c>
      <c r="PK50" s="18">
        <f t="shared" si="16"/>
        <v>0</v>
      </c>
      <c r="PL50" s="18">
        <f t="shared" si="16"/>
        <v>0</v>
      </c>
      <c r="PM50" s="18">
        <f t="shared" si="16"/>
        <v>0</v>
      </c>
      <c r="PN50" s="18">
        <f t="shared" si="16"/>
        <v>0</v>
      </c>
      <c r="PO50" s="18">
        <f t="shared" si="16"/>
        <v>0</v>
      </c>
      <c r="PP50" s="18">
        <f t="shared" si="16"/>
        <v>0</v>
      </c>
      <c r="PQ50" s="18">
        <f t="shared" si="16"/>
        <v>0</v>
      </c>
      <c r="PR50" s="18">
        <f t="shared" si="16"/>
        <v>0</v>
      </c>
      <c r="PS50" s="18">
        <f t="shared" si="16"/>
        <v>0</v>
      </c>
      <c r="PT50" s="18">
        <f t="shared" si="16"/>
        <v>0</v>
      </c>
      <c r="PU50" s="18">
        <f t="shared" si="16"/>
        <v>0</v>
      </c>
      <c r="PV50" s="18">
        <f t="shared" si="16"/>
        <v>0</v>
      </c>
      <c r="PW50" s="18">
        <f t="shared" si="16"/>
        <v>0</v>
      </c>
      <c r="PX50" s="18">
        <f t="shared" si="16"/>
        <v>0</v>
      </c>
      <c r="PY50" s="18">
        <f t="shared" si="16"/>
        <v>0</v>
      </c>
      <c r="PZ50" s="18">
        <f t="shared" si="16"/>
        <v>0</v>
      </c>
      <c r="QA50" s="18">
        <f t="shared" si="16"/>
        <v>0</v>
      </c>
      <c r="QB50" s="18">
        <f t="shared" si="16"/>
        <v>0</v>
      </c>
      <c r="QC50" s="18">
        <f t="shared" si="16"/>
        <v>0</v>
      </c>
      <c r="QD50" s="18">
        <f t="shared" si="16"/>
        <v>0</v>
      </c>
      <c r="QE50" s="18">
        <f t="shared" si="16"/>
        <v>0</v>
      </c>
      <c r="QF50" s="18">
        <f t="shared" si="16"/>
        <v>0</v>
      </c>
      <c r="QG50" s="18">
        <f t="shared" si="16"/>
        <v>0</v>
      </c>
      <c r="QH50" s="18">
        <f t="shared" si="16"/>
        <v>0</v>
      </c>
      <c r="QI50" s="18">
        <f t="shared" si="16"/>
        <v>0</v>
      </c>
      <c r="QJ50" s="18">
        <f t="shared" si="16"/>
        <v>0</v>
      </c>
      <c r="QK50" s="18">
        <f t="shared" si="16"/>
        <v>0</v>
      </c>
      <c r="QL50" s="18">
        <f t="shared" si="16"/>
        <v>0</v>
      </c>
      <c r="QM50" s="18">
        <f t="shared" ref="QM50:SQ55" si="17">QM$32-QM32</f>
        <v>0</v>
      </c>
      <c r="QN50" s="18">
        <f t="shared" si="17"/>
        <v>0</v>
      </c>
      <c r="QO50" s="18">
        <f t="shared" si="17"/>
        <v>0</v>
      </c>
      <c r="QP50" s="18">
        <f t="shared" si="17"/>
        <v>0</v>
      </c>
      <c r="QQ50" s="18">
        <f t="shared" si="17"/>
        <v>0</v>
      </c>
      <c r="QR50" s="18">
        <f t="shared" si="17"/>
        <v>0</v>
      </c>
      <c r="QS50" s="18">
        <f t="shared" si="17"/>
        <v>0</v>
      </c>
      <c r="QT50" s="18">
        <f t="shared" si="17"/>
        <v>0</v>
      </c>
      <c r="QU50" s="18">
        <f t="shared" si="17"/>
        <v>0</v>
      </c>
      <c r="QV50" s="18">
        <f t="shared" si="17"/>
        <v>0</v>
      </c>
      <c r="QW50" s="18">
        <f t="shared" si="17"/>
        <v>0</v>
      </c>
      <c r="QX50" s="18">
        <f t="shared" si="17"/>
        <v>0</v>
      </c>
      <c r="QY50" s="18">
        <f t="shared" si="17"/>
        <v>0</v>
      </c>
      <c r="QZ50" s="18">
        <f t="shared" si="17"/>
        <v>0</v>
      </c>
      <c r="RA50" s="18">
        <f t="shared" si="17"/>
        <v>0</v>
      </c>
      <c r="RB50" s="18">
        <f t="shared" si="17"/>
        <v>0</v>
      </c>
      <c r="RC50" s="18">
        <f t="shared" si="17"/>
        <v>0</v>
      </c>
      <c r="RD50" s="18">
        <f t="shared" si="17"/>
        <v>0</v>
      </c>
      <c r="RE50" s="18">
        <f t="shared" si="17"/>
        <v>0</v>
      </c>
      <c r="RF50" s="18">
        <f t="shared" si="17"/>
        <v>0</v>
      </c>
      <c r="RG50" s="18">
        <f t="shared" si="17"/>
        <v>0</v>
      </c>
      <c r="RH50" s="18">
        <f t="shared" si="17"/>
        <v>0</v>
      </c>
      <c r="RI50" s="18">
        <f t="shared" si="17"/>
        <v>0</v>
      </c>
      <c r="RJ50" s="18">
        <f t="shared" si="17"/>
        <v>0</v>
      </c>
      <c r="RK50" s="18">
        <f t="shared" si="17"/>
        <v>0</v>
      </c>
      <c r="RL50" s="18">
        <f t="shared" si="17"/>
        <v>0</v>
      </c>
      <c r="RM50" s="18">
        <f t="shared" si="17"/>
        <v>0</v>
      </c>
      <c r="RN50" s="18">
        <f t="shared" si="17"/>
        <v>0</v>
      </c>
      <c r="RO50" s="18">
        <f t="shared" si="17"/>
        <v>0</v>
      </c>
      <c r="RP50" s="18">
        <f t="shared" si="17"/>
        <v>0</v>
      </c>
      <c r="RQ50" s="18">
        <f t="shared" si="17"/>
        <v>0</v>
      </c>
      <c r="RR50" s="18">
        <f t="shared" si="17"/>
        <v>0</v>
      </c>
      <c r="RS50" s="18">
        <f t="shared" si="17"/>
        <v>0</v>
      </c>
      <c r="RT50" s="18">
        <f t="shared" si="17"/>
        <v>0</v>
      </c>
      <c r="RU50" s="18">
        <f t="shared" si="17"/>
        <v>0</v>
      </c>
      <c r="RV50" s="18">
        <f t="shared" si="17"/>
        <v>0</v>
      </c>
      <c r="RW50" s="18">
        <f t="shared" si="17"/>
        <v>0</v>
      </c>
      <c r="RX50" s="18">
        <f t="shared" si="17"/>
        <v>0</v>
      </c>
      <c r="RY50" s="18">
        <f t="shared" si="17"/>
        <v>0</v>
      </c>
      <c r="RZ50" s="18">
        <f t="shared" si="17"/>
        <v>0</v>
      </c>
      <c r="SA50" s="18">
        <f t="shared" si="17"/>
        <v>0</v>
      </c>
      <c r="SB50" s="18">
        <f t="shared" si="17"/>
        <v>0</v>
      </c>
      <c r="SC50" s="18">
        <f t="shared" si="17"/>
        <v>0</v>
      </c>
      <c r="SD50" s="18">
        <f t="shared" si="17"/>
        <v>0</v>
      </c>
      <c r="SE50" s="18">
        <f t="shared" si="17"/>
        <v>0</v>
      </c>
      <c r="SF50" s="18">
        <f t="shared" si="17"/>
        <v>0</v>
      </c>
      <c r="SG50" s="18">
        <f t="shared" si="17"/>
        <v>0</v>
      </c>
      <c r="SH50" s="18">
        <f t="shared" si="17"/>
        <v>0</v>
      </c>
      <c r="SI50" s="18">
        <f t="shared" si="17"/>
        <v>0</v>
      </c>
      <c r="SJ50" s="18">
        <f t="shared" si="17"/>
        <v>0</v>
      </c>
      <c r="SK50" s="18">
        <f t="shared" si="17"/>
        <v>0</v>
      </c>
      <c r="SL50" s="18">
        <f t="shared" si="17"/>
        <v>0</v>
      </c>
      <c r="SM50" s="18">
        <f t="shared" si="17"/>
        <v>0</v>
      </c>
      <c r="SN50" s="18">
        <f t="shared" si="17"/>
        <v>0</v>
      </c>
      <c r="SO50" s="18">
        <f t="shared" si="17"/>
        <v>0</v>
      </c>
      <c r="SP50" s="18">
        <f t="shared" si="17"/>
        <v>0</v>
      </c>
      <c r="SQ50" s="18">
        <f t="shared" si="17"/>
        <v>0</v>
      </c>
    </row>
    <row r="51" spans="1:511" x14ac:dyDescent="0.25">
      <c r="A51" s="5">
        <f>A50+1</f>
        <v>2</v>
      </c>
      <c r="B51" s="1" t="str">
        <f t="shared" si="9"/>
        <v>VW 4 5/8 PERP nc-28</v>
      </c>
      <c r="C51" s="1" t="str">
        <f>$B$50&amp;"-"&amp;B51</f>
        <v>VW 3 1/2 PERP nc-30-VW 4 5/8 PERP nc-28</v>
      </c>
      <c r="F51" s="18">
        <f ca="1">F$32-F33</f>
        <v>-17.363999999999976</v>
      </c>
      <c r="G51" s="18">
        <f t="shared" si="10"/>
        <v>-25.033999999999992</v>
      </c>
      <c r="H51" s="18">
        <f t="shared" si="10"/>
        <v>-21.254000000000019</v>
      </c>
      <c r="I51" s="18">
        <f t="shared" si="10"/>
        <v>-26.826000000000022</v>
      </c>
      <c r="J51" s="18">
        <f t="shared" si="10"/>
        <v>-33.399999999999977</v>
      </c>
      <c r="K51" s="18">
        <f t="shared" si="10"/>
        <v>-36.543000000000006</v>
      </c>
      <c r="L51" s="18">
        <f t="shared" si="10"/>
        <v>-41.24799999999999</v>
      </c>
      <c r="M51" s="18">
        <f t="shared" si="10"/>
        <v>-42.900000000000034</v>
      </c>
      <c r="N51" s="18">
        <f t="shared" si="10"/>
        <v>-30.274999999999977</v>
      </c>
      <c r="O51" s="18">
        <f t="shared" si="10"/>
        <v>-44.353999999999985</v>
      </c>
      <c r="P51" s="18">
        <f t="shared" si="10"/>
        <v>-32.375999999999976</v>
      </c>
      <c r="Q51" s="18">
        <f t="shared" si="10"/>
        <v>-37.828999999999951</v>
      </c>
      <c r="R51" s="18">
        <f t="shared" si="10"/>
        <v>-31.587999999999965</v>
      </c>
      <c r="S51" s="18">
        <f t="shared" si="10"/>
        <v>-10.218999999999994</v>
      </c>
      <c r="T51" s="18">
        <f t="shared" si="10"/>
        <v>-29.402999999999963</v>
      </c>
      <c r="U51" s="18">
        <f t="shared" si="10"/>
        <v>-20.242999999999995</v>
      </c>
      <c r="V51" s="18">
        <f t="shared" si="10"/>
        <v>-50.107000000000028</v>
      </c>
      <c r="W51" s="18">
        <f t="shared" si="10"/>
        <v>-44.283000000000015</v>
      </c>
      <c r="X51" s="18">
        <f t="shared" si="10"/>
        <v>-43.801999999999964</v>
      </c>
      <c r="Y51" s="18">
        <f t="shared" si="10"/>
        <v>-19.486000000000047</v>
      </c>
      <c r="Z51" s="18">
        <f t="shared" si="10"/>
        <v>1.0470000000000255</v>
      </c>
      <c r="AA51" s="18">
        <f t="shared" si="10"/>
        <v>-27.641999999999996</v>
      </c>
      <c r="AB51" s="18">
        <f t="shared" si="10"/>
        <v>-19.64100000000002</v>
      </c>
      <c r="AC51" s="18">
        <f t="shared" si="10"/>
        <v>-37.198000000000036</v>
      </c>
      <c r="AD51" s="18">
        <f t="shared" si="10"/>
        <v>-44.517999999999972</v>
      </c>
      <c r="AE51" s="18">
        <f t="shared" si="10"/>
        <v>-50.22399999999999</v>
      </c>
      <c r="AF51" s="18">
        <f t="shared" si="10"/>
        <v>-45.346000000000004</v>
      </c>
      <c r="AG51" s="18">
        <f t="shared" si="10"/>
        <v>-34.846000000000004</v>
      </c>
      <c r="AH51" s="18">
        <f t="shared" si="10"/>
        <v>-38.322000000000003</v>
      </c>
      <c r="AI51" s="18">
        <f t="shared" si="10"/>
        <v>-47.495000000000005</v>
      </c>
      <c r="AJ51" s="18">
        <f t="shared" si="10"/>
        <v>-50.687999999999988</v>
      </c>
      <c r="AK51" s="18">
        <f t="shared" si="10"/>
        <v>-46.697999999999979</v>
      </c>
      <c r="AL51" s="18">
        <f t="shared" si="10"/>
        <v>-44.555000000000007</v>
      </c>
      <c r="AM51" s="18">
        <f t="shared" si="10"/>
        <v>-37.713000000000022</v>
      </c>
      <c r="AN51" s="18">
        <f t="shared" si="10"/>
        <v>-48.15100000000001</v>
      </c>
      <c r="AO51" s="18">
        <f t="shared" si="10"/>
        <v>-58.350999999999999</v>
      </c>
      <c r="AP51" s="18">
        <f t="shared" si="10"/>
        <v>-65.757999999999981</v>
      </c>
      <c r="AQ51" s="18">
        <f t="shared" si="10"/>
        <v>-61.851999999999975</v>
      </c>
      <c r="AR51" s="18">
        <f t="shared" si="10"/>
        <v>-57.873999999999967</v>
      </c>
      <c r="AS51" s="18">
        <f t="shared" si="10"/>
        <v>-57.338999999999999</v>
      </c>
      <c r="AT51" s="18">
        <f t="shared" si="10"/>
        <v>-55.730000000000018</v>
      </c>
      <c r="AU51" s="18">
        <f t="shared" si="10"/>
        <v>-58.238999999999976</v>
      </c>
      <c r="AV51" s="18">
        <f t="shared" si="10"/>
        <v>-53.420999999999992</v>
      </c>
      <c r="AW51" s="18">
        <f t="shared" si="10"/>
        <v>-57.251000000000033</v>
      </c>
      <c r="AX51" s="18">
        <f t="shared" si="10"/>
        <v>-79.822000000000003</v>
      </c>
      <c r="AY51" s="18">
        <f t="shared" si="10"/>
        <v>-61.990000000000009</v>
      </c>
      <c r="AZ51" s="18">
        <f t="shared" si="10"/>
        <v>-56.299000000000035</v>
      </c>
      <c r="BA51" s="18">
        <f t="shared" si="10"/>
        <v>-52.685999999999979</v>
      </c>
      <c r="BB51" s="18">
        <f t="shared" si="10"/>
        <v>-24.007000000000005</v>
      </c>
      <c r="BC51" s="18">
        <f t="shared" si="10"/>
        <v>-37.802999999999997</v>
      </c>
      <c r="BD51" s="18">
        <f t="shared" si="10"/>
        <v>-6.2069999999999936</v>
      </c>
      <c r="BE51" s="18">
        <f t="shared" si="10"/>
        <v>-36.936000000000035</v>
      </c>
      <c r="BF51" s="18">
        <f t="shared" si="10"/>
        <v>-53.007000000000062</v>
      </c>
      <c r="BG51" s="18">
        <f t="shared" si="10"/>
        <v>-35.273000000000025</v>
      </c>
      <c r="BH51" s="18">
        <f t="shared" si="10"/>
        <v>-22.776999999999987</v>
      </c>
      <c r="BI51" s="18">
        <f t="shared" si="10"/>
        <v>-36.728999999999985</v>
      </c>
      <c r="BJ51" s="18">
        <f t="shared" si="10"/>
        <v>-27.634000000000015</v>
      </c>
      <c r="BK51" s="18">
        <f t="shared" si="10"/>
        <v>15.613999999999976</v>
      </c>
      <c r="BL51" s="18">
        <f t="shared" si="10"/>
        <v>27.694999999999936</v>
      </c>
      <c r="BM51" s="18">
        <f t="shared" si="10"/>
        <v>-8.97199999999998</v>
      </c>
      <c r="BN51" s="18">
        <f t="shared" si="10"/>
        <v>2.1949999999999363</v>
      </c>
      <c r="BO51" s="18">
        <f t="shared" si="10"/>
        <v>-47.932999999999993</v>
      </c>
      <c r="BP51" s="18">
        <f t="shared" si="10"/>
        <v>-58.421000000000049</v>
      </c>
      <c r="BQ51" s="18">
        <f t="shared" si="10"/>
        <v>-57.269000000000005</v>
      </c>
      <c r="BR51" s="18">
        <f t="shared" si="10"/>
        <v>-37.534999999999968</v>
      </c>
      <c r="BS51" s="18">
        <f t="shared" si="11"/>
        <v>-25.533999999999992</v>
      </c>
      <c r="BT51" s="18">
        <f t="shared" si="11"/>
        <v>-40.426000000000045</v>
      </c>
      <c r="BU51" s="18">
        <f t="shared" si="11"/>
        <v>-46.547999999999945</v>
      </c>
      <c r="BV51" s="18">
        <f t="shared" si="11"/>
        <v>-5.8160000000000309</v>
      </c>
      <c r="BW51" s="18">
        <f t="shared" si="11"/>
        <v>108.755</v>
      </c>
      <c r="BX51" s="18">
        <f t="shared" si="11"/>
        <v>57.358000000000061</v>
      </c>
      <c r="BY51" s="18">
        <f t="shared" si="11"/>
        <v>-5.2809999999999491</v>
      </c>
      <c r="BZ51" s="18">
        <f t="shared" si="11"/>
        <v>84.540000000000077</v>
      </c>
      <c r="CA51" s="18">
        <f t="shared" si="11"/>
        <v>13.646999999999935</v>
      </c>
      <c r="CB51" s="18">
        <f t="shared" si="11"/>
        <v>-30.34800000000007</v>
      </c>
      <c r="CC51" s="18">
        <f t="shared" si="11"/>
        <v>-100.27300000000002</v>
      </c>
      <c r="CD51" s="18">
        <f t="shared" si="11"/>
        <v>-88.951000000000022</v>
      </c>
      <c r="CE51" s="18">
        <f t="shared" si="11"/>
        <v>-18.430000000000007</v>
      </c>
      <c r="CF51" s="18">
        <f t="shared" si="11"/>
        <v>-83.658000000000015</v>
      </c>
      <c r="CG51" s="18">
        <f t="shared" si="11"/>
        <v>-6.2610000000000241</v>
      </c>
      <c r="CH51" s="18">
        <f t="shared" si="11"/>
        <v>12.299999999999955</v>
      </c>
      <c r="CI51" s="18">
        <f t="shared" si="11"/>
        <v>-48.625</v>
      </c>
      <c r="CJ51" s="18">
        <f t="shared" si="11"/>
        <v>-27.983000000000004</v>
      </c>
      <c r="CK51" s="18">
        <f t="shared" si="11"/>
        <v>-8.6940000000000168</v>
      </c>
      <c r="CL51" s="18">
        <f t="shared" si="11"/>
        <v>12.178999999999974</v>
      </c>
      <c r="CM51" s="18">
        <f t="shared" si="11"/>
        <v>28.13900000000001</v>
      </c>
      <c r="CN51" s="18">
        <f t="shared" si="11"/>
        <v>5.30600000000004</v>
      </c>
      <c r="CO51" s="18">
        <f t="shared" si="11"/>
        <v>-24.688999999999965</v>
      </c>
      <c r="CP51" s="18">
        <f t="shared" si="11"/>
        <v>-19.366000000000042</v>
      </c>
      <c r="CQ51" s="18">
        <f t="shared" si="11"/>
        <v>-2.6539999999999964</v>
      </c>
      <c r="CR51" s="18">
        <f t="shared" si="11"/>
        <v>-4.3170000000000073</v>
      </c>
      <c r="CS51" s="18">
        <f t="shared" si="11"/>
        <v>-16.479999999999961</v>
      </c>
      <c r="CT51" s="18">
        <f t="shared" si="11"/>
        <v>1.1719999999999686</v>
      </c>
      <c r="CU51" s="18">
        <f t="shared" si="11"/>
        <v>-0.53399999999999181</v>
      </c>
      <c r="CV51" s="18">
        <f t="shared" si="11"/>
        <v>1.8569999999999709</v>
      </c>
      <c r="CW51" s="18">
        <f t="shared" si="11"/>
        <v>-1.4820000000000277</v>
      </c>
      <c r="CX51" s="18">
        <f t="shared" si="11"/>
        <v>1.8290000000000077</v>
      </c>
      <c r="CY51" s="18">
        <f t="shared" si="11"/>
        <v>1.6800000000000068</v>
      </c>
      <c r="CZ51" s="18">
        <f t="shared" si="11"/>
        <v>0.57200000000000273</v>
      </c>
      <c r="DA51" s="18">
        <f t="shared" si="11"/>
        <v>5.8000000000000114</v>
      </c>
      <c r="DB51" s="18">
        <f t="shared" si="11"/>
        <v>4</v>
      </c>
      <c r="DC51" s="18">
        <f t="shared" si="11"/>
        <v>-2.8249999999999886</v>
      </c>
      <c r="DD51" s="18">
        <f t="shared" si="11"/>
        <v>-1.8869999999999436</v>
      </c>
      <c r="DE51" s="18">
        <f t="shared" si="11"/>
        <v>3.7259999999999991</v>
      </c>
      <c r="DF51" s="18">
        <f t="shared" si="11"/>
        <v>8.4920000000000186</v>
      </c>
      <c r="DG51" s="18">
        <f t="shared" si="11"/>
        <v>5.7470000000000141</v>
      </c>
      <c r="DH51" s="18">
        <f t="shared" si="11"/>
        <v>-2.0950000000000273</v>
      </c>
      <c r="DI51" s="18">
        <f t="shared" si="11"/>
        <v>-4.0480000000000018</v>
      </c>
      <c r="DJ51" s="18">
        <f t="shared" si="11"/>
        <v>-7.7490000000000236</v>
      </c>
      <c r="DK51" s="18">
        <f t="shared" si="11"/>
        <v>-2.3809999999999718</v>
      </c>
      <c r="DL51" s="18">
        <f t="shared" si="11"/>
        <v>-1.22199999999998</v>
      </c>
      <c r="DM51" s="18">
        <f t="shared" si="11"/>
        <v>-16.23599999999999</v>
      </c>
      <c r="DN51" s="18">
        <f t="shared" si="11"/>
        <v>-8.18100000000004</v>
      </c>
      <c r="DO51" s="18">
        <f t="shared" si="11"/>
        <v>-10.484000000000037</v>
      </c>
      <c r="DP51" s="18">
        <f t="shared" si="11"/>
        <v>-4.2529999999999859</v>
      </c>
      <c r="DQ51" s="18">
        <f t="shared" si="11"/>
        <v>-7.4309999999999832</v>
      </c>
      <c r="DR51" s="18">
        <f t="shared" si="11"/>
        <v>-5.5369999999999777</v>
      </c>
      <c r="DS51" s="18">
        <f t="shared" si="11"/>
        <v>-4.2890000000000441</v>
      </c>
      <c r="DT51" s="18">
        <f t="shared" si="11"/>
        <v>-9.4989999999999668</v>
      </c>
      <c r="DU51" s="18">
        <f t="shared" si="11"/>
        <v>-14.54400000000004</v>
      </c>
      <c r="DV51" s="18">
        <f t="shared" si="11"/>
        <v>-13.17900000000003</v>
      </c>
      <c r="DW51" s="18">
        <f t="shared" si="11"/>
        <v>-8.8689999999999714</v>
      </c>
      <c r="DX51" s="18">
        <f t="shared" si="11"/>
        <v>-13.294999999999959</v>
      </c>
      <c r="DY51" s="18">
        <f t="shared" si="11"/>
        <v>-8.9940000000000282</v>
      </c>
      <c r="DZ51" s="18">
        <f t="shared" si="11"/>
        <v>-14.539999999999964</v>
      </c>
      <c r="EA51" s="18">
        <f t="shared" si="11"/>
        <v>-16.687999999999988</v>
      </c>
      <c r="EB51" s="18">
        <f t="shared" si="11"/>
        <v>-16.530999999999949</v>
      </c>
      <c r="EC51" s="18">
        <f t="shared" si="11"/>
        <v>-19.293000000000006</v>
      </c>
      <c r="ED51" s="18">
        <f t="shared" si="11"/>
        <v>-16.217999999999961</v>
      </c>
      <c r="EE51" s="18">
        <f t="shared" si="12"/>
        <v>-12.521999999999991</v>
      </c>
      <c r="EF51" s="18">
        <f t="shared" si="12"/>
        <v>-9.021000000000015</v>
      </c>
      <c r="EG51" s="18">
        <f t="shared" si="12"/>
        <v>-14.220000000000027</v>
      </c>
      <c r="EH51" s="18">
        <f t="shared" si="12"/>
        <v>-13.973000000000013</v>
      </c>
      <c r="EI51" s="18">
        <f t="shared" si="12"/>
        <v>-12.877999999999986</v>
      </c>
      <c r="EJ51" s="18">
        <f t="shared" si="12"/>
        <v>-14.562999999999988</v>
      </c>
      <c r="EK51" s="18">
        <f t="shared" si="12"/>
        <v>-12.941000000000031</v>
      </c>
      <c r="EL51" s="18">
        <f t="shared" si="12"/>
        <v>-11.632999999999981</v>
      </c>
      <c r="EM51" s="18">
        <f t="shared" si="12"/>
        <v>-16.603000000000009</v>
      </c>
      <c r="EN51" s="18">
        <f t="shared" si="12"/>
        <v>-14.758999999999958</v>
      </c>
      <c r="EO51" s="18">
        <f t="shared" si="12"/>
        <v>-16.25200000000001</v>
      </c>
      <c r="EP51" s="18">
        <f t="shared" si="12"/>
        <v>-13.776999999999987</v>
      </c>
      <c r="EQ51" s="18">
        <f t="shared" si="12"/>
        <v>-18.322999999999979</v>
      </c>
      <c r="ER51" s="18">
        <f t="shared" si="12"/>
        <v>-12.238</v>
      </c>
      <c r="ES51" s="18">
        <f t="shared" si="12"/>
        <v>-9.7090000000000032</v>
      </c>
      <c r="ET51" s="18">
        <f t="shared" si="12"/>
        <v>-11.704999999999984</v>
      </c>
      <c r="EU51" s="18">
        <f t="shared" si="12"/>
        <v>-8.625</v>
      </c>
      <c r="EV51" s="18">
        <f t="shared" si="12"/>
        <v>-12.199000000000012</v>
      </c>
      <c r="EW51" s="18">
        <f t="shared" si="12"/>
        <v>-22.478999999999985</v>
      </c>
      <c r="EX51" s="18">
        <f t="shared" si="12"/>
        <v>-9.5620000000000118</v>
      </c>
      <c r="EY51" s="18">
        <f t="shared" si="12"/>
        <v>-13.584000000000003</v>
      </c>
      <c r="EZ51" s="18">
        <f t="shared" si="12"/>
        <v>-14.488999999999976</v>
      </c>
      <c r="FA51" s="18">
        <f t="shared" si="12"/>
        <v>-13</v>
      </c>
      <c r="FB51" s="18">
        <f t="shared" si="12"/>
        <v>-9.8299999999999841</v>
      </c>
      <c r="FC51" s="18">
        <f t="shared" si="12"/>
        <v>-2.7820000000000391</v>
      </c>
      <c r="FD51" s="18">
        <f t="shared" si="12"/>
        <v>-10.653999999999996</v>
      </c>
      <c r="FE51" s="18">
        <f t="shared" si="12"/>
        <v>-11.59499999999997</v>
      </c>
      <c r="FF51" s="18">
        <f t="shared" si="12"/>
        <v>-16.247000000000014</v>
      </c>
      <c r="FG51" s="18">
        <f t="shared" si="12"/>
        <v>-11.983000000000004</v>
      </c>
      <c r="FH51" s="18">
        <f t="shared" si="12"/>
        <v>-11.591999999999985</v>
      </c>
      <c r="FI51" s="18">
        <f t="shared" si="12"/>
        <v>-10.041999999999973</v>
      </c>
      <c r="FJ51" s="18">
        <f t="shared" si="12"/>
        <v>-14.956999999999994</v>
      </c>
      <c r="FK51" s="18">
        <f t="shared" si="12"/>
        <v>-17.677000000000021</v>
      </c>
      <c r="FL51" s="18">
        <f t="shared" si="12"/>
        <v>-11.44599999999997</v>
      </c>
      <c r="FM51" s="18">
        <f t="shared" si="12"/>
        <v>-12.139999999999986</v>
      </c>
      <c r="FN51" s="18">
        <f t="shared" si="12"/>
        <v>-15.286999999999978</v>
      </c>
      <c r="FO51" s="18">
        <f t="shared" si="12"/>
        <v>-10.624000000000024</v>
      </c>
      <c r="FP51" s="18">
        <f t="shared" si="12"/>
        <v>-12.91700000000003</v>
      </c>
      <c r="FQ51" s="18">
        <f t="shared" si="12"/>
        <v>4.7629999999999768</v>
      </c>
      <c r="FR51" s="18">
        <f t="shared" si="12"/>
        <v>4.7830000000000155</v>
      </c>
      <c r="FS51" s="18">
        <f t="shared" si="12"/>
        <v>-8.9060000000000059</v>
      </c>
      <c r="FT51" s="18">
        <f t="shared" si="12"/>
        <v>-14.975000000000023</v>
      </c>
      <c r="FU51" s="18">
        <f t="shared" si="12"/>
        <v>-13.849999999999966</v>
      </c>
      <c r="FV51" s="18">
        <f t="shared" si="12"/>
        <v>-13.911000000000001</v>
      </c>
      <c r="FW51" s="18">
        <f t="shared" si="12"/>
        <v>-3.8799999999999955</v>
      </c>
      <c r="FX51" s="18">
        <f t="shared" si="12"/>
        <v>-2.4270000000000209</v>
      </c>
      <c r="FY51" s="18">
        <f t="shared" si="12"/>
        <v>-5.7649999999999864</v>
      </c>
      <c r="FZ51" s="18">
        <f t="shared" si="12"/>
        <v>-10.301999999999964</v>
      </c>
      <c r="GA51" s="18">
        <f t="shared" si="12"/>
        <v>-8.8489999999999895</v>
      </c>
      <c r="GB51" s="18">
        <f t="shared" si="12"/>
        <v>-2.7210000000000036</v>
      </c>
      <c r="GC51" s="18">
        <f t="shared" si="12"/>
        <v>-7.0329999999999586</v>
      </c>
      <c r="GD51" s="18">
        <f t="shared" si="12"/>
        <v>-9.1150000000000091</v>
      </c>
      <c r="GE51" s="18">
        <f t="shared" si="12"/>
        <v>-6.1049999999999613</v>
      </c>
      <c r="GF51" s="18">
        <f t="shared" si="12"/>
        <v>-7.3179999999999836</v>
      </c>
      <c r="GG51" s="18">
        <f t="shared" si="12"/>
        <v>-12.548999999999978</v>
      </c>
      <c r="GH51" s="18">
        <f t="shared" si="12"/>
        <v>-2.853999999999985</v>
      </c>
      <c r="GI51" s="18">
        <f t="shared" si="12"/>
        <v>-7.6589999999999918</v>
      </c>
      <c r="GJ51" s="18">
        <f t="shared" si="12"/>
        <v>-8.3420000000000414</v>
      </c>
      <c r="GK51" s="18">
        <f t="shared" si="12"/>
        <v>-16.288000000000011</v>
      </c>
      <c r="GL51" s="18">
        <f t="shared" si="12"/>
        <v>-8.2610000000000241</v>
      </c>
      <c r="GM51" s="18">
        <f t="shared" si="12"/>
        <v>-4.5379999999999541</v>
      </c>
      <c r="GN51" s="18">
        <f t="shared" si="12"/>
        <v>-13.141999999999996</v>
      </c>
      <c r="GO51" s="18">
        <f t="shared" si="12"/>
        <v>-11.703000000000031</v>
      </c>
      <c r="GP51" s="18">
        <f t="shared" si="12"/>
        <v>-3.8470000000000368</v>
      </c>
      <c r="GQ51" s="18">
        <f t="shared" si="13"/>
        <v>-6.8139999999999645</v>
      </c>
      <c r="GR51" s="18">
        <f t="shared" si="13"/>
        <v>-4.8519999999999754</v>
      </c>
      <c r="GS51" s="18">
        <f t="shared" si="13"/>
        <v>-6.5460000000000491</v>
      </c>
      <c r="GT51" s="18">
        <f t="shared" si="13"/>
        <v>-8.6200000000000045</v>
      </c>
      <c r="GU51" s="18">
        <f t="shared" si="13"/>
        <v>-11.711999999999989</v>
      </c>
      <c r="GV51" s="18">
        <f t="shared" si="13"/>
        <v>-16.947000000000003</v>
      </c>
      <c r="GW51" s="18">
        <f t="shared" si="13"/>
        <v>-8.492999999999995</v>
      </c>
      <c r="GX51" s="18">
        <f t="shared" si="13"/>
        <v>-17.865999999999985</v>
      </c>
      <c r="GY51" s="18">
        <f t="shared" si="13"/>
        <v>-24.82099999999997</v>
      </c>
      <c r="GZ51" s="18">
        <f t="shared" si="13"/>
        <v>-22.91500000000002</v>
      </c>
      <c r="HA51" s="18">
        <f t="shared" si="13"/>
        <v>-24.638999999999953</v>
      </c>
      <c r="HB51" s="18">
        <f t="shared" si="13"/>
        <v>-14.262999999999977</v>
      </c>
      <c r="HC51" s="18">
        <f t="shared" si="13"/>
        <v>0.60900000000003729</v>
      </c>
      <c r="HD51" s="18">
        <f t="shared" si="13"/>
        <v>-28.810000000000002</v>
      </c>
      <c r="HE51" s="18">
        <f t="shared" si="13"/>
        <v>-29.75</v>
      </c>
      <c r="HF51" s="18">
        <f t="shared" si="13"/>
        <v>-27.63900000000001</v>
      </c>
      <c r="HG51" s="18">
        <f t="shared" si="13"/>
        <v>-36.46999999999997</v>
      </c>
      <c r="HH51" s="18">
        <f t="shared" si="13"/>
        <v>-19.402000000000044</v>
      </c>
      <c r="HI51" s="18">
        <f t="shared" si="13"/>
        <v>-26.620000000000005</v>
      </c>
      <c r="HJ51" s="18">
        <f t="shared" si="13"/>
        <v>-36.509000000000015</v>
      </c>
      <c r="HK51" s="18">
        <f t="shared" si="13"/>
        <v>-32.733000000000004</v>
      </c>
      <c r="HL51" s="18">
        <f t="shared" si="13"/>
        <v>-30.913000000000011</v>
      </c>
      <c r="HM51" s="18">
        <f t="shared" si="13"/>
        <v>-27.759999999999991</v>
      </c>
      <c r="HN51" s="18">
        <f t="shared" si="13"/>
        <v>-38.784999999999968</v>
      </c>
      <c r="HO51" s="18">
        <f t="shared" si="13"/>
        <v>-37.648000000000025</v>
      </c>
      <c r="HP51" s="18">
        <f t="shared" si="13"/>
        <v>-33.365999999999985</v>
      </c>
      <c r="HQ51" s="18">
        <f t="shared" si="13"/>
        <v>-34.252999999999986</v>
      </c>
      <c r="HR51" s="18">
        <f t="shared" si="13"/>
        <v>-19.256000000000029</v>
      </c>
      <c r="HS51" s="18">
        <f t="shared" si="13"/>
        <v>-17.083000000000027</v>
      </c>
      <c r="HT51" s="18">
        <f t="shared" si="13"/>
        <v>-25.156999999999982</v>
      </c>
      <c r="HU51" s="18">
        <f t="shared" si="13"/>
        <v>-13.894000000000005</v>
      </c>
      <c r="HV51" s="18">
        <f t="shared" si="13"/>
        <v>-26.492000000000019</v>
      </c>
      <c r="HW51" s="18">
        <f t="shared" si="13"/>
        <v>-44.56</v>
      </c>
      <c r="HX51" s="18">
        <f t="shared" si="13"/>
        <v>-42.339999999999975</v>
      </c>
      <c r="HY51" s="18">
        <f t="shared" si="13"/>
        <v>-32.765000000000043</v>
      </c>
      <c r="HZ51" s="18">
        <f t="shared" si="13"/>
        <v>-17.329999999999984</v>
      </c>
      <c r="IA51" s="18">
        <f t="shared" si="13"/>
        <v>-16.108000000000004</v>
      </c>
      <c r="IB51" s="18">
        <f t="shared" si="13"/>
        <v>-4.7989999999999782</v>
      </c>
      <c r="IC51" s="18">
        <f t="shared" si="13"/>
        <v>-9.1540000000000532</v>
      </c>
      <c r="ID51" s="18">
        <f t="shared" si="13"/>
        <v>-0.1290000000000191</v>
      </c>
      <c r="IE51" s="18">
        <f t="shared" si="13"/>
        <v>-27.110000000000014</v>
      </c>
      <c r="IF51" s="18">
        <f t="shared" si="13"/>
        <v>-26.95999999999998</v>
      </c>
      <c r="IG51" s="18">
        <f t="shared" si="13"/>
        <v>-14.516999999999996</v>
      </c>
      <c r="IH51" s="18">
        <f t="shared" si="13"/>
        <v>-11.552999999999997</v>
      </c>
      <c r="II51" s="18">
        <f t="shared" si="13"/>
        <v>-19.285000000000025</v>
      </c>
      <c r="IJ51" s="18">
        <f t="shared" si="13"/>
        <v>-10.53000000000003</v>
      </c>
      <c r="IK51" s="18">
        <f t="shared" si="13"/>
        <v>-11.341999999999985</v>
      </c>
      <c r="IL51" s="18">
        <f t="shared" si="13"/>
        <v>3.9279999999999973</v>
      </c>
      <c r="IM51" s="18">
        <f t="shared" si="13"/>
        <v>-7.7150000000000318</v>
      </c>
      <c r="IN51" s="18">
        <f t="shared" si="13"/>
        <v>-8.9639999999999986</v>
      </c>
      <c r="IO51" s="18">
        <f t="shared" si="13"/>
        <v>-15.015000000000043</v>
      </c>
      <c r="IP51" s="18">
        <f t="shared" si="13"/>
        <v>-9.3729999999999905</v>
      </c>
      <c r="IQ51" s="18">
        <f t="shared" si="13"/>
        <v>-17.40100000000001</v>
      </c>
      <c r="IR51" s="18">
        <f t="shared" si="13"/>
        <v>-15.964999999999975</v>
      </c>
      <c r="IS51" s="18">
        <f t="shared" si="13"/>
        <v>-6.5960000000000036</v>
      </c>
      <c r="IT51" s="18">
        <f t="shared" si="13"/>
        <v>-8.9650000000000318</v>
      </c>
      <c r="IU51" s="18">
        <f t="shared" si="13"/>
        <v>-4.3600000000000136</v>
      </c>
      <c r="IV51" s="18">
        <f t="shared" si="13"/>
        <v>4.5130000000000337</v>
      </c>
      <c r="IW51" s="18">
        <f t="shared" si="13"/>
        <v>-2.3379999999999654</v>
      </c>
      <c r="IX51" s="18">
        <f t="shared" si="13"/>
        <v>-10.910000000000025</v>
      </c>
      <c r="IY51" s="18">
        <f t="shared" si="13"/>
        <v>-16.559000000000026</v>
      </c>
      <c r="IZ51" s="18">
        <f t="shared" si="13"/>
        <v>-9.6089999999999804</v>
      </c>
      <c r="JA51" s="18">
        <f t="shared" si="13"/>
        <v>-9.0869999999999891</v>
      </c>
      <c r="JB51" s="18">
        <f t="shared" si="13"/>
        <v>-13.659000000000049</v>
      </c>
      <c r="JC51" s="18">
        <f t="shared" si="14"/>
        <v>-14.011000000000024</v>
      </c>
      <c r="JD51" s="18">
        <f t="shared" si="14"/>
        <v>-1.6659999999999968</v>
      </c>
      <c r="JE51" s="18">
        <f t="shared" si="14"/>
        <v>-6.7440000000000282</v>
      </c>
      <c r="JF51" s="18">
        <f t="shared" si="14"/>
        <v>-9.4919999999999618</v>
      </c>
      <c r="JG51" s="18">
        <f t="shared" si="14"/>
        <v>-8.2849999999999682</v>
      </c>
      <c r="JH51" s="18">
        <f t="shared" si="14"/>
        <v>-18.911000000000001</v>
      </c>
      <c r="JI51" s="18">
        <f t="shared" si="14"/>
        <v>-23.656999999999982</v>
      </c>
      <c r="JJ51" s="18">
        <f t="shared" si="14"/>
        <v>-26.736000000000047</v>
      </c>
      <c r="JK51" s="18">
        <f t="shared" si="14"/>
        <v>-16.364000000000033</v>
      </c>
      <c r="JL51" s="18">
        <f t="shared" si="14"/>
        <v>-2.5559999999999832</v>
      </c>
      <c r="JM51" s="18">
        <f t="shared" si="14"/>
        <v>-1.2339999999999804</v>
      </c>
      <c r="JN51" s="18">
        <f t="shared" si="14"/>
        <v>-22.146000000000015</v>
      </c>
      <c r="JO51" s="18">
        <f t="shared" si="14"/>
        <v>-24.34899999999999</v>
      </c>
      <c r="JP51" s="18">
        <f t="shared" si="14"/>
        <v>-25.342999999999961</v>
      </c>
      <c r="JQ51" s="18">
        <f t="shared" si="14"/>
        <v>-35.983000000000004</v>
      </c>
      <c r="JR51" s="18">
        <f t="shared" si="14"/>
        <v>-22.430999999999983</v>
      </c>
      <c r="JS51" s="18">
        <f t="shared" si="14"/>
        <v>-26.343000000000018</v>
      </c>
      <c r="JT51" s="18">
        <f t="shared" si="14"/>
        <v>-34.823000000000036</v>
      </c>
      <c r="JU51" s="18">
        <f t="shared" si="14"/>
        <v>-28.117999999999995</v>
      </c>
      <c r="JV51" s="18">
        <f t="shared" si="14"/>
        <v>-27.519000000000005</v>
      </c>
      <c r="JW51" s="18">
        <f t="shared" si="14"/>
        <v>-27.034999999999968</v>
      </c>
      <c r="JX51" s="18">
        <f t="shared" si="14"/>
        <v>-38.097999999999956</v>
      </c>
      <c r="JY51" s="18">
        <f t="shared" si="14"/>
        <v>-40.460999999999956</v>
      </c>
      <c r="JZ51" s="18">
        <f t="shared" si="14"/>
        <v>-33.949999999999989</v>
      </c>
      <c r="KA51" s="18">
        <f t="shared" si="14"/>
        <v>-39.670999999999992</v>
      </c>
      <c r="KB51" s="18">
        <f t="shared" si="14"/>
        <v>-37.527999999999963</v>
      </c>
      <c r="KC51" s="18">
        <f t="shared" si="14"/>
        <v>-41.817999999999984</v>
      </c>
      <c r="KD51" s="18">
        <f t="shared" si="14"/>
        <v>-39.231000000000051</v>
      </c>
      <c r="KE51" s="18">
        <f t="shared" si="14"/>
        <v>-51.586000000000013</v>
      </c>
      <c r="KF51" s="18">
        <f t="shared" si="14"/>
        <v>-48.246000000000038</v>
      </c>
      <c r="KG51" s="18">
        <f t="shared" si="14"/>
        <v>-46.127999999999986</v>
      </c>
      <c r="KH51" s="18">
        <f t="shared" si="14"/>
        <v>-41.275000000000034</v>
      </c>
      <c r="KI51" s="18">
        <f t="shared" si="14"/>
        <v>-41.156000000000006</v>
      </c>
      <c r="KJ51" s="18">
        <f t="shared" si="14"/>
        <v>-31.770999999999958</v>
      </c>
      <c r="KK51" s="18">
        <f t="shared" si="14"/>
        <v>-41.886000000000024</v>
      </c>
      <c r="KL51" s="18">
        <f t="shared" si="14"/>
        <v>-42.49799999999999</v>
      </c>
      <c r="KM51" s="18">
        <f t="shared" si="14"/>
        <v>-52.437000000000012</v>
      </c>
      <c r="KN51" s="18">
        <f t="shared" si="14"/>
        <v>-43.608000000000004</v>
      </c>
      <c r="KO51" s="18">
        <f t="shared" si="14"/>
        <v>-58.449999999999989</v>
      </c>
      <c r="KP51" s="18">
        <f t="shared" si="14"/>
        <v>-64.418999999999983</v>
      </c>
      <c r="KQ51" s="18">
        <f t="shared" si="14"/>
        <v>-71.615000000000009</v>
      </c>
      <c r="KR51" s="18">
        <f t="shared" si="14"/>
        <v>-57.350999999999999</v>
      </c>
      <c r="KS51" s="18">
        <f t="shared" si="14"/>
        <v>-55.289999999999964</v>
      </c>
      <c r="KT51" s="18">
        <f t="shared" si="14"/>
        <v>-49.411000000000001</v>
      </c>
      <c r="KU51" s="18">
        <f t="shared" si="14"/>
        <v>-58.214999999999975</v>
      </c>
      <c r="KV51" s="18">
        <f t="shared" si="14"/>
        <v>-60.081000000000017</v>
      </c>
      <c r="KW51" s="18">
        <f t="shared" si="14"/>
        <v>-65.704000000000008</v>
      </c>
      <c r="KX51" s="18">
        <f t="shared" si="14"/>
        <v>-68.067000000000007</v>
      </c>
      <c r="KY51" s="18">
        <f t="shared" si="14"/>
        <v>-64.548999999999978</v>
      </c>
      <c r="KZ51" s="18">
        <f t="shared" si="14"/>
        <v>-62.444000000000017</v>
      </c>
      <c r="LA51" s="18">
        <f t="shared" si="14"/>
        <v>-67.963999999999999</v>
      </c>
      <c r="LB51" s="18">
        <f t="shared" si="14"/>
        <v>-66.088999999999999</v>
      </c>
      <c r="LC51" s="18">
        <f t="shared" si="14"/>
        <v>-62.795999999999992</v>
      </c>
      <c r="LD51" s="18">
        <f t="shared" si="14"/>
        <v>-63.216999999999985</v>
      </c>
      <c r="LE51" s="18">
        <f t="shared" si="14"/>
        <v>-52.774000000000001</v>
      </c>
      <c r="LF51" s="18">
        <f t="shared" si="14"/>
        <v>-54.762</v>
      </c>
      <c r="LG51" s="18">
        <f t="shared" si="14"/>
        <v>-63.927000000000021</v>
      </c>
      <c r="LH51" s="18">
        <f t="shared" si="14"/>
        <v>-68.83299999999997</v>
      </c>
      <c r="LI51" s="18">
        <f t="shared" si="14"/>
        <v>-77.103999999999985</v>
      </c>
      <c r="LJ51" s="18">
        <f t="shared" si="14"/>
        <v>-65.02800000000002</v>
      </c>
      <c r="LK51" s="18">
        <f t="shared" si="14"/>
        <v>-68.726999999999975</v>
      </c>
      <c r="LL51" s="18">
        <f t="shared" si="14"/>
        <v>-60.907999999999959</v>
      </c>
      <c r="LM51" s="18">
        <f t="shared" si="14"/>
        <v>-66.128000000000043</v>
      </c>
      <c r="LN51" s="18">
        <f t="shared" si="14"/>
        <v>-45.58099999999996</v>
      </c>
      <c r="LO51" s="18">
        <f t="shared" si="15"/>
        <v>-56.04000000000002</v>
      </c>
      <c r="LP51" s="18">
        <f t="shared" si="15"/>
        <v>-55.535000000000025</v>
      </c>
      <c r="LQ51" s="18">
        <f t="shared" si="15"/>
        <v>-63.846000000000004</v>
      </c>
      <c r="LR51" s="18">
        <f t="shared" si="15"/>
        <v>-55.377999999999986</v>
      </c>
      <c r="LS51" s="18">
        <f t="shared" si="15"/>
        <v>-68.83499999999998</v>
      </c>
      <c r="LT51" s="18">
        <f t="shared" si="15"/>
        <v>-66.206000000000017</v>
      </c>
      <c r="LU51" s="18">
        <f t="shared" si="15"/>
        <v>-66.69599999999997</v>
      </c>
      <c r="LV51" s="18">
        <f t="shared" si="15"/>
        <v>-67.872000000000014</v>
      </c>
      <c r="LW51" s="18">
        <f t="shared" si="15"/>
        <v>-51.300999999999988</v>
      </c>
      <c r="LX51" s="18">
        <f t="shared" si="15"/>
        <v>-57.483000000000004</v>
      </c>
      <c r="LY51" s="18">
        <f t="shared" si="15"/>
        <v>-63.555000000000007</v>
      </c>
      <c r="LZ51" s="18">
        <f t="shared" si="15"/>
        <v>-48.512</v>
      </c>
      <c r="MA51" s="18">
        <f t="shared" si="15"/>
        <v>-54.77800000000002</v>
      </c>
      <c r="MB51" s="18">
        <f t="shared" si="15"/>
        <v>-52.254999999999995</v>
      </c>
      <c r="MC51" s="18">
        <f t="shared" si="15"/>
        <v>-63.826999999999998</v>
      </c>
      <c r="MD51" s="18">
        <f t="shared" si="15"/>
        <v>-75.435000000000002</v>
      </c>
      <c r="ME51" s="18">
        <f t="shared" si="15"/>
        <v>-76.134999999999991</v>
      </c>
      <c r="MF51" s="18">
        <f t="shared" si="15"/>
        <v>-71.124000000000024</v>
      </c>
      <c r="MG51" s="18">
        <f t="shared" si="15"/>
        <v>-61.625</v>
      </c>
      <c r="MH51" s="18">
        <f t="shared" si="15"/>
        <v>-62.625999999999976</v>
      </c>
      <c r="MI51" s="18">
        <f t="shared" si="15"/>
        <v>-63.68100000000004</v>
      </c>
      <c r="MJ51" s="18">
        <f t="shared" si="15"/>
        <v>-50.749000000000024</v>
      </c>
      <c r="MK51" s="18">
        <f t="shared" si="15"/>
        <v>-48.847000000000037</v>
      </c>
      <c r="ML51" s="18">
        <f t="shared" si="15"/>
        <v>-49.591000000000008</v>
      </c>
      <c r="MM51" s="18">
        <f t="shared" si="15"/>
        <v>-56.44</v>
      </c>
      <c r="MN51" s="18">
        <f t="shared" si="15"/>
        <v>-72.010999999999967</v>
      </c>
      <c r="MO51" s="18">
        <f t="shared" si="15"/>
        <v>-75.22399999999999</v>
      </c>
      <c r="MP51" s="18">
        <f t="shared" si="15"/>
        <v>-71.557999999999993</v>
      </c>
      <c r="MQ51" s="18">
        <f t="shared" si="15"/>
        <v>-66.94</v>
      </c>
      <c r="MR51" s="18">
        <f t="shared" si="15"/>
        <v>-68.440999999999974</v>
      </c>
      <c r="MS51" s="18">
        <f t="shared" si="15"/>
        <v>-76.170000000000016</v>
      </c>
      <c r="MT51" s="18">
        <f t="shared" si="15"/>
        <v>-74.121999999999957</v>
      </c>
      <c r="MU51" s="18">
        <f t="shared" si="15"/>
        <v>-67.139999999999986</v>
      </c>
      <c r="MV51" s="18">
        <f t="shared" si="15"/>
        <v>-61.499000000000024</v>
      </c>
      <c r="MW51" s="18">
        <f t="shared" si="15"/>
        <v>-77.944000000000017</v>
      </c>
      <c r="MX51" s="18">
        <f t="shared" si="15"/>
        <v>-95.426999999999964</v>
      </c>
      <c r="MY51" s="18">
        <f t="shared" si="15"/>
        <v>-89.583000000000027</v>
      </c>
      <c r="MZ51" s="18">
        <f t="shared" si="15"/>
        <v>-74.136000000000024</v>
      </c>
      <c r="NA51" s="18">
        <f t="shared" si="15"/>
        <v>-68.017999999999972</v>
      </c>
      <c r="NB51" s="18">
        <f t="shared" si="15"/>
        <v>-77.317999999999984</v>
      </c>
      <c r="NC51" s="18">
        <f t="shared" si="15"/>
        <v>-72.512999999999977</v>
      </c>
      <c r="ND51" s="18">
        <f t="shared" si="15"/>
        <v>-65.024999999999977</v>
      </c>
      <c r="NE51" s="18">
        <f t="shared" si="15"/>
        <v>-74.613999999999976</v>
      </c>
      <c r="NF51" s="18">
        <f t="shared" si="15"/>
        <v>-79.258999999999958</v>
      </c>
      <c r="NG51" s="18">
        <f t="shared" si="15"/>
        <v>-73.393000000000029</v>
      </c>
      <c r="NH51" s="18">
        <f t="shared" si="15"/>
        <v>-66.233000000000004</v>
      </c>
      <c r="NI51" s="18">
        <f t="shared" si="15"/>
        <v>-74.313999999999965</v>
      </c>
      <c r="NJ51" s="18">
        <f t="shared" si="15"/>
        <v>-73.781999999999982</v>
      </c>
      <c r="NK51" s="18">
        <f t="shared" si="15"/>
        <v>-75.815999999999974</v>
      </c>
      <c r="NL51" s="18">
        <f t="shared" si="15"/>
        <v>-62.825999999999965</v>
      </c>
      <c r="NM51" s="18">
        <f t="shared" si="15"/>
        <v>-53.613</v>
      </c>
      <c r="NN51" s="18">
        <f t="shared" si="15"/>
        <v>-76.053999999999974</v>
      </c>
      <c r="NO51" s="18">
        <f t="shared" si="15"/>
        <v>-55.15100000000001</v>
      </c>
      <c r="NP51" s="18">
        <f t="shared" si="15"/>
        <v>-78.605999999999995</v>
      </c>
      <c r="NQ51" s="18">
        <f t="shared" si="15"/>
        <v>-87.230999999999995</v>
      </c>
      <c r="NR51" s="18">
        <f t="shared" si="15"/>
        <v>-69.970999999999947</v>
      </c>
      <c r="NS51" s="18">
        <f t="shared" si="15"/>
        <v>-76.634000000000015</v>
      </c>
      <c r="NT51" s="18">
        <f t="shared" si="15"/>
        <v>-49.51400000000001</v>
      </c>
      <c r="NU51" s="18">
        <f t="shared" si="15"/>
        <v>-57.175000000000011</v>
      </c>
      <c r="NV51" s="18">
        <f t="shared" si="15"/>
        <v>-69.507999999999981</v>
      </c>
      <c r="NW51" s="18">
        <f t="shared" si="15"/>
        <v>-71.278999999999996</v>
      </c>
      <c r="NX51" s="18">
        <f t="shared" si="15"/>
        <v>-86.413000000000011</v>
      </c>
      <c r="NY51" s="18">
        <f t="shared" si="15"/>
        <v>-81.12700000000001</v>
      </c>
      <c r="NZ51" s="18">
        <f t="shared" si="15"/>
        <v>-68.588999999999999</v>
      </c>
      <c r="OA51" s="18">
        <f t="shared" si="16"/>
        <v>-70.567000000000007</v>
      </c>
      <c r="OB51" s="18">
        <f t="shared" si="16"/>
        <v>-72.137</v>
      </c>
      <c r="OC51" s="18">
        <f t="shared" si="16"/>
        <v>-69.491000000000042</v>
      </c>
      <c r="OD51" s="18">
        <f t="shared" si="16"/>
        <v>-70.375</v>
      </c>
      <c r="OE51" s="18">
        <f t="shared" si="16"/>
        <v>-73.403999999999996</v>
      </c>
      <c r="OF51" s="18">
        <f t="shared" si="16"/>
        <v>-71.366999999999962</v>
      </c>
      <c r="OG51" s="18">
        <f t="shared" si="16"/>
        <v>-75.113</v>
      </c>
      <c r="OH51" s="18">
        <f t="shared" si="16"/>
        <v>-70.805000000000007</v>
      </c>
      <c r="OI51" s="18">
        <f t="shared" si="16"/>
        <v>-70.04000000000002</v>
      </c>
      <c r="OJ51" s="18">
        <f t="shared" si="16"/>
        <v>-57.56</v>
      </c>
      <c r="OK51" s="18">
        <f t="shared" si="16"/>
        <v>-54.725999999999999</v>
      </c>
      <c r="OL51" s="18">
        <f t="shared" si="16"/>
        <v>-71.291999999999973</v>
      </c>
      <c r="OM51" s="18">
        <f t="shared" si="16"/>
        <v>-80.87299999999999</v>
      </c>
      <c r="ON51" s="18">
        <f t="shared" si="16"/>
        <v>-75.617000000000019</v>
      </c>
      <c r="OO51" s="18">
        <f t="shared" si="16"/>
        <v>-86.000999999999976</v>
      </c>
      <c r="OP51" s="18">
        <f t="shared" si="16"/>
        <v>-85.413999999999987</v>
      </c>
      <c r="OQ51" s="18">
        <f t="shared" si="16"/>
        <v>-87.771999999999991</v>
      </c>
      <c r="OR51" s="18">
        <f t="shared" si="16"/>
        <v>-59.728999999999985</v>
      </c>
      <c r="OS51" s="18">
        <f t="shared" si="16"/>
        <v>-75.788999999999987</v>
      </c>
      <c r="OT51" s="18">
        <f t="shared" si="16"/>
        <v>-77.031999999999982</v>
      </c>
      <c r="OU51" s="18">
        <f t="shared" si="16"/>
        <v>-75.393000000000029</v>
      </c>
      <c r="OV51" s="18">
        <f t="shared" si="16"/>
        <v>-71.163999999999987</v>
      </c>
      <c r="OW51" s="18">
        <f t="shared" si="16"/>
        <v>-63.407999999999959</v>
      </c>
      <c r="OX51" s="18">
        <f t="shared" si="16"/>
        <v>-71.09499999999997</v>
      </c>
      <c r="OY51" s="18">
        <f t="shared" si="16"/>
        <v>-70.230999999999995</v>
      </c>
      <c r="OZ51" s="18">
        <f t="shared" si="16"/>
        <v>-57.093999999999994</v>
      </c>
      <c r="PA51" s="18">
        <f t="shared" si="16"/>
        <v>-84.098000000000013</v>
      </c>
      <c r="PB51" s="18">
        <f t="shared" si="16"/>
        <v>-78.307000000000016</v>
      </c>
      <c r="PC51" s="18">
        <f t="shared" si="16"/>
        <v>-74.90100000000001</v>
      </c>
      <c r="PD51" s="18">
        <f t="shared" si="16"/>
        <v>-80.064000000000021</v>
      </c>
      <c r="PE51" s="18">
        <f t="shared" si="16"/>
        <v>-71.09899999999999</v>
      </c>
      <c r="PF51" s="18">
        <f t="shared" si="16"/>
        <v>-68.709000000000003</v>
      </c>
      <c r="PG51" s="18">
        <f t="shared" si="16"/>
        <v>-82.982000000000028</v>
      </c>
      <c r="PH51" s="18">
        <f t="shared" si="16"/>
        <v>-69.826000000000022</v>
      </c>
      <c r="PI51" s="18">
        <f t="shared" si="16"/>
        <v>-55.081999999999994</v>
      </c>
      <c r="PJ51" s="18">
        <f t="shared" si="16"/>
        <v>-53.728000000000009</v>
      </c>
      <c r="PK51" s="18">
        <f t="shared" si="16"/>
        <v>-59.894999999999982</v>
      </c>
      <c r="PL51" s="18">
        <f t="shared" si="16"/>
        <v>-56.464999999999975</v>
      </c>
      <c r="PM51" s="18">
        <f t="shared" si="16"/>
        <v>-51.055999999999983</v>
      </c>
      <c r="PN51" s="18">
        <f t="shared" si="16"/>
        <v>-46.187999999999988</v>
      </c>
      <c r="PO51" s="18">
        <f t="shared" si="16"/>
        <v>-61.382999999999981</v>
      </c>
      <c r="PP51" s="18">
        <f t="shared" si="16"/>
        <v>-55.263000000000034</v>
      </c>
      <c r="PQ51" s="18">
        <f t="shared" si="16"/>
        <v>-37.925000000000011</v>
      </c>
      <c r="PR51" s="18">
        <f t="shared" si="16"/>
        <v>-77.49799999999999</v>
      </c>
      <c r="PS51" s="18">
        <f t="shared" si="16"/>
        <v>-65.736999999999966</v>
      </c>
      <c r="PT51" s="18">
        <f t="shared" si="16"/>
        <v>-70.477000000000032</v>
      </c>
      <c r="PU51" s="18">
        <f t="shared" si="16"/>
        <v>-66.764999999999986</v>
      </c>
      <c r="PV51" s="18">
        <f t="shared" si="16"/>
        <v>-54.863999999999976</v>
      </c>
      <c r="PW51" s="18">
        <f t="shared" si="16"/>
        <v>-65.506999999999948</v>
      </c>
      <c r="PX51" s="18">
        <f t="shared" si="16"/>
        <v>-59.451000000000022</v>
      </c>
      <c r="PY51" s="18">
        <f t="shared" si="16"/>
        <v>-55.367000000000019</v>
      </c>
      <c r="PZ51" s="18">
        <f t="shared" si="16"/>
        <v>-59.391999999999996</v>
      </c>
      <c r="QA51" s="18">
        <f t="shared" si="16"/>
        <v>-57.575999999999965</v>
      </c>
      <c r="QB51" s="18">
        <f t="shared" si="16"/>
        <v>-55.20599999999996</v>
      </c>
      <c r="QC51" s="18">
        <f t="shared" si="16"/>
        <v>-64.25200000000001</v>
      </c>
      <c r="QD51" s="18">
        <f t="shared" si="16"/>
        <v>-52.024000000000001</v>
      </c>
      <c r="QE51" s="18">
        <f t="shared" si="16"/>
        <v>-54.232000000000028</v>
      </c>
      <c r="QF51" s="18">
        <f t="shared" si="16"/>
        <v>-57.725999999999999</v>
      </c>
      <c r="QG51" s="18">
        <f t="shared" si="16"/>
        <v>-50.569999999999993</v>
      </c>
      <c r="QH51" s="18">
        <f t="shared" si="16"/>
        <v>-48.467999999999961</v>
      </c>
      <c r="QI51" s="18">
        <f t="shared" si="16"/>
        <v>-43.343000000000018</v>
      </c>
      <c r="QJ51" s="18">
        <f t="shared" si="16"/>
        <v>-51.338999999999999</v>
      </c>
      <c r="QK51" s="18">
        <f t="shared" si="16"/>
        <v>-43.476999999999975</v>
      </c>
      <c r="QL51" s="18">
        <f t="shared" si="16"/>
        <v>-53.309000000000026</v>
      </c>
      <c r="QM51" s="18">
        <f t="shared" si="17"/>
        <v>-46.263000000000034</v>
      </c>
      <c r="QN51" s="18">
        <f t="shared" si="17"/>
        <v>-45.107000000000028</v>
      </c>
      <c r="QO51" s="18">
        <f t="shared" si="17"/>
        <v>-54.149000000000001</v>
      </c>
      <c r="QP51" s="18">
        <f t="shared" si="17"/>
        <v>-50.5</v>
      </c>
      <c r="QQ51" s="18">
        <f t="shared" si="17"/>
        <v>-48.738999999999976</v>
      </c>
      <c r="QR51" s="18">
        <f t="shared" si="17"/>
        <v>-50.420000000000016</v>
      </c>
      <c r="QS51" s="18">
        <f t="shared" si="17"/>
        <v>-47.923000000000002</v>
      </c>
      <c r="QT51" s="18">
        <f t="shared" si="17"/>
        <v>-47.798999999999978</v>
      </c>
      <c r="QU51" s="18">
        <f t="shared" si="17"/>
        <v>-50.689000000000021</v>
      </c>
      <c r="QV51" s="18">
        <f t="shared" si="17"/>
        <v>-45.208000000000027</v>
      </c>
      <c r="QW51" s="18">
        <f t="shared" si="17"/>
        <v>-49.272999999999968</v>
      </c>
      <c r="QX51" s="18">
        <f t="shared" si="17"/>
        <v>-55.577999999999975</v>
      </c>
      <c r="QY51" s="18">
        <f t="shared" si="17"/>
        <v>-45.974999999999966</v>
      </c>
      <c r="QZ51" s="18">
        <f t="shared" si="17"/>
        <v>-39.723000000000013</v>
      </c>
      <c r="RA51" s="18">
        <f t="shared" si="17"/>
        <v>-37.646999999999991</v>
      </c>
      <c r="RB51" s="18">
        <f t="shared" si="17"/>
        <v>-41.853999999999985</v>
      </c>
      <c r="RC51" s="18">
        <f t="shared" si="17"/>
        <v>-40.620000000000005</v>
      </c>
      <c r="RD51" s="18">
        <f t="shared" si="17"/>
        <v>-39.644999999999982</v>
      </c>
      <c r="RE51" s="18">
        <f t="shared" si="17"/>
        <v>-43.45999999999998</v>
      </c>
      <c r="RF51" s="18">
        <f t="shared" si="17"/>
        <v>-45.777000000000044</v>
      </c>
      <c r="RG51" s="18">
        <f t="shared" si="17"/>
        <v>-45.819999999999993</v>
      </c>
      <c r="RH51" s="18">
        <f t="shared" si="17"/>
        <v>-38.887</v>
      </c>
      <c r="RI51" s="18">
        <f t="shared" si="17"/>
        <v>-36.882999999999981</v>
      </c>
      <c r="RJ51" s="18">
        <f t="shared" si="17"/>
        <v>-36.274000000000001</v>
      </c>
      <c r="RK51" s="18">
        <f t="shared" si="17"/>
        <v>-37.161999999999978</v>
      </c>
      <c r="RL51" s="18">
        <f t="shared" si="17"/>
        <v>-39.789000000000044</v>
      </c>
      <c r="RM51" s="18">
        <f t="shared" si="17"/>
        <v>-32.826999999999998</v>
      </c>
      <c r="RN51" s="18">
        <f t="shared" si="17"/>
        <v>-23.661999999999978</v>
      </c>
      <c r="RO51" s="18">
        <f t="shared" si="17"/>
        <v>-29.991999999999962</v>
      </c>
      <c r="RP51" s="18">
        <f t="shared" si="17"/>
        <v>-30.839999999999975</v>
      </c>
      <c r="RQ51" s="18">
        <f t="shared" si="17"/>
        <v>-30.340000000000032</v>
      </c>
      <c r="RR51" s="18">
        <f t="shared" si="17"/>
        <v>-36.447000000000003</v>
      </c>
      <c r="RS51" s="18">
        <f t="shared" si="17"/>
        <v>-30.098000000000013</v>
      </c>
      <c r="RT51" s="18">
        <f t="shared" si="17"/>
        <v>-34.752999999999986</v>
      </c>
      <c r="RU51" s="18">
        <f t="shared" si="17"/>
        <v>-39.456000000000017</v>
      </c>
      <c r="RV51" s="18">
        <f t="shared" si="17"/>
        <v>-32.344000000000051</v>
      </c>
      <c r="RW51" s="18">
        <f t="shared" si="17"/>
        <v>-30.662999999999954</v>
      </c>
      <c r="RX51" s="18">
        <f t="shared" si="17"/>
        <v>-25.629999999999995</v>
      </c>
      <c r="RY51" s="18">
        <f t="shared" si="17"/>
        <v>-31.15300000000002</v>
      </c>
      <c r="RZ51" s="18">
        <f t="shared" si="17"/>
        <v>-31.771999999999991</v>
      </c>
      <c r="SA51" s="18">
        <f t="shared" si="17"/>
        <v>-34.36099999999999</v>
      </c>
      <c r="SB51" s="18">
        <f t="shared" si="17"/>
        <v>-25.569000000000017</v>
      </c>
      <c r="SC51" s="18">
        <f t="shared" si="17"/>
        <v>-28.283999999999992</v>
      </c>
      <c r="SD51" s="18">
        <f t="shared" si="17"/>
        <v>-30.341999999999985</v>
      </c>
      <c r="SE51" s="18">
        <f t="shared" si="17"/>
        <v>-29.115999999999985</v>
      </c>
      <c r="SF51" s="18">
        <f t="shared" si="17"/>
        <v>-9.7490000000000236</v>
      </c>
      <c r="SG51" s="18">
        <f t="shared" si="17"/>
        <v>-23.269999999999982</v>
      </c>
      <c r="SH51" s="18">
        <f t="shared" si="17"/>
        <v>-21.697999999999979</v>
      </c>
      <c r="SI51" s="18">
        <f t="shared" si="17"/>
        <v>-24.518999999999949</v>
      </c>
      <c r="SJ51" s="18">
        <f t="shared" si="17"/>
        <v>-26.976999999999975</v>
      </c>
      <c r="SK51" s="18">
        <f t="shared" si="17"/>
        <v>-27.411999999999978</v>
      </c>
      <c r="SL51" s="18">
        <f t="shared" si="17"/>
        <v>-25.896999999999991</v>
      </c>
      <c r="SM51" s="18">
        <f t="shared" si="17"/>
        <v>-29.719000000000051</v>
      </c>
      <c r="SN51" s="18">
        <f t="shared" si="17"/>
        <v>-23.896000000000015</v>
      </c>
      <c r="SO51" s="18">
        <f t="shared" si="17"/>
        <v>-24.987000000000023</v>
      </c>
      <c r="SP51" s="18">
        <f t="shared" si="17"/>
        <v>-24.028999999999996</v>
      </c>
      <c r="SQ51" s="18">
        <f t="shared" si="17"/>
        <v>-39.116999999999962</v>
      </c>
    </row>
    <row r="52" spans="1:511" x14ac:dyDescent="0.25">
      <c r="A52" s="5">
        <f t="shared" ref="A52:A58" si="18">A51+1</f>
        <v>3</v>
      </c>
      <c r="B52" s="1" t="str">
        <f t="shared" si="9"/>
        <v>VW 3 7/8 PERP nc-27</v>
      </c>
      <c r="C52" s="1" t="str">
        <f t="shared" ref="C52:C57" si="19">$B$50&amp;"-"&amp;B52</f>
        <v>VW 3 1/2 PERP nc-30-VW 3 7/8 PERP nc-27</v>
      </c>
      <c r="F52" s="18">
        <f t="shared" ref="F52:BQ55" ca="1" si="20">F$32-F34</f>
        <v>-5.3949999999999818</v>
      </c>
      <c r="G52" s="18">
        <f t="shared" si="20"/>
        <v>-14.194999999999993</v>
      </c>
      <c r="H52" s="18">
        <f t="shared" si="20"/>
        <v>-11.379999999999995</v>
      </c>
      <c r="I52" s="18">
        <f t="shared" si="20"/>
        <v>-18.771999999999991</v>
      </c>
      <c r="J52" s="18">
        <f t="shared" si="20"/>
        <v>-27.628999999999962</v>
      </c>
      <c r="K52" s="18">
        <f t="shared" si="20"/>
        <v>-31.35899999999998</v>
      </c>
      <c r="L52" s="18">
        <f t="shared" si="20"/>
        <v>-37.883999999999958</v>
      </c>
      <c r="M52" s="18">
        <f t="shared" si="20"/>
        <v>-39.547000000000025</v>
      </c>
      <c r="N52" s="18">
        <f t="shared" si="20"/>
        <v>-29.5</v>
      </c>
      <c r="O52" s="18">
        <f t="shared" si="20"/>
        <v>-44.79000000000002</v>
      </c>
      <c r="P52" s="18">
        <f t="shared" si="20"/>
        <v>-32.06899999999996</v>
      </c>
      <c r="Q52" s="18">
        <f t="shared" si="20"/>
        <v>-38.186999999999955</v>
      </c>
      <c r="R52" s="18">
        <f t="shared" si="20"/>
        <v>-31.45999999999998</v>
      </c>
      <c r="S52" s="18">
        <f t="shared" si="20"/>
        <v>-6.3569999999999709</v>
      </c>
      <c r="T52" s="18">
        <f t="shared" si="20"/>
        <v>-28.599999999999966</v>
      </c>
      <c r="U52" s="18">
        <f t="shared" si="20"/>
        <v>-17.697999999999979</v>
      </c>
      <c r="V52" s="18">
        <f t="shared" si="20"/>
        <v>-44.444000000000017</v>
      </c>
      <c r="W52" s="18">
        <f t="shared" si="20"/>
        <v>-34.93100000000004</v>
      </c>
      <c r="X52" s="18">
        <f t="shared" si="20"/>
        <v>-30.59499999999997</v>
      </c>
      <c r="Y52" s="18">
        <f t="shared" si="20"/>
        <v>-2.8790000000000191</v>
      </c>
      <c r="Z52" s="18">
        <f t="shared" si="20"/>
        <v>15.170999999999992</v>
      </c>
      <c r="AA52" s="18">
        <f t="shared" si="20"/>
        <v>-15.907000000000039</v>
      </c>
      <c r="AB52" s="18">
        <f t="shared" si="20"/>
        <v>-12.682000000000016</v>
      </c>
      <c r="AC52" s="18">
        <f t="shared" si="20"/>
        <v>-32.523000000000025</v>
      </c>
      <c r="AD52" s="18">
        <f t="shared" si="20"/>
        <v>-40.103999999999985</v>
      </c>
      <c r="AE52" s="18">
        <f t="shared" si="20"/>
        <v>-46.697999999999979</v>
      </c>
      <c r="AF52" s="18">
        <f t="shared" si="20"/>
        <v>-41.926999999999964</v>
      </c>
      <c r="AG52" s="18">
        <f t="shared" si="20"/>
        <v>-31.098000000000013</v>
      </c>
      <c r="AH52" s="18">
        <f t="shared" si="20"/>
        <v>-37.841999999999985</v>
      </c>
      <c r="AI52" s="18">
        <f t="shared" si="20"/>
        <v>-49.521000000000015</v>
      </c>
      <c r="AJ52" s="18">
        <f t="shared" si="20"/>
        <v>-50.831999999999994</v>
      </c>
      <c r="AK52" s="18">
        <f t="shared" si="20"/>
        <v>-46.923000000000002</v>
      </c>
      <c r="AL52" s="18">
        <f t="shared" si="20"/>
        <v>-45.751000000000033</v>
      </c>
      <c r="AM52" s="18">
        <f t="shared" si="20"/>
        <v>-39.610000000000014</v>
      </c>
      <c r="AN52" s="18">
        <f t="shared" si="20"/>
        <v>-53.488</v>
      </c>
      <c r="AO52" s="18">
        <f t="shared" si="20"/>
        <v>-64.875999999999976</v>
      </c>
      <c r="AP52" s="18">
        <f t="shared" si="20"/>
        <v>-71.086999999999989</v>
      </c>
      <c r="AQ52" s="18">
        <f t="shared" si="20"/>
        <v>-66.899000000000001</v>
      </c>
      <c r="AR52" s="18">
        <f t="shared" si="20"/>
        <v>-63.978999999999985</v>
      </c>
      <c r="AS52" s="18">
        <f t="shared" si="20"/>
        <v>-64.836999999999989</v>
      </c>
      <c r="AT52" s="18">
        <f t="shared" si="20"/>
        <v>-64.795000000000016</v>
      </c>
      <c r="AU52" s="18">
        <f t="shared" si="20"/>
        <v>-68.076999999999998</v>
      </c>
      <c r="AV52" s="18">
        <f t="shared" si="20"/>
        <v>-65.329000000000008</v>
      </c>
      <c r="AW52" s="18">
        <f t="shared" si="20"/>
        <v>-69.826000000000022</v>
      </c>
      <c r="AX52" s="18">
        <f t="shared" si="20"/>
        <v>-92.987000000000023</v>
      </c>
      <c r="AY52" s="18">
        <f t="shared" si="20"/>
        <v>-73.930000000000007</v>
      </c>
      <c r="AZ52" s="18">
        <f t="shared" si="20"/>
        <v>-66.284000000000049</v>
      </c>
      <c r="BA52" s="18">
        <f t="shared" si="20"/>
        <v>-59.557000000000016</v>
      </c>
      <c r="BB52" s="18">
        <f t="shared" si="20"/>
        <v>-32.158999999999992</v>
      </c>
      <c r="BC52" s="18">
        <f t="shared" si="20"/>
        <v>-49.572999999999979</v>
      </c>
      <c r="BD52" s="18">
        <f t="shared" si="20"/>
        <v>-24.28000000000003</v>
      </c>
      <c r="BE52" s="18">
        <f t="shared" si="20"/>
        <v>-52.742999999999995</v>
      </c>
      <c r="BF52" s="18">
        <f t="shared" si="20"/>
        <v>-67.121999999999957</v>
      </c>
      <c r="BG52" s="18">
        <f t="shared" si="20"/>
        <v>-52.385999999999967</v>
      </c>
      <c r="BH52" s="18">
        <f t="shared" si="20"/>
        <v>-38.346000000000004</v>
      </c>
      <c r="BI52" s="18">
        <f t="shared" si="20"/>
        <v>-53.701999999999998</v>
      </c>
      <c r="BJ52" s="18">
        <f t="shared" si="20"/>
        <v>-43.732000000000028</v>
      </c>
      <c r="BK52" s="18">
        <f t="shared" si="20"/>
        <v>-3.2069999999999936</v>
      </c>
      <c r="BL52" s="18">
        <f t="shared" si="20"/>
        <v>4.1399999999999864</v>
      </c>
      <c r="BM52" s="18">
        <f t="shared" si="20"/>
        <v>-45.99899999999991</v>
      </c>
      <c r="BN52" s="18">
        <f t="shared" si="20"/>
        <v>-34.938000000000102</v>
      </c>
      <c r="BO52" s="18">
        <f t="shared" si="20"/>
        <v>-91.756999999999948</v>
      </c>
      <c r="BP52" s="18">
        <f t="shared" si="20"/>
        <v>-99.339000000000055</v>
      </c>
      <c r="BQ52" s="18">
        <f t="shared" si="20"/>
        <v>-93.562000000000012</v>
      </c>
      <c r="BR52" s="18">
        <f t="shared" si="10"/>
        <v>-78.094999999999914</v>
      </c>
      <c r="BS52" s="18">
        <f t="shared" si="11"/>
        <v>-68.687000000000012</v>
      </c>
      <c r="BT52" s="18">
        <f t="shared" si="11"/>
        <v>-93.287000000000035</v>
      </c>
      <c r="BU52" s="18">
        <f t="shared" si="11"/>
        <v>-87.092000000000041</v>
      </c>
      <c r="BV52" s="18">
        <f t="shared" si="11"/>
        <v>-39.507000000000062</v>
      </c>
      <c r="BW52" s="18">
        <f t="shared" si="11"/>
        <v>72.461999999999989</v>
      </c>
      <c r="BX52" s="18">
        <f t="shared" si="11"/>
        <v>26.523000000000025</v>
      </c>
      <c r="BY52" s="18">
        <f t="shared" si="11"/>
        <v>-38.366999999999962</v>
      </c>
      <c r="BZ52" s="18">
        <f t="shared" si="11"/>
        <v>73.679000000000087</v>
      </c>
      <c r="CA52" s="18">
        <f t="shared" si="11"/>
        <v>-2.7420000000000755</v>
      </c>
      <c r="CB52" s="18">
        <f t="shared" si="11"/>
        <v>-75.691000000000031</v>
      </c>
      <c r="CC52" s="18">
        <f t="shared" si="11"/>
        <v>-118.34000000000003</v>
      </c>
      <c r="CD52" s="18">
        <f t="shared" si="11"/>
        <v>-103.58600000000001</v>
      </c>
      <c r="CE52" s="18">
        <f t="shared" si="11"/>
        <v>-20.925000000000011</v>
      </c>
      <c r="CF52" s="18">
        <f t="shared" si="11"/>
        <v>-82.675000000000011</v>
      </c>
      <c r="CG52" s="18">
        <f t="shared" si="11"/>
        <v>-8.4710000000000036</v>
      </c>
      <c r="CH52" s="18">
        <f t="shared" si="11"/>
        <v>11.95799999999997</v>
      </c>
      <c r="CI52" s="18">
        <f t="shared" si="11"/>
        <v>-50.297000000000025</v>
      </c>
      <c r="CJ52" s="18">
        <f t="shared" si="11"/>
        <v>-25.605999999999995</v>
      </c>
      <c r="CK52" s="18">
        <f t="shared" si="11"/>
        <v>-3.0780000000000314</v>
      </c>
      <c r="CL52" s="18">
        <f t="shared" si="11"/>
        <v>20.83499999999998</v>
      </c>
      <c r="CM52" s="18">
        <f t="shared" si="11"/>
        <v>33.853000000000009</v>
      </c>
      <c r="CN52" s="18">
        <f t="shared" si="11"/>
        <v>7.25</v>
      </c>
      <c r="CO52" s="18">
        <f t="shared" si="11"/>
        <v>-24.356999999999971</v>
      </c>
      <c r="CP52" s="18">
        <f t="shared" si="11"/>
        <v>-16.950000000000045</v>
      </c>
      <c r="CQ52" s="18">
        <f t="shared" si="11"/>
        <v>1.4440000000000168</v>
      </c>
      <c r="CR52" s="18">
        <f t="shared" si="11"/>
        <v>0.85000000000002274</v>
      </c>
      <c r="CS52" s="18">
        <f t="shared" si="11"/>
        <v>-10.819999999999993</v>
      </c>
      <c r="CT52" s="18">
        <f t="shared" si="11"/>
        <v>12.208999999999946</v>
      </c>
      <c r="CU52" s="18">
        <f t="shared" si="11"/>
        <v>10.918000000000006</v>
      </c>
      <c r="CV52" s="18">
        <f t="shared" si="11"/>
        <v>12.356999999999971</v>
      </c>
      <c r="CW52" s="18">
        <f t="shared" si="11"/>
        <v>9.2209999999999468</v>
      </c>
      <c r="CX52" s="18">
        <f t="shared" si="11"/>
        <v>11.687000000000012</v>
      </c>
      <c r="CY52" s="18">
        <f t="shared" si="11"/>
        <v>10.947000000000003</v>
      </c>
      <c r="CZ52" s="18">
        <f t="shared" si="11"/>
        <v>9.0960000000000036</v>
      </c>
      <c r="DA52" s="18">
        <f t="shared" si="11"/>
        <v>13.115999999999985</v>
      </c>
      <c r="DB52" s="18">
        <f t="shared" si="11"/>
        <v>9.3689999999999714</v>
      </c>
      <c r="DC52" s="18">
        <f t="shared" si="11"/>
        <v>2.90300000000002</v>
      </c>
      <c r="DD52" s="18">
        <f t="shared" si="11"/>
        <v>3.4110000000000014</v>
      </c>
      <c r="DE52" s="18">
        <f t="shared" si="11"/>
        <v>9.8170000000000073</v>
      </c>
      <c r="DF52" s="18">
        <f t="shared" si="11"/>
        <v>14.011000000000024</v>
      </c>
      <c r="DG52" s="18">
        <f t="shared" si="11"/>
        <v>12.437999999999988</v>
      </c>
      <c r="DH52" s="18">
        <f t="shared" si="11"/>
        <v>4.0679999999999836</v>
      </c>
      <c r="DI52" s="18">
        <f t="shared" si="11"/>
        <v>1.5139999999999532</v>
      </c>
      <c r="DJ52" s="18">
        <f t="shared" si="11"/>
        <v>-1.8109999999999786</v>
      </c>
      <c r="DK52" s="18">
        <f t="shared" si="11"/>
        <v>4.2530000000000427</v>
      </c>
      <c r="DL52" s="18">
        <f t="shared" si="11"/>
        <v>6.5380000000000109</v>
      </c>
      <c r="DM52" s="18">
        <f t="shared" si="11"/>
        <v>-8.2210000000000036</v>
      </c>
      <c r="DN52" s="18">
        <f t="shared" si="11"/>
        <v>0.88700000000000045</v>
      </c>
      <c r="DO52" s="18">
        <f t="shared" si="11"/>
        <v>-0.43500000000000227</v>
      </c>
      <c r="DP52" s="18">
        <f t="shared" si="11"/>
        <v>6.7409999999999854</v>
      </c>
      <c r="DQ52" s="18">
        <f t="shared" si="11"/>
        <v>4.5100000000000477</v>
      </c>
      <c r="DR52" s="18">
        <f t="shared" si="11"/>
        <v>8.2670000000000243</v>
      </c>
      <c r="DS52" s="18">
        <f t="shared" si="11"/>
        <v>9.6229999999999905</v>
      </c>
      <c r="DT52" s="18">
        <f t="shared" si="11"/>
        <v>4.8450000000000273</v>
      </c>
      <c r="DU52" s="18">
        <f t="shared" si="11"/>
        <v>-1.521000000000015</v>
      </c>
      <c r="DV52" s="18">
        <f t="shared" si="11"/>
        <v>0.23099999999999454</v>
      </c>
      <c r="DW52" s="18">
        <f t="shared" si="11"/>
        <v>5.6500000000000341</v>
      </c>
      <c r="DX52" s="18">
        <f t="shared" si="11"/>
        <v>1.6180000000000518</v>
      </c>
      <c r="DY52" s="18">
        <f t="shared" si="11"/>
        <v>5.4399999999999977</v>
      </c>
      <c r="DZ52" s="18">
        <f t="shared" si="11"/>
        <v>-0.31499999999999773</v>
      </c>
      <c r="EA52" s="18">
        <f t="shared" si="11"/>
        <v>-2.4989999999999668</v>
      </c>
      <c r="EB52" s="18">
        <f t="shared" si="11"/>
        <v>-1.0809999999999604</v>
      </c>
      <c r="EC52" s="18">
        <f t="shared" si="11"/>
        <v>-2.4620000000000459</v>
      </c>
      <c r="ED52" s="18">
        <f t="shared" si="11"/>
        <v>1.2100000000000364</v>
      </c>
      <c r="EE52" s="18">
        <f t="shared" si="12"/>
        <v>4.2199999999999989</v>
      </c>
      <c r="EF52" s="18">
        <f t="shared" si="12"/>
        <v>8.6449999999999818</v>
      </c>
      <c r="EG52" s="18">
        <f t="shared" si="12"/>
        <v>4.1859999999999786</v>
      </c>
      <c r="EH52" s="18">
        <f t="shared" si="12"/>
        <v>4.2479999999999905</v>
      </c>
      <c r="EI52" s="18">
        <f t="shared" si="12"/>
        <v>6.0450000000000159</v>
      </c>
      <c r="EJ52" s="18">
        <f t="shared" si="12"/>
        <v>5.0459999999999923</v>
      </c>
      <c r="EK52" s="18">
        <f t="shared" si="12"/>
        <v>6.896000000000015</v>
      </c>
      <c r="EL52" s="18">
        <f t="shared" si="12"/>
        <v>9.2660000000000196</v>
      </c>
      <c r="EM52" s="18">
        <f t="shared" si="12"/>
        <v>5.3580000000000041</v>
      </c>
      <c r="EN52" s="18">
        <f t="shared" si="12"/>
        <v>7.7019999999999982</v>
      </c>
      <c r="EO52" s="18">
        <f t="shared" si="12"/>
        <v>6.3029999999999973</v>
      </c>
      <c r="EP52" s="18">
        <f t="shared" si="12"/>
        <v>8.8029999999999973</v>
      </c>
      <c r="EQ52" s="18">
        <f t="shared" si="12"/>
        <v>3.6370000000000005</v>
      </c>
      <c r="ER52" s="18">
        <f t="shared" si="12"/>
        <v>9.8340000000000032</v>
      </c>
      <c r="ES52" s="18">
        <f t="shared" si="12"/>
        <v>12.115000000000009</v>
      </c>
      <c r="ET52" s="18">
        <f t="shared" si="12"/>
        <v>11.244000000000028</v>
      </c>
      <c r="EU52" s="18">
        <f t="shared" si="12"/>
        <v>13.665999999999997</v>
      </c>
      <c r="EV52" s="18">
        <f t="shared" si="12"/>
        <v>10.356999999999971</v>
      </c>
      <c r="EW52" s="18">
        <f t="shared" si="12"/>
        <v>-5.7999999999992724E-2</v>
      </c>
      <c r="EX52" s="18">
        <f t="shared" si="12"/>
        <v>15.331000000000017</v>
      </c>
      <c r="EY52" s="18">
        <f t="shared" si="12"/>
        <v>11.413000000000011</v>
      </c>
      <c r="EZ52" s="18">
        <f t="shared" si="12"/>
        <v>11.592000000000041</v>
      </c>
      <c r="FA52" s="18">
        <f t="shared" si="12"/>
        <v>14.389999999999986</v>
      </c>
      <c r="FB52" s="18">
        <f t="shared" si="12"/>
        <v>17.44300000000004</v>
      </c>
      <c r="FC52" s="18">
        <f t="shared" si="12"/>
        <v>24.055000000000007</v>
      </c>
      <c r="FD52" s="18">
        <f t="shared" si="12"/>
        <v>13.154999999999973</v>
      </c>
      <c r="FE52" s="18">
        <f t="shared" si="12"/>
        <v>10.744000000000028</v>
      </c>
      <c r="FF52" s="18">
        <f t="shared" si="12"/>
        <v>6.8229999999999791</v>
      </c>
      <c r="FG52" s="18">
        <f t="shared" si="12"/>
        <v>11.66900000000004</v>
      </c>
      <c r="FH52" s="18">
        <f t="shared" si="12"/>
        <v>12.259000000000015</v>
      </c>
      <c r="FI52" s="18">
        <f t="shared" si="12"/>
        <v>14.299000000000035</v>
      </c>
      <c r="FJ52" s="18">
        <f t="shared" si="12"/>
        <v>9.3770000000000095</v>
      </c>
      <c r="FK52" s="18">
        <f t="shared" si="12"/>
        <v>6.992999999999995</v>
      </c>
      <c r="FL52" s="18">
        <f t="shared" si="12"/>
        <v>12.75200000000001</v>
      </c>
      <c r="FM52" s="18">
        <f t="shared" si="12"/>
        <v>12.200000000000045</v>
      </c>
      <c r="FN52" s="18">
        <f t="shared" si="12"/>
        <v>10.071000000000026</v>
      </c>
      <c r="FO52" s="18">
        <f t="shared" si="12"/>
        <v>14.668000000000006</v>
      </c>
      <c r="FP52" s="18">
        <f t="shared" si="12"/>
        <v>11.33299999999997</v>
      </c>
      <c r="FQ52" s="18">
        <f t="shared" si="12"/>
        <v>29.690999999999974</v>
      </c>
      <c r="FR52" s="18">
        <f t="shared" si="12"/>
        <v>26.35899999999998</v>
      </c>
      <c r="FS52" s="18">
        <f t="shared" si="12"/>
        <v>14.352999999999952</v>
      </c>
      <c r="FT52" s="18">
        <f t="shared" si="12"/>
        <v>9.2269999999999754</v>
      </c>
      <c r="FU52" s="18">
        <f t="shared" si="12"/>
        <v>9.9840000000000373</v>
      </c>
      <c r="FV52" s="18">
        <f t="shared" si="12"/>
        <v>9.1580000000000155</v>
      </c>
      <c r="FW52" s="18">
        <f t="shared" si="12"/>
        <v>18.084000000000003</v>
      </c>
      <c r="FX52" s="18">
        <f t="shared" si="12"/>
        <v>19.10899999999998</v>
      </c>
      <c r="FY52" s="18">
        <f t="shared" si="12"/>
        <v>15.43100000000004</v>
      </c>
      <c r="FZ52" s="18">
        <f t="shared" si="12"/>
        <v>11.158000000000015</v>
      </c>
      <c r="GA52" s="18">
        <f t="shared" si="12"/>
        <v>11.524999999999977</v>
      </c>
      <c r="GB52" s="18">
        <f t="shared" si="12"/>
        <v>16.146999999999991</v>
      </c>
      <c r="GC52" s="18">
        <f t="shared" si="12"/>
        <v>10.578000000000031</v>
      </c>
      <c r="GD52" s="18">
        <f t="shared" si="12"/>
        <v>10.209000000000003</v>
      </c>
      <c r="GE52" s="18">
        <f t="shared" si="12"/>
        <v>11.413999999999987</v>
      </c>
      <c r="GF52" s="18">
        <f t="shared" si="12"/>
        <v>8.7980000000000018</v>
      </c>
      <c r="GG52" s="18">
        <f t="shared" si="12"/>
        <v>3.8639999999999759</v>
      </c>
      <c r="GH52" s="18">
        <f t="shared" si="12"/>
        <v>12.366000000000042</v>
      </c>
      <c r="GI52" s="18">
        <f t="shared" si="12"/>
        <v>8.1620000000000346</v>
      </c>
      <c r="GJ52" s="18">
        <f t="shared" si="12"/>
        <v>6.6879999999999882</v>
      </c>
      <c r="GK52" s="18">
        <f t="shared" si="12"/>
        <v>-1.7789999999999964</v>
      </c>
      <c r="GL52" s="18">
        <f t="shared" si="12"/>
        <v>5.8569999999999709</v>
      </c>
      <c r="GM52" s="18">
        <f t="shared" si="12"/>
        <v>9.3810000000000286</v>
      </c>
      <c r="GN52" s="18">
        <f t="shared" si="12"/>
        <v>0.76300000000003365</v>
      </c>
      <c r="GO52" s="18">
        <f t="shared" si="12"/>
        <v>3.1349999999999909</v>
      </c>
      <c r="GP52" s="18">
        <f t="shared" si="12"/>
        <v>11.93199999999996</v>
      </c>
      <c r="GQ52" s="18">
        <f t="shared" si="13"/>
        <v>9.98599999999999</v>
      </c>
      <c r="GR52" s="18">
        <f t="shared" si="13"/>
        <v>12.843000000000018</v>
      </c>
      <c r="GS52" s="18">
        <f t="shared" si="13"/>
        <v>10.688999999999965</v>
      </c>
      <c r="GT52" s="18">
        <f t="shared" si="13"/>
        <v>8.0509999999999877</v>
      </c>
      <c r="GU52" s="18">
        <f t="shared" si="13"/>
        <v>5.1379999999999768</v>
      </c>
      <c r="GV52" s="18">
        <f t="shared" si="13"/>
        <v>-0.82799999999997453</v>
      </c>
      <c r="GW52" s="18">
        <f t="shared" si="13"/>
        <v>7.4909999999999854</v>
      </c>
      <c r="GX52" s="18">
        <f t="shared" si="13"/>
        <v>-3.9559999999999604</v>
      </c>
      <c r="GY52" s="18">
        <f t="shared" si="13"/>
        <v>-11.870000000000005</v>
      </c>
      <c r="GZ52" s="18">
        <f t="shared" si="13"/>
        <v>-10.744000000000028</v>
      </c>
      <c r="HA52" s="18">
        <f t="shared" si="13"/>
        <v>-13.212999999999965</v>
      </c>
      <c r="HB52" s="18">
        <f t="shared" si="13"/>
        <v>-1.4159999999999968</v>
      </c>
      <c r="HC52" s="18">
        <f t="shared" si="13"/>
        <v>13.453000000000031</v>
      </c>
      <c r="HD52" s="18">
        <f t="shared" si="13"/>
        <v>-18.045999999999992</v>
      </c>
      <c r="HE52" s="18">
        <f t="shared" si="13"/>
        <v>-18.238</v>
      </c>
      <c r="HF52" s="18">
        <f t="shared" si="13"/>
        <v>-14.488999999999976</v>
      </c>
      <c r="HG52" s="18">
        <f t="shared" si="13"/>
        <v>-21.037999999999954</v>
      </c>
      <c r="HH52" s="18">
        <f t="shared" si="13"/>
        <v>-3.6560000000000059</v>
      </c>
      <c r="HI52" s="18">
        <f t="shared" si="13"/>
        <v>-10.632999999999981</v>
      </c>
      <c r="HJ52" s="18">
        <f t="shared" si="13"/>
        <v>-21.024000000000001</v>
      </c>
      <c r="HK52" s="18">
        <f t="shared" si="13"/>
        <v>-16.298000000000002</v>
      </c>
      <c r="HL52" s="18">
        <f t="shared" si="13"/>
        <v>-14.007999999999981</v>
      </c>
      <c r="HM52" s="18">
        <f t="shared" si="13"/>
        <v>-11.141999999999996</v>
      </c>
      <c r="HN52" s="18">
        <f t="shared" si="13"/>
        <v>-21.049999999999955</v>
      </c>
      <c r="HO52" s="18">
        <f t="shared" si="13"/>
        <v>-20.241000000000042</v>
      </c>
      <c r="HP52" s="18">
        <f t="shared" si="13"/>
        <v>-16.13900000000001</v>
      </c>
      <c r="HQ52" s="18">
        <f t="shared" si="13"/>
        <v>-17.615000000000009</v>
      </c>
      <c r="HR52" s="18">
        <f t="shared" si="13"/>
        <v>-0.91500000000002046</v>
      </c>
      <c r="HS52" s="18">
        <f t="shared" si="13"/>
        <v>1.7559999999999718</v>
      </c>
      <c r="HT52" s="18">
        <f t="shared" si="13"/>
        <v>-7.6539999999999964</v>
      </c>
      <c r="HU52" s="18">
        <f t="shared" si="13"/>
        <v>4.132000000000005</v>
      </c>
      <c r="HV52" s="18">
        <f t="shared" si="13"/>
        <v>-7.7980000000000018</v>
      </c>
      <c r="HW52" s="18">
        <f t="shared" si="13"/>
        <v>-24.105999999999995</v>
      </c>
      <c r="HX52" s="18">
        <f t="shared" si="13"/>
        <v>-20.467999999999961</v>
      </c>
      <c r="HY52" s="18">
        <f t="shared" si="13"/>
        <v>-13.569000000000017</v>
      </c>
      <c r="HZ52" s="18">
        <f t="shared" si="13"/>
        <v>2.2820000000000391</v>
      </c>
      <c r="IA52" s="18">
        <f t="shared" si="13"/>
        <v>2.0850000000000364</v>
      </c>
      <c r="IB52" s="18">
        <f t="shared" si="13"/>
        <v>14.115000000000009</v>
      </c>
      <c r="IC52" s="18">
        <f t="shared" si="13"/>
        <v>9.9539999999999509</v>
      </c>
      <c r="ID52" s="18">
        <f t="shared" si="13"/>
        <v>18.475000000000023</v>
      </c>
      <c r="IE52" s="18">
        <f t="shared" si="13"/>
        <v>-6.7919999999999732</v>
      </c>
      <c r="IF52" s="18">
        <f t="shared" si="13"/>
        <v>-6.8220000000000027</v>
      </c>
      <c r="IG52" s="18">
        <f t="shared" si="13"/>
        <v>4.7949999999999591</v>
      </c>
      <c r="IH52" s="18">
        <f t="shared" si="13"/>
        <v>6.6360000000000241</v>
      </c>
      <c r="II52" s="18">
        <f t="shared" si="13"/>
        <v>-3.0090000000000146</v>
      </c>
      <c r="IJ52" s="18">
        <f t="shared" si="13"/>
        <v>7.25</v>
      </c>
      <c r="IK52" s="18">
        <f t="shared" si="13"/>
        <v>5.1659999999999968</v>
      </c>
      <c r="IL52" s="18">
        <f t="shared" si="13"/>
        <v>21.036000000000001</v>
      </c>
      <c r="IM52" s="18">
        <f t="shared" si="13"/>
        <v>8.4409999999999741</v>
      </c>
      <c r="IN52" s="18">
        <f t="shared" si="13"/>
        <v>4.9590000000000032</v>
      </c>
      <c r="IO52" s="18">
        <f t="shared" si="13"/>
        <v>-1.6550000000000296</v>
      </c>
      <c r="IP52" s="18">
        <f t="shared" si="13"/>
        <v>3.9759999999999991</v>
      </c>
      <c r="IQ52" s="18">
        <f t="shared" si="13"/>
        <v>-6.8480000000000132</v>
      </c>
      <c r="IR52" s="18">
        <f t="shared" si="13"/>
        <v>-5.7239999999999895</v>
      </c>
      <c r="IS52" s="18">
        <f t="shared" si="13"/>
        <v>3</v>
      </c>
      <c r="IT52" s="18">
        <f t="shared" si="13"/>
        <v>-0.24900000000002365</v>
      </c>
      <c r="IU52" s="18">
        <f t="shared" si="13"/>
        <v>3.535000000000025</v>
      </c>
      <c r="IV52" s="18">
        <f t="shared" si="13"/>
        <v>12.01400000000001</v>
      </c>
      <c r="IW52" s="18">
        <f t="shared" si="13"/>
        <v>6.5500000000000114</v>
      </c>
      <c r="IX52" s="18">
        <f t="shared" si="13"/>
        <v>-1.1040000000000418</v>
      </c>
      <c r="IY52" s="18">
        <f t="shared" si="13"/>
        <v>-6.1059999999999945</v>
      </c>
      <c r="IZ52" s="18">
        <f t="shared" si="13"/>
        <v>3.117999999999995</v>
      </c>
      <c r="JA52" s="18">
        <f t="shared" si="13"/>
        <v>3.7179999999999609</v>
      </c>
      <c r="JB52" s="18">
        <f t="shared" si="13"/>
        <v>-6.0510000000000446</v>
      </c>
      <c r="JC52" s="18">
        <f t="shared" si="14"/>
        <v>-7.13900000000001</v>
      </c>
      <c r="JD52" s="18">
        <f t="shared" si="14"/>
        <v>5.7909999999999968</v>
      </c>
      <c r="JE52" s="18">
        <f t="shared" si="14"/>
        <v>-3.2019999999999982</v>
      </c>
      <c r="JF52" s="18">
        <f t="shared" si="14"/>
        <v>-8.22199999999998</v>
      </c>
      <c r="JG52" s="18">
        <f t="shared" si="14"/>
        <v>-7.8999999999999773</v>
      </c>
      <c r="JH52" s="18">
        <f t="shared" si="14"/>
        <v>-14.454000000000008</v>
      </c>
      <c r="JI52" s="18">
        <f t="shared" si="14"/>
        <v>-17.801999999999964</v>
      </c>
      <c r="JJ52" s="18">
        <f t="shared" si="14"/>
        <v>-18.626000000000033</v>
      </c>
      <c r="JK52" s="18">
        <f t="shared" si="14"/>
        <v>-9.2150000000000318</v>
      </c>
      <c r="JL52" s="18">
        <f t="shared" si="14"/>
        <v>3.5600000000000023</v>
      </c>
      <c r="JM52" s="18">
        <f t="shared" si="14"/>
        <v>3.3629999999999995</v>
      </c>
      <c r="JN52" s="18">
        <f t="shared" si="14"/>
        <v>-17.687999999999988</v>
      </c>
      <c r="JO52" s="18">
        <f t="shared" si="14"/>
        <v>-19.446000000000026</v>
      </c>
      <c r="JP52" s="18">
        <f t="shared" si="14"/>
        <v>-19.74799999999999</v>
      </c>
      <c r="JQ52" s="18">
        <f t="shared" si="14"/>
        <v>-32.218999999999994</v>
      </c>
      <c r="JR52" s="18">
        <f t="shared" si="14"/>
        <v>-14.629999999999995</v>
      </c>
      <c r="JS52" s="18">
        <f t="shared" si="14"/>
        <v>-13.908999999999992</v>
      </c>
      <c r="JT52" s="18">
        <f t="shared" si="14"/>
        <v>-22.555000000000007</v>
      </c>
      <c r="JU52" s="18">
        <f t="shared" si="14"/>
        <v>-16.290999999999997</v>
      </c>
      <c r="JV52" s="18">
        <f t="shared" si="14"/>
        <v>-15.879999999999995</v>
      </c>
      <c r="JW52" s="18">
        <f t="shared" si="14"/>
        <v>-15.450999999999965</v>
      </c>
      <c r="JX52" s="18">
        <f t="shared" si="14"/>
        <v>-32.055999999999983</v>
      </c>
      <c r="JY52" s="18">
        <f t="shared" si="14"/>
        <v>-34.282999999999959</v>
      </c>
      <c r="JZ52" s="18">
        <f t="shared" si="14"/>
        <v>-27.180999999999983</v>
      </c>
      <c r="KA52" s="18">
        <f t="shared" si="14"/>
        <v>-32.889999999999986</v>
      </c>
      <c r="KB52" s="18">
        <f t="shared" si="14"/>
        <v>-31.275999999999954</v>
      </c>
      <c r="KC52" s="18">
        <f t="shared" si="14"/>
        <v>-35.495999999999981</v>
      </c>
      <c r="KD52" s="18">
        <f t="shared" si="14"/>
        <v>-33.45700000000005</v>
      </c>
      <c r="KE52" s="18">
        <f t="shared" si="14"/>
        <v>-46.064000000000021</v>
      </c>
      <c r="KF52" s="18">
        <f t="shared" si="14"/>
        <v>-41.525000000000034</v>
      </c>
      <c r="KG52" s="18">
        <f t="shared" si="14"/>
        <v>-37.44</v>
      </c>
      <c r="KH52" s="18">
        <f t="shared" si="14"/>
        <v>-31.161000000000001</v>
      </c>
      <c r="KI52" s="18">
        <f t="shared" si="14"/>
        <v>-32.86099999999999</v>
      </c>
      <c r="KJ52" s="18">
        <f t="shared" si="14"/>
        <v>-24.603999999999985</v>
      </c>
      <c r="KK52" s="18">
        <f t="shared" si="14"/>
        <v>-35.826000000000022</v>
      </c>
      <c r="KL52" s="18">
        <f t="shared" si="14"/>
        <v>-37.368999999999971</v>
      </c>
      <c r="KM52" s="18">
        <f t="shared" si="14"/>
        <v>-48.566000000000031</v>
      </c>
      <c r="KN52" s="18">
        <f t="shared" si="14"/>
        <v>-39.717999999999961</v>
      </c>
      <c r="KO52" s="18">
        <f t="shared" si="14"/>
        <v>-54.783000000000015</v>
      </c>
      <c r="KP52" s="18">
        <f t="shared" si="14"/>
        <v>-60.399999999999977</v>
      </c>
      <c r="KQ52" s="18">
        <f t="shared" si="14"/>
        <v>-64.393000000000029</v>
      </c>
      <c r="KR52" s="18">
        <f t="shared" si="14"/>
        <v>-51.720000000000027</v>
      </c>
      <c r="KS52" s="18">
        <f t="shared" si="14"/>
        <v>-49.95599999999996</v>
      </c>
      <c r="KT52" s="18">
        <f t="shared" si="14"/>
        <v>-43.979999999999961</v>
      </c>
      <c r="KU52" s="18">
        <f t="shared" si="14"/>
        <v>-54.980999999999995</v>
      </c>
      <c r="KV52" s="18">
        <f t="shared" si="14"/>
        <v>-56.955000000000041</v>
      </c>
      <c r="KW52" s="18">
        <f t="shared" si="14"/>
        <v>-62.338999999999999</v>
      </c>
      <c r="KX52" s="18">
        <f t="shared" si="14"/>
        <v>-63.926000000000045</v>
      </c>
      <c r="KY52" s="18">
        <f t="shared" si="14"/>
        <v>-62.493999999999971</v>
      </c>
      <c r="KZ52" s="18">
        <f t="shared" si="14"/>
        <v>-63.798000000000002</v>
      </c>
      <c r="LA52" s="18">
        <f t="shared" si="14"/>
        <v>-69.920000000000016</v>
      </c>
      <c r="LB52" s="18">
        <f t="shared" si="14"/>
        <v>-66.91500000000002</v>
      </c>
      <c r="LC52" s="18">
        <f t="shared" si="14"/>
        <v>-62.612000000000023</v>
      </c>
      <c r="LD52" s="18">
        <f t="shared" si="14"/>
        <v>-61.605999999999995</v>
      </c>
      <c r="LE52" s="18">
        <f t="shared" si="14"/>
        <v>-53.490000000000009</v>
      </c>
      <c r="LF52" s="18">
        <f t="shared" si="14"/>
        <v>-59.394000000000005</v>
      </c>
      <c r="LG52" s="18">
        <f t="shared" si="14"/>
        <v>-66.944000000000017</v>
      </c>
      <c r="LH52" s="18">
        <f t="shared" si="14"/>
        <v>-71.112000000000023</v>
      </c>
      <c r="LI52" s="18">
        <f t="shared" si="14"/>
        <v>-79.93199999999996</v>
      </c>
      <c r="LJ52" s="18">
        <f t="shared" si="14"/>
        <v>-70.956999999999994</v>
      </c>
      <c r="LK52" s="18">
        <f t="shared" si="14"/>
        <v>-73.197000000000003</v>
      </c>
      <c r="LL52" s="18">
        <f t="shared" si="14"/>
        <v>-64.75</v>
      </c>
      <c r="LM52" s="18">
        <f t="shared" si="14"/>
        <v>-68.30800000000005</v>
      </c>
      <c r="LN52" s="18">
        <f t="shared" si="14"/>
        <v>-46.968999999999994</v>
      </c>
      <c r="LO52" s="18">
        <f t="shared" si="15"/>
        <v>-55.069000000000017</v>
      </c>
      <c r="LP52" s="18">
        <f t="shared" si="15"/>
        <v>-53.911000000000001</v>
      </c>
      <c r="LQ52" s="18">
        <f t="shared" si="15"/>
        <v>-59.298000000000002</v>
      </c>
      <c r="LR52" s="18">
        <f t="shared" si="15"/>
        <v>-48.928999999999974</v>
      </c>
      <c r="LS52" s="18">
        <f t="shared" si="15"/>
        <v>-63.40100000000001</v>
      </c>
      <c r="LT52" s="18">
        <f t="shared" si="15"/>
        <v>-62.486999999999966</v>
      </c>
      <c r="LU52" s="18">
        <f t="shared" si="15"/>
        <v>-64.45999999999998</v>
      </c>
      <c r="LV52" s="18">
        <f t="shared" si="15"/>
        <v>-63.122000000000014</v>
      </c>
      <c r="LW52" s="18">
        <f t="shared" si="15"/>
        <v>-41.79200000000003</v>
      </c>
      <c r="LX52" s="18">
        <f t="shared" si="15"/>
        <v>-48.802000000000021</v>
      </c>
      <c r="LY52" s="18">
        <f t="shared" si="15"/>
        <v>-56.609000000000037</v>
      </c>
      <c r="LZ52" s="18">
        <f t="shared" si="15"/>
        <v>-40.831999999999994</v>
      </c>
      <c r="MA52" s="18">
        <f t="shared" si="15"/>
        <v>-49.649000000000001</v>
      </c>
      <c r="MB52" s="18">
        <f t="shared" si="15"/>
        <v>-47.52600000000001</v>
      </c>
      <c r="MC52" s="18">
        <f t="shared" si="15"/>
        <v>-59.025000000000034</v>
      </c>
      <c r="MD52" s="18">
        <f t="shared" si="15"/>
        <v>-69.745000000000005</v>
      </c>
      <c r="ME52" s="18">
        <f t="shared" si="15"/>
        <v>-73.100999999999999</v>
      </c>
      <c r="MF52" s="18">
        <f t="shared" si="15"/>
        <v>-66.841000000000008</v>
      </c>
      <c r="MG52" s="18">
        <f t="shared" si="15"/>
        <v>-58.194000000000017</v>
      </c>
      <c r="MH52" s="18">
        <f t="shared" si="15"/>
        <v>-60.786999999999978</v>
      </c>
      <c r="MI52" s="18">
        <f t="shared" si="15"/>
        <v>-62.489000000000033</v>
      </c>
      <c r="MJ52" s="18">
        <f t="shared" si="15"/>
        <v>-51.723000000000013</v>
      </c>
      <c r="MK52" s="18">
        <f t="shared" si="15"/>
        <v>-48.41900000000004</v>
      </c>
      <c r="ML52" s="18">
        <f t="shared" si="15"/>
        <v>-53.379000000000019</v>
      </c>
      <c r="MM52" s="18">
        <f t="shared" si="15"/>
        <v>-57.838000000000022</v>
      </c>
      <c r="MN52" s="18">
        <f t="shared" si="15"/>
        <v>-73.140999999999963</v>
      </c>
      <c r="MO52" s="18">
        <f t="shared" si="15"/>
        <v>-76.156000000000006</v>
      </c>
      <c r="MP52" s="18">
        <f t="shared" si="15"/>
        <v>-73.495000000000005</v>
      </c>
      <c r="MQ52" s="18">
        <f t="shared" si="15"/>
        <v>-67.888000000000034</v>
      </c>
      <c r="MR52" s="18">
        <f t="shared" si="15"/>
        <v>-69.141999999999996</v>
      </c>
      <c r="MS52" s="18">
        <f t="shared" si="15"/>
        <v>-78.490999999999985</v>
      </c>
      <c r="MT52" s="18">
        <f t="shared" si="15"/>
        <v>-74.201999999999998</v>
      </c>
      <c r="MU52" s="18">
        <f t="shared" si="15"/>
        <v>-64.920999999999992</v>
      </c>
      <c r="MV52" s="18">
        <f t="shared" si="15"/>
        <v>-58.819999999999993</v>
      </c>
      <c r="MW52" s="18">
        <f t="shared" si="15"/>
        <v>-78.539000000000044</v>
      </c>
      <c r="MX52" s="18">
        <f t="shared" si="15"/>
        <v>-97.008999999999958</v>
      </c>
      <c r="MY52" s="18">
        <f t="shared" si="15"/>
        <v>-92.850999999999999</v>
      </c>
      <c r="MZ52" s="18">
        <f t="shared" si="15"/>
        <v>-72.98399999999998</v>
      </c>
      <c r="NA52" s="18">
        <f t="shared" si="15"/>
        <v>-66.197999999999979</v>
      </c>
      <c r="NB52" s="18">
        <f t="shared" si="15"/>
        <v>-76.350999999999999</v>
      </c>
      <c r="NC52" s="18">
        <f t="shared" si="15"/>
        <v>-71.985000000000014</v>
      </c>
      <c r="ND52" s="18">
        <f t="shared" si="15"/>
        <v>-62.214999999999975</v>
      </c>
      <c r="NE52" s="18">
        <f t="shared" si="15"/>
        <v>-71.626999999999953</v>
      </c>
      <c r="NF52" s="18">
        <f t="shared" si="15"/>
        <v>-74.44599999999997</v>
      </c>
      <c r="NG52" s="18">
        <f t="shared" si="15"/>
        <v>-68.536000000000001</v>
      </c>
      <c r="NH52" s="18">
        <f t="shared" si="15"/>
        <v>-61.77800000000002</v>
      </c>
      <c r="NI52" s="18">
        <f t="shared" si="15"/>
        <v>-70.312999999999988</v>
      </c>
      <c r="NJ52" s="18">
        <f t="shared" si="15"/>
        <v>-70.259999999999991</v>
      </c>
      <c r="NK52" s="18">
        <f t="shared" si="15"/>
        <v>-72.185999999999979</v>
      </c>
      <c r="NL52" s="18">
        <f t="shared" si="15"/>
        <v>-58.335999999999956</v>
      </c>
      <c r="NM52" s="18">
        <f t="shared" si="15"/>
        <v>-50.810999999999979</v>
      </c>
      <c r="NN52" s="18">
        <f t="shared" si="15"/>
        <v>-74.842999999999961</v>
      </c>
      <c r="NO52" s="18">
        <f t="shared" si="15"/>
        <v>-54.548999999999978</v>
      </c>
      <c r="NP52" s="18">
        <f t="shared" si="15"/>
        <v>-70.845000000000027</v>
      </c>
      <c r="NQ52" s="18">
        <f t="shared" si="15"/>
        <v>-82.096000000000004</v>
      </c>
      <c r="NR52" s="18">
        <f t="shared" si="15"/>
        <v>-65.20799999999997</v>
      </c>
      <c r="NS52" s="18">
        <f t="shared" si="15"/>
        <v>-74.047000000000025</v>
      </c>
      <c r="NT52" s="18">
        <f t="shared" si="15"/>
        <v>-48.370999999999981</v>
      </c>
      <c r="NU52" s="18">
        <f t="shared" si="15"/>
        <v>-57.870000000000005</v>
      </c>
      <c r="NV52" s="18">
        <f t="shared" si="15"/>
        <v>-68.313999999999965</v>
      </c>
      <c r="NW52" s="18">
        <f t="shared" si="15"/>
        <v>-69.739000000000033</v>
      </c>
      <c r="NX52" s="18">
        <f t="shared" si="15"/>
        <v>-83.574000000000012</v>
      </c>
      <c r="NY52" s="18">
        <f t="shared" si="15"/>
        <v>-80.947000000000003</v>
      </c>
      <c r="NZ52" s="18">
        <f t="shared" si="15"/>
        <v>-67.687000000000012</v>
      </c>
      <c r="OA52" s="18">
        <f t="shared" si="16"/>
        <v>-69.29400000000004</v>
      </c>
      <c r="OB52" s="18">
        <f t="shared" si="16"/>
        <v>-71.475999999999999</v>
      </c>
      <c r="OC52" s="18">
        <f t="shared" si="16"/>
        <v>-68.668000000000006</v>
      </c>
      <c r="OD52" s="18">
        <f t="shared" si="16"/>
        <v>-69.112000000000023</v>
      </c>
      <c r="OE52" s="18">
        <f t="shared" si="16"/>
        <v>-70.23599999999999</v>
      </c>
      <c r="OF52" s="18">
        <f t="shared" si="16"/>
        <v>-66.890999999999963</v>
      </c>
      <c r="OG52" s="18">
        <f t="shared" si="16"/>
        <v>-70.600000000000023</v>
      </c>
      <c r="OH52" s="18">
        <f t="shared" si="16"/>
        <v>-65.004999999999995</v>
      </c>
      <c r="OI52" s="18">
        <f t="shared" si="16"/>
        <v>-63.953000000000031</v>
      </c>
      <c r="OJ52" s="18">
        <f t="shared" si="16"/>
        <v>-51.259999999999991</v>
      </c>
      <c r="OK52" s="18">
        <f t="shared" si="16"/>
        <v>-47.942000000000007</v>
      </c>
      <c r="OL52" s="18">
        <f t="shared" si="16"/>
        <v>-59.680000000000007</v>
      </c>
      <c r="OM52" s="18">
        <f t="shared" si="16"/>
        <v>-66.992999999999995</v>
      </c>
      <c r="ON52" s="18">
        <f t="shared" si="16"/>
        <v>-61.04400000000004</v>
      </c>
      <c r="OO52" s="18">
        <f t="shared" si="16"/>
        <v>-67.269999999999982</v>
      </c>
      <c r="OP52" s="18">
        <f t="shared" si="16"/>
        <v>-65.447000000000003</v>
      </c>
      <c r="OQ52" s="18">
        <f t="shared" si="16"/>
        <v>-68.336000000000013</v>
      </c>
      <c r="OR52" s="18">
        <f t="shared" si="16"/>
        <v>-45.03000000000003</v>
      </c>
      <c r="OS52" s="18">
        <f t="shared" si="16"/>
        <v>-62.38900000000001</v>
      </c>
      <c r="OT52" s="18">
        <f t="shared" si="16"/>
        <v>-62.394999999999982</v>
      </c>
      <c r="OU52" s="18">
        <f t="shared" si="16"/>
        <v>-62.268000000000029</v>
      </c>
      <c r="OV52" s="18">
        <f t="shared" si="16"/>
        <v>-57.899000000000001</v>
      </c>
      <c r="OW52" s="18">
        <f t="shared" si="16"/>
        <v>-49.400999999999954</v>
      </c>
      <c r="OX52" s="18">
        <f t="shared" si="16"/>
        <v>-57.093000000000018</v>
      </c>
      <c r="OY52" s="18">
        <f t="shared" si="16"/>
        <v>-56.838000000000022</v>
      </c>
      <c r="OZ52" s="18">
        <f t="shared" si="16"/>
        <v>-44.34699999999998</v>
      </c>
      <c r="PA52" s="18">
        <f t="shared" si="16"/>
        <v>-69.326000000000022</v>
      </c>
      <c r="PB52" s="18">
        <f t="shared" si="16"/>
        <v>-57.489000000000033</v>
      </c>
      <c r="PC52" s="18">
        <f t="shared" si="16"/>
        <v>-52.531000000000006</v>
      </c>
      <c r="PD52" s="18">
        <f t="shared" si="16"/>
        <v>-59.177000000000021</v>
      </c>
      <c r="PE52" s="18">
        <f t="shared" si="16"/>
        <v>-51.105999999999995</v>
      </c>
      <c r="PF52" s="18">
        <f t="shared" si="16"/>
        <v>-47.198000000000036</v>
      </c>
      <c r="PG52" s="18">
        <f t="shared" si="16"/>
        <v>-60.887</v>
      </c>
      <c r="PH52" s="18">
        <f t="shared" si="16"/>
        <v>-49.716999999999985</v>
      </c>
      <c r="PI52" s="18">
        <f t="shared" si="16"/>
        <v>-34.468999999999994</v>
      </c>
      <c r="PJ52" s="18">
        <f t="shared" si="16"/>
        <v>-33.810999999999979</v>
      </c>
      <c r="PK52" s="18">
        <f t="shared" si="16"/>
        <v>-40.774000000000001</v>
      </c>
      <c r="PL52" s="18">
        <f t="shared" si="16"/>
        <v>-39.711000000000013</v>
      </c>
      <c r="PM52" s="18">
        <f t="shared" si="16"/>
        <v>-35.663999999999987</v>
      </c>
      <c r="PN52" s="18">
        <f t="shared" si="16"/>
        <v>-29.938999999999965</v>
      </c>
      <c r="PO52" s="18">
        <f t="shared" si="16"/>
        <v>-40.651999999999987</v>
      </c>
      <c r="PP52" s="18">
        <f t="shared" si="16"/>
        <v>-31.92900000000003</v>
      </c>
      <c r="PQ52" s="18">
        <f t="shared" si="16"/>
        <v>-27.875</v>
      </c>
      <c r="PR52" s="18">
        <f t="shared" si="16"/>
        <v>-55.394000000000005</v>
      </c>
      <c r="PS52" s="18">
        <f t="shared" si="16"/>
        <v>-48.567999999999984</v>
      </c>
      <c r="PT52" s="18">
        <f t="shared" si="16"/>
        <v>-54.665999999999997</v>
      </c>
      <c r="PU52" s="18">
        <f t="shared" si="16"/>
        <v>-51.540999999999997</v>
      </c>
      <c r="PV52" s="18">
        <f t="shared" si="16"/>
        <v>-42.33299999999997</v>
      </c>
      <c r="PW52" s="18">
        <f t="shared" si="16"/>
        <v>-52.259999999999991</v>
      </c>
      <c r="PX52" s="18">
        <f t="shared" si="16"/>
        <v>-49.215000000000032</v>
      </c>
      <c r="PY52" s="18">
        <f t="shared" si="16"/>
        <v>-44.086000000000013</v>
      </c>
      <c r="PZ52" s="18">
        <f t="shared" si="16"/>
        <v>-47.729000000000042</v>
      </c>
      <c r="QA52" s="18">
        <f t="shared" si="16"/>
        <v>-42.409999999999968</v>
      </c>
      <c r="QB52" s="18">
        <f t="shared" si="16"/>
        <v>-40.185999999999979</v>
      </c>
      <c r="QC52" s="18">
        <f t="shared" si="16"/>
        <v>-49.42900000000003</v>
      </c>
      <c r="QD52" s="18">
        <f t="shared" si="16"/>
        <v>-38.397999999999968</v>
      </c>
      <c r="QE52" s="18">
        <f t="shared" si="16"/>
        <v>-41.622000000000014</v>
      </c>
      <c r="QF52" s="18">
        <f t="shared" si="16"/>
        <v>-44.213999999999999</v>
      </c>
      <c r="QG52" s="18">
        <f t="shared" si="16"/>
        <v>-36.687000000000012</v>
      </c>
      <c r="QH52" s="18">
        <f t="shared" si="16"/>
        <v>-33.831999999999994</v>
      </c>
      <c r="QI52" s="18">
        <f t="shared" si="16"/>
        <v>-29.627999999999986</v>
      </c>
      <c r="QJ52" s="18">
        <f t="shared" si="16"/>
        <v>-35.956000000000017</v>
      </c>
      <c r="QK52" s="18">
        <f t="shared" si="16"/>
        <v>-26.675999999999988</v>
      </c>
      <c r="QL52" s="18">
        <f t="shared" si="16"/>
        <v>-35.023000000000025</v>
      </c>
      <c r="QM52" s="18">
        <f t="shared" si="17"/>
        <v>-27.152000000000044</v>
      </c>
      <c r="QN52" s="18">
        <f t="shared" si="17"/>
        <v>-25.860000000000014</v>
      </c>
      <c r="QO52" s="18">
        <f t="shared" si="17"/>
        <v>-33.204999999999984</v>
      </c>
      <c r="QP52" s="18">
        <f t="shared" si="17"/>
        <v>-30.271999999999991</v>
      </c>
      <c r="QQ52" s="18">
        <f t="shared" si="17"/>
        <v>-26.129000000000019</v>
      </c>
      <c r="QR52" s="18">
        <f t="shared" si="17"/>
        <v>-27.408999999999992</v>
      </c>
      <c r="QS52" s="18">
        <f t="shared" si="17"/>
        <v>-25.247000000000014</v>
      </c>
      <c r="QT52" s="18">
        <f t="shared" si="17"/>
        <v>-24.682999999999993</v>
      </c>
      <c r="QU52" s="18">
        <f t="shared" si="17"/>
        <v>-25.852000000000032</v>
      </c>
      <c r="QV52" s="18">
        <f t="shared" si="17"/>
        <v>-19.561000000000035</v>
      </c>
      <c r="QW52" s="18">
        <f t="shared" si="17"/>
        <v>-23.665999999999997</v>
      </c>
      <c r="QX52" s="18">
        <f t="shared" si="17"/>
        <v>-31.887</v>
      </c>
      <c r="QY52" s="18">
        <f t="shared" si="17"/>
        <v>-22.938999999999965</v>
      </c>
      <c r="QZ52" s="18">
        <f t="shared" si="17"/>
        <v>-19.232000000000028</v>
      </c>
      <c r="RA52" s="18">
        <f t="shared" si="17"/>
        <v>-24.87700000000001</v>
      </c>
      <c r="RB52" s="18">
        <f t="shared" si="17"/>
        <v>-30.963000000000022</v>
      </c>
      <c r="RC52" s="18">
        <f t="shared" si="17"/>
        <v>-30.603000000000009</v>
      </c>
      <c r="RD52" s="18">
        <f t="shared" si="17"/>
        <v>-31.212999999999965</v>
      </c>
      <c r="RE52" s="18">
        <f t="shared" si="17"/>
        <v>-36.007000000000005</v>
      </c>
      <c r="RF52" s="18">
        <f t="shared" si="17"/>
        <v>-37.54000000000002</v>
      </c>
      <c r="RG52" s="18">
        <f t="shared" si="17"/>
        <v>-37.463999999999999</v>
      </c>
      <c r="RH52" s="18">
        <f t="shared" si="17"/>
        <v>-32.744000000000028</v>
      </c>
      <c r="RI52" s="18">
        <f t="shared" si="17"/>
        <v>-31.901999999999987</v>
      </c>
      <c r="RJ52" s="18">
        <f t="shared" si="17"/>
        <v>-31.402999999999963</v>
      </c>
      <c r="RK52" s="18">
        <f t="shared" si="17"/>
        <v>-33.125</v>
      </c>
      <c r="RL52" s="18">
        <f t="shared" si="17"/>
        <v>-33.90100000000001</v>
      </c>
      <c r="RM52" s="18">
        <f t="shared" si="17"/>
        <v>-29.256000000000029</v>
      </c>
      <c r="RN52" s="18">
        <f t="shared" si="17"/>
        <v>-21.086999999999989</v>
      </c>
      <c r="RO52" s="18">
        <f t="shared" si="17"/>
        <v>-26.933999999999969</v>
      </c>
      <c r="RP52" s="18">
        <f t="shared" si="17"/>
        <v>-28.024000000000001</v>
      </c>
      <c r="RQ52" s="18">
        <f t="shared" si="17"/>
        <v>-27.627999999999986</v>
      </c>
      <c r="RR52" s="18">
        <f t="shared" si="17"/>
        <v>-30.395000000000039</v>
      </c>
      <c r="RS52" s="18">
        <f t="shared" si="17"/>
        <v>-23.725000000000023</v>
      </c>
      <c r="RT52" s="18">
        <f t="shared" si="17"/>
        <v>-26.835999999999956</v>
      </c>
      <c r="RU52" s="18">
        <f t="shared" si="17"/>
        <v>-29.069000000000017</v>
      </c>
      <c r="RV52" s="18">
        <f t="shared" si="17"/>
        <v>-22.953000000000031</v>
      </c>
      <c r="RW52" s="18">
        <f t="shared" si="17"/>
        <v>-21.531999999999982</v>
      </c>
      <c r="RX52" s="18">
        <f t="shared" si="17"/>
        <v>-16.77600000000001</v>
      </c>
      <c r="RY52" s="18">
        <f t="shared" si="17"/>
        <v>-20.925999999999988</v>
      </c>
      <c r="RZ52" s="18">
        <f t="shared" si="17"/>
        <v>-21.180999999999983</v>
      </c>
      <c r="SA52" s="18">
        <f t="shared" si="17"/>
        <v>-22.137999999999977</v>
      </c>
      <c r="SB52" s="18">
        <f t="shared" si="17"/>
        <v>-13.62700000000001</v>
      </c>
      <c r="SC52" s="18">
        <f t="shared" si="17"/>
        <v>-15.903999999999996</v>
      </c>
      <c r="SD52" s="18">
        <f t="shared" si="17"/>
        <v>-18.423999999999978</v>
      </c>
      <c r="SE52" s="18">
        <f t="shared" si="17"/>
        <v>-17.543999999999983</v>
      </c>
      <c r="SF52" s="18">
        <f t="shared" si="17"/>
        <v>1.1809999999999832</v>
      </c>
      <c r="SG52" s="18">
        <f t="shared" si="17"/>
        <v>-17.252999999999986</v>
      </c>
      <c r="SH52" s="18">
        <f t="shared" si="17"/>
        <v>-15.55699999999996</v>
      </c>
      <c r="SI52" s="18">
        <f t="shared" si="17"/>
        <v>-13.956999999999994</v>
      </c>
      <c r="SJ52" s="18">
        <f t="shared" si="17"/>
        <v>-16.845999999999947</v>
      </c>
      <c r="SK52" s="18">
        <f t="shared" si="17"/>
        <v>-15.740000000000009</v>
      </c>
      <c r="SL52" s="18">
        <f t="shared" si="17"/>
        <v>-14.331999999999994</v>
      </c>
      <c r="SM52" s="18">
        <f t="shared" si="17"/>
        <v>-17.75</v>
      </c>
      <c r="SN52" s="18">
        <f t="shared" si="17"/>
        <v>-13.357000000000028</v>
      </c>
      <c r="SO52" s="18">
        <f t="shared" si="17"/>
        <v>-12.672000000000025</v>
      </c>
      <c r="SP52" s="18">
        <f t="shared" si="17"/>
        <v>-11.560000000000002</v>
      </c>
      <c r="SQ52" s="18">
        <f t="shared" si="17"/>
        <v>-25.529999999999973</v>
      </c>
    </row>
    <row r="53" spans="1:511" x14ac:dyDescent="0.25">
      <c r="A53" s="5">
        <f t="shared" si="18"/>
        <v>4</v>
      </c>
      <c r="B53" s="1" t="str">
        <f t="shared" si="9"/>
        <v>VW 4 5/8 PERP nc-26</v>
      </c>
      <c r="C53" s="1" t="str">
        <f t="shared" si="19"/>
        <v>VW 3 1/2 PERP nc-30-VW 4 5/8 PERP nc-26</v>
      </c>
      <c r="F53" s="18">
        <f t="shared" ca="1" si="20"/>
        <v>3.7049999999999841</v>
      </c>
      <c r="G53" s="18">
        <f t="shared" si="20"/>
        <v>-3.8089999999999691</v>
      </c>
      <c r="H53" s="18">
        <f t="shared" si="20"/>
        <v>-6.5380000000000109</v>
      </c>
      <c r="I53" s="18">
        <f t="shared" si="20"/>
        <v>-10.920999999999992</v>
      </c>
      <c r="J53" s="18">
        <f t="shared" si="20"/>
        <v>-15.27600000000001</v>
      </c>
      <c r="K53" s="18">
        <f t="shared" si="20"/>
        <v>-18.564000000000021</v>
      </c>
      <c r="L53" s="18">
        <f t="shared" si="20"/>
        <v>-21.863</v>
      </c>
      <c r="M53" s="18">
        <f t="shared" si="20"/>
        <v>-22.798000000000002</v>
      </c>
      <c r="N53" s="18">
        <f t="shared" si="20"/>
        <v>-25.401999999999987</v>
      </c>
      <c r="O53" s="18">
        <f t="shared" si="20"/>
        <v>-20.971000000000004</v>
      </c>
      <c r="P53" s="18">
        <f t="shared" si="20"/>
        <v>-17.831999999999994</v>
      </c>
      <c r="Q53" s="18">
        <f t="shared" si="20"/>
        <v>-10.991999999999962</v>
      </c>
      <c r="R53" s="18">
        <f t="shared" si="20"/>
        <v>-3.2959999999999923</v>
      </c>
      <c r="S53" s="18">
        <f t="shared" si="20"/>
        <v>-6.0339999999999918</v>
      </c>
      <c r="T53" s="18">
        <f t="shared" si="20"/>
        <v>-2.8299999999999841</v>
      </c>
      <c r="U53" s="18">
        <f t="shared" si="20"/>
        <v>-6.8040000000000305</v>
      </c>
      <c r="V53" s="18">
        <f t="shared" si="20"/>
        <v>6.6759999999999877</v>
      </c>
      <c r="W53" s="18">
        <f t="shared" si="20"/>
        <v>6.9989999999999668</v>
      </c>
      <c r="X53" s="18">
        <f t="shared" si="20"/>
        <v>13.096000000000004</v>
      </c>
      <c r="Y53" s="18">
        <f t="shared" si="20"/>
        <v>7.2889999999999873</v>
      </c>
      <c r="Z53" s="18">
        <f t="shared" si="20"/>
        <v>-0.86099999999999</v>
      </c>
      <c r="AA53" s="18">
        <f t="shared" si="20"/>
        <v>-4.4680000000000177</v>
      </c>
      <c r="AB53" s="18">
        <f t="shared" si="20"/>
        <v>-11.382999999999981</v>
      </c>
      <c r="AC53" s="18">
        <f t="shared" si="20"/>
        <v>-12.064999999999998</v>
      </c>
      <c r="AD53" s="18">
        <f t="shared" si="20"/>
        <v>-11.335999999999956</v>
      </c>
      <c r="AE53" s="18">
        <f t="shared" si="20"/>
        <v>-9.6279999999999859</v>
      </c>
      <c r="AF53" s="18">
        <f t="shared" si="20"/>
        <v>-12.755999999999972</v>
      </c>
      <c r="AG53" s="18">
        <f t="shared" si="20"/>
        <v>-16.353000000000009</v>
      </c>
      <c r="AH53" s="18">
        <f t="shared" si="20"/>
        <v>-26.354999999999961</v>
      </c>
      <c r="AI53" s="18">
        <f t="shared" si="20"/>
        <v>-23.762999999999977</v>
      </c>
      <c r="AJ53" s="18">
        <f t="shared" si="20"/>
        <v>-23.311999999999955</v>
      </c>
      <c r="AK53" s="18">
        <f t="shared" si="20"/>
        <v>-23.930999999999983</v>
      </c>
      <c r="AL53" s="18">
        <f t="shared" si="20"/>
        <v>-27.816000000000031</v>
      </c>
      <c r="AM53" s="18">
        <f t="shared" si="20"/>
        <v>-32.607000000000028</v>
      </c>
      <c r="AN53" s="18">
        <f t="shared" si="20"/>
        <v>-35.479000000000042</v>
      </c>
      <c r="AO53" s="18">
        <f t="shared" si="20"/>
        <v>-35.670999999999992</v>
      </c>
      <c r="AP53" s="18">
        <f t="shared" si="20"/>
        <v>-35.166999999999973</v>
      </c>
      <c r="AQ53" s="18">
        <f t="shared" si="20"/>
        <v>-35.74799999999999</v>
      </c>
      <c r="AR53" s="18">
        <f t="shared" si="20"/>
        <v>-37.885999999999967</v>
      </c>
      <c r="AS53" s="18">
        <f t="shared" si="20"/>
        <v>-43.638000000000034</v>
      </c>
      <c r="AT53" s="18">
        <f t="shared" si="20"/>
        <v>-40.031000000000006</v>
      </c>
      <c r="AU53" s="18">
        <f t="shared" si="20"/>
        <v>-40.156000000000006</v>
      </c>
      <c r="AV53" s="18">
        <f t="shared" si="20"/>
        <v>-40.641999999999996</v>
      </c>
      <c r="AW53" s="18">
        <f t="shared" si="20"/>
        <v>-43.076000000000022</v>
      </c>
      <c r="AX53" s="18">
        <f t="shared" si="20"/>
        <v>-31.894000000000005</v>
      </c>
      <c r="AY53" s="18">
        <f t="shared" si="20"/>
        <v>-27.100999999999999</v>
      </c>
      <c r="AZ53" s="18">
        <f t="shared" si="20"/>
        <v>-20.01600000000002</v>
      </c>
      <c r="BA53" s="18">
        <f t="shared" si="20"/>
        <v>-16.39100000000002</v>
      </c>
      <c r="BB53" s="18">
        <f t="shared" si="20"/>
        <v>-21.093000000000018</v>
      </c>
      <c r="BC53" s="18">
        <f t="shared" si="20"/>
        <v>-28.144000000000005</v>
      </c>
      <c r="BD53" s="18">
        <f t="shared" si="20"/>
        <v>-38.899000000000001</v>
      </c>
      <c r="BE53" s="18">
        <f t="shared" si="20"/>
        <v>-37.730000000000018</v>
      </c>
      <c r="BF53" s="18">
        <f t="shared" si="20"/>
        <v>-27.903999999999996</v>
      </c>
      <c r="BG53" s="18">
        <f t="shared" si="20"/>
        <v>-17.629999999999995</v>
      </c>
      <c r="BH53" s="18">
        <f t="shared" si="20"/>
        <v>-7.5489999999999782</v>
      </c>
      <c r="BI53" s="18">
        <f t="shared" si="20"/>
        <v>3.0629999999999882</v>
      </c>
      <c r="BJ53" s="18">
        <f t="shared" si="20"/>
        <v>9.4759999999999991</v>
      </c>
      <c r="BK53" s="18">
        <f t="shared" si="20"/>
        <v>-14.218999999999994</v>
      </c>
      <c r="BL53" s="18">
        <f t="shared" si="20"/>
        <v>-10.925000000000068</v>
      </c>
      <c r="BM53" s="18">
        <f t="shared" si="20"/>
        <v>-20.001999999999953</v>
      </c>
      <c r="BN53" s="18">
        <f t="shared" si="20"/>
        <v>-45.356000000000108</v>
      </c>
      <c r="BO53" s="18">
        <f t="shared" si="20"/>
        <v>-44.971000000000004</v>
      </c>
      <c r="BP53" s="18">
        <f t="shared" si="20"/>
        <v>-42.263000000000034</v>
      </c>
      <c r="BQ53" s="18">
        <f t="shared" si="20"/>
        <v>-32.989000000000033</v>
      </c>
      <c r="BR53" s="18">
        <f t="shared" si="10"/>
        <v>-25.395999999999958</v>
      </c>
      <c r="BS53" s="18">
        <f t="shared" si="11"/>
        <v>-20.716000000000008</v>
      </c>
      <c r="BT53" s="18">
        <f t="shared" si="11"/>
        <v>-12.201000000000022</v>
      </c>
      <c r="BU53" s="18">
        <f t="shared" si="11"/>
        <v>-6.4920000000000186</v>
      </c>
      <c r="BV53" s="18">
        <f t="shared" si="11"/>
        <v>7.47199999999998</v>
      </c>
      <c r="BW53" s="18">
        <f t="shared" si="11"/>
        <v>-11.768000000000029</v>
      </c>
      <c r="BX53" s="18">
        <f t="shared" si="11"/>
        <v>1.0590000000000828</v>
      </c>
      <c r="BY53" s="18">
        <f t="shared" si="11"/>
        <v>6.01400000000001</v>
      </c>
      <c r="BZ53" s="18">
        <f t="shared" si="11"/>
        <v>-14.514999999999986</v>
      </c>
      <c r="CA53" s="18">
        <f t="shared" si="11"/>
        <v>-10.285000000000082</v>
      </c>
      <c r="CB53" s="18">
        <f t="shared" si="11"/>
        <v>5.6409999999999627</v>
      </c>
      <c r="CC53" s="18">
        <f t="shared" si="11"/>
        <v>-9.2899999999999636</v>
      </c>
      <c r="CD53" s="18">
        <f t="shared" si="11"/>
        <v>-1.9270000000000209</v>
      </c>
      <c r="CE53" s="18">
        <f t="shared" si="11"/>
        <v>2.7880000000000109</v>
      </c>
      <c r="CF53" s="18">
        <f t="shared" si="11"/>
        <v>17.588999999999999</v>
      </c>
      <c r="CG53" s="18">
        <f t="shared" si="11"/>
        <v>24.19599999999997</v>
      </c>
      <c r="CH53" s="18">
        <f t="shared" si="11"/>
        <v>21.366999999999962</v>
      </c>
      <c r="CI53" s="18">
        <f t="shared" si="11"/>
        <v>29.612000000000023</v>
      </c>
      <c r="CJ53" s="18">
        <f t="shared" si="11"/>
        <v>34.196000000000026</v>
      </c>
      <c r="CK53" s="18">
        <f t="shared" si="11"/>
        <v>35.185999999999979</v>
      </c>
      <c r="CL53" s="18">
        <f t="shared" si="11"/>
        <v>34.036000000000001</v>
      </c>
      <c r="CM53" s="18">
        <f t="shared" si="11"/>
        <v>28.314999999999998</v>
      </c>
      <c r="CN53" s="18">
        <f t="shared" si="11"/>
        <v>29.63900000000001</v>
      </c>
      <c r="CO53" s="18">
        <f t="shared" si="11"/>
        <v>32.206000000000017</v>
      </c>
      <c r="CP53" s="18">
        <f t="shared" si="11"/>
        <v>32.800999999999988</v>
      </c>
      <c r="CQ53" s="18">
        <f t="shared" si="11"/>
        <v>35.886000000000024</v>
      </c>
      <c r="CR53" s="18">
        <f t="shared" si="11"/>
        <v>35.107000000000028</v>
      </c>
      <c r="CS53" s="18">
        <f t="shared" si="11"/>
        <v>37.739000000000033</v>
      </c>
      <c r="CT53" s="18">
        <f t="shared" si="11"/>
        <v>36.906999999999982</v>
      </c>
      <c r="CU53" s="18">
        <f t="shared" si="11"/>
        <v>34.917000000000002</v>
      </c>
      <c r="CV53" s="18">
        <f t="shared" si="11"/>
        <v>34.543000000000006</v>
      </c>
      <c r="CW53" s="18">
        <f t="shared" si="11"/>
        <v>34.008999999999986</v>
      </c>
      <c r="CX53" s="18">
        <f t="shared" si="11"/>
        <v>33.846000000000004</v>
      </c>
      <c r="CY53" s="18">
        <f t="shared" si="11"/>
        <v>33.451000000000022</v>
      </c>
      <c r="CZ53" s="18">
        <f t="shared" si="11"/>
        <v>31.685000000000002</v>
      </c>
      <c r="DA53" s="18">
        <f t="shared" si="11"/>
        <v>31.283000000000015</v>
      </c>
      <c r="DB53" s="18">
        <f t="shared" si="11"/>
        <v>32.294999999999987</v>
      </c>
      <c r="DC53" s="18">
        <f t="shared" si="11"/>
        <v>31.796999999999997</v>
      </c>
      <c r="DD53" s="18">
        <f t="shared" si="11"/>
        <v>31.319000000000017</v>
      </c>
      <c r="DE53" s="18">
        <f t="shared" si="11"/>
        <v>30.208000000000027</v>
      </c>
      <c r="DF53" s="18">
        <f t="shared" si="11"/>
        <v>28.12299999999999</v>
      </c>
      <c r="DG53" s="18">
        <f t="shared" si="11"/>
        <v>27.600999999999999</v>
      </c>
      <c r="DH53" s="18">
        <f t="shared" si="11"/>
        <v>29.093999999999994</v>
      </c>
      <c r="DI53" s="18">
        <f t="shared" si="11"/>
        <v>29.587999999999965</v>
      </c>
      <c r="DJ53" s="18">
        <f t="shared" si="11"/>
        <v>29.389999999999986</v>
      </c>
      <c r="DK53" s="18">
        <f t="shared" si="11"/>
        <v>27.738000000000028</v>
      </c>
      <c r="DL53" s="18">
        <f t="shared" si="11"/>
        <v>30.038000000000011</v>
      </c>
      <c r="DM53" s="18">
        <f t="shared" si="11"/>
        <v>31.825999999999993</v>
      </c>
      <c r="DN53" s="18">
        <f t="shared" si="11"/>
        <v>32.710999999999984</v>
      </c>
      <c r="DO53" s="18">
        <f t="shared" si="11"/>
        <v>34.572999999999979</v>
      </c>
      <c r="DP53" s="18">
        <f t="shared" si="11"/>
        <v>35.234999999999985</v>
      </c>
      <c r="DQ53" s="18">
        <f t="shared" si="11"/>
        <v>36.205000000000013</v>
      </c>
      <c r="DR53" s="18">
        <f t="shared" si="11"/>
        <v>35.18100000000004</v>
      </c>
      <c r="DS53" s="18">
        <f t="shared" si="11"/>
        <v>34.087999999999965</v>
      </c>
      <c r="DT53" s="18">
        <f t="shared" si="11"/>
        <v>32.680000000000007</v>
      </c>
      <c r="DU53" s="18">
        <f t="shared" si="11"/>
        <v>32.280999999999977</v>
      </c>
      <c r="DV53" s="18">
        <f t="shared" si="11"/>
        <v>33.436999999999983</v>
      </c>
      <c r="DW53" s="18">
        <f t="shared" si="11"/>
        <v>35.656000000000006</v>
      </c>
      <c r="DX53" s="18">
        <f t="shared" si="11"/>
        <v>35.64700000000002</v>
      </c>
      <c r="DY53" s="18">
        <f t="shared" si="11"/>
        <v>33.443999999999988</v>
      </c>
      <c r="DZ53" s="18">
        <f t="shared" si="11"/>
        <v>38.27000000000001</v>
      </c>
      <c r="EA53" s="18">
        <f t="shared" si="11"/>
        <v>40.525000000000034</v>
      </c>
      <c r="EB53" s="18">
        <f t="shared" si="11"/>
        <v>41.131000000000029</v>
      </c>
      <c r="EC53" s="18">
        <f t="shared" si="11"/>
        <v>41.566999999999979</v>
      </c>
      <c r="ED53" s="18">
        <f t="shared" ref="ED53:FI58" si="21">ED$32-ED35</f>
        <v>38.760000000000019</v>
      </c>
      <c r="EE53" s="18">
        <f t="shared" si="21"/>
        <v>40.953000000000003</v>
      </c>
      <c r="EF53" s="18">
        <f t="shared" si="21"/>
        <v>40.378999999999991</v>
      </c>
      <c r="EG53" s="18">
        <f t="shared" si="21"/>
        <v>40.11099999999999</v>
      </c>
      <c r="EH53" s="18">
        <f t="shared" si="21"/>
        <v>39.760999999999996</v>
      </c>
      <c r="EI53" s="18">
        <f t="shared" si="21"/>
        <v>40.092999999999989</v>
      </c>
      <c r="EJ53" s="18">
        <f t="shared" si="21"/>
        <v>39.870000000000005</v>
      </c>
      <c r="EK53" s="18">
        <f t="shared" si="21"/>
        <v>39.144999999999982</v>
      </c>
      <c r="EL53" s="18">
        <f t="shared" si="21"/>
        <v>40.074000000000012</v>
      </c>
      <c r="EM53" s="18">
        <f t="shared" si="21"/>
        <v>38.335000000000008</v>
      </c>
      <c r="EN53" s="18">
        <f t="shared" si="21"/>
        <v>38.487000000000023</v>
      </c>
      <c r="EO53" s="18">
        <f t="shared" si="21"/>
        <v>36.008999999999986</v>
      </c>
      <c r="EP53" s="18">
        <f t="shared" si="21"/>
        <v>37.01400000000001</v>
      </c>
      <c r="EQ53" s="18">
        <f t="shared" si="21"/>
        <v>36.816000000000031</v>
      </c>
      <c r="ER53" s="18">
        <f t="shared" si="21"/>
        <v>36.426999999999992</v>
      </c>
      <c r="ES53" s="18">
        <f t="shared" si="21"/>
        <v>34.470000000000027</v>
      </c>
      <c r="ET53" s="18">
        <f t="shared" si="21"/>
        <v>34.378999999999991</v>
      </c>
      <c r="EU53" s="18">
        <f t="shared" si="21"/>
        <v>33.783999999999992</v>
      </c>
      <c r="EV53" s="18">
        <f t="shared" si="21"/>
        <v>36.15100000000001</v>
      </c>
      <c r="EW53" s="18">
        <f t="shared" si="21"/>
        <v>35.570000000000022</v>
      </c>
      <c r="EX53" s="18">
        <f t="shared" si="21"/>
        <v>35.071000000000026</v>
      </c>
      <c r="EY53" s="18">
        <f t="shared" si="21"/>
        <v>35.188999999999993</v>
      </c>
      <c r="EZ53" s="18">
        <f t="shared" si="21"/>
        <v>36.267000000000024</v>
      </c>
      <c r="FA53" s="18">
        <f t="shared" si="21"/>
        <v>36.662000000000006</v>
      </c>
      <c r="FB53" s="18">
        <f t="shared" si="21"/>
        <v>35.451000000000022</v>
      </c>
      <c r="FC53" s="18">
        <f t="shared" si="21"/>
        <v>33.100999999999999</v>
      </c>
      <c r="FD53" s="18">
        <f t="shared" si="21"/>
        <v>32.236999999999966</v>
      </c>
      <c r="FE53" s="18">
        <f t="shared" si="21"/>
        <v>32.716000000000008</v>
      </c>
      <c r="FF53" s="18">
        <f t="shared" si="21"/>
        <v>34.033000000000015</v>
      </c>
      <c r="FG53" s="18">
        <f t="shared" si="21"/>
        <v>34.51400000000001</v>
      </c>
      <c r="FH53" s="18">
        <f t="shared" si="21"/>
        <v>34.571000000000026</v>
      </c>
      <c r="FI53" s="18">
        <f t="shared" si="21"/>
        <v>34.674000000000035</v>
      </c>
      <c r="FJ53" s="18">
        <f t="shared" si="12"/>
        <v>33.53000000000003</v>
      </c>
      <c r="FK53" s="18">
        <f t="shared" si="12"/>
        <v>32.300999999999988</v>
      </c>
      <c r="FL53" s="18">
        <f t="shared" si="12"/>
        <v>33.528999999999996</v>
      </c>
      <c r="FM53" s="18">
        <f t="shared" si="12"/>
        <v>37.534000000000049</v>
      </c>
      <c r="FN53" s="18">
        <f t="shared" si="12"/>
        <v>36.836000000000013</v>
      </c>
      <c r="FO53" s="18">
        <f t="shared" si="12"/>
        <v>35.20999999999998</v>
      </c>
      <c r="FP53" s="18">
        <f t="shared" si="12"/>
        <v>34.992999999999995</v>
      </c>
      <c r="FQ53" s="18">
        <f t="shared" si="12"/>
        <v>38.444999999999993</v>
      </c>
      <c r="FR53" s="18">
        <f t="shared" si="12"/>
        <v>37.158999999999992</v>
      </c>
      <c r="FS53" s="18">
        <f t="shared" si="12"/>
        <v>37.438999999999965</v>
      </c>
      <c r="FT53" s="18">
        <f t="shared" si="12"/>
        <v>37.170999999999992</v>
      </c>
      <c r="FU53" s="18">
        <f t="shared" si="12"/>
        <v>38.910000000000025</v>
      </c>
      <c r="FV53" s="18">
        <f t="shared" si="12"/>
        <v>38.238</v>
      </c>
      <c r="FW53" s="18">
        <f t="shared" si="12"/>
        <v>39.135999999999967</v>
      </c>
      <c r="FX53" s="18">
        <f t="shared" si="12"/>
        <v>40.254999999999995</v>
      </c>
      <c r="FY53" s="18">
        <f t="shared" si="12"/>
        <v>39.05600000000004</v>
      </c>
      <c r="FZ53" s="18">
        <f t="shared" si="12"/>
        <v>36.629999999999995</v>
      </c>
      <c r="GA53" s="18">
        <f t="shared" si="12"/>
        <v>35.233000000000004</v>
      </c>
      <c r="GB53" s="18">
        <f t="shared" si="12"/>
        <v>32.339999999999975</v>
      </c>
      <c r="GC53" s="18">
        <f t="shared" si="12"/>
        <v>33.696000000000026</v>
      </c>
      <c r="GD53" s="18">
        <f t="shared" si="12"/>
        <v>30.872000000000014</v>
      </c>
      <c r="GE53" s="18">
        <f t="shared" si="12"/>
        <v>31.233000000000004</v>
      </c>
      <c r="GF53" s="18">
        <f t="shared" si="12"/>
        <v>30.661000000000001</v>
      </c>
      <c r="GG53" s="18">
        <f t="shared" si="12"/>
        <v>28.488999999999976</v>
      </c>
      <c r="GH53" s="18">
        <f t="shared" si="12"/>
        <v>28.947000000000003</v>
      </c>
      <c r="GI53" s="18">
        <f t="shared" si="12"/>
        <v>28.91500000000002</v>
      </c>
      <c r="GJ53" s="18">
        <f t="shared" si="12"/>
        <v>29.91799999999995</v>
      </c>
      <c r="GK53" s="18">
        <f t="shared" si="12"/>
        <v>31.922000000000025</v>
      </c>
      <c r="GL53" s="18">
        <f t="shared" si="12"/>
        <v>30.988999999999976</v>
      </c>
      <c r="GM53" s="18">
        <f t="shared" si="12"/>
        <v>27.851000000000056</v>
      </c>
      <c r="GN53" s="18">
        <f t="shared" si="12"/>
        <v>24.891999999999996</v>
      </c>
      <c r="GO53" s="18">
        <f t="shared" si="12"/>
        <v>25.708999999999946</v>
      </c>
      <c r="GP53" s="18">
        <f t="shared" si="12"/>
        <v>23.70999999999998</v>
      </c>
      <c r="GQ53" s="18">
        <f t="shared" si="13"/>
        <v>23.012</v>
      </c>
      <c r="GR53" s="18">
        <f t="shared" si="13"/>
        <v>23.317000000000007</v>
      </c>
      <c r="GS53" s="18">
        <f t="shared" si="13"/>
        <v>21.94399999999996</v>
      </c>
      <c r="GT53" s="18">
        <f t="shared" si="13"/>
        <v>21.01400000000001</v>
      </c>
      <c r="GU53" s="18">
        <f t="shared" si="13"/>
        <v>19.149999999999977</v>
      </c>
      <c r="GV53" s="18">
        <f t="shared" si="13"/>
        <v>15.970000000000027</v>
      </c>
      <c r="GW53" s="18">
        <f t="shared" si="13"/>
        <v>13.685999999999979</v>
      </c>
      <c r="GX53" s="18">
        <f t="shared" si="13"/>
        <v>13.491000000000042</v>
      </c>
      <c r="GY53" s="18">
        <f t="shared" si="13"/>
        <v>11.015000000000043</v>
      </c>
      <c r="GZ53" s="18">
        <f t="shared" si="13"/>
        <v>10.767999999999972</v>
      </c>
      <c r="HA53" s="18">
        <f t="shared" si="13"/>
        <v>8.6200000000000045</v>
      </c>
      <c r="HB53" s="18">
        <f t="shared" si="13"/>
        <v>9.0060000000000286</v>
      </c>
      <c r="HC53" s="18">
        <f t="shared" si="13"/>
        <v>-1.5849999999999795</v>
      </c>
      <c r="HD53" s="18">
        <f t="shared" si="13"/>
        <v>-2.0809999999999604</v>
      </c>
      <c r="HE53" s="18">
        <f t="shared" si="13"/>
        <v>0.25</v>
      </c>
      <c r="HF53" s="18">
        <f t="shared" si="13"/>
        <v>1.8620000000000232</v>
      </c>
      <c r="HG53" s="18">
        <f t="shared" si="13"/>
        <v>0.17200000000002547</v>
      </c>
      <c r="HH53" s="18">
        <f t="shared" si="13"/>
        <v>0.46399999999999864</v>
      </c>
      <c r="HI53" s="18">
        <f t="shared" si="13"/>
        <v>1.6550000000000296</v>
      </c>
      <c r="HJ53" s="18">
        <f t="shared" si="13"/>
        <v>-1.1200000000000045</v>
      </c>
      <c r="HK53" s="18">
        <f t="shared" si="13"/>
        <v>-0.19700000000000273</v>
      </c>
      <c r="HL53" s="18">
        <f t="shared" si="13"/>
        <v>-1.1879999999999882</v>
      </c>
      <c r="HM53" s="18">
        <f t="shared" si="13"/>
        <v>0.53700000000003456</v>
      </c>
      <c r="HN53" s="18">
        <f t="shared" si="13"/>
        <v>-1.0029999999999859</v>
      </c>
      <c r="HO53" s="18">
        <f t="shared" si="13"/>
        <v>-1.4010000000000105</v>
      </c>
      <c r="HP53" s="18">
        <f t="shared" si="13"/>
        <v>-2.0670000000000073</v>
      </c>
      <c r="HQ53" s="18">
        <f t="shared" si="13"/>
        <v>-0.19999999999998863</v>
      </c>
      <c r="HR53" s="18">
        <f t="shared" si="13"/>
        <v>3.6279999999999859</v>
      </c>
      <c r="HS53" s="18">
        <f t="shared" si="13"/>
        <v>2.6529999999999632</v>
      </c>
      <c r="HT53" s="18">
        <f t="shared" si="13"/>
        <v>1.2740000000000009</v>
      </c>
      <c r="HU53" s="18">
        <f t="shared" si="13"/>
        <v>3.6569999999999823</v>
      </c>
      <c r="HV53" s="18">
        <f t="shared" si="13"/>
        <v>2.7040000000000077</v>
      </c>
      <c r="HW53" s="18">
        <f t="shared" si="13"/>
        <v>5.7870000000000346</v>
      </c>
      <c r="HX53" s="18">
        <f t="shared" si="13"/>
        <v>4.4780000000000086</v>
      </c>
      <c r="HY53" s="18">
        <f t="shared" si="13"/>
        <v>8.047999999999945</v>
      </c>
      <c r="HZ53" s="18">
        <f t="shared" si="13"/>
        <v>12.994000000000028</v>
      </c>
      <c r="IA53" s="18">
        <f t="shared" si="13"/>
        <v>14.871000000000038</v>
      </c>
      <c r="IB53" s="18">
        <f t="shared" si="13"/>
        <v>17.411999999999978</v>
      </c>
      <c r="IC53" s="18">
        <f t="shared" si="13"/>
        <v>19.553999999999974</v>
      </c>
      <c r="ID53" s="18">
        <f t="shared" si="13"/>
        <v>19.947000000000003</v>
      </c>
      <c r="IE53" s="18">
        <f t="shared" si="13"/>
        <v>21.819999999999993</v>
      </c>
      <c r="IF53" s="18">
        <f t="shared" si="13"/>
        <v>23.539000000000044</v>
      </c>
      <c r="IG53" s="18">
        <f t="shared" si="13"/>
        <v>24.314999999999998</v>
      </c>
      <c r="IH53" s="18">
        <f t="shared" si="13"/>
        <v>25.338000000000022</v>
      </c>
      <c r="II53" s="18">
        <f t="shared" si="13"/>
        <v>29.77600000000001</v>
      </c>
      <c r="IJ53" s="18">
        <f t="shared" si="13"/>
        <v>32.105999999999995</v>
      </c>
      <c r="IK53" s="18">
        <f t="shared" si="13"/>
        <v>33.072999999999979</v>
      </c>
      <c r="IL53" s="18">
        <f t="shared" si="13"/>
        <v>26.425999999999988</v>
      </c>
      <c r="IM53" s="18">
        <f t="shared" si="13"/>
        <v>23.20599999999996</v>
      </c>
      <c r="IN53" s="18">
        <f t="shared" si="13"/>
        <v>23.456000000000017</v>
      </c>
      <c r="IO53" s="18">
        <f t="shared" si="13"/>
        <v>23.149999999999977</v>
      </c>
      <c r="IP53" s="18">
        <f t="shared" si="13"/>
        <v>25.978000000000009</v>
      </c>
      <c r="IQ53" s="18">
        <f t="shared" si="13"/>
        <v>28.262999999999977</v>
      </c>
      <c r="IR53" s="18">
        <f t="shared" si="13"/>
        <v>29.26600000000002</v>
      </c>
      <c r="IS53" s="18">
        <f t="shared" si="13"/>
        <v>28.25200000000001</v>
      </c>
      <c r="IT53" s="18">
        <f t="shared" si="13"/>
        <v>26.80699999999996</v>
      </c>
      <c r="IU53" s="18">
        <f t="shared" si="13"/>
        <v>30.461000000000013</v>
      </c>
      <c r="IV53" s="18">
        <f t="shared" si="13"/>
        <v>30.061000000000035</v>
      </c>
      <c r="IW53" s="18">
        <f t="shared" si="13"/>
        <v>31.574000000000012</v>
      </c>
      <c r="IX53" s="18">
        <f t="shared" si="13"/>
        <v>38.406999999999982</v>
      </c>
      <c r="IY53" s="18">
        <f t="shared" si="13"/>
        <v>46.706999999999994</v>
      </c>
      <c r="IZ53" s="18">
        <f t="shared" si="13"/>
        <v>50.411000000000001</v>
      </c>
      <c r="JA53" s="18">
        <f t="shared" si="13"/>
        <v>45.521000000000015</v>
      </c>
      <c r="JB53" s="18">
        <f t="shared" ref="JB53:KG58" si="22">JB$32-JB35</f>
        <v>41.109999999999957</v>
      </c>
      <c r="JC53" s="18">
        <f t="shared" si="22"/>
        <v>38.584000000000003</v>
      </c>
      <c r="JD53" s="18">
        <f t="shared" si="22"/>
        <v>38.140999999999963</v>
      </c>
      <c r="JE53" s="18">
        <f t="shared" si="22"/>
        <v>39.666999999999973</v>
      </c>
      <c r="JF53" s="18">
        <f t="shared" si="22"/>
        <v>41.660000000000025</v>
      </c>
      <c r="JG53" s="18">
        <f t="shared" si="22"/>
        <v>43.783000000000015</v>
      </c>
      <c r="JH53" s="18">
        <f t="shared" si="22"/>
        <v>41.600999999999999</v>
      </c>
      <c r="JI53" s="18">
        <f t="shared" si="22"/>
        <v>38.809000000000026</v>
      </c>
      <c r="JJ53" s="18">
        <f t="shared" si="22"/>
        <v>36.56899999999996</v>
      </c>
      <c r="JK53" s="18">
        <f t="shared" si="22"/>
        <v>33.521999999999991</v>
      </c>
      <c r="JL53" s="18">
        <f t="shared" si="22"/>
        <v>30.617000000000019</v>
      </c>
      <c r="JM53" s="18">
        <f t="shared" si="22"/>
        <v>29.74799999999999</v>
      </c>
      <c r="JN53" s="18">
        <f t="shared" si="22"/>
        <v>30.49799999999999</v>
      </c>
      <c r="JO53" s="18">
        <f t="shared" si="22"/>
        <v>31.842999999999961</v>
      </c>
      <c r="JP53" s="18">
        <f t="shared" si="22"/>
        <v>31.492000000000019</v>
      </c>
      <c r="JQ53" s="18">
        <f t="shared" si="22"/>
        <v>32.47399999999999</v>
      </c>
      <c r="JR53" s="18">
        <f t="shared" si="22"/>
        <v>30.275000000000034</v>
      </c>
      <c r="JS53" s="18">
        <f t="shared" si="22"/>
        <v>29.34899999999999</v>
      </c>
      <c r="JT53" s="18">
        <f t="shared" si="22"/>
        <v>29.86099999999999</v>
      </c>
      <c r="JU53" s="18">
        <f t="shared" si="22"/>
        <v>30.248000000000047</v>
      </c>
      <c r="JV53" s="18">
        <f t="shared" si="22"/>
        <v>30.220000000000027</v>
      </c>
      <c r="JW53" s="18">
        <f t="shared" si="22"/>
        <v>26.309000000000026</v>
      </c>
      <c r="JX53" s="18">
        <f t="shared" si="22"/>
        <v>25.468000000000018</v>
      </c>
      <c r="JY53" s="18">
        <f t="shared" si="22"/>
        <v>26.547000000000025</v>
      </c>
      <c r="JZ53" s="18">
        <f t="shared" si="22"/>
        <v>25.776999999999987</v>
      </c>
      <c r="KA53" s="18">
        <f t="shared" si="22"/>
        <v>25.586000000000013</v>
      </c>
      <c r="KB53" s="18">
        <f t="shared" si="22"/>
        <v>23.543000000000006</v>
      </c>
      <c r="KC53" s="18">
        <f t="shared" si="22"/>
        <v>22.040999999999997</v>
      </c>
      <c r="KD53" s="18">
        <f t="shared" si="22"/>
        <v>22.312999999999988</v>
      </c>
      <c r="KE53" s="18">
        <f t="shared" si="22"/>
        <v>23.337999999999965</v>
      </c>
      <c r="KF53" s="18">
        <f t="shared" si="22"/>
        <v>25.233000000000004</v>
      </c>
      <c r="KG53" s="18">
        <f t="shared" si="22"/>
        <v>23.896999999999991</v>
      </c>
      <c r="KH53" s="18">
        <f t="shared" si="14"/>
        <v>22.824000000000012</v>
      </c>
      <c r="KI53" s="18">
        <f t="shared" si="14"/>
        <v>23.033000000000015</v>
      </c>
      <c r="KJ53" s="18">
        <f t="shared" si="14"/>
        <v>20.717000000000041</v>
      </c>
      <c r="KK53" s="18">
        <f t="shared" si="14"/>
        <v>15.519999999999982</v>
      </c>
      <c r="KL53" s="18">
        <f t="shared" si="14"/>
        <v>15.608000000000004</v>
      </c>
      <c r="KM53" s="18">
        <f t="shared" si="14"/>
        <v>13.585999999999956</v>
      </c>
      <c r="KN53" s="18">
        <f t="shared" si="14"/>
        <v>10.762</v>
      </c>
      <c r="KO53" s="18">
        <f t="shared" si="14"/>
        <v>8.5219999999999914</v>
      </c>
      <c r="KP53" s="18">
        <f t="shared" si="14"/>
        <v>11.870000000000005</v>
      </c>
      <c r="KQ53" s="18">
        <f t="shared" si="14"/>
        <v>11.750999999999976</v>
      </c>
      <c r="KR53" s="18">
        <f t="shared" si="14"/>
        <v>11.009000000000015</v>
      </c>
      <c r="KS53" s="18">
        <f t="shared" si="14"/>
        <v>11.559000000000026</v>
      </c>
      <c r="KT53" s="18">
        <f t="shared" si="14"/>
        <v>8.5480000000000018</v>
      </c>
      <c r="KU53" s="18">
        <f t="shared" si="14"/>
        <v>8.0310000000000059</v>
      </c>
      <c r="KV53" s="18">
        <f t="shared" si="14"/>
        <v>7.6779999999999973</v>
      </c>
      <c r="KW53" s="18">
        <f t="shared" si="14"/>
        <v>7.8089999999999691</v>
      </c>
      <c r="KX53" s="18">
        <f t="shared" si="14"/>
        <v>5.2629999999999768</v>
      </c>
      <c r="KY53" s="18">
        <f t="shared" si="14"/>
        <v>4.02800000000002</v>
      </c>
      <c r="KZ53" s="18">
        <f t="shared" si="14"/>
        <v>4.42999999999995</v>
      </c>
      <c r="LA53" s="18">
        <f t="shared" si="14"/>
        <v>4.02800000000002</v>
      </c>
      <c r="LB53" s="18">
        <f t="shared" si="14"/>
        <v>2.1779999999999973</v>
      </c>
      <c r="LC53" s="18">
        <f t="shared" si="14"/>
        <v>1.6549999999999727</v>
      </c>
      <c r="LD53" s="18">
        <f t="shared" si="14"/>
        <v>0.24099999999998545</v>
      </c>
      <c r="LE53" s="18">
        <f t="shared" si="14"/>
        <v>-0.54200000000003001</v>
      </c>
      <c r="LF53" s="18">
        <f t="shared" si="14"/>
        <v>-3.3020000000000209</v>
      </c>
      <c r="LG53" s="18">
        <f t="shared" si="14"/>
        <v>-3.8269999999999982</v>
      </c>
      <c r="LH53" s="18">
        <f t="shared" si="14"/>
        <v>-4.7830000000000155</v>
      </c>
      <c r="LI53" s="18">
        <f t="shared" si="14"/>
        <v>-6.2239999999999895</v>
      </c>
      <c r="LJ53" s="18">
        <f t="shared" si="14"/>
        <v>-6.3810000000000286</v>
      </c>
      <c r="LK53" s="18">
        <f t="shared" si="14"/>
        <v>-9.3299999999999841</v>
      </c>
      <c r="LL53" s="18">
        <f t="shared" si="14"/>
        <v>-10.710999999999956</v>
      </c>
      <c r="LM53" s="18">
        <f t="shared" si="14"/>
        <v>-10.816000000000031</v>
      </c>
      <c r="LN53" s="18">
        <f t="shared" si="14"/>
        <v>-7.5949999999999704</v>
      </c>
      <c r="LO53" s="18">
        <f t="shared" si="15"/>
        <v>-7.7690000000000055</v>
      </c>
      <c r="LP53" s="18">
        <f t="shared" si="15"/>
        <v>-6.1290000000000191</v>
      </c>
      <c r="LQ53" s="18">
        <f t="shared" si="15"/>
        <v>-8.7970000000000255</v>
      </c>
      <c r="LR53" s="18">
        <f t="shared" si="15"/>
        <v>-13.713000000000022</v>
      </c>
      <c r="LS53" s="18">
        <f t="shared" si="15"/>
        <v>-13.120000000000005</v>
      </c>
      <c r="LT53" s="18">
        <f t="shared" si="15"/>
        <v>-16.668999999999983</v>
      </c>
      <c r="LU53" s="18">
        <f t="shared" si="15"/>
        <v>-12.593999999999994</v>
      </c>
      <c r="LV53" s="18">
        <f t="shared" si="15"/>
        <v>-10.25200000000001</v>
      </c>
      <c r="LW53" s="18">
        <f t="shared" si="15"/>
        <v>-9.0579999999999927</v>
      </c>
      <c r="LX53" s="18">
        <f t="shared" si="15"/>
        <v>-11.041999999999973</v>
      </c>
      <c r="LY53" s="18">
        <f t="shared" si="15"/>
        <v>-9.2309999999999945</v>
      </c>
      <c r="LZ53" s="18">
        <f t="shared" si="15"/>
        <v>-12.067000000000007</v>
      </c>
      <c r="MA53" s="18">
        <f t="shared" si="15"/>
        <v>-17.704000000000008</v>
      </c>
      <c r="MB53" s="18">
        <f t="shared" si="15"/>
        <v>-21.435000000000002</v>
      </c>
      <c r="MC53" s="18">
        <f t="shared" si="15"/>
        <v>-24.269000000000005</v>
      </c>
      <c r="MD53" s="18">
        <f t="shared" si="15"/>
        <v>-24.634000000000015</v>
      </c>
      <c r="ME53" s="18">
        <f t="shared" si="15"/>
        <v>-22.731999999999971</v>
      </c>
      <c r="MF53" s="18">
        <f t="shared" si="15"/>
        <v>-21.622000000000014</v>
      </c>
      <c r="MG53" s="18">
        <f t="shared" si="15"/>
        <v>-21.249000000000024</v>
      </c>
      <c r="MH53" s="18">
        <f t="shared" si="15"/>
        <v>-20.678999999999974</v>
      </c>
      <c r="MI53" s="18">
        <f t="shared" si="15"/>
        <v>-17.834000000000003</v>
      </c>
      <c r="MJ53" s="18">
        <f t="shared" si="15"/>
        <v>-14.48399999999998</v>
      </c>
      <c r="MK53" s="18">
        <f t="shared" si="15"/>
        <v>-17.373000000000047</v>
      </c>
      <c r="ML53" s="18">
        <f t="shared" si="15"/>
        <v>-18.55600000000004</v>
      </c>
      <c r="MM53" s="18">
        <f t="shared" si="15"/>
        <v>-23.353000000000009</v>
      </c>
      <c r="MN53" s="18">
        <f t="shared" si="15"/>
        <v>-24.501999999999953</v>
      </c>
      <c r="MO53" s="18">
        <f t="shared" si="15"/>
        <v>-25.004999999999995</v>
      </c>
      <c r="MP53" s="18">
        <f t="shared" si="15"/>
        <v>-24.965999999999951</v>
      </c>
      <c r="MQ53" s="18">
        <f t="shared" si="15"/>
        <v>-26.247000000000014</v>
      </c>
      <c r="MR53" s="18">
        <f t="shared" si="15"/>
        <v>-25.322999999999979</v>
      </c>
      <c r="MS53" s="18">
        <f t="shared" si="15"/>
        <v>-25.09699999999998</v>
      </c>
      <c r="MT53" s="18">
        <f t="shared" si="15"/>
        <v>-26.825999999999965</v>
      </c>
      <c r="MU53" s="18">
        <f t="shared" si="15"/>
        <v>-29.217000000000041</v>
      </c>
      <c r="MV53" s="18">
        <f t="shared" si="15"/>
        <v>-30</v>
      </c>
      <c r="MW53" s="18">
        <f t="shared" si="15"/>
        <v>-29.824000000000012</v>
      </c>
      <c r="MX53" s="18">
        <f t="shared" si="15"/>
        <v>-26.319999999999993</v>
      </c>
      <c r="MY53" s="18">
        <f t="shared" si="15"/>
        <v>-22.312999999999988</v>
      </c>
      <c r="MZ53" s="18">
        <f t="shared" si="15"/>
        <v>-22.137</v>
      </c>
      <c r="NA53" s="18">
        <f t="shared" si="15"/>
        <v>-25.180000000000007</v>
      </c>
      <c r="NB53" s="18">
        <f t="shared" si="15"/>
        <v>-27.543000000000006</v>
      </c>
      <c r="NC53" s="18">
        <f t="shared" si="15"/>
        <v>-26.27800000000002</v>
      </c>
      <c r="ND53" s="18">
        <f t="shared" si="15"/>
        <v>-29.434000000000026</v>
      </c>
      <c r="NE53" s="18">
        <f t="shared" si="15"/>
        <v>-27.532999999999959</v>
      </c>
      <c r="NF53" s="18">
        <f t="shared" si="15"/>
        <v>-22.305000000000007</v>
      </c>
      <c r="NG53" s="18">
        <f t="shared" si="15"/>
        <v>-20.067000000000007</v>
      </c>
      <c r="NH53" s="18">
        <f t="shared" si="15"/>
        <v>-23.605999999999995</v>
      </c>
      <c r="NI53" s="18">
        <f t="shared" si="15"/>
        <v>-22.750999999999976</v>
      </c>
      <c r="NJ53" s="18">
        <f t="shared" si="15"/>
        <v>-22.032999999999959</v>
      </c>
      <c r="NK53" s="18">
        <f t="shared" si="15"/>
        <v>-21.951999999999998</v>
      </c>
      <c r="NL53" s="18">
        <f t="shared" si="15"/>
        <v>-23.114999999999952</v>
      </c>
      <c r="NM53" s="18">
        <f t="shared" si="15"/>
        <v>-26.757000000000005</v>
      </c>
      <c r="NN53" s="18">
        <f t="shared" si="15"/>
        <v>-26.218999999999994</v>
      </c>
      <c r="NO53" s="18">
        <f t="shared" si="15"/>
        <v>-28.954999999999984</v>
      </c>
      <c r="NP53" s="18">
        <f t="shared" si="15"/>
        <v>-29.021999999999991</v>
      </c>
      <c r="NQ53" s="18">
        <f t="shared" si="15"/>
        <v>-27.978999999999985</v>
      </c>
      <c r="NR53" s="18">
        <f t="shared" si="15"/>
        <v>-28.789999999999964</v>
      </c>
      <c r="NS53" s="18">
        <f t="shared" si="15"/>
        <v>-27.394999999999982</v>
      </c>
      <c r="NT53" s="18">
        <f t="shared" si="15"/>
        <v>-29.97199999999998</v>
      </c>
      <c r="NU53" s="18">
        <f t="shared" si="15"/>
        <v>-30.503000000000043</v>
      </c>
      <c r="NV53" s="18">
        <f t="shared" si="15"/>
        <v>-31.663000000000011</v>
      </c>
      <c r="NW53" s="18">
        <f t="shared" si="15"/>
        <v>-32.571000000000026</v>
      </c>
      <c r="NX53" s="18">
        <f t="shared" si="15"/>
        <v>-29.132999999999981</v>
      </c>
      <c r="NY53" s="18">
        <f t="shared" si="15"/>
        <v>-28.882999999999981</v>
      </c>
      <c r="NZ53" s="18">
        <f t="shared" ref="NZ53:PE58" si="23">NZ$32-NZ35</f>
        <v>-27.190999999999974</v>
      </c>
      <c r="OA53" s="18">
        <f t="shared" si="23"/>
        <v>-28.302999999999997</v>
      </c>
      <c r="OB53" s="18">
        <f t="shared" si="23"/>
        <v>-28.433999999999969</v>
      </c>
      <c r="OC53" s="18">
        <f t="shared" si="23"/>
        <v>-29.033000000000015</v>
      </c>
      <c r="OD53" s="18">
        <f t="shared" si="23"/>
        <v>-27.434000000000026</v>
      </c>
      <c r="OE53" s="18">
        <f t="shared" si="23"/>
        <v>-28.282999999999959</v>
      </c>
      <c r="OF53" s="18">
        <f t="shared" si="23"/>
        <v>-29.156000000000006</v>
      </c>
      <c r="OG53" s="18">
        <f t="shared" si="23"/>
        <v>-29.425000000000011</v>
      </c>
      <c r="OH53" s="18">
        <f t="shared" si="23"/>
        <v>-29.069000000000017</v>
      </c>
      <c r="OI53" s="18">
        <f t="shared" si="23"/>
        <v>-30.646999999999991</v>
      </c>
      <c r="OJ53" s="18">
        <f t="shared" si="23"/>
        <v>-30.913000000000011</v>
      </c>
      <c r="OK53" s="18">
        <f t="shared" si="23"/>
        <v>-38.201000000000022</v>
      </c>
      <c r="OL53" s="18">
        <f t="shared" si="23"/>
        <v>-38.24799999999999</v>
      </c>
      <c r="OM53" s="18">
        <f t="shared" si="23"/>
        <v>-38.60899999999998</v>
      </c>
      <c r="ON53" s="18">
        <f t="shared" si="23"/>
        <v>-38.105000000000018</v>
      </c>
      <c r="OO53" s="18">
        <f t="shared" si="23"/>
        <v>-35.641999999999996</v>
      </c>
      <c r="OP53" s="18">
        <f t="shared" si="23"/>
        <v>-32.867999999999995</v>
      </c>
      <c r="OQ53" s="18">
        <f t="shared" si="23"/>
        <v>-27.825999999999965</v>
      </c>
      <c r="OR53" s="18">
        <f t="shared" si="23"/>
        <v>-27.881000000000029</v>
      </c>
      <c r="OS53" s="18">
        <f t="shared" si="23"/>
        <v>-29.081999999999994</v>
      </c>
      <c r="OT53" s="18">
        <f t="shared" si="23"/>
        <v>-29.658999999999992</v>
      </c>
      <c r="OU53" s="18">
        <f t="shared" si="23"/>
        <v>-30.913000000000011</v>
      </c>
      <c r="OV53" s="18">
        <f t="shared" si="23"/>
        <v>-31.599999999999966</v>
      </c>
      <c r="OW53" s="18">
        <f t="shared" si="23"/>
        <v>-34.472999999999956</v>
      </c>
      <c r="OX53" s="18">
        <f t="shared" si="23"/>
        <v>-35.963999999999999</v>
      </c>
      <c r="OY53" s="18">
        <f t="shared" si="23"/>
        <v>-38.283999999999992</v>
      </c>
      <c r="OZ53" s="18">
        <f t="shared" si="23"/>
        <v>-44.677000000000021</v>
      </c>
      <c r="PA53" s="18">
        <f t="shared" si="23"/>
        <v>-39.370999999999981</v>
      </c>
      <c r="PB53" s="18">
        <f t="shared" si="23"/>
        <v>-39.613</v>
      </c>
      <c r="PC53" s="18">
        <f t="shared" si="23"/>
        <v>-38.365000000000009</v>
      </c>
      <c r="PD53" s="18">
        <f t="shared" si="23"/>
        <v>-37.502999999999986</v>
      </c>
      <c r="PE53" s="18">
        <f t="shared" si="23"/>
        <v>-35.960999999999956</v>
      </c>
      <c r="PF53" s="18">
        <f t="shared" si="16"/>
        <v>-31.177000000000021</v>
      </c>
      <c r="PG53" s="18">
        <f t="shared" si="16"/>
        <v>-26.22199999999998</v>
      </c>
      <c r="PH53" s="18">
        <f t="shared" si="16"/>
        <v>-24.293000000000006</v>
      </c>
      <c r="PI53" s="18">
        <f t="shared" si="16"/>
        <v>-26.940999999999974</v>
      </c>
      <c r="PJ53" s="18">
        <f t="shared" si="16"/>
        <v>-27.890999999999963</v>
      </c>
      <c r="PK53" s="18">
        <f t="shared" si="16"/>
        <v>-27.824999999999989</v>
      </c>
      <c r="PL53" s="18">
        <f t="shared" si="16"/>
        <v>-26.524000000000001</v>
      </c>
      <c r="PM53" s="18">
        <f t="shared" si="16"/>
        <v>-28.021999999999991</v>
      </c>
      <c r="PN53" s="18">
        <f t="shared" si="16"/>
        <v>-28.885999999999967</v>
      </c>
      <c r="PO53" s="18">
        <f t="shared" si="16"/>
        <v>-33.326000000000022</v>
      </c>
      <c r="PP53" s="18">
        <f t="shared" si="16"/>
        <v>-28.581999999999994</v>
      </c>
      <c r="PQ53" s="18">
        <f t="shared" si="16"/>
        <v>-25.531000000000006</v>
      </c>
      <c r="PR53" s="18">
        <f t="shared" si="16"/>
        <v>-25.314000000000021</v>
      </c>
      <c r="PS53" s="18">
        <f t="shared" si="16"/>
        <v>-25.710999999999956</v>
      </c>
      <c r="PT53" s="18">
        <f t="shared" si="16"/>
        <v>-21.236000000000047</v>
      </c>
      <c r="PU53" s="18">
        <f t="shared" si="16"/>
        <v>-19.949999999999989</v>
      </c>
      <c r="PV53" s="18">
        <f t="shared" si="16"/>
        <v>-19.780999999999949</v>
      </c>
      <c r="PW53" s="18">
        <f t="shared" si="16"/>
        <v>-20.244999999999948</v>
      </c>
      <c r="PX53" s="18">
        <f t="shared" si="16"/>
        <v>-19.317999999999984</v>
      </c>
      <c r="PY53" s="18">
        <f t="shared" si="16"/>
        <v>-18.814000000000021</v>
      </c>
      <c r="PZ53" s="18">
        <f t="shared" si="16"/>
        <v>-15.134000000000015</v>
      </c>
      <c r="QA53" s="18">
        <f t="shared" si="16"/>
        <v>-14.697000000000003</v>
      </c>
      <c r="QB53" s="18">
        <f t="shared" si="16"/>
        <v>-13.100999999999999</v>
      </c>
      <c r="QC53" s="18">
        <f t="shared" si="16"/>
        <v>-10.218999999999994</v>
      </c>
      <c r="QD53" s="18">
        <f t="shared" si="16"/>
        <v>-10.053999999999974</v>
      </c>
      <c r="QE53" s="18">
        <f t="shared" si="16"/>
        <v>-10.12700000000001</v>
      </c>
      <c r="QF53" s="18">
        <f t="shared" si="16"/>
        <v>-9.6539999999999964</v>
      </c>
      <c r="QG53" s="18">
        <f t="shared" si="16"/>
        <v>-8.242999999999995</v>
      </c>
      <c r="QH53" s="18">
        <f t="shared" si="16"/>
        <v>-7.8159999999999741</v>
      </c>
      <c r="QI53" s="18">
        <f t="shared" si="16"/>
        <v>-9.507000000000005</v>
      </c>
      <c r="QJ53" s="18">
        <f t="shared" si="16"/>
        <v>-8.6800000000000068</v>
      </c>
      <c r="QK53" s="18">
        <f t="shared" si="16"/>
        <v>-5.5229999999999677</v>
      </c>
      <c r="QL53" s="18">
        <f t="shared" si="16"/>
        <v>-5.5470000000000255</v>
      </c>
      <c r="QM53" s="18">
        <f t="shared" si="17"/>
        <v>-6.7690000000000055</v>
      </c>
      <c r="QN53" s="18">
        <f t="shared" si="17"/>
        <v>-9.021000000000015</v>
      </c>
      <c r="QO53" s="18">
        <f t="shared" si="17"/>
        <v>-0.53399999999999181</v>
      </c>
      <c r="QP53" s="18">
        <f t="shared" si="17"/>
        <v>-4.0769999999999982</v>
      </c>
      <c r="QQ53" s="18">
        <f t="shared" si="17"/>
        <v>-3.5159999999999627</v>
      </c>
      <c r="QR53" s="18">
        <f t="shared" si="17"/>
        <v>-5.4220000000000255</v>
      </c>
      <c r="QS53" s="18">
        <f t="shared" si="17"/>
        <v>-3.4479999999999791</v>
      </c>
      <c r="QT53" s="18">
        <f t="shared" si="17"/>
        <v>-2.8460000000000036</v>
      </c>
      <c r="QU53" s="18">
        <f t="shared" si="17"/>
        <v>-3.7330000000000041</v>
      </c>
      <c r="QV53" s="18">
        <f t="shared" si="17"/>
        <v>-6.0840000000000032</v>
      </c>
      <c r="QW53" s="18">
        <f t="shared" si="17"/>
        <v>-7.7019999999999982</v>
      </c>
      <c r="QX53" s="18">
        <f t="shared" si="17"/>
        <v>-9.0269999999999868</v>
      </c>
      <c r="QY53" s="18">
        <f t="shared" si="17"/>
        <v>-8.3519999999999754</v>
      </c>
      <c r="QZ53" s="18">
        <f t="shared" si="17"/>
        <v>-7.0910000000000082</v>
      </c>
      <c r="RA53" s="18">
        <f t="shared" si="17"/>
        <v>-5.2120000000000459</v>
      </c>
      <c r="RB53" s="18">
        <f t="shared" si="17"/>
        <v>-2.7669999999999959</v>
      </c>
      <c r="RC53" s="18">
        <f t="shared" si="17"/>
        <v>-1.9139999999999873</v>
      </c>
      <c r="RD53" s="18">
        <f t="shared" si="17"/>
        <v>-1.728999999999985</v>
      </c>
      <c r="RE53" s="18">
        <f t="shared" si="17"/>
        <v>-1.3709999999999809</v>
      </c>
      <c r="RF53" s="18">
        <f t="shared" si="17"/>
        <v>0.54800000000000182</v>
      </c>
      <c r="RG53" s="18">
        <f t="shared" si="17"/>
        <v>2.2880000000000109</v>
      </c>
      <c r="RH53" s="18">
        <f t="shared" si="17"/>
        <v>3.714999999999975</v>
      </c>
      <c r="RI53" s="18">
        <f t="shared" si="17"/>
        <v>4.7530000000000427</v>
      </c>
      <c r="RJ53" s="18">
        <f t="shared" si="17"/>
        <v>6.6779999999999973</v>
      </c>
      <c r="RK53" s="18">
        <f t="shared" si="17"/>
        <v>8.9620000000000459</v>
      </c>
      <c r="RL53" s="18">
        <f t="shared" si="17"/>
        <v>9.6270000000000095</v>
      </c>
      <c r="RM53" s="18">
        <f t="shared" si="17"/>
        <v>8.4189999999999827</v>
      </c>
      <c r="RN53" s="18">
        <f t="shared" si="17"/>
        <v>10.379999999999995</v>
      </c>
      <c r="RO53" s="18">
        <f t="shared" si="17"/>
        <v>12.76600000000002</v>
      </c>
      <c r="RP53" s="18">
        <f t="shared" si="17"/>
        <v>12.617999999999995</v>
      </c>
      <c r="RQ53" s="18">
        <f t="shared" si="17"/>
        <v>12.90300000000002</v>
      </c>
      <c r="RR53" s="18">
        <f t="shared" si="17"/>
        <v>14.50200000000001</v>
      </c>
      <c r="RS53" s="18">
        <f t="shared" si="17"/>
        <v>17.740000000000009</v>
      </c>
      <c r="RT53" s="18">
        <f t="shared" si="17"/>
        <v>22.15500000000003</v>
      </c>
      <c r="RU53" s="18">
        <f t="shared" si="17"/>
        <v>20.589999999999975</v>
      </c>
      <c r="RV53" s="18">
        <f t="shared" si="17"/>
        <v>20.258999999999958</v>
      </c>
      <c r="RW53" s="18">
        <f t="shared" si="17"/>
        <v>20.807000000000016</v>
      </c>
      <c r="RX53" s="18">
        <f t="shared" si="17"/>
        <v>20.873999999999967</v>
      </c>
      <c r="RY53" s="18">
        <f t="shared" si="17"/>
        <v>20.278999999999996</v>
      </c>
      <c r="RZ53" s="18">
        <f t="shared" si="17"/>
        <v>22.387</v>
      </c>
      <c r="SA53" s="18">
        <f t="shared" si="17"/>
        <v>21.19300000000004</v>
      </c>
      <c r="SB53" s="18">
        <f t="shared" si="17"/>
        <v>20.461999999999989</v>
      </c>
      <c r="SC53" s="18">
        <f t="shared" si="17"/>
        <v>19.170999999999992</v>
      </c>
      <c r="SD53" s="18">
        <f t="shared" si="17"/>
        <v>18.817000000000007</v>
      </c>
      <c r="SE53" s="18">
        <f t="shared" si="17"/>
        <v>17.564000000000021</v>
      </c>
      <c r="SF53" s="18">
        <f t="shared" si="17"/>
        <v>20.222999999999956</v>
      </c>
      <c r="SG53" s="18">
        <f t="shared" si="17"/>
        <v>20.283000000000015</v>
      </c>
      <c r="SH53" s="18">
        <f t="shared" si="17"/>
        <v>20.409000000000049</v>
      </c>
      <c r="SI53" s="18">
        <f t="shared" si="17"/>
        <v>20.824000000000012</v>
      </c>
      <c r="SJ53" s="18">
        <f t="shared" si="17"/>
        <v>21.953000000000031</v>
      </c>
      <c r="SK53" s="18">
        <f t="shared" si="17"/>
        <v>21.154999999999973</v>
      </c>
      <c r="SL53" s="18">
        <f t="shared" si="17"/>
        <v>21.889999999999986</v>
      </c>
      <c r="SM53" s="18">
        <f t="shared" si="17"/>
        <v>20.439999999999998</v>
      </c>
      <c r="SN53" s="18">
        <f t="shared" si="17"/>
        <v>20.363</v>
      </c>
      <c r="SO53" s="18">
        <f t="shared" si="17"/>
        <v>20.038000000000011</v>
      </c>
      <c r="SP53" s="18">
        <f t="shared" si="17"/>
        <v>20.851999999999975</v>
      </c>
      <c r="SQ53" s="18">
        <f t="shared" si="17"/>
        <v>18.451999999999998</v>
      </c>
    </row>
    <row r="54" spans="1:511" x14ac:dyDescent="0.25">
      <c r="A54" s="5">
        <f t="shared" si="18"/>
        <v>5</v>
      </c>
      <c r="B54" s="1" t="str">
        <f t="shared" si="9"/>
        <v>VW 3 3/8 PERP nc-24</v>
      </c>
      <c r="C54" s="1" t="str">
        <f t="shared" si="19"/>
        <v>VW 3 1/2 PERP nc-30-VW 3 3/8 PERP nc-24</v>
      </c>
      <c r="F54" s="18">
        <f t="shared" ca="1" si="20"/>
        <v>13.27800000000002</v>
      </c>
      <c r="G54" s="18">
        <f t="shared" si="20"/>
        <v>7.9950000000000045</v>
      </c>
      <c r="H54" s="18">
        <f t="shared" si="20"/>
        <v>5.3419999999999845</v>
      </c>
      <c r="I54" s="18">
        <f t="shared" si="20"/>
        <v>2.1809999999999832</v>
      </c>
      <c r="J54" s="18">
        <f t="shared" si="20"/>
        <v>-5.0079999999999814</v>
      </c>
      <c r="K54" s="18">
        <f t="shared" si="20"/>
        <v>-9.1909999999999741</v>
      </c>
      <c r="L54" s="18">
        <f t="shared" si="20"/>
        <v>-10.734999999999957</v>
      </c>
      <c r="M54" s="18">
        <f t="shared" si="20"/>
        <v>-12.893000000000029</v>
      </c>
      <c r="N54" s="18">
        <f t="shared" si="20"/>
        <v>-14.512</v>
      </c>
      <c r="O54" s="18">
        <f t="shared" si="20"/>
        <v>-10.894999999999982</v>
      </c>
      <c r="P54" s="18">
        <f t="shared" si="20"/>
        <v>-6.9490000000000123</v>
      </c>
      <c r="Q54" s="18">
        <f t="shared" si="20"/>
        <v>2.6220000000000141</v>
      </c>
      <c r="R54" s="18">
        <f t="shared" si="20"/>
        <v>12.584000000000003</v>
      </c>
      <c r="S54" s="18">
        <f t="shared" si="20"/>
        <v>9.1270000000000095</v>
      </c>
      <c r="T54" s="18">
        <f t="shared" si="20"/>
        <v>9.1610000000000014</v>
      </c>
      <c r="U54" s="18">
        <f t="shared" si="20"/>
        <v>4.63900000000001</v>
      </c>
      <c r="V54" s="18">
        <f t="shared" si="20"/>
        <v>17.522999999999968</v>
      </c>
      <c r="W54" s="18">
        <f t="shared" si="20"/>
        <v>27.149999999999977</v>
      </c>
      <c r="X54" s="18">
        <f t="shared" si="20"/>
        <v>37.611000000000047</v>
      </c>
      <c r="Y54" s="18">
        <f t="shared" si="20"/>
        <v>29.286000000000001</v>
      </c>
      <c r="Z54" s="18">
        <f t="shared" si="20"/>
        <v>2.6229999999999905</v>
      </c>
      <c r="AA54" s="18">
        <f t="shared" si="20"/>
        <v>-5.1150000000000091</v>
      </c>
      <c r="AB54" s="18">
        <f t="shared" si="20"/>
        <v>-14.057999999999993</v>
      </c>
      <c r="AC54" s="18">
        <f t="shared" si="20"/>
        <v>-18.657000000000039</v>
      </c>
      <c r="AD54" s="18">
        <f t="shared" si="20"/>
        <v>-14.84499999999997</v>
      </c>
      <c r="AE54" s="18">
        <f t="shared" si="20"/>
        <v>-7.9499999999999886</v>
      </c>
      <c r="AF54" s="18">
        <f t="shared" si="20"/>
        <v>-8.8480000000000132</v>
      </c>
      <c r="AG54" s="18">
        <f t="shared" si="20"/>
        <v>-15.788999999999987</v>
      </c>
      <c r="AH54" s="18">
        <f t="shared" si="20"/>
        <v>-30.286000000000001</v>
      </c>
      <c r="AI54" s="18">
        <f t="shared" si="20"/>
        <v>-26.338000000000022</v>
      </c>
      <c r="AJ54" s="18">
        <f t="shared" si="20"/>
        <v>-23.921999999999969</v>
      </c>
      <c r="AK54" s="18">
        <f t="shared" si="20"/>
        <v>-26.115999999999985</v>
      </c>
      <c r="AL54" s="18">
        <f t="shared" si="20"/>
        <v>-28.908999999999992</v>
      </c>
      <c r="AM54" s="18">
        <f t="shared" si="20"/>
        <v>-41.035000000000025</v>
      </c>
      <c r="AN54" s="18">
        <f t="shared" si="20"/>
        <v>-45.980999999999995</v>
      </c>
      <c r="AO54" s="18">
        <f t="shared" si="20"/>
        <v>-44.036000000000001</v>
      </c>
      <c r="AP54" s="18">
        <f t="shared" si="20"/>
        <v>-33.313999999999965</v>
      </c>
      <c r="AQ54" s="18">
        <f t="shared" si="20"/>
        <v>-34.866999999999962</v>
      </c>
      <c r="AR54" s="18">
        <f t="shared" si="20"/>
        <v>-36.775999999999954</v>
      </c>
      <c r="AS54" s="18">
        <f t="shared" si="20"/>
        <v>-44.968000000000018</v>
      </c>
      <c r="AT54" s="18">
        <f t="shared" si="20"/>
        <v>-40.687000000000012</v>
      </c>
      <c r="AU54" s="18">
        <f t="shared" si="20"/>
        <v>-41.300999999999988</v>
      </c>
      <c r="AV54" s="18">
        <f t="shared" si="20"/>
        <v>-45.461999999999989</v>
      </c>
      <c r="AW54" s="18">
        <f t="shared" si="20"/>
        <v>-47.06</v>
      </c>
      <c r="AX54" s="18">
        <f t="shared" si="20"/>
        <v>-23.144999999999982</v>
      </c>
      <c r="AY54" s="18">
        <f t="shared" si="20"/>
        <v>-19.317999999999984</v>
      </c>
      <c r="AZ54" s="18">
        <f t="shared" si="20"/>
        <v>-6.1870000000000118</v>
      </c>
      <c r="BA54" s="18">
        <f t="shared" si="20"/>
        <v>1.3580000000000041</v>
      </c>
      <c r="BB54" s="18">
        <f t="shared" si="20"/>
        <v>-3.8249999999999886</v>
      </c>
      <c r="BC54" s="18">
        <f t="shared" si="20"/>
        <v>-11.668000000000006</v>
      </c>
      <c r="BD54" s="18">
        <f t="shared" si="20"/>
        <v>-44.393000000000029</v>
      </c>
      <c r="BE54" s="18">
        <f t="shared" si="20"/>
        <v>-44.694999999999993</v>
      </c>
      <c r="BF54" s="18">
        <f t="shared" si="20"/>
        <v>-35.982000000000028</v>
      </c>
      <c r="BG54" s="18">
        <f t="shared" si="20"/>
        <v>-13.759000000000015</v>
      </c>
      <c r="BH54" s="18">
        <f t="shared" si="20"/>
        <v>7.34699999999998</v>
      </c>
      <c r="BI54" s="18">
        <f t="shared" si="20"/>
        <v>21.704999999999984</v>
      </c>
      <c r="BJ54" s="18">
        <f t="shared" si="20"/>
        <v>36.116999999999962</v>
      </c>
      <c r="BK54" s="18">
        <f t="shared" si="20"/>
        <v>-3.0079999999999814</v>
      </c>
      <c r="BL54" s="18">
        <f t="shared" si="20"/>
        <v>-29.201000000000022</v>
      </c>
      <c r="BM54" s="18">
        <f t="shared" si="20"/>
        <v>-41.575999999999908</v>
      </c>
      <c r="BN54" s="18">
        <f t="shared" si="20"/>
        <v>-74.378000000000043</v>
      </c>
      <c r="BO54" s="18">
        <f t="shared" si="20"/>
        <v>-68.891999999999939</v>
      </c>
      <c r="BP54" s="18">
        <f t="shared" si="20"/>
        <v>-55.067000000000007</v>
      </c>
      <c r="BQ54" s="18">
        <f t="shared" si="20"/>
        <v>-39.115999999999985</v>
      </c>
      <c r="BR54" s="18">
        <f t="shared" si="10"/>
        <v>-28.487999999999943</v>
      </c>
      <c r="BS54" s="18">
        <f t="shared" ref="BS54:EC58" si="24">BS$32-BS36</f>
        <v>-16.480000000000018</v>
      </c>
      <c r="BT54" s="18">
        <f t="shared" si="24"/>
        <v>-3.2720000000000482</v>
      </c>
      <c r="BU54" s="18">
        <f t="shared" si="24"/>
        <v>13.769000000000005</v>
      </c>
      <c r="BV54" s="18">
        <f t="shared" si="24"/>
        <v>33.658999999999992</v>
      </c>
      <c r="BW54" s="18">
        <f t="shared" si="24"/>
        <v>-8.5289999999999964</v>
      </c>
      <c r="BX54" s="18">
        <f t="shared" si="24"/>
        <v>2.3369999999999891</v>
      </c>
      <c r="BY54" s="18">
        <f t="shared" si="24"/>
        <v>10.407000000000039</v>
      </c>
      <c r="BZ54" s="18">
        <f t="shared" si="24"/>
        <v>-29.600000000000023</v>
      </c>
      <c r="CA54" s="18">
        <f t="shared" si="24"/>
        <v>-38.675000000000068</v>
      </c>
      <c r="CB54" s="18">
        <f t="shared" si="24"/>
        <v>15.629000000000019</v>
      </c>
      <c r="CC54" s="18">
        <f t="shared" si="24"/>
        <v>4.9189999999999827</v>
      </c>
      <c r="CD54" s="18">
        <f t="shared" si="24"/>
        <v>17.911000000000001</v>
      </c>
      <c r="CE54" s="18">
        <f t="shared" si="24"/>
        <v>18.182999999999993</v>
      </c>
      <c r="CF54" s="18">
        <f t="shared" si="24"/>
        <v>36.432000000000016</v>
      </c>
      <c r="CG54" s="18">
        <f t="shared" si="24"/>
        <v>45.536999999999978</v>
      </c>
      <c r="CH54" s="18">
        <f t="shared" si="24"/>
        <v>41.341999999999985</v>
      </c>
      <c r="CI54" s="18">
        <f t="shared" si="24"/>
        <v>56.461000000000013</v>
      </c>
      <c r="CJ54" s="18">
        <f t="shared" si="24"/>
        <v>64.734000000000037</v>
      </c>
      <c r="CK54" s="18">
        <f t="shared" si="24"/>
        <v>67.441999999999979</v>
      </c>
      <c r="CL54" s="18">
        <f t="shared" si="24"/>
        <v>64.034999999999968</v>
      </c>
      <c r="CM54" s="18">
        <f t="shared" si="24"/>
        <v>51.238</v>
      </c>
      <c r="CN54" s="18">
        <f t="shared" si="24"/>
        <v>53.240000000000009</v>
      </c>
      <c r="CO54" s="18">
        <f t="shared" si="24"/>
        <v>55.507000000000005</v>
      </c>
      <c r="CP54" s="18">
        <f t="shared" si="24"/>
        <v>62.647999999999968</v>
      </c>
      <c r="CQ54" s="18">
        <f t="shared" si="24"/>
        <v>67.404000000000025</v>
      </c>
      <c r="CR54" s="18">
        <f t="shared" si="24"/>
        <v>70.663000000000011</v>
      </c>
      <c r="CS54" s="18">
        <f t="shared" si="24"/>
        <v>77.90900000000002</v>
      </c>
      <c r="CT54" s="18">
        <f t="shared" si="24"/>
        <v>77.626999999999981</v>
      </c>
      <c r="CU54" s="18">
        <f t="shared" si="24"/>
        <v>74.426999999999992</v>
      </c>
      <c r="CV54" s="18">
        <f t="shared" si="24"/>
        <v>75.139999999999986</v>
      </c>
      <c r="CW54" s="18">
        <f t="shared" si="24"/>
        <v>74.664999999999964</v>
      </c>
      <c r="CX54" s="18">
        <f t="shared" si="24"/>
        <v>75.306999999999988</v>
      </c>
      <c r="CY54" s="18">
        <f t="shared" si="24"/>
        <v>75.236000000000018</v>
      </c>
      <c r="CZ54" s="18">
        <f t="shared" si="24"/>
        <v>75.423000000000002</v>
      </c>
      <c r="DA54" s="18">
        <f t="shared" si="24"/>
        <v>75.704000000000008</v>
      </c>
      <c r="DB54" s="18">
        <f t="shared" si="24"/>
        <v>78.138999999999982</v>
      </c>
      <c r="DC54" s="18">
        <f t="shared" si="24"/>
        <v>77.488</v>
      </c>
      <c r="DD54" s="18">
        <f t="shared" si="24"/>
        <v>77.727000000000032</v>
      </c>
      <c r="DE54" s="18">
        <f t="shared" si="24"/>
        <v>72.910000000000025</v>
      </c>
      <c r="DF54" s="18">
        <f t="shared" si="24"/>
        <v>72.055000000000007</v>
      </c>
      <c r="DG54" s="18">
        <f t="shared" si="24"/>
        <v>70.067999999999984</v>
      </c>
      <c r="DH54" s="18">
        <f t="shared" si="24"/>
        <v>70.891999999999996</v>
      </c>
      <c r="DI54" s="18">
        <f t="shared" si="24"/>
        <v>71.59099999999998</v>
      </c>
      <c r="DJ54" s="18">
        <f t="shared" si="24"/>
        <v>71.705000000000013</v>
      </c>
      <c r="DK54" s="18">
        <f t="shared" si="24"/>
        <v>69.637000000000029</v>
      </c>
      <c r="DL54" s="18">
        <f t="shared" si="24"/>
        <v>70.622000000000014</v>
      </c>
      <c r="DM54" s="18">
        <f t="shared" si="24"/>
        <v>74.602000000000004</v>
      </c>
      <c r="DN54" s="18">
        <f t="shared" si="24"/>
        <v>76.581999999999965</v>
      </c>
      <c r="DO54" s="18">
        <f t="shared" si="24"/>
        <v>76.97999999999999</v>
      </c>
      <c r="DP54" s="18">
        <f t="shared" si="24"/>
        <v>78.271999999999991</v>
      </c>
      <c r="DQ54" s="18">
        <f t="shared" si="24"/>
        <v>77.40300000000002</v>
      </c>
      <c r="DR54" s="18">
        <f t="shared" si="24"/>
        <v>75.603000000000037</v>
      </c>
      <c r="DS54" s="18">
        <f t="shared" si="24"/>
        <v>72.013999999999982</v>
      </c>
      <c r="DT54" s="18">
        <f t="shared" si="24"/>
        <v>67.800000000000011</v>
      </c>
      <c r="DU54" s="18">
        <f t="shared" si="24"/>
        <v>67.21999999999997</v>
      </c>
      <c r="DV54" s="18">
        <f t="shared" si="24"/>
        <v>66.575999999999993</v>
      </c>
      <c r="DW54" s="18">
        <f t="shared" si="24"/>
        <v>69.02600000000001</v>
      </c>
      <c r="DX54" s="18">
        <f t="shared" si="24"/>
        <v>65.199000000000012</v>
      </c>
      <c r="DY54" s="18">
        <f t="shared" si="24"/>
        <v>60.720999999999975</v>
      </c>
      <c r="DZ54" s="18">
        <f t="shared" si="24"/>
        <v>65.773000000000025</v>
      </c>
      <c r="EA54" s="18">
        <f t="shared" si="24"/>
        <v>68.427000000000021</v>
      </c>
      <c r="EB54" s="18">
        <f t="shared" si="24"/>
        <v>71.205000000000041</v>
      </c>
      <c r="EC54" s="18">
        <f t="shared" si="24"/>
        <v>71.667999999999978</v>
      </c>
      <c r="ED54" s="18">
        <f t="shared" si="21"/>
        <v>69.600000000000023</v>
      </c>
      <c r="EE54" s="18">
        <f t="shared" si="21"/>
        <v>71.119</v>
      </c>
      <c r="EF54" s="18">
        <f t="shared" si="21"/>
        <v>72.069999999999993</v>
      </c>
      <c r="EG54" s="18">
        <f t="shared" si="21"/>
        <v>70.763999999999982</v>
      </c>
      <c r="EH54" s="18">
        <f t="shared" si="21"/>
        <v>70.186999999999983</v>
      </c>
      <c r="EI54" s="18">
        <f t="shared" si="21"/>
        <v>71.503999999999991</v>
      </c>
      <c r="EJ54" s="18">
        <f t="shared" si="21"/>
        <v>70.294999999999987</v>
      </c>
      <c r="EK54" s="18">
        <f t="shared" si="21"/>
        <v>69.949999999999989</v>
      </c>
      <c r="EL54" s="18">
        <f t="shared" si="21"/>
        <v>71.653999999999996</v>
      </c>
      <c r="EM54" s="18">
        <f t="shared" si="21"/>
        <v>71.498999999999995</v>
      </c>
      <c r="EN54" s="18">
        <f t="shared" si="21"/>
        <v>71.081000000000017</v>
      </c>
      <c r="EO54" s="18">
        <f t="shared" si="21"/>
        <v>68.363999999999976</v>
      </c>
      <c r="EP54" s="18">
        <f t="shared" si="21"/>
        <v>71.60499999999999</v>
      </c>
      <c r="EQ54" s="18">
        <f t="shared" si="21"/>
        <v>72.326000000000022</v>
      </c>
      <c r="ER54" s="18">
        <f t="shared" si="21"/>
        <v>75.257999999999981</v>
      </c>
      <c r="ES54" s="18">
        <f t="shared" si="21"/>
        <v>69.794000000000011</v>
      </c>
      <c r="ET54" s="18">
        <f t="shared" si="21"/>
        <v>65.790999999999997</v>
      </c>
      <c r="EU54" s="18">
        <f t="shared" si="21"/>
        <v>61.760999999999996</v>
      </c>
      <c r="EV54" s="18">
        <f t="shared" si="21"/>
        <v>64.807999999999993</v>
      </c>
      <c r="EW54" s="18">
        <f t="shared" si="21"/>
        <v>64.057000000000016</v>
      </c>
      <c r="EX54" s="18">
        <f t="shared" si="21"/>
        <v>64.862000000000023</v>
      </c>
      <c r="EY54" s="18">
        <f t="shared" si="21"/>
        <v>66.193999999999988</v>
      </c>
      <c r="EZ54" s="18">
        <f t="shared" si="21"/>
        <v>68.345000000000027</v>
      </c>
      <c r="FA54" s="18">
        <f t="shared" si="21"/>
        <v>70.512</v>
      </c>
      <c r="FB54" s="18">
        <f t="shared" si="21"/>
        <v>68.488000000000028</v>
      </c>
      <c r="FC54" s="18">
        <f t="shared" si="21"/>
        <v>65.201999999999998</v>
      </c>
      <c r="FD54" s="18">
        <f t="shared" si="21"/>
        <v>63.137</v>
      </c>
      <c r="FE54" s="18">
        <f t="shared" si="21"/>
        <v>64.212000000000018</v>
      </c>
      <c r="FF54" s="18">
        <f t="shared" si="21"/>
        <v>67.825999999999993</v>
      </c>
      <c r="FG54" s="18">
        <f t="shared" si="21"/>
        <v>69.364000000000004</v>
      </c>
      <c r="FH54" s="18">
        <f t="shared" si="21"/>
        <v>69.209000000000032</v>
      </c>
      <c r="FI54" s="18">
        <f t="shared" si="21"/>
        <v>68.251000000000005</v>
      </c>
      <c r="FJ54" s="18">
        <f t="shared" si="12"/>
        <v>65.42900000000003</v>
      </c>
      <c r="FK54" s="18">
        <f t="shared" si="12"/>
        <v>63.47399999999999</v>
      </c>
      <c r="FL54" s="18">
        <f t="shared" si="12"/>
        <v>64.729000000000013</v>
      </c>
      <c r="FM54" s="18">
        <f t="shared" si="12"/>
        <v>69.009000000000015</v>
      </c>
      <c r="FN54" s="18">
        <f t="shared" si="12"/>
        <v>67.709000000000003</v>
      </c>
      <c r="FO54" s="18">
        <f t="shared" si="12"/>
        <v>66.923999999999978</v>
      </c>
      <c r="FP54" s="18">
        <f t="shared" si="12"/>
        <v>65.361999999999995</v>
      </c>
      <c r="FQ54" s="18">
        <f t="shared" si="12"/>
        <v>64.850999999999971</v>
      </c>
      <c r="FR54" s="18">
        <f t="shared" si="12"/>
        <v>63.036000000000001</v>
      </c>
      <c r="FS54" s="18">
        <f t="shared" si="12"/>
        <v>63.042999999999978</v>
      </c>
      <c r="FT54" s="18">
        <f t="shared" si="12"/>
        <v>63.162000000000006</v>
      </c>
      <c r="FU54" s="18">
        <f t="shared" si="12"/>
        <v>74.309000000000026</v>
      </c>
      <c r="FV54" s="18">
        <f t="shared" si="12"/>
        <v>77.324000000000012</v>
      </c>
      <c r="FW54" s="18">
        <f t="shared" si="12"/>
        <v>79.954999999999984</v>
      </c>
      <c r="FX54" s="18">
        <f t="shared" si="12"/>
        <v>80.723000000000013</v>
      </c>
      <c r="FY54" s="18">
        <f t="shared" si="12"/>
        <v>80.319000000000017</v>
      </c>
      <c r="FZ54" s="18">
        <f t="shared" si="12"/>
        <v>78.841000000000008</v>
      </c>
      <c r="GA54" s="18">
        <f t="shared" si="12"/>
        <v>76.233000000000004</v>
      </c>
      <c r="GB54" s="18">
        <f t="shared" si="12"/>
        <v>75.702999999999975</v>
      </c>
      <c r="GC54" s="18">
        <f t="shared" si="12"/>
        <v>76.493000000000023</v>
      </c>
      <c r="GD54" s="18">
        <f t="shared" si="12"/>
        <v>70.306000000000012</v>
      </c>
      <c r="GE54" s="18">
        <f t="shared" si="12"/>
        <v>69.12299999999999</v>
      </c>
      <c r="GF54" s="18">
        <f t="shared" si="12"/>
        <v>67.841000000000008</v>
      </c>
      <c r="GG54" s="18">
        <f t="shared" si="12"/>
        <v>64.218999999999994</v>
      </c>
      <c r="GH54" s="18">
        <f t="shared" si="12"/>
        <v>66.14100000000002</v>
      </c>
      <c r="GI54" s="18">
        <f t="shared" si="12"/>
        <v>64.52600000000001</v>
      </c>
      <c r="GJ54" s="18">
        <f t="shared" si="12"/>
        <v>66.141999999999996</v>
      </c>
      <c r="GK54" s="18">
        <f t="shared" si="12"/>
        <v>66.930000000000007</v>
      </c>
      <c r="GL54" s="18">
        <f t="shared" si="12"/>
        <v>66.624000000000024</v>
      </c>
      <c r="GM54" s="18">
        <f t="shared" si="12"/>
        <v>67.774000000000001</v>
      </c>
      <c r="GN54" s="18">
        <f t="shared" ref="GN54" si="25">GN$32-GN36</f>
        <v>67.184000000000026</v>
      </c>
      <c r="GO54" s="18">
        <f>GO$32-GO36</f>
        <v>70.363999999999976</v>
      </c>
      <c r="GP54" s="18">
        <f t="shared" ref="GP54:IZ58" si="26">GP$32-GP36</f>
        <v>68.003999999999962</v>
      </c>
      <c r="GQ54" s="18">
        <f t="shared" si="26"/>
        <v>66.192000000000007</v>
      </c>
      <c r="GR54" s="18">
        <f t="shared" si="26"/>
        <v>66.651999999999987</v>
      </c>
      <c r="GS54" s="18">
        <f t="shared" si="26"/>
        <v>64.109999999999957</v>
      </c>
      <c r="GT54" s="18">
        <f t="shared" si="26"/>
        <v>63.488</v>
      </c>
      <c r="GU54" s="18">
        <f t="shared" si="26"/>
        <v>61.052999999999997</v>
      </c>
      <c r="GV54" s="18">
        <f t="shared" si="26"/>
        <v>58.031000000000006</v>
      </c>
      <c r="GW54" s="18">
        <f t="shared" si="26"/>
        <v>53.698999999999955</v>
      </c>
      <c r="GX54" s="18">
        <f t="shared" si="26"/>
        <v>55.189000000000021</v>
      </c>
      <c r="GY54" s="18">
        <f t="shared" si="26"/>
        <v>57.994000000000028</v>
      </c>
      <c r="GZ54" s="18">
        <f t="shared" si="26"/>
        <v>60.165999999999968</v>
      </c>
      <c r="HA54" s="18">
        <f t="shared" si="26"/>
        <v>58.906000000000034</v>
      </c>
      <c r="HB54" s="18">
        <f t="shared" si="26"/>
        <v>63.881</v>
      </c>
      <c r="HC54" s="18">
        <f t="shared" si="26"/>
        <v>50.305000000000007</v>
      </c>
      <c r="HD54" s="18">
        <f t="shared" si="26"/>
        <v>50.959000000000003</v>
      </c>
      <c r="HE54" s="18">
        <f t="shared" si="26"/>
        <v>54.350000000000023</v>
      </c>
      <c r="HF54" s="18">
        <f t="shared" si="26"/>
        <v>56.49799999999999</v>
      </c>
      <c r="HG54" s="18">
        <f t="shared" si="26"/>
        <v>50.660000000000025</v>
      </c>
      <c r="HH54" s="18">
        <f t="shared" si="26"/>
        <v>53.685999999999979</v>
      </c>
      <c r="HI54" s="18">
        <f t="shared" si="26"/>
        <v>55.199000000000012</v>
      </c>
      <c r="HJ54" s="18">
        <f t="shared" si="26"/>
        <v>53.566000000000031</v>
      </c>
      <c r="HK54" s="18">
        <f t="shared" si="26"/>
        <v>54.683999999999969</v>
      </c>
      <c r="HL54" s="18">
        <f t="shared" si="26"/>
        <v>50.863</v>
      </c>
      <c r="HM54" s="18">
        <f t="shared" si="26"/>
        <v>53.182999999999993</v>
      </c>
      <c r="HN54" s="18">
        <f t="shared" si="26"/>
        <v>53.29200000000003</v>
      </c>
      <c r="HO54" s="18">
        <f t="shared" si="26"/>
        <v>52.175999999999988</v>
      </c>
      <c r="HP54" s="18">
        <f t="shared" si="26"/>
        <v>51.686000000000035</v>
      </c>
      <c r="HQ54" s="18">
        <f t="shared" si="26"/>
        <v>53.446000000000026</v>
      </c>
      <c r="HR54" s="18">
        <f t="shared" si="26"/>
        <v>58.784999999999968</v>
      </c>
      <c r="HS54" s="18">
        <f t="shared" si="26"/>
        <v>56.873999999999967</v>
      </c>
      <c r="HT54" s="18">
        <f t="shared" si="26"/>
        <v>55.617999999999995</v>
      </c>
      <c r="HU54" s="18">
        <f t="shared" si="26"/>
        <v>57.223000000000013</v>
      </c>
      <c r="HV54" s="18">
        <f t="shared" si="26"/>
        <v>56.261000000000024</v>
      </c>
      <c r="HW54" s="18">
        <f t="shared" si="26"/>
        <v>58.398000000000025</v>
      </c>
      <c r="HX54" s="18">
        <f t="shared" si="26"/>
        <v>52.545999999999992</v>
      </c>
      <c r="HY54" s="18">
        <f t="shared" si="26"/>
        <v>57.605999999999995</v>
      </c>
      <c r="HZ54" s="18">
        <f t="shared" si="26"/>
        <v>61.25200000000001</v>
      </c>
      <c r="IA54" s="18">
        <f t="shared" si="26"/>
        <v>62.552000000000021</v>
      </c>
      <c r="IB54" s="18">
        <f t="shared" si="26"/>
        <v>67.64100000000002</v>
      </c>
      <c r="IC54" s="18">
        <f t="shared" si="26"/>
        <v>69.643999999999949</v>
      </c>
      <c r="ID54" s="18">
        <f t="shared" si="26"/>
        <v>68.533999999999992</v>
      </c>
      <c r="IE54" s="18">
        <f t="shared" si="26"/>
        <v>66.733000000000004</v>
      </c>
      <c r="IF54" s="18">
        <f t="shared" si="26"/>
        <v>67.216000000000008</v>
      </c>
      <c r="IG54" s="18">
        <f t="shared" si="26"/>
        <v>65.113999999999976</v>
      </c>
      <c r="IH54" s="18">
        <f t="shared" si="26"/>
        <v>65.535000000000025</v>
      </c>
      <c r="II54" s="18">
        <f t="shared" si="26"/>
        <v>68.36099999999999</v>
      </c>
      <c r="IJ54" s="18">
        <f t="shared" si="26"/>
        <v>68.367000000000019</v>
      </c>
      <c r="IK54" s="18">
        <f t="shared" si="26"/>
        <v>67.365999999999985</v>
      </c>
      <c r="IL54" s="18">
        <f t="shared" si="26"/>
        <v>60.420000000000016</v>
      </c>
      <c r="IM54" s="18">
        <f t="shared" si="26"/>
        <v>58.817999999999984</v>
      </c>
      <c r="IN54" s="18">
        <f t="shared" si="26"/>
        <v>58.870000000000005</v>
      </c>
      <c r="IO54" s="18">
        <f t="shared" si="26"/>
        <v>55.717999999999961</v>
      </c>
      <c r="IP54" s="18">
        <f t="shared" si="26"/>
        <v>58.512999999999977</v>
      </c>
      <c r="IQ54" s="18">
        <f t="shared" si="26"/>
        <v>61.677999999999997</v>
      </c>
      <c r="IR54" s="18">
        <f t="shared" si="26"/>
        <v>63.437000000000012</v>
      </c>
      <c r="IS54" s="18">
        <f t="shared" si="26"/>
        <v>62.096000000000004</v>
      </c>
      <c r="IT54" s="18">
        <f t="shared" si="26"/>
        <v>60.564999999999998</v>
      </c>
      <c r="IU54" s="18">
        <f t="shared" si="26"/>
        <v>63.168999999999983</v>
      </c>
      <c r="IV54" s="18">
        <f t="shared" si="26"/>
        <v>63.403999999999996</v>
      </c>
      <c r="IW54" s="18">
        <f t="shared" si="26"/>
        <v>62.13900000000001</v>
      </c>
      <c r="IX54" s="18">
        <f t="shared" si="26"/>
        <v>68.873999999999967</v>
      </c>
      <c r="IY54" s="18">
        <f t="shared" si="26"/>
        <v>72.430999999999983</v>
      </c>
      <c r="IZ54" s="18">
        <f t="shared" si="26"/>
        <v>74.163000000000011</v>
      </c>
      <c r="JA54" s="18">
        <f>JA$32-JA36</f>
        <v>64.82099999999997</v>
      </c>
      <c r="JB54" s="18">
        <f t="shared" si="22"/>
        <v>59.20599999999996</v>
      </c>
      <c r="JC54" s="18">
        <f t="shared" si="22"/>
        <v>57.149000000000001</v>
      </c>
      <c r="JD54" s="18">
        <f t="shared" si="22"/>
        <v>54.888999999999953</v>
      </c>
      <c r="JE54" s="18">
        <f t="shared" si="22"/>
        <v>57.017999999999972</v>
      </c>
      <c r="JF54" s="18">
        <f t="shared" si="22"/>
        <v>55.845000000000027</v>
      </c>
      <c r="JG54" s="18">
        <f t="shared" si="22"/>
        <v>59.573000000000036</v>
      </c>
      <c r="JH54" s="18">
        <f t="shared" si="22"/>
        <v>57.800000000000011</v>
      </c>
      <c r="JI54" s="18">
        <f t="shared" si="22"/>
        <v>53.898000000000025</v>
      </c>
      <c r="JJ54" s="18">
        <f t="shared" si="22"/>
        <v>48.902999999999963</v>
      </c>
      <c r="JK54" s="18">
        <f t="shared" si="22"/>
        <v>42.187999999999988</v>
      </c>
      <c r="JL54" s="18">
        <f t="shared" si="22"/>
        <v>33.482000000000028</v>
      </c>
      <c r="JM54" s="18">
        <f t="shared" si="22"/>
        <v>27.220000000000027</v>
      </c>
      <c r="JN54" s="18">
        <f t="shared" si="22"/>
        <v>27.644999999999982</v>
      </c>
      <c r="JO54" s="18">
        <f t="shared" si="22"/>
        <v>27.731999999999971</v>
      </c>
      <c r="JP54" s="18">
        <f t="shared" si="22"/>
        <v>25.312000000000012</v>
      </c>
      <c r="JQ54" s="18">
        <f t="shared" si="22"/>
        <v>32.382999999999981</v>
      </c>
      <c r="JR54" s="18">
        <f t="shared" si="22"/>
        <v>25.446000000000026</v>
      </c>
      <c r="JS54" s="18">
        <f t="shared" si="22"/>
        <v>25.795999999999992</v>
      </c>
      <c r="JT54" s="18">
        <f t="shared" si="22"/>
        <v>26.107999999999947</v>
      </c>
      <c r="JU54" s="18">
        <f t="shared" si="22"/>
        <v>26.06800000000004</v>
      </c>
      <c r="JV54" s="18">
        <f t="shared" si="22"/>
        <v>22.328000000000031</v>
      </c>
      <c r="JW54" s="18">
        <f t="shared" si="22"/>
        <v>15.41500000000002</v>
      </c>
      <c r="JX54" s="18">
        <f t="shared" si="22"/>
        <v>16.518000000000029</v>
      </c>
      <c r="JY54" s="18">
        <f t="shared" si="22"/>
        <v>18.632000000000005</v>
      </c>
      <c r="JZ54" s="18">
        <f t="shared" si="22"/>
        <v>17.144999999999982</v>
      </c>
      <c r="KA54" s="18">
        <f t="shared" si="22"/>
        <v>19.288999999999987</v>
      </c>
      <c r="KB54" s="18">
        <f t="shared" si="22"/>
        <v>12.77800000000002</v>
      </c>
      <c r="KC54" s="18">
        <f t="shared" si="22"/>
        <v>11.244000000000028</v>
      </c>
      <c r="KD54" s="18">
        <f t="shared" si="22"/>
        <v>11.218999999999994</v>
      </c>
      <c r="KE54" s="18">
        <f t="shared" si="22"/>
        <v>20.113</v>
      </c>
      <c r="KF54" s="18">
        <f t="shared" si="22"/>
        <v>21.272999999999968</v>
      </c>
      <c r="KG54" s="18">
        <f t="shared" si="22"/>
        <v>22.596000000000004</v>
      </c>
      <c r="KH54" s="18">
        <f t="shared" si="14"/>
        <v>22.396999999999991</v>
      </c>
      <c r="KI54" s="18">
        <f t="shared" si="14"/>
        <v>22.564999999999998</v>
      </c>
      <c r="KJ54" s="18">
        <f t="shared" si="14"/>
        <v>13.714000000000055</v>
      </c>
      <c r="KK54" s="18">
        <f t="shared" si="14"/>
        <v>8.1619999999999777</v>
      </c>
      <c r="KL54" s="18">
        <f t="shared" si="14"/>
        <v>7.5920000000000414</v>
      </c>
      <c r="KM54" s="18">
        <f t="shared" si="14"/>
        <v>6.242999999999995</v>
      </c>
      <c r="KN54" s="18">
        <f t="shared" si="14"/>
        <v>-0.38099999999997181</v>
      </c>
      <c r="KO54" s="18">
        <f t="shared" si="14"/>
        <v>-3.6259999999999764</v>
      </c>
      <c r="KP54" s="18">
        <f t="shared" si="14"/>
        <v>-3.2529999999999859</v>
      </c>
      <c r="KQ54" s="18">
        <f t="shared" si="14"/>
        <v>0.20600000000001728</v>
      </c>
      <c r="KR54" s="18">
        <f t="shared" si="14"/>
        <v>-0.507000000000005</v>
      </c>
      <c r="KS54" s="18">
        <f t="shared" si="14"/>
        <v>0.37400000000002365</v>
      </c>
      <c r="KT54" s="18">
        <f t="shared" si="14"/>
        <v>-5.6610000000000014</v>
      </c>
      <c r="KU54" s="18">
        <f t="shared" si="14"/>
        <v>-4.6879999999999882</v>
      </c>
      <c r="KV54" s="18">
        <f t="shared" si="14"/>
        <v>-7.4550000000000409</v>
      </c>
      <c r="KW54" s="18">
        <f t="shared" si="14"/>
        <v>-4.7160000000000082</v>
      </c>
      <c r="KX54" s="18">
        <f t="shared" si="14"/>
        <v>-5.4610000000000127</v>
      </c>
      <c r="KY54" s="18">
        <f t="shared" si="14"/>
        <v>-8.3639999999999759</v>
      </c>
      <c r="KZ54" s="18">
        <f t="shared" si="14"/>
        <v>-6.8500000000000227</v>
      </c>
      <c r="LA54" s="18">
        <f t="shared" si="14"/>
        <v>-9.2939999999999827</v>
      </c>
      <c r="LB54" s="18">
        <f t="shared" si="14"/>
        <v>-7.7239999999999895</v>
      </c>
      <c r="LC54" s="18">
        <f t="shared" si="14"/>
        <v>-6.0389999999999873</v>
      </c>
      <c r="LD54" s="18">
        <f t="shared" si="14"/>
        <v>-6.5330000000000155</v>
      </c>
      <c r="LE54" s="18">
        <f t="shared" si="14"/>
        <v>-4.7810000000000059</v>
      </c>
      <c r="LF54" s="18">
        <f t="shared" si="14"/>
        <v>-5.271000000000015</v>
      </c>
      <c r="LG54" s="18">
        <f t="shared" si="14"/>
        <v>-3.9220000000000255</v>
      </c>
      <c r="LH54" s="18">
        <f t="shared" si="14"/>
        <v>-8.1680000000000064</v>
      </c>
      <c r="LI54" s="18">
        <f t="shared" si="14"/>
        <v>-8.6920000000000073</v>
      </c>
      <c r="LJ54" s="18">
        <f t="shared" si="14"/>
        <v>-9.2200000000000273</v>
      </c>
      <c r="LK54" s="18">
        <f t="shared" si="14"/>
        <v>-9.0179999999999723</v>
      </c>
      <c r="LL54" s="18">
        <f t="shared" ref="LL54" si="27">LL$32-LL36</f>
        <v>-10.18199999999996</v>
      </c>
      <c r="LM54" s="18">
        <f>LM$32-LM36</f>
        <v>-9.660000000000025</v>
      </c>
      <c r="LN54" s="18">
        <f t="shared" ref="LN54:NX58" si="28">LN$32-LN36</f>
        <v>-4.8619999999999663</v>
      </c>
      <c r="LO54" s="18">
        <f t="shared" si="28"/>
        <v>-1.9399999999999977</v>
      </c>
      <c r="LP54" s="18">
        <f t="shared" si="28"/>
        <v>-1.3260000000000218</v>
      </c>
      <c r="LQ54" s="18">
        <f t="shared" si="28"/>
        <v>-2.4070000000000391</v>
      </c>
      <c r="LR54" s="18">
        <f t="shared" si="28"/>
        <v>-9.3199999999999932</v>
      </c>
      <c r="LS54" s="18">
        <f t="shared" si="28"/>
        <v>-8.7760000000000105</v>
      </c>
      <c r="LT54" s="18">
        <f t="shared" si="28"/>
        <v>-12.848000000000013</v>
      </c>
      <c r="LU54" s="18">
        <f t="shared" si="28"/>
        <v>-13.740999999999985</v>
      </c>
      <c r="LV54" s="18">
        <f t="shared" si="28"/>
        <v>-11.283999999999992</v>
      </c>
      <c r="LW54" s="18">
        <f t="shared" si="28"/>
        <v>-9.5769999999999982</v>
      </c>
      <c r="LX54" s="18">
        <f t="shared" si="28"/>
        <v>-12.069999999999993</v>
      </c>
      <c r="LY54" s="18">
        <f t="shared" si="28"/>
        <v>-6.1260000000000332</v>
      </c>
      <c r="LZ54" s="18">
        <f t="shared" si="28"/>
        <v>-8.4700000000000273</v>
      </c>
      <c r="MA54" s="18">
        <f t="shared" si="28"/>
        <v>-14.96999999999997</v>
      </c>
      <c r="MB54" s="18">
        <f t="shared" si="28"/>
        <v>-15.120000000000005</v>
      </c>
      <c r="MC54" s="18">
        <f t="shared" si="28"/>
        <v>-15.588000000000022</v>
      </c>
      <c r="MD54" s="18">
        <f t="shared" si="28"/>
        <v>-15.717000000000041</v>
      </c>
      <c r="ME54" s="18">
        <f t="shared" si="28"/>
        <v>-14.84499999999997</v>
      </c>
      <c r="MF54" s="18">
        <f t="shared" si="28"/>
        <v>-12.876000000000033</v>
      </c>
      <c r="MG54" s="18">
        <f t="shared" si="28"/>
        <v>-13.578000000000031</v>
      </c>
      <c r="MH54" s="18">
        <f t="shared" si="28"/>
        <v>-14.811999999999955</v>
      </c>
      <c r="MI54" s="18">
        <f t="shared" si="28"/>
        <v>-13.117999999999995</v>
      </c>
      <c r="MJ54" s="18">
        <f t="shared" si="28"/>
        <v>-11.911000000000001</v>
      </c>
      <c r="MK54" s="18">
        <f t="shared" si="28"/>
        <v>-19.289000000000044</v>
      </c>
      <c r="ML54" s="18">
        <f t="shared" si="28"/>
        <v>-21.991000000000042</v>
      </c>
      <c r="MM54" s="18">
        <f t="shared" si="28"/>
        <v>-28.319999999999993</v>
      </c>
      <c r="MN54" s="18">
        <f t="shared" si="28"/>
        <v>-28.670999999999992</v>
      </c>
      <c r="MO54" s="18">
        <f t="shared" si="28"/>
        <v>-29.426999999999964</v>
      </c>
      <c r="MP54" s="18">
        <f t="shared" si="28"/>
        <v>-29.055999999999983</v>
      </c>
      <c r="MQ54" s="18">
        <f t="shared" si="28"/>
        <v>-31.922000000000025</v>
      </c>
      <c r="MR54" s="18">
        <f t="shared" si="28"/>
        <v>-30.228999999999985</v>
      </c>
      <c r="MS54" s="18">
        <f t="shared" si="28"/>
        <v>-28.163000000000011</v>
      </c>
      <c r="MT54" s="18">
        <f t="shared" si="28"/>
        <v>-28.771999999999991</v>
      </c>
      <c r="MU54" s="18">
        <f t="shared" si="28"/>
        <v>-31.472000000000037</v>
      </c>
      <c r="MV54" s="18">
        <f t="shared" si="28"/>
        <v>-36.408999999999992</v>
      </c>
      <c r="MW54" s="18">
        <f t="shared" si="28"/>
        <v>-35.549000000000035</v>
      </c>
      <c r="MX54" s="18">
        <f t="shared" si="28"/>
        <v>-30.694999999999993</v>
      </c>
      <c r="MY54" s="18">
        <f t="shared" si="28"/>
        <v>-23.603000000000009</v>
      </c>
      <c r="MZ54" s="18">
        <f t="shared" si="28"/>
        <v>-24.447000000000003</v>
      </c>
      <c r="NA54" s="18">
        <f t="shared" si="28"/>
        <v>-28.541999999999973</v>
      </c>
      <c r="NB54" s="18">
        <f t="shared" si="28"/>
        <v>-31.15300000000002</v>
      </c>
      <c r="NC54" s="18">
        <f t="shared" si="28"/>
        <v>-30.124000000000024</v>
      </c>
      <c r="ND54" s="18">
        <f t="shared" si="28"/>
        <v>-36.413999999999987</v>
      </c>
      <c r="NE54" s="18">
        <f t="shared" si="28"/>
        <v>-34.897999999999968</v>
      </c>
      <c r="NF54" s="18">
        <f t="shared" si="28"/>
        <v>-35.307999999999993</v>
      </c>
      <c r="NG54" s="18">
        <f t="shared" si="28"/>
        <v>-34.399999999999977</v>
      </c>
      <c r="NH54" s="18">
        <f t="shared" si="28"/>
        <v>-35.730999999999995</v>
      </c>
      <c r="NI54" s="18">
        <f t="shared" si="28"/>
        <v>-36.250999999999976</v>
      </c>
      <c r="NJ54" s="18">
        <f t="shared" si="28"/>
        <v>-37.389999999999986</v>
      </c>
      <c r="NK54" s="18">
        <f t="shared" si="28"/>
        <v>-37.072999999999979</v>
      </c>
      <c r="NL54" s="18">
        <f t="shared" si="28"/>
        <v>-38.745999999999981</v>
      </c>
      <c r="NM54" s="18">
        <f t="shared" si="28"/>
        <v>-44.887</v>
      </c>
      <c r="NN54" s="18">
        <f t="shared" si="28"/>
        <v>-40.242999999999995</v>
      </c>
      <c r="NO54" s="18">
        <f t="shared" si="28"/>
        <v>-43.300000000000011</v>
      </c>
      <c r="NP54" s="18">
        <f t="shared" si="28"/>
        <v>-42.062000000000012</v>
      </c>
      <c r="NQ54" s="18">
        <f t="shared" si="28"/>
        <v>-39.245999999999981</v>
      </c>
      <c r="NR54" s="18">
        <f t="shared" si="28"/>
        <v>-42.418999999999983</v>
      </c>
      <c r="NS54" s="18">
        <f t="shared" si="28"/>
        <v>-37.759000000000015</v>
      </c>
      <c r="NT54" s="18">
        <f t="shared" si="28"/>
        <v>-46.062999999999988</v>
      </c>
      <c r="NU54" s="18">
        <f t="shared" si="28"/>
        <v>-45.211000000000013</v>
      </c>
      <c r="NV54" s="18">
        <f t="shared" si="28"/>
        <v>-47.515999999999963</v>
      </c>
      <c r="NW54" s="18">
        <f t="shared" si="28"/>
        <v>-46.67900000000003</v>
      </c>
      <c r="NX54" s="18">
        <f t="shared" si="28"/>
        <v>-40.850000000000023</v>
      </c>
      <c r="NY54" s="18">
        <f>NY$32-NY36</f>
        <v>-38.531000000000006</v>
      </c>
      <c r="NZ54" s="18">
        <f t="shared" si="23"/>
        <v>-36.589999999999975</v>
      </c>
      <c r="OA54" s="18">
        <f t="shared" si="23"/>
        <v>-37.29000000000002</v>
      </c>
      <c r="OB54" s="18">
        <f t="shared" si="23"/>
        <v>-37.303999999999974</v>
      </c>
      <c r="OC54" s="18">
        <f t="shared" si="23"/>
        <v>-36.76400000000001</v>
      </c>
      <c r="OD54" s="18">
        <f t="shared" si="23"/>
        <v>-37.451000000000022</v>
      </c>
      <c r="OE54" s="18">
        <f t="shared" si="23"/>
        <v>-36.800000000000011</v>
      </c>
      <c r="OF54" s="18">
        <f t="shared" si="23"/>
        <v>-37.867999999999995</v>
      </c>
      <c r="OG54" s="18">
        <f t="shared" si="23"/>
        <v>-39.600999999999999</v>
      </c>
      <c r="OH54" s="18">
        <f t="shared" si="23"/>
        <v>-41.050000000000011</v>
      </c>
      <c r="OI54" s="18">
        <f t="shared" si="23"/>
        <v>-40.865000000000009</v>
      </c>
      <c r="OJ54" s="18">
        <f t="shared" si="23"/>
        <v>-47.982000000000028</v>
      </c>
      <c r="OK54" s="18">
        <f t="shared" si="23"/>
        <v>-57.319000000000017</v>
      </c>
      <c r="OL54" s="18">
        <f t="shared" si="23"/>
        <v>-58.20799999999997</v>
      </c>
      <c r="OM54" s="18">
        <f t="shared" si="23"/>
        <v>-57.763999999999953</v>
      </c>
      <c r="ON54" s="18">
        <f t="shared" si="23"/>
        <v>-57.872000000000014</v>
      </c>
      <c r="OO54" s="18">
        <f t="shared" si="23"/>
        <v>-56.65300000000002</v>
      </c>
      <c r="OP54" s="18">
        <f t="shared" si="23"/>
        <v>-51.425999999999988</v>
      </c>
      <c r="OQ54" s="18">
        <f t="shared" si="23"/>
        <v>-47.139999999999986</v>
      </c>
      <c r="OR54" s="18">
        <f t="shared" si="23"/>
        <v>-50.891999999999996</v>
      </c>
      <c r="OS54" s="18">
        <f t="shared" si="23"/>
        <v>-51.461999999999989</v>
      </c>
      <c r="OT54" s="18">
        <f t="shared" si="23"/>
        <v>-50.339999999999975</v>
      </c>
      <c r="OU54" s="18">
        <f t="shared" si="23"/>
        <v>-50.971000000000004</v>
      </c>
      <c r="OV54" s="18">
        <f t="shared" si="23"/>
        <v>-47.889999999999986</v>
      </c>
      <c r="OW54" s="18">
        <f t="shared" si="23"/>
        <v>-49.399999999999977</v>
      </c>
      <c r="OX54" s="18">
        <f t="shared" si="23"/>
        <v>-50.522999999999968</v>
      </c>
      <c r="OY54" s="18">
        <f t="shared" si="23"/>
        <v>-51.231999999999971</v>
      </c>
      <c r="OZ54" s="18">
        <f t="shared" si="23"/>
        <v>-49.408999999999992</v>
      </c>
      <c r="PA54" s="18">
        <f t="shared" si="23"/>
        <v>-38.677999999999997</v>
      </c>
      <c r="PB54" s="18">
        <f t="shared" si="23"/>
        <v>-40.824000000000012</v>
      </c>
      <c r="PC54" s="18">
        <f t="shared" si="23"/>
        <v>-39.692000000000007</v>
      </c>
      <c r="PD54" s="18">
        <f t="shared" si="23"/>
        <v>-37.90100000000001</v>
      </c>
      <c r="PE54" s="18">
        <f t="shared" si="23"/>
        <v>-33.579999999999984</v>
      </c>
      <c r="PF54" s="18">
        <f t="shared" si="16"/>
        <v>-25.232000000000028</v>
      </c>
      <c r="PG54" s="18">
        <f t="shared" si="16"/>
        <v>-10.5</v>
      </c>
      <c r="PH54" s="18">
        <f t="shared" si="16"/>
        <v>-6.36099999999999</v>
      </c>
      <c r="PI54" s="18">
        <f t="shared" si="16"/>
        <v>-6.8210000000000264</v>
      </c>
      <c r="PJ54" s="18">
        <f t="shared" si="16"/>
        <v>-7.6819999999999595</v>
      </c>
      <c r="PK54" s="18">
        <f t="shared" si="16"/>
        <v>-4.2039999999999509</v>
      </c>
      <c r="PL54" s="18">
        <f t="shared" si="16"/>
        <v>-1.0389999999999873</v>
      </c>
      <c r="PM54" s="18">
        <f t="shared" si="16"/>
        <v>-0.72999999999996135</v>
      </c>
      <c r="PN54" s="18">
        <f t="shared" si="16"/>
        <v>-5.9569999999999936</v>
      </c>
      <c r="PO54" s="18">
        <f t="shared" si="16"/>
        <v>-6.5670000000000073</v>
      </c>
      <c r="PP54" s="18">
        <f t="shared" si="16"/>
        <v>-10.930000000000007</v>
      </c>
      <c r="PQ54" s="18">
        <f t="shared" si="16"/>
        <v>-13.659999999999968</v>
      </c>
      <c r="PR54" s="18">
        <f t="shared" si="16"/>
        <v>-15.074000000000012</v>
      </c>
      <c r="PS54" s="18">
        <f t="shared" si="16"/>
        <v>-14.540999999999997</v>
      </c>
      <c r="PT54" s="18">
        <f t="shared" si="16"/>
        <v>-8.8140000000000214</v>
      </c>
      <c r="PU54" s="18">
        <f t="shared" si="16"/>
        <v>-8.2450000000000045</v>
      </c>
      <c r="PV54" s="18">
        <f t="shared" si="16"/>
        <v>-8.839999999999975</v>
      </c>
      <c r="PW54" s="18">
        <f t="shared" si="16"/>
        <v>-6.3979999999999677</v>
      </c>
      <c r="PX54" s="18">
        <f t="shared" si="16"/>
        <v>-6.0040000000000191</v>
      </c>
      <c r="PY54" s="18">
        <f t="shared" si="16"/>
        <v>-8.5800000000000409</v>
      </c>
      <c r="PZ54" s="18">
        <f t="shared" si="16"/>
        <v>-5.1890000000000214</v>
      </c>
      <c r="QA54" s="18">
        <f t="shared" si="16"/>
        <v>-3.5529999999999973</v>
      </c>
      <c r="QB54" s="18">
        <f t="shared" si="16"/>
        <v>-1.5649999999999977</v>
      </c>
      <c r="QC54" s="18">
        <f t="shared" si="16"/>
        <v>3.7069999999999936</v>
      </c>
      <c r="QD54" s="18">
        <f t="shared" si="16"/>
        <v>4.0230000000000246</v>
      </c>
      <c r="QE54" s="18">
        <f t="shared" si="16"/>
        <v>3.6469999999999914</v>
      </c>
      <c r="QF54" s="18">
        <f t="shared" si="16"/>
        <v>3.1040000000000418</v>
      </c>
      <c r="QG54" s="18">
        <f t="shared" si="16"/>
        <v>4.9770000000000323</v>
      </c>
      <c r="QH54" s="18">
        <f t="shared" si="16"/>
        <v>3.7040000000000077</v>
      </c>
      <c r="QI54" s="18">
        <f t="shared" si="16"/>
        <v>3.0779999999999745</v>
      </c>
      <c r="QJ54" s="18">
        <f t="shared" ref="QJ54" si="29">QJ$32-QJ36</f>
        <v>3.617999999999995</v>
      </c>
      <c r="QK54" s="18">
        <f>QK$32-QK36</f>
        <v>6.8029999999999973</v>
      </c>
      <c r="QL54" s="18">
        <f t="shared" ref="QL54:RQ58" si="30">QL$32-QL36</f>
        <v>8.1639999999999873</v>
      </c>
      <c r="QM54" s="18">
        <f t="shared" si="30"/>
        <v>8.7779999999999632</v>
      </c>
      <c r="QN54" s="18">
        <f t="shared" si="30"/>
        <v>7.2309999999999945</v>
      </c>
      <c r="QO54" s="18">
        <f t="shared" si="30"/>
        <v>7.5999999999999659</v>
      </c>
      <c r="QP54" s="18">
        <f t="shared" si="30"/>
        <v>5.6999999999999886</v>
      </c>
      <c r="QQ54" s="18">
        <f t="shared" si="30"/>
        <v>5.2909999999999968</v>
      </c>
      <c r="QR54" s="18">
        <f t="shared" si="30"/>
        <v>3.7439999999999714</v>
      </c>
      <c r="QS54" s="18">
        <f t="shared" si="30"/>
        <v>4.4529999999999745</v>
      </c>
      <c r="QT54" s="18">
        <f t="shared" si="30"/>
        <v>5.2550000000000523</v>
      </c>
      <c r="QU54" s="18">
        <f t="shared" si="30"/>
        <v>3.507000000000005</v>
      </c>
      <c r="QV54" s="18">
        <f t="shared" si="30"/>
        <v>0.45900000000000318</v>
      </c>
      <c r="QW54" s="18">
        <f t="shared" si="30"/>
        <v>-0.51899999999994861</v>
      </c>
      <c r="QX54" s="18">
        <f t="shared" si="30"/>
        <v>-9.8999999999989541E-2</v>
      </c>
      <c r="QY54" s="18">
        <f t="shared" si="30"/>
        <v>0.16200000000003456</v>
      </c>
      <c r="QZ54" s="18">
        <f t="shared" si="30"/>
        <v>1.3319999999999936</v>
      </c>
      <c r="RA54" s="18">
        <f t="shared" si="30"/>
        <v>2.4099999999999682</v>
      </c>
      <c r="RB54" s="18">
        <f t="shared" si="30"/>
        <v>3.0450000000000159</v>
      </c>
      <c r="RC54" s="18">
        <f t="shared" si="30"/>
        <v>1.2080000000000268</v>
      </c>
      <c r="RD54" s="18">
        <f t="shared" si="30"/>
        <v>1.2690000000000055</v>
      </c>
      <c r="RE54" s="18">
        <f t="shared" si="30"/>
        <v>2.5380000000000109</v>
      </c>
      <c r="RF54" s="18">
        <f t="shared" si="30"/>
        <v>4.2379999999999995</v>
      </c>
      <c r="RG54" s="18">
        <f t="shared" si="30"/>
        <v>5.0790000000000077</v>
      </c>
      <c r="RH54" s="18">
        <f t="shared" si="30"/>
        <v>5.8279999999999745</v>
      </c>
      <c r="RI54" s="18">
        <f t="shared" si="30"/>
        <v>6.3880000000000337</v>
      </c>
      <c r="RJ54" s="18">
        <f t="shared" si="30"/>
        <v>8.7690000000000055</v>
      </c>
      <c r="RK54" s="18">
        <f t="shared" si="30"/>
        <v>9.0230000000000246</v>
      </c>
      <c r="RL54" s="18">
        <f t="shared" si="30"/>
        <v>10.454000000000008</v>
      </c>
      <c r="RM54" s="18">
        <f t="shared" si="30"/>
        <v>9.6569999999999823</v>
      </c>
      <c r="RN54" s="18">
        <f t="shared" si="30"/>
        <v>12.937000000000012</v>
      </c>
      <c r="RO54" s="18">
        <f t="shared" si="30"/>
        <v>14.670000000000016</v>
      </c>
      <c r="RP54" s="18">
        <f t="shared" si="30"/>
        <v>14.011000000000024</v>
      </c>
      <c r="RQ54" s="18">
        <f t="shared" si="30"/>
        <v>14.389999999999986</v>
      </c>
      <c r="RR54" s="18">
        <f t="shared" si="17"/>
        <v>14.976999999999975</v>
      </c>
      <c r="RS54" s="18">
        <f t="shared" si="17"/>
        <v>16.675000000000011</v>
      </c>
      <c r="RT54" s="18">
        <f t="shared" si="17"/>
        <v>18.971000000000004</v>
      </c>
      <c r="RU54" s="18">
        <f t="shared" si="17"/>
        <v>17.808999999999969</v>
      </c>
      <c r="RV54" s="18">
        <f t="shared" si="17"/>
        <v>19.036000000000001</v>
      </c>
      <c r="RW54" s="18">
        <f t="shared" si="17"/>
        <v>19.543000000000006</v>
      </c>
      <c r="RX54" s="18">
        <f t="shared" si="17"/>
        <v>17.577999999999975</v>
      </c>
      <c r="RY54" s="18">
        <f t="shared" si="17"/>
        <v>16.504000000000019</v>
      </c>
      <c r="RZ54" s="18">
        <f t="shared" si="17"/>
        <v>20.300000000000011</v>
      </c>
      <c r="SA54" s="18">
        <f t="shared" si="17"/>
        <v>22.138000000000034</v>
      </c>
      <c r="SB54" s="18">
        <f t="shared" si="17"/>
        <v>21.95799999999997</v>
      </c>
      <c r="SC54" s="18">
        <f t="shared" si="17"/>
        <v>20.151999999999987</v>
      </c>
      <c r="SD54" s="18">
        <f t="shared" si="17"/>
        <v>22.971000000000004</v>
      </c>
      <c r="SE54" s="18">
        <f t="shared" si="17"/>
        <v>23.829000000000008</v>
      </c>
      <c r="SF54" s="18">
        <f t="shared" si="17"/>
        <v>22.815999999999974</v>
      </c>
      <c r="SG54" s="18">
        <f t="shared" si="17"/>
        <v>23.889999999999986</v>
      </c>
      <c r="SH54" s="18">
        <f t="shared" si="17"/>
        <v>24.66500000000002</v>
      </c>
      <c r="SI54" s="18">
        <f t="shared" si="17"/>
        <v>24.770000000000039</v>
      </c>
      <c r="SJ54" s="18">
        <f t="shared" si="17"/>
        <v>28.572000000000003</v>
      </c>
      <c r="SK54" s="18">
        <f t="shared" si="17"/>
        <v>29.71999999999997</v>
      </c>
      <c r="SL54" s="18">
        <f t="shared" si="17"/>
        <v>31.961999999999989</v>
      </c>
      <c r="SM54" s="18">
        <f t="shared" si="17"/>
        <v>31.979999999999961</v>
      </c>
      <c r="SN54" s="18">
        <f t="shared" si="17"/>
        <v>31.817999999999984</v>
      </c>
      <c r="SO54" s="18">
        <f t="shared" si="17"/>
        <v>32.528999999999996</v>
      </c>
      <c r="SP54" s="18">
        <f t="shared" si="17"/>
        <v>32.557000000000016</v>
      </c>
      <c r="SQ54" s="18">
        <f t="shared" si="17"/>
        <v>28.670999999999992</v>
      </c>
    </row>
    <row r="55" spans="1:511" x14ac:dyDescent="0.25">
      <c r="A55" s="5">
        <f t="shared" si="18"/>
        <v>6</v>
      </c>
      <c r="B55" s="1" t="str">
        <f t="shared" si="9"/>
        <v>VW 5 1/8 PERP nc-23</v>
      </c>
      <c r="C55" s="1" t="str">
        <f t="shared" si="19"/>
        <v>VW 3 1/2 PERP nc-30-VW 5 1/8 PERP nc-23</v>
      </c>
      <c r="F55" s="18">
        <f t="shared" ca="1" si="20"/>
        <v>50.168000000000006</v>
      </c>
      <c r="G55" s="18">
        <f t="shared" si="20"/>
        <v>44.25200000000001</v>
      </c>
      <c r="H55" s="18">
        <f t="shared" si="20"/>
        <v>47.366999999999962</v>
      </c>
      <c r="I55" s="18">
        <f t="shared" si="20"/>
        <v>44.048999999999978</v>
      </c>
      <c r="J55" s="18">
        <f t="shared" si="20"/>
        <v>37.995000000000005</v>
      </c>
      <c r="K55" s="18">
        <f t="shared" si="20"/>
        <v>35.617999999999995</v>
      </c>
      <c r="L55" s="18">
        <f t="shared" si="20"/>
        <v>28.164000000000044</v>
      </c>
      <c r="M55" s="18">
        <f t="shared" si="20"/>
        <v>26.852999999999952</v>
      </c>
      <c r="N55" s="18">
        <f t="shared" si="20"/>
        <v>37.881000000000029</v>
      </c>
      <c r="O55" s="18">
        <f t="shared" si="20"/>
        <v>24.238</v>
      </c>
      <c r="P55" s="18">
        <f t="shared" si="20"/>
        <v>36.891999999999996</v>
      </c>
      <c r="Q55" s="18">
        <f t="shared" si="20"/>
        <v>28.856000000000051</v>
      </c>
      <c r="R55" s="18">
        <f t="shared" si="20"/>
        <v>40.147000000000048</v>
      </c>
      <c r="S55" s="18">
        <f t="shared" si="20"/>
        <v>69.716999999999985</v>
      </c>
      <c r="T55" s="18">
        <f t="shared" si="20"/>
        <v>42.400000000000034</v>
      </c>
      <c r="U55" s="18">
        <f t="shared" si="20"/>
        <v>55.086999999999989</v>
      </c>
      <c r="V55" s="18">
        <f t="shared" si="20"/>
        <v>29.978000000000009</v>
      </c>
      <c r="W55" s="18">
        <f t="shared" si="20"/>
        <v>31.281000000000006</v>
      </c>
      <c r="X55" s="18">
        <f t="shared" si="20"/>
        <v>44.217000000000041</v>
      </c>
      <c r="Y55" s="18">
        <f t="shared" si="20"/>
        <v>82.808999999999969</v>
      </c>
      <c r="Z55" s="18">
        <f t="shared" si="20"/>
        <v>98.959000000000003</v>
      </c>
      <c r="AA55" s="18">
        <f t="shared" si="20"/>
        <v>49.561999999999955</v>
      </c>
      <c r="AB55" s="18">
        <f t="shared" si="20"/>
        <v>53.33499999999998</v>
      </c>
      <c r="AC55" s="18">
        <f t="shared" si="20"/>
        <v>30.921999999999969</v>
      </c>
      <c r="AD55" s="18">
        <f t="shared" si="20"/>
        <v>25.426000000000045</v>
      </c>
      <c r="AE55" s="18">
        <f t="shared" si="20"/>
        <v>25.961000000000013</v>
      </c>
      <c r="AF55" s="18">
        <f t="shared" si="20"/>
        <v>33.366000000000042</v>
      </c>
      <c r="AG55" s="18">
        <f t="shared" si="20"/>
        <v>44.322999999999979</v>
      </c>
      <c r="AH55" s="18">
        <f t="shared" si="20"/>
        <v>31.014999999999986</v>
      </c>
      <c r="AI55" s="18">
        <f t="shared" si="20"/>
        <v>15.966000000000008</v>
      </c>
      <c r="AJ55" s="18">
        <f t="shared" si="20"/>
        <v>13.898000000000025</v>
      </c>
      <c r="AK55" s="18">
        <f t="shared" si="20"/>
        <v>16.468000000000018</v>
      </c>
      <c r="AL55" s="18">
        <f t="shared" si="20"/>
        <v>13.576999999999998</v>
      </c>
      <c r="AM55" s="18">
        <f t="shared" si="20"/>
        <v>19.387999999999977</v>
      </c>
      <c r="AN55" s="18">
        <f t="shared" si="20"/>
        <v>-1.9840000000000373</v>
      </c>
      <c r="AO55" s="18">
        <f t="shared" si="20"/>
        <v>-18.995999999999981</v>
      </c>
      <c r="AP55" s="18">
        <f t="shared" si="20"/>
        <v>-23.40100000000001</v>
      </c>
      <c r="AQ55" s="18">
        <f t="shared" si="20"/>
        <v>-14.838999999999999</v>
      </c>
      <c r="AR55" s="18">
        <f t="shared" si="20"/>
        <v>-16.156000000000006</v>
      </c>
      <c r="AS55" s="18">
        <f t="shared" si="20"/>
        <v>-16.595000000000027</v>
      </c>
      <c r="AT55" s="18">
        <f t="shared" si="20"/>
        <v>-17.010000000000048</v>
      </c>
      <c r="AU55" s="18">
        <f t="shared" si="20"/>
        <v>-23.026999999999987</v>
      </c>
      <c r="AV55" s="18">
        <f t="shared" si="20"/>
        <v>-32.675999999999988</v>
      </c>
      <c r="AW55" s="18">
        <f t="shared" si="20"/>
        <v>-40.379000000000019</v>
      </c>
      <c r="AX55" s="18">
        <f t="shared" si="20"/>
        <v>-66.243999999999971</v>
      </c>
      <c r="AY55" s="18">
        <f t="shared" si="20"/>
        <v>-32.79000000000002</v>
      </c>
      <c r="AZ55" s="18">
        <f t="shared" si="20"/>
        <v>-23.751000000000033</v>
      </c>
      <c r="BA55" s="18">
        <f t="shared" si="20"/>
        <v>-10.067000000000007</v>
      </c>
      <c r="BB55" s="18">
        <f t="shared" si="20"/>
        <v>25.909999999999968</v>
      </c>
      <c r="BC55" s="18">
        <f t="shared" si="20"/>
        <v>2.5680000000000405</v>
      </c>
      <c r="BD55" s="18">
        <f t="shared" si="20"/>
        <v>24.355999999999995</v>
      </c>
      <c r="BE55" s="18">
        <f t="shared" si="20"/>
        <v>-26.247000000000014</v>
      </c>
      <c r="BF55" s="18">
        <f t="shared" si="20"/>
        <v>-42.951000000000022</v>
      </c>
      <c r="BG55" s="18">
        <f t="shared" si="20"/>
        <v>-26.393000000000029</v>
      </c>
      <c r="BH55" s="18">
        <f t="shared" si="20"/>
        <v>-4.3829999999999814</v>
      </c>
      <c r="BI55" s="18">
        <f t="shared" si="20"/>
        <v>-12.432000000000016</v>
      </c>
      <c r="BJ55" s="18">
        <f t="shared" si="20"/>
        <v>19.192999999999984</v>
      </c>
      <c r="BK55" s="18">
        <f t="shared" si="20"/>
        <v>76.159999999999968</v>
      </c>
      <c r="BL55" s="18">
        <f t="shared" si="20"/>
        <v>72.962999999999965</v>
      </c>
      <c r="BM55" s="18">
        <f t="shared" si="20"/>
        <v>21.560000000000059</v>
      </c>
      <c r="BN55" s="18">
        <f t="shared" si="20"/>
        <v>40.2349999999999</v>
      </c>
      <c r="BO55" s="18">
        <f t="shared" si="20"/>
        <v>-6.0639999999999645</v>
      </c>
      <c r="BP55" s="18">
        <f t="shared" si="20"/>
        <v>-18.23599999999999</v>
      </c>
      <c r="BQ55" s="18">
        <f t="shared" ref="BQ55" si="31">BQ$32-BQ37</f>
        <v>-17.289999999999964</v>
      </c>
      <c r="BR55" s="18">
        <f t="shared" si="10"/>
        <v>-8.3669999999999618</v>
      </c>
      <c r="BS55" s="18">
        <f t="shared" si="24"/>
        <v>-3.8940000000000055</v>
      </c>
      <c r="BT55" s="18">
        <f t="shared" si="24"/>
        <v>-45.239000000000033</v>
      </c>
      <c r="BU55" s="18">
        <f t="shared" si="24"/>
        <v>-34.114999999999952</v>
      </c>
      <c r="BV55" s="18">
        <f t="shared" si="24"/>
        <v>8.5500000000000114</v>
      </c>
      <c r="BW55" s="18">
        <f t="shared" si="24"/>
        <v>117.19400000000002</v>
      </c>
      <c r="BX55" s="18">
        <f t="shared" si="24"/>
        <v>45.644999999999982</v>
      </c>
      <c r="BY55" s="18">
        <f t="shared" si="24"/>
        <v>-19.634000000000015</v>
      </c>
      <c r="BZ55" s="18">
        <f t="shared" si="24"/>
        <v>80.783999999999992</v>
      </c>
      <c r="CA55" s="18">
        <f t="shared" si="24"/>
        <v>-10.151000000000067</v>
      </c>
      <c r="CB55" s="18">
        <f t="shared" si="24"/>
        <v>-85.985000000000014</v>
      </c>
      <c r="CC55" s="18">
        <f t="shared" si="24"/>
        <v>-88.096000000000004</v>
      </c>
      <c r="CD55" s="18">
        <f t="shared" si="24"/>
        <v>-53.134999999999991</v>
      </c>
      <c r="CE55" s="18">
        <f t="shared" si="24"/>
        <v>31.050000000000011</v>
      </c>
      <c r="CF55" s="18">
        <f t="shared" si="24"/>
        <v>-20.653999999999996</v>
      </c>
      <c r="CG55" s="18">
        <f t="shared" si="24"/>
        <v>71.675999999999988</v>
      </c>
      <c r="CH55" s="18">
        <f t="shared" si="24"/>
        <v>98.275999999999954</v>
      </c>
      <c r="CI55" s="18">
        <f t="shared" si="24"/>
        <v>36.85899999999998</v>
      </c>
      <c r="CJ55" s="18">
        <f t="shared" si="24"/>
        <v>57.629999999999995</v>
      </c>
      <c r="CK55" s="18">
        <f t="shared" si="24"/>
        <v>76.243999999999971</v>
      </c>
      <c r="CL55" s="18">
        <f t="shared" si="24"/>
        <v>96.776999999999987</v>
      </c>
      <c r="CM55" s="18">
        <f t="shared" si="24"/>
        <v>108.99299999999999</v>
      </c>
      <c r="CN55" s="18">
        <f t="shared" si="24"/>
        <v>78.312000000000012</v>
      </c>
      <c r="CO55" s="18">
        <f t="shared" si="24"/>
        <v>53.809000000000026</v>
      </c>
      <c r="CP55" s="18">
        <f t="shared" si="24"/>
        <v>69.884999999999991</v>
      </c>
      <c r="CQ55" s="18">
        <f t="shared" si="24"/>
        <v>88.224000000000018</v>
      </c>
      <c r="CR55" s="18">
        <f t="shared" si="24"/>
        <v>90.779000000000025</v>
      </c>
      <c r="CS55" s="18">
        <f t="shared" si="24"/>
        <v>82.355000000000018</v>
      </c>
      <c r="CT55" s="18">
        <f t="shared" si="24"/>
        <v>107.27599999999998</v>
      </c>
      <c r="CU55" s="18">
        <f t="shared" si="24"/>
        <v>105.083</v>
      </c>
      <c r="CV55" s="18">
        <f t="shared" si="24"/>
        <v>104.68199999999999</v>
      </c>
      <c r="CW55" s="18">
        <f t="shared" si="24"/>
        <v>99.505999999999972</v>
      </c>
      <c r="CX55" s="18">
        <f t="shared" si="24"/>
        <v>100.91299999999998</v>
      </c>
      <c r="CY55" s="18">
        <f t="shared" si="24"/>
        <v>98.345000000000027</v>
      </c>
      <c r="CZ55" s="18">
        <f t="shared" si="24"/>
        <v>96.207999999999998</v>
      </c>
      <c r="DA55" s="18">
        <f t="shared" si="24"/>
        <v>98.809000000000026</v>
      </c>
      <c r="DB55" s="18">
        <f t="shared" si="24"/>
        <v>98.918999999999983</v>
      </c>
      <c r="DC55" s="18">
        <f t="shared" si="24"/>
        <v>93.782000000000011</v>
      </c>
      <c r="DD55" s="18">
        <f t="shared" si="24"/>
        <v>93.622000000000014</v>
      </c>
      <c r="DE55" s="18">
        <f t="shared" si="24"/>
        <v>96.309000000000026</v>
      </c>
      <c r="DF55" s="18">
        <f t="shared" si="24"/>
        <v>99.378000000000014</v>
      </c>
      <c r="DG55" s="18">
        <f t="shared" si="24"/>
        <v>99.824999999999989</v>
      </c>
      <c r="DH55" s="18">
        <f t="shared" si="24"/>
        <v>91.34699999999998</v>
      </c>
      <c r="DI55" s="18">
        <f t="shared" si="24"/>
        <v>88.668999999999983</v>
      </c>
      <c r="DJ55" s="18">
        <f t="shared" si="24"/>
        <v>84.296999999999997</v>
      </c>
      <c r="DK55" s="18">
        <f t="shared" si="24"/>
        <v>92.085000000000008</v>
      </c>
      <c r="DL55" s="18">
        <f t="shared" si="24"/>
        <v>95.985000000000014</v>
      </c>
      <c r="DM55" s="18">
        <f t="shared" si="24"/>
        <v>82.140999999999991</v>
      </c>
      <c r="DN55" s="18">
        <f t="shared" si="24"/>
        <v>93.171999999999969</v>
      </c>
      <c r="DO55" s="18">
        <f t="shared" si="24"/>
        <v>91.61099999999999</v>
      </c>
      <c r="DP55" s="18">
        <f t="shared" si="24"/>
        <v>96.36099999999999</v>
      </c>
      <c r="DQ55" s="18">
        <f t="shared" si="24"/>
        <v>94.921000000000021</v>
      </c>
      <c r="DR55" s="18">
        <f t="shared" si="24"/>
        <v>98.327000000000027</v>
      </c>
      <c r="DS55" s="18">
        <f t="shared" si="24"/>
        <v>100.93899999999996</v>
      </c>
      <c r="DT55" s="18">
        <f t="shared" si="24"/>
        <v>97.250000000000028</v>
      </c>
      <c r="DU55" s="18">
        <f t="shared" si="24"/>
        <v>91.228999999999985</v>
      </c>
      <c r="DV55" s="18">
        <f t="shared" si="24"/>
        <v>93.583999999999975</v>
      </c>
      <c r="DW55" s="18">
        <f t="shared" si="24"/>
        <v>98.718000000000018</v>
      </c>
      <c r="DX55" s="18">
        <f t="shared" si="24"/>
        <v>98.216000000000037</v>
      </c>
      <c r="DY55" s="18">
        <f t="shared" si="24"/>
        <v>102.363</v>
      </c>
      <c r="DZ55" s="18">
        <f t="shared" si="24"/>
        <v>98.112000000000023</v>
      </c>
      <c r="EA55" s="18">
        <f t="shared" si="24"/>
        <v>106.44600000000003</v>
      </c>
      <c r="EB55" s="18">
        <f t="shared" si="24"/>
        <v>110.44000000000003</v>
      </c>
      <c r="EC55" s="18">
        <f t="shared" si="24"/>
        <v>108.41499999999996</v>
      </c>
      <c r="ED55" s="18">
        <f t="shared" si="21"/>
        <v>112.07300000000004</v>
      </c>
      <c r="EE55" s="18">
        <f t="shared" si="21"/>
        <v>114.29499999999999</v>
      </c>
      <c r="EF55" s="18">
        <f t="shared" si="21"/>
        <v>118.517</v>
      </c>
      <c r="EG55" s="18">
        <f t="shared" si="21"/>
        <v>114.85799999999998</v>
      </c>
      <c r="EH55" s="18">
        <f t="shared" si="21"/>
        <v>114.83399999999997</v>
      </c>
      <c r="EI55" s="18">
        <f t="shared" si="21"/>
        <v>114.92599999999999</v>
      </c>
      <c r="EJ55" s="18">
        <f t="shared" si="21"/>
        <v>113.97299999999998</v>
      </c>
      <c r="EK55" s="18">
        <f t="shared" si="21"/>
        <v>114.60999999999999</v>
      </c>
      <c r="EL55" s="18">
        <f t="shared" si="21"/>
        <v>116.679</v>
      </c>
      <c r="EM55" s="18">
        <f t="shared" si="21"/>
        <v>114.08600000000001</v>
      </c>
      <c r="EN55" s="18">
        <f t="shared" si="21"/>
        <v>115.46800000000002</v>
      </c>
      <c r="EO55" s="18">
        <f t="shared" si="21"/>
        <v>114.26099999999997</v>
      </c>
      <c r="EP55" s="18">
        <f t="shared" si="21"/>
        <v>112.50900000000001</v>
      </c>
      <c r="EQ55" s="18">
        <f t="shared" si="21"/>
        <v>110.42600000000002</v>
      </c>
      <c r="ER55" s="18">
        <f t="shared" si="21"/>
        <v>114.84399999999999</v>
      </c>
      <c r="ES55" s="18">
        <f t="shared" si="21"/>
        <v>117.76900000000003</v>
      </c>
      <c r="ET55" s="18">
        <f t="shared" si="21"/>
        <v>112.18299999999999</v>
      </c>
      <c r="EU55" s="18">
        <f t="shared" si="21"/>
        <v>115.16800000000001</v>
      </c>
      <c r="EV55" s="18">
        <f t="shared" si="21"/>
        <v>111.39599999999999</v>
      </c>
      <c r="EW55" s="18">
        <f t="shared" si="21"/>
        <v>101.78700000000003</v>
      </c>
      <c r="EX55" s="18">
        <f t="shared" si="21"/>
        <v>114.798</v>
      </c>
      <c r="EY55" s="18">
        <f t="shared" si="21"/>
        <v>112.96599999999998</v>
      </c>
      <c r="EZ55" s="18">
        <f t="shared" si="21"/>
        <v>111.459</v>
      </c>
      <c r="FA55" s="18">
        <f t="shared" si="21"/>
        <v>113.34200000000001</v>
      </c>
      <c r="FB55" s="18">
        <f t="shared" si="21"/>
        <v>116.54800000000003</v>
      </c>
      <c r="FC55" s="18">
        <f t="shared" si="21"/>
        <v>118.821</v>
      </c>
      <c r="FD55" s="18">
        <f t="shared" si="21"/>
        <v>106.714</v>
      </c>
      <c r="FE55" s="18">
        <f t="shared" si="21"/>
        <v>104.68100000000001</v>
      </c>
      <c r="FF55" s="18">
        <f t="shared" si="21"/>
        <v>100.44499999999999</v>
      </c>
      <c r="FG55" s="18">
        <f t="shared" si="21"/>
        <v>104.16600000000003</v>
      </c>
      <c r="FH55" s="18">
        <f t="shared" si="21"/>
        <v>104.62800000000001</v>
      </c>
      <c r="FI55" s="18">
        <f t="shared" si="21"/>
        <v>106.71800000000002</v>
      </c>
      <c r="FJ55" s="18">
        <f t="shared" ref="FJ55:GN58" si="32">FJ$32-FJ37</f>
        <v>101.31300000000002</v>
      </c>
      <c r="FK55" s="18">
        <f t="shared" si="32"/>
        <v>97.248999999999995</v>
      </c>
      <c r="FL55" s="18">
        <f t="shared" si="32"/>
        <v>101.96100000000001</v>
      </c>
      <c r="FM55" s="18">
        <f t="shared" si="32"/>
        <v>101.30100000000002</v>
      </c>
      <c r="FN55" s="18">
        <f t="shared" si="32"/>
        <v>102.16399999999999</v>
      </c>
      <c r="FO55" s="18">
        <f t="shared" si="32"/>
        <v>103.15899999999999</v>
      </c>
      <c r="FP55" s="18">
        <f t="shared" si="32"/>
        <v>101.31100000000001</v>
      </c>
      <c r="FQ55" s="18">
        <f t="shared" si="32"/>
        <v>115.63599999999997</v>
      </c>
      <c r="FR55" s="18">
        <f t="shared" si="32"/>
        <v>117.74000000000001</v>
      </c>
      <c r="FS55" s="18">
        <f t="shared" si="32"/>
        <v>109.34799999999998</v>
      </c>
      <c r="FT55" s="18">
        <f t="shared" si="32"/>
        <v>104.185</v>
      </c>
      <c r="FU55" s="18">
        <f t="shared" si="32"/>
        <v>104.52000000000001</v>
      </c>
      <c r="FV55" s="18">
        <f t="shared" si="32"/>
        <v>106.44700000000003</v>
      </c>
      <c r="FW55" s="18">
        <f t="shared" si="32"/>
        <v>115.57599999999999</v>
      </c>
      <c r="FX55" s="18">
        <f t="shared" si="32"/>
        <v>118.672</v>
      </c>
      <c r="FY55" s="18">
        <f t="shared" si="32"/>
        <v>116.34800000000001</v>
      </c>
      <c r="FZ55" s="18">
        <f t="shared" si="32"/>
        <v>111.35900000000001</v>
      </c>
      <c r="GA55" s="18">
        <f t="shared" si="32"/>
        <v>109.96600000000001</v>
      </c>
      <c r="GB55" s="18">
        <f t="shared" si="32"/>
        <v>113.07</v>
      </c>
      <c r="GC55" s="18">
        <f t="shared" si="32"/>
        <v>108.15400000000002</v>
      </c>
      <c r="GD55" s="18">
        <f t="shared" si="32"/>
        <v>107.27000000000001</v>
      </c>
      <c r="GE55" s="18">
        <f t="shared" si="32"/>
        <v>107.554</v>
      </c>
      <c r="GF55" s="18">
        <f t="shared" si="32"/>
        <v>107.46000000000001</v>
      </c>
      <c r="GG55" s="18">
        <f t="shared" si="32"/>
        <v>103.01500000000001</v>
      </c>
      <c r="GH55" s="18">
        <f t="shared" si="32"/>
        <v>111.36400000000003</v>
      </c>
      <c r="GI55" s="18">
        <f t="shared" si="32"/>
        <v>108.05500000000004</v>
      </c>
      <c r="GJ55" s="18">
        <f t="shared" si="32"/>
        <v>106.88299999999998</v>
      </c>
      <c r="GK55" s="18">
        <f t="shared" si="32"/>
        <v>100.75900000000001</v>
      </c>
      <c r="GL55" s="18">
        <f t="shared" si="32"/>
        <v>108.43699999999998</v>
      </c>
      <c r="GM55" s="18">
        <f t="shared" si="32"/>
        <v>111.28300000000002</v>
      </c>
      <c r="GN55" s="18">
        <f t="shared" si="32"/>
        <v>105.149</v>
      </c>
      <c r="GO55" s="18">
        <f>GO$32-GO37</f>
        <v>105.20899999999997</v>
      </c>
      <c r="GP55" s="18">
        <f t="shared" si="26"/>
        <v>115.14699999999999</v>
      </c>
      <c r="GQ55" s="18">
        <f t="shared" si="26"/>
        <v>112.66300000000001</v>
      </c>
      <c r="GR55" s="18">
        <f t="shared" si="26"/>
        <v>115.09700000000001</v>
      </c>
      <c r="GS55" s="18">
        <f t="shared" si="26"/>
        <v>112.37999999999997</v>
      </c>
      <c r="GT55" s="18">
        <f t="shared" si="26"/>
        <v>108.93699999999998</v>
      </c>
      <c r="GU55" s="18">
        <f t="shared" si="26"/>
        <v>110.45699999999999</v>
      </c>
      <c r="GV55" s="18">
        <f t="shared" si="26"/>
        <v>104.00800000000004</v>
      </c>
      <c r="GW55" s="18">
        <f t="shared" si="26"/>
        <v>112.75299999999999</v>
      </c>
      <c r="GX55" s="18">
        <f t="shared" si="26"/>
        <v>101.23600000000002</v>
      </c>
      <c r="GY55" s="18">
        <f t="shared" si="26"/>
        <v>92.993000000000023</v>
      </c>
      <c r="GZ55" s="18">
        <f t="shared" si="26"/>
        <v>96.296999999999969</v>
      </c>
      <c r="HA55" s="18">
        <f t="shared" si="26"/>
        <v>95.260000000000019</v>
      </c>
      <c r="HB55" s="18">
        <f t="shared" si="26"/>
        <v>106.08500000000001</v>
      </c>
      <c r="HC55" s="18">
        <f t="shared" si="26"/>
        <v>126.971</v>
      </c>
      <c r="HD55" s="18">
        <f t="shared" si="26"/>
        <v>90.9</v>
      </c>
      <c r="HE55" s="18">
        <f t="shared" si="26"/>
        <v>91.290999999999997</v>
      </c>
      <c r="HF55" s="18">
        <f t="shared" si="26"/>
        <v>99.035000000000025</v>
      </c>
      <c r="HG55" s="18">
        <f t="shared" si="26"/>
        <v>93.142000000000024</v>
      </c>
      <c r="HH55" s="18">
        <f t="shared" si="26"/>
        <v>108.43299999999996</v>
      </c>
      <c r="HI55" s="18">
        <f t="shared" si="26"/>
        <v>103.30600000000001</v>
      </c>
      <c r="HJ55" s="18">
        <f t="shared" si="26"/>
        <v>94.241000000000014</v>
      </c>
      <c r="HK55" s="18">
        <f t="shared" si="26"/>
        <v>99.251000000000005</v>
      </c>
      <c r="HL55" s="18">
        <f t="shared" si="26"/>
        <v>101.88400000000001</v>
      </c>
      <c r="HM55" s="18">
        <f t="shared" si="26"/>
        <v>104.81</v>
      </c>
      <c r="HN55" s="18">
        <f t="shared" si="26"/>
        <v>95.410000000000025</v>
      </c>
      <c r="HO55" s="18">
        <f t="shared" si="26"/>
        <v>95.993999999999971</v>
      </c>
      <c r="HP55" s="18">
        <f t="shared" si="26"/>
        <v>96.426000000000016</v>
      </c>
      <c r="HQ55" s="18">
        <f t="shared" si="26"/>
        <v>95.444000000000017</v>
      </c>
      <c r="HR55" s="18">
        <f t="shared" si="26"/>
        <v>110.553</v>
      </c>
      <c r="HS55" s="18">
        <f t="shared" si="26"/>
        <v>109.49099999999999</v>
      </c>
      <c r="HT55" s="18">
        <f t="shared" si="26"/>
        <v>101.80500000000001</v>
      </c>
      <c r="HU55" s="18">
        <f t="shared" si="26"/>
        <v>111.11799999999999</v>
      </c>
      <c r="HV55" s="18">
        <f t="shared" si="26"/>
        <v>96.23599999999999</v>
      </c>
      <c r="HW55" s="18">
        <f t="shared" si="26"/>
        <v>73.716000000000008</v>
      </c>
      <c r="HX55" s="18">
        <f t="shared" si="26"/>
        <v>77.994000000000028</v>
      </c>
      <c r="HY55" s="18">
        <f t="shared" si="26"/>
        <v>85.09099999999998</v>
      </c>
      <c r="HZ55" s="18">
        <f t="shared" si="26"/>
        <v>99.597000000000008</v>
      </c>
      <c r="IA55" s="18">
        <f t="shared" si="26"/>
        <v>96.286000000000001</v>
      </c>
      <c r="IB55" s="18">
        <f t="shared" si="26"/>
        <v>106.136</v>
      </c>
      <c r="IC55" s="18">
        <f t="shared" si="26"/>
        <v>102.54699999999997</v>
      </c>
      <c r="ID55" s="18">
        <f t="shared" si="26"/>
        <v>110.476</v>
      </c>
      <c r="IE55" s="18">
        <f t="shared" si="26"/>
        <v>82.89100000000002</v>
      </c>
      <c r="IF55" s="18">
        <f t="shared" si="26"/>
        <v>83.302999999999997</v>
      </c>
      <c r="IG55" s="18">
        <f t="shared" si="26"/>
        <v>92.436999999999983</v>
      </c>
      <c r="IH55" s="18">
        <f t="shared" si="26"/>
        <v>93.047000000000025</v>
      </c>
      <c r="II55" s="18">
        <f t="shared" si="26"/>
        <v>82.885999999999996</v>
      </c>
      <c r="IJ55" s="18">
        <f t="shared" si="26"/>
        <v>100.50199999999998</v>
      </c>
      <c r="IK55" s="18">
        <f t="shared" si="26"/>
        <v>99.498999999999995</v>
      </c>
      <c r="IL55" s="18">
        <f t="shared" si="26"/>
        <v>113.38300000000001</v>
      </c>
      <c r="IM55" s="18">
        <f t="shared" si="26"/>
        <v>106.56099999999998</v>
      </c>
      <c r="IN55" s="18">
        <f t="shared" si="26"/>
        <v>100.88300000000001</v>
      </c>
      <c r="IO55" s="18">
        <f t="shared" si="26"/>
        <v>91.98399999999998</v>
      </c>
      <c r="IP55" s="18">
        <f t="shared" si="26"/>
        <v>95.375999999999976</v>
      </c>
      <c r="IQ55" s="18">
        <f t="shared" si="26"/>
        <v>85.62299999999999</v>
      </c>
      <c r="IR55" s="18">
        <f t="shared" si="26"/>
        <v>91.800000000000011</v>
      </c>
      <c r="IS55" s="18">
        <f t="shared" si="26"/>
        <v>104.72000000000003</v>
      </c>
      <c r="IT55" s="18">
        <f t="shared" si="26"/>
        <v>102.01699999999997</v>
      </c>
      <c r="IU55" s="18">
        <f t="shared" si="26"/>
        <v>106.57300000000001</v>
      </c>
      <c r="IV55" s="18">
        <f t="shared" si="26"/>
        <v>117.977</v>
      </c>
      <c r="IW55" s="18">
        <f t="shared" si="26"/>
        <v>112.85900000000001</v>
      </c>
      <c r="IX55" s="18">
        <f t="shared" si="26"/>
        <v>104.22599999999997</v>
      </c>
      <c r="IY55" s="18">
        <f t="shared" si="26"/>
        <v>104.11899999999997</v>
      </c>
      <c r="IZ55" s="18">
        <f t="shared" si="26"/>
        <v>120.41200000000001</v>
      </c>
      <c r="JA55" s="18">
        <f>JA$32-JA37</f>
        <v>123.58599999999998</v>
      </c>
      <c r="JB55" s="18">
        <f t="shared" si="22"/>
        <v>116.88299999999998</v>
      </c>
      <c r="JC55" s="18">
        <f t="shared" si="22"/>
        <v>113.01599999999999</v>
      </c>
      <c r="JD55" s="18">
        <f t="shared" si="22"/>
        <v>124.49799999999996</v>
      </c>
      <c r="JE55" s="18">
        <f t="shared" si="22"/>
        <v>119.84199999999998</v>
      </c>
      <c r="JF55" s="18">
        <f t="shared" si="22"/>
        <v>116.15900000000002</v>
      </c>
      <c r="JG55" s="18">
        <f t="shared" si="22"/>
        <v>116.67500000000001</v>
      </c>
      <c r="JH55" s="18">
        <f t="shared" si="22"/>
        <v>108.76300000000001</v>
      </c>
      <c r="JI55" s="18">
        <f t="shared" si="22"/>
        <v>105.48600000000002</v>
      </c>
      <c r="JJ55" s="18">
        <f t="shared" si="22"/>
        <v>100.67599999999999</v>
      </c>
      <c r="JK55" s="18">
        <f t="shared" si="22"/>
        <v>108.67099999999996</v>
      </c>
      <c r="JL55" s="18">
        <f t="shared" si="22"/>
        <v>115.76800000000003</v>
      </c>
      <c r="JM55" s="18">
        <f t="shared" si="22"/>
        <v>117.91800000000001</v>
      </c>
      <c r="JN55" s="18">
        <f t="shared" si="22"/>
        <v>102.553</v>
      </c>
      <c r="JO55" s="18">
        <f t="shared" si="22"/>
        <v>101.09999999999997</v>
      </c>
      <c r="JP55" s="18">
        <f t="shared" si="22"/>
        <v>102.21100000000001</v>
      </c>
      <c r="JQ55" s="18">
        <f t="shared" si="22"/>
        <v>93.944999999999993</v>
      </c>
      <c r="JR55" s="18">
        <f t="shared" si="22"/>
        <v>114.893</v>
      </c>
      <c r="JS55" s="18">
        <f t="shared" si="22"/>
        <v>113.77800000000002</v>
      </c>
      <c r="JT55" s="18">
        <f t="shared" si="22"/>
        <v>106.029</v>
      </c>
      <c r="JU55" s="18">
        <f t="shared" si="22"/>
        <v>111.69</v>
      </c>
      <c r="JV55" s="18">
        <f t="shared" si="22"/>
        <v>110.60400000000004</v>
      </c>
      <c r="JW55" s="18">
        <f t="shared" si="22"/>
        <v>112.14499999999998</v>
      </c>
      <c r="JX55" s="18">
        <f t="shared" si="22"/>
        <v>92.496000000000038</v>
      </c>
      <c r="JY55" s="18">
        <f t="shared" si="22"/>
        <v>90.701000000000022</v>
      </c>
      <c r="JZ55" s="18">
        <f t="shared" si="22"/>
        <v>101.35900000000004</v>
      </c>
      <c r="KA55" s="18">
        <f t="shared" si="22"/>
        <v>94.185000000000002</v>
      </c>
      <c r="KB55" s="18">
        <f t="shared" si="22"/>
        <v>96.807000000000016</v>
      </c>
      <c r="KC55" s="18">
        <f t="shared" si="22"/>
        <v>90.872000000000014</v>
      </c>
      <c r="KD55" s="18">
        <f t="shared" si="22"/>
        <v>93.900999999999954</v>
      </c>
      <c r="KE55" s="18">
        <f t="shared" si="22"/>
        <v>81.313999999999965</v>
      </c>
      <c r="KF55" s="18">
        <f t="shared" si="22"/>
        <v>88.567000000000007</v>
      </c>
      <c r="KG55" s="18">
        <f t="shared" si="22"/>
        <v>90.863999999999976</v>
      </c>
      <c r="KH55" s="18">
        <f t="shared" ref="KH55:LL58" si="33">KH$32-KH37</f>
        <v>96.121999999999986</v>
      </c>
      <c r="KI55" s="18">
        <f t="shared" si="33"/>
        <v>95.637</v>
      </c>
      <c r="KJ55" s="18">
        <f t="shared" si="33"/>
        <v>105.13400000000001</v>
      </c>
      <c r="KK55" s="18">
        <f t="shared" si="33"/>
        <v>93.238</v>
      </c>
      <c r="KL55" s="18">
        <f t="shared" si="33"/>
        <v>90.411000000000001</v>
      </c>
      <c r="KM55" s="18">
        <f t="shared" si="33"/>
        <v>80.616999999999962</v>
      </c>
      <c r="KN55" s="18">
        <f t="shared" si="33"/>
        <v>91.194999999999993</v>
      </c>
      <c r="KO55" s="18">
        <f t="shared" si="33"/>
        <v>76.249000000000024</v>
      </c>
      <c r="KP55" s="18">
        <f t="shared" si="33"/>
        <v>73.02600000000001</v>
      </c>
      <c r="KQ55" s="18">
        <f t="shared" si="33"/>
        <v>69.573999999999984</v>
      </c>
      <c r="KR55" s="18">
        <f t="shared" si="33"/>
        <v>83.788999999999987</v>
      </c>
      <c r="KS55" s="18">
        <f t="shared" si="33"/>
        <v>85.857000000000028</v>
      </c>
      <c r="KT55" s="18">
        <f t="shared" si="33"/>
        <v>95.210000000000036</v>
      </c>
      <c r="KU55" s="18">
        <f t="shared" si="33"/>
        <v>87.389999999999986</v>
      </c>
      <c r="KV55" s="18">
        <f t="shared" si="33"/>
        <v>86.467999999999961</v>
      </c>
      <c r="KW55" s="18">
        <f t="shared" si="33"/>
        <v>81.507000000000005</v>
      </c>
      <c r="KX55" s="18">
        <f t="shared" si="33"/>
        <v>61.59699999999998</v>
      </c>
      <c r="KY55" s="18">
        <f t="shared" si="33"/>
        <v>80.364000000000033</v>
      </c>
      <c r="KZ55" s="18">
        <f t="shared" si="33"/>
        <v>82.273999999999972</v>
      </c>
      <c r="LA55" s="18">
        <f t="shared" si="33"/>
        <v>76.105999999999995</v>
      </c>
      <c r="LB55" s="18">
        <f t="shared" si="33"/>
        <v>76.09099999999998</v>
      </c>
      <c r="LC55" s="18">
        <f t="shared" si="33"/>
        <v>80.378999999999991</v>
      </c>
      <c r="LD55" s="18">
        <f t="shared" si="33"/>
        <v>84.066000000000003</v>
      </c>
      <c r="LE55" s="18">
        <f t="shared" si="33"/>
        <v>93.930999999999983</v>
      </c>
      <c r="LF55" s="18">
        <f t="shared" si="33"/>
        <v>89.411999999999978</v>
      </c>
      <c r="LG55" s="18">
        <f t="shared" si="33"/>
        <v>82.396999999999991</v>
      </c>
      <c r="LH55" s="18">
        <f t="shared" si="33"/>
        <v>81.185999999999979</v>
      </c>
      <c r="LI55" s="18">
        <f t="shared" si="33"/>
        <v>71.75</v>
      </c>
      <c r="LJ55" s="18">
        <f t="shared" si="33"/>
        <v>80.733000000000004</v>
      </c>
      <c r="LK55" s="18">
        <f t="shared" si="33"/>
        <v>78.928000000000026</v>
      </c>
      <c r="LL55" s="18">
        <f t="shared" si="33"/>
        <v>86.051000000000016</v>
      </c>
      <c r="LM55" s="18">
        <f>LM$32-LM37</f>
        <v>80.645999999999987</v>
      </c>
      <c r="LN55" s="18">
        <f t="shared" si="28"/>
        <v>96.607000000000028</v>
      </c>
      <c r="LO55" s="18">
        <f t="shared" si="28"/>
        <v>88.454999999999984</v>
      </c>
      <c r="LP55" s="18">
        <f t="shared" si="28"/>
        <v>90.903999999999996</v>
      </c>
      <c r="LQ55" s="18">
        <f t="shared" si="28"/>
        <v>83.776999999999987</v>
      </c>
      <c r="LR55" s="18">
        <f t="shared" si="28"/>
        <v>87.569000000000017</v>
      </c>
      <c r="LS55" s="18">
        <f t="shared" si="28"/>
        <v>71.144000000000005</v>
      </c>
      <c r="LT55" s="18">
        <f t="shared" si="28"/>
        <v>71.295000000000016</v>
      </c>
      <c r="LU55" s="18">
        <f t="shared" si="28"/>
        <v>66.868000000000052</v>
      </c>
      <c r="LV55" s="18">
        <f t="shared" si="28"/>
        <v>63.949000000000012</v>
      </c>
      <c r="LW55" s="18">
        <f t="shared" si="28"/>
        <v>81.648000000000025</v>
      </c>
      <c r="LX55" s="18">
        <f t="shared" si="28"/>
        <v>71.670999999999992</v>
      </c>
      <c r="LY55" s="18">
        <f t="shared" si="28"/>
        <v>64.600999999999999</v>
      </c>
      <c r="LZ55" s="18">
        <f t="shared" si="28"/>
        <v>80.894999999999982</v>
      </c>
      <c r="MA55" s="18">
        <f t="shared" si="28"/>
        <v>73.393000000000029</v>
      </c>
      <c r="MB55" s="18">
        <f t="shared" si="28"/>
        <v>75.173000000000002</v>
      </c>
      <c r="MC55" s="18">
        <f t="shared" si="28"/>
        <v>64.336999999999989</v>
      </c>
      <c r="MD55" s="18">
        <f t="shared" si="28"/>
        <v>55.125</v>
      </c>
      <c r="ME55" s="18">
        <f t="shared" si="28"/>
        <v>48.831000000000017</v>
      </c>
      <c r="MF55" s="18">
        <f t="shared" si="28"/>
        <v>52.924999999999955</v>
      </c>
      <c r="MG55" s="18">
        <f t="shared" si="28"/>
        <v>60.199999999999989</v>
      </c>
      <c r="MH55" s="18">
        <f t="shared" si="28"/>
        <v>55.025000000000034</v>
      </c>
      <c r="MI55" s="18">
        <f t="shared" si="28"/>
        <v>52.086000000000013</v>
      </c>
      <c r="MJ55" s="18">
        <f t="shared" si="28"/>
        <v>62.115999999999985</v>
      </c>
      <c r="MK55" s="18">
        <f t="shared" si="28"/>
        <v>64.529999999999973</v>
      </c>
      <c r="ML55" s="18">
        <f t="shared" si="28"/>
        <v>65.312999999999988</v>
      </c>
      <c r="MM55" s="18">
        <f t="shared" si="28"/>
        <v>63.555000000000007</v>
      </c>
      <c r="MN55" s="18">
        <f t="shared" si="28"/>
        <v>44.816000000000031</v>
      </c>
      <c r="MO55" s="18">
        <f t="shared" si="28"/>
        <v>41.240000000000009</v>
      </c>
      <c r="MP55" s="18">
        <f t="shared" si="28"/>
        <v>43.33200000000005</v>
      </c>
      <c r="MQ55" s="18">
        <f t="shared" si="28"/>
        <v>44.319000000000017</v>
      </c>
      <c r="MR55" s="18">
        <f t="shared" si="28"/>
        <v>42.906000000000006</v>
      </c>
      <c r="MS55" s="18">
        <f t="shared" si="28"/>
        <v>34.143000000000029</v>
      </c>
      <c r="MT55" s="18">
        <f t="shared" si="28"/>
        <v>39.689000000000021</v>
      </c>
      <c r="MU55" s="18">
        <f t="shared" si="28"/>
        <v>48.620000000000005</v>
      </c>
      <c r="MV55" s="18">
        <f t="shared" si="28"/>
        <v>53.084000000000003</v>
      </c>
      <c r="MW55" s="18">
        <f t="shared" si="28"/>
        <v>38.532999999999959</v>
      </c>
      <c r="MX55" s="18">
        <f t="shared" si="28"/>
        <v>25.022000000000048</v>
      </c>
      <c r="MY55" s="18">
        <f t="shared" si="28"/>
        <v>28.932999999999993</v>
      </c>
      <c r="MZ55" s="18">
        <f t="shared" si="28"/>
        <v>49.211999999999989</v>
      </c>
      <c r="NA55" s="18">
        <f t="shared" si="28"/>
        <v>54.14100000000002</v>
      </c>
      <c r="NB55" s="18">
        <f t="shared" si="28"/>
        <v>40.125999999999976</v>
      </c>
      <c r="NC55" s="18">
        <f t="shared" si="28"/>
        <v>42.310999999999979</v>
      </c>
      <c r="ND55" s="18">
        <f t="shared" si="28"/>
        <v>50.639999999999986</v>
      </c>
      <c r="NE55" s="18">
        <f t="shared" si="28"/>
        <v>37.75</v>
      </c>
      <c r="NF55" s="18">
        <f t="shared" si="28"/>
        <v>33.38900000000001</v>
      </c>
      <c r="NG55" s="18">
        <f t="shared" si="28"/>
        <v>36.552000000000021</v>
      </c>
      <c r="NH55" s="18">
        <f t="shared" si="28"/>
        <v>40.811000000000035</v>
      </c>
      <c r="NI55" s="18">
        <f t="shared" si="28"/>
        <v>32.290999999999997</v>
      </c>
      <c r="NJ55" s="18">
        <f t="shared" si="28"/>
        <v>30.531000000000006</v>
      </c>
      <c r="NK55" s="18">
        <f t="shared" si="28"/>
        <v>25.597000000000037</v>
      </c>
      <c r="NL55" s="18">
        <f t="shared" si="28"/>
        <v>38.25200000000001</v>
      </c>
      <c r="NM55" s="18">
        <f t="shared" si="28"/>
        <v>43.509000000000015</v>
      </c>
      <c r="NN55" s="18">
        <f t="shared" si="28"/>
        <v>10.807999999999993</v>
      </c>
      <c r="NO55" s="18">
        <f t="shared" si="28"/>
        <v>27.567000000000007</v>
      </c>
      <c r="NP55" s="18">
        <f t="shared" si="28"/>
        <v>-2.9329999999999927</v>
      </c>
      <c r="NQ55" s="18">
        <f t="shared" si="28"/>
        <v>-16.154999999999973</v>
      </c>
      <c r="NR55" s="18">
        <f t="shared" si="28"/>
        <v>3.8900000000000432</v>
      </c>
      <c r="NS55" s="18">
        <f t="shared" si="28"/>
        <v>-7.2069999999999936</v>
      </c>
      <c r="NT55" s="18">
        <f t="shared" si="28"/>
        <v>20.629999999999995</v>
      </c>
      <c r="NU55" s="18">
        <f t="shared" si="28"/>
        <v>1.5779999999999745</v>
      </c>
      <c r="NV55" s="18">
        <f t="shared" si="28"/>
        <v>-9.2589999999999577</v>
      </c>
      <c r="NW55" s="18">
        <f t="shared" si="28"/>
        <v>-9.7649999999999864</v>
      </c>
      <c r="NX55" s="18">
        <f t="shared" si="28"/>
        <v>-24.774000000000001</v>
      </c>
      <c r="NY55" s="18">
        <f>NY$32-NY37</f>
        <v>-19.642999999999972</v>
      </c>
      <c r="NZ55" s="18">
        <f t="shared" si="23"/>
        <v>-6.8559999999999945</v>
      </c>
      <c r="OA55" s="18">
        <f t="shared" si="23"/>
        <v>-6.7350000000000136</v>
      </c>
      <c r="OB55" s="18">
        <f t="shared" si="23"/>
        <v>-9.3619999999999663</v>
      </c>
      <c r="OC55" s="18">
        <f t="shared" si="23"/>
        <v>-6.9620000000000459</v>
      </c>
      <c r="OD55" s="18">
        <f t="shared" si="23"/>
        <v>-8.11099999999999</v>
      </c>
      <c r="OE55" s="18">
        <f t="shared" si="23"/>
        <v>-11.575999999999965</v>
      </c>
      <c r="OF55" s="18">
        <f t="shared" si="23"/>
        <v>-9.8449999999999704</v>
      </c>
      <c r="OG55" s="18">
        <f t="shared" si="23"/>
        <v>-14.800000000000011</v>
      </c>
      <c r="OH55" s="18">
        <f t="shared" si="23"/>
        <v>-9.3170000000000073</v>
      </c>
      <c r="OI55" s="18">
        <f t="shared" si="23"/>
        <v>-8.5629999999999882</v>
      </c>
      <c r="OJ55" s="18">
        <f t="shared" si="23"/>
        <v>4.8639999999999759</v>
      </c>
      <c r="OK55" s="18">
        <f t="shared" si="23"/>
        <v>1.5039999999999623</v>
      </c>
      <c r="OL55" s="18">
        <f t="shared" si="23"/>
        <v>-14</v>
      </c>
      <c r="OM55" s="18">
        <f t="shared" si="23"/>
        <v>-20.581999999999994</v>
      </c>
      <c r="ON55" s="18">
        <f t="shared" si="23"/>
        <v>-14.040999999999997</v>
      </c>
      <c r="OO55" s="18">
        <f t="shared" si="23"/>
        <v>-15.928999999999974</v>
      </c>
      <c r="OP55" s="18">
        <f t="shared" si="23"/>
        <v>-11.409999999999968</v>
      </c>
      <c r="OQ55" s="18">
        <f t="shared" si="23"/>
        <v>-13.725999999999999</v>
      </c>
      <c r="OR55" s="18">
        <f t="shared" si="23"/>
        <v>12.211999999999989</v>
      </c>
      <c r="OS55" s="18">
        <f t="shared" si="23"/>
        <v>-9.8949999999999818</v>
      </c>
      <c r="OT55" s="18">
        <f t="shared" si="23"/>
        <v>-10.278999999999996</v>
      </c>
      <c r="OU55" s="18">
        <f t="shared" si="23"/>
        <v>-5.3420000000000414</v>
      </c>
      <c r="OV55" s="18">
        <f t="shared" si="23"/>
        <v>3.6260000000000332</v>
      </c>
      <c r="OW55" s="18">
        <f t="shared" si="23"/>
        <v>14.027000000000044</v>
      </c>
      <c r="OX55" s="18">
        <f t="shared" si="23"/>
        <v>5.2909999999999968</v>
      </c>
      <c r="OY55" s="18">
        <f t="shared" si="23"/>
        <v>7.5910000000000082</v>
      </c>
      <c r="OZ55" s="18">
        <f t="shared" si="23"/>
        <v>19.19599999999997</v>
      </c>
      <c r="PA55" s="18">
        <f t="shared" si="23"/>
        <v>-5.6419999999999959</v>
      </c>
      <c r="PB55" s="18">
        <f t="shared" si="23"/>
        <v>9.0509999999999877</v>
      </c>
      <c r="PC55" s="18">
        <f t="shared" si="23"/>
        <v>15.385999999999967</v>
      </c>
      <c r="PD55" s="18">
        <f t="shared" si="23"/>
        <v>11.245999999999981</v>
      </c>
      <c r="PE55" s="18">
        <f t="shared" si="23"/>
        <v>24.287000000000035</v>
      </c>
      <c r="PF55" s="18">
        <f t="shared" ref="PF55:QJ58" si="34">PF$32-PF37</f>
        <v>30.480999999999995</v>
      </c>
      <c r="PG55" s="18">
        <f t="shared" si="34"/>
        <v>20.353000000000009</v>
      </c>
      <c r="PH55" s="18">
        <f t="shared" si="34"/>
        <v>29.783000000000015</v>
      </c>
      <c r="PI55" s="18">
        <f t="shared" si="34"/>
        <v>43.690999999999974</v>
      </c>
      <c r="PJ55" s="18">
        <f t="shared" si="34"/>
        <v>47.187999999999988</v>
      </c>
      <c r="PK55" s="18">
        <f t="shared" si="34"/>
        <v>44.258000000000038</v>
      </c>
      <c r="PL55" s="18">
        <f t="shared" si="34"/>
        <v>46.079000000000008</v>
      </c>
      <c r="PM55" s="18">
        <f t="shared" si="34"/>
        <v>52.869000000000028</v>
      </c>
      <c r="PN55" s="18">
        <f t="shared" si="34"/>
        <v>59.490000000000009</v>
      </c>
      <c r="PO55" s="18">
        <f t="shared" si="34"/>
        <v>49.954999999999984</v>
      </c>
      <c r="PP55" s="18">
        <f t="shared" si="34"/>
        <v>61.158000000000015</v>
      </c>
      <c r="PQ55" s="18">
        <f t="shared" si="34"/>
        <v>72.125</v>
      </c>
      <c r="PR55" s="18">
        <f t="shared" si="34"/>
        <v>34.024000000000001</v>
      </c>
      <c r="PS55" s="18">
        <f t="shared" si="34"/>
        <v>47.749000000000024</v>
      </c>
      <c r="PT55" s="18">
        <f t="shared" si="34"/>
        <v>42.724999999999966</v>
      </c>
      <c r="PU55" s="18">
        <f t="shared" si="34"/>
        <v>51.591000000000008</v>
      </c>
      <c r="PV55" s="18">
        <f t="shared" si="34"/>
        <v>63.136000000000024</v>
      </c>
      <c r="PW55" s="18">
        <f t="shared" si="34"/>
        <v>52.782000000000039</v>
      </c>
      <c r="PX55" s="18">
        <f t="shared" si="34"/>
        <v>59.444000000000017</v>
      </c>
      <c r="PY55" s="18">
        <f t="shared" si="34"/>
        <v>63.630999999999972</v>
      </c>
      <c r="PZ55" s="18">
        <f t="shared" si="34"/>
        <v>60.71999999999997</v>
      </c>
      <c r="QA55" s="18">
        <f t="shared" si="34"/>
        <v>65.975000000000023</v>
      </c>
      <c r="QB55" s="18">
        <f t="shared" si="34"/>
        <v>68.694999999999993</v>
      </c>
      <c r="QC55" s="18">
        <f t="shared" si="34"/>
        <v>59.625</v>
      </c>
      <c r="QD55" s="18">
        <f t="shared" si="34"/>
        <v>69.533000000000015</v>
      </c>
      <c r="QE55" s="18">
        <f t="shared" si="34"/>
        <v>67.193999999999988</v>
      </c>
      <c r="QF55" s="18">
        <f t="shared" si="34"/>
        <v>63.347000000000037</v>
      </c>
      <c r="QG55" s="18">
        <f t="shared" si="34"/>
        <v>69.878000000000014</v>
      </c>
      <c r="QH55" s="18">
        <f t="shared" si="34"/>
        <v>71.01400000000001</v>
      </c>
      <c r="QI55" s="18">
        <f t="shared" si="34"/>
        <v>73.028999999999996</v>
      </c>
      <c r="QJ55" s="18">
        <f t="shared" si="34"/>
        <v>64.551999999999992</v>
      </c>
      <c r="QK55" s="18">
        <f>QK$32-QK37</f>
        <v>71.187000000000012</v>
      </c>
      <c r="QL55" s="18">
        <f t="shared" si="30"/>
        <v>62.799000000000007</v>
      </c>
      <c r="QM55" s="18">
        <f t="shared" si="30"/>
        <v>68.685999999999979</v>
      </c>
      <c r="QN55" s="18">
        <f t="shared" si="30"/>
        <v>68.709000000000003</v>
      </c>
      <c r="QO55" s="18">
        <f t="shared" si="30"/>
        <v>59.293999999999983</v>
      </c>
      <c r="QP55" s="18">
        <f t="shared" si="30"/>
        <v>62.51400000000001</v>
      </c>
      <c r="QQ55" s="18">
        <f t="shared" si="30"/>
        <v>63.12700000000001</v>
      </c>
      <c r="QR55" s="18">
        <f t="shared" si="30"/>
        <v>62.197000000000003</v>
      </c>
      <c r="QS55" s="18">
        <f t="shared" si="30"/>
        <v>63.94</v>
      </c>
      <c r="QT55" s="18">
        <f t="shared" si="30"/>
        <v>63.038000000000011</v>
      </c>
      <c r="QU55" s="18">
        <f t="shared" si="30"/>
        <v>60.339999999999975</v>
      </c>
      <c r="QV55" s="18">
        <f t="shared" si="30"/>
        <v>63.281999999999982</v>
      </c>
      <c r="QW55" s="18">
        <f t="shared" si="30"/>
        <v>57.027000000000015</v>
      </c>
      <c r="QX55" s="18">
        <f t="shared" si="30"/>
        <v>51.304000000000002</v>
      </c>
      <c r="QY55" s="18">
        <f t="shared" si="30"/>
        <v>58.583000000000027</v>
      </c>
      <c r="QZ55" s="18">
        <f t="shared" si="30"/>
        <v>61.305000000000007</v>
      </c>
      <c r="RA55" s="18">
        <f t="shared" si="30"/>
        <v>59.527999999999963</v>
      </c>
      <c r="RB55" s="18">
        <f t="shared" si="30"/>
        <v>47.94599999999997</v>
      </c>
      <c r="RC55" s="18">
        <f t="shared" si="30"/>
        <v>49.16500000000002</v>
      </c>
      <c r="RD55" s="18">
        <f t="shared" si="30"/>
        <v>50.347000000000037</v>
      </c>
      <c r="RE55" s="18">
        <f t="shared" si="30"/>
        <v>46.768000000000029</v>
      </c>
      <c r="RF55" s="18">
        <f t="shared" si="30"/>
        <v>45.916999999999973</v>
      </c>
      <c r="RG55" s="18">
        <f t="shared" si="30"/>
        <v>47.384000000000015</v>
      </c>
      <c r="RH55" s="18">
        <f t="shared" si="30"/>
        <v>55.034999999999968</v>
      </c>
      <c r="RI55" s="18">
        <f t="shared" si="30"/>
        <v>56.473000000000013</v>
      </c>
      <c r="RJ55" s="18">
        <f t="shared" si="30"/>
        <v>58.329000000000008</v>
      </c>
      <c r="RK55" s="18">
        <f t="shared" si="30"/>
        <v>55.932000000000016</v>
      </c>
      <c r="RL55" s="18">
        <f t="shared" si="30"/>
        <v>58.353999999999985</v>
      </c>
      <c r="RM55" s="18">
        <f t="shared" si="30"/>
        <v>61.736999999999966</v>
      </c>
      <c r="RN55" s="18">
        <f t="shared" si="30"/>
        <v>67.956000000000017</v>
      </c>
      <c r="RO55" s="18">
        <f t="shared" si="30"/>
        <v>62.242999999999995</v>
      </c>
      <c r="RP55" s="18">
        <f t="shared" si="30"/>
        <v>62.189000000000021</v>
      </c>
      <c r="RQ55" s="18">
        <f t="shared" si="30"/>
        <v>62.850999999999999</v>
      </c>
      <c r="RR55" s="18">
        <f t="shared" si="17"/>
        <v>56.70599999999996</v>
      </c>
      <c r="RS55" s="18">
        <f t="shared" ref="RS55:SQ55" si="35">RS$32-RS37</f>
        <v>63.495999999999981</v>
      </c>
      <c r="RT55" s="18">
        <f t="shared" si="35"/>
        <v>59.999000000000024</v>
      </c>
      <c r="RU55" s="18">
        <f t="shared" si="35"/>
        <v>55.90300000000002</v>
      </c>
      <c r="RV55" s="18">
        <f t="shared" si="35"/>
        <v>60.923999999999978</v>
      </c>
      <c r="RW55" s="18">
        <f t="shared" si="35"/>
        <v>61.914000000000044</v>
      </c>
      <c r="RX55" s="18">
        <f t="shared" si="35"/>
        <v>66.769999999999982</v>
      </c>
      <c r="RY55" s="18">
        <f t="shared" si="35"/>
        <v>63.427000000000021</v>
      </c>
      <c r="RZ55" s="18">
        <f t="shared" si="35"/>
        <v>62.991000000000042</v>
      </c>
      <c r="SA55" s="18">
        <f t="shared" si="35"/>
        <v>61.719000000000023</v>
      </c>
      <c r="SB55" s="18">
        <f t="shared" si="35"/>
        <v>76.637999999999977</v>
      </c>
      <c r="SC55" s="18">
        <f t="shared" si="35"/>
        <v>73.431000000000012</v>
      </c>
      <c r="SD55" s="18">
        <f t="shared" si="35"/>
        <v>71.039000000000016</v>
      </c>
      <c r="SE55" s="18">
        <f t="shared" si="35"/>
        <v>70.712000000000018</v>
      </c>
      <c r="SF55" s="18">
        <f t="shared" si="35"/>
        <v>89.200999999999965</v>
      </c>
      <c r="SG55" s="18">
        <f t="shared" si="35"/>
        <v>75.803999999999974</v>
      </c>
      <c r="SH55" s="18">
        <f t="shared" si="35"/>
        <v>76.635000000000048</v>
      </c>
      <c r="SI55" s="18">
        <f t="shared" si="35"/>
        <v>76.489000000000033</v>
      </c>
      <c r="SJ55" s="18">
        <f t="shared" si="35"/>
        <v>74.584000000000003</v>
      </c>
      <c r="SK55" s="18">
        <f t="shared" si="35"/>
        <v>75.500999999999976</v>
      </c>
      <c r="SL55" s="18">
        <f t="shared" si="35"/>
        <v>77.48399999999998</v>
      </c>
      <c r="SM55" s="18">
        <f t="shared" si="35"/>
        <v>73.795999999999992</v>
      </c>
      <c r="SN55" s="18">
        <f t="shared" si="35"/>
        <v>76.337999999999965</v>
      </c>
      <c r="SO55" s="18">
        <f t="shared" si="35"/>
        <v>76.701999999999998</v>
      </c>
      <c r="SP55" s="18">
        <f t="shared" si="35"/>
        <v>78.923000000000002</v>
      </c>
      <c r="SQ55" s="18">
        <f t="shared" si="35"/>
        <v>63.914000000000044</v>
      </c>
    </row>
    <row r="56" spans="1:511" x14ac:dyDescent="0.25">
      <c r="A56" s="5">
        <f t="shared" si="18"/>
        <v>7</v>
      </c>
      <c r="B56" s="1" t="str">
        <f t="shared" si="9"/>
        <v>VW 2.7 PERP nc-22</v>
      </c>
      <c r="C56" s="1" t="str">
        <f t="shared" si="19"/>
        <v>VW 3 1/2 PERP nc-30-VW 2.7 PERP nc-22</v>
      </c>
      <c r="F56" s="18">
        <f t="shared" ref="F56:BQ58" ca="1" si="36">F$32-F38</f>
        <v>34.031999999999982</v>
      </c>
      <c r="G56" s="18">
        <f t="shared" si="36"/>
        <v>15.067000000000007</v>
      </c>
      <c r="H56" s="18">
        <f t="shared" si="36"/>
        <v>16.642999999999972</v>
      </c>
      <c r="I56" s="18">
        <f t="shared" si="36"/>
        <v>11.291999999999973</v>
      </c>
      <c r="J56" s="18">
        <f t="shared" si="36"/>
        <v>2.3140000000000214</v>
      </c>
      <c r="K56" s="18">
        <f t="shared" si="36"/>
        <v>-0.91899999999998272</v>
      </c>
      <c r="L56" s="18">
        <f t="shared" si="36"/>
        <v>-7.0840000000000032</v>
      </c>
      <c r="M56" s="18">
        <f t="shared" si="36"/>
        <v>-7.9210000000000491</v>
      </c>
      <c r="N56" s="18">
        <f t="shared" si="36"/>
        <v>4.9200000000000159</v>
      </c>
      <c r="O56" s="18">
        <f t="shared" si="36"/>
        <v>-14.721000000000004</v>
      </c>
      <c r="P56" s="18">
        <f t="shared" si="36"/>
        <v>0.94400000000001683</v>
      </c>
      <c r="Q56" s="18">
        <f t="shared" si="36"/>
        <v>-3.7579999999999814</v>
      </c>
      <c r="R56" s="18">
        <f t="shared" si="36"/>
        <v>22.060000000000002</v>
      </c>
      <c r="S56" s="18">
        <f t="shared" si="36"/>
        <v>57.865000000000009</v>
      </c>
      <c r="T56" s="18">
        <f t="shared" si="36"/>
        <v>31.475999999999999</v>
      </c>
      <c r="U56" s="18">
        <f t="shared" si="36"/>
        <v>45.115000000000009</v>
      </c>
      <c r="V56" s="18">
        <f t="shared" si="36"/>
        <v>15.281999999999982</v>
      </c>
      <c r="W56" s="18">
        <f t="shared" si="36"/>
        <v>21.805000000000007</v>
      </c>
      <c r="X56" s="18">
        <f t="shared" si="36"/>
        <v>47.63900000000001</v>
      </c>
      <c r="Y56" s="18">
        <f t="shared" si="36"/>
        <v>106.00099999999998</v>
      </c>
      <c r="Z56" s="18">
        <f t="shared" si="36"/>
        <v>128.98699999999999</v>
      </c>
      <c r="AA56" s="18">
        <f t="shared" si="36"/>
        <v>66.916999999999973</v>
      </c>
      <c r="AB56" s="18">
        <f t="shared" si="36"/>
        <v>64.66500000000002</v>
      </c>
      <c r="AC56" s="18">
        <f t="shared" si="36"/>
        <v>32.572000000000003</v>
      </c>
      <c r="AD56" s="18">
        <f t="shared" si="36"/>
        <v>26.324000000000012</v>
      </c>
      <c r="AE56" s="18">
        <f t="shared" si="36"/>
        <v>22.057000000000016</v>
      </c>
      <c r="AF56" s="18">
        <f t="shared" si="36"/>
        <v>35.66700000000003</v>
      </c>
      <c r="AG56" s="18">
        <f t="shared" si="36"/>
        <v>42.281000000000006</v>
      </c>
      <c r="AH56" s="18">
        <f t="shared" si="36"/>
        <v>25.02800000000002</v>
      </c>
      <c r="AI56" s="18">
        <f t="shared" si="36"/>
        <v>-4.714999999999975</v>
      </c>
      <c r="AJ56" s="18">
        <f t="shared" si="36"/>
        <v>-5.8359999999999559</v>
      </c>
      <c r="AK56" s="18">
        <f t="shared" si="36"/>
        <v>-6.7000000000007276E-2</v>
      </c>
      <c r="AL56" s="18">
        <f t="shared" si="36"/>
        <v>-6.6000000000030923E-2</v>
      </c>
      <c r="AM56" s="18">
        <f t="shared" si="36"/>
        <v>-3.3659999999999854</v>
      </c>
      <c r="AN56" s="18">
        <f t="shared" si="36"/>
        <v>-30.492999999999995</v>
      </c>
      <c r="AO56" s="18">
        <f t="shared" si="36"/>
        <v>-47.538999999999987</v>
      </c>
      <c r="AP56" s="18">
        <f t="shared" si="36"/>
        <v>-55.423000000000002</v>
      </c>
      <c r="AQ56" s="18">
        <f t="shared" si="36"/>
        <v>-37.383999999999958</v>
      </c>
      <c r="AR56" s="18">
        <f t="shared" si="36"/>
        <v>-33.585999999999956</v>
      </c>
      <c r="AS56" s="18">
        <f t="shared" si="36"/>
        <v>-34.298999999999978</v>
      </c>
      <c r="AT56" s="18">
        <f t="shared" si="36"/>
        <v>-43.369000000000028</v>
      </c>
      <c r="AU56" s="18">
        <f t="shared" si="36"/>
        <v>-48.197000000000003</v>
      </c>
      <c r="AV56" s="18">
        <f t="shared" si="36"/>
        <v>-56.502999999999986</v>
      </c>
      <c r="AW56" s="18">
        <f t="shared" si="36"/>
        <v>-62.963000000000022</v>
      </c>
      <c r="AX56" s="18">
        <f t="shared" si="36"/>
        <v>-89.021999999999991</v>
      </c>
      <c r="AY56" s="18">
        <f t="shared" si="36"/>
        <v>-41.057999999999993</v>
      </c>
      <c r="AZ56" s="18">
        <f t="shared" si="36"/>
        <v>-33.204000000000008</v>
      </c>
      <c r="BA56" s="18">
        <f t="shared" si="36"/>
        <v>-19.651999999999987</v>
      </c>
      <c r="BB56" s="18">
        <f t="shared" si="36"/>
        <v>17.999000000000024</v>
      </c>
      <c r="BC56" s="18">
        <f t="shared" si="36"/>
        <v>-13.87299999999999</v>
      </c>
      <c r="BD56" s="18">
        <f t="shared" si="36"/>
        <v>6.5949999999999704</v>
      </c>
      <c r="BE56" s="18">
        <f t="shared" si="36"/>
        <v>-39.710000000000036</v>
      </c>
      <c r="BF56" s="18">
        <f t="shared" si="36"/>
        <v>-51.572000000000003</v>
      </c>
      <c r="BG56" s="18">
        <f t="shared" si="36"/>
        <v>-29.478000000000009</v>
      </c>
      <c r="BH56" s="18">
        <f t="shared" si="36"/>
        <v>-0.15300000000002001</v>
      </c>
      <c r="BI56" s="18">
        <f t="shared" si="36"/>
        <v>-6.2110000000000127</v>
      </c>
      <c r="BJ56" s="18">
        <f t="shared" si="36"/>
        <v>27.524999999999977</v>
      </c>
      <c r="BK56" s="18">
        <f t="shared" si="36"/>
        <v>90.745999999999981</v>
      </c>
      <c r="BL56" s="18">
        <f t="shared" si="36"/>
        <v>64.19199999999995</v>
      </c>
      <c r="BM56" s="18">
        <f t="shared" si="36"/>
        <v>-3.4099999999999682</v>
      </c>
      <c r="BN56" s="18">
        <f t="shared" si="36"/>
        <v>0.2199999999999136</v>
      </c>
      <c r="BO56" s="18">
        <f t="shared" si="36"/>
        <v>-44.126999999999953</v>
      </c>
      <c r="BP56" s="18">
        <f t="shared" si="36"/>
        <v>-39.174000000000092</v>
      </c>
      <c r="BQ56" s="18">
        <f t="shared" si="36"/>
        <v>-37.972999999999956</v>
      </c>
      <c r="BR56" s="18">
        <f t="shared" si="10"/>
        <v>-23.449999999999932</v>
      </c>
      <c r="BS56" s="18">
        <f t="shared" si="24"/>
        <v>-13.895999999999958</v>
      </c>
      <c r="BT56" s="18">
        <f t="shared" si="24"/>
        <v>-51.615000000000009</v>
      </c>
      <c r="BU56" s="18">
        <f t="shared" si="24"/>
        <v>-46.234999999999957</v>
      </c>
      <c r="BV56" s="18">
        <f t="shared" si="24"/>
        <v>1.0090000000000146</v>
      </c>
      <c r="BW56" s="18">
        <f t="shared" si="24"/>
        <v>109.18299999999999</v>
      </c>
      <c r="BX56" s="18">
        <f t="shared" si="24"/>
        <v>22.68100000000004</v>
      </c>
      <c r="BY56" s="18">
        <f t="shared" si="24"/>
        <v>-46.235000000000014</v>
      </c>
      <c r="BZ56" s="18">
        <f t="shared" si="24"/>
        <v>67.280000000000086</v>
      </c>
      <c r="CA56" s="18">
        <f t="shared" si="24"/>
        <v>-46.850999999999999</v>
      </c>
      <c r="CB56" s="18">
        <f t="shared" si="24"/>
        <v>-124.11900000000003</v>
      </c>
      <c r="CC56" s="18">
        <f t="shared" si="24"/>
        <v>-133.01299999999992</v>
      </c>
      <c r="CD56" s="18">
        <f t="shared" si="24"/>
        <v>-103.88999999999999</v>
      </c>
      <c r="CE56" s="18">
        <f t="shared" si="24"/>
        <v>-6.0849999999999795</v>
      </c>
      <c r="CF56" s="18">
        <f t="shared" si="24"/>
        <v>-39.222000000000037</v>
      </c>
      <c r="CG56" s="18">
        <f t="shared" si="24"/>
        <v>61.495000000000005</v>
      </c>
      <c r="CH56" s="18">
        <f t="shared" si="24"/>
        <v>97.859999999999957</v>
      </c>
      <c r="CI56" s="18">
        <f t="shared" si="24"/>
        <v>24.865999999999985</v>
      </c>
      <c r="CJ56" s="18">
        <f t="shared" si="24"/>
        <v>66.614000000000033</v>
      </c>
      <c r="CK56" s="18">
        <f t="shared" si="24"/>
        <v>88.163999999999987</v>
      </c>
      <c r="CL56" s="18">
        <f t="shared" si="24"/>
        <v>117.47799999999998</v>
      </c>
      <c r="CM56" s="18">
        <f t="shared" si="24"/>
        <v>130.072</v>
      </c>
      <c r="CN56" s="18">
        <f t="shared" si="24"/>
        <v>93.633000000000038</v>
      </c>
      <c r="CO56" s="18">
        <f t="shared" si="24"/>
        <v>66.63300000000001</v>
      </c>
      <c r="CP56" s="18">
        <f t="shared" si="24"/>
        <v>90.192999999999984</v>
      </c>
      <c r="CQ56" s="18">
        <f t="shared" si="24"/>
        <v>113.93</v>
      </c>
      <c r="CR56" s="18">
        <f t="shared" si="24"/>
        <v>117.10300000000001</v>
      </c>
      <c r="CS56" s="18">
        <f t="shared" si="24"/>
        <v>107.18900000000002</v>
      </c>
      <c r="CT56" s="18">
        <f t="shared" si="24"/>
        <v>130.98299999999998</v>
      </c>
      <c r="CU56" s="18">
        <f t="shared" si="24"/>
        <v>129.53899999999999</v>
      </c>
      <c r="CV56" s="18">
        <f t="shared" si="24"/>
        <v>128.15199999999999</v>
      </c>
      <c r="CW56" s="18">
        <f t="shared" si="24"/>
        <v>125.05099999999999</v>
      </c>
      <c r="CX56" s="18">
        <f t="shared" si="24"/>
        <v>127.74299999999999</v>
      </c>
      <c r="CY56" s="18">
        <f t="shared" si="24"/>
        <v>127.44000000000003</v>
      </c>
      <c r="CZ56" s="18">
        <f t="shared" si="24"/>
        <v>125.47699999999998</v>
      </c>
      <c r="DA56" s="18">
        <f t="shared" si="24"/>
        <v>128.29300000000001</v>
      </c>
      <c r="DB56" s="18">
        <f t="shared" si="24"/>
        <v>128.64499999999998</v>
      </c>
      <c r="DC56" s="18">
        <f t="shared" si="24"/>
        <v>122.46200000000002</v>
      </c>
      <c r="DD56" s="18">
        <f t="shared" si="24"/>
        <v>122.07500000000002</v>
      </c>
      <c r="DE56" s="18">
        <f t="shared" si="24"/>
        <v>126.31300000000002</v>
      </c>
      <c r="DF56" s="18">
        <f t="shared" si="24"/>
        <v>129.44800000000001</v>
      </c>
      <c r="DG56" s="18">
        <f t="shared" si="24"/>
        <v>129.31</v>
      </c>
      <c r="DH56" s="18">
        <f t="shared" si="24"/>
        <v>117.345</v>
      </c>
      <c r="DI56" s="18">
        <f t="shared" si="24"/>
        <v>117.43099999999998</v>
      </c>
      <c r="DJ56" s="18">
        <f t="shared" si="24"/>
        <v>112.785</v>
      </c>
      <c r="DK56" s="18">
        <f t="shared" si="24"/>
        <v>117.42400000000004</v>
      </c>
      <c r="DL56" s="18">
        <f t="shared" si="24"/>
        <v>120.90600000000001</v>
      </c>
      <c r="DM56" s="18">
        <f t="shared" si="24"/>
        <v>108.577</v>
      </c>
      <c r="DN56" s="18">
        <f t="shared" si="24"/>
        <v>118.63799999999998</v>
      </c>
      <c r="DO56" s="18">
        <f t="shared" si="24"/>
        <v>116.37599999999998</v>
      </c>
      <c r="DP56" s="18">
        <f t="shared" si="24"/>
        <v>120.32299999999998</v>
      </c>
      <c r="DQ56" s="18">
        <f t="shared" si="24"/>
        <v>119.12600000000003</v>
      </c>
      <c r="DR56" s="18">
        <f t="shared" si="24"/>
        <v>120.88900000000004</v>
      </c>
      <c r="DS56" s="18">
        <f t="shared" si="24"/>
        <v>121.99999999999997</v>
      </c>
      <c r="DT56" s="18">
        <f t="shared" si="24"/>
        <v>115.59900000000002</v>
      </c>
      <c r="DU56" s="18">
        <f t="shared" si="24"/>
        <v>106.17599999999999</v>
      </c>
      <c r="DV56" s="18">
        <f t="shared" si="24"/>
        <v>105.42699999999999</v>
      </c>
      <c r="DW56" s="18">
        <f t="shared" si="24"/>
        <v>109.80900000000003</v>
      </c>
      <c r="DX56" s="18">
        <f t="shared" si="24"/>
        <v>106.74000000000004</v>
      </c>
      <c r="DY56" s="18">
        <f t="shared" si="24"/>
        <v>109.51899999999998</v>
      </c>
      <c r="DZ56" s="18">
        <f t="shared" si="24"/>
        <v>103.48400000000001</v>
      </c>
      <c r="EA56" s="18">
        <f t="shared" si="24"/>
        <v>104.55600000000004</v>
      </c>
      <c r="EB56" s="18">
        <f t="shared" si="24"/>
        <v>104.70700000000002</v>
      </c>
      <c r="EC56" s="18">
        <f t="shared" si="24"/>
        <v>101.62299999999996</v>
      </c>
      <c r="ED56" s="18">
        <f t="shared" si="21"/>
        <v>102.54200000000003</v>
      </c>
      <c r="EE56" s="18">
        <f t="shared" si="21"/>
        <v>104.33499999999998</v>
      </c>
      <c r="EF56" s="18">
        <f t="shared" si="21"/>
        <v>108.24399999999997</v>
      </c>
      <c r="EG56" s="18">
        <f t="shared" si="21"/>
        <v>105.11999999999998</v>
      </c>
      <c r="EH56" s="18">
        <f t="shared" si="21"/>
        <v>105.45899999999997</v>
      </c>
      <c r="EI56" s="18">
        <f t="shared" si="21"/>
        <v>105.108</v>
      </c>
      <c r="EJ56" s="18">
        <f t="shared" si="21"/>
        <v>104.61799999999999</v>
      </c>
      <c r="EK56" s="18">
        <f t="shared" si="21"/>
        <v>105.00099999999998</v>
      </c>
      <c r="EL56" s="18">
        <f t="shared" si="21"/>
        <v>106.20000000000002</v>
      </c>
      <c r="EM56" s="18">
        <f t="shared" si="21"/>
        <v>103.81200000000001</v>
      </c>
      <c r="EN56" s="18">
        <f t="shared" si="21"/>
        <v>105.18</v>
      </c>
      <c r="EO56" s="18">
        <f t="shared" si="21"/>
        <v>104.82699999999997</v>
      </c>
      <c r="EP56" s="18">
        <f t="shared" si="21"/>
        <v>103.58000000000001</v>
      </c>
      <c r="EQ56" s="18">
        <f t="shared" si="21"/>
        <v>101.33100000000002</v>
      </c>
      <c r="ER56" s="18">
        <f t="shared" si="21"/>
        <v>105.25099999999998</v>
      </c>
      <c r="ES56" s="18">
        <f t="shared" si="21"/>
        <v>108.46800000000002</v>
      </c>
      <c r="ET56" s="18">
        <f t="shared" si="21"/>
        <v>103.75800000000001</v>
      </c>
      <c r="EU56" s="18">
        <f t="shared" si="21"/>
        <v>106.77700000000002</v>
      </c>
      <c r="EV56" s="18">
        <f t="shared" si="21"/>
        <v>101.79999999999998</v>
      </c>
      <c r="EW56" s="18">
        <f t="shared" si="21"/>
        <v>93.632000000000033</v>
      </c>
      <c r="EX56" s="18">
        <f t="shared" si="21"/>
        <v>105.76600000000002</v>
      </c>
      <c r="EY56" s="18">
        <f t="shared" si="21"/>
        <v>105.30099999999999</v>
      </c>
      <c r="EZ56" s="18">
        <f t="shared" si="21"/>
        <v>104.73600000000002</v>
      </c>
      <c r="FA56" s="18">
        <f t="shared" si="21"/>
        <v>107.35300000000001</v>
      </c>
      <c r="FB56" s="18">
        <f t="shared" si="21"/>
        <v>112.55500000000004</v>
      </c>
      <c r="FC56" s="18">
        <f t="shared" si="21"/>
        <v>116.55799999999999</v>
      </c>
      <c r="FD56" s="18">
        <f t="shared" si="21"/>
        <v>106.80199999999999</v>
      </c>
      <c r="FE56" s="18">
        <f t="shared" si="21"/>
        <v>104.56400000000002</v>
      </c>
      <c r="FF56" s="18">
        <f t="shared" si="21"/>
        <v>102.00200000000001</v>
      </c>
      <c r="FG56" s="18">
        <f t="shared" si="21"/>
        <v>108.58000000000001</v>
      </c>
      <c r="FH56" s="18">
        <f t="shared" si="21"/>
        <v>110.66600000000003</v>
      </c>
      <c r="FI56" s="18">
        <f t="shared" si="21"/>
        <v>112.21600000000001</v>
      </c>
      <c r="FJ56" s="18">
        <f t="shared" si="32"/>
        <v>108.53400000000002</v>
      </c>
      <c r="FK56" s="18">
        <f t="shared" si="32"/>
        <v>105.31100000000001</v>
      </c>
      <c r="FL56" s="18">
        <f t="shared" si="32"/>
        <v>112.87200000000001</v>
      </c>
      <c r="FM56" s="18">
        <f t="shared" si="32"/>
        <v>110.57300000000004</v>
      </c>
      <c r="FN56" s="18">
        <f t="shared" si="32"/>
        <v>110.84100000000001</v>
      </c>
      <c r="FO56" s="18">
        <f t="shared" si="32"/>
        <v>116.78099999999998</v>
      </c>
      <c r="FP56" s="18">
        <f t="shared" si="32"/>
        <v>118.27099999999999</v>
      </c>
      <c r="FQ56" s="18">
        <f t="shared" si="32"/>
        <v>134.66899999999998</v>
      </c>
      <c r="FR56" s="18">
        <f t="shared" si="32"/>
        <v>135.77699999999999</v>
      </c>
      <c r="FS56" s="18">
        <f t="shared" si="32"/>
        <v>123.43399999999997</v>
      </c>
      <c r="FT56" s="18">
        <f t="shared" si="32"/>
        <v>115.35399999999998</v>
      </c>
      <c r="FU56" s="18">
        <f t="shared" si="32"/>
        <v>115.18800000000002</v>
      </c>
      <c r="FV56" s="18">
        <f t="shared" si="32"/>
        <v>122.51300000000003</v>
      </c>
      <c r="FW56" s="18">
        <f t="shared" si="32"/>
        <v>132.48299999999998</v>
      </c>
      <c r="FX56" s="18">
        <f t="shared" si="32"/>
        <v>136.98000000000002</v>
      </c>
      <c r="FY56" s="18">
        <f t="shared" si="32"/>
        <v>135.50200000000001</v>
      </c>
      <c r="FZ56" s="18">
        <f t="shared" si="32"/>
        <v>131.35900000000001</v>
      </c>
      <c r="GA56" s="18">
        <f t="shared" si="32"/>
        <v>130.43299999999999</v>
      </c>
      <c r="GB56" s="18">
        <f t="shared" si="32"/>
        <v>131.684</v>
      </c>
      <c r="GC56" s="18">
        <f t="shared" si="32"/>
        <v>127.41400000000002</v>
      </c>
      <c r="GD56" s="18">
        <f t="shared" si="32"/>
        <v>126.078</v>
      </c>
      <c r="GE56" s="18">
        <f t="shared" si="32"/>
        <v>124.34400000000002</v>
      </c>
      <c r="GF56" s="18">
        <f t="shared" si="32"/>
        <v>123.38800000000001</v>
      </c>
      <c r="GG56" s="18">
        <f t="shared" si="32"/>
        <v>118.37899999999999</v>
      </c>
      <c r="GH56" s="18">
        <f t="shared" si="32"/>
        <v>126.64600000000002</v>
      </c>
      <c r="GI56" s="18">
        <f t="shared" si="32"/>
        <v>122.41000000000003</v>
      </c>
      <c r="GJ56" s="18">
        <f t="shared" si="32"/>
        <v>121.67899999999997</v>
      </c>
      <c r="GK56" s="18">
        <f t="shared" si="32"/>
        <v>115.322</v>
      </c>
      <c r="GL56" s="18">
        <f t="shared" si="32"/>
        <v>120.47899999999998</v>
      </c>
      <c r="GM56" s="18">
        <f t="shared" si="32"/>
        <v>124.36800000000002</v>
      </c>
      <c r="GN56" s="18">
        <f t="shared" si="32"/>
        <v>116.71600000000001</v>
      </c>
      <c r="GO56" s="18">
        <f>GO$32-GO38</f>
        <v>116.28299999999996</v>
      </c>
      <c r="GP56" s="18">
        <f t="shared" si="26"/>
        <v>129.28199999999998</v>
      </c>
      <c r="GQ56" s="18">
        <f t="shared" si="26"/>
        <v>125.65300000000002</v>
      </c>
      <c r="GR56" s="18">
        <f t="shared" si="26"/>
        <v>127.52100000000002</v>
      </c>
      <c r="GS56" s="18">
        <f t="shared" si="26"/>
        <v>125.11499999999998</v>
      </c>
      <c r="GT56" s="18">
        <f t="shared" si="26"/>
        <v>118.50699999999998</v>
      </c>
      <c r="GU56" s="18">
        <f t="shared" si="26"/>
        <v>120.57499999999999</v>
      </c>
      <c r="GV56" s="18">
        <f t="shared" si="26"/>
        <v>112.65000000000003</v>
      </c>
      <c r="GW56" s="18">
        <f t="shared" si="26"/>
        <v>119.50999999999999</v>
      </c>
      <c r="GX56" s="18">
        <f t="shared" si="26"/>
        <v>105.74400000000003</v>
      </c>
      <c r="GY56" s="18">
        <f t="shared" si="26"/>
        <v>97.019000000000034</v>
      </c>
      <c r="GZ56" s="18">
        <f t="shared" si="26"/>
        <v>100.79199999999997</v>
      </c>
      <c r="HA56" s="18">
        <f t="shared" si="26"/>
        <v>101.45400000000004</v>
      </c>
      <c r="HB56" s="18">
        <f t="shared" si="26"/>
        <v>111.53</v>
      </c>
      <c r="HC56" s="18">
        <f t="shared" si="26"/>
        <v>134.58000000000001</v>
      </c>
      <c r="HD56" s="18">
        <f t="shared" si="26"/>
        <v>89.086000000000013</v>
      </c>
      <c r="HE56" s="18">
        <f t="shared" si="26"/>
        <v>93.825999999999993</v>
      </c>
      <c r="HF56" s="18">
        <f t="shared" si="26"/>
        <v>103.27700000000002</v>
      </c>
      <c r="HG56" s="18">
        <f t="shared" si="26"/>
        <v>97.702000000000027</v>
      </c>
      <c r="HH56" s="18">
        <f t="shared" si="26"/>
        <v>113.72399999999999</v>
      </c>
      <c r="HI56" s="18">
        <f t="shared" si="26"/>
        <v>110.36200000000002</v>
      </c>
      <c r="HJ56" s="18">
        <f t="shared" si="26"/>
        <v>103.321</v>
      </c>
      <c r="HK56" s="18">
        <f t="shared" si="26"/>
        <v>108.1</v>
      </c>
      <c r="HL56" s="18">
        <f t="shared" si="26"/>
        <v>111.69800000000001</v>
      </c>
      <c r="HM56" s="18">
        <f t="shared" si="26"/>
        <v>114.99200000000002</v>
      </c>
      <c r="HN56" s="18">
        <f t="shared" si="26"/>
        <v>107.05700000000002</v>
      </c>
      <c r="HO56" s="18">
        <f t="shared" si="26"/>
        <v>107.78399999999996</v>
      </c>
      <c r="HP56" s="18">
        <f t="shared" si="26"/>
        <v>107.86100000000002</v>
      </c>
      <c r="HQ56" s="18">
        <f t="shared" si="26"/>
        <v>107.48500000000001</v>
      </c>
      <c r="HR56" s="18">
        <f t="shared" si="26"/>
        <v>121.65299999999999</v>
      </c>
      <c r="HS56" s="18">
        <f t="shared" si="26"/>
        <v>119.95799999999997</v>
      </c>
      <c r="HT56" s="18">
        <f t="shared" si="26"/>
        <v>110.126</v>
      </c>
      <c r="HU56" s="18">
        <f t="shared" si="26"/>
        <v>115.64399999999998</v>
      </c>
      <c r="HV56" s="18">
        <f t="shared" si="26"/>
        <v>101.22000000000003</v>
      </c>
      <c r="HW56" s="18">
        <f t="shared" si="26"/>
        <v>79.574000000000012</v>
      </c>
      <c r="HX56" s="18">
        <f t="shared" si="26"/>
        <v>87.873000000000019</v>
      </c>
      <c r="HY56" s="18">
        <f t="shared" si="26"/>
        <v>90.43199999999996</v>
      </c>
      <c r="HZ56" s="18">
        <f t="shared" si="26"/>
        <v>103.61800000000002</v>
      </c>
      <c r="IA56" s="18">
        <f t="shared" si="26"/>
        <v>102.15700000000001</v>
      </c>
      <c r="IB56" s="18">
        <f t="shared" si="26"/>
        <v>112.89600000000002</v>
      </c>
      <c r="IC56" s="18">
        <f t="shared" si="26"/>
        <v>109.59799999999998</v>
      </c>
      <c r="ID56" s="18">
        <f t="shared" si="26"/>
        <v>112.75299999999999</v>
      </c>
      <c r="IE56" s="18">
        <f t="shared" si="26"/>
        <v>82.107000000000028</v>
      </c>
      <c r="IF56" s="18">
        <f t="shared" si="26"/>
        <v>84.56800000000004</v>
      </c>
      <c r="IG56" s="18">
        <f t="shared" si="26"/>
        <v>102.13899999999998</v>
      </c>
      <c r="IH56" s="18">
        <f t="shared" si="26"/>
        <v>102.65900000000002</v>
      </c>
      <c r="II56" s="18">
        <f t="shared" si="26"/>
        <v>91.74199999999999</v>
      </c>
      <c r="IJ56" s="18">
        <f t="shared" si="26"/>
        <v>117.196</v>
      </c>
      <c r="IK56" s="18">
        <f t="shared" si="26"/>
        <v>113.846</v>
      </c>
      <c r="IL56" s="18">
        <f t="shared" si="26"/>
        <v>129.44200000000001</v>
      </c>
      <c r="IM56" s="18">
        <f t="shared" si="26"/>
        <v>116.04799999999997</v>
      </c>
      <c r="IN56" s="18">
        <f t="shared" si="26"/>
        <v>104.77199999999999</v>
      </c>
      <c r="IO56" s="18">
        <f t="shared" si="26"/>
        <v>92.271999999999963</v>
      </c>
      <c r="IP56" s="18">
        <f t="shared" si="26"/>
        <v>96.550999999999988</v>
      </c>
      <c r="IQ56" s="18">
        <f t="shared" si="26"/>
        <v>84.619</v>
      </c>
      <c r="IR56" s="18">
        <f t="shared" si="26"/>
        <v>95.104000000000013</v>
      </c>
      <c r="IS56" s="18">
        <f t="shared" si="26"/>
        <v>109.37100000000001</v>
      </c>
      <c r="IT56" s="18">
        <f t="shared" si="26"/>
        <v>106.03999999999999</v>
      </c>
      <c r="IU56" s="18">
        <f t="shared" si="26"/>
        <v>109.39099999999999</v>
      </c>
      <c r="IV56" s="18">
        <f t="shared" si="26"/>
        <v>119.53100000000001</v>
      </c>
      <c r="IW56" s="18">
        <f t="shared" si="26"/>
        <v>113.83199999999999</v>
      </c>
      <c r="IX56" s="18">
        <f t="shared" si="26"/>
        <v>101.33699999999999</v>
      </c>
      <c r="IY56" s="18">
        <f t="shared" si="26"/>
        <v>97.57699999999997</v>
      </c>
      <c r="IZ56" s="18">
        <f t="shared" si="26"/>
        <v>110.62900000000002</v>
      </c>
      <c r="JA56" s="18">
        <f>JA$32-JA38</f>
        <v>113.44299999999998</v>
      </c>
      <c r="JB56" s="18">
        <f t="shared" si="22"/>
        <v>104.41199999999998</v>
      </c>
      <c r="JC56" s="18">
        <f t="shared" si="22"/>
        <v>97.375999999999976</v>
      </c>
      <c r="JD56" s="18">
        <f t="shared" si="22"/>
        <v>110.87599999999998</v>
      </c>
      <c r="JE56" s="18">
        <f t="shared" si="22"/>
        <v>102.55799999999996</v>
      </c>
      <c r="JF56" s="18">
        <f t="shared" si="22"/>
        <v>95.01400000000001</v>
      </c>
      <c r="JG56" s="18">
        <f t="shared" si="22"/>
        <v>95.159000000000049</v>
      </c>
      <c r="JH56" s="18">
        <f t="shared" si="22"/>
        <v>88.149000000000001</v>
      </c>
      <c r="JI56" s="18">
        <f t="shared" si="22"/>
        <v>85.726000000000028</v>
      </c>
      <c r="JJ56" s="18">
        <f t="shared" si="22"/>
        <v>84.536999999999978</v>
      </c>
      <c r="JK56" s="18">
        <f t="shared" si="22"/>
        <v>93.365999999999985</v>
      </c>
      <c r="JL56" s="18">
        <f t="shared" si="22"/>
        <v>100.67200000000003</v>
      </c>
      <c r="JM56" s="18">
        <f t="shared" si="22"/>
        <v>97.965000000000032</v>
      </c>
      <c r="JN56" s="18">
        <f t="shared" si="22"/>
        <v>80.918999999999983</v>
      </c>
      <c r="JO56" s="18">
        <f t="shared" si="22"/>
        <v>81.790999999999997</v>
      </c>
      <c r="JP56" s="18">
        <f t="shared" si="22"/>
        <v>84.412000000000035</v>
      </c>
      <c r="JQ56" s="18">
        <f t="shared" si="22"/>
        <v>74.375</v>
      </c>
      <c r="JR56" s="18">
        <f t="shared" si="22"/>
        <v>96.131000000000029</v>
      </c>
      <c r="JS56" s="18">
        <f t="shared" si="22"/>
        <v>91.017999999999972</v>
      </c>
      <c r="JT56" s="18">
        <f t="shared" si="22"/>
        <v>81.725999999999999</v>
      </c>
      <c r="JU56" s="18">
        <f t="shared" si="22"/>
        <v>87.580000000000041</v>
      </c>
      <c r="JV56" s="18">
        <f t="shared" si="22"/>
        <v>86.513000000000034</v>
      </c>
      <c r="JW56" s="18">
        <f t="shared" si="22"/>
        <v>81.643000000000029</v>
      </c>
      <c r="JX56" s="18">
        <f t="shared" si="22"/>
        <v>62.229000000000042</v>
      </c>
      <c r="JY56" s="18">
        <f t="shared" si="22"/>
        <v>61.844000000000051</v>
      </c>
      <c r="JZ56" s="18">
        <f t="shared" si="22"/>
        <v>71.42900000000003</v>
      </c>
      <c r="KA56" s="18">
        <f t="shared" si="22"/>
        <v>64.239000000000033</v>
      </c>
      <c r="KB56" s="18">
        <f t="shared" si="22"/>
        <v>70.27600000000001</v>
      </c>
      <c r="KC56" s="18">
        <f t="shared" si="22"/>
        <v>60.173000000000002</v>
      </c>
      <c r="KD56" s="18">
        <f t="shared" si="22"/>
        <v>62.979999999999961</v>
      </c>
      <c r="KE56" s="18">
        <f t="shared" si="22"/>
        <v>50.063999999999965</v>
      </c>
      <c r="KF56" s="18">
        <f t="shared" si="22"/>
        <v>60.185999999999979</v>
      </c>
      <c r="KG56" s="18">
        <f t="shared" si="22"/>
        <v>69.305999999999983</v>
      </c>
      <c r="KH56" s="18">
        <f t="shared" si="33"/>
        <v>74.194999999999993</v>
      </c>
      <c r="KI56" s="18">
        <f t="shared" si="33"/>
        <v>74.087999999999965</v>
      </c>
      <c r="KJ56" s="18">
        <f t="shared" si="33"/>
        <v>84.735000000000014</v>
      </c>
      <c r="KK56" s="18">
        <f t="shared" si="33"/>
        <v>71.914999999999964</v>
      </c>
      <c r="KL56" s="18">
        <f t="shared" si="33"/>
        <v>64.625</v>
      </c>
      <c r="KM56" s="18">
        <f t="shared" si="33"/>
        <v>51.337999999999965</v>
      </c>
      <c r="KN56" s="18">
        <f t="shared" si="33"/>
        <v>64.853000000000009</v>
      </c>
      <c r="KO56" s="18">
        <f t="shared" si="33"/>
        <v>43.643000000000029</v>
      </c>
      <c r="KP56" s="18">
        <f t="shared" si="33"/>
        <v>42.567000000000007</v>
      </c>
      <c r="KQ56" s="18">
        <f t="shared" si="33"/>
        <v>39.795999999999992</v>
      </c>
      <c r="KR56" s="18">
        <f t="shared" si="33"/>
        <v>56.310999999999979</v>
      </c>
      <c r="KS56" s="18">
        <f t="shared" si="33"/>
        <v>58.287000000000035</v>
      </c>
      <c r="KT56" s="18">
        <f t="shared" si="33"/>
        <v>66.63900000000001</v>
      </c>
      <c r="KU56" s="18">
        <f t="shared" si="33"/>
        <v>53.259000000000015</v>
      </c>
      <c r="KV56" s="18">
        <f t="shared" si="33"/>
        <v>51.815999999999974</v>
      </c>
      <c r="KW56" s="18">
        <f t="shared" si="33"/>
        <v>45.435999999999979</v>
      </c>
      <c r="KX56" s="18">
        <f t="shared" si="33"/>
        <v>44.33099999999996</v>
      </c>
      <c r="KY56" s="18">
        <f t="shared" si="33"/>
        <v>48.769000000000005</v>
      </c>
      <c r="KZ56" s="18">
        <f t="shared" si="33"/>
        <v>47.715999999999951</v>
      </c>
      <c r="LA56" s="18">
        <f t="shared" si="33"/>
        <v>42.120000000000005</v>
      </c>
      <c r="LB56" s="18">
        <f t="shared" si="33"/>
        <v>43.70799999999997</v>
      </c>
      <c r="LC56" s="18">
        <f t="shared" si="33"/>
        <v>52.90100000000001</v>
      </c>
      <c r="LD56" s="18">
        <f t="shared" si="33"/>
        <v>56.894000000000005</v>
      </c>
      <c r="LE56" s="18">
        <f t="shared" si="33"/>
        <v>63.476999999999975</v>
      </c>
      <c r="LF56" s="18">
        <f t="shared" si="33"/>
        <v>54.600999999999999</v>
      </c>
      <c r="LG56" s="18">
        <f t="shared" si="33"/>
        <v>28.949999999999989</v>
      </c>
      <c r="LH56" s="18">
        <f t="shared" si="33"/>
        <v>43.512</v>
      </c>
      <c r="LI56" s="18">
        <f t="shared" si="33"/>
        <v>34.490000000000009</v>
      </c>
      <c r="LJ56" s="18">
        <f t="shared" si="33"/>
        <v>47.19</v>
      </c>
      <c r="LK56" s="18">
        <f t="shared" si="33"/>
        <v>45.087000000000046</v>
      </c>
      <c r="LL56" s="18">
        <f t="shared" si="33"/>
        <v>57.098000000000013</v>
      </c>
      <c r="LM56" s="18">
        <f>LM$32-LM38</f>
        <v>53.05499999999995</v>
      </c>
      <c r="LN56" s="18">
        <f t="shared" si="28"/>
        <v>79.432000000000016</v>
      </c>
      <c r="LO56" s="18">
        <f t="shared" si="28"/>
        <v>70.461999999999989</v>
      </c>
      <c r="LP56" s="18">
        <f t="shared" si="28"/>
        <v>73.365999999999985</v>
      </c>
      <c r="LQ56" s="18">
        <f t="shared" si="28"/>
        <v>69.06699999999995</v>
      </c>
      <c r="LR56" s="18">
        <f t="shared" si="28"/>
        <v>70.86099999999999</v>
      </c>
      <c r="LS56" s="18">
        <f t="shared" si="28"/>
        <v>53.569000000000017</v>
      </c>
      <c r="LT56" s="18">
        <f t="shared" si="28"/>
        <v>58.170999999999992</v>
      </c>
      <c r="LU56" s="18">
        <f t="shared" si="28"/>
        <v>54.79200000000003</v>
      </c>
      <c r="LV56" s="18">
        <f t="shared" si="28"/>
        <v>52.351999999999975</v>
      </c>
      <c r="LW56" s="18">
        <f t="shared" si="28"/>
        <v>82.057999999999993</v>
      </c>
      <c r="LX56" s="18">
        <f t="shared" si="28"/>
        <v>76.694999999999993</v>
      </c>
      <c r="LY56" s="18">
        <f t="shared" si="28"/>
        <v>65.257000000000005</v>
      </c>
      <c r="LZ56" s="18">
        <f t="shared" si="28"/>
        <v>85.555000000000007</v>
      </c>
      <c r="MA56" s="18">
        <f t="shared" si="28"/>
        <v>73.584000000000003</v>
      </c>
      <c r="MB56" s="18">
        <f t="shared" si="28"/>
        <v>61.766999999999996</v>
      </c>
      <c r="MC56" s="18">
        <f t="shared" si="28"/>
        <v>47.353000000000009</v>
      </c>
      <c r="MD56" s="18">
        <f t="shared" si="28"/>
        <v>34.634999999999991</v>
      </c>
      <c r="ME56" s="18">
        <f t="shared" si="28"/>
        <v>27.996000000000038</v>
      </c>
      <c r="MF56" s="18">
        <f t="shared" si="28"/>
        <v>30.767999999999972</v>
      </c>
      <c r="MG56" s="18">
        <f t="shared" si="28"/>
        <v>38.329000000000008</v>
      </c>
      <c r="MH56" s="18">
        <f t="shared" si="28"/>
        <v>38.171000000000049</v>
      </c>
      <c r="MI56" s="18">
        <f t="shared" si="28"/>
        <v>34.579000000000008</v>
      </c>
      <c r="MJ56" s="18">
        <f t="shared" si="28"/>
        <v>45.579000000000008</v>
      </c>
      <c r="MK56" s="18">
        <f t="shared" si="28"/>
        <v>45.577999999999975</v>
      </c>
      <c r="ML56" s="18">
        <f t="shared" si="28"/>
        <v>42.400999999999954</v>
      </c>
      <c r="MM56" s="18">
        <f t="shared" si="28"/>
        <v>34.738999999999976</v>
      </c>
      <c r="MN56" s="18">
        <f t="shared" si="28"/>
        <v>14.023000000000025</v>
      </c>
      <c r="MO56" s="18">
        <f t="shared" si="28"/>
        <v>10.372000000000014</v>
      </c>
      <c r="MP56" s="18">
        <f t="shared" si="28"/>
        <v>17.825000000000045</v>
      </c>
      <c r="MQ56" s="18">
        <f t="shared" si="28"/>
        <v>19.519000000000005</v>
      </c>
      <c r="MR56" s="18">
        <f t="shared" si="28"/>
        <v>21.930000000000007</v>
      </c>
      <c r="MS56" s="18">
        <f t="shared" si="28"/>
        <v>11.927000000000021</v>
      </c>
      <c r="MT56" s="18">
        <f t="shared" si="28"/>
        <v>25.158000000000015</v>
      </c>
      <c r="MU56" s="18">
        <f t="shared" si="28"/>
        <v>32.873999999999967</v>
      </c>
      <c r="MV56" s="18">
        <f t="shared" si="28"/>
        <v>39.096000000000004</v>
      </c>
      <c r="MW56" s="18">
        <f t="shared" si="28"/>
        <v>18.936999999999955</v>
      </c>
      <c r="MX56" s="18">
        <f t="shared" si="28"/>
        <v>1.2370000000000232</v>
      </c>
      <c r="MY56" s="18">
        <f t="shared" si="28"/>
        <v>10.517999999999972</v>
      </c>
      <c r="MZ56" s="18">
        <f t="shared" si="28"/>
        <v>33.298999999999978</v>
      </c>
      <c r="NA56" s="18">
        <f t="shared" si="28"/>
        <v>38.790999999999997</v>
      </c>
      <c r="NB56" s="18">
        <f t="shared" si="28"/>
        <v>23.538000000000011</v>
      </c>
      <c r="NC56" s="18">
        <f t="shared" si="28"/>
        <v>26.550999999999988</v>
      </c>
      <c r="ND56" s="18">
        <f t="shared" si="28"/>
        <v>31.218999999999994</v>
      </c>
      <c r="NE56" s="18">
        <f t="shared" si="28"/>
        <v>17.612000000000023</v>
      </c>
      <c r="NF56" s="18">
        <f t="shared" si="28"/>
        <v>10.055000000000007</v>
      </c>
      <c r="NG56" s="18">
        <f t="shared" si="28"/>
        <v>12.237000000000023</v>
      </c>
      <c r="NH56" s="18">
        <f t="shared" si="28"/>
        <v>17.963000000000022</v>
      </c>
      <c r="NI56" s="18">
        <f t="shared" si="28"/>
        <v>7.5020000000000095</v>
      </c>
      <c r="NJ56" s="18">
        <f t="shared" si="28"/>
        <v>4.4400000000000546</v>
      </c>
      <c r="NK56" s="18">
        <f t="shared" si="28"/>
        <v>1.7560000000000286</v>
      </c>
      <c r="NL56" s="18">
        <f t="shared" si="28"/>
        <v>14.800000000000011</v>
      </c>
      <c r="NM56" s="18">
        <f t="shared" si="28"/>
        <v>24.677000000000021</v>
      </c>
      <c r="NN56" s="18">
        <f t="shared" si="28"/>
        <v>4.3220000000000027</v>
      </c>
      <c r="NO56" s="18">
        <f t="shared" si="28"/>
        <v>23.543999999999983</v>
      </c>
      <c r="NP56" s="18">
        <f t="shared" si="28"/>
        <v>6.1209999999999809</v>
      </c>
      <c r="NQ56" s="18">
        <f t="shared" si="28"/>
        <v>-5.5059999999999718</v>
      </c>
      <c r="NR56" s="18">
        <f t="shared" si="28"/>
        <v>14.636000000000024</v>
      </c>
      <c r="NS56" s="18">
        <f t="shared" si="28"/>
        <v>-1.6299999999999955</v>
      </c>
      <c r="NT56" s="18">
        <f t="shared" si="28"/>
        <v>25.420000000000016</v>
      </c>
      <c r="NU56" s="18">
        <f t="shared" si="28"/>
        <v>-3.3230000000000359</v>
      </c>
      <c r="NV56" s="18">
        <f t="shared" si="28"/>
        <v>-17.634999999999991</v>
      </c>
      <c r="NW56" s="18">
        <f t="shared" si="28"/>
        <v>-22.175000000000011</v>
      </c>
      <c r="NX56" s="18">
        <f t="shared" si="28"/>
        <v>-37.147999999999968</v>
      </c>
      <c r="NY56" s="18">
        <f>NY$32-NY38</f>
        <v>-26.177000000000021</v>
      </c>
      <c r="NZ56" s="18">
        <f t="shared" si="23"/>
        <v>-12.166999999999973</v>
      </c>
      <c r="OA56" s="18">
        <f t="shared" si="23"/>
        <v>-10.783000000000015</v>
      </c>
      <c r="OB56" s="18">
        <f t="shared" si="23"/>
        <v>-13.480999999999995</v>
      </c>
      <c r="OC56" s="18">
        <f t="shared" si="23"/>
        <v>-8.1550000000000296</v>
      </c>
      <c r="OD56" s="18">
        <f t="shared" si="23"/>
        <v>-9.3559999999999945</v>
      </c>
      <c r="OE56" s="18">
        <f t="shared" si="23"/>
        <v>-10.216999999999985</v>
      </c>
      <c r="OF56" s="18">
        <f t="shared" si="23"/>
        <v>-4.7040000000000077</v>
      </c>
      <c r="OG56" s="18">
        <f t="shared" si="23"/>
        <v>-7.9239999999999782</v>
      </c>
      <c r="OH56" s="18">
        <f t="shared" si="23"/>
        <v>-3.2860000000000014</v>
      </c>
      <c r="OI56" s="18">
        <f t="shared" si="23"/>
        <v>-1.8670000000000186</v>
      </c>
      <c r="OJ56" s="18">
        <f t="shared" si="23"/>
        <v>9.125</v>
      </c>
      <c r="OK56" s="18">
        <f t="shared" si="23"/>
        <v>5.0109999999999673</v>
      </c>
      <c r="OL56" s="18">
        <f t="shared" si="23"/>
        <v>-10.959000000000003</v>
      </c>
      <c r="OM56" s="18">
        <f t="shared" si="23"/>
        <v>-18.308999999999969</v>
      </c>
      <c r="ON56" s="18">
        <f t="shared" si="23"/>
        <v>-9.6640000000000441</v>
      </c>
      <c r="OO56" s="18">
        <f t="shared" si="23"/>
        <v>-14.951999999999998</v>
      </c>
      <c r="OP56" s="18">
        <f t="shared" si="23"/>
        <v>-11.32099999999997</v>
      </c>
      <c r="OQ56" s="18">
        <f t="shared" si="23"/>
        <v>-11.543000000000006</v>
      </c>
      <c r="OR56" s="18">
        <f t="shared" si="23"/>
        <v>20.58499999999998</v>
      </c>
      <c r="OS56" s="18">
        <f t="shared" si="23"/>
        <v>-2.0869999999999891</v>
      </c>
      <c r="OT56" s="18">
        <f t="shared" si="23"/>
        <v>2.0169999999999959</v>
      </c>
      <c r="OU56" s="18">
        <f t="shared" si="23"/>
        <v>4.6569999999999823</v>
      </c>
      <c r="OV56" s="18">
        <f t="shared" si="23"/>
        <v>9.5680000000000405</v>
      </c>
      <c r="OW56" s="18">
        <f t="shared" si="23"/>
        <v>19.131000000000029</v>
      </c>
      <c r="OX56" s="18">
        <f t="shared" si="23"/>
        <v>12.175999999999988</v>
      </c>
      <c r="OY56" s="18">
        <f t="shared" si="23"/>
        <v>13.800999999999988</v>
      </c>
      <c r="OZ56" s="18">
        <f t="shared" si="23"/>
        <v>27.175000000000011</v>
      </c>
      <c r="PA56" s="18">
        <f t="shared" si="23"/>
        <v>1.2400000000000091</v>
      </c>
      <c r="PB56" s="18">
        <f t="shared" si="23"/>
        <v>15.901999999999987</v>
      </c>
      <c r="PC56" s="18">
        <f t="shared" si="23"/>
        <v>23.324000000000012</v>
      </c>
      <c r="PD56" s="18">
        <f t="shared" si="23"/>
        <v>16.432999999999993</v>
      </c>
      <c r="PE56" s="18">
        <f t="shared" si="23"/>
        <v>24.985000000000014</v>
      </c>
      <c r="PF56" s="18">
        <f t="shared" si="34"/>
        <v>28.20799999999997</v>
      </c>
      <c r="PG56" s="18">
        <f t="shared" si="34"/>
        <v>14.947000000000003</v>
      </c>
      <c r="PH56" s="18">
        <f t="shared" si="34"/>
        <v>25.91500000000002</v>
      </c>
      <c r="PI56" s="18">
        <f t="shared" si="34"/>
        <v>43.062999999999988</v>
      </c>
      <c r="PJ56" s="18">
        <f t="shared" si="34"/>
        <v>48.496000000000038</v>
      </c>
      <c r="PK56" s="18">
        <f t="shared" si="34"/>
        <v>42.439000000000021</v>
      </c>
      <c r="PL56" s="18">
        <f t="shared" si="34"/>
        <v>46.230000000000018</v>
      </c>
      <c r="PM56" s="18">
        <f t="shared" si="34"/>
        <v>51.814000000000021</v>
      </c>
      <c r="PN56" s="18">
        <f t="shared" si="34"/>
        <v>57.843000000000018</v>
      </c>
      <c r="PO56" s="18">
        <f t="shared" si="34"/>
        <v>46.007999999999981</v>
      </c>
      <c r="PP56" s="18">
        <f t="shared" si="34"/>
        <v>50.653999999999996</v>
      </c>
      <c r="PQ56" s="18">
        <f t="shared" si="34"/>
        <v>60.201000000000022</v>
      </c>
      <c r="PR56" s="18">
        <f t="shared" si="34"/>
        <v>19.817000000000007</v>
      </c>
      <c r="PS56" s="18">
        <f t="shared" si="34"/>
        <v>30.773000000000025</v>
      </c>
      <c r="PT56" s="18">
        <f t="shared" si="34"/>
        <v>27.668999999999983</v>
      </c>
      <c r="PU56" s="18">
        <f t="shared" si="34"/>
        <v>36.49799999999999</v>
      </c>
      <c r="PV56" s="18">
        <f t="shared" si="34"/>
        <v>50.121000000000038</v>
      </c>
      <c r="PW56" s="18">
        <f t="shared" si="34"/>
        <v>38.455000000000041</v>
      </c>
      <c r="PX56" s="18">
        <f t="shared" si="34"/>
        <v>48.824000000000012</v>
      </c>
      <c r="PY56" s="18">
        <f t="shared" si="34"/>
        <v>54.81</v>
      </c>
      <c r="PZ56" s="18">
        <f t="shared" si="34"/>
        <v>53.376999999999953</v>
      </c>
      <c r="QA56" s="18">
        <f t="shared" si="34"/>
        <v>59.107000000000028</v>
      </c>
      <c r="QB56" s="18">
        <f t="shared" si="34"/>
        <v>62.212000000000046</v>
      </c>
      <c r="QC56" s="18">
        <f t="shared" si="34"/>
        <v>53.394000000000005</v>
      </c>
      <c r="QD56" s="18">
        <f t="shared" si="34"/>
        <v>65.775000000000034</v>
      </c>
      <c r="QE56" s="18">
        <f t="shared" si="34"/>
        <v>64.670999999999992</v>
      </c>
      <c r="QF56" s="18">
        <f t="shared" si="34"/>
        <v>61.057000000000016</v>
      </c>
      <c r="QG56" s="18">
        <f t="shared" si="34"/>
        <v>67.342000000000013</v>
      </c>
      <c r="QH56" s="18">
        <f t="shared" si="34"/>
        <v>69.864000000000004</v>
      </c>
      <c r="QI56" s="18">
        <f t="shared" si="34"/>
        <v>72.377999999999986</v>
      </c>
      <c r="QJ56" s="18">
        <f t="shared" si="34"/>
        <v>67.432000000000016</v>
      </c>
      <c r="QK56" s="18">
        <f>QK$32-QK38</f>
        <v>74.109000000000009</v>
      </c>
      <c r="QL56" s="18">
        <f t="shared" si="30"/>
        <v>66.317000000000007</v>
      </c>
      <c r="QM56" s="18">
        <f t="shared" si="30"/>
        <v>74.051999999999964</v>
      </c>
      <c r="QN56" s="18">
        <f t="shared" si="30"/>
        <v>74.721000000000004</v>
      </c>
      <c r="QO56" s="18">
        <f t="shared" si="30"/>
        <v>63.394999999999982</v>
      </c>
      <c r="QP56" s="18">
        <f t="shared" si="30"/>
        <v>64.200999999999993</v>
      </c>
      <c r="QQ56" s="18">
        <f t="shared" si="30"/>
        <v>69.709000000000003</v>
      </c>
      <c r="QR56" s="18">
        <f t="shared" si="30"/>
        <v>68.78</v>
      </c>
      <c r="QS56" s="18">
        <f t="shared" si="30"/>
        <v>71.15100000000001</v>
      </c>
      <c r="QT56" s="18">
        <f t="shared" si="30"/>
        <v>71.969000000000023</v>
      </c>
      <c r="QU56" s="18">
        <f t="shared" si="30"/>
        <v>69.376999999999981</v>
      </c>
      <c r="QV56" s="18">
        <f t="shared" si="30"/>
        <v>72.953999999999979</v>
      </c>
      <c r="QW56" s="18">
        <f t="shared" si="30"/>
        <v>67.324000000000012</v>
      </c>
      <c r="QX56" s="18">
        <f t="shared" si="30"/>
        <v>61.686000000000007</v>
      </c>
      <c r="QY56" s="18">
        <f t="shared" si="30"/>
        <v>73.015000000000015</v>
      </c>
      <c r="QZ56" s="18">
        <f t="shared" si="30"/>
        <v>79.193999999999988</v>
      </c>
      <c r="RA56" s="18">
        <f t="shared" si="30"/>
        <v>77.144999999999982</v>
      </c>
      <c r="RB56" s="18">
        <f t="shared" si="30"/>
        <v>65.216999999999985</v>
      </c>
      <c r="RC56" s="18">
        <f t="shared" si="30"/>
        <v>64.456000000000017</v>
      </c>
      <c r="RD56" s="18">
        <f t="shared" si="30"/>
        <v>63.115000000000009</v>
      </c>
      <c r="RE56" s="18">
        <f t="shared" si="30"/>
        <v>59.077999999999975</v>
      </c>
      <c r="RF56" s="18">
        <f t="shared" si="30"/>
        <v>57.733000000000004</v>
      </c>
      <c r="RG56" s="18">
        <f t="shared" si="30"/>
        <v>57.045000000000016</v>
      </c>
      <c r="RH56" s="18">
        <f t="shared" si="30"/>
        <v>63.30699999999996</v>
      </c>
      <c r="RI56" s="18">
        <f t="shared" si="30"/>
        <v>64.202000000000055</v>
      </c>
      <c r="RJ56" s="18">
        <f t="shared" si="30"/>
        <v>66.29200000000003</v>
      </c>
      <c r="RK56" s="18">
        <f t="shared" si="30"/>
        <v>62.770000000000039</v>
      </c>
      <c r="RL56" s="18">
        <f t="shared" si="30"/>
        <v>61.022999999999968</v>
      </c>
      <c r="RM56" s="18">
        <f t="shared" si="30"/>
        <v>65.829999999999984</v>
      </c>
      <c r="RN56" s="18">
        <f t="shared" si="30"/>
        <v>72.264999999999986</v>
      </c>
      <c r="RO56" s="18">
        <f t="shared" si="30"/>
        <v>66.218999999999994</v>
      </c>
      <c r="RP56" s="18">
        <f t="shared" si="30"/>
        <v>65.826999999999998</v>
      </c>
      <c r="RQ56" s="18">
        <f t="shared" si="30"/>
        <v>66.031999999999982</v>
      </c>
      <c r="RR56" s="18">
        <f t="shared" ref="RR56:SQ58" si="37">RR$32-RR38</f>
        <v>62.913999999999987</v>
      </c>
      <c r="RS56" s="18">
        <f t="shared" si="37"/>
        <v>69.966000000000008</v>
      </c>
      <c r="RT56" s="18">
        <f t="shared" si="37"/>
        <v>65.55600000000004</v>
      </c>
      <c r="RU56" s="18">
        <f t="shared" si="37"/>
        <v>61.115000000000009</v>
      </c>
      <c r="RV56" s="18">
        <f t="shared" si="37"/>
        <v>67.530999999999977</v>
      </c>
      <c r="RW56" s="18">
        <f t="shared" si="37"/>
        <v>69.314000000000021</v>
      </c>
      <c r="RX56" s="18">
        <f t="shared" si="37"/>
        <v>75.121999999999986</v>
      </c>
      <c r="RY56" s="18">
        <f t="shared" si="37"/>
        <v>70.254000000000019</v>
      </c>
      <c r="RZ56" s="18">
        <f t="shared" si="37"/>
        <v>70.310000000000031</v>
      </c>
      <c r="SA56" s="18">
        <f t="shared" si="37"/>
        <v>68.993000000000023</v>
      </c>
      <c r="SB56" s="18">
        <f t="shared" si="37"/>
        <v>77.203999999999979</v>
      </c>
      <c r="SC56" s="18">
        <f t="shared" si="37"/>
        <v>74.665999999999997</v>
      </c>
      <c r="SD56" s="18">
        <f t="shared" si="37"/>
        <v>70.167000000000002</v>
      </c>
      <c r="SE56" s="18">
        <f t="shared" si="37"/>
        <v>71.978000000000009</v>
      </c>
      <c r="SF56" s="18">
        <f t="shared" si="37"/>
        <v>91.097999999999985</v>
      </c>
      <c r="SG56" s="18">
        <f t="shared" si="37"/>
        <v>76.468999999999994</v>
      </c>
      <c r="SH56" s="18">
        <f t="shared" si="37"/>
        <v>77.251000000000033</v>
      </c>
      <c r="SI56" s="18">
        <f t="shared" si="37"/>
        <v>78.710000000000036</v>
      </c>
      <c r="SJ56" s="18">
        <f t="shared" si="37"/>
        <v>77.991000000000042</v>
      </c>
      <c r="SK56" s="18">
        <f t="shared" si="37"/>
        <v>81.533999999999992</v>
      </c>
      <c r="SL56" s="18">
        <f t="shared" si="37"/>
        <v>84.262</v>
      </c>
      <c r="SM56" s="18">
        <f t="shared" si="37"/>
        <v>80.61699999999999</v>
      </c>
      <c r="SN56" s="18">
        <f t="shared" si="37"/>
        <v>84.518999999999977</v>
      </c>
      <c r="SO56" s="18">
        <f t="shared" si="37"/>
        <v>84.75200000000001</v>
      </c>
      <c r="SP56" s="18">
        <f t="shared" si="37"/>
        <v>84.783999999999992</v>
      </c>
      <c r="SQ56" s="18">
        <f t="shared" si="37"/>
        <v>69.352000000000032</v>
      </c>
    </row>
    <row r="57" spans="1:511" x14ac:dyDescent="0.25">
      <c r="A57" s="5">
        <f t="shared" si="18"/>
        <v>8</v>
      </c>
      <c r="B57" s="1" t="str">
        <f t="shared" si="9"/>
        <v>VW 2 1/2 PERP nc-22</v>
      </c>
      <c r="C57" s="1" t="str">
        <f t="shared" si="19"/>
        <v>VW 3 1/2 PERP nc-30-VW 2 1/2 PERP nc-22</v>
      </c>
      <c r="F57" s="18">
        <f t="shared" ca="1" si="36"/>
        <v>37.783000000000015</v>
      </c>
      <c r="G57" s="18">
        <f t="shared" si="36"/>
        <v>19.117999999999995</v>
      </c>
      <c r="H57" s="18">
        <f t="shared" si="36"/>
        <v>16.615999999999985</v>
      </c>
      <c r="I57" s="18">
        <f t="shared" si="36"/>
        <v>13.357000000000028</v>
      </c>
      <c r="J57" s="18">
        <f t="shared" si="36"/>
        <v>-1.3159999999999741</v>
      </c>
      <c r="K57" s="18">
        <f t="shared" si="36"/>
        <v>-8.1610000000000014</v>
      </c>
      <c r="L57" s="18">
        <f t="shared" si="36"/>
        <v>-12.408999999999992</v>
      </c>
      <c r="M57" s="18">
        <f t="shared" si="36"/>
        <v>-2.2800000000000296</v>
      </c>
      <c r="N57" s="18">
        <f t="shared" si="36"/>
        <v>12.911000000000001</v>
      </c>
      <c r="O57" s="18">
        <f t="shared" si="36"/>
        <v>-4.4870000000000232</v>
      </c>
      <c r="P57" s="18">
        <f t="shared" si="36"/>
        <v>14.854000000000042</v>
      </c>
      <c r="Q57" s="18">
        <f t="shared" si="36"/>
        <v>8.8410000000000082</v>
      </c>
      <c r="R57" s="18">
        <f t="shared" si="36"/>
        <v>37.196000000000026</v>
      </c>
      <c r="S57" s="18">
        <f t="shared" si="36"/>
        <v>75.713999999999999</v>
      </c>
      <c r="T57" s="18">
        <f t="shared" si="36"/>
        <v>44.684000000000026</v>
      </c>
      <c r="U57" s="18">
        <f t="shared" si="36"/>
        <v>59.197000000000003</v>
      </c>
      <c r="V57" s="18">
        <f t="shared" si="36"/>
        <v>19.771999999999991</v>
      </c>
      <c r="W57" s="18">
        <f t="shared" si="36"/>
        <v>38.854999999999961</v>
      </c>
      <c r="X57" s="18">
        <f t="shared" si="36"/>
        <v>60.374000000000024</v>
      </c>
      <c r="Y57" s="18">
        <f t="shared" si="36"/>
        <v>138.67899999999997</v>
      </c>
      <c r="Z57" s="18">
        <f t="shared" si="36"/>
        <v>145.08199999999999</v>
      </c>
      <c r="AA57" s="18">
        <f t="shared" si="36"/>
        <v>87.903999999999996</v>
      </c>
      <c r="AB57" s="18">
        <f t="shared" si="36"/>
        <v>82.630999999999972</v>
      </c>
      <c r="AC57" s="18">
        <f t="shared" si="36"/>
        <v>42.601999999999975</v>
      </c>
      <c r="AD57" s="18">
        <f t="shared" si="36"/>
        <v>31.796000000000049</v>
      </c>
      <c r="AE57" s="18">
        <f t="shared" si="36"/>
        <v>33.723000000000013</v>
      </c>
      <c r="AF57" s="18">
        <f t="shared" si="36"/>
        <v>53.259000000000015</v>
      </c>
      <c r="AG57" s="18">
        <f t="shared" si="36"/>
        <v>70.187999999999988</v>
      </c>
      <c r="AH57" s="18">
        <f t="shared" si="36"/>
        <v>48.480999999999995</v>
      </c>
      <c r="AI57" s="18">
        <f t="shared" si="36"/>
        <v>13.959000000000003</v>
      </c>
      <c r="AJ57" s="18">
        <f t="shared" si="36"/>
        <v>18.768000000000029</v>
      </c>
      <c r="AK57" s="18">
        <f t="shared" si="36"/>
        <v>28.744000000000028</v>
      </c>
      <c r="AL57" s="18">
        <f t="shared" si="36"/>
        <v>25.678999999999974</v>
      </c>
      <c r="AM57" s="18">
        <f t="shared" si="36"/>
        <v>20.322000000000003</v>
      </c>
      <c r="AN57" s="18">
        <f t="shared" si="36"/>
        <v>-21.814999999999998</v>
      </c>
      <c r="AO57" s="18">
        <f t="shared" si="36"/>
        <v>-46.055999999999983</v>
      </c>
      <c r="AP57" s="18">
        <f t="shared" si="36"/>
        <v>-52.83299999999997</v>
      </c>
      <c r="AQ57" s="18">
        <f t="shared" si="36"/>
        <v>-32.906999999999982</v>
      </c>
      <c r="AR57" s="18">
        <f t="shared" si="36"/>
        <v>-18.478999999999985</v>
      </c>
      <c r="AS57" s="18">
        <f t="shared" si="36"/>
        <v>-23.747000000000014</v>
      </c>
      <c r="AT57" s="18">
        <f t="shared" si="36"/>
        <v>-29.782000000000039</v>
      </c>
      <c r="AU57" s="18">
        <f t="shared" si="36"/>
        <v>-34.356999999999971</v>
      </c>
      <c r="AV57" s="18">
        <f t="shared" si="36"/>
        <v>-39.608000000000004</v>
      </c>
      <c r="AW57" s="18">
        <f t="shared" si="36"/>
        <v>-48.473000000000013</v>
      </c>
      <c r="AX57" s="18">
        <f t="shared" si="36"/>
        <v>-95.265000000000043</v>
      </c>
      <c r="AY57" s="18">
        <f t="shared" si="36"/>
        <v>-42.728999999999985</v>
      </c>
      <c r="AZ57" s="18">
        <f t="shared" si="36"/>
        <v>-21.12700000000001</v>
      </c>
      <c r="BA57" s="18">
        <f t="shared" si="36"/>
        <v>-5.6800000000000068</v>
      </c>
      <c r="BB57" s="18">
        <f t="shared" si="36"/>
        <v>36.20999999999998</v>
      </c>
      <c r="BC57" s="18">
        <f t="shared" si="36"/>
        <v>10.369000000000028</v>
      </c>
      <c r="BD57" s="18">
        <f t="shared" si="36"/>
        <v>20.637</v>
      </c>
      <c r="BE57" s="18">
        <f t="shared" si="36"/>
        <v>-50.081000000000074</v>
      </c>
      <c r="BF57" s="18">
        <f t="shared" si="36"/>
        <v>-56.158000000000015</v>
      </c>
      <c r="BG57" s="18">
        <f t="shared" si="36"/>
        <v>-22.567999999999984</v>
      </c>
      <c r="BH57" s="18">
        <f t="shared" si="36"/>
        <v>10.01400000000001</v>
      </c>
      <c r="BI57" s="18">
        <f t="shared" si="36"/>
        <v>3.3009999999999877</v>
      </c>
      <c r="BJ57" s="18">
        <f t="shared" si="36"/>
        <v>52.963999999999999</v>
      </c>
      <c r="BK57" s="18">
        <f t="shared" si="36"/>
        <v>125.16399999999999</v>
      </c>
      <c r="BL57" s="18">
        <f t="shared" si="36"/>
        <v>74.533999999999935</v>
      </c>
      <c r="BM57" s="18">
        <f t="shared" si="36"/>
        <v>-24.592999999999961</v>
      </c>
      <c r="BN57" s="18">
        <f t="shared" si="36"/>
        <v>-11.413000000000011</v>
      </c>
      <c r="BO57" s="18">
        <f t="shared" si="36"/>
        <v>-73.205999999999904</v>
      </c>
      <c r="BP57" s="18">
        <f t="shared" si="36"/>
        <v>-85.825000000000045</v>
      </c>
      <c r="BQ57" s="18">
        <f t="shared" si="36"/>
        <v>-61.773000000000025</v>
      </c>
      <c r="BR57" s="18">
        <f t="shared" si="10"/>
        <v>-33.967999999999961</v>
      </c>
      <c r="BS57" s="18">
        <f t="shared" si="24"/>
        <v>-25.011999999999944</v>
      </c>
      <c r="BT57" s="18">
        <f t="shared" si="24"/>
        <v>-59.841000000000008</v>
      </c>
      <c r="BU57" s="18">
        <f t="shared" si="24"/>
        <v>-21.024000000000001</v>
      </c>
      <c r="BV57" s="18">
        <f t="shared" si="24"/>
        <v>19.449000000000012</v>
      </c>
      <c r="BW57" s="18">
        <f t="shared" si="24"/>
        <v>136.49299999999999</v>
      </c>
      <c r="BX57" s="18">
        <f t="shared" si="24"/>
        <v>13.968000000000075</v>
      </c>
      <c r="BY57" s="18">
        <f t="shared" si="24"/>
        <v>-68.972999999999956</v>
      </c>
      <c r="BZ57" s="18">
        <f t="shared" si="24"/>
        <v>44.173000000000002</v>
      </c>
      <c r="CA57" s="18">
        <f t="shared" si="24"/>
        <v>-105.75600000000009</v>
      </c>
      <c r="CB57" s="18">
        <f t="shared" si="24"/>
        <v>-201.34000000000003</v>
      </c>
      <c r="CC57" s="18">
        <f t="shared" si="24"/>
        <v>-155.33899999999994</v>
      </c>
      <c r="CD57" s="18">
        <f t="shared" si="24"/>
        <v>-120.33000000000004</v>
      </c>
      <c r="CE57" s="18">
        <f t="shared" si="24"/>
        <v>21.175000000000011</v>
      </c>
      <c r="CF57" s="18">
        <f t="shared" si="24"/>
        <v>-16.920000000000016</v>
      </c>
      <c r="CG57" s="18">
        <f t="shared" si="24"/>
        <v>78.166999999999973</v>
      </c>
      <c r="CH57" s="18">
        <f t="shared" si="24"/>
        <v>111.02999999999997</v>
      </c>
      <c r="CI57" s="18">
        <f t="shared" si="24"/>
        <v>32.687000000000012</v>
      </c>
      <c r="CJ57" s="18">
        <f t="shared" si="24"/>
        <v>94.463000000000022</v>
      </c>
      <c r="CK57" s="18">
        <f t="shared" si="24"/>
        <v>115.34499999999997</v>
      </c>
      <c r="CL57" s="18">
        <f t="shared" si="24"/>
        <v>139.13999999999999</v>
      </c>
      <c r="CM57" s="18">
        <f t="shared" si="24"/>
        <v>147.99600000000001</v>
      </c>
      <c r="CN57" s="18">
        <f t="shared" si="24"/>
        <v>104.54700000000003</v>
      </c>
      <c r="CO57" s="18">
        <f t="shared" si="24"/>
        <v>73.15100000000001</v>
      </c>
      <c r="CP57" s="18">
        <f t="shared" si="24"/>
        <v>96.98599999999999</v>
      </c>
      <c r="CQ57" s="18">
        <f t="shared" si="24"/>
        <v>121.49400000000003</v>
      </c>
      <c r="CR57" s="18">
        <f t="shared" si="24"/>
        <v>130.68800000000002</v>
      </c>
      <c r="CS57" s="18">
        <f t="shared" si="24"/>
        <v>119.29900000000001</v>
      </c>
      <c r="CT57" s="18">
        <f t="shared" si="24"/>
        <v>145.59599999999998</v>
      </c>
      <c r="CU57" s="18">
        <f t="shared" si="24"/>
        <v>143.81799999999998</v>
      </c>
      <c r="CV57" s="18">
        <f t="shared" si="24"/>
        <v>143.626</v>
      </c>
      <c r="CW57" s="18">
        <f t="shared" si="24"/>
        <v>140.60499999999996</v>
      </c>
      <c r="CX57" s="18">
        <f t="shared" si="24"/>
        <v>142.982</v>
      </c>
      <c r="CY57" s="18">
        <f t="shared" si="24"/>
        <v>143.64800000000002</v>
      </c>
      <c r="CZ57" s="18">
        <f t="shared" si="24"/>
        <v>141.667</v>
      </c>
      <c r="DA57" s="18">
        <f t="shared" si="24"/>
        <v>144.959</v>
      </c>
      <c r="DB57" s="18">
        <f t="shared" si="24"/>
        <v>145.28899999999999</v>
      </c>
      <c r="DC57" s="18">
        <f t="shared" si="24"/>
        <v>139.59</v>
      </c>
      <c r="DD57" s="18">
        <f t="shared" si="24"/>
        <v>138.84000000000003</v>
      </c>
      <c r="DE57" s="18">
        <f t="shared" si="24"/>
        <v>141.87900000000002</v>
      </c>
      <c r="DF57" s="18">
        <f t="shared" si="24"/>
        <v>145.22399999999999</v>
      </c>
      <c r="DG57" s="18">
        <f t="shared" si="24"/>
        <v>143.899</v>
      </c>
      <c r="DH57" s="18">
        <f t="shared" si="24"/>
        <v>134.52699999999999</v>
      </c>
      <c r="DI57" s="18">
        <f t="shared" si="24"/>
        <v>133.84599999999998</v>
      </c>
      <c r="DJ57" s="18">
        <f t="shared" si="24"/>
        <v>128.63</v>
      </c>
      <c r="DK57" s="18">
        <f t="shared" si="24"/>
        <v>133.39000000000001</v>
      </c>
      <c r="DL57" s="18">
        <f t="shared" si="24"/>
        <v>134.309</v>
      </c>
      <c r="DM57" s="18">
        <f t="shared" si="24"/>
        <v>123.38399999999999</v>
      </c>
      <c r="DN57" s="18">
        <f t="shared" si="24"/>
        <v>133.18799999999996</v>
      </c>
      <c r="DO57" s="18">
        <f t="shared" si="24"/>
        <v>131.45599999999999</v>
      </c>
      <c r="DP57" s="18">
        <f t="shared" si="24"/>
        <v>135.124</v>
      </c>
      <c r="DQ57" s="18">
        <f t="shared" si="24"/>
        <v>132.39600000000002</v>
      </c>
      <c r="DR57" s="18">
        <f t="shared" si="24"/>
        <v>135.12200000000001</v>
      </c>
      <c r="DS57" s="18">
        <f t="shared" si="24"/>
        <v>135.48699999999997</v>
      </c>
      <c r="DT57" s="18">
        <f t="shared" si="24"/>
        <v>129.965</v>
      </c>
      <c r="DU57" s="18">
        <f t="shared" si="24"/>
        <v>122.81799999999998</v>
      </c>
      <c r="DV57" s="18">
        <f t="shared" si="24"/>
        <v>120.48299999999998</v>
      </c>
      <c r="DW57" s="18">
        <f t="shared" si="24"/>
        <v>124.06700000000001</v>
      </c>
      <c r="DX57" s="18">
        <f t="shared" si="24"/>
        <v>121.73600000000002</v>
      </c>
      <c r="DY57" s="18">
        <f t="shared" si="24"/>
        <v>124.77599999999998</v>
      </c>
      <c r="DZ57" s="18">
        <f t="shared" si="24"/>
        <v>122.143</v>
      </c>
      <c r="EA57" s="18">
        <f t="shared" si="24"/>
        <v>121.59200000000004</v>
      </c>
      <c r="EB57" s="18">
        <f t="shared" si="24"/>
        <v>121.34800000000001</v>
      </c>
      <c r="EC57" s="18">
        <f t="shared" si="24"/>
        <v>120.71399999999997</v>
      </c>
      <c r="ED57" s="18">
        <f t="shared" si="21"/>
        <v>117.08900000000003</v>
      </c>
      <c r="EE57" s="18">
        <f t="shared" si="21"/>
        <v>119.256</v>
      </c>
      <c r="EF57" s="18">
        <f t="shared" si="21"/>
        <v>122.12699999999998</v>
      </c>
      <c r="EG57" s="18">
        <f t="shared" si="21"/>
        <v>119.65299999999999</v>
      </c>
      <c r="EH57" s="18">
        <f t="shared" si="21"/>
        <v>117.541</v>
      </c>
      <c r="EI57" s="18">
        <f t="shared" si="21"/>
        <v>118.63</v>
      </c>
      <c r="EJ57" s="18">
        <f t="shared" si="21"/>
        <v>118.26300000000001</v>
      </c>
      <c r="EK57" s="18">
        <f t="shared" si="21"/>
        <v>118.82299999999998</v>
      </c>
      <c r="EL57" s="18">
        <f t="shared" si="21"/>
        <v>118.71299999999999</v>
      </c>
      <c r="EM57" s="18">
        <f t="shared" si="21"/>
        <v>117.16400000000002</v>
      </c>
      <c r="EN57" s="18">
        <f t="shared" si="21"/>
        <v>118.68100000000001</v>
      </c>
      <c r="EO57" s="18">
        <f t="shared" si="21"/>
        <v>116.92399999999998</v>
      </c>
      <c r="EP57" s="18">
        <f t="shared" si="21"/>
        <v>116.542</v>
      </c>
      <c r="EQ57" s="18">
        <f t="shared" si="21"/>
        <v>115.99400000000003</v>
      </c>
      <c r="ER57" s="18">
        <f t="shared" si="21"/>
        <v>121.66899999999998</v>
      </c>
      <c r="ES57" s="18">
        <f t="shared" si="21"/>
        <v>128.11800000000002</v>
      </c>
      <c r="ET57" s="18">
        <f t="shared" si="21"/>
        <v>127.91</v>
      </c>
      <c r="EU57" s="18">
        <f t="shared" si="21"/>
        <v>134.28100000000001</v>
      </c>
      <c r="EV57" s="18">
        <f t="shared" si="21"/>
        <v>127.899</v>
      </c>
      <c r="EW57" s="18">
        <f t="shared" si="21"/>
        <v>121.12400000000002</v>
      </c>
      <c r="EX57" s="18">
        <f t="shared" si="21"/>
        <v>132.95600000000002</v>
      </c>
      <c r="EY57" s="18">
        <f t="shared" si="21"/>
        <v>129.95899999999997</v>
      </c>
      <c r="EZ57" s="18">
        <f t="shared" si="21"/>
        <v>131.52000000000001</v>
      </c>
      <c r="FA57" s="18">
        <f t="shared" si="21"/>
        <v>129.429</v>
      </c>
      <c r="FB57" s="18">
        <f t="shared" si="21"/>
        <v>135.05500000000004</v>
      </c>
      <c r="FC57" s="18">
        <f t="shared" si="21"/>
        <v>137.67399999999998</v>
      </c>
      <c r="FD57" s="18">
        <f t="shared" si="21"/>
        <v>122.952</v>
      </c>
      <c r="FE57" s="18">
        <f t="shared" si="21"/>
        <v>120.05400000000003</v>
      </c>
      <c r="FF57" s="18">
        <f t="shared" si="21"/>
        <v>118.20400000000001</v>
      </c>
      <c r="FG57" s="18">
        <f t="shared" si="21"/>
        <v>125.16800000000001</v>
      </c>
      <c r="FH57" s="18">
        <f t="shared" si="21"/>
        <v>126.45100000000002</v>
      </c>
      <c r="FI57" s="18">
        <f t="shared" si="21"/>
        <v>128.22800000000001</v>
      </c>
      <c r="FJ57" s="18">
        <f t="shared" si="32"/>
        <v>124.76400000000001</v>
      </c>
      <c r="FK57" s="18">
        <f t="shared" si="32"/>
        <v>119.45500000000001</v>
      </c>
      <c r="FL57" s="18">
        <f t="shared" si="32"/>
        <v>124.61600000000001</v>
      </c>
      <c r="FM57" s="18">
        <f t="shared" si="32"/>
        <v>123.19800000000004</v>
      </c>
      <c r="FN57" s="18">
        <f t="shared" si="32"/>
        <v>125.00700000000001</v>
      </c>
      <c r="FO57" s="18">
        <f t="shared" si="32"/>
        <v>129.67399999999998</v>
      </c>
      <c r="FP57" s="18">
        <f t="shared" si="32"/>
        <v>131.85</v>
      </c>
      <c r="FQ57" s="18">
        <f t="shared" si="32"/>
        <v>146.91099999999997</v>
      </c>
      <c r="FR57" s="18">
        <f t="shared" si="32"/>
        <v>153.03</v>
      </c>
      <c r="FS57" s="18">
        <f t="shared" si="32"/>
        <v>142.11999999999998</v>
      </c>
      <c r="FT57" s="18">
        <f t="shared" si="32"/>
        <v>138.43</v>
      </c>
      <c r="FU57" s="18">
        <f t="shared" si="32"/>
        <v>139.20100000000002</v>
      </c>
      <c r="FV57" s="18">
        <f t="shared" si="32"/>
        <v>138.53000000000003</v>
      </c>
      <c r="FW57" s="18">
        <f t="shared" si="32"/>
        <v>150.15899999999999</v>
      </c>
      <c r="FX57" s="18">
        <f t="shared" si="32"/>
        <v>153.27600000000001</v>
      </c>
      <c r="FY57" s="18">
        <f t="shared" si="32"/>
        <v>150.65400000000002</v>
      </c>
      <c r="FZ57" s="18">
        <f t="shared" si="32"/>
        <v>143.81400000000002</v>
      </c>
      <c r="GA57" s="18">
        <f t="shared" si="32"/>
        <v>142.25200000000001</v>
      </c>
      <c r="GB57" s="18">
        <f t="shared" si="32"/>
        <v>142.517</v>
      </c>
      <c r="GC57" s="18">
        <f t="shared" si="32"/>
        <v>139.30800000000002</v>
      </c>
      <c r="GD57" s="18">
        <f t="shared" si="32"/>
        <v>138.56700000000001</v>
      </c>
      <c r="GE57" s="18">
        <f t="shared" si="32"/>
        <v>136.54300000000001</v>
      </c>
      <c r="GF57" s="18">
        <f t="shared" si="32"/>
        <v>137.14000000000001</v>
      </c>
      <c r="GG57" s="18">
        <f t="shared" si="32"/>
        <v>130.721</v>
      </c>
      <c r="GH57" s="18">
        <f t="shared" si="32"/>
        <v>137.39000000000001</v>
      </c>
      <c r="GI57" s="18">
        <f t="shared" si="32"/>
        <v>136.42500000000001</v>
      </c>
      <c r="GJ57" s="18">
        <f t="shared" si="32"/>
        <v>134.09699999999998</v>
      </c>
      <c r="GK57" s="18">
        <f t="shared" si="32"/>
        <v>129.38700000000003</v>
      </c>
      <c r="GL57" s="18">
        <f t="shared" si="32"/>
        <v>135.35</v>
      </c>
      <c r="GM57" s="18">
        <f t="shared" si="32"/>
        <v>140.96100000000004</v>
      </c>
      <c r="GN57" s="18">
        <f t="shared" si="32"/>
        <v>131.99200000000002</v>
      </c>
      <c r="GO57" s="18">
        <f>GO$32-GO39</f>
        <v>136.12799999999999</v>
      </c>
      <c r="GP57" s="18">
        <f t="shared" si="26"/>
        <v>146.76599999999999</v>
      </c>
      <c r="GQ57" s="18">
        <f t="shared" si="26"/>
        <v>142.12700000000001</v>
      </c>
      <c r="GR57" s="18">
        <f t="shared" si="26"/>
        <v>144.48500000000001</v>
      </c>
      <c r="GS57" s="18">
        <f t="shared" si="26"/>
        <v>142.38699999999997</v>
      </c>
      <c r="GT57" s="18">
        <f t="shared" si="26"/>
        <v>132.70099999999999</v>
      </c>
      <c r="GU57" s="18">
        <f t="shared" si="26"/>
        <v>134.84399999999999</v>
      </c>
      <c r="GV57" s="18">
        <f t="shared" si="26"/>
        <v>127.68400000000003</v>
      </c>
      <c r="GW57" s="18">
        <f t="shared" si="26"/>
        <v>134.51099999999997</v>
      </c>
      <c r="GX57" s="18">
        <f t="shared" si="26"/>
        <v>121.91800000000001</v>
      </c>
      <c r="GY57" s="18">
        <f t="shared" si="26"/>
        <v>113.70400000000001</v>
      </c>
      <c r="GZ57" s="18">
        <f t="shared" si="26"/>
        <v>120.72799999999998</v>
      </c>
      <c r="HA57" s="18">
        <f t="shared" si="26"/>
        <v>122.12100000000004</v>
      </c>
      <c r="HB57" s="18">
        <f t="shared" si="26"/>
        <v>129.762</v>
      </c>
      <c r="HC57" s="18">
        <f t="shared" si="26"/>
        <v>153.68200000000002</v>
      </c>
      <c r="HD57" s="18">
        <f t="shared" si="26"/>
        <v>114.25800000000001</v>
      </c>
      <c r="HE57" s="18">
        <f t="shared" si="26"/>
        <v>117.74000000000001</v>
      </c>
      <c r="HF57" s="18">
        <f t="shared" si="26"/>
        <v>128.12800000000001</v>
      </c>
      <c r="HG57" s="18">
        <f t="shared" si="26"/>
        <v>127.10900000000001</v>
      </c>
      <c r="HH57" s="18">
        <f t="shared" si="26"/>
        <v>143.34299999999999</v>
      </c>
      <c r="HI57" s="18">
        <f t="shared" si="26"/>
        <v>140.38400000000001</v>
      </c>
      <c r="HJ57" s="18">
        <f t="shared" si="26"/>
        <v>132.41499999999999</v>
      </c>
      <c r="HK57" s="18">
        <f t="shared" si="26"/>
        <v>138.72399999999999</v>
      </c>
      <c r="HL57" s="18">
        <f t="shared" si="26"/>
        <v>142.423</v>
      </c>
      <c r="HM57" s="18">
        <f t="shared" si="26"/>
        <v>145.76000000000002</v>
      </c>
      <c r="HN57" s="18">
        <f t="shared" si="26"/>
        <v>139.49100000000001</v>
      </c>
      <c r="HO57" s="18">
        <f t="shared" si="26"/>
        <v>137.47599999999997</v>
      </c>
      <c r="HP57" s="18">
        <f t="shared" si="26"/>
        <v>134.31700000000001</v>
      </c>
      <c r="HQ57" s="18">
        <f t="shared" si="26"/>
        <v>133.33000000000001</v>
      </c>
      <c r="HR57" s="18">
        <f t="shared" si="26"/>
        <v>149.31899999999999</v>
      </c>
      <c r="HS57" s="18">
        <f t="shared" si="26"/>
        <v>147.18599999999998</v>
      </c>
      <c r="HT57" s="18">
        <f t="shared" si="26"/>
        <v>138.18300000000002</v>
      </c>
      <c r="HU57" s="18">
        <f t="shared" si="26"/>
        <v>142.73299999999998</v>
      </c>
      <c r="HV57" s="18">
        <f t="shared" si="26"/>
        <v>133.25300000000001</v>
      </c>
      <c r="HW57" s="18">
        <f t="shared" si="26"/>
        <v>114.64800000000002</v>
      </c>
      <c r="HX57" s="18">
        <f t="shared" si="26"/>
        <v>122.64600000000002</v>
      </c>
      <c r="HY57" s="18">
        <f t="shared" si="26"/>
        <v>123.88899999999998</v>
      </c>
      <c r="HZ57" s="18">
        <f t="shared" si="26"/>
        <v>143.41500000000002</v>
      </c>
      <c r="IA57" s="18">
        <f t="shared" si="26"/>
        <v>137.54500000000002</v>
      </c>
      <c r="IB57" s="18">
        <f t="shared" si="26"/>
        <v>148.98500000000001</v>
      </c>
      <c r="IC57" s="18">
        <f t="shared" si="26"/>
        <v>139.68299999999996</v>
      </c>
      <c r="ID57" s="18">
        <f t="shared" si="26"/>
        <v>139.50700000000001</v>
      </c>
      <c r="IE57" s="18">
        <f t="shared" si="26"/>
        <v>110.553</v>
      </c>
      <c r="IF57" s="18">
        <f t="shared" si="26"/>
        <v>114.68700000000001</v>
      </c>
      <c r="IG57" s="18">
        <f t="shared" si="26"/>
        <v>137.30499999999998</v>
      </c>
      <c r="IH57" s="18">
        <f t="shared" si="26"/>
        <v>134.66500000000002</v>
      </c>
      <c r="II57" s="18">
        <f t="shared" si="26"/>
        <v>120.78700000000001</v>
      </c>
      <c r="IJ57" s="18">
        <f t="shared" si="26"/>
        <v>142.25799999999998</v>
      </c>
      <c r="IK57" s="18">
        <f t="shared" si="26"/>
        <v>139.864</v>
      </c>
      <c r="IL57" s="18">
        <f t="shared" si="26"/>
        <v>156.28200000000001</v>
      </c>
      <c r="IM57" s="18">
        <f t="shared" si="26"/>
        <v>137.55099999999999</v>
      </c>
      <c r="IN57" s="18">
        <f t="shared" si="26"/>
        <v>123.43299999999999</v>
      </c>
      <c r="IO57" s="18">
        <f t="shared" si="26"/>
        <v>114.89699999999996</v>
      </c>
      <c r="IP57" s="18">
        <f t="shared" si="26"/>
        <v>119.38299999999998</v>
      </c>
      <c r="IQ57" s="18">
        <f t="shared" si="26"/>
        <v>103.37299999999999</v>
      </c>
      <c r="IR57" s="18">
        <f t="shared" si="26"/>
        <v>111.56400000000002</v>
      </c>
      <c r="IS57" s="18">
        <f t="shared" si="26"/>
        <v>128.78500000000003</v>
      </c>
      <c r="IT57" s="18">
        <f t="shared" si="26"/>
        <v>126.47199999999998</v>
      </c>
      <c r="IU57" s="18">
        <f t="shared" si="26"/>
        <v>131.62100000000001</v>
      </c>
      <c r="IV57" s="18">
        <f t="shared" si="26"/>
        <v>143.88100000000003</v>
      </c>
      <c r="IW57" s="18">
        <f t="shared" si="26"/>
        <v>138.46700000000001</v>
      </c>
      <c r="IX57" s="18">
        <f t="shared" si="26"/>
        <v>126.91099999999997</v>
      </c>
      <c r="IY57" s="18">
        <f t="shared" si="26"/>
        <v>125.95099999999999</v>
      </c>
      <c r="IZ57" s="18">
        <f t="shared" si="26"/>
        <v>143.50300000000001</v>
      </c>
      <c r="JA57" s="18">
        <f>JA$32-JA39</f>
        <v>146.779</v>
      </c>
      <c r="JB57" s="18">
        <f t="shared" si="22"/>
        <v>137.14999999999998</v>
      </c>
      <c r="JC57" s="18">
        <f t="shared" si="22"/>
        <v>131.34199999999998</v>
      </c>
      <c r="JD57" s="18">
        <f t="shared" si="22"/>
        <v>145.17499999999998</v>
      </c>
      <c r="JE57" s="18">
        <f t="shared" si="22"/>
        <v>134.05199999999996</v>
      </c>
      <c r="JF57" s="18">
        <f t="shared" si="22"/>
        <v>128.56100000000001</v>
      </c>
      <c r="JG57" s="18">
        <f t="shared" si="22"/>
        <v>125.93400000000003</v>
      </c>
      <c r="JH57" s="18">
        <f t="shared" si="22"/>
        <v>120.38700000000003</v>
      </c>
      <c r="JI57" s="18">
        <f t="shared" si="22"/>
        <v>120.92700000000002</v>
      </c>
      <c r="JJ57" s="18">
        <f t="shared" si="22"/>
        <v>121.78799999999998</v>
      </c>
      <c r="JK57" s="18">
        <f t="shared" si="22"/>
        <v>128.75899999999996</v>
      </c>
      <c r="JL57" s="18">
        <f t="shared" si="22"/>
        <v>135.05400000000003</v>
      </c>
      <c r="JM57" s="18">
        <f t="shared" si="22"/>
        <v>129.66300000000001</v>
      </c>
      <c r="JN57" s="18">
        <f t="shared" si="22"/>
        <v>110.35599999999999</v>
      </c>
      <c r="JO57" s="18">
        <f t="shared" si="22"/>
        <v>110.65299999999999</v>
      </c>
      <c r="JP57" s="18">
        <f t="shared" si="22"/>
        <v>112.91300000000001</v>
      </c>
      <c r="JQ57" s="18">
        <f t="shared" si="22"/>
        <v>100.14699999999999</v>
      </c>
      <c r="JR57" s="18">
        <f t="shared" si="22"/>
        <v>124.578</v>
      </c>
      <c r="JS57" s="18">
        <f t="shared" si="22"/>
        <v>114.56</v>
      </c>
      <c r="JT57" s="18">
        <f t="shared" si="22"/>
        <v>100.25299999999999</v>
      </c>
      <c r="JU57" s="18">
        <f t="shared" si="22"/>
        <v>105.39700000000005</v>
      </c>
      <c r="JV57" s="18">
        <f t="shared" si="22"/>
        <v>104.80700000000002</v>
      </c>
      <c r="JW57" s="18">
        <f t="shared" si="22"/>
        <v>92.869000000000028</v>
      </c>
      <c r="JX57" s="18">
        <f t="shared" si="22"/>
        <v>66.468999999999994</v>
      </c>
      <c r="JY57" s="18">
        <f t="shared" si="22"/>
        <v>68.346000000000004</v>
      </c>
      <c r="JZ57" s="18">
        <f t="shared" si="22"/>
        <v>79.17900000000003</v>
      </c>
      <c r="KA57" s="18">
        <f t="shared" si="22"/>
        <v>69.613</v>
      </c>
      <c r="KB57" s="18">
        <f t="shared" si="22"/>
        <v>76.630000000000052</v>
      </c>
      <c r="KC57" s="18">
        <f t="shared" si="22"/>
        <v>62.230999999999995</v>
      </c>
      <c r="KD57" s="18">
        <f t="shared" si="22"/>
        <v>67.45999999999998</v>
      </c>
      <c r="KE57" s="18">
        <f t="shared" si="22"/>
        <v>53.751999999999953</v>
      </c>
      <c r="KF57" s="18">
        <f t="shared" si="22"/>
        <v>70.800000000000011</v>
      </c>
      <c r="KG57" s="18">
        <f t="shared" si="22"/>
        <v>84.216000000000008</v>
      </c>
      <c r="KH57" s="18">
        <f t="shared" si="33"/>
        <v>93.192999999999984</v>
      </c>
      <c r="KI57" s="18">
        <f t="shared" si="33"/>
        <v>97.35499999999999</v>
      </c>
      <c r="KJ57" s="18">
        <f t="shared" si="33"/>
        <v>105.82600000000002</v>
      </c>
      <c r="KK57" s="18">
        <f t="shared" si="33"/>
        <v>90.734999999999957</v>
      </c>
      <c r="KL57" s="18">
        <f t="shared" si="33"/>
        <v>81.617000000000019</v>
      </c>
      <c r="KM57" s="18">
        <f t="shared" si="33"/>
        <v>69.617999999999995</v>
      </c>
      <c r="KN57" s="18">
        <f t="shared" si="33"/>
        <v>88.162000000000035</v>
      </c>
      <c r="KO57" s="18">
        <f t="shared" si="33"/>
        <v>67.262</v>
      </c>
      <c r="KP57" s="18">
        <f t="shared" si="33"/>
        <v>70.725000000000023</v>
      </c>
      <c r="KQ57" s="18">
        <f t="shared" si="33"/>
        <v>70.108000000000004</v>
      </c>
      <c r="KR57" s="18">
        <f t="shared" si="33"/>
        <v>87.65100000000001</v>
      </c>
      <c r="KS57" s="18">
        <f t="shared" si="33"/>
        <v>95.725000000000023</v>
      </c>
      <c r="KT57" s="18">
        <f t="shared" si="33"/>
        <v>106.24800000000002</v>
      </c>
      <c r="KU57" s="18">
        <f t="shared" si="33"/>
        <v>95.600999999999999</v>
      </c>
      <c r="KV57" s="18">
        <f t="shared" si="33"/>
        <v>93.327999999999975</v>
      </c>
      <c r="KW57" s="18">
        <f t="shared" si="33"/>
        <v>85.745999999999981</v>
      </c>
      <c r="KX57" s="18">
        <f t="shared" si="33"/>
        <v>88.411999999999978</v>
      </c>
      <c r="KY57" s="18">
        <f t="shared" si="33"/>
        <v>93.184000000000026</v>
      </c>
      <c r="KZ57" s="18">
        <f t="shared" si="33"/>
        <v>93.573999999999984</v>
      </c>
      <c r="LA57" s="18">
        <f t="shared" si="33"/>
        <v>84.581000000000017</v>
      </c>
      <c r="LB57" s="18">
        <f t="shared" si="33"/>
        <v>85.428999999999974</v>
      </c>
      <c r="LC57" s="18">
        <f t="shared" si="33"/>
        <v>97.978999999999985</v>
      </c>
      <c r="LD57" s="18">
        <f t="shared" si="33"/>
        <v>98.043000000000006</v>
      </c>
      <c r="LE57" s="18">
        <f t="shared" si="33"/>
        <v>104.04599999999999</v>
      </c>
      <c r="LF57" s="18">
        <f t="shared" si="33"/>
        <v>92.84699999999998</v>
      </c>
      <c r="LG57" s="18">
        <f t="shared" si="33"/>
        <v>80.170999999999992</v>
      </c>
      <c r="LH57" s="18">
        <f t="shared" si="33"/>
        <v>74.961999999999989</v>
      </c>
      <c r="LI57" s="18">
        <f t="shared" si="33"/>
        <v>66.482000000000028</v>
      </c>
      <c r="LJ57" s="18">
        <f t="shared" si="33"/>
        <v>80.871999999999986</v>
      </c>
      <c r="LK57" s="18">
        <f t="shared" si="33"/>
        <v>79.437000000000012</v>
      </c>
      <c r="LL57" s="18">
        <f t="shared" si="33"/>
        <v>90.806000000000012</v>
      </c>
      <c r="LM57" s="18">
        <f>LM$32-LM39</f>
        <v>88.55699999999996</v>
      </c>
      <c r="LN57" s="18">
        <f t="shared" si="28"/>
        <v>111.36400000000003</v>
      </c>
      <c r="LO57" s="18">
        <f t="shared" si="28"/>
        <v>96.567999999999984</v>
      </c>
      <c r="LP57" s="18">
        <f t="shared" si="28"/>
        <v>96.052999999999997</v>
      </c>
      <c r="LQ57" s="18">
        <f t="shared" si="28"/>
        <v>88.701999999999998</v>
      </c>
      <c r="LR57" s="18">
        <f t="shared" si="28"/>
        <v>85.840000000000032</v>
      </c>
      <c r="LS57" s="18">
        <f t="shared" si="28"/>
        <v>67.813000000000045</v>
      </c>
      <c r="LT57" s="18">
        <f t="shared" si="28"/>
        <v>75.685000000000002</v>
      </c>
      <c r="LU57" s="18">
        <f t="shared" si="28"/>
        <v>70.624000000000024</v>
      </c>
      <c r="LV57" s="18">
        <f t="shared" si="28"/>
        <v>77.274000000000001</v>
      </c>
      <c r="LW57" s="18">
        <f t="shared" si="28"/>
        <v>109.12</v>
      </c>
      <c r="LX57" s="18">
        <f t="shared" si="28"/>
        <v>98.91</v>
      </c>
      <c r="LY57" s="18">
        <f t="shared" si="28"/>
        <v>85.06899999999996</v>
      </c>
      <c r="LZ57" s="18">
        <f t="shared" si="28"/>
        <v>103.535</v>
      </c>
      <c r="MA57" s="18">
        <f t="shared" si="28"/>
        <v>94.471000000000004</v>
      </c>
      <c r="MB57" s="18">
        <f t="shared" si="28"/>
        <v>92.266999999999996</v>
      </c>
      <c r="MC57" s="18">
        <f t="shared" si="28"/>
        <v>76.663999999999987</v>
      </c>
      <c r="MD57" s="18">
        <f t="shared" si="28"/>
        <v>63.926999999999964</v>
      </c>
      <c r="ME57" s="18">
        <f t="shared" si="28"/>
        <v>58.163000000000011</v>
      </c>
      <c r="MF57" s="18">
        <f t="shared" si="28"/>
        <v>56.07099999999997</v>
      </c>
      <c r="MG57" s="18">
        <f t="shared" si="28"/>
        <v>63.129000000000019</v>
      </c>
      <c r="MH57" s="18">
        <f t="shared" si="28"/>
        <v>61.033000000000015</v>
      </c>
      <c r="MI57" s="18">
        <f t="shared" si="28"/>
        <v>57.11099999999999</v>
      </c>
      <c r="MJ57" s="18">
        <f t="shared" si="28"/>
        <v>66.19</v>
      </c>
      <c r="MK57" s="18">
        <f t="shared" si="28"/>
        <v>70.822999999999979</v>
      </c>
      <c r="ML57" s="18">
        <f t="shared" si="28"/>
        <v>63.981999999999971</v>
      </c>
      <c r="MM57" s="18">
        <f t="shared" si="28"/>
        <v>51.20999999999998</v>
      </c>
      <c r="MN57" s="18">
        <f t="shared" si="28"/>
        <v>25.131000000000029</v>
      </c>
      <c r="MO57" s="18">
        <f t="shared" si="28"/>
        <v>23.446000000000026</v>
      </c>
      <c r="MP57" s="18">
        <f t="shared" si="28"/>
        <v>29.121000000000038</v>
      </c>
      <c r="MQ57" s="18">
        <f t="shared" si="28"/>
        <v>31.725999999999999</v>
      </c>
      <c r="MR57" s="18">
        <f t="shared" si="28"/>
        <v>32.253000000000043</v>
      </c>
      <c r="MS57" s="18">
        <f t="shared" si="28"/>
        <v>19.802000000000021</v>
      </c>
      <c r="MT57" s="18">
        <f t="shared" si="28"/>
        <v>33.055000000000007</v>
      </c>
      <c r="MU57" s="18">
        <f t="shared" si="28"/>
        <v>42.524000000000001</v>
      </c>
      <c r="MV57" s="18">
        <f t="shared" si="28"/>
        <v>50.755999999999972</v>
      </c>
      <c r="MW57" s="18">
        <f t="shared" si="28"/>
        <v>31.846000000000004</v>
      </c>
      <c r="MX57" s="18">
        <f t="shared" si="28"/>
        <v>22.097000000000037</v>
      </c>
      <c r="MY57" s="18">
        <f t="shared" si="28"/>
        <v>29.657999999999959</v>
      </c>
      <c r="MZ57" s="18">
        <f t="shared" si="28"/>
        <v>54.543000000000006</v>
      </c>
      <c r="NA57" s="18">
        <f t="shared" si="28"/>
        <v>59.64100000000002</v>
      </c>
      <c r="NB57" s="18">
        <f t="shared" si="28"/>
        <v>48.361999999999966</v>
      </c>
      <c r="NC57" s="18">
        <f t="shared" si="28"/>
        <v>53.91700000000003</v>
      </c>
      <c r="ND57" s="18">
        <f t="shared" si="28"/>
        <v>68.064999999999998</v>
      </c>
      <c r="NE57" s="18">
        <f t="shared" si="28"/>
        <v>49.523000000000025</v>
      </c>
      <c r="NF57" s="18">
        <f t="shared" si="28"/>
        <v>45.326000000000022</v>
      </c>
      <c r="NG57" s="18">
        <f t="shared" si="28"/>
        <v>51.298000000000002</v>
      </c>
      <c r="NH57" s="18">
        <f t="shared" si="28"/>
        <v>61.256000000000029</v>
      </c>
      <c r="NI57" s="18">
        <f t="shared" si="28"/>
        <v>52.210000000000036</v>
      </c>
      <c r="NJ57" s="18">
        <f t="shared" si="28"/>
        <v>50.336000000000013</v>
      </c>
      <c r="NK57" s="18">
        <f t="shared" si="28"/>
        <v>47.649000000000001</v>
      </c>
      <c r="NL57" s="18">
        <f t="shared" si="28"/>
        <v>62.926000000000045</v>
      </c>
      <c r="NM57" s="18">
        <f t="shared" si="28"/>
        <v>70.13</v>
      </c>
      <c r="NN57" s="18">
        <f t="shared" si="28"/>
        <v>45.895000000000039</v>
      </c>
      <c r="NO57" s="18">
        <f t="shared" si="28"/>
        <v>61.372000000000014</v>
      </c>
      <c r="NP57" s="18">
        <f t="shared" si="28"/>
        <v>44.927000000000021</v>
      </c>
      <c r="NQ57" s="18">
        <f t="shared" si="28"/>
        <v>34.937999999999988</v>
      </c>
      <c r="NR57" s="18">
        <f t="shared" si="28"/>
        <v>65.440000000000055</v>
      </c>
      <c r="NS57" s="18">
        <f t="shared" si="28"/>
        <v>52.545999999999992</v>
      </c>
      <c r="NT57" s="18">
        <f t="shared" si="28"/>
        <v>78.100999999999999</v>
      </c>
      <c r="NU57" s="18">
        <f t="shared" si="28"/>
        <v>36.81699999999995</v>
      </c>
      <c r="NV57" s="18">
        <f t="shared" si="28"/>
        <v>17.579000000000008</v>
      </c>
      <c r="NW57" s="18">
        <f t="shared" si="28"/>
        <v>11.308999999999969</v>
      </c>
      <c r="NX57" s="18">
        <f t="shared" si="28"/>
        <v>-2.1630000000000109</v>
      </c>
      <c r="NY57" s="18">
        <f t="shared" ref="NY57" si="38">NY$32-NY39</f>
        <v>7.7529999999999859</v>
      </c>
      <c r="NZ57" s="18">
        <f t="shared" si="23"/>
        <v>21.146999999999991</v>
      </c>
      <c r="OA57" s="18">
        <f t="shared" si="23"/>
        <v>23.731999999999971</v>
      </c>
      <c r="OB57" s="18">
        <f t="shared" si="23"/>
        <v>19.634999999999991</v>
      </c>
      <c r="OC57" s="18">
        <f t="shared" si="23"/>
        <v>23.536999999999978</v>
      </c>
      <c r="OD57" s="18">
        <f t="shared" si="23"/>
        <v>19.57099999999997</v>
      </c>
      <c r="OE57" s="18">
        <f t="shared" si="23"/>
        <v>22.732000000000028</v>
      </c>
      <c r="OF57" s="18">
        <f t="shared" si="23"/>
        <v>24.41900000000004</v>
      </c>
      <c r="OG57" s="18">
        <f t="shared" si="23"/>
        <v>21.363999999999976</v>
      </c>
      <c r="OH57" s="18">
        <f t="shared" si="23"/>
        <v>27.59499999999997</v>
      </c>
      <c r="OI57" s="18">
        <f t="shared" si="23"/>
        <v>28.711999999999989</v>
      </c>
      <c r="OJ57" s="18">
        <f t="shared" si="23"/>
        <v>38.242000000000019</v>
      </c>
      <c r="OK57" s="18">
        <f t="shared" si="23"/>
        <v>31.827999999999975</v>
      </c>
      <c r="OL57" s="18">
        <f t="shared" si="23"/>
        <v>5.6240000000000236</v>
      </c>
      <c r="OM57" s="18">
        <f t="shared" si="23"/>
        <v>-2.4029999999999632</v>
      </c>
      <c r="ON57" s="18">
        <f t="shared" si="23"/>
        <v>4.3299999999999841</v>
      </c>
      <c r="OO57" s="18">
        <f t="shared" si="23"/>
        <v>-4.4479999999999791</v>
      </c>
      <c r="OP57" s="18">
        <f t="shared" si="23"/>
        <v>-0.69099999999997408</v>
      </c>
      <c r="OQ57" s="18">
        <f t="shared" si="23"/>
        <v>2.26400000000001</v>
      </c>
      <c r="OR57" s="18">
        <f t="shared" si="23"/>
        <v>31.105000000000018</v>
      </c>
      <c r="OS57" s="18">
        <f t="shared" si="23"/>
        <v>2.7970000000000255</v>
      </c>
      <c r="OT57" s="18">
        <f t="shared" si="23"/>
        <v>7.7239999999999895</v>
      </c>
      <c r="OU57" s="18">
        <f t="shared" si="23"/>
        <v>9.5289999999999964</v>
      </c>
      <c r="OV57" s="18">
        <f t="shared" si="23"/>
        <v>17.035000000000025</v>
      </c>
      <c r="OW57" s="18">
        <f t="shared" si="23"/>
        <v>25.469000000000051</v>
      </c>
      <c r="OX57" s="18">
        <f t="shared" si="23"/>
        <v>14.113</v>
      </c>
      <c r="OY57" s="18">
        <f t="shared" si="23"/>
        <v>13.894999999999982</v>
      </c>
      <c r="OZ57" s="18">
        <f t="shared" si="23"/>
        <v>25.029999999999973</v>
      </c>
      <c r="PA57" s="18">
        <f t="shared" si="23"/>
        <v>-6.8829999999999814</v>
      </c>
      <c r="PB57" s="18">
        <f t="shared" si="23"/>
        <v>13.188999999999965</v>
      </c>
      <c r="PC57" s="18">
        <f t="shared" si="23"/>
        <v>20.730999999999995</v>
      </c>
      <c r="PD57" s="18">
        <f t="shared" si="23"/>
        <v>14.564000000000021</v>
      </c>
      <c r="PE57" s="18">
        <f t="shared" si="23"/>
        <v>23.727000000000032</v>
      </c>
      <c r="PF57" s="18">
        <f t="shared" si="34"/>
        <v>27.988999999999976</v>
      </c>
      <c r="PG57" s="18">
        <f t="shared" si="34"/>
        <v>13.733000000000004</v>
      </c>
      <c r="PH57" s="18">
        <f t="shared" si="34"/>
        <v>31.451000000000022</v>
      </c>
      <c r="PI57" s="18">
        <f t="shared" si="34"/>
        <v>48.935999999999979</v>
      </c>
      <c r="PJ57" s="18">
        <f t="shared" si="34"/>
        <v>51.358000000000004</v>
      </c>
      <c r="PK57" s="18">
        <f t="shared" si="34"/>
        <v>44.448000000000036</v>
      </c>
      <c r="PL57" s="18">
        <f t="shared" si="34"/>
        <v>47.492999999999995</v>
      </c>
      <c r="PM57" s="18">
        <f t="shared" si="34"/>
        <v>52.07000000000005</v>
      </c>
      <c r="PN57" s="18">
        <f t="shared" si="34"/>
        <v>57.496000000000038</v>
      </c>
      <c r="PO57" s="18">
        <f t="shared" si="34"/>
        <v>45.521000000000015</v>
      </c>
      <c r="PP57" s="18">
        <f t="shared" si="34"/>
        <v>52.894000000000005</v>
      </c>
      <c r="PQ57" s="18">
        <f t="shared" si="34"/>
        <v>68.562000000000012</v>
      </c>
      <c r="PR57" s="18">
        <f t="shared" si="34"/>
        <v>24.033999999999992</v>
      </c>
      <c r="PS57" s="18">
        <f t="shared" si="34"/>
        <v>36.789000000000044</v>
      </c>
      <c r="PT57" s="18">
        <f t="shared" si="34"/>
        <v>33.255999999999972</v>
      </c>
      <c r="PU57" s="18">
        <f t="shared" si="34"/>
        <v>45.673000000000002</v>
      </c>
      <c r="PV57" s="18">
        <f t="shared" si="34"/>
        <v>57.69500000000005</v>
      </c>
      <c r="PW57" s="18">
        <f t="shared" si="34"/>
        <v>46.120000000000005</v>
      </c>
      <c r="PX57" s="18">
        <f t="shared" si="34"/>
        <v>59.624000000000024</v>
      </c>
      <c r="PY57" s="18">
        <f t="shared" si="34"/>
        <v>65.430999999999983</v>
      </c>
      <c r="PZ57" s="18">
        <f t="shared" si="34"/>
        <v>61.339999999999975</v>
      </c>
      <c r="QA57" s="18">
        <f t="shared" si="34"/>
        <v>64.550000000000011</v>
      </c>
      <c r="QB57" s="18">
        <f t="shared" si="34"/>
        <v>68.434000000000026</v>
      </c>
      <c r="QC57" s="18">
        <f t="shared" si="34"/>
        <v>57.964999999999975</v>
      </c>
      <c r="QD57" s="18">
        <f t="shared" si="34"/>
        <v>72.65500000000003</v>
      </c>
      <c r="QE57" s="18">
        <f t="shared" si="34"/>
        <v>69.919999999999987</v>
      </c>
      <c r="QF57" s="18">
        <f t="shared" si="34"/>
        <v>67.310000000000031</v>
      </c>
      <c r="QG57" s="18">
        <f t="shared" si="34"/>
        <v>73.50200000000001</v>
      </c>
      <c r="QH57" s="18">
        <f t="shared" si="34"/>
        <v>77.30400000000003</v>
      </c>
      <c r="QI57" s="18">
        <f t="shared" si="34"/>
        <v>82.161000000000001</v>
      </c>
      <c r="QJ57" s="18">
        <f t="shared" si="34"/>
        <v>76.256</v>
      </c>
      <c r="QK57" s="18">
        <f>QK$32-QK39</f>
        <v>84.806000000000012</v>
      </c>
      <c r="QL57" s="18">
        <f t="shared" si="30"/>
        <v>75.548000000000002</v>
      </c>
      <c r="QM57" s="18">
        <f t="shared" si="30"/>
        <v>83.228999999999985</v>
      </c>
      <c r="QN57" s="18">
        <f t="shared" si="30"/>
        <v>82.86099999999999</v>
      </c>
      <c r="QO57" s="18">
        <f t="shared" si="30"/>
        <v>76.53</v>
      </c>
      <c r="QP57" s="18">
        <f t="shared" si="30"/>
        <v>81.585000000000008</v>
      </c>
      <c r="QQ57" s="18">
        <f t="shared" si="30"/>
        <v>85.887</v>
      </c>
      <c r="QR57" s="18">
        <f t="shared" si="30"/>
        <v>84.162999999999982</v>
      </c>
      <c r="QS57" s="18">
        <f t="shared" si="30"/>
        <v>85.546999999999997</v>
      </c>
      <c r="QT57" s="18">
        <f t="shared" si="30"/>
        <v>87.824000000000012</v>
      </c>
      <c r="QU57" s="18">
        <f t="shared" si="30"/>
        <v>85.344999999999999</v>
      </c>
      <c r="QV57" s="18">
        <f t="shared" si="30"/>
        <v>86.828999999999979</v>
      </c>
      <c r="QW57" s="18">
        <f t="shared" si="30"/>
        <v>84.40500000000003</v>
      </c>
      <c r="QX57" s="18">
        <f t="shared" si="30"/>
        <v>80.617000000000019</v>
      </c>
      <c r="QY57" s="18">
        <f t="shared" si="30"/>
        <v>89.02800000000002</v>
      </c>
      <c r="QZ57" s="18">
        <f t="shared" si="30"/>
        <v>93.936000000000007</v>
      </c>
      <c r="RA57" s="18">
        <f t="shared" si="30"/>
        <v>87.780999999999977</v>
      </c>
      <c r="RB57" s="18">
        <f t="shared" si="30"/>
        <v>71.302999999999997</v>
      </c>
      <c r="RC57" s="18">
        <f t="shared" si="30"/>
        <v>71.519000000000005</v>
      </c>
      <c r="RD57" s="18">
        <f t="shared" si="30"/>
        <v>72.896000000000015</v>
      </c>
      <c r="RE57" s="18">
        <f t="shared" si="30"/>
        <v>69.449999999999989</v>
      </c>
      <c r="RF57" s="18">
        <f t="shared" si="30"/>
        <v>67.911000000000001</v>
      </c>
      <c r="RG57" s="18">
        <f t="shared" si="30"/>
        <v>69.230000000000018</v>
      </c>
      <c r="RH57" s="18">
        <f t="shared" si="30"/>
        <v>75.391999999999967</v>
      </c>
      <c r="RI57" s="18">
        <f t="shared" si="30"/>
        <v>77.081000000000017</v>
      </c>
      <c r="RJ57" s="18">
        <f t="shared" si="30"/>
        <v>79.509000000000015</v>
      </c>
      <c r="RK57" s="18">
        <f t="shared" si="30"/>
        <v>77.652000000000015</v>
      </c>
      <c r="RL57" s="18">
        <f t="shared" si="30"/>
        <v>74.279999999999973</v>
      </c>
      <c r="RM57" s="18">
        <f t="shared" si="30"/>
        <v>78.566999999999979</v>
      </c>
      <c r="RN57" s="18">
        <f t="shared" si="30"/>
        <v>85.125</v>
      </c>
      <c r="RO57" s="18">
        <f t="shared" si="30"/>
        <v>76.326000000000022</v>
      </c>
      <c r="RP57" s="18">
        <f t="shared" si="30"/>
        <v>75.848000000000013</v>
      </c>
      <c r="RQ57" s="18">
        <f t="shared" si="30"/>
        <v>77.574000000000012</v>
      </c>
      <c r="RR57" s="18">
        <f t="shared" si="37"/>
        <v>72.942000000000007</v>
      </c>
      <c r="RS57" s="18">
        <f t="shared" si="37"/>
        <v>81.882000000000005</v>
      </c>
      <c r="RT57" s="18">
        <f t="shared" si="37"/>
        <v>78.16500000000002</v>
      </c>
      <c r="RU57" s="18">
        <f t="shared" si="37"/>
        <v>74.031000000000006</v>
      </c>
      <c r="RV57" s="18">
        <f t="shared" si="37"/>
        <v>79.204999999999984</v>
      </c>
      <c r="RW57" s="18">
        <f t="shared" si="37"/>
        <v>80.192000000000036</v>
      </c>
      <c r="RX57" s="18">
        <f t="shared" si="37"/>
        <v>86.199999999999989</v>
      </c>
      <c r="RY57" s="18">
        <f t="shared" si="37"/>
        <v>82.038000000000011</v>
      </c>
      <c r="RZ57" s="18">
        <f t="shared" si="37"/>
        <v>81.487000000000023</v>
      </c>
      <c r="SA57" s="18">
        <f t="shared" si="37"/>
        <v>78.007000000000005</v>
      </c>
      <c r="SB57" s="18">
        <f t="shared" si="37"/>
        <v>88.704999999999984</v>
      </c>
      <c r="SC57" s="18">
        <f t="shared" si="37"/>
        <v>87.544999999999987</v>
      </c>
      <c r="SD57" s="18">
        <f t="shared" si="37"/>
        <v>82.463000000000022</v>
      </c>
      <c r="SE57" s="18">
        <f t="shared" si="37"/>
        <v>87.820999999999998</v>
      </c>
      <c r="SF57" s="18">
        <f t="shared" si="37"/>
        <v>110.00999999999999</v>
      </c>
      <c r="SG57" s="18">
        <f t="shared" si="37"/>
        <v>88.649000000000001</v>
      </c>
      <c r="SH57" s="18">
        <f t="shared" si="37"/>
        <v>88.543000000000035</v>
      </c>
      <c r="SI57" s="18">
        <f t="shared" si="37"/>
        <v>87.322000000000031</v>
      </c>
      <c r="SJ57" s="18">
        <f t="shared" si="37"/>
        <v>87.006000000000029</v>
      </c>
      <c r="SK57" s="18">
        <f t="shared" si="37"/>
        <v>89.492999999999995</v>
      </c>
      <c r="SL57" s="18">
        <f t="shared" si="37"/>
        <v>91.60899999999998</v>
      </c>
      <c r="SM57" s="18">
        <f t="shared" si="37"/>
        <v>87.060999999999979</v>
      </c>
      <c r="SN57" s="18">
        <f t="shared" si="37"/>
        <v>90.577999999999975</v>
      </c>
      <c r="SO57" s="18">
        <f t="shared" si="37"/>
        <v>91.211999999999989</v>
      </c>
      <c r="SP57" s="18">
        <f t="shared" si="37"/>
        <v>93.106999999999999</v>
      </c>
      <c r="SQ57" s="18">
        <f t="shared" si="37"/>
        <v>75.736000000000018</v>
      </c>
    </row>
    <row r="58" spans="1:511" x14ac:dyDescent="0.25">
      <c r="A58" s="5">
        <f t="shared" si="18"/>
        <v>9</v>
      </c>
      <c r="B58" s="1" t="str">
        <f t="shared" si="9"/>
        <v>VW 3 3/4 PERP nc-21</v>
      </c>
      <c r="C58" s="1" t="str">
        <f>$B$50&amp;"-"&amp;B58</f>
        <v>VW 3 1/2 PERP nc-30-VW 3 3/4 PERP nc-21</v>
      </c>
      <c r="F58" s="18">
        <f t="shared" ca="1" si="36"/>
        <v>182.41300000000001</v>
      </c>
      <c r="G58" s="18">
        <f t="shared" si="36"/>
        <v>169.435</v>
      </c>
      <c r="H58" s="18">
        <f t="shared" si="36"/>
        <v>151.22599999999997</v>
      </c>
      <c r="I58" s="18">
        <f t="shared" si="36"/>
        <v>140.67899999999997</v>
      </c>
      <c r="J58" s="18">
        <f t="shared" si="36"/>
        <v>119.89500000000004</v>
      </c>
      <c r="K58" s="18">
        <f t="shared" si="36"/>
        <v>115.10500000000002</v>
      </c>
      <c r="L58" s="18">
        <f t="shared" si="36"/>
        <v>109.197</v>
      </c>
      <c r="M58" s="18">
        <f t="shared" si="36"/>
        <v>104.36399999999998</v>
      </c>
      <c r="N58" s="18">
        <f t="shared" si="36"/>
        <v>124.02699999999999</v>
      </c>
      <c r="O58" s="18">
        <f t="shared" si="36"/>
        <v>99.298000000000002</v>
      </c>
      <c r="P58" s="18">
        <f t="shared" si="36"/>
        <v>127.00300000000001</v>
      </c>
      <c r="Q58" s="18">
        <f t="shared" si="36"/>
        <v>123.63200000000003</v>
      </c>
      <c r="R58" s="18">
        <f t="shared" si="36"/>
        <v>134.86700000000002</v>
      </c>
      <c r="S58" s="18">
        <f t="shared" si="36"/>
        <v>160.161</v>
      </c>
      <c r="T58" s="18">
        <f t="shared" si="36"/>
        <v>133.53200000000001</v>
      </c>
      <c r="U58" s="18">
        <f t="shared" si="36"/>
        <v>142.84399999999999</v>
      </c>
      <c r="V58" s="18">
        <f t="shared" si="36"/>
        <v>101.31299999999999</v>
      </c>
      <c r="W58" s="18">
        <f t="shared" si="36"/>
        <v>112.255</v>
      </c>
      <c r="X58" s="18">
        <f t="shared" si="36"/>
        <v>-1.1519999999999868</v>
      </c>
      <c r="Y58" s="18">
        <f t="shared" si="36"/>
        <v>118.63199999999998</v>
      </c>
      <c r="Z58" s="18">
        <f t="shared" si="36"/>
        <v>127.798</v>
      </c>
      <c r="AA58" s="18">
        <f t="shared" si="36"/>
        <v>36.103000000000009</v>
      </c>
      <c r="AB58" s="18">
        <f t="shared" si="36"/>
        <v>-3.1159999999999854</v>
      </c>
      <c r="AC58" s="18">
        <f t="shared" si="36"/>
        <v>-73.349000000000046</v>
      </c>
      <c r="AD58" s="18">
        <f t="shared" si="36"/>
        <v>-78.08299999999997</v>
      </c>
      <c r="AE58" s="18">
        <f t="shared" si="36"/>
        <v>-78.206999999999994</v>
      </c>
      <c r="AF58" s="18">
        <f t="shared" si="36"/>
        <v>-65.339999999999975</v>
      </c>
      <c r="AG58" s="18">
        <f t="shared" si="36"/>
        <v>-43.716999999999985</v>
      </c>
      <c r="AH58" s="18">
        <f t="shared" si="36"/>
        <v>-56.652999999999963</v>
      </c>
      <c r="AI58" s="18">
        <f t="shared" si="36"/>
        <v>-120.77100000000002</v>
      </c>
      <c r="AJ58" s="18">
        <f t="shared" si="36"/>
        <v>-111.26900000000001</v>
      </c>
      <c r="AK58" s="18">
        <f t="shared" si="36"/>
        <v>-108.01599999999996</v>
      </c>
      <c r="AL58" s="18">
        <f t="shared" si="36"/>
        <v>-115.79699999999997</v>
      </c>
      <c r="AM58" s="18">
        <f t="shared" si="36"/>
        <v>-134.27200000000005</v>
      </c>
      <c r="AN58" s="18">
        <f t="shared" si="36"/>
        <v>-174.255</v>
      </c>
      <c r="AO58" s="18">
        <f t="shared" si="36"/>
        <v>-209.53000000000003</v>
      </c>
      <c r="AP58" s="18">
        <f t="shared" si="36"/>
        <v>-210.12099999999998</v>
      </c>
      <c r="AQ58" s="18">
        <f t="shared" si="36"/>
        <v>-189.24999999999994</v>
      </c>
      <c r="AR58" s="18">
        <f t="shared" si="36"/>
        <v>-154.01699999999994</v>
      </c>
      <c r="AS58" s="18">
        <f t="shared" si="36"/>
        <v>-153.73399999999998</v>
      </c>
      <c r="AT58" s="18">
        <f t="shared" si="36"/>
        <v>-188.13499999999999</v>
      </c>
      <c r="AU58" s="18">
        <f t="shared" si="36"/>
        <v>-164.93299999999999</v>
      </c>
      <c r="AV58" s="18">
        <f t="shared" si="36"/>
        <v>-164.29399999999998</v>
      </c>
      <c r="AW58" s="18">
        <f t="shared" si="36"/>
        <v>-177.25800000000004</v>
      </c>
      <c r="AX58" s="18">
        <f t="shared" si="36"/>
        <v>-203.988</v>
      </c>
      <c r="AY58" s="18">
        <f t="shared" si="36"/>
        <v>-120.68199999999996</v>
      </c>
      <c r="AZ58" s="18">
        <f t="shared" si="36"/>
        <v>-97.671000000000049</v>
      </c>
      <c r="BA58" s="18">
        <f t="shared" si="36"/>
        <v>-52.615000000000009</v>
      </c>
      <c r="BB58" s="18">
        <f t="shared" si="36"/>
        <v>-11.298999999999978</v>
      </c>
      <c r="BC58" s="18">
        <f t="shared" si="36"/>
        <v>-58.714999999999975</v>
      </c>
      <c r="BD58" s="18">
        <f t="shared" si="36"/>
        <v>-73.474999999999966</v>
      </c>
      <c r="BE58" s="18">
        <f t="shared" si="36"/>
        <v>-157.17599999999999</v>
      </c>
      <c r="BF58" s="18">
        <f t="shared" si="36"/>
        <v>-167.00400000000002</v>
      </c>
      <c r="BG58" s="18">
        <f t="shared" si="36"/>
        <v>-117.24000000000001</v>
      </c>
      <c r="BH58" s="18">
        <f t="shared" si="36"/>
        <v>-37.992999999999995</v>
      </c>
      <c r="BI58" s="18">
        <f t="shared" si="36"/>
        <v>-35.581000000000017</v>
      </c>
      <c r="BJ58" s="18">
        <f t="shared" si="36"/>
        <v>38.183999999999969</v>
      </c>
      <c r="BK58" s="18">
        <f t="shared" si="36"/>
        <v>123.20600000000002</v>
      </c>
      <c r="BL58" s="18">
        <f t="shared" si="36"/>
        <v>53.938999999999965</v>
      </c>
      <c r="BM58" s="18">
        <f t="shared" si="36"/>
        <v>-113.03800000000001</v>
      </c>
      <c r="BN58" s="18">
        <f t="shared" si="36"/>
        <v>-145.88600000000008</v>
      </c>
      <c r="BO58" s="18">
        <f t="shared" si="36"/>
        <v>-228.21299999999997</v>
      </c>
      <c r="BP58" s="18">
        <f t="shared" si="36"/>
        <v>-242.59900000000005</v>
      </c>
      <c r="BQ58" s="18">
        <f t="shared" si="36"/>
        <v>-221.24800000000005</v>
      </c>
      <c r="BR58" s="18">
        <f t="shared" si="10"/>
        <v>-191.78800000000001</v>
      </c>
      <c r="BS58" s="18">
        <f t="shared" si="24"/>
        <v>-161.27799999999991</v>
      </c>
      <c r="BT58" s="18">
        <f t="shared" si="24"/>
        <v>-213.90200000000004</v>
      </c>
      <c r="BU58" s="18">
        <f t="shared" si="24"/>
        <v>-76.62299999999999</v>
      </c>
      <c r="BV58" s="18">
        <f t="shared" ref="BV58:EC58" si="39">BV$32-BV40</f>
        <v>-15.790999999999997</v>
      </c>
      <c r="BW58" s="18">
        <f t="shared" si="39"/>
        <v>120.94999999999999</v>
      </c>
      <c r="BX58" s="18">
        <f t="shared" si="39"/>
        <v>-65.404999999999973</v>
      </c>
      <c r="BY58" s="18">
        <f t="shared" si="39"/>
        <v>-107.17599999999993</v>
      </c>
      <c r="BZ58" s="18">
        <f t="shared" si="39"/>
        <v>44.330000000000041</v>
      </c>
      <c r="CA58" s="18">
        <f t="shared" si="39"/>
        <v>-125.60599999999999</v>
      </c>
      <c r="CB58" s="18">
        <f t="shared" si="39"/>
        <v>-191.30500000000006</v>
      </c>
      <c r="CC58" s="18">
        <f t="shared" si="39"/>
        <v>-87.975000000000023</v>
      </c>
      <c r="CD58" s="18">
        <f t="shared" si="39"/>
        <v>-19.057999999999993</v>
      </c>
      <c r="CE58" s="18">
        <f t="shared" si="39"/>
        <v>69.370999999999981</v>
      </c>
      <c r="CF58" s="18">
        <f t="shared" si="39"/>
        <v>7.6270000000000095</v>
      </c>
      <c r="CG58" s="18">
        <f t="shared" si="39"/>
        <v>159.30799999999999</v>
      </c>
      <c r="CH58" s="18">
        <f t="shared" si="39"/>
        <v>185.49599999999998</v>
      </c>
      <c r="CI58" s="18">
        <f t="shared" si="39"/>
        <v>130.01599999999999</v>
      </c>
      <c r="CJ58" s="18">
        <f t="shared" si="39"/>
        <v>194.11200000000002</v>
      </c>
      <c r="CK58" s="18">
        <f t="shared" si="39"/>
        <v>208.25899999999999</v>
      </c>
      <c r="CL58" s="18">
        <f t="shared" si="39"/>
        <v>232.61899999999997</v>
      </c>
      <c r="CM58" s="18">
        <f t="shared" si="39"/>
        <v>247.57900000000001</v>
      </c>
      <c r="CN58" s="18">
        <f t="shared" si="39"/>
        <v>197.87700000000004</v>
      </c>
      <c r="CO58" s="18">
        <f t="shared" si="39"/>
        <v>159.16400000000002</v>
      </c>
      <c r="CP58" s="18">
        <f t="shared" si="39"/>
        <v>206.97699999999998</v>
      </c>
      <c r="CQ58" s="18">
        <f t="shared" si="39"/>
        <v>215.197</v>
      </c>
      <c r="CR58" s="18">
        <f t="shared" si="39"/>
        <v>215.05200000000002</v>
      </c>
      <c r="CS58" s="18">
        <f t="shared" si="39"/>
        <v>208.488</v>
      </c>
      <c r="CT58" s="18">
        <f t="shared" si="39"/>
        <v>215.10199999999998</v>
      </c>
      <c r="CU58" s="18">
        <f t="shared" si="39"/>
        <v>210.80799999999999</v>
      </c>
      <c r="CV58" s="18">
        <f t="shared" si="39"/>
        <v>213.655</v>
      </c>
      <c r="CW58" s="18">
        <f t="shared" si="39"/>
        <v>208.44199999999998</v>
      </c>
      <c r="CX58" s="18">
        <f t="shared" si="39"/>
        <v>208.95999999999998</v>
      </c>
      <c r="CY58" s="18">
        <f t="shared" si="39"/>
        <v>207.71900000000002</v>
      </c>
      <c r="CZ58" s="18">
        <f t="shared" si="39"/>
        <v>205.822</v>
      </c>
      <c r="DA58" s="18">
        <f t="shared" si="39"/>
        <v>207.899</v>
      </c>
      <c r="DB58" s="18">
        <f t="shared" si="39"/>
        <v>209.45499999999998</v>
      </c>
      <c r="DC58" s="18">
        <f t="shared" si="39"/>
        <v>201.74700000000001</v>
      </c>
      <c r="DD58" s="18">
        <f t="shared" si="39"/>
        <v>200.72000000000003</v>
      </c>
      <c r="DE58" s="18">
        <f t="shared" si="39"/>
        <v>204.11800000000002</v>
      </c>
      <c r="DF58" s="18">
        <f t="shared" si="39"/>
        <v>208.88</v>
      </c>
      <c r="DG58" s="18">
        <f t="shared" si="39"/>
        <v>211.94499999999999</v>
      </c>
      <c r="DH58" s="18">
        <f t="shared" si="39"/>
        <v>201.285</v>
      </c>
      <c r="DI58" s="18">
        <f t="shared" si="39"/>
        <v>200.23599999999999</v>
      </c>
      <c r="DJ58" s="18">
        <f t="shared" si="39"/>
        <v>192.21100000000001</v>
      </c>
      <c r="DK58" s="18">
        <f t="shared" si="39"/>
        <v>198.13200000000001</v>
      </c>
      <c r="DL58" s="18">
        <f t="shared" si="39"/>
        <v>197.56799999999998</v>
      </c>
      <c r="DM58" s="18">
        <f t="shared" si="39"/>
        <v>187.19299999999998</v>
      </c>
      <c r="DN58" s="18">
        <f t="shared" si="39"/>
        <v>195.94299999999998</v>
      </c>
      <c r="DO58" s="18">
        <f t="shared" si="39"/>
        <v>192.16199999999998</v>
      </c>
      <c r="DP58" s="18">
        <f t="shared" si="39"/>
        <v>194.69</v>
      </c>
      <c r="DQ58" s="18">
        <f t="shared" si="39"/>
        <v>192.99</v>
      </c>
      <c r="DR58" s="18">
        <f t="shared" si="39"/>
        <v>193.44700000000003</v>
      </c>
      <c r="DS58" s="18">
        <f t="shared" si="39"/>
        <v>196.25199999999998</v>
      </c>
      <c r="DT58" s="18">
        <f t="shared" si="39"/>
        <v>192.21000000000004</v>
      </c>
      <c r="DU58" s="18">
        <f t="shared" si="39"/>
        <v>184.46299999999997</v>
      </c>
      <c r="DV58" s="18">
        <f t="shared" si="39"/>
        <v>185.37699999999998</v>
      </c>
      <c r="DW58" s="18">
        <f t="shared" si="39"/>
        <v>189.84900000000002</v>
      </c>
      <c r="DX58" s="18">
        <f t="shared" si="39"/>
        <v>187.88000000000002</v>
      </c>
      <c r="DY58" s="18">
        <f t="shared" si="39"/>
        <v>190.56700000000001</v>
      </c>
      <c r="DZ58" s="18">
        <f t="shared" si="39"/>
        <v>190.34399999999999</v>
      </c>
      <c r="EA58" s="18">
        <f t="shared" si="39"/>
        <v>191.47500000000002</v>
      </c>
      <c r="EB58" s="18">
        <f t="shared" si="39"/>
        <v>190.70700000000002</v>
      </c>
      <c r="EC58" s="18">
        <f t="shared" si="39"/>
        <v>190.14799999999997</v>
      </c>
      <c r="ED58" s="18">
        <f t="shared" si="21"/>
        <v>189.78200000000004</v>
      </c>
      <c r="EE58" s="18">
        <f t="shared" si="21"/>
        <v>187.42699999999999</v>
      </c>
      <c r="EF58" s="18">
        <f t="shared" si="21"/>
        <v>190.52799999999996</v>
      </c>
      <c r="EG58" s="18">
        <f t="shared" si="21"/>
        <v>187.791</v>
      </c>
      <c r="EH58" s="18">
        <f t="shared" si="21"/>
        <v>188.62099999999998</v>
      </c>
      <c r="EI58" s="18">
        <f t="shared" si="21"/>
        <v>187.65299999999999</v>
      </c>
      <c r="EJ58" s="18">
        <f t="shared" si="21"/>
        <v>186.44299999999998</v>
      </c>
      <c r="EK58" s="18">
        <f t="shared" si="21"/>
        <v>186.93699999999998</v>
      </c>
      <c r="EL58" s="18">
        <f t="shared" si="21"/>
        <v>187.99</v>
      </c>
      <c r="EM58" s="18">
        <f t="shared" si="21"/>
        <v>185.98599999999999</v>
      </c>
      <c r="EN58" s="18">
        <f t="shared" si="21"/>
        <v>188.05700000000002</v>
      </c>
      <c r="EO58" s="18">
        <f t="shared" si="21"/>
        <v>186.87299999999999</v>
      </c>
      <c r="EP58" s="18">
        <f t="shared" si="21"/>
        <v>188.16399999999999</v>
      </c>
      <c r="EQ58" s="18">
        <f t="shared" si="21"/>
        <v>186.02100000000002</v>
      </c>
      <c r="ER58" s="18">
        <f t="shared" si="21"/>
        <v>189.27199999999999</v>
      </c>
      <c r="ES58" s="18">
        <f t="shared" si="21"/>
        <v>193.80500000000001</v>
      </c>
      <c r="ET58" s="18">
        <f t="shared" si="21"/>
        <v>195.58800000000002</v>
      </c>
      <c r="EU58" s="18">
        <f t="shared" si="21"/>
        <v>196.23000000000002</v>
      </c>
      <c r="EV58" s="18">
        <f t="shared" si="21"/>
        <v>192.94299999999998</v>
      </c>
      <c r="EW58" s="18">
        <f t="shared" si="21"/>
        <v>186.49500000000003</v>
      </c>
      <c r="EX58" s="18">
        <f t="shared" si="21"/>
        <v>194.99400000000003</v>
      </c>
      <c r="EY58" s="18">
        <f t="shared" si="21"/>
        <v>195.74699999999999</v>
      </c>
      <c r="EZ58" s="18">
        <f t="shared" si="21"/>
        <v>193.08600000000001</v>
      </c>
      <c r="FA58" s="18">
        <f t="shared" si="21"/>
        <v>193.43100000000001</v>
      </c>
      <c r="FB58" s="18">
        <f t="shared" si="21"/>
        <v>198.99100000000004</v>
      </c>
      <c r="FC58" s="18">
        <f t="shared" si="21"/>
        <v>204.37599999999998</v>
      </c>
      <c r="FD58" s="18">
        <f t="shared" si="21"/>
        <v>199.96299999999997</v>
      </c>
      <c r="FE58" s="18">
        <f t="shared" si="21"/>
        <v>197.77700000000002</v>
      </c>
      <c r="FF58" s="18">
        <f t="shared" si="21"/>
        <v>194.828</v>
      </c>
      <c r="FG58" s="18">
        <f t="shared" si="21"/>
        <v>198.447</v>
      </c>
      <c r="FH58" s="18">
        <f t="shared" si="21"/>
        <v>198.58000000000004</v>
      </c>
      <c r="FI58" s="18">
        <f t="shared" si="21"/>
        <v>201.03000000000003</v>
      </c>
      <c r="FJ58" s="18">
        <f t="shared" si="32"/>
        <v>197.06500000000003</v>
      </c>
      <c r="FK58" s="18">
        <f t="shared" si="32"/>
        <v>188.505</v>
      </c>
      <c r="FL58" s="18">
        <f t="shared" si="32"/>
        <v>192.76500000000001</v>
      </c>
      <c r="FM58" s="18">
        <f t="shared" si="32"/>
        <v>192.82500000000002</v>
      </c>
      <c r="FN58" s="18">
        <f t="shared" si="32"/>
        <v>192.798</v>
      </c>
      <c r="FO58" s="18">
        <f t="shared" si="32"/>
        <v>191.31899999999999</v>
      </c>
      <c r="FP58" s="18">
        <f t="shared" si="32"/>
        <v>188.50200000000001</v>
      </c>
      <c r="FQ58" s="18">
        <f t="shared" si="32"/>
        <v>203.154</v>
      </c>
      <c r="FR58" s="18">
        <f t="shared" si="32"/>
        <v>209.261</v>
      </c>
      <c r="FS58" s="18">
        <f t="shared" si="32"/>
        <v>203.75099999999998</v>
      </c>
      <c r="FT58" s="18">
        <f t="shared" si="32"/>
        <v>202.33799999999999</v>
      </c>
      <c r="FU58" s="18">
        <f t="shared" si="32"/>
        <v>200.95500000000004</v>
      </c>
      <c r="FV58" s="18">
        <f t="shared" si="32"/>
        <v>199.35000000000002</v>
      </c>
      <c r="FW58" s="18">
        <f t="shared" si="32"/>
        <v>209.98999999999998</v>
      </c>
      <c r="FX58" s="18">
        <f t="shared" si="32"/>
        <v>214.774</v>
      </c>
      <c r="FY58" s="18">
        <f t="shared" si="32"/>
        <v>215.02900000000002</v>
      </c>
      <c r="FZ58" s="18">
        <f t="shared" si="32"/>
        <v>212.53800000000001</v>
      </c>
      <c r="GA58" s="18">
        <f t="shared" si="32"/>
        <v>210.43900000000002</v>
      </c>
      <c r="GB58" s="18">
        <f t="shared" si="32"/>
        <v>216.81599999999997</v>
      </c>
      <c r="GC58" s="18">
        <f t="shared" si="32"/>
        <v>211.65600000000001</v>
      </c>
      <c r="GD58" s="18">
        <f t="shared" si="32"/>
        <v>210.91300000000001</v>
      </c>
      <c r="GE58" s="18">
        <f t="shared" si="32"/>
        <v>208.44200000000001</v>
      </c>
      <c r="GF58" s="18">
        <f t="shared" si="32"/>
        <v>208.60500000000002</v>
      </c>
      <c r="GG58" s="18">
        <f t="shared" si="32"/>
        <v>203.083</v>
      </c>
      <c r="GH58" s="18">
        <f t="shared" si="32"/>
        <v>210.27900000000002</v>
      </c>
      <c r="GI58" s="18">
        <f t="shared" si="32"/>
        <v>205.67100000000002</v>
      </c>
      <c r="GJ58" s="18">
        <f t="shared" si="32"/>
        <v>206.26599999999996</v>
      </c>
      <c r="GK58" s="18">
        <f t="shared" si="32"/>
        <v>200.36800000000002</v>
      </c>
      <c r="GL58" s="18">
        <f t="shared" si="32"/>
        <v>203.941</v>
      </c>
      <c r="GM58" s="18">
        <f t="shared" si="32"/>
        <v>205.16400000000002</v>
      </c>
      <c r="GN58" s="18">
        <f t="shared" si="32"/>
        <v>198.999</v>
      </c>
      <c r="GO58" s="18">
        <f t="shared" ref="GO58:II58" si="40">GO$32-GO40</f>
        <v>199.03299999999996</v>
      </c>
      <c r="GP58" s="18">
        <f t="shared" si="40"/>
        <v>209.67399999999998</v>
      </c>
      <c r="GQ58" s="18">
        <f t="shared" si="40"/>
        <v>206.33700000000002</v>
      </c>
      <c r="GR58" s="18">
        <f t="shared" si="40"/>
        <v>208.60400000000001</v>
      </c>
      <c r="GS58" s="18">
        <f t="shared" si="40"/>
        <v>203.94199999999998</v>
      </c>
      <c r="GT58" s="18">
        <f t="shared" si="40"/>
        <v>200.74299999999999</v>
      </c>
      <c r="GU58" s="18">
        <f t="shared" si="40"/>
        <v>206.20299999999997</v>
      </c>
      <c r="GV58" s="18">
        <f t="shared" si="40"/>
        <v>200.23100000000002</v>
      </c>
      <c r="GW58" s="18">
        <f t="shared" si="40"/>
        <v>210.34099999999998</v>
      </c>
      <c r="GX58" s="18">
        <f t="shared" si="40"/>
        <v>195.87800000000001</v>
      </c>
      <c r="GY58" s="18">
        <f t="shared" si="40"/>
        <v>192.77200000000002</v>
      </c>
      <c r="GZ58" s="18">
        <f t="shared" si="40"/>
        <v>203.56399999999996</v>
      </c>
      <c r="HA58" s="18">
        <f t="shared" si="40"/>
        <v>209.01100000000002</v>
      </c>
      <c r="HB58" s="18">
        <f t="shared" si="40"/>
        <v>216.13300000000001</v>
      </c>
      <c r="HC58" s="18">
        <f t="shared" si="40"/>
        <v>247.64400000000001</v>
      </c>
      <c r="HD58" s="18">
        <f t="shared" si="40"/>
        <v>203.61200000000002</v>
      </c>
      <c r="HE58" s="18">
        <f t="shared" si="40"/>
        <v>209.066</v>
      </c>
      <c r="HF58" s="18">
        <f t="shared" si="40"/>
        <v>215.78500000000003</v>
      </c>
      <c r="HG58" s="18">
        <f t="shared" si="40"/>
        <v>209.34900000000002</v>
      </c>
      <c r="HH58" s="18">
        <f t="shared" si="40"/>
        <v>227.00599999999997</v>
      </c>
      <c r="HI58" s="18">
        <f t="shared" si="40"/>
        <v>222.59000000000003</v>
      </c>
      <c r="HJ58" s="18">
        <f t="shared" si="40"/>
        <v>214.53100000000001</v>
      </c>
      <c r="HK58" s="18">
        <f t="shared" si="40"/>
        <v>221.50700000000001</v>
      </c>
      <c r="HL58" s="18">
        <f t="shared" si="40"/>
        <v>222.06900000000002</v>
      </c>
      <c r="HM58" s="18">
        <f t="shared" si="40"/>
        <v>228.13300000000001</v>
      </c>
      <c r="HN58" s="18">
        <f t="shared" si="40"/>
        <v>219.86500000000001</v>
      </c>
      <c r="HO58" s="18">
        <f t="shared" si="40"/>
        <v>217.32599999999996</v>
      </c>
      <c r="HP58" s="18">
        <f t="shared" si="40"/>
        <v>217.90500000000003</v>
      </c>
      <c r="HQ58" s="18">
        <f t="shared" si="40"/>
        <v>219.38200000000001</v>
      </c>
      <c r="HR58" s="18">
        <f t="shared" si="40"/>
        <v>232.58199999999999</v>
      </c>
      <c r="HS58" s="18">
        <f t="shared" si="40"/>
        <v>230.178</v>
      </c>
      <c r="HT58" s="18">
        <f t="shared" si="40"/>
        <v>225.85400000000001</v>
      </c>
      <c r="HU58" s="18">
        <f t="shared" si="40"/>
        <v>235.92</v>
      </c>
      <c r="HV58" s="18">
        <f t="shared" si="40"/>
        <v>225.15100000000001</v>
      </c>
      <c r="HW58" s="18">
        <f t="shared" si="40"/>
        <v>210.13000000000002</v>
      </c>
      <c r="HX58" s="18">
        <f t="shared" si="40"/>
        <v>212.67900000000003</v>
      </c>
      <c r="HY58" s="18">
        <f t="shared" si="40"/>
        <v>211.16499999999996</v>
      </c>
      <c r="HZ58" s="18">
        <f t="shared" si="40"/>
        <v>220.83500000000001</v>
      </c>
      <c r="IA58" s="18">
        <f t="shared" si="40"/>
        <v>220.54200000000003</v>
      </c>
      <c r="IB58" s="18">
        <f t="shared" si="40"/>
        <v>235.81299999999999</v>
      </c>
      <c r="IC58" s="18">
        <f t="shared" si="40"/>
        <v>226.13799999999998</v>
      </c>
      <c r="ID58" s="18">
        <f t="shared" si="40"/>
        <v>226.79900000000001</v>
      </c>
      <c r="IE58" s="18">
        <f t="shared" si="40"/>
        <v>196.44200000000001</v>
      </c>
      <c r="IF58" s="18">
        <f t="shared" si="40"/>
        <v>205.03300000000002</v>
      </c>
      <c r="IG58" s="18">
        <f t="shared" si="40"/>
        <v>211.34399999999999</v>
      </c>
      <c r="IH58" s="18">
        <f t="shared" si="40"/>
        <v>210.23600000000002</v>
      </c>
      <c r="II58" s="18">
        <f t="shared" si="40"/>
        <v>196.625</v>
      </c>
      <c r="IJ58" s="18">
        <f t="shared" si="26"/>
        <v>215.23099999999999</v>
      </c>
      <c r="IK58" s="18">
        <f t="shared" si="26"/>
        <v>213.55199999999999</v>
      </c>
      <c r="IL58" s="18">
        <f t="shared" si="26"/>
        <v>224.93899999999999</v>
      </c>
      <c r="IM58" s="18">
        <f t="shared" ref="IM58:IZ58" si="41">IM$32-IM40</f>
        <v>218.44299999999998</v>
      </c>
      <c r="IN58" s="18">
        <f t="shared" si="41"/>
        <v>205.36500000000001</v>
      </c>
      <c r="IO58" s="18">
        <f t="shared" si="41"/>
        <v>194.82099999999997</v>
      </c>
      <c r="IP58" s="18">
        <f t="shared" si="41"/>
        <v>196.60099999999997</v>
      </c>
      <c r="IQ58" s="18">
        <f t="shared" si="41"/>
        <v>177.161</v>
      </c>
      <c r="IR58" s="18">
        <f t="shared" si="41"/>
        <v>180.964</v>
      </c>
      <c r="IS58" s="18">
        <f t="shared" si="41"/>
        <v>192.64100000000002</v>
      </c>
      <c r="IT58" s="18">
        <f t="shared" si="41"/>
        <v>188.93499999999997</v>
      </c>
      <c r="IU58" s="18">
        <f t="shared" si="41"/>
        <v>189.482</v>
      </c>
      <c r="IV58" s="18">
        <f t="shared" si="41"/>
        <v>200.30100000000002</v>
      </c>
      <c r="IW58" s="18">
        <f t="shared" si="41"/>
        <v>193.988</v>
      </c>
      <c r="IX58" s="18">
        <f t="shared" si="41"/>
        <v>178.91799999999998</v>
      </c>
      <c r="IY58" s="18">
        <f t="shared" si="41"/>
        <v>171.23</v>
      </c>
      <c r="IZ58" s="18">
        <f t="shared" si="41"/>
        <v>187.63900000000001</v>
      </c>
      <c r="JA58" s="18">
        <f>JA$32-JA40</f>
        <v>194.71699999999998</v>
      </c>
      <c r="JB58" s="18">
        <f t="shared" si="22"/>
        <v>187.86299999999997</v>
      </c>
      <c r="JC58" s="18">
        <f t="shared" si="22"/>
        <v>182.47899999999998</v>
      </c>
      <c r="JD58" s="18">
        <f t="shared" si="22"/>
        <v>195.36999999999998</v>
      </c>
      <c r="JE58" s="18">
        <f t="shared" si="22"/>
        <v>192.29899999999998</v>
      </c>
      <c r="JF58" s="18">
        <f t="shared" si="22"/>
        <v>191.18700000000001</v>
      </c>
      <c r="JG58" s="18">
        <f t="shared" si="22"/>
        <v>190.52400000000003</v>
      </c>
      <c r="JH58" s="18">
        <f t="shared" si="22"/>
        <v>187.08900000000003</v>
      </c>
      <c r="JI58" s="18">
        <f t="shared" si="22"/>
        <v>187.04000000000002</v>
      </c>
      <c r="JJ58" s="18">
        <f t="shared" si="22"/>
        <v>186.40899999999999</v>
      </c>
      <c r="JK58" s="18">
        <f t="shared" si="22"/>
        <v>194.59799999999998</v>
      </c>
      <c r="JL58" s="18">
        <f t="shared" si="22"/>
        <v>200.44300000000004</v>
      </c>
      <c r="JM58" s="18">
        <f t="shared" si="22"/>
        <v>202.22</v>
      </c>
      <c r="JN58" s="18">
        <f t="shared" si="22"/>
        <v>192.41699999999997</v>
      </c>
      <c r="JO58" s="18">
        <f t="shared" si="22"/>
        <v>188.85199999999998</v>
      </c>
      <c r="JP58" s="18">
        <f t="shared" si="22"/>
        <v>189.07700000000003</v>
      </c>
      <c r="JQ58" s="18">
        <f t="shared" si="22"/>
        <v>185.023</v>
      </c>
      <c r="JR58" s="18">
        <f t="shared" si="22"/>
        <v>213.07400000000001</v>
      </c>
      <c r="JS58" s="18">
        <f t="shared" si="22"/>
        <v>215.82400000000001</v>
      </c>
      <c r="JT58" s="18">
        <f t="shared" si="22"/>
        <v>207.37699999999998</v>
      </c>
      <c r="JU58" s="18">
        <f t="shared" si="22"/>
        <v>212.40900000000002</v>
      </c>
      <c r="JV58" s="18">
        <f t="shared" si="22"/>
        <v>207.82200000000003</v>
      </c>
      <c r="JW58" s="18">
        <f t="shared" si="22"/>
        <v>201.11700000000002</v>
      </c>
      <c r="JX58" s="18">
        <f t="shared" si="22"/>
        <v>178.92800000000003</v>
      </c>
      <c r="JY58" s="18">
        <f t="shared" si="22"/>
        <v>176.88000000000002</v>
      </c>
      <c r="JZ58" s="18">
        <f t="shared" si="22"/>
        <v>188.08</v>
      </c>
      <c r="KA58" s="18">
        <f t="shared" si="22"/>
        <v>177.69500000000002</v>
      </c>
      <c r="KB58" s="18">
        <f t="shared" si="22"/>
        <v>180.69200000000004</v>
      </c>
      <c r="KC58" s="18">
        <f t="shared" si="22"/>
        <v>169.65500000000003</v>
      </c>
      <c r="KD58" s="18">
        <f t="shared" si="22"/>
        <v>171.7</v>
      </c>
      <c r="KE58" s="18">
        <f t="shared" si="22"/>
        <v>160.57299999999998</v>
      </c>
      <c r="KF58" s="18">
        <f t="shared" si="22"/>
        <v>169.45699999999999</v>
      </c>
      <c r="KG58" s="18">
        <f t="shared" si="22"/>
        <v>175.15199999999999</v>
      </c>
      <c r="KH58" s="18">
        <f t="shared" si="33"/>
        <v>181.59</v>
      </c>
      <c r="KI58" s="18">
        <f t="shared" si="33"/>
        <v>179.27199999999999</v>
      </c>
      <c r="KJ58" s="18">
        <f t="shared" si="33"/>
        <v>187.82600000000002</v>
      </c>
      <c r="KK58" s="18">
        <f t="shared" si="33"/>
        <v>172.46299999999997</v>
      </c>
      <c r="KL58" s="18">
        <f t="shared" si="33"/>
        <v>159.19400000000002</v>
      </c>
      <c r="KM58" s="18">
        <f t="shared" si="33"/>
        <v>146.82499999999996</v>
      </c>
      <c r="KN58" s="18">
        <f t="shared" si="33"/>
        <v>161.17900000000003</v>
      </c>
      <c r="KO58" s="18">
        <f t="shared" si="33"/>
        <v>142.70099999999999</v>
      </c>
      <c r="KP58" s="18">
        <f t="shared" si="33"/>
        <v>143.386</v>
      </c>
      <c r="KQ58" s="18">
        <f t="shared" si="33"/>
        <v>152.46799999999999</v>
      </c>
      <c r="KR58" s="18">
        <f t="shared" si="33"/>
        <v>171.554</v>
      </c>
      <c r="KS58" s="18">
        <f t="shared" si="33"/>
        <v>173.57800000000003</v>
      </c>
      <c r="KT58" s="18">
        <f t="shared" si="33"/>
        <v>184.71000000000004</v>
      </c>
      <c r="KU58" s="18">
        <f t="shared" si="33"/>
        <v>175.65700000000001</v>
      </c>
      <c r="KV58" s="18">
        <f t="shared" si="33"/>
        <v>173.41799999999998</v>
      </c>
      <c r="KW58" s="18">
        <f t="shared" si="33"/>
        <v>169.80599999999998</v>
      </c>
      <c r="KX58" s="18">
        <f t="shared" si="33"/>
        <v>154.16299999999998</v>
      </c>
      <c r="KY58" s="18">
        <f t="shared" si="33"/>
        <v>171.34200000000001</v>
      </c>
      <c r="KZ58" s="18">
        <f t="shared" si="33"/>
        <v>171.70199999999997</v>
      </c>
      <c r="LA58" s="18">
        <f t="shared" si="33"/>
        <v>164.78100000000001</v>
      </c>
      <c r="LB58" s="18">
        <f t="shared" si="33"/>
        <v>164.73999999999998</v>
      </c>
      <c r="LC58" s="18">
        <f t="shared" si="33"/>
        <v>175.18499999999997</v>
      </c>
      <c r="LD58" s="18">
        <f t="shared" si="33"/>
        <v>180.10399999999998</v>
      </c>
      <c r="LE58" s="18">
        <f t="shared" si="33"/>
        <v>185.97099999999998</v>
      </c>
      <c r="LF58" s="18">
        <f t="shared" si="33"/>
        <v>170.42099999999996</v>
      </c>
      <c r="LG58" s="18">
        <f t="shared" si="33"/>
        <v>160.346</v>
      </c>
      <c r="LH58" s="18">
        <f t="shared" si="33"/>
        <v>153.773</v>
      </c>
      <c r="LI58" s="18">
        <f t="shared" si="33"/>
        <v>145.59300000000002</v>
      </c>
      <c r="LJ58" s="18">
        <f t="shared" si="33"/>
        <v>158.72</v>
      </c>
      <c r="LK58" s="18">
        <f t="shared" si="33"/>
        <v>156.69300000000001</v>
      </c>
      <c r="LL58" s="18">
        <f t="shared" si="33"/>
        <v>164.35600000000002</v>
      </c>
      <c r="LM58" s="18">
        <f t="shared" ref="LM58:MD58" si="42">LM$32-LM40</f>
        <v>163.38899999999998</v>
      </c>
      <c r="LN58" s="18">
        <f t="shared" si="42"/>
        <v>184.49900000000002</v>
      </c>
      <c r="LO58" s="18">
        <f t="shared" si="42"/>
        <v>168.27099999999999</v>
      </c>
      <c r="LP58" s="18">
        <f t="shared" si="42"/>
        <v>166.65899999999999</v>
      </c>
      <c r="LQ58" s="18">
        <f t="shared" si="42"/>
        <v>160.72699999999998</v>
      </c>
      <c r="LR58" s="18">
        <f t="shared" si="42"/>
        <v>158.054</v>
      </c>
      <c r="LS58" s="18">
        <f t="shared" si="42"/>
        <v>140.45200000000003</v>
      </c>
      <c r="LT58" s="18">
        <f t="shared" si="42"/>
        <v>145.602</v>
      </c>
      <c r="LU58" s="18">
        <f t="shared" si="42"/>
        <v>140.98200000000003</v>
      </c>
      <c r="LV58" s="18">
        <f t="shared" si="42"/>
        <v>137.71799999999999</v>
      </c>
      <c r="LW58" s="18">
        <f t="shared" si="42"/>
        <v>167.18899999999999</v>
      </c>
      <c r="LX58" s="18">
        <f t="shared" si="42"/>
        <v>159.703</v>
      </c>
      <c r="LY58" s="18">
        <f t="shared" si="42"/>
        <v>146.65299999999999</v>
      </c>
      <c r="LZ58" s="18">
        <f t="shared" si="42"/>
        <v>164.655</v>
      </c>
      <c r="MA58" s="18">
        <f t="shared" si="42"/>
        <v>158.279</v>
      </c>
      <c r="MB58" s="18">
        <f t="shared" si="42"/>
        <v>157.67699999999996</v>
      </c>
      <c r="MC58" s="18">
        <f t="shared" si="42"/>
        <v>144.35899999999998</v>
      </c>
      <c r="MD58" s="18">
        <f t="shared" si="42"/>
        <v>131.58899999999997</v>
      </c>
      <c r="ME58" s="18">
        <f t="shared" si="28"/>
        <v>124.357</v>
      </c>
      <c r="MF58" s="18">
        <f t="shared" si="28"/>
        <v>122.62999999999997</v>
      </c>
      <c r="MG58" s="18">
        <f t="shared" si="28"/>
        <v>127.54300000000001</v>
      </c>
      <c r="MH58" s="18">
        <f t="shared" ref="MH58:NY58" si="43">MH$32-MH40</f>
        <v>125.56600000000003</v>
      </c>
      <c r="MI58" s="18">
        <f t="shared" si="43"/>
        <v>121.79499999999999</v>
      </c>
      <c r="MJ58" s="18">
        <f t="shared" si="43"/>
        <v>137.03100000000001</v>
      </c>
      <c r="MK58" s="18">
        <f t="shared" si="43"/>
        <v>143.94499999999996</v>
      </c>
      <c r="ML58" s="18">
        <f t="shared" si="43"/>
        <v>133.83099999999996</v>
      </c>
      <c r="MM58" s="18">
        <f t="shared" si="43"/>
        <v>119.41699999999997</v>
      </c>
      <c r="MN58" s="18">
        <f t="shared" si="43"/>
        <v>101.79900000000004</v>
      </c>
      <c r="MO58" s="18">
        <f t="shared" si="43"/>
        <v>96.512</v>
      </c>
      <c r="MP58" s="18">
        <f t="shared" si="43"/>
        <v>104.93600000000004</v>
      </c>
      <c r="MQ58" s="18">
        <f t="shared" si="43"/>
        <v>107.68899999999996</v>
      </c>
      <c r="MR58" s="18">
        <f t="shared" si="43"/>
        <v>108.93100000000004</v>
      </c>
      <c r="MS58" s="18">
        <f t="shared" si="43"/>
        <v>98.97399999999999</v>
      </c>
      <c r="MT58" s="18">
        <f t="shared" si="43"/>
        <v>102.05900000000003</v>
      </c>
      <c r="MU58" s="18">
        <f t="shared" si="43"/>
        <v>110.28899999999999</v>
      </c>
      <c r="MV58" s="18">
        <f t="shared" si="43"/>
        <v>107.197</v>
      </c>
      <c r="MW58" s="18">
        <f t="shared" si="43"/>
        <v>86.137</v>
      </c>
      <c r="MX58" s="18">
        <f t="shared" si="43"/>
        <v>76.725000000000023</v>
      </c>
      <c r="MY58" s="18">
        <f t="shared" si="43"/>
        <v>77.216999999999985</v>
      </c>
      <c r="MZ58" s="18">
        <f t="shared" si="43"/>
        <v>92.44599999999997</v>
      </c>
      <c r="NA58" s="18">
        <f t="shared" si="43"/>
        <v>95.128000000000043</v>
      </c>
      <c r="NB58" s="18">
        <f t="shared" si="43"/>
        <v>86.802999999999997</v>
      </c>
      <c r="NC58" s="18">
        <f t="shared" si="43"/>
        <v>91.545000000000016</v>
      </c>
      <c r="ND58" s="18">
        <f t="shared" si="43"/>
        <v>101.85199999999998</v>
      </c>
      <c r="NE58" s="18">
        <f t="shared" si="43"/>
        <v>87.882000000000005</v>
      </c>
      <c r="NF58" s="18">
        <f t="shared" si="43"/>
        <v>83.081999999999994</v>
      </c>
      <c r="NG58" s="18">
        <f t="shared" si="43"/>
        <v>86.411000000000001</v>
      </c>
      <c r="NH58" s="18">
        <f t="shared" si="43"/>
        <v>92.963999999999999</v>
      </c>
      <c r="NI58" s="18">
        <f t="shared" si="43"/>
        <v>86.776999999999987</v>
      </c>
      <c r="NJ58" s="18">
        <f t="shared" si="43"/>
        <v>85.489000000000033</v>
      </c>
      <c r="NK58" s="18">
        <f t="shared" si="43"/>
        <v>83.40300000000002</v>
      </c>
      <c r="NL58" s="18">
        <f t="shared" si="43"/>
        <v>96.296000000000049</v>
      </c>
      <c r="NM58" s="18">
        <f t="shared" si="43"/>
        <v>103.23700000000002</v>
      </c>
      <c r="NN58" s="18">
        <f t="shared" si="43"/>
        <v>84.757000000000005</v>
      </c>
      <c r="NO58" s="18">
        <f t="shared" si="43"/>
        <v>105.44100000000003</v>
      </c>
      <c r="NP58" s="18">
        <f t="shared" si="43"/>
        <v>93.444999999999993</v>
      </c>
      <c r="NQ58" s="18">
        <f t="shared" si="43"/>
        <v>78.328000000000031</v>
      </c>
      <c r="NR58" s="18">
        <f t="shared" si="43"/>
        <v>103.07500000000005</v>
      </c>
      <c r="NS58" s="18">
        <f t="shared" si="43"/>
        <v>87.189000000000021</v>
      </c>
      <c r="NT58" s="18">
        <f t="shared" si="43"/>
        <v>114.53900000000004</v>
      </c>
      <c r="NU58" s="18">
        <f t="shared" si="43"/>
        <v>85.889999999999986</v>
      </c>
      <c r="NV58" s="18">
        <f t="shared" si="43"/>
        <v>70.863</v>
      </c>
      <c r="NW58" s="18">
        <f t="shared" si="43"/>
        <v>64.288000000000011</v>
      </c>
      <c r="NX58" s="18">
        <f t="shared" si="43"/>
        <v>47.927000000000021</v>
      </c>
      <c r="NY58" s="18">
        <f t="shared" si="43"/>
        <v>61.014999999999986</v>
      </c>
      <c r="NZ58" s="18">
        <f t="shared" si="23"/>
        <v>80.490000000000009</v>
      </c>
      <c r="OA58" s="18">
        <f t="shared" si="23"/>
        <v>77.528999999999996</v>
      </c>
      <c r="OB58" s="18">
        <f t="shared" si="23"/>
        <v>74.865999999999985</v>
      </c>
      <c r="OC58" s="18">
        <f t="shared" si="23"/>
        <v>80.322999999999979</v>
      </c>
      <c r="OD58" s="18">
        <f t="shared" si="23"/>
        <v>78.353000000000009</v>
      </c>
      <c r="OE58" s="18">
        <f t="shared" si="23"/>
        <v>79.523000000000025</v>
      </c>
      <c r="OF58" s="18">
        <f t="shared" si="23"/>
        <v>81.961000000000013</v>
      </c>
      <c r="OG58" s="18">
        <f t="shared" si="23"/>
        <v>81.615000000000009</v>
      </c>
      <c r="OH58" s="18">
        <f t="shared" si="23"/>
        <v>86.863</v>
      </c>
      <c r="OI58" s="18">
        <f t="shared" si="23"/>
        <v>88.610000000000014</v>
      </c>
      <c r="OJ58" s="18">
        <f t="shared" si="23"/>
        <v>104.86599999999999</v>
      </c>
      <c r="OK58" s="18">
        <f t="shared" si="23"/>
        <v>93.971000000000004</v>
      </c>
      <c r="OL58" s="18">
        <f t="shared" si="23"/>
        <v>70.408999999999992</v>
      </c>
      <c r="OM58" s="18">
        <f t="shared" si="23"/>
        <v>59.807999999999993</v>
      </c>
      <c r="ON58" s="18">
        <f t="shared" si="23"/>
        <v>70.278999999999996</v>
      </c>
      <c r="OO58" s="18">
        <f t="shared" si="23"/>
        <v>65.662000000000035</v>
      </c>
      <c r="OP58" s="18">
        <f t="shared" si="23"/>
        <v>71.899000000000001</v>
      </c>
      <c r="OQ58" s="18">
        <f t="shared" si="23"/>
        <v>84.997000000000014</v>
      </c>
      <c r="OR58" s="18">
        <f t="shared" si="23"/>
        <v>114.89100000000002</v>
      </c>
      <c r="OS58" s="18">
        <f t="shared" si="23"/>
        <v>85.872000000000014</v>
      </c>
      <c r="OT58" s="18">
        <f t="shared" si="23"/>
        <v>91.420000000000016</v>
      </c>
      <c r="OU58" s="18">
        <f t="shared" si="23"/>
        <v>94.876999999999953</v>
      </c>
      <c r="OV58" s="18">
        <f t="shared" si="23"/>
        <v>95.574000000000012</v>
      </c>
      <c r="OW58" s="18">
        <f t="shared" si="23"/>
        <v>103.39400000000001</v>
      </c>
      <c r="OX58" s="18">
        <f t="shared" si="23"/>
        <v>95.982000000000028</v>
      </c>
      <c r="OY58" s="18">
        <f t="shared" si="23"/>
        <v>94.72199999999998</v>
      </c>
      <c r="OZ58" s="18">
        <f t="shared" si="23"/>
        <v>104.35199999999998</v>
      </c>
      <c r="PA58" s="18">
        <f t="shared" si="23"/>
        <v>77.821000000000026</v>
      </c>
      <c r="PB58" s="18">
        <f t="shared" si="23"/>
        <v>94.596000000000004</v>
      </c>
      <c r="PC58" s="18">
        <f t="shared" si="23"/>
        <v>98.680999999999983</v>
      </c>
      <c r="PD58" s="18">
        <f t="shared" si="23"/>
        <v>93.776999999999987</v>
      </c>
      <c r="PE58" s="18">
        <f t="shared" si="23"/>
        <v>95.820000000000022</v>
      </c>
      <c r="PF58" s="18">
        <f t="shared" si="34"/>
        <v>98.224999999999994</v>
      </c>
      <c r="PG58" s="18">
        <f t="shared" si="34"/>
        <v>81.699999999999989</v>
      </c>
      <c r="PH58" s="18">
        <f t="shared" si="34"/>
        <v>98.667000000000002</v>
      </c>
      <c r="PI58" s="18">
        <f t="shared" si="34"/>
        <v>114.036</v>
      </c>
      <c r="PJ58" s="18">
        <f t="shared" si="34"/>
        <v>111.18300000000002</v>
      </c>
      <c r="PK58" s="18">
        <f t="shared" si="34"/>
        <v>106.82500000000002</v>
      </c>
      <c r="PL58" s="18">
        <f t="shared" si="34"/>
        <v>108.75700000000001</v>
      </c>
      <c r="PM58" s="18">
        <f t="shared" si="34"/>
        <v>115.23800000000003</v>
      </c>
      <c r="PN58" s="18">
        <f t="shared" si="34"/>
        <v>123.00400000000002</v>
      </c>
      <c r="PO58" s="18">
        <f t="shared" si="34"/>
        <v>112.447</v>
      </c>
      <c r="PP58" s="18">
        <f t="shared" si="34"/>
        <v>120.78699999999998</v>
      </c>
      <c r="PQ58" s="18">
        <f t="shared" si="34"/>
        <v>124.01600000000002</v>
      </c>
      <c r="PR58" s="18">
        <f t="shared" si="34"/>
        <v>89.729999999999961</v>
      </c>
      <c r="PS58" s="18">
        <f t="shared" si="34"/>
        <v>103.00200000000004</v>
      </c>
      <c r="PT58" s="18">
        <f t="shared" si="34"/>
        <v>99.520999999999987</v>
      </c>
      <c r="PU58" s="18">
        <f t="shared" si="34"/>
        <v>110.785</v>
      </c>
      <c r="PV58" s="18">
        <f t="shared" si="34"/>
        <v>120.30800000000002</v>
      </c>
      <c r="PW58" s="18">
        <f t="shared" si="34"/>
        <v>108.66700000000003</v>
      </c>
      <c r="PX58" s="18">
        <f t="shared" si="34"/>
        <v>117.303</v>
      </c>
      <c r="PY58" s="18">
        <f t="shared" si="34"/>
        <v>119.61399999999998</v>
      </c>
      <c r="PZ58" s="18">
        <f t="shared" si="34"/>
        <v>113.66599999999997</v>
      </c>
      <c r="QA58" s="18">
        <f t="shared" si="34"/>
        <v>117.10400000000001</v>
      </c>
      <c r="QB58" s="18">
        <f t="shared" si="34"/>
        <v>120.94200000000001</v>
      </c>
      <c r="QC58" s="18">
        <f t="shared" si="34"/>
        <v>109.67099999999999</v>
      </c>
      <c r="QD58" s="18">
        <f t="shared" si="34"/>
        <v>130.58600000000001</v>
      </c>
      <c r="QE58" s="18">
        <f t="shared" si="34"/>
        <v>129.89899999999997</v>
      </c>
      <c r="QF58" s="18">
        <f t="shared" si="34"/>
        <v>125.91300000000001</v>
      </c>
      <c r="QG58" s="18">
        <f t="shared" si="34"/>
        <v>128.78900000000002</v>
      </c>
      <c r="QH58" s="18">
        <f t="shared" si="34"/>
        <v>130.85300000000001</v>
      </c>
      <c r="QI58" s="18">
        <f t="shared" si="34"/>
        <v>134.846</v>
      </c>
      <c r="QJ58" s="18">
        <f t="shared" si="34"/>
        <v>130.07900000000001</v>
      </c>
      <c r="QK58" s="18">
        <f t="shared" ref="QK58" si="44">QK$32-QK40</f>
        <v>137.45699999999999</v>
      </c>
      <c r="QL58" s="18">
        <f t="shared" si="30"/>
        <v>129.489</v>
      </c>
      <c r="QM58" s="18">
        <f t="shared" si="30"/>
        <v>135.74699999999999</v>
      </c>
      <c r="QN58" s="18">
        <f t="shared" si="30"/>
        <v>135.59899999999999</v>
      </c>
      <c r="QO58" s="18">
        <f t="shared" si="30"/>
        <v>125.071</v>
      </c>
      <c r="QP58" s="18">
        <f t="shared" si="30"/>
        <v>127.00200000000001</v>
      </c>
      <c r="QQ58" s="18">
        <f t="shared" si="30"/>
        <v>131.9</v>
      </c>
      <c r="QR58" s="18">
        <f t="shared" si="30"/>
        <v>129.42399999999998</v>
      </c>
      <c r="QS58" s="18">
        <f t="shared" si="30"/>
        <v>131.39400000000001</v>
      </c>
      <c r="QT58" s="18">
        <f t="shared" si="30"/>
        <v>132.82400000000001</v>
      </c>
      <c r="QU58" s="18">
        <f t="shared" si="30"/>
        <v>132.14399999999998</v>
      </c>
      <c r="QV58" s="18">
        <f t="shared" si="30"/>
        <v>139.46699999999998</v>
      </c>
      <c r="QW58" s="18">
        <f t="shared" si="30"/>
        <v>136.85900000000004</v>
      </c>
      <c r="QX58" s="18">
        <f t="shared" si="30"/>
        <v>129.41300000000001</v>
      </c>
      <c r="QY58" s="18">
        <f t="shared" si="30"/>
        <v>138.30100000000002</v>
      </c>
      <c r="QZ58" s="18">
        <f t="shared" si="30"/>
        <v>141.03700000000001</v>
      </c>
      <c r="RA58" s="18">
        <f t="shared" si="30"/>
        <v>136.14599999999999</v>
      </c>
      <c r="RB58" s="18">
        <f t="shared" si="30"/>
        <v>121.73999999999998</v>
      </c>
      <c r="RC58" s="18">
        <f t="shared" si="30"/>
        <v>121.376</v>
      </c>
      <c r="RD58" s="18">
        <f t="shared" si="30"/>
        <v>122.715</v>
      </c>
      <c r="RE58" s="18">
        <f t="shared" si="30"/>
        <v>121.72200000000001</v>
      </c>
      <c r="RF58" s="18">
        <f t="shared" si="30"/>
        <v>121.88099999999997</v>
      </c>
      <c r="RG58" s="18">
        <f t="shared" si="30"/>
        <v>125.249</v>
      </c>
      <c r="RH58" s="18">
        <f t="shared" si="30"/>
        <v>135.63499999999996</v>
      </c>
      <c r="RI58" s="18">
        <f t="shared" si="30"/>
        <v>136.97100000000003</v>
      </c>
      <c r="RJ58" s="18">
        <f t="shared" si="30"/>
        <v>137.14800000000002</v>
      </c>
      <c r="RK58" s="18">
        <f t="shared" si="30"/>
        <v>137.25500000000002</v>
      </c>
      <c r="RL58" s="18">
        <f t="shared" si="30"/>
        <v>135.79399999999998</v>
      </c>
      <c r="RM58" s="18">
        <f t="shared" si="30"/>
        <v>138.48599999999999</v>
      </c>
      <c r="RN58" s="18">
        <f t="shared" si="30"/>
        <v>145.30500000000001</v>
      </c>
      <c r="RO58" s="18">
        <f t="shared" si="30"/>
        <v>137.12700000000001</v>
      </c>
      <c r="RP58" s="18">
        <f t="shared" si="30"/>
        <v>136.88800000000001</v>
      </c>
      <c r="RQ58" s="18">
        <f t="shared" si="30"/>
        <v>137.19899999999998</v>
      </c>
      <c r="RR58" s="18">
        <f t="shared" si="37"/>
        <v>132.93699999999998</v>
      </c>
      <c r="RS58" s="18">
        <f t="shared" si="37"/>
        <v>146.37799999999999</v>
      </c>
      <c r="RT58" s="18">
        <f t="shared" si="37"/>
        <v>143.29500000000002</v>
      </c>
      <c r="RU58" s="18">
        <f t="shared" si="37"/>
        <v>138.874</v>
      </c>
      <c r="RV58" s="18">
        <f t="shared" si="37"/>
        <v>145.38899999999998</v>
      </c>
      <c r="RW58" s="18">
        <f t="shared" si="37"/>
        <v>145.13300000000004</v>
      </c>
      <c r="RX58" s="18">
        <f t="shared" si="37"/>
        <v>152.40299999999999</v>
      </c>
      <c r="RY58" s="18">
        <f t="shared" si="37"/>
        <v>148.11000000000001</v>
      </c>
      <c r="RZ58" s="18">
        <f t="shared" si="37"/>
        <v>146.93100000000001</v>
      </c>
      <c r="SA58" s="18">
        <f t="shared" si="37"/>
        <v>140.73400000000001</v>
      </c>
      <c r="SB58" s="18">
        <f t="shared" si="37"/>
        <v>156.45499999999998</v>
      </c>
      <c r="SC58" s="18">
        <f t="shared" si="37"/>
        <v>154.22800000000001</v>
      </c>
      <c r="SD58" s="18">
        <f t="shared" si="37"/>
        <v>152.60900000000001</v>
      </c>
      <c r="SE58" s="18">
        <f t="shared" si="37"/>
        <v>154.73000000000002</v>
      </c>
      <c r="SF58" s="18">
        <f t="shared" si="37"/>
        <v>174.91099999999997</v>
      </c>
      <c r="SG58" s="18">
        <f t="shared" si="37"/>
        <v>148.095</v>
      </c>
      <c r="SH58" s="18">
        <f t="shared" si="37"/>
        <v>147.70800000000003</v>
      </c>
      <c r="SI58" s="18">
        <f t="shared" si="37"/>
        <v>146.23100000000002</v>
      </c>
      <c r="SJ58" s="18">
        <f t="shared" si="37"/>
        <v>145.83100000000002</v>
      </c>
      <c r="SK58" s="18">
        <f t="shared" si="37"/>
        <v>149.364</v>
      </c>
      <c r="SL58" s="18">
        <f t="shared" si="37"/>
        <v>150.27999999999997</v>
      </c>
      <c r="SM58" s="18">
        <f t="shared" si="37"/>
        <v>146.32799999999997</v>
      </c>
      <c r="SN58" s="18">
        <f t="shared" si="37"/>
        <v>148.72199999999998</v>
      </c>
      <c r="SO58" s="18">
        <f t="shared" si="37"/>
        <v>148.947</v>
      </c>
      <c r="SP58" s="18">
        <f t="shared" si="37"/>
        <v>147.80199999999999</v>
      </c>
      <c r="SQ58" s="18">
        <f t="shared" si="37"/>
        <v>132.96900000000002</v>
      </c>
    </row>
    <row r="59" spans="1:511" x14ac:dyDescent="0.25"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</row>
    <row r="60" spans="1:511" x14ac:dyDescent="0.25"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  <c r="DJ60" s="18"/>
      <c r="DK60" s="18"/>
      <c r="DL60" s="18"/>
      <c r="DM60" s="18"/>
      <c r="DN60" s="18"/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  <c r="IZ60" s="18"/>
      <c r="JA60" s="18"/>
      <c r="JB60" s="18"/>
      <c r="JC60" s="18"/>
      <c r="JD60" s="18"/>
      <c r="JE60" s="18"/>
      <c r="JF60" s="18"/>
      <c r="JG60" s="18"/>
      <c r="JH60" s="18"/>
      <c r="JI60" s="18"/>
      <c r="JJ60" s="18"/>
      <c r="JK60" s="18"/>
      <c r="JL60" s="18"/>
      <c r="JM60" s="18"/>
      <c r="JN60" s="18"/>
      <c r="JO60" s="18"/>
      <c r="JP60" s="18"/>
      <c r="JQ60" s="18"/>
      <c r="JR60" s="18"/>
      <c r="JS60" s="18"/>
      <c r="JT60" s="18"/>
      <c r="JU60" s="18"/>
      <c r="JV60" s="18"/>
      <c r="JW60" s="18"/>
      <c r="JX60" s="18"/>
      <c r="JY60" s="18"/>
      <c r="JZ60" s="18"/>
      <c r="KA60" s="18"/>
      <c r="KB60" s="18"/>
      <c r="KC60" s="18"/>
      <c r="KD60" s="18"/>
      <c r="KE60" s="18"/>
      <c r="KF60" s="18"/>
      <c r="KG60" s="18"/>
      <c r="KH60" s="18"/>
      <c r="KI60" s="18"/>
      <c r="KJ60" s="18"/>
      <c r="KK60" s="18"/>
      <c r="KL60" s="18"/>
      <c r="KM60" s="18"/>
      <c r="KN60" s="18"/>
      <c r="KO60" s="18"/>
      <c r="KP60" s="18"/>
      <c r="KQ60" s="18"/>
      <c r="KR60" s="18"/>
      <c r="KS60" s="18"/>
      <c r="KT60" s="18"/>
      <c r="KU60" s="18"/>
      <c r="KV60" s="18"/>
      <c r="KW60" s="18"/>
      <c r="KX60" s="18"/>
      <c r="KY60" s="18"/>
      <c r="KZ60" s="18"/>
      <c r="LA60" s="18"/>
      <c r="LB60" s="18"/>
      <c r="LC60" s="18"/>
      <c r="LD60" s="18"/>
      <c r="LE60" s="18"/>
      <c r="LF60" s="18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18"/>
      <c r="LT60" s="18"/>
      <c r="LU60" s="18"/>
      <c r="LV60" s="18"/>
      <c r="LW60" s="18"/>
      <c r="LX60" s="18"/>
      <c r="LY60" s="18"/>
      <c r="LZ60" s="18"/>
      <c r="MA60" s="18"/>
      <c r="MB60" s="18"/>
      <c r="MC60" s="18"/>
      <c r="MD60" s="18"/>
      <c r="ME60" s="18"/>
      <c r="MF60" s="18"/>
      <c r="MG60" s="18"/>
      <c r="MH60" s="18"/>
      <c r="MI60" s="18"/>
      <c r="MJ60" s="18"/>
      <c r="MK60" s="18"/>
      <c r="ML60" s="18"/>
      <c r="MM60" s="18"/>
      <c r="MN60" s="18"/>
      <c r="MO60" s="18"/>
      <c r="MP60" s="18"/>
      <c r="MQ60" s="18"/>
      <c r="MR60" s="18"/>
      <c r="MS60" s="18"/>
      <c r="MT60" s="18"/>
      <c r="MU60" s="18"/>
      <c r="MV60" s="18"/>
      <c r="MW60" s="18"/>
      <c r="MX60" s="18"/>
      <c r="MY60" s="18"/>
      <c r="MZ60" s="18"/>
      <c r="NA60" s="18"/>
      <c r="NB60" s="18"/>
      <c r="NC60" s="18"/>
      <c r="ND60" s="18"/>
      <c r="NE60" s="18"/>
      <c r="NF60" s="18"/>
      <c r="NG60" s="18"/>
      <c r="NH60" s="18"/>
      <c r="NI60" s="18"/>
      <c r="NJ60" s="18"/>
      <c r="NK60" s="18"/>
      <c r="NL60" s="18"/>
      <c r="NM60" s="18"/>
      <c r="NN60" s="18"/>
      <c r="NO60" s="18"/>
      <c r="NP60" s="18"/>
      <c r="NQ60" s="18"/>
      <c r="NR60" s="18"/>
      <c r="NS60" s="18"/>
      <c r="NT60" s="18"/>
      <c r="NU60" s="18"/>
      <c r="NV60" s="18"/>
      <c r="NW60" s="18"/>
      <c r="NX60" s="18"/>
      <c r="NY60" s="18"/>
      <c r="NZ60" s="18"/>
      <c r="OA60" s="18"/>
      <c r="OB60" s="18"/>
      <c r="OC60" s="18"/>
      <c r="OD60" s="18"/>
      <c r="OE60" s="18"/>
      <c r="OF60" s="18"/>
      <c r="OG60" s="18"/>
      <c r="OH60" s="18"/>
      <c r="OI60" s="18"/>
      <c r="OJ60" s="18"/>
      <c r="OK60" s="18"/>
      <c r="OL60" s="18"/>
      <c r="OM60" s="18"/>
      <c r="ON60" s="18"/>
      <c r="OO60" s="18"/>
      <c r="OP60" s="18"/>
      <c r="OQ60" s="18"/>
      <c r="OR60" s="18"/>
      <c r="OS60" s="18"/>
      <c r="OT60" s="18"/>
      <c r="OU60" s="18"/>
      <c r="OV60" s="18"/>
      <c r="OW60" s="18"/>
      <c r="OX60" s="18"/>
      <c r="OY60" s="18"/>
      <c r="OZ60" s="18"/>
      <c r="PA60" s="18"/>
      <c r="PB60" s="18"/>
      <c r="PC60" s="18"/>
      <c r="PD60" s="18"/>
      <c r="PE60" s="18"/>
      <c r="PF60" s="18"/>
      <c r="PG60" s="18"/>
      <c r="PH60" s="18"/>
      <c r="PI60" s="18"/>
      <c r="PJ60" s="18"/>
      <c r="PK60" s="18"/>
      <c r="PL60" s="18"/>
      <c r="PM60" s="18"/>
      <c r="PN60" s="18"/>
      <c r="PO60" s="18"/>
      <c r="PP60" s="18"/>
      <c r="PQ60" s="18"/>
      <c r="PR60" s="18"/>
      <c r="PS60" s="18"/>
      <c r="PT60" s="18"/>
      <c r="PU60" s="18"/>
      <c r="PV60" s="18"/>
      <c r="PW60" s="18"/>
      <c r="PX60" s="18"/>
      <c r="PY60" s="18"/>
      <c r="PZ60" s="18"/>
      <c r="QA60" s="18"/>
      <c r="QB60" s="18"/>
      <c r="QC60" s="18"/>
      <c r="QD60" s="18"/>
      <c r="QE60" s="18"/>
      <c r="QF60" s="18"/>
      <c r="QG60" s="18"/>
      <c r="QH60" s="18"/>
      <c r="QI60" s="18"/>
      <c r="QJ60" s="18"/>
      <c r="QK60" s="18"/>
      <c r="QL60" s="18"/>
      <c r="QM60" s="18"/>
      <c r="QN60" s="18"/>
      <c r="QO60" s="18"/>
      <c r="QP60" s="18"/>
      <c r="QQ60" s="18"/>
      <c r="QR60" s="18"/>
      <c r="QS60" s="18"/>
      <c r="QT60" s="18"/>
      <c r="QU60" s="18"/>
      <c r="QV60" s="18"/>
      <c r="QW60" s="18"/>
      <c r="QX60" s="18"/>
      <c r="QY60" s="18"/>
      <c r="QZ60" s="18"/>
      <c r="RA60" s="18"/>
      <c r="RB60" s="18"/>
      <c r="RC60" s="18"/>
      <c r="RD60" s="18"/>
      <c r="RE60" s="18"/>
      <c r="RF60" s="18"/>
      <c r="RG60" s="18"/>
      <c r="RH60" s="18"/>
      <c r="RI60" s="18"/>
      <c r="RJ60" s="18"/>
      <c r="RK60" s="18"/>
      <c r="RL60" s="18"/>
      <c r="RM60" s="18"/>
      <c r="RN60" s="18"/>
      <c r="RO60" s="18"/>
      <c r="RP60" s="18"/>
      <c r="RQ60" s="18"/>
      <c r="RR60" s="18"/>
      <c r="RS60" s="18"/>
      <c r="RT60" s="18"/>
      <c r="RU60" s="18"/>
      <c r="RV60" s="18"/>
      <c r="RW60" s="18"/>
      <c r="RX60" s="18"/>
      <c r="RY60" s="18"/>
      <c r="RZ60" s="18"/>
      <c r="SA60" s="18"/>
      <c r="SB60" s="18"/>
      <c r="SC60" s="18"/>
      <c r="SD60" s="18"/>
      <c r="SE60" s="18"/>
      <c r="SF60" s="18"/>
      <c r="SG60" s="18"/>
      <c r="SH60" s="18"/>
      <c r="SI60" s="18"/>
      <c r="SJ60" s="18"/>
      <c r="SK60" s="18"/>
      <c r="SL60" s="18"/>
      <c r="SM60" s="18"/>
      <c r="SN60" s="18"/>
      <c r="SO60" s="18"/>
      <c r="SP60" s="18"/>
      <c r="SQ60" s="18"/>
    </row>
    <row r="61" spans="1:511" x14ac:dyDescent="0.25"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  <c r="IB61" s="18"/>
      <c r="IC61" s="18"/>
      <c r="ID61" s="18"/>
      <c r="IE61" s="18"/>
      <c r="IF61" s="18"/>
      <c r="IG61" s="18"/>
      <c r="IH61" s="18"/>
      <c r="II61" s="18"/>
      <c r="IJ61" s="18"/>
      <c r="IK61" s="18"/>
      <c r="IL61" s="18"/>
      <c r="IM61" s="18"/>
      <c r="IN61" s="18"/>
      <c r="IO61" s="18"/>
      <c r="IP61" s="18"/>
      <c r="IQ61" s="18"/>
      <c r="IR61" s="18"/>
      <c r="IS61" s="18"/>
      <c r="IT61" s="18"/>
      <c r="IU61" s="18"/>
      <c r="IV61" s="18"/>
      <c r="IW61" s="18"/>
      <c r="IX61" s="18"/>
      <c r="IY61" s="18"/>
      <c r="IZ61" s="18"/>
      <c r="JA61" s="18"/>
      <c r="JB61" s="18"/>
      <c r="JC61" s="18"/>
      <c r="JD61" s="18"/>
      <c r="JE61" s="18"/>
      <c r="JF61" s="18"/>
      <c r="JG61" s="18"/>
      <c r="JH61" s="18"/>
      <c r="JI61" s="18"/>
      <c r="JJ61" s="18"/>
      <c r="JK61" s="18"/>
      <c r="JL61" s="18"/>
      <c r="JM61" s="18"/>
      <c r="JN61" s="18"/>
      <c r="JO61" s="18"/>
      <c r="JP61" s="18"/>
      <c r="JQ61" s="18"/>
      <c r="JR61" s="18"/>
      <c r="JS61" s="18"/>
      <c r="JT61" s="18"/>
      <c r="JU61" s="18"/>
      <c r="JV61" s="18"/>
      <c r="JW61" s="18"/>
      <c r="JX61" s="18"/>
      <c r="JY61" s="18"/>
      <c r="JZ61" s="18"/>
      <c r="KA61" s="18"/>
      <c r="KB61" s="18"/>
      <c r="KC61" s="18"/>
      <c r="KD61" s="18"/>
      <c r="KE61" s="18"/>
      <c r="KF61" s="18"/>
      <c r="KG61" s="18"/>
      <c r="KH61" s="18"/>
      <c r="KI61" s="18"/>
      <c r="KJ61" s="18"/>
      <c r="KK61" s="18"/>
      <c r="KL61" s="18"/>
      <c r="KM61" s="18"/>
      <c r="KN61" s="18"/>
      <c r="KO61" s="18"/>
      <c r="KP61" s="18"/>
      <c r="KQ61" s="18"/>
      <c r="KR61" s="18"/>
      <c r="KS61" s="18"/>
      <c r="KT61" s="18"/>
      <c r="KU61" s="18"/>
      <c r="KV61" s="18"/>
      <c r="KW61" s="18"/>
      <c r="KX61" s="18"/>
      <c r="KY61" s="18"/>
      <c r="KZ61" s="18"/>
      <c r="LA61" s="18"/>
      <c r="LB61" s="18"/>
      <c r="LC61" s="18"/>
      <c r="LD61" s="18"/>
      <c r="LE61" s="18"/>
      <c r="LF61" s="18"/>
      <c r="LG61" s="18"/>
      <c r="LH61" s="18"/>
      <c r="LI61" s="18"/>
      <c r="LJ61" s="18"/>
      <c r="LK61" s="18"/>
      <c r="LL61" s="18"/>
      <c r="LM61" s="18"/>
      <c r="LN61" s="18"/>
      <c r="LO61" s="18"/>
      <c r="LP61" s="18"/>
      <c r="LQ61" s="18"/>
      <c r="LR61" s="18"/>
      <c r="LS61" s="18"/>
      <c r="LT61" s="18"/>
      <c r="LU61" s="18"/>
      <c r="LV61" s="18"/>
      <c r="LW61" s="18"/>
      <c r="LX61" s="18"/>
      <c r="LY61" s="18"/>
      <c r="LZ61" s="18"/>
      <c r="MA61" s="18"/>
      <c r="MB61" s="18"/>
      <c r="MC61" s="18"/>
      <c r="MD61" s="18"/>
      <c r="ME61" s="18"/>
      <c r="MF61" s="18"/>
      <c r="MG61" s="18"/>
      <c r="MH61" s="18"/>
      <c r="MI61" s="18"/>
      <c r="MJ61" s="18"/>
      <c r="MK61" s="18"/>
      <c r="ML61" s="18"/>
      <c r="MM61" s="18"/>
      <c r="MN61" s="18"/>
      <c r="MO61" s="18"/>
      <c r="MP61" s="18"/>
      <c r="MQ61" s="18"/>
      <c r="MR61" s="18"/>
      <c r="MS61" s="18"/>
      <c r="MT61" s="18"/>
      <c r="MU61" s="18"/>
      <c r="MV61" s="18"/>
      <c r="MW61" s="18"/>
      <c r="MX61" s="18"/>
      <c r="MY61" s="18"/>
      <c r="MZ61" s="18"/>
      <c r="NA61" s="18"/>
      <c r="NB61" s="18"/>
      <c r="NC61" s="18"/>
      <c r="ND61" s="18"/>
      <c r="NE61" s="18"/>
      <c r="NF61" s="18"/>
      <c r="NG61" s="18"/>
      <c r="NH61" s="18"/>
      <c r="NI61" s="18"/>
      <c r="NJ61" s="18"/>
      <c r="NK61" s="18"/>
      <c r="NL61" s="18"/>
      <c r="NM61" s="18"/>
      <c r="NN61" s="18"/>
      <c r="NO61" s="18"/>
      <c r="NP61" s="18"/>
      <c r="NQ61" s="18"/>
      <c r="NR61" s="18"/>
      <c r="NS61" s="18"/>
      <c r="NT61" s="18"/>
      <c r="NU61" s="18"/>
      <c r="NV61" s="18"/>
      <c r="NW61" s="18"/>
      <c r="NX61" s="18"/>
      <c r="NY61" s="18"/>
      <c r="NZ61" s="18"/>
      <c r="OA61" s="18"/>
      <c r="OB61" s="18"/>
      <c r="OC61" s="18"/>
      <c r="OD61" s="18"/>
      <c r="OE61" s="18"/>
      <c r="OF61" s="18"/>
      <c r="OG61" s="18"/>
      <c r="OH61" s="18"/>
      <c r="OI61" s="18"/>
      <c r="OJ61" s="18"/>
      <c r="OK61" s="18"/>
      <c r="OL61" s="18"/>
      <c r="OM61" s="18"/>
      <c r="ON61" s="18"/>
      <c r="OO61" s="18"/>
      <c r="OP61" s="18"/>
      <c r="OQ61" s="18"/>
      <c r="OR61" s="18"/>
      <c r="OS61" s="18"/>
      <c r="OT61" s="18"/>
      <c r="OU61" s="18"/>
      <c r="OV61" s="18"/>
      <c r="OW61" s="18"/>
      <c r="OX61" s="18"/>
      <c r="OY61" s="18"/>
      <c r="OZ61" s="18"/>
      <c r="PA61" s="18"/>
      <c r="PB61" s="18"/>
      <c r="PC61" s="18"/>
      <c r="PD61" s="18"/>
      <c r="PE61" s="18"/>
      <c r="PF61" s="18"/>
      <c r="PG61" s="18"/>
      <c r="PH61" s="18"/>
      <c r="PI61" s="18"/>
      <c r="PJ61" s="18"/>
      <c r="PK61" s="18"/>
      <c r="PL61" s="18"/>
      <c r="PM61" s="18"/>
      <c r="PN61" s="18"/>
      <c r="PO61" s="18"/>
      <c r="PP61" s="18"/>
      <c r="PQ61" s="18"/>
      <c r="PR61" s="18"/>
      <c r="PS61" s="18"/>
      <c r="PT61" s="18"/>
      <c r="PU61" s="18"/>
      <c r="PV61" s="18"/>
      <c r="PW61" s="18"/>
      <c r="PX61" s="18"/>
      <c r="PY61" s="18"/>
      <c r="PZ61" s="18"/>
      <c r="QA61" s="18"/>
      <c r="QB61" s="18"/>
      <c r="QC61" s="18"/>
      <c r="QD61" s="18"/>
      <c r="QE61" s="18"/>
      <c r="QF61" s="18"/>
      <c r="QG61" s="18"/>
      <c r="QH61" s="18"/>
      <c r="QI61" s="18"/>
      <c r="QJ61" s="18"/>
      <c r="QK61" s="18"/>
      <c r="QL61" s="18"/>
      <c r="QM61" s="18"/>
      <c r="QN61" s="18"/>
      <c r="QO61" s="18"/>
      <c r="QP61" s="18"/>
      <c r="QQ61" s="18"/>
      <c r="QR61" s="18"/>
      <c r="QS61" s="18"/>
      <c r="QT61" s="18"/>
      <c r="QU61" s="18"/>
      <c r="QV61" s="18"/>
      <c r="QW61" s="18"/>
      <c r="QX61" s="18"/>
      <c r="QY61" s="18"/>
      <c r="QZ61" s="18"/>
      <c r="RA61" s="18"/>
      <c r="RB61" s="18"/>
      <c r="RC61" s="18"/>
      <c r="RD61" s="18"/>
      <c r="RE61" s="18"/>
      <c r="RF61" s="18"/>
      <c r="RG61" s="18"/>
      <c r="RH61" s="18"/>
      <c r="RI61" s="18"/>
      <c r="RJ61" s="18"/>
      <c r="RK61" s="18"/>
      <c r="RL61" s="18"/>
      <c r="RM61" s="18"/>
      <c r="RN61" s="18"/>
      <c r="RO61" s="18"/>
      <c r="RP61" s="18"/>
      <c r="RQ61" s="18"/>
      <c r="RR61" s="18"/>
      <c r="RS61" s="18"/>
      <c r="RT61" s="18"/>
      <c r="RU61" s="18"/>
      <c r="RV61" s="18"/>
      <c r="RW61" s="18"/>
      <c r="RX61" s="18"/>
      <c r="RY61" s="18"/>
      <c r="RZ61" s="18"/>
      <c r="SA61" s="18"/>
      <c r="SB61" s="18"/>
      <c r="SC61" s="18"/>
      <c r="SD61" s="18"/>
      <c r="SE61" s="18"/>
      <c r="SF61" s="18"/>
      <c r="SG61" s="18"/>
      <c r="SH61" s="18"/>
      <c r="SI61" s="18"/>
      <c r="SJ61" s="18"/>
      <c r="SK61" s="18"/>
      <c r="SL61" s="18"/>
      <c r="SM61" s="18"/>
      <c r="SN61" s="18"/>
      <c r="SO61" s="18"/>
      <c r="SP61" s="18"/>
      <c r="SQ61" s="18"/>
    </row>
    <row r="66" spans="27:34" x14ac:dyDescent="0.25">
      <c r="AA66" s="1" t="s">
        <v>478</v>
      </c>
    </row>
    <row r="68" spans="27:34" x14ac:dyDescent="0.25">
      <c r="AA68" s="34" t="s">
        <v>409</v>
      </c>
      <c r="AB68" s="1" t="s">
        <v>479</v>
      </c>
      <c r="AC68" s="35" t="s">
        <v>142</v>
      </c>
      <c r="AD68" s="35" t="s">
        <v>480</v>
      </c>
      <c r="AE68" s="35" t="s">
        <v>481</v>
      </c>
      <c r="AF68" s="35" t="s">
        <v>482</v>
      </c>
      <c r="AG68" s="35" t="s">
        <v>144</v>
      </c>
      <c r="AH68" s="35" t="s">
        <v>483</v>
      </c>
    </row>
    <row r="69" spans="27:34" x14ac:dyDescent="0.25">
      <c r="AA69" s="34" t="str">
        <f t="shared" ref="AA69:AA77" si="45">B32</f>
        <v>VW 3 1/2 PERP nc-30</v>
      </c>
      <c r="AB69" s="36">
        <f t="shared" ref="AB69:AB77" ca="1" si="46">F32</f>
        <v>397.714</v>
      </c>
      <c r="AC69" s="37">
        <f t="shared" ref="AC69:AC77" ca="1" si="47">MIN($F32:$AI32)</f>
        <v>319.91500000000002</v>
      </c>
      <c r="AD69" s="37">
        <f t="shared" ref="AD69:AD77" ca="1" si="48">_xlfn.QUARTILE.EXC($F32:$AI32,1)</f>
        <v>370.20100000000002</v>
      </c>
      <c r="AE69" s="37">
        <f t="shared" ref="AE69:AE77" ca="1" si="49">AVERAGE($F32:$AI32)</f>
        <v>378.58560000000006</v>
      </c>
      <c r="AF69" s="37">
        <f t="shared" ref="AF69:AF77" ca="1" si="50">_xlfn.QUARTILE.EXC($F32:$AI32,3)</f>
        <v>394.55099999999999</v>
      </c>
      <c r="AG69" s="37">
        <f t="shared" ref="AG69:AG77" ca="1" si="51">MAX($F32:$AI32)</f>
        <v>402.81</v>
      </c>
      <c r="AH69" s="38">
        <f ca="1">(AB69-AC69)/(AG69-AC69)-0.5</f>
        <v>0.43852463960431864</v>
      </c>
    </row>
    <row r="70" spans="27:34" x14ac:dyDescent="0.25">
      <c r="AA70" s="34" t="str">
        <f t="shared" si="45"/>
        <v>VW 4 5/8 PERP nc-28</v>
      </c>
      <c r="AB70" s="36">
        <f t="shared" ca="1" si="46"/>
        <v>415.07799999999997</v>
      </c>
      <c r="AC70" s="37">
        <f t="shared" ca="1" si="47"/>
        <v>348.66</v>
      </c>
      <c r="AD70" s="37">
        <f t="shared" ca="1" si="48"/>
        <v>399.56549999999999</v>
      </c>
      <c r="AE70" s="37">
        <f t="shared" ca="1" si="49"/>
        <v>411.34289999999999</v>
      </c>
      <c r="AF70" s="37">
        <f t="shared" ca="1" si="50"/>
        <v>427.80124999999998</v>
      </c>
      <c r="AG70" s="37">
        <f t="shared" ca="1" si="51"/>
        <v>450.30500000000001</v>
      </c>
      <c r="AH70" s="38">
        <f t="shared" ref="AH70:AH77" ca="1" si="52">(AB70-AC70)/(AG70-AC70)-0.5</f>
        <v>0.15343105907816379</v>
      </c>
    </row>
    <row r="71" spans="27:34" x14ac:dyDescent="0.25">
      <c r="AA71" s="34" t="str">
        <f t="shared" si="45"/>
        <v>VW 3 7/8 PERP nc-27</v>
      </c>
      <c r="AB71" s="36">
        <f t="shared" ca="1" si="46"/>
        <v>403.10899999999998</v>
      </c>
      <c r="AC71" s="37">
        <f t="shared" ca="1" si="47"/>
        <v>332.053</v>
      </c>
      <c r="AD71" s="37">
        <f t="shared" ca="1" si="48"/>
        <v>396.63424999999995</v>
      </c>
      <c r="AE71" s="37">
        <f t="shared" ca="1" si="49"/>
        <v>405.94566666666663</v>
      </c>
      <c r="AF71" s="37">
        <f t="shared" ca="1" si="50"/>
        <v>423.37199999999996</v>
      </c>
      <c r="AG71" s="37">
        <f t="shared" ca="1" si="51"/>
        <v>452.33100000000002</v>
      </c>
      <c r="AH71" s="38">
        <f t="shared" ca="1" si="52"/>
        <v>9.0764728379254533E-2</v>
      </c>
    </row>
    <row r="72" spans="27:34" x14ac:dyDescent="0.25">
      <c r="AA72" s="34" t="str">
        <f t="shared" si="45"/>
        <v>VW 4 5/8 PERP nc-26</v>
      </c>
      <c r="AB72" s="36">
        <f t="shared" ca="1" si="46"/>
        <v>394.00900000000001</v>
      </c>
      <c r="AC72" s="37">
        <f t="shared" ca="1" si="47"/>
        <v>306.81900000000002</v>
      </c>
      <c r="AD72" s="37">
        <f t="shared" ca="1" si="48"/>
        <v>375.93399999999997</v>
      </c>
      <c r="AE72" s="37">
        <f t="shared" ca="1" si="49"/>
        <v>388.09003333333328</v>
      </c>
      <c r="AF72" s="37">
        <f t="shared" ca="1" si="50"/>
        <v>406.76400000000001</v>
      </c>
      <c r="AG72" s="37">
        <f t="shared" ca="1" si="51"/>
        <v>427.00599999999997</v>
      </c>
      <c r="AH72" s="38">
        <f t="shared" ca="1" si="52"/>
        <v>0.22545283599723787</v>
      </c>
    </row>
    <row r="73" spans="27:34" x14ac:dyDescent="0.25">
      <c r="AA73" s="34" t="str">
        <f t="shared" si="45"/>
        <v>VW 3 3/8 PERP nc-24</v>
      </c>
      <c r="AB73" s="36">
        <f t="shared" ca="1" si="46"/>
        <v>384.43599999999998</v>
      </c>
      <c r="AC73" s="37">
        <f t="shared" ca="1" si="47"/>
        <v>282.30399999999997</v>
      </c>
      <c r="AD73" s="37">
        <f t="shared" ca="1" si="48"/>
        <v>365.36374999999998</v>
      </c>
      <c r="AE73" s="37">
        <f t="shared" ca="1" si="49"/>
        <v>379.61716666666661</v>
      </c>
      <c r="AF73" s="37">
        <f t="shared" ca="1" si="50"/>
        <v>400.34574999999995</v>
      </c>
      <c r="AG73" s="37">
        <f t="shared" ca="1" si="51"/>
        <v>430.93700000000001</v>
      </c>
      <c r="AH73" s="38">
        <f t="shared" ca="1" si="52"/>
        <v>0.18714215551055269</v>
      </c>
    </row>
    <row r="74" spans="27:34" x14ac:dyDescent="0.25">
      <c r="AA74" s="34" t="str">
        <f t="shared" si="45"/>
        <v>VW 5 1/8 PERP nc-23</v>
      </c>
      <c r="AB74" s="36">
        <f t="shared" ca="1" si="46"/>
        <v>347.54599999999999</v>
      </c>
      <c r="AC74" s="37">
        <f t="shared" ca="1" si="47"/>
        <v>246.36500000000001</v>
      </c>
      <c r="AD74" s="37">
        <f t="shared" ca="1" si="48"/>
        <v>324.14375000000001</v>
      </c>
      <c r="AE74" s="37">
        <f t="shared" ca="1" si="49"/>
        <v>337.0254666666666</v>
      </c>
      <c r="AF74" s="37">
        <f t="shared" ca="1" si="50"/>
        <v>355.26425</v>
      </c>
      <c r="AG74" s="37">
        <f t="shared" ca="1" si="51"/>
        <v>386.84399999999999</v>
      </c>
      <c r="AH74" s="38">
        <f t="shared" ca="1" si="52"/>
        <v>0.22025712028132316</v>
      </c>
    </row>
    <row r="75" spans="27:34" x14ac:dyDescent="0.25">
      <c r="AA75" s="34" t="str">
        <f t="shared" si="45"/>
        <v>VW 2.7 PERP nc-22</v>
      </c>
      <c r="AB75" s="36">
        <f t="shared" ca="1" si="46"/>
        <v>363.68200000000002</v>
      </c>
      <c r="AC75" s="37">
        <f t="shared" ca="1" si="47"/>
        <v>223.173</v>
      </c>
      <c r="AD75" s="37">
        <f t="shared" ca="1" si="48"/>
        <v>332.06624999999997</v>
      </c>
      <c r="AE75" s="37">
        <f t="shared" ca="1" si="49"/>
        <v>350.65776666666659</v>
      </c>
      <c r="AF75" s="37">
        <f t="shared" ca="1" si="50"/>
        <v>382.90575000000001</v>
      </c>
      <c r="AG75" s="37">
        <f t="shared" ca="1" si="51"/>
        <v>407.52499999999998</v>
      </c>
      <c r="AH75" s="38">
        <f t="shared" ca="1" si="52"/>
        <v>0.26217779031418176</v>
      </c>
    </row>
    <row r="76" spans="27:34" x14ac:dyDescent="0.25">
      <c r="AA76" s="34" t="str">
        <f t="shared" si="45"/>
        <v>VW 2 1/2 PERP nc-22</v>
      </c>
      <c r="AB76" s="36">
        <f t="shared" ca="1" si="46"/>
        <v>359.93099999999998</v>
      </c>
      <c r="AC76" s="37">
        <f t="shared" ca="1" si="47"/>
        <v>190.495</v>
      </c>
      <c r="AD76" s="37">
        <f t="shared" ca="1" si="48"/>
        <v>317.01324999999997</v>
      </c>
      <c r="AE76" s="37">
        <f t="shared" ca="1" si="49"/>
        <v>339.2881666666666</v>
      </c>
      <c r="AF76" s="37">
        <f t="shared" ca="1" si="50"/>
        <v>379.21950000000004</v>
      </c>
      <c r="AG76" s="37">
        <f t="shared" ca="1" si="51"/>
        <v>399.197</v>
      </c>
      <c r="AH76" s="38">
        <f t="shared" ca="1" si="52"/>
        <v>0.31185613937576051</v>
      </c>
    </row>
    <row r="77" spans="27:34" x14ac:dyDescent="0.25">
      <c r="AA77" s="34" t="str">
        <f t="shared" si="45"/>
        <v>VW 3 3/4 PERP nc-21</v>
      </c>
      <c r="AB77" s="36">
        <f t="shared" ca="1" si="46"/>
        <v>215.30099999999999</v>
      </c>
      <c r="AC77" s="37">
        <f t="shared" ca="1" si="47"/>
        <v>210.542</v>
      </c>
      <c r="AD77" s="37">
        <f t="shared" ca="1" si="48"/>
        <v>235.89850000000001</v>
      </c>
      <c r="AE77" s="37">
        <f t="shared" ca="1" si="49"/>
        <v>308.13923333333338</v>
      </c>
      <c r="AF77" s="37">
        <f t="shared" ca="1" si="50"/>
        <v>403.26400000000001</v>
      </c>
      <c r="AG77" s="37">
        <f t="shared" ca="1" si="51"/>
        <v>523.58100000000002</v>
      </c>
      <c r="AH77" s="38">
        <f t="shared" ca="1" si="52"/>
        <v>-0.48479742140755627</v>
      </c>
    </row>
    <row r="78" spans="27:34" x14ac:dyDescent="0.25">
      <c r="AA78" s="34"/>
    </row>
    <row r="80" spans="27:34" x14ac:dyDescent="0.25">
      <c r="AA80" s="34" t="str">
        <f t="shared" ref="AA80:AA89" si="53">B49</f>
        <v>basis</v>
      </c>
      <c r="AC80" s="35" t="s">
        <v>142</v>
      </c>
      <c r="AD80" s="35" t="s">
        <v>480</v>
      </c>
      <c r="AE80" s="35" t="s">
        <v>481</v>
      </c>
      <c r="AF80" s="35" t="s">
        <v>482</v>
      </c>
      <c r="AG80" s="35" t="s">
        <v>144</v>
      </c>
      <c r="AH80" s="35" t="s">
        <v>483</v>
      </c>
    </row>
    <row r="81" spans="27:34" ht="11" x14ac:dyDescent="0.3">
      <c r="AA81" s="39" t="str">
        <f t="shared" si="53"/>
        <v>VW 3 1/2 PERP nc-30</v>
      </c>
    </row>
    <row r="82" spans="27:34" x14ac:dyDescent="0.25">
      <c r="AA82" s="34" t="str">
        <f t="shared" si="53"/>
        <v>VW 4 5/8 PERP nc-28</v>
      </c>
      <c r="AB82" s="37">
        <f t="shared" ref="AB82:AB89" ca="1" si="54">F51</f>
        <v>-17.363999999999976</v>
      </c>
      <c r="AC82" s="37">
        <f t="shared" ref="AC82:AC89" ca="1" si="55">MIN($F51:$AI51)</f>
        <v>-50.22399999999999</v>
      </c>
      <c r="AD82" s="37">
        <f t="shared" ref="AD82:AD89" ca="1" si="56">_xlfn.QUARTILE.EXC($F51:$AI51,1)</f>
        <v>-43.922249999999977</v>
      </c>
      <c r="AE82" s="37">
        <f t="shared" ref="AE82:AE89" ca="1" si="57">AVERAGE($F51:$AI51)</f>
        <v>-32.757300000000001</v>
      </c>
      <c r="AF82" s="37">
        <f t="shared" ref="AF82:AF89" ca="1" si="58">_xlfn.QUARTILE.EXC($F51:$AI51,3)</f>
        <v>-24.088999999999999</v>
      </c>
      <c r="AG82" s="37">
        <f t="shared" ref="AG82:AG89" ca="1" si="59">MAX($F51:$AI51)</f>
        <v>1.0470000000000255</v>
      </c>
      <c r="AH82" s="40">
        <f ca="1">-((AB82-AC82)/(AG82-AC82)-0.5)</f>
        <v>-0.14090811569893325</v>
      </c>
    </row>
    <row r="83" spans="27:34" x14ac:dyDescent="0.25">
      <c r="AA83" s="34" t="str">
        <f t="shared" si="53"/>
        <v>VW 3 7/8 PERP nc-27</v>
      </c>
      <c r="AB83" s="37">
        <f t="shared" ca="1" si="54"/>
        <v>-5.3949999999999818</v>
      </c>
      <c r="AC83" s="37">
        <f t="shared" ca="1" si="55"/>
        <v>-49.521000000000015</v>
      </c>
      <c r="AD83" s="37">
        <f t="shared" ca="1" si="56"/>
        <v>-38.526999999999973</v>
      </c>
      <c r="AE83" s="37">
        <f t="shared" ca="1" si="57"/>
        <v>-27.360066666666665</v>
      </c>
      <c r="AF83" s="37">
        <f t="shared" ca="1" si="58"/>
        <v>-15.479000000000028</v>
      </c>
      <c r="AG83" s="37">
        <f t="shared" ca="1" si="59"/>
        <v>15.170999999999992</v>
      </c>
      <c r="AH83" s="40">
        <f t="shared" ref="AH83:AH89" ca="1" si="60">-((AB83-AC83)/(AG83-AC83)-0.5)</f>
        <v>-0.1820936128114764</v>
      </c>
    </row>
    <row r="84" spans="27:34" x14ac:dyDescent="0.25">
      <c r="AA84" s="34" t="str">
        <f t="shared" si="53"/>
        <v>VW 4 5/8 PERP nc-26</v>
      </c>
      <c r="AB84" s="37">
        <f t="shared" ca="1" si="54"/>
        <v>3.7049999999999841</v>
      </c>
      <c r="AC84" s="37">
        <f t="shared" ca="1" si="55"/>
        <v>-26.354999999999961</v>
      </c>
      <c r="AD84" s="37">
        <f t="shared" ca="1" si="56"/>
        <v>-18.015000000000001</v>
      </c>
      <c r="AE84" s="37">
        <f t="shared" ca="1" si="57"/>
        <v>-9.5044333333333295</v>
      </c>
      <c r="AF84" s="37">
        <f t="shared" ca="1" si="58"/>
        <v>-3.1794999999999902</v>
      </c>
      <c r="AG84" s="37">
        <f t="shared" ca="1" si="59"/>
        <v>13.096000000000004</v>
      </c>
      <c r="AH84" s="40">
        <f t="shared" ca="1" si="60"/>
        <v>-0.26195787179032148</v>
      </c>
    </row>
    <row r="85" spans="27:34" x14ac:dyDescent="0.25">
      <c r="AA85" s="34" t="str">
        <f t="shared" si="53"/>
        <v>VW 3 3/8 PERP nc-24</v>
      </c>
      <c r="AB85" s="37">
        <f t="shared" ca="1" si="54"/>
        <v>13.27800000000002</v>
      </c>
      <c r="AC85" s="37">
        <f t="shared" ca="1" si="55"/>
        <v>-30.286000000000001</v>
      </c>
      <c r="AD85" s="37">
        <f t="shared" ca="1" si="56"/>
        <v>-13.18425000000002</v>
      </c>
      <c r="AE85" s="37">
        <f t="shared" ca="1" si="57"/>
        <v>-1.031566666666665</v>
      </c>
      <c r="AF85" s="37">
        <f t="shared" ca="1" si="58"/>
        <v>9.1355000000000075</v>
      </c>
      <c r="AG85" s="37">
        <f t="shared" ca="1" si="59"/>
        <v>37.611000000000047</v>
      </c>
      <c r="AH85" s="40">
        <f t="shared" ca="1" si="60"/>
        <v>-0.14161892278009325</v>
      </c>
    </row>
    <row r="86" spans="27:34" x14ac:dyDescent="0.25">
      <c r="AA86" s="34" t="str">
        <f t="shared" si="53"/>
        <v>VW 5 1/8 PERP nc-23</v>
      </c>
      <c r="AB86" s="37">
        <f t="shared" ca="1" si="54"/>
        <v>50.168000000000006</v>
      </c>
      <c r="AC86" s="37">
        <f t="shared" ca="1" si="55"/>
        <v>15.966000000000008</v>
      </c>
      <c r="AD86" s="37">
        <f t="shared" ca="1" si="56"/>
        <v>29.697500000000019</v>
      </c>
      <c r="AE86" s="37">
        <f t="shared" ca="1" si="57"/>
        <v>41.560133333333333</v>
      </c>
      <c r="AF86" s="37">
        <f t="shared" ca="1" si="58"/>
        <v>47.91574999999996</v>
      </c>
      <c r="AG86" s="37">
        <f t="shared" ca="1" si="59"/>
        <v>98.959000000000003</v>
      </c>
      <c r="AH86" s="40">
        <f t="shared" ca="1" si="60"/>
        <v>8.7892954827515579E-2</v>
      </c>
    </row>
    <row r="87" spans="27:34" x14ac:dyDescent="0.25">
      <c r="AA87" s="34" t="str">
        <f t="shared" si="53"/>
        <v>VW 2.7 PERP nc-22</v>
      </c>
      <c r="AB87" s="37">
        <f t="shared" ca="1" si="54"/>
        <v>34.031999999999982</v>
      </c>
      <c r="AC87" s="37">
        <f t="shared" ca="1" si="55"/>
        <v>-14.721000000000004</v>
      </c>
      <c r="AD87" s="37">
        <f t="shared" ca="1" si="56"/>
        <v>1.9715000000000202</v>
      </c>
      <c r="AE87" s="37">
        <f t="shared" ca="1" si="57"/>
        <v>27.927833333333336</v>
      </c>
      <c r="AF87" s="37">
        <f t="shared" ca="1" si="58"/>
        <v>42.989500000000007</v>
      </c>
      <c r="AG87" s="37">
        <f t="shared" ca="1" si="59"/>
        <v>128.98699999999999</v>
      </c>
      <c r="AH87" s="40">
        <f t="shared" ca="1" si="60"/>
        <v>0.16074957552815439</v>
      </c>
    </row>
    <row r="88" spans="27:34" x14ac:dyDescent="0.25">
      <c r="AA88" s="34" t="str">
        <f t="shared" si="53"/>
        <v>VW 2 1/2 PERP nc-22</v>
      </c>
      <c r="AB88" s="37">
        <f t="shared" ca="1" si="54"/>
        <v>37.783000000000015</v>
      </c>
      <c r="AC88" s="37">
        <f t="shared" ca="1" si="55"/>
        <v>-12.408999999999992</v>
      </c>
      <c r="AD88" s="37">
        <f t="shared" ca="1" si="56"/>
        <v>13.245500000000021</v>
      </c>
      <c r="AE88" s="37">
        <f t="shared" ca="1" si="57"/>
        <v>39.297433333333338</v>
      </c>
      <c r="AF88" s="37">
        <f t="shared" ca="1" si="58"/>
        <v>59.491250000000008</v>
      </c>
      <c r="AG88" s="37">
        <f t="shared" ca="1" si="59"/>
        <v>145.08199999999999</v>
      </c>
      <c r="AH88" s="40">
        <f t="shared" ca="1" si="60"/>
        <v>0.1813024236305566</v>
      </c>
    </row>
    <row r="89" spans="27:34" x14ac:dyDescent="0.25">
      <c r="AA89" s="34" t="str">
        <f t="shared" si="53"/>
        <v>VW 3 3/4 PERP nc-21</v>
      </c>
      <c r="AB89" s="37">
        <f t="shared" ca="1" si="54"/>
        <v>182.41300000000001</v>
      </c>
      <c r="AC89" s="37">
        <f t="shared" ca="1" si="55"/>
        <v>-120.77100000000002</v>
      </c>
      <c r="AD89" s="37">
        <f t="shared" ca="1" si="56"/>
        <v>-13.266249999999985</v>
      </c>
      <c r="AE89" s="37">
        <f t="shared" ca="1" si="57"/>
        <v>70.446366666666663</v>
      </c>
      <c r="AF89" s="37">
        <f t="shared" ca="1" si="58"/>
        <v>133.86575000000002</v>
      </c>
      <c r="AG89" s="37">
        <f t="shared" ca="1" si="59"/>
        <v>182.41300000000001</v>
      </c>
      <c r="AH89" s="40">
        <f t="shared" ca="1" si="60"/>
        <v>-0.5</v>
      </c>
    </row>
  </sheetData>
  <conditionalFormatting sqref="AH82:AH8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{DB7CAF9C-EE35-4A17-97EC-DA063F0E0D95}</x14:id>
        </ext>
      </extLst>
    </cfRule>
  </conditionalFormatting>
  <conditionalFormatting sqref="AH69:AH7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{89258F93-7699-429E-8C4E-5F69E5A2ECB7}</x14:id>
        </ext>
      </extLst>
    </cfRule>
  </conditionalFormatting>
  <dataValidations count="1">
    <dataValidation type="list" allowBlank="1" showInputMessage="1" showErrorMessage="1" sqref="B45:B46" xr:uid="{493EE5DA-7C6B-4DCB-92ED-C7BA45AB1575}">
      <formula1>$B$32:$B$41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B7CAF9C-EE35-4A17-97EC-DA063F0E0D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AH82:AH89</xm:sqref>
        </x14:conditionalFormatting>
        <x14:conditionalFormatting xmlns:xm="http://schemas.microsoft.com/office/excel/2006/main">
          <x14:cfRule type="dataBar" id="{89258F93-7699-429E-8C4E-5F69E5A2EC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AH69:AH77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4EF7838-1D3F-438A-BE0F-4E7F04755177}">
          <x14:formula1>
            <xm:f>lists!$H$1:$H$10</xm:f>
          </x14:formula1>
          <xm:sqref>B29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F1E14-9602-4CA1-9B5D-72DCAC312AF6}">
  <sheetPr>
    <tabColor theme="9"/>
  </sheetPr>
  <dimension ref="A2:SU103"/>
  <sheetViews>
    <sheetView zoomScaleNormal="100" workbookViewId="0">
      <selection activeCell="B3" sqref="B3"/>
    </sheetView>
  </sheetViews>
  <sheetFormatPr defaultRowHeight="10.5" x14ac:dyDescent="0.25"/>
  <cols>
    <col min="1" max="1" width="8.7265625" style="1"/>
    <col min="2" max="2" width="19.1796875" style="1" bestFit="1" customWidth="1"/>
    <col min="3" max="3" width="8.81640625" style="1" bestFit="1" customWidth="1"/>
    <col min="4" max="5" width="8.7265625" style="1"/>
    <col min="6" max="6" width="11.6328125" style="1" customWidth="1"/>
    <col min="7" max="511" width="10" style="1" bestFit="1" customWidth="1"/>
    <col min="512" max="512" width="9.90625" style="1" bestFit="1" customWidth="1"/>
    <col min="513" max="515" width="8.81640625" style="1" bestFit="1" customWidth="1"/>
    <col min="516" max="16384" width="8.7265625" style="1"/>
  </cols>
  <sheetData>
    <row r="2" spans="1:20" s="5" customFormat="1" x14ac:dyDescent="0.25">
      <c r="A2" s="5" t="s">
        <v>484</v>
      </c>
      <c r="B2" s="11" t="s">
        <v>145</v>
      </c>
      <c r="I2" s="1"/>
    </row>
    <row r="3" spans="1:20" s="5" customFormat="1" x14ac:dyDescent="0.25">
      <c r="A3" s="5" t="s">
        <v>485</v>
      </c>
      <c r="B3" s="11" t="s">
        <v>149</v>
      </c>
      <c r="H3" s="5" t="s">
        <v>490</v>
      </c>
      <c r="I3" s="11" t="s">
        <v>489</v>
      </c>
    </row>
    <row r="4" spans="1:20" s="5" customFormat="1" x14ac:dyDescent="0.25">
      <c r="A4" s="5" t="s">
        <v>486</v>
      </c>
      <c r="B4" s="11" t="s">
        <v>149</v>
      </c>
      <c r="D4" s="34" t="s">
        <v>488</v>
      </c>
      <c r="E4" s="5">
        <f ca="1">ROWS(_xlfn.ANCHORARRAY(B8))</f>
        <v>11</v>
      </c>
      <c r="H4" s="5" t="s">
        <v>491</v>
      </c>
      <c r="I4" s="11" t="s">
        <v>149</v>
      </c>
    </row>
    <row r="5" spans="1:20" s="5" customFormat="1" x14ac:dyDescent="0.25"/>
    <row r="6" spans="1:20" s="5" customFormat="1" x14ac:dyDescent="0.25"/>
    <row r="7" spans="1:20" s="5" customFormat="1" ht="11" x14ac:dyDescent="0.3">
      <c r="A7" s="5" t="s">
        <v>487</v>
      </c>
      <c r="B7" s="2" t="str" cm="1">
        <f t="array" aca="1" ref="B7:T7" ca="1">bonds[#Headers]</f>
        <v>worksheet get</v>
      </c>
      <c r="C7" s="2" t="str">
        <f ca="1"/>
        <v>ID_ISIN</v>
      </c>
      <c r="D7" s="2" t="str">
        <f ca="1"/>
        <v>security name</v>
      </c>
      <c r="E7" s="2" t="str">
        <f ca="1"/>
        <v>ticker</v>
      </c>
      <c r="F7" s="2" t="str">
        <f ca="1"/>
        <v>coupon</v>
      </c>
      <c r="G7" s="41" t="str">
        <f ca="1"/>
        <v>nxt_call_dt</v>
      </c>
      <c r="H7" s="41" t="str">
        <f ca="1"/>
        <v>mty_typ</v>
      </c>
      <c r="I7" s="2" t="str">
        <f ca="1"/>
        <v>crncy</v>
      </c>
      <c r="J7" s="2" t="str">
        <f ca="1"/>
        <v>amt_outstanding</v>
      </c>
      <c r="K7" s="4" t="str">
        <f ca="1"/>
        <v>industry_sector</v>
      </c>
      <c r="L7" s="4" t="str">
        <f ca="1"/>
        <v>unique lookup</v>
      </c>
      <c r="M7" s="4" t="str">
        <f ca="1"/>
        <v>yas_ispread</v>
      </c>
      <c r="N7" s="4" t="str">
        <f ca="1"/>
        <v>blp_i_sprd_mid</v>
      </c>
      <c r="O7" s="4" t="str">
        <f ca="1"/>
        <v>rtg_moody</v>
      </c>
      <c r="P7" s="4" t="str">
        <f ca="1"/>
        <v>rtg_sp</v>
      </c>
      <c r="Q7" s="4" t="str">
        <f ca="1"/>
        <v>bb_composite</v>
      </c>
      <c r="R7" s="4" t="str">
        <f ca="1"/>
        <v>green_bond_loan_indicator</v>
      </c>
      <c r="S7" s="5" t="str">
        <f ca="1"/>
        <v>yas/blp factor</v>
      </c>
      <c r="T7" s="5" t="str">
        <f ca="1"/>
        <v>rh sector</v>
      </c>
    </row>
    <row r="8" spans="1:20" s="5" customFormat="1" x14ac:dyDescent="0.25">
      <c r="B8" s="1" t="str" cm="1">
        <f t="array" aca="1" ref="B8:T18" ca="1">_xlfn._xlws.FILTER(bonds[],((bonds[ticker]=B2)+(bonds[ticker]=B3)+(bonds[ticker]=B4))*((bonds[crncy]=I3)+(bonds[crncy]=I4)),"nothing is here")</f>
        <v>EK131366 Corp</v>
      </c>
      <c r="C8" s="5" t="str">
        <f ca="1"/>
        <v>XS1048428012</v>
      </c>
      <c r="D8" s="5" t="str">
        <f ca="1"/>
        <v>VW 3 3/4 PERP</v>
      </c>
      <c r="E8" s="5" t="str">
        <f ca="1"/>
        <v>VW</v>
      </c>
      <c r="F8" s="5">
        <f ca="1"/>
        <v>3.75</v>
      </c>
      <c r="G8" s="25">
        <f ca="1"/>
        <v>44279</v>
      </c>
      <c r="H8" s="5" t="str">
        <f ca="1"/>
        <v>PERP/CALL</v>
      </c>
      <c r="I8" s="5" t="str">
        <f ca="1"/>
        <v>EUR</v>
      </c>
      <c r="J8" s="5">
        <f ca="1"/>
        <v>1250000000</v>
      </c>
      <c r="K8" s="5" t="str">
        <f ca="1"/>
        <v>Consumer, Cyclical</v>
      </c>
      <c r="L8" s="5" t="str">
        <f ca="1"/>
        <v>VW 3 3/4 PERP nc-21</v>
      </c>
      <c r="M8" s="5">
        <f ca="1"/>
        <v>233.79057740181298</v>
      </c>
      <c r="N8" s="5">
        <f ca="1"/>
        <v>227.66754150390625</v>
      </c>
      <c r="O8" s="5" t="str">
        <f ca="1"/>
        <v>Baa2</v>
      </c>
      <c r="P8" s="5" t="str">
        <f ca="1"/>
        <v>BBB-</v>
      </c>
      <c r="Q8" s="5" t="str">
        <f ca="1"/>
        <v>BBB-</v>
      </c>
      <c r="R8" s="5" t="str">
        <f ca="1"/>
        <v>N</v>
      </c>
      <c r="S8" s="5">
        <f ca="1"/>
        <v>1.0268946370548024</v>
      </c>
      <c r="T8" s="5" t="str">
        <f ca="1"/>
        <v>TMT/ AUTO</v>
      </c>
    </row>
    <row r="9" spans="1:20" s="5" customFormat="1" x14ac:dyDescent="0.25">
      <c r="B9" s="5" t="str">
        <f ca="1"/>
        <v>EK811633 Corp</v>
      </c>
      <c r="C9" s="5" t="str">
        <f ca="1"/>
        <v>XS1206540806</v>
      </c>
      <c r="D9" s="5" t="str">
        <f ca="1"/>
        <v>VW 2 1/2 PERP</v>
      </c>
      <c r="E9" s="5" t="str">
        <f ca="1"/>
        <v>VW</v>
      </c>
      <c r="F9" s="5">
        <f ca="1"/>
        <v>2.5</v>
      </c>
      <c r="G9" s="25">
        <f ca="1"/>
        <v>44640</v>
      </c>
      <c r="H9" s="5" t="str">
        <f ca="1"/>
        <v>PERP/CALL</v>
      </c>
      <c r="I9" s="5" t="str">
        <f ca="1"/>
        <v>EUR</v>
      </c>
      <c r="J9" s="5">
        <f ca="1"/>
        <v>1100000000</v>
      </c>
      <c r="K9" s="5" t="str">
        <f ca="1"/>
        <v>Consumer, Cyclical</v>
      </c>
      <c r="L9" s="5" t="str">
        <f ca="1"/>
        <v>VW 2 1/2 PERP nc-22</v>
      </c>
      <c r="M9" s="5">
        <f ca="1"/>
        <v>365.99723072907261</v>
      </c>
      <c r="N9" s="5">
        <f ca="1"/>
        <v>366.09463500976563</v>
      </c>
      <c r="O9" s="5" t="str">
        <f ca="1"/>
        <v>Baa2</v>
      </c>
      <c r="P9" s="5" t="str">
        <f ca="1"/>
        <v>BBB-</v>
      </c>
      <c r="Q9" s="5" t="str">
        <f ca="1"/>
        <v>BBB-</v>
      </c>
      <c r="R9" s="5" t="str">
        <f ca="1"/>
        <v>N</v>
      </c>
      <c r="S9" s="5">
        <f ca="1"/>
        <v>0.99973393688030854</v>
      </c>
      <c r="T9" s="5" t="str">
        <f ca="1"/>
        <v>TMT/ AUTO</v>
      </c>
    </row>
    <row r="10" spans="1:20" s="5" customFormat="1" x14ac:dyDescent="0.25">
      <c r="B10" s="5" t="str">
        <f ca="1"/>
        <v>AN880322 Corp</v>
      </c>
      <c r="C10" s="5" t="str">
        <f ca="1"/>
        <v>XS1629658755</v>
      </c>
      <c r="D10" s="5" t="str">
        <f ca="1"/>
        <v>VW 2.7 PERP</v>
      </c>
      <c r="E10" s="5" t="str">
        <f ca="1"/>
        <v>VW</v>
      </c>
      <c r="F10" s="5">
        <f ca="1"/>
        <v>2.7</v>
      </c>
      <c r="G10" s="25">
        <f ca="1"/>
        <v>44909</v>
      </c>
      <c r="H10" s="5" t="str">
        <f ca="1"/>
        <v>PERP/CALL</v>
      </c>
      <c r="I10" s="5" t="str">
        <f ca="1"/>
        <v>EUR</v>
      </c>
      <c r="J10" s="5">
        <f ca="1"/>
        <v>1500000000</v>
      </c>
      <c r="K10" s="5" t="str">
        <f ca="1"/>
        <v>Consumer, Cyclical</v>
      </c>
      <c r="L10" s="5" t="str">
        <f ca="1"/>
        <v>VW 2.7 PERP nc-22</v>
      </c>
      <c r="M10" s="5">
        <f ca="1"/>
        <v>367.85621003058748</v>
      </c>
      <c r="N10" s="5">
        <f ca="1"/>
        <v>367.78634643554688</v>
      </c>
      <c r="O10" s="5" t="str">
        <f ca="1"/>
        <v>Baa2</v>
      </c>
      <c r="P10" s="5" t="str">
        <f ca="1"/>
        <v>BBB-</v>
      </c>
      <c r="Q10" s="5" t="str">
        <f ca="1"/>
        <v>BBB-</v>
      </c>
      <c r="R10" s="5" t="str">
        <f ca="1"/>
        <v>N</v>
      </c>
      <c r="S10" s="5">
        <f ca="1"/>
        <v>1.0001899570109594</v>
      </c>
      <c r="T10" s="5" t="str">
        <f ca="1"/>
        <v>TMT/ AUTO</v>
      </c>
    </row>
    <row r="11" spans="1:20" s="5" customFormat="1" x14ac:dyDescent="0.25">
      <c r="B11" s="5" t="str">
        <f ca="1"/>
        <v>EJ811600 Corp</v>
      </c>
      <c r="C11" s="5" t="str">
        <f ca="1"/>
        <v>XS0968913342</v>
      </c>
      <c r="D11" s="5" t="str">
        <f ca="1"/>
        <v>VW 5 1/8 PERP</v>
      </c>
      <c r="E11" s="5" t="str">
        <f ca="1"/>
        <v>VW</v>
      </c>
      <c r="F11" s="5">
        <f ca="1"/>
        <v>5.125</v>
      </c>
      <c r="G11" s="25">
        <f ca="1"/>
        <v>45173</v>
      </c>
      <c r="H11" s="5" t="str">
        <f ca="1"/>
        <v>PERP/CALL</v>
      </c>
      <c r="I11" s="5" t="str">
        <f ca="1"/>
        <v>EUR</v>
      </c>
      <c r="J11" s="5">
        <f ca="1"/>
        <v>750000000</v>
      </c>
      <c r="K11" s="5" t="str">
        <f ca="1"/>
        <v>Consumer, Cyclical</v>
      </c>
      <c r="L11" s="5" t="str">
        <f ca="1"/>
        <v>VW 5 1/8 PERP nc-23</v>
      </c>
      <c r="M11" s="5">
        <f ca="1"/>
        <v>351.38131841443794</v>
      </c>
      <c r="N11" s="5">
        <f ca="1"/>
        <v>351.4039306640625</v>
      </c>
      <c r="O11" s="5" t="str">
        <f ca="1"/>
        <v>Baa2</v>
      </c>
      <c r="P11" s="5" t="str">
        <f ca="1"/>
        <v>BBB-</v>
      </c>
      <c r="Q11" s="5" t="str">
        <f ca="1"/>
        <v>BBB-</v>
      </c>
      <c r="R11" s="5" t="str">
        <f ca="1"/>
        <v>N</v>
      </c>
      <c r="S11" s="5">
        <f ca="1"/>
        <v>0.99993565168840937</v>
      </c>
      <c r="T11" s="5" t="str">
        <f ca="1"/>
        <v>TMT/ AUTO</v>
      </c>
    </row>
    <row r="12" spans="1:20" s="5" customFormat="1" x14ac:dyDescent="0.25">
      <c r="B12" s="5" t="str">
        <f ca="1"/>
        <v>AT214421 Corp</v>
      </c>
      <c r="C12" s="5" t="str">
        <f ca="1"/>
        <v>XS1799938995</v>
      </c>
      <c r="D12" s="5" t="str">
        <f ca="1"/>
        <v>VW 3 3/8 PERP</v>
      </c>
      <c r="E12" s="5" t="str">
        <f ca="1"/>
        <v>VW</v>
      </c>
      <c r="F12" s="5">
        <f ca="1"/>
        <v>3.375</v>
      </c>
      <c r="G12" s="25">
        <f ca="1"/>
        <v>45470</v>
      </c>
      <c r="H12" s="5" t="str">
        <f ca="1"/>
        <v>PERP/CALL</v>
      </c>
      <c r="I12" s="5" t="str">
        <f ca="1"/>
        <v>EUR</v>
      </c>
      <c r="J12" s="5">
        <f ca="1"/>
        <v>1250000000</v>
      </c>
      <c r="K12" s="5" t="str">
        <f ca="1"/>
        <v>Consumer, Cyclical</v>
      </c>
      <c r="L12" s="5" t="str">
        <f ca="1"/>
        <v>VW 3 3/8 PERP nc-24</v>
      </c>
      <c r="M12" s="5">
        <f ca="1"/>
        <v>387.92044749619606</v>
      </c>
      <c r="N12" s="5">
        <f ca="1"/>
        <v>387.88162231445313</v>
      </c>
      <c r="O12" s="5" t="str">
        <f ca="1"/>
        <v>Baa2</v>
      </c>
      <c r="P12" s="5" t="str">
        <f ca="1"/>
        <v>BBB-</v>
      </c>
      <c r="Q12" s="5" t="str">
        <f ca="1"/>
        <v>BBB-</v>
      </c>
      <c r="R12" s="5" t="str">
        <f ca="1"/>
        <v>N</v>
      </c>
      <c r="S12" s="5">
        <f ca="1"/>
        <v>1.0001000954402306</v>
      </c>
      <c r="T12" s="5" t="str">
        <f ca="1"/>
        <v>TMT/ AUTO</v>
      </c>
    </row>
    <row r="13" spans="1:20" s="5" customFormat="1" x14ac:dyDescent="0.25">
      <c r="B13" s="5" t="str">
        <f ca="1"/>
        <v>BJ980509 Corp</v>
      </c>
      <c r="C13" s="5" t="str">
        <f ca="1"/>
        <v>XS2187689034</v>
      </c>
      <c r="D13" s="5" t="str">
        <f ca="1"/>
        <v>VW 3 1/2 PERP</v>
      </c>
      <c r="E13" s="5" t="str">
        <f ca="1"/>
        <v>VW</v>
      </c>
      <c r="F13" s="5">
        <f ca="1"/>
        <v>3.5</v>
      </c>
      <c r="G13" s="25">
        <f ca="1"/>
        <v>45825</v>
      </c>
      <c r="H13" s="5" t="str">
        <f ca="1"/>
        <v>PERP/CALL</v>
      </c>
      <c r="I13" s="5" t="str">
        <f ca="1"/>
        <v>EUR</v>
      </c>
      <c r="J13" s="5">
        <f ca="1"/>
        <v>1500000000</v>
      </c>
      <c r="K13" s="5" t="str">
        <f ca="1"/>
        <v>Consumer, Cyclical</v>
      </c>
      <c r="L13" s="5" t="str">
        <f ca="1"/>
        <v>VW 3 1/2 PERP nc-25</v>
      </c>
      <c r="M13" s="5">
        <f ca="1"/>
        <v>400.00284852400688</v>
      </c>
      <c r="N13" s="5">
        <f ca="1"/>
        <v>400.35873413085938</v>
      </c>
      <c r="O13" s="5" t="str">
        <f ca="1"/>
        <v>Baa2</v>
      </c>
      <c r="P13" s="5" t="str">
        <f ca="1"/>
        <v>#N/A N/A</v>
      </c>
      <c r="Q13" s="5" t="str">
        <f ca="1"/>
        <v>NR</v>
      </c>
      <c r="R13" s="5" t="str">
        <f ca="1"/>
        <v>N</v>
      </c>
      <c r="S13" s="5">
        <f ca="1"/>
        <v>0.99911108319486253</v>
      </c>
      <c r="T13" s="5" t="str">
        <f ca="1"/>
        <v>TMT/ AUTO</v>
      </c>
    </row>
    <row r="14" spans="1:20" s="5" customFormat="1" x14ac:dyDescent="0.25">
      <c r="B14" s="5" t="str">
        <f ca="1"/>
        <v>EK131372 Corp</v>
      </c>
      <c r="C14" s="5" t="str">
        <f ca="1"/>
        <v>XS1048428442</v>
      </c>
      <c r="D14" s="5" t="str">
        <f ca="1"/>
        <v>VW 4 5/8 PERP</v>
      </c>
      <c r="E14" s="5" t="str">
        <f ca="1"/>
        <v>VW</v>
      </c>
      <c r="F14" s="5">
        <f ca="1"/>
        <v>4.625</v>
      </c>
      <c r="G14" s="25">
        <f ca="1"/>
        <v>46105</v>
      </c>
      <c r="H14" s="5" t="str">
        <f ca="1"/>
        <v>PERP/CALL</v>
      </c>
      <c r="I14" s="5" t="str">
        <f ca="1"/>
        <v>EUR</v>
      </c>
      <c r="J14" s="5">
        <f ca="1"/>
        <v>1750000000</v>
      </c>
      <c r="K14" s="5" t="str">
        <f ca="1"/>
        <v>Consumer, Cyclical</v>
      </c>
      <c r="L14" s="5" t="str">
        <f ca="1"/>
        <v>VW 4 5/8 PERP nc-26</v>
      </c>
      <c r="M14" s="5">
        <f ca="1"/>
        <v>395.97332169155379</v>
      </c>
      <c r="N14" s="5">
        <f ca="1"/>
        <v>396.24160766601563</v>
      </c>
      <c r="O14" s="5" t="str">
        <f ca="1"/>
        <v>Baa2</v>
      </c>
      <c r="P14" s="5" t="str">
        <f ca="1"/>
        <v>BBB-</v>
      </c>
      <c r="Q14" s="5" t="str">
        <f ca="1"/>
        <v>BBB-</v>
      </c>
      <c r="R14" s="5" t="str">
        <f ca="1"/>
        <v>N</v>
      </c>
      <c r="S14" s="5">
        <f ca="1"/>
        <v>0.99932292326380834</v>
      </c>
      <c r="T14" s="5" t="str">
        <f ca="1"/>
        <v>TMT/ AUTO</v>
      </c>
    </row>
    <row r="15" spans="1:20" s="5" customFormat="1" x14ac:dyDescent="0.25">
      <c r="B15" s="5" t="str">
        <f ca="1"/>
        <v>AN880326 Corp</v>
      </c>
      <c r="C15" s="5" t="str">
        <f ca="1"/>
        <v>XS1629774230</v>
      </c>
      <c r="D15" s="5" t="str">
        <f ca="1"/>
        <v>VW 3 7/8 PERP</v>
      </c>
      <c r="E15" s="5" t="str">
        <f ca="1"/>
        <v>VW</v>
      </c>
      <c r="F15" s="5">
        <f ca="1"/>
        <v>3.875</v>
      </c>
      <c r="G15" s="25">
        <f ca="1"/>
        <v>46552</v>
      </c>
      <c r="H15" s="5" t="str">
        <f ca="1"/>
        <v>PERP/CALL</v>
      </c>
      <c r="I15" s="5" t="str">
        <f ca="1"/>
        <v>EUR</v>
      </c>
      <c r="J15" s="5">
        <f ca="1"/>
        <v>2000000000</v>
      </c>
      <c r="K15" s="5" t="str">
        <f ca="1"/>
        <v>Consumer, Cyclical</v>
      </c>
      <c r="L15" s="5" t="str">
        <f ca="1"/>
        <v>VW 3 7/8 PERP nc-27</v>
      </c>
      <c r="M15" s="5">
        <f ca="1"/>
        <v>406.99848066705647</v>
      </c>
      <c r="N15" s="5">
        <f ca="1"/>
        <v>407.32510375976563</v>
      </c>
      <c r="O15" s="5" t="str">
        <f ca="1"/>
        <v>Baa2</v>
      </c>
      <c r="P15" s="5" t="str">
        <f ca="1"/>
        <v>BBB-</v>
      </c>
      <c r="Q15" s="5" t="str">
        <f ca="1"/>
        <v>BBB-</v>
      </c>
      <c r="R15" s="5" t="str">
        <f ca="1"/>
        <v>N</v>
      </c>
      <c r="S15" s="5">
        <f ca="1"/>
        <v>0.99919812677958142</v>
      </c>
      <c r="T15" s="5" t="str">
        <f ca="1"/>
        <v>TMT/ AUTO</v>
      </c>
    </row>
    <row r="16" spans="1:20" s="5" customFormat="1" x14ac:dyDescent="0.25">
      <c r="B16" s="5" t="str">
        <f ca="1"/>
        <v>AT214434 Corp</v>
      </c>
      <c r="C16" s="5" t="str">
        <f ca="1"/>
        <v>XS1799939027</v>
      </c>
      <c r="D16" s="5" t="str">
        <f ca="1"/>
        <v>VW 4 5/8 PERP</v>
      </c>
      <c r="E16" s="5" t="str">
        <f ca="1"/>
        <v>VW</v>
      </c>
      <c r="F16" s="5">
        <f ca="1"/>
        <v>4.625</v>
      </c>
      <c r="G16" s="25">
        <f ca="1"/>
        <v>46931</v>
      </c>
      <c r="H16" s="5" t="str">
        <f ca="1"/>
        <v>PERP/CALL</v>
      </c>
      <c r="I16" s="5" t="str">
        <f ca="1"/>
        <v>EUR</v>
      </c>
      <c r="J16" s="5">
        <f ca="1"/>
        <v>1500000000</v>
      </c>
      <c r="K16" s="5" t="str">
        <f ca="1"/>
        <v>Consumer, Cyclical</v>
      </c>
      <c r="L16" s="5" t="str">
        <f ca="1"/>
        <v>VW 4 5/8 PERP nc-28</v>
      </c>
      <c r="M16" s="5">
        <f ca="1"/>
        <v>416.08263736154657</v>
      </c>
      <c r="N16" s="5">
        <f ca="1"/>
        <v>416.54296875</v>
      </c>
      <c r="O16" s="5" t="str">
        <f ca="1"/>
        <v>Baa2</v>
      </c>
      <c r="P16" s="5" t="str">
        <f ca="1"/>
        <v>BBB-</v>
      </c>
      <c r="Q16" s="5" t="str">
        <f ca="1"/>
        <v>BBB-</v>
      </c>
      <c r="R16" s="5" t="str">
        <f ca="1"/>
        <v>N</v>
      </c>
      <c r="S16" s="5">
        <f ca="1"/>
        <v>0.99889487658419773</v>
      </c>
      <c r="T16" s="5" t="str">
        <f ca="1"/>
        <v>TMT/ AUTO</v>
      </c>
    </row>
    <row r="17" spans="1:515" s="5" customFormat="1" x14ac:dyDescent="0.25">
      <c r="B17" s="5" t="str">
        <f ca="1"/>
        <v>BJ980938 Corp</v>
      </c>
      <c r="C17" s="5" t="str">
        <f ca="1"/>
        <v>XS2187689380</v>
      </c>
      <c r="D17" s="5" t="str">
        <f ca="1"/>
        <v>VW 3 7/8 PERP</v>
      </c>
      <c r="E17" s="5" t="str">
        <f ca="1"/>
        <v>VW</v>
      </c>
      <c r="F17" s="5">
        <f ca="1"/>
        <v>3.875</v>
      </c>
      <c r="G17" s="25">
        <f ca="1"/>
        <v>47286</v>
      </c>
      <c r="H17" s="5" t="str">
        <f ca="1"/>
        <v>PERP/CALL</v>
      </c>
      <c r="I17" s="5" t="str">
        <f ca="1"/>
        <v>EUR</v>
      </c>
      <c r="J17" s="5">
        <f ca="1"/>
        <v>1500000000</v>
      </c>
      <c r="K17" s="5" t="str">
        <f ca="1"/>
        <v>Consumer, Cyclical</v>
      </c>
      <c r="L17" s="5" t="str">
        <f ca="1"/>
        <v>VW 3 7/8 PERP nc-29</v>
      </c>
      <c r="M17" s="5">
        <f ca="1"/>
        <v>421.68670529836396</v>
      </c>
      <c r="N17" s="5">
        <f ca="1"/>
        <v>422.10348510742188</v>
      </c>
      <c r="O17" s="5" t="str">
        <f ca="1"/>
        <v>Baa2</v>
      </c>
      <c r="P17" s="5" t="str">
        <f ca="1"/>
        <v>#N/A N/A</v>
      </c>
      <c r="Q17" s="5" t="str">
        <f ca="1"/>
        <v>NR</v>
      </c>
      <c r="R17" s="5" t="str">
        <f ca="1"/>
        <v>N</v>
      </c>
      <c r="S17" s="5">
        <f ca="1"/>
        <v>0.99901261225324434</v>
      </c>
      <c r="T17" s="5" t="str">
        <f ca="1"/>
        <v>TMT/ AUTO</v>
      </c>
    </row>
    <row r="18" spans="1:515" s="5" customFormat="1" x14ac:dyDescent="0.25">
      <c r="B18" s="5" t="str">
        <f ca="1"/>
        <v>EK811579 Corp</v>
      </c>
      <c r="C18" s="5" t="str">
        <f ca="1"/>
        <v>XS1206541366</v>
      </c>
      <c r="D18" s="5" t="str">
        <f ca="1"/>
        <v>VW 3 1/2 PERP</v>
      </c>
      <c r="E18" s="5" t="str">
        <f ca="1"/>
        <v>VW</v>
      </c>
      <c r="F18" s="5">
        <f ca="1"/>
        <v>3.5</v>
      </c>
      <c r="G18" s="25">
        <f ca="1"/>
        <v>47562</v>
      </c>
      <c r="H18" s="5" t="str">
        <f ca="1"/>
        <v>PERP/CALL</v>
      </c>
      <c r="I18" s="5" t="str">
        <f ca="1"/>
        <v>EUR</v>
      </c>
      <c r="J18" s="5">
        <f ca="1"/>
        <v>1400000000</v>
      </c>
      <c r="K18" s="5" t="str">
        <f ca="1"/>
        <v>Consumer, Cyclical</v>
      </c>
      <c r="L18" s="5" t="str">
        <f ca="1"/>
        <v>VW 3 1/2 PERP nc-30</v>
      </c>
      <c r="M18" s="5">
        <f ca="1"/>
        <v>400.87562330669283</v>
      </c>
      <c r="N18" s="5">
        <f ca="1"/>
        <v>401.11126708984375</v>
      </c>
      <c r="O18" s="5" t="str">
        <f ca="1"/>
        <v>Baa2</v>
      </c>
      <c r="P18" s="5" t="str">
        <f ca="1"/>
        <v>BBB-</v>
      </c>
      <c r="Q18" s="5" t="str">
        <f ca="1"/>
        <v>BBB-</v>
      </c>
      <c r="R18" s="5" t="str">
        <f ca="1"/>
        <v>N</v>
      </c>
      <c r="S18" s="5">
        <f ca="1"/>
        <v>0.99941252265272784</v>
      </c>
      <c r="T18" s="5" t="str">
        <f ca="1"/>
        <v>TMT/ AUTO</v>
      </c>
    </row>
    <row r="19" spans="1:515" s="5" customFormat="1" x14ac:dyDescent="0.25"/>
    <row r="20" spans="1:515" s="5" customFormat="1" x14ac:dyDescent="0.25"/>
    <row r="21" spans="1:515" s="5" customFormat="1" ht="11" x14ac:dyDescent="0.3"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</row>
    <row r="22" spans="1:515" s="5" customFormat="1" ht="11" x14ac:dyDescent="0.3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</row>
    <row r="23" spans="1:515" s="5" customFormat="1" x14ac:dyDescent="0.25"/>
    <row r="24" spans="1:515" s="5" customFormat="1" x14ac:dyDescent="0.25"/>
    <row r="25" spans="1:515" s="5" customFormat="1" x14ac:dyDescent="0.25"/>
    <row r="26" spans="1:515" s="5" customFormat="1" x14ac:dyDescent="0.25"/>
    <row r="27" spans="1:515" s="5" customFormat="1" x14ac:dyDescent="0.25"/>
    <row r="28" spans="1:515" s="5" customFormat="1" x14ac:dyDescent="0.25"/>
    <row r="29" spans="1:515" s="5" customFormat="1" x14ac:dyDescent="0.25">
      <c r="A29" s="5" t="s">
        <v>464</v>
      </c>
      <c r="B29" s="11" t="s">
        <v>36</v>
      </c>
    </row>
    <row r="30" spans="1:515" s="5" customFormat="1" x14ac:dyDescent="0.25">
      <c r="D30" s="5" t="s">
        <v>465</v>
      </c>
      <c r="F30" s="5">
        <v>1</v>
      </c>
      <c r="G30" s="5">
        <f>F30+1</f>
        <v>2</v>
      </c>
      <c r="H30" s="5">
        <f t="shared" ref="H30:BS30" si="0">G30+1</f>
        <v>3</v>
      </c>
      <c r="I30" s="5">
        <f t="shared" si="0"/>
        <v>4</v>
      </c>
      <c r="J30" s="5">
        <f t="shared" si="0"/>
        <v>5</v>
      </c>
      <c r="K30" s="5">
        <f t="shared" si="0"/>
        <v>6</v>
      </c>
      <c r="L30" s="5">
        <f t="shared" si="0"/>
        <v>7</v>
      </c>
      <c r="M30" s="5">
        <f t="shared" si="0"/>
        <v>8</v>
      </c>
      <c r="N30" s="5">
        <f t="shared" si="0"/>
        <v>9</v>
      </c>
      <c r="O30" s="5">
        <f t="shared" si="0"/>
        <v>10</v>
      </c>
      <c r="P30" s="5">
        <f t="shared" si="0"/>
        <v>11</v>
      </c>
      <c r="Q30" s="5">
        <f t="shared" si="0"/>
        <v>12</v>
      </c>
      <c r="R30" s="5">
        <f t="shared" si="0"/>
        <v>13</v>
      </c>
      <c r="S30" s="5">
        <f t="shared" si="0"/>
        <v>14</v>
      </c>
      <c r="T30" s="5">
        <f t="shared" si="0"/>
        <v>15</v>
      </c>
      <c r="U30" s="5">
        <f t="shared" si="0"/>
        <v>16</v>
      </c>
      <c r="V30" s="5">
        <f t="shared" si="0"/>
        <v>17</v>
      </c>
      <c r="W30" s="5">
        <f t="shared" si="0"/>
        <v>18</v>
      </c>
      <c r="X30" s="5">
        <f t="shared" si="0"/>
        <v>19</v>
      </c>
      <c r="Y30" s="5">
        <f t="shared" si="0"/>
        <v>20</v>
      </c>
      <c r="Z30" s="5">
        <f t="shared" si="0"/>
        <v>21</v>
      </c>
      <c r="AA30" s="5">
        <f t="shared" si="0"/>
        <v>22</v>
      </c>
      <c r="AB30" s="5">
        <f t="shared" si="0"/>
        <v>23</v>
      </c>
      <c r="AC30" s="5">
        <f t="shared" si="0"/>
        <v>24</v>
      </c>
      <c r="AD30" s="5">
        <f t="shared" si="0"/>
        <v>25</v>
      </c>
      <c r="AE30" s="5">
        <f t="shared" si="0"/>
        <v>26</v>
      </c>
      <c r="AF30" s="5">
        <f t="shared" si="0"/>
        <v>27</v>
      </c>
      <c r="AG30" s="5">
        <f t="shared" si="0"/>
        <v>28</v>
      </c>
      <c r="AH30" s="5">
        <f t="shared" si="0"/>
        <v>29</v>
      </c>
      <c r="AI30" s="5">
        <f t="shared" si="0"/>
        <v>30</v>
      </c>
      <c r="AJ30" s="5">
        <f t="shared" si="0"/>
        <v>31</v>
      </c>
      <c r="AK30" s="5">
        <f t="shared" si="0"/>
        <v>32</v>
      </c>
      <c r="AL30" s="5">
        <f t="shared" si="0"/>
        <v>33</v>
      </c>
      <c r="AM30" s="5">
        <f t="shared" si="0"/>
        <v>34</v>
      </c>
      <c r="AN30" s="5">
        <f t="shared" si="0"/>
        <v>35</v>
      </c>
      <c r="AO30" s="5">
        <f t="shared" si="0"/>
        <v>36</v>
      </c>
      <c r="AP30" s="5">
        <f t="shared" si="0"/>
        <v>37</v>
      </c>
      <c r="AQ30" s="5">
        <f t="shared" si="0"/>
        <v>38</v>
      </c>
      <c r="AR30" s="5">
        <f t="shared" si="0"/>
        <v>39</v>
      </c>
      <c r="AS30" s="5">
        <f t="shared" si="0"/>
        <v>40</v>
      </c>
      <c r="AT30" s="5">
        <f t="shared" si="0"/>
        <v>41</v>
      </c>
      <c r="AU30" s="5">
        <f t="shared" si="0"/>
        <v>42</v>
      </c>
      <c r="AV30" s="5">
        <f t="shared" si="0"/>
        <v>43</v>
      </c>
      <c r="AW30" s="5">
        <f t="shared" si="0"/>
        <v>44</v>
      </c>
      <c r="AX30" s="5">
        <f t="shared" si="0"/>
        <v>45</v>
      </c>
      <c r="AY30" s="5">
        <f t="shared" si="0"/>
        <v>46</v>
      </c>
      <c r="AZ30" s="5">
        <f t="shared" si="0"/>
        <v>47</v>
      </c>
      <c r="BA30" s="5">
        <f t="shared" si="0"/>
        <v>48</v>
      </c>
      <c r="BB30" s="5">
        <f t="shared" si="0"/>
        <v>49</v>
      </c>
      <c r="BC30" s="5">
        <f t="shared" si="0"/>
        <v>50</v>
      </c>
      <c r="BD30" s="5">
        <f t="shared" si="0"/>
        <v>51</v>
      </c>
      <c r="BE30" s="5">
        <f t="shared" si="0"/>
        <v>52</v>
      </c>
      <c r="BF30" s="5">
        <f t="shared" si="0"/>
        <v>53</v>
      </c>
      <c r="BG30" s="5">
        <f t="shared" si="0"/>
        <v>54</v>
      </c>
      <c r="BH30" s="5">
        <f t="shared" si="0"/>
        <v>55</v>
      </c>
      <c r="BI30" s="5">
        <f t="shared" si="0"/>
        <v>56</v>
      </c>
      <c r="BJ30" s="5">
        <f t="shared" si="0"/>
        <v>57</v>
      </c>
      <c r="BK30" s="5">
        <f t="shared" si="0"/>
        <v>58</v>
      </c>
      <c r="BL30" s="5">
        <f t="shared" si="0"/>
        <v>59</v>
      </c>
      <c r="BM30" s="5">
        <f t="shared" si="0"/>
        <v>60</v>
      </c>
      <c r="BN30" s="5">
        <f t="shared" si="0"/>
        <v>61</v>
      </c>
      <c r="BO30" s="5">
        <f t="shared" si="0"/>
        <v>62</v>
      </c>
      <c r="BP30" s="5">
        <f t="shared" si="0"/>
        <v>63</v>
      </c>
      <c r="BQ30" s="5">
        <f t="shared" si="0"/>
        <v>64</v>
      </c>
      <c r="BR30" s="5">
        <f t="shared" si="0"/>
        <v>65</v>
      </c>
      <c r="BS30" s="5">
        <f t="shared" si="0"/>
        <v>66</v>
      </c>
      <c r="BT30" s="5">
        <f t="shared" ref="BT30:EE30" si="1">BS30+1</f>
        <v>67</v>
      </c>
      <c r="BU30" s="5">
        <f t="shared" si="1"/>
        <v>68</v>
      </c>
      <c r="BV30" s="5">
        <f t="shared" si="1"/>
        <v>69</v>
      </c>
      <c r="BW30" s="5">
        <f t="shared" si="1"/>
        <v>70</v>
      </c>
      <c r="BX30" s="5">
        <f t="shared" si="1"/>
        <v>71</v>
      </c>
      <c r="BY30" s="5">
        <f t="shared" si="1"/>
        <v>72</v>
      </c>
      <c r="BZ30" s="5">
        <f t="shared" si="1"/>
        <v>73</v>
      </c>
      <c r="CA30" s="5">
        <f t="shared" si="1"/>
        <v>74</v>
      </c>
      <c r="CB30" s="5">
        <f t="shared" si="1"/>
        <v>75</v>
      </c>
      <c r="CC30" s="5">
        <f t="shared" si="1"/>
        <v>76</v>
      </c>
      <c r="CD30" s="5">
        <f t="shared" si="1"/>
        <v>77</v>
      </c>
      <c r="CE30" s="5">
        <f t="shared" si="1"/>
        <v>78</v>
      </c>
      <c r="CF30" s="5">
        <f t="shared" si="1"/>
        <v>79</v>
      </c>
      <c r="CG30" s="5">
        <f t="shared" si="1"/>
        <v>80</v>
      </c>
      <c r="CH30" s="5">
        <f t="shared" si="1"/>
        <v>81</v>
      </c>
      <c r="CI30" s="5">
        <f t="shared" si="1"/>
        <v>82</v>
      </c>
      <c r="CJ30" s="5">
        <f t="shared" si="1"/>
        <v>83</v>
      </c>
      <c r="CK30" s="5">
        <f t="shared" si="1"/>
        <v>84</v>
      </c>
      <c r="CL30" s="5">
        <f t="shared" si="1"/>
        <v>85</v>
      </c>
      <c r="CM30" s="5">
        <f t="shared" si="1"/>
        <v>86</v>
      </c>
      <c r="CN30" s="5">
        <f t="shared" si="1"/>
        <v>87</v>
      </c>
      <c r="CO30" s="5">
        <f t="shared" si="1"/>
        <v>88</v>
      </c>
      <c r="CP30" s="5">
        <f t="shared" si="1"/>
        <v>89</v>
      </c>
      <c r="CQ30" s="5">
        <f t="shared" si="1"/>
        <v>90</v>
      </c>
      <c r="CR30" s="5">
        <f t="shared" si="1"/>
        <v>91</v>
      </c>
      <c r="CS30" s="5">
        <f t="shared" si="1"/>
        <v>92</v>
      </c>
      <c r="CT30" s="5">
        <f t="shared" si="1"/>
        <v>93</v>
      </c>
      <c r="CU30" s="5">
        <f t="shared" si="1"/>
        <v>94</v>
      </c>
      <c r="CV30" s="5">
        <f t="shared" si="1"/>
        <v>95</v>
      </c>
      <c r="CW30" s="5">
        <f t="shared" si="1"/>
        <v>96</v>
      </c>
      <c r="CX30" s="5">
        <f t="shared" si="1"/>
        <v>97</v>
      </c>
      <c r="CY30" s="5">
        <f t="shared" si="1"/>
        <v>98</v>
      </c>
      <c r="CZ30" s="5">
        <f t="shared" si="1"/>
        <v>99</v>
      </c>
      <c r="DA30" s="5">
        <f t="shared" si="1"/>
        <v>100</v>
      </c>
      <c r="DB30" s="5">
        <f t="shared" si="1"/>
        <v>101</v>
      </c>
      <c r="DC30" s="5">
        <f t="shared" si="1"/>
        <v>102</v>
      </c>
      <c r="DD30" s="5">
        <f t="shared" si="1"/>
        <v>103</v>
      </c>
      <c r="DE30" s="5">
        <f t="shared" si="1"/>
        <v>104</v>
      </c>
      <c r="DF30" s="5">
        <f t="shared" si="1"/>
        <v>105</v>
      </c>
      <c r="DG30" s="5">
        <f t="shared" si="1"/>
        <v>106</v>
      </c>
      <c r="DH30" s="5">
        <f t="shared" si="1"/>
        <v>107</v>
      </c>
      <c r="DI30" s="5">
        <f t="shared" si="1"/>
        <v>108</v>
      </c>
      <c r="DJ30" s="5">
        <f t="shared" si="1"/>
        <v>109</v>
      </c>
      <c r="DK30" s="5">
        <f t="shared" si="1"/>
        <v>110</v>
      </c>
      <c r="DL30" s="5">
        <f t="shared" si="1"/>
        <v>111</v>
      </c>
      <c r="DM30" s="5">
        <f t="shared" si="1"/>
        <v>112</v>
      </c>
      <c r="DN30" s="5">
        <f t="shared" si="1"/>
        <v>113</v>
      </c>
      <c r="DO30" s="5">
        <f t="shared" si="1"/>
        <v>114</v>
      </c>
      <c r="DP30" s="5">
        <f t="shared" si="1"/>
        <v>115</v>
      </c>
      <c r="DQ30" s="5">
        <f t="shared" si="1"/>
        <v>116</v>
      </c>
      <c r="DR30" s="5">
        <f t="shared" si="1"/>
        <v>117</v>
      </c>
      <c r="DS30" s="5">
        <f t="shared" si="1"/>
        <v>118</v>
      </c>
      <c r="DT30" s="5">
        <f t="shared" si="1"/>
        <v>119</v>
      </c>
      <c r="DU30" s="5">
        <f t="shared" si="1"/>
        <v>120</v>
      </c>
      <c r="DV30" s="5">
        <f t="shared" si="1"/>
        <v>121</v>
      </c>
      <c r="DW30" s="5">
        <f t="shared" si="1"/>
        <v>122</v>
      </c>
      <c r="DX30" s="5">
        <f t="shared" si="1"/>
        <v>123</v>
      </c>
      <c r="DY30" s="5">
        <f t="shared" si="1"/>
        <v>124</v>
      </c>
      <c r="DZ30" s="5">
        <f t="shared" si="1"/>
        <v>125</v>
      </c>
      <c r="EA30" s="5">
        <f t="shared" si="1"/>
        <v>126</v>
      </c>
      <c r="EB30" s="5">
        <f t="shared" si="1"/>
        <v>127</v>
      </c>
      <c r="EC30" s="5">
        <f t="shared" si="1"/>
        <v>128</v>
      </c>
      <c r="ED30" s="5">
        <f t="shared" si="1"/>
        <v>129</v>
      </c>
      <c r="EE30" s="5">
        <f t="shared" si="1"/>
        <v>130</v>
      </c>
      <c r="EF30" s="5">
        <f t="shared" ref="EF30:GQ30" si="2">EE30+1</f>
        <v>131</v>
      </c>
      <c r="EG30" s="5">
        <f t="shared" si="2"/>
        <v>132</v>
      </c>
      <c r="EH30" s="5">
        <f t="shared" si="2"/>
        <v>133</v>
      </c>
      <c r="EI30" s="5">
        <f t="shared" si="2"/>
        <v>134</v>
      </c>
      <c r="EJ30" s="5">
        <f t="shared" si="2"/>
        <v>135</v>
      </c>
      <c r="EK30" s="5">
        <f t="shared" si="2"/>
        <v>136</v>
      </c>
      <c r="EL30" s="5">
        <f t="shared" si="2"/>
        <v>137</v>
      </c>
      <c r="EM30" s="5">
        <f t="shared" si="2"/>
        <v>138</v>
      </c>
      <c r="EN30" s="5">
        <f t="shared" si="2"/>
        <v>139</v>
      </c>
      <c r="EO30" s="5">
        <f t="shared" si="2"/>
        <v>140</v>
      </c>
      <c r="EP30" s="5">
        <f t="shared" si="2"/>
        <v>141</v>
      </c>
      <c r="EQ30" s="5">
        <f t="shared" si="2"/>
        <v>142</v>
      </c>
      <c r="ER30" s="5">
        <f t="shared" si="2"/>
        <v>143</v>
      </c>
      <c r="ES30" s="5">
        <f t="shared" si="2"/>
        <v>144</v>
      </c>
      <c r="ET30" s="5">
        <f t="shared" si="2"/>
        <v>145</v>
      </c>
      <c r="EU30" s="5">
        <f t="shared" si="2"/>
        <v>146</v>
      </c>
      <c r="EV30" s="5">
        <f t="shared" si="2"/>
        <v>147</v>
      </c>
      <c r="EW30" s="5">
        <f t="shared" si="2"/>
        <v>148</v>
      </c>
      <c r="EX30" s="5">
        <f t="shared" si="2"/>
        <v>149</v>
      </c>
      <c r="EY30" s="5">
        <f t="shared" si="2"/>
        <v>150</v>
      </c>
      <c r="EZ30" s="5">
        <f t="shared" si="2"/>
        <v>151</v>
      </c>
      <c r="FA30" s="5">
        <f t="shared" si="2"/>
        <v>152</v>
      </c>
      <c r="FB30" s="5">
        <f t="shared" si="2"/>
        <v>153</v>
      </c>
      <c r="FC30" s="5">
        <f t="shared" si="2"/>
        <v>154</v>
      </c>
      <c r="FD30" s="5">
        <f t="shared" si="2"/>
        <v>155</v>
      </c>
      <c r="FE30" s="5">
        <f t="shared" si="2"/>
        <v>156</v>
      </c>
      <c r="FF30" s="5">
        <f t="shared" si="2"/>
        <v>157</v>
      </c>
      <c r="FG30" s="5">
        <f t="shared" si="2"/>
        <v>158</v>
      </c>
      <c r="FH30" s="5">
        <f t="shared" si="2"/>
        <v>159</v>
      </c>
      <c r="FI30" s="5">
        <f t="shared" si="2"/>
        <v>160</v>
      </c>
      <c r="FJ30" s="5">
        <f t="shared" si="2"/>
        <v>161</v>
      </c>
      <c r="FK30" s="5">
        <f t="shared" si="2"/>
        <v>162</v>
      </c>
      <c r="FL30" s="5">
        <f t="shared" si="2"/>
        <v>163</v>
      </c>
      <c r="FM30" s="5">
        <f t="shared" si="2"/>
        <v>164</v>
      </c>
      <c r="FN30" s="5">
        <f t="shared" si="2"/>
        <v>165</v>
      </c>
      <c r="FO30" s="5">
        <f t="shared" si="2"/>
        <v>166</v>
      </c>
      <c r="FP30" s="5">
        <f t="shared" si="2"/>
        <v>167</v>
      </c>
      <c r="FQ30" s="5">
        <f t="shared" si="2"/>
        <v>168</v>
      </c>
      <c r="FR30" s="5">
        <f t="shared" si="2"/>
        <v>169</v>
      </c>
      <c r="FS30" s="5">
        <f t="shared" si="2"/>
        <v>170</v>
      </c>
      <c r="FT30" s="5">
        <f t="shared" si="2"/>
        <v>171</v>
      </c>
      <c r="FU30" s="5">
        <f t="shared" si="2"/>
        <v>172</v>
      </c>
      <c r="FV30" s="5">
        <f t="shared" si="2"/>
        <v>173</v>
      </c>
      <c r="FW30" s="5">
        <f t="shared" si="2"/>
        <v>174</v>
      </c>
      <c r="FX30" s="5">
        <f t="shared" si="2"/>
        <v>175</v>
      </c>
      <c r="FY30" s="5">
        <f t="shared" si="2"/>
        <v>176</v>
      </c>
      <c r="FZ30" s="5">
        <f t="shared" si="2"/>
        <v>177</v>
      </c>
      <c r="GA30" s="5">
        <f t="shared" si="2"/>
        <v>178</v>
      </c>
      <c r="GB30" s="5">
        <f t="shared" si="2"/>
        <v>179</v>
      </c>
      <c r="GC30" s="5">
        <f t="shared" si="2"/>
        <v>180</v>
      </c>
      <c r="GD30" s="5">
        <f t="shared" si="2"/>
        <v>181</v>
      </c>
      <c r="GE30" s="5">
        <f t="shared" si="2"/>
        <v>182</v>
      </c>
      <c r="GF30" s="5">
        <f t="shared" si="2"/>
        <v>183</v>
      </c>
      <c r="GG30" s="5">
        <f t="shared" si="2"/>
        <v>184</v>
      </c>
      <c r="GH30" s="5">
        <f t="shared" si="2"/>
        <v>185</v>
      </c>
      <c r="GI30" s="5">
        <f t="shared" si="2"/>
        <v>186</v>
      </c>
      <c r="GJ30" s="5">
        <f t="shared" si="2"/>
        <v>187</v>
      </c>
      <c r="GK30" s="5">
        <f t="shared" si="2"/>
        <v>188</v>
      </c>
      <c r="GL30" s="5">
        <f t="shared" si="2"/>
        <v>189</v>
      </c>
      <c r="GM30" s="5">
        <f t="shared" si="2"/>
        <v>190</v>
      </c>
      <c r="GN30" s="5">
        <f t="shared" si="2"/>
        <v>191</v>
      </c>
      <c r="GO30" s="5">
        <f t="shared" si="2"/>
        <v>192</v>
      </c>
      <c r="GP30" s="5">
        <f t="shared" si="2"/>
        <v>193</v>
      </c>
      <c r="GQ30" s="5">
        <f t="shared" si="2"/>
        <v>194</v>
      </c>
      <c r="GR30" s="5">
        <f t="shared" ref="GR30:JC30" si="3">GQ30+1</f>
        <v>195</v>
      </c>
      <c r="GS30" s="5">
        <f t="shared" si="3"/>
        <v>196</v>
      </c>
      <c r="GT30" s="5">
        <f t="shared" si="3"/>
        <v>197</v>
      </c>
      <c r="GU30" s="5">
        <f t="shared" si="3"/>
        <v>198</v>
      </c>
      <c r="GV30" s="5">
        <f t="shared" si="3"/>
        <v>199</v>
      </c>
      <c r="GW30" s="5">
        <f t="shared" si="3"/>
        <v>200</v>
      </c>
      <c r="GX30" s="5">
        <f t="shared" si="3"/>
        <v>201</v>
      </c>
      <c r="GY30" s="5">
        <f t="shared" si="3"/>
        <v>202</v>
      </c>
      <c r="GZ30" s="5">
        <f t="shared" si="3"/>
        <v>203</v>
      </c>
      <c r="HA30" s="5">
        <f t="shared" si="3"/>
        <v>204</v>
      </c>
      <c r="HB30" s="5">
        <f t="shared" si="3"/>
        <v>205</v>
      </c>
      <c r="HC30" s="5">
        <f t="shared" si="3"/>
        <v>206</v>
      </c>
      <c r="HD30" s="5">
        <f t="shared" si="3"/>
        <v>207</v>
      </c>
      <c r="HE30" s="5">
        <f t="shared" si="3"/>
        <v>208</v>
      </c>
      <c r="HF30" s="5">
        <f t="shared" si="3"/>
        <v>209</v>
      </c>
      <c r="HG30" s="5">
        <f t="shared" si="3"/>
        <v>210</v>
      </c>
      <c r="HH30" s="5">
        <f t="shared" si="3"/>
        <v>211</v>
      </c>
      <c r="HI30" s="5">
        <f t="shared" si="3"/>
        <v>212</v>
      </c>
      <c r="HJ30" s="5">
        <f t="shared" si="3"/>
        <v>213</v>
      </c>
      <c r="HK30" s="5">
        <f t="shared" si="3"/>
        <v>214</v>
      </c>
      <c r="HL30" s="5">
        <f t="shared" si="3"/>
        <v>215</v>
      </c>
      <c r="HM30" s="5">
        <f t="shared" si="3"/>
        <v>216</v>
      </c>
      <c r="HN30" s="5">
        <f t="shared" si="3"/>
        <v>217</v>
      </c>
      <c r="HO30" s="5">
        <f t="shared" si="3"/>
        <v>218</v>
      </c>
      <c r="HP30" s="5">
        <f t="shared" si="3"/>
        <v>219</v>
      </c>
      <c r="HQ30" s="5">
        <f t="shared" si="3"/>
        <v>220</v>
      </c>
      <c r="HR30" s="5">
        <f t="shared" si="3"/>
        <v>221</v>
      </c>
      <c r="HS30" s="5">
        <f t="shared" si="3"/>
        <v>222</v>
      </c>
      <c r="HT30" s="5">
        <f t="shared" si="3"/>
        <v>223</v>
      </c>
      <c r="HU30" s="5">
        <f t="shared" si="3"/>
        <v>224</v>
      </c>
      <c r="HV30" s="5">
        <f t="shared" si="3"/>
        <v>225</v>
      </c>
      <c r="HW30" s="5">
        <f t="shared" si="3"/>
        <v>226</v>
      </c>
      <c r="HX30" s="5">
        <f t="shared" si="3"/>
        <v>227</v>
      </c>
      <c r="HY30" s="5">
        <f t="shared" si="3"/>
        <v>228</v>
      </c>
      <c r="HZ30" s="5">
        <f t="shared" si="3"/>
        <v>229</v>
      </c>
      <c r="IA30" s="5">
        <f t="shared" si="3"/>
        <v>230</v>
      </c>
      <c r="IB30" s="5">
        <f t="shared" si="3"/>
        <v>231</v>
      </c>
      <c r="IC30" s="5">
        <f t="shared" si="3"/>
        <v>232</v>
      </c>
      <c r="ID30" s="5">
        <f t="shared" si="3"/>
        <v>233</v>
      </c>
      <c r="IE30" s="5">
        <f t="shared" si="3"/>
        <v>234</v>
      </c>
      <c r="IF30" s="5">
        <f t="shared" si="3"/>
        <v>235</v>
      </c>
      <c r="IG30" s="5">
        <f t="shared" si="3"/>
        <v>236</v>
      </c>
      <c r="IH30" s="5">
        <f t="shared" si="3"/>
        <v>237</v>
      </c>
      <c r="II30" s="5">
        <f t="shared" si="3"/>
        <v>238</v>
      </c>
      <c r="IJ30" s="5">
        <f t="shared" si="3"/>
        <v>239</v>
      </c>
      <c r="IK30" s="5">
        <f t="shared" si="3"/>
        <v>240</v>
      </c>
      <c r="IL30" s="5">
        <f t="shared" si="3"/>
        <v>241</v>
      </c>
      <c r="IM30" s="5">
        <f t="shared" si="3"/>
        <v>242</v>
      </c>
      <c r="IN30" s="5">
        <f t="shared" si="3"/>
        <v>243</v>
      </c>
      <c r="IO30" s="5">
        <f t="shared" si="3"/>
        <v>244</v>
      </c>
      <c r="IP30" s="5">
        <f t="shared" si="3"/>
        <v>245</v>
      </c>
      <c r="IQ30" s="5">
        <f t="shared" si="3"/>
        <v>246</v>
      </c>
      <c r="IR30" s="5">
        <f t="shared" si="3"/>
        <v>247</v>
      </c>
      <c r="IS30" s="5">
        <f t="shared" si="3"/>
        <v>248</v>
      </c>
      <c r="IT30" s="5">
        <f t="shared" si="3"/>
        <v>249</v>
      </c>
      <c r="IU30" s="5">
        <f t="shared" si="3"/>
        <v>250</v>
      </c>
      <c r="IV30" s="5">
        <f t="shared" si="3"/>
        <v>251</v>
      </c>
      <c r="IW30" s="5">
        <f t="shared" si="3"/>
        <v>252</v>
      </c>
      <c r="IX30" s="5">
        <f t="shared" si="3"/>
        <v>253</v>
      </c>
      <c r="IY30" s="5">
        <f t="shared" si="3"/>
        <v>254</v>
      </c>
      <c r="IZ30" s="5">
        <f t="shared" si="3"/>
        <v>255</v>
      </c>
      <c r="JA30" s="5">
        <f t="shared" si="3"/>
        <v>256</v>
      </c>
      <c r="JB30" s="5">
        <f t="shared" si="3"/>
        <v>257</v>
      </c>
      <c r="JC30" s="5">
        <f t="shared" si="3"/>
        <v>258</v>
      </c>
      <c r="JD30" s="5">
        <f t="shared" ref="JD30:LO30" si="4">JC30+1</f>
        <v>259</v>
      </c>
      <c r="JE30" s="5">
        <f t="shared" si="4"/>
        <v>260</v>
      </c>
      <c r="JF30" s="5">
        <f t="shared" si="4"/>
        <v>261</v>
      </c>
      <c r="JG30" s="5">
        <f t="shared" si="4"/>
        <v>262</v>
      </c>
      <c r="JH30" s="5">
        <f t="shared" si="4"/>
        <v>263</v>
      </c>
      <c r="JI30" s="5">
        <f t="shared" si="4"/>
        <v>264</v>
      </c>
      <c r="JJ30" s="5">
        <f t="shared" si="4"/>
        <v>265</v>
      </c>
      <c r="JK30" s="5">
        <f t="shared" si="4"/>
        <v>266</v>
      </c>
      <c r="JL30" s="5">
        <f t="shared" si="4"/>
        <v>267</v>
      </c>
      <c r="JM30" s="5">
        <f t="shared" si="4"/>
        <v>268</v>
      </c>
      <c r="JN30" s="5">
        <f t="shared" si="4"/>
        <v>269</v>
      </c>
      <c r="JO30" s="5">
        <f t="shared" si="4"/>
        <v>270</v>
      </c>
      <c r="JP30" s="5">
        <f t="shared" si="4"/>
        <v>271</v>
      </c>
      <c r="JQ30" s="5">
        <f t="shared" si="4"/>
        <v>272</v>
      </c>
      <c r="JR30" s="5">
        <f t="shared" si="4"/>
        <v>273</v>
      </c>
      <c r="JS30" s="5">
        <f t="shared" si="4"/>
        <v>274</v>
      </c>
      <c r="JT30" s="5">
        <f t="shared" si="4"/>
        <v>275</v>
      </c>
      <c r="JU30" s="5">
        <f t="shared" si="4"/>
        <v>276</v>
      </c>
      <c r="JV30" s="5">
        <f t="shared" si="4"/>
        <v>277</v>
      </c>
      <c r="JW30" s="5">
        <f t="shared" si="4"/>
        <v>278</v>
      </c>
      <c r="JX30" s="5">
        <f t="shared" si="4"/>
        <v>279</v>
      </c>
      <c r="JY30" s="5">
        <f t="shared" si="4"/>
        <v>280</v>
      </c>
      <c r="JZ30" s="5">
        <f t="shared" si="4"/>
        <v>281</v>
      </c>
      <c r="KA30" s="5">
        <f t="shared" si="4"/>
        <v>282</v>
      </c>
      <c r="KB30" s="5">
        <f t="shared" si="4"/>
        <v>283</v>
      </c>
      <c r="KC30" s="5">
        <f t="shared" si="4"/>
        <v>284</v>
      </c>
      <c r="KD30" s="5">
        <f t="shared" si="4"/>
        <v>285</v>
      </c>
      <c r="KE30" s="5">
        <f t="shared" si="4"/>
        <v>286</v>
      </c>
      <c r="KF30" s="5">
        <f t="shared" si="4"/>
        <v>287</v>
      </c>
      <c r="KG30" s="5">
        <f t="shared" si="4"/>
        <v>288</v>
      </c>
      <c r="KH30" s="5">
        <f t="shared" si="4"/>
        <v>289</v>
      </c>
      <c r="KI30" s="5">
        <f t="shared" si="4"/>
        <v>290</v>
      </c>
      <c r="KJ30" s="5">
        <f t="shared" si="4"/>
        <v>291</v>
      </c>
      <c r="KK30" s="5">
        <f t="shared" si="4"/>
        <v>292</v>
      </c>
      <c r="KL30" s="5">
        <f t="shared" si="4"/>
        <v>293</v>
      </c>
      <c r="KM30" s="5">
        <f t="shared" si="4"/>
        <v>294</v>
      </c>
      <c r="KN30" s="5">
        <f t="shared" si="4"/>
        <v>295</v>
      </c>
      <c r="KO30" s="5">
        <f t="shared" si="4"/>
        <v>296</v>
      </c>
      <c r="KP30" s="5">
        <f t="shared" si="4"/>
        <v>297</v>
      </c>
      <c r="KQ30" s="5">
        <f t="shared" si="4"/>
        <v>298</v>
      </c>
      <c r="KR30" s="5">
        <f t="shared" si="4"/>
        <v>299</v>
      </c>
      <c r="KS30" s="5">
        <f t="shared" si="4"/>
        <v>300</v>
      </c>
      <c r="KT30" s="5">
        <f t="shared" si="4"/>
        <v>301</v>
      </c>
      <c r="KU30" s="5">
        <f t="shared" si="4"/>
        <v>302</v>
      </c>
      <c r="KV30" s="5">
        <f t="shared" si="4"/>
        <v>303</v>
      </c>
      <c r="KW30" s="5">
        <f t="shared" si="4"/>
        <v>304</v>
      </c>
      <c r="KX30" s="5">
        <f t="shared" si="4"/>
        <v>305</v>
      </c>
      <c r="KY30" s="5">
        <f t="shared" si="4"/>
        <v>306</v>
      </c>
      <c r="KZ30" s="5">
        <f t="shared" si="4"/>
        <v>307</v>
      </c>
      <c r="LA30" s="5">
        <f t="shared" si="4"/>
        <v>308</v>
      </c>
      <c r="LB30" s="5">
        <f t="shared" si="4"/>
        <v>309</v>
      </c>
      <c r="LC30" s="5">
        <f t="shared" si="4"/>
        <v>310</v>
      </c>
      <c r="LD30" s="5">
        <f t="shared" si="4"/>
        <v>311</v>
      </c>
      <c r="LE30" s="5">
        <f t="shared" si="4"/>
        <v>312</v>
      </c>
      <c r="LF30" s="5">
        <f t="shared" si="4"/>
        <v>313</v>
      </c>
      <c r="LG30" s="5">
        <f t="shared" si="4"/>
        <v>314</v>
      </c>
      <c r="LH30" s="5">
        <f t="shared" si="4"/>
        <v>315</v>
      </c>
      <c r="LI30" s="5">
        <f t="shared" si="4"/>
        <v>316</v>
      </c>
      <c r="LJ30" s="5">
        <f t="shared" si="4"/>
        <v>317</v>
      </c>
      <c r="LK30" s="5">
        <f t="shared" si="4"/>
        <v>318</v>
      </c>
      <c r="LL30" s="5">
        <f t="shared" si="4"/>
        <v>319</v>
      </c>
      <c r="LM30" s="5">
        <f t="shared" si="4"/>
        <v>320</v>
      </c>
      <c r="LN30" s="5">
        <f t="shared" si="4"/>
        <v>321</v>
      </c>
      <c r="LO30" s="5">
        <f t="shared" si="4"/>
        <v>322</v>
      </c>
      <c r="LP30" s="5">
        <f t="shared" ref="LP30:OA30" si="5">LO30+1</f>
        <v>323</v>
      </c>
      <c r="LQ30" s="5">
        <f t="shared" si="5"/>
        <v>324</v>
      </c>
      <c r="LR30" s="5">
        <f t="shared" si="5"/>
        <v>325</v>
      </c>
      <c r="LS30" s="5">
        <f t="shared" si="5"/>
        <v>326</v>
      </c>
      <c r="LT30" s="5">
        <f t="shared" si="5"/>
        <v>327</v>
      </c>
      <c r="LU30" s="5">
        <f t="shared" si="5"/>
        <v>328</v>
      </c>
      <c r="LV30" s="5">
        <f t="shared" si="5"/>
        <v>329</v>
      </c>
      <c r="LW30" s="5">
        <f t="shared" si="5"/>
        <v>330</v>
      </c>
      <c r="LX30" s="5">
        <f t="shared" si="5"/>
        <v>331</v>
      </c>
      <c r="LY30" s="5">
        <f t="shared" si="5"/>
        <v>332</v>
      </c>
      <c r="LZ30" s="5">
        <f t="shared" si="5"/>
        <v>333</v>
      </c>
      <c r="MA30" s="5">
        <f t="shared" si="5"/>
        <v>334</v>
      </c>
      <c r="MB30" s="5">
        <f t="shared" si="5"/>
        <v>335</v>
      </c>
      <c r="MC30" s="5">
        <f t="shared" si="5"/>
        <v>336</v>
      </c>
      <c r="MD30" s="5">
        <f t="shared" si="5"/>
        <v>337</v>
      </c>
      <c r="ME30" s="5">
        <f t="shared" si="5"/>
        <v>338</v>
      </c>
      <c r="MF30" s="5">
        <f t="shared" si="5"/>
        <v>339</v>
      </c>
      <c r="MG30" s="5">
        <f t="shared" si="5"/>
        <v>340</v>
      </c>
      <c r="MH30" s="5">
        <f t="shared" si="5"/>
        <v>341</v>
      </c>
      <c r="MI30" s="5">
        <f t="shared" si="5"/>
        <v>342</v>
      </c>
      <c r="MJ30" s="5">
        <f t="shared" si="5"/>
        <v>343</v>
      </c>
      <c r="MK30" s="5">
        <f t="shared" si="5"/>
        <v>344</v>
      </c>
      <c r="ML30" s="5">
        <f t="shared" si="5"/>
        <v>345</v>
      </c>
      <c r="MM30" s="5">
        <f t="shared" si="5"/>
        <v>346</v>
      </c>
      <c r="MN30" s="5">
        <f t="shared" si="5"/>
        <v>347</v>
      </c>
      <c r="MO30" s="5">
        <f t="shared" si="5"/>
        <v>348</v>
      </c>
      <c r="MP30" s="5">
        <f t="shared" si="5"/>
        <v>349</v>
      </c>
      <c r="MQ30" s="5">
        <f t="shared" si="5"/>
        <v>350</v>
      </c>
      <c r="MR30" s="5">
        <f t="shared" si="5"/>
        <v>351</v>
      </c>
      <c r="MS30" s="5">
        <f t="shared" si="5"/>
        <v>352</v>
      </c>
      <c r="MT30" s="5">
        <f t="shared" si="5"/>
        <v>353</v>
      </c>
      <c r="MU30" s="5">
        <f t="shared" si="5"/>
        <v>354</v>
      </c>
      <c r="MV30" s="5">
        <f t="shared" si="5"/>
        <v>355</v>
      </c>
      <c r="MW30" s="5">
        <f t="shared" si="5"/>
        <v>356</v>
      </c>
      <c r="MX30" s="5">
        <f t="shared" si="5"/>
        <v>357</v>
      </c>
      <c r="MY30" s="5">
        <f t="shared" si="5"/>
        <v>358</v>
      </c>
      <c r="MZ30" s="5">
        <f t="shared" si="5"/>
        <v>359</v>
      </c>
      <c r="NA30" s="5">
        <f t="shared" si="5"/>
        <v>360</v>
      </c>
      <c r="NB30" s="5">
        <f t="shared" si="5"/>
        <v>361</v>
      </c>
      <c r="NC30" s="5">
        <f t="shared" si="5"/>
        <v>362</v>
      </c>
      <c r="ND30" s="5">
        <f t="shared" si="5"/>
        <v>363</v>
      </c>
      <c r="NE30" s="5">
        <f t="shared" si="5"/>
        <v>364</v>
      </c>
      <c r="NF30" s="5">
        <f t="shared" si="5"/>
        <v>365</v>
      </c>
      <c r="NG30" s="5">
        <f t="shared" si="5"/>
        <v>366</v>
      </c>
      <c r="NH30" s="5">
        <f t="shared" si="5"/>
        <v>367</v>
      </c>
      <c r="NI30" s="5">
        <f t="shared" si="5"/>
        <v>368</v>
      </c>
      <c r="NJ30" s="5">
        <f t="shared" si="5"/>
        <v>369</v>
      </c>
      <c r="NK30" s="5">
        <f t="shared" si="5"/>
        <v>370</v>
      </c>
      <c r="NL30" s="5">
        <f t="shared" si="5"/>
        <v>371</v>
      </c>
      <c r="NM30" s="5">
        <f t="shared" si="5"/>
        <v>372</v>
      </c>
      <c r="NN30" s="5">
        <f t="shared" si="5"/>
        <v>373</v>
      </c>
      <c r="NO30" s="5">
        <f t="shared" si="5"/>
        <v>374</v>
      </c>
      <c r="NP30" s="5">
        <f t="shared" si="5"/>
        <v>375</v>
      </c>
      <c r="NQ30" s="5">
        <f t="shared" si="5"/>
        <v>376</v>
      </c>
      <c r="NR30" s="5">
        <f t="shared" si="5"/>
        <v>377</v>
      </c>
      <c r="NS30" s="5">
        <f t="shared" si="5"/>
        <v>378</v>
      </c>
      <c r="NT30" s="5">
        <f t="shared" si="5"/>
        <v>379</v>
      </c>
      <c r="NU30" s="5">
        <f t="shared" si="5"/>
        <v>380</v>
      </c>
      <c r="NV30" s="5">
        <f t="shared" si="5"/>
        <v>381</v>
      </c>
      <c r="NW30" s="5">
        <f t="shared" si="5"/>
        <v>382</v>
      </c>
      <c r="NX30" s="5">
        <f t="shared" si="5"/>
        <v>383</v>
      </c>
      <c r="NY30" s="5">
        <f t="shared" si="5"/>
        <v>384</v>
      </c>
      <c r="NZ30" s="5">
        <f t="shared" si="5"/>
        <v>385</v>
      </c>
      <c r="OA30" s="5">
        <f t="shared" si="5"/>
        <v>386</v>
      </c>
      <c r="OB30" s="5">
        <f t="shared" ref="OB30:QM30" si="6">OA30+1</f>
        <v>387</v>
      </c>
      <c r="OC30" s="5">
        <f t="shared" si="6"/>
        <v>388</v>
      </c>
      <c r="OD30" s="5">
        <f t="shared" si="6"/>
        <v>389</v>
      </c>
      <c r="OE30" s="5">
        <f t="shared" si="6"/>
        <v>390</v>
      </c>
      <c r="OF30" s="5">
        <f t="shared" si="6"/>
        <v>391</v>
      </c>
      <c r="OG30" s="5">
        <f t="shared" si="6"/>
        <v>392</v>
      </c>
      <c r="OH30" s="5">
        <f t="shared" si="6"/>
        <v>393</v>
      </c>
      <c r="OI30" s="5">
        <f t="shared" si="6"/>
        <v>394</v>
      </c>
      <c r="OJ30" s="5">
        <f t="shared" si="6"/>
        <v>395</v>
      </c>
      <c r="OK30" s="5">
        <f t="shared" si="6"/>
        <v>396</v>
      </c>
      <c r="OL30" s="5">
        <f t="shared" si="6"/>
        <v>397</v>
      </c>
      <c r="OM30" s="5">
        <f t="shared" si="6"/>
        <v>398</v>
      </c>
      <c r="ON30" s="5">
        <f t="shared" si="6"/>
        <v>399</v>
      </c>
      <c r="OO30" s="5">
        <f t="shared" si="6"/>
        <v>400</v>
      </c>
      <c r="OP30" s="5">
        <f t="shared" si="6"/>
        <v>401</v>
      </c>
      <c r="OQ30" s="5">
        <f t="shared" si="6"/>
        <v>402</v>
      </c>
      <c r="OR30" s="5">
        <f t="shared" si="6"/>
        <v>403</v>
      </c>
      <c r="OS30" s="5">
        <f t="shared" si="6"/>
        <v>404</v>
      </c>
      <c r="OT30" s="5">
        <f t="shared" si="6"/>
        <v>405</v>
      </c>
      <c r="OU30" s="5">
        <f t="shared" si="6"/>
        <v>406</v>
      </c>
      <c r="OV30" s="5">
        <f t="shared" si="6"/>
        <v>407</v>
      </c>
      <c r="OW30" s="5">
        <f t="shared" si="6"/>
        <v>408</v>
      </c>
      <c r="OX30" s="5">
        <f t="shared" si="6"/>
        <v>409</v>
      </c>
      <c r="OY30" s="5">
        <f t="shared" si="6"/>
        <v>410</v>
      </c>
      <c r="OZ30" s="5">
        <f t="shared" si="6"/>
        <v>411</v>
      </c>
      <c r="PA30" s="5">
        <f t="shared" si="6"/>
        <v>412</v>
      </c>
      <c r="PB30" s="5">
        <f t="shared" si="6"/>
        <v>413</v>
      </c>
      <c r="PC30" s="5">
        <f t="shared" si="6"/>
        <v>414</v>
      </c>
      <c r="PD30" s="5">
        <f t="shared" si="6"/>
        <v>415</v>
      </c>
      <c r="PE30" s="5">
        <f t="shared" si="6"/>
        <v>416</v>
      </c>
      <c r="PF30" s="5">
        <f t="shared" si="6"/>
        <v>417</v>
      </c>
      <c r="PG30" s="5">
        <f t="shared" si="6"/>
        <v>418</v>
      </c>
      <c r="PH30" s="5">
        <f t="shared" si="6"/>
        <v>419</v>
      </c>
      <c r="PI30" s="5">
        <f t="shared" si="6"/>
        <v>420</v>
      </c>
      <c r="PJ30" s="5">
        <f t="shared" si="6"/>
        <v>421</v>
      </c>
      <c r="PK30" s="5">
        <f t="shared" si="6"/>
        <v>422</v>
      </c>
      <c r="PL30" s="5">
        <f t="shared" si="6"/>
        <v>423</v>
      </c>
      <c r="PM30" s="5">
        <f t="shared" si="6"/>
        <v>424</v>
      </c>
      <c r="PN30" s="5">
        <f t="shared" si="6"/>
        <v>425</v>
      </c>
      <c r="PO30" s="5">
        <f t="shared" si="6"/>
        <v>426</v>
      </c>
      <c r="PP30" s="5">
        <f t="shared" si="6"/>
        <v>427</v>
      </c>
      <c r="PQ30" s="5">
        <f t="shared" si="6"/>
        <v>428</v>
      </c>
      <c r="PR30" s="5">
        <f t="shared" si="6"/>
        <v>429</v>
      </c>
      <c r="PS30" s="5">
        <f t="shared" si="6"/>
        <v>430</v>
      </c>
      <c r="PT30" s="5">
        <f t="shared" si="6"/>
        <v>431</v>
      </c>
      <c r="PU30" s="5">
        <f t="shared" si="6"/>
        <v>432</v>
      </c>
      <c r="PV30" s="5">
        <f t="shared" si="6"/>
        <v>433</v>
      </c>
      <c r="PW30" s="5">
        <f t="shared" si="6"/>
        <v>434</v>
      </c>
      <c r="PX30" s="5">
        <f t="shared" si="6"/>
        <v>435</v>
      </c>
      <c r="PY30" s="5">
        <f t="shared" si="6"/>
        <v>436</v>
      </c>
      <c r="PZ30" s="5">
        <f t="shared" si="6"/>
        <v>437</v>
      </c>
      <c r="QA30" s="5">
        <f t="shared" si="6"/>
        <v>438</v>
      </c>
      <c r="QB30" s="5">
        <f t="shared" si="6"/>
        <v>439</v>
      </c>
      <c r="QC30" s="5">
        <f t="shared" si="6"/>
        <v>440</v>
      </c>
      <c r="QD30" s="5">
        <f t="shared" si="6"/>
        <v>441</v>
      </c>
      <c r="QE30" s="5">
        <f t="shared" si="6"/>
        <v>442</v>
      </c>
      <c r="QF30" s="5">
        <f t="shared" si="6"/>
        <v>443</v>
      </c>
      <c r="QG30" s="5">
        <f t="shared" si="6"/>
        <v>444</v>
      </c>
      <c r="QH30" s="5">
        <f t="shared" si="6"/>
        <v>445</v>
      </c>
      <c r="QI30" s="5">
        <f t="shared" si="6"/>
        <v>446</v>
      </c>
      <c r="QJ30" s="5">
        <f t="shared" si="6"/>
        <v>447</v>
      </c>
      <c r="QK30" s="5">
        <f t="shared" si="6"/>
        <v>448</v>
      </c>
      <c r="QL30" s="5">
        <f t="shared" si="6"/>
        <v>449</v>
      </c>
      <c r="QM30" s="5">
        <f t="shared" si="6"/>
        <v>450</v>
      </c>
      <c r="QN30" s="5">
        <f t="shared" ref="QN30:SQ30" si="7">QM30+1</f>
        <v>451</v>
      </c>
      <c r="QO30" s="5">
        <f t="shared" si="7"/>
        <v>452</v>
      </c>
      <c r="QP30" s="5">
        <f t="shared" si="7"/>
        <v>453</v>
      </c>
      <c r="QQ30" s="5">
        <f t="shared" si="7"/>
        <v>454</v>
      </c>
      <c r="QR30" s="5">
        <f t="shared" si="7"/>
        <v>455</v>
      </c>
      <c r="QS30" s="5">
        <f t="shared" si="7"/>
        <v>456</v>
      </c>
      <c r="QT30" s="5">
        <f t="shared" si="7"/>
        <v>457</v>
      </c>
      <c r="QU30" s="5">
        <f t="shared" si="7"/>
        <v>458</v>
      </c>
      <c r="QV30" s="5">
        <f t="shared" si="7"/>
        <v>459</v>
      </c>
      <c r="QW30" s="5">
        <f t="shared" si="7"/>
        <v>460</v>
      </c>
      <c r="QX30" s="5">
        <f t="shared" si="7"/>
        <v>461</v>
      </c>
      <c r="QY30" s="5">
        <f t="shared" si="7"/>
        <v>462</v>
      </c>
      <c r="QZ30" s="5">
        <f t="shared" si="7"/>
        <v>463</v>
      </c>
      <c r="RA30" s="5">
        <f t="shared" si="7"/>
        <v>464</v>
      </c>
      <c r="RB30" s="5">
        <f t="shared" si="7"/>
        <v>465</v>
      </c>
      <c r="RC30" s="5">
        <f t="shared" si="7"/>
        <v>466</v>
      </c>
      <c r="RD30" s="5">
        <f t="shared" si="7"/>
        <v>467</v>
      </c>
      <c r="RE30" s="5">
        <f t="shared" si="7"/>
        <v>468</v>
      </c>
      <c r="RF30" s="5">
        <f t="shared" si="7"/>
        <v>469</v>
      </c>
      <c r="RG30" s="5">
        <f t="shared" si="7"/>
        <v>470</v>
      </c>
      <c r="RH30" s="5">
        <f t="shared" si="7"/>
        <v>471</v>
      </c>
      <c r="RI30" s="5">
        <f t="shared" si="7"/>
        <v>472</v>
      </c>
      <c r="RJ30" s="5">
        <f t="shared" si="7"/>
        <v>473</v>
      </c>
      <c r="RK30" s="5">
        <f t="shared" si="7"/>
        <v>474</v>
      </c>
      <c r="RL30" s="5">
        <f t="shared" si="7"/>
        <v>475</v>
      </c>
      <c r="RM30" s="5">
        <f t="shared" si="7"/>
        <v>476</v>
      </c>
      <c r="RN30" s="5">
        <f t="shared" si="7"/>
        <v>477</v>
      </c>
      <c r="RO30" s="5">
        <f t="shared" si="7"/>
        <v>478</v>
      </c>
      <c r="RP30" s="5">
        <f t="shared" si="7"/>
        <v>479</v>
      </c>
      <c r="RQ30" s="5">
        <f t="shared" si="7"/>
        <v>480</v>
      </c>
      <c r="RR30" s="5">
        <f t="shared" si="7"/>
        <v>481</v>
      </c>
      <c r="RS30" s="5">
        <f t="shared" si="7"/>
        <v>482</v>
      </c>
      <c r="RT30" s="5">
        <f t="shared" si="7"/>
        <v>483</v>
      </c>
      <c r="RU30" s="5">
        <f t="shared" si="7"/>
        <v>484</v>
      </c>
      <c r="RV30" s="5">
        <f t="shared" si="7"/>
        <v>485</v>
      </c>
      <c r="RW30" s="5">
        <f t="shared" si="7"/>
        <v>486</v>
      </c>
      <c r="RX30" s="5">
        <f t="shared" si="7"/>
        <v>487</v>
      </c>
      <c r="RY30" s="5">
        <f t="shared" si="7"/>
        <v>488</v>
      </c>
      <c r="RZ30" s="5">
        <f t="shared" si="7"/>
        <v>489</v>
      </c>
      <c r="SA30" s="5">
        <f t="shared" si="7"/>
        <v>490</v>
      </c>
      <c r="SB30" s="5">
        <f t="shared" si="7"/>
        <v>491</v>
      </c>
      <c r="SC30" s="5">
        <f t="shared" si="7"/>
        <v>492</v>
      </c>
      <c r="SD30" s="5">
        <f t="shared" si="7"/>
        <v>493</v>
      </c>
      <c r="SE30" s="5">
        <f t="shared" si="7"/>
        <v>494</v>
      </c>
      <c r="SF30" s="5">
        <f t="shared" si="7"/>
        <v>495</v>
      </c>
      <c r="SG30" s="5">
        <f t="shared" si="7"/>
        <v>496</v>
      </c>
      <c r="SH30" s="5">
        <f t="shared" si="7"/>
        <v>497</v>
      </c>
      <c r="SI30" s="5">
        <f t="shared" si="7"/>
        <v>498</v>
      </c>
      <c r="SJ30" s="5">
        <f t="shared" si="7"/>
        <v>499</v>
      </c>
      <c r="SK30" s="5">
        <f t="shared" si="7"/>
        <v>500</v>
      </c>
      <c r="SL30" s="5">
        <f t="shared" si="7"/>
        <v>501</v>
      </c>
      <c r="SM30" s="5">
        <f t="shared" si="7"/>
        <v>502</v>
      </c>
      <c r="SN30" s="5">
        <f t="shared" si="7"/>
        <v>503</v>
      </c>
      <c r="SO30" s="5">
        <f t="shared" si="7"/>
        <v>504</v>
      </c>
      <c r="SP30" s="5">
        <f t="shared" si="7"/>
        <v>505</v>
      </c>
      <c r="SQ30" s="5">
        <f t="shared" si="7"/>
        <v>506</v>
      </c>
    </row>
    <row r="31" spans="1:515" s="5" customFormat="1" x14ac:dyDescent="0.25">
      <c r="B31" s="5" t="s">
        <v>466</v>
      </c>
      <c r="C31" s="5" t="s">
        <v>467</v>
      </c>
      <c r="D31" s="5" t="s">
        <v>468</v>
      </c>
      <c r="E31" s="5" t="s">
        <v>183</v>
      </c>
      <c r="F31" s="31">
        <f>_xll.BDH(D31,"px_last","-2AY",,"Dates=o","fill=C","sort=R","dir=H","cols=506;rows=1")</f>
        <v>44018</v>
      </c>
      <c r="G31" s="25">
        <v>44015</v>
      </c>
      <c r="H31" s="25">
        <v>44014</v>
      </c>
      <c r="I31" s="25">
        <v>44013</v>
      </c>
      <c r="J31" s="25">
        <v>44012</v>
      </c>
      <c r="K31" s="25">
        <v>44011</v>
      </c>
      <c r="L31" s="25">
        <v>44008</v>
      </c>
      <c r="M31" s="25">
        <v>44007</v>
      </c>
      <c r="N31" s="25">
        <v>44006</v>
      </c>
      <c r="O31" s="25">
        <v>44005</v>
      </c>
      <c r="P31" s="25">
        <v>44004</v>
      </c>
      <c r="Q31" s="25">
        <v>44001</v>
      </c>
      <c r="R31" s="25">
        <v>44000</v>
      </c>
      <c r="S31" s="25">
        <v>43999</v>
      </c>
      <c r="T31" s="25">
        <v>43998</v>
      </c>
      <c r="U31" s="25">
        <v>43997</v>
      </c>
      <c r="V31" s="25">
        <v>43994</v>
      </c>
      <c r="W31" s="25">
        <v>43993</v>
      </c>
      <c r="X31" s="25">
        <v>43992</v>
      </c>
      <c r="Y31" s="25">
        <v>43991</v>
      </c>
      <c r="Z31" s="25">
        <v>43990</v>
      </c>
      <c r="AA31" s="25">
        <v>43987</v>
      </c>
      <c r="AB31" s="25">
        <v>43986</v>
      </c>
      <c r="AC31" s="25">
        <v>43985</v>
      </c>
      <c r="AD31" s="25">
        <v>43984</v>
      </c>
      <c r="AE31" s="25">
        <v>43983</v>
      </c>
      <c r="AF31" s="25">
        <v>43980</v>
      </c>
      <c r="AG31" s="25">
        <v>43979</v>
      </c>
      <c r="AH31" s="25">
        <v>43978</v>
      </c>
      <c r="AI31" s="25">
        <v>43977</v>
      </c>
      <c r="AJ31" s="25">
        <v>43973</v>
      </c>
      <c r="AK31" s="25">
        <v>43972</v>
      </c>
      <c r="AL31" s="25">
        <v>43971</v>
      </c>
      <c r="AM31" s="25">
        <v>43970</v>
      </c>
      <c r="AN31" s="25">
        <v>43969</v>
      </c>
      <c r="AO31" s="25">
        <v>43966</v>
      </c>
      <c r="AP31" s="25">
        <v>43965</v>
      </c>
      <c r="AQ31" s="25">
        <v>43964</v>
      </c>
      <c r="AR31" s="25">
        <v>43963</v>
      </c>
      <c r="AS31" s="25">
        <v>43962</v>
      </c>
      <c r="AT31" s="25">
        <v>43958</v>
      </c>
      <c r="AU31" s="25">
        <v>43957</v>
      </c>
      <c r="AV31" s="25">
        <v>43956</v>
      </c>
      <c r="AW31" s="25">
        <v>43955</v>
      </c>
      <c r="AX31" s="25">
        <v>43952</v>
      </c>
      <c r="AY31" s="25">
        <v>43951</v>
      </c>
      <c r="AZ31" s="25">
        <v>43950</v>
      </c>
      <c r="BA31" s="25">
        <v>43949</v>
      </c>
      <c r="BB31" s="25">
        <v>43948</v>
      </c>
      <c r="BC31" s="25">
        <v>43945</v>
      </c>
      <c r="BD31" s="25">
        <v>43944</v>
      </c>
      <c r="BE31" s="25">
        <v>43943</v>
      </c>
      <c r="BF31" s="25">
        <v>43942</v>
      </c>
      <c r="BG31" s="25">
        <v>43941</v>
      </c>
      <c r="BH31" s="25">
        <v>43938</v>
      </c>
      <c r="BI31" s="25">
        <v>43937</v>
      </c>
      <c r="BJ31" s="25">
        <v>43936</v>
      </c>
      <c r="BK31" s="25">
        <v>43935</v>
      </c>
      <c r="BL31" s="25">
        <v>43930</v>
      </c>
      <c r="BM31" s="25">
        <v>43929</v>
      </c>
      <c r="BN31" s="25">
        <v>43928</v>
      </c>
      <c r="BO31" s="25">
        <v>43927</v>
      </c>
      <c r="BP31" s="25">
        <v>43924</v>
      </c>
      <c r="BQ31" s="25">
        <v>43923</v>
      </c>
      <c r="BR31" s="25">
        <v>43922</v>
      </c>
      <c r="BS31" s="25">
        <v>43921</v>
      </c>
      <c r="BT31" s="25">
        <v>43920</v>
      </c>
      <c r="BU31" s="25">
        <v>43917</v>
      </c>
      <c r="BV31" s="25">
        <v>43916</v>
      </c>
      <c r="BW31" s="25">
        <v>43915</v>
      </c>
      <c r="BX31" s="25">
        <v>43914</v>
      </c>
      <c r="BY31" s="25">
        <v>43913</v>
      </c>
      <c r="BZ31" s="25">
        <v>43910</v>
      </c>
      <c r="CA31" s="25">
        <v>43909</v>
      </c>
      <c r="CB31" s="25">
        <v>43908</v>
      </c>
      <c r="CC31" s="25">
        <v>43907</v>
      </c>
      <c r="CD31" s="25">
        <v>43906</v>
      </c>
      <c r="CE31" s="25">
        <v>43903</v>
      </c>
      <c r="CF31" s="25">
        <v>43902</v>
      </c>
      <c r="CG31" s="25">
        <v>43901</v>
      </c>
      <c r="CH31" s="25">
        <v>43900</v>
      </c>
      <c r="CI31" s="25">
        <v>43899</v>
      </c>
      <c r="CJ31" s="25">
        <v>43896</v>
      </c>
      <c r="CK31" s="25">
        <v>43895</v>
      </c>
      <c r="CL31" s="25">
        <v>43894</v>
      </c>
      <c r="CM31" s="25">
        <v>43893</v>
      </c>
      <c r="CN31" s="25">
        <v>43892</v>
      </c>
      <c r="CO31" s="25">
        <v>43889</v>
      </c>
      <c r="CP31" s="25">
        <v>43888</v>
      </c>
      <c r="CQ31" s="25">
        <v>43887</v>
      </c>
      <c r="CR31" s="25">
        <v>43886</v>
      </c>
      <c r="CS31" s="25">
        <v>43885</v>
      </c>
      <c r="CT31" s="25">
        <v>43882</v>
      </c>
      <c r="CU31" s="25">
        <v>43881</v>
      </c>
      <c r="CV31" s="25">
        <v>43880</v>
      </c>
      <c r="CW31" s="25">
        <v>43879</v>
      </c>
      <c r="CX31" s="25">
        <v>43878</v>
      </c>
      <c r="CY31" s="25">
        <v>43875</v>
      </c>
      <c r="CZ31" s="25">
        <v>43874</v>
      </c>
      <c r="DA31" s="25">
        <v>43873</v>
      </c>
      <c r="DB31" s="25">
        <v>43872</v>
      </c>
      <c r="DC31" s="25">
        <v>43871</v>
      </c>
      <c r="DD31" s="25">
        <v>43868</v>
      </c>
      <c r="DE31" s="25">
        <v>43867</v>
      </c>
      <c r="DF31" s="25">
        <v>43866</v>
      </c>
      <c r="DG31" s="25">
        <v>43865</v>
      </c>
      <c r="DH31" s="25">
        <v>43864</v>
      </c>
      <c r="DI31" s="25">
        <v>43861</v>
      </c>
      <c r="DJ31" s="25">
        <v>43860</v>
      </c>
      <c r="DK31" s="25">
        <v>43859</v>
      </c>
      <c r="DL31" s="25">
        <v>43858</v>
      </c>
      <c r="DM31" s="25">
        <v>43857</v>
      </c>
      <c r="DN31" s="25">
        <v>43854</v>
      </c>
      <c r="DO31" s="25">
        <v>43853</v>
      </c>
      <c r="DP31" s="25">
        <v>43852</v>
      </c>
      <c r="DQ31" s="25">
        <v>43851</v>
      </c>
      <c r="DR31" s="25">
        <v>43850</v>
      </c>
      <c r="DS31" s="25">
        <v>43847</v>
      </c>
      <c r="DT31" s="25">
        <v>43846</v>
      </c>
      <c r="DU31" s="25">
        <v>43845</v>
      </c>
      <c r="DV31" s="25">
        <v>43844</v>
      </c>
      <c r="DW31" s="25">
        <v>43843</v>
      </c>
      <c r="DX31" s="25">
        <v>43840</v>
      </c>
      <c r="DY31" s="25">
        <v>43839</v>
      </c>
      <c r="DZ31" s="25">
        <v>43838</v>
      </c>
      <c r="EA31" s="25">
        <v>43837</v>
      </c>
      <c r="EB31" s="25">
        <v>43836</v>
      </c>
      <c r="EC31" s="25">
        <v>43833</v>
      </c>
      <c r="ED31" s="25">
        <v>43832</v>
      </c>
      <c r="EE31" s="25">
        <v>43830</v>
      </c>
      <c r="EF31" s="25">
        <v>43829</v>
      </c>
      <c r="EG31" s="25">
        <v>43826</v>
      </c>
      <c r="EH31" s="25">
        <v>43823</v>
      </c>
      <c r="EI31" s="25">
        <v>43822</v>
      </c>
      <c r="EJ31" s="25">
        <v>43819</v>
      </c>
      <c r="EK31" s="25">
        <v>43818</v>
      </c>
      <c r="EL31" s="25">
        <v>43817</v>
      </c>
      <c r="EM31" s="25">
        <v>43816</v>
      </c>
      <c r="EN31" s="25">
        <v>43815</v>
      </c>
      <c r="EO31" s="25">
        <v>43812</v>
      </c>
      <c r="EP31" s="25">
        <v>43811</v>
      </c>
      <c r="EQ31" s="25">
        <v>43810</v>
      </c>
      <c r="ER31" s="25">
        <v>43809</v>
      </c>
      <c r="ES31" s="25">
        <v>43808</v>
      </c>
      <c r="ET31" s="25">
        <v>43805</v>
      </c>
      <c r="EU31" s="25">
        <v>43804</v>
      </c>
      <c r="EV31" s="25">
        <v>43803</v>
      </c>
      <c r="EW31" s="25">
        <v>43802</v>
      </c>
      <c r="EX31" s="25">
        <v>43801</v>
      </c>
      <c r="EY31" s="25">
        <v>43798</v>
      </c>
      <c r="EZ31" s="25">
        <v>43797</v>
      </c>
      <c r="FA31" s="25">
        <v>43796</v>
      </c>
      <c r="FB31" s="25">
        <v>43795</v>
      </c>
      <c r="FC31" s="25">
        <v>43794</v>
      </c>
      <c r="FD31" s="25">
        <v>43791</v>
      </c>
      <c r="FE31" s="25">
        <v>43790</v>
      </c>
      <c r="FF31" s="25">
        <v>43789</v>
      </c>
      <c r="FG31" s="25">
        <v>43788</v>
      </c>
      <c r="FH31" s="25">
        <v>43787</v>
      </c>
      <c r="FI31" s="25">
        <v>43784</v>
      </c>
      <c r="FJ31" s="25">
        <v>43783</v>
      </c>
      <c r="FK31" s="25">
        <v>43782</v>
      </c>
      <c r="FL31" s="25">
        <v>43781</v>
      </c>
      <c r="FM31" s="25">
        <v>43780</v>
      </c>
      <c r="FN31" s="25">
        <v>43777</v>
      </c>
      <c r="FO31" s="25">
        <v>43776</v>
      </c>
      <c r="FP31" s="25">
        <v>43775</v>
      </c>
      <c r="FQ31" s="25">
        <v>43774</v>
      </c>
      <c r="FR31" s="25">
        <v>43773</v>
      </c>
      <c r="FS31" s="25">
        <v>43770</v>
      </c>
      <c r="FT31" s="25">
        <v>43769</v>
      </c>
      <c r="FU31" s="25">
        <v>43768</v>
      </c>
      <c r="FV31" s="25">
        <v>43767</v>
      </c>
      <c r="FW31" s="25">
        <v>43766</v>
      </c>
      <c r="FX31" s="25">
        <v>43763</v>
      </c>
      <c r="FY31" s="25">
        <v>43762</v>
      </c>
      <c r="FZ31" s="25">
        <v>43761</v>
      </c>
      <c r="GA31" s="25">
        <v>43760</v>
      </c>
      <c r="GB31" s="25">
        <v>43759</v>
      </c>
      <c r="GC31" s="25">
        <v>43756</v>
      </c>
      <c r="GD31" s="25">
        <v>43755</v>
      </c>
      <c r="GE31" s="25">
        <v>43754</v>
      </c>
      <c r="GF31" s="25">
        <v>43753</v>
      </c>
      <c r="GG31" s="25">
        <v>43752</v>
      </c>
      <c r="GH31" s="25">
        <v>43749</v>
      </c>
      <c r="GI31" s="25">
        <v>43748</v>
      </c>
      <c r="GJ31" s="25">
        <v>43747</v>
      </c>
      <c r="GK31" s="25">
        <v>43746</v>
      </c>
      <c r="GL31" s="25">
        <v>43745</v>
      </c>
      <c r="GM31" s="25">
        <v>43742</v>
      </c>
      <c r="GN31" s="25">
        <v>43741</v>
      </c>
      <c r="GO31" s="25">
        <v>43740</v>
      </c>
      <c r="GP31" s="25">
        <v>43739</v>
      </c>
      <c r="GQ31" s="25">
        <v>43738</v>
      </c>
      <c r="GR31" s="25">
        <v>43735</v>
      </c>
      <c r="GS31" s="25">
        <v>43734</v>
      </c>
      <c r="GT31" s="25">
        <v>43733</v>
      </c>
      <c r="GU31" s="25">
        <v>43732</v>
      </c>
      <c r="GV31" s="25">
        <v>43731</v>
      </c>
      <c r="GW31" s="25">
        <v>43728</v>
      </c>
      <c r="GX31" s="25">
        <v>43727</v>
      </c>
      <c r="GY31" s="25">
        <v>43726</v>
      </c>
      <c r="GZ31" s="25">
        <v>43725</v>
      </c>
      <c r="HA31" s="25">
        <v>43724</v>
      </c>
      <c r="HB31" s="25">
        <v>43721</v>
      </c>
      <c r="HC31" s="25">
        <v>43720</v>
      </c>
      <c r="HD31" s="25">
        <v>43719</v>
      </c>
      <c r="HE31" s="25">
        <v>43718</v>
      </c>
      <c r="HF31" s="25">
        <v>43717</v>
      </c>
      <c r="HG31" s="25">
        <v>43714</v>
      </c>
      <c r="HH31" s="25">
        <v>43713</v>
      </c>
      <c r="HI31" s="25">
        <v>43712</v>
      </c>
      <c r="HJ31" s="25">
        <v>43711</v>
      </c>
      <c r="HK31" s="25">
        <v>43710</v>
      </c>
      <c r="HL31" s="25">
        <v>43707</v>
      </c>
      <c r="HM31" s="25">
        <v>43706</v>
      </c>
      <c r="HN31" s="25">
        <v>43705</v>
      </c>
      <c r="HO31" s="25">
        <v>43704</v>
      </c>
      <c r="HP31" s="25">
        <v>43700</v>
      </c>
      <c r="HQ31" s="25">
        <v>43699</v>
      </c>
      <c r="HR31" s="25">
        <v>43698</v>
      </c>
      <c r="HS31" s="25">
        <v>43697</v>
      </c>
      <c r="HT31" s="25">
        <v>43696</v>
      </c>
      <c r="HU31" s="25">
        <v>43693</v>
      </c>
      <c r="HV31" s="25">
        <v>43692</v>
      </c>
      <c r="HW31" s="25">
        <v>43691</v>
      </c>
      <c r="HX31" s="25">
        <v>43690</v>
      </c>
      <c r="HY31" s="25">
        <v>43689</v>
      </c>
      <c r="HZ31" s="25">
        <v>43686</v>
      </c>
      <c r="IA31" s="25">
        <v>43685</v>
      </c>
      <c r="IB31" s="25">
        <v>43684</v>
      </c>
      <c r="IC31" s="25">
        <v>43683</v>
      </c>
      <c r="ID31" s="25">
        <v>43682</v>
      </c>
      <c r="IE31" s="25">
        <v>43679</v>
      </c>
      <c r="IF31" s="25">
        <v>43678</v>
      </c>
      <c r="IG31" s="25">
        <v>43677</v>
      </c>
      <c r="IH31" s="25">
        <v>43676</v>
      </c>
      <c r="II31" s="25">
        <v>43675</v>
      </c>
      <c r="IJ31" s="25">
        <v>43672</v>
      </c>
      <c r="IK31" s="25">
        <v>43671</v>
      </c>
      <c r="IL31" s="25">
        <v>43670</v>
      </c>
      <c r="IM31" s="25">
        <v>43669</v>
      </c>
      <c r="IN31" s="25">
        <v>43668</v>
      </c>
      <c r="IO31" s="25">
        <v>43665</v>
      </c>
      <c r="IP31" s="25">
        <v>43664</v>
      </c>
      <c r="IQ31" s="25">
        <v>43663</v>
      </c>
      <c r="IR31" s="25">
        <v>43662</v>
      </c>
      <c r="IS31" s="25">
        <v>43661</v>
      </c>
      <c r="IT31" s="25">
        <v>43658</v>
      </c>
      <c r="IU31" s="25">
        <v>43657</v>
      </c>
      <c r="IV31" s="25">
        <v>43656</v>
      </c>
      <c r="IW31" s="25">
        <v>43655</v>
      </c>
      <c r="IX31" s="25">
        <v>43654</v>
      </c>
      <c r="IY31" s="25">
        <v>43651</v>
      </c>
      <c r="IZ31" s="25">
        <v>43650</v>
      </c>
      <c r="JA31" s="25">
        <v>43649</v>
      </c>
      <c r="JB31" s="25">
        <v>43648</v>
      </c>
      <c r="JC31" s="25">
        <v>43647</v>
      </c>
      <c r="JD31" s="25">
        <v>43644</v>
      </c>
      <c r="JE31" s="25">
        <v>43643</v>
      </c>
      <c r="JF31" s="25">
        <v>43642</v>
      </c>
      <c r="JG31" s="25">
        <v>43641</v>
      </c>
      <c r="JH31" s="25">
        <v>43640</v>
      </c>
      <c r="JI31" s="25">
        <v>43637</v>
      </c>
      <c r="JJ31" s="25">
        <v>43636</v>
      </c>
      <c r="JK31" s="25">
        <v>43635</v>
      </c>
      <c r="JL31" s="25">
        <v>43634</v>
      </c>
      <c r="JM31" s="25">
        <v>43633</v>
      </c>
      <c r="JN31" s="25">
        <v>43630</v>
      </c>
      <c r="JO31" s="25">
        <v>43629</v>
      </c>
      <c r="JP31" s="25">
        <v>43628</v>
      </c>
      <c r="JQ31" s="25">
        <v>43627</v>
      </c>
      <c r="JR31" s="25">
        <v>43626</v>
      </c>
      <c r="JS31" s="25">
        <v>43623</v>
      </c>
      <c r="JT31" s="25">
        <v>43622</v>
      </c>
      <c r="JU31" s="25">
        <v>43621</v>
      </c>
      <c r="JV31" s="25">
        <v>43620</v>
      </c>
      <c r="JW31" s="25">
        <v>43619</v>
      </c>
      <c r="JX31" s="25">
        <v>43616</v>
      </c>
      <c r="JY31" s="25">
        <v>43615</v>
      </c>
      <c r="JZ31" s="25">
        <v>43614</v>
      </c>
      <c r="KA31" s="25">
        <v>43613</v>
      </c>
      <c r="KB31" s="25">
        <v>43609</v>
      </c>
      <c r="KC31" s="25">
        <v>43608</v>
      </c>
      <c r="KD31" s="25">
        <v>43607</v>
      </c>
      <c r="KE31" s="25">
        <v>43606</v>
      </c>
      <c r="KF31" s="25">
        <v>43605</v>
      </c>
      <c r="KG31" s="25">
        <v>43602</v>
      </c>
      <c r="KH31" s="25">
        <v>43601</v>
      </c>
      <c r="KI31" s="25">
        <v>43600</v>
      </c>
      <c r="KJ31" s="25">
        <v>43599</v>
      </c>
      <c r="KK31" s="25">
        <v>43598</v>
      </c>
      <c r="KL31" s="25">
        <v>43595</v>
      </c>
      <c r="KM31" s="25">
        <v>43594</v>
      </c>
      <c r="KN31" s="25">
        <v>43593</v>
      </c>
      <c r="KO31" s="25">
        <v>43592</v>
      </c>
      <c r="KP31" s="25">
        <v>43588</v>
      </c>
      <c r="KQ31" s="25">
        <v>43587</v>
      </c>
      <c r="KR31" s="25">
        <v>43586</v>
      </c>
      <c r="KS31" s="25">
        <v>43585</v>
      </c>
      <c r="KT31" s="25">
        <v>43584</v>
      </c>
      <c r="KU31" s="25">
        <v>43581</v>
      </c>
      <c r="KV31" s="25">
        <v>43580</v>
      </c>
      <c r="KW31" s="25">
        <v>43579</v>
      </c>
      <c r="KX31" s="25">
        <v>43578</v>
      </c>
      <c r="KY31" s="25">
        <v>43573</v>
      </c>
      <c r="KZ31" s="25">
        <v>43572</v>
      </c>
      <c r="LA31" s="25">
        <v>43571</v>
      </c>
      <c r="LB31" s="25">
        <v>43570</v>
      </c>
      <c r="LC31" s="25">
        <v>43567</v>
      </c>
      <c r="LD31" s="25">
        <v>43566</v>
      </c>
      <c r="LE31" s="25">
        <v>43565</v>
      </c>
      <c r="LF31" s="25">
        <v>43564</v>
      </c>
      <c r="LG31" s="25">
        <v>43563</v>
      </c>
      <c r="LH31" s="25">
        <v>43560</v>
      </c>
      <c r="LI31" s="25">
        <v>43559</v>
      </c>
      <c r="LJ31" s="25">
        <v>43558</v>
      </c>
      <c r="LK31" s="25">
        <v>43557</v>
      </c>
      <c r="LL31" s="25">
        <v>43556</v>
      </c>
      <c r="LM31" s="25">
        <v>43553</v>
      </c>
      <c r="LN31" s="25">
        <v>43552</v>
      </c>
      <c r="LO31" s="25">
        <v>43551</v>
      </c>
      <c r="LP31" s="25">
        <v>43550</v>
      </c>
      <c r="LQ31" s="25">
        <v>43549</v>
      </c>
      <c r="LR31" s="25">
        <v>43546</v>
      </c>
      <c r="LS31" s="25">
        <v>43545</v>
      </c>
      <c r="LT31" s="25">
        <v>43544</v>
      </c>
      <c r="LU31" s="25">
        <v>43543</v>
      </c>
      <c r="LV31" s="25">
        <v>43542</v>
      </c>
      <c r="LW31" s="25">
        <v>43539</v>
      </c>
      <c r="LX31" s="25">
        <v>43538</v>
      </c>
      <c r="LY31" s="25">
        <v>43537</v>
      </c>
      <c r="LZ31" s="25">
        <v>43536</v>
      </c>
      <c r="MA31" s="25">
        <v>43535</v>
      </c>
      <c r="MB31" s="25">
        <v>43532</v>
      </c>
      <c r="MC31" s="25">
        <v>43531</v>
      </c>
      <c r="MD31" s="25">
        <v>43530</v>
      </c>
      <c r="ME31" s="25">
        <v>43529</v>
      </c>
      <c r="MF31" s="25">
        <v>43528</v>
      </c>
      <c r="MG31" s="25">
        <v>43525</v>
      </c>
      <c r="MH31" s="25">
        <v>43524</v>
      </c>
      <c r="MI31" s="25">
        <v>43523</v>
      </c>
      <c r="MJ31" s="25">
        <v>43522</v>
      </c>
      <c r="MK31" s="25">
        <v>43521</v>
      </c>
      <c r="ML31" s="25">
        <v>43518</v>
      </c>
      <c r="MM31" s="25">
        <v>43517</v>
      </c>
      <c r="MN31" s="25">
        <v>43516</v>
      </c>
      <c r="MO31" s="25">
        <v>43515</v>
      </c>
      <c r="MP31" s="25">
        <v>43514</v>
      </c>
      <c r="MQ31" s="25">
        <v>43511</v>
      </c>
      <c r="MR31" s="25">
        <v>43510</v>
      </c>
      <c r="MS31" s="25">
        <v>43509</v>
      </c>
      <c r="MT31" s="25">
        <v>43508</v>
      </c>
      <c r="MU31" s="25">
        <v>43507</v>
      </c>
      <c r="MV31" s="25">
        <v>43504</v>
      </c>
      <c r="MW31" s="25">
        <v>43503</v>
      </c>
      <c r="MX31" s="25">
        <v>43502</v>
      </c>
      <c r="MY31" s="25">
        <v>43501</v>
      </c>
      <c r="MZ31" s="25">
        <v>43500</v>
      </c>
      <c r="NA31" s="25">
        <v>43497</v>
      </c>
      <c r="NB31" s="25">
        <v>43496</v>
      </c>
      <c r="NC31" s="25">
        <v>43495</v>
      </c>
      <c r="ND31" s="25">
        <v>43494</v>
      </c>
      <c r="NE31" s="25">
        <v>43493</v>
      </c>
      <c r="NF31" s="25">
        <v>43490</v>
      </c>
      <c r="NG31" s="25">
        <v>43489</v>
      </c>
      <c r="NH31" s="25">
        <v>43488</v>
      </c>
      <c r="NI31" s="25">
        <v>43487</v>
      </c>
      <c r="NJ31" s="25">
        <v>43486</v>
      </c>
      <c r="NK31" s="25">
        <v>43483</v>
      </c>
      <c r="NL31" s="25">
        <v>43482</v>
      </c>
      <c r="NM31" s="25">
        <v>43481</v>
      </c>
      <c r="NN31" s="25">
        <v>43480</v>
      </c>
      <c r="NO31" s="25">
        <v>43479</v>
      </c>
      <c r="NP31" s="25">
        <v>43476</v>
      </c>
      <c r="NQ31" s="25">
        <v>43475</v>
      </c>
      <c r="NR31" s="25">
        <v>43474</v>
      </c>
      <c r="NS31" s="25">
        <v>43473</v>
      </c>
      <c r="NT31" s="25">
        <v>43472</v>
      </c>
      <c r="NU31" s="25">
        <v>43469</v>
      </c>
      <c r="NV31" s="25">
        <v>43468</v>
      </c>
      <c r="NW31" s="25">
        <v>43467</v>
      </c>
      <c r="NX31" s="25">
        <v>43465</v>
      </c>
      <c r="NY31" s="25">
        <v>43462</v>
      </c>
      <c r="NZ31" s="25">
        <v>43461</v>
      </c>
      <c r="OA31" s="25">
        <v>43458</v>
      </c>
      <c r="OB31" s="25">
        <v>43455</v>
      </c>
      <c r="OC31" s="25">
        <v>43454</v>
      </c>
      <c r="OD31" s="25">
        <v>43453</v>
      </c>
      <c r="OE31" s="25">
        <v>43452</v>
      </c>
      <c r="OF31" s="25">
        <v>43451</v>
      </c>
      <c r="OG31" s="25">
        <v>43448</v>
      </c>
      <c r="OH31" s="25">
        <v>43447</v>
      </c>
      <c r="OI31" s="25">
        <v>43446</v>
      </c>
      <c r="OJ31" s="25">
        <v>43445</v>
      </c>
      <c r="OK31" s="25">
        <v>43444</v>
      </c>
      <c r="OL31" s="25">
        <v>43441</v>
      </c>
      <c r="OM31" s="25">
        <v>43440</v>
      </c>
      <c r="ON31" s="25">
        <v>43439</v>
      </c>
      <c r="OO31" s="25">
        <v>43438</v>
      </c>
      <c r="OP31" s="25">
        <v>43437</v>
      </c>
      <c r="OQ31" s="25">
        <v>43434</v>
      </c>
      <c r="OR31" s="25">
        <v>43433</v>
      </c>
      <c r="OS31" s="25">
        <v>43432</v>
      </c>
      <c r="OT31" s="25">
        <v>43431</v>
      </c>
      <c r="OU31" s="25">
        <v>43430</v>
      </c>
      <c r="OV31" s="25">
        <v>43427</v>
      </c>
      <c r="OW31" s="25">
        <v>43426</v>
      </c>
      <c r="OX31" s="25">
        <v>43425</v>
      </c>
      <c r="OY31" s="25">
        <v>43424</v>
      </c>
      <c r="OZ31" s="25">
        <v>43423</v>
      </c>
      <c r="PA31" s="25">
        <v>43420</v>
      </c>
      <c r="PB31" s="25">
        <v>43419</v>
      </c>
      <c r="PC31" s="25">
        <v>43418</v>
      </c>
      <c r="PD31" s="25">
        <v>43417</v>
      </c>
      <c r="PE31" s="25">
        <v>43416</v>
      </c>
      <c r="PF31" s="25">
        <v>43413</v>
      </c>
      <c r="PG31" s="25">
        <v>43412</v>
      </c>
      <c r="PH31" s="25">
        <v>43411</v>
      </c>
      <c r="PI31" s="25">
        <v>43410</v>
      </c>
      <c r="PJ31" s="25">
        <v>43409</v>
      </c>
      <c r="PK31" s="25">
        <v>43406</v>
      </c>
      <c r="PL31" s="25">
        <v>43405</v>
      </c>
      <c r="PM31" s="25">
        <v>43404</v>
      </c>
      <c r="PN31" s="25">
        <v>43403</v>
      </c>
      <c r="PO31" s="25">
        <v>43402</v>
      </c>
      <c r="PP31" s="25">
        <v>43399</v>
      </c>
      <c r="PQ31" s="25">
        <v>43398</v>
      </c>
      <c r="PR31" s="25">
        <v>43397</v>
      </c>
      <c r="PS31" s="25">
        <v>43396</v>
      </c>
      <c r="PT31" s="25">
        <v>43395</v>
      </c>
      <c r="PU31" s="25">
        <v>43392</v>
      </c>
      <c r="PV31" s="25">
        <v>43391</v>
      </c>
      <c r="PW31" s="25">
        <v>43390</v>
      </c>
      <c r="PX31" s="25">
        <v>43389</v>
      </c>
      <c r="PY31" s="25">
        <v>43388</v>
      </c>
      <c r="PZ31" s="25">
        <v>43385</v>
      </c>
      <c r="QA31" s="25">
        <v>43384</v>
      </c>
      <c r="QB31" s="25">
        <v>43383</v>
      </c>
      <c r="QC31" s="25">
        <v>43382</v>
      </c>
      <c r="QD31" s="25">
        <v>43381</v>
      </c>
      <c r="QE31" s="25">
        <v>43378</v>
      </c>
      <c r="QF31" s="25">
        <v>43377</v>
      </c>
      <c r="QG31" s="25">
        <v>43376</v>
      </c>
      <c r="QH31" s="25">
        <v>43375</v>
      </c>
      <c r="QI31" s="25">
        <v>43374</v>
      </c>
      <c r="QJ31" s="25">
        <v>43371</v>
      </c>
      <c r="QK31" s="25">
        <v>43370</v>
      </c>
      <c r="QL31" s="25">
        <v>43369</v>
      </c>
      <c r="QM31" s="25">
        <v>43368</v>
      </c>
      <c r="QN31" s="25">
        <v>43367</v>
      </c>
      <c r="QO31" s="25">
        <v>43364</v>
      </c>
      <c r="QP31" s="25">
        <v>43363</v>
      </c>
      <c r="QQ31" s="25">
        <v>43362</v>
      </c>
      <c r="QR31" s="25">
        <v>43361</v>
      </c>
      <c r="QS31" s="25">
        <v>43360</v>
      </c>
      <c r="QT31" s="25">
        <v>43357</v>
      </c>
      <c r="QU31" s="25">
        <v>43356</v>
      </c>
      <c r="QV31" s="25">
        <v>43355</v>
      </c>
      <c r="QW31" s="25">
        <v>43354</v>
      </c>
      <c r="QX31" s="25">
        <v>43353</v>
      </c>
      <c r="QY31" s="25">
        <v>43350</v>
      </c>
      <c r="QZ31" s="25">
        <v>43349</v>
      </c>
      <c r="RA31" s="25">
        <v>43348</v>
      </c>
      <c r="RB31" s="25">
        <v>43347</v>
      </c>
      <c r="RC31" s="25">
        <v>43346</v>
      </c>
      <c r="RD31" s="25">
        <v>43343</v>
      </c>
      <c r="RE31" s="25">
        <v>43342</v>
      </c>
      <c r="RF31" s="25">
        <v>43341</v>
      </c>
      <c r="RG31" s="25">
        <v>43340</v>
      </c>
      <c r="RH31" s="25">
        <v>43336</v>
      </c>
      <c r="RI31" s="25">
        <v>43335</v>
      </c>
      <c r="RJ31" s="25">
        <v>43334</v>
      </c>
      <c r="RK31" s="25">
        <v>43333</v>
      </c>
      <c r="RL31" s="25">
        <v>43332</v>
      </c>
      <c r="RM31" s="25">
        <v>43329</v>
      </c>
      <c r="RN31" s="25">
        <v>43328</v>
      </c>
      <c r="RO31" s="25">
        <v>43327</v>
      </c>
      <c r="RP31" s="25">
        <v>43326</v>
      </c>
      <c r="RQ31" s="25">
        <v>43325</v>
      </c>
      <c r="RR31" s="25">
        <v>43322</v>
      </c>
      <c r="RS31" s="25">
        <v>43321</v>
      </c>
      <c r="RT31" s="25">
        <v>43320</v>
      </c>
      <c r="RU31" s="25">
        <v>43319</v>
      </c>
      <c r="RV31" s="25">
        <v>43318</v>
      </c>
      <c r="RW31" s="25">
        <v>43315</v>
      </c>
      <c r="RX31" s="25">
        <v>43314</v>
      </c>
      <c r="RY31" s="25">
        <v>43313</v>
      </c>
      <c r="RZ31" s="25">
        <v>43312</v>
      </c>
      <c r="SA31" s="25">
        <v>43311</v>
      </c>
      <c r="SB31" s="25">
        <v>43308</v>
      </c>
      <c r="SC31" s="25">
        <v>43307</v>
      </c>
      <c r="SD31" s="25">
        <v>43306</v>
      </c>
      <c r="SE31" s="25">
        <v>43305</v>
      </c>
      <c r="SF31" s="25">
        <v>43304</v>
      </c>
      <c r="SG31" s="25">
        <v>43301</v>
      </c>
      <c r="SH31" s="25">
        <v>43300</v>
      </c>
      <c r="SI31" s="25">
        <v>43299</v>
      </c>
      <c r="SJ31" s="25">
        <v>43298</v>
      </c>
      <c r="SK31" s="25">
        <v>43297</v>
      </c>
      <c r="SL31" s="25">
        <v>43294</v>
      </c>
      <c r="SM31" s="25">
        <v>43293</v>
      </c>
      <c r="SN31" s="25">
        <v>43292</v>
      </c>
      <c r="SO31" s="25">
        <v>43291</v>
      </c>
      <c r="SP31" s="25">
        <v>43290</v>
      </c>
      <c r="SQ31" s="25">
        <v>43287</v>
      </c>
      <c r="SR31" s="25"/>
      <c r="SS31" s="25"/>
    </row>
    <row r="32" spans="1:515" s="5" customFormat="1" x14ac:dyDescent="0.25">
      <c r="A32" s="5">
        <v>1</v>
      </c>
      <c r="B32" s="11" t="s">
        <v>469</v>
      </c>
      <c r="C32" s="5">
        <f ca="1">_xlfn.XMATCH(B32,bonds[unique lookup])</f>
        <v>160</v>
      </c>
      <c r="D32" s="5" t="str" cm="1">
        <f t="array" aca="1" ref="D32" ca="1">INDEX(bonds[ID_ISIN],C32)&amp;" Corp"</f>
        <v>XS1206541366 Corp</v>
      </c>
      <c r="E32" s="32" cm="1">
        <f t="array" aca="1" ref="E32" ca="1">_xll.BDP(D32,E$31)*1</f>
        <v>47562</v>
      </c>
      <c r="F32" s="18">
        <f ca="1">_xll.BDH(D32,$B$29,"-2AY",,"Dates=H","Fill=C","Sort=R","Dir=H","cols=510;rows=1")</f>
        <v>397.714</v>
      </c>
      <c r="G32" s="18">
        <v>396.58100000000002</v>
      </c>
      <c r="H32" s="18">
        <v>397.42899999999997</v>
      </c>
      <c r="I32" s="18">
        <v>396.839</v>
      </c>
      <c r="J32" s="18">
        <v>395.50200000000001</v>
      </c>
      <c r="K32" s="18">
        <v>398.96</v>
      </c>
      <c r="L32" s="18">
        <v>399.262</v>
      </c>
      <c r="M32" s="18">
        <v>395.69400000000002</v>
      </c>
      <c r="N32" s="18">
        <v>391.036</v>
      </c>
      <c r="O32" s="18">
        <v>383.27800000000002</v>
      </c>
      <c r="P32" s="18">
        <v>376.75099999999998</v>
      </c>
      <c r="Q32" s="18">
        <v>382.75700000000001</v>
      </c>
      <c r="R32" s="18">
        <v>375.298</v>
      </c>
      <c r="S32" s="18">
        <v>377.03300000000002</v>
      </c>
      <c r="T32" s="18">
        <v>368.38600000000002</v>
      </c>
      <c r="U32" s="18">
        <v>362.89800000000002</v>
      </c>
      <c r="V32" s="18">
        <v>377.46600000000001</v>
      </c>
      <c r="W32" s="18">
        <v>373.32400000000001</v>
      </c>
      <c r="X32" s="18">
        <v>379.69499999999999</v>
      </c>
      <c r="Y32" s="18">
        <v>359.755</v>
      </c>
      <c r="Z32" s="18">
        <v>339.05099999999999</v>
      </c>
      <c r="AA32" s="18">
        <v>319.91500000000002</v>
      </c>
      <c r="AB32" s="18">
        <v>329.17399999999998</v>
      </c>
      <c r="AC32" s="18">
        <v>360.839</v>
      </c>
      <c r="AD32" s="18">
        <v>370.80599999999998</v>
      </c>
      <c r="AE32" s="18">
        <v>389.19</v>
      </c>
      <c r="AF32" s="18">
        <v>394.23399999999998</v>
      </c>
      <c r="AG32" s="18">
        <v>393.34500000000003</v>
      </c>
      <c r="AH32" s="18">
        <v>387.20100000000002</v>
      </c>
      <c r="AI32" s="18">
        <v>383.12200000000001</v>
      </c>
      <c r="AJ32" s="18">
        <v>392.42099999999999</v>
      </c>
      <c r="AK32" s="18">
        <v>400.65100000000001</v>
      </c>
      <c r="AL32" s="18">
        <v>402.81</v>
      </c>
      <c r="AM32" s="18">
        <v>402.25400000000002</v>
      </c>
      <c r="AN32" s="18">
        <v>405.55700000000002</v>
      </c>
      <c r="AO32" s="18">
        <v>412.12299999999999</v>
      </c>
      <c r="AP32" s="18">
        <v>427.98599999999999</v>
      </c>
      <c r="AQ32" s="18">
        <v>437.59199999999998</v>
      </c>
      <c r="AR32" s="18">
        <v>439.339</v>
      </c>
      <c r="AS32" s="18">
        <v>432.65800000000002</v>
      </c>
      <c r="AT32" s="18">
        <v>429.49700000000001</v>
      </c>
      <c r="AU32" s="18">
        <v>430.00400000000002</v>
      </c>
      <c r="AV32" s="18">
        <v>431.46899999999999</v>
      </c>
      <c r="AW32" s="18">
        <v>439.12599999999998</v>
      </c>
      <c r="AX32" s="18">
        <v>439.81200000000001</v>
      </c>
      <c r="AY32" s="18">
        <v>445.27800000000002</v>
      </c>
      <c r="AZ32" s="18">
        <v>447.39499999999998</v>
      </c>
      <c r="BA32" s="18">
        <v>427.67500000000001</v>
      </c>
      <c r="BB32" s="18">
        <v>418.57499999999999</v>
      </c>
      <c r="BC32" s="18">
        <v>412.39299999999997</v>
      </c>
      <c r="BD32" s="18">
        <v>405.18</v>
      </c>
      <c r="BE32" s="18">
        <v>423.755</v>
      </c>
      <c r="BF32" s="18">
        <v>427.45600000000002</v>
      </c>
      <c r="BG32" s="18">
        <v>460.20499999999998</v>
      </c>
      <c r="BH32" s="18">
        <v>470.58499999999998</v>
      </c>
      <c r="BI32" s="18">
        <v>462.48599999999999</v>
      </c>
      <c r="BJ32" s="18">
        <v>463.08699999999999</v>
      </c>
      <c r="BK32" s="18">
        <v>465.46899999999999</v>
      </c>
      <c r="BL32" s="18">
        <v>443.56700000000001</v>
      </c>
      <c r="BM32" s="18">
        <v>429.37599999999998</v>
      </c>
      <c r="BN32" s="18">
        <v>459.59399999999999</v>
      </c>
      <c r="BO32" s="18">
        <v>517.95399999999995</v>
      </c>
      <c r="BP32" s="18">
        <v>534.18100000000004</v>
      </c>
      <c r="BQ32" s="18">
        <v>570.66099999999994</v>
      </c>
      <c r="BR32" s="18">
        <v>576.45000000000005</v>
      </c>
      <c r="BS32" s="18">
        <v>571.72299999999996</v>
      </c>
      <c r="BT32" s="18">
        <v>561.84100000000001</v>
      </c>
      <c r="BU32" s="18">
        <v>561.27700000000004</v>
      </c>
      <c r="BV32" s="18">
        <v>562.13300000000004</v>
      </c>
      <c r="BW32" s="18">
        <v>524.91999999999996</v>
      </c>
      <c r="BX32" s="18">
        <v>486.512</v>
      </c>
      <c r="BY32" s="18">
        <v>495.03899999999999</v>
      </c>
      <c r="BZ32" s="18">
        <v>603.98500000000001</v>
      </c>
      <c r="CA32" s="18">
        <v>662.53700000000003</v>
      </c>
      <c r="CB32" s="18">
        <v>650.17700000000002</v>
      </c>
      <c r="CC32" s="18">
        <v>721.96500000000003</v>
      </c>
      <c r="CD32" s="18">
        <v>730.03499999999997</v>
      </c>
      <c r="CE32" s="18">
        <v>669.01099999999997</v>
      </c>
      <c r="CF32" s="18">
        <v>554.24900000000002</v>
      </c>
      <c r="CG32" s="18">
        <v>472.64400000000001</v>
      </c>
      <c r="CH32" s="18">
        <v>466.20400000000001</v>
      </c>
      <c r="CI32" s="18">
        <v>395.97399999999999</v>
      </c>
      <c r="CJ32" s="18">
        <v>393.52699999999999</v>
      </c>
      <c r="CK32" s="18">
        <v>407.16699999999997</v>
      </c>
      <c r="CL32" s="18">
        <v>360.464</v>
      </c>
      <c r="CM32" s="18">
        <v>331.03300000000002</v>
      </c>
      <c r="CN32" s="18">
        <v>318.10899999999998</v>
      </c>
      <c r="CO32" s="18">
        <v>323.93099999999998</v>
      </c>
      <c r="CP32" s="18">
        <v>345.88</v>
      </c>
      <c r="CQ32" s="18">
        <v>349.94600000000003</v>
      </c>
      <c r="CR32" s="18">
        <v>322.37700000000001</v>
      </c>
      <c r="CS32" s="18">
        <v>304.24599999999998</v>
      </c>
      <c r="CT32" s="18">
        <v>302.04000000000002</v>
      </c>
      <c r="CU32" s="18">
        <v>296.90300000000002</v>
      </c>
      <c r="CV32" s="18">
        <v>278.51600000000002</v>
      </c>
      <c r="CW32" s="18">
        <v>279.15499999999997</v>
      </c>
      <c r="CX32" s="18">
        <v>277.99799999999999</v>
      </c>
      <c r="CY32" s="18">
        <v>279.654</v>
      </c>
      <c r="CZ32" s="18">
        <v>277.55399999999997</v>
      </c>
      <c r="DA32" s="18">
        <v>278.32</v>
      </c>
      <c r="DB32" s="18">
        <v>277.95100000000002</v>
      </c>
      <c r="DC32" s="18">
        <v>275.93799999999999</v>
      </c>
      <c r="DD32" s="18">
        <v>278.36</v>
      </c>
      <c r="DE32" s="18">
        <v>280.32799999999997</v>
      </c>
      <c r="DF32" s="18">
        <v>275.37700000000001</v>
      </c>
      <c r="DG32" s="18">
        <v>271.36900000000003</v>
      </c>
      <c r="DH32" s="18">
        <v>272.68400000000003</v>
      </c>
      <c r="DI32" s="18">
        <v>280.435</v>
      </c>
      <c r="DJ32" s="18">
        <v>287.63</v>
      </c>
      <c r="DK32" s="18">
        <v>286.92099999999999</v>
      </c>
      <c r="DL32" s="18">
        <v>284.08999999999997</v>
      </c>
      <c r="DM32" s="18">
        <v>277.875</v>
      </c>
      <c r="DN32" s="18">
        <v>278.30200000000002</v>
      </c>
      <c r="DO32" s="18">
        <v>283.161</v>
      </c>
      <c r="DP32" s="18">
        <v>273.30799999999999</v>
      </c>
      <c r="DQ32" s="18">
        <v>270.16699999999997</v>
      </c>
      <c r="DR32" s="18">
        <v>264.93599999999998</v>
      </c>
      <c r="DS32" s="18">
        <v>265.18799999999999</v>
      </c>
      <c r="DT32" s="18">
        <v>263.10000000000002</v>
      </c>
      <c r="DU32" s="18">
        <v>263.93400000000003</v>
      </c>
      <c r="DV32" s="18">
        <v>268.31099999999998</v>
      </c>
      <c r="DW32" s="18">
        <v>269.65800000000002</v>
      </c>
      <c r="DX32" s="18">
        <v>267.11399999999998</v>
      </c>
      <c r="DY32" s="18">
        <v>266.24599999999998</v>
      </c>
      <c r="DZ32" s="18">
        <v>270.49700000000001</v>
      </c>
      <c r="EA32" s="18">
        <v>270.04700000000003</v>
      </c>
      <c r="EB32" s="18">
        <v>275.02699999999999</v>
      </c>
      <c r="EC32" s="18">
        <v>276.15100000000001</v>
      </c>
      <c r="ED32" s="18">
        <v>273.11900000000003</v>
      </c>
      <c r="EE32" s="18">
        <v>269.84500000000003</v>
      </c>
      <c r="EF32" s="18">
        <v>263.39299999999997</v>
      </c>
      <c r="EG32" s="18">
        <v>258.86200000000002</v>
      </c>
      <c r="EH32" s="18">
        <v>259.08199999999999</v>
      </c>
      <c r="EI32" s="18">
        <v>262.91899999999998</v>
      </c>
      <c r="EJ32" s="18">
        <v>262.45</v>
      </c>
      <c r="EK32" s="18">
        <v>262.68099999999998</v>
      </c>
      <c r="EL32" s="18">
        <v>264.13</v>
      </c>
      <c r="EM32" s="18">
        <v>263.839</v>
      </c>
      <c r="EN32" s="18">
        <v>265.05099999999999</v>
      </c>
      <c r="EO32" s="18">
        <v>268.846</v>
      </c>
      <c r="EP32" s="18">
        <v>267.983</v>
      </c>
      <c r="EQ32" s="18">
        <v>269.50900000000001</v>
      </c>
      <c r="ER32" s="18">
        <v>268.88799999999998</v>
      </c>
      <c r="ES32" s="18">
        <v>272.209</v>
      </c>
      <c r="ET32" s="18">
        <v>269.14100000000002</v>
      </c>
      <c r="EU32" s="18">
        <v>271.40699999999998</v>
      </c>
      <c r="EV32" s="18">
        <v>275.93900000000002</v>
      </c>
      <c r="EW32" s="18">
        <v>281.495</v>
      </c>
      <c r="EX32" s="18">
        <v>289.471</v>
      </c>
      <c r="EY32" s="18">
        <v>293.90899999999999</v>
      </c>
      <c r="EZ32" s="18">
        <v>285.73200000000003</v>
      </c>
      <c r="FA32" s="18">
        <v>290.42</v>
      </c>
      <c r="FB32" s="18">
        <v>290.91899999999998</v>
      </c>
      <c r="FC32" s="18">
        <v>290.64600000000002</v>
      </c>
      <c r="FD32" s="18">
        <v>291.28100000000001</v>
      </c>
      <c r="FE32" s="18">
        <v>294.48700000000002</v>
      </c>
      <c r="FF32" s="18">
        <v>304.46199999999999</v>
      </c>
      <c r="FG32" s="18">
        <v>306.26499999999999</v>
      </c>
      <c r="FH32" s="18">
        <v>307.79000000000002</v>
      </c>
      <c r="FI32" s="18">
        <v>304.476</v>
      </c>
      <c r="FJ32" s="18">
        <v>304.33100000000002</v>
      </c>
      <c r="FK32" s="18">
        <v>304.53500000000003</v>
      </c>
      <c r="FL32" s="18">
        <v>306.38400000000001</v>
      </c>
      <c r="FM32" s="18">
        <v>303.51600000000002</v>
      </c>
      <c r="FN32" s="18">
        <v>298.726</v>
      </c>
      <c r="FO32" s="18">
        <v>300.03800000000001</v>
      </c>
      <c r="FP32" s="18">
        <v>299.85000000000002</v>
      </c>
      <c r="FQ32" s="18">
        <v>294.387</v>
      </c>
      <c r="FR32" s="18">
        <v>292.47899999999998</v>
      </c>
      <c r="FS32" s="18">
        <v>288.74299999999999</v>
      </c>
      <c r="FT32" s="18">
        <v>301.50799999999998</v>
      </c>
      <c r="FU32" s="18">
        <v>313.13</v>
      </c>
      <c r="FV32" s="18">
        <v>314.75099999999998</v>
      </c>
      <c r="FW32" s="18">
        <v>310.96899999999999</v>
      </c>
      <c r="FX32" s="18">
        <v>308.10000000000002</v>
      </c>
      <c r="FY32" s="18">
        <v>302.67700000000002</v>
      </c>
      <c r="FZ32" s="18">
        <v>307.05599999999998</v>
      </c>
      <c r="GA32" s="18">
        <v>312.69200000000001</v>
      </c>
      <c r="GB32" s="18">
        <v>314.71800000000002</v>
      </c>
      <c r="GC32" s="18">
        <v>312.76400000000001</v>
      </c>
      <c r="GD32" s="18">
        <v>312.12</v>
      </c>
      <c r="GE32" s="18">
        <v>318.39</v>
      </c>
      <c r="GF32" s="18">
        <v>320.74700000000001</v>
      </c>
      <c r="GG32" s="18">
        <v>320.673</v>
      </c>
      <c r="GH32" s="18">
        <v>325.91300000000001</v>
      </c>
      <c r="GI32" s="18">
        <v>330.38900000000001</v>
      </c>
      <c r="GJ32" s="18">
        <v>329.334</v>
      </c>
      <c r="GK32" s="18">
        <v>338.38600000000002</v>
      </c>
      <c r="GL32" s="18">
        <v>342.62400000000002</v>
      </c>
      <c r="GM32" s="18">
        <v>345.28</v>
      </c>
      <c r="GN32" s="18">
        <v>338.15800000000002</v>
      </c>
      <c r="GO32" s="18">
        <v>337.13</v>
      </c>
      <c r="GP32" s="18">
        <v>339.73200000000003</v>
      </c>
      <c r="GQ32" s="18">
        <v>333.15600000000001</v>
      </c>
      <c r="GR32" s="18">
        <v>328.03</v>
      </c>
      <c r="GS32" s="18">
        <v>330.08</v>
      </c>
      <c r="GT32" s="18">
        <v>330.81200000000001</v>
      </c>
      <c r="GU32" s="18">
        <v>334.21100000000001</v>
      </c>
      <c r="GV32" s="18">
        <v>334.84</v>
      </c>
      <c r="GW32" s="18">
        <v>334.17599999999999</v>
      </c>
      <c r="GX32" s="18">
        <v>331.78899999999999</v>
      </c>
      <c r="GY32" s="18">
        <v>325.52300000000002</v>
      </c>
      <c r="GZ32" s="18">
        <v>330.13799999999998</v>
      </c>
      <c r="HA32" s="18">
        <v>327.23</v>
      </c>
      <c r="HB32" s="18">
        <v>317.42700000000002</v>
      </c>
      <c r="HC32" s="18">
        <v>310.72199999999998</v>
      </c>
      <c r="HD32" s="18">
        <v>303.69600000000003</v>
      </c>
      <c r="HE32" s="18">
        <v>309.52600000000001</v>
      </c>
      <c r="HF32" s="18">
        <v>330.49700000000001</v>
      </c>
      <c r="HG32" s="18">
        <v>327.73500000000001</v>
      </c>
      <c r="HH32" s="18">
        <v>324.846</v>
      </c>
      <c r="HI32" s="18">
        <v>325.15800000000002</v>
      </c>
      <c r="HJ32" s="18">
        <v>316.76600000000002</v>
      </c>
      <c r="HK32" s="18">
        <v>328.36399999999998</v>
      </c>
      <c r="HL32" s="18">
        <v>332.91300000000001</v>
      </c>
      <c r="HM32" s="18">
        <v>327.26900000000001</v>
      </c>
      <c r="HN32" s="18">
        <v>328.279</v>
      </c>
      <c r="HO32" s="18">
        <v>330.64400000000001</v>
      </c>
      <c r="HP32" s="18">
        <v>336.35300000000001</v>
      </c>
      <c r="HQ32" s="18">
        <v>330.32100000000003</v>
      </c>
      <c r="HR32" s="18">
        <v>325.96499999999997</v>
      </c>
      <c r="HS32" s="18">
        <v>325.73</v>
      </c>
      <c r="HT32" s="18">
        <v>323.94400000000002</v>
      </c>
      <c r="HU32" s="18">
        <v>336.37299999999999</v>
      </c>
      <c r="HV32" s="18">
        <v>346.56799999999998</v>
      </c>
      <c r="HW32" s="18">
        <v>349.45400000000001</v>
      </c>
      <c r="HX32" s="18">
        <v>364.97399999999999</v>
      </c>
      <c r="HY32" s="18">
        <v>367.31700000000001</v>
      </c>
      <c r="HZ32" s="18">
        <v>351.96100000000001</v>
      </c>
      <c r="IA32" s="18">
        <v>337.76600000000002</v>
      </c>
      <c r="IB32" s="18">
        <v>333.25599999999997</v>
      </c>
      <c r="IC32" s="18">
        <v>340.78800000000001</v>
      </c>
      <c r="ID32" s="18">
        <v>343.3</v>
      </c>
      <c r="IE32" s="18">
        <v>355.721</v>
      </c>
      <c r="IF32" s="18">
        <v>360.88099999999997</v>
      </c>
      <c r="IG32" s="18">
        <v>373.488</v>
      </c>
      <c r="IH32" s="18">
        <v>360.084</v>
      </c>
      <c r="II32" s="18">
        <v>345.41</v>
      </c>
      <c r="IJ32" s="18">
        <v>341.41899999999998</v>
      </c>
      <c r="IK32" s="18">
        <v>340.41500000000002</v>
      </c>
      <c r="IL32" s="18">
        <v>328.678</v>
      </c>
      <c r="IM32" s="18">
        <v>326.34399999999999</v>
      </c>
      <c r="IN32" s="18">
        <v>322.29599999999999</v>
      </c>
      <c r="IO32" s="18">
        <v>334.476</v>
      </c>
      <c r="IP32" s="18">
        <v>341.13299999999998</v>
      </c>
      <c r="IQ32" s="18">
        <v>345.714</v>
      </c>
      <c r="IR32" s="18">
        <v>343.51799999999997</v>
      </c>
      <c r="IS32" s="18">
        <v>346.78199999999998</v>
      </c>
      <c r="IT32" s="18">
        <v>337.911</v>
      </c>
      <c r="IU32" s="18">
        <v>328.49</v>
      </c>
      <c r="IV32" s="18">
        <v>327.63400000000001</v>
      </c>
      <c r="IW32" s="18">
        <v>325.43599999999998</v>
      </c>
      <c r="IX32" s="18">
        <v>329.166</v>
      </c>
      <c r="IY32" s="18">
        <v>341.00900000000001</v>
      </c>
      <c r="IZ32" s="18">
        <v>347.45400000000001</v>
      </c>
      <c r="JA32" s="18">
        <v>345.39499999999998</v>
      </c>
      <c r="JB32" s="18">
        <v>334.99599999999998</v>
      </c>
      <c r="JC32" s="18">
        <v>335.13400000000001</v>
      </c>
      <c r="JD32" s="18">
        <v>336.28899999999999</v>
      </c>
      <c r="JE32" s="18">
        <v>335.13099999999997</v>
      </c>
      <c r="JF32" s="18">
        <v>333.77499999999998</v>
      </c>
      <c r="JG32" s="18">
        <v>345.73899999999998</v>
      </c>
      <c r="JH32" s="18">
        <v>353.42399999999998</v>
      </c>
      <c r="JI32" s="18">
        <v>355.49700000000001</v>
      </c>
      <c r="JJ32" s="18">
        <v>357.53500000000003</v>
      </c>
      <c r="JK32" s="18">
        <v>349.27100000000002</v>
      </c>
      <c r="JL32" s="18">
        <v>339.24900000000002</v>
      </c>
      <c r="JM32" s="18">
        <v>329.72199999999998</v>
      </c>
      <c r="JN32" s="18">
        <v>329.50599999999997</v>
      </c>
      <c r="JO32" s="18">
        <v>342.98200000000003</v>
      </c>
      <c r="JP32" s="18">
        <v>361.22800000000001</v>
      </c>
      <c r="JQ32" s="18">
        <v>364.78899999999999</v>
      </c>
      <c r="JR32" s="18">
        <v>365.65699999999998</v>
      </c>
      <c r="JS32" s="18">
        <v>366.52800000000002</v>
      </c>
      <c r="JT32" s="18">
        <v>357.37700000000001</v>
      </c>
      <c r="JU32" s="18">
        <v>363.93</v>
      </c>
      <c r="JV32" s="18">
        <v>371.226</v>
      </c>
      <c r="JW32" s="18">
        <v>370.29199999999997</v>
      </c>
      <c r="JX32" s="18">
        <v>376.03500000000003</v>
      </c>
      <c r="JY32" s="18">
        <v>382.85</v>
      </c>
      <c r="JZ32" s="18">
        <v>390.74</v>
      </c>
      <c r="KA32" s="18">
        <v>387.80700000000002</v>
      </c>
      <c r="KB32" s="18">
        <v>383.35700000000003</v>
      </c>
      <c r="KC32" s="18">
        <v>385.25200000000001</v>
      </c>
      <c r="KD32" s="18">
        <v>381.69900000000001</v>
      </c>
      <c r="KE32" s="18">
        <v>380.59500000000003</v>
      </c>
      <c r="KF32" s="18">
        <v>378.49200000000002</v>
      </c>
      <c r="KG32" s="18">
        <v>379.50099999999998</v>
      </c>
      <c r="KH32" s="18">
        <v>367.76799999999997</v>
      </c>
      <c r="KI32" s="18">
        <v>358.59199999999998</v>
      </c>
      <c r="KJ32" s="18">
        <v>352.51499999999999</v>
      </c>
      <c r="KK32" s="18">
        <v>351.18299999999999</v>
      </c>
      <c r="KL32" s="18">
        <v>349.16399999999999</v>
      </c>
      <c r="KM32" s="18">
        <v>356.73200000000003</v>
      </c>
      <c r="KN32" s="18">
        <v>355.01299999999998</v>
      </c>
      <c r="KO32" s="18">
        <v>356.09300000000002</v>
      </c>
      <c r="KP32" s="18">
        <v>347.13099999999997</v>
      </c>
      <c r="KQ32" s="18">
        <v>350.77800000000002</v>
      </c>
      <c r="KR32" s="18">
        <v>342.197</v>
      </c>
      <c r="KS32" s="18">
        <v>332.988</v>
      </c>
      <c r="KT32" s="18">
        <v>317.29599999999999</v>
      </c>
      <c r="KU32" s="18">
        <v>315.714</v>
      </c>
      <c r="KV32" s="18">
        <v>316.83300000000003</v>
      </c>
      <c r="KW32" s="18">
        <v>325.02300000000002</v>
      </c>
      <c r="KX32" s="18">
        <v>326.803</v>
      </c>
      <c r="KY32" s="18">
        <v>326.79199999999997</v>
      </c>
      <c r="KZ32" s="18">
        <v>323.21899999999999</v>
      </c>
      <c r="LA32" s="18">
        <v>317.78199999999998</v>
      </c>
      <c r="LB32" s="18">
        <v>315.60000000000002</v>
      </c>
      <c r="LC32" s="18">
        <v>317.56599999999997</v>
      </c>
      <c r="LD32" s="18">
        <v>312.53100000000001</v>
      </c>
      <c r="LE32" s="18">
        <v>311.39</v>
      </c>
      <c r="LF32" s="18">
        <v>314.90199999999999</v>
      </c>
      <c r="LG32" s="18">
        <v>319.827</v>
      </c>
      <c r="LH32" s="18">
        <v>334.85399999999998</v>
      </c>
      <c r="LI32" s="18">
        <v>344.15</v>
      </c>
      <c r="LJ32" s="18">
        <v>345.161</v>
      </c>
      <c r="LK32" s="18">
        <v>343.685</v>
      </c>
      <c r="LL32" s="18">
        <v>334.80700000000002</v>
      </c>
      <c r="LM32" s="18">
        <v>334.029</v>
      </c>
      <c r="LN32" s="18">
        <v>329.85500000000002</v>
      </c>
      <c r="LO32" s="18">
        <v>334.42200000000003</v>
      </c>
      <c r="LP32" s="18">
        <v>334.66699999999997</v>
      </c>
      <c r="LQ32" s="18">
        <v>354.90300000000002</v>
      </c>
      <c r="LR32" s="18">
        <v>362.27199999999999</v>
      </c>
      <c r="LS32" s="18">
        <v>369.08699999999999</v>
      </c>
      <c r="LT32" s="18">
        <v>366.47699999999998</v>
      </c>
      <c r="LU32" s="18">
        <v>372.858</v>
      </c>
      <c r="LV32" s="18">
        <v>366.71800000000002</v>
      </c>
      <c r="LW32" s="18">
        <v>360.93</v>
      </c>
      <c r="LX32" s="18">
        <v>354.36900000000003</v>
      </c>
      <c r="LY32" s="18">
        <v>344.887</v>
      </c>
      <c r="LZ32" s="18">
        <v>352.041</v>
      </c>
      <c r="MA32" s="18">
        <v>351.721</v>
      </c>
      <c r="MB32" s="18">
        <v>346.87799999999999</v>
      </c>
      <c r="MC32" s="18">
        <v>355</v>
      </c>
      <c r="MD32" s="18">
        <v>359.84100000000001</v>
      </c>
      <c r="ME32" s="18">
        <v>372.00099999999998</v>
      </c>
      <c r="MF32" s="18">
        <v>374.91399999999999</v>
      </c>
      <c r="MG32" s="18">
        <v>368.53</v>
      </c>
      <c r="MH32" s="18">
        <v>358.47300000000001</v>
      </c>
      <c r="MI32" s="18">
        <v>352.51799999999997</v>
      </c>
      <c r="MJ32" s="18">
        <v>353.46899999999999</v>
      </c>
      <c r="MK32" s="18">
        <v>352.94600000000003</v>
      </c>
      <c r="ML32" s="18">
        <v>350.67599999999999</v>
      </c>
      <c r="MM32" s="18">
        <v>357.29599999999999</v>
      </c>
      <c r="MN32" s="18">
        <v>363.51799999999997</v>
      </c>
      <c r="MO32" s="18">
        <v>372.67899999999997</v>
      </c>
      <c r="MP32" s="18">
        <v>380.411</v>
      </c>
      <c r="MQ32" s="18">
        <v>375.78500000000003</v>
      </c>
      <c r="MR32" s="18">
        <v>368.72800000000001</v>
      </c>
      <c r="MS32" s="18">
        <v>365.33800000000002</v>
      </c>
      <c r="MT32" s="18">
        <v>365.47399999999999</v>
      </c>
      <c r="MU32" s="18">
        <v>368.25400000000002</v>
      </c>
      <c r="MV32" s="18">
        <v>362.32900000000001</v>
      </c>
      <c r="MW32" s="18">
        <v>358.54700000000003</v>
      </c>
      <c r="MX32" s="18">
        <v>364.25299999999999</v>
      </c>
      <c r="MY32" s="18">
        <v>379.57</v>
      </c>
      <c r="MZ32" s="18">
        <v>383.03199999999998</v>
      </c>
      <c r="NA32" s="18">
        <v>370.66500000000002</v>
      </c>
      <c r="NB32" s="18">
        <v>357.09199999999998</v>
      </c>
      <c r="NC32" s="18">
        <v>357.541</v>
      </c>
      <c r="ND32" s="18">
        <v>363.45600000000002</v>
      </c>
      <c r="NE32" s="18">
        <v>359.32</v>
      </c>
      <c r="NF32" s="18">
        <v>361.935</v>
      </c>
      <c r="NG32" s="18">
        <v>371.565</v>
      </c>
      <c r="NH32" s="18">
        <v>373.66</v>
      </c>
      <c r="NI32" s="18">
        <v>368.81400000000002</v>
      </c>
      <c r="NJ32" s="18">
        <v>368.279</v>
      </c>
      <c r="NK32" s="18">
        <v>372.09100000000001</v>
      </c>
      <c r="NL32" s="18">
        <v>368.88900000000001</v>
      </c>
      <c r="NM32" s="18">
        <v>365.19600000000003</v>
      </c>
      <c r="NN32" s="18">
        <v>358.55200000000002</v>
      </c>
      <c r="NO32" s="18">
        <v>363.92700000000002</v>
      </c>
      <c r="NP32" s="18">
        <v>378.01400000000001</v>
      </c>
      <c r="NQ32" s="18">
        <v>373.92700000000002</v>
      </c>
      <c r="NR32" s="18">
        <v>388.697</v>
      </c>
      <c r="NS32" s="18">
        <v>390.202</v>
      </c>
      <c r="NT32" s="18">
        <v>380.26400000000001</v>
      </c>
      <c r="NU32" s="18">
        <v>386.72</v>
      </c>
      <c r="NV32" s="18">
        <v>384.517</v>
      </c>
      <c r="NW32" s="18">
        <v>406.98</v>
      </c>
      <c r="NX32" s="18">
        <v>421.87599999999998</v>
      </c>
      <c r="NY32" s="18">
        <v>424.28300000000002</v>
      </c>
      <c r="NZ32" s="18">
        <v>426.80799999999999</v>
      </c>
      <c r="OA32" s="18">
        <v>414.108</v>
      </c>
      <c r="OB32" s="18">
        <v>402.584</v>
      </c>
      <c r="OC32" s="18">
        <v>401.964</v>
      </c>
      <c r="OD32" s="18">
        <v>400.02499999999998</v>
      </c>
      <c r="OE32" s="18">
        <v>396.41300000000001</v>
      </c>
      <c r="OF32" s="18">
        <v>396.43599999999998</v>
      </c>
      <c r="OG32" s="18">
        <v>395.19299999999998</v>
      </c>
      <c r="OH32" s="18">
        <v>389.36</v>
      </c>
      <c r="OI32" s="18">
        <v>387.14600000000002</v>
      </c>
      <c r="OJ32" s="18">
        <v>381.452</v>
      </c>
      <c r="OK32" s="18">
        <v>381.05799999999999</v>
      </c>
      <c r="OL32" s="18">
        <v>380.79599999999999</v>
      </c>
      <c r="OM32" s="18">
        <v>392.089</v>
      </c>
      <c r="ON32" s="18">
        <v>408.26499999999999</v>
      </c>
      <c r="OO32" s="18">
        <v>412.73500000000001</v>
      </c>
      <c r="OP32" s="18">
        <v>410.00400000000002</v>
      </c>
      <c r="OQ32" s="18">
        <v>412.40699999999998</v>
      </c>
      <c r="OR32" s="18">
        <v>406.43</v>
      </c>
      <c r="OS32" s="18">
        <v>400.12900000000002</v>
      </c>
      <c r="OT32" s="18">
        <v>389.63900000000001</v>
      </c>
      <c r="OU32" s="18">
        <v>399.36799999999999</v>
      </c>
      <c r="OV32" s="18">
        <v>392.68700000000001</v>
      </c>
      <c r="OW32" s="18">
        <v>385.01900000000001</v>
      </c>
      <c r="OX32" s="18">
        <v>378.27499999999998</v>
      </c>
      <c r="OY32" s="18">
        <v>374.73</v>
      </c>
      <c r="OZ32" s="18">
        <v>378.34500000000003</v>
      </c>
      <c r="PA32" s="18">
        <v>375.14400000000001</v>
      </c>
      <c r="PB32" s="18">
        <v>373.87</v>
      </c>
      <c r="PC32" s="18">
        <v>385.33199999999999</v>
      </c>
      <c r="PD32" s="18">
        <v>370.298</v>
      </c>
      <c r="PE32" s="18">
        <v>363.26499999999999</v>
      </c>
      <c r="PF32" s="18">
        <v>361.18299999999999</v>
      </c>
      <c r="PG32" s="18">
        <v>352.065</v>
      </c>
      <c r="PH32" s="18">
        <v>348.67200000000003</v>
      </c>
      <c r="PI32" s="18">
        <v>347.74099999999999</v>
      </c>
      <c r="PJ32" s="18">
        <v>332.49299999999999</v>
      </c>
      <c r="PK32" s="18">
        <v>322.49299999999999</v>
      </c>
      <c r="PL32" s="18">
        <v>324.476</v>
      </c>
      <c r="PM32" s="18">
        <v>328.59800000000001</v>
      </c>
      <c r="PN32" s="18">
        <v>328.22</v>
      </c>
      <c r="PO32" s="18">
        <v>329.709</v>
      </c>
      <c r="PP32" s="18">
        <v>332.74900000000002</v>
      </c>
      <c r="PQ32" s="18">
        <v>342.36700000000002</v>
      </c>
      <c r="PR32" s="18">
        <v>342.774</v>
      </c>
      <c r="PS32" s="18">
        <v>351.87299999999999</v>
      </c>
      <c r="PT32" s="18">
        <v>375.45400000000001</v>
      </c>
      <c r="PU32" s="18">
        <v>362.34199999999998</v>
      </c>
      <c r="PV32" s="18">
        <v>358.17200000000003</v>
      </c>
      <c r="PW32" s="18">
        <v>350.07299999999998</v>
      </c>
      <c r="PX32" s="18">
        <v>344.15899999999999</v>
      </c>
      <c r="PY32" s="18">
        <v>348.72500000000002</v>
      </c>
      <c r="PZ32" s="18">
        <v>341.30900000000003</v>
      </c>
      <c r="QA32" s="18">
        <v>338.904</v>
      </c>
      <c r="QB32" s="18">
        <v>340.02499999999998</v>
      </c>
      <c r="QC32" s="18">
        <v>337.58499999999998</v>
      </c>
      <c r="QD32" s="18">
        <v>335.96800000000002</v>
      </c>
      <c r="QE32" s="18">
        <v>336.48</v>
      </c>
      <c r="QF32" s="18">
        <v>325.82</v>
      </c>
      <c r="QG32" s="18">
        <v>325.57600000000002</v>
      </c>
      <c r="QH32" s="18">
        <v>322.96499999999997</v>
      </c>
      <c r="QI32" s="18">
        <v>316.52300000000002</v>
      </c>
      <c r="QJ32" s="18">
        <v>316.65600000000001</v>
      </c>
      <c r="QK32" s="18">
        <v>317.06900000000002</v>
      </c>
      <c r="QL32" s="18">
        <v>320.86099999999999</v>
      </c>
      <c r="QM32" s="18">
        <v>318.572</v>
      </c>
      <c r="QN32" s="18">
        <v>323.04300000000001</v>
      </c>
      <c r="QO32" s="18">
        <v>316.88</v>
      </c>
      <c r="QP32" s="18">
        <v>317.75099999999998</v>
      </c>
      <c r="QQ32" s="18">
        <v>319.452</v>
      </c>
      <c r="QR32" s="18">
        <v>313.95</v>
      </c>
      <c r="QS32" s="18">
        <v>308.983</v>
      </c>
      <c r="QT32" s="18">
        <v>307.74</v>
      </c>
      <c r="QU32" s="18">
        <v>304.95</v>
      </c>
      <c r="QV32" s="18">
        <v>305.5</v>
      </c>
      <c r="QW32" s="18">
        <v>305.89800000000002</v>
      </c>
      <c r="QX32" s="18">
        <v>303.83699999999999</v>
      </c>
      <c r="QY32" s="18">
        <v>307.27199999999999</v>
      </c>
      <c r="QZ32" s="18">
        <v>308.53500000000003</v>
      </c>
      <c r="RA32" s="18">
        <v>304.87</v>
      </c>
      <c r="RB32" s="18">
        <v>311.04700000000003</v>
      </c>
      <c r="RC32" s="18">
        <v>320.762</v>
      </c>
      <c r="RD32" s="18">
        <v>331.03199999999998</v>
      </c>
      <c r="RE32" s="18">
        <v>333.08199999999999</v>
      </c>
      <c r="RF32" s="18">
        <v>334.87</v>
      </c>
      <c r="RG32" s="18">
        <v>337.35300000000001</v>
      </c>
      <c r="RH32" s="18">
        <v>335.649</v>
      </c>
      <c r="RI32" s="18">
        <v>331.87099999999998</v>
      </c>
      <c r="RJ32" s="18">
        <v>327.75700000000001</v>
      </c>
      <c r="RK32" s="18">
        <v>329.19099999999997</v>
      </c>
      <c r="RL32" s="18">
        <v>331.22</v>
      </c>
      <c r="RM32" s="18">
        <v>334.22300000000001</v>
      </c>
      <c r="RN32" s="18">
        <v>333.44600000000003</v>
      </c>
      <c r="RO32" s="18">
        <v>330.52</v>
      </c>
      <c r="RP32" s="18">
        <v>331.61099999999999</v>
      </c>
      <c r="RQ32" s="18">
        <v>341.029</v>
      </c>
      <c r="RR32" s="18">
        <v>342.33800000000002</v>
      </c>
      <c r="RS32" s="18">
        <v>341.70600000000002</v>
      </c>
      <c r="RT32" s="18">
        <v>342.142</v>
      </c>
      <c r="RU32" s="18">
        <v>337.2</v>
      </c>
      <c r="RV32" s="18">
        <v>339.36799999999999</v>
      </c>
      <c r="RW32" s="18">
        <v>336.12900000000002</v>
      </c>
      <c r="RX32" s="18">
        <v>325.93299999999999</v>
      </c>
      <c r="RY32" s="18">
        <v>323.38799999999998</v>
      </c>
      <c r="RZ32" s="18">
        <v>322.07100000000003</v>
      </c>
      <c r="SA32" s="18">
        <v>325.26499999999999</v>
      </c>
      <c r="SB32" s="18">
        <v>323.25700000000001</v>
      </c>
      <c r="SC32" s="18">
        <v>321.36700000000002</v>
      </c>
      <c r="SD32" s="18">
        <v>313.95600000000002</v>
      </c>
      <c r="SE32" s="18">
        <v>316.88099999999997</v>
      </c>
      <c r="SF32" s="18">
        <v>316.839</v>
      </c>
      <c r="SG32" s="18">
        <v>316.03300000000002</v>
      </c>
      <c r="SH32" s="18">
        <v>315.76900000000001</v>
      </c>
      <c r="SI32" s="18">
        <v>334.56099999999998</v>
      </c>
      <c r="SJ32" s="18">
        <v>336.226</v>
      </c>
      <c r="SK32" s="18">
        <v>338.32100000000003</v>
      </c>
      <c r="SL32" s="18">
        <v>340.61200000000002</v>
      </c>
      <c r="SM32" s="18">
        <v>340.42200000000003</v>
      </c>
      <c r="SN32" s="18">
        <v>338.98099999999999</v>
      </c>
      <c r="SO32" s="18">
        <v>339.52699999999999</v>
      </c>
      <c r="SP32" s="18">
        <v>335.27499999999998</v>
      </c>
      <c r="SQ32" s="18">
        <v>336.55399999999997</v>
      </c>
      <c r="SR32" s="18">
        <v>338.053</v>
      </c>
      <c r="SS32" s="18">
        <v>340.15899999999999</v>
      </c>
      <c r="ST32" s="18">
        <v>326.66500000000002</v>
      </c>
      <c r="SU32" s="18">
        <v>329.45100000000002</v>
      </c>
    </row>
    <row r="33" spans="1:515" s="5" customFormat="1" x14ac:dyDescent="0.25">
      <c r="A33" s="5">
        <f>A32+1</f>
        <v>2</v>
      </c>
      <c r="B33" s="11" t="s">
        <v>470</v>
      </c>
      <c r="C33" s="5">
        <f ca="1">_xlfn.XMATCH(B33,bonds[unique lookup])</f>
        <v>158</v>
      </c>
      <c r="D33" s="5" t="str" cm="1">
        <f t="array" aca="1" ref="D33" ca="1">INDEX(bonds[ID_ISIN],C33)&amp;" Corp"</f>
        <v>XS1799939027 Corp</v>
      </c>
      <c r="E33" s="32" cm="1">
        <f t="array" aca="1" ref="E33" ca="1">_xll.BDP(D33,E$31)*1</f>
        <v>46931</v>
      </c>
      <c r="F33" s="18">
        <f ca="1">_xll.BDH(D33,$B$29,"-2AY",,"Dates=H","Fill=C","Sort=R","Dir=H","cols=510;rows=1")</f>
        <v>415.07799999999997</v>
      </c>
      <c r="G33" s="18">
        <v>415.834</v>
      </c>
      <c r="H33" s="18">
        <v>419.21899999999999</v>
      </c>
      <c r="I33" s="18">
        <v>420.536</v>
      </c>
      <c r="J33" s="18">
        <v>420.214</v>
      </c>
      <c r="K33" s="18">
        <v>426.08800000000002</v>
      </c>
      <c r="L33" s="18">
        <v>429.09399999999999</v>
      </c>
      <c r="M33" s="18">
        <v>427.57900000000001</v>
      </c>
      <c r="N33" s="18">
        <v>424.52600000000001</v>
      </c>
      <c r="O33" s="18">
        <v>419.65100000000001</v>
      </c>
      <c r="P33" s="18">
        <v>413.03199999999998</v>
      </c>
      <c r="Q33" s="18">
        <v>419.65199999999999</v>
      </c>
      <c r="R33" s="18">
        <v>409.40899999999999</v>
      </c>
      <c r="S33" s="18">
        <v>406.21499999999997</v>
      </c>
      <c r="T33" s="18">
        <v>394.48599999999999</v>
      </c>
      <c r="U33" s="18">
        <v>387.685</v>
      </c>
      <c r="V33" s="18">
        <v>402.72699999999998</v>
      </c>
      <c r="W33" s="18">
        <v>399.93799999999999</v>
      </c>
      <c r="X33" s="18">
        <v>409.86200000000002</v>
      </c>
      <c r="Y33" s="18">
        <v>383.334</v>
      </c>
      <c r="Z33" s="18">
        <v>363.71699999999998</v>
      </c>
      <c r="AA33" s="18">
        <v>348.66</v>
      </c>
      <c r="AB33" s="18">
        <v>359.79199999999997</v>
      </c>
      <c r="AC33" s="18">
        <v>398.44799999999998</v>
      </c>
      <c r="AD33" s="18">
        <v>408.83100000000002</v>
      </c>
      <c r="AE33" s="18">
        <v>431.43200000000002</v>
      </c>
      <c r="AF33" s="18">
        <v>437.863</v>
      </c>
      <c r="AG33" s="18">
        <v>437.42500000000001</v>
      </c>
      <c r="AH33" s="18">
        <v>428.46800000000002</v>
      </c>
      <c r="AI33" s="18">
        <v>427.267</v>
      </c>
      <c r="AJ33" s="18">
        <v>438.97300000000001</v>
      </c>
      <c r="AK33" s="18">
        <v>450.30500000000001</v>
      </c>
      <c r="AL33" s="18">
        <v>452.94200000000001</v>
      </c>
      <c r="AM33" s="18">
        <v>452.255</v>
      </c>
      <c r="AN33" s="18">
        <v>456.678</v>
      </c>
      <c r="AO33" s="18">
        <v>465.69900000000001</v>
      </c>
      <c r="AP33" s="18">
        <v>485.74299999999999</v>
      </c>
      <c r="AQ33" s="18">
        <v>497.69</v>
      </c>
      <c r="AR33" s="18">
        <v>498.416</v>
      </c>
      <c r="AS33" s="18">
        <v>491.34899999999999</v>
      </c>
      <c r="AT33" s="18">
        <v>487.87799999999999</v>
      </c>
      <c r="AU33" s="18">
        <v>488.80799999999999</v>
      </c>
      <c r="AV33" s="18">
        <v>494.85599999999999</v>
      </c>
      <c r="AW33" s="18">
        <v>498.05099999999999</v>
      </c>
      <c r="AX33" s="18">
        <v>498.69900000000001</v>
      </c>
      <c r="AY33" s="18">
        <v>504.64600000000002</v>
      </c>
      <c r="AZ33" s="18">
        <v>507.49700000000001</v>
      </c>
      <c r="BA33" s="18">
        <v>480.565</v>
      </c>
      <c r="BB33" s="18">
        <v>468.69200000000001</v>
      </c>
      <c r="BC33" s="18">
        <v>457.86599999999999</v>
      </c>
      <c r="BD33" s="18">
        <v>447.762</v>
      </c>
      <c r="BE33" s="18">
        <v>465.25900000000001</v>
      </c>
      <c r="BF33" s="18">
        <v>466.41199999999998</v>
      </c>
      <c r="BG33" s="18">
        <v>507.52100000000002</v>
      </c>
      <c r="BH33" s="18">
        <v>515.49300000000005</v>
      </c>
      <c r="BI33" s="18">
        <v>498.36</v>
      </c>
      <c r="BJ33" s="18">
        <v>488.24599999999998</v>
      </c>
      <c r="BK33" s="18">
        <v>480.29599999999999</v>
      </c>
      <c r="BL33" s="18">
        <v>457.01</v>
      </c>
      <c r="BM33" s="18">
        <v>443.98</v>
      </c>
      <c r="BN33" s="18">
        <v>490.25900000000001</v>
      </c>
      <c r="BO33" s="18">
        <v>543.15300000000002</v>
      </c>
      <c r="BP33" s="18">
        <v>568.46600000000001</v>
      </c>
      <c r="BQ33" s="18">
        <v>624.38300000000004</v>
      </c>
      <c r="BR33" s="18">
        <v>630.14400000000001</v>
      </c>
      <c r="BS33" s="18">
        <v>619.11</v>
      </c>
      <c r="BT33" s="18">
        <v>598.81200000000001</v>
      </c>
      <c r="BU33" s="18">
        <v>587.66700000000003</v>
      </c>
      <c r="BV33" s="18">
        <v>565.346</v>
      </c>
      <c r="BW33" s="18">
        <v>533.05999999999995</v>
      </c>
      <c r="BX33" s="18">
        <v>500.85500000000002</v>
      </c>
      <c r="BY33" s="18">
        <v>495.23</v>
      </c>
      <c r="BZ33" s="18">
        <v>605.17899999999997</v>
      </c>
      <c r="CA33" s="18">
        <v>655.45799999999997</v>
      </c>
      <c r="CB33" s="18">
        <v>637.42499999999995</v>
      </c>
      <c r="CC33" s="18">
        <v>716.38800000000003</v>
      </c>
      <c r="CD33" s="18">
        <v>699.35900000000004</v>
      </c>
      <c r="CE33" s="18">
        <v>654.52200000000005</v>
      </c>
      <c r="CF33" s="18">
        <v>561.59500000000003</v>
      </c>
      <c r="CG33" s="18">
        <v>484.63400000000001</v>
      </c>
      <c r="CH33" s="18">
        <v>479.63200000000001</v>
      </c>
      <c r="CI33" s="18">
        <v>399.78800000000001</v>
      </c>
      <c r="CJ33" s="18">
        <v>394.86700000000002</v>
      </c>
      <c r="CK33" s="18">
        <v>409.089</v>
      </c>
      <c r="CL33" s="18">
        <v>359.01600000000002</v>
      </c>
      <c r="CM33" s="18">
        <v>326.803</v>
      </c>
      <c r="CN33" s="18">
        <v>311.75200000000001</v>
      </c>
      <c r="CO33" s="18">
        <v>317.74099999999999</v>
      </c>
      <c r="CP33" s="18">
        <v>344.64</v>
      </c>
      <c r="CQ33" s="18">
        <v>347.06599999999997</v>
      </c>
      <c r="CR33" s="18">
        <v>323.61200000000002</v>
      </c>
      <c r="CS33" s="18">
        <v>304.69400000000002</v>
      </c>
      <c r="CT33" s="18">
        <v>301.22000000000003</v>
      </c>
      <c r="CU33" s="18">
        <v>294.99599999999998</v>
      </c>
      <c r="CV33" s="18">
        <v>277.983</v>
      </c>
      <c r="CW33" s="18">
        <v>278.53199999999998</v>
      </c>
      <c r="CX33" s="18">
        <v>277.79700000000003</v>
      </c>
      <c r="CY33" s="18">
        <v>279.036</v>
      </c>
      <c r="CZ33" s="18">
        <v>276.49099999999999</v>
      </c>
      <c r="DA33" s="18">
        <v>276.27100000000002</v>
      </c>
      <c r="DB33" s="18">
        <v>275.36599999999999</v>
      </c>
      <c r="DC33" s="18">
        <v>272.56</v>
      </c>
      <c r="DD33" s="18">
        <v>276.32799999999997</v>
      </c>
      <c r="DE33" s="18">
        <v>278.202</v>
      </c>
      <c r="DF33" s="18">
        <v>273.25599999999997</v>
      </c>
      <c r="DG33" s="18">
        <v>268.95800000000003</v>
      </c>
      <c r="DH33" s="18">
        <v>271.94299999999998</v>
      </c>
      <c r="DI33" s="18">
        <v>281.88299999999998</v>
      </c>
      <c r="DJ33" s="18">
        <v>289.01600000000002</v>
      </c>
      <c r="DK33" s="18">
        <v>288.13799999999998</v>
      </c>
      <c r="DL33" s="18">
        <v>285.62400000000002</v>
      </c>
      <c r="DM33" s="18">
        <v>280.68299999999999</v>
      </c>
      <c r="DN33" s="18">
        <v>284.38299999999998</v>
      </c>
      <c r="DO33" s="18">
        <v>289.54399999999998</v>
      </c>
      <c r="DP33" s="18">
        <v>278.34800000000001</v>
      </c>
      <c r="DQ33" s="18">
        <v>275.42</v>
      </c>
      <c r="DR33" s="18">
        <v>269.44099999999997</v>
      </c>
      <c r="DS33" s="18">
        <v>270.53100000000001</v>
      </c>
      <c r="DT33" s="18">
        <v>269.471</v>
      </c>
      <c r="DU33" s="18">
        <v>272.60000000000002</v>
      </c>
      <c r="DV33" s="18">
        <v>279.15699999999998</v>
      </c>
      <c r="DW33" s="18">
        <v>281.65800000000002</v>
      </c>
      <c r="DX33" s="18">
        <v>279.42500000000001</v>
      </c>
      <c r="DY33" s="18">
        <v>279.36599999999999</v>
      </c>
      <c r="DZ33" s="18">
        <v>283.34199999999998</v>
      </c>
      <c r="EA33" s="18">
        <v>284.02100000000002</v>
      </c>
      <c r="EB33" s="18">
        <v>290.69099999999997</v>
      </c>
      <c r="EC33" s="18">
        <v>289.80700000000002</v>
      </c>
      <c r="ED33" s="18">
        <v>286.37599999999998</v>
      </c>
      <c r="EE33" s="18">
        <v>282.68599999999998</v>
      </c>
      <c r="EF33" s="18">
        <v>275.08</v>
      </c>
      <c r="EG33" s="18">
        <v>271.60399999999998</v>
      </c>
      <c r="EH33" s="18">
        <v>271.94</v>
      </c>
      <c r="EI33" s="18">
        <v>276.67</v>
      </c>
      <c r="EJ33" s="18">
        <v>276.654</v>
      </c>
      <c r="EK33" s="18">
        <v>277.00799999999998</v>
      </c>
      <c r="EL33" s="18">
        <v>278.40199999999999</v>
      </c>
      <c r="EM33" s="18">
        <v>277.99200000000002</v>
      </c>
      <c r="EN33" s="18">
        <v>280.47899999999998</v>
      </c>
      <c r="EO33" s="18">
        <v>284.58600000000001</v>
      </c>
      <c r="EP33" s="18">
        <v>284.26799999999997</v>
      </c>
      <c r="EQ33" s="18">
        <v>285.14</v>
      </c>
      <c r="ER33" s="18">
        <v>285.98599999999999</v>
      </c>
      <c r="ES33" s="18">
        <v>287.464</v>
      </c>
      <c r="ET33" s="18">
        <v>283.64499999999998</v>
      </c>
      <c r="EU33" s="18">
        <v>285.64800000000002</v>
      </c>
      <c r="EV33" s="18">
        <v>293.2</v>
      </c>
      <c r="EW33" s="18">
        <v>298.096</v>
      </c>
      <c r="EX33" s="18">
        <v>306.108</v>
      </c>
      <c r="EY33" s="18">
        <v>308.21100000000001</v>
      </c>
      <c r="EZ33" s="18">
        <v>299.98200000000003</v>
      </c>
      <c r="FA33" s="18">
        <v>304.50299999999999</v>
      </c>
      <c r="FB33" s="18">
        <v>305.13499999999999</v>
      </c>
      <c r="FC33" s="18">
        <v>304.28100000000001</v>
      </c>
      <c r="FD33" s="18">
        <v>304.31700000000001</v>
      </c>
      <c r="FE33" s="18">
        <v>307.24400000000003</v>
      </c>
      <c r="FF33" s="18">
        <v>316.91899999999998</v>
      </c>
      <c r="FG33" s="18">
        <v>319.38499999999999</v>
      </c>
      <c r="FH33" s="18">
        <v>320.72300000000001</v>
      </c>
      <c r="FI33" s="18">
        <v>316.31400000000002</v>
      </c>
      <c r="FJ33" s="18">
        <v>316.12700000000001</v>
      </c>
      <c r="FK33" s="18">
        <v>316.42599999999999</v>
      </c>
      <c r="FL33" s="18">
        <v>318.47300000000001</v>
      </c>
      <c r="FM33" s="18">
        <v>316.40300000000002</v>
      </c>
      <c r="FN33" s="18">
        <v>311.48399999999998</v>
      </c>
      <c r="FO33" s="18">
        <v>311.99</v>
      </c>
      <c r="FP33" s="18">
        <v>309.67399999999998</v>
      </c>
      <c r="FQ33" s="18">
        <v>303.10300000000001</v>
      </c>
      <c r="FR33" s="18">
        <v>301.66000000000003</v>
      </c>
      <c r="FS33" s="18">
        <v>296.745</v>
      </c>
      <c r="FT33" s="18">
        <v>308.34699999999998</v>
      </c>
      <c r="FU33" s="18">
        <v>323.65699999999998</v>
      </c>
      <c r="FV33" s="18">
        <v>325.94400000000002</v>
      </c>
      <c r="FW33" s="18">
        <v>321.95</v>
      </c>
      <c r="FX33" s="18">
        <v>316.58800000000002</v>
      </c>
      <c r="FY33" s="18">
        <v>310.93599999999998</v>
      </c>
      <c r="FZ33" s="18">
        <v>315.11900000000003</v>
      </c>
      <c r="GA33" s="18">
        <v>320.483</v>
      </c>
      <c r="GB33" s="18">
        <v>323.06599999999997</v>
      </c>
      <c r="GC33" s="18">
        <v>320.96899999999999</v>
      </c>
      <c r="GD33" s="18">
        <v>321.11099999999999</v>
      </c>
      <c r="GE33" s="18">
        <v>327.78</v>
      </c>
      <c r="GF33" s="18">
        <v>329.78800000000001</v>
      </c>
      <c r="GG33" s="18">
        <v>332.01799999999997</v>
      </c>
      <c r="GH33" s="18">
        <v>337.70699999999999</v>
      </c>
      <c r="GI33" s="18">
        <v>341.88299999999998</v>
      </c>
      <c r="GJ33" s="18">
        <v>341.24</v>
      </c>
      <c r="GK33" s="18">
        <v>350.28300000000002</v>
      </c>
      <c r="GL33" s="18">
        <v>353.62200000000001</v>
      </c>
      <c r="GM33" s="18">
        <v>354.44600000000003</v>
      </c>
      <c r="GN33" s="18">
        <v>345.39100000000002</v>
      </c>
      <c r="GO33" s="18">
        <v>344.27</v>
      </c>
      <c r="GP33" s="18">
        <v>346.298</v>
      </c>
      <c r="GQ33" s="18">
        <v>339.733</v>
      </c>
      <c r="GR33" s="18">
        <v>333.92700000000002</v>
      </c>
      <c r="GS33" s="18">
        <v>337.62599999999998</v>
      </c>
      <c r="GT33" s="18">
        <v>339.06299999999999</v>
      </c>
      <c r="GU33" s="18">
        <v>341.38600000000002</v>
      </c>
      <c r="GV33" s="18">
        <v>342.79599999999999</v>
      </c>
      <c r="GW33" s="18">
        <v>343.50099999999998</v>
      </c>
      <c r="GX33" s="18">
        <v>342.47</v>
      </c>
      <c r="GY33" s="18">
        <v>338.63099999999997</v>
      </c>
      <c r="GZ33" s="18">
        <v>345.096</v>
      </c>
      <c r="HA33" s="18">
        <v>342.24799999999999</v>
      </c>
      <c r="HB33" s="18">
        <v>333.637</v>
      </c>
      <c r="HC33" s="18">
        <v>328.33499999999998</v>
      </c>
      <c r="HD33" s="18">
        <v>323.78899999999999</v>
      </c>
      <c r="HE33" s="18">
        <v>329.88799999999998</v>
      </c>
      <c r="HF33" s="18">
        <v>356.54500000000002</v>
      </c>
      <c r="HG33" s="18">
        <v>354.596</v>
      </c>
      <c r="HH33" s="18">
        <v>352.79700000000003</v>
      </c>
      <c r="HI33" s="18">
        <v>353.23599999999999</v>
      </c>
      <c r="HJ33" s="18">
        <v>347.76600000000002</v>
      </c>
      <c r="HK33" s="18">
        <v>359.53300000000002</v>
      </c>
      <c r="HL33" s="18">
        <v>363.77800000000002</v>
      </c>
      <c r="HM33" s="18">
        <v>361.012</v>
      </c>
      <c r="HN33" s="18">
        <v>361.55700000000002</v>
      </c>
      <c r="HO33" s="18">
        <v>364.113</v>
      </c>
      <c r="HP33" s="18">
        <v>369.10599999999999</v>
      </c>
      <c r="HQ33" s="18">
        <v>363.613</v>
      </c>
      <c r="HR33" s="18">
        <v>359.096</v>
      </c>
      <c r="HS33" s="18">
        <v>358.197</v>
      </c>
      <c r="HT33" s="18">
        <v>355.62900000000002</v>
      </c>
      <c r="HU33" s="18">
        <v>363.65100000000001</v>
      </c>
      <c r="HV33" s="18">
        <v>374.61099999999999</v>
      </c>
      <c r="HW33" s="18">
        <v>378.86799999999999</v>
      </c>
      <c r="HX33" s="18">
        <v>393.80900000000003</v>
      </c>
      <c r="HY33" s="18">
        <v>396.52100000000002</v>
      </c>
      <c r="HZ33" s="18">
        <v>380.10599999999999</v>
      </c>
      <c r="IA33" s="18">
        <v>366.02100000000002</v>
      </c>
      <c r="IB33" s="18">
        <v>358.11799999999999</v>
      </c>
      <c r="IC33" s="18">
        <v>359.40800000000002</v>
      </c>
      <c r="ID33" s="18">
        <v>360.52</v>
      </c>
      <c r="IE33" s="18">
        <v>370.03500000000003</v>
      </c>
      <c r="IF33" s="18">
        <v>373.61700000000002</v>
      </c>
      <c r="IG33" s="18">
        <v>387.19400000000002</v>
      </c>
      <c r="IH33" s="18">
        <v>372.37</v>
      </c>
      <c r="II33" s="18">
        <v>355.93599999999998</v>
      </c>
      <c r="IJ33" s="18">
        <v>351.96800000000002</v>
      </c>
      <c r="IK33" s="18">
        <v>347.96300000000002</v>
      </c>
      <c r="IL33" s="18">
        <v>336.87400000000002</v>
      </c>
      <c r="IM33" s="18">
        <v>333.63799999999998</v>
      </c>
      <c r="IN33" s="18">
        <v>330.548</v>
      </c>
      <c r="IO33" s="18">
        <v>348.84800000000001</v>
      </c>
      <c r="IP33" s="18">
        <v>354.678</v>
      </c>
      <c r="IQ33" s="18">
        <v>358.53300000000002</v>
      </c>
      <c r="IR33" s="18">
        <v>356.15499999999997</v>
      </c>
      <c r="IS33" s="18">
        <v>355.31200000000001</v>
      </c>
      <c r="IT33" s="18">
        <v>344.45499999999998</v>
      </c>
      <c r="IU33" s="18">
        <v>334.23</v>
      </c>
      <c r="IV33" s="18">
        <v>334.40100000000001</v>
      </c>
      <c r="IW33" s="18">
        <v>333.52600000000001</v>
      </c>
      <c r="IX33" s="18">
        <v>336.49599999999998</v>
      </c>
      <c r="IY33" s="18">
        <v>349.79199999999997</v>
      </c>
      <c r="IZ33" s="18">
        <v>356.30500000000001</v>
      </c>
      <c r="JA33" s="18">
        <v>351.55500000000001</v>
      </c>
      <c r="JB33" s="18">
        <v>344.74299999999999</v>
      </c>
      <c r="JC33" s="18">
        <v>345.37599999999998</v>
      </c>
      <c r="JD33" s="18">
        <v>348.79</v>
      </c>
      <c r="JE33" s="18">
        <v>347.786</v>
      </c>
      <c r="JF33" s="18">
        <v>347.40499999999997</v>
      </c>
      <c r="JG33" s="18">
        <v>360.16800000000001</v>
      </c>
      <c r="JH33" s="18">
        <v>364.98899999999998</v>
      </c>
      <c r="JI33" s="18">
        <v>365.82</v>
      </c>
      <c r="JJ33" s="18">
        <v>368.18200000000002</v>
      </c>
      <c r="JK33" s="18">
        <v>362.90600000000001</v>
      </c>
      <c r="JL33" s="18">
        <v>356.45800000000003</v>
      </c>
      <c r="JM33" s="18">
        <v>345.87</v>
      </c>
      <c r="JN33" s="18">
        <v>345.53800000000001</v>
      </c>
      <c r="JO33" s="18">
        <v>362.46199999999999</v>
      </c>
      <c r="JP33" s="18">
        <v>386.935</v>
      </c>
      <c r="JQ33" s="18">
        <v>390.00599999999997</v>
      </c>
      <c r="JR33" s="18">
        <v>391.87099999999998</v>
      </c>
      <c r="JS33" s="18">
        <v>393.36</v>
      </c>
      <c r="JT33" s="18">
        <v>386.36099999999999</v>
      </c>
      <c r="JU33" s="18">
        <v>397.56900000000002</v>
      </c>
      <c r="JV33" s="18">
        <v>405.11500000000001</v>
      </c>
      <c r="JW33" s="18">
        <v>404.15300000000002</v>
      </c>
      <c r="JX33" s="18">
        <v>410.36900000000003</v>
      </c>
      <c r="JY33" s="18">
        <v>417.77499999999998</v>
      </c>
      <c r="JZ33" s="18">
        <v>425.90499999999997</v>
      </c>
      <c r="KA33" s="18">
        <v>423.81799999999998</v>
      </c>
      <c r="KB33" s="18">
        <v>419.202</v>
      </c>
      <c r="KC33" s="18">
        <v>421.37</v>
      </c>
      <c r="KD33" s="18">
        <v>418.12299999999999</v>
      </c>
      <c r="KE33" s="18">
        <v>420.31</v>
      </c>
      <c r="KF33" s="18">
        <v>418.73200000000003</v>
      </c>
      <c r="KG33" s="18">
        <v>419.35399999999998</v>
      </c>
      <c r="KH33" s="18">
        <v>406.83800000000002</v>
      </c>
      <c r="KI33" s="18">
        <v>398.64299999999997</v>
      </c>
      <c r="KJ33" s="18">
        <v>392.45800000000003</v>
      </c>
      <c r="KK33" s="18">
        <v>390.32</v>
      </c>
      <c r="KL33" s="18">
        <v>388.50299999999999</v>
      </c>
      <c r="KM33" s="18">
        <v>396.899</v>
      </c>
      <c r="KN33" s="18">
        <v>398.59100000000001</v>
      </c>
      <c r="KO33" s="18">
        <v>399.56799999999998</v>
      </c>
      <c r="KP33" s="18">
        <v>394.38600000000002</v>
      </c>
      <c r="KQ33" s="18">
        <v>400.64699999999999</v>
      </c>
      <c r="KR33" s="18">
        <v>397.40699999999998</v>
      </c>
      <c r="KS33" s="18">
        <v>388.911</v>
      </c>
      <c r="KT33" s="18">
        <v>373.065</v>
      </c>
      <c r="KU33" s="18">
        <v>372.12299999999999</v>
      </c>
      <c r="KV33" s="18">
        <v>374.43400000000003</v>
      </c>
      <c r="KW33" s="18">
        <v>385.01799999999997</v>
      </c>
      <c r="KX33" s="18">
        <v>386.87299999999999</v>
      </c>
      <c r="KY33" s="18">
        <v>388.923</v>
      </c>
      <c r="KZ33" s="18">
        <v>385.84899999999999</v>
      </c>
      <c r="LA33" s="18">
        <v>380.149</v>
      </c>
      <c r="LB33" s="18">
        <v>380.01</v>
      </c>
      <c r="LC33" s="18">
        <v>380.495</v>
      </c>
      <c r="LD33" s="18">
        <v>377.47899999999998</v>
      </c>
      <c r="LE33" s="18">
        <v>377.69799999999998</v>
      </c>
      <c r="LF33" s="18">
        <v>383.04399999999998</v>
      </c>
      <c r="LG33" s="18">
        <v>387.62799999999999</v>
      </c>
      <c r="LH33" s="18">
        <v>398.91199999999998</v>
      </c>
      <c r="LI33" s="18">
        <v>409.08800000000002</v>
      </c>
      <c r="LJ33" s="18">
        <v>412.51799999999997</v>
      </c>
      <c r="LK33" s="18">
        <v>411.911</v>
      </c>
      <c r="LL33" s="18">
        <v>399.05700000000002</v>
      </c>
      <c r="LM33" s="18">
        <v>398.58199999999999</v>
      </c>
      <c r="LN33" s="18">
        <v>395.33</v>
      </c>
      <c r="LO33" s="18">
        <v>400.79500000000002</v>
      </c>
      <c r="LP33" s="18">
        <v>400.48399999999998</v>
      </c>
      <c r="LQ33" s="18">
        <v>418.31200000000001</v>
      </c>
      <c r="LR33" s="18">
        <v>424.62200000000001</v>
      </c>
      <c r="LS33" s="18">
        <v>430.32299999999998</v>
      </c>
      <c r="LT33" s="18">
        <v>428.23599999999999</v>
      </c>
      <c r="LU33" s="18">
        <v>435.553</v>
      </c>
      <c r="LV33" s="18">
        <v>427.13600000000002</v>
      </c>
      <c r="LW33" s="18">
        <v>421.065</v>
      </c>
      <c r="LX33" s="18">
        <v>412.75900000000001</v>
      </c>
      <c r="LY33" s="18">
        <v>403.34199999999998</v>
      </c>
      <c r="LZ33" s="18">
        <v>409.20400000000001</v>
      </c>
      <c r="MA33" s="18">
        <v>410.43299999999999</v>
      </c>
      <c r="MB33" s="18">
        <v>403.512</v>
      </c>
      <c r="MC33" s="18">
        <v>414.61900000000003</v>
      </c>
      <c r="MD33" s="18">
        <v>424.25599999999997</v>
      </c>
      <c r="ME33" s="18">
        <v>438.74099999999999</v>
      </c>
      <c r="MF33" s="18">
        <v>443.96499999999997</v>
      </c>
      <c r="MG33" s="18">
        <v>434.608</v>
      </c>
      <c r="MH33" s="18">
        <v>423.642</v>
      </c>
      <c r="MI33" s="18">
        <v>415.09399999999999</v>
      </c>
      <c r="MJ33" s="18">
        <v>415.572</v>
      </c>
      <c r="MK33" s="18">
        <v>414.35700000000003</v>
      </c>
      <c r="ML33" s="18">
        <v>408.04500000000002</v>
      </c>
      <c r="MM33" s="18">
        <v>412.36500000000001</v>
      </c>
      <c r="MN33" s="18">
        <v>422.27</v>
      </c>
      <c r="MO33" s="18">
        <v>436.851</v>
      </c>
      <c r="MP33" s="18">
        <v>447.79599999999999</v>
      </c>
      <c r="MQ33" s="18">
        <v>443.952</v>
      </c>
      <c r="MR33" s="18">
        <v>436.89600000000002</v>
      </c>
      <c r="MS33" s="18">
        <v>432.41399999999999</v>
      </c>
      <c r="MT33" s="18">
        <v>436.69499999999999</v>
      </c>
      <c r="MU33" s="18">
        <v>438.49900000000002</v>
      </c>
      <c r="MV33" s="18">
        <v>432.66899999999998</v>
      </c>
      <c r="MW33" s="18">
        <v>431.39299999999997</v>
      </c>
      <c r="MX33" s="18">
        <v>441.06900000000002</v>
      </c>
      <c r="MY33" s="18">
        <v>460.976</v>
      </c>
      <c r="MZ33" s="18">
        <v>466.09199999999998</v>
      </c>
      <c r="NA33" s="18">
        <v>446.67500000000001</v>
      </c>
      <c r="NB33" s="18">
        <v>431.67700000000002</v>
      </c>
      <c r="NC33" s="18">
        <v>431.47399999999999</v>
      </c>
      <c r="ND33" s="18">
        <v>436.63799999999998</v>
      </c>
      <c r="NE33" s="18">
        <v>434.44799999999998</v>
      </c>
      <c r="NF33" s="18">
        <v>436.59</v>
      </c>
      <c r="NG33" s="18">
        <v>448.274</v>
      </c>
      <c r="NH33" s="18">
        <v>448.07299999999998</v>
      </c>
      <c r="NI33" s="18">
        <v>441.67200000000003</v>
      </c>
      <c r="NJ33" s="18">
        <v>438.32400000000001</v>
      </c>
      <c r="NK33" s="18">
        <v>443.20299999999997</v>
      </c>
      <c r="NL33" s="18">
        <v>438.97800000000001</v>
      </c>
      <c r="NM33" s="18">
        <v>434.36799999999999</v>
      </c>
      <c r="NN33" s="18">
        <v>426.75299999999999</v>
      </c>
      <c r="NO33" s="18">
        <v>431.62700000000001</v>
      </c>
      <c r="NP33" s="18">
        <v>449.98099999999999</v>
      </c>
      <c r="NQ33" s="18">
        <v>443.84800000000001</v>
      </c>
      <c r="NR33" s="18">
        <v>468.80799999999999</v>
      </c>
      <c r="NS33" s="18">
        <v>467.495</v>
      </c>
      <c r="NT33" s="18">
        <v>456.69099999999997</v>
      </c>
      <c r="NU33" s="18">
        <v>461.15100000000001</v>
      </c>
      <c r="NV33" s="18">
        <v>456.49400000000003</v>
      </c>
      <c r="NW33" s="18">
        <v>479.05099999999999</v>
      </c>
      <c r="NX33" s="18">
        <v>493.791</v>
      </c>
      <c r="NY33" s="18">
        <v>498.08699999999999</v>
      </c>
      <c r="NZ33" s="18">
        <v>500.52100000000002</v>
      </c>
      <c r="OA33" s="18">
        <v>483.71100000000001</v>
      </c>
      <c r="OB33" s="18">
        <v>470.553</v>
      </c>
      <c r="OC33" s="18">
        <v>470.59199999999998</v>
      </c>
      <c r="OD33" s="18">
        <v>468.55</v>
      </c>
      <c r="OE33" s="18">
        <v>465.92700000000002</v>
      </c>
      <c r="OF33" s="18">
        <v>465.56799999999998</v>
      </c>
      <c r="OG33" s="18">
        <v>462.76400000000001</v>
      </c>
      <c r="OH33" s="18">
        <v>458.51299999999998</v>
      </c>
      <c r="OI33" s="18">
        <v>456.565</v>
      </c>
      <c r="OJ33" s="18">
        <v>451.863</v>
      </c>
      <c r="OK33" s="18">
        <v>450.83600000000001</v>
      </c>
      <c r="OL33" s="18">
        <v>449.649</v>
      </c>
      <c r="OM33" s="18">
        <v>462.99099999999999</v>
      </c>
      <c r="ON33" s="18">
        <v>484.02699999999999</v>
      </c>
      <c r="OO33" s="18">
        <v>490.87700000000001</v>
      </c>
      <c r="OP33" s="18">
        <v>488.024</v>
      </c>
      <c r="OQ33" s="18">
        <v>492.43099999999998</v>
      </c>
      <c r="OR33" s="18">
        <v>485.54300000000001</v>
      </c>
      <c r="OS33" s="18">
        <v>477.411</v>
      </c>
      <c r="OT33" s="18">
        <v>459.09699999999998</v>
      </c>
      <c r="OU33" s="18">
        <v>468.476</v>
      </c>
      <c r="OV33" s="18">
        <v>462.05099999999999</v>
      </c>
      <c r="OW33" s="18">
        <v>453.66800000000001</v>
      </c>
      <c r="OX33" s="18">
        <v>445.89400000000001</v>
      </c>
      <c r="OY33" s="18">
        <v>441.75299999999999</v>
      </c>
      <c r="OZ33" s="18">
        <v>446.23899999999998</v>
      </c>
      <c r="PA33" s="18">
        <v>444.101</v>
      </c>
      <c r="PB33" s="18">
        <v>442.42599999999999</v>
      </c>
      <c r="PC33" s="18">
        <v>454.39600000000002</v>
      </c>
      <c r="PD33" s="18">
        <v>441.572</v>
      </c>
      <c r="PE33" s="18">
        <v>436.084</v>
      </c>
      <c r="PF33" s="18">
        <v>432.12900000000002</v>
      </c>
      <c r="PG33" s="18">
        <v>419.77100000000002</v>
      </c>
      <c r="PH33" s="18">
        <v>416.45</v>
      </c>
      <c r="PI33" s="18">
        <v>415.47500000000002</v>
      </c>
      <c r="PJ33" s="18">
        <v>392.31900000000002</v>
      </c>
      <c r="PK33" s="18">
        <v>379.55799999999999</v>
      </c>
      <c r="PL33" s="18">
        <v>382.32600000000002</v>
      </c>
      <c r="PM33" s="18">
        <v>388.11500000000001</v>
      </c>
      <c r="PN33" s="18">
        <v>386.17399999999998</v>
      </c>
      <c r="PO33" s="18">
        <v>383.80500000000001</v>
      </c>
      <c r="PP33" s="18">
        <v>388.55500000000001</v>
      </c>
      <c r="PQ33" s="18">
        <v>404.15699999999998</v>
      </c>
      <c r="PR33" s="18">
        <v>407.13600000000002</v>
      </c>
      <c r="PS33" s="18">
        <v>413.37900000000002</v>
      </c>
      <c r="PT33" s="18">
        <v>439.84</v>
      </c>
      <c r="PU33" s="18">
        <v>423.90899999999999</v>
      </c>
      <c r="PV33" s="18">
        <v>420.55</v>
      </c>
      <c r="PW33" s="18">
        <v>410.92399999999998</v>
      </c>
      <c r="PX33" s="18">
        <v>403.589</v>
      </c>
      <c r="PY33" s="18">
        <v>406.81599999999997</v>
      </c>
      <c r="PZ33" s="18">
        <v>398.35500000000002</v>
      </c>
      <c r="QA33" s="18">
        <v>395.392</v>
      </c>
      <c r="QB33" s="18">
        <v>396.97699999999998</v>
      </c>
      <c r="QC33" s="18">
        <v>393.54399999999998</v>
      </c>
      <c r="QD33" s="18">
        <v>391.68599999999998</v>
      </c>
      <c r="QE33" s="18">
        <v>390.072</v>
      </c>
      <c r="QF33" s="18">
        <v>377.6</v>
      </c>
      <c r="QG33" s="18">
        <v>377.197</v>
      </c>
      <c r="QH33" s="18">
        <v>374.24900000000002</v>
      </c>
      <c r="QI33" s="18">
        <v>367.226</v>
      </c>
      <c r="QJ33" s="18">
        <v>365.53699999999998</v>
      </c>
      <c r="QK33" s="18">
        <v>364.20400000000001</v>
      </c>
      <c r="QL33" s="18">
        <v>369.911</v>
      </c>
      <c r="QM33" s="18">
        <v>366.52</v>
      </c>
      <c r="QN33" s="18">
        <v>370.18900000000002</v>
      </c>
      <c r="QO33" s="18">
        <v>364.01400000000001</v>
      </c>
      <c r="QP33" s="18">
        <v>364.55900000000003</v>
      </c>
      <c r="QQ33" s="18">
        <v>368.09899999999999</v>
      </c>
      <c r="QR33" s="18">
        <v>359.483</v>
      </c>
      <c r="QS33" s="18">
        <v>356.47899999999998</v>
      </c>
      <c r="QT33" s="18">
        <v>355.37</v>
      </c>
      <c r="QU33" s="18">
        <v>353.423</v>
      </c>
      <c r="QV33" s="18">
        <v>353.697</v>
      </c>
      <c r="QW33" s="18">
        <v>354.52600000000001</v>
      </c>
      <c r="QX33" s="18">
        <v>352.48</v>
      </c>
      <c r="QY33" s="18">
        <v>357.80799999999999</v>
      </c>
      <c r="QZ33" s="18">
        <v>360.44799999999998</v>
      </c>
      <c r="RA33" s="18">
        <v>357.02199999999999</v>
      </c>
      <c r="RB33" s="18">
        <v>360.48500000000001</v>
      </c>
      <c r="RC33" s="18">
        <v>368.67899999999997</v>
      </c>
      <c r="RD33" s="18">
        <v>374.93599999999998</v>
      </c>
      <c r="RE33" s="18">
        <v>375.49</v>
      </c>
      <c r="RF33" s="18">
        <v>376.99799999999999</v>
      </c>
      <c r="RG33" s="18">
        <v>379.10899999999998</v>
      </c>
      <c r="RH33" s="18">
        <v>377.64800000000002</v>
      </c>
      <c r="RI33" s="18">
        <v>373.577</v>
      </c>
      <c r="RJ33" s="18">
        <v>368.07799999999997</v>
      </c>
      <c r="RK33" s="18">
        <v>368.10300000000001</v>
      </c>
      <c r="RL33" s="18">
        <v>370.49700000000001</v>
      </c>
      <c r="RM33" s="18">
        <v>370.608</v>
      </c>
      <c r="RN33" s="18">
        <v>370.30900000000003</v>
      </c>
      <c r="RO33" s="18">
        <v>364.43799999999999</v>
      </c>
      <c r="RP33" s="18">
        <v>364.69099999999997</v>
      </c>
      <c r="RQ33" s="18">
        <v>372.33</v>
      </c>
      <c r="RR33" s="18">
        <v>372.54599999999999</v>
      </c>
      <c r="RS33" s="18">
        <v>372.48200000000003</v>
      </c>
      <c r="RT33" s="18">
        <v>373.64699999999999</v>
      </c>
      <c r="RU33" s="18">
        <v>369.46600000000001</v>
      </c>
      <c r="RV33" s="18">
        <v>370.88200000000001</v>
      </c>
      <c r="RW33" s="18">
        <v>365.38900000000001</v>
      </c>
      <c r="RX33" s="18">
        <v>355.73200000000003</v>
      </c>
      <c r="RY33" s="18">
        <v>352.73399999999998</v>
      </c>
      <c r="RZ33" s="18">
        <v>350.89499999999998</v>
      </c>
      <c r="SA33" s="18">
        <v>354.41</v>
      </c>
      <c r="SB33" s="18">
        <v>353.13900000000001</v>
      </c>
      <c r="SC33" s="18">
        <v>348.31700000000001</v>
      </c>
      <c r="SD33" s="18">
        <v>342.45</v>
      </c>
      <c r="SE33" s="18">
        <v>345.12299999999999</v>
      </c>
      <c r="SF33" s="18">
        <v>346.375</v>
      </c>
      <c r="SG33" s="18">
        <v>344.88499999999999</v>
      </c>
      <c r="SH33" s="18">
        <v>344.31</v>
      </c>
      <c r="SI33" s="18">
        <v>359.49599999999998</v>
      </c>
      <c r="SJ33" s="18">
        <v>360.01900000000001</v>
      </c>
      <c r="SK33" s="18">
        <v>365.13099999999997</v>
      </c>
      <c r="SL33" s="18">
        <v>367.399</v>
      </c>
      <c r="SM33" s="18">
        <v>366.39299999999997</v>
      </c>
      <c r="SN33" s="18">
        <v>365.42399999999998</v>
      </c>
      <c r="SO33" s="18">
        <v>364.99400000000003</v>
      </c>
      <c r="SP33" s="18">
        <v>360.45</v>
      </c>
      <c r="SQ33" s="18">
        <v>363.04</v>
      </c>
      <c r="SR33" s="18">
        <v>364.18799999999999</v>
      </c>
      <c r="SS33" s="18">
        <v>365.78199999999998</v>
      </c>
      <c r="ST33" s="18">
        <v>354.28800000000001</v>
      </c>
      <c r="SU33" s="18">
        <v>357.803</v>
      </c>
    </row>
    <row r="34" spans="1:515" s="5" customFormat="1" x14ac:dyDescent="0.25">
      <c r="A34" s="5">
        <f t="shared" ref="A34:A40" si="8">A33+1</f>
        <v>3</v>
      </c>
      <c r="B34" s="11" t="s">
        <v>471</v>
      </c>
      <c r="C34" s="5">
        <f ca="1">_xlfn.XMATCH(B34,bonds[unique lookup])</f>
        <v>157</v>
      </c>
      <c r="D34" s="5" t="str" cm="1">
        <f t="array" aca="1" ref="D34" ca="1">INDEX(bonds[ID_ISIN],C34)&amp;" Corp"</f>
        <v>XS1629774230 Corp</v>
      </c>
      <c r="E34" s="32" cm="1">
        <f t="array" aca="1" ref="E34" ca="1">_xll.BDP(D34,E$31)*1</f>
        <v>46552</v>
      </c>
      <c r="F34" s="18">
        <f ca="1">_xll.BDH(D34,$B$29,"-2AY",,"Dates=H","Fill=C","Sort=R","Dir=H","cols=510;rows=1")</f>
        <v>403.10899999999998</v>
      </c>
      <c r="G34" s="18">
        <v>403.93299999999999</v>
      </c>
      <c r="H34" s="18">
        <v>407.94799999999998</v>
      </c>
      <c r="I34" s="18">
        <v>409.697</v>
      </c>
      <c r="J34" s="18">
        <v>410.34</v>
      </c>
      <c r="K34" s="18">
        <v>418.03399999999999</v>
      </c>
      <c r="L34" s="18">
        <v>423.32299999999998</v>
      </c>
      <c r="M34" s="18">
        <v>422.39499999999998</v>
      </c>
      <c r="N34" s="18">
        <v>421.16199999999998</v>
      </c>
      <c r="O34" s="18">
        <v>416.298</v>
      </c>
      <c r="P34" s="18">
        <v>412.25700000000001</v>
      </c>
      <c r="Q34" s="18">
        <v>420.08800000000002</v>
      </c>
      <c r="R34" s="18">
        <v>409.10199999999998</v>
      </c>
      <c r="S34" s="18">
        <v>406.57299999999998</v>
      </c>
      <c r="T34" s="18">
        <v>394.358</v>
      </c>
      <c r="U34" s="18">
        <v>383.82299999999998</v>
      </c>
      <c r="V34" s="18">
        <v>401.92399999999998</v>
      </c>
      <c r="W34" s="18">
        <v>397.39299999999997</v>
      </c>
      <c r="X34" s="18">
        <v>404.19900000000001</v>
      </c>
      <c r="Y34" s="18">
        <v>373.98200000000003</v>
      </c>
      <c r="Z34" s="18">
        <v>350.51</v>
      </c>
      <c r="AA34" s="18">
        <v>332.053</v>
      </c>
      <c r="AB34" s="18">
        <v>345.66800000000001</v>
      </c>
      <c r="AC34" s="18">
        <v>386.71300000000002</v>
      </c>
      <c r="AD34" s="18">
        <v>401.87200000000001</v>
      </c>
      <c r="AE34" s="18">
        <v>426.75700000000001</v>
      </c>
      <c r="AF34" s="18">
        <v>433.44900000000001</v>
      </c>
      <c r="AG34" s="18">
        <v>433.899</v>
      </c>
      <c r="AH34" s="18">
        <v>425.04899999999998</v>
      </c>
      <c r="AI34" s="18">
        <v>423.51900000000001</v>
      </c>
      <c r="AJ34" s="18">
        <v>438.49299999999999</v>
      </c>
      <c r="AK34" s="18">
        <v>452.33100000000002</v>
      </c>
      <c r="AL34" s="18">
        <v>453.08600000000001</v>
      </c>
      <c r="AM34" s="18">
        <v>452.48</v>
      </c>
      <c r="AN34" s="18">
        <v>457.87400000000002</v>
      </c>
      <c r="AO34" s="18">
        <v>467.596</v>
      </c>
      <c r="AP34" s="18">
        <v>491.08</v>
      </c>
      <c r="AQ34" s="18">
        <v>504.21499999999997</v>
      </c>
      <c r="AR34" s="18">
        <v>503.745</v>
      </c>
      <c r="AS34" s="18">
        <v>496.39600000000002</v>
      </c>
      <c r="AT34" s="18">
        <v>493.983</v>
      </c>
      <c r="AU34" s="18">
        <v>496.30599999999998</v>
      </c>
      <c r="AV34" s="18">
        <v>503.92099999999999</v>
      </c>
      <c r="AW34" s="18">
        <v>507.88900000000001</v>
      </c>
      <c r="AX34" s="18">
        <v>510.60700000000003</v>
      </c>
      <c r="AY34" s="18">
        <v>517.221</v>
      </c>
      <c r="AZ34" s="18">
        <v>520.66200000000003</v>
      </c>
      <c r="BA34" s="18">
        <v>492.505</v>
      </c>
      <c r="BB34" s="18">
        <v>478.67700000000002</v>
      </c>
      <c r="BC34" s="18">
        <v>464.73700000000002</v>
      </c>
      <c r="BD34" s="18">
        <v>455.91399999999999</v>
      </c>
      <c r="BE34" s="18">
        <v>477.029</v>
      </c>
      <c r="BF34" s="18">
        <v>484.48500000000001</v>
      </c>
      <c r="BG34" s="18">
        <v>523.32799999999997</v>
      </c>
      <c r="BH34" s="18">
        <v>529.60799999999995</v>
      </c>
      <c r="BI34" s="18">
        <v>515.47299999999996</v>
      </c>
      <c r="BJ34" s="18">
        <v>503.815</v>
      </c>
      <c r="BK34" s="18">
        <v>497.26900000000001</v>
      </c>
      <c r="BL34" s="18">
        <v>473.108</v>
      </c>
      <c r="BM34" s="18">
        <v>462.80099999999999</v>
      </c>
      <c r="BN34" s="18">
        <v>513.81399999999996</v>
      </c>
      <c r="BO34" s="18">
        <v>580.17999999999995</v>
      </c>
      <c r="BP34" s="18">
        <v>605.59900000000005</v>
      </c>
      <c r="BQ34" s="18">
        <v>668.20699999999999</v>
      </c>
      <c r="BR34" s="18">
        <v>671.06200000000001</v>
      </c>
      <c r="BS34" s="18">
        <v>655.40300000000002</v>
      </c>
      <c r="BT34" s="18">
        <v>639.37199999999996</v>
      </c>
      <c r="BU34" s="18">
        <v>630.82000000000005</v>
      </c>
      <c r="BV34" s="18">
        <v>618.20699999999999</v>
      </c>
      <c r="BW34" s="18">
        <v>573.60400000000004</v>
      </c>
      <c r="BX34" s="18">
        <v>534.54600000000005</v>
      </c>
      <c r="BY34" s="18">
        <v>531.52300000000002</v>
      </c>
      <c r="BZ34" s="18">
        <v>636.01400000000001</v>
      </c>
      <c r="CA34" s="18">
        <v>688.54399999999998</v>
      </c>
      <c r="CB34" s="18">
        <v>648.28599999999994</v>
      </c>
      <c r="CC34" s="18">
        <v>732.77700000000004</v>
      </c>
      <c r="CD34" s="18">
        <v>744.702</v>
      </c>
      <c r="CE34" s="18">
        <v>672.58900000000006</v>
      </c>
      <c r="CF34" s="18">
        <v>576.23</v>
      </c>
      <c r="CG34" s="18">
        <v>487.12900000000002</v>
      </c>
      <c r="CH34" s="18">
        <v>478.649</v>
      </c>
      <c r="CI34" s="18">
        <v>401.99799999999999</v>
      </c>
      <c r="CJ34" s="18">
        <v>395.209</v>
      </c>
      <c r="CK34" s="18">
        <v>410.76100000000002</v>
      </c>
      <c r="CL34" s="18">
        <v>356.63900000000001</v>
      </c>
      <c r="CM34" s="18">
        <v>321.18700000000001</v>
      </c>
      <c r="CN34" s="18">
        <v>303.096</v>
      </c>
      <c r="CO34" s="18">
        <v>312.02699999999999</v>
      </c>
      <c r="CP34" s="18">
        <v>342.69600000000003</v>
      </c>
      <c r="CQ34" s="18">
        <v>346.73399999999998</v>
      </c>
      <c r="CR34" s="18">
        <v>321.19600000000003</v>
      </c>
      <c r="CS34" s="18">
        <v>300.596</v>
      </c>
      <c r="CT34" s="18">
        <v>296.053</v>
      </c>
      <c r="CU34" s="18">
        <v>289.33600000000001</v>
      </c>
      <c r="CV34" s="18">
        <v>266.94600000000003</v>
      </c>
      <c r="CW34" s="18">
        <v>267.08</v>
      </c>
      <c r="CX34" s="18">
        <v>267.29700000000003</v>
      </c>
      <c r="CY34" s="18">
        <v>268.33300000000003</v>
      </c>
      <c r="CZ34" s="18">
        <v>266.63299999999998</v>
      </c>
      <c r="DA34" s="18">
        <v>267.00400000000002</v>
      </c>
      <c r="DB34" s="18">
        <v>266.84199999999998</v>
      </c>
      <c r="DC34" s="18">
        <v>265.24400000000003</v>
      </c>
      <c r="DD34" s="18">
        <v>270.959</v>
      </c>
      <c r="DE34" s="18">
        <v>272.47399999999999</v>
      </c>
      <c r="DF34" s="18">
        <v>267.95800000000003</v>
      </c>
      <c r="DG34" s="18">
        <v>262.86700000000002</v>
      </c>
      <c r="DH34" s="18">
        <v>266.42399999999998</v>
      </c>
      <c r="DI34" s="18">
        <v>275.19200000000001</v>
      </c>
      <c r="DJ34" s="18">
        <v>282.85300000000001</v>
      </c>
      <c r="DK34" s="18">
        <v>282.57600000000002</v>
      </c>
      <c r="DL34" s="18">
        <v>279.68599999999998</v>
      </c>
      <c r="DM34" s="18">
        <v>274.04899999999998</v>
      </c>
      <c r="DN34" s="18">
        <v>276.62299999999999</v>
      </c>
      <c r="DO34" s="18">
        <v>281.529</v>
      </c>
      <c r="DP34" s="18">
        <v>269.27999999999997</v>
      </c>
      <c r="DQ34" s="18">
        <v>265.37099999999998</v>
      </c>
      <c r="DR34" s="18">
        <v>258.447</v>
      </c>
      <c r="DS34" s="18">
        <v>258.58999999999997</v>
      </c>
      <c r="DT34" s="18">
        <v>255.667</v>
      </c>
      <c r="DU34" s="18">
        <v>258.68799999999999</v>
      </c>
      <c r="DV34" s="18">
        <v>264.81299999999999</v>
      </c>
      <c r="DW34" s="18">
        <v>268.63499999999999</v>
      </c>
      <c r="DX34" s="18">
        <v>266.01499999999999</v>
      </c>
      <c r="DY34" s="18">
        <v>264.84699999999998</v>
      </c>
      <c r="DZ34" s="18">
        <v>268.42899999999997</v>
      </c>
      <c r="EA34" s="18">
        <v>269.58699999999999</v>
      </c>
      <c r="EB34" s="18">
        <v>276.46600000000001</v>
      </c>
      <c r="EC34" s="18">
        <v>275.61799999999999</v>
      </c>
      <c r="ED34" s="18">
        <v>270.92599999999999</v>
      </c>
      <c r="EE34" s="18">
        <v>265.85500000000002</v>
      </c>
      <c r="EF34" s="18">
        <v>257.65199999999999</v>
      </c>
      <c r="EG34" s="18">
        <v>254.86199999999999</v>
      </c>
      <c r="EH34" s="18">
        <v>254.274</v>
      </c>
      <c r="EI34" s="18">
        <v>258.26400000000001</v>
      </c>
      <c r="EJ34" s="18">
        <v>258.43299999999999</v>
      </c>
      <c r="EK34" s="18">
        <v>258.08499999999998</v>
      </c>
      <c r="EL34" s="18">
        <v>258.79300000000001</v>
      </c>
      <c r="EM34" s="18">
        <v>258.15499999999997</v>
      </c>
      <c r="EN34" s="18">
        <v>259.58</v>
      </c>
      <c r="EO34" s="18">
        <v>262.625</v>
      </c>
      <c r="EP34" s="18">
        <v>261.80700000000002</v>
      </c>
      <c r="EQ34" s="18">
        <v>262.58499999999998</v>
      </c>
      <c r="ER34" s="18">
        <v>263.40600000000001</v>
      </c>
      <c r="ES34" s="18">
        <v>265.50400000000002</v>
      </c>
      <c r="ET34" s="18">
        <v>261.57299999999998</v>
      </c>
      <c r="EU34" s="18">
        <v>263.82400000000001</v>
      </c>
      <c r="EV34" s="18">
        <v>270.25099999999998</v>
      </c>
      <c r="EW34" s="18">
        <v>275.80500000000001</v>
      </c>
      <c r="EX34" s="18">
        <v>283.55200000000002</v>
      </c>
      <c r="EY34" s="18">
        <v>285.79000000000002</v>
      </c>
      <c r="EZ34" s="18">
        <v>275.089</v>
      </c>
      <c r="FA34" s="18">
        <v>279.50599999999997</v>
      </c>
      <c r="FB34" s="18">
        <v>279.05399999999997</v>
      </c>
      <c r="FC34" s="18">
        <v>276.89100000000002</v>
      </c>
      <c r="FD34" s="18">
        <v>277.04399999999998</v>
      </c>
      <c r="FE34" s="18">
        <v>280.40699999999998</v>
      </c>
      <c r="FF34" s="18">
        <v>293.11</v>
      </c>
      <c r="FG34" s="18">
        <v>297.04599999999999</v>
      </c>
      <c r="FH34" s="18">
        <v>297.65300000000002</v>
      </c>
      <c r="FI34" s="18">
        <v>292.66199999999998</v>
      </c>
      <c r="FJ34" s="18">
        <v>292.27600000000001</v>
      </c>
      <c r="FK34" s="18">
        <v>292.08499999999998</v>
      </c>
      <c r="FL34" s="18">
        <v>294.13900000000001</v>
      </c>
      <c r="FM34" s="18">
        <v>291.733</v>
      </c>
      <c r="FN34" s="18">
        <v>287.286</v>
      </c>
      <c r="FO34" s="18">
        <v>287.64999999999998</v>
      </c>
      <c r="FP34" s="18">
        <v>284.31599999999997</v>
      </c>
      <c r="FQ34" s="18">
        <v>277.81099999999998</v>
      </c>
      <c r="FR34" s="18">
        <v>277.41000000000003</v>
      </c>
      <c r="FS34" s="18">
        <v>271.81700000000001</v>
      </c>
      <c r="FT34" s="18">
        <v>286.77100000000002</v>
      </c>
      <c r="FU34" s="18">
        <v>300.39800000000002</v>
      </c>
      <c r="FV34" s="18">
        <v>301.74200000000002</v>
      </c>
      <c r="FW34" s="18">
        <v>298.11599999999999</v>
      </c>
      <c r="FX34" s="18">
        <v>293.51900000000001</v>
      </c>
      <c r="FY34" s="18">
        <v>288.97199999999998</v>
      </c>
      <c r="FZ34" s="18">
        <v>293.58300000000003</v>
      </c>
      <c r="GA34" s="18">
        <v>299.28699999999998</v>
      </c>
      <c r="GB34" s="18">
        <v>301.60599999999999</v>
      </c>
      <c r="GC34" s="18">
        <v>300.59500000000003</v>
      </c>
      <c r="GD34" s="18">
        <v>302.24299999999999</v>
      </c>
      <c r="GE34" s="18">
        <v>310.16899999999998</v>
      </c>
      <c r="GF34" s="18">
        <v>310.464</v>
      </c>
      <c r="GG34" s="18">
        <v>314.49900000000002</v>
      </c>
      <c r="GH34" s="18">
        <v>321.59100000000001</v>
      </c>
      <c r="GI34" s="18">
        <v>325.47000000000003</v>
      </c>
      <c r="GJ34" s="18">
        <v>326.02</v>
      </c>
      <c r="GK34" s="18">
        <v>334.46199999999999</v>
      </c>
      <c r="GL34" s="18">
        <v>338.59199999999998</v>
      </c>
      <c r="GM34" s="18">
        <v>339.93700000000001</v>
      </c>
      <c r="GN34" s="18">
        <v>331.27300000000002</v>
      </c>
      <c r="GO34" s="18">
        <v>330.351</v>
      </c>
      <c r="GP34" s="18">
        <v>332.39299999999997</v>
      </c>
      <c r="GQ34" s="18">
        <v>324.89499999999998</v>
      </c>
      <c r="GR34" s="18">
        <v>318.14800000000002</v>
      </c>
      <c r="GS34" s="18">
        <v>320.82600000000002</v>
      </c>
      <c r="GT34" s="18">
        <v>321.36799999999999</v>
      </c>
      <c r="GU34" s="18">
        <v>324.15100000000001</v>
      </c>
      <c r="GV34" s="18">
        <v>326.125</v>
      </c>
      <c r="GW34" s="18">
        <v>326.65100000000001</v>
      </c>
      <c r="GX34" s="18">
        <v>326.351</v>
      </c>
      <c r="GY34" s="18">
        <v>322.64699999999999</v>
      </c>
      <c r="GZ34" s="18">
        <v>331.18599999999998</v>
      </c>
      <c r="HA34" s="18">
        <v>329.29700000000003</v>
      </c>
      <c r="HB34" s="18">
        <v>321.46600000000001</v>
      </c>
      <c r="HC34" s="18">
        <v>316.90899999999999</v>
      </c>
      <c r="HD34" s="18">
        <v>310.94200000000001</v>
      </c>
      <c r="HE34" s="18">
        <v>317.04399999999998</v>
      </c>
      <c r="HF34" s="18">
        <v>345.78100000000001</v>
      </c>
      <c r="HG34" s="18">
        <v>343.084</v>
      </c>
      <c r="HH34" s="18">
        <v>339.64699999999999</v>
      </c>
      <c r="HI34" s="18">
        <v>337.80399999999997</v>
      </c>
      <c r="HJ34" s="18">
        <v>332.02</v>
      </c>
      <c r="HK34" s="18">
        <v>343.54599999999999</v>
      </c>
      <c r="HL34" s="18">
        <v>348.29300000000001</v>
      </c>
      <c r="HM34" s="18">
        <v>344.577</v>
      </c>
      <c r="HN34" s="18">
        <v>344.65199999999999</v>
      </c>
      <c r="HO34" s="18">
        <v>347.495</v>
      </c>
      <c r="HP34" s="18">
        <v>351.37099999999998</v>
      </c>
      <c r="HQ34" s="18">
        <v>346.20600000000002</v>
      </c>
      <c r="HR34" s="18">
        <v>341.86900000000003</v>
      </c>
      <c r="HS34" s="18">
        <v>341.55900000000003</v>
      </c>
      <c r="HT34" s="18">
        <v>337.28800000000001</v>
      </c>
      <c r="HU34" s="18">
        <v>344.81200000000001</v>
      </c>
      <c r="HV34" s="18">
        <v>357.108</v>
      </c>
      <c r="HW34" s="18">
        <v>360.84199999999998</v>
      </c>
      <c r="HX34" s="18">
        <v>375.11500000000001</v>
      </c>
      <c r="HY34" s="18">
        <v>376.06700000000001</v>
      </c>
      <c r="HZ34" s="18">
        <v>358.23399999999998</v>
      </c>
      <c r="IA34" s="18">
        <v>346.82499999999999</v>
      </c>
      <c r="IB34" s="18">
        <v>338.50599999999997</v>
      </c>
      <c r="IC34" s="18">
        <v>341.21499999999997</v>
      </c>
      <c r="ID34" s="18">
        <v>341.60599999999999</v>
      </c>
      <c r="IE34" s="18">
        <v>350.92700000000002</v>
      </c>
      <c r="IF34" s="18">
        <v>355.01299999999998</v>
      </c>
      <c r="IG34" s="18">
        <v>366.87599999999998</v>
      </c>
      <c r="IH34" s="18">
        <v>352.23200000000003</v>
      </c>
      <c r="II34" s="18">
        <v>336.62400000000002</v>
      </c>
      <c r="IJ34" s="18">
        <v>333.779</v>
      </c>
      <c r="IK34" s="18">
        <v>331.68700000000001</v>
      </c>
      <c r="IL34" s="18">
        <v>319.09399999999999</v>
      </c>
      <c r="IM34" s="18">
        <v>317.13</v>
      </c>
      <c r="IN34" s="18">
        <v>313.44</v>
      </c>
      <c r="IO34" s="18">
        <v>332.69200000000001</v>
      </c>
      <c r="IP34" s="18">
        <v>340.755</v>
      </c>
      <c r="IQ34" s="18">
        <v>345.173</v>
      </c>
      <c r="IR34" s="18">
        <v>342.80599999999998</v>
      </c>
      <c r="IS34" s="18">
        <v>344.75900000000001</v>
      </c>
      <c r="IT34" s="18">
        <v>334.214</v>
      </c>
      <c r="IU34" s="18">
        <v>324.63400000000001</v>
      </c>
      <c r="IV34" s="18">
        <v>325.685</v>
      </c>
      <c r="IW34" s="18">
        <v>325.63099999999997</v>
      </c>
      <c r="IX34" s="18">
        <v>328.995</v>
      </c>
      <c r="IY34" s="18">
        <v>340.904</v>
      </c>
      <c r="IZ34" s="18">
        <v>346.49900000000002</v>
      </c>
      <c r="JA34" s="18">
        <v>341.10199999999998</v>
      </c>
      <c r="JB34" s="18">
        <v>332.01600000000002</v>
      </c>
      <c r="JC34" s="18">
        <v>332.57100000000003</v>
      </c>
      <c r="JD34" s="18">
        <v>341.18200000000002</v>
      </c>
      <c r="JE34" s="18">
        <v>340.91399999999999</v>
      </c>
      <c r="JF34" s="18">
        <v>339.94799999999998</v>
      </c>
      <c r="JG34" s="18">
        <v>356.62599999999998</v>
      </c>
      <c r="JH34" s="18">
        <v>363.71899999999999</v>
      </c>
      <c r="JI34" s="18">
        <v>365.435</v>
      </c>
      <c r="JJ34" s="18">
        <v>363.72500000000002</v>
      </c>
      <c r="JK34" s="18">
        <v>357.05099999999999</v>
      </c>
      <c r="JL34" s="18">
        <v>348.34800000000001</v>
      </c>
      <c r="JM34" s="18">
        <v>338.721</v>
      </c>
      <c r="JN34" s="18">
        <v>339.42200000000003</v>
      </c>
      <c r="JO34" s="18">
        <v>357.86500000000001</v>
      </c>
      <c r="JP34" s="18">
        <v>382.47699999999998</v>
      </c>
      <c r="JQ34" s="18">
        <v>385.10300000000001</v>
      </c>
      <c r="JR34" s="18">
        <v>386.27600000000001</v>
      </c>
      <c r="JS34" s="18">
        <v>389.596</v>
      </c>
      <c r="JT34" s="18">
        <v>378.56</v>
      </c>
      <c r="JU34" s="18">
        <v>385.13499999999999</v>
      </c>
      <c r="JV34" s="18">
        <v>392.84699999999998</v>
      </c>
      <c r="JW34" s="18">
        <v>392.32600000000002</v>
      </c>
      <c r="JX34" s="18">
        <v>398.73</v>
      </c>
      <c r="JY34" s="18">
        <v>406.19099999999997</v>
      </c>
      <c r="JZ34" s="18">
        <v>419.863</v>
      </c>
      <c r="KA34" s="18">
        <v>417.64</v>
      </c>
      <c r="KB34" s="18">
        <v>412.43299999999999</v>
      </c>
      <c r="KC34" s="18">
        <v>414.589</v>
      </c>
      <c r="KD34" s="18">
        <v>411.87099999999998</v>
      </c>
      <c r="KE34" s="18">
        <v>413.988</v>
      </c>
      <c r="KF34" s="18">
        <v>412.95800000000003</v>
      </c>
      <c r="KG34" s="18">
        <v>413.83199999999999</v>
      </c>
      <c r="KH34" s="18">
        <v>400.11700000000002</v>
      </c>
      <c r="KI34" s="18">
        <v>389.95499999999998</v>
      </c>
      <c r="KJ34" s="18">
        <v>382.34399999999999</v>
      </c>
      <c r="KK34" s="18">
        <v>382.02499999999998</v>
      </c>
      <c r="KL34" s="18">
        <v>381.33600000000001</v>
      </c>
      <c r="KM34" s="18">
        <v>390.839</v>
      </c>
      <c r="KN34" s="18">
        <v>393.46199999999999</v>
      </c>
      <c r="KO34" s="18">
        <v>395.697</v>
      </c>
      <c r="KP34" s="18">
        <v>390.49599999999998</v>
      </c>
      <c r="KQ34" s="18">
        <v>396.98</v>
      </c>
      <c r="KR34" s="18">
        <v>393.38799999999998</v>
      </c>
      <c r="KS34" s="18">
        <v>381.68900000000002</v>
      </c>
      <c r="KT34" s="18">
        <v>367.43400000000003</v>
      </c>
      <c r="KU34" s="18">
        <v>366.78899999999999</v>
      </c>
      <c r="KV34" s="18">
        <v>369.00299999999999</v>
      </c>
      <c r="KW34" s="18">
        <v>381.78399999999999</v>
      </c>
      <c r="KX34" s="18">
        <v>383.74700000000001</v>
      </c>
      <c r="KY34" s="18">
        <v>385.55799999999999</v>
      </c>
      <c r="KZ34" s="18">
        <v>381.70800000000003</v>
      </c>
      <c r="LA34" s="18">
        <v>378.09399999999999</v>
      </c>
      <c r="LB34" s="18">
        <v>381.36399999999998</v>
      </c>
      <c r="LC34" s="18">
        <v>382.45100000000002</v>
      </c>
      <c r="LD34" s="18">
        <v>378.30500000000001</v>
      </c>
      <c r="LE34" s="18">
        <v>377.51400000000001</v>
      </c>
      <c r="LF34" s="18">
        <v>381.43299999999999</v>
      </c>
      <c r="LG34" s="18">
        <v>388.34399999999999</v>
      </c>
      <c r="LH34" s="18">
        <v>403.54399999999998</v>
      </c>
      <c r="LI34" s="18">
        <v>412.10500000000002</v>
      </c>
      <c r="LJ34" s="18">
        <v>414.79700000000003</v>
      </c>
      <c r="LK34" s="18">
        <v>414.73899999999998</v>
      </c>
      <c r="LL34" s="18">
        <v>404.98599999999999</v>
      </c>
      <c r="LM34" s="18">
        <v>403.05200000000002</v>
      </c>
      <c r="LN34" s="18">
        <v>399.17200000000003</v>
      </c>
      <c r="LO34" s="18">
        <v>402.97500000000002</v>
      </c>
      <c r="LP34" s="18">
        <v>401.87200000000001</v>
      </c>
      <c r="LQ34" s="18">
        <v>417.34100000000001</v>
      </c>
      <c r="LR34" s="18">
        <v>422.99799999999999</v>
      </c>
      <c r="LS34" s="18">
        <v>425.77499999999998</v>
      </c>
      <c r="LT34" s="18">
        <v>421.78699999999998</v>
      </c>
      <c r="LU34" s="18">
        <v>430.11900000000003</v>
      </c>
      <c r="LV34" s="18">
        <v>423.41699999999997</v>
      </c>
      <c r="LW34" s="18">
        <v>418.82900000000001</v>
      </c>
      <c r="LX34" s="18">
        <v>408.00900000000001</v>
      </c>
      <c r="LY34" s="18">
        <v>393.83300000000003</v>
      </c>
      <c r="LZ34" s="18">
        <v>400.52300000000002</v>
      </c>
      <c r="MA34" s="18">
        <v>403.48700000000002</v>
      </c>
      <c r="MB34" s="18">
        <v>395.83199999999999</v>
      </c>
      <c r="MC34" s="18">
        <v>409.49</v>
      </c>
      <c r="MD34" s="18">
        <v>419.52699999999999</v>
      </c>
      <c r="ME34" s="18">
        <v>433.93900000000002</v>
      </c>
      <c r="MF34" s="18">
        <v>438.27499999999998</v>
      </c>
      <c r="MG34" s="18">
        <v>431.57400000000001</v>
      </c>
      <c r="MH34" s="18">
        <v>419.35899999999998</v>
      </c>
      <c r="MI34" s="18">
        <v>411.66300000000001</v>
      </c>
      <c r="MJ34" s="18">
        <v>413.733</v>
      </c>
      <c r="MK34" s="18">
        <v>413.16500000000002</v>
      </c>
      <c r="ML34" s="18">
        <v>409.01900000000001</v>
      </c>
      <c r="MM34" s="18">
        <v>411.93700000000001</v>
      </c>
      <c r="MN34" s="18">
        <v>426.05799999999999</v>
      </c>
      <c r="MO34" s="18">
        <v>438.24900000000002</v>
      </c>
      <c r="MP34" s="18">
        <v>448.92599999999999</v>
      </c>
      <c r="MQ34" s="18">
        <v>444.88400000000001</v>
      </c>
      <c r="MR34" s="18">
        <v>438.83300000000003</v>
      </c>
      <c r="MS34" s="18">
        <v>433.36200000000002</v>
      </c>
      <c r="MT34" s="18">
        <v>437.39600000000002</v>
      </c>
      <c r="MU34" s="18">
        <v>440.82</v>
      </c>
      <c r="MV34" s="18">
        <v>432.74900000000002</v>
      </c>
      <c r="MW34" s="18">
        <v>429.17399999999998</v>
      </c>
      <c r="MX34" s="18">
        <v>438.39</v>
      </c>
      <c r="MY34" s="18">
        <v>461.57100000000003</v>
      </c>
      <c r="MZ34" s="18">
        <v>467.67399999999998</v>
      </c>
      <c r="NA34" s="18">
        <v>449.94299999999998</v>
      </c>
      <c r="NB34" s="18">
        <v>430.52499999999998</v>
      </c>
      <c r="NC34" s="18">
        <v>429.654</v>
      </c>
      <c r="ND34" s="18">
        <v>435.67099999999999</v>
      </c>
      <c r="NE34" s="18">
        <v>433.92</v>
      </c>
      <c r="NF34" s="18">
        <v>433.78</v>
      </c>
      <c r="NG34" s="18">
        <v>445.28699999999998</v>
      </c>
      <c r="NH34" s="18">
        <v>443.26</v>
      </c>
      <c r="NI34" s="18">
        <v>436.815</v>
      </c>
      <c r="NJ34" s="18">
        <v>433.86900000000003</v>
      </c>
      <c r="NK34" s="18">
        <v>439.202</v>
      </c>
      <c r="NL34" s="18">
        <v>435.45600000000002</v>
      </c>
      <c r="NM34" s="18">
        <v>430.738</v>
      </c>
      <c r="NN34" s="18">
        <v>422.26299999999998</v>
      </c>
      <c r="NO34" s="18">
        <v>428.82499999999999</v>
      </c>
      <c r="NP34" s="18">
        <v>448.77</v>
      </c>
      <c r="NQ34" s="18">
        <v>443.24599999999998</v>
      </c>
      <c r="NR34" s="18">
        <v>461.04700000000003</v>
      </c>
      <c r="NS34" s="18">
        <v>462.36</v>
      </c>
      <c r="NT34" s="18">
        <v>451.928</v>
      </c>
      <c r="NU34" s="18">
        <v>458.56400000000002</v>
      </c>
      <c r="NV34" s="18">
        <v>455.351</v>
      </c>
      <c r="NW34" s="18">
        <v>479.74599999999998</v>
      </c>
      <c r="NX34" s="18">
        <v>492.59699999999998</v>
      </c>
      <c r="NY34" s="18">
        <v>496.54700000000003</v>
      </c>
      <c r="NZ34" s="18">
        <v>497.68200000000002</v>
      </c>
      <c r="OA34" s="18">
        <v>483.53100000000001</v>
      </c>
      <c r="OB34" s="18">
        <v>469.65100000000001</v>
      </c>
      <c r="OC34" s="18">
        <v>469.31900000000002</v>
      </c>
      <c r="OD34" s="18">
        <v>467.88900000000001</v>
      </c>
      <c r="OE34" s="18">
        <v>465.10399999999998</v>
      </c>
      <c r="OF34" s="18">
        <v>464.30500000000001</v>
      </c>
      <c r="OG34" s="18">
        <v>459.596</v>
      </c>
      <c r="OH34" s="18">
        <v>454.03699999999998</v>
      </c>
      <c r="OI34" s="18">
        <v>452.05200000000002</v>
      </c>
      <c r="OJ34" s="18">
        <v>446.06299999999999</v>
      </c>
      <c r="OK34" s="18">
        <v>444.74900000000002</v>
      </c>
      <c r="OL34" s="18">
        <v>443.34899999999999</v>
      </c>
      <c r="OM34" s="18">
        <v>456.20699999999999</v>
      </c>
      <c r="ON34" s="18">
        <v>472.41500000000002</v>
      </c>
      <c r="OO34" s="18">
        <v>476.99700000000001</v>
      </c>
      <c r="OP34" s="18">
        <v>473.45100000000002</v>
      </c>
      <c r="OQ34" s="18">
        <v>473.7</v>
      </c>
      <c r="OR34" s="18">
        <v>465.57600000000002</v>
      </c>
      <c r="OS34" s="18">
        <v>457.97500000000002</v>
      </c>
      <c r="OT34" s="18">
        <v>444.39800000000002</v>
      </c>
      <c r="OU34" s="18">
        <v>455.07600000000002</v>
      </c>
      <c r="OV34" s="18">
        <v>447.41399999999999</v>
      </c>
      <c r="OW34" s="18">
        <v>440.54300000000001</v>
      </c>
      <c r="OX34" s="18">
        <v>432.62900000000002</v>
      </c>
      <c r="OY34" s="18">
        <v>427.74599999999998</v>
      </c>
      <c r="OZ34" s="18">
        <v>432.23700000000002</v>
      </c>
      <c r="PA34" s="18">
        <v>430.70800000000003</v>
      </c>
      <c r="PB34" s="18">
        <v>429.67899999999997</v>
      </c>
      <c r="PC34" s="18">
        <v>439.62400000000002</v>
      </c>
      <c r="PD34" s="18">
        <v>420.75400000000002</v>
      </c>
      <c r="PE34" s="18">
        <v>413.714</v>
      </c>
      <c r="PF34" s="18">
        <v>411.24200000000002</v>
      </c>
      <c r="PG34" s="18">
        <v>399.77800000000002</v>
      </c>
      <c r="PH34" s="18">
        <v>394.93900000000002</v>
      </c>
      <c r="PI34" s="18">
        <v>393.38</v>
      </c>
      <c r="PJ34" s="18">
        <v>372.21</v>
      </c>
      <c r="PK34" s="18">
        <v>358.94499999999999</v>
      </c>
      <c r="PL34" s="18">
        <v>362.40899999999999</v>
      </c>
      <c r="PM34" s="18">
        <v>368.99400000000003</v>
      </c>
      <c r="PN34" s="18">
        <v>369.42</v>
      </c>
      <c r="PO34" s="18">
        <v>368.41300000000001</v>
      </c>
      <c r="PP34" s="18">
        <v>372.30599999999998</v>
      </c>
      <c r="PQ34" s="18">
        <v>383.42599999999999</v>
      </c>
      <c r="PR34" s="18">
        <v>383.80200000000002</v>
      </c>
      <c r="PS34" s="18">
        <v>403.32900000000001</v>
      </c>
      <c r="PT34" s="18">
        <v>417.73599999999999</v>
      </c>
      <c r="PU34" s="18">
        <v>406.74</v>
      </c>
      <c r="PV34" s="18">
        <v>404.73899999999998</v>
      </c>
      <c r="PW34" s="18">
        <v>395.7</v>
      </c>
      <c r="PX34" s="18">
        <v>391.05799999999999</v>
      </c>
      <c r="PY34" s="18">
        <v>393.56900000000002</v>
      </c>
      <c r="PZ34" s="18">
        <v>388.11900000000003</v>
      </c>
      <c r="QA34" s="18">
        <v>384.11099999999999</v>
      </c>
      <c r="QB34" s="18">
        <v>385.31400000000002</v>
      </c>
      <c r="QC34" s="18">
        <v>378.37799999999999</v>
      </c>
      <c r="QD34" s="18">
        <v>376.666</v>
      </c>
      <c r="QE34" s="18">
        <v>375.24900000000002</v>
      </c>
      <c r="QF34" s="18">
        <v>363.97399999999999</v>
      </c>
      <c r="QG34" s="18">
        <v>364.58699999999999</v>
      </c>
      <c r="QH34" s="18">
        <v>360.73700000000002</v>
      </c>
      <c r="QI34" s="18">
        <v>353.34300000000002</v>
      </c>
      <c r="QJ34" s="18">
        <v>350.90100000000001</v>
      </c>
      <c r="QK34" s="18">
        <v>350.48899999999998</v>
      </c>
      <c r="QL34" s="18">
        <v>354.52800000000002</v>
      </c>
      <c r="QM34" s="18">
        <v>349.71899999999999</v>
      </c>
      <c r="QN34" s="18">
        <v>351.90300000000002</v>
      </c>
      <c r="QO34" s="18">
        <v>344.90300000000002</v>
      </c>
      <c r="QP34" s="18">
        <v>345.31200000000001</v>
      </c>
      <c r="QQ34" s="18">
        <v>347.15499999999997</v>
      </c>
      <c r="QR34" s="18">
        <v>339.255</v>
      </c>
      <c r="QS34" s="18">
        <v>333.86900000000003</v>
      </c>
      <c r="QT34" s="18">
        <v>332.35899999999998</v>
      </c>
      <c r="QU34" s="18">
        <v>330.74700000000001</v>
      </c>
      <c r="QV34" s="18">
        <v>330.58100000000002</v>
      </c>
      <c r="QW34" s="18">
        <v>329.68900000000002</v>
      </c>
      <c r="QX34" s="18">
        <v>326.83300000000003</v>
      </c>
      <c r="QY34" s="18">
        <v>332.20100000000002</v>
      </c>
      <c r="QZ34" s="18">
        <v>336.75700000000001</v>
      </c>
      <c r="RA34" s="18">
        <v>333.98599999999999</v>
      </c>
      <c r="RB34" s="18">
        <v>339.99400000000003</v>
      </c>
      <c r="RC34" s="18">
        <v>355.90899999999999</v>
      </c>
      <c r="RD34" s="18">
        <v>364.04500000000002</v>
      </c>
      <c r="RE34" s="18">
        <v>365.47300000000001</v>
      </c>
      <c r="RF34" s="18">
        <v>368.56599999999997</v>
      </c>
      <c r="RG34" s="18">
        <v>371.65600000000001</v>
      </c>
      <c r="RH34" s="18">
        <v>369.411</v>
      </c>
      <c r="RI34" s="18">
        <v>365.221</v>
      </c>
      <c r="RJ34" s="18">
        <v>361.935</v>
      </c>
      <c r="RK34" s="18">
        <v>363.12200000000001</v>
      </c>
      <c r="RL34" s="18">
        <v>365.62599999999998</v>
      </c>
      <c r="RM34" s="18">
        <v>366.57100000000003</v>
      </c>
      <c r="RN34" s="18">
        <v>364.42099999999999</v>
      </c>
      <c r="RO34" s="18">
        <v>360.86700000000002</v>
      </c>
      <c r="RP34" s="18">
        <v>362.11599999999999</v>
      </c>
      <c r="RQ34" s="18">
        <v>369.27199999999999</v>
      </c>
      <c r="RR34" s="18">
        <v>369.73</v>
      </c>
      <c r="RS34" s="18">
        <v>369.77</v>
      </c>
      <c r="RT34" s="18">
        <v>367.59500000000003</v>
      </c>
      <c r="RU34" s="18">
        <v>363.09300000000002</v>
      </c>
      <c r="RV34" s="18">
        <v>362.96499999999997</v>
      </c>
      <c r="RW34" s="18">
        <v>355.00200000000001</v>
      </c>
      <c r="RX34" s="18">
        <v>346.34100000000001</v>
      </c>
      <c r="RY34" s="18">
        <v>343.60300000000001</v>
      </c>
      <c r="RZ34" s="18">
        <v>342.041</v>
      </c>
      <c r="SA34" s="18">
        <v>344.18299999999999</v>
      </c>
      <c r="SB34" s="18">
        <v>342.548</v>
      </c>
      <c r="SC34" s="18">
        <v>336.09399999999999</v>
      </c>
      <c r="SD34" s="18">
        <v>330.50799999999998</v>
      </c>
      <c r="SE34" s="18">
        <v>332.74299999999999</v>
      </c>
      <c r="SF34" s="18">
        <v>334.45699999999999</v>
      </c>
      <c r="SG34" s="18">
        <v>333.31299999999999</v>
      </c>
      <c r="SH34" s="18">
        <v>333.38</v>
      </c>
      <c r="SI34" s="18">
        <v>353.47899999999998</v>
      </c>
      <c r="SJ34" s="18">
        <v>353.87799999999999</v>
      </c>
      <c r="SK34" s="18">
        <v>354.56900000000002</v>
      </c>
      <c r="SL34" s="18">
        <v>357.26799999999997</v>
      </c>
      <c r="SM34" s="18">
        <v>354.721</v>
      </c>
      <c r="SN34" s="18">
        <v>353.85899999999998</v>
      </c>
      <c r="SO34" s="18">
        <v>353.02499999999998</v>
      </c>
      <c r="SP34" s="18">
        <v>349.911</v>
      </c>
      <c r="SQ34" s="18">
        <v>350.72500000000002</v>
      </c>
      <c r="SR34" s="18">
        <v>351.71899999999999</v>
      </c>
      <c r="SS34" s="18">
        <v>352.19499999999999</v>
      </c>
      <c r="ST34" s="18">
        <v>340.07100000000003</v>
      </c>
      <c r="SU34" s="18">
        <v>341.072</v>
      </c>
    </row>
    <row r="35" spans="1:515" s="5" customFormat="1" x14ac:dyDescent="0.25">
      <c r="A35" s="5">
        <f t="shared" si="8"/>
        <v>4</v>
      </c>
      <c r="B35" s="11" t="s">
        <v>472</v>
      </c>
      <c r="C35" s="5">
        <f ca="1">_xlfn.XMATCH(B35,bonds[unique lookup])</f>
        <v>156</v>
      </c>
      <c r="D35" s="5" t="str" cm="1">
        <f t="array" aca="1" ref="D35" ca="1">INDEX(bonds[ID_ISIN],C35)&amp;" Corp"</f>
        <v>XS1048428442 Corp</v>
      </c>
      <c r="E35" s="32" cm="1">
        <f t="array" aca="1" ref="E35" ca="1">_xll.BDP(D35,E$31)*1</f>
        <v>46105</v>
      </c>
      <c r="F35" s="18">
        <f ca="1">_xll.BDH(D35,$B$29,"-2AY",,"Dates=H","Fill=C","Sort=R","Dir=H","cols=510;rows=1")</f>
        <v>394.00900000000001</v>
      </c>
      <c r="G35" s="18">
        <v>394.03500000000003</v>
      </c>
      <c r="H35" s="18">
        <v>399.709</v>
      </c>
      <c r="I35" s="18">
        <v>399.74</v>
      </c>
      <c r="J35" s="18">
        <v>399.31099999999998</v>
      </c>
      <c r="K35" s="18">
        <v>405.49799999999999</v>
      </c>
      <c r="L35" s="18">
        <v>410.18299999999999</v>
      </c>
      <c r="M35" s="18">
        <v>410.97</v>
      </c>
      <c r="N35" s="18">
        <v>409.6</v>
      </c>
      <c r="O35" s="18">
        <v>405.14100000000002</v>
      </c>
      <c r="P35" s="18">
        <v>399.54899999999998</v>
      </c>
      <c r="Q35" s="18">
        <v>408.15899999999999</v>
      </c>
      <c r="R35" s="18">
        <v>396.26900000000001</v>
      </c>
      <c r="S35" s="18">
        <v>394.86500000000001</v>
      </c>
      <c r="T35" s="18">
        <v>379.37799999999999</v>
      </c>
      <c r="U35" s="18">
        <v>366.19400000000002</v>
      </c>
      <c r="V35" s="18">
        <v>383.5</v>
      </c>
      <c r="W35" s="18">
        <v>376.154</v>
      </c>
      <c r="X35" s="18">
        <v>386.49900000000002</v>
      </c>
      <c r="Y35" s="18">
        <v>353.07900000000001</v>
      </c>
      <c r="Z35" s="18">
        <v>332.05200000000002</v>
      </c>
      <c r="AA35" s="18">
        <v>306.81900000000002</v>
      </c>
      <c r="AB35" s="18">
        <v>321.88499999999999</v>
      </c>
      <c r="AC35" s="18">
        <v>361.7</v>
      </c>
      <c r="AD35" s="18">
        <v>375.274</v>
      </c>
      <c r="AE35" s="18">
        <v>400.57299999999998</v>
      </c>
      <c r="AF35" s="18">
        <v>406.29899999999998</v>
      </c>
      <c r="AG35" s="18">
        <v>404.68099999999998</v>
      </c>
      <c r="AH35" s="18">
        <v>396.82900000000001</v>
      </c>
      <c r="AI35" s="18">
        <v>395.87799999999999</v>
      </c>
      <c r="AJ35" s="18">
        <v>408.774</v>
      </c>
      <c r="AK35" s="18">
        <v>427.00599999999997</v>
      </c>
      <c r="AL35" s="18">
        <v>426.57299999999998</v>
      </c>
      <c r="AM35" s="18">
        <v>425.56599999999997</v>
      </c>
      <c r="AN35" s="18">
        <v>429.488</v>
      </c>
      <c r="AO35" s="18">
        <v>439.93900000000002</v>
      </c>
      <c r="AP35" s="18">
        <v>460.59300000000002</v>
      </c>
      <c r="AQ35" s="18">
        <v>473.07100000000003</v>
      </c>
      <c r="AR35" s="18">
        <v>475.01</v>
      </c>
      <c r="AS35" s="18">
        <v>467.82499999999999</v>
      </c>
      <c r="AT35" s="18">
        <v>465.245</v>
      </c>
      <c r="AU35" s="18">
        <v>467.89</v>
      </c>
      <c r="AV35" s="18">
        <v>475.10700000000003</v>
      </c>
      <c r="AW35" s="18">
        <v>479.15699999999998</v>
      </c>
      <c r="AX35" s="18">
        <v>479.96800000000002</v>
      </c>
      <c r="AY35" s="18">
        <v>485.92</v>
      </c>
      <c r="AZ35" s="18">
        <v>490.471</v>
      </c>
      <c r="BA35" s="18">
        <v>459.56900000000002</v>
      </c>
      <c r="BB35" s="18">
        <v>445.67599999999999</v>
      </c>
      <c r="BC35" s="18">
        <v>432.40899999999999</v>
      </c>
      <c r="BD35" s="18">
        <v>421.57100000000003</v>
      </c>
      <c r="BE35" s="18">
        <v>444.84800000000001</v>
      </c>
      <c r="BF35" s="18">
        <v>455.6</v>
      </c>
      <c r="BG35" s="18">
        <v>499.10399999999998</v>
      </c>
      <c r="BH35" s="18">
        <v>508.315</v>
      </c>
      <c r="BI35" s="18">
        <v>490.39</v>
      </c>
      <c r="BJ35" s="18">
        <v>480.71699999999998</v>
      </c>
      <c r="BK35" s="18">
        <v>473.01799999999997</v>
      </c>
      <c r="BL35" s="18">
        <v>440.50400000000002</v>
      </c>
      <c r="BM35" s="18">
        <v>419.9</v>
      </c>
      <c r="BN35" s="18">
        <v>473.81299999999999</v>
      </c>
      <c r="BO35" s="18">
        <v>528.87900000000002</v>
      </c>
      <c r="BP35" s="18">
        <v>554.18299999999999</v>
      </c>
      <c r="BQ35" s="18">
        <v>616.01700000000005</v>
      </c>
      <c r="BR35" s="18">
        <v>621.42100000000005</v>
      </c>
      <c r="BS35" s="18">
        <v>613.98599999999999</v>
      </c>
      <c r="BT35" s="18">
        <v>594.83000000000004</v>
      </c>
      <c r="BU35" s="18">
        <v>586.673</v>
      </c>
      <c r="BV35" s="18">
        <v>582.84900000000005</v>
      </c>
      <c r="BW35" s="18">
        <v>537.12099999999998</v>
      </c>
      <c r="BX35" s="18">
        <v>493.00400000000002</v>
      </c>
      <c r="BY35" s="18">
        <v>487.56700000000001</v>
      </c>
      <c r="BZ35" s="18">
        <v>615.75300000000004</v>
      </c>
      <c r="CA35" s="18">
        <v>661.47799999999995</v>
      </c>
      <c r="CB35" s="18">
        <v>644.16300000000001</v>
      </c>
      <c r="CC35" s="18">
        <v>736.48</v>
      </c>
      <c r="CD35" s="18">
        <v>740.32</v>
      </c>
      <c r="CE35" s="18">
        <v>663.37</v>
      </c>
      <c r="CF35" s="18">
        <v>563.53899999999999</v>
      </c>
      <c r="CG35" s="18">
        <v>474.57100000000003</v>
      </c>
      <c r="CH35" s="18">
        <v>463.416</v>
      </c>
      <c r="CI35" s="18">
        <v>378.38499999999999</v>
      </c>
      <c r="CJ35" s="18">
        <v>369.33100000000002</v>
      </c>
      <c r="CK35" s="18">
        <v>385.8</v>
      </c>
      <c r="CL35" s="18">
        <v>330.85199999999998</v>
      </c>
      <c r="CM35" s="18">
        <v>296.83699999999999</v>
      </c>
      <c r="CN35" s="18">
        <v>282.923</v>
      </c>
      <c r="CO35" s="18">
        <v>289.89499999999998</v>
      </c>
      <c r="CP35" s="18">
        <v>317.565</v>
      </c>
      <c r="CQ35" s="18">
        <v>320.30700000000002</v>
      </c>
      <c r="CR35" s="18">
        <v>290.17099999999999</v>
      </c>
      <c r="CS35" s="18">
        <v>271.44499999999999</v>
      </c>
      <c r="CT35" s="18">
        <v>266.154</v>
      </c>
      <c r="CU35" s="18">
        <v>261.79599999999999</v>
      </c>
      <c r="CV35" s="18">
        <v>240.77699999999999</v>
      </c>
      <c r="CW35" s="18">
        <v>242.24799999999999</v>
      </c>
      <c r="CX35" s="18">
        <v>243.08099999999999</v>
      </c>
      <c r="CY35" s="18">
        <v>245.11099999999999</v>
      </c>
      <c r="CZ35" s="18">
        <v>243.54499999999999</v>
      </c>
      <c r="DA35" s="18">
        <v>244.47399999999999</v>
      </c>
      <c r="DB35" s="18">
        <v>244.5</v>
      </c>
      <c r="DC35" s="18">
        <v>244.25299999999999</v>
      </c>
      <c r="DD35" s="18">
        <v>247.077</v>
      </c>
      <c r="DE35" s="18">
        <v>248.03299999999999</v>
      </c>
      <c r="DF35" s="18">
        <v>243.58</v>
      </c>
      <c r="DG35" s="18">
        <v>240.05</v>
      </c>
      <c r="DH35" s="18">
        <v>242.476</v>
      </c>
      <c r="DI35" s="18">
        <v>252.31200000000001</v>
      </c>
      <c r="DJ35" s="18">
        <v>260.029</v>
      </c>
      <c r="DK35" s="18">
        <v>257.827</v>
      </c>
      <c r="DL35" s="18">
        <v>254.50200000000001</v>
      </c>
      <c r="DM35" s="18">
        <v>248.48500000000001</v>
      </c>
      <c r="DN35" s="18">
        <v>250.56399999999999</v>
      </c>
      <c r="DO35" s="18">
        <v>253.12299999999999</v>
      </c>
      <c r="DP35" s="18">
        <v>241.482</v>
      </c>
      <c r="DQ35" s="18">
        <v>237.45599999999999</v>
      </c>
      <c r="DR35" s="18">
        <v>230.363</v>
      </c>
      <c r="DS35" s="18">
        <v>229.953</v>
      </c>
      <c r="DT35" s="18">
        <v>226.89500000000001</v>
      </c>
      <c r="DU35" s="18">
        <v>228.75299999999999</v>
      </c>
      <c r="DV35" s="18">
        <v>234.22300000000001</v>
      </c>
      <c r="DW35" s="18">
        <v>236.97800000000001</v>
      </c>
      <c r="DX35" s="18">
        <v>234.833</v>
      </c>
      <c r="DY35" s="18">
        <v>232.809</v>
      </c>
      <c r="DZ35" s="18">
        <v>234.84100000000001</v>
      </c>
      <c r="EA35" s="18">
        <v>234.4</v>
      </c>
      <c r="EB35" s="18">
        <v>241.583</v>
      </c>
      <c r="EC35" s="18">
        <v>237.881</v>
      </c>
      <c r="ED35" s="18">
        <v>232.59399999999999</v>
      </c>
      <c r="EE35" s="18">
        <v>228.714</v>
      </c>
      <c r="EF35" s="18">
        <v>221.82599999999999</v>
      </c>
      <c r="EG35" s="18">
        <v>220.102</v>
      </c>
      <c r="EH35" s="18">
        <v>218.12899999999999</v>
      </c>
      <c r="EI35" s="18">
        <v>222.54</v>
      </c>
      <c r="EJ35" s="18">
        <v>222.339</v>
      </c>
      <c r="EK35" s="18">
        <v>222.92</v>
      </c>
      <c r="EL35" s="18">
        <v>224.03700000000001</v>
      </c>
      <c r="EM35" s="18">
        <v>223.96899999999999</v>
      </c>
      <c r="EN35" s="18">
        <v>225.90600000000001</v>
      </c>
      <c r="EO35" s="18">
        <v>228.77199999999999</v>
      </c>
      <c r="EP35" s="18">
        <v>229.648</v>
      </c>
      <c r="EQ35" s="18">
        <v>231.02199999999999</v>
      </c>
      <c r="ER35" s="18">
        <v>232.87899999999999</v>
      </c>
      <c r="ES35" s="18">
        <v>235.19499999999999</v>
      </c>
      <c r="ET35" s="18">
        <v>232.32499999999999</v>
      </c>
      <c r="EU35" s="18">
        <v>234.98</v>
      </c>
      <c r="EV35" s="18">
        <v>241.46899999999999</v>
      </c>
      <c r="EW35" s="18">
        <v>247.11600000000001</v>
      </c>
      <c r="EX35" s="18">
        <v>255.68700000000001</v>
      </c>
      <c r="EY35" s="18">
        <v>257.75799999999998</v>
      </c>
      <c r="EZ35" s="18">
        <v>250.16200000000001</v>
      </c>
      <c r="FA35" s="18">
        <v>255.34899999999999</v>
      </c>
      <c r="FB35" s="18">
        <v>255.73</v>
      </c>
      <c r="FC35" s="18">
        <v>254.37899999999999</v>
      </c>
      <c r="FD35" s="18">
        <v>254.619</v>
      </c>
      <c r="FE35" s="18">
        <v>259.036</v>
      </c>
      <c r="FF35" s="18">
        <v>271.36099999999999</v>
      </c>
      <c r="FG35" s="18">
        <v>274.02800000000002</v>
      </c>
      <c r="FH35" s="18">
        <v>275.07400000000001</v>
      </c>
      <c r="FI35" s="18">
        <v>270.44299999999998</v>
      </c>
      <c r="FJ35" s="18">
        <v>269.81700000000001</v>
      </c>
      <c r="FK35" s="18">
        <v>269.964</v>
      </c>
      <c r="FL35" s="18">
        <v>271.70999999999998</v>
      </c>
      <c r="FM35" s="18">
        <v>269.98599999999999</v>
      </c>
      <c r="FN35" s="18">
        <v>266.42500000000001</v>
      </c>
      <c r="FO35" s="18">
        <v>266.50900000000001</v>
      </c>
      <c r="FP35" s="18">
        <v>262.31599999999997</v>
      </c>
      <c r="FQ35" s="18">
        <v>257.55099999999999</v>
      </c>
      <c r="FR35" s="18">
        <v>257.26900000000001</v>
      </c>
      <c r="FS35" s="18">
        <v>253.75</v>
      </c>
      <c r="FT35" s="18">
        <v>263.06299999999999</v>
      </c>
      <c r="FU35" s="18">
        <v>275.971</v>
      </c>
      <c r="FV35" s="18">
        <v>277.31200000000001</v>
      </c>
      <c r="FW35" s="18">
        <v>273.798</v>
      </c>
      <c r="FX35" s="18">
        <v>269.19</v>
      </c>
      <c r="FY35" s="18">
        <v>264.43900000000002</v>
      </c>
      <c r="FZ35" s="18">
        <v>267.92</v>
      </c>
      <c r="GA35" s="18">
        <v>272.43700000000001</v>
      </c>
      <c r="GB35" s="18">
        <v>275.66199999999998</v>
      </c>
      <c r="GC35" s="18">
        <v>276.13400000000001</v>
      </c>
      <c r="GD35" s="18">
        <v>276.887</v>
      </c>
      <c r="GE35" s="18">
        <v>286.05</v>
      </c>
      <c r="GF35" s="18">
        <v>287.05099999999999</v>
      </c>
      <c r="GG35" s="18">
        <v>289.80099999999999</v>
      </c>
      <c r="GH35" s="18">
        <v>294.68</v>
      </c>
      <c r="GI35" s="18">
        <v>299.72800000000001</v>
      </c>
      <c r="GJ35" s="18">
        <v>300.84500000000003</v>
      </c>
      <c r="GK35" s="18">
        <v>309.43900000000002</v>
      </c>
      <c r="GL35" s="18">
        <v>313.709</v>
      </c>
      <c r="GM35" s="18">
        <v>315.36200000000002</v>
      </c>
      <c r="GN35" s="18">
        <v>306.23599999999999</v>
      </c>
      <c r="GO35" s="18">
        <v>306.14100000000002</v>
      </c>
      <c r="GP35" s="18">
        <v>311.88099999999997</v>
      </c>
      <c r="GQ35" s="18">
        <v>308.26400000000001</v>
      </c>
      <c r="GR35" s="18">
        <v>302.32100000000003</v>
      </c>
      <c r="GS35" s="18">
        <v>306.37</v>
      </c>
      <c r="GT35" s="18">
        <v>307.8</v>
      </c>
      <c r="GU35" s="18">
        <v>310.89400000000001</v>
      </c>
      <c r="GV35" s="18">
        <v>312.89600000000002</v>
      </c>
      <c r="GW35" s="18">
        <v>313.16199999999998</v>
      </c>
      <c r="GX35" s="18">
        <v>312.63900000000001</v>
      </c>
      <c r="GY35" s="18">
        <v>309.553</v>
      </c>
      <c r="GZ35" s="18">
        <v>316.452</v>
      </c>
      <c r="HA35" s="18">
        <v>313.73899999999998</v>
      </c>
      <c r="HB35" s="18">
        <v>306.41199999999998</v>
      </c>
      <c r="HC35" s="18">
        <v>299.95400000000001</v>
      </c>
      <c r="HD35" s="18">
        <v>295.07600000000002</v>
      </c>
      <c r="HE35" s="18">
        <v>300.52</v>
      </c>
      <c r="HF35" s="18">
        <v>332.08199999999999</v>
      </c>
      <c r="HG35" s="18">
        <v>329.81599999999997</v>
      </c>
      <c r="HH35" s="18">
        <v>324.596</v>
      </c>
      <c r="HI35" s="18">
        <v>323.29599999999999</v>
      </c>
      <c r="HJ35" s="18">
        <v>316.59399999999999</v>
      </c>
      <c r="HK35" s="18">
        <v>327.9</v>
      </c>
      <c r="HL35" s="18">
        <v>331.25799999999998</v>
      </c>
      <c r="HM35" s="18">
        <v>328.38900000000001</v>
      </c>
      <c r="HN35" s="18">
        <v>328.476</v>
      </c>
      <c r="HO35" s="18">
        <v>331.83199999999999</v>
      </c>
      <c r="HP35" s="18">
        <v>335.81599999999997</v>
      </c>
      <c r="HQ35" s="18">
        <v>331.32400000000001</v>
      </c>
      <c r="HR35" s="18">
        <v>327.36599999999999</v>
      </c>
      <c r="HS35" s="18">
        <v>327.79700000000003</v>
      </c>
      <c r="HT35" s="18">
        <v>324.14400000000001</v>
      </c>
      <c r="HU35" s="18">
        <v>332.745</v>
      </c>
      <c r="HV35" s="18">
        <v>343.91500000000002</v>
      </c>
      <c r="HW35" s="18">
        <v>348.18</v>
      </c>
      <c r="HX35" s="18">
        <v>361.31700000000001</v>
      </c>
      <c r="HY35" s="18">
        <v>364.613</v>
      </c>
      <c r="HZ35" s="18">
        <v>346.17399999999998</v>
      </c>
      <c r="IA35" s="18">
        <v>333.28800000000001</v>
      </c>
      <c r="IB35" s="18">
        <v>325.20800000000003</v>
      </c>
      <c r="IC35" s="18">
        <v>327.79399999999998</v>
      </c>
      <c r="ID35" s="18">
        <v>328.42899999999997</v>
      </c>
      <c r="IE35" s="18">
        <v>338.30900000000003</v>
      </c>
      <c r="IF35" s="18">
        <v>341.327</v>
      </c>
      <c r="IG35" s="18">
        <v>353.541</v>
      </c>
      <c r="IH35" s="18">
        <v>338.26400000000001</v>
      </c>
      <c r="II35" s="18">
        <v>321.87099999999998</v>
      </c>
      <c r="IJ35" s="18">
        <v>317.10399999999998</v>
      </c>
      <c r="IK35" s="18">
        <v>315.077</v>
      </c>
      <c r="IL35" s="18">
        <v>298.90199999999999</v>
      </c>
      <c r="IM35" s="18">
        <v>294.238</v>
      </c>
      <c r="IN35" s="18">
        <v>289.22300000000001</v>
      </c>
      <c r="IO35" s="18">
        <v>308.05</v>
      </c>
      <c r="IP35" s="18">
        <v>317.92700000000002</v>
      </c>
      <c r="IQ35" s="18">
        <v>322.25799999999998</v>
      </c>
      <c r="IR35" s="18">
        <v>320.36799999999999</v>
      </c>
      <c r="IS35" s="18">
        <v>320.80399999999997</v>
      </c>
      <c r="IT35" s="18">
        <v>309.64800000000002</v>
      </c>
      <c r="IU35" s="18">
        <v>299.22399999999999</v>
      </c>
      <c r="IV35" s="18">
        <v>299.38200000000001</v>
      </c>
      <c r="IW35" s="18">
        <v>298.62900000000002</v>
      </c>
      <c r="IX35" s="18">
        <v>298.70499999999998</v>
      </c>
      <c r="IY35" s="18">
        <v>310.94799999999998</v>
      </c>
      <c r="IZ35" s="18">
        <v>315.88</v>
      </c>
      <c r="JA35" s="18">
        <v>306.988</v>
      </c>
      <c r="JB35" s="18">
        <v>288.28899999999999</v>
      </c>
      <c r="JC35" s="18">
        <v>284.72300000000001</v>
      </c>
      <c r="JD35" s="18">
        <v>290.76799999999997</v>
      </c>
      <c r="JE35" s="18">
        <v>294.02100000000002</v>
      </c>
      <c r="JF35" s="18">
        <v>295.19099999999997</v>
      </c>
      <c r="JG35" s="18">
        <v>307.59800000000001</v>
      </c>
      <c r="JH35" s="18">
        <v>313.75700000000001</v>
      </c>
      <c r="JI35" s="18">
        <v>313.83699999999999</v>
      </c>
      <c r="JJ35" s="18">
        <v>313.75200000000001</v>
      </c>
      <c r="JK35" s="18">
        <v>307.67</v>
      </c>
      <c r="JL35" s="18">
        <v>300.44</v>
      </c>
      <c r="JM35" s="18">
        <v>293.15300000000002</v>
      </c>
      <c r="JN35" s="18">
        <v>295.98399999999998</v>
      </c>
      <c r="JO35" s="18">
        <v>312.36500000000001</v>
      </c>
      <c r="JP35" s="18">
        <v>331.48</v>
      </c>
      <c r="JQ35" s="18">
        <v>334.291</v>
      </c>
      <c r="JR35" s="18">
        <v>333.81400000000002</v>
      </c>
      <c r="JS35" s="18">
        <v>335.036</v>
      </c>
      <c r="JT35" s="18">
        <v>324.90300000000002</v>
      </c>
      <c r="JU35" s="18">
        <v>333.65499999999997</v>
      </c>
      <c r="JV35" s="18">
        <v>341.87700000000001</v>
      </c>
      <c r="JW35" s="18">
        <v>340.43099999999998</v>
      </c>
      <c r="JX35" s="18">
        <v>345.78699999999998</v>
      </c>
      <c r="JY35" s="18">
        <v>352.63</v>
      </c>
      <c r="JZ35" s="18">
        <v>364.43099999999998</v>
      </c>
      <c r="KA35" s="18">
        <v>362.339</v>
      </c>
      <c r="KB35" s="18">
        <v>356.81</v>
      </c>
      <c r="KC35" s="18">
        <v>359.47500000000002</v>
      </c>
      <c r="KD35" s="18">
        <v>356.113</v>
      </c>
      <c r="KE35" s="18">
        <v>357.05200000000002</v>
      </c>
      <c r="KF35" s="18">
        <v>356.45100000000002</v>
      </c>
      <c r="KG35" s="18">
        <v>357.18799999999999</v>
      </c>
      <c r="KH35" s="18">
        <v>344.43</v>
      </c>
      <c r="KI35" s="18">
        <v>333.35899999999998</v>
      </c>
      <c r="KJ35" s="18">
        <v>328.61799999999999</v>
      </c>
      <c r="KK35" s="18">
        <v>328.35899999999998</v>
      </c>
      <c r="KL35" s="18">
        <v>326.13099999999997</v>
      </c>
      <c r="KM35" s="18">
        <v>336.01499999999999</v>
      </c>
      <c r="KN35" s="18">
        <v>339.49299999999999</v>
      </c>
      <c r="KO35" s="18">
        <v>340.48500000000001</v>
      </c>
      <c r="KP35" s="18">
        <v>333.54500000000002</v>
      </c>
      <c r="KQ35" s="18">
        <v>340.01600000000002</v>
      </c>
      <c r="KR35" s="18">
        <v>333.67500000000001</v>
      </c>
      <c r="KS35" s="18">
        <v>321.11799999999999</v>
      </c>
      <c r="KT35" s="18">
        <v>305.54500000000002</v>
      </c>
      <c r="KU35" s="18">
        <v>304.70499999999998</v>
      </c>
      <c r="KV35" s="18">
        <v>305.274</v>
      </c>
      <c r="KW35" s="18">
        <v>316.47500000000002</v>
      </c>
      <c r="KX35" s="18">
        <v>318.77199999999999</v>
      </c>
      <c r="KY35" s="18">
        <v>319.11399999999998</v>
      </c>
      <c r="KZ35" s="18">
        <v>315.41000000000003</v>
      </c>
      <c r="LA35" s="18">
        <v>312.51900000000001</v>
      </c>
      <c r="LB35" s="18">
        <v>311.572</v>
      </c>
      <c r="LC35" s="18">
        <v>313.13600000000002</v>
      </c>
      <c r="LD35" s="18">
        <v>308.50299999999999</v>
      </c>
      <c r="LE35" s="18">
        <v>309.21199999999999</v>
      </c>
      <c r="LF35" s="18">
        <v>313.24700000000001</v>
      </c>
      <c r="LG35" s="18">
        <v>319.58600000000001</v>
      </c>
      <c r="LH35" s="18">
        <v>335.39600000000002</v>
      </c>
      <c r="LI35" s="18">
        <v>347.452</v>
      </c>
      <c r="LJ35" s="18">
        <v>348.988</v>
      </c>
      <c r="LK35" s="18">
        <v>348.46800000000002</v>
      </c>
      <c r="LL35" s="18">
        <v>341.03100000000001</v>
      </c>
      <c r="LM35" s="18">
        <v>340.41</v>
      </c>
      <c r="LN35" s="18">
        <v>339.185</v>
      </c>
      <c r="LO35" s="18">
        <v>345.13299999999998</v>
      </c>
      <c r="LP35" s="18">
        <v>345.483</v>
      </c>
      <c r="LQ35" s="18">
        <v>362.49799999999999</v>
      </c>
      <c r="LR35" s="18">
        <v>370.041</v>
      </c>
      <c r="LS35" s="18">
        <v>375.21600000000001</v>
      </c>
      <c r="LT35" s="18">
        <v>375.274</v>
      </c>
      <c r="LU35" s="18">
        <v>386.57100000000003</v>
      </c>
      <c r="LV35" s="18">
        <v>379.83800000000002</v>
      </c>
      <c r="LW35" s="18">
        <v>377.59899999999999</v>
      </c>
      <c r="LX35" s="18">
        <v>366.96300000000002</v>
      </c>
      <c r="LY35" s="18">
        <v>355.13900000000001</v>
      </c>
      <c r="LZ35" s="18">
        <v>361.09899999999999</v>
      </c>
      <c r="MA35" s="18">
        <v>362.76299999999998</v>
      </c>
      <c r="MB35" s="18">
        <v>356.10899999999998</v>
      </c>
      <c r="MC35" s="18">
        <v>367.06700000000001</v>
      </c>
      <c r="MD35" s="18">
        <v>377.54500000000002</v>
      </c>
      <c r="ME35" s="18">
        <v>393.43599999999998</v>
      </c>
      <c r="MF35" s="18">
        <v>399.18299999999999</v>
      </c>
      <c r="MG35" s="18">
        <v>393.16399999999999</v>
      </c>
      <c r="MH35" s="18">
        <v>381.20499999999998</v>
      </c>
      <c r="MI35" s="18">
        <v>374.14</v>
      </c>
      <c r="MJ35" s="18">
        <v>374.71800000000002</v>
      </c>
      <c r="MK35" s="18">
        <v>373.625</v>
      </c>
      <c r="ML35" s="18">
        <v>368.51</v>
      </c>
      <c r="MM35" s="18">
        <v>371.78</v>
      </c>
      <c r="MN35" s="18">
        <v>380.89100000000002</v>
      </c>
      <c r="MO35" s="18">
        <v>391.23500000000001</v>
      </c>
      <c r="MP35" s="18">
        <v>403.76400000000001</v>
      </c>
      <c r="MQ35" s="18">
        <v>400.28699999999998</v>
      </c>
      <c r="MR35" s="18">
        <v>393.733</v>
      </c>
      <c r="MS35" s="18">
        <v>390.30399999999997</v>
      </c>
      <c r="MT35" s="18">
        <v>391.721</v>
      </c>
      <c r="MU35" s="18">
        <v>393.577</v>
      </c>
      <c r="MV35" s="18">
        <v>387.42599999999999</v>
      </c>
      <c r="MW35" s="18">
        <v>385.37299999999999</v>
      </c>
      <c r="MX35" s="18">
        <v>393.47</v>
      </c>
      <c r="MY35" s="18">
        <v>409.57</v>
      </c>
      <c r="MZ35" s="18">
        <v>412.85599999999999</v>
      </c>
      <c r="NA35" s="18">
        <v>396.98500000000001</v>
      </c>
      <c r="NB35" s="18">
        <v>379.40499999999997</v>
      </c>
      <c r="NC35" s="18">
        <v>379.678</v>
      </c>
      <c r="ND35" s="18">
        <v>388.63600000000002</v>
      </c>
      <c r="NE35" s="18">
        <v>386.863</v>
      </c>
      <c r="NF35" s="18">
        <v>388.21300000000002</v>
      </c>
      <c r="NG35" s="18">
        <v>400.99900000000002</v>
      </c>
      <c r="NH35" s="18">
        <v>401.19299999999998</v>
      </c>
      <c r="NI35" s="18">
        <v>391.11900000000003</v>
      </c>
      <c r="NJ35" s="18">
        <v>388.346</v>
      </c>
      <c r="NK35" s="18">
        <v>395.697</v>
      </c>
      <c r="NL35" s="18">
        <v>391.64</v>
      </c>
      <c r="NM35" s="18">
        <v>387.22899999999998</v>
      </c>
      <c r="NN35" s="18">
        <v>380.50400000000002</v>
      </c>
      <c r="NO35" s="18">
        <v>387.04199999999997</v>
      </c>
      <c r="NP35" s="18">
        <v>404.77100000000002</v>
      </c>
      <c r="NQ35" s="18">
        <v>400.14600000000002</v>
      </c>
      <c r="NR35" s="18">
        <v>417.65199999999999</v>
      </c>
      <c r="NS35" s="18">
        <v>419.22399999999999</v>
      </c>
      <c r="NT35" s="18">
        <v>408.24299999999999</v>
      </c>
      <c r="NU35" s="18">
        <v>415.51</v>
      </c>
      <c r="NV35" s="18">
        <v>411.91199999999998</v>
      </c>
      <c r="NW35" s="18">
        <v>436.952</v>
      </c>
      <c r="NX35" s="18">
        <v>452.37900000000002</v>
      </c>
      <c r="NY35" s="18">
        <v>455.94600000000003</v>
      </c>
      <c r="NZ35" s="18">
        <v>459.37900000000002</v>
      </c>
      <c r="OA35" s="18">
        <v>443.24099999999999</v>
      </c>
      <c r="OB35" s="18">
        <v>431.46699999999998</v>
      </c>
      <c r="OC35" s="18">
        <v>429.15499999999997</v>
      </c>
      <c r="OD35" s="18">
        <v>428.32799999999997</v>
      </c>
      <c r="OE35" s="18">
        <v>424.84699999999998</v>
      </c>
      <c r="OF35" s="18">
        <v>425.46899999999999</v>
      </c>
      <c r="OG35" s="18">
        <v>422.62700000000001</v>
      </c>
      <c r="OH35" s="18">
        <v>417.64299999999997</v>
      </c>
      <c r="OI35" s="18">
        <v>416.30200000000002</v>
      </c>
      <c r="OJ35" s="18">
        <v>410.87700000000001</v>
      </c>
      <c r="OK35" s="18">
        <v>410.12700000000001</v>
      </c>
      <c r="OL35" s="18">
        <v>411.44299999999998</v>
      </c>
      <c r="OM35" s="18">
        <v>423.00200000000001</v>
      </c>
      <c r="ON35" s="18">
        <v>446.46600000000001</v>
      </c>
      <c r="OO35" s="18">
        <v>450.983</v>
      </c>
      <c r="OP35" s="18">
        <v>448.613</v>
      </c>
      <c r="OQ35" s="18">
        <v>450.512</v>
      </c>
      <c r="OR35" s="18">
        <v>442.072</v>
      </c>
      <c r="OS35" s="18">
        <v>432.99700000000001</v>
      </c>
      <c r="OT35" s="18">
        <v>417.46499999999997</v>
      </c>
      <c r="OU35" s="18">
        <v>427.24900000000002</v>
      </c>
      <c r="OV35" s="18">
        <v>421.76900000000001</v>
      </c>
      <c r="OW35" s="18">
        <v>414.678</v>
      </c>
      <c r="OX35" s="18">
        <v>409.18799999999999</v>
      </c>
      <c r="OY35" s="18">
        <v>406.33</v>
      </c>
      <c r="OZ35" s="18">
        <v>412.81799999999998</v>
      </c>
      <c r="PA35" s="18">
        <v>411.108</v>
      </c>
      <c r="PB35" s="18">
        <v>412.154</v>
      </c>
      <c r="PC35" s="18">
        <v>430.00900000000001</v>
      </c>
      <c r="PD35" s="18">
        <v>409.66899999999998</v>
      </c>
      <c r="PE35" s="18">
        <v>402.87799999999999</v>
      </c>
      <c r="PF35" s="18">
        <v>399.548</v>
      </c>
      <c r="PG35" s="18">
        <v>389.56799999999998</v>
      </c>
      <c r="PH35" s="18">
        <v>384.63299999999998</v>
      </c>
      <c r="PI35" s="18">
        <v>378.91800000000001</v>
      </c>
      <c r="PJ35" s="18">
        <v>358.71499999999997</v>
      </c>
      <c r="PK35" s="18">
        <v>346.786</v>
      </c>
      <c r="PL35" s="18">
        <v>351.41699999999997</v>
      </c>
      <c r="PM35" s="18">
        <v>356.48899999999998</v>
      </c>
      <c r="PN35" s="18">
        <v>356.04500000000002</v>
      </c>
      <c r="PO35" s="18">
        <v>356.233</v>
      </c>
      <c r="PP35" s="18">
        <v>360.77100000000002</v>
      </c>
      <c r="PQ35" s="18">
        <v>371.25299999999999</v>
      </c>
      <c r="PR35" s="18">
        <v>376.1</v>
      </c>
      <c r="PS35" s="18">
        <v>380.45499999999998</v>
      </c>
      <c r="PT35" s="18">
        <v>400.98500000000001</v>
      </c>
      <c r="PU35" s="18">
        <v>387.65600000000001</v>
      </c>
      <c r="PV35" s="18">
        <v>383.88299999999998</v>
      </c>
      <c r="PW35" s="18">
        <v>371.30900000000003</v>
      </c>
      <c r="PX35" s="18">
        <v>364.10899999999998</v>
      </c>
      <c r="PY35" s="18">
        <v>368.50599999999997</v>
      </c>
      <c r="PZ35" s="18">
        <v>361.55399999999997</v>
      </c>
      <c r="QA35" s="18">
        <v>358.22199999999998</v>
      </c>
      <c r="QB35" s="18">
        <v>358.839</v>
      </c>
      <c r="QC35" s="18">
        <v>352.71899999999999</v>
      </c>
      <c r="QD35" s="18">
        <v>350.66500000000002</v>
      </c>
      <c r="QE35" s="18">
        <v>349.58100000000002</v>
      </c>
      <c r="QF35" s="18">
        <v>336.03899999999999</v>
      </c>
      <c r="QG35" s="18">
        <v>335.63</v>
      </c>
      <c r="QH35" s="18">
        <v>333.09199999999998</v>
      </c>
      <c r="QI35" s="18">
        <v>326.17700000000002</v>
      </c>
      <c r="QJ35" s="18">
        <v>324.899</v>
      </c>
      <c r="QK35" s="18">
        <v>324.88499999999999</v>
      </c>
      <c r="QL35" s="18">
        <v>330.36799999999999</v>
      </c>
      <c r="QM35" s="18">
        <v>327.25200000000001</v>
      </c>
      <c r="QN35" s="18">
        <v>328.56599999999997</v>
      </c>
      <c r="QO35" s="18">
        <v>322.42700000000002</v>
      </c>
      <c r="QP35" s="18">
        <v>324.52</v>
      </c>
      <c r="QQ35" s="18">
        <v>328.47300000000001</v>
      </c>
      <c r="QR35" s="18">
        <v>314.48399999999998</v>
      </c>
      <c r="QS35" s="18">
        <v>313.06</v>
      </c>
      <c r="QT35" s="18">
        <v>311.25599999999997</v>
      </c>
      <c r="QU35" s="18">
        <v>310.37200000000001</v>
      </c>
      <c r="QV35" s="18">
        <v>308.94799999999998</v>
      </c>
      <c r="QW35" s="18">
        <v>308.74400000000003</v>
      </c>
      <c r="QX35" s="18">
        <v>307.57</v>
      </c>
      <c r="QY35" s="18">
        <v>313.35599999999999</v>
      </c>
      <c r="QZ35" s="18">
        <v>316.23700000000002</v>
      </c>
      <c r="RA35" s="18">
        <v>313.89699999999999</v>
      </c>
      <c r="RB35" s="18">
        <v>319.399</v>
      </c>
      <c r="RC35" s="18">
        <v>327.85300000000001</v>
      </c>
      <c r="RD35" s="18">
        <v>336.24400000000003</v>
      </c>
      <c r="RE35" s="18">
        <v>335.84899999999999</v>
      </c>
      <c r="RF35" s="18">
        <v>336.78399999999999</v>
      </c>
      <c r="RG35" s="18">
        <v>339.08199999999999</v>
      </c>
      <c r="RH35" s="18">
        <v>337.02</v>
      </c>
      <c r="RI35" s="18">
        <v>331.32299999999998</v>
      </c>
      <c r="RJ35" s="18">
        <v>325.46899999999999</v>
      </c>
      <c r="RK35" s="18">
        <v>325.476</v>
      </c>
      <c r="RL35" s="18">
        <v>326.46699999999998</v>
      </c>
      <c r="RM35" s="18">
        <v>327.54500000000002</v>
      </c>
      <c r="RN35" s="18">
        <v>324.48399999999998</v>
      </c>
      <c r="RO35" s="18">
        <v>320.89299999999997</v>
      </c>
      <c r="RP35" s="18">
        <v>323.19200000000001</v>
      </c>
      <c r="RQ35" s="18">
        <v>330.649</v>
      </c>
      <c r="RR35" s="18">
        <v>329.572</v>
      </c>
      <c r="RS35" s="18">
        <v>329.08800000000002</v>
      </c>
      <c r="RT35" s="18">
        <v>329.23899999999998</v>
      </c>
      <c r="RU35" s="18">
        <v>322.69799999999998</v>
      </c>
      <c r="RV35" s="18">
        <v>321.62799999999999</v>
      </c>
      <c r="RW35" s="18">
        <v>313.97399999999999</v>
      </c>
      <c r="RX35" s="18">
        <v>305.34300000000002</v>
      </c>
      <c r="RY35" s="18">
        <v>303.12900000000002</v>
      </c>
      <c r="RZ35" s="18">
        <v>301.26400000000001</v>
      </c>
      <c r="SA35" s="18">
        <v>304.39100000000002</v>
      </c>
      <c r="SB35" s="18">
        <v>302.97800000000001</v>
      </c>
      <c r="SC35" s="18">
        <v>298.98</v>
      </c>
      <c r="SD35" s="18">
        <v>292.76299999999998</v>
      </c>
      <c r="SE35" s="18">
        <v>296.41899999999998</v>
      </c>
      <c r="SF35" s="18">
        <v>297.66800000000001</v>
      </c>
      <c r="SG35" s="18">
        <v>297.21600000000001</v>
      </c>
      <c r="SH35" s="18">
        <v>298.20499999999998</v>
      </c>
      <c r="SI35" s="18">
        <v>314.33800000000002</v>
      </c>
      <c r="SJ35" s="18">
        <v>315.94299999999998</v>
      </c>
      <c r="SK35" s="18">
        <v>317.91199999999998</v>
      </c>
      <c r="SL35" s="18">
        <v>319.78800000000001</v>
      </c>
      <c r="SM35" s="18">
        <v>318.46899999999999</v>
      </c>
      <c r="SN35" s="18">
        <v>317.82600000000002</v>
      </c>
      <c r="SO35" s="18">
        <v>317.637</v>
      </c>
      <c r="SP35" s="18">
        <v>314.83499999999998</v>
      </c>
      <c r="SQ35" s="18">
        <v>316.19099999999997</v>
      </c>
      <c r="SR35" s="18">
        <v>318.01499999999999</v>
      </c>
      <c r="SS35" s="18">
        <v>319.30700000000002</v>
      </c>
      <c r="ST35" s="18">
        <v>308.21300000000002</v>
      </c>
      <c r="SU35" s="5">
        <v>315.12299999999999</v>
      </c>
    </row>
    <row r="36" spans="1:515" s="5" customFormat="1" x14ac:dyDescent="0.25">
      <c r="A36" s="5">
        <f t="shared" si="8"/>
        <v>5</v>
      </c>
      <c r="B36" s="11" t="s">
        <v>473</v>
      </c>
      <c r="C36" s="5">
        <f ca="1">_xlfn.XMATCH(B36,bonds[unique lookup])</f>
        <v>154</v>
      </c>
      <c r="D36" s="5" t="str" cm="1">
        <f t="array" aca="1" ref="D36" ca="1">INDEX(bonds[ID_ISIN],C36)&amp;" Corp"</f>
        <v>XS1799938995 Corp</v>
      </c>
      <c r="E36" s="32" cm="1">
        <f t="array" aca="1" ref="E36" ca="1">_xll.BDP(D36,E$31)*1</f>
        <v>45470</v>
      </c>
      <c r="F36" s="18">
        <f ca="1">_xll.BDH(D36,$B$29,"-2AY",,"Dates=H","Fill=C","Sort=R","Dir=H","cols=510;rows=1")</f>
        <v>384.43599999999998</v>
      </c>
      <c r="G36" s="18">
        <v>384.65300000000002</v>
      </c>
      <c r="H36" s="18">
        <v>391.22300000000001</v>
      </c>
      <c r="I36" s="18">
        <v>389.34100000000001</v>
      </c>
      <c r="J36" s="18">
        <v>387.50700000000001</v>
      </c>
      <c r="K36" s="18">
        <v>393.61799999999999</v>
      </c>
      <c r="L36" s="18">
        <v>397.08100000000002</v>
      </c>
      <c r="M36" s="18">
        <v>400.702</v>
      </c>
      <c r="N36" s="18">
        <v>400.22699999999998</v>
      </c>
      <c r="O36" s="18">
        <v>394.01299999999998</v>
      </c>
      <c r="P36" s="18">
        <v>389.64400000000001</v>
      </c>
      <c r="Q36" s="18">
        <v>397.26900000000001</v>
      </c>
      <c r="R36" s="18">
        <v>386.19299999999998</v>
      </c>
      <c r="S36" s="18">
        <v>383.98200000000003</v>
      </c>
      <c r="T36" s="18">
        <v>365.76400000000001</v>
      </c>
      <c r="U36" s="18">
        <v>350.31400000000002</v>
      </c>
      <c r="V36" s="18">
        <v>368.339</v>
      </c>
      <c r="W36" s="18">
        <v>364.16300000000001</v>
      </c>
      <c r="X36" s="18">
        <v>375.05599999999998</v>
      </c>
      <c r="Y36" s="18">
        <v>342.23200000000003</v>
      </c>
      <c r="Z36" s="18">
        <v>311.90100000000001</v>
      </c>
      <c r="AA36" s="18">
        <v>282.30399999999997</v>
      </c>
      <c r="AB36" s="18">
        <v>299.88799999999998</v>
      </c>
      <c r="AC36" s="18">
        <v>358.21600000000001</v>
      </c>
      <c r="AD36" s="18">
        <v>375.92099999999999</v>
      </c>
      <c r="AE36" s="18">
        <v>403.24799999999999</v>
      </c>
      <c r="AF36" s="18">
        <v>412.89100000000002</v>
      </c>
      <c r="AG36" s="18">
        <v>408.19</v>
      </c>
      <c r="AH36" s="18">
        <v>395.15100000000001</v>
      </c>
      <c r="AI36" s="18">
        <v>391.97</v>
      </c>
      <c r="AJ36" s="18">
        <v>408.21</v>
      </c>
      <c r="AK36" s="18">
        <v>430.93700000000001</v>
      </c>
      <c r="AL36" s="18">
        <v>429.14800000000002</v>
      </c>
      <c r="AM36" s="18">
        <v>426.17599999999999</v>
      </c>
      <c r="AN36" s="18">
        <v>431.673</v>
      </c>
      <c r="AO36" s="18">
        <v>441.03199999999998</v>
      </c>
      <c r="AP36" s="18">
        <v>469.02100000000002</v>
      </c>
      <c r="AQ36" s="18">
        <v>483.57299999999998</v>
      </c>
      <c r="AR36" s="18">
        <v>483.375</v>
      </c>
      <c r="AS36" s="18">
        <v>465.97199999999998</v>
      </c>
      <c r="AT36" s="18">
        <v>464.36399999999998</v>
      </c>
      <c r="AU36" s="18">
        <v>466.78</v>
      </c>
      <c r="AV36" s="18">
        <v>476.43700000000001</v>
      </c>
      <c r="AW36" s="18">
        <v>479.81299999999999</v>
      </c>
      <c r="AX36" s="18">
        <v>481.113</v>
      </c>
      <c r="AY36" s="18">
        <v>490.74</v>
      </c>
      <c r="AZ36" s="18">
        <v>494.45499999999998</v>
      </c>
      <c r="BA36" s="18">
        <v>450.82</v>
      </c>
      <c r="BB36" s="18">
        <v>437.89299999999997</v>
      </c>
      <c r="BC36" s="18">
        <v>418.58</v>
      </c>
      <c r="BD36" s="18">
        <v>403.822</v>
      </c>
      <c r="BE36" s="18">
        <v>427.58</v>
      </c>
      <c r="BF36" s="18">
        <v>439.12400000000002</v>
      </c>
      <c r="BG36" s="18">
        <v>504.59800000000001</v>
      </c>
      <c r="BH36" s="18">
        <v>515.28</v>
      </c>
      <c r="BI36" s="18">
        <v>498.46800000000002</v>
      </c>
      <c r="BJ36" s="18">
        <v>476.846</v>
      </c>
      <c r="BK36" s="18">
        <v>458.12200000000001</v>
      </c>
      <c r="BL36" s="18">
        <v>421.86200000000002</v>
      </c>
      <c r="BM36" s="18">
        <v>393.25900000000001</v>
      </c>
      <c r="BN36" s="18">
        <v>462.60199999999998</v>
      </c>
      <c r="BO36" s="18">
        <v>547.15499999999997</v>
      </c>
      <c r="BP36" s="18">
        <v>575.75699999999995</v>
      </c>
      <c r="BQ36" s="18">
        <v>645.03899999999999</v>
      </c>
      <c r="BR36" s="18">
        <v>645.34199999999998</v>
      </c>
      <c r="BS36" s="18">
        <v>626.79</v>
      </c>
      <c r="BT36" s="18">
        <v>600.95699999999999</v>
      </c>
      <c r="BU36" s="18">
        <v>589.76499999999999</v>
      </c>
      <c r="BV36" s="18">
        <v>578.61300000000006</v>
      </c>
      <c r="BW36" s="18">
        <v>528.19200000000001</v>
      </c>
      <c r="BX36" s="18">
        <v>472.74299999999999</v>
      </c>
      <c r="BY36" s="18">
        <v>461.38</v>
      </c>
      <c r="BZ36" s="18">
        <v>612.51400000000001</v>
      </c>
      <c r="CA36" s="18">
        <v>660.2</v>
      </c>
      <c r="CB36" s="18">
        <v>639.77</v>
      </c>
      <c r="CC36" s="18">
        <v>751.56500000000005</v>
      </c>
      <c r="CD36" s="18">
        <v>768.71</v>
      </c>
      <c r="CE36" s="18">
        <v>653.38199999999995</v>
      </c>
      <c r="CF36" s="18">
        <v>549.33000000000004</v>
      </c>
      <c r="CG36" s="18">
        <v>454.733</v>
      </c>
      <c r="CH36" s="18">
        <v>448.02100000000002</v>
      </c>
      <c r="CI36" s="18">
        <v>359.54199999999997</v>
      </c>
      <c r="CJ36" s="18">
        <v>347.99</v>
      </c>
      <c r="CK36" s="18">
        <v>365.82499999999999</v>
      </c>
      <c r="CL36" s="18">
        <v>304.00299999999999</v>
      </c>
      <c r="CM36" s="18">
        <v>266.29899999999998</v>
      </c>
      <c r="CN36" s="18">
        <v>250.667</v>
      </c>
      <c r="CO36" s="18">
        <v>259.89600000000002</v>
      </c>
      <c r="CP36" s="18">
        <v>294.642</v>
      </c>
      <c r="CQ36" s="18">
        <v>296.70600000000002</v>
      </c>
      <c r="CR36" s="18">
        <v>266.87</v>
      </c>
      <c r="CS36" s="18">
        <v>241.59800000000001</v>
      </c>
      <c r="CT36" s="18">
        <v>234.636</v>
      </c>
      <c r="CU36" s="18">
        <v>226.24</v>
      </c>
      <c r="CV36" s="18">
        <v>200.607</v>
      </c>
      <c r="CW36" s="18">
        <v>201.52799999999999</v>
      </c>
      <c r="CX36" s="18">
        <v>203.571</v>
      </c>
      <c r="CY36" s="18">
        <v>204.51400000000001</v>
      </c>
      <c r="CZ36" s="18">
        <v>202.88900000000001</v>
      </c>
      <c r="DA36" s="18">
        <v>203.01300000000001</v>
      </c>
      <c r="DB36" s="18">
        <v>202.715</v>
      </c>
      <c r="DC36" s="18">
        <v>200.51499999999999</v>
      </c>
      <c r="DD36" s="18">
        <v>202.65600000000001</v>
      </c>
      <c r="DE36" s="18">
        <v>202.18899999999999</v>
      </c>
      <c r="DF36" s="18">
        <v>197.88900000000001</v>
      </c>
      <c r="DG36" s="18">
        <v>193.642</v>
      </c>
      <c r="DH36" s="18">
        <v>199.774</v>
      </c>
      <c r="DI36" s="18">
        <v>208.38</v>
      </c>
      <c r="DJ36" s="18">
        <v>217.56200000000001</v>
      </c>
      <c r="DK36" s="18">
        <v>216.029</v>
      </c>
      <c r="DL36" s="18">
        <v>212.499</v>
      </c>
      <c r="DM36" s="18">
        <v>206.17</v>
      </c>
      <c r="DN36" s="18">
        <v>208.66499999999999</v>
      </c>
      <c r="DO36" s="18">
        <v>212.53899999999999</v>
      </c>
      <c r="DP36" s="18">
        <v>198.70599999999999</v>
      </c>
      <c r="DQ36" s="18">
        <v>193.58500000000001</v>
      </c>
      <c r="DR36" s="18">
        <v>187.95599999999999</v>
      </c>
      <c r="DS36" s="18">
        <v>186.916</v>
      </c>
      <c r="DT36" s="18">
        <v>185.697</v>
      </c>
      <c r="DU36" s="18">
        <v>188.33099999999999</v>
      </c>
      <c r="DV36" s="18">
        <v>196.297</v>
      </c>
      <c r="DW36" s="18">
        <v>201.858</v>
      </c>
      <c r="DX36" s="18">
        <v>199.89400000000001</v>
      </c>
      <c r="DY36" s="18">
        <v>199.67</v>
      </c>
      <c r="DZ36" s="18">
        <v>201.471</v>
      </c>
      <c r="EA36" s="18">
        <v>204.84800000000001</v>
      </c>
      <c r="EB36" s="18">
        <v>214.30600000000001</v>
      </c>
      <c r="EC36" s="18">
        <v>210.37799999999999</v>
      </c>
      <c r="ED36" s="18">
        <v>204.69200000000001</v>
      </c>
      <c r="EE36" s="18">
        <v>198.64</v>
      </c>
      <c r="EF36" s="18">
        <v>191.72499999999999</v>
      </c>
      <c r="EG36" s="18">
        <v>189.262</v>
      </c>
      <c r="EH36" s="18">
        <v>187.96299999999999</v>
      </c>
      <c r="EI36" s="18">
        <v>190.84899999999999</v>
      </c>
      <c r="EJ36" s="18">
        <v>191.68600000000001</v>
      </c>
      <c r="EK36" s="18">
        <v>192.494</v>
      </c>
      <c r="EL36" s="18">
        <v>192.626</v>
      </c>
      <c r="EM36" s="18">
        <v>193.54400000000001</v>
      </c>
      <c r="EN36" s="18">
        <v>195.101</v>
      </c>
      <c r="EO36" s="18">
        <v>197.19200000000001</v>
      </c>
      <c r="EP36" s="18">
        <v>196.48400000000001</v>
      </c>
      <c r="EQ36" s="18">
        <v>198.428</v>
      </c>
      <c r="ER36" s="18">
        <v>200.524</v>
      </c>
      <c r="ES36" s="18">
        <v>200.60400000000001</v>
      </c>
      <c r="ET36" s="18">
        <v>196.815</v>
      </c>
      <c r="EU36" s="18">
        <v>196.149</v>
      </c>
      <c r="EV36" s="18">
        <v>206.14500000000001</v>
      </c>
      <c r="EW36" s="18">
        <v>215.70400000000001</v>
      </c>
      <c r="EX36" s="18">
        <v>227.71</v>
      </c>
      <c r="EY36" s="18">
        <v>229.101</v>
      </c>
      <c r="EZ36" s="18">
        <v>221.67500000000001</v>
      </c>
      <c r="FA36" s="18">
        <v>225.55799999999999</v>
      </c>
      <c r="FB36" s="18">
        <v>224.72499999999999</v>
      </c>
      <c r="FC36" s="18">
        <v>222.30099999999999</v>
      </c>
      <c r="FD36" s="18">
        <v>220.76900000000001</v>
      </c>
      <c r="FE36" s="18">
        <v>225.999</v>
      </c>
      <c r="FF36" s="18">
        <v>239.26</v>
      </c>
      <c r="FG36" s="18">
        <v>243.12799999999999</v>
      </c>
      <c r="FH36" s="18">
        <v>243.578</v>
      </c>
      <c r="FI36" s="18">
        <v>236.65</v>
      </c>
      <c r="FJ36" s="18">
        <v>234.96700000000001</v>
      </c>
      <c r="FK36" s="18">
        <v>235.32599999999999</v>
      </c>
      <c r="FL36" s="18">
        <v>238.13300000000001</v>
      </c>
      <c r="FM36" s="18">
        <v>238.08699999999999</v>
      </c>
      <c r="FN36" s="18">
        <v>235.25200000000001</v>
      </c>
      <c r="FO36" s="18">
        <v>235.309</v>
      </c>
      <c r="FP36" s="18">
        <v>230.84100000000001</v>
      </c>
      <c r="FQ36" s="18">
        <v>226.678</v>
      </c>
      <c r="FR36" s="18">
        <v>225.55500000000001</v>
      </c>
      <c r="FS36" s="18">
        <v>223.381</v>
      </c>
      <c r="FT36" s="18">
        <v>236.65700000000001</v>
      </c>
      <c r="FU36" s="18">
        <v>250.09399999999999</v>
      </c>
      <c r="FV36" s="18">
        <v>251.708</v>
      </c>
      <c r="FW36" s="18">
        <v>247.80699999999999</v>
      </c>
      <c r="FX36" s="18">
        <v>233.791</v>
      </c>
      <c r="FY36" s="18">
        <v>225.35300000000001</v>
      </c>
      <c r="FZ36" s="18">
        <v>227.101</v>
      </c>
      <c r="GA36" s="18">
        <v>231.96899999999999</v>
      </c>
      <c r="GB36" s="18">
        <v>234.399</v>
      </c>
      <c r="GC36" s="18">
        <v>233.923</v>
      </c>
      <c r="GD36" s="18">
        <v>235.887</v>
      </c>
      <c r="GE36" s="18">
        <v>242.68700000000001</v>
      </c>
      <c r="GF36" s="18">
        <v>244.25399999999999</v>
      </c>
      <c r="GG36" s="18">
        <v>250.36699999999999</v>
      </c>
      <c r="GH36" s="18">
        <v>256.79000000000002</v>
      </c>
      <c r="GI36" s="18">
        <v>262.548</v>
      </c>
      <c r="GJ36" s="18">
        <v>265.11500000000001</v>
      </c>
      <c r="GK36" s="18">
        <v>272.245</v>
      </c>
      <c r="GL36" s="18">
        <v>278.09800000000001</v>
      </c>
      <c r="GM36" s="18">
        <v>279.13799999999998</v>
      </c>
      <c r="GN36" s="18">
        <v>271.22800000000001</v>
      </c>
      <c r="GO36" s="18">
        <v>270.50599999999997</v>
      </c>
      <c r="GP36" s="18">
        <v>271.95800000000003</v>
      </c>
      <c r="GQ36" s="18">
        <v>265.97199999999998</v>
      </c>
      <c r="GR36" s="18">
        <v>257.666</v>
      </c>
      <c r="GS36" s="18">
        <v>262.07600000000002</v>
      </c>
      <c r="GT36" s="18">
        <v>264.62</v>
      </c>
      <c r="GU36" s="18">
        <v>267.55900000000003</v>
      </c>
      <c r="GV36" s="18">
        <v>270.73</v>
      </c>
      <c r="GW36" s="18">
        <v>270.68799999999999</v>
      </c>
      <c r="GX36" s="18">
        <v>270.73599999999999</v>
      </c>
      <c r="GY36" s="18">
        <v>267.49200000000002</v>
      </c>
      <c r="GZ36" s="18">
        <v>276.43900000000002</v>
      </c>
      <c r="HA36" s="18">
        <v>272.041</v>
      </c>
      <c r="HB36" s="18">
        <v>259.43299999999999</v>
      </c>
      <c r="HC36" s="18">
        <v>250.55600000000001</v>
      </c>
      <c r="HD36" s="18">
        <v>244.79</v>
      </c>
      <c r="HE36" s="18">
        <v>245.64500000000001</v>
      </c>
      <c r="HF36" s="18">
        <v>280.19200000000001</v>
      </c>
      <c r="HG36" s="18">
        <v>276.77600000000001</v>
      </c>
      <c r="HH36" s="18">
        <v>270.49599999999998</v>
      </c>
      <c r="HI36" s="18">
        <v>268.66000000000003</v>
      </c>
      <c r="HJ36" s="18">
        <v>266.10599999999999</v>
      </c>
      <c r="HK36" s="18">
        <v>274.678</v>
      </c>
      <c r="HL36" s="18">
        <v>277.714</v>
      </c>
      <c r="HM36" s="18">
        <v>273.70299999999997</v>
      </c>
      <c r="HN36" s="18">
        <v>273.59500000000003</v>
      </c>
      <c r="HO36" s="18">
        <v>279.78100000000001</v>
      </c>
      <c r="HP36" s="18">
        <v>283.17</v>
      </c>
      <c r="HQ36" s="18">
        <v>277.029</v>
      </c>
      <c r="HR36" s="18">
        <v>273.78899999999999</v>
      </c>
      <c r="HS36" s="18">
        <v>274.04399999999998</v>
      </c>
      <c r="HT36" s="18">
        <v>270.49799999999999</v>
      </c>
      <c r="HU36" s="18">
        <v>277.58800000000002</v>
      </c>
      <c r="HV36" s="18">
        <v>289.69400000000002</v>
      </c>
      <c r="HW36" s="18">
        <v>293.83600000000001</v>
      </c>
      <c r="HX36" s="18">
        <v>307.75099999999998</v>
      </c>
      <c r="HY36" s="18">
        <v>311.05599999999998</v>
      </c>
      <c r="HZ36" s="18">
        <v>293.56299999999999</v>
      </c>
      <c r="IA36" s="18">
        <v>285.22000000000003</v>
      </c>
      <c r="IB36" s="18">
        <v>275.64999999999998</v>
      </c>
      <c r="IC36" s="18">
        <v>279.536</v>
      </c>
      <c r="ID36" s="18">
        <v>280.74799999999999</v>
      </c>
      <c r="IE36" s="18">
        <v>288.08</v>
      </c>
      <c r="IF36" s="18">
        <v>291.23700000000002</v>
      </c>
      <c r="IG36" s="18">
        <v>304.95400000000001</v>
      </c>
      <c r="IH36" s="18">
        <v>293.351</v>
      </c>
      <c r="II36" s="18">
        <v>278.19400000000002</v>
      </c>
      <c r="IJ36" s="18">
        <v>276.30500000000001</v>
      </c>
      <c r="IK36" s="18">
        <v>274.88</v>
      </c>
      <c r="IL36" s="18">
        <v>260.31700000000001</v>
      </c>
      <c r="IM36" s="18">
        <v>257.97699999999998</v>
      </c>
      <c r="IN36" s="18">
        <v>254.93</v>
      </c>
      <c r="IO36" s="18">
        <v>274.05599999999998</v>
      </c>
      <c r="IP36" s="18">
        <v>282.315</v>
      </c>
      <c r="IQ36" s="18">
        <v>286.84399999999999</v>
      </c>
      <c r="IR36" s="18">
        <v>287.8</v>
      </c>
      <c r="IS36" s="18">
        <v>288.26900000000001</v>
      </c>
      <c r="IT36" s="18">
        <v>276.233</v>
      </c>
      <c r="IU36" s="18">
        <v>265.053</v>
      </c>
      <c r="IV36" s="18">
        <v>265.53800000000001</v>
      </c>
      <c r="IW36" s="18">
        <v>264.87099999999998</v>
      </c>
      <c r="IX36" s="18">
        <v>265.99700000000001</v>
      </c>
      <c r="IY36" s="18">
        <v>277.60500000000002</v>
      </c>
      <c r="IZ36" s="18">
        <v>285.315</v>
      </c>
      <c r="JA36" s="18">
        <v>276.52100000000002</v>
      </c>
      <c r="JB36" s="18">
        <v>262.565</v>
      </c>
      <c r="JC36" s="18">
        <v>260.971</v>
      </c>
      <c r="JD36" s="18">
        <v>271.46800000000002</v>
      </c>
      <c r="JE36" s="18">
        <v>275.92500000000001</v>
      </c>
      <c r="JF36" s="18">
        <v>276.62599999999998</v>
      </c>
      <c r="JG36" s="18">
        <v>290.85000000000002</v>
      </c>
      <c r="JH36" s="18">
        <v>296.40600000000001</v>
      </c>
      <c r="JI36" s="18">
        <v>299.65199999999999</v>
      </c>
      <c r="JJ36" s="18">
        <v>297.96199999999999</v>
      </c>
      <c r="JK36" s="18">
        <v>291.471</v>
      </c>
      <c r="JL36" s="18">
        <v>285.351</v>
      </c>
      <c r="JM36" s="18">
        <v>280.81900000000002</v>
      </c>
      <c r="JN36" s="18">
        <v>287.31799999999998</v>
      </c>
      <c r="JO36" s="18">
        <v>309.5</v>
      </c>
      <c r="JP36" s="18">
        <v>334.00799999999998</v>
      </c>
      <c r="JQ36" s="18">
        <v>337.14400000000001</v>
      </c>
      <c r="JR36" s="18">
        <v>337.92500000000001</v>
      </c>
      <c r="JS36" s="18">
        <v>341.21600000000001</v>
      </c>
      <c r="JT36" s="18">
        <v>324.99400000000003</v>
      </c>
      <c r="JU36" s="18">
        <v>338.48399999999998</v>
      </c>
      <c r="JV36" s="18">
        <v>345.43</v>
      </c>
      <c r="JW36" s="18">
        <v>344.18400000000003</v>
      </c>
      <c r="JX36" s="18">
        <v>349.96699999999998</v>
      </c>
      <c r="JY36" s="18">
        <v>360.52199999999999</v>
      </c>
      <c r="JZ36" s="18">
        <v>375.32499999999999</v>
      </c>
      <c r="KA36" s="18">
        <v>371.28899999999999</v>
      </c>
      <c r="KB36" s="18">
        <v>364.72500000000002</v>
      </c>
      <c r="KC36" s="18">
        <v>368.10700000000003</v>
      </c>
      <c r="KD36" s="18">
        <v>362.41</v>
      </c>
      <c r="KE36" s="18">
        <v>367.81700000000001</v>
      </c>
      <c r="KF36" s="18">
        <v>367.24799999999999</v>
      </c>
      <c r="KG36" s="18">
        <v>368.28199999999998</v>
      </c>
      <c r="KH36" s="18">
        <v>347.65499999999997</v>
      </c>
      <c r="KI36" s="18">
        <v>337.31900000000002</v>
      </c>
      <c r="KJ36" s="18">
        <v>329.91899999999998</v>
      </c>
      <c r="KK36" s="18">
        <v>328.786</v>
      </c>
      <c r="KL36" s="18">
        <v>326.59899999999999</v>
      </c>
      <c r="KM36" s="18">
        <v>343.01799999999997</v>
      </c>
      <c r="KN36" s="18">
        <v>346.851</v>
      </c>
      <c r="KO36" s="18">
        <v>348.50099999999998</v>
      </c>
      <c r="KP36" s="18">
        <v>340.88799999999998</v>
      </c>
      <c r="KQ36" s="18">
        <v>351.15899999999999</v>
      </c>
      <c r="KR36" s="18">
        <v>345.82299999999998</v>
      </c>
      <c r="KS36" s="18">
        <v>336.24099999999999</v>
      </c>
      <c r="KT36" s="18">
        <v>317.08999999999997</v>
      </c>
      <c r="KU36" s="18">
        <v>316.221</v>
      </c>
      <c r="KV36" s="18">
        <v>316.459</v>
      </c>
      <c r="KW36" s="18">
        <v>330.68400000000003</v>
      </c>
      <c r="KX36" s="18">
        <v>331.49099999999999</v>
      </c>
      <c r="KY36" s="18">
        <v>334.24700000000001</v>
      </c>
      <c r="KZ36" s="18">
        <v>327.935</v>
      </c>
      <c r="LA36" s="18">
        <v>323.24299999999999</v>
      </c>
      <c r="LB36" s="18">
        <v>323.964</v>
      </c>
      <c r="LC36" s="18">
        <v>324.416</v>
      </c>
      <c r="LD36" s="18">
        <v>321.82499999999999</v>
      </c>
      <c r="LE36" s="18">
        <v>319.11399999999998</v>
      </c>
      <c r="LF36" s="18">
        <v>320.94099999999997</v>
      </c>
      <c r="LG36" s="18">
        <v>326.36</v>
      </c>
      <c r="LH36" s="18">
        <v>339.63499999999999</v>
      </c>
      <c r="LI36" s="18">
        <v>349.42099999999999</v>
      </c>
      <c r="LJ36" s="18">
        <v>349.08300000000003</v>
      </c>
      <c r="LK36" s="18">
        <v>351.85300000000001</v>
      </c>
      <c r="LL36" s="18">
        <v>343.49900000000002</v>
      </c>
      <c r="LM36" s="18">
        <v>343.24900000000002</v>
      </c>
      <c r="LN36" s="18">
        <v>338.87299999999999</v>
      </c>
      <c r="LO36" s="18">
        <v>344.60399999999998</v>
      </c>
      <c r="LP36" s="18">
        <v>344.327</v>
      </c>
      <c r="LQ36" s="18">
        <v>359.76499999999999</v>
      </c>
      <c r="LR36" s="18">
        <v>364.21199999999999</v>
      </c>
      <c r="LS36" s="18">
        <v>370.41300000000001</v>
      </c>
      <c r="LT36" s="18">
        <v>368.88400000000001</v>
      </c>
      <c r="LU36" s="18">
        <v>382.178</v>
      </c>
      <c r="LV36" s="18">
        <v>375.49400000000003</v>
      </c>
      <c r="LW36" s="18">
        <v>373.77800000000002</v>
      </c>
      <c r="LX36" s="18">
        <v>368.11</v>
      </c>
      <c r="LY36" s="18">
        <v>356.17099999999999</v>
      </c>
      <c r="LZ36" s="18">
        <v>361.61799999999999</v>
      </c>
      <c r="MA36" s="18">
        <v>363.791</v>
      </c>
      <c r="MB36" s="18">
        <v>353.00400000000002</v>
      </c>
      <c r="MC36" s="18">
        <v>363.47</v>
      </c>
      <c r="MD36" s="18">
        <v>374.81099999999998</v>
      </c>
      <c r="ME36" s="18">
        <v>387.12099999999998</v>
      </c>
      <c r="MF36" s="18">
        <v>390.50200000000001</v>
      </c>
      <c r="MG36" s="18">
        <v>384.24700000000001</v>
      </c>
      <c r="MH36" s="18">
        <v>373.31799999999998</v>
      </c>
      <c r="MI36" s="18">
        <v>365.39400000000001</v>
      </c>
      <c r="MJ36" s="18">
        <v>367.04700000000003</v>
      </c>
      <c r="MK36" s="18">
        <v>367.75799999999998</v>
      </c>
      <c r="ML36" s="18">
        <v>363.79399999999998</v>
      </c>
      <c r="MM36" s="18">
        <v>369.20699999999999</v>
      </c>
      <c r="MN36" s="18">
        <v>382.80700000000002</v>
      </c>
      <c r="MO36" s="18">
        <v>394.67</v>
      </c>
      <c r="MP36" s="18">
        <v>408.73099999999999</v>
      </c>
      <c r="MQ36" s="18">
        <v>404.45600000000002</v>
      </c>
      <c r="MR36" s="18">
        <v>398.15499999999997</v>
      </c>
      <c r="MS36" s="18">
        <v>394.39400000000001</v>
      </c>
      <c r="MT36" s="18">
        <v>397.39600000000002</v>
      </c>
      <c r="MU36" s="18">
        <v>398.483</v>
      </c>
      <c r="MV36" s="18">
        <v>390.49200000000002</v>
      </c>
      <c r="MW36" s="18">
        <v>387.31900000000002</v>
      </c>
      <c r="MX36" s="18">
        <v>395.72500000000002</v>
      </c>
      <c r="MY36" s="18">
        <v>415.97899999999998</v>
      </c>
      <c r="MZ36" s="18">
        <v>418.58100000000002</v>
      </c>
      <c r="NA36" s="18">
        <v>401.36</v>
      </c>
      <c r="NB36" s="18">
        <v>380.69499999999999</v>
      </c>
      <c r="NC36" s="18">
        <v>381.988</v>
      </c>
      <c r="ND36" s="18">
        <v>391.99799999999999</v>
      </c>
      <c r="NE36" s="18">
        <v>390.47300000000001</v>
      </c>
      <c r="NF36" s="18">
        <v>392.05900000000003</v>
      </c>
      <c r="NG36" s="18">
        <v>407.97899999999998</v>
      </c>
      <c r="NH36" s="18">
        <v>408.55799999999999</v>
      </c>
      <c r="NI36" s="18">
        <v>404.12200000000001</v>
      </c>
      <c r="NJ36" s="18">
        <v>402.67899999999997</v>
      </c>
      <c r="NK36" s="18">
        <v>407.822</v>
      </c>
      <c r="NL36" s="18">
        <v>405.14</v>
      </c>
      <c r="NM36" s="18">
        <v>402.58600000000001</v>
      </c>
      <c r="NN36" s="18">
        <v>395.625</v>
      </c>
      <c r="NO36" s="18">
        <v>402.673</v>
      </c>
      <c r="NP36" s="18">
        <v>422.90100000000001</v>
      </c>
      <c r="NQ36" s="18">
        <v>414.17</v>
      </c>
      <c r="NR36" s="18">
        <v>431.99700000000001</v>
      </c>
      <c r="NS36" s="18">
        <v>432.26400000000001</v>
      </c>
      <c r="NT36" s="18">
        <v>419.51</v>
      </c>
      <c r="NU36" s="18">
        <v>429.13900000000001</v>
      </c>
      <c r="NV36" s="18">
        <v>422.27600000000001</v>
      </c>
      <c r="NW36" s="18">
        <v>453.04300000000001</v>
      </c>
      <c r="NX36" s="18">
        <v>467.08699999999999</v>
      </c>
      <c r="NY36" s="18">
        <v>471.79899999999998</v>
      </c>
      <c r="NZ36" s="18">
        <v>473.48700000000002</v>
      </c>
      <c r="OA36" s="18">
        <v>454.95800000000003</v>
      </c>
      <c r="OB36" s="18">
        <v>441.11500000000001</v>
      </c>
      <c r="OC36" s="18">
        <v>438.55399999999997</v>
      </c>
      <c r="OD36" s="18">
        <v>437.315</v>
      </c>
      <c r="OE36" s="18">
        <v>433.71699999999998</v>
      </c>
      <c r="OF36" s="18">
        <v>433.2</v>
      </c>
      <c r="OG36" s="18">
        <v>432.64400000000001</v>
      </c>
      <c r="OH36" s="18">
        <v>426.16</v>
      </c>
      <c r="OI36" s="18">
        <v>425.01400000000001</v>
      </c>
      <c r="OJ36" s="18">
        <v>421.053</v>
      </c>
      <c r="OK36" s="18">
        <v>422.108</v>
      </c>
      <c r="OL36" s="18">
        <v>421.661</v>
      </c>
      <c r="OM36" s="18">
        <v>440.07100000000003</v>
      </c>
      <c r="ON36" s="18">
        <v>465.584</v>
      </c>
      <c r="OO36" s="18">
        <v>470.94299999999998</v>
      </c>
      <c r="OP36" s="18">
        <v>467.76799999999997</v>
      </c>
      <c r="OQ36" s="18">
        <v>470.279</v>
      </c>
      <c r="OR36" s="18">
        <v>463.08300000000003</v>
      </c>
      <c r="OS36" s="18">
        <v>451.55500000000001</v>
      </c>
      <c r="OT36" s="18">
        <v>436.779</v>
      </c>
      <c r="OU36" s="18">
        <v>450.26</v>
      </c>
      <c r="OV36" s="18">
        <v>444.149</v>
      </c>
      <c r="OW36" s="18">
        <v>435.35899999999998</v>
      </c>
      <c r="OX36" s="18">
        <v>429.24599999999998</v>
      </c>
      <c r="OY36" s="18">
        <v>422.62</v>
      </c>
      <c r="OZ36" s="18">
        <v>427.745</v>
      </c>
      <c r="PA36" s="18">
        <v>425.66699999999997</v>
      </c>
      <c r="PB36" s="18">
        <v>425.10199999999998</v>
      </c>
      <c r="PC36" s="18">
        <v>434.74099999999999</v>
      </c>
      <c r="PD36" s="18">
        <v>408.976</v>
      </c>
      <c r="PE36" s="18">
        <v>404.089</v>
      </c>
      <c r="PF36" s="18">
        <v>400.875</v>
      </c>
      <c r="PG36" s="18">
        <v>389.96600000000001</v>
      </c>
      <c r="PH36" s="18">
        <v>382.25200000000001</v>
      </c>
      <c r="PI36" s="18">
        <v>372.97300000000001</v>
      </c>
      <c r="PJ36" s="18">
        <v>342.99299999999999</v>
      </c>
      <c r="PK36" s="18">
        <v>328.85399999999998</v>
      </c>
      <c r="PL36" s="18">
        <v>331.29700000000003</v>
      </c>
      <c r="PM36" s="18">
        <v>336.28</v>
      </c>
      <c r="PN36" s="18">
        <v>332.42399999999998</v>
      </c>
      <c r="PO36" s="18">
        <v>330.74799999999999</v>
      </c>
      <c r="PP36" s="18">
        <v>333.47899999999998</v>
      </c>
      <c r="PQ36" s="18">
        <v>348.32400000000001</v>
      </c>
      <c r="PR36" s="18">
        <v>349.34100000000001</v>
      </c>
      <c r="PS36" s="18">
        <v>362.803</v>
      </c>
      <c r="PT36" s="18">
        <v>389.11399999999998</v>
      </c>
      <c r="PU36" s="18">
        <v>377.416</v>
      </c>
      <c r="PV36" s="18">
        <v>372.71300000000002</v>
      </c>
      <c r="PW36" s="18">
        <v>358.887</v>
      </c>
      <c r="PX36" s="18">
        <v>352.404</v>
      </c>
      <c r="PY36" s="18">
        <v>357.565</v>
      </c>
      <c r="PZ36" s="18">
        <v>347.70699999999999</v>
      </c>
      <c r="QA36" s="18">
        <v>344.90800000000002</v>
      </c>
      <c r="QB36" s="18">
        <v>348.60500000000002</v>
      </c>
      <c r="QC36" s="18">
        <v>342.774</v>
      </c>
      <c r="QD36" s="18">
        <v>339.52100000000002</v>
      </c>
      <c r="QE36" s="18">
        <v>338.04500000000002</v>
      </c>
      <c r="QF36" s="18">
        <v>322.113</v>
      </c>
      <c r="QG36" s="18">
        <v>321.553</v>
      </c>
      <c r="QH36" s="18">
        <v>319.31799999999998</v>
      </c>
      <c r="QI36" s="18">
        <v>313.41899999999998</v>
      </c>
      <c r="QJ36" s="18">
        <v>311.67899999999997</v>
      </c>
      <c r="QK36" s="18">
        <v>313.36500000000001</v>
      </c>
      <c r="QL36" s="18">
        <v>317.78300000000002</v>
      </c>
      <c r="QM36" s="18">
        <v>314.95400000000001</v>
      </c>
      <c r="QN36" s="18">
        <v>316.24</v>
      </c>
      <c r="QO36" s="18">
        <v>308.71600000000001</v>
      </c>
      <c r="QP36" s="18">
        <v>308.97300000000001</v>
      </c>
      <c r="QQ36" s="18">
        <v>312.221</v>
      </c>
      <c r="QR36" s="18">
        <v>306.35000000000002</v>
      </c>
      <c r="QS36" s="18">
        <v>303.28300000000002</v>
      </c>
      <c r="QT36" s="18">
        <v>302.44900000000001</v>
      </c>
      <c r="QU36" s="18">
        <v>301.20600000000002</v>
      </c>
      <c r="QV36" s="18">
        <v>301.04700000000003</v>
      </c>
      <c r="QW36" s="18">
        <v>300.64299999999997</v>
      </c>
      <c r="QX36" s="18">
        <v>300.33</v>
      </c>
      <c r="QY36" s="18">
        <v>306.81299999999999</v>
      </c>
      <c r="QZ36" s="18">
        <v>309.05399999999997</v>
      </c>
      <c r="RA36" s="18">
        <v>304.96899999999999</v>
      </c>
      <c r="RB36" s="18">
        <v>310.88499999999999</v>
      </c>
      <c r="RC36" s="18">
        <v>319.43</v>
      </c>
      <c r="RD36" s="18">
        <v>328.62200000000001</v>
      </c>
      <c r="RE36" s="18">
        <v>330.03699999999998</v>
      </c>
      <c r="RF36" s="18">
        <v>333.66199999999998</v>
      </c>
      <c r="RG36" s="18">
        <v>336.084</v>
      </c>
      <c r="RH36" s="18">
        <v>333.11099999999999</v>
      </c>
      <c r="RI36" s="18">
        <v>327.63299999999998</v>
      </c>
      <c r="RJ36" s="18">
        <v>322.678</v>
      </c>
      <c r="RK36" s="18">
        <v>323.363</v>
      </c>
      <c r="RL36" s="18">
        <v>324.83199999999999</v>
      </c>
      <c r="RM36" s="18">
        <v>325.45400000000001</v>
      </c>
      <c r="RN36" s="18">
        <v>324.423</v>
      </c>
      <c r="RO36" s="18">
        <v>320.06599999999997</v>
      </c>
      <c r="RP36" s="18">
        <v>321.95400000000001</v>
      </c>
      <c r="RQ36" s="18">
        <v>328.09199999999998</v>
      </c>
      <c r="RR36" s="18">
        <v>327.66800000000001</v>
      </c>
      <c r="RS36" s="18">
        <v>327.69499999999999</v>
      </c>
      <c r="RT36" s="18">
        <v>327.75200000000001</v>
      </c>
      <c r="RU36" s="18">
        <v>322.22300000000001</v>
      </c>
      <c r="RV36" s="18">
        <v>322.69299999999998</v>
      </c>
      <c r="RW36" s="18">
        <v>317.15800000000002</v>
      </c>
      <c r="RX36" s="18">
        <v>308.12400000000002</v>
      </c>
      <c r="RY36" s="18">
        <v>304.35199999999998</v>
      </c>
      <c r="RZ36" s="18">
        <v>302.52800000000002</v>
      </c>
      <c r="SA36" s="18">
        <v>307.68700000000001</v>
      </c>
      <c r="SB36" s="18">
        <v>306.75299999999999</v>
      </c>
      <c r="SC36" s="18">
        <v>301.06700000000001</v>
      </c>
      <c r="SD36" s="18">
        <v>291.81799999999998</v>
      </c>
      <c r="SE36" s="18">
        <v>294.923</v>
      </c>
      <c r="SF36" s="18">
        <v>296.68700000000001</v>
      </c>
      <c r="SG36" s="18">
        <v>293.06200000000001</v>
      </c>
      <c r="SH36" s="18">
        <v>291.94</v>
      </c>
      <c r="SI36" s="18">
        <v>311.745</v>
      </c>
      <c r="SJ36" s="18">
        <v>312.33600000000001</v>
      </c>
      <c r="SK36" s="18">
        <v>313.65600000000001</v>
      </c>
      <c r="SL36" s="18">
        <v>315.84199999999998</v>
      </c>
      <c r="SM36" s="18">
        <v>311.85000000000002</v>
      </c>
      <c r="SN36" s="18">
        <v>309.26100000000002</v>
      </c>
      <c r="SO36" s="18">
        <v>307.565</v>
      </c>
      <c r="SP36" s="18">
        <v>303.29500000000002</v>
      </c>
      <c r="SQ36" s="18">
        <v>304.73599999999999</v>
      </c>
      <c r="SR36" s="18">
        <v>305.524</v>
      </c>
      <c r="SS36" s="18">
        <v>307.60199999999998</v>
      </c>
      <c r="ST36" s="18">
        <v>297.99400000000003</v>
      </c>
      <c r="SU36" s="5">
        <v>299.37900000000002</v>
      </c>
    </row>
    <row r="37" spans="1:515" s="5" customFormat="1" x14ac:dyDescent="0.25">
      <c r="A37" s="5">
        <f t="shared" si="8"/>
        <v>6</v>
      </c>
      <c r="B37" s="11" t="s">
        <v>474</v>
      </c>
      <c r="C37" s="5">
        <f ca="1">_xlfn.XMATCH(B37,bonds[unique lookup])</f>
        <v>153</v>
      </c>
      <c r="D37" s="5" t="str" cm="1">
        <f t="array" aca="1" ref="D37" ca="1">INDEX(bonds[ID_ISIN],C37)&amp;" Corp"</f>
        <v>XS0968913342 Corp</v>
      </c>
      <c r="E37" s="32" cm="1">
        <f t="array" aca="1" ref="E37" ca="1">_xll.BDP(D37,E$31)*1</f>
        <v>45173</v>
      </c>
      <c r="F37" s="18">
        <f ca="1">_xll.BDH(D37,$B$29,"-2AY",,"Dates=H","Fill=C","Sort=R","Dir=H","cols=510;rows=1")</f>
        <v>347.54599999999999</v>
      </c>
      <c r="G37" s="18">
        <v>348.36</v>
      </c>
      <c r="H37" s="18">
        <v>352.95499999999998</v>
      </c>
      <c r="I37" s="18">
        <v>351.25</v>
      </c>
      <c r="J37" s="18">
        <v>351.59300000000002</v>
      </c>
      <c r="K37" s="18">
        <v>355.21300000000002</v>
      </c>
      <c r="L37" s="18">
        <v>357.69900000000001</v>
      </c>
      <c r="M37" s="18">
        <v>355.41800000000001</v>
      </c>
      <c r="N37" s="18">
        <v>355.11399999999998</v>
      </c>
      <c r="O37" s="18">
        <v>349.89800000000002</v>
      </c>
      <c r="P37" s="18">
        <v>344.87599999999998</v>
      </c>
      <c r="Q37" s="18">
        <v>351.06</v>
      </c>
      <c r="R37" s="18">
        <v>340.14100000000002</v>
      </c>
      <c r="S37" s="18">
        <v>339.53</v>
      </c>
      <c r="T37" s="18">
        <v>322.75099999999998</v>
      </c>
      <c r="U37" s="18">
        <v>307.74900000000002</v>
      </c>
      <c r="V37" s="18">
        <v>330.92399999999998</v>
      </c>
      <c r="W37" s="18">
        <v>324.608</v>
      </c>
      <c r="X37" s="18">
        <v>329.77699999999999</v>
      </c>
      <c r="Y37" s="18">
        <v>307.77</v>
      </c>
      <c r="Z37" s="18">
        <v>275.69799999999998</v>
      </c>
      <c r="AA37" s="18">
        <v>246.36500000000001</v>
      </c>
      <c r="AB37" s="18">
        <v>261.88</v>
      </c>
      <c r="AC37" s="18">
        <v>321.24400000000003</v>
      </c>
      <c r="AD37" s="18">
        <v>335.85500000000002</v>
      </c>
      <c r="AE37" s="18">
        <v>363.31200000000001</v>
      </c>
      <c r="AF37" s="18">
        <v>367.91899999999998</v>
      </c>
      <c r="AG37" s="18">
        <v>361.24</v>
      </c>
      <c r="AH37" s="18">
        <v>349.75599999999997</v>
      </c>
      <c r="AI37" s="18">
        <v>348.09800000000001</v>
      </c>
      <c r="AJ37" s="18">
        <v>369.63600000000002</v>
      </c>
      <c r="AK37" s="18">
        <v>386.84399999999999</v>
      </c>
      <c r="AL37" s="18">
        <v>388.35599999999999</v>
      </c>
      <c r="AM37" s="18">
        <v>389.089</v>
      </c>
      <c r="AN37" s="18">
        <v>398.54599999999999</v>
      </c>
      <c r="AO37" s="18">
        <v>408.59800000000001</v>
      </c>
      <c r="AP37" s="18">
        <v>439.57600000000002</v>
      </c>
      <c r="AQ37" s="18">
        <v>458.33499999999998</v>
      </c>
      <c r="AR37" s="18">
        <v>456.05900000000003</v>
      </c>
      <c r="AS37" s="18">
        <v>444.33600000000001</v>
      </c>
      <c r="AT37" s="18">
        <v>446.16</v>
      </c>
      <c r="AU37" s="18">
        <v>448.06400000000002</v>
      </c>
      <c r="AV37" s="18">
        <v>456.13600000000002</v>
      </c>
      <c r="AW37" s="18">
        <v>462.839</v>
      </c>
      <c r="AX37" s="18">
        <v>477.95400000000001</v>
      </c>
      <c r="AY37" s="18">
        <v>487.774</v>
      </c>
      <c r="AZ37" s="18">
        <v>493.91899999999998</v>
      </c>
      <c r="BA37" s="18">
        <v>451.36500000000001</v>
      </c>
      <c r="BB37" s="18">
        <v>436.14400000000001</v>
      </c>
      <c r="BC37" s="18">
        <v>415.24700000000001</v>
      </c>
      <c r="BD37" s="18">
        <v>397.84500000000003</v>
      </c>
      <c r="BE37" s="18">
        <v>424.88799999999998</v>
      </c>
      <c r="BF37" s="18">
        <v>435.84899999999999</v>
      </c>
      <c r="BG37" s="18">
        <v>496.83199999999999</v>
      </c>
      <c r="BH37" s="18">
        <v>505.43700000000001</v>
      </c>
      <c r="BI37" s="18">
        <v>489.48</v>
      </c>
      <c r="BJ37" s="18">
        <v>469.85199999999998</v>
      </c>
      <c r="BK37" s="18">
        <v>455.99900000000002</v>
      </c>
      <c r="BL37" s="18">
        <v>410.18299999999999</v>
      </c>
      <c r="BM37" s="18">
        <v>383.43400000000003</v>
      </c>
      <c r="BN37" s="18">
        <v>444.99099999999999</v>
      </c>
      <c r="BO37" s="18">
        <v>512.62099999999998</v>
      </c>
      <c r="BP37" s="18">
        <v>530.42600000000004</v>
      </c>
      <c r="BQ37" s="18">
        <v>582.51400000000001</v>
      </c>
      <c r="BR37" s="18">
        <v>589.95899999999995</v>
      </c>
      <c r="BS37" s="18">
        <v>579.13099999999997</v>
      </c>
      <c r="BT37" s="18">
        <v>569.64400000000001</v>
      </c>
      <c r="BU37" s="18">
        <v>566.02700000000004</v>
      </c>
      <c r="BV37" s="18">
        <v>570.15899999999999</v>
      </c>
      <c r="BW37" s="18">
        <v>520.62699999999995</v>
      </c>
      <c r="BX37" s="18">
        <v>486.48899999999998</v>
      </c>
      <c r="BY37" s="18">
        <v>486.791</v>
      </c>
      <c r="BZ37" s="18">
        <v>616.89200000000005</v>
      </c>
      <c r="CA37" s="18">
        <v>669.81100000000004</v>
      </c>
      <c r="CB37" s="18">
        <v>641.18100000000004</v>
      </c>
      <c r="CC37" s="18">
        <v>740.18600000000004</v>
      </c>
      <c r="CD37" s="18">
        <v>754.99599999999998</v>
      </c>
      <c r="CE37" s="18">
        <v>642.34500000000003</v>
      </c>
      <c r="CF37" s="18">
        <v>525.779</v>
      </c>
      <c r="CG37" s="18">
        <v>435.154</v>
      </c>
      <c r="CH37" s="18">
        <v>416.62799999999999</v>
      </c>
      <c r="CI37" s="18">
        <v>321.851</v>
      </c>
      <c r="CJ37" s="18">
        <v>308.89100000000002</v>
      </c>
      <c r="CK37" s="18">
        <v>323.60500000000002</v>
      </c>
      <c r="CL37" s="18">
        <v>273.40300000000002</v>
      </c>
      <c r="CM37" s="18">
        <v>241.86500000000001</v>
      </c>
      <c r="CN37" s="18">
        <v>227.154</v>
      </c>
      <c r="CO37" s="18">
        <v>236.887</v>
      </c>
      <c r="CP37" s="18">
        <v>271.63400000000001</v>
      </c>
      <c r="CQ37" s="18">
        <v>268.56799999999998</v>
      </c>
      <c r="CR37" s="18">
        <v>234.36099999999999</v>
      </c>
      <c r="CS37" s="18">
        <v>213.816</v>
      </c>
      <c r="CT37" s="18">
        <v>206.124</v>
      </c>
      <c r="CU37" s="18">
        <v>196.161</v>
      </c>
      <c r="CV37" s="18">
        <v>171.87899999999999</v>
      </c>
      <c r="CW37" s="18">
        <v>172.91499999999999</v>
      </c>
      <c r="CX37" s="18">
        <v>174.97200000000001</v>
      </c>
      <c r="CY37" s="18">
        <v>178.048</v>
      </c>
      <c r="CZ37" s="18">
        <v>177.40700000000001</v>
      </c>
      <c r="DA37" s="18">
        <v>179.60599999999999</v>
      </c>
      <c r="DB37" s="18">
        <v>179.73</v>
      </c>
      <c r="DC37" s="18">
        <v>179.55099999999999</v>
      </c>
      <c r="DD37" s="18">
        <v>181.40899999999999</v>
      </c>
      <c r="DE37" s="18">
        <v>181.595</v>
      </c>
      <c r="DF37" s="18">
        <v>177.74700000000001</v>
      </c>
      <c r="DG37" s="18">
        <v>176.375</v>
      </c>
      <c r="DH37" s="18">
        <v>181.05699999999999</v>
      </c>
      <c r="DI37" s="18">
        <v>187.80500000000001</v>
      </c>
      <c r="DJ37" s="18">
        <v>195.57400000000001</v>
      </c>
      <c r="DK37" s="18">
        <v>195.42099999999999</v>
      </c>
      <c r="DL37" s="18">
        <v>193.578</v>
      </c>
      <c r="DM37" s="18">
        <v>186.21700000000001</v>
      </c>
      <c r="DN37" s="18">
        <v>187.17599999999999</v>
      </c>
      <c r="DO37" s="18">
        <v>191.167</v>
      </c>
      <c r="DP37" s="18">
        <v>176.995</v>
      </c>
      <c r="DQ37" s="18">
        <v>173.32499999999999</v>
      </c>
      <c r="DR37" s="18">
        <v>168.827</v>
      </c>
      <c r="DS37" s="18">
        <v>168.179</v>
      </c>
      <c r="DT37" s="18">
        <v>165.607</v>
      </c>
      <c r="DU37" s="18">
        <v>167.37200000000001</v>
      </c>
      <c r="DV37" s="18">
        <v>172.40799999999999</v>
      </c>
      <c r="DW37" s="18">
        <v>175.88499999999999</v>
      </c>
      <c r="DX37" s="18">
        <v>172.66200000000001</v>
      </c>
      <c r="DY37" s="18">
        <v>171.779</v>
      </c>
      <c r="DZ37" s="18">
        <v>171.83099999999999</v>
      </c>
      <c r="EA37" s="18">
        <v>172.66399999999999</v>
      </c>
      <c r="EB37" s="18">
        <v>178.03899999999999</v>
      </c>
      <c r="EC37" s="18">
        <v>166.673</v>
      </c>
      <c r="ED37" s="18">
        <v>159.405</v>
      </c>
      <c r="EE37" s="18">
        <v>154.97800000000001</v>
      </c>
      <c r="EF37" s="18">
        <v>146.78899999999999</v>
      </c>
      <c r="EG37" s="18">
        <v>144.78700000000001</v>
      </c>
      <c r="EH37" s="18">
        <v>144.40199999999999</v>
      </c>
      <c r="EI37" s="18">
        <v>147.59200000000001</v>
      </c>
      <c r="EJ37" s="18">
        <v>147.84700000000001</v>
      </c>
      <c r="EK37" s="18">
        <v>149.20400000000001</v>
      </c>
      <c r="EL37" s="18">
        <v>149.86600000000001</v>
      </c>
      <c r="EM37" s="18">
        <v>150.441</v>
      </c>
      <c r="EN37" s="18">
        <v>152.167</v>
      </c>
      <c r="EO37" s="18">
        <v>153.89699999999999</v>
      </c>
      <c r="EP37" s="18">
        <v>154.041</v>
      </c>
      <c r="EQ37" s="18">
        <v>154.62700000000001</v>
      </c>
      <c r="ER37" s="18">
        <v>159.69999999999999</v>
      </c>
      <c r="ES37" s="18">
        <v>158.715</v>
      </c>
      <c r="ET37" s="18">
        <v>156.56299999999999</v>
      </c>
      <c r="EU37" s="18">
        <v>158.16999999999999</v>
      </c>
      <c r="EV37" s="18">
        <v>169.31200000000001</v>
      </c>
      <c r="EW37" s="18">
        <v>174.303</v>
      </c>
      <c r="EX37" s="18">
        <v>182.51300000000001</v>
      </c>
      <c r="EY37" s="18">
        <v>183.94499999999999</v>
      </c>
      <c r="EZ37" s="18">
        <v>175.62200000000001</v>
      </c>
      <c r="FA37" s="18">
        <v>177.953</v>
      </c>
      <c r="FB37" s="18">
        <v>179.18700000000001</v>
      </c>
      <c r="FC37" s="18">
        <v>177.93899999999999</v>
      </c>
      <c r="FD37" s="18">
        <v>177.93899999999999</v>
      </c>
      <c r="FE37" s="18">
        <v>185.64099999999999</v>
      </c>
      <c r="FF37" s="18">
        <v>199.55099999999999</v>
      </c>
      <c r="FG37" s="18">
        <v>203.10900000000001</v>
      </c>
      <c r="FH37" s="18">
        <v>204.03100000000001</v>
      </c>
      <c r="FI37" s="18">
        <v>200.16499999999999</v>
      </c>
      <c r="FJ37" s="18">
        <v>199.90700000000001</v>
      </c>
      <c r="FK37" s="18">
        <v>199.666</v>
      </c>
      <c r="FL37" s="18">
        <v>202.203</v>
      </c>
      <c r="FM37" s="18">
        <v>201.477</v>
      </c>
      <c r="FN37" s="18">
        <v>198.077</v>
      </c>
      <c r="FO37" s="18">
        <v>198.54900000000001</v>
      </c>
      <c r="FP37" s="18">
        <v>192.22300000000001</v>
      </c>
      <c r="FQ37" s="18">
        <v>189.32</v>
      </c>
      <c r="FR37" s="18">
        <v>187.43199999999999</v>
      </c>
      <c r="FS37" s="18">
        <v>185.87200000000001</v>
      </c>
      <c r="FT37" s="18">
        <v>195.39</v>
      </c>
      <c r="FU37" s="18">
        <v>205.40299999999999</v>
      </c>
      <c r="FV37" s="18">
        <v>206.78399999999999</v>
      </c>
      <c r="FW37" s="18">
        <v>203.58</v>
      </c>
      <c r="FX37" s="18">
        <v>196.23</v>
      </c>
      <c r="FY37" s="18">
        <v>191.48</v>
      </c>
      <c r="FZ37" s="18">
        <v>194.02</v>
      </c>
      <c r="GA37" s="18">
        <v>198.37</v>
      </c>
      <c r="GB37" s="18">
        <v>201.405</v>
      </c>
      <c r="GC37" s="18">
        <v>202.154</v>
      </c>
      <c r="GD37" s="18">
        <v>205.32</v>
      </c>
      <c r="GE37" s="18">
        <v>212.59299999999999</v>
      </c>
      <c r="GF37" s="18">
        <v>213.40299999999999</v>
      </c>
      <c r="GG37" s="18">
        <v>218.35900000000001</v>
      </c>
      <c r="GH37" s="18">
        <v>222.929</v>
      </c>
      <c r="GI37" s="18">
        <v>226.31899999999999</v>
      </c>
      <c r="GJ37" s="18">
        <v>227.02199999999999</v>
      </c>
      <c r="GK37" s="18">
        <v>234.56899999999999</v>
      </c>
      <c r="GL37" s="18">
        <v>238.39699999999999</v>
      </c>
      <c r="GM37" s="18">
        <v>237.399</v>
      </c>
      <c r="GN37" s="18">
        <v>228.69300000000001</v>
      </c>
      <c r="GO37" s="18">
        <v>228.44900000000001</v>
      </c>
      <c r="GP37" s="18">
        <v>228.00700000000001</v>
      </c>
      <c r="GQ37" s="18">
        <v>222.821</v>
      </c>
      <c r="GR37" s="18">
        <v>214.93299999999999</v>
      </c>
      <c r="GS37" s="18">
        <v>218.149</v>
      </c>
      <c r="GT37" s="18">
        <v>219.114</v>
      </c>
      <c r="GU37" s="18">
        <v>222.46</v>
      </c>
      <c r="GV37" s="18">
        <v>225.239</v>
      </c>
      <c r="GW37" s="18">
        <v>221.33199999999999</v>
      </c>
      <c r="GX37" s="18">
        <v>221.51499999999999</v>
      </c>
      <c r="GY37" s="18">
        <v>217.38499999999999</v>
      </c>
      <c r="GZ37" s="18">
        <v>225.994</v>
      </c>
      <c r="HA37" s="18">
        <v>224.434</v>
      </c>
      <c r="HB37" s="18">
        <v>214.42500000000001</v>
      </c>
      <c r="HC37" s="18">
        <v>208.43600000000001</v>
      </c>
      <c r="HD37" s="18">
        <v>203.441</v>
      </c>
      <c r="HE37" s="18">
        <v>203.52600000000001</v>
      </c>
      <c r="HF37" s="18">
        <v>236.83500000000001</v>
      </c>
      <c r="HG37" s="18">
        <v>233.55500000000001</v>
      </c>
      <c r="HH37" s="18">
        <v>226.12299999999999</v>
      </c>
      <c r="HI37" s="18">
        <v>223.624</v>
      </c>
      <c r="HJ37" s="18">
        <v>219.93100000000001</v>
      </c>
      <c r="HK37" s="18">
        <v>229.607</v>
      </c>
      <c r="HL37" s="18">
        <v>233.02799999999999</v>
      </c>
      <c r="HM37" s="18">
        <v>229.02799999999999</v>
      </c>
      <c r="HN37" s="18">
        <v>228.76</v>
      </c>
      <c r="HO37" s="18">
        <v>231.54300000000001</v>
      </c>
      <c r="HP37" s="18">
        <v>234.911</v>
      </c>
      <c r="HQ37" s="18">
        <v>229.971</v>
      </c>
      <c r="HR37" s="18">
        <v>229.304</v>
      </c>
      <c r="HS37" s="18">
        <v>228.5</v>
      </c>
      <c r="HT37" s="18">
        <v>225.82</v>
      </c>
      <c r="HU37" s="18">
        <v>237.077</v>
      </c>
      <c r="HV37" s="18">
        <v>247.649</v>
      </c>
      <c r="HW37" s="18">
        <v>253.85599999999999</v>
      </c>
      <c r="HX37" s="18">
        <v>271.08100000000002</v>
      </c>
      <c r="HY37" s="18">
        <v>278.245</v>
      </c>
      <c r="HZ37" s="18">
        <v>259.77199999999999</v>
      </c>
      <c r="IA37" s="18">
        <v>248.16499999999999</v>
      </c>
      <c r="IB37" s="18">
        <v>241.191</v>
      </c>
      <c r="IC37" s="18">
        <v>247.01400000000001</v>
      </c>
      <c r="ID37" s="18">
        <v>249.58500000000001</v>
      </c>
      <c r="IE37" s="18">
        <v>258.334</v>
      </c>
      <c r="IF37" s="18">
        <v>263.012</v>
      </c>
      <c r="IG37" s="18">
        <v>277.19299999999998</v>
      </c>
      <c r="IH37" s="18">
        <v>262.10700000000003</v>
      </c>
      <c r="II37" s="18">
        <v>248.982</v>
      </c>
      <c r="IJ37" s="18">
        <v>247.36799999999999</v>
      </c>
      <c r="IK37" s="18">
        <v>245.792</v>
      </c>
      <c r="IL37" s="18">
        <v>225.84200000000001</v>
      </c>
      <c r="IM37" s="18">
        <v>222.797</v>
      </c>
      <c r="IN37" s="18">
        <v>221.09299999999999</v>
      </c>
      <c r="IO37" s="18">
        <v>234.572</v>
      </c>
      <c r="IP37" s="18">
        <v>244.83099999999999</v>
      </c>
      <c r="IQ37" s="18">
        <v>251.53399999999999</v>
      </c>
      <c r="IR37" s="18">
        <v>251.40600000000001</v>
      </c>
      <c r="IS37" s="18">
        <v>252.28800000000001</v>
      </c>
      <c r="IT37" s="18">
        <v>236.69</v>
      </c>
      <c r="IU37" s="18">
        <v>222.91399999999999</v>
      </c>
      <c r="IV37" s="18">
        <v>223.41900000000001</v>
      </c>
      <c r="IW37" s="18">
        <v>222.59299999999999</v>
      </c>
      <c r="IX37" s="18">
        <v>223.03200000000001</v>
      </c>
      <c r="IY37" s="18">
        <v>234.595</v>
      </c>
      <c r="IZ37" s="18">
        <v>241.16900000000001</v>
      </c>
      <c r="JA37" s="18">
        <v>230.87700000000001</v>
      </c>
      <c r="JB37" s="18">
        <v>214.72200000000001</v>
      </c>
      <c r="JC37" s="18">
        <v>212.703</v>
      </c>
      <c r="JD37" s="18">
        <v>218.24799999999999</v>
      </c>
      <c r="JE37" s="18">
        <v>220.75899999999999</v>
      </c>
      <c r="JF37" s="18">
        <v>221.24100000000001</v>
      </c>
      <c r="JG37" s="18">
        <v>233.58199999999999</v>
      </c>
      <c r="JH37" s="18">
        <v>239.33799999999999</v>
      </c>
      <c r="JI37" s="18">
        <v>240.86</v>
      </c>
      <c r="JJ37" s="18">
        <v>240.50800000000001</v>
      </c>
      <c r="JK37" s="18">
        <v>233.76300000000001</v>
      </c>
      <c r="JL37" s="18">
        <v>229.04599999999999</v>
      </c>
      <c r="JM37" s="18">
        <v>220.83500000000001</v>
      </c>
      <c r="JN37" s="18">
        <v>227.214</v>
      </c>
      <c r="JO37" s="18">
        <v>243.31</v>
      </c>
      <c r="JP37" s="18">
        <v>262.23599999999999</v>
      </c>
      <c r="JQ37" s="18">
        <v>264.55700000000002</v>
      </c>
      <c r="JR37" s="18">
        <v>264.31700000000001</v>
      </c>
      <c r="JS37" s="18">
        <v>263.43200000000002</v>
      </c>
      <c r="JT37" s="18">
        <v>249.03700000000001</v>
      </c>
      <c r="JU37" s="18">
        <v>257.44799999999998</v>
      </c>
      <c r="JV37" s="18">
        <v>264.26299999999998</v>
      </c>
      <c r="JW37" s="18">
        <v>264.34500000000003</v>
      </c>
      <c r="JX37" s="18">
        <v>272.24599999999998</v>
      </c>
      <c r="JY37" s="18">
        <v>278.59500000000003</v>
      </c>
      <c r="JZ37" s="18">
        <v>295.31099999999998</v>
      </c>
      <c r="KA37" s="18">
        <v>292.65600000000001</v>
      </c>
      <c r="KB37" s="18">
        <v>283.89299999999997</v>
      </c>
      <c r="KC37" s="18">
        <v>287.51400000000001</v>
      </c>
      <c r="KD37" s="18">
        <v>283.78800000000001</v>
      </c>
      <c r="KE37" s="18">
        <v>287.62</v>
      </c>
      <c r="KF37" s="18">
        <v>285.60000000000002</v>
      </c>
      <c r="KG37" s="18">
        <v>286.45400000000001</v>
      </c>
      <c r="KH37" s="18">
        <v>270.02499999999998</v>
      </c>
      <c r="KI37" s="18">
        <v>261.65100000000001</v>
      </c>
      <c r="KJ37" s="18">
        <v>255.06100000000001</v>
      </c>
      <c r="KK37" s="18">
        <v>253.52699999999999</v>
      </c>
      <c r="KL37" s="18">
        <v>251.59800000000001</v>
      </c>
      <c r="KM37" s="18">
        <v>261.77499999999998</v>
      </c>
      <c r="KN37" s="18">
        <v>265.68200000000002</v>
      </c>
      <c r="KO37" s="18">
        <v>266.51400000000001</v>
      </c>
      <c r="KP37" s="18">
        <v>259.58300000000003</v>
      </c>
      <c r="KQ37" s="18">
        <v>265.94799999999998</v>
      </c>
      <c r="KR37" s="18">
        <v>259.96199999999999</v>
      </c>
      <c r="KS37" s="18">
        <v>247.72200000000001</v>
      </c>
      <c r="KT37" s="18">
        <v>231.92500000000001</v>
      </c>
      <c r="KU37" s="18">
        <v>230.976</v>
      </c>
      <c r="KV37" s="18">
        <v>229.81299999999999</v>
      </c>
      <c r="KW37" s="18">
        <v>239.41300000000001</v>
      </c>
      <c r="KX37" s="18">
        <v>240.32400000000001</v>
      </c>
      <c r="KY37" s="18">
        <v>241.71199999999999</v>
      </c>
      <c r="KZ37" s="18">
        <v>256.185</v>
      </c>
      <c r="LA37" s="18">
        <v>235.23599999999999</v>
      </c>
      <c r="LB37" s="18">
        <v>235.292</v>
      </c>
      <c r="LC37" s="18">
        <v>236.42500000000001</v>
      </c>
      <c r="LD37" s="18">
        <v>235.29900000000001</v>
      </c>
      <c r="LE37" s="18">
        <v>234.523</v>
      </c>
      <c r="LF37" s="18">
        <v>235.761</v>
      </c>
      <c r="LG37" s="18">
        <v>240.923</v>
      </c>
      <c r="LH37" s="18">
        <v>254.738</v>
      </c>
      <c r="LI37" s="18">
        <v>262.76400000000001</v>
      </c>
      <c r="LJ37" s="18">
        <v>262.49900000000002</v>
      </c>
      <c r="LK37" s="18">
        <v>263.05700000000002</v>
      </c>
      <c r="LL37" s="18">
        <v>253.29599999999999</v>
      </c>
      <c r="LM37" s="18">
        <v>250.92699999999999</v>
      </c>
      <c r="LN37" s="18">
        <v>248.37100000000001</v>
      </c>
      <c r="LO37" s="18">
        <v>254.02099999999999</v>
      </c>
      <c r="LP37" s="18">
        <v>258.29599999999999</v>
      </c>
      <c r="LQ37" s="18">
        <v>273.81700000000001</v>
      </c>
      <c r="LR37" s="18">
        <v>278.18299999999999</v>
      </c>
      <c r="LS37" s="18">
        <v>282.7</v>
      </c>
      <c r="LT37" s="18">
        <v>285.28899999999999</v>
      </c>
      <c r="LU37" s="18">
        <v>295.57400000000001</v>
      </c>
      <c r="LV37" s="18">
        <v>289.63499999999999</v>
      </c>
      <c r="LW37" s="18">
        <v>287.50099999999998</v>
      </c>
      <c r="LX37" s="18">
        <v>280.93799999999999</v>
      </c>
      <c r="LY37" s="18">
        <v>270.39299999999997</v>
      </c>
      <c r="LZ37" s="18">
        <v>280.05</v>
      </c>
      <c r="MA37" s="18">
        <v>282.27699999999999</v>
      </c>
      <c r="MB37" s="18">
        <v>274.10500000000002</v>
      </c>
      <c r="MC37" s="18">
        <v>286.44799999999998</v>
      </c>
      <c r="MD37" s="18">
        <v>296.82799999999997</v>
      </c>
      <c r="ME37" s="18">
        <v>310.577</v>
      </c>
      <c r="MF37" s="18">
        <v>313.40499999999997</v>
      </c>
      <c r="MG37" s="18">
        <v>309.642</v>
      </c>
      <c r="MH37" s="18">
        <v>299.59300000000002</v>
      </c>
      <c r="MI37" s="18">
        <v>293.26900000000001</v>
      </c>
      <c r="MJ37" s="18">
        <v>297.92099999999999</v>
      </c>
      <c r="MK37" s="18">
        <v>298.58999999999997</v>
      </c>
      <c r="ML37" s="18">
        <v>295.18</v>
      </c>
      <c r="MM37" s="18">
        <v>298.988</v>
      </c>
      <c r="MN37" s="18">
        <v>307.36599999999999</v>
      </c>
      <c r="MO37" s="18">
        <v>316.85599999999999</v>
      </c>
      <c r="MP37" s="18">
        <v>330.96899999999999</v>
      </c>
      <c r="MQ37" s="18">
        <v>327.488</v>
      </c>
      <c r="MR37" s="18">
        <v>322.00599999999997</v>
      </c>
      <c r="MS37" s="18">
        <v>321.15499999999997</v>
      </c>
      <c r="MT37" s="18">
        <v>325.34800000000001</v>
      </c>
      <c r="MU37" s="18">
        <v>328.18599999999998</v>
      </c>
      <c r="MV37" s="18">
        <v>318.858</v>
      </c>
      <c r="MW37" s="18">
        <v>315.63299999999998</v>
      </c>
      <c r="MX37" s="18">
        <v>326.48599999999999</v>
      </c>
      <c r="MY37" s="18">
        <v>344.49900000000002</v>
      </c>
      <c r="MZ37" s="18">
        <v>345.64299999999997</v>
      </c>
      <c r="NA37" s="18">
        <v>328.15899999999999</v>
      </c>
      <c r="NB37" s="18">
        <v>308.32900000000001</v>
      </c>
      <c r="NC37" s="18">
        <v>309.315</v>
      </c>
      <c r="ND37" s="18">
        <v>319.19400000000002</v>
      </c>
      <c r="NE37" s="18">
        <v>319.62400000000002</v>
      </c>
      <c r="NF37" s="18">
        <v>320.92500000000001</v>
      </c>
      <c r="NG37" s="18">
        <v>335.91</v>
      </c>
      <c r="NH37" s="18">
        <v>335.42500000000001</v>
      </c>
      <c r="NI37" s="18">
        <v>331.72699999999998</v>
      </c>
      <c r="NJ37" s="18">
        <v>331.28</v>
      </c>
      <c r="NK37" s="18">
        <v>336.59800000000001</v>
      </c>
      <c r="NL37" s="18">
        <v>334.66500000000002</v>
      </c>
      <c r="NM37" s="18">
        <v>332.95499999999998</v>
      </c>
      <c r="NN37" s="18">
        <v>325.67500000000001</v>
      </c>
      <c r="NO37" s="18">
        <v>334.505</v>
      </c>
      <c r="NP37" s="18">
        <v>363.11900000000003</v>
      </c>
      <c r="NQ37" s="18">
        <v>361.13</v>
      </c>
      <c r="NR37" s="18">
        <v>393.13499999999999</v>
      </c>
      <c r="NS37" s="18">
        <v>396.41899999999998</v>
      </c>
      <c r="NT37" s="18">
        <v>382.83</v>
      </c>
      <c r="NU37" s="18">
        <v>391.72399999999999</v>
      </c>
      <c r="NV37" s="18">
        <v>386.35</v>
      </c>
      <c r="NW37" s="18">
        <v>420.298</v>
      </c>
      <c r="NX37" s="18">
        <v>433.54199999999997</v>
      </c>
      <c r="NY37" s="18">
        <v>436.57299999999998</v>
      </c>
      <c r="NZ37" s="18">
        <v>438.88200000000001</v>
      </c>
      <c r="OA37" s="18">
        <v>422.22699999999998</v>
      </c>
      <c r="OB37" s="18">
        <v>408.82</v>
      </c>
      <c r="OC37" s="18">
        <v>406.76</v>
      </c>
      <c r="OD37" s="18">
        <v>405.77499999999998</v>
      </c>
      <c r="OE37" s="18">
        <v>403.39800000000002</v>
      </c>
      <c r="OF37" s="18">
        <v>403.30399999999997</v>
      </c>
      <c r="OG37" s="18">
        <v>400.93599999999998</v>
      </c>
      <c r="OH37" s="18">
        <v>396.99099999999999</v>
      </c>
      <c r="OI37" s="18">
        <v>396.25200000000001</v>
      </c>
      <c r="OJ37" s="18">
        <v>390.375</v>
      </c>
      <c r="OK37" s="18">
        <v>389.35899999999998</v>
      </c>
      <c r="OL37" s="18">
        <v>387.22500000000002</v>
      </c>
      <c r="OM37" s="18">
        <v>406.76100000000002</v>
      </c>
      <c r="ON37" s="18">
        <v>426.73500000000001</v>
      </c>
      <c r="OO37" s="18">
        <v>430.58600000000001</v>
      </c>
      <c r="OP37" s="18">
        <v>426.44799999999998</v>
      </c>
      <c r="OQ37" s="18">
        <v>422.35899999999998</v>
      </c>
      <c r="OR37" s="18">
        <v>411.53899999999999</v>
      </c>
      <c r="OS37" s="18">
        <v>403.36500000000001</v>
      </c>
      <c r="OT37" s="18">
        <v>387.15600000000001</v>
      </c>
      <c r="OU37" s="18">
        <v>402.58199999999999</v>
      </c>
      <c r="OV37" s="18">
        <v>395.298</v>
      </c>
      <c r="OW37" s="18">
        <v>383.61700000000002</v>
      </c>
      <c r="OX37" s="18">
        <v>371.10399999999998</v>
      </c>
      <c r="OY37" s="18">
        <v>364.31799999999998</v>
      </c>
      <c r="OZ37" s="18">
        <v>369.85300000000001</v>
      </c>
      <c r="PA37" s="18">
        <v>366.279</v>
      </c>
      <c r="PB37" s="18">
        <v>366.13600000000002</v>
      </c>
      <c r="PC37" s="18">
        <v>375.94</v>
      </c>
      <c r="PD37" s="18">
        <v>354.214</v>
      </c>
      <c r="PE37" s="18">
        <v>345.79700000000003</v>
      </c>
      <c r="PF37" s="18">
        <v>340.81900000000002</v>
      </c>
      <c r="PG37" s="18">
        <v>324.38499999999999</v>
      </c>
      <c r="PH37" s="18">
        <v>317.26</v>
      </c>
      <c r="PI37" s="18">
        <v>312.14</v>
      </c>
      <c r="PJ37" s="18">
        <v>292.70999999999998</v>
      </c>
      <c r="PK37" s="18">
        <v>280.78500000000003</v>
      </c>
      <c r="PL37" s="18">
        <v>281.41000000000003</v>
      </c>
      <c r="PM37" s="18">
        <v>283.96199999999999</v>
      </c>
      <c r="PN37" s="18">
        <v>283.63</v>
      </c>
      <c r="PO37" s="18">
        <v>279.88</v>
      </c>
      <c r="PP37" s="18">
        <v>282.87700000000001</v>
      </c>
      <c r="PQ37" s="18">
        <v>292.81900000000002</v>
      </c>
      <c r="PR37" s="18">
        <v>290.71499999999997</v>
      </c>
      <c r="PS37" s="18">
        <v>303.32900000000001</v>
      </c>
      <c r="PT37" s="18">
        <v>328.31799999999998</v>
      </c>
      <c r="PU37" s="18">
        <v>310.423</v>
      </c>
      <c r="PV37" s="18">
        <v>307.34800000000001</v>
      </c>
      <c r="PW37" s="18">
        <v>292.56799999999998</v>
      </c>
      <c r="PX37" s="18">
        <v>285.589</v>
      </c>
      <c r="PY37" s="18">
        <v>288.52699999999999</v>
      </c>
      <c r="PZ37" s="18">
        <v>279.45999999999998</v>
      </c>
      <c r="QA37" s="18">
        <v>276.39400000000001</v>
      </c>
      <c r="QB37" s="18">
        <v>276.86500000000001</v>
      </c>
      <c r="QC37" s="18">
        <v>269.99299999999999</v>
      </c>
      <c r="QD37" s="18">
        <v>267.78500000000003</v>
      </c>
      <c r="QE37" s="18">
        <v>266.19499999999999</v>
      </c>
      <c r="QF37" s="18">
        <v>256.04300000000001</v>
      </c>
      <c r="QG37" s="18">
        <v>255.77099999999999</v>
      </c>
      <c r="QH37" s="18">
        <v>253.17599999999999</v>
      </c>
      <c r="QI37" s="18">
        <v>246.77799999999999</v>
      </c>
      <c r="QJ37" s="18">
        <v>246.05500000000001</v>
      </c>
      <c r="QK37" s="18">
        <v>247.83199999999999</v>
      </c>
      <c r="QL37" s="18">
        <v>254.02</v>
      </c>
      <c r="QM37" s="18">
        <v>251.85599999999999</v>
      </c>
      <c r="QN37" s="18">
        <v>254.08099999999999</v>
      </c>
      <c r="QO37" s="18">
        <v>249.065</v>
      </c>
      <c r="QP37" s="18">
        <v>250.74299999999999</v>
      </c>
      <c r="QQ37" s="18">
        <v>254.65600000000001</v>
      </c>
      <c r="QR37" s="18">
        <v>246.46899999999999</v>
      </c>
      <c r="QS37" s="18">
        <v>244.613</v>
      </c>
      <c r="QT37" s="18">
        <v>242.75299999999999</v>
      </c>
      <c r="QU37" s="18">
        <v>241.56</v>
      </c>
      <c r="QV37" s="18">
        <v>242.86</v>
      </c>
      <c r="QW37" s="18">
        <v>243.49700000000001</v>
      </c>
      <c r="QX37" s="18">
        <v>243.99</v>
      </c>
      <c r="QY37" s="18">
        <v>251.50800000000001</v>
      </c>
      <c r="QZ37" s="18">
        <v>253.566</v>
      </c>
      <c r="RA37" s="18">
        <v>252.464</v>
      </c>
      <c r="RB37" s="18">
        <v>259.45699999999999</v>
      </c>
      <c r="RC37" s="18">
        <v>271.50400000000002</v>
      </c>
      <c r="RD37" s="18">
        <v>285.13600000000002</v>
      </c>
      <c r="RE37" s="18">
        <v>285.70499999999998</v>
      </c>
      <c r="RF37" s="18">
        <v>287.00599999999997</v>
      </c>
      <c r="RG37" s="18">
        <v>288.88099999999997</v>
      </c>
      <c r="RH37" s="18">
        <v>285.95400000000001</v>
      </c>
      <c r="RI37" s="18">
        <v>280.37299999999999</v>
      </c>
      <c r="RJ37" s="18">
        <v>274.15600000000001</v>
      </c>
      <c r="RK37" s="18">
        <v>274.74700000000001</v>
      </c>
      <c r="RL37" s="18">
        <v>275.89400000000001</v>
      </c>
      <c r="RM37" s="18">
        <v>277.51400000000001</v>
      </c>
      <c r="RN37" s="18">
        <v>272.166</v>
      </c>
      <c r="RO37" s="18">
        <v>269.87400000000002</v>
      </c>
      <c r="RP37" s="18">
        <v>273.07299999999998</v>
      </c>
      <c r="RQ37" s="18">
        <v>280.09500000000003</v>
      </c>
      <c r="RR37" s="18">
        <v>279.517</v>
      </c>
      <c r="RS37" s="18">
        <v>279.291</v>
      </c>
      <c r="RT37" s="18">
        <v>280.49400000000003</v>
      </c>
      <c r="RU37" s="18">
        <v>275.87200000000001</v>
      </c>
      <c r="RV37" s="18">
        <v>276.13</v>
      </c>
      <c r="RW37" s="18">
        <v>270.02999999999997</v>
      </c>
      <c r="RX37" s="18">
        <v>262.464</v>
      </c>
      <c r="RY37" s="18">
        <v>260.15699999999998</v>
      </c>
      <c r="RZ37" s="18">
        <v>258.495</v>
      </c>
      <c r="SA37" s="18">
        <v>259.83</v>
      </c>
      <c r="SB37" s="18">
        <v>258.37599999999998</v>
      </c>
      <c r="SC37" s="18">
        <v>252.23699999999999</v>
      </c>
      <c r="SD37" s="18">
        <v>240.24299999999999</v>
      </c>
      <c r="SE37" s="18">
        <v>243.40799999999999</v>
      </c>
      <c r="SF37" s="18">
        <v>244.994</v>
      </c>
      <c r="SG37" s="18">
        <v>245.05699999999999</v>
      </c>
      <c r="SH37" s="18">
        <v>245.36</v>
      </c>
      <c r="SI37" s="18">
        <v>260.42200000000003</v>
      </c>
      <c r="SJ37" s="18">
        <v>261.68599999999998</v>
      </c>
      <c r="SK37" s="18">
        <v>264.12299999999999</v>
      </c>
      <c r="SL37" s="18">
        <v>265.83800000000002</v>
      </c>
      <c r="SM37" s="18">
        <v>263.48</v>
      </c>
      <c r="SN37" s="18">
        <v>262.04300000000001</v>
      </c>
      <c r="SO37" s="18">
        <v>261.47899999999998</v>
      </c>
      <c r="SP37" s="18">
        <v>260.21600000000001</v>
      </c>
      <c r="SQ37" s="18">
        <v>261.351</v>
      </c>
      <c r="SR37" s="18">
        <v>261.23599999999999</v>
      </c>
      <c r="SS37" s="18">
        <v>262.75099999999998</v>
      </c>
      <c r="ST37" s="18">
        <v>255.91</v>
      </c>
      <c r="SU37" s="5">
        <v>263.87299999999999</v>
      </c>
    </row>
    <row r="38" spans="1:515" s="5" customFormat="1" x14ac:dyDescent="0.25">
      <c r="A38" s="5">
        <f t="shared" si="8"/>
        <v>7</v>
      </c>
      <c r="B38" s="11" t="s">
        <v>475</v>
      </c>
      <c r="C38" s="5">
        <f ca="1">_xlfn.XMATCH(B38,bonds[unique lookup])</f>
        <v>152</v>
      </c>
      <c r="D38" s="5" t="str" cm="1">
        <f t="array" aca="1" ref="D38" ca="1">INDEX(bonds[ID_ISIN],C38)&amp;" Corp"</f>
        <v>XS1629658755 Corp</v>
      </c>
      <c r="E38" s="32" cm="1">
        <f t="array" aca="1" ref="E38" ca="1">_xll.BDP(D38,E$31)*1</f>
        <v>44909</v>
      </c>
      <c r="F38" s="18">
        <f ca="1">_xll.BDH(D38,$B$29,"-2AY",,"Dates=H","Fill=C","Sort=R","Dir=H","cols=510;rows=1")</f>
        <v>363.68200000000002</v>
      </c>
      <c r="G38" s="18">
        <v>368.45400000000001</v>
      </c>
      <c r="H38" s="18">
        <v>380.47300000000001</v>
      </c>
      <c r="I38" s="18">
        <v>380.435</v>
      </c>
      <c r="J38" s="18">
        <v>382.31700000000001</v>
      </c>
      <c r="K38" s="18">
        <v>387.97</v>
      </c>
      <c r="L38" s="18">
        <v>393.38</v>
      </c>
      <c r="M38" s="18">
        <v>391.95499999999998</v>
      </c>
      <c r="N38" s="18">
        <v>390.36200000000002</v>
      </c>
      <c r="O38" s="18">
        <v>384.67200000000003</v>
      </c>
      <c r="P38" s="18">
        <v>377.83699999999999</v>
      </c>
      <c r="Q38" s="18">
        <v>390.01900000000001</v>
      </c>
      <c r="R38" s="18">
        <v>376.089</v>
      </c>
      <c r="S38" s="18">
        <v>372.14400000000001</v>
      </c>
      <c r="T38" s="18">
        <v>340.83800000000002</v>
      </c>
      <c r="U38" s="18">
        <v>319.601</v>
      </c>
      <c r="V38" s="18">
        <v>341.84800000000001</v>
      </c>
      <c r="W38" s="18">
        <v>334.58</v>
      </c>
      <c r="X38" s="18">
        <v>344.47300000000001</v>
      </c>
      <c r="Y38" s="18">
        <v>317.24599999999998</v>
      </c>
      <c r="Z38" s="18">
        <v>272.27600000000001</v>
      </c>
      <c r="AA38" s="18">
        <v>223.173</v>
      </c>
      <c r="AB38" s="18">
        <v>231.852</v>
      </c>
      <c r="AC38" s="18">
        <v>303.88900000000001</v>
      </c>
      <c r="AD38" s="18">
        <v>324.52499999999998</v>
      </c>
      <c r="AE38" s="18">
        <v>361.66199999999998</v>
      </c>
      <c r="AF38" s="18">
        <v>367.02100000000002</v>
      </c>
      <c r="AG38" s="18">
        <v>365.14400000000001</v>
      </c>
      <c r="AH38" s="18">
        <v>347.45499999999998</v>
      </c>
      <c r="AI38" s="18">
        <v>350.14</v>
      </c>
      <c r="AJ38" s="18">
        <v>375.62299999999999</v>
      </c>
      <c r="AK38" s="18">
        <v>407.52499999999998</v>
      </c>
      <c r="AL38" s="18">
        <v>408.09</v>
      </c>
      <c r="AM38" s="18">
        <v>405.62400000000002</v>
      </c>
      <c r="AN38" s="18">
        <v>412.18900000000002</v>
      </c>
      <c r="AO38" s="18">
        <v>431.35199999999998</v>
      </c>
      <c r="AP38" s="18">
        <v>468.08499999999998</v>
      </c>
      <c r="AQ38" s="18">
        <v>486.87799999999999</v>
      </c>
      <c r="AR38" s="18">
        <v>488.08100000000002</v>
      </c>
      <c r="AS38" s="18">
        <v>466.88099999999997</v>
      </c>
      <c r="AT38" s="18">
        <v>463.59</v>
      </c>
      <c r="AU38" s="18">
        <v>465.76799999999997</v>
      </c>
      <c r="AV38" s="18">
        <v>482.495</v>
      </c>
      <c r="AW38" s="18">
        <v>488.00900000000001</v>
      </c>
      <c r="AX38" s="18">
        <v>501.78100000000001</v>
      </c>
      <c r="AY38" s="18">
        <v>510.358</v>
      </c>
      <c r="AZ38" s="18">
        <v>516.697</v>
      </c>
      <c r="BA38" s="18">
        <v>459.63299999999998</v>
      </c>
      <c r="BB38" s="18">
        <v>445.59699999999998</v>
      </c>
      <c r="BC38" s="18">
        <v>424.83199999999999</v>
      </c>
      <c r="BD38" s="18">
        <v>405.75599999999997</v>
      </c>
      <c r="BE38" s="18">
        <v>441.32900000000001</v>
      </c>
      <c r="BF38" s="18">
        <v>453.61</v>
      </c>
      <c r="BG38" s="18">
        <v>510.29500000000002</v>
      </c>
      <c r="BH38" s="18">
        <v>514.05799999999999</v>
      </c>
      <c r="BI38" s="18">
        <v>492.565</v>
      </c>
      <c r="BJ38" s="18">
        <v>465.62200000000001</v>
      </c>
      <c r="BK38" s="18">
        <v>449.77800000000002</v>
      </c>
      <c r="BL38" s="18">
        <v>401.851</v>
      </c>
      <c r="BM38" s="18">
        <v>368.84800000000001</v>
      </c>
      <c r="BN38" s="18">
        <v>453.762</v>
      </c>
      <c r="BO38" s="18">
        <v>537.59100000000001</v>
      </c>
      <c r="BP38" s="18">
        <v>570.44100000000003</v>
      </c>
      <c r="BQ38" s="18">
        <v>620.577</v>
      </c>
      <c r="BR38" s="18">
        <v>610.89700000000005</v>
      </c>
      <c r="BS38" s="18">
        <v>599.81399999999996</v>
      </c>
      <c r="BT38" s="18">
        <v>584.72699999999998</v>
      </c>
      <c r="BU38" s="18">
        <v>576.029</v>
      </c>
      <c r="BV38" s="18">
        <v>576.53499999999997</v>
      </c>
      <c r="BW38" s="18">
        <v>532.74699999999996</v>
      </c>
      <c r="BX38" s="18">
        <v>494.03</v>
      </c>
      <c r="BY38" s="18">
        <v>494.80200000000002</v>
      </c>
      <c r="BZ38" s="18">
        <v>639.85599999999999</v>
      </c>
      <c r="CA38" s="18">
        <v>696.41200000000003</v>
      </c>
      <c r="CB38" s="18">
        <v>654.68499999999995</v>
      </c>
      <c r="CC38" s="18">
        <v>776.88599999999997</v>
      </c>
      <c r="CD38" s="18">
        <v>793.13</v>
      </c>
      <c r="CE38" s="18">
        <v>687.26199999999994</v>
      </c>
      <c r="CF38" s="18">
        <v>576.53399999999999</v>
      </c>
      <c r="CG38" s="18">
        <v>472.28899999999999</v>
      </c>
      <c r="CH38" s="18">
        <v>435.19600000000003</v>
      </c>
      <c r="CI38" s="18">
        <v>332.03199999999998</v>
      </c>
      <c r="CJ38" s="18">
        <v>309.30700000000002</v>
      </c>
      <c r="CK38" s="18">
        <v>335.59800000000001</v>
      </c>
      <c r="CL38" s="18">
        <v>264.41899999999998</v>
      </c>
      <c r="CM38" s="18">
        <v>229.94499999999999</v>
      </c>
      <c r="CN38" s="18">
        <v>206.453</v>
      </c>
      <c r="CO38" s="18">
        <v>215.80799999999999</v>
      </c>
      <c r="CP38" s="18">
        <v>256.31299999999999</v>
      </c>
      <c r="CQ38" s="18">
        <v>255.744</v>
      </c>
      <c r="CR38" s="18">
        <v>214.053</v>
      </c>
      <c r="CS38" s="18">
        <v>188.11</v>
      </c>
      <c r="CT38" s="18">
        <v>179.8</v>
      </c>
      <c r="CU38" s="18">
        <v>171.327</v>
      </c>
      <c r="CV38" s="18">
        <v>148.172</v>
      </c>
      <c r="CW38" s="18">
        <v>148.459</v>
      </c>
      <c r="CX38" s="18">
        <v>151.50200000000001</v>
      </c>
      <c r="CY38" s="18">
        <v>152.50299999999999</v>
      </c>
      <c r="CZ38" s="18">
        <v>150.577</v>
      </c>
      <c r="DA38" s="18">
        <v>150.511</v>
      </c>
      <c r="DB38" s="18">
        <v>150.46100000000001</v>
      </c>
      <c r="DC38" s="18">
        <v>150.06700000000001</v>
      </c>
      <c r="DD38" s="18">
        <v>151.68299999999999</v>
      </c>
      <c r="DE38" s="18">
        <v>152.91499999999999</v>
      </c>
      <c r="DF38" s="18">
        <v>149.29400000000001</v>
      </c>
      <c r="DG38" s="18">
        <v>146.37100000000001</v>
      </c>
      <c r="DH38" s="18">
        <v>150.98699999999999</v>
      </c>
      <c r="DI38" s="18">
        <v>158.32</v>
      </c>
      <c r="DJ38" s="18">
        <v>169.57599999999999</v>
      </c>
      <c r="DK38" s="18">
        <v>166.65899999999999</v>
      </c>
      <c r="DL38" s="18">
        <v>165.09</v>
      </c>
      <c r="DM38" s="18">
        <v>160.87799999999999</v>
      </c>
      <c r="DN38" s="18">
        <v>162.255</v>
      </c>
      <c r="DO38" s="18">
        <v>164.73099999999999</v>
      </c>
      <c r="DP38" s="18">
        <v>151.529</v>
      </c>
      <c r="DQ38" s="18">
        <v>148.56</v>
      </c>
      <c r="DR38" s="18">
        <v>144.86500000000001</v>
      </c>
      <c r="DS38" s="18">
        <v>143.97399999999999</v>
      </c>
      <c r="DT38" s="18">
        <v>143.04499999999999</v>
      </c>
      <c r="DU38" s="18">
        <v>146.31100000000001</v>
      </c>
      <c r="DV38" s="18">
        <v>154.059</v>
      </c>
      <c r="DW38" s="18">
        <v>160.93799999999999</v>
      </c>
      <c r="DX38" s="18">
        <v>160.81899999999999</v>
      </c>
      <c r="DY38" s="18">
        <v>160.68799999999999</v>
      </c>
      <c r="DZ38" s="18">
        <v>163.30699999999999</v>
      </c>
      <c r="EA38" s="18">
        <v>165.50800000000001</v>
      </c>
      <c r="EB38" s="18">
        <v>172.667</v>
      </c>
      <c r="EC38" s="18">
        <v>168.56299999999999</v>
      </c>
      <c r="ED38" s="18">
        <v>165.13800000000001</v>
      </c>
      <c r="EE38" s="18">
        <v>161.77000000000001</v>
      </c>
      <c r="EF38" s="18">
        <v>156.32</v>
      </c>
      <c r="EG38" s="18">
        <v>154.74700000000001</v>
      </c>
      <c r="EH38" s="18">
        <v>154.67500000000001</v>
      </c>
      <c r="EI38" s="18">
        <v>157.33000000000001</v>
      </c>
      <c r="EJ38" s="18">
        <v>157.22200000000001</v>
      </c>
      <c r="EK38" s="18">
        <v>159.02199999999999</v>
      </c>
      <c r="EL38" s="18">
        <v>159.221</v>
      </c>
      <c r="EM38" s="18">
        <v>160.05000000000001</v>
      </c>
      <c r="EN38" s="18">
        <v>162.64599999999999</v>
      </c>
      <c r="EO38" s="18">
        <v>164.17099999999999</v>
      </c>
      <c r="EP38" s="18">
        <v>164.32900000000001</v>
      </c>
      <c r="EQ38" s="18">
        <v>164.06100000000001</v>
      </c>
      <c r="ER38" s="18">
        <v>168.62899999999999</v>
      </c>
      <c r="ES38" s="18">
        <v>167.81</v>
      </c>
      <c r="ET38" s="18">
        <v>166.15600000000001</v>
      </c>
      <c r="EU38" s="18">
        <v>167.471</v>
      </c>
      <c r="EV38" s="18">
        <v>177.73699999999999</v>
      </c>
      <c r="EW38" s="18">
        <v>182.69399999999999</v>
      </c>
      <c r="EX38" s="18">
        <v>192.10900000000001</v>
      </c>
      <c r="EY38" s="18">
        <v>192.1</v>
      </c>
      <c r="EZ38" s="18">
        <v>184.654</v>
      </c>
      <c r="FA38" s="18">
        <v>185.61799999999999</v>
      </c>
      <c r="FB38" s="18">
        <v>185.91</v>
      </c>
      <c r="FC38" s="18">
        <v>183.928</v>
      </c>
      <c r="FD38" s="18">
        <v>181.93199999999999</v>
      </c>
      <c r="FE38" s="18">
        <v>187.904</v>
      </c>
      <c r="FF38" s="18">
        <v>199.46299999999999</v>
      </c>
      <c r="FG38" s="18">
        <v>203.226</v>
      </c>
      <c r="FH38" s="18">
        <v>202.47399999999999</v>
      </c>
      <c r="FI38" s="18">
        <v>195.751</v>
      </c>
      <c r="FJ38" s="18">
        <v>193.869</v>
      </c>
      <c r="FK38" s="18">
        <v>194.16800000000001</v>
      </c>
      <c r="FL38" s="18">
        <v>194.982</v>
      </c>
      <c r="FM38" s="18">
        <v>193.41499999999999</v>
      </c>
      <c r="FN38" s="18">
        <v>187.166</v>
      </c>
      <c r="FO38" s="18">
        <v>189.27699999999999</v>
      </c>
      <c r="FP38" s="18">
        <v>183.54599999999999</v>
      </c>
      <c r="FQ38" s="18">
        <v>175.69800000000001</v>
      </c>
      <c r="FR38" s="18">
        <v>170.47200000000001</v>
      </c>
      <c r="FS38" s="18">
        <v>166.839</v>
      </c>
      <c r="FT38" s="18">
        <v>177.35300000000001</v>
      </c>
      <c r="FU38" s="18">
        <v>191.31700000000001</v>
      </c>
      <c r="FV38" s="18">
        <v>195.61500000000001</v>
      </c>
      <c r="FW38" s="18">
        <v>192.91200000000001</v>
      </c>
      <c r="FX38" s="18">
        <v>180.16399999999999</v>
      </c>
      <c r="FY38" s="18">
        <v>174.57300000000001</v>
      </c>
      <c r="FZ38" s="18">
        <v>175.71199999999999</v>
      </c>
      <c r="GA38" s="18">
        <v>179.21600000000001</v>
      </c>
      <c r="GB38" s="18">
        <v>181.405</v>
      </c>
      <c r="GC38" s="18">
        <v>181.68700000000001</v>
      </c>
      <c r="GD38" s="18">
        <v>186.70599999999999</v>
      </c>
      <c r="GE38" s="18">
        <v>193.333</v>
      </c>
      <c r="GF38" s="18">
        <v>194.595</v>
      </c>
      <c r="GG38" s="18">
        <v>201.56899999999999</v>
      </c>
      <c r="GH38" s="18">
        <v>207.001</v>
      </c>
      <c r="GI38" s="18">
        <v>210.95500000000001</v>
      </c>
      <c r="GJ38" s="18">
        <v>211.74</v>
      </c>
      <c r="GK38" s="18">
        <v>220.214</v>
      </c>
      <c r="GL38" s="18">
        <v>223.601</v>
      </c>
      <c r="GM38" s="18">
        <v>222.83600000000001</v>
      </c>
      <c r="GN38" s="18">
        <v>216.65100000000001</v>
      </c>
      <c r="GO38" s="18">
        <v>215.364</v>
      </c>
      <c r="GP38" s="18">
        <v>216.44</v>
      </c>
      <c r="GQ38" s="18">
        <v>211.74700000000001</v>
      </c>
      <c r="GR38" s="18">
        <v>200.798</v>
      </c>
      <c r="GS38" s="18">
        <v>205.15899999999999</v>
      </c>
      <c r="GT38" s="18">
        <v>206.69</v>
      </c>
      <c r="GU38" s="18">
        <v>209.72499999999999</v>
      </c>
      <c r="GV38" s="18">
        <v>215.66900000000001</v>
      </c>
      <c r="GW38" s="18">
        <v>211.214</v>
      </c>
      <c r="GX38" s="18">
        <v>212.87299999999999</v>
      </c>
      <c r="GY38" s="18">
        <v>210.62799999999999</v>
      </c>
      <c r="GZ38" s="18">
        <v>221.48599999999999</v>
      </c>
      <c r="HA38" s="18">
        <v>220.40799999999999</v>
      </c>
      <c r="HB38" s="18">
        <v>209.93</v>
      </c>
      <c r="HC38" s="18">
        <v>202.24199999999999</v>
      </c>
      <c r="HD38" s="18">
        <v>197.99600000000001</v>
      </c>
      <c r="HE38" s="18">
        <v>195.917</v>
      </c>
      <c r="HF38" s="18">
        <v>238.649</v>
      </c>
      <c r="HG38" s="18">
        <v>231.02</v>
      </c>
      <c r="HH38" s="18">
        <v>221.881</v>
      </c>
      <c r="HI38" s="18">
        <v>219.06399999999999</v>
      </c>
      <c r="HJ38" s="18">
        <v>214.64</v>
      </c>
      <c r="HK38" s="18">
        <v>222.55099999999999</v>
      </c>
      <c r="HL38" s="18">
        <v>223.94800000000001</v>
      </c>
      <c r="HM38" s="18">
        <v>220.179</v>
      </c>
      <c r="HN38" s="18">
        <v>218.946</v>
      </c>
      <c r="HO38" s="18">
        <v>221.36099999999999</v>
      </c>
      <c r="HP38" s="18">
        <v>223.26400000000001</v>
      </c>
      <c r="HQ38" s="18">
        <v>218.18100000000001</v>
      </c>
      <c r="HR38" s="18">
        <v>217.869</v>
      </c>
      <c r="HS38" s="18">
        <v>216.459</v>
      </c>
      <c r="HT38" s="18">
        <v>214.72</v>
      </c>
      <c r="HU38" s="18">
        <v>226.61</v>
      </c>
      <c r="HV38" s="18">
        <v>239.328</v>
      </c>
      <c r="HW38" s="18">
        <v>249.33</v>
      </c>
      <c r="HX38" s="18">
        <v>266.09699999999998</v>
      </c>
      <c r="HY38" s="18">
        <v>272.387</v>
      </c>
      <c r="HZ38" s="18">
        <v>249.893</v>
      </c>
      <c r="IA38" s="18">
        <v>242.82400000000001</v>
      </c>
      <c r="IB38" s="18">
        <v>237.17</v>
      </c>
      <c r="IC38" s="18">
        <v>241.143</v>
      </c>
      <c r="ID38" s="18">
        <v>242.82499999999999</v>
      </c>
      <c r="IE38" s="18">
        <v>251.28299999999999</v>
      </c>
      <c r="IF38" s="18">
        <v>260.73500000000001</v>
      </c>
      <c r="IG38" s="18">
        <v>277.97699999999998</v>
      </c>
      <c r="IH38" s="18">
        <v>260.84199999999998</v>
      </c>
      <c r="II38" s="18">
        <v>239.28</v>
      </c>
      <c r="IJ38" s="18">
        <v>237.756</v>
      </c>
      <c r="IK38" s="18">
        <v>236.93600000000001</v>
      </c>
      <c r="IL38" s="18">
        <v>209.148</v>
      </c>
      <c r="IM38" s="18">
        <v>208.45</v>
      </c>
      <c r="IN38" s="18">
        <v>205.03399999999999</v>
      </c>
      <c r="IO38" s="18">
        <v>225.08500000000001</v>
      </c>
      <c r="IP38" s="18">
        <v>240.94200000000001</v>
      </c>
      <c r="IQ38" s="18">
        <v>251.24600000000001</v>
      </c>
      <c r="IR38" s="18">
        <v>250.23099999999999</v>
      </c>
      <c r="IS38" s="18">
        <v>253.292</v>
      </c>
      <c r="IT38" s="18">
        <v>233.386</v>
      </c>
      <c r="IU38" s="18">
        <v>218.26300000000001</v>
      </c>
      <c r="IV38" s="18">
        <v>219.39599999999999</v>
      </c>
      <c r="IW38" s="18">
        <v>219.77500000000001</v>
      </c>
      <c r="IX38" s="18">
        <v>221.47800000000001</v>
      </c>
      <c r="IY38" s="18">
        <v>233.62200000000001</v>
      </c>
      <c r="IZ38" s="18">
        <v>244.05799999999999</v>
      </c>
      <c r="JA38" s="18">
        <v>237.41900000000001</v>
      </c>
      <c r="JB38" s="18">
        <v>224.505</v>
      </c>
      <c r="JC38" s="18">
        <v>222.846</v>
      </c>
      <c r="JD38" s="18">
        <v>230.71899999999999</v>
      </c>
      <c r="JE38" s="18">
        <v>236.399</v>
      </c>
      <c r="JF38" s="18">
        <v>234.863</v>
      </c>
      <c r="JG38" s="18">
        <v>250.86600000000001</v>
      </c>
      <c r="JH38" s="18">
        <v>260.483</v>
      </c>
      <c r="JI38" s="18">
        <v>262.37599999999998</v>
      </c>
      <c r="JJ38" s="18">
        <v>261.12200000000001</v>
      </c>
      <c r="JK38" s="18">
        <v>253.523</v>
      </c>
      <c r="JL38" s="18">
        <v>245.185</v>
      </c>
      <c r="JM38" s="18">
        <v>236.14</v>
      </c>
      <c r="JN38" s="18">
        <v>242.31</v>
      </c>
      <c r="JO38" s="18">
        <v>263.26299999999998</v>
      </c>
      <c r="JP38" s="18">
        <v>283.87</v>
      </c>
      <c r="JQ38" s="18">
        <v>283.86599999999999</v>
      </c>
      <c r="JR38" s="18">
        <v>282.11599999999999</v>
      </c>
      <c r="JS38" s="18">
        <v>283.00200000000001</v>
      </c>
      <c r="JT38" s="18">
        <v>267.79899999999998</v>
      </c>
      <c r="JU38" s="18">
        <v>280.20800000000003</v>
      </c>
      <c r="JV38" s="18">
        <v>288.56599999999997</v>
      </c>
      <c r="JW38" s="18">
        <v>288.45499999999998</v>
      </c>
      <c r="JX38" s="18">
        <v>296.33699999999999</v>
      </c>
      <c r="JY38" s="18">
        <v>309.09699999999998</v>
      </c>
      <c r="JZ38" s="18">
        <v>325.57799999999997</v>
      </c>
      <c r="KA38" s="18">
        <v>321.51299999999998</v>
      </c>
      <c r="KB38" s="18">
        <v>313.82299999999998</v>
      </c>
      <c r="KC38" s="18">
        <v>317.45999999999998</v>
      </c>
      <c r="KD38" s="18">
        <v>310.31900000000002</v>
      </c>
      <c r="KE38" s="18">
        <v>318.31900000000002</v>
      </c>
      <c r="KF38" s="18">
        <v>316.52100000000002</v>
      </c>
      <c r="KG38" s="18">
        <v>317.70400000000001</v>
      </c>
      <c r="KH38" s="18">
        <v>298.40600000000001</v>
      </c>
      <c r="KI38" s="18">
        <v>283.209</v>
      </c>
      <c r="KJ38" s="18">
        <v>276.988</v>
      </c>
      <c r="KK38" s="18">
        <v>275.07600000000002</v>
      </c>
      <c r="KL38" s="18">
        <v>271.99700000000001</v>
      </c>
      <c r="KM38" s="18">
        <v>283.09800000000001</v>
      </c>
      <c r="KN38" s="18">
        <v>291.46800000000002</v>
      </c>
      <c r="KO38" s="18">
        <v>295.79300000000001</v>
      </c>
      <c r="KP38" s="18">
        <v>285.92500000000001</v>
      </c>
      <c r="KQ38" s="18">
        <v>298.55399999999997</v>
      </c>
      <c r="KR38" s="18">
        <v>290.42099999999999</v>
      </c>
      <c r="KS38" s="18">
        <v>277.5</v>
      </c>
      <c r="KT38" s="18">
        <v>259.40300000000002</v>
      </c>
      <c r="KU38" s="18">
        <v>258.54599999999999</v>
      </c>
      <c r="KV38" s="18">
        <v>258.38400000000001</v>
      </c>
      <c r="KW38" s="18">
        <v>273.54399999999998</v>
      </c>
      <c r="KX38" s="18">
        <v>274.976</v>
      </c>
      <c r="KY38" s="18">
        <v>277.78300000000002</v>
      </c>
      <c r="KZ38" s="18">
        <v>273.45100000000002</v>
      </c>
      <c r="LA38" s="18">
        <v>266.83100000000002</v>
      </c>
      <c r="LB38" s="18">
        <v>269.85000000000002</v>
      </c>
      <c r="LC38" s="18">
        <v>270.411</v>
      </c>
      <c r="LD38" s="18">
        <v>267.68200000000002</v>
      </c>
      <c r="LE38" s="18">
        <v>262.00099999999998</v>
      </c>
      <c r="LF38" s="18">
        <v>262.93299999999999</v>
      </c>
      <c r="LG38" s="18">
        <v>271.37700000000001</v>
      </c>
      <c r="LH38" s="18">
        <v>289.54899999999998</v>
      </c>
      <c r="LI38" s="18">
        <v>316.21100000000001</v>
      </c>
      <c r="LJ38" s="18">
        <v>300.173</v>
      </c>
      <c r="LK38" s="18">
        <v>300.31700000000001</v>
      </c>
      <c r="LL38" s="18">
        <v>286.839</v>
      </c>
      <c r="LM38" s="18">
        <v>284.76799999999997</v>
      </c>
      <c r="LN38" s="18">
        <v>277.32400000000001</v>
      </c>
      <c r="LO38" s="18">
        <v>281.61200000000002</v>
      </c>
      <c r="LP38" s="18">
        <v>275.471</v>
      </c>
      <c r="LQ38" s="18">
        <v>291.81</v>
      </c>
      <c r="LR38" s="18">
        <v>295.721</v>
      </c>
      <c r="LS38" s="18">
        <v>297.41000000000003</v>
      </c>
      <c r="LT38" s="18">
        <v>301.99700000000001</v>
      </c>
      <c r="LU38" s="18">
        <v>313.149</v>
      </c>
      <c r="LV38" s="18">
        <v>302.75900000000001</v>
      </c>
      <c r="LW38" s="18">
        <v>299.577</v>
      </c>
      <c r="LX38" s="18">
        <v>292.53500000000003</v>
      </c>
      <c r="LY38" s="18">
        <v>269.983</v>
      </c>
      <c r="LZ38" s="18">
        <v>275.02600000000001</v>
      </c>
      <c r="MA38" s="18">
        <v>281.62099999999998</v>
      </c>
      <c r="MB38" s="18">
        <v>269.44499999999999</v>
      </c>
      <c r="MC38" s="18">
        <v>286.25700000000001</v>
      </c>
      <c r="MD38" s="18">
        <v>310.23399999999998</v>
      </c>
      <c r="ME38" s="18">
        <v>327.56099999999998</v>
      </c>
      <c r="MF38" s="18">
        <v>333.89499999999998</v>
      </c>
      <c r="MG38" s="18">
        <v>330.47699999999998</v>
      </c>
      <c r="MH38" s="18">
        <v>321.75</v>
      </c>
      <c r="MI38" s="18">
        <v>315.14</v>
      </c>
      <c r="MJ38" s="18">
        <v>314.77499999999998</v>
      </c>
      <c r="MK38" s="18">
        <v>316.09699999999998</v>
      </c>
      <c r="ML38" s="18">
        <v>311.71699999999998</v>
      </c>
      <c r="MM38" s="18">
        <v>317.94</v>
      </c>
      <c r="MN38" s="18">
        <v>330.27800000000002</v>
      </c>
      <c r="MO38" s="18">
        <v>345.67200000000003</v>
      </c>
      <c r="MP38" s="18">
        <v>361.762</v>
      </c>
      <c r="MQ38" s="18">
        <v>358.35599999999999</v>
      </c>
      <c r="MR38" s="18">
        <v>347.51299999999998</v>
      </c>
      <c r="MS38" s="18">
        <v>345.95499999999998</v>
      </c>
      <c r="MT38" s="18">
        <v>346.32400000000001</v>
      </c>
      <c r="MU38" s="18">
        <v>350.40199999999999</v>
      </c>
      <c r="MV38" s="18">
        <v>333.38900000000001</v>
      </c>
      <c r="MW38" s="18">
        <v>331.37900000000002</v>
      </c>
      <c r="MX38" s="18">
        <v>340.47399999999999</v>
      </c>
      <c r="MY38" s="18">
        <v>364.09500000000003</v>
      </c>
      <c r="MZ38" s="18">
        <v>369.428</v>
      </c>
      <c r="NA38" s="18">
        <v>346.57400000000001</v>
      </c>
      <c r="NB38" s="18">
        <v>324.24200000000002</v>
      </c>
      <c r="NC38" s="18">
        <v>324.66500000000002</v>
      </c>
      <c r="ND38" s="18">
        <v>335.78199999999998</v>
      </c>
      <c r="NE38" s="18">
        <v>335.38400000000001</v>
      </c>
      <c r="NF38" s="18">
        <v>340.346</v>
      </c>
      <c r="NG38" s="18">
        <v>356.048</v>
      </c>
      <c r="NH38" s="18">
        <v>358.75900000000001</v>
      </c>
      <c r="NI38" s="18">
        <v>356.04199999999997</v>
      </c>
      <c r="NJ38" s="18">
        <v>354.12799999999999</v>
      </c>
      <c r="NK38" s="18">
        <v>361.387</v>
      </c>
      <c r="NL38" s="18">
        <v>360.75599999999997</v>
      </c>
      <c r="NM38" s="18">
        <v>356.79599999999999</v>
      </c>
      <c r="NN38" s="18">
        <v>349.12700000000001</v>
      </c>
      <c r="NO38" s="18">
        <v>353.33699999999999</v>
      </c>
      <c r="NP38" s="18">
        <v>369.60500000000002</v>
      </c>
      <c r="NQ38" s="18">
        <v>365.15300000000002</v>
      </c>
      <c r="NR38" s="18">
        <v>384.08100000000002</v>
      </c>
      <c r="NS38" s="18">
        <v>385.77</v>
      </c>
      <c r="NT38" s="18">
        <v>372.084</v>
      </c>
      <c r="NU38" s="18">
        <v>386.14699999999999</v>
      </c>
      <c r="NV38" s="18">
        <v>381.56</v>
      </c>
      <c r="NW38" s="18">
        <v>425.19900000000001</v>
      </c>
      <c r="NX38" s="18">
        <v>441.91800000000001</v>
      </c>
      <c r="NY38" s="18">
        <v>448.983</v>
      </c>
      <c r="NZ38" s="18">
        <v>451.25599999999997</v>
      </c>
      <c r="OA38" s="18">
        <v>428.76100000000002</v>
      </c>
      <c r="OB38" s="18">
        <v>414.13099999999997</v>
      </c>
      <c r="OC38" s="18">
        <v>410.80799999999999</v>
      </c>
      <c r="OD38" s="18">
        <v>409.89400000000001</v>
      </c>
      <c r="OE38" s="18">
        <v>404.59100000000001</v>
      </c>
      <c r="OF38" s="18">
        <v>404.54899999999998</v>
      </c>
      <c r="OG38" s="18">
        <v>399.577</v>
      </c>
      <c r="OH38" s="18">
        <v>391.85</v>
      </c>
      <c r="OI38" s="18">
        <v>389.37599999999998</v>
      </c>
      <c r="OJ38" s="18">
        <v>384.34399999999999</v>
      </c>
      <c r="OK38" s="18">
        <v>382.66300000000001</v>
      </c>
      <c r="OL38" s="18">
        <v>382.964</v>
      </c>
      <c r="OM38" s="18">
        <v>403.25400000000002</v>
      </c>
      <c r="ON38" s="18">
        <v>423.69400000000002</v>
      </c>
      <c r="OO38" s="18">
        <v>428.31299999999999</v>
      </c>
      <c r="OP38" s="18">
        <v>422.07100000000003</v>
      </c>
      <c r="OQ38" s="18">
        <v>421.38200000000001</v>
      </c>
      <c r="OR38" s="18">
        <v>411.45</v>
      </c>
      <c r="OS38" s="18">
        <v>401.18200000000002</v>
      </c>
      <c r="OT38" s="18">
        <v>378.78300000000002</v>
      </c>
      <c r="OU38" s="18">
        <v>394.774</v>
      </c>
      <c r="OV38" s="18">
        <v>383.00200000000001</v>
      </c>
      <c r="OW38" s="18">
        <v>373.61799999999999</v>
      </c>
      <c r="OX38" s="18">
        <v>365.16199999999998</v>
      </c>
      <c r="OY38" s="18">
        <v>359.214</v>
      </c>
      <c r="OZ38" s="18">
        <v>362.96800000000002</v>
      </c>
      <c r="PA38" s="18">
        <v>360.06900000000002</v>
      </c>
      <c r="PB38" s="18">
        <v>358.15699999999998</v>
      </c>
      <c r="PC38" s="18">
        <v>369.05799999999999</v>
      </c>
      <c r="PD38" s="18">
        <v>347.363</v>
      </c>
      <c r="PE38" s="18">
        <v>337.85899999999998</v>
      </c>
      <c r="PF38" s="18">
        <v>335.63200000000001</v>
      </c>
      <c r="PG38" s="18">
        <v>323.68700000000001</v>
      </c>
      <c r="PH38" s="18">
        <v>319.53300000000002</v>
      </c>
      <c r="PI38" s="18">
        <v>317.54599999999999</v>
      </c>
      <c r="PJ38" s="18">
        <v>296.57799999999997</v>
      </c>
      <c r="PK38" s="18">
        <v>281.41300000000001</v>
      </c>
      <c r="PL38" s="18">
        <v>280.10199999999998</v>
      </c>
      <c r="PM38" s="18">
        <v>285.78100000000001</v>
      </c>
      <c r="PN38" s="18">
        <v>283.47899999999998</v>
      </c>
      <c r="PO38" s="18">
        <v>280.935</v>
      </c>
      <c r="PP38" s="18">
        <v>284.524</v>
      </c>
      <c r="PQ38" s="18">
        <v>296.76600000000002</v>
      </c>
      <c r="PR38" s="18">
        <v>301.21899999999999</v>
      </c>
      <c r="PS38" s="18">
        <v>315.25299999999999</v>
      </c>
      <c r="PT38" s="18">
        <v>342.52499999999998</v>
      </c>
      <c r="PU38" s="18">
        <v>327.399</v>
      </c>
      <c r="PV38" s="18">
        <v>322.404</v>
      </c>
      <c r="PW38" s="18">
        <v>307.661</v>
      </c>
      <c r="PX38" s="18">
        <v>298.60399999999998</v>
      </c>
      <c r="PY38" s="18">
        <v>302.85399999999998</v>
      </c>
      <c r="PZ38" s="18">
        <v>290.08</v>
      </c>
      <c r="QA38" s="18">
        <v>285.21499999999997</v>
      </c>
      <c r="QB38" s="18">
        <v>284.20800000000003</v>
      </c>
      <c r="QC38" s="18">
        <v>276.86099999999999</v>
      </c>
      <c r="QD38" s="18">
        <v>274.26799999999997</v>
      </c>
      <c r="QE38" s="18">
        <v>272.42599999999999</v>
      </c>
      <c r="QF38" s="18">
        <v>259.80099999999999</v>
      </c>
      <c r="QG38" s="18">
        <v>258.29399999999998</v>
      </c>
      <c r="QH38" s="18">
        <v>255.46600000000001</v>
      </c>
      <c r="QI38" s="18">
        <v>249.31399999999999</v>
      </c>
      <c r="QJ38" s="18">
        <v>247.20500000000001</v>
      </c>
      <c r="QK38" s="18">
        <v>248.483</v>
      </c>
      <c r="QL38" s="18">
        <v>251.14</v>
      </c>
      <c r="QM38" s="18">
        <v>248.934</v>
      </c>
      <c r="QN38" s="18">
        <v>250.56299999999999</v>
      </c>
      <c r="QO38" s="18">
        <v>243.69900000000001</v>
      </c>
      <c r="QP38" s="18">
        <v>244.73099999999999</v>
      </c>
      <c r="QQ38" s="18">
        <v>250.55500000000001</v>
      </c>
      <c r="QR38" s="18">
        <v>244.78200000000001</v>
      </c>
      <c r="QS38" s="18">
        <v>238.03100000000001</v>
      </c>
      <c r="QT38" s="18">
        <v>236.17</v>
      </c>
      <c r="QU38" s="18">
        <v>234.34899999999999</v>
      </c>
      <c r="QV38" s="18">
        <v>233.929</v>
      </c>
      <c r="QW38" s="18">
        <v>234.46</v>
      </c>
      <c r="QX38" s="18">
        <v>234.31800000000001</v>
      </c>
      <c r="QY38" s="18">
        <v>241.21100000000001</v>
      </c>
      <c r="QZ38" s="18">
        <v>243.184</v>
      </c>
      <c r="RA38" s="18">
        <v>238.03200000000001</v>
      </c>
      <c r="RB38" s="18">
        <v>241.56800000000001</v>
      </c>
      <c r="RC38" s="18">
        <v>253.887</v>
      </c>
      <c r="RD38" s="18">
        <v>267.86500000000001</v>
      </c>
      <c r="RE38" s="18">
        <v>270.41399999999999</v>
      </c>
      <c r="RF38" s="18">
        <v>274.238</v>
      </c>
      <c r="RG38" s="18">
        <v>276.57100000000003</v>
      </c>
      <c r="RH38" s="18">
        <v>274.13799999999998</v>
      </c>
      <c r="RI38" s="18">
        <v>270.71199999999999</v>
      </c>
      <c r="RJ38" s="18">
        <v>265.88400000000001</v>
      </c>
      <c r="RK38" s="18">
        <v>267.01799999999997</v>
      </c>
      <c r="RL38" s="18">
        <v>267.93099999999998</v>
      </c>
      <c r="RM38" s="18">
        <v>270.67599999999999</v>
      </c>
      <c r="RN38" s="18">
        <v>269.49700000000001</v>
      </c>
      <c r="RO38" s="18">
        <v>265.78100000000001</v>
      </c>
      <c r="RP38" s="18">
        <v>268.76400000000001</v>
      </c>
      <c r="RQ38" s="18">
        <v>276.11900000000003</v>
      </c>
      <c r="RR38" s="18">
        <v>275.87900000000002</v>
      </c>
      <c r="RS38" s="18">
        <v>276.11</v>
      </c>
      <c r="RT38" s="18">
        <v>274.286</v>
      </c>
      <c r="RU38" s="18">
        <v>269.40199999999999</v>
      </c>
      <c r="RV38" s="18">
        <v>270.57299999999998</v>
      </c>
      <c r="RW38" s="18">
        <v>264.81799999999998</v>
      </c>
      <c r="RX38" s="18">
        <v>255.857</v>
      </c>
      <c r="RY38" s="18">
        <v>252.75700000000001</v>
      </c>
      <c r="RZ38" s="18">
        <v>250.143</v>
      </c>
      <c r="SA38" s="18">
        <v>253.00299999999999</v>
      </c>
      <c r="SB38" s="18">
        <v>251.05699999999999</v>
      </c>
      <c r="SC38" s="18">
        <v>244.96299999999999</v>
      </c>
      <c r="SD38" s="18">
        <v>239.67699999999999</v>
      </c>
      <c r="SE38" s="18">
        <v>242.173</v>
      </c>
      <c r="SF38" s="18">
        <v>245.86600000000001</v>
      </c>
      <c r="SG38" s="18">
        <v>243.791</v>
      </c>
      <c r="SH38" s="18">
        <v>243.46299999999999</v>
      </c>
      <c r="SI38" s="18">
        <v>259.75700000000001</v>
      </c>
      <c r="SJ38" s="18">
        <v>261.07</v>
      </c>
      <c r="SK38" s="18">
        <v>261.90199999999999</v>
      </c>
      <c r="SL38" s="18">
        <v>262.43099999999998</v>
      </c>
      <c r="SM38" s="18">
        <v>257.447</v>
      </c>
      <c r="SN38" s="18">
        <v>255.26499999999999</v>
      </c>
      <c r="SO38" s="18">
        <v>254.65799999999999</v>
      </c>
      <c r="SP38" s="18">
        <v>252.035</v>
      </c>
      <c r="SQ38" s="18">
        <v>253.30099999999999</v>
      </c>
      <c r="SR38" s="18">
        <v>255.375</v>
      </c>
      <c r="SS38" s="18">
        <v>257.31299999999999</v>
      </c>
      <c r="ST38" s="18">
        <v>245.303</v>
      </c>
      <c r="SU38" s="5">
        <v>251.40700000000001</v>
      </c>
    </row>
    <row r="39" spans="1:515" s="5" customFormat="1" x14ac:dyDescent="0.25">
      <c r="A39" s="5">
        <f t="shared" si="8"/>
        <v>8</v>
      </c>
      <c r="B39" s="11" t="s">
        <v>476</v>
      </c>
      <c r="C39" s="5">
        <f ca="1">_xlfn.XMATCH(B39,bonds[unique lookup])</f>
        <v>151</v>
      </c>
      <c r="D39" s="5" t="str" cm="1">
        <f t="array" aca="1" ref="D39" ca="1">INDEX(bonds[ID_ISIN],C39)&amp;" Corp"</f>
        <v>XS1206540806 Corp</v>
      </c>
      <c r="E39" s="32" cm="1">
        <f t="array" aca="1" ref="E39" ca="1">_xll.BDP(D39,E$31)*1</f>
        <v>44640</v>
      </c>
      <c r="F39" s="18">
        <f ca="1">_xll.BDH(D39,$B$29,"-2AY",,"Dates=H","Fill=C","Sort=R","Dir=H","cols=510;rows=1")</f>
        <v>359.93099999999998</v>
      </c>
      <c r="G39" s="18">
        <v>363.74</v>
      </c>
      <c r="H39" s="18">
        <v>381.38400000000001</v>
      </c>
      <c r="I39" s="18">
        <v>376.38400000000001</v>
      </c>
      <c r="J39" s="18">
        <v>382.34399999999999</v>
      </c>
      <c r="K39" s="18">
        <v>385.90499999999997</v>
      </c>
      <c r="L39" s="18">
        <v>397.01</v>
      </c>
      <c r="M39" s="18">
        <v>399.197</v>
      </c>
      <c r="N39" s="18">
        <v>395.68700000000001</v>
      </c>
      <c r="O39" s="18">
        <v>379.03100000000001</v>
      </c>
      <c r="P39" s="18">
        <v>369.846</v>
      </c>
      <c r="Q39" s="18">
        <v>379.78500000000003</v>
      </c>
      <c r="R39" s="18">
        <v>362.17899999999997</v>
      </c>
      <c r="S39" s="18">
        <v>359.54500000000002</v>
      </c>
      <c r="T39" s="18">
        <v>325.702</v>
      </c>
      <c r="U39" s="18">
        <v>301.75200000000001</v>
      </c>
      <c r="V39" s="18">
        <v>328.64</v>
      </c>
      <c r="W39" s="18">
        <v>320.49799999999999</v>
      </c>
      <c r="X39" s="18">
        <v>339.983</v>
      </c>
      <c r="Y39" s="18">
        <v>300.19600000000003</v>
      </c>
      <c r="Z39" s="18">
        <v>259.541</v>
      </c>
      <c r="AA39" s="18">
        <v>190.495</v>
      </c>
      <c r="AB39" s="18">
        <v>215.75700000000001</v>
      </c>
      <c r="AC39" s="18">
        <v>282.90199999999999</v>
      </c>
      <c r="AD39" s="18">
        <v>306.55900000000003</v>
      </c>
      <c r="AE39" s="18">
        <v>351.63200000000001</v>
      </c>
      <c r="AF39" s="18">
        <v>361.54899999999998</v>
      </c>
      <c r="AG39" s="18">
        <v>353.47800000000001</v>
      </c>
      <c r="AH39" s="18">
        <v>329.863</v>
      </c>
      <c r="AI39" s="18">
        <v>322.233</v>
      </c>
      <c r="AJ39" s="18">
        <v>352.17</v>
      </c>
      <c r="AK39" s="18">
        <v>388.851</v>
      </c>
      <c r="AL39" s="18">
        <v>383.48599999999999</v>
      </c>
      <c r="AM39" s="18">
        <v>376.81299999999999</v>
      </c>
      <c r="AN39" s="18">
        <v>386.44400000000002</v>
      </c>
      <c r="AO39" s="18">
        <v>407.66399999999999</v>
      </c>
      <c r="AP39" s="18">
        <v>459.40699999999998</v>
      </c>
      <c r="AQ39" s="18">
        <v>485.39499999999998</v>
      </c>
      <c r="AR39" s="18">
        <v>485.49099999999999</v>
      </c>
      <c r="AS39" s="18">
        <v>462.404</v>
      </c>
      <c r="AT39" s="18">
        <v>448.483</v>
      </c>
      <c r="AU39" s="18">
        <v>455.21600000000001</v>
      </c>
      <c r="AV39" s="18">
        <v>468.90800000000002</v>
      </c>
      <c r="AW39" s="18">
        <v>474.16899999999998</v>
      </c>
      <c r="AX39" s="18">
        <v>484.88600000000002</v>
      </c>
      <c r="AY39" s="18">
        <v>495.86799999999999</v>
      </c>
      <c r="AZ39" s="18">
        <v>522.94000000000005</v>
      </c>
      <c r="BA39" s="18">
        <v>461.30399999999997</v>
      </c>
      <c r="BB39" s="18">
        <v>433.52</v>
      </c>
      <c r="BC39" s="18">
        <v>410.86</v>
      </c>
      <c r="BD39" s="18">
        <v>387.54500000000002</v>
      </c>
      <c r="BE39" s="18">
        <v>417.08699999999999</v>
      </c>
      <c r="BF39" s="18">
        <v>439.56799999999998</v>
      </c>
      <c r="BG39" s="18">
        <v>520.66600000000005</v>
      </c>
      <c r="BH39" s="18">
        <v>518.64400000000001</v>
      </c>
      <c r="BI39" s="18">
        <v>485.65499999999997</v>
      </c>
      <c r="BJ39" s="18">
        <v>455.45499999999998</v>
      </c>
      <c r="BK39" s="18">
        <v>440.26600000000002</v>
      </c>
      <c r="BL39" s="18">
        <v>376.41199999999998</v>
      </c>
      <c r="BM39" s="18">
        <v>334.43</v>
      </c>
      <c r="BN39" s="18">
        <v>443.42</v>
      </c>
      <c r="BO39" s="18">
        <v>558.774</v>
      </c>
      <c r="BP39" s="18">
        <v>582.07399999999996</v>
      </c>
      <c r="BQ39" s="18">
        <v>649.65599999999995</v>
      </c>
      <c r="BR39" s="18">
        <v>657.548</v>
      </c>
      <c r="BS39" s="18">
        <v>623.61400000000003</v>
      </c>
      <c r="BT39" s="18">
        <v>595.245</v>
      </c>
      <c r="BU39" s="18">
        <v>587.14499999999998</v>
      </c>
      <c r="BV39" s="18">
        <v>584.76099999999997</v>
      </c>
      <c r="BW39" s="18">
        <v>507.536</v>
      </c>
      <c r="BX39" s="18">
        <v>475.59</v>
      </c>
      <c r="BY39" s="18">
        <v>467.49200000000002</v>
      </c>
      <c r="BZ39" s="18">
        <v>648.56899999999996</v>
      </c>
      <c r="CA39" s="18">
        <v>719.15</v>
      </c>
      <c r="CB39" s="18">
        <v>677.79200000000003</v>
      </c>
      <c r="CC39" s="18">
        <v>835.79100000000005</v>
      </c>
      <c r="CD39" s="18">
        <v>870.351</v>
      </c>
      <c r="CE39" s="18">
        <v>709.58799999999997</v>
      </c>
      <c r="CF39" s="18">
        <v>592.97400000000005</v>
      </c>
      <c r="CG39" s="18">
        <v>445.029</v>
      </c>
      <c r="CH39" s="18">
        <v>412.89400000000001</v>
      </c>
      <c r="CI39" s="18">
        <v>315.36</v>
      </c>
      <c r="CJ39" s="18">
        <v>296.137</v>
      </c>
      <c r="CK39" s="18">
        <v>327.77699999999999</v>
      </c>
      <c r="CL39" s="18">
        <v>236.57</v>
      </c>
      <c r="CM39" s="18">
        <v>202.76400000000001</v>
      </c>
      <c r="CN39" s="18">
        <v>184.791</v>
      </c>
      <c r="CO39" s="18">
        <v>197.88399999999999</v>
      </c>
      <c r="CP39" s="18">
        <v>245.399</v>
      </c>
      <c r="CQ39" s="18">
        <v>249.226</v>
      </c>
      <c r="CR39" s="18">
        <v>207.26</v>
      </c>
      <c r="CS39" s="18">
        <v>180.54599999999999</v>
      </c>
      <c r="CT39" s="18">
        <v>166.215</v>
      </c>
      <c r="CU39" s="18">
        <v>159.21700000000001</v>
      </c>
      <c r="CV39" s="18">
        <v>133.559</v>
      </c>
      <c r="CW39" s="18">
        <v>134.18</v>
      </c>
      <c r="CX39" s="18">
        <v>136.02799999999999</v>
      </c>
      <c r="CY39" s="18">
        <v>136.94900000000001</v>
      </c>
      <c r="CZ39" s="18">
        <v>135.33799999999999</v>
      </c>
      <c r="DA39" s="18">
        <v>134.303</v>
      </c>
      <c r="DB39" s="18">
        <v>134.27099999999999</v>
      </c>
      <c r="DC39" s="18">
        <v>133.40100000000001</v>
      </c>
      <c r="DD39" s="18">
        <v>135.03899999999999</v>
      </c>
      <c r="DE39" s="18">
        <v>135.78700000000001</v>
      </c>
      <c r="DF39" s="18">
        <v>132.529</v>
      </c>
      <c r="DG39" s="18">
        <v>130.80500000000001</v>
      </c>
      <c r="DH39" s="18">
        <v>135.21100000000001</v>
      </c>
      <c r="DI39" s="18">
        <v>143.73099999999999</v>
      </c>
      <c r="DJ39" s="18">
        <v>152.39400000000001</v>
      </c>
      <c r="DK39" s="18">
        <v>150.244</v>
      </c>
      <c r="DL39" s="18">
        <v>149.245</v>
      </c>
      <c r="DM39" s="18">
        <v>144.91200000000001</v>
      </c>
      <c r="DN39" s="18">
        <v>148.852</v>
      </c>
      <c r="DO39" s="18">
        <v>149.92400000000001</v>
      </c>
      <c r="DP39" s="18">
        <v>136.97900000000001</v>
      </c>
      <c r="DQ39" s="18">
        <v>133.47999999999999</v>
      </c>
      <c r="DR39" s="18">
        <v>130.06399999999999</v>
      </c>
      <c r="DS39" s="18">
        <v>130.70400000000001</v>
      </c>
      <c r="DT39" s="18">
        <v>128.81200000000001</v>
      </c>
      <c r="DU39" s="18">
        <v>132.82400000000001</v>
      </c>
      <c r="DV39" s="18">
        <v>139.69300000000001</v>
      </c>
      <c r="DW39" s="18">
        <v>144.29599999999999</v>
      </c>
      <c r="DX39" s="18">
        <v>145.76300000000001</v>
      </c>
      <c r="DY39" s="18">
        <v>146.43</v>
      </c>
      <c r="DZ39" s="18">
        <v>148.31100000000001</v>
      </c>
      <c r="EA39" s="18">
        <v>150.251</v>
      </c>
      <c r="EB39" s="18">
        <v>154.00800000000001</v>
      </c>
      <c r="EC39" s="18">
        <v>151.52699999999999</v>
      </c>
      <c r="ED39" s="18">
        <v>148.49700000000001</v>
      </c>
      <c r="EE39" s="18">
        <v>142.679</v>
      </c>
      <c r="EF39" s="18">
        <v>141.773</v>
      </c>
      <c r="EG39" s="18">
        <v>139.82599999999999</v>
      </c>
      <c r="EH39" s="18">
        <v>140.792</v>
      </c>
      <c r="EI39" s="18">
        <v>142.797</v>
      </c>
      <c r="EJ39" s="18">
        <v>145.13999999999999</v>
      </c>
      <c r="EK39" s="18">
        <v>145.5</v>
      </c>
      <c r="EL39" s="18">
        <v>145.57599999999999</v>
      </c>
      <c r="EM39" s="18">
        <v>146.22800000000001</v>
      </c>
      <c r="EN39" s="18">
        <v>150.13300000000001</v>
      </c>
      <c r="EO39" s="18">
        <v>150.81899999999999</v>
      </c>
      <c r="EP39" s="18">
        <v>150.828</v>
      </c>
      <c r="EQ39" s="18">
        <v>151.964</v>
      </c>
      <c r="ER39" s="18">
        <v>155.667</v>
      </c>
      <c r="ES39" s="18">
        <v>153.14699999999999</v>
      </c>
      <c r="ET39" s="18">
        <v>149.738</v>
      </c>
      <c r="EU39" s="18">
        <v>147.821</v>
      </c>
      <c r="EV39" s="18">
        <v>153.58500000000001</v>
      </c>
      <c r="EW39" s="18">
        <v>155.19</v>
      </c>
      <c r="EX39" s="18">
        <v>166.01</v>
      </c>
      <c r="EY39" s="18">
        <v>164.608</v>
      </c>
      <c r="EZ39" s="18">
        <v>157.464</v>
      </c>
      <c r="FA39" s="18">
        <v>160.96</v>
      </c>
      <c r="FB39" s="18">
        <v>159.126</v>
      </c>
      <c r="FC39" s="18">
        <v>161.852</v>
      </c>
      <c r="FD39" s="18">
        <v>159.43199999999999</v>
      </c>
      <c r="FE39" s="18">
        <v>166.78800000000001</v>
      </c>
      <c r="FF39" s="18">
        <v>183.31299999999999</v>
      </c>
      <c r="FG39" s="18">
        <v>187.73599999999999</v>
      </c>
      <c r="FH39" s="18">
        <v>186.27199999999999</v>
      </c>
      <c r="FI39" s="18">
        <v>179.16300000000001</v>
      </c>
      <c r="FJ39" s="18">
        <v>178.084</v>
      </c>
      <c r="FK39" s="18">
        <v>178.15600000000001</v>
      </c>
      <c r="FL39" s="18">
        <v>178.75200000000001</v>
      </c>
      <c r="FM39" s="18">
        <v>179.27099999999999</v>
      </c>
      <c r="FN39" s="18">
        <v>175.422</v>
      </c>
      <c r="FO39" s="18">
        <v>176.65199999999999</v>
      </c>
      <c r="FP39" s="18">
        <v>169.38</v>
      </c>
      <c r="FQ39" s="18">
        <v>162.80500000000001</v>
      </c>
      <c r="FR39" s="18">
        <v>156.893</v>
      </c>
      <c r="FS39" s="18">
        <v>154.59700000000001</v>
      </c>
      <c r="FT39" s="18">
        <v>160.1</v>
      </c>
      <c r="FU39" s="18">
        <v>172.631</v>
      </c>
      <c r="FV39" s="18">
        <v>172.53899999999999</v>
      </c>
      <c r="FW39" s="18">
        <v>168.899</v>
      </c>
      <c r="FX39" s="18">
        <v>164.14699999999999</v>
      </c>
      <c r="FY39" s="18">
        <v>156.89699999999999</v>
      </c>
      <c r="FZ39" s="18">
        <v>159.416</v>
      </c>
      <c r="GA39" s="18">
        <v>164.06399999999999</v>
      </c>
      <c r="GB39" s="18">
        <v>168.95</v>
      </c>
      <c r="GC39" s="18">
        <v>169.86799999999999</v>
      </c>
      <c r="GD39" s="18">
        <v>175.87299999999999</v>
      </c>
      <c r="GE39" s="18">
        <v>181.43899999999999</v>
      </c>
      <c r="GF39" s="18">
        <v>182.10599999999999</v>
      </c>
      <c r="GG39" s="18">
        <v>189.37</v>
      </c>
      <c r="GH39" s="18">
        <v>193.249</v>
      </c>
      <c r="GI39" s="18">
        <v>198.613</v>
      </c>
      <c r="GJ39" s="18">
        <v>200.99600000000001</v>
      </c>
      <c r="GK39" s="18">
        <v>206.19900000000001</v>
      </c>
      <c r="GL39" s="18">
        <v>211.18299999999999</v>
      </c>
      <c r="GM39" s="18">
        <v>208.77099999999999</v>
      </c>
      <c r="GN39" s="18">
        <v>201.78</v>
      </c>
      <c r="GO39" s="18">
        <v>198.77099999999999</v>
      </c>
      <c r="GP39" s="18">
        <v>201.16399999999999</v>
      </c>
      <c r="GQ39" s="18">
        <v>191.90199999999999</v>
      </c>
      <c r="GR39" s="18">
        <v>183.31399999999999</v>
      </c>
      <c r="GS39" s="18">
        <v>188.685</v>
      </c>
      <c r="GT39" s="18">
        <v>189.726</v>
      </c>
      <c r="GU39" s="18">
        <v>192.453</v>
      </c>
      <c r="GV39" s="18">
        <v>201.47499999999999</v>
      </c>
      <c r="GW39" s="18">
        <v>196.94499999999999</v>
      </c>
      <c r="GX39" s="18">
        <v>197.839</v>
      </c>
      <c r="GY39" s="18">
        <v>195.62700000000001</v>
      </c>
      <c r="GZ39" s="18">
        <v>205.31200000000001</v>
      </c>
      <c r="HA39" s="18">
        <v>203.72300000000001</v>
      </c>
      <c r="HB39" s="18">
        <v>189.994</v>
      </c>
      <c r="HC39" s="18">
        <v>181.57499999999999</v>
      </c>
      <c r="HD39" s="18">
        <v>179.76400000000001</v>
      </c>
      <c r="HE39" s="18">
        <v>176.815</v>
      </c>
      <c r="HF39" s="18">
        <v>213.477</v>
      </c>
      <c r="HG39" s="18">
        <v>207.10599999999999</v>
      </c>
      <c r="HH39" s="18">
        <v>197.03</v>
      </c>
      <c r="HI39" s="18">
        <v>189.65700000000001</v>
      </c>
      <c r="HJ39" s="18">
        <v>185.02099999999999</v>
      </c>
      <c r="HK39" s="18">
        <v>192.529</v>
      </c>
      <c r="HL39" s="18">
        <v>194.85400000000001</v>
      </c>
      <c r="HM39" s="18">
        <v>189.55500000000001</v>
      </c>
      <c r="HN39" s="18">
        <v>188.221</v>
      </c>
      <c r="HO39" s="18">
        <v>190.59299999999999</v>
      </c>
      <c r="HP39" s="18">
        <v>190.83</v>
      </c>
      <c r="HQ39" s="18">
        <v>188.489</v>
      </c>
      <c r="HR39" s="18">
        <v>191.41300000000001</v>
      </c>
      <c r="HS39" s="18">
        <v>190.614</v>
      </c>
      <c r="HT39" s="18">
        <v>187.054</v>
      </c>
      <c r="HU39" s="18">
        <v>199.38200000000001</v>
      </c>
      <c r="HV39" s="18">
        <v>211.27099999999999</v>
      </c>
      <c r="HW39" s="18">
        <v>222.24100000000001</v>
      </c>
      <c r="HX39" s="18">
        <v>234.06399999999999</v>
      </c>
      <c r="HY39" s="18">
        <v>237.31299999999999</v>
      </c>
      <c r="HZ39" s="18">
        <v>215.12</v>
      </c>
      <c r="IA39" s="18">
        <v>209.36699999999999</v>
      </c>
      <c r="IB39" s="18">
        <v>197.37299999999999</v>
      </c>
      <c r="IC39" s="18">
        <v>205.755</v>
      </c>
      <c r="ID39" s="18">
        <v>206.73599999999999</v>
      </c>
      <c r="IE39" s="18">
        <v>221.19800000000001</v>
      </c>
      <c r="IF39" s="18">
        <v>233.98099999999999</v>
      </c>
      <c r="IG39" s="18">
        <v>249.53100000000001</v>
      </c>
      <c r="IH39" s="18">
        <v>230.72300000000001</v>
      </c>
      <c r="II39" s="18">
        <v>204.114</v>
      </c>
      <c r="IJ39" s="18">
        <v>205.75</v>
      </c>
      <c r="IK39" s="18">
        <v>207.89099999999999</v>
      </c>
      <c r="IL39" s="18">
        <v>184.08600000000001</v>
      </c>
      <c r="IM39" s="18">
        <v>182.43199999999999</v>
      </c>
      <c r="IN39" s="18">
        <v>178.19399999999999</v>
      </c>
      <c r="IO39" s="18">
        <v>203.58199999999999</v>
      </c>
      <c r="IP39" s="18">
        <v>222.28100000000001</v>
      </c>
      <c r="IQ39" s="18">
        <v>228.62100000000001</v>
      </c>
      <c r="IR39" s="18">
        <v>227.399</v>
      </c>
      <c r="IS39" s="18">
        <v>234.53800000000001</v>
      </c>
      <c r="IT39" s="18">
        <v>216.92599999999999</v>
      </c>
      <c r="IU39" s="18">
        <v>198.84899999999999</v>
      </c>
      <c r="IV39" s="18">
        <v>198.964</v>
      </c>
      <c r="IW39" s="18">
        <v>197.54499999999999</v>
      </c>
      <c r="IX39" s="18">
        <v>197.12799999999999</v>
      </c>
      <c r="IY39" s="18">
        <v>208.98699999999999</v>
      </c>
      <c r="IZ39" s="18">
        <v>218.48400000000001</v>
      </c>
      <c r="JA39" s="18">
        <v>209.04499999999999</v>
      </c>
      <c r="JB39" s="18">
        <v>191.631</v>
      </c>
      <c r="JC39" s="18">
        <v>189.51</v>
      </c>
      <c r="JD39" s="18">
        <v>197.98099999999999</v>
      </c>
      <c r="JE39" s="18">
        <v>202.43299999999999</v>
      </c>
      <c r="JF39" s="18">
        <v>200.56399999999999</v>
      </c>
      <c r="JG39" s="18">
        <v>219.37200000000001</v>
      </c>
      <c r="JH39" s="18">
        <v>226.93600000000001</v>
      </c>
      <c r="JI39" s="18">
        <v>231.601</v>
      </c>
      <c r="JJ39" s="18">
        <v>228.88399999999999</v>
      </c>
      <c r="JK39" s="18">
        <v>218.322</v>
      </c>
      <c r="JL39" s="18">
        <v>207.934</v>
      </c>
      <c r="JM39" s="18">
        <v>200.74700000000001</v>
      </c>
      <c r="JN39" s="18">
        <v>207.928</v>
      </c>
      <c r="JO39" s="18">
        <v>231.565</v>
      </c>
      <c r="JP39" s="18">
        <v>254.43299999999999</v>
      </c>
      <c r="JQ39" s="18">
        <v>255.00399999999999</v>
      </c>
      <c r="JR39" s="18">
        <v>253.61500000000001</v>
      </c>
      <c r="JS39" s="18">
        <v>257.23</v>
      </c>
      <c r="JT39" s="18">
        <v>239.352</v>
      </c>
      <c r="JU39" s="18">
        <v>256.666</v>
      </c>
      <c r="JV39" s="18">
        <v>270.03899999999999</v>
      </c>
      <c r="JW39" s="18">
        <v>270.63799999999998</v>
      </c>
      <c r="JX39" s="18">
        <v>278.04300000000001</v>
      </c>
      <c r="JY39" s="18">
        <v>297.87099999999998</v>
      </c>
      <c r="JZ39" s="18">
        <v>321.33800000000002</v>
      </c>
      <c r="KA39" s="18">
        <v>315.01100000000002</v>
      </c>
      <c r="KB39" s="18">
        <v>306.07299999999998</v>
      </c>
      <c r="KC39" s="18">
        <v>312.08600000000001</v>
      </c>
      <c r="KD39" s="18">
        <v>303.96499999999997</v>
      </c>
      <c r="KE39" s="18">
        <v>316.26100000000002</v>
      </c>
      <c r="KF39" s="18">
        <v>312.041</v>
      </c>
      <c r="KG39" s="18">
        <v>314.01600000000002</v>
      </c>
      <c r="KH39" s="18">
        <v>287.79199999999997</v>
      </c>
      <c r="KI39" s="18">
        <v>268.29899999999998</v>
      </c>
      <c r="KJ39" s="18">
        <v>257.99</v>
      </c>
      <c r="KK39" s="18">
        <v>251.809</v>
      </c>
      <c r="KL39" s="18">
        <v>250.90600000000001</v>
      </c>
      <c r="KM39" s="18">
        <v>264.27800000000002</v>
      </c>
      <c r="KN39" s="18">
        <v>274.476</v>
      </c>
      <c r="KO39" s="18">
        <v>277.51299999999998</v>
      </c>
      <c r="KP39" s="18">
        <v>262.61599999999999</v>
      </c>
      <c r="KQ39" s="18">
        <v>274.935</v>
      </c>
      <c r="KR39" s="18">
        <v>262.26299999999998</v>
      </c>
      <c r="KS39" s="18">
        <v>247.18799999999999</v>
      </c>
      <c r="KT39" s="18">
        <v>228.06299999999999</v>
      </c>
      <c r="KU39" s="18">
        <v>221.108</v>
      </c>
      <c r="KV39" s="18">
        <v>218.77500000000001</v>
      </c>
      <c r="KW39" s="18">
        <v>231.202</v>
      </c>
      <c r="KX39" s="18">
        <v>233.464</v>
      </c>
      <c r="KY39" s="18">
        <v>237.47300000000001</v>
      </c>
      <c r="KZ39" s="18">
        <v>229.37</v>
      </c>
      <c r="LA39" s="18">
        <v>222.416</v>
      </c>
      <c r="LB39" s="18">
        <v>223.99199999999999</v>
      </c>
      <c r="LC39" s="18">
        <v>227.95</v>
      </c>
      <c r="LD39" s="18">
        <v>225.96100000000001</v>
      </c>
      <c r="LE39" s="18">
        <v>216.923</v>
      </c>
      <c r="LF39" s="18">
        <v>221.78399999999999</v>
      </c>
      <c r="LG39" s="18">
        <v>230.80799999999999</v>
      </c>
      <c r="LH39" s="18">
        <v>251.303</v>
      </c>
      <c r="LI39" s="18">
        <v>264.99</v>
      </c>
      <c r="LJ39" s="18">
        <v>268.72300000000001</v>
      </c>
      <c r="LK39" s="18">
        <v>268.32499999999999</v>
      </c>
      <c r="LL39" s="18">
        <v>253.15700000000001</v>
      </c>
      <c r="LM39" s="18">
        <v>250.41800000000001</v>
      </c>
      <c r="LN39" s="18">
        <v>243.61600000000001</v>
      </c>
      <c r="LO39" s="18">
        <v>246.11</v>
      </c>
      <c r="LP39" s="18">
        <v>243.53899999999999</v>
      </c>
      <c r="LQ39" s="18">
        <v>265.70400000000001</v>
      </c>
      <c r="LR39" s="18">
        <v>273.03399999999999</v>
      </c>
      <c r="LS39" s="18">
        <v>277.77499999999998</v>
      </c>
      <c r="LT39" s="18">
        <v>287.01799999999997</v>
      </c>
      <c r="LU39" s="18">
        <v>298.90499999999997</v>
      </c>
      <c r="LV39" s="18">
        <v>285.245</v>
      </c>
      <c r="LW39" s="18">
        <v>283.745</v>
      </c>
      <c r="LX39" s="18">
        <v>267.613</v>
      </c>
      <c r="LY39" s="18">
        <v>242.92099999999999</v>
      </c>
      <c r="LZ39" s="18">
        <v>252.81100000000001</v>
      </c>
      <c r="MA39" s="18">
        <v>261.80900000000003</v>
      </c>
      <c r="MB39" s="18">
        <v>251.465</v>
      </c>
      <c r="MC39" s="18">
        <v>265.37</v>
      </c>
      <c r="MD39" s="18">
        <v>279.73399999999998</v>
      </c>
      <c r="ME39" s="18">
        <v>298.25</v>
      </c>
      <c r="MF39" s="18">
        <v>304.60300000000001</v>
      </c>
      <c r="MG39" s="18">
        <v>300.31</v>
      </c>
      <c r="MH39" s="18">
        <v>296.447</v>
      </c>
      <c r="MI39" s="18">
        <v>290.33999999999997</v>
      </c>
      <c r="MJ39" s="18">
        <v>291.91300000000001</v>
      </c>
      <c r="MK39" s="18">
        <v>293.565</v>
      </c>
      <c r="ML39" s="18">
        <v>291.10599999999999</v>
      </c>
      <c r="MM39" s="18">
        <v>292.69499999999999</v>
      </c>
      <c r="MN39" s="18">
        <v>308.697</v>
      </c>
      <c r="MO39" s="18">
        <v>329.20100000000002</v>
      </c>
      <c r="MP39" s="18">
        <v>350.654</v>
      </c>
      <c r="MQ39" s="18">
        <v>345.28199999999998</v>
      </c>
      <c r="MR39" s="18">
        <v>336.21699999999998</v>
      </c>
      <c r="MS39" s="18">
        <v>333.74799999999999</v>
      </c>
      <c r="MT39" s="18">
        <v>336.00099999999998</v>
      </c>
      <c r="MU39" s="18">
        <v>342.52699999999999</v>
      </c>
      <c r="MV39" s="18">
        <v>325.49200000000002</v>
      </c>
      <c r="MW39" s="18">
        <v>321.72899999999998</v>
      </c>
      <c r="MX39" s="18">
        <v>328.81400000000002</v>
      </c>
      <c r="MY39" s="18">
        <v>351.18599999999998</v>
      </c>
      <c r="MZ39" s="18">
        <v>348.56799999999998</v>
      </c>
      <c r="NA39" s="18">
        <v>327.43400000000003</v>
      </c>
      <c r="NB39" s="18">
        <v>302.99799999999999</v>
      </c>
      <c r="NC39" s="18">
        <v>303.815</v>
      </c>
      <c r="ND39" s="18">
        <v>310.95800000000003</v>
      </c>
      <c r="NE39" s="18">
        <v>308.01799999999997</v>
      </c>
      <c r="NF39" s="18">
        <v>303.5</v>
      </c>
      <c r="NG39" s="18">
        <v>324.137</v>
      </c>
      <c r="NH39" s="18">
        <v>323.488</v>
      </c>
      <c r="NI39" s="18">
        <v>316.98099999999999</v>
      </c>
      <c r="NJ39" s="18">
        <v>310.83499999999998</v>
      </c>
      <c r="NK39" s="18">
        <v>316.67899999999997</v>
      </c>
      <c r="NL39" s="18">
        <v>314.86</v>
      </c>
      <c r="NM39" s="18">
        <v>310.90300000000002</v>
      </c>
      <c r="NN39" s="18">
        <v>301.00099999999998</v>
      </c>
      <c r="NO39" s="18">
        <v>307.88400000000001</v>
      </c>
      <c r="NP39" s="18">
        <v>328.03199999999998</v>
      </c>
      <c r="NQ39" s="18">
        <v>327.32499999999999</v>
      </c>
      <c r="NR39" s="18">
        <v>345.27499999999998</v>
      </c>
      <c r="NS39" s="18">
        <v>345.32600000000002</v>
      </c>
      <c r="NT39" s="18">
        <v>321.27999999999997</v>
      </c>
      <c r="NU39" s="18">
        <v>331.971</v>
      </c>
      <c r="NV39" s="18">
        <v>328.87900000000002</v>
      </c>
      <c r="NW39" s="18">
        <v>385.05900000000003</v>
      </c>
      <c r="NX39" s="18">
        <v>406.70400000000001</v>
      </c>
      <c r="NY39" s="18">
        <v>415.49900000000002</v>
      </c>
      <c r="NZ39" s="18">
        <v>416.27100000000002</v>
      </c>
      <c r="OA39" s="18">
        <v>394.83100000000002</v>
      </c>
      <c r="OB39" s="18">
        <v>380.81700000000001</v>
      </c>
      <c r="OC39" s="18">
        <v>376.29300000000001</v>
      </c>
      <c r="OD39" s="18">
        <v>376.77800000000002</v>
      </c>
      <c r="OE39" s="18">
        <v>372.899</v>
      </c>
      <c r="OF39" s="18">
        <v>375.62200000000001</v>
      </c>
      <c r="OG39" s="18">
        <v>366.62799999999999</v>
      </c>
      <c r="OH39" s="18">
        <v>362.72699999999998</v>
      </c>
      <c r="OI39" s="18">
        <v>360.08800000000002</v>
      </c>
      <c r="OJ39" s="18">
        <v>353.46300000000002</v>
      </c>
      <c r="OK39" s="18">
        <v>352.084</v>
      </c>
      <c r="OL39" s="18">
        <v>353.84699999999998</v>
      </c>
      <c r="OM39" s="18">
        <v>376.43700000000001</v>
      </c>
      <c r="ON39" s="18">
        <v>407.11099999999999</v>
      </c>
      <c r="OO39" s="18">
        <v>412.40699999999998</v>
      </c>
      <c r="OP39" s="18">
        <v>408.077</v>
      </c>
      <c r="OQ39" s="18">
        <v>410.87799999999999</v>
      </c>
      <c r="OR39" s="18">
        <v>400.82</v>
      </c>
      <c r="OS39" s="18">
        <v>387.375</v>
      </c>
      <c r="OT39" s="18">
        <v>368.26299999999998</v>
      </c>
      <c r="OU39" s="18">
        <v>389.89</v>
      </c>
      <c r="OV39" s="18">
        <v>377.29500000000002</v>
      </c>
      <c r="OW39" s="18">
        <v>368.74599999999998</v>
      </c>
      <c r="OX39" s="18">
        <v>357.69499999999999</v>
      </c>
      <c r="OY39" s="18">
        <v>352.87599999999998</v>
      </c>
      <c r="OZ39" s="18">
        <v>361.03100000000001</v>
      </c>
      <c r="PA39" s="18">
        <v>359.97500000000002</v>
      </c>
      <c r="PB39" s="18">
        <v>360.30200000000002</v>
      </c>
      <c r="PC39" s="18">
        <v>377.18099999999998</v>
      </c>
      <c r="PD39" s="18">
        <v>350.07600000000002</v>
      </c>
      <c r="PE39" s="18">
        <v>340.452</v>
      </c>
      <c r="PF39" s="18">
        <v>337.50099999999998</v>
      </c>
      <c r="PG39" s="18">
        <v>324.94499999999999</v>
      </c>
      <c r="PH39" s="18">
        <v>319.75200000000001</v>
      </c>
      <c r="PI39" s="18">
        <v>318.76</v>
      </c>
      <c r="PJ39" s="18">
        <v>291.04199999999997</v>
      </c>
      <c r="PK39" s="18">
        <v>275.54000000000002</v>
      </c>
      <c r="PL39" s="18">
        <v>277.24</v>
      </c>
      <c r="PM39" s="18">
        <v>283.77199999999999</v>
      </c>
      <c r="PN39" s="18">
        <v>282.21600000000001</v>
      </c>
      <c r="PO39" s="18">
        <v>280.67899999999997</v>
      </c>
      <c r="PP39" s="18">
        <v>284.87099999999998</v>
      </c>
      <c r="PQ39" s="18">
        <v>297.25299999999999</v>
      </c>
      <c r="PR39" s="18">
        <v>298.97899999999998</v>
      </c>
      <c r="PS39" s="18">
        <v>306.892</v>
      </c>
      <c r="PT39" s="18">
        <v>338.30799999999999</v>
      </c>
      <c r="PU39" s="18">
        <v>321.38299999999998</v>
      </c>
      <c r="PV39" s="18">
        <v>316.81700000000001</v>
      </c>
      <c r="PW39" s="18">
        <v>298.48599999999999</v>
      </c>
      <c r="PX39" s="18">
        <v>291.02999999999997</v>
      </c>
      <c r="PY39" s="18">
        <v>295.18900000000002</v>
      </c>
      <c r="PZ39" s="18">
        <v>279.27999999999997</v>
      </c>
      <c r="QA39" s="18">
        <v>274.59399999999999</v>
      </c>
      <c r="QB39" s="18">
        <v>276.245</v>
      </c>
      <c r="QC39" s="18">
        <v>271.41800000000001</v>
      </c>
      <c r="QD39" s="18">
        <v>268.04599999999999</v>
      </c>
      <c r="QE39" s="18">
        <v>267.85500000000002</v>
      </c>
      <c r="QF39" s="18">
        <v>252.92099999999999</v>
      </c>
      <c r="QG39" s="18">
        <v>253.04499999999999</v>
      </c>
      <c r="QH39" s="18">
        <v>249.21299999999999</v>
      </c>
      <c r="QI39" s="18">
        <v>243.154</v>
      </c>
      <c r="QJ39" s="18">
        <v>239.76499999999999</v>
      </c>
      <c r="QK39" s="18">
        <v>238.7</v>
      </c>
      <c r="QL39" s="18">
        <v>242.316</v>
      </c>
      <c r="QM39" s="18">
        <v>238.23699999999999</v>
      </c>
      <c r="QN39" s="18">
        <v>241.33199999999999</v>
      </c>
      <c r="QO39" s="18">
        <v>234.52199999999999</v>
      </c>
      <c r="QP39" s="18">
        <v>236.59100000000001</v>
      </c>
      <c r="QQ39" s="18">
        <v>237.42</v>
      </c>
      <c r="QR39" s="18">
        <v>227.398</v>
      </c>
      <c r="QS39" s="18">
        <v>221.85300000000001</v>
      </c>
      <c r="QT39" s="18">
        <v>220.78700000000001</v>
      </c>
      <c r="QU39" s="18">
        <v>219.953</v>
      </c>
      <c r="QV39" s="18">
        <v>218.07400000000001</v>
      </c>
      <c r="QW39" s="18">
        <v>218.49199999999999</v>
      </c>
      <c r="QX39" s="18">
        <v>220.44300000000001</v>
      </c>
      <c r="QY39" s="18">
        <v>224.13</v>
      </c>
      <c r="QZ39" s="18">
        <v>224.25299999999999</v>
      </c>
      <c r="RA39" s="18">
        <v>222.01900000000001</v>
      </c>
      <c r="RB39" s="18">
        <v>226.82599999999999</v>
      </c>
      <c r="RC39" s="18">
        <v>243.251</v>
      </c>
      <c r="RD39" s="18">
        <v>261.779</v>
      </c>
      <c r="RE39" s="18">
        <v>263.351</v>
      </c>
      <c r="RF39" s="18">
        <v>264.45699999999999</v>
      </c>
      <c r="RG39" s="18">
        <v>266.19900000000001</v>
      </c>
      <c r="RH39" s="18">
        <v>263.95999999999998</v>
      </c>
      <c r="RI39" s="18">
        <v>258.52699999999999</v>
      </c>
      <c r="RJ39" s="18">
        <v>253.79900000000001</v>
      </c>
      <c r="RK39" s="18">
        <v>254.13900000000001</v>
      </c>
      <c r="RL39" s="18">
        <v>254.714</v>
      </c>
      <c r="RM39" s="18">
        <v>255.79400000000001</v>
      </c>
      <c r="RN39" s="18">
        <v>256.24</v>
      </c>
      <c r="RO39" s="18">
        <v>253.04400000000001</v>
      </c>
      <c r="RP39" s="18">
        <v>255.904</v>
      </c>
      <c r="RQ39" s="18">
        <v>266.012</v>
      </c>
      <c r="RR39" s="18">
        <v>265.858</v>
      </c>
      <c r="RS39" s="18">
        <v>264.56799999999998</v>
      </c>
      <c r="RT39" s="18">
        <v>264.25799999999998</v>
      </c>
      <c r="RU39" s="18">
        <v>257.48599999999999</v>
      </c>
      <c r="RV39" s="18">
        <v>257.964</v>
      </c>
      <c r="RW39" s="18">
        <v>251.90199999999999</v>
      </c>
      <c r="RX39" s="18">
        <v>244.18299999999999</v>
      </c>
      <c r="RY39" s="18">
        <v>241.87899999999999</v>
      </c>
      <c r="RZ39" s="18">
        <v>239.065</v>
      </c>
      <c r="SA39" s="18">
        <v>241.21899999999999</v>
      </c>
      <c r="SB39" s="18">
        <v>239.88</v>
      </c>
      <c r="SC39" s="18">
        <v>235.94900000000001</v>
      </c>
      <c r="SD39" s="18">
        <v>228.17599999999999</v>
      </c>
      <c r="SE39" s="18">
        <v>229.29400000000001</v>
      </c>
      <c r="SF39" s="18">
        <v>233.57</v>
      </c>
      <c r="SG39" s="18">
        <v>227.94800000000001</v>
      </c>
      <c r="SH39" s="18">
        <v>224.55099999999999</v>
      </c>
      <c r="SI39" s="18">
        <v>247.577</v>
      </c>
      <c r="SJ39" s="18">
        <v>249.77799999999999</v>
      </c>
      <c r="SK39" s="18">
        <v>253.29</v>
      </c>
      <c r="SL39" s="18">
        <v>253.416</v>
      </c>
      <c r="SM39" s="18">
        <v>249.488</v>
      </c>
      <c r="SN39" s="18">
        <v>247.91800000000001</v>
      </c>
      <c r="SO39" s="18">
        <v>248.214</v>
      </c>
      <c r="SP39" s="18">
        <v>245.976</v>
      </c>
      <c r="SQ39" s="18">
        <v>246.84100000000001</v>
      </c>
      <c r="SR39" s="18">
        <v>247.05199999999999</v>
      </c>
      <c r="SS39" s="18">
        <v>250.929</v>
      </c>
      <c r="ST39" s="18">
        <v>236.27799999999999</v>
      </c>
      <c r="SU39" s="5">
        <v>239.541</v>
      </c>
    </row>
    <row r="40" spans="1:515" s="5" customFormat="1" x14ac:dyDescent="0.25">
      <c r="A40" s="5">
        <f t="shared" si="8"/>
        <v>9</v>
      </c>
      <c r="B40" s="11" t="s">
        <v>477</v>
      </c>
      <c r="C40" s="5">
        <f ca="1">_xlfn.XMATCH(B40,bonds[unique lookup])</f>
        <v>150</v>
      </c>
      <c r="D40" s="5" t="str" cm="1">
        <f t="array" aca="1" ref="D40" ca="1">INDEX(bonds[ID_ISIN],C40)&amp;" Corp"</f>
        <v>XS1048428012 Corp</v>
      </c>
      <c r="E40" s="32" cm="1">
        <f t="array" aca="1" ref="E40" ca="1">_xll.BDP(D40,E$31)*1</f>
        <v>44279</v>
      </c>
      <c r="F40" s="18">
        <f ca="1">_xll.BDH(D40,$B$29,"-2AY",,"Dates=H","Fill=C","Sort=R","Dir=H","cols=510;rows=1")</f>
        <v>215.30099999999999</v>
      </c>
      <c r="G40" s="18">
        <v>213.20400000000001</v>
      </c>
      <c r="H40" s="18">
        <v>226.411</v>
      </c>
      <c r="I40" s="18">
        <v>226.06700000000001</v>
      </c>
      <c r="J40" s="18">
        <v>247.73400000000001</v>
      </c>
      <c r="K40" s="18">
        <v>258.58300000000003</v>
      </c>
      <c r="L40" s="18">
        <v>275.79899999999998</v>
      </c>
      <c r="M40" s="18">
        <v>275.93099999999998</v>
      </c>
      <c r="N40" s="18">
        <v>274.08100000000002</v>
      </c>
      <c r="O40" s="18">
        <v>272.387</v>
      </c>
      <c r="P40" s="18">
        <v>258.73</v>
      </c>
      <c r="Q40" s="18">
        <v>276</v>
      </c>
      <c r="R40" s="18">
        <v>250.03</v>
      </c>
      <c r="S40" s="18">
        <v>244.75399999999999</v>
      </c>
      <c r="T40" s="18">
        <v>228.03100000000001</v>
      </c>
      <c r="U40" s="18">
        <v>217.30500000000001</v>
      </c>
      <c r="V40" s="18">
        <v>239.792</v>
      </c>
      <c r="W40" s="18">
        <v>236.851</v>
      </c>
      <c r="X40" s="18">
        <v>258.44200000000001</v>
      </c>
      <c r="Y40" s="18">
        <v>226.79599999999999</v>
      </c>
      <c r="Z40" s="18">
        <v>321.06700000000001</v>
      </c>
      <c r="AA40" s="18">
        <v>210.542</v>
      </c>
      <c r="AB40" s="18">
        <v>233.041</v>
      </c>
      <c r="AC40" s="18">
        <v>334.70299999999997</v>
      </c>
      <c r="AD40" s="18">
        <v>392.30599999999998</v>
      </c>
      <c r="AE40" s="18">
        <v>467.58300000000003</v>
      </c>
      <c r="AF40" s="18">
        <v>471.428</v>
      </c>
      <c r="AG40" s="18">
        <v>465.40800000000002</v>
      </c>
      <c r="AH40" s="18">
        <v>448.46199999999999</v>
      </c>
      <c r="AI40" s="18">
        <v>436.13799999999998</v>
      </c>
      <c r="AJ40" s="18">
        <v>457.30399999999997</v>
      </c>
      <c r="AK40" s="18">
        <v>523.58100000000002</v>
      </c>
      <c r="AL40" s="18">
        <v>513.52300000000002</v>
      </c>
      <c r="AM40" s="18">
        <v>513.57299999999998</v>
      </c>
      <c r="AN40" s="18">
        <v>527.91999999999996</v>
      </c>
      <c r="AO40" s="18">
        <v>562.25800000000004</v>
      </c>
      <c r="AP40" s="18">
        <v>611.84699999999998</v>
      </c>
      <c r="AQ40" s="18">
        <v>648.86900000000003</v>
      </c>
      <c r="AR40" s="18">
        <v>642.779</v>
      </c>
      <c r="AS40" s="18">
        <v>618.74699999999996</v>
      </c>
      <c r="AT40" s="18">
        <v>584.02099999999996</v>
      </c>
      <c r="AU40" s="18">
        <v>585.20299999999997</v>
      </c>
      <c r="AV40" s="18">
        <v>627.26099999999997</v>
      </c>
      <c r="AW40" s="18">
        <v>604.745</v>
      </c>
      <c r="AX40" s="18">
        <v>609.572</v>
      </c>
      <c r="AY40" s="18">
        <v>624.65300000000002</v>
      </c>
      <c r="AZ40" s="18">
        <v>631.66300000000001</v>
      </c>
      <c r="BA40" s="18">
        <v>539.25699999999995</v>
      </c>
      <c r="BB40" s="18">
        <v>510.06400000000002</v>
      </c>
      <c r="BC40" s="18">
        <v>457.79500000000002</v>
      </c>
      <c r="BD40" s="18">
        <v>435.05399999999997</v>
      </c>
      <c r="BE40" s="18">
        <v>486.17099999999999</v>
      </c>
      <c r="BF40" s="18">
        <v>533.67999999999995</v>
      </c>
      <c r="BG40" s="18">
        <v>627.76099999999997</v>
      </c>
      <c r="BH40" s="18">
        <v>629.49</v>
      </c>
      <c r="BI40" s="18">
        <v>580.327</v>
      </c>
      <c r="BJ40" s="18">
        <v>503.46199999999999</v>
      </c>
      <c r="BK40" s="18">
        <v>479.14800000000002</v>
      </c>
      <c r="BL40" s="18">
        <v>391.19200000000001</v>
      </c>
      <c r="BM40" s="18">
        <v>336.38799999999998</v>
      </c>
      <c r="BN40" s="18">
        <v>464.01499999999999</v>
      </c>
      <c r="BO40" s="18">
        <v>647.21900000000005</v>
      </c>
      <c r="BP40" s="18">
        <v>716.54700000000003</v>
      </c>
      <c r="BQ40" s="18">
        <v>804.66300000000001</v>
      </c>
      <c r="BR40" s="18">
        <v>814.322</v>
      </c>
      <c r="BS40" s="18">
        <v>783.08900000000006</v>
      </c>
      <c r="BT40" s="18">
        <v>753.06500000000005</v>
      </c>
      <c r="BU40" s="18">
        <v>723.41099999999994</v>
      </c>
      <c r="BV40" s="18">
        <v>738.822</v>
      </c>
      <c r="BW40" s="18">
        <v>563.13499999999999</v>
      </c>
      <c r="BX40" s="18">
        <v>510.83</v>
      </c>
      <c r="BY40" s="18">
        <v>483.03500000000003</v>
      </c>
      <c r="BZ40" s="18">
        <v>727.94200000000001</v>
      </c>
      <c r="CA40" s="18">
        <v>757.35299999999995</v>
      </c>
      <c r="CB40" s="18">
        <v>677.63499999999999</v>
      </c>
      <c r="CC40" s="18">
        <v>855.64099999999996</v>
      </c>
      <c r="CD40" s="18">
        <v>860.31600000000003</v>
      </c>
      <c r="CE40" s="18">
        <v>642.22400000000005</v>
      </c>
      <c r="CF40" s="18">
        <v>491.702</v>
      </c>
      <c r="CG40" s="18">
        <v>396.83300000000003</v>
      </c>
      <c r="CH40" s="18">
        <v>388.34699999999998</v>
      </c>
      <c r="CI40" s="18">
        <v>234.21899999999999</v>
      </c>
      <c r="CJ40" s="18">
        <v>221.67099999999999</v>
      </c>
      <c r="CK40" s="18">
        <v>230.44800000000001</v>
      </c>
      <c r="CL40" s="18">
        <v>136.92099999999999</v>
      </c>
      <c r="CM40" s="18">
        <v>109.85</v>
      </c>
      <c r="CN40" s="18">
        <v>91.311999999999998</v>
      </c>
      <c r="CO40" s="18">
        <v>98.301000000000002</v>
      </c>
      <c r="CP40" s="18">
        <v>152.06899999999999</v>
      </c>
      <c r="CQ40" s="18">
        <v>163.21299999999999</v>
      </c>
      <c r="CR40" s="18">
        <v>97.269000000000005</v>
      </c>
      <c r="CS40" s="18">
        <v>86.843000000000004</v>
      </c>
      <c r="CT40" s="18">
        <v>81.850999999999999</v>
      </c>
      <c r="CU40" s="18">
        <v>70.028000000000006</v>
      </c>
      <c r="CV40" s="18">
        <v>64.052999999999997</v>
      </c>
      <c r="CW40" s="18">
        <v>67.19</v>
      </c>
      <c r="CX40" s="18">
        <v>65.998999999999995</v>
      </c>
      <c r="CY40" s="18">
        <v>69.111999999999995</v>
      </c>
      <c r="CZ40" s="18">
        <v>69.36</v>
      </c>
      <c r="DA40" s="18">
        <v>70.231999999999999</v>
      </c>
      <c r="DB40" s="18">
        <v>70.116</v>
      </c>
      <c r="DC40" s="18">
        <v>70.460999999999999</v>
      </c>
      <c r="DD40" s="18">
        <v>70.873000000000005</v>
      </c>
      <c r="DE40" s="18">
        <v>73.63</v>
      </c>
      <c r="DF40" s="18">
        <v>70.649000000000001</v>
      </c>
      <c r="DG40" s="18">
        <v>68.566000000000003</v>
      </c>
      <c r="DH40" s="18">
        <v>71.555000000000007</v>
      </c>
      <c r="DI40" s="18">
        <v>75.685000000000002</v>
      </c>
      <c r="DJ40" s="18">
        <v>85.635999999999996</v>
      </c>
      <c r="DK40" s="18">
        <v>83.853999999999999</v>
      </c>
      <c r="DL40" s="18">
        <v>85.664000000000001</v>
      </c>
      <c r="DM40" s="18">
        <v>80.17</v>
      </c>
      <c r="DN40" s="18">
        <v>85.593000000000004</v>
      </c>
      <c r="DO40" s="18">
        <v>86.114999999999995</v>
      </c>
      <c r="DP40" s="18">
        <v>74.224000000000004</v>
      </c>
      <c r="DQ40" s="18">
        <v>72.774000000000001</v>
      </c>
      <c r="DR40" s="18">
        <v>70.498000000000005</v>
      </c>
      <c r="DS40" s="18">
        <v>70.11</v>
      </c>
      <c r="DT40" s="18">
        <v>70.486999999999995</v>
      </c>
      <c r="DU40" s="18">
        <v>72.058999999999997</v>
      </c>
      <c r="DV40" s="18">
        <v>77.447999999999993</v>
      </c>
      <c r="DW40" s="18">
        <v>82.650999999999996</v>
      </c>
      <c r="DX40" s="18">
        <v>80.869</v>
      </c>
      <c r="DY40" s="18">
        <v>80.647999999999996</v>
      </c>
      <c r="DZ40" s="18">
        <v>82.167000000000002</v>
      </c>
      <c r="EA40" s="18">
        <v>84.46</v>
      </c>
      <c r="EB40" s="18">
        <v>85.807000000000002</v>
      </c>
      <c r="EC40" s="18">
        <v>81.644000000000005</v>
      </c>
      <c r="ED40" s="18">
        <v>79.138000000000005</v>
      </c>
      <c r="EE40" s="18">
        <v>73.245000000000005</v>
      </c>
      <c r="EF40" s="18">
        <v>69.08</v>
      </c>
      <c r="EG40" s="18">
        <v>71.655000000000001</v>
      </c>
      <c r="EH40" s="18">
        <v>72.391000000000005</v>
      </c>
      <c r="EI40" s="18">
        <v>74.659000000000006</v>
      </c>
      <c r="EJ40" s="18">
        <v>74.06</v>
      </c>
      <c r="EK40" s="18">
        <v>76.477000000000004</v>
      </c>
      <c r="EL40" s="18">
        <v>77.396000000000001</v>
      </c>
      <c r="EM40" s="18">
        <v>78.114000000000004</v>
      </c>
      <c r="EN40" s="18">
        <v>80.855999999999995</v>
      </c>
      <c r="EO40" s="18">
        <v>81.997</v>
      </c>
      <c r="EP40" s="18">
        <v>81.451999999999998</v>
      </c>
      <c r="EQ40" s="18">
        <v>82.015000000000001</v>
      </c>
      <c r="ER40" s="18">
        <v>84.045000000000002</v>
      </c>
      <c r="ES40" s="18">
        <v>83.12</v>
      </c>
      <c r="ET40" s="18">
        <v>82.135000000000005</v>
      </c>
      <c r="EU40" s="18">
        <v>82.134</v>
      </c>
      <c r="EV40" s="18">
        <v>85.906999999999996</v>
      </c>
      <c r="EW40" s="18">
        <v>93.241</v>
      </c>
      <c r="EX40" s="18">
        <v>100.96599999999999</v>
      </c>
      <c r="EY40" s="18">
        <v>99.236999999999995</v>
      </c>
      <c r="EZ40" s="18">
        <v>95.426000000000002</v>
      </c>
      <c r="FA40" s="18">
        <v>95.171999999999997</v>
      </c>
      <c r="FB40" s="18">
        <v>97.56</v>
      </c>
      <c r="FC40" s="18">
        <v>97.85</v>
      </c>
      <c r="FD40" s="18">
        <v>95.495999999999995</v>
      </c>
      <c r="FE40" s="18">
        <v>100.086</v>
      </c>
      <c r="FF40" s="18">
        <v>106.30200000000001</v>
      </c>
      <c r="FG40" s="18">
        <v>110.01300000000001</v>
      </c>
      <c r="FH40" s="18">
        <v>109.648</v>
      </c>
      <c r="FI40" s="18">
        <v>105.884</v>
      </c>
      <c r="FJ40" s="18">
        <v>105.955</v>
      </c>
      <c r="FK40" s="18">
        <v>105.354</v>
      </c>
      <c r="FL40" s="18">
        <v>106.45099999999999</v>
      </c>
      <c r="FM40" s="18">
        <v>110.221</v>
      </c>
      <c r="FN40" s="18">
        <v>107.273</v>
      </c>
      <c r="FO40" s="18">
        <v>107.02500000000001</v>
      </c>
      <c r="FP40" s="18">
        <v>101.589</v>
      </c>
      <c r="FQ40" s="18">
        <v>101.16</v>
      </c>
      <c r="FR40" s="18">
        <v>100.241</v>
      </c>
      <c r="FS40" s="18">
        <v>98.353999999999999</v>
      </c>
      <c r="FT40" s="18">
        <v>103.869</v>
      </c>
      <c r="FU40" s="18">
        <v>111</v>
      </c>
      <c r="FV40" s="18">
        <v>108.631</v>
      </c>
      <c r="FW40" s="18">
        <v>107.145</v>
      </c>
      <c r="FX40" s="18">
        <v>103.327</v>
      </c>
      <c r="FY40" s="18">
        <v>97.066000000000003</v>
      </c>
      <c r="FZ40" s="18">
        <v>97.918000000000006</v>
      </c>
      <c r="GA40" s="18">
        <v>99.688999999999993</v>
      </c>
      <c r="GB40" s="18">
        <v>100.226</v>
      </c>
      <c r="GC40" s="18">
        <v>101.681</v>
      </c>
      <c r="GD40" s="18">
        <v>101.574</v>
      </c>
      <c r="GE40" s="18">
        <v>109.09099999999999</v>
      </c>
      <c r="GF40" s="18">
        <v>109.76</v>
      </c>
      <c r="GG40" s="18">
        <v>117.471</v>
      </c>
      <c r="GH40" s="18">
        <v>121.78400000000001</v>
      </c>
      <c r="GI40" s="18">
        <v>126.251</v>
      </c>
      <c r="GJ40" s="18">
        <v>128.107</v>
      </c>
      <c r="GK40" s="18">
        <v>136.953</v>
      </c>
      <c r="GL40" s="18">
        <v>139.01400000000001</v>
      </c>
      <c r="GM40" s="18">
        <v>137.79</v>
      </c>
      <c r="GN40" s="18">
        <v>133.18899999999999</v>
      </c>
      <c r="GO40" s="18">
        <v>134.56800000000001</v>
      </c>
      <c r="GP40" s="18">
        <v>134.15700000000001</v>
      </c>
      <c r="GQ40" s="18">
        <v>128.99700000000001</v>
      </c>
      <c r="GR40" s="18">
        <v>120.40600000000001</v>
      </c>
      <c r="GS40" s="18">
        <v>124.47499999999999</v>
      </c>
      <c r="GT40" s="18">
        <v>125.607</v>
      </c>
      <c r="GU40" s="18">
        <v>130.898</v>
      </c>
      <c r="GV40" s="18">
        <v>133.43299999999999</v>
      </c>
      <c r="GW40" s="18">
        <v>125.586</v>
      </c>
      <c r="GX40" s="18">
        <v>125.292</v>
      </c>
      <c r="GY40" s="18">
        <v>119.797</v>
      </c>
      <c r="GZ40" s="18">
        <v>131.352</v>
      </c>
      <c r="HA40" s="18">
        <v>124.655</v>
      </c>
      <c r="HB40" s="18">
        <v>107.158</v>
      </c>
      <c r="HC40" s="18">
        <v>94.685000000000002</v>
      </c>
      <c r="HD40" s="18">
        <v>93.393000000000001</v>
      </c>
      <c r="HE40" s="18">
        <v>82.852999999999994</v>
      </c>
      <c r="HF40" s="18">
        <v>124.123</v>
      </c>
      <c r="HG40" s="18">
        <v>115.78</v>
      </c>
      <c r="HH40" s="18">
        <v>109.373</v>
      </c>
      <c r="HI40" s="18">
        <v>107.417</v>
      </c>
      <c r="HJ40" s="18">
        <v>101.358</v>
      </c>
      <c r="HK40" s="18">
        <v>110.32299999999999</v>
      </c>
      <c r="HL40" s="18">
        <v>112.738</v>
      </c>
      <c r="HM40" s="18">
        <v>106.77200000000001</v>
      </c>
      <c r="HN40" s="18">
        <v>108.575</v>
      </c>
      <c r="HO40" s="18">
        <v>108.22</v>
      </c>
      <c r="HP40" s="18">
        <v>110.456</v>
      </c>
      <c r="HQ40" s="18">
        <v>108.639</v>
      </c>
      <c r="HR40" s="18">
        <v>107.825</v>
      </c>
      <c r="HS40" s="18">
        <v>104.562</v>
      </c>
      <c r="HT40" s="18">
        <v>103.791</v>
      </c>
      <c r="HU40" s="18">
        <v>116.39</v>
      </c>
      <c r="HV40" s="18">
        <v>123.6</v>
      </c>
      <c r="HW40" s="18">
        <v>129.054</v>
      </c>
      <c r="HX40" s="18">
        <v>142.166</v>
      </c>
      <c r="HY40" s="18">
        <v>141.83099999999999</v>
      </c>
      <c r="HZ40" s="18">
        <v>125.087</v>
      </c>
      <c r="IA40" s="18">
        <v>122.09099999999999</v>
      </c>
      <c r="IB40" s="18">
        <v>119.953</v>
      </c>
      <c r="IC40" s="18">
        <v>122.758</v>
      </c>
      <c r="ID40" s="18">
        <v>119.908</v>
      </c>
      <c r="IE40" s="18">
        <v>134.74299999999999</v>
      </c>
      <c r="IF40" s="18">
        <v>146.68899999999999</v>
      </c>
      <c r="IG40" s="18">
        <v>163.642</v>
      </c>
      <c r="IH40" s="18">
        <v>140.37700000000001</v>
      </c>
      <c r="II40" s="18">
        <v>130.07499999999999</v>
      </c>
      <c r="IJ40" s="18">
        <v>130.179</v>
      </c>
      <c r="IK40" s="18">
        <v>132.053</v>
      </c>
      <c r="IL40" s="18">
        <v>111.113</v>
      </c>
      <c r="IM40" s="18">
        <v>108.744</v>
      </c>
      <c r="IN40" s="18">
        <v>109.53700000000001</v>
      </c>
      <c r="IO40" s="18">
        <v>122.69</v>
      </c>
      <c r="IP40" s="18">
        <v>140.34899999999999</v>
      </c>
      <c r="IQ40" s="18">
        <v>148.697</v>
      </c>
      <c r="IR40" s="18">
        <v>150.18100000000001</v>
      </c>
      <c r="IS40" s="18">
        <v>160.75</v>
      </c>
      <c r="IT40" s="18">
        <v>147.52600000000001</v>
      </c>
      <c r="IU40" s="18">
        <v>134.99299999999999</v>
      </c>
      <c r="IV40" s="18">
        <v>136.501</v>
      </c>
      <c r="IW40" s="18">
        <v>139.684</v>
      </c>
      <c r="IX40" s="18">
        <v>140.708</v>
      </c>
      <c r="IY40" s="18">
        <v>153.46600000000001</v>
      </c>
      <c r="IZ40" s="18">
        <v>166.477</v>
      </c>
      <c r="JA40" s="18">
        <v>163.76599999999999</v>
      </c>
      <c r="JB40" s="18">
        <v>147.495</v>
      </c>
      <c r="JC40" s="18">
        <v>141.572</v>
      </c>
      <c r="JD40" s="18">
        <v>147.268</v>
      </c>
      <c r="JE40" s="18">
        <v>151.29599999999999</v>
      </c>
      <c r="JF40" s="18">
        <v>150.369</v>
      </c>
      <c r="JG40" s="18">
        <v>161.125</v>
      </c>
      <c r="JH40" s="18">
        <v>164.31</v>
      </c>
      <c r="JI40" s="18">
        <v>167.011</v>
      </c>
      <c r="JJ40" s="18">
        <v>162.18199999999999</v>
      </c>
      <c r="JK40" s="18">
        <v>152.209</v>
      </c>
      <c r="JL40" s="18">
        <v>143.31299999999999</v>
      </c>
      <c r="JM40" s="18">
        <v>134.90799999999999</v>
      </c>
      <c r="JN40" s="18">
        <v>142.53899999999999</v>
      </c>
      <c r="JO40" s="18">
        <v>159.00800000000001</v>
      </c>
      <c r="JP40" s="18">
        <v>172.37200000000001</v>
      </c>
      <c r="JQ40" s="18">
        <v>176.80500000000001</v>
      </c>
      <c r="JR40" s="18">
        <v>177.45099999999999</v>
      </c>
      <c r="JS40" s="18">
        <v>172.35400000000001</v>
      </c>
      <c r="JT40" s="18">
        <v>150.85599999999999</v>
      </c>
      <c r="JU40" s="18">
        <v>155.40199999999999</v>
      </c>
      <c r="JV40" s="18">
        <v>162.91499999999999</v>
      </c>
      <c r="JW40" s="18">
        <v>163.626</v>
      </c>
      <c r="JX40" s="18">
        <v>175.02799999999999</v>
      </c>
      <c r="JY40" s="18">
        <v>189.62299999999999</v>
      </c>
      <c r="JZ40" s="18">
        <v>208.87899999999999</v>
      </c>
      <c r="KA40" s="18">
        <v>206.477</v>
      </c>
      <c r="KB40" s="18">
        <v>197.172</v>
      </c>
      <c r="KC40" s="18">
        <v>204.00399999999999</v>
      </c>
      <c r="KD40" s="18">
        <v>199.90299999999999</v>
      </c>
      <c r="KE40" s="18">
        <v>208.83699999999999</v>
      </c>
      <c r="KF40" s="18">
        <v>207.80099999999999</v>
      </c>
      <c r="KG40" s="18">
        <v>207.19499999999999</v>
      </c>
      <c r="KH40" s="18">
        <v>189.13499999999999</v>
      </c>
      <c r="KI40" s="18">
        <v>177.363</v>
      </c>
      <c r="KJ40" s="18">
        <v>169.59299999999999</v>
      </c>
      <c r="KK40" s="18">
        <v>169.892</v>
      </c>
      <c r="KL40" s="18">
        <v>168.90600000000001</v>
      </c>
      <c r="KM40" s="18">
        <v>182.55</v>
      </c>
      <c r="KN40" s="18">
        <v>196.899</v>
      </c>
      <c r="KO40" s="18">
        <v>200.30600000000001</v>
      </c>
      <c r="KP40" s="18">
        <v>189.59899999999999</v>
      </c>
      <c r="KQ40" s="18">
        <v>199.49600000000001</v>
      </c>
      <c r="KR40" s="18">
        <v>189.602</v>
      </c>
      <c r="KS40" s="18">
        <v>164.828</v>
      </c>
      <c r="KT40" s="18">
        <v>144.16</v>
      </c>
      <c r="KU40" s="18">
        <v>143.255</v>
      </c>
      <c r="KV40" s="18">
        <v>140.31299999999999</v>
      </c>
      <c r="KW40" s="18">
        <v>151.14599999999999</v>
      </c>
      <c r="KX40" s="18">
        <v>153.374</v>
      </c>
      <c r="KY40" s="18">
        <v>153.41300000000001</v>
      </c>
      <c r="KZ40" s="18">
        <v>163.619</v>
      </c>
      <c r="LA40" s="18">
        <v>144.25800000000001</v>
      </c>
      <c r="LB40" s="18">
        <v>145.864</v>
      </c>
      <c r="LC40" s="18">
        <v>147.75</v>
      </c>
      <c r="LD40" s="18">
        <v>146.65</v>
      </c>
      <c r="LE40" s="18">
        <v>139.71700000000001</v>
      </c>
      <c r="LF40" s="18">
        <v>139.72300000000001</v>
      </c>
      <c r="LG40" s="18">
        <v>148.88300000000001</v>
      </c>
      <c r="LH40" s="18">
        <v>173.72900000000001</v>
      </c>
      <c r="LI40" s="18">
        <v>184.815</v>
      </c>
      <c r="LJ40" s="18">
        <v>189.91200000000001</v>
      </c>
      <c r="LK40" s="18">
        <v>189.214</v>
      </c>
      <c r="LL40" s="18">
        <v>175.309</v>
      </c>
      <c r="LM40" s="18">
        <v>173.16200000000001</v>
      </c>
      <c r="LN40" s="18">
        <v>170.066</v>
      </c>
      <c r="LO40" s="18">
        <v>171.27799999999999</v>
      </c>
      <c r="LP40" s="18">
        <v>170.404</v>
      </c>
      <c r="LQ40" s="18">
        <v>194.001</v>
      </c>
      <c r="LR40" s="18">
        <v>202.428</v>
      </c>
      <c r="LS40" s="18">
        <v>205.75</v>
      </c>
      <c r="LT40" s="18">
        <v>214.804</v>
      </c>
      <c r="LU40" s="18">
        <v>226.26599999999999</v>
      </c>
      <c r="LV40" s="18">
        <v>215.328</v>
      </c>
      <c r="LW40" s="18">
        <v>213.387</v>
      </c>
      <c r="LX40" s="18">
        <v>207.16900000000001</v>
      </c>
      <c r="LY40" s="18">
        <v>184.852</v>
      </c>
      <c r="LZ40" s="18">
        <v>192.018</v>
      </c>
      <c r="MA40" s="18">
        <v>200.22499999999999</v>
      </c>
      <c r="MB40" s="18">
        <v>190.345</v>
      </c>
      <c r="MC40" s="18">
        <v>201.56200000000001</v>
      </c>
      <c r="MD40" s="18">
        <v>214.32400000000001</v>
      </c>
      <c r="ME40" s="18">
        <v>230.55500000000001</v>
      </c>
      <c r="MF40" s="18">
        <v>236.941</v>
      </c>
      <c r="MG40" s="18">
        <v>234.11600000000001</v>
      </c>
      <c r="MH40" s="18">
        <v>229.88800000000001</v>
      </c>
      <c r="MI40" s="18">
        <v>225.92599999999999</v>
      </c>
      <c r="MJ40" s="18">
        <v>227.38</v>
      </c>
      <c r="MK40" s="18">
        <v>228.881</v>
      </c>
      <c r="ML40" s="18">
        <v>220.26499999999999</v>
      </c>
      <c r="MM40" s="18">
        <v>219.57300000000001</v>
      </c>
      <c r="MN40" s="18">
        <v>238.84800000000001</v>
      </c>
      <c r="MO40" s="18">
        <v>260.99400000000003</v>
      </c>
      <c r="MP40" s="18">
        <v>273.98599999999999</v>
      </c>
      <c r="MQ40" s="18">
        <v>272.21600000000001</v>
      </c>
      <c r="MR40" s="18">
        <v>260.40199999999999</v>
      </c>
      <c r="MS40" s="18">
        <v>257.78500000000003</v>
      </c>
      <c r="MT40" s="18">
        <v>259.32299999999998</v>
      </c>
      <c r="MU40" s="18">
        <v>263.35500000000002</v>
      </c>
      <c r="MV40" s="18">
        <v>256.488</v>
      </c>
      <c r="MW40" s="18">
        <v>253.964</v>
      </c>
      <c r="MX40" s="18">
        <v>272.37299999999999</v>
      </c>
      <c r="MY40" s="18">
        <v>296.89499999999998</v>
      </c>
      <c r="MZ40" s="18">
        <v>293.94</v>
      </c>
      <c r="NA40" s="18">
        <v>279.875</v>
      </c>
      <c r="NB40" s="18">
        <v>265.09500000000003</v>
      </c>
      <c r="NC40" s="18">
        <v>268.32799999999997</v>
      </c>
      <c r="ND40" s="18">
        <v>272.517</v>
      </c>
      <c r="NE40" s="18">
        <v>270.39</v>
      </c>
      <c r="NF40" s="18">
        <v>269.71300000000002</v>
      </c>
      <c r="NG40" s="18">
        <v>285.77800000000002</v>
      </c>
      <c r="NH40" s="18">
        <v>285.73200000000003</v>
      </c>
      <c r="NI40" s="18">
        <v>281.86799999999999</v>
      </c>
      <c r="NJ40" s="18">
        <v>279.12700000000001</v>
      </c>
      <c r="NK40" s="18">
        <v>282.11200000000002</v>
      </c>
      <c r="NL40" s="18">
        <v>279.70699999999999</v>
      </c>
      <c r="NM40" s="18">
        <v>275.149</v>
      </c>
      <c r="NN40" s="18">
        <v>267.63099999999997</v>
      </c>
      <c r="NO40" s="18">
        <v>274.77699999999999</v>
      </c>
      <c r="NP40" s="18">
        <v>289.17</v>
      </c>
      <c r="NQ40" s="18">
        <v>283.25599999999997</v>
      </c>
      <c r="NR40" s="18">
        <v>296.75700000000001</v>
      </c>
      <c r="NS40" s="18">
        <v>301.93599999999998</v>
      </c>
      <c r="NT40" s="18">
        <v>283.64499999999998</v>
      </c>
      <c r="NU40" s="18">
        <v>297.32799999999997</v>
      </c>
      <c r="NV40" s="18">
        <v>292.44099999999997</v>
      </c>
      <c r="NW40" s="18">
        <v>335.98599999999999</v>
      </c>
      <c r="NX40" s="18">
        <v>353.42</v>
      </c>
      <c r="NY40" s="18">
        <v>362.52</v>
      </c>
      <c r="NZ40" s="18">
        <v>366.18099999999998</v>
      </c>
      <c r="OA40" s="18">
        <v>341.56900000000002</v>
      </c>
      <c r="OB40" s="18">
        <v>321.47399999999999</v>
      </c>
      <c r="OC40" s="18">
        <v>322.49599999999998</v>
      </c>
      <c r="OD40" s="18">
        <v>321.54700000000003</v>
      </c>
      <c r="OE40" s="18">
        <v>316.113</v>
      </c>
      <c r="OF40" s="18">
        <v>316.83999999999997</v>
      </c>
      <c r="OG40" s="18">
        <v>309.83699999999999</v>
      </c>
      <c r="OH40" s="18">
        <v>305.185</v>
      </c>
      <c r="OI40" s="18">
        <v>299.83699999999999</v>
      </c>
      <c r="OJ40" s="18">
        <v>294.19499999999999</v>
      </c>
      <c r="OK40" s="18">
        <v>292.18599999999998</v>
      </c>
      <c r="OL40" s="18">
        <v>287.22300000000001</v>
      </c>
      <c r="OM40" s="18">
        <v>314.29399999999998</v>
      </c>
      <c r="ON40" s="18">
        <v>342.32600000000002</v>
      </c>
      <c r="OO40" s="18">
        <v>350.19600000000003</v>
      </c>
      <c r="OP40" s="18">
        <v>342.12799999999999</v>
      </c>
      <c r="OQ40" s="18">
        <v>340.76799999999997</v>
      </c>
      <c r="OR40" s="18">
        <v>328.23</v>
      </c>
      <c r="OS40" s="18">
        <v>304.642</v>
      </c>
      <c r="OT40" s="18">
        <v>284.47699999999998</v>
      </c>
      <c r="OU40" s="18">
        <v>306.815</v>
      </c>
      <c r="OV40" s="18">
        <v>293.59899999999999</v>
      </c>
      <c r="OW40" s="18">
        <v>283.39800000000002</v>
      </c>
      <c r="OX40" s="18">
        <v>279.15600000000001</v>
      </c>
      <c r="OY40" s="18">
        <v>274.95100000000002</v>
      </c>
      <c r="OZ40" s="18">
        <v>279.16199999999998</v>
      </c>
      <c r="PA40" s="18">
        <v>279.14800000000002</v>
      </c>
      <c r="PB40" s="18">
        <v>280.98</v>
      </c>
      <c r="PC40" s="18">
        <v>292.47699999999998</v>
      </c>
      <c r="PD40" s="18">
        <v>268.66899999999998</v>
      </c>
      <c r="PE40" s="18">
        <v>262.50200000000001</v>
      </c>
      <c r="PF40" s="18">
        <v>258.28800000000001</v>
      </c>
      <c r="PG40" s="18">
        <v>252.852</v>
      </c>
      <c r="PH40" s="18">
        <v>249.51599999999999</v>
      </c>
      <c r="PI40" s="18">
        <v>250.79300000000001</v>
      </c>
      <c r="PJ40" s="18">
        <v>223.82599999999999</v>
      </c>
      <c r="PK40" s="18">
        <v>210.44</v>
      </c>
      <c r="PL40" s="18">
        <v>217.41499999999999</v>
      </c>
      <c r="PM40" s="18">
        <v>221.39500000000001</v>
      </c>
      <c r="PN40" s="18">
        <v>220.952</v>
      </c>
      <c r="PO40" s="18">
        <v>217.511</v>
      </c>
      <c r="PP40" s="18">
        <v>219.363</v>
      </c>
      <c r="PQ40" s="18">
        <v>230.327</v>
      </c>
      <c r="PR40" s="18">
        <v>231.08600000000001</v>
      </c>
      <c r="PS40" s="18">
        <v>251.43799999999999</v>
      </c>
      <c r="PT40" s="18">
        <v>272.61200000000002</v>
      </c>
      <c r="PU40" s="18">
        <v>255.17</v>
      </c>
      <c r="PV40" s="18">
        <v>250.55199999999999</v>
      </c>
      <c r="PW40" s="18">
        <v>233.374</v>
      </c>
      <c r="PX40" s="18">
        <v>228.417</v>
      </c>
      <c r="PY40" s="18">
        <v>232.642</v>
      </c>
      <c r="PZ40" s="18">
        <v>221.601</v>
      </c>
      <c r="QA40" s="18">
        <v>220.411</v>
      </c>
      <c r="QB40" s="18">
        <v>223.91900000000001</v>
      </c>
      <c r="QC40" s="18">
        <v>218.864</v>
      </c>
      <c r="QD40" s="18">
        <v>215.53800000000001</v>
      </c>
      <c r="QE40" s="18">
        <v>216.149</v>
      </c>
      <c r="QF40" s="18">
        <v>194.99</v>
      </c>
      <c r="QG40" s="18">
        <v>193.066</v>
      </c>
      <c r="QH40" s="18">
        <v>190.61</v>
      </c>
      <c r="QI40" s="18">
        <v>187.86699999999999</v>
      </c>
      <c r="QJ40" s="18">
        <v>186.21600000000001</v>
      </c>
      <c r="QK40" s="18">
        <v>186.01499999999999</v>
      </c>
      <c r="QL40" s="18">
        <v>188.49299999999999</v>
      </c>
      <c r="QM40" s="18">
        <v>185.58600000000001</v>
      </c>
      <c r="QN40" s="18">
        <v>187.39099999999999</v>
      </c>
      <c r="QO40" s="18">
        <v>182.00399999999999</v>
      </c>
      <c r="QP40" s="18">
        <v>183.85300000000001</v>
      </c>
      <c r="QQ40" s="18">
        <v>188.87899999999999</v>
      </c>
      <c r="QR40" s="18">
        <v>181.98099999999999</v>
      </c>
      <c r="QS40" s="18">
        <v>175.84</v>
      </c>
      <c r="QT40" s="18">
        <v>175.52600000000001</v>
      </c>
      <c r="QU40" s="18">
        <v>174.10599999999999</v>
      </c>
      <c r="QV40" s="18">
        <v>173.07400000000001</v>
      </c>
      <c r="QW40" s="18">
        <v>171.69300000000001</v>
      </c>
      <c r="QX40" s="18">
        <v>167.80500000000001</v>
      </c>
      <c r="QY40" s="18">
        <v>171.67599999999999</v>
      </c>
      <c r="QZ40" s="18">
        <v>175.45699999999999</v>
      </c>
      <c r="RA40" s="18">
        <v>172.74600000000001</v>
      </c>
      <c r="RB40" s="18">
        <v>179.72499999999999</v>
      </c>
      <c r="RC40" s="18">
        <v>194.886</v>
      </c>
      <c r="RD40" s="18">
        <v>211.34200000000001</v>
      </c>
      <c r="RE40" s="18">
        <v>213.494</v>
      </c>
      <c r="RF40" s="18">
        <v>214.63800000000001</v>
      </c>
      <c r="RG40" s="18">
        <v>213.92699999999999</v>
      </c>
      <c r="RH40" s="18">
        <v>209.99</v>
      </c>
      <c r="RI40" s="18">
        <v>202.50800000000001</v>
      </c>
      <c r="RJ40" s="18">
        <v>193.55600000000001</v>
      </c>
      <c r="RK40" s="18">
        <v>194.249</v>
      </c>
      <c r="RL40" s="18">
        <v>197.07499999999999</v>
      </c>
      <c r="RM40" s="18">
        <v>196.191</v>
      </c>
      <c r="RN40" s="18">
        <v>194.726</v>
      </c>
      <c r="RO40" s="18">
        <v>193.125</v>
      </c>
      <c r="RP40" s="18">
        <v>195.72399999999999</v>
      </c>
      <c r="RQ40" s="18">
        <v>205.21100000000001</v>
      </c>
      <c r="RR40" s="18">
        <v>204.81800000000001</v>
      </c>
      <c r="RS40" s="18">
        <v>204.94300000000001</v>
      </c>
      <c r="RT40" s="18">
        <v>204.26300000000001</v>
      </c>
      <c r="RU40" s="18">
        <v>192.99</v>
      </c>
      <c r="RV40" s="18">
        <v>192.834</v>
      </c>
      <c r="RW40" s="18">
        <v>187.059</v>
      </c>
      <c r="RX40" s="18">
        <v>177.999</v>
      </c>
      <c r="RY40" s="18">
        <v>176.93799999999999</v>
      </c>
      <c r="RZ40" s="18">
        <v>172.86199999999999</v>
      </c>
      <c r="SA40" s="18">
        <v>175.14699999999999</v>
      </c>
      <c r="SB40" s="18">
        <v>174.43600000000001</v>
      </c>
      <c r="SC40" s="18">
        <v>173.22200000000001</v>
      </c>
      <c r="SD40" s="18">
        <v>160.42599999999999</v>
      </c>
      <c r="SE40" s="18">
        <v>162.61099999999999</v>
      </c>
      <c r="SF40" s="18">
        <v>163.42400000000001</v>
      </c>
      <c r="SG40" s="18">
        <v>161.03899999999999</v>
      </c>
      <c r="SH40" s="18">
        <v>159.65</v>
      </c>
      <c r="SI40" s="18">
        <v>188.131</v>
      </c>
      <c r="SJ40" s="18">
        <v>190.613</v>
      </c>
      <c r="SK40" s="18">
        <v>194.381</v>
      </c>
      <c r="SL40" s="18">
        <v>194.59100000000001</v>
      </c>
      <c r="SM40" s="18">
        <v>189.61699999999999</v>
      </c>
      <c r="SN40" s="18">
        <v>189.24700000000001</v>
      </c>
      <c r="SO40" s="18">
        <v>188.947</v>
      </c>
      <c r="SP40" s="18">
        <v>187.83199999999999</v>
      </c>
      <c r="SQ40" s="18">
        <v>189.10599999999999</v>
      </c>
      <c r="SR40" s="18">
        <v>192.357</v>
      </c>
      <c r="SS40" s="18">
        <v>193.696</v>
      </c>
      <c r="ST40" s="18">
        <v>177.27099999999999</v>
      </c>
      <c r="SU40" s="5">
        <v>183.29</v>
      </c>
    </row>
    <row r="41" spans="1:515" s="5" customFormat="1" x14ac:dyDescent="0.25"/>
    <row r="42" spans="1:515" s="5" customFormat="1" x14ac:dyDescent="0.25"/>
    <row r="43" spans="1:515" s="5" customFormat="1" x14ac:dyDescent="0.25"/>
    <row r="44" spans="1:515" s="5" customFormat="1" x14ac:dyDescent="0.25">
      <c r="B44" s="5" t="s">
        <v>150</v>
      </c>
    </row>
    <row r="45" spans="1:515" s="5" customFormat="1" x14ac:dyDescent="0.25">
      <c r="B45" s="11" t="s">
        <v>469</v>
      </c>
      <c r="C45" s="5">
        <f>_xlfn.XMATCH(B45,$B$32:$B$41)</f>
        <v>1</v>
      </c>
      <c r="F45" s="18" cm="1">
        <f t="array" aca="1" ref="F45" ca="1">INDEX(F$32:F$41,$C45)-INDEX(F$32:F$41,$C46)</f>
        <v>34.031999999999982</v>
      </c>
      <c r="G45" s="18" cm="1">
        <f t="array" ref="G45">INDEX(G$32:G$41,$C45)-INDEX(G$32:G$41,$C46)</f>
        <v>28.12700000000001</v>
      </c>
      <c r="H45" s="18" cm="1">
        <f t="array" ref="H45">INDEX(H$32:H$41,$C45)-INDEX(H$32:H$41,$C46)</f>
        <v>16.95599999999996</v>
      </c>
      <c r="I45" s="18" cm="1">
        <f t="array" ref="I45">INDEX(I$32:I$41,$C45)-INDEX(I$32:I$41,$C46)</f>
        <v>16.403999999999996</v>
      </c>
      <c r="J45" s="18" cm="1">
        <f t="array" ref="J45">INDEX(J$32:J$41,$C45)-INDEX(J$32:J$41,$C46)</f>
        <v>13.185000000000002</v>
      </c>
      <c r="K45" s="18" cm="1">
        <f t="array" ref="K45">INDEX(K$32:K$41,$C45)-INDEX(K$32:K$41,$C46)</f>
        <v>10.989999999999952</v>
      </c>
      <c r="L45" s="18" cm="1">
        <f t="array" ref="L45">INDEX(L$32:L$41,$C45)-INDEX(L$32:L$41,$C46)</f>
        <v>5.882000000000005</v>
      </c>
      <c r="M45" s="18" cm="1">
        <f t="array" ref="M45">INDEX(M$32:M$41,$C45)-INDEX(M$32:M$41,$C46)</f>
        <v>3.7390000000000327</v>
      </c>
      <c r="N45" s="18" cm="1">
        <f t="array" ref="N45">INDEX(N$32:N$41,$C45)-INDEX(N$32:N$41,$C46)</f>
        <v>0.67399999999997817</v>
      </c>
      <c r="O45" s="18" cm="1">
        <f t="array" ref="O45">INDEX(O$32:O$41,$C45)-INDEX(O$32:O$41,$C46)</f>
        <v>-1.3940000000000055</v>
      </c>
      <c r="P45" s="18" cm="1">
        <f t="array" ref="P45">INDEX(P$32:P$41,$C45)-INDEX(P$32:P$41,$C46)</f>
        <v>-1.0860000000000127</v>
      </c>
      <c r="Q45" s="18" cm="1">
        <f t="array" ref="Q45">INDEX(Q$32:Q$41,$C45)-INDEX(Q$32:Q$41,$C46)</f>
        <v>-7.2620000000000005</v>
      </c>
      <c r="R45" s="18" cm="1">
        <f t="array" ref="R45">INDEX(R$32:R$41,$C45)-INDEX(R$32:R$41,$C46)</f>
        <v>-0.79099999999999682</v>
      </c>
      <c r="S45" s="18" cm="1">
        <f t="array" ref="S45">INDEX(S$32:S$41,$C45)-INDEX(S$32:S$41,$C46)</f>
        <v>4.88900000000001</v>
      </c>
      <c r="T45" s="18" cm="1">
        <f t="array" ref="T45">INDEX(T$32:T$41,$C45)-INDEX(T$32:T$41,$C46)</f>
        <v>27.548000000000002</v>
      </c>
      <c r="U45" s="18" cm="1">
        <f t="array" ref="U45">INDEX(U$32:U$41,$C45)-INDEX(U$32:U$41,$C46)</f>
        <v>43.297000000000025</v>
      </c>
      <c r="V45" s="18" cm="1">
        <f t="array" ref="V45">INDEX(V$32:V$41,$C45)-INDEX(V$32:V$41,$C46)</f>
        <v>35.617999999999995</v>
      </c>
      <c r="W45" s="18" cm="1">
        <f t="array" ref="W45">INDEX(W$32:W$41,$C45)-INDEX(W$32:W$41,$C46)</f>
        <v>38.744000000000028</v>
      </c>
      <c r="X45" s="18" cm="1">
        <f t="array" ref="X45">INDEX(X$32:X$41,$C45)-INDEX(X$32:X$41,$C46)</f>
        <v>35.22199999999998</v>
      </c>
      <c r="Y45" s="18" cm="1">
        <f t="array" ref="Y45">INDEX(Y$32:Y$41,$C45)-INDEX(Y$32:Y$41,$C46)</f>
        <v>42.509000000000015</v>
      </c>
      <c r="Z45" s="18" cm="1">
        <f t="array" ref="Z45">INDEX(Z$32:Z$41,$C45)-INDEX(Z$32:Z$41,$C46)</f>
        <v>66.774999999999977</v>
      </c>
      <c r="AA45" s="18" cm="1">
        <f t="array" ref="AA45">INDEX(AA$32:AA$41,$C45)-INDEX(AA$32:AA$41,$C46)</f>
        <v>96.742000000000019</v>
      </c>
      <c r="AB45" s="18" cm="1">
        <f t="array" ref="AB45">INDEX(AB$32:AB$41,$C45)-INDEX(AB$32:AB$41,$C46)</f>
        <v>97.321999999999974</v>
      </c>
      <c r="AC45" s="18" cm="1">
        <f t="array" ref="AC45">INDEX(AC$32:AC$41,$C45)-INDEX(AC$32:AC$41,$C46)</f>
        <v>56.949999999999989</v>
      </c>
      <c r="AD45" s="18" cm="1">
        <f t="array" ref="AD45">INDEX(AD$32:AD$41,$C45)-INDEX(AD$32:AD$41,$C46)</f>
        <v>46.281000000000006</v>
      </c>
      <c r="AE45" s="18" cm="1">
        <f t="array" ref="AE45">INDEX(AE$32:AE$41,$C45)-INDEX(AE$32:AE$41,$C46)</f>
        <v>27.52800000000002</v>
      </c>
      <c r="AF45" s="18" cm="1">
        <f t="array" ref="AF45">INDEX(AF$32:AF$41,$C45)-INDEX(AF$32:AF$41,$C46)</f>
        <v>27.212999999999965</v>
      </c>
      <c r="AG45" s="18" cm="1">
        <f t="array" ref="AG45">INDEX(AG$32:AG$41,$C45)-INDEX(AG$32:AG$41,$C46)</f>
        <v>28.201000000000022</v>
      </c>
      <c r="AH45" s="18" cm="1">
        <f t="array" ref="AH45">INDEX(AH$32:AH$41,$C45)-INDEX(AH$32:AH$41,$C46)</f>
        <v>39.746000000000038</v>
      </c>
      <c r="AI45" s="18" cm="1">
        <f t="array" ref="AI45">INDEX(AI$32:AI$41,$C45)-INDEX(AI$32:AI$41,$C46)</f>
        <v>32.982000000000028</v>
      </c>
      <c r="AJ45" s="18" cm="1">
        <f t="array" ref="AJ45">INDEX(AJ$32:AJ$41,$C45)-INDEX(AJ$32:AJ$41,$C46)</f>
        <v>16.798000000000002</v>
      </c>
      <c r="AK45" s="18" cm="1">
        <f t="array" ref="AK45">INDEX(AK$32:AK$41,$C45)-INDEX(AK$32:AK$41,$C46)</f>
        <v>-6.8739999999999668</v>
      </c>
      <c r="AL45" s="18" cm="1">
        <f t="array" ref="AL45">INDEX(AL$32:AL$41,$C45)-INDEX(AL$32:AL$41,$C46)</f>
        <v>-5.2799999999999727</v>
      </c>
      <c r="AM45" s="18" cm="1">
        <f t="array" ref="AM45">INDEX(AM$32:AM$41,$C45)-INDEX(AM$32:AM$41,$C46)</f>
        <v>-3.3700000000000045</v>
      </c>
      <c r="AN45" s="18" cm="1">
        <f t="array" ref="AN45">INDEX(AN$32:AN$41,$C45)-INDEX(AN$32:AN$41,$C46)</f>
        <v>-6.632000000000005</v>
      </c>
      <c r="AO45" s="18" cm="1">
        <f t="array" ref="AO45">INDEX(AO$32:AO$41,$C45)-INDEX(AO$32:AO$41,$C46)</f>
        <v>-19.228999999999985</v>
      </c>
      <c r="AP45" s="18" cm="1">
        <f t="array" ref="AP45">INDEX(AP$32:AP$41,$C45)-INDEX(AP$32:AP$41,$C46)</f>
        <v>-40.09899999999999</v>
      </c>
      <c r="AQ45" s="18" cm="1">
        <f t="array" ref="AQ45">INDEX(AQ$32:AQ$41,$C45)-INDEX(AQ$32:AQ$41,$C46)</f>
        <v>-49.286000000000001</v>
      </c>
      <c r="AR45" s="18" cm="1">
        <f t="array" ref="AR45">INDEX(AR$32:AR$41,$C45)-INDEX(AR$32:AR$41,$C46)</f>
        <v>-48.742000000000019</v>
      </c>
      <c r="AS45" s="18" cm="1">
        <f t="array" ref="AS45">INDEX(AS$32:AS$41,$C45)-INDEX(AS$32:AS$41,$C46)</f>
        <v>-34.222999999999956</v>
      </c>
      <c r="AT45" s="18" cm="1">
        <f t="array" ref="AT45">INDEX(AT$32:AT$41,$C45)-INDEX(AT$32:AT$41,$C46)</f>
        <v>-34.092999999999961</v>
      </c>
      <c r="AU45" s="18" cm="1">
        <f t="array" ref="AU45">INDEX(AU$32:AU$41,$C45)-INDEX(AU$32:AU$41,$C46)</f>
        <v>-35.763999999999953</v>
      </c>
      <c r="AV45" s="18" cm="1">
        <f t="array" ref="AV45">INDEX(AV$32:AV$41,$C45)-INDEX(AV$32:AV$41,$C46)</f>
        <v>-51.02600000000001</v>
      </c>
      <c r="AW45" s="18" cm="1">
        <f t="array" ref="AW45">INDEX(AW$32:AW$41,$C45)-INDEX(AW$32:AW$41,$C46)</f>
        <v>-48.883000000000038</v>
      </c>
      <c r="AX45" s="18" cm="1">
        <f t="array" ref="AX45">INDEX(AX$32:AX$41,$C45)-INDEX(AX$32:AX$41,$C46)</f>
        <v>-61.968999999999994</v>
      </c>
      <c r="AY45" s="18" cm="1">
        <f t="array" ref="AY45">INDEX(AY$32:AY$41,$C45)-INDEX(AY$32:AY$41,$C46)</f>
        <v>-65.079999999999984</v>
      </c>
      <c r="AZ45" s="18" cm="1">
        <f t="array" ref="AZ45">INDEX(AZ$32:AZ$41,$C45)-INDEX(AZ$32:AZ$41,$C46)</f>
        <v>-69.302000000000021</v>
      </c>
      <c r="BA45" s="18" cm="1">
        <f t="array" ref="BA45">INDEX(BA$32:BA$41,$C45)-INDEX(BA$32:BA$41,$C46)</f>
        <v>-31.95799999999997</v>
      </c>
      <c r="BB45" s="18" cm="1">
        <f t="array" ref="BB45">INDEX(BB$32:BB$41,$C45)-INDEX(BB$32:BB$41,$C46)</f>
        <v>-27.021999999999991</v>
      </c>
      <c r="BC45" s="18" cm="1">
        <f t="array" ref="BC45">INDEX(BC$32:BC$41,$C45)-INDEX(BC$32:BC$41,$C46)</f>
        <v>-12.439000000000021</v>
      </c>
      <c r="BD45" s="18" cm="1">
        <f t="array" ref="BD45">INDEX(BD$32:BD$41,$C45)-INDEX(BD$32:BD$41,$C46)</f>
        <v>-0.57599999999996498</v>
      </c>
      <c r="BE45" s="18" cm="1">
        <f t="array" ref="BE45">INDEX(BE$32:BE$41,$C45)-INDEX(BE$32:BE$41,$C46)</f>
        <v>-17.574000000000012</v>
      </c>
      <c r="BF45" s="18" cm="1">
        <f t="array" ref="BF45">INDEX(BF$32:BF$41,$C45)-INDEX(BF$32:BF$41,$C46)</f>
        <v>-26.153999999999996</v>
      </c>
      <c r="BG45" s="18" cm="1">
        <f t="array" ref="BG45">INDEX(BG$32:BG$41,$C45)-INDEX(BG$32:BG$41,$C46)</f>
        <v>-50.090000000000032</v>
      </c>
      <c r="BH45" s="18" cm="1">
        <f t="array" ref="BH45">INDEX(BH$32:BH$41,$C45)-INDEX(BH$32:BH$41,$C46)</f>
        <v>-43.473000000000013</v>
      </c>
      <c r="BI45" s="18" cm="1">
        <f t="array" ref="BI45">INDEX(BI$32:BI$41,$C45)-INDEX(BI$32:BI$41,$C46)</f>
        <v>-30.079000000000008</v>
      </c>
      <c r="BJ45" s="18" cm="1">
        <f t="array" ref="BJ45">INDEX(BJ$32:BJ$41,$C45)-INDEX(BJ$32:BJ$41,$C46)</f>
        <v>-2.535000000000025</v>
      </c>
      <c r="BK45" s="18" cm="1">
        <f t="array" ref="BK45">INDEX(BK$32:BK$41,$C45)-INDEX(BK$32:BK$41,$C46)</f>
        <v>15.690999999999974</v>
      </c>
      <c r="BL45" s="18" cm="1">
        <f t="array" ref="BL45">INDEX(BL$32:BL$41,$C45)-INDEX(BL$32:BL$41,$C46)</f>
        <v>41.716000000000008</v>
      </c>
      <c r="BM45" s="18" cm="1">
        <f t="array" ref="BM45">INDEX(BM$32:BM$41,$C45)-INDEX(BM$32:BM$41,$C46)</f>
        <v>60.527999999999963</v>
      </c>
      <c r="BN45" s="18" cm="1">
        <f t="array" ref="BN45">INDEX(BN$32:BN$41,$C45)-INDEX(BN$32:BN$41,$C46)</f>
        <v>5.8319999999999936</v>
      </c>
      <c r="BO45" s="18" cm="1">
        <f t="array" ref="BO45">INDEX(BO$32:BO$41,$C45)-INDEX(BO$32:BO$41,$C46)</f>
        <v>-19.637000000000057</v>
      </c>
      <c r="BP45" s="18" cm="1">
        <f t="array" ref="BP45">INDEX(BP$32:BP$41,$C45)-INDEX(BP$32:BP$41,$C46)</f>
        <v>-36.259999999999991</v>
      </c>
      <c r="BQ45" s="18" cm="1">
        <f t="array" ref="BQ45">INDEX(BQ$32:BQ$41,$C45)-INDEX(BQ$32:BQ$41,$C46)</f>
        <v>-49.916000000000054</v>
      </c>
      <c r="BR45" s="18" cm="1">
        <f t="array" ref="BR45">INDEX(BR$32:BR$41,$C45)-INDEX(BR$32:BR$41,$C46)</f>
        <v>-34.447000000000003</v>
      </c>
      <c r="BS45" s="18" cm="1">
        <f t="array" ref="BS45">INDEX(BS$32:BS$41,$C45)-INDEX(BS$32:BS$41,$C46)</f>
        <v>-28.091000000000008</v>
      </c>
      <c r="BT45" s="18" cm="1">
        <f t="array" ref="BT45">INDEX(BT$32:BT$41,$C45)-INDEX(BT$32:BT$41,$C46)</f>
        <v>-22.885999999999967</v>
      </c>
      <c r="BU45" s="18" cm="1">
        <f t="array" ref="BU45">INDEX(BU$32:BU$41,$C45)-INDEX(BU$32:BU$41,$C46)</f>
        <v>-14.751999999999953</v>
      </c>
      <c r="BV45" s="18" cm="1">
        <f t="array" ref="BV45">INDEX(BV$32:BV$41,$C45)-INDEX(BV$32:BV$41,$C46)</f>
        <v>-14.40199999999993</v>
      </c>
      <c r="BW45" s="18" cm="1">
        <f t="array" ref="BW45">INDEX(BW$32:BW$41,$C45)-INDEX(BW$32:BW$41,$C46)</f>
        <v>-7.8269999999999982</v>
      </c>
      <c r="BX45" s="18" cm="1">
        <f t="array" ref="BX45">INDEX(BX$32:BX$41,$C45)-INDEX(BX$32:BX$41,$C46)</f>
        <v>-7.5179999999999723</v>
      </c>
      <c r="BY45" s="18" cm="1">
        <f t="array" ref="BY45">INDEX(BY$32:BY$41,$C45)-INDEX(BY$32:BY$41,$C46)</f>
        <v>0.23699999999996635</v>
      </c>
      <c r="BZ45" s="18" cm="1">
        <f t="array" ref="BZ45">INDEX(BZ$32:BZ$41,$C45)-INDEX(BZ$32:BZ$41,$C46)</f>
        <v>-35.870999999999981</v>
      </c>
      <c r="CA45" s="18" cm="1">
        <f t="array" ref="CA45">INDEX(CA$32:CA$41,$C45)-INDEX(CA$32:CA$41,$C46)</f>
        <v>-33.875</v>
      </c>
      <c r="CB45" s="18" cm="1">
        <f t="array" ref="CB45">INDEX(CB$32:CB$41,$C45)-INDEX(CB$32:CB$41,$C46)</f>
        <v>-4.5079999999999245</v>
      </c>
      <c r="CC45" s="18" cm="1">
        <f t="array" ref="CC45">INDEX(CC$32:CC$41,$C45)-INDEX(CC$32:CC$41,$C46)</f>
        <v>-54.920999999999935</v>
      </c>
      <c r="CD45" s="18" cm="1">
        <f t="array" ref="CD45">INDEX(CD$32:CD$41,$C45)-INDEX(CD$32:CD$41,$C46)</f>
        <v>-63.095000000000027</v>
      </c>
      <c r="CE45" s="18" cm="1">
        <f t="array" ref="CE45">INDEX(CE$32:CE$41,$C45)-INDEX(CE$32:CE$41,$C46)</f>
        <v>-18.250999999999976</v>
      </c>
      <c r="CF45" s="18" cm="1">
        <f t="array" ref="CF45">INDEX(CF$32:CF$41,$C45)-INDEX(CF$32:CF$41,$C46)</f>
        <v>-22.284999999999968</v>
      </c>
      <c r="CG45" s="18" cm="1">
        <f t="array" ref="CG45">INDEX(CG$32:CG$41,$C45)-INDEX(CG$32:CG$41,$C46)</f>
        <v>0.35500000000001819</v>
      </c>
      <c r="CH45" s="18" cm="1">
        <f t="array" ref="CH45">INDEX(CH$32:CH$41,$C45)-INDEX(CH$32:CH$41,$C46)</f>
        <v>31.007999999999981</v>
      </c>
      <c r="CI45" s="18" cm="1">
        <f t="array" ref="CI45">INDEX(CI$32:CI$41,$C45)-INDEX(CI$32:CI$41,$C46)</f>
        <v>63.942000000000007</v>
      </c>
      <c r="CJ45" s="18" cm="1">
        <f t="array" ref="CJ45">INDEX(CJ$32:CJ$41,$C45)-INDEX(CJ$32:CJ$41,$C46)</f>
        <v>84.21999999999997</v>
      </c>
      <c r="CK45" s="18" cm="1">
        <f t="array" ref="CK45">INDEX(CK$32:CK$41,$C45)-INDEX(CK$32:CK$41,$C46)</f>
        <v>71.56899999999996</v>
      </c>
      <c r="CL45" s="18" cm="1">
        <f t="array" ref="CL45">INDEX(CL$32:CL$41,$C45)-INDEX(CL$32:CL$41,$C46)</f>
        <v>96.045000000000016</v>
      </c>
      <c r="CM45" s="18" cm="1">
        <f t="array" ref="CM45">INDEX(CM$32:CM$41,$C45)-INDEX(CM$32:CM$41,$C46)</f>
        <v>101.08800000000002</v>
      </c>
      <c r="CN45" s="18" cm="1">
        <f t="array" ref="CN45">INDEX(CN$32:CN$41,$C45)-INDEX(CN$32:CN$41,$C46)</f>
        <v>111.65599999999998</v>
      </c>
      <c r="CO45" s="18" cm="1">
        <f t="array" ref="CO45">INDEX(CO$32:CO$41,$C45)-INDEX(CO$32:CO$41,$C46)</f>
        <v>108.12299999999999</v>
      </c>
      <c r="CP45" s="18" cm="1">
        <f t="array" ref="CP45">INDEX(CP$32:CP$41,$C45)-INDEX(CP$32:CP$41,$C46)</f>
        <v>89.567000000000007</v>
      </c>
      <c r="CQ45" s="18" cm="1">
        <f t="array" ref="CQ45">INDEX(CQ$32:CQ$41,$C45)-INDEX(CQ$32:CQ$41,$C46)</f>
        <v>94.202000000000027</v>
      </c>
      <c r="CR45" s="18" cm="1">
        <f t="array" ref="CR45">INDEX(CR$32:CR$41,$C45)-INDEX(CR$32:CR$41,$C46)</f>
        <v>108.32400000000001</v>
      </c>
      <c r="CS45" s="18" cm="1">
        <f t="array" ref="CS45">INDEX(CS$32:CS$41,$C45)-INDEX(CS$32:CS$41,$C46)</f>
        <v>116.13599999999997</v>
      </c>
      <c r="CT45" s="18" cm="1">
        <f t="array" ref="CT45">INDEX(CT$32:CT$41,$C45)-INDEX(CT$32:CT$41,$C46)</f>
        <v>122.24000000000001</v>
      </c>
      <c r="CU45" s="18" cm="1">
        <f t="array" ref="CU45">INDEX(CU$32:CU$41,$C45)-INDEX(CU$32:CU$41,$C46)</f>
        <v>125.57600000000002</v>
      </c>
      <c r="CV45" s="18" cm="1">
        <f t="array" ref="CV45">INDEX(CV$32:CV$41,$C45)-INDEX(CV$32:CV$41,$C46)</f>
        <v>130.34400000000002</v>
      </c>
      <c r="CW45" s="18" cm="1">
        <f t="array" ref="CW45">INDEX(CW$32:CW$41,$C45)-INDEX(CW$32:CW$41,$C46)</f>
        <v>130.69599999999997</v>
      </c>
      <c r="CX45" s="18" cm="1">
        <f t="array" ref="CX45">INDEX(CX$32:CX$41,$C45)-INDEX(CX$32:CX$41,$C46)</f>
        <v>126.49599999999998</v>
      </c>
      <c r="CY45" s="18" cm="1">
        <f t="array" ref="CY45">INDEX(CY$32:CY$41,$C45)-INDEX(CY$32:CY$41,$C46)</f>
        <v>127.15100000000001</v>
      </c>
      <c r="CZ45" s="18" cm="1">
        <f t="array" ref="CZ45">INDEX(CZ$32:CZ$41,$C45)-INDEX(CZ$32:CZ$41,$C46)</f>
        <v>126.97699999999998</v>
      </c>
      <c r="DA45" s="18" cm="1">
        <f t="array" ref="DA45">INDEX(DA$32:DA$41,$C45)-INDEX(DA$32:DA$41,$C46)</f>
        <v>127.809</v>
      </c>
      <c r="DB45" s="18" cm="1">
        <f t="array" ref="DB45">INDEX(DB$32:DB$41,$C45)-INDEX(DB$32:DB$41,$C46)</f>
        <v>127.49000000000001</v>
      </c>
      <c r="DC45" s="18" cm="1">
        <f t="array" ref="DC45">INDEX(DC$32:DC$41,$C45)-INDEX(DC$32:DC$41,$C46)</f>
        <v>125.87099999999998</v>
      </c>
      <c r="DD45" s="18" cm="1">
        <f t="array" ref="DD45">INDEX(DD$32:DD$41,$C45)-INDEX(DD$32:DD$41,$C46)</f>
        <v>126.67700000000002</v>
      </c>
      <c r="DE45" s="18" cm="1">
        <f t="array" ref="DE45">INDEX(DE$32:DE$41,$C45)-INDEX(DE$32:DE$41,$C46)</f>
        <v>127.41299999999998</v>
      </c>
      <c r="DF45" s="18" cm="1">
        <f t="array" ref="DF45">INDEX(DF$32:DF$41,$C45)-INDEX(DF$32:DF$41,$C46)</f>
        <v>126.083</v>
      </c>
      <c r="DG45" s="18" cm="1">
        <f t="array" ref="DG45">INDEX(DG$32:DG$41,$C45)-INDEX(DG$32:DG$41,$C46)</f>
        <v>124.99800000000002</v>
      </c>
      <c r="DH45" s="18" cm="1">
        <f t="array" ref="DH45">INDEX(DH$32:DH$41,$C45)-INDEX(DH$32:DH$41,$C46)</f>
        <v>121.69700000000003</v>
      </c>
      <c r="DI45" s="18" cm="1">
        <f t="array" ref="DI45">INDEX(DI$32:DI$41,$C45)-INDEX(DI$32:DI$41,$C46)</f>
        <v>122.11500000000001</v>
      </c>
      <c r="DJ45" s="18" cm="1">
        <f t="array" ref="DJ45">INDEX(DJ$32:DJ$41,$C45)-INDEX(DJ$32:DJ$41,$C46)</f>
        <v>118.054</v>
      </c>
      <c r="DK45" s="18" cm="1">
        <f t="array" ref="DK45">INDEX(DK$32:DK$41,$C45)-INDEX(DK$32:DK$41,$C46)</f>
        <v>120.262</v>
      </c>
      <c r="DL45" s="18" cm="1">
        <f t="array" ref="DL45">INDEX(DL$32:DL$41,$C45)-INDEX(DL$32:DL$41,$C46)</f>
        <v>118.99999999999997</v>
      </c>
      <c r="DM45" s="18" cm="1">
        <f t="array" ref="DM45">INDEX(DM$32:DM$41,$C45)-INDEX(DM$32:DM$41,$C46)</f>
        <v>116.99700000000001</v>
      </c>
      <c r="DN45" s="18" cm="1">
        <f t="array" ref="DN45">INDEX(DN$32:DN$41,$C45)-INDEX(DN$32:DN$41,$C46)</f>
        <v>116.04700000000003</v>
      </c>
      <c r="DO45" s="18" cm="1">
        <f t="array" ref="DO45">INDEX(DO$32:DO$41,$C45)-INDEX(DO$32:DO$41,$C46)</f>
        <v>118.43</v>
      </c>
      <c r="DP45" s="18" cm="1">
        <f t="array" ref="DP45">INDEX(DP$32:DP$41,$C45)-INDEX(DP$32:DP$41,$C46)</f>
        <v>121.779</v>
      </c>
      <c r="DQ45" s="18" cm="1">
        <f t="array" ref="DQ45">INDEX(DQ$32:DQ$41,$C45)-INDEX(DQ$32:DQ$41,$C46)</f>
        <v>121.60699999999997</v>
      </c>
      <c r="DR45" s="18" cm="1">
        <f t="array" ref="DR45">INDEX(DR$32:DR$41,$C45)-INDEX(DR$32:DR$41,$C46)</f>
        <v>120.07099999999997</v>
      </c>
      <c r="DS45" s="18" cm="1">
        <f t="array" ref="DS45">INDEX(DS$32:DS$41,$C45)-INDEX(DS$32:DS$41,$C46)</f>
        <v>121.214</v>
      </c>
      <c r="DT45" s="18" cm="1">
        <f t="array" ref="DT45">INDEX(DT$32:DT$41,$C45)-INDEX(DT$32:DT$41,$C46)</f>
        <v>120.05500000000004</v>
      </c>
      <c r="DU45" s="18" cm="1">
        <f t="array" ref="DU45">INDEX(DU$32:DU$41,$C45)-INDEX(DU$32:DU$41,$C46)</f>
        <v>117.62300000000002</v>
      </c>
      <c r="DV45" s="18" cm="1">
        <f t="array" ref="DV45">INDEX(DV$32:DV$41,$C45)-INDEX(DV$32:DV$41,$C46)</f>
        <v>114.25199999999998</v>
      </c>
      <c r="DW45" s="18" cm="1">
        <f t="array" ref="DW45">INDEX(DW$32:DW$41,$C45)-INDEX(DW$32:DW$41,$C46)</f>
        <v>108.72000000000003</v>
      </c>
      <c r="DX45" s="18" cm="1">
        <f t="array" ref="DX45">INDEX(DX$32:DX$41,$C45)-INDEX(DX$32:DX$41,$C46)</f>
        <v>106.29499999999999</v>
      </c>
      <c r="DY45" s="18" cm="1">
        <f t="array" ref="DY45">INDEX(DY$32:DY$41,$C45)-INDEX(DY$32:DY$41,$C46)</f>
        <v>105.55799999999999</v>
      </c>
      <c r="DZ45" s="18" cm="1">
        <f t="array" ref="DZ45">INDEX(DZ$32:DZ$41,$C45)-INDEX(DZ$32:DZ$41,$C46)</f>
        <v>107.19000000000003</v>
      </c>
      <c r="EA45" s="18" cm="1">
        <f t="array" ref="EA45">INDEX(EA$32:EA$41,$C45)-INDEX(EA$32:EA$41,$C46)</f>
        <v>104.53900000000002</v>
      </c>
      <c r="EB45" s="18" cm="1">
        <f t="array" ref="EB45">INDEX(EB$32:EB$41,$C45)-INDEX(EB$32:EB$41,$C46)</f>
        <v>102.35999999999999</v>
      </c>
      <c r="EC45" s="18" cm="1">
        <f t="array" ref="EC45">INDEX(EC$32:EC$41,$C45)-INDEX(EC$32:EC$41,$C46)</f>
        <v>107.58800000000002</v>
      </c>
      <c r="ED45" s="18" cm="1">
        <f t="array" ref="ED45">INDEX(ED$32:ED$41,$C45)-INDEX(ED$32:ED$41,$C46)</f>
        <v>107.98100000000002</v>
      </c>
      <c r="EE45" s="18" cm="1">
        <f t="array" ref="EE45">INDEX(EE$32:EE$41,$C45)-INDEX(EE$32:EE$41,$C46)</f>
        <v>108.07500000000002</v>
      </c>
      <c r="EF45" s="18" cm="1">
        <f t="array" ref="EF45">INDEX(EF$32:EF$41,$C45)-INDEX(EF$32:EF$41,$C46)</f>
        <v>107.07299999999998</v>
      </c>
      <c r="EG45" s="18" cm="1">
        <f t="array" ref="EG45">INDEX(EG$32:EG$41,$C45)-INDEX(EG$32:EG$41,$C46)</f>
        <v>104.11500000000001</v>
      </c>
      <c r="EH45" s="18" cm="1">
        <f t="array" ref="EH45">INDEX(EH$32:EH$41,$C45)-INDEX(EH$32:EH$41,$C46)</f>
        <v>104.40699999999998</v>
      </c>
      <c r="EI45" s="18" cm="1">
        <f t="array" ref="EI45">INDEX(EI$32:EI$41,$C45)-INDEX(EI$32:EI$41,$C46)</f>
        <v>105.58899999999997</v>
      </c>
      <c r="EJ45" s="18" cm="1">
        <f t="array" ref="EJ45">INDEX(EJ$32:EJ$41,$C45)-INDEX(EJ$32:EJ$41,$C46)</f>
        <v>105.22799999999998</v>
      </c>
      <c r="EK45" s="18" cm="1">
        <f t="array" ref="EK45">INDEX(EK$32:EK$41,$C45)-INDEX(EK$32:EK$41,$C46)</f>
        <v>103.65899999999999</v>
      </c>
      <c r="EL45" s="18" cm="1">
        <f t="array" ref="EL45">INDEX(EL$32:EL$41,$C45)-INDEX(EL$32:EL$41,$C46)</f>
        <v>104.90899999999999</v>
      </c>
      <c r="EM45" s="18" cm="1">
        <f t="array" ref="EM45">INDEX(EM$32:EM$41,$C45)-INDEX(EM$32:EM$41,$C46)</f>
        <v>103.78899999999999</v>
      </c>
      <c r="EN45" s="18" cm="1">
        <f t="array" ref="EN45">INDEX(EN$32:EN$41,$C45)-INDEX(EN$32:EN$41,$C46)</f>
        <v>102.405</v>
      </c>
      <c r="EO45" s="18" cm="1">
        <f t="array" ref="EO45">INDEX(EO$32:EO$41,$C45)-INDEX(EO$32:EO$41,$C46)</f>
        <v>104.67500000000001</v>
      </c>
      <c r="EP45" s="18" cm="1">
        <f t="array" ref="EP45">INDEX(EP$32:EP$41,$C45)-INDEX(EP$32:EP$41,$C46)</f>
        <v>103.654</v>
      </c>
      <c r="EQ45" s="18" cm="1">
        <f t="array" ref="EQ45">INDEX(EQ$32:EQ$41,$C45)-INDEX(EQ$32:EQ$41,$C46)</f>
        <v>105.44800000000001</v>
      </c>
      <c r="ER45" s="18" cm="1">
        <f t="array" ref="ER45">INDEX(ER$32:ER$41,$C45)-INDEX(ER$32:ER$41,$C46)</f>
        <v>100.25899999999999</v>
      </c>
      <c r="ES45" s="18" cm="1">
        <f t="array" ref="ES45">INDEX(ES$32:ES$41,$C45)-INDEX(ES$32:ES$41,$C46)</f>
        <v>104.399</v>
      </c>
      <c r="ET45" s="18" cm="1">
        <f t="array" ref="ET45">INDEX(ET$32:ET$41,$C45)-INDEX(ET$32:ET$41,$C46)</f>
        <v>102.98500000000001</v>
      </c>
      <c r="EU45" s="18" cm="1">
        <f t="array" ref="EU45">INDEX(EU$32:EU$41,$C45)-INDEX(EU$32:EU$41,$C46)</f>
        <v>103.93599999999998</v>
      </c>
      <c r="EV45" s="18" cm="1">
        <f t="array" ref="EV45">INDEX(EV$32:EV$41,$C45)-INDEX(EV$32:EV$41,$C46)</f>
        <v>98.202000000000027</v>
      </c>
      <c r="EW45" s="18" cm="1">
        <f t="array" ref="EW45">INDEX(EW$32:EW$41,$C45)-INDEX(EW$32:EW$41,$C46)</f>
        <v>98.801000000000016</v>
      </c>
      <c r="EX45" s="18" cm="1">
        <f t="array" ref="EX45">INDEX(EX$32:EX$41,$C45)-INDEX(EX$32:EX$41,$C46)</f>
        <v>97.361999999999995</v>
      </c>
      <c r="EY45" s="18" cm="1">
        <f t="array" ref="EY45">INDEX(EY$32:EY$41,$C45)-INDEX(EY$32:EY$41,$C46)</f>
        <v>101.809</v>
      </c>
      <c r="EZ45" s="18" cm="1">
        <f t="array" ref="EZ45">INDEX(EZ$32:EZ$41,$C45)-INDEX(EZ$32:EZ$41,$C46)</f>
        <v>101.07800000000003</v>
      </c>
      <c r="FA45" s="18" cm="1">
        <f t="array" ref="FA45">INDEX(FA$32:FA$41,$C45)-INDEX(FA$32:FA$41,$C46)</f>
        <v>104.80200000000002</v>
      </c>
      <c r="FB45" s="18" cm="1">
        <f t="array" ref="FB45">INDEX(FB$32:FB$41,$C45)-INDEX(FB$32:FB$41,$C46)</f>
        <v>105.00899999999999</v>
      </c>
      <c r="FC45" s="18" cm="1">
        <f t="array" ref="FC45">INDEX(FC$32:FC$41,$C45)-INDEX(FC$32:FC$41,$C46)</f>
        <v>106.71800000000002</v>
      </c>
      <c r="FD45" s="18" cm="1">
        <f t="array" ref="FD45">INDEX(FD$32:FD$41,$C45)-INDEX(FD$32:FD$41,$C46)</f>
        <v>109.34900000000002</v>
      </c>
      <c r="FE45" s="18" cm="1">
        <f t="array" ref="FE45">INDEX(FE$32:FE$41,$C45)-INDEX(FE$32:FE$41,$C46)</f>
        <v>106.58300000000003</v>
      </c>
      <c r="FF45" s="18" cm="1">
        <f t="array" ref="FF45">INDEX(FF$32:FF$41,$C45)-INDEX(FF$32:FF$41,$C46)</f>
        <v>104.999</v>
      </c>
      <c r="FG45" s="18" cm="1">
        <f t="array" ref="FG45">INDEX(FG$32:FG$41,$C45)-INDEX(FG$32:FG$41,$C46)</f>
        <v>103.03899999999999</v>
      </c>
      <c r="FH45" s="18" cm="1">
        <f t="array" ref="FH45">INDEX(FH$32:FH$41,$C45)-INDEX(FH$32:FH$41,$C46)</f>
        <v>105.31600000000003</v>
      </c>
      <c r="FI45" s="18" cm="1">
        <f t="array" ref="FI45">INDEX(FI$32:FI$41,$C45)-INDEX(FI$32:FI$41,$C46)</f>
        <v>108.72499999999999</v>
      </c>
      <c r="FJ45" s="18" cm="1">
        <f t="array" ref="FJ45">INDEX(FJ$32:FJ$41,$C45)-INDEX(FJ$32:FJ$41,$C46)</f>
        <v>110.46200000000002</v>
      </c>
      <c r="FK45" s="18" cm="1">
        <f t="array" ref="FK45">INDEX(FK$32:FK$41,$C45)-INDEX(FK$32:FK$41,$C46)</f>
        <v>110.36700000000002</v>
      </c>
      <c r="FL45" s="18" cm="1">
        <f t="array" ref="FL45">INDEX(FL$32:FL$41,$C45)-INDEX(FL$32:FL$41,$C46)</f>
        <v>111.40200000000002</v>
      </c>
      <c r="FM45" s="18" cm="1">
        <f t="array" ref="FM45">INDEX(FM$32:FM$41,$C45)-INDEX(FM$32:FM$41,$C46)</f>
        <v>110.10100000000003</v>
      </c>
      <c r="FN45" s="18" cm="1">
        <f t="array" ref="FN45">INDEX(FN$32:FN$41,$C45)-INDEX(FN$32:FN$41,$C46)</f>
        <v>111.56</v>
      </c>
      <c r="FO45" s="18" cm="1">
        <f t="array" ref="FO45">INDEX(FO$32:FO$41,$C45)-INDEX(FO$32:FO$41,$C46)</f>
        <v>110.76100000000002</v>
      </c>
      <c r="FP45" s="18" cm="1">
        <f t="array" ref="FP45">INDEX(FP$32:FP$41,$C45)-INDEX(FP$32:FP$41,$C46)</f>
        <v>116.30400000000003</v>
      </c>
      <c r="FQ45" s="18" cm="1">
        <f t="array" ref="FQ45">INDEX(FQ$32:FQ$41,$C45)-INDEX(FQ$32:FQ$41,$C46)</f>
        <v>118.68899999999999</v>
      </c>
      <c r="FR45" s="18" cm="1">
        <f t="array" ref="FR45">INDEX(FR$32:FR$41,$C45)-INDEX(FR$32:FR$41,$C46)</f>
        <v>122.00699999999998</v>
      </c>
      <c r="FS45" s="18" cm="1">
        <f t="array" ref="FS45">INDEX(FS$32:FS$41,$C45)-INDEX(FS$32:FS$41,$C46)</f>
        <v>121.904</v>
      </c>
      <c r="FT45" s="18" cm="1">
        <f t="array" ref="FT45">INDEX(FT$32:FT$41,$C45)-INDEX(FT$32:FT$41,$C46)</f>
        <v>124.15499999999997</v>
      </c>
      <c r="FU45" s="18" cm="1">
        <f t="array" ref="FU45">INDEX(FU$32:FU$41,$C45)-INDEX(FU$32:FU$41,$C46)</f>
        <v>121.81299999999999</v>
      </c>
      <c r="FV45" s="18" cm="1">
        <f t="array" ref="FV45">INDEX(FV$32:FV$41,$C45)-INDEX(FV$32:FV$41,$C46)</f>
        <v>119.13599999999997</v>
      </c>
      <c r="FW45" s="18" cm="1">
        <f t="array" ref="FW45">INDEX(FW$32:FW$41,$C45)-INDEX(FW$32:FW$41,$C46)</f>
        <v>118.05699999999999</v>
      </c>
      <c r="FX45" s="18" cm="1">
        <f t="array" ref="FX45">INDEX(FX$32:FX$41,$C45)-INDEX(FX$32:FX$41,$C46)</f>
        <v>127.93600000000004</v>
      </c>
      <c r="FY45" s="18" cm="1">
        <f t="array" ref="FY45">INDEX(FY$32:FY$41,$C45)-INDEX(FY$32:FY$41,$C46)</f>
        <v>128.10400000000001</v>
      </c>
      <c r="FZ45" s="18" cm="1">
        <f t="array" ref="FZ45">INDEX(FZ$32:FZ$41,$C45)-INDEX(FZ$32:FZ$41,$C46)</f>
        <v>131.34399999999999</v>
      </c>
      <c r="GA45" s="18" cm="1">
        <f t="array" ref="GA45">INDEX(GA$32:GA$41,$C45)-INDEX(GA$32:GA$41,$C46)</f>
        <v>133.476</v>
      </c>
      <c r="GB45" s="18" cm="1">
        <f t="array" ref="GB45">INDEX(GB$32:GB$41,$C45)-INDEX(GB$32:GB$41,$C46)</f>
        <v>133.31300000000002</v>
      </c>
      <c r="GC45" s="18" cm="1">
        <f t="array" ref="GC45">INDEX(GC$32:GC$41,$C45)-INDEX(GC$32:GC$41,$C46)</f>
        <v>131.077</v>
      </c>
      <c r="GD45" s="18" cm="1">
        <f t="array" ref="GD45">INDEX(GD$32:GD$41,$C45)-INDEX(GD$32:GD$41,$C46)</f>
        <v>125.41400000000002</v>
      </c>
      <c r="GE45" s="18" cm="1">
        <f t="array" ref="GE45">INDEX(GE$32:GE$41,$C45)-INDEX(GE$32:GE$41,$C46)</f>
        <v>125.05699999999999</v>
      </c>
      <c r="GF45" s="18" cm="1">
        <f t="array" ref="GF45">INDEX(GF$32:GF$41,$C45)-INDEX(GF$32:GF$41,$C46)</f>
        <v>126.15200000000002</v>
      </c>
      <c r="GG45" s="18" cm="1">
        <f t="array" ref="GG45">INDEX(GG$32:GG$41,$C45)-INDEX(GG$32:GG$41,$C46)</f>
        <v>119.10400000000001</v>
      </c>
      <c r="GH45" s="18" cm="1">
        <f t="array" ref="GH45">INDEX(GH$32:GH$41,$C45)-INDEX(GH$32:GH$41,$C46)</f>
        <v>118.91200000000001</v>
      </c>
      <c r="GI45" s="18" cm="1">
        <f t="array" ref="GI45">INDEX(GI$32:GI$41,$C45)-INDEX(GI$32:GI$41,$C46)</f>
        <v>119.434</v>
      </c>
      <c r="GJ45" s="18" cm="1">
        <f t="array" ref="GJ45">INDEX(GJ$32:GJ$41,$C45)-INDEX(GJ$32:GJ$41,$C46)</f>
        <v>117.59399999999999</v>
      </c>
      <c r="GK45" s="18" cm="1">
        <f t="array" ref="GK45">INDEX(GK$32:GK$41,$C45)-INDEX(GK$32:GK$41,$C46)</f>
        <v>118.17200000000003</v>
      </c>
      <c r="GL45" s="18" cm="1">
        <f t="array" ref="GL45">INDEX(GL$32:GL$41,$C45)-INDEX(GL$32:GL$41,$C46)</f>
        <v>119.02300000000002</v>
      </c>
      <c r="GM45" s="18" cm="1">
        <f t="array" ref="GM45">INDEX(GM$32:GM$41,$C45)-INDEX(GM$32:GM$41,$C46)</f>
        <v>122.44399999999996</v>
      </c>
      <c r="GN45" s="18" cm="1">
        <f t="array" ref="GN45">INDEX(GN$32:GN$41,$C45)-INDEX(GN$32:GN$41,$C46)</f>
        <v>121.50700000000001</v>
      </c>
      <c r="GO45" s="18" cm="1">
        <f t="array" ref="GO45">INDEX(GO$32:GO$41,$C45)-INDEX(GO$32:GO$41,$C46)</f>
        <v>121.76599999999999</v>
      </c>
      <c r="GP45" s="18" cm="1">
        <f t="array" ref="GP45">INDEX(GP$32:GP$41,$C45)-INDEX(GP$32:GP$41,$C46)</f>
        <v>123.29200000000003</v>
      </c>
      <c r="GQ45" s="18" cm="1">
        <f t="array" ref="GQ45">INDEX(GQ$32:GQ$41,$C45)-INDEX(GQ$32:GQ$41,$C46)</f>
        <v>121.40899999999999</v>
      </c>
      <c r="GR45" s="18" cm="1">
        <f t="array" ref="GR45">INDEX(GR$32:GR$41,$C45)-INDEX(GR$32:GR$41,$C46)</f>
        <v>127.23199999999997</v>
      </c>
      <c r="GS45" s="18" cm="1">
        <f t="array" ref="GS45">INDEX(GS$32:GS$41,$C45)-INDEX(GS$32:GS$41,$C46)</f>
        <v>124.92099999999999</v>
      </c>
      <c r="GT45" s="18" cm="1">
        <f t="array" ref="GT45">INDEX(GT$32:GT$41,$C45)-INDEX(GT$32:GT$41,$C46)</f>
        <v>124.12200000000001</v>
      </c>
      <c r="GU45" s="18" cm="1">
        <f t="array" ref="GU45">INDEX(GU$32:GU$41,$C45)-INDEX(GU$32:GU$41,$C46)</f>
        <v>124.48600000000002</v>
      </c>
      <c r="GV45" s="18" cm="1">
        <f t="array" ref="GV45">INDEX(GV$32:GV$41,$C45)-INDEX(GV$32:GV$41,$C46)</f>
        <v>119.17099999999996</v>
      </c>
      <c r="GW45" s="18" cm="1">
        <f t="array" ref="GW45">INDEX(GW$32:GW$41,$C45)-INDEX(GW$32:GW$41,$C46)</f>
        <v>122.96199999999999</v>
      </c>
      <c r="GX45" s="18" cm="1">
        <f t="array" ref="GX45">INDEX(GX$32:GX$41,$C45)-INDEX(GX$32:GX$41,$C46)</f>
        <v>118.916</v>
      </c>
      <c r="GY45" s="18" cm="1">
        <f t="array" ref="GY45">INDEX(GY$32:GY$41,$C45)-INDEX(GY$32:GY$41,$C46)</f>
        <v>114.89500000000004</v>
      </c>
      <c r="GZ45" s="18" cm="1">
        <f t="array" ref="GZ45">INDEX(GZ$32:GZ$41,$C45)-INDEX(GZ$32:GZ$41,$C46)</f>
        <v>108.65199999999999</v>
      </c>
      <c r="HA45" s="18" cm="1">
        <f t="array" ref="HA45">INDEX(HA$32:HA$41,$C45)-INDEX(HA$32:HA$41,$C46)</f>
        <v>106.82200000000003</v>
      </c>
      <c r="HB45" s="18" cm="1">
        <f t="array" ref="HB45">INDEX(HB$32:HB$41,$C45)-INDEX(HB$32:HB$41,$C46)</f>
        <v>107.49700000000001</v>
      </c>
      <c r="HC45" s="18" cm="1">
        <f t="array" ref="HC45">INDEX(HC$32:HC$41,$C45)-INDEX(HC$32:HC$41,$C46)</f>
        <v>108.47999999999999</v>
      </c>
      <c r="HD45" s="18" cm="1">
        <f t="array" ref="HD45">INDEX(HD$32:HD$41,$C45)-INDEX(HD$32:HD$41,$C46)</f>
        <v>105.70000000000002</v>
      </c>
      <c r="HE45" s="18" cm="1">
        <f t="array" ref="HE45">INDEX(HE$32:HE$41,$C45)-INDEX(HE$32:HE$41,$C46)</f>
        <v>113.60900000000001</v>
      </c>
      <c r="HF45" s="18" cm="1">
        <f t="array" ref="HF45">INDEX(HF$32:HF$41,$C45)-INDEX(HF$32:HF$41,$C46)</f>
        <v>91.848000000000013</v>
      </c>
      <c r="HG45" s="18" cm="1">
        <f t="array" ref="HG45">INDEX(HG$32:HG$41,$C45)-INDEX(HG$32:HG$41,$C46)</f>
        <v>96.715000000000003</v>
      </c>
      <c r="HH45" s="18" cm="1">
        <f t="array" ref="HH45">INDEX(HH$32:HH$41,$C45)-INDEX(HH$32:HH$41,$C46)</f>
        <v>102.965</v>
      </c>
      <c r="HI45" s="18" cm="1">
        <f t="array" ref="HI45">INDEX(HI$32:HI$41,$C45)-INDEX(HI$32:HI$41,$C46)</f>
        <v>106.09400000000002</v>
      </c>
      <c r="HJ45" s="18" cm="1">
        <f t="array" ref="HJ45">INDEX(HJ$32:HJ$41,$C45)-INDEX(HJ$32:HJ$41,$C46)</f>
        <v>102.12600000000003</v>
      </c>
      <c r="HK45" s="18" cm="1">
        <f t="array" ref="HK45">INDEX(HK$32:HK$41,$C45)-INDEX(HK$32:HK$41,$C46)</f>
        <v>105.81299999999999</v>
      </c>
      <c r="HL45" s="18" cm="1">
        <f t="array" ref="HL45">INDEX(HL$32:HL$41,$C45)-INDEX(HL$32:HL$41,$C46)</f>
        <v>108.965</v>
      </c>
      <c r="HM45" s="18" cm="1">
        <f t="array" ref="HM45">INDEX(HM$32:HM$41,$C45)-INDEX(HM$32:HM$41,$C46)</f>
        <v>107.09</v>
      </c>
      <c r="HN45" s="18" cm="1">
        <f t="array" ref="HN45">INDEX(HN$32:HN$41,$C45)-INDEX(HN$32:HN$41,$C46)</f>
        <v>109.333</v>
      </c>
      <c r="HO45" s="18" cm="1">
        <f t="array" ref="HO45">INDEX(HO$32:HO$41,$C45)-INDEX(HO$32:HO$41,$C46)</f>
        <v>109.28300000000002</v>
      </c>
      <c r="HP45" s="18" cm="1">
        <f t="array" ref="HP45">INDEX(HP$32:HP$41,$C45)-INDEX(HP$32:HP$41,$C46)</f>
        <v>113.089</v>
      </c>
      <c r="HQ45" s="18" cm="1">
        <f t="array" ref="HQ45">INDEX(HQ$32:HQ$41,$C45)-INDEX(HQ$32:HQ$41,$C46)</f>
        <v>112.14000000000001</v>
      </c>
      <c r="HR45" s="18" cm="1">
        <f t="array" ref="HR45">INDEX(HR$32:HR$41,$C45)-INDEX(HR$32:HR$41,$C46)</f>
        <v>108.09599999999998</v>
      </c>
      <c r="HS45" s="18" cm="1">
        <f t="array" ref="HS45">INDEX(HS$32:HS$41,$C45)-INDEX(HS$32:HS$41,$C46)</f>
        <v>109.27100000000002</v>
      </c>
      <c r="HT45" s="18" cm="1">
        <f t="array" ref="HT45">INDEX(HT$32:HT$41,$C45)-INDEX(HT$32:HT$41,$C46)</f>
        <v>109.22400000000002</v>
      </c>
      <c r="HU45" s="18" cm="1">
        <f t="array" ref="HU45">INDEX(HU$32:HU$41,$C45)-INDEX(HU$32:HU$41,$C46)</f>
        <v>109.76299999999998</v>
      </c>
      <c r="HV45" s="18" cm="1">
        <f t="array" ref="HV45">INDEX(HV$32:HV$41,$C45)-INDEX(HV$32:HV$41,$C46)</f>
        <v>107.23999999999998</v>
      </c>
      <c r="HW45" s="18" cm="1">
        <f t="array" ref="HW45">INDEX(HW$32:HW$41,$C45)-INDEX(HW$32:HW$41,$C46)</f>
        <v>100.124</v>
      </c>
      <c r="HX45" s="18" cm="1">
        <f t="array" ref="HX45">INDEX(HX$32:HX$41,$C45)-INDEX(HX$32:HX$41,$C46)</f>
        <v>98.87700000000001</v>
      </c>
      <c r="HY45" s="18" cm="1">
        <f t="array" ref="HY45">INDEX(HY$32:HY$41,$C45)-INDEX(HY$32:HY$41,$C46)</f>
        <v>94.93</v>
      </c>
      <c r="HZ45" s="18" cm="1">
        <f t="array" ref="HZ45">INDEX(HZ$32:HZ$41,$C45)-INDEX(HZ$32:HZ$41,$C46)</f>
        <v>102.06800000000001</v>
      </c>
      <c r="IA45" s="18" cm="1">
        <f t="array" ref="IA45">INDEX(IA$32:IA$41,$C45)-INDEX(IA$32:IA$41,$C46)</f>
        <v>94.942000000000007</v>
      </c>
      <c r="IB45" s="18" cm="1">
        <f t="array" ref="IB45">INDEX(IB$32:IB$41,$C45)-INDEX(IB$32:IB$41,$C46)</f>
        <v>96.085999999999984</v>
      </c>
      <c r="IC45" s="18" cm="1">
        <f t="array" ref="IC45">INDEX(IC$32:IC$41,$C45)-INDEX(IC$32:IC$41,$C46)</f>
        <v>99.64500000000001</v>
      </c>
      <c r="ID45" s="18" cm="1">
        <f t="array" ref="ID45">INDEX(ID$32:ID$41,$C45)-INDEX(ID$32:ID$41,$C46)</f>
        <v>100.47500000000002</v>
      </c>
      <c r="IE45" s="18" cm="1">
        <f t="array" ref="IE45">INDEX(IE$32:IE$41,$C45)-INDEX(IE$32:IE$41,$C46)</f>
        <v>104.43800000000002</v>
      </c>
      <c r="IF45" s="18" cm="1">
        <f t="array" ref="IF45">INDEX(IF$32:IF$41,$C45)-INDEX(IF$32:IF$41,$C46)</f>
        <v>100.14599999999996</v>
      </c>
      <c r="IG45" s="18" cm="1">
        <f t="array" ref="IG45">INDEX(IG$32:IG$41,$C45)-INDEX(IG$32:IG$41,$C46)</f>
        <v>95.511000000000024</v>
      </c>
      <c r="IH45" s="18" cm="1">
        <f t="array" ref="IH45">INDEX(IH$32:IH$41,$C45)-INDEX(IH$32:IH$41,$C46)</f>
        <v>99.242000000000019</v>
      </c>
      <c r="II45" s="18" cm="1">
        <f t="array" ref="II45">INDEX(II$32:II$41,$C45)-INDEX(II$32:II$41,$C46)</f>
        <v>106.13000000000002</v>
      </c>
      <c r="IJ45" s="18" cm="1">
        <f t="array" ref="IJ45">INDEX(IJ$32:IJ$41,$C45)-INDEX(IJ$32:IJ$41,$C46)</f>
        <v>103.66299999999998</v>
      </c>
      <c r="IK45" s="18" cm="1">
        <f t="array" ref="IK45">INDEX(IK$32:IK$41,$C45)-INDEX(IK$32:IK$41,$C46)</f>
        <v>103.47900000000001</v>
      </c>
      <c r="IL45" s="18" cm="1">
        <f t="array" ref="IL45">INDEX(IL$32:IL$41,$C45)-INDEX(IL$32:IL$41,$C46)</f>
        <v>119.53</v>
      </c>
      <c r="IM45" s="18" cm="1">
        <f t="array" ref="IM45">INDEX(IM$32:IM$41,$C45)-INDEX(IM$32:IM$41,$C46)</f>
        <v>117.89400000000001</v>
      </c>
      <c r="IN45" s="18" cm="1">
        <f t="array" ref="IN45">INDEX(IN$32:IN$41,$C45)-INDEX(IN$32:IN$41,$C46)</f>
        <v>117.262</v>
      </c>
      <c r="IO45" s="18" cm="1">
        <f t="array" ref="IO45">INDEX(IO$32:IO$41,$C45)-INDEX(IO$32:IO$41,$C46)</f>
        <v>109.39099999999999</v>
      </c>
      <c r="IP45" s="18" cm="1">
        <f t="array" ref="IP45">INDEX(IP$32:IP$41,$C45)-INDEX(IP$32:IP$41,$C46)</f>
        <v>100.19099999999997</v>
      </c>
      <c r="IQ45" s="18" cm="1">
        <f t="array" ref="IQ45">INDEX(IQ$32:IQ$41,$C45)-INDEX(IQ$32:IQ$41,$C46)</f>
        <v>94.467999999999989</v>
      </c>
      <c r="IR45" s="18" cm="1">
        <f t="array" ref="IR45">INDEX(IR$32:IR$41,$C45)-INDEX(IR$32:IR$41,$C46)</f>
        <v>93.286999999999978</v>
      </c>
      <c r="IS45" s="18" cm="1">
        <f t="array" ref="IS45">INDEX(IS$32:IS$41,$C45)-INDEX(IS$32:IS$41,$C46)</f>
        <v>93.489999999999981</v>
      </c>
      <c r="IT45" s="18" cm="1">
        <f t="array" ref="IT45">INDEX(IT$32:IT$41,$C45)-INDEX(IT$32:IT$41,$C46)</f>
        <v>104.52500000000001</v>
      </c>
      <c r="IU45" s="18" cm="1">
        <f t="array" ref="IU45">INDEX(IU$32:IU$41,$C45)-INDEX(IU$32:IU$41,$C46)</f>
        <v>110.227</v>
      </c>
      <c r="IV45" s="18" cm="1">
        <f t="array" ref="IV45">INDEX(IV$32:IV$41,$C45)-INDEX(IV$32:IV$41,$C46)</f>
        <v>108.23800000000003</v>
      </c>
      <c r="IW45" s="18" cm="1">
        <f t="array" ref="IW45">INDEX(IW$32:IW$41,$C45)-INDEX(IW$32:IW$41,$C46)</f>
        <v>105.66099999999997</v>
      </c>
      <c r="IX45" s="18" cm="1">
        <f t="array" ref="IX45">INDEX(IX$32:IX$41,$C45)-INDEX(IX$32:IX$41,$C46)</f>
        <v>107.68799999999999</v>
      </c>
      <c r="IY45" s="18" cm="1">
        <f t="array" ref="IY45">INDEX(IY$32:IY$41,$C45)-INDEX(IY$32:IY$41,$C46)</f>
        <v>107.387</v>
      </c>
      <c r="IZ45" s="18" cm="1">
        <f t="array" ref="IZ45">INDEX(IZ$32:IZ$41,$C45)-INDEX(IZ$32:IZ$41,$C46)</f>
        <v>103.39600000000002</v>
      </c>
      <c r="JA45" s="18" cm="1">
        <f t="array" ref="JA45">INDEX(JA$32:JA$41,$C45)-INDEX(JA$32:JA$41,$C46)</f>
        <v>107.97599999999997</v>
      </c>
      <c r="JB45" s="18" cm="1">
        <f t="array" ref="JB45">INDEX(JB$32:JB$41,$C45)-INDEX(JB$32:JB$41,$C46)</f>
        <v>110.49099999999999</v>
      </c>
      <c r="JC45" s="18" cm="1">
        <f t="array" ref="JC45">INDEX(JC$32:JC$41,$C45)-INDEX(JC$32:JC$41,$C46)</f>
        <v>112.28800000000001</v>
      </c>
      <c r="JD45" s="18" cm="1">
        <f t="array" ref="JD45">INDEX(JD$32:JD$41,$C45)-INDEX(JD$32:JD$41,$C46)</f>
        <v>105.57</v>
      </c>
      <c r="JE45" s="18" cm="1">
        <f t="array" ref="JE45">INDEX(JE$32:JE$41,$C45)-INDEX(JE$32:JE$41,$C46)</f>
        <v>98.731999999999971</v>
      </c>
      <c r="JF45" s="18" cm="1">
        <f t="array" ref="JF45">INDEX(JF$32:JF$41,$C45)-INDEX(JF$32:JF$41,$C46)</f>
        <v>98.911999999999978</v>
      </c>
      <c r="JG45" s="18" cm="1">
        <f t="array" ref="JG45">INDEX(JG$32:JG$41,$C45)-INDEX(JG$32:JG$41,$C46)</f>
        <v>94.872999999999962</v>
      </c>
      <c r="JH45" s="18" cm="1">
        <f t="array" ref="JH45">INDEX(JH$32:JH$41,$C45)-INDEX(JH$32:JH$41,$C46)</f>
        <v>92.940999999999974</v>
      </c>
      <c r="JI45" s="18" cm="1">
        <f t="array" ref="JI45">INDEX(JI$32:JI$41,$C45)-INDEX(JI$32:JI$41,$C46)</f>
        <v>93.121000000000038</v>
      </c>
      <c r="JJ45" s="18" cm="1">
        <f t="array" ref="JJ45">INDEX(JJ$32:JJ$41,$C45)-INDEX(JJ$32:JJ$41,$C46)</f>
        <v>96.413000000000011</v>
      </c>
      <c r="JK45" s="18" cm="1">
        <f t="array" ref="JK45">INDEX(JK$32:JK$41,$C45)-INDEX(JK$32:JK$41,$C46)</f>
        <v>95.748000000000019</v>
      </c>
      <c r="JL45" s="18" cm="1">
        <f t="array" ref="JL45">INDEX(JL$32:JL$41,$C45)-INDEX(JL$32:JL$41,$C46)</f>
        <v>94.064000000000021</v>
      </c>
      <c r="JM45" s="18" cm="1">
        <f t="array" ref="JM45">INDEX(JM$32:JM$41,$C45)-INDEX(JM$32:JM$41,$C46)</f>
        <v>93.581999999999994</v>
      </c>
      <c r="JN45" s="18" cm="1">
        <f t="array" ref="JN45">INDEX(JN$32:JN$41,$C45)-INDEX(JN$32:JN$41,$C46)</f>
        <v>87.19599999999997</v>
      </c>
      <c r="JO45" s="18" cm="1">
        <f t="array" ref="JO45">INDEX(JO$32:JO$41,$C45)-INDEX(JO$32:JO$41,$C46)</f>
        <v>79.719000000000051</v>
      </c>
      <c r="JP45" s="18" cm="1">
        <f t="array" ref="JP45">INDEX(JP$32:JP$41,$C45)-INDEX(JP$32:JP$41,$C46)</f>
        <v>77.358000000000004</v>
      </c>
      <c r="JQ45" s="18" cm="1">
        <f t="array" ref="JQ45">INDEX(JQ$32:JQ$41,$C45)-INDEX(JQ$32:JQ$41,$C46)</f>
        <v>80.923000000000002</v>
      </c>
      <c r="JR45" s="18" cm="1">
        <f t="array" ref="JR45">INDEX(JR$32:JR$41,$C45)-INDEX(JR$32:JR$41,$C46)</f>
        <v>83.540999999999997</v>
      </c>
      <c r="JS45" s="18" cm="1">
        <f t="array" ref="JS45">INDEX(JS$32:JS$41,$C45)-INDEX(JS$32:JS$41,$C46)</f>
        <v>83.52600000000001</v>
      </c>
      <c r="JT45" s="18" cm="1">
        <f t="array" ref="JT45">INDEX(JT$32:JT$41,$C45)-INDEX(JT$32:JT$41,$C46)</f>
        <v>89.578000000000031</v>
      </c>
      <c r="JU45" s="18" cm="1">
        <f t="array" ref="JU45">INDEX(JU$32:JU$41,$C45)-INDEX(JU$32:JU$41,$C46)</f>
        <v>83.72199999999998</v>
      </c>
      <c r="JV45" s="18" cm="1">
        <f t="array" ref="JV45">INDEX(JV$32:JV$41,$C45)-INDEX(JV$32:JV$41,$C46)</f>
        <v>82.660000000000025</v>
      </c>
      <c r="JW45" s="18" cm="1">
        <f t="array" ref="JW45">INDEX(JW$32:JW$41,$C45)-INDEX(JW$32:JW$41,$C46)</f>
        <v>81.836999999999989</v>
      </c>
      <c r="JX45" s="18" cm="1">
        <f t="array" ref="JX45">INDEX(JX$32:JX$41,$C45)-INDEX(JX$32:JX$41,$C46)</f>
        <v>79.698000000000036</v>
      </c>
      <c r="JY45" s="18" cm="1">
        <f t="array" ref="JY45">INDEX(JY$32:JY$41,$C45)-INDEX(JY$32:JY$41,$C46)</f>
        <v>73.753000000000043</v>
      </c>
      <c r="JZ45" s="18" cm="1">
        <f t="array" ref="JZ45">INDEX(JZ$32:JZ$41,$C45)-INDEX(JZ$32:JZ$41,$C46)</f>
        <v>65.162000000000035</v>
      </c>
      <c r="KA45" s="18" cm="1">
        <f t="array" ref="KA45">INDEX(KA$32:KA$41,$C45)-INDEX(KA$32:KA$41,$C46)</f>
        <v>66.29400000000004</v>
      </c>
      <c r="KB45" s="18" cm="1">
        <f t="array" ref="KB45">INDEX(KB$32:KB$41,$C45)-INDEX(KB$32:KB$41,$C46)</f>
        <v>69.534000000000049</v>
      </c>
      <c r="KC45" s="18" cm="1">
        <f t="array" ref="KC45">INDEX(KC$32:KC$41,$C45)-INDEX(KC$32:KC$41,$C46)</f>
        <v>67.79200000000003</v>
      </c>
      <c r="KD45" s="18" cm="1">
        <f t="array" ref="KD45">INDEX(KD$32:KD$41,$C45)-INDEX(KD$32:KD$41,$C46)</f>
        <v>71.38</v>
      </c>
      <c r="KE45" s="18" cm="1">
        <f t="array" ref="KE45">INDEX(KE$32:KE$41,$C45)-INDEX(KE$32:KE$41,$C46)</f>
        <v>62.27600000000001</v>
      </c>
      <c r="KF45" s="18" cm="1">
        <f t="array" ref="KF45">INDEX(KF$32:KF$41,$C45)-INDEX(KF$32:KF$41,$C46)</f>
        <v>61.971000000000004</v>
      </c>
      <c r="KG45" s="18" cm="1">
        <f t="array" ref="KG45">INDEX(KG$32:KG$41,$C45)-INDEX(KG$32:KG$41,$C46)</f>
        <v>61.796999999999969</v>
      </c>
      <c r="KH45" s="18" cm="1">
        <f t="array" ref="KH45">INDEX(KH$32:KH$41,$C45)-INDEX(KH$32:KH$41,$C46)</f>
        <v>69.361999999999966</v>
      </c>
      <c r="KI45" s="18" cm="1">
        <f t="array" ref="KI45">INDEX(KI$32:KI$41,$C45)-INDEX(KI$32:KI$41,$C46)</f>
        <v>75.382999999999981</v>
      </c>
      <c r="KJ45" s="18" cm="1">
        <f t="array" ref="KJ45">INDEX(KJ$32:KJ$41,$C45)-INDEX(KJ$32:KJ$41,$C46)</f>
        <v>75.526999999999987</v>
      </c>
      <c r="KK45" s="18" cm="1">
        <f t="array" ref="KK45">INDEX(KK$32:KK$41,$C45)-INDEX(KK$32:KK$41,$C46)</f>
        <v>76.106999999999971</v>
      </c>
      <c r="KL45" s="18" cm="1">
        <f t="array" ref="KL45">INDEX(KL$32:KL$41,$C45)-INDEX(KL$32:KL$41,$C46)</f>
        <v>77.166999999999973</v>
      </c>
      <c r="KM45" s="18" cm="1">
        <f t="array" ref="KM45">INDEX(KM$32:KM$41,$C45)-INDEX(KM$32:KM$41,$C46)</f>
        <v>73.634000000000015</v>
      </c>
      <c r="KN45" s="18" cm="1">
        <f t="array" ref="KN45">INDEX(KN$32:KN$41,$C45)-INDEX(KN$32:KN$41,$C46)</f>
        <v>63.544999999999959</v>
      </c>
      <c r="KO45" s="18" cm="1">
        <f t="array" ref="KO45">INDEX(KO$32:KO$41,$C45)-INDEX(KO$32:KO$41,$C46)</f>
        <v>60.300000000000011</v>
      </c>
      <c r="KP45" s="18" cm="1">
        <f t="array" ref="KP45">INDEX(KP$32:KP$41,$C45)-INDEX(KP$32:KP$41,$C46)</f>
        <v>61.20599999999996</v>
      </c>
      <c r="KQ45" s="18" cm="1">
        <f t="array" ref="KQ45">INDEX(KQ$32:KQ$41,$C45)-INDEX(KQ$32:KQ$41,$C46)</f>
        <v>52.224000000000046</v>
      </c>
      <c r="KR45" s="18" cm="1">
        <f t="array" ref="KR45">INDEX(KR$32:KR$41,$C45)-INDEX(KR$32:KR$41,$C46)</f>
        <v>51.77600000000001</v>
      </c>
      <c r="KS45" s="18" cm="1">
        <f t="array" ref="KS45">INDEX(KS$32:KS$41,$C45)-INDEX(KS$32:KS$41,$C46)</f>
        <v>55.488</v>
      </c>
      <c r="KT45" s="18" cm="1">
        <f t="array" ref="KT45">INDEX(KT$32:KT$41,$C45)-INDEX(KT$32:KT$41,$C46)</f>
        <v>57.892999999999972</v>
      </c>
      <c r="KU45" s="18" cm="1">
        <f t="array" ref="KU45">INDEX(KU$32:KU$41,$C45)-INDEX(KU$32:KU$41,$C46)</f>
        <v>57.168000000000006</v>
      </c>
      <c r="KV45" s="18" cm="1">
        <f t="array" ref="KV45">INDEX(KV$32:KV$41,$C45)-INDEX(KV$32:KV$41,$C46)</f>
        <v>58.449000000000012</v>
      </c>
      <c r="KW45" s="18" cm="1">
        <f t="array" ref="KW45">INDEX(KW$32:KW$41,$C45)-INDEX(KW$32:KW$41,$C46)</f>
        <v>51.479000000000042</v>
      </c>
      <c r="KX45" s="18" cm="1">
        <f t="array" ref="KX45">INDEX(KX$32:KX$41,$C45)-INDEX(KX$32:KX$41,$C46)</f>
        <v>51.826999999999998</v>
      </c>
      <c r="KY45" s="18" cm="1">
        <f t="array" ref="KY45">INDEX(KY$32:KY$41,$C45)-INDEX(KY$32:KY$41,$C46)</f>
        <v>49.008999999999958</v>
      </c>
      <c r="KZ45" s="18" cm="1">
        <f t="array" ref="KZ45">INDEX(KZ$32:KZ$41,$C45)-INDEX(KZ$32:KZ$41,$C46)</f>
        <v>49.767999999999972</v>
      </c>
      <c r="LA45" s="18" cm="1">
        <f t="array" ref="LA45">INDEX(LA$32:LA$41,$C45)-INDEX(LA$32:LA$41,$C46)</f>
        <v>50.950999999999965</v>
      </c>
      <c r="LB45" s="18" cm="1">
        <f t="array" ref="LB45">INDEX(LB$32:LB$41,$C45)-INDEX(LB$32:LB$41,$C46)</f>
        <v>45.75</v>
      </c>
      <c r="LC45" s="18" cm="1">
        <f t="array" ref="LC45">INDEX(LC$32:LC$41,$C45)-INDEX(LC$32:LC$41,$C46)</f>
        <v>47.154999999999973</v>
      </c>
      <c r="LD45" s="18" cm="1">
        <f t="array" ref="LD45">INDEX(LD$32:LD$41,$C45)-INDEX(LD$32:LD$41,$C46)</f>
        <v>44.84899999999999</v>
      </c>
      <c r="LE45" s="18" cm="1">
        <f t="array" ref="LE45">INDEX(LE$32:LE$41,$C45)-INDEX(LE$32:LE$41,$C46)</f>
        <v>49.38900000000001</v>
      </c>
      <c r="LF45" s="18" cm="1">
        <f t="array" ref="LF45">INDEX(LF$32:LF$41,$C45)-INDEX(LF$32:LF$41,$C46)</f>
        <v>51.968999999999994</v>
      </c>
      <c r="LG45" s="18" cm="1">
        <f t="array" ref="LG45">INDEX(LG$32:LG$41,$C45)-INDEX(LG$32:LG$41,$C46)</f>
        <v>48.449999999999989</v>
      </c>
      <c r="LH45" s="18" cm="1">
        <f t="array" ref="LH45">INDEX(LH$32:LH$41,$C45)-INDEX(LH$32:LH$41,$C46)</f>
        <v>45.305000000000007</v>
      </c>
      <c r="LI45" s="18" cm="1">
        <f t="array" ref="LI45">INDEX(LI$32:LI$41,$C45)-INDEX(LI$32:LI$41,$C46)</f>
        <v>27.938999999999965</v>
      </c>
      <c r="LJ45" s="18" cm="1">
        <f t="array" ref="LJ45">INDEX(LJ$32:LJ$41,$C45)-INDEX(LJ$32:LJ$41,$C46)</f>
        <v>44.988</v>
      </c>
      <c r="LK45" s="18" cm="1">
        <f t="array" ref="LK45">INDEX(LK$32:LK$41,$C45)-INDEX(LK$32:LK$41,$C46)</f>
        <v>43.367999999999995</v>
      </c>
      <c r="LL45" s="18" cm="1">
        <f t="array" ref="LL45">INDEX(LL$32:LL$41,$C45)-INDEX(LL$32:LL$41,$C46)</f>
        <v>47.968000000000018</v>
      </c>
      <c r="LM45" s="18" cm="1">
        <f t="array" ref="LM45">INDEX(LM$32:LM$41,$C45)-INDEX(LM$32:LM$41,$C46)</f>
        <v>49.261000000000024</v>
      </c>
      <c r="LN45" s="18" cm="1">
        <f t="array" ref="LN45">INDEX(LN$32:LN$41,$C45)-INDEX(LN$32:LN$41,$C46)</f>
        <v>52.531000000000006</v>
      </c>
      <c r="LO45" s="18" cm="1">
        <f t="array" ref="LO45">INDEX(LO$32:LO$41,$C45)-INDEX(LO$32:LO$41,$C46)</f>
        <v>52.81</v>
      </c>
      <c r="LP45" s="18" cm="1">
        <f t="array" ref="LP45">INDEX(LP$32:LP$41,$C45)-INDEX(LP$32:LP$41,$C46)</f>
        <v>59.19599999999997</v>
      </c>
      <c r="LQ45" s="18" cm="1">
        <f t="array" ref="LQ45">INDEX(LQ$32:LQ$41,$C45)-INDEX(LQ$32:LQ$41,$C46)</f>
        <v>63.093000000000018</v>
      </c>
      <c r="LR45" s="18" cm="1">
        <f t="array" ref="LR45">INDEX(LR$32:LR$41,$C45)-INDEX(LR$32:LR$41,$C46)</f>
        <v>66.550999999999988</v>
      </c>
      <c r="LS45" s="18" cm="1">
        <f t="array" ref="LS45">INDEX(LS$32:LS$41,$C45)-INDEX(LS$32:LS$41,$C46)</f>
        <v>71.676999999999964</v>
      </c>
      <c r="LT45" s="18" cm="1">
        <f t="array" ref="LT45">INDEX(LT$32:LT$41,$C45)-INDEX(LT$32:LT$41,$C46)</f>
        <v>64.479999999999961</v>
      </c>
      <c r="LU45" s="18" cm="1">
        <f t="array" ref="LU45">INDEX(LU$32:LU$41,$C45)-INDEX(LU$32:LU$41,$C46)</f>
        <v>59.709000000000003</v>
      </c>
      <c r="LV45" s="18" cm="1">
        <f t="array" ref="LV45">INDEX(LV$32:LV$41,$C45)-INDEX(LV$32:LV$41,$C46)</f>
        <v>63.959000000000003</v>
      </c>
      <c r="LW45" s="18" cm="1">
        <f t="array" ref="LW45">INDEX(LW$32:LW$41,$C45)-INDEX(LW$32:LW$41,$C46)</f>
        <v>61.353000000000009</v>
      </c>
      <c r="LX45" s="18" cm="1">
        <f t="array" ref="LX45">INDEX(LX$32:LX$41,$C45)-INDEX(LX$32:LX$41,$C46)</f>
        <v>61.834000000000003</v>
      </c>
      <c r="LY45" s="18" cm="1">
        <f t="array" ref="LY45">INDEX(LY$32:LY$41,$C45)-INDEX(LY$32:LY$41,$C46)</f>
        <v>74.903999999999996</v>
      </c>
      <c r="LZ45" s="18" cm="1">
        <f t="array" ref="LZ45">INDEX(LZ$32:LZ$41,$C45)-INDEX(LZ$32:LZ$41,$C46)</f>
        <v>77.014999999999986</v>
      </c>
      <c r="MA45" s="18" cm="1">
        <f t="array" ref="MA45">INDEX(MA$32:MA$41,$C45)-INDEX(MA$32:MA$41,$C46)</f>
        <v>70.100000000000023</v>
      </c>
      <c r="MB45" s="18" cm="1">
        <f t="array" ref="MB45">INDEX(MB$32:MB$41,$C45)-INDEX(MB$32:MB$41,$C46)</f>
        <v>77.432999999999993</v>
      </c>
      <c r="MC45" s="18" cm="1">
        <f t="array" ref="MC45">INDEX(MC$32:MC$41,$C45)-INDEX(MC$32:MC$41,$C46)</f>
        <v>68.742999999999995</v>
      </c>
      <c r="MD45" s="18" cm="1">
        <f t="array" ref="MD45">INDEX(MD$32:MD$41,$C45)-INDEX(MD$32:MD$41,$C46)</f>
        <v>49.607000000000028</v>
      </c>
      <c r="ME45" s="18" cm="1">
        <f t="array" ref="ME45">INDEX(ME$32:ME$41,$C45)-INDEX(ME$32:ME$41,$C46)</f>
        <v>44.44</v>
      </c>
      <c r="MF45" s="18" cm="1">
        <f t="array" ref="MF45">INDEX(MF$32:MF$41,$C45)-INDEX(MF$32:MF$41,$C46)</f>
        <v>41.019000000000005</v>
      </c>
      <c r="MG45" s="18" cm="1">
        <f t="array" ref="MG45">INDEX(MG$32:MG$41,$C45)-INDEX(MG$32:MG$41,$C46)</f>
        <v>38.052999999999997</v>
      </c>
      <c r="MH45" s="18" cm="1">
        <f t="array" ref="MH45">INDEX(MH$32:MH$41,$C45)-INDEX(MH$32:MH$41,$C46)</f>
        <v>36.723000000000013</v>
      </c>
      <c r="MI45" s="18" cm="1">
        <f t="array" ref="MI45">INDEX(MI$32:MI$41,$C45)-INDEX(MI$32:MI$41,$C46)</f>
        <v>37.377999999999986</v>
      </c>
      <c r="MJ45" s="18" cm="1">
        <f t="array" ref="MJ45">INDEX(MJ$32:MJ$41,$C45)-INDEX(MJ$32:MJ$41,$C46)</f>
        <v>38.694000000000017</v>
      </c>
      <c r="MK45" s="18" cm="1">
        <f t="array" ref="MK45">INDEX(MK$32:MK$41,$C45)-INDEX(MK$32:MK$41,$C46)</f>
        <v>36.849000000000046</v>
      </c>
      <c r="ML45" s="18" cm="1">
        <f t="array" ref="ML45">INDEX(ML$32:ML$41,$C45)-INDEX(ML$32:ML$41,$C46)</f>
        <v>38.959000000000003</v>
      </c>
      <c r="MM45" s="18" cm="1">
        <f t="array" ref="MM45">INDEX(MM$32:MM$41,$C45)-INDEX(MM$32:MM$41,$C46)</f>
        <v>39.355999999999995</v>
      </c>
      <c r="MN45" s="18" cm="1">
        <f t="array" ref="MN45">INDEX(MN$32:MN$41,$C45)-INDEX(MN$32:MN$41,$C46)</f>
        <v>33.239999999999952</v>
      </c>
      <c r="MO45" s="18" cm="1">
        <f t="array" ref="MO45">INDEX(MO$32:MO$41,$C45)-INDEX(MO$32:MO$41,$C46)</f>
        <v>27.006999999999948</v>
      </c>
      <c r="MP45" s="18" cm="1">
        <f t="array" ref="MP45">INDEX(MP$32:MP$41,$C45)-INDEX(MP$32:MP$41,$C46)</f>
        <v>18.649000000000001</v>
      </c>
      <c r="MQ45" s="18" cm="1">
        <f t="array" ref="MQ45">INDEX(MQ$32:MQ$41,$C45)-INDEX(MQ$32:MQ$41,$C46)</f>
        <v>17.42900000000003</v>
      </c>
      <c r="MR45" s="18" cm="1">
        <f t="array" ref="MR45">INDEX(MR$32:MR$41,$C45)-INDEX(MR$32:MR$41,$C46)</f>
        <v>21.215000000000032</v>
      </c>
      <c r="MS45" s="18" cm="1">
        <f t="array" ref="MS45">INDEX(MS$32:MS$41,$C45)-INDEX(MS$32:MS$41,$C46)</f>
        <v>19.383000000000038</v>
      </c>
      <c r="MT45" s="18" cm="1">
        <f t="array" ref="MT45">INDEX(MT$32:MT$41,$C45)-INDEX(MT$32:MT$41,$C46)</f>
        <v>19.149999999999977</v>
      </c>
      <c r="MU45" s="18" cm="1">
        <f t="array" ref="MU45">INDEX(MU$32:MU$41,$C45)-INDEX(MU$32:MU$41,$C46)</f>
        <v>17.852000000000032</v>
      </c>
      <c r="MV45" s="18" cm="1">
        <f t="array" ref="MV45">INDEX(MV$32:MV$41,$C45)-INDEX(MV$32:MV$41,$C46)</f>
        <v>28.939999999999998</v>
      </c>
      <c r="MW45" s="18" cm="1">
        <f t="array" ref="MW45">INDEX(MW$32:MW$41,$C45)-INDEX(MW$32:MW$41,$C46)</f>
        <v>27.168000000000006</v>
      </c>
      <c r="MX45" s="18" cm="1">
        <f t="array" ref="MX45">INDEX(MX$32:MX$41,$C45)-INDEX(MX$32:MX$41,$C46)</f>
        <v>23.778999999999996</v>
      </c>
      <c r="MY45" s="18" cm="1">
        <f t="array" ref="MY45">INDEX(MY$32:MY$41,$C45)-INDEX(MY$32:MY$41,$C46)</f>
        <v>15.474999999999966</v>
      </c>
      <c r="MZ45" s="18" cm="1">
        <f t="array" ref="MZ45">INDEX(MZ$32:MZ$41,$C45)-INDEX(MZ$32:MZ$41,$C46)</f>
        <v>13.603999999999985</v>
      </c>
      <c r="NA45" s="18" cm="1">
        <f t="array" ref="NA45">INDEX(NA$32:NA$41,$C45)-INDEX(NA$32:NA$41,$C46)</f>
        <v>24.091000000000008</v>
      </c>
      <c r="NB45" s="18" cm="1">
        <f t="array" ref="NB45">INDEX(NB$32:NB$41,$C45)-INDEX(NB$32:NB$41,$C46)</f>
        <v>32.849999999999966</v>
      </c>
      <c r="NC45" s="18" cm="1">
        <f t="array" ref="NC45">INDEX(NC$32:NC$41,$C45)-INDEX(NC$32:NC$41,$C46)</f>
        <v>32.875999999999976</v>
      </c>
      <c r="ND45" s="18" cm="1">
        <f t="array" ref="ND45">INDEX(ND$32:ND$41,$C45)-INDEX(ND$32:ND$41,$C46)</f>
        <v>27.674000000000035</v>
      </c>
      <c r="NE45" s="18" cm="1">
        <f t="array" ref="NE45">INDEX(NE$32:NE$41,$C45)-INDEX(NE$32:NE$41,$C46)</f>
        <v>23.935999999999979</v>
      </c>
      <c r="NF45" s="18" cm="1">
        <f t="array" ref="NF45">INDEX(NF$32:NF$41,$C45)-INDEX(NF$32:NF$41,$C46)</f>
        <v>21.588999999999999</v>
      </c>
      <c r="NG45" s="18" cm="1">
        <f t="array" ref="NG45">INDEX(NG$32:NG$41,$C45)-INDEX(NG$32:NG$41,$C46)</f>
        <v>15.516999999999996</v>
      </c>
      <c r="NH45" s="18" cm="1">
        <f t="array" ref="NH45">INDEX(NH$32:NH$41,$C45)-INDEX(NH$32:NH$41,$C46)</f>
        <v>14.90100000000001</v>
      </c>
      <c r="NI45" s="18" cm="1">
        <f t="array" ref="NI45">INDEX(NI$32:NI$41,$C45)-INDEX(NI$32:NI$41,$C46)</f>
        <v>12.772000000000048</v>
      </c>
      <c r="NJ45" s="18" cm="1">
        <f t="array" ref="NJ45">INDEX(NJ$32:NJ$41,$C45)-INDEX(NJ$32:NJ$41,$C46)</f>
        <v>14.15100000000001</v>
      </c>
      <c r="NK45" s="18" cm="1">
        <f t="array" ref="NK45">INDEX(NK$32:NK$41,$C45)-INDEX(NK$32:NK$41,$C46)</f>
        <v>10.704000000000008</v>
      </c>
      <c r="NL45" s="18" cm="1">
        <f t="array" ref="NL45">INDEX(NL$32:NL$41,$C45)-INDEX(NL$32:NL$41,$C46)</f>
        <v>8.1330000000000382</v>
      </c>
      <c r="NM45" s="18" cm="1">
        <f t="array" ref="NM45">INDEX(NM$32:NM$41,$C45)-INDEX(NM$32:NM$41,$C46)</f>
        <v>8.4000000000000341</v>
      </c>
      <c r="NN45" s="18" cm="1">
        <f t="array" ref="NN45">INDEX(NN$32:NN$41,$C45)-INDEX(NN$32:NN$41,$C46)</f>
        <v>9.4250000000000114</v>
      </c>
      <c r="NO45" s="18" cm="1">
        <f t="array" ref="NO45">INDEX(NO$32:NO$41,$C45)-INDEX(NO$32:NO$41,$C46)</f>
        <v>10.590000000000032</v>
      </c>
      <c r="NP45" s="18" cm="1">
        <f t="array" ref="NP45">INDEX(NP$32:NP$41,$C45)-INDEX(NP$32:NP$41,$C46)</f>
        <v>8.4089999999999918</v>
      </c>
      <c r="NQ45" s="18" cm="1">
        <f t="array" ref="NQ45">INDEX(NQ$32:NQ$41,$C45)-INDEX(NQ$32:NQ$41,$C46)</f>
        <v>8.7740000000000009</v>
      </c>
      <c r="NR45" s="18" cm="1">
        <f t="array" ref="NR45">INDEX(NR$32:NR$41,$C45)-INDEX(NR$32:NR$41,$C46)</f>
        <v>4.6159999999999854</v>
      </c>
      <c r="NS45" s="18" cm="1">
        <f t="array" ref="NS45">INDEX(NS$32:NS$41,$C45)-INDEX(NS$32:NS$41,$C46)</f>
        <v>4.4320000000000164</v>
      </c>
      <c r="NT45" s="18" cm="1">
        <f t="array" ref="NT45">INDEX(NT$32:NT$41,$C45)-INDEX(NT$32:NT$41,$C46)</f>
        <v>8.1800000000000068</v>
      </c>
      <c r="NU45" s="18" cm="1">
        <f t="array" ref="NU45">INDEX(NU$32:NU$41,$C45)-INDEX(NU$32:NU$41,$C46)</f>
        <v>0.57300000000003593</v>
      </c>
      <c r="NV45" s="18" cm="1">
        <f t="array" ref="NV45">INDEX(NV$32:NV$41,$C45)-INDEX(NV$32:NV$41,$C46)</f>
        <v>2.9569999999999936</v>
      </c>
      <c r="NW45" s="18" cm="1">
        <f t="array" ref="NW45">INDEX(NW$32:NW$41,$C45)-INDEX(NW$32:NW$41,$C46)</f>
        <v>-18.218999999999994</v>
      </c>
      <c r="NX45" s="18" cm="1">
        <f t="array" ref="NX45">INDEX(NX$32:NX$41,$C45)-INDEX(NX$32:NX$41,$C46)</f>
        <v>-20.04200000000003</v>
      </c>
      <c r="NY45" s="18" cm="1">
        <f t="array" ref="NY45">INDEX(NY$32:NY$41,$C45)-INDEX(NY$32:NY$41,$C46)</f>
        <v>-24.699999999999989</v>
      </c>
      <c r="NZ45" s="18" cm="1">
        <f t="array" ref="NZ45">INDEX(NZ$32:NZ$41,$C45)-INDEX(NZ$32:NZ$41,$C46)</f>
        <v>-24.447999999999979</v>
      </c>
      <c r="OA45" s="18" cm="1">
        <f t="array" ref="OA45">INDEX(OA$32:OA$41,$C45)-INDEX(OA$32:OA$41,$C46)</f>
        <v>-14.65300000000002</v>
      </c>
      <c r="OB45" s="18" cm="1">
        <f t="array" ref="OB45">INDEX(OB$32:OB$41,$C45)-INDEX(OB$32:OB$41,$C46)</f>
        <v>-11.546999999999969</v>
      </c>
      <c r="OC45" s="18" cm="1">
        <f t="array" ref="OC45">INDEX(OC$32:OC$41,$C45)-INDEX(OC$32:OC$41,$C46)</f>
        <v>-8.8439999999999941</v>
      </c>
      <c r="OD45" s="18" cm="1">
        <f t="array" ref="OD45">INDEX(OD$32:OD$41,$C45)-INDEX(OD$32:OD$41,$C46)</f>
        <v>-9.8690000000000282</v>
      </c>
      <c r="OE45" s="18" cm="1">
        <f t="array" ref="OE45">INDEX(OE$32:OE$41,$C45)-INDEX(OE$32:OE$41,$C46)</f>
        <v>-8.1779999999999973</v>
      </c>
      <c r="OF45" s="18" cm="1">
        <f t="array" ref="OF45">INDEX(OF$32:OF$41,$C45)-INDEX(OF$32:OF$41,$C46)</f>
        <v>-8.1129999999999995</v>
      </c>
      <c r="OG45" s="18" cm="1">
        <f t="array" ref="OG45">INDEX(OG$32:OG$41,$C45)-INDEX(OG$32:OG$41,$C46)</f>
        <v>-4.3840000000000146</v>
      </c>
      <c r="OH45" s="18" cm="1">
        <f t="array" ref="OH45">INDEX(OH$32:OH$41,$C45)-INDEX(OH$32:OH$41,$C46)</f>
        <v>-2.4900000000000091</v>
      </c>
      <c r="OI45" s="18" cm="1">
        <f t="array" ref="OI45">INDEX(OI$32:OI$41,$C45)-INDEX(OI$32:OI$41,$C46)</f>
        <v>-2.2299999999999613</v>
      </c>
      <c r="OJ45" s="18" cm="1">
        <f t="array" ref="OJ45">INDEX(OJ$32:OJ$41,$C45)-INDEX(OJ$32:OJ$41,$C46)</f>
        <v>-2.8919999999999959</v>
      </c>
      <c r="OK45" s="18" cm="1">
        <f t="array" ref="OK45">INDEX(OK$32:OK$41,$C45)-INDEX(OK$32:OK$41,$C46)</f>
        <v>-1.6050000000000182</v>
      </c>
      <c r="OL45" s="18" cm="1">
        <f t="array" ref="OL45">INDEX(OL$32:OL$41,$C45)-INDEX(OL$32:OL$41,$C46)</f>
        <v>-2.1680000000000064</v>
      </c>
      <c r="OM45" s="18" cm="1">
        <f t="array" ref="OM45">INDEX(OM$32:OM$41,$C45)-INDEX(OM$32:OM$41,$C46)</f>
        <v>-11.16500000000002</v>
      </c>
      <c r="ON45" s="18" cm="1">
        <f t="array" ref="ON45">INDEX(ON$32:ON$41,$C45)-INDEX(ON$32:ON$41,$C46)</f>
        <v>-15.42900000000003</v>
      </c>
      <c r="OO45" s="18" cm="1">
        <f t="array" ref="OO45">INDEX(OO$32:OO$41,$C45)-INDEX(OO$32:OO$41,$C46)</f>
        <v>-15.577999999999975</v>
      </c>
      <c r="OP45" s="18" cm="1">
        <f t="array" ref="OP45">INDEX(OP$32:OP$41,$C45)-INDEX(OP$32:OP$41,$C46)</f>
        <v>-12.067000000000007</v>
      </c>
      <c r="OQ45" s="18" cm="1">
        <f t="array" ref="OQ45">INDEX(OQ$32:OQ$41,$C45)-INDEX(OQ$32:OQ$41,$C46)</f>
        <v>-8.9750000000000227</v>
      </c>
      <c r="OR45" s="18" cm="1">
        <f t="array" ref="OR45">INDEX(OR$32:OR$41,$C45)-INDEX(OR$32:OR$41,$C46)</f>
        <v>-5.0199999999999818</v>
      </c>
      <c r="OS45" s="18" cm="1">
        <f t="array" ref="OS45">INDEX(OS$32:OS$41,$C45)-INDEX(OS$32:OS$41,$C46)</f>
        <v>-1.0529999999999973</v>
      </c>
      <c r="OT45" s="18" cm="1">
        <f t="array" ref="OT45">INDEX(OT$32:OT$41,$C45)-INDEX(OT$32:OT$41,$C46)</f>
        <v>10.855999999999995</v>
      </c>
      <c r="OU45" s="18" cm="1">
        <f t="array" ref="OU45">INDEX(OU$32:OU$41,$C45)-INDEX(OU$32:OU$41,$C46)</f>
        <v>4.5939999999999941</v>
      </c>
      <c r="OV45" s="18" cm="1">
        <f t="array" ref="OV45">INDEX(OV$32:OV$41,$C45)-INDEX(OV$32:OV$41,$C46)</f>
        <v>9.6850000000000023</v>
      </c>
      <c r="OW45" s="18" cm="1">
        <f t="array" ref="OW45">INDEX(OW$32:OW$41,$C45)-INDEX(OW$32:OW$41,$C46)</f>
        <v>11.40100000000001</v>
      </c>
      <c r="OX45" s="18" cm="1">
        <f t="array" ref="OX45">INDEX(OX$32:OX$41,$C45)-INDEX(OX$32:OX$41,$C46)</f>
        <v>13.113</v>
      </c>
      <c r="OY45" s="18" cm="1">
        <f t="array" ref="OY45">INDEX(OY$32:OY$41,$C45)-INDEX(OY$32:OY$41,$C46)</f>
        <v>15.51600000000002</v>
      </c>
      <c r="OZ45" s="18" cm="1">
        <f t="array" ref="OZ45">INDEX(OZ$32:OZ$41,$C45)-INDEX(OZ$32:OZ$41,$C46)</f>
        <v>15.37700000000001</v>
      </c>
      <c r="PA45" s="18" cm="1">
        <f t="array" ref="PA45">INDEX(PA$32:PA$41,$C45)-INDEX(PA$32:PA$41,$C46)</f>
        <v>15.074999999999989</v>
      </c>
      <c r="PB45" s="18" cm="1">
        <f t="array" ref="PB45">INDEX(PB$32:PB$41,$C45)-INDEX(PB$32:PB$41,$C46)</f>
        <v>15.713000000000022</v>
      </c>
      <c r="PC45" s="18" cm="1">
        <f t="array" ref="PC45">INDEX(PC$32:PC$41,$C45)-INDEX(PC$32:PC$41,$C46)</f>
        <v>16.274000000000001</v>
      </c>
      <c r="PD45" s="18" cm="1">
        <f t="array" ref="PD45">INDEX(PD$32:PD$41,$C45)-INDEX(PD$32:PD$41,$C46)</f>
        <v>22.935000000000002</v>
      </c>
      <c r="PE45" s="18" cm="1">
        <f t="array" ref="PE45">INDEX(PE$32:PE$41,$C45)-INDEX(PE$32:PE$41,$C46)</f>
        <v>25.406000000000006</v>
      </c>
      <c r="PF45" s="18" cm="1">
        <f t="array" ref="PF45">INDEX(PF$32:PF$41,$C45)-INDEX(PF$32:PF$41,$C46)</f>
        <v>25.550999999999988</v>
      </c>
      <c r="PG45" s="18" cm="1">
        <f t="array" ref="PG45">INDEX(PG$32:PG$41,$C45)-INDEX(PG$32:PG$41,$C46)</f>
        <v>28.377999999999986</v>
      </c>
      <c r="PH45" s="18" cm="1">
        <f t="array" ref="PH45">INDEX(PH$32:PH$41,$C45)-INDEX(PH$32:PH$41,$C46)</f>
        <v>29.13900000000001</v>
      </c>
      <c r="PI45" s="18" cm="1">
        <f t="array" ref="PI45">INDEX(PI$32:PI$41,$C45)-INDEX(PI$32:PI$41,$C46)</f>
        <v>30.194999999999993</v>
      </c>
      <c r="PJ45" s="18" cm="1">
        <f t="array" ref="PJ45">INDEX(PJ$32:PJ$41,$C45)-INDEX(PJ$32:PJ$41,$C46)</f>
        <v>35.91500000000002</v>
      </c>
      <c r="PK45" s="18" cm="1">
        <f t="array" ref="PK45">INDEX(PK$32:PK$41,$C45)-INDEX(PK$32:PK$41,$C46)</f>
        <v>41.079999999999984</v>
      </c>
      <c r="PL45" s="18" cm="1">
        <f t="array" ref="PL45">INDEX(PL$32:PL$41,$C45)-INDEX(PL$32:PL$41,$C46)</f>
        <v>44.374000000000024</v>
      </c>
      <c r="PM45" s="18" cm="1">
        <f t="array" ref="PM45">INDEX(PM$32:PM$41,$C45)-INDEX(PM$32:PM$41,$C46)</f>
        <v>42.817000000000007</v>
      </c>
      <c r="PN45" s="18" cm="1">
        <f t="array" ref="PN45">INDEX(PN$32:PN$41,$C45)-INDEX(PN$32:PN$41,$C46)</f>
        <v>44.741000000000042</v>
      </c>
      <c r="PO45" s="18" cm="1">
        <f t="array" ref="PO45">INDEX(PO$32:PO$41,$C45)-INDEX(PO$32:PO$41,$C46)</f>
        <v>48.774000000000001</v>
      </c>
      <c r="PP45" s="18" cm="1">
        <f t="array" ref="PP45">INDEX(PP$32:PP$41,$C45)-INDEX(PP$32:PP$41,$C46)</f>
        <v>48.225000000000023</v>
      </c>
      <c r="PQ45" s="18" cm="1">
        <f t="array" ref="PQ45">INDEX(PQ$32:PQ$41,$C45)-INDEX(PQ$32:PQ$41,$C46)</f>
        <v>45.600999999999999</v>
      </c>
      <c r="PR45" s="18" cm="1">
        <f t="array" ref="PR45">INDEX(PR$32:PR$41,$C45)-INDEX(PR$32:PR$41,$C46)</f>
        <v>41.555000000000007</v>
      </c>
      <c r="PS45" s="18" cm="1">
        <f t="array" ref="PS45">INDEX(PS$32:PS$41,$C45)-INDEX(PS$32:PS$41,$C46)</f>
        <v>36.620000000000005</v>
      </c>
      <c r="PT45" s="18" cm="1">
        <f t="array" ref="PT45">INDEX(PT$32:PT$41,$C45)-INDEX(PT$32:PT$41,$C46)</f>
        <v>32.92900000000003</v>
      </c>
      <c r="PU45" s="18" cm="1">
        <f t="array" ref="PU45">INDEX(PU$32:PU$41,$C45)-INDEX(PU$32:PU$41,$C46)</f>
        <v>34.942999999999984</v>
      </c>
      <c r="PV45" s="18" cm="1">
        <f t="array" ref="PV45">INDEX(PV$32:PV$41,$C45)-INDEX(PV$32:PV$41,$C46)</f>
        <v>35.768000000000029</v>
      </c>
      <c r="PW45" s="18" cm="1">
        <f t="array" ref="PW45">INDEX(PW$32:PW$41,$C45)-INDEX(PW$32:PW$41,$C46)</f>
        <v>42.411999999999978</v>
      </c>
      <c r="PX45" s="18" cm="1">
        <f t="array" ref="PX45">INDEX(PX$32:PX$41,$C45)-INDEX(PX$32:PX$41,$C46)</f>
        <v>45.555000000000007</v>
      </c>
      <c r="PY45" s="18" cm="1">
        <f t="array" ref="PY45">INDEX(PY$32:PY$41,$C45)-INDEX(PY$32:PY$41,$C46)</f>
        <v>45.871000000000038</v>
      </c>
      <c r="PZ45" s="18" cm="1">
        <f t="array" ref="PZ45">INDEX(PZ$32:PZ$41,$C45)-INDEX(PZ$32:PZ$41,$C46)</f>
        <v>51.229000000000042</v>
      </c>
      <c r="QA45" s="18" cm="1">
        <f t="array" ref="QA45">INDEX(QA$32:QA$41,$C45)-INDEX(QA$32:QA$41,$C46)</f>
        <v>53.689000000000021</v>
      </c>
      <c r="QB45" s="18" cm="1">
        <f t="array" ref="QB45">INDEX(QB$32:QB$41,$C45)-INDEX(QB$32:QB$41,$C46)</f>
        <v>55.81699999999995</v>
      </c>
      <c r="QC45" s="18" cm="1">
        <f t="array" ref="QC45">INDEX(QC$32:QC$41,$C45)-INDEX(QC$32:QC$41,$C46)</f>
        <v>60.72399999999999</v>
      </c>
      <c r="QD45" s="18" cm="1">
        <f t="array" ref="QD45">INDEX(QD$32:QD$41,$C45)-INDEX(QD$32:QD$41,$C46)</f>
        <v>61.700000000000045</v>
      </c>
      <c r="QE45" s="18" cm="1">
        <f t="array" ref="QE45">INDEX(QE$32:QE$41,$C45)-INDEX(QE$32:QE$41,$C46)</f>
        <v>64.05400000000003</v>
      </c>
      <c r="QF45" s="18" cm="1">
        <f t="array" ref="QF45">INDEX(QF$32:QF$41,$C45)-INDEX(QF$32:QF$41,$C46)</f>
        <v>66.019000000000005</v>
      </c>
      <c r="QG45" s="18" cm="1">
        <f t="array" ref="QG45">INDEX(QG$32:QG$41,$C45)-INDEX(QG$32:QG$41,$C46)</f>
        <v>67.282000000000039</v>
      </c>
      <c r="QH45" s="18" cm="1">
        <f t="array" ref="QH45">INDEX(QH$32:QH$41,$C45)-INDEX(QH$32:QH$41,$C46)</f>
        <v>67.498999999999967</v>
      </c>
      <c r="QI45" s="18" cm="1">
        <f t="array" ref="QI45">INDEX(QI$32:QI$41,$C45)-INDEX(QI$32:QI$41,$C46)</f>
        <v>67.209000000000032</v>
      </c>
      <c r="QJ45" s="18" cm="1">
        <f t="array" ref="QJ45">INDEX(QJ$32:QJ$41,$C45)-INDEX(QJ$32:QJ$41,$C46)</f>
        <v>69.450999999999993</v>
      </c>
      <c r="QK45" s="18" cm="1">
        <f t="array" ref="QK45">INDEX(QK$32:QK$41,$C45)-INDEX(QK$32:QK$41,$C46)</f>
        <v>68.586000000000013</v>
      </c>
      <c r="QL45" s="18" cm="1">
        <f t="array" ref="QL45">INDEX(QL$32:QL$41,$C45)-INDEX(QL$32:QL$41,$C46)</f>
        <v>69.721000000000004</v>
      </c>
      <c r="QM45" s="18" cm="1">
        <f t="array" ref="QM45">INDEX(QM$32:QM$41,$C45)-INDEX(QM$32:QM$41,$C46)</f>
        <v>69.638000000000005</v>
      </c>
      <c r="QN45" s="18" cm="1">
        <f t="array" ref="QN45">INDEX(QN$32:QN$41,$C45)-INDEX(QN$32:QN$41,$C46)</f>
        <v>72.480000000000018</v>
      </c>
      <c r="QO45" s="18" cm="1">
        <f t="array" ref="QO45">INDEX(QO$32:QO$41,$C45)-INDEX(QO$32:QO$41,$C46)</f>
        <v>73.180999999999983</v>
      </c>
      <c r="QP45" s="18" cm="1">
        <f t="array" ref="QP45">INDEX(QP$32:QP$41,$C45)-INDEX(QP$32:QP$41,$C46)</f>
        <v>73.019999999999982</v>
      </c>
      <c r="QQ45" s="18" cm="1">
        <f t="array" ref="QQ45">INDEX(QQ$32:QQ$41,$C45)-INDEX(QQ$32:QQ$41,$C46)</f>
        <v>68.896999999999991</v>
      </c>
      <c r="QR45" s="18" cm="1">
        <f t="array" ref="QR45">INDEX(QR$32:QR$41,$C45)-INDEX(QR$32:QR$41,$C46)</f>
        <v>69.167999999999978</v>
      </c>
      <c r="QS45" s="18" cm="1">
        <f t="array" ref="QS45">INDEX(QS$32:QS$41,$C45)-INDEX(QS$32:QS$41,$C46)</f>
        <v>70.951999999999998</v>
      </c>
      <c r="QT45" s="18" cm="1">
        <f t="array" ref="QT45">INDEX(QT$32:QT$41,$C45)-INDEX(QT$32:QT$41,$C46)</f>
        <v>71.570000000000022</v>
      </c>
      <c r="QU45" s="18" cm="1">
        <f t="array" ref="QU45">INDEX(QU$32:QU$41,$C45)-INDEX(QU$32:QU$41,$C46)</f>
        <v>70.600999999999999</v>
      </c>
      <c r="QV45" s="18" cm="1">
        <f t="array" ref="QV45">INDEX(QV$32:QV$41,$C45)-INDEX(QV$32:QV$41,$C46)</f>
        <v>71.570999999999998</v>
      </c>
      <c r="QW45" s="18" cm="1">
        <f t="array" ref="QW45">INDEX(QW$32:QW$41,$C45)-INDEX(QW$32:QW$41,$C46)</f>
        <v>71.438000000000017</v>
      </c>
      <c r="QX45" s="18" cm="1">
        <f t="array" ref="QX45">INDEX(QX$32:QX$41,$C45)-INDEX(QX$32:QX$41,$C46)</f>
        <v>69.518999999999977</v>
      </c>
      <c r="QY45" s="18" cm="1">
        <f t="array" ref="QY45">INDEX(QY$32:QY$41,$C45)-INDEX(QY$32:QY$41,$C46)</f>
        <v>66.060999999999979</v>
      </c>
      <c r="QZ45" s="18" cm="1">
        <f t="array" ref="QZ45">INDEX(QZ$32:QZ$41,$C45)-INDEX(QZ$32:QZ$41,$C46)</f>
        <v>65.351000000000028</v>
      </c>
      <c r="RA45" s="18" cm="1">
        <f t="array" ref="RA45">INDEX(RA$32:RA$41,$C45)-INDEX(RA$32:RA$41,$C46)</f>
        <v>66.837999999999994</v>
      </c>
      <c r="RB45" s="18" cm="1">
        <f t="array" ref="RB45">INDEX(RB$32:RB$41,$C45)-INDEX(RB$32:RB$41,$C46)</f>
        <v>69.479000000000013</v>
      </c>
      <c r="RC45" s="18" cm="1">
        <f t="array" ref="RC45">INDEX(RC$32:RC$41,$C45)-INDEX(RC$32:RC$41,$C46)</f>
        <v>66.875</v>
      </c>
      <c r="RD45" s="18" cm="1">
        <f t="array" ref="RD45">INDEX(RD$32:RD$41,$C45)-INDEX(RD$32:RD$41,$C46)</f>
        <v>63.166999999999973</v>
      </c>
      <c r="RE45" s="18" cm="1">
        <f t="array" ref="RE45">INDEX(RE$32:RE$41,$C45)-INDEX(RE$32:RE$41,$C46)</f>
        <v>62.668000000000006</v>
      </c>
      <c r="RF45" s="18" cm="1">
        <f t="array" ref="RF45">INDEX(RF$32:RF$41,$C45)-INDEX(RF$32:RF$41,$C46)</f>
        <v>60.632000000000005</v>
      </c>
      <c r="RG45" s="18" cm="1">
        <f t="array" ref="RG45">INDEX(RG$32:RG$41,$C45)-INDEX(RG$32:RG$41,$C46)</f>
        <v>60.781999999999982</v>
      </c>
      <c r="RH45" s="18" cm="1">
        <f t="array" ref="RH45">INDEX(RH$32:RH$41,$C45)-INDEX(RH$32:RH$41,$C46)</f>
        <v>61.511000000000024</v>
      </c>
      <c r="RI45" s="18" cm="1">
        <f t="array" ref="RI45">INDEX(RI$32:RI$41,$C45)-INDEX(RI$32:RI$41,$C46)</f>
        <v>61.158999999999992</v>
      </c>
      <c r="RJ45" s="18" cm="1">
        <f t="array" ref="RJ45">INDEX(RJ$32:RJ$41,$C45)-INDEX(RJ$32:RJ$41,$C46)</f>
        <v>61.87299999999999</v>
      </c>
      <c r="RK45" s="18" cm="1">
        <f t="array" ref="RK45">INDEX(RK$32:RK$41,$C45)-INDEX(RK$32:RK$41,$C46)</f>
        <v>62.173000000000002</v>
      </c>
      <c r="RL45" s="18" cm="1">
        <f t="array" ref="RL45">INDEX(RL$32:RL$41,$C45)-INDEX(RL$32:RL$41,$C46)</f>
        <v>63.289000000000044</v>
      </c>
      <c r="RM45" s="18" cm="1">
        <f t="array" ref="RM45">INDEX(RM$32:RM$41,$C45)-INDEX(RM$32:RM$41,$C46)</f>
        <v>63.547000000000025</v>
      </c>
      <c r="RN45" s="18" cm="1">
        <f t="array" ref="RN45">INDEX(RN$32:RN$41,$C45)-INDEX(RN$32:RN$41,$C46)</f>
        <v>63.949000000000012</v>
      </c>
      <c r="RO45" s="18" cm="1">
        <f t="array" ref="RO45">INDEX(RO$32:RO$41,$C45)-INDEX(RO$32:RO$41,$C46)</f>
        <v>64.738999999999976</v>
      </c>
      <c r="RP45" s="18" cm="1">
        <f t="array" ref="RP45">INDEX(RP$32:RP$41,$C45)-INDEX(RP$32:RP$41,$C46)</f>
        <v>62.84699999999998</v>
      </c>
      <c r="RQ45" s="18" cm="1">
        <f t="array" ref="RQ45">INDEX(RQ$32:RQ$41,$C45)-INDEX(RQ$32:RQ$41,$C46)</f>
        <v>64.909999999999968</v>
      </c>
      <c r="RR45" s="18" cm="1">
        <f t="array" ref="RR45">INDEX(RR$32:RR$41,$C45)-INDEX(RR$32:RR$41,$C46)</f>
        <v>66.459000000000003</v>
      </c>
      <c r="RS45" s="18" cm="1">
        <f t="array" ref="RS45">INDEX(RS$32:RS$41,$C45)-INDEX(RS$32:RS$41,$C46)</f>
        <v>65.596000000000004</v>
      </c>
      <c r="RT45" s="18" cm="1">
        <f t="array" ref="RT45">INDEX(RT$32:RT$41,$C45)-INDEX(RT$32:RT$41,$C46)</f>
        <v>67.855999999999995</v>
      </c>
      <c r="RU45" s="18" cm="1">
        <f t="array" ref="RU45">INDEX(RU$32:RU$41,$C45)-INDEX(RU$32:RU$41,$C46)</f>
        <v>67.798000000000002</v>
      </c>
      <c r="RV45" s="18" cm="1">
        <f t="array" ref="RV45">INDEX(RV$32:RV$41,$C45)-INDEX(RV$32:RV$41,$C46)</f>
        <v>68.795000000000016</v>
      </c>
      <c r="RW45" s="18" cm="1">
        <f t="array" ref="RW45">INDEX(RW$32:RW$41,$C45)-INDEX(RW$32:RW$41,$C46)</f>
        <v>71.311000000000035</v>
      </c>
      <c r="RX45" s="18" cm="1">
        <f t="array" ref="RX45">INDEX(RX$32:RX$41,$C45)-INDEX(RX$32:RX$41,$C46)</f>
        <v>70.075999999999993</v>
      </c>
      <c r="RY45" s="18" cm="1">
        <f t="array" ref="RY45">INDEX(RY$32:RY$41,$C45)-INDEX(RY$32:RY$41,$C46)</f>
        <v>70.630999999999972</v>
      </c>
      <c r="RZ45" s="18" cm="1">
        <f t="array" ref="RZ45">INDEX(RZ$32:RZ$41,$C45)-INDEX(RZ$32:RZ$41,$C46)</f>
        <v>71.928000000000026</v>
      </c>
      <c r="SA45" s="18" cm="1">
        <f t="array" ref="SA45">INDEX(SA$32:SA$41,$C45)-INDEX(SA$32:SA$41,$C46)</f>
        <v>72.262</v>
      </c>
      <c r="SB45" s="18" cm="1">
        <f t="array" ref="SB45">INDEX(SB$32:SB$41,$C45)-INDEX(SB$32:SB$41,$C46)</f>
        <v>72.200000000000017</v>
      </c>
      <c r="SC45" s="18" cm="1">
        <f t="array" ref="SC45">INDEX(SC$32:SC$41,$C45)-INDEX(SC$32:SC$41,$C46)</f>
        <v>76.404000000000025</v>
      </c>
      <c r="SD45" s="18" cm="1">
        <f t="array" ref="SD45">INDEX(SD$32:SD$41,$C45)-INDEX(SD$32:SD$41,$C46)</f>
        <v>74.279000000000025</v>
      </c>
      <c r="SE45" s="18" cm="1">
        <f t="array" ref="SE45">INDEX(SE$32:SE$41,$C45)-INDEX(SE$32:SE$41,$C46)</f>
        <v>74.70799999999997</v>
      </c>
      <c r="SF45" s="18" cm="1">
        <f t="array" ref="SF45">INDEX(SF$32:SF$41,$C45)-INDEX(SF$32:SF$41,$C46)</f>
        <v>70.972999999999985</v>
      </c>
      <c r="SG45" s="18" cm="1">
        <f t="array" ref="SG45">INDEX(SG$32:SG$41,$C45)-INDEX(SG$32:SG$41,$C46)</f>
        <v>72.242000000000019</v>
      </c>
      <c r="SH45" s="18" cm="1">
        <f t="array" ref="SH45">INDEX(SH$32:SH$41,$C45)-INDEX(SH$32:SH$41,$C46)</f>
        <v>72.306000000000012</v>
      </c>
      <c r="SI45" s="18" cm="1">
        <f t="array" ref="SI45">INDEX(SI$32:SI$41,$C45)-INDEX(SI$32:SI$41,$C46)</f>
        <v>74.803999999999974</v>
      </c>
      <c r="SJ45" s="18" cm="1">
        <f t="array" ref="SJ45">INDEX(SJ$32:SJ$41,$C45)-INDEX(SJ$32:SJ$41,$C46)</f>
        <v>75.156000000000006</v>
      </c>
      <c r="SK45" s="18" cm="1">
        <f t="array" ref="SK45">INDEX(SK$32:SK$41,$C45)-INDEX(SK$32:SK$41,$C46)</f>
        <v>76.41900000000004</v>
      </c>
      <c r="SL45" s="18" cm="1">
        <f t="array" ref="SL45">INDEX(SL$32:SL$41,$C45)-INDEX(SL$32:SL$41,$C46)</f>
        <v>78.18100000000004</v>
      </c>
      <c r="SM45" s="18" cm="1">
        <f t="array" ref="SM45">INDEX(SM$32:SM$41,$C45)-INDEX(SM$32:SM$41,$C46)</f>
        <v>82.975000000000023</v>
      </c>
      <c r="SN45" s="18" cm="1">
        <f t="array" ref="SN45">INDEX(SN$32:SN$41,$C45)-INDEX(SN$32:SN$41,$C46)</f>
        <v>83.716000000000008</v>
      </c>
      <c r="SO45" s="18" cm="1">
        <f t="array" ref="SO45">INDEX(SO$32:SO$41,$C45)-INDEX(SO$32:SO$41,$C46)</f>
        <v>84.869</v>
      </c>
      <c r="SP45" s="18" cm="1">
        <f t="array" ref="SP45">INDEX(SP$32:SP$41,$C45)-INDEX(SP$32:SP$41,$C46)</f>
        <v>83.239999999999981</v>
      </c>
      <c r="SQ45" s="18" cm="1">
        <f t="array" ref="SQ45">INDEX(SQ$32:SQ$41,$C45)-INDEX(SQ$32:SQ$41,$C46)</f>
        <v>83.252999999999986</v>
      </c>
      <c r="SR45" s="18" cm="1">
        <f t="array" ref="SR45">INDEX(SR$32:SR$41,$C45)-INDEX(SR$32:SR$41,$C46)</f>
        <v>82.677999999999997</v>
      </c>
      <c r="SS45" s="18" cm="1">
        <f t="array" ref="SS45">INDEX(SS$32:SS$41,$C45)-INDEX(SS$32:SS$41,$C46)</f>
        <v>82.846000000000004</v>
      </c>
      <c r="ST45" s="18" cm="1">
        <f t="array" ref="ST45">INDEX(ST$32:ST$41,$C45)-INDEX(ST$32:ST$41,$C46)</f>
        <v>81.362000000000023</v>
      </c>
    </row>
    <row r="46" spans="1:515" s="5" customFormat="1" x14ac:dyDescent="0.25">
      <c r="B46" s="11" t="s">
        <v>475</v>
      </c>
      <c r="C46" s="5">
        <f>_xlfn.XMATCH(B46,$B$32:$B$41)</f>
        <v>7</v>
      </c>
      <c r="F46" s="18"/>
    </row>
    <row r="47" spans="1:515" s="5" customFormat="1" x14ac:dyDescent="0.25"/>
    <row r="49" spans="1:511" ht="11" x14ac:dyDescent="0.3">
      <c r="B49" s="2" t="s">
        <v>150</v>
      </c>
    </row>
    <row r="50" spans="1:511" ht="11" x14ac:dyDescent="0.3">
      <c r="A50" s="5">
        <v>1</v>
      </c>
      <c r="B50" s="33" t="str">
        <f t="shared" ref="B50:B58" si="9">B32</f>
        <v>VW 3 1/2 PERP nc-30</v>
      </c>
      <c r="F50" s="18">
        <f ca="1">F$32-F32</f>
        <v>0</v>
      </c>
      <c r="G50" s="18">
        <f t="shared" ref="G50:BR58" si="10">G$32-G32</f>
        <v>0</v>
      </c>
      <c r="H50" s="18">
        <f t="shared" si="10"/>
        <v>0</v>
      </c>
      <c r="I50" s="18">
        <f t="shared" si="10"/>
        <v>0</v>
      </c>
      <c r="J50" s="18">
        <f t="shared" si="10"/>
        <v>0</v>
      </c>
      <c r="K50" s="18">
        <f t="shared" si="10"/>
        <v>0</v>
      </c>
      <c r="L50" s="18">
        <f t="shared" si="10"/>
        <v>0</v>
      </c>
      <c r="M50" s="18">
        <f t="shared" si="10"/>
        <v>0</v>
      </c>
      <c r="N50" s="18">
        <f t="shared" si="10"/>
        <v>0</v>
      </c>
      <c r="O50" s="18">
        <f t="shared" si="10"/>
        <v>0</v>
      </c>
      <c r="P50" s="18">
        <f t="shared" si="10"/>
        <v>0</v>
      </c>
      <c r="Q50" s="18">
        <f t="shared" si="10"/>
        <v>0</v>
      </c>
      <c r="R50" s="18">
        <f t="shared" si="10"/>
        <v>0</v>
      </c>
      <c r="S50" s="18">
        <f t="shared" si="10"/>
        <v>0</v>
      </c>
      <c r="T50" s="18">
        <f t="shared" si="10"/>
        <v>0</v>
      </c>
      <c r="U50" s="18">
        <f t="shared" si="10"/>
        <v>0</v>
      </c>
      <c r="V50" s="18">
        <f t="shared" si="10"/>
        <v>0</v>
      </c>
      <c r="W50" s="18">
        <f t="shared" si="10"/>
        <v>0</v>
      </c>
      <c r="X50" s="18">
        <f t="shared" si="10"/>
        <v>0</v>
      </c>
      <c r="Y50" s="18">
        <f t="shared" si="10"/>
        <v>0</v>
      </c>
      <c r="Z50" s="18">
        <f t="shared" si="10"/>
        <v>0</v>
      </c>
      <c r="AA50" s="18">
        <f t="shared" si="10"/>
        <v>0</v>
      </c>
      <c r="AB50" s="18">
        <f t="shared" si="10"/>
        <v>0</v>
      </c>
      <c r="AC50" s="18">
        <f t="shared" si="10"/>
        <v>0</v>
      </c>
      <c r="AD50" s="18">
        <f t="shared" si="10"/>
        <v>0</v>
      </c>
      <c r="AE50" s="18">
        <f t="shared" si="10"/>
        <v>0</v>
      </c>
      <c r="AF50" s="18">
        <f t="shared" si="10"/>
        <v>0</v>
      </c>
      <c r="AG50" s="18">
        <f t="shared" si="10"/>
        <v>0</v>
      </c>
      <c r="AH50" s="18">
        <f t="shared" si="10"/>
        <v>0</v>
      </c>
      <c r="AI50" s="18">
        <f t="shared" si="10"/>
        <v>0</v>
      </c>
      <c r="AJ50" s="18">
        <f t="shared" si="10"/>
        <v>0</v>
      </c>
      <c r="AK50" s="18">
        <f t="shared" si="10"/>
        <v>0</v>
      </c>
      <c r="AL50" s="18">
        <f t="shared" si="10"/>
        <v>0</v>
      </c>
      <c r="AM50" s="18">
        <f t="shared" si="10"/>
        <v>0</v>
      </c>
      <c r="AN50" s="18">
        <f t="shared" si="10"/>
        <v>0</v>
      </c>
      <c r="AO50" s="18">
        <f t="shared" si="10"/>
        <v>0</v>
      </c>
      <c r="AP50" s="18">
        <f t="shared" si="10"/>
        <v>0</v>
      </c>
      <c r="AQ50" s="18">
        <f t="shared" si="10"/>
        <v>0</v>
      </c>
      <c r="AR50" s="18">
        <f t="shared" si="10"/>
        <v>0</v>
      </c>
      <c r="AS50" s="18">
        <f t="shared" si="10"/>
        <v>0</v>
      </c>
      <c r="AT50" s="18">
        <f t="shared" si="10"/>
        <v>0</v>
      </c>
      <c r="AU50" s="18">
        <f t="shared" si="10"/>
        <v>0</v>
      </c>
      <c r="AV50" s="18">
        <f t="shared" si="10"/>
        <v>0</v>
      </c>
      <c r="AW50" s="18">
        <f t="shared" si="10"/>
        <v>0</v>
      </c>
      <c r="AX50" s="18">
        <f t="shared" si="10"/>
        <v>0</v>
      </c>
      <c r="AY50" s="18">
        <f t="shared" si="10"/>
        <v>0</v>
      </c>
      <c r="AZ50" s="18">
        <f t="shared" si="10"/>
        <v>0</v>
      </c>
      <c r="BA50" s="18">
        <f t="shared" si="10"/>
        <v>0</v>
      </c>
      <c r="BB50" s="18">
        <f t="shared" si="10"/>
        <v>0</v>
      </c>
      <c r="BC50" s="18">
        <f t="shared" si="10"/>
        <v>0</v>
      </c>
      <c r="BD50" s="18">
        <f t="shared" si="10"/>
        <v>0</v>
      </c>
      <c r="BE50" s="18">
        <f t="shared" si="10"/>
        <v>0</v>
      </c>
      <c r="BF50" s="18">
        <f t="shared" si="10"/>
        <v>0</v>
      </c>
      <c r="BG50" s="18">
        <f t="shared" si="10"/>
        <v>0</v>
      </c>
      <c r="BH50" s="18">
        <f t="shared" si="10"/>
        <v>0</v>
      </c>
      <c r="BI50" s="18">
        <f t="shared" si="10"/>
        <v>0</v>
      </c>
      <c r="BJ50" s="18">
        <f t="shared" si="10"/>
        <v>0</v>
      </c>
      <c r="BK50" s="18">
        <f t="shared" si="10"/>
        <v>0</v>
      </c>
      <c r="BL50" s="18">
        <f t="shared" si="10"/>
        <v>0</v>
      </c>
      <c r="BM50" s="18">
        <f t="shared" si="10"/>
        <v>0</v>
      </c>
      <c r="BN50" s="18">
        <f t="shared" si="10"/>
        <v>0</v>
      </c>
      <c r="BO50" s="18">
        <f t="shared" si="10"/>
        <v>0</v>
      </c>
      <c r="BP50" s="18">
        <f t="shared" si="10"/>
        <v>0</v>
      </c>
      <c r="BQ50" s="18">
        <f t="shared" si="10"/>
        <v>0</v>
      </c>
      <c r="BR50" s="18">
        <f t="shared" si="10"/>
        <v>0</v>
      </c>
      <c r="BS50" s="18">
        <f t="shared" ref="BS50:ED53" si="11">BS$32-BS32</f>
        <v>0</v>
      </c>
      <c r="BT50" s="18">
        <f t="shared" si="11"/>
        <v>0</v>
      </c>
      <c r="BU50" s="18">
        <f t="shared" si="11"/>
        <v>0</v>
      </c>
      <c r="BV50" s="18">
        <f t="shared" si="11"/>
        <v>0</v>
      </c>
      <c r="BW50" s="18">
        <f t="shared" si="11"/>
        <v>0</v>
      </c>
      <c r="BX50" s="18">
        <f t="shared" si="11"/>
        <v>0</v>
      </c>
      <c r="BY50" s="18">
        <f t="shared" si="11"/>
        <v>0</v>
      </c>
      <c r="BZ50" s="18">
        <f t="shared" si="11"/>
        <v>0</v>
      </c>
      <c r="CA50" s="18">
        <f t="shared" si="11"/>
        <v>0</v>
      </c>
      <c r="CB50" s="18">
        <f t="shared" si="11"/>
        <v>0</v>
      </c>
      <c r="CC50" s="18">
        <f t="shared" si="11"/>
        <v>0</v>
      </c>
      <c r="CD50" s="18">
        <f t="shared" si="11"/>
        <v>0</v>
      </c>
      <c r="CE50" s="18">
        <f t="shared" si="11"/>
        <v>0</v>
      </c>
      <c r="CF50" s="18">
        <f t="shared" si="11"/>
        <v>0</v>
      </c>
      <c r="CG50" s="18">
        <f t="shared" si="11"/>
        <v>0</v>
      </c>
      <c r="CH50" s="18">
        <f t="shared" si="11"/>
        <v>0</v>
      </c>
      <c r="CI50" s="18">
        <f t="shared" si="11"/>
        <v>0</v>
      </c>
      <c r="CJ50" s="18">
        <f t="shared" si="11"/>
        <v>0</v>
      </c>
      <c r="CK50" s="18">
        <f t="shared" si="11"/>
        <v>0</v>
      </c>
      <c r="CL50" s="18">
        <f t="shared" si="11"/>
        <v>0</v>
      </c>
      <c r="CM50" s="18">
        <f t="shared" si="11"/>
        <v>0</v>
      </c>
      <c r="CN50" s="18">
        <f t="shared" si="11"/>
        <v>0</v>
      </c>
      <c r="CO50" s="18">
        <f t="shared" si="11"/>
        <v>0</v>
      </c>
      <c r="CP50" s="18">
        <f t="shared" si="11"/>
        <v>0</v>
      </c>
      <c r="CQ50" s="18">
        <f t="shared" si="11"/>
        <v>0</v>
      </c>
      <c r="CR50" s="18">
        <f t="shared" si="11"/>
        <v>0</v>
      </c>
      <c r="CS50" s="18">
        <f t="shared" si="11"/>
        <v>0</v>
      </c>
      <c r="CT50" s="18">
        <f t="shared" si="11"/>
        <v>0</v>
      </c>
      <c r="CU50" s="18">
        <f t="shared" si="11"/>
        <v>0</v>
      </c>
      <c r="CV50" s="18">
        <f t="shared" si="11"/>
        <v>0</v>
      </c>
      <c r="CW50" s="18">
        <f t="shared" si="11"/>
        <v>0</v>
      </c>
      <c r="CX50" s="18">
        <f t="shared" si="11"/>
        <v>0</v>
      </c>
      <c r="CY50" s="18">
        <f t="shared" si="11"/>
        <v>0</v>
      </c>
      <c r="CZ50" s="18">
        <f t="shared" si="11"/>
        <v>0</v>
      </c>
      <c r="DA50" s="18">
        <f t="shared" si="11"/>
        <v>0</v>
      </c>
      <c r="DB50" s="18">
        <f t="shared" si="11"/>
        <v>0</v>
      </c>
      <c r="DC50" s="18">
        <f t="shared" si="11"/>
        <v>0</v>
      </c>
      <c r="DD50" s="18">
        <f t="shared" si="11"/>
        <v>0</v>
      </c>
      <c r="DE50" s="18">
        <f t="shared" si="11"/>
        <v>0</v>
      </c>
      <c r="DF50" s="18">
        <f t="shared" si="11"/>
        <v>0</v>
      </c>
      <c r="DG50" s="18">
        <f t="shared" si="11"/>
        <v>0</v>
      </c>
      <c r="DH50" s="18">
        <f t="shared" si="11"/>
        <v>0</v>
      </c>
      <c r="DI50" s="18">
        <f t="shared" si="11"/>
        <v>0</v>
      </c>
      <c r="DJ50" s="18">
        <f t="shared" si="11"/>
        <v>0</v>
      </c>
      <c r="DK50" s="18">
        <f t="shared" si="11"/>
        <v>0</v>
      </c>
      <c r="DL50" s="18">
        <f t="shared" si="11"/>
        <v>0</v>
      </c>
      <c r="DM50" s="18">
        <f t="shared" si="11"/>
        <v>0</v>
      </c>
      <c r="DN50" s="18">
        <f t="shared" si="11"/>
        <v>0</v>
      </c>
      <c r="DO50" s="18">
        <f t="shared" si="11"/>
        <v>0</v>
      </c>
      <c r="DP50" s="18">
        <f t="shared" si="11"/>
        <v>0</v>
      </c>
      <c r="DQ50" s="18">
        <f t="shared" si="11"/>
        <v>0</v>
      </c>
      <c r="DR50" s="18">
        <f t="shared" si="11"/>
        <v>0</v>
      </c>
      <c r="DS50" s="18">
        <f t="shared" si="11"/>
        <v>0</v>
      </c>
      <c r="DT50" s="18">
        <f t="shared" si="11"/>
        <v>0</v>
      </c>
      <c r="DU50" s="18">
        <f t="shared" si="11"/>
        <v>0</v>
      </c>
      <c r="DV50" s="18">
        <f t="shared" si="11"/>
        <v>0</v>
      </c>
      <c r="DW50" s="18">
        <f t="shared" si="11"/>
        <v>0</v>
      </c>
      <c r="DX50" s="18">
        <f t="shared" si="11"/>
        <v>0</v>
      </c>
      <c r="DY50" s="18">
        <f t="shared" si="11"/>
        <v>0</v>
      </c>
      <c r="DZ50" s="18">
        <f t="shared" si="11"/>
        <v>0</v>
      </c>
      <c r="EA50" s="18">
        <f t="shared" si="11"/>
        <v>0</v>
      </c>
      <c r="EB50" s="18">
        <f t="shared" si="11"/>
        <v>0</v>
      </c>
      <c r="EC50" s="18">
        <f t="shared" si="11"/>
        <v>0</v>
      </c>
      <c r="ED50" s="18">
        <f t="shared" si="11"/>
        <v>0</v>
      </c>
      <c r="EE50" s="18">
        <f t="shared" ref="EE50:GP54" si="12">EE$32-EE32</f>
        <v>0</v>
      </c>
      <c r="EF50" s="18">
        <f t="shared" si="12"/>
        <v>0</v>
      </c>
      <c r="EG50" s="18">
        <f t="shared" si="12"/>
        <v>0</v>
      </c>
      <c r="EH50" s="18">
        <f t="shared" si="12"/>
        <v>0</v>
      </c>
      <c r="EI50" s="18">
        <f t="shared" si="12"/>
        <v>0</v>
      </c>
      <c r="EJ50" s="18">
        <f t="shared" si="12"/>
        <v>0</v>
      </c>
      <c r="EK50" s="18">
        <f t="shared" si="12"/>
        <v>0</v>
      </c>
      <c r="EL50" s="18">
        <f t="shared" si="12"/>
        <v>0</v>
      </c>
      <c r="EM50" s="18">
        <f t="shared" si="12"/>
        <v>0</v>
      </c>
      <c r="EN50" s="18">
        <f t="shared" si="12"/>
        <v>0</v>
      </c>
      <c r="EO50" s="18">
        <f t="shared" si="12"/>
        <v>0</v>
      </c>
      <c r="EP50" s="18">
        <f t="shared" si="12"/>
        <v>0</v>
      </c>
      <c r="EQ50" s="18">
        <f t="shared" si="12"/>
        <v>0</v>
      </c>
      <c r="ER50" s="18">
        <f t="shared" si="12"/>
        <v>0</v>
      </c>
      <c r="ES50" s="18">
        <f t="shared" si="12"/>
        <v>0</v>
      </c>
      <c r="ET50" s="18">
        <f t="shared" si="12"/>
        <v>0</v>
      </c>
      <c r="EU50" s="18">
        <f t="shared" si="12"/>
        <v>0</v>
      </c>
      <c r="EV50" s="18">
        <f t="shared" si="12"/>
        <v>0</v>
      </c>
      <c r="EW50" s="18">
        <f t="shared" si="12"/>
        <v>0</v>
      </c>
      <c r="EX50" s="18">
        <f t="shared" si="12"/>
        <v>0</v>
      </c>
      <c r="EY50" s="18">
        <f t="shared" si="12"/>
        <v>0</v>
      </c>
      <c r="EZ50" s="18">
        <f t="shared" si="12"/>
        <v>0</v>
      </c>
      <c r="FA50" s="18">
        <f t="shared" si="12"/>
        <v>0</v>
      </c>
      <c r="FB50" s="18">
        <f t="shared" si="12"/>
        <v>0</v>
      </c>
      <c r="FC50" s="18">
        <f t="shared" si="12"/>
        <v>0</v>
      </c>
      <c r="FD50" s="18">
        <f t="shared" si="12"/>
        <v>0</v>
      </c>
      <c r="FE50" s="18">
        <f t="shared" si="12"/>
        <v>0</v>
      </c>
      <c r="FF50" s="18">
        <f t="shared" si="12"/>
        <v>0</v>
      </c>
      <c r="FG50" s="18">
        <f t="shared" si="12"/>
        <v>0</v>
      </c>
      <c r="FH50" s="18">
        <f t="shared" si="12"/>
        <v>0</v>
      </c>
      <c r="FI50" s="18">
        <f t="shared" si="12"/>
        <v>0</v>
      </c>
      <c r="FJ50" s="18">
        <f t="shared" si="12"/>
        <v>0</v>
      </c>
      <c r="FK50" s="18">
        <f t="shared" si="12"/>
        <v>0</v>
      </c>
      <c r="FL50" s="18">
        <f t="shared" si="12"/>
        <v>0</v>
      </c>
      <c r="FM50" s="18">
        <f t="shared" si="12"/>
        <v>0</v>
      </c>
      <c r="FN50" s="18">
        <f t="shared" si="12"/>
        <v>0</v>
      </c>
      <c r="FO50" s="18">
        <f t="shared" si="12"/>
        <v>0</v>
      </c>
      <c r="FP50" s="18">
        <f t="shared" si="12"/>
        <v>0</v>
      </c>
      <c r="FQ50" s="18">
        <f t="shared" si="12"/>
        <v>0</v>
      </c>
      <c r="FR50" s="18">
        <f t="shared" si="12"/>
        <v>0</v>
      </c>
      <c r="FS50" s="18">
        <f t="shared" si="12"/>
        <v>0</v>
      </c>
      <c r="FT50" s="18">
        <f t="shared" si="12"/>
        <v>0</v>
      </c>
      <c r="FU50" s="18">
        <f t="shared" si="12"/>
        <v>0</v>
      </c>
      <c r="FV50" s="18">
        <f t="shared" si="12"/>
        <v>0</v>
      </c>
      <c r="FW50" s="18">
        <f t="shared" si="12"/>
        <v>0</v>
      </c>
      <c r="FX50" s="18">
        <f t="shared" si="12"/>
        <v>0</v>
      </c>
      <c r="FY50" s="18">
        <f t="shared" si="12"/>
        <v>0</v>
      </c>
      <c r="FZ50" s="18">
        <f t="shared" si="12"/>
        <v>0</v>
      </c>
      <c r="GA50" s="18">
        <f t="shared" si="12"/>
        <v>0</v>
      </c>
      <c r="GB50" s="18">
        <f t="shared" si="12"/>
        <v>0</v>
      </c>
      <c r="GC50" s="18">
        <f t="shared" si="12"/>
        <v>0</v>
      </c>
      <c r="GD50" s="18">
        <f t="shared" si="12"/>
        <v>0</v>
      </c>
      <c r="GE50" s="18">
        <f t="shared" si="12"/>
        <v>0</v>
      </c>
      <c r="GF50" s="18">
        <f t="shared" si="12"/>
        <v>0</v>
      </c>
      <c r="GG50" s="18">
        <f t="shared" si="12"/>
        <v>0</v>
      </c>
      <c r="GH50" s="18">
        <f t="shared" si="12"/>
        <v>0</v>
      </c>
      <c r="GI50" s="18">
        <f t="shared" si="12"/>
        <v>0</v>
      </c>
      <c r="GJ50" s="18">
        <f t="shared" si="12"/>
        <v>0</v>
      </c>
      <c r="GK50" s="18">
        <f t="shared" si="12"/>
        <v>0</v>
      </c>
      <c r="GL50" s="18">
        <f t="shared" si="12"/>
        <v>0</v>
      </c>
      <c r="GM50" s="18">
        <f t="shared" si="12"/>
        <v>0</v>
      </c>
      <c r="GN50" s="18">
        <f t="shared" si="12"/>
        <v>0</v>
      </c>
      <c r="GO50" s="18">
        <f t="shared" si="12"/>
        <v>0</v>
      </c>
      <c r="GP50" s="18">
        <f t="shared" si="12"/>
        <v>0</v>
      </c>
      <c r="GQ50" s="18">
        <f t="shared" ref="GQ50:JB53" si="13">GQ$32-GQ32</f>
        <v>0</v>
      </c>
      <c r="GR50" s="18">
        <f t="shared" si="13"/>
        <v>0</v>
      </c>
      <c r="GS50" s="18">
        <f t="shared" si="13"/>
        <v>0</v>
      </c>
      <c r="GT50" s="18">
        <f t="shared" si="13"/>
        <v>0</v>
      </c>
      <c r="GU50" s="18">
        <f t="shared" si="13"/>
        <v>0</v>
      </c>
      <c r="GV50" s="18">
        <f t="shared" si="13"/>
        <v>0</v>
      </c>
      <c r="GW50" s="18">
        <f t="shared" si="13"/>
        <v>0</v>
      </c>
      <c r="GX50" s="18">
        <f t="shared" si="13"/>
        <v>0</v>
      </c>
      <c r="GY50" s="18">
        <f t="shared" si="13"/>
        <v>0</v>
      </c>
      <c r="GZ50" s="18">
        <f t="shared" si="13"/>
        <v>0</v>
      </c>
      <c r="HA50" s="18">
        <f t="shared" si="13"/>
        <v>0</v>
      </c>
      <c r="HB50" s="18">
        <f t="shared" si="13"/>
        <v>0</v>
      </c>
      <c r="HC50" s="18">
        <f t="shared" si="13"/>
        <v>0</v>
      </c>
      <c r="HD50" s="18">
        <f t="shared" si="13"/>
        <v>0</v>
      </c>
      <c r="HE50" s="18">
        <f t="shared" si="13"/>
        <v>0</v>
      </c>
      <c r="HF50" s="18">
        <f t="shared" si="13"/>
        <v>0</v>
      </c>
      <c r="HG50" s="18">
        <f t="shared" si="13"/>
        <v>0</v>
      </c>
      <c r="HH50" s="18">
        <f t="shared" si="13"/>
        <v>0</v>
      </c>
      <c r="HI50" s="18">
        <f t="shared" si="13"/>
        <v>0</v>
      </c>
      <c r="HJ50" s="18">
        <f t="shared" si="13"/>
        <v>0</v>
      </c>
      <c r="HK50" s="18">
        <f t="shared" si="13"/>
        <v>0</v>
      </c>
      <c r="HL50" s="18">
        <f t="shared" si="13"/>
        <v>0</v>
      </c>
      <c r="HM50" s="18">
        <f t="shared" si="13"/>
        <v>0</v>
      </c>
      <c r="HN50" s="18">
        <f t="shared" si="13"/>
        <v>0</v>
      </c>
      <c r="HO50" s="18">
        <f t="shared" si="13"/>
        <v>0</v>
      </c>
      <c r="HP50" s="18">
        <f t="shared" si="13"/>
        <v>0</v>
      </c>
      <c r="HQ50" s="18">
        <f t="shared" si="13"/>
        <v>0</v>
      </c>
      <c r="HR50" s="18">
        <f t="shared" si="13"/>
        <v>0</v>
      </c>
      <c r="HS50" s="18">
        <f t="shared" si="13"/>
        <v>0</v>
      </c>
      <c r="HT50" s="18">
        <f t="shared" si="13"/>
        <v>0</v>
      </c>
      <c r="HU50" s="18">
        <f t="shared" si="13"/>
        <v>0</v>
      </c>
      <c r="HV50" s="18">
        <f t="shared" si="13"/>
        <v>0</v>
      </c>
      <c r="HW50" s="18">
        <f t="shared" si="13"/>
        <v>0</v>
      </c>
      <c r="HX50" s="18">
        <f t="shared" si="13"/>
        <v>0</v>
      </c>
      <c r="HY50" s="18">
        <f t="shared" si="13"/>
        <v>0</v>
      </c>
      <c r="HZ50" s="18">
        <f t="shared" si="13"/>
        <v>0</v>
      </c>
      <c r="IA50" s="18">
        <f t="shared" si="13"/>
        <v>0</v>
      </c>
      <c r="IB50" s="18">
        <f t="shared" si="13"/>
        <v>0</v>
      </c>
      <c r="IC50" s="18">
        <f t="shared" si="13"/>
        <v>0</v>
      </c>
      <c r="ID50" s="18">
        <f t="shared" si="13"/>
        <v>0</v>
      </c>
      <c r="IE50" s="18">
        <f t="shared" si="13"/>
        <v>0</v>
      </c>
      <c r="IF50" s="18">
        <f t="shared" si="13"/>
        <v>0</v>
      </c>
      <c r="IG50" s="18">
        <f t="shared" si="13"/>
        <v>0</v>
      </c>
      <c r="IH50" s="18">
        <f t="shared" si="13"/>
        <v>0</v>
      </c>
      <c r="II50" s="18">
        <f t="shared" si="13"/>
        <v>0</v>
      </c>
      <c r="IJ50" s="18">
        <f t="shared" si="13"/>
        <v>0</v>
      </c>
      <c r="IK50" s="18">
        <f t="shared" si="13"/>
        <v>0</v>
      </c>
      <c r="IL50" s="18">
        <f t="shared" si="13"/>
        <v>0</v>
      </c>
      <c r="IM50" s="18">
        <f t="shared" si="13"/>
        <v>0</v>
      </c>
      <c r="IN50" s="18">
        <f t="shared" si="13"/>
        <v>0</v>
      </c>
      <c r="IO50" s="18">
        <f t="shared" si="13"/>
        <v>0</v>
      </c>
      <c r="IP50" s="18">
        <f t="shared" si="13"/>
        <v>0</v>
      </c>
      <c r="IQ50" s="18">
        <f t="shared" si="13"/>
        <v>0</v>
      </c>
      <c r="IR50" s="18">
        <f t="shared" si="13"/>
        <v>0</v>
      </c>
      <c r="IS50" s="18">
        <f t="shared" si="13"/>
        <v>0</v>
      </c>
      <c r="IT50" s="18">
        <f t="shared" si="13"/>
        <v>0</v>
      </c>
      <c r="IU50" s="18">
        <f t="shared" si="13"/>
        <v>0</v>
      </c>
      <c r="IV50" s="18">
        <f t="shared" si="13"/>
        <v>0</v>
      </c>
      <c r="IW50" s="18">
        <f t="shared" si="13"/>
        <v>0</v>
      </c>
      <c r="IX50" s="18">
        <f t="shared" si="13"/>
        <v>0</v>
      </c>
      <c r="IY50" s="18">
        <f t="shared" si="13"/>
        <v>0</v>
      </c>
      <c r="IZ50" s="18">
        <f t="shared" si="13"/>
        <v>0</v>
      </c>
      <c r="JA50" s="18">
        <f t="shared" si="13"/>
        <v>0</v>
      </c>
      <c r="JB50" s="18">
        <f t="shared" si="13"/>
        <v>0</v>
      </c>
      <c r="JC50" s="18">
        <f t="shared" ref="JC50:LN54" si="14">JC$32-JC32</f>
        <v>0</v>
      </c>
      <c r="JD50" s="18">
        <f t="shared" si="14"/>
        <v>0</v>
      </c>
      <c r="JE50" s="18">
        <f t="shared" si="14"/>
        <v>0</v>
      </c>
      <c r="JF50" s="18">
        <f t="shared" si="14"/>
        <v>0</v>
      </c>
      <c r="JG50" s="18">
        <f t="shared" si="14"/>
        <v>0</v>
      </c>
      <c r="JH50" s="18">
        <f t="shared" si="14"/>
        <v>0</v>
      </c>
      <c r="JI50" s="18">
        <f t="shared" si="14"/>
        <v>0</v>
      </c>
      <c r="JJ50" s="18">
        <f t="shared" si="14"/>
        <v>0</v>
      </c>
      <c r="JK50" s="18">
        <f t="shared" si="14"/>
        <v>0</v>
      </c>
      <c r="JL50" s="18">
        <f t="shared" si="14"/>
        <v>0</v>
      </c>
      <c r="JM50" s="18">
        <f t="shared" si="14"/>
        <v>0</v>
      </c>
      <c r="JN50" s="18">
        <f t="shared" si="14"/>
        <v>0</v>
      </c>
      <c r="JO50" s="18">
        <f t="shared" si="14"/>
        <v>0</v>
      </c>
      <c r="JP50" s="18">
        <f t="shared" si="14"/>
        <v>0</v>
      </c>
      <c r="JQ50" s="18">
        <f t="shared" si="14"/>
        <v>0</v>
      </c>
      <c r="JR50" s="18">
        <f t="shared" si="14"/>
        <v>0</v>
      </c>
      <c r="JS50" s="18">
        <f t="shared" si="14"/>
        <v>0</v>
      </c>
      <c r="JT50" s="18">
        <f t="shared" si="14"/>
        <v>0</v>
      </c>
      <c r="JU50" s="18">
        <f t="shared" si="14"/>
        <v>0</v>
      </c>
      <c r="JV50" s="18">
        <f t="shared" si="14"/>
        <v>0</v>
      </c>
      <c r="JW50" s="18">
        <f t="shared" si="14"/>
        <v>0</v>
      </c>
      <c r="JX50" s="18">
        <f t="shared" si="14"/>
        <v>0</v>
      </c>
      <c r="JY50" s="18">
        <f t="shared" si="14"/>
        <v>0</v>
      </c>
      <c r="JZ50" s="18">
        <f t="shared" si="14"/>
        <v>0</v>
      </c>
      <c r="KA50" s="18">
        <f t="shared" si="14"/>
        <v>0</v>
      </c>
      <c r="KB50" s="18">
        <f t="shared" si="14"/>
        <v>0</v>
      </c>
      <c r="KC50" s="18">
        <f t="shared" si="14"/>
        <v>0</v>
      </c>
      <c r="KD50" s="18">
        <f t="shared" si="14"/>
        <v>0</v>
      </c>
      <c r="KE50" s="18">
        <f t="shared" si="14"/>
        <v>0</v>
      </c>
      <c r="KF50" s="18">
        <f t="shared" si="14"/>
        <v>0</v>
      </c>
      <c r="KG50" s="18">
        <f t="shared" si="14"/>
        <v>0</v>
      </c>
      <c r="KH50" s="18">
        <f t="shared" si="14"/>
        <v>0</v>
      </c>
      <c r="KI50" s="18">
        <f t="shared" si="14"/>
        <v>0</v>
      </c>
      <c r="KJ50" s="18">
        <f t="shared" si="14"/>
        <v>0</v>
      </c>
      <c r="KK50" s="18">
        <f t="shared" si="14"/>
        <v>0</v>
      </c>
      <c r="KL50" s="18">
        <f t="shared" si="14"/>
        <v>0</v>
      </c>
      <c r="KM50" s="18">
        <f t="shared" si="14"/>
        <v>0</v>
      </c>
      <c r="KN50" s="18">
        <f t="shared" si="14"/>
        <v>0</v>
      </c>
      <c r="KO50" s="18">
        <f t="shared" si="14"/>
        <v>0</v>
      </c>
      <c r="KP50" s="18">
        <f t="shared" si="14"/>
        <v>0</v>
      </c>
      <c r="KQ50" s="18">
        <f t="shared" si="14"/>
        <v>0</v>
      </c>
      <c r="KR50" s="18">
        <f t="shared" si="14"/>
        <v>0</v>
      </c>
      <c r="KS50" s="18">
        <f t="shared" si="14"/>
        <v>0</v>
      </c>
      <c r="KT50" s="18">
        <f t="shared" si="14"/>
        <v>0</v>
      </c>
      <c r="KU50" s="18">
        <f t="shared" si="14"/>
        <v>0</v>
      </c>
      <c r="KV50" s="18">
        <f t="shared" si="14"/>
        <v>0</v>
      </c>
      <c r="KW50" s="18">
        <f t="shared" si="14"/>
        <v>0</v>
      </c>
      <c r="KX50" s="18">
        <f t="shared" si="14"/>
        <v>0</v>
      </c>
      <c r="KY50" s="18">
        <f t="shared" si="14"/>
        <v>0</v>
      </c>
      <c r="KZ50" s="18">
        <f t="shared" si="14"/>
        <v>0</v>
      </c>
      <c r="LA50" s="18">
        <f t="shared" si="14"/>
        <v>0</v>
      </c>
      <c r="LB50" s="18">
        <f t="shared" si="14"/>
        <v>0</v>
      </c>
      <c r="LC50" s="18">
        <f t="shared" si="14"/>
        <v>0</v>
      </c>
      <c r="LD50" s="18">
        <f t="shared" si="14"/>
        <v>0</v>
      </c>
      <c r="LE50" s="18">
        <f t="shared" si="14"/>
        <v>0</v>
      </c>
      <c r="LF50" s="18">
        <f t="shared" si="14"/>
        <v>0</v>
      </c>
      <c r="LG50" s="18">
        <f t="shared" si="14"/>
        <v>0</v>
      </c>
      <c r="LH50" s="18">
        <f t="shared" si="14"/>
        <v>0</v>
      </c>
      <c r="LI50" s="18">
        <f t="shared" si="14"/>
        <v>0</v>
      </c>
      <c r="LJ50" s="18">
        <f t="shared" si="14"/>
        <v>0</v>
      </c>
      <c r="LK50" s="18">
        <f t="shared" si="14"/>
        <v>0</v>
      </c>
      <c r="LL50" s="18">
        <f t="shared" si="14"/>
        <v>0</v>
      </c>
      <c r="LM50" s="18">
        <f t="shared" si="14"/>
        <v>0</v>
      </c>
      <c r="LN50" s="18">
        <f t="shared" si="14"/>
        <v>0</v>
      </c>
      <c r="LO50" s="18">
        <f t="shared" ref="LO50:NZ53" si="15">LO$32-LO32</f>
        <v>0</v>
      </c>
      <c r="LP50" s="18">
        <f t="shared" si="15"/>
        <v>0</v>
      </c>
      <c r="LQ50" s="18">
        <f t="shared" si="15"/>
        <v>0</v>
      </c>
      <c r="LR50" s="18">
        <f t="shared" si="15"/>
        <v>0</v>
      </c>
      <c r="LS50" s="18">
        <f t="shared" si="15"/>
        <v>0</v>
      </c>
      <c r="LT50" s="18">
        <f t="shared" si="15"/>
        <v>0</v>
      </c>
      <c r="LU50" s="18">
        <f t="shared" si="15"/>
        <v>0</v>
      </c>
      <c r="LV50" s="18">
        <f t="shared" si="15"/>
        <v>0</v>
      </c>
      <c r="LW50" s="18">
        <f t="shared" si="15"/>
        <v>0</v>
      </c>
      <c r="LX50" s="18">
        <f t="shared" si="15"/>
        <v>0</v>
      </c>
      <c r="LY50" s="18">
        <f t="shared" si="15"/>
        <v>0</v>
      </c>
      <c r="LZ50" s="18">
        <f t="shared" si="15"/>
        <v>0</v>
      </c>
      <c r="MA50" s="18">
        <f t="shared" si="15"/>
        <v>0</v>
      </c>
      <c r="MB50" s="18">
        <f t="shared" si="15"/>
        <v>0</v>
      </c>
      <c r="MC50" s="18">
        <f t="shared" si="15"/>
        <v>0</v>
      </c>
      <c r="MD50" s="18">
        <f t="shared" si="15"/>
        <v>0</v>
      </c>
      <c r="ME50" s="18">
        <f t="shared" si="15"/>
        <v>0</v>
      </c>
      <c r="MF50" s="18">
        <f t="shared" si="15"/>
        <v>0</v>
      </c>
      <c r="MG50" s="18">
        <f t="shared" si="15"/>
        <v>0</v>
      </c>
      <c r="MH50" s="18">
        <f t="shared" si="15"/>
        <v>0</v>
      </c>
      <c r="MI50" s="18">
        <f t="shared" si="15"/>
        <v>0</v>
      </c>
      <c r="MJ50" s="18">
        <f t="shared" si="15"/>
        <v>0</v>
      </c>
      <c r="MK50" s="18">
        <f t="shared" si="15"/>
        <v>0</v>
      </c>
      <c r="ML50" s="18">
        <f t="shared" si="15"/>
        <v>0</v>
      </c>
      <c r="MM50" s="18">
        <f t="shared" si="15"/>
        <v>0</v>
      </c>
      <c r="MN50" s="18">
        <f t="shared" si="15"/>
        <v>0</v>
      </c>
      <c r="MO50" s="18">
        <f t="shared" si="15"/>
        <v>0</v>
      </c>
      <c r="MP50" s="18">
        <f t="shared" si="15"/>
        <v>0</v>
      </c>
      <c r="MQ50" s="18">
        <f t="shared" si="15"/>
        <v>0</v>
      </c>
      <c r="MR50" s="18">
        <f t="shared" si="15"/>
        <v>0</v>
      </c>
      <c r="MS50" s="18">
        <f t="shared" si="15"/>
        <v>0</v>
      </c>
      <c r="MT50" s="18">
        <f t="shared" si="15"/>
        <v>0</v>
      </c>
      <c r="MU50" s="18">
        <f t="shared" si="15"/>
        <v>0</v>
      </c>
      <c r="MV50" s="18">
        <f t="shared" si="15"/>
        <v>0</v>
      </c>
      <c r="MW50" s="18">
        <f t="shared" si="15"/>
        <v>0</v>
      </c>
      <c r="MX50" s="18">
        <f t="shared" si="15"/>
        <v>0</v>
      </c>
      <c r="MY50" s="18">
        <f t="shared" si="15"/>
        <v>0</v>
      </c>
      <c r="MZ50" s="18">
        <f t="shared" si="15"/>
        <v>0</v>
      </c>
      <c r="NA50" s="18">
        <f t="shared" si="15"/>
        <v>0</v>
      </c>
      <c r="NB50" s="18">
        <f t="shared" si="15"/>
        <v>0</v>
      </c>
      <c r="NC50" s="18">
        <f t="shared" si="15"/>
        <v>0</v>
      </c>
      <c r="ND50" s="18">
        <f t="shared" si="15"/>
        <v>0</v>
      </c>
      <c r="NE50" s="18">
        <f t="shared" si="15"/>
        <v>0</v>
      </c>
      <c r="NF50" s="18">
        <f t="shared" si="15"/>
        <v>0</v>
      </c>
      <c r="NG50" s="18">
        <f t="shared" si="15"/>
        <v>0</v>
      </c>
      <c r="NH50" s="18">
        <f t="shared" si="15"/>
        <v>0</v>
      </c>
      <c r="NI50" s="18">
        <f t="shared" si="15"/>
        <v>0</v>
      </c>
      <c r="NJ50" s="18">
        <f t="shared" si="15"/>
        <v>0</v>
      </c>
      <c r="NK50" s="18">
        <f t="shared" si="15"/>
        <v>0</v>
      </c>
      <c r="NL50" s="18">
        <f t="shared" si="15"/>
        <v>0</v>
      </c>
      <c r="NM50" s="18">
        <f t="shared" si="15"/>
        <v>0</v>
      </c>
      <c r="NN50" s="18">
        <f t="shared" si="15"/>
        <v>0</v>
      </c>
      <c r="NO50" s="18">
        <f t="shared" si="15"/>
        <v>0</v>
      </c>
      <c r="NP50" s="18">
        <f t="shared" si="15"/>
        <v>0</v>
      </c>
      <c r="NQ50" s="18">
        <f t="shared" si="15"/>
        <v>0</v>
      </c>
      <c r="NR50" s="18">
        <f t="shared" si="15"/>
        <v>0</v>
      </c>
      <c r="NS50" s="18">
        <f t="shared" si="15"/>
        <v>0</v>
      </c>
      <c r="NT50" s="18">
        <f t="shared" si="15"/>
        <v>0</v>
      </c>
      <c r="NU50" s="18">
        <f t="shared" si="15"/>
        <v>0</v>
      </c>
      <c r="NV50" s="18">
        <f t="shared" si="15"/>
        <v>0</v>
      </c>
      <c r="NW50" s="18">
        <f t="shared" si="15"/>
        <v>0</v>
      </c>
      <c r="NX50" s="18">
        <f t="shared" si="15"/>
        <v>0</v>
      </c>
      <c r="NY50" s="18">
        <f t="shared" si="15"/>
        <v>0</v>
      </c>
      <c r="NZ50" s="18">
        <f t="shared" si="15"/>
        <v>0</v>
      </c>
      <c r="OA50" s="18">
        <f t="shared" ref="OA50:QL54" si="16">OA$32-OA32</f>
        <v>0</v>
      </c>
      <c r="OB50" s="18">
        <f t="shared" si="16"/>
        <v>0</v>
      </c>
      <c r="OC50" s="18">
        <f t="shared" si="16"/>
        <v>0</v>
      </c>
      <c r="OD50" s="18">
        <f t="shared" si="16"/>
        <v>0</v>
      </c>
      <c r="OE50" s="18">
        <f t="shared" si="16"/>
        <v>0</v>
      </c>
      <c r="OF50" s="18">
        <f t="shared" si="16"/>
        <v>0</v>
      </c>
      <c r="OG50" s="18">
        <f t="shared" si="16"/>
        <v>0</v>
      </c>
      <c r="OH50" s="18">
        <f t="shared" si="16"/>
        <v>0</v>
      </c>
      <c r="OI50" s="18">
        <f t="shared" si="16"/>
        <v>0</v>
      </c>
      <c r="OJ50" s="18">
        <f t="shared" si="16"/>
        <v>0</v>
      </c>
      <c r="OK50" s="18">
        <f t="shared" si="16"/>
        <v>0</v>
      </c>
      <c r="OL50" s="18">
        <f t="shared" si="16"/>
        <v>0</v>
      </c>
      <c r="OM50" s="18">
        <f t="shared" si="16"/>
        <v>0</v>
      </c>
      <c r="ON50" s="18">
        <f t="shared" si="16"/>
        <v>0</v>
      </c>
      <c r="OO50" s="18">
        <f t="shared" si="16"/>
        <v>0</v>
      </c>
      <c r="OP50" s="18">
        <f t="shared" si="16"/>
        <v>0</v>
      </c>
      <c r="OQ50" s="18">
        <f t="shared" si="16"/>
        <v>0</v>
      </c>
      <c r="OR50" s="18">
        <f t="shared" si="16"/>
        <v>0</v>
      </c>
      <c r="OS50" s="18">
        <f t="shared" si="16"/>
        <v>0</v>
      </c>
      <c r="OT50" s="18">
        <f t="shared" si="16"/>
        <v>0</v>
      </c>
      <c r="OU50" s="18">
        <f t="shared" si="16"/>
        <v>0</v>
      </c>
      <c r="OV50" s="18">
        <f t="shared" si="16"/>
        <v>0</v>
      </c>
      <c r="OW50" s="18">
        <f t="shared" si="16"/>
        <v>0</v>
      </c>
      <c r="OX50" s="18">
        <f t="shared" si="16"/>
        <v>0</v>
      </c>
      <c r="OY50" s="18">
        <f t="shared" si="16"/>
        <v>0</v>
      </c>
      <c r="OZ50" s="18">
        <f t="shared" si="16"/>
        <v>0</v>
      </c>
      <c r="PA50" s="18">
        <f t="shared" si="16"/>
        <v>0</v>
      </c>
      <c r="PB50" s="18">
        <f t="shared" si="16"/>
        <v>0</v>
      </c>
      <c r="PC50" s="18">
        <f t="shared" si="16"/>
        <v>0</v>
      </c>
      <c r="PD50" s="18">
        <f t="shared" si="16"/>
        <v>0</v>
      </c>
      <c r="PE50" s="18">
        <f t="shared" si="16"/>
        <v>0</v>
      </c>
      <c r="PF50" s="18">
        <f t="shared" si="16"/>
        <v>0</v>
      </c>
      <c r="PG50" s="18">
        <f t="shared" si="16"/>
        <v>0</v>
      </c>
      <c r="PH50" s="18">
        <f t="shared" si="16"/>
        <v>0</v>
      </c>
      <c r="PI50" s="18">
        <f t="shared" si="16"/>
        <v>0</v>
      </c>
      <c r="PJ50" s="18">
        <f t="shared" si="16"/>
        <v>0</v>
      </c>
      <c r="PK50" s="18">
        <f t="shared" si="16"/>
        <v>0</v>
      </c>
      <c r="PL50" s="18">
        <f t="shared" si="16"/>
        <v>0</v>
      </c>
      <c r="PM50" s="18">
        <f t="shared" si="16"/>
        <v>0</v>
      </c>
      <c r="PN50" s="18">
        <f t="shared" si="16"/>
        <v>0</v>
      </c>
      <c r="PO50" s="18">
        <f t="shared" si="16"/>
        <v>0</v>
      </c>
      <c r="PP50" s="18">
        <f t="shared" si="16"/>
        <v>0</v>
      </c>
      <c r="PQ50" s="18">
        <f t="shared" si="16"/>
        <v>0</v>
      </c>
      <c r="PR50" s="18">
        <f t="shared" si="16"/>
        <v>0</v>
      </c>
      <c r="PS50" s="18">
        <f t="shared" si="16"/>
        <v>0</v>
      </c>
      <c r="PT50" s="18">
        <f t="shared" si="16"/>
        <v>0</v>
      </c>
      <c r="PU50" s="18">
        <f t="shared" si="16"/>
        <v>0</v>
      </c>
      <c r="PV50" s="18">
        <f t="shared" si="16"/>
        <v>0</v>
      </c>
      <c r="PW50" s="18">
        <f t="shared" si="16"/>
        <v>0</v>
      </c>
      <c r="PX50" s="18">
        <f t="shared" si="16"/>
        <v>0</v>
      </c>
      <c r="PY50" s="18">
        <f t="shared" si="16"/>
        <v>0</v>
      </c>
      <c r="PZ50" s="18">
        <f t="shared" si="16"/>
        <v>0</v>
      </c>
      <c r="QA50" s="18">
        <f t="shared" si="16"/>
        <v>0</v>
      </c>
      <c r="QB50" s="18">
        <f t="shared" si="16"/>
        <v>0</v>
      </c>
      <c r="QC50" s="18">
        <f t="shared" si="16"/>
        <v>0</v>
      </c>
      <c r="QD50" s="18">
        <f t="shared" si="16"/>
        <v>0</v>
      </c>
      <c r="QE50" s="18">
        <f t="shared" si="16"/>
        <v>0</v>
      </c>
      <c r="QF50" s="18">
        <f t="shared" si="16"/>
        <v>0</v>
      </c>
      <c r="QG50" s="18">
        <f t="shared" si="16"/>
        <v>0</v>
      </c>
      <c r="QH50" s="18">
        <f t="shared" si="16"/>
        <v>0</v>
      </c>
      <c r="QI50" s="18">
        <f t="shared" si="16"/>
        <v>0</v>
      </c>
      <c r="QJ50" s="18">
        <f t="shared" si="16"/>
        <v>0</v>
      </c>
      <c r="QK50" s="18">
        <f t="shared" si="16"/>
        <v>0</v>
      </c>
      <c r="QL50" s="18">
        <f t="shared" si="16"/>
        <v>0</v>
      </c>
      <c r="QM50" s="18">
        <f t="shared" ref="QM50:SQ55" si="17">QM$32-QM32</f>
        <v>0</v>
      </c>
      <c r="QN50" s="18">
        <f t="shared" si="17"/>
        <v>0</v>
      </c>
      <c r="QO50" s="18">
        <f t="shared" si="17"/>
        <v>0</v>
      </c>
      <c r="QP50" s="18">
        <f t="shared" si="17"/>
        <v>0</v>
      </c>
      <c r="QQ50" s="18">
        <f t="shared" si="17"/>
        <v>0</v>
      </c>
      <c r="QR50" s="18">
        <f t="shared" si="17"/>
        <v>0</v>
      </c>
      <c r="QS50" s="18">
        <f t="shared" si="17"/>
        <v>0</v>
      </c>
      <c r="QT50" s="18">
        <f t="shared" si="17"/>
        <v>0</v>
      </c>
      <c r="QU50" s="18">
        <f t="shared" si="17"/>
        <v>0</v>
      </c>
      <c r="QV50" s="18">
        <f t="shared" si="17"/>
        <v>0</v>
      </c>
      <c r="QW50" s="18">
        <f t="shared" si="17"/>
        <v>0</v>
      </c>
      <c r="QX50" s="18">
        <f t="shared" si="17"/>
        <v>0</v>
      </c>
      <c r="QY50" s="18">
        <f t="shared" si="17"/>
        <v>0</v>
      </c>
      <c r="QZ50" s="18">
        <f t="shared" si="17"/>
        <v>0</v>
      </c>
      <c r="RA50" s="18">
        <f t="shared" si="17"/>
        <v>0</v>
      </c>
      <c r="RB50" s="18">
        <f t="shared" si="17"/>
        <v>0</v>
      </c>
      <c r="RC50" s="18">
        <f t="shared" si="17"/>
        <v>0</v>
      </c>
      <c r="RD50" s="18">
        <f t="shared" si="17"/>
        <v>0</v>
      </c>
      <c r="RE50" s="18">
        <f t="shared" si="17"/>
        <v>0</v>
      </c>
      <c r="RF50" s="18">
        <f t="shared" si="17"/>
        <v>0</v>
      </c>
      <c r="RG50" s="18">
        <f t="shared" si="17"/>
        <v>0</v>
      </c>
      <c r="RH50" s="18">
        <f t="shared" si="17"/>
        <v>0</v>
      </c>
      <c r="RI50" s="18">
        <f t="shared" si="17"/>
        <v>0</v>
      </c>
      <c r="RJ50" s="18">
        <f t="shared" si="17"/>
        <v>0</v>
      </c>
      <c r="RK50" s="18">
        <f t="shared" si="17"/>
        <v>0</v>
      </c>
      <c r="RL50" s="18">
        <f t="shared" si="17"/>
        <v>0</v>
      </c>
      <c r="RM50" s="18">
        <f t="shared" si="17"/>
        <v>0</v>
      </c>
      <c r="RN50" s="18">
        <f t="shared" si="17"/>
        <v>0</v>
      </c>
      <c r="RO50" s="18">
        <f t="shared" si="17"/>
        <v>0</v>
      </c>
      <c r="RP50" s="18">
        <f t="shared" si="17"/>
        <v>0</v>
      </c>
      <c r="RQ50" s="18">
        <f t="shared" si="17"/>
        <v>0</v>
      </c>
      <c r="RR50" s="18">
        <f t="shared" si="17"/>
        <v>0</v>
      </c>
      <c r="RS50" s="18">
        <f t="shared" si="17"/>
        <v>0</v>
      </c>
      <c r="RT50" s="18">
        <f t="shared" si="17"/>
        <v>0</v>
      </c>
      <c r="RU50" s="18">
        <f t="shared" si="17"/>
        <v>0</v>
      </c>
      <c r="RV50" s="18">
        <f t="shared" si="17"/>
        <v>0</v>
      </c>
      <c r="RW50" s="18">
        <f t="shared" si="17"/>
        <v>0</v>
      </c>
      <c r="RX50" s="18">
        <f t="shared" si="17"/>
        <v>0</v>
      </c>
      <c r="RY50" s="18">
        <f t="shared" si="17"/>
        <v>0</v>
      </c>
      <c r="RZ50" s="18">
        <f t="shared" si="17"/>
        <v>0</v>
      </c>
      <c r="SA50" s="18">
        <f t="shared" si="17"/>
        <v>0</v>
      </c>
      <c r="SB50" s="18">
        <f t="shared" si="17"/>
        <v>0</v>
      </c>
      <c r="SC50" s="18">
        <f t="shared" si="17"/>
        <v>0</v>
      </c>
      <c r="SD50" s="18">
        <f t="shared" si="17"/>
        <v>0</v>
      </c>
      <c r="SE50" s="18">
        <f t="shared" si="17"/>
        <v>0</v>
      </c>
      <c r="SF50" s="18">
        <f t="shared" si="17"/>
        <v>0</v>
      </c>
      <c r="SG50" s="18">
        <f t="shared" si="17"/>
        <v>0</v>
      </c>
      <c r="SH50" s="18">
        <f t="shared" si="17"/>
        <v>0</v>
      </c>
      <c r="SI50" s="18">
        <f t="shared" si="17"/>
        <v>0</v>
      </c>
      <c r="SJ50" s="18">
        <f t="shared" si="17"/>
        <v>0</v>
      </c>
      <c r="SK50" s="18">
        <f t="shared" si="17"/>
        <v>0</v>
      </c>
      <c r="SL50" s="18">
        <f t="shared" si="17"/>
        <v>0</v>
      </c>
      <c r="SM50" s="18">
        <f t="shared" si="17"/>
        <v>0</v>
      </c>
      <c r="SN50" s="18">
        <f t="shared" si="17"/>
        <v>0</v>
      </c>
      <c r="SO50" s="18">
        <f t="shared" si="17"/>
        <v>0</v>
      </c>
      <c r="SP50" s="18">
        <f t="shared" si="17"/>
        <v>0</v>
      </c>
      <c r="SQ50" s="18">
        <f t="shared" si="17"/>
        <v>0</v>
      </c>
    </row>
    <row r="51" spans="1:511" x14ac:dyDescent="0.25">
      <c r="A51" s="5">
        <f>A50+1</f>
        <v>2</v>
      </c>
      <c r="B51" s="1" t="str">
        <f t="shared" si="9"/>
        <v>VW 4 5/8 PERP nc-28</v>
      </c>
      <c r="C51" s="1" t="str">
        <f>$B$50&amp;"-"&amp;B51</f>
        <v>VW 3 1/2 PERP nc-30-VW 4 5/8 PERP nc-28</v>
      </c>
      <c r="F51" s="18">
        <f ca="1">F$32-F33</f>
        <v>-17.363999999999976</v>
      </c>
      <c r="G51" s="18">
        <f t="shared" si="10"/>
        <v>-19.252999999999986</v>
      </c>
      <c r="H51" s="18">
        <f t="shared" si="10"/>
        <v>-21.79000000000002</v>
      </c>
      <c r="I51" s="18">
        <f t="shared" si="10"/>
        <v>-23.697000000000003</v>
      </c>
      <c r="J51" s="18">
        <f t="shared" si="10"/>
        <v>-24.711999999999989</v>
      </c>
      <c r="K51" s="18">
        <f t="shared" si="10"/>
        <v>-27.128000000000043</v>
      </c>
      <c r="L51" s="18">
        <f t="shared" si="10"/>
        <v>-29.831999999999994</v>
      </c>
      <c r="M51" s="18">
        <f t="shared" si="10"/>
        <v>-31.884999999999991</v>
      </c>
      <c r="N51" s="18">
        <f t="shared" si="10"/>
        <v>-33.490000000000009</v>
      </c>
      <c r="O51" s="18">
        <f t="shared" si="10"/>
        <v>-36.37299999999999</v>
      </c>
      <c r="P51" s="18">
        <f t="shared" si="10"/>
        <v>-36.281000000000006</v>
      </c>
      <c r="Q51" s="18">
        <f t="shared" si="10"/>
        <v>-36.894999999999982</v>
      </c>
      <c r="R51" s="18">
        <f t="shared" si="10"/>
        <v>-34.11099999999999</v>
      </c>
      <c r="S51" s="18">
        <f t="shared" si="10"/>
        <v>-29.18199999999996</v>
      </c>
      <c r="T51" s="18">
        <f t="shared" si="10"/>
        <v>-26.099999999999966</v>
      </c>
      <c r="U51" s="18">
        <f t="shared" si="10"/>
        <v>-24.786999999999978</v>
      </c>
      <c r="V51" s="18">
        <f t="shared" si="10"/>
        <v>-25.260999999999967</v>
      </c>
      <c r="W51" s="18">
        <f t="shared" si="10"/>
        <v>-26.613999999999976</v>
      </c>
      <c r="X51" s="18">
        <f t="shared" si="10"/>
        <v>-30.16700000000003</v>
      </c>
      <c r="Y51" s="18">
        <f t="shared" si="10"/>
        <v>-23.579000000000008</v>
      </c>
      <c r="Z51" s="18">
        <f t="shared" si="10"/>
        <v>-24.665999999999997</v>
      </c>
      <c r="AA51" s="18">
        <f t="shared" si="10"/>
        <v>-28.745000000000005</v>
      </c>
      <c r="AB51" s="18">
        <f t="shared" si="10"/>
        <v>-30.617999999999995</v>
      </c>
      <c r="AC51" s="18">
        <f t="shared" si="10"/>
        <v>-37.60899999999998</v>
      </c>
      <c r="AD51" s="18">
        <f t="shared" si="10"/>
        <v>-38.025000000000034</v>
      </c>
      <c r="AE51" s="18">
        <f t="shared" si="10"/>
        <v>-42.242000000000019</v>
      </c>
      <c r="AF51" s="18">
        <f t="shared" si="10"/>
        <v>-43.629000000000019</v>
      </c>
      <c r="AG51" s="18">
        <f t="shared" si="10"/>
        <v>-44.079999999999984</v>
      </c>
      <c r="AH51" s="18">
        <f t="shared" si="10"/>
        <v>-41.266999999999996</v>
      </c>
      <c r="AI51" s="18">
        <f t="shared" si="10"/>
        <v>-44.144999999999982</v>
      </c>
      <c r="AJ51" s="18">
        <f t="shared" si="10"/>
        <v>-46.552000000000021</v>
      </c>
      <c r="AK51" s="18">
        <f t="shared" si="10"/>
        <v>-49.653999999999996</v>
      </c>
      <c r="AL51" s="18">
        <f t="shared" si="10"/>
        <v>-50.132000000000005</v>
      </c>
      <c r="AM51" s="18">
        <f t="shared" si="10"/>
        <v>-50.000999999999976</v>
      </c>
      <c r="AN51" s="18">
        <f t="shared" si="10"/>
        <v>-51.120999999999981</v>
      </c>
      <c r="AO51" s="18">
        <f t="shared" si="10"/>
        <v>-53.576000000000022</v>
      </c>
      <c r="AP51" s="18">
        <f t="shared" si="10"/>
        <v>-57.757000000000005</v>
      </c>
      <c r="AQ51" s="18">
        <f t="shared" si="10"/>
        <v>-60.098000000000013</v>
      </c>
      <c r="AR51" s="18">
        <f t="shared" si="10"/>
        <v>-59.076999999999998</v>
      </c>
      <c r="AS51" s="18">
        <f t="shared" si="10"/>
        <v>-58.690999999999974</v>
      </c>
      <c r="AT51" s="18">
        <f t="shared" si="10"/>
        <v>-58.380999999999972</v>
      </c>
      <c r="AU51" s="18">
        <f t="shared" si="10"/>
        <v>-58.803999999999974</v>
      </c>
      <c r="AV51" s="18">
        <f t="shared" si="10"/>
        <v>-63.387</v>
      </c>
      <c r="AW51" s="18">
        <f t="shared" si="10"/>
        <v>-58.925000000000011</v>
      </c>
      <c r="AX51" s="18">
        <f t="shared" si="10"/>
        <v>-58.887</v>
      </c>
      <c r="AY51" s="18">
        <f t="shared" si="10"/>
        <v>-59.367999999999995</v>
      </c>
      <c r="AZ51" s="18">
        <f t="shared" si="10"/>
        <v>-60.102000000000032</v>
      </c>
      <c r="BA51" s="18">
        <f t="shared" si="10"/>
        <v>-52.889999999999986</v>
      </c>
      <c r="BB51" s="18">
        <f t="shared" si="10"/>
        <v>-50.117000000000019</v>
      </c>
      <c r="BC51" s="18">
        <f t="shared" si="10"/>
        <v>-45.473000000000013</v>
      </c>
      <c r="BD51" s="18">
        <f t="shared" si="10"/>
        <v>-42.581999999999994</v>
      </c>
      <c r="BE51" s="18">
        <f t="shared" si="10"/>
        <v>-41.504000000000019</v>
      </c>
      <c r="BF51" s="18">
        <f t="shared" si="10"/>
        <v>-38.95599999999996</v>
      </c>
      <c r="BG51" s="18">
        <f t="shared" si="10"/>
        <v>-47.316000000000031</v>
      </c>
      <c r="BH51" s="18">
        <f t="shared" si="10"/>
        <v>-44.908000000000072</v>
      </c>
      <c r="BI51" s="18">
        <f t="shared" si="10"/>
        <v>-35.874000000000024</v>
      </c>
      <c r="BJ51" s="18">
        <f t="shared" si="10"/>
        <v>-25.158999999999992</v>
      </c>
      <c r="BK51" s="18">
        <f t="shared" si="10"/>
        <v>-14.826999999999998</v>
      </c>
      <c r="BL51" s="18">
        <f t="shared" si="10"/>
        <v>-13.442999999999984</v>
      </c>
      <c r="BM51" s="18">
        <f t="shared" si="10"/>
        <v>-14.604000000000042</v>
      </c>
      <c r="BN51" s="18">
        <f t="shared" si="10"/>
        <v>-30.66500000000002</v>
      </c>
      <c r="BO51" s="18">
        <f t="shared" si="10"/>
        <v>-25.199000000000069</v>
      </c>
      <c r="BP51" s="18">
        <f t="shared" si="10"/>
        <v>-34.284999999999968</v>
      </c>
      <c r="BQ51" s="18">
        <f t="shared" si="10"/>
        <v>-53.722000000000094</v>
      </c>
      <c r="BR51" s="18">
        <f t="shared" si="10"/>
        <v>-53.69399999999996</v>
      </c>
      <c r="BS51" s="18">
        <f t="shared" si="11"/>
        <v>-47.387000000000057</v>
      </c>
      <c r="BT51" s="18">
        <f t="shared" si="11"/>
        <v>-36.971000000000004</v>
      </c>
      <c r="BU51" s="18">
        <f t="shared" si="11"/>
        <v>-26.389999999999986</v>
      </c>
      <c r="BV51" s="18">
        <f t="shared" si="11"/>
        <v>-3.2129999999999654</v>
      </c>
      <c r="BW51" s="18">
        <f t="shared" si="11"/>
        <v>-8.1399999999999864</v>
      </c>
      <c r="BX51" s="18">
        <f t="shared" si="11"/>
        <v>-14.343000000000018</v>
      </c>
      <c r="BY51" s="18">
        <f t="shared" si="11"/>
        <v>-0.19100000000003092</v>
      </c>
      <c r="BZ51" s="18">
        <f t="shared" si="11"/>
        <v>-1.19399999999996</v>
      </c>
      <c r="CA51" s="18">
        <f t="shared" si="11"/>
        <v>7.0790000000000646</v>
      </c>
      <c r="CB51" s="18">
        <f t="shared" si="11"/>
        <v>12.752000000000066</v>
      </c>
      <c r="CC51" s="18">
        <f t="shared" si="11"/>
        <v>5.5769999999999982</v>
      </c>
      <c r="CD51" s="18">
        <f t="shared" si="11"/>
        <v>30.675999999999931</v>
      </c>
      <c r="CE51" s="18">
        <f t="shared" si="11"/>
        <v>14.488999999999919</v>
      </c>
      <c r="CF51" s="18">
        <f t="shared" si="11"/>
        <v>-7.3460000000000036</v>
      </c>
      <c r="CG51" s="18">
        <f t="shared" si="11"/>
        <v>-11.990000000000009</v>
      </c>
      <c r="CH51" s="18">
        <f t="shared" si="11"/>
        <v>-13.427999999999997</v>
      </c>
      <c r="CI51" s="18">
        <f t="shared" si="11"/>
        <v>-3.8140000000000214</v>
      </c>
      <c r="CJ51" s="18">
        <f t="shared" si="11"/>
        <v>-1.3400000000000318</v>
      </c>
      <c r="CK51" s="18">
        <f t="shared" si="11"/>
        <v>-1.9220000000000255</v>
      </c>
      <c r="CL51" s="18">
        <f t="shared" si="11"/>
        <v>1.4479999999999791</v>
      </c>
      <c r="CM51" s="18">
        <f t="shared" si="11"/>
        <v>4.2300000000000182</v>
      </c>
      <c r="CN51" s="18">
        <f t="shared" si="11"/>
        <v>6.3569999999999709</v>
      </c>
      <c r="CO51" s="18">
        <f t="shared" si="11"/>
        <v>6.1899999999999977</v>
      </c>
      <c r="CP51" s="18">
        <f t="shared" si="11"/>
        <v>1.2400000000000091</v>
      </c>
      <c r="CQ51" s="18">
        <f t="shared" si="11"/>
        <v>2.8800000000000523</v>
      </c>
      <c r="CR51" s="18">
        <f t="shared" si="11"/>
        <v>-1.2350000000000136</v>
      </c>
      <c r="CS51" s="18">
        <f t="shared" si="11"/>
        <v>-0.44800000000003593</v>
      </c>
      <c r="CT51" s="18">
        <f t="shared" si="11"/>
        <v>0.81999999999999318</v>
      </c>
      <c r="CU51" s="18">
        <f t="shared" si="11"/>
        <v>1.9070000000000391</v>
      </c>
      <c r="CV51" s="18">
        <f t="shared" si="11"/>
        <v>0.53300000000001546</v>
      </c>
      <c r="CW51" s="18">
        <f t="shared" si="11"/>
        <v>0.62299999999999045</v>
      </c>
      <c r="CX51" s="18">
        <f t="shared" si="11"/>
        <v>0.20099999999996498</v>
      </c>
      <c r="CY51" s="18">
        <f t="shared" si="11"/>
        <v>0.617999999999995</v>
      </c>
      <c r="CZ51" s="18">
        <f t="shared" si="11"/>
        <v>1.0629999999999882</v>
      </c>
      <c r="DA51" s="18">
        <f t="shared" si="11"/>
        <v>2.0489999999999782</v>
      </c>
      <c r="DB51" s="18">
        <f t="shared" si="11"/>
        <v>2.5850000000000364</v>
      </c>
      <c r="DC51" s="18">
        <f t="shared" si="11"/>
        <v>3.3779999999999859</v>
      </c>
      <c r="DD51" s="18">
        <f t="shared" si="11"/>
        <v>2.0320000000000391</v>
      </c>
      <c r="DE51" s="18">
        <f t="shared" si="11"/>
        <v>2.1259999999999764</v>
      </c>
      <c r="DF51" s="18">
        <f t="shared" si="11"/>
        <v>2.1210000000000377</v>
      </c>
      <c r="DG51" s="18">
        <f t="shared" si="11"/>
        <v>2.4110000000000014</v>
      </c>
      <c r="DH51" s="18">
        <f t="shared" si="11"/>
        <v>0.74100000000004229</v>
      </c>
      <c r="DI51" s="18">
        <f t="shared" si="11"/>
        <v>-1.4479999999999791</v>
      </c>
      <c r="DJ51" s="18">
        <f t="shared" si="11"/>
        <v>-1.3860000000000241</v>
      </c>
      <c r="DK51" s="18">
        <f t="shared" si="11"/>
        <v>-1.2169999999999845</v>
      </c>
      <c r="DL51" s="18">
        <f t="shared" si="11"/>
        <v>-1.5340000000000487</v>
      </c>
      <c r="DM51" s="18">
        <f t="shared" si="11"/>
        <v>-2.8079999999999927</v>
      </c>
      <c r="DN51" s="18">
        <f t="shared" si="11"/>
        <v>-6.0809999999999604</v>
      </c>
      <c r="DO51" s="18">
        <f t="shared" si="11"/>
        <v>-6.3829999999999814</v>
      </c>
      <c r="DP51" s="18">
        <f t="shared" si="11"/>
        <v>-5.0400000000000205</v>
      </c>
      <c r="DQ51" s="18">
        <f t="shared" si="11"/>
        <v>-5.2530000000000427</v>
      </c>
      <c r="DR51" s="18">
        <f t="shared" si="11"/>
        <v>-4.5049999999999955</v>
      </c>
      <c r="DS51" s="18">
        <f t="shared" si="11"/>
        <v>-5.3430000000000177</v>
      </c>
      <c r="DT51" s="18">
        <f t="shared" si="11"/>
        <v>-6.3709999999999809</v>
      </c>
      <c r="DU51" s="18">
        <f t="shared" si="11"/>
        <v>-8.6659999999999968</v>
      </c>
      <c r="DV51" s="18">
        <f t="shared" si="11"/>
        <v>-10.846000000000004</v>
      </c>
      <c r="DW51" s="18">
        <f t="shared" si="11"/>
        <v>-12</v>
      </c>
      <c r="DX51" s="18">
        <f t="shared" si="11"/>
        <v>-12.311000000000035</v>
      </c>
      <c r="DY51" s="18">
        <f t="shared" si="11"/>
        <v>-13.120000000000005</v>
      </c>
      <c r="DZ51" s="18">
        <f t="shared" si="11"/>
        <v>-12.84499999999997</v>
      </c>
      <c r="EA51" s="18">
        <f t="shared" si="11"/>
        <v>-13.97399999999999</v>
      </c>
      <c r="EB51" s="18">
        <f t="shared" si="11"/>
        <v>-15.663999999999987</v>
      </c>
      <c r="EC51" s="18">
        <f t="shared" si="11"/>
        <v>-13.656000000000006</v>
      </c>
      <c r="ED51" s="18">
        <f t="shared" si="11"/>
        <v>-13.256999999999948</v>
      </c>
      <c r="EE51" s="18">
        <f t="shared" si="12"/>
        <v>-12.840999999999951</v>
      </c>
      <c r="EF51" s="18">
        <f t="shared" si="12"/>
        <v>-11.687000000000012</v>
      </c>
      <c r="EG51" s="18">
        <f t="shared" si="12"/>
        <v>-12.741999999999962</v>
      </c>
      <c r="EH51" s="18">
        <f t="shared" si="12"/>
        <v>-12.858000000000004</v>
      </c>
      <c r="EI51" s="18">
        <f t="shared" si="12"/>
        <v>-13.751000000000033</v>
      </c>
      <c r="EJ51" s="18">
        <f t="shared" si="12"/>
        <v>-14.204000000000008</v>
      </c>
      <c r="EK51" s="18">
        <f t="shared" si="12"/>
        <v>-14.326999999999998</v>
      </c>
      <c r="EL51" s="18">
        <f t="shared" si="12"/>
        <v>-14.271999999999991</v>
      </c>
      <c r="EM51" s="18">
        <f t="shared" si="12"/>
        <v>-14.15300000000002</v>
      </c>
      <c r="EN51" s="18">
        <f t="shared" si="12"/>
        <v>-15.427999999999997</v>
      </c>
      <c r="EO51" s="18">
        <f t="shared" si="12"/>
        <v>-15.740000000000009</v>
      </c>
      <c r="EP51" s="18">
        <f t="shared" si="12"/>
        <v>-16.284999999999968</v>
      </c>
      <c r="EQ51" s="18">
        <f t="shared" si="12"/>
        <v>-15.630999999999972</v>
      </c>
      <c r="ER51" s="18">
        <f t="shared" si="12"/>
        <v>-17.098000000000013</v>
      </c>
      <c r="ES51" s="18">
        <f t="shared" si="12"/>
        <v>-15.254999999999995</v>
      </c>
      <c r="ET51" s="18">
        <f t="shared" si="12"/>
        <v>-14.503999999999962</v>
      </c>
      <c r="EU51" s="18">
        <f t="shared" si="12"/>
        <v>-14.241000000000042</v>
      </c>
      <c r="EV51" s="18">
        <f t="shared" si="12"/>
        <v>-17.260999999999967</v>
      </c>
      <c r="EW51" s="18">
        <f t="shared" si="12"/>
        <v>-16.600999999999999</v>
      </c>
      <c r="EX51" s="18">
        <f t="shared" si="12"/>
        <v>-16.637</v>
      </c>
      <c r="EY51" s="18">
        <f t="shared" si="12"/>
        <v>-14.302000000000021</v>
      </c>
      <c r="EZ51" s="18">
        <f t="shared" si="12"/>
        <v>-14.25</v>
      </c>
      <c r="FA51" s="18">
        <f t="shared" si="12"/>
        <v>-14.08299999999997</v>
      </c>
      <c r="FB51" s="18">
        <f t="shared" si="12"/>
        <v>-14.216000000000008</v>
      </c>
      <c r="FC51" s="18">
        <f t="shared" si="12"/>
        <v>-13.634999999999991</v>
      </c>
      <c r="FD51" s="18">
        <f t="shared" si="12"/>
        <v>-13.036000000000001</v>
      </c>
      <c r="FE51" s="18">
        <f t="shared" si="12"/>
        <v>-12.757000000000005</v>
      </c>
      <c r="FF51" s="18">
        <f t="shared" si="12"/>
        <v>-12.456999999999994</v>
      </c>
      <c r="FG51" s="18">
        <f t="shared" si="12"/>
        <v>-13.120000000000005</v>
      </c>
      <c r="FH51" s="18">
        <f t="shared" si="12"/>
        <v>-12.932999999999993</v>
      </c>
      <c r="FI51" s="18">
        <f t="shared" si="12"/>
        <v>-11.838000000000022</v>
      </c>
      <c r="FJ51" s="18">
        <f t="shared" si="12"/>
        <v>-11.795999999999992</v>
      </c>
      <c r="FK51" s="18">
        <f t="shared" si="12"/>
        <v>-11.890999999999963</v>
      </c>
      <c r="FL51" s="18">
        <f t="shared" si="12"/>
        <v>-12.088999999999999</v>
      </c>
      <c r="FM51" s="18">
        <f t="shared" si="12"/>
        <v>-12.887</v>
      </c>
      <c r="FN51" s="18">
        <f t="shared" si="12"/>
        <v>-12.757999999999981</v>
      </c>
      <c r="FO51" s="18">
        <f t="shared" si="12"/>
        <v>-11.951999999999998</v>
      </c>
      <c r="FP51" s="18">
        <f t="shared" si="12"/>
        <v>-9.8239999999999554</v>
      </c>
      <c r="FQ51" s="18">
        <f t="shared" si="12"/>
        <v>-8.7160000000000082</v>
      </c>
      <c r="FR51" s="18">
        <f t="shared" si="12"/>
        <v>-9.18100000000004</v>
      </c>
      <c r="FS51" s="18">
        <f t="shared" si="12"/>
        <v>-8.0020000000000095</v>
      </c>
      <c r="FT51" s="18">
        <f t="shared" si="12"/>
        <v>-6.8389999999999986</v>
      </c>
      <c r="FU51" s="18">
        <f t="shared" si="12"/>
        <v>-10.526999999999987</v>
      </c>
      <c r="FV51" s="18">
        <f t="shared" si="12"/>
        <v>-11.19300000000004</v>
      </c>
      <c r="FW51" s="18">
        <f t="shared" si="12"/>
        <v>-10.980999999999995</v>
      </c>
      <c r="FX51" s="18">
        <f t="shared" si="12"/>
        <v>-8.4879999999999995</v>
      </c>
      <c r="FY51" s="18">
        <f t="shared" si="12"/>
        <v>-8.2589999999999577</v>
      </c>
      <c r="FZ51" s="18">
        <f t="shared" si="12"/>
        <v>-8.063000000000045</v>
      </c>
      <c r="GA51" s="18">
        <f t="shared" si="12"/>
        <v>-7.7909999999999968</v>
      </c>
      <c r="GB51" s="18">
        <f t="shared" si="12"/>
        <v>-8.3479999999999563</v>
      </c>
      <c r="GC51" s="18">
        <f t="shared" si="12"/>
        <v>-8.2049999999999841</v>
      </c>
      <c r="GD51" s="18">
        <f t="shared" si="12"/>
        <v>-8.9909999999999854</v>
      </c>
      <c r="GE51" s="18">
        <f t="shared" si="12"/>
        <v>-9.3899999999999864</v>
      </c>
      <c r="GF51" s="18">
        <f t="shared" si="12"/>
        <v>-9.0409999999999968</v>
      </c>
      <c r="GG51" s="18">
        <f t="shared" si="12"/>
        <v>-11.34499999999997</v>
      </c>
      <c r="GH51" s="18">
        <f t="shared" si="12"/>
        <v>-11.793999999999983</v>
      </c>
      <c r="GI51" s="18">
        <f t="shared" si="12"/>
        <v>-11.493999999999971</v>
      </c>
      <c r="GJ51" s="18">
        <f t="shared" si="12"/>
        <v>-11.906000000000006</v>
      </c>
      <c r="GK51" s="18">
        <f t="shared" si="12"/>
        <v>-11.896999999999991</v>
      </c>
      <c r="GL51" s="18">
        <f t="shared" si="12"/>
        <v>-10.99799999999999</v>
      </c>
      <c r="GM51" s="18">
        <f t="shared" si="12"/>
        <v>-9.1660000000000537</v>
      </c>
      <c r="GN51" s="18">
        <f t="shared" si="12"/>
        <v>-7.2330000000000041</v>
      </c>
      <c r="GO51" s="18">
        <f t="shared" si="12"/>
        <v>-7.1399999999999864</v>
      </c>
      <c r="GP51" s="18">
        <f t="shared" si="12"/>
        <v>-6.5659999999999741</v>
      </c>
      <c r="GQ51" s="18">
        <f t="shared" si="13"/>
        <v>-6.5769999999999982</v>
      </c>
      <c r="GR51" s="18">
        <f t="shared" si="13"/>
        <v>-5.8970000000000482</v>
      </c>
      <c r="GS51" s="18">
        <f t="shared" si="13"/>
        <v>-7.5459999999999923</v>
      </c>
      <c r="GT51" s="18">
        <f t="shared" si="13"/>
        <v>-8.2509999999999764</v>
      </c>
      <c r="GU51" s="18">
        <f t="shared" si="13"/>
        <v>-7.1750000000000114</v>
      </c>
      <c r="GV51" s="18">
        <f t="shared" si="13"/>
        <v>-7.9560000000000173</v>
      </c>
      <c r="GW51" s="18">
        <f t="shared" si="13"/>
        <v>-9.3249999999999886</v>
      </c>
      <c r="GX51" s="18">
        <f t="shared" si="13"/>
        <v>-10.68100000000004</v>
      </c>
      <c r="GY51" s="18">
        <f t="shared" si="13"/>
        <v>-13.107999999999947</v>
      </c>
      <c r="GZ51" s="18">
        <f t="shared" si="13"/>
        <v>-14.958000000000027</v>
      </c>
      <c r="HA51" s="18">
        <f t="shared" si="13"/>
        <v>-15.017999999999972</v>
      </c>
      <c r="HB51" s="18">
        <f t="shared" si="13"/>
        <v>-16.20999999999998</v>
      </c>
      <c r="HC51" s="18">
        <f t="shared" si="13"/>
        <v>-17.613</v>
      </c>
      <c r="HD51" s="18">
        <f t="shared" si="13"/>
        <v>-20.092999999999961</v>
      </c>
      <c r="HE51" s="18">
        <f t="shared" si="13"/>
        <v>-20.361999999999966</v>
      </c>
      <c r="HF51" s="18">
        <f t="shared" si="13"/>
        <v>-26.048000000000002</v>
      </c>
      <c r="HG51" s="18">
        <f t="shared" si="13"/>
        <v>-26.86099999999999</v>
      </c>
      <c r="HH51" s="18">
        <f t="shared" si="13"/>
        <v>-27.951000000000022</v>
      </c>
      <c r="HI51" s="18">
        <f t="shared" si="13"/>
        <v>-28.077999999999975</v>
      </c>
      <c r="HJ51" s="18">
        <f t="shared" si="13"/>
        <v>-31</v>
      </c>
      <c r="HK51" s="18">
        <f t="shared" si="13"/>
        <v>-31.16900000000004</v>
      </c>
      <c r="HL51" s="18">
        <f t="shared" si="13"/>
        <v>-30.865000000000009</v>
      </c>
      <c r="HM51" s="18">
        <f t="shared" si="13"/>
        <v>-33.742999999999995</v>
      </c>
      <c r="HN51" s="18">
        <f t="shared" si="13"/>
        <v>-33.27800000000002</v>
      </c>
      <c r="HO51" s="18">
        <f t="shared" si="13"/>
        <v>-33.468999999999994</v>
      </c>
      <c r="HP51" s="18">
        <f t="shared" si="13"/>
        <v>-32.752999999999986</v>
      </c>
      <c r="HQ51" s="18">
        <f t="shared" si="13"/>
        <v>-33.291999999999973</v>
      </c>
      <c r="HR51" s="18">
        <f t="shared" si="13"/>
        <v>-33.131000000000029</v>
      </c>
      <c r="HS51" s="18">
        <f t="shared" si="13"/>
        <v>-32.466999999999985</v>
      </c>
      <c r="HT51" s="18">
        <f t="shared" si="13"/>
        <v>-31.685000000000002</v>
      </c>
      <c r="HU51" s="18">
        <f t="shared" si="13"/>
        <v>-27.27800000000002</v>
      </c>
      <c r="HV51" s="18">
        <f t="shared" si="13"/>
        <v>-28.043000000000006</v>
      </c>
      <c r="HW51" s="18">
        <f t="shared" si="13"/>
        <v>-29.413999999999987</v>
      </c>
      <c r="HX51" s="18">
        <f t="shared" si="13"/>
        <v>-28.835000000000036</v>
      </c>
      <c r="HY51" s="18">
        <f t="shared" si="13"/>
        <v>-29.204000000000008</v>
      </c>
      <c r="HZ51" s="18">
        <f t="shared" si="13"/>
        <v>-28.144999999999982</v>
      </c>
      <c r="IA51" s="18">
        <f t="shared" si="13"/>
        <v>-28.254999999999995</v>
      </c>
      <c r="IB51" s="18">
        <f t="shared" si="13"/>
        <v>-24.862000000000023</v>
      </c>
      <c r="IC51" s="18">
        <f t="shared" si="13"/>
        <v>-18.620000000000005</v>
      </c>
      <c r="ID51" s="18">
        <f t="shared" si="13"/>
        <v>-17.21999999999997</v>
      </c>
      <c r="IE51" s="18">
        <f t="shared" si="13"/>
        <v>-14.314000000000021</v>
      </c>
      <c r="IF51" s="18">
        <f t="shared" si="13"/>
        <v>-12.736000000000047</v>
      </c>
      <c r="IG51" s="18">
        <f t="shared" si="13"/>
        <v>-13.706000000000017</v>
      </c>
      <c r="IH51" s="18">
        <f t="shared" si="13"/>
        <v>-12.286000000000001</v>
      </c>
      <c r="II51" s="18">
        <f t="shared" si="13"/>
        <v>-10.525999999999954</v>
      </c>
      <c r="IJ51" s="18">
        <f t="shared" si="13"/>
        <v>-10.549000000000035</v>
      </c>
      <c r="IK51" s="18">
        <f t="shared" si="13"/>
        <v>-7.5480000000000018</v>
      </c>
      <c r="IL51" s="18">
        <f t="shared" si="13"/>
        <v>-8.1960000000000264</v>
      </c>
      <c r="IM51" s="18">
        <f t="shared" si="13"/>
        <v>-7.2939999999999827</v>
      </c>
      <c r="IN51" s="18">
        <f t="shared" si="13"/>
        <v>-8.2520000000000095</v>
      </c>
      <c r="IO51" s="18">
        <f t="shared" si="13"/>
        <v>-14.372000000000014</v>
      </c>
      <c r="IP51" s="18">
        <f t="shared" si="13"/>
        <v>-13.545000000000016</v>
      </c>
      <c r="IQ51" s="18">
        <f t="shared" si="13"/>
        <v>-12.819000000000017</v>
      </c>
      <c r="IR51" s="18">
        <f t="shared" si="13"/>
        <v>-12.637</v>
      </c>
      <c r="IS51" s="18">
        <f t="shared" si="13"/>
        <v>-8.5300000000000296</v>
      </c>
      <c r="IT51" s="18">
        <f t="shared" si="13"/>
        <v>-6.5439999999999827</v>
      </c>
      <c r="IU51" s="18">
        <f t="shared" si="13"/>
        <v>-5.7400000000000091</v>
      </c>
      <c r="IV51" s="18">
        <f t="shared" si="13"/>
        <v>-6.7669999999999959</v>
      </c>
      <c r="IW51" s="18">
        <f t="shared" si="13"/>
        <v>-8.0900000000000318</v>
      </c>
      <c r="IX51" s="18">
        <f t="shared" si="13"/>
        <v>-7.3299999999999841</v>
      </c>
      <c r="IY51" s="18">
        <f t="shared" si="13"/>
        <v>-8.7829999999999586</v>
      </c>
      <c r="IZ51" s="18">
        <f t="shared" si="13"/>
        <v>-8.8509999999999991</v>
      </c>
      <c r="JA51" s="18">
        <f t="shared" si="13"/>
        <v>-6.160000000000025</v>
      </c>
      <c r="JB51" s="18">
        <f t="shared" si="13"/>
        <v>-9.7470000000000141</v>
      </c>
      <c r="JC51" s="18">
        <f t="shared" si="14"/>
        <v>-10.241999999999962</v>
      </c>
      <c r="JD51" s="18">
        <f t="shared" si="14"/>
        <v>-12.501000000000033</v>
      </c>
      <c r="JE51" s="18">
        <f t="shared" si="14"/>
        <v>-12.65500000000003</v>
      </c>
      <c r="JF51" s="18">
        <f t="shared" si="14"/>
        <v>-13.629999999999995</v>
      </c>
      <c r="JG51" s="18">
        <f t="shared" si="14"/>
        <v>-14.42900000000003</v>
      </c>
      <c r="JH51" s="18">
        <f t="shared" si="14"/>
        <v>-11.564999999999998</v>
      </c>
      <c r="JI51" s="18">
        <f t="shared" si="14"/>
        <v>-10.322999999999979</v>
      </c>
      <c r="JJ51" s="18">
        <f t="shared" si="14"/>
        <v>-10.646999999999991</v>
      </c>
      <c r="JK51" s="18">
        <f t="shared" si="14"/>
        <v>-13.634999999999991</v>
      </c>
      <c r="JL51" s="18">
        <f t="shared" si="14"/>
        <v>-17.209000000000003</v>
      </c>
      <c r="JM51" s="18">
        <f t="shared" si="14"/>
        <v>-16.148000000000025</v>
      </c>
      <c r="JN51" s="18">
        <f t="shared" si="14"/>
        <v>-16.032000000000039</v>
      </c>
      <c r="JO51" s="18">
        <f t="shared" si="14"/>
        <v>-19.479999999999961</v>
      </c>
      <c r="JP51" s="18">
        <f t="shared" si="14"/>
        <v>-25.706999999999994</v>
      </c>
      <c r="JQ51" s="18">
        <f t="shared" si="14"/>
        <v>-25.216999999999985</v>
      </c>
      <c r="JR51" s="18">
        <f t="shared" si="14"/>
        <v>-26.213999999999999</v>
      </c>
      <c r="JS51" s="18">
        <f t="shared" si="14"/>
        <v>-26.831999999999994</v>
      </c>
      <c r="JT51" s="18">
        <f t="shared" si="14"/>
        <v>-28.98399999999998</v>
      </c>
      <c r="JU51" s="18">
        <f t="shared" si="14"/>
        <v>-33.63900000000001</v>
      </c>
      <c r="JV51" s="18">
        <f t="shared" si="14"/>
        <v>-33.88900000000001</v>
      </c>
      <c r="JW51" s="18">
        <f t="shared" si="14"/>
        <v>-33.861000000000047</v>
      </c>
      <c r="JX51" s="18">
        <f t="shared" si="14"/>
        <v>-34.334000000000003</v>
      </c>
      <c r="JY51" s="18">
        <f t="shared" si="14"/>
        <v>-34.924999999999955</v>
      </c>
      <c r="JZ51" s="18">
        <f t="shared" si="14"/>
        <v>-35.164999999999964</v>
      </c>
      <c r="KA51" s="18">
        <f t="shared" si="14"/>
        <v>-36.010999999999967</v>
      </c>
      <c r="KB51" s="18">
        <f t="shared" si="14"/>
        <v>-35.84499999999997</v>
      </c>
      <c r="KC51" s="18">
        <f t="shared" si="14"/>
        <v>-36.117999999999995</v>
      </c>
      <c r="KD51" s="18">
        <f t="shared" si="14"/>
        <v>-36.423999999999978</v>
      </c>
      <c r="KE51" s="18">
        <f t="shared" si="14"/>
        <v>-39.714999999999975</v>
      </c>
      <c r="KF51" s="18">
        <f t="shared" si="14"/>
        <v>-40.240000000000009</v>
      </c>
      <c r="KG51" s="18">
        <f t="shared" si="14"/>
        <v>-39.853000000000009</v>
      </c>
      <c r="KH51" s="18">
        <f t="shared" si="14"/>
        <v>-39.07000000000005</v>
      </c>
      <c r="KI51" s="18">
        <f t="shared" si="14"/>
        <v>-40.050999999999988</v>
      </c>
      <c r="KJ51" s="18">
        <f t="shared" si="14"/>
        <v>-39.94300000000004</v>
      </c>
      <c r="KK51" s="18">
        <f t="shared" si="14"/>
        <v>-39.137</v>
      </c>
      <c r="KL51" s="18">
        <f t="shared" si="14"/>
        <v>-39.338999999999999</v>
      </c>
      <c r="KM51" s="18">
        <f t="shared" si="14"/>
        <v>-40.166999999999973</v>
      </c>
      <c r="KN51" s="18">
        <f t="shared" si="14"/>
        <v>-43.578000000000031</v>
      </c>
      <c r="KO51" s="18">
        <f t="shared" si="14"/>
        <v>-43.474999999999966</v>
      </c>
      <c r="KP51" s="18">
        <f t="shared" si="14"/>
        <v>-47.255000000000052</v>
      </c>
      <c r="KQ51" s="18">
        <f t="shared" si="14"/>
        <v>-49.868999999999971</v>
      </c>
      <c r="KR51" s="18">
        <f t="shared" si="14"/>
        <v>-55.20999999999998</v>
      </c>
      <c r="KS51" s="18">
        <f t="shared" si="14"/>
        <v>-55.923000000000002</v>
      </c>
      <c r="KT51" s="18">
        <f t="shared" si="14"/>
        <v>-55.769000000000005</v>
      </c>
      <c r="KU51" s="18">
        <f t="shared" si="14"/>
        <v>-56.408999999999992</v>
      </c>
      <c r="KV51" s="18">
        <f t="shared" si="14"/>
        <v>-57.600999999999999</v>
      </c>
      <c r="KW51" s="18">
        <f t="shared" si="14"/>
        <v>-59.994999999999948</v>
      </c>
      <c r="KX51" s="18">
        <f t="shared" si="14"/>
        <v>-60.069999999999993</v>
      </c>
      <c r="KY51" s="18">
        <f t="shared" si="14"/>
        <v>-62.131000000000029</v>
      </c>
      <c r="KZ51" s="18">
        <f t="shared" si="14"/>
        <v>-62.629999999999995</v>
      </c>
      <c r="LA51" s="18">
        <f t="shared" si="14"/>
        <v>-62.367000000000019</v>
      </c>
      <c r="LB51" s="18">
        <f t="shared" si="14"/>
        <v>-64.409999999999968</v>
      </c>
      <c r="LC51" s="18">
        <f t="shared" si="14"/>
        <v>-62.92900000000003</v>
      </c>
      <c r="LD51" s="18">
        <f t="shared" si="14"/>
        <v>-64.947999999999979</v>
      </c>
      <c r="LE51" s="18">
        <f t="shared" si="14"/>
        <v>-66.307999999999993</v>
      </c>
      <c r="LF51" s="18">
        <f t="shared" si="14"/>
        <v>-68.141999999999996</v>
      </c>
      <c r="LG51" s="18">
        <f t="shared" si="14"/>
        <v>-67.800999999999988</v>
      </c>
      <c r="LH51" s="18">
        <f t="shared" si="14"/>
        <v>-64.057999999999993</v>
      </c>
      <c r="LI51" s="18">
        <f t="shared" si="14"/>
        <v>-64.938000000000045</v>
      </c>
      <c r="LJ51" s="18">
        <f t="shared" si="14"/>
        <v>-67.356999999999971</v>
      </c>
      <c r="LK51" s="18">
        <f t="shared" si="14"/>
        <v>-68.225999999999999</v>
      </c>
      <c r="LL51" s="18">
        <f t="shared" si="14"/>
        <v>-64.25</v>
      </c>
      <c r="LM51" s="18">
        <f t="shared" si="14"/>
        <v>-64.552999999999997</v>
      </c>
      <c r="LN51" s="18">
        <f t="shared" si="14"/>
        <v>-65.474999999999966</v>
      </c>
      <c r="LO51" s="18">
        <f t="shared" si="15"/>
        <v>-66.37299999999999</v>
      </c>
      <c r="LP51" s="18">
        <f t="shared" si="15"/>
        <v>-65.817000000000007</v>
      </c>
      <c r="LQ51" s="18">
        <f t="shared" si="15"/>
        <v>-63.408999999999992</v>
      </c>
      <c r="LR51" s="18">
        <f t="shared" si="15"/>
        <v>-62.350000000000023</v>
      </c>
      <c r="LS51" s="18">
        <f t="shared" si="15"/>
        <v>-61.23599999999999</v>
      </c>
      <c r="LT51" s="18">
        <f t="shared" si="15"/>
        <v>-61.759000000000015</v>
      </c>
      <c r="LU51" s="18">
        <f t="shared" si="15"/>
        <v>-62.694999999999993</v>
      </c>
      <c r="LV51" s="18">
        <f t="shared" si="15"/>
        <v>-60.418000000000006</v>
      </c>
      <c r="LW51" s="18">
        <f t="shared" si="15"/>
        <v>-60.134999999999991</v>
      </c>
      <c r="LX51" s="18">
        <f t="shared" si="15"/>
        <v>-58.389999999999986</v>
      </c>
      <c r="LY51" s="18">
        <f t="shared" si="15"/>
        <v>-58.454999999999984</v>
      </c>
      <c r="LZ51" s="18">
        <f t="shared" si="15"/>
        <v>-57.163000000000011</v>
      </c>
      <c r="MA51" s="18">
        <f t="shared" si="15"/>
        <v>-58.711999999999989</v>
      </c>
      <c r="MB51" s="18">
        <f t="shared" si="15"/>
        <v>-56.634000000000015</v>
      </c>
      <c r="MC51" s="18">
        <f t="shared" si="15"/>
        <v>-59.619000000000028</v>
      </c>
      <c r="MD51" s="18">
        <f t="shared" si="15"/>
        <v>-64.414999999999964</v>
      </c>
      <c r="ME51" s="18">
        <f t="shared" si="15"/>
        <v>-66.740000000000009</v>
      </c>
      <c r="MF51" s="18">
        <f t="shared" si="15"/>
        <v>-69.050999999999988</v>
      </c>
      <c r="MG51" s="18">
        <f t="shared" si="15"/>
        <v>-66.078000000000031</v>
      </c>
      <c r="MH51" s="18">
        <f t="shared" si="15"/>
        <v>-65.168999999999983</v>
      </c>
      <c r="MI51" s="18">
        <f t="shared" si="15"/>
        <v>-62.576000000000022</v>
      </c>
      <c r="MJ51" s="18">
        <f t="shared" si="15"/>
        <v>-62.103000000000009</v>
      </c>
      <c r="MK51" s="18">
        <f t="shared" si="15"/>
        <v>-61.411000000000001</v>
      </c>
      <c r="ML51" s="18">
        <f t="shared" si="15"/>
        <v>-57.369000000000028</v>
      </c>
      <c r="MM51" s="18">
        <f t="shared" si="15"/>
        <v>-55.069000000000017</v>
      </c>
      <c r="MN51" s="18">
        <f t="shared" si="15"/>
        <v>-58.75200000000001</v>
      </c>
      <c r="MO51" s="18">
        <f t="shared" si="15"/>
        <v>-64.172000000000025</v>
      </c>
      <c r="MP51" s="18">
        <f t="shared" si="15"/>
        <v>-67.384999999999991</v>
      </c>
      <c r="MQ51" s="18">
        <f t="shared" si="15"/>
        <v>-68.166999999999973</v>
      </c>
      <c r="MR51" s="18">
        <f t="shared" si="15"/>
        <v>-68.168000000000006</v>
      </c>
      <c r="MS51" s="18">
        <f t="shared" si="15"/>
        <v>-67.075999999999965</v>
      </c>
      <c r="MT51" s="18">
        <f t="shared" si="15"/>
        <v>-71.221000000000004</v>
      </c>
      <c r="MU51" s="18">
        <f t="shared" si="15"/>
        <v>-70.245000000000005</v>
      </c>
      <c r="MV51" s="18">
        <f t="shared" si="15"/>
        <v>-70.339999999999975</v>
      </c>
      <c r="MW51" s="18">
        <f t="shared" si="15"/>
        <v>-72.845999999999947</v>
      </c>
      <c r="MX51" s="18">
        <f t="shared" si="15"/>
        <v>-76.816000000000031</v>
      </c>
      <c r="MY51" s="18">
        <f t="shared" si="15"/>
        <v>-81.406000000000006</v>
      </c>
      <c r="MZ51" s="18">
        <f t="shared" si="15"/>
        <v>-83.06</v>
      </c>
      <c r="NA51" s="18">
        <f t="shared" si="15"/>
        <v>-76.009999999999991</v>
      </c>
      <c r="NB51" s="18">
        <f t="shared" si="15"/>
        <v>-74.585000000000036</v>
      </c>
      <c r="NC51" s="18">
        <f t="shared" si="15"/>
        <v>-73.932999999999993</v>
      </c>
      <c r="ND51" s="18">
        <f t="shared" si="15"/>
        <v>-73.18199999999996</v>
      </c>
      <c r="NE51" s="18">
        <f t="shared" si="15"/>
        <v>-75.127999999999986</v>
      </c>
      <c r="NF51" s="18">
        <f t="shared" si="15"/>
        <v>-74.654999999999973</v>
      </c>
      <c r="NG51" s="18">
        <f t="shared" si="15"/>
        <v>-76.709000000000003</v>
      </c>
      <c r="NH51" s="18">
        <f t="shared" si="15"/>
        <v>-74.412999999999954</v>
      </c>
      <c r="NI51" s="18">
        <f t="shared" si="15"/>
        <v>-72.858000000000004</v>
      </c>
      <c r="NJ51" s="18">
        <f t="shared" si="15"/>
        <v>-70.045000000000016</v>
      </c>
      <c r="NK51" s="18">
        <f t="shared" si="15"/>
        <v>-71.111999999999966</v>
      </c>
      <c r="NL51" s="18">
        <f t="shared" si="15"/>
        <v>-70.088999999999999</v>
      </c>
      <c r="NM51" s="18">
        <f t="shared" si="15"/>
        <v>-69.171999999999969</v>
      </c>
      <c r="NN51" s="18">
        <f t="shared" si="15"/>
        <v>-68.200999999999965</v>
      </c>
      <c r="NO51" s="18">
        <f t="shared" si="15"/>
        <v>-67.699999999999989</v>
      </c>
      <c r="NP51" s="18">
        <f t="shared" si="15"/>
        <v>-71.966999999999985</v>
      </c>
      <c r="NQ51" s="18">
        <f t="shared" si="15"/>
        <v>-69.920999999999992</v>
      </c>
      <c r="NR51" s="18">
        <f t="shared" si="15"/>
        <v>-80.11099999999999</v>
      </c>
      <c r="NS51" s="18">
        <f t="shared" si="15"/>
        <v>-77.293000000000006</v>
      </c>
      <c r="NT51" s="18">
        <f t="shared" si="15"/>
        <v>-76.426999999999964</v>
      </c>
      <c r="NU51" s="18">
        <f t="shared" si="15"/>
        <v>-74.430999999999983</v>
      </c>
      <c r="NV51" s="18">
        <f t="shared" si="15"/>
        <v>-71.977000000000032</v>
      </c>
      <c r="NW51" s="18">
        <f t="shared" si="15"/>
        <v>-72.07099999999997</v>
      </c>
      <c r="NX51" s="18">
        <f t="shared" si="15"/>
        <v>-71.91500000000002</v>
      </c>
      <c r="NY51" s="18">
        <f t="shared" si="15"/>
        <v>-73.803999999999974</v>
      </c>
      <c r="NZ51" s="18">
        <f t="shared" si="15"/>
        <v>-73.713000000000022</v>
      </c>
      <c r="OA51" s="18">
        <f t="shared" si="16"/>
        <v>-69.603000000000009</v>
      </c>
      <c r="OB51" s="18">
        <f t="shared" si="16"/>
        <v>-67.968999999999994</v>
      </c>
      <c r="OC51" s="18">
        <f t="shared" si="16"/>
        <v>-68.627999999999986</v>
      </c>
      <c r="OD51" s="18">
        <f t="shared" si="16"/>
        <v>-68.525000000000034</v>
      </c>
      <c r="OE51" s="18">
        <f t="shared" si="16"/>
        <v>-69.51400000000001</v>
      </c>
      <c r="OF51" s="18">
        <f t="shared" si="16"/>
        <v>-69.132000000000005</v>
      </c>
      <c r="OG51" s="18">
        <f t="shared" si="16"/>
        <v>-67.571000000000026</v>
      </c>
      <c r="OH51" s="18">
        <f t="shared" si="16"/>
        <v>-69.152999999999963</v>
      </c>
      <c r="OI51" s="18">
        <f t="shared" si="16"/>
        <v>-69.418999999999983</v>
      </c>
      <c r="OJ51" s="18">
        <f t="shared" si="16"/>
        <v>-70.411000000000001</v>
      </c>
      <c r="OK51" s="18">
        <f t="shared" si="16"/>
        <v>-69.77800000000002</v>
      </c>
      <c r="OL51" s="18">
        <f t="shared" si="16"/>
        <v>-68.853000000000009</v>
      </c>
      <c r="OM51" s="18">
        <f t="shared" si="16"/>
        <v>-70.901999999999987</v>
      </c>
      <c r="ON51" s="18">
        <f t="shared" si="16"/>
        <v>-75.762</v>
      </c>
      <c r="OO51" s="18">
        <f t="shared" si="16"/>
        <v>-78.141999999999996</v>
      </c>
      <c r="OP51" s="18">
        <f t="shared" si="16"/>
        <v>-78.019999999999982</v>
      </c>
      <c r="OQ51" s="18">
        <f t="shared" si="16"/>
        <v>-80.024000000000001</v>
      </c>
      <c r="OR51" s="18">
        <f t="shared" si="16"/>
        <v>-79.113</v>
      </c>
      <c r="OS51" s="18">
        <f t="shared" si="16"/>
        <v>-77.281999999999982</v>
      </c>
      <c r="OT51" s="18">
        <f t="shared" si="16"/>
        <v>-69.45799999999997</v>
      </c>
      <c r="OU51" s="18">
        <f t="shared" si="16"/>
        <v>-69.108000000000004</v>
      </c>
      <c r="OV51" s="18">
        <f t="shared" si="16"/>
        <v>-69.363999999999976</v>
      </c>
      <c r="OW51" s="18">
        <f t="shared" si="16"/>
        <v>-68.649000000000001</v>
      </c>
      <c r="OX51" s="18">
        <f t="shared" si="16"/>
        <v>-67.619000000000028</v>
      </c>
      <c r="OY51" s="18">
        <f t="shared" si="16"/>
        <v>-67.022999999999968</v>
      </c>
      <c r="OZ51" s="18">
        <f t="shared" si="16"/>
        <v>-67.893999999999949</v>
      </c>
      <c r="PA51" s="18">
        <f t="shared" si="16"/>
        <v>-68.956999999999994</v>
      </c>
      <c r="PB51" s="18">
        <f t="shared" si="16"/>
        <v>-68.555999999999983</v>
      </c>
      <c r="PC51" s="18">
        <f t="shared" si="16"/>
        <v>-69.064000000000021</v>
      </c>
      <c r="PD51" s="18">
        <f t="shared" si="16"/>
        <v>-71.274000000000001</v>
      </c>
      <c r="PE51" s="18">
        <f t="shared" si="16"/>
        <v>-72.819000000000017</v>
      </c>
      <c r="PF51" s="18">
        <f t="shared" si="16"/>
        <v>-70.946000000000026</v>
      </c>
      <c r="PG51" s="18">
        <f t="shared" si="16"/>
        <v>-67.706000000000017</v>
      </c>
      <c r="PH51" s="18">
        <f t="shared" si="16"/>
        <v>-67.777999999999963</v>
      </c>
      <c r="PI51" s="18">
        <f t="shared" si="16"/>
        <v>-67.734000000000037</v>
      </c>
      <c r="PJ51" s="18">
        <f t="shared" si="16"/>
        <v>-59.826000000000022</v>
      </c>
      <c r="PK51" s="18">
        <f t="shared" si="16"/>
        <v>-57.064999999999998</v>
      </c>
      <c r="PL51" s="18">
        <f t="shared" si="16"/>
        <v>-57.850000000000023</v>
      </c>
      <c r="PM51" s="18">
        <f t="shared" si="16"/>
        <v>-59.516999999999996</v>
      </c>
      <c r="PN51" s="18">
        <f t="shared" si="16"/>
        <v>-57.953999999999951</v>
      </c>
      <c r="PO51" s="18">
        <f t="shared" si="16"/>
        <v>-54.096000000000004</v>
      </c>
      <c r="PP51" s="18">
        <f t="shared" si="16"/>
        <v>-55.805999999999983</v>
      </c>
      <c r="PQ51" s="18">
        <f t="shared" si="16"/>
        <v>-61.789999999999964</v>
      </c>
      <c r="PR51" s="18">
        <f t="shared" si="16"/>
        <v>-64.362000000000023</v>
      </c>
      <c r="PS51" s="18">
        <f t="shared" si="16"/>
        <v>-61.506000000000029</v>
      </c>
      <c r="PT51" s="18">
        <f t="shared" si="16"/>
        <v>-64.385999999999967</v>
      </c>
      <c r="PU51" s="18">
        <f t="shared" si="16"/>
        <v>-61.567000000000007</v>
      </c>
      <c r="PV51" s="18">
        <f t="shared" si="16"/>
        <v>-62.377999999999986</v>
      </c>
      <c r="PW51" s="18">
        <f t="shared" si="16"/>
        <v>-60.850999999999999</v>
      </c>
      <c r="PX51" s="18">
        <f t="shared" si="16"/>
        <v>-59.430000000000007</v>
      </c>
      <c r="PY51" s="18">
        <f t="shared" si="16"/>
        <v>-58.090999999999951</v>
      </c>
      <c r="PZ51" s="18">
        <f t="shared" si="16"/>
        <v>-57.045999999999992</v>
      </c>
      <c r="QA51" s="18">
        <f t="shared" si="16"/>
        <v>-56.488</v>
      </c>
      <c r="QB51" s="18">
        <f t="shared" si="16"/>
        <v>-56.951999999999998</v>
      </c>
      <c r="QC51" s="18">
        <f t="shared" si="16"/>
        <v>-55.959000000000003</v>
      </c>
      <c r="QD51" s="18">
        <f t="shared" si="16"/>
        <v>-55.717999999999961</v>
      </c>
      <c r="QE51" s="18">
        <f t="shared" si="16"/>
        <v>-53.591999999999985</v>
      </c>
      <c r="QF51" s="18">
        <f t="shared" si="16"/>
        <v>-51.78000000000003</v>
      </c>
      <c r="QG51" s="18">
        <f t="shared" si="16"/>
        <v>-51.620999999999981</v>
      </c>
      <c r="QH51" s="18">
        <f t="shared" si="16"/>
        <v>-51.284000000000049</v>
      </c>
      <c r="QI51" s="18">
        <f t="shared" si="16"/>
        <v>-50.702999999999975</v>
      </c>
      <c r="QJ51" s="18">
        <f t="shared" si="16"/>
        <v>-48.880999999999972</v>
      </c>
      <c r="QK51" s="18">
        <f t="shared" si="16"/>
        <v>-47.134999999999991</v>
      </c>
      <c r="QL51" s="18">
        <f t="shared" si="16"/>
        <v>-49.050000000000011</v>
      </c>
      <c r="QM51" s="18">
        <f t="shared" si="17"/>
        <v>-47.947999999999979</v>
      </c>
      <c r="QN51" s="18">
        <f t="shared" si="17"/>
        <v>-47.146000000000015</v>
      </c>
      <c r="QO51" s="18">
        <f t="shared" si="17"/>
        <v>-47.134000000000015</v>
      </c>
      <c r="QP51" s="18">
        <f t="shared" si="17"/>
        <v>-46.80800000000005</v>
      </c>
      <c r="QQ51" s="18">
        <f t="shared" si="17"/>
        <v>-48.646999999999991</v>
      </c>
      <c r="QR51" s="18">
        <f t="shared" si="17"/>
        <v>-45.533000000000015</v>
      </c>
      <c r="QS51" s="18">
        <f t="shared" si="17"/>
        <v>-47.495999999999981</v>
      </c>
      <c r="QT51" s="18">
        <f t="shared" si="17"/>
        <v>-47.629999999999995</v>
      </c>
      <c r="QU51" s="18">
        <f t="shared" si="17"/>
        <v>-48.473000000000013</v>
      </c>
      <c r="QV51" s="18">
        <f t="shared" si="17"/>
        <v>-48.197000000000003</v>
      </c>
      <c r="QW51" s="18">
        <f t="shared" si="17"/>
        <v>-48.627999999999986</v>
      </c>
      <c r="QX51" s="18">
        <f t="shared" si="17"/>
        <v>-48.643000000000029</v>
      </c>
      <c r="QY51" s="18">
        <f t="shared" si="17"/>
        <v>-50.536000000000001</v>
      </c>
      <c r="QZ51" s="18">
        <f t="shared" si="17"/>
        <v>-51.912999999999954</v>
      </c>
      <c r="RA51" s="18">
        <f t="shared" si="17"/>
        <v>-52.151999999999987</v>
      </c>
      <c r="RB51" s="18">
        <f t="shared" si="17"/>
        <v>-49.437999999999988</v>
      </c>
      <c r="RC51" s="18">
        <f t="shared" si="17"/>
        <v>-47.916999999999973</v>
      </c>
      <c r="RD51" s="18">
        <f t="shared" si="17"/>
        <v>-43.903999999999996</v>
      </c>
      <c r="RE51" s="18">
        <f t="shared" si="17"/>
        <v>-42.408000000000015</v>
      </c>
      <c r="RF51" s="18">
        <f t="shared" si="17"/>
        <v>-42.127999999999986</v>
      </c>
      <c r="RG51" s="18">
        <f t="shared" si="17"/>
        <v>-41.755999999999972</v>
      </c>
      <c r="RH51" s="18">
        <f t="shared" si="17"/>
        <v>-41.999000000000024</v>
      </c>
      <c r="RI51" s="18">
        <f t="shared" si="17"/>
        <v>-41.706000000000017</v>
      </c>
      <c r="RJ51" s="18">
        <f t="shared" si="17"/>
        <v>-40.32099999999997</v>
      </c>
      <c r="RK51" s="18">
        <f t="shared" si="17"/>
        <v>-38.912000000000035</v>
      </c>
      <c r="RL51" s="18">
        <f t="shared" si="17"/>
        <v>-39.276999999999987</v>
      </c>
      <c r="RM51" s="18">
        <f t="shared" si="17"/>
        <v>-36.384999999999991</v>
      </c>
      <c r="RN51" s="18">
        <f t="shared" si="17"/>
        <v>-36.863</v>
      </c>
      <c r="RO51" s="18">
        <f t="shared" si="17"/>
        <v>-33.918000000000006</v>
      </c>
      <c r="RP51" s="18">
        <f t="shared" si="17"/>
        <v>-33.079999999999984</v>
      </c>
      <c r="RQ51" s="18">
        <f t="shared" si="17"/>
        <v>-31.300999999999988</v>
      </c>
      <c r="RR51" s="18">
        <f t="shared" si="17"/>
        <v>-30.20799999999997</v>
      </c>
      <c r="RS51" s="18">
        <f t="shared" si="17"/>
        <v>-30.77600000000001</v>
      </c>
      <c r="RT51" s="18">
        <f t="shared" si="17"/>
        <v>-31.504999999999995</v>
      </c>
      <c r="RU51" s="18">
        <f t="shared" si="17"/>
        <v>-32.26600000000002</v>
      </c>
      <c r="RV51" s="18">
        <f t="shared" si="17"/>
        <v>-31.51400000000001</v>
      </c>
      <c r="RW51" s="18">
        <f t="shared" si="17"/>
        <v>-29.259999999999991</v>
      </c>
      <c r="RX51" s="18">
        <f t="shared" si="17"/>
        <v>-29.799000000000035</v>
      </c>
      <c r="RY51" s="18">
        <f t="shared" si="17"/>
        <v>-29.346000000000004</v>
      </c>
      <c r="RZ51" s="18">
        <f t="shared" si="17"/>
        <v>-28.823999999999955</v>
      </c>
      <c r="SA51" s="18">
        <f t="shared" si="17"/>
        <v>-29.145000000000039</v>
      </c>
      <c r="SB51" s="18">
        <f t="shared" si="17"/>
        <v>-29.882000000000005</v>
      </c>
      <c r="SC51" s="18">
        <f t="shared" si="17"/>
        <v>-26.949999999999989</v>
      </c>
      <c r="SD51" s="18">
        <f t="shared" si="17"/>
        <v>-28.493999999999971</v>
      </c>
      <c r="SE51" s="18">
        <f t="shared" si="17"/>
        <v>-28.242000000000019</v>
      </c>
      <c r="SF51" s="18">
        <f t="shared" si="17"/>
        <v>-29.536000000000001</v>
      </c>
      <c r="SG51" s="18">
        <f t="shared" si="17"/>
        <v>-28.851999999999975</v>
      </c>
      <c r="SH51" s="18">
        <f t="shared" si="17"/>
        <v>-28.540999999999997</v>
      </c>
      <c r="SI51" s="18">
        <f t="shared" si="17"/>
        <v>-24.935000000000002</v>
      </c>
      <c r="SJ51" s="18">
        <f t="shared" si="17"/>
        <v>-23.793000000000006</v>
      </c>
      <c r="SK51" s="18">
        <f t="shared" si="17"/>
        <v>-26.809999999999945</v>
      </c>
      <c r="SL51" s="18">
        <f t="shared" si="17"/>
        <v>-26.786999999999978</v>
      </c>
      <c r="SM51" s="18">
        <f t="shared" si="17"/>
        <v>-25.970999999999947</v>
      </c>
      <c r="SN51" s="18">
        <f t="shared" si="17"/>
        <v>-26.442999999999984</v>
      </c>
      <c r="SO51" s="18">
        <f t="shared" si="17"/>
        <v>-25.467000000000041</v>
      </c>
      <c r="SP51" s="18">
        <f t="shared" si="17"/>
        <v>-25.175000000000011</v>
      </c>
      <c r="SQ51" s="18">
        <f t="shared" si="17"/>
        <v>-26.486000000000047</v>
      </c>
    </row>
    <row r="52" spans="1:511" x14ac:dyDescent="0.25">
      <c r="A52" s="5">
        <f t="shared" ref="A52:A58" si="18">A51+1</f>
        <v>3</v>
      </c>
      <c r="B52" s="1" t="str">
        <f t="shared" si="9"/>
        <v>VW 3 7/8 PERP nc-27</v>
      </c>
      <c r="C52" s="1" t="str">
        <f t="shared" ref="C52:C57" si="19">$B$50&amp;"-"&amp;B52</f>
        <v>VW 3 1/2 PERP nc-30-VW 3 7/8 PERP nc-27</v>
      </c>
      <c r="F52" s="18">
        <f t="shared" ref="F52:BQ55" ca="1" si="20">F$32-F34</f>
        <v>-5.3949999999999818</v>
      </c>
      <c r="G52" s="18">
        <f t="shared" si="20"/>
        <v>-7.3519999999999754</v>
      </c>
      <c r="H52" s="18">
        <f t="shared" si="20"/>
        <v>-10.519000000000005</v>
      </c>
      <c r="I52" s="18">
        <f t="shared" si="20"/>
        <v>-12.858000000000004</v>
      </c>
      <c r="J52" s="18">
        <f t="shared" si="20"/>
        <v>-14.837999999999965</v>
      </c>
      <c r="K52" s="18">
        <f t="shared" si="20"/>
        <v>-19.074000000000012</v>
      </c>
      <c r="L52" s="18">
        <f t="shared" si="20"/>
        <v>-24.060999999999979</v>
      </c>
      <c r="M52" s="18">
        <f t="shared" si="20"/>
        <v>-26.700999999999965</v>
      </c>
      <c r="N52" s="18">
        <f t="shared" si="20"/>
        <v>-30.125999999999976</v>
      </c>
      <c r="O52" s="18">
        <f t="shared" si="20"/>
        <v>-33.019999999999982</v>
      </c>
      <c r="P52" s="18">
        <f t="shared" si="20"/>
        <v>-35.506000000000029</v>
      </c>
      <c r="Q52" s="18">
        <f t="shared" si="20"/>
        <v>-37.331000000000017</v>
      </c>
      <c r="R52" s="18">
        <f t="shared" si="20"/>
        <v>-33.803999999999974</v>
      </c>
      <c r="S52" s="18">
        <f t="shared" si="20"/>
        <v>-29.539999999999964</v>
      </c>
      <c r="T52" s="18">
        <f t="shared" si="20"/>
        <v>-25.97199999999998</v>
      </c>
      <c r="U52" s="18">
        <f t="shared" si="20"/>
        <v>-20.924999999999955</v>
      </c>
      <c r="V52" s="18">
        <f t="shared" si="20"/>
        <v>-24.45799999999997</v>
      </c>
      <c r="W52" s="18">
        <f t="shared" si="20"/>
        <v>-24.06899999999996</v>
      </c>
      <c r="X52" s="18">
        <f t="shared" si="20"/>
        <v>-24.504000000000019</v>
      </c>
      <c r="Y52" s="18">
        <f t="shared" si="20"/>
        <v>-14.227000000000032</v>
      </c>
      <c r="Z52" s="18">
        <f t="shared" si="20"/>
        <v>-11.459000000000003</v>
      </c>
      <c r="AA52" s="18">
        <f t="shared" si="20"/>
        <v>-12.137999999999977</v>
      </c>
      <c r="AB52" s="18">
        <f t="shared" si="20"/>
        <v>-16.494000000000028</v>
      </c>
      <c r="AC52" s="18">
        <f t="shared" si="20"/>
        <v>-25.874000000000024</v>
      </c>
      <c r="AD52" s="18">
        <f t="shared" si="20"/>
        <v>-31.066000000000031</v>
      </c>
      <c r="AE52" s="18">
        <f t="shared" si="20"/>
        <v>-37.567000000000007</v>
      </c>
      <c r="AF52" s="18">
        <f t="shared" si="20"/>
        <v>-39.215000000000032</v>
      </c>
      <c r="AG52" s="18">
        <f t="shared" si="20"/>
        <v>-40.553999999999974</v>
      </c>
      <c r="AH52" s="18">
        <f t="shared" si="20"/>
        <v>-37.847999999999956</v>
      </c>
      <c r="AI52" s="18">
        <f t="shared" si="20"/>
        <v>-40.396999999999991</v>
      </c>
      <c r="AJ52" s="18">
        <f t="shared" si="20"/>
        <v>-46.072000000000003</v>
      </c>
      <c r="AK52" s="18">
        <f t="shared" si="20"/>
        <v>-51.680000000000007</v>
      </c>
      <c r="AL52" s="18">
        <f t="shared" si="20"/>
        <v>-50.27600000000001</v>
      </c>
      <c r="AM52" s="18">
        <f t="shared" si="20"/>
        <v>-50.225999999999999</v>
      </c>
      <c r="AN52" s="18">
        <f t="shared" si="20"/>
        <v>-52.317000000000007</v>
      </c>
      <c r="AO52" s="18">
        <f t="shared" si="20"/>
        <v>-55.473000000000013</v>
      </c>
      <c r="AP52" s="18">
        <f t="shared" si="20"/>
        <v>-63.093999999999994</v>
      </c>
      <c r="AQ52" s="18">
        <f t="shared" si="20"/>
        <v>-66.62299999999999</v>
      </c>
      <c r="AR52" s="18">
        <f t="shared" si="20"/>
        <v>-64.406000000000006</v>
      </c>
      <c r="AS52" s="18">
        <f t="shared" si="20"/>
        <v>-63.738</v>
      </c>
      <c r="AT52" s="18">
        <f t="shared" si="20"/>
        <v>-64.48599999999999</v>
      </c>
      <c r="AU52" s="18">
        <f t="shared" si="20"/>
        <v>-66.301999999999964</v>
      </c>
      <c r="AV52" s="18">
        <f t="shared" si="20"/>
        <v>-72.451999999999998</v>
      </c>
      <c r="AW52" s="18">
        <f t="shared" si="20"/>
        <v>-68.763000000000034</v>
      </c>
      <c r="AX52" s="18">
        <f t="shared" si="20"/>
        <v>-70.795000000000016</v>
      </c>
      <c r="AY52" s="18">
        <f t="shared" si="20"/>
        <v>-71.942999999999984</v>
      </c>
      <c r="AZ52" s="18">
        <f t="shared" si="20"/>
        <v>-73.267000000000053</v>
      </c>
      <c r="BA52" s="18">
        <f t="shared" si="20"/>
        <v>-64.829999999999984</v>
      </c>
      <c r="BB52" s="18">
        <f t="shared" si="20"/>
        <v>-60.102000000000032</v>
      </c>
      <c r="BC52" s="18">
        <f t="shared" si="20"/>
        <v>-52.344000000000051</v>
      </c>
      <c r="BD52" s="18">
        <f t="shared" si="20"/>
        <v>-50.73399999999998</v>
      </c>
      <c r="BE52" s="18">
        <f t="shared" si="20"/>
        <v>-53.274000000000001</v>
      </c>
      <c r="BF52" s="18">
        <f t="shared" si="20"/>
        <v>-57.028999999999996</v>
      </c>
      <c r="BG52" s="18">
        <f t="shared" si="20"/>
        <v>-63.12299999999999</v>
      </c>
      <c r="BH52" s="18">
        <f t="shared" si="20"/>
        <v>-59.022999999999968</v>
      </c>
      <c r="BI52" s="18">
        <f t="shared" si="20"/>
        <v>-52.986999999999966</v>
      </c>
      <c r="BJ52" s="18">
        <f t="shared" si="20"/>
        <v>-40.728000000000009</v>
      </c>
      <c r="BK52" s="18">
        <f t="shared" si="20"/>
        <v>-31.800000000000011</v>
      </c>
      <c r="BL52" s="18">
        <f t="shared" si="20"/>
        <v>-29.540999999999997</v>
      </c>
      <c r="BM52" s="18">
        <f t="shared" si="20"/>
        <v>-33.425000000000011</v>
      </c>
      <c r="BN52" s="18">
        <f t="shared" si="20"/>
        <v>-54.21999999999997</v>
      </c>
      <c r="BO52" s="18">
        <f t="shared" si="20"/>
        <v>-62.225999999999999</v>
      </c>
      <c r="BP52" s="18">
        <f t="shared" si="20"/>
        <v>-71.418000000000006</v>
      </c>
      <c r="BQ52" s="18">
        <f t="shared" si="20"/>
        <v>-97.546000000000049</v>
      </c>
      <c r="BR52" s="18">
        <f t="shared" si="10"/>
        <v>-94.611999999999966</v>
      </c>
      <c r="BS52" s="18">
        <f t="shared" si="11"/>
        <v>-83.680000000000064</v>
      </c>
      <c r="BT52" s="18">
        <f t="shared" si="11"/>
        <v>-77.530999999999949</v>
      </c>
      <c r="BU52" s="18">
        <f t="shared" si="11"/>
        <v>-69.543000000000006</v>
      </c>
      <c r="BV52" s="18">
        <f t="shared" si="11"/>
        <v>-56.073999999999955</v>
      </c>
      <c r="BW52" s="18">
        <f t="shared" si="11"/>
        <v>-48.684000000000083</v>
      </c>
      <c r="BX52" s="18">
        <f t="shared" si="11"/>
        <v>-48.034000000000049</v>
      </c>
      <c r="BY52" s="18">
        <f t="shared" si="11"/>
        <v>-36.484000000000037</v>
      </c>
      <c r="BZ52" s="18">
        <f t="shared" si="11"/>
        <v>-32.028999999999996</v>
      </c>
      <c r="CA52" s="18">
        <f t="shared" si="11"/>
        <v>-26.006999999999948</v>
      </c>
      <c r="CB52" s="18">
        <f t="shared" si="11"/>
        <v>1.8910000000000764</v>
      </c>
      <c r="CC52" s="18">
        <f t="shared" si="11"/>
        <v>-10.812000000000012</v>
      </c>
      <c r="CD52" s="18">
        <f t="shared" si="11"/>
        <v>-14.66700000000003</v>
      </c>
      <c r="CE52" s="18">
        <f t="shared" si="11"/>
        <v>-3.5780000000000882</v>
      </c>
      <c r="CF52" s="18">
        <f t="shared" si="11"/>
        <v>-21.980999999999995</v>
      </c>
      <c r="CG52" s="18">
        <f t="shared" si="11"/>
        <v>-14.485000000000014</v>
      </c>
      <c r="CH52" s="18">
        <f t="shared" si="11"/>
        <v>-12.444999999999993</v>
      </c>
      <c r="CI52" s="18">
        <f t="shared" si="11"/>
        <v>-6.0240000000000009</v>
      </c>
      <c r="CJ52" s="18">
        <f t="shared" si="11"/>
        <v>-1.6820000000000164</v>
      </c>
      <c r="CK52" s="18">
        <f t="shared" si="11"/>
        <v>-3.5940000000000509</v>
      </c>
      <c r="CL52" s="18">
        <f t="shared" si="11"/>
        <v>3.8249999999999886</v>
      </c>
      <c r="CM52" s="18">
        <f t="shared" si="11"/>
        <v>9.8460000000000036</v>
      </c>
      <c r="CN52" s="18">
        <f t="shared" si="11"/>
        <v>15.012999999999977</v>
      </c>
      <c r="CO52" s="18">
        <f t="shared" si="11"/>
        <v>11.903999999999996</v>
      </c>
      <c r="CP52" s="18">
        <f t="shared" si="11"/>
        <v>3.1839999999999691</v>
      </c>
      <c r="CQ52" s="18">
        <f t="shared" si="11"/>
        <v>3.2120000000000459</v>
      </c>
      <c r="CR52" s="18">
        <f t="shared" si="11"/>
        <v>1.1809999999999832</v>
      </c>
      <c r="CS52" s="18">
        <f t="shared" si="11"/>
        <v>3.6499999999999773</v>
      </c>
      <c r="CT52" s="18">
        <f t="shared" si="11"/>
        <v>5.9870000000000232</v>
      </c>
      <c r="CU52" s="18">
        <f t="shared" si="11"/>
        <v>7.5670000000000073</v>
      </c>
      <c r="CV52" s="18">
        <f t="shared" si="11"/>
        <v>11.569999999999993</v>
      </c>
      <c r="CW52" s="18">
        <f t="shared" si="11"/>
        <v>12.074999999999989</v>
      </c>
      <c r="CX52" s="18">
        <f t="shared" si="11"/>
        <v>10.700999999999965</v>
      </c>
      <c r="CY52" s="18">
        <f t="shared" si="11"/>
        <v>11.32099999999997</v>
      </c>
      <c r="CZ52" s="18">
        <f t="shared" si="11"/>
        <v>10.920999999999992</v>
      </c>
      <c r="DA52" s="18">
        <f t="shared" si="11"/>
        <v>11.315999999999974</v>
      </c>
      <c r="DB52" s="18">
        <f t="shared" si="11"/>
        <v>11.109000000000037</v>
      </c>
      <c r="DC52" s="18">
        <f t="shared" si="11"/>
        <v>10.69399999999996</v>
      </c>
      <c r="DD52" s="18">
        <f t="shared" si="11"/>
        <v>7.4010000000000105</v>
      </c>
      <c r="DE52" s="18">
        <f t="shared" si="11"/>
        <v>7.853999999999985</v>
      </c>
      <c r="DF52" s="18">
        <f t="shared" si="11"/>
        <v>7.4189999999999827</v>
      </c>
      <c r="DG52" s="18">
        <f t="shared" si="11"/>
        <v>8.5020000000000095</v>
      </c>
      <c r="DH52" s="18">
        <f t="shared" si="11"/>
        <v>6.2600000000000477</v>
      </c>
      <c r="DI52" s="18">
        <f t="shared" si="11"/>
        <v>5.242999999999995</v>
      </c>
      <c r="DJ52" s="18">
        <f t="shared" si="11"/>
        <v>4.7769999999999868</v>
      </c>
      <c r="DK52" s="18">
        <f t="shared" si="11"/>
        <v>4.3449999999999704</v>
      </c>
      <c r="DL52" s="18">
        <f t="shared" si="11"/>
        <v>4.4039999999999964</v>
      </c>
      <c r="DM52" s="18">
        <f t="shared" si="11"/>
        <v>3.8260000000000218</v>
      </c>
      <c r="DN52" s="18">
        <f t="shared" si="11"/>
        <v>1.6790000000000305</v>
      </c>
      <c r="DO52" s="18">
        <f t="shared" si="11"/>
        <v>1.632000000000005</v>
      </c>
      <c r="DP52" s="18">
        <f t="shared" si="11"/>
        <v>4.02800000000002</v>
      </c>
      <c r="DQ52" s="18">
        <f t="shared" si="11"/>
        <v>4.7959999999999923</v>
      </c>
      <c r="DR52" s="18">
        <f t="shared" si="11"/>
        <v>6.4889999999999759</v>
      </c>
      <c r="DS52" s="18">
        <f t="shared" si="11"/>
        <v>6.5980000000000132</v>
      </c>
      <c r="DT52" s="18">
        <f t="shared" si="11"/>
        <v>7.4330000000000211</v>
      </c>
      <c r="DU52" s="18">
        <f t="shared" si="11"/>
        <v>5.2460000000000377</v>
      </c>
      <c r="DV52" s="18">
        <f t="shared" si="11"/>
        <v>3.4979999999999905</v>
      </c>
      <c r="DW52" s="18">
        <f t="shared" si="11"/>
        <v>1.0230000000000246</v>
      </c>
      <c r="DX52" s="18">
        <f t="shared" si="11"/>
        <v>1.0989999999999895</v>
      </c>
      <c r="DY52" s="18">
        <f t="shared" si="11"/>
        <v>1.3990000000000009</v>
      </c>
      <c r="DZ52" s="18">
        <f t="shared" si="11"/>
        <v>2.0680000000000405</v>
      </c>
      <c r="EA52" s="18">
        <f t="shared" si="11"/>
        <v>0.46000000000003638</v>
      </c>
      <c r="EB52" s="18">
        <f t="shared" si="11"/>
        <v>-1.4390000000000214</v>
      </c>
      <c r="EC52" s="18">
        <f t="shared" si="11"/>
        <v>0.53300000000001546</v>
      </c>
      <c r="ED52" s="18">
        <f t="shared" si="11"/>
        <v>2.1930000000000405</v>
      </c>
      <c r="EE52" s="18">
        <f t="shared" si="12"/>
        <v>3.9900000000000091</v>
      </c>
      <c r="EF52" s="18">
        <f t="shared" si="12"/>
        <v>5.7409999999999854</v>
      </c>
      <c r="EG52" s="18">
        <f t="shared" si="12"/>
        <v>4.0000000000000284</v>
      </c>
      <c r="EH52" s="18">
        <f t="shared" si="12"/>
        <v>4.8079999999999927</v>
      </c>
      <c r="EI52" s="18">
        <f t="shared" si="12"/>
        <v>4.6549999999999727</v>
      </c>
      <c r="EJ52" s="18">
        <f t="shared" si="12"/>
        <v>4.0169999999999959</v>
      </c>
      <c r="EK52" s="18">
        <f t="shared" si="12"/>
        <v>4.5960000000000036</v>
      </c>
      <c r="EL52" s="18">
        <f t="shared" si="12"/>
        <v>5.3369999999999891</v>
      </c>
      <c r="EM52" s="18">
        <f t="shared" si="12"/>
        <v>5.6840000000000259</v>
      </c>
      <c r="EN52" s="18">
        <f t="shared" si="12"/>
        <v>5.4710000000000036</v>
      </c>
      <c r="EO52" s="18">
        <f t="shared" si="12"/>
        <v>6.2210000000000036</v>
      </c>
      <c r="EP52" s="18">
        <f t="shared" si="12"/>
        <v>6.1759999999999877</v>
      </c>
      <c r="EQ52" s="18">
        <f t="shared" si="12"/>
        <v>6.924000000000035</v>
      </c>
      <c r="ER52" s="18">
        <f t="shared" si="12"/>
        <v>5.4819999999999709</v>
      </c>
      <c r="ES52" s="18">
        <f t="shared" si="12"/>
        <v>6.7049999999999841</v>
      </c>
      <c r="ET52" s="18">
        <f t="shared" si="12"/>
        <v>7.5680000000000405</v>
      </c>
      <c r="EU52" s="18">
        <f t="shared" si="12"/>
        <v>7.58299999999997</v>
      </c>
      <c r="EV52" s="18">
        <f t="shared" si="12"/>
        <v>5.688000000000045</v>
      </c>
      <c r="EW52" s="18">
        <f t="shared" si="12"/>
        <v>5.6899999999999977</v>
      </c>
      <c r="EX52" s="18">
        <f t="shared" si="12"/>
        <v>5.9189999999999827</v>
      </c>
      <c r="EY52" s="18">
        <f t="shared" si="12"/>
        <v>8.1189999999999714</v>
      </c>
      <c r="EZ52" s="18">
        <f t="shared" si="12"/>
        <v>10.643000000000029</v>
      </c>
      <c r="FA52" s="18">
        <f t="shared" si="12"/>
        <v>10.914000000000044</v>
      </c>
      <c r="FB52" s="18">
        <f t="shared" si="12"/>
        <v>11.865000000000009</v>
      </c>
      <c r="FC52" s="18">
        <f t="shared" si="12"/>
        <v>13.754999999999995</v>
      </c>
      <c r="FD52" s="18">
        <f t="shared" si="12"/>
        <v>14.237000000000023</v>
      </c>
      <c r="FE52" s="18">
        <f t="shared" si="12"/>
        <v>14.080000000000041</v>
      </c>
      <c r="FF52" s="18">
        <f t="shared" si="12"/>
        <v>11.351999999999975</v>
      </c>
      <c r="FG52" s="18">
        <f t="shared" si="12"/>
        <v>9.2189999999999941</v>
      </c>
      <c r="FH52" s="18">
        <f t="shared" si="12"/>
        <v>10.137</v>
      </c>
      <c r="FI52" s="18">
        <f t="shared" si="12"/>
        <v>11.814000000000021</v>
      </c>
      <c r="FJ52" s="18">
        <f t="shared" si="12"/>
        <v>12.055000000000007</v>
      </c>
      <c r="FK52" s="18">
        <f t="shared" si="12"/>
        <v>12.450000000000045</v>
      </c>
      <c r="FL52" s="18">
        <f t="shared" si="12"/>
        <v>12.245000000000005</v>
      </c>
      <c r="FM52" s="18">
        <f t="shared" si="12"/>
        <v>11.783000000000015</v>
      </c>
      <c r="FN52" s="18">
        <f t="shared" si="12"/>
        <v>11.439999999999998</v>
      </c>
      <c r="FO52" s="18">
        <f t="shared" si="12"/>
        <v>12.388000000000034</v>
      </c>
      <c r="FP52" s="18">
        <f t="shared" si="12"/>
        <v>15.534000000000049</v>
      </c>
      <c r="FQ52" s="18">
        <f t="shared" si="12"/>
        <v>16.576000000000022</v>
      </c>
      <c r="FR52" s="18">
        <f t="shared" si="12"/>
        <v>15.06899999999996</v>
      </c>
      <c r="FS52" s="18">
        <f t="shared" si="12"/>
        <v>16.925999999999988</v>
      </c>
      <c r="FT52" s="18">
        <f t="shared" si="12"/>
        <v>14.736999999999966</v>
      </c>
      <c r="FU52" s="18">
        <f t="shared" si="12"/>
        <v>12.731999999999971</v>
      </c>
      <c r="FV52" s="18">
        <f t="shared" si="12"/>
        <v>13.008999999999958</v>
      </c>
      <c r="FW52" s="18">
        <f t="shared" si="12"/>
        <v>12.853000000000009</v>
      </c>
      <c r="FX52" s="18">
        <f t="shared" si="12"/>
        <v>14.581000000000017</v>
      </c>
      <c r="FY52" s="18">
        <f t="shared" si="12"/>
        <v>13.705000000000041</v>
      </c>
      <c r="FZ52" s="18">
        <f t="shared" si="12"/>
        <v>13.472999999999956</v>
      </c>
      <c r="GA52" s="18">
        <f t="shared" si="12"/>
        <v>13.40500000000003</v>
      </c>
      <c r="GB52" s="18">
        <f t="shared" si="12"/>
        <v>13.112000000000023</v>
      </c>
      <c r="GC52" s="18">
        <f t="shared" si="12"/>
        <v>12.168999999999983</v>
      </c>
      <c r="GD52" s="18">
        <f t="shared" si="12"/>
        <v>9.8770000000000095</v>
      </c>
      <c r="GE52" s="18">
        <f t="shared" si="12"/>
        <v>8.2210000000000036</v>
      </c>
      <c r="GF52" s="18">
        <f t="shared" si="12"/>
        <v>10.283000000000015</v>
      </c>
      <c r="GG52" s="18">
        <f t="shared" si="12"/>
        <v>6.1739999999999782</v>
      </c>
      <c r="GH52" s="18">
        <f t="shared" si="12"/>
        <v>4.3220000000000027</v>
      </c>
      <c r="GI52" s="18">
        <f t="shared" si="12"/>
        <v>4.9189999999999827</v>
      </c>
      <c r="GJ52" s="18">
        <f t="shared" si="12"/>
        <v>3.3140000000000214</v>
      </c>
      <c r="GK52" s="18">
        <f t="shared" si="12"/>
        <v>3.924000000000035</v>
      </c>
      <c r="GL52" s="18">
        <f t="shared" si="12"/>
        <v>4.0320000000000391</v>
      </c>
      <c r="GM52" s="18">
        <f t="shared" si="12"/>
        <v>5.3429999999999609</v>
      </c>
      <c r="GN52" s="18">
        <f t="shared" si="12"/>
        <v>6.8849999999999909</v>
      </c>
      <c r="GO52" s="18">
        <f t="shared" si="12"/>
        <v>6.7789999999999964</v>
      </c>
      <c r="GP52" s="18">
        <f t="shared" si="12"/>
        <v>7.3390000000000555</v>
      </c>
      <c r="GQ52" s="18">
        <f t="shared" si="13"/>
        <v>8.2610000000000241</v>
      </c>
      <c r="GR52" s="18">
        <f t="shared" si="13"/>
        <v>9.8819999999999482</v>
      </c>
      <c r="GS52" s="18">
        <f t="shared" si="13"/>
        <v>9.2539999999999623</v>
      </c>
      <c r="GT52" s="18">
        <f t="shared" si="13"/>
        <v>9.4440000000000168</v>
      </c>
      <c r="GU52" s="18">
        <f t="shared" si="13"/>
        <v>10.060000000000002</v>
      </c>
      <c r="GV52" s="18">
        <f t="shared" si="13"/>
        <v>8.714999999999975</v>
      </c>
      <c r="GW52" s="18">
        <f t="shared" si="13"/>
        <v>7.5249999999999773</v>
      </c>
      <c r="GX52" s="18">
        <f t="shared" si="13"/>
        <v>5.4379999999999882</v>
      </c>
      <c r="GY52" s="18">
        <f t="shared" si="13"/>
        <v>2.8760000000000332</v>
      </c>
      <c r="GZ52" s="18">
        <f t="shared" si="13"/>
        <v>-1.0480000000000018</v>
      </c>
      <c r="HA52" s="18">
        <f t="shared" si="13"/>
        <v>-2.0670000000000073</v>
      </c>
      <c r="HB52" s="18">
        <f t="shared" si="13"/>
        <v>-4.0389999999999873</v>
      </c>
      <c r="HC52" s="18">
        <f t="shared" si="13"/>
        <v>-6.1870000000000118</v>
      </c>
      <c r="HD52" s="18">
        <f t="shared" si="13"/>
        <v>-7.2459999999999809</v>
      </c>
      <c r="HE52" s="18">
        <f t="shared" si="13"/>
        <v>-7.5179999999999723</v>
      </c>
      <c r="HF52" s="18">
        <f t="shared" si="13"/>
        <v>-15.283999999999992</v>
      </c>
      <c r="HG52" s="18">
        <f t="shared" si="13"/>
        <v>-15.34899999999999</v>
      </c>
      <c r="HH52" s="18">
        <f t="shared" si="13"/>
        <v>-14.800999999999988</v>
      </c>
      <c r="HI52" s="18">
        <f t="shared" si="13"/>
        <v>-12.645999999999958</v>
      </c>
      <c r="HJ52" s="18">
        <f t="shared" si="13"/>
        <v>-15.253999999999962</v>
      </c>
      <c r="HK52" s="18">
        <f t="shared" si="13"/>
        <v>-15.182000000000016</v>
      </c>
      <c r="HL52" s="18">
        <f t="shared" si="13"/>
        <v>-15.379999999999995</v>
      </c>
      <c r="HM52" s="18">
        <f t="shared" si="13"/>
        <v>-17.307999999999993</v>
      </c>
      <c r="HN52" s="18">
        <f t="shared" si="13"/>
        <v>-16.37299999999999</v>
      </c>
      <c r="HO52" s="18">
        <f t="shared" si="13"/>
        <v>-16.850999999999999</v>
      </c>
      <c r="HP52" s="18">
        <f t="shared" si="13"/>
        <v>-15.017999999999972</v>
      </c>
      <c r="HQ52" s="18">
        <f t="shared" si="13"/>
        <v>-15.884999999999991</v>
      </c>
      <c r="HR52" s="18">
        <f t="shared" si="13"/>
        <v>-15.904000000000053</v>
      </c>
      <c r="HS52" s="18">
        <f t="shared" si="13"/>
        <v>-15.829000000000008</v>
      </c>
      <c r="HT52" s="18">
        <f t="shared" si="13"/>
        <v>-13.343999999999994</v>
      </c>
      <c r="HU52" s="18">
        <f t="shared" si="13"/>
        <v>-8.4390000000000214</v>
      </c>
      <c r="HV52" s="18">
        <f t="shared" si="13"/>
        <v>-10.54000000000002</v>
      </c>
      <c r="HW52" s="18">
        <f t="shared" si="13"/>
        <v>-11.387999999999977</v>
      </c>
      <c r="HX52" s="18">
        <f t="shared" si="13"/>
        <v>-10.14100000000002</v>
      </c>
      <c r="HY52" s="18">
        <f t="shared" si="13"/>
        <v>-8.75</v>
      </c>
      <c r="HZ52" s="18">
        <f t="shared" si="13"/>
        <v>-6.2729999999999677</v>
      </c>
      <c r="IA52" s="18">
        <f t="shared" si="13"/>
        <v>-9.0589999999999691</v>
      </c>
      <c r="IB52" s="18">
        <f t="shared" si="13"/>
        <v>-5.25</v>
      </c>
      <c r="IC52" s="18">
        <f t="shared" si="13"/>
        <v>-0.42699999999996407</v>
      </c>
      <c r="ID52" s="18">
        <f t="shared" si="13"/>
        <v>1.6940000000000168</v>
      </c>
      <c r="IE52" s="18">
        <f t="shared" si="13"/>
        <v>4.7939999999999827</v>
      </c>
      <c r="IF52" s="18">
        <f t="shared" si="13"/>
        <v>5.867999999999995</v>
      </c>
      <c r="IG52" s="18">
        <f t="shared" si="13"/>
        <v>6.6120000000000232</v>
      </c>
      <c r="IH52" s="18">
        <f t="shared" si="13"/>
        <v>7.8519999999999754</v>
      </c>
      <c r="II52" s="18">
        <f t="shared" si="13"/>
        <v>8.7860000000000014</v>
      </c>
      <c r="IJ52" s="18">
        <f t="shared" si="13"/>
        <v>7.6399999999999864</v>
      </c>
      <c r="IK52" s="18">
        <f t="shared" si="13"/>
        <v>8.7280000000000086</v>
      </c>
      <c r="IL52" s="18">
        <f t="shared" si="13"/>
        <v>9.5840000000000032</v>
      </c>
      <c r="IM52" s="18">
        <f t="shared" si="13"/>
        <v>9.2139999999999986</v>
      </c>
      <c r="IN52" s="18">
        <f t="shared" si="13"/>
        <v>8.8559999999999945</v>
      </c>
      <c r="IO52" s="18">
        <f t="shared" si="13"/>
        <v>1.7839999999999918</v>
      </c>
      <c r="IP52" s="18">
        <f t="shared" si="13"/>
        <v>0.3779999999999859</v>
      </c>
      <c r="IQ52" s="18">
        <f t="shared" si="13"/>
        <v>0.54099999999999682</v>
      </c>
      <c r="IR52" s="18">
        <f t="shared" si="13"/>
        <v>0.71199999999998909</v>
      </c>
      <c r="IS52" s="18">
        <f t="shared" si="13"/>
        <v>2.0229999999999677</v>
      </c>
      <c r="IT52" s="18">
        <f t="shared" si="13"/>
        <v>3.6970000000000027</v>
      </c>
      <c r="IU52" s="18">
        <f t="shared" si="13"/>
        <v>3.8559999999999945</v>
      </c>
      <c r="IV52" s="18">
        <f t="shared" si="13"/>
        <v>1.9490000000000123</v>
      </c>
      <c r="IW52" s="18">
        <f t="shared" si="13"/>
        <v>-0.19499999999999318</v>
      </c>
      <c r="IX52" s="18">
        <f t="shared" si="13"/>
        <v>0.17099999999999227</v>
      </c>
      <c r="IY52" s="18">
        <f t="shared" si="13"/>
        <v>0.10500000000001819</v>
      </c>
      <c r="IZ52" s="18">
        <f t="shared" si="13"/>
        <v>0.95499999999998408</v>
      </c>
      <c r="JA52" s="18">
        <f t="shared" si="13"/>
        <v>4.2930000000000064</v>
      </c>
      <c r="JB52" s="18">
        <f t="shared" si="13"/>
        <v>2.9799999999999613</v>
      </c>
      <c r="JC52" s="18">
        <f t="shared" si="14"/>
        <v>2.5629999999999882</v>
      </c>
      <c r="JD52" s="18">
        <f t="shared" si="14"/>
        <v>-4.8930000000000291</v>
      </c>
      <c r="JE52" s="18">
        <f t="shared" si="14"/>
        <v>-5.7830000000000155</v>
      </c>
      <c r="JF52" s="18">
        <f t="shared" si="14"/>
        <v>-6.1730000000000018</v>
      </c>
      <c r="JG52" s="18">
        <f t="shared" si="14"/>
        <v>-10.887</v>
      </c>
      <c r="JH52" s="18">
        <f t="shared" si="14"/>
        <v>-10.295000000000016</v>
      </c>
      <c r="JI52" s="18">
        <f t="shared" si="14"/>
        <v>-9.9379999999999882</v>
      </c>
      <c r="JJ52" s="18">
        <f t="shared" si="14"/>
        <v>-6.1899999999999977</v>
      </c>
      <c r="JK52" s="18">
        <f t="shared" si="14"/>
        <v>-7.7799999999999727</v>
      </c>
      <c r="JL52" s="18">
        <f t="shared" si="14"/>
        <v>-9.0989999999999895</v>
      </c>
      <c r="JM52" s="18">
        <f t="shared" si="14"/>
        <v>-8.9990000000000236</v>
      </c>
      <c r="JN52" s="18">
        <f t="shared" si="14"/>
        <v>-9.9160000000000537</v>
      </c>
      <c r="JO52" s="18">
        <f t="shared" si="14"/>
        <v>-14.882999999999981</v>
      </c>
      <c r="JP52" s="18">
        <f t="shared" si="14"/>
        <v>-21.248999999999967</v>
      </c>
      <c r="JQ52" s="18">
        <f t="shared" si="14"/>
        <v>-20.314000000000021</v>
      </c>
      <c r="JR52" s="18">
        <f t="shared" si="14"/>
        <v>-20.619000000000028</v>
      </c>
      <c r="JS52" s="18">
        <f t="shared" si="14"/>
        <v>-23.067999999999984</v>
      </c>
      <c r="JT52" s="18">
        <f t="shared" si="14"/>
        <v>-21.182999999999993</v>
      </c>
      <c r="JU52" s="18">
        <f t="shared" si="14"/>
        <v>-21.204999999999984</v>
      </c>
      <c r="JV52" s="18">
        <f t="shared" si="14"/>
        <v>-21.620999999999981</v>
      </c>
      <c r="JW52" s="18">
        <f t="shared" si="14"/>
        <v>-22.034000000000049</v>
      </c>
      <c r="JX52" s="18">
        <f t="shared" si="14"/>
        <v>-22.694999999999993</v>
      </c>
      <c r="JY52" s="18">
        <f t="shared" si="14"/>
        <v>-23.340999999999951</v>
      </c>
      <c r="JZ52" s="18">
        <f t="shared" si="14"/>
        <v>-29.12299999999999</v>
      </c>
      <c r="KA52" s="18">
        <f t="shared" si="14"/>
        <v>-29.83299999999997</v>
      </c>
      <c r="KB52" s="18">
        <f t="shared" si="14"/>
        <v>-29.075999999999965</v>
      </c>
      <c r="KC52" s="18">
        <f t="shared" si="14"/>
        <v>-29.336999999999989</v>
      </c>
      <c r="KD52" s="18">
        <f t="shared" si="14"/>
        <v>-30.171999999999969</v>
      </c>
      <c r="KE52" s="18">
        <f t="shared" si="14"/>
        <v>-33.392999999999972</v>
      </c>
      <c r="KF52" s="18">
        <f t="shared" si="14"/>
        <v>-34.466000000000008</v>
      </c>
      <c r="KG52" s="18">
        <f t="shared" si="14"/>
        <v>-34.331000000000017</v>
      </c>
      <c r="KH52" s="18">
        <f t="shared" si="14"/>
        <v>-32.349000000000046</v>
      </c>
      <c r="KI52" s="18">
        <f t="shared" si="14"/>
        <v>-31.363</v>
      </c>
      <c r="KJ52" s="18">
        <f t="shared" si="14"/>
        <v>-29.829000000000008</v>
      </c>
      <c r="KK52" s="18">
        <f t="shared" si="14"/>
        <v>-30.841999999999985</v>
      </c>
      <c r="KL52" s="18">
        <f t="shared" si="14"/>
        <v>-32.172000000000025</v>
      </c>
      <c r="KM52" s="18">
        <f t="shared" si="14"/>
        <v>-34.106999999999971</v>
      </c>
      <c r="KN52" s="18">
        <f t="shared" si="14"/>
        <v>-38.449000000000012</v>
      </c>
      <c r="KO52" s="18">
        <f t="shared" si="14"/>
        <v>-39.603999999999985</v>
      </c>
      <c r="KP52" s="18">
        <f t="shared" si="14"/>
        <v>-43.365000000000009</v>
      </c>
      <c r="KQ52" s="18">
        <f t="shared" si="14"/>
        <v>-46.201999999999998</v>
      </c>
      <c r="KR52" s="18">
        <f t="shared" si="14"/>
        <v>-51.190999999999974</v>
      </c>
      <c r="KS52" s="18">
        <f t="shared" si="14"/>
        <v>-48.701000000000022</v>
      </c>
      <c r="KT52" s="18">
        <f t="shared" si="14"/>
        <v>-50.138000000000034</v>
      </c>
      <c r="KU52" s="18">
        <f t="shared" si="14"/>
        <v>-51.074999999999989</v>
      </c>
      <c r="KV52" s="18">
        <f t="shared" si="14"/>
        <v>-52.169999999999959</v>
      </c>
      <c r="KW52" s="18">
        <f t="shared" si="14"/>
        <v>-56.760999999999967</v>
      </c>
      <c r="KX52" s="18">
        <f t="shared" si="14"/>
        <v>-56.944000000000017</v>
      </c>
      <c r="KY52" s="18">
        <f t="shared" si="14"/>
        <v>-58.76600000000002</v>
      </c>
      <c r="KZ52" s="18">
        <f t="shared" si="14"/>
        <v>-58.489000000000033</v>
      </c>
      <c r="LA52" s="18">
        <f t="shared" si="14"/>
        <v>-60.312000000000012</v>
      </c>
      <c r="LB52" s="18">
        <f t="shared" si="14"/>
        <v>-65.763999999999953</v>
      </c>
      <c r="LC52" s="18">
        <f t="shared" si="14"/>
        <v>-64.885000000000048</v>
      </c>
      <c r="LD52" s="18">
        <f t="shared" si="14"/>
        <v>-65.774000000000001</v>
      </c>
      <c r="LE52" s="18">
        <f t="shared" si="14"/>
        <v>-66.124000000000024</v>
      </c>
      <c r="LF52" s="18">
        <f t="shared" si="14"/>
        <v>-66.531000000000006</v>
      </c>
      <c r="LG52" s="18">
        <f t="shared" si="14"/>
        <v>-68.516999999999996</v>
      </c>
      <c r="LH52" s="18">
        <f t="shared" si="14"/>
        <v>-68.69</v>
      </c>
      <c r="LI52" s="18">
        <f t="shared" si="14"/>
        <v>-67.955000000000041</v>
      </c>
      <c r="LJ52" s="18">
        <f t="shared" si="14"/>
        <v>-69.636000000000024</v>
      </c>
      <c r="LK52" s="18">
        <f t="shared" si="14"/>
        <v>-71.053999999999974</v>
      </c>
      <c r="LL52" s="18">
        <f t="shared" si="14"/>
        <v>-70.178999999999974</v>
      </c>
      <c r="LM52" s="18">
        <f t="shared" si="14"/>
        <v>-69.023000000000025</v>
      </c>
      <c r="LN52" s="18">
        <f t="shared" si="14"/>
        <v>-69.317000000000007</v>
      </c>
      <c r="LO52" s="18">
        <f t="shared" si="15"/>
        <v>-68.552999999999997</v>
      </c>
      <c r="LP52" s="18">
        <f t="shared" si="15"/>
        <v>-67.205000000000041</v>
      </c>
      <c r="LQ52" s="18">
        <f t="shared" si="15"/>
        <v>-62.437999999999988</v>
      </c>
      <c r="LR52" s="18">
        <f t="shared" si="15"/>
        <v>-60.725999999999999</v>
      </c>
      <c r="LS52" s="18">
        <f t="shared" si="15"/>
        <v>-56.687999999999988</v>
      </c>
      <c r="LT52" s="18">
        <f t="shared" si="15"/>
        <v>-55.31</v>
      </c>
      <c r="LU52" s="18">
        <f t="shared" si="15"/>
        <v>-57.261000000000024</v>
      </c>
      <c r="LV52" s="18">
        <f t="shared" si="15"/>
        <v>-56.698999999999955</v>
      </c>
      <c r="LW52" s="18">
        <f t="shared" si="15"/>
        <v>-57.899000000000001</v>
      </c>
      <c r="LX52" s="18">
        <f t="shared" si="15"/>
        <v>-53.639999999999986</v>
      </c>
      <c r="LY52" s="18">
        <f t="shared" si="15"/>
        <v>-48.946000000000026</v>
      </c>
      <c r="LZ52" s="18">
        <f t="shared" si="15"/>
        <v>-48.482000000000028</v>
      </c>
      <c r="MA52" s="18">
        <f t="shared" si="15"/>
        <v>-51.76600000000002</v>
      </c>
      <c r="MB52" s="18">
        <f t="shared" si="15"/>
        <v>-48.954000000000008</v>
      </c>
      <c r="MC52" s="18">
        <f t="shared" si="15"/>
        <v>-54.490000000000009</v>
      </c>
      <c r="MD52" s="18">
        <f t="shared" si="15"/>
        <v>-59.685999999999979</v>
      </c>
      <c r="ME52" s="18">
        <f t="shared" si="15"/>
        <v>-61.938000000000045</v>
      </c>
      <c r="MF52" s="18">
        <f t="shared" si="15"/>
        <v>-63.36099999999999</v>
      </c>
      <c r="MG52" s="18">
        <f t="shared" si="15"/>
        <v>-63.04400000000004</v>
      </c>
      <c r="MH52" s="18">
        <f t="shared" si="15"/>
        <v>-60.885999999999967</v>
      </c>
      <c r="MI52" s="18">
        <f t="shared" si="15"/>
        <v>-59.145000000000039</v>
      </c>
      <c r="MJ52" s="18">
        <f t="shared" si="15"/>
        <v>-60.26400000000001</v>
      </c>
      <c r="MK52" s="18">
        <f t="shared" si="15"/>
        <v>-60.218999999999994</v>
      </c>
      <c r="ML52" s="18">
        <f t="shared" si="15"/>
        <v>-58.343000000000018</v>
      </c>
      <c r="MM52" s="18">
        <f t="shared" si="15"/>
        <v>-54.64100000000002</v>
      </c>
      <c r="MN52" s="18">
        <f t="shared" si="15"/>
        <v>-62.54000000000002</v>
      </c>
      <c r="MO52" s="18">
        <f t="shared" si="15"/>
        <v>-65.57000000000005</v>
      </c>
      <c r="MP52" s="18">
        <f t="shared" si="15"/>
        <v>-68.514999999999986</v>
      </c>
      <c r="MQ52" s="18">
        <f t="shared" si="15"/>
        <v>-69.09899999999999</v>
      </c>
      <c r="MR52" s="18">
        <f t="shared" si="15"/>
        <v>-70.105000000000018</v>
      </c>
      <c r="MS52" s="18">
        <f t="shared" si="15"/>
        <v>-68.024000000000001</v>
      </c>
      <c r="MT52" s="18">
        <f t="shared" si="15"/>
        <v>-71.922000000000025</v>
      </c>
      <c r="MU52" s="18">
        <f t="shared" si="15"/>
        <v>-72.565999999999974</v>
      </c>
      <c r="MV52" s="18">
        <f t="shared" si="15"/>
        <v>-70.420000000000016</v>
      </c>
      <c r="MW52" s="18">
        <f t="shared" si="15"/>
        <v>-70.626999999999953</v>
      </c>
      <c r="MX52" s="18">
        <f t="shared" si="15"/>
        <v>-74.137</v>
      </c>
      <c r="MY52" s="18">
        <f t="shared" si="15"/>
        <v>-82.001000000000033</v>
      </c>
      <c r="MZ52" s="18">
        <f t="shared" si="15"/>
        <v>-84.641999999999996</v>
      </c>
      <c r="NA52" s="18">
        <f t="shared" si="15"/>
        <v>-79.277999999999963</v>
      </c>
      <c r="NB52" s="18">
        <f t="shared" si="15"/>
        <v>-73.432999999999993</v>
      </c>
      <c r="NC52" s="18">
        <f t="shared" si="15"/>
        <v>-72.113</v>
      </c>
      <c r="ND52" s="18">
        <f t="shared" si="15"/>
        <v>-72.214999999999975</v>
      </c>
      <c r="NE52" s="18">
        <f t="shared" si="15"/>
        <v>-74.600000000000023</v>
      </c>
      <c r="NF52" s="18">
        <f t="shared" si="15"/>
        <v>-71.84499999999997</v>
      </c>
      <c r="NG52" s="18">
        <f t="shared" si="15"/>
        <v>-73.72199999999998</v>
      </c>
      <c r="NH52" s="18">
        <f t="shared" si="15"/>
        <v>-69.599999999999966</v>
      </c>
      <c r="NI52" s="18">
        <f t="shared" si="15"/>
        <v>-68.000999999999976</v>
      </c>
      <c r="NJ52" s="18">
        <f t="shared" si="15"/>
        <v>-65.590000000000032</v>
      </c>
      <c r="NK52" s="18">
        <f t="shared" si="15"/>
        <v>-67.11099999999999</v>
      </c>
      <c r="NL52" s="18">
        <f t="shared" si="15"/>
        <v>-66.567000000000007</v>
      </c>
      <c r="NM52" s="18">
        <f t="shared" si="15"/>
        <v>-65.541999999999973</v>
      </c>
      <c r="NN52" s="18">
        <f t="shared" si="15"/>
        <v>-63.710999999999956</v>
      </c>
      <c r="NO52" s="18">
        <f t="shared" si="15"/>
        <v>-64.897999999999968</v>
      </c>
      <c r="NP52" s="18">
        <f t="shared" si="15"/>
        <v>-70.755999999999972</v>
      </c>
      <c r="NQ52" s="18">
        <f t="shared" si="15"/>
        <v>-69.31899999999996</v>
      </c>
      <c r="NR52" s="18">
        <f t="shared" si="15"/>
        <v>-72.350000000000023</v>
      </c>
      <c r="NS52" s="18">
        <f t="shared" si="15"/>
        <v>-72.158000000000015</v>
      </c>
      <c r="NT52" s="18">
        <f t="shared" si="15"/>
        <v>-71.663999999999987</v>
      </c>
      <c r="NU52" s="18">
        <f t="shared" si="15"/>
        <v>-71.843999999999994</v>
      </c>
      <c r="NV52" s="18">
        <f t="shared" si="15"/>
        <v>-70.834000000000003</v>
      </c>
      <c r="NW52" s="18">
        <f t="shared" si="15"/>
        <v>-72.765999999999963</v>
      </c>
      <c r="NX52" s="18">
        <f t="shared" si="15"/>
        <v>-70.721000000000004</v>
      </c>
      <c r="NY52" s="18">
        <f t="shared" si="15"/>
        <v>-72.26400000000001</v>
      </c>
      <c r="NZ52" s="18">
        <f t="shared" si="15"/>
        <v>-70.874000000000024</v>
      </c>
      <c r="OA52" s="18">
        <f t="shared" si="16"/>
        <v>-69.423000000000002</v>
      </c>
      <c r="OB52" s="18">
        <f t="shared" si="16"/>
        <v>-67.067000000000007</v>
      </c>
      <c r="OC52" s="18">
        <f t="shared" si="16"/>
        <v>-67.355000000000018</v>
      </c>
      <c r="OD52" s="18">
        <f t="shared" si="16"/>
        <v>-67.864000000000033</v>
      </c>
      <c r="OE52" s="18">
        <f t="shared" si="16"/>
        <v>-68.690999999999974</v>
      </c>
      <c r="OF52" s="18">
        <f t="shared" si="16"/>
        <v>-67.869000000000028</v>
      </c>
      <c r="OG52" s="18">
        <f t="shared" si="16"/>
        <v>-64.40300000000002</v>
      </c>
      <c r="OH52" s="18">
        <f t="shared" si="16"/>
        <v>-64.676999999999964</v>
      </c>
      <c r="OI52" s="18">
        <f t="shared" si="16"/>
        <v>-64.906000000000006</v>
      </c>
      <c r="OJ52" s="18">
        <f t="shared" si="16"/>
        <v>-64.61099999999999</v>
      </c>
      <c r="OK52" s="18">
        <f t="shared" si="16"/>
        <v>-63.691000000000031</v>
      </c>
      <c r="OL52" s="18">
        <f t="shared" si="16"/>
        <v>-62.552999999999997</v>
      </c>
      <c r="OM52" s="18">
        <f t="shared" si="16"/>
        <v>-64.117999999999995</v>
      </c>
      <c r="ON52" s="18">
        <f t="shared" si="16"/>
        <v>-64.150000000000034</v>
      </c>
      <c r="OO52" s="18">
        <f t="shared" si="16"/>
        <v>-64.262</v>
      </c>
      <c r="OP52" s="18">
        <f t="shared" si="16"/>
        <v>-63.447000000000003</v>
      </c>
      <c r="OQ52" s="18">
        <f t="shared" si="16"/>
        <v>-61.293000000000006</v>
      </c>
      <c r="OR52" s="18">
        <f t="shared" si="16"/>
        <v>-59.146000000000015</v>
      </c>
      <c r="OS52" s="18">
        <f t="shared" si="16"/>
        <v>-57.846000000000004</v>
      </c>
      <c r="OT52" s="18">
        <f t="shared" si="16"/>
        <v>-54.759000000000015</v>
      </c>
      <c r="OU52" s="18">
        <f t="shared" si="16"/>
        <v>-55.708000000000027</v>
      </c>
      <c r="OV52" s="18">
        <f t="shared" si="16"/>
        <v>-54.726999999999975</v>
      </c>
      <c r="OW52" s="18">
        <f t="shared" si="16"/>
        <v>-55.524000000000001</v>
      </c>
      <c r="OX52" s="18">
        <f t="shared" si="16"/>
        <v>-54.354000000000042</v>
      </c>
      <c r="OY52" s="18">
        <f t="shared" si="16"/>
        <v>-53.015999999999963</v>
      </c>
      <c r="OZ52" s="18">
        <f t="shared" si="16"/>
        <v>-53.891999999999996</v>
      </c>
      <c r="PA52" s="18">
        <f t="shared" si="16"/>
        <v>-55.564000000000021</v>
      </c>
      <c r="PB52" s="18">
        <f t="shared" si="16"/>
        <v>-55.808999999999969</v>
      </c>
      <c r="PC52" s="18">
        <f t="shared" si="16"/>
        <v>-54.29200000000003</v>
      </c>
      <c r="PD52" s="18">
        <f t="shared" si="16"/>
        <v>-50.456000000000017</v>
      </c>
      <c r="PE52" s="18">
        <f t="shared" si="16"/>
        <v>-50.449000000000012</v>
      </c>
      <c r="PF52" s="18">
        <f t="shared" si="16"/>
        <v>-50.059000000000026</v>
      </c>
      <c r="PG52" s="18">
        <f t="shared" si="16"/>
        <v>-47.713000000000022</v>
      </c>
      <c r="PH52" s="18">
        <f t="shared" si="16"/>
        <v>-46.266999999999996</v>
      </c>
      <c r="PI52" s="18">
        <f t="shared" si="16"/>
        <v>-45.63900000000001</v>
      </c>
      <c r="PJ52" s="18">
        <f t="shared" si="16"/>
        <v>-39.716999999999985</v>
      </c>
      <c r="PK52" s="18">
        <f t="shared" si="16"/>
        <v>-36.451999999999998</v>
      </c>
      <c r="PL52" s="18">
        <f t="shared" si="16"/>
        <v>-37.932999999999993</v>
      </c>
      <c r="PM52" s="18">
        <f t="shared" si="16"/>
        <v>-40.396000000000015</v>
      </c>
      <c r="PN52" s="18">
        <f t="shared" si="16"/>
        <v>-41.199999999999989</v>
      </c>
      <c r="PO52" s="18">
        <f t="shared" si="16"/>
        <v>-38.704000000000008</v>
      </c>
      <c r="PP52" s="18">
        <f t="shared" si="16"/>
        <v>-39.55699999999996</v>
      </c>
      <c r="PQ52" s="18">
        <f t="shared" si="16"/>
        <v>-41.058999999999969</v>
      </c>
      <c r="PR52" s="18">
        <f t="shared" si="16"/>
        <v>-41.02800000000002</v>
      </c>
      <c r="PS52" s="18">
        <f t="shared" si="16"/>
        <v>-51.456000000000017</v>
      </c>
      <c r="PT52" s="18">
        <f t="shared" si="16"/>
        <v>-42.281999999999982</v>
      </c>
      <c r="PU52" s="18">
        <f t="shared" si="16"/>
        <v>-44.398000000000025</v>
      </c>
      <c r="PV52" s="18">
        <f t="shared" si="16"/>
        <v>-46.56699999999995</v>
      </c>
      <c r="PW52" s="18">
        <f t="shared" si="16"/>
        <v>-45.62700000000001</v>
      </c>
      <c r="PX52" s="18">
        <f t="shared" si="16"/>
        <v>-46.899000000000001</v>
      </c>
      <c r="PY52" s="18">
        <f t="shared" si="16"/>
        <v>-44.843999999999994</v>
      </c>
      <c r="PZ52" s="18">
        <f t="shared" si="16"/>
        <v>-46.81</v>
      </c>
      <c r="QA52" s="18">
        <f t="shared" si="16"/>
        <v>-45.206999999999994</v>
      </c>
      <c r="QB52" s="18">
        <f t="shared" si="16"/>
        <v>-45.289000000000044</v>
      </c>
      <c r="QC52" s="18">
        <f t="shared" si="16"/>
        <v>-40.793000000000006</v>
      </c>
      <c r="QD52" s="18">
        <f t="shared" si="16"/>
        <v>-40.697999999999979</v>
      </c>
      <c r="QE52" s="18">
        <f t="shared" si="16"/>
        <v>-38.769000000000005</v>
      </c>
      <c r="QF52" s="18">
        <f t="shared" si="16"/>
        <v>-38.153999999999996</v>
      </c>
      <c r="QG52" s="18">
        <f t="shared" si="16"/>
        <v>-39.010999999999967</v>
      </c>
      <c r="QH52" s="18">
        <f t="shared" si="16"/>
        <v>-37.772000000000048</v>
      </c>
      <c r="QI52" s="18">
        <f t="shared" si="16"/>
        <v>-36.819999999999993</v>
      </c>
      <c r="QJ52" s="18">
        <f t="shared" si="16"/>
        <v>-34.245000000000005</v>
      </c>
      <c r="QK52" s="18">
        <f t="shared" si="16"/>
        <v>-33.419999999999959</v>
      </c>
      <c r="QL52" s="18">
        <f t="shared" si="16"/>
        <v>-33.66700000000003</v>
      </c>
      <c r="QM52" s="18">
        <f t="shared" si="17"/>
        <v>-31.146999999999991</v>
      </c>
      <c r="QN52" s="18">
        <f t="shared" si="17"/>
        <v>-28.860000000000014</v>
      </c>
      <c r="QO52" s="18">
        <f t="shared" si="17"/>
        <v>-28.023000000000025</v>
      </c>
      <c r="QP52" s="18">
        <f t="shared" si="17"/>
        <v>-27.561000000000035</v>
      </c>
      <c r="QQ52" s="18">
        <f t="shared" si="17"/>
        <v>-27.702999999999975</v>
      </c>
      <c r="QR52" s="18">
        <f t="shared" si="17"/>
        <v>-25.305000000000007</v>
      </c>
      <c r="QS52" s="18">
        <f t="shared" si="17"/>
        <v>-24.886000000000024</v>
      </c>
      <c r="QT52" s="18">
        <f t="shared" si="17"/>
        <v>-24.618999999999971</v>
      </c>
      <c r="QU52" s="18">
        <f t="shared" si="17"/>
        <v>-25.797000000000025</v>
      </c>
      <c r="QV52" s="18">
        <f t="shared" si="17"/>
        <v>-25.081000000000017</v>
      </c>
      <c r="QW52" s="18">
        <f t="shared" si="17"/>
        <v>-23.790999999999997</v>
      </c>
      <c r="QX52" s="18">
        <f t="shared" si="17"/>
        <v>-22.996000000000038</v>
      </c>
      <c r="QY52" s="18">
        <f t="shared" si="17"/>
        <v>-24.92900000000003</v>
      </c>
      <c r="QZ52" s="18">
        <f t="shared" si="17"/>
        <v>-28.22199999999998</v>
      </c>
      <c r="RA52" s="18">
        <f t="shared" si="17"/>
        <v>-29.115999999999985</v>
      </c>
      <c r="RB52" s="18">
        <f t="shared" si="17"/>
        <v>-28.947000000000003</v>
      </c>
      <c r="RC52" s="18">
        <f t="shared" si="17"/>
        <v>-35.146999999999991</v>
      </c>
      <c r="RD52" s="18">
        <f t="shared" si="17"/>
        <v>-33.013000000000034</v>
      </c>
      <c r="RE52" s="18">
        <f t="shared" si="17"/>
        <v>-32.39100000000002</v>
      </c>
      <c r="RF52" s="18">
        <f t="shared" si="17"/>
        <v>-33.69599999999997</v>
      </c>
      <c r="RG52" s="18">
        <f t="shared" si="17"/>
        <v>-34.302999999999997</v>
      </c>
      <c r="RH52" s="18">
        <f t="shared" si="17"/>
        <v>-33.762</v>
      </c>
      <c r="RI52" s="18">
        <f t="shared" si="17"/>
        <v>-33.350000000000023</v>
      </c>
      <c r="RJ52" s="18">
        <f t="shared" si="17"/>
        <v>-34.177999999999997</v>
      </c>
      <c r="RK52" s="18">
        <f t="shared" si="17"/>
        <v>-33.93100000000004</v>
      </c>
      <c r="RL52" s="18">
        <f t="shared" si="17"/>
        <v>-34.405999999999949</v>
      </c>
      <c r="RM52" s="18">
        <f t="shared" si="17"/>
        <v>-32.348000000000013</v>
      </c>
      <c r="RN52" s="18">
        <f t="shared" si="17"/>
        <v>-30.974999999999966</v>
      </c>
      <c r="RO52" s="18">
        <f t="shared" si="17"/>
        <v>-30.347000000000037</v>
      </c>
      <c r="RP52" s="18">
        <f t="shared" si="17"/>
        <v>-30.504999999999995</v>
      </c>
      <c r="RQ52" s="18">
        <f t="shared" si="17"/>
        <v>-28.242999999999995</v>
      </c>
      <c r="RR52" s="18">
        <f t="shared" si="17"/>
        <v>-27.391999999999996</v>
      </c>
      <c r="RS52" s="18">
        <f t="shared" si="17"/>
        <v>-28.063999999999965</v>
      </c>
      <c r="RT52" s="18">
        <f t="shared" si="17"/>
        <v>-25.453000000000031</v>
      </c>
      <c r="RU52" s="18">
        <f t="shared" si="17"/>
        <v>-25.893000000000029</v>
      </c>
      <c r="RV52" s="18">
        <f t="shared" si="17"/>
        <v>-23.59699999999998</v>
      </c>
      <c r="RW52" s="18">
        <f t="shared" si="17"/>
        <v>-18.87299999999999</v>
      </c>
      <c r="RX52" s="18">
        <f t="shared" si="17"/>
        <v>-20.408000000000015</v>
      </c>
      <c r="RY52" s="18">
        <f t="shared" si="17"/>
        <v>-20.215000000000032</v>
      </c>
      <c r="RZ52" s="18">
        <f t="shared" si="17"/>
        <v>-19.96999999999997</v>
      </c>
      <c r="SA52" s="18">
        <f t="shared" si="17"/>
        <v>-18.918000000000006</v>
      </c>
      <c r="SB52" s="18">
        <f t="shared" si="17"/>
        <v>-19.290999999999997</v>
      </c>
      <c r="SC52" s="18">
        <f t="shared" si="17"/>
        <v>-14.726999999999975</v>
      </c>
      <c r="SD52" s="18">
        <f t="shared" si="17"/>
        <v>-16.551999999999964</v>
      </c>
      <c r="SE52" s="18">
        <f t="shared" si="17"/>
        <v>-15.862000000000023</v>
      </c>
      <c r="SF52" s="18">
        <f t="shared" si="17"/>
        <v>-17.617999999999995</v>
      </c>
      <c r="SG52" s="18">
        <f t="shared" si="17"/>
        <v>-17.279999999999973</v>
      </c>
      <c r="SH52" s="18">
        <f t="shared" si="17"/>
        <v>-17.61099999999999</v>
      </c>
      <c r="SI52" s="18">
        <f t="shared" si="17"/>
        <v>-18.918000000000006</v>
      </c>
      <c r="SJ52" s="18">
        <f t="shared" si="17"/>
        <v>-17.651999999999987</v>
      </c>
      <c r="SK52" s="18">
        <f t="shared" si="17"/>
        <v>-16.24799999999999</v>
      </c>
      <c r="SL52" s="18">
        <f t="shared" si="17"/>
        <v>-16.655999999999949</v>
      </c>
      <c r="SM52" s="18">
        <f t="shared" si="17"/>
        <v>-14.298999999999978</v>
      </c>
      <c r="SN52" s="18">
        <f t="shared" si="17"/>
        <v>-14.877999999999986</v>
      </c>
      <c r="SO52" s="18">
        <f t="shared" si="17"/>
        <v>-13.49799999999999</v>
      </c>
      <c r="SP52" s="18">
        <f t="shared" si="17"/>
        <v>-14.636000000000024</v>
      </c>
      <c r="SQ52" s="18">
        <f t="shared" si="17"/>
        <v>-14.171000000000049</v>
      </c>
    </row>
    <row r="53" spans="1:511" x14ac:dyDescent="0.25">
      <c r="A53" s="5">
        <f t="shared" si="18"/>
        <v>4</v>
      </c>
      <c r="B53" s="1" t="str">
        <f t="shared" si="9"/>
        <v>VW 4 5/8 PERP nc-26</v>
      </c>
      <c r="C53" s="1" t="str">
        <f t="shared" si="19"/>
        <v>VW 3 1/2 PERP nc-30-VW 4 5/8 PERP nc-26</v>
      </c>
      <c r="F53" s="18">
        <f t="shared" ca="1" si="20"/>
        <v>3.7049999999999841</v>
      </c>
      <c r="G53" s="18">
        <f t="shared" si="20"/>
        <v>2.5459999999999923</v>
      </c>
      <c r="H53" s="18">
        <f t="shared" si="20"/>
        <v>-2.2800000000000296</v>
      </c>
      <c r="I53" s="18">
        <f t="shared" si="20"/>
        <v>-2.9010000000000105</v>
      </c>
      <c r="J53" s="18">
        <f t="shared" si="20"/>
        <v>-3.8089999999999691</v>
      </c>
      <c r="K53" s="18">
        <f t="shared" si="20"/>
        <v>-6.5380000000000109</v>
      </c>
      <c r="L53" s="18">
        <f t="shared" si="20"/>
        <v>-10.920999999999992</v>
      </c>
      <c r="M53" s="18">
        <f t="shared" si="20"/>
        <v>-15.27600000000001</v>
      </c>
      <c r="N53" s="18">
        <f t="shared" si="20"/>
        <v>-18.564000000000021</v>
      </c>
      <c r="O53" s="18">
        <f t="shared" si="20"/>
        <v>-21.863</v>
      </c>
      <c r="P53" s="18">
        <f t="shared" si="20"/>
        <v>-22.798000000000002</v>
      </c>
      <c r="Q53" s="18">
        <f t="shared" si="20"/>
        <v>-25.401999999999987</v>
      </c>
      <c r="R53" s="18">
        <f t="shared" si="20"/>
        <v>-20.971000000000004</v>
      </c>
      <c r="S53" s="18">
        <f t="shared" si="20"/>
        <v>-17.831999999999994</v>
      </c>
      <c r="T53" s="18">
        <f t="shared" si="20"/>
        <v>-10.991999999999962</v>
      </c>
      <c r="U53" s="18">
        <f t="shared" si="20"/>
        <v>-3.2959999999999923</v>
      </c>
      <c r="V53" s="18">
        <f t="shared" si="20"/>
        <v>-6.0339999999999918</v>
      </c>
      <c r="W53" s="18">
        <f t="shared" si="20"/>
        <v>-2.8299999999999841</v>
      </c>
      <c r="X53" s="18">
        <f t="shared" si="20"/>
        <v>-6.8040000000000305</v>
      </c>
      <c r="Y53" s="18">
        <f t="shared" si="20"/>
        <v>6.6759999999999877</v>
      </c>
      <c r="Z53" s="18">
        <f t="shared" si="20"/>
        <v>6.9989999999999668</v>
      </c>
      <c r="AA53" s="18">
        <f t="shared" si="20"/>
        <v>13.096000000000004</v>
      </c>
      <c r="AB53" s="18">
        <f t="shared" si="20"/>
        <v>7.2889999999999873</v>
      </c>
      <c r="AC53" s="18">
        <f t="shared" si="20"/>
        <v>-0.86099999999999</v>
      </c>
      <c r="AD53" s="18">
        <f t="shared" si="20"/>
        <v>-4.4680000000000177</v>
      </c>
      <c r="AE53" s="18">
        <f t="shared" si="20"/>
        <v>-11.382999999999981</v>
      </c>
      <c r="AF53" s="18">
        <f t="shared" si="20"/>
        <v>-12.064999999999998</v>
      </c>
      <c r="AG53" s="18">
        <f t="shared" si="20"/>
        <v>-11.335999999999956</v>
      </c>
      <c r="AH53" s="18">
        <f t="shared" si="20"/>
        <v>-9.6279999999999859</v>
      </c>
      <c r="AI53" s="18">
        <f t="shared" si="20"/>
        <v>-12.755999999999972</v>
      </c>
      <c r="AJ53" s="18">
        <f t="shared" si="20"/>
        <v>-16.353000000000009</v>
      </c>
      <c r="AK53" s="18">
        <f t="shared" si="20"/>
        <v>-26.354999999999961</v>
      </c>
      <c r="AL53" s="18">
        <f t="shared" si="20"/>
        <v>-23.762999999999977</v>
      </c>
      <c r="AM53" s="18">
        <f t="shared" si="20"/>
        <v>-23.311999999999955</v>
      </c>
      <c r="AN53" s="18">
        <f t="shared" si="20"/>
        <v>-23.930999999999983</v>
      </c>
      <c r="AO53" s="18">
        <f t="shared" si="20"/>
        <v>-27.816000000000031</v>
      </c>
      <c r="AP53" s="18">
        <f t="shared" si="20"/>
        <v>-32.607000000000028</v>
      </c>
      <c r="AQ53" s="18">
        <f t="shared" si="20"/>
        <v>-35.479000000000042</v>
      </c>
      <c r="AR53" s="18">
        <f t="shared" si="20"/>
        <v>-35.670999999999992</v>
      </c>
      <c r="AS53" s="18">
        <f t="shared" si="20"/>
        <v>-35.166999999999973</v>
      </c>
      <c r="AT53" s="18">
        <f t="shared" si="20"/>
        <v>-35.74799999999999</v>
      </c>
      <c r="AU53" s="18">
        <f t="shared" si="20"/>
        <v>-37.885999999999967</v>
      </c>
      <c r="AV53" s="18">
        <f t="shared" si="20"/>
        <v>-43.638000000000034</v>
      </c>
      <c r="AW53" s="18">
        <f t="shared" si="20"/>
        <v>-40.031000000000006</v>
      </c>
      <c r="AX53" s="18">
        <f t="shared" si="20"/>
        <v>-40.156000000000006</v>
      </c>
      <c r="AY53" s="18">
        <f t="shared" si="20"/>
        <v>-40.641999999999996</v>
      </c>
      <c r="AZ53" s="18">
        <f t="shared" si="20"/>
        <v>-43.076000000000022</v>
      </c>
      <c r="BA53" s="18">
        <f t="shared" si="20"/>
        <v>-31.894000000000005</v>
      </c>
      <c r="BB53" s="18">
        <f t="shared" si="20"/>
        <v>-27.100999999999999</v>
      </c>
      <c r="BC53" s="18">
        <f t="shared" si="20"/>
        <v>-20.01600000000002</v>
      </c>
      <c r="BD53" s="18">
        <f t="shared" si="20"/>
        <v>-16.39100000000002</v>
      </c>
      <c r="BE53" s="18">
        <f t="shared" si="20"/>
        <v>-21.093000000000018</v>
      </c>
      <c r="BF53" s="18">
        <f t="shared" si="20"/>
        <v>-28.144000000000005</v>
      </c>
      <c r="BG53" s="18">
        <f t="shared" si="20"/>
        <v>-38.899000000000001</v>
      </c>
      <c r="BH53" s="18">
        <f t="shared" si="20"/>
        <v>-37.730000000000018</v>
      </c>
      <c r="BI53" s="18">
        <f t="shared" si="20"/>
        <v>-27.903999999999996</v>
      </c>
      <c r="BJ53" s="18">
        <f t="shared" si="20"/>
        <v>-17.629999999999995</v>
      </c>
      <c r="BK53" s="18">
        <f t="shared" si="20"/>
        <v>-7.5489999999999782</v>
      </c>
      <c r="BL53" s="18">
        <f t="shared" si="20"/>
        <v>3.0629999999999882</v>
      </c>
      <c r="BM53" s="18">
        <f t="shared" si="20"/>
        <v>9.4759999999999991</v>
      </c>
      <c r="BN53" s="18">
        <f t="shared" si="20"/>
        <v>-14.218999999999994</v>
      </c>
      <c r="BO53" s="18">
        <f t="shared" si="20"/>
        <v>-10.925000000000068</v>
      </c>
      <c r="BP53" s="18">
        <f t="shared" si="20"/>
        <v>-20.001999999999953</v>
      </c>
      <c r="BQ53" s="18">
        <f t="shared" si="20"/>
        <v>-45.356000000000108</v>
      </c>
      <c r="BR53" s="18">
        <f t="shared" si="10"/>
        <v>-44.971000000000004</v>
      </c>
      <c r="BS53" s="18">
        <f t="shared" si="11"/>
        <v>-42.263000000000034</v>
      </c>
      <c r="BT53" s="18">
        <f t="shared" si="11"/>
        <v>-32.989000000000033</v>
      </c>
      <c r="BU53" s="18">
        <f t="shared" si="11"/>
        <v>-25.395999999999958</v>
      </c>
      <c r="BV53" s="18">
        <f t="shared" si="11"/>
        <v>-20.716000000000008</v>
      </c>
      <c r="BW53" s="18">
        <f t="shared" si="11"/>
        <v>-12.201000000000022</v>
      </c>
      <c r="BX53" s="18">
        <f t="shared" si="11"/>
        <v>-6.4920000000000186</v>
      </c>
      <c r="BY53" s="18">
        <f t="shared" si="11"/>
        <v>7.47199999999998</v>
      </c>
      <c r="BZ53" s="18">
        <f t="shared" si="11"/>
        <v>-11.768000000000029</v>
      </c>
      <c r="CA53" s="18">
        <f t="shared" si="11"/>
        <v>1.0590000000000828</v>
      </c>
      <c r="CB53" s="18">
        <f t="shared" si="11"/>
        <v>6.01400000000001</v>
      </c>
      <c r="CC53" s="18">
        <f t="shared" si="11"/>
        <v>-14.514999999999986</v>
      </c>
      <c r="CD53" s="18">
        <f t="shared" si="11"/>
        <v>-10.285000000000082</v>
      </c>
      <c r="CE53" s="18">
        <f t="shared" si="11"/>
        <v>5.6409999999999627</v>
      </c>
      <c r="CF53" s="18">
        <f t="shared" si="11"/>
        <v>-9.2899999999999636</v>
      </c>
      <c r="CG53" s="18">
        <f t="shared" si="11"/>
        <v>-1.9270000000000209</v>
      </c>
      <c r="CH53" s="18">
        <f t="shared" si="11"/>
        <v>2.7880000000000109</v>
      </c>
      <c r="CI53" s="18">
        <f t="shared" si="11"/>
        <v>17.588999999999999</v>
      </c>
      <c r="CJ53" s="18">
        <f t="shared" si="11"/>
        <v>24.19599999999997</v>
      </c>
      <c r="CK53" s="18">
        <f t="shared" si="11"/>
        <v>21.366999999999962</v>
      </c>
      <c r="CL53" s="18">
        <f t="shared" si="11"/>
        <v>29.612000000000023</v>
      </c>
      <c r="CM53" s="18">
        <f t="shared" si="11"/>
        <v>34.196000000000026</v>
      </c>
      <c r="CN53" s="18">
        <f t="shared" si="11"/>
        <v>35.185999999999979</v>
      </c>
      <c r="CO53" s="18">
        <f t="shared" si="11"/>
        <v>34.036000000000001</v>
      </c>
      <c r="CP53" s="18">
        <f t="shared" si="11"/>
        <v>28.314999999999998</v>
      </c>
      <c r="CQ53" s="18">
        <f t="shared" si="11"/>
        <v>29.63900000000001</v>
      </c>
      <c r="CR53" s="18">
        <f t="shared" si="11"/>
        <v>32.206000000000017</v>
      </c>
      <c r="CS53" s="18">
        <f t="shared" si="11"/>
        <v>32.800999999999988</v>
      </c>
      <c r="CT53" s="18">
        <f t="shared" si="11"/>
        <v>35.886000000000024</v>
      </c>
      <c r="CU53" s="18">
        <f t="shared" si="11"/>
        <v>35.107000000000028</v>
      </c>
      <c r="CV53" s="18">
        <f t="shared" si="11"/>
        <v>37.739000000000033</v>
      </c>
      <c r="CW53" s="18">
        <f t="shared" si="11"/>
        <v>36.906999999999982</v>
      </c>
      <c r="CX53" s="18">
        <f t="shared" si="11"/>
        <v>34.917000000000002</v>
      </c>
      <c r="CY53" s="18">
        <f t="shared" si="11"/>
        <v>34.543000000000006</v>
      </c>
      <c r="CZ53" s="18">
        <f t="shared" si="11"/>
        <v>34.008999999999986</v>
      </c>
      <c r="DA53" s="18">
        <f t="shared" si="11"/>
        <v>33.846000000000004</v>
      </c>
      <c r="DB53" s="18">
        <f t="shared" si="11"/>
        <v>33.451000000000022</v>
      </c>
      <c r="DC53" s="18">
        <f t="shared" si="11"/>
        <v>31.685000000000002</v>
      </c>
      <c r="DD53" s="18">
        <f t="shared" si="11"/>
        <v>31.283000000000015</v>
      </c>
      <c r="DE53" s="18">
        <f t="shared" si="11"/>
        <v>32.294999999999987</v>
      </c>
      <c r="DF53" s="18">
        <f t="shared" si="11"/>
        <v>31.796999999999997</v>
      </c>
      <c r="DG53" s="18">
        <f t="shared" si="11"/>
        <v>31.319000000000017</v>
      </c>
      <c r="DH53" s="18">
        <f t="shared" si="11"/>
        <v>30.208000000000027</v>
      </c>
      <c r="DI53" s="18">
        <f t="shared" si="11"/>
        <v>28.12299999999999</v>
      </c>
      <c r="DJ53" s="18">
        <f t="shared" si="11"/>
        <v>27.600999999999999</v>
      </c>
      <c r="DK53" s="18">
        <f t="shared" si="11"/>
        <v>29.093999999999994</v>
      </c>
      <c r="DL53" s="18">
        <f t="shared" si="11"/>
        <v>29.587999999999965</v>
      </c>
      <c r="DM53" s="18">
        <f t="shared" si="11"/>
        <v>29.389999999999986</v>
      </c>
      <c r="DN53" s="18">
        <f t="shared" si="11"/>
        <v>27.738000000000028</v>
      </c>
      <c r="DO53" s="18">
        <f t="shared" si="11"/>
        <v>30.038000000000011</v>
      </c>
      <c r="DP53" s="18">
        <f t="shared" si="11"/>
        <v>31.825999999999993</v>
      </c>
      <c r="DQ53" s="18">
        <f t="shared" si="11"/>
        <v>32.710999999999984</v>
      </c>
      <c r="DR53" s="18">
        <f t="shared" si="11"/>
        <v>34.572999999999979</v>
      </c>
      <c r="DS53" s="18">
        <f t="shared" si="11"/>
        <v>35.234999999999985</v>
      </c>
      <c r="DT53" s="18">
        <f t="shared" si="11"/>
        <v>36.205000000000013</v>
      </c>
      <c r="DU53" s="18">
        <f t="shared" si="11"/>
        <v>35.18100000000004</v>
      </c>
      <c r="DV53" s="18">
        <f t="shared" si="11"/>
        <v>34.087999999999965</v>
      </c>
      <c r="DW53" s="18">
        <f t="shared" si="11"/>
        <v>32.680000000000007</v>
      </c>
      <c r="DX53" s="18">
        <f t="shared" si="11"/>
        <v>32.280999999999977</v>
      </c>
      <c r="DY53" s="18">
        <f t="shared" si="11"/>
        <v>33.436999999999983</v>
      </c>
      <c r="DZ53" s="18">
        <f t="shared" si="11"/>
        <v>35.656000000000006</v>
      </c>
      <c r="EA53" s="18">
        <f t="shared" si="11"/>
        <v>35.64700000000002</v>
      </c>
      <c r="EB53" s="18">
        <f t="shared" si="11"/>
        <v>33.443999999999988</v>
      </c>
      <c r="EC53" s="18">
        <f t="shared" si="11"/>
        <v>38.27000000000001</v>
      </c>
      <c r="ED53" s="18">
        <f t="shared" ref="ED53:FI58" si="21">ED$32-ED35</f>
        <v>40.525000000000034</v>
      </c>
      <c r="EE53" s="18">
        <f t="shared" si="21"/>
        <v>41.131000000000029</v>
      </c>
      <c r="EF53" s="18">
        <f t="shared" si="21"/>
        <v>41.566999999999979</v>
      </c>
      <c r="EG53" s="18">
        <f t="shared" si="21"/>
        <v>38.760000000000019</v>
      </c>
      <c r="EH53" s="18">
        <f t="shared" si="21"/>
        <v>40.953000000000003</v>
      </c>
      <c r="EI53" s="18">
        <f t="shared" si="21"/>
        <v>40.378999999999991</v>
      </c>
      <c r="EJ53" s="18">
        <f t="shared" si="21"/>
        <v>40.11099999999999</v>
      </c>
      <c r="EK53" s="18">
        <f t="shared" si="21"/>
        <v>39.760999999999996</v>
      </c>
      <c r="EL53" s="18">
        <f t="shared" si="21"/>
        <v>40.092999999999989</v>
      </c>
      <c r="EM53" s="18">
        <f t="shared" si="21"/>
        <v>39.870000000000005</v>
      </c>
      <c r="EN53" s="18">
        <f t="shared" si="21"/>
        <v>39.144999999999982</v>
      </c>
      <c r="EO53" s="18">
        <f t="shared" si="21"/>
        <v>40.074000000000012</v>
      </c>
      <c r="EP53" s="18">
        <f t="shared" si="21"/>
        <v>38.335000000000008</v>
      </c>
      <c r="EQ53" s="18">
        <f t="shared" si="21"/>
        <v>38.487000000000023</v>
      </c>
      <c r="ER53" s="18">
        <f t="shared" si="21"/>
        <v>36.008999999999986</v>
      </c>
      <c r="ES53" s="18">
        <f t="shared" si="21"/>
        <v>37.01400000000001</v>
      </c>
      <c r="ET53" s="18">
        <f t="shared" si="21"/>
        <v>36.816000000000031</v>
      </c>
      <c r="EU53" s="18">
        <f t="shared" si="21"/>
        <v>36.426999999999992</v>
      </c>
      <c r="EV53" s="18">
        <f t="shared" si="21"/>
        <v>34.470000000000027</v>
      </c>
      <c r="EW53" s="18">
        <f t="shared" si="21"/>
        <v>34.378999999999991</v>
      </c>
      <c r="EX53" s="18">
        <f t="shared" si="21"/>
        <v>33.783999999999992</v>
      </c>
      <c r="EY53" s="18">
        <f t="shared" si="21"/>
        <v>36.15100000000001</v>
      </c>
      <c r="EZ53" s="18">
        <f t="shared" si="21"/>
        <v>35.570000000000022</v>
      </c>
      <c r="FA53" s="18">
        <f t="shared" si="21"/>
        <v>35.071000000000026</v>
      </c>
      <c r="FB53" s="18">
        <f t="shared" si="21"/>
        <v>35.188999999999993</v>
      </c>
      <c r="FC53" s="18">
        <f t="shared" si="21"/>
        <v>36.267000000000024</v>
      </c>
      <c r="FD53" s="18">
        <f t="shared" si="21"/>
        <v>36.662000000000006</v>
      </c>
      <c r="FE53" s="18">
        <f t="shared" si="21"/>
        <v>35.451000000000022</v>
      </c>
      <c r="FF53" s="18">
        <f t="shared" si="21"/>
        <v>33.100999999999999</v>
      </c>
      <c r="FG53" s="18">
        <f t="shared" si="21"/>
        <v>32.236999999999966</v>
      </c>
      <c r="FH53" s="18">
        <f t="shared" si="21"/>
        <v>32.716000000000008</v>
      </c>
      <c r="FI53" s="18">
        <f t="shared" si="21"/>
        <v>34.033000000000015</v>
      </c>
      <c r="FJ53" s="18">
        <f t="shared" si="12"/>
        <v>34.51400000000001</v>
      </c>
      <c r="FK53" s="18">
        <f t="shared" si="12"/>
        <v>34.571000000000026</v>
      </c>
      <c r="FL53" s="18">
        <f t="shared" si="12"/>
        <v>34.674000000000035</v>
      </c>
      <c r="FM53" s="18">
        <f t="shared" si="12"/>
        <v>33.53000000000003</v>
      </c>
      <c r="FN53" s="18">
        <f t="shared" si="12"/>
        <v>32.300999999999988</v>
      </c>
      <c r="FO53" s="18">
        <f t="shared" si="12"/>
        <v>33.528999999999996</v>
      </c>
      <c r="FP53" s="18">
        <f t="shared" si="12"/>
        <v>37.534000000000049</v>
      </c>
      <c r="FQ53" s="18">
        <f t="shared" si="12"/>
        <v>36.836000000000013</v>
      </c>
      <c r="FR53" s="18">
        <f t="shared" si="12"/>
        <v>35.20999999999998</v>
      </c>
      <c r="FS53" s="18">
        <f t="shared" si="12"/>
        <v>34.992999999999995</v>
      </c>
      <c r="FT53" s="18">
        <f t="shared" si="12"/>
        <v>38.444999999999993</v>
      </c>
      <c r="FU53" s="18">
        <f t="shared" si="12"/>
        <v>37.158999999999992</v>
      </c>
      <c r="FV53" s="18">
        <f t="shared" si="12"/>
        <v>37.438999999999965</v>
      </c>
      <c r="FW53" s="18">
        <f t="shared" si="12"/>
        <v>37.170999999999992</v>
      </c>
      <c r="FX53" s="18">
        <f t="shared" si="12"/>
        <v>38.910000000000025</v>
      </c>
      <c r="FY53" s="18">
        <f t="shared" si="12"/>
        <v>38.238</v>
      </c>
      <c r="FZ53" s="18">
        <f t="shared" si="12"/>
        <v>39.135999999999967</v>
      </c>
      <c r="GA53" s="18">
        <f t="shared" si="12"/>
        <v>40.254999999999995</v>
      </c>
      <c r="GB53" s="18">
        <f t="shared" si="12"/>
        <v>39.05600000000004</v>
      </c>
      <c r="GC53" s="18">
        <f t="shared" si="12"/>
        <v>36.629999999999995</v>
      </c>
      <c r="GD53" s="18">
        <f t="shared" si="12"/>
        <v>35.233000000000004</v>
      </c>
      <c r="GE53" s="18">
        <f t="shared" si="12"/>
        <v>32.339999999999975</v>
      </c>
      <c r="GF53" s="18">
        <f t="shared" si="12"/>
        <v>33.696000000000026</v>
      </c>
      <c r="GG53" s="18">
        <f t="shared" si="12"/>
        <v>30.872000000000014</v>
      </c>
      <c r="GH53" s="18">
        <f t="shared" si="12"/>
        <v>31.233000000000004</v>
      </c>
      <c r="GI53" s="18">
        <f t="shared" si="12"/>
        <v>30.661000000000001</v>
      </c>
      <c r="GJ53" s="18">
        <f t="shared" si="12"/>
        <v>28.488999999999976</v>
      </c>
      <c r="GK53" s="18">
        <f t="shared" si="12"/>
        <v>28.947000000000003</v>
      </c>
      <c r="GL53" s="18">
        <f t="shared" si="12"/>
        <v>28.91500000000002</v>
      </c>
      <c r="GM53" s="18">
        <f t="shared" si="12"/>
        <v>29.91799999999995</v>
      </c>
      <c r="GN53" s="18">
        <f t="shared" si="12"/>
        <v>31.922000000000025</v>
      </c>
      <c r="GO53" s="18">
        <f t="shared" si="12"/>
        <v>30.988999999999976</v>
      </c>
      <c r="GP53" s="18">
        <f t="shared" si="12"/>
        <v>27.851000000000056</v>
      </c>
      <c r="GQ53" s="18">
        <f t="shared" si="13"/>
        <v>24.891999999999996</v>
      </c>
      <c r="GR53" s="18">
        <f t="shared" si="13"/>
        <v>25.708999999999946</v>
      </c>
      <c r="GS53" s="18">
        <f t="shared" si="13"/>
        <v>23.70999999999998</v>
      </c>
      <c r="GT53" s="18">
        <f t="shared" si="13"/>
        <v>23.012</v>
      </c>
      <c r="GU53" s="18">
        <f t="shared" si="13"/>
        <v>23.317000000000007</v>
      </c>
      <c r="GV53" s="18">
        <f t="shared" si="13"/>
        <v>21.94399999999996</v>
      </c>
      <c r="GW53" s="18">
        <f t="shared" si="13"/>
        <v>21.01400000000001</v>
      </c>
      <c r="GX53" s="18">
        <f t="shared" si="13"/>
        <v>19.149999999999977</v>
      </c>
      <c r="GY53" s="18">
        <f t="shared" si="13"/>
        <v>15.970000000000027</v>
      </c>
      <c r="GZ53" s="18">
        <f t="shared" si="13"/>
        <v>13.685999999999979</v>
      </c>
      <c r="HA53" s="18">
        <f t="shared" si="13"/>
        <v>13.491000000000042</v>
      </c>
      <c r="HB53" s="18">
        <f t="shared" si="13"/>
        <v>11.015000000000043</v>
      </c>
      <c r="HC53" s="18">
        <f t="shared" si="13"/>
        <v>10.767999999999972</v>
      </c>
      <c r="HD53" s="18">
        <f t="shared" si="13"/>
        <v>8.6200000000000045</v>
      </c>
      <c r="HE53" s="18">
        <f t="shared" si="13"/>
        <v>9.0060000000000286</v>
      </c>
      <c r="HF53" s="18">
        <f t="shared" si="13"/>
        <v>-1.5849999999999795</v>
      </c>
      <c r="HG53" s="18">
        <f t="shared" si="13"/>
        <v>-2.0809999999999604</v>
      </c>
      <c r="HH53" s="18">
        <f t="shared" si="13"/>
        <v>0.25</v>
      </c>
      <c r="HI53" s="18">
        <f t="shared" si="13"/>
        <v>1.8620000000000232</v>
      </c>
      <c r="HJ53" s="18">
        <f t="shared" si="13"/>
        <v>0.17200000000002547</v>
      </c>
      <c r="HK53" s="18">
        <f t="shared" si="13"/>
        <v>0.46399999999999864</v>
      </c>
      <c r="HL53" s="18">
        <f t="shared" si="13"/>
        <v>1.6550000000000296</v>
      </c>
      <c r="HM53" s="18">
        <f t="shared" si="13"/>
        <v>-1.1200000000000045</v>
      </c>
      <c r="HN53" s="18">
        <f t="shared" si="13"/>
        <v>-0.19700000000000273</v>
      </c>
      <c r="HO53" s="18">
        <f t="shared" si="13"/>
        <v>-1.1879999999999882</v>
      </c>
      <c r="HP53" s="18">
        <f t="shared" si="13"/>
        <v>0.53700000000003456</v>
      </c>
      <c r="HQ53" s="18">
        <f t="shared" si="13"/>
        <v>-1.0029999999999859</v>
      </c>
      <c r="HR53" s="18">
        <f t="shared" si="13"/>
        <v>-1.4010000000000105</v>
      </c>
      <c r="HS53" s="18">
        <f t="shared" si="13"/>
        <v>-2.0670000000000073</v>
      </c>
      <c r="HT53" s="18">
        <f t="shared" si="13"/>
        <v>-0.19999999999998863</v>
      </c>
      <c r="HU53" s="18">
        <f t="shared" si="13"/>
        <v>3.6279999999999859</v>
      </c>
      <c r="HV53" s="18">
        <f t="shared" si="13"/>
        <v>2.6529999999999632</v>
      </c>
      <c r="HW53" s="18">
        <f t="shared" si="13"/>
        <v>1.2740000000000009</v>
      </c>
      <c r="HX53" s="18">
        <f t="shared" si="13"/>
        <v>3.6569999999999823</v>
      </c>
      <c r="HY53" s="18">
        <f t="shared" si="13"/>
        <v>2.7040000000000077</v>
      </c>
      <c r="HZ53" s="18">
        <f t="shared" si="13"/>
        <v>5.7870000000000346</v>
      </c>
      <c r="IA53" s="18">
        <f t="shared" si="13"/>
        <v>4.4780000000000086</v>
      </c>
      <c r="IB53" s="18">
        <f t="shared" si="13"/>
        <v>8.047999999999945</v>
      </c>
      <c r="IC53" s="18">
        <f t="shared" si="13"/>
        <v>12.994000000000028</v>
      </c>
      <c r="ID53" s="18">
        <f t="shared" si="13"/>
        <v>14.871000000000038</v>
      </c>
      <c r="IE53" s="18">
        <f t="shared" si="13"/>
        <v>17.411999999999978</v>
      </c>
      <c r="IF53" s="18">
        <f t="shared" si="13"/>
        <v>19.553999999999974</v>
      </c>
      <c r="IG53" s="18">
        <f t="shared" si="13"/>
        <v>19.947000000000003</v>
      </c>
      <c r="IH53" s="18">
        <f t="shared" si="13"/>
        <v>21.819999999999993</v>
      </c>
      <c r="II53" s="18">
        <f t="shared" si="13"/>
        <v>23.539000000000044</v>
      </c>
      <c r="IJ53" s="18">
        <f t="shared" si="13"/>
        <v>24.314999999999998</v>
      </c>
      <c r="IK53" s="18">
        <f t="shared" si="13"/>
        <v>25.338000000000022</v>
      </c>
      <c r="IL53" s="18">
        <f t="shared" si="13"/>
        <v>29.77600000000001</v>
      </c>
      <c r="IM53" s="18">
        <f t="shared" si="13"/>
        <v>32.105999999999995</v>
      </c>
      <c r="IN53" s="18">
        <f t="shared" si="13"/>
        <v>33.072999999999979</v>
      </c>
      <c r="IO53" s="18">
        <f t="shared" si="13"/>
        <v>26.425999999999988</v>
      </c>
      <c r="IP53" s="18">
        <f t="shared" si="13"/>
        <v>23.20599999999996</v>
      </c>
      <c r="IQ53" s="18">
        <f t="shared" si="13"/>
        <v>23.456000000000017</v>
      </c>
      <c r="IR53" s="18">
        <f t="shared" si="13"/>
        <v>23.149999999999977</v>
      </c>
      <c r="IS53" s="18">
        <f t="shared" si="13"/>
        <v>25.978000000000009</v>
      </c>
      <c r="IT53" s="18">
        <f t="shared" si="13"/>
        <v>28.262999999999977</v>
      </c>
      <c r="IU53" s="18">
        <f t="shared" si="13"/>
        <v>29.26600000000002</v>
      </c>
      <c r="IV53" s="18">
        <f t="shared" si="13"/>
        <v>28.25200000000001</v>
      </c>
      <c r="IW53" s="18">
        <f t="shared" si="13"/>
        <v>26.80699999999996</v>
      </c>
      <c r="IX53" s="18">
        <f t="shared" si="13"/>
        <v>30.461000000000013</v>
      </c>
      <c r="IY53" s="18">
        <f t="shared" si="13"/>
        <v>30.061000000000035</v>
      </c>
      <c r="IZ53" s="18">
        <f t="shared" si="13"/>
        <v>31.574000000000012</v>
      </c>
      <c r="JA53" s="18">
        <f t="shared" si="13"/>
        <v>38.406999999999982</v>
      </c>
      <c r="JB53" s="18">
        <f t="shared" ref="JB53:KG58" si="22">JB$32-JB35</f>
        <v>46.706999999999994</v>
      </c>
      <c r="JC53" s="18">
        <f t="shared" si="22"/>
        <v>50.411000000000001</v>
      </c>
      <c r="JD53" s="18">
        <f t="shared" si="22"/>
        <v>45.521000000000015</v>
      </c>
      <c r="JE53" s="18">
        <f t="shared" si="22"/>
        <v>41.109999999999957</v>
      </c>
      <c r="JF53" s="18">
        <f t="shared" si="22"/>
        <v>38.584000000000003</v>
      </c>
      <c r="JG53" s="18">
        <f t="shared" si="22"/>
        <v>38.140999999999963</v>
      </c>
      <c r="JH53" s="18">
        <f t="shared" si="22"/>
        <v>39.666999999999973</v>
      </c>
      <c r="JI53" s="18">
        <f t="shared" si="22"/>
        <v>41.660000000000025</v>
      </c>
      <c r="JJ53" s="18">
        <f t="shared" si="22"/>
        <v>43.783000000000015</v>
      </c>
      <c r="JK53" s="18">
        <f t="shared" si="22"/>
        <v>41.600999999999999</v>
      </c>
      <c r="JL53" s="18">
        <f t="shared" si="22"/>
        <v>38.809000000000026</v>
      </c>
      <c r="JM53" s="18">
        <f t="shared" si="22"/>
        <v>36.56899999999996</v>
      </c>
      <c r="JN53" s="18">
        <f t="shared" si="22"/>
        <v>33.521999999999991</v>
      </c>
      <c r="JO53" s="18">
        <f t="shared" si="22"/>
        <v>30.617000000000019</v>
      </c>
      <c r="JP53" s="18">
        <f t="shared" si="22"/>
        <v>29.74799999999999</v>
      </c>
      <c r="JQ53" s="18">
        <f t="shared" si="22"/>
        <v>30.49799999999999</v>
      </c>
      <c r="JR53" s="18">
        <f t="shared" si="22"/>
        <v>31.842999999999961</v>
      </c>
      <c r="JS53" s="18">
        <f t="shared" si="22"/>
        <v>31.492000000000019</v>
      </c>
      <c r="JT53" s="18">
        <f t="shared" si="22"/>
        <v>32.47399999999999</v>
      </c>
      <c r="JU53" s="18">
        <f t="shared" si="22"/>
        <v>30.275000000000034</v>
      </c>
      <c r="JV53" s="18">
        <f t="shared" si="22"/>
        <v>29.34899999999999</v>
      </c>
      <c r="JW53" s="18">
        <f t="shared" si="22"/>
        <v>29.86099999999999</v>
      </c>
      <c r="JX53" s="18">
        <f t="shared" si="22"/>
        <v>30.248000000000047</v>
      </c>
      <c r="JY53" s="18">
        <f t="shared" si="22"/>
        <v>30.220000000000027</v>
      </c>
      <c r="JZ53" s="18">
        <f t="shared" si="22"/>
        <v>26.309000000000026</v>
      </c>
      <c r="KA53" s="18">
        <f t="shared" si="22"/>
        <v>25.468000000000018</v>
      </c>
      <c r="KB53" s="18">
        <f t="shared" si="22"/>
        <v>26.547000000000025</v>
      </c>
      <c r="KC53" s="18">
        <f t="shared" si="22"/>
        <v>25.776999999999987</v>
      </c>
      <c r="KD53" s="18">
        <f t="shared" si="22"/>
        <v>25.586000000000013</v>
      </c>
      <c r="KE53" s="18">
        <f t="shared" si="22"/>
        <v>23.543000000000006</v>
      </c>
      <c r="KF53" s="18">
        <f t="shared" si="22"/>
        <v>22.040999999999997</v>
      </c>
      <c r="KG53" s="18">
        <f t="shared" si="22"/>
        <v>22.312999999999988</v>
      </c>
      <c r="KH53" s="18">
        <f t="shared" si="14"/>
        <v>23.337999999999965</v>
      </c>
      <c r="KI53" s="18">
        <f t="shared" si="14"/>
        <v>25.233000000000004</v>
      </c>
      <c r="KJ53" s="18">
        <f t="shared" si="14"/>
        <v>23.896999999999991</v>
      </c>
      <c r="KK53" s="18">
        <f t="shared" si="14"/>
        <v>22.824000000000012</v>
      </c>
      <c r="KL53" s="18">
        <f t="shared" si="14"/>
        <v>23.033000000000015</v>
      </c>
      <c r="KM53" s="18">
        <f t="shared" si="14"/>
        <v>20.717000000000041</v>
      </c>
      <c r="KN53" s="18">
        <f t="shared" si="14"/>
        <v>15.519999999999982</v>
      </c>
      <c r="KO53" s="18">
        <f t="shared" si="14"/>
        <v>15.608000000000004</v>
      </c>
      <c r="KP53" s="18">
        <f t="shared" si="14"/>
        <v>13.585999999999956</v>
      </c>
      <c r="KQ53" s="18">
        <f t="shared" si="14"/>
        <v>10.762</v>
      </c>
      <c r="KR53" s="18">
        <f t="shared" si="14"/>
        <v>8.5219999999999914</v>
      </c>
      <c r="KS53" s="18">
        <f t="shared" si="14"/>
        <v>11.870000000000005</v>
      </c>
      <c r="KT53" s="18">
        <f t="shared" si="14"/>
        <v>11.750999999999976</v>
      </c>
      <c r="KU53" s="18">
        <f t="shared" si="14"/>
        <v>11.009000000000015</v>
      </c>
      <c r="KV53" s="18">
        <f t="shared" si="14"/>
        <v>11.559000000000026</v>
      </c>
      <c r="KW53" s="18">
        <f t="shared" si="14"/>
        <v>8.5480000000000018</v>
      </c>
      <c r="KX53" s="18">
        <f t="shared" si="14"/>
        <v>8.0310000000000059</v>
      </c>
      <c r="KY53" s="18">
        <f t="shared" si="14"/>
        <v>7.6779999999999973</v>
      </c>
      <c r="KZ53" s="18">
        <f t="shared" si="14"/>
        <v>7.8089999999999691</v>
      </c>
      <c r="LA53" s="18">
        <f t="shared" si="14"/>
        <v>5.2629999999999768</v>
      </c>
      <c r="LB53" s="18">
        <f t="shared" si="14"/>
        <v>4.02800000000002</v>
      </c>
      <c r="LC53" s="18">
        <f t="shared" si="14"/>
        <v>4.42999999999995</v>
      </c>
      <c r="LD53" s="18">
        <f t="shared" si="14"/>
        <v>4.02800000000002</v>
      </c>
      <c r="LE53" s="18">
        <f t="shared" si="14"/>
        <v>2.1779999999999973</v>
      </c>
      <c r="LF53" s="18">
        <f t="shared" si="14"/>
        <v>1.6549999999999727</v>
      </c>
      <c r="LG53" s="18">
        <f t="shared" si="14"/>
        <v>0.24099999999998545</v>
      </c>
      <c r="LH53" s="18">
        <f t="shared" si="14"/>
        <v>-0.54200000000003001</v>
      </c>
      <c r="LI53" s="18">
        <f t="shared" si="14"/>
        <v>-3.3020000000000209</v>
      </c>
      <c r="LJ53" s="18">
        <f t="shared" si="14"/>
        <v>-3.8269999999999982</v>
      </c>
      <c r="LK53" s="18">
        <f t="shared" si="14"/>
        <v>-4.7830000000000155</v>
      </c>
      <c r="LL53" s="18">
        <f t="shared" si="14"/>
        <v>-6.2239999999999895</v>
      </c>
      <c r="LM53" s="18">
        <f t="shared" si="14"/>
        <v>-6.3810000000000286</v>
      </c>
      <c r="LN53" s="18">
        <f t="shared" si="14"/>
        <v>-9.3299999999999841</v>
      </c>
      <c r="LO53" s="18">
        <f t="shared" si="15"/>
        <v>-10.710999999999956</v>
      </c>
      <c r="LP53" s="18">
        <f t="shared" si="15"/>
        <v>-10.816000000000031</v>
      </c>
      <c r="LQ53" s="18">
        <f t="shared" si="15"/>
        <v>-7.5949999999999704</v>
      </c>
      <c r="LR53" s="18">
        <f t="shared" si="15"/>
        <v>-7.7690000000000055</v>
      </c>
      <c r="LS53" s="18">
        <f t="shared" si="15"/>
        <v>-6.1290000000000191</v>
      </c>
      <c r="LT53" s="18">
        <f t="shared" si="15"/>
        <v>-8.7970000000000255</v>
      </c>
      <c r="LU53" s="18">
        <f t="shared" si="15"/>
        <v>-13.713000000000022</v>
      </c>
      <c r="LV53" s="18">
        <f t="shared" si="15"/>
        <v>-13.120000000000005</v>
      </c>
      <c r="LW53" s="18">
        <f t="shared" si="15"/>
        <v>-16.668999999999983</v>
      </c>
      <c r="LX53" s="18">
        <f t="shared" si="15"/>
        <v>-12.593999999999994</v>
      </c>
      <c r="LY53" s="18">
        <f t="shared" si="15"/>
        <v>-10.25200000000001</v>
      </c>
      <c r="LZ53" s="18">
        <f t="shared" si="15"/>
        <v>-9.0579999999999927</v>
      </c>
      <c r="MA53" s="18">
        <f t="shared" si="15"/>
        <v>-11.041999999999973</v>
      </c>
      <c r="MB53" s="18">
        <f t="shared" si="15"/>
        <v>-9.2309999999999945</v>
      </c>
      <c r="MC53" s="18">
        <f t="shared" si="15"/>
        <v>-12.067000000000007</v>
      </c>
      <c r="MD53" s="18">
        <f t="shared" si="15"/>
        <v>-17.704000000000008</v>
      </c>
      <c r="ME53" s="18">
        <f t="shared" si="15"/>
        <v>-21.435000000000002</v>
      </c>
      <c r="MF53" s="18">
        <f t="shared" si="15"/>
        <v>-24.269000000000005</v>
      </c>
      <c r="MG53" s="18">
        <f t="shared" si="15"/>
        <v>-24.634000000000015</v>
      </c>
      <c r="MH53" s="18">
        <f t="shared" si="15"/>
        <v>-22.731999999999971</v>
      </c>
      <c r="MI53" s="18">
        <f t="shared" si="15"/>
        <v>-21.622000000000014</v>
      </c>
      <c r="MJ53" s="18">
        <f t="shared" si="15"/>
        <v>-21.249000000000024</v>
      </c>
      <c r="MK53" s="18">
        <f t="shared" si="15"/>
        <v>-20.678999999999974</v>
      </c>
      <c r="ML53" s="18">
        <f t="shared" si="15"/>
        <v>-17.834000000000003</v>
      </c>
      <c r="MM53" s="18">
        <f t="shared" si="15"/>
        <v>-14.48399999999998</v>
      </c>
      <c r="MN53" s="18">
        <f t="shared" si="15"/>
        <v>-17.373000000000047</v>
      </c>
      <c r="MO53" s="18">
        <f t="shared" si="15"/>
        <v>-18.55600000000004</v>
      </c>
      <c r="MP53" s="18">
        <f t="shared" si="15"/>
        <v>-23.353000000000009</v>
      </c>
      <c r="MQ53" s="18">
        <f t="shared" si="15"/>
        <v>-24.501999999999953</v>
      </c>
      <c r="MR53" s="18">
        <f t="shared" si="15"/>
        <v>-25.004999999999995</v>
      </c>
      <c r="MS53" s="18">
        <f t="shared" si="15"/>
        <v>-24.965999999999951</v>
      </c>
      <c r="MT53" s="18">
        <f t="shared" si="15"/>
        <v>-26.247000000000014</v>
      </c>
      <c r="MU53" s="18">
        <f t="shared" si="15"/>
        <v>-25.322999999999979</v>
      </c>
      <c r="MV53" s="18">
        <f t="shared" si="15"/>
        <v>-25.09699999999998</v>
      </c>
      <c r="MW53" s="18">
        <f t="shared" si="15"/>
        <v>-26.825999999999965</v>
      </c>
      <c r="MX53" s="18">
        <f t="shared" si="15"/>
        <v>-29.217000000000041</v>
      </c>
      <c r="MY53" s="18">
        <f t="shared" si="15"/>
        <v>-30</v>
      </c>
      <c r="MZ53" s="18">
        <f t="shared" si="15"/>
        <v>-29.824000000000012</v>
      </c>
      <c r="NA53" s="18">
        <f t="shared" si="15"/>
        <v>-26.319999999999993</v>
      </c>
      <c r="NB53" s="18">
        <f t="shared" si="15"/>
        <v>-22.312999999999988</v>
      </c>
      <c r="NC53" s="18">
        <f t="shared" si="15"/>
        <v>-22.137</v>
      </c>
      <c r="ND53" s="18">
        <f t="shared" si="15"/>
        <v>-25.180000000000007</v>
      </c>
      <c r="NE53" s="18">
        <f t="shared" si="15"/>
        <v>-27.543000000000006</v>
      </c>
      <c r="NF53" s="18">
        <f t="shared" si="15"/>
        <v>-26.27800000000002</v>
      </c>
      <c r="NG53" s="18">
        <f t="shared" si="15"/>
        <v>-29.434000000000026</v>
      </c>
      <c r="NH53" s="18">
        <f t="shared" si="15"/>
        <v>-27.532999999999959</v>
      </c>
      <c r="NI53" s="18">
        <f t="shared" si="15"/>
        <v>-22.305000000000007</v>
      </c>
      <c r="NJ53" s="18">
        <f t="shared" si="15"/>
        <v>-20.067000000000007</v>
      </c>
      <c r="NK53" s="18">
        <f t="shared" si="15"/>
        <v>-23.605999999999995</v>
      </c>
      <c r="NL53" s="18">
        <f t="shared" si="15"/>
        <v>-22.750999999999976</v>
      </c>
      <c r="NM53" s="18">
        <f t="shared" si="15"/>
        <v>-22.032999999999959</v>
      </c>
      <c r="NN53" s="18">
        <f t="shared" si="15"/>
        <v>-21.951999999999998</v>
      </c>
      <c r="NO53" s="18">
        <f t="shared" si="15"/>
        <v>-23.114999999999952</v>
      </c>
      <c r="NP53" s="18">
        <f t="shared" si="15"/>
        <v>-26.757000000000005</v>
      </c>
      <c r="NQ53" s="18">
        <f t="shared" si="15"/>
        <v>-26.218999999999994</v>
      </c>
      <c r="NR53" s="18">
        <f t="shared" si="15"/>
        <v>-28.954999999999984</v>
      </c>
      <c r="NS53" s="18">
        <f t="shared" si="15"/>
        <v>-29.021999999999991</v>
      </c>
      <c r="NT53" s="18">
        <f t="shared" si="15"/>
        <v>-27.978999999999985</v>
      </c>
      <c r="NU53" s="18">
        <f t="shared" si="15"/>
        <v>-28.789999999999964</v>
      </c>
      <c r="NV53" s="18">
        <f t="shared" si="15"/>
        <v>-27.394999999999982</v>
      </c>
      <c r="NW53" s="18">
        <f t="shared" si="15"/>
        <v>-29.97199999999998</v>
      </c>
      <c r="NX53" s="18">
        <f t="shared" si="15"/>
        <v>-30.503000000000043</v>
      </c>
      <c r="NY53" s="18">
        <f t="shared" si="15"/>
        <v>-31.663000000000011</v>
      </c>
      <c r="NZ53" s="18">
        <f t="shared" ref="NZ53:PE58" si="23">NZ$32-NZ35</f>
        <v>-32.571000000000026</v>
      </c>
      <c r="OA53" s="18">
        <f t="shared" si="23"/>
        <v>-29.132999999999981</v>
      </c>
      <c r="OB53" s="18">
        <f t="shared" si="23"/>
        <v>-28.882999999999981</v>
      </c>
      <c r="OC53" s="18">
        <f t="shared" si="23"/>
        <v>-27.190999999999974</v>
      </c>
      <c r="OD53" s="18">
        <f t="shared" si="23"/>
        <v>-28.302999999999997</v>
      </c>
      <c r="OE53" s="18">
        <f t="shared" si="23"/>
        <v>-28.433999999999969</v>
      </c>
      <c r="OF53" s="18">
        <f t="shared" si="23"/>
        <v>-29.033000000000015</v>
      </c>
      <c r="OG53" s="18">
        <f t="shared" si="23"/>
        <v>-27.434000000000026</v>
      </c>
      <c r="OH53" s="18">
        <f t="shared" si="23"/>
        <v>-28.282999999999959</v>
      </c>
      <c r="OI53" s="18">
        <f t="shared" si="23"/>
        <v>-29.156000000000006</v>
      </c>
      <c r="OJ53" s="18">
        <f t="shared" si="23"/>
        <v>-29.425000000000011</v>
      </c>
      <c r="OK53" s="18">
        <f t="shared" si="23"/>
        <v>-29.069000000000017</v>
      </c>
      <c r="OL53" s="18">
        <f t="shared" si="23"/>
        <v>-30.646999999999991</v>
      </c>
      <c r="OM53" s="18">
        <f t="shared" si="23"/>
        <v>-30.913000000000011</v>
      </c>
      <c r="ON53" s="18">
        <f t="shared" si="23"/>
        <v>-38.201000000000022</v>
      </c>
      <c r="OO53" s="18">
        <f t="shared" si="23"/>
        <v>-38.24799999999999</v>
      </c>
      <c r="OP53" s="18">
        <f t="shared" si="23"/>
        <v>-38.60899999999998</v>
      </c>
      <c r="OQ53" s="18">
        <f t="shared" si="23"/>
        <v>-38.105000000000018</v>
      </c>
      <c r="OR53" s="18">
        <f t="shared" si="23"/>
        <v>-35.641999999999996</v>
      </c>
      <c r="OS53" s="18">
        <f t="shared" si="23"/>
        <v>-32.867999999999995</v>
      </c>
      <c r="OT53" s="18">
        <f t="shared" si="23"/>
        <v>-27.825999999999965</v>
      </c>
      <c r="OU53" s="18">
        <f t="shared" si="23"/>
        <v>-27.881000000000029</v>
      </c>
      <c r="OV53" s="18">
        <f t="shared" si="23"/>
        <v>-29.081999999999994</v>
      </c>
      <c r="OW53" s="18">
        <f t="shared" si="23"/>
        <v>-29.658999999999992</v>
      </c>
      <c r="OX53" s="18">
        <f t="shared" si="23"/>
        <v>-30.913000000000011</v>
      </c>
      <c r="OY53" s="18">
        <f t="shared" si="23"/>
        <v>-31.599999999999966</v>
      </c>
      <c r="OZ53" s="18">
        <f t="shared" si="23"/>
        <v>-34.472999999999956</v>
      </c>
      <c r="PA53" s="18">
        <f t="shared" si="23"/>
        <v>-35.963999999999999</v>
      </c>
      <c r="PB53" s="18">
        <f t="shared" si="23"/>
        <v>-38.283999999999992</v>
      </c>
      <c r="PC53" s="18">
        <f t="shared" si="23"/>
        <v>-44.677000000000021</v>
      </c>
      <c r="PD53" s="18">
        <f t="shared" si="23"/>
        <v>-39.370999999999981</v>
      </c>
      <c r="PE53" s="18">
        <f t="shared" si="23"/>
        <v>-39.613</v>
      </c>
      <c r="PF53" s="18">
        <f t="shared" si="16"/>
        <v>-38.365000000000009</v>
      </c>
      <c r="PG53" s="18">
        <f t="shared" si="16"/>
        <v>-37.502999999999986</v>
      </c>
      <c r="PH53" s="18">
        <f t="shared" si="16"/>
        <v>-35.960999999999956</v>
      </c>
      <c r="PI53" s="18">
        <f t="shared" si="16"/>
        <v>-31.177000000000021</v>
      </c>
      <c r="PJ53" s="18">
        <f t="shared" si="16"/>
        <v>-26.22199999999998</v>
      </c>
      <c r="PK53" s="18">
        <f t="shared" si="16"/>
        <v>-24.293000000000006</v>
      </c>
      <c r="PL53" s="18">
        <f t="shared" si="16"/>
        <v>-26.940999999999974</v>
      </c>
      <c r="PM53" s="18">
        <f t="shared" si="16"/>
        <v>-27.890999999999963</v>
      </c>
      <c r="PN53" s="18">
        <f t="shared" si="16"/>
        <v>-27.824999999999989</v>
      </c>
      <c r="PO53" s="18">
        <f t="shared" si="16"/>
        <v>-26.524000000000001</v>
      </c>
      <c r="PP53" s="18">
        <f t="shared" si="16"/>
        <v>-28.021999999999991</v>
      </c>
      <c r="PQ53" s="18">
        <f t="shared" si="16"/>
        <v>-28.885999999999967</v>
      </c>
      <c r="PR53" s="18">
        <f t="shared" si="16"/>
        <v>-33.326000000000022</v>
      </c>
      <c r="PS53" s="18">
        <f t="shared" si="16"/>
        <v>-28.581999999999994</v>
      </c>
      <c r="PT53" s="18">
        <f t="shared" si="16"/>
        <v>-25.531000000000006</v>
      </c>
      <c r="PU53" s="18">
        <f t="shared" si="16"/>
        <v>-25.314000000000021</v>
      </c>
      <c r="PV53" s="18">
        <f t="shared" si="16"/>
        <v>-25.710999999999956</v>
      </c>
      <c r="PW53" s="18">
        <f t="shared" si="16"/>
        <v>-21.236000000000047</v>
      </c>
      <c r="PX53" s="18">
        <f t="shared" si="16"/>
        <v>-19.949999999999989</v>
      </c>
      <c r="PY53" s="18">
        <f t="shared" si="16"/>
        <v>-19.780999999999949</v>
      </c>
      <c r="PZ53" s="18">
        <f t="shared" si="16"/>
        <v>-20.244999999999948</v>
      </c>
      <c r="QA53" s="18">
        <f t="shared" si="16"/>
        <v>-19.317999999999984</v>
      </c>
      <c r="QB53" s="18">
        <f t="shared" si="16"/>
        <v>-18.814000000000021</v>
      </c>
      <c r="QC53" s="18">
        <f t="shared" si="16"/>
        <v>-15.134000000000015</v>
      </c>
      <c r="QD53" s="18">
        <f t="shared" si="16"/>
        <v>-14.697000000000003</v>
      </c>
      <c r="QE53" s="18">
        <f t="shared" si="16"/>
        <v>-13.100999999999999</v>
      </c>
      <c r="QF53" s="18">
        <f t="shared" si="16"/>
        <v>-10.218999999999994</v>
      </c>
      <c r="QG53" s="18">
        <f t="shared" si="16"/>
        <v>-10.053999999999974</v>
      </c>
      <c r="QH53" s="18">
        <f t="shared" si="16"/>
        <v>-10.12700000000001</v>
      </c>
      <c r="QI53" s="18">
        <f t="shared" si="16"/>
        <v>-9.6539999999999964</v>
      </c>
      <c r="QJ53" s="18">
        <f t="shared" si="16"/>
        <v>-8.242999999999995</v>
      </c>
      <c r="QK53" s="18">
        <f t="shared" si="16"/>
        <v>-7.8159999999999741</v>
      </c>
      <c r="QL53" s="18">
        <f t="shared" si="16"/>
        <v>-9.507000000000005</v>
      </c>
      <c r="QM53" s="18">
        <f t="shared" si="17"/>
        <v>-8.6800000000000068</v>
      </c>
      <c r="QN53" s="18">
        <f t="shared" si="17"/>
        <v>-5.5229999999999677</v>
      </c>
      <c r="QO53" s="18">
        <f t="shared" si="17"/>
        <v>-5.5470000000000255</v>
      </c>
      <c r="QP53" s="18">
        <f t="shared" si="17"/>
        <v>-6.7690000000000055</v>
      </c>
      <c r="QQ53" s="18">
        <f t="shared" si="17"/>
        <v>-9.021000000000015</v>
      </c>
      <c r="QR53" s="18">
        <f t="shared" si="17"/>
        <v>-0.53399999999999181</v>
      </c>
      <c r="QS53" s="18">
        <f t="shared" si="17"/>
        <v>-4.0769999999999982</v>
      </c>
      <c r="QT53" s="18">
        <f t="shared" si="17"/>
        <v>-3.5159999999999627</v>
      </c>
      <c r="QU53" s="18">
        <f t="shared" si="17"/>
        <v>-5.4220000000000255</v>
      </c>
      <c r="QV53" s="18">
        <f t="shared" si="17"/>
        <v>-3.4479999999999791</v>
      </c>
      <c r="QW53" s="18">
        <f t="shared" si="17"/>
        <v>-2.8460000000000036</v>
      </c>
      <c r="QX53" s="18">
        <f t="shared" si="17"/>
        <v>-3.7330000000000041</v>
      </c>
      <c r="QY53" s="18">
        <f t="shared" si="17"/>
        <v>-6.0840000000000032</v>
      </c>
      <c r="QZ53" s="18">
        <f t="shared" si="17"/>
        <v>-7.7019999999999982</v>
      </c>
      <c r="RA53" s="18">
        <f t="shared" si="17"/>
        <v>-9.0269999999999868</v>
      </c>
      <c r="RB53" s="18">
        <f t="shared" si="17"/>
        <v>-8.3519999999999754</v>
      </c>
      <c r="RC53" s="18">
        <f t="shared" si="17"/>
        <v>-7.0910000000000082</v>
      </c>
      <c r="RD53" s="18">
        <f t="shared" si="17"/>
        <v>-5.2120000000000459</v>
      </c>
      <c r="RE53" s="18">
        <f t="shared" si="17"/>
        <v>-2.7669999999999959</v>
      </c>
      <c r="RF53" s="18">
        <f t="shared" si="17"/>
        <v>-1.9139999999999873</v>
      </c>
      <c r="RG53" s="18">
        <f t="shared" si="17"/>
        <v>-1.728999999999985</v>
      </c>
      <c r="RH53" s="18">
        <f t="shared" si="17"/>
        <v>-1.3709999999999809</v>
      </c>
      <c r="RI53" s="18">
        <f t="shared" si="17"/>
        <v>0.54800000000000182</v>
      </c>
      <c r="RJ53" s="18">
        <f t="shared" si="17"/>
        <v>2.2880000000000109</v>
      </c>
      <c r="RK53" s="18">
        <f t="shared" si="17"/>
        <v>3.714999999999975</v>
      </c>
      <c r="RL53" s="18">
        <f t="shared" si="17"/>
        <v>4.7530000000000427</v>
      </c>
      <c r="RM53" s="18">
        <f t="shared" si="17"/>
        <v>6.6779999999999973</v>
      </c>
      <c r="RN53" s="18">
        <f t="shared" si="17"/>
        <v>8.9620000000000459</v>
      </c>
      <c r="RO53" s="18">
        <f t="shared" si="17"/>
        <v>9.6270000000000095</v>
      </c>
      <c r="RP53" s="18">
        <f t="shared" si="17"/>
        <v>8.4189999999999827</v>
      </c>
      <c r="RQ53" s="18">
        <f t="shared" si="17"/>
        <v>10.379999999999995</v>
      </c>
      <c r="RR53" s="18">
        <f t="shared" si="17"/>
        <v>12.76600000000002</v>
      </c>
      <c r="RS53" s="18">
        <f t="shared" si="17"/>
        <v>12.617999999999995</v>
      </c>
      <c r="RT53" s="18">
        <f t="shared" si="17"/>
        <v>12.90300000000002</v>
      </c>
      <c r="RU53" s="18">
        <f t="shared" si="17"/>
        <v>14.50200000000001</v>
      </c>
      <c r="RV53" s="18">
        <f t="shared" si="17"/>
        <v>17.740000000000009</v>
      </c>
      <c r="RW53" s="18">
        <f t="shared" si="17"/>
        <v>22.15500000000003</v>
      </c>
      <c r="RX53" s="18">
        <f t="shared" si="17"/>
        <v>20.589999999999975</v>
      </c>
      <c r="RY53" s="18">
        <f t="shared" si="17"/>
        <v>20.258999999999958</v>
      </c>
      <c r="RZ53" s="18">
        <f t="shared" si="17"/>
        <v>20.807000000000016</v>
      </c>
      <c r="SA53" s="18">
        <f t="shared" si="17"/>
        <v>20.873999999999967</v>
      </c>
      <c r="SB53" s="18">
        <f t="shared" si="17"/>
        <v>20.278999999999996</v>
      </c>
      <c r="SC53" s="18">
        <f t="shared" si="17"/>
        <v>22.387</v>
      </c>
      <c r="SD53" s="18">
        <f t="shared" si="17"/>
        <v>21.19300000000004</v>
      </c>
      <c r="SE53" s="18">
        <f t="shared" si="17"/>
        <v>20.461999999999989</v>
      </c>
      <c r="SF53" s="18">
        <f t="shared" si="17"/>
        <v>19.170999999999992</v>
      </c>
      <c r="SG53" s="18">
        <f t="shared" si="17"/>
        <v>18.817000000000007</v>
      </c>
      <c r="SH53" s="18">
        <f t="shared" si="17"/>
        <v>17.564000000000021</v>
      </c>
      <c r="SI53" s="18">
        <f t="shared" si="17"/>
        <v>20.222999999999956</v>
      </c>
      <c r="SJ53" s="18">
        <f t="shared" si="17"/>
        <v>20.283000000000015</v>
      </c>
      <c r="SK53" s="18">
        <f t="shared" si="17"/>
        <v>20.409000000000049</v>
      </c>
      <c r="SL53" s="18">
        <f t="shared" si="17"/>
        <v>20.824000000000012</v>
      </c>
      <c r="SM53" s="18">
        <f t="shared" si="17"/>
        <v>21.953000000000031</v>
      </c>
      <c r="SN53" s="18">
        <f t="shared" si="17"/>
        <v>21.154999999999973</v>
      </c>
      <c r="SO53" s="18">
        <f t="shared" si="17"/>
        <v>21.889999999999986</v>
      </c>
      <c r="SP53" s="18">
        <f t="shared" si="17"/>
        <v>20.439999999999998</v>
      </c>
      <c r="SQ53" s="18">
        <f t="shared" si="17"/>
        <v>20.363</v>
      </c>
    </row>
    <row r="54" spans="1:511" x14ac:dyDescent="0.25">
      <c r="A54" s="5">
        <f t="shared" si="18"/>
        <v>5</v>
      </c>
      <c r="B54" s="1" t="str">
        <f t="shared" si="9"/>
        <v>VW 3 3/8 PERP nc-24</v>
      </c>
      <c r="C54" s="1" t="str">
        <f t="shared" si="19"/>
        <v>VW 3 1/2 PERP nc-30-VW 3 3/8 PERP nc-24</v>
      </c>
      <c r="F54" s="18">
        <f t="shared" ca="1" si="20"/>
        <v>13.27800000000002</v>
      </c>
      <c r="G54" s="18">
        <f t="shared" si="20"/>
        <v>11.927999999999997</v>
      </c>
      <c r="H54" s="18">
        <f t="shared" si="20"/>
        <v>6.2059999999999604</v>
      </c>
      <c r="I54" s="18">
        <f t="shared" si="20"/>
        <v>7.4979999999999905</v>
      </c>
      <c r="J54" s="18">
        <f t="shared" si="20"/>
        <v>7.9950000000000045</v>
      </c>
      <c r="K54" s="18">
        <f t="shared" si="20"/>
        <v>5.3419999999999845</v>
      </c>
      <c r="L54" s="18">
        <f t="shared" si="20"/>
        <v>2.1809999999999832</v>
      </c>
      <c r="M54" s="18">
        <f t="shared" si="20"/>
        <v>-5.0079999999999814</v>
      </c>
      <c r="N54" s="18">
        <f t="shared" si="20"/>
        <v>-9.1909999999999741</v>
      </c>
      <c r="O54" s="18">
        <f t="shared" si="20"/>
        <v>-10.734999999999957</v>
      </c>
      <c r="P54" s="18">
        <f t="shared" si="20"/>
        <v>-12.893000000000029</v>
      </c>
      <c r="Q54" s="18">
        <f t="shared" si="20"/>
        <v>-14.512</v>
      </c>
      <c r="R54" s="18">
        <f t="shared" si="20"/>
        <v>-10.894999999999982</v>
      </c>
      <c r="S54" s="18">
        <f t="shared" si="20"/>
        <v>-6.9490000000000123</v>
      </c>
      <c r="T54" s="18">
        <f t="shared" si="20"/>
        <v>2.6220000000000141</v>
      </c>
      <c r="U54" s="18">
        <f t="shared" si="20"/>
        <v>12.584000000000003</v>
      </c>
      <c r="V54" s="18">
        <f t="shared" si="20"/>
        <v>9.1270000000000095</v>
      </c>
      <c r="W54" s="18">
        <f t="shared" si="20"/>
        <v>9.1610000000000014</v>
      </c>
      <c r="X54" s="18">
        <f t="shared" si="20"/>
        <v>4.63900000000001</v>
      </c>
      <c r="Y54" s="18">
        <f t="shared" si="20"/>
        <v>17.522999999999968</v>
      </c>
      <c r="Z54" s="18">
        <f t="shared" si="20"/>
        <v>27.149999999999977</v>
      </c>
      <c r="AA54" s="18">
        <f t="shared" si="20"/>
        <v>37.611000000000047</v>
      </c>
      <c r="AB54" s="18">
        <f t="shared" si="20"/>
        <v>29.286000000000001</v>
      </c>
      <c r="AC54" s="18">
        <f t="shared" si="20"/>
        <v>2.6229999999999905</v>
      </c>
      <c r="AD54" s="18">
        <f t="shared" si="20"/>
        <v>-5.1150000000000091</v>
      </c>
      <c r="AE54" s="18">
        <f t="shared" si="20"/>
        <v>-14.057999999999993</v>
      </c>
      <c r="AF54" s="18">
        <f t="shared" si="20"/>
        <v>-18.657000000000039</v>
      </c>
      <c r="AG54" s="18">
        <f t="shared" si="20"/>
        <v>-14.84499999999997</v>
      </c>
      <c r="AH54" s="18">
        <f t="shared" si="20"/>
        <v>-7.9499999999999886</v>
      </c>
      <c r="AI54" s="18">
        <f t="shared" si="20"/>
        <v>-8.8480000000000132</v>
      </c>
      <c r="AJ54" s="18">
        <f t="shared" si="20"/>
        <v>-15.788999999999987</v>
      </c>
      <c r="AK54" s="18">
        <f t="shared" si="20"/>
        <v>-30.286000000000001</v>
      </c>
      <c r="AL54" s="18">
        <f t="shared" si="20"/>
        <v>-26.338000000000022</v>
      </c>
      <c r="AM54" s="18">
        <f t="shared" si="20"/>
        <v>-23.921999999999969</v>
      </c>
      <c r="AN54" s="18">
        <f t="shared" si="20"/>
        <v>-26.115999999999985</v>
      </c>
      <c r="AO54" s="18">
        <f t="shared" si="20"/>
        <v>-28.908999999999992</v>
      </c>
      <c r="AP54" s="18">
        <f t="shared" si="20"/>
        <v>-41.035000000000025</v>
      </c>
      <c r="AQ54" s="18">
        <f t="shared" si="20"/>
        <v>-45.980999999999995</v>
      </c>
      <c r="AR54" s="18">
        <f t="shared" si="20"/>
        <v>-44.036000000000001</v>
      </c>
      <c r="AS54" s="18">
        <f t="shared" si="20"/>
        <v>-33.313999999999965</v>
      </c>
      <c r="AT54" s="18">
        <f t="shared" si="20"/>
        <v>-34.866999999999962</v>
      </c>
      <c r="AU54" s="18">
        <f t="shared" si="20"/>
        <v>-36.775999999999954</v>
      </c>
      <c r="AV54" s="18">
        <f t="shared" si="20"/>
        <v>-44.968000000000018</v>
      </c>
      <c r="AW54" s="18">
        <f t="shared" si="20"/>
        <v>-40.687000000000012</v>
      </c>
      <c r="AX54" s="18">
        <f t="shared" si="20"/>
        <v>-41.300999999999988</v>
      </c>
      <c r="AY54" s="18">
        <f t="shared" si="20"/>
        <v>-45.461999999999989</v>
      </c>
      <c r="AZ54" s="18">
        <f t="shared" si="20"/>
        <v>-47.06</v>
      </c>
      <c r="BA54" s="18">
        <f t="shared" si="20"/>
        <v>-23.144999999999982</v>
      </c>
      <c r="BB54" s="18">
        <f t="shared" si="20"/>
        <v>-19.317999999999984</v>
      </c>
      <c r="BC54" s="18">
        <f t="shared" si="20"/>
        <v>-6.1870000000000118</v>
      </c>
      <c r="BD54" s="18">
        <f t="shared" si="20"/>
        <v>1.3580000000000041</v>
      </c>
      <c r="BE54" s="18">
        <f t="shared" si="20"/>
        <v>-3.8249999999999886</v>
      </c>
      <c r="BF54" s="18">
        <f t="shared" si="20"/>
        <v>-11.668000000000006</v>
      </c>
      <c r="BG54" s="18">
        <f t="shared" si="20"/>
        <v>-44.393000000000029</v>
      </c>
      <c r="BH54" s="18">
        <f t="shared" si="20"/>
        <v>-44.694999999999993</v>
      </c>
      <c r="BI54" s="18">
        <f t="shared" si="20"/>
        <v>-35.982000000000028</v>
      </c>
      <c r="BJ54" s="18">
        <f t="shared" si="20"/>
        <v>-13.759000000000015</v>
      </c>
      <c r="BK54" s="18">
        <f t="shared" si="20"/>
        <v>7.34699999999998</v>
      </c>
      <c r="BL54" s="18">
        <f t="shared" si="20"/>
        <v>21.704999999999984</v>
      </c>
      <c r="BM54" s="18">
        <f t="shared" si="20"/>
        <v>36.116999999999962</v>
      </c>
      <c r="BN54" s="18">
        <f t="shared" si="20"/>
        <v>-3.0079999999999814</v>
      </c>
      <c r="BO54" s="18">
        <f t="shared" si="20"/>
        <v>-29.201000000000022</v>
      </c>
      <c r="BP54" s="18">
        <f t="shared" si="20"/>
        <v>-41.575999999999908</v>
      </c>
      <c r="BQ54" s="18">
        <f t="shared" si="20"/>
        <v>-74.378000000000043</v>
      </c>
      <c r="BR54" s="18">
        <f t="shared" si="10"/>
        <v>-68.891999999999939</v>
      </c>
      <c r="BS54" s="18">
        <f t="shared" ref="BS54:EC58" si="24">BS$32-BS36</f>
        <v>-55.067000000000007</v>
      </c>
      <c r="BT54" s="18">
        <f t="shared" si="24"/>
        <v>-39.115999999999985</v>
      </c>
      <c r="BU54" s="18">
        <f t="shared" si="24"/>
        <v>-28.487999999999943</v>
      </c>
      <c r="BV54" s="18">
        <f t="shared" si="24"/>
        <v>-16.480000000000018</v>
      </c>
      <c r="BW54" s="18">
        <f t="shared" si="24"/>
        <v>-3.2720000000000482</v>
      </c>
      <c r="BX54" s="18">
        <f t="shared" si="24"/>
        <v>13.769000000000005</v>
      </c>
      <c r="BY54" s="18">
        <f t="shared" si="24"/>
        <v>33.658999999999992</v>
      </c>
      <c r="BZ54" s="18">
        <f t="shared" si="24"/>
        <v>-8.5289999999999964</v>
      </c>
      <c r="CA54" s="18">
        <f t="shared" si="24"/>
        <v>2.3369999999999891</v>
      </c>
      <c r="CB54" s="18">
        <f t="shared" si="24"/>
        <v>10.407000000000039</v>
      </c>
      <c r="CC54" s="18">
        <f t="shared" si="24"/>
        <v>-29.600000000000023</v>
      </c>
      <c r="CD54" s="18">
        <f t="shared" si="24"/>
        <v>-38.675000000000068</v>
      </c>
      <c r="CE54" s="18">
        <f t="shared" si="24"/>
        <v>15.629000000000019</v>
      </c>
      <c r="CF54" s="18">
        <f t="shared" si="24"/>
        <v>4.9189999999999827</v>
      </c>
      <c r="CG54" s="18">
        <f t="shared" si="24"/>
        <v>17.911000000000001</v>
      </c>
      <c r="CH54" s="18">
        <f t="shared" si="24"/>
        <v>18.182999999999993</v>
      </c>
      <c r="CI54" s="18">
        <f t="shared" si="24"/>
        <v>36.432000000000016</v>
      </c>
      <c r="CJ54" s="18">
        <f t="shared" si="24"/>
        <v>45.536999999999978</v>
      </c>
      <c r="CK54" s="18">
        <f t="shared" si="24"/>
        <v>41.341999999999985</v>
      </c>
      <c r="CL54" s="18">
        <f t="shared" si="24"/>
        <v>56.461000000000013</v>
      </c>
      <c r="CM54" s="18">
        <f t="shared" si="24"/>
        <v>64.734000000000037</v>
      </c>
      <c r="CN54" s="18">
        <f t="shared" si="24"/>
        <v>67.441999999999979</v>
      </c>
      <c r="CO54" s="18">
        <f t="shared" si="24"/>
        <v>64.034999999999968</v>
      </c>
      <c r="CP54" s="18">
        <f t="shared" si="24"/>
        <v>51.238</v>
      </c>
      <c r="CQ54" s="18">
        <f t="shared" si="24"/>
        <v>53.240000000000009</v>
      </c>
      <c r="CR54" s="18">
        <f t="shared" si="24"/>
        <v>55.507000000000005</v>
      </c>
      <c r="CS54" s="18">
        <f t="shared" si="24"/>
        <v>62.647999999999968</v>
      </c>
      <c r="CT54" s="18">
        <f t="shared" si="24"/>
        <v>67.404000000000025</v>
      </c>
      <c r="CU54" s="18">
        <f t="shared" si="24"/>
        <v>70.663000000000011</v>
      </c>
      <c r="CV54" s="18">
        <f t="shared" si="24"/>
        <v>77.90900000000002</v>
      </c>
      <c r="CW54" s="18">
        <f t="shared" si="24"/>
        <v>77.626999999999981</v>
      </c>
      <c r="CX54" s="18">
        <f t="shared" si="24"/>
        <v>74.426999999999992</v>
      </c>
      <c r="CY54" s="18">
        <f t="shared" si="24"/>
        <v>75.139999999999986</v>
      </c>
      <c r="CZ54" s="18">
        <f t="shared" si="24"/>
        <v>74.664999999999964</v>
      </c>
      <c r="DA54" s="18">
        <f t="shared" si="24"/>
        <v>75.306999999999988</v>
      </c>
      <c r="DB54" s="18">
        <f t="shared" si="24"/>
        <v>75.236000000000018</v>
      </c>
      <c r="DC54" s="18">
        <f t="shared" si="24"/>
        <v>75.423000000000002</v>
      </c>
      <c r="DD54" s="18">
        <f t="shared" si="24"/>
        <v>75.704000000000008</v>
      </c>
      <c r="DE54" s="18">
        <f t="shared" si="24"/>
        <v>78.138999999999982</v>
      </c>
      <c r="DF54" s="18">
        <f t="shared" si="24"/>
        <v>77.488</v>
      </c>
      <c r="DG54" s="18">
        <f t="shared" si="24"/>
        <v>77.727000000000032</v>
      </c>
      <c r="DH54" s="18">
        <f t="shared" si="24"/>
        <v>72.910000000000025</v>
      </c>
      <c r="DI54" s="18">
        <f t="shared" si="24"/>
        <v>72.055000000000007</v>
      </c>
      <c r="DJ54" s="18">
        <f t="shared" si="24"/>
        <v>70.067999999999984</v>
      </c>
      <c r="DK54" s="18">
        <f t="shared" si="24"/>
        <v>70.891999999999996</v>
      </c>
      <c r="DL54" s="18">
        <f t="shared" si="24"/>
        <v>71.59099999999998</v>
      </c>
      <c r="DM54" s="18">
        <f t="shared" si="24"/>
        <v>71.705000000000013</v>
      </c>
      <c r="DN54" s="18">
        <f t="shared" si="24"/>
        <v>69.637000000000029</v>
      </c>
      <c r="DO54" s="18">
        <f t="shared" si="24"/>
        <v>70.622000000000014</v>
      </c>
      <c r="DP54" s="18">
        <f t="shared" si="24"/>
        <v>74.602000000000004</v>
      </c>
      <c r="DQ54" s="18">
        <f t="shared" si="24"/>
        <v>76.581999999999965</v>
      </c>
      <c r="DR54" s="18">
        <f t="shared" si="24"/>
        <v>76.97999999999999</v>
      </c>
      <c r="DS54" s="18">
        <f t="shared" si="24"/>
        <v>78.271999999999991</v>
      </c>
      <c r="DT54" s="18">
        <f t="shared" si="24"/>
        <v>77.40300000000002</v>
      </c>
      <c r="DU54" s="18">
        <f t="shared" si="24"/>
        <v>75.603000000000037</v>
      </c>
      <c r="DV54" s="18">
        <f t="shared" si="24"/>
        <v>72.013999999999982</v>
      </c>
      <c r="DW54" s="18">
        <f t="shared" si="24"/>
        <v>67.800000000000011</v>
      </c>
      <c r="DX54" s="18">
        <f t="shared" si="24"/>
        <v>67.21999999999997</v>
      </c>
      <c r="DY54" s="18">
        <f t="shared" si="24"/>
        <v>66.575999999999993</v>
      </c>
      <c r="DZ54" s="18">
        <f t="shared" si="24"/>
        <v>69.02600000000001</v>
      </c>
      <c r="EA54" s="18">
        <f t="shared" si="24"/>
        <v>65.199000000000012</v>
      </c>
      <c r="EB54" s="18">
        <f t="shared" si="24"/>
        <v>60.720999999999975</v>
      </c>
      <c r="EC54" s="18">
        <f t="shared" si="24"/>
        <v>65.773000000000025</v>
      </c>
      <c r="ED54" s="18">
        <f t="shared" si="21"/>
        <v>68.427000000000021</v>
      </c>
      <c r="EE54" s="18">
        <f t="shared" si="21"/>
        <v>71.205000000000041</v>
      </c>
      <c r="EF54" s="18">
        <f t="shared" si="21"/>
        <v>71.667999999999978</v>
      </c>
      <c r="EG54" s="18">
        <f t="shared" si="21"/>
        <v>69.600000000000023</v>
      </c>
      <c r="EH54" s="18">
        <f t="shared" si="21"/>
        <v>71.119</v>
      </c>
      <c r="EI54" s="18">
        <f t="shared" si="21"/>
        <v>72.069999999999993</v>
      </c>
      <c r="EJ54" s="18">
        <f t="shared" si="21"/>
        <v>70.763999999999982</v>
      </c>
      <c r="EK54" s="18">
        <f t="shared" si="21"/>
        <v>70.186999999999983</v>
      </c>
      <c r="EL54" s="18">
        <f t="shared" si="21"/>
        <v>71.503999999999991</v>
      </c>
      <c r="EM54" s="18">
        <f t="shared" si="21"/>
        <v>70.294999999999987</v>
      </c>
      <c r="EN54" s="18">
        <f t="shared" si="21"/>
        <v>69.949999999999989</v>
      </c>
      <c r="EO54" s="18">
        <f t="shared" si="21"/>
        <v>71.653999999999996</v>
      </c>
      <c r="EP54" s="18">
        <f t="shared" si="21"/>
        <v>71.498999999999995</v>
      </c>
      <c r="EQ54" s="18">
        <f t="shared" si="21"/>
        <v>71.081000000000017</v>
      </c>
      <c r="ER54" s="18">
        <f t="shared" si="21"/>
        <v>68.363999999999976</v>
      </c>
      <c r="ES54" s="18">
        <f t="shared" si="21"/>
        <v>71.60499999999999</v>
      </c>
      <c r="ET54" s="18">
        <f t="shared" si="21"/>
        <v>72.326000000000022</v>
      </c>
      <c r="EU54" s="18">
        <f t="shared" si="21"/>
        <v>75.257999999999981</v>
      </c>
      <c r="EV54" s="18">
        <f t="shared" si="21"/>
        <v>69.794000000000011</v>
      </c>
      <c r="EW54" s="18">
        <f t="shared" si="21"/>
        <v>65.790999999999997</v>
      </c>
      <c r="EX54" s="18">
        <f t="shared" si="21"/>
        <v>61.760999999999996</v>
      </c>
      <c r="EY54" s="18">
        <f t="shared" si="21"/>
        <v>64.807999999999993</v>
      </c>
      <c r="EZ54" s="18">
        <f t="shared" si="21"/>
        <v>64.057000000000016</v>
      </c>
      <c r="FA54" s="18">
        <f t="shared" si="21"/>
        <v>64.862000000000023</v>
      </c>
      <c r="FB54" s="18">
        <f t="shared" si="21"/>
        <v>66.193999999999988</v>
      </c>
      <c r="FC54" s="18">
        <f t="shared" si="21"/>
        <v>68.345000000000027</v>
      </c>
      <c r="FD54" s="18">
        <f t="shared" si="21"/>
        <v>70.512</v>
      </c>
      <c r="FE54" s="18">
        <f t="shared" si="21"/>
        <v>68.488000000000028</v>
      </c>
      <c r="FF54" s="18">
        <f t="shared" si="21"/>
        <v>65.201999999999998</v>
      </c>
      <c r="FG54" s="18">
        <f t="shared" si="21"/>
        <v>63.137</v>
      </c>
      <c r="FH54" s="18">
        <f t="shared" si="21"/>
        <v>64.212000000000018</v>
      </c>
      <c r="FI54" s="18">
        <f t="shared" si="21"/>
        <v>67.825999999999993</v>
      </c>
      <c r="FJ54" s="18">
        <f t="shared" si="12"/>
        <v>69.364000000000004</v>
      </c>
      <c r="FK54" s="18">
        <f t="shared" si="12"/>
        <v>69.209000000000032</v>
      </c>
      <c r="FL54" s="18">
        <f t="shared" si="12"/>
        <v>68.251000000000005</v>
      </c>
      <c r="FM54" s="18">
        <f t="shared" si="12"/>
        <v>65.42900000000003</v>
      </c>
      <c r="FN54" s="18">
        <f t="shared" si="12"/>
        <v>63.47399999999999</v>
      </c>
      <c r="FO54" s="18">
        <f t="shared" si="12"/>
        <v>64.729000000000013</v>
      </c>
      <c r="FP54" s="18">
        <f t="shared" si="12"/>
        <v>69.009000000000015</v>
      </c>
      <c r="FQ54" s="18">
        <f t="shared" si="12"/>
        <v>67.709000000000003</v>
      </c>
      <c r="FR54" s="18">
        <f t="shared" si="12"/>
        <v>66.923999999999978</v>
      </c>
      <c r="FS54" s="18">
        <f t="shared" si="12"/>
        <v>65.361999999999995</v>
      </c>
      <c r="FT54" s="18">
        <f t="shared" si="12"/>
        <v>64.850999999999971</v>
      </c>
      <c r="FU54" s="18">
        <f t="shared" si="12"/>
        <v>63.036000000000001</v>
      </c>
      <c r="FV54" s="18">
        <f t="shared" si="12"/>
        <v>63.042999999999978</v>
      </c>
      <c r="FW54" s="18">
        <f t="shared" si="12"/>
        <v>63.162000000000006</v>
      </c>
      <c r="FX54" s="18">
        <f t="shared" si="12"/>
        <v>74.309000000000026</v>
      </c>
      <c r="FY54" s="18">
        <f t="shared" si="12"/>
        <v>77.324000000000012</v>
      </c>
      <c r="FZ54" s="18">
        <f t="shared" si="12"/>
        <v>79.954999999999984</v>
      </c>
      <c r="GA54" s="18">
        <f t="shared" si="12"/>
        <v>80.723000000000013</v>
      </c>
      <c r="GB54" s="18">
        <f t="shared" si="12"/>
        <v>80.319000000000017</v>
      </c>
      <c r="GC54" s="18">
        <f t="shared" si="12"/>
        <v>78.841000000000008</v>
      </c>
      <c r="GD54" s="18">
        <f t="shared" si="12"/>
        <v>76.233000000000004</v>
      </c>
      <c r="GE54" s="18">
        <f t="shared" si="12"/>
        <v>75.702999999999975</v>
      </c>
      <c r="GF54" s="18">
        <f t="shared" si="12"/>
        <v>76.493000000000023</v>
      </c>
      <c r="GG54" s="18">
        <f t="shared" si="12"/>
        <v>70.306000000000012</v>
      </c>
      <c r="GH54" s="18">
        <f t="shared" si="12"/>
        <v>69.12299999999999</v>
      </c>
      <c r="GI54" s="18">
        <f t="shared" si="12"/>
        <v>67.841000000000008</v>
      </c>
      <c r="GJ54" s="18">
        <f t="shared" si="12"/>
        <v>64.218999999999994</v>
      </c>
      <c r="GK54" s="18">
        <f t="shared" si="12"/>
        <v>66.14100000000002</v>
      </c>
      <c r="GL54" s="18">
        <f t="shared" si="12"/>
        <v>64.52600000000001</v>
      </c>
      <c r="GM54" s="18">
        <f t="shared" si="12"/>
        <v>66.141999999999996</v>
      </c>
      <c r="GN54" s="18">
        <f t="shared" ref="GN54" si="25">GN$32-GN36</f>
        <v>66.930000000000007</v>
      </c>
      <c r="GO54" s="18">
        <f>GO$32-GO36</f>
        <v>66.624000000000024</v>
      </c>
      <c r="GP54" s="18">
        <f t="shared" ref="GP54:IZ58" si="26">GP$32-GP36</f>
        <v>67.774000000000001</v>
      </c>
      <c r="GQ54" s="18">
        <f t="shared" si="26"/>
        <v>67.184000000000026</v>
      </c>
      <c r="GR54" s="18">
        <f t="shared" si="26"/>
        <v>70.363999999999976</v>
      </c>
      <c r="GS54" s="18">
        <f t="shared" si="26"/>
        <v>68.003999999999962</v>
      </c>
      <c r="GT54" s="18">
        <f t="shared" si="26"/>
        <v>66.192000000000007</v>
      </c>
      <c r="GU54" s="18">
        <f t="shared" si="26"/>
        <v>66.651999999999987</v>
      </c>
      <c r="GV54" s="18">
        <f t="shared" si="26"/>
        <v>64.109999999999957</v>
      </c>
      <c r="GW54" s="18">
        <f t="shared" si="26"/>
        <v>63.488</v>
      </c>
      <c r="GX54" s="18">
        <f t="shared" si="26"/>
        <v>61.052999999999997</v>
      </c>
      <c r="GY54" s="18">
        <f t="shared" si="26"/>
        <v>58.031000000000006</v>
      </c>
      <c r="GZ54" s="18">
        <f t="shared" si="26"/>
        <v>53.698999999999955</v>
      </c>
      <c r="HA54" s="18">
        <f t="shared" si="26"/>
        <v>55.189000000000021</v>
      </c>
      <c r="HB54" s="18">
        <f t="shared" si="26"/>
        <v>57.994000000000028</v>
      </c>
      <c r="HC54" s="18">
        <f t="shared" si="26"/>
        <v>60.165999999999968</v>
      </c>
      <c r="HD54" s="18">
        <f t="shared" si="26"/>
        <v>58.906000000000034</v>
      </c>
      <c r="HE54" s="18">
        <f t="shared" si="26"/>
        <v>63.881</v>
      </c>
      <c r="HF54" s="18">
        <f t="shared" si="26"/>
        <v>50.305000000000007</v>
      </c>
      <c r="HG54" s="18">
        <f t="shared" si="26"/>
        <v>50.959000000000003</v>
      </c>
      <c r="HH54" s="18">
        <f t="shared" si="26"/>
        <v>54.350000000000023</v>
      </c>
      <c r="HI54" s="18">
        <f t="shared" si="26"/>
        <v>56.49799999999999</v>
      </c>
      <c r="HJ54" s="18">
        <f t="shared" si="26"/>
        <v>50.660000000000025</v>
      </c>
      <c r="HK54" s="18">
        <f t="shared" si="26"/>
        <v>53.685999999999979</v>
      </c>
      <c r="HL54" s="18">
        <f t="shared" si="26"/>
        <v>55.199000000000012</v>
      </c>
      <c r="HM54" s="18">
        <f t="shared" si="26"/>
        <v>53.566000000000031</v>
      </c>
      <c r="HN54" s="18">
        <f t="shared" si="26"/>
        <v>54.683999999999969</v>
      </c>
      <c r="HO54" s="18">
        <f t="shared" si="26"/>
        <v>50.863</v>
      </c>
      <c r="HP54" s="18">
        <f t="shared" si="26"/>
        <v>53.182999999999993</v>
      </c>
      <c r="HQ54" s="18">
        <f t="shared" si="26"/>
        <v>53.29200000000003</v>
      </c>
      <c r="HR54" s="18">
        <f t="shared" si="26"/>
        <v>52.175999999999988</v>
      </c>
      <c r="HS54" s="18">
        <f t="shared" si="26"/>
        <v>51.686000000000035</v>
      </c>
      <c r="HT54" s="18">
        <f t="shared" si="26"/>
        <v>53.446000000000026</v>
      </c>
      <c r="HU54" s="18">
        <f t="shared" si="26"/>
        <v>58.784999999999968</v>
      </c>
      <c r="HV54" s="18">
        <f t="shared" si="26"/>
        <v>56.873999999999967</v>
      </c>
      <c r="HW54" s="18">
        <f t="shared" si="26"/>
        <v>55.617999999999995</v>
      </c>
      <c r="HX54" s="18">
        <f t="shared" si="26"/>
        <v>57.223000000000013</v>
      </c>
      <c r="HY54" s="18">
        <f t="shared" si="26"/>
        <v>56.261000000000024</v>
      </c>
      <c r="HZ54" s="18">
        <f t="shared" si="26"/>
        <v>58.398000000000025</v>
      </c>
      <c r="IA54" s="18">
        <f t="shared" si="26"/>
        <v>52.545999999999992</v>
      </c>
      <c r="IB54" s="18">
        <f t="shared" si="26"/>
        <v>57.605999999999995</v>
      </c>
      <c r="IC54" s="18">
        <f t="shared" si="26"/>
        <v>61.25200000000001</v>
      </c>
      <c r="ID54" s="18">
        <f t="shared" si="26"/>
        <v>62.552000000000021</v>
      </c>
      <c r="IE54" s="18">
        <f t="shared" si="26"/>
        <v>67.64100000000002</v>
      </c>
      <c r="IF54" s="18">
        <f t="shared" si="26"/>
        <v>69.643999999999949</v>
      </c>
      <c r="IG54" s="18">
        <f t="shared" si="26"/>
        <v>68.533999999999992</v>
      </c>
      <c r="IH54" s="18">
        <f t="shared" si="26"/>
        <v>66.733000000000004</v>
      </c>
      <c r="II54" s="18">
        <f t="shared" si="26"/>
        <v>67.216000000000008</v>
      </c>
      <c r="IJ54" s="18">
        <f t="shared" si="26"/>
        <v>65.113999999999976</v>
      </c>
      <c r="IK54" s="18">
        <f t="shared" si="26"/>
        <v>65.535000000000025</v>
      </c>
      <c r="IL54" s="18">
        <f t="shared" si="26"/>
        <v>68.36099999999999</v>
      </c>
      <c r="IM54" s="18">
        <f t="shared" si="26"/>
        <v>68.367000000000019</v>
      </c>
      <c r="IN54" s="18">
        <f t="shared" si="26"/>
        <v>67.365999999999985</v>
      </c>
      <c r="IO54" s="18">
        <f t="shared" si="26"/>
        <v>60.420000000000016</v>
      </c>
      <c r="IP54" s="18">
        <f t="shared" si="26"/>
        <v>58.817999999999984</v>
      </c>
      <c r="IQ54" s="18">
        <f t="shared" si="26"/>
        <v>58.870000000000005</v>
      </c>
      <c r="IR54" s="18">
        <f t="shared" si="26"/>
        <v>55.717999999999961</v>
      </c>
      <c r="IS54" s="18">
        <f t="shared" si="26"/>
        <v>58.512999999999977</v>
      </c>
      <c r="IT54" s="18">
        <f t="shared" si="26"/>
        <v>61.677999999999997</v>
      </c>
      <c r="IU54" s="18">
        <f t="shared" si="26"/>
        <v>63.437000000000012</v>
      </c>
      <c r="IV54" s="18">
        <f t="shared" si="26"/>
        <v>62.096000000000004</v>
      </c>
      <c r="IW54" s="18">
        <f t="shared" si="26"/>
        <v>60.564999999999998</v>
      </c>
      <c r="IX54" s="18">
        <f t="shared" si="26"/>
        <v>63.168999999999983</v>
      </c>
      <c r="IY54" s="18">
        <f t="shared" si="26"/>
        <v>63.403999999999996</v>
      </c>
      <c r="IZ54" s="18">
        <f t="shared" si="26"/>
        <v>62.13900000000001</v>
      </c>
      <c r="JA54" s="18">
        <f>JA$32-JA36</f>
        <v>68.873999999999967</v>
      </c>
      <c r="JB54" s="18">
        <f t="shared" si="22"/>
        <v>72.430999999999983</v>
      </c>
      <c r="JC54" s="18">
        <f t="shared" si="22"/>
        <v>74.163000000000011</v>
      </c>
      <c r="JD54" s="18">
        <f t="shared" si="22"/>
        <v>64.82099999999997</v>
      </c>
      <c r="JE54" s="18">
        <f t="shared" si="22"/>
        <v>59.20599999999996</v>
      </c>
      <c r="JF54" s="18">
        <f t="shared" si="22"/>
        <v>57.149000000000001</v>
      </c>
      <c r="JG54" s="18">
        <f t="shared" si="22"/>
        <v>54.888999999999953</v>
      </c>
      <c r="JH54" s="18">
        <f t="shared" si="22"/>
        <v>57.017999999999972</v>
      </c>
      <c r="JI54" s="18">
        <f t="shared" si="22"/>
        <v>55.845000000000027</v>
      </c>
      <c r="JJ54" s="18">
        <f t="shared" si="22"/>
        <v>59.573000000000036</v>
      </c>
      <c r="JK54" s="18">
        <f t="shared" si="22"/>
        <v>57.800000000000011</v>
      </c>
      <c r="JL54" s="18">
        <f t="shared" si="22"/>
        <v>53.898000000000025</v>
      </c>
      <c r="JM54" s="18">
        <f t="shared" si="22"/>
        <v>48.902999999999963</v>
      </c>
      <c r="JN54" s="18">
        <f t="shared" si="22"/>
        <v>42.187999999999988</v>
      </c>
      <c r="JO54" s="18">
        <f t="shared" si="22"/>
        <v>33.482000000000028</v>
      </c>
      <c r="JP54" s="18">
        <f t="shared" si="22"/>
        <v>27.220000000000027</v>
      </c>
      <c r="JQ54" s="18">
        <f t="shared" si="22"/>
        <v>27.644999999999982</v>
      </c>
      <c r="JR54" s="18">
        <f t="shared" si="22"/>
        <v>27.731999999999971</v>
      </c>
      <c r="JS54" s="18">
        <f t="shared" si="22"/>
        <v>25.312000000000012</v>
      </c>
      <c r="JT54" s="18">
        <f t="shared" si="22"/>
        <v>32.382999999999981</v>
      </c>
      <c r="JU54" s="18">
        <f t="shared" si="22"/>
        <v>25.446000000000026</v>
      </c>
      <c r="JV54" s="18">
        <f t="shared" si="22"/>
        <v>25.795999999999992</v>
      </c>
      <c r="JW54" s="18">
        <f t="shared" si="22"/>
        <v>26.107999999999947</v>
      </c>
      <c r="JX54" s="18">
        <f t="shared" si="22"/>
        <v>26.06800000000004</v>
      </c>
      <c r="JY54" s="18">
        <f t="shared" si="22"/>
        <v>22.328000000000031</v>
      </c>
      <c r="JZ54" s="18">
        <f t="shared" si="22"/>
        <v>15.41500000000002</v>
      </c>
      <c r="KA54" s="18">
        <f t="shared" si="22"/>
        <v>16.518000000000029</v>
      </c>
      <c r="KB54" s="18">
        <f t="shared" si="22"/>
        <v>18.632000000000005</v>
      </c>
      <c r="KC54" s="18">
        <f t="shared" si="22"/>
        <v>17.144999999999982</v>
      </c>
      <c r="KD54" s="18">
        <f t="shared" si="22"/>
        <v>19.288999999999987</v>
      </c>
      <c r="KE54" s="18">
        <f t="shared" si="22"/>
        <v>12.77800000000002</v>
      </c>
      <c r="KF54" s="18">
        <f t="shared" si="22"/>
        <v>11.244000000000028</v>
      </c>
      <c r="KG54" s="18">
        <f t="shared" si="22"/>
        <v>11.218999999999994</v>
      </c>
      <c r="KH54" s="18">
        <f t="shared" si="14"/>
        <v>20.113</v>
      </c>
      <c r="KI54" s="18">
        <f t="shared" si="14"/>
        <v>21.272999999999968</v>
      </c>
      <c r="KJ54" s="18">
        <f t="shared" si="14"/>
        <v>22.596000000000004</v>
      </c>
      <c r="KK54" s="18">
        <f t="shared" si="14"/>
        <v>22.396999999999991</v>
      </c>
      <c r="KL54" s="18">
        <f t="shared" si="14"/>
        <v>22.564999999999998</v>
      </c>
      <c r="KM54" s="18">
        <f t="shared" si="14"/>
        <v>13.714000000000055</v>
      </c>
      <c r="KN54" s="18">
        <f t="shared" si="14"/>
        <v>8.1619999999999777</v>
      </c>
      <c r="KO54" s="18">
        <f t="shared" si="14"/>
        <v>7.5920000000000414</v>
      </c>
      <c r="KP54" s="18">
        <f t="shared" si="14"/>
        <v>6.242999999999995</v>
      </c>
      <c r="KQ54" s="18">
        <f t="shared" si="14"/>
        <v>-0.38099999999997181</v>
      </c>
      <c r="KR54" s="18">
        <f t="shared" si="14"/>
        <v>-3.6259999999999764</v>
      </c>
      <c r="KS54" s="18">
        <f t="shared" si="14"/>
        <v>-3.2529999999999859</v>
      </c>
      <c r="KT54" s="18">
        <f t="shared" si="14"/>
        <v>0.20600000000001728</v>
      </c>
      <c r="KU54" s="18">
        <f t="shared" si="14"/>
        <v>-0.507000000000005</v>
      </c>
      <c r="KV54" s="18">
        <f t="shared" si="14"/>
        <v>0.37400000000002365</v>
      </c>
      <c r="KW54" s="18">
        <f t="shared" si="14"/>
        <v>-5.6610000000000014</v>
      </c>
      <c r="KX54" s="18">
        <f t="shared" si="14"/>
        <v>-4.6879999999999882</v>
      </c>
      <c r="KY54" s="18">
        <f t="shared" si="14"/>
        <v>-7.4550000000000409</v>
      </c>
      <c r="KZ54" s="18">
        <f t="shared" si="14"/>
        <v>-4.7160000000000082</v>
      </c>
      <c r="LA54" s="18">
        <f t="shared" si="14"/>
        <v>-5.4610000000000127</v>
      </c>
      <c r="LB54" s="18">
        <f t="shared" si="14"/>
        <v>-8.3639999999999759</v>
      </c>
      <c r="LC54" s="18">
        <f t="shared" si="14"/>
        <v>-6.8500000000000227</v>
      </c>
      <c r="LD54" s="18">
        <f t="shared" si="14"/>
        <v>-9.2939999999999827</v>
      </c>
      <c r="LE54" s="18">
        <f t="shared" si="14"/>
        <v>-7.7239999999999895</v>
      </c>
      <c r="LF54" s="18">
        <f t="shared" si="14"/>
        <v>-6.0389999999999873</v>
      </c>
      <c r="LG54" s="18">
        <f t="shared" si="14"/>
        <v>-6.5330000000000155</v>
      </c>
      <c r="LH54" s="18">
        <f t="shared" si="14"/>
        <v>-4.7810000000000059</v>
      </c>
      <c r="LI54" s="18">
        <f t="shared" si="14"/>
        <v>-5.271000000000015</v>
      </c>
      <c r="LJ54" s="18">
        <f t="shared" si="14"/>
        <v>-3.9220000000000255</v>
      </c>
      <c r="LK54" s="18">
        <f t="shared" si="14"/>
        <v>-8.1680000000000064</v>
      </c>
      <c r="LL54" s="18">
        <f t="shared" ref="LL54" si="27">LL$32-LL36</f>
        <v>-8.6920000000000073</v>
      </c>
      <c r="LM54" s="18">
        <f>LM$32-LM36</f>
        <v>-9.2200000000000273</v>
      </c>
      <c r="LN54" s="18">
        <f t="shared" ref="LN54:NX58" si="28">LN$32-LN36</f>
        <v>-9.0179999999999723</v>
      </c>
      <c r="LO54" s="18">
        <f t="shared" si="28"/>
        <v>-10.18199999999996</v>
      </c>
      <c r="LP54" s="18">
        <f t="shared" si="28"/>
        <v>-9.660000000000025</v>
      </c>
      <c r="LQ54" s="18">
        <f t="shared" si="28"/>
        <v>-4.8619999999999663</v>
      </c>
      <c r="LR54" s="18">
        <f t="shared" si="28"/>
        <v>-1.9399999999999977</v>
      </c>
      <c r="LS54" s="18">
        <f t="shared" si="28"/>
        <v>-1.3260000000000218</v>
      </c>
      <c r="LT54" s="18">
        <f t="shared" si="28"/>
        <v>-2.4070000000000391</v>
      </c>
      <c r="LU54" s="18">
        <f t="shared" si="28"/>
        <v>-9.3199999999999932</v>
      </c>
      <c r="LV54" s="18">
        <f t="shared" si="28"/>
        <v>-8.7760000000000105</v>
      </c>
      <c r="LW54" s="18">
        <f t="shared" si="28"/>
        <v>-12.848000000000013</v>
      </c>
      <c r="LX54" s="18">
        <f t="shared" si="28"/>
        <v>-13.740999999999985</v>
      </c>
      <c r="LY54" s="18">
        <f t="shared" si="28"/>
        <v>-11.283999999999992</v>
      </c>
      <c r="LZ54" s="18">
        <f t="shared" si="28"/>
        <v>-9.5769999999999982</v>
      </c>
      <c r="MA54" s="18">
        <f t="shared" si="28"/>
        <v>-12.069999999999993</v>
      </c>
      <c r="MB54" s="18">
        <f t="shared" si="28"/>
        <v>-6.1260000000000332</v>
      </c>
      <c r="MC54" s="18">
        <f t="shared" si="28"/>
        <v>-8.4700000000000273</v>
      </c>
      <c r="MD54" s="18">
        <f t="shared" si="28"/>
        <v>-14.96999999999997</v>
      </c>
      <c r="ME54" s="18">
        <f t="shared" si="28"/>
        <v>-15.120000000000005</v>
      </c>
      <c r="MF54" s="18">
        <f t="shared" si="28"/>
        <v>-15.588000000000022</v>
      </c>
      <c r="MG54" s="18">
        <f t="shared" si="28"/>
        <v>-15.717000000000041</v>
      </c>
      <c r="MH54" s="18">
        <f t="shared" si="28"/>
        <v>-14.84499999999997</v>
      </c>
      <c r="MI54" s="18">
        <f t="shared" si="28"/>
        <v>-12.876000000000033</v>
      </c>
      <c r="MJ54" s="18">
        <f t="shared" si="28"/>
        <v>-13.578000000000031</v>
      </c>
      <c r="MK54" s="18">
        <f t="shared" si="28"/>
        <v>-14.811999999999955</v>
      </c>
      <c r="ML54" s="18">
        <f t="shared" si="28"/>
        <v>-13.117999999999995</v>
      </c>
      <c r="MM54" s="18">
        <f t="shared" si="28"/>
        <v>-11.911000000000001</v>
      </c>
      <c r="MN54" s="18">
        <f t="shared" si="28"/>
        <v>-19.289000000000044</v>
      </c>
      <c r="MO54" s="18">
        <f t="shared" si="28"/>
        <v>-21.991000000000042</v>
      </c>
      <c r="MP54" s="18">
        <f t="shared" si="28"/>
        <v>-28.319999999999993</v>
      </c>
      <c r="MQ54" s="18">
        <f t="shared" si="28"/>
        <v>-28.670999999999992</v>
      </c>
      <c r="MR54" s="18">
        <f t="shared" si="28"/>
        <v>-29.426999999999964</v>
      </c>
      <c r="MS54" s="18">
        <f t="shared" si="28"/>
        <v>-29.055999999999983</v>
      </c>
      <c r="MT54" s="18">
        <f t="shared" si="28"/>
        <v>-31.922000000000025</v>
      </c>
      <c r="MU54" s="18">
        <f t="shared" si="28"/>
        <v>-30.228999999999985</v>
      </c>
      <c r="MV54" s="18">
        <f t="shared" si="28"/>
        <v>-28.163000000000011</v>
      </c>
      <c r="MW54" s="18">
        <f t="shared" si="28"/>
        <v>-28.771999999999991</v>
      </c>
      <c r="MX54" s="18">
        <f t="shared" si="28"/>
        <v>-31.472000000000037</v>
      </c>
      <c r="MY54" s="18">
        <f t="shared" si="28"/>
        <v>-36.408999999999992</v>
      </c>
      <c r="MZ54" s="18">
        <f t="shared" si="28"/>
        <v>-35.549000000000035</v>
      </c>
      <c r="NA54" s="18">
        <f t="shared" si="28"/>
        <v>-30.694999999999993</v>
      </c>
      <c r="NB54" s="18">
        <f t="shared" si="28"/>
        <v>-23.603000000000009</v>
      </c>
      <c r="NC54" s="18">
        <f t="shared" si="28"/>
        <v>-24.447000000000003</v>
      </c>
      <c r="ND54" s="18">
        <f t="shared" si="28"/>
        <v>-28.541999999999973</v>
      </c>
      <c r="NE54" s="18">
        <f t="shared" si="28"/>
        <v>-31.15300000000002</v>
      </c>
      <c r="NF54" s="18">
        <f t="shared" si="28"/>
        <v>-30.124000000000024</v>
      </c>
      <c r="NG54" s="18">
        <f t="shared" si="28"/>
        <v>-36.413999999999987</v>
      </c>
      <c r="NH54" s="18">
        <f t="shared" si="28"/>
        <v>-34.897999999999968</v>
      </c>
      <c r="NI54" s="18">
        <f t="shared" si="28"/>
        <v>-35.307999999999993</v>
      </c>
      <c r="NJ54" s="18">
        <f t="shared" si="28"/>
        <v>-34.399999999999977</v>
      </c>
      <c r="NK54" s="18">
        <f t="shared" si="28"/>
        <v>-35.730999999999995</v>
      </c>
      <c r="NL54" s="18">
        <f t="shared" si="28"/>
        <v>-36.250999999999976</v>
      </c>
      <c r="NM54" s="18">
        <f t="shared" si="28"/>
        <v>-37.389999999999986</v>
      </c>
      <c r="NN54" s="18">
        <f t="shared" si="28"/>
        <v>-37.072999999999979</v>
      </c>
      <c r="NO54" s="18">
        <f t="shared" si="28"/>
        <v>-38.745999999999981</v>
      </c>
      <c r="NP54" s="18">
        <f t="shared" si="28"/>
        <v>-44.887</v>
      </c>
      <c r="NQ54" s="18">
        <f t="shared" si="28"/>
        <v>-40.242999999999995</v>
      </c>
      <c r="NR54" s="18">
        <f t="shared" si="28"/>
        <v>-43.300000000000011</v>
      </c>
      <c r="NS54" s="18">
        <f t="shared" si="28"/>
        <v>-42.062000000000012</v>
      </c>
      <c r="NT54" s="18">
        <f t="shared" si="28"/>
        <v>-39.245999999999981</v>
      </c>
      <c r="NU54" s="18">
        <f t="shared" si="28"/>
        <v>-42.418999999999983</v>
      </c>
      <c r="NV54" s="18">
        <f t="shared" si="28"/>
        <v>-37.759000000000015</v>
      </c>
      <c r="NW54" s="18">
        <f t="shared" si="28"/>
        <v>-46.062999999999988</v>
      </c>
      <c r="NX54" s="18">
        <f t="shared" si="28"/>
        <v>-45.211000000000013</v>
      </c>
      <c r="NY54" s="18">
        <f>NY$32-NY36</f>
        <v>-47.515999999999963</v>
      </c>
      <c r="NZ54" s="18">
        <f t="shared" si="23"/>
        <v>-46.67900000000003</v>
      </c>
      <c r="OA54" s="18">
        <f t="shared" si="23"/>
        <v>-40.850000000000023</v>
      </c>
      <c r="OB54" s="18">
        <f t="shared" si="23"/>
        <v>-38.531000000000006</v>
      </c>
      <c r="OC54" s="18">
        <f t="shared" si="23"/>
        <v>-36.589999999999975</v>
      </c>
      <c r="OD54" s="18">
        <f t="shared" si="23"/>
        <v>-37.29000000000002</v>
      </c>
      <c r="OE54" s="18">
        <f t="shared" si="23"/>
        <v>-37.303999999999974</v>
      </c>
      <c r="OF54" s="18">
        <f t="shared" si="23"/>
        <v>-36.76400000000001</v>
      </c>
      <c r="OG54" s="18">
        <f t="shared" si="23"/>
        <v>-37.451000000000022</v>
      </c>
      <c r="OH54" s="18">
        <f t="shared" si="23"/>
        <v>-36.800000000000011</v>
      </c>
      <c r="OI54" s="18">
        <f t="shared" si="23"/>
        <v>-37.867999999999995</v>
      </c>
      <c r="OJ54" s="18">
        <f t="shared" si="23"/>
        <v>-39.600999999999999</v>
      </c>
      <c r="OK54" s="18">
        <f t="shared" si="23"/>
        <v>-41.050000000000011</v>
      </c>
      <c r="OL54" s="18">
        <f t="shared" si="23"/>
        <v>-40.865000000000009</v>
      </c>
      <c r="OM54" s="18">
        <f t="shared" si="23"/>
        <v>-47.982000000000028</v>
      </c>
      <c r="ON54" s="18">
        <f t="shared" si="23"/>
        <v>-57.319000000000017</v>
      </c>
      <c r="OO54" s="18">
        <f t="shared" si="23"/>
        <v>-58.20799999999997</v>
      </c>
      <c r="OP54" s="18">
        <f t="shared" si="23"/>
        <v>-57.763999999999953</v>
      </c>
      <c r="OQ54" s="18">
        <f t="shared" si="23"/>
        <v>-57.872000000000014</v>
      </c>
      <c r="OR54" s="18">
        <f t="shared" si="23"/>
        <v>-56.65300000000002</v>
      </c>
      <c r="OS54" s="18">
        <f t="shared" si="23"/>
        <v>-51.425999999999988</v>
      </c>
      <c r="OT54" s="18">
        <f t="shared" si="23"/>
        <v>-47.139999999999986</v>
      </c>
      <c r="OU54" s="18">
        <f t="shared" si="23"/>
        <v>-50.891999999999996</v>
      </c>
      <c r="OV54" s="18">
        <f t="shared" si="23"/>
        <v>-51.461999999999989</v>
      </c>
      <c r="OW54" s="18">
        <f t="shared" si="23"/>
        <v>-50.339999999999975</v>
      </c>
      <c r="OX54" s="18">
        <f t="shared" si="23"/>
        <v>-50.971000000000004</v>
      </c>
      <c r="OY54" s="18">
        <f t="shared" si="23"/>
        <v>-47.889999999999986</v>
      </c>
      <c r="OZ54" s="18">
        <f t="shared" si="23"/>
        <v>-49.399999999999977</v>
      </c>
      <c r="PA54" s="18">
        <f t="shared" si="23"/>
        <v>-50.522999999999968</v>
      </c>
      <c r="PB54" s="18">
        <f t="shared" si="23"/>
        <v>-51.231999999999971</v>
      </c>
      <c r="PC54" s="18">
        <f t="shared" si="23"/>
        <v>-49.408999999999992</v>
      </c>
      <c r="PD54" s="18">
        <f t="shared" si="23"/>
        <v>-38.677999999999997</v>
      </c>
      <c r="PE54" s="18">
        <f t="shared" si="23"/>
        <v>-40.824000000000012</v>
      </c>
      <c r="PF54" s="18">
        <f t="shared" si="16"/>
        <v>-39.692000000000007</v>
      </c>
      <c r="PG54" s="18">
        <f t="shared" si="16"/>
        <v>-37.90100000000001</v>
      </c>
      <c r="PH54" s="18">
        <f t="shared" si="16"/>
        <v>-33.579999999999984</v>
      </c>
      <c r="PI54" s="18">
        <f t="shared" si="16"/>
        <v>-25.232000000000028</v>
      </c>
      <c r="PJ54" s="18">
        <f t="shared" si="16"/>
        <v>-10.5</v>
      </c>
      <c r="PK54" s="18">
        <f t="shared" si="16"/>
        <v>-6.36099999999999</v>
      </c>
      <c r="PL54" s="18">
        <f t="shared" si="16"/>
        <v>-6.8210000000000264</v>
      </c>
      <c r="PM54" s="18">
        <f t="shared" si="16"/>
        <v>-7.6819999999999595</v>
      </c>
      <c r="PN54" s="18">
        <f t="shared" si="16"/>
        <v>-4.2039999999999509</v>
      </c>
      <c r="PO54" s="18">
        <f t="shared" si="16"/>
        <v>-1.0389999999999873</v>
      </c>
      <c r="PP54" s="18">
        <f t="shared" si="16"/>
        <v>-0.72999999999996135</v>
      </c>
      <c r="PQ54" s="18">
        <f t="shared" si="16"/>
        <v>-5.9569999999999936</v>
      </c>
      <c r="PR54" s="18">
        <f t="shared" si="16"/>
        <v>-6.5670000000000073</v>
      </c>
      <c r="PS54" s="18">
        <f t="shared" si="16"/>
        <v>-10.930000000000007</v>
      </c>
      <c r="PT54" s="18">
        <f t="shared" si="16"/>
        <v>-13.659999999999968</v>
      </c>
      <c r="PU54" s="18">
        <f t="shared" si="16"/>
        <v>-15.074000000000012</v>
      </c>
      <c r="PV54" s="18">
        <f t="shared" si="16"/>
        <v>-14.540999999999997</v>
      </c>
      <c r="PW54" s="18">
        <f t="shared" si="16"/>
        <v>-8.8140000000000214</v>
      </c>
      <c r="PX54" s="18">
        <f t="shared" si="16"/>
        <v>-8.2450000000000045</v>
      </c>
      <c r="PY54" s="18">
        <f t="shared" si="16"/>
        <v>-8.839999999999975</v>
      </c>
      <c r="PZ54" s="18">
        <f t="shared" si="16"/>
        <v>-6.3979999999999677</v>
      </c>
      <c r="QA54" s="18">
        <f t="shared" si="16"/>
        <v>-6.0040000000000191</v>
      </c>
      <c r="QB54" s="18">
        <f t="shared" si="16"/>
        <v>-8.5800000000000409</v>
      </c>
      <c r="QC54" s="18">
        <f t="shared" si="16"/>
        <v>-5.1890000000000214</v>
      </c>
      <c r="QD54" s="18">
        <f t="shared" si="16"/>
        <v>-3.5529999999999973</v>
      </c>
      <c r="QE54" s="18">
        <f t="shared" si="16"/>
        <v>-1.5649999999999977</v>
      </c>
      <c r="QF54" s="18">
        <f t="shared" si="16"/>
        <v>3.7069999999999936</v>
      </c>
      <c r="QG54" s="18">
        <f t="shared" si="16"/>
        <v>4.0230000000000246</v>
      </c>
      <c r="QH54" s="18">
        <f t="shared" si="16"/>
        <v>3.6469999999999914</v>
      </c>
      <c r="QI54" s="18">
        <f t="shared" si="16"/>
        <v>3.1040000000000418</v>
      </c>
      <c r="QJ54" s="18">
        <f t="shared" ref="QJ54" si="29">QJ$32-QJ36</f>
        <v>4.9770000000000323</v>
      </c>
      <c r="QK54" s="18">
        <f>QK$32-QK36</f>
        <v>3.7040000000000077</v>
      </c>
      <c r="QL54" s="18">
        <f t="shared" ref="QL54:RQ58" si="30">QL$32-QL36</f>
        <v>3.0779999999999745</v>
      </c>
      <c r="QM54" s="18">
        <f t="shared" si="30"/>
        <v>3.617999999999995</v>
      </c>
      <c r="QN54" s="18">
        <f t="shared" si="30"/>
        <v>6.8029999999999973</v>
      </c>
      <c r="QO54" s="18">
        <f t="shared" si="30"/>
        <v>8.1639999999999873</v>
      </c>
      <c r="QP54" s="18">
        <f t="shared" si="30"/>
        <v>8.7779999999999632</v>
      </c>
      <c r="QQ54" s="18">
        <f t="shared" si="30"/>
        <v>7.2309999999999945</v>
      </c>
      <c r="QR54" s="18">
        <f t="shared" si="30"/>
        <v>7.5999999999999659</v>
      </c>
      <c r="QS54" s="18">
        <f t="shared" si="30"/>
        <v>5.6999999999999886</v>
      </c>
      <c r="QT54" s="18">
        <f t="shared" si="30"/>
        <v>5.2909999999999968</v>
      </c>
      <c r="QU54" s="18">
        <f t="shared" si="30"/>
        <v>3.7439999999999714</v>
      </c>
      <c r="QV54" s="18">
        <f t="shared" si="30"/>
        <v>4.4529999999999745</v>
      </c>
      <c r="QW54" s="18">
        <f t="shared" si="30"/>
        <v>5.2550000000000523</v>
      </c>
      <c r="QX54" s="18">
        <f t="shared" si="30"/>
        <v>3.507000000000005</v>
      </c>
      <c r="QY54" s="18">
        <f t="shared" si="30"/>
        <v>0.45900000000000318</v>
      </c>
      <c r="QZ54" s="18">
        <f t="shared" si="30"/>
        <v>-0.51899999999994861</v>
      </c>
      <c r="RA54" s="18">
        <f t="shared" si="30"/>
        <v>-9.8999999999989541E-2</v>
      </c>
      <c r="RB54" s="18">
        <f t="shared" si="30"/>
        <v>0.16200000000003456</v>
      </c>
      <c r="RC54" s="18">
        <f t="shared" si="30"/>
        <v>1.3319999999999936</v>
      </c>
      <c r="RD54" s="18">
        <f t="shared" si="30"/>
        <v>2.4099999999999682</v>
      </c>
      <c r="RE54" s="18">
        <f t="shared" si="30"/>
        <v>3.0450000000000159</v>
      </c>
      <c r="RF54" s="18">
        <f t="shared" si="30"/>
        <v>1.2080000000000268</v>
      </c>
      <c r="RG54" s="18">
        <f t="shared" si="30"/>
        <v>1.2690000000000055</v>
      </c>
      <c r="RH54" s="18">
        <f t="shared" si="30"/>
        <v>2.5380000000000109</v>
      </c>
      <c r="RI54" s="18">
        <f t="shared" si="30"/>
        <v>4.2379999999999995</v>
      </c>
      <c r="RJ54" s="18">
        <f t="shared" si="30"/>
        <v>5.0790000000000077</v>
      </c>
      <c r="RK54" s="18">
        <f t="shared" si="30"/>
        <v>5.8279999999999745</v>
      </c>
      <c r="RL54" s="18">
        <f t="shared" si="30"/>
        <v>6.3880000000000337</v>
      </c>
      <c r="RM54" s="18">
        <f t="shared" si="30"/>
        <v>8.7690000000000055</v>
      </c>
      <c r="RN54" s="18">
        <f t="shared" si="30"/>
        <v>9.0230000000000246</v>
      </c>
      <c r="RO54" s="18">
        <f t="shared" si="30"/>
        <v>10.454000000000008</v>
      </c>
      <c r="RP54" s="18">
        <f t="shared" si="30"/>
        <v>9.6569999999999823</v>
      </c>
      <c r="RQ54" s="18">
        <f t="shared" si="30"/>
        <v>12.937000000000012</v>
      </c>
      <c r="RR54" s="18">
        <f t="shared" si="17"/>
        <v>14.670000000000016</v>
      </c>
      <c r="RS54" s="18">
        <f t="shared" si="17"/>
        <v>14.011000000000024</v>
      </c>
      <c r="RT54" s="18">
        <f t="shared" si="17"/>
        <v>14.389999999999986</v>
      </c>
      <c r="RU54" s="18">
        <f t="shared" si="17"/>
        <v>14.976999999999975</v>
      </c>
      <c r="RV54" s="18">
        <f t="shared" si="17"/>
        <v>16.675000000000011</v>
      </c>
      <c r="RW54" s="18">
        <f t="shared" si="17"/>
        <v>18.971000000000004</v>
      </c>
      <c r="RX54" s="18">
        <f t="shared" si="17"/>
        <v>17.808999999999969</v>
      </c>
      <c r="RY54" s="18">
        <f t="shared" si="17"/>
        <v>19.036000000000001</v>
      </c>
      <c r="RZ54" s="18">
        <f t="shared" si="17"/>
        <v>19.543000000000006</v>
      </c>
      <c r="SA54" s="18">
        <f t="shared" si="17"/>
        <v>17.577999999999975</v>
      </c>
      <c r="SB54" s="18">
        <f t="shared" si="17"/>
        <v>16.504000000000019</v>
      </c>
      <c r="SC54" s="18">
        <f t="shared" si="17"/>
        <v>20.300000000000011</v>
      </c>
      <c r="SD54" s="18">
        <f t="shared" si="17"/>
        <v>22.138000000000034</v>
      </c>
      <c r="SE54" s="18">
        <f t="shared" si="17"/>
        <v>21.95799999999997</v>
      </c>
      <c r="SF54" s="18">
        <f t="shared" si="17"/>
        <v>20.151999999999987</v>
      </c>
      <c r="SG54" s="18">
        <f t="shared" si="17"/>
        <v>22.971000000000004</v>
      </c>
      <c r="SH54" s="18">
        <f t="shared" si="17"/>
        <v>23.829000000000008</v>
      </c>
      <c r="SI54" s="18">
        <f t="shared" si="17"/>
        <v>22.815999999999974</v>
      </c>
      <c r="SJ54" s="18">
        <f t="shared" si="17"/>
        <v>23.889999999999986</v>
      </c>
      <c r="SK54" s="18">
        <f t="shared" si="17"/>
        <v>24.66500000000002</v>
      </c>
      <c r="SL54" s="18">
        <f t="shared" si="17"/>
        <v>24.770000000000039</v>
      </c>
      <c r="SM54" s="18">
        <f t="shared" si="17"/>
        <v>28.572000000000003</v>
      </c>
      <c r="SN54" s="18">
        <f t="shared" si="17"/>
        <v>29.71999999999997</v>
      </c>
      <c r="SO54" s="18">
        <f t="shared" si="17"/>
        <v>31.961999999999989</v>
      </c>
      <c r="SP54" s="18">
        <f t="shared" si="17"/>
        <v>31.979999999999961</v>
      </c>
      <c r="SQ54" s="18">
        <f t="shared" si="17"/>
        <v>31.817999999999984</v>
      </c>
    </row>
    <row r="55" spans="1:511" x14ac:dyDescent="0.25">
      <c r="A55" s="5">
        <f t="shared" si="18"/>
        <v>6</v>
      </c>
      <c r="B55" s="1" t="str">
        <f t="shared" si="9"/>
        <v>VW 5 1/8 PERP nc-23</v>
      </c>
      <c r="C55" s="1" t="str">
        <f t="shared" si="19"/>
        <v>VW 3 1/2 PERP nc-30-VW 5 1/8 PERP nc-23</v>
      </c>
      <c r="F55" s="18">
        <f t="shared" ca="1" si="20"/>
        <v>50.168000000000006</v>
      </c>
      <c r="G55" s="18">
        <f t="shared" si="20"/>
        <v>48.221000000000004</v>
      </c>
      <c r="H55" s="18">
        <f t="shared" si="20"/>
        <v>44.47399999999999</v>
      </c>
      <c r="I55" s="18">
        <f t="shared" si="20"/>
        <v>45.588999999999999</v>
      </c>
      <c r="J55" s="18">
        <f t="shared" si="20"/>
        <v>43.908999999999992</v>
      </c>
      <c r="K55" s="18">
        <f t="shared" si="20"/>
        <v>43.746999999999957</v>
      </c>
      <c r="L55" s="18">
        <f t="shared" si="20"/>
        <v>41.562999999999988</v>
      </c>
      <c r="M55" s="18">
        <f t="shared" si="20"/>
        <v>40.27600000000001</v>
      </c>
      <c r="N55" s="18">
        <f t="shared" si="20"/>
        <v>35.922000000000025</v>
      </c>
      <c r="O55" s="18">
        <f t="shared" si="20"/>
        <v>33.379999999999995</v>
      </c>
      <c r="P55" s="18">
        <f t="shared" si="20"/>
        <v>31.875</v>
      </c>
      <c r="Q55" s="18">
        <f t="shared" si="20"/>
        <v>31.697000000000003</v>
      </c>
      <c r="R55" s="18">
        <f t="shared" si="20"/>
        <v>35.156999999999982</v>
      </c>
      <c r="S55" s="18">
        <f t="shared" si="20"/>
        <v>37.503000000000043</v>
      </c>
      <c r="T55" s="18">
        <f t="shared" si="20"/>
        <v>45.635000000000048</v>
      </c>
      <c r="U55" s="18">
        <f t="shared" si="20"/>
        <v>55.149000000000001</v>
      </c>
      <c r="V55" s="18">
        <f t="shared" si="20"/>
        <v>46.54200000000003</v>
      </c>
      <c r="W55" s="18">
        <f t="shared" si="20"/>
        <v>48.716000000000008</v>
      </c>
      <c r="X55" s="18">
        <f t="shared" si="20"/>
        <v>49.918000000000006</v>
      </c>
      <c r="Y55" s="18">
        <f t="shared" si="20"/>
        <v>51.985000000000014</v>
      </c>
      <c r="Z55" s="18">
        <f t="shared" si="20"/>
        <v>63.353000000000009</v>
      </c>
      <c r="AA55" s="18">
        <f t="shared" si="20"/>
        <v>73.550000000000011</v>
      </c>
      <c r="AB55" s="18">
        <f t="shared" si="20"/>
        <v>67.293999999999983</v>
      </c>
      <c r="AC55" s="18">
        <f t="shared" si="20"/>
        <v>39.59499999999997</v>
      </c>
      <c r="AD55" s="18">
        <f t="shared" si="20"/>
        <v>34.950999999999965</v>
      </c>
      <c r="AE55" s="18">
        <f t="shared" si="20"/>
        <v>25.877999999999986</v>
      </c>
      <c r="AF55" s="18">
        <f t="shared" si="20"/>
        <v>26.314999999999998</v>
      </c>
      <c r="AG55" s="18">
        <f t="shared" si="20"/>
        <v>32.105000000000018</v>
      </c>
      <c r="AH55" s="18">
        <f t="shared" si="20"/>
        <v>37.44500000000005</v>
      </c>
      <c r="AI55" s="18">
        <f t="shared" si="20"/>
        <v>35.024000000000001</v>
      </c>
      <c r="AJ55" s="18">
        <f t="shared" si="20"/>
        <v>22.784999999999968</v>
      </c>
      <c r="AK55" s="18">
        <f t="shared" si="20"/>
        <v>13.807000000000016</v>
      </c>
      <c r="AL55" s="18">
        <f t="shared" si="20"/>
        <v>14.454000000000008</v>
      </c>
      <c r="AM55" s="18">
        <f t="shared" si="20"/>
        <v>13.16500000000002</v>
      </c>
      <c r="AN55" s="18">
        <f t="shared" si="20"/>
        <v>7.0110000000000241</v>
      </c>
      <c r="AO55" s="18">
        <f t="shared" si="20"/>
        <v>3.5249999999999773</v>
      </c>
      <c r="AP55" s="18">
        <f t="shared" si="20"/>
        <v>-11.590000000000032</v>
      </c>
      <c r="AQ55" s="18">
        <f t="shared" si="20"/>
        <v>-20.742999999999995</v>
      </c>
      <c r="AR55" s="18">
        <f t="shared" si="20"/>
        <v>-16.720000000000027</v>
      </c>
      <c r="AS55" s="18">
        <f t="shared" si="20"/>
        <v>-11.677999999999997</v>
      </c>
      <c r="AT55" s="18">
        <f t="shared" si="20"/>
        <v>-16.663000000000011</v>
      </c>
      <c r="AU55" s="18">
        <f t="shared" si="20"/>
        <v>-18.060000000000002</v>
      </c>
      <c r="AV55" s="18">
        <f t="shared" si="20"/>
        <v>-24.66700000000003</v>
      </c>
      <c r="AW55" s="18">
        <f t="shared" si="20"/>
        <v>-23.713000000000022</v>
      </c>
      <c r="AX55" s="18">
        <f t="shared" si="20"/>
        <v>-38.141999999999996</v>
      </c>
      <c r="AY55" s="18">
        <f t="shared" si="20"/>
        <v>-42.495999999999981</v>
      </c>
      <c r="AZ55" s="18">
        <f t="shared" si="20"/>
        <v>-46.524000000000001</v>
      </c>
      <c r="BA55" s="18">
        <f t="shared" si="20"/>
        <v>-23.689999999999998</v>
      </c>
      <c r="BB55" s="18">
        <f t="shared" si="20"/>
        <v>-17.569000000000017</v>
      </c>
      <c r="BC55" s="18">
        <f t="shared" si="20"/>
        <v>-2.8540000000000418</v>
      </c>
      <c r="BD55" s="18">
        <f t="shared" si="20"/>
        <v>7.3349999999999795</v>
      </c>
      <c r="BE55" s="18">
        <f t="shared" si="20"/>
        <v>-1.1329999999999814</v>
      </c>
      <c r="BF55" s="18">
        <f t="shared" si="20"/>
        <v>-8.3929999999999723</v>
      </c>
      <c r="BG55" s="18">
        <f t="shared" si="20"/>
        <v>-36.62700000000001</v>
      </c>
      <c r="BH55" s="18">
        <f t="shared" si="20"/>
        <v>-34.852000000000032</v>
      </c>
      <c r="BI55" s="18">
        <f t="shared" si="20"/>
        <v>-26.994000000000028</v>
      </c>
      <c r="BJ55" s="18">
        <f t="shared" si="20"/>
        <v>-6.7649999999999864</v>
      </c>
      <c r="BK55" s="18">
        <f t="shared" si="20"/>
        <v>9.4699999999999704</v>
      </c>
      <c r="BL55" s="18">
        <f t="shared" si="20"/>
        <v>33.384000000000015</v>
      </c>
      <c r="BM55" s="18">
        <f t="shared" si="20"/>
        <v>45.94199999999995</v>
      </c>
      <c r="BN55" s="18">
        <f t="shared" si="20"/>
        <v>14.603000000000009</v>
      </c>
      <c r="BO55" s="18">
        <f t="shared" si="20"/>
        <v>5.33299999999997</v>
      </c>
      <c r="BP55" s="18">
        <f t="shared" si="20"/>
        <v>3.7549999999999955</v>
      </c>
      <c r="BQ55" s="18">
        <f t="shared" ref="BQ55" si="31">BQ$32-BQ37</f>
        <v>-11.853000000000065</v>
      </c>
      <c r="BR55" s="18">
        <f t="shared" si="10"/>
        <v>-13.508999999999901</v>
      </c>
      <c r="BS55" s="18">
        <f t="shared" si="24"/>
        <v>-7.4080000000000155</v>
      </c>
      <c r="BT55" s="18">
        <f t="shared" si="24"/>
        <v>-7.8029999999999973</v>
      </c>
      <c r="BU55" s="18">
        <f t="shared" si="24"/>
        <v>-4.75</v>
      </c>
      <c r="BV55" s="18">
        <f t="shared" si="24"/>
        <v>-8.0259999999999536</v>
      </c>
      <c r="BW55" s="18">
        <f t="shared" si="24"/>
        <v>4.2930000000000064</v>
      </c>
      <c r="BX55" s="18">
        <f t="shared" si="24"/>
        <v>2.3000000000024556E-2</v>
      </c>
      <c r="BY55" s="18">
        <f t="shared" si="24"/>
        <v>8.2479999999999905</v>
      </c>
      <c r="BZ55" s="18">
        <f t="shared" si="24"/>
        <v>-12.907000000000039</v>
      </c>
      <c r="CA55" s="18">
        <f t="shared" si="24"/>
        <v>-7.2740000000000009</v>
      </c>
      <c r="CB55" s="18">
        <f t="shared" si="24"/>
        <v>8.9959999999999809</v>
      </c>
      <c r="CC55" s="18">
        <f t="shared" si="24"/>
        <v>-18.221000000000004</v>
      </c>
      <c r="CD55" s="18">
        <f t="shared" si="24"/>
        <v>-24.961000000000013</v>
      </c>
      <c r="CE55" s="18">
        <f t="shared" si="24"/>
        <v>26.66599999999994</v>
      </c>
      <c r="CF55" s="18">
        <f t="shared" si="24"/>
        <v>28.470000000000027</v>
      </c>
      <c r="CG55" s="18">
        <f t="shared" si="24"/>
        <v>37.490000000000009</v>
      </c>
      <c r="CH55" s="18">
        <f t="shared" si="24"/>
        <v>49.576000000000022</v>
      </c>
      <c r="CI55" s="18">
        <f t="shared" si="24"/>
        <v>74.12299999999999</v>
      </c>
      <c r="CJ55" s="18">
        <f t="shared" si="24"/>
        <v>84.635999999999967</v>
      </c>
      <c r="CK55" s="18">
        <f t="shared" si="24"/>
        <v>83.561999999999955</v>
      </c>
      <c r="CL55" s="18">
        <f t="shared" si="24"/>
        <v>87.060999999999979</v>
      </c>
      <c r="CM55" s="18">
        <f t="shared" si="24"/>
        <v>89.168000000000006</v>
      </c>
      <c r="CN55" s="18">
        <f t="shared" si="24"/>
        <v>90.954999999999984</v>
      </c>
      <c r="CO55" s="18">
        <f t="shared" si="24"/>
        <v>87.043999999999983</v>
      </c>
      <c r="CP55" s="18">
        <f t="shared" si="24"/>
        <v>74.245999999999981</v>
      </c>
      <c r="CQ55" s="18">
        <f t="shared" si="24"/>
        <v>81.378000000000043</v>
      </c>
      <c r="CR55" s="18">
        <f t="shared" si="24"/>
        <v>88.01600000000002</v>
      </c>
      <c r="CS55" s="18">
        <f t="shared" si="24"/>
        <v>90.429999999999978</v>
      </c>
      <c r="CT55" s="18">
        <f t="shared" si="24"/>
        <v>95.916000000000025</v>
      </c>
      <c r="CU55" s="18">
        <f t="shared" si="24"/>
        <v>100.74200000000002</v>
      </c>
      <c r="CV55" s="18">
        <f t="shared" si="24"/>
        <v>106.63700000000003</v>
      </c>
      <c r="CW55" s="18">
        <f t="shared" si="24"/>
        <v>106.23999999999998</v>
      </c>
      <c r="CX55" s="18">
        <f t="shared" si="24"/>
        <v>103.02599999999998</v>
      </c>
      <c r="CY55" s="18">
        <f t="shared" si="24"/>
        <v>101.60599999999999</v>
      </c>
      <c r="CZ55" s="18">
        <f t="shared" si="24"/>
        <v>100.14699999999996</v>
      </c>
      <c r="DA55" s="18">
        <f t="shared" si="24"/>
        <v>98.713999999999999</v>
      </c>
      <c r="DB55" s="18">
        <f t="shared" si="24"/>
        <v>98.221000000000032</v>
      </c>
      <c r="DC55" s="18">
        <f t="shared" si="24"/>
        <v>96.387</v>
      </c>
      <c r="DD55" s="18">
        <f t="shared" si="24"/>
        <v>96.951000000000022</v>
      </c>
      <c r="DE55" s="18">
        <f t="shared" si="24"/>
        <v>98.732999999999976</v>
      </c>
      <c r="DF55" s="18">
        <f t="shared" si="24"/>
        <v>97.63</v>
      </c>
      <c r="DG55" s="18">
        <f t="shared" si="24"/>
        <v>94.994000000000028</v>
      </c>
      <c r="DH55" s="18">
        <f t="shared" si="24"/>
        <v>91.627000000000038</v>
      </c>
      <c r="DI55" s="18">
        <f t="shared" si="24"/>
        <v>92.63</v>
      </c>
      <c r="DJ55" s="18">
        <f t="shared" si="24"/>
        <v>92.055999999999983</v>
      </c>
      <c r="DK55" s="18">
        <f t="shared" si="24"/>
        <v>91.5</v>
      </c>
      <c r="DL55" s="18">
        <f t="shared" si="24"/>
        <v>90.511999999999972</v>
      </c>
      <c r="DM55" s="18">
        <f t="shared" si="24"/>
        <v>91.657999999999987</v>
      </c>
      <c r="DN55" s="18">
        <f t="shared" si="24"/>
        <v>91.126000000000033</v>
      </c>
      <c r="DO55" s="18">
        <f t="shared" si="24"/>
        <v>91.994</v>
      </c>
      <c r="DP55" s="18">
        <f t="shared" si="24"/>
        <v>96.312999999999988</v>
      </c>
      <c r="DQ55" s="18">
        <f t="shared" si="24"/>
        <v>96.841999999999985</v>
      </c>
      <c r="DR55" s="18">
        <f t="shared" si="24"/>
        <v>96.10899999999998</v>
      </c>
      <c r="DS55" s="18">
        <f t="shared" si="24"/>
        <v>97.008999999999986</v>
      </c>
      <c r="DT55" s="18">
        <f t="shared" si="24"/>
        <v>97.493000000000023</v>
      </c>
      <c r="DU55" s="18">
        <f t="shared" si="24"/>
        <v>96.562000000000012</v>
      </c>
      <c r="DV55" s="18">
        <f t="shared" si="24"/>
        <v>95.902999999999992</v>
      </c>
      <c r="DW55" s="18">
        <f t="shared" si="24"/>
        <v>93.773000000000025</v>
      </c>
      <c r="DX55" s="18">
        <f t="shared" si="24"/>
        <v>94.45199999999997</v>
      </c>
      <c r="DY55" s="18">
        <f t="shared" si="24"/>
        <v>94.466999999999985</v>
      </c>
      <c r="DZ55" s="18">
        <f t="shared" si="24"/>
        <v>98.666000000000025</v>
      </c>
      <c r="EA55" s="18">
        <f t="shared" si="24"/>
        <v>97.383000000000038</v>
      </c>
      <c r="EB55" s="18">
        <f t="shared" si="24"/>
        <v>96.988</v>
      </c>
      <c r="EC55" s="18">
        <f t="shared" si="24"/>
        <v>109.47800000000001</v>
      </c>
      <c r="ED55" s="18">
        <f t="shared" si="21"/>
        <v>113.71400000000003</v>
      </c>
      <c r="EE55" s="18">
        <f t="shared" si="21"/>
        <v>114.86700000000002</v>
      </c>
      <c r="EF55" s="18">
        <f t="shared" si="21"/>
        <v>116.60399999999998</v>
      </c>
      <c r="EG55" s="18">
        <f t="shared" si="21"/>
        <v>114.07500000000002</v>
      </c>
      <c r="EH55" s="18">
        <f t="shared" si="21"/>
        <v>114.68</v>
      </c>
      <c r="EI55" s="18">
        <f t="shared" si="21"/>
        <v>115.32699999999997</v>
      </c>
      <c r="EJ55" s="18">
        <f t="shared" si="21"/>
        <v>114.60299999999998</v>
      </c>
      <c r="EK55" s="18">
        <f t="shared" si="21"/>
        <v>113.47699999999998</v>
      </c>
      <c r="EL55" s="18">
        <f t="shared" si="21"/>
        <v>114.26399999999998</v>
      </c>
      <c r="EM55" s="18">
        <f t="shared" si="21"/>
        <v>113.398</v>
      </c>
      <c r="EN55" s="18">
        <f t="shared" si="21"/>
        <v>112.88399999999999</v>
      </c>
      <c r="EO55" s="18">
        <f t="shared" si="21"/>
        <v>114.94900000000001</v>
      </c>
      <c r="EP55" s="18">
        <f t="shared" si="21"/>
        <v>113.94200000000001</v>
      </c>
      <c r="EQ55" s="18">
        <f t="shared" si="21"/>
        <v>114.88200000000001</v>
      </c>
      <c r="ER55" s="18">
        <f t="shared" si="21"/>
        <v>109.18799999999999</v>
      </c>
      <c r="ES55" s="18">
        <f t="shared" si="21"/>
        <v>113.494</v>
      </c>
      <c r="ET55" s="18">
        <f t="shared" si="21"/>
        <v>112.57800000000003</v>
      </c>
      <c r="EU55" s="18">
        <f t="shared" si="21"/>
        <v>113.23699999999999</v>
      </c>
      <c r="EV55" s="18">
        <f t="shared" si="21"/>
        <v>106.62700000000001</v>
      </c>
      <c r="EW55" s="18">
        <f t="shared" si="21"/>
        <v>107.19200000000001</v>
      </c>
      <c r="EX55" s="18">
        <f t="shared" si="21"/>
        <v>106.958</v>
      </c>
      <c r="EY55" s="18">
        <f t="shared" si="21"/>
        <v>109.964</v>
      </c>
      <c r="EZ55" s="18">
        <f t="shared" si="21"/>
        <v>110.11000000000001</v>
      </c>
      <c r="FA55" s="18">
        <f t="shared" si="21"/>
        <v>112.46700000000001</v>
      </c>
      <c r="FB55" s="18">
        <f t="shared" si="21"/>
        <v>111.73199999999997</v>
      </c>
      <c r="FC55" s="18">
        <f t="shared" si="21"/>
        <v>112.70700000000002</v>
      </c>
      <c r="FD55" s="18">
        <f t="shared" si="21"/>
        <v>113.34200000000001</v>
      </c>
      <c r="FE55" s="18">
        <f t="shared" si="21"/>
        <v>108.84600000000003</v>
      </c>
      <c r="FF55" s="18">
        <f t="shared" si="21"/>
        <v>104.911</v>
      </c>
      <c r="FG55" s="18">
        <f t="shared" si="21"/>
        <v>103.15599999999998</v>
      </c>
      <c r="FH55" s="18">
        <f t="shared" si="21"/>
        <v>103.75900000000001</v>
      </c>
      <c r="FI55" s="18">
        <f t="shared" si="21"/>
        <v>104.31100000000001</v>
      </c>
      <c r="FJ55" s="18">
        <f t="shared" ref="FJ55:GN58" si="32">FJ$32-FJ37</f>
        <v>104.42400000000001</v>
      </c>
      <c r="FK55" s="18">
        <f t="shared" si="32"/>
        <v>104.86900000000003</v>
      </c>
      <c r="FL55" s="18">
        <f t="shared" si="32"/>
        <v>104.18100000000001</v>
      </c>
      <c r="FM55" s="18">
        <f t="shared" si="32"/>
        <v>102.03900000000002</v>
      </c>
      <c r="FN55" s="18">
        <f t="shared" si="32"/>
        <v>100.649</v>
      </c>
      <c r="FO55" s="18">
        <f t="shared" si="32"/>
        <v>101.489</v>
      </c>
      <c r="FP55" s="18">
        <f t="shared" si="32"/>
        <v>107.62700000000001</v>
      </c>
      <c r="FQ55" s="18">
        <f t="shared" si="32"/>
        <v>105.06700000000001</v>
      </c>
      <c r="FR55" s="18">
        <f t="shared" si="32"/>
        <v>105.047</v>
      </c>
      <c r="FS55" s="18">
        <f t="shared" si="32"/>
        <v>102.87099999999998</v>
      </c>
      <c r="FT55" s="18">
        <f t="shared" si="32"/>
        <v>106.11799999999999</v>
      </c>
      <c r="FU55" s="18">
        <f t="shared" si="32"/>
        <v>107.727</v>
      </c>
      <c r="FV55" s="18">
        <f t="shared" si="32"/>
        <v>107.96699999999998</v>
      </c>
      <c r="FW55" s="18">
        <f t="shared" si="32"/>
        <v>107.38899999999998</v>
      </c>
      <c r="FX55" s="18">
        <f t="shared" si="32"/>
        <v>111.87000000000003</v>
      </c>
      <c r="FY55" s="18">
        <f t="shared" si="32"/>
        <v>111.19700000000003</v>
      </c>
      <c r="FZ55" s="18">
        <f t="shared" si="32"/>
        <v>113.03599999999997</v>
      </c>
      <c r="GA55" s="18">
        <f t="shared" si="32"/>
        <v>114.322</v>
      </c>
      <c r="GB55" s="18">
        <f t="shared" si="32"/>
        <v>113.31300000000002</v>
      </c>
      <c r="GC55" s="18">
        <f t="shared" si="32"/>
        <v>110.61000000000001</v>
      </c>
      <c r="GD55" s="18">
        <f t="shared" si="32"/>
        <v>106.80000000000001</v>
      </c>
      <c r="GE55" s="18">
        <f t="shared" si="32"/>
        <v>105.797</v>
      </c>
      <c r="GF55" s="18">
        <f t="shared" si="32"/>
        <v>107.34400000000002</v>
      </c>
      <c r="GG55" s="18">
        <f t="shared" si="32"/>
        <v>102.31399999999999</v>
      </c>
      <c r="GH55" s="18">
        <f t="shared" si="32"/>
        <v>102.98400000000001</v>
      </c>
      <c r="GI55" s="18">
        <f t="shared" si="32"/>
        <v>104.07000000000002</v>
      </c>
      <c r="GJ55" s="18">
        <f t="shared" si="32"/>
        <v>102.31200000000001</v>
      </c>
      <c r="GK55" s="18">
        <f t="shared" si="32"/>
        <v>103.81700000000004</v>
      </c>
      <c r="GL55" s="18">
        <f t="shared" si="32"/>
        <v>104.22700000000003</v>
      </c>
      <c r="GM55" s="18">
        <f t="shared" si="32"/>
        <v>107.88099999999997</v>
      </c>
      <c r="GN55" s="18">
        <f t="shared" si="32"/>
        <v>109.465</v>
      </c>
      <c r="GO55" s="18">
        <f>GO$32-GO37</f>
        <v>108.68099999999998</v>
      </c>
      <c r="GP55" s="18">
        <f t="shared" si="26"/>
        <v>111.72500000000002</v>
      </c>
      <c r="GQ55" s="18">
        <f t="shared" si="26"/>
        <v>110.33500000000001</v>
      </c>
      <c r="GR55" s="18">
        <f t="shared" si="26"/>
        <v>113.09699999999998</v>
      </c>
      <c r="GS55" s="18">
        <f t="shared" si="26"/>
        <v>111.93099999999998</v>
      </c>
      <c r="GT55" s="18">
        <f t="shared" si="26"/>
        <v>111.69800000000001</v>
      </c>
      <c r="GU55" s="18">
        <f t="shared" si="26"/>
        <v>111.751</v>
      </c>
      <c r="GV55" s="18">
        <f t="shared" si="26"/>
        <v>109.60099999999997</v>
      </c>
      <c r="GW55" s="18">
        <f t="shared" si="26"/>
        <v>112.84399999999999</v>
      </c>
      <c r="GX55" s="18">
        <f t="shared" si="26"/>
        <v>110.274</v>
      </c>
      <c r="GY55" s="18">
        <f t="shared" si="26"/>
        <v>108.13800000000003</v>
      </c>
      <c r="GZ55" s="18">
        <f t="shared" si="26"/>
        <v>104.14399999999998</v>
      </c>
      <c r="HA55" s="18">
        <f t="shared" si="26"/>
        <v>102.79600000000002</v>
      </c>
      <c r="HB55" s="18">
        <f t="shared" si="26"/>
        <v>103.00200000000001</v>
      </c>
      <c r="HC55" s="18">
        <f t="shared" si="26"/>
        <v>102.28599999999997</v>
      </c>
      <c r="HD55" s="18">
        <f t="shared" si="26"/>
        <v>100.25500000000002</v>
      </c>
      <c r="HE55" s="18">
        <f t="shared" si="26"/>
        <v>106</v>
      </c>
      <c r="HF55" s="18">
        <f t="shared" si="26"/>
        <v>93.662000000000006</v>
      </c>
      <c r="HG55" s="18">
        <f t="shared" si="26"/>
        <v>94.18</v>
      </c>
      <c r="HH55" s="18">
        <f t="shared" si="26"/>
        <v>98.723000000000013</v>
      </c>
      <c r="HI55" s="18">
        <f t="shared" si="26"/>
        <v>101.53400000000002</v>
      </c>
      <c r="HJ55" s="18">
        <f t="shared" si="26"/>
        <v>96.835000000000008</v>
      </c>
      <c r="HK55" s="18">
        <f t="shared" si="26"/>
        <v>98.756999999999977</v>
      </c>
      <c r="HL55" s="18">
        <f t="shared" si="26"/>
        <v>99.885000000000019</v>
      </c>
      <c r="HM55" s="18">
        <f t="shared" si="26"/>
        <v>98.241000000000014</v>
      </c>
      <c r="HN55" s="18">
        <f t="shared" si="26"/>
        <v>99.519000000000005</v>
      </c>
      <c r="HO55" s="18">
        <f t="shared" si="26"/>
        <v>99.100999999999999</v>
      </c>
      <c r="HP55" s="18">
        <f t="shared" si="26"/>
        <v>101.44200000000001</v>
      </c>
      <c r="HQ55" s="18">
        <f t="shared" si="26"/>
        <v>100.35000000000002</v>
      </c>
      <c r="HR55" s="18">
        <f t="shared" si="26"/>
        <v>96.660999999999973</v>
      </c>
      <c r="HS55" s="18">
        <f t="shared" si="26"/>
        <v>97.230000000000018</v>
      </c>
      <c r="HT55" s="18">
        <f t="shared" si="26"/>
        <v>98.124000000000024</v>
      </c>
      <c r="HU55" s="18">
        <f t="shared" si="26"/>
        <v>99.295999999999992</v>
      </c>
      <c r="HV55" s="18">
        <f t="shared" si="26"/>
        <v>98.918999999999983</v>
      </c>
      <c r="HW55" s="18">
        <f t="shared" si="26"/>
        <v>95.598000000000013</v>
      </c>
      <c r="HX55" s="18">
        <f t="shared" si="26"/>
        <v>93.892999999999972</v>
      </c>
      <c r="HY55" s="18">
        <f t="shared" si="26"/>
        <v>89.072000000000003</v>
      </c>
      <c r="HZ55" s="18">
        <f t="shared" si="26"/>
        <v>92.189000000000021</v>
      </c>
      <c r="IA55" s="18">
        <f t="shared" si="26"/>
        <v>89.601000000000028</v>
      </c>
      <c r="IB55" s="18">
        <f t="shared" si="26"/>
        <v>92.064999999999969</v>
      </c>
      <c r="IC55" s="18">
        <f t="shared" si="26"/>
        <v>93.774000000000001</v>
      </c>
      <c r="ID55" s="18">
        <f t="shared" si="26"/>
        <v>93.715000000000003</v>
      </c>
      <c r="IE55" s="18">
        <f t="shared" si="26"/>
        <v>97.387</v>
      </c>
      <c r="IF55" s="18">
        <f t="shared" si="26"/>
        <v>97.868999999999971</v>
      </c>
      <c r="IG55" s="18">
        <f t="shared" si="26"/>
        <v>96.295000000000016</v>
      </c>
      <c r="IH55" s="18">
        <f t="shared" si="26"/>
        <v>97.976999999999975</v>
      </c>
      <c r="II55" s="18">
        <f t="shared" si="26"/>
        <v>96.428000000000026</v>
      </c>
      <c r="IJ55" s="18">
        <f t="shared" si="26"/>
        <v>94.050999999999988</v>
      </c>
      <c r="IK55" s="18">
        <f t="shared" si="26"/>
        <v>94.623000000000019</v>
      </c>
      <c r="IL55" s="18">
        <f t="shared" si="26"/>
        <v>102.83599999999998</v>
      </c>
      <c r="IM55" s="18">
        <f t="shared" si="26"/>
        <v>103.547</v>
      </c>
      <c r="IN55" s="18">
        <f t="shared" si="26"/>
        <v>101.203</v>
      </c>
      <c r="IO55" s="18">
        <f t="shared" si="26"/>
        <v>99.903999999999996</v>
      </c>
      <c r="IP55" s="18">
        <f t="shared" si="26"/>
        <v>96.301999999999992</v>
      </c>
      <c r="IQ55" s="18">
        <f t="shared" si="26"/>
        <v>94.18</v>
      </c>
      <c r="IR55" s="18">
        <f t="shared" si="26"/>
        <v>92.111999999999966</v>
      </c>
      <c r="IS55" s="18">
        <f t="shared" si="26"/>
        <v>94.493999999999971</v>
      </c>
      <c r="IT55" s="18">
        <f t="shared" si="26"/>
        <v>101.221</v>
      </c>
      <c r="IU55" s="18">
        <f t="shared" si="26"/>
        <v>105.57600000000002</v>
      </c>
      <c r="IV55" s="18">
        <f t="shared" si="26"/>
        <v>104.215</v>
      </c>
      <c r="IW55" s="18">
        <f t="shared" si="26"/>
        <v>102.84299999999999</v>
      </c>
      <c r="IX55" s="18">
        <f t="shared" si="26"/>
        <v>106.13399999999999</v>
      </c>
      <c r="IY55" s="18">
        <f t="shared" si="26"/>
        <v>106.41400000000002</v>
      </c>
      <c r="IZ55" s="18">
        <f t="shared" si="26"/>
        <v>106.285</v>
      </c>
      <c r="JA55" s="18">
        <f>JA$32-JA37</f>
        <v>114.51799999999997</v>
      </c>
      <c r="JB55" s="18">
        <f t="shared" si="22"/>
        <v>120.27399999999997</v>
      </c>
      <c r="JC55" s="18">
        <f t="shared" si="22"/>
        <v>122.43100000000001</v>
      </c>
      <c r="JD55" s="18">
        <f t="shared" si="22"/>
        <v>118.041</v>
      </c>
      <c r="JE55" s="18">
        <f t="shared" si="22"/>
        <v>114.37199999999999</v>
      </c>
      <c r="JF55" s="18">
        <f t="shared" si="22"/>
        <v>112.53399999999996</v>
      </c>
      <c r="JG55" s="18">
        <f t="shared" si="22"/>
        <v>112.15699999999998</v>
      </c>
      <c r="JH55" s="18">
        <f t="shared" si="22"/>
        <v>114.08599999999998</v>
      </c>
      <c r="JI55" s="18">
        <f t="shared" si="22"/>
        <v>114.637</v>
      </c>
      <c r="JJ55" s="18">
        <f t="shared" si="22"/>
        <v>117.02700000000002</v>
      </c>
      <c r="JK55" s="18">
        <f t="shared" si="22"/>
        <v>115.50800000000001</v>
      </c>
      <c r="JL55" s="18">
        <f t="shared" si="22"/>
        <v>110.20300000000003</v>
      </c>
      <c r="JM55" s="18">
        <f t="shared" si="22"/>
        <v>108.88699999999997</v>
      </c>
      <c r="JN55" s="18">
        <f t="shared" si="22"/>
        <v>102.29199999999997</v>
      </c>
      <c r="JO55" s="18">
        <f t="shared" si="22"/>
        <v>99.672000000000025</v>
      </c>
      <c r="JP55" s="18">
        <f t="shared" si="22"/>
        <v>98.992000000000019</v>
      </c>
      <c r="JQ55" s="18">
        <f t="shared" si="22"/>
        <v>100.23199999999997</v>
      </c>
      <c r="JR55" s="18">
        <f t="shared" si="22"/>
        <v>101.33999999999997</v>
      </c>
      <c r="JS55" s="18">
        <f t="shared" si="22"/>
        <v>103.096</v>
      </c>
      <c r="JT55" s="18">
        <f t="shared" si="22"/>
        <v>108.34</v>
      </c>
      <c r="JU55" s="18">
        <f t="shared" si="22"/>
        <v>106.48200000000003</v>
      </c>
      <c r="JV55" s="18">
        <f t="shared" si="22"/>
        <v>106.96300000000002</v>
      </c>
      <c r="JW55" s="18">
        <f t="shared" si="22"/>
        <v>105.94699999999995</v>
      </c>
      <c r="JX55" s="18">
        <f t="shared" si="22"/>
        <v>103.78900000000004</v>
      </c>
      <c r="JY55" s="18">
        <f t="shared" si="22"/>
        <v>104.255</v>
      </c>
      <c r="JZ55" s="18">
        <f t="shared" si="22"/>
        <v>95.42900000000003</v>
      </c>
      <c r="KA55" s="18">
        <f t="shared" si="22"/>
        <v>95.15100000000001</v>
      </c>
      <c r="KB55" s="18">
        <f t="shared" si="22"/>
        <v>99.464000000000055</v>
      </c>
      <c r="KC55" s="18">
        <f t="shared" si="22"/>
        <v>97.738</v>
      </c>
      <c r="KD55" s="18">
        <f t="shared" si="22"/>
        <v>97.911000000000001</v>
      </c>
      <c r="KE55" s="18">
        <f t="shared" si="22"/>
        <v>92.975000000000023</v>
      </c>
      <c r="KF55" s="18">
        <f t="shared" si="22"/>
        <v>92.891999999999996</v>
      </c>
      <c r="KG55" s="18">
        <f t="shared" si="22"/>
        <v>93.046999999999969</v>
      </c>
      <c r="KH55" s="18">
        <f t="shared" ref="KH55:LL58" si="33">KH$32-KH37</f>
        <v>97.742999999999995</v>
      </c>
      <c r="KI55" s="18">
        <f t="shared" si="33"/>
        <v>96.940999999999974</v>
      </c>
      <c r="KJ55" s="18">
        <f t="shared" si="33"/>
        <v>97.453999999999979</v>
      </c>
      <c r="KK55" s="18">
        <f t="shared" si="33"/>
        <v>97.656000000000006</v>
      </c>
      <c r="KL55" s="18">
        <f t="shared" si="33"/>
        <v>97.565999999999974</v>
      </c>
      <c r="KM55" s="18">
        <f t="shared" si="33"/>
        <v>94.95700000000005</v>
      </c>
      <c r="KN55" s="18">
        <f t="shared" si="33"/>
        <v>89.33099999999996</v>
      </c>
      <c r="KO55" s="18">
        <f t="shared" si="33"/>
        <v>89.579000000000008</v>
      </c>
      <c r="KP55" s="18">
        <f t="shared" si="33"/>
        <v>87.547999999999945</v>
      </c>
      <c r="KQ55" s="18">
        <f t="shared" si="33"/>
        <v>84.830000000000041</v>
      </c>
      <c r="KR55" s="18">
        <f t="shared" si="33"/>
        <v>82.235000000000014</v>
      </c>
      <c r="KS55" s="18">
        <f t="shared" si="33"/>
        <v>85.265999999999991</v>
      </c>
      <c r="KT55" s="18">
        <f t="shared" si="33"/>
        <v>85.370999999999981</v>
      </c>
      <c r="KU55" s="18">
        <f t="shared" si="33"/>
        <v>84.738</v>
      </c>
      <c r="KV55" s="18">
        <f t="shared" si="33"/>
        <v>87.020000000000039</v>
      </c>
      <c r="KW55" s="18">
        <f t="shared" si="33"/>
        <v>85.610000000000014</v>
      </c>
      <c r="KX55" s="18">
        <f t="shared" si="33"/>
        <v>86.478999999999985</v>
      </c>
      <c r="KY55" s="18">
        <f t="shared" si="33"/>
        <v>85.079999999999984</v>
      </c>
      <c r="KZ55" s="18">
        <f t="shared" si="33"/>
        <v>67.033999999999992</v>
      </c>
      <c r="LA55" s="18">
        <f t="shared" si="33"/>
        <v>82.545999999999992</v>
      </c>
      <c r="LB55" s="18">
        <f t="shared" si="33"/>
        <v>80.308000000000021</v>
      </c>
      <c r="LC55" s="18">
        <f t="shared" si="33"/>
        <v>81.140999999999963</v>
      </c>
      <c r="LD55" s="18">
        <f t="shared" si="33"/>
        <v>77.231999999999999</v>
      </c>
      <c r="LE55" s="18">
        <f t="shared" si="33"/>
        <v>76.86699999999999</v>
      </c>
      <c r="LF55" s="18">
        <f t="shared" si="33"/>
        <v>79.140999999999991</v>
      </c>
      <c r="LG55" s="18">
        <f t="shared" si="33"/>
        <v>78.903999999999996</v>
      </c>
      <c r="LH55" s="18">
        <f t="shared" si="33"/>
        <v>80.115999999999985</v>
      </c>
      <c r="LI55" s="18">
        <f t="shared" si="33"/>
        <v>81.385999999999967</v>
      </c>
      <c r="LJ55" s="18">
        <f t="shared" si="33"/>
        <v>82.661999999999978</v>
      </c>
      <c r="LK55" s="18">
        <f t="shared" si="33"/>
        <v>80.627999999999986</v>
      </c>
      <c r="LL55" s="18">
        <f t="shared" si="33"/>
        <v>81.511000000000024</v>
      </c>
      <c r="LM55" s="18">
        <f>LM$32-LM37</f>
        <v>83.102000000000004</v>
      </c>
      <c r="LN55" s="18">
        <f t="shared" si="28"/>
        <v>81.484000000000009</v>
      </c>
      <c r="LO55" s="18">
        <f t="shared" si="28"/>
        <v>80.401000000000039</v>
      </c>
      <c r="LP55" s="18">
        <f t="shared" si="28"/>
        <v>76.370999999999981</v>
      </c>
      <c r="LQ55" s="18">
        <f t="shared" si="28"/>
        <v>81.086000000000013</v>
      </c>
      <c r="LR55" s="18">
        <f t="shared" si="28"/>
        <v>84.088999999999999</v>
      </c>
      <c r="LS55" s="18">
        <f t="shared" si="28"/>
        <v>86.387</v>
      </c>
      <c r="LT55" s="18">
        <f t="shared" si="28"/>
        <v>81.187999999999988</v>
      </c>
      <c r="LU55" s="18">
        <f t="shared" si="28"/>
        <v>77.283999999999992</v>
      </c>
      <c r="LV55" s="18">
        <f t="shared" si="28"/>
        <v>77.083000000000027</v>
      </c>
      <c r="LW55" s="18">
        <f t="shared" si="28"/>
        <v>73.42900000000003</v>
      </c>
      <c r="LX55" s="18">
        <f t="shared" si="28"/>
        <v>73.43100000000004</v>
      </c>
      <c r="LY55" s="18">
        <f t="shared" si="28"/>
        <v>74.494000000000028</v>
      </c>
      <c r="LZ55" s="18">
        <f t="shared" si="28"/>
        <v>71.990999999999985</v>
      </c>
      <c r="MA55" s="18">
        <f t="shared" si="28"/>
        <v>69.444000000000017</v>
      </c>
      <c r="MB55" s="18">
        <f t="shared" si="28"/>
        <v>72.772999999999968</v>
      </c>
      <c r="MC55" s="18">
        <f t="shared" si="28"/>
        <v>68.552000000000021</v>
      </c>
      <c r="MD55" s="18">
        <f t="shared" si="28"/>
        <v>63.013000000000034</v>
      </c>
      <c r="ME55" s="18">
        <f t="shared" si="28"/>
        <v>61.423999999999978</v>
      </c>
      <c r="MF55" s="18">
        <f t="shared" si="28"/>
        <v>61.509000000000015</v>
      </c>
      <c r="MG55" s="18">
        <f t="shared" si="28"/>
        <v>58.887999999999977</v>
      </c>
      <c r="MH55" s="18">
        <f t="shared" si="28"/>
        <v>58.879999999999995</v>
      </c>
      <c r="MI55" s="18">
        <f t="shared" si="28"/>
        <v>59.248999999999967</v>
      </c>
      <c r="MJ55" s="18">
        <f t="shared" si="28"/>
        <v>55.548000000000002</v>
      </c>
      <c r="MK55" s="18">
        <f t="shared" si="28"/>
        <v>54.356000000000051</v>
      </c>
      <c r="ML55" s="18">
        <f t="shared" si="28"/>
        <v>55.495999999999981</v>
      </c>
      <c r="MM55" s="18">
        <f t="shared" si="28"/>
        <v>58.307999999999993</v>
      </c>
      <c r="MN55" s="18">
        <f t="shared" si="28"/>
        <v>56.151999999999987</v>
      </c>
      <c r="MO55" s="18">
        <f t="shared" si="28"/>
        <v>55.822999999999979</v>
      </c>
      <c r="MP55" s="18">
        <f t="shared" si="28"/>
        <v>49.442000000000007</v>
      </c>
      <c r="MQ55" s="18">
        <f t="shared" si="28"/>
        <v>48.297000000000025</v>
      </c>
      <c r="MR55" s="18">
        <f t="shared" si="28"/>
        <v>46.722000000000037</v>
      </c>
      <c r="MS55" s="18">
        <f t="shared" si="28"/>
        <v>44.18300000000005</v>
      </c>
      <c r="MT55" s="18">
        <f t="shared" si="28"/>
        <v>40.125999999999976</v>
      </c>
      <c r="MU55" s="18">
        <f t="shared" si="28"/>
        <v>40.06800000000004</v>
      </c>
      <c r="MV55" s="18">
        <f t="shared" si="28"/>
        <v>43.471000000000004</v>
      </c>
      <c r="MW55" s="18">
        <f t="shared" si="28"/>
        <v>42.914000000000044</v>
      </c>
      <c r="MX55" s="18">
        <f t="shared" si="28"/>
        <v>37.766999999999996</v>
      </c>
      <c r="MY55" s="18">
        <f t="shared" si="28"/>
        <v>35.07099999999997</v>
      </c>
      <c r="MZ55" s="18">
        <f t="shared" si="28"/>
        <v>37.38900000000001</v>
      </c>
      <c r="NA55" s="18">
        <f t="shared" si="28"/>
        <v>42.506000000000029</v>
      </c>
      <c r="NB55" s="18">
        <f t="shared" si="28"/>
        <v>48.762999999999977</v>
      </c>
      <c r="NC55" s="18">
        <f t="shared" si="28"/>
        <v>48.225999999999999</v>
      </c>
      <c r="ND55" s="18">
        <f t="shared" si="28"/>
        <v>44.262</v>
      </c>
      <c r="NE55" s="18">
        <f t="shared" si="28"/>
        <v>39.69599999999997</v>
      </c>
      <c r="NF55" s="18">
        <f t="shared" si="28"/>
        <v>41.009999999999991</v>
      </c>
      <c r="NG55" s="18">
        <f t="shared" si="28"/>
        <v>35.654999999999973</v>
      </c>
      <c r="NH55" s="18">
        <f t="shared" si="28"/>
        <v>38.235000000000014</v>
      </c>
      <c r="NI55" s="18">
        <f t="shared" si="28"/>
        <v>37.087000000000046</v>
      </c>
      <c r="NJ55" s="18">
        <f t="shared" si="28"/>
        <v>36.999000000000024</v>
      </c>
      <c r="NK55" s="18">
        <f t="shared" si="28"/>
        <v>35.492999999999995</v>
      </c>
      <c r="NL55" s="18">
        <f t="shared" si="28"/>
        <v>34.22399999999999</v>
      </c>
      <c r="NM55" s="18">
        <f t="shared" si="28"/>
        <v>32.241000000000042</v>
      </c>
      <c r="NN55" s="18">
        <f t="shared" si="28"/>
        <v>32.87700000000001</v>
      </c>
      <c r="NO55" s="18">
        <f t="shared" si="28"/>
        <v>29.422000000000025</v>
      </c>
      <c r="NP55" s="18">
        <f t="shared" si="28"/>
        <v>14.894999999999982</v>
      </c>
      <c r="NQ55" s="18">
        <f t="shared" si="28"/>
        <v>12.797000000000025</v>
      </c>
      <c r="NR55" s="18">
        <f t="shared" si="28"/>
        <v>-4.4379999999999882</v>
      </c>
      <c r="NS55" s="18">
        <f t="shared" si="28"/>
        <v>-6.2169999999999845</v>
      </c>
      <c r="NT55" s="18">
        <f t="shared" si="28"/>
        <v>-2.5659999999999741</v>
      </c>
      <c r="NU55" s="18">
        <f t="shared" si="28"/>
        <v>-5.0039999999999623</v>
      </c>
      <c r="NV55" s="18">
        <f t="shared" si="28"/>
        <v>-1.8330000000000268</v>
      </c>
      <c r="NW55" s="18">
        <f t="shared" si="28"/>
        <v>-13.317999999999984</v>
      </c>
      <c r="NX55" s="18">
        <f t="shared" si="28"/>
        <v>-11.665999999999997</v>
      </c>
      <c r="NY55" s="18">
        <f>NY$32-NY37</f>
        <v>-12.289999999999964</v>
      </c>
      <c r="NZ55" s="18">
        <f t="shared" si="23"/>
        <v>-12.074000000000012</v>
      </c>
      <c r="OA55" s="18">
        <f t="shared" si="23"/>
        <v>-8.1189999999999714</v>
      </c>
      <c r="OB55" s="18">
        <f t="shared" si="23"/>
        <v>-6.23599999999999</v>
      </c>
      <c r="OC55" s="18">
        <f t="shared" si="23"/>
        <v>-4.7959999999999923</v>
      </c>
      <c r="OD55" s="18">
        <f t="shared" si="23"/>
        <v>-5.75</v>
      </c>
      <c r="OE55" s="18">
        <f t="shared" si="23"/>
        <v>-6.9850000000000136</v>
      </c>
      <c r="OF55" s="18">
        <f t="shared" si="23"/>
        <v>-6.867999999999995</v>
      </c>
      <c r="OG55" s="18">
        <f t="shared" si="23"/>
        <v>-5.742999999999995</v>
      </c>
      <c r="OH55" s="18">
        <f t="shared" si="23"/>
        <v>-7.6309999999999718</v>
      </c>
      <c r="OI55" s="18">
        <f t="shared" si="23"/>
        <v>-9.1059999999999945</v>
      </c>
      <c r="OJ55" s="18">
        <f t="shared" si="23"/>
        <v>-8.9230000000000018</v>
      </c>
      <c r="OK55" s="18">
        <f t="shared" si="23"/>
        <v>-8.3009999999999877</v>
      </c>
      <c r="OL55" s="18">
        <f t="shared" si="23"/>
        <v>-6.4290000000000305</v>
      </c>
      <c r="OM55" s="18">
        <f t="shared" si="23"/>
        <v>-14.672000000000025</v>
      </c>
      <c r="ON55" s="18">
        <f t="shared" si="23"/>
        <v>-18.470000000000027</v>
      </c>
      <c r="OO55" s="18">
        <f t="shared" si="23"/>
        <v>-17.850999999999999</v>
      </c>
      <c r="OP55" s="18">
        <f t="shared" si="23"/>
        <v>-16.44399999999996</v>
      </c>
      <c r="OQ55" s="18">
        <f t="shared" si="23"/>
        <v>-9.9519999999999982</v>
      </c>
      <c r="OR55" s="18">
        <f t="shared" si="23"/>
        <v>-5.1089999999999804</v>
      </c>
      <c r="OS55" s="18">
        <f t="shared" si="23"/>
        <v>-3.23599999999999</v>
      </c>
      <c r="OT55" s="18">
        <f t="shared" si="23"/>
        <v>2.4830000000000041</v>
      </c>
      <c r="OU55" s="18">
        <f t="shared" si="23"/>
        <v>-3.2139999999999986</v>
      </c>
      <c r="OV55" s="18">
        <f t="shared" si="23"/>
        <v>-2.61099999999999</v>
      </c>
      <c r="OW55" s="18">
        <f t="shared" si="23"/>
        <v>1.4019999999999868</v>
      </c>
      <c r="OX55" s="18">
        <f t="shared" si="23"/>
        <v>7.1709999999999923</v>
      </c>
      <c r="OY55" s="18">
        <f t="shared" si="23"/>
        <v>10.412000000000035</v>
      </c>
      <c r="OZ55" s="18">
        <f t="shared" si="23"/>
        <v>8.4920000000000186</v>
      </c>
      <c r="PA55" s="18">
        <f t="shared" si="23"/>
        <v>8.8650000000000091</v>
      </c>
      <c r="PB55" s="18">
        <f t="shared" si="23"/>
        <v>7.7339999999999804</v>
      </c>
      <c r="PC55" s="18">
        <f t="shared" si="23"/>
        <v>9.3919999999999959</v>
      </c>
      <c r="PD55" s="18">
        <f t="shared" si="23"/>
        <v>16.084000000000003</v>
      </c>
      <c r="PE55" s="18">
        <f t="shared" si="23"/>
        <v>17.467999999999961</v>
      </c>
      <c r="PF55" s="18">
        <f t="shared" ref="PF55:QJ58" si="34">PF$32-PF37</f>
        <v>20.363999999999976</v>
      </c>
      <c r="PG55" s="18">
        <f t="shared" si="34"/>
        <v>27.680000000000007</v>
      </c>
      <c r="PH55" s="18">
        <f t="shared" si="34"/>
        <v>31.412000000000035</v>
      </c>
      <c r="PI55" s="18">
        <f t="shared" si="34"/>
        <v>35.600999999999999</v>
      </c>
      <c r="PJ55" s="18">
        <f t="shared" si="34"/>
        <v>39.783000000000015</v>
      </c>
      <c r="PK55" s="18">
        <f t="shared" si="34"/>
        <v>41.70799999999997</v>
      </c>
      <c r="PL55" s="18">
        <f t="shared" si="34"/>
        <v>43.065999999999974</v>
      </c>
      <c r="PM55" s="18">
        <f t="shared" si="34"/>
        <v>44.636000000000024</v>
      </c>
      <c r="PN55" s="18">
        <f t="shared" si="34"/>
        <v>44.590000000000032</v>
      </c>
      <c r="PO55" s="18">
        <f t="shared" si="34"/>
        <v>49.829000000000008</v>
      </c>
      <c r="PP55" s="18">
        <f t="shared" si="34"/>
        <v>49.872000000000014</v>
      </c>
      <c r="PQ55" s="18">
        <f t="shared" si="34"/>
        <v>49.548000000000002</v>
      </c>
      <c r="PR55" s="18">
        <f t="shared" si="34"/>
        <v>52.059000000000026</v>
      </c>
      <c r="PS55" s="18">
        <f t="shared" si="34"/>
        <v>48.543999999999983</v>
      </c>
      <c r="PT55" s="18">
        <f t="shared" si="34"/>
        <v>47.136000000000024</v>
      </c>
      <c r="PU55" s="18">
        <f t="shared" si="34"/>
        <v>51.918999999999983</v>
      </c>
      <c r="PV55" s="18">
        <f t="shared" si="34"/>
        <v>50.824000000000012</v>
      </c>
      <c r="PW55" s="18">
        <f t="shared" si="34"/>
        <v>57.504999999999995</v>
      </c>
      <c r="PX55" s="18">
        <f t="shared" si="34"/>
        <v>58.569999999999993</v>
      </c>
      <c r="PY55" s="18">
        <f t="shared" si="34"/>
        <v>60.198000000000036</v>
      </c>
      <c r="PZ55" s="18">
        <f t="shared" si="34"/>
        <v>61.849000000000046</v>
      </c>
      <c r="QA55" s="18">
        <f t="shared" si="34"/>
        <v>62.509999999999991</v>
      </c>
      <c r="QB55" s="18">
        <f t="shared" si="34"/>
        <v>63.159999999999968</v>
      </c>
      <c r="QC55" s="18">
        <f t="shared" si="34"/>
        <v>67.591999999999985</v>
      </c>
      <c r="QD55" s="18">
        <f t="shared" si="34"/>
        <v>68.182999999999993</v>
      </c>
      <c r="QE55" s="18">
        <f t="shared" si="34"/>
        <v>70.285000000000025</v>
      </c>
      <c r="QF55" s="18">
        <f t="shared" si="34"/>
        <v>69.776999999999987</v>
      </c>
      <c r="QG55" s="18">
        <f t="shared" si="34"/>
        <v>69.805000000000035</v>
      </c>
      <c r="QH55" s="18">
        <f t="shared" si="34"/>
        <v>69.788999999999987</v>
      </c>
      <c r="QI55" s="18">
        <f t="shared" si="34"/>
        <v>69.745000000000033</v>
      </c>
      <c r="QJ55" s="18">
        <f t="shared" si="34"/>
        <v>70.600999999999999</v>
      </c>
      <c r="QK55" s="18">
        <f>QK$32-QK37</f>
        <v>69.237000000000023</v>
      </c>
      <c r="QL55" s="18">
        <f t="shared" si="30"/>
        <v>66.84099999999998</v>
      </c>
      <c r="QM55" s="18">
        <f t="shared" si="30"/>
        <v>66.716000000000008</v>
      </c>
      <c r="QN55" s="18">
        <f t="shared" si="30"/>
        <v>68.962000000000018</v>
      </c>
      <c r="QO55" s="18">
        <f t="shared" si="30"/>
        <v>67.814999999999998</v>
      </c>
      <c r="QP55" s="18">
        <f t="shared" si="30"/>
        <v>67.007999999999981</v>
      </c>
      <c r="QQ55" s="18">
        <f t="shared" si="30"/>
        <v>64.795999999999992</v>
      </c>
      <c r="QR55" s="18">
        <f t="shared" si="30"/>
        <v>67.480999999999995</v>
      </c>
      <c r="QS55" s="18">
        <f t="shared" si="30"/>
        <v>64.37</v>
      </c>
      <c r="QT55" s="18">
        <f t="shared" si="30"/>
        <v>64.987000000000023</v>
      </c>
      <c r="QU55" s="18">
        <f t="shared" si="30"/>
        <v>63.389999999999986</v>
      </c>
      <c r="QV55" s="18">
        <f t="shared" si="30"/>
        <v>62.639999999999986</v>
      </c>
      <c r="QW55" s="18">
        <f t="shared" si="30"/>
        <v>62.40100000000001</v>
      </c>
      <c r="QX55" s="18">
        <f t="shared" si="30"/>
        <v>59.84699999999998</v>
      </c>
      <c r="QY55" s="18">
        <f t="shared" si="30"/>
        <v>55.763999999999982</v>
      </c>
      <c r="QZ55" s="18">
        <f t="shared" si="30"/>
        <v>54.969000000000023</v>
      </c>
      <c r="RA55" s="18">
        <f t="shared" si="30"/>
        <v>52.406000000000006</v>
      </c>
      <c r="RB55" s="18">
        <f t="shared" si="30"/>
        <v>51.590000000000032</v>
      </c>
      <c r="RC55" s="18">
        <f t="shared" si="30"/>
        <v>49.257999999999981</v>
      </c>
      <c r="RD55" s="18">
        <f t="shared" si="30"/>
        <v>45.895999999999958</v>
      </c>
      <c r="RE55" s="18">
        <f t="shared" si="30"/>
        <v>47.37700000000001</v>
      </c>
      <c r="RF55" s="18">
        <f t="shared" si="30"/>
        <v>47.864000000000033</v>
      </c>
      <c r="RG55" s="18">
        <f t="shared" si="30"/>
        <v>48.472000000000037</v>
      </c>
      <c r="RH55" s="18">
        <f t="shared" si="30"/>
        <v>49.694999999999993</v>
      </c>
      <c r="RI55" s="18">
        <f t="shared" si="30"/>
        <v>51.49799999999999</v>
      </c>
      <c r="RJ55" s="18">
        <f t="shared" si="30"/>
        <v>53.600999999999999</v>
      </c>
      <c r="RK55" s="18">
        <f t="shared" si="30"/>
        <v>54.44399999999996</v>
      </c>
      <c r="RL55" s="18">
        <f t="shared" si="30"/>
        <v>55.326000000000022</v>
      </c>
      <c r="RM55" s="18">
        <f t="shared" si="30"/>
        <v>56.709000000000003</v>
      </c>
      <c r="RN55" s="18">
        <f t="shared" si="30"/>
        <v>61.28000000000003</v>
      </c>
      <c r="RO55" s="18">
        <f t="shared" si="30"/>
        <v>60.645999999999958</v>
      </c>
      <c r="RP55" s="18">
        <f t="shared" si="30"/>
        <v>58.538000000000011</v>
      </c>
      <c r="RQ55" s="18">
        <f t="shared" si="30"/>
        <v>60.933999999999969</v>
      </c>
      <c r="RR55" s="18">
        <f t="shared" si="17"/>
        <v>62.821000000000026</v>
      </c>
      <c r="RS55" s="18">
        <f t="shared" ref="RS55:SQ55" si="35">RS$32-RS37</f>
        <v>62.41500000000002</v>
      </c>
      <c r="RT55" s="18">
        <f t="shared" si="35"/>
        <v>61.647999999999968</v>
      </c>
      <c r="RU55" s="18">
        <f t="shared" si="35"/>
        <v>61.327999999999975</v>
      </c>
      <c r="RV55" s="18">
        <f t="shared" si="35"/>
        <v>63.238</v>
      </c>
      <c r="RW55" s="18">
        <f t="shared" si="35"/>
        <v>66.099000000000046</v>
      </c>
      <c r="RX55" s="18">
        <f t="shared" si="35"/>
        <v>63.468999999999994</v>
      </c>
      <c r="RY55" s="18">
        <f t="shared" si="35"/>
        <v>63.230999999999995</v>
      </c>
      <c r="RZ55" s="18">
        <f t="shared" si="35"/>
        <v>63.576000000000022</v>
      </c>
      <c r="SA55" s="18">
        <f t="shared" si="35"/>
        <v>65.435000000000002</v>
      </c>
      <c r="SB55" s="18">
        <f t="shared" si="35"/>
        <v>64.881000000000029</v>
      </c>
      <c r="SC55" s="18">
        <f t="shared" si="35"/>
        <v>69.130000000000024</v>
      </c>
      <c r="SD55" s="18">
        <f t="shared" si="35"/>
        <v>73.713000000000022</v>
      </c>
      <c r="SE55" s="18">
        <f t="shared" si="35"/>
        <v>73.472999999999985</v>
      </c>
      <c r="SF55" s="18">
        <f t="shared" si="35"/>
        <v>71.844999999999999</v>
      </c>
      <c r="SG55" s="18">
        <f t="shared" si="35"/>
        <v>70.976000000000028</v>
      </c>
      <c r="SH55" s="18">
        <f t="shared" si="35"/>
        <v>70.408999999999992</v>
      </c>
      <c r="SI55" s="18">
        <f t="shared" si="35"/>
        <v>74.138999999999953</v>
      </c>
      <c r="SJ55" s="18">
        <f t="shared" si="35"/>
        <v>74.54000000000002</v>
      </c>
      <c r="SK55" s="18">
        <f t="shared" si="35"/>
        <v>74.198000000000036</v>
      </c>
      <c r="SL55" s="18">
        <f t="shared" si="35"/>
        <v>74.774000000000001</v>
      </c>
      <c r="SM55" s="18">
        <f t="shared" si="35"/>
        <v>76.942000000000007</v>
      </c>
      <c r="SN55" s="18">
        <f t="shared" si="35"/>
        <v>76.937999999999988</v>
      </c>
      <c r="SO55" s="18">
        <f t="shared" si="35"/>
        <v>78.048000000000002</v>
      </c>
      <c r="SP55" s="18">
        <f t="shared" si="35"/>
        <v>75.058999999999969</v>
      </c>
      <c r="SQ55" s="18">
        <f t="shared" si="35"/>
        <v>75.202999999999975</v>
      </c>
    </row>
    <row r="56" spans="1:511" x14ac:dyDescent="0.25">
      <c r="A56" s="5">
        <f t="shared" si="18"/>
        <v>7</v>
      </c>
      <c r="B56" s="1" t="str">
        <f t="shared" si="9"/>
        <v>VW 2.7 PERP nc-22</v>
      </c>
      <c r="C56" s="1" t="str">
        <f t="shared" si="19"/>
        <v>VW 3 1/2 PERP nc-30-VW 2.7 PERP nc-22</v>
      </c>
      <c r="F56" s="18">
        <f t="shared" ref="F56:BQ58" ca="1" si="36">F$32-F38</f>
        <v>34.031999999999982</v>
      </c>
      <c r="G56" s="18">
        <f t="shared" si="36"/>
        <v>28.12700000000001</v>
      </c>
      <c r="H56" s="18">
        <f t="shared" si="36"/>
        <v>16.95599999999996</v>
      </c>
      <c r="I56" s="18">
        <f t="shared" si="36"/>
        <v>16.403999999999996</v>
      </c>
      <c r="J56" s="18">
        <f t="shared" si="36"/>
        <v>13.185000000000002</v>
      </c>
      <c r="K56" s="18">
        <f t="shared" si="36"/>
        <v>10.989999999999952</v>
      </c>
      <c r="L56" s="18">
        <f t="shared" si="36"/>
        <v>5.882000000000005</v>
      </c>
      <c r="M56" s="18">
        <f t="shared" si="36"/>
        <v>3.7390000000000327</v>
      </c>
      <c r="N56" s="18">
        <f t="shared" si="36"/>
        <v>0.67399999999997817</v>
      </c>
      <c r="O56" s="18">
        <f t="shared" si="36"/>
        <v>-1.3940000000000055</v>
      </c>
      <c r="P56" s="18">
        <f t="shared" si="36"/>
        <v>-1.0860000000000127</v>
      </c>
      <c r="Q56" s="18">
        <f t="shared" si="36"/>
        <v>-7.2620000000000005</v>
      </c>
      <c r="R56" s="18">
        <f t="shared" si="36"/>
        <v>-0.79099999999999682</v>
      </c>
      <c r="S56" s="18">
        <f t="shared" si="36"/>
        <v>4.88900000000001</v>
      </c>
      <c r="T56" s="18">
        <f t="shared" si="36"/>
        <v>27.548000000000002</v>
      </c>
      <c r="U56" s="18">
        <f t="shared" si="36"/>
        <v>43.297000000000025</v>
      </c>
      <c r="V56" s="18">
        <f t="shared" si="36"/>
        <v>35.617999999999995</v>
      </c>
      <c r="W56" s="18">
        <f t="shared" si="36"/>
        <v>38.744000000000028</v>
      </c>
      <c r="X56" s="18">
        <f t="shared" si="36"/>
        <v>35.22199999999998</v>
      </c>
      <c r="Y56" s="18">
        <f t="shared" si="36"/>
        <v>42.509000000000015</v>
      </c>
      <c r="Z56" s="18">
        <f t="shared" si="36"/>
        <v>66.774999999999977</v>
      </c>
      <c r="AA56" s="18">
        <f t="shared" si="36"/>
        <v>96.742000000000019</v>
      </c>
      <c r="AB56" s="18">
        <f t="shared" si="36"/>
        <v>97.321999999999974</v>
      </c>
      <c r="AC56" s="18">
        <f t="shared" si="36"/>
        <v>56.949999999999989</v>
      </c>
      <c r="AD56" s="18">
        <f t="shared" si="36"/>
        <v>46.281000000000006</v>
      </c>
      <c r="AE56" s="18">
        <f t="shared" si="36"/>
        <v>27.52800000000002</v>
      </c>
      <c r="AF56" s="18">
        <f t="shared" si="36"/>
        <v>27.212999999999965</v>
      </c>
      <c r="AG56" s="18">
        <f t="shared" si="36"/>
        <v>28.201000000000022</v>
      </c>
      <c r="AH56" s="18">
        <f t="shared" si="36"/>
        <v>39.746000000000038</v>
      </c>
      <c r="AI56" s="18">
        <f t="shared" si="36"/>
        <v>32.982000000000028</v>
      </c>
      <c r="AJ56" s="18">
        <f t="shared" si="36"/>
        <v>16.798000000000002</v>
      </c>
      <c r="AK56" s="18">
        <f t="shared" si="36"/>
        <v>-6.8739999999999668</v>
      </c>
      <c r="AL56" s="18">
        <f t="shared" si="36"/>
        <v>-5.2799999999999727</v>
      </c>
      <c r="AM56" s="18">
        <f t="shared" si="36"/>
        <v>-3.3700000000000045</v>
      </c>
      <c r="AN56" s="18">
        <f t="shared" si="36"/>
        <v>-6.632000000000005</v>
      </c>
      <c r="AO56" s="18">
        <f t="shared" si="36"/>
        <v>-19.228999999999985</v>
      </c>
      <c r="AP56" s="18">
        <f t="shared" si="36"/>
        <v>-40.09899999999999</v>
      </c>
      <c r="AQ56" s="18">
        <f t="shared" si="36"/>
        <v>-49.286000000000001</v>
      </c>
      <c r="AR56" s="18">
        <f t="shared" si="36"/>
        <v>-48.742000000000019</v>
      </c>
      <c r="AS56" s="18">
        <f t="shared" si="36"/>
        <v>-34.222999999999956</v>
      </c>
      <c r="AT56" s="18">
        <f t="shared" si="36"/>
        <v>-34.092999999999961</v>
      </c>
      <c r="AU56" s="18">
        <f t="shared" si="36"/>
        <v>-35.763999999999953</v>
      </c>
      <c r="AV56" s="18">
        <f t="shared" si="36"/>
        <v>-51.02600000000001</v>
      </c>
      <c r="AW56" s="18">
        <f t="shared" si="36"/>
        <v>-48.883000000000038</v>
      </c>
      <c r="AX56" s="18">
        <f t="shared" si="36"/>
        <v>-61.968999999999994</v>
      </c>
      <c r="AY56" s="18">
        <f t="shared" si="36"/>
        <v>-65.079999999999984</v>
      </c>
      <c r="AZ56" s="18">
        <f t="shared" si="36"/>
        <v>-69.302000000000021</v>
      </c>
      <c r="BA56" s="18">
        <f t="shared" si="36"/>
        <v>-31.95799999999997</v>
      </c>
      <c r="BB56" s="18">
        <f t="shared" si="36"/>
        <v>-27.021999999999991</v>
      </c>
      <c r="BC56" s="18">
        <f t="shared" si="36"/>
        <v>-12.439000000000021</v>
      </c>
      <c r="BD56" s="18">
        <f t="shared" si="36"/>
        <v>-0.57599999999996498</v>
      </c>
      <c r="BE56" s="18">
        <f t="shared" si="36"/>
        <v>-17.574000000000012</v>
      </c>
      <c r="BF56" s="18">
        <f t="shared" si="36"/>
        <v>-26.153999999999996</v>
      </c>
      <c r="BG56" s="18">
        <f t="shared" si="36"/>
        <v>-50.090000000000032</v>
      </c>
      <c r="BH56" s="18">
        <f t="shared" si="36"/>
        <v>-43.473000000000013</v>
      </c>
      <c r="BI56" s="18">
        <f t="shared" si="36"/>
        <v>-30.079000000000008</v>
      </c>
      <c r="BJ56" s="18">
        <f t="shared" si="36"/>
        <v>-2.535000000000025</v>
      </c>
      <c r="BK56" s="18">
        <f t="shared" si="36"/>
        <v>15.690999999999974</v>
      </c>
      <c r="BL56" s="18">
        <f t="shared" si="36"/>
        <v>41.716000000000008</v>
      </c>
      <c r="BM56" s="18">
        <f t="shared" si="36"/>
        <v>60.527999999999963</v>
      </c>
      <c r="BN56" s="18">
        <f t="shared" si="36"/>
        <v>5.8319999999999936</v>
      </c>
      <c r="BO56" s="18">
        <f t="shared" si="36"/>
        <v>-19.637000000000057</v>
      </c>
      <c r="BP56" s="18">
        <f t="shared" si="36"/>
        <v>-36.259999999999991</v>
      </c>
      <c r="BQ56" s="18">
        <f t="shared" si="36"/>
        <v>-49.916000000000054</v>
      </c>
      <c r="BR56" s="18">
        <f t="shared" si="10"/>
        <v>-34.447000000000003</v>
      </c>
      <c r="BS56" s="18">
        <f t="shared" si="24"/>
        <v>-28.091000000000008</v>
      </c>
      <c r="BT56" s="18">
        <f t="shared" si="24"/>
        <v>-22.885999999999967</v>
      </c>
      <c r="BU56" s="18">
        <f t="shared" si="24"/>
        <v>-14.751999999999953</v>
      </c>
      <c r="BV56" s="18">
        <f t="shared" si="24"/>
        <v>-14.40199999999993</v>
      </c>
      <c r="BW56" s="18">
        <f t="shared" si="24"/>
        <v>-7.8269999999999982</v>
      </c>
      <c r="BX56" s="18">
        <f t="shared" si="24"/>
        <v>-7.5179999999999723</v>
      </c>
      <c r="BY56" s="18">
        <f t="shared" si="24"/>
        <v>0.23699999999996635</v>
      </c>
      <c r="BZ56" s="18">
        <f t="shared" si="24"/>
        <v>-35.870999999999981</v>
      </c>
      <c r="CA56" s="18">
        <f t="shared" si="24"/>
        <v>-33.875</v>
      </c>
      <c r="CB56" s="18">
        <f t="shared" si="24"/>
        <v>-4.5079999999999245</v>
      </c>
      <c r="CC56" s="18">
        <f t="shared" si="24"/>
        <v>-54.920999999999935</v>
      </c>
      <c r="CD56" s="18">
        <f t="shared" si="24"/>
        <v>-63.095000000000027</v>
      </c>
      <c r="CE56" s="18">
        <f t="shared" si="24"/>
        <v>-18.250999999999976</v>
      </c>
      <c r="CF56" s="18">
        <f t="shared" si="24"/>
        <v>-22.284999999999968</v>
      </c>
      <c r="CG56" s="18">
        <f t="shared" si="24"/>
        <v>0.35500000000001819</v>
      </c>
      <c r="CH56" s="18">
        <f t="shared" si="24"/>
        <v>31.007999999999981</v>
      </c>
      <c r="CI56" s="18">
        <f t="shared" si="24"/>
        <v>63.942000000000007</v>
      </c>
      <c r="CJ56" s="18">
        <f t="shared" si="24"/>
        <v>84.21999999999997</v>
      </c>
      <c r="CK56" s="18">
        <f t="shared" si="24"/>
        <v>71.56899999999996</v>
      </c>
      <c r="CL56" s="18">
        <f t="shared" si="24"/>
        <v>96.045000000000016</v>
      </c>
      <c r="CM56" s="18">
        <f t="shared" si="24"/>
        <v>101.08800000000002</v>
      </c>
      <c r="CN56" s="18">
        <f t="shared" si="24"/>
        <v>111.65599999999998</v>
      </c>
      <c r="CO56" s="18">
        <f t="shared" si="24"/>
        <v>108.12299999999999</v>
      </c>
      <c r="CP56" s="18">
        <f t="shared" si="24"/>
        <v>89.567000000000007</v>
      </c>
      <c r="CQ56" s="18">
        <f t="shared" si="24"/>
        <v>94.202000000000027</v>
      </c>
      <c r="CR56" s="18">
        <f t="shared" si="24"/>
        <v>108.32400000000001</v>
      </c>
      <c r="CS56" s="18">
        <f t="shared" si="24"/>
        <v>116.13599999999997</v>
      </c>
      <c r="CT56" s="18">
        <f t="shared" si="24"/>
        <v>122.24000000000001</v>
      </c>
      <c r="CU56" s="18">
        <f t="shared" si="24"/>
        <v>125.57600000000002</v>
      </c>
      <c r="CV56" s="18">
        <f t="shared" si="24"/>
        <v>130.34400000000002</v>
      </c>
      <c r="CW56" s="18">
        <f t="shared" si="24"/>
        <v>130.69599999999997</v>
      </c>
      <c r="CX56" s="18">
        <f t="shared" si="24"/>
        <v>126.49599999999998</v>
      </c>
      <c r="CY56" s="18">
        <f t="shared" si="24"/>
        <v>127.15100000000001</v>
      </c>
      <c r="CZ56" s="18">
        <f t="shared" si="24"/>
        <v>126.97699999999998</v>
      </c>
      <c r="DA56" s="18">
        <f t="shared" si="24"/>
        <v>127.809</v>
      </c>
      <c r="DB56" s="18">
        <f t="shared" si="24"/>
        <v>127.49000000000001</v>
      </c>
      <c r="DC56" s="18">
        <f t="shared" si="24"/>
        <v>125.87099999999998</v>
      </c>
      <c r="DD56" s="18">
        <f t="shared" si="24"/>
        <v>126.67700000000002</v>
      </c>
      <c r="DE56" s="18">
        <f t="shared" si="24"/>
        <v>127.41299999999998</v>
      </c>
      <c r="DF56" s="18">
        <f t="shared" si="24"/>
        <v>126.083</v>
      </c>
      <c r="DG56" s="18">
        <f t="shared" si="24"/>
        <v>124.99800000000002</v>
      </c>
      <c r="DH56" s="18">
        <f t="shared" si="24"/>
        <v>121.69700000000003</v>
      </c>
      <c r="DI56" s="18">
        <f t="shared" si="24"/>
        <v>122.11500000000001</v>
      </c>
      <c r="DJ56" s="18">
        <f t="shared" si="24"/>
        <v>118.054</v>
      </c>
      <c r="DK56" s="18">
        <f t="shared" si="24"/>
        <v>120.262</v>
      </c>
      <c r="DL56" s="18">
        <f t="shared" si="24"/>
        <v>118.99999999999997</v>
      </c>
      <c r="DM56" s="18">
        <f t="shared" si="24"/>
        <v>116.99700000000001</v>
      </c>
      <c r="DN56" s="18">
        <f t="shared" si="24"/>
        <v>116.04700000000003</v>
      </c>
      <c r="DO56" s="18">
        <f t="shared" si="24"/>
        <v>118.43</v>
      </c>
      <c r="DP56" s="18">
        <f t="shared" si="24"/>
        <v>121.779</v>
      </c>
      <c r="DQ56" s="18">
        <f t="shared" si="24"/>
        <v>121.60699999999997</v>
      </c>
      <c r="DR56" s="18">
        <f t="shared" si="24"/>
        <v>120.07099999999997</v>
      </c>
      <c r="DS56" s="18">
        <f t="shared" si="24"/>
        <v>121.214</v>
      </c>
      <c r="DT56" s="18">
        <f t="shared" si="24"/>
        <v>120.05500000000004</v>
      </c>
      <c r="DU56" s="18">
        <f t="shared" si="24"/>
        <v>117.62300000000002</v>
      </c>
      <c r="DV56" s="18">
        <f t="shared" si="24"/>
        <v>114.25199999999998</v>
      </c>
      <c r="DW56" s="18">
        <f t="shared" si="24"/>
        <v>108.72000000000003</v>
      </c>
      <c r="DX56" s="18">
        <f t="shared" si="24"/>
        <v>106.29499999999999</v>
      </c>
      <c r="DY56" s="18">
        <f t="shared" si="24"/>
        <v>105.55799999999999</v>
      </c>
      <c r="DZ56" s="18">
        <f t="shared" si="24"/>
        <v>107.19000000000003</v>
      </c>
      <c r="EA56" s="18">
        <f t="shared" si="24"/>
        <v>104.53900000000002</v>
      </c>
      <c r="EB56" s="18">
        <f t="shared" si="24"/>
        <v>102.35999999999999</v>
      </c>
      <c r="EC56" s="18">
        <f t="shared" si="24"/>
        <v>107.58800000000002</v>
      </c>
      <c r="ED56" s="18">
        <f t="shared" si="21"/>
        <v>107.98100000000002</v>
      </c>
      <c r="EE56" s="18">
        <f t="shared" si="21"/>
        <v>108.07500000000002</v>
      </c>
      <c r="EF56" s="18">
        <f t="shared" si="21"/>
        <v>107.07299999999998</v>
      </c>
      <c r="EG56" s="18">
        <f t="shared" si="21"/>
        <v>104.11500000000001</v>
      </c>
      <c r="EH56" s="18">
        <f t="shared" si="21"/>
        <v>104.40699999999998</v>
      </c>
      <c r="EI56" s="18">
        <f t="shared" si="21"/>
        <v>105.58899999999997</v>
      </c>
      <c r="EJ56" s="18">
        <f t="shared" si="21"/>
        <v>105.22799999999998</v>
      </c>
      <c r="EK56" s="18">
        <f t="shared" si="21"/>
        <v>103.65899999999999</v>
      </c>
      <c r="EL56" s="18">
        <f t="shared" si="21"/>
        <v>104.90899999999999</v>
      </c>
      <c r="EM56" s="18">
        <f t="shared" si="21"/>
        <v>103.78899999999999</v>
      </c>
      <c r="EN56" s="18">
        <f t="shared" si="21"/>
        <v>102.405</v>
      </c>
      <c r="EO56" s="18">
        <f t="shared" si="21"/>
        <v>104.67500000000001</v>
      </c>
      <c r="EP56" s="18">
        <f t="shared" si="21"/>
        <v>103.654</v>
      </c>
      <c r="EQ56" s="18">
        <f t="shared" si="21"/>
        <v>105.44800000000001</v>
      </c>
      <c r="ER56" s="18">
        <f t="shared" si="21"/>
        <v>100.25899999999999</v>
      </c>
      <c r="ES56" s="18">
        <f t="shared" si="21"/>
        <v>104.399</v>
      </c>
      <c r="ET56" s="18">
        <f t="shared" si="21"/>
        <v>102.98500000000001</v>
      </c>
      <c r="EU56" s="18">
        <f t="shared" si="21"/>
        <v>103.93599999999998</v>
      </c>
      <c r="EV56" s="18">
        <f t="shared" si="21"/>
        <v>98.202000000000027</v>
      </c>
      <c r="EW56" s="18">
        <f t="shared" si="21"/>
        <v>98.801000000000016</v>
      </c>
      <c r="EX56" s="18">
        <f t="shared" si="21"/>
        <v>97.361999999999995</v>
      </c>
      <c r="EY56" s="18">
        <f t="shared" si="21"/>
        <v>101.809</v>
      </c>
      <c r="EZ56" s="18">
        <f t="shared" si="21"/>
        <v>101.07800000000003</v>
      </c>
      <c r="FA56" s="18">
        <f t="shared" si="21"/>
        <v>104.80200000000002</v>
      </c>
      <c r="FB56" s="18">
        <f t="shared" si="21"/>
        <v>105.00899999999999</v>
      </c>
      <c r="FC56" s="18">
        <f t="shared" si="21"/>
        <v>106.71800000000002</v>
      </c>
      <c r="FD56" s="18">
        <f t="shared" si="21"/>
        <v>109.34900000000002</v>
      </c>
      <c r="FE56" s="18">
        <f t="shared" si="21"/>
        <v>106.58300000000003</v>
      </c>
      <c r="FF56" s="18">
        <f t="shared" si="21"/>
        <v>104.999</v>
      </c>
      <c r="FG56" s="18">
        <f t="shared" si="21"/>
        <v>103.03899999999999</v>
      </c>
      <c r="FH56" s="18">
        <f t="shared" si="21"/>
        <v>105.31600000000003</v>
      </c>
      <c r="FI56" s="18">
        <f t="shared" si="21"/>
        <v>108.72499999999999</v>
      </c>
      <c r="FJ56" s="18">
        <f t="shared" si="32"/>
        <v>110.46200000000002</v>
      </c>
      <c r="FK56" s="18">
        <f t="shared" si="32"/>
        <v>110.36700000000002</v>
      </c>
      <c r="FL56" s="18">
        <f t="shared" si="32"/>
        <v>111.40200000000002</v>
      </c>
      <c r="FM56" s="18">
        <f t="shared" si="32"/>
        <v>110.10100000000003</v>
      </c>
      <c r="FN56" s="18">
        <f t="shared" si="32"/>
        <v>111.56</v>
      </c>
      <c r="FO56" s="18">
        <f t="shared" si="32"/>
        <v>110.76100000000002</v>
      </c>
      <c r="FP56" s="18">
        <f t="shared" si="32"/>
        <v>116.30400000000003</v>
      </c>
      <c r="FQ56" s="18">
        <f t="shared" si="32"/>
        <v>118.68899999999999</v>
      </c>
      <c r="FR56" s="18">
        <f t="shared" si="32"/>
        <v>122.00699999999998</v>
      </c>
      <c r="FS56" s="18">
        <f t="shared" si="32"/>
        <v>121.904</v>
      </c>
      <c r="FT56" s="18">
        <f t="shared" si="32"/>
        <v>124.15499999999997</v>
      </c>
      <c r="FU56" s="18">
        <f t="shared" si="32"/>
        <v>121.81299999999999</v>
      </c>
      <c r="FV56" s="18">
        <f t="shared" si="32"/>
        <v>119.13599999999997</v>
      </c>
      <c r="FW56" s="18">
        <f t="shared" si="32"/>
        <v>118.05699999999999</v>
      </c>
      <c r="FX56" s="18">
        <f t="shared" si="32"/>
        <v>127.93600000000004</v>
      </c>
      <c r="FY56" s="18">
        <f t="shared" si="32"/>
        <v>128.10400000000001</v>
      </c>
      <c r="FZ56" s="18">
        <f t="shared" si="32"/>
        <v>131.34399999999999</v>
      </c>
      <c r="GA56" s="18">
        <f t="shared" si="32"/>
        <v>133.476</v>
      </c>
      <c r="GB56" s="18">
        <f t="shared" si="32"/>
        <v>133.31300000000002</v>
      </c>
      <c r="GC56" s="18">
        <f t="shared" si="32"/>
        <v>131.077</v>
      </c>
      <c r="GD56" s="18">
        <f t="shared" si="32"/>
        <v>125.41400000000002</v>
      </c>
      <c r="GE56" s="18">
        <f t="shared" si="32"/>
        <v>125.05699999999999</v>
      </c>
      <c r="GF56" s="18">
        <f t="shared" si="32"/>
        <v>126.15200000000002</v>
      </c>
      <c r="GG56" s="18">
        <f t="shared" si="32"/>
        <v>119.10400000000001</v>
      </c>
      <c r="GH56" s="18">
        <f t="shared" si="32"/>
        <v>118.91200000000001</v>
      </c>
      <c r="GI56" s="18">
        <f t="shared" si="32"/>
        <v>119.434</v>
      </c>
      <c r="GJ56" s="18">
        <f t="shared" si="32"/>
        <v>117.59399999999999</v>
      </c>
      <c r="GK56" s="18">
        <f t="shared" si="32"/>
        <v>118.17200000000003</v>
      </c>
      <c r="GL56" s="18">
        <f t="shared" si="32"/>
        <v>119.02300000000002</v>
      </c>
      <c r="GM56" s="18">
        <f t="shared" si="32"/>
        <v>122.44399999999996</v>
      </c>
      <c r="GN56" s="18">
        <f t="shared" si="32"/>
        <v>121.50700000000001</v>
      </c>
      <c r="GO56" s="18">
        <f>GO$32-GO38</f>
        <v>121.76599999999999</v>
      </c>
      <c r="GP56" s="18">
        <f t="shared" si="26"/>
        <v>123.29200000000003</v>
      </c>
      <c r="GQ56" s="18">
        <f t="shared" si="26"/>
        <v>121.40899999999999</v>
      </c>
      <c r="GR56" s="18">
        <f t="shared" si="26"/>
        <v>127.23199999999997</v>
      </c>
      <c r="GS56" s="18">
        <f t="shared" si="26"/>
        <v>124.92099999999999</v>
      </c>
      <c r="GT56" s="18">
        <f t="shared" si="26"/>
        <v>124.12200000000001</v>
      </c>
      <c r="GU56" s="18">
        <f t="shared" si="26"/>
        <v>124.48600000000002</v>
      </c>
      <c r="GV56" s="18">
        <f t="shared" si="26"/>
        <v>119.17099999999996</v>
      </c>
      <c r="GW56" s="18">
        <f t="shared" si="26"/>
        <v>122.96199999999999</v>
      </c>
      <c r="GX56" s="18">
        <f t="shared" si="26"/>
        <v>118.916</v>
      </c>
      <c r="GY56" s="18">
        <f t="shared" si="26"/>
        <v>114.89500000000004</v>
      </c>
      <c r="GZ56" s="18">
        <f t="shared" si="26"/>
        <v>108.65199999999999</v>
      </c>
      <c r="HA56" s="18">
        <f t="shared" si="26"/>
        <v>106.82200000000003</v>
      </c>
      <c r="HB56" s="18">
        <f t="shared" si="26"/>
        <v>107.49700000000001</v>
      </c>
      <c r="HC56" s="18">
        <f t="shared" si="26"/>
        <v>108.47999999999999</v>
      </c>
      <c r="HD56" s="18">
        <f t="shared" si="26"/>
        <v>105.70000000000002</v>
      </c>
      <c r="HE56" s="18">
        <f t="shared" si="26"/>
        <v>113.60900000000001</v>
      </c>
      <c r="HF56" s="18">
        <f t="shared" si="26"/>
        <v>91.848000000000013</v>
      </c>
      <c r="HG56" s="18">
        <f t="shared" si="26"/>
        <v>96.715000000000003</v>
      </c>
      <c r="HH56" s="18">
        <f t="shared" si="26"/>
        <v>102.965</v>
      </c>
      <c r="HI56" s="18">
        <f t="shared" si="26"/>
        <v>106.09400000000002</v>
      </c>
      <c r="HJ56" s="18">
        <f t="shared" si="26"/>
        <v>102.12600000000003</v>
      </c>
      <c r="HK56" s="18">
        <f t="shared" si="26"/>
        <v>105.81299999999999</v>
      </c>
      <c r="HL56" s="18">
        <f t="shared" si="26"/>
        <v>108.965</v>
      </c>
      <c r="HM56" s="18">
        <f t="shared" si="26"/>
        <v>107.09</v>
      </c>
      <c r="HN56" s="18">
        <f t="shared" si="26"/>
        <v>109.333</v>
      </c>
      <c r="HO56" s="18">
        <f t="shared" si="26"/>
        <v>109.28300000000002</v>
      </c>
      <c r="HP56" s="18">
        <f t="shared" si="26"/>
        <v>113.089</v>
      </c>
      <c r="HQ56" s="18">
        <f t="shared" si="26"/>
        <v>112.14000000000001</v>
      </c>
      <c r="HR56" s="18">
        <f t="shared" si="26"/>
        <v>108.09599999999998</v>
      </c>
      <c r="HS56" s="18">
        <f t="shared" si="26"/>
        <v>109.27100000000002</v>
      </c>
      <c r="HT56" s="18">
        <f t="shared" si="26"/>
        <v>109.22400000000002</v>
      </c>
      <c r="HU56" s="18">
        <f t="shared" si="26"/>
        <v>109.76299999999998</v>
      </c>
      <c r="HV56" s="18">
        <f t="shared" si="26"/>
        <v>107.23999999999998</v>
      </c>
      <c r="HW56" s="18">
        <f t="shared" si="26"/>
        <v>100.124</v>
      </c>
      <c r="HX56" s="18">
        <f t="shared" si="26"/>
        <v>98.87700000000001</v>
      </c>
      <c r="HY56" s="18">
        <f t="shared" si="26"/>
        <v>94.93</v>
      </c>
      <c r="HZ56" s="18">
        <f t="shared" si="26"/>
        <v>102.06800000000001</v>
      </c>
      <c r="IA56" s="18">
        <f t="shared" si="26"/>
        <v>94.942000000000007</v>
      </c>
      <c r="IB56" s="18">
        <f t="shared" si="26"/>
        <v>96.085999999999984</v>
      </c>
      <c r="IC56" s="18">
        <f t="shared" si="26"/>
        <v>99.64500000000001</v>
      </c>
      <c r="ID56" s="18">
        <f t="shared" si="26"/>
        <v>100.47500000000002</v>
      </c>
      <c r="IE56" s="18">
        <f t="shared" si="26"/>
        <v>104.43800000000002</v>
      </c>
      <c r="IF56" s="18">
        <f t="shared" si="26"/>
        <v>100.14599999999996</v>
      </c>
      <c r="IG56" s="18">
        <f t="shared" si="26"/>
        <v>95.511000000000024</v>
      </c>
      <c r="IH56" s="18">
        <f t="shared" si="26"/>
        <v>99.242000000000019</v>
      </c>
      <c r="II56" s="18">
        <f t="shared" si="26"/>
        <v>106.13000000000002</v>
      </c>
      <c r="IJ56" s="18">
        <f t="shared" si="26"/>
        <v>103.66299999999998</v>
      </c>
      <c r="IK56" s="18">
        <f t="shared" si="26"/>
        <v>103.47900000000001</v>
      </c>
      <c r="IL56" s="18">
        <f t="shared" si="26"/>
        <v>119.53</v>
      </c>
      <c r="IM56" s="18">
        <f t="shared" si="26"/>
        <v>117.89400000000001</v>
      </c>
      <c r="IN56" s="18">
        <f t="shared" si="26"/>
        <v>117.262</v>
      </c>
      <c r="IO56" s="18">
        <f t="shared" si="26"/>
        <v>109.39099999999999</v>
      </c>
      <c r="IP56" s="18">
        <f t="shared" si="26"/>
        <v>100.19099999999997</v>
      </c>
      <c r="IQ56" s="18">
        <f t="shared" si="26"/>
        <v>94.467999999999989</v>
      </c>
      <c r="IR56" s="18">
        <f t="shared" si="26"/>
        <v>93.286999999999978</v>
      </c>
      <c r="IS56" s="18">
        <f t="shared" si="26"/>
        <v>93.489999999999981</v>
      </c>
      <c r="IT56" s="18">
        <f t="shared" si="26"/>
        <v>104.52500000000001</v>
      </c>
      <c r="IU56" s="18">
        <f t="shared" si="26"/>
        <v>110.227</v>
      </c>
      <c r="IV56" s="18">
        <f t="shared" si="26"/>
        <v>108.23800000000003</v>
      </c>
      <c r="IW56" s="18">
        <f t="shared" si="26"/>
        <v>105.66099999999997</v>
      </c>
      <c r="IX56" s="18">
        <f t="shared" si="26"/>
        <v>107.68799999999999</v>
      </c>
      <c r="IY56" s="18">
        <f t="shared" si="26"/>
        <v>107.387</v>
      </c>
      <c r="IZ56" s="18">
        <f t="shared" si="26"/>
        <v>103.39600000000002</v>
      </c>
      <c r="JA56" s="18">
        <f>JA$32-JA38</f>
        <v>107.97599999999997</v>
      </c>
      <c r="JB56" s="18">
        <f t="shared" si="22"/>
        <v>110.49099999999999</v>
      </c>
      <c r="JC56" s="18">
        <f t="shared" si="22"/>
        <v>112.28800000000001</v>
      </c>
      <c r="JD56" s="18">
        <f t="shared" si="22"/>
        <v>105.57</v>
      </c>
      <c r="JE56" s="18">
        <f t="shared" si="22"/>
        <v>98.731999999999971</v>
      </c>
      <c r="JF56" s="18">
        <f t="shared" si="22"/>
        <v>98.911999999999978</v>
      </c>
      <c r="JG56" s="18">
        <f t="shared" si="22"/>
        <v>94.872999999999962</v>
      </c>
      <c r="JH56" s="18">
        <f t="shared" si="22"/>
        <v>92.940999999999974</v>
      </c>
      <c r="JI56" s="18">
        <f t="shared" si="22"/>
        <v>93.121000000000038</v>
      </c>
      <c r="JJ56" s="18">
        <f t="shared" si="22"/>
        <v>96.413000000000011</v>
      </c>
      <c r="JK56" s="18">
        <f t="shared" si="22"/>
        <v>95.748000000000019</v>
      </c>
      <c r="JL56" s="18">
        <f t="shared" si="22"/>
        <v>94.064000000000021</v>
      </c>
      <c r="JM56" s="18">
        <f t="shared" si="22"/>
        <v>93.581999999999994</v>
      </c>
      <c r="JN56" s="18">
        <f t="shared" si="22"/>
        <v>87.19599999999997</v>
      </c>
      <c r="JO56" s="18">
        <f t="shared" si="22"/>
        <v>79.719000000000051</v>
      </c>
      <c r="JP56" s="18">
        <f t="shared" si="22"/>
        <v>77.358000000000004</v>
      </c>
      <c r="JQ56" s="18">
        <f t="shared" si="22"/>
        <v>80.923000000000002</v>
      </c>
      <c r="JR56" s="18">
        <f t="shared" si="22"/>
        <v>83.540999999999997</v>
      </c>
      <c r="JS56" s="18">
        <f t="shared" si="22"/>
        <v>83.52600000000001</v>
      </c>
      <c r="JT56" s="18">
        <f t="shared" si="22"/>
        <v>89.578000000000031</v>
      </c>
      <c r="JU56" s="18">
        <f t="shared" si="22"/>
        <v>83.72199999999998</v>
      </c>
      <c r="JV56" s="18">
        <f t="shared" si="22"/>
        <v>82.660000000000025</v>
      </c>
      <c r="JW56" s="18">
        <f t="shared" si="22"/>
        <v>81.836999999999989</v>
      </c>
      <c r="JX56" s="18">
        <f t="shared" si="22"/>
        <v>79.698000000000036</v>
      </c>
      <c r="JY56" s="18">
        <f t="shared" si="22"/>
        <v>73.753000000000043</v>
      </c>
      <c r="JZ56" s="18">
        <f t="shared" si="22"/>
        <v>65.162000000000035</v>
      </c>
      <c r="KA56" s="18">
        <f t="shared" si="22"/>
        <v>66.29400000000004</v>
      </c>
      <c r="KB56" s="18">
        <f t="shared" si="22"/>
        <v>69.534000000000049</v>
      </c>
      <c r="KC56" s="18">
        <f t="shared" si="22"/>
        <v>67.79200000000003</v>
      </c>
      <c r="KD56" s="18">
        <f t="shared" si="22"/>
        <v>71.38</v>
      </c>
      <c r="KE56" s="18">
        <f t="shared" si="22"/>
        <v>62.27600000000001</v>
      </c>
      <c r="KF56" s="18">
        <f t="shared" si="22"/>
        <v>61.971000000000004</v>
      </c>
      <c r="KG56" s="18">
        <f t="shared" si="22"/>
        <v>61.796999999999969</v>
      </c>
      <c r="KH56" s="18">
        <f t="shared" si="33"/>
        <v>69.361999999999966</v>
      </c>
      <c r="KI56" s="18">
        <f t="shared" si="33"/>
        <v>75.382999999999981</v>
      </c>
      <c r="KJ56" s="18">
        <f t="shared" si="33"/>
        <v>75.526999999999987</v>
      </c>
      <c r="KK56" s="18">
        <f t="shared" si="33"/>
        <v>76.106999999999971</v>
      </c>
      <c r="KL56" s="18">
        <f t="shared" si="33"/>
        <v>77.166999999999973</v>
      </c>
      <c r="KM56" s="18">
        <f t="shared" si="33"/>
        <v>73.634000000000015</v>
      </c>
      <c r="KN56" s="18">
        <f t="shared" si="33"/>
        <v>63.544999999999959</v>
      </c>
      <c r="KO56" s="18">
        <f t="shared" si="33"/>
        <v>60.300000000000011</v>
      </c>
      <c r="KP56" s="18">
        <f t="shared" si="33"/>
        <v>61.20599999999996</v>
      </c>
      <c r="KQ56" s="18">
        <f t="shared" si="33"/>
        <v>52.224000000000046</v>
      </c>
      <c r="KR56" s="18">
        <f t="shared" si="33"/>
        <v>51.77600000000001</v>
      </c>
      <c r="KS56" s="18">
        <f t="shared" si="33"/>
        <v>55.488</v>
      </c>
      <c r="KT56" s="18">
        <f t="shared" si="33"/>
        <v>57.892999999999972</v>
      </c>
      <c r="KU56" s="18">
        <f t="shared" si="33"/>
        <v>57.168000000000006</v>
      </c>
      <c r="KV56" s="18">
        <f t="shared" si="33"/>
        <v>58.449000000000012</v>
      </c>
      <c r="KW56" s="18">
        <f t="shared" si="33"/>
        <v>51.479000000000042</v>
      </c>
      <c r="KX56" s="18">
        <f t="shared" si="33"/>
        <v>51.826999999999998</v>
      </c>
      <c r="KY56" s="18">
        <f t="shared" si="33"/>
        <v>49.008999999999958</v>
      </c>
      <c r="KZ56" s="18">
        <f t="shared" si="33"/>
        <v>49.767999999999972</v>
      </c>
      <c r="LA56" s="18">
        <f t="shared" si="33"/>
        <v>50.950999999999965</v>
      </c>
      <c r="LB56" s="18">
        <f t="shared" si="33"/>
        <v>45.75</v>
      </c>
      <c r="LC56" s="18">
        <f t="shared" si="33"/>
        <v>47.154999999999973</v>
      </c>
      <c r="LD56" s="18">
        <f t="shared" si="33"/>
        <v>44.84899999999999</v>
      </c>
      <c r="LE56" s="18">
        <f t="shared" si="33"/>
        <v>49.38900000000001</v>
      </c>
      <c r="LF56" s="18">
        <f t="shared" si="33"/>
        <v>51.968999999999994</v>
      </c>
      <c r="LG56" s="18">
        <f t="shared" si="33"/>
        <v>48.449999999999989</v>
      </c>
      <c r="LH56" s="18">
        <f t="shared" si="33"/>
        <v>45.305000000000007</v>
      </c>
      <c r="LI56" s="18">
        <f t="shared" si="33"/>
        <v>27.938999999999965</v>
      </c>
      <c r="LJ56" s="18">
        <f t="shared" si="33"/>
        <v>44.988</v>
      </c>
      <c r="LK56" s="18">
        <f t="shared" si="33"/>
        <v>43.367999999999995</v>
      </c>
      <c r="LL56" s="18">
        <f t="shared" si="33"/>
        <v>47.968000000000018</v>
      </c>
      <c r="LM56" s="18">
        <f>LM$32-LM38</f>
        <v>49.261000000000024</v>
      </c>
      <c r="LN56" s="18">
        <f t="shared" si="28"/>
        <v>52.531000000000006</v>
      </c>
      <c r="LO56" s="18">
        <f t="shared" si="28"/>
        <v>52.81</v>
      </c>
      <c r="LP56" s="18">
        <f t="shared" si="28"/>
        <v>59.19599999999997</v>
      </c>
      <c r="LQ56" s="18">
        <f t="shared" si="28"/>
        <v>63.093000000000018</v>
      </c>
      <c r="LR56" s="18">
        <f t="shared" si="28"/>
        <v>66.550999999999988</v>
      </c>
      <c r="LS56" s="18">
        <f t="shared" si="28"/>
        <v>71.676999999999964</v>
      </c>
      <c r="LT56" s="18">
        <f t="shared" si="28"/>
        <v>64.479999999999961</v>
      </c>
      <c r="LU56" s="18">
        <f t="shared" si="28"/>
        <v>59.709000000000003</v>
      </c>
      <c r="LV56" s="18">
        <f t="shared" si="28"/>
        <v>63.959000000000003</v>
      </c>
      <c r="LW56" s="18">
        <f t="shared" si="28"/>
        <v>61.353000000000009</v>
      </c>
      <c r="LX56" s="18">
        <f t="shared" si="28"/>
        <v>61.834000000000003</v>
      </c>
      <c r="LY56" s="18">
        <f t="shared" si="28"/>
        <v>74.903999999999996</v>
      </c>
      <c r="LZ56" s="18">
        <f t="shared" si="28"/>
        <v>77.014999999999986</v>
      </c>
      <c r="MA56" s="18">
        <f t="shared" si="28"/>
        <v>70.100000000000023</v>
      </c>
      <c r="MB56" s="18">
        <f t="shared" si="28"/>
        <v>77.432999999999993</v>
      </c>
      <c r="MC56" s="18">
        <f t="shared" si="28"/>
        <v>68.742999999999995</v>
      </c>
      <c r="MD56" s="18">
        <f t="shared" si="28"/>
        <v>49.607000000000028</v>
      </c>
      <c r="ME56" s="18">
        <f t="shared" si="28"/>
        <v>44.44</v>
      </c>
      <c r="MF56" s="18">
        <f t="shared" si="28"/>
        <v>41.019000000000005</v>
      </c>
      <c r="MG56" s="18">
        <f t="shared" si="28"/>
        <v>38.052999999999997</v>
      </c>
      <c r="MH56" s="18">
        <f t="shared" si="28"/>
        <v>36.723000000000013</v>
      </c>
      <c r="MI56" s="18">
        <f t="shared" si="28"/>
        <v>37.377999999999986</v>
      </c>
      <c r="MJ56" s="18">
        <f t="shared" si="28"/>
        <v>38.694000000000017</v>
      </c>
      <c r="MK56" s="18">
        <f t="shared" si="28"/>
        <v>36.849000000000046</v>
      </c>
      <c r="ML56" s="18">
        <f t="shared" si="28"/>
        <v>38.959000000000003</v>
      </c>
      <c r="MM56" s="18">
        <f t="shared" si="28"/>
        <v>39.355999999999995</v>
      </c>
      <c r="MN56" s="18">
        <f t="shared" si="28"/>
        <v>33.239999999999952</v>
      </c>
      <c r="MO56" s="18">
        <f t="shared" si="28"/>
        <v>27.006999999999948</v>
      </c>
      <c r="MP56" s="18">
        <f t="shared" si="28"/>
        <v>18.649000000000001</v>
      </c>
      <c r="MQ56" s="18">
        <f t="shared" si="28"/>
        <v>17.42900000000003</v>
      </c>
      <c r="MR56" s="18">
        <f t="shared" si="28"/>
        <v>21.215000000000032</v>
      </c>
      <c r="MS56" s="18">
        <f t="shared" si="28"/>
        <v>19.383000000000038</v>
      </c>
      <c r="MT56" s="18">
        <f t="shared" si="28"/>
        <v>19.149999999999977</v>
      </c>
      <c r="MU56" s="18">
        <f t="shared" si="28"/>
        <v>17.852000000000032</v>
      </c>
      <c r="MV56" s="18">
        <f t="shared" si="28"/>
        <v>28.939999999999998</v>
      </c>
      <c r="MW56" s="18">
        <f t="shared" si="28"/>
        <v>27.168000000000006</v>
      </c>
      <c r="MX56" s="18">
        <f t="shared" si="28"/>
        <v>23.778999999999996</v>
      </c>
      <c r="MY56" s="18">
        <f t="shared" si="28"/>
        <v>15.474999999999966</v>
      </c>
      <c r="MZ56" s="18">
        <f t="shared" si="28"/>
        <v>13.603999999999985</v>
      </c>
      <c r="NA56" s="18">
        <f t="shared" si="28"/>
        <v>24.091000000000008</v>
      </c>
      <c r="NB56" s="18">
        <f t="shared" si="28"/>
        <v>32.849999999999966</v>
      </c>
      <c r="NC56" s="18">
        <f t="shared" si="28"/>
        <v>32.875999999999976</v>
      </c>
      <c r="ND56" s="18">
        <f t="shared" si="28"/>
        <v>27.674000000000035</v>
      </c>
      <c r="NE56" s="18">
        <f t="shared" si="28"/>
        <v>23.935999999999979</v>
      </c>
      <c r="NF56" s="18">
        <f t="shared" si="28"/>
        <v>21.588999999999999</v>
      </c>
      <c r="NG56" s="18">
        <f t="shared" si="28"/>
        <v>15.516999999999996</v>
      </c>
      <c r="NH56" s="18">
        <f t="shared" si="28"/>
        <v>14.90100000000001</v>
      </c>
      <c r="NI56" s="18">
        <f t="shared" si="28"/>
        <v>12.772000000000048</v>
      </c>
      <c r="NJ56" s="18">
        <f t="shared" si="28"/>
        <v>14.15100000000001</v>
      </c>
      <c r="NK56" s="18">
        <f t="shared" si="28"/>
        <v>10.704000000000008</v>
      </c>
      <c r="NL56" s="18">
        <f t="shared" si="28"/>
        <v>8.1330000000000382</v>
      </c>
      <c r="NM56" s="18">
        <f t="shared" si="28"/>
        <v>8.4000000000000341</v>
      </c>
      <c r="NN56" s="18">
        <f t="shared" si="28"/>
        <v>9.4250000000000114</v>
      </c>
      <c r="NO56" s="18">
        <f t="shared" si="28"/>
        <v>10.590000000000032</v>
      </c>
      <c r="NP56" s="18">
        <f t="shared" si="28"/>
        <v>8.4089999999999918</v>
      </c>
      <c r="NQ56" s="18">
        <f t="shared" si="28"/>
        <v>8.7740000000000009</v>
      </c>
      <c r="NR56" s="18">
        <f t="shared" si="28"/>
        <v>4.6159999999999854</v>
      </c>
      <c r="NS56" s="18">
        <f t="shared" si="28"/>
        <v>4.4320000000000164</v>
      </c>
      <c r="NT56" s="18">
        <f t="shared" si="28"/>
        <v>8.1800000000000068</v>
      </c>
      <c r="NU56" s="18">
        <f t="shared" si="28"/>
        <v>0.57300000000003593</v>
      </c>
      <c r="NV56" s="18">
        <f t="shared" si="28"/>
        <v>2.9569999999999936</v>
      </c>
      <c r="NW56" s="18">
        <f t="shared" si="28"/>
        <v>-18.218999999999994</v>
      </c>
      <c r="NX56" s="18">
        <f t="shared" si="28"/>
        <v>-20.04200000000003</v>
      </c>
      <c r="NY56" s="18">
        <f>NY$32-NY38</f>
        <v>-24.699999999999989</v>
      </c>
      <c r="NZ56" s="18">
        <f t="shared" si="23"/>
        <v>-24.447999999999979</v>
      </c>
      <c r="OA56" s="18">
        <f t="shared" si="23"/>
        <v>-14.65300000000002</v>
      </c>
      <c r="OB56" s="18">
        <f t="shared" si="23"/>
        <v>-11.546999999999969</v>
      </c>
      <c r="OC56" s="18">
        <f t="shared" si="23"/>
        <v>-8.8439999999999941</v>
      </c>
      <c r="OD56" s="18">
        <f t="shared" si="23"/>
        <v>-9.8690000000000282</v>
      </c>
      <c r="OE56" s="18">
        <f t="shared" si="23"/>
        <v>-8.1779999999999973</v>
      </c>
      <c r="OF56" s="18">
        <f t="shared" si="23"/>
        <v>-8.1129999999999995</v>
      </c>
      <c r="OG56" s="18">
        <f t="shared" si="23"/>
        <v>-4.3840000000000146</v>
      </c>
      <c r="OH56" s="18">
        <f t="shared" si="23"/>
        <v>-2.4900000000000091</v>
      </c>
      <c r="OI56" s="18">
        <f t="shared" si="23"/>
        <v>-2.2299999999999613</v>
      </c>
      <c r="OJ56" s="18">
        <f t="shared" si="23"/>
        <v>-2.8919999999999959</v>
      </c>
      <c r="OK56" s="18">
        <f t="shared" si="23"/>
        <v>-1.6050000000000182</v>
      </c>
      <c r="OL56" s="18">
        <f t="shared" si="23"/>
        <v>-2.1680000000000064</v>
      </c>
      <c r="OM56" s="18">
        <f t="shared" si="23"/>
        <v>-11.16500000000002</v>
      </c>
      <c r="ON56" s="18">
        <f t="shared" si="23"/>
        <v>-15.42900000000003</v>
      </c>
      <c r="OO56" s="18">
        <f t="shared" si="23"/>
        <v>-15.577999999999975</v>
      </c>
      <c r="OP56" s="18">
        <f t="shared" si="23"/>
        <v>-12.067000000000007</v>
      </c>
      <c r="OQ56" s="18">
        <f t="shared" si="23"/>
        <v>-8.9750000000000227</v>
      </c>
      <c r="OR56" s="18">
        <f t="shared" si="23"/>
        <v>-5.0199999999999818</v>
      </c>
      <c r="OS56" s="18">
        <f t="shared" si="23"/>
        <v>-1.0529999999999973</v>
      </c>
      <c r="OT56" s="18">
        <f t="shared" si="23"/>
        <v>10.855999999999995</v>
      </c>
      <c r="OU56" s="18">
        <f t="shared" si="23"/>
        <v>4.5939999999999941</v>
      </c>
      <c r="OV56" s="18">
        <f t="shared" si="23"/>
        <v>9.6850000000000023</v>
      </c>
      <c r="OW56" s="18">
        <f t="shared" si="23"/>
        <v>11.40100000000001</v>
      </c>
      <c r="OX56" s="18">
        <f t="shared" si="23"/>
        <v>13.113</v>
      </c>
      <c r="OY56" s="18">
        <f t="shared" si="23"/>
        <v>15.51600000000002</v>
      </c>
      <c r="OZ56" s="18">
        <f t="shared" si="23"/>
        <v>15.37700000000001</v>
      </c>
      <c r="PA56" s="18">
        <f t="shared" si="23"/>
        <v>15.074999999999989</v>
      </c>
      <c r="PB56" s="18">
        <f t="shared" si="23"/>
        <v>15.713000000000022</v>
      </c>
      <c r="PC56" s="18">
        <f t="shared" si="23"/>
        <v>16.274000000000001</v>
      </c>
      <c r="PD56" s="18">
        <f t="shared" si="23"/>
        <v>22.935000000000002</v>
      </c>
      <c r="PE56" s="18">
        <f t="shared" si="23"/>
        <v>25.406000000000006</v>
      </c>
      <c r="PF56" s="18">
        <f t="shared" si="34"/>
        <v>25.550999999999988</v>
      </c>
      <c r="PG56" s="18">
        <f t="shared" si="34"/>
        <v>28.377999999999986</v>
      </c>
      <c r="PH56" s="18">
        <f t="shared" si="34"/>
        <v>29.13900000000001</v>
      </c>
      <c r="PI56" s="18">
        <f t="shared" si="34"/>
        <v>30.194999999999993</v>
      </c>
      <c r="PJ56" s="18">
        <f t="shared" si="34"/>
        <v>35.91500000000002</v>
      </c>
      <c r="PK56" s="18">
        <f t="shared" si="34"/>
        <v>41.079999999999984</v>
      </c>
      <c r="PL56" s="18">
        <f t="shared" si="34"/>
        <v>44.374000000000024</v>
      </c>
      <c r="PM56" s="18">
        <f t="shared" si="34"/>
        <v>42.817000000000007</v>
      </c>
      <c r="PN56" s="18">
        <f t="shared" si="34"/>
        <v>44.741000000000042</v>
      </c>
      <c r="PO56" s="18">
        <f t="shared" si="34"/>
        <v>48.774000000000001</v>
      </c>
      <c r="PP56" s="18">
        <f t="shared" si="34"/>
        <v>48.225000000000023</v>
      </c>
      <c r="PQ56" s="18">
        <f t="shared" si="34"/>
        <v>45.600999999999999</v>
      </c>
      <c r="PR56" s="18">
        <f t="shared" si="34"/>
        <v>41.555000000000007</v>
      </c>
      <c r="PS56" s="18">
        <f t="shared" si="34"/>
        <v>36.620000000000005</v>
      </c>
      <c r="PT56" s="18">
        <f t="shared" si="34"/>
        <v>32.92900000000003</v>
      </c>
      <c r="PU56" s="18">
        <f t="shared" si="34"/>
        <v>34.942999999999984</v>
      </c>
      <c r="PV56" s="18">
        <f t="shared" si="34"/>
        <v>35.768000000000029</v>
      </c>
      <c r="PW56" s="18">
        <f t="shared" si="34"/>
        <v>42.411999999999978</v>
      </c>
      <c r="PX56" s="18">
        <f t="shared" si="34"/>
        <v>45.555000000000007</v>
      </c>
      <c r="PY56" s="18">
        <f t="shared" si="34"/>
        <v>45.871000000000038</v>
      </c>
      <c r="PZ56" s="18">
        <f t="shared" si="34"/>
        <v>51.229000000000042</v>
      </c>
      <c r="QA56" s="18">
        <f t="shared" si="34"/>
        <v>53.689000000000021</v>
      </c>
      <c r="QB56" s="18">
        <f t="shared" si="34"/>
        <v>55.81699999999995</v>
      </c>
      <c r="QC56" s="18">
        <f t="shared" si="34"/>
        <v>60.72399999999999</v>
      </c>
      <c r="QD56" s="18">
        <f t="shared" si="34"/>
        <v>61.700000000000045</v>
      </c>
      <c r="QE56" s="18">
        <f t="shared" si="34"/>
        <v>64.05400000000003</v>
      </c>
      <c r="QF56" s="18">
        <f t="shared" si="34"/>
        <v>66.019000000000005</v>
      </c>
      <c r="QG56" s="18">
        <f t="shared" si="34"/>
        <v>67.282000000000039</v>
      </c>
      <c r="QH56" s="18">
        <f t="shared" si="34"/>
        <v>67.498999999999967</v>
      </c>
      <c r="QI56" s="18">
        <f t="shared" si="34"/>
        <v>67.209000000000032</v>
      </c>
      <c r="QJ56" s="18">
        <f t="shared" si="34"/>
        <v>69.450999999999993</v>
      </c>
      <c r="QK56" s="18">
        <f>QK$32-QK38</f>
        <v>68.586000000000013</v>
      </c>
      <c r="QL56" s="18">
        <f t="shared" si="30"/>
        <v>69.721000000000004</v>
      </c>
      <c r="QM56" s="18">
        <f t="shared" si="30"/>
        <v>69.638000000000005</v>
      </c>
      <c r="QN56" s="18">
        <f t="shared" si="30"/>
        <v>72.480000000000018</v>
      </c>
      <c r="QO56" s="18">
        <f t="shared" si="30"/>
        <v>73.180999999999983</v>
      </c>
      <c r="QP56" s="18">
        <f t="shared" si="30"/>
        <v>73.019999999999982</v>
      </c>
      <c r="QQ56" s="18">
        <f t="shared" si="30"/>
        <v>68.896999999999991</v>
      </c>
      <c r="QR56" s="18">
        <f t="shared" si="30"/>
        <v>69.167999999999978</v>
      </c>
      <c r="QS56" s="18">
        <f t="shared" si="30"/>
        <v>70.951999999999998</v>
      </c>
      <c r="QT56" s="18">
        <f t="shared" si="30"/>
        <v>71.570000000000022</v>
      </c>
      <c r="QU56" s="18">
        <f t="shared" si="30"/>
        <v>70.600999999999999</v>
      </c>
      <c r="QV56" s="18">
        <f t="shared" si="30"/>
        <v>71.570999999999998</v>
      </c>
      <c r="QW56" s="18">
        <f t="shared" si="30"/>
        <v>71.438000000000017</v>
      </c>
      <c r="QX56" s="18">
        <f t="shared" si="30"/>
        <v>69.518999999999977</v>
      </c>
      <c r="QY56" s="18">
        <f t="shared" si="30"/>
        <v>66.060999999999979</v>
      </c>
      <c r="QZ56" s="18">
        <f t="shared" si="30"/>
        <v>65.351000000000028</v>
      </c>
      <c r="RA56" s="18">
        <f t="shared" si="30"/>
        <v>66.837999999999994</v>
      </c>
      <c r="RB56" s="18">
        <f t="shared" si="30"/>
        <v>69.479000000000013</v>
      </c>
      <c r="RC56" s="18">
        <f t="shared" si="30"/>
        <v>66.875</v>
      </c>
      <c r="RD56" s="18">
        <f t="shared" si="30"/>
        <v>63.166999999999973</v>
      </c>
      <c r="RE56" s="18">
        <f t="shared" si="30"/>
        <v>62.668000000000006</v>
      </c>
      <c r="RF56" s="18">
        <f t="shared" si="30"/>
        <v>60.632000000000005</v>
      </c>
      <c r="RG56" s="18">
        <f t="shared" si="30"/>
        <v>60.781999999999982</v>
      </c>
      <c r="RH56" s="18">
        <f t="shared" si="30"/>
        <v>61.511000000000024</v>
      </c>
      <c r="RI56" s="18">
        <f t="shared" si="30"/>
        <v>61.158999999999992</v>
      </c>
      <c r="RJ56" s="18">
        <f t="shared" si="30"/>
        <v>61.87299999999999</v>
      </c>
      <c r="RK56" s="18">
        <f t="shared" si="30"/>
        <v>62.173000000000002</v>
      </c>
      <c r="RL56" s="18">
        <f t="shared" si="30"/>
        <v>63.289000000000044</v>
      </c>
      <c r="RM56" s="18">
        <f t="shared" si="30"/>
        <v>63.547000000000025</v>
      </c>
      <c r="RN56" s="18">
        <f t="shared" si="30"/>
        <v>63.949000000000012</v>
      </c>
      <c r="RO56" s="18">
        <f t="shared" si="30"/>
        <v>64.738999999999976</v>
      </c>
      <c r="RP56" s="18">
        <f t="shared" si="30"/>
        <v>62.84699999999998</v>
      </c>
      <c r="RQ56" s="18">
        <f t="shared" si="30"/>
        <v>64.909999999999968</v>
      </c>
      <c r="RR56" s="18">
        <f t="shared" ref="RR56:SQ58" si="37">RR$32-RR38</f>
        <v>66.459000000000003</v>
      </c>
      <c r="RS56" s="18">
        <f t="shared" si="37"/>
        <v>65.596000000000004</v>
      </c>
      <c r="RT56" s="18">
        <f t="shared" si="37"/>
        <v>67.855999999999995</v>
      </c>
      <c r="RU56" s="18">
        <f t="shared" si="37"/>
        <v>67.798000000000002</v>
      </c>
      <c r="RV56" s="18">
        <f t="shared" si="37"/>
        <v>68.795000000000016</v>
      </c>
      <c r="RW56" s="18">
        <f t="shared" si="37"/>
        <v>71.311000000000035</v>
      </c>
      <c r="RX56" s="18">
        <f t="shared" si="37"/>
        <v>70.075999999999993</v>
      </c>
      <c r="RY56" s="18">
        <f t="shared" si="37"/>
        <v>70.630999999999972</v>
      </c>
      <c r="RZ56" s="18">
        <f t="shared" si="37"/>
        <v>71.928000000000026</v>
      </c>
      <c r="SA56" s="18">
        <f t="shared" si="37"/>
        <v>72.262</v>
      </c>
      <c r="SB56" s="18">
        <f t="shared" si="37"/>
        <v>72.200000000000017</v>
      </c>
      <c r="SC56" s="18">
        <f t="shared" si="37"/>
        <v>76.404000000000025</v>
      </c>
      <c r="SD56" s="18">
        <f t="shared" si="37"/>
        <v>74.279000000000025</v>
      </c>
      <c r="SE56" s="18">
        <f t="shared" si="37"/>
        <v>74.70799999999997</v>
      </c>
      <c r="SF56" s="18">
        <f t="shared" si="37"/>
        <v>70.972999999999985</v>
      </c>
      <c r="SG56" s="18">
        <f t="shared" si="37"/>
        <v>72.242000000000019</v>
      </c>
      <c r="SH56" s="18">
        <f t="shared" si="37"/>
        <v>72.306000000000012</v>
      </c>
      <c r="SI56" s="18">
        <f t="shared" si="37"/>
        <v>74.803999999999974</v>
      </c>
      <c r="SJ56" s="18">
        <f t="shared" si="37"/>
        <v>75.156000000000006</v>
      </c>
      <c r="SK56" s="18">
        <f t="shared" si="37"/>
        <v>76.41900000000004</v>
      </c>
      <c r="SL56" s="18">
        <f t="shared" si="37"/>
        <v>78.18100000000004</v>
      </c>
      <c r="SM56" s="18">
        <f t="shared" si="37"/>
        <v>82.975000000000023</v>
      </c>
      <c r="SN56" s="18">
        <f t="shared" si="37"/>
        <v>83.716000000000008</v>
      </c>
      <c r="SO56" s="18">
        <f t="shared" si="37"/>
        <v>84.869</v>
      </c>
      <c r="SP56" s="18">
        <f t="shared" si="37"/>
        <v>83.239999999999981</v>
      </c>
      <c r="SQ56" s="18">
        <f t="shared" si="37"/>
        <v>83.252999999999986</v>
      </c>
    </row>
    <row r="57" spans="1:511" x14ac:dyDescent="0.25">
      <c r="A57" s="5">
        <f t="shared" si="18"/>
        <v>8</v>
      </c>
      <c r="B57" s="1" t="str">
        <f t="shared" si="9"/>
        <v>VW 2 1/2 PERP nc-22</v>
      </c>
      <c r="C57" s="1" t="str">
        <f t="shared" si="19"/>
        <v>VW 3 1/2 PERP nc-30-VW 2 1/2 PERP nc-22</v>
      </c>
      <c r="F57" s="18">
        <f t="shared" ca="1" si="36"/>
        <v>37.783000000000015</v>
      </c>
      <c r="G57" s="18">
        <f t="shared" si="36"/>
        <v>32.841000000000008</v>
      </c>
      <c r="H57" s="18">
        <f t="shared" si="36"/>
        <v>16.044999999999959</v>
      </c>
      <c r="I57" s="18">
        <f t="shared" si="36"/>
        <v>20.454999999999984</v>
      </c>
      <c r="J57" s="18">
        <f t="shared" si="36"/>
        <v>13.158000000000015</v>
      </c>
      <c r="K57" s="18">
        <f t="shared" si="36"/>
        <v>13.055000000000007</v>
      </c>
      <c r="L57" s="18">
        <f t="shared" si="36"/>
        <v>2.2520000000000095</v>
      </c>
      <c r="M57" s="18">
        <f t="shared" si="36"/>
        <v>-3.5029999999999859</v>
      </c>
      <c r="N57" s="18">
        <f t="shared" si="36"/>
        <v>-4.6510000000000105</v>
      </c>
      <c r="O57" s="18">
        <f t="shared" si="36"/>
        <v>4.2470000000000141</v>
      </c>
      <c r="P57" s="18">
        <f t="shared" si="36"/>
        <v>6.9049999999999727</v>
      </c>
      <c r="Q57" s="18">
        <f t="shared" si="36"/>
        <v>2.97199999999998</v>
      </c>
      <c r="R57" s="18">
        <f t="shared" si="36"/>
        <v>13.119000000000028</v>
      </c>
      <c r="S57" s="18">
        <f t="shared" si="36"/>
        <v>17.488</v>
      </c>
      <c r="T57" s="18">
        <f t="shared" si="36"/>
        <v>42.684000000000026</v>
      </c>
      <c r="U57" s="18">
        <f t="shared" si="36"/>
        <v>61.146000000000015</v>
      </c>
      <c r="V57" s="18">
        <f t="shared" si="36"/>
        <v>48.826000000000022</v>
      </c>
      <c r="W57" s="18">
        <f t="shared" si="36"/>
        <v>52.826000000000022</v>
      </c>
      <c r="X57" s="18">
        <f t="shared" si="36"/>
        <v>39.711999999999989</v>
      </c>
      <c r="Y57" s="18">
        <f t="shared" si="36"/>
        <v>59.558999999999969</v>
      </c>
      <c r="Z57" s="18">
        <f t="shared" si="36"/>
        <v>79.509999999999991</v>
      </c>
      <c r="AA57" s="18">
        <f t="shared" si="36"/>
        <v>129.42000000000002</v>
      </c>
      <c r="AB57" s="18">
        <f t="shared" si="36"/>
        <v>113.41699999999997</v>
      </c>
      <c r="AC57" s="18">
        <f t="shared" si="36"/>
        <v>77.937000000000012</v>
      </c>
      <c r="AD57" s="18">
        <f t="shared" si="36"/>
        <v>64.246999999999957</v>
      </c>
      <c r="AE57" s="18">
        <f t="shared" si="36"/>
        <v>37.557999999999993</v>
      </c>
      <c r="AF57" s="18">
        <f t="shared" si="36"/>
        <v>32.685000000000002</v>
      </c>
      <c r="AG57" s="18">
        <f t="shared" si="36"/>
        <v>39.867000000000019</v>
      </c>
      <c r="AH57" s="18">
        <f t="shared" si="36"/>
        <v>57.338000000000022</v>
      </c>
      <c r="AI57" s="18">
        <f t="shared" si="36"/>
        <v>60.88900000000001</v>
      </c>
      <c r="AJ57" s="18">
        <f t="shared" si="36"/>
        <v>40.250999999999976</v>
      </c>
      <c r="AK57" s="18">
        <f t="shared" si="36"/>
        <v>11.800000000000011</v>
      </c>
      <c r="AL57" s="18">
        <f t="shared" si="36"/>
        <v>19.324000000000012</v>
      </c>
      <c r="AM57" s="18">
        <f t="shared" si="36"/>
        <v>25.441000000000031</v>
      </c>
      <c r="AN57" s="18">
        <f t="shared" si="36"/>
        <v>19.113</v>
      </c>
      <c r="AO57" s="18">
        <f t="shared" si="36"/>
        <v>4.4590000000000032</v>
      </c>
      <c r="AP57" s="18">
        <f t="shared" si="36"/>
        <v>-31.420999999999992</v>
      </c>
      <c r="AQ57" s="18">
        <f t="shared" si="36"/>
        <v>-47.802999999999997</v>
      </c>
      <c r="AR57" s="18">
        <f t="shared" si="36"/>
        <v>-46.151999999999987</v>
      </c>
      <c r="AS57" s="18">
        <f t="shared" si="36"/>
        <v>-29.745999999999981</v>
      </c>
      <c r="AT57" s="18">
        <f t="shared" si="36"/>
        <v>-18.98599999999999</v>
      </c>
      <c r="AU57" s="18">
        <f t="shared" si="36"/>
        <v>-25.211999999999989</v>
      </c>
      <c r="AV57" s="18">
        <f t="shared" si="36"/>
        <v>-37.439000000000021</v>
      </c>
      <c r="AW57" s="18">
        <f t="shared" si="36"/>
        <v>-35.043000000000006</v>
      </c>
      <c r="AX57" s="18">
        <f t="shared" si="36"/>
        <v>-45.074000000000012</v>
      </c>
      <c r="AY57" s="18">
        <f t="shared" si="36"/>
        <v>-50.589999999999975</v>
      </c>
      <c r="AZ57" s="18">
        <f t="shared" si="36"/>
        <v>-75.545000000000073</v>
      </c>
      <c r="BA57" s="18">
        <f t="shared" si="36"/>
        <v>-33.628999999999962</v>
      </c>
      <c r="BB57" s="18">
        <f t="shared" si="36"/>
        <v>-14.944999999999993</v>
      </c>
      <c r="BC57" s="18">
        <f t="shared" si="36"/>
        <v>1.5329999999999586</v>
      </c>
      <c r="BD57" s="18">
        <f t="shared" si="36"/>
        <v>17.634999999999991</v>
      </c>
      <c r="BE57" s="18">
        <f t="shared" si="36"/>
        <v>6.6680000000000064</v>
      </c>
      <c r="BF57" s="18">
        <f t="shared" si="36"/>
        <v>-12.111999999999966</v>
      </c>
      <c r="BG57" s="18">
        <f t="shared" si="36"/>
        <v>-60.46100000000007</v>
      </c>
      <c r="BH57" s="18">
        <f t="shared" si="36"/>
        <v>-48.059000000000026</v>
      </c>
      <c r="BI57" s="18">
        <f t="shared" si="36"/>
        <v>-23.168999999999983</v>
      </c>
      <c r="BJ57" s="18">
        <f t="shared" si="36"/>
        <v>7.632000000000005</v>
      </c>
      <c r="BK57" s="18">
        <f t="shared" si="36"/>
        <v>25.202999999999975</v>
      </c>
      <c r="BL57" s="18">
        <f t="shared" si="36"/>
        <v>67.15500000000003</v>
      </c>
      <c r="BM57" s="18">
        <f t="shared" si="36"/>
        <v>94.94599999999997</v>
      </c>
      <c r="BN57" s="18">
        <f t="shared" si="36"/>
        <v>16.173999999999978</v>
      </c>
      <c r="BO57" s="18">
        <f t="shared" si="36"/>
        <v>-40.82000000000005</v>
      </c>
      <c r="BP57" s="18">
        <f t="shared" si="36"/>
        <v>-47.892999999999915</v>
      </c>
      <c r="BQ57" s="18">
        <f t="shared" si="36"/>
        <v>-78.995000000000005</v>
      </c>
      <c r="BR57" s="18">
        <f t="shared" si="10"/>
        <v>-81.097999999999956</v>
      </c>
      <c r="BS57" s="18">
        <f t="shared" si="24"/>
        <v>-51.891000000000076</v>
      </c>
      <c r="BT57" s="18">
        <f t="shared" si="24"/>
        <v>-33.403999999999996</v>
      </c>
      <c r="BU57" s="18">
        <f t="shared" si="24"/>
        <v>-25.867999999999938</v>
      </c>
      <c r="BV57" s="18">
        <f t="shared" si="24"/>
        <v>-22.627999999999929</v>
      </c>
      <c r="BW57" s="18">
        <f t="shared" si="24"/>
        <v>17.383999999999958</v>
      </c>
      <c r="BX57" s="18">
        <f t="shared" si="24"/>
        <v>10.922000000000025</v>
      </c>
      <c r="BY57" s="18">
        <f t="shared" si="24"/>
        <v>27.546999999999969</v>
      </c>
      <c r="BZ57" s="18">
        <f t="shared" si="24"/>
        <v>-44.583999999999946</v>
      </c>
      <c r="CA57" s="18">
        <f t="shared" si="24"/>
        <v>-56.612999999999943</v>
      </c>
      <c r="CB57" s="18">
        <f t="shared" si="24"/>
        <v>-27.615000000000009</v>
      </c>
      <c r="CC57" s="18">
        <f t="shared" si="24"/>
        <v>-113.82600000000002</v>
      </c>
      <c r="CD57" s="18">
        <f t="shared" si="24"/>
        <v>-140.31600000000003</v>
      </c>
      <c r="CE57" s="18">
        <f t="shared" si="24"/>
        <v>-40.576999999999998</v>
      </c>
      <c r="CF57" s="18">
        <f t="shared" si="24"/>
        <v>-38.725000000000023</v>
      </c>
      <c r="CG57" s="18">
        <f t="shared" si="24"/>
        <v>27.615000000000009</v>
      </c>
      <c r="CH57" s="18">
        <f t="shared" si="24"/>
        <v>53.31</v>
      </c>
      <c r="CI57" s="18">
        <f t="shared" si="24"/>
        <v>80.613999999999976</v>
      </c>
      <c r="CJ57" s="18">
        <f t="shared" si="24"/>
        <v>97.389999999999986</v>
      </c>
      <c r="CK57" s="18">
        <f t="shared" si="24"/>
        <v>79.389999999999986</v>
      </c>
      <c r="CL57" s="18">
        <f t="shared" si="24"/>
        <v>123.89400000000001</v>
      </c>
      <c r="CM57" s="18">
        <f t="shared" si="24"/>
        <v>128.26900000000001</v>
      </c>
      <c r="CN57" s="18">
        <f t="shared" si="24"/>
        <v>133.31799999999998</v>
      </c>
      <c r="CO57" s="18">
        <f t="shared" si="24"/>
        <v>126.047</v>
      </c>
      <c r="CP57" s="18">
        <f t="shared" si="24"/>
        <v>100.48099999999999</v>
      </c>
      <c r="CQ57" s="18">
        <f t="shared" si="24"/>
        <v>100.72000000000003</v>
      </c>
      <c r="CR57" s="18">
        <f t="shared" si="24"/>
        <v>115.11700000000002</v>
      </c>
      <c r="CS57" s="18">
        <f t="shared" si="24"/>
        <v>123.69999999999999</v>
      </c>
      <c r="CT57" s="18">
        <f t="shared" si="24"/>
        <v>135.82500000000002</v>
      </c>
      <c r="CU57" s="18">
        <f t="shared" si="24"/>
        <v>137.68600000000001</v>
      </c>
      <c r="CV57" s="18">
        <f t="shared" si="24"/>
        <v>144.95700000000002</v>
      </c>
      <c r="CW57" s="18">
        <f t="shared" si="24"/>
        <v>144.97499999999997</v>
      </c>
      <c r="CX57" s="18">
        <f t="shared" si="24"/>
        <v>141.97</v>
      </c>
      <c r="CY57" s="18">
        <f t="shared" si="24"/>
        <v>142.70499999999998</v>
      </c>
      <c r="CZ57" s="18">
        <f t="shared" si="24"/>
        <v>142.21599999999998</v>
      </c>
      <c r="DA57" s="18">
        <f t="shared" si="24"/>
        <v>144.017</v>
      </c>
      <c r="DB57" s="18">
        <f t="shared" si="24"/>
        <v>143.68000000000004</v>
      </c>
      <c r="DC57" s="18">
        <f t="shared" si="24"/>
        <v>142.53699999999998</v>
      </c>
      <c r="DD57" s="18">
        <f t="shared" si="24"/>
        <v>143.32100000000003</v>
      </c>
      <c r="DE57" s="18">
        <f t="shared" si="24"/>
        <v>144.54099999999997</v>
      </c>
      <c r="DF57" s="18">
        <f t="shared" si="24"/>
        <v>142.84800000000001</v>
      </c>
      <c r="DG57" s="18">
        <f t="shared" si="24"/>
        <v>140.56400000000002</v>
      </c>
      <c r="DH57" s="18">
        <f t="shared" si="24"/>
        <v>137.47300000000001</v>
      </c>
      <c r="DI57" s="18">
        <f t="shared" si="24"/>
        <v>136.70400000000001</v>
      </c>
      <c r="DJ57" s="18">
        <f t="shared" si="24"/>
        <v>135.23599999999999</v>
      </c>
      <c r="DK57" s="18">
        <f t="shared" si="24"/>
        <v>136.67699999999999</v>
      </c>
      <c r="DL57" s="18">
        <f t="shared" si="24"/>
        <v>134.84499999999997</v>
      </c>
      <c r="DM57" s="18">
        <f t="shared" si="24"/>
        <v>132.96299999999999</v>
      </c>
      <c r="DN57" s="18">
        <f t="shared" si="24"/>
        <v>129.45000000000002</v>
      </c>
      <c r="DO57" s="18">
        <f t="shared" si="24"/>
        <v>133.23699999999999</v>
      </c>
      <c r="DP57" s="18">
        <f t="shared" si="24"/>
        <v>136.32899999999998</v>
      </c>
      <c r="DQ57" s="18">
        <f t="shared" si="24"/>
        <v>136.68699999999998</v>
      </c>
      <c r="DR57" s="18">
        <f t="shared" si="24"/>
        <v>134.87199999999999</v>
      </c>
      <c r="DS57" s="18">
        <f t="shared" si="24"/>
        <v>134.48399999999998</v>
      </c>
      <c r="DT57" s="18">
        <f t="shared" si="24"/>
        <v>134.28800000000001</v>
      </c>
      <c r="DU57" s="18">
        <f t="shared" si="24"/>
        <v>131.11000000000001</v>
      </c>
      <c r="DV57" s="18">
        <f t="shared" si="24"/>
        <v>128.61799999999997</v>
      </c>
      <c r="DW57" s="18">
        <f t="shared" si="24"/>
        <v>125.36200000000002</v>
      </c>
      <c r="DX57" s="18">
        <f t="shared" si="24"/>
        <v>121.35099999999997</v>
      </c>
      <c r="DY57" s="18">
        <f t="shared" si="24"/>
        <v>119.81599999999997</v>
      </c>
      <c r="DZ57" s="18">
        <f t="shared" si="24"/>
        <v>122.18600000000001</v>
      </c>
      <c r="EA57" s="18">
        <f t="shared" si="24"/>
        <v>119.79600000000002</v>
      </c>
      <c r="EB57" s="18">
        <f t="shared" si="24"/>
        <v>121.01899999999998</v>
      </c>
      <c r="EC57" s="18">
        <f t="shared" si="24"/>
        <v>124.62400000000002</v>
      </c>
      <c r="ED57" s="18">
        <f t="shared" si="21"/>
        <v>124.62200000000001</v>
      </c>
      <c r="EE57" s="18">
        <f t="shared" si="21"/>
        <v>127.16600000000003</v>
      </c>
      <c r="EF57" s="18">
        <f t="shared" si="21"/>
        <v>121.61999999999998</v>
      </c>
      <c r="EG57" s="18">
        <f t="shared" si="21"/>
        <v>119.03600000000003</v>
      </c>
      <c r="EH57" s="18">
        <f t="shared" si="21"/>
        <v>118.28999999999999</v>
      </c>
      <c r="EI57" s="18">
        <f t="shared" si="21"/>
        <v>120.12199999999999</v>
      </c>
      <c r="EJ57" s="18">
        <f t="shared" si="21"/>
        <v>117.31</v>
      </c>
      <c r="EK57" s="18">
        <f t="shared" si="21"/>
        <v>117.18099999999998</v>
      </c>
      <c r="EL57" s="18">
        <f t="shared" si="21"/>
        <v>118.554</v>
      </c>
      <c r="EM57" s="18">
        <f t="shared" si="21"/>
        <v>117.61099999999999</v>
      </c>
      <c r="EN57" s="18">
        <f t="shared" si="21"/>
        <v>114.91799999999998</v>
      </c>
      <c r="EO57" s="18">
        <f t="shared" si="21"/>
        <v>118.02700000000002</v>
      </c>
      <c r="EP57" s="18">
        <f t="shared" si="21"/>
        <v>117.155</v>
      </c>
      <c r="EQ57" s="18">
        <f t="shared" si="21"/>
        <v>117.54500000000002</v>
      </c>
      <c r="ER57" s="18">
        <f t="shared" si="21"/>
        <v>113.22099999999998</v>
      </c>
      <c r="ES57" s="18">
        <f t="shared" si="21"/>
        <v>119.06200000000001</v>
      </c>
      <c r="ET57" s="18">
        <f t="shared" si="21"/>
        <v>119.40300000000002</v>
      </c>
      <c r="EU57" s="18">
        <f t="shared" si="21"/>
        <v>123.58599999999998</v>
      </c>
      <c r="EV57" s="18">
        <f t="shared" si="21"/>
        <v>122.35400000000001</v>
      </c>
      <c r="EW57" s="18">
        <f t="shared" si="21"/>
        <v>126.30500000000001</v>
      </c>
      <c r="EX57" s="18">
        <f t="shared" si="21"/>
        <v>123.46100000000001</v>
      </c>
      <c r="EY57" s="18">
        <f t="shared" si="21"/>
        <v>129.30099999999999</v>
      </c>
      <c r="EZ57" s="18">
        <f t="shared" si="21"/>
        <v>128.26800000000003</v>
      </c>
      <c r="FA57" s="18">
        <f t="shared" si="21"/>
        <v>129.46</v>
      </c>
      <c r="FB57" s="18">
        <f t="shared" si="21"/>
        <v>131.79299999999998</v>
      </c>
      <c r="FC57" s="18">
        <f t="shared" si="21"/>
        <v>128.79400000000001</v>
      </c>
      <c r="FD57" s="18">
        <f t="shared" si="21"/>
        <v>131.84900000000002</v>
      </c>
      <c r="FE57" s="18">
        <f t="shared" si="21"/>
        <v>127.69900000000001</v>
      </c>
      <c r="FF57" s="18">
        <f t="shared" si="21"/>
        <v>121.149</v>
      </c>
      <c r="FG57" s="18">
        <f t="shared" si="21"/>
        <v>118.529</v>
      </c>
      <c r="FH57" s="18">
        <f t="shared" si="21"/>
        <v>121.51800000000003</v>
      </c>
      <c r="FI57" s="18">
        <f t="shared" si="21"/>
        <v>125.31299999999999</v>
      </c>
      <c r="FJ57" s="18">
        <f t="shared" si="32"/>
        <v>126.24700000000001</v>
      </c>
      <c r="FK57" s="18">
        <f t="shared" si="32"/>
        <v>126.37900000000002</v>
      </c>
      <c r="FL57" s="18">
        <f t="shared" si="32"/>
        <v>127.63200000000001</v>
      </c>
      <c r="FM57" s="18">
        <f t="shared" si="32"/>
        <v>124.24500000000003</v>
      </c>
      <c r="FN57" s="18">
        <f t="shared" si="32"/>
        <v>123.304</v>
      </c>
      <c r="FO57" s="18">
        <f t="shared" si="32"/>
        <v>123.38600000000002</v>
      </c>
      <c r="FP57" s="18">
        <f t="shared" si="32"/>
        <v>130.47000000000003</v>
      </c>
      <c r="FQ57" s="18">
        <f t="shared" si="32"/>
        <v>131.58199999999999</v>
      </c>
      <c r="FR57" s="18">
        <f t="shared" si="32"/>
        <v>135.58599999999998</v>
      </c>
      <c r="FS57" s="18">
        <f t="shared" si="32"/>
        <v>134.14599999999999</v>
      </c>
      <c r="FT57" s="18">
        <f t="shared" si="32"/>
        <v>141.40799999999999</v>
      </c>
      <c r="FU57" s="18">
        <f t="shared" si="32"/>
        <v>140.499</v>
      </c>
      <c r="FV57" s="18">
        <f t="shared" si="32"/>
        <v>142.21199999999999</v>
      </c>
      <c r="FW57" s="18">
        <f t="shared" si="32"/>
        <v>142.07</v>
      </c>
      <c r="FX57" s="18">
        <f t="shared" si="32"/>
        <v>143.95300000000003</v>
      </c>
      <c r="FY57" s="18">
        <f t="shared" si="32"/>
        <v>145.78000000000003</v>
      </c>
      <c r="FZ57" s="18">
        <f t="shared" si="32"/>
        <v>147.63999999999999</v>
      </c>
      <c r="GA57" s="18">
        <f t="shared" si="32"/>
        <v>148.62800000000001</v>
      </c>
      <c r="GB57" s="18">
        <f t="shared" si="32"/>
        <v>145.76800000000003</v>
      </c>
      <c r="GC57" s="18">
        <f t="shared" si="32"/>
        <v>142.89600000000002</v>
      </c>
      <c r="GD57" s="18">
        <f t="shared" si="32"/>
        <v>136.24700000000001</v>
      </c>
      <c r="GE57" s="18">
        <f t="shared" si="32"/>
        <v>136.95099999999999</v>
      </c>
      <c r="GF57" s="18">
        <f t="shared" si="32"/>
        <v>138.64100000000002</v>
      </c>
      <c r="GG57" s="18">
        <f t="shared" si="32"/>
        <v>131.303</v>
      </c>
      <c r="GH57" s="18">
        <f t="shared" si="32"/>
        <v>132.66400000000002</v>
      </c>
      <c r="GI57" s="18">
        <f t="shared" si="32"/>
        <v>131.77600000000001</v>
      </c>
      <c r="GJ57" s="18">
        <f t="shared" si="32"/>
        <v>128.33799999999999</v>
      </c>
      <c r="GK57" s="18">
        <f t="shared" si="32"/>
        <v>132.18700000000001</v>
      </c>
      <c r="GL57" s="18">
        <f t="shared" si="32"/>
        <v>131.44100000000003</v>
      </c>
      <c r="GM57" s="18">
        <f t="shared" si="32"/>
        <v>136.50899999999999</v>
      </c>
      <c r="GN57" s="18">
        <f t="shared" si="32"/>
        <v>136.37800000000001</v>
      </c>
      <c r="GO57" s="18">
        <f>GO$32-GO39</f>
        <v>138.35900000000001</v>
      </c>
      <c r="GP57" s="18">
        <f t="shared" si="26"/>
        <v>138.56800000000004</v>
      </c>
      <c r="GQ57" s="18">
        <f t="shared" si="26"/>
        <v>141.25400000000002</v>
      </c>
      <c r="GR57" s="18">
        <f t="shared" si="26"/>
        <v>144.71599999999998</v>
      </c>
      <c r="GS57" s="18">
        <f t="shared" si="26"/>
        <v>141.39499999999998</v>
      </c>
      <c r="GT57" s="18">
        <f t="shared" si="26"/>
        <v>141.08600000000001</v>
      </c>
      <c r="GU57" s="18">
        <f t="shared" si="26"/>
        <v>141.75800000000001</v>
      </c>
      <c r="GV57" s="18">
        <f t="shared" si="26"/>
        <v>133.36499999999998</v>
      </c>
      <c r="GW57" s="18">
        <f t="shared" si="26"/>
        <v>137.23099999999999</v>
      </c>
      <c r="GX57" s="18">
        <f t="shared" si="26"/>
        <v>133.94999999999999</v>
      </c>
      <c r="GY57" s="18">
        <f t="shared" si="26"/>
        <v>129.89600000000002</v>
      </c>
      <c r="GZ57" s="18">
        <f t="shared" si="26"/>
        <v>124.82599999999996</v>
      </c>
      <c r="HA57" s="18">
        <f t="shared" si="26"/>
        <v>123.50700000000001</v>
      </c>
      <c r="HB57" s="18">
        <f t="shared" si="26"/>
        <v>127.43300000000002</v>
      </c>
      <c r="HC57" s="18">
        <f t="shared" si="26"/>
        <v>129.14699999999999</v>
      </c>
      <c r="HD57" s="18">
        <f t="shared" si="26"/>
        <v>123.93200000000002</v>
      </c>
      <c r="HE57" s="18">
        <f t="shared" si="26"/>
        <v>132.71100000000001</v>
      </c>
      <c r="HF57" s="18">
        <f t="shared" si="26"/>
        <v>117.02000000000001</v>
      </c>
      <c r="HG57" s="18">
        <f t="shared" si="26"/>
        <v>120.62900000000002</v>
      </c>
      <c r="HH57" s="18">
        <f t="shared" si="26"/>
        <v>127.816</v>
      </c>
      <c r="HI57" s="18">
        <f t="shared" si="26"/>
        <v>135.501</v>
      </c>
      <c r="HJ57" s="18">
        <f t="shared" si="26"/>
        <v>131.74500000000003</v>
      </c>
      <c r="HK57" s="18">
        <f t="shared" si="26"/>
        <v>135.83499999999998</v>
      </c>
      <c r="HL57" s="18">
        <f t="shared" si="26"/>
        <v>138.059</v>
      </c>
      <c r="HM57" s="18">
        <f t="shared" si="26"/>
        <v>137.714</v>
      </c>
      <c r="HN57" s="18">
        <f t="shared" si="26"/>
        <v>140.05799999999999</v>
      </c>
      <c r="HO57" s="18">
        <f t="shared" si="26"/>
        <v>140.05100000000002</v>
      </c>
      <c r="HP57" s="18">
        <f t="shared" si="26"/>
        <v>145.523</v>
      </c>
      <c r="HQ57" s="18">
        <f t="shared" si="26"/>
        <v>141.83200000000002</v>
      </c>
      <c r="HR57" s="18">
        <f t="shared" si="26"/>
        <v>134.55199999999996</v>
      </c>
      <c r="HS57" s="18">
        <f t="shared" si="26"/>
        <v>135.11600000000001</v>
      </c>
      <c r="HT57" s="18">
        <f t="shared" si="26"/>
        <v>136.89000000000001</v>
      </c>
      <c r="HU57" s="18">
        <f t="shared" si="26"/>
        <v>136.99099999999999</v>
      </c>
      <c r="HV57" s="18">
        <f t="shared" si="26"/>
        <v>135.297</v>
      </c>
      <c r="HW57" s="18">
        <f t="shared" si="26"/>
        <v>127.21299999999999</v>
      </c>
      <c r="HX57" s="18">
        <f t="shared" si="26"/>
        <v>130.91</v>
      </c>
      <c r="HY57" s="18">
        <f t="shared" si="26"/>
        <v>130.00400000000002</v>
      </c>
      <c r="HZ57" s="18">
        <f t="shared" si="26"/>
        <v>136.84100000000001</v>
      </c>
      <c r="IA57" s="18">
        <f t="shared" si="26"/>
        <v>128.39900000000003</v>
      </c>
      <c r="IB57" s="18">
        <f t="shared" si="26"/>
        <v>135.88299999999998</v>
      </c>
      <c r="IC57" s="18">
        <f t="shared" si="26"/>
        <v>135.03300000000002</v>
      </c>
      <c r="ID57" s="18">
        <f t="shared" si="26"/>
        <v>136.56400000000002</v>
      </c>
      <c r="IE57" s="18">
        <f t="shared" si="26"/>
        <v>134.523</v>
      </c>
      <c r="IF57" s="18">
        <f t="shared" si="26"/>
        <v>126.89999999999998</v>
      </c>
      <c r="IG57" s="18">
        <f t="shared" si="26"/>
        <v>123.95699999999999</v>
      </c>
      <c r="IH57" s="18">
        <f t="shared" si="26"/>
        <v>129.36099999999999</v>
      </c>
      <c r="II57" s="18">
        <f t="shared" si="26"/>
        <v>141.29600000000002</v>
      </c>
      <c r="IJ57" s="18">
        <f t="shared" si="26"/>
        <v>135.66899999999998</v>
      </c>
      <c r="IK57" s="18">
        <f t="shared" si="26"/>
        <v>132.52400000000003</v>
      </c>
      <c r="IL57" s="18">
        <f t="shared" si="26"/>
        <v>144.59199999999998</v>
      </c>
      <c r="IM57" s="18">
        <f t="shared" si="26"/>
        <v>143.91200000000001</v>
      </c>
      <c r="IN57" s="18">
        <f t="shared" si="26"/>
        <v>144.102</v>
      </c>
      <c r="IO57" s="18">
        <f t="shared" si="26"/>
        <v>130.89400000000001</v>
      </c>
      <c r="IP57" s="18">
        <f t="shared" si="26"/>
        <v>118.85199999999998</v>
      </c>
      <c r="IQ57" s="18">
        <f t="shared" si="26"/>
        <v>117.09299999999999</v>
      </c>
      <c r="IR57" s="18">
        <f t="shared" si="26"/>
        <v>116.11899999999997</v>
      </c>
      <c r="IS57" s="18">
        <f t="shared" si="26"/>
        <v>112.24399999999997</v>
      </c>
      <c r="IT57" s="18">
        <f t="shared" si="26"/>
        <v>120.98500000000001</v>
      </c>
      <c r="IU57" s="18">
        <f t="shared" si="26"/>
        <v>129.64100000000002</v>
      </c>
      <c r="IV57" s="18">
        <f t="shared" si="26"/>
        <v>128.67000000000002</v>
      </c>
      <c r="IW57" s="18">
        <f t="shared" si="26"/>
        <v>127.89099999999999</v>
      </c>
      <c r="IX57" s="18">
        <f t="shared" si="26"/>
        <v>132.03800000000001</v>
      </c>
      <c r="IY57" s="18">
        <f t="shared" si="26"/>
        <v>132.02200000000002</v>
      </c>
      <c r="IZ57" s="18">
        <f t="shared" si="26"/>
        <v>128.97</v>
      </c>
      <c r="JA57" s="18">
        <f>JA$32-JA39</f>
        <v>136.35</v>
      </c>
      <c r="JB57" s="18">
        <f t="shared" si="22"/>
        <v>143.36499999999998</v>
      </c>
      <c r="JC57" s="18">
        <f t="shared" si="22"/>
        <v>145.62400000000002</v>
      </c>
      <c r="JD57" s="18">
        <f t="shared" si="22"/>
        <v>138.30799999999999</v>
      </c>
      <c r="JE57" s="18">
        <f t="shared" si="22"/>
        <v>132.69799999999998</v>
      </c>
      <c r="JF57" s="18">
        <f t="shared" si="22"/>
        <v>133.21099999999998</v>
      </c>
      <c r="JG57" s="18">
        <f t="shared" si="22"/>
        <v>126.36699999999996</v>
      </c>
      <c r="JH57" s="18">
        <f t="shared" si="22"/>
        <v>126.48799999999997</v>
      </c>
      <c r="JI57" s="18">
        <f t="shared" si="22"/>
        <v>123.89600000000002</v>
      </c>
      <c r="JJ57" s="18">
        <f t="shared" si="22"/>
        <v>128.65100000000004</v>
      </c>
      <c r="JK57" s="18">
        <f t="shared" si="22"/>
        <v>130.94900000000001</v>
      </c>
      <c r="JL57" s="18">
        <f t="shared" si="22"/>
        <v>131.31500000000003</v>
      </c>
      <c r="JM57" s="18">
        <f t="shared" si="22"/>
        <v>128.97499999999997</v>
      </c>
      <c r="JN57" s="18">
        <f t="shared" si="22"/>
        <v>121.57799999999997</v>
      </c>
      <c r="JO57" s="18">
        <f t="shared" si="22"/>
        <v>111.41700000000003</v>
      </c>
      <c r="JP57" s="18">
        <f t="shared" si="22"/>
        <v>106.79500000000002</v>
      </c>
      <c r="JQ57" s="18">
        <f t="shared" si="22"/>
        <v>109.785</v>
      </c>
      <c r="JR57" s="18">
        <f t="shared" si="22"/>
        <v>112.04199999999997</v>
      </c>
      <c r="JS57" s="18">
        <f t="shared" si="22"/>
        <v>109.298</v>
      </c>
      <c r="JT57" s="18">
        <f t="shared" si="22"/>
        <v>118.02500000000001</v>
      </c>
      <c r="JU57" s="18">
        <f t="shared" si="22"/>
        <v>107.26400000000001</v>
      </c>
      <c r="JV57" s="18">
        <f t="shared" si="22"/>
        <v>101.18700000000001</v>
      </c>
      <c r="JW57" s="18">
        <f t="shared" si="22"/>
        <v>99.653999999999996</v>
      </c>
      <c r="JX57" s="18">
        <f t="shared" si="22"/>
        <v>97.992000000000019</v>
      </c>
      <c r="JY57" s="18">
        <f t="shared" si="22"/>
        <v>84.979000000000042</v>
      </c>
      <c r="JZ57" s="18">
        <f t="shared" si="22"/>
        <v>69.401999999999987</v>
      </c>
      <c r="KA57" s="18">
        <f t="shared" si="22"/>
        <v>72.795999999999992</v>
      </c>
      <c r="KB57" s="18">
        <f t="shared" si="22"/>
        <v>77.284000000000049</v>
      </c>
      <c r="KC57" s="18">
        <f t="shared" si="22"/>
        <v>73.165999999999997</v>
      </c>
      <c r="KD57" s="18">
        <f t="shared" si="22"/>
        <v>77.734000000000037</v>
      </c>
      <c r="KE57" s="18">
        <f t="shared" si="22"/>
        <v>64.334000000000003</v>
      </c>
      <c r="KF57" s="18">
        <f t="shared" si="22"/>
        <v>66.451000000000022</v>
      </c>
      <c r="KG57" s="18">
        <f t="shared" si="22"/>
        <v>65.484999999999957</v>
      </c>
      <c r="KH57" s="18">
        <f t="shared" si="33"/>
        <v>79.975999999999999</v>
      </c>
      <c r="KI57" s="18">
        <f t="shared" si="33"/>
        <v>90.293000000000006</v>
      </c>
      <c r="KJ57" s="18">
        <f t="shared" si="33"/>
        <v>94.524999999999977</v>
      </c>
      <c r="KK57" s="18">
        <f t="shared" si="33"/>
        <v>99.373999999999995</v>
      </c>
      <c r="KL57" s="18">
        <f t="shared" si="33"/>
        <v>98.257999999999981</v>
      </c>
      <c r="KM57" s="18">
        <f t="shared" si="33"/>
        <v>92.454000000000008</v>
      </c>
      <c r="KN57" s="18">
        <f t="shared" si="33"/>
        <v>80.536999999999978</v>
      </c>
      <c r="KO57" s="18">
        <f t="shared" si="33"/>
        <v>78.580000000000041</v>
      </c>
      <c r="KP57" s="18">
        <f t="shared" si="33"/>
        <v>84.514999999999986</v>
      </c>
      <c r="KQ57" s="18">
        <f t="shared" si="33"/>
        <v>75.843000000000018</v>
      </c>
      <c r="KR57" s="18">
        <f t="shared" si="33"/>
        <v>79.934000000000026</v>
      </c>
      <c r="KS57" s="18">
        <f t="shared" si="33"/>
        <v>85.800000000000011</v>
      </c>
      <c r="KT57" s="18">
        <f t="shared" si="33"/>
        <v>89.233000000000004</v>
      </c>
      <c r="KU57" s="18">
        <f t="shared" si="33"/>
        <v>94.605999999999995</v>
      </c>
      <c r="KV57" s="18">
        <f t="shared" si="33"/>
        <v>98.058000000000021</v>
      </c>
      <c r="KW57" s="18">
        <f t="shared" si="33"/>
        <v>93.821000000000026</v>
      </c>
      <c r="KX57" s="18">
        <f t="shared" si="33"/>
        <v>93.338999999999999</v>
      </c>
      <c r="KY57" s="18">
        <f t="shared" si="33"/>
        <v>89.31899999999996</v>
      </c>
      <c r="KZ57" s="18">
        <f t="shared" si="33"/>
        <v>93.84899999999999</v>
      </c>
      <c r="LA57" s="18">
        <f t="shared" si="33"/>
        <v>95.365999999999985</v>
      </c>
      <c r="LB57" s="18">
        <f t="shared" si="33"/>
        <v>91.608000000000033</v>
      </c>
      <c r="LC57" s="18">
        <f t="shared" si="33"/>
        <v>89.615999999999985</v>
      </c>
      <c r="LD57" s="18">
        <f t="shared" si="33"/>
        <v>86.57</v>
      </c>
      <c r="LE57" s="18">
        <f t="shared" si="33"/>
        <v>94.466999999999985</v>
      </c>
      <c r="LF57" s="18">
        <f t="shared" si="33"/>
        <v>93.117999999999995</v>
      </c>
      <c r="LG57" s="18">
        <f t="shared" si="33"/>
        <v>89.019000000000005</v>
      </c>
      <c r="LH57" s="18">
        <f t="shared" si="33"/>
        <v>83.550999999999988</v>
      </c>
      <c r="LI57" s="18">
        <f t="shared" si="33"/>
        <v>79.159999999999968</v>
      </c>
      <c r="LJ57" s="18">
        <f t="shared" si="33"/>
        <v>76.437999999999988</v>
      </c>
      <c r="LK57" s="18">
        <f t="shared" si="33"/>
        <v>75.360000000000014</v>
      </c>
      <c r="LL57" s="18">
        <f t="shared" si="33"/>
        <v>81.650000000000006</v>
      </c>
      <c r="LM57" s="18">
        <f>LM$32-LM39</f>
        <v>83.61099999999999</v>
      </c>
      <c r="LN57" s="18">
        <f t="shared" si="28"/>
        <v>86.239000000000004</v>
      </c>
      <c r="LO57" s="18">
        <f t="shared" si="28"/>
        <v>88.312000000000012</v>
      </c>
      <c r="LP57" s="18">
        <f t="shared" si="28"/>
        <v>91.127999999999986</v>
      </c>
      <c r="LQ57" s="18">
        <f t="shared" si="28"/>
        <v>89.199000000000012</v>
      </c>
      <c r="LR57" s="18">
        <f t="shared" si="28"/>
        <v>89.238</v>
      </c>
      <c r="LS57" s="18">
        <f t="shared" si="28"/>
        <v>91.312000000000012</v>
      </c>
      <c r="LT57" s="18">
        <f t="shared" si="28"/>
        <v>79.459000000000003</v>
      </c>
      <c r="LU57" s="18">
        <f t="shared" si="28"/>
        <v>73.953000000000031</v>
      </c>
      <c r="LV57" s="18">
        <f t="shared" si="28"/>
        <v>81.473000000000013</v>
      </c>
      <c r="LW57" s="18">
        <f t="shared" si="28"/>
        <v>77.185000000000002</v>
      </c>
      <c r="LX57" s="18">
        <f t="shared" si="28"/>
        <v>86.756000000000029</v>
      </c>
      <c r="LY57" s="18">
        <f t="shared" si="28"/>
        <v>101.96600000000001</v>
      </c>
      <c r="LZ57" s="18">
        <f t="shared" si="28"/>
        <v>99.22999999999999</v>
      </c>
      <c r="MA57" s="18">
        <f t="shared" si="28"/>
        <v>89.911999999999978</v>
      </c>
      <c r="MB57" s="18">
        <f t="shared" si="28"/>
        <v>95.412999999999982</v>
      </c>
      <c r="MC57" s="18">
        <f t="shared" si="28"/>
        <v>89.63</v>
      </c>
      <c r="MD57" s="18">
        <f t="shared" si="28"/>
        <v>80.107000000000028</v>
      </c>
      <c r="ME57" s="18">
        <f t="shared" si="28"/>
        <v>73.750999999999976</v>
      </c>
      <c r="MF57" s="18">
        <f t="shared" si="28"/>
        <v>70.310999999999979</v>
      </c>
      <c r="MG57" s="18">
        <f t="shared" si="28"/>
        <v>68.21999999999997</v>
      </c>
      <c r="MH57" s="18">
        <f t="shared" si="28"/>
        <v>62.02600000000001</v>
      </c>
      <c r="MI57" s="18">
        <f t="shared" si="28"/>
        <v>62.177999999999997</v>
      </c>
      <c r="MJ57" s="18">
        <f t="shared" si="28"/>
        <v>61.555999999999983</v>
      </c>
      <c r="MK57" s="18">
        <f t="shared" si="28"/>
        <v>59.381000000000029</v>
      </c>
      <c r="ML57" s="18">
        <f t="shared" si="28"/>
        <v>59.569999999999993</v>
      </c>
      <c r="MM57" s="18">
        <f t="shared" si="28"/>
        <v>64.600999999999999</v>
      </c>
      <c r="MN57" s="18">
        <f t="shared" si="28"/>
        <v>54.82099999999997</v>
      </c>
      <c r="MO57" s="18">
        <f t="shared" si="28"/>
        <v>43.477999999999952</v>
      </c>
      <c r="MP57" s="18">
        <f t="shared" si="28"/>
        <v>29.757000000000005</v>
      </c>
      <c r="MQ57" s="18">
        <f t="shared" si="28"/>
        <v>30.503000000000043</v>
      </c>
      <c r="MR57" s="18">
        <f t="shared" si="28"/>
        <v>32.511000000000024</v>
      </c>
      <c r="MS57" s="18">
        <f t="shared" si="28"/>
        <v>31.590000000000032</v>
      </c>
      <c r="MT57" s="18">
        <f t="shared" si="28"/>
        <v>29.473000000000013</v>
      </c>
      <c r="MU57" s="18">
        <f t="shared" si="28"/>
        <v>25.727000000000032</v>
      </c>
      <c r="MV57" s="18">
        <f t="shared" si="28"/>
        <v>36.836999999999989</v>
      </c>
      <c r="MW57" s="18">
        <f t="shared" si="28"/>
        <v>36.81800000000004</v>
      </c>
      <c r="MX57" s="18">
        <f t="shared" si="28"/>
        <v>35.438999999999965</v>
      </c>
      <c r="MY57" s="18">
        <f t="shared" si="28"/>
        <v>28.384000000000015</v>
      </c>
      <c r="MZ57" s="18">
        <f t="shared" si="28"/>
        <v>34.463999999999999</v>
      </c>
      <c r="NA57" s="18">
        <f t="shared" si="28"/>
        <v>43.230999999999995</v>
      </c>
      <c r="NB57" s="18">
        <f t="shared" si="28"/>
        <v>54.093999999999994</v>
      </c>
      <c r="NC57" s="18">
        <f t="shared" si="28"/>
        <v>53.725999999999999</v>
      </c>
      <c r="ND57" s="18">
        <f t="shared" si="28"/>
        <v>52.49799999999999</v>
      </c>
      <c r="NE57" s="18">
        <f t="shared" si="28"/>
        <v>51.302000000000021</v>
      </c>
      <c r="NF57" s="18">
        <f t="shared" si="28"/>
        <v>58.435000000000002</v>
      </c>
      <c r="NG57" s="18">
        <f t="shared" si="28"/>
        <v>47.427999999999997</v>
      </c>
      <c r="NH57" s="18">
        <f t="shared" si="28"/>
        <v>50.172000000000025</v>
      </c>
      <c r="NI57" s="18">
        <f t="shared" si="28"/>
        <v>51.833000000000027</v>
      </c>
      <c r="NJ57" s="18">
        <f t="shared" si="28"/>
        <v>57.444000000000017</v>
      </c>
      <c r="NK57" s="18">
        <f t="shared" si="28"/>
        <v>55.412000000000035</v>
      </c>
      <c r="NL57" s="18">
        <f t="shared" si="28"/>
        <v>54.028999999999996</v>
      </c>
      <c r="NM57" s="18">
        <f t="shared" si="28"/>
        <v>54.293000000000006</v>
      </c>
      <c r="NN57" s="18">
        <f t="shared" si="28"/>
        <v>57.551000000000045</v>
      </c>
      <c r="NO57" s="18">
        <f t="shared" si="28"/>
        <v>56.043000000000006</v>
      </c>
      <c r="NP57" s="18">
        <f t="shared" si="28"/>
        <v>49.982000000000028</v>
      </c>
      <c r="NQ57" s="18">
        <f t="shared" si="28"/>
        <v>46.602000000000032</v>
      </c>
      <c r="NR57" s="18">
        <f t="shared" si="28"/>
        <v>43.422000000000025</v>
      </c>
      <c r="NS57" s="18">
        <f t="shared" si="28"/>
        <v>44.875999999999976</v>
      </c>
      <c r="NT57" s="18">
        <f t="shared" si="28"/>
        <v>58.984000000000037</v>
      </c>
      <c r="NU57" s="18">
        <f t="shared" si="28"/>
        <v>54.749000000000024</v>
      </c>
      <c r="NV57" s="18">
        <f t="shared" si="28"/>
        <v>55.637999999999977</v>
      </c>
      <c r="NW57" s="18">
        <f t="shared" si="28"/>
        <v>21.920999999999992</v>
      </c>
      <c r="NX57" s="18">
        <f t="shared" si="28"/>
        <v>15.171999999999969</v>
      </c>
      <c r="NY57" s="18">
        <f t="shared" ref="NY57" si="38">NY$32-NY39</f>
        <v>8.7839999999999918</v>
      </c>
      <c r="NZ57" s="18">
        <f t="shared" si="23"/>
        <v>10.536999999999978</v>
      </c>
      <c r="OA57" s="18">
        <f t="shared" si="23"/>
        <v>19.276999999999987</v>
      </c>
      <c r="OB57" s="18">
        <f t="shared" si="23"/>
        <v>21.766999999999996</v>
      </c>
      <c r="OC57" s="18">
        <f t="shared" si="23"/>
        <v>25.670999999999992</v>
      </c>
      <c r="OD57" s="18">
        <f t="shared" si="23"/>
        <v>23.246999999999957</v>
      </c>
      <c r="OE57" s="18">
        <f t="shared" si="23"/>
        <v>23.51400000000001</v>
      </c>
      <c r="OF57" s="18">
        <f t="shared" si="23"/>
        <v>20.813999999999965</v>
      </c>
      <c r="OG57" s="18">
        <f t="shared" si="23"/>
        <v>28.564999999999998</v>
      </c>
      <c r="OH57" s="18">
        <f t="shared" si="23"/>
        <v>26.633000000000038</v>
      </c>
      <c r="OI57" s="18">
        <f t="shared" si="23"/>
        <v>27.057999999999993</v>
      </c>
      <c r="OJ57" s="18">
        <f t="shared" si="23"/>
        <v>27.988999999999976</v>
      </c>
      <c r="OK57" s="18">
        <f t="shared" si="23"/>
        <v>28.97399999999999</v>
      </c>
      <c r="OL57" s="18">
        <f t="shared" si="23"/>
        <v>26.949000000000012</v>
      </c>
      <c r="OM57" s="18">
        <f t="shared" si="23"/>
        <v>15.651999999999987</v>
      </c>
      <c r="ON57" s="18">
        <f t="shared" si="23"/>
        <v>1.1539999999999964</v>
      </c>
      <c r="OO57" s="18">
        <f t="shared" si="23"/>
        <v>0.32800000000003138</v>
      </c>
      <c r="OP57" s="18">
        <f t="shared" si="23"/>
        <v>1.9270000000000209</v>
      </c>
      <c r="OQ57" s="18">
        <f t="shared" si="23"/>
        <v>1.5289999999999964</v>
      </c>
      <c r="OR57" s="18">
        <f t="shared" si="23"/>
        <v>5.6100000000000136</v>
      </c>
      <c r="OS57" s="18">
        <f t="shared" si="23"/>
        <v>12.754000000000019</v>
      </c>
      <c r="OT57" s="18">
        <f t="shared" si="23"/>
        <v>21.376000000000033</v>
      </c>
      <c r="OU57" s="18">
        <f t="shared" si="23"/>
        <v>9.4780000000000086</v>
      </c>
      <c r="OV57" s="18">
        <f t="shared" si="23"/>
        <v>15.391999999999996</v>
      </c>
      <c r="OW57" s="18">
        <f t="shared" si="23"/>
        <v>16.273000000000025</v>
      </c>
      <c r="OX57" s="18">
        <f t="shared" si="23"/>
        <v>20.579999999999984</v>
      </c>
      <c r="OY57" s="18">
        <f t="shared" si="23"/>
        <v>21.854000000000042</v>
      </c>
      <c r="OZ57" s="18">
        <f t="shared" si="23"/>
        <v>17.314000000000021</v>
      </c>
      <c r="PA57" s="18">
        <f t="shared" si="23"/>
        <v>15.168999999999983</v>
      </c>
      <c r="PB57" s="18">
        <f t="shared" si="23"/>
        <v>13.567999999999984</v>
      </c>
      <c r="PC57" s="18">
        <f t="shared" si="23"/>
        <v>8.1510000000000105</v>
      </c>
      <c r="PD57" s="18">
        <f t="shared" si="23"/>
        <v>20.22199999999998</v>
      </c>
      <c r="PE57" s="18">
        <f t="shared" si="23"/>
        <v>22.812999999999988</v>
      </c>
      <c r="PF57" s="18">
        <f t="shared" si="34"/>
        <v>23.682000000000016</v>
      </c>
      <c r="PG57" s="18">
        <f t="shared" si="34"/>
        <v>27.120000000000005</v>
      </c>
      <c r="PH57" s="18">
        <f t="shared" si="34"/>
        <v>28.920000000000016</v>
      </c>
      <c r="PI57" s="18">
        <f t="shared" si="34"/>
        <v>28.980999999999995</v>
      </c>
      <c r="PJ57" s="18">
        <f t="shared" si="34"/>
        <v>41.451000000000022</v>
      </c>
      <c r="PK57" s="18">
        <f t="shared" si="34"/>
        <v>46.952999999999975</v>
      </c>
      <c r="PL57" s="18">
        <f t="shared" si="34"/>
        <v>47.23599999999999</v>
      </c>
      <c r="PM57" s="18">
        <f t="shared" si="34"/>
        <v>44.826000000000022</v>
      </c>
      <c r="PN57" s="18">
        <f t="shared" si="34"/>
        <v>46.004000000000019</v>
      </c>
      <c r="PO57" s="18">
        <f t="shared" si="34"/>
        <v>49.03000000000003</v>
      </c>
      <c r="PP57" s="18">
        <f t="shared" si="34"/>
        <v>47.878000000000043</v>
      </c>
      <c r="PQ57" s="18">
        <f t="shared" si="34"/>
        <v>45.114000000000033</v>
      </c>
      <c r="PR57" s="18">
        <f t="shared" si="34"/>
        <v>43.795000000000016</v>
      </c>
      <c r="PS57" s="18">
        <f t="shared" si="34"/>
        <v>44.980999999999995</v>
      </c>
      <c r="PT57" s="18">
        <f t="shared" si="34"/>
        <v>37.146000000000015</v>
      </c>
      <c r="PU57" s="18">
        <f t="shared" si="34"/>
        <v>40.959000000000003</v>
      </c>
      <c r="PV57" s="18">
        <f t="shared" si="34"/>
        <v>41.355000000000018</v>
      </c>
      <c r="PW57" s="18">
        <f t="shared" si="34"/>
        <v>51.586999999999989</v>
      </c>
      <c r="PX57" s="18">
        <f t="shared" si="34"/>
        <v>53.129000000000019</v>
      </c>
      <c r="PY57" s="18">
        <f t="shared" si="34"/>
        <v>53.536000000000001</v>
      </c>
      <c r="PZ57" s="18">
        <f t="shared" si="34"/>
        <v>62.029000000000053</v>
      </c>
      <c r="QA57" s="18">
        <f t="shared" si="34"/>
        <v>64.31</v>
      </c>
      <c r="QB57" s="18">
        <f t="shared" si="34"/>
        <v>63.779999999999973</v>
      </c>
      <c r="QC57" s="18">
        <f t="shared" si="34"/>
        <v>66.166999999999973</v>
      </c>
      <c r="QD57" s="18">
        <f t="shared" si="34"/>
        <v>67.922000000000025</v>
      </c>
      <c r="QE57" s="18">
        <f t="shared" si="34"/>
        <v>68.625</v>
      </c>
      <c r="QF57" s="18">
        <f t="shared" si="34"/>
        <v>72.899000000000001</v>
      </c>
      <c r="QG57" s="18">
        <f t="shared" si="34"/>
        <v>72.531000000000034</v>
      </c>
      <c r="QH57" s="18">
        <f t="shared" si="34"/>
        <v>73.751999999999981</v>
      </c>
      <c r="QI57" s="18">
        <f t="shared" si="34"/>
        <v>73.369000000000028</v>
      </c>
      <c r="QJ57" s="18">
        <f t="shared" si="34"/>
        <v>76.89100000000002</v>
      </c>
      <c r="QK57" s="18">
        <f>QK$32-QK39</f>
        <v>78.369000000000028</v>
      </c>
      <c r="QL57" s="18">
        <f t="shared" si="30"/>
        <v>78.544999999999987</v>
      </c>
      <c r="QM57" s="18">
        <f t="shared" si="30"/>
        <v>80.335000000000008</v>
      </c>
      <c r="QN57" s="18">
        <f t="shared" si="30"/>
        <v>81.711000000000013</v>
      </c>
      <c r="QO57" s="18">
        <f t="shared" si="30"/>
        <v>82.358000000000004</v>
      </c>
      <c r="QP57" s="18">
        <f t="shared" si="30"/>
        <v>81.159999999999968</v>
      </c>
      <c r="QQ57" s="18">
        <f t="shared" si="30"/>
        <v>82.032000000000011</v>
      </c>
      <c r="QR57" s="18">
        <f t="shared" si="30"/>
        <v>86.551999999999992</v>
      </c>
      <c r="QS57" s="18">
        <f t="shared" si="30"/>
        <v>87.13</v>
      </c>
      <c r="QT57" s="18">
        <f t="shared" si="30"/>
        <v>86.953000000000003</v>
      </c>
      <c r="QU57" s="18">
        <f t="shared" si="30"/>
        <v>84.996999999999986</v>
      </c>
      <c r="QV57" s="18">
        <f t="shared" si="30"/>
        <v>87.425999999999988</v>
      </c>
      <c r="QW57" s="18">
        <f t="shared" si="30"/>
        <v>87.406000000000034</v>
      </c>
      <c r="QX57" s="18">
        <f t="shared" si="30"/>
        <v>83.393999999999977</v>
      </c>
      <c r="QY57" s="18">
        <f t="shared" si="30"/>
        <v>83.141999999999996</v>
      </c>
      <c r="QZ57" s="18">
        <f t="shared" si="30"/>
        <v>84.282000000000039</v>
      </c>
      <c r="RA57" s="18">
        <f t="shared" si="30"/>
        <v>82.850999999999999</v>
      </c>
      <c r="RB57" s="18">
        <f t="shared" si="30"/>
        <v>84.221000000000032</v>
      </c>
      <c r="RC57" s="18">
        <f t="shared" si="30"/>
        <v>77.510999999999996</v>
      </c>
      <c r="RD57" s="18">
        <f t="shared" si="30"/>
        <v>69.252999999999986</v>
      </c>
      <c r="RE57" s="18">
        <f t="shared" si="30"/>
        <v>69.730999999999995</v>
      </c>
      <c r="RF57" s="18">
        <f t="shared" si="30"/>
        <v>70.413000000000011</v>
      </c>
      <c r="RG57" s="18">
        <f t="shared" si="30"/>
        <v>71.153999999999996</v>
      </c>
      <c r="RH57" s="18">
        <f t="shared" si="30"/>
        <v>71.689000000000021</v>
      </c>
      <c r="RI57" s="18">
        <f t="shared" si="30"/>
        <v>73.343999999999994</v>
      </c>
      <c r="RJ57" s="18">
        <f t="shared" si="30"/>
        <v>73.957999999999998</v>
      </c>
      <c r="RK57" s="18">
        <f t="shared" si="30"/>
        <v>75.051999999999964</v>
      </c>
      <c r="RL57" s="18">
        <f t="shared" si="30"/>
        <v>76.506000000000029</v>
      </c>
      <c r="RM57" s="18">
        <f t="shared" si="30"/>
        <v>78.429000000000002</v>
      </c>
      <c r="RN57" s="18">
        <f t="shared" si="30"/>
        <v>77.206000000000017</v>
      </c>
      <c r="RO57" s="18">
        <f t="shared" si="30"/>
        <v>77.475999999999971</v>
      </c>
      <c r="RP57" s="18">
        <f t="shared" si="30"/>
        <v>75.706999999999994</v>
      </c>
      <c r="RQ57" s="18">
        <f t="shared" si="30"/>
        <v>75.016999999999996</v>
      </c>
      <c r="RR57" s="18">
        <f t="shared" si="37"/>
        <v>76.480000000000018</v>
      </c>
      <c r="RS57" s="18">
        <f t="shared" si="37"/>
        <v>77.138000000000034</v>
      </c>
      <c r="RT57" s="18">
        <f t="shared" si="37"/>
        <v>77.884000000000015</v>
      </c>
      <c r="RU57" s="18">
        <f t="shared" si="37"/>
        <v>79.713999999999999</v>
      </c>
      <c r="RV57" s="18">
        <f t="shared" si="37"/>
        <v>81.403999999999996</v>
      </c>
      <c r="RW57" s="18">
        <f t="shared" si="37"/>
        <v>84.227000000000032</v>
      </c>
      <c r="RX57" s="18">
        <f t="shared" si="37"/>
        <v>81.75</v>
      </c>
      <c r="RY57" s="18">
        <f t="shared" si="37"/>
        <v>81.508999999999986</v>
      </c>
      <c r="RZ57" s="18">
        <f t="shared" si="37"/>
        <v>83.006000000000029</v>
      </c>
      <c r="SA57" s="18">
        <f t="shared" si="37"/>
        <v>84.045999999999992</v>
      </c>
      <c r="SB57" s="18">
        <f t="shared" si="37"/>
        <v>83.37700000000001</v>
      </c>
      <c r="SC57" s="18">
        <f t="shared" si="37"/>
        <v>85.418000000000006</v>
      </c>
      <c r="SD57" s="18">
        <f t="shared" si="37"/>
        <v>85.78000000000003</v>
      </c>
      <c r="SE57" s="18">
        <f t="shared" si="37"/>
        <v>87.586999999999961</v>
      </c>
      <c r="SF57" s="18">
        <f t="shared" si="37"/>
        <v>83.269000000000005</v>
      </c>
      <c r="SG57" s="18">
        <f t="shared" si="37"/>
        <v>88.085000000000008</v>
      </c>
      <c r="SH57" s="18">
        <f t="shared" si="37"/>
        <v>91.218000000000018</v>
      </c>
      <c r="SI57" s="18">
        <f t="shared" si="37"/>
        <v>86.98399999999998</v>
      </c>
      <c r="SJ57" s="18">
        <f t="shared" si="37"/>
        <v>86.448000000000008</v>
      </c>
      <c r="SK57" s="18">
        <f t="shared" si="37"/>
        <v>85.031000000000034</v>
      </c>
      <c r="SL57" s="18">
        <f t="shared" si="37"/>
        <v>87.196000000000026</v>
      </c>
      <c r="SM57" s="18">
        <f t="shared" si="37"/>
        <v>90.934000000000026</v>
      </c>
      <c r="SN57" s="18">
        <f t="shared" si="37"/>
        <v>91.062999999999988</v>
      </c>
      <c r="SO57" s="18">
        <f t="shared" si="37"/>
        <v>91.312999999999988</v>
      </c>
      <c r="SP57" s="18">
        <f t="shared" si="37"/>
        <v>89.298999999999978</v>
      </c>
      <c r="SQ57" s="18">
        <f t="shared" si="37"/>
        <v>89.712999999999965</v>
      </c>
    </row>
    <row r="58" spans="1:511" x14ac:dyDescent="0.25">
      <c r="A58" s="5">
        <f t="shared" si="18"/>
        <v>9</v>
      </c>
      <c r="B58" s="1" t="str">
        <f t="shared" si="9"/>
        <v>VW 3 3/4 PERP nc-21</v>
      </c>
      <c r="C58" s="1" t="str">
        <f>$B$50&amp;"-"&amp;B58</f>
        <v>VW 3 1/2 PERP nc-30-VW 3 3/4 PERP nc-21</v>
      </c>
      <c r="F58" s="18">
        <f t="shared" ca="1" si="36"/>
        <v>182.41300000000001</v>
      </c>
      <c r="G58" s="18">
        <f t="shared" si="36"/>
        <v>183.37700000000001</v>
      </c>
      <c r="H58" s="18">
        <f t="shared" si="36"/>
        <v>171.01799999999997</v>
      </c>
      <c r="I58" s="18">
        <f t="shared" si="36"/>
        <v>170.77199999999999</v>
      </c>
      <c r="J58" s="18">
        <f t="shared" si="36"/>
        <v>147.768</v>
      </c>
      <c r="K58" s="18">
        <f t="shared" si="36"/>
        <v>140.37699999999995</v>
      </c>
      <c r="L58" s="18">
        <f t="shared" si="36"/>
        <v>123.46300000000002</v>
      </c>
      <c r="M58" s="18">
        <f t="shared" si="36"/>
        <v>119.76300000000003</v>
      </c>
      <c r="N58" s="18">
        <f t="shared" si="36"/>
        <v>116.95499999999998</v>
      </c>
      <c r="O58" s="18">
        <f t="shared" si="36"/>
        <v>110.89100000000002</v>
      </c>
      <c r="P58" s="18">
        <f t="shared" si="36"/>
        <v>118.02099999999996</v>
      </c>
      <c r="Q58" s="18">
        <f t="shared" si="36"/>
        <v>106.75700000000001</v>
      </c>
      <c r="R58" s="18">
        <f t="shared" si="36"/>
        <v>125.268</v>
      </c>
      <c r="S58" s="18">
        <f t="shared" si="36"/>
        <v>132.27900000000002</v>
      </c>
      <c r="T58" s="18">
        <f t="shared" si="36"/>
        <v>140.35500000000002</v>
      </c>
      <c r="U58" s="18">
        <f t="shared" si="36"/>
        <v>145.59300000000002</v>
      </c>
      <c r="V58" s="18">
        <f t="shared" si="36"/>
        <v>137.67400000000001</v>
      </c>
      <c r="W58" s="18">
        <f t="shared" si="36"/>
        <v>136.47300000000001</v>
      </c>
      <c r="X58" s="18">
        <f t="shared" si="36"/>
        <v>121.25299999999999</v>
      </c>
      <c r="Y58" s="18">
        <f t="shared" si="36"/>
        <v>132.959</v>
      </c>
      <c r="Z58" s="18">
        <f t="shared" si="36"/>
        <v>17.98399999999998</v>
      </c>
      <c r="AA58" s="18">
        <f t="shared" si="36"/>
        <v>109.37300000000002</v>
      </c>
      <c r="AB58" s="18">
        <f t="shared" si="36"/>
        <v>96.132999999999981</v>
      </c>
      <c r="AC58" s="18">
        <f t="shared" si="36"/>
        <v>26.136000000000024</v>
      </c>
      <c r="AD58" s="18">
        <f t="shared" si="36"/>
        <v>-21.5</v>
      </c>
      <c r="AE58" s="18">
        <f t="shared" si="36"/>
        <v>-78.393000000000029</v>
      </c>
      <c r="AF58" s="18">
        <f t="shared" si="36"/>
        <v>-77.194000000000017</v>
      </c>
      <c r="AG58" s="18">
        <f t="shared" si="36"/>
        <v>-72.062999999999988</v>
      </c>
      <c r="AH58" s="18">
        <f t="shared" si="36"/>
        <v>-61.260999999999967</v>
      </c>
      <c r="AI58" s="18">
        <f t="shared" si="36"/>
        <v>-53.015999999999963</v>
      </c>
      <c r="AJ58" s="18">
        <f t="shared" si="36"/>
        <v>-64.882999999999981</v>
      </c>
      <c r="AK58" s="18">
        <f t="shared" si="36"/>
        <v>-122.93</v>
      </c>
      <c r="AL58" s="18">
        <f t="shared" si="36"/>
        <v>-110.71300000000002</v>
      </c>
      <c r="AM58" s="18">
        <f t="shared" si="36"/>
        <v>-111.31899999999996</v>
      </c>
      <c r="AN58" s="18">
        <f t="shared" si="36"/>
        <v>-122.36299999999994</v>
      </c>
      <c r="AO58" s="18">
        <f t="shared" si="36"/>
        <v>-150.13500000000005</v>
      </c>
      <c r="AP58" s="18">
        <f t="shared" si="36"/>
        <v>-183.86099999999999</v>
      </c>
      <c r="AQ58" s="18">
        <f t="shared" si="36"/>
        <v>-211.27700000000004</v>
      </c>
      <c r="AR58" s="18">
        <f t="shared" si="36"/>
        <v>-203.44</v>
      </c>
      <c r="AS58" s="18">
        <f t="shared" si="36"/>
        <v>-186.08899999999994</v>
      </c>
      <c r="AT58" s="18">
        <f t="shared" si="36"/>
        <v>-154.52399999999994</v>
      </c>
      <c r="AU58" s="18">
        <f t="shared" si="36"/>
        <v>-155.19899999999996</v>
      </c>
      <c r="AV58" s="18">
        <f t="shared" si="36"/>
        <v>-195.79199999999997</v>
      </c>
      <c r="AW58" s="18">
        <f t="shared" si="36"/>
        <v>-165.61900000000003</v>
      </c>
      <c r="AX58" s="18">
        <f t="shared" si="36"/>
        <v>-169.76</v>
      </c>
      <c r="AY58" s="18">
        <f t="shared" si="36"/>
        <v>-179.375</v>
      </c>
      <c r="AZ58" s="18">
        <f t="shared" si="36"/>
        <v>-184.26800000000003</v>
      </c>
      <c r="BA58" s="18">
        <f t="shared" si="36"/>
        <v>-111.58199999999994</v>
      </c>
      <c r="BB58" s="18">
        <f t="shared" si="36"/>
        <v>-91.489000000000033</v>
      </c>
      <c r="BC58" s="18">
        <f t="shared" si="36"/>
        <v>-45.402000000000044</v>
      </c>
      <c r="BD58" s="18">
        <f t="shared" si="36"/>
        <v>-29.873999999999967</v>
      </c>
      <c r="BE58" s="18">
        <f t="shared" si="36"/>
        <v>-62.415999999999997</v>
      </c>
      <c r="BF58" s="18">
        <f t="shared" si="36"/>
        <v>-106.22399999999993</v>
      </c>
      <c r="BG58" s="18">
        <f t="shared" si="36"/>
        <v>-167.55599999999998</v>
      </c>
      <c r="BH58" s="18">
        <f t="shared" si="36"/>
        <v>-158.90500000000003</v>
      </c>
      <c r="BI58" s="18">
        <f t="shared" si="36"/>
        <v>-117.84100000000001</v>
      </c>
      <c r="BJ58" s="18">
        <f t="shared" si="36"/>
        <v>-40.375</v>
      </c>
      <c r="BK58" s="18">
        <f t="shared" si="36"/>
        <v>-13.67900000000003</v>
      </c>
      <c r="BL58" s="18">
        <f t="shared" si="36"/>
        <v>52.375</v>
      </c>
      <c r="BM58" s="18">
        <f t="shared" si="36"/>
        <v>92.988</v>
      </c>
      <c r="BN58" s="18">
        <f t="shared" si="36"/>
        <v>-4.4209999999999923</v>
      </c>
      <c r="BO58" s="18">
        <f t="shared" si="36"/>
        <v>-129.2650000000001</v>
      </c>
      <c r="BP58" s="18">
        <f t="shared" si="36"/>
        <v>-182.36599999999999</v>
      </c>
      <c r="BQ58" s="18">
        <f t="shared" si="36"/>
        <v>-234.00200000000007</v>
      </c>
      <c r="BR58" s="18">
        <f t="shared" si="10"/>
        <v>-237.87199999999996</v>
      </c>
      <c r="BS58" s="18">
        <f t="shared" si="24"/>
        <v>-211.3660000000001</v>
      </c>
      <c r="BT58" s="18">
        <f t="shared" si="24"/>
        <v>-191.22400000000005</v>
      </c>
      <c r="BU58" s="18">
        <f t="shared" si="24"/>
        <v>-162.1339999999999</v>
      </c>
      <c r="BV58" s="18">
        <f t="shared" ref="BV58:EC58" si="39">BV$32-BV40</f>
        <v>-176.68899999999996</v>
      </c>
      <c r="BW58" s="18">
        <f t="shared" si="39"/>
        <v>-38.215000000000032</v>
      </c>
      <c r="BX58" s="18">
        <f t="shared" si="39"/>
        <v>-24.317999999999984</v>
      </c>
      <c r="BY58" s="18">
        <f t="shared" si="39"/>
        <v>12.003999999999962</v>
      </c>
      <c r="BZ58" s="18">
        <f t="shared" si="39"/>
        <v>-123.95699999999999</v>
      </c>
      <c r="CA58" s="18">
        <f t="shared" si="39"/>
        <v>-94.815999999999917</v>
      </c>
      <c r="CB58" s="18">
        <f t="shared" si="39"/>
        <v>-27.45799999999997</v>
      </c>
      <c r="CC58" s="18">
        <f t="shared" si="39"/>
        <v>-133.67599999999993</v>
      </c>
      <c r="CD58" s="18">
        <f t="shared" si="39"/>
        <v>-130.28100000000006</v>
      </c>
      <c r="CE58" s="18">
        <f t="shared" si="39"/>
        <v>26.786999999999921</v>
      </c>
      <c r="CF58" s="18">
        <f t="shared" si="39"/>
        <v>62.547000000000025</v>
      </c>
      <c r="CG58" s="18">
        <f t="shared" si="39"/>
        <v>75.810999999999979</v>
      </c>
      <c r="CH58" s="18">
        <f t="shared" si="39"/>
        <v>77.857000000000028</v>
      </c>
      <c r="CI58" s="18">
        <f t="shared" si="39"/>
        <v>161.755</v>
      </c>
      <c r="CJ58" s="18">
        <f t="shared" si="39"/>
        <v>171.85599999999999</v>
      </c>
      <c r="CK58" s="18">
        <f t="shared" si="39"/>
        <v>176.71899999999997</v>
      </c>
      <c r="CL58" s="18">
        <f t="shared" si="39"/>
        <v>223.54300000000001</v>
      </c>
      <c r="CM58" s="18">
        <f t="shared" si="39"/>
        <v>221.18300000000002</v>
      </c>
      <c r="CN58" s="18">
        <f t="shared" si="39"/>
        <v>226.79699999999997</v>
      </c>
      <c r="CO58" s="18">
        <f t="shared" si="39"/>
        <v>225.63</v>
      </c>
      <c r="CP58" s="18">
        <f t="shared" si="39"/>
        <v>193.81100000000001</v>
      </c>
      <c r="CQ58" s="18">
        <f t="shared" si="39"/>
        <v>186.73300000000003</v>
      </c>
      <c r="CR58" s="18">
        <f t="shared" si="39"/>
        <v>225.108</v>
      </c>
      <c r="CS58" s="18">
        <f t="shared" si="39"/>
        <v>217.40299999999996</v>
      </c>
      <c r="CT58" s="18">
        <f t="shared" si="39"/>
        <v>220.18900000000002</v>
      </c>
      <c r="CU58" s="18">
        <f t="shared" si="39"/>
        <v>226.875</v>
      </c>
      <c r="CV58" s="18">
        <f t="shared" si="39"/>
        <v>214.46300000000002</v>
      </c>
      <c r="CW58" s="18">
        <f t="shared" si="39"/>
        <v>211.96499999999997</v>
      </c>
      <c r="CX58" s="18">
        <f t="shared" si="39"/>
        <v>211.999</v>
      </c>
      <c r="CY58" s="18">
        <f t="shared" si="39"/>
        <v>210.542</v>
      </c>
      <c r="CZ58" s="18">
        <f t="shared" si="39"/>
        <v>208.19399999999996</v>
      </c>
      <c r="DA58" s="18">
        <f t="shared" si="39"/>
        <v>208.08799999999999</v>
      </c>
      <c r="DB58" s="18">
        <f t="shared" si="39"/>
        <v>207.83500000000004</v>
      </c>
      <c r="DC58" s="18">
        <f t="shared" si="39"/>
        <v>205.47699999999998</v>
      </c>
      <c r="DD58" s="18">
        <f t="shared" si="39"/>
        <v>207.48700000000002</v>
      </c>
      <c r="DE58" s="18">
        <f t="shared" si="39"/>
        <v>206.69799999999998</v>
      </c>
      <c r="DF58" s="18">
        <f t="shared" si="39"/>
        <v>204.72800000000001</v>
      </c>
      <c r="DG58" s="18">
        <f t="shared" si="39"/>
        <v>202.80300000000003</v>
      </c>
      <c r="DH58" s="18">
        <f t="shared" si="39"/>
        <v>201.12900000000002</v>
      </c>
      <c r="DI58" s="18">
        <f t="shared" si="39"/>
        <v>204.75</v>
      </c>
      <c r="DJ58" s="18">
        <f t="shared" si="39"/>
        <v>201.994</v>
      </c>
      <c r="DK58" s="18">
        <f t="shared" si="39"/>
        <v>203.06700000000001</v>
      </c>
      <c r="DL58" s="18">
        <f t="shared" si="39"/>
        <v>198.42599999999999</v>
      </c>
      <c r="DM58" s="18">
        <f t="shared" si="39"/>
        <v>197.70499999999998</v>
      </c>
      <c r="DN58" s="18">
        <f t="shared" si="39"/>
        <v>192.709</v>
      </c>
      <c r="DO58" s="18">
        <f t="shared" si="39"/>
        <v>197.04599999999999</v>
      </c>
      <c r="DP58" s="18">
        <f t="shared" si="39"/>
        <v>199.084</v>
      </c>
      <c r="DQ58" s="18">
        <f t="shared" si="39"/>
        <v>197.39299999999997</v>
      </c>
      <c r="DR58" s="18">
        <f t="shared" si="39"/>
        <v>194.43799999999999</v>
      </c>
      <c r="DS58" s="18">
        <f t="shared" si="39"/>
        <v>195.07799999999997</v>
      </c>
      <c r="DT58" s="18">
        <f t="shared" si="39"/>
        <v>192.61300000000003</v>
      </c>
      <c r="DU58" s="18">
        <f t="shared" si="39"/>
        <v>191.87500000000003</v>
      </c>
      <c r="DV58" s="18">
        <f t="shared" si="39"/>
        <v>190.863</v>
      </c>
      <c r="DW58" s="18">
        <f t="shared" si="39"/>
        <v>187.00700000000001</v>
      </c>
      <c r="DX58" s="18">
        <f t="shared" si="39"/>
        <v>186.24499999999998</v>
      </c>
      <c r="DY58" s="18">
        <f t="shared" si="39"/>
        <v>185.59799999999998</v>
      </c>
      <c r="DZ58" s="18">
        <f t="shared" si="39"/>
        <v>188.33</v>
      </c>
      <c r="EA58" s="18">
        <f t="shared" si="39"/>
        <v>185.58700000000005</v>
      </c>
      <c r="EB58" s="18">
        <f t="shared" si="39"/>
        <v>189.21999999999997</v>
      </c>
      <c r="EC58" s="18">
        <f t="shared" si="39"/>
        <v>194.50700000000001</v>
      </c>
      <c r="ED58" s="18">
        <f t="shared" si="21"/>
        <v>193.98100000000002</v>
      </c>
      <c r="EE58" s="18">
        <f t="shared" si="21"/>
        <v>196.60000000000002</v>
      </c>
      <c r="EF58" s="18">
        <f t="shared" si="21"/>
        <v>194.31299999999999</v>
      </c>
      <c r="EG58" s="18">
        <f t="shared" si="21"/>
        <v>187.20700000000002</v>
      </c>
      <c r="EH58" s="18">
        <f t="shared" si="21"/>
        <v>186.69099999999997</v>
      </c>
      <c r="EI58" s="18">
        <f t="shared" si="21"/>
        <v>188.26</v>
      </c>
      <c r="EJ58" s="18">
        <f t="shared" si="21"/>
        <v>188.39</v>
      </c>
      <c r="EK58" s="18">
        <f t="shared" si="21"/>
        <v>186.20399999999998</v>
      </c>
      <c r="EL58" s="18">
        <f t="shared" si="21"/>
        <v>186.73399999999998</v>
      </c>
      <c r="EM58" s="18">
        <f t="shared" si="21"/>
        <v>185.72499999999999</v>
      </c>
      <c r="EN58" s="18">
        <f t="shared" si="21"/>
        <v>184.19499999999999</v>
      </c>
      <c r="EO58" s="18">
        <f t="shared" si="21"/>
        <v>186.84899999999999</v>
      </c>
      <c r="EP58" s="18">
        <f t="shared" si="21"/>
        <v>186.53100000000001</v>
      </c>
      <c r="EQ58" s="18">
        <f t="shared" si="21"/>
        <v>187.49400000000003</v>
      </c>
      <c r="ER58" s="18">
        <f t="shared" si="21"/>
        <v>184.84299999999996</v>
      </c>
      <c r="ES58" s="18">
        <f t="shared" si="21"/>
        <v>189.089</v>
      </c>
      <c r="ET58" s="18">
        <f t="shared" si="21"/>
        <v>187.00600000000003</v>
      </c>
      <c r="EU58" s="18">
        <f t="shared" si="21"/>
        <v>189.27299999999997</v>
      </c>
      <c r="EV58" s="18">
        <f t="shared" si="21"/>
        <v>190.03200000000004</v>
      </c>
      <c r="EW58" s="18">
        <f t="shared" si="21"/>
        <v>188.25400000000002</v>
      </c>
      <c r="EX58" s="18">
        <f t="shared" si="21"/>
        <v>188.505</v>
      </c>
      <c r="EY58" s="18">
        <f t="shared" si="21"/>
        <v>194.672</v>
      </c>
      <c r="EZ58" s="18">
        <f t="shared" si="21"/>
        <v>190.30600000000004</v>
      </c>
      <c r="FA58" s="18">
        <f t="shared" si="21"/>
        <v>195.24800000000002</v>
      </c>
      <c r="FB58" s="18">
        <f t="shared" si="21"/>
        <v>193.35899999999998</v>
      </c>
      <c r="FC58" s="18">
        <f t="shared" si="21"/>
        <v>192.79600000000002</v>
      </c>
      <c r="FD58" s="18">
        <f t="shared" si="21"/>
        <v>195.78500000000003</v>
      </c>
      <c r="FE58" s="18">
        <f t="shared" si="21"/>
        <v>194.40100000000001</v>
      </c>
      <c r="FF58" s="18">
        <f t="shared" si="21"/>
        <v>198.15999999999997</v>
      </c>
      <c r="FG58" s="18">
        <f t="shared" si="21"/>
        <v>196.25199999999998</v>
      </c>
      <c r="FH58" s="18">
        <f t="shared" si="21"/>
        <v>198.14200000000002</v>
      </c>
      <c r="FI58" s="18">
        <f t="shared" si="21"/>
        <v>198.59199999999998</v>
      </c>
      <c r="FJ58" s="18">
        <f t="shared" si="32"/>
        <v>198.37600000000003</v>
      </c>
      <c r="FK58" s="18">
        <f t="shared" si="32"/>
        <v>199.18100000000004</v>
      </c>
      <c r="FL58" s="18">
        <f t="shared" si="32"/>
        <v>199.93300000000002</v>
      </c>
      <c r="FM58" s="18">
        <f t="shared" si="32"/>
        <v>193.29500000000002</v>
      </c>
      <c r="FN58" s="18">
        <f t="shared" si="32"/>
        <v>191.453</v>
      </c>
      <c r="FO58" s="18">
        <f t="shared" si="32"/>
        <v>193.01300000000001</v>
      </c>
      <c r="FP58" s="18">
        <f t="shared" si="32"/>
        <v>198.26100000000002</v>
      </c>
      <c r="FQ58" s="18">
        <f t="shared" si="32"/>
        <v>193.227</v>
      </c>
      <c r="FR58" s="18">
        <f t="shared" si="32"/>
        <v>192.238</v>
      </c>
      <c r="FS58" s="18">
        <f t="shared" si="32"/>
        <v>190.38900000000001</v>
      </c>
      <c r="FT58" s="18">
        <f t="shared" si="32"/>
        <v>197.63899999999998</v>
      </c>
      <c r="FU58" s="18">
        <f t="shared" si="32"/>
        <v>202.13</v>
      </c>
      <c r="FV58" s="18">
        <f t="shared" si="32"/>
        <v>206.11999999999998</v>
      </c>
      <c r="FW58" s="18">
        <f t="shared" si="32"/>
        <v>203.82400000000001</v>
      </c>
      <c r="FX58" s="18">
        <f t="shared" si="32"/>
        <v>204.77300000000002</v>
      </c>
      <c r="FY58" s="18">
        <f t="shared" si="32"/>
        <v>205.61100000000002</v>
      </c>
      <c r="FZ58" s="18">
        <f t="shared" si="32"/>
        <v>209.13799999999998</v>
      </c>
      <c r="GA58" s="18">
        <f t="shared" si="32"/>
        <v>213.00300000000001</v>
      </c>
      <c r="GB58" s="18">
        <f t="shared" si="32"/>
        <v>214.49200000000002</v>
      </c>
      <c r="GC58" s="18">
        <f t="shared" si="32"/>
        <v>211.08300000000003</v>
      </c>
      <c r="GD58" s="18">
        <f t="shared" si="32"/>
        <v>210.54599999999999</v>
      </c>
      <c r="GE58" s="18">
        <f t="shared" si="32"/>
        <v>209.29899999999998</v>
      </c>
      <c r="GF58" s="18">
        <f t="shared" si="32"/>
        <v>210.98700000000002</v>
      </c>
      <c r="GG58" s="18">
        <f t="shared" si="32"/>
        <v>203.202</v>
      </c>
      <c r="GH58" s="18">
        <f t="shared" si="32"/>
        <v>204.12900000000002</v>
      </c>
      <c r="GI58" s="18">
        <f t="shared" si="32"/>
        <v>204.13800000000001</v>
      </c>
      <c r="GJ58" s="18">
        <f t="shared" si="32"/>
        <v>201.227</v>
      </c>
      <c r="GK58" s="18">
        <f t="shared" si="32"/>
        <v>201.43300000000002</v>
      </c>
      <c r="GL58" s="18">
        <f t="shared" si="32"/>
        <v>203.61</v>
      </c>
      <c r="GM58" s="18">
        <f t="shared" si="32"/>
        <v>207.48999999999998</v>
      </c>
      <c r="GN58" s="18">
        <f t="shared" si="32"/>
        <v>204.96900000000002</v>
      </c>
      <c r="GO58" s="18">
        <f t="shared" ref="GO58:II58" si="40">GO$32-GO40</f>
        <v>202.56199999999998</v>
      </c>
      <c r="GP58" s="18">
        <f t="shared" si="40"/>
        <v>205.57500000000002</v>
      </c>
      <c r="GQ58" s="18">
        <f t="shared" si="40"/>
        <v>204.15899999999999</v>
      </c>
      <c r="GR58" s="18">
        <f t="shared" si="40"/>
        <v>207.62399999999997</v>
      </c>
      <c r="GS58" s="18">
        <f t="shared" si="40"/>
        <v>205.60499999999999</v>
      </c>
      <c r="GT58" s="18">
        <f t="shared" si="40"/>
        <v>205.20500000000001</v>
      </c>
      <c r="GU58" s="18">
        <f t="shared" si="40"/>
        <v>203.31300000000002</v>
      </c>
      <c r="GV58" s="18">
        <f t="shared" si="40"/>
        <v>201.40699999999998</v>
      </c>
      <c r="GW58" s="18">
        <f t="shared" si="40"/>
        <v>208.58999999999997</v>
      </c>
      <c r="GX58" s="18">
        <f t="shared" si="40"/>
        <v>206.49699999999999</v>
      </c>
      <c r="GY58" s="18">
        <f t="shared" si="40"/>
        <v>205.72600000000003</v>
      </c>
      <c r="GZ58" s="18">
        <f t="shared" si="40"/>
        <v>198.78599999999997</v>
      </c>
      <c r="HA58" s="18">
        <f t="shared" si="40"/>
        <v>202.57500000000002</v>
      </c>
      <c r="HB58" s="18">
        <f t="shared" si="40"/>
        <v>210.26900000000001</v>
      </c>
      <c r="HC58" s="18">
        <f t="shared" si="40"/>
        <v>216.03699999999998</v>
      </c>
      <c r="HD58" s="18">
        <f t="shared" si="40"/>
        <v>210.30300000000003</v>
      </c>
      <c r="HE58" s="18">
        <f t="shared" si="40"/>
        <v>226.673</v>
      </c>
      <c r="HF58" s="18">
        <f t="shared" si="40"/>
        <v>206.37400000000002</v>
      </c>
      <c r="HG58" s="18">
        <f t="shared" si="40"/>
        <v>211.95500000000001</v>
      </c>
      <c r="HH58" s="18">
        <f t="shared" si="40"/>
        <v>215.47300000000001</v>
      </c>
      <c r="HI58" s="18">
        <f t="shared" si="40"/>
        <v>217.74100000000001</v>
      </c>
      <c r="HJ58" s="18">
        <f t="shared" si="40"/>
        <v>215.40800000000002</v>
      </c>
      <c r="HK58" s="18">
        <f t="shared" si="40"/>
        <v>218.041</v>
      </c>
      <c r="HL58" s="18">
        <f t="shared" si="40"/>
        <v>220.17500000000001</v>
      </c>
      <c r="HM58" s="18">
        <f t="shared" si="40"/>
        <v>220.49700000000001</v>
      </c>
      <c r="HN58" s="18">
        <f t="shared" si="40"/>
        <v>219.70400000000001</v>
      </c>
      <c r="HO58" s="18">
        <f t="shared" si="40"/>
        <v>222.42400000000001</v>
      </c>
      <c r="HP58" s="18">
        <f t="shared" si="40"/>
        <v>225.89699999999999</v>
      </c>
      <c r="HQ58" s="18">
        <f t="shared" si="40"/>
        <v>221.68200000000002</v>
      </c>
      <c r="HR58" s="18">
        <f t="shared" si="40"/>
        <v>218.14</v>
      </c>
      <c r="HS58" s="18">
        <f t="shared" si="40"/>
        <v>221.16800000000001</v>
      </c>
      <c r="HT58" s="18">
        <f t="shared" si="40"/>
        <v>220.15300000000002</v>
      </c>
      <c r="HU58" s="18">
        <f t="shared" si="40"/>
        <v>219.983</v>
      </c>
      <c r="HV58" s="18">
        <f t="shared" si="40"/>
        <v>222.96799999999999</v>
      </c>
      <c r="HW58" s="18">
        <f t="shared" si="40"/>
        <v>220.4</v>
      </c>
      <c r="HX58" s="18">
        <f t="shared" si="40"/>
        <v>222.80799999999999</v>
      </c>
      <c r="HY58" s="18">
        <f t="shared" si="40"/>
        <v>225.48600000000002</v>
      </c>
      <c r="HZ58" s="18">
        <f t="shared" si="40"/>
        <v>226.87400000000002</v>
      </c>
      <c r="IA58" s="18">
        <f t="shared" si="40"/>
        <v>215.67500000000001</v>
      </c>
      <c r="IB58" s="18">
        <f t="shared" si="40"/>
        <v>213.30299999999997</v>
      </c>
      <c r="IC58" s="18">
        <f t="shared" si="40"/>
        <v>218.03000000000003</v>
      </c>
      <c r="ID58" s="18">
        <f t="shared" si="40"/>
        <v>223.392</v>
      </c>
      <c r="IE58" s="18">
        <f t="shared" si="40"/>
        <v>220.97800000000001</v>
      </c>
      <c r="IF58" s="18">
        <f t="shared" si="40"/>
        <v>214.19199999999998</v>
      </c>
      <c r="IG58" s="18">
        <f t="shared" si="40"/>
        <v>209.846</v>
      </c>
      <c r="IH58" s="18">
        <f t="shared" si="40"/>
        <v>219.70699999999999</v>
      </c>
      <c r="II58" s="18">
        <f t="shared" si="40"/>
        <v>215.33500000000004</v>
      </c>
      <c r="IJ58" s="18">
        <f t="shared" si="26"/>
        <v>211.23999999999998</v>
      </c>
      <c r="IK58" s="18">
        <f t="shared" si="26"/>
        <v>208.36200000000002</v>
      </c>
      <c r="IL58" s="18">
        <f t="shared" si="26"/>
        <v>217.565</v>
      </c>
      <c r="IM58" s="18">
        <f t="shared" ref="IM58:IZ58" si="41">IM$32-IM40</f>
        <v>217.6</v>
      </c>
      <c r="IN58" s="18">
        <f t="shared" si="41"/>
        <v>212.75899999999999</v>
      </c>
      <c r="IO58" s="18">
        <f t="shared" si="41"/>
        <v>211.786</v>
      </c>
      <c r="IP58" s="18">
        <f t="shared" si="41"/>
        <v>200.78399999999999</v>
      </c>
      <c r="IQ58" s="18">
        <f t="shared" si="41"/>
        <v>197.017</v>
      </c>
      <c r="IR58" s="18">
        <f t="shared" si="41"/>
        <v>193.33699999999996</v>
      </c>
      <c r="IS58" s="18">
        <f t="shared" si="41"/>
        <v>186.03199999999998</v>
      </c>
      <c r="IT58" s="18">
        <f t="shared" si="41"/>
        <v>190.38499999999999</v>
      </c>
      <c r="IU58" s="18">
        <f t="shared" si="41"/>
        <v>193.49700000000001</v>
      </c>
      <c r="IV58" s="18">
        <f t="shared" si="41"/>
        <v>191.13300000000001</v>
      </c>
      <c r="IW58" s="18">
        <f t="shared" si="41"/>
        <v>185.75199999999998</v>
      </c>
      <c r="IX58" s="18">
        <f t="shared" si="41"/>
        <v>188.458</v>
      </c>
      <c r="IY58" s="18">
        <f t="shared" si="41"/>
        <v>187.54300000000001</v>
      </c>
      <c r="IZ58" s="18">
        <f t="shared" si="41"/>
        <v>180.977</v>
      </c>
      <c r="JA58" s="18">
        <f>JA$32-JA40</f>
        <v>181.62899999999999</v>
      </c>
      <c r="JB58" s="18">
        <f t="shared" si="22"/>
        <v>187.50099999999998</v>
      </c>
      <c r="JC58" s="18">
        <f t="shared" si="22"/>
        <v>193.56200000000001</v>
      </c>
      <c r="JD58" s="18">
        <f t="shared" si="22"/>
        <v>189.02099999999999</v>
      </c>
      <c r="JE58" s="18">
        <f t="shared" si="22"/>
        <v>183.83499999999998</v>
      </c>
      <c r="JF58" s="18">
        <f t="shared" si="22"/>
        <v>183.40599999999998</v>
      </c>
      <c r="JG58" s="18">
        <f t="shared" si="22"/>
        <v>184.61399999999998</v>
      </c>
      <c r="JH58" s="18">
        <f t="shared" si="22"/>
        <v>189.11399999999998</v>
      </c>
      <c r="JI58" s="18">
        <f t="shared" si="22"/>
        <v>188.48600000000002</v>
      </c>
      <c r="JJ58" s="18">
        <f t="shared" si="22"/>
        <v>195.35300000000004</v>
      </c>
      <c r="JK58" s="18">
        <f t="shared" si="22"/>
        <v>197.06200000000001</v>
      </c>
      <c r="JL58" s="18">
        <f t="shared" si="22"/>
        <v>195.93600000000004</v>
      </c>
      <c r="JM58" s="18">
        <f t="shared" si="22"/>
        <v>194.81399999999999</v>
      </c>
      <c r="JN58" s="18">
        <f t="shared" si="22"/>
        <v>186.96699999999998</v>
      </c>
      <c r="JO58" s="18">
        <f t="shared" si="22"/>
        <v>183.97400000000002</v>
      </c>
      <c r="JP58" s="18">
        <f t="shared" si="22"/>
        <v>188.85599999999999</v>
      </c>
      <c r="JQ58" s="18">
        <f t="shared" si="22"/>
        <v>187.98399999999998</v>
      </c>
      <c r="JR58" s="18">
        <f t="shared" si="22"/>
        <v>188.20599999999999</v>
      </c>
      <c r="JS58" s="18">
        <f t="shared" si="22"/>
        <v>194.17400000000001</v>
      </c>
      <c r="JT58" s="18">
        <f t="shared" si="22"/>
        <v>206.52100000000002</v>
      </c>
      <c r="JU58" s="18">
        <f t="shared" si="22"/>
        <v>208.52800000000002</v>
      </c>
      <c r="JV58" s="18">
        <f t="shared" si="22"/>
        <v>208.31100000000001</v>
      </c>
      <c r="JW58" s="18">
        <f t="shared" si="22"/>
        <v>206.66599999999997</v>
      </c>
      <c r="JX58" s="18">
        <f t="shared" si="22"/>
        <v>201.00700000000003</v>
      </c>
      <c r="JY58" s="18">
        <f t="shared" si="22"/>
        <v>193.22700000000003</v>
      </c>
      <c r="JZ58" s="18">
        <f t="shared" si="22"/>
        <v>181.86100000000002</v>
      </c>
      <c r="KA58" s="18">
        <f t="shared" si="22"/>
        <v>181.33</v>
      </c>
      <c r="KB58" s="18">
        <f t="shared" si="22"/>
        <v>186.18500000000003</v>
      </c>
      <c r="KC58" s="18">
        <f t="shared" si="22"/>
        <v>181.24800000000002</v>
      </c>
      <c r="KD58" s="18">
        <f t="shared" si="22"/>
        <v>181.79600000000002</v>
      </c>
      <c r="KE58" s="18">
        <f t="shared" si="22"/>
        <v>171.75800000000004</v>
      </c>
      <c r="KF58" s="18">
        <f t="shared" si="22"/>
        <v>170.69100000000003</v>
      </c>
      <c r="KG58" s="18">
        <f t="shared" si="22"/>
        <v>172.30599999999998</v>
      </c>
      <c r="KH58" s="18">
        <f t="shared" si="33"/>
        <v>178.63299999999998</v>
      </c>
      <c r="KI58" s="18">
        <f t="shared" si="33"/>
        <v>181.22899999999998</v>
      </c>
      <c r="KJ58" s="18">
        <f t="shared" si="33"/>
        <v>182.922</v>
      </c>
      <c r="KK58" s="18">
        <f t="shared" si="33"/>
        <v>181.291</v>
      </c>
      <c r="KL58" s="18">
        <f t="shared" si="33"/>
        <v>180.25799999999998</v>
      </c>
      <c r="KM58" s="18">
        <f t="shared" si="33"/>
        <v>174.18200000000002</v>
      </c>
      <c r="KN58" s="18">
        <f t="shared" si="33"/>
        <v>158.11399999999998</v>
      </c>
      <c r="KO58" s="18">
        <f t="shared" si="33"/>
        <v>155.78700000000001</v>
      </c>
      <c r="KP58" s="18">
        <f t="shared" si="33"/>
        <v>157.53199999999998</v>
      </c>
      <c r="KQ58" s="18">
        <f t="shared" si="33"/>
        <v>151.28200000000001</v>
      </c>
      <c r="KR58" s="18">
        <f t="shared" si="33"/>
        <v>152.595</v>
      </c>
      <c r="KS58" s="18">
        <f t="shared" si="33"/>
        <v>168.16</v>
      </c>
      <c r="KT58" s="18">
        <f t="shared" si="33"/>
        <v>173.136</v>
      </c>
      <c r="KU58" s="18">
        <f t="shared" si="33"/>
        <v>172.459</v>
      </c>
      <c r="KV58" s="18">
        <f t="shared" si="33"/>
        <v>176.52000000000004</v>
      </c>
      <c r="KW58" s="18">
        <f t="shared" si="33"/>
        <v>173.87700000000004</v>
      </c>
      <c r="KX58" s="18">
        <f t="shared" si="33"/>
        <v>173.429</v>
      </c>
      <c r="KY58" s="18">
        <f t="shared" si="33"/>
        <v>173.37899999999996</v>
      </c>
      <c r="KZ58" s="18">
        <f t="shared" si="33"/>
        <v>159.6</v>
      </c>
      <c r="LA58" s="18">
        <f t="shared" si="33"/>
        <v>173.52399999999997</v>
      </c>
      <c r="LB58" s="18">
        <f t="shared" si="33"/>
        <v>169.73600000000002</v>
      </c>
      <c r="LC58" s="18">
        <f t="shared" si="33"/>
        <v>169.81599999999997</v>
      </c>
      <c r="LD58" s="18">
        <f t="shared" si="33"/>
        <v>165.881</v>
      </c>
      <c r="LE58" s="18">
        <f t="shared" si="33"/>
        <v>171.67299999999997</v>
      </c>
      <c r="LF58" s="18">
        <f t="shared" si="33"/>
        <v>175.17899999999997</v>
      </c>
      <c r="LG58" s="18">
        <f t="shared" si="33"/>
        <v>170.94399999999999</v>
      </c>
      <c r="LH58" s="18">
        <f t="shared" si="33"/>
        <v>161.12499999999997</v>
      </c>
      <c r="LI58" s="18">
        <f t="shared" si="33"/>
        <v>159.33499999999998</v>
      </c>
      <c r="LJ58" s="18">
        <f t="shared" si="33"/>
        <v>155.249</v>
      </c>
      <c r="LK58" s="18">
        <f t="shared" si="33"/>
        <v>154.471</v>
      </c>
      <c r="LL58" s="18">
        <f t="shared" si="33"/>
        <v>159.49800000000002</v>
      </c>
      <c r="LM58" s="18">
        <f t="shared" ref="LM58:MD58" si="42">LM$32-LM40</f>
        <v>160.86699999999999</v>
      </c>
      <c r="LN58" s="18">
        <f t="shared" si="42"/>
        <v>159.78900000000002</v>
      </c>
      <c r="LO58" s="18">
        <f t="shared" si="42"/>
        <v>163.14400000000003</v>
      </c>
      <c r="LP58" s="18">
        <f t="shared" si="42"/>
        <v>164.26299999999998</v>
      </c>
      <c r="LQ58" s="18">
        <f t="shared" si="42"/>
        <v>160.90200000000002</v>
      </c>
      <c r="LR58" s="18">
        <f t="shared" si="42"/>
        <v>159.84399999999999</v>
      </c>
      <c r="LS58" s="18">
        <f t="shared" si="42"/>
        <v>163.33699999999999</v>
      </c>
      <c r="LT58" s="18">
        <f t="shared" si="42"/>
        <v>151.67299999999997</v>
      </c>
      <c r="LU58" s="18">
        <f t="shared" si="42"/>
        <v>146.59200000000001</v>
      </c>
      <c r="LV58" s="18">
        <f t="shared" si="42"/>
        <v>151.39000000000001</v>
      </c>
      <c r="LW58" s="18">
        <f t="shared" si="42"/>
        <v>147.54300000000001</v>
      </c>
      <c r="LX58" s="18">
        <f t="shared" si="42"/>
        <v>147.20000000000002</v>
      </c>
      <c r="LY58" s="18">
        <f t="shared" si="42"/>
        <v>160.035</v>
      </c>
      <c r="LZ58" s="18">
        <f t="shared" si="42"/>
        <v>160.023</v>
      </c>
      <c r="MA58" s="18">
        <f t="shared" si="42"/>
        <v>151.49600000000001</v>
      </c>
      <c r="MB58" s="18">
        <f t="shared" si="42"/>
        <v>156.53299999999999</v>
      </c>
      <c r="MC58" s="18">
        <f t="shared" si="42"/>
        <v>153.43799999999999</v>
      </c>
      <c r="MD58" s="18">
        <f t="shared" si="42"/>
        <v>145.517</v>
      </c>
      <c r="ME58" s="18">
        <f t="shared" si="28"/>
        <v>141.44599999999997</v>
      </c>
      <c r="MF58" s="18">
        <f t="shared" si="28"/>
        <v>137.97299999999998</v>
      </c>
      <c r="MG58" s="18">
        <f t="shared" si="28"/>
        <v>134.41399999999996</v>
      </c>
      <c r="MH58" s="18">
        <f t="shared" ref="MH58:NY58" si="43">MH$32-MH40</f>
        <v>128.58500000000001</v>
      </c>
      <c r="MI58" s="18">
        <f t="shared" si="43"/>
        <v>126.59199999999998</v>
      </c>
      <c r="MJ58" s="18">
        <f t="shared" si="43"/>
        <v>126.089</v>
      </c>
      <c r="MK58" s="18">
        <f t="shared" si="43"/>
        <v>124.06500000000003</v>
      </c>
      <c r="ML58" s="18">
        <f t="shared" si="43"/>
        <v>130.411</v>
      </c>
      <c r="MM58" s="18">
        <f t="shared" si="43"/>
        <v>137.72299999999998</v>
      </c>
      <c r="MN58" s="18">
        <f t="shared" si="43"/>
        <v>124.66999999999996</v>
      </c>
      <c r="MO58" s="18">
        <f t="shared" si="43"/>
        <v>111.68499999999995</v>
      </c>
      <c r="MP58" s="18">
        <f t="shared" si="43"/>
        <v>106.42500000000001</v>
      </c>
      <c r="MQ58" s="18">
        <f t="shared" si="43"/>
        <v>103.56900000000002</v>
      </c>
      <c r="MR58" s="18">
        <f t="shared" si="43"/>
        <v>108.32600000000002</v>
      </c>
      <c r="MS58" s="18">
        <f t="shared" si="43"/>
        <v>107.553</v>
      </c>
      <c r="MT58" s="18">
        <f t="shared" si="43"/>
        <v>106.15100000000001</v>
      </c>
      <c r="MU58" s="18">
        <f t="shared" si="43"/>
        <v>104.899</v>
      </c>
      <c r="MV58" s="18">
        <f t="shared" si="43"/>
        <v>105.84100000000001</v>
      </c>
      <c r="MW58" s="18">
        <f t="shared" si="43"/>
        <v>104.58300000000003</v>
      </c>
      <c r="MX58" s="18">
        <f t="shared" si="43"/>
        <v>91.88</v>
      </c>
      <c r="MY58" s="18">
        <f t="shared" si="43"/>
        <v>82.675000000000011</v>
      </c>
      <c r="MZ58" s="18">
        <f t="shared" si="43"/>
        <v>89.091999999999985</v>
      </c>
      <c r="NA58" s="18">
        <f t="shared" si="43"/>
        <v>90.79000000000002</v>
      </c>
      <c r="NB58" s="18">
        <f t="shared" si="43"/>
        <v>91.996999999999957</v>
      </c>
      <c r="NC58" s="18">
        <f t="shared" si="43"/>
        <v>89.213000000000022</v>
      </c>
      <c r="ND58" s="18">
        <f t="shared" si="43"/>
        <v>90.939000000000021</v>
      </c>
      <c r="NE58" s="18">
        <f t="shared" si="43"/>
        <v>88.93</v>
      </c>
      <c r="NF58" s="18">
        <f t="shared" si="43"/>
        <v>92.22199999999998</v>
      </c>
      <c r="NG58" s="18">
        <f t="shared" si="43"/>
        <v>85.786999999999978</v>
      </c>
      <c r="NH58" s="18">
        <f t="shared" si="43"/>
        <v>87.927999999999997</v>
      </c>
      <c r="NI58" s="18">
        <f t="shared" si="43"/>
        <v>86.946000000000026</v>
      </c>
      <c r="NJ58" s="18">
        <f t="shared" si="43"/>
        <v>89.151999999999987</v>
      </c>
      <c r="NK58" s="18">
        <f t="shared" si="43"/>
        <v>89.978999999999985</v>
      </c>
      <c r="NL58" s="18">
        <f t="shared" si="43"/>
        <v>89.182000000000016</v>
      </c>
      <c r="NM58" s="18">
        <f t="shared" si="43"/>
        <v>90.047000000000025</v>
      </c>
      <c r="NN58" s="18">
        <f t="shared" si="43"/>
        <v>90.921000000000049</v>
      </c>
      <c r="NO58" s="18">
        <f t="shared" si="43"/>
        <v>89.150000000000034</v>
      </c>
      <c r="NP58" s="18">
        <f t="shared" si="43"/>
        <v>88.843999999999994</v>
      </c>
      <c r="NQ58" s="18">
        <f t="shared" si="43"/>
        <v>90.671000000000049</v>
      </c>
      <c r="NR58" s="18">
        <f t="shared" si="43"/>
        <v>91.94</v>
      </c>
      <c r="NS58" s="18">
        <f t="shared" si="43"/>
        <v>88.26600000000002</v>
      </c>
      <c r="NT58" s="18">
        <f t="shared" si="43"/>
        <v>96.619000000000028</v>
      </c>
      <c r="NU58" s="18">
        <f t="shared" si="43"/>
        <v>89.392000000000053</v>
      </c>
      <c r="NV58" s="18">
        <f t="shared" si="43"/>
        <v>92.076000000000022</v>
      </c>
      <c r="NW58" s="18">
        <f t="shared" si="43"/>
        <v>70.994000000000028</v>
      </c>
      <c r="NX58" s="18">
        <f t="shared" si="43"/>
        <v>68.45599999999996</v>
      </c>
      <c r="NY58" s="18">
        <f t="shared" si="43"/>
        <v>61.763000000000034</v>
      </c>
      <c r="NZ58" s="18">
        <f t="shared" si="23"/>
        <v>60.62700000000001</v>
      </c>
      <c r="OA58" s="18">
        <f t="shared" si="23"/>
        <v>72.538999999999987</v>
      </c>
      <c r="OB58" s="18">
        <f t="shared" si="23"/>
        <v>81.110000000000014</v>
      </c>
      <c r="OC58" s="18">
        <f t="shared" si="23"/>
        <v>79.468000000000018</v>
      </c>
      <c r="OD58" s="18">
        <f t="shared" si="23"/>
        <v>78.477999999999952</v>
      </c>
      <c r="OE58" s="18">
        <f t="shared" si="23"/>
        <v>80.300000000000011</v>
      </c>
      <c r="OF58" s="18">
        <f t="shared" si="23"/>
        <v>79.596000000000004</v>
      </c>
      <c r="OG58" s="18">
        <f t="shared" si="23"/>
        <v>85.355999999999995</v>
      </c>
      <c r="OH58" s="18">
        <f t="shared" si="23"/>
        <v>84.175000000000011</v>
      </c>
      <c r="OI58" s="18">
        <f t="shared" si="23"/>
        <v>87.309000000000026</v>
      </c>
      <c r="OJ58" s="18">
        <f t="shared" si="23"/>
        <v>87.257000000000005</v>
      </c>
      <c r="OK58" s="18">
        <f t="shared" si="23"/>
        <v>88.872000000000014</v>
      </c>
      <c r="OL58" s="18">
        <f t="shared" si="23"/>
        <v>93.572999999999979</v>
      </c>
      <c r="OM58" s="18">
        <f t="shared" si="23"/>
        <v>77.795000000000016</v>
      </c>
      <c r="ON58" s="18">
        <f t="shared" si="23"/>
        <v>65.938999999999965</v>
      </c>
      <c r="OO58" s="18">
        <f t="shared" si="23"/>
        <v>62.538999999999987</v>
      </c>
      <c r="OP58" s="18">
        <f t="shared" si="23"/>
        <v>67.876000000000033</v>
      </c>
      <c r="OQ58" s="18">
        <f t="shared" si="23"/>
        <v>71.63900000000001</v>
      </c>
      <c r="OR58" s="18">
        <f t="shared" si="23"/>
        <v>78.199999999999989</v>
      </c>
      <c r="OS58" s="18">
        <f t="shared" si="23"/>
        <v>95.487000000000023</v>
      </c>
      <c r="OT58" s="18">
        <f t="shared" si="23"/>
        <v>105.16200000000003</v>
      </c>
      <c r="OU58" s="18">
        <f t="shared" si="23"/>
        <v>92.552999999999997</v>
      </c>
      <c r="OV58" s="18">
        <f t="shared" si="23"/>
        <v>99.088000000000022</v>
      </c>
      <c r="OW58" s="18">
        <f t="shared" si="23"/>
        <v>101.62099999999998</v>
      </c>
      <c r="OX58" s="18">
        <f t="shared" si="23"/>
        <v>99.118999999999971</v>
      </c>
      <c r="OY58" s="18">
        <f t="shared" si="23"/>
        <v>99.778999999999996</v>
      </c>
      <c r="OZ58" s="18">
        <f t="shared" si="23"/>
        <v>99.18300000000005</v>
      </c>
      <c r="PA58" s="18">
        <f t="shared" si="23"/>
        <v>95.995999999999981</v>
      </c>
      <c r="PB58" s="18">
        <f t="shared" si="23"/>
        <v>92.889999999999986</v>
      </c>
      <c r="PC58" s="18">
        <f t="shared" si="23"/>
        <v>92.855000000000018</v>
      </c>
      <c r="PD58" s="18">
        <f t="shared" si="23"/>
        <v>101.62900000000002</v>
      </c>
      <c r="PE58" s="18">
        <f t="shared" si="23"/>
        <v>100.76299999999998</v>
      </c>
      <c r="PF58" s="18">
        <f t="shared" si="34"/>
        <v>102.89499999999998</v>
      </c>
      <c r="PG58" s="18">
        <f t="shared" si="34"/>
        <v>99.212999999999994</v>
      </c>
      <c r="PH58" s="18">
        <f t="shared" si="34"/>
        <v>99.156000000000034</v>
      </c>
      <c r="PI58" s="18">
        <f t="shared" si="34"/>
        <v>96.947999999999979</v>
      </c>
      <c r="PJ58" s="18">
        <f t="shared" si="34"/>
        <v>108.667</v>
      </c>
      <c r="PK58" s="18">
        <f t="shared" si="34"/>
        <v>112.053</v>
      </c>
      <c r="PL58" s="18">
        <f t="shared" si="34"/>
        <v>107.06100000000001</v>
      </c>
      <c r="PM58" s="18">
        <f t="shared" si="34"/>
        <v>107.203</v>
      </c>
      <c r="PN58" s="18">
        <f t="shared" si="34"/>
        <v>107.26800000000003</v>
      </c>
      <c r="PO58" s="18">
        <f t="shared" si="34"/>
        <v>112.19800000000001</v>
      </c>
      <c r="PP58" s="18">
        <f t="shared" si="34"/>
        <v>113.38600000000002</v>
      </c>
      <c r="PQ58" s="18">
        <f t="shared" si="34"/>
        <v>112.04000000000002</v>
      </c>
      <c r="PR58" s="18">
        <f t="shared" si="34"/>
        <v>111.68799999999999</v>
      </c>
      <c r="PS58" s="18">
        <f t="shared" si="34"/>
        <v>100.435</v>
      </c>
      <c r="PT58" s="18">
        <f t="shared" si="34"/>
        <v>102.84199999999998</v>
      </c>
      <c r="PU58" s="18">
        <f t="shared" si="34"/>
        <v>107.172</v>
      </c>
      <c r="PV58" s="18">
        <f t="shared" si="34"/>
        <v>107.62000000000003</v>
      </c>
      <c r="PW58" s="18">
        <f t="shared" si="34"/>
        <v>116.69899999999998</v>
      </c>
      <c r="PX58" s="18">
        <f t="shared" si="34"/>
        <v>115.74199999999999</v>
      </c>
      <c r="PY58" s="18">
        <f t="shared" si="34"/>
        <v>116.08300000000003</v>
      </c>
      <c r="PZ58" s="18">
        <f t="shared" si="34"/>
        <v>119.70800000000003</v>
      </c>
      <c r="QA58" s="18">
        <f t="shared" si="34"/>
        <v>118.49299999999999</v>
      </c>
      <c r="QB58" s="18">
        <f t="shared" si="34"/>
        <v>116.10599999999997</v>
      </c>
      <c r="QC58" s="18">
        <f t="shared" si="34"/>
        <v>118.72099999999998</v>
      </c>
      <c r="QD58" s="18">
        <f t="shared" si="34"/>
        <v>120.43</v>
      </c>
      <c r="QE58" s="18">
        <f t="shared" si="34"/>
        <v>120.33100000000002</v>
      </c>
      <c r="QF58" s="18">
        <f t="shared" si="34"/>
        <v>130.82999999999998</v>
      </c>
      <c r="QG58" s="18">
        <f t="shared" si="34"/>
        <v>132.51000000000002</v>
      </c>
      <c r="QH58" s="18">
        <f t="shared" si="34"/>
        <v>132.35499999999996</v>
      </c>
      <c r="QI58" s="18">
        <f t="shared" si="34"/>
        <v>128.65600000000003</v>
      </c>
      <c r="QJ58" s="18">
        <f t="shared" si="34"/>
        <v>130.44</v>
      </c>
      <c r="QK58" s="18">
        <f t="shared" ref="QK58" si="44">QK$32-QK40</f>
        <v>131.05400000000003</v>
      </c>
      <c r="QL58" s="18">
        <f t="shared" si="30"/>
        <v>132.36799999999999</v>
      </c>
      <c r="QM58" s="18">
        <f t="shared" si="30"/>
        <v>132.98599999999999</v>
      </c>
      <c r="QN58" s="18">
        <f t="shared" si="30"/>
        <v>135.65200000000002</v>
      </c>
      <c r="QO58" s="18">
        <f t="shared" si="30"/>
        <v>134.876</v>
      </c>
      <c r="QP58" s="18">
        <f t="shared" si="30"/>
        <v>133.89799999999997</v>
      </c>
      <c r="QQ58" s="18">
        <f t="shared" si="30"/>
        <v>130.57300000000001</v>
      </c>
      <c r="QR58" s="18">
        <f t="shared" si="30"/>
        <v>131.96899999999999</v>
      </c>
      <c r="QS58" s="18">
        <f t="shared" si="30"/>
        <v>133.143</v>
      </c>
      <c r="QT58" s="18">
        <f t="shared" si="30"/>
        <v>132.214</v>
      </c>
      <c r="QU58" s="18">
        <f t="shared" si="30"/>
        <v>130.84399999999999</v>
      </c>
      <c r="QV58" s="18">
        <f t="shared" si="30"/>
        <v>132.42599999999999</v>
      </c>
      <c r="QW58" s="18">
        <f t="shared" si="30"/>
        <v>134.20500000000001</v>
      </c>
      <c r="QX58" s="18">
        <f t="shared" si="30"/>
        <v>136.03199999999998</v>
      </c>
      <c r="QY58" s="18">
        <f t="shared" si="30"/>
        <v>135.596</v>
      </c>
      <c r="QZ58" s="18">
        <f t="shared" si="30"/>
        <v>133.07800000000003</v>
      </c>
      <c r="RA58" s="18">
        <f t="shared" si="30"/>
        <v>132.124</v>
      </c>
      <c r="RB58" s="18">
        <f t="shared" si="30"/>
        <v>131.32200000000003</v>
      </c>
      <c r="RC58" s="18">
        <f t="shared" si="30"/>
        <v>125.876</v>
      </c>
      <c r="RD58" s="18">
        <f t="shared" si="30"/>
        <v>119.68999999999997</v>
      </c>
      <c r="RE58" s="18">
        <f t="shared" si="30"/>
        <v>119.58799999999999</v>
      </c>
      <c r="RF58" s="18">
        <f t="shared" si="30"/>
        <v>120.232</v>
      </c>
      <c r="RG58" s="18">
        <f t="shared" si="30"/>
        <v>123.42600000000002</v>
      </c>
      <c r="RH58" s="18">
        <f t="shared" si="30"/>
        <v>125.65899999999999</v>
      </c>
      <c r="RI58" s="18">
        <f t="shared" si="30"/>
        <v>129.36299999999997</v>
      </c>
      <c r="RJ58" s="18">
        <f t="shared" si="30"/>
        <v>134.20099999999999</v>
      </c>
      <c r="RK58" s="18">
        <f t="shared" si="30"/>
        <v>134.94199999999998</v>
      </c>
      <c r="RL58" s="18">
        <f t="shared" si="30"/>
        <v>134.14500000000004</v>
      </c>
      <c r="RM58" s="18">
        <f t="shared" si="30"/>
        <v>138.03200000000001</v>
      </c>
      <c r="RN58" s="18">
        <f t="shared" si="30"/>
        <v>138.72000000000003</v>
      </c>
      <c r="RO58" s="18">
        <f t="shared" si="30"/>
        <v>137.39499999999998</v>
      </c>
      <c r="RP58" s="18">
        <f t="shared" si="30"/>
        <v>135.887</v>
      </c>
      <c r="RQ58" s="18">
        <f t="shared" si="30"/>
        <v>135.81799999999998</v>
      </c>
      <c r="RR58" s="18">
        <f t="shared" si="37"/>
        <v>137.52000000000001</v>
      </c>
      <c r="RS58" s="18">
        <f t="shared" si="37"/>
        <v>136.76300000000001</v>
      </c>
      <c r="RT58" s="18">
        <f t="shared" si="37"/>
        <v>137.87899999999999</v>
      </c>
      <c r="RU58" s="18">
        <f t="shared" si="37"/>
        <v>144.20999999999998</v>
      </c>
      <c r="RV58" s="18">
        <f t="shared" si="37"/>
        <v>146.53399999999999</v>
      </c>
      <c r="RW58" s="18">
        <f t="shared" si="37"/>
        <v>149.07000000000002</v>
      </c>
      <c r="RX58" s="18">
        <f t="shared" si="37"/>
        <v>147.934</v>
      </c>
      <c r="RY58" s="18">
        <f t="shared" si="37"/>
        <v>146.44999999999999</v>
      </c>
      <c r="RZ58" s="18">
        <f t="shared" si="37"/>
        <v>149.20900000000003</v>
      </c>
      <c r="SA58" s="18">
        <f t="shared" si="37"/>
        <v>150.11799999999999</v>
      </c>
      <c r="SB58" s="18">
        <f t="shared" si="37"/>
        <v>148.821</v>
      </c>
      <c r="SC58" s="18">
        <f t="shared" si="37"/>
        <v>148.14500000000001</v>
      </c>
      <c r="SD58" s="18">
        <f t="shared" si="37"/>
        <v>153.53000000000003</v>
      </c>
      <c r="SE58" s="18">
        <f t="shared" si="37"/>
        <v>154.26999999999998</v>
      </c>
      <c r="SF58" s="18">
        <f t="shared" si="37"/>
        <v>153.41499999999999</v>
      </c>
      <c r="SG58" s="18">
        <f t="shared" si="37"/>
        <v>154.99400000000003</v>
      </c>
      <c r="SH58" s="18">
        <f t="shared" si="37"/>
        <v>156.119</v>
      </c>
      <c r="SI58" s="18">
        <f t="shared" si="37"/>
        <v>146.42999999999998</v>
      </c>
      <c r="SJ58" s="18">
        <f t="shared" si="37"/>
        <v>145.613</v>
      </c>
      <c r="SK58" s="18">
        <f t="shared" si="37"/>
        <v>143.94000000000003</v>
      </c>
      <c r="SL58" s="18">
        <f t="shared" si="37"/>
        <v>146.02100000000002</v>
      </c>
      <c r="SM58" s="18">
        <f t="shared" si="37"/>
        <v>150.80500000000004</v>
      </c>
      <c r="SN58" s="18">
        <f t="shared" si="37"/>
        <v>149.73399999999998</v>
      </c>
      <c r="SO58" s="18">
        <f t="shared" si="37"/>
        <v>150.57999999999998</v>
      </c>
      <c r="SP58" s="18">
        <f t="shared" si="37"/>
        <v>147.44299999999998</v>
      </c>
      <c r="SQ58" s="18">
        <f t="shared" si="37"/>
        <v>147.44799999999998</v>
      </c>
    </row>
    <row r="59" spans="1:511" x14ac:dyDescent="0.25"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  <c r="IV59" s="18"/>
      <c r="IW59" s="18"/>
      <c r="IX59" s="18"/>
      <c r="IY59" s="18"/>
      <c r="IZ59" s="18"/>
      <c r="JA59" s="18"/>
      <c r="JB59" s="18"/>
      <c r="JC59" s="18"/>
      <c r="JD59" s="18"/>
      <c r="JE59" s="18"/>
      <c r="JF59" s="18"/>
      <c r="JG59" s="18"/>
      <c r="JH59" s="18"/>
      <c r="JI59" s="18"/>
      <c r="JJ59" s="18"/>
      <c r="JK59" s="18"/>
      <c r="JL59" s="18"/>
      <c r="JM59" s="18"/>
      <c r="JN59" s="18"/>
      <c r="JO59" s="18"/>
      <c r="JP59" s="18"/>
      <c r="JQ59" s="18"/>
      <c r="JR59" s="18"/>
      <c r="JS59" s="18"/>
      <c r="JT59" s="18"/>
      <c r="JU59" s="18"/>
      <c r="JV59" s="18"/>
      <c r="JW59" s="18"/>
      <c r="JX59" s="18"/>
      <c r="JY59" s="18"/>
      <c r="JZ59" s="18"/>
      <c r="KA59" s="18"/>
      <c r="KB59" s="18"/>
      <c r="KC59" s="18"/>
      <c r="KD59" s="18"/>
      <c r="KE59" s="18"/>
      <c r="KF59" s="18"/>
      <c r="KG59" s="18"/>
      <c r="KH59" s="18"/>
      <c r="KI59" s="18"/>
      <c r="KJ59" s="18"/>
      <c r="KK59" s="18"/>
      <c r="KL59" s="18"/>
      <c r="KM59" s="18"/>
      <c r="KN59" s="18"/>
      <c r="KO59" s="18"/>
      <c r="KP59" s="18"/>
      <c r="KQ59" s="18"/>
      <c r="KR59" s="18"/>
      <c r="KS59" s="18"/>
      <c r="KT59" s="18"/>
      <c r="KU59" s="18"/>
      <c r="KV59" s="18"/>
      <c r="KW59" s="18"/>
      <c r="KX59" s="18"/>
      <c r="KY59" s="18"/>
      <c r="KZ59" s="18"/>
      <c r="LA59" s="18"/>
      <c r="LB59" s="18"/>
      <c r="LC59" s="18"/>
      <c r="LD59" s="18"/>
      <c r="LE59" s="18"/>
      <c r="LF59" s="18"/>
      <c r="LG59" s="18"/>
      <c r="LH59" s="18"/>
      <c r="LI59" s="18"/>
      <c r="LJ59" s="18"/>
      <c r="LK59" s="18"/>
      <c r="LL59" s="18"/>
      <c r="LM59" s="18"/>
      <c r="LN59" s="18"/>
      <c r="LO59" s="18"/>
      <c r="LP59" s="18"/>
      <c r="LQ59" s="18"/>
      <c r="LR59" s="18"/>
      <c r="LS59" s="18"/>
      <c r="LT59" s="18"/>
      <c r="LU59" s="18"/>
      <c r="LV59" s="18"/>
      <c r="LW59" s="18"/>
      <c r="LX59" s="18"/>
      <c r="LY59" s="18"/>
      <c r="LZ59" s="18"/>
      <c r="MA59" s="18"/>
      <c r="MB59" s="18"/>
      <c r="MC59" s="18"/>
      <c r="MD59" s="18"/>
      <c r="ME59" s="18"/>
      <c r="MF59" s="18"/>
      <c r="MG59" s="18"/>
      <c r="MH59" s="18"/>
      <c r="MI59" s="18"/>
      <c r="MJ59" s="18"/>
      <c r="MK59" s="18"/>
      <c r="ML59" s="18"/>
      <c r="MM59" s="18"/>
      <c r="MN59" s="18"/>
      <c r="MO59" s="18"/>
      <c r="MP59" s="18"/>
      <c r="MQ59" s="18"/>
      <c r="MR59" s="18"/>
      <c r="MS59" s="18"/>
      <c r="MT59" s="18"/>
      <c r="MU59" s="18"/>
      <c r="MV59" s="18"/>
      <c r="MW59" s="18"/>
      <c r="MX59" s="18"/>
      <c r="MY59" s="18"/>
      <c r="MZ59" s="18"/>
      <c r="NA59" s="18"/>
      <c r="NB59" s="18"/>
      <c r="NC59" s="18"/>
      <c r="ND59" s="18"/>
      <c r="NE59" s="18"/>
      <c r="NF59" s="18"/>
      <c r="NG59" s="18"/>
      <c r="NH59" s="18"/>
      <c r="NI59" s="18"/>
      <c r="NJ59" s="18"/>
      <c r="NK59" s="18"/>
      <c r="NL59" s="18"/>
      <c r="NM59" s="18"/>
      <c r="NN59" s="18"/>
      <c r="NO59" s="18"/>
      <c r="NP59" s="18"/>
      <c r="NQ59" s="18"/>
      <c r="NR59" s="18"/>
      <c r="NS59" s="18"/>
      <c r="NT59" s="18"/>
      <c r="NU59" s="18"/>
      <c r="NV59" s="18"/>
      <c r="NW59" s="18"/>
      <c r="NX59" s="18"/>
      <c r="NY59" s="18"/>
      <c r="NZ59" s="18"/>
      <c r="OA59" s="18"/>
      <c r="OB59" s="18"/>
      <c r="OC59" s="18"/>
      <c r="OD59" s="18"/>
      <c r="OE59" s="18"/>
      <c r="OF59" s="18"/>
      <c r="OG59" s="18"/>
      <c r="OH59" s="18"/>
      <c r="OI59" s="18"/>
      <c r="OJ59" s="18"/>
      <c r="OK59" s="18"/>
      <c r="OL59" s="18"/>
      <c r="OM59" s="18"/>
      <c r="ON59" s="18"/>
      <c r="OO59" s="18"/>
      <c r="OP59" s="18"/>
      <c r="OQ59" s="18"/>
      <c r="OR59" s="18"/>
      <c r="OS59" s="18"/>
      <c r="OT59" s="18"/>
      <c r="OU59" s="18"/>
      <c r="OV59" s="18"/>
      <c r="OW59" s="18"/>
      <c r="OX59" s="18"/>
      <c r="OY59" s="18"/>
      <c r="OZ59" s="18"/>
      <c r="PA59" s="18"/>
      <c r="PB59" s="18"/>
      <c r="PC59" s="18"/>
      <c r="PD59" s="18"/>
      <c r="PE59" s="18"/>
      <c r="PF59" s="18"/>
      <c r="PG59" s="18"/>
      <c r="PH59" s="18"/>
      <c r="PI59" s="18"/>
      <c r="PJ59" s="18"/>
      <c r="PK59" s="18"/>
      <c r="PL59" s="18"/>
      <c r="PM59" s="18"/>
      <c r="PN59" s="18"/>
      <c r="PO59" s="18"/>
      <c r="PP59" s="18"/>
      <c r="PQ59" s="18"/>
      <c r="PR59" s="18"/>
      <c r="PS59" s="18"/>
      <c r="PT59" s="18"/>
      <c r="PU59" s="18"/>
      <c r="PV59" s="18"/>
      <c r="PW59" s="18"/>
      <c r="PX59" s="18"/>
      <c r="PY59" s="18"/>
      <c r="PZ59" s="18"/>
      <c r="QA59" s="18"/>
      <c r="QB59" s="18"/>
      <c r="QC59" s="18"/>
      <c r="QD59" s="18"/>
      <c r="QE59" s="18"/>
      <c r="QF59" s="18"/>
      <c r="QG59" s="18"/>
      <c r="QH59" s="18"/>
      <c r="QI59" s="18"/>
      <c r="QJ59" s="18"/>
      <c r="QK59" s="18"/>
      <c r="QL59" s="18"/>
      <c r="QM59" s="18"/>
      <c r="QN59" s="18"/>
      <c r="QO59" s="18"/>
      <c r="QP59" s="18"/>
      <c r="QQ59" s="18"/>
      <c r="QR59" s="18"/>
      <c r="QS59" s="18"/>
      <c r="QT59" s="18"/>
      <c r="QU59" s="18"/>
      <c r="QV59" s="18"/>
      <c r="QW59" s="18"/>
      <c r="QX59" s="18"/>
      <c r="QY59" s="18"/>
      <c r="QZ59" s="18"/>
      <c r="RA59" s="18"/>
      <c r="RB59" s="18"/>
      <c r="RC59" s="18"/>
      <c r="RD59" s="18"/>
      <c r="RE59" s="18"/>
      <c r="RF59" s="18"/>
      <c r="RG59" s="18"/>
      <c r="RH59" s="18"/>
      <c r="RI59" s="18"/>
      <c r="RJ59" s="18"/>
      <c r="RK59" s="18"/>
      <c r="RL59" s="18"/>
      <c r="RM59" s="18"/>
      <c r="RN59" s="18"/>
      <c r="RO59" s="18"/>
      <c r="RP59" s="18"/>
      <c r="RQ59" s="18"/>
      <c r="RR59" s="18"/>
      <c r="RS59" s="18"/>
      <c r="RT59" s="18"/>
      <c r="RU59" s="18"/>
      <c r="RV59" s="18"/>
      <c r="RW59" s="18"/>
      <c r="RX59" s="18"/>
      <c r="RY59" s="18"/>
      <c r="RZ59" s="18"/>
      <c r="SA59" s="18"/>
      <c r="SB59" s="18"/>
      <c r="SC59" s="18"/>
      <c r="SD59" s="18"/>
      <c r="SE59" s="18"/>
      <c r="SF59" s="18"/>
      <c r="SG59" s="18"/>
      <c r="SH59" s="18"/>
      <c r="SI59" s="18"/>
      <c r="SJ59" s="18"/>
      <c r="SK59" s="18"/>
      <c r="SL59" s="18"/>
      <c r="SM59" s="18"/>
      <c r="SN59" s="18"/>
      <c r="SO59" s="18"/>
      <c r="SP59" s="18"/>
      <c r="SQ59" s="18"/>
    </row>
    <row r="67" spans="17:148" x14ac:dyDescent="0.25">
      <c r="Q67" s="49"/>
    </row>
    <row r="73" spans="17:148" x14ac:dyDescent="0.25">
      <c r="AC73" s="1" cm="1">
        <f t="array" aca="1" ref="AC73:ER73" ca="1">OFFSET($E$50,AB96,1,1,$AA$79)</f>
        <v>-17.363999999999976</v>
      </c>
      <c r="AD73" s="1">
        <f ca="1"/>
        <v>-19.252999999999986</v>
      </c>
      <c r="AE73" s="1">
        <f ca="1"/>
        <v>-21.79000000000002</v>
      </c>
      <c r="AF73" s="1">
        <f ca="1"/>
        <v>-23.697000000000003</v>
      </c>
      <c r="AG73" s="1">
        <f ca="1"/>
        <v>-24.711999999999989</v>
      </c>
      <c r="AH73" s="1">
        <f ca="1"/>
        <v>-27.128000000000043</v>
      </c>
      <c r="AI73" s="1">
        <f ca="1"/>
        <v>-29.831999999999994</v>
      </c>
      <c r="AJ73" s="1">
        <f ca="1"/>
        <v>-31.884999999999991</v>
      </c>
      <c r="AK73" s="1">
        <f ca="1"/>
        <v>-33.490000000000009</v>
      </c>
      <c r="AL73" s="1">
        <f ca="1"/>
        <v>-36.37299999999999</v>
      </c>
      <c r="AM73" s="1">
        <f ca="1"/>
        <v>-36.281000000000006</v>
      </c>
      <c r="AN73" s="1">
        <f ca="1"/>
        <v>-36.894999999999982</v>
      </c>
      <c r="AO73" s="1">
        <f ca="1"/>
        <v>-34.11099999999999</v>
      </c>
      <c r="AP73" s="1">
        <f ca="1"/>
        <v>-29.18199999999996</v>
      </c>
      <c r="AQ73" s="1">
        <f ca="1"/>
        <v>-26.099999999999966</v>
      </c>
      <c r="AR73" s="1">
        <f ca="1"/>
        <v>-24.786999999999978</v>
      </c>
      <c r="AS73" s="1">
        <f ca="1"/>
        <v>-25.260999999999967</v>
      </c>
      <c r="AT73" s="1">
        <f ca="1"/>
        <v>-26.613999999999976</v>
      </c>
      <c r="AU73" s="1">
        <f ca="1"/>
        <v>-30.16700000000003</v>
      </c>
      <c r="AV73" s="1">
        <f ca="1"/>
        <v>-23.579000000000008</v>
      </c>
      <c r="AW73" s="1">
        <f ca="1"/>
        <v>-24.665999999999997</v>
      </c>
      <c r="AX73" s="1">
        <f ca="1"/>
        <v>-28.745000000000005</v>
      </c>
      <c r="AY73" s="1">
        <f ca="1"/>
        <v>-30.617999999999995</v>
      </c>
      <c r="AZ73" s="1">
        <f ca="1"/>
        <v>-37.60899999999998</v>
      </c>
      <c r="BA73" s="1">
        <f ca="1"/>
        <v>-38.025000000000034</v>
      </c>
      <c r="BB73" s="1">
        <f ca="1"/>
        <v>-42.242000000000019</v>
      </c>
      <c r="BC73" s="1">
        <f ca="1"/>
        <v>-43.629000000000019</v>
      </c>
      <c r="BD73" s="1">
        <f ca="1"/>
        <v>-44.079999999999984</v>
      </c>
      <c r="BE73" s="1">
        <f ca="1"/>
        <v>-41.266999999999996</v>
      </c>
      <c r="BF73" s="1">
        <f ca="1"/>
        <v>-44.144999999999982</v>
      </c>
      <c r="BG73" s="1">
        <f ca="1"/>
        <v>-46.552000000000021</v>
      </c>
      <c r="BH73" s="1">
        <f ca="1"/>
        <v>-49.653999999999996</v>
      </c>
      <c r="BI73" s="1">
        <f ca="1"/>
        <v>-50.132000000000005</v>
      </c>
      <c r="BJ73" s="1">
        <f ca="1"/>
        <v>-50.000999999999976</v>
      </c>
      <c r="BK73" s="1">
        <f ca="1"/>
        <v>-51.120999999999981</v>
      </c>
      <c r="BL73" s="1">
        <f ca="1"/>
        <v>-53.576000000000022</v>
      </c>
      <c r="BM73" s="1">
        <f ca="1"/>
        <v>-57.757000000000005</v>
      </c>
      <c r="BN73" s="1">
        <f ca="1"/>
        <v>-60.098000000000013</v>
      </c>
      <c r="BO73" s="1">
        <f ca="1"/>
        <v>-59.076999999999998</v>
      </c>
      <c r="BP73" s="1">
        <f ca="1"/>
        <v>-58.690999999999974</v>
      </c>
      <c r="BQ73" s="1">
        <f ca="1"/>
        <v>-58.380999999999972</v>
      </c>
      <c r="BR73" s="1">
        <f ca="1"/>
        <v>-58.803999999999974</v>
      </c>
      <c r="BS73" s="1">
        <f ca="1"/>
        <v>-63.387</v>
      </c>
      <c r="BT73" s="1">
        <f ca="1"/>
        <v>-58.925000000000011</v>
      </c>
      <c r="BU73" s="1">
        <f ca="1"/>
        <v>-58.887</v>
      </c>
      <c r="BV73" s="1">
        <f ca="1"/>
        <v>-59.367999999999995</v>
      </c>
      <c r="BW73" s="1">
        <f ca="1"/>
        <v>-60.102000000000032</v>
      </c>
      <c r="BX73" s="1">
        <f ca="1"/>
        <v>-52.889999999999986</v>
      </c>
      <c r="BY73" s="1">
        <f ca="1"/>
        <v>-50.117000000000019</v>
      </c>
      <c r="BZ73" s="1">
        <f ca="1"/>
        <v>-45.473000000000013</v>
      </c>
      <c r="CA73" s="1">
        <f ca="1"/>
        <v>-42.581999999999994</v>
      </c>
      <c r="CB73" s="1">
        <f ca="1"/>
        <v>-41.504000000000019</v>
      </c>
      <c r="CC73" s="1">
        <f ca="1"/>
        <v>-38.95599999999996</v>
      </c>
      <c r="CD73" s="1">
        <f ca="1"/>
        <v>-47.316000000000031</v>
      </c>
      <c r="CE73" s="1">
        <f ca="1"/>
        <v>-44.908000000000072</v>
      </c>
      <c r="CF73" s="1">
        <f ca="1"/>
        <v>-35.874000000000024</v>
      </c>
      <c r="CG73" s="1">
        <f ca="1"/>
        <v>-25.158999999999992</v>
      </c>
      <c r="CH73" s="1">
        <f ca="1"/>
        <v>-14.826999999999998</v>
      </c>
      <c r="CI73" s="1">
        <f ca="1"/>
        <v>-13.442999999999984</v>
      </c>
      <c r="CJ73" s="1">
        <f ca="1"/>
        <v>-14.604000000000042</v>
      </c>
      <c r="CK73" s="1">
        <f ca="1"/>
        <v>-30.66500000000002</v>
      </c>
      <c r="CL73" s="1">
        <f ca="1"/>
        <v>-25.199000000000069</v>
      </c>
      <c r="CM73" s="1">
        <f ca="1"/>
        <v>-34.284999999999968</v>
      </c>
      <c r="CN73" s="1">
        <f ca="1"/>
        <v>-53.722000000000094</v>
      </c>
      <c r="CO73" s="1">
        <f ca="1"/>
        <v>-53.69399999999996</v>
      </c>
      <c r="CP73" s="1">
        <f ca="1"/>
        <v>-47.387000000000057</v>
      </c>
      <c r="CQ73" s="1">
        <f ca="1"/>
        <v>-36.971000000000004</v>
      </c>
      <c r="CR73" s="1">
        <f ca="1"/>
        <v>-26.389999999999986</v>
      </c>
      <c r="CS73" s="1">
        <f ca="1"/>
        <v>-3.2129999999999654</v>
      </c>
      <c r="CT73" s="1">
        <f ca="1"/>
        <v>-8.1399999999999864</v>
      </c>
      <c r="CU73" s="1">
        <f ca="1"/>
        <v>-14.343000000000018</v>
      </c>
      <c r="CV73" s="1">
        <f ca="1"/>
        <v>-0.19100000000003092</v>
      </c>
      <c r="CW73" s="1">
        <f ca="1"/>
        <v>-1.19399999999996</v>
      </c>
      <c r="CX73" s="1">
        <f ca="1"/>
        <v>7.0790000000000646</v>
      </c>
      <c r="CY73" s="1">
        <f ca="1"/>
        <v>12.752000000000066</v>
      </c>
      <c r="CZ73" s="1">
        <f ca="1"/>
        <v>5.5769999999999982</v>
      </c>
      <c r="DA73" s="1">
        <f ca="1"/>
        <v>30.675999999999931</v>
      </c>
      <c r="DB73" s="1">
        <f ca="1"/>
        <v>14.488999999999919</v>
      </c>
      <c r="DC73" s="1">
        <f ca="1"/>
        <v>-7.3460000000000036</v>
      </c>
      <c r="DD73" s="1">
        <f ca="1"/>
        <v>-11.990000000000009</v>
      </c>
      <c r="DE73" s="1">
        <f ca="1"/>
        <v>-13.427999999999997</v>
      </c>
      <c r="DF73" s="1">
        <f ca="1"/>
        <v>-3.8140000000000214</v>
      </c>
      <c r="DG73" s="1">
        <f ca="1"/>
        <v>-1.3400000000000318</v>
      </c>
      <c r="DH73" s="1">
        <f ca="1"/>
        <v>-1.9220000000000255</v>
      </c>
      <c r="DI73" s="1">
        <f ca="1"/>
        <v>1.4479999999999791</v>
      </c>
      <c r="DJ73" s="1">
        <f ca="1"/>
        <v>4.2300000000000182</v>
      </c>
      <c r="DK73" s="1">
        <f ca="1"/>
        <v>6.3569999999999709</v>
      </c>
      <c r="DL73" s="1">
        <f ca="1"/>
        <v>6.1899999999999977</v>
      </c>
      <c r="DM73" s="1">
        <f ca="1"/>
        <v>1.2400000000000091</v>
      </c>
      <c r="DN73" s="1">
        <f ca="1"/>
        <v>2.8800000000000523</v>
      </c>
      <c r="DO73" s="1">
        <f ca="1"/>
        <v>-1.2350000000000136</v>
      </c>
      <c r="DP73" s="1">
        <f ca="1"/>
        <v>-0.44800000000003593</v>
      </c>
      <c r="DQ73" s="1">
        <f ca="1"/>
        <v>0.81999999999999318</v>
      </c>
      <c r="DR73" s="1">
        <f ca="1"/>
        <v>1.9070000000000391</v>
      </c>
      <c r="DS73" s="1">
        <f ca="1"/>
        <v>0.53300000000001546</v>
      </c>
      <c r="DT73" s="1">
        <f ca="1"/>
        <v>0.62299999999999045</v>
      </c>
      <c r="DU73" s="1">
        <f ca="1"/>
        <v>0.20099999999996498</v>
      </c>
      <c r="DV73" s="1">
        <f ca="1"/>
        <v>0.617999999999995</v>
      </c>
      <c r="DW73" s="1">
        <f ca="1"/>
        <v>1.0629999999999882</v>
      </c>
      <c r="DX73" s="1">
        <f ca="1"/>
        <v>2.0489999999999782</v>
      </c>
      <c r="DY73" s="1">
        <f ca="1"/>
        <v>2.5850000000000364</v>
      </c>
      <c r="DZ73" s="1">
        <f ca="1"/>
        <v>3.3779999999999859</v>
      </c>
      <c r="EA73" s="1">
        <f ca="1"/>
        <v>2.0320000000000391</v>
      </c>
      <c r="EB73" s="1">
        <f ca="1"/>
        <v>2.1259999999999764</v>
      </c>
      <c r="EC73" s="1">
        <f ca="1"/>
        <v>2.1210000000000377</v>
      </c>
      <c r="ED73" s="1">
        <f ca="1"/>
        <v>2.4110000000000014</v>
      </c>
      <c r="EE73" s="1">
        <f ca="1"/>
        <v>0.74100000000004229</v>
      </c>
      <c r="EF73" s="1">
        <f ca="1"/>
        <v>-1.4479999999999791</v>
      </c>
      <c r="EG73" s="1">
        <f ca="1"/>
        <v>-1.3860000000000241</v>
      </c>
      <c r="EH73" s="1">
        <f ca="1"/>
        <v>-1.2169999999999845</v>
      </c>
      <c r="EI73" s="1">
        <f ca="1"/>
        <v>-1.5340000000000487</v>
      </c>
      <c r="EJ73" s="1">
        <f ca="1"/>
        <v>-2.8079999999999927</v>
      </c>
      <c r="EK73" s="1">
        <f ca="1"/>
        <v>-6.0809999999999604</v>
      </c>
      <c r="EL73" s="1">
        <f ca="1"/>
        <v>-6.3829999999999814</v>
      </c>
      <c r="EM73" s="1">
        <f ca="1"/>
        <v>-5.0400000000000205</v>
      </c>
      <c r="EN73" s="1">
        <f ca="1"/>
        <v>-5.2530000000000427</v>
      </c>
      <c r="EO73" s="1">
        <f ca="1"/>
        <v>-4.5049999999999955</v>
      </c>
      <c r="EP73" s="1">
        <f ca="1"/>
        <v>-5.3430000000000177</v>
      </c>
      <c r="EQ73" s="1">
        <f ca="1"/>
        <v>-6.3709999999999809</v>
      </c>
      <c r="ER73" s="1">
        <f ca="1"/>
        <v>-8.6659999999999968</v>
      </c>
    </row>
    <row r="79" spans="17:148" x14ac:dyDescent="0.25">
      <c r="Z79" s="1" t="s">
        <v>502</v>
      </c>
      <c r="AA79" s="29">
        <v>120</v>
      </c>
      <c r="AC79" s="1" cm="1">
        <f t="array" aca="1" ref="AC79:ER79" ca="1">OFFSET($E$50,AB96,1,1,$AA$79)</f>
        <v>-17.363999999999976</v>
      </c>
      <c r="AD79" s="1">
        <f ca="1"/>
        <v>-19.252999999999986</v>
      </c>
      <c r="AE79" s="1">
        <f ca="1"/>
        <v>-21.79000000000002</v>
      </c>
      <c r="AF79" s="1">
        <f ca="1"/>
        <v>-23.697000000000003</v>
      </c>
      <c r="AG79" s="1">
        <f ca="1"/>
        <v>-24.711999999999989</v>
      </c>
      <c r="AH79" s="1">
        <f ca="1"/>
        <v>-27.128000000000043</v>
      </c>
      <c r="AI79" s="1">
        <f ca="1"/>
        <v>-29.831999999999994</v>
      </c>
      <c r="AJ79" s="1">
        <f ca="1"/>
        <v>-31.884999999999991</v>
      </c>
      <c r="AK79" s="1">
        <f ca="1"/>
        <v>-33.490000000000009</v>
      </c>
      <c r="AL79" s="1">
        <f ca="1"/>
        <v>-36.37299999999999</v>
      </c>
      <c r="AM79" s="1">
        <f ca="1"/>
        <v>-36.281000000000006</v>
      </c>
      <c r="AN79" s="1">
        <f ca="1"/>
        <v>-36.894999999999982</v>
      </c>
      <c r="AO79" s="1">
        <f ca="1"/>
        <v>-34.11099999999999</v>
      </c>
      <c r="AP79" s="1">
        <f ca="1"/>
        <v>-29.18199999999996</v>
      </c>
      <c r="AQ79" s="1">
        <f ca="1"/>
        <v>-26.099999999999966</v>
      </c>
      <c r="AR79" s="1">
        <f ca="1"/>
        <v>-24.786999999999978</v>
      </c>
      <c r="AS79" s="1">
        <f ca="1"/>
        <v>-25.260999999999967</v>
      </c>
      <c r="AT79" s="1">
        <f ca="1"/>
        <v>-26.613999999999976</v>
      </c>
      <c r="AU79" s="1">
        <f ca="1"/>
        <v>-30.16700000000003</v>
      </c>
      <c r="AV79" s="1">
        <f ca="1"/>
        <v>-23.579000000000008</v>
      </c>
      <c r="AW79" s="1">
        <f ca="1"/>
        <v>-24.665999999999997</v>
      </c>
      <c r="AX79" s="1">
        <f ca="1"/>
        <v>-28.745000000000005</v>
      </c>
      <c r="AY79" s="1">
        <f ca="1"/>
        <v>-30.617999999999995</v>
      </c>
      <c r="AZ79" s="1">
        <f ca="1"/>
        <v>-37.60899999999998</v>
      </c>
      <c r="BA79" s="1">
        <f ca="1"/>
        <v>-38.025000000000034</v>
      </c>
      <c r="BB79" s="1">
        <f ca="1"/>
        <v>-42.242000000000019</v>
      </c>
      <c r="BC79" s="1">
        <f ca="1"/>
        <v>-43.629000000000019</v>
      </c>
      <c r="BD79" s="1">
        <f ca="1"/>
        <v>-44.079999999999984</v>
      </c>
      <c r="BE79" s="1">
        <f ca="1"/>
        <v>-41.266999999999996</v>
      </c>
      <c r="BF79" s="1">
        <f ca="1"/>
        <v>-44.144999999999982</v>
      </c>
      <c r="BG79" s="1">
        <f ca="1"/>
        <v>-46.552000000000021</v>
      </c>
      <c r="BH79" s="1">
        <f ca="1"/>
        <v>-49.653999999999996</v>
      </c>
      <c r="BI79" s="1">
        <f ca="1"/>
        <v>-50.132000000000005</v>
      </c>
      <c r="BJ79" s="1">
        <f ca="1"/>
        <v>-50.000999999999976</v>
      </c>
      <c r="BK79" s="1">
        <f ca="1"/>
        <v>-51.120999999999981</v>
      </c>
      <c r="BL79" s="1">
        <f ca="1"/>
        <v>-53.576000000000022</v>
      </c>
      <c r="BM79" s="1">
        <f ca="1"/>
        <v>-57.757000000000005</v>
      </c>
      <c r="BN79" s="1">
        <f ca="1"/>
        <v>-60.098000000000013</v>
      </c>
      <c r="BO79" s="1">
        <f ca="1"/>
        <v>-59.076999999999998</v>
      </c>
      <c r="BP79" s="1">
        <f ca="1"/>
        <v>-58.690999999999974</v>
      </c>
      <c r="BQ79" s="1">
        <f ca="1"/>
        <v>-58.380999999999972</v>
      </c>
      <c r="BR79" s="1">
        <f ca="1"/>
        <v>-58.803999999999974</v>
      </c>
      <c r="BS79" s="1">
        <f ca="1"/>
        <v>-63.387</v>
      </c>
      <c r="BT79" s="1">
        <f ca="1"/>
        <v>-58.925000000000011</v>
      </c>
      <c r="BU79" s="1">
        <f ca="1"/>
        <v>-58.887</v>
      </c>
      <c r="BV79" s="1">
        <f ca="1"/>
        <v>-59.367999999999995</v>
      </c>
      <c r="BW79" s="1">
        <f ca="1"/>
        <v>-60.102000000000032</v>
      </c>
      <c r="BX79" s="1">
        <f ca="1"/>
        <v>-52.889999999999986</v>
      </c>
      <c r="BY79" s="1">
        <f ca="1"/>
        <v>-50.117000000000019</v>
      </c>
      <c r="BZ79" s="1">
        <f ca="1"/>
        <v>-45.473000000000013</v>
      </c>
      <c r="CA79" s="1">
        <f ca="1"/>
        <v>-42.581999999999994</v>
      </c>
      <c r="CB79" s="1">
        <f ca="1"/>
        <v>-41.504000000000019</v>
      </c>
      <c r="CC79" s="1">
        <f ca="1"/>
        <v>-38.95599999999996</v>
      </c>
      <c r="CD79" s="1">
        <f ca="1"/>
        <v>-47.316000000000031</v>
      </c>
      <c r="CE79" s="1">
        <f ca="1"/>
        <v>-44.908000000000072</v>
      </c>
      <c r="CF79" s="1">
        <f ca="1"/>
        <v>-35.874000000000024</v>
      </c>
      <c r="CG79" s="1">
        <f ca="1"/>
        <v>-25.158999999999992</v>
      </c>
      <c r="CH79" s="1">
        <f ca="1"/>
        <v>-14.826999999999998</v>
      </c>
      <c r="CI79" s="1">
        <f ca="1"/>
        <v>-13.442999999999984</v>
      </c>
      <c r="CJ79" s="1">
        <f ca="1"/>
        <v>-14.604000000000042</v>
      </c>
      <c r="CK79" s="1">
        <f ca="1"/>
        <v>-30.66500000000002</v>
      </c>
      <c r="CL79" s="1">
        <f ca="1"/>
        <v>-25.199000000000069</v>
      </c>
      <c r="CM79" s="1">
        <f ca="1"/>
        <v>-34.284999999999968</v>
      </c>
      <c r="CN79" s="1">
        <f ca="1"/>
        <v>-53.722000000000094</v>
      </c>
      <c r="CO79" s="1">
        <f ca="1"/>
        <v>-53.69399999999996</v>
      </c>
      <c r="CP79" s="1">
        <f ca="1"/>
        <v>-47.387000000000057</v>
      </c>
      <c r="CQ79" s="1">
        <f ca="1"/>
        <v>-36.971000000000004</v>
      </c>
      <c r="CR79" s="1">
        <f ca="1"/>
        <v>-26.389999999999986</v>
      </c>
      <c r="CS79" s="1">
        <f ca="1"/>
        <v>-3.2129999999999654</v>
      </c>
      <c r="CT79" s="1">
        <f ca="1"/>
        <v>-8.1399999999999864</v>
      </c>
      <c r="CU79" s="1">
        <f ca="1"/>
        <v>-14.343000000000018</v>
      </c>
      <c r="CV79" s="1">
        <f ca="1"/>
        <v>-0.19100000000003092</v>
      </c>
      <c r="CW79" s="1">
        <f ca="1"/>
        <v>-1.19399999999996</v>
      </c>
      <c r="CX79" s="1">
        <f ca="1"/>
        <v>7.0790000000000646</v>
      </c>
      <c r="CY79" s="1">
        <f ca="1"/>
        <v>12.752000000000066</v>
      </c>
      <c r="CZ79" s="1">
        <f ca="1"/>
        <v>5.5769999999999982</v>
      </c>
      <c r="DA79" s="1">
        <f ca="1"/>
        <v>30.675999999999931</v>
      </c>
      <c r="DB79" s="1">
        <f ca="1"/>
        <v>14.488999999999919</v>
      </c>
      <c r="DC79" s="1">
        <f ca="1"/>
        <v>-7.3460000000000036</v>
      </c>
      <c r="DD79" s="1">
        <f ca="1"/>
        <v>-11.990000000000009</v>
      </c>
      <c r="DE79" s="1">
        <f ca="1"/>
        <v>-13.427999999999997</v>
      </c>
      <c r="DF79" s="1">
        <f ca="1"/>
        <v>-3.8140000000000214</v>
      </c>
      <c r="DG79" s="1">
        <f ca="1"/>
        <v>-1.3400000000000318</v>
      </c>
      <c r="DH79" s="1">
        <f ca="1"/>
        <v>-1.9220000000000255</v>
      </c>
      <c r="DI79" s="1">
        <f ca="1"/>
        <v>1.4479999999999791</v>
      </c>
      <c r="DJ79" s="1">
        <f ca="1"/>
        <v>4.2300000000000182</v>
      </c>
      <c r="DK79" s="1">
        <f ca="1"/>
        <v>6.3569999999999709</v>
      </c>
      <c r="DL79" s="1">
        <f ca="1"/>
        <v>6.1899999999999977</v>
      </c>
      <c r="DM79" s="1">
        <f ca="1"/>
        <v>1.2400000000000091</v>
      </c>
      <c r="DN79" s="1">
        <f ca="1"/>
        <v>2.8800000000000523</v>
      </c>
      <c r="DO79" s="1">
        <f ca="1"/>
        <v>-1.2350000000000136</v>
      </c>
      <c r="DP79" s="1">
        <f ca="1"/>
        <v>-0.44800000000003593</v>
      </c>
      <c r="DQ79" s="1">
        <f ca="1"/>
        <v>0.81999999999999318</v>
      </c>
      <c r="DR79" s="1">
        <f ca="1"/>
        <v>1.9070000000000391</v>
      </c>
      <c r="DS79" s="1">
        <f ca="1"/>
        <v>0.53300000000001546</v>
      </c>
      <c r="DT79" s="1">
        <f ca="1"/>
        <v>0.62299999999999045</v>
      </c>
      <c r="DU79" s="1">
        <f ca="1"/>
        <v>0.20099999999996498</v>
      </c>
      <c r="DV79" s="1">
        <f ca="1"/>
        <v>0.617999999999995</v>
      </c>
      <c r="DW79" s="1">
        <f ca="1"/>
        <v>1.0629999999999882</v>
      </c>
      <c r="DX79" s="1">
        <f ca="1"/>
        <v>2.0489999999999782</v>
      </c>
      <c r="DY79" s="1">
        <f ca="1"/>
        <v>2.5850000000000364</v>
      </c>
      <c r="DZ79" s="1">
        <f ca="1"/>
        <v>3.3779999999999859</v>
      </c>
      <c r="EA79" s="1">
        <f ca="1"/>
        <v>2.0320000000000391</v>
      </c>
      <c r="EB79" s="1">
        <f ca="1"/>
        <v>2.1259999999999764</v>
      </c>
      <c r="EC79" s="1">
        <f ca="1"/>
        <v>2.1210000000000377</v>
      </c>
      <c r="ED79" s="1">
        <f ca="1"/>
        <v>2.4110000000000014</v>
      </c>
      <c r="EE79" s="1">
        <f ca="1"/>
        <v>0.74100000000004229</v>
      </c>
      <c r="EF79" s="1">
        <f ca="1"/>
        <v>-1.4479999999999791</v>
      </c>
      <c r="EG79" s="1">
        <f ca="1"/>
        <v>-1.3860000000000241</v>
      </c>
      <c r="EH79" s="1">
        <f ca="1"/>
        <v>-1.2169999999999845</v>
      </c>
      <c r="EI79" s="1">
        <f ca="1"/>
        <v>-1.5340000000000487</v>
      </c>
      <c r="EJ79" s="1">
        <f ca="1"/>
        <v>-2.8079999999999927</v>
      </c>
      <c r="EK79" s="1">
        <f ca="1"/>
        <v>-6.0809999999999604</v>
      </c>
      <c r="EL79" s="1">
        <f ca="1"/>
        <v>-6.3829999999999814</v>
      </c>
      <c r="EM79" s="1">
        <f ca="1"/>
        <v>-5.0400000000000205</v>
      </c>
      <c r="EN79" s="1">
        <f ca="1"/>
        <v>-5.2530000000000427</v>
      </c>
      <c r="EO79" s="1">
        <f ca="1"/>
        <v>-4.5049999999999955</v>
      </c>
      <c r="EP79" s="1">
        <f ca="1"/>
        <v>-5.3430000000000177</v>
      </c>
      <c r="EQ79" s="1">
        <f ca="1"/>
        <v>-6.3709999999999809</v>
      </c>
      <c r="ER79" s="1">
        <f ca="1"/>
        <v>-8.6659999999999968</v>
      </c>
    </row>
    <row r="80" spans="17:148" x14ac:dyDescent="0.25">
      <c r="AA80" s="1" t="str">
        <f>"last "&amp;AA79&amp;" days"</f>
        <v>last 120 days</v>
      </c>
    </row>
    <row r="82" spans="27:36" x14ac:dyDescent="0.25">
      <c r="AA82" s="34" t="s">
        <v>409</v>
      </c>
      <c r="AB82" s="1" t="s">
        <v>467</v>
      </c>
      <c r="AC82" s="5" t="s">
        <v>479</v>
      </c>
      <c r="AD82" s="5" t="s">
        <v>142</v>
      </c>
      <c r="AE82" s="5" t="s">
        <v>480</v>
      </c>
      <c r="AF82" s="5" t="s">
        <v>481</v>
      </c>
      <c r="AG82" s="5" t="s">
        <v>482</v>
      </c>
      <c r="AH82" s="5" t="s">
        <v>144</v>
      </c>
      <c r="AI82" s="5" t="s">
        <v>483</v>
      </c>
      <c r="AJ82" s="1" t="s">
        <v>151</v>
      </c>
    </row>
    <row r="83" spans="27:36" x14ac:dyDescent="0.25">
      <c r="AA83" s="34" t="str">
        <f t="shared" ref="AA83:AA91" si="45">B32</f>
        <v>VW 3 1/2 PERP nc-30</v>
      </c>
      <c r="AB83" s="5">
        <f>MATCH(AA83,$B$32:$B$40,0)</f>
        <v>1</v>
      </c>
      <c r="AC83" s="47">
        <f ca="1">OFFSET($F$31,AB83,0,1,1)</f>
        <v>397.714</v>
      </c>
      <c r="AD83" s="18">
        <f t="shared" ref="AD83:AD91" ca="1" si="46">MIN(OFFSET($E$31,AB83,1,1,$AA$79))</f>
        <v>263.10000000000002</v>
      </c>
      <c r="AE83" s="18">
        <f t="shared" ref="AE83:AE91" ca="1" si="47">_xlfn.QUARTILE.EXC(OFFSET($E$31,AB83,1,1,$AA$79),1)</f>
        <v>318.56049999999999</v>
      </c>
      <c r="AF83" s="18">
        <f ca="1">AVERAGE(OFFSET($E$31,AB83,1,1,$AA$79))</f>
        <v>398.87713333333346</v>
      </c>
      <c r="AG83" s="18">
        <f t="shared" ref="AG83:AG91" ca="1" si="48">_xlfn.QUARTILE.EXC(OFFSET($E$31,AB83,1,1,$AA$79),3)</f>
        <v>439.69375000000002</v>
      </c>
      <c r="AH83" s="18">
        <f ca="1">MAX(OFFSET($E$31,AB83,1,1,$AA$79))</f>
        <v>730.03499999999997</v>
      </c>
      <c r="AI83" s="48">
        <f ca="1">(AC83-AF83)/(AH83-AD83)</f>
        <v>-2.4909962485859115E-3</v>
      </c>
    </row>
    <row r="84" spans="27:36" x14ac:dyDescent="0.25">
      <c r="AA84" s="34" t="str">
        <f t="shared" si="45"/>
        <v>VW 4 5/8 PERP nc-28</v>
      </c>
      <c r="AB84" s="5">
        <f t="shared" ref="AB84:AB91" si="49">MATCH(AA84,$B$32:$B$40,0)</f>
        <v>2</v>
      </c>
      <c r="AC84" s="47">
        <f ca="1">OFFSET($F$31,AB84,0,1,1)</f>
        <v>415.07799999999997</v>
      </c>
      <c r="AD84" s="18">
        <f t="shared" ca="1" si="46"/>
        <v>268.95800000000003</v>
      </c>
      <c r="AE84" s="18">
        <f t="shared" ca="1" si="47"/>
        <v>313.24925000000002</v>
      </c>
      <c r="AF84" s="18">
        <f t="shared" ref="AF84:AF91" ca="1" si="50">AVERAGE(OFFSET($E$31,AB84,1,1,$AA$79))</f>
        <v>421.14812499999999</v>
      </c>
      <c r="AG84" s="18">
        <f t="shared" ca="1" si="48"/>
        <v>489.89625000000001</v>
      </c>
      <c r="AH84" s="18">
        <f ca="1">MAX(OFFSET($E$31,AB84,1,1,$AA$79))</f>
        <v>716.38800000000003</v>
      </c>
      <c r="AI84" s="48">
        <f t="shared" ref="AI84:AI91" ca="1" si="51">(AC84-AF84)/(AH84-AD84)</f>
        <v>-1.3566647296783895E-2</v>
      </c>
    </row>
    <row r="85" spans="27:36" x14ac:dyDescent="0.25">
      <c r="AA85" s="34" t="str">
        <f t="shared" si="45"/>
        <v>VW 3 7/8 PERP nc-27</v>
      </c>
      <c r="AB85" s="5">
        <f t="shared" si="49"/>
        <v>3</v>
      </c>
      <c r="AC85" s="47">
        <f t="shared" ref="AC85:AC91" ca="1" si="52">OFFSET($F$31,AB85,0,1,1)</f>
        <v>403.10899999999998</v>
      </c>
      <c r="AD85" s="18">
        <f t="shared" ca="1" si="46"/>
        <v>255.667</v>
      </c>
      <c r="AE85" s="18">
        <f t="shared" ca="1" si="47"/>
        <v>305.32875000000001</v>
      </c>
      <c r="AF85" s="18">
        <f t="shared" ca="1" si="50"/>
        <v>425.04548333333344</v>
      </c>
      <c r="AG85" s="18">
        <f t="shared" ca="1" si="48"/>
        <v>502.12599999999998</v>
      </c>
      <c r="AH85" s="18">
        <f t="shared" ref="AH85:AH91" ca="1" si="53">MAX(OFFSET($E$31,AB85,1,1,$AA$79))</f>
        <v>744.702</v>
      </c>
      <c r="AI85" s="48">
        <f t="shared" ca="1" si="51"/>
        <v>-4.4856673516892362E-2</v>
      </c>
    </row>
    <row r="86" spans="27:36" x14ac:dyDescent="0.25">
      <c r="AA86" s="34" t="str">
        <f t="shared" si="45"/>
        <v>VW 4 5/8 PERP nc-26</v>
      </c>
      <c r="AB86" s="5">
        <f t="shared" si="49"/>
        <v>4</v>
      </c>
      <c r="AC86" s="47">
        <f t="shared" ca="1" si="52"/>
        <v>394.00900000000001</v>
      </c>
      <c r="AD86" s="18">
        <f t="shared" ca="1" si="46"/>
        <v>226.89500000000001</v>
      </c>
      <c r="AE86" s="18">
        <f t="shared" ca="1" si="47"/>
        <v>284.666</v>
      </c>
      <c r="AF86" s="18">
        <f t="shared" ca="1" si="50"/>
        <v>399.8241583333334</v>
      </c>
      <c r="AG86" s="18">
        <f t="shared" ca="1" si="48"/>
        <v>473.6275</v>
      </c>
      <c r="AH86" s="18">
        <f t="shared" ca="1" si="53"/>
        <v>740.32</v>
      </c>
      <c r="AI86" s="48">
        <f t="shared" ca="1" si="51"/>
        <v>-1.1326207982340917E-2</v>
      </c>
    </row>
    <row r="87" spans="27:36" x14ac:dyDescent="0.25">
      <c r="AA87" s="34" t="str">
        <f t="shared" si="45"/>
        <v>VW 3 3/8 PERP nc-24</v>
      </c>
      <c r="AB87" s="5">
        <f t="shared" si="49"/>
        <v>5</v>
      </c>
      <c r="AC87" s="47">
        <f t="shared" ca="1" si="52"/>
        <v>384.43599999999998</v>
      </c>
      <c r="AD87" s="18">
        <f t="shared" ca="1" si="46"/>
        <v>185.697</v>
      </c>
      <c r="AE87" s="18">
        <f t="shared" ca="1" si="47"/>
        <v>252.97425000000001</v>
      </c>
      <c r="AF87" s="18">
        <f t="shared" ca="1" si="50"/>
        <v>384.83767499999993</v>
      </c>
      <c r="AG87" s="18">
        <f t="shared" ca="1" si="48"/>
        <v>466.57799999999997</v>
      </c>
      <c r="AH87" s="18">
        <f t="shared" ca="1" si="53"/>
        <v>768.71</v>
      </c>
      <c r="AI87" s="48">
        <f t="shared" ca="1" si="51"/>
        <v>-6.8896405397470505E-4</v>
      </c>
    </row>
    <row r="88" spans="27:36" x14ac:dyDescent="0.25">
      <c r="AA88" s="34" t="str">
        <f t="shared" si="45"/>
        <v>VW 5 1/8 PERP nc-23</v>
      </c>
      <c r="AB88" s="5">
        <f t="shared" si="49"/>
        <v>6</v>
      </c>
      <c r="AC88" s="47">
        <f t="shared" ca="1" si="52"/>
        <v>347.54599999999999</v>
      </c>
      <c r="AD88" s="18">
        <f t="shared" ca="1" si="46"/>
        <v>165.607</v>
      </c>
      <c r="AE88" s="18">
        <f t="shared" ca="1" si="47"/>
        <v>228.95574999999999</v>
      </c>
      <c r="AF88" s="18">
        <f t="shared" ca="1" si="50"/>
        <v>359.30483333333359</v>
      </c>
      <c r="AG88" s="18">
        <f t="shared" ca="1" si="48"/>
        <v>454.84050000000002</v>
      </c>
      <c r="AH88" s="18">
        <f t="shared" ca="1" si="53"/>
        <v>754.99599999999998</v>
      </c>
      <c r="AI88" s="48">
        <f t="shared" ca="1" si="51"/>
        <v>-1.9950886992009687E-2</v>
      </c>
    </row>
    <row r="89" spans="27:36" x14ac:dyDescent="0.25">
      <c r="AA89" s="34" t="str">
        <f t="shared" si="45"/>
        <v>VW 2.7 PERP nc-22</v>
      </c>
      <c r="AB89" s="5">
        <f t="shared" si="49"/>
        <v>7</v>
      </c>
      <c r="AC89" s="47">
        <f t="shared" ca="1" si="52"/>
        <v>363.68200000000002</v>
      </c>
      <c r="AD89" s="18">
        <f t="shared" ca="1" si="46"/>
        <v>143.04499999999999</v>
      </c>
      <c r="AE89" s="18">
        <f t="shared" ca="1" si="47"/>
        <v>208.35300000000001</v>
      </c>
      <c r="AF89" s="18">
        <f t="shared" ca="1" si="50"/>
        <v>363.50598333333323</v>
      </c>
      <c r="AG89" s="18">
        <f t="shared" ca="1" si="48"/>
        <v>467.78399999999999</v>
      </c>
      <c r="AH89" s="18">
        <f t="shared" ca="1" si="53"/>
        <v>793.13</v>
      </c>
      <c r="AI89" s="48">
        <f t="shared" ca="1" si="51"/>
        <v>2.7075946478811666E-4</v>
      </c>
    </row>
    <row r="90" spans="27:36" x14ac:dyDescent="0.25">
      <c r="AA90" s="34" t="str">
        <f t="shared" si="45"/>
        <v>VW 2 1/2 PERP nc-22</v>
      </c>
      <c r="AB90" s="5">
        <f t="shared" si="49"/>
        <v>8</v>
      </c>
      <c r="AC90" s="47">
        <f t="shared" ca="1" si="52"/>
        <v>359.93099999999998</v>
      </c>
      <c r="AD90" s="18">
        <f t="shared" ca="1" si="46"/>
        <v>128.81200000000001</v>
      </c>
      <c r="AE90" s="18">
        <f t="shared" ca="1" si="47"/>
        <v>186.21699999999998</v>
      </c>
      <c r="AF90" s="18">
        <f t="shared" ca="1" si="50"/>
        <v>354.9704916666667</v>
      </c>
      <c r="AG90" s="18">
        <f t="shared" ca="1" si="48"/>
        <v>460.82974999999999</v>
      </c>
      <c r="AH90" s="18">
        <f t="shared" ca="1" si="53"/>
        <v>870.351</v>
      </c>
      <c r="AI90" s="48">
        <f t="shared" ca="1" si="51"/>
        <v>6.6894773347501348E-3</v>
      </c>
    </row>
    <row r="91" spans="27:36" x14ac:dyDescent="0.25">
      <c r="AA91" s="34" t="str">
        <f t="shared" si="45"/>
        <v>VW 3 3/4 PERP nc-21</v>
      </c>
      <c r="AB91" s="5">
        <f t="shared" si="49"/>
        <v>9</v>
      </c>
      <c r="AC91" s="47">
        <f t="shared" ca="1" si="52"/>
        <v>215.30099999999999</v>
      </c>
      <c r="AD91" s="18">
        <f t="shared" ca="1" si="46"/>
        <v>64.052999999999997</v>
      </c>
      <c r="AE91" s="18">
        <f t="shared" ca="1" si="47"/>
        <v>92.801249999999996</v>
      </c>
      <c r="AF91" s="18">
        <f t="shared" ca="1" si="50"/>
        <v>354.90850833333337</v>
      </c>
      <c r="AG91" s="18">
        <f t="shared" ca="1" si="48"/>
        <v>556.50774999999999</v>
      </c>
      <c r="AH91" s="18">
        <f t="shared" ca="1" si="53"/>
        <v>860.31600000000003</v>
      </c>
      <c r="AI91" s="48">
        <f t="shared" ca="1" si="51"/>
        <v>-0.17532838814981153</v>
      </c>
    </row>
    <row r="92" spans="27:36" x14ac:dyDescent="0.25">
      <c r="AA92" s="34"/>
    </row>
    <row r="94" spans="27:36" x14ac:dyDescent="0.25">
      <c r="AA94" s="34" t="str">
        <f t="shared" ref="AA94:AA103" si="54">B49</f>
        <v>basis</v>
      </c>
      <c r="AC94" s="1" t="s">
        <v>479</v>
      </c>
      <c r="AD94" s="5" t="s">
        <v>142</v>
      </c>
      <c r="AE94" s="5" t="s">
        <v>480</v>
      </c>
      <c r="AF94" s="5" t="s">
        <v>481</v>
      </c>
      <c r="AG94" s="5" t="s">
        <v>482</v>
      </c>
      <c r="AH94" s="5" t="s">
        <v>144</v>
      </c>
      <c r="AI94" s="5" t="s">
        <v>483</v>
      </c>
    </row>
    <row r="95" spans="27:36" ht="11" x14ac:dyDescent="0.3">
      <c r="AA95" s="39" t="str">
        <f t="shared" si="54"/>
        <v>VW 3 1/2 PERP nc-30</v>
      </c>
      <c r="AB95" s="5"/>
      <c r="AD95" s="5"/>
      <c r="AE95" s="5"/>
      <c r="AF95" s="5"/>
      <c r="AG95" s="5"/>
      <c r="AH95" s="5"/>
      <c r="AI95" s="5"/>
    </row>
    <row r="96" spans="27:36" x14ac:dyDescent="0.25">
      <c r="AA96" s="34" t="str">
        <f t="shared" si="54"/>
        <v>VW 4 5/8 PERP nc-28</v>
      </c>
      <c r="AB96" s="5">
        <f t="shared" ref="AB96:AB103" si="55">MATCH(AA96,$B$51:$B$58,0)</f>
        <v>1</v>
      </c>
      <c r="AC96" s="47">
        <f ca="1">OFFSET($F$50,AB96,0,1,1)</f>
        <v>-17.363999999999976</v>
      </c>
      <c r="AD96" s="18">
        <f ca="1">MIN(OFFSET($E$50,AB96,1,1,$AA$79))</f>
        <v>-63.387</v>
      </c>
      <c r="AE96" s="18">
        <f t="shared" ref="AE96:AE103" ca="1" si="56">_xlfn.QUARTILE.EXC(OFFSET($E$50,AB96,1,1,$AA$79),1)</f>
        <v>-42.057500000000019</v>
      </c>
      <c r="AF96" s="18">
        <f ca="1">AVERAGE(OFFSET($E$50,AB96,1,1,$AA$79))</f>
        <v>-22.270991666666664</v>
      </c>
      <c r="AG96" s="18">
        <f ca="1">_xlfn.QUARTILE.EXC(OFFSET($E$50,AB96,1,1,$AA$79),1)</f>
        <v>-42.057500000000019</v>
      </c>
      <c r="AH96" s="18">
        <f ca="1">MAX(OFFSET($E$50,AB96,1,1,$AA$79))</f>
        <v>30.675999999999931</v>
      </c>
      <c r="AI96" s="48">
        <f ca="1">(AC96-AF96)/(AH96-AD96)</f>
        <v>5.2167075966816828E-2</v>
      </c>
    </row>
    <row r="97" spans="27:35" x14ac:dyDescent="0.25">
      <c r="AA97" s="34" t="str">
        <f t="shared" si="54"/>
        <v>VW 3 7/8 PERP nc-27</v>
      </c>
      <c r="AB97" s="5">
        <f t="shared" si="55"/>
        <v>2</v>
      </c>
      <c r="AC97" s="47">
        <f t="shared" ref="AC97:AC103" ca="1" si="57">OFFSET($F$50,AB97,0,1,1)</f>
        <v>-5.3949999999999818</v>
      </c>
      <c r="AD97" s="18">
        <f ca="1">MIN(OFFSET($E$50,AB97,1,1,$AA$79))</f>
        <v>-97.546000000000049</v>
      </c>
      <c r="AE97" s="18">
        <f t="shared" ca="1" si="56"/>
        <v>-52.157750000000007</v>
      </c>
      <c r="AF97" s="18">
        <f ca="1">AVERAGE(OFFSET($E$50,AB97,1,1,$AA$79))</f>
        <v>-26.168350000000025</v>
      </c>
      <c r="AG97" s="18">
        <f t="shared" ref="AG97:AG103" ca="1" si="58">_xlfn.QUARTILE.EXC(OFFSET($E$50,AB97,1,1,$AA$79),1)</f>
        <v>-52.157750000000007</v>
      </c>
      <c r="AH97" s="18">
        <f ca="1">MAX(OFFSET($E$50,AB97,1,1,$AA$79))</f>
        <v>15.012999999999977</v>
      </c>
      <c r="AI97" s="48">
        <f t="shared" ref="AI97:AI103" ca="1" si="59">(AC97-AF97)/(AH97-AD97)</f>
        <v>0.18455521104487457</v>
      </c>
    </row>
    <row r="98" spans="27:35" x14ac:dyDescent="0.25">
      <c r="AA98" s="34" t="str">
        <f t="shared" si="54"/>
        <v>VW 4 5/8 PERP nc-26</v>
      </c>
      <c r="AB98" s="5">
        <f t="shared" si="55"/>
        <v>3</v>
      </c>
      <c r="AC98" s="47">
        <f t="shared" ca="1" si="57"/>
        <v>3.7049999999999841</v>
      </c>
      <c r="AD98" s="18">
        <f ca="1">MIN(OFFSET($E$50,AB98,1,1,$AA$79))</f>
        <v>-45.356000000000108</v>
      </c>
      <c r="AE98" s="18">
        <f t="shared" ca="1" si="56"/>
        <v>-21.670500000000004</v>
      </c>
      <c r="AF98" s="18">
        <f t="shared" ref="AF98:AF103" ca="1" si="60">AVERAGE(OFFSET($E$50,AB98,1,1,$AA$79))</f>
        <v>-0.947025000000001</v>
      </c>
      <c r="AG98" s="18">
        <f t="shared" ca="1" si="58"/>
        <v>-21.670500000000004</v>
      </c>
      <c r="AH98" s="18">
        <f t="shared" ref="AH98:AH103" ca="1" si="61">MAX(OFFSET($E$50,AB98,1,1,$AA$79))</f>
        <v>37.739000000000033</v>
      </c>
      <c r="AI98" s="48">
        <f t="shared" ca="1" si="59"/>
        <v>5.5984415428124157E-2</v>
      </c>
    </row>
    <row r="99" spans="27:35" x14ac:dyDescent="0.25">
      <c r="AA99" s="34" t="str">
        <f t="shared" si="54"/>
        <v>VW 3 3/8 PERP nc-24</v>
      </c>
      <c r="AB99" s="5">
        <f t="shared" si="55"/>
        <v>4</v>
      </c>
      <c r="AC99" s="47">
        <f t="shared" ca="1" si="57"/>
        <v>13.27800000000002</v>
      </c>
      <c r="AD99" s="18">
        <f t="shared" ref="AD99:AD103" ca="1" si="62">MIN(OFFSET($E$50,AB99,1,1,$AA$79))</f>
        <v>-74.378000000000043</v>
      </c>
      <c r="AE99" s="18">
        <f t="shared" ca="1" si="56"/>
        <v>-19.152749999999997</v>
      </c>
      <c r="AF99" s="18">
        <f t="shared" ca="1" si="60"/>
        <v>14.039458333333332</v>
      </c>
      <c r="AG99" s="18">
        <f t="shared" ca="1" si="58"/>
        <v>-19.152749999999997</v>
      </c>
      <c r="AH99" s="18">
        <f t="shared" ca="1" si="61"/>
        <v>78.271999999999991</v>
      </c>
      <c r="AI99" s="48">
        <f t="shared" ca="1" si="59"/>
        <v>-4.9882629107979833E-3</v>
      </c>
    </row>
    <row r="100" spans="27:35" x14ac:dyDescent="0.25">
      <c r="AA100" s="34" t="str">
        <f t="shared" si="54"/>
        <v>VW 5 1/8 PERP nc-23</v>
      </c>
      <c r="AB100" s="5">
        <f t="shared" si="55"/>
        <v>5</v>
      </c>
      <c r="AC100" s="47">
        <f t="shared" ca="1" si="57"/>
        <v>50.168000000000006</v>
      </c>
      <c r="AD100" s="18">
        <f t="shared" ca="1" si="62"/>
        <v>-46.524000000000001</v>
      </c>
      <c r="AE100" s="18">
        <f t="shared" ca="1" si="56"/>
        <v>-0.84399999999997988</v>
      </c>
      <c r="AF100" s="18">
        <f t="shared" ca="1" si="60"/>
        <v>39.572300000000013</v>
      </c>
      <c r="AG100" s="18">
        <f t="shared" ca="1" si="58"/>
        <v>-0.84399999999997988</v>
      </c>
      <c r="AH100" s="18">
        <f t="shared" ca="1" si="61"/>
        <v>106.63700000000003</v>
      </c>
      <c r="AI100" s="48">
        <f t="shared" ca="1" si="59"/>
        <v>6.9180143770280894E-2</v>
      </c>
    </row>
    <row r="101" spans="27:35" x14ac:dyDescent="0.25">
      <c r="AA101" s="34" t="str">
        <f t="shared" si="54"/>
        <v>VW 2.7 PERP nc-22</v>
      </c>
      <c r="AB101" s="5">
        <f t="shared" si="55"/>
        <v>6</v>
      </c>
      <c r="AC101" s="47">
        <f t="shared" ca="1" si="57"/>
        <v>34.031999999999982</v>
      </c>
      <c r="AD101" s="18">
        <f t="shared" ca="1" si="62"/>
        <v>-69.302000000000021</v>
      </c>
      <c r="AE101" s="18">
        <f t="shared" ca="1" si="56"/>
        <v>-18.081749999999985</v>
      </c>
      <c r="AF101" s="18">
        <f t="shared" ca="1" si="60"/>
        <v>35.371149999999993</v>
      </c>
      <c r="AG101" s="18">
        <f t="shared" ca="1" si="58"/>
        <v>-18.081749999999985</v>
      </c>
      <c r="AH101" s="18">
        <f t="shared" ca="1" si="61"/>
        <v>130.69599999999997</v>
      </c>
      <c r="AI101" s="48">
        <f t="shared" ca="1" si="59"/>
        <v>-6.6958169581696359E-3</v>
      </c>
    </row>
    <row r="102" spans="27:35" x14ac:dyDescent="0.25">
      <c r="AA102" s="34" t="str">
        <f t="shared" si="54"/>
        <v>VW 2 1/2 PERP nc-22</v>
      </c>
      <c r="AB102" s="5">
        <f t="shared" si="55"/>
        <v>7</v>
      </c>
      <c r="AC102" s="47">
        <f t="shared" ca="1" si="57"/>
        <v>37.783000000000015</v>
      </c>
      <c r="AD102" s="18">
        <f t="shared" ca="1" si="62"/>
        <v>-140.31600000000003</v>
      </c>
      <c r="AE102" s="18">
        <f t="shared" ca="1" si="56"/>
        <v>-17.975749999999991</v>
      </c>
      <c r="AF102" s="18">
        <f t="shared" ca="1" si="60"/>
        <v>43.906641666666665</v>
      </c>
      <c r="AG102" s="18">
        <f t="shared" ca="1" si="58"/>
        <v>-17.975749999999991</v>
      </c>
      <c r="AH102" s="18">
        <f t="shared" ca="1" si="61"/>
        <v>144.97499999999997</v>
      </c>
      <c r="AI102" s="48">
        <f t="shared" ca="1" si="59"/>
        <v>-2.1464545557576827E-2</v>
      </c>
    </row>
    <row r="103" spans="27:35" x14ac:dyDescent="0.25">
      <c r="AA103" s="34" t="str">
        <f t="shared" si="54"/>
        <v>VW 3 3/4 PERP nc-21</v>
      </c>
      <c r="AB103" s="5">
        <f t="shared" si="55"/>
        <v>8</v>
      </c>
      <c r="AC103" s="47">
        <f t="shared" ca="1" si="57"/>
        <v>182.41300000000001</v>
      </c>
      <c r="AD103" s="18">
        <f t="shared" ca="1" si="62"/>
        <v>-237.87199999999996</v>
      </c>
      <c r="AE103" s="18">
        <f t="shared" ca="1" si="56"/>
        <v>-111.16749999999998</v>
      </c>
      <c r="AF103" s="18">
        <f t="shared" ca="1" si="60"/>
        <v>43.968624999999996</v>
      </c>
      <c r="AG103" s="18">
        <f t="shared" ca="1" si="58"/>
        <v>-111.16749999999998</v>
      </c>
      <c r="AH103" s="18">
        <f t="shared" ca="1" si="61"/>
        <v>226.875</v>
      </c>
      <c r="AI103" s="48">
        <f t="shared" ca="1" si="59"/>
        <v>0.29789191753792926</v>
      </c>
    </row>
  </sheetData>
  <conditionalFormatting sqref="AI96:AI103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{C50A92EA-0CEE-4325-AC32-CA941B8C51F9}</x14:id>
        </ext>
      </extLst>
    </cfRule>
  </conditionalFormatting>
  <conditionalFormatting sqref="AI83:AI9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{F79FA7ED-63ED-48F8-B78A-65BE16BD9804}</x14:id>
        </ext>
      </extLst>
    </cfRule>
  </conditionalFormatting>
  <dataValidations count="1">
    <dataValidation type="list" allowBlank="1" showInputMessage="1" showErrorMessage="1" sqref="B45:B46" xr:uid="{C3D83DD6-41B1-42B2-B056-8D3EF7BD7735}">
      <formula1>$B$32:$B$41</formula1>
    </dataValidation>
  </dataValidation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50A92EA-0CEE-4325-AC32-CA941B8C51F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AI96:AI103</xm:sqref>
        </x14:conditionalFormatting>
        <x14:conditionalFormatting xmlns:xm="http://schemas.microsoft.com/office/excel/2006/main">
          <x14:cfRule type="dataBar" id="{F79FA7ED-63ED-48F8-B78A-65BE16BD98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AI83:AI91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1637457-BEBF-4FD5-8934-474CFADE8C6D}">
          <x14:formula1>
            <xm:f>lists!$H$1:$H$10</xm:f>
          </x14:formula1>
          <xm:sqref>B29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E9B70-D56D-4243-9C07-1EAF45C5874C}">
  <sheetPr>
    <tabColor theme="8"/>
  </sheetPr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1BD1A-4F27-495F-B59C-F76251D39EF1}">
  <sheetPr>
    <tabColor theme="8"/>
  </sheetPr>
  <dimension ref="A2:AC504"/>
  <sheetViews>
    <sheetView workbookViewId="0"/>
  </sheetViews>
  <sheetFormatPr defaultColWidth="8.7265625" defaultRowHeight="10.5" x14ac:dyDescent="0.25"/>
  <cols>
    <col min="1" max="1" width="10.81640625" style="5" bestFit="1" customWidth="1"/>
    <col min="2" max="2" width="18.26953125" style="5" bestFit="1" customWidth="1"/>
    <col min="3" max="3" width="25.7265625" style="5" bestFit="1" customWidth="1"/>
    <col min="4" max="4" width="11.7265625" style="5" bestFit="1" customWidth="1"/>
    <col min="5" max="5" width="9" style="5" bestFit="1" customWidth="1"/>
    <col min="6" max="7" width="9.81640625" style="5" bestFit="1" customWidth="1"/>
    <col min="8" max="8" width="7.1796875" style="5" bestFit="1" customWidth="1"/>
    <col min="9" max="14" width="8.7265625" style="5"/>
    <col min="15" max="15" width="9.81640625" style="5" bestFit="1" customWidth="1"/>
    <col min="16" max="19" width="8.7265625" style="5"/>
    <col min="20" max="20" width="9.81640625" style="5" bestFit="1" customWidth="1"/>
    <col min="21" max="16384" width="8.7265625" style="5"/>
  </cols>
  <sheetData>
    <row r="2" spans="2:25" x14ac:dyDescent="0.25">
      <c r="B2" s="5" t="s">
        <v>2</v>
      </c>
      <c r="C2" s="11" t="s">
        <v>145</v>
      </c>
      <c r="E2" s="5" t="s">
        <v>444</v>
      </c>
      <c r="F2" s="5">
        <f ca="1">COUNTA(_xlfn.ANCHORARRAY(C4))</f>
        <v>11</v>
      </c>
      <c r="L2" s="5" t="s">
        <v>452</v>
      </c>
      <c r="M2" s="11">
        <v>30</v>
      </c>
    </row>
    <row r="3" spans="2:25" ht="11" x14ac:dyDescent="0.3">
      <c r="C3" s="4" t="s">
        <v>146</v>
      </c>
      <c r="D3" s="4" t="s">
        <v>147</v>
      </c>
      <c r="E3" s="5" t="s">
        <v>443</v>
      </c>
      <c r="F3" s="4" t="s">
        <v>148</v>
      </c>
      <c r="G3" s="5" t="s">
        <v>410</v>
      </c>
      <c r="H3" s="5" t="s">
        <v>449</v>
      </c>
      <c r="I3" s="5" t="s">
        <v>448</v>
      </c>
      <c r="J3" s="5" t="s">
        <v>419</v>
      </c>
      <c r="K3" s="5" t="s">
        <v>150</v>
      </c>
      <c r="L3" s="5" t="s">
        <v>17</v>
      </c>
      <c r="M3" s="5" t="s">
        <v>447</v>
      </c>
      <c r="N3" s="5" t="s">
        <v>420</v>
      </c>
      <c r="O3" s="5" t="s">
        <v>421</v>
      </c>
      <c r="P3" s="5" t="s">
        <v>163</v>
      </c>
      <c r="Q3" s="5" t="s">
        <v>445</v>
      </c>
      <c r="R3" s="5" t="s">
        <v>446</v>
      </c>
      <c r="T3" s="5" t="s">
        <v>15</v>
      </c>
      <c r="U3" s="5" t="str">
        <f t="shared" ref="U3:U14" si="0">M3</f>
        <v>30d av spread</v>
      </c>
      <c r="V3" s="5" t="s">
        <v>450</v>
      </c>
      <c r="W3" s="5" t="s">
        <v>451</v>
      </c>
      <c r="X3" s="5" t="str">
        <f>J3</f>
        <v>spread</v>
      </c>
    </row>
    <row r="4" spans="2:25" x14ac:dyDescent="0.25">
      <c r="C4" s="5" t="str" cm="1">
        <f t="array" aca="1" ref="C4:C14" ca="1">_xlfn._xlws.FILTER(bonds[unique lookup],(bonds[ticker]=C2)*(bonds[crncy]="eur"))</f>
        <v>VW 3 3/4 PERP nc-21</v>
      </c>
      <c r="D4" s="22" t="str" cm="1">
        <f t="array" aca="1" ref="D4:D14" ca="1">_xlfn.XLOOKUP(_xlfn.ANCHORARRAY(C4),bonds[unique lookup],bonds[ID_ISIN])</f>
        <v>XS1048428012</v>
      </c>
      <c r="E4" s="5" t="str" cm="1">
        <f t="array" aca="1" ref="E4" ca="1">_xll.BDP(D4&amp;" Corp","crncy")</f>
        <v>EUR</v>
      </c>
      <c r="F4" s="21" t="s">
        <v>149</v>
      </c>
      <c r="G4" s="25" cm="1">
        <f t="array" aca="1" ref="G4:G14" ca="1">_xll.BDP(_xlfn.ANCHORARRAY(D4)&amp;" Corp","nxt_call_dt")*1</f>
        <v>44279</v>
      </c>
      <c r="H4" s="17">
        <f ca="1">(G4-TODAY())/365</f>
        <v>0.70958904109589038</v>
      </c>
      <c r="J4" s="18" cm="1">
        <f t="array" aca="1" ref="J4:J14" ca="1">_xll.BDP(_xlfn.ANCHORARRAY(D4)&amp;" Corp","yas_ispread")</f>
        <v>233.79057740181298</v>
      </c>
      <c r="K4" s="18"/>
      <c r="M4" s="18" cm="1">
        <f t="array" aca="1" ref="M4:M14" ca="1">_xll.BDP(_xlfn.ANCHORARRAY(D4)&amp;" Corp","interval_avg","calc_interval="&amp;$M$2&amp;"d","market_data_override=sp210")</f>
        <v>285.06100000000004</v>
      </c>
      <c r="P4" s="18" cm="1">
        <f t="array" aca="1" ref="P4:P14" ca="1">_xll.BDP(_xlfn.ANCHORARRAY(D4)&amp;" Corp","interval_std_dev","calc_interval=30d","market_data_override=sp210")</f>
        <v>82.426463625377707</v>
      </c>
      <c r="Q4" s="18" cm="1">
        <f t="array" aca="1" ref="Q4:Q14" ca="1">_xll.BDP(_xlfn.ANCHORARRAY(D4)&amp;" Corp","interval_low","calc_interval=30d","market_data_override=sp210")</f>
        <v>210.542</v>
      </c>
      <c r="R4" s="18" cm="1">
        <f t="array" aca="1" ref="R4:R14" ca="1">_xll.BDP(_xlfn.ANCHORARRAY(D4)&amp;" Corp","interval_high","calc_interval=30d","market_data_override=sp210")</f>
        <v>471.428</v>
      </c>
      <c r="T4" s="17">
        <f ca="1">H4</f>
        <v>0.70958904109589038</v>
      </c>
      <c r="U4" s="18">
        <f t="shared" ca="1" si="0"/>
        <v>285.06100000000004</v>
      </c>
      <c r="V4" s="18">
        <f ca="1">R4</f>
        <v>471.428</v>
      </c>
      <c r="W4" s="18">
        <f ca="1">Q4</f>
        <v>210.542</v>
      </c>
      <c r="X4" s="18">
        <f ca="1">J4</f>
        <v>233.79057740181298</v>
      </c>
    </row>
    <row r="5" spans="2:25" x14ac:dyDescent="0.25">
      <c r="C5" s="5" t="str">
        <f ca="1"/>
        <v>VW 2 1/2 PERP nc-22</v>
      </c>
      <c r="D5" s="22" t="str">
        <f ca="1"/>
        <v>XS1206540806</v>
      </c>
      <c r="E5" s="5" t="str" cm="1">
        <f t="array" aca="1" ref="E5" ca="1">_xll.BDP(D5&amp;" Corp","crncy")</f>
        <v>EUR</v>
      </c>
      <c r="F5" s="21">
        <v>2500000</v>
      </c>
      <c r="G5" s="25">
        <f ca="1"/>
        <v>44640</v>
      </c>
      <c r="H5" s="17">
        <f t="shared" ref="H5:H14" ca="1" si="1">(G5-TODAY())/365</f>
        <v>1.6986301369863013</v>
      </c>
      <c r="I5" s="17">
        <f t="shared" ref="I5:I14" ca="1" si="2">(G5-G4)/365</f>
        <v>0.989041095890411</v>
      </c>
      <c r="J5" s="18">
        <f ca="1"/>
        <v>365.94831557774199</v>
      </c>
      <c r="K5" s="18">
        <f ca="1">J5-J4</f>
        <v>132.15773817592901</v>
      </c>
      <c r="L5" s="18">
        <f ca="1">K5/I5</f>
        <v>133.62208984546839</v>
      </c>
      <c r="M5" s="18">
        <f ca="1"/>
        <v>340.01775862068962</v>
      </c>
      <c r="N5" s="18">
        <f t="shared" ref="N5:N14" ca="1" si="3">M5-M4</f>
        <v>54.956758620689584</v>
      </c>
      <c r="O5" s="18">
        <f t="shared" ref="O5:O14" ca="1" si="4">N5/I5</f>
        <v>55.565697774381434</v>
      </c>
      <c r="P5" s="18">
        <f ca="1"/>
        <v>52.06771890985209</v>
      </c>
      <c r="Q5" s="18">
        <f ca="1"/>
        <v>190.495</v>
      </c>
      <c r="R5" s="18">
        <f ca="1"/>
        <v>399.197</v>
      </c>
      <c r="T5" s="17">
        <f t="shared" ref="T5:T14" ca="1" si="5">H5</f>
        <v>1.6986301369863013</v>
      </c>
      <c r="U5" s="18">
        <f t="shared" ca="1" si="0"/>
        <v>340.01775862068962</v>
      </c>
      <c r="V5" s="18">
        <f t="shared" ref="V5:V14" ca="1" si="6">R5</f>
        <v>399.197</v>
      </c>
      <c r="W5" s="18">
        <f t="shared" ref="W5:W14" ca="1" si="7">Q5</f>
        <v>190.495</v>
      </c>
      <c r="X5" s="18">
        <f t="shared" ref="X5:X14" ca="1" si="8">J5</f>
        <v>365.94831557774199</v>
      </c>
    </row>
    <row r="6" spans="2:25" x14ac:dyDescent="0.25">
      <c r="C6" s="5" t="str">
        <f ca="1"/>
        <v>VW 2.7 PERP nc-22</v>
      </c>
      <c r="D6" s="22" t="str">
        <f ca="1"/>
        <v>XS1629658755</v>
      </c>
      <c r="E6" s="5" t="str" cm="1">
        <f t="array" aca="1" ref="E6" ca="1">_xll.BDP(D6&amp;" Corp","crncy")</f>
        <v>EUR</v>
      </c>
      <c r="F6" s="21" t="s">
        <v>149</v>
      </c>
      <c r="G6" s="25">
        <f ca="1"/>
        <v>44909</v>
      </c>
      <c r="H6" s="17">
        <f t="shared" ca="1" si="1"/>
        <v>2.4356164383561643</v>
      </c>
      <c r="I6" s="17">
        <f t="shared" ca="1" si="2"/>
        <v>0.73698630136986298</v>
      </c>
      <c r="J6" s="18">
        <f ca="1"/>
        <v>367.79056706378793</v>
      </c>
      <c r="K6" s="18">
        <f t="shared" ref="K6:K14" ca="1" si="9">J6-J5</f>
        <v>1.8422514860459387</v>
      </c>
      <c r="L6" s="18">
        <f t="shared" ref="L6:L14" ca="1" si="10">K6/I6</f>
        <v>2.499709265452668</v>
      </c>
      <c r="M6" s="18">
        <f ca="1"/>
        <v>349.49558620689658</v>
      </c>
      <c r="N6" s="18">
        <f t="shared" ca="1" si="3"/>
        <v>9.4778275862069563</v>
      </c>
      <c r="O6" s="18">
        <f t="shared" ca="1" si="4"/>
        <v>12.86024932700944</v>
      </c>
      <c r="P6" s="18">
        <f ca="1"/>
        <v>45.047397757819837</v>
      </c>
      <c r="Q6" s="18">
        <f ca="1"/>
        <v>223.173</v>
      </c>
      <c r="R6" s="18">
        <f ca="1"/>
        <v>393.38</v>
      </c>
      <c r="T6" s="17">
        <f t="shared" ca="1" si="5"/>
        <v>2.4356164383561643</v>
      </c>
      <c r="U6" s="18">
        <f t="shared" ca="1" si="0"/>
        <v>349.49558620689658</v>
      </c>
      <c r="V6" s="18">
        <f t="shared" ca="1" si="6"/>
        <v>393.38</v>
      </c>
      <c r="W6" s="18">
        <f t="shared" ca="1" si="7"/>
        <v>223.173</v>
      </c>
      <c r="X6" s="18">
        <f t="shared" ca="1" si="8"/>
        <v>367.79056706378793</v>
      </c>
    </row>
    <row r="7" spans="2:25" x14ac:dyDescent="0.25">
      <c r="C7" s="5" t="str">
        <f ca="1"/>
        <v>VW 5 1/8 PERP nc-23</v>
      </c>
      <c r="D7" s="22" t="str">
        <f ca="1"/>
        <v>XS0968913342</v>
      </c>
      <c r="E7" s="5" t="str" cm="1">
        <f t="array" aca="1" ref="E7" ca="1">_xll.BDP(D7&amp;" Corp","crncy")</f>
        <v>EUR</v>
      </c>
      <c r="F7" s="21">
        <v>3986000</v>
      </c>
      <c r="G7" s="25">
        <f ca="1"/>
        <v>45173</v>
      </c>
      <c r="H7" s="17">
        <f t="shared" ca="1" si="1"/>
        <v>3.1589041095890411</v>
      </c>
      <c r="I7" s="17">
        <f t="shared" ca="1" si="2"/>
        <v>0.72328767123287674</v>
      </c>
      <c r="J7" s="18">
        <f ca="1"/>
        <v>351.33068867781196</v>
      </c>
      <c r="K7" s="18">
        <f t="shared" ca="1" si="9"/>
        <v>-16.459878385975969</v>
      </c>
      <c r="L7" s="18">
        <f t="shared" ca="1" si="10"/>
        <v>-22.757028829095564</v>
      </c>
      <c r="M7" s="18">
        <f ca="1"/>
        <v>334.74141379310345</v>
      </c>
      <c r="N7" s="18">
        <f t="shared" ca="1" si="3"/>
        <v>-14.754172413793128</v>
      </c>
      <c r="O7" s="18">
        <f t="shared" ca="1" si="4"/>
        <v>-20.398761102403377</v>
      </c>
      <c r="P7" s="18">
        <f ca="1"/>
        <v>29.911935091098485</v>
      </c>
      <c r="Q7" s="18">
        <f ca="1"/>
        <v>246.36500000000001</v>
      </c>
      <c r="R7" s="18">
        <f ca="1"/>
        <v>367.91899999999998</v>
      </c>
      <c r="T7" s="17">
        <f t="shared" ca="1" si="5"/>
        <v>3.1589041095890411</v>
      </c>
      <c r="U7" s="18">
        <f t="shared" ca="1" si="0"/>
        <v>334.74141379310345</v>
      </c>
      <c r="V7" s="18">
        <f t="shared" ca="1" si="6"/>
        <v>367.91899999999998</v>
      </c>
      <c r="W7" s="18">
        <f t="shared" ca="1" si="7"/>
        <v>246.36500000000001</v>
      </c>
      <c r="X7" s="18">
        <f t="shared" ca="1" si="8"/>
        <v>351.33068867781196</v>
      </c>
    </row>
    <row r="8" spans="2:25" x14ac:dyDescent="0.25">
      <c r="C8" s="5" t="str">
        <f ca="1"/>
        <v>VW 3 3/8 PERP nc-24</v>
      </c>
      <c r="D8" s="22" t="str">
        <f ca="1"/>
        <v>XS1799938995</v>
      </c>
      <c r="E8" s="5" t="str" cm="1">
        <f t="array" aca="1" ref="E8" ca="1">_xll.BDP(D8&amp;" Corp","crncy")</f>
        <v>EUR</v>
      </c>
      <c r="F8" s="21">
        <v>1000000</v>
      </c>
      <c r="G8" s="25">
        <f ca="1"/>
        <v>45470</v>
      </c>
      <c r="H8" s="17">
        <f t="shared" ca="1" si="1"/>
        <v>3.9726027397260273</v>
      </c>
      <c r="I8" s="17">
        <f t="shared" ca="1" si="2"/>
        <v>0.81369863013698629</v>
      </c>
      <c r="J8" s="18">
        <f ca="1"/>
        <v>387.91863929131654</v>
      </c>
      <c r="K8" s="18">
        <f t="shared" ca="1" si="9"/>
        <v>36.587950613504574</v>
      </c>
      <c r="L8" s="18">
        <f t="shared" ca="1" si="10"/>
        <v>44.964989811209328</v>
      </c>
      <c r="M8" s="18">
        <f ca="1"/>
        <v>375.63679310344821</v>
      </c>
      <c r="N8" s="18">
        <f t="shared" ca="1" si="3"/>
        <v>40.895379310344765</v>
      </c>
      <c r="O8" s="18">
        <f t="shared" ca="1" si="4"/>
        <v>50.258631138975893</v>
      </c>
      <c r="P8" s="18">
        <f ca="1"/>
        <v>31.833667178430662</v>
      </c>
      <c r="Q8" s="18">
        <f ca="1"/>
        <v>282.30399999999997</v>
      </c>
      <c r="R8" s="18">
        <f ca="1"/>
        <v>412.89100000000002</v>
      </c>
      <c r="T8" s="17">
        <f t="shared" ca="1" si="5"/>
        <v>3.9726027397260273</v>
      </c>
      <c r="U8" s="18">
        <f t="shared" ca="1" si="0"/>
        <v>375.63679310344821</v>
      </c>
      <c r="V8" s="18">
        <f t="shared" ca="1" si="6"/>
        <v>412.89100000000002</v>
      </c>
      <c r="W8" s="18">
        <f t="shared" ca="1" si="7"/>
        <v>282.30399999999997</v>
      </c>
      <c r="X8" s="18">
        <f t="shared" ca="1" si="8"/>
        <v>387.91863929131654</v>
      </c>
    </row>
    <row r="9" spans="2:25" x14ac:dyDescent="0.25">
      <c r="C9" s="5" t="str">
        <f ca="1"/>
        <v>VW 3 1/2 PERP nc-25</v>
      </c>
      <c r="D9" s="22" t="str">
        <f ca="1"/>
        <v>XS2187689034</v>
      </c>
      <c r="E9" s="5" t="str" cm="1">
        <f t="array" aca="1" ref="E9" ca="1">_xll.BDP(D9&amp;" Corp","crncy")</f>
        <v>EUR</v>
      </c>
      <c r="F9" s="21" t="s">
        <v>149</v>
      </c>
      <c r="G9" s="25">
        <f ca="1"/>
        <v>45825</v>
      </c>
      <c r="H9" s="17">
        <f t="shared" ca="1" si="1"/>
        <v>4.9452054794520546</v>
      </c>
      <c r="I9" s="17">
        <f t="shared" ca="1" si="2"/>
        <v>0.9726027397260274</v>
      </c>
      <c r="J9" s="18">
        <f ca="1"/>
        <v>400.00284852400688</v>
      </c>
      <c r="K9" s="18">
        <f t="shared" ca="1" si="9"/>
        <v>12.084209232690341</v>
      </c>
      <c r="L9" s="18">
        <f t="shared" ca="1" si="10"/>
        <v>12.424609492766125</v>
      </c>
      <c r="M9" s="18">
        <f ca="1"/>
        <v>401.33316666666667</v>
      </c>
      <c r="N9" s="18">
        <f t="shared" ca="1" si="3"/>
        <v>25.696373563218458</v>
      </c>
      <c r="O9" s="18">
        <f t="shared" ca="1" si="4"/>
        <v>26.420215072041515</v>
      </c>
      <c r="P9" s="18">
        <f ca="1"/>
        <v>13.529635359853138</v>
      </c>
      <c r="Q9" s="18">
        <f ca="1"/>
        <v>373.50099999999998</v>
      </c>
      <c r="R9" s="18">
        <f ca="1"/>
        <v>419.97300000000001</v>
      </c>
      <c r="T9" s="17">
        <f t="shared" ca="1" si="5"/>
        <v>4.9452054794520546</v>
      </c>
      <c r="U9" s="18">
        <f t="shared" ca="1" si="0"/>
        <v>401.33316666666667</v>
      </c>
      <c r="V9" s="18">
        <f t="shared" ca="1" si="6"/>
        <v>419.97300000000001</v>
      </c>
      <c r="W9" s="18">
        <f t="shared" ca="1" si="7"/>
        <v>373.50099999999998</v>
      </c>
      <c r="X9" s="18">
        <f t="shared" ca="1" si="8"/>
        <v>400.00284852400688</v>
      </c>
    </row>
    <row r="10" spans="2:25" x14ac:dyDescent="0.25">
      <c r="C10" s="5" t="str">
        <f ca="1"/>
        <v>VW 4 5/8 PERP nc-26</v>
      </c>
      <c r="D10" s="22" t="str">
        <f ca="1"/>
        <v>XS1048428442</v>
      </c>
      <c r="E10" s="5" t="str" cm="1">
        <f t="array" aca="1" ref="E10" ca="1">_xll.BDP(D10&amp;" Corp","crncy")</f>
        <v>EUR</v>
      </c>
      <c r="F10" s="21">
        <v>1969000</v>
      </c>
      <c r="G10" s="25">
        <f ca="1"/>
        <v>46105</v>
      </c>
      <c r="H10" s="17">
        <f t="shared" ca="1" si="1"/>
        <v>5.7123287671232879</v>
      </c>
      <c r="I10" s="17">
        <f t="shared" ca="1" si="2"/>
        <v>0.76712328767123283</v>
      </c>
      <c r="J10" s="18">
        <f ca="1"/>
        <v>395.94501625594972</v>
      </c>
      <c r="K10" s="18">
        <f t="shared" ca="1" si="9"/>
        <v>-4.0578322680571546</v>
      </c>
      <c r="L10" s="18">
        <f t="shared" ca="1" si="10"/>
        <v>-5.2896742065745057</v>
      </c>
      <c r="M10" s="18">
        <f ca="1"/>
        <v>385.44668965517241</v>
      </c>
      <c r="N10" s="18">
        <f t="shared" ca="1" si="3"/>
        <v>-15.886477011494264</v>
      </c>
      <c r="O10" s="18">
        <f t="shared" ca="1" si="4"/>
        <v>-20.709157532840738</v>
      </c>
      <c r="P10" s="18">
        <f ca="1"/>
        <v>27.22559156395668</v>
      </c>
      <c r="Q10" s="18">
        <f ca="1"/>
        <v>306.81900000000002</v>
      </c>
      <c r="R10" s="18">
        <f ca="1"/>
        <v>410.97</v>
      </c>
      <c r="T10" s="17">
        <f t="shared" ca="1" si="5"/>
        <v>5.7123287671232879</v>
      </c>
      <c r="U10" s="18">
        <f t="shared" ca="1" si="0"/>
        <v>385.44668965517241</v>
      </c>
      <c r="V10" s="18">
        <f t="shared" ca="1" si="6"/>
        <v>410.97</v>
      </c>
      <c r="W10" s="18">
        <f t="shared" ca="1" si="7"/>
        <v>306.81900000000002</v>
      </c>
      <c r="X10" s="18">
        <f t="shared" ca="1" si="8"/>
        <v>395.94501625594972</v>
      </c>
    </row>
    <row r="11" spans="2:25" x14ac:dyDescent="0.25">
      <c r="C11" s="5" t="str">
        <f ca="1"/>
        <v>VW 3 7/8 PERP nc-27</v>
      </c>
      <c r="D11" s="22" t="str">
        <f ca="1"/>
        <v>XS1629774230</v>
      </c>
      <c r="E11" s="5" t="str" cm="1">
        <f t="array" aca="1" ref="E11" ca="1">_xll.BDP(D11&amp;" Corp","crncy")</f>
        <v>EUR</v>
      </c>
      <c r="F11" s="21">
        <v>700000</v>
      </c>
      <c r="G11" s="25">
        <f ca="1"/>
        <v>46552</v>
      </c>
      <c r="H11" s="17">
        <f t="shared" ca="1" si="1"/>
        <v>6.9369863013698634</v>
      </c>
      <c r="I11" s="17">
        <f t="shared" ca="1" si="2"/>
        <v>1.2246575342465753</v>
      </c>
      <c r="J11" s="18">
        <f ca="1"/>
        <v>406.99574099671452</v>
      </c>
      <c r="K11" s="18">
        <f t="shared" ca="1" si="9"/>
        <v>11.050724740764792</v>
      </c>
      <c r="L11" s="18">
        <f t="shared" ca="1" si="10"/>
        <v>9.0235224393269569</v>
      </c>
      <c r="M11" s="18">
        <f ca="1"/>
        <v>402.61751724137929</v>
      </c>
      <c r="N11" s="18">
        <f t="shared" ca="1" si="3"/>
        <v>17.170827586206883</v>
      </c>
      <c r="O11" s="18">
        <f t="shared" ca="1" si="4"/>
        <v>14.020921854508977</v>
      </c>
      <c r="P11" s="18">
        <f ca="1"/>
        <v>25.115862836946988</v>
      </c>
      <c r="Q11" s="18">
        <f ca="1"/>
        <v>332.053</v>
      </c>
      <c r="R11" s="18">
        <f ca="1"/>
        <v>433.899</v>
      </c>
      <c r="T11" s="17">
        <f t="shared" ca="1" si="5"/>
        <v>6.9369863013698634</v>
      </c>
      <c r="U11" s="18">
        <f t="shared" ca="1" si="0"/>
        <v>402.61751724137929</v>
      </c>
      <c r="V11" s="18">
        <f t="shared" ca="1" si="6"/>
        <v>433.899</v>
      </c>
      <c r="W11" s="18">
        <f t="shared" ca="1" si="7"/>
        <v>332.053</v>
      </c>
      <c r="X11" s="18">
        <f t="shared" ca="1" si="8"/>
        <v>406.99574099671452</v>
      </c>
    </row>
    <row r="12" spans="2:25" x14ac:dyDescent="0.25">
      <c r="C12" s="5" t="str">
        <f ca="1"/>
        <v>VW 4 5/8 PERP nc-28</v>
      </c>
      <c r="D12" s="22" t="str">
        <f ca="1"/>
        <v>XS1799939027</v>
      </c>
      <c r="E12" s="5" t="str" cm="1">
        <f t="array" aca="1" ref="E12" ca="1">_xll.BDP(D12&amp;" Corp","crncy")</f>
        <v>EUR</v>
      </c>
      <c r="F12" s="21">
        <v>1900000</v>
      </c>
      <c r="G12" s="25">
        <f ca="1"/>
        <v>46931</v>
      </c>
      <c r="H12" s="17">
        <f t="shared" ca="1" si="1"/>
        <v>7.9753424657534246</v>
      </c>
      <c r="I12" s="17">
        <f t="shared" ca="1" si="2"/>
        <v>1.0383561643835617</v>
      </c>
      <c r="J12" s="18">
        <f ca="1"/>
        <v>416.08263736154657</v>
      </c>
      <c r="K12" s="18">
        <f t="shared" ca="1" si="9"/>
        <v>9.0868963648320573</v>
      </c>
      <c r="L12" s="18">
        <f t="shared" ca="1" si="10"/>
        <v>8.7512326468699229</v>
      </c>
      <c r="M12" s="18">
        <f ca="1"/>
        <v>408.92396551724141</v>
      </c>
      <c r="N12" s="18">
        <f t="shared" ca="1" si="3"/>
        <v>6.3064482758621239</v>
      </c>
      <c r="O12" s="18">
        <f t="shared" ca="1" si="4"/>
        <v>6.0734924028751323</v>
      </c>
      <c r="P12" s="18">
        <f ca="1"/>
        <v>22.498644898054831</v>
      </c>
      <c r="Q12" s="18">
        <f ca="1"/>
        <v>348.66</v>
      </c>
      <c r="R12" s="18">
        <f ca="1"/>
        <v>437.863</v>
      </c>
      <c r="T12" s="17">
        <f t="shared" ca="1" si="5"/>
        <v>7.9753424657534246</v>
      </c>
      <c r="U12" s="18">
        <f t="shared" ca="1" si="0"/>
        <v>408.92396551724141</v>
      </c>
      <c r="V12" s="18">
        <f t="shared" ca="1" si="6"/>
        <v>437.863</v>
      </c>
      <c r="W12" s="18">
        <f t="shared" ca="1" si="7"/>
        <v>348.66</v>
      </c>
      <c r="X12" s="18">
        <f t="shared" ca="1" si="8"/>
        <v>416.08263736154657</v>
      </c>
    </row>
    <row r="13" spans="2:25" x14ac:dyDescent="0.25">
      <c r="C13" s="5" t="str">
        <f ca="1"/>
        <v>VW 3 7/8 PERP nc-29</v>
      </c>
      <c r="D13" s="22" t="str">
        <f ca="1"/>
        <v>XS2187689380</v>
      </c>
      <c r="E13" s="5" t="str" cm="1">
        <f t="array" aca="1" ref="E13" ca="1">_xll.BDP(D13&amp;" Corp","crncy")</f>
        <v>EUR</v>
      </c>
      <c r="F13" s="21">
        <v>1500000</v>
      </c>
      <c r="G13" s="25">
        <f ca="1"/>
        <v>47286</v>
      </c>
      <c r="H13" s="17">
        <f t="shared" ca="1" si="1"/>
        <v>8.9479452054794528</v>
      </c>
      <c r="I13" s="17">
        <f t="shared" ca="1" si="2"/>
        <v>0.9726027397260274</v>
      </c>
      <c r="J13" s="18">
        <f ca="1"/>
        <v>421.63958191519458</v>
      </c>
      <c r="K13" s="18">
        <f t="shared" ca="1" si="9"/>
        <v>5.5569445536480089</v>
      </c>
      <c r="L13" s="18">
        <f t="shared" ca="1" si="10"/>
        <v>5.7134782030465443</v>
      </c>
      <c r="M13" s="18">
        <f ca="1"/>
        <v>425.75627777777777</v>
      </c>
      <c r="N13" s="18">
        <f t="shared" ca="1" si="3"/>
        <v>16.832312260536355</v>
      </c>
      <c r="O13" s="18">
        <f t="shared" ca="1" si="4"/>
        <v>17.306461901678226</v>
      </c>
      <c r="P13" s="18">
        <f ca="1"/>
        <v>11.181346582093269</v>
      </c>
      <c r="Q13" s="18">
        <f ca="1"/>
        <v>405.67700000000002</v>
      </c>
      <c r="R13" s="18">
        <f ca="1"/>
        <v>442.27</v>
      </c>
      <c r="T13" s="17">
        <f t="shared" ca="1" si="5"/>
        <v>8.9479452054794528</v>
      </c>
      <c r="U13" s="18">
        <f t="shared" ca="1" si="0"/>
        <v>425.75627777777777</v>
      </c>
      <c r="V13" s="18">
        <f t="shared" ca="1" si="6"/>
        <v>442.27</v>
      </c>
      <c r="W13" s="18">
        <f t="shared" ca="1" si="7"/>
        <v>405.67700000000002</v>
      </c>
      <c r="X13" s="18">
        <f t="shared" ca="1" si="8"/>
        <v>421.63958191519458</v>
      </c>
    </row>
    <row r="14" spans="2:25" x14ac:dyDescent="0.25">
      <c r="C14" s="5" t="str">
        <f ca="1"/>
        <v>VW 3 1/2 PERP nc-30</v>
      </c>
      <c r="D14" s="22" t="str">
        <f ca="1"/>
        <v>XS1206541366</v>
      </c>
      <c r="E14" s="5" t="str" cm="1">
        <f t="array" aca="1" ref="E14" ca="1">_xll.BDP(D14&amp;" Corp","crncy")</f>
        <v>EUR</v>
      </c>
      <c r="F14" s="21">
        <v>-3338000</v>
      </c>
      <c r="G14" s="25">
        <f ca="1"/>
        <v>47562</v>
      </c>
      <c r="H14" s="17">
        <f t="shared" ca="1" si="1"/>
        <v>9.7041095890410958</v>
      </c>
      <c r="I14" s="17">
        <f t="shared" ca="1" si="2"/>
        <v>0.75616438356164384</v>
      </c>
      <c r="J14" s="18">
        <f ca="1"/>
        <v>400.82562320536493</v>
      </c>
      <c r="K14" s="18">
        <f t="shared" ca="1" si="9"/>
        <v>-20.813958709829649</v>
      </c>
      <c r="L14" s="18">
        <f t="shared" ca="1" si="10"/>
        <v>-27.52570626481095</v>
      </c>
      <c r="M14" s="18">
        <f ca="1"/>
        <v>378.25562068965519</v>
      </c>
      <c r="N14" s="18">
        <f t="shared" ca="1" si="3"/>
        <v>-47.50065708812258</v>
      </c>
      <c r="O14" s="18">
        <f t="shared" ca="1" si="4"/>
        <v>-62.817897960741817</v>
      </c>
      <c r="P14" s="18">
        <f ca="1"/>
        <v>20.885588275195534</v>
      </c>
      <c r="Q14" s="18">
        <f ca="1"/>
        <v>319.91500000000002</v>
      </c>
      <c r="R14" s="18">
        <f ca="1"/>
        <v>399.262</v>
      </c>
      <c r="T14" s="17">
        <f t="shared" ca="1" si="5"/>
        <v>9.7041095890410958</v>
      </c>
      <c r="U14" s="18">
        <f t="shared" ca="1" si="0"/>
        <v>378.25562068965519</v>
      </c>
      <c r="V14" s="18">
        <f t="shared" ca="1" si="6"/>
        <v>399.262</v>
      </c>
      <c r="W14" s="18">
        <f t="shared" ca="1" si="7"/>
        <v>319.91500000000002</v>
      </c>
      <c r="X14" s="18">
        <f t="shared" ca="1" si="8"/>
        <v>400.82562320536493</v>
      </c>
    </row>
    <row r="16" spans="2:25" x14ac:dyDescent="0.25">
      <c r="O16" s="23">
        <v>7</v>
      </c>
      <c r="T16" s="23">
        <v>25</v>
      </c>
      <c r="Y16" s="23">
        <v>30</v>
      </c>
    </row>
    <row r="17" spans="1:29" x14ac:dyDescent="0.25">
      <c r="O17" s="8">
        <f ca="1">WORKDAY(TODAY(),-O16)</f>
        <v>44011</v>
      </c>
      <c r="T17" s="8">
        <f ca="1">WORKDAY(TODAY(),-T16)</f>
        <v>43985</v>
      </c>
    </row>
    <row r="18" spans="1:29" x14ac:dyDescent="0.25">
      <c r="O18" s="25"/>
      <c r="T18" s="25"/>
    </row>
    <row r="20" spans="1:29" ht="33" x14ac:dyDescent="0.3">
      <c r="B20" s="19" t="s">
        <v>11</v>
      </c>
      <c r="C20" s="19" t="s">
        <v>12</v>
      </c>
      <c r="D20" s="19" t="s">
        <v>9</v>
      </c>
      <c r="E20" s="19" t="s">
        <v>10</v>
      </c>
      <c r="F20" s="19" t="s">
        <v>13</v>
      </c>
      <c r="G20" s="19" t="s">
        <v>14</v>
      </c>
      <c r="H20" s="19" t="s">
        <v>15</v>
      </c>
      <c r="I20" s="20" t="s">
        <v>16</v>
      </c>
      <c r="J20" s="19" t="s">
        <v>3</v>
      </c>
      <c r="K20" s="19" t="s">
        <v>4</v>
      </c>
      <c r="L20" s="19" t="s">
        <v>150</v>
      </c>
      <c r="M20" s="19" t="s">
        <v>151</v>
      </c>
      <c r="N20" s="19" t="s">
        <v>152</v>
      </c>
      <c r="O20" s="19" t="s">
        <v>153</v>
      </c>
      <c r="P20" s="19" t="s">
        <v>154</v>
      </c>
      <c r="Q20" s="19" t="s">
        <v>155</v>
      </c>
      <c r="R20" s="19" t="s">
        <v>156</v>
      </c>
      <c r="S20" s="19" t="s">
        <v>157</v>
      </c>
      <c r="T20" s="19" t="s">
        <v>28</v>
      </c>
      <c r="U20" s="19" t="s">
        <v>29</v>
      </c>
      <c r="V20" s="19" t="s">
        <v>158</v>
      </c>
      <c r="W20" s="19" t="s">
        <v>159</v>
      </c>
      <c r="X20" s="19" t="s">
        <v>160</v>
      </c>
      <c r="Y20" s="19" t="s">
        <v>412</v>
      </c>
      <c r="Z20" s="19" t="s">
        <v>414</v>
      </c>
      <c r="AA20" s="19" t="s">
        <v>417</v>
      </c>
      <c r="AB20" s="19" t="s">
        <v>418</v>
      </c>
      <c r="AC20" s="5" t="s">
        <v>454</v>
      </c>
    </row>
    <row r="21" spans="1:29" x14ac:dyDescent="0.25">
      <c r="A21" s="5" t="s">
        <v>161</v>
      </c>
      <c r="B21" s="11" t="str">
        <f t="shared" ref="B21:B30" ca="1" si="11">C4</f>
        <v>VW 3 3/4 PERP nc-21</v>
      </c>
      <c r="C21" s="11" t="str">
        <f t="shared" ref="C21:C30" ca="1" si="12">C5</f>
        <v>VW 2 1/2 PERP nc-22</v>
      </c>
      <c r="D21" s="22" t="str">
        <f ca="1">_xlfn.XLOOKUP(B21,bonds[unique lookup],bonds[ID_ISIN])</f>
        <v>XS1048428012</v>
      </c>
      <c r="E21" s="22" t="str">
        <f ca="1">_xlfn.XLOOKUP(C21,bonds[unique lookup],bonds[ID_ISIN])</f>
        <v>XS1206540806</v>
      </c>
      <c r="F21" s="8">
        <f ca="1">_xlfn.XLOOKUP(B21,bonds[unique lookup],bonds[nxt_call_dt])</f>
        <v>44279</v>
      </c>
      <c r="G21" s="8">
        <f ca="1">_xlfn.XLOOKUP(C21,bonds[unique lookup],bonds[nxt_call_dt])</f>
        <v>44640</v>
      </c>
      <c r="H21" s="17">
        <f ca="1">YEARFRAC(F21,G21)</f>
        <v>0.98888888888888893</v>
      </c>
      <c r="I21" s="12" t="s">
        <v>35</v>
      </c>
      <c r="J21" s="18" cm="1">
        <f t="array" aca="1" ref="J21" ca="1">_xll.BDP(D21&amp;" Corp",$I21)</f>
        <v>233.79057740181298</v>
      </c>
      <c r="K21" s="18" cm="1">
        <f t="array" aca="1" ref="K21" ca="1">_xll.BDP(E21&amp;" Corp",$I21)</f>
        <v>365.94831557774199</v>
      </c>
      <c r="L21" s="18">
        <f ca="1">K21-J21</f>
        <v>132.15773817592901</v>
      </c>
      <c r="M21" s="18">
        <f ca="1">L21/H21</f>
        <v>133.64265658240012</v>
      </c>
      <c r="N21" s="12" t="s">
        <v>36</v>
      </c>
      <c r="O21" s="18" cm="1">
        <f t="array" aca="1" ref="O21" ca="1">_xll.BDH(D21&amp;" Corp",$N21,$O$17)</f>
        <v>275.79899999999998</v>
      </c>
      <c r="P21" s="18" cm="1">
        <f t="array" aca="1" ref="P21" ca="1">_xll.BDH(E21&amp;" Corp",$N21,$O$17)</f>
        <v>397.01</v>
      </c>
      <c r="Q21" s="18">
        <f t="shared" ref="Q21:Q27" ca="1" si="13">IFERROR(P21-O21,"-")</f>
        <v>121.21100000000001</v>
      </c>
      <c r="R21" s="18">
        <f ca="1">IFERROR(Q21/H21,"-")</f>
        <v>122.57292134831461</v>
      </c>
      <c r="S21" s="18">
        <f ca="1">IFERROR(M21-R21,"-")</f>
        <v>11.069735234085513</v>
      </c>
      <c r="T21" s="18" cm="1">
        <f t="array" aca="1" ref="T21" ca="1">IFERROR(_xll.BDH(D21&amp;" Corp",$N21,$T$17)*1,"-")</f>
        <v>392.30599999999998</v>
      </c>
      <c r="U21" s="18" cm="1">
        <f t="array" aca="1" ref="U21" ca="1">_xll.BDH(E21&amp;" Corp",$N21,$T$17)</f>
        <v>306.55900000000003</v>
      </c>
      <c r="V21" s="18">
        <f ca="1">IFERROR(U21-T21,"-")</f>
        <v>-85.746999999999957</v>
      </c>
      <c r="W21" s="18">
        <f ca="1">IFERROR(V21/H21,"-")</f>
        <v>-86.710449438202204</v>
      </c>
      <c r="X21" s="18">
        <f ca="1">IFERROR(M21-W21,"-")</f>
        <v>220.35310602060233</v>
      </c>
      <c r="Y21" s="18" cm="1">
        <f t="array" aca="1" ref="Y21" ca="1">_xll.BDP(D21&amp;" Corp","interval_avg","calc_interval=30d","market_data_override=sp210")</f>
        <v>285.06100000000004</v>
      </c>
    </row>
    <row r="22" spans="1:29" x14ac:dyDescent="0.25">
      <c r="A22" s="5" t="s">
        <v>161</v>
      </c>
      <c r="B22" s="11" t="str">
        <f t="shared" ca="1" si="11"/>
        <v>VW 2 1/2 PERP nc-22</v>
      </c>
      <c r="C22" s="11" t="str">
        <f t="shared" ca="1" si="12"/>
        <v>VW 2.7 PERP nc-22</v>
      </c>
      <c r="D22" s="22" t="str">
        <f ca="1">_xlfn.XLOOKUP(B22,bonds[unique lookup],bonds[ID_ISIN])</f>
        <v>XS1206540806</v>
      </c>
      <c r="E22" s="22" t="str">
        <f ca="1">_xlfn.XLOOKUP(C22,bonds[unique lookup],bonds[ID_ISIN])</f>
        <v>XS1629658755</v>
      </c>
      <c r="F22" s="8">
        <f ca="1">_xlfn.XLOOKUP(B22,bonds[unique lookup],bonds[nxt_call_dt])</f>
        <v>44640</v>
      </c>
      <c r="G22" s="8">
        <f ca="1">_xlfn.XLOOKUP(C22,bonds[unique lookup],bonds[nxt_call_dt])</f>
        <v>44909</v>
      </c>
      <c r="H22" s="17">
        <f ca="1">YEARFRAC(F22,G22)</f>
        <v>0.73333333333333328</v>
      </c>
      <c r="I22" s="12" t="s">
        <v>35</v>
      </c>
      <c r="J22" s="18" cm="1">
        <f t="array" aca="1" ref="J22" ca="1">_xll.BDP(D22&amp;" Corp",$I22)</f>
        <v>365.94831557774199</v>
      </c>
      <c r="K22" s="18" cm="1">
        <f t="array" aca="1" ref="K22" ca="1">_xll.BDP(E22&amp;" Corp",$I22)</f>
        <v>367.79056706378793</v>
      </c>
      <c r="L22" s="18">
        <f ca="1">K22-J22</f>
        <v>1.8422514860459387</v>
      </c>
      <c r="M22" s="18">
        <f ca="1">L22/H22</f>
        <v>2.5121611173353711</v>
      </c>
      <c r="N22" s="12" t="s">
        <v>36</v>
      </c>
      <c r="O22" s="18" cm="1">
        <f t="array" aca="1" ref="O22" ca="1">_xll.BDH(D22&amp;" Corp",$N22,$O$17)</f>
        <v>397.01</v>
      </c>
      <c r="P22" s="18" cm="1">
        <f t="array" aca="1" ref="P22" ca="1">_xll.BDH(E22&amp;" Corp",$N22,$O$17)</f>
        <v>393.38</v>
      </c>
      <c r="Q22" s="18">
        <f t="shared" ca="1" si="13"/>
        <v>-3.6299999999999955</v>
      </c>
      <c r="R22" s="18">
        <f t="shared" ref="R22:R30" ca="1" si="14">IFERROR(Q22/H22,"-")</f>
        <v>-4.949999999999994</v>
      </c>
      <c r="S22" s="18">
        <f t="shared" ref="S22:S30" ca="1" si="15">IFERROR(M22-R22,"-")</f>
        <v>7.4621611173353646</v>
      </c>
      <c r="T22" s="18" cm="1">
        <f t="array" aca="1" ref="T22" ca="1">_xll.BDH(D22&amp;" Corp",$N22,$T$17)</f>
        <v>306.55900000000003</v>
      </c>
      <c r="U22" s="18" cm="1">
        <f t="array" aca="1" ref="U22" ca="1">_xll.BDH(E22&amp;" Corp",$N22,$T$17)</f>
        <v>324.52499999999998</v>
      </c>
      <c r="V22" s="18">
        <f t="shared" ref="V22:V30" ca="1" si="16">IFERROR(U22-T22,"-")</f>
        <v>17.965999999999951</v>
      </c>
      <c r="W22" s="18">
        <f t="shared" ref="W22:W30" ca="1" si="17">IFERROR(V22/H22,"-")</f>
        <v>24.499090909090846</v>
      </c>
      <c r="X22" s="18">
        <f t="shared" ref="X22:X30" ca="1" si="18">IFERROR(M22-W22,"-")</f>
        <v>-21.986929791755475</v>
      </c>
      <c r="Y22" s="18" cm="1">
        <f t="array" aca="1" ref="Y22" ca="1">_xll.BDP(D22&amp;" Corp","interval_avg","calc_interval=30d","market_data_override=sp210")</f>
        <v>340.01775862068962</v>
      </c>
    </row>
    <row r="23" spans="1:29" x14ac:dyDescent="0.25">
      <c r="A23" s="5" t="s">
        <v>161</v>
      </c>
      <c r="B23" s="11" t="str">
        <f t="shared" ca="1" si="11"/>
        <v>VW 2.7 PERP nc-22</v>
      </c>
      <c r="C23" s="11" t="str">
        <f t="shared" ca="1" si="12"/>
        <v>VW 5 1/8 PERP nc-23</v>
      </c>
      <c r="D23" s="22" t="str">
        <f ca="1">_xlfn.XLOOKUP(B23,bonds[unique lookup],bonds[ID_ISIN])</f>
        <v>XS1629658755</v>
      </c>
      <c r="E23" s="22" t="str">
        <f ca="1">_xlfn.XLOOKUP(C23,bonds[unique lookup],bonds[ID_ISIN])</f>
        <v>XS0968913342</v>
      </c>
      <c r="F23" s="8">
        <f ca="1">_xlfn.XLOOKUP(B23,bonds[unique lookup],bonds[nxt_call_dt])</f>
        <v>44909</v>
      </c>
      <c r="G23" s="8">
        <f ca="1">_xlfn.XLOOKUP(C23,bonds[unique lookup],bonds[nxt_call_dt])</f>
        <v>45173</v>
      </c>
      <c r="H23" s="17">
        <f ca="1">YEARFRAC(F23,G23)</f>
        <v>0.72222222222222221</v>
      </c>
      <c r="I23" s="12" t="s">
        <v>35</v>
      </c>
      <c r="J23" s="18" cm="1">
        <f t="array" aca="1" ref="J23" ca="1">_xll.BDP(D23&amp;" Corp",$I23)</f>
        <v>367.79056706378793</v>
      </c>
      <c r="K23" s="18" cm="1">
        <f t="array" aca="1" ref="K23" ca="1">_xll.BDP(E23&amp;" Corp",$I23)</f>
        <v>351.33068867781196</v>
      </c>
      <c r="L23" s="18">
        <f ca="1">K23-J23</f>
        <v>-16.459878385975969</v>
      </c>
      <c r="M23" s="18">
        <f ca="1">L23/H23</f>
        <v>-22.790600842120572</v>
      </c>
      <c r="N23" s="12" t="s">
        <v>36</v>
      </c>
      <c r="O23" s="18" cm="1">
        <f t="array" aca="1" ref="O23" ca="1">_xll.BDH(D23&amp;" Corp",$N23,$O$17)</f>
        <v>393.38</v>
      </c>
      <c r="P23" s="18" cm="1">
        <f t="array" aca="1" ref="P23" ca="1">_xll.BDH(E23&amp;" Corp",$N23,$O$17)</f>
        <v>357.69900000000001</v>
      </c>
      <c r="Q23" s="18">
        <f t="shared" ca="1" si="13"/>
        <v>-35.680999999999983</v>
      </c>
      <c r="R23" s="18">
        <f t="shared" ca="1" si="14"/>
        <v>-49.404461538461518</v>
      </c>
      <c r="S23" s="18">
        <f t="shared" ca="1" si="15"/>
        <v>26.613860696340947</v>
      </c>
      <c r="T23" s="18" cm="1">
        <f t="array" aca="1" ref="T23" ca="1">_xll.BDH(D23&amp;" Corp",$N23,$T$17)</f>
        <v>324.52499999999998</v>
      </c>
      <c r="U23" s="18" cm="1">
        <f t="array" aca="1" ref="U23" ca="1">_xll.BDH(E23&amp;" Corp",$N23,$T$17)</f>
        <v>335.85500000000002</v>
      </c>
      <c r="V23" s="18">
        <f t="shared" ca="1" si="16"/>
        <v>11.330000000000041</v>
      </c>
      <c r="W23" s="18">
        <f t="shared" ca="1" si="17"/>
        <v>15.687692307692364</v>
      </c>
      <c r="X23" s="18">
        <f t="shared" ca="1" si="18"/>
        <v>-38.478293149812934</v>
      </c>
      <c r="Y23" s="18" cm="1">
        <f t="array" aca="1" ref="Y23" ca="1">_xll.BDP(D23&amp;" Corp","interval_avg","calc_interval=30d","market_data_override=sp210")</f>
        <v>349.49558620689658</v>
      </c>
    </row>
    <row r="24" spans="1:29" x14ac:dyDescent="0.25">
      <c r="A24" s="5" t="s">
        <v>161</v>
      </c>
      <c r="B24" s="11" t="str">
        <f t="shared" ca="1" si="11"/>
        <v>VW 5 1/8 PERP nc-23</v>
      </c>
      <c r="C24" s="11" t="str">
        <f t="shared" ca="1" si="12"/>
        <v>VW 3 3/8 PERP nc-24</v>
      </c>
      <c r="D24" s="22" t="str">
        <f ca="1">_xlfn.XLOOKUP(B24,bonds[unique lookup],bonds[ID_ISIN])</f>
        <v>XS0968913342</v>
      </c>
      <c r="E24" s="22" t="str">
        <f ca="1">_xlfn.XLOOKUP(C24,bonds[unique lookup],bonds[ID_ISIN])</f>
        <v>XS1799938995</v>
      </c>
      <c r="F24" s="8">
        <f ca="1">_xlfn.XLOOKUP(B24,bonds[unique lookup],bonds[nxt_call_dt])</f>
        <v>45173</v>
      </c>
      <c r="G24" s="8">
        <f ca="1">_xlfn.XLOOKUP(C24,bonds[unique lookup],bonds[nxt_call_dt])</f>
        <v>45470</v>
      </c>
      <c r="H24" s="17">
        <f ca="1">YEARFRAC(F24,G24)</f>
        <v>0.81388888888888888</v>
      </c>
      <c r="I24" s="12" t="s">
        <v>35</v>
      </c>
      <c r="J24" s="18" cm="1">
        <f t="array" aca="1" ref="J24" ca="1">_xll.BDP(D24&amp;" Corp",$I24)</f>
        <v>351.33068867781196</v>
      </c>
      <c r="K24" s="18" cm="1">
        <f t="array" aca="1" ref="K24" ca="1">_xll.BDP(E24&amp;" Corp",$I24)</f>
        <v>387.91863929131654</v>
      </c>
      <c r="L24" s="18">
        <f ca="1">K24-J24</f>
        <v>36.587950613504574</v>
      </c>
      <c r="M24" s="18">
        <f ca="1">L24/H24</f>
        <v>44.954478569493673</v>
      </c>
      <c r="N24" s="12" t="s">
        <v>36</v>
      </c>
      <c r="O24" s="18" cm="1">
        <f t="array" aca="1" ref="O24" ca="1">_xll.BDH(D24&amp;" Corp",$N24,$O$17)</f>
        <v>357.69900000000001</v>
      </c>
      <c r="P24" s="18" cm="1">
        <f t="array" aca="1" ref="P24" ca="1">_xll.BDH(E24&amp;" Corp",$N24,$O$17)</f>
        <v>397.08100000000002</v>
      </c>
      <c r="Q24" s="18">
        <f t="shared" ca="1" si="13"/>
        <v>39.382000000000005</v>
      </c>
      <c r="R24" s="18">
        <f t="shared" ca="1" si="14"/>
        <v>48.387440273037548</v>
      </c>
      <c r="S24" s="18">
        <f t="shared" ca="1" si="15"/>
        <v>-3.4329617035438744</v>
      </c>
      <c r="T24" s="18" cm="1">
        <f t="array" aca="1" ref="T24" ca="1">_xll.BDH(D24&amp;" Corp",$N24,$T$17)</f>
        <v>335.85500000000002</v>
      </c>
      <c r="U24" s="18" cm="1">
        <f t="array" aca="1" ref="U24" ca="1">_xll.BDH(E24&amp;" Corp",$N24,$T$17)</f>
        <v>375.92099999999999</v>
      </c>
      <c r="V24" s="18">
        <f t="shared" ca="1" si="16"/>
        <v>40.065999999999974</v>
      </c>
      <c r="W24" s="18">
        <f t="shared" ca="1" si="17"/>
        <v>49.227849829351506</v>
      </c>
      <c r="X24" s="18">
        <f t="shared" ca="1" si="18"/>
        <v>-4.2733712598578322</v>
      </c>
      <c r="Y24" s="18" cm="1">
        <f t="array" aca="1" ref="Y24" ca="1">_xll.BDP(D24&amp;" Corp","interval_avg","calc_interval=30d","market_data_override=sp210")</f>
        <v>334.74141379310345</v>
      </c>
    </row>
    <row r="25" spans="1:29" x14ac:dyDescent="0.25">
      <c r="A25" s="5" t="s">
        <v>161</v>
      </c>
      <c r="B25" s="11" t="str">
        <f t="shared" ca="1" si="11"/>
        <v>VW 3 3/8 PERP nc-24</v>
      </c>
      <c r="C25" s="11" t="str">
        <f t="shared" ca="1" si="12"/>
        <v>VW 3 1/2 PERP nc-25</v>
      </c>
      <c r="D25" s="22" t="str">
        <f ca="1">_xlfn.XLOOKUP(B25,bonds[unique lookup],bonds[ID_ISIN])</f>
        <v>XS1799938995</v>
      </c>
      <c r="E25" s="22" t="str">
        <f ca="1">_xlfn.XLOOKUP(C25,bonds[unique lookup],bonds[ID_ISIN])</f>
        <v>XS2187689034</v>
      </c>
      <c r="F25" s="8">
        <f ca="1">_xlfn.XLOOKUP(B25,bonds[unique lookup],bonds[nxt_call_dt])</f>
        <v>45470</v>
      </c>
      <c r="G25" s="8">
        <f ca="1">_xlfn.XLOOKUP(C25,bonds[unique lookup],bonds[nxt_call_dt])</f>
        <v>45825</v>
      </c>
      <c r="H25" s="17">
        <f t="shared" ref="H25:H30" ca="1" si="19">YEARFRAC(F25,G25)</f>
        <v>0.97222222222222221</v>
      </c>
      <c r="I25" s="12" t="s">
        <v>35</v>
      </c>
      <c r="J25" s="18" cm="1">
        <f t="array" aca="1" ref="J25" ca="1">_xll.BDP(D25&amp;" Corp",$I25)</f>
        <v>387.91863929131654</v>
      </c>
      <c r="K25" s="18" cm="1">
        <f t="array" aca="1" ref="K25" ca="1">_xll.BDP(E25&amp;" Corp",$I25)</f>
        <v>400.00284852400688</v>
      </c>
      <c r="L25" s="18">
        <f t="shared" ref="L25:L30" ca="1" si="20">K25-J25</f>
        <v>12.084209232690341</v>
      </c>
      <c r="M25" s="18">
        <f t="shared" ref="M25:M30" ca="1" si="21">L25/H25</f>
        <v>12.429472353624352</v>
      </c>
      <c r="N25" s="12" t="s">
        <v>36</v>
      </c>
      <c r="O25" s="18" cm="1">
        <f t="array" aca="1" ref="O25" ca="1">_xll.BDH(D25&amp;" Corp",$N25,$O$17)</f>
        <v>397.08100000000002</v>
      </c>
      <c r="P25" s="18" cm="1">
        <f t="array" aca="1" ref="P25" ca="1">_xll.BDH(E25&amp;" Corp",$N25,$O$17)</f>
        <v>414.59399999999999</v>
      </c>
      <c r="Q25" s="18">
        <f t="shared" ca="1" si="13"/>
        <v>17.512999999999977</v>
      </c>
      <c r="R25" s="18">
        <f t="shared" ca="1" si="14"/>
        <v>18.013371428571403</v>
      </c>
      <c r="S25" s="18">
        <f t="shared" ca="1" si="15"/>
        <v>-5.5838990749470518</v>
      </c>
      <c r="T25" s="18" cm="1">
        <f t="array" aca="1" ref="T25" ca="1">_xll.BDH(D25&amp;" Corp",$N25,$T$17)</f>
        <v>375.92099999999999</v>
      </c>
      <c r="U25" s="18" t="str" cm="1">
        <f t="array" aca="1" ref="U25" ca="1">_xll.BDH(E25&amp;" Corp",$N25,$T$17)</f>
        <v>#N/A N/A</v>
      </c>
      <c r="V25" s="18" t="str">
        <f t="shared" ca="1" si="16"/>
        <v>-</v>
      </c>
      <c r="W25" s="18" t="str">
        <f t="shared" ca="1" si="17"/>
        <v>-</v>
      </c>
      <c r="X25" s="18" t="str">
        <f t="shared" ca="1" si="18"/>
        <v>-</v>
      </c>
      <c r="Y25" s="18" cm="1">
        <f t="array" aca="1" ref="Y25" ca="1">_xll.BDP(D25&amp;" Corp","interval_avg","calc_interval=30d","market_data_override=sp210")</f>
        <v>375.63679310344821</v>
      </c>
    </row>
    <row r="26" spans="1:29" x14ac:dyDescent="0.25">
      <c r="A26" s="5" t="s">
        <v>161</v>
      </c>
      <c r="B26" s="11" t="str">
        <f t="shared" ca="1" si="11"/>
        <v>VW 3 1/2 PERP nc-25</v>
      </c>
      <c r="C26" s="11" t="str">
        <f t="shared" ca="1" si="12"/>
        <v>VW 4 5/8 PERP nc-26</v>
      </c>
      <c r="D26" s="22" t="str">
        <f ca="1">_xlfn.XLOOKUP(B26,bonds[unique lookup],bonds[ID_ISIN])</f>
        <v>XS2187689034</v>
      </c>
      <c r="E26" s="22" t="str">
        <f ca="1">_xlfn.XLOOKUP(C26,bonds[unique lookup],bonds[ID_ISIN])</f>
        <v>XS1048428442</v>
      </c>
      <c r="F26" s="8">
        <f ca="1">_xlfn.XLOOKUP(B26,bonds[unique lookup],bonds[nxt_call_dt])</f>
        <v>45825</v>
      </c>
      <c r="G26" s="8">
        <f ca="1">_xlfn.XLOOKUP(C26,bonds[unique lookup],bonds[nxt_call_dt])</f>
        <v>46105</v>
      </c>
      <c r="H26" s="17">
        <f t="shared" ca="1" si="19"/>
        <v>0.76944444444444449</v>
      </c>
      <c r="I26" s="12" t="s">
        <v>35</v>
      </c>
      <c r="J26" s="18" cm="1">
        <f t="array" aca="1" ref="J26" ca="1">_xll.BDP(D26&amp;" Corp",$I26)</f>
        <v>400.00284852400688</v>
      </c>
      <c r="K26" s="18" cm="1">
        <f t="array" aca="1" ref="K26" ca="1">_xll.BDP(E26&amp;" Corp",$I26)</f>
        <v>395.94501625594972</v>
      </c>
      <c r="L26" s="18">
        <f t="shared" ca="1" si="20"/>
        <v>-4.0578322680571546</v>
      </c>
      <c r="M26" s="18">
        <f t="shared" ca="1" si="21"/>
        <v>-5.2737170270778897</v>
      </c>
      <c r="N26" s="12" t="s">
        <v>36</v>
      </c>
      <c r="O26" s="18" cm="1">
        <f t="array" aca="1" ref="O26" ca="1">_xll.BDH(D26&amp;" Corp",$N26,$O$17)</f>
        <v>414.59399999999999</v>
      </c>
      <c r="P26" s="18" cm="1">
        <f t="array" aca="1" ref="P26" ca="1">_xll.BDH(E26&amp;" Corp",$N26,$O$17)</f>
        <v>410.18299999999999</v>
      </c>
      <c r="Q26" s="18">
        <f t="shared" ca="1" si="13"/>
        <v>-4.4110000000000014</v>
      </c>
      <c r="R26" s="18">
        <f t="shared" ca="1" si="14"/>
        <v>-5.7327075812274382</v>
      </c>
      <c r="S26" s="18">
        <f t="shared" ca="1" si="15"/>
        <v>0.45899055414954848</v>
      </c>
      <c r="T26" s="18" t="str" cm="1">
        <f t="array" aca="1" ref="T26" ca="1">_xll.BDH(D26&amp;" Corp",$N26,$T$17)</f>
        <v>#N/A N/A</v>
      </c>
      <c r="U26" s="18" cm="1">
        <f t="array" aca="1" ref="U26" ca="1">_xll.BDH(E26&amp;" Corp",$N26,$T$17)</f>
        <v>375.274</v>
      </c>
      <c r="V26" s="18" t="str">
        <f t="shared" ca="1" si="16"/>
        <v>-</v>
      </c>
      <c r="W26" s="18" t="str">
        <f t="shared" ca="1" si="17"/>
        <v>-</v>
      </c>
      <c r="X26" s="18" t="str">
        <f t="shared" ca="1" si="18"/>
        <v>-</v>
      </c>
      <c r="Y26" s="18" cm="1">
        <f t="array" aca="1" ref="Y26" ca="1">_xll.BDP(D26&amp;" Corp","interval_avg","calc_interval=30d","market_data_override=sp210")</f>
        <v>401.33316666666667</v>
      </c>
    </row>
    <row r="27" spans="1:29" x14ac:dyDescent="0.25">
      <c r="A27" s="5" t="s">
        <v>161</v>
      </c>
      <c r="B27" s="11" t="str">
        <f t="shared" ca="1" si="11"/>
        <v>VW 4 5/8 PERP nc-26</v>
      </c>
      <c r="C27" s="11" t="str">
        <f t="shared" ca="1" si="12"/>
        <v>VW 3 7/8 PERP nc-27</v>
      </c>
      <c r="D27" s="22" t="str">
        <f ca="1">_xlfn.XLOOKUP(B27,bonds[unique lookup],bonds[ID_ISIN])</f>
        <v>XS1048428442</v>
      </c>
      <c r="E27" s="22" t="str">
        <f ca="1">_xlfn.XLOOKUP(C27,bonds[unique lookup],bonds[ID_ISIN])</f>
        <v>XS1629774230</v>
      </c>
      <c r="F27" s="8">
        <f ca="1">_xlfn.XLOOKUP(B27,bonds[unique lookup],bonds[nxt_call_dt])</f>
        <v>46105</v>
      </c>
      <c r="G27" s="8">
        <f ca="1">_xlfn.XLOOKUP(C27,bonds[unique lookup],bonds[nxt_call_dt])</f>
        <v>46552</v>
      </c>
      <c r="H27" s="17">
        <f t="shared" ca="1" si="19"/>
        <v>1.2222222222222223</v>
      </c>
      <c r="I27" s="12" t="s">
        <v>35</v>
      </c>
      <c r="J27" s="18" cm="1">
        <f t="array" aca="1" ref="J27" ca="1">_xll.BDP(D27&amp;" Corp",$I27)</f>
        <v>395.94501625594972</v>
      </c>
      <c r="K27" s="18" cm="1">
        <f t="array" aca="1" ref="K27" ca="1">_xll.BDP(E27&amp;" Corp",$I27)</f>
        <v>406.99574099671452</v>
      </c>
      <c r="L27" s="18">
        <f t="shared" ca="1" si="20"/>
        <v>11.050724740764792</v>
      </c>
      <c r="M27" s="18">
        <f t="shared" ca="1" si="21"/>
        <v>9.0415020606257386</v>
      </c>
      <c r="N27" s="12" t="s">
        <v>36</v>
      </c>
      <c r="O27" s="18" cm="1">
        <f t="array" aca="1" ref="O27" ca="1">_xll.BDH(D27&amp;" Corp",$N27,$O$17)</f>
        <v>410.18299999999999</v>
      </c>
      <c r="P27" s="18" cm="1">
        <f t="array" aca="1" ref="P27" ca="1">_xll.BDH(E27&amp;" Corp",$N27,$O$17)</f>
        <v>423.32299999999998</v>
      </c>
      <c r="Q27" s="18">
        <f t="shared" ca="1" si="13"/>
        <v>13.139999999999986</v>
      </c>
      <c r="R27" s="18">
        <f t="shared" ca="1" si="14"/>
        <v>10.750909090909079</v>
      </c>
      <c r="S27" s="18">
        <f t="shared" ca="1" si="15"/>
        <v>-1.7094070302833408</v>
      </c>
      <c r="T27" s="18" cm="1">
        <f t="array" aca="1" ref="T27" ca="1">_xll.BDH(D27&amp;" Corp",$N27,$T$17)</f>
        <v>375.274</v>
      </c>
      <c r="U27" s="18" cm="1">
        <f t="array" aca="1" ref="U27" ca="1">_xll.BDH(E27&amp;" Corp",$N27,$T$17)</f>
        <v>401.87200000000001</v>
      </c>
      <c r="V27" s="18">
        <f t="shared" ca="1" si="16"/>
        <v>26.598000000000013</v>
      </c>
      <c r="W27" s="18">
        <f t="shared" ca="1" si="17"/>
        <v>21.762000000000008</v>
      </c>
      <c r="X27" s="18">
        <f t="shared" ca="1" si="18"/>
        <v>-12.720497939374269</v>
      </c>
      <c r="Y27" s="18" cm="1">
        <f t="array" aca="1" ref="Y27" ca="1">_xll.BDP(D27&amp;" Corp","interval_avg","calc_interval=30d","market_data_override=sp210")</f>
        <v>385.44668965517241</v>
      </c>
    </row>
    <row r="28" spans="1:29" x14ac:dyDescent="0.25">
      <c r="A28" s="5" t="s">
        <v>161</v>
      </c>
      <c r="B28" s="11" t="str">
        <f t="shared" ca="1" si="11"/>
        <v>VW 3 7/8 PERP nc-27</v>
      </c>
      <c r="C28" s="11" t="str">
        <f t="shared" ca="1" si="12"/>
        <v>VW 4 5/8 PERP nc-28</v>
      </c>
      <c r="D28" s="22" t="str">
        <f ca="1">_xlfn.XLOOKUP(B28,bonds[unique lookup],bonds[ID_ISIN])</f>
        <v>XS1629774230</v>
      </c>
      <c r="E28" s="22" t="str">
        <f ca="1">_xlfn.XLOOKUP(C28,bonds[unique lookup],bonds[ID_ISIN])</f>
        <v>XS1799939027</v>
      </c>
      <c r="F28" s="8">
        <f ca="1">_xlfn.XLOOKUP(B28,bonds[unique lookup],bonds[nxt_call_dt])</f>
        <v>46552</v>
      </c>
      <c r="G28" s="8">
        <f ca="1">_xlfn.XLOOKUP(C28,bonds[unique lookup],bonds[nxt_call_dt])</f>
        <v>46931</v>
      </c>
      <c r="H28" s="17">
        <f t="shared" ca="1" si="19"/>
        <v>1.0361111111111112</v>
      </c>
      <c r="I28" s="12" t="s">
        <v>35</v>
      </c>
      <c r="J28" s="18" cm="1">
        <f t="array" aca="1" ref="J28" ca="1">_xll.BDP(D28&amp;" Corp",$I28)</f>
        <v>406.99574099671452</v>
      </c>
      <c r="K28" s="18" cm="1">
        <f t="array" aca="1" ref="K28" ca="1">_xll.BDP(E28&amp;" Corp",$I28)</f>
        <v>416.08263736154657</v>
      </c>
      <c r="L28" s="18">
        <f t="shared" ca="1" si="20"/>
        <v>9.0868963648320573</v>
      </c>
      <c r="M28" s="18">
        <f t="shared" ca="1" si="21"/>
        <v>8.7701948829478287</v>
      </c>
      <c r="N28" s="12" t="s">
        <v>36</v>
      </c>
      <c r="O28" s="18" cm="1">
        <f t="array" aca="1" ref="O28" ca="1">_xll.BDH(D28&amp;" Corp",$N28,$O$17)</f>
        <v>423.32299999999998</v>
      </c>
      <c r="P28" s="18" cm="1">
        <f t="array" aca="1" ref="P28" ca="1">_xll.BDH(E28&amp;" Corp",$N28,$O$17)</f>
        <v>429.09399999999999</v>
      </c>
      <c r="Q28" s="18">
        <f t="shared" ref="Q28:Q30" ca="1" si="22">IFERROR(P28-O28,"-")</f>
        <v>5.771000000000015</v>
      </c>
      <c r="R28" s="18">
        <f t="shared" ca="1" si="14"/>
        <v>5.5698659517426412</v>
      </c>
      <c r="S28" s="18">
        <f t="shared" ca="1" si="15"/>
        <v>3.2003289312051875</v>
      </c>
      <c r="T28" s="18" cm="1">
        <f t="array" aca="1" ref="T28" ca="1">_xll.BDH(D28&amp;" Corp",$N28,$T$17)</f>
        <v>401.87200000000001</v>
      </c>
      <c r="U28" s="18" cm="1">
        <f t="array" aca="1" ref="U28" ca="1">_xll.BDH(E28&amp;" Corp",$N28,$T$17)</f>
        <v>408.83100000000002</v>
      </c>
      <c r="V28" s="18">
        <f t="shared" ca="1" si="16"/>
        <v>6.9590000000000032</v>
      </c>
      <c r="W28" s="18">
        <f t="shared" ca="1" si="17"/>
        <v>6.7164611260053642</v>
      </c>
      <c r="X28" s="18">
        <f t="shared" ca="1" si="18"/>
        <v>2.0537337569424645</v>
      </c>
      <c r="Y28" s="18" cm="1">
        <f t="array" aca="1" ref="Y28" ca="1">_xll.BDP(D28&amp;" Corp","interval_avg","calc_interval=30d","market_data_override=sp210")</f>
        <v>402.61751724137929</v>
      </c>
    </row>
    <row r="29" spans="1:29" x14ac:dyDescent="0.25">
      <c r="A29" s="5" t="s">
        <v>161</v>
      </c>
      <c r="B29" s="11" t="str">
        <f t="shared" ca="1" si="11"/>
        <v>VW 4 5/8 PERP nc-28</v>
      </c>
      <c r="C29" s="11" t="str">
        <f t="shared" ca="1" si="12"/>
        <v>VW 3 7/8 PERP nc-29</v>
      </c>
      <c r="D29" s="22" t="str">
        <f ca="1">_xlfn.XLOOKUP(B29,bonds[unique lookup],bonds[ID_ISIN])</f>
        <v>XS1799939027</v>
      </c>
      <c r="E29" s="22" t="str">
        <f ca="1">_xlfn.XLOOKUP(C29,bonds[unique lookup],bonds[ID_ISIN])</f>
        <v>XS2187689380</v>
      </c>
      <c r="F29" s="8">
        <f ca="1">_xlfn.XLOOKUP(B29,bonds[unique lookup],bonds[nxt_call_dt])</f>
        <v>46931</v>
      </c>
      <c r="G29" s="8">
        <f ca="1">_xlfn.XLOOKUP(C29,bonds[unique lookup],bonds[nxt_call_dt])</f>
        <v>47286</v>
      </c>
      <c r="H29" s="17">
        <f t="shared" ca="1" si="19"/>
        <v>0.97222222222222221</v>
      </c>
      <c r="I29" s="12" t="s">
        <v>35</v>
      </c>
      <c r="J29" s="18" cm="1">
        <f t="array" aca="1" ref="J29" ca="1">_xll.BDP(D29&amp;" Corp",$I29)</f>
        <v>416.08263736154657</v>
      </c>
      <c r="K29" s="18" cm="1">
        <f t="array" aca="1" ref="K29" ca="1">_xll.BDP(E29&amp;" Corp",$I29)</f>
        <v>421.63958191519458</v>
      </c>
      <c r="L29" s="18">
        <f t="shared" ca="1" si="20"/>
        <v>5.5569445536480089</v>
      </c>
      <c r="M29" s="18">
        <f t="shared" ca="1" si="21"/>
        <v>5.7157143980379521</v>
      </c>
      <c r="N29" s="12" t="s">
        <v>36</v>
      </c>
      <c r="O29" s="18" cm="1">
        <f t="array" aca="1" ref="O29" ca="1">_xll.BDH(D29&amp;" Corp",$N29,$O$17)</f>
        <v>429.09399999999999</v>
      </c>
      <c r="P29" s="18" cm="1">
        <f t="array" aca="1" ref="P29" ca="1">_xll.BDH(E29&amp;" Corp",$N29,$O$17)</f>
        <v>437.57400000000001</v>
      </c>
      <c r="Q29" s="18">
        <f t="shared" ca="1" si="22"/>
        <v>8.4800000000000182</v>
      </c>
      <c r="R29" s="18">
        <f t="shared" ca="1" si="14"/>
        <v>8.722285714285734</v>
      </c>
      <c r="S29" s="18">
        <f t="shared" ca="1" si="15"/>
        <v>-3.0065713162477818</v>
      </c>
      <c r="T29" s="18" cm="1">
        <f t="array" aca="1" ref="T29" ca="1">_xll.BDH(D29&amp;" Corp",$N29,$T$17)</f>
        <v>408.83100000000002</v>
      </c>
      <c r="U29" s="18" t="str" cm="1">
        <f t="array" aca="1" ref="U29" ca="1">_xll.BDH(E29&amp;" Corp",$N29,$T$17)</f>
        <v>#N/A N/A</v>
      </c>
      <c r="V29" s="18" t="str">
        <f t="shared" ca="1" si="16"/>
        <v>-</v>
      </c>
      <c r="W29" s="18" t="str">
        <f t="shared" ca="1" si="17"/>
        <v>-</v>
      </c>
      <c r="X29" s="18" t="str">
        <f t="shared" ca="1" si="18"/>
        <v>-</v>
      </c>
      <c r="Y29" s="18" cm="1">
        <f t="array" aca="1" ref="Y29" ca="1">_xll.BDP(D29&amp;" Corp","interval_avg","calc_interval=30d","market_data_override=sp210")</f>
        <v>408.92396551724141</v>
      </c>
    </row>
    <row r="30" spans="1:29" x14ac:dyDescent="0.25">
      <c r="A30" s="5" t="s">
        <v>161</v>
      </c>
      <c r="B30" s="11" t="str">
        <f t="shared" ca="1" si="11"/>
        <v>VW 3 7/8 PERP nc-29</v>
      </c>
      <c r="C30" s="11" t="str">
        <f t="shared" ca="1" si="12"/>
        <v>VW 3 1/2 PERP nc-30</v>
      </c>
      <c r="D30" s="22" t="str">
        <f ca="1">_xlfn.XLOOKUP(B30,bonds[unique lookup],bonds[ID_ISIN])</f>
        <v>XS2187689380</v>
      </c>
      <c r="E30" s="22" t="str">
        <f ca="1">_xlfn.XLOOKUP(C30,bonds[unique lookup],bonds[ID_ISIN])</f>
        <v>XS1206541366</v>
      </c>
      <c r="F30" s="8">
        <f ca="1">_xlfn.XLOOKUP(B30,bonds[unique lookup],bonds[nxt_call_dt])</f>
        <v>47286</v>
      </c>
      <c r="G30" s="8">
        <f ca="1">_xlfn.XLOOKUP(C30,bonds[unique lookup],bonds[nxt_call_dt])</f>
        <v>47562</v>
      </c>
      <c r="H30" s="17">
        <f t="shared" ca="1" si="19"/>
        <v>0.7583333333333333</v>
      </c>
      <c r="I30" s="12" t="s">
        <v>35</v>
      </c>
      <c r="J30" s="18" cm="1">
        <f t="array" aca="1" ref="J30" ca="1">_xll.BDP(D30&amp;" Corp",$I30)</f>
        <v>421.63958191519458</v>
      </c>
      <c r="K30" s="18" cm="1">
        <f t="array" aca="1" ref="K30" ca="1">_xll.BDP(E30&amp;" Corp",$I30)</f>
        <v>400.82562320536493</v>
      </c>
      <c r="L30" s="18">
        <f t="shared" ca="1" si="20"/>
        <v>-20.813958709829649</v>
      </c>
      <c r="M30" s="18">
        <f t="shared" ca="1" si="21"/>
        <v>-27.446978518456682</v>
      </c>
      <c r="N30" s="12" t="s">
        <v>36</v>
      </c>
      <c r="O30" s="18" cm="1">
        <f t="array" aca="1" ref="O30" ca="1">_xll.BDH(D30&amp;" Corp",$N30,$O$17)</f>
        <v>437.57400000000001</v>
      </c>
      <c r="P30" s="18" cm="1">
        <f t="array" aca="1" ref="P30" ca="1">_xll.BDH(E30&amp;" Corp",$N30,$O$17)</f>
        <v>399.262</v>
      </c>
      <c r="Q30" s="18">
        <f t="shared" ca="1" si="22"/>
        <v>-38.312000000000012</v>
      </c>
      <c r="R30" s="18">
        <f t="shared" ca="1" si="14"/>
        <v>-50.521318681318697</v>
      </c>
      <c r="S30" s="18">
        <f t="shared" ca="1" si="15"/>
        <v>23.074340162862015</v>
      </c>
      <c r="T30" s="18" t="str" cm="1">
        <f t="array" aca="1" ref="T30" ca="1">_xll.BDH(D30&amp;" Corp",$N30,$T$17)</f>
        <v>#N/A N/A</v>
      </c>
      <c r="U30" s="18" cm="1">
        <f t="array" aca="1" ref="U30" ca="1">_xll.BDH(E30&amp;" Corp",$N30,$T$17)</f>
        <v>370.80599999999998</v>
      </c>
      <c r="V30" s="18" t="str">
        <f t="shared" ca="1" si="16"/>
        <v>-</v>
      </c>
      <c r="W30" s="18" t="str">
        <f t="shared" ca="1" si="17"/>
        <v>-</v>
      </c>
      <c r="X30" s="18" t="str">
        <f t="shared" ca="1" si="18"/>
        <v>-</v>
      </c>
      <c r="Y30" s="18" cm="1">
        <f t="array" aca="1" ref="Y30" ca="1">_xll.BDP(D30&amp;" Corp","interval_avg","calc_interval=30d","market_data_override=sp210")</f>
        <v>425.75627777777777</v>
      </c>
    </row>
    <row r="33" spans="1:28" x14ac:dyDescent="0.25">
      <c r="G33" s="5" t="s">
        <v>162</v>
      </c>
      <c r="H33" s="17">
        <f ca="1">AVERAGE(H21:H30)</f>
        <v>0.89888888888888885</v>
      </c>
      <c r="L33" s="5" t="s">
        <v>162</v>
      </c>
      <c r="M33" s="18">
        <f ca="1">AVERAGE(M21:M30)</f>
        <v>16.155488357680991</v>
      </c>
      <c r="R33" s="18">
        <f ca="1">AVERAGE(R21:R30)</f>
        <v>10.340830600585338</v>
      </c>
      <c r="S33" s="18">
        <f ca="1">AVERAGE(S21:S30)</f>
        <v>5.8146577570956524</v>
      </c>
      <c r="W33" s="18">
        <f t="shared" ref="W33:X33" ca="1" si="23">AVERAGE(W21:W30)</f>
        <v>5.1971074556563144</v>
      </c>
      <c r="X33" s="18">
        <f t="shared" ca="1" si="23"/>
        <v>24.157957939457379</v>
      </c>
    </row>
    <row r="34" spans="1:28" x14ac:dyDescent="0.25">
      <c r="G34" s="5" t="s">
        <v>163</v>
      </c>
      <c r="H34" s="17">
        <f ca="1">_xlfn.STDEV.P(H21:H30)</f>
        <v>0.15639258925955751</v>
      </c>
      <c r="L34" s="5" t="s">
        <v>163</v>
      </c>
      <c r="M34" s="18">
        <f ca="1">_xlfn.STDEV.P(M21:M30)</f>
        <v>43.501682926376553</v>
      </c>
      <c r="R34" s="18">
        <f ca="1">_xlfn.STDEV.P(R21:R30)</f>
        <v>46.790889944154841</v>
      </c>
      <c r="S34" s="18">
        <f ca="1">_xlfn.STDEV.P(S21:S30)</f>
        <v>10.706178914518359</v>
      </c>
      <c r="W34" s="18">
        <f t="shared" ref="W34:X34" ca="1" si="24">_xlfn.STDEV.P(W21:W30)</f>
        <v>43.098778645750208</v>
      </c>
      <c r="X34" s="18">
        <f t="shared" ca="1" si="24"/>
        <v>88.696246124610028</v>
      </c>
    </row>
    <row r="39" spans="1:28" ht="33" x14ac:dyDescent="0.3">
      <c r="B39" s="19" t="s">
        <v>11</v>
      </c>
      <c r="C39" s="19" t="s">
        <v>12</v>
      </c>
      <c r="D39" s="19" t="s">
        <v>9</v>
      </c>
      <c r="E39" s="19" t="s">
        <v>10</v>
      </c>
      <c r="F39" s="19" t="s">
        <v>13</v>
      </c>
      <c r="G39" s="19" t="s">
        <v>14</v>
      </c>
      <c r="H39" s="19" t="s">
        <v>15</v>
      </c>
      <c r="I39" s="20" t="s">
        <v>16</v>
      </c>
      <c r="J39" s="19" t="s">
        <v>3</v>
      </c>
      <c r="K39" s="19" t="s">
        <v>4</v>
      </c>
      <c r="L39" s="19" t="s">
        <v>150</v>
      </c>
      <c r="M39" s="19" t="s">
        <v>151</v>
      </c>
      <c r="N39" s="19" t="s">
        <v>152</v>
      </c>
      <c r="O39" s="19" t="s">
        <v>153</v>
      </c>
      <c r="P39" s="19" t="s">
        <v>154</v>
      </c>
      <c r="Q39" s="19" t="s">
        <v>155</v>
      </c>
      <c r="R39" s="19" t="s">
        <v>156</v>
      </c>
      <c r="S39" s="19" t="s">
        <v>157</v>
      </c>
      <c r="T39" s="19" t="s">
        <v>28</v>
      </c>
      <c r="U39" s="19" t="s">
        <v>29</v>
      </c>
      <c r="V39" s="19" t="s">
        <v>158</v>
      </c>
      <c r="W39" s="19" t="s">
        <v>159</v>
      </c>
      <c r="X39" s="19" t="s">
        <v>160</v>
      </c>
      <c r="Y39" s="19" t="s">
        <v>412</v>
      </c>
      <c r="Z39" s="19" t="s">
        <v>414</v>
      </c>
      <c r="AA39" s="19" t="s">
        <v>417</v>
      </c>
      <c r="AB39" s="19" t="s">
        <v>418</v>
      </c>
    </row>
    <row r="40" spans="1:28" x14ac:dyDescent="0.25">
      <c r="A40" s="5" t="s">
        <v>164</v>
      </c>
      <c r="B40" s="11" t="str">
        <f ca="1">C5</f>
        <v>VW 2 1/2 PERP nc-22</v>
      </c>
      <c r="C40" s="11" t="str">
        <f ca="1">C12</f>
        <v>VW 4 5/8 PERP nc-28</v>
      </c>
      <c r="D40" s="22" t="str">
        <f ca="1">_xlfn.XLOOKUP(B40,bonds[unique lookup],bonds[ID_ISIN])</f>
        <v>XS1206540806</v>
      </c>
      <c r="E40" s="22" t="str">
        <f ca="1">_xlfn.XLOOKUP(C40,bonds[unique lookup],bonds[ID_ISIN])</f>
        <v>XS1799939027</v>
      </c>
      <c r="F40" s="8">
        <f ca="1">_xlfn.XLOOKUP(B40,bonds[unique lookup],bonds[nxt_call_dt])</f>
        <v>44640</v>
      </c>
      <c r="G40" s="8">
        <f ca="1">_xlfn.XLOOKUP(C40,bonds[unique lookup],bonds[nxt_call_dt])</f>
        <v>46931</v>
      </c>
      <c r="H40" s="17">
        <f ca="1">YEARFRAC(F40,G40)</f>
        <v>6.2694444444444448</v>
      </c>
      <c r="I40" s="12" t="s">
        <v>35</v>
      </c>
      <c r="J40" s="18" cm="1">
        <f t="array" aca="1" ref="J40" ca="1">_xll.BDP(D40&amp;" Corp",$I40)</f>
        <v>365.94831557774199</v>
      </c>
      <c r="K40" s="18" cm="1">
        <f t="array" aca="1" ref="K40" ca="1">_xll.BDP(E40&amp;" Corp",$I40)</f>
        <v>416.08263736154657</v>
      </c>
      <c r="L40" s="18">
        <f ca="1">K40-J40</f>
        <v>50.13432178380458</v>
      </c>
      <c r="M40" s="18">
        <f ca="1">L40/H40</f>
        <v>7.9966131334380366</v>
      </c>
      <c r="N40" s="12" t="s">
        <v>36</v>
      </c>
      <c r="O40" s="18" cm="1">
        <f t="array" aca="1" ref="O40" ca="1">_xll.BDH(D40&amp;" Corp",$N40,$O$17)</f>
        <v>397.01</v>
      </c>
      <c r="P40" s="18" cm="1">
        <f t="array" aca="1" ref="P40" ca="1">_xll.BDH(E40&amp;" Corp",$N40,$O$17)</f>
        <v>429.09399999999999</v>
      </c>
      <c r="Q40" s="18">
        <f ca="1">IFERROR(P40-O40,"-")</f>
        <v>32.084000000000003</v>
      </c>
      <c r="R40" s="18">
        <f ca="1">IFERROR(Q40/H40,"-")</f>
        <v>5.1175188303057162</v>
      </c>
      <c r="S40" s="18">
        <f ca="1">IFERROR(M40-R40,"-")</f>
        <v>2.8790943031323204</v>
      </c>
      <c r="T40" s="18" cm="1">
        <f t="array" aca="1" ref="T40" ca="1">_xll.BDH(D40&amp;" Corp",$N40,$T$17)</f>
        <v>306.55900000000003</v>
      </c>
      <c r="U40" s="18" cm="1">
        <f t="array" aca="1" ref="U40" ca="1">_xll.BDH(E40&amp;" Corp",$N40,$T$17)</f>
        <v>408.83100000000002</v>
      </c>
      <c r="V40" s="18">
        <f ca="1">IFERROR(U40-T40,"-")</f>
        <v>102.27199999999999</v>
      </c>
      <c r="W40" s="18">
        <f ca="1">IFERROR(V40/H40,"-")</f>
        <v>16.312769162605225</v>
      </c>
      <c r="X40" s="18">
        <f ca="1">IFERROR(M40-W40,"-")</f>
        <v>-8.316156029167189</v>
      </c>
    </row>
    <row r="41" spans="1:28" x14ac:dyDescent="0.25">
      <c r="A41" s="5" t="s">
        <v>164</v>
      </c>
      <c r="B41" s="11" t="str">
        <f ca="1">C6</f>
        <v>VW 2.7 PERP nc-22</v>
      </c>
      <c r="C41" s="11" t="str">
        <f ca="1">C13</f>
        <v>VW 3 7/8 PERP nc-29</v>
      </c>
      <c r="D41" s="22" t="str">
        <f ca="1">_xlfn.XLOOKUP(B41,bonds[unique lookup],bonds[ID_ISIN])</f>
        <v>XS1629658755</v>
      </c>
      <c r="E41" s="22" t="str">
        <f ca="1">_xlfn.XLOOKUP(C41,bonds[unique lookup],bonds[ID_ISIN])</f>
        <v>XS2187689380</v>
      </c>
      <c r="F41" s="8">
        <f ca="1">_xlfn.XLOOKUP(B41,bonds[unique lookup],bonds[nxt_call_dt])</f>
        <v>44909</v>
      </c>
      <c r="G41" s="8">
        <f ca="1">_xlfn.XLOOKUP(C41,bonds[unique lookup],bonds[nxt_call_dt])</f>
        <v>47286</v>
      </c>
      <c r="H41" s="17">
        <f ca="1">YEARFRAC(F41,G41)</f>
        <v>6.5083333333333337</v>
      </c>
      <c r="I41" s="12" t="s">
        <v>35</v>
      </c>
      <c r="J41" s="18" cm="1">
        <f t="array" aca="1" ref="J41" ca="1">_xll.BDP(D41&amp;" Corp",$I41)</f>
        <v>367.79056706378793</v>
      </c>
      <c r="K41" s="18" cm="1">
        <f t="array" aca="1" ref="K41" ca="1">_xll.BDP(E41&amp;" Corp",$I41)</f>
        <v>421.63958191519458</v>
      </c>
      <c r="L41" s="18">
        <f ca="1">K41-J41</f>
        <v>53.84901485140665</v>
      </c>
      <c r="M41" s="18">
        <f ca="1">L41/H41</f>
        <v>8.2738563151969249</v>
      </c>
      <c r="N41" s="12" t="s">
        <v>36</v>
      </c>
      <c r="O41" s="18" cm="1">
        <f t="array" aca="1" ref="O41" ca="1">_xll.BDH(D41&amp;" Corp",$N41,$O$17)</f>
        <v>393.38</v>
      </c>
      <c r="P41" s="18" cm="1">
        <f t="array" aca="1" ref="P41" ca="1">_xll.BDH(E41&amp;" Corp",$N41,$O$17)</f>
        <v>437.57400000000001</v>
      </c>
      <c r="Q41" s="18">
        <f ca="1">IFERROR(P41-O41,"-")</f>
        <v>44.194000000000017</v>
      </c>
      <c r="R41" s="18">
        <f ca="1">IFERROR(Q41/H41,"-")</f>
        <v>6.7903713188220252</v>
      </c>
      <c r="S41" s="18">
        <f ca="1">IFERROR(M41-R41,"-")</f>
        <v>1.4834849963748997</v>
      </c>
      <c r="T41" s="18" cm="1">
        <f t="array" aca="1" ref="T41" ca="1">_xll.BDH(D41&amp;" Corp",$N41,$T$17)</f>
        <v>324.52499999999998</v>
      </c>
      <c r="U41" s="18" t="str" cm="1">
        <f t="array" aca="1" ref="U41" ca="1">_xll.BDH(E41&amp;" Corp",$N41,$T$17)</f>
        <v>#N/A N/A</v>
      </c>
      <c r="V41" s="18" t="str">
        <f ca="1">IFERROR(U41-T41,"-")</f>
        <v>-</v>
      </c>
      <c r="W41" s="18" t="str">
        <f ca="1">IFERROR(V41/H41,"-")</f>
        <v>-</v>
      </c>
      <c r="X41" s="18" t="str">
        <f ca="1">IFERROR(M41-W41,"-")</f>
        <v>-</v>
      </c>
    </row>
    <row r="43" spans="1:28" x14ac:dyDescent="0.25">
      <c r="A43" s="5" t="s">
        <v>165</v>
      </c>
      <c r="B43" s="11" t="str">
        <f ca="1">C10</f>
        <v>VW 4 5/8 PERP nc-26</v>
      </c>
      <c r="C43" s="11" t="str">
        <f ca="1">C14</f>
        <v>VW 3 1/2 PERP nc-30</v>
      </c>
      <c r="D43" s="22" t="str">
        <f ca="1">_xlfn.XLOOKUP(B43,bonds[unique lookup],bonds[ID_ISIN])</f>
        <v>XS1048428442</v>
      </c>
      <c r="E43" s="22" t="str">
        <f ca="1">_xlfn.XLOOKUP(C43,bonds[unique lookup],bonds[ID_ISIN])</f>
        <v>XS1206541366</v>
      </c>
      <c r="F43" s="8">
        <f ca="1">_xlfn.XLOOKUP(B43,bonds[unique lookup],bonds[nxt_call_dt])</f>
        <v>46105</v>
      </c>
      <c r="G43" s="8">
        <f ca="1">_xlfn.XLOOKUP(C43,bonds[unique lookup],bonds[nxt_call_dt])</f>
        <v>47562</v>
      </c>
      <c r="H43" s="17">
        <f ca="1">YEARFRAC(F43,G43)</f>
        <v>3.9888888888888889</v>
      </c>
      <c r="I43" s="12" t="s">
        <v>35</v>
      </c>
      <c r="J43" s="18" cm="1">
        <f t="array" aca="1" ref="J43" ca="1">_xll.BDP(D43&amp;" Corp",$I43)</f>
        <v>395.94501625594972</v>
      </c>
      <c r="K43" s="18" cm="1">
        <f t="array" aca="1" ref="K43" ca="1">_xll.BDP(E43&amp;" Corp",$I43)</f>
        <v>400.82562320536493</v>
      </c>
      <c r="L43" s="18">
        <f ca="1">K43-J43</f>
        <v>4.8806069494152098</v>
      </c>
      <c r="M43" s="18">
        <f ca="1">L43/H43</f>
        <v>1.223550488711334</v>
      </c>
      <c r="N43" s="12" t="s">
        <v>36</v>
      </c>
      <c r="O43" s="18" cm="1">
        <f t="array" aca="1" ref="O43" ca="1">_xll.BDH(D43&amp;" Corp",$N43,$O$17)</f>
        <v>410.18299999999999</v>
      </c>
      <c r="P43" s="18" cm="1">
        <f t="array" aca="1" ref="P43" ca="1">_xll.BDH(E43&amp;" Corp",$N43,$O$17)</f>
        <v>399.262</v>
      </c>
      <c r="Q43" s="18">
        <f ca="1">IFERROR(P43-O43,"-")</f>
        <v>-10.920999999999992</v>
      </c>
      <c r="R43" s="18">
        <f ca="1">IFERROR(Q43/H43,"-")</f>
        <v>-2.7378551532033408</v>
      </c>
      <c r="S43" s="18">
        <f ca="1">IFERROR(M43-R43,"-")</f>
        <v>3.9614056419146748</v>
      </c>
      <c r="T43" s="18" cm="1">
        <f t="array" aca="1" ref="T43" ca="1">_xll.BDH(D43&amp;" Corp",$N43,$T$17)</f>
        <v>375.274</v>
      </c>
      <c r="U43" s="18" cm="1">
        <f t="array" aca="1" ref="U43" ca="1">_xll.BDH(E43&amp;" Corp",$N43,$T$17)</f>
        <v>370.80599999999998</v>
      </c>
      <c r="V43" s="18">
        <f ca="1">IFERROR(U43-T43,"-")</f>
        <v>-4.4680000000000177</v>
      </c>
      <c r="W43" s="18">
        <f ca="1">IFERROR(V43/H43,"-")</f>
        <v>-1.1201114206128178</v>
      </c>
      <c r="X43" s="18">
        <f ca="1">IFERROR(M43-W43,"-")</f>
        <v>2.343661909324152</v>
      </c>
    </row>
    <row r="66" spans="1:28" x14ac:dyDescent="0.25">
      <c r="B66" s="5" t="s">
        <v>2</v>
      </c>
      <c r="C66" s="11" t="s">
        <v>166</v>
      </c>
    </row>
    <row r="67" spans="1:28" ht="11" x14ac:dyDescent="0.3">
      <c r="C67" s="4" t="s">
        <v>146</v>
      </c>
      <c r="D67" s="4" t="s">
        <v>147</v>
      </c>
      <c r="G67" s="5">
        <f ca="1">COUNTA(_xlfn.ANCHORARRAY(C68))</f>
        <v>8</v>
      </c>
    </row>
    <row r="68" spans="1:28" x14ac:dyDescent="0.25">
      <c r="C68" s="5" t="str" cm="1">
        <f t="array" aca="1" ref="C68:C75" ca="1">_xlfn._xlws.FILTER(bonds[unique lookup],(bonds[ticker]=C66)*(bonds[crncy]="eur"))</f>
        <v>TELEFO 3 3/4 PERP nc-22</v>
      </c>
      <c r="D68" s="22" t="str" cm="1">
        <f t="array" aca="1" ref="D68:D75" ca="1">_xlfn.XLOOKUP(_xlfn.ANCHORARRAY(C68),bonds[unique lookup],bonds[ID_ISIN])</f>
        <v>XS1490960942</v>
      </c>
      <c r="E68" s="5" t="str" cm="1">
        <f t="array" aca="1" ref="E68" ca="1">_xll.BDP(D68&amp;" Corp","crncy")</f>
        <v>EUR</v>
      </c>
    </row>
    <row r="69" spans="1:28" x14ac:dyDescent="0.25">
      <c r="C69" s="5" t="str">
        <f ca="1"/>
        <v>TELEFO 2 5/8 PERP nc-23</v>
      </c>
      <c r="D69" s="22" t="str">
        <f ca="1"/>
        <v>XS1731823255</v>
      </c>
      <c r="E69" s="5" t="str" cm="1">
        <f t="array" aca="1" ref="E69" ca="1">_xll.BDP(D69&amp;" Corp","crncy")</f>
        <v>EUR</v>
      </c>
    </row>
    <row r="70" spans="1:28" x14ac:dyDescent="0.25">
      <c r="C70" s="5" t="str">
        <f ca="1"/>
        <v>TELEFO 3 PERP nc-23</v>
      </c>
      <c r="D70" s="22" t="str">
        <f ca="1"/>
        <v>XS1795406575</v>
      </c>
      <c r="E70" s="5" t="str" cm="1">
        <f t="array" aca="1" ref="E70" ca="1">_xll.BDP(D70&amp;" Corp","crncy")</f>
        <v>EUR</v>
      </c>
    </row>
    <row r="71" spans="1:28" x14ac:dyDescent="0.25">
      <c r="C71" s="5" t="str">
        <f ca="1"/>
        <v>TELEFO 5 7/8 PERP nc-24</v>
      </c>
      <c r="D71" s="22" t="str">
        <f ca="1"/>
        <v>XS1050461034</v>
      </c>
      <c r="E71" s="5" t="str" cm="1">
        <f t="array" aca="1" ref="E71" ca="1">_xll.BDP(D71&amp;" Corp","crncy")</f>
        <v>EUR</v>
      </c>
    </row>
    <row r="72" spans="1:28" x14ac:dyDescent="0.25">
      <c r="C72" s="5" t="str">
        <f ca="1"/>
        <v>TELEFO 4 3/8 PERP nc-24</v>
      </c>
      <c r="D72" s="22" t="str">
        <f ca="1"/>
        <v>XS1933828433</v>
      </c>
      <c r="E72" s="5" t="str" cm="1">
        <f t="array" aca="1" ref="E72" ca="1">_xll.BDP(D72&amp;" Corp","crncy")</f>
        <v>EUR</v>
      </c>
    </row>
    <row r="73" spans="1:28" x14ac:dyDescent="0.25">
      <c r="C73" s="5" t="str">
        <f ca="1"/>
        <v>TELEFO 3 7/8 PERP nc-26</v>
      </c>
      <c r="D73" s="22" t="str">
        <f ca="1"/>
        <v>XS1795406658</v>
      </c>
      <c r="E73" s="5" t="str" cm="1">
        <f t="array" aca="1" ref="E73" ca="1">_xll.BDP(D73&amp;" Corp","crncy")</f>
        <v>EUR</v>
      </c>
    </row>
    <row r="74" spans="1:28" x14ac:dyDescent="0.25">
      <c r="C74" s="5" t="str">
        <f ca="1"/>
        <v>TELEFO 2.502 PERP nc-27</v>
      </c>
      <c r="D74" s="22" t="str">
        <f ca="1"/>
        <v>XS2109819859</v>
      </c>
      <c r="E74" s="5" t="str" cm="1">
        <f t="array" aca="1" ref="E74" ca="1">_xll.BDP(D74&amp;" Corp","crncy")</f>
        <v>EUR</v>
      </c>
    </row>
    <row r="75" spans="1:28" x14ac:dyDescent="0.25">
      <c r="C75" s="5" t="str">
        <f ca="1"/>
        <v>TELEFO 2 7/8 PERP nc-27</v>
      </c>
      <c r="D75" s="22" t="str">
        <f ca="1"/>
        <v>XS2056371334</v>
      </c>
      <c r="E75" s="5" t="str" cm="1">
        <f t="array" aca="1" ref="E75" ca="1">_xll.BDP(D75&amp;" Corp","crncy")</f>
        <v>EUR</v>
      </c>
    </row>
    <row r="76" spans="1:28" x14ac:dyDescent="0.25">
      <c r="O76" s="23">
        <v>7</v>
      </c>
      <c r="T76" s="23">
        <v>25</v>
      </c>
    </row>
    <row r="77" spans="1:28" x14ac:dyDescent="0.25">
      <c r="O77" s="8">
        <f ca="1">WORKDAY(TODAY(),-O76)</f>
        <v>44011</v>
      </c>
      <c r="T77" s="8">
        <f ca="1">WORKDAY(TODAY(),-T76)</f>
        <v>43985</v>
      </c>
    </row>
    <row r="79" spans="1:28" ht="33" x14ac:dyDescent="0.3">
      <c r="B79" s="19" t="s">
        <v>11</v>
      </c>
      <c r="C79" s="19" t="s">
        <v>12</v>
      </c>
      <c r="D79" s="19" t="s">
        <v>9</v>
      </c>
      <c r="E79" s="19" t="s">
        <v>10</v>
      </c>
      <c r="F79" s="19" t="s">
        <v>13</v>
      </c>
      <c r="G79" s="19" t="s">
        <v>14</v>
      </c>
      <c r="H79" s="19" t="s">
        <v>15</v>
      </c>
      <c r="I79" s="20" t="s">
        <v>16</v>
      </c>
      <c r="J79" s="19" t="s">
        <v>3</v>
      </c>
      <c r="K79" s="19" t="s">
        <v>4</v>
      </c>
      <c r="L79" s="19" t="s">
        <v>150</v>
      </c>
      <c r="M79" s="19" t="s">
        <v>151</v>
      </c>
      <c r="N79" s="19" t="s">
        <v>152</v>
      </c>
      <c r="O79" s="19" t="s">
        <v>153</v>
      </c>
      <c r="P79" s="19" t="s">
        <v>154</v>
      </c>
      <c r="Q79" s="19" t="s">
        <v>155</v>
      </c>
      <c r="R79" s="19" t="s">
        <v>156</v>
      </c>
      <c r="S79" s="19" t="s">
        <v>157</v>
      </c>
      <c r="T79" s="19" t="s">
        <v>28</v>
      </c>
      <c r="U79" s="19" t="s">
        <v>29</v>
      </c>
      <c r="V79" s="19" t="s">
        <v>158</v>
      </c>
      <c r="W79" s="19" t="s">
        <v>159</v>
      </c>
      <c r="X79" s="19" t="s">
        <v>160</v>
      </c>
      <c r="Y79" s="19" t="s">
        <v>412</v>
      </c>
      <c r="Z79" s="19" t="s">
        <v>414</v>
      </c>
      <c r="AA79" s="19" t="s">
        <v>417</v>
      </c>
      <c r="AB79" s="19" t="s">
        <v>418</v>
      </c>
    </row>
    <row r="80" spans="1:28" x14ac:dyDescent="0.25">
      <c r="A80" s="5" t="s">
        <v>161</v>
      </c>
      <c r="B80" s="11" t="str">
        <f ca="1">C68</f>
        <v>TELEFO 3 3/4 PERP nc-22</v>
      </c>
      <c r="C80" s="11" t="str">
        <f ca="1">C69</f>
        <v>TELEFO 2 5/8 PERP nc-23</v>
      </c>
      <c r="D80" s="22" t="str">
        <f ca="1">_xlfn.XLOOKUP(B80,bonds[unique lookup],bonds[ID_ISIN])</f>
        <v>XS1490960942</v>
      </c>
      <c r="E80" s="22" t="str">
        <f ca="1">_xlfn.XLOOKUP(C80,bonds[unique lookup],bonds[ID_ISIN])</f>
        <v>XS1731823255</v>
      </c>
      <c r="F80" s="8">
        <f ca="1">_xlfn.XLOOKUP(B80,bonds[unique lookup],bonds[nxt_call_dt])</f>
        <v>44635</v>
      </c>
      <c r="G80" s="8">
        <f ca="1">_xlfn.XLOOKUP(C80,bonds[unique lookup],bonds[nxt_call_dt])</f>
        <v>44992</v>
      </c>
      <c r="H80" s="17">
        <f ca="1">YEARFRAC(F80,G80)</f>
        <v>0.97777777777777775</v>
      </c>
      <c r="I80" s="12" t="s">
        <v>35</v>
      </c>
      <c r="J80" s="18" cm="1">
        <f t="array" aca="1" ref="J80" ca="1">_xll.BDP(D80&amp;" Corp",$I80)</f>
        <v>334.95232595605717</v>
      </c>
      <c r="K80" s="18" cm="1">
        <f t="array" aca="1" ref="K80" ca="1">_xll.BDP(E80&amp;" Corp",$I80)</f>
        <v>347.88959828453812</v>
      </c>
      <c r="L80" s="18">
        <f ca="1">K80-J80</f>
        <v>12.937272328480958</v>
      </c>
      <c r="M80" s="18">
        <f ca="1">L80/H80</f>
        <v>13.231301245037344</v>
      </c>
      <c r="N80" s="12" t="s">
        <v>36</v>
      </c>
      <c r="O80" s="18" cm="1">
        <f t="array" aca="1" ref="O80" ca="1">_xll.BDH(D80&amp;" Corp",$N80,$O$77)</f>
        <v>386.73899999999998</v>
      </c>
      <c r="P80" s="18" cm="1">
        <f t="array" aca="1" ref="P80" ca="1">_xll.BDH(E80&amp;" Corp",$N80,$O$77)</f>
        <v>245.37299999999999</v>
      </c>
      <c r="Q80" s="18">
        <f ca="1">IFERROR(P80-O80,"-")</f>
        <v>-141.36599999999999</v>
      </c>
      <c r="R80" s="18">
        <f ca="1">IFERROR(Q80/H80,"-")</f>
        <v>-144.57886363636362</v>
      </c>
      <c r="S80" s="18">
        <f ca="1">IFERROR(M80-R80,"-")</f>
        <v>157.81016488140096</v>
      </c>
      <c r="T80" s="18" cm="1">
        <f t="array" aca="1" ref="T80" ca="1">_xll.BDH(D80&amp;" Corp",$N80,$T$77)</f>
        <v>342.15800000000002</v>
      </c>
      <c r="U80" s="18" cm="1">
        <f t="array" aca="1" ref="U80" ca="1">_xll.BDH(E80&amp;" Corp",$N80,$T$77)</f>
        <v>241.958</v>
      </c>
      <c r="V80" s="18">
        <f ca="1">IFERROR(U80-T80,"-")</f>
        <v>-100.20000000000002</v>
      </c>
      <c r="W80" s="18">
        <f ca="1">IFERROR(V80/H80,"-")</f>
        <v>-102.47727272727275</v>
      </c>
      <c r="X80" s="18">
        <f ca="1">IFERROR(M80-W80,"-")</f>
        <v>115.70857397231009</v>
      </c>
      <c r="Y80" s="18" cm="1">
        <f t="array" aca="1" ref="Y80" ca="1">_xll.BDP(D80&amp;" Corp","interval_avg","calc_interval=30d","market_data_override=sp210")</f>
        <v>359.88086206896543</v>
      </c>
    </row>
    <row r="81" spans="1:25" x14ac:dyDescent="0.25">
      <c r="A81" s="5" t="s">
        <v>161</v>
      </c>
      <c r="B81" s="11" t="str">
        <f t="shared" ref="B81:B86" ca="1" si="25">C69</f>
        <v>TELEFO 2 5/8 PERP nc-23</v>
      </c>
      <c r="C81" s="11" t="str">
        <f t="shared" ref="C81:C86" ca="1" si="26">C70</f>
        <v>TELEFO 3 PERP nc-23</v>
      </c>
      <c r="D81" s="22" t="str">
        <f ca="1">_xlfn.XLOOKUP(B81,bonds[unique lookup],bonds[ID_ISIN])</f>
        <v>XS1731823255</v>
      </c>
      <c r="E81" s="22" t="str">
        <f ca="1">_xlfn.XLOOKUP(C81,bonds[unique lookup],bonds[ID_ISIN])</f>
        <v>XS1795406575</v>
      </c>
      <c r="F81" s="8">
        <f ca="1">_xlfn.XLOOKUP(B81,bonds[unique lookup],bonds[nxt_call_dt])</f>
        <v>44992</v>
      </c>
      <c r="G81" s="8">
        <f ca="1">_xlfn.XLOOKUP(C81,bonds[unique lookup],bonds[nxt_call_dt])</f>
        <v>45173</v>
      </c>
      <c r="H81" s="17">
        <f t="shared" ref="H81:H86" ca="1" si="27">YEARFRAC(F81,G81)</f>
        <v>0.49166666666666664</v>
      </c>
      <c r="I81" s="12" t="s">
        <v>35</v>
      </c>
      <c r="J81" s="18" cm="1">
        <f t="array" aca="1" ref="J81" ca="1">_xll.BDP(D81&amp;" Corp",$I81)</f>
        <v>347.88959828453812</v>
      </c>
      <c r="K81" s="18" cm="1">
        <f t="array" aca="1" ref="K81" ca="1">_xll.BDP(E81&amp;" Corp",$I81)</f>
        <v>355.7851801902865</v>
      </c>
      <c r="L81" s="18">
        <f t="shared" ref="L81:L86" ca="1" si="28">K81-J81</f>
        <v>7.8955819057483723</v>
      </c>
      <c r="M81" s="18">
        <f t="shared" ref="M81:M86" ca="1" si="29">L81/H81</f>
        <v>16.058810655759402</v>
      </c>
      <c r="N81" s="12" t="s">
        <v>36</v>
      </c>
      <c r="O81" s="18" cm="1">
        <f t="array" aca="1" ref="O81" ca="1">_xll.BDH(D81&amp;" Corp",$N81,$O$77)</f>
        <v>245.37299999999999</v>
      </c>
      <c r="P81" s="18" cm="1">
        <f t="array" aca="1" ref="P81" ca="1">_xll.BDH(E81&amp;" Corp",$N81,$O$77)</f>
        <v>412.67700000000002</v>
      </c>
      <c r="Q81" s="18">
        <f t="shared" ref="Q81:Q86" ca="1" si="30">IFERROR(P81-O81,"-")</f>
        <v>167.30400000000003</v>
      </c>
      <c r="R81" s="18">
        <f t="shared" ref="R81:R86" ca="1" si="31">IFERROR(Q81/H81,"-")</f>
        <v>340.27932203389838</v>
      </c>
      <c r="S81" s="18">
        <f t="shared" ref="S81:S86" ca="1" si="32">IFERROR(M81-R81,"-")</f>
        <v>-324.22051137813901</v>
      </c>
      <c r="T81" s="18" cm="1">
        <f t="array" aca="1" ref="T81" ca="1">_xll.BDH(D81&amp;" Corp",$N81,$T$77)</f>
        <v>241.958</v>
      </c>
      <c r="U81" s="18" cm="1">
        <f t="array" aca="1" ref="U81" ca="1">_xll.BDH(E81&amp;" Corp",$N81,$T$77)</f>
        <v>367.8</v>
      </c>
      <c r="V81" s="18">
        <f t="shared" ref="V81:V86" ca="1" si="33">IFERROR(U81-T81,"-")</f>
        <v>125.84200000000001</v>
      </c>
      <c r="W81" s="18">
        <f t="shared" ref="W81:W86" ca="1" si="34">IFERROR(V81/H81,"-")</f>
        <v>255.94983050847461</v>
      </c>
      <c r="X81" s="18">
        <f t="shared" ref="X81:X86" ca="1" si="35">IFERROR(M81-W81,"-")</f>
        <v>-239.8910198527152</v>
      </c>
      <c r="Y81" s="18" cm="1">
        <f t="array" aca="1" ref="Y81" ca="1">_xll.BDP(D81&amp;" Corp","interval_avg","calc_interval=30d","market_data_override=sp210")</f>
        <v>245.34955172413794</v>
      </c>
    </row>
    <row r="82" spans="1:25" x14ac:dyDescent="0.25">
      <c r="A82" s="5" t="s">
        <v>161</v>
      </c>
      <c r="B82" s="11" t="str">
        <f t="shared" ca="1" si="25"/>
        <v>TELEFO 3 PERP nc-23</v>
      </c>
      <c r="C82" s="11" t="str">
        <f t="shared" ca="1" si="26"/>
        <v>TELEFO 5 7/8 PERP nc-24</v>
      </c>
      <c r="D82" s="22" t="str">
        <f ca="1">_xlfn.XLOOKUP(B82,bonds[unique lookup],bonds[ID_ISIN])</f>
        <v>XS1795406575</v>
      </c>
      <c r="E82" s="22" t="str">
        <f ca="1">_xlfn.XLOOKUP(C82,bonds[unique lookup],bonds[ID_ISIN])</f>
        <v>XS1050461034</v>
      </c>
      <c r="F82" s="8">
        <f ca="1">_xlfn.XLOOKUP(B82,bonds[unique lookup],bonds[nxt_call_dt])</f>
        <v>45173</v>
      </c>
      <c r="G82" s="8">
        <f ca="1">_xlfn.XLOOKUP(C82,bonds[unique lookup],bonds[nxt_call_dt])</f>
        <v>45382</v>
      </c>
      <c r="H82" s="17">
        <f t="shared" ca="1" si="27"/>
        <v>0.57499999999999996</v>
      </c>
      <c r="I82" s="12" t="s">
        <v>35</v>
      </c>
      <c r="J82" s="18" cm="1">
        <f t="array" aca="1" ref="J82" ca="1">_xll.BDP(D82&amp;" Corp",$I82)</f>
        <v>355.7851801902865</v>
      </c>
      <c r="K82" s="18" cm="1">
        <f t="array" aca="1" ref="K82" ca="1">_xll.BDP(E82&amp;" Corp",$I82)</f>
        <v>348.74635744597157</v>
      </c>
      <c r="L82" s="18">
        <f t="shared" ca="1" si="28"/>
        <v>-7.0388227443149276</v>
      </c>
      <c r="M82" s="18">
        <f t="shared" ca="1" si="29"/>
        <v>-12.241430859678136</v>
      </c>
      <c r="N82" s="12" t="s">
        <v>36</v>
      </c>
      <c r="O82" s="18" cm="1">
        <f t="array" aca="1" ref="O82" ca="1">_xll.BDH(D82&amp;" Corp",$N82,$O$77)</f>
        <v>412.67700000000002</v>
      </c>
      <c r="P82" s="18" cm="1">
        <f t="array" aca="1" ref="P82" ca="1">_xll.BDH(E82&amp;" Corp",$N82,$O$77)</f>
        <v>391.387</v>
      </c>
      <c r="Q82" s="18">
        <f t="shared" ca="1" si="30"/>
        <v>-21.29000000000002</v>
      </c>
      <c r="R82" s="18">
        <f t="shared" ca="1" si="31"/>
        <v>-37.02608695652178</v>
      </c>
      <c r="S82" s="18">
        <f t="shared" ca="1" si="32"/>
        <v>24.784656096843644</v>
      </c>
      <c r="T82" s="18" cm="1">
        <f t="array" aca="1" ref="T82" ca="1">_xll.BDH(D82&amp;" Corp",$N82,$T$77)</f>
        <v>367.8</v>
      </c>
      <c r="U82" s="18" cm="1">
        <f t="array" aca="1" ref="U82" ca="1">_xll.BDH(E82&amp;" Corp",$N82,$T$77)</f>
        <v>348.42599999999999</v>
      </c>
      <c r="V82" s="18">
        <f t="shared" ca="1" si="33"/>
        <v>-19.374000000000024</v>
      </c>
      <c r="W82" s="18">
        <f t="shared" ca="1" si="34"/>
        <v>-33.693913043478304</v>
      </c>
      <c r="X82" s="18">
        <f t="shared" ca="1" si="35"/>
        <v>21.452482183800168</v>
      </c>
      <c r="Y82" s="18" cm="1">
        <f t="array" aca="1" ref="Y82" ca="1">_xll.BDP(D82&amp;" Corp","interval_avg","calc_interval=30d","market_data_override=sp210")</f>
        <v>381.51437931034485</v>
      </c>
    </row>
    <row r="83" spans="1:25" x14ac:dyDescent="0.25">
      <c r="A83" s="5" t="s">
        <v>161</v>
      </c>
      <c r="B83" s="11" t="str">
        <f t="shared" ca="1" si="25"/>
        <v>TELEFO 5 7/8 PERP nc-24</v>
      </c>
      <c r="C83" s="11" t="str">
        <f t="shared" ca="1" si="26"/>
        <v>TELEFO 4 3/8 PERP nc-24</v>
      </c>
      <c r="D83" s="22" t="str">
        <f ca="1">_xlfn.XLOOKUP(B83,bonds[unique lookup],bonds[ID_ISIN])</f>
        <v>XS1050461034</v>
      </c>
      <c r="E83" s="22" t="str">
        <f ca="1">_xlfn.XLOOKUP(C83,bonds[unique lookup],bonds[ID_ISIN])</f>
        <v>XS1933828433</v>
      </c>
      <c r="F83" s="8">
        <f ca="1">_xlfn.XLOOKUP(B83,bonds[unique lookup],bonds[nxt_call_dt])</f>
        <v>45382</v>
      </c>
      <c r="G83" s="8">
        <f ca="1">_xlfn.XLOOKUP(C83,bonds[unique lookup],bonds[nxt_call_dt])</f>
        <v>45640</v>
      </c>
      <c r="H83" s="17">
        <f t="shared" ca="1" si="27"/>
        <v>0.7055555555555556</v>
      </c>
      <c r="I83" s="12" t="s">
        <v>35</v>
      </c>
      <c r="J83" s="18" cm="1">
        <f t="array" aca="1" ref="J83" ca="1">_xll.BDP(D83&amp;" Corp",$I83)</f>
        <v>348.74635744597157</v>
      </c>
      <c r="K83" s="18" cm="1">
        <f t="array" aca="1" ref="K83" ca="1">_xll.BDP(E83&amp;" Corp",$I83)</f>
        <v>361.00642033549286</v>
      </c>
      <c r="L83" s="18">
        <f t="shared" ca="1" si="28"/>
        <v>12.260062889521294</v>
      </c>
      <c r="M83" s="18">
        <f t="shared" ca="1" si="29"/>
        <v>17.376467087510495</v>
      </c>
      <c r="N83" s="12" t="s">
        <v>36</v>
      </c>
      <c r="O83" s="18" cm="1">
        <f t="array" aca="1" ref="O83" ca="1">_xll.BDH(D83&amp;" Corp",$N83,$O$77)</f>
        <v>391.387</v>
      </c>
      <c r="P83" s="18" cm="1">
        <f t="array" aca="1" ref="P83" ca="1">_xll.BDH(E83&amp;" Corp",$N83,$O$77)</f>
        <v>391.31599999999997</v>
      </c>
      <c r="Q83" s="18">
        <f t="shared" ca="1" si="30"/>
        <v>-7.1000000000026375E-2</v>
      </c>
      <c r="R83" s="18">
        <f t="shared" ca="1" si="31"/>
        <v>-0.10062992125987989</v>
      </c>
      <c r="S83" s="18">
        <f t="shared" ca="1" si="32"/>
        <v>17.477097008770375</v>
      </c>
      <c r="T83" s="18" cm="1">
        <f t="array" aca="1" ref="T83" ca="1">_xll.BDH(D83&amp;" Corp",$N83,$T$77)</f>
        <v>348.42599999999999</v>
      </c>
      <c r="U83" s="18" cm="1">
        <f t="array" aca="1" ref="U83" ca="1">_xll.BDH(E83&amp;" Corp",$N83,$T$77)</f>
        <v>349.14800000000002</v>
      </c>
      <c r="V83" s="18">
        <f t="shared" ca="1" si="33"/>
        <v>0.72200000000003683</v>
      </c>
      <c r="W83" s="18">
        <f t="shared" ca="1" si="34"/>
        <v>1.0233070866142253</v>
      </c>
      <c r="X83" s="18">
        <f t="shared" ca="1" si="35"/>
        <v>16.353160000896271</v>
      </c>
      <c r="Y83" s="18" cm="1">
        <f t="array" aca="1" ref="Y83" ca="1">_xll.BDP(D83&amp;" Corp","interval_avg","calc_interval=30d","market_data_override=sp210")</f>
        <v>363.94562068965513</v>
      </c>
    </row>
    <row r="84" spans="1:25" x14ac:dyDescent="0.25">
      <c r="A84" s="5" t="s">
        <v>161</v>
      </c>
      <c r="B84" s="11" t="str">
        <f t="shared" ca="1" si="25"/>
        <v>TELEFO 4 3/8 PERP nc-24</v>
      </c>
      <c r="C84" s="11" t="str">
        <f t="shared" ca="1" si="26"/>
        <v>TELEFO 3 7/8 PERP nc-26</v>
      </c>
      <c r="D84" s="22" t="str">
        <f ca="1">_xlfn.XLOOKUP(B84,bonds[unique lookup],bonds[ID_ISIN])</f>
        <v>XS1933828433</v>
      </c>
      <c r="E84" s="22" t="str">
        <f ca="1">_xlfn.XLOOKUP(C84,bonds[unique lookup],bonds[ID_ISIN])</f>
        <v>XS1795406658</v>
      </c>
      <c r="F84" s="8">
        <f ca="1">_xlfn.XLOOKUP(B84,bonds[unique lookup],bonds[nxt_call_dt])</f>
        <v>45640</v>
      </c>
      <c r="G84" s="8">
        <f ca="1">_xlfn.XLOOKUP(C84,bonds[unique lookup],bonds[nxt_call_dt])</f>
        <v>46195</v>
      </c>
      <c r="H84" s="17">
        <f t="shared" ca="1" si="27"/>
        <v>1.5222222222222221</v>
      </c>
      <c r="I84" s="12" t="s">
        <v>35</v>
      </c>
      <c r="J84" s="18" cm="1">
        <f t="array" aca="1" ref="J84" ca="1">_xll.BDP(D84&amp;" Corp",$I84)</f>
        <v>361.00642033549286</v>
      </c>
      <c r="K84" s="18" cm="1">
        <f t="array" aca="1" ref="K84" ca="1">_xll.BDP(E84&amp;" Corp",$I84)</f>
        <v>388.52725115475232</v>
      </c>
      <c r="L84" s="18">
        <f t="shared" ca="1" si="28"/>
        <v>27.520830819259459</v>
      </c>
      <c r="M84" s="18">
        <f t="shared" ca="1" si="29"/>
        <v>18.079377910462419</v>
      </c>
      <c r="N84" s="12" t="s">
        <v>36</v>
      </c>
      <c r="O84" s="18" cm="1">
        <f t="array" aca="1" ref="O84" ca="1">_xll.BDH(D84&amp;" Corp",$N84,$O$77)</f>
        <v>391.31599999999997</v>
      </c>
      <c r="P84" s="18" cm="1">
        <f t="array" aca="1" ref="P84" ca="1">_xll.BDH(E84&amp;" Corp",$N84,$O$77)</f>
        <v>322.50900000000001</v>
      </c>
      <c r="Q84" s="18">
        <f t="shared" ca="1" si="30"/>
        <v>-68.80699999999996</v>
      </c>
      <c r="R84" s="18">
        <f t="shared" ca="1" si="31"/>
        <v>-45.201678832116762</v>
      </c>
      <c r="S84" s="18">
        <f t="shared" ca="1" si="32"/>
        <v>63.281056742579182</v>
      </c>
      <c r="T84" s="18" cm="1">
        <f t="array" aca="1" ref="T84" ca="1">_xll.BDH(D84&amp;" Corp",$N84,$T$77)</f>
        <v>349.14800000000002</v>
      </c>
      <c r="U84" s="18" cm="1">
        <f t="array" aca="1" ref="U84" ca="1">_xll.BDH(E84&amp;" Corp",$N84,$T$77)</f>
        <v>315.19</v>
      </c>
      <c r="V84" s="18">
        <f t="shared" ca="1" si="33"/>
        <v>-33.958000000000027</v>
      </c>
      <c r="W84" s="18">
        <f t="shared" ca="1" si="34"/>
        <v>-22.308175182481772</v>
      </c>
      <c r="X84" s="18">
        <f t="shared" ca="1" si="35"/>
        <v>40.387553092944188</v>
      </c>
      <c r="Y84" s="18" cm="1">
        <f t="array" aca="1" ref="Y84" ca="1">_xll.BDP(D84&amp;" Corp","interval_avg","calc_interval=30d","market_data_override=sp210")</f>
        <v>363.90468965517249</v>
      </c>
    </row>
    <row r="85" spans="1:25" x14ac:dyDescent="0.25">
      <c r="A85" s="5" t="s">
        <v>161</v>
      </c>
      <c r="B85" s="11" t="str">
        <f t="shared" ca="1" si="25"/>
        <v>TELEFO 3 7/8 PERP nc-26</v>
      </c>
      <c r="C85" s="11" t="str">
        <f t="shared" ca="1" si="26"/>
        <v>TELEFO 2.502 PERP nc-27</v>
      </c>
      <c r="D85" s="22" t="str">
        <f ca="1">_xlfn.XLOOKUP(B85,bonds[unique lookup],bonds[ID_ISIN])</f>
        <v>XS1795406658</v>
      </c>
      <c r="E85" s="22" t="str">
        <f ca="1">_xlfn.XLOOKUP(C85,bonds[unique lookup],bonds[ID_ISIN])</f>
        <v>XS2109819859</v>
      </c>
      <c r="F85" s="8">
        <f ca="1">_xlfn.XLOOKUP(B85,bonds[unique lookup],bonds[nxt_call_dt])</f>
        <v>46195</v>
      </c>
      <c r="G85" s="8">
        <f ca="1">_xlfn.XLOOKUP(C85,bonds[unique lookup],bonds[nxt_call_dt])</f>
        <v>46423</v>
      </c>
      <c r="H85" s="17">
        <f t="shared" ca="1" si="27"/>
        <v>0.61944444444444446</v>
      </c>
      <c r="I85" s="12" t="s">
        <v>35</v>
      </c>
      <c r="J85" s="18" cm="1">
        <f t="array" aca="1" ref="J85" ca="1">_xll.BDP(D85&amp;" Corp",$I85)</f>
        <v>388.52725115475232</v>
      </c>
      <c r="K85" s="18" cm="1">
        <f t="array" aca="1" ref="K85" ca="1">_xll.BDP(E85&amp;" Corp",$I85)</f>
        <v>350.29923153200355</v>
      </c>
      <c r="L85" s="18">
        <f t="shared" ca="1" si="28"/>
        <v>-38.228019622748775</v>
      </c>
      <c r="M85" s="18">
        <f t="shared" ca="1" si="29"/>
        <v>-61.713394906679632</v>
      </c>
      <c r="N85" s="12" t="s">
        <v>36</v>
      </c>
      <c r="O85" s="18" cm="1">
        <f t="array" aca="1" ref="O85" ca="1">_xll.BDH(D85&amp;" Corp",$N85,$O$77)</f>
        <v>322.50900000000001</v>
      </c>
      <c r="P85" s="18" cm="1">
        <f t="array" aca="1" ref="P85" ca="1">_xll.BDH(E85&amp;" Corp",$N85,$O$77)</f>
        <v>369.37799999999999</v>
      </c>
      <c r="Q85" s="18">
        <f t="shared" ca="1" si="30"/>
        <v>46.868999999999971</v>
      </c>
      <c r="R85" s="18">
        <f t="shared" ca="1" si="31"/>
        <v>75.662959641255554</v>
      </c>
      <c r="S85" s="18">
        <f t="shared" ca="1" si="32"/>
        <v>-137.37635454793519</v>
      </c>
      <c r="T85" s="18" cm="1">
        <f t="array" aca="1" ref="T85" ca="1">_xll.BDH(D85&amp;" Corp",$N85,$T$77)</f>
        <v>315.19</v>
      </c>
      <c r="U85" s="18" cm="1">
        <f t="array" aca="1" ref="U85" ca="1">_xll.BDH(E85&amp;" Corp",$N85,$T$77)</f>
        <v>345.65100000000001</v>
      </c>
      <c r="V85" s="18">
        <f t="shared" ca="1" si="33"/>
        <v>30.461000000000013</v>
      </c>
      <c r="W85" s="18">
        <f t="shared" ca="1" si="34"/>
        <v>49.174708520179394</v>
      </c>
      <c r="X85" s="18">
        <f t="shared" ca="1" si="35"/>
        <v>-110.88810342685903</v>
      </c>
      <c r="Y85" s="18" cm="1">
        <f t="array" aca="1" ref="Y85" ca="1">_xll.BDP(D85&amp;" Corp","interval_avg","calc_interval=30d","market_data_override=sp210")</f>
        <v>318.78706896551722</v>
      </c>
    </row>
    <row r="86" spans="1:25" x14ac:dyDescent="0.25">
      <c r="A86" s="5" t="s">
        <v>161</v>
      </c>
      <c r="B86" s="11" t="str">
        <f t="shared" ca="1" si="25"/>
        <v>TELEFO 2.502 PERP nc-27</v>
      </c>
      <c r="C86" s="11" t="str">
        <f t="shared" ca="1" si="26"/>
        <v>TELEFO 2 7/8 PERP nc-27</v>
      </c>
      <c r="D86" s="22" t="str">
        <f ca="1">_xlfn.XLOOKUP(B86,bonds[unique lookup],bonds[ID_ISIN])</f>
        <v>XS2109819859</v>
      </c>
      <c r="E86" s="22" t="str">
        <f ca="1">_xlfn.XLOOKUP(C86,bonds[unique lookup],bonds[ID_ISIN])</f>
        <v>XS2056371334</v>
      </c>
      <c r="F86" s="8">
        <f ca="1">_xlfn.XLOOKUP(B86,bonds[unique lookup],bonds[nxt_call_dt])</f>
        <v>46423</v>
      </c>
      <c r="G86" s="8">
        <f ca="1">_xlfn.XLOOKUP(C86,bonds[unique lookup],bonds[nxt_call_dt])</f>
        <v>46562</v>
      </c>
      <c r="H86" s="17">
        <f t="shared" ca="1" si="27"/>
        <v>0.38611111111111113</v>
      </c>
      <c r="I86" s="12" t="s">
        <v>35</v>
      </c>
      <c r="J86" s="18" cm="1">
        <f t="array" aca="1" ref="J86" ca="1">_xll.BDP(D86&amp;" Corp",$I86)</f>
        <v>350.29923153200355</v>
      </c>
      <c r="K86" s="18" cm="1">
        <f t="array" aca="1" ref="K86" ca="1">_xll.BDP(E86&amp;" Corp",$I86)</f>
        <v>376.36094805381998</v>
      </c>
      <c r="L86" s="18">
        <f t="shared" ca="1" si="28"/>
        <v>26.061716521816436</v>
      </c>
      <c r="M86" s="18">
        <f t="shared" ca="1" si="29"/>
        <v>67.497970847869908</v>
      </c>
      <c r="N86" s="12" t="s">
        <v>36</v>
      </c>
      <c r="O86" s="18" cm="1">
        <f t="array" aca="1" ref="O86" ca="1">_xll.BDH(D86&amp;" Corp",$N86,$O$77)</f>
        <v>369.37799999999999</v>
      </c>
      <c r="P86" s="18" cm="1">
        <f t="array" aca="1" ref="P86" ca="1">_xll.BDH(E86&amp;" Corp",$N86,$O$77)</f>
        <v>393.14800000000002</v>
      </c>
      <c r="Q86" s="18">
        <f t="shared" ca="1" si="30"/>
        <v>23.770000000000039</v>
      </c>
      <c r="R86" s="18">
        <f t="shared" ca="1" si="31"/>
        <v>61.562589928057655</v>
      </c>
      <c r="S86" s="18">
        <f t="shared" ca="1" si="32"/>
        <v>5.9353809198122534</v>
      </c>
      <c r="T86" s="18" cm="1">
        <f t="array" aca="1" ref="T86" ca="1">_xll.BDH(D86&amp;" Corp",$N86,$T$77)</f>
        <v>345.65100000000001</v>
      </c>
      <c r="U86" s="18" cm="1">
        <f t="array" aca="1" ref="U86" ca="1">_xll.BDH(E86&amp;" Corp",$N86,$T$77)</f>
        <v>359.38099999999997</v>
      </c>
      <c r="V86" s="18">
        <f t="shared" ca="1" si="33"/>
        <v>13.729999999999961</v>
      </c>
      <c r="W86" s="18">
        <f t="shared" ca="1" si="34"/>
        <v>35.559712230215723</v>
      </c>
      <c r="X86" s="18">
        <f t="shared" ca="1" si="35"/>
        <v>31.938258617654185</v>
      </c>
      <c r="Y86" s="18" cm="1">
        <f t="array" aca="1" ref="Y86" ca="1">_xll.BDP(D86&amp;" Corp","interval_avg","calc_interval=30d","market_data_override=sp210")</f>
        <v>350.19148275862068</v>
      </c>
    </row>
    <row r="88" spans="1:25" x14ac:dyDescent="0.25">
      <c r="G88" s="5" t="s">
        <v>162</v>
      </c>
      <c r="H88" s="17">
        <f ca="1">AVERAGE(H80:H86)</f>
        <v>0.75396825396825395</v>
      </c>
      <c r="M88" s="18">
        <f ca="1">AVERAGE(M80:M86)</f>
        <v>8.3270145686116859</v>
      </c>
      <c r="R88" s="18">
        <f t="shared" ref="R88:S88" ca="1" si="36">AVERAGE(R80:R86)</f>
        <v>35.799658893849937</v>
      </c>
      <c r="S88" s="18">
        <f t="shared" ca="1" si="36"/>
        <v>-27.472644325238257</v>
      </c>
      <c r="W88" s="18">
        <f t="shared" ref="W88:X88" ca="1" si="37">AVERAGE(W80:W86)</f>
        <v>26.175456770321585</v>
      </c>
      <c r="X88" s="18">
        <f t="shared" ca="1" si="37"/>
        <v>-17.848442201709904</v>
      </c>
    </row>
    <row r="89" spans="1:25" x14ac:dyDescent="0.25">
      <c r="G89" s="5" t="s">
        <v>167</v>
      </c>
      <c r="H89" s="17">
        <f ca="1">_xlfn.STDEV.P(H80:H86)</f>
        <v>0.35794970587711855</v>
      </c>
      <c r="M89" s="18">
        <f ca="1">_xlfn.STDEV.P(M80:M86)</f>
        <v>36.037194781396103</v>
      </c>
      <c r="R89" s="18">
        <f t="shared" ref="R89:S89" ca="1" si="38">_xlfn.STDEV.P(R80:R86)</f>
        <v>141.74964082951672</v>
      </c>
      <c r="S89" s="18">
        <f t="shared" ca="1" si="38"/>
        <v>145.68629536995047</v>
      </c>
      <c r="W89" s="18">
        <f t="shared" ref="W89:X89" ca="1" si="39">_xlfn.STDEV.P(W80:W86)</f>
        <v>104.56197896017706</v>
      </c>
      <c r="X89" s="18">
        <f t="shared" ca="1" si="39"/>
        <v>109.79280512292064</v>
      </c>
    </row>
    <row r="91" spans="1:25" x14ac:dyDescent="0.25">
      <c r="A91" s="5" t="s">
        <v>164</v>
      </c>
      <c r="B91" s="11" t="str">
        <f ca="1">C69</f>
        <v>TELEFO 2 5/8 PERP nc-23</v>
      </c>
      <c r="C91" s="11" t="str">
        <f ca="1">C73</f>
        <v>TELEFO 3 7/8 PERP nc-26</v>
      </c>
      <c r="D91" s="22" t="str">
        <f ca="1">_xlfn.XLOOKUP(B91,bonds[unique lookup],bonds[ID_ISIN])</f>
        <v>XS1731823255</v>
      </c>
      <c r="E91" s="22" t="str">
        <f ca="1">_xlfn.XLOOKUP(C91,bonds[unique lookup],bonds[ID_ISIN])</f>
        <v>XS1795406658</v>
      </c>
      <c r="F91" s="8">
        <f ca="1">_xlfn.XLOOKUP(B91,bonds[unique lookup],bonds[nxt_call_dt])</f>
        <v>44992</v>
      </c>
      <c r="G91" s="8">
        <f ca="1">_xlfn.XLOOKUP(C91,bonds[unique lookup],bonds[nxt_call_dt])</f>
        <v>46195</v>
      </c>
      <c r="H91" s="17">
        <f ca="1">YEARFRAC(F91,G91)</f>
        <v>3.2916666666666665</v>
      </c>
      <c r="I91" s="12" t="s">
        <v>35</v>
      </c>
      <c r="J91" s="18" cm="1">
        <f t="array" aca="1" ref="J91" ca="1">_xll.BDP(D91&amp;" Corp",$I91)</f>
        <v>347.88959828453812</v>
      </c>
      <c r="K91" s="18" cm="1">
        <f t="array" aca="1" ref="K91" ca="1">_xll.BDP(E91&amp;" Corp",$I91)</f>
        <v>388.52725115475232</v>
      </c>
      <c r="L91" s="18">
        <f ca="1">K91-J91</f>
        <v>40.637652870214197</v>
      </c>
      <c r="M91" s="18">
        <f ca="1">L91/H91</f>
        <v>12.345616061837225</v>
      </c>
      <c r="N91" s="12" t="s">
        <v>36</v>
      </c>
      <c r="O91" s="18" cm="1">
        <f t="array" aca="1" ref="O91" ca="1">_xll.BDH(D91&amp;" Corp",$N91,$O$17)</f>
        <v>245.37299999999999</v>
      </c>
      <c r="P91" s="18" cm="1">
        <f t="array" aca="1" ref="P91" ca="1">_xll.BDH(E91&amp;" Corp",$N91,$O$17)</f>
        <v>322.50900000000001</v>
      </c>
      <c r="Q91" s="18">
        <f ca="1">IFERROR(P91-O91,"-")</f>
        <v>77.136000000000024</v>
      </c>
      <c r="R91" s="18">
        <f ca="1">IFERROR(Q91/H91,"-")</f>
        <v>23.433721518987351</v>
      </c>
      <c r="S91" s="18">
        <f ca="1">IFERROR(M91-R91,"-")</f>
        <v>-11.088105457150126</v>
      </c>
      <c r="T91" s="18" cm="1">
        <f t="array" aca="1" ref="T91" ca="1">_xll.BDH(D91&amp;" Corp",$N91,$T$17)</f>
        <v>241.958</v>
      </c>
      <c r="U91" s="18" cm="1">
        <f t="array" aca="1" ref="U91" ca="1">_xll.BDH(E91&amp;" Corp",$N91,$T$17)</f>
        <v>315.19</v>
      </c>
      <c r="V91" s="18">
        <f ca="1">IFERROR(U91-T91,"-")</f>
        <v>73.231999999999999</v>
      </c>
      <c r="W91" s="18">
        <f ca="1">IFERROR(V91/H91,"-")</f>
        <v>22.247696202531646</v>
      </c>
      <c r="X91" s="18">
        <f ca="1">IFERROR(M91-W91,"-")</f>
        <v>-9.9020801406944212</v>
      </c>
    </row>
    <row r="92" spans="1:25" x14ac:dyDescent="0.25">
      <c r="A92" s="5" t="s">
        <v>164</v>
      </c>
      <c r="B92" s="11" t="str">
        <f ca="1">C70</f>
        <v>TELEFO 3 PERP nc-23</v>
      </c>
      <c r="C92" s="11" t="str">
        <f ca="1">C75</f>
        <v>TELEFO 2 7/8 PERP nc-27</v>
      </c>
      <c r="D92" s="22" t="str">
        <f ca="1">_xlfn.XLOOKUP(B92,bonds[unique lookup],bonds[ID_ISIN])</f>
        <v>XS1795406575</v>
      </c>
      <c r="E92" s="22" t="str">
        <f ca="1">_xlfn.XLOOKUP(C92,bonds[unique lookup],bonds[ID_ISIN])</f>
        <v>XS2056371334</v>
      </c>
      <c r="F92" s="8">
        <f ca="1">_xlfn.XLOOKUP(B92,bonds[unique lookup],bonds[nxt_call_dt])</f>
        <v>45173</v>
      </c>
      <c r="G92" s="8">
        <f ca="1">_xlfn.XLOOKUP(C92,bonds[unique lookup],bonds[nxt_call_dt])</f>
        <v>46562</v>
      </c>
      <c r="H92" s="17">
        <f ca="1">YEARFRAC(F92,G92)</f>
        <v>3.8055555555555554</v>
      </c>
      <c r="I92" s="12" t="s">
        <v>35</v>
      </c>
      <c r="J92" s="18" cm="1">
        <f t="array" aca="1" ref="J92" ca="1">_xll.BDP(D92&amp;" Corp",$I92)</f>
        <v>355.7851801902865</v>
      </c>
      <c r="K92" s="18" cm="1">
        <f t="array" aca="1" ref="K92" ca="1">_xll.BDP(E92&amp;" Corp",$I92)</f>
        <v>376.36094805381998</v>
      </c>
      <c r="L92" s="18">
        <f ca="1">K92-J92</f>
        <v>20.575767863533486</v>
      </c>
      <c r="M92" s="18">
        <f ca="1">L92/H92</f>
        <v>5.4067711174248574</v>
      </c>
      <c r="N92" s="12" t="s">
        <v>36</v>
      </c>
      <c r="O92" s="18" cm="1">
        <f t="array" aca="1" ref="O92" ca="1">_xll.BDH(D92&amp;" Corp",$N92,$O$17)</f>
        <v>412.67700000000002</v>
      </c>
      <c r="P92" s="18" cm="1">
        <f t="array" aca="1" ref="P92" ca="1">_xll.BDH(E92&amp;" Corp",$N92,$O$17)</f>
        <v>393.14800000000002</v>
      </c>
      <c r="Q92" s="18">
        <f ca="1">IFERROR(P92-O92,"-")</f>
        <v>-19.528999999999996</v>
      </c>
      <c r="R92" s="18">
        <f ca="1">IFERROR(Q92/H92,"-")</f>
        <v>-5.13170802919708</v>
      </c>
      <c r="S92" s="18">
        <f ca="1">IFERROR(M92-R92,"-")</f>
        <v>10.538479146621938</v>
      </c>
      <c r="T92" s="18" cm="1">
        <f t="array" aca="1" ref="T92" ca="1">_xll.BDH(D92&amp;" Corp",$N92,$T$17)</f>
        <v>367.8</v>
      </c>
      <c r="U92" s="18" cm="1">
        <f t="array" aca="1" ref="U92" ca="1">_xll.BDH(E92&amp;" Corp",$N92,$T$17)</f>
        <v>359.38099999999997</v>
      </c>
      <c r="V92" s="18">
        <f ca="1">IFERROR(U92-T92,"-")</f>
        <v>-8.4190000000000396</v>
      </c>
      <c r="W92" s="18">
        <f ca="1">IFERROR(V92/H92,"-")</f>
        <v>-2.2122919708029301</v>
      </c>
      <c r="X92" s="18">
        <f ca="1">IFERROR(M92-W92,"-")</f>
        <v>7.6190630882277874</v>
      </c>
    </row>
    <row r="94" spans="1:25" x14ac:dyDescent="0.25">
      <c r="A94" s="5" t="s">
        <v>165</v>
      </c>
      <c r="B94" s="11" t="str">
        <f ca="1">C71</f>
        <v>TELEFO 5 7/8 PERP nc-24</v>
      </c>
      <c r="C94" s="11" t="str">
        <f ca="1">C75</f>
        <v>TELEFO 2 7/8 PERP nc-27</v>
      </c>
      <c r="D94" s="22" t="str">
        <f ca="1">_xlfn.XLOOKUP(B94,bonds[unique lookup],bonds[ID_ISIN])</f>
        <v>XS1050461034</v>
      </c>
      <c r="E94" s="22" t="str">
        <f ca="1">_xlfn.XLOOKUP(C94,bonds[unique lookup],bonds[ID_ISIN])</f>
        <v>XS2056371334</v>
      </c>
      <c r="F94" s="8">
        <f ca="1">_xlfn.XLOOKUP(B94,bonds[unique lookup],bonds[nxt_call_dt])</f>
        <v>45382</v>
      </c>
      <c r="G94" s="8">
        <f ca="1">_xlfn.XLOOKUP(C94,bonds[unique lookup],bonds[nxt_call_dt])</f>
        <v>46562</v>
      </c>
      <c r="H94" s="17">
        <f ca="1">YEARFRAC(F94,G94)</f>
        <v>3.2333333333333334</v>
      </c>
      <c r="I94" s="12" t="s">
        <v>35</v>
      </c>
      <c r="J94" s="18" cm="1">
        <f t="array" aca="1" ref="J94" ca="1">_xll.BDP(D94&amp;" Corp",$I94)</f>
        <v>348.74635744597157</v>
      </c>
      <c r="K94" s="18" cm="1">
        <f t="array" aca="1" ref="K94" ca="1">_xll.BDP(E94&amp;" Corp",$I94)</f>
        <v>376.36094805381998</v>
      </c>
      <c r="L94" s="18">
        <f ca="1">K94-J94</f>
        <v>27.614590607848413</v>
      </c>
      <c r="M94" s="18">
        <f ca="1">L94/H94</f>
        <v>8.5405950333551797</v>
      </c>
      <c r="N94" s="12" t="s">
        <v>36</v>
      </c>
      <c r="O94" s="18" cm="1">
        <f t="array" aca="1" ref="O94" ca="1">_xll.BDH(D94&amp;" Corp",$N94,$O$17)</f>
        <v>391.387</v>
      </c>
      <c r="P94" s="18" cm="1">
        <f t="array" aca="1" ref="P94" ca="1">_xll.BDH(E94&amp;" Corp",$N94,$O$17)</f>
        <v>393.14800000000002</v>
      </c>
      <c r="Q94" s="18">
        <f ca="1">IFERROR(P94-O94,"-")</f>
        <v>1.7610000000000241</v>
      </c>
      <c r="R94" s="18">
        <f ca="1">IFERROR(Q94/H94,"-")</f>
        <v>0.54463917525773942</v>
      </c>
      <c r="S94" s="18">
        <f ca="1">IFERROR(M94-R94,"-")</f>
        <v>7.9959558580974406</v>
      </c>
      <c r="T94" s="18" cm="1">
        <f t="array" aca="1" ref="T94" ca="1">_xll.BDH(D94&amp;" Corp",$N94,$T$17)</f>
        <v>348.42599999999999</v>
      </c>
      <c r="U94" s="18" cm="1">
        <f t="array" aca="1" ref="U94" ca="1">_xll.BDH(E94&amp;" Corp",$N94,$T$17)</f>
        <v>359.38099999999997</v>
      </c>
      <c r="V94" s="18">
        <f ca="1">IFERROR(U94-T94,"-")</f>
        <v>10.954999999999984</v>
      </c>
      <c r="W94" s="18">
        <f ca="1">IFERROR(V94/H94,"-")</f>
        <v>3.3881443298969023</v>
      </c>
      <c r="X94" s="18">
        <f ca="1">IFERROR(M94-W94,"-")</f>
        <v>5.1524507034582774</v>
      </c>
    </row>
    <row r="106" spans="2:7" x14ac:dyDescent="0.25">
      <c r="B106" s="5" t="s">
        <v>2</v>
      </c>
      <c r="C106" s="11" t="s">
        <v>168</v>
      </c>
    </row>
    <row r="107" spans="2:7" ht="11" x14ac:dyDescent="0.3">
      <c r="C107" s="4" t="s">
        <v>146</v>
      </c>
      <c r="D107" s="4" t="s">
        <v>147</v>
      </c>
      <c r="G107" s="5">
        <f ca="1">COUNTA(_xlfn.ANCHORARRAY(C108))</f>
        <v>6</v>
      </c>
    </row>
    <row r="108" spans="2:7" x14ac:dyDescent="0.25">
      <c r="C108" s="5" t="str" cm="1">
        <f t="array" aca="1" ref="C108:C113" ca="1">_xlfn._xlws.FILTER(bonds[unique lookup],(bonds[ticker]=C106)*(bonds[crncy]="eur"))</f>
        <v>TOTAL 2 1/4 PERP nc-21</v>
      </c>
      <c r="D108" s="22" t="str" cm="1">
        <f t="array" aca="1" ref="D108:D113" ca="1">_xlfn.XLOOKUP(_xlfn.ANCHORARRAY(C108),bonds[unique lookup],bonds[ID_ISIN])</f>
        <v>XS1195201931</v>
      </c>
      <c r="E108" s="5" t="str" cm="1">
        <f t="array" aca="1" ref="E108" ca="1">_xll.BDP(D108&amp;" Corp","crncy")</f>
        <v>EUR</v>
      </c>
    </row>
    <row r="109" spans="2:7" x14ac:dyDescent="0.25">
      <c r="C109" s="5" t="str">
        <f ca="1"/>
        <v>TOTAL 3 7/8 PERP nc-22</v>
      </c>
      <c r="D109" s="22" t="str">
        <f ca="1"/>
        <v>XS1413581205</v>
      </c>
      <c r="E109" s="5" t="str" cm="1">
        <f t="array" aca="1" ref="E109" ca="1">_xll.BDP(D109&amp;" Corp","crncy")</f>
        <v>EUR</v>
      </c>
    </row>
    <row r="110" spans="2:7" x14ac:dyDescent="0.25">
      <c r="C110" s="5" t="str">
        <f ca="1"/>
        <v>TOTAL 2.708 PERP nc-23</v>
      </c>
      <c r="D110" s="22" t="str">
        <f ca="1"/>
        <v>XS1501167164</v>
      </c>
      <c r="E110" s="5" t="str" cm="1">
        <f t="array" aca="1" ref="E110" ca="1">_xll.BDP(D110&amp;" Corp","crncy")</f>
        <v>EUR</v>
      </c>
    </row>
    <row r="111" spans="2:7" x14ac:dyDescent="0.25">
      <c r="C111" s="5" t="str">
        <f ca="1"/>
        <v>TOTAL 1 3/4 PERP nc-24</v>
      </c>
      <c r="D111" s="22" t="str">
        <f ca="1"/>
        <v>XS1974787480</v>
      </c>
      <c r="E111" s="5" t="str" cm="1">
        <f t="array" aca="1" ref="E111" ca="1">_xll.BDP(D111&amp;" Corp","crncy")</f>
        <v>EUR</v>
      </c>
    </row>
    <row r="112" spans="2:7" x14ac:dyDescent="0.25">
      <c r="C112" s="5" t="str">
        <f ca="1"/>
        <v>TOTAL 2 5/8 PERP nc-25</v>
      </c>
      <c r="D112" s="22" t="str">
        <f ca="1"/>
        <v>XS1195202822</v>
      </c>
      <c r="E112" s="5" t="str" cm="1">
        <f t="array" aca="1" ref="E112" ca="1">_xll.BDP(D112&amp;" Corp","crncy")</f>
        <v>EUR</v>
      </c>
    </row>
    <row r="113" spans="1:24" x14ac:dyDescent="0.25">
      <c r="C113" s="5" t="str">
        <f ca="1"/>
        <v>TOTAL 3.369 PERP nc-26</v>
      </c>
      <c r="D113" s="22" t="str">
        <f ca="1"/>
        <v>XS1501166869</v>
      </c>
      <c r="E113" s="5" t="str" cm="1">
        <f t="array" aca="1" ref="E113" ca="1">_xll.BDP(D113&amp;" Corp","crncy")</f>
        <v>EUR</v>
      </c>
      <c r="O113" s="23">
        <v>7</v>
      </c>
      <c r="T113" s="23">
        <v>25</v>
      </c>
    </row>
    <row r="114" spans="1:24" x14ac:dyDescent="0.25">
      <c r="O114" s="8">
        <f ca="1">WORKDAY(TODAY(),-O113)</f>
        <v>44011</v>
      </c>
      <c r="T114" s="8">
        <f ca="1">WORKDAY(TODAY(),-T113)</f>
        <v>43985</v>
      </c>
    </row>
    <row r="116" spans="1:24" ht="33" x14ac:dyDescent="0.3">
      <c r="B116" s="19" t="s">
        <v>11</v>
      </c>
      <c r="C116" s="19" t="s">
        <v>12</v>
      </c>
      <c r="D116" s="19" t="s">
        <v>9</v>
      </c>
      <c r="E116" s="19" t="s">
        <v>10</v>
      </c>
      <c r="F116" s="19" t="s">
        <v>13</v>
      </c>
      <c r="G116" s="19" t="s">
        <v>14</v>
      </c>
      <c r="H116" s="19" t="s">
        <v>15</v>
      </c>
      <c r="I116" s="20" t="s">
        <v>16</v>
      </c>
      <c r="J116" s="19" t="s">
        <v>3</v>
      </c>
      <c r="K116" s="19" t="s">
        <v>4</v>
      </c>
      <c r="L116" s="19" t="s">
        <v>150</v>
      </c>
      <c r="M116" s="19" t="s">
        <v>151</v>
      </c>
      <c r="N116" s="19" t="s">
        <v>152</v>
      </c>
      <c r="O116" s="19" t="s">
        <v>153</v>
      </c>
      <c r="P116" s="19" t="s">
        <v>154</v>
      </c>
      <c r="Q116" s="19" t="s">
        <v>155</v>
      </c>
      <c r="R116" s="19" t="s">
        <v>156</v>
      </c>
      <c r="S116" s="19" t="s">
        <v>157</v>
      </c>
      <c r="T116" s="19" t="s">
        <v>28</v>
      </c>
      <c r="U116" s="19" t="s">
        <v>29</v>
      </c>
      <c r="V116" s="19" t="s">
        <v>158</v>
      </c>
      <c r="W116" s="19" t="s">
        <v>159</v>
      </c>
      <c r="X116" s="19" t="s">
        <v>160</v>
      </c>
    </row>
    <row r="117" spans="1:24" x14ac:dyDescent="0.25">
      <c r="A117" s="5" t="s">
        <v>161</v>
      </c>
      <c r="B117" s="11" t="str">
        <f ca="1">C108</f>
        <v>TOTAL 2 1/4 PERP nc-21</v>
      </c>
      <c r="C117" s="11" t="str">
        <f ca="1">C109</f>
        <v>TOTAL 3 7/8 PERP nc-22</v>
      </c>
      <c r="D117" s="22" t="str">
        <f ca="1">_xlfn.XLOOKUP(B117,bonds[unique lookup],bonds[ID_ISIN])</f>
        <v>XS1195201931</v>
      </c>
      <c r="E117" s="22" t="str">
        <f ca="1">_xlfn.XLOOKUP(C117,bonds[unique lookup],bonds[ID_ISIN])</f>
        <v>XS1413581205</v>
      </c>
      <c r="F117" s="8">
        <f ca="1">_xlfn.XLOOKUP(B117,bonds[unique lookup],bonds[nxt_call_dt])</f>
        <v>44253</v>
      </c>
      <c r="G117" s="8">
        <f ca="1">_xlfn.XLOOKUP(C117,bonds[unique lookup],bonds[nxt_call_dt])</f>
        <v>44699</v>
      </c>
      <c r="H117" s="17">
        <f ca="1">YEARFRAC(F117,G117)</f>
        <v>1.2277777777777779</v>
      </c>
      <c r="I117" s="12" t="s">
        <v>35</v>
      </c>
      <c r="J117" s="18" cm="1">
        <f t="array" aca="1" ref="J117" ca="1">_xll.BDP(D117&amp;" Corp",$I117)</f>
        <v>197.64161370361811</v>
      </c>
      <c r="K117" s="18" cm="1">
        <f t="array" aca="1" ref="K117" ca="1">_xll.BDP(E117&amp;" Corp",$I117)</f>
        <v>197.84190780745186</v>
      </c>
      <c r="L117" s="18">
        <f ca="1">K117-J117</f>
        <v>0.20029410383375534</v>
      </c>
      <c r="M117" s="18">
        <f ca="1">L117/H117</f>
        <v>0.16313546918586408</v>
      </c>
      <c r="N117" s="12" t="s">
        <v>36</v>
      </c>
      <c r="O117" s="18" cm="1">
        <f t="array" aca="1" ref="O117" ca="1">_xll.BDH(D117&amp;" Corp",$N117,$O$114)</f>
        <v>232.83500000000001</v>
      </c>
      <c r="P117" s="18" cm="1">
        <f t="array" aca="1" ref="P117" ca="1">_xll.BDH(E117&amp;" Corp",$N117,$O$114)</f>
        <v>248.58600000000001</v>
      </c>
      <c r="Q117" s="18">
        <f ca="1">IFERROR(P117-O117,"-")</f>
        <v>15.751000000000005</v>
      </c>
      <c r="R117" s="18">
        <f ca="1">IFERROR(Q117/H117,"-")</f>
        <v>12.828868778280546</v>
      </c>
      <c r="S117" s="18">
        <f ca="1">IFERROR(M117-R117,"-")</f>
        <v>-12.665733309094682</v>
      </c>
      <c r="T117" s="18" cm="1">
        <f t="array" aca="1" ref="T117" ca="1">_xll.BDH(D117&amp;" Corp",$N117,$T$114)</f>
        <v>136.547</v>
      </c>
      <c r="U117" s="18" cm="1">
        <f t="array" aca="1" ref="U117" ca="1">_xll.BDH(E117&amp;" Corp",$N117,$T$114)</f>
        <v>156.74600000000001</v>
      </c>
      <c r="V117" s="18">
        <f ca="1">IFERROR(U117-T117,"-")</f>
        <v>20.199000000000012</v>
      </c>
      <c r="W117" s="18">
        <f ca="1">IFERROR(V117/H117,"-")</f>
        <v>16.451674208144805</v>
      </c>
      <c r="X117" s="18">
        <f ca="1">IFERROR(M117-W117,"-")</f>
        <v>-16.288538738958941</v>
      </c>
    </row>
    <row r="118" spans="1:24" x14ac:dyDescent="0.25">
      <c r="A118" s="5" t="s">
        <v>161</v>
      </c>
      <c r="B118" s="11" t="str">
        <f t="shared" ref="B118:B121" ca="1" si="40">C109</f>
        <v>TOTAL 3 7/8 PERP nc-22</v>
      </c>
      <c r="C118" s="11" t="str">
        <f t="shared" ref="C118:C121" ca="1" si="41">C110</f>
        <v>TOTAL 2.708 PERP nc-23</v>
      </c>
      <c r="D118" s="22" t="str">
        <f ca="1">_xlfn.XLOOKUP(B118,bonds[unique lookup],bonds[ID_ISIN])</f>
        <v>XS1413581205</v>
      </c>
      <c r="E118" s="22" t="str">
        <f ca="1">_xlfn.XLOOKUP(C118,bonds[unique lookup],bonds[ID_ISIN])</f>
        <v>XS1501167164</v>
      </c>
      <c r="F118" s="8">
        <f ca="1">_xlfn.XLOOKUP(B118,bonds[unique lookup],bonds[nxt_call_dt])</f>
        <v>44699</v>
      </c>
      <c r="G118" s="8">
        <f ca="1">_xlfn.XLOOKUP(C118,bonds[unique lookup],bonds[nxt_call_dt])</f>
        <v>45051</v>
      </c>
      <c r="H118" s="17">
        <f t="shared" ref="H118:H121" ca="1" si="42">YEARFRAC(F118,G118)</f>
        <v>0.96388888888888891</v>
      </c>
      <c r="I118" s="12" t="s">
        <v>35</v>
      </c>
      <c r="J118" s="18" cm="1">
        <f t="array" aca="1" ref="J118" ca="1">_xll.BDP(D118&amp;" Corp",$I118)</f>
        <v>197.84190780745186</v>
      </c>
      <c r="K118" s="18" cm="1">
        <f t="array" aca="1" ref="K118" ca="1">_xll.BDP(E118&amp;" Corp",$I118)</f>
        <v>207.61462009071988</v>
      </c>
      <c r="L118" s="18">
        <f t="shared" ref="L118:L121" ca="1" si="43">K118-J118</f>
        <v>9.7727122832680209</v>
      </c>
      <c r="M118" s="18">
        <f t="shared" ref="M118:M121" ca="1" si="44">L118/H118</f>
        <v>10.138836950940886</v>
      </c>
      <c r="N118" s="12" t="s">
        <v>36</v>
      </c>
      <c r="O118" s="18" cm="1">
        <f t="array" aca="1" ref="O118" ca="1">_xll.BDH(D118&amp;" Corp",$N118,$O$114)</f>
        <v>248.58600000000001</v>
      </c>
      <c r="P118" s="18" cm="1">
        <f t="array" aca="1" ref="P118" ca="1">_xll.BDH(E118&amp;" Corp",$N118,$O$114)</f>
        <v>245.47800000000001</v>
      </c>
      <c r="Q118" s="18">
        <f t="shared" ref="Q118:Q121" ca="1" si="45">IFERROR(P118-O118,"-")</f>
        <v>-3.1080000000000041</v>
      </c>
      <c r="R118" s="18">
        <f t="shared" ref="R118:R121" ca="1" si="46">IFERROR(Q118/H118,"-")</f>
        <v>-3.2244380403458255</v>
      </c>
      <c r="S118" s="18">
        <f t="shared" ref="S118:S121" ca="1" si="47">IFERROR(M118-R118,"-")</f>
        <v>13.363274991286712</v>
      </c>
      <c r="T118" s="18" cm="1">
        <f t="array" aca="1" ref="T118" ca="1">_xll.BDH(D118&amp;" Corp",$N118,$T$114)</f>
        <v>156.74600000000001</v>
      </c>
      <c r="U118" s="18" cm="1">
        <f t="array" aca="1" ref="U118" ca="1">_xll.BDH(E118&amp;" Corp",$N118,$T$114)</f>
        <v>178.53899999999999</v>
      </c>
      <c r="V118" s="18">
        <f t="shared" ref="V118:V121" ca="1" si="48">IFERROR(U118-T118,"-")</f>
        <v>21.792999999999978</v>
      </c>
      <c r="W118" s="18">
        <f t="shared" ref="W118:W121" ca="1" si="49">IFERROR(V118/H118,"-")</f>
        <v>22.609452449567701</v>
      </c>
      <c r="X118" s="18">
        <f t="shared" ref="X118:X121" ca="1" si="50">IFERROR(M118-W118,"-")</f>
        <v>-12.470615498626815</v>
      </c>
    </row>
    <row r="119" spans="1:24" x14ac:dyDescent="0.25">
      <c r="A119" s="5" t="s">
        <v>161</v>
      </c>
      <c r="B119" s="11" t="str">
        <f t="shared" ca="1" si="40"/>
        <v>TOTAL 2.708 PERP nc-23</v>
      </c>
      <c r="C119" s="11" t="str">
        <f t="shared" ca="1" si="41"/>
        <v>TOTAL 1 3/4 PERP nc-24</v>
      </c>
      <c r="D119" s="22" t="str">
        <f ca="1">_xlfn.XLOOKUP(B119,bonds[unique lookup],bonds[ID_ISIN])</f>
        <v>XS1501167164</v>
      </c>
      <c r="E119" s="22" t="str">
        <f ca="1">_xlfn.XLOOKUP(C119,bonds[unique lookup],bonds[ID_ISIN])</f>
        <v>XS1974787480</v>
      </c>
      <c r="F119" s="8">
        <f ca="1">_xlfn.XLOOKUP(B119,bonds[unique lookup],bonds[nxt_call_dt])</f>
        <v>45051</v>
      </c>
      <c r="G119" s="8">
        <f ca="1">_xlfn.XLOOKUP(C119,bonds[unique lookup],bonds[nxt_call_dt])</f>
        <v>45386</v>
      </c>
      <c r="H119" s="17">
        <f t="shared" ca="1" si="42"/>
        <v>0.91388888888888886</v>
      </c>
      <c r="I119" s="12" t="s">
        <v>35</v>
      </c>
      <c r="J119" s="18" cm="1">
        <f t="array" aca="1" ref="J119" ca="1">_xll.BDP(D119&amp;" Corp",$I119)</f>
        <v>207.61462009071988</v>
      </c>
      <c r="K119" s="18" cm="1">
        <f t="array" aca="1" ref="K119" ca="1">_xll.BDP(E119&amp;" Corp",$I119)</f>
        <v>221.20540775135092</v>
      </c>
      <c r="L119" s="18">
        <f t="shared" ca="1" si="43"/>
        <v>13.590787660631037</v>
      </c>
      <c r="M119" s="18">
        <f t="shared" ca="1" si="44"/>
        <v>14.871378595219372</v>
      </c>
      <c r="N119" s="12" t="s">
        <v>36</v>
      </c>
      <c r="O119" s="18" cm="1">
        <f t="array" aca="1" ref="O119" ca="1">_xll.BDH(D119&amp;" Corp",$N119,$O$114)</f>
        <v>245.47800000000001</v>
      </c>
      <c r="P119" s="18" cm="1">
        <f t="array" aca="1" ref="P119" ca="1">_xll.BDH(E119&amp;" Corp",$N119,$O$114)</f>
        <v>249.245</v>
      </c>
      <c r="Q119" s="18">
        <f t="shared" ca="1" si="45"/>
        <v>3.7669999999999959</v>
      </c>
      <c r="R119" s="18">
        <f t="shared" ca="1" si="46"/>
        <v>4.1219452887537953</v>
      </c>
      <c r="S119" s="18">
        <f t="shared" ca="1" si="47"/>
        <v>10.749433306465576</v>
      </c>
      <c r="T119" s="18" cm="1">
        <f t="array" aca="1" ref="T119" ca="1">_xll.BDH(D119&amp;" Corp",$N119,$T$114)</f>
        <v>178.53899999999999</v>
      </c>
      <c r="U119" s="18" cm="1">
        <f t="array" aca="1" ref="U119" ca="1">_xll.BDH(E119&amp;" Corp",$N119,$T$114)</f>
        <v>191.12200000000001</v>
      </c>
      <c r="V119" s="18">
        <f t="shared" ca="1" si="48"/>
        <v>12.583000000000027</v>
      </c>
      <c r="W119" s="18">
        <f t="shared" ca="1" si="49"/>
        <v>13.768632218845015</v>
      </c>
      <c r="X119" s="18">
        <f t="shared" ca="1" si="50"/>
        <v>1.1027463763743572</v>
      </c>
    </row>
    <row r="120" spans="1:24" x14ac:dyDescent="0.25">
      <c r="A120" s="5" t="s">
        <v>161</v>
      </c>
      <c r="B120" s="11" t="str">
        <f t="shared" ca="1" si="40"/>
        <v>TOTAL 1 3/4 PERP nc-24</v>
      </c>
      <c r="C120" s="11" t="str">
        <f t="shared" ca="1" si="41"/>
        <v>TOTAL 2 5/8 PERP nc-25</v>
      </c>
      <c r="D120" s="22" t="str">
        <f ca="1">_xlfn.XLOOKUP(B120,bonds[unique lookup],bonds[ID_ISIN])</f>
        <v>XS1974787480</v>
      </c>
      <c r="E120" s="22" t="str">
        <f ca="1">_xlfn.XLOOKUP(C120,bonds[unique lookup],bonds[ID_ISIN])</f>
        <v>XS1195202822</v>
      </c>
      <c r="F120" s="8">
        <f ca="1">_xlfn.XLOOKUP(B120,bonds[unique lookup],bonds[nxt_call_dt])</f>
        <v>45386</v>
      </c>
      <c r="G120" s="8">
        <f ca="1">_xlfn.XLOOKUP(C120,bonds[unique lookup],bonds[nxt_call_dt])</f>
        <v>45714</v>
      </c>
      <c r="H120" s="17">
        <f t="shared" ca="1" si="42"/>
        <v>0.89444444444444449</v>
      </c>
      <c r="I120" s="12" t="s">
        <v>35</v>
      </c>
      <c r="J120" s="18" cm="1">
        <f t="array" aca="1" ref="J120" ca="1">_xll.BDP(D120&amp;" Corp",$I120)</f>
        <v>221.20540775135092</v>
      </c>
      <c r="K120" s="18" cm="1">
        <f t="array" aca="1" ref="K120" ca="1">_xll.BDP(E120&amp;" Corp",$I120)</f>
        <v>228.76469910416745</v>
      </c>
      <c r="L120" s="18">
        <f t="shared" ca="1" si="43"/>
        <v>7.5592913528165298</v>
      </c>
      <c r="M120" s="18">
        <f t="shared" ca="1" si="44"/>
        <v>8.4513816366892875</v>
      </c>
      <c r="N120" s="12" t="s">
        <v>36</v>
      </c>
      <c r="O120" s="18" cm="1">
        <f t="array" aca="1" ref="O120" ca="1">_xll.BDH(D120&amp;" Corp",$N120,$O$114)</f>
        <v>249.245</v>
      </c>
      <c r="P120" s="18" cm="1">
        <f t="array" aca="1" ref="P120" ca="1">_xll.BDH(E120&amp;" Corp",$N120,$O$114)</f>
        <v>249.46199999999999</v>
      </c>
      <c r="Q120" s="18">
        <f t="shared" ca="1" si="45"/>
        <v>0.21699999999998454</v>
      </c>
      <c r="R120" s="18">
        <f t="shared" ca="1" si="46"/>
        <v>0.24260869565215662</v>
      </c>
      <c r="S120" s="18">
        <f t="shared" ca="1" si="47"/>
        <v>8.2087729410371306</v>
      </c>
      <c r="T120" s="18" cm="1">
        <f t="array" aca="1" ref="T120" ca="1">_xll.BDH(D120&amp;" Corp",$N120,$T$114)</f>
        <v>191.12200000000001</v>
      </c>
      <c r="U120" s="18" cm="1">
        <f t="array" aca="1" ref="U120" ca="1">_xll.BDH(E120&amp;" Corp",$N120,$T$114)</f>
        <v>210.01300000000001</v>
      </c>
      <c r="V120" s="18">
        <f t="shared" ca="1" si="48"/>
        <v>18.890999999999991</v>
      </c>
      <c r="W120" s="18">
        <f t="shared" ca="1" si="49"/>
        <v>21.120372670807441</v>
      </c>
      <c r="X120" s="18">
        <f t="shared" ca="1" si="50"/>
        <v>-12.668991034118154</v>
      </c>
    </row>
    <row r="121" spans="1:24" x14ac:dyDescent="0.25">
      <c r="A121" s="5" t="s">
        <v>161</v>
      </c>
      <c r="B121" s="11" t="str">
        <f t="shared" ca="1" si="40"/>
        <v>TOTAL 2 5/8 PERP nc-25</v>
      </c>
      <c r="C121" s="11" t="str">
        <f t="shared" ca="1" si="41"/>
        <v>TOTAL 3.369 PERP nc-26</v>
      </c>
      <c r="D121" s="22" t="str">
        <f ca="1">_xlfn.XLOOKUP(B121,bonds[unique lookup],bonds[ID_ISIN])</f>
        <v>XS1195202822</v>
      </c>
      <c r="E121" s="22" t="str">
        <f ca="1">_xlfn.XLOOKUP(C121,bonds[unique lookup],bonds[ID_ISIN])</f>
        <v>XS1501166869</v>
      </c>
      <c r="F121" s="8">
        <f ca="1">_xlfn.XLOOKUP(B121,bonds[unique lookup],bonds[nxt_call_dt])</f>
        <v>45714</v>
      </c>
      <c r="G121" s="8">
        <f ca="1">_xlfn.XLOOKUP(C121,bonds[unique lookup],bonds[nxt_call_dt])</f>
        <v>46301</v>
      </c>
      <c r="H121" s="17">
        <f t="shared" ca="1" si="42"/>
        <v>1.6111111111111112</v>
      </c>
      <c r="I121" s="12" t="s">
        <v>35</v>
      </c>
      <c r="J121" s="18" cm="1">
        <f t="array" aca="1" ref="J121" ca="1">_xll.BDP(D121&amp;" Corp",$I121)</f>
        <v>228.76469910416745</v>
      </c>
      <c r="K121" s="18" cm="1">
        <f t="array" aca="1" ref="K121" ca="1">_xll.BDP(E121&amp;" Corp",$I121)</f>
        <v>230.5615273691572</v>
      </c>
      <c r="L121" s="18">
        <f t="shared" ca="1" si="43"/>
        <v>1.796828264989756</v>
      </c>
      <c r="M121" s="18">
        <f t="shared" ca="1" si="44"/>
        <v>1.1152727162005382</v>
      </c>
      <c r="N121" s="12" t="s">
        <v>36</v>
      </c>
      <c r="O121" s="18" cm="1">
        <f t="array" aca="1" ref="O121" ca="1">_xll.BDH(D121&amp;" Corp",$N121,$O$114)</f>
        <v>249.46199999999999</v>
      </c>
      <c r="P121" s="18" cm="1">
        <f t="array" aca="1" ref="P121" ca="1">_xll.BDH(E121&amp;" Corp",$N121,$O$114)</f>
        <v>257.96899999999999</v>
      </c>
      <c r="Q121" s="18">
        <f t="shared" ca="1" si="45"/>
        <v>8.507000000000005</v>
      </c>
      <c r="R121" s="18">
        <f t="shared" ca="1" si="46"/>
        <v>5.2802068965517268</v>
      </c>
      <c r="S121" s="18">
        <f t="shared" ca="1" si="47"/>
        <v>-4.1649341803511888</v>
      </c>
      <c r="T121" s="18" cm="1">
        <f t="array" aca="1" ref="T121" ca="1">_xll.BDH(D121&amp;" Corp",$N121,$T$114)</f>
        <v>210.01300000000001</v>
      </c>
      <c r="U121" s="18" cm="1">
        <f t="array" aca="1" ref="U121" ca="1">_xll.BDH(E121&amp;" Corp",$N121,$T$114)</f>
        <v>211.542</v>
      </c>
      <c r="V121" s="18">
        <f t="shared" ca="1" si="48"/>
        <v>1.5289999999999964</v>
      </c>
      <c r="W121" s="18">
        <f t="shared" ca="1" si="49"/>
        <v>0.94903448275861835</v>
      </c>
      <c r="X121" s="18">
        <f t="shared" ca="1" si="50"/>
        <v>0.1662382334419199</v>
      </c>
    </row>
    <row r="123" spans="1:24" x14ac:dyDescent="0.25">
      <c r="G123" s="5" t="s">
        <v>162</v>
      </c>
      <c r="H123" s="17">
        <f ca="1">AVERAGE(H115:H121)</f>
        <v>1.1222222222222222</v>
      </c>
      <c r="M123" s="18">
        <f ca="1">AVERAGE(M117:M121)</f>
        <v>6.9480010736471884</v>
      </c>
      <c r="R123" s="18">
        <f t="shared" ref="R123:S123" ca="1" si="51">AVERAGE(R117:R121)</f>
        <v>3.8498383237784801</v>
      </c>
      <c r="S123" s="18">
        <f t="shared" ca="1" si="51"/>
        <v>3.0981627498687097</v>
      </c>
      <c r="W123" s="18">
        <f t="shared" ref="W123:X123" ca="1" si="52">AVERAGE(W117:W121)</f>
        <v>14.979833206024717</v>
      </c>
      <c r="X123" s="18">
        <f t="shared" ca="1" si="52"/>
        <v>-8.0318321323775272</v>
      </c>
    </row>
    <row r="124" spans="1:24" x14ac:dyDescent="0.25">
      <c r="G124" s="5" t="s">
        <v>167</v>
      </c>
      <c r="H124" s="17">
        <f ca="1">_xlfn.STDEV.P(H115:H121)</f>
        <v>0.27221655322895433</v>
      </c>
      <c r="M124" s="18">
        <f ca="1">_xlfn.STDEV.P(M117:M121)</f>
        <v>5.5727303797129375</v>
      </c>
      <c r="R124" s="18">
        <f t="shared" ref="R124:S124" ca="1" si="53">_xlfn.STDEV.P(R117:R121)</f>
        <v>5.4000088152387526</v>
      </c>
      <c r="S124" s="18">
        <f t="shared" ca="1" si="53"/>
        <v>9.9124749983119926</v>
      </c>
      <c r="W124" s="18">
        <f t="shared" ref="W124:X124" ca="1" si="54">_xlfn.STDEV.P(W117:W121)</f>
        <v>7.6995318208273966</v>
      </c>
      <c r="X124" s="18">
        <f t="shared" ca="1" si="54"/>
        <v>7.2114925874624261</v>
      </c>
    </row>
    <row r="126" spans="1:24" x14ac:dyDescent="0.25">
      <c r="A126" s="5" t="s">
        <v>164</v>
      </c>
      <c r="B126" s="11" t="str">
        <f ca="1">C109</f>
        <v>TOTAL 3 7/8 PERP nc-22</v>
      </c>
      <c r="C126" s="11" t="str">
        <f ca="1">C112</f>
        <v>TOTAL 2 5/8 PERP nc-25</v>
      </c>
      <c r="D126" s="22" t="str">
        <f ca="1">_xlfn.XLOOKUP(B126,bonds[unique lookup],bonds[ID_ISIN])</f>
        <v>XS1413581205</v>
      </c>
      <c r="E126" s="22" t="str">
        <f ca="1">_xlfn.XLOOKUP(C126,bonds[unique lookup],bonds[ID_ISIN])</f>
        <v>XS1195202822</v>
      </c>
      <c r="F126" s="8">
        <f ca="1">_xlfn.XLOOKUP(B126,bonds[unique lookup],bonds[nxt_call_dt])</f>
        <v>44699</v>
      </c>
      <c r="G126" s="8">
        <f ca="1">_xlfn.XLOOKUP(C126,bonds[unique lookup],bonds[nxt_call_dt])</f>
        <v>45714</v>
      </c>
      <c r="H126" s="17">
        <f t="shared" ref="H126" ca="1" si="55">YEARFRAC(F126,G126)</f>
        <v>2.7722222222222221</v>
      </c>
      <c r="I126" s="12" t="s">
        <v>35</v>
      </c>
      <c r="J126" s="18" cm="1">
        <f t="array" aca="1" ref="J126" ca="1">_xll.BDP(D126&amp;" Corp",$I126)</f>
        <v>197.84190780745186</v>
      </c>
      <c r="K126" s="18" cm="1">
        <f t="array" aca="1" ref="K126" ca="1">_xll.BDP(E126&amp;" Corp",$I126)</f>
        <v>228.76469910416745</v>
      </c>
      <c r="L126" s="18">
        <f t="shared" ref="L126" ca="1" si="56">K126-J126</f>
        <v>30.922791296715587</v>
      </c>
      <c r="M126" s="18">
        <f t="shared" ref="M126" ca="1" si="57">L126/H126</f>
        <v>11.154513894606826</v>
      </c>
      <c r="N126" s="12" t="s">
        <v>36</v>
      </c>
      <c r="O126" s="18" cm="1">
        <f t="array" aca="1" ref="O126" ca="1">_xll.BDH(D126&amp;" Corp",$N126,$O$114)</f>
        <v>248.58600000000001</v>
      </c>
      <c r="P126" s="18" cm="1">
        <f t="array" aca="1" ref="P126" ca="1">_xll.BDH(E126&amp;" Corp",$N126,$O$114)</f>
        <v>249.46199999999999</v>
      </c>
      <c r="Q126" s="18">
        <f t="shared" ref="Q126" ca="1" si="58">IFERROR(P126-O126,"-")</f>
        <v>0.87599999999997635</v>
      </c>
      <c r="R126" s="18">
        <f t="shared" ref="R126" ca="1" si="59">IFERROR(Q126/H126,"-")</f>
        <v>0.31599198396792733</v>
      </c>
      <c r="S126" s="18">
        <f t="shared" ref="S126" ca="1" si="60">IFERROR(M126-R126,"-")</f>
        <v>10.838521910638898</v>
      </c>
      <c r="T126" s="18" cm="1">
        <f t="array" aca="1" ref="T126" ca="1">_xll.BDH(D126&amp;" Corp",$N126,$T$114)</f>
        <v>156.74600000000001</v>
      </c>
      <c r="U126" s="18" cm="1">
        <f t="array" aca="1" ref="U126" ca="1">_xll.BDH(E126&amp;" Corp",$N126,$T$114)</f>
        <v>210.01300000000001</v>
      </c>
      <c r="V126" s="18">
        <f t="shared" ref="V126" ca="1" si="61">IFERROR(U126-T126,"-")</f>
        <v>53.266999999999996</v>
      </c>
      <c r="W126" s="18">
        <f t="shared" ref="W126" ca="1" si="62">IFERROR(V126/H126,"-")</f>
        <v>19.214549098196393</v>
      </c>
      <c r="X126" s="18">
        <f t="shared" ref="X126" ca="1" si="63">IFERROR(M126-W126,"-")</f>
        <v>-8.0600352035895675</v>
      </c>
    </row>
    <row r="128" spans="1:24" x14ac:dyDescent="0.25">
      <c r="A128" s="5" t="s">
        <v>165</v>
      </c>
      <c r="B128" s="11" t="str">
        <f ca="1">C110</f>
        <v>TOTAL 2.708 PERP nc-23</v>
      </c>
      <c r="C128" s="11" t="str">
        <f ca="1">C113</f>
        <v>TOTAL 3.369 PERP nc-26</v>
      </c>
      <c r="D128" s="22" t="str">
        <f ca="1">_xlfn.XLOOKUP(B128,bonds[unique lookup],bonds[ID_ISIN])</f>
        <v>XS1501167164</v>
      </c>
      <c r="E128" s="22" t="str">
        <f ca="1">_xlfn.XLOOKUP(C128,bonds[unique lookup],bonds[ID_ISIN])</f>
        <v>XS1501166869</v>
      </c>
      <c r="F128" s="8">
        <f ca="1">_xlfn.XLOOKUP(B128,bonds[unique lookup],bonds[nxt_call_dt])</f>
        <v>45051</v>
      </c>
      <c r="G128" s="8">
        <f ca="1">_xlfn.XLOOKUP(C128,bonds[unique lookup],bonds[nxt_call_dt])</f>
        <v>46301</v>
      </c>
      <c r="H128" s="17">
        <f t="shared" ref="H128" ca="1" si="64">YEARFRAC(F128,G128)</f>
        <v>3.4194444444444443</v>
      </c>
      <c r="I128" s="12" t="s">
        <v>35</v>
      </c>
      <c r="J128" s="18" cm="1">
        <f t="array" aca="1" ref="J128" ca="1">_xll.BDP(D128&amp;" Corp",$I128)</f>
        <v>207.61462009071988</v>
      </c>
      <c r="K128" s="18" cm="1">
        <f t="array" aca="1" ref="K128" ca="1">_xll.BDP(E128&amp;" Corp",$I128)</f>
        <v>230.5615273691572</v>
      </c>
      <c r="L128" s="18">
        <f t="shared" ref="L128" ca="1" si="65">K128-J128</f>
        <v>22.946907278437322</v>
      </c>
      <c r="M128" s="18">
        <f t="shared" ref="M128" ca="1" si="66">L128/H128</f>
        <v>6.7107121204203386</v>
      </c>
      <c r="N128" s="12" t="s">
        <v>36</v>
      </c>
      <c r="O128" s="18" cm="1">
        <f t="array" aca="1" ref="O128" ca="1">_xll.BDH(D128&amp;" Corp",$N128,$O$114)</f>
        <v>245.47800000000001</v>
      </c>
      <c r="P128" s="18" cm="1">
        <f t="array" aca="1" ref="P128" ca="1">_xll.BDH(E128&amp;" Corp",$N128,$O$114)</f>
        <v>257.96899999999999</v>
      </c>
      <c r="Q128" s="18">
        <f t="shared" ref="Q128" ca="1" si="67">IFERROR(P128-O128,"-")</f>
        <v>12.490999999999985</v>
      </c>
      <c r="R128" s="18">
        <f t="shared" ref="R128" ca="1" si="68">IFERROR(Q128/H128,"-")</f>
        <v>3.6529325751421569</v>
      </c>
      <c r="S128" s="18">
        <f t="shared" ref="S128" ca="1" si="69">IFERROR(M128-R128,"-")</f>
        <v>3.0577795452781817</v>
      </c>
      <c r="T128" s="18" cm="1">
        <f t="array" aca="1" ref="T128" ca="1">_xll.BDH(D128&amp;" Corp",$N128,$T$114)</f>
        <v>178.53899999999999</v>
      </c>
      <c r="U128" s="18" cm="1">
        <f t="array" aca="1" ref="U128" ca="1">_xll.BDH(E128&amp;" Corp",$N128,$T$114)</f>
        <v>211.542</v>
      </c>
      <c r="V128" s="18">
        <f t="shared" ref="V128" ca="1" si="70">IFERROR(U128-T128,"-")</f>
        <v>33.003000000000014</v>
      </c>
      <c r="W128" s="18">
        <f t="shared" ref="W128" ca="1" si="71">IFERROR(V128/H128,"-")</f>
        <v>9.6515678310316861</v>
      </c>
      <c r="X128" s="18">
        <f t="shared" ref="X128" ca="1" si="72">IFERROR(M128-W128,"-")</f>
        <v>-2.9408557106113475</v>
      </c>
    </row>
    <row r="135" spans="2:5" x14ac:dyDescent="0.25">
      <c r="B135" s="5" t="s">
        <v>2</v>
      </c>
      <c r="C135" s="11" t="s">
        <v>422</v>
      </c>
    </row>
    <row r="136" spans="2:5" ht="11" x14ac:dyDescent="0.3">
      <c r="C136" s="4" t="s">
        <v>146</v>
      </c>
      <c r="D136" s="4" t="s">
        <v>147</v>
      </c>
    </row>
    <row r="137" spans="2:5" x14ac:dyDescent="0.25">
      <c r="C137" s="5" t="str" cm="1">
        <f t="array" aca="1" ref="C137:C142" ca="1">_xlfn._xlws.FILTER(bonds[unique lookup],(bonds[ticker]=C135)*(bonds[crncy]="eur"))</f>
        <v>ENBW 3 5/8 04/02/76 nc-21</v>
      </c>
      <c r="D137" s="22" t="str" cm="1">
        <f t="array" aca="1" ref="D137:D142" ca="1">_xlfn.XLOOKUP(_xlfn.ANCHORARRAY(C137),bonds[unique lookup],bonds[ID_ISIN])</f>
        <v>XS1044811591</v>
      </c>
      <c r="E137" s="5" t="str" cm="1">
        <f t="array" aca="1" ref="E137" ca="1">_xll.BDP(D137&amp;" Corp","crncy")</f>
        <v>EUR</v>
      </c>
    </row>
    <row r="138" spans="2:5" x14ac:dyDescent="0.25">
      <c r="C138" s="5" t="str">
        <f ca="1"/>
        <v>ENBW 3 5/8 04/02/76 nc-21</v>
      </c>
      <c r="D138" s="22" t="str">
        <f ca="1"/>
        <v>XS1044811591</v>
      </c>
      <c r="E138" s="5" t="str" cm="1">
        <f t="array" aca="1" ref="E138" ca="1">_xll.BDP(D138&amp;" Corp","crncy")</f>
        <v>EUR</v>
      </c>
    </row>
    <row r="139" spans="2:5" x14ac:dyDescent="0.25">
      <c r="C139" s="5" t="str">
        <f ca="1"/>
        <v>ENBW 3 3/8 04/05/77 nc-22</v>
      </c>
      <c r="D139" s="22" t="str">
        <f ca="1"/>
        <v>XS1405770907</v>
      </c>
      <c r="E139" s="5" t="str" cm="1">
        <f t="array" aca="1" ref="E139" ca="1">_xll.BDP(D139&amp;" Corp","crncy")</f>
        <v>EUR</v>
      </c>
    </row>
    <row r="140" spans="2:5" x14ac:dyDescent="0.25">
      <c r="C140" s="5" t="str">
        <f ca="1"/>
        <v>ENBW 1 1/8 11/05/79 nc-24</v>
      </c>
      <c r="D140" s="22" t="str">
        <f ca="1"/>
        <v>XS2035564975</v>
      </c>
      <c r="E140" s="5" t="str" cm="1">
        <f t="array" aca="1" ref="E140" ca="1">_xll.BDP(D140&amp;" Corp","crncy")</f>
        <v>EUR</v>
      </c>
    </row>
    <row r="141" spans="2:5" x14ac:dyDescent="0.25">
      <c r="C141" s="5" t="str">
        <f ca="1"/>
        <v>ENBW 1 7/8 06/29/80 nc-26</v>
      </c>
      <c r="D141" s="22" t="str">
        <f ca="1"/>
        <v>XS2196328608</v>
      </c>
      <c r="E141" s="5" t="str" cm="1">
        <f t="array" aca="1" ref="E141" ca="1">_xll.BDP(D141&amp;" Corp","crncy")</f>
        <v>EUR</v>
      </c>
    </row>
    <row r="142" spans="2:5" x14ac:dyDescent="0.25">
      <c r="C142" s="5" t="str">
        <f ca="1"/>
        <v>ENBW 1 5/8 08/05/79 nc-27</v>
      </c>
      <c r="D142" s="22" t="str">
        <f ca="1"/>
        <v>XS2035564629</v>
      </c>
      <c r="E142" s="5" t="str" cm="1">
        <f t="array" aca="1" ref="E142" ca="1">_xll.BDP(D142&amp;" Corp","crncy")</f>
        <v>EUR</v>
      </c>
    </row>
    <row r="143" spans="2:5" x14ac:dyDescent="0.25">
      <c r="D143" s="22"/>
    </row>
    <row r="146" spans="1:24" x14ac:dyDescent="0.25">
      <c r="A146" s="5" t="s">
        <v>161</v>
      </c>
      <c r="B146" s="11" t="str">
        <f ca="1">C137</f>
        <v>ENBW 3 5/8 04/02/76 nc-21</v>
      </c>
      <c r="C146" s="11" t="str">
        <f ca="1">C138</f>
        <v>ENBW 3 5/8 04/02/76 nc-21</v>
      </c>
      <c r="D146" s="22" t="str">
        <f ca="1">_xlfn.XLOOKUP(B146,bonds[unique lookup],bonds[ID_ISIN])</f>
        <v>XS1044811591</v>
      </c>
      <c r="E146" s="22" t="str">
        <f ca="1">_xlfn.XLOOKUP(C146,bonds[unique lookup],bonds[ID_ISIN])</f>
        <v>XS1044811591</v>
      </c>
      <c r="F146" s="25">
        <f ca="1">_xlfn.XLOOKUP(B146,bonds[unique lookup],bonds[nxt_call_dt])</f>
        <v>44288</v>
      </c>
      <c r="G146" s="25">
        <f ca="1">_xlfn.XLOOKUP(C146,bonds[unique lookup],bonds[nxt_call_dt])</f>
        <v>44288</v>
      </c>
      <c r="H146" s="17">
        <f t="shared" ref="H146" ca="1" si="73">YEARFRAC(F146,G146)</f>
        <v>0</v>
      </c>
      <c r="I146" s="12" t="s">
        <v>35</v>
      </c>
      <c r="J146" s="18" cm="1">
        <f t="array" aca="1" ref="J146" ca="1">_xll.BDP(D146&amp;" Corp",$I146)</f>
        <v>201.81886688936444</v>
      </c>
      <c r="K146" s="18" cm="1">
        <f t="array" aca="1" ref="K146" ca="1">_xll.BDP(E146&amp;" Corp",$I146)</f>
        <v>201.81886688936444</v>
      </c>
      <c r="L146" s="18">
        <f t="shared" ref="L146" ca="1" si="74">K146-J146</f>
        <v>0</v>
      </c>
      <c r="M146" s="18" t="str">
        <f ca="1">IFERROR(L146/H146,"-")</f>
        <v>-</v>
      </c>
      <c r="N146" s="12" t="s">
        <v>36</v>
      </c>
      <c r="O146" s="18" cm="1">
        <f t="array" aca="1" ref="O146" ca="1">_xll.BDH(D146&amp;" Corp",$N146,$O$114)</f>
        <v>191.184</v>
      </c>
      <c r="P146" s="18" cm="1">
        <f t="array" aca="1" ref="P146" ca="1">_xll.BDH(E146&amp;" Corp",$N146,$O$114)</f>
        <v>191.184</v>
      </c>
      <c r="Q146" s="18">
        <f t="shared" ref="Q146" ca="1" si="75">IFERROR(P146-O146,"-")</f>
        <v>0</v>
      </c>
      <c r="R146" s="18" t="str">
        <f t="shared" ref="R146" ca="1" si="76">IFERROR(Q146/H146,"-")</f>
        <v>-</v>
      </c>
      <c r="S146" s="18" t="str">
        <f t="shared" ref="S146" ca="1" si="77">IFERROR(M146-R146,"-")</f>
        <v>-</v>
      </c>
      <c r="T146" s="18" cm="1">
        <f t="array" aca="1" ref="T146" ca="1">_xll.BDH(D146&amp;" Corp",$N146,$T$114)</f>
        <v>133.626</v>
      </c>
      <c r="U146" s="18" cm="1">
        <f t="array" aca="1" ref="U146" ca="1">_xll.BDH(E146&amp;" Corp",$N146,$T$114)</f>
        <v>133.626</v>
      </c>
      <c r="V146" s="18">
        <f t="shared" ref="V146" ca="1" si="78">IFERROR(U146-T146,"-")</f>
        <v>0</v>
      </c>
      <c r="W146" s="18" t="str">
        <f t="shared" ref="W146" ca="1" si="79">IFERROR(V146/H146,"-")</f>
        <v>-</v>
      </c>
      <c r="X146" s="18" t="str">
        <f t="shared" ref="X146" ca="1" si="80">IFERROR(M146-W146,"-")</f>
        <v>-</v>
      </c>
    </row>
    <row r="147" spans="1:24" x14ac:dyDescent="0.25">
      <c r="A147" s="5" t="s">
        <v>161</v>
      </c>
      <c r="B147" s="11" t="str">
        <f t="shared" ref="B147:B150" ca="1" si="81">C138</f>
        <v>ENBW 3 5/8 04/02/76 nc-21</v>
      </c>
      <c r="C147" s="11" t="str">
        <f t="shared" ref="C147:C150" ca="1" si="82">C139</f>
        <v>ENBW 3 3/8 04/05/77 nc-22</v>
      </c>
      <c r="D147" s="22" t="str">
        <f ca="1">_xlfn.XLOOKUP(B147,bonds[unique lookup],bonds[ID_ISIN])</f>
        <v>XS1044811591</v>
      </c>
      <c r="E147" s="22" t="str">
        <f ca="1">_xlfn.XLOOKUP(C147,bonds[unique lookup],bonds[ID_ISIN])</f>
        <v>XS1405770907</v>
      </c>
      <c r="F147" s="25">
        <f ca="1">_xlfn.XLOOKUP(B147,bonds[unique lookup],bonds[nxt_call_dt])</f>
        <v>44288</v>
      </c>
      <c r="G147" s="25">
        <f ca="1">_xlfn.XLOOKUP(C147,bonds[unique lookup],bonds[nxt_call_dt])</f>
        <v>44566</v>
      </c>
      <c r="H147" s="17">
        <f t="shared" ref="H147:H150" ca="1" si="83">YEARFRAC(F147,G147)</f>
        <v>0.7583333333333333</v>
      </c>
      <c r="I147" s="12" t="s">
        <v>35</v>
      </c>
      <c r="J147" s="18" cm="1">
        <f t="array" aca="1" ref="J147" ca="1">_xll.BDP(D147&amp;" Corp",$I147)</f>
        <v>201.81886688936444</v>
      </c>
      <c r="K147" s="18" cm="1">
        <f t="array" aca="1" ref="K147" ca="1">_xll.BDP(E147&amp;" Corp",$I147)</f>
        <v>189.81899337183455</v>
      </c>
      <c r="L147" s="18">
        <f t="shared" ref="L147:L150" ca="1" si="84">K147-J147</f>
        <v>-11.999873517529892</v>
      </c>
      <c r="M147" s="18">
        <f t="shared" ref="M147:M150" ca="1" si="85">IFERROR(L147/H147,"-")</f>
        <v>-15.824009034105352</v>
      </c>
      <c r="N147" s="12" t="s">
        <v>36</v>
      </c>
      <c r="O147" s="18" cm="1">
        <f t="array" aca="1" ref="O147" ca="1">_xll.BDH(D147&amp;" Corp",$N147,$O$114)</f>
        <v>191.184</v>
      </c>
      <c r="P147" s="18" cm="1">
        <f t="array" aca="1" ref="P147" ca="1">_xll.BDH(E147&amp;" Corp",$N147,$O$114)</f>
        <v>171.065</v>
      </c>
      <c r="Q147" s="18">
        <f t="shared" ref="Q147:Q150" ca="1" si="86">IFERROR(P147-O147,"-")</f>
        <v>-20.119</v>
      </c>
      <c r="R147" s="18">
        <f t="shared" ref="R147:R150" ca="1" si="87">IFERROR(Q147/H147,"-")</f>
        <v>-26.530549450549451</v>
      </c>
      <c r="S147" s="18">
        <f t="shared" ref="S147:S150" ca="1" si="88">IFERROR(M147-R147,"-")</f>
        <v>10.706540416444099</v>
      </c>
      <c r="T147" s="18" cm="1">
        <f t="array" aca="1" ref="T147" ca="1">_xll.BDH(D147&amp;" Corp",$N147,$T$114)</f>
        <v>133.626</v>
      </c>
      <c r="U147" s="18" cm="1">
        <f t="array" aca="1" ref="U147" ca="1">_xll.BDH(E147&amp;" Corp",$N147,$T$114)</f>
        <v>148.84</v>
      </c>
      <c r="V147" s="18">
        <f t="shared" ref="V147:V150" ca="1" si="89">IFERROR(U147-T147,"-")</f>
        <v>15.213999999999999</v>
      </c>
      <c r="W147" s="18">
        <f t="shared" ref="W147:W150" ca="1" si="90">IFERROR(V147/H147,"-")</f>
        <v>20.062417582417581</v>
      </c>
      <c r="X147" s="18">
        <f t="shared" ref="X147:X150" ca="1" si="91">IFERROR(M147-W147,"-")</f>
        <v>-35.886426616522932</v>
      </c>
    </row>
    <row r="148" spans="1:24" x14ac:dyDescent="0.25">
      <c r="A148" s="5" t="s">
        <v>161</v>
      </c>
      <c r="B148" s="11" t="str">
        <f t="shared" ca="1" si="81"/>
        <v>ENBW 3 3/8 04/05/77 nc-22</v>
      </c>
      <c r="C148" s="11" t="str">
        <f t="shared" ca="1" si="82"/>
        <v>ENBW 1 1/8 11/05/79 nc-24</v>
      </c>
      <c r="D148" s="22" t="str">
        <f ca="1">_xlfn.XLOOKUP(B148,bonds[unique lookup],bonds[ID_ISIN])</f>
        <v>XS1405770907</v>
      </c>
      <c r="E148" s="22" t="str">
        <f ca="1">_xlfn.XLOOKUP(C148,bonds[unique lookup],bonds[ID_ISIN])</f>
        <v>XS2035564975</v>
      </c>
      <c r="F148" s="25">
        <f ca="1">_xlfn.XLOOKUP(B148,bonds[unique lookup],bonds[nxt_call_dt])</f>
        <v>44566</v>
      </c>
      <c r="G148" s="25">
        <f ca="1">_xlfn.XLOOKUP(C148,bonds[unique lookup],bonds[nxt_call_dt])</f>
        <v>45509</v>
      </c>
      <c r="H148" s="17">
        <f t="shared" ca="1" si="83"/>
        <v>2.5833333333333335</v>
      </c>
      <c r="I148" s="12" t="s">
        <v>35</v>
      </c>
      <c r="J148" s="18" cm="1">
        <f t="array" aca="1" ref="J148" ca="1">_xll.BDP(D148&amp;" Corp",$I148)</f>
        <v>189.81899337183455</v>
      </c>
      <c r="K148" s="18" cm="1">
        <f t="array" aca="1" ref="K148" ca="1">_xll.BDP(E148&amp;" Corp",$I148)</f>
        <v>208.82884272701466</v>
      </c>
      <c r="L148" s="18">
        <f t="shared" ca="1" si="84"/>
        <v>19.009849355180108</v>
      </c>
      <c r="M148" s="18">
        <f t="shared" ca="1" si="85"/>
        <v>7.3586513632955253</v>
      </c>
      <c r="N148" s="12" t="s">
        <v>36</v>
      </c>
      <c r="O148" s="18" cm="1">
        <f t="array" aca="1" ref="O148" ca="1">_xll.BDH(D148&amp;" Corp",$N148,$O$114)</f>
        <v>171.065</v>
      </c>
      <c r="P148" s="18" cm="1">
        <f t="array" aca="1" ref="P148" ca="1">_xll.BDH(E148&amp;" Corp",$N148,$O$114)</f>
        <v>213.44200000000001</v>
      </c>
      <c r="Q148" s="18">
        <f t="shared" ca="1" si="86"/>
        <v>42.37700000000001</v>
      </c>
      <c r="R148" s="18">
        <f t="shared" ca="1" si="87"/>
        <v>16.404000000000003</v>
      </c>
      <c r="S148" s="18">
        <f t="shared" ca="1" si="88"/>
        <v>-9.0453486367044782</v>
      </c>
      <c r="T148" s="18" cm="1">
        <f t="array" aca="1" ref="T148" ca="1">_xll.BDH(D148&amp;" Corp",$N148,$T$114)</f>
        <v>148.84</v>
      </c>
      <c r="U148" s="18" cm="1">
        <f t="array" aca="1" ref="U148" ca="1">_xll.BDH(E148&amp;" Corp",$N148,$T$114)</f>
        <v>203.196</v>
      </c>
      <c r="V148" s="18">
        <f t="shared" ca="1" si="89"/>
        <v>54.355999999999995</v>
      </c>
      <c r="W148" s="18">
        <f t="shared" ca="1" si="90"/>
        <v>21.041032258064511</v>
      </c>
      <c r="X148" s="18">
        <f t="shared" ca="1" si="91"/>
        <v>-13.682380894768986</v>
      </c>
    </row>
    <row r="149" spans="1:24" x14ac:dyDescent="0.25">
      <c r="A149" s="5" t="s">
        <v>161</v>
      </c>
      <c r="B149" s="11" t="str">
        <f t="shared" ca="1" si="81"/>
        <v>ENBW 1 1/8 11/05/79 nc-24</v>
      </c>
      <c r="C149" s="11" t="str">
        <f t="shared" ca="1" si="82"/>
        <v>ENBW 1 7/8 06/29/80 nc-26</v>
      </c>
      <c r="D149" s="22" t="str">
        <f ca="1">_xlfn.XLOOKUP(B149,bonds[unique lookup],bonds[ID_ISIN])</f>
        <v>XS2035564975</v>
      </c>
      <c r="E149" s="22" t="str">
        <f ca="1">_xlfn.XLOOKUP(C149,bonds[unique lookup],bonds[ID_ISIN])</f>
        <v>XS2196328608</v>
      </c>
      <c r="F149" s="25">
        <f ca="1">_xlfn.XLOOKUP(B149,bonds[unique lookup],bonds[nxt_call_dt])</f>
        <v>45509</v>
      </c>
      <c r="G149" s="25">
        <f ca="1">_xlfn.XLOOKUP(C149,bonds[unique lookup],bonds[nxt_call_dt])</f>
        <v>46111</v>
      </c>
      <c r="H149" s="17">
        <f t="shared" ca="1" si="83"/>
        <v>1.6527777777777777</v>
      </c>
      <c r="I149" s="12" t="s">
        <v>35</v>
      </c>
      <c r="J149" s="18" cm="1">
        <f t="array" aca="1" ref="J149" ca="1">_xll.BDP(D149&amp;" Corp",$I149)</f>
        <v>208.82884272701466</v>
      </c>
      <c r="K149" s="18" cm="1">
        <f t="array" aca="1" ref="K149" ca="1">_xll.BDP(E149&amp;" Corp",$I149)</f>
        <v>233.60836206463969</v>
      </c>
      <c r="L149" s="18">
        <f t="shared" ca="1" si="84"/>
        <v>24.779519337625032</v>
      </c>
      <c r="M149" s="18">
        <f t="shared" ca="1" si="85"/>
        <v>14.992650355537835</v>
      </c>
      <c r="N149" s="12" t="s">
        <v>36</v>
      </c>
      <c r="O149" s="18" cm="1">
        <f t="array" aca="1" ref="O149" ca="1">_xll.BDH(D149&amp;" Corp",$N149,$O$114)</f>
        <v>213.44200000000001</v>
      </c>
      <c r="P149" s="18" cm="1">
        <f t="array" aca="1" ref="P149" ca="1">_xll.BDH(E149&amp;" Corp",$N149,$O$114)</f>
        <v>235.25200000000001</v>
      </c>
      <c r="Q149" s="18">
        <f t="shared" ca="1" si="86"/>
        <v>21.810000000000002</v>
      </c>
      <c r="R149" s="18">
        <f t="shared" ca="1" si="87"/>
        <v>13.195966386554623</v>
      </c>
      <c r="S149" s="18">
        <f t="shared" ca="1" si="88"/>
        <v>1.7966839689832117</v>
      </c>
      <c r="T149" s="18" cm="1">
        <f t="array" aca="1" ref="T149" ca="1">_xll.BDH(D149&amp;" Corp",$N149,$T$114)</f>
        <v>203.196</v>
      </c>
      <c r="U149" s="18" t="str" cm="1">
        <f t="array" aca="1" ref="U149" ca="1">_xll.BDH(E149&amp;" Corp",$N149,$T$114)</f>
        <v>#N/A N/A</v>
      </c>
      <c r="V149" s="18" t="str">
        <f t="shared" ca="1" si="89"/>
        <v>-</v>
      </c>
      <c r="W149" s="18" t="str">
        <f t="shared" ca="1" si="90"/>
        <v>-</v>
      </c>
      <c r="X149" s="18" t="str">
        <f t="shared" ca="1" si="91"/>
        <v>-</v>
      </c>
    </row>
    <row r="150" spans="1:24" x14ac:dyDescent="0.25">
      <c r="A150" s="5" t="s">
        <v>161</v>
      </c>
      <c r="B150" s="11" t="str">
        <f t="shared" ca="1" si="81"/>
        <v>ENBW 1 7/8 06/29/80 nc-26</v>
      </c>
      <c r="C150" s="11" t="str">
        <f t="shared" ca="1" si="82"/>
        <v>ENBW 1 5/8 08/05/79 nc-27</v>
      </c>
      <c r="D150" s="22" t="str">
        <f ca="1">_xlfn.XLOOKUP(B150,bonds[unique lookup],bonds[ID_ISIN])</f>
        <v>XS2196328608</v>
      </c>
      <c r="E150" s="22" t="str">
        <f ca="1">_xlfn.XLOOKUP(C150,bonds[unique lookup],bonds[ID_ISIN])</f>
        <v>XS2035564629</v>
      </c>
      <c r="F150" s="25">
        <f ca="1">_xlfn.XLOOKUP(B150,bonds[unique lookup],bonds[nxt_call_dt])</f>
        <v>46111</v>
      </c>
      <c r="G150" s="25">
        <f ca="1">_xlfn.XLOOKUP(C150,bonds[unique lookup],bonds[nxt_call_dt])</f>
        <v>46512</v>
      </c>
      <c r="H150" s="17">
        <f t="shared" ca="1" si="83"/>
        <v>1.0972222222222223</v>
      </c>
      <c r="I150" s="12" t="s">
        <v>35</v>
      </c>
      <c r="J150" s="18" cm="1">
        <f t="array" aca="1" ref="J150" ca="1">_xll.BDP(D150&amp;" Corp",$I150)</f>
        <v>233.60836206463969</v>
      </c>
      <c r="K150" s="18" cm="1">
        <f t="array" aca="1" ref="K150" ca="1">_xll.BDP(E150&amp;" Corp",$I150)</f>
        <v>231.45864706991546</v>
      </c>
      <c r="L150" s="18">
        <f t="shared" ca="1" si="84"/>
        <v>-2.1497149947242349</v>
      </c>
      <c r="M150" s="18">
        <f t="shared" ca="1" si="85"/>
        <v>-1.9592339192423405</v>
      </c>
      <c r="N150" s="12" t="s">
        <v>36</v>
      </c>
      <c r="O150" s="18" cm="1">
        <f t="array" aca="1" ref="O150" ca="1">_xll.BDH(D150&amp;" Corp",$N150,$O$114)</f>
        <v>235.25200000000001</v>
      </c>
      <c r="P150" s="18" cm="1">
        <f t="array" aca="1" ref="P150" ca="1">_xll.BDH(E150&amp;" Corp",$N150,$O$114)</f>
        <v>233.89699999999999</v>
      </c>
      <c r="Q150" s="18">
        <f t="shared" ca="1" si="86"/>
        <v>-1.3550000000000182</v>
      </c>
      <c r="R150" s="18">
        <f t="shared" ca="1" si="87"/>
        <v>-1.2349367088607759</v>
      </c>
      <c r="S150" s="18">
        <f t="shared" ca="1" si="88"/>
        <v>-0.72429721038156458</v>
      </c>
      <c r="T150" s="18" t="str" cm="1">
        <f t="array" aca="1" ref="T150" ca="1">_xll.BDH(D150&amp;" Corp",$N150,$T$114)</f>
        <v>#N/A N/A</v>
      </c>
      <c r="U150" s="18" cm="1">
        <f t="array" aca="1" ref="U150" ca="1">_xll.BDH(E150&amp;" Corp",$N150,$T$114)</f>
        <v>222.64500000000001</v>
      </c>
      <c r="V150" s="18" t="str">
        <f t="shared" ca="1" si="89"/>
        <v>-</v>
      </c>
      <c r="W150" s="18" t="str">
        <f t="shared" ca="1" si="90"/>
        <v>-</v>
      </c>
      <c r="X150" s="18" t="str">
        <f t="shared" ca="1" si="91"/>
        <v>-</v>
      </c>
    </row>
    <row r="151" spans="1:24" x14ac:dyDescent="0.25">
      <c r="Q151" s="18"/>
      <c r="R151" s="18"/>
      <c r="S151" s="18"/>
      <c r="T151" s="18"/>
      <c r="U151" s="18"/>
      <c r="V151" s="18"/>
      <c r="W151" s="18"/>
      <c r="X151" s="18"/>
    </row>
    <row r="152" spans="1:24" x14ac:dyDescent="0.25">
      <c r="G152" s="5" t="s">
        <v>162</v>
      </c>
      <c r="H152" s="17">
        <f ca="1">AVERAGE(H146:H150)</f>
        <v>1.2183333333333333</v>
      </c>
      <c r="M152" s="18">
        <f ca="1">AVERAGE(M146:M150)</f>
        <v>1.1420146913714171</v>
      </c>
      <c r="R152" s="18">
        <f ca="1">AVERAGE(R146:R150)</f>
        <v>0.45862005678610002</v>
      </c>
      <c r="S152" s="18">
        <f ca="1">AVERAGE(S146:S150)</f>
        <v>0.68339463458531702</v>
      </c>
      <c r="W152" s="18">
        <f ca="1">AVERAGE(W146:W150)</f>
        <v>20.551724920241046</v>
      </c>
      <c r="X152" s="18">
        <f ca="1">AVERAGE(X146:X150)</f>
        <v>-24.784403755645961</v>
      </c>
    </row>
    <row r="153" spans="1:24" x14ac:dyDescent="0.25">
      <c r="G153" s="5" t="s">
        <v>167</v>
      </c>
      <c r="H153" s="17">
        <f ca="1">_xlfn.STDEV.P(H146:H150)</f>
        <v>0.86747576192702025</v>
      </c>
      <c r="M153" s="18">
        <f ca="1">_xlfn.STDEV.P(M146:M150)</f>
        <v>11.488585463520572</v>
      </c>
      <c r="R153" s="18">
        <f ca="1">_xlfn.STDEV.P(R146:R150)</f>
        <v>16.939440208224674</v>
      </c>
      <c r="S153" s="18">
        <f ca="1">_xlfn.STDEV.P(S146:S150)</f>
        <v>7.041535813931687</v>
      </c>
      <c r="W153" s="18">
        <f ca="1">_xlfn.STDEV.P(W146:W150)</f>
        <v>0.48930733782346536</v>
      </c>
      <c r="X153" s="18">
        <f ca="1">_xlfn.STDEV.P(X146:X150)</f>
        <v>11.102022860876973</v>
      </c>
    </row>
    <row r="155" spans="1:24" x14ac:dyDescent="0.25">
      <c r="A155" s="5" t="s">
        <v>164</v>
      </c>
      <c r="B155" s="11" t="str">
        <f ca="1">C138</f>
        <v>ENBW 3 5/8 04/02/76 nc-21</v>
      </c>
      <c r="C155" s="11" t="str">
        <f ca="1">C142</f>
        <v>ENBW 1 5/8 08/05/79 nc-27</v>
      </c>
      <c r="D155" s="22" t="str">
        <f ca="1">_xlfn.XLOOKUP(B155,bonds[unique lookup],bonds[ID_ISIN])</f>
        <v>XS1044811591</v>
      </c>
      <c r="E155" s="22" t="str">
        <f ca="1">_xlfn.XLOOKUP(C155,bonds[unique lookup],bonds[ID_ISIN])</f>
        <v>XS2035564629</v>
      </c>
      <c r="F155" s="25">
        <f ca="1">_xlfn.XLOOKUP(B155,bonds[unique lookup],bonds[nxt_call_dt])</f>
        <v>44288</v>
      </c>
      <c r="G155" s="25">
        <f ca="1">_xlfn.XLOOKUP(C155,bonds[unique lookup],bonds[nxt_call_dt])</f>
        <v>46512</v>
      </c>
      <c r="H155" s="17">
        <f t="shared" ref="H155" ca="1" si="92">YEARFRAC(F155,G155)</f>
        <v>6.0916666666666668</v>
      </c>
      <c r="I155" s="12" t="s">
        <v>35</v>
      </c>
      <c r="J155" s="18" cm="1">
        <f t="array" aca="1" ref="J155" ca="1">_xll.BDP(D155&amp;" Corp",$I155)</f>
        <v>201.81886688936444</v>
      </c>
      <c r="K155" s="18" cm="1">
        <f t="array" aca="1" ref="K155" ca="1">_xll.BDP(E155&amp;" Corp",$I155)</f>
        <v>231.45864706991546</v>
      </c>
      <c r="L155" s="18">
        <f t="shared" ref="L155" ca="1" si="93">K155-J155</f>
        <v>29.639780180551014</v>
      </c>
      <c r="M155" s="18">
        <f t="shared" ref="M155" ca="1" si="94">L155/H155</f>
        <v>4.8656273894201387</v>
      </c>
      <c r="N155" s="12" t="s">
        <v>36</v>
      </c>
      <c r="O155" s="18" cm="1">
        <f t="array" aca="1" ref="O155" ca="1">_xll.BDH(D155&amp;" Corp",$N155,$O$114)</f>
        <v>191.184</v>
      </c>
      <c r="P155" s="18" cm="1">
        <f t="array" aca="1" ref="P155" ca="1">_xll.BDH(E155&amp;" Corp",$N155,$O$114)</f>
        <v>233.89699999999999</v>
      </c>
      <c r="Q155" s="18">
        <f t="shared" ref="Q155" ca="1" si="95">IFERROR(P155-O155,"-")</f>
        <v>42.712999999999994</v>
      </c>
      <c r="R155" s="18">
        <f t="shared" ref="R155" ca="1" si="96">IFERROR(Q155/H155,"-")</f>
        <v>7.011709986320108</v>
      </c>
      <c r="S155" s="18">
        <f t="shared" ref="S155" ca="1" si="97">IFERROR(M155-R155,"-")</f>
        <v>-2.1460825968999693</v>
      </c>
      <c r="T155" s="18" cm="1">
        <f t="array" aca="1" ref="T155" ca="1">_xll.BDH(D155&amp;" Corp",$N155,$T$114)</f>
        <v>133.626</v>
      </c>
      <c r="U155" s="18" cm="1">
        <f t="array" aca="1" ref="U155" ca="1">_xll.BDH(E155&amp;" Corp",$N155,$T$114)</f>
        <v>222.64500000000001</v>
      </c>
      <c r="V155" s="18">
        <f t="shared" ref="V155" ca="1" si="98">IFERROR(U155-T155,"-")</f>
        <v>89.019000000000005</v>
      </c>
      <c r="W155" s="18">
        <f t="shared" ref="W155" ca="1" si="99">IFERROR(V155/H155,"-")</f>
        <v>14.613242134062927</v>
      </c>
      <c r="X155" s="18">
        <f t="shared" ref="X155" ca="1" si="100">IFERROR(M155-W155,"-")</f>
        <v>-9.7476147446427888</v>
      </c>
    </row>
    <row r="157" spans="1:24" x14ac:dyDescent="0.25">
      <c r="A157" s="5" t="s">
        <v>165</v>
      </c>
      <c r="B157" s="11" t="str">
        <f ca="1">C140</f>
        <v>ENBW 1 1/8 11/05/79 nc-24</v>
      </c>
      <c r="C157" s="11" t="str">
        <f ca="1">C150</f>
        <v>ENBW 1 5/8 08/05/79 nc-27</v>
      </c>
      <c r="D157" s="22" t="str">
        <f ca="1">_xlfn.XLOOKUP(B157,bonds[unique lookup],bonds[ID_ISIN])</f>
        <v>XS2035564975</v>
      </c>
      <c r="E157" s="22" t="str">
        <f ca="1">_xlfn.XLOOKUP(C157,bonds[unique lookup],bonds[ID_ISIN])</f>
        <v>XS2035564629</v>
      </c>
      <c r="F157" s="25">
        <f ca="1">_xlfn.XLOOKUP(B157,bonds[unique lookup],bonds[nxt_call_dt])</f>
        <v>45509</v>
      </c>
      <c r="G157" s="25">
        <f ca="1">_xlfn.XLOOKUP(C157,bonds[unique lookup],bonds[nxt_call_dt])</f>
        <v>46512</v>
      </c>
      <c r="H157" s="17">
        <f t="shared" ref="H157" ca="1" si="101">YEARFRAC(F157,G157)</f>
        <v>2.75</v>
      </c>
      <c r="I157" s="12" t="s">
        <v>35</v>
      </c>
      <c r="J157" s="18" cm="1">
        <f t="array" aca="1" ref="J157" ca="1">_xll.BDP(D157&amp;" Corp",$I157)</f>
        <v>208.82884272701466</v>
      </c>
      <c r="K157" s="18" cm="1">
        <f t="array" aca="1" ref="K157" ca="1">_xll.BDP(E157&amp;" Corp",$I157)</f>
        <v>231.45864706991546</v>
      </c>
      <c r="L157" s="18">
        <f t="shared" ref="L157" ca="1" si="102">K157-J157</f>
        <v>22.629804342900798</v>
      </c>
      <c r="M157" s="18">
        <f t="shared" ref="M157" ca="1" si="103">L157/H157</f>
        <v>8.2290197610548361</v>
      </c>
      <c r="N157" s="12" t="s">
        <v>36</v>
      </c>
      <c r="O157" s="18" cm="1">
        <f t="array" aca="1" ref="O157" ca="1">_xll.BDH(D157&amp;" Corp",$N157,$O$114)</f>
        <v>213.44200000000001</v>
      </c>
      <c r="P157" s="18" cm="1">
        <f t="array" aca="1" ref="P157" ca="1">_xll.BDH(E157&amp;" Corp",$N157,$O$114)</f>
        <v>233.89699999999999</v>
      </c>
      <c r="Q157" s="18">
        <f t="shared" ref="Q157" ca="1" si="104">IFERROR(P157-O157,"-")</f>
        <v>20.454999999999984</v>
      </c>
      <c r="R157" s="18">
        <f t="shared" ref="R157" ca="1" si="105">IFERROR(Q157/H157,"-")</f>
        <v>7.4381818181818122</v>
      </c>
      <c r="S157" s="18">
        <f t="shared" ref="S157" ca="1" si="106">IFERROR(M157-R157,"-")</f>
        <v>0.79083794287302389</v>
      </c>
      <c r="T157" s="18" cm="1">
        <f t="array" aca="1" ref="T157" ca="1">_xll.BDH(D157&amp;" Corp",$N157,$T$114)</f>
        <v>203.196</v>
      </c>
      <c r="U157" s="18" cm="1">
        <f t="array" aca="1" ref="U157" ca="1">_xll.BDH(E157&amp;" Corp",$N157,$T$114)</f>
        <v>222.64500000000001</v>
      </c>
      <c r="V157" s="18">
        <f t="shared" ref="V157" ca="1" si="107">IFERROR(U157-T157,"-")</f>
        <v>19.449000000000012</v>
      </c>
      <c r="W157" s="18">
        <f t="shared" ref="W157" ca="1" si="108">IFERROR(V157/H157,"-")</f>
        <v>7.0723636363636411</v>
      </c>
      <c r="X157" s="18">
        <f t="shared" ref="X157" ca="1" si="109">IFERROR(M157-W157,"-")</f>
        <v>1.1566561246911951</v>
      </c>
    </row>
    <row r="167" spans="2:5" x14ac:dyDescent="0.25">
      <c r="B167" s="5" t="s">
        <v>2</v>
      </c>
      <c r="C167" s="11" t="s">
        <v>424</v>
      </c>
    </row>
    <row r="168" spans="2:5" ht="11" x14ac:dyDescent="0.3">
      <c r="C168" s="4" t="s">
        <v>146</v>
      </c>
      <c r="D168" s="4" t="s">
        <v>147</v>
      </c>
    </row>
    <row r="169" spans="2:5" x14ac:dyDescent="0.25">
      <c r="C169" s="5" t="str" cm="1">
        <f t="array" aca="1" ref="C169:C173" ca="1">_xlfn._xlws.FILTER(bonds[unique lookup],(bonds[ticker]=C167)*(bonds[crncy]="eur"))</f>
        <v>ORAFP 4 PERP nc-21</v>
      </c>
      <c r="D169" s="22" t="str" cm="1">
        <f t="array" aca="1" ref="D169:D173" ca="1">_xlfn.XLOOKUP(_xlfn.ANCHORARRAY(C169),bonds[unique lookup],bonds[ID_ISIN])</f>
        <v>XS1115490523</v>
      </c>
      <c r="E169" s="5" t="str" cm="1">
        <f t="array" aca="1" ref="E169" ca="1">_xll.BDP(D169&amp;" Corp","crncy")</f>
        <v>EUR</v>
      </c>
    </row>
    <row r="170" spans="2:5" x14ac:dyDescent="0.25">
      <c r="C170" s="5" t="str">
        <f ca="1"/>
        <v>ORAFP 5 1/4 PERP nc-24</v>
      </c>
      <c r="D170" s="22" t="str">
        <f ca="1"/>
        <v>XS1028599287</v>
      </c>
      <c r="E170" s="5" t="str" cm="1">
        <f t="array" aca="1" ref="E170" ca="1">_xll.BDP(D170&amp;" Corp","crncy")</f>
        <v>EUR</v>
      </c>
    </row>
    <row r="171" spans="2:5" x14ac:dyDescent="0.25">
      <c r="C171" s="5" t="str">
        <f ca="1"/>
        <v>ORAFP 2 3/8 PERP nc-25</v>
      </c>
      <c r="D171" s="22" t="str">
        <f ca="1"/>
        <v>FR0013413887</v>
      </c>
      <c r="E171" s="5" t="str" cm="1">
        <f t="array" aca="1" ref="E171" ca="1">_xll.BDP(D171&amp;" Corp","crncy")</f>
        <v>EUR</v>
      </c>
    </row>
    <row r="172" spans="2:5" x14ac:dyDescent="0.25">
      <c r="C172" s="5" t="str">
        <f ca="1"/>
        <v>ORAFP 5 PERP nc-26</v>
      </c>
      <c r="D172" s="22" t="str">
        <f ca="1"/>
        <v>XS1115498260</v>
      </c>
      <c r="E172" s="5" t="str" cm="1">
        <f t="array" aca="1" ref="E172" ca="1">_xll.BDP(D172&amp;" Corp","crncy")</f>
        <v>EUR</v>
      </c>
    </row>
    <row r="173" spans="2:5" x14ac:dyDescent="0.25">
      <c r="C173" s="5" t="str">
        <f ca="1"/>
        <v>ORAFP 1 3/4 PERP nc-26</v>
      </c>
      <c r="D173" s="22" t="str">
        <f ca="1"/>
        <v>FR0013447877</v>
      </c>
      <c r="E173" s="5" t="str" cm="1">
        <f t="array" aca="1" ref="E173" ca="1">_xll.BDP(D173&amp;" Corp","crncy")</f>
        <v>EUR</v>
      </c>
    </row>
    <row r="174" spans="2:5" x14ac:dyDescent="0.25">
      <c r="D174" s="22"/>
    </row>
    <row r="175" spans="2:5" x14ac:dyDescent="0.25">
      <c r="D175" s="22"/>
    </row>
    <row r="178" spans="1:24" x14ac:dyDescent="0.25">
      <c r="A178" s="5" t="s">
        <v>161</v>
      </c>
      <c r="B178" s="11" t="str">
        <f ca="1">C169</f>
        <v>ORAFP 4 PERP nc-21</v>
      </c>
      <c r="C178" s="11" t="str">
        <f ca="1">C170</f>
        <v>ORAFP 5 1/4 PERP nc-24</v>
      </c>
      <c r="D178" s="22" t="str">
        <f ca="1">_xlfn.XLOOKUP(B178,bonds[unique lookup],bonds[ID_ISIN])</f>
        <v>XS1115490523</v>
      </c>
      <c r="E178" s="22" t="str">
        <f ca="1">_xlfn.XLOOKUP(C178,bonds[unique lookup],bonds[ID_ISIN])</f>
        <v>XS1028599287</v>
      </c>
      <c r="F178" s="25">
        <f ca="1">_xlfn.XLOOKUP(B178,bonds[unique lookup],bonds[nxt_call_dt])</f>
        <v>44470</v>
      </c>
      <c r="G178" s="25">
        <f ca="1">_xlfn.XLOOKUP(C178,bonds[unique lookup],bonds[nxt_call_dt])</f>
        <v>45329</v>
      </c>
      <c r="H178" s="17">
        <f t="shared" ref="H178:H181" ca="1" si="110">YEARFRAC(F178,G178)</f>
        <v>2.35</v>
      </c>
      <c r="I178" s="12" t="s">
        <v>35</v>
      </c>
      <c r="J178" s="18" cm="1">
        <f t="array" aca="1" ref="J178" ca="1">_xll.BDP(D178&amp;" Corp",$I178)</f>
        <v>151.77166957118428</v>
      </c>
      <c r="K178" s="18" cm="1">
        <f t="array" aca="1" ref="K178" ca="1">_xll.BDP(E178&amp;" Corp",$I178)</f>
        <v>202.49017790453584</v>
      </c>
      <c r="L178" s="18">
        <f t="shared" ref="L178:L181" ca="1" si="111">K178-J178</f>
        <v>50.718508333351565</v>
      </c>
      <c r="M178" s="18">
        <f ca="1">IFERROR(L178/H178,"-")</f>
        <v>21.582343971638963</v>
      </c>
      <c r="N178" s="12" t="s">
        <v>36</v>
      </c>
      <c r="O178" s="18" cm="1">
        <f t="array" aca="1" ref="O178" ca="1">_xll.BDH(D178&amp;" Corp",$N178,$O$114)</f>
        <v>156.108</v>
      </c>
      <c r="P178" s="18" cm="1">
        <f t="array" aca="1" ref="P178" ca="1">_xll.BDH(E178&amp;" Corp",$N178,$O$114)</f>
        <v>228.07400000000001</v>
      </c>
      <c r="Q178" s="18">
        <f t="shared" ref="Q178:Q181" ca="1" si="112">IFERROR(P178-O178,"-")</f>
        <v>71.966000000000008</v>
      </c>
      <c r="R178" s="18">
        <f t="shared" ref="R178:R181" ca="1" si="113">IFERROR(Q178/H178,"-")</f>
        <v>30.623829787234044</v>
      </c>
      <c r="S178" s="18">
        <f t="shared" ref="S178:S181" ca="1" si="114">IFERROR(M178-R178,"-")</f>
        <v>-9.041485815595081</v>
      </c>
      <c r="T178" s="18" cm="1">
        <f t="array" aca="1" ref="T178" ca="1">_xll.BDH(D178&amp;" Corp",$N178,$T$114)</f>
        <v>130.673</v>
      </c>
      <c r="U178" s="18" cm="1">
        <f t="array" aca="1" ref="U178" ca="1">_xll.BDH(E178&amp;" Corp",$N178,$T$114)</f>
        <v>207.36799999999999</v>
      </c>
      <c r="V178" s="18">
        <f t="shared" ref="V178:V181" ca="1" si="115">IFERROR(U178-T178,"-")</f>
        <v>76.694999999999993</v>
      </c>
      <c r="W178" s="18">
        <f t="shared" ref="W178:W181" ca="1" si="116">IFERROR(V178/H178,"-")</f>
        <v>32.636170212765954</v>
      </c>
      <c r="X178" s="18">
        <f t="shared" ref="X178:X181" ca="1" si="117">IFERROR(M178-W178,"-")</f>
        <v>-11.053826241126991</v>
      </c>
    </row>
    <row r="179" spans="1:24" x14ac:dyDescent="0.25">
      <c r="A179" s="5" t="s">
        <v>161</v>
      </c>
      <c r="B179" s="11" t="str">
        <f t="shared" ref="B179:B181" ca="1" si="118">C170</f>
        <v>ORAFP 5 1/4 PERP nc-24</v>
      </c>
      <c r="C179" s="11" t="str">
        <f t="shared" ref="C179:C181" ca="1" si="119">C171</f>
        <v>ORAFP 2 3/8 PERP nc-25</v>
      </c>
      <c r="D179" s="22" t="str">
        <f ca="1">_xlfn.XLOOKUP(B179,bonds[unique lookup],bonds[ID_ISIN])</f>
        <v>XS1028599287</v>
      </c>
      <c r="E179" s="22" t="str">
        <f ca="1">_xlfn.XLOOKUP(C179,bonds[unique lookup],bonds[ID_ISIN])</f>
        <v>FR0013413887</v>
      </c>
      <c r="F179" s="25">
        <f ca="1">_xlfn.XLOOKUP(B179,bonds[unique lookup],bonds[nxt_call_dt])</f>
        <v>45329</v>
      </c>
      <c r="G179" s="25">
        <f ca="1">_xlfn.XLOOKUP(C179,bonds[unique lookup],bonds[nxt_call_dt])</f>
        <v>45672</v>
      </c>
      <c r="H179" s="17">
        <f t="shared" ca="1" si="110"/>
        <v>0.93888888888888888</v>
      </c>
      <c r="I179" s="12" t="s">
        <v>35</v>
      </c>
      <c r="J179" s="18" cm="1">
        <f t="array" aca="1" ref="J179" ca="1">_xll.BDP(D179&amp;" Corp",$I179)</f>
        <v>202.49017790453584</v>
      </c>
      <c r="K179" s="18" cm="1">
        <f t="array" aca="1" ref="K179" ca="1">_xll.BDP(E179&amp;" Corp",$I179)</f>
        <v>219.37358621301021</v>
      </c>
      <c r="L179" s="18">
        <f t="shared" ca="1" si="111"/>
        <v>16.883408308474372</v>
      </c>
      <c r="M179" s="18">
        <f t="shared" ref="M179:M181" ca="1" si="120">IFERROR(L179/H179,"-")</f>
        <v>17.982328375889864</v>
      </c>
      <c r="N179" s="12" t="s">
        <v>36</v>
      </c>
      <c r="O179" s="18" cm="1">
        <f t="array" aca="1" ref="O179" ca="1">_xll.BDH(D179&amp;" Corp",$N179,$O$114)</f>
        <v>228.07400000000001</v>
      </c>
      <c r="P179" s="18" cm="1">
        <f t="array" aca="1" ref="P179" ca="1">_xll.BDH(E179&amp;" Corp",$N179,$O$114)</f>
        <v>242.21299999999999</v>
      </c>
      <c r="Q179" s="18">
        <f t="shared" ca="1" si="112"/>
        <v>14.138999999999982</v>
      </c>
      <c r="R179" s="18">
        <f t="shared" ca="1" si="113"/>
        <v>15.059289940828382</v>
      </c>
      <c r="S179" s="18">
        <f t="shared" ca="1" si="114"/>
        <v>2.923038435061482</v>
      </c>
      <c r="T179" s="18" cm="1">
        <f t="array" aca="1" ref="T179" ca="1">_xll.BDH(D179&amp;" Corp",$N179,$T$114)</f>
        <v>207.36799999999999</v>
      </c>
      <c r="U179" s="18" cm="1">
        <f t="array" aca="1" ref="U179" ca="1">_xll.BDH(E179&amp;" Corp",$N179,$T$114)</f>
        <v>216.95599999999999</v>
      </c>
      <c r="V179" s="18">
        <f t="shared" ca="1" si="115"/>
        <v>9.5879999999999939</v>
      </c>
      <c r="W179" s="18">
        <f t="shared" ca="1" si="116"/>
        <v>10.212071005917153</v>
      </c>
      <c r="X179" s="18">
        <f t="shared" ca="1" si="117"/>
        <v>7.7702573699727111</v>
      </c>
    </row>
    <row r="180" spans="1:24" x14ac:dyDescent="0.25">
      <c r="A180" s="5" t="s">
        <v>161</v>
      </c>
      <c r="B180" s="11" t="str">
        <f t="shared" ca="1" si="118"/>
        <v>ORAFP 2 3/8 PERP nc-25</v>
      </c>
      <c r="C180" s="11" t="str">
        <f t="shared" ca="1" si="119"/>
        <v>ORAFP 5 PERP nc-26</v>
      </c>
      <c r="D180" s="22" t="str">
        <f ca="1">_xlfn.XLOOKUP(B180,bonds[unique lookup],bonds[ID_ISIN])</f>
        <v>FR0013413887</v>
      </c>
      <c r="E180" s="22" t="str">
        <f ca="1">_xlfn.XLOOKUP(C180,bonds[unique lookup],bonds[ID_ISIN])</f>
        <v>XS1115498260</v>
      </c>
      <c r="F180" s="25">
        <f ca="1">_xlfn.XLOOKUP(B180,bonds[unique lookup],bonds[nxt_call_dt])</f>
        <v>45672</v>
      </c>
      <c r="G180" s="25">
        <f ca="1">_xlfn.XLOOKUP(C180,bonds[unique lookup],bonds[nxt_call_dt])</f>
        <v>46296</v>
      </c>
      <c r="H180" s="17">
        <f t="shared" ca="1" si="110"/>
        <v>1.711111111111111</v>
      </c>
      <c r="I180" s="12" t="s">
        <v>35</v>
      </c>
      <c r="J180" s="18" cm="1">
        <f t="array" aca="1" ref="J180" ca="1">_xll.BDP(D180&amp;" Corp",$I180)</f>
        <v>219.37358621301021</v>
      </c>
      <c r="K180" s="18" cm="1">
        <f t="array" aca="1" ref="K180" ca="1">_xll.BDP(E180&amp;" Corp",$I180)</f>
        <v>237.11570083091877</v>
      </c>
      <c r="L180" s="18">
        <f t="shared" ca="1" si="111"/>
        <v>17.742114617908555</v>
      </c>
      <c r="M180" s="18">
        <f t="shared" ca="1" si="120"/>
        <v>10.368768283193312</v>
      </c>
      <c r="N180" s="12" t="s">
        <v>36</v>
      </c>
      <c r="O180" s="18" cm="1">
        <f t="array" aca="1" ref="O180" ca="1">_xll.BDH(D180&amp;" Corp",$N180,$O$114)</f>
        <v>242.21299999999999</v>
      </c>
      <c r="P180" s="18" cm="1">
        <f t="array" aca="1" ref="P180" ca="1">_xll.BDH(E180&amp;" Corp",$N180,$O$114)</f>
        <v>257.83800000000002</v>
      </c>
      <c r="Q180" s="18">
        <f t="shared" ca="1" si="112"/>
        <v>15.625000000000028</v>
      </c>
      <c r="R180" s="18">
        <f t="shared" ca="1" si="113"/>
        <v>9.1314935064935234</v>
      </c>
      <c r="S180" s="18">
        <f t="shared" ca="1" si="114"/>
        <v>1.2372747766997882</v>
      </c>
      <c r="T180" s="18" cm="1">
        <f t="array" aca="1" ref="T180" ca="1">_xll.BDH(D180&amp;" Corp",$N180,$T$114)</f>
        <v>216.95599999999999</v>
      </c>
      <c r="U180" s="18" cm="1">
        <f t="array" aca="1" ref="U180" ca="1">_xll.BDH(E180&amp;" Corp",$N180,$T$114)</f>
        <v>240.38499999999999</v>
      </c>
      <c r="V180" s="18">
        <f t="shared" ca="1" si="115"/>
        <v>23.429000000000002</v>
      </c>
      <c r="W180" s="18">
        <f t="shared" ca="1" si="116"/>
        <v>13.692272727272728</v>
      </c>
      <c r="X180" s="18">
        <f t="shared" ca="1" si="117"/>
        <v>-3.3235044440794166</v>
      </c>
    </row>
    <row r="181" spans="1:24" x14ac:dyDescent="0.25">
      <c r="A181" s="5" t="s">
        <v>161</v>
      </c>
      <c r="B181" s="11" t="str">
        <f t="shared" ca="1" si="118"/>
        <v>ORAFP 5 PERP nc-26</v>
      </c>
      <c r="C181" s="11" t="str">
        <f t="shared" ca="1" si="119"/>
        <v>ORAFP 1 3/4 PERP nc-26</v>
      </c>
      <c r="D181" s="22" t="str">
        <f ca="1">_xlfn.XLOOKUP(B181,bonds[unique lookup],bonds[ID_ISIN])</f>
        <v>XS1115498260</v>
      </c>
      <c r="E181" s="22" t="str">
        <f ca="1">_xlfn.XLOOKUP(C181,bonds[unique lookup],bonds[ID_ISIN])</f>
        <v>FR0013447877</v>
      </c>
      <c r="F181" s="25">
        <f ca="1">_xlfn.XLOOKUP(B181,bonds[unique lookup],bonds[nxt_call_dt])</f>
        <v>46296</v>
      </c>
      <c r="G181" s="25">
        <f ca="1">_xlfn.XLOOKUP(C181,bonds[unique lookup],bonds[nxt_call_dt])</f>
        <v>46375</v>
      </c>
      <c r="H181" s="17">
        <f t="shared" ca="1" si="110"/>
        <v>0.21666666666666667</v>
      </c>
      <c r="I181" s="12" t="s">
        <v>35</v>
      </c>
      <c r="J181" s="18" cm="1">
        <f t="array" aca="1" ref="J181" ca="1">_xll.BDP(D181&amp;" Corp",$I181)</f>
        <v>237.11570083091877</v>
      </c>
      <c r="K181" s="18" cm="1">
        <f t="array" aca="1" ref="K181" ca="1">_xll.BDP(E181&amp;" Corp",$I181)</f>
        <v>230.06728239988655</v>
      </c>
      <c r="L181" s="18">
        <f t="shared" ca="1" si="111"/>
        <v>-7.0484184310322178</v>
      </c>
      <c r="M181" s="18">
        <f t="shared" ca="1" si="120"/>
        <v>-32.531161989379463</v>
      </c>
      <c r="N181" s="12" t="s">
        <v>36</v>
      </c>
      <c r="O181" s="18" cm="1">
        <f t="array" aca="1" ref="O181" ca="1">_xll.BDH(D181&amp;" Corp",$N181,$O$114)</f>
        <v>257.83800000000002</v>
      </c>
      <c r="P181" s="18" cm="1">
        <f t="array" aca="1" ref="P181" ca="1">_xll.BDH(E181&amp;" Corp",$N181,$O$114)</f>
        <v>243.21600000000001</v>
      </c>
      <c r="Q181" s="18">
        <f t="shared" ca="1" si="112"/>
        <v>-14.622000000000014</v>
      </c>
      <c r="R181" s="18">
        <f t="shared" ca="1" si="113"/>
        <v>-67.486153846153911</v>
      </c>
      <c r="S181" s="18">
        <f t="shared" ca="1" si="114"/>
        <v>34.954991856774448</v>
      </c>
      <c r="T181" s="18" cm="1">
        <f t="array" aca="1" ref="T181" ca="1">_xll.BDH(D181&amp;" Corp",$N181,$T$114)</f>
        <v>240.38499999999999</v>
      </c>
      <c r="U181" s="18" cm="1">
        <f t="array" aca="1" ref="U181" ca="1">_xll.BDH(E181&amp;" Corp",$N181,$T$114)</f>
        <v>217.49799999999999</v>
      </c>
      <c r="V181" s="18">
        <f t="shared" ca="1" si="115"/>
        <v>-22.887</v>
      </c>
      <c r="W181" s="18">
        <f t="shared" ca="1" si="116"/>
        <v>-105.63230769230769</v>
      </c>
      <c r="X181" s="18">
        <f t="shared" ca="1" si="117"/>
        <v>73.101145702928221</v>
      </c>
    </row>
    <row r="182" spans="1:24" x14ac:dyDescent="0.25">
      <c r="Q182" s="18"/>
      <c r="R182" s="18"/>
      <c r="S182" s="18"/>
      <c r="T182" s="18"/>
      <c r="U182" s="18"/>
      <c r="V182" s="18"/>
      <c r="W182" s="18"/>
      <c r="X182" s="18"/>
    </row>
    <row r="183" spans="1:24" x14ac:dyDescent="0.25">
      <c r="G183" s="5" t="s">
        <v>162</v>
      </c>
      <c r="H183" s="17">
        <f ca="1">AVERAGE(H178:H181)</f>
        <v>1.3041666666666667</v>
      </c>
      <c r="M183" s="18">
        <f ca="1">AVERAGE(M178:M181)</f>
        <v>4.3505696603356689</v>
      </c>
      <c r="R183" s="18">
        <f ca="1">AVERAGE(R178:R181)</f>
        <v>-3.1678851528994905</v>
      </c>
      <c r="S183" s="18">
        <f ca="1">AVERAGE(S178:S181)</f>
        <v>7.5184548132351594</v>
      </c>
      <c r="W183" s="18">
        <f ca="1">AVERAGE(W178:W181)</f>
        <v>-12.272948436587964</v>
      </c>
      <c r="X183" s="18">
        <f ca="1">AVERAGE(X178:X181)</f>
        <v>16.623518096923632</v>
      </c>
    </row>
    <row r="184" spans="1:24" x14ac:dyDescent="0.25">
      <c r="G184" s="5" t="s">
        <v>167</v>
      </c>
      <c r="H184" s="17">
        <f ca="1">_xlfn.STDEV.P(H178:H181)</f>
        <v>0.80241124850564927</v>
      </c>
      <c r="M184" s="18">
        <f ca="1">_xlfn.STDEV.P(M178:M181)</f>
        <v>21.675099398506482</v>
      </c>
      <c r="R184" s="18">
        <f ca="1">_xlfn.STDEV.P(R178:R181)</f>
        <v>37.954658191049035</v>
      </c>
      <c r="S184" s="18">
        <f ca="1">_xlfn.STDEV.P(S178:S181)</f>
        <v>16.48913485383666</v>
      </c>
      <c r="W184" s="18">
        <f ca="1">_xlfn.STDEV.P(W178:W181)</f>
        <v>54.572354970072347</v>
      </c>
      <c r="X184" s="18">
        <f ca="1">_xlfn.STDEV.P(X178:X181)</f>
        <v>33.286715606080044</v>
      </c>
    </row>
    <row r="186" spans="1:24" x14ac:dyDescent="0.25">
      <c r="A186" s="5" t="s">
        <v>164</v>
      </c>
      <c r="B186" s="11" t="str">
        <f ca="1">C169</f>
        <v>ORAFP 4 PERP nc-21</v>
      </c>
      <c r="C186" s="11" t="str">
        <f ca="1">C173</f>
        <v>ORAFP 1 3/4 PERP nc-26</v>
      </c>
      <c r="D186" s="22" t="str">
        <f ca="1">_xlfn.XLOOKUP(B186,bonds[unique lookup],bonds[ID_ISIN])</f>
        <v>XS1115490523</v>
      </c>
      <c r="E186" s="22" t="str">
        <f ca="1">_xlfn.XLOOKUP(C186,bonds[unique lookup],bonds[ID_ISIN])</f>
        <v>FR0013447877</v>
      </c>
      <c r="F186" s="25">
        <f ca="1">_xlfn.XLOOKUP(B186,bonds[unique lookup],bonds[nxt_call_dt])</f>
        <v>44470</v>
      </c>
      <c r="G186" s="25">
        <f ca="1">_xlfn.XLOOKUP(C186,bonds[unique lookup],bonds[nxt_call_dt])</f>
        <v>46375</v>
      </c>
      <c r="H186" s="17">
        <f t="shared" ref="H186" ca="1" si="121">YEARFRAC(F186,G186)</f>
        <v>5.2166666666666668</v>
      </c>
      <c r="I186" s="12" t="s">
        <v>35</v>
      </c>
      <c r="J186" s="18" cm="1">
        <f t="array" aca="1" ref="J186" ca="1">_xll.BDP(D186&amp;" Corp",$I186)</f>
        <v>151.77166957118428</v>
      </c>
      <c r="K186" s="18" cm="1">
        <f t="array" aca="1" ref="K186" ca="1">_xll.BDP(E186&amp;" Corp",$I186)</f>
        <v>230.06728239988655</v>
      </c>
      <c r="L186" s="18">
        <f t="shared" ref="L186" ca="1" si="122">K186-J186</f>
        <v>78.295612828702275</v>
      </c>
      <c r="M186" s="18">
        <f t="shared" ref="M186" ca="1" si="123">L186/H186</f>
        <v>15.008743673233663</v>
      </c>
      <c r="N186" s="12" t="s">
        <v>36</v>
      </c>
      <c r="O186" s="18" cm="1">
        <f t="array" aca="1" ref="O186" ca="1">_xll.BDH(D186&amp;" Corp",$N186,$O$114)</f>
        <v>156.108</v>
      </c>
      <c r="P186" s="18" cm="1">
        <f t="array" aca="1" ref="P186" ca="1">_xll.BDH(E186&amp;" Corp",$N186,$O$114)</f>
        <v>243.21600000000001</v>
      </c>
      <c r="Q186" s="18">
        <f t="shared" ref="Q186" ca="1" si="124">IFERROR(P186-O186,"-")</f>
        <v>87.108000000000004</v>
      </c>
      <c r="R186" s="18">
        <f t="shared" ref="R186" ca="1" si="125">IFERROR(Q186/H186,"-")</f>
        <v>16.698019169329076</v>
      </c>
      <c r="S186" s="18">
        <f t="shared" ref="S186" ca="1" si="126">IFERROR(M186-R186,"-")</f>
        <v>-1.6892754960954122</v>
      </c>
      <c r="T186" s="18" cm="1">
        <f t="array" aca="1" ref="T186" ca="1">_xll.BDH(D186&amp;" Corp",$N186,$T$114)</f>
        <v>130.673</v>
      </c>
      <c r="U186" s="18" cm="1">
        <f t="array" aca="1" ref="U186" ca="1">_xll.BDH(E186&amp;" Corp",$N186,$T$114)</f>
        <v>217.49799999999999</v>
      </c>
      <c r="V186" s="18">
        <f t="shared" ref="V186" ca="1" si="127">IFERROR(U186-T186,"-")</f>
        <v>86.824999999999989</v>
      </c>
      <c r="W186" s="18">
        <f t="shared" ref="W186" ca="1" si="128">IFERROR(V186/H186,"-")</f>
        <v>16.643769968051117</v>
      </c>
      <c r="X186" s="18">
        <f t="shared" ref="X186" ca="1" si="129">IFERROR(M186-W186,"-")</f>
        <v>-1.6350262948174539</v>
      </c>
    </row>
    <row r="188" spans="1:24" x14ac:dyDescent="0.25">
      <c r="A188" s="5" t="s">
        <v>165</v>
      </c>
      <c r="B188" s="11" t="str">
        <f ca="1">C171</f>
        <v>ORAFP 2 3/8 PERP nc-25</v>
      </c>
      <c r="C188" s="11" t="str">
        <f ca="1">C173</f>
        <v>ORAFP 1 3/4 PERP nc-26</v>
      </c>
      <c r="D188" s="22" t="str">
        <f ca="1">_xlfn.XLOOKUP(B188,bonds[unique lookup],bonds[ID_ISIN])</f>
        <v>FR0013413887</v>
      </c>
      <c r="E188" s="22" t="str">
        <f ca="1">_xlfn.XLOOKUP(C188,bonds[unique lookup],bonds[ID_ISIN])</f>
        <v>FR0013447877</v>
      </c>
      <c r="F188" s="25">
        <f ca="1">_xlfn.XLOOKUP(B188,bonds[unique lookup],bonds[nxt_call_dt])</f>
        <v>45672</v>
      </c>
      <c r="G188" s="25">
        <f ca="1">_xlfn.XLOOKUP(C188,bonds[unique lookup],bonds[nxt_call_dt])</f>
        <v>46375</v>
      </c>
      <c r="H188" s="17">
        <f t="shared" ref="H188" ca="1" si="130">YEARFRAC(F188,G188)</f>
        <v>1.9277777777777778</v>
      </c>
      <c r="I188" s="12" t="s">
        <v>35</v>
      </c>
      <c r="J188" s="18" cm="1">
        <f t="array" aca="1" ref="J188" ca="1">_xll.BDP(D188&amp;" Corp",$I188)</f>
        <v>219.37358621301021</v>
      </c>
      <c r="K188" s="18" cm="1">
        <f t="array" aca="1" ref="K188" ca="1">_xll.BDP(E188&amp;" Corp",$I188)</f>
        <v>230.06728239988655</v>
      </c>
      <c r="L188" s="18">
        <f t="shared" ref="L188" ca="1" si="131">K188-J188</f>
        <v>10.693696186876338</v>
      </c>
      <c r="M188" s="18">
        <f t="shared" ref="M188" ca="1" si="132">L188/H188</f>
        <v>5.5471622871404636</v>
      </c>
      <c r="N188" s="12" t="s">
        <v>36</v>
      </c>
      <c r="O188" s="18" cm="1">
        <f t="array" aca="1" ref="O188" ca="1">_xll.BDH(D188&amp;" Corp",$N188,$O$114)</f>
        <v>242.21299999999999</v>
      </c>
      <c r="P188" s="18" cm="1">
        <f t="array" aca="1" ref="P188" ca="1">_xll.BDH(E188&amp;" Corp",$N188,$O$114)</f>
        <v>243.21600000000001</v>
      </c>
      <c r="Q188" s="18">
        <f t="shared" ref="Q188" ca="1" si="133">IFERROR(P188-O188,"-")</f>
        <v>1.0030000000000143</v>
      </c>
      <c r="R188" s="18">
        <f t="shared" ref="R188" ca="1" si="134">IFERROR(Q188/H188,"-")</f>
        <v>0.52028818443804781</v>
      </c>
      <c r="S188" s="18">
        <f t="shared" ref="S188" ca="1" si="135">IFERROR(M188-R188,"-")</f>
        <v>5.0268741027024157</v>
      </c>
      <c r="T188" s="18" cm="1">
        <f t="array" aca="1" ref="T188" ca="1">_xll.BDH(D188&amp;" Corp",$N188,$T$114)</f>
        <v>216.95599999999999</v>
      </c>
      <c r="U188" s="18" cm="1">
        <f t="array" aca="1" ref="U188" ca="1">_xll.BDH(E188&amp;" Corp",$N188,$T$114)</f>
        <v>217.49799999999999</v>
      </c>
      <c r="V188" s="18">
        <f t="shared" ref="V188" ca="1" si="136">IFERROR(U188-T188,"-")</f>
        <v>0.54200000000000159</v>
      </c>
      <c r="W188" s="18">
        <f t="shared" ref="W188" ca="1" si="137">IFERROR(V188/H188,"-")</f>
        <v>0.28115273775216221</v>
      </c>
      <c r="X188" s="18">
        <f t="shared" ref="X188" ca="1" si="138">IFERROR(M188-W188,"-")</f>
        <v>5.2660095493883015</v>
      </c>
    </row>
    <row r="198" spans="1:24" x14ac:dyDescent="0.25">
      <c r="B198" s="5" t="s">
        <v>2</v>
      </c>
      <c r="C198" s="11" t="s">
        <v>425</v>
      </c>
    </row>
    <row r="199" spans="1:24" ht="11" x14ac:dyDescent="0.3">
      <c r="C199" s="4" t="s">
        <v>146</v>
      </c>
      <c r="D199" s="4" t="s">
        <v>147</v>
      </c>
    </row>
    <row r="200" spans="1:24" x14ac:dyDescent="0.25">
      <c r="C200" s="5" t="str" cm="1">
        <f t="array" aca="1" ref="C200:C204" ca="1">_xlfn._xlws.FILTER(bonds[unique lookup],(bonds[ticker]=C198)*(bonds[crncy]="eur"))</f>
        <v>ENGIFP 4 3/4 PERP nc-21</v>
      </c>
      <c r="D200" s="22" t="str" cm="1">
        <f t="array" aca="1" ref="D200:D204" ca="1">_xlfn.XLOOKUP(_xlfn.ANCHORARRAY(C200),bonds[unique lookup],bonds[ID_ISIN])</f>
        <v>FR0011531730</v>
      </c>
    </row>
    <row r="201" spans="1:24" x14ac:dyDescent="0.25">
      <c r="C201" s="5" t="str">
        <f ca="1"/>
        <v>ENGIFP 1 3/8 PERP nc-23</v>
      </c>
      <c r="D201" s="22" t="str">
        <f ca="1"/>
        <v>FR0013310505</v>
      </c>
    </row>
    <row r="202" spans="1:24" x14ac:dyDescent="0.25">
      <c r="C202" s="5" t="str">
        <f ca="1"/>
        <v>ENGIFP 3 7/8 PERP nc-24</v>
      </c>
      <c r="D202" s="22" t="str">
        <f ca="1"/>
        <v>FR0011942283</v>
      </c>
    </row>
    <row r="203" spans="1:24" x14ac:dyDescent="0.25">
      <c r="C203" s="5" t="str">
        <f ca="1"/>
        <v>ENGIFP 3 1/4 PERP nc-24</v>
      </c>
      <c r="D203" s="22" t="str">
        <f ca="1"/>
        <v>FR0013398229</v>
      </c>
    </row>
    <row r="204" spans="1:24" x14ac:dyDescent="0.25">
      <c r="C204" s="5" t="str">
        <f ca="1"/>
        <v>ENGIFP 1 5/8 PERP nc-25</v>
      </c>
      <c r="D204" s="22" t="str">
        <f ca="1"/>
        <v>FR0013431244</v>
      </c>
    </row>
    <row r="205" spans="1:24" x14ac:dyDescent="0.25">
      <c r="D205" s="22"/>
    </row>
    <row r="206" spans="1:24" x14ac:dyDescent="0.25">
      <c r="D206" s="22"/>
    </row>
    <row r="208" spans="1:24" x14ac:dyDescent="0.25">
      <c r="A208" s="5" t="s">
        <v>161</v>
      </c>
      <c r="B208" s="11" t="str">
        <f ca="1">C200</f>
        <v>ENGIFP 4 3/4 PERP nc-21</v>
      </c>
      <c r="C208" s="11" t="str">
        <f ca="1">C201</f>
        <v>ENGIFP 1 3/8 PERP nc-23</v>
      </c>
      <c r="D208" s="22" t="str">
        <f ca="1">_xlfn.XLOOKUP(B208,bonds[unique lookup],bonds[ID_ISIN])</f>
        <v>FR0011531730</v>
      </c>
      <c r="E208" s="22" t="str">
        <f ca="1">_xlfn.XLOOKUP(C208,bonds[unique lookup],bonds[ID_ISIN])</f>
        <v>FR0013310505</v>
      </c>
      <c r="F208" s="25">
        <f ca="1">_xlfn.XLOOKUP(B208,bonds[unique lookup],bonds[nxt_call_dt])</f>
        <v>44387</v>
      </c>
      <c r="G208" s="25">
        <f ca="1">_xlfn.XLOOKUP(C208,bonds[unique lookup],bonds[nxt_call_dt])</f>
        <v>44942</v>
      </c>
      <c r="H208" s="17">
        <f t="shared" ref="H208:H211" ca="1" si="139">YEARFRAC(F208,G208)</f>
        <v>1.5166666666666666</v>
      </c>
      <c r="I208" s="12" t="s">
        <v>35</v>
      </c>
      <c r="J208" s="18" cm="1">
        <f t="array" aca="1" ref="J208" ca="1">_xll.BDP(D208&amp;" Corp",$I208)</f>
        <v>155.1398215901265</v>
      </c>
      <c r="K208" s="18" cm="1">
        <f t="array" aca="1" ref="K208" ca="1">_xll.BDP(E208&amp;" Corp",$I208)</f>
        <v>243.02836219689908</v>
      </c>
      <c r="L208" s="18">
        <f t="shared" ref="L208:L211" ca="1" si="140">K208-J208</f>
        <v>87.88854060677258</v>
      </c>
      <c r="M208" s="18">
        <f ca="1">IFERROR(L208/H208,"-")</f>
        <v>57.94848831215775</v>
      </c>
      <c r="N208" s="12" t="s">
        <v>36</v>
      </c>
      <c r="O208" s="18" cm="1">
        <f t="array" aca="1" ref="O208" ca="1">_xll.BDH(D208&amp;" Corp",$N208,$O$114)</f>
        <v>149.25200000000001</v>
      </c>
      <c r="P208" s="18" cm="1">
        <f t="array" aca="1" ref="P208" ca="1">_xll.BDH(E208&amp;" Corp",$N208,$O$114)</f>
        <v>279.70499999999998</v>
      </c>
      <c r="Q208" s="18">
        <f t="shared" ref="Q208:Q211" ca="1" si="141">IFERROR(P208-O208,"-")</f>
        <v>130.45299999999997</v>
      </c>
      <c r="R208" s="18">
        <f t="shared" ref="R208:R211" ca="1" si="142">IFERROR(Q208/H208,"-")</f>
        <v>86.012967032967026</v>
      </c>
      <c r="S208" s="18">
        <f t="shared" ref="S208:S211" ca="1" si="143">IFERROR(M208-R208,"-")</f>
        <v>-28.064478720809277</v>
      </c>
      <c r="T208" s="18" cm="1">
        <f t="array" aca="1" ref="T208" ca="1">_xll.BDH(D208&amp;" Corp",$N208,$T$114)</f>
        <v>134.10400000000001</v>
      </c>
      <c r="U208" s="18" cm="1">
        <f t="array" aca="1" ref="U208" ca="1">_xll.BDH(E208&amp;" Corp",$N208,$T$114)</f>
        <v>241.536</v>
      </c>
      <c r="V208" s="18">
        <f t="shared" ref="V208:V211" ca="1" si="144">IFERROR(U208-T208,"-")</f>
        <v>107.43199999999999</v>
      </c>
      <c r="W208" s="18">
        <f t="shared" ref="W208:W211" ca="1" si="145">IFERROR(V208/H208,"-")</f>
        <v>70.834285714285713</v>
      </c>
      <c r="X208" s="18">
        <f t="shared" ref="X208:X211" ca="1" si="146">IFERROR(M208-W208,"-")</f>
        <v>-12.885797402127963</v>
      </c>
    </row>
    <row r="209" spans="1:24" x14ac:dyDescent="0.25">
      <c r="A209" s="5" t="s">
        <v>161</v>
      </c>
      <c r="B209" s="11" t="str">
        <f t="shared" ref="B209:B211" ca="1" si="147">C201</f>
        <v>ENGIFP 1 3/8 PERP nc-23</v>
      </c>
      <c r="C209" s="11" t="str">
        <f t="shared" ref="C209:C211" ca="1" si="148">C202</f>
        <v>ENGIFP 3 7/8 PERP nc-24</v>
      </c>
      <c r="D209" s="22" t="str">
        <f ca="1">_xlfn.XLOOKUP(B209,bonds[unique lookup],bonds[ID_ISIN])</f>
        <v>FR0013310505</v>
      </c>
      <c r="E209" s="22" t="str">
        <f ca="1">_xlfn.XLOOKUP(C209,bonds[unique lookup],bonds[ID_ISIN])</f>
        <v>FR0011942283</v>
      </c>
      <c r="F209" s="25">
        <f ca="1">_xlfn.XLOOKUP(B209,bonds[unique lookup],bonds[nxt_call_dt])</f>
        <v>44942</v>
      </c>
      <c r="G209" s="25">
        <f ca="1">_xlfn.XLOOKUP(C209,bonds[unique lookup],bonds[nxt_call_dt])</f>
        <v>45445</v>
      </c>
      <c r="H209" s="17">
        <f t="shared" ca="1" si="139"/>
        <v>1.3777777777777778</v>
      </c>
      <c r="I209" s="12" t="s">
        <v>35</v>
      </c>
      <c r="J209" s="18" cm="1">
        <f t="array" aca="1" ref="J209" ca="1">_xll.BDP(D209&amp;" Corp",$I209)</f>
        <v>243.02836219689908</v>
      </c>
      <c r="K209" s="18" cm="1">
        <f t="array" aca="1" ref="K209" ca="1">_xll.BDP(E209&amp;" Corp",$I209)</f>
        <v>231.83775857360106</v>
      </c>
      <c r="L209" s="18">
        <f t="shared" ca="1" si="140"/>
        <v>-11.190603623298017</v>
      </c>
      <c r="M209" s="18">
        <f t="shared" ref="M209:M211" ca="1" si="149">IFERROR(L209/H209,"-")</f>
        <v>-8.1222123072324326</v>
      </c>
      <c r="N209" s="12" t="s">
        <v>36</v>
      </c>
      <c r="O209" s="18" cm="1">
        <f t="array" aca="1" ref="O209" ca="1">_xll.BDH(D209&amp;" Corp",$N209,$O$114)</f>
        <v>279.70499999999998</v>
      </c>
      <c r="P209" s="18" cm="1">
        <f t="array" aca="1" ref="P209" ca="1">_xll.BDH(E209&amp;" Corp",$N209,$O$114)</f>
        <v>240.006</v>
      </c>
      <c r="Q209" s="18">
        <f t="shared" ca="1" si="141"/>
        <v>-39.698999999999984</v>
      </c>
      <c r="R209" s="18">
        <f t="shared" ca="1" si="142"/>
        <v>-28.813790322580633</v>
      </c>
      <c r="S209" s="18">
        <f t="shared" ca="1" si="143"/>
        <v>20.691578015348199</v>
      </c>
      <c r="T209" s="18" cm="1">
        <f t="array" aca="1" ref="T209" ca="1">_xll.BDH(D209&amp;" Corp",$N209,$T$114)</f>
        <v>241.536</v>
      </c>
      <c r="U209" s="18" cm="1">
        <f t="array" aca="1" ref="U209" ca="1">_xll.BDH(E209&amp;" Corp",$N209,$T$114)</f>
        <v>215.328</v>
      </c>
      <c r="V209" s="18">
        <f t="shared" ca="1" si="144"/>
        <v>-26.207999999999998</v>
      </c>
      <c r="W209" s="18">
        <f t="shared" ca="1" si="145"/>
        <v>-19.021935483870966</v>
      </c>
      <c r="X209" s="18">
        <f t="shared" ca="1" si="146"/>
        <v>10.899723176638533</v>
      </c>
    </row>
    <row r="210" spans="1:24" x14ac:dyDescent="0.25">
      <c r="A210" s="5" t="s">
        <v>161</v>
      </c>
      <c r="B210" s="11" t="str">
        <f t="shared" ca="1" si="147"/>
        <v>ENGIFP 3 7/8 PERP nc-24</v>
      </c>
      <c r="C210" s="11" t="str">
        <f t="shared" ca="1" si="148"/>
        <v>ENGIFP 3 1/4 PERP nc-24</v>
      </c>
      <c r="D210" s="22" t="str">
        <f ca="1">_xlfn.XLOOKUP(B210,bonds[unique lookup],bonds[ID_ISIN])</f>
        <v>FR0011942283</v>
      </c>
      <c r="E210" s="22" t="str">
        <f ca="1">_xlfn.XLOOKUP(C210,bonds[unique lookup],bonds[ID_ISIN])</f>
        <v>FR0013398229</v>
      </c>
      <c r="F210" s="25">
        <f ca="1">_xlfn.XLOOKUP(B210,bonds[unique lookup],bonds[nxt_call_dt])</f>
        <v>45445</v>
      </c>
      <c r="G210" s="25">
        <f ca="1">_xlfn.XLOOKUP(C210,bonds[unique lookup],bonds[nxt_call_dt])</f>
        <v>45624</v>
      </c>
      <c r="H210" s="17">
        <f t="shared" ca="1" si="139"/>
        <v>0.48888888888888887</v>
      </c>
      <c r="I210" s="12" t="s">
        <v>35</v>
      </c>
      <c r="J210" s="18" cm="1">
        <f t="array" aca="1" ref="J210" ca="1">_xll.BDP(D210&amp;" Corp",$I210)</f>
        <v>231.83775857360106</v>
      </c>
      <c r="K210" s="18" cm="1">
        <f t="array" aca="1" ref="K210" ca="1">_xll.BDP(E210&amp;" Corp",$I210)</f>
        <v>237.35727760303354</v>
      </c>
      <c r="L210" s="18">
        <f t="shared" ca="1" si="140"/>
        <v>5.5195190294324732</v>
      </c>
      <c r="M210" s="18">
        <f t="shared" ca="1" si="149"/>
        <v>11.289925287475514</v>
      </c>
      <c r="N210" s="12" t="s">
        <v>36</v>
      </c>
      <c r="O210" s="18" cm="1">
        <f t="array" aca="1" ref="O210" ca="1">_xll.BDH(D210&amp;" Corp",$N210,$O$114)</f>
        <v>240.006</v>
      </c>
      <c r="P210" s="18" cm="1">
        <f t="array" aca="1" ref="P210" ca="1">_xll.BDH(E210&amp;" Corp",$N210,$O$114)</f>
        <v>240.666</v>
      </c>
      <c r="Q210" s="18">
        <f t="shared" ca="1" si="141"/>
        <v>0.65999999999999659</v>
      </c>
      <c r="R210" s="18">
        <f t="shared" ca="1" si="142"/>
        <v>1.349999999999993</v>
      </c>
      <c r="S210" s="18">
        <f t="shared" ca="1" si="143"/>
        <v>9.9399252874755213</v>
      </c>
      <c r="T210" s="18" cm="1">
        <f t="array" aca="1" ref="T210" ca="1">_xll.BDH(D210&amp;" Corp",$N210,$T$114)</f>
        <v>215.328</v>
      </c>
      <c r="U210" s="18" cm="1">
        <f t="array" aca="1" ref="U210" ca="1">_xll.BDH(E210&amp;" Corp",$N210,$T$114)</f>
        <v>218.52799999999999</v>
      </c>
      <c r="V210" s="18">
        <f t="shared" ca="1" si="144"/>
        <v>3.1999999999999886</v>
      </c>
      <c r="W210" s="18">
        <f t="shared" ca="1" si="145"/>
        <v>6.5454545454545228</v>
      </c>
      <c r="X210" s="18">
        <f t="shared" ca="1" si="146"/>
        <v>4.7444707420209911</v>
      </c>
    </row>
    <row r="211" spans="1:24" x14ac:dyDescent="0.25">
      <c r="A211" s="5" t="s">
        <v>161</v>
      </c>
      <c r="B211" s="11" t="str">
        <f t="shared" ca="1" si="147"/>
        <v>ENGIFP 3 1/4 PERP nc-24</v>
      </c>
      <c r="C211" s="11" t="str">
        <f t="shared" ca="1" si="148"/>
        <v>ENGIFP 1 5/8 PERP nc-25</v>
      </c>
      <c r="D211" s="22" t="str">
        <f ca="1">_xlfn.XLOOKUP(B211,bonds[unique lookup],bonds[ID_ISIN])</f>
        <v>FR0013398229</v>
      </c>
      <c r="E211" s="22" t="str">
        <f ca="1">_xlfn.XLOOKUP(C211,bonds[unique lookup],bonds[ID_ISIN])</f>
        <v>FR0013431244</v>
      </c>
      <c r="F211" s="25">
        <f ca="1">_xlfn.XLOOKUP(B211,bonds[unique lookup],bonds[nxt_call_dt])</f>
        <v>45624</v>
      </c>
      <c r="G211" s="25">
        <f ca="1">_xlfn.XLOOKUP(C211,bonds[unique lookup],bonds[nxt_call_dt])</f>
        <v>45755</v>
      </c>
      <c r="H211" s="17">
        <f t="shared" ca="1" si="139"/>
        <v>0.3611111111111111</v>
      </c>
      <c r="I211" s="12" t="s">
        <v>35</v>
      </c>
      <c r="J211" s="18" cm="1">
        <f t="array" aca="1" ref="J211" ca="1">_xll.BDP(D211&amp;" Corp",$I211)</f>
        <v>237.35727760303354</v>
      </c>
      <c r="K211" s="18" cm="1">
        <f t="array" aca="1" ref="K211" ca="1">_xll.BDP(E211&amp;" Corp",$I211)</f>
        <v>245.15821348634717</v>
      </c>
      <c r="L211" s="18">
        <f t="shared" ca="1" si="140"/>
        <v>7.8009358833136275</v>
      </c>
      <c r="M211" s="18">
        <f t="shared" ca="1" si="149"/>
        <v>21.602591676868506</v>
      </c>
      <c r="N211" s="12" t="s">
        <v>36</v>
      </c>
      <c r="O211" s="18" cm="1">
        <f t="array" aca="1" ref="O211" ca="1">_xll.BDH(D211&amp;" Corp",$N211,$O$114)</f>
        <v>240.666</v>
      </c>
      <c r="P211" s="18" cm="1">
        <f t="array" aca="1" ref="P211" ca="1">_xll.BDH(E211&amp;" Corp",$N211,$O$114)</f>
        <v>252.489</v>
      </c>
      <c r="Q211" s="18">
        <f t="shared" ca="1" si="141"/>
        <v>11.823000000000008</v>
      </c>
      <c r="R211" s="18">
        <f t="shared" ca="1" si="142"/>
        <v>32.740615384615403</v>
      </c>
      <c r="S211" s="18">
        <f t="shared" ca="1" si="143"/>
        <v>-11.138023707746896</v>
      </c>
      <c r="T211" s="18" cm="1">
        <f t="array" aca="1" ref="T211" ca="1">_xll.BDH(D211&amp;" Corp",$N211,$T$114)</f>
        <v>218.52799999999999</v>
      </c>
      <c r="U211" s="18" cm="1">
        <f t="array" aca="1" ref="U211" ca="1">_xll.BDH(E211&amp;" Corp",$N211,$T$114)</f>
        <v>227.10400000000001</v>
      </c>
      <c r="V211" s="18">
        <f t="shared" ca="1" si="144"/>
        <v>8.5760000000000218</v>
      </c>
      <c r="W211" s="18">
        <f t="shared" ca="1" si="145"/>
        <v>23.748923076923138</v>
      </c>
      <c r="X211" s="18">
        <f t="shared" ca="1" si="146"/>
        <v>-2.1463314000546312</v>
      </c>
    </row>
    <row r="212" spans="1:24" x14ac:dyDescent="0.25">
      <c r="Q212" s="18"/>
      <c r="R212" s="18"/>
      <c r="S212" s="18"/>
      <c r="T212" s="18"/>
      <c r="U212" s="18"/>
      <c r="V212" s="18"/>
      <c r="W212" s="18"/>
      <c r="X212" s="18"/>
    </row>
    <row r="213" spans="1:24" x14ac:dyDescent="0.25">
      <c r="G213" s="5" t="s">
        <v>162</v>
      </c>
      <c r="H213" s="17">
        <f ca="1">AVERAGE(H208:H211)</f>
        <v>0.93611111111111112</v>
      </c>
      <c r="M213" s="18">
        <f ca="1">AVERAGE(M208:M211)</f>
        <v>20.679698242317336</v>
      </c>
      <c r="R213" s="18">
        <f ca="1">AVERAGE(R208:R211)</f>
        <v>22.822448023750447</v>
      </c>
      <c r="S213" s="18">
        <f ca="1">AVERAGE(S208:S211)</f>
        <v>-2.1427497814331131</v>
      </c>
      <c r="W213" s="18">
        <f ca="1">AVERAGE(W208:W211)</f>
        <v>20.526681963198104</v>
      </c>
      <c r="X213" s="18">
        <f ca="1">AVERAGE(X208:X211)</f>
        <v>0.15301627911923243</v>
      </c>
    </row>
    <row r="214" spans="1:24" x14ac:dyDescent="0.25">
      <c r="G214" s="5" t="s">
        <v>167</v>
      </c>
      <c r="H214" s="17">
        <f ca="1">_xlfn.STDEV.P(H208:H211)</f>
        <v>0.51544808506294948</v>
      </c>
      <c r="M214" s="18">
        <f ca="1">_xlfn.STDEV.P(M208:M211)</f>
        <v>24.018390521687323</v>
      </c>
      <c r="R214" s="18">
        <f ca="1">_xlfn.STDEV.P(R208:R211)</f>
        <v>42.481698621712582</v>
      </c>
      <c r="S214" s="18">
        <f ca="1">_xlfn.STDEV.P(S208:S211)</f>
        <v>18.843092547188203</v>
      </c>
      <c r="W214" s="18">
        <f ca="1">_xlfn.STDEV.P(W208:W211)</f>
        <v>32.790264161228954</v>
      </c>
      <c r="X214" s="18">
        <f ca="1">_xlfn.STDEV.P(X208:X211)</f>
        <v>8.8299324061695206</v>
      </c>
    </row>
    <row r="216" spans="1:24" x14ac:dyDescent="0.25">
      <c r="A216" s="5" t="s">
        <v>164</v>
      </c>
      <c r="B216" s="11" t="str">
        <f ca="1">C200</f>
        <v>ENGIFP 4 3/4 PERP nc-21</v>
      </c>
      <c r="C216" s="11" t="str">
        <f ca="1">C204</f>
        <v>ENGIFP 1 5/8 PERP nc-25</v>
      </c>
      <c r="D216" s="22" t="str">
        <f ca="1">_xlfn.XLOOKUP(B216,bonds[unique lookup],bonds[ID_ISIN])</f>
        <v>FR0011531730</v>
      </c>
      <c r="E216" s="22" t="str">
        <f ca="1">_xlfn.XLOOKUP(C216,bonds[unique lookup],bonds[ID_ISIN])</f>
        <v>FR0013431244</v>
      </c>
      <c r="F216" s="25">
        <f ca="1">_xlfn.XLOOKUP(B216,bonds[unique lookup],bonds[nxt_call_dt])</f>
        <v>44387</v>
      </c>
      <c r="G216" s="25">
        <f ca="1">_xlfn.XLOOKUP(C216,bonds[unique lookup],bonds[nxt_call_dt])</f>
        <v>45755</v>
      </c>
      <c r="H216" s="17">
        <f t="shared" ref="H216" ca="1" si="150">YEARFRAC(F216,G216)</f>
        <v>3.7444444444444445</v>
      </c>
      <c r="I216" s="12" t="s">
        <v>35</v>
      </c>
      <c r="J216" s="18" cm="1">
        <f t="array" aca="1" ref="J216" ca="1">_xll.BDP(D216&amp;" Corp",$I216)</f>
        <v>155.1398215901265</v>
      </c>
      <c r="K216" s="18" cm="1">
        <f t="array" aca="1" ref="K216" ca="1">_xll.BDP(E216&amp;" Corp",$I216)</f>
        <v>245.15821348634717</v>
      </c>
      <c r="L216" s="18">
        <f t="shared" ref="L216" ca="1" si="151">K216-J216</f>
        <v>90.018391896220663</v>
      </c>
      <c r="M216" s="18">
        <f t="shared" ref="M216" ca="1" si="152">L216/H216</f>
        <v>24.040520090978813</v>
      </c>
      <c r="N216" s="12" t="s">
        <v>36</v>
      </c>
      <c r="O216" s="18" cm="1">
        <f t="array" aca="1" ref="O216" ca="1">_xll.BDH(D216&amp;" Corp",$N216,$O$114)</f>
        <v>149.25200000000001</v>
      </c>
      <c r="P216" s="18" cm="1">
        <f t="array" aca="1" ref="P216" ca="1">_xll.BDH(E216&amp;" Corp",$N216,$O$114)</f>
        <v>252.489</v>
      </c>
      <c r="Q216" s="18">
        <f t="shared" ref="Q216" ca="1" si="153">IFERROR(P216-O216,"-")</f>
        <v>103.23699999999999</v>
      </c>
      <c r="R216" s="18">
        <f t="shared" ref="R216" ca="1" si="154">IFERROR(Q216/H216,"-")</f>
        <v>27.570712166172104</v>
      </c>
      <c r="S216" s="18">
        <f t="shared" ref="S216" ca="1" si="155">IFERROR(M216-R216,"-")</f>
        <v>-3.5301920751932911</v>
      </c>
      <c r="T216" s="18" cm="1">
        <f t="array" aca="1" ref="T216" ca="1">_xll.BDH(D216&amp;" Corp",$N216,$T$114)</f>
        <v>134.10400000000001</v>
      </c>
      <c r="U216" s="18" cm="1">
        <f t="array" aca="1" ref="U216" ca="1">_xll.BDH(E216&amp;" Corp",$N216,$T$114)</f>
        <v>227.10400000000001</v>
      </c>
      <c r="V216" s="18">
        <f t="shared" ref="V216" ca="1" si="156">IFERROR(U216-T216,"-")</f>
        <v>93</v>
      </c>
      <c r="W216" s="18">
        <f t="shared" ref="W216" ca="1" si="157">IFERROR(V216/H216,"-")</f>
        <v>24.836795252225521</v>
      </c>
      <c r="X216" s="18">
        <f t="shared" ref="X216" ca="1" si="158">IFERROR(M216-W216,"-")</f>
        <v>-0.79627516124670805</v>
      </c>
    </row>
    <row r="218" spans="1:24" x14ac:dyDescent="0.25">
      <c r="A218" s="5" t="s">
        <v>165</v>
      </c>
      <c r="B218" s="11" t="str">
        <f ca="1">C202</f>
        <v>ENGIFP 3 7/8 PERP nc-24</v>
      </c>
      <c r="C218" s="11" t="str">
        <f ca="1">C204</f>
        <v>ENGIFP 1 5/8 PERP nc-25</v>
      </c>
      <c r="D218" s="22" t="str">
        <f ca="1">_xlfn.XLOOKUP(B218,bonds[unique lookup],bonds[ID_ISIN])</f>
        <v>FR0011942283</v>
      </c>
      <c r="E218" s="22" t="str">
        <f ca="1">_xlfn.XLOOKUP(C218,bonds[unique lookup],bonds[ID_ISIN])</f>
        <v>FR0013431244</v>
      </c>
      <c r="F218" s="25">
        <f ca="1">_xlfn.XLOOKUP(B218,bonds[unique lookup],bonds[nxt_call_dt])</f>
        <v>45445</v>
      </c>
      <c r="G218" s="25">
        <f ca="1">_xlfn.XLOOKUP(C218,bonds[unique lookup],bonds[nxt_call_dt])</f>
        <v>45755</v>
      </c>
      <c r="H218" s="17">
        <f t="shared" ref="H218" ca="1" si="159">YEARFRAC(F218,G218)</f>
        <v>0.85</v>
      </c>
      <c r="I218" s="12" t="s">
        <v>35</v>
      </c>
      <c r="J218" s="18" cm="1">
        <f t="array" aca="1" ref="J218" ca="1">_xll.BDP(D218&amp;" Corp",$I218)</f>
        <v>231.83775857360106</v>
      </c>
      <c r="K218" s="18" cm="1">
        <f t="array" aca="1" ref="K218" ca="1">_xll.BDP(E218&amp;" Corp",$I218)</f>
        <v>245.15821348634717</v>
      </c>
      <c r="L218" s="18">
        <f t="shared" ref="L218" ca="1" si="160">K218-J218</f>
        <v>13.320454912746101</v>
      </c>
      <c r="M218" s="18">
        <f t="shared" ref="M218" ca="1" si="161">L218/H218</f>
        <v>15.671123426760118</v>
      </c>
      <c r="N218" s="12" t="s">
        <v>36</v>
      </c>
      <c r="O218" s="18" cm="1">
        <f t="array" aca="1" ref="O218" ca="1">_xll.BDH(D218&amp;" Corp",$N218,$O$114)</f>
        <v>240.006</v>
      </c>
      <c r="P218" s="18" cm="1">
        <f t="array" aca="1" ref="P218" ca="1">_xll.BDH(E218&amp;" Corp",$N218,$O$114)</f>
        <v>252.489</v>
      </c>
      <c r="Q218" s="18">
        <f t="shared" ref="Q218" ca="1" si="162">IFERROR(P218-O218,"-")</f>
        <v>12.483000000000004</v>
      </c>
      <c r="R218" s="18">
        <f t="shared" ref="R218" ca="1" si="163">IFERROR(Q218/H218,"-")</f>
        <v>14.685882352941181</v>
      </c>
      <c r="S218" s="18">
        <f t="shared" ref="S218" ca="1" si="164">IFERROR(M218-R218,"-")</f>
        <v>0.985241073818937</v>
      </c>
      <c r="T218" s="18" cm="1">
        <f t="array" aca="1" ref="T218" ca="1">_xll.BDH(D218&amp;" Corp",$N218,$T$114)</f>
        <v>215.328</v>
      </c>
      <c r="U218" s="18" cm="1">
        <f t="array" aca="1" ref="U218" ca="1">_xll.BDH(E218&amp;" Corp",$N218,$T$114)</f>
        <v>227.10400000000001</v>
      </c>
      <c r="V218" s="18">
        <f t="shared" ref="V218" ca="1" si="165">IFERROR(U218-T218,"-")</f>
        <v>11.77600000000001</v>
      </c>
      <c r="W218" s="18">
        <f t="shared" ref="W218" ca="1" si="166">IFERROR(V218/H218,"-")</f>
        <v>13.854117647058835</v>
      </c>
      <c r="X218" s="18">
        <f t="shared" ref="X218" ca="1" si="167">IFERROR(M218-W218,"-")</f>
        <v>1.8170057797012831</v>
      </c>
    </row>
    <row r="224" spans="1:24" x14ac:dyDescent="0.25">
      <c r="B224" s="5" t="s">
        <v>2</v>
      </c>
      <c r="C224" s="11" t="s">
        <v>426</v>
      </c>
    </row>
    <row r="225" spans="1:24" ht="11" x14ac:dyDescent="0.3">
      <c r="C225" s="4" t="s">
        <v>146</v>
      </c>
      <c r="D225" s="4" t="s">
        <v>147</v>
      </c>
    </row>
    <row r="226" spans="1:24" x14ac:dyDescent="0.25">
      <c r="C226" s="5" t="str" cm="1">
        <f t="array" aca="1" ref="C226:C230" ca="1">_xlfn._xlws.FILTER(bonds[unique lookup],(bonds[ticker]=C224)*(bonds[crncy]="eur"))</f>
        <v>EDF 4 1/8 PERP nc-22</v>
      </c>
      <c r="D226" s="22" t="str" cm="1">
        <f t="array" aca="1" ref="D226:D230" ca="1">_xlfn.XLOOKUP(_xlfn.ANCHORARRAY(C226),bonds[unique lookup],bonds[ID_ISIN])</f>
        <v>FR0011697010</v>
      </c>
    </row>
    <row r="227" spans="1:24" x14ac:dyDescent="0.25">
      <c r="C227" s="5" t="str">
        <f ca="1"/>
        <v>EDF 4 PERP nc-24</v>
      </c>
      <c r="D227" s="22" t="str">
        <f ca="1"/>
        <v>FR0013367612</v>
      </c>
    </row>
    <row r="228" spans="1:24" x14ac:dyDescent="0.25">
      <c r="C228" s="5" t="str">
        <f ca="1"/>
        <v>EDF 5 3/8 PERP nc-25</v>
      </c>
      <c r="D228" s="22" t="str">
        <f ca="1"/>
        <v>FR0011401751</v>
      </c>
    </row>
    <row r="229" spans="1:24" x14ac:dyDescent="0.25">
      <c r="C229" s="5" t="str">
        <f ca="1"/>
        <v>EDF 5 PERP nc-26</v>
      </c>
      <c r="D229" s="22" t="str">
        <f ca="1"/>
        <v>FR0011697028</v>
      </c>
    </row>
    <row r="230" spans="1:24" x14ac:dyDescent="0.25">
      <c r="C230" s="5" t="str">
        <f ca="1"/>
        <v>EDF 3 PERP nc-27</v>
      </c>
      <c r="D230" s="22" t="str">
        <f ca="1"/>
        <v>FR0013464922</v>
      </c>
    </row>
    <row r="231" spans="1:24" x14ac:dyDescent="0.25">
      <c r="D231" s="22"/>
    </row>
    <row r="232" spans="1:24" x14ac:dyDescent="0.25">
      <c r="D232" s="22"/>
    </row>
    <row r="233" spans="1:24" x14ac:dyDescent="0.25">
      <c r="A233" s="5" t="s">
        <v>161</v>
      </c>
      <c r="B233" s="11" t="str">
        <f ca="1">C226</f>
        <v>EDF 4 1/8 PERP nc-22</v>
      </c>
      <c r="C233" s="11" t="str">
        <f ca="1">C227</f>
        <v>EDF 4 PERP nc-24</v>
      </c>
      <c r="D233" s="22" t="str">
        <f ca="1">_xlfn.XLOOKUP(B233,bonds[unique lookup],bonds[ID_ISIN])</f>
        <v>FR0011697010</v>
      </c>
      <c r="E233" s="22" t="str">
        <f ca="1">_xlfn.XLOOKUP(C233,bonds[unique lookup],bonds[ID_ISIN])</f>
        <v>FR0013367612</v>
      </c>
      <c r="F233" s="25">
        <f ca="1">_xlfn.XLOOKUP(B233,bonds[unique lookup],bonds[nxt_call_dt])</f>
        <v>44583</v>
      </c>
      <c r="G233" s="25">
        <f ca="1">_xlfn.XLOOKUP(C233,bonds[unique lookup],bonds[nxt_call_dt])</f>
        <v>45477</v>
      </c>
      <c r="H233" s="17">
        <f t="shared" ref="H233:H236" ca="1" si="168">YEARFRAC(F233,G233)</f>
        <v>2.4500000000000002</v>
      </c>
      <c r="I233" s="12" t="s">
        <v>35</v>
      </c>
      <c r="J233" s="18" cm="1">
        <f t="array" aca="1" ref="J233" ca="1">_xll.BDP(D233&amp;" Corp",$I233)</f>
        <v>219.76326554779811</v>
      </c>
      <c r="K233" s="18" cm="1">
        <f t="array" aca="1" ref="K233" ca="1">_xll.BDP(E233&amp;" Corp",$I233)</f>
        <v>343.63843766937907</v>
      </c>
      <c r="L233" s="18">
        <f t="shared" ref="L233:L236" ca="1" si="169">K233-J233</f>
        <v>123.87517212158096</v>
      </c>
      <c r="M233" s="18">
        <f t="shared" ref="M233:M236" ca="1" si="170">IFERROR(L233/H233,"-")</f>
        <v>50.56129474350243</v>
      </c>
      <c r="N233" s="12" t="s">
        <v>36</v>
      </c>
      <c r="O233" s="18" cm="1">
        <f t="array" aca="1" ref="O233" ca="1">_xll.BDH(D233&amp;" Corp",$N233,$O$114)</f>
        <v>300.77300000000002</v>
      </c>
      <c r="P233" s="18" cm="1">
        <f t="array" aca="1" ref="P233" ca="1">_xll.BDH(E233&amp;" Corp",$N233,$O$114)</f>
        <v>378.36099999999999</v>
      </c>
      <c r="Q233" s="18">
        <f t="shared" ref="Q233:Q236" ca="1" si="171">IFERROR(P233-O233,"-")</f>
        <v>77.587999999999965</v>
      </c>
      <c r="R233" s="18">
        <f t="shared" ref="R233:R236" ca="1" si="172">IFERROR(Q233/H233,"-")</f>
        <v>31.668571428571411</v>
      </c>
      <c r="S233" s="18">
        <f t="shared" ref="S233:S236" ca="1" si="173">IFERROR(M233-R233,"-")</f>
        <v>18.892723314931018</v>
      </c>
      <c r="T233" s="18" cm="1">
        <f t="array" aca="1" ref="T233" ca="1">_xll.BDH(D233&amp;" Corp",$N233,$T$114)</f>
        <v>311.95400000000001</v>
      </c>
      <c r="U233" s="18" cm="1">
        <f t="array" aca="1" ref="U233" ca="1">_xll.BDH(E233&amp;" Corp",$N233,$T$114)</f>
        <v>356.61799999999999</v>
      </c>
      <c r="V233" s="18">
        <f t="shared" ref="V233:V236" ca="1" si="174">IFERROR(U233-T233,"-")</f>
        <v>44.663999999999987</v>
      </c>
      <c r="W233" s="18">
        <f t="shared" ref="W233:W236" ca="1" si="175">IFERROR(V233/H233,"-")</f>
        <v>18.230204081632646</v>
      </c>
      <c r="X233" s="18">
        <f t="shared" ref="X233:X236" ca="1" si="176">IFERROR(M233-W233,"-")</f>
        <v>32.33109066186978</v>
      </c>
    </row>
    <row r="234" spans="1:24" x14ac:dyDescent="0.25">
      <c r="A234" s="5" t="s">
        <v>161</v>
      </c>
      <c r="B234" s="11" t="str">
        <f ca="1">C227</f>
        <v>EDF 4 PERP nc-24</v>
      </c>
      <c r="C234" s="11" t="str">
        <f ca="1">C228</f>
        <v>EDF 5 3/8 PERP nc-25</v>
      </c>
      <c r="D234" s="22" t="str">
        <f ca="1">_xlfn.XLOOKUP(B234,bonds[unique lookup],bonds[ID_ISIN])</f>
        <v>FR0013367612</v>
      </c>
      <c r="E234" s="22" t="str">
        <f ca="1">_xlfn.XLOOKUP(C234,bonds[unique lookup],bonds[ID_ISIN])</f>
        <v>FR0011401751</v>
      </c>
      <c r="F234" s="25">
        <f ca="1">_xlfn.XLOOKUP(B234,bonds[unique lookup],bonds[nxt_call_dt])</f>
        <v>45477</v>
      </c>
      <c r="G234" s="25">
        <f ca="1">_xlfn.XLOOKUP(C234,bonds[unique lookup],bonds[nxt_call_dt])</f>
        <v>45686</v>
      </c>
      <c r="H234" s="17">
        <f t="shared" ca="1" si="168"/>
        <v>0.56944444444444442</v>
      </c>
      <c r="I234" s="12" t="s">
        <v>35</v>
      </c>
      <c r="J234" s="18" cm="1">
        <f t="array" aca="1" ref="J234" ca="1">_xll.BDP(D234&amp;" Corp",$I234)</f>
        <v>343.63843766937907</v>
      </c>
      <c r="K234" s="18" cm="1">
        <f t="array" aca="1" ref="K234" ca="1">_xll.BDP(E234&amp;" Corp",$I234)</f>
        <v>347.90092172455377</v>
      </c>
      <c r="L234" s="18">
        <f t="shared" ca="1" si="169"/>
        <v>4.2624840551746956</v>
      </c>
      <c r="M234" s="18">
        <f t="shared" ca="1" si="170"/>
        <v>7.4853378529897094</v>
      </c>
      <c r="N234" s="12" t="s">
        <v>36</v>
      </c>
      <c r="O234" s="18" cm="1">
        <f t="array" aca="1" ref="O234" ca="1">_xll.BDH(D234&amp;" Corp",$N234,$O$114)</f>
        <v>378.36099999999999</v>
      </c>
      <c r="P234" s="18" cm="1">
        <f t="array" aca="1" ref="P234" ca="1">_xll.BDH(E234&amp;" Corp",$N234,$O$114)</f>
        <v>397.16699999999997</v>
      </c>
      <c r="Q234" s="18">
        <f t="shared" ca="1" si="171"/>
        <v>18.805999999999983</v>
      </c>
      <c r="R234" s="18">
        <f t="shared" ca="1" si="172"/>
        <v>33.025170731707291</v>
      </c>
      <c r="S234" s="18">
        <f t="shared" ca="1" si="173"/>
        <v>-25.539832878717583</v>
      </c>
      <c r="T234" s="18" cm="1">
        <f t="array" aca="1" ref="T234" ca="1">_xll.BDH(D234&amp;" Corp",$N234,$T$114)</f>
        <v>356.61799999999999</v>
      </c>
      <c r="U234" s="18" cm="1">
        <f t="array" aca="1" ref="U234" ca="1">_xll.BDH(E234&amp;" Corp",$N234,$T$114)</f>
        <v>370.13600000000002</v>
      </c>
      <c r="V234" s="18">
        <f t="shared" ca="1" si="174"/>
        <v>13.518000000000029</v>
      </c>
      <c r="W234" s="18">
        <f t="shared" ca="1" si="175"/>
        <v>23.738926829268344</v>
      </c>
      <c r="X234" s="18">
        <f t="shared" ca="1" si="176"/>
        <v>-16.253588976278635</v>
      </c>
    </row>
    <row r="235" spans="1:24" x14ac:dyDescent="0.25">
      <c r="A235" s="5" t="s">
        <v>161</v>
      </c>
      <c r="B235" s="11" t="str">
        <f ca="1">C228</f>
        <v>EDF 5 3/8 PERP nc-25</v>
      </c>
      <c r="C235" s="11" t="str">
        <f ca="1">C229</f>
        <v>EDF 5 PERP nc-26</v>
      </c>
      <c r="D235" s="22" t="str">
        <f ca="1">_xlfn.XLOOKUP(B235,bonds[unique lookup],bonds[ID_ISIN])</f>
        <v>FR0011401751</v>
      </c>
      <c r="E235" s="22" t="str">
        <f ca="1">_xlfn.XLOOKUP(C235,bonds[unique lookup],bonds[ID_ISIN])</f>
        <v>FR0011697028</v>
      </c>
      <c r="F235" s="25">
        <f ca="1">_xlfn.XLOOKUP(B235,bonds[unique lookup],bonds[nxt_call_dt])</f>
        <v>45686</v>
      </c>
      <c r="G235" s="25">
        <f ca="1">_xlfn.XLOOKUP(C235,bonds[unique lookup],bonds[nxt_call_dt])</f>
        <v>46044</v>
      </c>
      <c r="H235" s="17">
        <f t="shared" ca="1" si="168"/>
        <v>0.98055555555555551</v>
      </c>
      <c r="I235" s="12" t="s">
        <v>35</v>
      </c>
      <c r="J235" s="18" cm="1">
        <f t="array" aca="1" ref="J235" ca="1">_xll.BDP(D235&amp;" Corp",$I235)</f>
        <v>347.90092172455377</v>
      </c>
      <c r="K235" s="18" cm="1">
        <f t="array" aca="1" ref="K235" ca="1">_xll.BDP(E235&amp;" Corp",$I235)</f>
        <v>361.06584928318614</v>
      </c>
      <c r="L235" s="18">
        <f t="shared" ca="1" si="169"/>
        <v>13.164927558632371</v>
      </c>
      <c r="M235" s="18">
        <f t="shared" ca="1" si="170"/>
        <v>13.425988445064174</v>
      </c>
      <c r="N235" s="12" t="s">
        <v>36</v>
      </c>
      <c r="O235" s="18" cm="1">
        <f t="array" aca="1" ref="O235" ca="1">_xll.BDH(D235&amp;" Corp",$N235,$O$114)</f>
        <v>397.16699999999997</v>
      </c>
      <c r="P235" s="18" cm="1">
        <f t="array" aca="1" ref="P235" ca="1">_xll.BDH(E235&amp;" Corp",$N235,$O$114)</f>
        <v>408.74299999999999</v>
      </c>
      <c r="Q235" s="18">
        <f t="shared" ca="1" si="171"/>
        <v>11.576000000000022</v>
      </c>
      <c r="R235" s="18">
        <f t="shared" ca="1" si="172"/>
        <v>11.805552407932034</v>
      </c>
      <c r="S235" s="18">
        <f t="shared" ca="1" si="173"/>
        <v>1.6204360371321407</v>
      </c>
      <c r="T235" s="18" cm="1">
        <f t="array" aca="1" ref="T235" ca="1">_xll.BDH(D235&amp;" Corp",$N235,$T$114)</f>
        <v>370.13600000000002</v>
      </c>
      <c r="U235" s="18" cm="1">
        <f t="array" aca="1" ref="U235" ca="1">_xll.BDH(E235&amp;" Corp",$N235,$T$114)</f>
        <v>377.71100000000001</v>
      </c>
      <c r="V235" s="18">
        <f t="shared" ca="1" si="174"/>
        <v>7.5749999999999886</v>
      </c>
      <c r="W235" s="18">
        <f t="shared" ca="1" si="175"/>
        <v>7.7252124645892239</v>
      </c>
      <c r="X235" s="18">
        <f t="shared" ca="1" si="176"/>
        <v>5.7007759804749503</v>
      </c>
    </row>
    <row r="236" spans="1:24" x14ac:dyDescent="0.25">
      <c r="A236" s="5" t="s">
        <v>161</v>
      </c>
      <c r="B236" s="11" t="str">
        <f ca="1">C229</f>
        <v>EDF 5 PERP nc-26</v>
      </c>
      <c r="C236" s="11" t="str">
        <f ca="1">C230</f>
        <v>EDF 3 PERP nc-27</v>
      </c>
      <c r="D236" s="22" t="str">
        <f ca="1">_xlfn.XLOOKUP(B236,bonds[unique lookup],bonds[ID_ISIN])</f>
        <v>FR0011697028</v>
      </c>
      <c r="E236" s="22" t="str">
        <f ca="1">_xlfn.XLOOKUP(C236,bonds[unique lookup],bonds[ID_ISIN])</f>
        <v>FR0013464922</v>
      </c>
      <c r="F236" s="25">
        <f ca="1">_xlfn.XLOOKUP(B236,bonds[unique lookup],bonds[nxt_call_dt])</f>
        <v>46044</v>
      </c>
      <c r="G236" s="25">
        <f ca="1">_xlfn.XLOOKUP(C236,bonds[unique lookup],bonds[nxt_call_dt])</f>
        <v>46633</v>
      </c>
      <c r="H236" s="17">
        <f t="shared" ca="1" si="168"/>
        <v>1.6138888888888889</v>
      </c>
      <c r="I236" s="12" t="s">
        <v>35</v>
      </c>
      <c r="J236" s="18" cm="1">
        <f t="array" aca="1" ref="J236" ca="1">_xll.BDP(D236&amp;" Corp",$I236)</f>
        <v>361.06584928318614</v>
      </c>
      <c r="K236" s="18" cm="1">
        <f t="array" aca="1" ref="K236" ca="1">_xll.BDP(E236&amp;" Corp",$I236)</f>
        <v>374.09391028981156</v>
      </c>
      <c r="L236" s="18">
        <f t="shared" ca="1" si="169"/>
        <v>13.028061006625421</v>
      </c>
      <c r="M236" s="18">
        <f t="shared" ca="1" si="170"/>
        <v>8.0724646512653209</v>
      </c>
      <c r="N236" s="12" t="s">
        <v>36</v>
      </c>
      <c r="O236" s="18" cm="1">
        <f t="array" aca="1" ref="O236" ca="1">_xll.BDH(D236&amp;" Corp",$N236,$O$114)</f>
        <v>408.74299999999999</v>
      </c>
      <c r="P236" s="18" cm="1">
        <f t="array" aca="1" ref="P236" ca="1">_xll.BDH(E236&amp;" Corp",$N236,$O$114)</f>
        <v>409.46100000000001</v>
      </c>
      <c r="Q236" s="18">
        <f t="shared" ca="1" si="171"/>
        <v>0.71800000000001774</v>
      </c>
      <c r="R236" s="18">
        <f t="shared" ca="1" si="172"/>
        <v>0.44488812392427945</v>
      </c>
      <c r="S236" s="18">
        <f t="shared" ca="1" si="173"/>
        <v>7.6275765273410414</v>
      </c>
      <c r="T236" s="18" cm="1">
        <f t="array" aca="1" ref="T236" ca="1">_xll.BDH(D236&amp;" Corp",$N236,$T$114)</f>
        <v>377.71100000000001</v>
      </c>
      <c r="U236" s="18" cm="1">
        <f t="array" aca="1" ref="U236" ca="1">_xll.BDH(E236&amp;" Corp",$N236,$T$114)</f>
        <v>363.32600000000002</v>
      </c>
      <c r="V236" s="18">
        <f t="shared" ca="1" si="174"/>
        <v>-14.384999999999991</v>
      </c>
      <c r="W236" s="18">
        <f t="shared" ca="1" si="175"/>
        <v>-8.9132530120481874</v>
      </c>
      <c r="X236" s="18">
        <f t="shared" ca="1" si="176"/>
        <v>16.985717663313508</v>
      </c>
    </row>
    <row r="238" spans="1:24" x14ac:dyDescent="0.25">
      <c r="G238" s="5" t="s">
        <v>162</v>
      </c>
      <c r="H238" s="17">
        <f ca="1">AVERAGE(H233:H236)</f>
        <v>1.4034722222222222</v>
      </c>
      <c r="M238" s="18">
        <f ca="1">AVERAGE(M233:M236)</f>
        <v>19.886271423205407</v>
      </c>
      <c r="R238" s="18">
        <f ca="1">AVERAGE(R233:R236)</f>
        <v>19.23604567303375</v>
      </c>
      <c r="S238" s="18">
        <f ca="1">AVERAGE(S233:S236)</f>
        <v>0.6502257501716544</v>
      </c>
      <c r="W238" s="18">
        <f ca="1">AVERAGE(W233:W236)</f>
        <v>10.195272590860506</v>
      </c>
      <c r="X238" s="18">
        <f ca="1">AVERAGE(X233:X236)</f>
        <v>9.690998832344901</v>
      </c>
    </row>
    <row r="239" spans="1:24" x14ac:dyDescent="0.25">
      <c r="G239" s="5" t="s">
        <v>167</v>
      </c>
      <c r="H239" s="17">
        <f ca="1">_xlfn.STDEV.P(H233:H236)</f>
        <v>0.70956965907530678</v>
      </c>
      <c r="M239" s="18">
        <f ca="1">_xlfn.STDEV.P(M233:M236)</f>
        <v>17.860861511389004</v>
      </c>
      <c r="R239" s="18">
        <f ca="1">_xlfn.STDEV.P(R233:R236)</f>
        <v>13.720673259210187</v>
      </c>
      <c r="S239" s="18">
        <f ca="1">_xlfn.STDEV.P(S233:S236)</f>
        <v>16.342678943899443</v>
      </c>
      <c r="W239" s="18">
        <f ca="1">_xlfn.STDEV.P(W233:W236)</f>
        <v>12.442142519833116</v>
      </c>
      <c r="X239" s="18">
        <f ca="1">_xlfn.STDEV.P(X233:X236)</f>
        <v>17.711791240859643</v>
      </c>
    </row>
    <row r="242" spans="1:24" x14ac:dyDescent="0.25">
      <c r="A242" s="5" t="s">
        <v>164</v>
      </c>
      <c r="B242" s="11" t="str">
        <f ca="1">C226</f>
        <v>EDF 4 1/8 PERP nc-22</v>
      </c>
      <c r="C242" s="11" t="str">
        <f ca="1">C230</f>
        <v>EDF 3 PERP nc-27</v>
      </c>
      <c r="D242" s="22" t="str">
        <f ca="1">_xlfn.XLOOKUP(B242,bonds[unique lookup],bonds[ID_ISIN])</f>
        <v>FR0011697010</v>
      </c>
      <c r="E242" s="22" t="str">
        <f ca="1">_xlfn.XLOOKUP(C242,bonds[unique lookup],bonds[ID_ISIN])</f>
        <v>FR0013464922</v>
      </c>
      <c r="F242" s="25">
        <f ca="1">_xlfn.XLOOKUP(B242,bonds[unique lookup],bonds[nxt_call_dt])</f>
        <v>44583</v>
      </c>
      <c r="G242" s="25">
        <f ca="1">_xlfn.XLOOKUP(C242,bonds[unique lookup],bonds[nxt_call_dt])</f>
        <v>46633</v>
      </c>
      <c r="H242" s="17">
        <f t="shared" ref="H242" ca="1" si="177">YEARFRAC(F242,G242)</f>
        <v>5.6138888888888889</v>
      </c>
      <c r="I242" s="12" t="s">
        <v>35</v>
      </c>
      <c r="J242" s="18" cm="1">
        <f t="array" aca="1" ref="J242" ca="1">_xll.BDP(D242&amp;" Corp",$I242)</f>
        <v>219.76326554779811</v>
      </c>
      <c r="K242" s="18" cm="1">
        <f t="array" aca="1" ref="K242" ca="1">_xll.BDP(E242&amp;" Corp",$I242)</f>
        <v>374.09391028981156</v>
      </c>
      <c r="L242" s="18">
        <f t="shared" ref="L242" ca="1" si="178">K242-J242</f>
        <v>154.33064474201345</v>
      </c>
      <c r="M242" s="18">
        <f t="shared" ref="M242" ca="1" si="179">L242/H242</f>
        <v>27.490862002535795</v>
      </c>
      <c r="N242" s="12" t="s">
        <v>36</v>
      </c>
      <c r="O242" s="18" cm="1">
        <f t="array" aca="1" ref="O242" ca="1">_xll.BDH(D242&amp;" Corp",$N242,$O$114)</f>
        <v>300.77300000000002</v>
      </c>
      <c r="P242" s="18" cm="1">
        <f t="array" aca="1" ref="P242" ca="1">_xll.BDH(E242&amp;" Corp",$N242,$O$114)</f>
        <v>409.46100000000001</v>
      </c>
      <c r="Q242" s="18">
        <f t="shared" ref="Q242" ca="1" si="180">IFERROR(P242-O242,"-")</f>
        <v>108.68799999999999</v>
      </c>
      <c r="R242" s="18">
        <f t="shared" ref="R242" ca="1" si="181">IFERROR(Q242/H242,"-")</f>
        <v>19.360554181098465</v>
      </c>
      <c r="S242" s="18">
        <f t="shared" ref="S242" ca="1" si="182">IFERROR(M242-R242,"-")</f>
        <v>8.1303078214373308</v>
      </c>
      <c r="T242" s="18" cm="1">
        <f t="array" aca="1" ref="T242" ca="1">_xll.BDH(D242&amp;" Corp",$N242,$T$114)</f>
        <v>311.95400000000001</v>
      </c>
      <c r="U242" s="18" cm="1">
        <f t="array" aca="1" ref="U242" ca="1">_xll.BDH(E242&amp;" Corp",$N242,$T$114)</f>
        <v>363.32600000000002</v>
      </c>
      <c r="V242" s="18">
        <f t="shared" ref="V242" ca="1" si="183">IFERROR(U242-T242,"-")</f>
        <v>51.372000000000014</v>
      </c>
      <c r="W242" s="18">
        <f t="shared" ref="W242" ca="1" si="184">IFERROR(V242/H242,"-")</f>
        <v>9.1508758040573994</v>
      </c>
      <c r="X242" s="18">
        <f t="shared" ref="X242" ca="1" si="185">IFERROR(M242-W242,"-")</f>
        <v>18.339986198478396</v>
      </c>
    </row>
    <row r="248" spans="1:24" x14ac:dyDescent="0.25">
      <c r="B248" s="5" t="s">
        <v>2</v>
      </c>
      <c r="C248" s="11" t="s">
        <v>428</v>
      </c>
    </row>
    <row r="249" spans="1:24" ht="11" x14ac:dyDescent="0.3">
      <c r="C249" s="4" t="s">
        <v>146</v>
      </c>
      <c r="D249" s="4" t="s">
        <v>147</v>
      </c>
    </row>
    <row r="250" spans="1:24" x14ac:dyDescent="0.25">
      <c r="C250" s="5" t="e" cm="1" vm="1">
        <f t="array" aca="1" ref="C250" ca="1">_xlfn._xlws.FILTER(bonds[unique lookup],(bonds[ticker]=C248)*(bonds[crncy]="eur"))</f>
        <v>#VALUE!</v>
      </c>
      <c r="D250" s="22" t="e" cm="1" vm="2">
        <f t="array" aca="1" ref="D250" ca="1">_xlfn.XLOOKUP(_xlfn.ANCHORARRAY(C250),bonds[unique lookup],bonds[ID_ISIN])</f>
        <v>#VALUE!</v>
      </c>
    </row>
    <row r="251" spans="1:24" x14ac:dyDescent="0.25">
      <c r="D251" s="22"/>
    </row>
    <row r="252" spans="1:24" x14ac:dyDescent="0.25">
      <c r="D252" s="22"/>
    </row>
    <row r="253" spans="1:24" x14ac:dyDescent="0.25">
      <c r="D253" s="22"/>
    </row>
    <row r="254" spans="1:24" x14ac:dyDescent="0.25">
      <c r="D254" s="22"/>
    </row>
    <row r="255" spans="1:24" x14ac:dyDescent="0.25">
      <c r="D255" s="22"/>
    </row>
    <row r="256" spans="1:24" x14ac:dyDescent="0.25">
      <c r="D256" s="22"/>
    </row>
    <row r="257" spans="1:24" x14ac:dyDescent="0.25">
      <c r="A257" s="5" t="s">
        <v>161</v>
      </c>
      <c r="B257" s="11" t="e" vm="2">
        <f ca="1">C250</f>
        <v>#VALUE!</v>
      </c>
      <c r="C257" s="11">
        <f>C251</f>
        <v>0</v>
      </c>
      <c r="D257" s="22" t="e" vm="2">
        <f ca="1">_xlfn.XLOOKUP(B257,bonds[unique lookup],bonds[ID_ISIN])</f>
        <v>#VALUE!</v>
      </c>
      <c r="E257" s="22" t="e">
        <f ca="1">_xlfn.XLOOKUP(C257,bonds[unique lookup],bonds[ID_ISIN])</f>
        <v>#N/A</v>
      </c>
      <c r="F257" s="25" t="e" vm="2">
        <f ca="1">_xlfn.XLOOKUP(B257,bonds[unique lookup],bonds[nxt_call_dt])</f>
        <v>#VALUE!</v>
      </c>
      <c r="G257" s="25" t="e">
        <f ca="1">_xlfn.XLOOKUP(C257,bonds[unique lookup],bonds[nxt_call_dt])</f>
        <v>#N/A</v>
      </c>
      <c r="H257" s="17" t="e" vm="2">
        <f t="shared" ref="H257:H259" ca="1" si="186">YEARFRAC(F257,G257)</f>
        <v>#VALUE!</v>
      </c>
      <c r="I257" s="12" t="s">
        <v>35</v>
      </c>
      <c r="J257" s="18" t="e" cm="1">
        <f t="array" aca="1" ref="J257" ca="1">_xll.BDP(D257&amp;" Corp",$I257)</f>
        <v>#VALUE!</v>
      </c>
      <c r="K257" s="18" t="e" cm="1">
        <f t="array" aca="1" ref="K257" ca="1">_xll.BDP(E257&amp;" Corp",$I257)</f>
        <v>#N/A</v>
      </c>
      <c r="L257" s="18" t="e">
        <f t="shared" ref="L257:L259" ca="1" si="187">K257-J257</f>
        <v>#N/A</v>
      </c>
      <c r="M257" s="18" t="str">
        <f t="shared" ref="M257:M259" ca="1" si="188">IFERROR(L257/H257,"-")</f>
        <v>-</v>
      </c>
      <c r="N257" s="12" t="s">
        <v>36</v>
      </c>
      <c r="O257" s="18" t="e" cm="1">
        <f t="array" aca="1" ref="O257" ca="1">_xll.BDH(D257&amp;" Corp",$N257,$O$114)</f>
        <v>#VALUE!</v>
      </c>
      <c r="P257" s="18" t="e" cm="1">
        <f t="array" aca="1" ref="P257" ca="1">_xll.BDH(E257&amp;" Corp",$N257,$O$114)</f>
        <v>#N/A</v>
      </c>
      <c r="Q257" s="18" t="str">
        <f t="shared" ref="Q257:Q259" ca="1" si="189">IFERROR(P257-O257,"-")</f>
        <v>-</v>
      </c>
      <c r="R257" s="18" t="str">
        <f t="shared" ref="R257:R259" ca="1" si="190">IFERROR(Q257/H257,"-")</f>
        <v>-</v>
      </c>
      <c r="S257" s="18" t="str">
        <f t="shared" ref="S257:S259" ca="1" si="191">IFERROR(M257-R257,"-")</f>
        <v>-</v>
      </c>
      <c r="T257" s="18" t="e" cm="1">
        <f t="array" aca="1" ref="T257" ca="1">_xll.BDH(D257&amp;" Corp",$N257,$T$114)</f>
        <v>#VALUE!</v>
      </c>
      <c r="U257" s="18" t="e" cm="1">
        <f t="array" aca="1" ref="U257" ca="1">_xll.BDH(E257&amp;" Corp",$N257,$T$114)</f>
        <v>#N/A</v>
      </c>
      <c r="V257" s="18" t="str">
        <f t="shared" ref="V257:V259" ca="1" si="192">IFERROR(U257-T257,"-")</f>
        <v>-</v>
      </c>
      <c r="W257" s="18" t="str">
        <f t="shared" ref="W257:W259" ca="1" si="193">IFERROR(V257/H257,"-")</f>
        <v>-</v>
      </c>
      <c r="X257" s="18" t="str">
        <f t="shared" ref="X257:X259" ca="1" si="194">IFERROR(M257-W257,"-")</f>
        <v>-</v>
      </c>
    </row>
    <row r="258" spans="1:24" x14ac:dyDescent="0.25">
      <c r="A258" s="5" t="s">
        <v>161</v>
      </c>
      <c r="B258" s="11">
        <f>C251</f>
        <v>0</v>
      </c>
      <c r="C258" s="11">
        <f>C252</f>
        <v>0</v>
      </c>
      <c r="D258" s="22" t="e">
        <f ca="1">_xlfn.XLOOKUP(B258,bonds[unique lookup],bonds[ID_ISIN])</f>
        <v>#N/A</v>
      </c>
      <c r="E258" s="22" t="e">
        <f ca="1">_xlfn.XLOOKUP(C258,bonds[unique lookup],bonds[ID_ISIN])</f>
        <v>#N/A</v>
      </c>
      <c r="F258" s="25" t="e">
        <f ca="1">_xlfn.XLOOKUP(B258,bonds[unique lookup],bonds[nxt_call_dt])</f>
        <v>#N/A</v>
      </c>
      <c r="G258" s="25" t="e">
        <f ca="1">_xlfn.XLOOKUP(C258,bonds[unique lookup],bonds[nxt_call_dt])</f>
        <v>#N/A</v>
      </c>
      <c r="H258" s="17" t="e">
        <f t="shared" ca="1" si="186"/>
        <v>#N/A</v>
      </c>
      <c r="I258" s="12" t="s">
        <v>35</v>
      </c>
      <c r="J258" s="18" t="e" cm="1">
        <f t="array" aca="1" ref="J258" ca="1">_xll.BDP(D258&amp;" Corp",$I258)</f>
        <v>#N/A</v>
      </c>
      <c r="K258" s="18" t="e" cm="1">
        <f t="array" aca="1" ref="K258" ca="1">_xll.BDP(E258&amp;" Corp",$I258)</f>
        <v>#N/A</v>
      </c>
      <c r="L258" s="18" t="e">
        <f t="shared" ca="1" si="187"/>
        <v>#N/A</v>
      </c>
      <c r="M258" s="18" t="str">
        <f t="shared" ca="1" si="188"/>
        <v>-</v>
      </c>
      <c r="N258" s="12" t="s">
        <v>36</v>
      </c>
      <c r="O258" s="18" t="e" cm="1">
        <f t="array" aca="1" ref="O258" ca="1">_xll.BDH(D258&amp;" Corp",$N258,$O$114)</f>
        <v>#N/A</v>
      </c>
      <c r="P258" s="18" t="e" cm="1">
        <f t="array" aca="1" ref="P258" ca="1">_xll.BDH(E258&amp;" Corp",$N258,$O$114)</f>
        <v>#N/A</v>
      </c>
      <c r="Q258" s="18" t="str">
        <f t="shared" ca="1" si="189"/>
        <v>-</v>
      </c>
      <c r="R258" s="18" t="str">
        <f t="shared" ca="1" si="190"/>
        <v>-</v>
      </c>
      <c r="S258" s="18" t="str">
        <f t="shared" ca="1" si="191"/>
        <v>-</v>
      </c>
      <c r="T258" s="18" t="e" cm="1">
        <f t="array" aca="1" ref="T258" ca="1">_xll.BDH(D258&amp;" Corp",$N258,$T$114)</f>
        <v>#N/A</v>
      </c>
      <c r="U258" s="18" t="e" cm="1">
        <f t="array" aca="1" ref="U258" ca="1">_xll.BDH(E258&amp;" Corp",$N258,$T$114)</f>
        <v>#N/A</v>
      </c>
      <c r="V258" s="18" t="str">
        <f t="shared" ca="1" si="192"/>
        <v>-</v>
      </c>
      <c r="W258" s="18" t="str">
        <f t="shared" ca="1" si="193"/>
        <v>-</v>
      </c>
      <c r="X258" s="18" t="str">
        <f t="shared" ca="1" si="194"/>
        <v>-</v>
      </c>
    </row>
    <row r="259" spans="1:24" x14ac:dyDescent="0.25">
      <c r="A259" s="5" t="s">
        <v>161</v>
      </c>
      <c r="B259" s="11">
        <f>C252</f>
        <v>0</v>
      </c>
      <c r="C259" s="11">
        <f>C253</f>
        <v>0</v>
      </c>
      <c r="D259" s="22" t="e">
        <f ca="1">_xlfn.XLOOKUP(B259,bonds[unique lookup],bonds[ID_ISIN])</f>
        <v>#N/A</v>
      </c>
      <c r="E259" s="22" t="e">
        <f ca="1">_xlfn.XLOOKUP(C259,bonds[unique lookup],bonds[ID_ISIN])</f>
        <v>#N/A</v>
      </c>
      <c r="F259" s="25" t="e">
        <f ca="1">_xlfn.XLOOKUP(B259,bonds[unique lookup],bonds[nxt_call_dt])</f>
        <v>#N/A</v>
      </c>
      <c r="G259" s="25" t="e">
        <f ca="1">_xlfn.XLOOKUP(C259,bonds[unique lookup],bonds[nxt_call_dt])</f>
        <v>#N/A</v>
      </c>
      <c r="H259" s="17" t="e">
        <f t="shared" ca="1" si="186"/>
        <v>#N/A</v>
      </c>
      <c r="I259" s="12" t="s">
        <v>35</v>
      </c>
      <c r="J259" s="18" t="e" cm="1">
        <f t="array" aca="1" ref="J259" ca="1">_xll.BDP(D259&amp;" Corp",$I259)</f>
        <v>#N/A</v>
      </c>
      <c r="K259" s="18" t="e" cm="1">
        <f t="array" aca="1" ref="K259" ca="1">_xll.BDP(E259&amp;" Corp",$I259)</f>
        <v>#N/A</v>
      </c>
      <c r="L259" s="18" t="e">
        <f t="shared" ca="1" si="187"/>
        <v>#N/A</v>
      </c>
      <c r="M259" s="18" t="str">
        <f t="shared" ca="1" si="188"/>
        <v>-</v>
      </c>
      <c r="N259" s="12" t="s">
        <v>36</v>
      </c>
      <c r="O259" s="18" t="e" cm="1">
        <f t="array" aca="1" ref="O259" ca="1">_xll.BDH(D259&amp;" Corp",$N259,$O$114)</f>
        <v>#N/A</v>
      </c>
      <c r="P259" s="18" t="e" cm="1">
        <f t="array" aca="1" ref="P259" ca="1">_xll.BDH(E259&amp;" Corp",$N259,$O$114)</f>
        <v>#N/A</v>
      </c>
      <c r="Q259" s="18" t="str">
        <f t="shared" ca="1" si="189"/>
        <v>-</v>
      </c>
      <c r="R259" s="18" t="str">
        <f t="shared" ca="1" si="190"/>
        <v>-</v>
      </c>
      <c r="S259" s="18" t="str">
        <f t="shared" ca="1" si="191"/>
        <v>-</v>
      </c>
      <c r="T259" s="18" t="e" cm="1">
        <f t="array" aca="1" ref="T259" ca="1">_xll.BDH(D259&amp;" Corp",$N259,$T$114)</f>
        <v>#N/A</v>
      </c>
      <c r="U259" s="18" t="e" cm="1">
        <f t="array" aca="1" ref="U259" ca="1">_xll.BDH(E259&amp;" Corp",$N259,$T$114)</f>
        <v>#N/A</v>
      </c>
      <c r="V259" s="18" t="str">
        <f t="shared" ca="1" si="192"/>
        <v>-</v>
      </c>
      <c r="W259" s="18" t="str">
        <f t="shared" ca="1" si="193"/>
        <v>-</v>
      </c>
      <c r="X259" s="18" t="str">
        <f t="shared" ca="1" si="194"/>
        <v>-</v>
      </c>
    </row>
    <row r="261" spans="1:24" x14ac:dyDescent="0.25">
      <c r="G261" s="5" t="s">
        <v>162</v>
      </c>
      <c r="H261" s="17" t="e" vm="2">
        <f ca="1">AVERAGE(H257:H259)</f>
        <v>#VALUE!</v>
      </c>
      <c r="M261" s="18" t="e">
        <f ca="1">AVERAGE(M257:M259)</f>
        <v>#DIV/0!</v>
      </c>
      <c r="R261" s="18" t="e">
        <f ca="1">AVERAGE(R257:R259)</f>
        <v>#DIV/0!</v>
      </c>
      <c r="S261" s="18" t="e">
        <f ca="1">AVERAGE(S257:S259)</f>
        <v>#DIV/0!</v>
      </c>
      <c r="W261" s="18" t="e">
        <f ca="1">AVERAGE(W257:W259)</f>
        <v>#DIV/0!</v>
      </c>
      <c r="X261" s="18" t="e">
        <f ca="1">AVERAGE(X257:X259)</f>
        <v>#DIV/0!</v>
      </c>
    </row>
    <row r="262" spans="1:24" x14ac:dyDescent="0.25">
      <c r="G262" s="5" t="s">
        <v>167</v>
      </c>
      <c r="H262" s="17" t="e" vm="2">
        <f ca="1">_xlfn.STDEV.P(H257:H259)</f>
        <v>#VALUE!</v>
      </c>
      <c r="M262" s="18" t="e">
        <f ca="1">_xlfn.STDEV.P(M257:M259)</f>
        <v>#DIV/0!</v>
      </c>
      <c r="R262" s="18" t="e">
        <f ca="1">_xlfn.STDEV.P(R257:R259)</f>
        <v>#DIV/0!</v>
      </c>
      <c r="S262" s="18" t="e">
        <f ca="1">_xlfn.STDEV.P(S257:S259)</f>
        <v>#DIV/0!</v>
      </c>
      <c r="W262" s="18" t="e">
        <f ca="1">_xlfn.STDEV.P(W257:W259)</f>
        <v>#DIV/0!</v>
      </c>
      <c r="X262" s="18" t="e">
        <f ca="1">_xlfn.STDEV.P(X257:X259)</f>
        <v>#DIV/0!</v>
      </c>
    </row>
    <row r="265" spans="1:24" x14ac:dyDescent="0.25">
      <c r="A265" s="5" t="s">
        <v>164</v>
      </c>
      <c r="B265" s="11" t="e" vm="2">
        <f ca="1">C250</f>
        <v>#VALUE!</v>
      </c>
      <c r="C265" s="11">
        <f>C253</f>
        <v>0</v>
      </c>
      <c r="D265" s="22" t="e" vm="2">
        <f ca="1">_xlfn.XLOOKUP(B265,bonds[unique lookup],bonds[ID_ISIN])</f>
        <v>#VALUE!</v>
      </c>
      <c r="E265" s="22" t="e">
        <f ca="1">_xlfn.XLOOKUP(C265,bonds[unique lookup],bonds[ID_ISIN])</f>
        <v>#N/A</v>
      </c>
      <c r="F265" s="25" t="e" vm="2">
        <f ca="1">_xlfn.XLOOKUP(B265,bonds[unique lookup],bonds[nxt_call_dt])</f>
        <v>#VALUE!</v>
      </c>
      <c r="G265" s="25" t="e">
        <f ca="1">_xlfn.XLOOKUP(C265,bonds[unique lookup],bonds[nxt_call_dt])</f>
        <v>#N/A</v>
      </c>
      <c r="H265" s="17" t="e" vm="2">
        <f t="shared" ref="H265" ca="1" si="195">YEARFRAC(F265,G265)</f>
        <v>#VALUE!</v>
      </c>
      <c r="I265" s="12" t="s">
        <v>35</v>
      </c>
      <c r="J265" s="18" t="e" cm="1">
        <f t="array" aca="1" ref="J265" ca="1">_xll.BDP(D265&amp;" Corp",$I265)</f>
        <v>#VALUE!</v>
      </c>
      <c r="K265" s="18" t="e" cm="1">
        <f t="array" aca="1" ref="K265" ca="1">_xll.BDP(E265&amp;" Corp",$I265)</f>
        <v>#N/A</v>
      </c>
      <c r="L265" s="18" t="e">
        <f t="shared" ref="L265" ca="1" si="196">K265-J265</f>
        <v>#N/A</v>
      </c>
      <c r="M265" s="18" t="e">
        <f t="shared" ref="M265" ca="1" si="197">L265/H265</f>
        <v>#N/A</v>
      </c>
      <c r="N265" s="12" t="s">
        <v>36</v>
      </c>
      <c r="O265" s="18" t="e" cm="1">
        <f t="array" aca="1" ref="O265" ca="1">_xll.BDH(D265&amp;" Corp",$N265,$O$114)</f>
        <v>#VALUE!</v>
      </c>
      <c r="P265" s="18" t="e" cm="1">
        <f t="array" aca="1" ref="P265" ca="1">_xll.BDH(E265&amp;" Corp",$N265,$O$114)</f>
        <v>#N/A</v>
      </c>
      <c r="Q265" s="18" t="str">
        <f t="shared" ref="Q265" ca="1" si="198">IFERROR(P265-O265,"-")</f>
        <v>-</v>
      </c>
      <c r="R265" s="18" t="str">
        <f t="shared" ref="R265" ca="1" si="199">IFERROR(Q265/H265,"-")</f>
        <v>-</v>
      </c>
      <c r="S265" s="18" t="str">
        <f t="shared" ref="S265" ca="1" si="200">IFERROR(M265-R265,"-")</f>
        <v>-</v>
      </c>
      <c r="T265" s="18" t="e" cm="1">
        <f t="array" aca="1" ref="T265" ca="1">_xll.BDH(D265&amp;" Corp",$N265,$T$114)</f>
        <v>#VALUE!</v>
      </c>
      <c r="U265" s="18" t="e" cm="1">
        <f t="array" aca="1" ref="U265" ca="1">_xll.BDH(E265&amp;" Corp",$N265,$T$114)</f>
        <v>#N/A</v>
      </c>
      <c r="V265" s="18" t="str">
        <f t="shared" ref="V265" ca="1" si="201">IFERROR(U265-T265,"-")</f>
        <v>-</v>
      </c>
      <c r="W265" s="18" t="str">
        <f t="shared" ref="W265" ca="1" si="202">IFERROR(V265/H265,"-")</f>
        <v>-</v>
      </c>
      <c r="X265" s="18" t="str">
        <f t="shared" ref="X265" ca="1" si="203">IFERROR(M265-W265,"-")</f>
        <v>-</v>
      </c>
    </row>
    <row r="271" spans="1:24" x14ac:dyDescent="0.25">
      <c r="B271" s="5" t="s">
        <v>2</v>
      </c>
      <c r="C271" s="11" t="s">
        <v>427</v>
      </c>
    </row>
    <row r="272" spans="1:24" ht="11" x14ac:dyDescent="0.3">
      <c r="C272" s="4" t="s">
        <v>146</v>
      </c>
      <c r="D272" s="4" t="s">
        <v>147</v>
      </c>
    </row>
    <row r="273" spans="1:24" x14ac:dyDescent="0.25">
      <c r="C273" s="5" t="str" cm="1">
        <f t="array" aca="1" ref="C273:C276" ca="1">_xlfn._xlws.FILTER(bonds[unique lookup],(bonds[ticker]=C271)*(bonds[crncy]="eur"))</f>
        <v>BAYNGR 2 3/8 04/02/75 nc-22</v>
      </c>
      <c r="D273" s="22" t="str" cm="1">
        <f t="array" aca="1" ref="D273:D276" ca="1">_xlfn.XLOOKUP(_xlfn.ANCHORARRAY(C273),bonds[unique lookup],bonds[ID_ISIN])</f>
        <v>DE000A14J611</v>
      </c>
    </row>
    <row r="274" spans="1:24" x14ac:dyDescent="0.25">
      <c r="C274" s="5" t="str">
        <f ca="1"/>
        <v>BAYNGR 3 3/4 07/01/74 nc-24</v>
      </c>
      <c r="D274" s="22" t="str">
        <f ca="1"/>
        <v>DE000A11QR73</v>
      </c>
    </row>
    <row r="275" spans="1:24" x14ac:dyDescent="0.25">
      <c r="C275" s="5" t="str">
        <f ca="1"/>
        <v>BAYNGR 2 3/8 11/12/79 nc-25</v>
      </c>
      <c r="D275" s="22" t="str">
        <f ca="1"/>
        <v>XS2077670003</v>
      </c>
    </row>
    <row r="276" spans="1:24" x14ac:dyDescent="0.25">
      <c r="C276" s="5" t="str">
        <f ca="1"/>
        <v>BAYNGR 3 1/8 11/12/79 nc-27</v>
      </c>
      <c r="D276" s="22" t="str">
        <f ca="1"/>
        <v>XS2077670342</v>
      </c>
    </row>
    <row r="277" spans="1:24" x14ac:dyDescent="0.25">
      <c r="D277" s="22"/>
    </row>
    <row r="278" spans="1:24" x14ac:dyDescent="0.25">
      <c r="D278" s="22"/>
    </row>
    <row r="279" spans="1:24" x14ac:dyDescent="0.25">
      <c r="D279" s="22"/>
    </row>
    <row r="280" spans="1:24" x14ac:dyDescent="0.25">
      <c r="A280" s="5" t="s">
        <v>161</v>
      </c>
      <c r="B280" s="11" t="str">
        <f ca="1">C273</f>
        <v>BAYNGR 2 3/8 04/02/75 nc-22</v>
      </c>
      <c r="C280" s="11" t="str">
        <f ca="1">C274</f>
        <v>BAYNGR 3 3/4 07/01/74 nc-24</v>
      </c>
      <c r="D280" s="22" t="str">
        <f ca="1">_xlfn.XLOOKUP(B280,bonds[unique lookup],bonds[ID_ISIN])</f>
        <v>DE000A14J611</v>
      </c>
      <c r="E280" s="22" t="str">
        <f ca="1">_xlfn.XLOOKUP(C280,bonds[unique lookup],bonds[ID_ISIN])</f>
        <v>DE000A11QR73</v>
      </c>
      <c r="F280" s="25">
        <f ca="1">_xlfn.XLOOKUP(B280,bonds[unique lookup],bonds[nxt_call_dt])</f>
        <v>44836</v>
      </c>
      <c r="G280" s="25">
        <f ca="1">_xlfn.XLOOKUP(C280,bonds[unique lookup],bonds[nxt_call_dt])</f>
        <v>45474</v>
      </c>
      <c r="H280" s="17">
        <f t="shared" ref="H280:H282" ca="1" si="204">YEARFRAC(F280,G280)</f>
        <v>1.7472222222222222</v>
      </c>
      <c r="I280" s="12" t="s">
        <v>35</v>
      </c>
      <c r="J280" s="18" cm="1">
        <f t="array" aca="1" ref="J280" ca="1">_xll.BDP(D280&amp;" Corp",$I280)</f>
        <v>261.70569302243513</v>
      </c>
      <c r="K280" s="18" cm="1">
        <f t="array" aca="1" ref="K280" ca="1">_xll.BDP(E280&amp;" Corp",$I280)</f>
        <v>296.22188036229073</v>
      </c>
      <c r="L280" s="18">
        <f t="shared" ref="L280:L282" ca="1" si="205">K280-J280</f>
        <v>34.516187339855605</v>
      </c>
      <c r="M280" s="18">
        <f t="shared" ref="M280:M282" ca="1" si="206">IFERROR(L280/H280,"-")</f>
        <v>19.754892595147883</v>
      </c>
      <c r="N280" s="12" t="s">
        <v>36</v>
      </c>
      <c r="O280" s="18" cm="1">
        <f t="array" aca="1" ref="O280" ca="1">_xll.BDH(D280&amp;" Corp",$N280,$O$114)</f>
        <v>301.00099999999998</v>
      </c>
      <c r="P280" s="18" cm="1">
        <f t="array" aca="1" ref="P280" ca="1">_xll.BDH(E280&amp;" Corp",$N280,$O$114)</f>
        <v>308.83</v>
      </c>
      <c r="Q280" s="18">
        <f t="shared" ref="Q280:Q282" ca="1" si="207">IFERROR(P280-O280,"-")</f>
        <v>7.8290000000000077</v>
      </c>
      <c r="R280" s="18">
        <f t="shared" ref="R280:R282" ca="1" si="208">IFERROR(Q280/H280,"-")</f>
        <v>4.4808267090620078</v>
      </c>
      <c r="S280" s="18">
        <f t="shared" ref="S280:S282" ca="1" si="209">IFERROR(M280-R280,"-")</f>
        <v>15.274065886085875</v>
      </c>
      <c r="T280" s="18" cm="1">
        <f t="array" aca="1" ref="T280" ca="1">_xll.BDH(D280&amp;" Corp",$N280,$T$114)</f>
        <v>256.70800000000003</v>
      </c>
      <c r="U280" s="18" cm="1">
        <f t="array" aca="1" ref="U280" ca="1">_xll.BDH(E280&amp;" Corp",$N280,$T$114)</f>
        <v>271.62700000000001</v>
      </c>
      <c r="V280" s="18">
        <f t="shared" ref="V280:V282" ca="1" si="210">IFERROR(U280-T280,"-")</f>
        <v>14.918999999999983</v>
      </c>
      <c r="W280" s="18">
        <f t="shared" ref="W280:W282" ca="1" si="211">IFERROR(V280/H280,"-")</f>
        <v>8.5386963434022149</v>
      </c>
      <c r="X280" s="18">
        <f t="shared" ref="X280:X282" ca="1" si="212">IFERROR(M280-W280,"-")</f>
        <v>11.216196251745668</v>
      </c>
    </row>
    <row r="281" spans="1:24" x14ac:dyDescent="0.25">
      <c r="A281" s="5" t="s">
        <v>161</v>
      </c>
      <c r="B281" s="11" t="str">
        <f ca="1">C274</f>
        <v>BAYNGR 3 3/4 07/01/74 nc-24</v>
      </c>
      <c r="C281" s="11" t="str">
        <f ca="1">C275</f>
        <v>BAYNGR 2 3/8 11/12/79 nc-25</v>
      </c>
      <c r="D281" s="22" t="str">
        <f ca="1">_xlfn.XLOOKUP(B281,bonds[unique lookup],bonds[ID_ISIN])</f>
        <v>DE000A11QR73</v>
      </c>
      <c r="E281" s="22" t="str">
        <f ca="1">_xlfn.XLOOKUP(C281,bonds[unique lookup],bonds[ID_ISIN])</f>
        <v>XS2077670003</v>
      </c>
      <c r="F281" s="25">
        <f ca="1">_xlfn.XLOOKUP(B281,bonds[unique lookup],bonds[nxt_call_dt])</f>
        <v>45474</v>
      </c>
      <c r="G281" s="25">
        <f ca="1">_xlfn.XLOOKUP(C281,bonds[unique lookup],bonds[nxt_call_dt])</f>
        <v>45700</v>
      </c>
      <c r="H281" s="17">
        <f t="shared" ca="1" si="204"/>
        <v>0.61388888888888893</v>
      </c>
      <c r="I281" s="12" t="s">
        <v>35</v>
      </c>
      <c r="J281" s="18" cm="1">
        <f t="array" aca="1" ref="J281" ca="1">_xll.BDP(D281&amp;" Corp",$I281)</f>
        <v>296.22188036229073</v>
      </c>
      <c r="K281" s="18" cm="1">
        <f t="array" aca="1" ref="K281" ca="1">_xll.BDP(E281&amp;" Corp",$I281)</f>
        <v>314.05235426219639</v>
      </c>
      <c r="L281" s="18">
        <f t="shared" ca="1" si="205"/>
        <v>17.830473899905655</v>
      </c>
      <c r="M281" s="18">
        <f t="shared" ca="1" si="206"/>
        <v>29.045115855049936</v>
      </c>
      <c r="N281" s="12" t="s">
        <v>36</v>
      </c>
      <c r="O281" s="18" cm="1">
        <f t="array" aca="1" ref="O281" ca="1">_xll.BDH(D281&amp;" Corp",$N281,$O$114)</f>
        <v>308.83</v>
      </c>
      <c r="P281" s="18" cm="1">
        <f t="array" aca="1" ref="P281" ca="1">_xll.BDH(E281&amp;" Corp",$N281,$O$114)</f>
        <v>330.58800000000002</v>
      </c>
      <c r="Q281" s="18">
        <f t="shared" ca="1" si="207"/>
        <v>21.758000000000038</v>
      </c>
      <c r="R281" s="18">
        <f t="shared" ca="1" si="208"/>
        <v>35.442895927601867</v>
      </c>
      <c r="S281" s="18">
        <f t="shared" ca="1" si="209"/>
        <v>-6.3977800725519316</v>
      </c>
      <c r="T281" s="18" cm="1">
        <f t="array" aca="1" ref="T281" ca="1">_xll.BDH(D281&amp;" Corp",$N281,$T$114)</f>
        <v>271.62700000000001</v>
      </c>
      <c r="U281" s="18" cm="1">
        <f t="array" aca="1" ref="U281" ca="1">_xll.BDH(E281&amp;" Corp",$N281,$T$114)</f>
        <v>294.50299999999999</v>
      </c>
      <c r="V281" s="18">
        <f t="shared" ca="1" si="210"/>
        <v>22.875999999999976</v>
      </c>
      <c r="W281" s="18">
        <f t="shared" ca="1" si="211"/>
        <v>37.264072398190002</v>
      </c>
      <c r="X281" s="18">
        <f t="shared" ca="1" si="212"/>
        <v>-8.2189565431400666</v>
      </c>
    </row>
    <row r="282" spans="1:24" x14ac:dyDescent="0.25">
      <c r="A282" s="5" t="s">
        <v>161</v>
      </c>
      <c r="B282" s="11" t="str">
        <f ca="1">C275</f>
        <v>BAYNGR 2 3/8 11/12/79 nc-25</v>
      </c>
      <c r="C282" s="11" t="str">
        <f ca="1">C276</f>
        <v>BAYNGR 3 1/8 11/12/79 nc-27</v>
      </c>
      <c r="D282" s="22" t="str">
        <f ca="1">_xlfn.XLOOKUP(B282,bonds[unique lookup],bonds[ID_ISIN])</f>
        <v>XS2077670003</v>
      </c>
      <c r="E282" s="22" t="str">
        <f ca="1">_xlfn.XLOOKUP(C282,bonds[unique lookup],bonds[ID_ISIN])</f>
        <v>XS2077670342</v>
      </c>
      <c r="F282" s="25">
        <f ca="1">_xlfn.XLOOKUP(B282,bonds[unique lookup],bonds[nxt_call_dt])</f>
        <v>45700</v>
      </c>
      <c r="G282" s="25">
        <f ca="1">_xlfn.XLOOKUP(C282,bonds[unique lookup],bonds[nxt_call_dt])</f>
        <v>46611</v>
      </c>
      <c r="H282" s="17">
        <f t="shared" ca="1" si="204"/>
        <v>2.5</v>
      </c>
      <c r="I282" s="12" t="s">
        <v>35</v>
      </c>
      <c r="J282" s="18" cm="1">
        <f t="array" aca="1" ref="J282" ca="1">_xll.BDP(D282&amp;" Corp",$I282)</f>
        <v>314.05235426219639</v>
      </c>
      <c r="K282" s="18" cm="1">
        <f t="array" aca="1" ref="K282" ca="1">_xll.BDP(E282&amp;" Corp",$I282)</f>
        <v>336.93390647902595</v>
      </c>
      <c r="L282" s="18">
        <f t="shared" ca="1" si="205"/>
        <v>22.881552216829562</v>
      </c>
      <c r="M282" s="18">
        <f t="shared" ca="1" si="206"/>
        <v>9.1526208867318246</v>
      </c>
      <c r="N282" s="12" t="s">
        <v>36</v>
      </c>
      <c r="O282" s="18" cm="1">
        <f t="array" aca="1" ref="O282" ca="1">_xll.BDH(D282&amp;" Corp",$N282,$O$114)</f>
        <v>330.58800000000002</v>
      </c>
      <c r="P282" s="18" cm="1">
        <f t="array" aca="1" ref="P282" ca="1">_xll.BDH(E282&amp;" Corp",$N282,$O$114)</f>
        <v>347.54599999999999</v>
      </c>
      <c r="Q282" s="18">
        <f t="shared" ca="1" si="207"/>
        <v>16.95799999999997</v>
      </c>
      <c r="R282" s="18">
        <f t="shared" ca="1" si="208"/>
        <v>6.7831999999999883</v>
      </c>
      <c r="S282" s="18">
        <f t="shared" ca="1" si="209"/>
        <v>2.3694208867318363</v>
      </c>
      <c r="T282" s="18" cm="1">
        <f t="array" aca="1" ref="T282" ca="1">_xll.BDH(D282&amp;" Corp",$N282,$T$114)</f>
        <v>294.50299999999999</v>
      </c>
      <c r="U282" s="18" cm="1">
        <f t="array" aca="1" ref="U282" ca="1">_xll.BDH(E282&amp;" Corp",$N282,$T$114)</f>
        <v>320.99099999999999</v>
      </c>
      <c r="V282" s="18">
        <f t="shared" ca="1" si="210"/>
        <v>26.488</v>
      </c>
      <c r="W282" s="18">
        <f t="shared" ca="1" si="211"/>
        <v>10.5952</v>
      </c>
      <c r="X282" s="18">
        <f t="shared" ca="1" si="212"/>
        <v>-1.4425791132681756</v>
      </c>
    </row>
    <row r="284" spans="1:24" x14ac:dyDescent="0.25">
      <c r="G284" s="5" t="s">
        <v>162</v>
      </c>
      <c r="H284" s="17">
        <f ca="1">AVERAGE(H280:H282)</f>
        <v>1.6203703703703702</v>
      </c>
      <c r="M284" s="18">
        <f ca="1">AVERAGE(M280:M282)</f>
        <v>19.317543112309881</v>
      </c>
      <c r="R284" s="18">
        <f ca="1">AVERAGE(R280:R282)</f>
        <v>15.568974212221287</v>
      </c>
      <c r="S284" s="18">
        <f ca="1">AVERAGE(S280:S282)</f>
        <v>3.7485689000885931</v>
      </c>
      <c r="W284" s="18">
        <f ca="1">AVERAGE(W280:W282)</f>
        <v>18.799322913864071</v>
      </c>
      <c r="X284" s="18">
        <f ca="1">AVERAGE(X280:X282)</f>
        <v>0.51822019844580858</v>
      </c>
    </row>
    <row r="285" spans="1:24" x14ac:dyDescent="0.25">
      <c r="G285" s="5" t="s">
        <v>167</v>
      </c>
      <c r="H285" s="17">
        <f ca="1">_xlfn.STDEV.P(H280:H282)</f>
        <v>0.77520849887965915</v>
      </c>
      <c r="M285" s="18">
        <f ca="1">_xlfn.STDEV.P(M280:M282)</f>
        <v>8.1269631451419908</v>
      </c>
      <c r="R285" s="18">
        <f ca="1">_xlfn.STDEV.P(R280:R282)</f>
        <v>14.084383880845078</v>
      </c>
      <c r="S285" s="18">
        <f ca="1">_xlfn.STDEV.P(S280:S282)</f>
        <v>8.9010772286576216</v>
      </c>
      <c r="W285" s="18">
        <f ca="1">_xlfn.STDEV.P(W280:W282)</f>
        <v>13.083514613476661</v>
      </c>
      <c r="X285" s="18">
        <f ca="1">_xlfn.STDEV.P(X280:X282)</f>
        <v>8.0545987483653168</v>
      </c>
    </row>
    <row r="288" spans="1:24" x14ac:dyDescent="0.25">
      <c r="A288" s="5" t="s">
        <v>164</v>
      </c>
      <c r="B288" s="11" t="str">
        <f ca="1">C273</f>
        <v>BAYNGR 2 3/8 04/02/75 nc-22</v>
      </c>
      <c r="C288" s="11" t="str">
        <f ca="1">C276</f>
        <v>BAYNGR 3 1/8 11/12/79 nc-27</v>
      </c>
      <c r="D288" s="22" t="str">
        <f ca="1">_xlfn.XLOOKUP(B288,bonds[unique lookup],bonds[ID_ISIN])</f>
        <v>DE000A14J611</v>
      </c>
      <c r="E288" s="22" t="str">
        <f ca="1">_xlfn.XLOOKUP(C288,bonds[unique lookup],bonds[ID_ISIN])</f>
        <v>XS2077670342</v>
      </c>
      <c r="F288" s="25">
        <f ca="1">_xlfn.XLOOKUP(B288,bonds[unique lookup],bonds[nxt_call_dt])</f>
        <v>44836</v>
      </c>
      <c r="G288" s="25">
        <f ca="1">_xlfn.XLOOKUP(C288,bonds[unique lookup],bonds[nxt_call_dt])</f>
        <v>46611</v>
      </c>
      <c r="H288" s="17">
        <f t="shared" ref="H288" ca="1" si="213">YEARFRAC(F288,G288)</f>
        <v>4.8611111111111107</v>
      </c>
      <c r="I288" s="12" t="s">
        <v>35</v>
      </c>
      <c r="J288" s="18" cm="1">
        <f t="array" aca="1" ref="J288" ca="1">_xll.BDP(D288&amp;" Corp",$I288)</f>
        <v>261.70569302243513</v>
      </c>
      <c r="K288" s="18" cm="1">
        <f t="array" aca="1" ref="K288" ca="1">_xll.BDP(E288&amp;" Corp",$I288)</f>
        <v>336.93390647902595</v>
      </c>
      <c r="L288" s="18">
        <f t="shared" ref="L288" ca="1" si="214">K288-J288</f>
        <v>75.228213456590822</v>
      </c>
      <c r="M288" s="18">
        <f t="shared" ref="M288" ca="1" si="215">L288/H288</f>
        <v>15.4755181967844</v>
      </c>
      <c r="N288" s="12" t="s">
        <v>36</v>
      </c>
      <c r="O288" s="18" cm="1">
        <f t="array" aca="1" ref="O288" ca="1">_xll.BDH(D288&amp;" Corp",$N288,$O$114)</f>
        <v>301.00099999999998</v>
      </c>
      <c r="P288" s="18" cm="1">
        <f t="array" aca="1" ref="P288" ca="1">_xll.BDH(E288&amp;" Corp",$N288,$O$114)</f>
        <v>347.54599999999999</v>
      </c>
      <c r="Q288" s="18">
        <f t="shared" ref="Q288" ca="1" si="216">IFERROR(P288-O288,"-")</f>
        <v>46.545000000000016</v>
      </c>
      <c r="R288" s="18">
        <f t="shared" ref="R288" ca="1" si="217">IFERROR(Q288/H288,"-")</f>
        <v>9.5749714285714322</v>
      </c>
      <c r="S288" s="18">
        <f t="shared" ref="S288" ca="1" si="218">IFERROR(M288-R288,"-")</f>
        <v>5.9005467682129673</v>
      </c>
      <c r="T288" s="18" cm="1">
        <f t="array" aca="1" ref="T288" ca="1">_xll.BDH(D288&amp;" Corp",$N288,$T$114)</f>
        <v>256.70800000000003</v>
      </c>
      <c r="U288" s="18" cm="1">
        <f t="array" aca="1" ref="U288" ca="1">_xll.BDH(E288&amp;" Corp",$N288,$T$114)</f>
        <v>320.99099999999999</v>
      </c>
      <c r="V288" s="18">
        <f t="shared" ref="V288" ca="1" si="219">IFERROR(U288-T288,"-")</f>
        <v>64.282999999999959</v>
      </c>
      <c r="W288" s="18">
        <f t="shared" ref="W288" ca="1" si="220">IFERROR(V288/H288,"-")</f>
        <v>13.22393142857142</v>
      </c>
      <c r="X288" s="18">
        <f t="shared" ref="X288" ca="1" si="221">IFERROR(M288-W288,"-")</f>
        <v>2.2515867682129791</v>
      </c>
    </row>
    <row r="295" spans="1:24" x14ac:dyDescent="0.25">
      <c r="B295" s="5" t="s">
        <v>2</v>
      </c>
      <c r="C295" s="11" t="s">
        <v>429</v>
      </c>
    </row>
    <row r="296" spans="1:24" ht="11" x14ac:dyDescent="0.3">
      <c r="C296" s="4" t="s">
        <v>146</v>
      </c>
      <c r="D296" s="4" t="s">
        <v>147</v>
      </c>
    </row>
    <row r="297" spans="1:24" x14ac:dyDescent="0.25">
      <c r="C297" s="5" t="str" cm="1">
        <f t="array" aca="1" ref="C297:C300" ca="1">_xlfn._xlws.FILTER(bonds[unique lookup],(bonds[ticker]=C295)*(bonds[crncy]="eur"))</f>
        <v>MRKGR 2 5/8 12/12/74 nc-21</v>
      </c>
      <c r="D297" s="22" t="str" cm="1">
        <f t="array" aca="1" ref="D297:D300" ca="1">_xlfn.XLOOKUP(_xlfn.ANCHORARRAY(C297),bonds[unique lookup],bonds[ID_ISIN])</f>
        <v>XS1152338072</v>
      </c>
    </row>
    <row r="298" spans="1:24" x14ac:dyDescent="0.25">
      <c r="C298" s="5" t="str">
        <f ca="1"/>
        <v>MRKGR 3 3/8 12/12/74 nc-24</v>
      </c>
      <c r="D298" s="22" t="str">
        <f ca="1"/>
        <v>XS1152343668</v>
      </c>
    </row>
    <row r="299" spans="1:24" x14ac:dyDescent="0.25">
      <c r="C299" s="5" t="str">
        <f ca="1"/>
        <v>MRKGR 1 5/8 06/25/79 nc-24</v>
      </c>
      <c r="D299" s="22" t="str">
        <f ca="1"/>
        <v>XS2011260531</v>
      </c>
    </row>
    <row r="300" spans="1:24" x14ac:dyDescent="0.25">
      <c r="C300" s="5" t="str">
        <f ca="1"/>
        <v>MRKGR 2 7/8 06/25/79 nc-29</v>
      </c>
      <c r="D300" s="22" t="str">
        <f ca="1"/>
        <v>XS2011260705</v>
      </c>
    </row>
    <row r="301" spans="1:24" x14ac:dyDescent="0.25">
      <c r="D301" s="22"/>
    </row>
    <row r="302" spans="1:24" x14ac:dyDescent="0.25">
      <c r="D302" s="22"/>
    </row>
    <row r="303" spans="1:24" x14ac:dyDescent="0.25">
      <c r="D303" s="22"/>
    </row>
    <row r="304" spans="1:24" x14ac:dyDescent="0.25">
      <c r="A304" s="5" t="s">
        <v>161</v>
      </c>
      <c r="B304" s="11" t="str">
        <f ca="1">C297</f>
        <v>MRKGR 2 5/8 12/12/74 nc-21</v>
      </c>
      <c r="C304" s="11" t="str">
        <f ca="1">C298</f>
        <v>MRKGR 3 3/8 12/12/74 nc-24</v>
      </c>
      <c r="D304" s="22" t="str">
        <f ca="1">_xlfn.XLOOKUP(B304,bonds[unique lookup],bonds[ID_ISIN])</f>
        <v>XS1152338072</v>
      </c>
      <c r="E304" s="22" t="str">
        <f ca="1">_xlfn.XLOOKUP(C304,bonds[unique lookup],bonds[ID_ISIN])</f>
        <v>XS1152343668</v>
      </c>
      <c r="F304" s="25">
        <f ca="1">_xlfn.XLOOKUP(B304,bonds[unique lookup],bonds[nxt_call_dt])</f>
        <v>44359</v>
      </c>
      <c r="G304" s="25">
        <f ca="1">_xlfn.XLOOKUP(C304,bonds[unique lookup],bonds[nxt_call_dt])</f>
        <v>45638</v>
      </c>
      <c r="H304" s="17">
        <f t="shared" ref="H304:H306" ca="1" si="222">YEARFRAC(F304,G304)</f>
        <v>3.5</v>
      </c>
      <c r="I304" s="12" t="s">
        <v>35</v>
      </c>
      <c r="J304" s="18" cm="1">
        <f t="array" aca="1" ref="J304" ca="1">_xll.BDP(D304&amp;" Corp",$I304)</f>
        <v>216.16262938789424</v>
      </c>
      <c r="K304" s="18" cm="1">
        <f t="array" aca="1" ref="K304" ca="1">_xll.BDP(E304&amp;" Corp",$I304)</f>
        <v>179.09732840876876</v>
      </c>
      <c r="L304" s="18">
        <f t="shared" ref="L304:L306" ca="1" si="223">K304-J304</f>
        <v>-37.065300979125482</v>
      </c>
      <c r="M304" s="18">
        <f t="shared" ref="M304:M306" ca="1" si="224">IFERROR(L304/H304,"-")</f>
        <v>-10.590085994035851</v>
      </c>
      <c r="N304" s="12" t="s">
        <v>36</v>
      </c>
      <c r="O304" s="18" cm="1">
        <f t="array" aca="1" ref="O304" ca="1">_xll.BDH(D304&amp;" Corp",$N304,$O$114)</f>
        <v>203.64599999999999</v>
      </c>
      <c r="P304" s="18" cm="1">
        <f t="array" aca="1" ref="P304" ca="1">_xll.BDH(E304&amp;" Corp",$N304,$O$114)</f>
        <v>188.12899999999999</v>
      </c>
      <c r="Q304" s="18">
        <f t="shared" ref="Q304:Q306" ca="1" si="225">IFERROR(P304-O304,"-")</f>
        <v>-15.516999999999996</v>
      </c>
      <c r="R304" s="18">
        <f t="shared" ref="R304:R306" ca="1" si="226">IFERROR(Q304/H304,"-")</f>
        <v>-4.4334285714285704</v>
      </c>
      <c r="S304" s="18">
        <f t="shared" ref="S304:S305" ca="1" si="227">IFERROR(M304-R304,"-")</f>
        <v>-6.1566574226072808</v>
      </c>
      <c r="T304" s="18" cm="1">
        <f t="array" aca="1" ref="T304" ca="1">_xll.BDH(D304&amp;" Corp",$N304,$T$114)</f>
        <v>123.699</v>
      </c>
      <c r="U304" s="18" cm="1">
        <f t="array" aca="1" ref="U304" ca="1">_xll.BDH(E304&amp;" Corp",$N304,$T$114)</f>
        <v>156.49600000000001</v>
      </c>
      <c r="V304" s="18">
        <f t="shared" ref="V304:V306" ca="1" si="228">IFERROR(U304-T304,"-")</f>
        <v>32.797000000000011</v>
      </c>
      <c r="W304" s="18">
        <f t="shared" ref="W304:W306" ca="1" si="229">IFERROR(V304/H304,"-")</f>
        <v>9.3705714285714325</v>
      </c>
      <c r="X304" s="18">
        <f t="shared" ref="X304:X306" ca="1" si="230">IFERROR(M304-W304,"-")</f>
        <v>-19.960657422607284</v>
      </c>
    </row>
    <row r="305" spans="1:24" x14ac:dyDescent="0.25">
      <c r="A305" s="5" t="s">
        <v>161</v>
      </c>
      <c r="B305" s="11" t="str">
        <f ca="1">C298</f>
        <v>MRKGR 3 3/8 12/12/74 nc-24</v>
      </c>
      <c r="C305" s="11" t="str">
        <f ca="1">C299</f>
        <v>MRKGR 1 5/8 06/25/79 nc-24</v>
      </c>
      <c r="D305" s="22" t="str">
        <f ca="1">_xlfn.XLOOKUP(B305,bonds[unique lookup],bonds[ID_ISIN])</f>
        <v>XS1152343668</v>
      </c>
      <c r="E305" s="22" t="str">
        <f ca="1">_xlfn.XLOOKUP(C305,bonds[unique lookup],bonds[ID_ISIN])</f>
        <v>XS2011260531</v>
      </c>
      <c r="F305" s="25">
        <f ca="1">_xlfn.XLOOKUP(B305,bonds[unique lookup],bonds[nxt_call_dt])</f>
        <v>45638</v>
      </c>
      <c r="G305" s="25">
        <f ca="1">_xlfn.XLOOKUP(C305,bonds[unique lookup],bonds[nxt_call_dt])</f>
        <v>45553</v>
      </c>
      <c r="H305" s="17">
        <f t="shared" ca="1" si="222"/>
        <v>0.23333333333333334</v>
      </c>
      <c r="I305" s="12" t="s">
        <v>35</v>
      </c>
      <c r="J305" s="18" cm="1">
        <f t="array" aca="1" ref="J305" ca="1">_xll.BDP(D305&amp;" Corp",$I305)</f>
        <v>179.09732840876876</v>
      </c>
      <c r="K305" s="18" cm="1">
        <f t="array" aca="1" ref="K305" ca="1">_xll.BDP(E305&amp;" Corp",$I305)</f>
        <v>190.08846018351844</v>
      </c>
      <c r="L305" s="18">
        <f t="shared" ca="1" si="223"/>
        <v>10.991131774749675</v>
      </c>
      <c r="M305" s="18">
        <f t="shared" ca="1" si="224"/>
        <v>47.104850463212891</v>
      </c>
      <c r="N305" s="12" t="s">
        <v>36</v>
      </c>
      <c r="O305" s="18" cm="1">
        <f t="array" aca="1" ref="O305" ca="1">_xll.BDH(D305&amp;" Corp",$N305,$O$114)</f>
        <v>188.12899999999999</v>
      </c>
      <c r="P305" s="18" cm="1">
        <f t="array" aca="1" ref="P305" ca="1">_xll.BDH(E305&amp;" Corp",$N305,$O$114)</f>
        <v>206.33799999999999</v>
      </c>
      <c r="Q305" s="18">
        <f t="shared" ca="1" si="225"/>
        <v>18.209000000000003</v>
      </c>
      <c r="R305" s="18">
        <f t="shared" ca="1" si="226"/>
        <v>78.038571428571444</v>
      </c>
      <c r="S305" s="18">
        <f t="shared" ca="1" si="227"/>
        <v>-30.933720965358553</v>
      </c>
      <c r="T305" s="18" cm="1">
        <f t="array" aca="1" ref="T305" ca="1">_xll.BDH(D305&amp;" Corp",$N305,$T$114)</f>
        <v>156.49600000000001</v>
      </c>
      <c r="U305" s="18" cm="1">
        <f t="array" aca="1" ref="U305" ca="1">_xll.BDH(E305&amp;" Corp",$N305,$T$114)</f>
        <v>181.755</v>
      </c>
      <c r="V305" s="18">
        <f t="shared" ca="1" si="228"/>
        <v>25.258999999999986</v>
      </c>
      <c r="W305" s="18">
        <f t="shared" ca="1" si="229"/>
        <v>108.25285714285708</v>
      </c>
      <c r="X305" s="18">
        <f t="shared" ca="1" si="230"/>
        <v>-61.14800667964419</v>
      </c>
    </row>
    <row r="306" spans="1:24" x14ac:dyDescent="0.25">
      <c r="A306" s="5" t="s">
        <v>161</v>
      </c>
      <c r="B306" s="11" t="str">
        <f ca="1">C299</f>
        <v>MRKGR 1 5/8 06/25/79 nc-24</v>
      </c>
      <c r="C306" s="11" t="str">
        <f ca="1">C300</f>
        <v>MRKGR 2 7/8 06/25/79 nc-29</v>
      </c>
      <c r="D306" s="22" t="str">
        <f ca="1">_xlfn.XLOOKUP(B306,bonds[unique lookup],bonds[ID_ISIN])</f>
        <v>XS2011260531</v>
      </c>
      <c r="E306" s="22" t="str">
        <f ca="1">_xlfn.XLOOKUP(C306,bonds[unique lookup],bonds[ID_ISIN])</f>
        <v>XS2011260705</v>
      </c>
      <c r="F306" s="25">
        <f ca="1">_xlfn.XLOOKUP(B306,bonds[unique lookup],bonds[nxt_call_dt])</f>
        <v>45553</v>
      </c>
      <c r="G306" s="25">
        <f ca="1">_xlfn.XLOOKUP(C306,bonds[unique lookup],bonds[nxt_call_dt])</f>
        <v>47202</v>
      </c>
      <c r="H306" s="17">
        <f t="shared" ca="1" si="222"/>
        <v>4.5194444444444448</v>
      </c>
      <c r="I306" s="12" t="s">
        <v>35</v>
      </c>
      <c r="J306" s="18" cm="1">
        <f t="array" aca="1" ref="J306" ca="1">_xll.BDP(D306&amp;" Corp",$I306)</f>
        <v>190.08846018351844</v>
      </c>
      <c r="K306" s="18" cm="1">
        <f t="array" aca="1" ref="K306" ca="1">_xll.BDP(E306&amp;" Corp",$I306)</f>
        <v>243.71936649797439</v>
      </c>
      <c r="L306" s="18">
        <f t="shared" ca="1" si="223"/>
        <v>53.630906314455956</v>
      </c>
      <c r="M306" s="18">
        <f t="shared" ca="1" si="224"/>
        <v>11.866703302522522</v>
      </c>
      <c r="N306" s="12" t="s">
        <v>36</v>
      </c>
      <c r="O306" s="18" cm="1">
        <f t="array" aca="1" ref="O306" ca="1">_xll.BDH(D306&amp;" Corp",$N306,$O$114)</f>
        <v>206.33799999999999</v>
      </c>
      <c r="P306" s="18" cm="1">
        <f t="array" aca="1" ref="P306" ca="1">_xll.BDH(E306&amp;" Corp",$N306,$O$114)</f>
        <v>253.84700000000001</v>
      </c>
      <c r="Q306" s="18">
        <f t="shared" ca="1" si="225"/>
        <v>47.509000000000015</v>
      </c>
      <c r="R306" s="18">
        <f t="shared" ca="1" si="226"/>
        <v>10.512132759680396</v>
      </c>
      <c r="S306" s="18">
        <f ca="1">IFERROR(M306-R306,"-")</f>
        <v>1.3545705428421257</v>
      </c>
      <c r="T306" s="18" cm="1">
        <f t="array" aca="1" ref="T306" ca="1">_xll.BDH(D306&amp;" Corp",$N306,$T$114)</f>
        <v>181.755</v>
      </c>
      <c r="U306" s="18" cm="1">
        <f t="array" aca="1" ref="U306" ca="1">_xll.BDH(E306&amp;" Corp",$N306,$T$114)</f>
        <v>227.00399999999999</v>
      </c>
      <c r="V306" s="18">
        <f t="shared" ca="1" si="228"/>
        <v>45.248999999999995</v>
      </c>
      <c r="W306" s="18">
        <f t="shared" ca="1" si="229"/>
        <v>10.012071296865395</v>
      </c>
      <c r="X306" s="18">
        <f t="shared" ca="1" si="230"/>
        <v>1.8546320056571268</v>
      </c>
    </row>
    <row r="308" spans="1:24" x14ac:dyDescent="0.25">
      <c r="G308" s="5" t="s">
        <v>162</v>
      </c>
      <c r="H308" s="17">
        <f ca="1">AVERAGE(H304:H306)</f>
        <v>2.7509259259259262</v>
      </c>
      <c r="M308" s="18">
        <f ca="1">AVERAGE(M304:M306)</f>
        <v>16.127155923899853</v>
      </c>
      <c r="R308" s="18">
        <f ca="1">AVERAGE(R304:R306)</f>
        <v>28.039091872274426</v>
      </c>
      <c r="S308" s="18">
        <f ca="1">AVERAGE(S304:S306)</f>
        <v>-11.91193594837457</v>
      </c>
      <c r="W308" s="18">
        <f ca="1">AVERAGE(W304:W306)</f>
        <v>42.54516662276464</v>
      </c>
      <c r="X308" s="18">
        <f ca="1">AVERAGE(X304:X306)</f>
        <v>-26.418010698864787</v>
      </c>
    </row>
    <row r="309" spans="1:24" x14ac:dyDescent="0.25">
      <c r="G309" s="5" t="s">
        <v>167</v>
      </c>
      <c r="H309" s="17">
        <f ca="1">_xlfn.STDEV.P(H304:H306)</f>
        <v>1.8282087937896987</v>
      </c>
      <c r="M309" s="18">
        <f ca="1">_xlfn.STDEV.P(M304:M306)</f>
        <v>23.745736678482498</v>
      </c>
      <c r="R309" s="18">
        <f ca="1">_xlfn.STDEV.P(R304:R306)</f>
        <v>35.877601348667923</v>
      </c>
      <c r="S309" s="18">
        <f ca="1">_xlfn.STDEV.P(S304:S306)</f>
        <v>13.795551585239465</v>
      </c>
      <c r="W309" s="18">
        <f ca="1">_xlfn.STDEV.P(W304:W306)</f>
        <v>46.463091629331196</v>
      </c>
      <c r="X309" s="18">
        <f ca="1">_xlfn.STDEV.P(X304:X306)</f>
        <v>26.122865830895496</v>
      </c>
    </row>
    <row r="312" spans="1:24" x14ac:dyDescent="0.25">
      <c r="A312" s="5" t="s">
        <v>164</v>
      </c>
      <c r="B312" s="11" t="str">
        <f ca="1">C297</f>
        <v>MRKGR 2 5/8 12/12/74 nc-21</v>
      </c>
      <c r="C312" s="11" t="str">
        <f ca="1">C300</f>
        <v>MRKGR 2 7/8 06/25/79 nc-29</v>
      </c>
      <c r="D312" s="22" t="str">
        <f ca="1">_xlfn.XLOOKUP(B312,bonds[unique lookup],bonds[ID_ISIN])</f>
        <v>XS1152338072</v>
      </c>
      <c r="E312" s="22" t="str">
        <f ca="1">_xlfn.XLOOKUP(C312,bonds[unique lookup],bonds[ID_ISIN])</f>
        <v>XS2011260705</v>
      </c>
      <c r="F312" s="25">
        <f ca="1">_xlfn.XLOOKUP(B312,bonds[unique lookup],bonds[nxt_call_dt])</f>
        <v>44359</v>
      </c>
      <c r="G312" s="25">
        <f ca="1">_xlfn.XLOOKUP(C312,bonds[unique lookup],bonds[nxt_call_dt])</f>
        <v>47202</v>
      </c>
      <c r="H312" s="17">
        <f t="shared" ref="H312" ca="1" si="231">YEARFRAC(F312,G312)</f>
        <v>7.7861111111111114</v>
      </c>
      <c r="I312" s="12" t="s">
        <v>35</v>
      </c>
      <c r="J312" s="18" cm="1">
        <f t="array" aca="1" ref="J312" ca="1">_xll.BDP(D312&amp;" Corp",$I312)</f>
        <v>216.16262938789424</v>
      </c>
      <c r="K312" s="18" cm="1">
        <f t="array" aca="1" ref="K312" ca="1">_xll.BDP(E312&amp;" Corp",$I312)</f>
        <v>243.71936649797439</v>
      </c>
      <c r="L312" s="18">
        <f t="shared" ref="L312" ca="1" si="232">K312-J312</f>
        <v>27.556737110080149</v>
      </c>
      <c r="M312" s="18">
        <f t="shared" ref="M312" ca="1" si="233">L312/H312</f>
        <v>3.5392170387544963</v>
      </c>
      <c r="N312" s="12" t="s">
        <v>36</v>
      </c>
      <c r="O312" s="18" cm="1">
        <f t="array" aca="1" ref="O312" ca="1">_xll.BDH(D312&amp;" Corp",$N312,$O$114)</f>
        <v>203.64599999999999</v>
      </c>
      <c r="P312" s="18" cm="1">
        <f t="array" aca="1" ref="P312" ca="1">_xll.BDH(E312&amp;" Corp",$N312,$O$114)</f>
        <v>253.84700000000001</v>
      </c>
      <c r="Q312" s="18">
        <f t="shared" ref="Q312" ca="1" si="234">IFERROR(P312-O312,"-")</f>
        <v>50.201000000000022</v>
      </c>
      <c r="R312" s="18">
        <f t="shared" ref="R312" ca="1" si="235">IFERROR(Q312/H312,"-")</f>
        <v>6.4475062433107411</v>
      </c>
      <c r="S312" s="18">
        <f t="shared" ref="S312" ca="1" si="236">IFERROR(M312-R312,"-")</f>
        <v>-2.9082892045562447</v>
      </c>
      <c r="T312" s="18" cm="1">
        <f t="array" aca="1" ref="T312" ca="1">_xll.BDH(D312&amp;" Corp",$N312,$T$114)</f>
        <v>123.699</v>
      </c>
      <c r="U312" s="18" cm="1">
        <f t="array" aca="1" ref="U312" ca="1">_xll.BDH(E312&amp;" Corp",$N312,$T$114)</f>
        <v>227.00399999999999</v>
      </c>
      <c r="V312" s="18">
        <f t="shared" ref="V312" ca="1" si="237">IFERROR(U312-T312,"-")</f>
        <v>103.30499999999999</v>
      </c>
      <c r="W312" s="18">
        <f t="shared" ref="W312" ca="1" si="238">IFERROR(V312/H312,"-")</f>
        <v>13.267855868712093</v>
      </c>
      <c r="X312" s="18">
        <f t="shared" ref="X312" ca="1" si="239">IFERROR(M312-W312,"-")</f>
        <v>-9.7286388299575961</v>
      </c>
    </row>
    <row r="318" spans="1:24" x14ac:dyDescent="0.25">
      <c r="B318" s="5" t="s">
        <v>2</v>
      </c>
      <c r="C318" s="11" t="s">
        <v>430</v>
      </c>
    </row>
    <row r="319" spans="1:24" ht="11" x14ac:dyDescent="0.3">
      <c r="C319" s="4" t="s">
        <v>146</v>
      </c>
      <c r="D319" s="4" t="s">
        <v>147</v>
      </c>
    </row>
    <row r="320" spans="1:24" x14ac:dyDescent="0.25">
      <c r="C320" s="5" t="str" cm="1">
        <f t="array" aca="1" ref="C320:C323" ca="1">_xlfn._xlws.FILTER(bonds[unique lookup],(bonds[ticker]=C318)*(bonds[crncy]="eur"))</f>
        <v>REPSM 3 7/8 PERP nc-21</v>
      </c>
      <c r="D320" s="22" t="str" cm="1">
        <f t="array" aca="1" ref="D320:D323" ca="1">_xlfn.XLOOKUP(_xlfn.ANCHORARRAY(C320),bonds[unique lookup],bonds[ID_ISIN])</f>
        <v>XS1207054666</v>
      </c>
    </row>
    <row r="321" spans="1:24" x14ac:dyDescent="0.25">
      <c r="C321" s="5" t="str">
        <f ca="1"/>
        <v>REPSM 4 1/2 03/25/75 nc-25</v>
      </c>
      <c r="D321" s="22" t="str">
        <f ca="1"/>
        <v>XS1207058733</v>
      </c>
    </row>
    <row r="322" spans="1:24" x14ac:dyDescent="0.25">
      <c r="C322" s="5" t="str">
        <f ca="1"/>
        <v>REPSM 3 3/4 PERP nc-26</v>
      </c>
      <c r="D322" s="22" t="str">
        <f ca="1"/>
        <v>XS2185997884</v>
      </c>
    </row>
    <row r="323" spans="1:24" x14ac:dyDescent="0.25">
      <c r="C323" s="5" t="str">
        <f ca="1"/>
        <v>REPSM 4.247 PERP nc-28</v>
      </c>
      <c r="D323" s="22" t="str">
        <f ca="1"/>
        <v>XS2186001314</v>
      </c>
    </row>
    <row r="324" spans="1:24" x14ac:dyDescent="0.25">
      <c r="D324" s="22"/>
    </row>
    <row r="325" spans="1:24" x14ac:dyDescent="0.25">
      <c r="D325" s="22"/>
    </row>
    <row r="326" spans="1:24" x14ac:dyDescent="0.25">
      <c r="D326" s="22"/>
    </row>
    <row r="327" spans="1:24" x14ac:dyDescent="0.25">
      <c r="A327" s="5" t="s">
        <v>161</v>
      </c>
      <c r="B327" s="11" t="str">
        <f ca="1">C320</f>
        <v>REPSM 3 7/8 PERP nc-21</v>
      </c>
      <c r="C327" s="11" t="str">
        <f ca="1">C321</f>
        <v>REPSM 4 1/2 03/25/75 nc-25</v>
      </c>
      <c r="D327" s="22" t="str">
        <f ca="1">_xlfn.XLOOKUP(B327,bonds[unique lookup],bonds[ID_ISIN])</f>
        <v>XS1207054666</v>
      </c>
      <c r="E327" s="22" t="str">
        <f ca="1">_xlfn.XLOOKUP(C327,bonds[unique lookup],bonds[ID_ISIN])</f>
        <v>XS1207058733</v>
      </c>
      <c r="F327" s="25">
        <f ca="1">_xlfn.XLOOKUP(B327,bonds[unique lookup],bonds[nxt_call_dt])</f>
        <v>44280</v>
      </c>
      <c r="G327" s="25">
        <f ca="1">_xlfn.XLOOKUP(C327,bonds[unique lookup],bonds[nxt_call_dt])</f>
        <v>45741</v>
      </c>
      <c r="H327" s="17">
        <f t="shared" ref="H327:H329" ca="1" si="240">YEARFRAC(F327,G327)</f>
        <v>4</v>
      </c>
      <c r="I327" s="12" t="s">
        <v>35</v>
      </c>
      <c r="J327" s="18" cm="1">
        <f t="array" aca="1" ref="J327" ca="1">_xll.BDP(D327&amp;" Corp",$I327)</f>
        <v>257.83492141709792</v>
      </c>
      <c r="K327" s="18" cm="1">
        <f t="array" aca="1" ref="K327" ca="1">_xll.BDP(E327&amp;" Corp",$I327)</f>
        <v>368.49553839920827</v>
      </c>
      <c r="L327" s="18">
        <f t="shared" ref="L327:L329" ca="1" si="241">K327-J327</f>
        <v>110.66061698211035</v>
      </c>
      <c r="M327" s="18">
        <f t="shared" ref="M327:M329" ca="1" si="242">IFERROR(L327/H327,"-")</f>
        <v>27.665154245527589</v>
      </c>
      <c r="N327" s="12" t="s">
        <v>36</v>
      </c>
      <c r="O327" s="18" cm="1">
        <f t="array" aca="1" ref="O327" ca="1">_xll.BDH(D327&amp;" Corp",$N327,$O$114)</f>
        <v>267.14600000000002</v>
      </c>
      <c r="P327" s="18" cm="1">
        <f t="array" aca="1" ref="P327" ca="1">_xll.BDH(E327&amp;" Corp",$N327,$O$114)</f>
        <v>387.54899999999998</v>
      </c>
      <c r="Q327" s="18">
        <f t="shared" ref="Q327:Q329" ca="1" si="243">IFERROR(P327-O327,"-")</f>
        <v>120.40299999999996</v>
      </c>
      <c r="R327" s="18">
        <f t="shared" ref="R327:R329" ca="1" si="244">IFERROR(Q327/H327,"-")</f>
        <v>30.100749999999991</v>
      </c>
      <c r="S327" s="18">
        <f t="shared" ref="S327:S328" ca="1" si="245">IFERROR(M327-R327,"-")</f>
        <v>-2.4355957544724021</v>
      </c>
      <c r="T327" s="18" cm="1">
        <f t="array" aca="1" ref="T327" ca="1">_xll.BDH(D327&amp;" Corp",$N327,$T$114)</f>
        <v>234.334</v>
      </c>
      <c r="U327" s="18" cm="1">
        <f t="array" aca="1" ref="U327" ca="1">_xll.BDH(E327&amp;" Corp",$N327,$T$114)</f>
        <v>344.06200000000001</v>
      </c>
      <c r="V327" s="18">
        <f t="shared" ref="V327:V329" ca="1" si="246">IFERROR(U327-T327,"-")</f>
        <v>109.72800000000001</v>
      </c>
      <c r="W327" s="18">
        <f t="shared" ref="W327:W329" ca="1" si="247">IFERROR(V327/H327,"-")</f>
        <v>27.432000000000002</v>
      </c>
      <c r="X327" s="18">
        <f t="shared" ref="X327:X329" ca="1" si="248">IFERROR(M327-W327,"-")</f>
        <v>0.23315424552758657</v>
      </c>
    </row>
    <row r="328" spans="1:24" x14ac:dyDescent="0.25">
      <c r="A328" s="5" t="s">
        <v>161</v>
      </c>
      <c r="B328" s="11" t="str">
        <f ca="1">C321</f>
        <v>REPSM 4 1/2 03/25/75 nc-25</v>
      </c>
      <c r="C328" s="11" t="str">
        <f ca="1">C322</f>
        <v>REPSM 3 3/4 PERP nc-26</v>
      </c>
      <c r="D328" s="22" t="str">
        <f ca="1">_xlfn.XLOOKUP(B328,bonds[unique lookup],bonds[ID_ISIN])</f>
        <v>XS1207058733</v>
      </c>
      <c r="E328" s="22" t="str">
        <f ca="1">_xlfn.XLOOKUP(C328,bonds[unique lookup],bonds[ID_ISIN])</f>
        <v>XS2185997884</v>
      </c>
      <c r="F328" s="25">
        <f ca="1">_xlfn.XLOOKUP(B328,bonds[unique lookup],bonds[nxt_call_dt])</f>
        <v>45741</v>
      </c>
      <c r="G328" s="25">
        <f ca="1">_xlfn.XLOOKUP(C328,bonds[unique lookup],bonds[nxt_call_dt])</f>
        <v>46092</v>
      </c>
      <c r="H328" s="17">
        <f t="shared" ca="1" si="240"/>
        <v>0.96111111111111114</v>
      </c>
      <c r="I328" s="12" t="s">
        <v>35</v>
      </c>
      <c r="J328" s="18" cm="1">
        <f t="array" aca="1" ref="J328" ca="1">_xll.BDP(D328&amp;" Corp",$I328)</f>
        <v>368.49553839920827</v>
      </c>
      <c r="K328" s="18" cm="1">
        <f t="array" aca="1" ref="K328" ca="1">_xll.BDP(E328&amp;" Corp",$I328)</f>
        <v>389.67102751138691</v>
      </c>
      <c r="L328" s="18">
        <f t="shared" ca="1" si="241"/>
        <v>21.175489112178639</v>
      </c>
      <c r="M328" s="18">
        <f t="shared" ca="1" si="242"/>
        <v>22.032300810359278</v>
      </c>
      <c r="N328" s="12" t="s">
        <v>36</v>
      </c>
      <c r="O328" s="18" cm="1">
        <f t="array" aca="1" ref="O328" ca="1">_xll.BDH(D328&amp;" Corp",$N328,$O$114)</f>
        <v>387.54899999999998</v>
      </c>
      <c r="P328" s="18" cm="1">
        <f t="array" aca="1" ref="P328" ca="1">_xll.BDH(E328&amp;" Corp",$N328,$O$114)</f>
        <v>415.10500000000002</v>
      </c>
      <c r="Q328" s="18">
        <f t="shared" ca="1" si="243"/>
        <v>27.55600000000004</v>
      </c>
      <c r="R328" s="18">
        <f t="shared" ca="1" si="244"/>
        <v>28.670982658959577</v>
      </c>
      <c r="S328" s="18">
        <f t="shared" ca="1" si="245"/>
        <v>-6.6386818486002994</v>
      </c>
      <c r="T328" s="18" cm="1">
        <f t="array" aca="1" ref="T328" ca="1">_xll.BDH(D328&amp;" Corp",$N328,$T$114)</f>
        <v>344.06200000000001</v>
      </c>
      <c r="U328" s="18" t="str" cm="1">
        <f t="array" aca="1" ref="U328" ca="1">_xll.BDH(E328&amp;" Corp",$N328,$T$114)</f>
        <v>#N/A N/A</v>
      </c>
      <c r="V328" s="18" t="str">
        <f t="shared" ca="1" si="246"/>
        <v>-</v>
      </c>
      <c r="W328" s="18" t="str">
        <f t="shared" ca="1" si="247"/>
        <v>-</v>
      </c>
      <c r="X328" s="18" t="str">
        <f t="shared" ca="1" si="248"/>
        <v>-</v>
      </c>
    </row>
    <row r="329" spans="1:24" x14ac:dyDescent="0.25">
      <c r="A329" s="5" t="s">
        <v>161</v>
      </c>
      <c r="B329" s="11" t="str">
        <f ca="1">C322</f>
        <v>REPSM 3 3/4 PERP nc-26</v>
      </c>
      <c r="C329" s="11" t="str">
        <f ca="1">C323</f>
        <v>REPSM 4.247 PERP nc-28</v>
      </c>
      <c r="D329" s="22" t="str">
        <f ca="1">_xlfn.XLOOKUP(B329,bonds[unique lookup],bonds[ID_ISIN])</f>
        <v>XS2185997884</v>
      </c>
      <c r="E329" s="22" t="str">
        <f ca="1">_xlfn.XLOOKUP(C329,bonds[unique lookup],bonds[ID_ISIN])</f>
        <v>XS2186001314</v>
      </c>
      <c r="F329" s="25">
        <f ca="1">_xlfn.XLOOKUP(B329,bonds[unique lookup],bonds[nxt_call_dt])</f>
        <v>46092</v>
      </c>
      <c r="G329" s="25">
        <f ca="1">_xlfn.XLOOKUP(C329,bonds[unique lookup],bonds[nxt_call_dt])</f>
        <v>47007</v>
      </c>
      <c r="H329" s="17">
        <f t="shared" ca="1" si="240"/>
        <v>2.5</v>
      </c>
      <c r="I329" s="12" t="s">
        <v>35</v>
      </c>
      <c r="J329" s="18" cm="1">
        <f t="array" aca="1" ref="J329" ca="1">_xll.BDP(D329&amp;" Corp",$I329)</f>
        <v>389.67102751138691</v>
      </c>
      <c r="K329" s="18" cm="1">
        <f t="array" aca="1" ref="K329" ca="1">_xll.BDP(E329&amp;" Corp",$I329)</f>
        <v>412.34118004456144</v>
      </c>
      <c r="L329" s="18">
        <f t="shared" ca="1" si="241"/>
        <v>22.67015253317453</v>
      </c>
      <c r="M329" s="18">
        <f t="shared" ca="1" si="242"/>
        <v>9.0680610132698121</v>
      </c>
      <c r="N329" s="12" t="s">
        <v>36</v>
      </c>
      <c r="O329" s="18" cm="1">
        <f t="array" aca="1" ref="O329" ca="1">_xll.BDH(D329&amp;" Corp",$N329,$O$114)</f>
        <v>415.10500000000002</v>
      </c>
      <c r="P329" s="18" cm="1">
        <f t="array" aca="1" ref="P329" ca="1">_xll.BDH(E329&amp;" Corp",$N329,$O$114)</f>
        <v>432.00700000000001</v>
      </c>
      <c r="Q329" s="18">
        <f t="shared" ca="1" si="243"/>
        <v>16.901999999999987</v>
      </c>
      <c r="R329" s="18">
        <f t="shared" ca="1" si="244"/>
        <v>6.7607999999999944</v>
      </c>
      <c r="S329" s="18">
        <f ca="1">IFERROR(M329-R329,"-")</f>
        <v>2.3072610132698177</v>
      </c>
      <c r="T329" s="18" t="str" cm="1">
        <f t="array" aca="1" ref="T329" ca="1">_xll.BDH(D329&amp;" Corp",$N329,$T$114)</f>
        <v>#N/A N/A</v>
      </c>
      <c r="U329" s="18" t="str" cm="1">
        <f t="array" aca="1" ref="U329" ca="1">_xll.BDH(E329&amp;" Corp",$N329,$T$114)</f>
        <v>#N/A N/A</v>
      </c>
      <c r="V329" s="18" t="str">
        <f t="shared" ca="1" si="246"/>
        <v>-</v>
      </c>
      <c r="W329" s="18" t="str">
        <f t="shared" ca="1" si="247"/>
        <v>-</v>
      </c>
      <c r="X329" s="18" t="str">
        <f t="shared" ca="1" si="248"/>
        <v>-</v>
      </c>
    </row>
    <row r="331" spans="1:24" x14ac:dyDescent="0.25">
      <c r="G331" s="5" t="s">
        <v>162</v>
      </c>
      <c r="H331" s="17">
        <f ca="1">AVERAGE(H327:H329)</f>
        <v>2.4870370370370369</v>
      </c>
      <c r="M331" s="18">
        <f ca="1">AVERAGE(M327:M329)</f>
        <v>19.588505356385557</v>
      </c>
      <c r="R331" s="18">
        <f ca="1">AVERAGE(R327:R329)</f>
        <v>21.844177552986519</v>
      </c>
      <c r="S331" s="18">
        <f ca="1">AVERAGE(S327:S329)</f>
        <v>-2.2556721966009614</v>
      </c>
      <c r="W331" s="18">
        <f ca="1">AVERAGE(W327:W329)</f>
        <v>27.432000000000002</v>
      </c>
      <c r="X331" s="18">
        <f ca="1">AVERAGE(X327:X329)</f>
        <v>0.23315424552758657</v>
      </c>
    </row>
    <row r="332" spans="1:24" x14ac:dyDescent="0.25">
      <c r="G332" s="5" t="s">
        <v>167</v>
      </c>
      <c r="H332" s="17">
        <f ca="1">_xlfn.STDEV.P(H327:H329)</f>
        <v>1.2406550550843884</v>
      </c>
      <c r="M332" s="18">
        <f ca="1">_xlfn.STDEV.P(M327:M329)</f>
        <v>7.7864014511612485</v>
      </c>
      <c r="R332" s="18">
        <f ca="1">_xlfn.STDEV.P(R327:R329)</f>
        <v>10.681518851637476</v>
      </c>
      <c r="S332" s="18">
        <f ca="1">_xlfn.STDEV.P(S327:S329)</f>
        <v>3.6543811867372811</v>
      </c>
      <c r="W332" s="18">
        <f ca="1">_xlfn.STDEV.P(W327:W329)</f>
        <v>0</v>
      </c>
      <c r="X332" s="18">
        <f ca="1">_xlfn.STDEV.P(X327:X329)</f>
        <v>0</v>
      </c>
    </row>
    <row r="335" spans="1:24" x14ac:dyDescent="0.25">
      <c r="A335" s="5" t="s">
        <v>164</v>
      </c>
      <c r="B335" s="11" t="str">
        <f ca="1">C320</f>
        <v>REPSM 3 7/8 PERP nc-21</v>
      </c>
      <c r="C335" s="11" t="str">
        <f ca="1">C323</f>
        <v>REPSM 4.247 PERP nc-28</v>
      </c>
      <c r="D335" s="22" t="str">
        <f ca="1">_xlfn.XLOOKUP(B335,bonds[unique lookup],bonds[ID_ISIN])</f>
        <v>XS1207054666</v>
      </c>
      <c r="E335" s="22" t="str">
        <f ca="1">_xlfn.XLOOKUP(C335,bonds[unique lookup],bonds[ID_ISIN])</f>
        <v>XS2186001314</v>
      </c>
      <c r="F335" s="25">
        <f ca="1">_xlfn.XLOOKUP(B335,bonds[unique lookup],bonds[nxt_call_dt])</f>
        <v>44280</v>
      </c>
      <c r="G335" s="25">
        <f ca="1">_xlfn.XLOOKUP(C335,bonds[unique lookup],bonds[nxt_call_dt])</f>
        <v>47007</v>
      </c>
      <c r="H335" s="17">
        <f t="shared" ref="H335" ca="1" si="249">YEARFRAC(F335,G335)</f>
        <v>7.4611111111111112</v>
      </c>
      <c r="I335" s="12" t="s">
        <v>35</v>
      </c>
      <c r="J335" s="18" cm="1">
        <f t="array" aca="1" ref="J335" ca="1">_xll.BDP(D335&amp;" Corp",$I335)</f>
        <v>257.83492141709792</v>
      </c>
      <c r="K335" s="18" cm="1">
        <f t="array" aca="1" ref="K335" ca="1">_xll.BDP(E335&amp;" Corp",$I335)</f>
        <v>412.34118004456144</v>
      </c>
      <c r="L335" s="18">
        <f t="shared" ref="L335" ca="1" si="250">K335-J335</f>
        <v>154.50625862746352</v>
      </c>
      <c r="M335" s="18">
        <f t="shared" ref="M335" ca="1" si="251">L335/H335</f>
        <v>20.708210389384536</v>
      </c>
      <c r="N335" s="12" t="s">
        <v>36</v>
      </c>
      <c r="O335" s="18" cm="1">
        <f t="array" aca="1" ref="O335" ca="1">_xll.BDH(D335&amp;" Corp",$N335,$O$114)</f>
        <v>267.14600000000002</v>
      </c>
      <c r="P335" s="18" cm="1">
        <f t="array" aca="1" ref="P335" ca="1">_xll.BDH(E335&amp;" Corp",$N335,$O$114)</f>
        <v>432.00700000000001</v>
      </c>
      <c r="Q335" s="18">
        <f t="shared" ref="Q335" ca="1" si="252">IFERROR(P335-O335,"-")</f>
        <v>164.86099999999999</v>
      </c>
      <c r="R335" s="18">
        <f t="shared" ref="R335" ca="1" si="253">IFERROR(Q335/H335,"-")</f>
        <v>22.096038719285179</v>
      </c>
      <c r="S335" s="18">
        <f t="shared" ref="S335" ca="1" si="254">IFERROR(M335-R335,"-")</f>
        <v>-1.3878283299006426</v>
      </c>
      <c r="T335" s="18" cm="1">
        <f t="array" aca="1" ref="T335" ca="1">_xll.BDH(D335&amp;" Corp",$N335,$T$114)</f>
        <v>234.334</v>
      </c>
      <c r="U335" s="18" t="str" cm="1">
        <f t="array" aca="1" ref="U335" ca="1">_xll.BDH(E335&amp;" Corp",$N335,$T$114)</f>
        <v>#N/A N/A</v>
      </c>
      <c r="V335" s="18" t="str">
        <f t="shared" ref="V335" ca="1" si="255">IFERROR(U335-T335,"-")</f>
        <v>-</v>
      </c>
      <c r="W335" s="18" t="str">
        <f t="shared" ref="W335" ca="1" si="256">IFERROR(V335/H335,"-")</f>
        <v>-</v>
      </c>
      <c r="X335" s="18" t="str">
        <f t="shared" ref="X335" ca="1" si="257">IFERROR(M335-W335,"-")</f>
        <v>-</v>
      </c>
    </row>
    <row r="341" spans="1:24" x14ac:dyDescent="0.25">
      <c r="B341" s="5" t="s">
        <v>2</v>
      </c>
      <c r="C341" s="11" t="s">
        <v>431</v>
      </c>
    </row>
    <row r="342" spans="1:24" ht="11" x14ac:dyDescent="0.3">
      <c r="C342" s="4" t="s">
        <v>146</v>
      </c>
      <c r="D342" s="4" t="s">
        <v>147</v>
      </c>
    </row>
    <row r="343" spans="1:24" x14ac:dyDescent="0.25">
      <c r="C343" s="5" t="str" cm="1">
        <f t="array" aca="1" ref="C343:C346" ca="1">_xlfn._xlws.FILTER(bonds[unique lookup],(bonds[ticker]=C341)*(bonds[crncy]="eur"))</f>
        <v>ENELIM 2 1/2 11/24/78 nc-23</v>
      </c>
      <c r="D343" s="22" t="str" cm="1">
        <f t="array" aca="1" ref="D343:D346" ca="1">_xlfn.XLOOKUP(_xlfn.ANCHORARRAY(C343),bonds[unique lookup],bonds[ID_ISIN])</f>
        <v>XS1713463716</v>
      </c>
    </row>
    <row r="344" spans="1:24" x14ac:dyDescent="0.25">
      <c r="C344" s="5" t="str">
        <f ca="1"/>
        <v>ENELIM 5.451 01/10/74 nc-24</v>
      </c>
      <c r="D344" s="22" t="str">
        <f ca="1"/>
        <v>XS0954675129</v>
      </c>
    </row>
    <row r="345" spans="1:24" x14ac:dyDescent="0.25">
      <c r="C345" s="5" t="str">
        <f ca="1"/>
        <v>ENELIM 3 1/2 05/24/80 nc-25</v>
      </c>
      <c r="D345" s="22" t="str">
        <f ca="1"/>
        <v>XS2000719992</v>
      </c>
    </row>
    <row r="346" spans="1:24" x14ac:dyDescent="0.25">
      <c r="C346" s="5" t="str">
        <f ca="1"/>
        <v>ENELIM 3 3/8 11/24/81 nc-26</v>
      </c>
      <c r="D346" s="22" t="str">
        <f ca="1"/>
        <v>XS1713463559</v>
      </c>
    </row>
    <row r="347" spans="1:24" x14ac:dyDescent="0.25">
      <c r="D347" s="22"/>
    </row>
    <row r="348" spans="1:24" x14ac:dyDescent="0.25">
      <c r="D348" s="22"/>
    </row>
    <row r="349" spans="1:24" x14ac:dyDescent="0.25">
      <c r="D349" s="22"/>
    </row>
    <row r="350" spans="1:24" x14ac:dyDescent="0.25">
      <c r="A350" s="5" t="s">
        <v>161</v>
      </c>
      <c r="B350" s="11" t="str">
        <f ca="1">C343</f>
        <v>ENELIM 2 1/2 11/24/78 nc-23</v>
      </c>
      <c r="C350" s="11" t="str">
        <f ca="1">C344</f>
        <v>ENELIM 5.451 01/10/74 nc-24</v>
      </c>
      <c r="D350" s="22" t="str">
        <f ca="1">_xlfn.XLOOKUP(B350,bonds[unique lookup],bonds[ID_ISIN])</f>
        <v>XS1713463716</v>
      </c>
      <c r="E350" s="22" t="str">
        <f ca="1">_xlfn.XLOOKUP(C350,bonds[unique lookup],bonds[ID_ISIN])</f>
        <v>XS0954675129</v>
      </c>
      <c r="F350" s="25">
        <f ca="1">_xlfn.XLOOKUP(B350,bonds[unique lookup],bonds[nxt_call_dt])</f>
        <v>45162</v>
      </c>
      <c r="G350" s="25">
        <f ca="1">_xlfn.XLOOKUP(C350,bonds[unique lookup],bonds[nxt_call_dt])</f>
        <v>45301</v>
      </c>
      <c r="H350" s="17">
        <f t="shared" ref="H350:H352" ca="1" si="258">YEARFRAC(F350,G350)</f>
        <v>0.37777777777777777</v>
      </c>
      <c r="I350" s="12" t="s">
        <v>35</v>
      </c>
      <c r="J350" s="18" cm="1">
        <f t="array" aca="1" ref="J350" ca="1">_xll.BDP(D350&amp;" Corp",$I350)</f>
        <v>256.82736367391851</v>
      </c>
      <c r="K350" s="18" cm="1">
        <f t="array" aca="1" ref="K350" ca="1">_xll.BDP(E350&amp;" Corp",$I350)</f>
        <v>255.94903269438092</v>
      </c>
      <c r="L350" s="18">
        <f t="shared" ref="L350:L352" ca="1" si="259">K350-J350</f>
        <v>-0.8783309795375942</v>
      </c>
      <c r="M350" s="18">
        <f t="shared" ref="M350:M352" ca="1" si="260">IFERROR(L350/H350,"-")</f>
        <v>-2.32499376936422</v>
      </c>
      <c r="N350" s="12" t="s">
        <v>36</v>
      </c>
      <c r="O350" s="18" cm="1">
        <f t="array" aca="1" ref="O350" ca="1">_xll.BDH(D350&amp;" Corp",$N350,$O$114)</f>
        <v>274.17399999999998</v>
      </c>
      <c r="P350" s="18" cm="1">
        <f t="array" aca="1" ref="P350" ca="1">_xll.BDH(E350&amp;" Corp",$N350,$O$114)</f>
        <v>267.81400000000002</v>
      </c>
      <c r="Q350" s="18">
        <f t="shared" ref="Q350:Q352" ca="1" si="261">IFERROR(P350-O350,"-")</f>
        <v>-6.3599999999999568</v>
      </c>
      <c r="R350" s="18">
        <f t="shared" ref="R350:R352" ca="1" si="262">IFERROR(Q350/H350,"-")</f>
        <v>-16.835294117646946</v>
      </c>
      <c r="S350" s="18">
        <f t="shared" ref="S350:S351" ca="1" si="263">IFERROR(M350-R350,"-")</f>
        <v>14.510300348282726</v>
      </c>
      <c r="T350" s="18" cm="1">
        <f t="array" aca="1" ref="T350" ca="1">_xll.BDH(D350&amp;" Corp",$N350,$T$114)</f>
        <v>253.917</v>
      </c>
      <c r="U350" s="18" cm="1">
        <f t="array" aca="1" ref="U350" ca="1">_xll.BDH(E350&amp;" Corp",$N350,$T$114)</f>
        <v>263.13</v>
      </c>
      <c r="V350" s="18">
        <f t="shared" ref="V350:V352" ca="1" si="264">IFERROR(U350-T350,"-")</f>
        <v>9.2129999999999939</v>
      </c>
      <c r="W350" s="18">
        <f t="shared" ref="W350:W352" ca="1" si="265">IFERROR(V350/H350,"-")</f>
        <v>24.387352941176456</v>
      </c>
      <c r="X350" s="18">
        <f t="shared" ref="X350:X352" ca="1" si="266">IFERROR(M350-W350,"-")</f>
        <v>-26.712346710540675</v>
      </c>
    </row>
    <row r="351" spans="1:24" x14ac:dyDescent="0.25">
      <c r="A351" s="5" t="s">
        <v>161</v>
      </c>
      <c r="B351" s="11" t="str">
        <f ca="1">C344</f>
        <v>ENELIM 5.451 01/10/74 nc-24</v>
      </c>
      <c r="C351" s="11" t="str">
        <f ca="1">C345</f>
        <v>ENELIM 3 1/2 05/24/80 nc-25</v>
      </c>
      <c r="D351" s="22" t="str">
        <f ca="1">_xlfn.XLOOKUP(B351,bonds[unique lookup],bonds[ID_ISIN])</f>
        <v>XS0954675129</v>
      </c>
      <c r="E351" s="22" t="str">
        <f ca="1">_xlfn.XLOOKUP(C351,bonds[unique lookup],bonds[ID_ISIN])</f>
        <v>XS2000719992</v>
      </c>
      <c r="F351" s="25">
        <f ca="1">_xlfn.XLOOKUP(B351,bonds[unique lookup],bonds[nxt_call_dt])</f>
        <v>45301</v>
      </c>
      <c r="G351" s="25">
        <f ca="1">_xlfn.XLOOKUP(C351,bonds[unique lookup],bonds[nxt_call_dt])</f>
        <v>45712</v>
      </c>
      <c r="H351" s="17">
        <f t="shared" ca="1" si="258"/>
        <v>1.1222222222222222</v>
      </c>
      <c r="I351" s="12" t="s">
        <v>35</v>
      </c>
      <c r="J351" s="18" cm="1">
        <f t="array" aca="1" ref="J351" ca="1">_xll.BDP(D351&amp;" Corp",$I351)</f>
        <v>255.94903269438092</v>
      </c>
      <c r="K351" s="18" cm="1">
        <f t="array" aca="1" ref="K351" ca="1">_xll.BDP(E351&amp;" Corp",$I351)</f>
        <v>277.04878670230244</v>
      </c>
      <c r="L351" s="18">
        <f t="shared" ca="1" si="259"/>
        <v>21.099754007921518</v>
      </c>
      <c r="M351" s="18">
        <f t="shared" ca="1" si="260"/>
        <v>18.801760997157789</v>
      </c>
      <c r="N351" s="12" t="s">
        <v>36</v>
      </c>
      <c r="O351" s="18" cm="1">
        <f t="array" aca="1" ref="O351" ca="1">_xll.BDH(D351&amp;" Corp",$N351,$O$114)</f>
        <v>267.81400000000002</v>
      </c>
      <c r="P351" s="18" cm="1">
        <f t="array" aca="1" ref="P351" ca="1">_xll.BDH(E351&amp;" Corp",$N351,$O$114)</f>
        <v>299.12700000000001</v>
      </c>
      <c r="Q351" s="18">
        <f t="shared" ca="1" si="261"/>
        <v>31.312999999999988</v>
      </c>
      <c r="R351" s="18">
        <f t="shared" ca="1" si="262"/>
        <v>27.902673267326723</v>
      </c>
      <c r="S351" s="18">
        <f t="shared" ca="1" si="263"/>
        <v>-9.1009122701689336</v>
      </c>
      <c r="T351" s="18" cm="1">
        <f t="array" aca="1" ref="T351" ca="1">_xll.BDH(D351&amp;" Corp",$N351,$T$114)</f>
        <v>263.13</v>
      </c>
      <c r="U351" s="18" cm="1">
        <f t="array" aca="1" ref="U351" ca="1">_xll.BDH(E351&amp;" Corp",$N351,$T$114)</f>
        <v>264.33600000000001</v>
      </c>
      <c r="V351" s="18">
        <f t="shared" ca="1" si="264"/>
        <v>1.2060000000000173</v>
      </c>
      <c r="W351" s="18">
        <f t="shared" ca="1" si="265"/>
        <v>1.07465346534655</v>
      </c>
      <c r="X351" s="18">
        <f t="shared" ca="1" si="266"/>
        <v>17.727107531811239</v>
      </c>
    </row>
    <row r="352" spans="1:24" x14ac:dyDescent="0.25">
      <c r="A352" s="5" t="s">
        <v>161</v>
      </c>
      <c r="B352" s="11" t="str">
        <f ca="1">C345</f>
        <v>ENELIM 3 1/2 05/24/80 nc-25</v>
      </c>
      <c r="C352" s="11" t="str">
        <f ca="1">C346</f>
        <v>ENELIM 3 3/8 11/24/81 nc-26</v>
      </c>
      <c r="D352" s="22" t="str">
        <f ca="1">_xlfn.XLOOKUP(B352,bonds[unique lookup],bonds[ID_ISIN])</f>
        <v>XS2000719992</v>
      </c>
      <c r="E352" s="22" t="str">
        <f ca="1">_xlfn.XLOOKUP(C352,bonds[unique lookup],bonds[ID_ISIN])</f>
        <v>XS1713463559</v>
      </c>
      <c r="F352" s="25">
        <f ca="1">_xlfn.XLOOKUP(B352,bonds[unique lookup],bonds[nxt_call_dt])</f>
        <v>45712</v>
      </c>
      <c r="G352" s="25">
        <f ca="1">_xlfn.XLOOKUP(C352,bonds[unique lookup],bonds[nxt_call_dt])</f>
        <v>46258</v>
      </c>
      <c r="H352" s="17">
        <f t="shared" ca="1" si="258"/>
        <v>1.5</v>
      </c>
      <c r="I352" s="12" t="s">
        <v>35</v>
      </c>
      <c r="J352" s="18" cm="1">
        <f t="array" aca="1" ref="J352" ca="1">_xll.BDP(D352&amp;" Corp",$I352)</f>
        <v>277.04878670230244</v>
      </c>
      <c r="K352" s="18" cm="1">
        <f t="array" aca="1" ref="K352" ca="1">_xll.BDP(E352&amp;" Corp",$I352)</f>
        <v>300.41911910490103</v>
      </c>
      <c r="L352" s="18">
        <f t="shared" ca="1" si="259"/>
        <v>23.370332402598592</v>
      </c>
      <c r="M352" s="18">
        <f t="shared" ca="1" si="260"/>
        <v>15.580221601732395</v>
      </c>
      <c r="N352" s="12" t="s">
        <v>36</v>
      </c>
      <c r="O352" s="18" cm="1">
        <f t="array" aca="1" ref="O352" ca="1">_xll.BDH(D352&amp;" Corp",$N352,$O$114)</f>
        <v>299.12700000000001</v>
      </c>
      <c r="P352" s="18" cm="1">
        <f t="array" aca="1" ref="P352" ca="1">_xll.BDH(E352&amp;" Corp",$N352,$O$114)</f>
        <v>316.06900000000002</v>
      </c>
      <c r="Q352" s="18">
        <f t="shared" ca="1" si="261"/>
        <v>16.942000000000007</v>
      </c>
      <c r="R352" s="18">
        <f t="shared" ca="1" si="262"/>
        <v>11.294666666666672</v>
      </c>
      <c r="S352" s="18">
        <f ca="1">IFERROR(M352-R352,"-")</f>
        <v>4.2855549350657238</v>
      </c>
      <c r="T352" s="18" cm="1">
        <f t="array" aca="1" ref="T352" ca="1">_xll.BDH(D352&amp;" Corp",$N352,$T$114)</f>
        <v>264.33600000000001</v>
      </c>
      <c r="U352" s="18" cm="1">
        <f t="array" aca="1" ref="U352" ca="1">_xll.BDH(E352&amp;" Corp",$N352,$T$114)</f>
        <v>291.298</v>
      </c>
      <c r="V352" s="18">
        <f t="shared" ca="1" si="264"/>
        <v>26.961999999999989</v>
      </c>
      <c r="W352" s="18">
        <f t="shared" ca="1" si="265"/>
        <v>17.974666666666661</v>
      </c>
      <c r="X352" s="18">
        <f t="shared" ca="1" si="266"/>
        <v>-2.3944450649342652</v>
      </c>
    </row>
    <row r="354" spans="1:24" x14ac:dyDescent="0.25">
      <c r="G354" s="5" t="s">
        <v>162</v>
      </c>
      <c r="H354" s="17">
        <f ca="1">AVERAGE(H350:H352)</f>
        <v>1</v>
      </c>
      <c r="M354" s="18">
        <f ca="1">AVERAGE(M350:M352)</f>
        <v>10.685662943175322</v>
      </c>
      <c r="R354" s="18">
        <f ca="1">AVERAGE(R350:R352)</f>
        <v>7.4540152721154831</v>
      </c>
      <c r="S354" s="18">
        <f ca="1">AVERAGE(S350:S352)</f>
        <v>3.231647671059839</v>
      </c>
      <c r="W354" s="18">
        <f ca="1">AVERAGE(W350:W352)</f>
        <v>14.478891024396555</v>
      </c>
      <c r="X354" s="18">
        <f ca="1">AVERAGE(X350:X352)</f>
        <v>-3.7932280812212338</v>
      </c>
    </row>
    <row r="355" spans="1:24" x14ac:dyDescent="0.25">
      <c r="G355" s="5" t="s">
        <v>167</v>
      </c>
      <c r="H355" s="17">
        <f ca="1">_xlfn.STDEV.P(H350:H352)</f>
        <v>0.46622554106787506</v>
      </c>
      <c r="M355" s="18">
        <f ca="1">_xlfn.STDEV.P(M350:M352)</f>
        <v>9.2934554064578947</v>
      </c>
      <c r="R355" s="18">
        <f ca="1">_xlfn.STDEV.P(R350:R352)</f>
        <v>18.465000835555411</v>
      </c>
      <c r="S355" s="18">
        <f ca="1">_xlfn.STDEV.P(S350:S352)</f>
        <v>9.6680015418312095</v>
      </c>
      <c r="W355" s="18">
        <f ca="1">_xlfn.STDEV.P(W350:W352)</f>
        <v>9.8331352991948169</v>
      </c>
      <c r="X355" s="18">
        <f ca="1">_xlfn.STDEV.P(X350:X352)</f>
        <v>18.169272940590513</v>
      </c>
    </row>
    <row r="358" spans="1:24" x14ac:dyDescent="0.25">
      <c r="A358" s="5" t="s">
        <v>164</v>
      </c>
      <c r="B358" s="11" t="str">
        <f ca="1">C343</f>
        <v>ENELIM 2 1/2 11/24/78 nc-23</v>
      </c>
      <c r="C358" s="11" t="str">
        <f ca="1">C346</f>
        <v>ENELIM 3 3/8 11/24/81 nc-26</v>
      </c>
      <c r="D358" s="22" t="str">
        <f ca="1">_xlfn.XLOOKUP(B358,bonds[unique lookup],bonds[ID_ISIN])</f>
        <v>XS1713463716</v>
      </c>
      <c r="E358" s="22" t="str">
        <f ca="1">_xlfn.XLOOKUP(C358,bonds[unique lookup],bonds[ID_ISIN])</f>
        <v>XS1713463559</v>
      </c>
      <c r="F358" s="25">
        <f ca="1">_xlfn.XLOOKUP(B358,bonds[unique lookup],bonds[nxt_call_dt])</f>
        <v>45162</v>
      </c>
      <c r="G358" s="25">
        <f ca="1">_xlfn.XLOOKUP(C358,bonds[unique lookup],bonds[nxt_call_dt])</f>
        <v>46258</v>
      </c>
      <c r="H358" s="17">
        <f t="shared" ref="H358" ca="1" si="267">YEARFRAC(F358,G358)</f>
        <v>3</v>
      </c>
      <c r="I358" s="12" t="s">
        <v>35</v>
      </c>
      <c r="J358" s="18" cm="1">
        <f t="array" aca="1" ref="J358" ca="1">_xll.BDP(D358&amp;" Corp",$I358)</f>
        <v>256.82736367391851</v>
      </c>
      <c r="K358" s="18" cm="1">
        <f t="array" aca="1" ref="K358" ca="1">_xll.BDP(E358&amp;" Corp",$I358)</f>
        <v>300.41911910490103</v>
      </c>
      <c r="L358" s="18">
        <f t="shared" ref="L358" ca="1" si="268">K358-J358</f>
        <v>43.591755430982516</v>
      </c>
      <c r="M358" s="18">
        <f t="shared" ref="M358" ca="1" si="269">L358/H358</f>
        <v>14.530585143660838</v>
      </c>
      <c r="N358" s="12" t="s">
        <v>36</v>
      </c>
      <c r="O358" s="18" cm="1">
        <f t="array" aca="1" ref="O358" ca="1">_xll.BDH(D358&amp;" Corp",$N358,$O$114)</f>
        <v>274.17399999999998</v>
      </c>
      <c r="P358" s="18" cm="1">
        <f t="array" aca="1" ref="P358" ca="1">_xll.BDH(E358&amp;" Corp",$N358,$O$114)</f>
        <v>316.06900000000002</v>
      </c>
      <c r="Q358" s="18">
        <f t="shared" ref="Q358" ca="1" si="270">IFERROR(P358-O358,"-")</f>
        <v>41.895000000000039</v>
      </c>
      <c r="R358" s="18">
        <f t="shared" ref="R358" ca="1" si="271">IFERROR(Q358/H358,"-")</f>
        <v>13.965000000000012</v>
      </c>
      <c r="S358" s="18">
        <f t="shared" ref="S358" ca="1" si="272">IFERROR(M358-R358,"-")</f>
        <v>0.56558514366082591</v>
      </c>
      <c r="T358" s="18" cm="1">
        <f t="array" aca="1" ref="T358" ca="1">_xll.BDH(D358&amp;" Corp",$N358,$T$114)</f>
        <v>253.917</v>
      </c>
      <c r="U358" s="18" cm="1">
        <f t="array" aca="1" ref="U358" ca="1">_xll.BDH(E358&amp;" Corp",$N358,$T$114)</f>
        <v>291.298</v>
      </c>
      <c r="V358" s="18">
        <f t="shared" ref="V358" ca="1" si="273">IFERROR(U358-T358,"-")</f>
        <v>37.381</v>
      </c>
      <c r="W358" s="18">
        <f t="shared" ref="W358" ca="1" si="274">IFERROR(V358/H358,"-")</f>
        <v>12.460333333333333</v>
      </c>
      <c r="X358" s="18">
        <f t="shared" ref="X358" ca="1" si="275">IFERROR(M358-W358,"-")</f>
        <v>2.0702518103275054</v>
      </c>
    </row>
    <row r="363" spans="1:24" x14ac:dyDescent="0.25">
      <c r="B363" s="5" t="s">
        <v>2</v>
      </c>
      <c r="C363" s="11" t="s">
        <v>432</v>
      </c>
    </row>
    <row r="364" spans="1:24" ht="11" x14ac:dyDescent="0.3">
      <c r="C364" s="4" t="s">
        <v>146</v>
      </c>
      <c r="D364" s="4" t="s">
        <v>147</v>
      </c>
    </row>
    <row r="365" spans="1:24" x14ac:dyDescent="0.25">
      <c r="C365" s="5" t="e" cm="1">
        <f t="array" aca="1" ref="C365:C368" ca="1">_xlfn._xlws.FILTER(bonds[unique lookup],(bonds[ticker]=C363)*(bonds[crncy]="eur"))</f>
        <v>#VALUE!</v>
      </c>
      <c r="D365" s="22" t="e" cm="1">
        <f t="array" aca="1" ref="D365:D368" ca="1">_xlfn.XLOOKUP(_xlfn.ANCHORARRAY(C365),bonds[unique lookup],bonds[ID_ISIN])</f>
        <v>#VALUE!</v>
      </c>
    </row>
    <row r="366" spans="1:24" x14ac:dyDescent="0.25">
      <c r="C366" s="5" t="str">
        <f ca="1"/>
        <v>ORSTED 6 1/4 06/26/13 nc-23</v>
      </c>
      <c r="D366" s="22" t="str">
        <f ca="1"/>
        <v>XS0943370543</v>
      </c>
    </row>
    <row r="367" spans="1:24" x14ac:dyDescent="0.25">
      <c r="C367" s="5" t="str">
        <f ca="1"/>
        <v>ORSTED 2 1/4 11/24/17 nc-24</v>
      </c>
      <c r="D367" s="22" t="str">
        <f ca="1"/>
        <v>XS1720192696</v>
      </c>
    </row>
    <row r="368" spans="1:24" x14ac:dyDescent="0.25">
      <c r="C368" s="5" t="str">
        <f ca="1"/>
        <v>ORSTED 1 3/4 12/09/19 nc-27</v>
      </c>
      <c r="D368" s="22" t="str">
        <f ca="1"/>
        <v>XS2010036874</v>
      </c>
    </row>
    <row r="369" spans="1:24" x14ac:dyDescent="0.25">
      <c r="D369" s="22"/>
    </row>
    <row r="370" spans="1:24" x14ac:dyDescent="0.25">
      <c r="D370" s="22"/>
    </row>
    <row r="371" spans="1:24" x14ac:dyDescent="0.25">
      <c r="D371" s="22"/>
    </row>
    <row r="372" spans="1:24" x14ac:dyDescent="0.25">
      <c r="A372" s="5" t="s">
        <v>161</v>
      </c>
      <c r="B372" s="11" t="e">
        <f ca="1">C365</f>
        <v>#VALUE!</v>
      </c>
      <c r="C372" s="11" t="str">
        <f ca="1">C366</f>
        <v>ORSTED 6 1/4 06/26/13 nc-23</v>
      </c>
      <c r="D372" s="22" t="e">
        <f ca="1">_xlfn.XLOOKUP(B372,bonds[unique lookup],bonds[ID_ISIN])</f>
        <v>#VALUE!</v>
      </c>
      <c r="E372" s="22" t="str">
        <f ca="1">_xlfn.XLOOKUP(C372,bonds[unique lookup],bonds[ID_ISIN])</f>
        <v>XS0943370543</v>
      </c>
      <c r="F372" s="25" t="e">
        <f ca="1">_xlfn.XLOOKUP(B372,bonds[unique lookup],bonds[nxt_call_dt])</f>
        <v>#VALUE!</v>
      </c>
      <c r="G372" s="25">
        <f ca="1">_xlfn.XLOOKUP(C372,bonds[unique lookup],bonds[nxt_call_dt])</f>
        <v>45103</v>
      </c>
      <c r="H372" s="17" t="e">
        <f t="shared" ref="H372:H374" ca="1" si="276">YEARFRAC(F372,G372)</f>
        <v>#VALUE!</v>
      </c>
      <c r="I372" s="12" t="s">
        <v>35</v>
      </c>
      <c r="J372" s="18" t="e" cm="1">
        <f t="array" aca="1" ref="J372" ca="1">_xll.BDP(D372&amp;" Corp",$I372)</f>
        <v>#VALUE!</v>
      </c>
      <c r="K372" s="18" cm="1">
        <f t="array" aca="1" ref="K372" ca="1">_xll.BDP(E372&amp;" Corp",$I372)</f>
        <v>179.45806383171532</v>
      </c>
      <c r="L372" s="18" t="e">
        <f t="shared" ref="L372:L374" ca="1" si="277">K372-J372</f>
        <v>#VALUE!</v>
      </c>
      <c r="M372" s="18" t="str">
        <f t="shared" ref="M372:M374" ca="1" si="278">IFERROR(L372/H372,"-")</f>
        <v>-</v>
      </c>
      <c r="N372" s="12" t="s">
        <v>36</v>
      </c>
      <c r="O372" s="18" t="e" cm="1">
        <f t="array" aca="1" ref="O372" ca="1">_xll.BDH(D372&amp;" Corp",$N372,$O$114)</f>
        <v>#VALUE!</v>
      </c>
      <c r="P372" s="18" cm="1">
        <f t="array" aca="1" ref="P372" ca="1">_xll.BDH(E372&amp;" Corp",$N372,$O$114)</f>
        <v>182.648</v>
      </c>
      <c r="Q372" s="18" t="str">
        <f t="shared" ref="Q372:Q374" ca="1" si="279">IFERROR(P372-O372,"-")</f>
        <v>-</v>
      </c>
      <c r="R372" s="18" t="str">
        <f t="shared" ref="R372:R374" ca="1" si="280">IFERROR(Q372/H372,"-")</f>
        <v>-</v>
      </c>
      <c r="S372" s="18" t="str">
        <f t="shared" ref="S372:S373" ca="1" si="281">IFERROR(M372-R372,"-")</f>
        <v>-</v>
      </c>
      <c r="T372" s="18" t="e" cm="1">
        <f t="array" aca="1" ref="T372" ca="1">_xll.BDH(D372&amp;" Corp",$N372,$T$114)</f>
        <v>#VALUE!</v>
      </c>
      <c r="U372" s="18" cm="1">
        <f t="array" aca="1" ref="U372" ca="1">_xll.BDH(E372&amp;" Corp",$N372,$T$114)</f>
        <v>163.12</v>
      </c>
      <c r="V372" s="18" t="str">
        <f t="shared" ref="V372:V374" ca="1" si="282">IFERROR(U372-T372,"-")</f>
        <v>-</v>
      </c>
      <c r="W372" s="18" t="str">
        <f t="shared" ref="W372:W374" ca="1" si="283">IFERROR(V372/H372,"-")</f>
        <v>-</v>
      </c>
      <c r="X372" s="18" t="str">
        <f t="shared" ref="X372:X374" ca="1" si="284">IFERROR(M372-W372,"-")</f>
        <v>-</v>
      </c>
    </row>
    <row r="373" spans="1:24" x14ac:dyDescent="0.25">
      <c r="A373" s="5" t="s">
        <v>161</v>
      </c>
      <c r="B373" s="11" t="str">
        <f ca="1">C366</f>
        <v>ORSTED 6 1/4 06/26/13 nc-23</v>
      </c>
      <c r="C373" s="11" t="str">
        <f ca="1">C367</f>
        <v>ORSTED 2 1/4 11/24/17 nc-24</v>
      </c>
      <c r="D373" s="22" t="str">
        <f ca="1">_xlfn.XLOOKUP(B373,bonds[unique lookup],bonds[ID_ISIN])</f>
        <v>XS0943370543</v>
      </c>
      <c r="E373" s="22" t="str">
        <f ca="1">_xlfn.XLOOKUP(C373,bonds[unique lookup],bonds[ID_ISIN])</f>
        <v>XS1720192696</v>
      </c>
      <c r="F373" s="25">
        <f ca="1">_xlfn.XLOOKUP(B373,bonds[unique lookup],bonds[nxt_call_dt])</f>
        <v>45103</v>
      </c>
      <c r="G373" s="25">
        <f ca="1">_xlfn.XLOOKUP(C373,bonds[unique lookup],bonds[nxt_call_dt])</f>
        <v>45528</v>
      </c>
      <c r="H373" s="17">
        <f t="shared" ca="1" si="276"/>
        <v>1.1611111111111112</v>
      </c>
      <c r="I373" s="12" t="s">
        <v>35</v>
      </c>
      <c r="J373" s="18" cm="1">
        <f t="array" aca="1" ref="J373" ca="1">_xll.BDP(D373&amp;" Corp",$I373)</f>
        <v>179.45806383171532</v>
      </c>
      <c r="K373" s="18" cm="1">
        <f t="array" aca="1" ref="K373" ca="1">_xll.BDP(E373&amp;" Corp",$I373)</f>
        <v>195.94654373883355</v>
      </c>
      <c r="L373" s="18">
        <f t="shared" ca="1" si="277"/>
        <v>16.488479907118233</v>
      </c>
      <c r="M373" s="18">
        <f t="shared" ca="1" si="278"/>
        <v>14.200604704695127</v>
      </c>
      <c r="N373" s="12" t="s">
        <v>36</v>
      </c>
      <c r="O373" s="18" cm="1">
        <f t="array" aca="1" ref="O373" ca="1">_xll.BDH(D373&amp;" Corp",$N373,$O$114)</f>
        <v>182.648</v>
      </c>
      <c r="P373" s="18" cm="1">
        <f t="array" aca="1" ref="P373" ca="1">_xll.BDH(E373&amp;" Corp",$N373,$O$114)</f>
        <v>205.57599999999999</v>
      </c>
      <c r="Q373" s="18">
        <f t="shared" ca="1" si="279"/>
        <v>22.927999999999997</v>
      </c>
      <c r="R373" s="18">
        <f t="shared" ca="1" si="280"/>
        <v>19.746602870813394</v>
      </c>
      <c r="S373" s="18">
        <f t="shared" ca="1" si="281"/>
        <v>-5.5459981661182667</v>
      </c>
      <c r="T373" s="18" cm="1">
        <f t="array" aca="1" ref="T373" ca="1">_xll.BDH(D373&amp;" Corp",$N373,$T$114)</f>
        <v>163.12</v>
      </c>
      <c r="U373" s="18" cm="1">
        <f t="array" aca="1" ref="U373" ca="1">_xll.BDH(E373&amp;" Corp",$N373,$T$114)</f>
        <v>193.08099999999999</v>
      </c>
      <c r="V373" s="18">
        <f t="shared" ca="1" si="282"/>
        <v>29.960999999999984</v>
      </c>
      <c r="W373" s="18">
        <f t="shared" ca="1" si="283"/>
        <v>25.803732057416251</v>
      </c>
      <c r="X373" s="18">
        <f t="shared" ca="1" si="284"/>
        <v>-11.603127352721124</v>
      </c>
    </row>
    <row r="374" spans="1:24" x14ac:dyDescent="0.25">
      <c r="A374" s="5" t="s">
        <v>161</v>
      </c>
      <c r="B374" s="11" t="str">
        <f ca="1">C367</f>
        <v>ORSTED 2 1/4 11/24/17 nc-24</v>
      </c>
      <c r="C374" s="11" t="str">
        <f ca="1">C368</f>
        <v>ORSTED 1 3/4 12/09/19 nc-27</v>
      </c>
      <c r="D374" s="22" t="str">
        <f ca="1">_xlfn.XLOOKUP(B374,bonds[unique lookup],bonds[ID_ISIN])</f>
        <v>XS1720192696</v>
      </c>
      <c r="E374" s="22" t="str">
        <f ca="1">_xlfn.XLOOKUP(C374,bonds[unique lookup],bonds[ID_ISIN])</f>
        <v>XS2010036874</v>
      </c>
      <c r="F374" s="25">
        <f ca="1">_xlfn.XLOOKUP(B374,bonds[unique lookup],bonds[nxt_call_dt])</f>
        <v>45528</v>
      </c>
      <c r="G374" s="25">
        <f ca="1">_xlfn.XLOOKUP(C374,bonds[unique lookup],bonds[nxt_call_dt])</f>
        <v>46639</v>
      </c>
      <c r="H374" s="17">
        <f t="shared" ca="1" si="276"/>
        <v>3.0416666666666665</v>
      </c>
      <c r="I374" s="12" t="s">
        <v>35</v>
      </c>
      <c r="J374" s="18" cm="1">
        <f t="array" aca="1" ref="J374" ca="1">_xll.BDP(D374&amp;" Corp",$I374)</f>
        <v>195.94654373883355</v>
      </c>
      <c r="K374" s="18" cm="1">
        <f t="array" aca="1" ref="K374" ca="1">_xll.BDP(E374&amp;" Corp",$I374)</f>
        <v>220.1990249195695</v>
      </c>
      <c r="L374" s="18">
        <f t="shared" ca="1" si="277"/>
        <v>24.252481180735941</v>
      </c>
      <c r="M374" s="18">
        <f t="shared" ca="1" si="278"/>
        <v>7.9734184703789399</v>
      </c>
      <c r="N374" s="12" t="s">
        <v>36</v>
      </c>
      <c r="O374" s="18" cm="1">
        <f t="array" aca="1" ref="O374" ca="1">_xll.BDH(D374&amp;" Corp",$N374,$O$114)</f>
        <v>205.57599999999999</v>
      </c>
      <c r="P374" s="18" cm="1">
        <f t="array" aca="1" ref="P374" ca="1">_xll.BDH(E374&amp;" Corp",$N374,$O$114)</f>
        <v>222.62700000000001</v>
      </c>
      <c r="Q374" s="18">
        <f t="shared" ca="1" si="279"/>
        <v>17.051000000000016</v>
      </c>
      <c r="R374" s="18">
        <f t="shared" ca="1" si="280"/>
        <v>5.6058082191780878</v>
      </c>
      <c r="S374" s="18">
        <f ca="1">IFERROR(M374-R374,"-")</f>
        <v>2.3676102512008521</v>
      </c>
      <c r="T374" s="18" cm="1">
        <f t="array" aca="1" ref="T374" ca="1">_xll.BDH(D374&amp;" Corp",$N374,$T$114)</f>
        <v>193.08099999999999</v>
      </c>
      <c r="U374" s="18" cm="1">
        <f t="array" aca="1" ref="U374" ca="1">_xll.BDH(E374&amp;" Corp",$N374,$T$114)</f>
        <v>202.624</v>
      </c>
      <c r="V374" s="18">
        <f t="shared" ca="1" si="282"/>
        <v>9.5430000000000064</v>
      </c>
      <c r="W374" s="18">
        <f t="shared" ca="1" si="283"/>
        <v>3.137424657534249</v>
      </c>
      <c r="X374" s="18">
        <f t="shared" ca="1" si="284"/>
        <v>4.8359938128446913</v>
      </c>
    </row>
    <row r="376" spans="1:24" x14ac:dyDescent="0.25">
      <c r="G376" s="5" t="s">
        <v>162</v>
      </c>
      <c r="H376" s="17" t="e">
        <f ca="1">AVERAGE(H372:H374)</f>
        <v>#VALUE!</v>
      </c>
      <c r="M376" s="18">
        <f ca="1">AVERAGE(M372:M374)</f>
        <v>11.087011587537035</v>
      </c>
      <c r="R376" s="18">
        <f ca="1">AVERAGE(R372:R374)</f>
        <v>12.67620554499574</v>
      </c>
      <c r="S376" s="18">
        <f ca="1">AVERAGE(S372:S374)</f>
        <v>-1.5891939574587073</v>
      </c>
      <c r="W376" s="18">
        <f ca="1">AVERAGE(W372:W374)</f>
        <v>14.470578357475251</v>
      </c>
      <c r="X376" s="18">
        <f ca="1">AVERAGE(X372:X374)</f>
        <v>-3.3835667699382164</v>
      </c>
    </row>
    <row r="377" spans="1:24" x14ac:dyDescent="0.25">
      <c r="G377" s="5" t="s">
        <v>167</v>
      </c>
      <c r="H377" s="17" t="e">
        <f ca="1">_xlfn.STDEV.P(H372:H374)</f>
        <v>#VALUE!</v>
      </c>
      <c r="M377" s="18">
        <f ca="1">_xlfn.STDEV.P(M372:M374)</f>
        <v>3.1135931171580906</v>
      </c>
      <c r="R377" s="18">
        <f ca="1">_xlfn.STDEV.P(R372:R374)</f>
        <v>7.0703973258176553</v>
      </c>
      <c r="S377" s="18">
        <f ca="1">_xlfn.STDEV.P(S372:S374)</f>
        <v>3.9568042086595594</v>
      </c>
      <c r="W377" s="18">
        <f ca="1">_xlfn.STDEV.P(W372:W374)</f>
        <v>11.333153699941001</v>
      </c>
      <c r="X377" s="18">
        <f ca="1">_xlfn.STDEV.P(X372:X374)</f>
        <v>8.2195605827829077</v>
      </c>
    </row>
    <row r="380" spans="1:24" x14ac:dyDescent="0.25">
      <c r="A380" s="5" t="s">
        <v>164</v>
      </c>
      <c r="B380" s="11" t="e">
        <f ca="1">C365</f>
        <v>#VALUE!</v>
      </c>
      <c r="C380" s="11" t="str">
        <f ca="1">C368</f>
        <v>ORSTED 1 3/4 12/09/19 nc-27</v>
      </c>
      <c r="D380" s="22" t="e">
        <f ca="1">_xlfn.XLOOKUP(B380,bonds[unique lookup],bonds[ID_ISIN])</f>
        <v>#VALUE!</v>
      </c>
      <c r="E380" s="22" t="str">
        <f ca="1">_xlfn.XLOOKUP(C380,bonds[unique lookup],bonds[ID_ISIN])</f>
        <v>XS2010036874</v>
      </c>
      <c r="F380" s="25" t="e">
        <f ca="1">_xlfn.XLOOKUP(B380,bonds[unique lookup],bonds[nxt_call_dt])</f>
        <v>#VALUE!</v>
      </c>
      <c r="G380" s="25">
        <f ca="1">_xlfn.XLOOKUP(C380,bonds[unique lookup],bonds[nxt_call_dt])</f>
        <v>46639</v>
      </c>
      <c r="H380" s="17" t="e">
        <f t="shared" ref="H380" ca="1" si="285">YEARFRAC(F380,G380)</f>
        <v>#VALUE!</v>
      </c>
      <c r="I380" s="12" t="s">
        <v>35</v>
      </c>
      <c r="J380" s="18" t="e" cm="1">
        <f t="array" aca="1" ref="J380" ca="1">_xll.BDP(D380&amp;" Corp",$I380)</f>
        <v>#VALUE!</v>
      </c>
      <c r="K380" s="18" cm="1">
        <f t="array" aca="1" ref="K380" ca="1">_xll.BDP(E380&amp;" Corp",$I380)</f>
        <v>220.1990249195695</v>
      </c>
      <c r="L380" s="18" t="e">
        <f t="shared" ref="L380" ca="1" si="286">K380-J380</f>
        <v>#VALUE!</v>
      </c>
      <c r="M380" s="18" t="e">
        <f t="shared" ref="M380" ca="1" si="287">L380/H380</f>
        <v>#VALUE!</v>
      </c>
      <c r="N380" s="12" t="s">
        <v>36</v>
      </c>
      <c r="O380" s="18" t="e" cm="1">
        <f t="array" aca="1" ref="O380" ca="1">_xll.BDH(D380&amp;" Corp",$N380,$O$114)</f>
        <v>#VALUE!</v>
      </c>
      <c r="P380" s="18" cm="1">
        <f t="array" aca="1" ref="P380" ca="1">_xll.BDH(E380&amp;" Corp",$N380,$O$114)</f>
        <v>222.62700000000001</v>
      </c>
      <c r="Q380" s="18" t="str">
        <f t="shared" ref="Q380" ca="1" si="288">IFERROR(P380-O380,"-")</f>
        <v>-</v>
      </c>
      <c r="R380" s="18" t="str">
        <f t="shared" ref="R380" ca="1" si="289">IFERROR(Q380/H380,"-")</f>
        <v>-</v>
      </c>
      <c r="S380" s="18" t="str">
        <f t="shared" ref="S380" ca="1" si="290">IFERROR(M380-R380,"-")</f>
        <v>-</v>
      </c>
      <c r="T380" s="18" t="e" cm="1">
        <f t="array" aca="1" ref="T380" ca="1">_xll.BDH(D380&amp;" Corp",$N380,$T$114)</f>
        <v>#VALUE!</v>
      </c>
      <c r="U380" s="18" cm="1">
        <f t="array" aca="1" ref="U380" ca="1">_xll.BDH(E380&amp;" Corp",$N380,$T$114)</f>
        <v>202.624</v>
      </c>
      <c r="V380" s="18" t="str">
        <f t="shared" ref="V380" ca="1" si="291">IFERROR(U380-T380,"-")</f>
        <v>-</v>
      </c>
      <c r="W380" s="18" t="str">
        <f t="shared" ref="W380" ca="1" si="292">IFERROR(V380/H380,"-")</f>
        <v>-</v>
      </c>
      <c r="X380" s="18" t="str">
        <f t="shared" ref="X380" ca="1" si="293">IFERROR(M380-W380,"-")</f>
        <v>-</v>
      </c>
    </row>
    <row r="387" spans="1:24" x14ac:dyDescent="0.25">
      <c r="B387" s="5" t="s">
        <v>2</v>
      </c>
      <c r="C387" s="11" t="s">
        <v>434</v>
      </c>
    </row>
    <row r="388" spans="1:24" ht="11" x14ac:dyDescent="0.3">
      <c r="C388" s="4" t="s">
        <v>146</v>
      </c>
      <c r="D388" s="4" t="s">
        <v>147</v>
      </c>
    </row>
    <row r="389" spans="1:24" x14ac:dyDescent="0.25">
      <c r="C389" s="5" t="str" cm="1">
        <f t="array" aca="1" ref="C389:C391" ca="1">_xlfn._xlws.FILTER(bonds[unique lookup],(bonds[ticker]=C387)*(bonds[crncy]="eur"))</f>
        <v>AKEFP 4 3/4 PERP nc-20</v>
      </c>
      <c r="D389" s="22" t="str" cm="1">
        <f t="array" aca="1" ref="D389:D391" ca="1">_xlfn.XLOOKUP(_xlfn.ANCHORARRAY(C389),bonds[unique lookup],bonds[ID_ISIN])</f>
        <v>FR0012278539</v>
      </c>
    </row>
    <row r="390" spans="1:24" x14ac:dyDescent="0.25">
      <c r="C390" s="5" t="str">
        <f ca="1"/>
        <v>AKEFP 2 3/4 PERP nc-24</v>
      </c>
      <c r="D390" s="22" t="str">
        <f ca="1"/>
        <v>FR0013425170</v>
      </c>
    </row>
    <row r="391" spans="1:24" x14ac:dyDescent="0.25">
      <c r="C391" s="5" t="str">
        <f ca="1"/>
        <v>AKEFP 1 1/2 PERP nc-25</v>
      </c>
      <c r="D391" s="22" t="str">
        <f ca="1"/>
        <v>FR0013478252</v>
      </c>
    </row>
    <row r="392" spans="1:24" x14ac:dyDescent="0.25">
      <c r="D392" s="22"/>
    </row>
    <row r="393" spans="1:24" x14ac:dyDescent="0.25">
      <c r="D393" s="22"/>
    </row>
    <row r="394" spans="1:24" x14ac:dyDescent="0.25">
      <c r="D394" s="22"/>
    </row>
    <row r="395" spans="1:24" x14ac:dyDescent="0.25">
      <c r="D395" s="22"/>
    </row>
    <row r="396" spans="1:24" x14ac:dyDescent="0.25">
      <c r="A396" s="5" t="s">
        <v>161</v>
      </c>
      <c r="B396" s="11" t="str">
        <f ca="1">C389</f>
        <v>AKEFP 4 3/4 PERP nc-20</v>
      </c>
      <c r="C396" s="11" t="str">
        <f ca="1">C390</f>
        <v>AKEFP 2 3/4 PERP nc-24</v>
      </c>
      <c r="D396" s="22" t="str">
        <f ca="1">_xlfn.XLOOKUP(B396,bonds[unique lookup],bonds[ID_ISIN])</f>
        <v>FR0012278539</v>
      </c>
      <c r="E396" s="22" t="str">
        <f ca="1">_xlfn.XLOOKUP(C396,bonds[unique lookup],bonds[ID_ISIN])</f>
        <v>FR0013425170</v>
      </c>
      <c r="F396" s="25">
        <f ca="1">_xlfn.XLOOKUP(B396,bonds[unique lookup],bonds[nxt_call_dt])</f>
        <v>44133</v>
      </c>
      <c r="G396" s="25">
        <f ca="1">_xlfn.XLOOKUP(C396,bonds[unique lookup],bonds[nxt_call_dt])</f>
        <v>45460</v>
      </c>
      <c r="H396" s="17">
        <f t="shared" ref="H396:H397" ca="1" si="294">YEARFRAC(F396,G396)</f>
        <v>3.6333333333333333</v>
      </c>
      <c r="I396" s="12" t="s">
        <v>35</v>
      </c>
      <c r="J396" s="18" cm="1">
        <f t="array" aca="1" ref="J396" ca="1">_xll.BDP(D396&amp;" Corp",$I396)</f>
        <v>184.64769873352455</v>
      </c>
      <c r="K396" s="18" cm="1">
        <f t="array" aca="1" ref="K396" ca="1">_xll.BDP(E396&amp;" Corp",$I396)</f>
        <v>294.72419819350284</v>
      </c>
      <c r="L396" s="18">
        <f t="shared" ref="L396:L397" ca="1" si="295">K396-J396</f>
        <v>110.07649945997829</v>
      </c>
      <c r="M396" s="18">
        <f t="shared" ref="M396:M397" ca="1" si="296">IFERROR(L396/H396,"-")</f>
        <v>30.296284255039897</v>
      </c>
      <c r="N396" s="12" t="s">
        <v>36</v>
      </c>
      <c r="O396" s="18" cm="1">
        <f t="array" aca="1" ref="O396" ca="1">_xll.BDH(D396&amp;" Corp",$N396,$O$114)</f>
        <v>239.291</v>
      </c>
      <c r="P396" s="18" cm="1">
        <f t="array" aca="1" ref="P396" ca="1">_xll.BDH(E396&amp;" Corp",$N396,$O$114)</f>
        <v>302.29899999999998</v>
      </c>
      <c r="Q396" s="18">
        <f t="shared" ref="Q396:Q397" ca="1" si="297">IFERROR(P396-O396,"-")</f>
        <v>63.007999999999981</v>
      </c>
      <c r="R396" s="18">
        <f t="shared" ref="R396:R397" ca="1" si="298">IFERROR(Q396/H396,"-")</f>
        <v>17.341651376146785</v>
      </c>
      <c r="S396" s="18">
        <f t="shared" ref="S396:S397" ca="1" si="299">IFERROR(M396-R396,"-")</f>
        <v>12.954632878893111</v>
      </c>
      <c r="T396" s="18" cm="1">
        <f t="array" aca="1" ref="T396" ca="1">_xll.BDH(D396&amp;" Corp",$N396,$T$114)</f>
        <v>178.785</v>
      </c>
      <c r="U396" s="18" cm="1">
        <f t="array" aca="1" ref="U396" ca="1">_xll.BDH(E396&amp;" Corp",$N396,$T$114)</f>
        <v>296.923</v>
      </c>
      <c r="V396" s="18">
        <f t="shared" ref="V396:V397" ca="1" si="300">IFERROR(U396-T396,"-")</f>
        <v>118.13800000000001</v>
      </c>
      <c r="W396" s="18">
        <f t="shared" ref="W396:W397" ca="1" si="301">IFERROR(V396/H396,"-")</f>
        <v>32.515045871559636</v>
      </c>
      <c r="X396" s="18">
        <f t="shared" ref="X396:X397" ca="1" si="302">IFERROR(M396-W396,"-")</f>
        <v>-2.218761616519739</v>
      </c>
    </row>
    <row r="397" spans="1:24" x14ac:dyDescent="0.25">
      <c r="A397" s="5" t="s">
        <v>161</v>
      </c>
      <c r="B397" s="11" t="str">
        <f ca="1">C390</f>
        <v>AKEFP 2 3/4 PERP nc-24</v>
      </c>
      <c r="C397" s="11" t="str">
        <f ca="1">C391</f>
        <v>AKEFP 1 1/2 PERP nc-25</v>
      </c>
      <c r="D397" s="22" t="str">
        <f ca="1">_xlfn.XLOOKUP(B397,bonds[unique lookup],bonds[ID_ISIN])</f>
        <v>FR0013425170</v>
      </c>
      <c r="E397" s="22" t="str">
        <f ca="1">_xlfn.XLOOKUP(C397,bonds[unique lookup],bonds[ID_ISIN])</f>
        <v>FR0013478252</v>
      </c>
      <c r="F397" s="25">
        <f ca="1">_xlfn.XLOOKUP(B397,bonds[unique lookup],bonds[nxt_call_dt])</f>
        <v>45460</v>
      </c>
      <c r="G397" s="25">
        <f ca="1">_xlfn.XLOOKUP(C397,bonds[unique lookup],bonds[nxt_call_dt])</f>
        <v>45951</v>
      </c>
      <c r="H397" s="17">
        <f t="shared" ca="1" si="294"/>
        <v>1.3444444444444446</v>
      </c>
      <c r="I397" s="12" t="s">
        <v>35</v>
      </c>
      <c r="J397" s="18" cm="1">
        <f t="array" aca="1" ref="J397" ca="1">_xll.BDP(D397&amp;" Corp",$I397)</f>
        <v>294.72419819350284</v>
      </c>
      <c r="K397" s="18" cm="1">
        <f t="array" aca="1" ref="K397" ca="1">_xll.BDP(E397&amp;" Corp",$I397)</f>
        <v>286.92638853077193</v>
      </c>
      <c r="L397" s="18">
        <f t="shared" ca="1" si="295"/>
        <v>-7.7978096627309128</v>
      </c>
      <c r="M397" s="18">
        <f t="shared" ca="1" si="296"/>
        <v>-5.8000237160808439</v>
      </c>
      <c r="N397" s="12" t="s">
        <v>36</v>
      </c>
      <c r="O397" s="18" cm="1">
        <f t="array" aca="1" ref="O397" ca="1">_xll.BDH(D397&amp;" Corp",$N397,$O$114)</f>
        <v>302.29899999999998</v>
      </c>
      <c r="P397" s="18" cm="1">
        <f t="array" aca="1" ref="P397" ca="1">_xll.BDH(E397&amp;" Corp",$N397,$O$114)</f>
        <v>299.90600000000001</v>
      </c>
      <c r="Q397" s="18">
        <f t="shared" ca="1" si="297"/>
        <v>-2.3929999999999723</v>
      </c>
      <c r="R397" s="18">
        <f t="shared" ca="1" si="298"/>
        <v>-1.7799173553718801</v>
      </c>
      <c r="S397" s="18">
        <f t="shared" ca="1" si="299"/>
        <v>-4.0201063607089633</v>
      </c>
      <c r="T397" s="18" cm="1">
        <f t="array" aca="1" ref="T397" ca="1">_xll.BDH(D397&amp;" Corp",$N397,$T$114)</f>
        <v>296.923</v>
      </c>
      <c r="U397" s="18" cm="1">
        <f t="array" aca="1" ref="U397" ca="1">_xll.BDH(E397&amp;" Corp",$N397,$T$114)</f>
        <v>288.18900000000002</v>
      </c>
      <c r="V397" s="18">
        <f t="shared" ca="1" si="300"/>
        <v>-8.7339999999999804</v>
      </c>
      <c r="W397" s="18">
        <f t="shared" ca="1" si="301"/>
        <v>-6.496363636363621</v>
      </c>
      <c r="X397" s="18">
        <f t="shared" ca="1" si="302"/>
        <v>0.69633992028277714</v>
      </c>
    </row>
    <row r="399" spans="1:24" x14ac:dyDescent="0.25">
      <c r="A399" s="5" t="s">
        <v>164</v>
      </c>
      <c r="B399" s="11" t="str">
        <f ca="1">C389</f>
        <v>AKEFP 4 3/4 PERP nc-20</v>
      </c>
      <c r="C399" s="11" t="str">
        <f ca="1">C391</f>
        <v>AKEFP 1 1/2 PERP nc-25</v>
      </c>
      <c r="D399" s="22" t="str">
        <f ca="1">_xlfn.XLOOKUP(B399,bonds[unique lookup],bonds[ID_ISIN])</f>
        <v>FR0012278539</v>
      </c>
      <c r="E399" s="22" t="str">
        <f ca="1">_xlfn.XLOOKUP(C399,bonds[unique lookup],bonds[ID_ISIN])</f>
        <v>FR0013478252</v>
      </c>
      <c r="F399" s="25">
        <f ca="1">_xlfn.XLOOKUP(B399,bonds[unique lookup],bonds[nxt_call_dt])</f>
        <v>44133</v>
      </c>
      <c r="G399" s="25">
        <f ca="1">_xlfn.XLOOKUP(C399,bonds[unique lookup],bonds[nxt_call_dt])</f>
        <v>45951</v>
      </c>
      <c r="H399" s="17">
        <f t="shared" ref="H399" ca="1" si="303">YEARFRAC(F399,G399)</f>
        <v>4.9777777777777779</v>
      </c>
      <c r="I399" s="12" t="s">
        <v>35</v>
      </c>
      <c r="J399" s="18" cm="1">
        <f t="array" aca="1" ref="J399" ca="1">_xll.BDP(D399&amp;" Corp",$I399)</f>
        <v>184.64769873352455</v>
      </c>
      <c r="K399" s="18" cm="1">
        <f t="array" aca="1" ref="K399" ca="1">_xll.BDP(E399&amp;" Corp",$I399)</f>
        <v>286.92638853077193</v>
      </c>
      <c r="L399" s="18">
        <f t="shared" ref="L399" ca="1" si="304">K399-J399</f>
        <v>102.27868979724738</v>
      </c>
      <c r="M399" s="18">
        <f t="shared" ref="M399" ca="1" si="305">L399/H399</f>
        <v>20.547058218197019</v>
      </c>
      <c r="N399" s="12" t="s">
        <v>36</v>
      </c>
      <c r="O399" s="18" cm="1">
        <f t="array" aca="1" ref="O399" ca="1">_xll.BDH(D399&amp;" Corp",$N399,$O$114)</f>
        <v>239.291</v>
      </c>
      <c r="P399" s="18" cm="1">
        <f t="array" aca="1" ref="P399" ca="1">_xll.BDH(E399&amp;" Corp",$N399,$O$114)</f>
        <v>299.90600000000001</v>
      </c>
      <c r="Q399" s="18">
        <f t="shared" ref="Q399" ca="1" si="306">IFERROR(P399-O399,"-")</f>
        <v>60.615000000000009</v>
      </c>
      <c r="R399" s="18">
        <f t="shared" ref="R399" ca="1" si="307">IFERROR(Q399/H399,"-")</f>
        <v>12.177120535714288</v>
      </c>
      <c r="S399" s="18">
        <f t="shared" ref="S399" ca="1" si="308">IFERROR(M399-R399,"-")</f>
        <v>8.3699376824827318</v>
      </c>
      <c r="T399" s="18" cm="1">
        <f t="array" aca="1" ref="T399" ca="1">_xll.BDH(D399&amp;" Corp",$N399,$T$114)</f>
        <v>178.785</v>
      </c>
      <c r="U399" s="18" cm="1">
        <f t="array" aca="1" ref="U399" ca="1">_xll.BDH(E399&amp;" Corp",$N399,$T$114)</f>
        <v>288.18900000000002</v>
      </c>
      <c r="V399" s="18">
        <f t="shared" ref="V399" ca="1" si="309">IFERROR(U399-T399,"-")</f>
        <v>109.40400000000002</v>
      </c>
      <c r="W399" s="18">
        <f t="shared" ref="W399" ca="1" si="310">IFERROR(V399/H399,"-")</f>
        <v>21.978482142857146</v>
      </c>
      <c r="X399" s="18">
        <f t="shared" ref="X399" ca="1" si="311">IFERROR(M399-W399,"-")</f>
        <v>-1.4314239246601268</v>
      </c>
    </row>
    <row r="406" spans="1:24" x14ac:dyDescent="0.25">
      <c r="B406" s="5" t="s">
        <v>2</v>
      </c>
      <c r="C406" s="11" t="s">
        <v>435</v>
      </c>
    </row>
    <row r="407" spans="1:24" ht="11" x14ac:dyDescent="0.3">
      <c r="C407" s="4" t="s">
        <v>146</v>
      </c>
      <c r="D407" s="4" t="s">
        <v>147</v>
      </c>
    </row>
    <row r="408" spans="1:24" x14ac:dyDescent="0.25">
      <c r="C408" s="5" t="str" cm="1">
        <f t="array" aca="1" ref="C408:C410" ca="1">_xlfn._xlws.FILTER(bonds[unique lookup],(bonds[ticker]=C406)*(bonds[crncy]="eur"))</f>
        <v>ERFFP 2 7/8 PERP nc-22</v>
      </c>
      <c r="D408" s="22" t="str" cm="1">
        <f t="array" aca="1" ref="D408:D410" ca="1">_xlfn.XLOOKUP(_xlfn.ANCHORARRAY(C408),bonds[unique lookup],bonds[ID_ISIN])</f>
        <v>XS2051471105</v>
      </c>
    </row>
    <row r="409" spans="1:24" x14ac:dyDescent="0.25">
      <c r="C409" s="5" t="str">
        <f ca="1"/>
        <v>ERFFP 4 7/8 PERP nc-23</v>
      </c>
      <c r="D409" s="22" t="str">
        <f ca="1"/>
        <v>XS1224953882</v>
      </c>
    </row>
    <row r="410" spans="1:24" x14ac:dyDescent="0.25">
      <c r="C410" s="5" t="str">
        <f ca="1"/>
        <v>ERFFP 3 1/4 PERP nc-25</v>
      </c>
      <c r="D410" s="22" t="str">
        <f ca="1"/>
        <v>XS1716945586</v>
      </c>
    </row>
    <row r="411" spans="1:24" x14ac:dyDescent="0.25">
      <c r="D411" s="22"/>
    </row>
    <row r="412" spans="1:24" x14ac:dyDescent="0.25">
      <c r="D412" s="22"/>
    </row>
    <row r="413" spans="1:24" x14ac:dyDescent="0.25">
      <c r="D413" s="22"/>
    </row>
    <row r="414" spans="1:24" x14ac:dyDescent="0.25">
      <c r="D414" s="22"/>
    </row>
    <row r="415" spans="1:24" x14ac:dyDescent="0.25">
      <c r="A415" s="5" t="s">
        <v>161</v>
      </c>
      <c r="B415" s="11" t="str">
        <f ca="1">C408</f>
        <v>ERFFP 2 7/8 PERP nc-22</v>
      </c>
      <c r="C415" s="11" t="str">
        <f ca="1">C409</f>
        <v>ERFFP 4 7/8 PERP nc-23</v>
      </c>
      <c r="D415" s="22" t="str">
        <f ca="1">_xlfn.XLOOKUP(B415,bonds[unique lookup],bonds[ID_ISIN])</f>
        <v>XS2051471105</v>
      </c>
      <c r="E415" s="22" t="str">
        <f ca="1">_xlfn.XLOOKUP(C415,bonds[unique lookup],bonds[ID_ISIN])</f>
        <v>XS1224953882</v>
      </c>
      <c r="F415" s="25">
        <f ca="1">_xlfn.XLOOKUP(B415,bonds[unique lookup],bonds[nxt_call_dt])</f>
        <v>44784</v>
      </c>
      <c r="G415" s="25">
        <f ca="1">_xlfn.XLOOKUP(C415,bonds[unique lookup],bonds[nxt_call_dt])</f>
        <v>45045</v>
      </c>
      <c r="H415" s="17">
        <f t="shared" ref="H415:H416" ca="1" si="312">YEARFRAC(F415,G415)</f>
        <v>0.71666666666666667</v>
      </c>
      <c r="I415" s="12" t="s">
        <v>35</v>
      </c>
      <c r="J415" s="18" cm="1">
        <f t="array" aca="1" ref="J415" ca="1">_xll.BDP(D415&amp;" Corp",$I415)</f>
        <v>426.36561637491621</v>
      </c>
      <c r="K415" s="18" cm="1">
        <f t="array" aca="1" ref="K415" ca="1">_xll.BDP(E415&amp;" Corp",$I415)</f>
        <v>356.48496706843264</v>
      </c>
      <c r="L415" s="18">
        <f t="shared" ref="L415:L416" ca="1" si="313">K415-J415</f>
        <v>-69.880649306483576</v>
      </c>
      <c r="M415" s="18">
        <f t="shared" ref="M415:M416" ca="1" si="314">IFERROR(L415/H415,"-")</f>
        <v>-97.507882753232892</v>
      </c>
      <c r="N415" s="12" t="s">
        <v>36</v>
      </c>
      <c r="O415" s="18" cm="1">
        <f t="array" aca="1" ref="O415" ca="1">_xll.BDH(D415&amp;" Corp",$N415,$O$114)</f>
        <v>439.34</v>
      </c>
      <c r="P415" s="18" cm="1">
        <f t="array" aca="1" ref="P415" ca="1">_xll.BDH(E415&amp;" Corp",$N415,$O$114)</f>
        <v>393.76</v>
      </c>
      <c r="Q415" s="18">
        <f t="shared" ref="Q415:Q416" ca="1" si="315">IFERROR(P415-O415,"-")</f>
        <v>-45.579999999999984</v>
      </c>
      <c r="R415" s="18">
        <f t="shared" ref="R415:R416" ca="1" si="316">IFERROR(Q415/H415,"-")</f>
        <v>-63.59999999999998</v>
      </c>
      <c r="S415" s="18">
        <f t="shared" ref="S415:S416" ca="1" si="317">IFERROR(M415-R415,"-")</f>
        <v>-33.907882753232911</v>
      </c>
      <c r="T415" s="18" cm="1">
        <f t="array" aca="1" ref="T415" ca="1">_xll.BDH(D415&amp;" Corp",$N415,$T$114)</f>
        <v>483.32299999999998</v>
      </c>
      <c r="U415" s="18" cm="1">
        <f t="array" aca="1" ref="U415" ca="1">_xll.BDH(E415&amp;" Corp",$N415,$T$114)</f>
        <v>406.80700000000002</v>
      </c>
      <c r="V415" s="18">
        <f t="shared" ref="V415:V416" ca="1" si="318">IFERROR(U415-T415,"-")</f>
        <v>-76.515999999999963</v>
      </c>
      <c r="W415" s="18">
        <f t="shared" ref="W415:W416" ca="1" si="319">IFERROR(V415/H415,"-")</f>
        <v>-106.76651162790692</v>
      </c>
      <c r="X415" s="18">
        <f t="shared" ref="X415:X416" ca="1" si="320">IFERROR(M415-W415,"-")</f>
        <v>9.2586288746740308</v>
      </c>
    </row>
    <row r="416" spans="1:24" x14ac:dyDescent="0.25">
      <c r="A416" s="5" t="s">
        <v>161</v>
      </c>
      <c r="B416" s="11" t="str">
        <f ca="1">C409</f>
        <v>ERFFP 4 7/8 PERP nc-23</v>
      </c>
      <c r="C416" s="11" t="str">
        <f ca="1">C410</f>
        <v>ERFFP 3 1/4 PERP nc-25</v>
      </c>
      <c r="D416" s="22" t="str">
        <f ca="1">_xlfn.XLOOKUP(B416,bonds[unique lookup],bonds[ID_ISIN])</f>
        <v>XS1224953882</v>
      </c>
      <c r="E416" s="22" t="str">
        <f ca="1">_xlfn.XLOOKUP(C416,bonds[unique lookup],bonds[ID_ISIN])</f>
        <v>XS1716945586</v>
      </c>
      <c r="F416" s="25">
        <f ca="1">_xlfn.XLOOKUP(B416,bonds[unique lookup],bonds[nxt_call_dt])</f>
        <v>45045</v>
      </c>
      <c r="G416" s="25">
        <f ca="1">_xlfn.XLOOKUP(C416,bonds[unique lookup],bonds[nxt_call_dt])</f>
        <v>45974</v>
      </c>
      <c r="H416" s="17">
        <f t="shared" ca="1" si="312"/>
        <v>2.5388888888888888</v>
      </c>
      <c r="I416" s="12" t="s">
        <v>35</v>
      </c>
      <c r="J416" s="18" cm="1">
        <f t="array" aca="1" ref="J416" ca="1">_xll.BDP(D416&amp;" Corp",$I416)</f>
        <v>356.48496706843264</v>
      </c>
      <c r="K416" s="18" cm="1">
        <f t="array" aca="1" ref="K416" ca="1">_xll.BDP(E416&amp;" Corp",$I416)</f>
        <v>432.40206385858306</v>
      </c>
      <c r="L416" s="18">
        <f t="shared" ca="1" si="313"/>
        <v>75.917096790150424</v>
      </c>
      <c r="M416" s="18">
        <f t="shared" ca="1" si="314"/>
        <v>29.901701142728832</v>
      </c>
      <c r="N416" s="12" t="s">
        <v>36</v>
      </c>
      <c r="O416" s="18" cm="1">
        <f t="array" aca="1" ref="O416" ca="1">_xll.BDH(D416&amp;" Corp",$N416,$O$114)</f>
        <v>393.76</v>
      </c>
      <c r="P416" s="18" cm="1">
        <f t="array" aca="1" ref="P416" ca="1">_xll.BDH(E416&amp;" Corp",$N416,$O$114)</f>
        <v>455.34500000000003</v>
      </c>
      <c r="Q416" s="18">
        <f t="shared" ca="1" si="315"/>
        <v>61.585000000000036</v>
      </c>
      <c r="R416" s="18">
        <f t="shared" ca="1" si="316"/>
        <v>24.256673960612709</v>
      </c>
      <c r="S416" s="18">
        <f t="shared" ca="1" si="317"/>
        <v>5.6450271821161238</v>
      </c>
      <c r="T416" s="18" cm="1">
        <f t="array" aca="1" ref="T416" ca="1">_xll.BDH(D416&amp;" Corp",$N416,$T$114)</f>
        <v>406.80700000000002</v>
      </c>
      <c r="U416" s="18" cm="1">
        <f t="array" aca="1" ref="U416" ca="1">_xll.BDH(E416&amp;" Corp",$N416,$T$114)</f>
        <v>469.64400000000001</v>
      </c>
      <c r="V416" s="18">
        <f t="shared" ca="1" si="318"/>
        <v>62.836999999999989</v>
      </c>
      <c r="W416" s="18">
        <f t="shared" ca="1" si="319"/>
        <v>24.749803063457328</v>
      </c>
      <c r="X416" s="18">
        <f t="shared" ca="1" si="320"/>
        <v>5.1518980792715041</v>
      </c>
    </row>
    <row r="418" spans="1:24" x14ac:dyDescent="0.25">
      <c r="A418" s="5" t="s">
        <v>164</v>
      </c>
      <c r="B418" s="11" t="str">
        <f ca="1">C408</f>
        <v>ERFFP 2 7/8 PERP nc-22</v>
      </c>
      <c r="C418" s="11" t="str">
        <f ca="1">C410</f>
        <v>ERFFP 3 1/4 PERP nc-25</v>
      </c>
      <c r="D418" s="22" t="str">
        <f ca="1">_xlfn.XLOOKUP(B418,bonds[unique lookup],bonds[ID_ISIN])</f>
        <v>XS2051471105</v>
      </c>
      <c r="E418" s="22" t="str">
        <f ca="1">_xlfn.XLOOKUP(C418,bonds[unique lookup],bonds[ID_ISIN])</f>
        <v>XS1716945586</v>
      </c>
      <c r="F418" s="25">
        <f ca="1">_xlfn.XLOOKUP(B418,bonds[unique lookup],bonds[nxt_call_dt])</f>
        <v>44784</v>
      </c>
      <c r="G418" s="25">
        <f ca="1">_xlfn.XLOOKUP(C418,bonds[unique lookup],bonds[nxt_call_dt])</f>
        <v>45974</v>
      </c>
      <c r="H418" s="17">
        <f t="shared" ref="H418" ca="1" si="321">YEARFRAC(F418,G418)</f>
        <v>3.2555555555555555</v>
      </c>
      <c r="I418" s="12" t="s">
        <v>35</v>
      </c>
      <c r="J418" s="18" cm="1">
        <f t="array" aca="1" ref="J418" ca="1">_xll.BDP(D418&amp;" Corp",$I418)</f>
        <v>426.36561637491621</v>
      </c>
      <c r="K418" s="18" cm="1">
        <f t="array" aca="1" ref="K418" ca="1">_xll.BDP(E418&amp;" Corp",$I418)</f>
        <v>432.40206385858306</v>
      </c>
      <c r="L418" s="18">
        <f t="shared" ref="L418" ca="1" si="322">K418-J418</f>
        <v>6.0364474836668478</v>
      </c>
      <c r="M418" s="18">
        <f t="shared" ref="M418" ca="1" si="323">L418/H418</f>
        <v>1.8541988857679736</v>
      </c>
      <c r="N418" s="12" t="s">
        <v>36</v>
      </c>
      <c r="O418" s="18" cm="1">
        <f t="array" aca="1" ref="O418" ca="1">_xll.BDH(D418&amp;" Corp",$N418,$O$114)</f>
        <v>439.34</v>
      </c>
      <c r="P418" s="18" cm="1">
        <f t="array" aca="1" ref="P418" ca="1">_xll.BDH(E418&amp;" Corp",$N418,$O$114)</f>
        <v>455.34500000000003</v>
      </c>
      <c r="Q418" s="18">
        <f t="shared" ref="Q418" ca="1" si="324">IFERROR(P418-O418,"-")</f>
        <v>16.005000000000052</v>
      </c>
      <c r="R418" s="18">
        <f t="shared" ref="R418" ca="1" si="325">IFERROR(Q418/H418,"-")</f>
        <v>4.9162116040955794</v>
      </c>
      <c r="S418" s="18">
        <f t="shared" ref="S418" ca="1" si="326">IFERROR(M418-R418,"-")</f>
        <v>-3.0620127183276056</v>
      </c>
      <c r="T418" s="18" cm="1">
        <f t="array" aca="1" ref="T418" ca="1">_xll.BDH(D418&amp;" Corp",$N418,$T$114)</f>
        <v>483.32299999999998</v>
      </c>
      <c r="U418" s="18" cm="1">
        <f t="array" aca="1" ref="U418" ca="1">_xll.BDH(E418&amp;" Corp",$N418,$T$114)</f>
        <v>469.64400000000001</v>
      </c>
      <c r="V418" s="18">
        <f t="shared" ref="V418" ca="1" si="327">IFERROR(U418-T418,"-")</f>
        <v>-13.678999999999974</v>
      </c>
      <c r="W418" s="18">
        <f t="shared" ref="W418" ca="1" si="328">IFERROR(V418/H418,"-")</f>
        <v>-4.2017406143344633</v>
      </c>
      <c r="X418" s="18">
        <f t="shared" ref="X418" ca="1" si="329">IFERROR(M418-W418,"-")</f>
        <v>6.0559395001024372</v>
      </c>
    </row>
    <row r="425" spans="1:24" x14ac:dyDescent="0.25">
      <c r="B425" s="5" t="s">
        <v>2</v>
      </c>
      <c r="C425" s="11" t="s">
        <v>436</v>
      </c>
    </row>
    <row r="426" spans="1:24" ht="11" x14ac:dyDescent="0.3">
      <c r="C426" s="4" t="s">
        <v>146</v>
      </c>
      <c r="D426" s="4" t="s">
        <v>147</v>
      </c>
    </row>
    <row r="427" spans="1:24" x14ac:dyDescent="0.25">
      <c r="C427" s="5" t="str" cm="1">
        <f t="array" aca="1" ref="C427:C429" ca="1">_xlfn._xlws.FILTER(bonds[unique lookup],(bonds[ticker]=C425)*(bonds[crncy]="eur"))</f>
        <v>OMVAV 5 1/4 PERP nc-21</v>
      </c>
      <c r="D427" s="22" t="str" cm="1">
        <f t="array" aca="1" ref="D427:D429" ca="1">_xlfn.XLOOKUP(_xlfn.ANCHORARRAY(C427),bonds[unique lookup],bonds[ID_ISIN])</f>
        <v>XS1294342792</v>
      </c>
    </row>
    <row r="428" spans="1:24" x14ac:dyDescent="0.25">
      <c r="C428" s="5" t="str">
        <f ca="1"/>
        <v>OMVAV 2 7/8 PERP nc-24</v>
      </c>
      <c r="D428" s="22" t="str">
        <f ca="1"/>
        <v>XS1713462403</v>
      </c>
    </row>
    <row r="429" spans="1:24" x14ac:dyDescent="0.25">
      <c r="C429" s="5" t="str">
        <f ca="1"/>
        <v>OMVAV 6 1/4 PERP nc-25</v>
      </c>
      <c r="D429" s="22" t="str">
        <f ca="1"/>
        <v>XS1294343337</v>
      </c>
    </row>
    <row r="430" spans="1:24" x14ac:dyDescent="0.25">
      <c r="D430" s="22"/>
    </row>
    <row r="431" spans="1:24" x14ac:dyDescent="0.25">
      <c r="D431" s="22"/>
    </row>
    <row r="432" spans="1:24" x14ac:dyDescent="0.25">
      <c r="D432" s="22"/>
    </row>
    <row r="433" spans="1:24" x14ac:dyDescent="0.25">
      <c r="D433" s="22"/>
    </row>
    <row r="434" spans="1:24" x14ac:dyDescent="0.25">
      <c r="A434" s="5" t="s">
        <v>161</v>
      </c>
      <c r="B434" s="11" t="str">
        <f ca="1">C427</f>
        <v>OMVAV 5 1/4 PERP nc-21</v>
      </c>
      <c r="C434" s="11" t="str">
        <f ca="1">C428</f>
        <v>OMVAV 2 7/8 PERP nc-24</v>
      </c>
      <c r="D434" s="22" t="str">
        <f ca="1">_xlfn.XLOOKUP(B434,bonds[unique lookup],bonds[ID_ISIN])</f>
        <v>XS1294342792</v>
      </c>
      <c r="E434" s="22" t="str">
        <f ca="1">_xlfn.XLOOKUP(C434,bonds[unique lookup],bonds[ID_ISIN])</f>
        <v>XS1713462403</v>
      </c>
      <c r="F434" s="25">
        <f ca="1">_xlfn.XLOOKUP(B434,bonds[unique lookup],bonds[nxt_call_dt])</f>
        <v>44539</v>
      </c>
      <c r="G434" s="25">
        <f ca="1">_xlfn.XLOOKUP(C434,bonds[unique lookup],bonds[nxt_call_dt])</f>
        <v>45370</v>
      </c>
      <c r="H434" s="17">
        <f t="shared" ref="H434:H435" ca="1" si="330">YEARFRAC(F434,G434)</f>
        <v>2.2777777777777777</v>
      </c>
      <c r="I434" s="12" t="s">
        <v>35</v>
      </c>
      <c r="J434" s="18" cm="1">
        <f t="array" aca="1" ref="J434" ca="1">_xll.BDP(D434&amp;" Corp",$I434)</f>
        <v>227.29533176715768</v>
      </c>
      <c r="K434" s="18" cm="1">
        <f t="array" aca="1" ref="K434" ca="1">_xll.BDP(E434&amp;" Corp",$I434)</f>
        <v>287.39014676591756</v>
      </c>
      <c r="L434" s="18">
        <f t="shared" ref="L434:L435" ca="1" si="331">K434-J434</f>
        <v>60.094814998759887</v>
      </c>
      <c r="M434" s="18">
        <f t="shared" ref="M434:M435" ca="1" si="332">IFERROR(L434/H434,"-")</f>
        <v>26.383089511650684</v>
      </c>
      <c r="N434" s="12" t="s">
        <v>36</v>
      </c>
      <c r="O434" s="18" cm="1">
        <f t="array" aca="1" ref="O434" ca="1">_xll.BDH(D434&amp;" Corp",$N434,$O$114)</f>
        <v>230.33600000000001</v>
      </c>
      <c r="P434" s="18" cm="1">
        <f t="array" aca="1" ref="P434" ca="1">_xll.BDH(E434&amp;" Corp",$N434,$O$114)</f>
        <v>309.06799999999998</v>
      </c>
      <c r="Q434" s="18">
        <f t="shared" ref="Q434:Q435" ca="1" si="333">IFERROR(P434-O434,"-")</f>
        <v>78.731999999999971</v>
      </c>
      <c r="R434" s="18">
        <f t="shared" ref="R434:R435" ca="1" si="334">IFERROR(Q434/H434,"-")</f>
        <v>34.565268292682916</v>
      </c>
      <c r="S434" s="18">
        <f t="shared" ref="S434:S435" ca="1" si="335">IFERROR(M434-R434,"-")</f>
        <v>-8.1821787810322313</v>
      </c>
      <c r="T434" s="18" cm="1">
        <f t="array" aca="1" ref="T434" ca="1">_xll.BDH(D434&amp;" Corp",$N434,$T$114)</f>
        <v>222.75800000000001</v>
      </c>
      <c r="U434" s="18" cm="1">
        <f t="array" aca="1" ref="U434" ca="1">_xll.BDH(E434&amp;" Corp",$N434,$T$114)</f>
        <v>286.738</v>
      </c>
      <c r="V434" s="18">
        <f t="shared" ref="V434:V435" ca="1" si="336">IFERROR(U434-T434,"-")</f>
        <v>63.97999999999999</v>
      </c>
      <c r="W434" s="18">
        <f t="shared" ref="W434:W435" ca="1" si="337">IFERROR(V434/H434,"-")</f>
        <v>28.088780487804875</v>
      </c>
      <c r="X434" s="18">
        <f t="shared" ref="X434:X435" ca="1" si="338">IFERROR(M434-W434,"-")</f>
        <v>-1.705690976154191</v>
      </c>
    </row>
    <row r="435" spans="1:24" x14ac:dyDescent="0.25">
      <c r="A435" s="5" t="s">
        <v>161</v>
      </c>
      <c r="B435" s="11" t="str">
        <f ca="1">C428</f>
        <v>OMVAV 2 7/8 PERP nc-24</v>
      </c>
      <c r="C435" s="11" t="str">
        <f ca="1">C429</f>
        <v>OMVAV 6 1/4 PERP nc-25</v>
      </c>
      <c r="D435" s="22" t="str">
        <f ca="1">_xlfn.XLOOKUP(B435,bonds[unique lookup],bonds[ID_ISIN])</f>
        <v>XS1713462403</v>
      </c>
      <c r="E435" s="22" t="str">
        <f ca="1">_xlfn.XLOOKUP(C435,bonds[unique lookup],bonds[ID_ISIN])</f>
        <v>XS1294343337</v>
      </c>
      <c r="F435" s="25">
        <f ca="1">_xlfn.XLOOKUP(B435,bonds[unique lookup],bonds[nxt_call_dt])</f>
        <v>45370</v>
      </c>
      <c r="G435" s="25">
        <f ca="1">_xlfn.XLOOKUP(C435,bonds[unique lookup],bonds[nxt_call_dt])</f>
        <v>46000</v>
      </c>
      <c r="H435" s="17">
        <f t="shared" ca="1" si="330"/>
        <v>1.7222222222222223</v>
      </c>
      <c r="I435" s="12" t="s">
        <v>35</v>
      </c>
      <c r="J435" s="18" cm="1">
        <f t="array" aca="1" ref="J435" ca="1">_xll.BDP(D435&amp;" Corp",$I435)</f>
        <v>287.39014676591756</v>
      </c>
      <c r="K435" s="18" cm="1">
        <f t="array" aca="1" ref="K435" ca="1">_xll.BDP(E435&amp;" Corp",$I435)</f>
        <v>290.6039707518957</v>
      </c>
      <c r="L435" s="18">
        <f t="shared" ca="1" si="331"/>
        <v>3.2138239859781379</v>
      </c>
      <c r="M435" s="18">
        <f t="shared" ca="1" si="332"/>
        <v>1.8660913466969833</v>
      </c>
      <c r="N435" s="12" t="s">
        <v>36</v>
      </c>
      <c r="O435" s="18" cm="1">
        <f t="array" aca="1" ref="O435" ca="1">_xll.BDH(D435&amp;" Corp",$N435,$O$114)</f>
        <v>309.06799999999998</v>
      </c>
      <c r="P435" s="18" cm="1">
        <f t="array" aca="1" ref="P435" ca="1">_xll.BDH(E435&amp;" Corp",$N435,$O$114)</f>
        <v>309.38200000000001</v>
      </c>
      <c r="Q435" s="18">
        <f t="shared" ca="1" si="333"/>
        <v>0.31400000000002137</v>
      </c>
      <c r="R435" s="18">
        <f t="shared" ca="1" si="334"/>
        <v>0.18232258064517368</v>
      </c>
      <c r="S435" s="18">
        <f t="shared" ca="1" si="335"/>
        <v>1.6837687660518097</v>
      </c>
      <c r="T435" s="18" cm="1">
        <f t="array" aca="1" ref="T435" ca="1">_xll.BDH(D435&amp;" Corp",$N435,$T$114)</f>
        <v>286.738</v>
      </c>
      <c r="U435" s="18" cm="1">
        <f t="array" aca="1" ref="U435" ca="1">_xll.BDH(E435&amp;" Corp",$N435,$T$114)</f>
        <v>300.14100000000002</v>
      </c>
      <c r="V435" s="18">
        <f t="shared" ca="1" si="336"/>
        <v>13.40300000000002</v>
      </c>
      <c r="W435" s="18">
        <f t="shared" ca="1" si="337"/>
        <v>7.7823870967742046</v>
      </c>
      <c r="X435" s="18">
        <f t="shared" ca="1" si="338"/>
        <v>-5.9162957500772215</v>
      </c>
    </row>
    <row r="437" spans="1:24" x14ac:dyDescent="0.25">
      <c r="A437" s="5" t="s">
        <v>164</v>
      </c>
      <c r="B437" s="11" t="str">
        <f ca="1">C427</f>
        <v>OMVAV 5 1/4 PERP nc-21</v>
      </c>
      <c r="C437" s="11" t="str">
        <f ca="1">C429</f>
        <v>OMVAV 6 1/4 PERP nc-25</v>
      </c>
      <c r="D437" s="22" t="str">
        <f ca="1">_xlfn.XLOOKUP(B437,bonds[unique lookup],bonds[ID_ISIN])</f>
        <v>XS1294342792</v>
      </c>
      <c r="E437" s="22" t="str">
        <f ca="1">_xlfn.XLOOKUP(C437,bonds[unique lookup],bonds[ID_ISIN])</f>
        <v>XS1294343337</v>
      </c>
      <c r="F437" s="25">
        <f ca="1">_xlfn.XLOOKUP(B437,bonds[unique lookup],bonds[nxt_call_dt])</f>
        <v>44539</v>
      </c>
      <c r="G437" s="25">
        <f ca="1">_xlfn.XLOOKUP(C437,bonds[unique lookup],bonds[nxt_call_dt])</f>
        <v>46000</v>
      </c>
      <c r="H437" s="17">
        <f t="shared" ref="H437" ca="1" si="339">YEARFRAC(F437,G437)</f>
        <v>4</v>
      </c>
      <c r="I437" s="12" t="s">
        <v>35</v>
      </c>
      <c r="J437" s="18" cm="1">
        <f t="array" aca="1" ref="J437" ca="1">_xll.BDP(D437&amp;" Corp",$I437)</f>
        <v>227.29533176715768</v>
      </c>
      <c r="K437" s="18" cm="1">
        <f t="array" aca="1" ref="K437" ca="1">_xll.BDP(E437&amp;" Corp",$I437)</f>
        <v>290.6039707518957</v>
      </c>
      <c r="L437" s="18">
        <f t="shared" ref="L437" ca="1" si="340">K437-J437</f>
        <v>63.308638984738025</v>
      </c>
      <c r="M437" s="18">
        <f t="shared" ref="M437" ca="1" si="341">L437/H437</f>
        <v>15.827159746184506</v>
      </c>
      <c r="N437" s="12" t="s">
        <v>36</v>
      </c>
      <c r="O437" s="18" cm="1">
        <f t="array" aca="1" ref="O437" ca="1">_xll.BDH(D437&amp;" Corp",$N437,$O$114)</f>
        <v>230.33600000000001</v>
      </c>
      <c r="P437" s="18" cm="1">
        <f t="array" aca="1" ref="P437" ca="1">_xll.BDH(E437&amp;" Corp",$N437,$O$114)</f>
        <v>309.38200000000001</v>
      </c>
      <c r="Q437" s="18">
        <f t="shared" ref="Q437" ca="1" si="342">IFERROR(P437-O437,"-")</f>
        <v>79.045999999999992</v>
      </c>
      <c r="R437" s="18">
        <f t="shared" ref="R437" ca="1" si="343">IFERROR(Q437/H437,"-")</f>
        <v>19.761499999999998</v>
      </c>
      <c r="S437" s="18">
        <f t="shared" ref="S437" ca="1" si="344">IFERROR(M437-R437,"-")</f>
        <v>-3.9343402538154919</v>
      </c>
      <c r="T437" s="18" cm="1">
        <f t="array" aca="1" ref="T437" ca="1">_xll.BDH(D437&amp;" Corp",$N437,$T$114)</f>
        <v>222.75800000000001</v>
      </c>
      <c r="U437" s="18" cm="1">
        <f t="array" aca="1" ref="U437" ca="1">_xll.BDH(E437&amp;" Corp",$N437,$T$114)</f>
        <v>300.14100000000002</v>
      </c>
      <c r="V437" s="18">
        <f t="shared" ref="V437" ca="1" si="345">IFERROR(U437-T437,"-")</f>
        <v>77.38300000000001</v>
      </c>
      <c r="W437" s="18">
        <f t="shared" ref="W437" ca="1" si="346">IFERROR(V437/H437,"-")</f>
        <v>19.345750000000002</v>
      </c>
      <c r="X437" s="18">
        <f t="shared" ref="X437" ca="1" si="347">IFERROR(M437-W437,"-")</f>
        <v>-3.5185902538154963</v>
      </c>
    </row>
    <row r="443" spans="1:24" x14ac:dyDescent="0.25">
      <c r="B443" s="5" t="s">
        <v>2</v>
      </c>
      <c r="C443" s="11" t="s">
        <v>437</v>
      </c>
    </row>
    <row r="444" spans="1:24" ht="11" x14ac:dyDescent="0.3">
      <c r="C444" s="4" t="s">
        <v>146</v>
      </c>
      <c r="D444" s="4" t="s">
        <v>147</v>
      </c>
    </row>
    <row r="445" spans="1:24" x14ac:dyDescent="0.25">
      <c r="C445" s="5" t="str" cm="1">
        <f t="array" aca="1" ref="C445:C447" ca="1">_xlfn._xlws.FILTER(bonds[unique lookup],(bonds[ticker]=C443)*(bonds[crncy]="eur"))</f>
        <v>SEVFP 2 1/2 PERP nc-22</v>
      </c>
      <c r="D445" s="22" t="str" cm="1">
        <f t="array" aca="1" ref="D445:D447" ca="1">_xlfn.XLOOKUP(_xlfn.ANCHORARRAY(C445),bonds[unique lookup],bonds[ID_ISIN])</f>
        <v>FR0012648590</v>
      </c>
    </row>
    <row r="446" spans="1:24" x14ac:dyDescent="0.25">
      <c r="C446" s="5" t="str">
        <f ca="1"/>
        <v>SEVFP 2 7/8 PERP nc-24</v>
      </c>
      <c r="D446" s="22" t="str">
        <f ca="1"/>
        <v>FR0013252061</v>
      </c>
    </row>
    <row r="447" spans="1:24" x14ac:dyDescent="0.25">
      <c r="C447" s="5" t="str">
        <f ca="1"/>
        <v>SEVFP 1 5/8 PERP nc-26</v>
      </c>
      <c r="D447" s="22" t="str">
        <f ca="1"/>
        <v>FR0013445335</v>
      </c>
    </row>
    <row r="448" spans="1:24" x14ac:dyDescent="0.25">
      <c r="D448" s="22"/>
    </row>
    <row r="449" spans="1:24" x14ac:dyDescent="0.25">
      <c r="D449" s="22"/>
    </row>
    <row r="450" spans="1:24" x14ac:dyDescent="0.25">
      <c r="D450" s="22"/>
    </row>
    <row r="451" spans="1:24" x14ac:dyDescent="0.25">
      <c r="D451" s="22"/>
    </row>
    <row r="452" spans="1:24" x14ac:dyDescent="0.25">
      <c r="A452" s="5" t="s">
        <v>161</v>
      </c>
      <c r="B452" s="11" t="str">
        <f ca="1">C445</f>
        <v>SEVFP 2 1/2 PERP nc-22</v>
      </c>
      <c r="C452" s="11" t="str">
        <f ca="1">C446</f>
        <v>SEVFP 2 7/8 PERP nc-24</v>
      </c>
      <c r="D452" s="22" t="str">
        <f ca="1">_xlfn.XLOOKUP(B452,bonds[unique lookup],bonds[ID_ISIN])</f>
        <v>FR0012648590</v>
      </c>
      <c r="E452" s="22" t="str">
        <f ca="1">_xlfn.XLOOKUP(C452,bonds[unique lookup],bonds[ID_ISIN])</f>
        <v>FR0013252061</v>
      </c>
      <c r="F452" s="25">
        <f ca="1">_xlfn.XLOOKUP(B452,bonds[unique lookup],bonds[nxt_call_dt])</f>
        <v>44650</v>
      </c>
      <c r="G452" s="25">
        <f ca="1">_xlfn.XLOOKUP(C452,bonds[unique lookup],bonds[nxt_call_dt])</f>
        <v>45310</v>
      </c>
      <c r="H452" s="17">
        <f t="shared" ref="H452:H453" ca="1" si="348">YEARFRAC(F452,G452)</f>
        <v>1.8027777777777778</v>
      </c>
      <c r="I452" s="12" t="s">
        <v>35</v>
      </c>
      <c r="J452" s="18" cm="1">
        <f t="array" aca="1" ref="J452" ca="1">_xll.BDP(D452&amp;" Corp",$I452)</f>
        <v>241.93313114999592</v>
      </c>
      <c r="K452" s="18" cm="1">
        <f t="array" aca="1" ref="K452" ca="1">_xll.BDP(E452&amp;" Corp",$I452)</f>
        <v>276.16088940793179</v>
      </c>
      <c r="L452" s="18">
        <f t="shared" ref="L452:L453" ca="1" si="349">K452-J452</f>
        <v>34.227758257935875</v>
      </c>
      <c r="M452" s="18">
        <f t="shared" ref="M452:M453" ca="1" si="350">IFERROR(L452/H452,"-")</f>
        <v>18.986121683908959</v>
      </c>
      <c r="N452" s="12" t="s">
        <v>36</v>
      </c>
      <c r="O452" s="18" cm="1">
        <f t="array" aca="1" ref="O452" ca="1">_xll.BDH(D452&amp;" Corp",$N452,$O$114)</f>
        <v>262.86</v>
      </c>
      <c r="P452" s="18" cm="1">
        <f t="array" aca="1" ref="P452" ca="1">_xll.BDH(E452&amp;" Corp",$N452,$O$114)</f>
        <v>290.60899999999998</v>
      </c>
      <c r="Q452" s="18">
        <f t="shared" ref="Q452:Q453" ca="1" si="351">IFERROR(P452-O452,"-")</f>
        <v>27.748999999999967</v>
      </c>
      <c r="R452" s="18">
        <f t="shared" ref="R452:R453" ca="1" si="352">IFERROR(Q452/H452,"-")</f>
        <v>15.392357473035421</v>
      </c>
      <c r="S452" s="18">
        <f t="shared" ref="S452:S453" ca="1" si="353">IFERROR(M452-R452,"-")</f>
        <v>3.5937642108735375</v>
      </c>
      <c r="T452" s="18" cm="1">
        <f t="array" aca="1" ref="T452" ca="1">_xll.BDH(D452&amp;" Corp",$N452,$T$114)</f>
        <v>257.42</v>
      </c>
      <c r="U452" s="18" cm="1">
        <f t="array" aca="1" ref="U452" ca="1">_xll.BDH(E452&amp;" Corp",$N452,$T$114)</f>
        <v>282.03300000000002</v>
      </c>
      <c r="V452" s="18">
        <f t="shared" ref="V452:V453" ca="1" si="354">IFERROR(U452-T452,"-")</f>
        <v>24.613</v>
      </c>
      <c r="W452" s="18">
        <f t="shared" ref="W452:W453" ca="1" si="355">IFERROR(V452/H452,"-")</f>
        <v>13.65281972265023</v>
      </c>
      <c r="X452" s="18">
        <f t="shared" ref="X452:X453" ca="1" si="356">IFERROR(M452-W452,"-")</f>
        <v>5.3333019612587282</v>
      </c>
    </row>
    <row r="453" spans="1:24" x14ac:dyDescent="0.25">
      <c r="A453" s="5" t="s">
        <v>161</v>
      </c>
      <c r="B453" s="11" t="str">
        <f ca="1">C446</f>
        <v>SEVFP 2 7/8 PERP nc-24</v>
      </c>
      <c r="C453" s="11" t="str">
        <f ca="1">C447</f>
        <v>SEVFP 1 5/8 PERP nc-26</v>
      </c>
      <c r="D453" s="22" t="str">
        <f ca="1">_xlfn.XLOOKUP(B453,bonds[unique lookup],bonds[ID_ISIN])</f>
        <v>FR0013252061</v>
      </c>
      <c r="E453" s="22" t="str">
        <f ca="1">_xlfn.XLOOKUP(C453,bonds[unique lookup],bonds[ID_ISIN])</f>
        <v>FR0013445335</v>
      </c>
      <c r="F453" s="25">
        <f ca="1">_xlfn.XLOOKUP(B453,bonds[unique lookup],bonds[nxt_call_dt])</f>
        <v>45310</v>
      </c>
      <c r="G453" s="25">
        <f ca="1">_xlfn.XLOOKUP(C453,bonds[unique lookup],bonds[nxt_call_dt])</f>
        <v>46174</v>
      </c>
      <c r="H453" s="17">
        <f t="shared" ca="1" si="348"/>
        <v>2.3666666666666667</v>
      </c>
      <c r="I453" s="12" t="s">
        <v>35</v>
      </c>
      <c r="J453" s="18" cm="1">
        <f t="array" aca="1" ref="J453" ca="1">_xll.BDP(D453&amp;" Corp",$I453)</f>
        <v>276.16088940793179</v>
      </c>
      <c r="K453" s="18" cm="1">
        <f t="array" aca="1" ref="K453" ca="1">_xll.BDP(E453&amp;" Corp",$I453)</f>
        <v>285.4699445836867</v>
      </c>
      <c r="L453" s="18">
        <f t="shared" ca="1" si="349"/>
        <v>9.3090551757549065</v>
      </c>
      <c r="M453" s="18">
        <f t="shared" ca="1" si="350"/>
        <v>3.9334035953893971</v>
      </c>
      <c r="N453" s="12" t="s">
        <v>36</v>
      </c>
      <c r="O453" s="18" cm="1">
        <f t="array" aca="1" ref="O453" ca="1">_xll.BDH(D453&amp;" Corp",$N453,$O$114)</f>
        <v>290.60899999999998</v>
      </c>
      <c r="P453" s="18" cm="1">
        <f t="array" aca="1" ref="P453" ca="1">_xll.BDH(E453&amp;" Corp",$N453,$O$114)</f>
        <v>308.24099999999999</v>
      </c>
      <c r="Q453" s="18">
        <f t="shared" ca="1" si="351"/>
        <v>17.632000000000005</v>
      </c>
      <c r="R453" s="18">
        <f t="shared" ca="1" si="352"/>
        <v>7.4501408450704245</v>
      </c>
      <c r="S453" s="18">
        <f t="shared" ca="1" si="353"/>
        <v>-3.5167372496810274</v>
      </c>
      <c r="T453" s="18" cm="1">
        <f t="array" aca="1" ref="T453" ca="1">_xll.BDH(D453&amp;" Corp",$N453,$T$114)</f>
        <v>282.03300000000002</v>
      </c>
      <c r="U453" s="18" cm="1">
        <f t="array" aca="1" ref="U453" ca="1">_xll.BDH(E453&amp;" Corp",$N453,$T$114)</f>
        <v>294.39499999999998</v>
      </c>
      <c r="V453" s="18">
        <f t="shared" ca="1" si="354"/>
        <v>12.361999999999966</v>
      </c>
      <c r="W453" s="18">
        <f t="shared" ca="1" si="355"/>
        <v>5.2233802816901269</v>
      </c>
      <c r="X453" s="18">
        <f t="shared" ca="1" si="356"/>
        <v>-1.2899766863007298</v>
      </c>
    </row>
    <row r="455" spans="1:24" x14ac:dyDescent="0.25">
      <c r="A455" s="5" t="s">
        <v>164</v>
      </c>
      <c r="B455" s="11" t="str">
        <f ca="1">C445</f>
        <v>SEVFP 2 1/2 PERP nc-22</v>
      </c>
      <c r="C455" s="11" t="str">
        <f ca="1">C447</f>
        <v>SEVFP 1 5/8 PERP nc-26</v>
      </c>
      <c r="D455" s="22" t="str">
        <f ca="1">_xlfn.XLOOKUP(B455,bonds[unique lookup],bonds[ID_ISIN])</f>
        <v>FR0012648590</v>
      </c>
      <c r="E455" s="22" t="str">
        <f ca="1">_xlfn.XLOOKUP(C455,bonds[unique lookup],bonds[ID_ISIN])</f>
        <v>FR0013445335</v>
      </c>
      <c r="F455" s="25">
        <f ca="1">_xlfn.XLOOKUP(B455,bonds[unique lookup],bonds[nxt_call_dt])</f>
        <v>44650</v>
      </c>
      <c r="G455" s="25">
        <f ca="1">_xlfn.XLOOKUP(C455,bonds[unique lookup],bonds[nxt_call_dt])</f>
        <v>46174</v>
      </c>
      <c r="H455" s="17">
        <f t="shared" ref="H455" ca="1" si="357">YEARFRAC(F455,G455)</f>
        <v>4.1694444444444443</v>
      </c>
      <c r="I455" s="12" t="s">
        <v>35</v>
      </c>
      <c r="J455" s="18" cm="1">
        <f t="array" aca="1" ref="J455" ca="1">_xll.BDP(D455&amp;" Corp",$I455)</f>
        <v>241.93313114999592</v>
      </c>
      <c r="K455" s="18" cm="1">
        <f t="array" aca="1" ref="K455" ca="1">_xll.BDP(E455&amp;" Corp",$I455)</f>
        <v>285.4699445836867</v>
      </c>
      <c r="L455" s="18">
        <f t="shared" ref="L455" ca="1" si="358">K455-J455</f>
        <v>43.536813433690781</v>
      </c>
      <c r="M455" s="18">
        <f t="shared" ref="M455" ca="1" si="359">L455/H455</f>
        <v>10.441873974769274</v>
      </c>
      <c r="N455" s="12" t="s">
        <v>36</v>
      </c>
      <c r="O455" s="18" cm="1">
        <f t="array" aca="1" ref="O455" ca="1">_xll.BDH(D455&amp;" Corp",$N455,$O$114)</f>
        <v>262.86</v>
      </c>
      <c r="P455" s="18" cm="1">
        <f t="array" aca="1" ref="P455" ca="1">_xll.BDH(E455&amp;" Corp",$N455,$O$114)</f>
        <v>308.24099999999999</v>
      </c>
      <c r="Q455" s="18">
        <f t="shared" ref="Q455" ca="1" si="360">IFERROR(P455-O455,"-")</f>
        <v>45.380999999999972</v>
      </c>
      <c r="R455" s="18">
        <f t="shared" ref="R455" ca="1" si="361">IFERROR(Q455/H455,"-")</f>
        <v>10.884183877415051</v>
      </c>
      <c r="S455" s="18">
        <f t="shared" ref="S455" ca="1" si="362">IFERROR(M455-R455,"-")</f>
        <v>-0.44230990264577663</v>
      </c>
      <c r="T455" s="18" cm="1">
        <f t="array" aca="1" ref="T455" ca="1">_xll.BDH(D455&amp;" Corp",$N455,$T$114)</f>
        <v>257.42</v>
      </c>
      <c r="U455" s="18" cm="1">
        <f t="array" aca="1" ref="U455" ca="1">_xll.BDH(E455&amp;" Corp",$N455,$T$114)</f>
        <v>294.39499999999998</v>
      </c>
      <c r="V455" s="18">
        <f t="shared" ref="V455" ca="1" si="363">IFERROR(U455-T455,"-")</f>
        <v>36.974999999999966</v>
      </c>
      <c r="W455" s="18">
        <f t="shared" ref="W455" ca="1" si="364">IFERROR(V455/H455,"-")</f>
        <v>8.8680879413724103</v>
      </c>
      <c r="X455" s="18">
        <f t="shared" ref="X455" ca="1" si="365">IFERROR(M455-W455,"-")</f>
        <v>1.5737860333968641</v>
      </c>
    </row>
    <row r="460" spans="1:24" x14ac:dyDescent="0.25">
      <c r="B460" s="5" t="s">
        <v>2</v>
      </c>
      <c r="C460" s="11" t="s">
        <v>438</v>
      </c>
    </row>
    <row r="461" spans="1:24" ht="11" x14ac:dyDescent="0.3">
      <c r="C461" s="4" t="s">
        <v>146</v>
      </c>
      <c r="D461" s="4" t="s">
        <v>147</v>
      </c>
    </row>
    <row r="462" spans="1:24" x14ac:dyDescent="0.25">
      <c r="C462" s="5" t="str" cm="1">
        <f t="array" aca="1" ref="C462:C464" ca="1">_xlfn._xlws.FILTER(bonds[unique lookup],(bonds[ticker]=C460)*(bonds[crncy]="eur"))</f>
        <v>IBESM 1 7/8 PERP nc-23</v>
      </c>
      <c r="D462" s="22" t="str" cm="1">
        <f t="array" aca="1" ref="D462:D464" ca="1">_xlfn.XLOOKUP(_xlfn.ANCHORARRAY(C462),bonds[unique lookup],bonds[ID_ISIN])</f>
        <v>XS1721244371</v>
      </c>
    </row>
    <row r="463" spans="1:24" x14ac:dyDescent="0.25">
      <c r="C463" s="5" t="str">
        <f ca="1"/>
        <v>IBESM 2 5/8 PERP nc-24</v>
      </c>
      <c r="D463" s="22" t="str">
        <f ca="1"/>
        <v>XS1797138960</v>
      </c>
    </row>
    <row r="464" spans="1:24" x14ac:dyDescent="0.25">
      <c r="C464" s="5" t="str">
        <f ca="1"/>
        <v>IBESM 3 1/4 PERP nc-24</v>
      </c>
      <c r="D464" s="22" t="str">
        <f ca="1"/>
        <v>XS1890845875</v>
      </c>
    </row>
    <row r="465" spans="1:24" x14ac:dyDescent="0.25">
      <c r="D465" s="22"/>
    </row>
    <row r="466" spans="1:24" x14ac:dyDescent="0.25">
      <c r="D466" s="22"/>
    </row>
    <row r="467" spans="1:24" x14ac:dyDescent="0.25">
      <c r="D467" s="22"/>
    </row>
    <row r="468" spans="1:24" x14ac:dyDescent="0.25">
      <c r="D468" s="22"/>
    </row>
    <row r="469" spans="1:24" x14ac:dyDescent="0.25">
      <c r="A469" s="5" t="s">
        <v>161</v>
      </c>
      <c r="B469" s="11" t="str">
        <f ca="1">C462</f>
        <v>IBESM 1 7/8 PERP nc-23</v>
      </c>
      <c r="C469" s="11" t="str">
        <f ca="1">C463</f>
        <v>IBESM 2 5/8 PERP nc-24</v>
      </c>
      <c r="D469" s="22" t="str">
        <f ca="1">_xlfn.XLOOKUP(B469,bonds[unique lookup],bonds[ID_ISIN])</f>
        <v>XS1721244371</v>
      </c>
      <c r="E469" s="22" t="str">
        <f ca="1">_xlfn.XLOOKUP(C469,bonds[unique lookup],bonds[ID_ISIN])</f>
        <v>XS1797138960</v>
      </c>
      <c r="F469" s="25">
        <f ca="1">_xlfn.XLOOKUP(B469,bonds[unique lookup],bonds[nxt_call_dt])</f>
        <v>44979</v>
      </c>
      <c r="G469" s="25">
        <f ca="1">_xlfn.XLOOKUP(C469,bonds[unique lookup],bonds[nxt_call_dt])</f>
        <v>45377</v>
      </c>
      <c r="H469" s="17">
        <f t="shared" ref="H469:H470" ca="1" si="366">YEARFRAC(F469,G469)</f>
        <v>1.0944444444444446</v>
      </c>
      <c r="I469" s="12" t="s">
        <v>35</v>
      </c>
      <c r="J469" s="18" cm="1">
        <f t="array" aca="1" ref="J469" ca="1">_xll.BDP(D469&amp;" Corp",$I469)</f>
        <v>211.92620657851745</v>
      </c>
      <c r="K469" s="18" cm="1">
        <f t="array" aca="1" ref="K469" ca="1">_xll.BDP(E469&amp;" Corp",$I469)</f>
        <v>200.56598926190915</v>
      </c>
      <c r="L469" s="18">
        <f t="shared" ref="L469:L470" ca="1" si="367">K469-J469</f>
        <v>-11.360217316608299</v>
      </c>
      <c r="M469" s="18">
        <f t="shared" ref="M469:M470" ca="1" si="368">IFERROR(L469/H469,"-")</f>
        <v>-10.379893994870526</v>
      </c>
      <c r="N469" s="12" t="s">
        <v>36</v>
      </c>
      <c r="O469" s="18" cm="1">
        <f t="array" aca="1" ref="O469" ca="1">_xll.BDH(D469&amp;" Corp",$N469,$O$114)</f>
        <v>222.905</v>
      </c>
      <c r="P469" s="18" cm="1">
        <f t="array" aca="1" ref="P469" ca="1">_xll.BDH(E469&amp;" Corp",$N469,$O$114)</f>
        <v>214.24600000000001</v>
      </c>
      <c r="Q469" s="18">
        <f t="shared" ref="Q469:Q470" ca="1" si="369">IFERROR(P469-O469,"-")</f>
        <v>-8.6589999999999918</v>
      </c>
      <c r="R469" s="18">
        <f t="shared" ref="R469:R470" ca="1" si="370">IFERROR(Q469/H469,"-")</f>
        <v>-7.9117766497461846</v>
      </c>
      <c r="S469" s="18">
        <f t="shared" ref="S469:S470" ca="1" si="371">IFERROR(M469-R469,"-")</f>
        <v>-2.4681173451243419</v>
      </c>
      <c r="T469" s="18" cm="1">
        <f t="array" aca="1" ref="T469" ca="1">_xll.BDH(D469&amp;" Corp",$N469,$T$114)</f>
        <v>194.679</v>
      </c>
      <c r="U469" s="18" cm="1">
        <f t="array" aca="1" ref="U469" ca="1">_xll.BDH(E469&amp;" Corp",$N469,$T$114)</f>
        <v>192.21899999999999</v>
      </c>
      <c r="V469" s="18">
        <f t="shared" ref="V469:V470" ca="1" si="372">IFERROR(U469-T469,"-")</f>
        <v>-2.460000000000008</v>
      </c>
      <c r="W469" s="18">
        <f t="shared" ref="W469:W470" ca="1" si="373">IFERROR(V469/H469,"-")</f>
        <v>-2.2477157360406164</v>
      </c>
      <c r="X469" s="18">
        <f t="shared" ref="X469:X470" ca="1" si="374">IFERROR(M469-W469,"-")</f>
        <v>-8.1321782588299101</v>
      </c>
    </row>
    <row r="470" spans="1:24" x14ac:dyDescent="0.25">
      <c r="A470" s="5" t="s">
        <v>161</v>
      </c>
      <c r="B470" s="11" t="str">
        <f ca="1">C463</f>
        <v>IBESM 2 5/8 PERP nc-24</v>
      </c>
      <c r="C470" s="11" t="str">
        <f ca="1">C464</f>
        <v>IBESM 3 1/4 PERP nc-24</v>
      </c>
      <c r="D470" s="22" t="str">
        <f ca="1">_xlfn.XLOOKUP(B470,bonds[unique lookup],bonds[ID_ISIN])</f>
        <v>XS1797138960</v>
      </c>
      <c r="E470" s="22" t="str">
        <f ca="1">_xlfn.XLOOKUP(C470,bonds[unique lookup],bonds[ID_ISIN])</f>
        <v>XS1890845875</v>
      </c>
      <c r="F470" s="25">
        <f ca="1">_xlfn.XLOOKUP(B470,bonds[unique lookup],bonds[nxt_call_dt])</f>
        <v>45377</v>
      </c>
      <c r="G470" s="25">
        <f ca="1">_xlfn.XLOOKUP(C470,bonds[unique lookup],bonds[nxt_call_dt])</f>
        <v>45608</v>
      </c>
      <c r="H470" s="17">
        <f t="shared" ca="1" si="366"/>
        <v>0.62777777777777777</v>
      </c>
      <c r="I470" s="12" t="s">
        <v>35</v>
      </c>
      <c r="J470" s="18" cm="1">
        <f t="array" aca="1" ref="J470" ca="1">_xll.BDP(D470&amp;" Corp",$I470)</f>
        <v>200.56598926190915</v>
      </c>
      <c r="K470" s="18" cm="1">
        <f t="array" aca="1" ref="K470" ca="1">_xll.BDP(E470&amp;" Corp",$I470)</f>
        <v>209.94646680003441</v>
      </c>
      <c r="L470" s="18">
        <f t="shared" ca="1" si="367"/>
        <v>9.3804775381252625</v>
      </c>
      <c r="M470" s="18">
        <f t="shared" ca="1" si="368"/>
        <v>14.942353600553515</v>
      </c>
      <c r="N470" s="12" t="s">
        <v>36</v>
      </c>
      <c r="O470" s="18" cm="1">
        <f t="array" aca="1" ref="O470" ca="1">_xll.BDH(D470&amp;" Corp",$N470,$O$114)</f>
        <v>214.24600000000001</v>
      </c>
      <c r="P470" s="18" cm="1">
        <f t="array" aca="1" ref="P470" ca="1">_xll.BDH(E470&amp;" Corp",$N470,$O$114)</f>
        <v>212.78</v>
      </c>
      <c r="Q470" s="18">
        <f t="shared" ca="1" si="369"/>
        <v>-1.4660000000000082</v>
      </c>
      <c r="R470" s="18">
        <f t="shared" ca="1" si="370"/>
        <v>-2.335221238938066</v>
      </c>
      <c r="S470" s="18">
        <f t="shared" ca="1" si="371"/>
        <v>17.277574839491582</v>
      </c>
      <c r="T470" s="18" cm="1">
        <f t="array" aca="1" ref="T470" ca="1">_xll.BDH(D470&amp;" Corp",$N470,$T$114)</f>
        <v>192.21899999999999</v>
      </c>
      <c r="U470" s="18" cm="1">
        <f t="array" aca="1" ref="U470" ca="1">_xll.BDH(E470&amp;" Corp",$N470,$T$114)</f>
        <v>193.81399999999999</v>
      </c>
      <c r="V470" s="18">
        <f t="shared" ca="1" si="372"/>
        <v>1.5949999999999989</v>
      </c>
      <c r="W470" s="18">
        <f t="shared" ca="1" si="373"/>
        <v>2.5407079646017681</v>
      </c>
      <c r="X470" s="18">
        <f t="shared" ca="1" si="374"/>
        <v>12.401645635951747</v>
      </c>
    </row>
    <row r="472" spans="1:24" x14ac:dyDescent="0.25">
      <c r="A472" s="5" t="s">
        <v>164</v>
      </c>
      <c r="B472" s="11" t="str">
        <f ca="1">C462</f>
        <v>IBESM 1 7/8 PERP nc-23</v>
      </c>
      <c r="C472" s="11" t="str">
        <f ca="1">C464</f>
        <v>IBESM 3 1/4 PERP nc-24</v>
      </c>
      <c r="D472" s="22" t="str">
        <f ca="1">_xlfn.XLOOKUP(B472,bonds[unique lookup],bonds[ID_ISIN])</f>
        <v>XS1721244371</v>
      </c>
      <c r="E472" s="22" t="str">
        <f ca="1">_xlfn.XLOOKUP(C472,bonds[unique lookup],bonds[ID_ISIN])</f>
        <v>XS1890845875</v>
      </c>
      <c r="F472" s="25">
        <f ca="1">_xlfn.XLOOKUP(B472,bonds[unique lookup],bonds[nxt_call_dt])</f>
        <v>44979</v>
      </c>
      <c r="G472" s="25">
        <f ca="1">_xlfn.XLOOKUP(C472,bonds[unique lookup],bonds[nxt_call_dt])</f>
        <v>45608</v>
      </c>
      <c r="H472" s="17">
        <f t="shared" ref="H472" ca="1" si="375">YEARFRAC(F472,G472)</f>
        <v>1.7222222222222223</v>
      </c>
      <c r="I472" s="12" t="s">
        <v>35</v>
      </c>
      <c r="J472" s="18" cm="1">
        <f t="array" aca="1" ref="J472" ca="1">_xll.BDP(D472&amp;" Corp",$I472)</f>
        <v>211.92620657851745</v>
      </c>
      <c r="K472" s="18" cm="1">
        <f t="array" aca="1" ref="K472" ca="1">_xll.BDP(E472&amp;" Corp",$I472)</f>
        <v>209.94646680003441</v>
      </c>
      <c r="L472" s="18">
        <f t="shared" ref="L472" ca="1" si="376">K472-J472</f>
        <v>-1.9797397784830366</v>
      </c>
      <c r="M472" s="18">
        <f t="shared" ref="M472" ca="1" si="377">L472/H472</f>
        <v>-1.1495263229901502</v>
      </c>
      <c r="N472" s="12" t="s">
        <v>36</v>
      </c>
      <c r="O472" s="18" cm="1">
        <f t="array" aca="1" ref="O472" ca="1">_xll.BDH(D472&amp;" Corp",$N472,$O$114)</f>
        <v>222.905</v>
      </c>
      <c r="P472" s="18" cm="1">
        <f t="array" aca="1" ref="P472" ca="1">_xll.BDH(E472&amp;" Corp",$N472,$O$114)</f>
        <v>212.78</v>
      </c>
      <c r="Q472" s="18">
        <f t="shared" ref="Q472" ca="1" si="378">IFERROR(P472-O472,"-")</f>
        <v>-10.125</v>
      </c>
      <c r="R472" s="18">
        <f t="shared" ref="R472" ca="1" si="379">IFERROR(Q472/H472,"-")</f>
        <v>-5.879032258064516</v>
      </c>
      <c r="S472" s="18">
        <f t="shared" ref="S472" ca="1" si="380">IFERROR(M472-R472,"-")</f>
        <v>4.729505935074366</v>
      </c>
      <c r="T472" s="18" cm="1">
        <f t="array" aca="1" ref="T472" ca="1">_xll.BDH(D472&amp;" Corp",$N472,$T$114)</f>
        <v>194.679</v>
      </c>
      <c r="U472" s="18" cm="1">
        <f t="array" aca="1" ref="U472" ca="1">_xll.BDH(E472&amp;" Corp",$N472,$T$114)</f>
        <v>193.81399999999999</v>
      </c>
      <c r="V472" s="18">
        <f t="shared" ref="V472" ca="1" si="381">IFERROR(U472-T472,"-")</f>
        <v>-0.86500000000000909</v>
      </c>
      <c r="W472" s="18">
        <f t="shared" ref="W472" ca="1" si="382">IFERROR(V472/H472,"-")</f>
        <v>-0.50225806451613431</v>
      </c>
      <c r="X472" s="18">
        <f t="shared" ref="X472" ca="1" si="383">IFERROR(M472-W472,"-")</f>
        <v>-0.64726825847401592</v>
      </c>
    </row>
    <row r="476" spans="1:24" x14ac:dyDescent="0.25">
      <c r="B476" s="5" t="s">
        <v>2</v>
      </c>
      <c r="C476" s="11" t="s">
        <v>439</v>
      </c>
    </row>
    <row r="477" spans="1:24" ht="11" x14ac:dyDescent="0.3">
      <c r="C477" s="4" t="s">
        <v>146</v>
      </c>
      <c r="D477" s="4" t="s">
        <v>147</v>
      </c>
    </row>
    <row r="478" spans="1:24" x14ac:dyDescent="0.25">
      <c r="C478" s="5" t="e" cm="1">
        <f t="array" aca="1" ref="C478:C480" ca="1">_xlfn._xlws.FILTER(bonds[unique lookup],(bonds[ticker]=C476)*(bonds[crncy]="eur"))</f>
        <v>#VALUE!</v>
      </c>
      <c r="D478" s="22" t="e" cm="1">
        <f t="array" aca="1" ref="D478:D480" ca="1">_xlfn.XLOOKUP(_xlfn.ANCHORARRAY(C478),bonds[unique lookup],bonds[ID_ISIN])</f>
        <v>#VALUE!</v>
      </c>
    </row>
    <row r="479" spans="1:24" x14ac:dyDescent="0.25">
      <c r="C479" s="5" t="str">
        <f ca="1"/>
        <v>EDPPL 4.496 04/30/79 nc-24</v>
      </c>
      <c r="D479" s="22" t="str">
        <f ca="1"/>
        <v>PTEDPKOM0034</v>
      </c>
    </row>
    <row r="480" spans="1:24" x14ac:dyDescent="0.25">
      <c r="C480" s="5" t="str">
        <f ca="1"/>
        <v>EDPPL 1.7 07/20/80 nc-25</v>
      </c>
      <c r="D480" s="22" t="str">
        <f ca="1"/>
        <v>PTEDPLOM0017</v>
      </c>
    </row>
    <row r="481" spans="1:24" x14ac:dyDescent="0.25">
      <c r="D481" s="22"/>
    </row>
    <row r="482" spans="1:24" x14ac:dyDescent="0.25">
      <c r="D482" s="22"/>
    </row>
    <row r="483" spans="1:24" x14ac:dyDescent="0.25">
      <c r="D483" s="22"/>
    </row>
    <row r="484" spans="1:24" x14ac:dyDescent="0.25">
      <c r="D484" s="22"/>
    </row>
    <row r="485" spans="1:24" x14ac:dyDescent="0.25">
      <c r="A485" s="5" t="s">
        <v>161</v>
      </c>
      <c r="B485" s="11" t="e">
        <f ca="1">C478</f>
        <v>#VALUE!</v>
      </c>
      <c r="C485" s="11" t="str">
        <f ca="1">C479</f>
        <v>EDPPL 4.496 04/30/79 nc-24</v>
      </c>
      <c r="D485" s="22" t="e">
        <f ca="1">_xlfn.XLOOKUP(B485,bonds[unique lookup],bonds[ID_ISIN])</f>
        <v>#VALUE!</v>
      </c>
      <c r="E485" s="22" t="str">
        <f ca="1">_xlfn.XLOOKUP(C485,bonds[unique lookup],bonds[ID_ISIN])</f>
        <v>PTEDPKOM0034</v>
      </c>
      <c r="F485" s="25" t="e">
        <f ca="1">_xlfn.XLOOKUP(B485,bonds[unique lookup],bonds[nxt_call_dt])</f>
        <v>#VALUE!</v>
      </c>
      <c r="G485" s="25">
        <f ca="1">_xlfn.XLOOKUP(C485,bonds[unique lookup],bonds[nxt_call_dt])</f>
        <v>45321</v>
      </c>
      <c r="H485" s="17" t="e">
        <f t="shared" ref="H485:H486" ca="1" si="384">YEARFRAC(F485,G485)</f>
        <v>#VALUE!</v>
      </c>
      <c r="I485" s="12" t="s">
        <v>35</v>
      </c>
      <c r="J485" s="18" t="e" cm="1">
        <f t="array" aca="1" ref="J485" ca="1">_xll.BDP(D485&amp;" Corp",$I485)</f>
        <v>#VALUE!</v>
      </c>
      <c r="K485" s="18" cm="1">
        <f t="array" aca="1" ref="K485" ca="1">_xll.BDP(E485&amp;" Corp",$I485)</f>
        <v>311.3601988772628</v>
      </c>
      <c r="L485" s="18" t="e">
        <f t="shared" ref="L485:L486" ca="1" si="385">K485-J485</f>
        <v>#VALUE!</v>
      </c>
      <c r="M485" s="18" t="str">
        <f t="shared" ref="M485:M486" ca="1" si="386">IFERROR(L485/H485,"-")</f>
        <v>-</v>
      </c>
      <c r="N485" s="12" t="s">
        <v>36</v>
      </c>
      <c r="O485" s="18" t="e" cm="1">
        <f t="array" aca="1" ref="O485" ca="1">_xll.BDH(D485&amp;" Corp",$N485,$O$114)</f>
        <v>#VALUE!</v>
      </c>
      <c r="P485" s="18" cm="1">
        <f t="array" aca="1" ref="P485" ca="1">_xll.BDH(E485&amp;" Corp",$N485,$O$114)</f>
        <v>295.61200000000002</v>
      </c>
      <c r="Q485" s="18" t="str">
        <f t="shared" ref="Q485:Q486" ca="1" si="387">IFERROR(P485-O485,"-")</f>
        <v>-</v>
      </c>
      <c r="R485" s="18" t="str">
        <f t="shared" ref="R485:R486" ca="1" si="388">IFERROR(Q485/H485,"-")</f>
        <v>-</v>
      </c>
      <c r="S485" s="18" t="str">
        <f t="shared" ref="S485:S486" ca="1" si="389">IFERROR(M485-R485,"-")</f>
        <v>-</v>
      </c>
      <c r="T485" s="18" t="e" cm="1">
        <f t="array" aca="1" ref="T485" ca="1">_xll.BDH(D485&amp;" Corp",$N485,$T$114)</f>
        <v>#VALUE!</v>
      </c>
      <c r="U485" s="18" cm="1">
        <f t="array" aca="1" ref="U485" ca="1">_xll.BDH(E485&amp;" Corp",$N485,$T$114)</f>
        <v>297.97300000000001</v>
      </c>
      <c r="V485" s="18" t="str">
        <f t="shared" ref="V485:V486" ca="1" si="390">IFERROR(U485-T485,"-")</f>
        <v>-</v>
      </c>
      <c r="W485" s="18" t="str">
        <f t="shared" ref="W485:W486" ca="1" si="391">IFERROR(V485/H485,"-")</f>
        <v>-</v>
      </c>
      <c r="X485" s="18" t="str">
        <f t="shared" ref="X485:X486" ca="1" si="392">IFERROR(M485-W485,"-")</f>
        <v>-</v>
      </c>
    </row>
    <row r="486" spans="1:24" x14ac:dyDescent="0.25">
      <c r="A486" s="5" t="s">
        <v>161</v>
      </c>
      <c r="B486" s="11" t="str">
        <f ca="1">C479</f>
        <v>EDPPL 4.496 04/30/79 nc-24</v>
      </c>
      <c r="C486" s="11" t="str">
        <f ca="1">C480</f>
        <v>EDPPL 1.7 07/20/80 nc-25</v>
      </c>
      <c r="D486" s="22" t="str">
        <f ca="1">_xlfn.XLOOKUP(B486,bonds[unique lookup],bonds[ID_ISIN])</f>
        <v>PTEDPKOM0034</v>
      </c>
      <c r="E486" s="22" t="str">
        <f ca="1">_xlfn.XLOOKUP(C486,bonds[unique lookup],bonds[ID_ISIN])</f>
        <v>PTEDPLOM0017</v>
      </c>
      <c r="F486" s="25">
        <f ca="1">_xlfn.XLOOKUP(B486,bonds[unique lookup],bonds[nxt_call_dt])</f>
        <v>45321</v>
      </c>
      <c r="G486" s="25">
        <f ca="1">_xlfn.XLOOKUP(C486,bonds[unique lookup],bonds[nxt_call_dt])</f>
        <v>45767</v>
      </c>
      <c r="H486" s="17">
        <f t="shared" ca="1" si="384"/>
        <v>1.2222222222222223</v>
      </c>
      <c r="I486" s="12" t="s">
        <v>35</v>
      </c>
      <c r="J486" s="18" cm="1">
        <f t="array" aca="1" ref="J486" ca="1">_xll.BDP(D486&amp;" Corp",$I486)</f>
        <v>311.3601988772628</v>
      </c>
      <c r="K486" s="18" cm="1">
        <f t="array" aca="1" ref="K486" ca="1">_xll.BDP(E486&amp;" Corp",$I486)</f>
        <v>336.85310362615968</v>
      </c>
      <c r="L486" s="18">
        <f t="shared" ca="1" si="385"/>
        <v>25.492904748896876</v>
      </c>
      <c r="M486" s="18">
        <f t="shared" ca="1" si="386"/>
        <v>20.85783115818835</v>
      </c>
      <c r="N486" s="12" t="s">
        <v>36</v>
      </c>
      <c r="O486" s="18" cm="1">
        <f t="array" aca="1" ref="O486" ca="1">_xll.BDH(D486&amp;" Corp",$N486,$O$114)</f>
        <v>295.61200000000002</v>
      </c>
      <c r="P486" s="18" cm="1">
        <f t="array" aca="1" ref="P486" ca="1">_xll.BDH(E486&amp;" Corp",$N486,$O$114)</f>
        <v>203.71700000000001</v>
      </c>
      <c r="Q486" s="18">
        <f t="shared" ca="1" si="387"/>
        <v>-91.89500000000001</v>
      </c>
      <c r="R486" s="18">
        <f t="shared" ca="1" si="388"/>
        <v>-75.186818181818182</v>
      </c>
      <c r="S486" s="18">
        <f t="shared" ca="1" si="389"/>
        <v>96.044649340006529</v>
      </c>
      <c r="T486" s="18" cm="1">
        <f t="array" aca="1" ref="T486" ca="1">_xll.BDH(D486&amp;" Corp",$N486,$T$114)</f>
        <v>297.97300000000001</v>
      </c>
      <c r="U486" s="18" cm="1">
        <f t="array" aca="1" ref="U486" ca="1">_xll.BDH(E486&amp;" Corp",$N486,$T$114)</f>
        <v>203.15100000000001</v>
      </c>
      <c r="V486" s="18">
        <f t="shared" ca="1" si="390"/>
        <v>-94.822000000000003</v>
      </c>
      <c r="W486" s="18">
        <f t="shared" ca="1" si="391"/>
        <v>-77.581636363636363</v>
      </c>
      <c r="X486" s="18">
        <f t="shared" ca="1" si="392"/>
        <v>98.43946752182471</v>
      </c>
    </row>
    <row r="488" spans="1:24" x14ac:dyDescent="0.25">
      <c r="A488" s="5" t="s">
        <v>164</v>
      </c>
      <c r="B488" s="11" t="e">
        <f ca="1">C478</f>
        <v>#VALUE!</v>
      </c>
      <c r="C488" s="11" t="str">
        <f ca="1">C480</f>
        <v>EDPPL 1.7 07/20/80 nc-25</v>
      </c>
      <c r="D488" s="22" t="e">
        <f ca="1">_xlfn.XLOOKUP(B488,bonds[unique lookup],bonds[ID_ISIN])</f>
        <v>#VALUE!</v>
      </c>
      <c r="E488" s="22" t="str">
        <f ca="1">_xlfn.XLOOKUP(C488,bonds[unique lookup],bonds[ID_ISIN])</f>
        <v>PTEDPLOM0017</v>
      </c>
      <c r="F488" s="25" t="e">
        <f ca="1">_xlfn.XLOOKUP(B488,bonds[unique lookup],bonds[nxt_call_dt])</f>
        <v>#VALUE!</v>
      </c>
      <c r="G488" s="25">
        <f ca="1">_xlfn.XLOOKUP(C488,bonds[unique lookup],bonds[nxt_call_dt])</f>
        <v>45767</v>
      </c>
      <c r="H488" s="17" t="e">
        <f t="shared" ref="H488" ca="1" si="393">YEARFRAC(F488,G488)</f>
        <v>#VALUE!</v>
      </c>
      <c r="I488" s="12" t="s">
        <v>35</v>
      </c>
      <c r="J488" s="18" t="e" cm="1">
        <f t="array" aca="1" ref="J488" ca="1">_xll.BDP(D488&amp;" Corp",$I488)</f>
        <v>#VALUE!</v>
      </c>
      <c r="K488" s="18" cm="1">
        <f t="array" aca="1" ref="K488" ca="1">_xll.BDP(E488&amp;" Corp",$I488)</f>
        <v>336.85310362615968</v>
      </c>
      <c r="L488" s="18" t="e">
        <f t="shared" ref="L488" ca="1" si="394">K488-J488</f>
        <v>#VALUE!</v>
      </c>
      <c r="M488" s="18" t="e">
        <f t="shared" ref="M488" ca="1" si="395">L488/H488</f>
        <v>#VALUE!</v>
      </c>
      <c r="N488" s="12" t="s">
        <v>36</v>
      </c>
      <c r="O488" s="18" t="e" cm="1">
        <f t="array" aca="1" ref="O488" ca="1">_xll.BDH(D488&amp;" Corp",$N488,$O$114)</f>
        <v>#VALUE!</v>
      </c>
      <c r="P488" s="18" cm="1">
        <f t="array" aca="1" ref="P488" ca="1">_xll.BDH(E488&amp;" Corp",$N488,$O$114)</f>
        <v>203.71700000000001</v>
      </c>
      <c r="Q488" s="18" t="str">
        <f t="shared" ref="Q488" ca="1" si="396">IFERROR(P488-O488,"-")</f>
        <v>-</v>
      </c>
      <c r="R488" s="18" t="str">
        <f t="shared" ref="R488" ca="1" si="397">IFERROR(Q488/H488,"-")</f>
        <v>-</v>
      </c>
      <c r="S488" s="18" t="str">
        <f t="shared" ref="S488" ca="1" si="398">IFERROR(M488-R488,"-")</f>
        <v>-</v>
      </c>
      <c r="T488" s="18" t="e" cm="1">
        <f t="array" aca="1" ref="T488" ca="1">_xll.BDH(D488&amp;" Corp",$N488,$T$114)</f>
        <v>#VALUE!</v>
      </c>
      <c r="U488" s="18" cm="1">
        <f t="array" aca="1" ref="U488" ca="1">_xll.BDH(E488&amp;" Corp",$N488,$T$114)</f>
        <v>203.15100000000001</v>
      </c>
      <c r="V488" s="18" t="str">
        <f t="shared" ref="V488" ca="1" si="399">IFERROR(U488-T488,"-")</f>
        <v>-</v>
      </c>
      <c r="W488" s="18" t="str">
        <f t="shared" ref="W488" ca="1" si="400">IFERROR(V488/H488,"-")</f>
        <v>-</v>
      </c>
      <c r="X488" s="18" t="str">
        <f t="shared" ref="X488" ca="1" si="401">IFERROR(M488-W488,"-")</f>
        <v>-</v>
      </c>
    </row>
    <row r="492" spans="1:24" x14ac:dyDescent="0.25">
      <c r="B492" s="5" t="s">
        <v>2</v>
      </c>
      <c r="C492" s="11" t="s">
        <v>441</v>
      </c>
    </row>
    <row r="493" spans="1:24" ht="11" x14ac:dyDescent="0.3">
      <c r="C493" s="4" t="s">
        <v>146</v>
      </c>
      <c r="D493" s="4" t="s">
        <v>147</v>
      </c>
    </row>
    <row r="494" spans="1:24" x14ac:dyDescent="0.25">
      <c r="C494" s="5" t="e" cm="1" vm="3">
        <f t="array" aca="1" ref="C494" ca="1">_xlfn._xlws.FILTER(bonds[unique lookup],(bonds[ticker]=C492)*(bonds[crncy]="eur"))</f>
        <v>#VALUE!</v>
      </c>
      <c r="D494" s="22" t="e" cm="1" vm="4">
        <f t="array" aca="1" ref="D494" ca="1">_xlfn.XLOOKUP(_xlfn.ANCHORARRAY(C494),bonds[unique lookup],bonds[ID_ISIN])</f>
        <v>#VALUE!</v>
      </c>
    </row>
    <row r="495" spans="1:24" x14ac:dyDescent="0.25">
      <c r="D495" s="22"/>
    </row>
    <row r="496" spans="1:24" x14ac:dyDescent="0.25">
      <c r="D496" s="22"/>
    </row>
    <row r="497" spans="1:24" x14ac:dyDescent="0.25">
      <c r="D497" s="22"/>
    </row>
    <row r="498" spans="1:24" x14ac:dyDescent="0.25">
      <c r="D498" s="22"/>
    </row>
    <row r="499" spans="1:24" x14ac:dyDescent="0.25">
      <c r="D499" s="22"/>
    </row>
    <row r="500" spans="1:24" x14ac:dyDescent="0.25">
      <c r="D500" s="22"/>
    </row>
    <row r="501" spans="1:24" x14ac:dyDescent="0.25">
      <c r="A501" s="5" t="s">
        <v>161</v>
      </c>
      <c r="B501" s="11" t="e" vm="4">
        <f ca="1">C494</f>
        <v>#VALUE!</v>
      </c>
      <c r="C501" s="11">
        <f>C495</f>
        <v>0</v>
      </c>
      <c r="D501" s="22" t="e" vm="4">
        <f ca="1">_xlfn.XLOOKUP(B501,bonds[unique lookup],bonds[ID_ISIN])</f>
        <v>#VALUE!</v>
      </c>
      <c r="E501" s="22" t="e">
        <f ca="1">_xlfn.XLOOKUP(C501,bonds[unique lookup],bonds[ID_ISIN])</f>
        <v>#N/A</v>
      </c>
      <c r="F501" s="25" t="e" vm="4">
        <f ca="1">_xlfn.XLOOKUP(B501,bonds[unique lookup],bonds[nxt_call_dt])</f>
        <v>#VALUE!</v>
      </c>
      <c r="G501" s="25" t="e">
        <f ca="1">_xlfn.XLOOKUP(C501,bonds[unique lookup],bonds[nxt_call_dt])</f>
        <v>#N/A</v>
      </c>
      <c r="H501" s="17" t="e" vm="4">
        <f t="shared" ref="H501:H502" ca="1" si="402">YEARFRAC(F501,G501)</f>
        <v>#VALUE!</v>
      </c>
      <c r="I501" s="12" t="s">
        <v>35</v>
      </c>
      <c r="J501" s="18" t="e" cm="1">
        <f t="array" aca="1" ref="J501" ca="1">_xll.BDP(D501&amp;" Corp",$I501)</f>
        <v>#VALUE!</v>
      </c>
      <c r="K501" s="18" t="e" cm="1">
        <f t="array" aca="1" ref="K501" ca="1">_xll.BDP(E501&amp;" Corp",$I501)</f>
        <v>#N/A</v>
      </c>
      <c r="L501" s="18" t="e">
        <f t="shared" ref="L501:L502" ca="1" si="403">K501-J501</f>
        <v>#N/A</v>
      </c>
      <c r="M501" s="18" t="str">
        <f t="shared" ref="M501:M502" ca="1" si="404">IFERROR(L501/H501,"-")</f>
        <v>-</v>
      </c>
      <c r="N501" s="12" t="s">
        <v>36</v>
      </c>
      <c r="O501" s="18" t="e" cm="1">
        <f t="array" aca="1" ref="O501" ca="1">_xll.BDH(D501&amp;" Corp",$N501,$O$114)</f>
        <v>#VALUE!</v>
      </c>
      <c r="P501" s="18" t="e" cm="1">
        <f t="array" aca="1" ref="P501" ca="1">_xll.BDH(E501&amp;" Corp",$N501,$O$114)</f>
        <v>#N/A</v>
      </c>
      <c r="Q501" s="18" t="str">
        <f t="shared" ref="Q501:Q502" ca="1" si="405">IFERROR(P501-O501,"-")</f>
        <v>-</v>
      </c>
      <c r="R501" s="18" t="str">
        <f t="shared" ref="R501:R502" ca="1" si="406">IFERROR(Q501/H501,"-")</f>
        <v>-</v>
      </c>
      <c r="S501" s="18" t="str">
        <f t="shared" ref="S501:S502" ca="1" si="407">IFERROR(M501-R501,"-")</f>
        <v>-</v>
      </c>
      <c r="T501" s="18" t="e" cm="1">
        <f t="array" aca="1" ref="T501" ca="1">_xll.BDH(D501&amp;" Corp",$N501,$T$114)</f>
        <v>#VALUE!</v>
      </c>
      <c r="U501" s="18" t="e" cm="1">
        <f t="array" aca="1" ref="U501" ca="1">_xll.BDH(E501&amp;" Corp",$N501,$T$114)</f>
        <v>#N/A</v>
      </c>
      <c r="V501" s="18" t="str">
        <f t="shared" ref="V501:V502" ca="1" si="408">IFERROR(U501-T501,"-")</f>
        <v>-</v>
      </c>
      <c r="W501" s="18" t="str">
        <f t="shared" ref="W501:W502" ca="1" si="409">IFERROR(V501/H501,"-")</f>
        <v>-</v>
      </c>
      <c r="X501" s="18" t="str">
        <f t="shared" ref="X501:X502" ca="1" si="410">IFERROR(M501-W501,"-")</f>
        <v>-</v>
      </c>
    </row>
    <row r="502" spans="1:24" x14ac:dyDescent="0.25">
      <c r="A502" s="5" t="s">
        <v>161</v>
      </c>
      <c r="B502" s="11">
        <f>C495</f>
        <v>0</v>
      </c>
      <c r="C502" s="11">
        <f>C496</f>
        <v>0</v>
      </c>
      <c r="D502" s="22" t="e">
        <f ca="1">_xlfn.XLOOKUP(B502,bonds[unique lookup],bonds[ID_ISIN])</f>
        <v>#N/A</v>
      </c>
      <c r="E502" s="22" t="e">
        <f ca="1">_xlfn.XLOOKUP(C502,bonds[unique lookup],bonds[ID_ISIN])</f>
        <v>#N/A</v>
      </c>
      <c r="F502" s="25" t="e">
        <f ca="1">_xlfn.XLOOKUP(B502,bonds[unique lookup],bonds[nxt_call_dt])</f>
        <v>#N/A</v>
      </c>
      <c r="G502" s="25" t="e">
        <f ca="1">_xlfn.XLOOKUP(C502,bonds[unique lookup],bonds[nxt_call_dt])</f>
        <v>#N/A</v>
      </c>
      <c r="H502" s="17" t="e">
        <f t="shared" ca="1" si="402"/>
        <v>#N/A</v>
      </c>
      <c r="I502" s="12" t="s">
        <v>35</v>
      </c>
      <c r="J502" s="18" t="e" cm="1">
        <f t="array" aca="1" ref="J502" ca="1">_xll.BDP(D502&amp;" Corp",$I502)</f>
        <v>#N/A</v>
      </c>
      <c r="K502" s="18" t="e" cm="1">
        <f t="array" aca="1" ref="K502" ca="1">_xll.BDP(E502&amp;" Corp",$I502)</f>
        <v>#N/A</v>
      </c>
      <c r="L502" s="18" t="e">
        <f t="shared" ca="1" si="403"/>
        <v>#N/A</v>
      </c>
      <c r="M502" s="18" t="str">
        <f t="shared" ca="1" si="404"/>
        <v>-</v>
      </c>
      <c r="N502" s="12" t="s">
        <v>36</v>
      </c>
      <c r="O502" s="18" t="e" cm="1">
        <f t="array" aca="1" ref="O502" ca="1">_xll.BDH(D502&amp;" Corp",$N502,$O$114)</f>
        <v>#N/A</v>
      </c>
      <c r="P502" s="18" t="e" cm="1">
        <f t="array" aca="1" ref="P502" ca="1">_xll.BDH(E502&amp;" Corp",$N502,$O$114)</f>
        <v>#N/A</v>
      </c>
      <c r="Q502" s="18" t="str">
        <f t="shared" ca="1" si="405"/>
        <v>-</v>
      </c>
      <c r="R502" s="18" t="str">
        <f t="shared" ca="1" si="406"/>
        <v>-</v>
      </c>
      <c r="S502" s="18" t="str">
        <f t="shared" ca="1" si="407"/>
        <v>-</v>
      </c>
      <c r="T502" s="18" t="e" cm="1">
        <f t="array" aca="1" ref="T502" ca="1">_xll.BDH(D502&amp;" Corp",$N502,$T$114)</f>
        <v>#N/A</v>
      </c>
      <c r="U502" s="18" t="e" cm="1">
        <f t="array" aca="1" ref="U502" ca="1">_xll.BDH(E502&amp;" Corp",$N502,$T$114)</f>
        <v>#N/A</v>
      </c>
      <c r="V502" s="18" t="str">
        <f t="shared" ca="1" si="408"/>
        <v>-</v>
      </c>
      <c r="W502" s="18" t="str">
        <f t="shared" ca="1" si="409"/>
        <v>-</v>
      </c>
      <c r="X502" s="18" t="str">
        <f t="shared" ca="1" si="410"/>
        <v>-</v>
      </c>
    </row>
    <row r="504" spans="1:24" x14ac:dyDescent="0.25">
      <c r="A504" s="5" t="s">
        <v>164</v>
      </c>
      <c r="B504" s="11" t="e" vm="4">
        <f ca="1">C494</f>
        <v>#VALUE!</v>
      </c>
      <c r="C504" s="11">
        <f>C496</f>
        <v>0</v>
      </c>
      <c r="D504" s="22" t="e" vm="4">
        <f ca="1">_xlfn.XLOOKUP(B504,bonds[unique lookup],bonds[ID_ISIN])</f>
        <v>#VALUE!</v>
      </c>
      <c r="E504" s="22" t="e">
        <f ca="1">_xlfn.XLOOKUP(C504,bonds[unique lookup],bonds[ID_ISIN])</f>
        <v>#N/A</v>
      </c>
      <c r="F504" s="25" t="e" vm="4">
        <f ca="1">_xlfn.XLOOKUP(B504,bonds[unique lookup],bonds[nxt_call_dt])</f>
        <v>#VALUE!</v>
      </c>
      <c r="G504" s="25" t="e">
        <f ca="1">_xlfn.XLOOKUP(C504,bonds[unique lookup],bonds[nxt_call_dt])</f>
        <v>#N/A</v>
      </c>
      <c r="H504" s="17" t="e" vm="4">
        <f t="shared" ref="H504" ca="1" si="411">YEARFRAC(F504,G504)</f>
        <v>#VALUE!</v>
      </c>
      <c r="I504" s="12" t="s">
        <v>35</v>
      </c>
      <c r="J504" s="18" t="e" cm="1">
        <f t="array" aca="1" ref="J504" ca="1">_xll.BDP(D504&amp;" Corp",$I504)</f>
        <v>#VALUE!</v>
      </c>
      <c r="K504" s="18" t="e" cm="1">
        <f t="array" aca="1" ref="K504" ca="1">_xll.BDP(E504&amp;" Corp",$I504)</f>
        <v>#N/A</v>
      </c>
      <c r="L504" s="18" t="e">
        <f t="shared" ref="L504" ca="1" si="412">K504-J504</f>
        <v>#N/A</v>
      </c>
      <c r="M504" s="18" t="e">
        <f t="shared" ref="M504" ca="1" si="413">L504/H504</f>
        <v>#N/A</v>
      </c>
      <c r="N504" s="12" t="s">
        <v>36</v>
      </c>
      <c r="O504" s="18" t="e" cm="1">
        <f t="array" aca="1" ref="O504" ca="1">_xll.BDH(D504&amp;" Corp",$N504,$O$114)</f>
        <v>#VALUE!</v>
      </c>
      <c r="P504" s="18" t="e" cm="1">
        <f t="array" aca="1" ref="P504" ca="1">_xll.BDH(E504&amp;" Corp",$N504,$O$114)</f>
        <v>#N/A</v>
      </c>
      <c r="Q504" s="18" t="str">
        <f t="shared" ref="Q504" ca="1" si="414">IFERROR(P504-O504,"-")</f>
        <v>-</v>
      </c>
      <c r="R504" s="18" t="str">
        <f t="shared" ref="R504" ca="1" si="415">IFERROR(Q504/H504,"-")</f>
        <v>-</v>
      </c>
      <c r="S504" s="18" t="str">
        <f t="shared" ref="S504" ca="1" si="416">IFERROR(M504-R504,"-")</f>
        <v>-</v>
      </c>
      <c r="T504" s="18" t="e" cm="1">
        <f t="array" aca="1" ref="T504" ca="1">_xll.BDH(D504&amp;" Corp",$N504,$T$114)</f>
        <v>#VALUE!</v>
      </c>
      <c r="U504" s="18" t="e" cm="1">
        <f t="array" aca="1" ref="U504" ca="1">_xll.BDH(E504&amp;" Corp",$N504,$T$114)</f>
        <v>#N/A</v>
      </c>
      <c r="V504" s="18" t="str">
        <f t="shared" ref="V504" ca="1" si="417">IFERROR(U504-T504,"-")</f>
        <v>-</v>
      </c>
      <c r="W504" s="18" t="str">
        <f t="shared" ref="W504" ca="1" si="418">IFERROR(V504/H504,"-")</f>
        <v>-</v>
      </c>
      <c r="X504" s="18" t="str">
        <f t="shared" ref="X504" ca="1" si="419">IFERROR(M504-W504,"-")</f>
        <v>-</v>
      </c>
    </row>
  </sheetData>
  <conditionalFormatting sqref="M21:M30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{B3888FCE-4F34-4B41-9C6B-879DCCF8C29B}</x14:id>
        </ext>
      </extLst>
    </cfRule>
  </conditionalFormatting>
  <conditionalFormatting sqref="M80:M8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{1B3D0C89-53EA-4896-BC5D-85A11C6F8D2A}</x14:id>
        </ext>
      </extLst>
    </cfRule>
  </conditionalFormatting>
  <conditionalFormatting sqref="M117:M121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{70DA1CC7-E9F1-41A7-82D1-67F6BBCF4342}</x14:id>
        </ext>
      </extLst>
    </cfRule>
  </conditionalFormatting>
  <conditionalFormatting sqref="L5:L1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{887FAE31-B3EF-4185-84ED-3F6B84ACAE4E}</x14:id>
        </ext>
      </extLst>
    </cfRule>
  </conditionalFormatting>
  <conditionalFormatting sqref="O5:O14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{5A78B79D-F13D-474B-9656-7B437CE3E395}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3888FCE-4F34-4B41-9C6B-879DCCF8C2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M21:M30</xm:sqref>
        </x14:conditionalFormatting>
        <x14:conditionalFormatting xmlns:xm="http://schemas.microsoft.com/office/excel/2006/main">
          <x14:cfRule type="dataBar" id="{1B3D0C89-53EA-4896-BC5D-85A11C6F8D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M80:M86</xm:sqref>
        </x14:conditionalFormatting>
        <x14:conditionalFormatting xmlns:xm="http://schemas.microsoft.com/office/excel/2006/main">
          <x14:cfRule type="dataBar" id="{70DA1CC7-E9F1-41A7-82D1-67F6BBCF434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M117:M121</xm:sqref>
        </x14:conditionalFormatting>
        <x14:conditionalFormatting xmlns:xm="http://schemas.microsoft.com/office/excel/2006/main">
          <x14:cfRule type="dataBar" id="{887FAE31-B3EF-4185-84ED-3F6B84ACAE4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L5:L14</xm:sqref>
        </x14:conditionalFormatting>
        <x14:conditionalFormatting xmlns:xm="http://schemas.microsoft.com/office/excel/2006/main">
          <x14:cfRule type="dataBar" id="{5A78B79D-F13D-474B-9656-7B437CE3E39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O5:O14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554E5A-5604-472D-A22A-FF8C3C669EC5}">
          <x14:formula1>
            <xm:f>lists!$H:$H</xm:f>
          </x14:formula1>
          <xm:sqref>I21:I30 N504 I504 I501:I502 N501:N502 N488 I488 I485:I486 N485:N486 N472 I472 I469:I470 N469:N470 N455 I455 I452:I453 N452:N453 N437 I437 I434:I435 N434:N435 N418 I418 I415:I416 N415:N416 N399 I399 I396:I397 N396:N397 N380 I380 I372:I374 N372:N374 N358 I358 I350:I352 N350:N352 N335 I335 I327:I329 N327:N329 N312 I312 I304:I306 N304:N306 N288 I288 I280:I282 N280:N282 N265 I265 I257:I259 N257:N259 N242 I242 I233:I236 N233:N236 N218 I218 N216 I216 I208:I211 N208:N211 N188 I188 N186 I186 I178:I181 N178:N181 N157 I157 N155 I155 I146:I150 N146:N150 N128 I128 N126 I126 N117:N121 I117:I121 N94 I94 N91:N92 I91:I92 N80:N86 I80:I86 N43 I43 N40:N41 I40:I41 N21:N30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8F9F1-1EDA-4EA1-B235-C6ACA95144D2}">
  <sheetPr>
    <tabColor theme="8"/>
  </sheetPr>
  <dimension ref="A1:I234"/>
  <sheetViews>
    <sheetView workbookViewId="0">
      <selection activeCell="Q33" sqref="Q33"/>
    </sheetView>
  </sheetViews>
  <sheetFormatPr defaultColWidth="8.7265625" defaultRowHeight="10.5" x14ac:dyDescent="0.25"/>
  <cols>
    <col min="1" max="2" width="8.7265625" style="5"/>
    <col min="3" max="3" width="21.08984375" style="5" customWidth="1"/>
    <col min="4" max="4" width="21.26953125" style="5" customWidth="1"/>
    <col min="5" max="16384" width="8.7265625" style="5"/>
  </cols>
  <sheetData>
    <row r="1" spans="1:2" ht="11" x14ac:dyDescent="0.3">
      <c r="A1" s="4" t="s">
        <v>0</v>
      </c>
      <c r="B1" s="4" t="s">
        <v>1</v>
      </c>
    </row>
    <row r="2" spans="1:2" x14ac:dyDescent="0.25">
      <c r="A2" s="5" t="str" cm="1">
        <f t="array" aca="1" ref="A2:A20" ca="1">_xlfn.ANCHORARRAY(issuers!I5)</f>
        <v>SOLBBB</v>
      </c>
      <c r="B2" s="5" cm="1">
        <f t="array" aca="1" ref="B2:B20" ca="1">_xlfn.ANCHORARRAY(issuers!J5)</f>
        <v>28</v>
      </c>
    </row>
    <row r="3" spans="1:2" x14ac:dyDescent="0.25">
      <c r="A3" s="5" t="str">
        <f ca="1"/>
        <v>VW</v>
      </c>
      <c r="B3" s="5">
        <f ca="1"/>
        <v>11</v>
      </c>
    </row>
    <row r="4" spans="1:2" x14ac:dyDescent="0.25">
      <c r="A4" s="5" t="str">
        <f ca="1"/>
        <v>TELEFO</v>
      </c>
      <c r="B4" s="5">
        <f ca="1"/>
        <v>8</v>
      </c>
    </row>
    <row r="5" spans="1:2" x14ac:dyDescent="0.25">
      <c r="A5" s="5" t="str">
        <f ca="1"/>
        <v>TOTAL</v>
      </c>
      <c r="B5" s="5">
        <f ca="1"/>
        <v>6</v>
      </c>
    </row>
    <row r="6" spans="1:2" x14ac:dyDescent="0.25">
      <c r="A6" s="5" t="str">
        <f ca="1"/>
        <v>ENBW</v>
      </c>
      <c r="B6" s="5">
        <f ca="1"/>
        <v>6</v>
      </c>
    </row>
    <row r="7" spans="1:2" x14ac:dyDescent="0.25">
      <c r="A7" s="5" t="str">
        <f ca="1"/>
        <v>ORAFP</v>
      </c>
      <c r="B7" s="5">
        <f ca="1"/>
        <v>5</v>
      </c>
    </row>
    <row r="8" spans="1:2" x14ac:dyDescent="0.25">
      <c r="A8" s="5" t="str">
        <f ca="1"/>
        <v>ENGIFP</v>
      </c>
      <c r="B8" s="5">
        <f ca="1"/>
        <v>5</v>
      </c>
    </row>
    <row r="9" spans="1:2" x14ac:dyDescent="0.25">
      <c r="A9" s="5" t="str">
        <f ca="1"/>
        <v>EDF</v>
      </c>
      <c r="B9" s="5">
        <f ca="1"/>
        <v>5</v>
      </c>
    </row>
    <row r="10" spans="1:2" x14ac:dyDescent="0.25">
      <c r="A10" s="5" t="str">
        <f ca="1"/>
        <v>BAYNGR</v>
      </c>
      <c r="B10" s="5">
        <f ca="1"/>
        <v>4</v>
      </c>
    </row>
    <row r="11" spans="1:2" x14ac:dyDescent="0.25">
      <c r="A11" s="5" t="str">
        <f ca="1"/>
        <v>MRKGR</v>
      </c>
      <c r="B11" s="5">
        <f ca="1"/>
        <v>4</v>
      </c>
    </row>
    <row r="12" spans="1:2" x14ac:dyDescent="0.25">
      <c r="A12" s="5" t="str">
        <f ca="1"/>
        <v>REPSM</v>
      </c>
      <c r="B12" s="5">
        <f ca="1"/>
        <v>4</v>
      </c>
    </row>
    <row r="13" spans="1:2" x14ac:dyDescent="0.25">
      <c r="A13" s="5" t="str">
        <f ca="1"/>
        <v>ENELIM</v>
      </c>
      <c r="B13" s="5">
        <f ca="1"/>
        <v>4</v>
      </c>
    </row>
    <row r="14" spans="1:2" x14ac:dyDescent="0.25">
      <c r="A14" s="5" t="str">
        <f ca="1"/>
        <v>ORSTED</v>
      </c>
      <c r="B14" s="5">
        <f ca="1"/>
        <v>4</v>
      </c>
    </row>
    <row r="15" spans="1:2" x14ac:dyDescent="0.25">
      <c r="A15" s="5" t="str">
        <f ca="1"/>
        <v>AKEFP</v>
      </c>
      <c r="B15" s="5">
        <f ca="1"/>
        <v>3</v>
      </c>
    </row>
    <row r="16" spans="1:2" x14ac:dyDescent="0.25">
      <c r="A16" s="5" t="str">
        <f ca="1"/>
        <v>ERFFP</v>
      </c>
      <c r="B16" s="5">
        <f ca="1"/>
        <v>3</v>
      </c>
    </row>
    <row r="17" spans="1:9" x14ac:dyDescent="0.25">
      <c r="A17" s="5" t="str">
        <f ca="1"/>
        <v>OMVAV</v>
      </c>
      <c r="B17" s="5">
        <f ca="1"/>
        <v>3</v>
      </c>
    </row>
    <row r="18" spans="1:9" x14ac:dyDescent="0.25">
      <c r="A18" s="5" t="str">
        <f ca="1"/>
        <v>SEVFP</v>
      </c>
      <c r="B18" s="5">
        <f ca="1"/>
        <v>3</v>
      </c>
    </row>
    <row r="19" spans="1:9" x14ac:dyDescent="0.25">
      <c r="A19" s="5" t="str">
        <f ca="1"/>
        <v>IBESM</v>
      </c>
      <c r="B19" s="5">
        <f ca="1"/>
        <v>3</v>
      </c>
    </row>
    <row r="20" spans="1:9" x14ac:dyDescent="0.25">
      <c r="A20" s="5" t="str">
        <f ca="1"/>
        <v>EDPPL</v>
      </c>
      <c r="B20" s="5">
        <f ca="1"/>
        <v>3</v>
      </c>
    </row>
    <row r="27" spans="1:9" ht="33" x14ac:dyDescent="0.3">
      <c r="C27" s="19" t="s">
        <v>415</v>
      </c>
      <c r="D27" s="19" t="s">
        <v>416</v>
      </c>
      <c r="E27" s="19" t="s">
        <v>3</v>
      </c>
      <c r="F27" s="19" t="s">
        <v>4</v>
      </c>
      <c r="G27" s="19" t="s">
        <v>5</v>
      </c>
      <c r="H27" s="19" t="s">
        <v>7</v>
      </c>
      <c r="I27" s="19" t="s">
        <v>8</v>
      </c>
    </row>
    <row r="28" spans="1:9" x14ac:dyDescent="0.25">
      <c r="A28" s="5" t="s">
        <v>145</v>
      </c>
      <c r="B28" s="5" t="str">
        <f>issuerTable!A21</f>
        <v>pairBasis</v>
      </c>
      <c r="C28" s="5" t="str">
        <f ca="1">issuerTable!B21</f>
        <v>VW 3 3/4 PERP nc-21</v>
      </c>
      <c r="D28" s="5" t="str">
        <f ca="1">issuerTable!C21</f>
        <v>VW 2 1/2 PERP nc-22</v>
      </c>
      <c r="E28" s="18">
        <f ca="1">issuerTable!J21</f>
        <v>233.79057740181298</v>
      </c>
      <c r="F28" s="18">
        <f ca="1">issuerTable!K21</f>
        <v>365.94831557774199</v>
      </c>
      <c r="G28" s="18">
        <f ca="1">issuerTable!M21</f>
        <v>133.64265658240012</v>
      </c>
      <c r="H28" s="18">
        <f ca="1">issuerTable!S21</f>
        <v>11.069735234085513</v>
      </c>
      <c r="I28" s="18">
        <f ca="1">issuerTable!X21</f>
        <v>220.35310602060233</v>
      </c>
    </row>
    <row r="29" spans="1:9" x14ac:dyDescent="0.25">
      <c r="B29" s="5" t="str">
        <f>issuerTable!A22</f>
        <v>pairBasis</v>
      </c>
      <c r="C29" s="5" t="str">
        <f ca="1">issuerTable!B22</f>
        <v>VW 2 1/2 PERP nc-22</v>
      </c>
      <c r="D29" s="5" t="str">
        <f ca="1">issuerTable!C22</f>
        <v>VW 2.7 PERP nc-22</v>
      </c>
      <c r="E29" s="18">
        <f ca="1">issuerTable!J22</f>
        <v>365.94831557774199</v>
      </c>
      <c r="F29" s="18">
        <f ca="1">issuerTable!K22</f>
        <v>367.79056706378793</v>
      </c>
      <c r="G29" s="18">
        <f ca="1">issuerTable!M22</f>
        <v>2.5121611173353711</v>
      </c>
      <c r="H29" s="18">
        <f ca="1">issuerTable!S22</f>
        <v>7.4621611173353646</v>
      </c>
      <c r="I29" s="18">
        <f ca="1">issuerTable!X22</f>
        <v>-21.986929791755475</v>
      </c>
    </row>
    <row r="30" spans="1:9" x14ac:dyDescent="0.25">
      <c r="B30" s="5" t="str">
        <f>issuerTable!A23</f>
        <v>pairBasis</v>
      </c>
      <c r="C30" s="5" t="str">
        <f ca="1">issuerTable!B23</f>
        <v>VW 2.7 PERP nc-22</v>
      </c>
      <c r="D30" s="5" t="str">
        <f ca="1">issuerTable!C23</f>
        <v>VW 5 1/8 PERP nc-23</v>
      </c>
      <c r="E30" s="18">
        <f ca="1">issuerTable!J23</f>
        <v>367.79056706378793</v>
      </c>
      <c r="F30" s="18">
        <f ca="1">issuerTable!K23</f>
        <v>351.33068867781196</v>
      </c>
      <c r="G30" s="18">
        <f ca="1">issuerTable!M23</f>
        <v>-22.790600842120572</v>
      </c>
      <c r="H30" s="18">
        <f ca="1">issuerTable!S23</f>
        <v>26.613860696340947</v>
      </c>
      <c r="I30" s="18">
        <f ca="1">issuerTable!X23</f>
        <v>-38.478293149812934</v>
      </c>
    </row>
    <row r="31" spans="1:9" x14ac:dyDescent="0.25">
      <c r="B31" s="5" t="str">
        <f>issuerTable!A24</f>
        <v>pairBasis</v>
      </c>
      <c r="C31" s="5" t="str">
        <f ca="1">issuerTable!B24</f>
        <v>VW 5 1/8 PERP nc-23</v>
      </c>
      <c r="D31" s="5" t="str">
        <f ca="1">issuerTable!C24</f>
        <v>VW 3 3/8 PERP nc-24</v>
      </c>
      <c r="E31" s="18">
        <f ca="1">issuerTable!J24</f>
        <v>351.33068867781196</v>
      </c>
      <c r="F31" s="18">
        <f ca="1">issuerTable!K24</f>
        <v>387.91863929131654</v>
      </c>
      <c r="G31" s="18">
        <f ca="1">issuerTable!M24</f>
        <v>44.954478569493673</v>
      </c>
      <c r="H31" s="18">
        <f ca="1">issuerTable!S24</f>
        <v>-3.4329617035438744</v>
      </c>
      <c r="I31" s="18">
        <f ca="1">issuerTable!X24</f>
        <v>-4.2733712598578322</v>
      </c>
    </row>
    <row r="32" spans="1:9" x14ac:dyDescent="0.25">
      <c r="B32" s="5" t="str">
        <f>issuerTable!A25</f>
        <v>pairBasis</v>
      </c>
      <c r="C32" s="5" t="str">
        <f ca="1">issuerTable!B25</f>
        <v>VW 3 3/8 PERP nc-24</v>
      </c>
      <c r="D32" s="5" t="str">
        <f ca="1">issuerTable!C25</f>
        <v>VW 3 1/2 PERP nc-25</v>
      </c>
      <c r="E32" s="18">
        <f ca="1">issuerTable!J25</f>
        <v>387.91863929131654</v>
      </c>
      <c r="F32" s="18">
        <f ca="1">issuerTable!K25</f>
        <v>400.00284852400688</v>
      </c>
      <c r="G32" s="18">
        <f ca="1">issuerTable!M25</f>
        <v>12.429472353624352</v>
      </c>
      <c r="H32" s="18">
        <f ca="1">issuerTable!S25</f>
        <v>-5.5838990749470518</v>
      </c>
      <c r="I32" s="18" t="str">
        <f ca="1">issuerTable!X25</f>
        <v>-</v>
      </c>
    </row>
    <row r="33" spans="1:9" x14ac:dyDescent="0.25">
      <c r="B33" s="5" t="str">
        <f>issuerTable!A26</f>
        <v>pairBasis</v>
      </c>
      <c r="C33" s="5" t="str">
        <f ca="1">issuerTable!B26</f>
        <v>VW 3 1/2 PERP nc-25</v>
      </c>
      <c r="D33" s="5" t="str">
        <f ca="1">issuerTable!C26</f>
        <v>VW 4 5/8 PERP nc-26</v>
      </c>
      <c r="E33" s="18">
        <f ca="1">issuerTable!J26</f>
        <v>400.00284852400688</v>
      </c>
      <c r="F33" s="18">
        <f ca="1">issuerTable!K26</f>
        <v>395.94501625594972</v>
      </c>
      <c r="G33" s="18">
        <f ca="1">issuerTable!M26</f>
        <v>-5.2737170270778897</v>
      </c>
      <c r="H33" s="18">
        <f ca="1">issuerTable!S26</f>
        <v>0.45899055414954848</v>
      </c>
      <c r="I33" s="18" t="str">
        <f ca="1">issuerTable!X26</f>
        <v>-</v>
      </c>
    </row>
    <row r="34" spans="1:9" x14ac:dyDescent="0.25">
      <c r="B34" s="5" t="str">
        <f>issuerTable!A27</f>
        <v>pairBasis</v>
      </c>
      <c r="C34" s="5" t="str">
        <f ca="1">issuerTable!B27</f>
        <v>VW 4 5/8 PERP nc-26</v>
      </c>
      <c r="D34" s="5" t="str">
        <f ca="1">issuerTable!C27</f>
        <v>VW 3 7/8 PERP nc-27</v>
      </c>
      <c r="E34" s="18">
        <f ca="1">issuerTable!J27</f>
        <v>395.94501625594972</v>
      </c>
      <c r="F34" s="18">
        <f ca="1">issuerTable!K27</f>
        <v>406.99574099671452</v>
      </c>
      <c r="G34" s="18">
        <f ca="1">issuerTable!M27</f>
        <v>9.0415020606257386</v>
      </c>
      <c r="H34" s="18">
        <f ca="1">issuerTable!S27</f>
        <v>-1.7094070302833408</v>
      </c>
      <c r="I34" s="18">
        <f ca="1">issuerTable!X27</f>
        <v>-12.720497939374269</v>
      </c>
    </row>
    <row r="35" spans="1:9" x14ac:dyDescent="0.25">
      <c r="B35" s="5" t="str">
        <f>issuerTable!A28</f>
        <v>pairBasis</v>
      </c>
      <c r="C35" s="5" t="str">
        <f ca="1">issuerTable!B28</f>
        <v>VW 3 7/8 PERP nc-27</v>
      </c>
      <c r="D35" s="5" t="str">
        <f ca="1">issuerTable!C28</f>
        <v>VW 4 5/8 PERP nc-28</v>
      </c>
      <c r="E35" s="18">
        <f ca="1">issuerTable!J28</f>
        <v>406.99574099671452</v>
      </c>
      <c r="F35" s="18">
        <f ca="1">issuerTable!K28</f>
        <v>416.08263736154657</v>
      </c>
      <c r="G35" s="18">
        <f ca="1">issuerTable!M28</f>
        <v>8.7701948829478287</v>
      </c>
      <c r="H35" s="18">
        <f ca="1">issuerTable!S28</f>
        <v>3.2003289312051875</v>
      </c>
      <c r="I35" s="18">
        <f ca="1">issuerTable!X28</f>
        <v>2.0537337569424645</v>
      </c>
    </row>
    <row r="36" spans="1:9" x14ac:dyDescent="0.25">
      <c r="B36" s="5" t="str">
        <f>issuerTable!A29</f>
        <v>pairBasis</v>
      </c>
      <c r="C36" s="5" t="str">
        <f ca="1">issuerTable!B29</f>
        <v>VW 4 5/8 PERP nc-28</v>
      </c>
      <c r="D36" s="5" t="str">
        <f ca="1">issuerTable!C29</f>
        <v>VW 3 7/8 PERP nc-29</v>
      </c>
      <c r="E36" s="18">
        <f ca="1">issuerTable!J29</f>
        <v>416.08263736154657</v>
      </c>
      <c r="F36" s="18">
        <f ca="1">issuerTable!K29</f>
        <v>421.63958191519458</v>
      </c>
      <c r="G36" s="18">
        <f ca="1">issuerTable!M29</f>
        <v>5.7157143980379521</v>
      </c>
      <c r="H36" s="18">
        <f ca="1">issuerTable!S29</f>
        <v>-3.0065713162477818</v>
      </c>
      <c r="I36" s="18" t="str">
        <f ca="1">issuerTable!X29</f>
        <v>-</v>
      </c>
    </row>
    <row r="37" spans="1:9" x14ac:dyDescent="0.25">
      <c r="B37" s="5" t="str">
        <f>issuerTable!A30</f>
        <v>pairBasis</v>
      </c>
      <c r="C37" s="5" t="str">
        <f ca="1">issuerTable!B30</f>
        <v>VW 3 7/8 PERP nc-29</v>
      </c>
      <c r="D37" s="5" t="str">
        <f ca="1">issuerTable!C30</f>
        <v>VW 3 1/2 PERP nc-30</v>
      </c>
      <c r="E37" s="18">
        <f ca="1">issuerTable!J30</f>
        <v>421.63958191519458</v>
      </c>
      <c r="F37" s="18">
        <f ca="1">issuerTable!K30</f>
        <v>400.82562320536493</v>
      </c>
      <c r="G37" s="18">
        <f ca="1">issuerTable!M30</f>
        <v>-27.446978518456682</v>
      </c>
      <c r="H37" s="18">
        <f ca="1">issuerTable!S30</f>
        <v>23.074340162862015</v>
      </c>
      <c r="I37" s="18" t="str">
        <f ca="1">issuerTable!X30</f>
        <v>-</v>
      </c>
    </row>
    <row r="38" spans="1:9" x14ac:dyDescent="0.25">
      <c r="E38" s="18"/>
      <c r="F38" s="18"/>
      <c r="G38" s="18"/>
      <c r="H38" s="18"/>
      <c r="I38" s="18"/>
    </row>
    <row r="40" spans="1:9" x14ac:dyDescent="0.25">
      <c r="B40" s="5" t="str">
        <f>issuerTable!A40</f>
        <v>whole curve</v>
      </c>
      <c r="C40" s="5" t="str">
        <f ca="1">issuerTable!B40</f>
        <v>VW 2 1/2 PERP nc-22</v>
      </c>
      <c r="D40" s="5" t="str">
        <f ca="1">issuerTable!C40</f>
        <v>VW 4 5/8 PERP nc-28</v>
      </c>
      <c r="E40" s="18">
        <f ca="1">issuerTable!J40</f>
        <v>365.94831557774199</v>
      </c>
      <c r="F40" s="18">
        <f ca="1">issuerTable!K40</f>
        <v>416.08263736154657</v>
      </c>
      <c r="G40" s="18">
        <f ca="1">issuerTable!M40</f>
        <v>7.9966131334380366</v>
      </c>
      <c r="H40" s="18">
        <f ca="1">issuerTable!S40</f>
        <v>2.8790943031323204</v>
      </c>
      <c r="I40" s="18">
        <f ca="1">issuerTable!X40</f>
        <v>-8.316156029167189</v>
      </c>
    </row>
    <row r="41" spans="1:9" x14ac:dyDescent="0.25">
      <c r="B41" s="5" t="str">
        <f>issuerTable!A41</f>
        <v>whole curve</v>
      </c>
      <c r="C41" s="5" t="str">
        <f ca="1">issuerTable!B41</f>
        <v>VW 2.7 PERP nc-22</v>
      </c>
      <c r="D41" s="5" t="str">
        <f ca="1">issuerTable!C41</f>
        <v>VW 3 7/8 PERP nc-29</v>
      </c>
      <c r="E41" s="18">
        <f ca="1">issuerTable!J41</f>
        <v>367.79056706378793</v>
      </c>
      <c r="F41" s="18">
        <f ca="1">issuerTable!K41</f>
        <v>421.63958191519458</v>
      </c>
      <c r="G41" s="18">
        <f ca="1">issuerTable!M41</f>
        <v>8.2738563151969249</v>
      </c>
      <c r="H41" s="18">
        <f ca="1">issuerTable!S41</f>
        <v>1.4834849963748997</v>
      </c>
      <c r="I41" s="18" t="str">
        <f ca="1">issuerTable!X41</f>
        <v>-</v>
      </c>
    </row>
    <row r="43" spans="1:9" x14ac:dyDescent="0.25">
      <c r="B43" s="5" t="str">
        <f>issuerTable!A43</f>
        <v>long end</v>
      </c>
      <c r="C43" s="5" t="str">
        <f ca="1">issuerTable!B43</f>
        <v>VW 4 5/8 PERP nc-26</v>
      </c>
      <c r="D43" s="5" t="str">
        <f ca="1">issuerTable!C43</f>
        <v>VW 3 1/2 PERP nc-30</v>
      </c>
      <c r="E43" s="18">
        <f ca="1">issuerTable!J43</f>
        <v>395.94501625594972</v>
      </c>
      <c r="F43" s="18">
        <f ca="1">issuerTable!K43</f>
        <v>400.82562320536493</v>
      </c>
      <c r="G43" s="18">
        <f ca="1">issuerTable!M43</f>
        <v>1.223550488711334</v>
      </c>
      <c r="H43" s="18">
        <f ca="1">issuerTable!S43</f>
        <v>3.9614056419146748</v>
      </c>
      <c r="I43" s="18">
        <f ca="1">issuerTable!X43</f>
        <v>2.343661909324152</v>
      </c>
    </row>
    <row r="47" spans="1:9" ht="33" x14ac:dyDescent="0.3">
      <c r="C47" s="19" t="s">
        <v>415</v>
      </c>
      <c r="D47" s="19" t="s">
        <v>416</v>
      </c>
      <c r="E47" s="19" t="s">
        <v>3</v>
      </c>
      <c r="F47" s="19" t="s">
        <v>4</v>
      </c>
      <c r="G47" s="19" t="s">
        <v>5</v>
      </c>
      <c r="H47" s="19" t="s">
        <v>7</v>
      </c>
      <c r="I47" s="19" t="s">
        <v>8</v>
      </c>
    </row>
    <row r="48" spans="1:9" x14ac:dyDescent="0.25">
      <c r="A48" s="5" t="s">
        <v>166</v>
      </c>
      <c r="B48" s="5" t="str">
        <f>issuerTable!A80</f>
        <v>pairBasis</v>
      </c>
      <c r="C48" s="5" t="str">
        <f ca="1">issuerTable!B80</f>
        <v>TELEFO 3 3/4 PERP nc-22</v>
      </c>
      <c r="D48" s="5" t="str">
        <f ca="1">issuerTable!C80</f>
        <v>TELEFO 2 5/8 PERP nc-23</v>
      </c>
      <c r="E48" s="18">
        <f ca="1">issuerTable!J80</f>
        <v>334.95232595605717</v>
      </c>
      <c r="F48" s="18">
        <f ca="1">issuerTable!K80</f>
        <v>347.88959828453812</v>
      </c>
      <c r="G48" s="18">
        <f ca="1">issuerTable!M80</f>
        <v>13.231301245037344</v>
      </c>
      <c r="H48" s="18">
        <f ca="1">issuerTable!S80</f>
        <v>157.81016488140096</v>
      </c>
      <c r="I48" s="18">
        <f ca="1">issuerTable!X80</f>
        <v>115.70857397231009</v>
      </c>
    </row>
    <row r="49" spans="2:9" x14ac:dyDescent="0.25">
      <c r="B49" s="5" t="str">
        <f>issuerTable!A81</f>
        <v>pairBasis</v>
      </c>
      <c r="C49" s="5" t="str">
        <f ca="1">issuerTable!B81</f>
        <v>TELEFO 2 5/8 PERP nc-23</v>
      </c>
      <c r="D49" s="5" t="str">
        <f ca="1">issuerTable!C81</f>
        <v>TELEFO 3 PERP nc-23</v>
      </c>
      <c r="E49" s="18">
        <f ca="1">issuerTable!J81</f>
        <v>347.88959828453812</v>
      </c>
      <c r="F49" s="18">
        <f ca="1">issuerTable!K81</f>
        <v>355.7851801902865</v>
      </c>
      <c r="G49" s="18">
        <f ca="1">issuerTable!M81</f>
        <v>16.058810655759402</v>
      </c>
      <c r="H49" s="18">
        <f ca="1">issuerTable!S81</f>
        <v>-324.22051137813901</v>
      </c>
      <c r="I49" s="18">
        <f ca="1">issuerTable!X81</f>
        <v>-239.8910198527152</v>
      </c>
    </row>
    <row r="50" spans="2:9" x14ac:dyDescent="0.25">
      <c r="B50" s="5" t="str">
        <f>issuerTable!A82</f>
        <v>pairBasis</v>
      </c>
      <c r="C50" s="5" t="str">
        <f ca="1">issuerTable!B82</f>
        <v>TELEFO 3 PERP nc-23</v>
      </c>
      <c r="D50" s="5" t="str">
        <f ca="1">issuerTable!C82</f>
        <v>TELEFO 5 7/8 PERP nc-24</v>
      </c>
      <c r="E50" s="18">
        <f ca="1">issuerTable!J82</f>
        <v>355.7851801902865</v>
      </c>
      <c r="F50" s="18">
        <f ca="1">issuerTable!K82</f>
        <v>348.74635744597157</v>
      </c>
      <c r="G50" s="18">
        <f ca="1">issuerTable!M82</f>
        <v>-12.241430859678136</v>
      </c>
      <c r="H50" s="18">
        <f ca="1">issuerTable!S82</f>
        <v>24.784656096843644</v>
      </c>
      <c r="I50" s="18">
        <f ca="1">issuerTable!X82</f>
        <v>21.452482183800168</v>
      </c>
    </row>
    <row r="51" spans="2:9" x14ac:dyDescent="0.25">
      <c r="B51" s="5" t="str">
        <f>issuerTable!A83</f>
        <v>pairBasis</v>
      </c>
      <c r="C51" s="5" t="str">
        <f ca="1">issuerTable!B83</f>
        <v>TELEFO 5 7/8 PERP nc-24</v>
      </c>
      <c r="D51" s="5" t="str">
        <f ca="1">issuerTable!C83</f>
        <v>TELEFO 4 3/8 PERP nc-24</v>
      </c>
      <c r="E51" s="18">
        <f ca="1">issuerTable!J83</f>
        <v>348.74635744597157</v>
      </c>
      <c r="F51" s="18">
        <f ca="1">issuerTable!K83</f>
        <v>361.00642033549286</v>
      </c>
      <c r="G51" s="18">
        <f ca="1">issuerTable!M83</f>
        <v>17.376467087510495</v>
      </c>
      <c r="H51" s="18">
        <f ca="1">issuerTable!S83</f>
        <v>17.477097008770375</v>
      </c>
      <c r="I51" s="18">
        <f ca="1">issuerTable!X83</f>
        <v>16.353160000896271</v>
      </c>
    </row>
    <row r="52" spans="2:9" x14ac:dyDescent="0.25">
      <c r="B52" s="5" t="str">
        <f>issuerTable!A84</f>
        <v>pairBasis</v>
      </c>
      <c r="C52" s="5" t="str">
        <f ca="1">issuerTable!B84</f>
        <v>TELEFO 4 3/8 PERP nc-24</v>
      </c>
      <c r="D52" s="5" t="str">
        <f ca="1">issuerTable!C84</f>
        <v>TELEFO 3 7/8 PERP nc-26</v>
      </c>
      <c r="E52" s="18">
        <f ca="1">issuerTable!J84</f>
        <v>361.00642033549286</v>
      </c>
      <c r="F52" s="18">
        <f ca="1">issuerTable!K84</f>
        <v>388.52725115475232</v>
      </c>
      <c r="G52" s="18">
        <f ca="1">issuerTable!M84</f>
        <v>18.079377910462419</v>
      </c>
      <c r="H52" s="18">
        <f ca="1">issuerTable!S84</f>
        <v>63.281056742579182</v>
      </c>
      <c r="I52" s="18">
        <f ca="1">issuerTable!X84</f>
        <v>40.387553092944188</v>
      </c>
    </row>
    <row r="53" spans="2:9" x14ac:dyDescent="0.25">
      <c r="B53" s="5" t="str">
        <f>issuerTable!A85</f>
        <v>pairBasis</v>
      </c>
      <c r="C53" s="5" t="str">
        <f ca="1">issuerTable!B85</f>
        <v>TELEFO 3 7/8 PERP nc-26</v>
      </c>
      <c r="D53" s="5" t="str">
        <f ca="1">issuerTable!C85</f>
        <v>TELEFO 2.502 PERP nc-27</v>
      </c>
      <c r="E53" s="18">
        <f ca="1">issuerTable!J85</f>
        <v>388.52725115475232</v>
      </c>
      <c r="F53" s="18">
        <f ca="1">issuerTable!K85</f>
        <v>350.29923153200355</v>
      </c>
      <c r="G53" s="18">
        <f ca="1">issuerTable!M85</f>
        <v>-61.713394906679632</v>
      </c>
      <c r="H53" s="18">
        <f ca="1">issuerTable!S85</f>
        <v>-137.37635454793519</v>
      </c>
      <c r="I53" s="18">
        <f ca="1">issuerTable!X85</f>
        <v>-110.88810342685903</v>
      </c>
    </row>
    <row r="54" spans="2:9" x14ac:dyDescent="0.25">
      <c r="B54" s="5" t="str">
        <f>issuerTable!A86</f>
        <v>pairBasis</v>
      </c>
      <c r="C54" s="5" t="str">
        <f ca="1">issuerTable!B86</f>
        <v>TELEFO 2.502 PERP nc-27</v>
      </c>
      <c r="D54" s="5" t="str">
        <f ca="1">issuerTable!C86</f>
        <v>TELEFO 2 7/8 PERP nc-27</v>
      </c>
      <c r="E54" s="18">
        <f ca="1">issuerTable!J86</f>
        <v>350.29923153200355</v>
      </c>
      <c r="F54" s="18">
        <f ca="1">issuerTable!K86</f>
        <v>376.36094805381998</v>
      </c>
      <c r="G54" s="18">
        <f ca="1">issuerTable!M86</f>
        <v>67.497970847869908</v>
      </c>
      <c r="H54" s="18">
        <f ca="1">issuerTable!S86</f>
        <v>5.9353809198122534</v>
      </c>
      <c r="I54" s="18">
        <f ca="1">issuerTable!X86</f>
        <v>31.938258617654185</v>
      </c>
    </row>
    <row r="55" spans="2:9" x14ac:dyDescent="0.25">
      <c r="E55" s="18"/>
      <c r="F55" s="18"/>
      <c r="G55" s="18"/>
      <c r="H55" s="18"/>
      <c r="I55" s="18"/>
    </row>
    <row r="56" spans="2:9" x14ac:dyDescent="0.25">
      <c r="E56" s="18"/>
      <c r="F56" s="18"/>
      <c r="G56" s="18"/>
      <c r="H56" s="18"/>
      <c r="I56" s="18"/>
    </row>
    <row r="57" spans="2:9" x14ac:dyDescent="0.25">
      <c r="B57" s="5" t="str">
        <f>issuerTable!A91</f>
        <v>whole curve</v>
      </c>
      <c r="C57" s="5" t="str">
        <f ca="1">issuerTable!B91</f>
        <v>TELEFO 2 5/8 PERP nc-23</v>
      </c>
      <c r="D57" s="5" t="str">
        <f ca="1">issuerTable!C91</f>
        <v>TELEFO 3 7/8 PERP nc-26</v>
      </c>
      <c r="E57" s="18">
        <f ca="1">issuerTable!J91</f>
        <v>347.88959828453812</v>
      </c>
      <c r="F57" s="18">
        <f ca="1">issuerTable!K91</f>
        <v>388.52725115475232</v>
      </c>
      <c r="G57" s="18">
        <f ca="1">issuerTable!M91</f>
        <v>12.345616061837225</v>
      </c>
      <c r="H57" s="18">
        <f ca="1">issuerTable!S91</f>
        <v>-11.088105457150126</v>
      </c>
      <c r="I57" s="18">
        <f ca="1">issuerTable!X91</f>
        <v>-9.9020801406944212</v>
      </c>
    </row>
    <row r="58" spans="2:9" x14ac:dyDescent="0.25">
      <c r="B58" s="5" t="str">
        <f>issuerTable!A92</f>
        <v>whole curve</v>
      </c>
      <c r="C58" s="5" t="str">
        <f ca="1">issuerTable!B92</f>
        <v>TELEFO 3 PERP nc-23</v>
      </c>
      <c r="D58" s="5" t="str">
        <f ca="1">issuerTable!C92</f>
        <v>TELEFO 2 7/8 PERP nc-27</v>
      </c>
      <c r="E58" s="18">
        <f ca="1">issuerTable!J92</f>
        <v>355.7851801902865</v>
      </c>
      <c r="F58" s="18">
        <f ca="1">issuerTable!K92</f>
        <v>376.36094805381998</v>
      </c>
      <c r="G58" s="18">
        <f ca="1">issuerTable!M92</f>
        <v>5.4067711174248574</v>
      </c>
      <c r="H58" s="18">
        <f ca="1">issuerTable!S92</f>
        <v>10.538479146621938</v>
      </c>
      <c r="I58" s="18">
        <f ca="1">issuerTable!X92</f>
        <v>7.6190630882277874</v>
      </c>
    </row>
    <row r="59" spans="2:9" x14ac:dyDescent="0.25">
      <c r="E59" s="18"/>
      <c r="F59" s="18"/>
      <c r="G59" s="18"/>
      <c r="H59" s="18"/>
      <c r="I59" s="18"/>
    </row>
    <row r="60" spans="2:9" x14ac:dyDescent="0.25">
      <c r="B60" s="5" t="str">
        <f>issuerTable!A94</f>
        <v>long end</v>
      </c>
      <c r="C60" s="5" t="str">
        <f ca="1">issuerTable!B94</f>
        <v>TELEFO 5 7/8 PERP nc-24</v>
      </c>
      <c r="D60" s="5" t="str">
        <f ca="1">issuerTable!C94</f>
        <v>TELEFO 2 7/8 PERP nc-27</v>
      </c>
      <c r="E60" s="18">
        <f ca="1">issuerTable!J94</f>
        <v>348.74635744597157</v>
      </c>
      <c r="F60" s="18">
        <f ca="1">issuerTable!K94</f>
        <v>376.36094805381998</v>
      </c>
      <c r="G60" s="18">
        <f ca="1">issuerTable!M94</f>
        <v>8.5405950333551797</v>
      </c>
      <c r="H60" s="18">
        <f ca="1">issuerTable!S94</f>
        <v>7.9959558580974406</v>
      </c>
      <c r="I60" s="18">
        <f ca="1">issuerTable!X94</f>
        <v>5.1524507034582774</v>
      </c>
    </row>
    <row r="61" spans="2:9" x14ac:dyDescent="0.25">
      <c r="E61" s="18"/>
      <c r="F61" s="18"/>
      <c r="G61" s="18"/>
      <c r="H61" s="18"/>
      <c r="I61" s="18"/>
    </row>
    <row r="62" spans="2:9" x14ac:dyDescent="0.25">
      <c r="E62" s="18"/>
      <c r="F62" s="18"/>
      <c r="G62" s="18"/>
      <c r="H62" s="18"/>
      <c r="I62" s="18"/>
    </row>
    <row r="63" spans="2:9" x14ac:dyDescent="0.25">
      <c r="E63" s="18"/>
      <c r="F63" s="18"/>
      <c r="G63" s="18"/>
      <c r="H63" s="18"/>
      <c r="I63" s="18"/>
    </row>
    <row r="64" spans="2:9" x14ac:dyDescent="0.25">
      <c r="E64" s="18"/>
      <c r="F64" s="18"/>
      <c r="G64" s="18"/>
      <c r="H64" s="18"/>
      <c r="I64" s="18"/>
    </row>
    <row r="65" spans="1:9" x14ac:dyDescent="0.25">
      <c r="A65" s="5" t="s">
        <v>168</v>
      </c>
      <c r="B65" s="5" t="str">
        <f>issuerTable!A117</f>
        <v>pairBasis</v>
      </c>
      <c r="C65" s="5" t="str">
        <f ca="1">issuerTable!B117</f>
        <v>TOTAL 2 1/4 PERP nc-21</v>
      </c>
      <c r="D65" s="5" t="str">
        <f ca="1">issuerTable!C117</f>
        <v>TOTAL 3 7/8 PERP nc-22</v>
      </c>
      <c r="E65" s="18">
        <f ca="1">issuerTable!J117</f>
        <v>197.64161370361811</v>
      </c>
      <c r="F65" s="18">
        <f ca="1">issuerTable!K117</f>
        <v>197.84190780745186</v>
      </c>
      <c r="G65" s="18">
        <f ca="1">issuerTable!M117</f>
        <v>0.16313546918586408</v>
      </c>
      <c r="H65" s="18">
        <f ca="1">issuerTable!S117</f>
        <v>-12.665733309094682</v>
      </c>
      <c r="I65" s="18">
        <f ca="1">issuerTable!X117</f>
        <v>-16.288538738958941</v>
      </c>
    </row>
    <row r="66" spans="1:9" x14ac:dyDescent="0.25">
      <c r="B66" s="5" t="str">
        <f>issuerTable!A118</f>
        <v>pairBasis</v>
      </c>
      <c r="C66" s="5" t="str">
        <f ca="1">issuerTable!B118</f>
        <v>TOTAL 3 7/8 PERP nc-22</v>
      </c>
      <c r="D66" s="5" t="str">
        <f ca="1">issuerTable!C118</f>
        <v>TOTAL 2.708 PERP nc-23</v>
      </c>
      <c r="E66" s="18">
        <f ca="1">issuerTable!J118</f>
        <v>197.84190780745186</v>
      </c>
      <c r="F66" s="18">
        <f ca="1">issuerTable!K118</f>
        <v>207.61462009071988</v>
      </c>
      <c r="G66" s="18">
        <f ca="1">issuerTable!M118</f>
        <v>10.138836950940886</v>
      </c>
      <c r="H66" s="18">
        <f ca="1">issuerTable!S118</f>
        <v>13.363274991286712</v>
      </c>
      <c r="I66" s="18">
        <f ca="1">issuerTable!X118</f>
        <v>-12.470615498626815</v>
      </c>
    </row>
    <row r="67" spans="1:9" x14ac:dyDescent="0.25">
      <c r="B67" s="5" t="str">
        <f>issuerTable!A119</f>
        <v>pairBasis</v>
      </c>
      <c r="C67" s="5" t="str">
        <f ca="1">issuerTable!B119</f>
        <v>TOTAL 2.708 PERP nc-23</v>
      </c>
      <c r="D67" s="5" t="str">
        <f ca="1">issuerTable!C119</f>
        <v>TOTAL 1 3/4 PERP nc-24</v>
      </c>
      <c r="E67" s="18">
        <f ca="1">issuerTable!J119</f>
        <v>207.61462009071988</v>
      </c>
      <c r="F67" s="18">
        <f ca="1">issuerTable!K119</f>
        <v>221.20540775135092</v>
      </c>
      <c r="G67" s="18">
        <f ca="1">issuerTable!M119</f>
        <v>14.871378595219372</v>
      </c>
      <c r="H67" s="18">
        <f ca="1">issuerTable!S119</f>
        <v>10.749433306465576</v>
      </c>
      <c r="I67" s="18">
        <f ca="1">issuerTable!X119</f>
        <v>1.1027463763743572</v>
      </c>
    </row>
    <row r="68" spans="1:9" x14ac:dyDescent="0.25">
      <c r="B68" s="5" t="str">
        <f>issuerTable!A120</f>
        <v>pairBasis</v>
      </c>
      <c r="C68" s="5" t="str">
        <f ca="1">issuerTable!B120</f>
        <v>TOTAL 1 3/4 PERP nc-24</v>
      </c>
      <c r="D68" s="5" t="str">
        <f ca="1">issuerTable!C120</f>
        <v>TOTAL 2 5/8 PERP nc-25</v>
      </c>
      <c r="E68" s="18">
        <f ca="1">issuerTable!J120</f>
        <v>221.20540775135092</v>
      </c>
      <c r="F68" s="18">
        <f ca="1">issuerTable!K120</f>
        <v>228.76469910416745</v>
      </c>
      <c r="G68" s="18">
        <f ca="1">issuerTable!M120</f>
        <v>8.4513816366892875</v>
      </c>
      <c r="H68" s="18">
        <f ca="1">issuerTable!S120</f>
        <v>8.2087729410371306</v>
      </c>
      <c r="I68" s="18">
        <f ca="1">issuerTable!X120</f>
        <v>-12.668991034118154</v>
      </c>
    </row>
    <row r="69" spans="1:9" x14ac:dyDescent="0.25">
      <c r="B69" s="5" t="str">
        <f>issuerTable!A121</f>
        <v>pairBasis</v>
      </c>
      <c r="C69" s="5" t="str">
        <f ca="1">issuerTable!B121</f>
        <v>TOTAL 2 5/8 PERP nc-25</v>
      </c>
      <c r="D69" s="5" t="str">
        <f ca="1">issuerTable!C121</f>
        <v>TOTAL 3.369 PERP nc-26</v>
      </c>
      <c r="E69" s="18">
        <f ca="1">issuerTable!J121</f>
        <v>228.76469910416745</v>
      </c>
      <c r="F69" s="18">
        <f ca="1">issuerTable!K121</f>
        <v>230.5615273691572</v>
      </c>
      <c r="G69" s="18">
        <f ca="1">issuerTable!M121</f>
        <v>1.1152727162005382</v>
      </c>
      <c r="H69" s="18">
        <f ca="1">issuerTable!S121</f>
        <v>-4.1649341803511888</v>
      </c>
      <c r="I69" s="18">
        <f ca="1">issuerTable!X121</f>
        <v>0.1662382334419199</v>
      </c>
    </row>
    <row r="70" spans="1:9" x14ac:dyDescent="0.25">
      <c r="E70" s="18"/>
      <c r="F70" s="18"/>
      <c r="G70" s="18"/>
      <c r="H70" s="18"/>
      <c r="I70" s="18"/>
    </row>
    <row r="71" spans="1:9" x14ac:dyDescent="0.25">
      <c r="E71" s="18"/>
      <c r="F71" s="18"/>
      <c r="G71" s="18"/>
      <c r="H71" s="18"/>
      <c r="I71" s="18"/>
    </row>
    <row r="72" spans="1:9" x14ac:dyDescent="0.25">
      <c r="B72" s="5" t="str">
        <f>issuerTable!A126</f>
        <v>whole curve</v>
      </c>
      <c r="C72" s="5" t="str">
        <f ca="1">issuerTable!B126</f>
        <v>TOTAL 3 7/8 PERP nc-22</v>
      </c>
      <c r="D72" s="5" t="str">
        <f ca="1">issuerTable!C126</f>
        <v>TOTAL 2 5/8 PERP nc-25</v>
      </c>
      <c r="E72" s="18">
        <f ca="1">issuerTable!J126</f>
        <v>197.84190780745186</v>
      </c>
      <c r="F72" s="18">
        <f ca="1">issuerTable!K126</f>
        <v>228.76469910416745</v>
      </c>
      <c r="G72" s="18">
        <f ca="1">issuerTable!M126</f>
        <v>11.154513894606826</v>
      </c>
      <c r="H72" s="18">
        <f ca="1">issuerTable!S126</f>
        <v>10.838521910638898</v>
      </c>
      <c r="I72" s="18">
        <f ca="1">issuerTable!X126</f>
        <v>-8.0600352035895675</v>
      </c>
    </row>
    <row r="73" spans="1:9" x14ac:dyDescent="0.25">
      <c r="E73" s="18"/>
      <c r="F73" s="18"/>
      <c r="G73" s="18"/>
      <c r="H73" s="18"/>
      <c r="I73" s="18"/>
    </row>
    <row r="74" spans="1:9" x14ac:dyDescent="0.25">
      <c r="B74" s="5" t="str">
        <f>issuerTable!A128</f>
        <v>long end</v>
      </c>
      <c r="C74" s="5" t="str">
        <f ca="1">issuerTable!B128</f>
        <v>TOTAL 2.708 PERP nc-23</v>
      </c>
      <c r="D74" s="5" t="str">
        <f ca="1">issuerTable!C128</f>
        <v>TOTAL 3.369 PERP nc-26</v>
      </c>
      <c r="E74" s="18">
        <f ca="1">issuerTable!J128</f>
        <v>207.61462009071988</v>
      </c>
      <c r="F74" s="18">
        <f ca="1">issuerTable!K128</f>
        <v>230.5615273691572</v>
      </c>
      <c r="G74" s="18">
        <f ca="1">issuerTable!M128</f>
        <v>6.7107121204203386</v>
      </c>
      <c r="H74" s="18">
        <f ca="1">issuerTable!S128</f>
        <v>3.0577795452781817</v>
      </c>
      <c r="I74" s="18">
        <f ca="1">issuerTable!X128</f>
        <v>-2.9408557106113475</v>
      </c>
    </row>
    <row r="75" spans="1:9" x14ac:dyDescent="0.25">
      <c r="E75" s="18"/>
      <c r="F75" s="18"/>
      <c r="G75" s="18"/>
      <c r="H75" s="18"/>
      <c r="I75" s="18"/>
    </row>
    <row r="76" spans="1:9" x14ac:dyDescent="0.25">
      <c r="E76" s="18"/>
      <c r="F76" s="18"/>
      <c r="G76" s="18"/>
      <c r="H76" s="18"/>
      <c r="I76" s="18"/>
    </row>
    <row r="78" spans="1:9" x14ac:dyDescent="0.25">
      <c r="A78" s="5" t="s">
        <v>422</v>
      </c>
      <c r="B78" s="5" t="str">
        <f>issuerTable!A146</f>
        <v>pairBasis</v>
      </c>
      <c r="C78" s="5" t="str">
        <f ca="1">issuerTable!B146</f>
        <v>ENBW 3 5/8 04/02/76 nc-21</v>
      </c>
      <c r="D78" s="5" t="str">
        <f ca="1">issuerTable!C146</f>
        <v>ENBW 3 5/8 04/02/76 nc-21</v>
      </c>
      <c r="E78" s="18">
        <f ca="1">issuerTable!J146</f>
        <v>201.81886688936444</v>
      </c>
      <c r="F78" s="18">
        <f ca="1">issuerTable!K146</f>
        <v>201.81886688936444</v>
      </c>
      <c r="G78" s="18" t="str">
        <f ca="1">issuerTable!M146</f>
        <v>-</v>
      </c>
      <c r="H78" s="18" t="str">
        <f ca="1">issuerTable!S146</f>
        <v>-</v>
      </c>
      <c r="I78" s="18" t="str">
        <f ca="1">issuerTable!X146</f>
        <v>-</v>
      </c>
    </row>
    <row r="79" spans="1:9" x14ac:dyDescent="0.25">
      <c r="B79" s="5" t="str">
        <f>issuerTable!A147</f>
        <v>pairBasis</v>
      </c>
      <c r="C79" s="5" t="str">
        <f ca="1">issuerTable!B147</f>
        <v>ENBW 3 5/8 04/02/76 nc-21</v>
      </c>
      <c r="D79" s="5" t="str">
        <f ca="1">issuerTable!C147</f>
        <v>ENBW 3 3/8 04/05/77 nc-22</v>
      </c>
      <c r="E79" s="18">
        <f ca="1">issuerTable!J147</f>
        <v>201.81886688936444</v>
      </c>
      <c r="F79" s="18">
        <f ca="1">issuerTable!K147</f>
        <v>189.81899337183455</v>
      </c>
      <c r="G79" s="18">
        <f ca="1">issuerTable!M147</f>
        <v>-15.824009034105352</v>
      </c>
      <c r="H79" s="18">
        <f ca="1">issuerTable!S147</f>
        <v>10.706540416444099</v>
      </c>
      <c r="I79" s="18">
        <f ca="1">issuerTable!X147</f>
        <v>-35.886426616522932</v>
      </c>
    </row>
    <row r="80" spans="1:9" x14ac:dyDescent="0.25">
      <c r="B80" s="5" t="str">
        <f>issuerTable!A148</f>
        <v>pairBasis</v>
      </c>
      <c r="C80" s="5" t="str">
        <f ca="1">issuerTable!B148</f>
        <v>ENBW 3 3/8 04/05/77 nc-22</v>
      </c>
      <c r="D80" s="5" t="str">
        <f ca="1">issuerTable!C148</f>
        <v>ENBW 1 1/8 11/05/79 nc-24</v>
      </c>
      <c r="E80" s="18">
        <f ca="1">issuerTable!J148</f>
        <v>189.81899337183455</v>
      </c>
      <c r="F80" s="18">
        <f ca="1">issuerTable!K148</f>
        <v>208.82884272701466</v>
      </c>
      <c r="G80" s="18">
        <f ca="1">issuerTable!M148</f>
        <v>7.3586513632955253</v>
      </c>
      <c r="H80" s="18">
        <f ca="1">issuerTable!S148</f>
        <v>-9.0453486367044782</v>
      </c>
      <c r="I80" s="18">
        <f ca="1">issuerTable!X148</f>
        <v>-13.682380894768986</v>
      </c>
    </row>
    <row r="81" spans="1:9" x14ac:dyDescent="0.25">
      <c r="B81" s="5" t="str">
        <f>issuerTable!A149</f>
        <v>pairBasis</v>
      </c>
      <c r="C81" s="5" t="str">
        <f ca="1">issuerTable!B149</f>
        <v>ENBW 1 1/8 11/05/79 nc-24</v>
      </c>
      <c r="D81" s="5" t="str">
        <f ca="1">issuerTable!C149</f>
        <v>ENBW 1 7/8 06/29/80 nc-26</v>
      </c>
      <c r="E81" s="18">
        <f ca="1">issuerTable!J149</f>
        <v>208.82884272701466</v>
      </c>
      <c r="F81" s="18">
        <f ca="1">issuerTable!K149</f>
        <v>233.60836206463969</v>
      </c>
      <c r="G81" s="18">
        <f ca="1">issuerTable!M149</f>
        <v>14.992650355537835</v>
      </c>
      <c r="H81" s="18">
        <f ca="1">issuerTable!S149</f>
        <v>1.7966839689832117</v>
      </c>
      <c r="I81" s="18" t="str">
        <f ca="1">issuerTable!X149</f>
        <v>-</v>
      </c>
    </row>
    <row r="82" spans="1:9" x14ac:dyDescent="0.25">
      <c r="B82" s="5" t="str">
        <f>issuerTable!A150</f>
        <v>pairBasis</v>
      </c>
      <c r="C82" s="5" t="str">
        <f ca="1">issuerTable!B150</f>
        <v>ENBW 1 7/8 06/29/80 nc-26</v>
      </c>
      <c r="D82" s="5" t="str">
        <f ca="1">issuerTable!C150</f>
        <v>ENBW 1 5/8 08/05/79 nc-27</v>
      </c>
      <c r="E82" s="18">
        <f ca="1">issuerTable!J150</f>
        <v>233.60836206463969</v>
      </c>
      <c r="F82" s="18">
        <f ca="1">issuerTable!K150</f>
        <v>231.45864706991546</v>
      </c>
      <c r="G82" s="18">
        <f ca="1">issuerTable!M150</f>
        <v>-1.9592339192423405</v>
      </c>
      <c r="H82" s="18">
        <f ca="1">issuerTable!S150</f>
        <v>-0.72429721038156458</v>
      </c>
      <c r="I82" s="18" t="str">
        <f ca="1">issuerTable!X150</f>
        <v>-</v>
      </c>
    </row>
    <row r="83" spans="1:9" x14ac:dyDescent="0.25">
      <c r="E83" s="18"/>
      <c r="F83" s="18"/>
      <c r="G83" s="18"/>
      <c r="H83" s="18"/>
      <c r="I83" s="18"/>
    </row>
    <row r="84" spans="1:9" x14ac:dyDescent="0.25">
      <c r="E84" s="18"/>
      <c r="F84" s="18"/>
      <c r="G84" s="18"/>
      <c r="H84" s="18"/>
      <c r="I84" s="18"/>
    </row>
    <row r="85" spans="1:9" x14ac:dyDescent="0.25">
      <c r="B85" s="5" t="str">
        <f>issuerTable!A155</f>
        <v>whole curve</v>
      </c>
      <c r="C85" s="5" t="str">
        <f ca="1">issuerTable!B155</f>
        <v>ENBW 3 5/8 04/02/76 nc-21</v>
      </c>
      <c r="D85" s="5" t="str">
        <f ca="1">issuerTable!C155</f>
        <v>ENBW 1 5/8 08/05/79 nc-27</v>
      </c>
      <c r="E85" s="18">
        <f ca="1">issuerTable!J155</f>
        <v>201.81886688936444</v>
      </c>
      <c r="F85" s="18">
        <f ca="1">issuerTable!K155</f>
        <v>231.45864706991546</v>
      </c>
      <c r="G85" s="18">
        <f ca="1">issuerTable!M155</f>
        <v>4.8656273894201387</v>
      </c>
      <c r="H85" s="18">
        <f ca="1">issuerTable!S155</f>
        <v>-2.1460825968999693</v>
      </c>
      <c r="I85" s="18">
        <f ca="1">issuerTable!X155</f>
        <v>-9.7476147446427888</v>
      </c>
    </row>
    <row r="86" spans="1:9" x14ac:dyDescent="0.25">
      <c r="E86" s="18"/>
      <c r="F86" s="18"/>
      <c r="G86" s="18"/>
      <c r="H86" s="18"/>
      <c r="I86" s="18"/>
    </row>
    <row r="87" spans="1:9" x14ac:dyDescent="0.25">
      <c r="B87" s="5" t="str">
        <f>issuerTable!A157</f>
        <v>long end</v>
      </c>
      <c r="C87" s="5" t="str">
        <f ca="1">issuerTable!B157</f>
        <v>ENBW 1 1/8 11/05/79 nc-24</v>
      </c>
      <c r="D87" s="5" t="str">
        <f ca="1">issuerTable!C157</f>
        <v>ENBW 1 5/8 08/05/79 nc-27</v>
      </c>
      <c r="E87" s="18">
        <f ca="1">issuerTable!J157</f>
        <v>208.82884272701466</v>
      </c>
      <c r="F87" s="18">
        <f ca="1">issuerTable!K157</f>
        <v>231.45864706991546</v>
      </c>
      <c r="G87" s="18">
        <f ca="1">issuerTable!M157</f>
        <v>8.2290197610548361</v>
      </c>
      <c r="H87" s="18">
        <f ca="1">issuerTable!S157</f>
        <v>0.79083794287302389</v>
      </c>
      <c r="I87" s="18">
        <f ca="1">issuerTable!X157</f>
        <v>1.1566561246911951</v>
      </c>
    </row>
    <row r="88" spans="1:9" x14ac:dyDescent="0.25">
      <c r="E88" s="18"/>
      <c r="F88" s="18"/>
      <c r="G88" s="18"/>
      <c r="H88" s="18"/>
      <c r="I88" s="18"/>
    </row>
    <row r="89" spans="1:9" x14ac:dyDescent="0.25">
      <c r="E89" s="18"/>
      <c r="F89" s="18"/>
      <c r="G89" s="18"/>
      <c r="H89" s="18"/>
      <c r="I89" s="18"/>
    </row>
    <row r="91" spans="1:9" ht="33" x14ac:dyDescent="0.3">
      <c r="C91" s="19" t="s">
        <v>415</v>
      </c>
      <c r="D91" s="19" t="s">
        <v>416</v>
      </c>
      <c r="E91" s="19" t="s">
        <v>3</v>
      </c>
      <c r="F91" s="19" t="s">
        <v>4</v>
      </c>
      <c r="G91" s="19" t="s">
        <v>5</v>
      </c>
      <c r="H91" s="19" t="s">
        <v>7</v>
      </c>
      <c r="I91" s="19" t="s">
        <v>8</v>
      </c>
    </row>
    <row r="92" spans="1:9" x14ac:dyDescent="0.25">
      <c r="A92" s="5" t="s">
        <v>423</v>
      </c>
      <c r="B92" s="5" t="str">
        <f>issuerTable!A178</f>
        <v>pairBasis</v>
      </c>
      <c r="C92" s="5" t="str">
        <f ca="1">issuerTable!B178</f>
        <v>ORAFP 4 PERP nc-21</v>
      </c>
      <c r="D92" s="5" t="str">
        <f ca="1">issuerTable!C178</f>
        <v>ORAFP 5 1/4 PERP nc-24</v>
      </c>
      <c r="E92" s="18">
        <f ca="1">issuerTable!J178</f>
        <v>151.77166957118428</v>
      </c>
      <c r="F92" s="18">
        <f ca="1">issuerTable!K178</f>
        <v>202.49017790453584</v>
      </c>
      <c r="G92" s="18">
        <f ca="1">issuerTable!M178</f>
        <v>21.582343971638963</v>
      </c>
      <c r="H92" s="18">
        <f ca="1">issuerTable!S178</f>
        <v>-9.041485815595081</v>
      </c>
      <c r="I92" s="18">
        <f ca="1">issuerTable!X178</f>
        <v>-11.053826241126991</v>
      </c>
    </row>
    <row r="93" spans="1:9" x14ac:dyDescent="0.25">
      <c r="B93" s="5" t="str">
        <f>issuerTable!A179</f>
        <v>pairBasis</v>
      </c>
      <c r="C93" s="5" t="str">
        <f ca="1">issuerTable!B179</f>
        <v>ORAFP 5 1/4 PERP nc-24</v>
      </c>
      <c r="D93" s="5" t="str">
        <f ca="1">issuerTable!C179</f>
        <v>ORAFP 2 3/8 PERP nc-25</v>
      </c>
      <c r="E93" s="18">
        <f ca="1">issuerTable!J179</f>
        <v>202.49017790453584</v>
      </c>
      <c r="F93" s="18">
        <f ca="1">issuerTable!K179</f>
        <v>219.37358621301021</v>
      </c>
      <c r="G93" s="18">
        <f ca="1">issuerTable!M179</f>
        <v>17.982328375889864</v>
      </c>
      <c r="H93" s="18">
        <f ca="1">issuerTable!S179</f>
        <v>2.923038435061482</v>
      </c>
      <c r="I93" s="18">
        <f ca="1">issuerTable!X179</f>
        <v>7.7702573699727111</v>
      </c>
    </row>
    <row r="94" spans="1:9" x14ac:dyDescent="0.25">
      <c r="B94" s="5" t="str">
        <f>issuerTable!A180</f>
        <v>pairBasis</v>
      </c>
      <c r="C94" s="5" t="str">
        <f ca="1">issuerTable!B180</f>
        <v>ORAFP 2 3/8 PERP nc-25</v>
      </c>
      <c r="D94" s="5" t="str">
        <f ca="1">issuerTable!C180</f>
        <v>ORAFP 5 PERP nc-26</v>
      </c>
      <c r="E94" s="18">
        <f ca="1">issuerTable!J180</f>
        <v>219.37358621301021</v>
      </c>
      <c r="F94" s="18">
        <f ca="1">issuerTable!K180</f>
        <v>237.11570083091877</v>
      </c>
      <c r="G94" s="18">
        <f ca="1">issuerTable!M180</f>
        <v>10.368768283193312</v>
      </c>
      <c r="H94" s="18">
        <f ca="1">issuerTable!S180</f>
        <v>1.2372747766997882</v>
      </c>
      <c r="I94" s="18">
        <f ca="1">issuerTable!X180</f>
        <v>-3.3235044440794166</v>
      </c>
    </row>
    <row r="95" spans="1:9" x14ac:dyDescent="0.25">
      <c r="B95" s="5" t="str">
        <f>issuerTable!A181</f>
        <v>pairBasis</v>
      </c>
      <c r="C95" s="5" t="str">
        <f ca="1">issuerTable!B181</f>
        <v>ORAFP 5 PERP nc-26</v>
      </c>
      <c r="D95" s="5" t="str">
        <f ca="1">issuerTable!C181</f>
        <v>ORAFP 1 3/4 PERP nc-26</v>
      </c>
      <c r="E95" s="18">
        <f ca="1">issuerTable!J181</f>
        <v>237.11570083091877</v>
      </c>
      <c r="F95" s="18">
        <f ca="1">issuerTable!K181</f>
        <v>230.06728239988655</v>
      </c>
      <c r="G95" s="18">
        <f ca="1">issuerTable!M181</f>
        <v>-32.531161989379463</v>
      </c>
      <c r="H95" s="18">
        <f ca="1">issuerTable!S181</f>
        <v>34.954991856774448</v>
      </c>
      <c r="I95" s="18">
        <f ca="1">issuerTable!X181</f>
        <v>73.101145702928221</v>
      </c>
    </row>
    <row r="96" spans="1:9" x14ac:dyDescent="0.25">
      <c r="E96" s="18"/>
      <c r="F96" s="18"/>
      <c r="G96" s="18"/>
      <c r="H96" s="18"/>
      <c r="I96" s="18"/>
    </row>
    <row r="97" spans="1:9" x14ac:dyDescent="0.25">
      <c r="E97" s="18"/>
      <c r="F97" s="18"/>
      <c r="G97" s="18"/>
      <c r="H97" s="18"/>
      <c r="I97" s="18"/>
    </row>
    <row r="98" spans="1:9" x14ac:dyDescent="0.25">
      <c r="B98" s="5" t="str">
        <f>issuerTable!A186</f>
        <v>whole curve</v>
      </c>
      <c r="C98" s="5" t="str">
        <f ca="1">issuerTable!B186</f>
        <v>ORAFP 4 PERP nc-21</v>
      </c>
      <c r="D98" s="5" t="str">
        <f ca="1">issuerTable!C186</f>
        <v>ORAFP 1 3/4 PERP nc-26</v>
      </c>
      <c r="E98" s="18">
        <f ca="1">issuerTable!J186</f>
        <v>151.77166957118428</v>
      </c>
      <c r="F98" s="18">
        <f ca="1">issuerTable!K186</f>
        <v>230.06728239988655</v>
      </c>
      <c r="G98" s="18">
        <f ca="1">issuerTable!M186</f>
        <v>15.008743673233663</v>
      </c>
      <c r="H98" s="18">
        <f ca="1">issuerTable!S186</f>
        <v>-1.6892754960954122</v>
      </c>
      <c r="I98" s="18">
        <f ca="1">issuerTable!X186</f>
        <v>-1.6350262948174539</v>
      </c>
    </row>
    <row r="99" spans="1:9" x14ac:dyDescent="0.25">
      <c r="E99" s="18"/>
      <c r="F99" s="18"/>
      <c r="G99" s="18"/>
      <c r="H99" s="18"/>
      <c r="I99" s="18"/>
    </row>
    <row r="100" spans="1:9" x14ac:dyDescent="0.25">
      <c r="B100" s="5" t="str">
        <f>issuerTable!A188</f>
        <v>long end</v>
      </c>
      <c r="C100" s="5" t="str">
        <f ca="1">issuerTable!B188</f>
        <v>ORAFP 2 3/8 PERP nc-25</v>
      </c>
      <c r="D100" s="5" t="str">
        <f ca="1">issuerTable!C188</f>
        <v>ORAFP 1 3/4 PERP nc-26</v>
      </c>
      <c r="E100" s="18">
        <f ca="1">issuerTable!J188</f>
        <v>219.37358621301021</v>
      </c>
      <c r="F100" s="18">
        <f ca="1">issuerTable!K188</f>
        <v>230.06728239988655</v>
      </c>
      <c r="G100" s="18">
        <f ca="1">issuerTable!M188</f>
        <v>5.5471622871404636</v>
      </c>
      <c r="H100" s="18">
        <f ca="1">issuerTable!S188</f>
        <v>5.0268741027024157</v>
      </c>
      <c r="I100" s="18">
        <f ca="1">issuerTable!X188</f>
        <v>5.2660095493883015</v>
      </c>
    </row>
    <row r="101" spans="1:9" x14ac:dyDescent="0.25">
      <c r="E101" s="18"/>
      <c r="F101" s="18"/>
      <c r="G101" s="18"/>
      <c r="H101" s="18"/>
      <c r="I101" s="18"/>
    </row>
    <row r="102" spans="1:9" x14ac:dyDescent="0.25">
      <c r="E102" s="18"/>
      <c r="F102" s="18"/>
      <c r="G102" s="18"/>
      <c r="H102" s="18"/>
      <c r="I102" s="18"/>
    </row>
    <row r="103" spans="1:9" x14ac:dyDescent="0.25">
      <c r="E103" s="18"/>
      <c r="F103" s="18"/>
      <c r="G103" s="18"/>
      <c r="H103" s="18"/>
      <c r="I103" s="18"/>
    </row>
    <row r="104" spans="1:9" x14ac:dyDescent="0.25">
      <c r="E104" s="18"/>
      <c r="F104" s="18"/>
      <c r="G104" s="18"/>
      <c r="H104" s="18"/>
      <c r="I104" s="18"/>
    </row>
    <row r="105" spans="1:9" x14ac:dyDescent="0.25">
      <c r="E105" s="18"/>
      <c r="F105" s="18"/>
      <c r="G105" s="18"/>
      <c r="H105" s="18"/>
      <c r="I105" s="18"/>
    </row>
    <row r="106" spans="1:9" x14ac:dyDescent="0.25">
      <c r="A106" s="5" t="s">
        <v>425</v>
      </c>
      <c r="B106" s="5" t="str">
        <f>issuerTable!A208</f>
        <v>pairBasis</v>
      </c>
      <c r="C106" s="5" t="str">
        <f ca="1">issuerTable!B208</f>
        <v>ENGIFP 4 3/4 PERP nc-21</v>
      </c>
      <c r="D106" s="5" t="str">
        <f ca="1">issuerTable!C208</f>
        <v>ENGIFP 1 3/8 PERP nc-23</v>
      </c>
      <c r="E106" s="18">
        <f ca="1">issuerTable!J208</f>
        <v>155.1398215901265</v>
      </c>
      <c r="F106" s="18">
        <f ca="1">issuerTable!K208</f>
        <v>243.02836219689908</v>
      </c>
      <c r="G106" s="18">
        <f ca="1">issuerTable!M208</f>
        <v>57.94848831215775</v>
      </c>
      <c r="H106" s="18">
        <f ca="1">issuerTable!S208</f>
        <v>-28.064478720809277</v>
      </c>
      <c r="I106" s="18">
        <f ca="1">issuerTable!X208</f>
        <v>-12.885797402127963</v>
      </c>
    </row>
    <row r="107" spans="1:9" x14ac:dyDescent="0.25">
      <c r="B107" s="5" t="str">
        <f>issuerTable!A209</f>
        <v>pairBasis</v>
      </c>
      <c r="C107" s="5" t="str">
        <f ca="1">issuerTable!B209</f>
        <v>ENGIFP 1 3/8 PERP nc-23</v>
      </c>
      <c r="D107" s="5" t="str">
        <f ca="1">issuerTable!C209</f>
        <v>ENGIFP 3 7/8 PERP nc-24</v>
      </c>
      <c r="E107" s="18">
        <f ca="1">issuerTable!J209</f>
        <v>243.02836219689908</v>
      </c>
      <c r="F107" s="18">
        <f ca="1">issuerTable!K209</f>
        <v>231.83775857360106</v>
      </c>
      <c r="G107" s="18">
        <f ca="1">issuerTable!M209</f>
        <v>-8.1222123072324326</v>
      </c>
      <c r="H107" s="18">
        <f ca="1">issuerTable!S209</f>
        <v>20.691578015348199</v>
      </c>
      <c r="I107" s="18">
        <f ca="1">issuerTable!X209</f>
        <v>10.899723176638533</v>
      </c>
    </row>
    <row r="108" spans="1:9" x14ac:dyDescent="0.25">
      <c r="B108" s="5" t="str">
        <f>issuerTable!A210</f>
        <v>pairBasis</v>
      </c>
      <c r="C108" s="5" t="str">
        <f ca="1">issuerTable!B210</f>
        <v>ENGIFP 3 7/8 PERP nc-24</v>
      </c>
      <c r="D108" s="5" t="str">
        <f ca="1">issuerTable!C210</f>
        <v>ENGIFP 3 1/4 PERP nc-24</v>
      </c>
      <c r="E108" s="18">
        <f ca="1">issuerTable!J210</f>
        <v>231.83775857360106</v>
      </c>
      <c r="F108" s="18">
        <f ca="1">issuerTable!K210</f>
        <v>237.35727760303354</v>
      </c>
      <c r="G108" s="18">
        <f ca="1">issuerTable!M210</f>
        <v>11.289925287475514</v>
      </c>
      <c r="H108" s="18">
        <f ca="1">issuerTable!S210</f>
        <v>9.9399252874755213</v>
      </c>
      <c r="I108" s="18">
        <f ca="1">issuerTable!X210</f>
        <v>4.7444707420209911</v>
      </c>
    </row>
    <row r="109" spans="1:9" x14ac:dyDescent="0.25">
      <c r="B109" s="5" t="str">
        <f>issuerTable!A211</f>
        <v>pairBasis</v>
      </c>
      <c r="C109" s="5" t="str">
        <f ca="1">issuerTable!B211</f>
        <v>ENGIFP 3 1/4 PERP nc-24</v>
      </c>
      <c r="D109" s="5" t="str">
        <f ca="1">issuerTable!C211</f>
        <v>ENGIFP 1 5/8 PERP nc-25</v>
      </c>
      <c r="E109" s="18">
        <f ca="1">issuerTable!J211</f>
        <v>237.35727760303354</v>
      </c>
      <c r="F109" s="18">
        <f ca="1">issuerTable!K211</f>
        <v>245.15821348634717</v>
      </c>
      <c r="G109" s="18">
        <f ca="1">issuerTable!M211</f>
        <v>21.602591676868506</v>
      </c>
      <c r="H109" s="18">
        <f ca="1">issuerTable!S211</f>
        <v>-11.138023707746896</v>
      </c>
      <c r="I109" s="18">
        <f ca="1">issuerTable!X211</f>
        <v>-2.1463314000546312</v>
      </c>
    </row>
    <row r="110" spans="1:9" x14ac:dyDescent="0.25">
      <c r="E110" s="18"/>
      <c r="F110" s="18"/>
      <c r="G110" s="18"/>
      <c r="H110" s="18"/>
      <c r="I110" s="18"/>
    </row>
    <row r="111" spans="1:9" x14ac:dyDescent="0.25">
      <c r="E111" s="18"/>
      <c r="F111" s="18"/>
      <c r="G111" s="18"/>
      <c r="H111" s="18"/>
      <c r="I111" s="18"/>
    </row>
    <row r="112" spans="1:9" x14ac:dyDescent="0.25">
      <c r="B112" s="5" t="str">
        <f>issuerTable!A216</f>
        <v>whole curve</v>
      </c>
      <c r="C112" s="5" t="str">
        <f ca="1">issuerTable!B216</f>
        <v>ENGIFP 4 3/4 PERP nc-21</v>
      </c>
      <c r="D112" s="5" t="str">
        <f ca="1">issuerTable!C216</f>
        <v>ENGIFP 1 5/8 PERP nc-25</v>
      </c>
      <c r="E112" s="18">
        <f ca="1">issuerTable!J216</f>
        <v>155.1398215901265</v>
      </c>
      <c r="F112" s="18">
        <f ca="1">issuerTable!K216</f>
        <v>245.15821348634717</v>
      </c>
      <c r="G112" s="18">
        <f ca="1">issuerTable!M216</f>
        <v>24.040520090978813</v>
      </c>
      <c r="H112" s="18">
        <f ca="1">issuerTable!S216</f>
        <v>-3.5301920751932911</v>
      </c>
      <c r="I112" s="18">
        <f ca="1">issuerTable!X216</f>
        <v>-0.79627516124670805</v>
      </c>
    </row>
    <row r="113" spans="1:9" x14ac:dyDescent="0.25">
      <c r="E113" s="18"/>
      <c r="F113" s="18"/>
      <c r="G113" s="18"/>
      <c r="H113" s="18"/>
      <c r="I113" s="18"/>
    </row>
    <row r="114" spans="1:9" x14ac:dyDescent="0.25">
      <c r="B114" s="5" t="str">
        <f>issuerTable!A218</f>
        <v>long end</v>
      </c>
      <c r="C114" s="5" t="str">
        <f ca="1">issuerTable!B218</f>
        <v>ENGIFP 3 7/8 PERP nc-24</v>
      </c>
      <c r="D114" s="5" t="str">
        <f ca="1">issuerTable!C218</f>
        <v>ENGIFP 1 5/8 PERP nc-25</v>
      </c>
      <c r="E114" s="18">
        <f ca="1">issuerTable!J218</f>
        <v>231.83775857360106</v>
      </c>
      <c r="F114" s="18">
        <f ca="1">issuerTable!K218</f>
        <v>245.15821348634717</v>
      </c>
      <c r="G114" s="18">
        <f ca="1">issuerTable!M218</f>
        <v>15.671123426760118</v>
      </c>
      <c r="H114" s="18">
        <f ca="1">issuerTable!S218</f>
        <v>0.985241073818937</v>
      </c>
      <c r="I114" s="18">
        <f ca="1">issuerTable!X218</f>
        <v>1.8170057797012831</v>
      </c>
    </row>
    <row r="115" spans="1:9" x14ac:dyDescent="0.25">
      <c r="E115" s="18"/>
      <c r="F115" s="18"/>
      <c r="G115" s="18"/>
      <c r="H115" s="18"/>
      <c r="I115" s="18"/>
    </row>
    <row r="116" spans="1:9" x14ac:dyDescent="0.25">
      <c r="E116" s="18"/>
      <c r="F116" s="18"/>
      <c r="G116" s="18"/>
      <c r="H116" s="18"/>
      <c r="I116" s="18"/>
    </row>
    <row r="117" spans="1:9" x14ac:dyDescent="0.25">
      <c r="E117" s="18"/>
      <c r="F117" s="18"/>
      <c r="G117" s="18"/>
      <c r="H117" s="18"/>
      <c r="I117" s="18"/>
    </row>
    <row r="118" spans="1:9" x14ac:dyDescent="0.25">
      <c r="A118" s="5" t="s">
        <v>426</v>
      </c>
      <c r="B118" s="5" t="str">
        <f>issuerTable!A233</f>
        <v>pairBasis</v>
      </c>
      <c r="C118" s="5" t="str">
        <f ca="1">issuerTable!B233</f>
        <v>EDF 4 1/8 PERP nc-22</v>
      </c>
      <c r="D118" s="5" t="str">
        <f ca="1">issuerTable!C233</f>
        <v>EDF 4 PERP nc-24</v>
      </c>
      <c r="E118" s="18">
        <f ca="1">issuerTable!J233</f>
        <v>219.76326554779811</v>
      </c>
      <c r="F118" s="18">
        <f ca="1">issuerTable!K233</f>
        <v>343.63843766937907</v>
      </c>
      <c r="G118" s="18">
        <f ca="1">issuerTable!M233</f>
        <v>50.56129474350243</v>
      </c>
      <c r="H118" s="18">
        <f ca="1">issuerTable!S233</f>
        <v>18.892723314931018</v>
      </c>
      <c r="I118" s="18">
        <f ca="1">issuerTable!X233</f>
        <v>32.33109066186978</v>
      </c>
    </row>
    <row r="119" spans="1:9" x14ac:dyDescent="0.25">
      <c r="B119" s="5" t="str">
        <f>issuerTable!A234</f>
        <v>pairBasis</v>
      </c>
      <c r="C119" s="5" t="str">
        <f ca="1">issuerTable!B234</f>
        <v>EDF 4 PERP nc-24</v>
      </c>
      <c r="D119" s="5" t="str">
        <f ca="1">issuerTable!C234</f>
        <v>EDF 5 3/8 PERP nc-25</v>
      </c>
      <c r="E119" s="18">
        <f ca="1">issuerTable!J234</f>
        <v>343.63843766937907</v>
      </c>
      <c r="F119" s="18">
        <f ca="1">issuerTable!K234</f>
        <v>347.90092172455377</v>
      </c>
      <c r="G119" s="18">
        <f ca="1">issuerTable!M234</f>
        <v>7.4853378529897094</v>
      </c>
      <c r="H119" s="18">
        <f ca="1">issuerTable!S234</f>
        <v>-25.539832878717583</v>
      </c>
      <c r="I119" s="18">
        <f ca="1">issuerTable!X234</f>
        <v>-16.253588976278635</v>
      </c>
    </row>
    <row r="120" spans="1:9" x14ac:dyDescent="0.25">
      <c r="B120" s="5" t="str">
        <f>issuerTable!A235</f>
        <v>pairBasis</v>
      </c>
      <c r="C120" s="5" t="str">
        <f ca="1">issuerTable!B235</f>
        <v>EDF 5 3/8 PERP nc-25</v>
      </c>
      <c r="D120" s="5" t="str">
        <f ca="1">issuerTable!C235</f>
        <v>EDF 5 PERP nc-26</v>
      </c>
      <c r="E120" s="18">
        <f ca="1">issuerTable!J235</f>
        <v>347.90092172455377</v>
      </c>
      <c r="F120" s="18">
        <f ca="1">issuerTable!K235</f>
        <v>361.06584928318614</v>
      </c>
      <c r="G120" s="18">
        <f ca="1">issuerTable!M235</f>
        <v>13.425988445064174</v>
      </c>
      <c r="H120" s="18">
        <f ca="1">issuerTable!S235</f>
        <v>1.6204360371321407</v>
      </c>
      <c r="I120" s="18">
        <f ca="1">issuerTable!X235</f>
        <v>5.7007759804749503</v>
      </c>
    </row>
    <row r="121" spans="1:9" x14ac:dyDescent="0.25">
      <c r="B121" s="5" t="str">
        <f>issuerTable!A236</f>
        <v>pairBasis</v>
      </c>
      <c r="C121" s="5" t="str">
        <f ca="1">issuerTable!B236</f>
        <v>EDF 5 PERP nc-26</v>
      </c>
      <c r="D121" s="5" t="str">
        <f ca="1">issuerTable!C236</f>
        <v>EDF 3 PERP nc-27</v>
      </c>
      <c r="E121" s="18">
        <f ca="1">issuerTable!J236</f>
        <v>361.06584928318614</v>
      </c>
      <c r="F121" s="18">
        <f ca="1">issuerTable!K236</f>
        <v>374.09391028981156</v>
      </c>
      <c r="G121" s="18">
        <f ca="1">issuerTable!M236</f>
        <v>8.0724646512653209</v>
      </c>
      <c r="H121" s="18">
        <f ca="1">issuerTable!S236</f>
        <v>7.6275765273410414</v>
      </c>
      <c r="I121" s="18">
        <f ca="1">issuerTable!X236</f>
        <v>16.985717663313508</v>
      </c>
    </row>
    <row r="122" spans="1:9" x14ac:dyDescent="0.25">
      <c r="E122" s="18"/>
      <c r="F122" s="18"/>
      <c r="G122" s="18"/>
      <c r="H122" s="18"/>
      <c r="I122" s="18"/>
    </row>
    <row r="123" spans="1:9" x14ac:dyDescent="0.25">
      <c r="E123" s="18"/>
      <c r="F123" s="18"/>
      <c r="G123" s="18"/>
      <c r="H123" s="18"/>
      <c r="I123" s="18"/>
    </row>
    <row r="124" spans="1:9" x14ac:dyDescent="0.25">
      <c r="B124" s="5" t="str">
        <f>issuerTable!A242</f>
        <v>whole curve</v>
      </c>
      <c r="C124" s="5" t="str">
        <f ca="1">issuerTable!B242</f>
        <v>EDF 4 1/8 PERP nc-22</v>
      </c>
      <c r="D124" s="5" t="str">
        <f ca="1">issuerTable!C242</f>
        <v>EDF 3 PERP nc-27</v>
      </c>
      <c r="E124" s="18">
        <f ca="1">issuerTable!J242</f>
        <v>219.76326554779811</v>
      </c>
      <c r="F124" s="18">
        <f ca="1">issuerTable!K242</f>
        <v>374.09391028981156</v>
      </c>
      <c r="G124" s="18">
        <f ca="1">issuerTable!M242</f>
        <v>27.490862002535795</v>
      </c>
      <c r="H124" s="18">
        <f ca="1">issuerTable!S242</f>
        <v>8.1303078214373308</v>
      </c>
      <c r="I124" s="18">
        <f ca="1">issuerTable!X242</f>
        <v>18.339986198478396</v>
      </c>
    </row>
    <row r="126" spans="1:9" x14ac:dyDescent="0.25">
      <c r="E126" s="18"/>
      <c r="F126" s="18"/>
      <c r="G126" s="18"/>
      <c r="H126" s="18"/>
      <c r="I126" s="18"/>
    </row>
    <row r="127" spans="1:9" x14ac:dyDescent="0.25">
      <c r="E127" s="18"/>
      <c r="F127" s="18"/>
      <c r="G127" s="18"/>
      <c r="H127" s="18"/>
      <c r="I127" s="18"/>
    </row>
    <row r="128" spans="1:9" x14ac:dyDescent="0.25">
      <c r="E128" s="18"/>
      <c r="F128" s="18"/>
      <c r="G128" s="18"/>
      <c r="H128" s="18"/>
      <c r="I128" s="18"/>
    </row>
    <row r="129" spans="1:9" x14ac:dyDescent="0.25">
      <c r="E129" s="18"/>
      <c r="F129" s="18"/>
      <c r="G129" s="18"/>
      <c r="H129" s="18"/>
      <c r="I129" s="18"/>
    </row>
    <row r="130" spans="1:9" x14ac:dyDescent="0.25">
      <c r="E130" s="18"/>
      <c r="F130" s="18"/>
      <c r="G130" s="18"/>
      <c r="H130" s="18"/>
      <c r="I130" s="18"/>
    </row>
    <row r="131" spans="1:9" x14ac:dyDescent="0.25">
      <c r="E131" s="18"/>
      <c r="F131" s="18"/>
      <c r="G131" s="18"/>
      <c r="H131" s="18"/>
      <c r="I131" s="18"/>
    </row>
    <row r="132" spans="1:9" x14ac:dyDescent="0.25">
      <c r="E132" s="18"/>
      <c r="F132" s="18"/>
      <c r="G132" s="18"/>
      <c r="H132" s="18"/>
      <c r="I132" s="18"/>
    </row>
    <row r="134" spans="1:9" ht="33" x14ac:dyDescent="0.3">
      <c r="C134" s="19" t="s">
        <v>415</v>
      </c>
      <c r="D134" s="19" t="s">
        <v>416</v>
      </c>
      <c r="E134" s="19" t="s">
        <v>3</v>
      </c>
      <c r="F134" s="19" t="s">
        <v>4</v>
      </c>
      <c r="G134" s="19" t="s">
        <v>5</v>
      </c>
      <c r="H134" s="19" t="s">
        <v>7</v>
      </c>
      <c r="I134" s="19" t="s">
        <v>8</v>
      </c>
    </row>
    <row r="135" spans="1:9" x14ac:dyDescent="0.25">
      <c r="A135" s="5" t="s">
        <v>428</v>
      </c>
      <c r="B135" s="5" t="str">
        <f>issuerTable!A257</f>
        <v>pairBasis</v>
      </c>
      <c r="C135" s="5" t="e" vm="2">
        <f ca="1">issuerTable!B257</f>
        <v>#VALUE!</v>
      </c>
      <c r="D135" s="5">
        <f>issuerTable!C257</f>
        <v>0</v>
      </c>
      <c r="E135" s="18" t="e">
        <f ca="1">issuerTable!J257</f>
        <v>#VALUE!</v>
      </c>
      <c r="F135" s="18" t="e">
        <f ca="1">issuerTable!K257</f>
        <v>#N/A</v>
      </c>
      <c r="G135" s="18" t="str">
        <f ca="1">issuerTable!M257</f>
        <v>-</v>
      </c>
      <c r="H135" s="18" t="str">
        <f ca="1">issuerTable!S257</f>
        <v>-</v>
      </c>
      <c r="I135" s="18" t="str">
        <f ca="1">issuerTable!X257</f>
        <v>-</v>
      </c>
    </row>
    <row r="136" spans="1:9" x14ac:dyDescent="0.25">
      <c r="B136" s="5" t="str">
        <f>issuerTable!A258</f>
        <v>pairBasis</v>
      </c>
      <c r="C136" s="5">
        <f>issuerTable!B258</f>
        <v>0</v>
      </c>
      <c r="D136" s="5">
        <f>issuerTable!C258</f>
        <v>0</v>
      </c>
      <c r="E136" s="18" t="e">
        <f ca="1">issuerTable!J258</f>
        <v>#N/A</v>
      </c>
      <c r="F136" s="18" t="e">
        <f ca="1">issuerTable!K258</f>
        <v>#N/A</v>
      </c>
      <c r="G136" s="18" t="str">
        <f ca="1">issuerTable!M258</f>
        <v>-</v>
      </c>
      <c r="H136" s="18" t="str">
        <f ca="1">issuerTable!S258</f>
        <v>-</v>
      </c>
      <c r="I136" s="18" t="str">
        <f ca="1">issuerTable!X258</f>
        <v>-</v>
      </c>
    </row>
    <row r="137" spans="1:9" x14ac:dyDescent="0.25">
      <c r="B137" s="5" t="str">
        <f>issuerTable!A259</f>
        <v>pairBasis</v>
      </c>
      <c r="C137" s="5">
        <f>issuerTable!B259</f>
        <v>0</v>
      </c>
      <c r="D137" s="5">
        <f>issuerTable!C259</f>
        <v>0</v>
      </c>
      <c r="E137" s="18" t="e">
        <f ca="1">issuerTable!J259</f>
        <v>#N/A</v>
      </c>
      <c r="F137" s="18" t="e">
        <f ca="1">issuerTable!K259</f>
        <v>#N/A</v>
      </c>
      <c r="G137" s="18" t="str">
        <f ca="1">issuerTable!M259</f>
        <v>-</v>
      </c>
      <c r="H137" s="18" t="str">
        <f ca="1">issuerTable!S259</f>
        <v>-</v>
      </c>
      <c r="I137" s="18" t="str">
        <f ca="1">issuerTable!X259</f>
        <v>-</v>
      </c>
    </row>
    <row r="138" spans="1:9" x14ac:dyDescent="0.25">
      <c r="E138" s="18"/>
      <c r="F138" s="18"/>
      <c r="G138" s="18"/>
      <c r="H138" s="18"/>
      <c r="I138" s="18"/>
    </row>
    <row r="139" spans="1:9" x14ac:dyDescent="0.25">
      <c r="E139" s="18"/>
      <c r="F139" s="18"/>
      <c r="G139" s="18"/>
      <c r="H139" s="18"/>
      <c r="I139" s="18"/>
    </row>
    <row r="140" spans="1:9" x14ac:dyDescent="0.25">
      <c r="B140" s="5" t="str">
        <f>issuerTable!A265</f>
        <v>whole curve</v>
      </c>
      <c r="C140" s="5" t="e" vm="2">
        <f ca="1">issuerTable!B265</f>
        <v>#VALUE!</v>
      </c>
      <c r="D140" s="5">
        <f>issuerTable!C265</f>
        <v>0</v>
      </c>
      <c r="E140" s="18" t="e">
        <f ca="1">issuerTable!J265</f>
        <v>#VALUE!</v>
      </c>
      <c r="F140" s="18" t="e">
        <f ca="1">issuerTable!K265</f>
        <v>#N/A</v>
      </c>
      <c r="G140" s="18" t="e">
        <f ca="1">issuerTable!M265</f>
        <v>#N/A</v>
      </c>
      <c r="H140" s="18" t="str">
        <f ca="1">issuerTable!S265</f>
        <v>-</v>
      </c>
      <c r="I140" s="18" t="str">
        <f ca="1">issuerTable!X265</f>
        <v>-</v>
      </c>
    </row>
    <row r="146" spans="1:9" x14ac:dyDescent="0.25">
      <c r="A146" s="5" t="s">
        <v>427</v>
      </c>
      <c r="B146" s="5" t="str">
        <f>issuerTable!A280</f>
        <v>pairBasis</v>
      </c>
      <c r="C146" s="5" t="str">
        <f ca="1">issuerTable!B280</f>
        <v>BAYNGR 2 3/8 04/02/75 nc-22</v>
      </c>
      <c r="D146" s="5" t="str">
        <f ca="1">issuerTable!C280</f>
        <v>BAYNGR 3 3/4 07/01/74 nc-24</v>
      </c>
      <c r="E146" s="18">
        <f ca="1">issuerTable!J280</f>
        <v>261.70569302243513</v>
      </c>
      <c r="F146" s="18">
        <f ca="1">issuerTable!K280</f>
        <v>296.22188036229073</v>
      </c>
      <c r="G146" s="18">
        <f ca="1">issuerTable!M280</f>
        <v>19.754892595147883</v>
      </c>
      <c r="H146" s="18">
        <f ca="1">issuerTable!S280</f>
        <v>15.274065886085875</v>
      </c>
      <c r="I146" s="18">
        <f ca="1">issuerTable!X280</f>
        <v>11.216196251745668</v>
      </c>
    </row>
    <row r="147" spans="1:9" x14ac:dyDescent="0.25">
      <c r="B147" s="5" t="str">
        <f>issuerTable!A281</f>
        <v>pairBasis</v>
      </c>
      <c r="C147" s="5" t="str">
        <f ca="1">issuerTable!B281</f>
        <v>BAYNGR 3 3/4 07/01/74 nc-24</v>
      </c>
      <c r="D147" s="5" t="str">
        <f ca="1">issuerTable!C281</f>
        <v>BAYNGR 2 3/8 11/12/79 nc-25</v>
      </c>
      <c r="E147" s="18">
        <f ca="1">issuerTable!J281</f>
        <v>296.22188036229073</v>
      </c>
      <c r="F147" s="18">
        <f ca="1">issuerTable!K281</f>
        <v>314.05235426219639</v>
      </c>
      <c r="G147" s="18">
        <f ca="1">issuerTable!M281</f>
        <v>29.045115855049936</v>
      </c>
      <c r="H147" s="18">
        <f ca="1">issuerTable!S281</f>
        <v>-6.3977800725519316</v>
      </c>
      <c r="I147" s="18">
        <f ca="1">issuerTable!X281</f>
        <v>-8.2189565431400666</v>
      </c>
    </row>
    <row r="148" spans="1:9" x14ac:dyDescent="0.25">
      <c r="B148" s="5" t="str">
        <f>issuerTable!A282</f>
        <v>pairBasis</v>
      </c>
      <c r="C148" s="5" t="str">
        <f ca="1">issuerTable!B282</f>
        <v>BAYNGR 2 3/8 11/12/79 nc-25</v>
      </c>
      <c r="D148" s="5" t="str">
        <f ca="1">issuerTable!C282</f>
        <v>BAYNGR 3 1/8 11/12/79 nc-27</v>
      </c>
      <c r="E148" s="18">
        <f ca="1">issuerTable!J282</f>
        <v>314.05235426219639</v>
      </c>
      <c r="F148" s="18">
        <f ca="1">issuerTable!K282</f>
        <v>336.93390647902595</v>
      </c>
      <c r="G148" s="18">
        <f ca="1">issuerTable!M282</f>
        <v>9.1526208867318246</v>
      </c>
      <c r="H148" s="18">
        <f ca="1">issuerTable!S282</f>
        <v>2.3694208867318363</v>
      </c>
      <c r="I148" s="18">
        <f ca="1">issuerTable!X282</f>
        <v>-1.4425791132681756</v>
      </c>
    </row>
    <row r="149" spans="1:9" x14ac:dyDescent="0.25">
      <c r="E149" s="18"/>
      <c r="F149" s="18"/>
      <c r="G149" s="18"/>
      <c r="H149" s="18"/>
      <c r="I149" s="18"/>
    </row>
    <row r="150" spans="1:9" x14ac:dyDescent="0.25">
      <c r="E150" s="18"/>
      <c r="F150" s="18"/>
      <c r="G150" s="18"/>
      <c r="H150" s="18"/>
      <c r="I150" s="18"/>
    </row>
    <row r="151" spans="1:9" x14ac:dyDescent="0.25">
      <c r="B151" s="5" t="str">
        <f>issuerTable!A288</f>
        <v>whole curve</v>
      </c>
      <c r="C151" s="5" t="str">
        <f ca="1">issuerTable!B288</f>
        <v>BAYNGR 2 3/8 04/02/75 nc-22</v>
      </c>
      <c r="D151" s="5" t="str">
        <f ca="1">issuerTable!C288</f>
        <v>BAYNGR 3 1/8 11/12/79 nc-27</v>
      </c>
      <c r="E151" s="18">
        <f ca="1">issuerTable!J288</f>
        <v>261.70569302243513</v>
      </c>
      <c r="F151" s="18">
        <f ca="1">issuerTable!K288</f>
        <v>336.93390647902595</v>
      </c>
      <c r="G151" s="18">
        <f ca="1">issuerTable!M288</f>
        <v>15.4755181967844</v>
      </c>
      <c r="H151" s="18">
        <f ca="1">issuerTable!S288</f>
        <v>5.9005467682129673</v>
      </c>
      <c r="I151" s="18">
        <f ca="1">issuerTable!X288</f>
        <v>2.2515867682129791</v>
      </c>
    </row>
    <row r="156" spans="1:9" x14ac:dyDescent="0.25">
      <c r="A156" s="5" t="s">
        <v>429</v>
      </c>
      <c r="B156" s="5" t="str">
        <f>issuerTable!A304</f>
        <v>pairBasis</v>
      </c>
      <c r="C156" s="5" t="str">
        <f ca="1">issuerTable!B304</f>
        <v>MRKGR 2 5/8 12/12/74 nc-21</v>
      </c>
      <c r="D156" s="5" t="str">
        <f ca="1">issuerTable!C304</f>
        <v>MRKGR 3 3/8 12/12/74 nc-24</v>
      </c>
      <c r="E156" s="18">
        <f ca="1">issuerTable!J304</f>
        <v>216.16262938789424</v>
      </c>
      <c r="F156" s="18">
        <f ca="1">issuerTable!K304</f>
        <v>179.09732840876876</v>
      </c>
      <c r="G156" s="18">
        <f ca="1">issuerTable!M304</f>
        <v>-10.590085994035851</v>
      </c>
      <c r="H156" s="18">
        <f ca="1">issuerTable!S304</f>
        <v>-6.1566574226072808</v>
      </c>
      <c r="I156" s="18">
        <f ca="1">issuerTable!X304</f>
        <v>-19.960657422607284</v>
      </c>
    </row>
    <row r="157" spans="1:9" x14ac:dyDescent="0.25">
      <c r="B157" s="5" t="str">
        <f>issuerTable!A305</f>
        <v>pairBasis</v>
      </c>
      <c r="C157" s="5" t="str">
        <f ca="1">issuerTable!B305</f>
        <v>MRKGR 3 3/8 12/12/74 nc-24</v>
      </c>
      <c r="D157" s="5" t="str">
        <f ca="1">issuerTable!C305</f>
        <v>MRKGR 1 5/8 06/25/79 nc-24</v>
      </c>
      <c r="E157" s="18">
        <f ca="1">issuerTable!J305</f>
        <v>179.09732840876876</v>
      </c>
      <c r="F157" s="18">
        <f ca="1">issuerTable!K305</f>
        <v>190.08846018351844</v>
      </c>
      <c r="G157" s="18">
        <f ca="1">issuerTable!M305</f>
        <v>47.104850463212891</v>
      </c>
      <c r="H157" s="18">
        <f ca="1">issuerTable!S305</f>
        <v>-30.933720965358553</v>
      </c>
      <c r="I157" s="18">
        <f ca="1">issuerTable!X305</f>
        <v>-61.14800667964419</v>
      </c>
    </row>
    <row r="158" spans="1:9" x14ac:dyDescent="0.25">
      <c r="B158" s="5" t="str">
        <f>issuerTable!A306</f>
        <v>pairBasis</v>
      </c>
      <c r="C158" s="5" t="str">
        <f ca="1">issuerTable!B306</f>
        <v>MRKGR 1 5/8 06/25/79 nc-24</v>
      </c>
      <c r="D158" s="5" t="str">
        <f ca="1">issuerTable!C306</f>
        <v>MRKGR 2 7/8 06/25/79 nc-29</v>
      </c>
      <c r="E158" s="18">
        <f ca="1">issuerTable!J306</f>
        <v>190.08846018351844</v>
      </c>
      <c r="F158" s="18">
        <f ca="1">issuerTable!K306</f>
        <v>243.71936649797439</v>
      </c>
      <c r="G158" s="18">
        <f ca="1">issuerTable!M306</f>
        <v>11.866703302522522</v>
      </c>
      <c r="H158" s="18">
        <f ca="1">issuerTable!S306</f>
        <v>1.3545705428421257</v>
      </c>
      <c r="I158" s="18">
        <f ca="1">issuerTable!X306</f>
        <v>1.8546320056571268</v>
      </c>
    </row>
    <row r="159" spans="1:9" x14ac:dyDescent="0.25">
      <c r="E159" s="18"/>
      <c r="F159" s="18"/>
      <c r="G159" s="18"/>
      <c r="H159" s="18"/>
      <c r="I159" s="18"/>
    </row>
    <row r="160" spans="1:9" x14ac:dyDescent="0.25">
      <c r="E160" s="18"/>
      <c r="F160" s="18"/>
      <c r="G160" s="18"/>
      <c r="H160" s="18"/>
      <c r="I160" s="18"/>
    </row>
    <row r="161" spans="1:9" x14ac:dyDescent="0.25">
      <c r="B161" s="5" t="str">
        <f>issuerTable!A312</f>
        <v>whole curve</v>
      </c>
      <c r="C161" s="5" t="str">
        <f ca="1">issuerTable!B312</f>
        <v>MRKGR 2 5/8 12/12/74 nc-21</v>
      </c>
      <c r="D161" s="5" t="str">
        <f ca="1">issuerTable!C312</f>
        <v>MRKGR 2 7/8 06/25/79 nc-29</v>
      </c>
      <c r="E161" s="18">
        <f ca="1">issuerTable!J312</f>
        <v>216.16262938789424</v>
      </c>
      <c r="F161" s="18">
        <f ca="1">issuerTable!K312</f>
        <v>243.71936649797439</v>
      </c>
      <c r="G161" s="18">
        <f ca="1">issuerTable!M312</f>
        <v>3.5392170387544963</v>
      </c>
      <c r="H161" s="18">
        <f ca="1">issuerTable!S312</f>
        <v>-2.9082892045562447</v>
      </c>
      <c r="I161" s="18">
        <f ca="1">issuerTable!X312</f>
        <v>-9.7286388299575961</v>
      </c>
    </row>
    <row r="166" spans="1:9" x14ac:dyDescent="0.25">
      <c r="A166" s="5" t="s">
        <v>430</v>
      </c>
      <c r="B166" s="5" t="str">
        <f>issuerTable!A327</f>
        <v>pairBasis</v>
      </c>
      <c r="C166" s="5" t="str">
        <f ca="1">issuerTable!B327</f>
        <v>REPSM 3 7/8 PERP nc-21</v>
      </c>
      <c r="D166" s="5" t="str">
        <f ca="1">issuerTable!C327</f>
        <v>REPSM 4 1/2 03/25/75 nc-25</v>
      </c>
      <c r="E166" s="18">
        <f ca="1">issuerTable!J327</f>
        <v>257.83492141709792</v>
      </c>
      <c r="F166" s="18">
        <f ca="1">issuerTable!K327</f>
        <v>368.49553839920827</v>
      </c>
      <c r="G166" s="18">
        <f ca="1">issuerTable!M327</f>
        <v>27.665154245527589</v>
      </c>
      <c r="H166" s="18">
        <f ca="1">issuerTable!S327</f>
        <v>-2.4355957544724021</v>
      </c>
      <c r="I166" s="18">
        <f ca="1">issuerTable!X327</f>
        <v>0.23315424552758657</v>
      </c>
    </row>
    <row r="167" spans="1:9" x14ac:dyDescent="0.25">
      <c r="B167" s="5" t="str">
        <f>issuerTable!A328</f>
        <v>pairBasis</v>
      </c>
      <c r="C167" s="5" t="str">
        <f ca="1">issuerTable!B328</f>
        <v>REPSM 4 1/2 03/25/75 nc-25</v>
      </c>
      <c r="D167" s="5" t="str">
        <f ca="1">issuerTable!C328</f>
        <v>REPSM 3 3/4 PERP nc-26</v>
      </c>
      <c r="E167" s="18">
        <f ca="1">issuerTable!J328</f>
        <v>368.49553839920827</v>
      </c>
      <c r="F167" s="18">
        <f ca="1">issuerTable!K328</f>
        <v>389.67102751138691</v>
      </c>
      <c r="G167" s="18">
        <f ca="1">issuerTable!M328</f>
        <v>22.032300810359278</v>
      </c>
      <c r="H167" s="18">
        <f ca="1">issuerTable!S328</f>
        <v>-6.6386818486002994</v>
      </c>
      <c r="I167" s="18" t="str">
        <f ca="1">issuerTable!X328</f>
        <v>-</v>
      </c>
    </row>
    <row r="168" spans="1:9" x14ac:dyDescent="0.25">
      <c r="B168" s="5" t="str">
        <f>issuerTable!A329</f>
        <v>pairBasis</v>
      </c>
      <c r="C168" s="5" t="str">
        <f ca="1">issuerTable!B329</f>
        <v>REPSM 3 3/4 PERP nc-26</v>
      </c>
      <c r="D168" s="5" t="str">
        <f ca="1">issuerTable!C329</f>
        <v>REPSM 4.247 PERP nc-28</v>
      </c>
      <c r="E168" s="18">
        <f ca="1">issuerTable!J329</f>
        <v>389.67102751138691</v>
      </c>
      <c r="F168" s="18">
        <f ca="1">issuerTable!K329</f>
        <v>412.34118004456144</v>
      </c>
      <c r="G168" s="18">
        <f ca="1">issuerTable!M329</f>
        <v>9.0680610132698121</v>
      </c>
      <c r="H168" s="18">
        <f ca="1">issuerTable!S329</f>
        <v>2.3072610132698177</v>
      </c>
      <c r="I168" s="18" t="str">
        <f ca="1">issuerTable!X329</f>
        <v>-</v>
      </c>
    </row>
    <row r="169" spans="1:9" x14ac:dyDescent="0.25">
      <c r="E169" s="18"/>
      <c r="F169" s="18"/>
      <c r="G169" s="18"/>
      <c r="H169" s="18"/>
      <c r="I169" s="18"/>
    </row>
    <row r="170" spans="1:9" x14ac:dyDescent="0.25">
      <c r="E170" s="18"/>
      <c r="F170" s="18"/>
      <c r="G170" s="18"/>
      <c r="H170" s="18"/>
      <c r="I170" s="18"/>
    </row>
    <row r="171" spans="1:9" x14ac:dyDescent="0.25">
      <c r="B171" s="5" t="str">
        <f>issuerTable!A335</f>
        <v>whole curve</v>
      </c>
      <c r="C171" s="5" t="str">
        <f ca="1">issuerTable!B335</f>
        <v>REPSM 3 7/8 PERP nc-21</v>
      </c>
      <c r="D171" s="5" t="str">
        <f ca="1">issuerTable!C335</f>
        <v>REPSM 4.247 PERP nc-28</v>
      </c>
      <c r="E171" s="18">
        <f ca="1">issuerTable!J335</f>
        <v>257.83492141709792</v>
      </c>
      <c r="F171" s="18">
        <f ca="1">issuerTable!K335</f>
        <v>412.34118004456144</v>
      </c>
      <c r="G171" s="18">
        <f ca="1">issuerTable!M335</f>
        <v>20.708210389384536</v>
      </c>
      <c r="H171" s="18">
        <f ca="1">issuerTable!S335</f>
        <v>-1.3878283299006426</v>
      </c>
      <c r="I171" s="18" t="str">
        <f ca="1">issuerTable!X335</f>
        <v>-</v>
      </c>
    </row>
    <row r="172" spans="1:9" x14ac:dyDescent="0.25">
      <c r="E172" s="18"/>
      <c r="F172" s="18"/>
      <c r="G172" s="18"/>
      <c r="H172" s="18"/>
      <c r="I172" s="18"/>
    </row>
    <row r="173" spans="1:9" x14ac:dyDescent="0.25">
      <c r="E173" s="18"/>
      <c r="F173" s="18"/>
      <c r="G173" s="18"/>
      <c r="H173" s="18"/>
      <c r="I173" s="18"/>
    </row>
    <row r="174" spans="1:9" x14ac:dyDescent="0.25">
      <c r="E174" s="18"/>
      <c r="F174" s="18"/>
      <c r="G174" s="18"/>
      <c r="H174" s="18"/>
      <c r="I174" s="18"/>
    </row>
    <row r="178" spans="1:9" ht="33" x14ac:dyDescent="0.3">
      <c r="C178" s="19" t="s">
        <v>415</v>
      </c>
      <c r="D178" s="19" t="s">
        <v>416</v>
      </c>
      <c r="E178" s="19" t="s">
        <v>3</v>
      </c>
      <c r="F178" s="19" t="s">
        <v>4</v>
      </c>
      <c r="G178" s="19" t="s">
        <v>5</v>
      </c>
      <c r="H178" s="19" t="s">
        <v>7</v>
      </c>
      <c r="I178" s="19" t="s">
        <v>8</v>
      </c>
    </row>
    <row r="179" spans="1:9" x14ac:dyDescent="0.25">
      <c r="A179" s="5" t="s">
        <v>431</v>
      </c>
      <c r="B179" s="5" t="str">
        <f>issuerTable!A350</f>
        <v>pairBasis</v>
      </c>
      <c r="C179" s="5" t="str">
        <f ca="1">issuerTable!B350</f>
        <v>ENELIM 2 1/2 11/24/78 nc-23</v>
      </c>
      <c r="D179" s="5" t="str">
        <f ca="1">issuerTable!C350</f>
        <v>ENELIM 5.451 01/10/74 nc-24</v>
      </c>
      <c r="E179" s="18">
        <f ca="1">issuerTable!J350</f>
        <v>256.82736367391851</v>
      </c>
      <c r="F179" s="18">
        <f ca="1">issuerTable!K350</f>
        <v>255.94903269438092</v>
      </c>
      <c r="G179" s="18">
        <f ca="1">issuerTable!M350</f>
        <v>-2.32499376936422</v>
      </c>
      <c r="H179" s="18">
        <f ca="1">issuerTable!S350</f>
        <v>14.510300348282726</v>
      </c>
      <c r="I179" s="18">
        <f ca="1">issuerTable!X350</f>
        <v>-26.712346710540675</v>
      </c>
    </row>
    <row r="180" spans="1:9" x14ac:dyDescent="0.25">
      <c r="B180" s="5" t="str">
        <f>issuerTable!A351</f>
        <v>pairBasis</v>
      </c>
      <c r="C180" s="5" t="str">
        <f ca="1">issuerTable!B351</f>
        <v>ENELIM 5.451 01/10/74 nc-24</v>
      </c>
      <c r="D180" s="5" t="str">
        <f ca="1">issuerTable!C351</f>
        <v>ENELIM 3 1/2 05/24/80 nc-25</v>
      </c>
      <c r="E180" s="18">
        <f ca="1">issuerTable!J351</f>
        <v>255.94903269438092</v>
      </c>
      <c r="F180" s="18">
        <f ca="1">issuerTable!K351</f>
        <v>277.04878670230244</v>
      </c>
      <c r="G180" s="18">
        <f ca="1">issuerTable!M351</f>
        <v>18.801760997157789</v>
      </c>
      <c r="H180" s="18">
        <f ca="1">issuerTable!S351</f>
        <v>-9.1009122701689336</v>
      </c>
      <c r="I180" s="18">
        <f ca="1">issuerTable!X351</f>
        <v>17.727107531811239</v>
      </c>
    </row>
    <row r="181" spans="1:9" x14ac:dyDescent="0.25">
      <c r="B181" s="5" t="str">
        <f>issuerTable!A352</f>
        <v>pairBasis</v>
      </c>
      <c r="C181" s="5" t="str">
        <f ca="1">issuerTable!B352</f>
        <v>ENELIM 3 1/2 05/24/80 nc-25</v>
      </c>
      <c r="D181" s="5" t="str">
        <f ca="1">issuerTable!C352</f>
        <v>ENELIM 3 3/8 11/24/81 nc-26</v>
      </c>
      <c r="E181" s="18">
        <f ca="1">issuerTable!J352</f>
        <v>277.04878670230244</v>
      </c>
      <c r="F181" s="18">
        <f ca="1">issuerTable!K352</f>
        <v>300.41911910490103</v>
      </c>
      <c r="G181" s="18">
        <f ca="1">issuerTable!M352</f>
        <v>15.580221601732395</v>
      </c>
      <c r="H181" s="18">
        <f ca="1">issuerTable!S352</f>
        <v>4.2855549350657238</v>
      </c>
      <c r="I181" s="18">
        <f ca="1">issuerTable!X352</f>
        <v>-2.3944450649342652</v>
      </c>
    </row>
    <row r="182" spans="1:9" x14ac:dyDescent="0.25">
      <c r="E182" s="18"/>
      <c r="F182" s="18"/>
      <c r="G182" s="18"/>
      <c r="H182" s="18"/>
      <c r="I182" s="18"/>
    </row>
    <row r="183" spans="1:9" x14ac:dyDescent="0.25">
      <c r="E183" s="18"/>
      <c r="F183" s="18"/>
      <c r="G183" s="18"/>
      <c r="H183" s="18"/>
      <c r="I183" s="18"/>
    </row>
    <row r="184" spans="1:9" x14ac:dyDescent="0.25">
      <c r="B184" s="5" t="str">
        <f>issuerTable!A358</f>
        <v>whole curve</v>
      </c>
      <c r="C184" s="5" t="str">
        <f ca="1">issuerTable!B358</f>
        <v>ENELIM 2 1/2 11/24/78 nc-23</v>
      </c>
      <c r="D184" s="5" t="str">
        <f ca="1">issuerTable!C358</f>
        <v>ENELIM 3 3/8 11/24/81 nc-26</v>
      </c>
      <c r="E184" s="18">
        <f ca="1">issuerTable!J358</f>
        <v>256.82736367391851</v>
      </c>
      <c r="F184" s="18">
        <f ca="1">issuerTable!K358</f>
        <v>300.41911910490103</v>
      </c>
      <c r="G184" s="18">
        <f ca="1">issuerTable!M358</f>
        <v>14.530585143660838</v>
      </c>
      <c r="H184" s="18">
        <f ca="1">issuerTable!S358</f>
        <v>0.56558514366082591</v>
      </c>
      <c r="I184" s="18">
        <f ca="1">issuerTable!X358</f>
        <v>2.0702518103275054</v>
      </c>
    </row>
    <row r="188" spans="1:9" x14ac:dyDescent="0.25">
      <c r="A188" s="5" t="s">
        <v>432</v>
      </c>
      <c r="B188" s="5" t="s">
        <v>433</v>
      </c>
    </row>
    <row r="192" spans="1:9" x14ac:dyDescent="0.25">
      <c r="A192" s="5" t="s">
        <v>130</v>
      </c>
      <c r="B192" s="5" t="str">
        <f>issuerTable!A396</f>
        <v>pairBasis</v>
      </c>
      <c r="C192" s="5" t="str">
        <f ca="1">issuerTable!B396</f>
        <v>AKEFP 4 3/4 PERP nc-20</v>
      </c>
      <c r="D192" s="5" t="str">
        <f ca="1">issuerTable!C396</f>
        <v>AKEFP 2 3/4 PERP nc-24</v>
      </c>
      <c r="E192" s="18">
        <f ca="1">issuerTable!J396</f>
        <v>184.64769873352455</v>
      </c>
      <c r="F192" s="18">
        <f ca="1">issuerTable!K396</f>
        <v>294.72419819350284</v>
      </c>
      <c r="G192" s="18">
        <f ca="1">issuerTable!M396</f>
        <v>30.296284255039897</v>
      </c>
      <c r="H192" s="18">
        <f ca="1">issuerTable!S396</f>
        <v>12.954632878893111</v>
      </c>
      <c r="I192" s="18">
        <f ca="1">issuerTable!X396</f>
        <v>-2.218761616519739</v>
      </c>
    </row>
    <row r="193" spans="1:9" x14ac:dyDescent="0.25">
      <c r="B193" s="5" t="str">
        <f>issuerTable!A397</f>
        <v>pairBasis</v>
      </c>
      <c r="C193" s="5" t="str">
        <f ca="1">issuerTable!B397</f>
        <v>AKEFP 2 3/4 PERP nc-24</v>
      </c>
      <c r="D193" s="5" t="str">
        <f ca="1">issuerTable!C397</f>
        <v>AKEFP 1 1/2 PERP nc-25</v>
      </c>
      <c r="E193" s="18">
        <f ca="1">issuerTable!J397</f>
        <v>294.72419819350284</v>
      </c>
      <c r="F193" s="18">
        <f ca="1">issuerTable!K397</f>
        <v>286.92638853077193</v>
      </c>
      <c r="G193" s="18">
        <f ca="1">issuerTable!M397</f>
        <v>-5.8000237160808439</v>
      </c>
      <c r="H193" s="18">
        <f ca="1">issuerTable!S397</f>
        <v>-4.0201063607089633</v>
      </c>
      <c r="I193" s="18">
        <f ca="1">issuerTable!X397</f>
        <v>0.69633992028277714</v>
      </c>
    </row>
    <row r="194" spans="1:9" x14ac:dyDescent="0.25">
      <c r="E194" s="18"/>
      <c r="F194" s="18"/>
      <c r="G194" s="18"/>
      <c r="H194" s="18"/>
      <c r="I194" s="18"/>
    </row>
    <row r="195" spans="1:9" x14ac:dyDescent="0.25">
      <c r="B195" s="5" t="str">
        <f>issuerTable!A399</f>
        <v>whole curve</v>
      </c>
      <c r="C195" s="5" t="str">
        <f ca="1">issuerTable!B399</f>
        <v>AKEFP 4 3/4 PERP nc-20</v>
      </c>
      <c r="D195" s="5" t="str">
        <f ca="1">issuerTable!C399</f>
        <v>AKEFP 1 1/2 PERP nc-25</v>
      </c>
      <c r="E195" s="18">
        <f ca="1">issuerTable!J399</f>
        <v>184.64769873352455</v>
      </c>
      <c r="F195" s="18">
        <f ca="1">issuerTable!K399</f>
        <v>286.92638853077193</v>
      </c>
      <c r="G195" s="18">
        <f ca="1">issuerTable!M399</f>
        <v>20.547058218197019</v>
      </c>
      <c r="H195" s="18">
        <f ca="1">issuerTable!S399</f>
        <v>8.3699376824827318</v>
      </c>
      <c r="I195" s="18">
        <f ca="1">issuerTable!X399</f>
        <v>-1.4314239246601268</v>
      </c>
    </row>
    <row r="196" spans="1:9" x14ac:dyDescent="0.25">
      <c r="E196" s="18"/>
      <c r="F196" s="18"/>
      <c r="G196" s="18"/>
      <c r="H196" s="18"/>
      <c r="I196" s="18"/>
    </row>
    <row r="197" spans="1:9" x14ac:dyDescent="0.25">
      <c r="E197" s="18"/>
      <c r="F197" s="18"/>
      <c r="G197" s="18"/>
      <c r="H197" s="18"/>
      <c r="I197" s="18"/>
    </row>
    <row r="198" spans="1:9" x14ac:dyDescent="0.25">
      <c r="A198" s="5" t="s">
        <v>435</v>
      </c>
      <c r="B198" s="5" t="str">
        <f>issuerTable!A415</f>
        <v>pairBasis</v>
      </c>
      <c r="C198" s="5" t="str">
        <f ca="1">issuerTable!B415</f>
        <v>ERFFP 2 7/8 PERP nc-22</v>
      </c>
      <c r="D198" s="5" t="str">
        <f ca="1">issuerTable!C415</f>
        <v>ERFFP 4 7/8 PERP nc-23</v>
      </c>
      <c r="E198" s="18">
        <f ca="1">issuerTable!J415</f>
        <v>426.36561637491621</v>
      </c>
      <c r="F198" s="18">
        <f ca="1">issuerTable!K415</f>
        <v>356.48496706843264</v>
      </c>
      <c r="G198" s="18">
        <f ca="1">issuerTable!M415</f>
        <v>-97.507882753232892</v>
      </c>
      <c r="H198" s="18">
        <f ca="1">issuerTable!S415</f>
        <v>-33.907882753232911</v>
      </c>
      <c r="I198" s="18">
        <f ca="1">issuerTable!X415</f>
        <v>9.2586288746740308</v>
      </c>
    </row>
    <row r="199" spans="1:9" x14ac:dyDescent="0.25">
      <c r="B199" s="5" t="str">
        <f>issuerTable!A416</f>
        <v>pairBasis</v>
      </c>
      <c r="C199" s="5" t="str">
        <f ca="1">issuerTable!B416</f>
        <v>ERFFP 4 7/8 PERP nc-23</v>
      </c>
      <c r="D199" s="5" t="str">
        <f ca="1">issuerTable!C416</f>
        <v>ERFFP 3 1/4 PERP nc-25</v>
      </c>
      <c r="E199" s="18">
        <f ca="1">issuerTable!J416</f>
        <v>356.48496706843264</v>
      </c>
      <c r="F199" s="18">
        <f ca="1">issuerTable!K416</f>
        <v>432.40206385858306</v>
      </c>
      <c r="G199" s="18">
        <f ca="1">issuerTable!M416</f>
        <v>29.901701142728832</v>
      </c>
      <c r="H199" s="18">
        <f ca="1">issuerTable!S416</f>
        <v>5.6450271821161238</v>
      </c>
      <c r="I199" s="18">
        <f ca="1">issuerTable!X416</f>
        <v>5.1518980792715041</v>
      </c>
    </row>
    <row r="200" spans="1:9" x14ac:dyDescent="0.25">
      <c r="E200" s="18"/>
      <c r="F200" s="18"/>
      <c r="G200" s="18"/>
      <c r="H200" s="18"/>
      <c r="I200" s="18"/>
    </row>
    <row r="201" spans="1:9" x14ac:dyDescent="0.25">
      <c r="B201" s="5" t="str">
        <f>issuerTable!A418</f>
        <v>whole curve</v>
      </c>
      <c r="C201" s="5" t="str">
        <f ca="1">issuerTable!B418</f>
        <v>ERFFP 2 7/8 PERP nc-22</v>
      </c>
      <c r="D201" s="5" t="str">
        <f ca="1">issuerTable!C418</f>
        <v>ERFFP 3 1/4 PERP nc-25</v>
      </c>
      <c r="E201" s="18">
        <f ca="1">issuerTable!J418</f>
        <v>426.36561637491621</v>
      </c>
      <c r="F201" s="18">
        <f ca="1">issuerTable!K418</f>
        <v>432.40206385858306</v>
      </c>
      <c r="G201" s="18">
        <f ca="1">issuerTable!M418</f>
        <v>1.8541988857679736</v>
      </c>
      <c r="H201" s="18">
        <f ca="1">issuerTable!S418</f>
        <v>-3.0620127183276056</v>
      </c>
      <c r="I201" s="18">
        <f ca="1">issuerTable!X418</f>
        <v>6.0559395001024372</v>
      </c>
    </row>
    <row r="202" spans="1:9" x14ac:dyDescent="0.25">
      <c r="E202" s="18"/>
      <c r="F202" s="18"/>
      <c r="G202" s="18"/>
      <c r="H202" s="18"/>
      <c r="I202" s="18"/>
    </row>
    <row r="203" spans="1:9" x14ac:dyDescent="0.25">
      <c r="E203" s="18"/>
      <c r="F203" s="18"/>
      <c r="G203" s="18"/>
      <c r="H203" s="18"/>
      <c r="I203" s="18"/>
    </row>
    <row r="204" spans="1:9" x14ac:dyDescent="0.25">
      <c r="A204" s="5" t="s">
        <v>436</v>
      </c>
      <c r="B204" s="5" t="str">
        <f>issuerTable!A434</f>
        <v>pairBasis</v>
      </c>
      <c r="C204" s="5" t="str">
        <f ca="1">issuerTable!B434</f>
        <v>OMVAV 5 1/4 PERP nc-21</v>
      </c>
      <c r="D204" s="5" t="str">
        <f ca="1">issuerTable!C434</f>
        <v>OMVAV 2 7/8 PERP nc-24</v>
      </c>
      <c r="E204" s="18">
        <f ca="1">issuerTable!J434</f>
        <v>227.29533176715768</v>
      </c>
      <c r="F204" s="18">
        <f ca="1">issuerTable!K434</f>
        <v>287.39014676591756</v>
      </c>
      <c r="G204" s="18">
        <f ca="1">issuerTable!M434</f>
        <v>26.383089511650684</v>
      </c>
      <c r="H204" s="18">
        <f ca="1">issuerTable!S434</f>
        <v>-8.1821787810322313</v>
      </c>
      <c r="I204" s="18">
        <f ca="1">issuerTable!X434</f>
        <v>-1.705690976154191</v>
      </c>
    </row>
    <row r="205" spans="1:9" x14ac:dyDescent="0.25">
      <c r="B205" s="5" t="str">
        <f>issuerTable!A435</f>
        <v>pairBasis</v>
      </c>
      <c r="C205" s="5" t="str">
        <f ca="1">issuerTable!B435</f>
        <v>OMVAV 2 7/8 PERP nc-24</v>
      </c>
      <c r="D205" s="5" t="str">
        <f ca="1">issuerTable!C435</f>
        <v>OMVAV 6 1/4 PERP nc-25</v>
      </c>
      <c r="E205" s="18">
        <f ca="1">issuerTable!J435</f>
        <v>287.39014676591756</v>
      </c>
      <c r="F205" s="18">
        <f ca="1">issuerTable!K435</f>
        <v>290.6039707518957</v>
      </c>
      <c r="G205" s="18">
        <f ca="1">issuerTable!M435</f>
        <v>1.8660913466969833</v>
      </c>
      <c r="H205" s="18">
        <f ca="1">issuerTable!S435</f>
        <v>1.6837687660518097</v>
      </c>
      <c r="I205" s="18">
        <f ca="1">issuerTable!X435</f>
        <v>-5.9162957500772215</v>
      </c>
    </row>
    <row r="206" spans="1:9" x14ac:dyDescent="0.25">
      <c r="E206" s="18"/>
      <c r="F206" s="18"/>
      <c r="G206" s="18"/>
      <c r="H206" s="18"/>
      <c r="I206" s="18"/>
    </row>
    <row r="207" spans="1:9" x14ac:dyDescent="0.25">
      <c r="B207" s="5" t="str">
        <f>issuerTable!A437</f>
        <v>whole curve</v>
      </c>
      <c r="C207" s="5" t="str">
        <f ca="1">issuerTable!B437</f>
        <v>OMVAV 5 1/4 PERP nc-21</v>
      </c>
      <c r="D207" s="5" t="str">
        <f ca="1">issuerTable!C437</f>
        <v>OMVAV 6 1/4 PERP nc-25</v>
      </c>
      <c r="E207" s="18">
        <f ca="1">issuerTable!J437</f>
        <v>227.29533176715768</v>
      </c>
      <c r="F207" s="18">
        <f ca="1">issuerTable!K437</f>
        <v>290.6039707518957</v>
      </c>
      <c r="G207" s="18">
        <f ca="1">issuerTable!M437</f>
        <v>15.827159746184506</v>
      </c>
      <c r="H207" s="18">
        <f ca="1">issuerTable!S437</f>
        <v>-3.9343402538154919</v>
      </c>
      <c r="I207" s="18">
        <f ca="1">issuerTable!X437</f>
        <v>-3.5185902538154963</v>
      </c>
    </row>
    <row r="208" spans="1:9" x14ac:dyDescent="0.25">
      <c r="E208" s="18"/>
      <c r="F208" s="18"/>
      <c r="G208" s="18"/>
      <c r="H208" s="18"/>
      <c r="I208" s="18"/>
    </row>
    <row r="209" spans="1:9" x14ac:dyDescent="0.25">
      <c r="E209" s="18"/>
      <c r="F209" s="18"/>
      <c r="G209" s="18"/>
      <c r="H209" s="18"/>
      <c r="I209" s="18"/>
    </row>
    <row r="210" spans="1:9" x14ac:dyDescent="0.25">
      <c r="E210" s="18"/>
      <c r="F210" s="18"/>
      <c r="G210" s="18"/>
      <c r="H210" s="18"/>
      <c r="I210" s="18"/>
    </row>
    <row r="211" spans="1:9" x14ac:dyDescent="0.25">
      <c r="A211" s="5" t="s">
        <v>437</v>
      </c>
      <c r="B211" s="5" t="str">
        <f>issuerTable!A452</f>
        <v>pairBasis</v>
      </c>
      <c r="C211" s="5" t="str">
        <f ca="1">issuerTable!B452</f>
        <v>SEVFP 2 1/2 PERP nc-22</v>
      </c>
      <c r="D211" s="5" t="str">
        <f ca="1">issuerTable!C452</f>
        <v>SEVFP 2 7/8 PERP nc-24</v>
      </c>
      <c r="E211" s="18">
        <f ca="1">issuerTable!J452</f>
        <v>241.93313114999592</v>
      </c>
      <c r="F211" s="18">
        <f ca="1">issuerTable!K452</f>
        <v>276.16088940793179</v>
      </c>
      <c r="G211" s="18">
        <f ca="1">issuerTable!M452</f>
        <v>18.986121683908959</v>
      </c>
      <c r="H211" s="18">
        <f ca="1">issuerTable!S452</f>
        <v>3.5937642108735375</v>
      </c>
      <c r="I211" s="18">
        <f ca="1">issuerTable!X452</f>
        <v>5.3333019612587282</v>
      </c>
    </row>
    <row r="212" spans="1:9" x14ac:dyDescent="0.25">
      <c r="B212" s="5" t="str">
        <f>issuerTable!A453</f>
        <v>pairBasis</v>
      </c>
      <c r="C212" s="5" t="str">
        <f ca="1">issuerTable!B453</f>
        <v>SEVFP 2 7/8 PERP nc-24</v>
      </c>
      <c r="D212" s="5" t="str">
        <f ca="1">issuerTable!C453</f>
        <v>SEVFP 1 5/8 PERP nc-26</v>
      </c>
      <c r="E212" s="18">
        <f ca="1">issuerTable!J453</f>
        <v>276.16088940793179</v>
      </c>
      <c r="F212" s="18">
        <f ca="1">issuerTable!K453</f>
        <v>285.4699445836867</v>
      </c>
      <c r="G212" s="18">
        <f ca="1">issuerTable!M453</f>
        <v>3.9334035953893971</v>
      </c>
      <c r="H212" s="18">
        <f ca="1">issuerTable!S453</f>
        <v>-3.5167372496810274</v>
      </c>
      <c r="I212" s="18">
        <f ca="1">issuerTable!X453</f>
        <v>-1.2899766863007298</v>
      </c>
    </row>
    <row r="213" spans="1:9" x14ac:dyDescent="0.25">
      <c r="E213" s="18"/>
      <c r="F213" s="18"/>
      <c r="G213" s="18"/>
      <c r="H213" s="18"/>
      <c r="I213" s="18"/>
    </row>
    <row r="214" spans="1:9" x14ac:dyDescent="0.25">
      <c r="B214" s="5" t="str">
        <f>issuerTable!A455</f>
        <v>whole curve</v>
      </c>
      <c r="C214" s="5" t="str">
        <f ca="1">issuerTable!B455</f>
        <v>SEVFP 2 1/2 PERP nc-22</v>
      </c>
      <c r="D214" s="5" t="str">
        <f ca="1">issuerTable!C455</f>
        <v>SEVFP 1 5/8 PERP nc-26</v>
      </c>
      <c r="E214" s="18">
        <f ca="1">issuerTable!J455</f>
        <v>241.93313114999592</v>
      </c>
      <c r="F214" s="18">
        <f ca="1">issuerTable!K455</f>
        <v>285.4699445836867</v>
      </c>
      <c r="G214" s="18">
        <f ca="1">issuerTable!M455</f>
        <v>10.441873974769274</v>
      </c>
      <c r="H214" s="18">
        <f ca="1">issuerTable!S455</f>
        <v>-0.44230990264577663</v>
      </c>
      <c r="I214" s="18">
        <f ca="1">issuerTable!X455</f>
        <v>1.5737860333968641</v>
      </c>
    </row>
    <row r="215" spans="1:9" x14ac:dyDescent="0.25">
      <c r="E215" s="18"/>
      <c r="F215" s="18"/>
      <c r="G215" s="18"/>
      <c r="H215" s="18"/>
      <c r="I215" s="18"/>
    </row>
    <row r="216" spans="1:9" x14ac:dyDescent="0.25">
      <c r="E216" s="18"/>
      <c r="F216" s="18"/>
      <c r="G216" s="18"/>
      <c r="H216" s="18"/>
      <c r="I216" s="18"/>
    </row>
    <row r="217" spans="1:9" x14ac:dyDescent="0.25">
      <c r="E217" s="18"/>
      <c r="F217" s="18"/>
      <c r="G217" s="18"/>
      <c r="H217" s="18"/>
      <c r="I217" s="18"/>
    </row>
    <row r="218" spans="1:9" x14ac:dyDescent="0.25">
      <c r="E218" s="18"/>
      <c r="F218" s="18"/>
      <c r="G218" s="18"/>
      <c r="H218" s="18"/>
      <c r="I218" s="18"/>
    </row>
    <row r="219" spans="1:9" x14ac:dyDescent="0.25">
      <c r="E219" s="18"/>
      <c r="F219" s="18"/>
      <c r="G219" s="18"/>
      <c r="H219" s="18"/>
      <c r="I219" s="18"/>
    </row>
    <row r="220" spans="1:9" x14ac:dyDescent="0.25">
      <c r="E220" s="18"/>
      <c r="F220" s="18"/>
      <c r="G220" s="18"/>
      <c r="H220" s="18"/>
      <c r="I220" s="18"/>
    </row>
    <row r="221" spans="1:9" x14ac:dyDescent="0.25">
      <c r="E221" s="18"/>
      <c r="F221" s="18"/>
      <c r="G221" s="18"/>
      <c r="H221" s="18"/>
      <c r="I221" s="18"/>
    </row>
    <row r="222" spans="1:9" ht="33" x14ac:dyDescent="0.3">
      <c r="C222" s="19" t="s">
        <v>415</v>
      </c>
      <c r="D222" s="19" t="s">
        <v>416</v>
      </c>
      <c r="E222" s="19" t="s">
        <v>3</v>
      </c>
      <c r="F222" s="19" t="s">
        <v>4</v>
      </c>
      <c r="G222" s="19" t="s">
        <v>5</v>
      </c>
      <c r="H222" s="19" t="s">
        <v>7</v>
      </c>
      <c r="I222" s="19" t="s">
        <v>8</v>
      </c>
    </row>
    <row r="223" spans="1:9" x14ac:dyDescent="0.25">
      <c r="A223" s="5" t="s">
        <v>438</v>
      </c>
      <c r="B223" s="5" t="str">
        <f>issuerTable!A469</f>
        <v>pairBasis</v>
      </c>
      <c r="C223" s="5" t="str">
        <f ca="1">issuerTable!B469</f>
        <v>IBESM 1 7/8 PERP nc-23</v>
      </c>
      <c r="D223" s="5" t="str">
        <f ca="1">issuerTable!C469</f>
        <v>IBESM 2 5/8 PERP nc-24</v>
      </c>
      <c r="E223" s="18">
        <f ca="1">issuerTable!J469</f>
        <v>211.92620657851745</v>
      </c>
      <c r="F223" s="18">
        <f ca="1">issuerTable!K469</f>
        <v>200.56598926190915</v>
      </c>
      <c r="G223" s="18">
        <f ca="1">issuerTable!M469</f>
        <v>-10.379893994870526</v>
      </c>
      <c r="H223" s="18">
        <f ca="1">issuerTable!S469</f>
        <v>-2.4681173451243419</v>
      </c>
      <c r="I223" s="18">
        <f ca="1">issuerTable!X469</f>
        <v>-8.1321782588299101</v>
      </c>
    </row>
    <row r="224" spans="1:9" x14ac:dyDescent="0.25">
      <c r="B224" s="5" t="str">
        <f>issuerTable!A470</f>
        <v>pairBasis</v>
      </c>
      <c r="C224" s="5" t="str">
        <f ca="1">issuerTable!B470</f>
        <v>IBESM 2 5/8 PERP nc-24</v>
      </c>
      <c r="D224" s="5" t="str">
        <f ca="1">issuerTable!C470</f>
        <v>IBESM 3 1/4 PERP nc-24</v>
      </c>
      <c r="E224" s="18">
        <f ca="1">issuerTable!J470</f>
        <v>200.56598926190915</v>
      </c>
      <c r="F224" s="18">
        <f ca="1">issuerTable!K470</f>
        <v>209.94646680003441</v>
      </c>
      <c r="G224" s="18">
        <f ca="1">issuerTable!M470</f>
        <v>14.942353600553515</v>
      </c>
      <c r="H224" s="18">
        <f ca="1">issuerTable!S470</f>
        <v>17.277574839491582</v>
      </c>
      <c r="I224" s="18">
        <f ca="1">issuerTable!X470</f>
        <v>12.401645635951747</v>
      </c>
    </row>
    <row r="225" spans="1:9" x14ac:dyDescent="0.25">
      <c r="E225" s="18"/>
      <c r="F225" s="18"/>
      <c r="G225" s="18"/>
      <c r="H225" s="18"/>
      <c r="I225" s="18"/>
    </row>
    <row r="226" spans="1:9" x14ac:dyDescent="0.25">
      <c r="B226" s="5" t="str">
        <f>issuerTable!A472</f>
        <v>whole curve</v>
      </c>
      <c r="C226" s="5" t="str">
        <f ca="1">issuerTable!B472</f>
        <v>IBESM 1 7/8 PERP nc-23</v>
      </c>
      <c r="D226" s="5" t="str">
        <f ca="1">issuerTable!C472</f>
        <v>IBESM 3 1/4 PERP nc-24</v>
      </c>
      <c r="E226" s="18">
        <f ca="1">issuerTable!J472</f>
        <v>211.92620657851745</v>
      </c>
      <c r="F226" s="18">
        <f ca="1">issuerTable!K472</f>
        <v>209.94646680003441</v>
      </c>
      <c r="G226" s="18">
        <f ca="1">issuerTable!M472</f>
        <v>-1.1495263229901502</v>
      </c>
      <c r="H226" s="18">
        <f ca="1">issuerTable!S472</f>
        <v>4.729505935074366</v>
      </c>
      <c r="I226" s="18">
        <f ca="1">issuerTable!X472</f>
        <v>-0.64726825847401592</v>
      </c>
    </row>
    <row r="227" spans="1:9" x14ac:dyDescent="0.25">
      <c r="E227" s="18"/>
      <c r="F227" s="18"/>
      <c r="G227" s="18"/>
      <c r="H227" s="18"/>
      <c r="I227" s="18"/>
    </row>
    <row r="228" spans="1:9" x14ac:dyDescent="0.25">
      <c r="E228" s="18"/>
      <c r="F228" s="18"/>
      <c r="G228" s="18"/>
      <c r="H228" s="18"/>
      <c r="I228" s="18"/>
    </row>
    <row r="231" spans="1:9" x14ac:dyDescent="0.25">
      <c r="A231" s="5" t="s">
        <v>49</v>
      </c>
      <c r="B231" s="5" t="s">
        <v>440</v>
      </c>
    </row>
    <row r="234" spans="1:9" x14ac:dyDescent="0.25">
      <c r="A234" s="5" t="s">
        <v>441</v>
      </c>
      <c r="B234" s="5" t="s">
        <v>442</v>
      </c>
    </row>
  </sheetData>
  <conditionalFormatting sqref="B2:B23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{492B07E1-1F6D-4F76-A718-E57E2ACB4C68}</x14:id>
        </ext>
      </extLst>
    </cfRule>
  </conditionalFormatting>
  <conditionalFormatting sqref="G28:G37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{D4DA7778-F115-46D9-999B-434B7EEE5995}</x14:id>
        </ext>
      </extLst>
    </cfRule>
  </conditionalFormatting>
  <conditionalFormatting sqref="G48:G55"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{8DFA0B08-A446-4A0B-9D04-CAF41396FBC9}</x14:id>
        </ext>
      </extLst>
    </cfRule>
  </conditionalFormatting>
  <conditionalFormatting sqref="G65:G69">
    <cfRule type="dataBar" priority="1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{199D3665-D119-4B36-83B8-FFC2DFE584DB}</x14:id>
        </ext>
      </extLst>
    </cfRule>
  </conditionalFormatting>
  <conditionalFormatting sqref="G106:G109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{D17FB237-6FE8-4CCF-A00F-75BCDB68FCDC}</x14:id>
        </ext>
      </extLst>
    </cfRule>
  </conditionalFormatting>
  <conditionalFormatting sqref="G78:G82">
    <cfRule type="dataBar" priority="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{18739700-2CEF-4373-A4AF-BD7F71AB3601}</x14:id>
        </ext>
      </extLst>
    </cfRule>
  </conditionalFormatting>
  <conditionalFormatting sqref="G92:G95">
    <cfRule type="dataBar" priority="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{21B9B532-7A3D-415C-B8F2-E60C7198B4C5}</x14:id>
        </ext>
      </extLst>
    </cfRule>
  </conditionalFormatting>
  <conditionalFormatting sqref="G118:G121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{E36A7CA1-0623-44A6-B30D-D33D177288AC}</x14:id>
        </ext>
      </extLst>
    </cfRule>
  </conditionalFormatting>
  <conditionalFormatting sqref="G135:G137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{4FF5FAFA-9F1E-462F-8EA5-4E155B2CA376}</x14:id>
        </ext>
      </extLst>
    </cfRule>
  </conditionalFormatting>
  <conditionalFormatting sqref="G146:G148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{CC15565E-96C9-4E06-914A-480C5DCA1D8C}</x14:id>
        </ext>
      </extLst>
    </cfRule>
  </conditionalFormatting>
  <conditionalFormatting sqref="G156:G158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{85C31257-9804-44FC-907A-3A429A3F219B}</x14:id>
        </ext>
      </extLst>
    </cfRule>
  </conditionalFormatting>
  <conditionalFormatting sqref="G166:G168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{345238E3-65C5-4BE4-9109-0E31A915EC9B}</x14:id>
        </ext>
      </extLst>
    </cfRule>
  </conditionalFormatting>
  <conditionalFormatting sqref="G179:G181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{14BF1FAD-9898-415B-8925-4343F2351F12}</x14:id>
        </ext>
      </extLst>
    </cfRule>
  </conditionalFormatting>
  <conditionalFormatting sqref="G192:G193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{54D8FF1E-6A01-4010-90BB-5C0B054D31FD}</x14:id>
        </ext>
      </extLst>
    </cfRule>
  </conditionalFormatting>
  <conditionalFormatting sqref="G198:G19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{72E813C9-46D0-4AE1-AC03-E48ECE8F6241}</x14:id>
        </ext>
      </extLst>
    </cfRule>
  </conditionalFormatting>
  <conditionalFormatting sqref="G204:G20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{BFDF7DE1-33E9-4219-BB11-C12580FA0BE3}</x14:id>
        </ext>
      </extLst>
    </cfRule>
  </conditionalFormatting>
  <conditionalFormatting sqref="G211:G212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{69E4964B-9376-4CA6-A4A1-4FE943863A10}</x14:id>
        </ext>
      </extLst>
    </cfRule>
  </conditionalFormatting>
  <conditionalFormatting sqref="G223:G22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{EB6F20E2-07D6-4955-9793-1091D40C2BF2}</x14:id>
        </ext>
      </extLst>
    </cfRule>
  </conditionalFormatting>
  <pageMargins left="0.7" right="0.7" top="0.75" bottom="0.75" header="0.3" footer="0.3"/>
  <pageSetup paperSize="9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92B07E1-1F6D-4F76-A718-E57E2ACB4C6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B2:B23</xm:sqref>
        </x14:conditionalFormatting>
        <x14:conditionalFormatting xmlns:xm="http://schemas.microsoft.com/office/excel/2006/main">
          <x14:cfRule type="dataBar" id="{D4DA7778-F115-46D9-999B-434B7EEE599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G28:G37</xm:sqref>
        </x14:conditionalFormatting>
        <x14:conditionalFormatting xmlns:xm="http://schemas.microsoft.com/office/excel/2006/main">
          <x14:cfRule type="dataBar" id="{8DFA0B08-A446-4A0B-9D04-CAF41396FBC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G48:G55</xm:sqref>
        </x14:conditionalFormatting>
        <x14:conditionalFormatting xmlns:xm="http://schemas.microsoft.com/office/excel/2006/main">
          <x14:cfRule type="dataBar" id="{199D3665-D119-4B36-83B8-FFC2DFE584D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G65:G69</xm:sqref>
        </x14:conditionalFormatting>
        <x14:conditionalFormatting xmlns:xm="http://schemas.microsoft.com/office/excel/2006/main">
          <x14:cfRule type="dataBar" id="{D17FB237-6FE8-4CCF-A00F-75BCDB68FCD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G106:G109</xm:sqref>
        </x14:conditionalFormatting>
        <x14:conditionalFormatting xmlns:xm="http://schemas.microsoft.com/office/excel/2006/main">
          <x14:cfRule type="dataBar" id="{18739700-2CEF-4373-A4AF-BD7F71AB360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G78:G82</xm:sqref>
        </x14:conditionalFormatting>
        <x14:conditionalFormatting xmlns:xm="http://schemas.microsoft.com/office/excel/2006/main">
          <x14:cfRule type="dataBar" id="{21B9B532-7A3D-415C-B8F2-E60C7198B4C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G92:G95</xm:sqref>
        </x14:conditionalFormatting>
        <x14:conditionalFormatting xmlns:xm="http://schemas.microsoft.com/office/excel/2006/main">
          <x14:cfRule type="dataBar" id="{E36A7CA1-0623-44A6-B30D-D33D177288A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G118:G121</xm:sqref>
        </x14:conditionalFormatting>
        <x14:conditionalFormatting xmlns:xm="http://schemas.microsoft.com/office/excel/2006/main">
          <x14:cfRule type="dataBar" id="{4FF5FAFA-9F1E-462F-8EA5-4E155B2CA37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G135:G137</xm:sqref>
        </x14:conditionalFormatting>
        <x14:conditionalFormatting xmlns:xm="http://schemas.microsoft.com/office/excel/2006/main">
          <x14:cfRule type="dataBar" id="{CC15565E-96C9-4E06-914A-480C5DCA1D8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G146:G148</xm:sqref>
        </x14:conditionalFormatting>
        <x14:conditionalFormatting xmlns:xm="http://schemas.microsoft.com/office/excel/2006/main">
          <x14:cfRule type="dataBar" id="{85C31257-9804-44FC-907A-3A429A3F21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G156:G158</xm:sqref>
        </x14:conditionalFormatting>
        <x14:conditionalFormatting xmlns:xm="http://schemas.microsoft.com/office/excel/2006/main">
          <x14:cfRule type="dataBar" id="{345238E3-65C5-4BE4-9109-0E31A915EC9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G166:G168</xm:sqref>
        </x14:conditionalFormatting>
        <x14:conditionalFormatting xmlns:xm="http://schemas.microsoft.com/office/excel/2006/main">
          <x14:cfRule type="dataBar" id="{14BF1FAD-9898-415B-8925-4343F2351F1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G179:G181</xm:sqref>
        </x14:conditionalFormatting>
        <x14:conditionalFormatting xmlns:xm="http://schemas.microsoft.com/office/excel/2006/main">
          <x14:cfRule type="dataBar" id="{54D8FF1E-6A01-4010-90BB-5C0B054D31F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G192:G193</xm:sqref>
        </x14:conditionalFormatting>
        <x14:conditionalFormatting xmlns:xm="http://schemas.microsoft.com/office/excel/2006/main">
          <x14:cfRule type="dataBar" id="{72E813C9-46D0-4AE1-AC03-E48ECE8F624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G198:G199</xm:sqref>
        </x14:conditionalFormatting>
        <x14:conditionalFormatting xmlns:xm="http://schemas.microsoft.com/office/excel/2006/main">
          <x14:cfRule type="dataBar" id="{BFDF7DE1-33E9-4219-BB11-C12580FA0BE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G204:G205</xm:sqref>
        </x14:conditionalFormatting>
        <x14:conditionalFormatting xmlns:xm="http://schemas.microsoft.com/office/excel/2006/main">
          <x14:cfRule type="dataBar" id="{69E4964B-9376-4CA6-A4A1-4FE943863A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G211:G212</xm:sqref>
        </x14:conditionalFormatting>
        <x14:conditionalFormatting xmlns:xm="http://schemas.microsoft.com/office/excel/2006/main">
          <x14:cfRule type="dataBar" id="{EB6F20E2-07D6-4955-9793-1091D40C2B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G223:G224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289B9-A568-49BA-9801-CEABCF9207F3}">
  <sheetPr>
    <tabColor theme="9"/>
  </sheetPr>
  <dimension ref="B2:AH5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5" sqref="B5"/>
    </sheetView>
  </sheetViews>
  <sheetFormatPr defaultColWidth="8.7265625" defaultRowHeight="10.5" x14ac:dyDescent="0.25"/>
  <cols>
    <col min="1" max="2" width="8.7265625" style="5"/>
    <col min="3" max="3" width="11.81640625" style="5" customWidth="1"/>
    <col min="4" max="4" width="11.453125" style="5" bestFit="1" customWidth="1"/>
    <col min="5" max="6" width="20.1796875" style="5" bestFit="1" customWidth="1"/>
    <col min="7" max="8" width="11.81640625" style="8" customWidth="1"/>
    <col min="9" max="9" width="8.7265625" style="5"/>
    <col min="10" max="10" width="9.54296875" style="5" bestFit="1" customWidth="1"/>
    <col min="11" max="12" width="8.54296875" style="5" bestFit="1" customWidth="1"/>
    <col min="13" max="13" width="8.7265625" style="5"/>
    <col min="14" max="14" width="6.81640625" style="5" customWidth="1"/>
    <col min="15" max="15" width="7.54296875" style="5" customWidth="1"/>
    <col min="16" max="17" width="7.453125" style="5" customWidth="1"/>
    <col min="18" max="18" width="7.81640625" style="5" customWidth="1"/>
    <col min="19" max="19" width="11" style="5" customWidth="1"/>
    <col min="20" max="20" width="9.54296875" style="5" customWidth="1"/>
    <col min="21" max="21" width="9.81640625" style="5" customWidth="1"/>
    <col min="22" max="22" width="10.453125" style="5" customWidth="1"/>
    <col min="23" max="23" width="8" style="5" customWidth="1"/>
    <col min="24" max="24" width="8.81640625" style="5" customWidth="1"/>
    <col min="25" max="25" width="8.453125" style="5" customWidth="1"/>
    <col min="26" max="26" width="8.81640625" style="5" customWidth="1"/>
    <col min="27" max="27" width="10.1796875" style="5" customWidth="1"/>
    <col min="28" max="28" width="6.7265625" style="5" customWidth="1"/>
    <col min="29" max="29" width="12.81640625" style="5" customWidth="1"/>
    <col min="30" max="30" width="7.453125" style="5" customWidth="1"/>
    <col min="31" max="31" width="8.1796875" style="5" customWidth="1"/>
    <col min="32" max="16384" width="8.7265625" style="5"/>
  </cols>
  <sheetData>
    <row r="2" spans="2:33" x14ac:dyDescent="0.25">
      <c r="U2" s="11">
        <v>11</v>
      </c>
      <c r="V2" s="8">
        <f ca="1">WORKDAY(TODAY(),-U2)</f>
        <v>44005</v>
      </c>
      <c r="Z2" s="11">
        <v>25</v>
      </c>
      <c r="AA2" s="8">
        <f ca="1">WORKDAY(TODAY(),-Z2)</f>
        <v>43985</v>
      </c>
    </row>
    <row r="3" spans="2:33" ht="33" x14ac:dyDescent="0.3">
      <c r="B3" s="13" t="s">
        <v>2</v>
      </c>
      <c r="C3" s="14" t="s">
        <v>9</v>
      </c>
      <c r="D3" s="14" t="s">
        <v>10</v>
      </c>
      <c r="E3" s="14" t="s">
        <v>11</v>
      </c>
      <c r="F3" s="14" t="s">
        <v>12</v>
      </c>
      <c r="G3" s="15" t="s">
        <v>13</v>
      </c>
      <c r="H3" s="15" t="s">
        <v>14</v>
      </c>
      <c r="I3" s="14" t="s">
        <v>15</v>
      </c>
      <c r="J3" s="14" t="s">
        <v>16</v>
      </c>
      <c r="K3" s="14" t="s">
        <v>3</v>
      </c>
      <c r="L3" s="14" t="s">
        <v>4</v>
      </c>
      <c r="M3" s="14" t="s">
        <v>17</v>
      </c>
      <c r="N3" s="14" t="s">
        <v>5</v>
      </c>
      <c r="O3" s="14" t="s">
        <v>18</v>
      </c>
      <c r="P3" s="14" t="s">
        <v>19</v>
      </c>
      <c r="Q3" s="14" t="s">
        <v>20</v>
      </c>
      <c r="R3" s="14" t="s">
        <v>21</v>
      </c>
      <c r="S3" s="14" t="s">
        <v>22</v>
      </c>
      <c r="T3" s="14" t="s">
        <v>23</v>
      </c>
      <c r="U3" s="14" t="s">
        <v>24</v>
      </c>
      <c r="V3" s="14" t="s">
        <v>25</v>
      </c>
      <c r="W3" s="14" t="s">
        <v>26</v>
      </c>
      <c r="X3" s="14" t="s">
        <v>27</v>
      </c>
      <c r="Y3" s="14" t="s">
        <v>7</v>
      </c>
      <c r="Z3" s="14" t="s">
        <v>28</v>
      </c>
      <c r="AA3" s="14" t="s">
        <v>29</v>
      </c>
      <c r="AB3" s="14" t="s">
        <v>30</v>
      </c>
      <c r="AC3" s="14" t="s">
        <v>31</v>
      </c>
      <c r="AD3" s="16" t="s">
        <v>8</v>
      </c>
      <c r="AE3" s="26" t="s">
        <v>412</v>
      </c>
      <c r="AF3" s="26" t="s">
        <v>413</v>
      </c>
      <c r="AG3" s="26" t="s">
        <v>414</v>
      </c>
    </row>
    <row r="4" spans="2:33" x14ac:dyDescent="0.25">
      <c r="B4" s="11" t="s">
        <v>32</v>
      </c>
      <c r="C4" s="12" t="s">
        <v>33</v>
      </c>
      <c r="D4" s="12" t="s">
        <v>34</v>
      </c>
      <c r="E4" s="5" t="str" cm="1">
        <f t="array" ref="E4">_xll.BDP(curve[[#This Row],[short code]],"security_name")</f>
        <v>SOLBBB 5.425 PERP</v>
      </c>
      <c r="F4" s="5" t="str" cm="1">
        <f t="array" ref="F4">_xll.BDP(curve[[#This Row],[long code]],"security_name")</f>
        <v>SOLBBB 5.869 PERP</v>
      </c>
      <c r="G4" s="8" cm="1">
        <f t="array" ref="G4">_xll.BDP(curve[[#This Row],[short code]],"nxt_call_dt")*1</f>
        <v>45242</v>
      </c>
      <c r="H4" s="8" cm="1">
        <f t="array" ref="H4">_xll.BDP(curve[[#This Row],[long code]],"nxt_call_dt")*1</f>
        <v>45446</v>
      </c>
      <c r="I4" s="17">
        <f>(curve[[#This Row],[long date]]-curve[[#This Row],[short date]])/365</f>
        <v>0.55890410958904113</v>
      </c>
      <c r="J4" s="12" t="s">
        <v>35</v>
      </c>
      <c r="K4" s="18" cm="1">
        <f t="array" ref="K4">_xll.BDP(curve[[#This Row],[short code]],curve[[#This Row],[spread measure]])</f>
        <v>284.23659451497599</v>
      </c>
      <c r="L4" s="18" cm="1">
        <f t="array" ref="L4">_xll.BDP(curve[[#This Row],[long code]],curve[[#This Row],[spread measure]])</f>
        <v>328.07976093197186</v>
      </c>
      <c r="M4" s="18">
        <f>curve[[#This Row],[long spread]]-curve[[#This Row],[short spread]]</f>
        <v>43.843166416995871</v>
      </c>
      <c r="N4" s="18">
        <f>curve[[#This Row],[curve]]/curve[[#This Row],[years]]</f>
        <v>78.444881089232808</v>
      </c>
      <c r="O4" s="5" t="str" cm="1">
        <f t="array" ref="O4">_xll.BDP(curve[[#This Row],[short code]],"bb_composite")</f>
        <v>BB+</v>
      </c>
      <c r="P4" s="5" t="str" cm="1">
        <f t="array" ref="P4">_xll.BDP(curve[[#This Row],[long code]],"bb_composite")</f>
        <v>BB+</v>
      </c>
      <c r="Q4" s="5" t="str" cm="1">
        <f t="array" ref="Q4">_xll.BDP(curve[[#This Row],[short code]],"crncy")</f>
        <v>EUR</v>
      </c>
      <c r="R4" s="5" t="str" cm="1">
        <f t="array" ref="R4">_xll.BDP(curve[[#This Row],[long code]],"crncy")</f>
        <v>EUR</v>
      </c>
      <c r="S4" s="5" t="str">
        <f>INDEX(lists!K:K,MATCH(curve[[#This Row],[ticker]],lists!J:J,0))</f>
        <v>Low Beta</v>
      </c>
      <c r="T4" s="12" t="s">
        <v>36</v>
      </c>
      <c r="U4" s="18" cm="1">
        <f t="array" aca="1" ref="U4" ca="1">_xll.BDH(curve[[#This Row],[short code]],curve[[#This Row],[hist spread measure]],$V$2)</f>
        <v>301.01499999999999</v>
      </c>
      <c r="V4" s="18" cm="1">
        <f t="array" aca="1" ref="V4" ca="1">_xll.BDH(curve[[#This Row],[long code]],curve[[#This Row],[hist spread measure]],$V$2)</f>
        <v>353.245</v>
      </c>
      <c r="W4" s="18">
        <f ca="1">IFERROR(curve[[#This Row],[long Spread (14d)]]-curve[[#This Row],[short Spread (14d)]],"-")</f>
        <v>52.230000000000018</v>
      </c>
      <c r="X4" s="18">
        <f ca="1">IFERROR(curve[[#This Row],[curve (14d)]]/curve[[#This Row],[years]],"-")</f>
        <v>93.450735294117678</v>
      </c>
      <c r="Y4" s="18">
        <f ca="1">IFERROR(curve[[#This Row],[curve per year]]-curve[[#This Row],[curve per year (14d)]],"-")</f>
        <v>-15.005854204884869</v>
      </c>
      <c r="Z4" s="18" cm="1">
        <f t="array" aca="1" ref="Z4" ca="1">_xll.BDH(curve[[#This Row],[short code]],curve[[#This Row],[hist spread measure]],$AA$2)</f>
        <v>347.488</v>
      </c>
      <c r="AA4" s="18" cm="1">
        <f t="array" aca="1" ref="AA4" ca="1">_xll.BDH(curve[[#This Row],[long code]],curve[[#This Row],[hist spread measure]],$AA$2)</f>
        <v>372.28800000000001</v>
      </c>
      <c r="AB4" s="18">
        <f ca="1">IFERROR(curve[[#This Row],[long spread (30d)]]-curve[[#This Row],[short spread (30d)]],"-")</f>
        <v>24.800000000000011</v>
      </c>
      <c r="AC4" s="18">
        <f ca="1">IFERROR(curve[[#This Row],[curve (30d)]]/curve[[#This Row],[years]],"-")</f>
        <v>44.37254901960786</v>
      </c>
      <c r="AD4" s="18">
        <f ca="1">IFERROR(curve[[#This Row],[curve per year]]-curve[[#This Row],[curve per year (30d)]],"-")</f>
        <v>34.072332069624949</v>
      </c>
      <c r="AE4" s="18" cm="1">
        <f t="array" ref="AE4">_xll.BDP(curve[[#This Row],[short code]],"interval_avg","calc_interval=30d","market_data_override=sp210")</f>
        <v>306.69924137931031</v>
      </c>
      <c r="AF4" s="18" cm="1">
        <f t="array" ref="AF4">_xll.BDP(curve[[#This Row],[short code]],"interval_avg","calc_interval=90d","market_data_override=sp210")</f>
        <v>362.46338372093027</v>
      </c>
      <c r="AG4" s="18" cm="1">
        <f t="array" ref="AG4">_xll.BDP(curve[[#This Row],[short code]],"interval_std_dev","calc_interval=30d","market_data_override=sp210")</f>
        <v>33.762268724182931</v>
      </c>
    </row>
    <row r="5" spans="2:33" x14ac:dyDescent="0.25">
      <c r="B5" s="11" t="s">
        <v>37</v>
      </c>
      <c r="C5" s="12" t="s">
        <v>38</v>
      </c>
      <c r="D5" s="12" t="s">
        <v>39</v>
      </c>
      <c r="E5" s="5" t="str" cm="1">
        <f t="array" ref="E5">_xll.BDP(curve[[#This Row],[short code]],"security_name")</f>
        <v>SESGFP 4 5/8 PERP</v>
      </c>
      <c r="F5" s="5" t="str" cm="1">
        <f t="array" ref="F5">_xll.BDP(curve[[#This Row],[long code]],"security_name")</f>
        <v>SESGFP 5 5/8 PERP</v>
      </c>
      <c r="G5" s="8" cm="1">
        <f t="array" ref="G5">_xll.BDP(curve[[#This Row],[short code]],"nxt_call_dt")*1</f>
        <v>44563</v>
      </c>
      <c r="H5" s="8" cm="1">
        <f t="array" ref="H5">_xll.BDP(curve[[#This Row],[long code]],"nxt_call_dt")*1</f>
        <v>45320</v>
      </c>
      <c r="I5" s="17">
        <f>(curve[[#This Row],[long date]]-curve[[#This Row],[short date]])/365</f>
        <v>2.0739726027397261</v>
      </c>
      <c r="J5" s="12" t="s">
        <v>35</v>
      </c>
      <c r="K5" s="18" cm="1">
        <f t="array" ref="K5">_xll.BDP(curve[[#This Row],[short code]],curve[[#This Row],[spread measure]])</f>
        <v>331.48370727802956</v>
      </c>
      <c r="L5" s="18" cm="1">
        <f t="array" ref="L5">_xll.BDP(curve[[#This Row],[long code]],curve[[#This Row],[spread measure]])</f>
        <v>444.01028496144261</v>
      </c>
      <c r="M5" s="18">
        <f>curve[[#This Row],[long spread]]-curve[[#This Row],[short spread]]</f>
        <v>112.52657768341305</v>
      </c>
      <c r="N5" s="18">
        <f>curve[[#This Row],[curve]]/curve[[#This Row],[years]]</f>
        <v>54.256540098343152</v>
      </c>
      <c r="O5" s="5" t="str" cm="1">
        <f t="array" ref="O5">_xll.BDP(curve[[#This Row],[short code]],"bb_composite")</f>
        <v>BB</v>
      </c>
      <c r="P5" s="5" t="str" cm="1">
        <f t="array" ref="P5">_xll.BDP(curve[[#This Row],[long code]],"bb_composite")</f>
        <v>BB</v>
      </c>
      <c r="Q5" s="5" t="str" cm="1">
        <f t="array" ref="Q5">_xll.BDP(curve[[#This Row],[short code]],"crncy")</f>
        <v>EUR</v>
      </c>
      <c r="R5" s="5" t="str" cm="1">
        <f t="array" ref="R5">_xll.BDP(curve[[#This Row],[long code]],"crncy")</f>
        <v>EUR</v>
      </c>
      <c r="S5" s="5" t="str">
        <f>INDEX(lists!K:K,MATCH(curve[[#This Row],[ticker]],lists!J:J,0))</f>
        <v>TMT/ AUTO</v>
      </c>
      <c r="T5" s="12" t="s">
        <v>36</v>
      </c>
      <c r="U5" s="18" cm="1">
        <f t="array" aca="1" ref="U5" ca="1">_xll.BDH(curve[[#This Row],[short code]],curve[[#This Row],[hist spread measure]],$V$2)</f>
        <v>400.99400000000003</v>
      </c>
      <c r="V5" s="18" cm="1">
        <f t="array" aca="1" ref="V5" ca="1">_xll.BDH(curve[[#This Row],[long code]],curve[[#This Row],[hist spread measure]],$V$2)</f>
        <v>513.45399999999995</v>
      </c>
      <c r="W5" s="18">
        <f ca="1">IFERROR(curve[[#This Row],[long Spread (14d)]]-curve[[#This Row],[short Spread (14d)]],"-")</f>
        <v>112.45999999999992</v>
      </c>
      <c r="X5" s="18">
        <f ca="1">IFERROR(curve[[#This Row],[curve (14d)]]/curve[[#This Row],[years]],"-")</f>
        <v>54.22443857331568</v>
      </c>
      <c r="Y5" s="18">
        <f ca="1">IFERROR(curve[[#This Row],[curve per year]]-curve[[#This Row],[curve per year (14d)]],"-")</f>
        <v>3.2101525027471212E-2</v>
      </c>
      <c r="Z5" s="18" cm="1">
        <f t="array" aca="1" ref="Z5" ca="1">_xll.BDH(curve[[#This Row],[short code]],curve[[#This Row],[hist spread measure]],$AA$2)</f>
        <v>403.62599999999998</v>
      </c>
      <c r="AA5" s="18" cm="1">
        <f t="array" aca="1" ref="AA5" ca="1">_xll.BDH(curve[[#This Row],[long code]],curve[[#This Row],[hist spread measure]],$AA$2)</f>
        <v>531.87900000000002</v>
      </c>
      <c r="AB5" s="18">
        <f ca="1">IFERROR(curve[[#This Row],[long spread (30d)]]-curve[[#This Row],[short spread (30d)]],"-")</f>
        <v>128.25300000000004</v>
      </c>
      <c r="AC5" s="18">
        <f ca="1">IFERROR(curve[[#This Row],[curve (30d)]]/curve[[#This Row],[years]],"-")</f>
        <v>61.839293262879806</v>
      </c>
      <c r="AD5" s="18">
        <f ca="1">IFERROR(curve[[#This Row],[curve per year]]-curve[[#This Row],[curve per year (30d)]],"-")</f>
        <v>-7.5827531645366548</v>
      </c>
      <c r="AE5" s="18" cm="1">
        <f t="array" ref="AE5">_xll.BDP(curve[[#This Row],[short code]],"interval_avg","calc_interval=30d","market_data_override=sp210")</f>
        <v>381.0343334228516</v>
      </c>
      <c r="AF5" s="18" cm="1">
        <f t="array" ref="AF5">_xll.BDP(curve[[#This Row],[short code]],"interval_avg","calc_interval=90d","market_data_override=sp210")</f>
        <v>618.74612646765013</v>
      </c>
      <c r="AG5" s="18" cm="1">
        <f t="array" ref="AG5">_xll.BDP(curve[[#This Row],[short code]],"interval_std_dev","calc_interval=30d","market_data_override=sp210")</f>
        <v>43.743212713338394</v>
      </c>
    </row>
    <row r="6" spans="2:33" x14ac:dyDescent="0.25">
      <c r="B6" s="11" t="s">
        <v>40</v>
      </c>
      <c r="C6" s="12" t="s">
        <v>41</v>
      </c>
      <c r="D6" s="12" t="s">
        <v>42</v>
      </c>
      <c r="E6" s="5" t="str" cm="1">
        <f t="array" ref="E6">_xll.BDP(curve[[#This Row],[short code]],"security_name")</f>
        <v>GYCGR 3 3/4 PERP</v>
      </c>
      <c r="F6" s="5" t="str" cm="1">
        <f t="array" ref="F6">_xll.BDP(curve[[#This Row],[long code]],"security_name")</f>
        <v>GYCGR 2 1/2 PERP</v>
      </c>
      <c r="G6" s="8" cm="1">
        <f t="array" ref="G6">_xll.BDP(curve[[#This Row],[short code]],"nxt_call_dt")*1</f>
        <v>44610</v>
      </c>
      <c r="H6" s="8" cm="1">
        <f t="array" ref="H6">_xll.BDP(curve[[#This Row],[long code]],"nxt_call_dt")*1</f>
        <v>45131</v>
      </c>
      <c r="I6" s="17">
        <f>(curve[[#This Row],[long date]]-curve[[#This Row],[short date]])/365</f>
        <v>1.4273972602739726</v>
      </c>
      <c r="J6" s="12" t="s">
        <v>35</v>
      </c>
      <c r="K6" s="18" cm="1">
        <f t="array" ref="K6">_xll.BDP(curve[[#This Row],[short code]],curve[[#This Row],[spread measure]])</f>
        <v>253.46830526538554</v>
      </c>
      <c r="L6" s="18" cm="1">
        <f t="array" ref="L6">_xll.BDP(curve[[#This Row],[long code]],curve[[#This Row],[spread measure]])</f>
        <v>317.67331952204228</v>
      </c>
      <c r="M6" s="18">
        <f>curve[[#This Row],[long spread]]-curve[[#This Row],[short spread]]</f>
        <v>64.205014256656739</v>
      </c>
      <c r="N6" s="18">
        <f>curve[[#This Row],[curve]]/curve[[#This Row],[years]]</f>
        <v>44.980480237389081</v>
      </c>
      <c r="O6" s="5" t="str" cm="1">
        <f t="array" ref="O6">_xll.BDP(curve[[#This Row],[short code]],"bb_composite")</f>
        <v>BBB-</v>
      </c>
      <c r="P6" s="5" t="str" cm="1">
        <f t="array" ref="P6">_xll.BDP(curve[[#This Row],[long code]],"bb_composite")</f>
        <v>BBB-</v>
      </c>
      <c r="Q6" s="5" t="str" cm="1">
        <f t="array" ref="Q6">_xll.BDP(curve[[#This Row],[short code]],"crncy")</f>
        <v>EUR</v>
      </c>
      <c r="R6" s="5" t="str" cm="1">
        <f t="array" ref="R6">_xll.BDP(curve[[#This Row],[long code]],"crncy")</f>
        <v>EUR</v>
      </c>
      <c r="S6" s="5" t="str">
        <f>INDEX(lists!K:K,MATCH(curve[[#This Row],[ticker]],lists!J:J,0))</f>
        <v>REIT</v>
      </c>
      <c r="T6" s="12" t="s">
        <v>36</v>
      </c>
      <c r="U6" s="18" cm="1">
        <f t="array" aca="1" ref="U6" ca="1">_xll.BDH(curve[[#This Row],[short code]],curve[[#This Row],[hist spread measure]],$V$2)</f>
        <v>258.52800000000002</v>
      </c>
      <c r="V6" s="18" cm="1">
        <f t="array" aca="1" ref="V6" ca="1">_xll.BDH(curve[[#This Row],[long code]],curve[[#This Row],[hist spread measure]],$V$2)</f>
        <v>326.22899999999998</v>
      </c>
      <c r="W6" s="18">
        <f ca="1">IFERROR(curve[[#This Row],[long Spread (14d)]]-curve[[#This Row],[short Spread (14d)]],"-")</f>
        <v>67.700999999999965</v>
      </c>
      <c r="X6" s="18">
        <f ca="1">IFERROR(curve[[#This Row],[curve (14d)]]/curve[[#This Row],[years]],"-")</f>
        <v>47.429683301343545</v>
      </c>
      <c r="Y6" s="18">
        <f ca="1">IFERROR(curve[[#This Row],[curve per year]]-curve[[#This Row],[curve per year (14d)]],"-")</f>
        <v>-2.4492030639544637</v>
      </c>
      <c r="Z6" s="18" cm="1">
        <f t="array" aca="1" ref="Z6" ca="1">_xll.BDH(curve[[#This Row],[short code]],curve[[#This Row],[hist spread measure]],$AA$2)</f>
        <v>261.13299999999998</v>
      </c>
      <c r="AA6" s="18" cm="1">
        <f t="array" aca="1" ref="AA6" ca="1">_xll.BDH(curve[[#This Row],[long code]],curve[[#This Row],[hist spread measure]],$AA$2)</f>
        <v>338.43700000000001</v>
      </c>
      <c r="AB6" s="18">
        <f ca="1">IFERROR(curve[[#This Row],[long spread (30d)]]-curve[[#This Row],[short spread (30d)]],"-")</f>
        <v>77.30400000000003</v>
      </c>
      <c r="AC6" s="18">
        <f ca="1">IFERROR(curve[[#This Row],[curve (30d)]]/curve[[#This Row],[years]],"-")</f>
        <v>54.157312859884854</v>
      </c>
      <c r="AD6" s="18">
        <f ca="1">IFERROR(curve[[#This Row],[curve per year]]-curve[[#This Row],[curve per year (30d)]],"-")</f>
        <v>-9.1768326224957733</v>
      </c>
      <c r="AE6" s="18" cm="1">
        <f t="array" ref="AE6">_xll.BDP(curve[[#This Row],[short code]],"interval_avg","calc_interval=30d","market_data_override=sp210")</f>
        <v>249.78007975260419</v>
      </c>
      <c r="AF6" s="18" cm="1">
        <f t="array" ref="AF6">_xll.BDP(curve[[#This Row],[short code]],"interval_avg","calc_interval=90d","market_data_override=sp210")</f>
        <v>385.67215393767958</v>
      </c>
      <c r="AG6" s="18" cm="1">
        <f t="array" ref="AG6">_xll.BDP(curve[[#This Row],[short code]],"interval_std_dev","calc_interval=30d","market_data_override=sp210")</f>
        <v>24.081736157349262</v>
      </c>
    </row>
    <row r="7" spans="2:33" x14ac:dyDescent="0.25">
      <c r="B7" s="11" t="s">
        <v>43</v>
      </c>
      <c r="C7" s="12" t="s">
        <v>44</v>
      </c>
      <c r="D7" s="12" t="s">
        <v>45</v>
      </c>
      <c r="E7" s="5" t="str" cm="1">
        <f t="array" ref="E7">_xll.BDP(curve[[#This Row],[short code]],"security_name")</f>
        <v>ACFP 4 3/8 PERP</v>
      </c>
      <c r="F7" s="5" t="str" cm="1">
        <f t="array" ref="F7">_xll.BDP(curve[[#This Row],[long code]],"security_name")</f>
        <v>ACFP 2 5/8 PERP</v>
      </c>
      <c r="G7" s="8" cm="1">
        <f t="array" ref="G7">_xll.BDP(curve[[#This Row],[short code]],"nxt_call_dt")*1</f>
        <v>45321</v>
      </c>
      <c r="H7" s="8" cm="1">
        <f t="array" ref="H7">_xll.BDP(curve[[#This Row],[long code]],"nxt_call_dt")*1</f>
        <v>45687</v>
      </c>
      <c r="I7" s="17">
        <f>(curve[[#This Row],[long date]]-curve[[#This Row],[short date]])/365</f>
        <v>1.0027397260273974</v>
      </c>
      <c r="J7" s="12" t="s">
        <v>35</v>
      </c>
      <c r="K7" s="18" cm="1">
        <f t="array" ref="K7">_xll.BDP(curve[[#This Row],[short code]],curve[[#This Row],[spread measure]])</f>
        <v>667.95147429030339</v>
      </c>
      <c r="L7" s="18" cm="1">
        <f t="array" ref="L7">_xll.BDP(curve[[#This Row],[long code]],curve[[#This Row],[spread measure]])</f>
        <v>709.96129772746383</v>
      </c>
      <c r="M7" s="18">
        <f>curve[[#This Row],[long spread]]-curve[[#This Row],[short spread]]</f>
        <v>42.009823437160435</v>
      </c>
      <c r="N7" s="18">
        <f>curve[[#This Row],[curve]]/curve[[#This Row],[years]]</f>
        <v>41.895042498807534</v>
      </c>
      <c r="O7" s="5" t="str" cm="1">
        <f t="array" ref="O7">_xll.BDP(curve[[#This Row],[short code]],"bb_composite")</f>
        <v>BB</v>
      </c>
      <c r="P7" s="5" t="str" cm="1">
        <f t="array" ref="P7">_xll.BDP(curve[[#This Row],[long code]],"bb_composite")</f>
        <v>BB</v>
      </c>
      <c r="Q7" s="5" t="str" cm="1">
        <f t="array" ref="Q7">_xll.BDP(curve[[#This Row],[short code]],"crncy")</f>
        <v>EUR</v>
      </c>
      <c r="R7" s="5" t="str" cm="1">
        <f t="array" ref="R7">_xll.BDP(curve[[#This Row],[long code]],"crncy")</f>
        <v>EUR</v>
      </c>
      <c r="S7" s="5" t="str">
        <f>INDEX(lists!K:K,MATCH(curve[[#This Row],[ticker]],lists!J:J,0))</f>
        <v>REIT</v>
      </c>
      <c r="T7" s="12" t="s">
        <v>36</v>
      </c>
      <c r="U7" s="18" cm="1">
        <f t="array" aca="1" ref="U7" ca="1">_xll.BDH(curve[[#This Row],[short code]],curve[[#This Row],[hist spread measure]],$V$2)</f>
        <v>739.13900000000001</v>
      </c>
      <c r="V7" s="18" cm="1">
        <f t="array" aca="1" ref="V7" ca="1">_xll.BDH(curve[[#This Row],[long code]],curve[[#This Row],[hist spread measure]],$V$2)</f>
        <v>746.78899999999999</v>
      </c>
      <c r="W7" s="18">
        <f ca="1">IFERROR(curve[[#This Row],[long Spread (14d)]]-curve[[#This Row],[short Spread (14d)]],"-")</f>
        <v>7.6499999999999773</v>
      </c>
      <c r="X7" s="18">
        <f ca="1">IFERROR(curve[[#This Row],[curve (14d)]]/curve[[#This Row],[years]],"-")</f>
        <v>7.6290983606557141</v>
      </c>
      <c r="Y7" s="18">
        <f ca="1">IFERROR(curve[[#This Row],[curve per year]]-curve[[#This Row],[curve per year (14d)]],"-")</f>
        <v>34.265944138151823</v>
      </c>
      <c r="Z7" s="18" cm="1">
        <f t="array" aca="1" ref="Z7" ca="1">_xll.BDH(curve[[#This Row],[short code]],curve[[#This Row],[hist spread measure]],$AA$2)</f>
        <v>620.55399999999997</v>
      </c>
      <c r="AA7" s="18" cm="1">
        <f t="array" aca="1" ref="AA7" ca="1">_xll.BDH(curve[[#This Row],[long code]],curve[[#This Row],[hist spread measure]],$AA$2)</f>
        <v>636.41200000000003</v>
      </c>
      <c r="AB7" s="18">
        <f ca="1">IFERROR(curve[[#This Row],[long spread (30d)]]-curve[[#This Row],[short spread (30d)]],"-")</f>
        <v>15.858000000000061</v>
      </c>
      <c r="AC7" s="18">
        <f ca="1">IFERROR(curve[[#This Row],[curve (30d)]]/curve[[#This Row],[years]],"-")</f>
        <v>15.814672131147601</v>
      </c>
      <c r="AD7" s="18">
        <f ca="1">IFERROR(curve[[#This Row],[curve per year]]-curve[[#This Row],[curve per year (30d)]],"-")</f>
        <v>26.080370367659931</v>
      </c>
      <c r="AE7" s="18" cm="1">
        <f t="array" ref="AE7">_xll.BDP(curve[[#This Row],[short code]],"interval_avg","calc_interval=30d","market_data_override=sp210")</f>
        <v>703.27162068965526</v>
      </c>
      <c r="AF7" s="18" cm="1">
        <f t="array" ref="AF7">_xll.BDP(curve[[#This Row],[short code]],"interval_avg","calc_interval=90d","market_data_override=sp210")</f>
        <v>831.65597674418575</v>
      </c>
      <c r="AG7" s="18" cm="1">
        <f t="array" ref="AG7">_xll.BDP(curve[[#This Row],[short code]],"interval_std_dev","calc_interval=30d","market_data_override=sp210")</f>
        <v>55.390252500787405</v>
      </c>
    </row>
    <row r="8" spans="2:33" x14ac:dyDescent="0.25">
      <c r="B8" s="11" t="s">
        <v>46</v>
      </c>
      <c r="C8" s="12" t="s">
        <v>47</v>
      </c>
      <c r="D8" s="12" t="s">
        <v>48</v>
      </c>
      <c r="E8" s="5" t="str" cm="1">
        <f t="array" ref="E8">_xll.BDP(curve[[#This Row],[short code]],"security_name")</f>
        <v>REPSM 4 1/2 03/25/75</v>
      </c>
      <c r="F8" s="5" t="str" cm="1">
        <f t="array" ref="F8">_xll.BDP(curve[[#This Row],[long code]],"security_name")</f>
        <v>REPSM 3 3/4 PERP</v>
      </c>
      <c r="G8" s="8" cm="1">
        <f t="array" ref="G8">_xll.BDP(curve[[#This Row],[short code]],"nxt_call_dt")*1</f>
        <v>45741</v>
      </c>
      <c r="H8" s="8" cm="1">
        <f t="array" ref="H8">_xll.BDP(curve[[#This Row],[long code]],"nxt_call_dt")*1</f>
        <v>46092</v>
      </c>
      <c r="I8" s="17">
        <f>(curve[[#This Row],[long date]]-curve[[#This Row],[short date]])/365</f>
        <v>0.9616438356164384</v>
      </c>
      <c r="J8" s="12" t="s">
        <v>35</v>
      </c>
      <c r="K8" s="18" cm="1">
        <f t="array" ref="K8">_xll.BDP(curve[[#This Row],[short code]],curve[[#This Row],[spread measure]])</f>
        <v>368.49553839920827</v>
      </c>
      <c r="L8" s="18" cm="1">
        <f t="array" ref="L8">_xll.BDP(curve[[#This Row],[long code]],curve[[#This Row],[spread measure]])</f>
        <v>389.70796665128722</v>
      </c>
      <c r="M8" s="18">
        <f>curve[[#This Row],[long spread]]-curve[[#This Row],[short spread]]</f>
        <v>21.212428252078951</v>
      </c>
      <c r="N8" s="18">
        <f>curve[[#This Row],[curve]]/curve[[#This Row],[years]]</f>
        <v>22.058508011421129</v>
      </c>
      <c r="O8" s="5" t="str" cm="1">
        <f t="array" ref="O8">_xll.BDP(curve[[#This Row],[short code]],"bb_composite")</f>
        <v>BB+</v>
      </c>
      <c r="P8" s="5" t="str" cm="1">
        <f t="array" ref="P8">_xll.BDP(curve[[#This Row],[long code]],"bb_composite")</f>
        <v>BB+</v>
      </c>
      <c r="Q8" s="5" t="str" cm="1">
        <f t="array" ref="Q8">_xll.BDP(curve[[#This Row],[short code]],"crncy")</f>
        <v>EUR</v>
      </c>
      <c r="R8" s="5" t="str" cm="1">
        <f t="array" ref="R8">_xll.BDP(curve[[#This Row],[long code]],"crncy")</f>
        <v>EUR</v>
      </c>
      <c r="S8" s="5" t="str">
        <f>INDEX(lists!K:K,MATCH(curve[[#This Row],[ticker]],lists!J:J,0))</f>
        <v>Energy</v>
      </c>
      <c r="T8" s="12" t="s">
        <v>36</v>
      </c>
      <c r="U8" s="18" cm="1">
        <f t="array" aca="1" ref="U8" ca="1">_xll.BDH(curve[[#This Row],[short code]],curve[[#This Row],[hist spread measure]],$V$2)</f>
        <v>378.49299999999999</v>
      </c>
      <c r="V8" s="18" cm="1">
        <f t="array" aca="1" ref="V8" ca="1">_xll.BDH(curve[[#This Row],[long code]],curve[[#This Row],[hist spread measure]],$V$2)</f>
        <v>407.16300000000001</v>
      </c>
      <c r="W8" s="18">
        <f ca="1">IFERROR(curve[[#This Row],[long Spread (14d)]]-curve[[#This Row],[short Spread (14d)]],"-")</f>
        <v>28.670000000000016</v>
      </c>
      <c r="X8" s="18">
        <f ca="1">IFERROR(curve[[#This Row],[curve (14d)]]/curve[[#This Row],[years]],"-")</f>
        <v>29.813532763532777</v>
      </c>
      <c r="Y8" s="18">
        <f ca="1">IFERROR(curve[[#This Row],[curve per year]]-curve[[#This Row],[curve per year (14d)]],"-")</f>
        <v>-7.7550247521116482</v>
      </c>
      <c r="Z8" s="18" cm="1">
        <f t="array" aca="1" ref="Z8" ca="1">_xll.BDH(curve[[#This Row],[short code]],curve[[#This Row],[hist spread measure]],$AA$2)</f>
        <v>344.06200000000001</v>
      </c>
      <c r="AA8" s="18" t="str" cm="1">
        <f t="array" aca="1" ref="AA8" ca="1">_xll.BDH(curve[[#This Row],[long code]],curve[[#This Row],[hist spread measure]],$AA$2)</f>
        <v>#N/A N/A</v>
      </c>
      <c r="AB8" s="18" t="str">
        <f ca="1">IFERROR(curve[[#This Row],[long spread (30d)]]-curve[[#This Row],[short spread (30d)]],"-")</f>
        <v>-</v>
      </c>
      <c r="AC8" s="18" t="str">
        <f ca="1">IFERROR(curve[[#This Row],[curve (30d)]]/curve[[#This Row],[years]],"-")</f>
        <v>-</v>
      </c>
      <c r="AD8" s="18" t="str">
        <f ca="1">IFERROR(curve[[#This Row],[curve per year]]-curve[[#This Row],[curve per year (30d)]],"-")</f>
        <v>-</v>
      </c>
      <c r="AE8" s="18" cm="1">
        <f t="array" ref="AE8">_xll.BDP(curve[[#This Row],[short code]],"interval_avg","calc_interval=30d","market_data_override=sp210")</f>
        <v>362.27248275862075</v>
      </c>
      <c r="AF8" s="18" cm="1">
        <f t="array" ref="AF8">_xll.BDP(curve[[#This Row],[short code]],"interval_avg","calc_interval=90d","market_data_override=sp210")</f>
        <v>440.11013953488379</v>
      </c>
      <c r="AG8" s="18" cm="1">
        <f t="array" ref="AG8">_xll.BDP(curve[[#This Row],[short code]],"interval_std_dev","calc_interval=30d","market_data_override=sp210")</f>
        <v>23.084038920896788</v>
      </c>
    </row>
    <row r="9" spans="2:33" x14ac:dyDescent="0.25">
      <c r="B9" s="11" t="s">
        <v>49</v>
      </c>
      <c r="C9" s="12" t="s">
        <v>50</v>
      </c>
      <c r="D9" s="12" t="s">
        <v>51</v>
      </c>
      <c r="E9" s="5" t="str" cm="1">
        <f t="array" ref="E9">_xll.BDP(curve[[#This Row],[short code]],"security_name")</f>
        <v>EDPPL 4.496 04/30/79</v>
      </c>
      <c r="F9" s="5" t="str" cm="1">
        <f t="array" ref="F9">_xll.BDP(curve[[#This Row],[long code]],"security_name")</f>
        <v>EDPPL 1.7 07/20/80</v>
      </c>
      <c r="G9" s="8" cm="1">
        <f t="array" ref="G9">_xll.BDP(curve[[#This Row],[short code]],"nxt_call_dt")*1</f>
        <v>45321</v>
      </c>
      <c r="H9" s="8" cm="1">
        <f t="array" ref="H9">_xll.BDP(curve[[#This Row],[long code]],"nxt_call_dt")*1</f>
        <v>45767</v>
      </c>
      <c r="I9" s="17">
        <f>(curve[[#This Row],[long date]]-curve[[#This Row],[short date]])/365</f>
        <v>1.2219178082191782</v>
      </c>
      <c r="J9" s="12" t="s">
        <v>35</v>
      </c>
      <c r="K9" s="18" cm="1">
        <f t="array" ref="K9">_xll.BDP(curve[[#This Row],[short code]],curve[[#This Row],[spread measure]])</f>
        <v>311.37154125332506</v>
      </c>
      <c r="L9" s="18" cm="1">
        <f t="array" ref="L9">_xll.BDP(curve[[#This Row],[long code]],curve[[#This Row],[spread measure]])</f>
        <v>336.85441507491356</v>
      </c>
      <c r="M9" s="18">
        <f>curve[[#This Row],[long spread]]-curve[[#This Row],[short spread]]</f>
        <v>25.482873821588498</v>
      </c>
      <c r="N9" s="18">
        <f>curve[[#This Row],[curve]]/curve[[#This Row],[years]]</f>
        <v>20.854818262062334</v>
      </c>
      <c r="O9" s="5" t="str" cm="1">
        <f t="array" ref="O9">_xll.BDP(curve[[#This Row],[short code]],"bb_composite")</f>
        <v>BB</v>
      </c>
      <c r="P9" s="5" t="str" cm="1">
        <f t="array" ref="P9">_xll.BDP(curve[[#This Row],[long code]],"bb_composite")</f>
        <v>BB</v>
      </c>
      <c r="Q9" s="5" t="str" cm="1">
        <f t="array" ref="Q9">_xll.BDP(curve[[#This Row],[short code]],"crncy")</f>
        <v>EUR</v>
      </c>
      <c r="R9" s="5" t="str" cm="1">
        <f t="array" ref="R9">_xll.BDP(curve[[#This Row],[long code]],"crncy")</f>
        <v>EUR</v>
      </c>
      <c r="S9" s="5" t="str">
        <f>INDEX(lists!K:K,MATCH(curve[[#This Row],[ticker]],lists!J:J,0))</f>
        <v>UTILS</v>
      </c>
      <c r="T9" s="12" t="s">
        <v>36</v>
      </c>
      <c r="U9" s="18" cm="1">
        <f t="array" aca="1" ref="U9" ca="1">_xll.BDH(curve[[#This Row],[short code]],curve[[#This Row],[hist spread measure]],$V$2)</f>
        <v>274.15499999999997</v>
      </c>
      <c r="V9" s="18" cm="1">
        <f t="array" aca="1" ref="V9" ca="1">_xll.BDH(curve[[#This Row],[long code]],curve[[#This Row],[hist spread measure]],$V$2)</f>
        <v>201.185</v>
      </c>
      <c r="W9" s="18">
        <f ca="1">IFERROR(curve[[#This Row],[long Spread (14d)]]-curve[[#This Row],[short Spread (14d)]],"-")</f>
        <v>-72.96999999999997</v>
      </c>
      <c r="X9" s="18">
        <f ca="1">IFERROR(curve[[#This Row],[curve (14d)]]/curve[[#This Row],[years]],"-")</f>
        <v>-59.717600896860958</v>
      </c>
      <c r="Y9" s="18">
        <f ca="1">IFERROR(curve[[#This Row],[curve per year]]-curve[[#This Row],[curve per year (14d)]],"-")</f>
        <v>80.572419158923296</v>
      </c>
      <c r="Z9" s="18" cm="1">
        <f t="array" aca="1" ref="Z9" ca="1">_xll.BDH(curve[[#This Row],[short code]],curve[[#This Row],[hist spread measure]],$AA$2)</f>
        <v>297.97300000000001</v>
      </c>
      <c r="AA9" s="18" cm="1">
        <f t="array" aca="1" ref="AA9" ca="1">_xll.BDH(curve[[#This Row],[long code]],curve[[#This Row],[hist spread measure]],$AA$2)</f>
        <v>203.15100000000001</v>
      </c>
      <c r="AB9" s="18">
        <f ca="1">IFERROR(curve[[#This Row],[long spread (30d)]]-curve[[#This Row],[short spread (30d)]],"-")</f>
        <v>-94.822000000000003</v>
      </c>
      <c r="AC9" s="18">
        <f ca="1">IFERROR(curve[[#This Row],[curve (30d)]]/curve[[#This Row],[years]],"-")</f>
        <v>-77.600964125560537</v>
      </c>
      <c r="AD9" s="18">
        <f ca="1">IFERROR(curve[[#This Row],[curve per year]]-curve[[#This Row],[curve per year (30d)]],"-")</f>
        <v>98.455782387622875</v>
      </c>
      <c r="AE9" s="18" cm="1">
        <f t="array" ref="AE9">_xll.BDP(curve[[#This Row],[short code]],"interval_avg","calc_interval=30d","market_data_override=sp210")</f>
        <v>281.94244827586203</v>
      </c>
      <c r="AF9" s="18" cm="1">
        <f t="array" ref="AF9">_xll.BDP(curve[[#This Row],[short code]],"interval_avg","calc_interval=90d","market_data_override=sp210")</f>
        <v>339.96394186046507</v>
      </c>
      <c r="AG9" s="18" cm="1">
        <f t="array" ref="AG9">_xll.BDP(curve[[#This Row],[short code]],"interval_std_dev","calc_interval=30d","market_data_override=sp210")</f>
        <v>22.603948361776801</v>
      </c>
    </row>
    <row r="10" spans="2:33" x14ac:dyDescent="0.25">
      <c r="B10" s="11" t="s">
        <v>52</v>
      </c>
      <c r="C10" s="12" t="s">
        <v>53</v>
      </c>
      <c r="D10" s="12" t="s">
        <v>54</v>
      </c>
      <c r="E10" s="5" t="str" cm="1">
        <f t="array" ref="E10">_xll.BDP(curve[[#This Row],[short code]],"security_name")</f>
        <v>NTGYSM 4 1/8 PERP</v>
      </c>
      <c r="F10" s="5" t="str" cm="1">
        <f t="array" ref="F10">_xll.BDP(curve[[#This Row],[long code]],"security_name")</f>
        <v>NTGYSM 3 3/8 PERP</v>
      </c>
      <c r="G10" s="8" cm="1">
        <f t="array" ref="G10">_xll.BDP(curve[[#This Row],[short code]],"nxt_call_dt")*1</f>
        <v>44883</v>
      </c>
      <c r="H10" s="8" cm="1">
        <f t="array" ref="H10">_xll.BDP(curve[[#This Row],[long code]],"nxt_call_dt")*1</f>
        <v>45406</v>
      </c>
      <c r="I10" s="17">
        <f>(curve[[#This Row],[long date]]-curve[[#This Row],[short date]])/365</f>
        <v>1.4328767123287671</v>
      </c>
      <c r="J10" s="12" t="s">
        <v>35</v>
      </c>
      <c r="K10" s="18" cm="1">
        <f t="array" ref="K10">_xll.BDP(curve[[#This Row],[short code]],curve[[#This Row],[spread measure]])</f>
        <v>303.38356317562807</v>
      </c>
      <c r="L10" s="18" cm="1">
        <f t="array" ref="L10">_xll.BDP(curve[[#This Row],[long code]],curve[[#This Row],[spread measure]])</f>
        <v>331.20559298172327</v>
      </c>
      <c r="M10" s="18">
        <f>curve[[#This Row],[long spread]]-curve[[#This Row],[short spread]]</f>
        <v>27.822029806095202</v>
      </c>
      <c r="N10" s="18">
        <f>curve[[#This Row],[curve]]/curve[[#This Row],[years]]</f>
        <v>19.416904166777723</v>
      </c>
      <c r="O10" s="5" t="str" cm="1">
        <f t="array" ref="O10">_xll.BDP(curve[[#This Row],[short code]],"bb_composite")</f>
        <v>BB+</v>
      </c>
      <c r="P10" s="5" t="str" cm="1">
        <f t="array" ref="P10">_xll.BDP(curve[[#This Row],[long code]],"bb_composite")</f>
        <v>BB+</v>
      </c>
      <c r="Q10" s="5" t="str" cm="1">
        <f t="array" ref="Q10">_xll.BDP(curve[[#This Row],[short code]],"crncy")</f>
        <v>EUR</v>
      </c>
      <c r="R10" s="5" t="str" cm="1">
        <f t="array" ref="R10">_xll.BDP(curve[[#This Row],[long code]],"crncy")</f>
        <v>EUR</v>
      </c>
      <c r="S10" s="5" t="str">
        <f>INDEX(lists!K:K,MATCH(curve[[#This Row],[ticker]],lists!J:J,0))</f>
        <v>UTILS</v>
      </c>
      <c r="T10" s="12" t="s">
        <v>36</v>
      </c>
      <c r="U10" s="18" cm="1">
        <f t="array" aca="1" ref="U10" ca="1">_xll.BDH(curve[[#This Row],[short code]],curve[[#This Row],[hist spread measure]],$V$2)</f>
        <v>317.53100000000001</v>
      </c>
      <c r="V10" s="18" cm="1">
        <f t="array" aca="1" ref="V10" ca="1">_xll.BDH(curve[[#This Row],[long code]],curve[[#This Row],[hist spread measure]],$V$2)</f>
        <v>352.00799999999998</v>
      </c>
      <c r="W10" s="18">
        <f ca="1">IFERROR(curve[[#This Row],[long Spread (14d)]]-curve[[#This Row],[short Spread (14d)]],"-")</f>
        <v>34.476999999999975</v>
      </c>
      <c r="X10" s="18">
        <f ca="1">IFERROR(curve[[#This Row],[curve (14d)]]/curve[[#This Row],[years]],"-")</f>
        <v>24.06138623326958</v>
      </c>
      <c r="Y10" s="18">
        <f ca="1">IFERROR(curve[[#This Row],[curve per year]]-curve[[#This Row],[curve per year (14d)]],"-")</f>
        <v>-4.6444820664918574</v>
      </c>
      <c r="Z10" s="18" cm="1">
        <f t="array" aca="1" ref="Z10" ca="1">_xll.BDH(curve[[#This Row],[short code]],curve[[#This Row],[hist spread measure]],$AA$2)</f>
        <v>327.685</v>
      </c>
      <c r="AA10" s="18" cm="1">
        <f t="array" aca="1" ref="AA10" ca="1">_xll.BDH(curve[[#This Row],[long code]],curve[[#This Row],[hist spread measure]],$AA$2)</f>
        <v>342.76499999999999</v>
      </c>
      <c r="AB10" s="18">
        <f ca="1">IFERROR(curve[[#This Row],[long spread (30d)]]-curve[[#This Row],[short spread (30d)]],"-")</f>
        <v>15.079999999999984</v>
      </c>
      <c r="AC10" s="18">
        <f ca="1">IFERROR(curve[[#This Row],[curve (30d)]]/curve[[#This Row],[years]],"-")</f>
        <v>10.524282982791576</v>
      </c>
      <c r="AD10" s="18">
        <f ca="1">IFERROR(curve[[#This Row],[curve per year]]-curve[[#This Row],[curve per year (30d)]],"-")</f>
        <v>8.8926211839861473</v>
      </c>
      <c r="AE10" s="18" cm="1">
        <f t="array" ref="AE10">_xll.BDP(curve[[#This Row],[short code]],"interval_avg","calc_interval=30d","market_data_override=sp210")</f>
        <v>315.93399999999991</v>
      </c>
      <c r="AF10" s="18" cm="1">
        <f t="array" ref="AF10">_xll.BDP(curve[[#This Row],[short code]],"interval_avg","calc_interval=90d","market_data_override=sp210")</f>
        <v>372.29877906976748</v>
      </c>
      <c r="AG10" s="18" cm="1">
        <f t="array" ref="AG10">_xll.BDP(curve[[#This Row],[short code]],"interval_std_dev","calc_interval=30d","market_data_override=sp210")</f>
        <v>14.924549016876288</v>
      </c>
    </row>
    <row r="11" spans="2:33" x14ac:dyDescent="0.25">
      <c r="B11" s="11" t="s">
        <v>55</v>
      </c>
      <c r="C11" s="12" t="s">
        <v>56</v>
      </c>
      <c r="D11" s="12" t="s">
        <v>57</v>
      </c>
      <c r="E11" s="5" t="str" cm="1">
        <f t="array" ref="E11">_xll.BDP(curve[[#This Row],[short code]],"security_name")</f>
        <v>EDF 4 PERP</v>
      </c>
      <c r="F11" s="5" t="str" cm="1">
        <f t="array" ref="F11">_xll.BDP(curve[[#This Row],[long code]],"security_name")</f>
        <v>EDF 5 PERP</v>
      </c>
      <c r="G11" s="8" cm="1">
        <f t="array" ref="G11">_xll.BDP(curve[[#This Row],[short code]],"nxt_call_dt")*1</f>
        <v>45477</v>
      </c>
      <c r="H11" s="8" cm="1">
        <f t="array" ref="H11">_xll.BDP(curve[[#This Row],[long code]],"nxt_call_dt")*1</f>
        <v>46044</v>
      </c>
      <c r="I11" s="17">
        <f>(curve[[#This Row],[long date]]-curve[[#This Row],[short date]])/365</f>
        <v>1.5534246575342465</v>
      </c>
      <c r="J11" s="12" t="s">
        <v>35</v>
      </c>
      <c r="K11" s="18" cm="1">
        <f t="array" ref="K11">_xll.BDP(curve[[#This Row],[short code]],curve[[#This Row],[spread measure]])</f>
        <v>343.63843766937907</v>
      </c>
      <c r="L11" s="18" cm="1">
        <f t="array" ref="L11">_xll.BDP(curve[[#This Row],[long code]],curve[[#This Row],[spread measure]])</f>
        <v>361.06584928318614</v>
      </c>
      <c r="M11" s="18">
        <f>curve[[#This Row],[long spread]]-curve[[#This Row],[short spread]]</f>
        <v>17.427411613807067</v>
      </c>
      <c r="N11" s="18">
        <f>curve[[#This Row],[curve]]/curve[[#This Row],[years]]</f>
        <v>11.218704125290264</v>
      </c>
      <c r="O11" s="5" t="str" cm="1">
        <f t="array" ref="O11">_xll.BDP(curve[[#This Row],[short code]],"bb_composite")</f>
        <v>BB+</v>
      </c>
      <c r="P11" s="5" t="str" cm="1">
        <f t="array" ref="P11">_xll.BDP(curve[[#This Row],[long code]],"bb_composite")</f>
        <v>BB+</v>
      </c>
      <c r="Q11" s="5" t="str" cm="1">
        <f t="array" ref="Q11">_xll.BDP(curve[[#This Row],[short code]],"crncy")</f>
        <v>EUR</v>
      </c>
      <c r="R11" s="5" t="str" cm="1">
        <f t="array" ref="R11">_xll.BDP(curve[[#This Row],[long code]],"crncy")</f>
        <v>EUR</v>
      </c>
      <c r="S11" s="5" t="str">
        <f>INDEX(lists!K:K,MATCH(curve[[#This Row],[ticker]],lists!J:J,0))</f>
        <v>UTILS</v>
      </c>
      <c r="T11" s="12" t="s">
        <v>36</v>
      </c>
      <c r="U11" s="18" cm="1">
        <f t="array" aca="1" ref="U11" ca="1">_xll.BDH(curve[[#This Row],[short code]],curve[[#This Row],[hist spread measure]],$V$2)</f>
        <v>396.01400000000001</v>
      </c>
      <c r="V11" s="18" cm="1">
        <f t="array" aca="1" ref="V11" ca="1">_xll.BDH(curve[[#This Row],[long code]],curve[[#This Row],[hist spread measure]],$V$2)</f>
        <v>416.471</v>
      </c>
      <c r="W11" s="18">
        <f ca="1">IFERROR(curve[[#This Row],[long Spread (14d)]]-curve[[#This Row],[short Spread (14d)]],"-")</f>
        <v>20.456999999999994</v>
      </c>
      <c r="X11" s="18">
        <f ca="1">IFERROR(curve[[#This Row],[curve (14d)]]/curve[[#This Row],[years]],"-")</f>
        <v>13.16896825396825</v>
      </c>
      <c r="Y11" s="18">
        <f ca="1">IFERROR(curve[[#This Row],[curve per year]]-curve[[#This Row],[curve per year (14d)]],"-")</f>
        <v>-1.9502641286779863</v>
      </c>
      <c r="Z11" s="18" cm="1">
        <f t="array" aca="1" ref="Z11" ca="1">_xll.BDH(curve[[#This Row],[short code]],curve[[#This Row],[hist spread measure]],$AA$2)</f>
        <v>356.61799999999999</v>
      </c>
      <c r="AA11" s="18" cm="1">
        <f t="array" aca="1" ref="AA11" ca="1">_xll.BDH(curve[[#This Row],[long code]],curve[[#This Row],[hist spread measure]],$AA$2)</f>
        <v>377.71100000000001</v>
      </c>
      <c r="AB11" s="18">
        <f ca="1">IFERROR(curve[[#This Row],[long spread (30d)]]-curve[[#This Row],[short spread (30d)]],"-")</f>
        <v>21.093000000000018</v>
      </c>
      <c r="AC11" s="18">
        <f ca="1">IFERROR(curve[[#This Row],[curve (30d)]]/curve[[#This Row],[years]],"-")</f>
        <v>13.578386243386255</v>
      </c>
      <c r="AD11" s="18">
        <f ca="1">IFERROR(curve[[#This Row],[curve per year]]-curve[[#This Row],[curve per year (30d)]],"-")</f>
        <v>-2.359682118095991</v>
      </c>
      <c r="AE11" s="18" cm="1">
        <f t="array" ref="AE11">_xll.BDP(curve[[#This Row],[short code]],"interval_avg","calc_interval=30d","market_data_override=sp210")</f>
        <v>363.41786206896563</v>
      </c>
      <c r="AF11" s="18" cm="1">
        <f t="array" ref="AF11">_xll.BDP(curve[[#This Row],[short code]],"interval_avg","calc_interval=90d","market_data_override=sp210")</f>
        <v>422.00224418604643</v>
      </c>
      <c r="AG11" s="18" cm="1">
        <f t="array" ref="AG11">_xll.BDP(curve[[#This Row],[short code]],"interval_std_dev","calc_interval=30d","market_data_override=sp210")</f>
        <v>31.628178665465093</v>
      </c>
    </row>
    <row r="12" spans="2:33" x14ac:dyDescent="0.25">
      <c r="B12" s="11" t="s">
        <v>58</v>
      </c>
      <c r="C12" s="12" t="s">
        <v>59</v>
      </c>
      <c r="D12" s="12" t="s">
        <v>60</v>
      </c>
      <c r="E12" s="5" t="str" cm="1">
        <f t="array" ref="E12">_xll.BDP(curve[[#This Row],[short code]],"security_name")</f>
        <v>DBOERS 2 3/4 02/05/41</v>
      </c>
      <c r="F12" s="5" t="str" cm="1">
        <f t="array" ref="F12">_xll.BDP(curve[[#This Row],[long code]],"security_name")</f>
        <v>DBOERS 1 1/4 06/16/47</v>
      </c>
      <c r="G12" s="8" cm="1">
        <f t="array" ref="G12">_xll.BDP(curve[[#This Row],[short code]],"nxt_call_dt")*1</f>
        <v>44140</v>
      </c>
      <c r="H12" s="8" cm="1">
        <f t="array" ref="H12">_xll.BDP(curve[[#This Row],[long code]],"nxt_call_dt")*1</f>
        <v>46462</v>
      </c>
      <c r="I12" s="17">
        <f>(curve[[#This Row],[long date]]-curve[[#This Row],[short date]])/365</f>
        <v>6.3616438356164382</v>
      </c>
      <c r="J12" s="12" t="s">
        <v>35</v>
      </c>
      <c r="K12" s="18" cm="1">
        <f t="array" ref="K12">_xll.BDP(curve[[#This Row],[short code]],curve[[#This Row],[spread measure]])</f>
        <v>31.170384562999164</v>
      </c>
      <c r="L12" s="18" cm="1">
        <f t="array" ref="L12">_xll.BDP(curve[[#This Row],[long code]],curve[[#This Row],[spread measure]])</f>
        <v>154.9189323650188</v>
      </c>
      <c r="M12" s="18">
        <f>curve[[#This Row],[long spread]]-curve[[#This Row],[short spread]]</f>
        <v>123.74854780201964</v>
      </c>
      <c r="N12" s="18">
        <f>curve[[#This Row],[curve]]/curve[[#This Row],[years]]</f>
        <v>19.452291105829961</v>
      </c>
      <c r="O12" s="5" t="str" cm="1">
        <f t="array" ref="O12">_xll.BDP(curve[[#This Row],[short code]],"bb_composite")</f>
        <v>NR</v>
      </c>
      <c r="P12" s="5" t="str" cm="1">
        <f t="array" ref="P12">_xll.BDP(curve[[#This Row],[long code]],"bb_composite")</f>
        <v>NR</v>
      </c>
      <c r="Q12" s="5" t="str" cm="1">
        <f t="array" ref="Q12">_xll.BDP(curve[[#This Row],[short code]],"crncy")</f>
        <v>EUR</v>
      </c>
      <c r="R12" s="5" t="str" cm="1">
        <f t="array" ref="R12">_xll.BDP(curve[[#This Row],[long code]],"crncy")</f>
        <v>EUR</v>
      </c>
      <c r="S12" s="5" t="str">
        <f>INDEX(lists!K:K,MATCH(curve[[#This Row],[ticker]],lists!J:J,0))</f>
        <v>Low Beta</v>
      </c>
      <c r="T12" s="12" t="s">
        <v>36</v>
      </c>
      <c r="U12" s="18" cm="1">
        <f t="array" aca="1" ref="U12" ca="1">_xll.BDH(curve[[#This Row],[short code]],curve[[#This Row],[hist spread measure]],$V$2)</f>
        <v>52.744</v>
      </c>
      <c r="V12" s="18" cm="1">
        <f t="array" aca="1" ref="V12" ca="1">_xll.BDH(curve[[#This Row],[long code]],curve[[#This Row],[hist spread measure]],$V$2)</f>
        <v>150.41999999999999</v>
      </c>
      <c r="W12" s="18">
        <f ca="1">IFERROR(curve[[#This Row],[long Spread (14d)]]-curve[[#This Row],[short Spread (14d)]],"-")</f>
        <v>97.675999999999988</v>
      </c>
      <c r="X12" s="18">
        <f ca="1">IFERROR(curve[[#This Row],[curve (14d)]]/curve[[#This Row],[years]],"-")</f>
        <v>15.353893195521101</v>
      </c>
      <c r="Y12" s="18">
        <f ca="1">IFERROR(curve[[#This Row],[curve per year]]-curve[[#This Row],[curve per year (14d)]],"-")</f>
        <v>4.0983979103088597</v>
      </c>
      <c r="Z12" s="18" cm="1">
        <f t="array" aca="1" ref="Z12" ca="1">_xll.BDH(curve[[#This Row],[short code]],curve[[#This Row],[hist spread measure]],$AA$2)</f>
        <v>147.39099999999999</v>
      </c>
      <c r="AA12" s="18" t="str" cm="1">
        <f t="array" aca="1" ref="AA12" ca="1">_xll.BDH(curve[[#This Row],[long code]],curve[[#This Row],[hist spread measure]],$AA$2)</f>
        <v>#N/A N/A</v>
      </c>
      <c r="AB12" s="18" t="str">
        <f ca="1">IFERROR(curve[[#This Row],[long spread (30d)]]-curve[[#This Row],[short spread (30d)]],"-")</f>
        <v>-</v>
      </c>
      <c r="AC12" s="18" t="str">
        <f ca="1">IFERROR(curve[[#This Row],[curve (30d)]]/curve[[#This Row],[years]],"-")</f>
        <v>-</v>
      </c>
      <c r="AD12" s="18" t="str">
        <f ca="1">IFERROR(curve[[#This Row],[curve per year]]-curve[[#This Row],[curve per year (30d)]],"-")</f>
        <v>-</v>
      </c>
      <c r="AE12" s="18" cm="1">
        <f t="array" ref="AE12">_xll.BDP(curve[[#This Row],[short code]],"interval_avg","calc_interval=30d","market_data_override=sp210")</f>
        <v>67.285034482758618</v>
      </c>
      <c r="AF12" s="18" cm="1">
        <f t="array" ref="AF12">_xll.BDP(curve[[#This Row],[short code]],"interval_avg","calc_interval=90d","market_data_override=sp210")</f>
        <v>200.78276744186044</v>
      </c>
      <c r="AG12" s="18" cm="1">
        <f t="array" ref="AG12">_xll.BDP(curve[[#This Row],[short code]],"interval_std_dev","calc_interval=30d","market_data_override=sp210")</f>
        <v>39.936823449653183</v>
      </c>
    </row>
    <row r="13" spans="2:33" x14ac:dyDescent="0.25">
      <c r="B13" s="11" t="s">
        <v>61</v>
      </c>
      <c r="C13" s="12" t="s">
        <v>62</v>
      </c>
      <c r="D13" s="12" t="s">
        <v>63</v>
      </c>
      <c r="E13" s="5" t="str" cm="1">
        <f t="array" ref="E13">_xll.BDP(curve[[#This Row],[short code]],"security_name")</f>
        <v>ENELIM 2 1/2 11/24/78</v>
      </c>
      <c r="F13" s="5" t="str" cm="1">
        <f t="array" ref="F13">_xll.BDP(curve[[#This Row],[long code]],"security_name")</f>
        <v>ENELIM 3 3/8 11/24/81</v>
      </c>
      <c r="G13" s="8" cm="1">
        <f t="array" ref="G13">_xll.BDP(curve[[#This Row],[short code]],"nxt_call_dt")*1</f>
        <v>45162</v>
      </c>
      <c r="H13" s="8" cm="1">
        <f t="array" ref="H13">_xll.BDP(curve[[#This Row],[long code]],"nxt_call_dt")*1</f>
        <v>46258</v>
      </c>
      <c r="I13" s="17">
        <f>(curve[[#This Row],[long date]]-curve[[#This Row],[short date]])/365</f>
        <v>3.0027397260273974</v>
      </c>
      <c r="J13" s="12" t="s">
        <v>35</v>
      </c>
      <c r="K13" s="18" cm="1">
        <f t="array" ref="K13">_xll.BDP(curve[[#This Row],[short code]],curve[[#This Row],[spread measure]])</f>
        <v>256.82736367391851</v>
      </c>
      <c r="L13" s="18" cm="1">
        <f t="array" ref="L13">_xll.BDP(curve[[#This Row],[long code]],curve[[#This Row],[spread measure]])</f>
        <v>300.41911910490103</v>
      </c>
      <c r="M13" s="18">
        <f>curve[[#This Row],[long spread]]-curve[[#This Row],[short spread]]</f>
        <v>43.591755430982516</v>
      </c>
      <c r="N13" s="18">
        <f>curve[[#This Row],[curve]]/curve[[#This Row],[years]]</f>
        <v>14.517327310500564</v>
      </c>
      <c r="O13" s="5" t="str" cm="1">
        <f t="array" ref="O13">_xll.BDP(curve[[#This Row],[short code]],"bb_composite")</f>
        <v>BBB-</v>
      </c>
      <c r="P13" s="5" t="str" cm="1">
        <f t="array" ref="P13">_xll.BDP(curve[[#This Row],[long code]],"bb_composite")</f>
        <v>BBB-</v>
      </c>
      <c r="Q13" s="5" t="str" cm="1">
        <f t="array" ref="Q13">_xll.BDP(curve[[#This Row],[short code]],"crncy")</f>
        <v>EUR</v>
      </c>
      <c r="R13" s="5" t="str" cm="1">
        <f t="array" ref="R13">_xll.BDP(curve[[#This Row],[long code]],"crncy")</f>
        <v>EUR</v>
      </c>
      <c r="S13" s="5" t="str">
        <f>INDEX(lists!K:K,MATCH(curve[[#This Row],[ticker]],lists!J:J,0))</f>
        <v>UTILS</v>
      </c>
      <c r="T13" s="12" t="s">
        <v>36</v>
      </c>
      <c r="U13" s="18" cm="1">
        <f t="array" aca="1" ref="U13" ca="1">_xll.BDH(curve[[#This Row],[short code]],curve[[#This Row],[hist spread measure]],$V$2)</f>
        <v>264.83999999999997</v>
      </c>
      <c r="V13" s="18" cm="1">
        <f t="array" aca="1" ref="V13" ca="1">_xll.BDH(curve[[#This Row],[long code]],curve[[#This Row],[hist spread measure]],$V$2)</f>
        <v>308.37299999999999</v>
      </c>
      <c r="W13" s="18">
        <f ca="1">IFERROR(curve[[#This Row],[long Spread (14d)]]-curve[[#This Row],[short Spread (14d)]],"-")</f>
        <v>43.533000000000015</v>
      </c>
      <c r="X13" s="18">
        <f ca="1">IFERROR(curve[[#This Row],[curve (14d)]]/curve[[#This Row],[years]],"-")</f>
        <v>14.497760036496356</v>
      </c>
      <c r="Y13" s="18">
        <f ca="1">IFERROR(curve[[#This Row],[curve per year]]-curve[[#This Row],[curve per year (14d)]],"-")</f>
        <v>1.9567274004208102E-2</v>
      </c>
      <c r="Z13" s="18" cm="1">
        <f t="array" aca="1" ref="Z13" ca="1">_xll.BDH(curve[[#This Row],[short code]],curve[[#This Row],[hist spread measure]],$AA$2)</f>
        <v>253.917</v>
      </c>
      <c r="AA13" s="18" cm="1">
        <f t="array" aca="1" ref="AA13" ca="1">_xll.BDH(curve[[#This Row],[long code]],curve[[#This Row],[hist spread measure]],$AA$2)</f>
        <v>291.298</v>
      </c>
      <c r="AB13" s="18">
        <f ca="1">IFERROR(curve[[#This Row],[long spread (30d)]]-curve[[#This Row],[short spread (30d)]],"-")</f>
        <v>37.381</v>
      </c>
      <c r="AC13" s="18">
        <f ca="1">IFERROR(curve[[#This Row],[curve (30d)]]/curve[[#This Row],[years]],"-")</f>
        <v>12.448964416058393</v>
      </c>
      <c r="AD13" s="18">
        <f ca="1">IFERROR(curve[[#This Row],[curve per year]]-curve[[#This Row],[curve per year (30d)]],"-")</f>
        <v>2.0683628944421706</v>
      </c>
      <c r="AE13" s="18" cm="1">
        <f t="array" ref="AE13">_xll.BDP(curve[[#This Row],[short code]],"interval_avg","calc_interval=30d","market_data_override=sp210")</f>
        <v>252.67000000000002</v>
      </c>
      <c r="AF13" s="18" cm="1">
        <f t="array" ref="AF13">_xll.BDP(curve[[#This Row],[short code]],"interval_avg","calc_interval=90d","market_data_override=sp210")</f>
        <v>337.31843023255817</v>
      </c>
      <c r="AG13" s="18" cm="1">
        <f t="array" ref="AG13">_xll.BDP(curve[[#This Row],[short code]],"interval_std_dev","calc_interval=30d","market_data_override=sp210")</f>
        <v>22.98628674884224</v>
      </c>
    </row>
    <row r="14" spans="2:33" x14ac:dyDescent="0.25">
      <c r="B14" s="11" t="s">
        <v>64</v>
      </c>
      <c r="C14" s="12" t="s">
        <v>65</v>
      </c>
      <c r="D14" s="12" t="s">
        <v>66</v>
      </c>
      <c r="E14" s="5" t="str" cm="1">
        <f t="array" ref="E14">_xll.BDP(curve[[#This Row],[short code]],"security_name")</f>
        <v>BAYNGR 3 3/4 07/01/74</v>
      </c>
      <c r="F14" s="5" t="str" cm="1">
        <f t="array" ref="F14">_xll.BDP(curve[[#This Row],[long code]],"security_name")</f>
        <v>BAYNGR 3 1/8 11/12/79</v>
      </c>
      <c r="G14" s="8" cm="1">
        <f t="array" ref="G14">_xll.BDP(curve[[#This Row],[short code]],"nxt_call_dt")*1</f>
        <v>45474</v>
      </c>
      <c r="H14" s="8" cm="1">
        <f t="array" ref="H14">_xll.BDP(curve[[#This Row],[long code]],"nxt_call_dt")*1</f>
        <v>46611</v>
      </c>
      <c r="I14" s="17">
        <f>(curve[[#This Row],[long date]]-curve[[#This Row],[short date]])/365</f>
        <v>3.1150684931506851</v>
      </c>
      <c r="J14" s="12" t="s">
        <v>35</v>
      </c>
      <c r="K14" s="18" cm="1">
        <f t="array" ref="K14">_xll.BDP(curve[[#This Row],[short code]],curve[[#This Row],[spread measure]])</f>
        <v>296.22303103812311</v>
      </c>
      <c r="L14" s="18" cm="1">
        <f t="array" ref="L14">_xll.BDP(curve[[#This Row],[long code]],curve[[#This Row],[spread measure]])</f>
        <v>336.93390647902595</v>
      </c>
      <c r="M14" s="18">
        <f>curve[[#This Row],[long spread]]-curve[[#This Row],[short spread]]</f>
        <v>40.710875440902839</v>
      </c>
      <c r="N14" s="18">
        <f>curve[[#This Row],[curve]]/curve[[#This Row],[years]]</f>
        <v>13.069014543473646</v>
      </c>
      <c r="O14" s="5" t="str" cm="1">
        <f t="array" ref="O14">_xll.BDP(curve[[#This Row],[short code]],"bb_composite")</f>
        <v>BB+</v>
      </c>
      <c r="P14" s="5" t="str" cm="1">
        <f t="array" ref="P14">_xll.BDP(curve[[#This Row],[long code]],"bb_composite")</f>
        <v>BB+</v>
      </c>
      <c r="Q14" s="5" t="str" cm="1">
        <f t="array" ref="Q14">_xll.BDP(curve[[#This Row],[short code]],"crncy")</f>
        <v>EUR</v>
      </c>
      <c r="R14" s="5" t="str" cm="1">
        <f t="array" ref="R14">_xll.BDP(curve[[#This Row],[long code]],"crncy")</f>
        <v>EUR</v>
      </c>
      <c r="S14" s="5" t="str">
        <f>INDEX(lists!K:K,MATCH(curve[[#This Row],[ticker]],lists!J:J,0))</f>
        <v>Low Beta</v>
      </c>
      <c r="T14" s="12" t="s">
        <v>36</v>
      </c>
      <c r="U14" s="18" cm="1">
        <f t="array" aca="1" ref="U14" ca="1">_xll.BDH(curve[[#This Row],[short code]],curve[[#This Row],[hist spread measure]],$V$2)</f>
        <v>295.79899999999998</v>
      </c>
      <c r="V14" s="18" cm="1">
        <f t="array" aca="1" ref="V14" ca="1">_xll.BDH(curve[[#This Row],[long code]],curve[[#This Row],[hist spread measure]],$V$2)</f>
        <v>336.90800000000002</v>
      </c>
      <c r="W14" s="18">
        <f ca="1">IFERROR(curve[[#This Row],[long Spread (14d)]]-curve[[#This Row],[short Spread (14d)]],"-")</f>
        <v>41.109000000000037</v>
      </c>
      <c r="X14" s="18">
        <f ca="1">IFERROR(curve[[#This Row],[curve (14d)]]/curve[[#This Row],[years]],"-")</f>
        <v>13.196820580474945</v>
      </c>
      <c r="Y14" s="18">
        <f ca="1">IFERROR(curve[[#This Row],[curve per year]]-curve[[#This Row],[curve per year (14d)]],"-")</f>
        <v>-0.12780603700129944</v>
      </c>
      <c r="Z14" s="18" cm="1">
        <f t="array" aca="1" ref="Z14" ca="1">_xll.BDH(curve[[#This Row],[short code]],curve[[#This Row],[hist spread measure]],$AA$2)</f>
        <v>271.62700000000001</v>
      </c>
      <c r="AA14" s="18" cm="1">
        <f t="array" aca="1" ref="AA14" ca="1">_xll.BDH(curve[[#This Row],[long code]],curve[[#This Row],[hist spread measure]],$AA$2)</f>
        <v>320.99099999999999</v>
      </c>
      <c r="AB14" s="18">
        <f ca="1">IFERROR(curve[[#This Row],[long spread (30d)]]-curve[[#This Row],[short spread (30d)]],"-")</f>
        <v>49.363999999999976</v>
      </c>
      <c r="AC14" s="18">
        <f ca="1">IFERROR(curve[[#This Row],[curve (30d)]]/curve[[#This Row],[years]],"-")</f>
        <v>15.84684256816182</v>
      </c>
      <c r="AD14" s="18">
        <f ca="1">IFERROR(curve[[#This Row],[curve per year]]-curve[[#This Row],[curve per year (30d)]],"-")</f>
        <v>-2.7778280246881746</v>
      </c>
      <c r="AE14" s="18" cm="1">
        <f t="array" ref="AE14">_xll.BDP(curve[[#This Row],[short code]],"interval_avg","calc_interval=30d","market_data_override=sp210")</f>
        <v>289.0780344827586</v>
      </c>
      <c r="AF14" s="18" cm="1">
        <f t="array" ref="AF14">_xll.BDP(curve[[#This Row],[short code]],"interval_avg","calc_interval=90d","market_data_override=sp210")</f>
        <v>375.38159302325585</v>
      </c>
      <c r="AG14" s="18" cm="1">
        <f t="array" ref="AG14">_xll.BDP(curve[[#This Row],[short code]],"interval_std_dev","calc_interval=30d","market_data_override=sp210")</f>
        <v>22.738918744683968</v>
      </c>
    </row>
    <row r="15" spans="2:33" x14ac:dyDescent="0.25">
      <c r="B15" s="11" t="s">
        <v>67</v>
      </c>
      <c r="C15" s="12" t="s">
        <v>68</v>
      </c>
      <c r="D15" s="12" t="s">
        <v>69</v>
      </c>
      <c r="E15" s="5" t="str" cm="1">
        <f t="array" ref="E15">_xll.BDP(curve[[#This Row],[short code]],"security_name")</f>
        <v>ORAFP 5 1/4 PERP</v>
      </c>
      <c r="F15" s="5" t="str" cm="1">
        <f t="array" ref="F15">_xll.BDP(curve[[#This Row],[long code]],"security_name")</f>
        <v>ORAFP 5 PERP</v>
      </c>
      <c r="G15" s="8" cm="1">
        <f t="array" ref="G15">_xll.BDP(curve[[#This Row],[short code]],"nxt_call_dt")*1</f>
        <v>45329</v>
      </c>
      <c r="H15" s="8" cm="1">
        <f t="array" ref="H15">_xll.BDP(curve[[#This Row],[long code]],"nxt_call_dt")*1</f>
        <v>46296</v>
      </c>
      <c r="I15" s="17">
        <f>(curve[[#This Row],[long date]]-curve[[#This Row],[short date]])/365</f>
        <v>2.6493150684931508</v>
      </c>
      <c r="J15" s="12" t="s">
        <v>35</v>
      </c>
      <c r="K15" s="18" cm="1">
        <f t="array" ref="K15">_xll.BDP(curve[[#This Row],[short code]],curve[[#This Row],[spread measure]])</f>
        <v>202.49017790453584</v>
      </c>
      <c r="L15" s="18" cm="1">
        <f t="array" ref="L15">_xll.BDP(curve[[#This Row],[long code]],curve[[#This Row],[spread measure]])</f>
        <v>237.11570083091877</v>
      </c>
      <c r="M15" s="18">
        <f>curve[[#This Row],[long spread]]-curve[[#This Row],[short spread]]</f>
        <v>34.625522926382928</v>
      </c>
      <c r="N15" s="18">
        <f>curve[[#This Row],[curve]]/curve[[#This Row],[years]]</f>
        <v>13.069613100444435</v>
      </c>
      <c r="O15" s="5" t="str" cm="1">
        <f t="array" ref="O15">_xll.BDP(curve[[#This Row],[short code]],"bb_composite")</f>
        <v>BBB-</v>
      </c>
      <c r="P15" s="5" t="str" cm="1">
        <f t="array" ref="P15">_xll.BDP(curve[[#This Row],[long code]],"bb_composite")</f>
        <v>BBB-</v>
      </c>
      <c r="Q15" s="5" t="str" cm="1">
        <f t="array" ref="Q15">_xll.BDP(curve[[#This Row],[short code]],"crncy")</f>
        <v>EUR</v>
      </c>
      <c r="R15" s="5" t="str" cm="1">
        <f t="array" ref="R15">_xll.BDP(curve[[#This Row],[long code]],"crncy")</f>
        <v>EUR</v>
      </c>
      <c r="S15" s="5" t="str">
        <f>INDEX(lists!K:K,MATCH(curve[[#This Row],[ticker]],lists!J:J,0))</f>
        <v>TMT/ AUTO</v>
      </c>
      <c r="T15" s="12" t="s">
        <v>36</v>
      </c>
      <c r="U15" s="18" cm="1">
        <f t="array" aca="1" ref="U15" ca="1">_xll.BDH(curve[[#This Row],[short code]],curve[[#This Row],[hist spread measure]],$V$2)</f>
        <v>232.35599999999999</v>
      </c>
      <c r="V15" s="18" cm="1">
        <f t="array" aca="1" ref="V15" ca="1">_xll.BDH(curve[[#This Row],[long code]],curve[[#This Row],[hist spread measure]],$V$2)</f>
        <v>255.81399999999999</v>
      </c>
      <c r="W15" s="18">
        <f ca="1">IFERROR(curve[[#This Row],[long Spread (14d)]]-curve[[#This Row],[short Spread (14d)]],"-")</f>
        <v>23.457999999999998</v>
      </c>
      <c r="X15" s="18">
        <f ca="1">IFERROR(curve[[#This Row],[curve (14d)]]/curve[[#This Row],[years]],"-")</f>
        <v>8.8543640124095138</v>
      </c>
      <c r="Y15" s="18">
        <f ca="1">IFERROR(curve[[#This Row],[curve per year]]-curve[[#This Row],[curve per year (14d)]],"-")</f>
        <v>4.2152490880349216</v>
      </c>
      <c r="Z15" s="18" cm="1">
        <f t="array" aca="1" ref="Z15" ca="1">_xll.BDH(curve[[#This Row],[short code]],curve[[#This Row],[hist spread measure]],$AA$2)</f>
        <v>207.36799999999999</v>
      </c>
      <c r="AA15" s="18" cm="1">
        <f t="array" aca="1" ref="AA15" ca="1">_xll.BDH(curve[[#This Row],[long code]],curve[[#This Row],[hist spread measure]],$AA$2)</f>
        <v>240.38499999999999</v>
      </c>
      <c r="AB15" s="18">
        <f ca="1">IFERROR(curve[[#This Row],[long spread (30d)]]-curve[[#This Row],[short spread (30d)]],"-")</f>
        <v>33.016999999999996</v>
      </c>
      <c r="AC15" s="18">
        <f ca="1">IFERROR(curve[[#This Row],[curve (30d)]]/curve[[#This Row],[years]],"-")</f>
        <v>12.462466390899687</v>
      </c>
      <c r="AD15" s="18">
        <f ca="1">IFERROR(curve[[#This Row],[curve per year]]-curve[[#This Row],[curve per year (30d)]],"-")</f>
        <v>0.60714670954474848</v>
      </c>
      <c r="AE15" s="18" cm="1">
        <f t="array" ref="AE15">_xll.BDP(curve[[#This Row],[short code]],"interval_avg","calc_interval=30d","market_data_override=sp210")</f>
        <v>215.87651724137928</v>
      </c>
      <c r="AF15" s="18" cm="1">
        <f t="array" ref="AF15">_xll.BDP(curve[[#This Row],[short code]],"interval_avg","calc_interval=90d","market_data_override=sp210")</f>
        <v>251.53256976744183</v>
      </c>
      <c r="AG15" s="18" cm="1">
        <f t="array" ref="AG15">_xll.BDP(curve[[#This Row],[short code]],"interval_std_dev","calc_interval=30d","market_data_override=sp210")</f>
        <v>17.037916823578879</v>
      </c>
    </row>
    <row r="16" spans="2:33" x14ac:dyDescent="0.25">
      <c r="B16" s="11" t="s">
        <v>70</v>
      </c>
      <c r="C16" s="12" t="s">
        <v>71</v>
      </c>
      <c r="D16" s="12" t="s">
        <v>72</v>
      </c>
      <c r="E16" s="5" t="str" cm="1">
        <f t="array" ref="E16">_xll.BDP(curve[[#This Row],[short code]],"security_name")</f>
        <v>AKFAST 3 7/8 10/05/78</v>
      </c>
      <c r="F16" s="5" t="str" cm="1">
        <f t="array" ref="F16">_xll.BDP(curve[[#This Row],[long code]],"security_name")</f>
        <v>AKFAST 2.249 05/17/81</v>
      </c>
      <c r="G16" s="8" cm="1">
        <f t="array" ref="G16">_xll.BDP(curve[[#This Row],[short code]],"nxt_call_dt")*1</f>
        <v>45115</v>
      </c>
      <c r="H16" s="8" cm="1">
        <f t="array" ref="H16">_xll.BDP(curve[[#This Row],[long code]],"nxt_call_dt")*1</f>
        <v>46070</v>
      </c>
      <c r="I16" s="17">
        <f>(curve[[#This Row],[long date]]-curve[[#This Row],[short date]])/365</f>
        <v>2.6164383561643834</v>
      </c>
      <c r="J16" s="12" t="s">
        <v>35</v>
      </c>
      <c r="K16" s="18" cm="1">
        <f t="array" ref="K16">_xll.BDP(curve[[#This Row],[short code]],curve[[#This Row],[spread measure]])</f>
        <v>392.09489516219867</v>
      </c>
      <c r="L16" s="18" cm="1">
        <f t="array" ref="L16">_xll.BDP(curve[[#This Row],[long code]],curve[[#This Row],[spread measure]])</f>
        <v>420.39809272975788</v>
      </c>
      <c r="M16" s="18">
        <f>curve[[#This Row],[long spread]]-curve[[#This Row],[short spread]]</f>
        <v>28.303197567559209</v>
      </c>
      <c r="N16" s="18">
        <f>curve[[#This Row],[curve]]/curve[[#This Row],[years]]</f>
        <v>10.817452473465039</v>
      </c>
      <c r="O16" s="5" t="str" cm="1">
        <f t="array" ref="O16">_xll.BDP(curve[[#This Row],[short code]],"bb_composite")</f>
        <v>NR</v>
      </c>
      <c r="P16" s="5" t="str" cm="1">
        <f t="array" ref="P16">_xll.BDP(curve[[#This Row],[long code]],"bb_composite")</f>
        <v>NR</v>
      </c>
      <c r="Q16" s="5" t="str" cm="1">
        <f t="array" ref="Q16">_xll.BDP(curve[[#This Row],[short code]],"crncy")</f>
        <v>EUR</v>
      </c>
      <c r="R16" s="5" t="str" cm="1">
        <f t="array" ref="R16">_xll.BDP(curve[[#This Row],[long code]],"crncy")</f>
        <v>EUR</v>
      </c>
      <c r="S16" s="5" t="str">
        <f>INDEX(lists!K:K,MATCH(curve[[#This Row],[ticker]],lists!J:J,0))</f>
        <v>REIT</v>
      </c>
      <c r="T16" s="12" t="s">
        <v>36</v>
      </c>
      <c r="U16" s="18" cm="1">
        <f t="array" aca="1" ref="U16" ca="1">_xll.BDH(curve[[#This Row],[short code]],curve[[#This Row],[hist spread measure]],$V$2)</f>
        <v>397.17399999999998</v>
      </c>
      <c r="V16" s="18" cm="1">
        <f t="array" aca="1" ref="V16" ca="1">_xll.BDH(curve[[#This Row],[long code]],curve[[#This Row],[hist spread measure]],$V$2)</f>
        <v>420.38099999999997</v>
      </c>
      <c r="W16" s="18">
        <f ca="1">IFERROR(curve[[#This Row],[long Spread (14d)]]-curve[[#This Row],[short Spread (14d)]],"-")</f>
        <v>23.206999999999994</v>
      </c>
      <c r="X16" s="18">
        <f ca="1">IFERROR(curve[[#This Row],[curve (14d)]]/curve[[#This Row],[years]],"-")</f>
        <v>8.8696910994764373</v>
      </c>
      <c r="Y16" s="18">
        <f ca="1">IFERROR(curve[[#This Row],[curve per year]]-curve[[#This Row],[curve per year (14d)]],"-")</f>
        <v>1.9477613739886017</v>
      </c>
      <c r="Z16" s="18" cm="1">
        <f t="array" aca="1" ref="Z16" ca="1">_xll.BDH(curve[[#This Row],[short code]],curve[[#This Row],[hist spread measure]],$AA$2)</f>
        <v>398.21699999999998</v>
      </c>
      <c r="AA16" s="18" cm="1">
        <f t="array" aca="1" ref="AA16" ca="1">_xll.BDH(curve[[#This Row],[long code]],curve[[#This Row],[hist spread measure]],$AA$2)</f>
        <v>430.73599999999999</v>
      </c>
      <c r="AB16" s="18">
        <f ca="1">IFERROR(curve[[#This Row],[long spread (30d)]]-curve[[#This Row],[short spread (30d)]],"-")</f>
        <v>32.519000000000005</v>
      </c>
      <c r="AC16" s="18">
        <f ca="1">IFERROR(curve[[#This Row],[curve (30d)]]/curve[[#This Row],[years]],"-")</f>
        <v>12.428727748691102</v>
      </c>
      <c r="AD16" s="18">
        <f ca="1">IFERROR(curve[[#This Row],[curve per year]]-curve[[#This Row],[curve per year (30d)]],"-")</f>
        <v>-1.6112752752260633</v>
      </c>
      <c r="AE16" s="18" cm="1">
        <f t="array" ref="AE16">_xll.BDP(curve[[#This Row],[short code]],"interval_avg","calc_interval=30d","market_data_override=sp210")</f>
        <v>389.09227586206896</v>
      </c>
      <c r="AF16" s="18" cm="1">
        <f t="array" ref="AF16">_xll.BDP(curve[[#This Row],[short code]],"interval_avg","calc_interval=90d","market_data_override=sp210")</f>
        <v>490.65043023255811</v>
      </c>
      <c r="AG16" s="18" cm="1">
        <f t="array" ref="AG16">_xll.BDP(curve[[#This Row],[short code]],"interval_std_dev","calc_interval=30d","market_data_override=sp210")</f>
        <v>19.422259517839969</v>
      </c>
    </row>
    <row r="17" spans="2:33" x14ac:dyDescent="0.25">
      <c r="B17" s="11" t="s">
        <v>73</v>
      </c>
      <c r="C17" s="12" t="s">
        <v>74</v>
      </c>
      <c r="D17" s="12" t="s">
        <v>75</v>
      </c>
      <c r="E17" s="5" t="str" cm="1">
        <f t="array" ref="E17">_xll.BDP(curve[[#This Row],[short code]],"security_name")</f>
        <v>MRKGR 1 5/8 06/25/79</v>
      </c>
      <c r="F17" s="5" t="str" cm="1">
        <f t="array" ref="F17">_xll.BDP(curve[[#This Row],[long code]],"security_name")</f>
        <v>MRKGR 2 7/8 06/25/79</v>
      </c>
      <c r="G17" s="8" cm="1">
        <f t="array" ref="G17">_xll.BDP(curve[[#This Row],[short code]],"nxt_call_dt")*1</f>
        <v>45553</v>
      </c>
      <c r="H17" s="8" cm="1">
        <f t="array" ref="H17">_xll.BDP(curve[[#This Row],[long code]],"nxt_call_dt")*1</f>
        <v>47202</v>
      </c>
      <c r="I17" s="17">
        <f>(curve[[#This Row],[long date]]-curve[[#This Row],[short date]])/365</f>
        <v>4.5178082191780824</v>
      </c>
      <c r="J17" s="12" t="s">
        <v>35</v>
      </c>
      <c r="K17" s="18" cm="1">
        <f t="array" ref="K17">_xll.BDP(curve[[#This Row],[short code]],curve[[#This Row],[spread measure]])</f>
        <v>190.08846018351844</v>
      </c>
      <c r="L17" s="18" cm="1">
        <f t="array" ref="L17">_xll.BDP(curve[[#This Row],[long code]],curve[[#This Row],[spread measure]])</f>
        <v>243.71936649797439</v>
      </c>
      <c r="M17" s="18">
        <f>curve[[#This Row],[long spread]]-curve[[#This Row],[short spread]]</f>
        <v>53.630906314455956</v>
      </c>
      <c r="N17" s="18">
        <f>curve[[#This Row],[curve]]/curve[[#This Row],[years]]</f>
        <v>11.871001094467207</v>
      </c>
      <c r="O17" s="5" t="str" cm="1">
        <f t="array" ref="O17">_xll.BDP(curve[[#This Row],[short code]],"bb_composite")</f>
        <v>BBB</v>
      </c>
      <c r="P17" s="5" t="str" cm="1">
        <f t="array" ref="P17">_xll.BDP(curve[[#This Row],[long code]],"bb_composite")</f>
        <v>BBB</v>
      </c>
      <c r="Q17" s="5" t="str" cm="1">
        <f t="array" ref="Q17">_xll.BDP(curve[[#This Row],[short code]],"crncy")</f>
        <v>EUR</v>
      </c>
      <c r="R17" s="5" t="str" cm="1">
        <f t="array" ref="R17">_xll.BDP(curve[[#This Row],[long code]],"crncy")</f>
        <v>EUR</v>
      </c>
      <c r="S17" s="5" t="str">
        <f>INDEX(lists!K:K,MATCH(curve[[#This Row],[ticker]],lists!J:J,0))</f>
        <v>Low Beta</v>
      </c>
      <c r="T17" s="12" t="s">
        <v>36</v>
      </c>
      <c r="U17" s="18" cm="1">
        <f t="array" aca="1" ref="U17" ca="1">_xll.BDH(curve[[#This Row],[short code]],curve[[#This Row],[hist spread measure]],$V$2)</f>
        <v>198.523</v>
      </c>
      <c r="V17" s="18" cm="1">
        <f t="array" aca="1" ref="V17" ca="1">_xll.BDH(curve[[#This Row],[long code]],curve[[#This Row],[hist spread measure]],$V$2)</f>
        <v>245.16800000000001</v>
      </c>
      <c r="W17" s="18">
        <f ca="1">IFERROR(curve[[#This Row],[long Spread (14d)]]-curve[[#This Row],[short Spread (14d)]],"-")</f>
        <v>46.64500000000001</v>
      </c>
      <c r="X17" s="18">
        <f ca="1">IFERROR(curve[[#This Row],[curve (14d)]]/curve[[#This Row],[years]],"-")</f>
        <v>10.324696785930868</v>
      </c>
      <c r="Y17" s="18">
        <f ca="1">IFERROR(curve[[#This Row],[curve per year]]-curve[[#This Row],[curve per year (14d)]],"-")</f>
        <v>1.5463043085363388</v>
      </c>
      <c r="Z17" s="18" cm="1">
        <f t="array" aca="1" ref="Z17" ca="1">_xll.BDH(curve[[#This Row],[short code]],curve[[#This Row],[hist spread measure]],$AA$2)</f>
        <v>181.755</v>
      </c>
      <c r="AA17" s="18" cm="1">
        <f t="array" aca="1" ref="AA17" ca="1">_xll.BDH(curve[[#This Row],[long code]],curve[[#This Row],[hist spread measure]],$AA$2)</f>
        <v>227.00399999999999</v>
      </c>
      <c r="AB17" s="18">
        <f ca="1">IFERROR(curve[[#This Row],[long spread (30d)]]-curve[[#This Row],[short spread (30d)]],"-")</f>
        <v>45.248999999999995</v>
      </c>
      <c r="AC17" s="18">
        <f ca="1">IFERROR(curve[[#This Row],[curve (30d)]]/curve[[#This Row],[years]],"-")</f>
        <v>10.015697392359003</v>
      </c>
      <c r="AD17" s="18">
        <f ca="1">IFERROR(curve[[#This Row],[curve per year]]-curve[[#This Row],[curve per year (30d)]],"-")</f>
        <v>1.8553037021082037</v>
      </c>
      <c r="AE17" s="18" cm="1">
        <f t="array" ref="AE17">_xll.BDP(curve[[#This Row],[short code]],"interval_avg","calc_interval=30d","market_data_override=sp210")</f>
        <v>188.72782758620693</v>
      </c>
      <c r="AF17" s="18" cm="1">
        <f t="array" ref="AF17">_xll.BDP(curve[[#This Row],[short code]],"interval_avg","calc_interval=90d","market_data_override=sp210")</f>
        <v>262.1064186046512</v>
      </c>
      <c r="AG17" s="18" cm="1">
        <f t="array" ref="AG17">_xll.BDP(curve[[#This Row],[short code]],"interval_std_dev","calc_interval=30d","market_data_override=sp210")</f>
        <v>12.524811495784123</v>
      </c>
    </row>
    <row r="18" spans="2:33" x14ac:dyDescent="0.25">
      <c r="B18" s="11" t="s">
        <v>76</v>
      </c>
      <c r="C18" s="12" t="s">
        <v>77</v>
      </c>
      <c r="D18" s="12" t="s">
        <v>78</v>
      </c>
      <c r="E18" s="5" t="str" cm="1">
        <f t="array" ref="E18">_xll.BDP(curve[[#This Row],[short code]],"security_name")</f>
        <v>SEVFP 2 1/2 PERP</v>
      </c>
      <c r="F18" s="5" t="str" cm="1">
        <f t="array" ref="F18">_xll.BDP(curve[[#This Row],[long code]],"security_name")</f>
        <v>SEVFP 1 5/8 PERP</v>
      </c>
      <c r="G18" s="8" cm="1">
        <f t="array" ref="G18">_xll.BDP(curve[[#This Row],[short code]],"nxt_call_dt")*1</f>
        <v>44650</v>
      </c>
      <c r="H18" s="8" cm="1">
        <f t="array" ref="H18">_xll.BDP(curve[[#This Row],[long code]],"nxt_call_dt")*1</f>
        <v>46174</v>
      </c>
      <c r="I18" s="17">
        <f>(curve[[#This Row],[long date]]-curve[[#This Row],[short date]])/365</f>
        <v>4.1753424657534248</v>
      </c>
      <c r="J18" s="12" t="s">
        <v>35</v>
      </c>
      <c r="K18" s="18" cm="1">
        <f t="array" ref="K18">_xll.BDP(curve[[#This Row],[short code]],curve[[#This Row],[spread measure]])</f>
        <v>241.98394137967446</v>
      </c>
      <c r="L18" s="18" cm="1">
        <f t="array" ref="L18">_xll.BDP(curve[[#This Row],[long code]],curve[[#This Row],[spread measure]])</f>
        <v>285.50282062779024</v>
      </c>
      <c r="M18" s="18">
        <f>curve[[#This Row],[long spread]]-curve[[#This Row],[short spread]]</f>
        <v>43.51887924811578</v>
      </c>
      <c r="N18" s="18">
        <f>curve[[#This Row],[curve]]/curve[[#This Row],[years]]</f>
        <v>10.422828691313818</v>
      </c>
      <c r="O18" s="5" t="str" cm="1">
        <f t="array" ref="O18">_xll.BDP(curve[[#This Row],[short code]],"bb_composite")</f>
        <v>NR</v>
      </c>
      <c r="P18" s="5" t="str" cm="1">
        <f t="array" ref="P18">_xll.BDP(curve[[#This Row],[long code]],"bb_composite")</f>
        <v>NR</v>
      </c>
      <c r="Q18" s="5" t="str" cm="1">
        <f t="array" ref="Q18">_xll.BDP(curve[[#This Row],[short code]],"crncy")</f>
        <v>EUR</v>
      </c>
      <c r="R18" s="5" t="str" cm="1">
        <f t="array" ref="R18">_xll.BDP(curve[[#This Row],[long code]],"crncy")</f>
        <v>EUR</v>
      </c>
      <c r="S18" s="5" t="str">
        <f>INDEX(lists!K:K,MATCH(curve[[#This Row],[ticker]],lists!J:J,0))</f>
        <v>UTILS</v>
      </c>
      <c r="T18" s="12" t="s">
        <v>36</v>
      </c>
      <c r="U18" s="18" cm="1">
        <f t="array" aca="1" ref="U18" ca="1">_xll.BDH(curve[[#This Row],[short code]],curve[[#This Row],[hist spread measure]],$V$2)</f>
        <v>260.21699999999998</v>
      </c>
      <c r="V18" s="18" cm="1">
        <f t="array" aca="1" ref="V18" ca="1">_xll.BDH(curve[[#This Row],[long code]],curve[[#This Row],[hist spread measure]],$V$2)</f>
        <v>301.714</v>
      </c>
      <c r="W18" s="18">
        <f ca="1">IFERROR(curve[[#This Row],[long Spread (14d)]]-curve[[#This Row],[short Spread (14d)]],"-")</f>
        <v>41.497000000000014</v>
      </c>
      <c r="X18" s="18">
        <f ca="1">IFERROR(curve[[#This Row],[curve (14d)]]/curve[[#This Row],[years]],"-")</f>
        <v>9.9385859580052518</v>
      </c>
      <c r="Y18" s="18">
        <f ca="1">IFERROR(curve[[#This Row],[curve per year]]-curve[[#This Row],[curve per year (14d)]],"-")</f>
        <v>0.48424273330856593</v>
      </c>
      <c r="Z18" s="18" cm="1">
        <f t="array" aca="1" ref="Z18" ca="1">_xll.BDH(curve[[#This Row],[short code]],curve[[#This Row],[hist spread measure]],$AA$2)</f>
        <v>257.42</v>
      </c>
      <c r="AA18" s="18" cm="1">
        <f t="array" aca="1" ref="AA18" ca="1">_xll.BDH(curve[[#This Row],[long code]],curve[[#This Row],[hist spread measure]],$AA$2)</f>
        <v>294.39499999999998</v>
      </c>
      <c r="AB18" s="18">
        <f ca="1">IFERROR(curve[[#This Row],[long spread (30d)]]-curve[[#This Row],[short spread (30d)]],"-")</f>
        <v>36.974999999999966</v>
      </c>
      <c r="AC18" s="18">
        <f ca="1">IFERROR(curve[[#This Row],[curve (30d)]]/curve[[#This Row],[years]],"-")</f>
        <v>8.8555610236220392</v>
      </c>
      <c r="AD18" s="18">
        <f ca="1">IFERROR(curve[[#This Row],[curve per year]]-curve[[#This Row],[curve per year (30d)]],"-")</f>
        <v>1.5672676676917785</v>
      </c>
      <c r="AE18" s="18" cm="1">
        <f t="array" ref="AE18">_xll.BDP(curve[[#This Row],[short code]],"interval_avg","calc_interval=30d","market_data_override=sp210")</f>
        <v>248.84903448275858</v>
      </c>
      <c r="AF18" s="18" cm="1">
        <f t="array" ref="AF18">_xll.BDP(curve[[#This Row],[short code]],"interval_avg","calc_interval=90d","market_data_override=sp210")</f>
        <v>309.57246511627909</v>
      </c>
      <c r="AG18" s="18" cm="1">
        <f t="array" ref="AG18">_xll.BDP(curve[[#This Row],[short code]],"interval_std_dev","calc_interval=30d","market_data_override=sp210")</f>
        <v>19.600760274035217</v>
      </c>
    </row>
    <row r="19" spans="2:33" x14ac:dyDescent="0.25">
      <c r="B19" s="11" t="s">
        <v>79</v>
      </c>
      <c r="C19" s="12" t="s">
        <v>80</v>
      </c>
      <c r="D19" s="12" t="s">
        <v>81</v>
      </c>
      <c r="E19" s="5" t="str" cm="1">
        <f t="array" ref="E19">_xll.BDP(curve[[#This Row],[short code]],"security_name")</f>
        <v>NGGLN 1 5/8 12/05/79</v>
      </c>
      <c r="F19" s="5" t="str" cm="1">
        <f t="array" ref="F19">_xll.BDP(curve[[#This Row],[long code]],"security_name")</f>
        <v>NGGLN 2 1/8 09/05/82</v>
      </c>
      <c r="G19" s="8" cm="1">
        <f t="array" ref="G19">_xll.BDP(curve[[#This Row],[short code]],"nxt_call_dt")*1</f>
        <v>45540</v>
      </c>
      <c r="H19" s="8" cm="1">
        <f t="array" ref="H19">_xll.BDP(curve[[#This Row],[long code]],"nxt_call_dt")*1</f>
        <v>46543</v>
      </c>
      <c r="I19" s="17">
        <f>(curve[[#This Row],[long date]]-curve[[#This Row],[short date]])/365</f>
        <v>2.7479452054794522</v>
      </c>
      <c r="J19" s="12" t="s">
        <v>35</v>
      </c>
      <c r="K19" s="18" cm="1">
        <f t="array" ref="K19">_xll.BDP(curve[[#This Row],[short code]],curve[[#This Row],[spread measure]])</f>
        <v>230.49363118749778</v>
      </c>
      <c r="L19" s="18" cm="1">
        <f t="array" ref="L19">_xll.BDP(curve[[#This Row],[long code]],curve[[#This Row],[spread measure]])</f>
        <v>260.88412254196413</v>
      </c>
      <c r="M19" s="18">
        <f>curve[[#This Row],[long spread]]-curve[[#This Row],[short spread]]</f>
        <v>30.390491354466349</v>
      </c>
      <c r="N19" s="18">
        <f>curve[[#This Row],[curve]]/curve[[#This Row],[years]]</f>
        <v>11.05935129050869</v>
      </c>
      <c r="O19" s="5" t="str" cm="1">
        <f t="array" ref="O19">_xll.BDP(curve[[#This Row],[short code]],"bb_composite")</f>
        <v>BBB-</v>
      </c>
      <c r="P19" s="5" t="str" cm="1">
        <f t="array" ref="P19">_xll.BDP(curve[[#This Row],[long code]],"bb_composite")</f>
        <v>BBB-</v>
      </c>
      <c r="Q19" s="5" t="str" cm="1">
        <f t="array" ref="Q19">_xll.BDP(curve[[#This Row],[short code]],"crncy")</f>
        <v>EUR</v>
      </c>
      <c r="R19" s="5" t="str" cm="1">
        <f t="array" ref="R19">_xll.BDP(curve[[#This Row],[long code]],"crncy")</f>
        <v>EUR</v>
      </c>
      <c r="S19" s="5" t="str">
        <f>INDEX(lists!K:K,MATCH(curve[[#This Row],[ticker]],lists!J:J,0))</f>
        <v>UTILS</v>
      </c>
      <c r="T19" s="12" t="s">
        <v>36</v>
      </c>
      <c r="U19" s="18" cm="1">
        <f t="array" aca="1" ref="U19" ca="1">_xll.BDH(curve[[#This Row],[short code]],curve[[#This Row],[hist spread measure]],$V$2)</f>
        <v>228.12200000000001</v>
      </c>
      <c r="V19" s="18" cm="1">
        <f t="array" aca="1" ref="V19" ca="1">_xll.BDH(curve[[#This Row],[long code]],curve[[#This Row],[hist spread measure]],$V$2)</f>
        <v>254.727</v>
      </c>
      <c r="W19" s="18">
        <f ca="1">IFERROR(curve[[#This Row],[long Spread (14d)]]-curve[[#This Row],[short Spread (14d)]],"-")</f>
        <v>26.60499999999999</v>
      </c>
      <c r="X19" s="18">
        <f ca="1">IFERROR(curve[[#This Row],[curve (14d)]]/curve[[#This Row],[years]],"-")</f>
        <v>9.6817796610169449</v>
      </c>
      <c r="Y19" s="18">
        <f ca="1">IFERROR(curve[[#This Row],[curve per year]]-curve[[#This Row],[curve per year (14d)]],"-")</f>
        <v>1.3775716294917455</v>
      </c>
      <c r="Z19" s="18" cm="1">
        <f t="array" aca="1" ref="Z19" ca="1">_xll.BDH(curve[[#This Row],[short code]],curve[[#This Row],[hist spread measure]],$AA$2)</f>
        <v>204.81899999999999</v>
      </c>
      <c r="AA19" s="18" cm="1">
        <f t="array" aca="1" ref="AA19" ca="1">_xll.BDH(curve[[#This Row],[long code]],curve[[#This Row],[hist spread measure]],$AA$2)</f>
        <v>250.74600000000001</v>
      </c>
      <c r="AB19" s="18">
        <f ca="1">IFERROR(curve[[#This Row],[long spread (30d)]]-curve[[#This Row],[short spread (30d)]],"-")</f>
        <v>45.927000000000021</v>
      </c>
      <c r="AC19" s="18">
        <f ca="1">IFERROR(curve[[#This Row],[curve (30d)]]/curve[[#This Row],[years]],"-")</f>
        <v>16.713215353938192</v>
      </c>
      <c r="AD19" s="18">
        <f ca="1">IFERROR(curve[[#This Row],[curve per year]]-curve[[#This Row],[curve per year (30d)]],"-")</f>
        <v>-5.6538640634295021</v>
      </c>
      <c r="AE19" s="18" cm="1">
        <f t="array" ref="AE19">_xll.BDP(curve[[#This Row],[short code]],"interval_avg","calc_interval=30d","market_data_override=sp210")</f>
        <v>214.1983448275862</v>
      </c>
      <c r="AF19" s="18" cm="1">
        <f t="array" ref="AF19">_xll.BDP(curve[[#This Row],[short code]],"interval_avg","calc_interval=90d","market_data_override=sp210")</f>
        <v>291.14108139534892</v>
      </c>
      <c r="AG19" s="18" cm="1">
        <f t="array" ref="AG19">_xll.BDP(curve[[#This Row],[short code]],"interval_std_dev","calc_interval=30d","market_data_override=sp210")</f>
        <v>19.85129477295024</v>
      </c>
    </row>
    <row r="20" spans="2:33" x14ac:dyDescent="0.25">
      <c r="B20" s="11" t="s">
        <v>82</v>
      </c>
      <c r="C20" s="12" t="s">
        <v>83</v>
      </c>
      <c r="D20" s="12" t="s">
        <v>84</v>
      </c>
      <c r="E20" s="5" t="str" cm="1">
        <f t="array" ref="E20">_xll.BDP(curve[[#This Row],[short code]],"security_name")</f>
        <v>BPLN 3 1/4 PERP</v>
      </c>
      <c r="F20" s="5" t="str" cm="1">
        <f t="array" ref="F20">_xll.BDP(curve[[#This Row],[long code]],"security_name")</f>
        <v>BPLN 3 5/8 PERP</v>
      </c>
      <c r="G20" s="8" cm="1">
        <f t="array" ref="G20">_xll.BDP(curve[[#This Row],[short code]],"nxt_call_dt")*1</f>
        <v>46103</v>
      </c>
      <c r="H20" s="8" cm="1">
        <f t="array" ref="H20">_xll.BDP(curve[[#This Row],[long code]],"nxt_call_dt")*1</f>
        <v>47199</v>
      </c>
      <c r="I20" s="17">
        <f>(curve[[#This Row],[long date]]-curve[[#This Row],[short date]])/365</f>
        <v>3.0027397260273974</v>
      </c>
      <c r="J20" s="12" t="s">
        <v>35</v>
      </c>
      <c r="K20" s="18" cm="1">
        <f t="array" ref="K20">_xll.BDP(curve[[#This Row],[short code]],curve[[#This Row],[spread measure]])</f>
        <v>325.16820841776581</v>
      </c>
      <c r="L20" s="18" cm="1">
        <f t="array" ref="L20">_xll.BDP(curve[[#This Row],[long code]],curve[[#This Row],[spread measure]])</f>
        <v>361.85870907031466</v>
      </c>
      <c r="M20" s="18">
        <f>curve[[#This Row],[long spread]]-curve[[#This Row],[short spread]]</f>
        <v>36.690500652548849</v>
      </c>
      <c r="N20" s="18">
        <f>curve[[#This Row],[curve]]/curve[[#This Row],[years]]</f>
        <v>12.219007972792271</v>
      </c>
      <c r="O20" s="5" t="str" cm="1">
        <f t="array" ref="O20">_xll.BDP(curve[[#This Row],[short code]],"bb_composite")</f>
        <v>BBB+</v>
      </c>
      <c r="P20" s="5" t="str" cm="1">
        <f t="array" ref="P20">_xll.BDP(curve[[#This Row],[long code]],"bb_composite")</f>
        <v>BBB+</v>
      </c>
      <c r="Q20" s="5" t="str" cm="1">
        <f t="array" ref="Q20">_xll.BDP(curve[[#This Row],[short code]],"crncy")</f>
        <v>EUR</v>
      </c>
      <c r="R20" s="5" t="str" cm="1">
        <f t="array" ref="R20">_xll.BDP(curve[[#This Row],[long code]],"crncy")</f>
        <v>EUR</v>
      </c>
      <c r="S20" s="5" t="str">
        <f>INDEX(lists!K:K,MATCH(curve[[#This Row],[ticker]],lists!J:J,0))</f>
        <v>Energy</v>
      </c>
      <c r="T20" s="12" t="s">
        <v>36</v>
      </c>
      <c r="U20" s="18" cm="1">
        <f t="array" aca="1" ref="U20" ca="1">_xll.BDH(curve[[#This Row],[short code]],curve[[#This Row],[hist spread measure]],$V$2)</f>
        <v>347.78300000000002</v>
      </c>
      <c r="V20" s="18" cm="1">
        <f t="array" aca="1" ref="V20" ca="1">_xll.BDH(curve[[#This Row],[long code]],curve[[#This Row],[hist spread measure]],$V$2)</f>
        <v>375.30700000000002</v>
      </c>
      <c r="W20" s="18">
        <f ca="1">IFERROR(curve[[#This Row],[long Spread (14d)]]-curve[[#This Row],[short Spread (14d)]],"-")</f>
        <v>27.524000000000001</v>
      </c>
      <c r="X20" s="18">
        <f ca="1">IFERROR(curve[[#This Row],[curve (14d)]]/curve[[#This Row],[years]],"-")</f>
        <v>9.1662956204379569</v>
      </c>
      <c r="Y20" s="18">
        <f ca="1">IFERROR(curve[[#This Row],[curve per year]]-curve[[#This Row],[curve per year (14d)]],"-")</f>
        <v>3.0527123523543143</v>
      </c>
      <c r="Z20" s="18" t="str" cm="1">
        <f t="array" aca="1" ref="Z20" ca="1">_xll.BDH(curve[[#This Row],[short code]],curve[[#This Row],[hist spread measure]],$AA$2)</f>
        <v>#N/A N/A</v>
      </c>
      <c r="AA20" s="18" t="str" cm="1">
        <f t="array" aca="1" ref="AA20" ca="1">_xll.BDH(curve[[#This Row],[long code]],curve[[#This Row],[hist spread measure]],$AA$2)</f>
        <v>#N/A N/A</v>
      </c>
      <c r="AB20" s="18" t="str">
        <f ca="1">IFERROR(curve[[#This Row],[long spread (30d)]]-curve[[#This Row],[short spread (30d)]],"-")</f>
        <v>-</v>
      </c>
      <c r="AC20" s="18" t="str">
        <f ca="1">IFERROR(curve[[#This Row],[curve (30d)]]/curve[[#This Row],[years]],"-")</f>
        <v>-</v>
      </c>
      <c r="AD20" s="18" t="str">
        <f ca="1">IFERROR(curve[[#This Row],[curve per year]]-curve[[#This Row],[curve per year (30d)]],"-")</f>
        <v>-</v>
      </c>
      <c r="AE20" s="18" cm="1">
        <f t="array" ref="AE20">_xll.BDP(curve[[#This Row],[short code]],"interval_avg","calc_interval=30d","market_data_override=sp210")</f>
        <v>340.48766666666666</v>
      </c>
      <c r="AF20" s="18" cm="1">
        <f t="array" ref="AF20">_xll.BDP(curve[[#This Row],[short code]],"interval_avg","calc_interval=90d","market_data_override=sp210")</f>
        <v>340.48766666666666</v>
      </c>
      <c r="AG20" s="18" cm="1">
        <f t="array" ref="AG20">_xll.BDP(curve[[#This Row],[short code]],"interval_std_dev","calc_interval=30d","market_data_override=sp210")</f>
        <v>16.068855530516355</v>
      </c>
    </row>
    <row r="21" spans="2:33" x14ac:dyDescent="0.25">
      <c r="B21" s="11" t="s">
        <v>85</v>
      </c>
      <c r="C21" s="12" t="s">
        <v>86</v>
      </c>
      <c r="D21" s="12" t="s">
        <v>87</v>
      </c>
      <c r="E21" s="5" t="str" cm="1">
        <f t="array" ref="E21">_xll.BDP(curve[[#This Row],[short code]],"security_name")</f>
        <v>SBBBSS 4 5/8 PERP</v>
      </c>
      <c r="F21" s="5" t="str" cm="1">
        <f t="array" ref="F21">_xll.BDP(curve[[#This Row],[long code]],"security_name")</f>
        <v>SBBBSS 2.624 PERP</v>
      </c>
      <c r="G21" s="8" cm="1">
        <f t="array" ref="G21">_xll.BDP(curve[[#This Row],[short code]],"nxt_call_dt")*1</f>
        <v>45409</v>
      </c>
      <c r="H21" s="8" cm="1">
        <f t="array" ref="H21">_xll.BDP(curve[[#This Row],[long code]],"nxt_call_dt")*1</f>
        <v>45687</v>
      </c>
      <c r="I21" s="17">
        <f>(curve[[#This Row],[long date]]-curve[[#This Row],[short date]])/365</f>
        <v>0.76164383561643834</v>
      </c>
      <c r="J21" s="12" t="s">
        <v>35</v>
      </c>
      <c r="K21" s="18" cm="1">
        <f t="array" ref="K21">_xll.BDP(curve[[#This Row],[short code]],curve[[#This Row],[spread measure]])</f>
        <v>477.81819313014091</v>
      </c>
      <c r="L21" s="18" cm="1">
        <f t="array" ref="L21">_xll.BDP(curve[[#This Row],[long code]],curve[[#This Row],[spread measure]])</f>
        <v>490.62627831662377</v>
      </c>
      <c r="M21" s="18">
        <f>curve[[#This Row],[long spread]]-curve[[#This Row],[short spread]]</f>
        <v>12.808085186482856</v>
      </c>
      <c r="N21" s="18">
        <f>curve[[#This Row],[curve]]/curve[[#This Row],[years]]</f>
        <v>16.816370838367778</v>
      </c>
      <c r="O21" s="5" t="str" cm="1">
        <f t="array" ref="O21">_xll.BDP(curve[[#This Row],[short code]],"bb_composite")</f>
        <v>BB</v>
      </c>
      <c r="P21" s="5" t="str" cm="1">
        <f t="array" ref="P21">_xll.BDP(curve[[#This Row],[long code]],"bb_composite")</f>
        <v>BB</v>
      </c>
      <c r="Q21" s="5" t="str" cm="1">
        <f t="array" ref="Q21">_xll.BDP(curve[[#This Row],[short code]],"crncy")</f>
        <v>EUR</v>
      </c>
      <c r="R21" s="5" t="str" cm="1">
        <f t="array" ref="R21">_xll.BDP(curve[[#This Row],[long code]],"crncy")</f>
        <v>EUR</v>
      </c>
      <c r="S21" s="5" t="str">
        <f>INDEX(lists!K:K,MATCH(curve[[#This Row],[ticker]],lists!J:J,0))</f>
        <v>REIT</v>
      </c>
      <c r="T21" s="12" t="s">
        <v>36</v>
      </c>
      <c r="U21" s="18" cm="1">
        <f t="array" aca="1" ref="U21" ca="1">_xll.BDH(curve[[#This Row],[short code]],curve[[#This Row],[hist spread measure]],$V$2)</f>
        <v>457.43400000000003</v>
      </c>
      <c r="V21" s="18" cm="1">
        <f t="array" aca="1" ref="V21" ca="1">_xll.BDH(curve[[#This Row],[long code]],curve[[#This Row],[hist spread measure]],$V$2)</f>
        <v>469.84500000000003</v>
      </c>
      <c r="W21" s="18">
        <f ca="1">IFERROR(curve[[#This Row],[long Spread (14d)]]-curve[[#This Row],[short Spread (14d)]],"-")</f>
        <v>12.411000000000001</v>
      </c>
      <c r="X21" s="18">
        <f ca="1">IFERROR(curve[[#This Row],[curve (14d)]]/curve[[#This Row],[years]],"-")</f>
        <v>16.295017985611512</v>
      </c>
      <c r="Y21" s="18">
        <f ca="1">IFERROR(curve[[#This Row],[curve per year]]-curve[[#This Row],[curve per year (14d)]],"-")</f>
        <v>0.52135285275626586</v>
      </c>
      <c r="Z21" s="18" cm="1">
        <f t="array" aca="1" ref="Z21" ca="1">_xll.BDH(curve[[#This Row],[short code]],curve[[#This Row],[hist spread measure]],$AA$2)</f>
        <v>641.84100000000001</v>
      </c>
      <c r="AA21" s="18" cm="1">
        <f t="array" aca="1" ref="AA21" ca="1">_xll.BDH(curve[[#This Row],[long code]],curve[[#This Row],[hist spread measure]],$AA$2)</f>
        <v>585.60500000000002</v>
      </c>
      <c r="AB21" s="18">
        <f ca="1">IFERROR(curve[[#This Row],[long spread (30d)]]-curve[[#This Row],[short spread (30d)]],"-")</f>
        <v>-56.23599999999999</v>
      </c>
      <c r="AC21" s="18">
        <f ca="1">IFERROR(curve[[#This Row],[curve (30d)]]/curve[[#This Row],[years]],"-")</f>
        <v>-73.835035971223007</v>
      </c>
      <c r="AD21" s="18">
        <f ca="1">IFERROR(curve[[#This Row],[curve per year]]-curve[[#This Row],[curve per year (30d)]],"-")</f>
        <v>90.651406809590782</v>
      </c>
      <c r="AE21" s="18" cm="1">
        <f t="array" ref="AE21">_xll.BDP(curve[[#This Row],[short code]],"interval_avg","calc_interval=30d","market_data_override=sp210")</f>
        <v>521.26468965517256</v>
      </c>
      <c r="AF21" s="18" cm="1">
        <f t="array" ref="AF21">_xll.BDP(curve[[#This Row],[short code]],"interval_avg","calc_interval=90d","market_data_override=sp210")</f>
        <v>592.5084999999998</v>
      </c>
      <c r="AG21" s="18" cm="1">
        <f t="array" ref="AG21">_xll.BDP(curve[[#This Row],[short code]],"interval_std_dev","calc_interval=30d","market_data_override=sp210")</f>
        <v>74.797123406348533</v>
      </c>
    </row>
    <row r="22" spans="2:33" x14ac:dyDescent="0.25">
      <c r="B22" s="11" t="s">
        <v>88</v>
      </c>
      <c r="C22" s="12" t="s">
        <v>89</v>
      </c>
      <c r="D22" s="12" t="s">
        <v>90</v>
      </c>
      <c r="E22" s="5" t="str" cm="1">
        <f t="array" ref="E22">_xll.BDP(curve[[#This Row],[short code]],"security_name")</f>
        <v>ORSTED 6 1/4 06/26/13</v>
      </c>
      <c r="F22" s="5" t="str" cm="1">
        <f t="array" ref="F22">_xll.BDP(curve[[#This Row],[long code]],"security_name")</f>
        <v>ORSTED 1 3/4 12/09/19</v>
      </c>
      <c r="G22" s="8" cm="1">
        <f t="array" ref="G22">_xll.BDP(curve[[#This Row],[short code]],"nxt_call_dt")*1</f>
        <v>45103</v>
      </c>
      <c r="H22" s="8" cm="1">
        <f t="array" ref="H22">_xll.BDP(curve[[#This Row],[long code]],"nxt_call_dt")*1</f>
        <v>46639</v>
      </c>
      <c r="I22" s="17">
        <f>(curve[[#This Row],[long date]]-curve[[#This Row],[short date]])/365</f>
        <v>4.2082191780821914</v>
      </c>
      <c r="J22" s="12" t="s">
        <v>35</v>
      </c>
      <c r="K22" s="18" cm="1">
        <f t="array" ref="K22">_xll.BDP(curve[[#This Row],[short code]],curve[[#This Row],[spread measure]])</f>
        <v>179.51841777627823</v>
      </c>
      <c r="L22" s="18" cm="1">
        <f t="array" ref="L22">_xll.BDP(curve[[#This Row],[long code]],curve[[#This Row],[spread measure]])</f>
        <v>220.1990249195695</v>
      </c>
      <c r="M22" s="18">
        <f>curve[[#This Row],[long spread]]-curve[[#This Row],[short spread]]</f>
        <v>40.680607143291269</v>
      </c>
      <c r="N22" s="18">
        <f>curve[[#This Row],[curve]]/curve[[#This Row],[years]]</f>
        <v>9.6669411505867942</v>
      </c>
      <c r="O22" s="5" t="str" cm="1">
        <f t="array" ref="O22">_xll.BDP(curve[[#This Row],[short code]],"bb_composite")</f>
        <v>BB+</v>
      </c>
      <c r="P22" s="5" t="str" cm="1">
        <f t="array" ref="P22">_xll.BDP(curve[[#This Row],[long code]],"bb_composite")</f>
        <v>BB+</v>
      </c>
      <c r="Q22" s="5" t="str" cm="1">
        <f t="array" ref="Q22">_xll.BDP(curve[[#This Row],[short code]],"crncy")</f>
        <v>EUR</v>
      </c>
      <c r="R22" s="5" t="str" cm="1">
        <f t="array" ref="R22">_xll.BDP(curve[[#This Row],[long code]],"crncy")</f>
        <v>EUR</v>
      </c>
      <c r="S22" s="5" t="str">
        <f>INDEX(lists!K:K,MATCH(curve[[#This Row],[ticker]],lists!J:J,0))</f>
        <v>UTILS</v>
      </c>
      <c r="T22" s="12" t="s">
        <v>36</v>
      </c>
      <c r="U22" s="18" cm="1">
        <f t="array" aca="1" ref="U22" ca="1">_xll.BDH(curve[[#This Row],[short code]],curve[[#This Row],[hist spread measure]],$V$2)</f>
        <v>177.42099999999999</v>
      </c>
      <c r="V22" s="18" cm="1">
        <f t="array" aca="1" ref="V22" ca="1">_xll.BDH(curve[[#This Row],[long code]],curve[[#This Row],[hist spread measure]],$V$2)</f>
        <v>215.1</v>
      </c>
      <c r="W22" s="18">
        <f ca="1">IFERROR(curve[[#This Row],[long Spread (14d)]]-curve[[#This Row],[short Spread (14d)]],"-")</f>
        <v>37.679000000000002</v>
      </c>
      <c r="X22" s="18">
        <f ca="1">IFERROR(curve[[#This Row],[curve (14d)]]/curve[[#This Row],[years]],"-")</f>
        <v>8.9536686197916673</v>
      </c>
      <c r="Y22" s="18">
        <f ca="1">IFERROR(curve[[#This Row],[curve per year]]-curve[[#This Row],[curve per year (14d)]],"-")</f>
        <v>0.71327253079512687</v>
      </c>
      <c r="Z22" s="18" cm="1">
        <f t="array" aca="1" ref="Z22" ca="1">_xll.BDH(curve[[#This Row],[short code]],curve[[#This Row],[hist spread measure]],$AA$2)</f>
        <v>163.12</v>
      </c>
      <c r="AA22" s="18" cm="1">
        <f t="array" aca="1" ref="AA22" ca="1">_xll.BDH(curve[[#This Row],[long code]],curve[[#This Row],[hist spread measure]],$AA$2)</f>
        <v>202.624</v>
      </c>
      <c r="AB22" s="18">
        <f ca="1">IFERROR(curve[[#This Row],[long spread (30d)]]-curve[[#This Row],[short spread (30d)]],"-")</f>
        <v>39.503999999999991</v>
      </c>
      <c r="AC22" s="18">
        <f ca="1">IFERROR(curve[[#This Row],[curve (30d)]]/curve[[#This Row],[years]],"-")</f>
        <v>9.3873437499999994</v>
      </c>
      <c r="AD22" s="18">
        <f ca="1">IFERROR(curve[[#This Row],[curve per year]]-curve[[#This Row],[curve per year (30d)]],"-")</f>
        <v>0.27959740058679472</v>
      </c>
      <c r="AE22" s="18" cm="1">
        <f t="array" ref="AE22">_xll.BDP(curve[[#This Row],[short code]],"interval_avg","calc_interval=30d","market_data_override=sp210")</f>
        <v>169.62665517241382</v>
      </c>
      <c r="AF22" s="18" cm="1">
        <f t="array" ref="AF22">_xll.BDP(curve[[#This Row],[short code]],"interval_avg","calc_interval=90d","market_data_override=sp210")</f>
        <v>222.35765116279063</v>
      </c>
      <c r="AG22" s="18" cm="1">
        <f t="array" ref="AG22">_xll.BDP(curve[[#This Row],[short code]],"interval_std_dev","calc_interval=30d","market_data_override=sp210")</f>
        <v>10.375575196708931</v>
      </c>
    </row>
    <row r="23" spans="2:33" x14ac:dyDescent="0.25">
      <c r="B23" s="11" t="s">
        <v>91</v>
      </c>
      <c r="C23" s="12" t="s">
        <v>92</v>
      </c>
      <c r="D23" s="12" t="s">
        <v>93</v>
      </c>
      <c r="E23" s="5" t="str" cm="1">
        <f t="array" ref="E23">_xll.BDP(curve[[#This Row],[short code]],"security_name")</f>
        <v>TELIAS 3 04/04/78</v>
      </c>
      <c r="F23" s="5" t="str" cm="1">
        <f t="array" ref="F23">_xll.BDP(curve[[#This Row],[long code]],"security_name")</f>
        <v>TELIAS 1 3/8 05/11/81</v>
      </c>
      <c r="G23" s="8" cm="1">
        <f t="array" ref="G23">_xll.BDP(curve[[#This Row],[short code]],"nxt_call_dt")*1</f>
        <v>45020</v>
      </c>
      <c r="H23" s="8" cm="1">
        <f t="array" ref="H23">_xll.BDP(curve[[#This Row],[long code]],"nxt_call_dt")*1</f>
        <v>46064</v>
      </c>
      <c r="I23" s="17">
        <f>(curve[[#This Row],[long date]]-curve[[#This Row],[short date]])/365</f>
        <v>2.8602739726027395</v>
      </c>
      <c r="J23" s="12" t="s">
        <v>35</v>
      </c>
      <c r="K23" s="18" cm="1">
        <f t="array" ref="K23">_xll.BDP(curve[[#This Row],[short code]],curve[[#This Row],[spread measure]])</f>
        <v>236.89530144955455</v>
      </c>
      <c r="L23" s="18" cm="1">
        <f t="array" ref="L23">_xll.BDP(curve[[#This Row],[long code]],curve[[#This Row],[spread measure]])</f>
        <v>258.03825031230031</v>
      </c>
      <c r="M23" s="18">
        <f>curve[[#This Row],[long spread]]-curve[[#This Row],[short spread]]</f>
        <v>21.142948862745754</v>
      </c>
      <c r="N23" s="18">
        <f>curve[[#This Row],[curve]]/curve[[#This Row],[years]]</f>
        <v>7.391931355270307</v>
      </c>
      <c r="O23" s="5" t="str" cm="1">
        <f t="array" ref="O23">_xll.BDP(curve[[#This Row],[short code]],"bb_composite")</f>
        <v>BBB-</v>
      </c>
      <c r="P23" s="5" t="str" cm="1">
        <f t="array" ref="P23">_xll.BDP(curve[[#This Row],[long code]],"bb_composite")</f>
        <v>BBB-</v>
      </c>
      <c r="Q23" s="5" t="str" cm="1">
        <f t="array" ref="Q23">_xll.BDP(curve[[#This Row],[short code]],"crncy")</f>
        <v>EUR</v>
      </c>
      <c r="R23" s="5" t="str" cm="1">
        <f t="array" ref="R23">_xll.BDP(curve[[#This Row],[long code]],"crncy")</f>
        <v>EUR</v>
      </c>
      <c r="S23" s="5" t="str">
        <f>INDEX(lists!K:K,MATCH(curve[[#This Row],[ticker]],lists!J:J,0))</f>
        <v>TMT/ AUTO</v>
      </c>
      <c r="T23" s="12" t="s">
        <v>36</v>
      </c>
      <c r="U23" s="18" cm="1">
        <f t="array" aca="1" ref="U23" ca="1">_xll.BDH(curve[[#This Row],[short code]],curve[[#This Row],[hist spread measure]],$V$2)</f>
        <v>246.43899999999999</v>
      </c>
      <c r="V23" s="18" cm="1">
        <f t="array" aca="1" ref="V23" ca="1">_xll.BDH(curve[[#This Row],[long code]],curve[[#This Row],[hist spread measure]],$V$2)</f>
        <v>270.565</v>
      </c>
      <c r="W23" s="18">
        <f ca="1">IFERROR(curve[[#This Row],[long Spread (14d)]]-curve[[#This Row],[short Spread (14d)]],"-")</f>
        <v>24.126000000000005</v>
      </c>
      <c r="X23" s="18">
        <f ca="1">IFERROR(curve[[#This Row],[curve (14d)]]/curve[[#This Row],[years]],"-")</f>
        <v>8.4348563218390833</v>
      </c>
      <c r="Y23" s="18">
        <f ca="1">IFERROR(curve[[#This Row],[curve per year]]-curve[[#This Row],[curve per year (14d)]],"-")</f>
        <v>-1.0429249665687763</v>
      </c>
      <c r="Z23" s="18" cm="1">
        <f t="array" aca="1" ref="Z23" ca="1">_xll.BDH(curve[[#This Row],[short code]],curve[[#This Row],[hist spread measure]],$AA$2)</f>
        <v>212.47300000000001</v>
      </c>
      <c r="AA23" s="18" cm="1">
        <f t="array" aca="1" ref="AA23" ca="1">_xll.BDH(curve[[#This Row],[long code]],curve[[#This Row],[hist spread measure]],$AA$2)</f>
        <v>256.07</v>
      </c>
      <c r="AB23" s="18">
        <f ca="1">IFERROR(curve[[#This Row],[long spread (30d)]]-curve[[#This Row],[short spread (30d)]],"-")</f>
        <v>43.59699999999998</v>
      </c>
      <c r="AC23" s="18">
        <f ca="1">IFERROR(curve[[#This Row],[curve (30d)]]/curve[[#This Row],[years]],"-")</f>
        <v>15.242246168582369</v>
      </c>
      <c r="AD23" s="18">
        <f ca="1">IFERROR(curve[[#This Row],[curve per year]]-curve[[#This Row],[curve per year (30d)]],"-")</f>
        <v>-7.8503148133120622</v>
      </c>
      <c r="AE23" s="18" cm="1">
        <f t="array" ref="AE23">_xll.BDP(curve[[#This Row],[short code]],"interval_avg","calc_interval=30d","market_data_override=sp210")</f>
        <v>230.92775862068962</v>
      </c>
      <c r="AF23" s="18" cm="1">
        <f t="array" ref="AF23">_xll.BDP(curve[[#This Row],[short code]],"interval_avg","calc_interval=90d","market_data_override=sp210")</f>
        <v>286.19504651162782</v>
      </c>
      <c r="AG23" s="18" cm="1">
        <f t="array" ref="AG23">_xll.BDP(curve[[#This Row],[short code]],"interval_std_dev","calc_interval=30d","market_data_override=sp210")</f>
        <v>22.533958042181535</v>
      </c>
    </row>
    <row r="24" spans="2:33" x14ac:dyDescent="0.25">
      <c r="B24" s="11" t="s">
        <v>94</v>
      </c>
      <c r="C24" s="12" t="s">
        <v>95</v>
      </c>
      <c r="D24" s="12" t="s">
        <v>96</v>
      </c>
      <c r="E24" s="5" t="str" cm="1">
        <f t="array" ref="E24">_xll.BDP(curve[[#This Row],[short code]],"security_name")</f>
        <v>ENBW 1 1/8 11/05/79</v>
      </c>
      <c r="F24" s="5" t="str" cm="1">
        <f t="array" ref="F24">_xll.BDP(curve[[#This Row],[long code]],"security_name")</f>
        <v>ENBW 1 5/8 08/05/79</v>
      </c>
      <c r="G24" s="8" cm="1">
        <f t="array" ref="G24">_xll.BDP(curve[[#This Row],[short code]],"nxt_call_dt")*1</f>
        <v>45509</v>
      </c>
      <c r="H24" s="8" cm="1">
        <f t="array" ref="H24">_xll.BDP(curve[[#This Row],[long code]],"nxt_call_dt")*1</f>
        <v>46512</v>
      </c>
      <c r="I24" s="17">
        <f>(curve[[#This Row],[long date]]-curve[[#This Row],[short date]])/365</f>
        <v>2.7479452054794522</v>
      </c>
      <c r="J24" s="12" t="s">
        <v>35</v>
      </c>
      <c r="K24" s="18" cm="1">
        <f t="array" ref="K24">_xll.BDP(curve[[#This Row],[short code]],curve[[#This Row],[spread measure]])</f>
        <v>208.82884272701466</v>
      </c>
      <c r="L24" s="18" cm="1">
        <f t="array" ref="L24">_xll.BDP(curve[[#This Row],[long code]],curve[[#This Row],[spread measure]])</f>
        <v>231.45864706991546</v>
      </c>
      <c r="M24" s="18">
        <f>curve[[#This Row],[long spread]]-curve[[#This Row],[short spread]]</f>
        <v>22.629804342900798</v>
      </c>
      <c r="N24" s="18">
        <f>curve[[#This Row],[curve]]/curve[[#This Row],[years]]</f>
        <v>8.2351730659609075</v>
      </c>
      <c r="O24" s="5" t="str" cm="1">
        <f t="array" ref="O24">_xll.BDP(curve[[#This Row],[short code]],"bb_composite")</f>
        <v>BBB-</v>
      </c>
      <c r="P24" s="5" t="str" cm="1">
        <f t="array" ref="P24">_xll.BDP(curve[[#This Row],[long code]],"bb_composite")</f>
        <v>BBB-</v>
      </c>
      <c r="Q24" s="5" t="str" cm="1">
        <f t="array" ref="Q24">_xll.BDP(curve[[#This Row],[short code]],"crncy")</f>
        <v>EUR</v>
      </c>
      <c r="R24" s="5" t="str" cm="1">
        <f t="array" ref="R24">_xll.BDP(curve[[#This Row],[long code]],"crncy")</f>
        <v>EUR</v>
      </c>
      <c r="S24" s="5" t="str">
        <f>INDEX(lists!K:K,MATCH(curve[[#This Row],[ticker]],lists!J:J,0))</f>
        <v>UTILS</v>
      </c>
      <c r="T24" s="12" t="s">
        <v>36</v>
      </c>
      <c r="U24" s="18" cm="1">
        <f t="array" aca="1" ref="U24" ca="1">_xll.BDH(curve[[#This Row],[short code]],curve[[#This Row],[hist spread measure]],$V$2)</f>
        <v>208.18100000000001</v>
      </c>
      <c r="V24" s="18" cm="1">
        <f t="array" aca="1" ref="V24" ca="1">_xll.BDH(curve[[#This Row],[long code]],curve[[#This Row],[hist spread measure]],$V$2)</f>
        <v>228.42400000000001</v>
      </c>
      <c r="W24" s="18">
        <f ca="1">IFERROR(curve[[#This Row],[long Spread (14d)]]-curve[[#This Row],[short Spread (14d)]],"-")</f>
        <v>20.242999999999995</v>
      </c>
      <c r="X24" s="18">
        <f ca="1">IFERROR(curve[[#This Row],[curve (14d)]]/curve[[#This Row],[years]],"-")</f>
        <v>7.3665952143569271</v>
      </c>
      <c r="Y24" s="18">
        <f ca="1">IFERROR(curve[[#This Row],[curve per year]]-curve[[#This Row],[curve per year (14d)]],"-")</f>
        <v>0.86857785160398038</v>
      </c>
      <c r="Z24" s="18" cm="1">
        <f t="array" aca="1" ref="Z24" ca="1">_xll.BDH(curve[[#This Row],[short code]],curve[[#This Row],[hist spread measure]],$AA$2)</f>
        <v>203.196</v>
      </c>
      <c r="AA24" s="18" cm="1">
        <f t="array" aca="1" ref="AA24" ca="1">_xll.BDH(curve[[#This Row],[long code]],curve[[#This Row],[hist spread measure]],$AA$2)</f>
        <v>222.64500000000001</v>
      </c>
      <c r="AB24" s="18">
        <f ca="1">IFERROR(curve[[#This Row],[long spread (30d)]]-curve[[#This Row],[short spread (30d)]],"-")</f>
        <v>19.449000000000012</v>
      </c>
      <c r="AC24" s="18">
        <f ca="1">IFERROR(curve[[#This Row],[curve (30d)]]/curve[[#This Row],[years]],"-")</f>
        <v>7.0776520438683992</v>
      </c>
      <c r="AD24" s="18">
        <f ca="1">IFERROR(curve[[#This Row],[curve per year]]-curve[[#This Row],[curve per year (30d)]],"-")</f>
        <v>1.1575210220925083</v>
      </c>
      <c r="AE24" s="18" cm="1">
        <f t="array" ref="AE24">_xll.BDP(curve[[#This Row],[short code]],"interval_avg","calc_interval=30d","market_data_override=sp210")</f>
        <v>200.87865517241377</v>
      </c>
      <c r="AF24" s="18" cm="1">
        <f t="array" ref="AF24">_xll.BDP(curve[[#This Row],[short code]],"interval_avg","calc_interval=90d","market_data_override=sp210")</f>
        <v>256.18805813953497</v>
      </c>
      <c r="AG24" s="18" cm="1">
        <f t="array" ref="AG24">_xll.BDP(curve[[#This Row],[short code]],"interval_std_dev","calc_interval=30d","market_data_override=sp210")</f>
        <v>13.133537700090729</v>
      </c>
    </row>
    <row r="25" spans="2:33" x14ac:dyDescent="0.25">
      <c r="B25" s="11" t="s">
        <v>97</v>
      </c>
      <c r="C25" s="12" t="s">
        <v>98</v>
      </c>
      <c r="D25" s="12" t="s">
        <v>99</v>
      </c>
      <c r="E25" s="5" t="str" cm="1">
        <f t="array" ref="E25">_xll.BDP(curve[[#This Row],[short code]],"security_name")</f>
        <v>CPIPGR 4 3/8 PERP</v>
      </c>
      <c r="F25" s="5" t="str" cm="1">
        <f t="array" ref="F25">_xll.BDP(curve[[#This Row],[long code]],"security_name")</f>
        <v>CPIPGR 4 7/8 PERP</v>
      </c>
      <c r="G25" s="8" cm="1">
        <f t="array" ref="G25">_xll.BDP(curve[[#This Row],[short code]],"nxt_call_dt")*1</f>
        <v>45147</v>
      </c>
      <c r="H25" s="8" cm="1">
        <f t="array" ref="H25">_xll.BDP(curve[[#This Row],[long code]],"nxt_call_dt")*1</f>
        <v>45854</v>
      </c>
      <c r="I25" s="17">
        <f>(curve[[#This Row],[long date]]-curve[[#This Row],[short date]])/365</f>
        <v>1.9369863013698629</v>
      </c>
      <c r="J25" s="12" t="s">
        <v>35</v>
      </c>
      <c r="K25" s="18" cm="1">
        <f t="array" ref="K25">_xll.BDP(curve[[#This Row],[short code]],curve[[#This Row],[spread measure]])</f>
        <v>527.77357549010185</v>
      </c>
      <c r="L25" s="18" cm="1">
        <f t="array" ref="L25">_xll.BDP(curve[[#This Row],[long code]],curve[[#This Row],[spread measure]])</f>
        <v>546.17194592757323</v>
      </c>
      <c r="M25" s="18">
        <f>curve[[#This Row],[long spread]]-curve[[#This Row],[short spread]]</f>
        <v>18.398370437471385</v>
      </c>
      <c r="N25" s="18">
        <f>curve[[#This Row],[curve]]/curve[[#This Row],[years]]</f>
        <v>9.4984514988360047</v>
      </c>
      <c r="O25" s="5" t="str" cm="1">
        <f t="array" ref="O25">_xll.BDP(curve[[#This Row],[short code]],"bb_composite")</f>
        <v>BB+</v>
      </c>
      <c r="P25" s="5" t="str" cm="1">
        <f t="array" ref="P25">_xll.BDP(curve[[#This Row],[long code]],"bb_composite")</f>
        <v>BB+</v>
      </c>
      <c r="Q25" s="5" t="str" cm="1">
        <f t="array" ref="Q25">_xll.BDP(curve[[#This Row],[short code]],"crncy")</f>
        <v>EUR</v>
      </c>
      <c r="R25" s="5" t="str" cm="1">
        <f t="array" ref="R25">_xll.BDP(curve[[#This Row],[long code]],"crncy")</f>
        <v>EUR</v>
      </c>
      <c r="S25" s="5" t="str">
        <f>INDEX(lists!K:K,MATCH(curve[[#This Row],[ticker]],lists!J:J,0))</f>
        <v>REIT</v>
      </c>
      <c r="T25" s="12" t="s">
        <v>36</v>
      </c>
      <c r="U25" s="18" cm="1">
        <f t="array" aca="1" ref="U25" ca="1">_xll.BDH(curve[[#This Row],[short code]],curve[[#This Row],[hist spread measure]],$V$2)</f>
        <v>514.77200000000005</v>
      </c>
      <c r="V25" s="18" cm="1">
        <f t="array" aca="1" ref="V25" ca="1">_xll.BDH(curve[[#This Row],[long code]],curve[[#This Row],[hist spread measure]],$V$2)</f>
        <v>545.88499999999999</v>
      </c>
      <c r="W25" s="18">
        <f ca="1">IFERROR(curve[[#This Row],[long Spread (14d)]]-curve[[#This Row],[short Spread (14d)]],"-")</f>
        <v>31.112999999999943</v>
      </c>
      <c r="X25" s="18">
        <f ca="1">IFERROR(curve[[#This Row],[curve (14d)]]/curve[[#This Row],[years]],"-")</f>
        <v>16.0625813295615</v>
      </c>
      <c r="Y25" s="18">
        <f ca="1">IFERROR(curve[[#This Row],[curve per year]]-curve[[#This Row],[curve per year (14d)]],"-")</f>
        <v>-6.5641298307254949</v>
      </c>
      <c r="Z25" s="18" cm="1">
        <f t="array" aca="1" ref="Z25" ca="1">_xll.BDH(curve[[#This Row],[short code]],curve[[#This Row],[hist spread measure]],$AA$2)</f>
        <v>604.21699999999998</v>
      </c>
      <c r="AA25" s="18" cm="1">
        <f t="array" aca="1" ref="AA25" ca="1">_xll.BDH(curve[[#This Row],[long code]],curve[[#This Row],[hist spread measure]],$AA$2)</f>
        <v>616.93700000000001</v>
      </c>
      <c r="AB25" s="18">
        <f ca="1">IFERROR(curve[[#This Row],[long spread (30d)]]-curve[[#This Row],[short spread (30d)]],"-")</f>
        <v>12.720000000000027</v>
      </c>
      <c r="AC25" s="18">
        <f ca="1">IFERROR(curve[[#This Row],[curve (30d)]]/curve[[#This Row],[years]],"-")</f>
        <v>6.5669024045261812</v>
      </c>
      <c r="AD25" s="18">
        <f ca="1">IFERROR(curve[[#This Row],[curve per year]]-curve[[#This Row],[curve per year (30d)]],"-")</f>
        <v>2.9315490943098235</v>
      </c>
      <c r="AE25" s="18" cm="1">
        <f t="array" ref="AE25">_xll.BDP(curve[[#This Row],[short code]],"interval_avg","calc_interval=30d","market_data_override=sp210")</f>
        <v>548.03951720377597</v>
      </c>
      <c r="AF25" s="18" cm="1">
        <f t="array" ref="AF25">_xll.BDP(curve[[#This Row],[short code]],"interval_avg","calc_interval=90d","market_data_override=sp210")</f>
        <v>648.6741979054417</v>
      </c>
      <c r="AG25" s="18" cm="1">
        <f t="array" ref="AG25">_xll.BDP(curve[[#This Row],[short code]],"interval_std_dev","calc_interval=30d","market_data_override=sp210")</f>
        <v>41.972077474101638</v>
      </c>
    </row>
    <row r="26" spans="2:33" x14ac:dyDescent="0.25">
      <c r="B26" s="11" t="s">
        <v>100</v>
      </c>
      <c r="C26" s="12" t="s">
        <v>101</v>
      </c>
      <c r="D26" s="12" t="s">
        <v>102</v>
      </c>
      <c r="E26" s="5" t="str" cm="1">
        <f t="array" ref="E26">_xll.BDP(curve[[#This Row],[short code]],"security_name")</f>
        <v>ERFFP 2 7/8 PERP</v>
      </c>
      <c r="F26" s="5" t="str" cm="1">
        <f t="array" ref="F26">_xll.BDP(curve[[#This Row],[long code]],"security_name")</f>
        <v>ERFFP 3 1/4 PERP</v>
      </c>
      <c r="G26" s="8" cm="1">
        <f t="array" ref="G26">_xll.BDP(curve[[#This Row],[short code]],"nxt_call_dt")*1</f>
        <v>44784</v>
      </c>
      <c r="H26" s="8" cm="1">
        <f t="array" ref="H26">_xll.BDP(curve[[#This Row],[long code]],"nxt_call_dt")*1</f>
        <v>45974</v>
      </c>
      <c r="I26" s="17">
        <f>(curve[[#This Row],[long date]]-curve[[#This Row],[short date]])/365</f>
        <v>3.2602739726027399</v>
      </c>
      <c r="J26" s="12" t="s">
        <v>35</v>
      </c>
      <c r="K26" s="18" cm="1">
        <f t="array" ref="K26">_xll.BDP(curve[[#This Row],[short code]],curve[[#This Row],[spread measure]])</f>
        <v>426.43382206383035</v>
      </c>
      <c r="L26" s="18" cm="1">
        <f t="array" ref="L26">_xll.BDP(curve[[#This Row],[long code]],curve[[#This Row],[spread measure]])</f>
        <v>430.02977568588562</v>
      </c>
      <c r="M26" s="18">
        <f>curve[[#This Row],[long spread]]-curve[[#This Row],[short spread]]</f>
        <v>3.5959536220552764</v>
      </c>
      <c r="N26" s="18">
        <f>curve[[#This Row],[curve]]/curve[[#This Row],[years]]</f>
        <v>1.1029605647480469</v>
      </c>
      <c r="O26" s="5" t="str" cm="1">
        <f t="array" ref="O26">_xll.BDP(curve[[#This Row],[short code]],"bb_composite")</f>
        <v>#N/A N/A</v>
      </c>
      <c r="P26" s="5" t="str" cm="1">
        <f t="array" ref="P26">_xll.BDP(curve[[#This Row],[long code]],"bb_composite")</f>
        <v>#N/A N/A</v>
      </c>
      <c r="Q26" s="5" t="str" cm="1">
        <f t="array" ref="Q26">_xll.BDP(curve[[#This Row],[short code]],"crncy")</f>
        <v>EUR</v>
      </c>
      <c r="R26" s="5" t="str" cm="1">
        <f t="array" ref="R26">_xll.BDP(curve[[#This Row],[long code]],"crncy")</f>
        <v>EUR</v>
      </c>
      <c r="S26" s="5" t="str">
        <f>INDEX(lists!K:K,MATCH(curve[[#This Row],[ticker]],lists!J:J,0))</f>
        <v>missing</v>
      </c>
      <c r="T26" s="12" t="s">
        <v>36</v>
      </c>
      <c r="U26" s="18" cm="1">
        <f t="array" aca="1" ref="U26" ca="1">_xll.BDH(curve[[#This Row],[short code]],curve[[#This Row],[hist spread measure]],$V$2)</f>
        <v>445.512</v>
      </c>
      <c r="V26" s="18" cm="1">
        <f t="array" aca="1" ref="V26" ca="1">_xll.BDH(curve[[#This Row],[long code]],curve[[#This Row],[hist spread measure]],$V$2)</f>
        <v>444.81099999999998</v>
      </c>
      <c r="W26" s="18">
        <f ca="1">IFERROR(curve[[#This Row],[long Spread (14d)]]-curve[[#This Row],[short Spread (14d)]],"-")</f>
        <v>-0.70100000000002183</v>
      </c>
      <c r="X26" s="18">
        <f ca="1">IFERROR(curve[[#This Row],[curve (14d)]]/curve[[#This Row],[years]],"-")</f>
        <v>-0.21501260504202349</v>
      </c>
      <c r="Y26" s="18">
        <f ca="1">IFERROR(curve[[#This Row],[curve per year]]-curve[[#This Row],[curve per year (14d)]],"-")</f>
        <v>1.3179731697900705</v>
      </c>
      <c r="Z26" s="18" cm="1">
        <f t="array" aca="1" ref="Z26" ca="1">_xll.BDH(curve[[#This Row],[short code]],curve[[#This Row],[hist spread measure]],$AA$2)</f>
        <v>483.32299999999998</v>
      </c>
      <c r="AA26" s="18" cm="1">
        <f t="array" aca="1" ref="AA26" ca="1">_xll.BDH(curve[[#This Row],[long code]],curve[[#This Row],[hist spread measure]],$AA$2)</f>
        <v>469.64400000000001</v>
      </c>
      <c r="AB26" s="18">
        <f ca="1">IFERROR(curve[[#This Row],[long spread (30d)]]-curve[[#This Row],[short spread (30d)]],"-")</f>
        <v>-13.678999999999974</v>
      </c>
      <c r="AC26" s="18">
        <f ca="1">IFERROR(curve[[#This Row],[curve (30d)]]/curve[[#This Row],[years]],"-")</f>
        <v>-4.1956596638655377</v>
      </c>
      <c r="AD26" s="18">
        <f ca="1">IFERROR(curve[[#This Row],[curve per year]]-curve[[#This Row],[curve per year (30d)]],"-")</f>
        <v>5.2986202286135846</v>
      </c>
      <c r="AE26" s="18" cm="1">
        <f t="array" ref="AE26">_xll.BDP(curve[[#This Row],[short code]],"interval_avg","calc_interval=30d","market_data_override=sp210")</f>
        <v>444.79853457845047</v>
      </c>
      <c r="AF26" s="18" cm="1">
        <f t="array" ref="AF26">_xll.BDP(curve[[#This Row],[short code]],"interval_avg","calc_interval=90d","market_data_override=sp210")</f>
        <v>515.91827755847657</v>
      </c>
      <c r="AG26" s="18" cm="1">
        <f t="array" ref="AG26">_xll.BDP(curve[[#This Row],[short code]],"interval_std_dev","calc_interval=30d","market_data_override=sp210")</f>
        <v>23.390670133506205</v>
      </c>
    </row>
    <row r="27" spans="2:33" x14ac:dyDescent="0.25">
      <c r="B27" s="11" t="s">
        <v>103</v>
      </c>
      <c r="C27" s="12" t="s">
        <v>104</v>
      </c>
      <c r="D27" s="12" t="s">
        <v>105</v>
      </c>
      <c r="E27" s="5" t="str" cm="1">
        <f t="array" ref="E27">_xll.BDP(curve[[#This Row],[short code]],"security_name")</f>
        <v>IFXGR 2 7/8 PERP</v>
      </c>
      <c r="F27" s="5" t="str" cm="1">
        <f t="array" ref="F27">_xll.BDP(curve[[#This Row],[long code]],"security_name")</f>
        <v>IFXGR 3 5/8 PERP</v>
      </c>
      <c r="G27" s="8" cm="1">
        <f t="array" ref="G27">_xll.BDP(curve[[#This Row],[short code]],"nxt_call_dt")*1</f>
        <v>45658</v>
      </c>
      <c r="H27" s="8" cm="1">
        <f t="array" ref="H27">_xll.BDP(curve[[#This Row],[long code]],"nxt_call_dt")*1</f>
        <v>46753</v>
      </c>
      <c r="I27" s="17">
        <f>(curve[[#This Row],[long date]]-curve[[#This Row],[short date]])/365</f>
        <v>3</v>
      </c>
      <c r="J27" s="12" t="s">
        <v>35</v>
      </c>
      <c r="K27" s="18" cm="1">
        <f t="array" ref="K27">_xll.BDP(curve[[#This Row],[short code]],curve[[#This Row],[spread measure]])</f>
        <v>343.42239095678843</v>
      </c>
      <c r="L27" s="18" cm="1">
        <f t="array" ref="L27">_xll.BDP(curve[[#This Row],[long code]],curve[[#This Row],[spread measure]])</f>
        <v>369.1120035394465</v>
      </c>
      <c r="M27" s="18">
        <f>curve[[#This Row],[long spread]]-curve[[#This Row],[short spread]]</f>
        <v>25.689612582658071</v>
      </c>
      <c r="N27" s="18">
        <f>curve[[#This Row],[curve]]/curve[[#This Row],[years]]</f>
        <v>8.5632041942193577</v>
      </c>
      <c r="O27" s="5" t="str" cm="1">
        <f t="array" ref="O27">_xll.BDP(curve[[#This Row],[short code]],"bb_composite")</f>
        <v>NR</v>
      </c>
      <c r="P27" s="5" t="str" cm="1">
        <f t="array" ref="P27">_xll.BDP(curve[[#This Row],[long code]],"bb_composite")</f>
        <v>NR</v>
      </c>
      <c r="Q27" s="5" t="str" cm="1">
        <f t="array" ref="Q27">_xll.BDP(curve[[#This Row],[short code]],"crncy")</f>
        <v>EUR</v>
      </c>
      <c r="R27" s="5" t="str" cm="1">
        <f t="array" ref="R27">_xll.BDP(curve[[#This Row],[long code]],"crncy")</f>
        <v>EUR</v>
      </c>
      <c r="S27" s="5" t="str">
        <f>INDEX(lists!K:K,MATCH(curve[[#This Row],[ticker]],lists!J:J,0))</f>
        <v>TMT/ AUTO</v>
      </c>
      <c r="T27" s="12" t="s">
        <v>36</v>
      </c>
      <c r="U27" s="18" cm="1">
        <f t="array" aca="1" ref="U27" ca="1">_xll.BDH(curve[[#This Row],[short code]],curve[[#This Row],[hist spread measure]],$V$2)</f>
        <v>382.33300000000003</v>
      </c>
      <c r="V27" s="18" cm="1">
        <f t="array" aca="1" ref="V27" ca="1">_xll.BDH(curve[[#This Row],[long code]],curve[[#This Row],[hist spread measure]],$V$2)</f>
        <v>391.31200000000001</v>
      </c>
      <c r="W27" s="18">
        <f ca="1">IFERROR(curve[[#This Row],[long Spread (14d)]]-curve[[#This Row],[short Spread (14d)]],"-")</f>
        <v>8.978999999999985</v>
      </c>
      <c r="X27" s="18">
        <f ca="1">IFERROR(curve[[#This Row],[curve (14d)]]/curve[[#This Row],[years]],"-")</f>
        <v>2.992999999999995</v>
      </c>
      <c r="Y27" s="18">
        <f ca="1">IFERROR(curve[[#This Row],[curve per year]]-curve[[#This Row],[curve per year (14d)]],"-")</f>
        <v>5.5702041942193627</v>
      </c>
      <c r="Z27" s="18" cm="1">
        <f t="array" aca="1" ref="Z27" ca="1">_xll.BDH(curve[[#This Row],[short code]],curve[[#This Row],[hist spread measure]],$AA$2)</f>
        <v>339.137</v>
      </c>
      <c r="AA27" s="18" cm="1">
        <f t="array" aca="1" ref="AA27" ca="1">_xll.BDH(curve[[#This Row],[long code]],curve[[#This Row],[hist spread measure]],$AA$2)</f>
        <v>382.16</v>
      </c>
      <c r="AB27" s="18">
        <f ca="1">IFERROR(curve[[#This Row],[long spread (30d)]]-curve[[#This Row],[short spread (30d)]],"-")</f>
        <v>43.023000000000025</v>
      </c>
      <c r="AC27" s="18">
        <f ca="1">IFERROR(curve[[#This Row],[curve (30d)]]/curve[[#This Row],[years]],"-")</f>
        <v>14.341000000000008</v>
      </c>
      <c r="AD27" s="18">
        <f ca="1">IFERROR(curve[[#This Row],[curve per year]]-curve[[#This Row],[curve per year (30d)]],"-")</f>
        <v>-5.7777958057806504</v>
      </c>
      <c r="AE27" s="18" cm="1">
        <f t="array" ref="AE27">_xll.BDP(curve[[#This Row],[short code]],"interval_avg","calc_interval=30d","market_data_override=sp210")</f>
        <v>357.88648275862073</v>
      </c>
      <c r="AF27" s="18" cm="1">
        <f t="array" ref="AF27">_xll.BDP(curve[[#This Row],[short code]],"interval_avg","calc_interval=90d","market_data_override=sp210")</f>
        <v>419.66832558139527</v>
      </c>
      <c r="AG27" s="18" cm="1">
        <f t="array" ref="AG27">_xll.BDP(curve[[#This Row],[short code]],"interval_std_dev","calc_interval=30d","market_data_override=sp210")</f>
        <v>25.30556638316769</v>
      </c>
    </row>
    <row r="28" spans="2:33" x14ac:dyDescent="0.25">
      <c r="B28" s="11" t="s">
        <v>106</v>
      </c>
      <c r="C28" s="12" t="s">
        <v>107</v>
      </c>
      <c r="D28" s="12" t="s">
        <v>108</v>
      </c>
      <c r="E28" s="5" t="str" cm="1">
        <f t="array" ref="E28">_xll.BDP(curve[[#This Row],[short code]],"security_name")</f>
        <v>TOTAL 2.708 PERP</v>
      </c>
      <c r="F28" s="5" t="str" cm="1">
        <f t="array" ref="F28">_xll.BDP(curve[[#This Row],[long code]],"security_name")</f>
        <v>TOTAL 3.369 PERP</v>
      </c>
      <c r="G28" s="8" cm="1">
        <f t="array" ref="G28">_xll.BDP(curve[[#This Row],[short code]],"nxt_call_dt")*1</f>
        <v>45051</v>
      </c>
      <c r="H28" s="8" cm="1">
        <f t="array" ref="H28">_xll.BDP(curve[[#This Row],[long code]],"nxt_call_dt")*1</f>
        <v>46301</v>
      </c>
      <c r="I28" s="17">
        <f>(curve[[#This Row],[long date]]-curve[[#This Row],[short date]])/365</f>
        <v>3.4246575342465753</v>
      </c>
      <c r="J28" s="12" t="s">
        <v>35</v>
      </c>
      <c r="K28" s="18" cm="1">
        <f t="array" ref="K28">_xll.BDP(curve[[#This Row],[short code]],curve[[#This Row],[spread measure]])</f>
        <v>207.61462009071988</v>
      </c>
      <c r="L28" s="18" cm="1">
        <f t="array" ref="L28">_xll.BDP(curve[[#This Row],[long code]],curve[[#This Row],[spread measure]])</f>
        <v>230.5615273691572</v>
      </c>
      <c r="M28" s="18">
        <f>curve[[#This Row],[long spread]]-curve[[#This Row],[short spread]]</f>
        <v>22.946907278437322</v>
      </c>
      <c r="N28" s="18">
        <f>curve[[#This Row],[curve]]/curve[[#This Row],[years]]</f>
        <v>6.7004969253036979</v>
      </c>
      <c r="O28" s="5" t="str" cm="1">
        <f t="array" ref="O28">_xll.BDP(curve[[#This Row],[short code]],"bb_composite")</f>
        <v>A-</v>
      </c>
      <c r="P28" s="5" t="str" cm="1">
        <f t="array" ref="P28">_xll.BDP(curve[[#This Row],[long code]],"bb_composite")</f>
        <v>A-</v>
      </c>
      <c r="Q28" s="5" t="str" cm="1">
        <f t="array" ref="Q28">_xll.BDP(curve[[#This Row],[short code]],"crncy")</f>
        <v>EUR</v>
      </c>
      <c r="R28" s="5" t="str" cm="1">
        <f t="array" ref="R28">_xll.BDP(curve[[#This Row],[long code]],"crncy")</f>
        <v>EUR</v>
      </c>
      <c r="S28" s="5" t="str">
        <f>INDEX(lists!K:K,MATCH(curve[[#This Row],[ticker]],lists!J:J,0))</f>
        <v>Energy</v>
      </c>
      <c r="T28" s="12" t="s">
        <v>36</v>
      </c>
      <c r="U28" s="18" cm="1">
        <f t="array" aca="1" ref="U28" ca="1">_xll.BDH(curve[[#This Row],[short code]],curve[[#This Row],[hist spread measure]],$V$2)</f>
        <v>241.846</v>
      </c>
      <c r="V28" s="18" cm="1">
        <f t="array" aca="1" ref="V28" ca="1">_xll.BDH(curve[[#This Row],[long code]],curve[[#This Row],[hist spread measure]],$V$2)</f>
        <v>250.21100000000001</v>
      </c>
      <c r="W28" s="18">
        <f ca="1">IFERROR(curve[[#This Row],[long Spread (14d)]]-curve[[#This Row],[short Spread (14d)]],"-")</f>
        <v>8.3650000000000091</v>
      </c>
      <c r="X28" s="18">
        <f ca="1">IFERROR(curve[[#This Row],[curve (14d)]]/curve[[#This Row],[years]],"-")</f>
        <v>2.4425800000000026</v>
      </c>
      <c r="Y28" s="18">
        <f ca="1">IFERROR(curve[[#This Row],[curve per year]]-curve[[#This Row],[curve per year (14d)]],"-")</f>
        <v>4.2579169253036948</v>
      </c>
      <c r="Z28" s="18" cm="1">
        <f t="array" aca="1" ref="Z28" ca="1">_xll.BDH(curve[[#This Row],[short code]],curve[[#This Row],[hist spread measure]],$AA$2)</f>
        <v>178.53899999999999</v>
      </c>
      <c r="AA28" s="18" cm="1">
        <f t="array" aca="1" ref="AA28" ca="1">_xll.BDH(curve[[#This Row],[long code]],curve[[#This Row],[hist spread measure]],$AA$2)</f>
        <v>211.542</v>
      </c>
      <c r="AB28" s="18">
        <f ca="1">IFERROR(curve[[#This Row],[long spread (30d)]]-curve[[#This Row],[short spread (30d)]],"-")</f>
        <v>33.003000000000014</v>
      </c>
      <c r="AC28" s="18">
        <f ca="1">IFERROR(curve[[#This Row],[curve (30d)]]/curve[[#This Row],[years]],"-")</f>
        <v>9.6368760000000044</v>
      </c>
      <c r="AD28" s="18">
        <f ca="1">IFERROR(curve[[#This Row],[curve per year]]-curve[[#This Row],[curve per year (30d)]],"-")</f>
        <v>-2.9363790746963065</v>
      </c>
      <c r="AE28" s="18" cm="1">
        <f t="array" ref="AE28">_xll.BDP(curve[[#This Row],[short code]],"interval_avg","calc_interval=30d","market_data_override=sp210")</f>
        <v>204.74844827586207</v>
      </c>
      <c r="AF28" s="18" cm="1">
        <f t="array" ref="AF28">_xll.BDP(curve[[#This Row],[short code]],"interval_avg","calc_interval=90d","market_data_override=sp210")</f>
        <v>268.66545348837212</v>
      </c>
      <c r="AG28" s="18" cm="1">
        <f t="array" ref="AG28">_xll.BDP(curve[[#This Row],[short code]],"interval_std_dev","calc_interval=30d","market_data_override=sp210")</f>
        <v>31.953271946911801</v>
      </c>
    </row>
    <row r="29" spans="2:33" x14ac:dyDescent="0.25">
      <c r="B29" s="11" t="s">
        <v>109</v>
      </c>
      <c r="C29" s="12" t="s">
        <v>110</v>
      </c>
      <c r="D29" s="12" t="s">
        <v>111</v>
      </c>
      <c r="E29" s="5" t="str" cm="1">
        <f t="array" ref="E29">_xll.BDP(curve[[#This Row],[short code]],"security_name")</f>
        <v>DBHNGR 0.95 PERP</v>
      </c>
      <c r="F29" s="5" t="str" cm="1">
        <f t="array" ref="F29">_xll.BDP(curve[[#This Row],[long code]],"security_name")</f>
        <v>DBHNGR 1.6 PERP</v>
      </c>
      <c r="G29" s="8" cm="1">
        <f t="array" ref="G29">_xll.BDP(curve[[#This Row],[short code]],"nxt_call_dt")*1</f>
        <v>45679</v>
      </c>
      <c r="H29" s="8" cm="1">
        <f t="array" ref="H29">_xll.BDP(curve[[#This Row],[long code]],"nxt_call_dt")*1</f>
        <v>47317</v>
      </c>
      <c r="I29" s="17">
        <f>(curve[[#This Row],[long date]]-curve[[#This Row],[short date]])/365</f>
        <v>4.4876712328767123</v>
      </c>
      <c r="J29" s="12" t="s">
        <v>35</v>
      </c>
      <c r="K29" s="18" cm="1">
        <f t="array" ref="K29">_xll.BDP(curve[[#This Row],[short code]],curve[[#This Row],[spread measure]])</f>
        <v>195.05771614382817</v>
      </c>
      <c r="L29" s="18" cm="1">
        <f t="array" ref="L29">_xll.BDP(curve[[#This Row],[long code]],curve[[#This Row],[spread measure]])</f>
        <v>204.32438860434667</v>
      </c>
      <c r="M29" s="18">
        <f>curve[[#This Row],[long spread]]-curve[[#This Row],[short spread]]</f>
        <v>9.2666724605184925</v>
      </c>
      <c r="N29" s="18">
        <f>curve[[#This Row],[curve]]/curve[[#This Row],[years]]</f>
        <v>2.064917855976343</v>
      </c>
      <c r="O29" s="5" t="str" cm="1">
        <f t="array" ref="O29">_xll.BDP(curve[[#This Row],[short code]],"bb_composite")</f>
        <v>BBB+</v>
      </c>
      <c r="P29" s="5" t="str" cm="1">
        <f t="array" ref="P29">_xll.BDP(curve[[#This Row],[long code]],"bb_composite")</f>
        <v>BBB+</v>
      </c>
      <c r="Q29" s="5" t="str" cm="1">
        <f t="array" ref="Q29">_xll.BDP(curve[[#This Row],[short code]],"crncy")</f>
        <v>EUR</v>
      </c>
      <c r="R29" s="5" t="str" cm="1">
        <f t="array" ref="R29">_xll.BDP(curve[[#This Row],[long code]],"crncy")</f>
        <v>EUR</v>
      </c>
      <c r="S29" s="5" t="str">
        <f>INDEX(lists!K:K,MATCH(curve[[#This Row],[ticker]],lists!J:J,0))</f>
        <v>Low Beta</v>
      </c>
      <c r="T29" s="12" t="s">
        <v>36</v>
      </c>
      <c r="U29" s="18" cm="1">
        <f t="array" aca="1" ref="U29" ca="1">_xll.BDH(curve[[#This Row],[short code]],curve[[#This Row],[hist spread measure]],$V$2)</f>
        <v>198.87100000000001</v>
      </c>
      <c r="V29" s="18" cm="1">
        <f t="array" aca="1" ref="V29" ca="1">_xll.BDH(curve[[#This Row],[long code]],curve[[#This Row],[hist spread measure]],$V$2)</f>
        <v>203.34100000000001</v>
      </c>
      <c r="W29" s="18">
        <f ca="1">IFERROR(curve[[#This Row],[long Spread (14d)]]-curve[[#This Row],[short Spread (14d)]],"-")</f>
        <v>4.4699999999999989</v>
      </c>
      <c r="X29" s="18">
        <f ca="1">IFERROR(curve[[#This Row],[curve (14d)]]/curve[[#This Row],[years]],"-")</f>
        <v>0.99606227106227085</v>
      </c>
      <c r="Y29" s="18">
        <f ca="1">IFERROR(curve[[#This Row],[curve per year]]-curve[[#This Row],[curve per year (14d)]],"-")</f>
        <v>1.0688555849140722</v>
      </c>
      <c r="Z29" s="18" cm="1">
        <f t="array" aca="1" ref="Z29" ca="1">_xll.BDH(curve[[#This Row],[short code]],curve[[#This Row],[hist spread measure]],$AA$2)</f>
        <v>174.61500000000001</v>
      </c>
      <c r="AA29" s="18" cm="1">
        <f t="array" aca="1" ref="AA29" ca="1">_xll.BDH(curve[[#This Row],[long code]],curve[[#This Row],[hist spread measure]],$AA$2)</f>
        <v>184.46700000000001</v>
      </c>
      <c r="AB29" s="18">
        <f ca="1">IFERROR(curve[[#This Row],[long spread (30d)]]-curve[[#This Row],[short spread (30d)]],"-")</f>
        <v>9.8520000000000039</v>
      </c>
      <c r="AC29" s="18">
        <f ca="1">IFERROR(curve[[#This Row],[curve (30d)]]/curve[[#This Row],[years]],"-")</f>
        <v>2.1953479853479863</v>
      </c>
      <c r="AD29" s="18">
        <f ca="1">IFERROR(curve[[#This Row],[curve per year]]-curve[[#This Row],[curve per year (30d)]],"-")</f>
        <v>-0.13043012937164322</v>
      </c>
      <c r="AE29" s="18" cm="1">
        <f t="array" ref="AE29">_xll.BDP(curve[[#This Row],[short code]],"interval_avg","calc_interval=30d","market_data_override=sp210")</f>
        <v>187.30786206896553</v>
      </c>
      <c r="AF29" s="18" cm="1">
        <f t="array" ref="AF29">_xll.BDP(curve[[#This Row],[short code]],"interval_avg","calc_interval=90d","market_data_override=sp210")</f>
        <v>186.16655813953486</v>
      </c>
      <c r="AG29" s="18" cm="1">
        <f t="array" ref="AG29">_xll.BDP(curve[[#This Row],[short code]],"interval_std_dev","calc_interval=30d","market_data_override=sp210")</f>
        <v>17.165829684754826</v>
      </c>
    </row>
    <row r="30" spans="2:33" x14ac:dyDescent="0.25">
      <c r="B30" s="11" t="s">
        <v>112</v>
      </c>
      <c r="C30" s="12" t="s">
        <v>113</v>
      </c>
      <c r="D30" s="12" t="s">
        <v>114</v>
      </c>
      <c r="E30" s="5" t="str" cm="1">
        <f t="array" ref="E30">_xll.BDP(curve[[#This Row],[short code]],"security_name")</f>
        <v>VW 2.7 PERP</v>
      </c>
      <c r="F30" s="5" t="str" cm="1">
        <f t="array" ref="F30">_xll.BDP(curve[[#This Row],[long code]],"security_name")</f>
        <v>VW 3 1/2 PERP</v>
      </c>
      <c r="G30" s="8" cm="1">
        <f t="array" ref="G30">_xll.BDP(curve[[#This Row],[short code]],"nxt_call_dt")*1</f>
        <v>44909</v>
      </c>
      <c r="H30" s="8" cm="1">
        <f t="array" ref="H30">_xll.BDP(curve[[#This Row],[long code]],"nxt_call_dt")*1</f>
        <v>47562</v>
      </c>
      <c r="I30" s="17">
        <f>(curve[[#This Row],[long date]]-curve[[#This Row],[short date]])/365</f>
        <v>7.2684931506849315</v>
      </c>
      <c r="J30" s="12" t="s">
        <v>35</v>
      </c>
      <c r="K30" s="18" cm="1">
        <f t="array" ref="K30">_xll.BDP(curve[[#This Row],[short code]],curve[[#This Row],[spread measure]])</f>
        <v>367.85621003058748</v>
      </c>
      <c r="L30" s="18" cm="1">
        <f t="array" ref="L30">_xll.BDP(curve[[#This Row],[long code]],curve[[#This Row],[spread measure]])</f>
        <v>400.87562330669283</v>
      </c>
      <c r="M30" s="18">
        <f>curve[[#This Row],[long spread]]-curve[[#This Row],[short spread]]</f>
        <v>33.019413276105354</v>
      </c>
      <c r="N30" s="18">
        <f>curve[[#This Row],[curve]]/curve[[#This Row],[years]]</f>
        <v>4.5428141145037522</v>
      </c>
      <c r="O30" s="5" t="str" cm="1">
        <f t="array" ref="O30">_xll.BDP(curve[[#This Row],[short code]],"bb_composite")</f>
        <v>BBB-</v>
      </c>
      <c r="P30" s="5" t="str" cm="1">
        <f t="array" ref="P30">_xll.BDP(curve[[#This Row],[long code]],"bb_composite")</f>
        <v>BBB-</v>
      </c>
      <c r="Q30" s="5" t="str" cm="1">
        <f t="array" ref="Q30">_xll.BDP(curve[[#This Row],[short code]],"crncy")</f>
        <v>EUR</v>
      </c>
      <c r="R30" s="5" t="str" cm="1">
        <f t="array" ref="R30">_xll.BDP(curve[[#This Row],[long code]],"crncy")</f>
        <v>EUR</v>
      </c>
      <c r="S30" s="5" t="str">
        <f>INDEX(lists!K:K,MATCH(curve[[#This Row],[ticker]],lists!J:J,0))</f>
        <v>TMT/ AUTO</v>
      </c>
      <c r="T30" s="12" t="s">
        <v>36</v>
      </c>
      <c r="U30" s="18" cm="1">
        <f t="array" aca="1" ref="U30" ca="1">_xll.BDH(curve[[#This Row],[short code]],curve[[#This Row],[hist spread measure]],$V$2)</f>
        <v>377.83699999999999</v>
      </c>
      <c r="V30" s="18" cm="1">
        <f t="array" aca="1" ref="V30" ca="1">_xll.BDH(curve[[#This Row],[long code]],curve[[#This Row],[hist spread measure]],$V$2)</f>
        <v>376.75099999999998</v>
      </c>
      <c r="W30" s="18">
        <f ca="1">IFERROR(curve[[#This Row],[long Spread (14d)]]-curve[[#This Row],[short Spread (14d)]],"-")</f>
        <v>-1.0860000000000127</v>
      </c>
      <c r="X30" s="18">
        <f ca="1">IFERROR(curve[[#This Row],[curve (14d)]]/curve[[#This Row],[years]],"-")</f>
        <v>-0.14941198643045783</v>
      </c>
      <c r="Y30" s="18">
        <f ca="1">IFERROR(curve[[#This Row],[curve per year]]-curve[[#This Row],[curve per year (14d)]],"-")</f>
        <v>4.6922261009342101</v>
      </c>
      <c r="Z30" s="18" cm="1">
        <f t="array" aca="1" ref="Z30" ca="1">_xll.BDH(curve[[#This Row],[short code]],curve[[#This Row],[hist spread measure]],$AA$2)</f>
        <v>324.52499999999998</v>
      </c>
      <c r="AA30" s="18" cm="1">
        <f t="array" aca="1" ref="AA30" ca="1">_xll.BDH(curve[[#This Row],[long code]],curve[[#This Row],[hist spread measure]],$AA$2)</f>
        <v>370.80599999999998</v>
      </c>
      <c r="AB30" s="18">
        <f ca="1">IFERROR(curve[[#This Row],[long spread (30d)]]-curve[[#This Row],[short spread (30d)]],"-")</f>
        <v>46.281000000000006</v>
      </c>
      <c r="AC30" s="18">
        <f ca="1">IFERROR(curve[[#This Row],[curve (30d)]]/curve[[#This Row],[years]],"-")</f>
        <v>6.3673445156426691</v>
      </c>
      <c r="AD30" s="18">
        <f ca="1">IFERROR(curve[[#This Row],[curve per year]]-curve[[#This Row],[curve per year (30d)]],"-")</f>
        <v>-1.824530401138917</v>
      </c>
      <c r="AE30" s="18" cm="1">
        <f t="array" ref="AE30">_xll.BDP(curve[[#This Row],[short code]],"interval_avg","calc_interval=30d","market_data_override=sp210")</f>
        <v>349.49558620689658</v>
      </c>
      <c r="AF30" s="18" cm="1">
        <f t="array" ref="AF30">_xll.BDP(curve[[#This Row],[short code]],"interval_avg","calc_interval=90d","market_data_override=sp210")</f>
        <v>441.32343023255811</v>
      </c>
      <c r="AG30" s="18" cm="1">
        <f t="array" ref="AG30">_xll.BDP(curve[[#This Row],[short code]],"interval_std_dev","calc_interval=30d","market_data_override=sp210")</f>
        <v>45.047397757819837</v>
      </c>
    </row>
    <row r="31" spans="2:33" x14ac:dyDescent="0.25">
      <c r="B31" s="11" t="s">
        <v>115</v>
      </c>
      <c r="C31" s="12" t="s">
        <v>116</v>
      </c>
      <c r="D31" s="12" t="s">
        <v>117</v>
      </c>
      <c r="E31" s="5" t="str" cm="1">
        <f t="array" ref="E31">_xll.BDP(curve[[#This Row],[short code]],"security_name")</f>
        <v>BERTEL 3 04/23/75</v>
      </c>
      <c r="F31" s="5" t="str" cm="1">
        <f t="array" ref="F31">_xll.BDP(curve[[#This Row],[long code]],"security_name")</f>
        <v>BERTEL 3 1/2 04/23/75</v>
      </c>
      <c r="G31" s="8" cm="1">
        <f t="array" ref="G31">_xll.BDP(curve[[#This Row],[short code]],"nxt_call_dt")*1</f>
        <v>45039</v>
      </c>
      <c r="H31" s="8" cm="1">
        <f t="array" ref="H31">_xll.BDP(curve[[#This Row],[long code]],"nxt_call_dt")*1</f>
        <v>46500</v>
      </c>
      <c r="I31" s="17">
        <f>(curve[[#This Row],[long date]]-curve[[#This Row],[short date]])/365</f>
        <v>4.0027397260273974</v>
      </c>
      <c r="J31" s="12" t="s">
        <v>35</v>
      </c>
      <c r="K31" s="18" cm="1">
        <f t="array" ref="K31">_xll.BDP(curve[[#This Row],[short code]],curve[[#This Row],[spread measure]])</f>
        <v>332.74836651952432</v>
      </c>
      <c r="L31" s="18" cm="1">
        <f t="array" ref="L31">_xll.BDP(curve[[#This Row],[long code]],curve[[#This Row],[spread measure]])</f>
        <v>364.91898619794512</v>
      </c>
      <c r="M31" s="18">
        <f>curve[[#This Row],[long spread]]-curve[[#This Row],[short spread]]</f>
        <v>32.170619678420792</v>
      </c>
      <c r="N31" s="18">
        <f>curve[[#This Row],[curve]]/curve[[#This Row],[years]]</f>
        <v>8.0371500223296302</v>
      </c>
      <c r="O31" s="5" t="str" cm="1">
        <f t="array" ref="O31">_xll.BDP(curve[[#This Row],[short code]],"bb_composite")</f>
        <v>BB+</v>
      </c>
      <c r="P31" s="5" t="str" cm="1">
        <f t="array" ref="P31">_xll.BDP(curve[[#This Row],[long code]],"bb_composite")</f>
        <v>BB+</v>
      </c>
      <c r="Q31" s="5" t="str" cm="1">
        <f t="array" ref="Q31">_xll.BDP(curve[[#This Row],[short code]],"crncy")</f>
        <v>EUR</v>
      </c>
      <c r="R31" s="5" t="str" cm="1">
        <f t="array" ref="R31">_xll.BDP(curve[[#This Row],[long code]],"crncy")</f>
        <v>EUR</v>
      </c>
      <c r="S31" s="5" t="str">
        <f>INDEX(lists!K:K,MATCH(curve[[#This Row],[ticker]],lists!J:J,0))</f>
        <v>TMT/ AUTO</v>
      </c>
      <c r="T31" s="12" t="s">
        <v>36</v>
      </c>
      <c r="U31" s="18" cm="1">
        <f t="array" aca="1" ref="U31" ca="1">_xll.BDH(curve[[#This Row],[short code]],curve[[#This Row],[hist spread measure]],$V$2)</f>
        <v>384.81299999999999</v>
      </c>
      <c r="V31" s="18" cm="1">
        <f t="array" aca="1" ref="V31" ca="1">_xll.BDH(curve[[#This Row],[long code]],curve[[#This Row],[hist spread measure]],$V$2)</f>
        <v>380.46699999999998</v>
      </c>
      <c r="W31" s="18">
        <f ca="1">IFERROR(curve[[#This Row],[long Spread (14d)]]-curve[[#This Row],[short Spread (14d)]],"-")</f>
        <v>-4.3460000000000036</v>
      </c>
      <c r="X31" s="18">
        <f ca="1">IFERROR(curve[[#This Row],[curve (14d)]]/curve[[#This Row],[years]],"-")</f>
        <v>-1.0857563312799461</v>
      </c>
      <c r="Y31" s="18">
        <f ca="1">IFERROR(curve[[#This Row],[curve per year]]-curve[[#This Row],[curve per year (14d)]],"-")</f>
        <v>9.1229063536095758</v>
      </c>
      <c r="Z31" s="18" cm="1">
        <f t="array" aca="1" ref="Z31" ca="1">_xll.BDH(curve[[#This Row],[short code]],curve[[#This Row],[hist spread measure]],$AA$2)</f>
        <v>374.84199999999998</v>
      </c>
      <c r="AA31" s="18" cm="1">
        <f t="array" aca="1" ref="AA31" ca="1">_xll.BDH(curve[[#This Row],[long code]],curve[[#This Row],[hist spread measure]],$AA$2)</f>
        <v>371.82499999999999</v>
      </c>
      <c r="AB31" s="18">
        <f ca="1">IFERROR(curve[[#This Row],[long spread (30d)]]-curve[[#This Row],[short spread (30d)]],"-")</f>
        <v>-3.0169999999999959</v>
      </c>
      <c r="AC31" s="18">
        <f ca="1">IFERROR(curve[[#This Row],[curve (30d)]]/curve[[#This Row],[years]],"-")</f>
        <v>-0.75373374401095039</v>
      </c>
      <c r="AD31" s="18">
        <f ca="1">IFERROR(curve[[#This Row],[curve per year]]-curve[[#This Row],[curve per year (30d)]],"-")</f>
        <v>8.7908837663405812</v>
      </c>
      <c r="AE31" s="18" cm="1">
        <f t="array" ref="AE31">_xll.BDP(curve[[#This Row],[short code]],"interval_avg","calc_interval=30d","market_data_override=sp210")</f>
        <v>369.63982758620699</v>
      </c>
      <c r="AF31" s="18" cm="1">
        <f t="array" ref="AF31">_xll.BDP(curve[[#This Row],[short code]],"interval_avg","calc_interval=90d","market_data_override=sp210")</f>
        <v>419.47162790697672</v>
      </c>
      <c r="AG31" s="18" cm="1">
        <f t="array" ref="AG31">_xll.BDP(curve[[#This Row],[short code]],"interval_std_dev","calc_interval=30d","market_data_override=sp210")</f>
        <v>30.659301104545936</v>
      </c>
    </row>
    <row r="32" spans="2:33" x14ac:dyDescent="0.25">
      <c r="B32" s="11" t="s">
        <v>118</v>
      </c>
      <c r="C32" s="12" t="s">
        <v>119</v>
      </c>
      <c r="D32" s="12" t="s">
        <v>120</v>
      </c>
      <c r="E32" s="5" t="str" cm="1">
        <f t="array" ref="E32">_xll.BDP(curve[[#This Row],[short code]],"security_name")</f>
        <v>OMVAV 2 7/8 PERP</v>
      </c>
      <c r="F32" s="5" t="str" cm="1">
        <f t="array" ref="F32">_xll.BDP(curve[[#This Row],[long code]],"security_name")</f>
        <v>OMVAV 6 1/4 PERP</v>
      </c>
      <c r="G32" s="8" cm="1">
        <f t="array" ref="G32">_xll.BDP(curve[[#This Row],[short code]],"nxt_call_dt")*1</f>
        <v>45370</v>
      </c>
      <c r="H32" s="8" cm="1">
        <f t="array" ref="H32">_xll.BDP(curve[[#This Row],[long code]],"nxt_call_dt")*1</f>
        <v>46000</v>
      </c>
      <c r="I32" s="17">
        <f>(curve[[#This Row],[long date]]-curve[[#This Row],[short date]])/365</f>
        <v>1.726027397260274</v>
      </c>
      <c r="J32" s="12" t="s">
        <v>35</v>
      </c>
      <c r="K32" s="18" cm="1">
        <f t="array" ref="K32">_xll.BDP(curve[[#This Row],[short code]],curve[[#This Row],[spread measure]])</f>
        <v>287.39014676591756</v>
      </c>
      <c r="L32" s="18" cm="1">
        <f t="array" ref="L32">_xll.BDP(curve[[#This Row],[long code]],curve[[#This Row],[spread measure]])</f>
        <v>290.6039707518957</v>
      </c>
      <c r="M32" s="18">
        <f>curve[[#This Row],[long spread]]-curve[[#This Row],[short spread]]</f>
        <v>3.2138239859781379</v>
      </c>
      <c r="N32" s="18">
        <f>curve[[#This Row],[curve]]/curve[[#This Row],[years]]</f>
        <v>1.8619773887016196</v>
      </c>
      <c r="O32" s="5" t="str" cm="1">
        <f t="array" ref="O32">_xll.BDP(curve[[#This Row],[short code]],"bb_composite")</f>
        <v>BBB</v>
      </c>
      <c r="P32" s="5" t="str" cm="1">
        <f t="array" ref="P32">_xll.BDP(curve[[#This Row],[long code]],"bb_composite")</f>
        <v>BBB</v>
      </c>
      <c r="Q32" s="5" t="str" cm="1">
        <f t="array" ref="Q32">_xll.BDP(curve[[#This Row],[short code]],"crncy")</f>
        <v>EUR</v>
      </c>
      <c r="R32" s="5" t="str" cm="1">
        <f t="array" ref="R32">_xll.BDP(curve[[#This Row],[long code]],"crncy")</f>
        <v>EUR</v>
      </c>
      <c r="S32" s="5" t="str">
        <f>INDEX(lists!K:K,MATCH(curve[[#This Row],[ticker]],lists!J:J,0))</f>
        <v>Energy</v>
      </c>
      <c r="T32" s="12" t="s">
        <v>36</v>
      </c>
      <c r="U32" s="18" cm="1">
        <f t="array" aca="1" ref="U32" ca="1">_xll.BDH(curve[[#This Row],[short code]],curve[[#This Row],[hist spread measure]],$V$2)</f>
        <v>304.47399999999999</v>
      </c>
      <c r="V32" s="18" cm="1">
        <f t="array" aca="1" ref="V32" ca="1">_xll.BDH(curve[[#This Row],[long code]],curve[[#This Row],[hist spread measure]],$V$2)</f>
        <v>309.23599999999999</v>
      </c>
      <c r="W32" s="18">
        <f ca="1">IFERROR(curve[[#This Row],[long Spread (14d)]]-curve[[#This Row],[short Spread (14d)]],"-")</f>
        <v>4.7620000000000005</v>
      </c>
      <c r="X32" s="18">
        <f ca="1">IFERROR(curve[[#This Row],[curve (14d)]]/curve[[#This Row],[years]],"-")</f>
        <v>2.7589365079365082</v>
      </c>
      <c r="Y32" s="18">
        <f ca="1">IFERROR(curve[[#This Row],[curve per year]]-curve[[#This Row],[curve per year (14d)]],"-")</f>
        <v>-0.89695911923488869</v>
      </c>
      <c r="Z32" s="18" cm="1">
        <f t="array" aca="1" ref="Z32" ca="1">_xll.BDH(curve[[#This Row],[short code]],curve[[#This Row],[hist spread measure]],$AA$2)</f>
        <v>286.738</v>
      </c>
      <c r="AA32" s="18" cm="1">
        <f t="array" aca="1" ref="AA32" ca="1">_xll.BDH(curve[[#This Row],[long code]],curve[[#This Row],[hist spread measure]],$AA$2)</f>
        <v>300.14100000000002</v>
      </c>
      <c r="AB32" s="18">
        <f ca="1">IFERROR(curve[[#This Row],[long spread (30d)]]-curve[[#This Row],[short spread (30d)]],"-")</f>
        <v>13.40300000000002</v>
      </c>
      <c r="AC32" s="18">
        <f ca="1">IFERROR(curve[[#This Row],[curve (30d)]]/curve[[#This Row],[years]],"-")</f>
        <v>7.7652301587301702</v>
      </c>
      <c r="AD32" s="18">
        <f ca="1">IFERROR(curve[[#This Row],[curve per year]]-curve[[#This Row],[curve per year (30d)]],"-")</f>
        <v>-5.9032527700285504</v>
      </c>
      <c r="AE32" s="18" cm="1">
        <f t="array" ref="AE32">_xll.BDP(curve[[#This Row],[short code]],"interval_avg","calc_interval=30d","market_data_override=sp210")</f>
        <v>292.82162068965511</v>
      </c>
      <c r="AF32" s="18" cm="1">
        <f t="array" ref="AF32">_xll.BDP(curve[[#This Row],[short code]],"interval_avg","calc_interval=90d","market_data_override=sp210")</f>
        <v>364.70080232558126</v>
      </c>
      <c r="AG32" s="18" cm="1">
        <f t="array" ref="AG32">_xll.BDP(curve[[#This Row],[short code]],"interval_std_dev","calc_interval=30d","market_data_override=sp210")</f>
        <v>15.974777891176258</v>
      </c>
    </row>
    <row r="33" spans="2:34" x14ac:dyDescent="0.25">
      <c r="B33" s="11" t="s">
        <v>121</v>
      </c>
      <c r="C33" s="12" t="s">
        <v>122</v>
      </c>
      <c r="D33" s="12" t="s">
        <v>123</v>
      </c>
      <c r="E33" s="5" t="str" cm="1">
        <f t="array" ref="E33">_xll.BDP(curve[[#This Row],[short code]],"security_name")</f>
        <v>IBESM 1 7/8 PERP</v>
      </c>
      <c r="F33" s="5" t="str" cm="1">
        <f t="array" ref="F33">_xll.BDP(curve[[#This Row],[long code]],"security_name")</f>
        <v>IBESM 3 1/4 PERP</v>
      </c>
      <c r="G33" s="8" cm="1">
        <f t="array" ref="G33">_xll.BDP(curve[[#This Row],[short code]],"nxt_call_dt")*1</f>
        <v>44979</v>
      </c>
      <c r="H33" s="8" cm="1">
        <f t="array" ref="H33">_xll.BDP(curve[[#This Row],[long code]],"nxt_call_dt")*1</f>
        <v>45608</v>
      </c>
      <c r="I33" s="17">
        <f>(curve[[#This Row],[long date]]-curve[[#This Row],[short date]])/365</f>
        <v>1.7232876712328766</v>
      </c>
      <c r="J33" s="12" t="s">
        <v>35</v>
      </c>
      <c r="K33" s="18" cm="1">
        <f t="array" ref="K33">_xll.BDP(curve[[#This Row],[short code]],curve[[#This Row],[spread measure]])</f>
        <v>211.92620657851745</v>
      </c>
      <c r="L33" s="18" cm="1">
        <f t="array" ref="L33">_xll.BDP(curve[[#This Row],[long code]],curve[[#This Row],[spread measure]])</f>
        <v>209.94646680003441</v>
      </c>
      <c r="M33" s="18">
        <f>curve[[#This Row],[long spread]]-curve[[#This Row],[short spread]]</f>
        <v>-1.9797397784830366</v>
      </c>
      <c r="N33" s="18">
        <f>curve[[#This Row],[curve]]/curve[[#This Row],[years]]</f>
        <v>-1.1488156107254506</v>
      </c>
      <c r="O33" s="5" t="str" cm="1">
        <f t="array" ref="O33">_xll.BDP(curve[[#This Row],[short code]],"bb_composite")</f>
        <v>BBB-</v>
      </c>
      <c r="P33" s="5" t="str" cm="1">
        <f t="array" ref="P33">_xll.BDP(curve[[#This Row],[long code]],"bb_composite")</f>
        <v>BBB-</v>
      </c>
      <c r="Q33" s="5" t="str" cm="1">
        <f t="array" ref="Q33">_xll.BDP(curve[[#This Row],[short code]],"crncy")</f>
        <v>EUR</v>
      </c>
      <c r="R33" s="5" t="str" cm="1">
        <f t="array" ref="R33">_xll.BDP(curve[[#This Row],[long code]],"crncy")</f>
        <v>EUR</v>
      </c>
      <c r="S33" s="5" t="str">
        <f>INDEX(lists!K:K,MATCH(curve[[#This Row],[ticker]],lists!J:J,0))</f>
        <v>UTILS</v>
      </c>
      <c r="T33" s="12" t="s">
        <v>36</v>
      </c>
      <c r="U33" s="18" cm="1">
        <f t="array" aca="1" ref="U33" ca="1">_xll.BDH(curve[[#This Row],[short code]],curve[[#This Row],[hist spread measure]],$V$2)</f>
        <v>215.19300000000001</v>
      </c>
      <c r="V33" s="18" cm="1">
        <f t="array" aca="1" ref="V33" ca="1">_xll.BDH(curve[[#This Row],[long code]],curve[[#This Row],[hist spread measure]],$V$2)</f>
        <v>206.32300000000001</v>
      </c>
      <c r="W33" s="18">
        <f ca="1">IFERROR(curve[[#This Row],[long Spread (14d)]]-curve[[#This Row],[short Spread (14d)]],"-")</f>
        <v>-8.8700000000000045</v>
      </c>
      <c r="X33" s="18">
        <f ca="1">IFERROR(curve[[#This Row],[curve (14d)]]/curve[[#This Row],[years]],"-")</f>
        <v>-5.1471383147853764</v>
      </c>
      <c r="Y33" s="18">
        <f ca="1">IFERROR(curve[[#This Row],[curve per year]]-curve[[#This Row],[curve per year (14d)]],"-")</f>
        <v>3.9983227040599258</v>
      </c>
      <c r="Z33" s="18" cm="1">
        <f t="array" aca="1" ref="Z33" ca="1">_xll.BDH(curve[[#This Row],[short code]],curve[[#This Row],[hist spread measure]],$AA$2)</f>
        <v>194.679</v>
      </c>
      <c r="AA33" s="18" cm="1">
        <f t="array" aca="1" ref="AA33" ca="1">_xll.BDH(curve[[#This Row],[long code]],curve[[#This Row],[hist spread measure]],$AA$2)</f>
        <v>193.81399999999999</v>
      </c>
      <c r="AB33" s="18">
        <f ca="1">IFERROR(curve[[#This Row],[long spread (30d)]]-curve[[#This Row],[short spread (30d)]],"-")</f>
        <v>-0.86500000000000909</v>
      </c>
      <c r="AC33" s="18">
        <f ca="1">IFERROR(curve[[#This Row],[curve (30d)]]/curve[[#This Row],[years]],"-")</f>
        <v>-0.50194753577107043</v>
      </c>
      <c r="AD33" s="18">
        <f ca="1">IFERROR(curve[[#This Row],[curve per year]]-curve[[#This Row],[curve per year (30d)]],"-")</f>
        <v>-0.64686807495438015</v>
      </c>
      <c r="AE33" s="18" cm="1">
        <f t="array" ref="AE33">_xll.BDP(curve[[#This Row],[short code]],"interval_avg","calc_interval=30d","market_data_override=sp210")</f>
        <v>200.14893103448279</v>
      </c>
      <c r="AF33" s="18" cm="1">
        <f t="array" ref="AF33">_xll.BDP(curve[[#This Row],[short code]],"interval_avg","calc_interval=90d","market_data_override=sp210")</f>
        <v>241.29175581395342</v>
      </c>
      <c r="AG33" s="18" cm="1">
        <f t="array" ref="AG33">_xll.BDP(curve[[#This Row],[short code]],"interval_std_dev","calc_interval=30d","market_data_override=sp210")</f>
        <v>19.435276827259671</v>
      </c>
    </row>
    <row r="34" spans="2:34" x14ac:dyDescent="0.25">
      <c r="B34" s="11" t="s">
        <v>124</v>
      </c>
      <c r="C34" s="12" t="s">
        <v>125</v>
      </c>
      <c r="D34" s="12" t="s">
        <v>126</v>
      </c>
      <c r="E34" s="5" t="str" cm="1">
        <f t="array" ref="E34">_xll.BDP(curve[[#This Row],[short code]],"security_name")</f>
        <v>TELEFO 3 PERP</v>
      </c>
      <c r="F34" s="5" t="str" cm="1">
        <f t="array" ref="F34">_xll.BDP(curve[[#This Row],[long code]],"security_name")</f>
        <v>TELEFO 2 7/8 PERP</v>
      </c>
      <c r="G34" s="8" cm="1">
        <f t="array" ref="G34">_xll.BDP(curve[[#This Row],[short code]],"nxt_call_dt")*1</f>
        <v>45173</v>
      </c>
      <c r="H34" s="8" cm="1">
        <f t="array" ref="H34">_xll.BDP(curve[[#This Row],[long code]],"nxt_call_dt")*1</f>
        <v>46562</v>
      </c>
      <c r="I34" s="17">
        <f>(curve[[#This Row],[long date]]-curve[[#This Row],[short date]])/365</f>
        <v>3.8054794520547945</v>
      </c>
      <c r="J34" s="12" t="s">
        <v>35</v>
      </c>
      <c r="K34" s="18" cm="1">
        <f t="array" ref="K34">_xll.BDP(curve[[#This Row],[short code]],curve[[#This Row],[spread measure]])</f>
        <v>355.82085114109117</v>
      </c>
      <c r="L34" s="18" cm="1">
        <f t="array" ref="L34">_xll.BDP(curve[[#This Row],[long code]],curve[[#This Row],[spread measure]])</f>
        <v>376.36259185602518</v>
      </c>
      <c r="M34" s="18">
        <f>curve[[#This Row],[long spread]]-curve[[#This Row],[short spread]]</f>
        <v>20.541740714934008</v>
      </c>
      <c r="N34" s="18">
        <f>curve[[#This Row],[curve]]/curve[[#This Row],[years]]</f>
        <v>5.3979376248746673</v>
      </c>
      <c r="O34" s="5" t="str" cm="1">
        <f t="array" ref="O34">_xll.BDP(curve[[#This Row],[short code]],"bb_composite")</f>
        <v>BB</v>
      </c>
      <c r="P34" s="5" t="str" cm="1">
        <f t="array" ref="P34">_xll.BDP(curve[[#This Row],[long code]],"bb_composite")</f>
        <v>BB</v>
      </c>
      <c r="Q34" s="5" t="str" cm="1">
        <f t="array" ref="Q34">_xll.BDP(curve[[#This Row],[short code]],"crncy")</f>
        <v>EUR</v>
      </c>
      <c r="R34" s="5" t="str" cm="1">
        <f t="array" ref="R34">_xll.BDP(curve[[#This Row],[long code]],"crncy")</f>
        <v>EUR</v>
      </c>
      <c r="S34" s="5" t="str">
        <f>INDEX(lists!K:K,MATCH(curve[[#This Row],[ticker]],lists!J:J,0))</f>
        <v>TMT/ AUTO</v>
      </c>
      <c r="T34" s="12" t="s">
        <v>36</v>
      </c>
      <c r="U34" s="18" cm="1">
        <f t="array" aca="1" ref="U34" ca="1">_xll.BDH(curve[[#This Row],[short code]],curve[[#This Row],[hist spread measure]],$V$2)</f>
        <v>403.17700000000002</v>
      </c>
      <c r="V34" s="18" cm="1">
        <f t="array" aca="1" ref="V34" ca="1">_xll.BDH(curve[[#This Row],[long code]],curve[[#This Row],[hist spread measure]],$V$2)</f>
        <v>378.94099999999997</v>
      </c>
      <c r="W34" s="18">
        <f ca="1">IFERROR(curve[[#This Row],[long Spread (14d)]]-curve[[#This Row],[short Spread (14d)]],"-")</f>
        <v>-24.236000000000047</v>
      </c>
      <c r="X34" s="18">
        <f ca="1">IFERROR(curve[[#This Row],[curve (14d)]]/curve[[#This Row],[years]],"-")</f>
        <v>-6.3687113030957647</v>
      </c>
      <c r="Y34" s="18">
        <f ca="1">IFERROR(curve[[#This Row],[curve per year]]-curve[[#This Row],[curve per year (14d)]],"-")</f>
        <v>11.766648927970433</v>
      </c>
      <c r="Z34" s="18" cm="1">
        <f t="array" aca="1" ref="Z34" ca="1">_xll.BDH(curve[[#This Row],[short code]],curve[[#This Row],[hist spread measure]],$AA$2)</f>
        <v>367.8</v>
      </c>
      <c r="AA34" s="18" cm="1">
        <f t="array" aca="1" ref="AA34" ca="1">_xll.BDH(curve[[#This Row],[long code]],curve[[#This Row],[hist spread measure]],$AA$2)</f>
        <v>359.38099999999997</v>
      </c>
      <c r="AB34" s="18">
        <f ca="1">IFERROR(curve[[#This Row],[long spread (30d)]]-curve[[#This Row],[short spread (30d)]],"-")</f>
        <v>-8.4190000000000396</v>
      </c>
      <c r="AC34" s="18">
        <f ca="1">IFERROR(curve[[#This Row],[curve (30d)]]/curve[[#This Row],[years]],"-")</f>
        <v>-2.212336213102962</v>
      </c>
      <c r="AD34" s="18">
        <f ca="1">IFERROR(curve[[#This Row],[curve per year]]-curve[[#This Row],[curve per year (30d)]],"-")</f>
        <v>7.6102738379776298</v>
      </c>
      <c r="AE34" s="18" cm="1">
        <f t="array" ref="AE34">_xll.BDP(curve[[#This Row],[short code]],"interval_avg","calc_interval=30d","market_data_override=sp210")</f>
        <v>381.51437931034485</v>
      </c>
      <c r="AF34" s="18" cm="1">
        <f t="array" ref="AF34">_xll.BDP(curve[[#This Row],[short code]],"interval_avg","calc_interval=90d","market_data_override=sp210")</f>
        <v>437.43990697674411</v>
      </c>
      <c r="AG34" s="18" cm="1">
        <f t="array" ref="AG34">_xll.BDP(curve[[#This Row],[short code]],"interval_std_dev","calc_interval=30d","market_data_override=sp210")</f>
        <v>28.485591250432201</v>
      </c>
    </row>
    <row r="35" spans="2:34" x14ac:dyDescent="0.25">
      <c r="B35" s="11" t="s">
        <v>127</v>
      </c>
      <c r="C35" s="12" t="s">
        <v>128</v>
      </c>
      <c r="D35" s="12" t="s">
        <v>129</v>
      </c>
      <c r="E35" s="5" t="str" cm="1">
        <f t="array" ref="E35">_xll.BDP(curve[[#This Row],[short code]],"security_name")</f>
        <v>VOD 3.1 01/03/79</v>
      </c>
      <c r="F35" s="5" t="str" cm="1">
        <f t="array" ref="F35">_xll.BDP(curve[[#This Row],[long code]],"security_name")</f>
        <v>VOD 4.2 10/03/78</v>
      </c>
      <c r="G35" s="8" cm="1">
        <f t="array" ref="G35">_xll.BDP(curve[[#This Row],[short code]],"nxt_call_dt")*1</f>
        <v>45202</v>
      </c>
      <c r="H35" s="8" cm="1">
        <f t="array" ref="H35">_xll.BDP(curve[[#This Row],[long code]],"nxt_call_dt")*1</f>
        <v>46937</v>
      </c>
      <c r="I35" s="17">
        <f>(curve[[#This Row],[long date]]-curve[[#This Row],[short date]])/365</f>
        <v>4.7534246575342465</v>
      </c>
      <c r="J35" s="12" t="s">
        <v>35</v>
      </c>
      <c r="K35" s="18" cm="1">
        <f t="array" ref="K35">_xll.BDP(curve[[#This Row],[short code]],curve[[#This Row],[spread measure]])</f>
        <v>305.62867317277147</v>
      </c>
      <c r="L35" s="18" cm="1">
        <f t="array" ref="L35">_xll.BDP(curve[[#This Row],[long code]],curve[[#This Row],[spread measure]])</f>
        <v>310.114379150525</v>
      </c>
      <c r="M35" s="18">
        <f>curve[[#This Row],[long spread]]-curve[[#This Row],[short spread]]</f>
        <v>4.4857059777535255</v>
      </c>
      <c r="N35" s="18">
        <f>curve[[#This Row],[curve]]/curve[[#This Row],[years]]</f>
        <v>0.94367877918157739</v>
      </c>
      <c r="O35" s="5" t="str" cm="1">
        <f t="array" ref="O35">_xll.BDP(curve[[#This Row],[short code]],"bb_composite")</f>
        <v>BB+</v>
      </c>
      <c r="P35" s="5" t="str" cm="1">
        <f t="array" ref="P35">_xll.BDP(curve[[#This Row],[long code]],"bb_composite")</f>
        <v>BB+</v>
      </c>
      <c r="Q35" s="5" t="str" cm="1">
        <f t="array" ref="Q35">_xll.BDP(curve[[#This Row],[short code]],"crncy")</f>
        <v>EUR</v>
      </c>
      <c r="R35" s="5" t="str" cm="1">
        <f t="array" ref="R35">_xll.BDP(curve[[#This Row],[long code]],"crncy")</f>
        <v>EUR</v>
      </c>
      <c r="S35" s="5" t="str">
        <f>INDEX(lists!K:K,MATCH(curve[[#This Row],[ticker]],lists!J:J,0))</f>
        <v>TMT/ AUTO</v>
      </c>
      <c r="T35" s="12" t="s">
        <v>36</v>
      </c>
      <c r="U35" s="18" cm="1">
        <f t="array" aca="1" ref="U35" ca="1">_xll.BDH(curve[[#This Row],[short code]],curve[[#This Row],[hist spread measure]],$V$2)</f>
        <v>336.66199999999998</v>
      </c>
      <c r="V35" s="18" cm="1">
        <f t="array" aca="1" ref="V35" ca="1">_xll.BDH(curve[[#This Row],[long code]],curve[[#This Row],[hist spread measure]],$V$2)</f>
        <v>315.63299999999998</v>
      </c>
      <c r="W35" s="18">
        <f ca="1">IFERROR(curve[[#This Row],[long Spread (14d)]]-curve[[#This Row],[short Spread (14d)]],"-")</f>
        <v>-21.028999999999996</v>
      </c>
      <c r="X35" s="18">
        <f ca="1">IFERROR(curve[[#This Row],[curve (14d)]]/curve[[#This Row],[years]],"-")</f>
        <v>-4.4239682997118148</v>
      </c>
      <c r="Y35" s="18">
        <f ca="1">IFERROR(curve[[#This Row],[curve per year]]-curve[[#This Row],[curve per year (14d)]],"-")</f>
        <v>5.3676470788933921</v>
      </c>
      <c r="Z35" s="18" cm="1">
        <f t="array" aca="1" ref="Z35" ca="1">_xll.BDH(curve[[#This Row],[short code]],curve[[#This Row],[hist spread measure]],$AA$2)</f>
        <v>293.42099999999999</v>
      </c>
      <c r="AA35" s="18" cm="1">
        <f t="array" aca="1" ref="AA35" ca="1">_xll.BDH(curve[[#This Row],[long code]],curve[[#This Row],[hist spread measure]],$AA$2)</f>
        <v>314.99400000000003</v>
      </c>
      <c r="AB35" s="18">
        <f ca="1">IFERROR(curve[[#This Row],[long spread (30d)]]-curve[[#This Row],[short spread (30d)]],"-")</f>
        <v>21.573000000000036</v>
      </c>
      <c r="AC35" s="18">
        <f ca="1">IFERROR(curve[[#This Row],[curve (30d)]]/curve[[#This Row],[years]],"-")</f>
        <v>4.5384121037464054</v>
      </c>
      <c r="AD35" s="18">
        <f ca="1">IFERROR(curve[[#This Row],[curve per year]]-curve[[#This Row],[curve per year (30d)]],"-")</f>
        <v>-3.5947333245648281</v>
      </c>
      <c r="AE35" s="18" cm="1">
        <f t="array" ref="AE35">_xll.BDP(curve[[#This Row],[short code]],"interval_avg","calc_interval=30d","market_data_override=sp210")</f>
        <v>308.2055862068965</v>
      </c>
      <c r="AF35" s="18" cm="1">
        <f t="array" ref="AF35">_xll.BDP(curve[[#This Row],[short code]],"interval_avg","calc_interval=90d","market_data_override=sp210")</f>
        <v>371.11055813953487</v>
      </c>
      <c r="AG35" s="18" cm="1">
        <f t="array" ref="AG35">_xll.BDP(curve[[#This Row],[short code]],"interval_std_dev","calc_interval=30d","market_data_override=sp210")</f>
        <v>24.625936879229652</v>
      </c>
    </row>
    <row r="36" spans="2:34" x14ac:dyDescent="0.25">
      <c r="B36" s="11" t="s">
        <v>130</v>
      </c>
      <c r="C36" s="12" t="s">
        <v>131</v>
      </c>
      <c r="D36" s="12" t="s">
        <v>132</v>
      </c>
      <c r="E36" s="5" t="str" cm="1">
        <f t="array" ref="E36">_xll.BDP(curve[[#This Row],[short code]],"security_name")</f>
        <v>AKEFP 2 3/4 PERP</v>
      </c>
      <c r="F36" s="5" t="str" cm="1">
        <f t="array" ref="F36">_xll.BDP(curve[[#This Row],[long code]],"security_name")</f>
        <v>AKEFP 1 1/2 PERP</v>
      </c>
      <c r="G36" s="8" cm="1">
        <f t="array" ref="G36">_xll.BDP(curve[[#This Row],[short code]],"nxt_call_dt")*1</f>
        <v>45460</v>
      </c>
      <c r="H36" s="8" cm="1">
        <f t="array" ref="H36">_xll.BDP(curve[[#This Row],[long code]],"nxt_call_dt")*1</f>
        <v>45951</v>
      </c>
      <c r="I36" s="17">
        <f>(curve[[#This Row],[long date]]-curve[[#This Row],[short date]])/365</f>
        <v>1.3452054794520547</v>
      </c>
      <c r="J36" s="12" t="s">
        <v>35</v>
      </c>
      <c r="K36" s="18" cm="1">
        <f t="array" ref="K36">_xll.BDP(curve[[#This Row],[short code]],curve[[#This Row],[spread measure]])</f>
        <v>294.72419819350284</v>
      </c>
      <c r="L36" s="18" cm="1">
        <f t="array" ref="L36">_xll.BDP(curve[[#This Row],[long code]],curve[[#This Row],[spread measure]])</f>
        <v>286.92638853077193</v>
      </c>
      <c r="M36" s="18">
        <f>curve[[#This Row],[long spread]]-curve[[#This Row],[short spread]]</f>
        <v>-7.7978096627309128</v>
      </c>
      <c r="N36" s="18">
        <f>curve[[#This Row],[curve]]/curve[[#This Row],[years]]</f>
        <v>-5.7967424173050581</v>
      </c>
      <c r="O36" s="5" t="str" cm="1">
        <f t="array" ref="O36">_xll.BDP(curve[[#This Row],[short code]],"bb_composite")</f>
        <v>BBB-</v>
      </c>
      <c r="P36" s="5" t="str" cm="1">
        <f t="array" ref="P36">_xll.BDP(curve[[#This Row],[long code]],"bb_composite")</f>
        <v>BBB-</v>
      </c>
      <c r="Q36" s="5" t="str" cm="1">
        <f t="array" ref="Q36">_xll.BDP(curve[[#This Row],[short code]],"crncy")</f>
        <v>EUR</v>
      </c>
      <c r="R36" s="5" t="str" cm="1">
        <f t="array" ref="R36">_xll.BDP(curve[[#This Row],[long code]],"crncy")</f>
        <v>EUR</v>
      </c>
      <c r="S36" s="5" t="str">
        <f>INDEX(lists!K:K,MATCH(curve[[#This Row],[ticker]],lists!J:J,0))</f>
        <v>Low Beta</v>
      </c>
      <c r="T36" s="12" t="s">
        <v>36</v>
      </c>
      <c r="U36" s="18" cm="1">
        <f t="array" aca="1" ref="U36" ca="1">_xll.BDH(curve[[#This Row],[short code]],curve[[#This Row],[hist spread measure]],$V$2)</f>
        <v>293.06</v>
      </c>
      <c r="V36" s="18" cm="1">
        <f t="array" aca="1" ref="V36" ca="1">_xll.BDH(curve[[#This Row],[long code]],curve[[#This Row],[hist spread measure]],$V$2)</f>
        <v>284.78699999999998</v>
      </c>
      <c r="W36" s="18">
        <f ca="1">IFERROR(curve[[#This Row],[long Spread (14d)]]-curve[[#This Row],[short Spread (14d)]],"-")</f>
        <v>-8.2730000000000246</v>
      </c>
      <c r="X36" s="18">
        <f ca="1">IFERROR(curve[[#This Row],[curve (14d)]]/curve[[#This Row],[years]],"-")</f>
        <v>-6.1499898167006295</v>
      </c>
      <c r="Y36" s="18">
        <f ca="1">IFERROR(curve[[#This Row],[curve per year]]-curve[[#This Row],[curve per year (14d)]],"-")</f>
        <v>0.35324739939557137</v>
      </c>
      <c r="Z36" s="18" cm="1">
        <f t="array" aca="1" ref="Z36" ca="1">_xll.BDH(curve[[#This Row],[short code]],curve[[#This Row],[hist spread measure]],$AA$2)</f>
        <v>296.923</v>
      </c>
      <c r="AA36" s="18" cm="1">
        <f t="array" aca="1" ref="AA36" ca="1">_xll.BDH(curve[[#This Row],[long code]],curve[[#This Row],[hist spread measure]],$AA$2)</f>
        <v>288.18900000000002</v>
      </c>
      <c r="AB36" s="18">
        <f ca="1">IFERROR(curve[[#This Row],[long spread (30d)]]-curve[[#This Row],[short spread (30d)]],"-")</f>
        <v>-8.7339999999999804</v>
      </c>
      <c r="AC36" s="18">
        <f ca="1">IFERROR(curve[[#This Row],[curve (30d)]]/curve[[#This Row],[years]],"-")</f>
        <v>-6.4926883910386826</v>
      </c>
      <c r="AD36" s="18">
        <f ca="1">IFERROR(curve[[#This Row],[curve per year]]-curve[[#This Row],[curve per year (30d)]],"-")</f>
        <v>0.69594597373362443</v>
      </c>
      <c r="AE36" s="18" cm="1">
        <f t="array" ref="AE36">_xll.BDP(curve[[#This Row],[short code]],"interval_avg","calc_interval=30d","market_data_override=sp210")</f>
        <v>287.33993103448279</v>
      </c>
      <c r="AF36" s="18" cm="1">
        <f t="array" ref="AF36">_xll.BDP(curve[[#This Row],[short code]],"interval_avg","calc_interval=90d","market_data_override=sp210")</f>
        <v>369.20061627906983</v>
      </c>
      <c r="AG36" s="18" cm="1">
        <f t="array" ref="AG36">_xll.BDP(curve[[#This Row],[short code]],"interval_std_dev","calc_interval=30d","market_data_override=sp210")</f>
        <v>21.849386643779269</v>
      </c>
    </row>
    <row r="37" spans="2:34" x14ac:dyDescent="0.25">
      <c r="B37" s="11" t="s">
        <v>133</v>
      </c>
      <c r="C37" s="12" t="s">
        <v>134</v>
      </c>
      <c r="D37" s="12" t="s">
        <v>135</v>
      </c>
      <c r="E37" s="5" t="str" cm="1">
        <f t="array" ref="E37">_xll.BDP(curve[[#This Row],[short code]],"security_name")</f>
        <v>ENGIFP 1 3/8 PERP</v>
      </c>
      <c r="F37" s="5" t="str" cm="1">
        <f t="array" ref="F37">_xll.BDP(curve[[#This Row],[long code]],"security_name")</f>
        <v>ENGIFP 1 5/8 PERP</v>
      </c>
      <c r="G37" s="8" cm="1">
        <f t="array" ref="G37">_xll.BDP(curve[[#This Row],[short code]],"nxt_call_dt")*1</f>
        <v>44942</v>
      </c>
      <c r="H37" s="8" cm="1">
        <f t="array" ref="H37">_xll.BDP(curve[[#This Row],[long code]],"nxt_call_dt")*1</f>
        <v>45755</v>
      </c>
      <c r="I37" s="17">
        <f>(curve[[#This Row],[long date]]-curve[[#This Row],[short date]])/365</f>
        <v>2.2273972602739724</v>
      </c>
      <c r="J37" s="12" t="s">
        <v>35</v>
      </c>
      <c r="K37" s="18" cm="1">
        <f t="array" ref="K37">_xll.BDP(curve[[#This Row],[short code]],curve[[#This Row],[spread measure]])</f>
        <v>243.09065181454858</v>
      </c>
      <c r="L37" s="18" cm="1">
        <f t="array" ref="L37">_xll.BDP(curve[[#This Row],[long code]],curve[[#This Row],[spread measure]])</f>
        <v>245.15821348634717</v>
      </c>
      <c r="M37" s="18">
        <f>curve[[#This Row],[long spread]]-curve[[#This Row],[short spread]]</f>
        <v>2.0675616717985861</v>
      </c>
      <c r="N37" s="18">
        <f>curve[[#This Row],[curve]]/curve[[#This Row],[years]]</f>
        <v>0.92824109496492491</v>
      </c>
      <c r="O37" s="5" t="str" cm="1">
        <f t="array" ref="O37">_xll.BDP(curve[[#This Row],[short code]],"bb_composite")</f>
        <v>BBB</v>
      </c>
      <c r="P37" s="5" t="str" cm="1">
        <f t="array" ref="P37">_xll.BDP(curve[[#This Row],[long code]],"bb_composite")</f>
        <v>BBB</v>
      </c>
      <c r="Q37" s="5" t="str" cm="1">
        <f t="array" ref="Q37">_xll.BDP(curve[[#This Row],[short code]],"crncy")</f>
        <v>EUR</v>
      </c>
      <c r="R37" s="5" t="str" cm="1">
        <f t="array" ref="R37">_xll.BDP(curve[[#This Row],[long code]],"crncy")</f>
        <v>EUR</v>
      </c>
      <c r="S37" s="5" t="str">
        <f>INDEX(lists!K:K,MATCH(curve[[#This Row],[ticker]],lists!J:J,0))</f>
        <v>UTILS</v>
      </c>
      <c r="T37" s="12" t="s">
        <v>36</v>
      </c>
      <c r="U37" s="18" cm="1">
        <f t="array" aca="1" ref="U37" ca="1">_xll.BDH(curve[[#This Row],[short code]],curve[[#This Row],[hist spread measure]],$V$2)</f>
        <v>274.13299999999998</v>
      </c>
      <c r="V37" s="18" cm="1">
        <f t="array" aca="1" ref="V37" ca="1">_xll.BDH(curve[[#This Row],[long code]],curve[[#This Row],[hist spread measure]],$V$2)</f>
        <v>245.084</v>
      </c>
      <c r="W37" s="18">
        <f ca="1">IFERROR(curve[[#This Row],[long Spread (14d)]]-curve[[#This Row],[short Spread (14d)]],"-")</f>
        <v>-29.048999999999978</v>
      </c>
      <c r="X37" s="18">
        <f ca="1">IFERROR(curve[[#This Row],[curve (14d)]]/curve[[#This Row],[years]],"-")</f>
        <v>-13.041678966789659</v>
      </c>
      <c r="Y37" s="18">
        <f ca="1">IFERROR(curve[[#This Row],[curve per year]]-curve[[#This Row],[curve per year (14d)]],"-")</f>
        <v>13.969920061754584</v>
      </c>
      <c r="Z37" s="18" cm="1">
        <f t="array" aca="1" ref="Z37" ca="1">_xll.BDH(curve[[#This Row],[short code]],curve[[#This Row],[hist spread measure]],$AA$2)</f>
        <v>241.536</v>
      </c>
      <c r="AA37" s="18" cm="1">
        <f t="array" aca="1" ref="AA37" ca="1">_xll.BDH(curve[[#This Row],[long code]],curve[[#This Row],[hist spread measure]],$AA$2)</f>
        <v>227.10400000000001</v>
      </c>
      <c r="AB37" s="18">
        <f ca="1">IFERROR(curve[[#This Row],[long spread (30d)]]-curve[[#This Row],[short spread (30d)]],"-")</f>
        <v>-14.431999999999988</v>
      </c>
      <c r="AC37" s="18">
        <f ca="1">IFERROR(curve[[#This Row],[curve (30d)]]/curve[[#This Row],[years]],"-")</f>
        <v>-6.4793111931119265</v>
      </c>
      <c r="AD37" s="18">
        <f ca="1">IFERROR(curve[[#This Row],[curve per year]]-curve[[#This Row],[curve per year (30d)]],"-")</f>
        <v>7.4075522880768512</v>
      </c>
      <c r="AE37" s="18" cm="1">
        <f t="array" ref="AE37">_xll.BDP(curve[[#This Row],[short code]],"interval_avg","calc_interval=30d","market_data_override=sp210")</f>
        <v>258.0140689655172</v>
      </c>
      <c r="AF37" s="18" cm="1">
        <f t="array" ref="AF37">_xll.BDP(curve[[#This Row],[short code]],"interval_avg","calc_interval=90d","market_data_override=sp210")</f>
        <v>275.25882558139534</v>
      </c>
      <c r="AG37" s="18" cm="1">
        <f t="array" ref="AG37">_xll.BDP(curve[[#This Row],[short code]],"interval_std_dev","calc_interval=30d","market_data_override=sp210")</f>
        <v>22.871682385385014</v>
      </c>
    </row>
    <row r="38" spans="2:34" x14ac:dyDescent="0.25">
      <c r="B38" s="11" t="s">
        <v>136</v>
      </c>
      <c r="C38" s="12" t="s">
        <v>137</v>
      </c>
      <c r="D38" s="12" t="s">
        <v>138</v>
      </c>
      <c r="E38" s="5" t="str" cm="1">
        <f t="array" ref="E38">_xll.BDP(curve[[#This Row],[short code]],"security_name")</f>
        <v>RWE 2 3/4 04/21/75</v>
      </c>
      <c r="F38" s="5" t="str" cm="1">
        <f t="array" ref="F38">_xll.BDP(curve[[#This Row],[long code]],"security_name")</f>
        <v>RWE 3 1/2 04/21/75</v>
      </c>
      <c r="G38" s="8" cm="1">
        <f t="array" ref="G38">_xll.BDP(curve[[#This Row],[short code]],"nxt_call_dt")*1</f>
        <v>44125</v>
      </c>
      <c r="H38" s="8" cm="1">
        <f t="array" ref="H38">_xll.BDP(curve[[#This Row],[long code]],"nxt_call_dt")*1</f>
        <v>45768</v>
      </c>
      <c r="I38" s="17">
        <f>(curve[[#This Row],[long date]]-curve[[#This Row],[short date]])/365</f>
        <v>4.5013698630136982</v>
      </c>
      <c r="J38" s="12" t="s">
        <v>35</v>
      </c>
      <c r="K38" s="18" cm="1">
        <f t="array" ref="K38">_xll.BDP(curve[[#This Row],[short code]],curve[[#This Row],[spread measure]])</f>
        <v>280.99287153425746</v>
      </c>
      <c r="L38" s="18" cm="1">
        <f t="array" ref="L38">_xll.BDP(curve[[#This Row],[long code]],curve[[#This Row],[spread measure]])</f>
        <v>283.68367471640784</v>
      </c>
      <c r="M38" s="18">
        <f>curve[[#This Row],[long spread]]-curve[[#This Row],[short spread]]</f>
        <v>2.6908031821503755</v>
      </c>
      <c r="N38" s="18">
        <f>curve[[#This Row],[curve]]/curve[[#This Row],[years]]</f>
        <v>0.59777429183498909</v>
      </c>
      <c r="O38" s="5" t="str" cm="1">
        <f t="array" ref="O38">_xll.BDP(curve[[#This Row],[short code]],"bb_composite")</f>
        <v>BB</v>
      </c>
      <c r="P38" s="5" t="str" cm="1">
        <f t="array" ref="P38">_xll.BDP(curve[[#This Row],[long code]],"bb_composite")</f>
        <v>BB</v>
      </c>
      <c r="Q38" s="5" t="str" cm="1">
        <f t="array" ref="Q38">_xll.BDP(curve[[#This Row],[short code]],"crncy")</f>
        <v>EUR</v>
      </c>
      <c r="R38" s="5" t="str" cm="1">
        <f t="array" ref="R38">_xll.BDP(curve[[#This Row],[long code]],"crncy")</f>
        <v>EUR</v>
      </c>
      <c r="S38" s="5" t="str">
        <f>INDEX(lists!K:K,MATCH(curve[[#This Row],[ticker]],lists!J:J,0))</f>
        <v>UTILS</v>
      </c>
      <c r="T38" s="12" t="s">
        <v>36</v>
      </c>
      <c r="U38" s="18" cm="1">
        <f t="array" aca="1" ref="U38" ca="1">_xll.BDH(curve[[#This Row],[short code]],curve[[#This Row],[hist spread measure]],$V$2)</f>
        <v>310.84800000000001</v>
      </c>
      <c r="V38" s="18" cm="1">
        <f t="array" aca="1" ref="V38" ca="1">_xll.BDH(curve[[#This Row],[long code]],curve[[#This Row],[hist spread measure]],$V$2)</f>
        <v>288.63099999999997</v>
      </c>
      <c r="W38" s="18">
        <f ca="1">IFERROR(curve[[#This Row],[long Spread (14d)]]-curve[[#This Row],[short Spread (14d)]],"-")</f>
        <v>-22.217000000000041</v>
      </c>
      <c r="X38" s="18">
        <f ca="1">IFERROR(curve[[#This Row],[curve (14d)]]/curve[[#This Row],[years]],"-")</f>
        <v>-4.9356086427267289</v>
      </c>
      <c r="Y38" s="18">
        <f ca="1">IFERROR(curve[[#This Row],[curve per year]]-curve[[#This Row],[curve per year (14d)]],"-")</f>
        <v>5.5333829345617183</v>
      </c>
      <c r="Z38" s="18" cm="1">
        <f t="array" aca="1" ref="Z38" ca="1">_xll.BDH(curve[[#This Row],[short code]],curve[[#This Row],[hist spread measure]],$AA$2)</f>
        <v>364.154</v>
      </c>
      <c r="AA38" s="18" cm="1">
        <f t="array" aca="1" ref="AA38" ca="1">_xll.BDH(curve[[#This Row],[long code]],curve[[#This Row],[hist spread measure]],$AA$2)</f>
        <v>294.47199999999998</v>
      </c>
      <c r="AB38" s="18">
        <f ca="1">IFERROR(curve[[#This Row],[long spread (30d)]]-curve[[#This Row],[short spread (30d)]],"-")</f>
        <v>-69.682000000000016</v>
      </c>
      <c r="AC38" s="18">
        <f ca="1">IFERROR(curve[[#This Row],[curve (30d)]]/curve[[#This Row],[years]],"-")</f>
        <v>-15.480176506390753</v>
      </c>
      <c r="AD38" s="18">
        <f ca="1">IFERROR(curve[[#This Row],[curve per year]]-curve[[#This Row],[curve per year (30d)]],"-")</f>
        <v>16.077950798225743</v>
      </c>
      <c r="AE38" s="18" cm="1">
        <f t="array" ref="AE38">_xll.BDP(curve[[#This Row],[short code]],"interval_avg","calc_interval=30d","market_data_override=sp210")</f>
        <v>316.80324137931035</v>
      </c>
      <c r="AF38" s="18" cm="1">
        <f t="array" ref="AF38">_xll.BDP(curve[[#This Row],[short code]],"interval_avg","calc_interval=90d","market_data_override=sp210")</f>
        <v>458.66608139534895</v>
      </c>
      <c r="AG38" s="18" cm="1">
        <f t="array" ref="AG38">_xll.BDP(curve[[#This Row],[short code]],"interval_std_dev","calc_interval=30d","market_data_override=sp210")</f>
        <v>34.590233465382326</v>
      </c>
    </row>
    <row r="39" spans="2:34" x14ac:dyDescent="0.25">
      <c r="B39" s="11" t="s">
        <v>139</v>
      </c>
      <c r="C39" s="12" t="s">
        <v>140</v>
      </c>
      <c r="D39" s="12" t="s">
        <v>141</v>
      </c>
      <c r="E39" s="5" t="str" cm="1">
        <f t="array" ref="E39">_xll.BDP(curve[[#This Row],[short code]],"security_name")</f>
        <v>ULFP 2 1/8 PERP</v>
      </c>
      <c r="F39" s="5" t="str" cm="1">
        <f t="array" ref="F39">_xll.BDP(curve[[#This Row],[long code]],"security_name")</f>
        <v>ULFP 2 7/8 PERP</v>
      </c>
      <c r="G39" s="8" cm="1">
        <f t="array" ref="G39">_xll.BDP(curve[[#This Row],[short code]],"nxt_call_dt")*1</f>
        <v>45132</v>
      </c>
      <c r="H39" s="8" cm="1">
        <f t="array" ref="H39">_xll.BDP(curve[[#This Row],[long code]],"nxt_call_dt")*1</f>
        <v>46047</v>
      </c>
      <c r="I39" s="17">
        <f>(curve[[#This Row],[long date]]-curve[[#This Row],[short date]])/365</f>
        <v>2.506849315068493</v>
      </c>
      <c r="J39" s="12" t="s">
        <v>35</v>
      </c>
      <c r="K39" s="18" cm="1">
        <f t="array" ref="K39">_xll.BDP(curve[[#This Row],[short code]],curve[[#This Row],[spread measure]])</f>
        <v>637.91084797160181</v>
      </c>
      <c r="L39" s="18" cm="1">
        <f t="array" ref="L39">_xll.BDP(curve[[#This Row],[long code]],curve[[#This Row],[spread measure]])</f>
        <v>543.71344905245985</v>
      </c>
      <c r="M39" s="18">
        <f>curve[[#This Row],[long spread]]-curve[[#This Row],[short spread]]</f>
        <v>-94.197398919141961</v>
      </c>
      <c r="N39" s="18">
        <f>curve[[#This Row],[curve]]/curve[[#This Row],[years]]</f>
        <v>-37.576011590695977</v>
      </c>
      <c r="O39" s="5" t="str" cm="1">
        <f t="array" ref="O39">_xll.BDP(curve[[#This Row],[short code]],"bb_composite")</f>
        <v>BBB</v>
      </c>
      <c r="P39" s="5" t="str" cm="1">
        <f t="array" ref="P39">_xll.BDP(curve[[#This Row],[long code]],"bb_composite")</f>
        <v>BBB</v>
      </c>
      <c r="Q39" s="5" t="str" cm="1">
        <f t="array" ref="Q39">_xll.BDP(curve[[#This Row],[short code]],"crncy")</f>
        <v>EUR</v>
      </c>
      <c r="R39" s="5" t="str" cm="1">
        <f t="array" ref="R39">_xll.BDP(curve[[#This Row],[long code]],"crncy")</f>
        <v>EUR</v>
      </c>
      <c r="S39" s="5" t="str">
        <f>INDEX(lists!K:K,MATCH(curve[[#This Row],[ticker]],lists!J:J,0))</f>
        <v>REIT</v>
      </c>
      <c r="T39" s="12" t="s">
        <v>36</v>
      </c>
      <c r="U39" s="18" cm="1">
        <f t="array" aca="1" ref="U39" ca="1">_xll.BDH(curve[[#This Row],[short code]],curve[[#This Row],[hist spread measure]],$V$2)</f>
        <v>636.80499999999995</v>
      </c>
      <c r="V39" s="18" cm="1">
        <f t="array" aca="1" ref="V39" ca="1">_xll.BDH(curve[[#This Row],[long code]],curve[[#This Row],[hist spread measure]],$V$2)</f>
        <v>540.24099999999999</v>
      </c>
      <c r="W39" s="18">
        <f ca="1">IFERROR(curve[[#This Row],[long Spread (14d)]]-curve[[#This Row],[short Spread (14d)]],"-")</f>
        <v>-96.563999999999965</v>
      </c>
      <c r="X39" s="18">
        <f ca="1">IFERROR(curve[[#This Row],[curve (14d)]]/curve[[#This Row],[years]],"-")</f>
        <v>-38.520065573770481</v>
      </c>
      <c r="Y39" s="18">
        <f ca="1">IFERROR(curve[[#This Row],[curve per year]]-curve[[#This Row],[curve per year (14d)]],"-")</f>
        <v>0.94405398307450383</v>
      </c>
      <c r="Z39" s="18" cm="1">
        <f t="array" aca="1" ref="Z39" ca="1">_xll.BDH(curve[[#This Row],[short code]],curve[[#This Row],[hist spread measure]],$AA$2)</f>
        <v>570.92100000000005</v>
      </c>
      <c r="AA39" s="18" cm="1">
        <f t="array" aca="1" ref="AA39" ca="1">_xll.BDH(curve[[#This Row],[long code]],curve[[#This Row],[hist spread measure]],$AA$2)</f>
        <v>499.71600000000001</v>
      </c>
      <c r="AB39" s="18">
        <f ca="1">IFERROR(curve[[#This Row],[long spread (30d)]]-curve[[#This Row],[short spread (30d)]],"-")</f>
        <v>-71.205000000000041</v>
      </c>
      <c r="AC39" s="18">
        <f ca="1">IFERROR(curve[[#This Row],[curve (30d)]]/curve[[#This Row],[years]],"-")</f>
        <v>-28.404180327868872</v>
      </c>
      <c r="AD39" s="18">
        <f ca="1">IFERROR(curve[[#This Row],[curve per year]]-curve[[#This Row],[curve per year (30d)]],"-")</f>
        <v>-9.171831262827105</v>
      </c>
      <c r="AE39" s="18" cm="1">
        <f t="array" ref="AE39">_xll.BDP(curve[[#This Row],[short code]],"interval_avg","calc_interval=30d","market_data_override=sp210")</f>
        <v>637.12606896551722</v>
      </c>
      <c r="AF39" s="18" cm="1">
        <f t="array" ref="AF39">_xll.BDP(curve[[#This Row],[short code]],"interval_avg","calc_interval=90d","market_data_override=sp210")</f>
        <v>671.63512790697666</v>
      </c>
      <c r="AG39" s="18" cm="1">
        <f t="array" ref="AG39">_xll.BDP(curve[[#This Row],[short code]],"interval_std_dev","calc_interval=30d","market_data_override=sp210")</f>
        <v>76.779436512710618</v>
      </c>
    </row>
    <row r="44" spans="2:34" x14ac:dyDescent="0.25">
      <c r="AH44" s="5" cm="1">
        <f t="array" ref="AH44">_xll.BDP("QJ937853 Corp","PX388","PX395=BLP_I_SPRD_MID","DY262=D","PY204=N","PX393=1M")</f>
        <v>308.91036363636363</v>
      </c>
    </row>
    <row r="45" spans="2:34" x14ac:dyDescent="0.25">
      <c r="C45" s="5" t="s">
        <v>22</v>
      </c>
      <c r="D45" s="5" t="s">
        <v>142</v>
      </c>
      <c r="E45" s="5" t="s">
        <v>143</v>
      </c>
      <c r="F45" s="5" t="s">
        <v>144</v>
      </c>
    </row>
    <row r="46" spans="2:34" x14ac:dyDescent="0.25">
      <c r="C46" s="5" t="str" cm="1">
        <f t="array" ref="C46:C51">_xlfn.UNIQUE(curve[RH sector])</f>
        <v>Low Beta</v>
      </c>
      <c r="D46" s="18">
        <f>_xlfn.MINIFS(curve[curve per year],curve[RH sector],C46)</f>
        <v>-5.7967424173050581</v>
      </c>
      <c r="E46" s="18">
        <f>AVERAGEIF(curve[RH sector],C46,curve[curve per year])</f>
        <v>19.850893878612485</v>
      </c>
      <c r="F46" s="18">
        <f>_xlfn.MAXIFS(curve[curve per year],curve[RH sector],C46)</f>
        <v>78.444881089232808</v>
      </c>
    </row>
    <row r="47" spans="2:34" x14ac:dyDescent="0.25">
      <c r="C47" s="5" t="str">
        <v>TMT/ AUTO</v>
      </c>
      <c r="D47" s="18">
        <f>_xlfn.MINIFS(curve[curve per year],curve[RH sector],C47)</f>
        <v>0.94367877918157739</v>
      </c>
      <c r="E47" s="18">
        <f>AVERAGEIF(curve[RH sector],C47,curve[curve per year])</f>
        <v>12.775358661145859</v>
      </c>
      <c r="F47" s="18">
        <f>_xlfn.MAXIFS(curve[curve per year],curve[RH sector],C47)</f>
        <v>54.256540098343152</v>
      </c>
      <c r="AH47" s="5" t="e" cm="1">
        <f t="array" ref="AH47">_xll.BDP(curve[[#This Row],[short code]],"INTERVAL_AVG", "CRNCY=GBP", "CALC_INTERVAL=30D", "MARKET_DATA_OVERRIDE=SP210")</f>
        <v>#VALUE!</v>
      </c>
    </row>
    <row r="48" spans="2:34" x14ac:dyDescent="0.25">
      <c r="C48" s="5" t="str">
        <v>REIT</v>
      </c>
      <c r="D48" s="18">
        <f>_xlfn.MINIFS(curve[curve per year],curve[RH sector],C48)</f>
        <v>-37.576011590695977</v>
      </c>
      <c r="E48" s="18">
        <f>AVERAGEIF(curve[RH sector],C48,curve[curve per year])</f>
        <v>14.405297659361574</v>
      </c>
      <c r="F48" s="18">
        <f>_xlfn.MAXIFS(curve[curve per year],curve[RH sector],C48)</f>
        <v>44.980480237389081</v>
      </c>
    </row>
    <row r="49" spans="3:6" x14ac:dyDescent="0.25">
      <c r="C49" s="5" t="str">
        <v>Energy</v>
      </c>
      <c r="D49" s="18">
        <f>_xlfn.MINIFS(curve[curve per year],curve[RH sector],C49)</f>
        <v>1.8619773887016196</v>
      </c>
      <c r="E49" s="18">
        <f>AVERAGEIF(curve[RH sector],C49,curve[curve per year])</f>
        <v>10.709997574554679</v>
      </c>
      <c r="F49" s="18">
        <f>_xlfn.MAXIFS(curve[curve per year],curve[RH sector],C49)</f>
        <v>22.058508011421129</v>
      </c>
    </row>
    <row r="50" spans="3:6" x14ac:dyDescent="0.25">
      <c r="C50" s="5" t="str">
        <v>UTILS</v>
      </c>
      <c r="D50" s="18">
        <f>_xlfn.MINIFS(curve[curve per year],curve[RH sector],C50)</f>
        <v>-1.1488156107254506</v>
      </c>
      <c r="E50" s="18">
        <f>AVERAGEIF(curve[RH sector],C50,curve[curve per year])</f>
        <v>9.6153861671886887</v>
      </c>
      <c r="F50" s="18">
        <f>_xlfn.MAXIFS(curve[curve per year],curve[RH sector],C50)</f>
        <v>20.854818262062334</v>
      </c>
    </row>
    <row r="51" spans="3:6" x14ac:dyDescent="0.25">
      <c r="C51" s="5" t="str">
        <v>missing</v>
      </c>
      <c r="D51" s="18">
        <f>_xlfn.MINIFS(curve[curve per year],curve[RH sector],C51)</f>
        <v>1.1029605647480469</v>
      </c>
      <c r="E51" s="18">
        <f>AVERAGEIF(curve[RH sector],C51,curve[curve per year])</f>
        <v>1.1029605647480469</v>
      </c>
      <c r="F51" s="18">
        <f>_xlfn.MAXIFS(curve[curve per year],curve[RH sector],C51)</f>
        <v>1.1029605647480469</v>
      </c>
    </row>
  </sheetData>
  <conditionalFormatting sqref="N4:N3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{D767183B-BE17-43A5-B576-875A56C9C3B1}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767183B-BE17-43A5-B576-875A56C9C3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N4:N39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7BFE35B-3473-40AC-B1BE-BF741B93A95A}">
          <x14:formula1>
            <xm:f>lists!$H:$H</xm:f>
          </x14:formula1>
          <xm:sqref>J4:J39 T4:T39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729BF-0604-47A6-B841-81CFD080C04D}">
  <sheetPr>
    <tabColor theme="9"/>
  </sheetPr>
  <dimension ref="A1:J63"/>
  <sheetViews>
    <sheetView workbookViewId="0"/>
  </sheetViews>
  <sheetFormatPr defaultColWidth="8.7265625" defaultRowHeight="10.5" x14ac:dyDescent="0.25"/>
  <cols>
    <col min="1" max="16384" width="8.7265625" style="5"/>
  </cols>
  <sheetData>
    <row r="1" spans="1:10" ht="11" x14ac:dyDescent="0.3">
      <c r="A1" s="4" t="s">
        <v>169</v>
      </c>
      <c r="B1" s="4" t="s">
        <v>0</v>
      </c>
    </row>
    <row r="2" spans="1:10" x14ac:dyDescent="0.25">
      <c r="A2" s="5" t="str" cm="1">
        <f t="array" ref="A2:A7">_xlfn.UNIQUE(curve[RH sector])</f>
        <v>Low Beta</v>
      </c>
      <c r="B2" s="5" cm="1">
        <f t="array" ref="B2:B7">COUNTIF(curve[RH sector],_xlfn.ANCHORARRAY(A2))</f>
        <v>6</v>
      </c>
    </row>
    <row r="3" spans="1:10" x14ac:dyDescent="0.25">
      <c r="A3" s="5" t="str">
        <v>TMT/ AUTO</v>
      </c>
      <c r="B3" s="5">
        <v>8</v>
      </c>
    </row>
    <row r="4" spans="1:10" x14ac:dyDescent="0.25">
      <c r="A4" s="5" t="str">
        <v>REIT</v>
      </c>
      <c r="B4" s="5">
        <v>6</v>
      </c>
    </row>
    <row r="5" spans="1:10" x14ac:dyDescent="0.25">
      <c r="A5" s="5" t="str">
        <v>Energy</v>
      </c>
      <c r="B5" s="5">
        <v>4</v>
      </c>
    </row>
    <row r="6" spans="1:10" x14ac:dyDescent="0.25">
      <c r="A6" s="5" t="str">
        <v>UTILS</v>
      </c>
      <c r="B6" s="5">
        <v>11</v>
      </c>
    </row>
    <row r="7" spans="1:10" x14ac:dyDescent="0.25">
      <c r="A7" s="5" t="str">
        <v>missing</v>
      </c>
      <c r="B7" s="5">
        <v>1</v>
      </c>
    </row>
    <row r="9" spans="1:10" ht="33" x14ac:dyDescent="0.3">
      <c r="B9" s="19" t="s">
        <v>2</v>
      </c>
      <c r="C9" s="19" t="s">
        <v>3</v>
      </c>
      <c r="D9" s="19" t="s">
        <v>4</v>
      </c>
      <c r="E9" s="19" t="s">
        <v>5</v>
      </c>
      <c r="F9" s="4" t="s">
        <v>6</v>
      </c>
      <c r="G9" s="19" t="s">
        <v>7</v>
      </c>
      <c r="H9" s="19" t="s">
        <v>8</v>
      </c>
      <c r="J9" s="19" t="s">
        <v>170</v>
      </c>
    </row>
    <row r="11" spans="1:10" x14ac:dyDescent="0.25">
      <c r="A11" s="5" t="s">
        <v>171</v>
      </c>
      <c r="B11" s="5" t="str" cm="1">
        <f t="array" ref="B11:B16">_xlfn._xlws.FILTER(curve[ticker],curve[RH sector]=A11)</f>
        <v>SOLBBB</v>
      </c>
      <c r="C11" s="18" cm="1">
        <f t="array" ref="C11:C16">_xlfn._xlws.FILTER(curve[short spread],curve[RH sector]=A11)</f>
        <v>284.23659451497599</v>
      </c>
      <c r="D11" s="18" cm="1">
        <f t="array" ref="D11:D16">_xlfn._xlws.FILTER(curve[long spread],curve[RH sector]=A11)</f>
        <v>328.07976093197186</v>
      </c>
      <c r="E11" s="18" cm="1">
        <f t="array" ref="E11:E16">_xlfn._xlws.FILTER(curve[curve per year],curve[RH sector]=A11)</f>
        <v>78.444881089232808</v>
      </c>
      <c r="F11" s="5" t="str" cm="1">
        <f t="array" ref="F11:F16">_xlfn._xlws.FILTER(curve[short rating],curve[RH sector]=A11)</f>
        <v>BB+</v>
      </c>
      <c r="G11" s="18" cm="1">
        <f t="array" aca="1" ref="G11:G16" ca="1">_xlfn._xlws.FILTER(curve[curve change (14d)],curve[RH sector]=A11)</f>
        <v>-15.005854204884869</v>
      </c>
      <c r="H11" s="18" cm="1">
        <f t="array" aca="1" ref="H11:H16" ca="1">_xlfn._xlws.FILTER(curve[curve change (30d)],curve[RH sector]=A11)</f>
        <v>34.072332069624949</v>
      </c>
      <c r="J11" s="5" t="str" cm="1">
        <f t="array" ref="J11:J16">_xlfn._xlws.FILTER(curve[RH sector],curve[RH sector]=A11)</f>
        <v>Low Beta</v>
      </c>
    </row>
    <row r="12" spans="1:10" x14ac:dyDescent="0.25">
      <c r="B12" s="5" t="str">
        <v>DBOERS</v>
      </c>
      <c r="C12" s="18">
        <v>31.170384562999164</v>
      </c>
      <c r="D12" s="18">
        <v>154.9189323650188</v>
      </c>
      <c r="E12" s="18">
        <v>19.452291105829961</v>
      </c>
      <c r="F12" s="5" t="str">
        <v>NR</v>
      </c>
      <c r="G12" s="18">
        <f ca="1"/>
        <v>4.0983979103088597</v>
      </c>
      <c r="H12" s="18" t="str">
        <f ca="1"/>
        <v>-</v>
      </c>
      <c r="J12" s="5" t="str">
        <v>Low Beta</v>
      </c>
    </row>
    <row r="13" spans="1:10" x14ac:dyDescent="0.25">
      <c r="B13" s="5" t="str">
        <v>BAYNGR</v>
      </c>
      <c r="C13" s="18">
        <v>296.22303103812311</v>
      </c>
      <c r="D13" s="18">
        <v>336.93390647902595</v>
      </c>
      <c r="E13" s="18">
        <v>13.069014543473646</v>
      </c>
      <c r="F13" s="5" t="str">
        <v>BB+</v>
      </c>
      <c r="G13" s="18">
        <f ca="1"/>
        <v>-0.12780603700129944</v>
      </c>
      <c r="H13" s="18">
        <f ca="1"/>
        <v>-2.7778280246881746</v>
      </c>
      <c r="J13" s="5" t="str">
        <v>Low Beta</v>
      </c>
    </row>
    <row r="14" spans="1:10" x14ac:dyDescent="0.25">
      <c r="B14" s="5" t="str">
        <v>MRKGR</v>
      </c>
      <c r="C14" s="18">
        <v>190.08846018351844</v>
      </c>
      <c r="D14" s="18">
        <v>243.71936649797439</v>
      </c>
      <c r="E14" s="18">
        <v>11.871001094467207</v>
      </c>
      <c r="F14" s="5" t="str">
        <v>BBB</v>
      </c>
      <c r="G14" s="18">
        <f ca="1"/>
        <v>1.5463043085363388</v>
      </c>
      <c r="H14" s="18">
        <f ca="1"/>
        <v>1.8553037021082037</v>
      </c>
      <c r="J14" s="5" t="str">
        <v>Low Beta</v>
      </c>
    </row>
    <row r="15" spans="1:10" x14ac:dyDescent="0.25">
      <c r="B15" s="5" t="str">
        <v>DBHNGR</v>
      </c>
      <c r="C15" s="18">
        <v>195.05771614382817</v>
      </c>
      <c r="D15" s="18">
        <v>204.32438860434667</v>
      </c>
      <c r="E15" s="18">
        <v>2.064917855976343</v>
      </c>
      <c r="F15" s="5" t="str">
        <v>BBB+</v>
      </c>
      <c r="G15" s="18">
        <f ca="1"/>
        <v>1.0688555849140722</v>
      </c>
      <c r="H15" s="18">
        <f ca="1"/>
        <v>-0.13043012937164322</v>
      </c>
      <c r="J15" s="5" t="str">
        <v>Low Beta</v>
      </c>
    </row>
    <row r="16" spans="1:10" x14ac:dyDescent="0.25">
      <c r="B16" s="5" t="str">
        <v>AKEFP</v>
      </c>
      <c r="C16" s="18">
        <v>294.72419819350284</v>
      </c>
      <c r="D16" s="18">
        <v>286.92638853077193</v>
      </c>
      <c r="E16" s="18">
        <v>-5.7967424173050581</v>
      </c>
      <c r="F16" s="5" t="str">
        <v>BBB-</v>
      </c>
      <c r="G16" s="18">
        <f ca="1"/>
        <v>0.35324739939557137</v>
      </c>
      <c r="H16" s="18">
        <f ca="1"/>
        <v>0.69594597373362443</v>
      </c>
      <c r="J16" s="5" t="str">
        <v>Low Beta</v>
      </c>
    </row>
    <row r="18" spans="1:10" x14ac:dyDescent="0.25">
      <c r="B18" s="5" t="s">
        <v>162</v>
      </c>
      <c r="C18" s="18">
        <f>AVERAGE(_xlfn.ANCHORARRAY(C11))</f>
        <v>215.25006410615796</v>
      </c>
      <c r="D18" s="18">
        <f>AVERAGE(_xlfn.ANCHORARRAY(D11))</f>
        <v>259.15045723485156</v>
      </c>
      <c r="E18" s="18">
        <f t="shared" ref="E18:H18" si="0">AVERAGE(_xlfn.ANCHORARRAY(E11))</f>
        <v>19.850893878612485</v>
      </c>
      <c r="F18" s="18"/>
      <c r="G18" s="18">
        <f t="shared" ca="1" si="0"/>
        <v>-1.3444758397885543</v>
      </c>
      <c r="H18" s="18">
        <f t="shared" ca="1" si="0"/>
        <v>6.7430647182813903</v>
      </c>
    </row>
    <row r="19" spans="1:10" x14ac:dyDescent="0.25">
      <c r="B19" s="5" t="s">
        <v>172</v>
      </c>
      <c r="C19" s="18">
        <f>_xlfn.STDEV.P(_xlfn.ANCHORARRAY(C11))</f>
        <v>93.593150024853799</v>
      </c>
      <c r="D19" s="18">
        <f t="shared" ref="D19:H19" si="1">_xlfn.STDEV.P(_xlfn.ANCHORARRAY(D11))</f>
        <v>65.423292721761555</v>
      </c>
      <c r="E19" s="18">
        <f t="shared" si="1"/>
        <v>27.438503932178651</v>
      </c>
      <c r="F19" s="18"/>
      <c r="G19" s="18">
        <f t="shared" ca="1" si="1"/>
        <v>6.2556835695111133</v>
      </c>
      <c r="H19" s="18">
        <f t="shared" ca="1" si="1"/>
        <v>13.749465712288165</v>
      </c>
    </row>
    <row r="22" spans="1:10" x14ac:dyDescent="0.25">
      <c r="A22" s="5" t="s">
        <v>173</v>
      </c>
      <c r="B22" s="5" t="str" cm="1">
        <f t="array" ref="B22:B29">_xlfn._xlws.FILTER(curve[ticker],curve[RH sector]=A22)</f>
        <v>SESGFP</v>
      </c>
      <c r="C22" s="18" cm="1">
        <f t="array" ref="C22:C29">_xlfn._xlws.FILTER(curve[short spread],curve[RH sector]=A22)</f>
        <v>331.48370727802956</v>
      </c>
      <c r="D22" s="18" cm="1">
        <f t="array" ref="D22:D29">_xlfn._xlws.FILTER(curve[long spread],curve[RH sector]=A22)</f>
        <v>444.01028496144261</v>
      </c>
      <c r="E22" s="18" cm="1">
        <f t="array" ref="E22:E29">_xlfn._xlws.FILTER(curve[curve per year],curve[RH sector]=A22)</f>
        <v>54.256540098343152</v>
      </c>
      <c r="F22" s="5" t="str" cm="1">
        <f t="array" ref="F22:F29">_xlfn._xlws.FILTER(curve[short rating],curve[RH sector]=A22)</f>
        <v>BB</v>
      </c>
      <c r="G22" s="18" cm="1">
        <f t="array" aca="1" ref="G22:G29" ca="1">_xlfn._xlws.FILTER(curve[curve change (14d)],curve[RH sector]=A22)</f>
        <v>3.2101525027471212E-2</v>
      </c>
      <c r="H22" s="18" cm="1">
        <f t="array" aca="1" ref="H22:H29" ca="1">_xlfn._xlws.FILTER(curve[curve change (30d)],curve[RH sector]=A22)</f>
        <v>-7.5827531645366548</v>
      </c>
      <c r="J22" s="5" t="str" cm="1">
        <f t="array" ref="J22:J29">_xlfn._xlws.FILTER(curve[RH sector],curve[RH sector]=A22)</f>
        <v>TMT/ AUTO</v>
      </c>
    </row>
    <row r="23" spans="1:10" x14ac:dyDescent="0.25">
      <c r="B23" s="5" t="str">
        <v>ORAFP</v>
      </c>
      <c r="C23" s="18">
        <v>202.49017790453584</v>
      </c>
      <c r="D23" s="18">
        <v>237.11570083091877</v>
      </c>
      <c r="E23" s="18">
        <v>13.069613100444435</v>
      </c>
      <c r="F23" s="5" t="str">
        <v>BBB-</v>
      </c>
      <c r="G23" s="18">
        <f ca="1"/>
        <v>4.2152490880349216</v>
      </c>
      <c r="H23" s="18">
        <f ca="1"/>
        <v>0.60714670954474848</v>
      </c>
      <c r="J23" s="5" t="str">
        <v>TMT/ AUTO</v>
      </c>
    </row>
    <row r="24" spans="1:10" x14ac:dyDescent="0.25">
      <c r="B24" s="5" t="str">
        <v>TELIAS</v>
      </c>
      <c r="C24" s="18">
        <v>236.89530144955455</v>
      </c>
      <c r="D24" s="18">
        <v>258.03825031230031</v>
      </c>
      <c r="E24" s="18">
        <v>7.391931355270307</v>
      </c>
      <c r="F24" s="5" t="str">
        <v>BBB-</v>
      </c>
      <c r="G24" s="18">
        <f ca="1"/>
        <v>-1.0429249665687763</v>
      </c>
      <c r="H24" s="18">
        <f ca="1"/>
        <v>-7.8503148133120622</v>
      </c>
      <c r="J24" s="5" t="str">
        <v>TMT/ AUTO</v>
      </c>
    </row>
    <row r="25" spans="1:10" x14ac:dyDescent="0.25">
      <c r="B25" s="5" t="str">
        <v>IFXGR</v>
      </c>
      <c r="C25" s="18">
        <v>343.42239095678843</v>
      </c>
      <c r="D25" s="18">
        <v>369.1120035394465</v>
      </c>
      <c r="E25" s="18">
        <v>8.5632041942193577</v>
      </c>
      <c r="F25" s="5" t="str">
        <v>NR</v>
      </c>
      <c r="G25" s="18">
        <f ca="1"/>
        <v>5.5702041942193627</v>
      </c>
      <c r="H25" s="18">
        <f ca="1"/>
        <v>-5.7777958057806504</v>
      </c>
      <c r="J25" s="5" t="str">
        <v>TMT/ AUTO</v>
      </c>
    </row>
    <row r="26" spans="1:10" x14ac:dyDescent="0.25">
      <c r="B26" s="5" t="str">
        <v>VW</v>
      </c>
      <c r="C26" s="18">
        <v>367.85621003058748</v>
      </c>
      <c r="D26" s="18">
        <v>400.87562330669283</v>
      </c>
      <c r="E26" s="18">
        <v>4.5428141145037522</v>
      </c>
      <c r="F26" s="5" t="str">
        <v>BBB-</v>
      </c>
      <c r="G26" s="18">
        <f ca="1"/>
        <v>4.6922261009342101</v>
      </c>
      <c r="H26" s="18">
        <f ca="1"/>
        <v>-1.824530401138917</v>
      </c>
      <c r="J26" s="5" t="str">
        <v>TMT/ AUTO</v>
      </c>
    </row>
    <row r="27" spans="1:10" x14ac:dyDescent="0.25">
      <c r="B27" s="5" t="str">
        <v>BERTEL</v>
      </c>
      <c r="C27" s="18">
        <v>332.74836651952432</v>
      </c>
      <c r="D27" s="18">
        <v>364.91898619794512</v>
      </c>
      <c r="E27" s="18">
        <v>8.0371500223296302</v>
      </c>
      <c r="F27" s="5" t="str">
        <v>BB+</v>
      </c>
      <c r="G27" s="18">
        <f ca="1"/>
        <v>9.1229063536095758</v>
      </c>
      <c r="H27" s="18">
        <f ca="1"/>
        <v>8.7908837663405812</v>
      </c>
      <c r="J27" s="5" t="str">
        <v>TMT/ AUTO</v>
      </c>
    </row>
    <row r="28" spans="1:10" x14ac:dyDescent="0.25">
      <c r="B28" s="5" t="str">
        <v>TELEFO</v>
      </c>
      <c r="C28" s="18">
        <v>355.82085114109117</v>
      </c>
      <c r="D28" s="18">
        <v>376.36259185602518</v>
      </c>
      <c r="E28" s="18">
        <v>5.3979376248746673</v>
      </c>
      <c r="F28" s="5" t="str">
        <v>BB</v>
      </c>
      <c r="G28" s="18">
        <f ca="1"/>
        <v>11.766648927970433</v>
      </c>
      <c r="H28" s="18">
        <f ca="1"/>
        <v>7.6102738379776298</v>
      </c>
      <c r="J28" s="5" t="str">
        <v>TMT/ AUTO</v>
      </c>
    </row>
    <row r="29" spans="1:10" x14ac:dyDescent="0.25">
      <c r="B29" s="5" t="str">
        <v>VOD</v>
      </c>
      <c r="C29" s="18">
        <v>305.62867317277147</v>
      </c>
      <c r="D29" s="18">
        <v>310.114379150525</v>
      </c>
      <c r="E29" s="18">
        <v>0.94367877918157739</v>
      </c>
      <c r="F29" s="5" t="str">
        <v>BB+</v>
      </c>
      <c r="G29" s="18">
        <f ca="1"/>
        <v>5.3676470788933921</v>
      </c>
      <c r="H29" s="18">
        <f ca="1"/>
        <v>-3.5947333245648281</v>
      </c>
      <c r="J29" s="5" t="str">
        <v>TMT/ AUTO</v>
      </c>
    </row>
    <row r="31" spans="1:10" x14ac:dyDescent="0.25">
      <c r="B31" s="5" t="s">
        <v>162</v>
      </c>
      <c r="C31" s="18">
        <f>AVERAGE(_xlfn.ANCHORARRAY(C22))</f>
        <v>309.54320980661032</v>
      </c>
      <c r="D31" s="18">
        <f t="shared" ref="D31:H31" si="2">AVERAGE(_xlfn.ANCHORARRAY(D22))</f>
        <v>345.06847751941206</v>
      </c>
      <c r="E31" s="18">
        <f t="shared" si="2"/>
        <v>12.775358661145859</v>
      </c>
      <c r="F31" s="18"/>
      <c r="G31" s="18">
        <f t="shared" ca="1" si="2"/>
        <v>4.9655072877650737</v>
      </c>
      <c r="H31" s="18">
        <f t="shared" ca="1" si="2"/>
        <v>-1.2027278994337691</v>
      </c>
    </row>
    <row r="32" spans="1:10" x14ac:dyDescent="0.25">
      <c r="B32" s="5" t="s">
        <v>167</v>
      </c>
      <c r="C32" s="18">
        <f>_xlfn.STDEV.P(_xlfn.ANCHORARRAY(C22))</f>
        <v>55.298150455637717</v>
      </c>
      <c r="D32" s="18">
        <f t="shared" ref="D32:H32" si="3">_xlfn.STDEV.P(_xlfn.ANCHORARRAY(D22))</f>
        <v>66.431567840958621</v>
      </c>
      <c r="E32" s="18">
        <f t="shared" si="3"/>
        <v>16.016159553341424</v>
      </c>
      <c r="F32" s="18"/>
      <c r="G32" s="18">
        <f t="shared" ca="1" si="3"/>
        <v>3.955126260803409</v>
      </c>
      <c r="H32" s="18">
        <f t="shared" ca="1" si="3"/>
        <v>6.049293643307954</v>
      </c>
    </row>
    <row r="35" spans="1:10" x14ac:dyDescent="0.25">
      <c r="A35" s="5" t="s">
        <v>174</v>
      </c>
      <c r="B35" s="5" t="str" cm="1">
        <f t="array" ref="B35:B40">_xlfn._xlws.FILTER(curve[ticker],curve[RH sector]=A35)</f>
        <v>GYCGR</v>
      </c>
      <c r="C35" s="18" cm="1">
        <f t="array" ref="C35:C40">_xlfn._xlws.FILTER(curve[short spread],curve[RH sector]=A35)</f>
        <v>253.46830526538554</v>
      </c>
      <c r="D35" s="18" cm="1">
        <f t="array" ref="D35:D40">_xlfn._xlws.FILTER(curve[long spread],curve[RH sector]=A35)</f>
        <v>317.67331952204228</v>
      </c>
      <c r="E35" s="18" cm="1">
        <f t="array" ref="E35:E40">_xlfn._xlws.FILTER(curve[curve per year],curve[RH sector]=A35)</f>
        <v>44.980480237389081</v>
      </c>
      <c r="F35" s="5" t="str" cm="1">
        <f t="array" ref="F35:F40">_xlfn._xlws.FILTER(curve[short rating],curve[RH sector]=A35)</f>
        <v>BBB-</v>
      </c>
      <c r="G35" s="18" cm="1">
        <f t="array" aca="1" ref="G35:G40" ca="1">_xlfn._xlws.FILTER(curve[curve change (14d)],curve[RH sector]=A35)</f>
        <v>-2.4492030639544637</v>
      </c>
      <c r="H35" s="18" cm="1">
        <f t="array" aca="1" ref="H35:H40" ca="1">_xlfn._xlws.FILTER(curve[curve change (30d)],curve[RH sector]=A35)</f>
        <v>-9.1768326224957733</v>
      </c>
      <c r="J35" s="5" t="str" cm="1">
        <f t="array" ref="J35:J40">_xlfn._xlws.FILTER(curve[RH sector],curve[RH sector]=A35)</f>
        <v>REIT</v>
      </c>
    </row>
    <row r="36" spans="1:10" x14ac:dyDescent="0.25">
      <c r="B36" s="5" t="str">
        <v>ACFP</v>
      </c>
      <c r="C36" s="18">
        <v>667.95147429030339</v>
      </c>
      <c r="D36" s="18">
        <v>709.96129772746383</v>
      </c>
      <c r="E36" s="18">
        <v>41.895042498807534</v>
      </c>
      <c r="F36" s="5" t="str">
        <v>BB</v>
      </c>
      <c r="G36" s="18">
        <f ca="1"/>
        <v>34.265944138151823</v>
      </c>
      <c r="H36" s="18">
        <f ca="1"/>
        <v>26.080370367659931</v>
      </c>
      <c r="J36" s="5" t="str">
        <v>REIT</v>
      </c>
    </row>
    <row r="37" spans="1:10" x14ac:dyDescent="0.25">
      <c r="B37" s="5" t="str">
        <v>AKFAST</v>
      </c>
      <c r="C37" s="18">
        <v>392.09489516219867</v>
      </c>
      <c r="D37" s="18">
        <v>420.39809272975788</v>
      </c>
      <c r="E37" s="18">
        <v>10.817452473465039</v>
      </c>
      <c r="F37" s="5" t="str">
        <v>NR</v>
      </c>
      <c r="G37" s="18">
        <f ca="1"/>
        <v>1.9477613739886017</v>
      </c>
      <c r="H37" s="18">
        <f ca="1"/>
        <v>-1.6112752752260633</v>
      </c>
      <c r="J37" s="5" t="str">
        <v>REIT</v>
      </c>
    </row>
    <row r="38" spans="1:10" x14ac:dyDescent="0.25">
      <c r="B38" s="5" t="str">
        <v>SBBBSS</v>
      </c>
      <c r="C38" s="18">
        <v>477.81819313014091</v>
      </c>
      <c r="D38" s="18">
        <v>490.62627831662377</v>
      </c>
      <c r="E38" s="18">
        <v>16.816370838367778</v>
      </c>
      <c r="F38" s="5" t="str">
        <v>BB</v>
      </c>
      <c r="G38" s="18">
        <f ca="1"/>
        <v>0.52135285275626586</v>
      </c>
      <c r="H38" s="18">
        <f ca="1"/>
        <v>90.651406809590782</v>
      </c>
      <c r="J38" s="5" t="str">
        <v>REIT</v>
      </c>
    </row>
    <row r="39" spans="1:10" x14ac:dyDescent="0.25">
      <c r="B39" s="5" t="str">
        <v>CPIPGR</v>
      </c>
      <c r="C39" s="18">
        <v>527.77357549010185</v>
      </c>
      <c r="D39" s="18">
        <v>546.17194592757323</v>
      </c>
      <c r="E39" s="18">
        <v>9.4984514988360047</v>
      </c>
      <c r="F39" s="5" t="str">
        <v>BB+</v>
      </c>
      <c r="G39" s="18">
        <f ca="1"/>
        <v>-6.5641298307254949</v>
      </c>
      <c r="H39" s="18">
        <f ca="1"/>
        <v>2.9315490943098235</v>
      </c>
      <c r="J39" s="5" t="str">
        <v>REIT</v>
      </c>
    </row>
    <row r="40" spans="1:10" x14ac:dyDescent="0.25">
      <c r="B40" s="5" t="str">
        <v>ULFP</v>
      </c>
      <c r="C40" s="18">
        <v>637.91084797160181</v>
      </c>
      <c r="D40" s="18">
        <v>543.71344905245985</v>
      </c>
      <c r="E40" s="18">
        <v>-37.576011590695977</v>
      </c>
      <c r="F40" s="5" t="str">
        <v>BBB</v>
      </c>
      <c r="G40" s="18">
        <f ca="1"/>
        <v>0.94405398307450383</v>
      </c>
      <c r="H40" s="18">
        <f ca="1"/>
        <v>-9.171831262827105</v>
      </c>
      <c r="J40" s="5" t="str">
        <v>REIT</v>
      </c>
    </row>
    <row r="42" spans="1:10" x14ac:dyDescent="0.25">
      <c r="B42" s="5" t="s">
        <v>162</v>
      </c>
      <c r="C42" s="18">
        <f>AVERAGE(_xlfn.ANCHORARRAY(C35))</f>
        <v>492.83621521828871</v>
      </c>
      <c r="D42" s="18">
        <f t="shared" ref="D42:E42" si="4">AVERAGE(_xlfn.ANCHORARRAY(D35))</f>
        <v>504.75739721265342</v>
      </c>
      <c r="E42" s="18">
        <f t="shared" si="4"/>
        <v>14.405297659361574</v>
      </c>
      <c r="G42" s="18">
        <f t="shared" ref="G42:H42" ca="1" si="5">AVERAGE(_xlfn.ANCHORARRAY(G35))</f>
        <v>4.777629908881873</v>
      </c>
      <c r="H42" s="18">
        <f t="shared" ca="1" si="5"/>
        <v>16.617231185168603</v>
      </c>
    </row>
    <row r="43" spans="1:10" x14ac:dyDescent="0.25">
      <c r="B43" s="5" t="s">
        <v>167</v>
      </c>
      <c r="C43" s="18">
        <f>_xlfn.STDEV.P(_xlfn.ANCHORARRAY(C35))</f>
        <v>141.77680407388863</v>
      </c>
      <c r="D43" s="18">
        <f t="shared" ref="D43:E43" si="6">_xlfn.STDEV.P(_xlfn.ANCHORARRAY(D35))</f>
        <v>120.87046269052968</v>
      </c>
      <c r="E43" s="18">
        <f t="shared" si="6"/>
        <v>27.188684590478779</v>
      </c>
      <c r="G43" s="18">
        <f t="shared" ref="G43:H43" ca="1" si="7">_xlfn.STDEV.P(_xlfn.ANCHORARRAY(G35))</f>
        <v>13.486064780447924</v>
      </c>
      <c r="H43" s="18">
        <f t="shared" ca="1" si="7"/>
        <v>35.16768397099856</v>
      </c>
    </row>
    <row r="46" spans="1:10" x14ac:dyDescent="0.25">
      <c r="A46" s="5" t="s">
        <v>175</v>
      </c>
      <c r="B46" s="5" t="str" cm="1">
        <f t="array" ref="B46:B49">_xlfn._xlws.FILTER(curve[ticker],curve[RH sector]=A46)</f>
        <v>REPSM</v>
      </c>
      <c r="C46" s="18" cm="1">
        <f t="array" ref="C46:C49">_xlfn._xlws.FILTER(curve[short spread],curve[RH sector]=A46)</f>
        <v>368.49553839920827</v>
      </c>
      <c r="D46" s="18" cm="1">
        <f t="array" ref="D46:D49">_xlfn._xlws.FILTER(curve[long spread],curve[RH sector]=A46)</f>
        <v>389.70796665128722</v>
      </c>
      <c r="E46" s="18" cm="1">
        <f t="array" ref="E46:E49">_xlfn._xlws.FILTER(curve[curve per year],curve[RH sector]=A46)</f>
        <v>22.058508011421129</v>
      </c>
      <c r="F46" s="5" t="str" cm="1">
        <f t="array" ref="F46:F49">_xlfn._xlws.FILTER(curve[short rating],curve[RH sector]=A46)</f>
        <v>BB+</v>
      </c>
      <c r="G46" s="18" cm="1">
        <f t="array" aca="1" ref="G46:G49" ca="1">_xlfn._xlws.FILTER(curve[curve change (14d)],curve[RH sector]=A46)</f>
        <v>-7.7550247521116482</v>
      </c>
      <c r="H46" s="18" t="str" cm="1">
        <f t="array" aca="1" ref="H46:H49" ca="1">_xlfn._xlws.FILTER(curve[curve change (30d)],curve[RH sector]=A46)</f>
        <v>-</v>
      </c>
      <c r="J46" s="5" t="str" cm="1">
        <f t="array" ref="J46:J49">_xlfn._xlws.FILTER(curve[RH sector],curve[RH sector]=A46)</f>
        <v>Energy</v>
      </c>
    </row>
    <row r="47" spans="1:10" x14ac:dyDescent="0.25">
      <c r="B47" s="5" t="str">
        <v>BPLN</v>
      </c>
      <c r="C47" s="18">
        <v>325.16820841776581</v>
      </c>
      <c r="D47" s="18">
        <v>361.85870907031466</v>
      </c>
      <c r="E47" s="18">
        <v>12.219007972792271</v>
      </c>
      <c r="F47" s="5" t="str">
        <v>BBB+</v>
      </c>
      <c r="G47" s="18">
        <f ca="1"/>
        <v>3.0527123523543143</v>
      </c>
      <c r="H47" s="18" t="str">
        <f ca="1"/>
        <v>-</v>
      </c>
      <c r="J47" s="5" t="str">
        <v>Energy</v>
      </c>
    </row>
    <row r="48" spans="1:10" x14ac:dyDescent="0.25">
      <c r="B48" s="5" t="str">
        <v>TOTAL</v>
      </c>
      <c r="C48" s="18">
        <v>207.61462009071988</v>
      </c>
      <c r="D48" s="18">
        <v>230.5615273691572</v>
      </c>
      <c r="E48" s="18">
        <v>6.7004969253036979</v>
      </c>
      <c r="F48" s="5" t="str">
        <v>A-</v>
      </c>
      <c r="G48" s="18">
        <f ca="1"/>
        <v>4.2579169253036948</v>
      </c>
      <c r="H48" s="18">
        <f ca="1"/>
        <v>-2.9363790746963065</v>
      </c>
      <c r="J48" s="5" t="str">
        <v>Energy</v>
      </c>
    </row>
    <row r="49" spans="1:10" x14ac:dyDescent="0.25">
      <c r="B49" s="5" t="str">
        <v>OMVAV</v>
      </c>
      <c r="C49" s="18">
        <v>287.39014676591756</v>
      </c>
      <c r="D49" s="18">
        <v>290.6039707518957</v>
      </c>
      <c r="E49" s="18">
        <v>1.8619773887016196</v>
      </c>
      <c r="F49" s="5" t="str">
        <v>BBB</v>
      </c>
      <c r="G49" s="18">
        <f ca="1"/>
        <v>-0.89695911923488869</v>
      </c>
      <c r="H49" s="18">
        <f ca="1"/>
        <v>-5.9032527700285504</v>
      </c>
      <c r="J49" s="5" t="str">
        <v>Energy</v>
      </c>
    </row>
    <row r="53" spans="1:10" x14ac:dyDescent="0.25">
      <c r="A53" s="5" t="s">
        <v>176</v>
      </c>
      <c r="B53" s="5" t="str" cm="1">
        <f t="array" ref="B53:B63">_xlfn._xlws.FILTER(curve[ticker],curve[RH sector]=A53)</f>
        <v>EDPPL</v>
      </c>
      <c r="C53" s="18" cm="1">
        <f t="array" ref="C53:C63">_xlfn._xlws.FILTER(curve[short spread],curve[RH sector]=A53)</f>
        <v>311.37154125332506</v>
      </c>
      <c r="D53" s="18" cm="1">
        <f t="array" ref="D53:D63">_xlfn._xlws.FILTER(curve[long spread],curve[RH sector]=A53)</f>
        <v>336.85441507491356</v>
      </c>
      <c r="E53" s="18" cm="1">
        <f t="array" ref="E53:E63">_xlfn._xlws.FILTER(curve[curve per year],curve[RH sector]=A53)</f>
        <v>20.854818262062334</v>
      </c>
      <c r="F53" s="5" t="str" cm="1">
        <f t="array" ref="F53:F63">_xlfn._xlws.FILTER(curve[short rating],curve[RH sector]=A53)</f>
        <v>BB</v>
      </c>
      <c r="G53" s="18" cm="1">
        <f t="array" aca="1" ref="G53:G63" ca="1">_xlfn._xlws.FILTER(curve[curve change (14d)],curve[RH sector]=A53)</f>
        <v>80.572419158923296</v>
      </c>
      <c r="H53" s="18" cm="1">
        <f t="array" aca="1" ref="H53:H63" ca="1">_xlfn._xlws.FILTER(curve[curve change (30d)],curve[RH sector]=A53)</f>
        <v>98.455782387622875</v>
      </c>
      <c r="J53" s="5" t="str" cm="1">
        <f t="array" ref="J53:J63">_xlfn._xlws.FILTER(curve[RH sector],curve[RH sector]=A53)</f>
        <v>UTILS</v>
      </c>
    </row>
    <row r="54" spans="1:10" x14ac:dyDescent="0.25">
      <c r="B54" s="5" t="str">
        <v>NTGYSM</v>
      </c>
      <c r="C54" s="18">
        <v>303.38356317562807</v>
      </c>
      <c r="D54" s="18">
        <v>331.20559298172327</v>
      </c>
      <c r="E54" s="18">
        <v>19.416904166777723</v>
      </c>
      <c r="F54" s="5" t="str">
        <v>BB+</v>
      </c>
      <c r="G54" s="18">
        <f ca="1"/>
        <v>-4.6444820664918574</v>
      </c>
      <c r="H54" s="18">
        <f ca="1"/>
        <v>8.8926211839861473</v>
      </c>
      <c r="J54" s="5" t="str">
        <v>UTILS</v>
      </c>
    </row>
    <row r="55" spans="1:10" x14ac:dyDescent="0.25">
      <c r="B55" s="5" t="str">
        <v>EDF</v>
      </c>
      <c r="C55" s="18">
        <v>343.63843766937907</v>
      </c>
      <c r="D55" s="18">
        <v>361.06584928318614</v>
      </c>
      <c r="E55" s="18">
        <v>11.218704125290264</v>
      </c>
      <c r="F55" s="5" t="str">
        <v>BB+</v>
      </c>
      <c r="G55" s="18">
        <f ca="1"/>
        <v>-1.9502641286779863</v>
      </c>
      <c r="H55" s="18">
        <f ca="1"/>
        <v>-2.359682118095991</v>
      </c>
      <c r="J55" s="5" t="str">
        <v>UTILS</v>
      </c>
    </row>
    <row r="56" spans="1:10" x14ac:dyDescent="0.25">
      <c r="B56" s="5" t="str">
        <v>ENELIM</v>
      </c>
      <c r="C56" s="18">
        <v>256.82736367391851</v>
      </c>
      <c r="D56" s="18">
        <v>300.41911910490103</v>
      </c>
      <c r="E56" s="18">
        <v>14.517327310500564</v>
      </c>
      <c r="F56" s="5" t="str">
        <v>BBB-</v>
      </c>
      <c r="G56" s="18">
        <f ca="1"/>
        <v>1.9567274004208102E-2</v>
      </c>
      <c r="H56" s="18">
        <f ca="1"/>
        <v>2.0683628944421706</v>
      </c>
      <c r="J56" s="5" t="str">
        <v>UTILS</v>
      </c>
    </row>
    <row r="57" spans="1:10" x14ac:dyDescent="0.25">
      <c r="B57" s="5" t="str">
        <v>SEVFP</v>
      </c>
      <c r="C57" s="18">
        <v>241.98394137967446</v>
      </c>
      <c r="D57" s="18">
        <v>285.50282062779024</v>
      </c>
      <c r="E57" s="18">
        <v>10.422828691313818</v>
      </c>
      <c r="F57" s="5" t="str">
        <v>NR</v>
      </c>
      <c r="G57" s="18">
        <f ca="1"/>
        <v>0.48424273330856593</v>
      </c>
      <c r="H57" s="18">
        <f ca="1"/>
        <v>1.5672676676917785</v>
      </c>
      <c r="J57" s="5" t="str">
        <v>UTILS</v>
      </c>
    </row>
    <row r="58" spans="1:10" x14ac:dyDescent="0.25">
      <c r="B58" s="5" t="str">
        <v>NGGLN</v>
      </c>
      <c r="C58" s="18">
        <v>230.49363118749778</v>
      </c>
      <c r="D58" s="18">
        <v>260.88412254196413</v>
      </c>
      <c r="E58" s="18">
        <v>11.05935129050869</v>
      </c>
      <c r="F58" s="5" t="str">
        <v>BBB-</v>
      </c>
      <c r="G58" s="18">
        <f ca="1"/>
        <v>1.3775716294917455</v>
      </c>
      <c r="H58" s="18">
        <f ca="1"/>
        <v>-5.6538640634295021</v>
      </c>
      <c r="J58" s="5" t="str">
        <v>UTILS</v>
      </c>
    </row>
    <row r="59" spans="1:10" x14ac:dyDescent="0.25">
      <c r="B59" s="5" t="str">
        <v>ORSTED</v>
      </c>
      <c r="C59" s="18">
        <v>179.51841777627823</v>
      </c>
      <c r="D59" s="18">
        <v>220.1990249195695</v>
      </c>
      <c r="E59" s="18">
        <v>9.6669411505867942</v>
      </c>
      <c r="F59" s="5" t="str">
        <v>BB+</v>
      </c>
      <c r="G59" s="18">
        <f ca="1"/>
        <v>0.71327253079512687</v>
      </c>
      <c r="H59" s="18">
        <f ca="1"/>
        <v>0.27959740058679472</v>
      </c>
      <c r="J59" s="5" t="str">
        <v>UTILS</v>
      </c>
    </row>
    <row r="60" spans="1:10" x14ac:dyDescent="0.25">
      <c r="B60" s="5" t="str">
        <v>ENBW</v>
      </c>
      <c r="C60" s="18">
        <v>208.82884272701466</v>
      </c>
      <c r="D60" s="18">
        <v>231.45864706991546</v>
      </c>
      <c r="E60" s="18">
        <v>8.2351730659609075</v>
      </c>
      <c r="F60" s="5" t="str">
        <v>BBB-</v>
      </c>
      <c r="G60" s="18">
        <f ca="1"/>
        <v>0.86857785160398038</v>
      </c>
      <c r="H60" s="18">
        <f ca="1"/>
        <v>1.1575210220925083</v>
      </c>
      <c r="J60" s="5" t="str">
        <v>UTILS</v>
      </c>
    </row>
    <row r="61" spans="1:10" x14ac:dyDescent="0.25">
      <c r="B61" s="5" t="str">
        <v>IBESM</v>
      </c>
      <c r="C61" s="18">
        <v>211.92620657851745</v>
      </c>
      <c r="D61" s="18">
        <v>209.94646680003441</v>
      </c>
      <c r="E61" s="18">
        <v>-1.1488156107254506</v>
      </c>
      <c r="F61" s="5" t="str">
        <v>BBB-</v>
      </c>
      <c r="G61" s="18">
        <f ca="1"/>
        <v>3.9983227040599258</v>
      </c>
      <c r="H61" s="18">
        <f ca="1"/>
        <v>-0.64686807495438015</v>
      </c>
      <c r="J61" s="5" t="str">
        <v>UTILS</v>
      </c>
    </row>
    <row r="62" spans="1:10" x14ac:dyDescent="0.25">
      <c r="B62" s="5" t="str">
        <v>ENGIFP</v>
      </c>
      <c r="C62" s="18">
        <v>243.09065181454858</v>
      </c>
      <c r="D62" s="18">
        <v>245.15821348634717</v>
      </c>
      <c r="E62" s="18">
        <v>0.92824109496492491</v>
      </c>
      <c r="F62" s="5" t="str">
        <v>BBB</v>
      </c>
      <c r="G62" s="18">
        <f ca="1"/>
        <v>13.969920061754584</v>
      </c>
      <c r="H62" s="18">
        <f ca="1"/>
        <v>7.4075522880768512</v>
      </c>
      <c r="J62" s="5" t="str">
        <v>UTILS</v>
      </c>
    </row>
    <row r="63" spans="1:10" x14ac:dyDescent="0.25">
      <c r="B63" s="5" t="str">
        <v>RWE</v>
      </c>
      <c r="C63" s="18">
        <v>280.99287153425746</v>
      </c>
      <c r="D63" s="18">
        <v>283.68367471640784</v>
      </c>
      <c r="E63" s="18">
        <v>0.59777429183498909</v>
      </c>
      <c r="F63" s="5" t="str">
        <v>BB</v>
      </c>
      <c r="G63" s="18">
        <f ca="1"/>
        <v>5.5333829345617183</v>
      </c>
      <c r="H63" s="18">
        <f ca="1"/>
        <v>16.077950798225743</v>
      </c>
      <c r="J63" s="5" t="str">
        <v>UTILS</v>
      </c>
    </row>
  </sheetData>
  <conditionalFormatting sqref="E11:E16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{4DFA15B0-F762-43C1-ABA5-6AFA7B2C3DC7}</x14:id>
        </ext>
      </extLst>
    </cfRule>
  </conditionalFormatting>
  <conditionalFormatting sqref="E22:E2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{AE91AAA4-073D-462D-8C22-0D16FA753E30}</x14:id>
        </ext>
      </extLst>
    </cfRule>
  </conditionalFormatting>
  <conditionalFormatting sqref="E35:E40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{31F2C5F2-85A0-45B6-B9B8-437E9EE29260}</x14:id>
        </ext>
      </extLst>
    </cfRule>
  </conditionalFormatting>
  <conditionalFormatting sqref="E46:E49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{DF39ED6A-2787-498E-848D-8D92E8BAD827}</x14:id>
        </ext>
      </extLst>
    </cfRule>
  </conditionalFormatting>
  <conditionalFormatting sqref="E53:E63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{3F0BF3A0-F004-428A-86FB-24D9B3AF8310}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FA15B0-F762-43C1-ABA5-6AFA7B2C3D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E11:E16</xm:sqref>
        </x14:conditionalFormatting>
        <x14:conditionalFormatting xmlns:xm="http://schemas.microsoft.com/office/excel/2006/main">
          <x14:cfRule type="dataBar" id="{AE91AAA4-073D-462D-8C22-0D16FA753E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E22:E29</xm:sqref>
        </x14:conditionalFormatting>
        <x14:conditionalFormatting xmlns:xm="http://schemas.microsoft.com/office/excel/2006/main">
          <x14:cfRule type="dataBar" id="{31F2C5F2-85A0-45B6-B9B8-437E9EE2926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E35:E40</xm:sqref>
        </x14:conditionalFormatting>
        <x14:conditionalFormatting xmlns:xm="http://schemas.microsoft.com/office/excel/2006/main">
          <x14:cfRule type="dataBar" id="{DF39ED6A-2787-498E-848D-8D92E8BAD82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E46:E49</xm:sqref>
        </x14:conditionalFormatting>
        <x14:conditionalFormatting xmlns:xm="http://schemas.microsoft.com/office/excel/2006/main">
          <x14:cfRule type="dataBar" id="{3F0BF3A0-F004-428A-86FB-24D9B3AF83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E53:E63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B1:AA196"/>
  <sheetViews>
    <sheetView workbookViewId="0">
      <selection activeCell="Q103" sqref="Q103"/>
    </sheetView>
  </sheetViews>
  <sheetFormatPr defaultColWidth="8.7265625" defaultRowHeight="14.5" x14ac:dyDescent="0.35"/>
  <cols>
    <col min="1" max="1" width="8.7265625" style="5"/>
    <col min="2" max="2" width="32.1796875" style="5" bestFit="1" customWidth="1"/>
    <col min="3" max="3" width="16.453125" style="5" bestFit="1" customWidth="1"/>
    <col min="4" max="4" width="8.7265625" style="5"/>
    <col min="5" max="5" width="14.81640625" style="5" bestFit="1" customWidth="1"/>
    <col min="6" max="6" width="9.1796875" style="5" customWidth="1"/>
    <col min="7" max="7" width="20.1796875" style="5" bestFit="1" customWidth="1"/>
    <col min="8" max="9" width="8.7265625" style="5"/>
    <col min="10" max="10" width="12.81640625" style="8" customWidth="1"/>
    <col min="11" max="11" width="9.453125" style="5" bestFit="1" customWidth="1"/>
    <col min="12" max="12" width="8.7265625" style="5"/>
    <col min="13" max="13" width="12.54296875" style="10" bestFit="1" customWidth="1"/>
    <col min="14" max="14" width="21.1796875" style="5" bestFit="1" customWidth="1"/>
    <col min="15" max="15" width="25.7265625" style="5" bestFit="1" customWidth="1"/>
    <col min="16" max="16" width="8.7265625" style="5"/>
    <col min="24" max="16384" width="8.7265625" style="5"/>
  </cols>
  <sheetData>
    <row r="1" spans="2:27" ht="11" x14ac:dyDescent="0.3">
      <c r="B1" s="4" t="s">
        <v>177</v>
      </c>
      <c r="C1" s="4" t="s">
        <v>178</v>
      </c>
      <c r="E1" s="6" t="s">
        <v>179</v>
      </c>
      <c r="F1" s="6" t="s">
        <v>180</v>
      </c>
      <c r="G1" s="6" t="s">
        <v>181</v>
      </c>
      <c r="H1" s="6" t="s">
        <v>2</v>
      </c>
      <c r="I1" s="6" t="s">
        <v>182</v>
      </c>
      <c r="J1" s="7" t="s">
        <v>183</v>
      </c>
      <c r="K1" s="7" t="s">
        <v>184</v>
      </c>
      <c r="L1" s="7" t="s">
        <v>185</v>
      </c>
      <c r="M1" s="3" t="s">
        <v>186</v>
      </c>
      <c r="N1" s="4" t="s">
        <v>187</v>
      </c>
      <c r="O1" s="4" t="s">
        <v>188</v>
      </c>
      <c r="P1" s="28" t="s">
        <v>35</v>
      </c>
      <c r="Q1" s="28" t="s">
        <v>36</v>
      </c>
      <c r="R1" s="6" t="s">
        <v>455</v>
      </c>
      <c r="S1" s="6" t="s">
        <v>456</v>
      </c>
      <c r="T1" s="6" t="s">
        <v>457</v>
      </c>
      <c r="U1" s="6" t="s">
        <v>458</v>
      </c>
      <c r="V1" s="6" t="s">
        <v>568</v>
      </c>
      <c r="W1" s="6" t="s">
        <v>569</v>
      </c>
    </row>
    <row r="2" spans="2:27" ht="10.5" x14ac:dyDescent="0.25">
      <c r="B2" s="5" t="str">
        <f>_xll.BTCWGETALL("cols=2;rows=11")</f>
        <v>w-4A117247396F4841B545D5F8AB67C413</v>
      </c>
      <c r="C2" s="5" t="s">
        <v>198</v>
      </c>
      <c r="E2" s="5" t="str">
        <f ca="1">_xll.BTCWGET(_xlfn.XLOOKUP(B19,C:C,B:B),"cols=1;rows=195")</f>
        <v>QJ937853 Corp</v>
      </c>
      <c r="F2" s="5" t="str" cm="1">
        <f t="array" aca="1" ref="F2" ca="1">_xll.BDP(bonds[[#This Row],[worksheet get]],bonds[[#Headers],[ID_ISIN]])</f>
        <v>XS1323897485</v>
      </c>
      <c r="G2" s="5" t="str" cm="1">
        <f t="array" aca="1" ref="G2" ca="1">_xll.BDP(bonds[[#This Row],[worksheet get]],bonds[[#Headers],[security name]])</f>
        <v>SOLBBB 5.118 PERP</v>
      </c>
      <c r="H2" s="5" t="str" cm="1">
        <f t="array" aca="1" ref="H2" ca="1">_xll.BDP(bonds[[#This Row],[worksheet get]],bonds[[#Headers],[ticker]])</f>
        <v>SOLBBB</v>
      </c>
      <c r="I2" s="5" cm="1">
        <f t="array" aca="1" ref="I2" ca="1">_xll.BDP(bonds[[#This Row],[worksheet get]],bonds[[#Headers],[coupon]])</f>
        <v>5.1180000000000003</v>
      </c>
      <c r="J2" s="8" cm="1">
        <f t="array" aca="1" ref="J2" ca="1">_xll.BDP(bonds[[#This Row],[worksheet get]],bonds[[#Headers],[nxt_call_dt]])*1</f>
        <v>44349</v>
      </c>
      <c r="K2" s="9" t="str" cm="1">
        <f t="array" aca="1" ref="K2" ca="1">_xll.BDP(bonds[[#This Row],[worksheet get]],bonds[[#Headers],[mty_typ]])</f>
        <v>PERP/CALL</v>
      </c>
      <c r="L2" s="9" t="str" cm="1">
        <f t="array" aca="1" ref="L2" ca="1">_xll.BDP(bonds[[#This Row],[worksheet get]],bonds[[#Headers],[crncy]])</f>
        <v>EUR</v>
      </c>
      <c r="M2" s="10" cm="1">
        <f t="array" aca="1" ref="M2" ca="1">_xll.BDP(bonds[[#This Row],[worksheet get]],bonds[[#Headers],[amt_outstanding]])</f>
        <v>500000000</v>
      </c>
      <c r="N2" s="9" t="str" cm="1">
        <f t="array" aca="1" ref="N2" ca="1">_xll.BDP(bonds[[#This Row],[worksheet get]],bonds[[#Headers],[industry_sector]])</f>
        <v>Basic Materials</v>
      </c>
      <c r="O2" s="9" t="str">
        <f ca="1">bonds[[#This Row],[security name]]&amp;" nc-"&amp;RIGHT(YEAR(bonds[[#This Row],[nxt_call_dt]]),2)</f>
        <v>SOLBBB 5.118 PERP nc-21</v>
      </c>
      <c r="P2" s="9" cm="1">
        <f t="array" aca="1" ref="P2" ca="1">_xll.BDP(bonds[[#This Row],[worksheet get]],bonds[[#Headers],[yas_ispread]])</f>
        <v>310.12481616299209</v>
      </c>
      <c r="Q2" s="9" cm="1">
        <f t="array" aca="1" ref="Q2" ca="1">_xll.BDP(bonds[[#This Row],[worksheet get]],bonds[[#Headers],[blp_i_sprd_mid]])</f>
        <v>301.93252563476563</v>
      </c>
      <c r="R2" s="9" t="str" cm="1">
        <f t="array" aca="1" ref="R2" ca="1">_xll.BDP(bonds[[#This Row],[worksheet get]],bonds[[#Headers],[rtg_moody]])</f>
        <v>Ba1</v>
      </c>
      <c r="S2" s="9" t="str" cm="1">
        <f t="array" aca="1" ref="S2" ca="1">_xll.BDP(bonds[[#This Row],[worksheet get]],bonds[[#Headers],[rtg_sp]])</f>
        <v>BB+</v>
      </c>
      <c r="T2" s="9" t="str" cm="1">
        <f t="array" aca="1" ref="T2" ca="1">_xll.BDP(bonds[[#This Row],[worksheet get]],bonds[[#Headers],[bb_composite]])</f>
        <v>BB+</v>
      </c>
      <c r="U2" s="9" t="str" cm="1">
        <f t="array" aca="1" ref="U2" ca="1">_xll.BDP(bonds[[#This Row],[worksheet get]],bonds[[#Headers],[green_bond_loan_indicator]])</f>
        <v>N</v>
      </c>
      <c r="V2" s="9">
        <f ca="1">IFERROR(bonds[[#This Row],[yas_ispread]]/bonds[[#This Row],[blp_i_sprd_mid]],1)</f>
        <v>1.0271328519873884</v>
      </c>
      <c r="W2" s="9" t="str">
        <f ca="1">_xlfn.XLOOKUP(bonds[[#This Row],[ticker]],lists!J:J,lists!K:K)</f>
        <v>Low Beta</v>
      </c>
      <c r="Z2" s="5" t="s">
        <v>147</v>
      </c>
      <c r="AA2" s="5" t="str">
        <f ca="1">bonds[[#This Row],[ID_ISIN]]</f>
        <v>XS1323897485</v>
      </c>
    </row>
    <row r="3" spans="2:27" ht="10.5" x14ac:dyDescent="0.25">
      <c r="B3" s="5" t="s">
        <v>598</v>
      </c>
      <c r="C3" s="5" t="s">
        <v>459</v>
      </c>
      <c r="E3" s="5" t="s">
        <v>201</v>
      </c>
      <c r="F3" s="5" t="str" cm="1">
        <f t="array" aca="1" ref="F3" ca="1">_xll.BDP(bonds[[#This Row],[worksheet get]],bonds[[#Headers],[ID_ISIN]])</f>
        <v>XS0992293901</v>
      </c>
      <c r="G3" s="5" t="str" cm="1">
        <f t="array" aca="1" ref="G3" ca="1">_xll.BDP(bonds[[#This Row],[worksheet get]],bonds[[#Headers],[security name]])</f>
        <v>SOLBBB 5.425 PERP</v>
      </c>
      <c r="H3" s="5" t="str" cm="1">
        <f t="array" aca="1" ref="H3" ca="1">_xll.BDP(bonds[[#This Row],[worksheet get]],bonds[[#Headers],[ticker]])</f>
        <v>SOLBBB</v>
      </c>
      <c r="I3" s="5" cm="1">
        <f t="array" aca="1" ref="I3" ca="1">_xll.BDP(bonds[[#This Row],[worksheet get]],bonds[[#Headers],[coupon]])</f>
        <v>5.4249999999999998</v>
      </c>
      <c r="J3" s="8" cm="1">
        <f t="array" aca="1" ref="J3" ca="1">_xll.BDP(bonds[[#This Row],[worksheet get]],bonds[[#Headers],[nxt_call_dt]])*1</f>
        <v>45242</v>
      </c>
      <c r="K3" s="9" t="str" cm="1">
        <f t="array" aca="1" ref="K3" ca="1">_xll.BDP(bonds[[#This Row],[worksheet get]],bonds[[#Headers],[mty_typ]])</f>
        <v>PERP/CALL</v>
      </c>
      <c r="L3" s="9" t="str" cm="1">
        <f t="array" aca="1" ref="L3" ca="1">_xll.BDP(bonds[[#This Row],[worksheet get]],bonds[[#Headers],[crncy]])</f>
        <v>EUR</v>
      </c>
      <c r="M3" s="10" cm="1">
        <f t="array" aca="1" ref="M3" ca="1">_xll.BDP(bonds[[#This Row],[worksheet get]],bonds[[#Headers],[amt_outstanding]])</f>
        <v>500000000</v>
      </c>
      <c r="N3" s="9" t="str" cm="1">
        <f t="array" aca="1" ref="N3" ca="1">_xll.BDP(bonds[[#This Row],[worksheet get]],bonds[[#Headers],[industry_sector]])</f>
        <v>Basic Materials</v>
      </c>
      <c r="O3" s="9" t="str">
        <f ca="1">bonds[[#This Row],[security name]]&amp;" nc-"&amp;RIGHT(YEAR(bonds[[#This Row],[nxt_call_dt]]),2)</f>
        <v>SOLBBB 5.425 PERP nc-23</v>
      </c>
      <c r="P3" s="9" cm="1">
        <f t="array" aca="1" ref="P3" ca="1">_xll.BDP(bonds[[#This Row],[worksheet get]],bonds[[#Headers],[yas_ispread]])</f>
        <v>284.27588187553965</v>
      </c>
      <c r="Q3" s="9" cm="1">
        <f t="array" aca="1" ref="Q3" ca="1">_xll.BDP(bonds[[#This Row],[worksheet get]],bonds[[#Headers],[blp_i_sprd_mid]])</f>
        <v>284.260498046875</v>
      </c>
      <c r="R3" s="9" t="str" cm="1">
        <f t="array" aca="1" ref="R3" ca="1">_xll.BDP(bonds[[#This Row],[worksheet get]],bonds[[#Headers],[rtg_moody]])</f>
        <v>Ba1</v>
      </c>
      <c r="S3" s="9" t="str" cm="1">
        <f t="array" aca="1" ref="S3" ca="1">_xll.BDP(bonds[[#This Row],[worksheet get]],bonds[[#Headers],[rtg_sp]])</f>
        <v>BB+</v>
      </c>
      <c r="T3" s="9" t="str" cm="1">
        <f t="array" aca="1" ref="T3" ca="1">_xll.BDP(bonds[[#This Row],[worksheet get]],bonds[[#Headers],[bb_composite]])</f>
        <v>BB+</v>
      </c>
      <c r="U3" s="9" t="str" cm="1">
        <f t="array" aca="1" ref="U3" ca="1">_xll.BDP(bonds[[#This Row],[worksheet get]],bonds[[#Headers],[green_bond_loan_indicator]])</f>
        <v>N</v>
      </c>
      <c r="V3" s="9">
        <f ca="1">IFERROR(bonds[[#This Row],[yas_ispread]]/bonds[[#This Row],[blp_i_sprd_mid]],1)</f>
        <v>1.0000541187705303</v>
      </c>
      <c r="W3" s="9" t="str">
        <f ca="1">_xlfn.XLOOKUP(bonds[[#This Row],[ticker]],lists!J:J,lists!K:K)</f>
        <v>Low Beta</v>
      </c>
      <c r="Z3" s="5" t="s">
        <v>565</v>
      </c>
      <c r="AA3" s="5">
        <f ca="1">_xlfn.XLOOKUP(AA2,bonds[ID_ISIN],bonds[yas_ispread])</f>
        <v>310.12481616299209</v>
      </c>
    </row>
    <row r="4" spans="2:27" ht="10.5" x14ac:dyDescent="0.25">
      <c r="B4" s="5" t="s">
        <v>199</v>
      </c>
      <c r="C4" s="5" t="s">
        <v>200</v>
      </c>
      <c r="E4" s="5" t="s">
        <v>205</v>
      </c>
      <c r="F4" s="5" t="str" cm="1">
        <f t="array" aca="1" ref="F4" ca="1">_xll.BDP(bonds[[#This Row],[worksheet get]],bonds[[#Headers],[ID_ISIN]])</f>
        <v>BE6309987400</v>
      </c>
      <c r="G4" s="5" t="str" cm="1">
        <f t="array" aca="1" ref="G4" ca="1">_xll.BDP(bonds[[#This Row],[worksheet get]],bonds[[#Headers],[security name]])</f>
        <v>SOLBBB 4 1/4 PERP</v>
      </c>
      <c r="H4" s="5" t="str" cm="1">
        <f t="array" aca="1" ref="H4" ca="1">_xll.BDP(bonds[[#This Row],[worksheet get]],bonds[[#Headers],[ticker]])</f>
        <v>SOLBBB</v>
      </c>
      <c r="I4" s="5" cm="1">
        <f t="array" aca="1" ref="I4" ca="1">_xll.BDP(bonds[[#This Row],[worksheet get]],bonds[[#Headers],[coupon]])</f>
        <v>4.25</v>
      </c>
      <c r="J4" s="8" cm="1">
        <f t="array" aca="1" ref="J4" ca="1">_xll.BDP(bonds[[#This Row],[worksheet get]],bonds[[#Headers],[nxt_call_dt]])*1</f>
        <v>45264</v>
      </c>
      <c r="K4" s="9" t="str" cm="1">
        <f t="array" aca="1" ref="K4" ca="1">_xll.BDP(bonds[[#This Row],[worksheet get]],bonds[[#Headers],[mty_typ]])</f>
        <v>PERP/CALL</v>
      </c>
      <c r="L4" s="9" t="str" cm="1">
        <f t="array" aca="1" ref="L4" ca="1">_xll.BDP(bonds[[#This Row],[worksheet get]],bonds[[#Headers],[crncy]])</f>
        <v>EUR</v>
      </c>
      <c r="M4" s="10" cm="1">
        <f t="array" aca="1" ref="M4" ca="1">_xll.BDP(bonds[[#This Row],[worksheet get]],bonds[[#Headers],[amt_outstanding]])</f>
        <v>300000000</v>
      </c>
      <c r="N4" s="9" t="str" cm="1">
        <f t="array" aca="1" ref="N4" ca="1">_xll.BDP(bonds[[#This Row],[worksheet get]],bonds[[#Headers],[industry_sector]])</f>
        <v>Basic Materials</v>
      </c>
      <c r="O4" s="9" t="str">
        <f ca="1">bonds[[#This Row],[security name]]&amp;" nc-"&amp;RIGHT(YEAR(bonds[[#This Row],[nxt_call_dt]]),2)</f>
        <v>SOLBBB 4 1/4 PERP nc-23</v>
      </c>
      <c r="P4" s="9" cm="1">
        <f t="array" aca="1" ref="P4" ca="1">_xll.BDP(bonds[[#This Row],[worksheet get]],bonds[[#Headers],[yas_ispread]])</f>
        <v>320.77928925861602</v>
      </c>
      <c r="Q4" s="9" cm="1">
        <f t="array" aca="1" ref="Q4" ca="1">_xll.BDP(bonds[[#This Row],[worksheet get]],bonds[[#Headers],[blp_i_sprd_mid]])</f>
        <v>311.97772216796875</v>
      </c>
      <c r="R4" s="9" t="str" cm="1">
        <f t="array" aca="1" ref="R4" ca="1">_xll.BDP(bonds[[#This Row],[worksheet get]],bonds[[#Headers],[rtg_moody]])</f>
        <v>Ba1</v>
      </c>
      <c r="S4" s="9" t="str" cm="1">
        <f t="array" aca="1" ref="S4" ca="1">_xll.BDP(bonds[[#This Row],[worksheet get]],bonds[[#Headers],[rtg_sp]])</f>
        <v>BB+</v>
      </c>
      <c r="T4" s="9" t="str" cm="1">
        <f t="array" aca="1" ref="T4" ca="1">_xll.BDP(bonds[[#This Row],[worksheet get]],bonds[[#Headers],[bb_composite]])</f>
        <v>BB+</v>
      </c>
      <c r="U4" s="9" t="str" cm="1">
        <f t="array" aca="1" ref="U4" ca="1">_xll.BDP(bonds[[#This Row],[worksheet get]],bonds[[#Headers],[green_bond_loan_indicator]])</f>
        <v>N</v>
      </c>
      <c r="V4" s="9">
        <f ca="1">IFERROR(bonds[[#This Row],[yas_ispread]]/bonds[[#This Row],[blp_i_sprd_mid]],1)</f>
        <v>1.0282121653734895</v>
      </c>
      <c r="W4" s="9" t="str">
        <f ca="1">_xlfn.XLOOKUP(bonds[[#This Row],[ticker]],lists!J:J,lists!K:K)</f>
        <v>Low Beta</v>
      </c>
      <c r="Z4" s="5" t="s">
        <v>566</v>
      </c>
      <c r="AA4" s="5">
        <f ca="1">_xlfn.XLOOKUP(AA2,bonds[ID_ISIN],bonds[blp_i_sprd_mid])</f>
        <v>301.93252563476563</v>
      </c>
    </row>
    <row r="5" spans="2:27" ht="10.5" x14ac:dyDescent="0.25">
      <c r="B5" s="5" t="s">
        <v>460</v>
      </c>
      <c r="C5" s="5" t="s">
        <v>204</v>
      </c>
      <c r="E5" s="5" t="s">
        <v>209</v>
      </c>
      <c r="F5" s="5" t="str" cm="1">
        <f t="array" aca="1" ref="F5" ca="1">_xll.BDP(bonds[[#This Row],[worksheet get]],bonds[[#Headers],[ID_ISIN]])</f>
        <v>XS1323897725</v>
      </c>
      <c r="G5" s="5" t="str" cm="1">
        <f t="array" aca="1" ref="G5" ca="1">_xll.BDP(bonds[[#This Row],[worksheet get]],bonds[[#Headers],[security name]])</f>
        <v>SOLBBB 5.869 PERP</v>
      </c>
      <c r="H5" s="5" t="str" cm="1">
        <f t="array" aca="1" ref="H5" ca="1">_xll.BDP(bonds[[#This Row],[worksheet get]],bonds[[#Headers],[ticker]])</f>
        <v>SOLBBB</v>
      </c>
      <c r="I5" s="5" cm="1">
        <f t="array" aca="1" ref="I5" ca="1">_xll.BDP(bonds[[#This Row],[worksheet get]],bonds[[#Headers],[coupon]])</f>
        <v>5.8689999999999998</v>
      </c>
      <c r="J5" s="8" cm="1">
        <f t="array" aca="1" ref="J5" ca="1">_xll.BDP(bonds[[#This Row],[worksheet get]],bonds[[#Headers],[nxt_call_dt]])*1</f>
        <v>45446</v>
      </c>
      <c r="K5" s="9" t="str" cm="1">
        <f t="array" aca="1" ref="K5" ca="1">_xll.BDP(bonds[[#This Row],[worksheet get]],bonds[[#Headers],[mty_typ]])</f>
        <v>PERP/CALL</v>
      </c>
      <c r="L5" s="9" t="str" cm="1">
        <f t="array" aca="1" ref="L5" ca="1">_xll.BDP(bonds[[#This Row],[worksheet get]],bonds[[#Headers],[crncy]])</f>
        <v>EUR</v>
      </c>
      <c r="M5" s="10" cm="1">
        <f t="array" aca="1" ref="M5" ca="1">_xll.BDP(bonds[[#This Row],[worksheet get]],bonds[[#Headers],[amt_outstanding]])</f>
        <v>500000000</v>
      </c>
      <c r="N5" s="9" t="str" cm="1">
        <f t="array" aca="1" ref="N5" ca="1">_xll.BDP(bonds[[#This Row],[worksheet get]],bonds[[#Headers],[industry_sector]])</f>
        <v>Basic Materials</v>
      </c>
      <c r="O5" s="9" t="str">
        <f ca="1">bonds[[#This Row],[security name]]&amp;" nc-"&amp;RIGHT(YEAR(bonds[[#This Row],[nxt_call_dt]]),2)</f>
        <v>SOLBBB 5.869 PERP nc-24</v>
      </c>
      <c r="P5" s="9" cm="1">
        <f t="array" aca="1" ref="P5" ca="1">_xll.BDP(bonds[[#This Row],[worksheet get]],bonds[[#Headers],[yas_ispread]])</f>
        <v>328.08551431113398</v>
      </c>
      <c r="Q5" s="9" cm="1">
        <f t="array" aca="1" ref="Q5" ca="1">_xll.BDP(bonds[[#This Row],[worksheet get]],bonds[[#Headers],[blp_i_sprd_mid]])</f>
        <v>328.20932006835938</v>
      </c>
      <c r="R5" s="9" t="str" cm="1">
        <f t="array" aca="1" ref="R5" ca="1">_xll.BDP(bonds[[#This Row],[worksheet get]],bonds[[#Headers],[rtg_moody]])</f>
        <v>Ba1</v>
      </c>
      <c r="S5" s="9" t="str" cm="1">
        <f t="array" aca="1" ref="S5" ca="1">_xll.BDP(bonds[[#This Row],[worksheet get]],bonds[[#Headers],[rtg_sp]])</f>
        <v>BB+</v>
      </c>
      <c r="T5" s="9" t="str" cm="1">
        <f t="array" aca="1" ref="T5" ca="1">_xll.BDP(bonds[[#This Row],[worksheet get]],bonds[[#Headers],[bb_composite]])</f>
        <v>BB+</v>
      </c>
      <c r="U5" s="9" t="str" cm="1">
        <f t="array" aca="1" ref="U5" ca="1">_xll.BDP(bonds[[#This Row],[worksheet get]],bonds[[#Headers],[green_bond_loan_indicator]])</f>
        <v>N</v>
      </c>
      <c r="V5" s="9">
        <f ca="1">IFERROR(bonds[[#This Row],[yas_ispread]]/bonds[[#This Row],[blp_i_sprd_mid]],1)</f>
        <v>0.99962278415128614</v>
      </c>
      <c r="W5" s="9" t="str">
        <f ca="1">_xlfn.XLOOKUP(bonds[[#This Row],[ticker]],lists!J:J,lists!K:K)</f>
        <v>Low Beta</v>
      </c>
      <c r="Z5" s="5" t="s">
        <v>567</v>
      </c>
      <c r="AA5" s="5">
        <f ca="1">AA3/AA4</f>
        <v>1.0271328519873884</v>
      </c>
    </row>
    <row r="6" spans="2:27" ht="10.5" x14ac:dyDescent="0.25">
      <c r="B6" s="5" t="s">
        <v>203</v>
      </c>
      <c r="C6" s="5" t="s">
        <v>204</v>
      </c>
      <c r="E6" s="5" t="s">
        <v>214</v>
      </c>
      <c r="F6" s="5" t="str" cm="1">
        <f t="array" aca="1" ref="F6" ca="1">_xll.BDP(bonds[[#This Row],[worksheet get]],bonds[[#Headers],[ID_ISIN]])</f>
        <v>DE000A14J611</v>
      </c>
      <c r="G6" s="5" t="str" cm="1">
        <f t="array" aca="1" ref="G6" ca="1">_xll.BDP(bonds[[#This Row],[worksheet get]],bonds[[#Headers],[security name]])</f>
        <v>BAYNGR 2 3/8 04/02/75</v>
      </c>
      <c r="H6" s="5" t="str" cm="1">
        <f t="array" aca="1" ref="H6" ca="1">_xll.BDP(bonds[[#This Row],[worksheet get]],bonds[[#Headers],[ticker]])</f>
        <v>BAYNGR</v>
      </c>
      <c r="I6" s="5" cm="1">
        <f t="array" aca="1" ref="I6" ca="1">_xll.BDP(bonds[[#This Row],[worksheet get]],bonds[[#Headers],[coupon]])</f>
        <v>2.375</v>
      </c>
      <c r="J6" s="8" cm="1">
        <f t="array" aca="1" ref="J6" ca="1">_xll.BDP(bonds[[#This Row],[worksheet get]],bonds[[#Headers],[nxt_call_dt]])*1</f>
        <v>44836</v>
      </c>
      <c r="K6" s="9" t="str" cm="1">
        <f t="array" aca="1" ref="K6" ca="1">_xll.BDP(bonds[[#This Row],[worksheet get]],bonds[[#Headers],[mty_typ]])</f>
        <v>CALLABLE</v>
      </c>
      <c r="L6" s="9" t="str" cm="1">
        <f t="array" aca="1" ref="L6" ca="1">_xll.BDP(bonds[[#This Row],[worksheet get]],bonds[[#Headers],[crncy]])</f>
        <v>EUR</v>
      </c>
      <c r="M6" s="10" cm="1">
        <f t="array" aca="1" ref="M6" ca="1">_xll.BDP(bonds[[#This Row],[worksheet get]],bonds[[#Headers],[amt_outstanding]])</f>
        <v>1300000000</v>
      </c>
      <c r="N6" s="9" t="str" cm="1">
        <f t="array" aca="1" ref="N6" ca="1">_xll.BDP(bonds[[#This Row],[worksheet get]],bonds[[#Headers],[industry_sector]])</f>
        <v>Consumer, Non-cyclical</v>
      </c>
      <c r="O6" s="9" t="str">
        <f ca="1">bonds[[#This Row],[security name]]&amp;" nc-"&amp;RIGHT(YEAR(bonds[[#This Row],[nxt_call_dt]]),2)</f>
        <v>BAYNGR 2 3/8 04/02/75 nc-22</v>
      </c>
      <c r="P6" s="9" cm="1">
        <f t="array" aca="1" ref="P6" ca="1">_xll.BDP(bonds[[#This Row],[worksheet get]],bonds[[#Headers],[yas_ispread]])</f>
        <v>261.77332618832372</v>
      </c>
      <c r="Q6" s="9" cm="1">
        <f t="array" aca="1" ref="Q6" ca="1">_xll.BDP(bonds[[#This Row],[worksheet get]],bonds[[#Headers],[blp_i_sprd_mid]])</f>
        <v>261.7589111328125</v>
      </c>
      <c r="R6" s="9" t="str" cm="1">
        <f t="array" aca="1" ref="R6" ca="1">_xll.BDP(bonds[[#This Row],[worksheet get]],bonds[[#Headers],[rtg_moody]])</f>
        <v>Baa3</v>
      </c>
      <c r="S6" s="9" t="str" cm="1">
        <f t="array" aca="1" ref="S6" ca="1">_xll.BDP(bonds[[#This Row],[worksheet get]],bonds[[#Headers],[rtg_sp]])</f>
        <v>BB+</v>
      </c>
      <c r="T6" s="9" t="str" cm="1">
        <f t="array" aca="1" ref="T6" ca="1">_xll.BDP(bonds[[#This Row],[worksheet get]],bonds[[#Headers],[bb_composite]])</f>
        <v>BB+</v>
      </c>
      <c r="U6" s="9" t="str" cm="1">
        <f t="array" aca="1" ref="U6" ca="1">_xll.BDP(bonds[[#This Row],[worksheet get]],bonds[[#Headers],[green_bond_loan_indicator]])</f>
        <v>N</v>
      </c>
      <c r="V6" s="9">
        <f ca="1">IFERROR(bonds[[#This Row],[yas_ispread]]/bonds[[#This Row],[blp_i_sprd_mid]],1)</f>
        <v>1.0000550699704887</v>
      </c>
      <c r="W6" s="9" t="str">
        <f ca="1">_xlfn.XLOOKUP(bonds[[#This Row],[ticker]],lists!J:J,lists!K:K)</f>
        <v>Low Beta</v>
      </c>
    </row>
    <row r="7" spans="2:27" ht="10.5" x14ac:dyDescent="0.25">
      <c r="B7" s="5" t="s">
        <v>208</v>
      </c>
      <c r="C7" s="5" t="s">
        <v>204</v>
      </c>
      <c r="E7" s="5" t="s">
        <v>65</v>
      </c>
      <c r="F7" s="5" t="str" cm="1">
        <f t="array" aca="1" ref="F7" ca="1">_xll.BDP(bonds[[#This Row],[worksheet get]],bonds[[#Headers],[ID_ISIN]])</f>
        <v>DE000A11QR73</v>
      </c>
      <c r="G7" s="5" t="str" cm="1">
        <f t="array" aca="1" ref="G7" ca="1">_xll.BDP(bonds[[#This Row],[worksheet get]],bonds[[#Headers],[security name]])</f>
        <v>BAYNGR 3 3/4 07/01/74</v>
      </c>
      <c r="H7" s="5" t="str" cm="1">
        <f t="array" aca="1" ref="H7" ca="1">_xll.BDP(bonds[[#This Row],[worksheet get]],bonds[[#Headers],[ticker]])</f>
        <v>BAYNGR</v>
      </c>
      <c r="I7" s="5" cm="1">
        <f t="array" aca="1" ref="I7" ca="1">_xll.BDP(bonds[[#This Row],[worksheet get]],bonds[[#Headers],[coupon]])</f>
        <v>3.75</v>
      </c>
      <c r="J7" s="8" cm="1">
        <f t="array" aca="1" ref="J7" ca="1">_xll.BDP(bonds[[#This Row],[worksheet get]],bonds[[#Headers],[nxt_call_dt]])*1</f>
        <v>45474</v>
      </c>
      <c r="K7" s="9" t="str" cm="1">
        <f t="array" aca="1" ref="K7" ca="1">_xll.BDP(bonds[[#This Row],[worksheet get]],bonds[[#Headers],[mty_typ]])</f>
        <v>CALLABLE</v>
      </c>
      <c r="L7" s="9" t="str" cm="1">
        <f t="array" aca="1" ref="L7" ca="1">_xll.BDP(bonds[[#This Row],[worksheet get]],bonds[[#Headers],[crncy]])</f>
        <v>EUR</v>
      </c>
      <c r="M7" s="10" cm="1">
        <f t="array" aca="1" ref="M7" ca="1">_xll.BDP(bonds[[#This Row],[worksheet get]],bonds[[#Headers],[amt_outstanding]])</f>
        <v>1500000000</v>
      </c>
      <c r="N7" s="9" t="str" cm="1">
        <f t="array" aca="1" ref="N7" ca="1">_xll.BDP(bonds[[#This Row],[worksheet get]],bonds[[#Headers],[industry_sector]])</f>
        <v>Consumer, Non-cyclical</v>
      </c>
      <c r="O7" s="9" t="str">
        <f ca="1">bonds[[#This Row],[security name]]&amp;" nc-"&amp;RIGHT(YEAR(bonds[[#This Row],[nxt_call_dt]]),2)</f>
        <v>BAYNGR 3 3/4 07/01/74 nc-24</v>
      </c>
      <c r="P7" s="9" cm="1">
        <f t="array" aca="1" ref="P7" ca="1">_xll.BDP(bonds[[#This Row],[worksheet get]],bonds[[#Headers],[yas_ispread]])</f>
        <v>296.22303103812311</v>
      </c>
      <c r="Q7" s="9" cm="1">
        <f t="array" aca="1" ref="Q7" ca="1">_xll.BDP(bonds[[#This Row],[worksheet get]],bonds[[#Headers],[blp_i_sprd_mid]])</f>
        <v>296.12396240234375</v>
      </c>
      <c r="R7" s="9" t="str" cm="1">
        <f t="array" aca="1" ref="R7" ca="1">_xll.BDP(bonds[[#This Row],[worksheet get]],bonds[[#Headers],[rtg_moody]])</f>
        <v>Baa3</v>
      </c>
      <c r="S7" s="9" t="str" cm="1">
        <f t="array" aca="1" ref="S7" ca="1">_xll.BDP(bonds[[#This Row],[worksheet get]],bonds[[#Headers],[rtg_sp]])</f>
        <v>BB+</v>
      </c>
      <c r="T7" s="9" t="str" cm="1">
        <f t="array" aca="1" ref="T7" ca="1">_xll.BDP(bonds[[#This Row],[worksheet get]],bonds[[#Headers],[bb_composite]])</f>
        <v>BB+</v>
      </c>
      <c r="U7" s="9" t="str" cm="1">
        <f t="array" aca="1" ref="U7" ca="1">_xll.BDP(bonds[[#This Row],[worksheet get]],bonds[[#Headers],[green_bond_loan_indicator]])</f>
        <v>N</v>
      </c>
      <c r="V7" s="9">
        <f ca="1">IFERROR(bonds[[#This Row],[yas_ispread]]/bonds[[#This Row],[blp_i_sprd_mid]],1)</f>
        <v>1.0003345512297472</v>
      </c>
      <c r="W7" s="9" t="str">
        <f ca="1">_xlfn.XLOOKUP(bonds[[#This Row],[ticker]],lists!J:J,lists!K:K)</f>
        <v>Low Beta</v>
      </c>
      <c r="Z7" s="5" t="s">
        <v>567</v>
      </c>
      <c r="AA7" s="5">
        <f ca="1">_xlfn.XLOOKUP(AA2,bonds[ID_ISIN],bonds[yas_ispread])/_xlfn.XLOOKUP(AA2,bonds[ID_ISIN],bonds[blp_i_sprd_mid])</f>
        <v>1.0271328519873884</v>
      </c>
    </row>
    <row r="8" spans="2:27" ht="10.5" x14ac:dyDescent="0.25">
      <c r="B8" s="5" t="s">
        <v>212</v>
      </c>
      <c r="C8" s="5" t="s">
        <v>213</v>
      </c>
      <c r="E8" s="5" t="s">
        <v>219</v>
      </c>
      <c r="F8" s="5" t="str" cm="1">
        <f t="array" aca="1" ref="F8" ca="1">_xll.BDP(bonds[[#This Row],[worksheet get]],bonds[[#Headers],[ID_ISIN]])</f>
        <v>XS2077670003</v>
      </c>
      <c r="G8" s="5" t="str" cm="1">
        <f t="array" aca="1" ref="G8" ca="1">_xll.BDP(bonds[[#This Row],[worksheet get]],bonds[[#Headers],[security name]])</f>
        <v>BAYNGR 2 3/8 11/12/79</v>
      </c>
      <c r="H8" s="5" t="str" cm="1">
        <f t="array" aca="1" ref="H8" ca="1">_xll.BDP(bonds[[#This Row],[worksheet get]],bonds[[#Headers],[ticker]])</f>
        <v>BAYNGR</v>
      </c>
      <c r="I8" s="5" cm="1">
        <f t="array" aca="1" ref="I8" ca="1">_xll.BDP(bonds[[#This Row],[worksheet get]],bonds[[#Headers],[coupon]])</f>
        <v>2.375</v>
      </c>
      <c r="J8" s="8" cm="1">
        <f t="array" aca="1" ref="J8" ca="1">_xll.BDP(bonds[[#This Row],[worksheet get]],bonds[[#Headers],[nxt_call_dt]])*1</f>
        <v>45700</v>
      </c>
      <c r="K8" s="9" t="str" cm="1">
        <f t="array" aca="1" ref="K8" ca="1">_xll.BDP(bonds[[#This Row],[worksheet get]],bonds[[#Headers],[mty_typ]])</f>
        <v>CALLABLE</v>
      </c>
      <c r="L8" s="9" t="str" cm="1">
        <f t="array" aca="1" ref="L8" ca="1">_xll.BDP(bonds[[#This Row],[worksheet get]],bonds[[#Headers],[crncy]])</f>
        <v>EUR</v>
      </c>
      <c r="M8" s="10" cm="1">
        <f t="array" aca="1" ref="M8" ca="1">_xll.BDP(bonds[[#This Row],[worksheet get]],bonds[[#Headers],[amt_outstanding]])</f>
        <v>1000000000</v>
      </c>
      <c r="N8" s="9" t="str" cm="1">
        <f t="array" aca="1" ref="N8" ca="1">_xll.BDP(bonds[[#This Row],[worksheet get]],bonds[[#Headers],[industry_sector]])</f>
        <v>Consumer, Non-cyclical</v>
      </c>
      <c r="O8" s="9" t="str">
        <f ca="1">bonds[[#This Row],[security name]]&amp;" nc-"&amp;RIGHT(YEAR(bonds[[#This Row],[nxt_call_dt]]),2)</f>
        <v>BAYNGR 2 3/8 11/12/79 nc-25</v>
      </c>
      <c r="P8" s="9" cm="1">
        <f t="array" aca="1" ref="P8" ca="1">_xll.BDP(bonds[[#This Row],[worksheet get]],bonds[[#Headers],[yas_ispread]])</f>
        <v>314.05235426219639</v>
      </c>
      <c r="Q8" s="9" cm="1">
        <f t="array" aca="1" ref="Q8" ca="1">_xll.BDP(bonds[[#This Row],[worksheet get]],bonds[[#Headers],[blp_i_sprd_mid]])</f>
        <v>317.11483764648438</v>
      </c>
      <c r="R8" s="9" t="str" cm="1">
        <f t="array" aca="1" ref="R8" ca="1">_xll.BDP(bonds[[#This Row],[worksheet get]],bonds[[#Headers],[rtg_moody]])</f>
        <v>Baa3</v>
      </c>
      <c r="S8" s="9" t="str" cm="1">
        <f t="array" aca="1" ref="S8" ca="1">_xll.BDP(bonds[[#This Row],[worksheet get]],bonds[[#Headers],[rtg_sp]])</f>
        <v>BB+</v>
      </c>
      <c r="T8" s="9" t="str" cm="1">
        <f t="array" aca="1" ref="T8" ca="1">_xll.BDP(bonds[[#This Row],[worksheet get]],bonds[[#Headers],[bb_composite]])</f>
        <v>BB+</v>
      </c>
      <c r="U8" s="9" t="str" cm="1">
        <f t="array" aca="1" ref="U8" ca="1">_xll.BDP(bonds[[#This Row],[worksheet get]],bonds[[#Headers],[green_bond_loan_indicator]])</f>
        <v>N</v>
      </c>
      <c r="V8" s="9">
        <f ca="1">IFERROR(bonds[[#This Row],[yas_ispread]]/bonds[[#This Row],[blp_i_sprd_mid]],1)</f>
        <v>0.99034266763732448</v>
      </c>
      <c r="W8" s="9" t="str">
        <f ca="1">_xlfn.XLOOKUP(bonds[[#This Row],[ticker]],lists!J:J,lists!K:K)</f>
        <v>Low Beta</v>
      </c>
    </row>
    <row r="9" spans="2:27" ht="10.5" x14ac:dyDescent="0.25">
      <c r="B9" s="5" t="s">
        <v>215</v>
      </c>
      <c r="C9" s="5" t="s">
        <v>216</v>
      </c>
      <c r="E9" s="5" t="s">
        <v>223</v>
      </c>
      <c r="F9" s="5" t="str" cm="1">
        <f t="array" aca="1" ref="F9" ca="1">_xll.BDP(bonds[[#This Row],[worksheet get]],bonds[[#Headers],[ID_ISIN]])</f>
        <v>XS2077670342</v>
      </c>
      <c r="G9" s="5" t="str" cm="1">
        <f t="array" aca="1" ref="G9" ca="1">_xll.BDP(bonds[[#This Row],[worksheet get]],bonds[[#Headers],[security name]])</f>
        <v>BAYNGR 3 1/8 11/12/79</v>
      </c>
      <c r="H9" s="5" t="str" cm="1">
        <f t="array" aca="1" ref="H9" ca="1">_xll.BDP(bonds[[#This Row],[worksheet get]],bonds[[#Headers],[ticker]])</f>
        <v>BAYNGR</v>
      </c>
      <c r="I9" s="5" cm="1">
        <f t="array" aca="1" ref="I9" ca="1">_xll.BDP(bonds[[#This Row],[worksheet get]],bonds[[#Headers],[coupon]])</f>
        <v>3.125</v>
      </c>
      <c r="J9" s="8" cm="1">
        <f t="array" aca="1" ref="J9" ca="1">_xll.BDP(bonds[[#This Row],[worksheet get]],bonds[[#Headers],[nxt_call_dt]])*1</f>
        <v>46611</v>
      </c>
      <c r="K9" s="9" t="str" cm="1">
        <f t="array" aca="1" ref="K9" ca="1">_xll.BDP(bonds[[#This Row],[worksheet get]],bonds[[#Headers],[mty_typ]])</f>
        <v>CALLABLE</v>
      </c>
      <c r="L9" s="9" t="str" cm="1">
        <f t="array" aca="1" ref="L9" ca="1">_xll.BDP(bonds[[#This Row],[worksheet get]],bonds[[#Headers],[crncy]])</f>
        <v>EUR</v>
      </c>
      <c r="M9" s="10" cm="1">
        <f t="array" aca="1" ref="M9" ca="1">_xll.BDP(bonds[[#This Row],[worksheet get]],bonds[[#Headers],[amt_outstanding]])</f>
        <v>750000000</v>
      </c>
      <c r="N9" s="9" t="str" cm="1">
        <f t="array" aca="1" ref="N9" ca="1">_xll.BDP(bonds[[#This Row],[worksheet get]],bonds[[#Headers],[industry_sector]])</f>
        <v>Consumer, Non-cyclical</v>
      </c>
      <c r="O9" s="9" t="str">
        <f ca="1">bonds[[#This Row],[security name]]&amp;" nc-"&amp;RIGHT(YEAR(bonds[[#This Row],[nxt_call_dt]]),2)</f>
        <v>BAYNGR 3 1/8 11/12/79 nc-27</v>
      </c>
      <c r="P9" s="9" cm="1">
        <f t="array" aca="1" ref="P9" ca="1">_xll.BDP(bonds[[#This Row],[worksheet get]],bonds[[#Headers],[yas_ispread]])</f>
        <v>336.93390647902595</v>
      </c>
      <c r="Q9" s="9" cm="1">
        <f t="array" aca="1" ref="Q9" ca="1">_xll.BDP(bonds[[#This Row],[worksheet get]],bonds[[#Headers],[blp_i_sprd_mid]])</f>
        <v>338.53750610351563</v>
      </c>
      <c r="R9" s="9" t="str" cm="1">
        <f t="array" aca="1" ref="R9" ca="1">_xll.BDP(bonds[[#This Row],[worksheet get]],bonds[[#Headers],[rtg_moody]])</f>
        <v>Baa3</v>
      </c>
      <c r="S9" s="9" t="str" cm="1">
        <f t="array" aca="1" ref="S9" ca="1">_xll.BDP(bonds[[#This Row],[worksheet get]],bonds[[#Headers],[rtg_sp]])</f>
        <v>BB+</v>
      </c>
      <c r="T9" s="9" t="str" cm="1">
        <f t="array" aca="1" ref="T9" ca="1">_xll.BDP(bonds[[#This Row],[worksheet get]],bonds[[#Headers],[bb_composite]])</f>
        <v>BB+</v>
      </c>
      <c r="U9" s="9" t="str" cm="1">
        <f t="array" aca="1" ref="U9" ca="1">_xll.BDP(bonds[[#This Row],[worksheet get]],bonds[[#Headers],[green_bond_loan_indicator]])</f>
        <v>N</v>
      </c>
      <c r="V9" s="9">
        <f ca="1">IFERROR(bonds[[#This Row],[yas_ispread]]/bonds[[#This Row],[blp_i_sprd_mid]],1)</f>
        <v>0.99526315520266362</v>
      </c>
      <c r="W9" s="9" t="str">
        <f ca="1">_xlfn.XLOOKUP(bonds[[#This Row],[ticker]],lists!J:J,lists!K:K)</f>
        <v>Low Beta</v>
      </c>
    </row>
    <row r="10" spans="2:27" ht="10.5" x14ac:dyDescent="0.25">
      <c r="B10" s="5" t="s">
        <v>217</v>
      </c>
      <c r="C10" s="5" t="s">
        <v>218</v>
      </c>
      <c r="E10" s="5" t="s">
        <v>227</v>
      </c>
      <c r="F10" s="5" t="str" cm="1">
        <f t="array" aca="1" ref="F10" ca="1">_xll.BDP(bonds[[#This Row],[worksheet get]],bonds[[#Headers],[ID_ISIN]])</f>
        <v>XS2182055009</v>
      </c>
      <c r="G10" s="5" t="str" cm="1">
        <f t="array" aca="1" ref="G10" ca="1">_xll.BDP(bonds[[#This Row],[worksheet get]],bonds[[#Headers],[security name]])</f>
        <v>FIRMEN 3 3/4 PERP</v>
      </c>
      <c r="H10" s="5" t="str" cm="1">
        <f t="array" aca="1" ref="H10" ca="1">_xll.BDP(bonds[[#This Row],[worksheet get]],bonds[[#Headers],[ticker]])</f>
        <v>FIRMEN</v>
      </c>
      <c r="I10" s="5" cm="1">
        <f t="array" aca="1" ref="I10" ca="1">_xll.BDP(bonds[[#This Row],[worksheet get]],bonds[[#Headers],[coupon]])</f>
        <v>3.75</v>
      </c>
      <c r="J10" s="8" cm="1">
        <f t="array" aca="1" ref="J10" ca="1">_xll.BDP(bonds[[#This Row],[worksheet get]],bonds[[#Headers],[nxt_call_dt]])*1</f>
        <v>45903</v>
      </c>
      <c r="K10" s="9" t="str" cm="1">
        <f t="array" aca="1" ref="K10" ca="1">_xll.BDP(bonds[[#This Row],[worksheet get]],bonds[[#Headers],[mty_typ]])</f>
        <v>PERP/CALL</v>
      </c>
      <c r="L10" s="9" t="str" cm="1">
        <f t="array" aca="1" ref="L10" ca="1">_xll.BDP(bonds[[#This Row],[worksheet get]],bonds[[#Headers],[crncy]])</f>
        <v>EUR</v>
      </c>
      <c r="M10" s="10" cm="1">
        <f t="array" aca="1" ref="M10" ca="1">_xll.BDP(bonds[[#This Row],[worksheet get]],bonds[[#Headers],[amt_outstanding]])</f>
        <v>750000000</v>
      </c>
      <c r="N10" s="9" t="str" cm="1">
        <f t="array" aca="1" ref="N10" ca="1">_xll.BDP(bonds[[#This Row],[worksheet get]],bonds[[#Headers],[industry_sector]])</f>
        <v>Basic Materials</v>
      </c>
      <c r="O10" s="9" t="str">
        <f ca="1">bonds[[#This Row],[security name]]&amp;" nc-"&amp;RIGHT(YEAR(bonds[[#This Row],[nxt_call_dt]]),2)</f>
        <v>FIRMEN 3 3/4 PERP nc-25</v>
      </c>
      <c r="P10" s="9" cm="1">
        <f t="array" aca="1" ref="P10" ca="1">_xll.BDP(bonds[[#This Row],[worksheet get]],bonds[[#Headers],[yas_ispread]])</f>
        <v>315.73290178007494</v>
      </c>
      <c r="Q10" s="9" cm="1">
        <f t="array" aca="1" ref="Q10" ca="1">_xll.BDP(bonds[[#This Row],[worksheet get]],bonds[[#Headers],[blp_i_sprd_mid]])</f>
        <v>316.02935791015625</v>
      </c>
      <c r="R10" s="9" t="str" cm="1">
        <f t="array" aca="1" ref="R10" ca="1">_xll.BDP(bonds[[#This Row],[worksheet get]],bonds[[#Headers],[rtg_moody]])</f>
        <v>#N/A N/A</v>
      </c>
      <c r="S10" s="9" t="str" cm="1">
        <f t="array" aca="1" ref="S10" ca="1">_xll.BDP(bonds[[#This Row],[worksheet get]],bonds[[#Headers],[rtg_sp]])</f>
        <v>BB+</v>
      </c>
      <c r="T10" s="9" t="str" cm="1">
        <f t="array" aca="1" ref="T10" ca="1">_xll.BDP(bonds[[#This Row],[worksheet get]],bonds[[#Headers],[bb_composite]])</f>
        <v>NR</v>
      </c>
      <c r="U10" s="9" t="str" cm="1">
        <f t="array" aca="1" ref="U10" ca="1">_xll.BDP(bonds[[#This Row],[worksheet get]],bonds[[#Headers],[green_bond_loan_indicator]])</f>
        <v>N</v>
      </c>
      <c r="V10" s="9">
        <f ca="1">IFERROR(bonds[[#This Row],[yas_ispread]]/bonds[[#This Row],[blp_i_sprd_mid]],1)</f>
        <v>0.99906193484035244</v>
      </c>
      <c r="W10" s="9" t="str">
        <f ca="1">_xlfn.XLOOKUP(bonds[[#This Row],[ticker]],lists!J:J,lists!K:K)</f>
        <v>others</v>
      </c>
    </row>
    <row r="11" spans="2:27" ht="10.5" x14ac:dyDescent="0.25">
      <c r="B11" s="5" t="s">
        <v>221</v>
      </c>
      <c r="C11" s="5" t="s">
        <v>222</v>
      </c>
      <c r="E11" s="5" t="s">
        <v>230</v>
      </c>
      <c r="F11" s="5" t="str" cm="1">
        <f t="array" aca="1" ref="F11" ca="1">_xll.BDP(bonds[[#This Row],[worksheet get]],bonds[[#Headers],[ID_ISIN]])</f>
        <v>XS1152338072</v>
      </c>
      <c r="G11" s="5" t="str" cm="1">
        <f t="array" aca="1" ref="G11" ca="1">_xll.BDP(bonds[[#This Row],[worksheet get]],bonds[[#Headers],[security name]])</f>
        <v>MRKGR 2 5/8 12/12/74</v>
      </c>
      <c r="H11" s="5" t="str" cm="1">
        <f t="array" aca="1" ref="H11" ca="1">_xll.BDP(bonds[[#This Row],[worksheet get]],bonds[[#Headers],[ticker]])</f>
        <v>MRKGR</v>
      </c>
      <c r="I11" s="5" cm="1">
        <f t="array" aca="1" ref="I11" ca="1">_xll.BDP(bonds[[#This Row],[worksheet get]],bonds[[#Headers],[coupon]])</f>
        <v>2.625</v>
      </c>
      <c r="J11" s="8" cm="1">
        <f t="array" aca="1" ref="J11" ca="1">_xll.BDP(bonds[[#This Row],[worksheet get]],bonds[[#Headers],[nxt_call_dt]])*1</f>
        <v>44359</v>
      </c>
      <c r="K11" s="9" t="str" cm="1">
        <f t="array" aca="1" ref="K11" ca="1">_xll.BDP(bonds[[#This Row],[worksheet get]],bonds[[#Headers],[mty_typ]])</f>
        <v>CALLABLE</v>
      </c>
      <c r="L11" s="9" t="str" cm="1">
        <f t="array" aca="1" ref="L11" ca="1">_xll.BDP(bonds[[#This Row],[worksheet get]],bonds[[#Headers],[crncy]])</f>
        <v>EUR</v>
      </c>
      <c r="M11" s="10" cm="1">
        <f t="array" aca="1" ref="M11" ca="1">_xll.BDP(bonds[[#This Row],[worksheet get]],bonds[[#Headers],[amt_outstanding]])</f>
        <v>1000000000</v>
      </c>
      <c r="N11" s="9" t="str" cm="1">
        <f t="array" aca="1" ref="N11" ca="1">_xll.BDP(bonds[[#This Row],[worksheet get]],bonds[[#Headers],[industry_sector]])</f>
        <v>Consumer, Non-cyclical</v>
      </c>
      <c r="O11" s="9" t="str">
        <f ca="1">bonds[[#This Row],[security name]]&amp;" nc-"&amp;RIGHT(YEAR(bonds[[#This Row],[nxt_call_dt]]),2)</f>
        <v>MRKGR 2 5/8 12/12/74 nc-21</v>
      </c>
      <c r="P11" s="9" cm="1">
        <f t="array" aca="1" ref="P11" ca="1">_xll.BDP(bonds[[#This Row],[worksheet get]],bonds[[#Headers],[yas_ispread]])</f>
        <v>216.16262938789424</v>
      </c>
      <c r="Q11" s="9" cm="1">
        <f t="array" aca="1" ref="Q11" ca="1">_xll.BDP(bonds[[#This Row],[worksheet get]],bonds[[#Headers],[blp_i_sprd_mid]])</f>
        <v>207.68110656738281</v>
      </c>
      <c r="R11" s="9" t="str" cm="1">
        <f t="array" aca="1" ref="R11" ca="1">_xll.BDP(bonds[[#This Row],[worksheet get]],bonds[[#Headers],[rtg_moody]])</f>
        <v>Baa3</v>
      </c>
      <c r="S11" s="9" t="str" cm="1">
        <f t="array" aca="1" ref="S11" ca="1">_xll.BDP(bonds[[#This Row],[worksheet get]],bonds[[#Headers],[rtg_sp]])</f>
        <v>BBB+</v>
      </c>
      <c r="T11" s="9" t="str" cm="1">
        <f t="array" aca="1" ref="T11" ca="1">_xll.BDP(bonds[[#This Row],[worksheet get]],bonds[[#Headers],[bb_composite]])</f>
        <v>BBB</v>
      </c>
      <c r="U11" s="9" t="str" cm="1">
        <f t="array" aca="1" ref="U11" ca="1">_xll.BDP(bonds[[#This Row],[worksheet get]],bonds[[#Headers],[green_bond_loan_indicator]])</f>
        <v>N</v>
      </c>
      <c r="V11" s="9">
        <f ca="1">IFERROR(bonds[[#This Row],[yas_ispread]]/bonds[[#This Row],[blp_i_sprd_mid]],1)</f>
        <v>1.0408391642393313</v>
      </c>
      <c r="W11" s="9" t="str">
        <f ca="1">_xlfn.XLOOKUP(bonds[[#This Row],[ticker]],lists!J:J,lists!K:K)</f>
        <v>Low Beta</v>
      </c>
    </row>
    <row r="12" spans="2:27" ht="10.5" x14ac:dyDescent="0.25">
      <c r="B12" s="5" t="s">
        <v>225</v>
      </c>
      <c r="C12" s="5" t="s">
        <v>226</v>
      </c>
      <c r="E12" s="5" t="s">
        <v>231</v>
      </c>
      <c r="F12" s="5" t="str" cm="1">
        <f t="array" aca="1" ref="F12" ca="1">_xll.BDP(bonds[[#This Row],[worksheet get]],bonds[[#Headers],[ID_ISIN]])</f>
        <v>XS1152343668</v>
      </c>
      <c r="G12" s="5" t="str" cm="1">
        <f t="array" aca="1" ref="G12" ca="1">_xll.BDP(bonds[[#This Row],[worksheet get]],bonds[[#Headers],[security name]])</f>
        <v>MRKGR 3 3/8 12/12/74</v>
      </c>
      <c r="H12" s="5" t="str" cm="1">
        <f t="array" aca="1" ref="H12" ca="1">_xll.BDP(bonds[[#This Row],[worksheet get]],bonds[[#Headers],[ticker]])</f>
        <v>MRKGR</v>
      </c>
      <c r="I12" s="5" cm="1">
        <f t="array" aca="1" ref="I12" ca="1">_xll.BDP(bonds[[#This Row],[worksheet get]],bonds[[#Headers],[coupon]])</f>
        <v>3.375</v>
      </c>
      <c r="J12" s="8" cm="1">
        <f t="array" aca="1" ref="J12" ca="1">_xll.BDP(bonds[[#This Row],[worksheet get]],bonds[[#Headers],[nxt_call_dt]])*1</f>
        <v>45638</v>
      </c>
      <c r="K12" s="9" t="str" cm="1">
        <f t="array" aca="1" ref="K12" ca="1">_xll.BDP(bonds[[#This Row],[worksheet get]],bonds[[#Headers],[mty_typ]])</f>
        <v>CALLABLE</v>
      </c>
      <c r="L12" s="9" t="str" cm="1">
        <f t="array" aca="1" ref="L12" ca="1">_xll.BDP(bonds[[#This Row],[worksheet get]],bonds[[#Headers],[crncy]])</f>
        <v>EUR</v>
      </c>
      <c r="M12" s="10" cm="1">
        <f t="array" aca="1" ref="M12" ca="1">_xll.BDP(bonds[[#This Row],[worksheet get]],bonds[[#Headers],[amt_outstanding]])</f>
        <v>500000000</v>
      </c>
      <c r="N12" s="9" t="str" cm="1">
        <f t="array" aca="1" ref="N12" ca="1">_xll.BDP(bonds[[#This Row],[worksheet get]],bonds[[#Headers],[industry_sector]])</f>
        <v>Consumer, Non-cyclical</v>
      </c>
      <c r="O12" s="9" t="str">
        <f ca="1">bonds[[#This Row],[security name]]&amp;" nc-"&amp;RIGHT(YEAR(bonds[[#This Row],[nxt_call_dt]]),2)</f>
        <v>MRKGR 3 3/8 12/12/74 nc-24</v>
      </c>
      <c r="P12" s="9" cm="1">
        <f t="array" aca="1" ref="P12" ca="1">_xll.BDP(bonds[[#This Row],[worksheet get]],bonds[[#Headers],[yas_ispread]])</f>
        <v>179.09732840876876</v>
      </c>
      <c r="Q12" s="9" cm="1">
        <f t="array" aca="1" ref="Q12" ca="1">_xll.BDP(bonds[[#This Row],[worksheet get]],bonds[[#Headers],[blp_i_sprd_mid]])</f>
        <v>179.55610656738281</v>
      </c>
      <c r="R12" s="9" t="str" cm="1">
        <f t="array" aca="1" ref="R12" ca="1">_xll.BDP(bonds[[#This Row],[worksheet get]],bonds[[#Headers],[rtg_moody]])</f>
        <v>Baa3</v>
      </c>
      <c r="S12" s="9" t="str" cm="1">
        <f t="array" aca="1" ref="S12" ca="1">_xll.BDP(bonds[[#This Row],[worksheet get]],bonds[[#Headers],[rtg_sp]])</f>
        <v>BBB+</v>
      </c>
      <c r="T12" s="9" t="str" cm="1">
        <f t="array" aca="1" ref="T12" ca="1">_xll.BDP(bonds[[#This Row],[worksheet get]],bonds[[#Headers],[bb_composite]])</f>
        <v>BBB</v>
      </c>
      <c r="U12" s="9" t="str" cm="1">
        <f t="array" aca="1" ref="U12" ca="1">_xll.BDP(bonds[[#This Row],[worksheet get]],bonds[[#Headers],[green_bond_loan_indicator]])</f>
        <v>N</v>
      </c>
      <c r="V12" s="9">
        <f ca="1">IFERROR(bonds[[#This Row],[yas_ispread]]/bonds[[#This Row],[blp_i_sprd_mid]],1)</f>
        <v>0.99744493146245694</v>
      </c>
      <c r="W12" s="9" t="str">
        <f ca="1">_xlfn.XLOOKUP(bonds[[#This Row],[ticker]],lists!J:J,lists!K:K)</f>
        <v>Low Beta</v>
      </c>
    </row>
    <row r="13" spans="2:27" ht="10.5" x14ac:dyDescent="0.25">
      <c r="E13" s="5" t="s">
        <v>232</v>
      </c>
      <c r="F13" s="5" t="str" cm="1">
        <f t="array" aca="1" ref="F13" ca="1">_xll.BDP(bonds[[#This Row],[worksheet get]],bonds[[#Headers],[ID_ISIN]])</f>
        <v>XS2011260531</v>
      </c>
      <c r="G13" s="5" t="str" cm="1">
        <f t="array" aca="1" ref="G13" ca="1">_xll.BDP(bonds[[#This Row],[worksheet get]],bonds[[#Headers],[security name]])</f>
        <v>MRKGR 1 5/8 06/25/79</v>
      </c>
      <c r="H13" s="5" t="str" cm="1">
        <f t="array" aca="1" ref="H13" ca="1">_xll.BDP(bonds[[#This Row],[worksheet get]],bonds[[#Headers],[ticker]])</f>
        <v>MRKGR</v>
      </c>
      <c r="I13" s="5" cm="1">
        <f t="array" aca="1" ref="I13" ca="1">_xll.BDP(bonds[[#This Row],[worksheet get]],bonds[[#Headers],[coupon]])</f>
        <v>1.625</v>
      </c>
      <c r="J13" s="8" cm="1">
        <f t="array" aca="1" ref="J13" ca="1">_xll.BDP(bonds[[#This Row],[worksheet get]],bonds[[#Headers],[nxt_call_dt]])*1</f>
        <v>45553</v>
      </c>
      <c r="K13" s="9" t="str" cm="1">
        <f t="array" aca="1" ref="K13" ca="1">_xll.BDP(bonds[[#This Row],[worksheet get]],bonds[[#Headers],[mty_typ]])</f>
        <v>CALLABLE</v>
      </c>
      <c r="L13" s="9" t="str" cm="1">
        <f t="array" aca="1" ref="L13" ca="1">_xll.BDP(bonds[[#This Row],[worksheet get]],bonds[[#Headers],[crncy]])</f>
        <v>EUR</v>
      </c>
      <c r="M13" s="10" cm="1">
        <f t="array" aca="1" ref="M13" ca="1">_xll.BDP(bonds[[#This Row],[worksheet get]],bonds[[#Headers],[amt_outstanding]])</f>
        <v>500000000</v>
      </c>
      <c r="N13" s="9" t="str" cm="1">
        <f t="array" aca="1" ref="N13" ca="1">_xll.BDP(bonds[[#This Row],[worksheet get]],bonds[[#Headers],[industry_sector]])</f>
        <v>Consumer, Non-cyclical</v>
      </c>
      <c r="O13" s="9" t="str">
        <f ca="1">bonds[[#This Row],[security name]]&amp;" nc-"&amp;RIGHT(YEAR(bonds[[#This Row],[nxt_call_dt]]),2)</f>
        <v>MRKGR 1 5/8 06/25/79 nc-24</v>
      </c>
      <c r="P13" s="9" cm="1">
        <f t="array" aca="1" ref="P13" ca="1">_xll.BDP(bonds[[#This Row],[worksheet get]],bonds[[#Headers],[yas_ispread]])</f>
        <v>190.08846018351844</v>
      </c>
      <c r="Q13" s="9" cm="1">
        <f t="array" aca="1" ref="Q13" ca="1">_xll.BDP(bonds[[#This Row],[worksheet get]],bonds[[#Headers],[blp_i_sprd_mid]])</f>
        <v>190.16436767578125</v>
      </c>
      <c r="R13" s="9" t="str" cm="1">
        <f t="array" aca="1" ref="R13" ca="1">_xll.BDP(bonds[[#This Row],[worksheet get]],bonds[[#Headers],[rtg_moody]])</f>
        <v>Baa3</v>
      </c>
      <c r="S13" s="9" t="str" cm="1">
        <f t="array" aca="1" ref="S13" ca="1">_xll.BDP(bonds[[#This Row],[worksheet get]],bonds[[#Headers],[rtg_sp]])</f>
        <v>BBB+</v>
      </c>
      <c r="T13" s="9" t="str" cm="1">
        <f t="array" aca="1" ref="T13" ca="1">_xll.BDP(bonds[[#This Row],[worksheet get]],bonds[[#Headers],[bb_composite]])</f>
        <v>BBB</v>
      </c>
      <c r="U13" s="9" t="str" cm="1">
        <f t="array" aca="1" ref="U13" ca="1">_xll.BDP(bonds[[#This Row],[worksheet get]],bonds[[#Headers],[green_bond_loan_indicator]])</f>
        <v>N</v>
      </c>
      <c r="V13" s="9">
        <f ca="1">IFERROR(bonds[[#This Row],[yas_ispread]]/bonds[[#This Row],[blp_i_sprd_mid]],1)</f>
        <v>0.99960083220010898</v>
      </c>
      <c r="W13" s="9" t="str">
        <f ca="1">_xlfn.XLOOKUP(bonds[[#This Row],[ticker]],lists!J:J,lists!K:K)</f>
        <v>Low Beta</v>
      </c>
    </row>
    <row r="14" spans="2:27" ht="10.5" x14ac:dyDescent="0.25">
      <c r="E14" s="5" t="s">
        <v>233</v>
      </c>
      <c r="F14" s="5" t="str" cm="1">
        <f t="array" aca="1" ref="F14" ca="1">_xll.BDP(bonds[[#This Row],[worksheet get]],bonds[[#Headers],[ID_ISIN]])</f>
        <v>XS2011260705</v>
      </c>
      <c r="G14" s="5" t="str" cm="1">
        <f t="array" aca="1" ref="G14" ca="1">_xll.BDP(bonds[[#This Row],[worksheet get]],bonds[[#Headers],[security name]])</f>
        <v>MRKGR 2 7/8 06/25/79</v>
      </c>
      <c r="H14" s="5" t="str" cm="1">
        <f t="array" aca="1" ref="H14" ca="1">_xll.BDP(bonds[[#This Row],[worksheet get]],bonds[[#Headers],[ticker]])</f>
        <v>MRKGR</v>
      </c>
      <c r="I14" s="5" cm="1">
        <f t="array" aca="1" ref="I14" ca="1">_xll.BDP(bonds[[#This Row],[worksheet get]],bonds[[#Headers],[coupon]])</f>
        <v>2.875</v>
      </c>
      <c r="J14" s="8" cm="1">
        <f t="array" aca="1" ref="J14" ca="1">_xll.BDP(bonds[[#This Row],[worksheet get]],bonds[[#Headers],[nxt_call_dt]])*1</f>
        <v>47202</v>
      </c>
      <c r="K14" s="9" t="str" cm="1">
        <f t="array" aca="1" ref="K14" ca="1">_xll.BDP(bonds[[#This Row],[worksheet get]],bonds[[#Headers],[mty_typ]])</f>
        <v>CALLABLE</v>
      </c>
      <c r="L14" s="9" t="str" cm="1">
        <f t="array" aca="1" ref="L14" ca="1">_xll.BDP(bonds[[#This Row],[worksheet get]],bonds[[#Headers],[crncy]])</f>
        <v>EUR</v>
      </c>
      <c r="M14" s="10" cm="1">
        <f t="array" aca="1" ref="M14" ca="1">_xll.BDP(bonds[[#This Row],[worksheet get]],bonds[[#Headers],[amt_outstanding]])</f>
        <v>1000000000</v>
      </c>
      <c r="N14" s="9" t="str" cm="1">
        <f t="array" aca="1" ref="N14" ca="1">_xll.BDP(bonds[[#This Row],[worksheet get]],bonds[[#Headers],[industry_sector]])</f>
        <v>Consumer, Non-cyclical</v>
      </c>
      <c r="O14" s="9" t="str">
        <f ca="1">bonds[[#This Row],[security name]]&amp;" nc-"&amp;RIGHT(YEAR(bonds[[#This Row],[nxt_call_dt]]),2)</f>
        <v>MRKGR 2 7/8 06/25/79 nc-29</v>
      </c>
      <c r="P14" s="9" cm="1">
        <f t="array" aca="1" ref="P14" ca="1">_xll.BDP(bonds[[#This Row],[worksheet get]],bonds[[#Headers],[yas_ispread]])</f>
        <v>243.75498300850933</v>
      </c>
      <c r="Q14" s="9" cm="1">
        <f t="array" aca="1" ref="Q14" ca="1">_xll.BDP(bonds[[#This Row],[worksheet get]],bonds[[#Headers],[blp_i_sprd_mid]])</f>
        <v>244.10578918457031</v>
      </c>
      <c r="R14" s="9" t="str" cm="1">
        <f t="array" aca="1" ref="R14" ca="1">_xll.BDP(bonds[[#This Row],[worksheet get]],bonds[[#Headers],[rtg_moody]])</f>
        <v>Baa3</v>
      </c>
      <c r="S14" s="9" t="str" cm="1">
        <f t="array" aca="1" ref="S14" ca="1">_xll.BDP(bonds[[#This Row],[worksheet get]],bonds[[#Headers],[rtg_sp]])</f>
        <v>BBB+</v>
      </c>
      <c r="T14" s="9" t="str" cm="1">
        <f t="array" aca="1" ref="T14" ca="1">_xll.BDP(bonds[[#This Row],[worksheet get]],bonds[[#Headers],[bb_composite]])</f>
        <v>BBB</v>
      </c>
      <c r="U14" s="9" t="str" cm="1">
        <f t="array" aca="1" ref="U14" ca="1">_xll.BDP(bonds[[#This Row],[worksheet get]],bonds[[#Headers],[green_bond_loan_indicator]])</f>
        <v>N</v>
      </c>
      <c r="V14" s="9">
        <f ca="1">IFERROR(bonds[[#This Row],[yas_ispread]]/bonds[[#This Row],[blp_i_sprd_mid]],1)</f>
        <v>0.99856289284562716</v>
      </c>
      <c r="W14" s="9" t="str">
        <f ca="1">_xlfn.XLOOKUP(bonds[[#This Row],[ticker]],lists!J:J,lists!K:K)</f>
        <v>Low Beta</v>
      </c>
    </row>
    <row r="15" spans="2:27" ht="10.5" x14ac:dyDescent="0.25">
      <c r="E15" s="5" t="s">
        <v>234</v>
      </c>
      <c r="F15" s="5" t="str" cm="1">
        <f t="array" aca="1" ref="F15" ca="1">_xll.BDP(bonds[[#This Row],[worksheet get]],bonds[[#Headers],[ID_ISIN]])</f>
        <v>FR0012278539</v>
      </c>
      <c r="G15" s="5" t="str" cm="1">
        <f t="array" aca="1" ref="G15" ca="1">_xll.BDP(bonds[[#This Row],[worksheet get]],bonds[[#Headers],[security name]])</f>
        <v>AKEFP 4 3/4 PERP</v>
      </c>
      <c r="H15" s="5" t="str" cm="1">
        <f t="array" aca="1" ref="H15" ca="1">_xll.BDP(bonds[[#This Row],[worksheet get]],bonds[[#Headers],[ticker]])</f>
        <v>AKEFP</v>
      </c>
      <c r="I15" s="5" cm="1">
        <f t="array" aca="1" ref="I15" ca="1">_xll.BDP(bonds[[#This Row],[worksheet get]],bonds[[#Headers],[coupon]])</f>
        <v>4.75</v>
      </c>
      <c r="J15" s="8" cm="1">
        <f t="array" aca="1" ref="J15" ca="1">_xll.BDP(bonds[[#This Row],[worksheet get]],bonds[[#Headers],[nxt_call_dt]])*1</f>
        <v>44133</v>
      </c>
      <c r="K15" s="9" t="str" cm="1">
        <f t="array" aca="1" ref="K15" ca="1">_xll.BDP(bonds[[#This Row],[worksheet get]],bonds[[#Headers],[mty_typ]])</f>
        <v>PERP/CALL</v>
      </c>
      <c r="L15" s="9" t="str" cm="1">
        <f t="array" aca="1" ref="L15" ca="1">_xll.BDP(bonds[[#This Row],[worksheet get]],bonds[[#Headers],[crncy]])</f>
        <v>EUR</v>
      </c>
      <c r="M15" s="10" cm="1">
        <f t="array" aca="1" ref="M15" ca="1">_xll.BDP(bonds[[#This Row],[worksheet get]],bonds[[#Headers],[amt_outstanding]])</f>
        <v>300000000</v>
      </c>
      <c r="N15" s="9" t="str" cm="1">
        <f t="array" aca="1" ref="N15" ca="1">_xll.BDP(bonds[[#This Row],[worksheet get]],bonds[[#Headers],[industry_sector]])</f>
        <v>Basic Materials</v>
      </c>
      <c r="O15" s="9" t="str">
        <f ca="1">bonds[[#This Row],[security name]]&amp;" nc-"&amp;RIGHT(YEAR(bonds[[#This Row],[nxt_call_dt]]),2)</f>
        <v>AKEFP 4 3/4 PERP nc-20</v>
      </c>
      <c r="P15" s="9" cm="1">
        <f t="array" aca="1" ref="P15" ca="1">_xll.BDP(bonds[[#This Row],[worksheet get]],bonds[[#Headers],[yas_ispread]])</f>
        <v>184.64769873352455</v>
      </c>
      <c r="Q15" s="9" cm="1">
        <f t="array" aca="1" ref="Q15" ca="1">_xll.BDP(bonds[[#This Row],[worksheet get]],bonds[[#Headers],[blp_i_sprd_mid]])</f>
        <v>196.27734375</v>
      </c>
      <c r="R15" s="9" t="str" cm="1">
        <f t="array" aca="1" ref="R15" ca="1">_xll.BDP(bonds[[#This Row],[worksheet get]],bonds[[#Headers],[rtg_moody]])</f>
        <v>Baa3</v>
      </c>
      <c r="S15" s="9" t="str" cm="1">
        <f t="array" aca="1" ref="S15" ca="1">_xll.BDP(bonds[[#This Row],[worksheet get]],bonds[[#Headers],[rtg_sp]])</f>
        <v>BBB-</v>
      </c>
      <c r="T15" s="9" t="str" cm="1">
        <f t="array" aca="1" ref="T15" ca="1">_xll.BDP(bonds[[#This Row],[worksheet get]],bonds[[#Headers],[bb_composite]])</f>
        <v>BBB-</v>
      </c>
      <c r="U15" s="9" t="str" cm="1">
        <f t="array" aca="1" ref="U15" ca="1">_xll.BDP(bonds[[#This Row],[worksheet get]],bonds[[#Headers],[green_bond_loan_indicator]])</f>
        <v>N</v>
      </c>
      <c r="V15" s="9">
        <f ca="1">IFERROR(bonds[[#This Row],[yas_ispread]]/bonds[[#This Row],[blp_i_sprd_mid]],1)</f>
        <v>0.94074891786141035</v>
      </c>
      <c r="W15" s="9" t="str">
        <f ca="1">_xlfn.XLOOKUP(bonds[[#This Row],[ticker]],lists!J:J,lists!K:K)</f>
        <v>Low Beta</v>
      </c>
      <c r="Z15" s="9" t="s">
        <v>529</v>
      </c>
    </row>
    <row r="16" spans="2:27" ht="10.5" x14ac:dyDescent="0.25">
      <c r="E16" s="5" t="s">
        <v>236</v>
      </c>
      <c r="F16" s="5" t="str" cm="1">
        <f t="array" aca="1" ref="F16" ca="1">_xll.BDP(bonds[[#This Row],[worksheet get]],bonds[[#Headers],[ID_ISIN]])</f>
        <v>FR0013425170</v>
      </c>
      <c r="G16" s="5" t="str" cm="1">
        <f t="array" aca="1" ref="G16" ca="1">_xll.BDP(bonds[[#This Row],[worksheet get]],bonds[[#Headers],[security name]])</f>
        <v>AKEFP 2 3/4 PERP</v>
      </c>
      <c r="H16" s="5" t="str" cm="1">
        <f t="array" aca="1" ref="H16" ca="1">_xll.BDP(bonds[[#This Row],[worksheet get]],bonds[[#Headers],[ticker]])</f>
        <v>AKEFP</v>
      </c>
      <c r="I16" s="5" cm="1">
        <f t="array" aca="1" ref="I16" ca="1">_xll.BDP(bonds[[#This Row],[worksheet get]],bonds[[#Headers],[coupon]])</f>
        <v>2.75</v>
      </c>
      <c r="J16" s="8" cm="1">
        <f t="array" aca="1" ref="J16" ca="1">_xll.BDP(bonds[[#This Row],[worksheet get]],bonds[[#Headers],[nxt_call_dt]])*1</f>
        <v>45460</v>
      </c>
      <c r="K16" s="9" t="str" cm="1">
        <f t="array" aca="1" ref="K16" ca="1">_xll.BDP(bonds[[#This Row],[worksheet get]],bonds[[#Headers],[mty_typ]])</f>
        <v>PERP/CALL</v>
      </c>
      <c r="L16" s="9" t="str" cm="1">
        <f t="array" aca="1" ref="L16" ca="1">_xll.BDP(bonds[[#This Row],[worksheet get]],bonds[[#Headers],[crncy]])</f>
        <v>EUR</v>
      </c>
      <c r="M16" s="10" cm="1">
        <f t="array" aca="1" ref="M16" ca="1">_xll.BDP(bonds[[#This Row],[worksheet get]],bonds[[#Headers],[amt_outstanding]])</f>
        <v>400000000</v>
      </c>
      <c r="N16" s="9" t="str" cm="1">
        <f t="array" aca="1" ref="N16" ca="1">_xll.BDP(bonds[[#This Row],[worksheet get]],bonds[[#Headers],[industry_sector]])</f>
        <v>Basic Materials</v>
      </c>
      <c r="O16" s="9" t="str">
        <f ca="1">bonds[[#This Row],[security name]]&amp;" nc-"&amp;RIGHT(YEAR(bonds[[#This Row],[nxt_call_dt]]),2)</f>
        <v>AKEFP 2 3/4 PERP nc-24</v>
      </c>
      <c r="P16" s="9" cm="1">
        <f t="array" aca="1" ref="P16" ca="1">_xll.BDP(bonds[[#This Row],[worksheet get]],bonds[[#Headers],[yas_ispread]])</f>
        <v>294.72419819350284</v>
      </c>
      <c r="Q16" s="9" cm="1">
        <f t="array" aca="1" ref="Q16" ca="1">_xll.BDP(bonds[[#This Row],[worksheet get]],bonds[[#Headers],[blp_i_sprd_mid]])</f>
        <v>293.83624267578125</v>
      </c>
      <c r="R16" s="9" t="str" cm="1">
        <f t="array" aca="1" ref="R16" ca="1">_xll.BDP(bonds[[#This Row],[worksheet get]],bonds[[#Headers],[rtg_moody]])</f>
        <v>Baa3</v>
      </c>
      <c r="S16" s="9" t="str" cm="1">
        <f t="array" aca="1" ref="S16" ca="1">_xll.BDP(bonds[[#This Row],[worksheet get]],bonds[[#Headers],[rtg_sp]])</f>
        <v>BBB-</v>
      </c>
      <c r="T16" s="9" t="str" cm="1">
        <f t="array" aca="1" ref="T16" ca="1">_xll.BDP(bonds[[#This Row],[worksheet get]],bonds[[#Headers],[bb_composite]])</f>
        <v>BBB-</v>
      </c>
      <c r="U16" s="9" t="str" cm="1">
        <f t="array" aca="1" ref="U16" ca="1">_xll.BDP(bonds[[#This Row],[worksheet get]],bonds[[#Headers],[green_bond_loan_indicator]])</f>
        <v>N</v>
      </c>
      <c r="V16" s="9">
        <f ca="1">IFERROR(bonds[[#This Row],[yas_ispread]]/bonds[[#This Row],[blp_i_sprd_mid]],1)</f>
        <v>1.0030219400766751</v>
      </c>
      <c r="W16" s="9" t="str">
        <f ca="1">_xlfn.XLOOKUP(bonds[[#This Row],[ticker]],lists!J:J,lists!K:K)</f>
        <v>Low Beta</v>
      </c>
      <c r="Z16" s="5" t="str">
        <f ca="1">_xlfn.XLOOKUP(Z15,bonds[unique lookup],bonds[ID_ISIN])</f>
        <v>FR0012278539</v>
      </c>
    </row>
    <row r="17" spans="2:23" ht="10.5" x14ac:dyDescent="0.25">
      <c r="E17" s="5" t="s">
        <v>238</v>
      </c>
      <c r="F17" s="5" t="str" cm="1">
        <f t="array" aca="1" ref="F17" ca="1">_xll.BDP(bonds[[#This Row],[worksheet get]],bonds[[#Headers],[ID_ISIN]])</f>
        <v>FR0013478252</v>
      </c>
      <c r="G17" s="5" t="str" cm="1">
        <f t="array" aca="1" ref="G17" ca="1">_xll.BDP(bonds[[#This Row],[worksheet get]],bonds[[#Headers],[security name]])</f>
        <v>AKEFP 1 1/2 PERP</v>
      </c>
      <c r="H17" s="5" t="str" cm="1">
        <f t="array" aca="1" ref="H17" ca="1">_xll.BDP(bonds[[#This Row],[worksheet get]],bonds[[#Headers],[ticker]])</f>
        <v>AKEFP</v>
      </c>
      <c r="I17" s="5" cm="1">
        <f t="array" aca="1" ref="I17" ca="1">_xll.BDP(bonds[[#This Row],[worksheet get]],bonds[[#Headers],[coupon]])</f>
        <v>1.5</v>
      </c>
      <c r="J17" s="8" cm="1">
        <f t="array" aca="1" ref="J17" ca="1">_xll.BDP(bonds[[#This Row],[worksheet get]],bonds[[#Headers],[nxt_call_dt]])*1</f>
        <v>45951</v>
      </c>
      <c r="K17" s="9" t="str" cm="1">
        <f t="array" aca="1" ref="K17" ca="1">_xll.BDP(bonds[[#This Row],[worksheet get]],bonds[[#Headers],[mty_typ]])</f>
        <v>PERP/CALL</v>
      </c>
      <c r="L17" s="9" t="str" cm="1">
        <f t="array" aca="1" ref="L17" ca="1">_xll.BDP(bonds[[#This Row],[worksheet get]],bonds[[#Headers],[crncy]])</f>
        <v>EUR</v>
      </c>
      <c r="M17" s="10" cm="1">
        <f t="array" aca="1" ref="M17" ca="1">_xll.BDP(bonds[[#This Row],[worksheet get]],bonds[[#Headers],[amt_outstanding]])</f>
        <v>300000000</v>
      </c>
      <c r="N17" s="9" t="str" cm="1">
        <f t="array" aca="1" ref="N17" ca="1">_xll.BDP(bonds[[#This Row],[worksheet get]],bonds[[#Headers],[industry_sector]])</f>
        <v>Basic Materials</v>
      </c>
      <c r="O17" s="9" t="str">
        <f ca="1">bonds[[#This Row],[security name]]&amp;" nc-"&amp;RIGHT(YEAR(bonds[[#This Row],[nxt_call_dt]]),2)</f>
        <v>AKEFP 1 1/2 PERP nc-25</v>
      </c>
      <c r="P17" s="9" cm="1">
        <f t="array" aca="1" ref="P17" ca="1">_xll.BDP(bonds[[#This Row],[worksheet get]],bonds[[#Headers],[yas_ispread]])</f>
        <v>286.94791814781439</v>
      </c>
      <c r="Q17" s="9" cm="1">
        <f t="array" aca="1" ref="Q17" ca="1">_xll.BDP(bonds[[#This Row],[worksheet get]],bonds[[#Headers],[blp_i_sprd_mid]])</f>
        <v>292.5792236328125</v>
      </c>
      <c r="R17" s="9" t="str" cm="1">
        <f t="array" aca="1" ref="R17" ca="1">_xll.BDP(bonds[[#This Row],[worksheet get]],bonds[[#Headers],[rtg_moody]])</f>
        <v>Baa3</v>
      </c>
      <c r="S17" s="9" t="str" cm="1">
        <f t="array" aca="1" ref="S17" ca="1">_xll.BDP(bonds[[#This Row],[worksheet get]],bonds[[#Headers],[rtg_sp]])</f>
        <v>BBB-</v>
      </c>
      <c r="T17" s="9" t="str" cm="1">
        <f t="array" aca="1" ref="T17" ca="1">_xll.BDP(bonds[[#This Row],[worksheet get]],bonds[[#Headers],[bb_composite]])</f>
        <v>BBB-</v>
      </c>
      <c r="U17" s="9" t="str" cm="1">
        <f t="array" aca="1" ref="U17" ca="1">_xll.BDP(bonds[[#This Row],[worksheet get]],bonds[[#Headers],[green_bond_loan_indicator]])</f>
        <v>N</v>
      </c>
      <c r="V17" s="9">
        <f ca="1">IFERROR(bonds[[#This Row],[yas_ispread]]/bonds[[#This Row],[blp_i_sprd_mid]],1)</f>
        <v>0.98075288663673055</v>
      </c>
      <c r="W17" s="9" t="str">
        <f ca="1">_xlfn.XLOOKUP(bonds[[#This Row],[ticker]],lists!J:J,lists!K:K)</f>
        <v>Low Beta</v>
      </c>
    </row>
    <row r="18" spans="2:23" ht="10.5" x14ac:dyDescent="0.25">
      <c r="B18" s="5" t="s">
        <v>239</v>
      </c>
      <c r="E18" s="5" t="s">
        <v>240</v>
      </c>
      <c r="F18" s="5" t="str" cm="1">
        <f t="array" aca="1" ref="F18" ca="1">_xll.BDP(bonds[[#This Row],[worksheet get]],bonds[[#Headers],[ID_ISIN]])</f>
        <v>XS1405763019</v>
      </c>
      <c r="G18" s="5" t="str" cm="1">
        <f t="array" aca="1" ref="G18" ca="1">_xll.BDP(bonds[[#This Row],[worksheet get]],bonds[[#Headers],[security name]])</f>
        <v>LXSGR 4 1/2 12/06/76</v>
      </c>
      <c r="H18" s="5" t="str" cm="1">
        <f t="array" aca="1" ref="H18" ca="1">_xll.BDP(bonds[[#This Row],[worksheet get]],bonds[[#Headers],[ticker]])</f>
        <v>LXSGR</v>
      </c>
      <c r="I18" s="5" cm="1">
        <f t="array" aca="1" ref="I18" ca="1">_xll.BDP(bonds[[#This Row],[worksheet get]],bonds[[#Headers],[coupon]])</f>
        <v>4.5</v>
      </c>
      <c r="J18" s="8" cm="1">
        <f t="array" aca="1" ref="J18" ca="1">_xll.BDP(bonds[[#This Row],[worksheet get]],bonds[[#Headers],[nxt_call_dt]])*1</f>
        <v>45083</v>
      </c>
      <c r="K18" s="9" t="str" cm="1">
        <f t="array" aca="1" ref="K18" ca="1">_xll.BDP(bonds[[#This Row],[worksheet get]],bonds[[#Headers],[mty_typ]])</f>
        <v>CALLABLE</v>
      </c>
      <c r="L18" s="9" t="str" cm="1">
        <f t="array" aca="1" ref="L18" ca="1">_xll.BDP(bonds[[#This Row],[worksheet get]],bonds[[#Headers],[crncy]])</f>
        <v>EUR</v>
      </c>
      <c r="M18" s="10" cm="1">
        <f t="array" aca="1" ref="M18" ca="1">_xll.BDP(bonds[[#This Row],[worksheet get]],bonds[[#Headers],[amt_outstanding]])</f>
        <v>500000000</v>
      </c>
      <c r="N18" s="9" t="str" cm="1">
        <f t="array" aca="1" ref="N18" ca="1">_xll.BDP(bonds[[#This Row],[worksheet get]],bonds[[#Headers],[industry_sector]])</f>
        <v>Basic Materials</v>
      </c>
      <c r="O18" s="9" t="str">
        <f ca="1">bonds[[#This Row],[security name]]&amp;" nc-"&amp;RIGHT(YEAR(bonds[[#This Row],[nxt_call_dt]]),2)</f>
        <v>LXSGR 4 1/2 12/06/76 nc-23</v>
      </c>
      <c r="P18" s="9" cm="1">
        <f t="array" aca="1" ref="P18" ca="1">_xll.BDP(bonds[[#This Row],[worksheet get]],bonds[[#Headers],[yas_ispread]])</f>
        <v>317.26470928397225</v>
      </c>
      <c r="Q18" s="9" cm="1">
        <f t="array" aca="1" ref="Q18" ca="1">_xll.BDP(bonds[[#This Row],[worksheet get]],bonds[[#Headers],[blp_i_sprd_mid]])</f>
        <v>319.84738159179688</v>
      </c>
      <c r="R18" s="9" t="str" cm="1">
        <f t="array" aca="1" ref="R18" ca="1">_xll.BDP(bonds[[#This Row],[worksheet get]],bonds[[#Headers],[rtg_moody]])</f>
        <v>Ba1</v>
      </c>
      <c r="S18" s="9" t="str" cm="1">
        <f t="array" aca="1" ref="S18" ca="1">_xll.BDP(bonds[[#This Row],[worksheet get]],bonds[[#Headers],[rtg_sp]])</f>
        <v>BB+</v>
      </c>
      <c r="T18" s="9" t="str" cm="1">
        <f t="array" aca="1" ref="T18" ca="1">_xll.BDP(bonds[[#This Row],[worksheet get]],bonds[[#Headers],[bb_composite]])</f>
        <v>BB+</v>
      </c>
      <c r="U18" s="9" t="str" cm="1">
        <f t="array" aca="1" ref="U18" ca="1">_xll.BDP(bonds[[#This Row],[worksheet get]],bonds[[#Headers],[green_bond_loan_indicator]])</f>
        <v>N</v>
      </c>
      <c r="V18" s="9">
        <f ca="1">IFERROR(bonds[[#This Row],[yas_ispread]]/bonds[[#This Row],[blp_i_sprd_mid]],1)</f>
        <v>0.99192529795000561</v>
      </c>
      <c r="W18" s="9" t="str">
        <f ca="1">_xlfn.XLOOKUP(bonds[[#This Row],[ticker]],lists!J:J,lists!K:K)</f>
        <v>Low Beta</v>
      </c>
    </row>
    <row r="19" spans="2:23" ht="10.5" x14ac:dyDescent="0.25">
      <c r="B19" s="11" t="s">
        <v>198</v>
      </c>
      <c r="E19" s="5" t="s">
        <v>242</v>
      </c>
      <c r="F19" s="5" t="str" cm="1">
        <f t="array" aca="1" ref="F19" ca="1">_xll.BDP(bonds[[#This Row],[worksheet get]],bonds[[#Headers],[ID_ISIN]])</f>
        <v>XS1713466495</v>
      </c>
      <c r="G19" s="5" t="str" cm="1">
        <f t="array" aca="1" ref="G19" ca="1">_xll.BDP(bonds[[#This Row],[worksheet get]],bonds[[#Headers],[security name]])</f>
        <v>LHNVX 3 PERP</v>
      </c>
      <c r="H19" s="5" t="str" cm="1">
        <f t="array" aca="1" ref="H19" ca="1">_xll.BDP(bonds[[#This Row],[worksheet get]],bonds[[#Headers],[ticker]])</f>
        <v>LHNVX</v>
      </c>
      <c r="I19" s="5" cm="1">
        <f t="array" aca="1" ref="I19" ca="1">_xll.BDP(bonds[[#This Row],[worksheet get]],bonds[[#Headers],[coupon]])</f>
        <v>3</v>
      </c>
      <c r="J19" s="8" cm="1">
        <f t="array" aca="1" ref="J19" ca="1">_xll.BDP(bonds[[#This Row],[worksheet get]],bonds[[#Headers],[nxt_call_dt]])*1</f>
        <v>45478</v>
      </c>
      <c r="K19" s="9" t="str" cm="1">
        <f t="array" aca="1" ref="K19" ca="1">_xll.BDP(bonds[[#This Row],[worksheet get]],bonds[[#Headers],[mty_typ]])</f>
        <v>PERP/CALL</v>
      </c>
      <c r="L19" s="9" t="str" cm="1">
        <f t="array" aca="1" ref="L19" ca="1">_xll.BDP(bonds[[#This Row],[worksheet get]],bonds[[#Headers],[crncy]])</f>
        <v>EUR</v>
      </c>
      <c r="M19" s="10" cm="1">
        <f t="array" aca="1" ref="M19" ca="1">_xll.BDP(bonds[[#This Row],[worksheet get]],bonds[[#Headers],[amt_outstanding]])</f>
        <v>500000000</v>
      </c>
      <c r="N19" s="9" t="str" cm="1">
        <f t="array" aca="1" ref="N19" ca="1">_xll.BDP(bonds[[#This Row],[worksheet get]],bonds[[#Headers],[industry_sector]])</f>
        <v>Industrial</v>
      </c>
      <c r="O19" s="9" t="str">
        <f ca="1">bonds[[#This Row],[security name]]&amp;" nc-"&amp;RIGHT(YEAR(bonds[[#This Row],[nxt_call_dt]]),2)</f>
        <v>LHNVX 3 PERP nc-24</v>
      </c>
      <c r="P19" s="9" cm="1">
        <f t="array" aca="1" ref="P19" ca="1">_xll.BDP(bonds[[#This Row],[worksheet get]],bonds[[#Headers],[yas_ispread]])</f>
        <v>295.90915161615072</v>
      </c>
      <c r="Q19" s="9" cm="1">
        <f t="array" aca="1" ref="Q19" ca="1">_xll.BDP(bonds[[#This Row],[worksheet get]],bonds[[#Headers],[blp_i_sprd_mid]])</f>
        <v>296.615478515625</v>
      </c>
      <c r="R19" s="9" t="str" cm="1">
        <f t="array" aca="1" ref="R19" ca="1">_xll.BDP(bonds[[#This Row],[worksheet get]],bonds[[#Headers],[rtg_moody]])</f>
        <v>Ba1</v>
      </c>
      <c r="S19" s="9" t="str" cm="1">
        <f t="array" aca="1" ref="S19" ca="1">_xll.BDP(bonds[[#This Row],[worksheet get]],bonds[[#Headers],[rtg_sp]])</f>
        <v>BB+</v>
      </c>
      <c r="T19" s="9" t="str" cm="1">
        <f t="array" aca="1" ref="T19" ca="1">_xll.BDP(bonds[[#This Row],[worksheet get]],bonds[[#Headers],[bb_composite]])</f>
        <v>BB+</v>
      </c>
      <c r="U19" s="9" t="str" cm="1">
        <f t="array" aca="1" ref="U19" ca="1">_xll.BDP(bonds[[#This Row],[worksheet get]],bonds[[#Headers],[green_bond_loan_indicator]])</f>
        <v>N</v>
      </c>
      <c r="V19" s="9">
        <f ca="1">IFERROR(bonds[[#This Row],[yas_ispread]]/bonds[[#This Row],[blp_i_sprd_mid]],1)</f>
        <v>0.99761871193300833</v>
      </c>
      <c r="W19" s="9" t="str">
        <f ca="1">_xlfn.XLOOKUP(bonds[[#This Row],[ticker]],lists!J:J,lists!K:K)</f>
        <v>Low Beta</v>
      </c>
    </row>
    <row r="20" spans="2:23" ht="10.5" x14ac:dyDescent="0.25">
      <c r="E20" s="5" t="s">
        <v>243</v>
      </c>
      <c r="F20" s="5" t="str" cm="1">
        <f t="array" aca="1" ref="F20" ca="1">_xll.BDP(bonds[[#This Row],[worksheet get]],bonds[[#Headers],[ID_ISIN]])</f>
        <v>DE000A2GSFF1</v>
      </c>
      <c r="G20" s="5" t="str" cm="1">
        <f t="array" aca="1" ref="G20" ca="1">_xll.BDP(bonds[[#This Row],[worksheet get]],bonds[[#Headers],[security name]])</f>
        <v>EVKGR 2 1/8 07/07/77</v>
      </c>
      <c r="H20" s="5" t="str" cm="1">
        <f t="array" aca="1" ref="H20" ca="1">_xll.BDP(bonds[[#This Row],[worksheet get]],bonds[[#Headers],[ticker]])</f>
        <v>EVKGR</v>
      </c>
      <c r="I20" s="5" cm="1">
        <f t="array" aca="1" ref="I20" ca="1">_xll.BDP(bonds[[#This Row],[worksheet get]],bonds[[#Headers],[coupon]])</f>
        <v>2.125</v>
      </c>
      <c r="J20" s="8" cm="1">
        <f t="array" aca="1" ref="J20" ca="1">_xll.BDP(bonds[[#This Row],[worksheet get]],bonds[[#Headers],[nxt_call_dt]])*1</f>
        <v>44780</v>
      </c>
      <c r="K20" s="9" t="str" cm="1">
        <f t="array" aca="1" ref="K20" ca="1">_xll.BDP(bonds[[#This Row],[worksheet get]],bonds[[#Headers],[mty_typ]])</f>
        <v>CALLABLE</v>
      </c>
      <c r="L20" s="9" t="str" cm="1">
        <f t="array" aca="1" ref="L20" ca="1">_xll.BDP(bonds[[#This Row],[worksheet get]],bonds[[#Headers],[crncy]])</f>
        <v>EUR</v>
      </c>
      <c r="M20" s="10" cm="1">
        <f t="array" aca="1" ref="M20" ca="1">_xll.BDP(bonds[[#This Row],[worksheet get]],bonds[[#Headers],[amt_outstanding]])</f>
        <v>500000000</v>
      </c>
      <c r="N20" s="9" t="str" cm="1">
        <f t="array" aca="1" ref="N20" ca="1">_xll.BDP(bonds[[#This Row],[worksheet get]],bonds[[#Headers],[industry_sector]])</f>
        <v>Basic Materials</v>
      </c>
      <c r="O20" s="9" t="str">
        <f ca="1">bonds[[#This Row],[security name]]&amp;" nc-"&amp;RIGHT(YEAR(bonds[[#This Row],[nxt_call_dt]]),2)</f>
        <v>EVKGR 2 1/8 07/07/77 nc-22</v>
      </c>
      <c r="P20" s="9" cm="1">
        <f t="array" aca="1" ref="P20" ca="1">_xll.BDP(bonds[[#This Row],[worksheet get]],bonds[[#Headers],[yas_ispread]])</f>
        <v>293.68852805042877</v>
      </c>
      <c r="Q20" s="9" cm="1">
        <f t="array" aca="1" ref="Q20" ca="1">_xll.BDP(bonds[[#This Row],[worksheet get]],bonds[[#Headers],[blp_i_sprd_mid]])</f>
        <v>299.15127563476563</v>
      </c>
      <c r="R20" s="9" t="str" cm="1">
        <f t="array" aca="1" ref="R20" ca="1">_xll.BDP(bonds[[#This Row],[worksheet get]],bonds[[#Headers],[rtg_moody]])</f>
        <v>Baa3</v>
      </c>
      <c r="S20" s="9" t="str" cm="1">
        <f t="array" aca="1" ref="S20" ca="1">_xll.BDP(bonds[[#This Row],[worksheet get]],bonds[[#Headers],[rtg_sp]])</f>
        <v>BBB-</v>
      </c>
      <c r="T20" s="9" t="str" cm="1">
        <f t="array" aca="1" ref="T20" ca="1">_xll.BDP(bonds[[#This Row],[worksheet get]],bonds[[#Headers],[bb_composite]])</f>
        <v>BBB-</v>
      </c>
      <c r="U20" s="9" t="str" cm="1">
        <f t="array" aca="1" ref="U20" ca="1">_xll.BDP(bonds[[#This Row],[worksheet get]],bonds[[#Headers],[green_bond_loan_indicator]])</f>
        <v>N</v>
      </c>
      <c r="V20" s="9">
        <f ca="1">IFERROR(bonds[[#This Row],[yas_ispread]]/bonds[[#This Row],[blp_i_sprd_mid]],1)</f>
        <v>0.98173918004278771</v>
      </c>
      <c r="W20" s="9" t="str">
        <f ca="1">_xlfn.XLOOKUP(bonds[[#This Row],[ticker]],lists!J:J,lists!K:K)</f>
        <v>others</v>
      </c>
    </row>
    <row r="21" spans="2:23" ht="10.5" x14ac:dyDescent="0.25">
      <c r="E21" s="5" t="s">
        <v>101</v>
      </c>
      <c r="F21" s="5" t="str" cm="1">
        <f t="array" aca="1" ref="F21" ca="1">_xll.BDP(bonds[[#This Row],[worksheet get]],bonds[[#Headers],[ID_ISIN]])</f>
        <v>XS2051471105</v>
      </c>
      <c r="G21" s="5" t="str" cm="1">
        <f t="array" aca="1" ref="G21" ca="1">_xll.BDP(bonds[[#This Row],[worksheet get]],bonds[[#Headers],[security name]])</f>
        <v>ERFFP 2 7/8 PERP</v>
      </c>
      <c r="H21" s="5" t="str" cm="1">
        <f t="array" aca="1" ref="H21" ca="1">_xll.BDP(bonds[[#This Row],[worksheet get]],bonds[[#Headers],[ticker]])</f>
        <v>ERFFP</v>
      </c>
      <c r="I21" s="5" cm="1">
        <f t="array" aca="1" ref="I21" ca="1">_xll.BDP(bonds[[#This Row],[worksheet get]],bonds[[#Headers],[coupon]])</f>
        <v>2.875</v>
      </c>
      <c r="J21" s="8" cm="1">
        <f t="array" aca="1" ref="J21" ca="1">_xll.BDP(bonds[[#This Row],[worksheet get]],bonds[[#Headers],[nxt_call_dt]])*1</f>
        <v>44784</v>
      </c>
      <c r="K21" s="9" t="str" cm="1">
        <f t="array" aca="1" ref="K21" ca="1">_xll.BDP(bonds[[#This Row],[worksheet get]],bonds[[#Headers],[mty_typ]])</f>
        <v>PERP/CALL</v>
      </c>
      <c r="L21" s="9" t="str" cm="1">
        <f t="array" aca="1" ref="L21" ca="1">_xll.BDP(bonds[[#This Row],[worksheet get]],bonds[[#Headers],[crncy]])</f>
        <v>EUR</v>
      </c>
      <c r="M21" s="10" cm="1">
        <f t="array" aca="1" ref="M21" ca="1">_xll.BDP(bonds[[#This Row],[worksheet get]],bonds[[#Headers],[amt_outstanding]])</f>
        <v>300000000</v>
      </c>
      <c r="N21" s="9" t="str" cm="1">
        <f t="array" aca="1" ref="N21" ca="1">_xll.BDP(bonds[[#This Row],[worksheet get]],bonds[[#Headers],[industry_sector]])</f>
        <v>Consumer, Non-cyclical</v>
      </c>
      <c r="O21" s="9" t="str">
        <f ca="1">bonds[[#This Row],[security name]]&amp;" nc-"&amp;RIGHT(YEAR(bonds[[#This Row],[nxt_call_dt]]),2)</f>
        <v>ERFFP 2 7/8 PERP nc-22</v>
      </c>
      <c r="P21" s="9" cm="1">
        <f t="array" aca="1" ref="P21" ca="1">_xll.BDP(bonds[[#This Row],[worksheet get]],bonds[[#Headers],[yas_ispread]])</f>
        <v>426.43382206383035</v>
      </c>
      <c r="Q21" s="9" cm="1">
        <f t="array" aca="1" ref="Q21" ca="1">_xll.BDP(bonds[[#This Row],[worksheet get]],bonds[[#Headers],[blp_i_sprd_mid]])</f>
        <v>430.95205688476563</v>
      </c>
      <c r="R21" s="9" t="str" cm="1">
        <f t="array" aca="1" ref="R21" ca="1">_xll.BDP(bonds[[#This Row],[worksheet get]],bonds[[#Headers],[rtg_moody]])</f>
        <v>#N/A N/A</v>
      </c>
      <c r="S21" s="9" t="str" cm="1">
        <f t="array" aca="1" ref="S21" ca="1">_xll.BDP(bonds[[#This Row],[worksheet get]],bonds[[#Headers],[rtg_sp]])</f>
        <v>#N/A N/A</v>
      </c>
      <c r="T21" s="9" t="str" cm="1">
        <f t="array" aca="1" ref="T21" ca="1">_xll.BDP(bonds[[#This Row],[worksheet get]],bonds[[#Headers],[bb_composite]])</f>
        <v>#N/A N/A</v>
      </c>
      <c r="U21" s="9" t="str" cm="1">
        <f t="array" aca="1" ref="U21" ca="1">_xll.BDP(bonds[[#This Row],[worksheet get]],bonds[[#Headers],[green_bond_loan_indicator]])</f>
        <v>N</v>
      </c>
      <c r="V21" s="9">
        <f ca="1">IFERROR(bonds[[#This Row],[yas_ispread]]/bonds[[#This Row],[blp_i_sprd_mid]],1)</f>
        <v>0.98951569032157227</v>
      </c>
      <c r="W21" s="9" t="str">
        <f ca="1">_xlfn.XLOOKUP(bonds[[#This Row],[ticker]],lists!J:J,lists!K:K)</f>
        <v>missing</v>
      </c>
    </row>
    <row r="22" spans="2:23" ht="10.5" x14ac:dyDescent="0.25">
      <c r="E22" s="5" t="s">
        <v>244</v>
      </c>
      <c r="F22" s="5" t="str" cm="1">
        <f t="array" aca="1" ref="F22" ca="1">_xll.BDP(bonds[[#This Row],[worksheet get]],bonds[[#Headers],[ID_ISIN]])</f>
        <v>XS1224953882</v>
      </c>
      <c r="G22" s="5" t="str" cm="1">
        <f t="array" aca="1" ref="G22" ca="1">_xll.BDP(bonds[[#This Row],[worksheet get]],bonds[[#Headers],[security name]])</f>
        <v>ERFFP 4 7/8 PERP</v>
      </c>
      <c r="H22" s="5" t="str" cm="1">
        <f t="array" aca="1" ref="H22" ca="1">_xll.BDP(bonds[[#This Row],[worksheet get]],bonds[[#Headers],[ticker]])</f>
        <v>ERFFP</v>
      </c>
      <c r="I22" s="5" cm="1">
        <f t="array" aca="1" ref="I22" ca="1">_xll.BDP(bonds[[#This Row],[worksheet get]],bonds[[#Headers],[coupon]])</f>
        <v>4.875</v>
      </c>
      <c r="J22" s="8" cm="1">
        <f t="array" aca="1" ref="J22" ca="1">_xll.BDP(bonds[[#This Row],[worksheet get]],bonds[[#Headers],[nxt_call_dt]])*1</f>
        <v>45045</v>
      </c>
      <c r="K22" s="9" t="str" cm="1">
        <f t="array" aca="1" ref="K22" ca="1">_xll.BDP(bonds[[#This Row],[worksheet get]],bonds[[#Headers],[mty_typ]])</f>
        <v>PERP/CALL</v>
      </c>
      <c r="L22" s="9" t="str" cm="1">
        <f t="array" aca="1" ref="L22" ca="1">_xll.BDP(bonds[[#This Row],[worksheet get]],bonds[[#Headers],[crncy]])</f>
        <v>EUR</v>
      </c>
      <c r="M22" s="10" cm="1">
        <f t="array" aca="1" ref="M22" ca="1">_xll.BDP(bonds[[#This Row],[worksheet get]],bonds[[#Headers],[amt_outstanding]])</f>
        <v>300000000</v>
      </c>
      <c r="N22" s="9" t="str" cm="1">
        <f t="array" aca="1" ref="N22" ca="1">_xll.BDP(bonds[[#This Row],[worksheet get]],bonds[[#Headers],[industry_sector]])</f>
        <v>Consumer, Non-cyclical</v>
      </c>
      <c r="O22" s="9" t="str">
        <f ca="1">bonds[[#This Row],[security name]]&amp;" nc-"&amp;RIGHT(YEAR(bonds[[#This Row],[nxt_call_dt]]),2)</f>
        <v>ERFFP 4 7/8 PERP nc-23</v>
      </c>
      <c r="P22" s="9" cm="1">
        <f t="array" aca="1" ref="P22" ca="1">_xll.BDP(bonds[[#This Row],[worksheet get]],bonds[[#Headers],[yas_ispread]])</f>
        <v>354.86011986648788</v>
      </c>
      <c r="Q22" s="9" cm="1">
        <f t="array" aca="1" ref="Q22" ca="1">_xll.BDP(bonds[[#This Row],[worksheet get]],bonds[[#Headers],[blp_i_sprd_mid]])</f>
        <v>356.74908447265625</v>
      </c>
      <c r="R22" s="9" t="str" cm="1">
        <f t="array" aca="1" ref="R22" ca="1">_xll.BDP(bonds[[#This Row],[worksheet get]],bonds[[#Headers],[rtg_moody]])</f>
        <v>#N/A N/A</v>
      </c>
      <c r="S22" s="9" t="str" cm="1">
        <f t="array" aca="1" ref="S22" ca="1">_xll.BDP(bonds[[#This Row],[worksheet get]],bonds[[#Headers],[rtg_sp]])</f>
        <v>#N/A N/A</v>
      </c>
      <c r="T22" s="9" t="str" cm="1">
        <f t="array" aca="1" ref="T22" ca="1">_xll.BDP(bonds[[#This Row],[worksheet get]],bonds[[#Headers],[bb_composite]])</f>
        <v>#N/A N/A</v>
      </c>
      <c r="U22" s="9" t="str" cm="1">
        <f t="array" aca="1" ref="U22" ca="1">_xll.BDP(bonds[[#This Row],[worksheet get]],bonds[[#Headers],[green_bond_loan_indicator]])</f>
        <v>N</v>
      </c>
      <c r="V22" s="9">
        <f ca="1">IFERROR(bonds[[#This Row],[yas_ispread]]/bonds[[#This Row],[blp_i_sprd_mid]],1)</f>
        <v>0.99470506109648293</v>
      </c>
      <c r="W22" s="9" t="str">
        <f ca="1">_xlfn.XLOOKUP(bonds[[#This Row],[ticker]],lists!J:J,lists!K:K)</f>
        <v>missing</v>
      </c>
    </row>
    <row r="23" spans="2:23" ht="10.5" x14ac:dyDescent="0.25">
      <c r="E23" s="5" t="s">
        <v>102</v>
      </c>
      <c r="F23" s="5" t="str" cm="1">
        <f t="array" aca="1" ref="F23" ca="1">_xll.BDP(bonds[[#This Row],[worksheet get]],bonds[[#Headers],[ID_ISIN]])</f>
        <v>XS1716945586</v>
      </c>
      <c r="G23" s="5" t="str" cm="1">
        <f t="array" aca="1" ref="G23" ca="1">_xll.BDP(bonds[[#This Row],[worksheet get]],bonds[[#Headers],[security name]])</f>
        <v>ERFFP 3 1/4 PERP</v>
      </c>
      <c r="H23" s="5" t="str" cm="1">
        <f t="array" aca="1" ref="H23" ca="1">_xll.BDP(bonds[[#This Row],[worksheet get]],bonds[[#Headers],[ticker]])</f>
        <v>ERFFP</v>
      </c>
      <c r="I23" s="5" cm="1">
        <f t="array" aca="1" ref="I23" ca="1">_xll.BDP(bonds[[#This Row],[worksheet get]],bonds[[#Headers],[coupon]])</f>
        <v>3.25</v>
      </c>
      <c r="J23" s="8" cm="1">
        <f t="array" aca="1" ref="J23" ca="1">_xll.BDP(bonds[[#This Row],[worksheet get]],bonds[[#Headers],[nxt_call_dt]])*1</f>
        <v>45974</v>
      </c>
      <c r="K23" s="9" t="str" cm="1">
        <f t="array" aca="1" ref="K23" ca="1">_xll.BDP(bonds[[#This Row],[worksheet get]],bonds[[#Headers],[mty_typ]])</f>
        <v>PERP/CALL</v>
      </c>
      <c r="L23" s="9" t="str" cm="1">
        <f t="array" aca="1" ref="L23" ca="1">_xll.BDP(bonds[[#This Row],[worksheet get]],bonds[[#Headers],[crncy]])</f>
        <v>EUR</v>
      </c>
      <c r="M23" s="10" cm="1">
        <f t="array" aca="1" ref="M23" ca="1">_xll.BDP(bonds[[#This Row],[worksheet get]],bonds[[#Headers],[amt_outstanding]])</f>
        <v>400000000</v>
      </c>
      <c r="N23" s="9" t="str" cm="1">
        <f t="array" aca="1" ref="N23" ca="1">_xll.BDP(bonds[[#This Row],[worksheet get]],bonds[[#Headers],[industry_sector]])</f>
        <v>Consumer, Non-cyclical</v>
      </c>
      <c r="O23" s="9" t="str">
        <f ca="1">bonds[[#This Row],[security name]]&amp;" nc-"&amp;RIGHT(YEAR(bonds[[#This Row],[nxt_call_dt]]),2)</f>
        <v>ERFFP 3 1/4 PERP nc-25</v>
      </c>
      <c r="P23" s="9" cm="1">
        <f t="array" aca="1" ref="P23" ca="1">_xll.BDP(bonds[[#This Row],[worksheet get]],bonds[[#Headers],[yas_ispread]])</f>
        <v>430.02977568588562</v>
      </c>
      <c r="Q23" s="9" cm="1">
        <f t="array" aca="1" ref="Q23" ca="1">_xll.BDP(bonds[[#This Row],[worksheet get]],bonds[[#Headers],[blp_i_sprd_mid]])</f>
        <v>432.77163696289063</v>
      </c>
      <c r="R23" s="9" t="str" cm="1">
        <f t="array" aca="1" ref="R23" ca="1">_xll.BDP(bonds[[#This Row],[worksheet get]],bonds[[#Headers],[rtg_moody]])</f>
        <v>#N/A N/A</v>
      </c>
      <c r="S23" s="9" t="str" cm="1">
        <f t="array" aca="1" ref="S23" ca="1">_xll.BDP(bonds[[#This Row],[worksheet get]],bonds[[#Headers],[rtg_sp]])</f>
        <v>#N/A N/A</v>
      </c>
      <c r="T23" s="9" t="str" cm="1">
        <f t="array" aca="1" ref="T23" ca="1">_xll.BDP(bonds[[#This Row],[worksheet get]],bonds[[#Headers],[bb_composite]])</f>
        <v>#N/A N/A</v>
      </c>
      <c r="U23" s="9" t="str" cm="1">
        <f t="array" aca="1" ref="U23" ca="1">_xll.BDP(bonds[[#This Row],[worksheet get]],bonds[[#Headers],[green_bond_loan_indicator]])</f>
        <v>N</v>
      </c>
      <c r="V23" s="9">
        <f ca="1">IFERROR(bonds[[#This Row],[yas_ispread]]/bonds[[#This Row],[blp_i_sprd_mid]],1)</f>
        <v>0.99366441549578699</v>
      </c>
      <c r="W23" s="9" t="str">
        <f ca="1">_xlfn.XLOOKUP(bonds[[#This Row],[ticker]],lists!J:J,lists!K:K)</f>
        <v>missing</v>
      </c>
    </row>
    <row r="24" spans="2:23" ht="10.5" x14ac:dyDescent="0.25">
      <c r="E24" s="5" t="s">
        <v>245</v>
      </c>
      <c r="F24" s="5" t="str" cm="1">
        <f t="array" aca="1" ref="F24" ca="1">_xll.BDP(bonds[[#This Row],[worksheet get]],bonds[[#Headers],[ID_ISIN]])</f>
        <v>FR0013292828</v>
      </c>
      <c r="G24" s="5" t="str" cm="1">
        <f t="array" aca="1" ref="G24" ca="1">_xll.BDP(bonds[[#This Row],[worksheet get]],bonds[[#Headers],[security name]])</f>
        <v>BNFP 1 3/4 PERP</v>
      </c>
      <c r="H24" s="5" t="str" cm="1">
        <f t="array" aca="1" ref="H24" ca="1">_xll.BDP(bonds[[#This Row],[worksheet get]],bonds[[#Headers],[ticker]])</f>
        <v>BNFP</v>
      </c>
      <c r="I24" s="5" cm="1">
        <f t="array" aca="1" ref="I24" ca="1">_xll.BDP(bonds[[#This Row],[worksheet get]],bonds[[#Headers],[coupon]])</f>
        <v>1.75</v>
      </c>
      <c r="J24" s="8" cm="1">
        <f t="array" aca="1" ref="J24" ca="1">_xll.BDP(bonds[[#This Row],[worksheet get]],bonds[[#Headers],[nxt_call_dt]])*1</f>
        <v>45012</v>
      </c>
      <c r="K24" s="9" t="str" cm="1">
        <f t="array" aca="1" ref="K24" ca="1">_xll.BDP(bonds[[#This Row],[worksheet get]],bonds[[#Headers],[mty_typ]])</f>
        <v>PERP/CALL</v>
      </c>
      <c r="L24" s="9" t="str" cm="1">
        <f t="array" aca="1" ref="L24" ca="1">_xll.BDP(bonds[[#This Row],[worksheet get]],bonds[[#Headers],[crncy]])</f>
        <v>EUR</v>
      </c>
      <c r="M24" s="10" cm="1">
        <f t="array" aca="1" ref="M24" ca="1">_xll.BDP(bonds[[#This Row],[worksheet get]],bonds[[#Headers],[amt_outstanding]])</f>
        <v>1250000000</v>
      </c>
      <c r="N24" s="9" t="str" cm="1">
        <f t="array" aca="1" ref="N24" ca="1">_xll.BDP(bonds[[#This Row],[worksheet get]],bonds[[#Headers],[industry_sector]])</f>
        <v>Consumer, Non-cyclical</v>
      </c>
      <c r="O24" s="9" t="str">
        <f ca="1">bonds[[#This Row],[security name]]&amp;" nc-"&amp;RIGHT(YEAR(bonds[[#This Row],[nxt_call_dt]]),2)</f>
        <v>BNFP 1 3/4 PERP nc-23</v>
      </c>
      <c r="P24" s="9" cm="1">
        <f t="array" aca="1" ref="P24" ca="1">_xll.BDP(bonds[[#This Row],[worksheet get]],bonds[[#Headers],[yas_ispread]])</f>
        <v>201.80412584778446</v>
      </c>
      <c r="Q24" s="9" cm="1">
        <f t="array" aca="1" ref="Q24" ca="1">_xll.BDP(bonds[[#This Row],[worksheet get]],bonds[[#Headers],[blp_i_sprd_mid]])</f>
        <v>201.24514770507813</v>
      </c>
      <c r="R24" s="9" t="str" cm="1">
        <f t="array" aca="1" ref="R24" ca="1">_xll.BDP(bonds[[#This Row],[worksheet get]],bonds[[#Headers],[rtg_moody]])</f>
        <v>Baa3</v>
      </c>
      <c r="S24" s="9" t="str" cm="1">
        <f t="array" aca="1" ref="S24" ca="1">_xll.BDP(bonds[[#This Row],[worksheet get]],bonds[[#Headers],[rtg_sp]])</f>
        <v>BBB-</v>
      </c>
      <c r="T24" s="9" t="str" cm="1">
        <f t="array" aca="1" ref="T24" ca="1">_xll.BDP(bonds[[#This Row],[worksheet get]],bonds[[#Headers],[bb_composite]])</f>
        <v>BBB-</v>
      </c>
      <c r="U24" s="9" t="str" cm="1">
        <f t="array" aca="1" ref="U24" ca="1">_xll.BDP(bonds[[#This Row],[worksheet get]],bonds[[#Headers],[green_bond_loan_indicator]])</f>
        <v>N</v>
      </c>
      <c r="V24" s="9">
        <f ca="1">IFERROR(bonds[[#This Row],[yas_ispread]]/bonds[[#This Row],[blp_i_sprd_mid]],1)</f>
        <v>1.0027775981139457</v>
      </c>
      <c r="W24" s="9" t="str">
        <f ca="1">_xlfn.XLOOKUP(bonds[[#This Row],[ticker]],lists!J:J,lists!K:K)</f>
        <v>Low Beta</v>
      </c>
    </row>
    <row r="25" spans="2:23" ht="10.5" x14ac:dyDescent="0.25">
      <c r="E25" s="5" t="s">
        <v>247</v>
      </c>
      <c r="F25" s="5" t="str" cm="1">
        <f t="array" aca="1" ref="F25" ca="1">_xll.BDP(bonds[[#This Row],[worksheet get]],bonds[[#Headers],[ID_ISIN]])</f>
        <v>XS1797663967</v>
      </c>
      <c r="G25" s="5" t="str" cm="1">
        <f t="array" aca="1" ref="G25" ca="1">_xll.BDP(bonds[[#This Row],[worksheet get]],bonds[[#Headers],[security name]])</f>
        <v>ECLEAR 2 5/8 04/11/48</v>
      </c>
      <c r="H25" s="5" t="str" cm="1">
        <f t="array" aca="1" ref="H25" ca="1">_xll.BDP(bonds[[#This Row],[worksheet get]],bonds[[#Headers],[ticker]])</f>
        <v>ECLEAR</v>
      </c>
      <c r="I25" s="5" cm="1">
        <f t="array" aca="1" ref="I25" ca="1">_xll.BDP(bonds[[#This Row],[worksheet get]],bonds[[#Headers],[coupon]])</f>
        <v>2.625</v>
      </c>
      <c r="J25" s="8" cm="1">
        <f t="array" aca="1" ref="J25" ca="1">_xll.BDP(bonds[[#This Row],[worksheet get]],bonds[[#Headers],[nxt_call_dt]])*1</f>
        <v>46854</v>
      </c>
      <c r="K25" s="9" t="str" cm="1">
        <f t="array" aca="1" ref="K25" ca="1">_xll.BDP(bonds[[#This Row],[worksheet get]],bonds[[#Headers],[mty_typ]])</f>
        <v>CALLABLE</v>
      </c>
      <c r="L25" s="9" t="str" cm="1">
        <f t="array" aca="1" ref="L25" ca="1">_xll.BDP(bonds[[#This Row],[worksheet get]],bonds[[#Headers],[crncy]])</f>
        <v>EUR</v>
      </c>
      <c r="M25" s="10" cm="1">
        <f t="array" aca="1" ref="M25" ca="1">_xll.BDP(bonds[[#This Row],[worksheet get]],bonds[[#Headers],[amt_outstanding]])</f>
        <v>400000000</v>
      </c>
      <c r="N25" s="9" t="str" cm="1">
        <f t="array" aca="1" ref="N25" ca="1">_xll.BDP(bonds[[#This Row],[worksheet get]],bonds[[#Headers],[industry_sector]])</f>
        <v>Financial</v>
      </c>
      <c r="O25" s="9" t="str">
        <f ca="1">bonds[[#This Row],[security name]]&amp;" nc-"&amp;RIGHT(YEAR(bonds[[#This Row],[nxt_call_dt]]),2)</f>
        <v>ECLEAR 2 5/8 04/11/48 nc-28</v>
      </c>
      <c r="P25" s="9" cm="1">
        <f t="array" aca="1" ref="P25" ca="1">_xll.BDP(bonds[[#This Row],[worksheet get]],bonds[[#Headers],[yas_ispread]])</f>
        <v>189.07175631684976</v>
      </c>
      <c r="Q25" s="9" cm="1">
        <f t="array" aca="1" ref="Q25" ca="1">_xll.BDP(bonds[[#This Row],[worksheet get]],bonds[[#Headers],[blp_i_sprd_mid]])</f>
        <v>189.19755554199219</v>
      </c>
      <c r="R25" s="9" t="str" cm="1">
        <f t="array" aca="1" ref="R25" ca="1">_xll.BDP(bonds[[#This Row],[worksheet get]],bonds[[#Headers],[rtg_moody]])</f>
        <v>#N/A N/A</v>
      </c>
      <c r="S25" s="9" t="str" cm="1">
        <f t="array" aca="1" ref="S25" ca="1">_xll.BDP(bonds[[#This Row],[worksheet get]],bonds[[#Headers],[rtg_sp]])</f>
        <v>A</v>
      </c>
      <c r="T25" s="9" t="str" cm="1">
        <f t="array" aca="1" ref="T25" ca="1">_xll.BDP(bonds[[#This Row],[worksheet get]],bonds[[#Headers],[bb_composite]])</f>
        <v>A</v>
      </c>
      <c r="U25" s="9" t="str" cm="1">
        <f t="array" aca="1" ref="U25" ca="1">_xll.BDP(bonds[[#This Row],[worksheet get]],bonds[[#Headers],[green_bond_loan_indicator]])</f>
        <v>N</v>
      </c>
      <c r="V25" s="9">
        <f ca="1">IFERROR(bonds[[#This Row],[yas_ispread]]/bonds[[#This Row],[blp_i_sprd_mid]],1)</f>
        <v>0.99933509064225456</v>
      </c>
      <c r="W25" s="9" t="str">
        <f ca="1">_xlfn.XLOOKUP(bonds[[#This Row],[ticker]],lists!J:J,lists!K:K)</f>
        <v>Low Beta</v>
      </c>
    </row>
    <row r="26" spans="2:23" ht="10.5" x14ac:dyDescent="0.25">
      <c r="E26" s="5" t="s">
        <v>59</v>
      </c>
      <c r="F26" s="5" t="str" cm="1">
        <f t="array" aca="1" ref="F26" ca="1">_xll.BDP(bonds[[#This Row],[worksheet get]],bonds[[#Headers],[ID_ISIN]])</f>
        <v>DE000A161W62</v>
      </c>
      <c r="G26" s="5" t="str" cm="1">
        <f t="array" aca="1" ref="G26" ca="1">_xll.BDP(bonds[[#This Row],[worksheet get]],bonds[[#Headers],[security name]])</f>
        <v>DBOERS 2 3/4 02/05/41</v>
      </c>
      <c r="H26" s="5" t="str" cm="1">
        <f t="array" aca="1" ref="H26" ca="1">_xll.BDP(bonds[[#This Row],[worksheet get]],bonds[[#Headers],[ticker]])</f>
        <v>DBOERS</v>
      </c>
      <c r="I26" s="5" cm="1">
        <f t="array" aca="1" ref="I26" ca="1">_xll.BDP(bonds[[#This Row],[worksheet get]],bonds[[#Headers],[coupon]])</f>
        <v>2.75</v>
      </c>
      <c r="J26" s="8" cm="1">
        <f t="array" aca="1" ref="J26" ca="1">_xll.BDP(bonds[[#This Row],[worksheet get]],bonds[[#Headers],[nxt_call_dt]])*1</f>
        <v>44140</v>
      </c>
      <c r="K26" s="9" t="str" cm="1">
        <f t="array" aca="1" ref="K26" ca="1">_xll.BDP(bonds[[#This Row],[worksheet get]],bonds[[#Headers],[mty_typ]])</f>
        <v>CALLABLE</v>
      </c>
      <c r="L26" s="9" t="str" cm="1">
        <f t="array" aca="1" ref="L26" ca="1">_xll.BDP(bonds[[#This Row],[worksheet get]],bonds[[#Headers],[crncy]])</f>
        <v>EUR</v>
      </c>
      <c r="M26" s="10" cm="1">
        <f t="array" aca="1" ref="M26" ca="1">_xll.BDP(bonds[[#This Row],[worksheet get]],bonds[[#Headers],[amt_outstanding]])</f>
        <v>315063000</v>
      </c>
      <c r="N26" s="9" t="str" cm="1">
        <f t="array" aca="1" ref="N26" ca="1">_xll.BDP(bonds[[#This Row],[worksheet get]],bonds[[#Headers],[industry_sector]])</f>
        <v>Financial</v>
      </c>
      <c r="O26" s="9" t="str">
        <f ca="1">bonds[[#This Row],[security name]]&amp;" nc-"&amp;RIGHT(YEAR(bonds[[#This Row],[nxt_call_dt]]),2)</f>
        <v>DBOERS 2 3/4 02/05/41 nc-20</v>
      </c>
      <c r="P26" s="9" cm="1">
        <f t="array" aca="1" ref="P26" ca="1">_xll.BDP(bonds[[#This Row],[worksheet get]],bonds[[#Headers],[yas_ispread]])</f>
        <v>31.170384562999164</v>
      </c>
      <c r="Q26" s="9" cm="1">
        <f t="array" aca="1" ref="Q26" ca="1">_xll.BDP(bonds[[#This Row],[worksheet get]],bonds[[#Headers],[blp_i_sprd_mid]])</f>
        <v>37.011028289794922</v>
      </c>
      <c r="R26" s="9" t="str" cm="1">
        <f t="array" aca="1" ref="R26" ca="1">_xll.BDP(bonds[[#This Row],[worksheet get]],bonds[[#Headers],[rtg_moody]])</f>
        <v>#N/A N/A</v>
      </c>
      <c r="S26" s="9" t="str" cm="1">
        <f t="array" aca="1" ref="S26" ca="1">_xll.BDP(bonds[[#This Row],[worksheet get]],bonds[[#Headers],[rtg_sp]])</f>
        <v>A+</v>
      </c>
      <c r="T26" s="9" t="str" cm="1">
        <f t="array" aca="1" ref="T26" ca="1">_xll.BDP(bonds[[#This Row],[worksheet get]],bonds[[#Headers],[bb_composite]])</f>
        <v>NR</v>
      </c>
      <c r="U26" s="9" t="str" cm="1">
        <f t="array" aca="1" ref="U26" ca="1">_xll.BDP(bonds[[#This Row],[worksheet get]],bonds[[#Headers],[green_bond_loan_indicator]])</f>
        <v>N</v>
      </c>
      <c r="V26" s="9">
        <f ca="1">IFERROR(bonds[[#This Row],[yas_ispread]]/bonds[[#This Row],[blp_i_sprd_mid]],1)</f>
        <v>0.84219180075020494</v>
      </c>
      <c r="W26" s="9" t="str">
        <f ca="1">_xlfn.XLOOKUP(bonds[[#This Row],[ticker]],lists!J:J,lists!K:K)</f>
        <v>Low Beta</v>
      </c>
    </row>
    <row r="27" spans="2:23" ht="10.5" x14ac:dyDescent="0.25">
      <c r="E27" s="5" t="s">
        <v>60</v>
      </c>
      <c r="F27" s="5" t="str" cm="1">
        <f t="array" aca="1" ref="F27" ca="1">_xll.BDP(bonds[[#This Row],[worksheet get]],bonds[[#Headers],[ID_ISIN]])</f>
        <v>DE000A289N78</v>
      </c>
      <c r="G27" s="5" t="str" cm="1">
        <f t="array" aca="1" ref="G27" ca="1">_xll.BDP(bonds[[#This Row],[worksheet get]],bonds[[#Headers],[security name]])</f>
        <v>DBOERS 1 1/4 06/16/47</v>
      </c>
      <c r="H27" s="5" t="str" cm="1">
        <f t="array" aca="1" ref="H27" ca="1">_xll.BDP(bonds[[#This Row],[worksheet get]],bonds[[#Headers],[ticker]])</f>
        <v>DBOERS</v>
      </c>
      <c r="I27" s="5" cm="1">
        <f t="array" aca="1" ref="I27" ca="1">_xll.BDP(bonds[[#This Row],[worksheet get]],bonds[[#Headers],[coupon]])</f>
        <v>1.25</v>
      </c>
      <c r="J27" s="8" cm="1">
        <f t="array" aca="1" ref="J27" ca="1">_xll.BDP(bonds[[#This Row],[worksheet get]],bonds[[#Headers],[nxt_call_dt]])*1</f>
        <v>46462</v>
      </c>
      <c r="K27" s="9" t="str" cm="1">
        <f t="array" aca="1" ref="K27" ca="1">_xll.BDP(bonds[[#This Row],[worksheet get]],bonds[[#Headers],[mty_typ]])</f>
        <v>CALLABLE</v>
      </c>
      <c r="L27" s="9" t="str" cm="1">
        <f t="array" aca="1" ref="L27" ca="1">_xll.BDP(bonds[[#This Row],[worksheet get]],bonds[[#Headers],[crncy]])</f>
        <v>EUR</v>
      </c>
      <c r="M27" s="10" cm="1">
        <f t="array" aca="1" ref="M27" ca="1">_xll.BDP(bonds[[#This Row],[worksheet get]],bonds[[#Headers],[amt_outstanding]])</f>
        <v>600000000</v>
      </c>
      <c r="N27" s="9" t="str" cm="1">
        <f t="array" aca="1" ref="N27" ca="1">_xll.BDP(bonds[[#This Row],[worksheet get]],bonds[[#Headers],[industry_sector]])</f>
        <v>Financial</v>
      </c>
      <c r="O27" s="9" t="str">
        <f ca="1">bonds[[#This Row],[security name]]&amp;" nc-"&amp;RIGHT(YEAR(bonds[[#This Row],[nxt_call_dt]]),2)</f>
        <v>DBOERS 1 1/4 06/16/47 nc-27</v>
      </c>
      <c r="P27" s="9" cm="1">
        <f t="array" aca="1" ref="P27" ca="1">_xll.BDP(bonds[[#This Row],[worksheet get]],bonds[[#Headers],[yas_ispread]])</f>
        <v>154.9189323650188</v>
      </c>
      <c r="Q27" s="9" cm="1">
        <f t="array" aca="1" ref="Q27" ca="1">_xll.BDP(bonds[[#This Row],[worksheet get]],bonds[[#Headers],[blp_i_sprd_mid]])</f>
        <v>155.36032104492188</v>
      </c>
      <c r="R27" s="9" t="str" cm="1">
        <f t="array" aca="1" ref="R27" ca="1">_xll.BDP(bonds[[#This Row],[worksheet get]],bonds[[#Headers],[rtg_moody]])</f>
        <v>#N/A N/A</v>
      </c>
      <c r="S27" s="9" t="str" cm="1">
        <f t="array" aca="1" ref="S27" ca="1">_xll.BDP(bonds[[#This Row],[worksheet get]],bonds[[#Headers],[rtg_sp]])</f>
        <v>A+</v>
      </c>
      <c r="T27" s="9" t="str" cm="1">
        <f t="array" aca="1" ref="T27" ca="1">_xll.BDP(bonds[[#This Row],[worksheet get]],bonds[[#Headers],[bb_composite]])</f>
        <v>NR</v>
      </c>
      <c r="U27" s="9" t="str" cm="1">
        <f t="array" aca="1" ref="U27" ca="1">_xll.BDP(bonds[[#This Row],[worksheet get]],bonds[[#Headers],[green_bond_loan_indicator]])</f>
        <v>N</v>
      </c>
      <c r="V27" s="9">
        <f ca="1">IFERROR(bonds[[#This Row],[yas_ispread]]/bonds[[#This Row],[blp_i_sprd_mid]],1)</f>
        <v>0.99715893558320179</v>
      </c>
      <c r="W27" s="9" t="str">
        <f ca="1">_xlfn.XLOOKUP(bonds[[#This Row],[ticker]],lists!J:J,lists!K:K)</f>
        <v>Low Beta</v>
      </c>
    </row>
    <row r="28" spans="2:23" ht="10.5" x14ac:dyDescent="0.25">
      <c r="E28" s="5" t="s">
        <v>110</v>
      </c>
      <c r="F28" s="5" t="str" cm="1">
        <f t="array" aca="1" ref="F28" ca="1">_xll.BDP(bonds[[#This Row],[worksheet get]],bonds[[#Headers],[ID_ISIN]])</f>
        <v>XS2010039035</v>
      </c>
      <c r="G28" s="5" t="str" cm="1">
        <f t="array" aca="1" ref="G28" ca="1">_xll.BDP(bonds[[#This Row],[worksheet get]],bonds[[#Headers],[security name]])</f>
        <v>DBHNGR 0.95 PERP</v>
      </c>
      <c r="H28" s="5" t="str" cm="1">
        <f t="array" aca="1" ref="H28" ca="1">_xll.BDP(bonds[[#This Row],[worksheet get]],bonds[[#Headers],[ticker]])</f>
        <v>DBHNGR</v>
      </c>
      <c r="I28" s="5" cm="1">
        <f t="array" aca="1" ref="I28" ca="1">_xll.BDP(bonds[[#This Row],[worksheet get]],bonds[[#Headers],[coupon]])</f>
        <v>0.95</v>
      </c>
      <c r="J28" s="8" cm="1">
        <f t="array" aca="1" ref="J28" ca="1">_xll.BDP(bonds[[#This Row],[worksheet get]],bonds[[#Headers],[nxt_call_dt]])*1</f>
        <v>45679</v>
      </c>
      <c r="K28" s="9" t="str" cm="1">
        <f t="array" aca="1" ref="K28" ca="1">_xll.BDP(bonds[[#This Row],[worksheet get]],bonds[[#Headers],[mty_typ]])</f>
        <v>PERP/CALL</v>
      </c>
      <c r="L28" s="9" t="str" cm="1">
        <f t="array" aca="1" ref="L28" ca="1">_xll.BDP(bonds[[#This Row],[worksheet get]],bonds[[#Headers],[crncy]])</f>
        <v>EUR</v>
      </c>
      <c r="M28" s="10" cm="1">
        <f t="array" aca="1" ref="M28" ca="1">_xll.BDP(bonds[[#This Row],[worksheet get]],bonds[[#Headers],[amt_outstanding]])</f>
        <v>1000000000</v>
      </c>
      <c r="N28" s="9" t="str" cm="1">
        <f t="array" aca="1" ref="N28" ca="1">_xll.BDP(bonds[[#This Row],[worksheet get]],bonds[[#Headers],[industry_sector]])</f>
        <v>Industrial</v>
      </c>
      <c r="O28" s="9" t="str">
        <f ca="1">bonds[[#This Row],[security name]]&amp;" nc-"&amp;RIGHT(YEAR(bonds[[#This Row],[nxt_call_dt]]),2)</f>
        <v>DBHNGR 0.95 PERP nc-25</v>
      </c>
      <c r="P28" s="9" cm="1">
        <f t="array" aca="1" ref="P28" ca="1">_xll.BDP(bonds[[#This Row],[worksheet get]],bonds[[#Headers],[yas_ispread]])</f>
        <v>195.05771614382817</v>
      </c>
      <c r="Q28" s="9" cm="1">
        <f t="array" aca="1" ref="Q28" ca="1">_xll.BDP(bonds[[#This Row],[worksheet get]],bonds[[#Headers],[blp_i_sprd_mid]])</f>
        <v>199.29254150390625</v>
      </c>
      <c r="R28" s="9" t="str" cm="1">
        <f t="array" aca="1" ref="R28" ca="1">_xll.BDP(bonds[[#This Row],[worksheet get]],bonds[[#Headers],[rtg_moody]])</f>
        <v>A2</v>
      </c>
      <c r="S28" s="9" t="str" cm="1">
        <f t="array" aca="1" ref="S28" ca="1">_xll.BDP(bonds[[#This Row],[worksheet get]],bonds[[#Headers],[rtg_sp]])</f>
        <v>BBB-</v>
      </c>
      <c r="T28" s="9" t="str" cm="1">
        <f t="array" aca="1" ref="T28" ca="1">_xll.BDP(bonds[[#This Row],[worksheet get]],bonds[[#Headers],[bb_composite]])</f>
        <v>BBB+</v>
      </c>
      <c r="U28" s="9" t="str" cm="1">
        <f t="array" aca="1" ref="U28" ca="1">_xll.BDP(bonds[[#This Row],[worksheet get]],bonds[[#Headers],[green_bond_loan_indicator]])</f>
        <v>N</v>
      </c>
      <c r="V28" s="9">
        <f ca="1">IFERROR(bonds[[#This Row],[yas_ispread]]/bonds[[#This Row],[blp_i_sprd_mid]],1)</f>
        <v>0.97875070823965049</v>
      </c>
      <c r="W28" s="9" t="str">
        <f ca="1">_xlfn.XLOOKUP(bonds[[#This Row],[ticker]],lists!J:J,lists!K:K)</f>
        <v>Low Beta</v>
      </c>
    </row>
    <row r="29" spans="2:23" ht="10.5" x14ac:dyDescent="0.25">
      <c r="E29" s="5" t="s">
        <v>111</v>
      </c>
      <c r="F29" s="5" t="str" cm="1">
        <f t="array" aca="1" ref="F29" ca="1">_xll.BDP(bonds[[#This Row],[worksheet get]],bonds[[#Headers],[ID_ISIN]])</f>
        <v>XS2010039548</v>
      </c>
      <c r="G29" s="5" t="str" cm="1">
        <f t="array" aca="1" ref="G29" ca="1">_xll.BDP(bonds[[#This Row],[worksheet get]],bonds[[#Headers],[security name]])</f>
        <v>DBHNGR 1.6 PERP</v>
      </c>
      <c r="H29" s="5" t="str" cm="1">
        <f t="array" aca="1" ref="H29" ca="1">_xll.BDP(bonds[[#This Row],[worksheet get]],bonds[[#Headers],[ticker]])</f>
        <v>DBHNGR</v>
      </c>
      <c r="I29" s="5" cm="1">
        <f t="array" aca="1" ref="I29" ca="1">_xll.BDP(bonds[[#This Row],[worksheet get]],bonds[[#Headers],[coupon]])</f>
        <v>1.6</v>
      </c>
      <c r="J29" s="8" cm="1">
        <f t="array" aca="1" ref="J29" ca="1">_xll.BDP(bonds[[#This Row],[worksheet get]],bonds[[#Headers],[nxt_call_dt]])*1</f>
        <v>47317</v>
      </c>
      <c r="K29" s="9" t="str" cm="1">
        <f t="array" aca="1" ref="K29" ca="1">_xll.BDP(bonds[[#This Row],[worksheet get]],bonds[[#Headers],[mty_typ]])</f>
        <v>PERP/CALL</v>
      </c>
      <c r="L29" s="9" t="str" cm="1">
        <f t="array" aca="1" ref="L29" ca="1">_xll.BDP(bonds[[#This Row],[worksheet get]],bonds[[#Headers],[crncy]])</f>
        <v>EUR</v>
      </c>
      <c r="M29" s="10" cm="1">
        <f t="array" aca="1" ref="M29" ca="1">_xll.BDP(bonds[[#This Row],[worksheet get]],bonds[[#Headers],[amt_outstanding]])</f>
        <v>1000000000</v>
      </c>
      <c r="N29" s="9" t="str" cm="1">
        <f t="array" aca="1" ref="N29" ca="1">_xll.BDP(bonds[[#This Row],[worksheet get]],bonds[[#Headers],[industry_sector]])</f>
        <v>Industrial</v>
      </c>
      <c r="O29" s="9" t="str">
        <f ca="1">bonds[[#This Row],[security name]]&amp;" nc-"&amp;RIGHT(YEAR(bonds[[#This Row],[nxt_call_dt]]),2)</f>
        <v>DBHNGR 1.6 PERP nc-29</v>
      </c>
      <c r="P29" s="9" cm="1">
        <f t="array" aca="1" ref="P29" ca="1">_xll.BDP(bonds[[#This Row],[worksheet get]],bonds[[#Headers],[yas_ispread]])</f>
        <v>204.32438860434667</v>
      </c>
      <c r="Q29" s="9" cm="1">
        <f t="array" aca="1" ref="Q29" ca="1">_xll.BDP(bonds[[#This Row],[worksheet get]],bonds[[#Headers],[blp_i_sprd_mid]])</f>
        <v>206.60858154296875</v>
      </c>
      <c r="R29" s="9" t="str" cm="1">
        <f t="array" aca="1" ref="R29" ca="1">_xll.BDP(bonds[[#This Row],[worksheet get]],bonds[[#Headers],[rtg_moody]])</f>
        <v>A2</v>
      </c>
      <c r="S29" s="9" t="str" cm="1">
        <f t="array" aca="1" ref="S29" ca="1">_xll.BDP(bonds[[#This Row],[worksheet get]],bonds[[#Headers],[rtg_sp]])</f>
        <v>BBB-</v>
      </c>
      <c r="T29" s="9" t="str" cm="1">
        <f t="array" aca="1" ref="T29" ca="1">_xll.BDP(bonds[[#This Row],[worksheet get]],bonds[[#Headers],[bb_composite]])</f>
        <v>BBB+</v>
      </c>
      <c r="U29" s="9" t="str" cm="1">
        <f t="array" aca="1" ref="U29" ca="1">_xll.BDP(bonds[[#This Row],[worksheet get]],bonds[[#Headers],[green_bond_loan_indicator]])</f>
        <v>N</v>
      </c>
      <c r="V29" s="9">
        <f ca="1">IFERROR(bonds[[#This Row],[yas_ispread]]/bonds[[#This Row],[blp_i_sprd_mid]],1)</f>
        <v>0.9889443462533668</v>
      </c>
      <c r="W29" s="9" t="str">
        <f ca="1">_xlfn.XLOOKUP(bonds[[#This Row],[ticker]],lists!J:J,lists!K:K)</f>
        <v>Low Beta</v>
      </c>
    </row>
    <row r="30" spans="2:23" ht="10.5" x14ac:dyDescent="0.25">
      <c r="E30" s="5" t="s">
        <v>249</v>
      </c>
      <c r="F30" s="5" t="str" cm="1">
        <f t="array" aca="1" ref="F30" ca="1">_xll.BDP(bonds[[#This Row],[worksheet get]],bonds[[#Headers],[ID_ISIN]])</f>
        <v>XS1294342792</v>
      </c>
      <c r="G30" s="5" t="str" cm="1">
        <f t="array" aca="1" ref="G30" ca="1">_xll.BDP(bonds[[#This Row],[worksheet get]],bonds[[#Headers],[security name]])</f>
        <v>OMVAV 5 1/4 PERP</v>
      </c>
      <c r="H30" s="5" t="str" cm="1">
        <f t="array" aca="1" ref="H30" ca="1">_xll.BDP(bonds[[#This Row],[worksheet get]],bonds[[#Headers],[ticker]])</f>
        <v>OMVAV</v>
      </c>
      <c r="I30" s="5" cm="1">
        <f t="array" aca="1" ref="I30" ca="1">_xll.BDP(bonds[[#This Row],[worksheet get]],bonds[[#Headers],[coupon]])</f>
        <v>5.25</v>
      </c>
      <c r="J30" s="8" cm="1">
        <f t="array" aca="1" ref="J30" ca="1">_xll.BDP(bonds[[#This Row],[worksheet get]],bonds[[#Headers],[nxt_call_dt]])*1</f>
        <v>44539</v>
      </c>
      <c r="K30" s="9" t="str" cm="1">
        <f t="array" aca="1" ref="K30" ca="1">_xll.BDP(bonds[[#This Row],[worksheet get]],bonds[[#Headers],[mty_typ]])</f>
        <v>PERP/CALL</v>
      </c>
      <c r="L30" s="9" t="str" cm="1">
        <f t="array" aca="1" ref="L30" ca="1">_xll.BDP(bonds[[#This Row],[worksheet get]],bonds[[#Headers],[crncy]])</f>
        <v>EUR</v>
      </c>
      <c r="M30" s="10" cm="1">
        <f t="array" aca="1" ref="M30" ca="1">_xll.BDP(bonds[[#This Row],[worksheet get]],bonds[[#Headers],[amt_outstanding]])</f>
        <v>750000000</v>
      </c>
      <c r="N30" s="9" t="str" cm="1">
        <f t="array" aca="1" ref="N30" ca="1">_xll.BDP(bonds[[#This Row],[worksheet get]],bonds[[#Headers],[industry_sector]])</f>
        <v>Energy</v>
      </c>
      <c r="O30" s="9" t="str">
        <f ca="1">bonds[[#This Row],[security name]]&amp;" nc-"&amp;RIGHT(YEAR(bonds[[#This Row],[nxt_call_dt]]),2)</f>
        <v>OMVAV 5 1/4 PERP nc-21</v>
      </c>
      <c r="P30" s="9" cm="1">
        <f t="array" aca="1" ref="P30" ca="1">_xll.BDP(bonds[[#This Row],[worksheet get]],bonds[[#Headers],[yas_ispread]])</f>
        <v>227.3054575858946</v>
      </c>
      <c r="Q30" s="9" cm="1">
        <f t="array" aca="1" ref="Q30" ca="1">_xll.BDP(bonds[[#This Row],[worksheet get]],bonds[[#Headers],[blp_i_sprd_mid]])</f>
        <v>225.07044982910156</v>
      </c>
      <c r="R30" s="9" t="str" cm="1">
        <f t="array" aca="1" ref="R30" ca="1">_xll.BDP(bonds[[#This Row],[worksheet get]],bonds[[#Headers],[rtg_moody]])</f>
        <v>Baa2</v>
      </c>
      <c r="S30" s="9" t="str" cm="1">
        <f t="array" aca="1" ref="S30" ca="1">_xll.BDP(bonds[[#This Row],[worksheet get]],bonds[[#Headers],[rtg_sp]])</f>
        <v>#N/A N/A</v>
      </c>
      <c r="T30" s="9" t="str" cm="1">
        <f t="array" aca="1" ref="T30" ca="1">_xll.BDP(bonds[[#This Row],[worksheet get]],bonds[[#Headers],[bb_composite]])</f>
        <v>BBB</v>
      </c>
      <c r="U30" s="9" t="str" cm="1">
        <f t="array" aca="1" ref="U30" ca="1">_xll.BDP(bonds[[#This Row],[worksheet get]],bonds[[#Headers],[green_bond_loan_indicator]])</f>
        <v>N</v>
      </c>
      <c r="V30" s="9">
        <f ca="1">IFERROR(bonds[[#This Row],[yas_ispread]]/bonds[[#This Row],[blp_i_sprd_mid]],1)</f>
        <v>1.0099302585412262</v>
      </c>
      <c r="W30" s="9" t="str">
        <f ca="1">_xlfn.XLOOKUP(bonds[[#This Row],[ticker]],lists!J:J,lists!K:K)</f>
        <v>Energy</v>
      </c>
    </row>
    <row r="31" spans="2:23" ht="10.5" x14ac:dyDescent="0.25">
      <c r="E31" s="5" t="s">
        <v>250</v>
      </c>
      <c r="F31" s="5" t="str" cm="1">
        <f t="array" aca="1" ref="F31" ca="1">_xll.BDP(bonds[[#This Row],[worksheet get]],bonds[[#Headers],[ID_ISIN]])</f>
        <v>XS1713462403</v>
      </c>
      <c r="G31" s="5" t="str" cm="1">
        <f t="array" aca="1" ref="G31" ca="1">_xll.BDP(bonds[[#This Row],[worksheet get]],bonds[[#Headers],[security name]])</f>
        <v>OMVAV 2 7/8 PERP</v>
      </c>
      <c r="H31" s="5" t="str" cm="1">
        <f t="array" aca="1" ref="H31" ca="1">_xll.BDP(bonds[[#This Row],[worksheet get]],bonds[[#Headers],[ticker]])</f>
        <v>OMVAV</v>
      </c>
      <c r="I31" s="5" cm="1">
        <f t="array" aca="1" ref="I31" ca="1">_xll.BDP(bonds[[#This Row],[worksheet get]],bonds[[#Headers],[coupon]])</f>
        <v>2.875</v>
      </c>
      <c r="J31" s="8" cm="1">
        <f t="array" aca="1" ref="J31" ca="1">_xll.BDP(bonds[[#This Row],[worksheet get]],bonds[[#Headers],[nxt_call_dt]])*1</f>
        <v>45370</v>
      </c>
      <c r="K31" s="9" t="str" cm="1">
        <f t="array" aca="1" ref="K31" ca="1">_xll.BDP(bonds[[#This Row],[worksheet get]],bonds[[#Headers],[mty_typ]])</f>
        <v>PERP/CALL</v>
      </c>
      <c r="L31" s="9" t="str" cm="1">
        <f t="array" aca="1" ref="L31" ca="1">_xll.BDP(bonds[[#This Row],[worksheet get]],bonds[[#Headers],[crncy]])</f>
        <v>EUR</v>
      </c>
      <c r="M31" s="10" cm="1">
        <f t="array" aca="1" ref="M31" ca="1">_xll.BDP(bonds[[#This Row],[worksheet get]],bonds[[#Headers],[amt_outstanding]])</f>
        <v>500000000</v>
      </c>
      <c r="N31" s="9" t="str" cm="1">
        <f t="array" aca="1" ref="N31" ca="1">_xll.BDP(bonds[[#This Row],[worksheet get]],bonds[[#Headers],[industry_sector]])</f>
        <v>Energy</v>
      </c>
      <c r="O31" s="9" t="str">
        <f ca="1">bonds[[#This Row],[security name]]&amp;" nc-"&amp;RIGHT(YEAR(bonds[[#This Row],[nxt_call_dt]]),2)</f>
        <v>OMVAV 2 7/8 PERP nc-24</v>
      </c>
      <c r="P31" s="9" cm="1">
        <f t="array" aca="1" ref="P31" ca="1">_xll.BDP(bonds[[#This Row],[worksheet get]],bonds[[#Headers],[yas_ispread]])</f>
        <v>287.39327002889132</v>
      </c>
      <c r="Q31" s="9" cm="1">
        <f t="array" aca="1" ref="Q31" ca="1">_xll.BDP(bonds[[#This Row],[worksheet get]],bonds[[#Headers],[blp_i_sprd_mid]])</f>
        <v>285.61099243164063</v>
      </c>
      <c r="R31" s="9" t="str" cm="1">
        <f t="array" aca="1" ref="R31" ca="1">_xll.BDP(bonds[[#This Row],[worksheet get]],bonds[[#Headers],[rtg_moody]])</f>
        <v>Baa2</v>
      </c>
      <c r="S31" s="9" t="str" cm="1">
        <f t="array" aca="1" ref="S31" ca="1">_xll.BDP(bonds[[#This Row],[worksheet get]],bonds[[#Headers],[rtg_sp]])</f>
        <v>#N/A N/A</v>
      </c>
      <c r="T31" s="9" t="str" cm="1">
        <f t="array" aca="1" ref="T31" ca="1">_xll.BDP(bonds[[#This Row],[worksheet get]],bonds[[#Headers],[bb_composite]])</f>
        <v>BBB</v>
      </c>
      <c r="U31" s="9" t="str" cm="1">
        <f t="array" aca="1" ref="U31" ca="1">_xll.BDP(bonds[[#This Row],[worksheet get]],bonds[[#Headers],[green_bond_loan_indicator]])</f>
        <v>N</v>
      </c>
      <c r="V31" s="9">
        <f ca="1">IFERROR(bonds[[#This Row],[yas_ispread]]/bonds[[#This Row],[blp_i_sprd_mid]],1)</f>
        <v>1.0062402275979532</v>
      </c>
      <c r="W31" s="9" t="str">
        <f ca="1">_xlfn.XLOOKUP(bonds[[#This Row],[ticker]],lists!J:J,lists!K:K)</f>
        <v>Energy</v>
      </c>
    </row>
    <row r="32" spans="2:23" ht="10.5" x14ac:dyDescent="0.25">
      <c r="E32" s="5" t="s">
        <v>251</v>
      </c>
      <c r="F32" s="5" t="str" cm="1">
        <f t="array" aca="1" ref="F32" ca="1">_xll.BDP(bonds[[#This Row],[worksheet get]],bonds[[#Headers],[ID_ISIN]])</f>
        <v>XS1294343337</v>
      </c>
      <c r="G32" s="5" t="str" cm="1">
        <f t="array" aca="1" ref="G32" ca="1">_xll.BDP(bonds[[#This Row],[worksheet get]],bonds[[#Headers],[security name]])</f>
        <v>OMVAV 6 1/4 PERP</v>
      </c>
      <c r="H32" s="5" t="str" cm="1">
        <f t="array" aca="1" ref="H32" ca="1">_xll.BDP(bonds[[#This Row],[worksheet get]],bonds[[#Headers],[ticker]])</f>
        <v>OMVAV</v>
      </c>
      <c r="I32" s="5" cm="1">
        <f t="array" aca="1" ref="I32" ca="1">_xll.BDP(bonds[[#This Row],[worksheet get]],bonds[[#Headers],[coupon]])</f>
        <v>6.25</v>
      </c>
      <c r="J32" s="8" cm="1">
        <f t="array" aca="1" ref="J32" ca="1">_xll.BDP(bonds[[#This Row],[worksheet get]],bonds[[#Headers],[nxt_call_dt]])*1</f>
        <v>46000</v>
      </c>
      <c r="K32" s="9" t="str" cm="1">
        <f t="array" aca="1" ref="K32" ca="1">_xll.BDP(bonds[[#This Row],[worksheet get]],bonds[[#Headers],[mty_typ]])</f>
        <v>PERP/CALL</v>
      </c>
      <c r="L32" s="9" t="str" cm="1">
        <f t="array" aca="1" ref="L32" ca="1">_xll.BDP(bonds[[#This Row],[worksheet get]],bonds[[#Headers],[crncy]])</f>
        <v>EUR</v>
      </c>
      <c r="M32" s="10" cm="1">
        <f t="array" aca="1" ref="M32" ca="1">_xll.BDP(bonds[[#This Row],[worksheet get]],bonds[[#Headers],[amt_outstanding]])</f>
        <v>750000000</v>
      </c>
      <c r="N32" s="9" t="str" cm="1">
        <f t="array" aca="1" ref="N32" ca="1">_xll.BDP(bonds[[#This Row],[worksheet get]],bonds[[#Headers],[industry_sector]])</f>
        <v>Energy</v>
      </c>
      <c r="O32" s="9" t="str">
        <f ca="1">bonds[[#This Row],[security name]]&amp;" nc-"&amp;RIGHT(YEAR(bonds[[#This Row],[nxt_call_dt]]),2)</f>
        <v>OMVAV 6 1/4 PERP nc-25</v>
      </c>
      <c r="P32" s="9" cm="1">
        <f t="array" aca="1" ref="P32" ca="1">_xll.BDP(bonds[[#This Row],[worksheet get]],bonds[[#Headers],[yas_ispread]])</f>
        <v>290.62080101090351</v>
      </c>
      <c r="Q32" s="9" cm="1">
        <f t="array" aca="1" ref="Q32" ca="1">_xll.BDP(bonds[[#This Row],[worksheet get]],bonds[[#Headers],[blp_i_sprd_mid]])</f>
        <v>290.96499633789063</v>
      </c>
      <c r="R32" s="9" t="str" cm="1">
        <f t="array" aca="1" ref="R32" ca="1">_xll.BDP(bonds[[#This Row],[worksheet get]],bonds[[#Headers],[rtg_moody]])</f>
        <v>Baa2</v>
      </c>
      <c r="S32" s="9" t="str" cm="1">
        <f t="array" aca="1" ref="S32" ca="1">_xll.BDP(bonds[[#This Row],[worksheet get]],bonds[[#Headers],[rtg_sp]])</f>
        <v>#N/A N/A</v>
      </c>
      <c r="T32" s="9" t="str" cm="1">
        <f t="array" aca="1" ref="T32" ca="1">_xll.BDP(bonds[[#This Row],[worksheet get]],bonds[[#Headers],[bb_composite]])</f>
        <v>BBB</v>
      </c>
      <c r="U32" s="9" t="str" cm="1">
        <f t="array" aca="1" ref="U32" ca="1">_xll.BDP(bonds[[#This Row],[worksheet get]],bonds[[#Headers],[green_bond_loan_indicator]])</f>
        <v>N</v>
      </c>
      <c r="V32" s="9">
        <f ca="1">IFERROR(bonds[[#This Row],[yas_ispread]]/bonds[[#This Row],[blp_i_sprd_mid]],1)</f>
        <v>0.99881705589566039</v>
      </c>
      <c r="W32" s="9" t="str">
        <f ca="1">_xlfn.XLOOKUP(bonds[[#This Row],[ticker]],lists!J:J,lists!K:K)</f>
        <v>Energy</v>
      </c>
    </row>
    <row r="33" spans="5:23" ht="10.5" x14ac:dyDescent="0.25">
      <c r="E33" s="5" t="s">
        <v>253</v>
      </c>
      <c r="F33" s="5" t="str" cm="1">
        <f t="array" aca="1" ref="F33" ca="1">_xll.BDP(bonds[[#This Row],[worksheet get]],bonds[[#Headers],[ID_ISIN]])</f>
        <v>XS1207054666</v>
      </c>
      <c r="G33" s="5" t="str" cm="1">
        <f t="array" aca="1" ref="G33" ca="1">_xll.BDP(bonds[[#This Row],[worksheet get]],bonds[[#Headers],[security name]])</f>
        <v>REPSM 3 7/8 PERP</v>
      </c>
      <c r="H33" s="5" t="str" cm="1">
        <f t="array" aca="1" ref="H33" ca="1">_xll.BDP(bonds[[#This Row],[worksheet get]],bonds[[#Headers],[ticker]])</f>
        <v>REPSM</v>
      </c>
      <c r="I33" s="5" cm="1">
        <f t="array" aca="1" ref="I33" ca="1">_xll.BDP(bonds[[#This Row],[worksheet get]],bonds[[#Headers],[coupon]])</f>
        <v>3.875</v>
      </c>
      <c r="J33" s="8" cm="1">
        <f t="array" aca="1" ref="J33" ca="1">_xll.BDP(bonds[[#This Row],[worksheet get]],bonds[[#Headers],[nxt_call_dt]])*1</f>
        <v>44280</v>
      </c>
      <c r="K33" s="9" t="str" cm="1">
        <f t="array" aca="1" ref="K33" ca="1">_xll.BDP(bonds[[#This Row],[worksheet get]],bonds[[#Headers],[mty_typ]])</f>
        <v>PERP/CALL</v>
      </c>
      <c r="L33" s="9" t="str" cm="1">
        <f t="array" aca="1" ref="L33" ca="1">_xll.BDP(bonds[[#This Row],[worksheet get]],bonds[[#Headers],[crncy]])</f>
        <v>EUR</v>
      </c>
      <c r="M33" s="10" cm="1">
        <f t="array" aca="1" ref="M33" ca="1">_xll.BDP(bonds[[#This Row],[worksheet get]],bonds[[#Headers],[amt_outstanding]])</f>
        <v>406277000</v>
      </c>
      <c r="N33" s="9" t="str" cm="1">
        <f t="array" aca="1" ref="N33" ca="1">_xll.BDP(bonds[[#This Row],[worksheet get]],bonds[[#Headers],[industry_sector]])</f>
        <v>Energy</v>
      </c>
      <c r="O33" s="9" t="str">
        <f ca="1">bonds[[#This Row],[security name]]&amp;" nc-"&amp;RIGHT(YEAR(bonds[[#This Row],[nxt_call_dt]]),2)</f>
        <v>REPSM 3 7/8 PERP nc-21</v>
      </c>
      <c r="P33" s="9" cm="1">
        <f t="array" aca="1" ref="P33" ca="1">_xll.BDP(bonds[[#This Row],[worksheet get]],bonds[[#Headers],[yas_ispread]])</f>
        <v>257.83492141709792</v>
      </c>
      <c r="Q33" s="9" cm="1">
        <f t="array" aca="1" ref="Q33" ca="1">_xll.BDP(bonds[[#This Row],[worksheet get]],bonds[[#Headers],[blp_i_sprd_mid]])</f>
        <v>251.57382202148438</v>
      </c>
      <c r="R33" s="9" t="str" cm="1">
        <f t="array" aca="1" ref="R33" ca="1">_xll.BDP(bonds[[#This Row],[worksheet get]],bonds[[#Headers],[rtg_moody]])</f>
        <v>Ba1</v>
      </c>
      <c r="S33" s="9" t="str" cm="1">
        <f t="array" aca="1" ref="S33" ca="1">_xll.BDP(bonds[[#This Row],[worksheet get]],bonds[[#Headers],[rtg_sp]])</f>
        <v>BB+</v>
      </c>
      <c r="T33" s="9" t="str" cm="1">
        <f t="array" aca="1" ref="T33" ca="1">_xll.BDP(bonds[[#This Row],[worksheet get]],bonds[[#Headers],[bb_composite]])</f>
        <v>BB+</v>
      </c>
      <c r="U33" s="9" t="str" cm="1">
        <f t="array" aca="1" ref="U33" ca="1">_xll.BDP(bonds[[#This Row],[worksheet get]],bonds[[#Headers],[green_bond_loan_indicator]])</f>
        <v>N</v>
      </c>
      <c r="V33" s="9">
        <f ca="1">IFERROR(bonds[[#This Row],[yas_ispread]]/bonds[[#This Row],[blp_i_sprd_mid]],1)</f>
        <v>1.0248877222013937</v>
      </c>
      <c r="W33" s="9" t="str">
        <f ca="1">_xlfn.XLOOKUP(bonds[[#This Row],[ticker]],lists!J:J,lists!K:K)</f>
        <v>Energy</v>
      </c>
    </row>
    <row r="34" spans="5:23" ht="10.5" x14ac:dyDescent="0.25">
      <c r="E34" s="5" t="s">
        <v>255</v>
      </c>
      <c r="F34" s="5" t="str" cm="1">
        <f t="array" aca="1" ref="F34" ca="1">_xll.BDP(bonds[[#This Row],[worksheet get]],bonds[[#Headers],[ID_ISIN]])</f>
        <v>XS1207058733</v>
      </c>
      <c r="G34" s="5" t="str" cm="1">
        <f t="array" aca="1" ref="G34" ca="1">_xll.BDP(bonds[[#This Row],[worksheet get]],bonds[[#Headers],[security name]])</f>
        <v>REPSM 4 1/2 03/25/75</v>
      </c>
      <c r="H34" s="5" t="str" cm="1">
        <f t="array" aca="1" ref="H34" ca="1">_xll.BDP(bonds[[#This Row],[worksheet get]],bonds[[#Headers],[ticker]])</f>
        <v>REPSM</v>
      </c>
      <c r="I34" s="5" cm="1">
        <f t="array" aca="1" ref="I34" ca="1">_xll.BDP(bonds[[#This Row],[worksheet get]],bonds[[#Headers],[coupon]])</f>
        <v>4.5</v>
      </c>
      <c r="J34" s="8" cm="1">
        <f t="array" aca="1" ref="J34" ca="1">_xll.BDP(bonds[[#This Row],[worksheet get]],bonds[[#Headers],[nxt_call_dt]])*1</f>
        <v>45741</v>
      </c>
      <c r="K34" s="9" t="str" cm="1">
        <f t="array" aca="1" ref="K34" ca="1">_xll.BDP(bonds[[#This Row],[worksheet get]],bonds[[#Headers],[mty_typ]])</f>
        <v>CALLABLE</v>
      </c>
      <c r="L34" s="9" t="str" cm="1">
        <f t="array" aca="1" ref="L34" ca="1">_xll.BDP(bonds[[#This Row],[worksheet get]],bonds[[#Headers],[crncy]])</f>
        <v>EUR</v>
      </c>
      <c r="M34" s="10" cm="1">
        <f t="array" aca="1" ref="M34" ca="1">_xll.BDP(bonds[[#This Row],[worksheet get]],bonds[[#Headers],[amt_outstanding]])</f>
        <v>1000000000</v>
      </c>
      <c r="N34" s="9" t="str" cm="1">
        <f t="array" aca="1" ref="N34" ca="1">_xll.BDP(bonds[[#This Row],[worksheet get]],bonds[[#Headers],[industry_sector]])</f>
        <v>Energy</v>
      </c>
      <c r="O34" s="9" t="str">
        <f ca="1">bonds[[#This Row],[security name]]&amp;" nc-"&amp;RIGHT(YEAR(bonds[[#This Row],[nxt_call_dt]]),2)</f>
        <v>REPSM 4 1/2 03/25/75 nc-25</v>
      </c>
      <c r="P34" s="9" cm="1">
        <f t="array" aca="1" ref="P34" ca="1">_xll.BDP(bonds[[#This Row],[worksheet get]],bonds[[#Headers],[yas_ispread]])</f>
        <v>368.49553839920827</v>
      </c>
      <c r="Q34" s="9" cm="1">
        <f t="array" aca="1" ref="Q34" ca="1">_xll.BDP(bonds[[#This Row],[worksheet get]],bonds[[#Headers],[blp_i_sprd_mid]])</f>
        <v>368.78018188476563</v>
      </c>
      <c r="R34" s="9" t="str" cm="1">
        <f t="array" aca="1" ref="R34" ca="1">_xll.BDP(bonds[[#This Row],[worksheet get]],bonds[[#Headers],[rtg_moody]])</f>
        <v>Ba1</v>
      </c>
      <c r="S34" s="9" t="str" cm="1">
        <f t="array" aca="1" ref="S34" ca="1">_xll.BDP(bonds[[#This Row],[worksheet get]],bonds[[#Headers],[rtg_sp]])</f>
        <v>BB+</v>
      </c>
      <c r="T34" s="9" t="str" cm="1">
        <f t="array" aca="1" ref="T34" ca="1">_xll.BDP(bonds[[#This Row],[worksheet get]],bonds[[#Headers],[bb_composite]])</f>
        <v>BB+</v>
      </c>
      <c r="U34" s="9" t="str" cm="1">
        <f t="array" aca="1" ref="U34" ca="1">_xll.BDP(bonds[[#This Row],[worksheet get]],bonds[[#Headers],[green_bond_loan_indicator]])</f>
        <v>N</v>
      </c>
      <c r="V34" s="9">
        <f ca="1">IFERROR(bonds[[#This Row],[yas_ispread]]/bonds[[#This Row],[blp_i_sprd_mid]],1)</f>
        <v>0.99922814863829557</v>
      </c>
      <c r="W34" s="9" t="str">
        <f ca="1">_xlfn.XLOOKUP(bonds[[#This Row],[ticker]],lists!J:J,lists!K:K)</f>
        <v>Energy</v>
      </c>
    </row>
    <row r="35" spans="5:23" ht="10.5" x14ac:dyDescent="0.25">
      <c r="E35" s="5" t="s">
        <v>48</v>
      </c>
      <c r="F35" s="5" t="str" cm="1">
        <f t="array" aca="1" ref="F35" ca="1">_xll.BDP(bonds[[#This Row],[worksheet get]],bonds[[#Headers],[ID_ISIN]])</f>
        <v>XS2185997884</v>
      </c>
      <c r="G35" s="5" t="str" cm="1">
        <f t="array" aca="1" ref="G35" ca="1">_xll.BDP(bonds[[#This Row],[worksheet get]],bonds[[#Headers],[security name]])</f>
        <v>REPSM 3 3/4 PERP</v>
      </c>
      <c r="H35" s="5" t="str" cm="1">
        <f t="array" aca="1" ref="H35" ca="1">_xll.BDP(bonds[[#This Row],[worksheet get]],bonds[[#Headers],[ticker]])</f>
        <v>REPSM</v>
      </c>
      <c r="I35" s="5" cm="1">
        <f t="array" aca="1" ref="I35" ca="1">_xll.BDP(bonds[[#This Row],[worksheet get]],bonds[[#Headers],[coupon]])</f>
        <v>3.75</v>
      </c>
      <c r="J35" s="8" cm="1">
        <f t="array" aca="1" ref="J35" ca="1">_xll.BDP(bonds[[#This Row],[worksheet get]],bonds[[#Headers],[nxt_call_dt]])*1</f>
        <v>46092</v>
      </c>
      <c r="K35" s="9" t="str" cm="1">
        <f t="array" aca="1" ref="K35" ca="1">_xll.BDP(bonds[[#This Row],[worksheet get]],bonds[[#Headers],[mty_typ]])</f>
        <v>PERP/CALL</v>
      </c>
      <c r="L35" s="9" t="str" cm="1">
        <f t="array" aca="1" ref="L35" ca="1">_xll.BDP(bonds[[#This Row],[worksheet get]],bonds[[#Headers],[crncy]])</f>
        <v>EUR</v>
      </c>
      <c r="M35" s="10" cm="1">
        <f t="array" aca="1" ref="M35" ca="1">_xll.BDP(bonds[[#This Row],[worksheet get]],bonds[[#Headers],[amt_outstanding]])</f>
        <v>750000000</v>
      </c>
      <c r="N35" s="9" t="str" cm="1">
        <f t="array" aca="1" ref="N35" ca="1">_xll.BDP(bonds[[#This Row],[worksheet get]],bonds[[#Headers],[industry_sector]])</f>
        <v>Energy</v>
      </c>
      <c r="O35" s="9" t="str">
        <f ca="1">bonds[[#This Row],[security name]]&amp;" nc-"&amp;RIGHT(YEAR(bonds[[#This Row],[nxt_call_dt]]),2)</f>
        <v>REPSM 3 3/4 PERP nc-26</v>
      </c>
      <c r="P35" s="9" cm="1">
        <f t="array" aca="1" ref="P35" ca="1">_xll.BDP(bonds[[#This Row],[worksheet get]],bonds[[#Headers],[yas_ispread]])</f>
        <v>389.70796665128722</v>
      </c>
      <c r="Q35" s="9" cm="1">
        <f t="array" aca="1" ref="Q35" ca="1">_xll.BDP(bonds[[#This Row],[worksheet get]],bonds[[#Headers],[blp_i_sprd_mid]])</f>
        <v>390.50076293945313</v>
      </c>
      <c r="R35" s="9" t="str" cm="1">
        <f t="array" aca="1" ref="R35" ca="1">_xll.BDP(bonds[[#This Row],[worksheet get]],bonds[[#Headers],[rtg_moody]])</f>
        <v>Ba1</v>
      </c>
      <c r="S35" s="9" t="str" cm="1">
        <f t="array" aca="1" ref="S35" ca="1">_xll.BDP(bonds[[#This Row],[worksheet get]],bonds[[#Headers],[rtg_sp]])</f>
        <v>BB+</v>
      </c>
      <c r="T35" s="9" t="str" cm="1">
        <f t="array" aca="1" ref="T35" ca="1">_xll.BDP(bonds[[#This Row],[worksheet get]],bonds[[#Headers],[bb_composite]])</f>
        <v>BB+</v>
      </c>
      <c r="U35" s="9" t="str" cm="1">
        <f t="array" aca="1" ref="U35" ca="1">_xll.BDP(bonds[[#This Row],[worksheet get]],bonds[[#Headers],[green_bond_loan_indicator]])</f>
        <v>N</v>
      </c>
      <c r="V35" s="9">
        <f ca="1">IFERROR(bonds[[#This Row],[yas_ispread]]/bonds[[#This Row],[blp_i_sprd_mid]],1)</f>
        <v>0.99796979580219458</v>
      </c>
      <c r="W35" s="9" t="str">
        <f ca="1">_xlfn.XLOOKUP(bonds[[#This Row],[ticker]],lists!J:J,lists!K:K)</f>
        <v>Energy</v>
      </c>
    </row>
    <row r="36" spans="5:23" ht="10.5" x14ac:dyDescent="0.25">
      <c r="E36" s="5" t="s">
        <v>256</v>
      </c>
      <c r="F36" s="5" t="str" cm="1">
        <f t="array" aca="1" ref="F36" ca="1">_xll.BDP(bonds[[#This Row],[worksheet get]],bonds[[#Headers],[ID_ISIN]])</f>
        <v>XS2186001314</v>
      </c>
      <c r="G36" s="5" t="str" cm="1">
        <f t="array" aca="1" ref="G36" ca="1">_xll.BDP(bonds[[#This Row],[worksheet get]],bonds[[#Headers],[security name]])</f>
        <v>REPSM 4.247 PERP</v>
      </c>
      <c r="H36" s="5" t="str" cm="1">
        <f t="array" aca="1" ref="H36" ca="1">_xll.BDP(bonds[[#This Row],[worksheet get]],bonds[[#Headers],[ticker]])</f>
        <v>REPSM</v>
      </c>
      <c r="I36" s="5" cm="1">
        <f t="array" aca="1" ref="I36" ca="1">_xll.BDP(bonds[[#This Row],[worksheet get]],bonds[[#Headers],[coupon]])</f>
        <v>4.2469999999999999</v>
      </c>
      <c r="J36" s="8" cm="1">
        <f t="array" aca="1" ref="J36" ca="1">_xll.BDP(bonds[[#This Row],[worksheet get]],bonds[[#Headers],[nxt_call_dt]])*1</f>
        <v>47007</v>
      </c>
      <c r="K36" s="9" t="str" cm="1">
        <f t="array" aca="1" ref="K36" ca="1">_xll.BDP(bonds[[#This Row],[worksheet get]],bonds[[#Headers],[mty_typ]])</f>
        <v>PERP/CALL</v>
      </c>
      <c r="L36" s="9" t="str" cm="1">
        <f t="array" aca="1" ref="L36" ca="1">_xll.BDP(bonds[[#This Row],[worksheet get]],bonds[[#Headers],[crncy]])</f>
        <v>EUR</v>
      </c>
      <c r="M36" s="10" cm="1">
        <f t="array" aca="1" ref="M36" ca="1">_xll.BDP(bonds[[#This Row],[worksheet get]],bonds[[#Headers],[amt_outstanding]])</f>
        <v>750000000</v>
      </c>
      <c r="N36" s="9" t="str" cm="1">
        <f t="array" aca="1" ref="N36" ca="1">_xll.BDP(bonds[[#This Row],[worksheet get]],bonds[[#Headers],[industry_sector]])</f>
        <v>Energy</v>
      </c>
      <c r="O36" s="9" t="str">
        <f ca="1">bonds[[#This Row],[security name]]&amp;" nc-"&amp;RIGHT(YEAR(bonds[[#This Row],[nxt_call_dt]]),2)</f>
        <v>REPSM 4.247 PERP nc-28</v>
      </c>
      <c r="P36" s="9" cm="1">
        <f t="array" aca="1" ref="P36" ca="1">_xll.BDP(bonds[[#This Row],[worksheet get]],bonds[[#Headers],[yas_ispread]])</f>
        <v>412.3625499508824</v>
      </c>
      <c r="Q36" s="9" cm="1">
        <f t="array" aca="1" ref="Q36" ca="1">_xll.BDP(bonds[[#This Row],[worksheet get]],bonds[[#Headers],[blp_i_sprd_mid]])</f>
        <v>413.07699584960938</v>
      </c>
      <c r="R36" s="9" t="str" cm="1">
        <f t="array" aca="1" ref="R36" ca="1">_xll.BDP(bonds[[#This Row],[worksheet get]],bonds[[#Headers],[rtg_moody]])</f>
        <v>Ba1</v>
      </c>
      <c r="S36" s="9" t="str" cm="1">
        <f t="array" aca="1" ref="S36" ca="1">_xll.BDP(bonds[[#This Row],[worksheet get]],bonds[[#Headers],[rtg_sp]])</f>
        <v>BB+</v>
      </c>
      <c r="T36" s="9" t="str" cm="1">
        <f t="array" aca="1" ref="T36" ca="1">_xll.BDP(bonds[[#This Row],[worksheet get]],bonds[[#Headers],[bb_composite]])</f>
        <v>BB+</v>
      </c>
      <c r="U36" s="9" t="str" cm="1">
        <f t="array" aca="1" ref="U36" ca="1">_xll.BDP(bonds[[#This Row],[worksheet get]],bonds[[#Headers],[green_bond_loan_indicator]])</f>
        <v>N</v>
      </c>
      <c r="V36" s="9">
        <f ca="1">IFERROR(bonds[[#This Row],[yas_ispread]]/bonds[[#This Row],[blp_i_sprd_mid]],1)</f>
        <v>0.9982704292277097</v>
      </c>
      <c r="W36" s="9" t="str">
        <f ca="1">_xlfn.XLOOKUP(bonds[[#This Row],[ticker]],lists!J:J,lists!K:K)</f>
        <v>Energy</v>
      </c>
    </row>
    <row r="37" spans="5:23" ht="10.5" x14ac:dyDescent="0.25">
      <c r="E37" s="5" t="s">
        <v>83</v>
      </c>
      <c r="F37" s="5" t="str" cm="1">
        <f t="array" aca="1" ref="F37" ca="1">_xll.BDP(bonds[[#This Row],[worksheet get]],bonds[[#Headers],[ID_ISIN]])</f>
        <v>XS2193661324</v>
      </c>
      <c r="G37" s="5" t="str" cm="1">
        <f t="array" aca="1" ref="G37" ca="1">_xll.BDP(bonds[[#This Row],[worksheet get]],bonds[[#Headers],[security name]])</f>
        <v>BPLN 3 1/4 PERP</v>
      </c>
      <c r="H37" s="5" t="str" cm="1">
        <f t="array" aca="1" ref="H37" ca="1">_xll.BDP(bonds[[#This Row],[worksheet get]],bonds[[#Headers],[ticker]])</f>
        <v>BPLN</v>
      </c>
      <c r="I37" s="5" cm="1">
        <f t="array" aca="1" ref="I37" ca="1">_xll.BDP(bonds[[#This Row],[worksheet get]],bonds[[#Headers],[coupon]])</f>
        <v>3.25</v>
      </c>
      <c r="J37" s="8" cm="1">
        <f t="array" aca="1" ref="J37" ca="1">_xll.BDP(bonds[[#This Row],[worksheet get]],bonds[[#Headers],[nxt_call_dt]])*1</f>
        <v>46103</v>
      </c>
      <c r="K37" s="9" t="str" cm="1">
        <f t="array" aca="1" ref="K37" ca="1">_xll.BDP(bonds[[#This Row],[worksheet get]],bonds[[#Headers],[mty_typ]])</f>
        <v>PERP/CALL</v>
      </c>
      <c r="L37" s="9" t="str" cm="1">
        <f t="array" aca="1" ref="L37" ca="1">_xll.BDP(bonds[[#This Row],[worksheet get]],bonds[[#Headers],[crncy]])</f>
        <v>EUR</v>
      </c>
      <c r="M37" s="10" cm="1">
        <f t="array" aca="1" ref="M37" ca="1">_xll.BDP(bonds[[#This Row],[worksheet get]],bonds[[#Headers],[amt_outstanding]])</f>
        <v>2500000000</v>
      </c>
      <c r="N37" s="9" t="str" cm="1">
        <f t="array" aca="1" ref="N37" ca="1">_xll.BDP(bonds[[#This Row],[worksheet get]],bonds[[#Headers],[industry_sector]])</f>
        <v>Energy</v>
      </c>
      <c r="O37" s="9" t="str">
        <f ca="1">bonds[[#This Row],[security name]]&amp;" nc-"&amp;RIGHT(YEAR(bonds[[#This Row],[nxt_call_dt]]),2)</f>
        <v>BPLN 3 1/4 PERP nc-26</v>
      </c>
      <c r="P37" s="9" cm="1">
        <f t="array" aca="1" ref="P37" ca="1">_xll.BDP(bonds[[#This Row],[worksheet get]],bonds[[#Headers],[yas_ispread]])</f>
        <v>325.16820841776581</v>
      </c>
      <c r="Q37" s="9" cm="1">
        <f t="array" aca="1" ref="Q37" ca="1">_xll.BDP(bonds[[#This Row],[worksheet get]],bonds[[#Headers],[blp_i_sprd_mid]])</f>
        <v>325.12249755859375</v>
      </c>
      <c r="R37" s="9" t="str" cm="1">
        <f t="array" aca="1" ref="R37" ca="1">_xll.BDP(bonds[[#This Row],[worksheet get]],bonds[[#Headers],[rtg_moody]])</f>
        <v>A3</v>
      </c>
      <c r="S37" s="9" t="str" cm="1">
        <f t="array" aca="1" ref="S37" ca="1">_xll.BDP(bonds[[#This Row],[worksheet get]],bonds[[#Headers],[rtg_sp]])</f>
        <v>BBB</v>
      </c>
      <c r="T37" s="9" t="str" cm="1">
        <f t="array" aca="1" ref="T37" ca="1">_xll.BDP(bonds[[#This Row],[worksheet get]],bonds[[#Headers],[bb_composite]])</f>
        <v>BBB+</v>
      </c>
      <c r="U37" s="9" t="str" cm="1">
        <f t="array" aca="1" ref="U37" ca="1">_xll.BDP(bonds[[#This Row],[worksheet get]],bonds[[#Headers],[green_bond_loan_indicator]])</f>
        <v>N</v>
      </c>
      <c r="V37" s="9">
        <f ca="1">IFERROR(bonds[[#This Row],[yas_ispread]]/bonds[[#This Row],[blp_i_sprd_mid]],1)</f>
        <v>1.0001405958047054</v>
      </c>
      <c r="W37" s="9" t="str">
        <f ca="1">_xlfn.XLOOKUP(bonds[[#This Row],[ticker]],lists!J:J,lists!K:K)</f>
        <v>Energy</v>
      </c>
    </row>
    <row r="38" spans="5:23" ht="10.5" x14ac:dyDescent="0.25">
      <c r="E38" s="5" t="s">
        <v>84</v>
      </c>
      <c r="F38" s="5" t="str" cm="1">
        <f t="array" aca="1" ref="F38" ca="1">_xll.BDP(bonds[[#This Row],[worksheet get]],bonds[[#Headers],[ID_ISIN]])</f>
        <v>XS2193662728</v>
      </c>
      <c r="G38" s="5" t="str" cm="1">
        <f t="array" aca="1" ref="G38" ca="1">_xll.BDP(bonds[[#This Row],[worksheet get]],bonds[[#Headers],[security name]])</f>
        <v>BPLN 3 5/8 PERP</v>
      </c>
      <c r="H38" s="5" t="str" cm="1">
        <f t="array" aca="1" ref="H38" ca="1">_xll.BDP(bonds[[#This Row],[worksheet get]],bonds[[#Headers],[ticker]])</f>
        <v>BPLN</v>
      </c>
      <c r="I38" s="5" cm="1">
        <f t="array" aca="1" ref="I38" ca="1">_xll.BDP(bonds[[#This Row],[worksheet get]],bonds[[#Headers],[coupon]])</f>
        <v>3.625</v>
      </c>
      <c r="J38" s="8" cm="1">
        <f t="array" aca="1" ref="J38" ca="1">_xll.BDP(bonds[[#This Row],[worksheet get]],bonds[[#Headers],[nxt_call_dt]])*1</f>
        <v>47199</v>
      </c>
      <c r="K38" s="9" t="str" cm="1">
        <f t="array" aca="1" ref="K38" ca="1">_xll.BDP(bonds[[#This Row],[worksheet get]],bonds[[#Headers],[mty_typ]])</f>
        <v>PERP/CALL</v>
      </c>
      <c r="L38" s="9" t="str" cm="1">
        <f t="array" aca="1" ref="L38" ca="1">_xll.BDP(bonds[[#This Row],[worksheet get]],bonds[[#Headers],[crncy]])</f>
        <v>EUR</v>
      </c>
      <c r="M38" s="10" cm="1">
        <f t="array" aca="1" ref="M38" ca="1">_xll.BDP(bonds[[#This Row],[worksheet get]],bonds[[#Headers],[amt_outstanding]])</f>
        <v>2250000000</v>
      </c>
      <c r="N38" s="9" t="str" cm="1">
        <f t="array" aca="1" ref="N38" ca="1">_xll.BDP(bonds[[#This Row],[worksheet get]],bonds[[#Headers],[industry_sector]])</f>
        <v>Energy</v>
      </c>
      <c r="O38" s="9" t="str">
        <f ca="1">bonds[[#This Row],[security name]]&amp;" nc-"&amp;RIGHT(YEAR(bonds[[#This Row],[nxt_call_dt]]),2)</f>
        <v>BPLN 3 5/8 PERP nc-29</v>
      </c>
      <c r="P38" s="9" cm="1">
        <f t="array" aca="1" ref="P38" ca="1">_xll.BDP(bonds[[#This Row],[worksheet get]],bonds[[#Headers],[yas_ispread]])</f>
        <v>361.85870907031466</v>
      </c>
      <c r="Q38" s="9" cm="1">
        <f t="array" aca="1" ref="Q38" ca="1">_xll.BDP(bonds[[#This Row],[worksheet get]],bonds[[#Headers],[blp_i_sprd_mid]])</f>
        <v>361.86776733398438</v>
      </c>
      <c r="R38" s="9" t="str" cm="1">
        <f t="array" aca="1" ref="R38" ca="1">_xll.BDP(bonds[[#This Row],[worksheet get]],bonds[[#Headers],[rtg_moody]])</f>
        <v>A3</v>
      </c>
      <c r="S38" s="9" t="str" cm="1">
        <f t="array" aca="1" ref="S38" ca="1">_xll.BDP(bonds[[#This Row],[worksheet get]],bonds[[#Headers],[rtg_sp]])</f>
        <v>BBB</v>
      </c>
      <c r="T38" s="9" t="str" cm="1">
        <f t="array" aca="1" ref="T38" ca="1">_xll.BDP(bonds[[#This Row],[worksheet get]],bonds[[#Headers],[bb_composite]])</f>
        <v>BBB+</v>
      </c>
      <c r="U38" s="9" t="str" cm="1">
        <f t="array" aca="1" ref="U38" ca="1">_xll.BDP(bonds[[#This Row],[worksheet get]],bonds[[#Headers],[green_bond_loan_indicator]])</f>
        <v>N</v>
      </c>
      <c r="V38" s="9">
        <f ca="1">IFERROR(bonds[[#This Row],[yas_ispread]]/bonds[[#This Row],[blp_i_sprd_mid]],1)</f>
        <v>0.99997496802841424</v>
      </c>
      <c r="W38" s="9" t="str">
        <f ca="1">_xlfn.XLOOKUP(bonds[[#This Row],[ticker]],lists!J:J,lists!K:K)</f>
        <v>Energy</v>
      </c>
    </row>
    <row r="39" spans="5:23" ht="10.5" x14ac:dyDescent="0.25">
      <c r="E39" s="5" t="s">
        <v>258</v>
      </c>
      <c r="F39" s="5" t="str" cm="1">
        <f t="array" aca="1" ref="F39" ca="1">_xll.BDP(bonds[[#This Row],[worksheet get]],bonds[[#Headers],[ID_ISIN]])</f>
        <v>XS2193663619</v>
      </c>
      <c r="G39" s="5" t="str" cm="1">
        <f t="array" aca="1" ref="G39" ca="1">_xll.BDP(bonds[[#This Row],[worksheet get]],bonds[[#Headers],[security name]])</f>
        <v>BPLN 4 1/4 PERP</v>
      </c>
      <c r="H39" s="5" t="str" cm="1">
        <f t="array" aca="1" ref="H39" ca="1">_xll.BDP(bonds[[#This Row],[worksheet get]],bonds[[#Headers],[ticker]])</f>
        <v>BPLN</v>
      </c>
      <c r="I39" s="5" cm="1">
        <f t="array" aca="1" ref="I39" ca="1">_xll.BDP(bonds[[#This Row],[worksheet get]],bonds[[#Headers],[coupon]])</f>
        <v>4.25</v>
      </c>
      <c r="J39" s="8" cm="1">
        <f t="array" aca="1" ref="J39" ca="1">_xll.BDP(bonds[[#This Row],[worksheet get]],bonds[[#Headers],[nxt_call_dt]])*1</f>
        <v>46468</v>
      </c>
      <c r="K39" s="9" t="str" cm="1">
        <f t="array" aca="1" ref="K39" ca="1">_xll.BDP(bonds[[#This Row],[worksheet get]],bonds[[#Headers],[mty_typ]])</f>
        <v>PERP/CALL</v>
      </c>
      <c r="L39" s="9" t="str" cm="1">
        <f t="array" aca="1" ref="L39" ca="1">_xll.BDP(bonds[[#This Row],[worksheet get]],bonds[[#Headers],[crncy]])</f>
        <v>GBP</v>
      </c>
      <c r="M39" s="10" cm="1">
        <f t="array" aca="1" ref="M39" ca="1">_xll.BDP(bonds[[#This Row],[worksheet get]],bonds[[#Headers],[amt_outstanding]])</f>
        <v>1250000000</v>
      </c>
      <c r="N39" s="9" t="str" cm="1">
        <f t="array" aca="1" ref="N39" ca="1">_xll.BDP(bonds[[#This Row],[worksheet get]],bonds[[#Headers],[industry_sector]])</f>
        <v>Energy</v>
      </c>
      <c r="O39" s="9" t="str">
        <f ca="1">bonds[[#This Row],[security name]]&amp;" nc-"&amp;RIGHT(YEAR(bonds[[#This Row],[nxt_call_dt]]),2)</f>
        <v>BPLN 4 1/4 PERP nc-27</v>
      </c>
      <c r="P39" s="9" cm="1">
        <f t="array" aca="1" ref="P39" ca="1">_xll.BDP(bonds[[#This Row],[worksheet get]],bonds[[#Headers],[yas_ispread]])</f>
        <v>357.10697915716975</v>
      </c>
      <c r="Q39" s="9" cm="1">
        <f t="array" aca="1" ref="Q39" ca="1">_xll.BDP(bonds[[#This Row],[worksheet get]],bonds[[#Headers],[blp_i_sprd_mid]])</f>
        <v>357.18048095703125</v>
      </c>
      <c r="R39" s="9" t="str" cm="1">
        <f t="array" aca="1" ref="R39" ca="1">_xll.BDP(bonds[[#This Row],[worksheet get]],bonds[[#Headers],[rtg_moody]])</f>
        <v>A3</v>
      </c>
      <c r="S39" s="9" t="str" cm="1">
        <f t="array" aca="1" ref="S39" ca="1">_xll.BDP(bonds[[#This Row],[worksheet get]],bonds[[#Headers],[rtg_sp]])</f>
        <v>BBB</v>
      </c>
      <c r="T39" s="9" t="str" cm="1">
        <f t="array" aca="1" ref="T39" ca="1">_xll.BDP(bonds[[#This Row],[worksheet get]],bonds[[#Headers],[bb_composite]])</f>
        <v>BBB+</v>
      </c>
      <c r="U39" s="9" t="str" cm="1">
        <f t="array" aca="1" ref="U39" ca="1">_xll.BDP(bonds[[#This Row],[worksheet get]],bonds[[#Headers],[green_bond_loan_indicator]])</f>
        <v>N</v>
      </c>
      <c r="V39" s="9">
        <f ca="1">IFERROR(bonds[[#This Row],[yas_ispread]]/bonds[[#This Row],[blp_i_sprd_mid]],1)</f>
        <v>0.9997942166389816</v>
      </c>
      <c r="W39" s="9" t="str">
        <f ca="1">_xlfn.XLOOKUP(bonds[[#This Row],[ticker]],lists!J:J,lists!K:K)</f>
        <v>Energy</v>
      </c>
    </row>
    <row r="40" spans="5:23" ht="10.5" x14ac:dyDescent="0.25">
      <c r="E40" s="5" t="s">
        <v>260</v>
      </c>
      <c r="F40" s="5" t="str" cm="1">
        <f t="array" aca="1" ref="F40" ca="1">_xll.BDP(bonds[[#This Row],[worksheet get]],bonds[[#Headers],[ID_ISIN]])</f>
        <v>US05565QDU94</v>
      </c>
      <c r="G40" s="5" t="str" cm="1">
        <f t="array" aca="1" ref="G40" ca="1">_xll.BDP(bonds[[#This Row],[worksheet get]],bonds[[#Headers],[security name]])</f>
        <v>BPLN 4 3/8 PERP</v>
      </c>
      <c r="H40" s="5" t="str" cm="1">
        <f t="array" aca="1" ref="H40" ca="1">_xll.BDP(bonds[[#This Row],[worksheet get]],bonds[[#Headers],[ticker]])</f>
        <v>BPLN</v>
      </c>
      <c r="I40" s="5" cm="1">
        <f t="array" aca="1" ref="I40" ca="1">_xll.BDP(bonds[[#This Row],[worksheet get]],bonds[[#Headers],[coupon]])</f>
        <v>4.375</v>
      </c>
      <c r="J40" s="8" cm="1">
        <f t="array" aca="1" ref="J40" ca="1">_xll.BDP(bonds[[#This Row],[worksheet get]],bonds[[#Headers],[nxt_call_dt]])*1</f>
        <v>45830</v>
      </c>
      <c r="K40" s="9" t="str" cm="1">
        <f t="array" aca="1" ref="K40" ca="1">_xll.BDP(bonds[[#This Row],[worksheet get]],bonds[[#Headers],[mty_typ]])</f>
        <v>PERP/CALL</v>
      </c>
      <c r="L40" s="9" t="str" cm="1">
        <f t="array" aca="1" ref="L40" ca="1">_xll.BDP(bonds[[#This Row],[worksheet get]],bonds[[#Headers],[crncy]])</f>
        <v>USD</v>
      </c>
      <c r="M40" s="10" cm="1">
        <f t="array" aca="1" ref="M40" ca="1">_xll.BDP(bonds[[#This Row],[worksheet get]],bonds[[#Headers],[amt_outstanding]])</f>
        <v>2500000000</v>
      </c>
      <c r="N40" s="9" t="str" cm="1">
        <f t="array" aca="1" ref="N40" ca="1">_xll.BDP(bonds[[#This Row],[worksheet get]],bonds[[#Headers],[industry_sector]])</f>
        <v>Energy</v>
      </c>
      <c r="O40" s="9" t="str">
        <f ca="1">bonds[[#This Row],[security name]]&amp;" nc-"&amp;RIGHT(YEAR(bonds[[#This Row],[nxt_call_dt]]),2)</f>
        <v>BPLN 4 3/8 PERP nc-25</v>
      </c>
      <c r="P40" s="9" cm="1">
        <f t="array" aca="1" ref="P40" ca="1">_xll.BDP(bonds[[#This Row],[worksheet get]],bonds[[#Headers],[yas_ispread]])</f>
        <v>344.0640905135437</v>
      </c>
      <c r="Q40" s="9" t="str" cm="1">
        <f t="array" aca="1" ref="Q40" ca="1">_xll.BDP(bonds[[#This Row],[worksheet get]],bonds[[#Headers],[blp_i_sprd_mid]])</f>
        <v>#N/A Field Not Applicable</v>
      </c>
      <c r="R40" s="9" t="str" cm="1">
        <f t="array" aca="1" ref="R40" ca="1">_xll.BDP(bonds[[#This Row],[worksheet get]],bonds[[#Headers],[rtg_moody]])</f>
        <v>A3</v>
      </c>
      <c r="S40" s="9" t="str" cm="1">
        <f t="array" aca="1" ref="S40" ca="1">_xll.BDP(bonds[[#This Row],[worksheet get]],bonds[[#Headers],[rtg_sp]])</f>
        <v>BBB</v>
      </c>
      <c r="T40" s="9" t="str" cm="1">
        <f t="array" aca="1" ref="T40" ca="1">_xll.BDP(bonds[[#This Row],[worksheet get]],bonds[[#Headers],[bb_composite]])</f>
        <v>BBB+</v>
      </c>
      <c r="U40" s="9" t="str" cm="1">
        <f t="array" aca="1" ref="U40" ca="1">_xll.BDP(bonds[[#This Row],[worksheet get]],bonds[[#Headers],[green_bond_loan_indicator]])</f>
        <v>N</v>
      </c>
      <c r="V40" s="9">
        <f ca="1">IFERROR(bonds[[#This Row],[yas_ispread]]/bonds[[#This Row],[blp_i_sprd_mid]],1)</f>
        <v>1</v>
      </c>
      <c r="W40" s="9" t="str">
        <f ca="1">_xlfn.XLOOKUP(bonds[[#This Row],[ticker]],lists!J:J,lists!K:K)</f>
        <v>Energy</v>
      </c>
    </row>
    <row r="41" spans="5:23" ht="10.5" x14ac:dyDescent="0.25">
      <c r="E41" s="5" t="s">
        <v>262</v>
      </c>
      <c r="F41" s="5" t="str" cm="1">
        <f t="array" aca="1" ref="F41" ca="1">_xll.BDP(bonds[[#This Row],[worksheet get]],bonds[[#Headers],[ID_ISIN]])</f>
        <v>US05565QDV77</v>
      </c>
      <c r="G41" s="5" t="str" cm="1">
        <f t="array" aca="1" ref="G41" ca="1">_xll.BDP(bonds[[#This Row],[worksheet get]],bonds[[#Headers],[security name]])</f>
        <v>BPLN 4 7/8 PERP</v>
      </c>
      <c r="H41" s="5" t="str" cm="1">
        <f t="array" aca="1" ref="H41" ca="1">_xll.BDP(bonds[[#This Row],[worksheet get]],bonds[[#Headers],[ticker]])</f>
        <v>BPLN</v>
      </c>
      <c r="I41" s="5" cm="1">
        <f t="array" aca="1" ref="I41" ca="1">_xll.BDP(bonds[[#This Row],[worksheet get]],bonds[[#Headers],[coupon]])</f>
        <v>4.875</v>
      </c>
      <c r="J41" s="8" cm="1">
        <f t="array" aca="1" ref="J41" ca="1">_xll.BDP(bonds[[#This Row],[worksheet get]],bonds[[#Headers],[nxt_call_dt]])*1</f>
        <v>47564</v>
      </c>
      <c r="K41" s="9" t="str" cm="1">
        <f t="array" aca="1" ref="K41" ca="1">_xll.BDP(bonds[[#This Row],[worksheet get]],bonds[[#Headers],[mty_typ]])</f>
        <v>PERP/CALL</v>
      </c>
      <c r="L41" s="9" t="str" cm="1">
        <f t="array" aca="1" ref="L41" ca="1">_xll.BDP(bonds[[#This Row],[worksheet get]],bonds[[#Headers],[crncy]])</f>
        <v>USD</v>
      </c>
      <c r="M41" s="10" cm="1">
        <f t="array" aca="1" ref="M41" ca="1">_xll.BDP(bonds[[#This Row],[worksheet get]],bonds[[#Headers],[amt_outstanding]])</f>
        <v>2500000000</v>
      </c>
      <c r="N41" s="9" t="str" cm="1">
        <f t="array" aca="1" ref="N41" ca="1">_xll.BDP(bonds[[#This Row],[worksheet get]],bonds[[#Headers],[industry_sector]])</f>
        <v>Energy</v>
      </c>
      <c r="O41" s="9" t="str">
        <f ca="1">bonds[[#This Row],[security name]]&amp;" nc-"&amp;RIGHT(YEAR(bonds[[#This Row],[nxt_call_dt]]),2)</f>
        <v>BPLN 4 7/8 PERP nc-30</v>
      </c>
      <c r="P41" s="9" cm="1">
        <f t="array" aca="1" ref="P41" ca="1">_xll.BDP(bonds[[#This Row],[worksheet get]],bonds[[#Headers],[yas_ispread]])</f>
        <v>371.74211765618378</v>
      </c>
      <c r="Q41" s="9" t="str" cm="1">
        <f t="array" aca="1" ref="Q41" ca="1">_xll.BDP(bonds[[#This Row],[worksheet get]],bonds[[#Headers],[blp_i_sprd_mid]])</f>
        <v>#N/A Field Not Applicable</v>
      </c>
      <c r="R41" s="9" t="str" cm="1">
        <f t="array" aca="1" ref="R41" ca="1">_xll.BDP(bonds[[#This Row],[worksheet get]],bonds[[#Headers],[rtg_moody]])</f>
        <v>A3</v>
      </c>
      <c r="S41" s="9" t="str" cm="1">
        <f t="array" aca="1" ref="S41" ca="1">_xll.BDP(bonds[[#This Row],[worksheet get]],bonds[[#Headers],[rtg_sp]])</f>
        <v>BBB</v>
      </c>
      <c r="T41" s="9" t="str" cm="1">
        <f t="array" aca="1" ref="T41" ca="1">_xll.BDP(bonds[[#This Row],[worksheet get]],bonds[[#Headers],[bb_composite]])</f>
        <v>BBB+</v>
      </c>
      <c r="U41" s="9" t="str" cm="1">
        <f t="array" aca="1" ref="U41" ca="1">_xll.BDP(bonds[[#This Row],[worksheet get]],bonds[[#Headers],[green_bond_loan_indicator]])</f>
        <v>N</v>
      </c>
      <c r="V41" s="9">
        <f ca="1">IFERROR(bonds[[#This Row],[yas_ispread]]/bonds[[#This Row],[blp_i_sprd_mid]],1)</f>
        <v>1</v>
      </c>
      <c r="W41" s="9" t="str">
        <f ca="1">_xlfn.XLOOKUP(bonds[[#This Row],[ticker]],lists!J:J,lists!K:K)</f>
        <v>Energy</v>
      </c>
    </row>
    <row r="42" spans="5:23" ht="10.5" x14ac:dyDescent="0.25">
      <c r="E42" s="5" t="s">
        <v>263</v>
      </c>
      <c r="F42" s="5" t="str" cm="1">
        <f t="array" aca="1" ref="F42" ca="1">_xll.BDP(bonds[[#This Row],[worksheet get]],bonds[[#Headers],[ID_ISIN]])</f>
        <v>XS1195201931</v>
      </c>
      <c r="G42" s="5" t="str" cm="1">
        <f t="array" aca="1" ref="G42" ca="1">_xll.BDP(bonds[[#This Row],[worksheet get]],bonds[[#Headers],[security name]])</f>
        <v>TOTAL 2 1/4 PERP</v>
      </c>
      <c r="H42" s="5" t="str" cm="1">
        <f t="array" aca="1" ref="H42" ca="1">_xll.BDP(bonds[[#This Row],[worksheet get]],bonds[[#Headers],[ticker]])</f>
        <v>TOTAL</v>
      </c>
      <c r="I42" s="5" cm="1">
        <f t="array" aca="1" ref="I42" ca="1">_xll.BDP(bonds[[#This Row],[worksheet get]],bonds[[#Headers],[coupon]])</f>
        <v>2.25</v>
      </c>
      <c r="J42" s="8" cm="1">
        <f t="array" aca="1" ref="J42" ca="1">_xll.BDP(bonds[[#This Row],[worksheet get]],bonds[[#Headers],[nxt_call_dt]])*1</f>
        <v>44253</v>
      </c>
      <c r="K42" s="9" t="str" cm="1">
        <f t="array" aca="1" ref="K42" ca="1">_xll.BDP(bonds[[#This Row],[worksheet get]],bonds[[#Headers],[mty_typ]])</f>
        <v>PERP/CALL</v>
      </c>
      <c r="L42" s="9" t="str" cm="1">
        <f t="array" aca="1" ref="L42" ca="1">_xll.BDP(bonds[[#This Row],[worksheet get]],bonds[[#Headers],[crncy]])</f>
        <v>EUR</v>
      </c>
      <c r="M42" s="10" cm="1">
        <f t="array" aca="1" ref="M42" ca="1">_xll.BDP(bonds[[#This Row],[worksheet get]],bonds[[#Headers],[amt_outstanding]])</f>
        <v>1000000000</v>
      </c>
      <c r="N42" s="9" t="str" cm="1">
        <f t="array" aca="1" ref="N42" ca="1">_xll.BDP(bonds[[#This Row],[worksheet get]],bonds[[#Headers],[industry_sector]])</f>
        <v>Energy</v>
      </c>
      <c r="O42" s="9" t="str">
        <f ca="1">bonds[[#This Row],[security name]]&amp;" nc-"&amp;RIGHT(YEAR(bonds[[#This Row],[nxt_call_dt]]),2)</f>
        <v>TOTAL 2 1/4 PERP nc-21</v>
      </c>
      <c r="P42" s="9" cm="1">
        <f t="array" aca="1" ref="P42" ca="1">_xll.BDP(bonds[[#This Row],[worksheet get]],bonds[[#Headers],[yas_ispread]])</f>
        <v>197.64161370361811</v>
      </c>
      <c r="Q42" s="9" cm="1">
        <f t="array" aca="1" ref="Q42" ca="1">_xll.BDP(bonds[[#This Row],[worksheet get]],bonds[[#Headers],[blp_i_sprd_mid]])</f>
        <v>192.12562561035156</v>
      </c>
      <c r="R42" s="9" t="str" cm="1">
        <f t="array" aca="1" ref="R42" ca="1">_xll.BDP(bonds[[#This Row],[worksheet get]],bonds[[#Headers],[rtg_moody]])</f>
        <v>A2</v>
      </c>
      <c r="S42" s="9" t="str" cm="1">
        <f t="array" aca="1" ref="S42" ca="1">_xll.BDP(bonds[[#This Row],[worksheet get]],bonds[[#Headers],[rtg_sp]])</f>
        <v>A-</v>
      </c>
      <c r="T42" s="9" t="str" cm="1">
        <f t="array" aca="1" ref="T42" ca="1">_xll.BDP(bonds[[#This Row],[worksheet get]],bonds[[#Headers],[bb_composite]])</f>
        <v>A-</v>
      </c>
      <c r="U42" s="9" t="str" cm="1">
        <f t="array" aca="1" ref="U42" ca="1">_xll.BDP(bonds[[#This Row],[worksheet get]],bonds[[#Headers],[green_bond_loan_indicator]])</f>
        <v>N</v>
      </c>
      <c r="V42" s="9">
        <f ca="1">IFERROR(bonds[[#This Row],[yas_ispread]]/bonds[[#This Row],[blp_i_sprd_mid]],1)</f>
        <v>1.0287103194888405</v>
      </c>
      <c r="W42" s="9" t="str">
        <f ca="1">_xlfn.XLOOKUP(bonds[[#This Row],[ticker]],lists!J:J,lists!K:K)</f>
        <v>Energy</v>
      </c>
    </row>
    <row r="43" spans="5:23" ht="10.5" x14ac:dyDescent="0.25">
      <c r="E43" s="5" t="s">
        <v>265</v>
      </c>
      <c r="F43" s="5" t="str" cm="1">
        <f t="array" aca="1" ref="F43" ca="1">_xll.BDP(bonds[[#This Row],[worksheet get]],bonds[[#Headers],[ID_ISIN]])</f>
        <v>XS1413581205</v>
      </c>
      <c r="G43" s="5" t="str" cm="1">
        <f t="array" aca="1" ref="G43" ca="1">_xll.BDP(bonds[[#This Row],[worksheet get]],bonds[[#Headers],[security name]])</f>
        <v>TOTAL 3 7/8 PERP</v>
      </c>
      <c r="H43" s="5" t="str" cm="1">
        <f t="array" aca="1" ref="H43" ca="1">_xll.BDP(bonds[[#This Row],[worksheet get]],bonds[[#Headers],[ticker]])</f>
        <v>TOTAL</v>
      </c>
      <c r="I43" s="5" cm="1">
        <f t="array" aca="1" ref="I43" ca="1">_xll.BDP(bonds[[#This Row],[worksheet get]],bonds[[#Headers],[coupon]])</f>
        <v>3.875</v>
      </c>
      <c r="J43" s="8" cm="1">
        <f t="array" aca="1" ref="J43" ca="1">_xll.BDP(bonds[[#This Row],[worksheet get]],bonds[[#Headers],[nxt_call_dt]])*1</f>
        <v>44699</v>
      </c>
      <c r="K43" s="9" t="str" cm="1">
        <f t="array" aca="1" ref="K43" ca="1">_xll.BDP(bonds[[#This Row],[worksheet get]],bonds[[#Headers],[mty_typ]])</f>
        <v>PERP/CALL</v>
      </c>
      <c r="L43" s="9" t="str" cm="1">
        <f t="array" aca="1" ref="L43" ca="1">_xll.BDP(bonds[[#This Row],[worksheet get]],bonds[[#Headers],[crncy]])</f>
        <v>EUR</v>
      </c>
      <c r="M43" s="10" cm="1">
        <f t="array" aca="1" ref="M43" ca="1">_xll.BDP(bonds[[#This Row],[worksheet get]],bonds[[#Headers],[amt_outstanding]])</f>
        <v>1750000000</v>
      </c>
      <c r="N43" s="9" t="str" cm="1">
        <f t="array" aca="1" ref="N43" ca="1">_xll.BDP(bonds[[#This Row],[worksheet get]],bonds[[#Headers],[industry_sector]])</f>
        <v>Energy</v>
      </c>
      <c r="O43" s="9" t="str">
        <f ca="1">bonds[[#This Row],[security name]]&amp;" nc-"&amp;RIGHT(YEAR(bonds[[#This Row],[nxt_call_dt]]),2)</f>
        <v>TOTAL 3 7/8 PERP nc-22</v>
      </c>
      <c r="P43" s="9" cm="1">
        <f t="array" aca="1" ref="P43" ca="1">_xll.BDP(bonds[[#This Row],[worksheet get]],bonds[[#Headers],[yas_ispread]])</f>
        <v>197.90200392103509</v>
      </c>
      <c r="Q43" s="9" cm="1">
        <f t="array" aca="1" ref="Q43" ca="1">_xll.BDP(bonds[[#This Row],[worksheet get]],bonds[[#Headers],[blp_i_sprd_mid]])</f>
        <v>197.81439208984375</v>
      </c>
      <c r="R43" s="9" t="str" cm="1">
        <f t="array" aca="1" ref="R43" ca="1">_xll.BDP(bonds[[#This Row],[worksheet get]],bonds[[#Headers],[rtg_moody]])</f>
        <v>A2</v>
      </c>
      <c r="S43" s="9" t="str" cm="1">
        <f t="array" aca="1" ref="S43" ca="1">_xll.BDP(bonds[[#This Row],[worksheet get]],bonds[[#Headers],[rtg_sp]])</f>
        <v>A-</v>
      </c>
      <c r="T43" s="9" t="str" cm="1">
        <f t="array" aca="1" ref="T43" ca="1">_xll.BDP(bonds[[#This Row],[worksheet get]],bonds[[#Headers],[bb_composite]])</f>
        <v>A-</v>
      </c>
      <c r="U43" s="9" t="str" cm="1">
        <f t="array" aca="1" ref="U43" ca="1">_xll.BDP(bonds[[#This Row],[worksheet get]],bonds[[#Headers],[green_bond_loan_indicator]])</f>
        <v>N</v>
      </c>
      <c r="V43" s="9">
        <f ca="1">IFERROR(bonds[[#This Row],[yas_ispread]]/bonds[[#This Row],[blp_i_sprd_mid]],1)</f>
        <v>1.0004428991756653</v>
      </c>
      <c r="W43" s="9" t="str">
        <f ca="1">_xlfn.XLOOKUP(bonds[[#This Row],[ticker]],lists!J:J,lists!K:K)</f>
        <v>Energy</v>
      </c>
    </row>
    <row r="44" spans="5:23" ht="10.5" x14ac:dyDescent="0.25">
      <c r="E44" s="5" t="s">
        <v>266</v>
      </c>
      <c r="F44" s="5" t="str" cm="1">
        <f t="array" aca="1" ref="F44" ca="1">_xll.BDP(bonds[[#This Row],[worksheet get]],bonds[[#Headers],[ID_ISIN]])</f>
        <v>XS1501167164</v>
      </c>
      <c r="G44" s="5" t="str" cm="1">
        <f t="array" aca="1" ref="G44" ca="1">_xll.BDP(bonds[[#This Row],[worksheet get]],bonds[[#Headers],[security name]])</f>
        <v>TOTAL 2.708 PERP</v>
      </c>
      <c r="H44" s="5" t="str" cm="1">
        <f t="array" aca="1" ref="H44" ca="1">_xll.BDP(bonds[[#This Row],[worksheet get]],bonds[[#Headers],[ticker]])</f>
        <v>TOTAL</v>
      </c>
      <c r="I44" s="5" cm="1">
        <f t="array" aca="1" ref="I44" ca="1">_xll.BDP(bonds[[#This Row],[worksheet get]],bonds[[#Headers],[coupon]])</f>
        <v>2.7080000000000002</v>
      </c>
      <c r="J44" s="8" cm="1">
        <f t="array" aca="1" ref="J44" ca="1">_xll.BDP(bonds[[#This Row],[worksheet get]],bonds[[#Headers],[nxt_call_dt]])*1</f>
        <v>45051</v>
      </c>
      <c r="K44" s="9" t="str" cm="1">
        <f t="array" aca="1" ref="K44" ca="1">_xll.BDP(bonds[[#This Row],[worksheet get]],bonds[[#Headers],[mty_typ]])</f>
        <v>PERP/CALL</v>
      </c>
      <c r="L44" s="9" t="str" cm="1">
        <f t="array" aca="1" ref="L44" ca="1">_xll.BDP(bonds[[#This Row],[worksheet get]],bonds[[#Headers],[crncy]])</f>
        <v>EUR</v>
      </c>
      <c r="M44" s="10" cm="1">
        <f t="array" aca="1" ref="M44" ca="1">_xll.BDP(bonds[[#This Row],[worksheet get]],bonds[[#Headers],[amt_outstanding]])</f>
        <v>1000000000</v>
      </c>
      <c r="N44" s="9" t="str" cm="1">
        <f t="array" aca="1" ref="N44" ca="1">_xll.BDP(bonds[[#This Row],[worksheet get]],bonds[[#Headers],[industry_sector]])</f>
        <v>Energy</v>
      </c>
      <c r="O44" s="9" t="str">
        <f ca="1">bonds[[#This Row],[security name]]&amp;" nc-"&amp;RIGHT(YEAR(bonds[[#This Row],[nxt_call_dt]]),2)</f>
        <v>TOTAL 2.708 PERP nc-23</v>
      </c>
      <c r="P44" s="9" cm="1">
        <f t="array" aca="1" ref="P44" ca="1">_xll.BDP(bonds[[#This Row],[worksheet get]],bonds[[#Headers],[yas_ispread]])</f>
        <v>207.67639171134618</v>
      </c>
      <c r="Q44" s="9" cm="1">
        <f t="array" aca="1" ref="Q44" ca="1">_xll.BDP(bonds[[#This Row],[worksheet get]],bonds[[#Headers],[blp_i_sprd_mid]])</f>
        <v>207.48703002929688</v>
      </c>
      <c r="R44" s="9" t="str" cm="1">
        <f t="array" aca="1" ref="R44" ca="1">_xll.BDP(bonds[[#This Row],[worksheet get]],bonds[[#Headers],[rtg_moody]])</f>
        <v>A2</v>
      </c>
      <c r="S44" s="9" t="str" cm="1">
        <f t="array" aca="1" ref="S44" ca="1">_xll.BDP(bonds[[#This Row],[worksheet get]],bonds[[#Headers],[rtg_sp]])</f>
        <v>A-</v>
      </c>
      <c r="T44" s="9" t="str" cm="1">
        <f t="array" aca="1" ref="T44" ca="1">_xll.BDP(bonds[[#This Row],[worksheet get]],bonds[[#Headers],[bb_composite]])</f>
        <v>A-</v>
      </c>
      <c r="U44" s="9" t="str" cm="1">
        <f t="array" aca="1" ref="U44" ca="1">_xll.BDP(bonds[[#This Row],[worksheet get]],bonds[[#Headers],[green_bond_loan_indicator]])</f>
        <v>N</v>
      </c>
      <c r="V44" s="9">
        <f ca="1">IFERROR(bonds[[#This Row],[yas_ispread]]/bonds[[#This Row],[blp_i_sprd_mid]],1)</f>
        <v>1.0009126434651003</v>
      </c>
      <c r="W44" s="9" t="str">
        <f ca="1">_xlfn.XLOOKUP(bonds[[#This Row],[ticker]],lists!J:J,lists!K:K)</f>
        <v>Energy</v>
      </c>
    </row>
    <row r="45" spans="5:23" ht="10.5" x14ac:dyDescent="0.25">
      <c r="E45" s="5" t="s">
        <v>268</v>
      </c>
      <c r="F45" s="5" t="str" cm="1">
        <f t="array" aca="1" ref="F45" ca="1">_xll.BDP(bonds[[#This Row],[worksheet get]],bonds[[#Headers],[ID_ISIN]])</f>
        <v>XS1974787480</v>
      </c>
      <c r="G45" s="5" t="str" cm="1">
        <f t="array" aca="1" ref="G45" ca="1">_xll.BDP(bonds[[#This Row],[worksheet get]],bonds[[#Headers],[security name]])</f>
        <v>TOTAL 1 3/4 PERP</v>
      </c>
      <c r="H45" s="5" t="str" cm="1">
        <f t="array" aca="1" ref="H45" ca="1">_xll.BDP(bonds[[#This Row],[worksheet get]],bonds[[#Headers],[ticker]])</f>
        <v>TOTAL</v>
      </c>
      <c r="I45" s="5" cm="1">
        <f t="array" aca="1" ref="I45" ca="1">_xll.BDP(bonds[[#This Row],[worksheet get]],bonds[[#Headers],[coupon]])</f>
        <v>1.75</v>
      </c>
      <c r="J45" s="8" cm="1">
        <f t="array" aca="1" ref="J45" ca="1">_xll.BDP(bonds[[#This Row],[worksheet get]],bonds[[#Headers],[nxt_call_dt]])*1</f>
        <v>45386</v>
      </c>
      <c r="K45" s="9" t="str" cm="1">
        <f t="array" aca="1" ref="K45" ca="1">_xll.BDP(bonds[[#This Row],[worksheet get]],bonds[[#Headers],[mty_typ]])</f>
        <v>PERP/CALL</v>
      </c>
      <c r="L45" s="9" t="str" cm="1">
        <f t="array" aca="1" ref="L45" ca="1">_xll.BDP(bonds[[#This Row],[worksheet get]],bonds[[#Headers],[crncy]])</f>
        <v>EUR</v>
      </c>
      <c r="M45" s="10" cm="1">
        <f t="array" aca="1" ref="M45" ca="1">_xll.BDP(bonds[[#This Row],[worksheet get]],bonds[[#Headers],[amt_outstanding]])</f>
        <v>1500000000</v>
      </c>
      <c r="N45" s="9" t="str" cm="1">
        <f t="array" aca="1" ref="N45" ca="1">_xll.BDP(bonds[[#This Row],[worksheet get]],bonds[[#Headers],[industry_sector]])</f>
        <v>Energy</v>
      </c>
      <c r="O45" s="9" t="str">
        <f ca="1">bonds[[#This Row],[security name]]&amp;" nc-"&amp;RIGHT(YEAR(bonds[[#This Row],[nxt_call_dt]]),2)</f>
        <v>TOTAL 1 3/4 PERP nc-24</v>
      </c>
      <c r="P45" s="9" cm="1">
        <f t="array" aca="1" ref="P45" ca="1">_xll.BDP(bonds[[#This Row],[worksheet get]],bonds[[#Headers],[yas_ispread]])</f>
        <v>221.22102406621931</v>
      </c>
      <c r="Q45" s="9" cm="1">
        <f t="array" aca="1" ref="Q45" ca="1">_xll.BDP(bonds[[#This Row],[worksheet get]],bonds[[#Headers],[blp_i_sprd_mid]])</f>
        <v>220.76739501953125</v>
      </c>
      <c r="R45" s="9" t="str" cm="1">
        <f t="array" aca="1" ref="R45" ca="1">_xll.BDP(bonds[[#This Row],[worksheet get]],bonds[[#Headers],[rtg_moody]])</f>
        <v>A2</v>
      </c>
      <c r="S45" s="9" t="str" cm="1">
        <f t="array" aca="1" ref="S45" ca="1">_xll.BDP(bonds[[#This Row],[worksheet get]],bonds[[#Headers],[rtg_sp]])</f>
        <v>A-</v>
      </c>
      <c r="T45" s="9" t="str" cm="1">
        <f t="array" aca="1" ref="T45" ca="1">_xll.BDP(bonds[[#This Row],[worksheet get]],bonds[[#Headers],[bb_composite]])</f>
        <v>A-</v>
      </c>
      <c r="U45" s="9" t="str" cm="1">
        <f t="array" aca="1" ref="U45" ca="1">_xll.BDP(bonds[[#This Row],[worksheet get]],bonds[[#Headers],[green_bond_loan_indicator]])</f>
        <v>N</v>
      </c>
      <c r="V45" s="9">
        <f ca="1">IFERROR(bonds[[#This Row],[yas_ispread]]/bonds[[#This Row],[blp_i_sprd_mid]],1)</f>
        <v>1.0020547828027229</v>
      </c>
      <c r="W45" s="9" t="str">
        <f ca="1">_xlfn.XLOOKUP(bonds[[#This Row],[ticker]],lists!J:J,lists!K:K)</f>
        <v>Energy</v>
      </c>
    </row>
    <row r="46" spans="5:23" ht="10.5" x14ac:dyDescent="0.25">
      <c r="E46" s="5" t="s">
        <v>270</v>
      </c>
      <c r="F46" s="5" t="str" cm="1">
        <f t="array" aca="1" ref="F46" ca="1">_xll.BDP(bonds[[#This Row],[worksheet get]],bonds[[#Headers],[ID_ISIN]])</f>
        <v>XS1195202822</v>
      </c>
      <c r="G46" s="5" t="str" cm="1">
        <f t="array" aca="1" ref="G46" ca="1">_xll.BDP(bonds[[#This Row],[worksheet get]],bonds[[#Headers],[security name]])</f>
        <v>TOTAL 2 5/8 PERP</v>
      </c>
      <c r="H46" s="5" t="str" cm="1">
        <f t="array" aca="1" ref="H46" ca="1">_xll.BDP(bonds[[#This Row],[worksheet get]],bonds[[#Headers],[ticker]])</f>
        <v>TOTAL</v>
      </c>
      <c r="I46" s="5" cm="1">
        <f t="array" aca="1" ref="I46" ca="1">_xll.BDP(bonds[[#This Row],[worksheet get]],bonds[[#Headers],[coupon]])</f>
        <v>2.625</v>
      </c>
      <c r="J46" s="8" cm="1">
        <f t="array" aca="1" ref="J46" ca="1">_xll.BDP(bonds[[#This Row],[worksheet get]],bonds[[#Headers],[nxt_call_dt]])*1</f>
        <v>45714</v>
      </c>
      <c r="K46" s="9" t="str" cm="1">
        <f t="array" aca="1" ref="K46" ca="1">_xll.BDP(bonds[[#This Row],[worksheet get]],bonds[[#Headers],[mty_typ]])</f>
        <v>PERP/CALL</v>
      </c>
      <c r="L46" s="9" t="str" cm="1">
        <f t="array" aca="1" ref="L46" ca="1">_xll.BDP(bonds[[#This Row],[worksheet get]],bonds[[#Headers],[crncy]])</f>
        <v>EUR</v>
      </c>
      <c r="M46" s="10" cm="1">
        <f t="array" aca="1" ref="M46" ca="1">_xll.BDP(bonds[[#This Row],[worksheet get]],bonds[[#Headers],[amt_outstanding]])</f>
        <v>2500000000</v>
      </c>
      <c r="N46" s="9" t="str" cm="1">
        <f t="array" aca="1" ref="N46" ca="1">_xll.BDP(bonds[[#This Row],[worksheet get]],bonds[[#Headers],[industry_sector]])</f>
        <v>Energy</v>
      </c>
      <c r="O46" s="9" t="str">
        <f ca="1">bonds[[#This Row],[security name]]&amp;" nc-"&amp;RIGHT(YEAR(bonds[[#This Row],[nxt_call_dt]]),2)</f>
        <v>TOTAL 2 5/8 PERP nc-25</v>
      </c>
      <c r="P46" s="9" cm="1">
        <f t="array" aca="1" ref="P46" ca="1">_xll.BDP(bonds[[#This Row],[worksheet get]],bonds[[#Headers],[yas_ispread]])</f>
        <v>228.76469910416745</v>
      </c>
      <c r="Q46" s="9" cm="1">
        <f t="array" aca="1" ref="Q46" ca="1">_xll.BDP(bonds[[#This Row],[worksheet get]],bonds[[#Headers],[blp_i_sprd_mid]])</f>
        <v>228.83016967773438</v>
      </c>
      <c r="R46" s="9" t="str" cm="1">
        <f t="array" aca="1" ref="R46" ca="1">_xll.BDP(bonds[[#This Row],[worksheet get]],bonds[[#Headers],[rtg_moody]])</f>
        <v>A2</v>
      </c>
      <c r="S46" s="9" t="str" cm="1">
        <f t="array" aca="1" ref="S46" ca="1">_xll.BDP(bonds[[#This Row],[worksheet get]],bonds[[#Headers],[rtg_sp]])</f>
        <v>A-</v>
      </c>
      <c r="T46" s="9" t="str" cm="1">
        <f t="array" aca="1" ref="T46" ca="1">_xll.BDP(bonds[[#This Row],[worksheet get]],bonds[[#Headers],[bb_composite]])</f>
        <v>A-</v>
      </c>
      <c r="U46" s="9" t="str" cm="1">
        <f t="array" aca="1" ref="U46" ca="1">_xll.BDP(bonds[[#This Row],[worksheet get]],bonds[[#Headers],[green_bond_loan_indicator]])</f>
        <v>N</v>
      </c>
      <c r="V46" s="9">
        <f ca="1">IFERROR(bonds[[#This Row],[yas_ispread]]/bonds[[#This Row],[blp_i_sprd_mid]],1)</f>
        <v>0.99971389011484313</v>
      </c>
      <c r="W46" s="9" t="str">
        <f ca="1">_xlfn.XLOOKUP(bonds[[#This Row],[ticker]],lists!J:J,lists!K:K)</f>
        <v>Energy</v>
      </c>
    </row>
    <row r="47" spans="5:23" ht="10.5" x14ac:dyDescent="0.25">
      <c r="E47" s="5" t="s">
        <v>271</v>
      </c>
      <c r="F47" s="5" t="str" cm="1">
        <f t="array" aca="1" ref="F47" ca="1">_xll.BDP(bonds[[#This Row],[worksheet get]],bonds[[#Headers],[ID_ISIN]])</f>
        <v>XS1501166869</v>
      </c>
      <c r="G47" s="5" t="str" cm="1">
        <f t="array" aca="1" ref="G47" ca="1">_xll.BDP(bonds[[#This Row],[worksheet get]],bonds[[#Headers],[security name]])</f>
        <v>TOTAL 3.369 PERP</v>
      </c>
      <c r="H47" s="5" t="str" cm="1">
        <f t="array" aca="1" ref="H47" ca="1">_xll.BDP(bonds[[#This Row],[worksheet get]],bonds[[#Headers],[ticker]])</f>
        <v>TOTAL</v>
      </c>
      <c r="I47" s="5" cm="1">
        <f t="array" aca="1" ref="I47" ca="1">_xll.BDP(bonds[[#This Row],[worksheet get]],bonds[[#Headers],[coupon]])</f>
        <v>3.3690000000000002</v>
      </c>
      <c r="J47" s="8" cm="1">
        <f t="array" aca="1" ref="J47" ca="1">_xll.BDP(bonds[[#This Row],[worksheet get]],bonds[[#Headers],[nxt_call_dt]])*1</f>
        <v>46301</v>
      </c>
      <c r="K47" s="9" t="str" cm="1">
        <f t="array" aca="1" ref="K47" ca="1">_xll.BDP(bonds[[#This Row],[worksheet get]],bonds[[#Headers],[mty_typ]])</f>
        <v>PERP/CALL</v>
      </c>
      <c r="L47" s="9" t="str" cm="1">
        <f t="array" aca="1" ref="L47" ca="1">_xll.BDP(bonds[[#This Row],[worksheet get]],bonds[[#Headers],[crncy]])</f>
        <v>EUR</v>
      </c>
      <c r="M47" s="10" cm="1">
        <f t="array" aca="1" ref="M47" ca="1">_xll.BDP(bonds[[#This Row],[worksheet get]],bonds[[#Headers],[amt_outstanding]])</f>
        <v>1500000000</v>
      </c>
      <c r="N47" s="9" t="str" cm="1">
        <f t="array" aca="1" ref="N47" ca="1">_xll.BDP(bonds[[#This Row],[worksheet get]],bonds[[#Headers],[industry_sector]])</f>
        <v>Energy</v>
      </c>
      <c r="O47" s="9" t="str">
        <f ca="1">bonds[[#This Row],[security name]]&amp;" nc-"&amp;RIGHT(YEAR(bonds[[#This Row],[nxt_call_dt]]),2)</f>
        <v>TOTAL 3.369 PERP nc-26</v>
      </c>
      <c r="P47" s="9" cm="1">
        <f t="array" aca="1" ref="P47" ca="1">_xll.BDP(bonds[[#This Row],[worksheet get]],bonds[[#Headers],[yas_ispread]])</f>
        <v>230.59177332973246</v>
      </c>
      <c r="Q47" s="9" cm="1">
        <f t="array" aca="1" ref="Q47" ca="1">_xll.BDP(bonds[[#This Row],[worksheet get]],bonds[[#Headers],[blp_i_sprd_mid]])</f>
        <v>230.5703125</v>
      </c>
      <c r="R47" s="9" t="str" cm="1">
        <f t="array" aca="1" ref="R47" ca="1">_xll.BDP(bonds[[#This Row],[worksheet get]],bonds[[#Headers],[rtg_moody]])</f>
        <v>A2</v>
      </c>
      <c r="S47" s="9" t="str" cm="1">
        <f t="array" aca="1" ref="S47" ca="1">_xll.BDP(bonds[[#This Row],[worksheet get]],bonds[[#Headers],[rtg_sp]])</f>
        <v>A-</v>
      </c>
      <c r="T47" s="9" t="str" cm="1">
        <f t="array" aca="1" ref="T47" ca="1">_xll.BDP(bonds[[#This Row],[worksheet get]],bonds[[#Headers],[bb_composite]])</f>
        <v>A-</v>
      </c>
      <c r="U47" s="9" t="str" cm="1">
        <f t="array" aca="1" ref="U47" ca="1">_xll.BDP(bonds[[#This Row],[worksheet get]],bonds[[#Headers],[green_bond_loan_indicator]])</f>
        <v>N</v>
      </c>
      <c r="V47" s="9">
        <f ca="1">IFERROR(bonds[[#This Row],[yas_ispread]]/bonds[[#This Row],[blp_i_sprd_mid]],1)</f>
        <v>1.000093077159413</v>
      </c>
      <c r="W47" s="9" t="str">
        <f ca="1">_xlfn.XLOOKUP(bonds[[#This Row],[ticker]],lists!J:J,lists!K:K)</f>
        <v>Energy</v>
      </c>
    </row>
    <row r="48" spans="5:23" ht="10.5" x14ac:dyDescent="0.25">
      <c r="E48" s="5" t="s">
        <v>272</v>
      </c>
      <c r="F48" s="5" t="str" cm="1">
        <f t="array" aca="1" ref="F48" ca="1">_xll.BDP(bonds[[#This Row],[worksheet get]],bonds[[#Headers],[ID_ISIN]])</f>
        <v>XS1309436753</v>
      </c>
      <c r="G48" s="5" t="str" cm="1">
        <f t="array" aca="1" ref="G48" ca="1">_xll.BDP(bonds[[#This Row],[worksheet get]],bonds[[#Headers],[security name]])</f>
        <v>BHP 4 3/4 04/22/76</v>
      </c>
      <c r="H48" s="5" t="str" cm="1">
        <f t="array" aca="1" ref="H48" ca="1">_xll.BDP(bonds[[#This Row],[worksheet get]],bonds[[#Headers],[ticker]])</f>
        <v>BHP</v>
      </c>
      <c r="I48" s="5" cm="1">
        <f t="array" aca="1" ref="I48" ca="1">_xll.BDP(bonds[[#This Row],[worksheet get]],bonds[[#Headers],[coupon]])</f>
        <v>4.75</v>
      </c>
      <c r="J48" s="8" cm="1">
        <f t="array" aca="1" ref="J48" ca="1">_xll.BDP(bonds[[#This Row],[worksheet get]],bonds[[#Headers],[nxt_call_dt]])*1</f>
        <v>44308</v>
      </c>
      <c r="K48" s="9" t="str" cm="1">
        <f t="array" aca="1" ref="K48" ca="1">_xll.BDP(bonds[[#This Row],[worksheet get]],bonds[[#Headers],[mty_typ]])</f>
        <v>CALLABLE</v>
      </c>
      <c r="L48" s="9" t="str" cm="1">
        <f t="array" aca="1" ref="L48" ca="1">_xll.BDP(bonds[[#This Row],[worksheet get]],bonds[[#Headers],[crncy]])</f>
        <v>EUR</v>
      </c>
      <c r="M48" s="10" cm="1">
        <f t="array" aca="1" ref="M48" ca="1">_xll.BDP(bonds[[#This Row],[worksheet get]],bonds[[#Headers],[amt_outstanding]])</f>
        <v>1250000000</v>
      </c>
      <c r="N48" s="9" t="str" cm="1">
        <f t="array" aca="1" ref="N48" ca="1">_xll.BDP(bonds[[#This Row],[worksheet get]],bonds[[#Headers],[industry_sector]])</f>
        <v>Basic Materials</v>
      </c>
      <c r="O48" s="9" t="str">
        <f ca="1">bonds[[#This Row],[security name]]&amp;" nc-"&amp;RIGHT(YEAR(bonds[[#This Row],[nxt_call_dt]]),2)</f>
        <v>BHP 4 3/4 04/22/76 nc-21</v>
      </c>
      <c r="P48" s="9" cm="1">
        <f t="array" aca="1" ref="P48" ca="1">_xll.BDP(bonds[[#This Row],[worksheet get]],bonds[[#Headers],[yas_ispread]])</f>
        <v>197.68438027331879</v>
      </c>
      <c r="Q48" s="9" t="str" cm="1">
        <f t="array" aca="1" ref="Q48" ca="1">_xll.BDP(bonds[[#This Row],[worksheet get]],bonds[[#Headers],[blp_i_sprd_mid]])</f>
        <v>#N/A Field Not Applicable</v>
      </c>
      <c r="R48" s="9" t="str" cm="1">
        <f t="array" aca="1" ref="R48" ca="1">_xll.BDP(bonds[[#This Row],[worksheet get]],bonds[[#Headers],[rtg_moody]])</f>
        <v>Baa1</v>
      </c>
      <c r="S48" s="9" t="str" cm="1">
        <f t="array" aca="1" ref="S48" ca="1">_xll.BDP(bonds[[#This Row],[worksheet get]],bonds[[#Headers],[rtg_sp]])</f>
        <v>BBB+</v>
      </c>
      <c r="T48" s="9" t="str" cm="1">
        <f t="array" aca="1" ref="T48" ca="1">_xll.BDP(bonds[[#This Row],[worksheet get]],bonds[[#Headers],[bb_composite]])</f>
        <v>BBB+</v>
      </c>
      <c r="U48" s="9" t="str" cm="1">
        <f t="array" aca="1" ref="U48" ca="1">_xll.BDP(bonds[[#This Row],[worksheet get]],bonds[[#Headers],[green_bond_loan_indicator]])</f>
        <v>N</v>
      </c>
      <c r="V48" s="9">
        <f ca="1">IFERROR(bonds[[#This Row],[yas_ispread]]/bonds[[#This Row],[blp_i_sprd_mid]],1)</f>
        <v>1</v>
      </c>
      <c r="W48" s="9" t="str">
        <f ca="1">_xlfn.XLOOKUP(bonds[[#This Row],[ticker]],lists!J:J,lists!K:K)</f>
        <v>Energy</v>
      </c>
    </row>
    <row r="49" spans="5:23" ht="10.5" x14ac:dyDescent="0.25">
      <c r="E49" s="5" t="s">
        <v>274</v>
      </c>
      <c r="F49" s="5" t="str" cm="1">
        <f t="array" aca="1" ref="F49" ca="1">_xll.BDP(bonds[[#This Row],[worksheet get]],bonds[[#Headers],[ID_ISIN]])</f>
        <v>XS1309436910</v>
      </c>
      <c r="G49" s="5" t="str" cm="1">
        <f t="array" aca="1" ref="G49" ca="1">_xll.BDP(bonds[[#This Row],[worksheet get]],bonds[[#Headers],[security name]])</f>
        <v>BHP 5 5/8 10/22/79</v>
      </c>
      <c r="H49" s="5" t="str" cm="1">
        <f t="array" aca="1" ref="H49" ca="1">_xll.BDP(bonds[[#This Row],[worksheet get]],bonds[[#Headers],[ticker]])</f>
        <v>BHP</v>
      </c>
      <c r="I49" s="5" cm="1">
        <f t="array" aca="1" ref="I49" ca="1">_xll.BDP(bonds[[#This Row],[worksheet get]],bonds[[#Headers],[coupon]])</f>
        <v>5.625</v>
      </c>
      <c r="J49" s="8" cm="1">
        <f t="array" aca="1" ref="J49" ca="1">_xll.BDP(bonds[[#This Row],[worksheet get]],bonds[[#Headers],[nxt_call_dt]])*1</f>
        <v>45587</v>
      </c>
      <c r="K49" s="9" t="str" cm="1">
        <f t="array" aca="1" ref="K49" ca="1">_xll.BDP(bonds[[#This Row],[worksheet get]],bonds[[#Headers],[mty_typ]])</f>
        <v>CALLABLE</v>
      </c>
      <c r="L49" s="9" t="str" cm="1">
        <f t="array" aca="1" ref="L49" ca="1">_xll.BDP(bonds[[#This Row],[worksheet get]],bonds[[#Headers],[crncy]])</f>
        <v>EUR</v>
      </c>
      <c r="M49" s="10" cm="1">
        <f t="array" aca="1" ref="M49" ca="1">_xll.BDP(bonds[[#This Row],[worksheet get]],bonds[[#Headers],[amt_outstanding]])</f>
        <v>750000000</v>
      </c>
      <c r="N49" s="9" t="str" cm="1">
        <f t="array" aca="1" ref="N49" ca="1">_xll.BDP(bonds[[#This Row],[worksheet get]],bonds[[#Headers],[industry_sector]])</f>
        <v>Basic Materials</v>
      </c>
      <c r="O49" s="9" t="str">
        <f ca="1">bonds[[#This Row],[security name]]&amp;" nc-"&amp;RIGHT(YEAR(bonds[[#This Row],[nxt_call_dt]]),2)</f>
        <v>BHP 5 5/8 10/22/79 nc-24</v>
      </c>
      <c r="P49" s="9" cm="1">
        <f t="array" aca="1" ref="P49" ca="1">_xll.BDP(bonds[[#This Row],[worksheet get]],bonds[[#Headers],[yas_ispread]])</f>
        <v>195.94250206938614</v>
      </c>
      <c r="Q49" s="9" t="str" cm="1">
        <f t="array" aca="1" ref="Q49" ca="1">_xll.BDP(bonds[[#This Row],[worksheet get]],bonds[[#Headers],[blp_i_sprd_mid]])</f>
        <v>#N/A Field Not Applicable</v>
      </c>
      <c r="R49" s="9" t="str" cm="1">
        <f t="array" aca="1" ref="R49" ca="1">_xll.BDP(bonds[[#This Row],[worksheet get]],bonds[[#Headers],[rtg_moody]])</f>
        <v>Baa1</v>
      </c>
      <c r="S49" s="9" t="str" cm="1">
        <f t="array" aca="1" ref="S49" ca="1">_xll.BDP(bonds[[#This Row],[worksheet get]],bonds[[#Headers],[rtg_sp]])</f>
        <v>BBB+</v>
      </c>
      <c r="T49" s="9" t="str" cm="1">
        <f t="array" aca="1" ref="T49" ca="1">_xll.BDP(bonds[[#This Row],[worksheet get]],bonds[[#Headers],[bb_composite]])</f>
        <v>BBB+</v>
      </c>
      <c r="U49" s="9" t="str" cm="1">
        <f t="array" aca="1" ref="U49" ca="1">_xll.BDP(bonds[[#This Row],[worksheet get]],bonds[[#Headers],[green_bond_loan_indicator]])</f>
        <v>N</v>
      </c>
      <c r="V49" s="9">
        <f ca="1">IFERROR(bonds[[#This Row],[yas_ispread]]/bonds[[#This Row],[blp_i_sprd_mid]],1)</f>
        <v>1</v>
      </c>
      <c r="W49" s="9" t="str">
        <f ca="1">_xlfn.XLOOKUP(bonds[[#This Row],[ticker]],lists!J:J,lists!K:K)</f>
        <v>Energy</v>
      </c>
    </row>
    <row r="50" spans="5:23" ht="10.5" x14ac:dyDescent="0.25">
      <c r="E50" s="5" t="s">
        <v>276</v>
      </c>
      <c r="F50" s="5" t="str" cm="1">
        <f t="array" aca="1" ref="F50" ca="1">_xll.BDP(bonds[[#This Row],[worksheet get]],bonds[[#Headers],[ID_ISIN]])</f>
        <v>USQ12441AB91</v>
      </c>
      <c r="G50" s="5" t="str" cm="1">
        <f t="array" aca="1" ref="G50" ca="1">_xll.BDP(bonds[[#This Row],[worksheet get]],bonds[[#Headers],[security name]])</f>
        <v>BHP 6 3/4 10/19/75</v>
      </c>
      <c r="H50" s="5" t="str" cm="1">
        <f t="array" aca="1" ref="H50" ca="1">_xll.BDP(bonds[[#This Row],[worksheet get]],bonds[[#Headers],[ticker]])</f>
        <v>BHP</v>
      </c>
      <c r="I50" s="5" cm="1">
        <f t="array" aca="1" ref="I50" ca="1">_xll.BDP(bonds[[#This Row],[worksheet get]],bonds[[#Headers],[coupon]])</f>
        <v>6.75</v>
      </c>
      <c r="J50" s="8" cm="1">
        <f t="array" aca="1" ref="J50" ca="1">_xll.BDP(bonds[[#This Row],[worksheet get]],bonds[[#Headers],[nxt_call_dt]])*1</f>
        <v>45950</v>
      </c>
      <c r="K50" s="9" t="str" cm="1">
        <f t="array" aca="1" ref="K50" ca="1">_xll.BDP(bonds[[#This Row],[worksheet get]],bonds[[#Headers],[mty_typ]])</f>
        <v>CALLABLE</v>
      </c>
      <c r="L50" s="9" t="str" cm="1">
        <f t="array" aca="1" ref="L50" ca="1">_xll.BDP(bonds[[#This Row],[worksheet get]],bonds[[#Headers],[crncy]])</f>
        <v>USD</v>
      </c>
      <c r="M50" s="10" cm="1">
        <f t="array" aca="1" ref="M50" ca="1">_xll.BDP(bonds[[#This Row],[worksheet get]],bonds[[#Headers],[amt_outstanding]])</f>
        <v>2250000000</v>
      </c>
      <c r="N50" s="9" t="str" cm="1">
        <f t="array" aca="1" ref="N50" ca="1">_xll.BDP(bonds[[#This Row],[worksheet get]],bonds[[#Headers],[industry_sector]])</f>
        <v>Basic Materials</v>
      </c>
      <c r="O50" s="9" t="str">
        <f ca="1">bonds[[#This Row],[security name]]&amp;" nc-"&amp;RIGHT(YEAR(bonds[[#This Row],[nxt_call_dt]]),2)</f>
        <v>BHP 6 3/4 10/19/75 nc-25</v>
      </c>
      <c r="P50" s="9" cm="1">
        <f t="array" aca="1" ref="P50" ca="1">_xll.BDP(bonds[[#This Row],[worksheet get]],bonds[[#Headers],[yas_ispread]])</f>
        <v>301.26354480247954</v>
      </c>
      <c r="Q50" s="9" t="str" cm="1">
        <f t="array" aca="1" ref="Q50" ca="1">_xll.BDP(bonds[[#This Row],[worksheet get]],bonds[[#Headers],[blp_i_sprd_mid]])</f>
        <v>#N/A Field Not Applicable</v>
      </c>
      <c r="R50" s="9" t="str" cm="1">
        <f t="array" aca="1" ref="R50" ca="1">_xll.BDP(bonds[[#This Row],[worksheet get]],bonds[[#Headers],[rtg_moody]])</f>
        <v>Baa1</v>
      </c>
      <c r="S50" s="9" t="str" cm="1">
        <f t="array" aca="1" ref="S50" ca="1">_xll.BDP(bonds[[#This Row],[worksheet get]],bonds[[#Headers],[rtg_sp]])</f>
        <v>BBB+</v>
      </c>
      <c r="T50" s="9" t="str" cm="1">
        <f t="array" aca="1" ref="T50" ca="1">_xll.BDP(bonds[[#This Row],[worksheet get]],bonds[[#Headers],[bb_composite]])</f>
        <v>BBB+</v>
      </c>
      <c r="U50" s="9" t="str" cm="1">
        <f t="array" aca="1" ref="U50" ca="1">_xll.BDP(bonds[[#This Row],[worksheet get]],bonds[[#Headers],[green_bond_loan_indicator]])</f>
        <v>N</v>
      </c>
      <c r="V50" s="9">
        <f ca="1">IFERROR(bonds[[#This Row],[yas_ispread]]/bonds[[#This Row],[blp_i_sprd_mid]],1)</f>
        <v>1</v>
      </c>
      <c r="W50" s="9" t="str">
        <f ca="1">_xlfn.XLOOKUP(bonds[[#This Row],[ticker]],lists!J:J,lists!K:K)</f>
        <v>Energy</v>
      </c>
    </row>
    <row r="51" spans="5:23" ht="10.5" x14ac:dyDescent="0.25">
      <c r="E51" s="5" t="s">
        <v>278</v>
      </c>
      <c r="F51" s="5" t="str" cm="1">
        <f t="array" aca="1" ref="F51" ca="1">_xll.BDP(bonds[[#This Row],[worksheet get]],bonds[[#Headers],[ID_ISIN]])</f>
        <v>USQ12441AA19</v>
      </c>
      <c r="G51" s="5" t="str" cm="1">
        <f t="array" aca="1" ref="G51" ca="1">_xll.BDP(bonds[[#This Row],[worksheet get]],bonds[[#Headers],[security name]])</f>
        <v>BHP 6 1/4 10/19/75</v>
      </c>
      <c r="H51" s="5" t="str" cm="1">
        <f t="array" aca="1" ref="H51" ca="1">_xll.BDP(bonds[[#This Row],[worksheet get]],bonds[[#Headers],[ticker]])</f>
        <v>BHP</v>
      </c>
      <c r="I51" s="5" cm="1">
        <f t="array" aca="1" ref="I51" ca="1">_xll.BDP(bonds[[#This Row],[worksheet get]],bonds[[#Headers],[coupon]])</f>
        <v>6.25</v>
      </c>
      <c r="J51" s="8" cm="1">
        <f t="array" aca="1" ref="J51" ca="1">_xll.BDP(bonds[[#This Row],[worksheet get]],bonds[[#Headers],[nxt_call_dt]])*1</f>
        <v>44123</v>
      </c>
      <c r="K51" s="9" t="str" cm="1">
        <f t="array" aca="1" ref="K51" ca="1">_xll.BDP(bonds[[#This Row],[worksheet get]],bonds[[#Headers],[mty_typ]])</f>
        <v>CALLABLE</v>
      </c>
      <c r="L51" s="9" t="str" cm="1">
        <f t="array" aca="1" ref="L51" ca="1">_xll.BDP(bonds[[#This Row],[worksheet get]],bonds[[#Headers],[crncy]])</f>
        <v>USD</v>
      </c>
      <c r="M51" s="10" cm="1">
        <f t="array" aca="1" ref="M51" ca="1">_xll.BDP(bonds[[#This Row],[worksheet get]],bonds[[#Headers],[amt_outstanding]])</f>
        <v>1000000000</v>
      </c>
      <c r="N51" s="9" t="str" cm="1">
        <f t="array" aca="1" ref="N51" ca="1">_xll.BDP(bonds[[#This Row],[worksheet get]],bonds[[#Headers],[industry_sector]])</f>
        <v>Basic Materials</v>
      </c>
      <c r="O51" s="9" t="str">
        <f ca="1">bonds[[#This Row],[security name]]&amp;" nc-"&amp;RIGHT(YEAR(bonds[[#This Row],[nxt_call_dt]]),2)</f>
        <v>BHP 6 1/4 10/19/75 nc-20</v>
      </c>
      <c r="P51" s="9" cm="1">
        <f t="array" aca="1" ref="P51" ca="1">_xll.BDP(bonds[[#This Row],[worksheet get]],bonds[[#Headers],[yas_ispread]])</f>
        <v>289.22817851383371</v>
      </c>
      <c r="Q51" s="9" t="str" cm="1">
        <f t="array" aca="1" ref="Q51" ca="1">_xll.BDP(bonds[[#This Row],[worksheet get]],bonds[[#Headers],[blp_i_sprd_mid]])</f>
        <v>#N/A Field Not Applicable</v>
      </c>
      <c r="R51" s="9" t="str" cm="1">
        <f t="array" aca="1" ref="R51" ca="1">_xll.BDP(bonds[[#This Row],[worksheet get]],bonds[[#Headers],[rtg_moody]])</f>
        <v>Baa1</v>
      </c>
      <c r="S51" s="9" t="str" cm="1">
        <f t="array" aca="1" ref="S51" ca="1">_xll.BDP(bonds[[#This Row],[worksheet get]],bonds[[#Headers],[rtg_sp]])</f>
        <v>BBB+</v>
      </c>
      <c r="T51" s="9" t="str" cm="1">
        <f t="array" aca="1" ref="T51" ca="1">_xll.BDP(bonds[[#This Row],[worksheet get]],bonds[[#Headers],[bb_composite]])</f>
        <v>BBB+</v>
      </c>
      <c r="U51" s="9" t="str" cm="1">
        <f t="array" aca="1" ref="U51" ca="1">_xll.BDP(bonds[[#This Row],[worksheet get]],bonds[[#Headers],[green_bond_loan_indicator]])</f>
        <v>N</v>
      </c>
      <c r="V51" s="9">
        <f ca="1">IFERROR(bonds[[#This Row],[yas_ispread]]/bonds[[#This Row],[blp_i_sprd_mid]],1)</f>
        <v>1</v>
      </c>
      <c r="W51" s="9" t="str">
        <f ca="1">_xlfn.XLOOKUP(bonds[[#This Row],[ticker]],lists!J:J,lists!K:K)</f>
        <v>Energy</v>
      </c>
    </row>
    <row r="52" spans="5:23" ht="10.5" x14ac:dyDescent="0.25">
      <c r="E52" s="5" t="s">
        <v>280</v>
      </c>
      <c r="F52" s="5" t="str" cm="1">
        <f t="array" aca="1" ref="F52" ca="1">_xll.BDP(bonds[[#This Row],[worksheet get]],bonds[[#Headers],[ID_ISIN]])</f>
        <v>XS1309437215</v>
      </c>
      <c r="G52" s="5" t="str" cm="1">
        <f t="array" aca="1" ref="G52" ca="1">_xll.BDP(bonds[[#This Row],[worksheet get]],bonds[[#Headers],[security name]])</f>
        <v>BHP 6 1/2 10/22/77</v>
      </c>
      <c r="H52" s="5" t="str" cm="1">
        <f t="array" aca="1" ref="H52" ca="1">_xll.BDP(bonds[[#This Row],[worksheet get]],bonds[[#Headers],[ticker]])</f>
        <v>BHP</v>
      </c>
      <c r="I52" s="5" cm="1">
        <f t="array" aca="1" ref="I52" ca="1">_xll.BDP(bonds[[#This Row],[worksheet get]],bonds[[#Headers],[coupon]])</f>
        <v>6.5</v>
      </c>
      <c r="J52" s="8" cm="1">
        <f t="array" aca="1" ref="J52" ca="1">_xll.BDP(bonds[[#This Row],[worksheet get]],bonds[[#Headers],[nxt_call_dt]])*1</f>
        <v>44856</v>
      </c>
      <c r="K52" s="9" t="str" cm="1">
        <f t="array" aca="1" ref="K52" ca="1">_xll.BDP(bonds[[#This Row],[worksheet get]],bonds[[#Headers],[mty_typ]])</f>
        <v>CALLABLE</v>
      </c>
      <c r="L52" s="9" t="str" cm="1">
        <f t="array" aca="1" ref="L52" ca="1">_xll.BDP(bonds[[#This Row],[worksheet get]],bonds[[#Headers],[crncy]])</f>
        <v>GBP</v>
      </c>
      <c r="M52" s="10" cm="1">
        <f t="array" aca="1" ref="M52" ca="1">_xll.BDP(bonds[[#This Row],[worksheet get]],bonds[[#Headers],[amt_outstanding]])</f>
        <v>600000000</v>
      </c>
      <c r="N52" s="9" t="str" cm="1">
        <f t="array" aca="1" ref="N52" ca="1">_xll.BDP(bonds[[#This Row],[worksheet get]],bonds[[#Headers],[industry_sector]])</f>
        <v>Basic Materials</v>
      </c>
      <c r="O52" s="9" t="str">
        <f ca="1">bonds[[#This Row],[security name]]&amp;" nc-"&amp;RIGHT(YEAR(bonds[[#This Row],[nxt_call_dt]]),2)</f>
        <v>BHP 6 1/2 10/22/77 nc-22</v>
      </c>
      <c r="P52" s="9" cm="1">
        <f t="array" aca="1" ref="P52" ca="1">_xll.BDP(bonds[[#This Row],[worksheet get]],bonds[[#Headers],[yas_ispread]])</f>
        <v>218.04276989725341</v>
      </c>
      <c r="Q52" s="9" t="str" cm="1">
        <f t="array" aca="1" ref="Q52" ca="1">_xll.BDP(bonds[[#This Row],[worksheet get]],bonds[[#Headers],[blp_i_sprd_mid]])</f>
        <v>#N/A Field Not Applicable</v>
      </c>
      <c r="R52" s="9" t="str" cm="1">
        <f t="array" aca="1" ref="R52" ca="1">_xll.BDP(bonds[[#This Row],[worksheet get]],bonds[[#Headers],[rtg_moody]])</f>
        <v>Baa1</v>
      </c>
      <c r="S52" s="9" t="str" cm="1">
        <f t="array" aca="1" ref="S52" ca="1">_xll.BDP(bonds[[#This Row],[worksheet get]],bonds[[#Headers],[rtg_sp]])</f>
        <v>BBB+</v>
      </c>
      <c r="T52" s="9" t="str" cm="1">
        <f t="array" aca="1" ref="T52" ca="1">_xll.BDP(bonds[[#This Row],[worksheet get]],bonds[[#Headers],[bb_composite]])</f>
        <v>BBB+</v>
      </c>
      <c r="U52" s="9" t="str" cm="1">
        <f t="array" aca="1" ref="U52" ca="1">_xll.BDP(bonds[[#This Row],[worksheet get]],bonds[[#Headers],[green_bond_loan_indicator]])</f>
        <v>N</v>
      </c>
      <c r="V52" s="9">
        <f ca="1">IFERROR(bonds[[#This Row],[yas_ispread]]/bonds[[#This Row],[blp_i_sprd_mid]],1)</f>
        <v>1</v>
      </c>
      <c r="W52" s="9" t="str">
        <f ca="1">_xlfn.XLOOKUP(bonds[[#This Row],[ticker]],lists!J:J,lists!K:K)</f>
        <v>Energy</v>
      </c>
    </row>
    <row r="53" spans="5:23" ht="10.5" x14ac:dyDescent="0.25">
      <c r="E53" s="5" t="s">
        <v>282</v>
      </c>
      <c r="F53" s="5" t="str" cm="1">
        <f t="array" aca="1" ref="F53" ca="1">_xll.BDP(bonds[[#This Row],[worksheet get]],bonds[[#Headers],[ID_ISIN]])</f>
        <v>XS0969341147</v>
      </c>
      <c r="G53" s="5" t="str" cm="1">
        <f t="array" aca="1" ref="G53" ca="1">_xll.BDP(bonds[[#This Row],[worksheet get]],bonds[[#Headers],[security name]])</f>
        <v>AMXLMM 6 3/8 09/06/73</v>
      </c>
      <c r="H53" s="5" t="str" cm="1">
        <f t="array" aca="1" ref="H53" ca="1">_xll.BDP(bonds[[#This Row],[worksheet get]],bonds[[#Headers],[ticker]])</f>
        <v>AMXLMM</v>
      </c>
      <c r="I53" s="5" cm="1">
        <f t="array" aca="1" ref="I53" ca="1">_xll.BDP(bonds[[#This Row],[worksheet get]],bonds[[#Headers],[coupon]])</f>
        <v>6.375</v>
      </c>
      <c r="J53" s="8" cm="1">
        <f t="array" aca="1" ref="J53" ca="1">_xll.BDP(bonds[[#This Row],[worksheet get]],bonds[[#Headers],[nxt_call_dt]])*1</f>
        <v>45175</v>
      </c>
      <c r="K53" s="9" t="str" cm="1">
        <f t="array" aca="1" ref="K53" ca="1">_xll.BDP(bonds[[#This Row],[worksheet get]],bonds[[#Headers],[mty_typ]])</f>
        <v>CALLABLE</v>
      </c>
      <c r="L53" s="9" t="str" cm="1">
        <f t="array" aca="1" ref="L53" ca="1">_xll.BDP(bonds[[#This Row],[worksheet get]],bonds[[#Headers],[crncy]])</f>
        <v>EUR</v>
      </c>
      <c r="M53" s="10" cm="1">
        <f t="array" aca="1" ref="M53" ca="1">_xll.BDP(bonds[[#This Row],[worksheet get]],bonds[[#Headers],[amt_outstanding]])</f>
        <v>550000000</v>
      </c>
      <c r="N53" s="9" t="str" cm="1">
        <f t="array" aca="1" ref="N53" ca="1">_xll.BDP(bonds[[#This Row],[worksheet get]],bonds[[#Headers],[industry_sector]])</f>
        <v>Communications</v>
      </c>
      <c r="O53" s="9" t="str">
        <f ca="1">bonds[[#This Row],[security name]]&amp;" nc-"&amp;RIGHT(YEAR(bonds[[#This Row],[nxt_call_dt]]),2)</f>
        <v>AMXLMM 6 3/8 09/06/73 nc-23</v>
      </c>
      <c r="P53" s="9" cm="1">
        <f t="array" aca="1" ref="P53" ca="1">_xll.BDP(bonds[[#This Row],[worksheet get]],bonds[[#Headers],[yas_ispread]])</f>
        <v>241.82580721560964</v>
      </c>
      <c r="Q53" s="9" cm="1">
        <f t="array" aca="1" ref="Q53" ca="1">_xll.BDP(bonds[[#This Row],[worksheet get]],bonds[[#Headers],[blp_i_sprd_mid]])</f>
        <v>241.90936279296875</v>
      </c>
      <c r="R53" s="9" t="str" cm="1">
        <f t="array" aca="1" ref="R53" ca="1">_xll.BDP(bonds[[#This Row],[worksheet get]],bonds[[#Headers],[rtg_moody]])</f>
        <v>Baa2</v>
      </c>
      <c r="S53" s="9" t="str" cm="1">
        <f t="array" aca="1" ref="S53" ca="1">_xll.BDP(bonds[[#This Row],[worksheet get]],bonds[[#Headers],[rtg_sp]])</f>
        <v>BBB-</v>
      </c>
      <c r="T53" s="9" t="str" cm="1">
        <f t="array" aca="1" ref="T53" ca="1">_xll.BDP(bonds[[#This Row],[worksheet get]],bonds[[#Headers],[bb_composite]])</f>
        <v>BBB-</v>
      </c>
      <c r="U53" s="9" t="str" cm="1">
        <f t="array" aca="1" ref="U53" ca="1">_xll.BDP(bonds[[#This Row],[worksheet get]],bonds[[#Headers],[green_bond_loan_indicator]])</f>
        <v>N</v>
      </c>
      <c r="V53" s="9">
        <f ca="1">IFERROR(bonds[[#This Row],[yas_ispread]]/bonds[[#This Row],[blp_i_sprd_mid]],1)</f>
        <v>0.99965459965503434</v>
      </c>
      <c r="W53" s="9" t="str">
        <f ca="1">_xlfn.XLOOKUP(bonds[[#This Row],[ticker]],lists!J:J,lists!K:K)</f>
        <v>TMT/ AUTO</v>
      </c>
    </row>
    <row r="54" spans="5:23" ht="10.5" x14ac:dyDescent="0.25">
      <c r="E54" s="5" t="s">
        <v>283</v>
      </c>
      <c r="F54" s="5" t="str" cm="1">
        <f t="array" aca="1" ref="F54" ca="1">_xll.BDP(bonds[[#This Row],[worksheet get]],bonds[[#Headers],[ID_ISIN]])</f>
        <v>XS0969342384</v>
      </c>
      <c r="G54" s="5" t="str" cm="1">
        <f t="array" aca="1" ref="G54" ca="1">_xll.BDP(bonds[[#This Row],[worksheet get]],bonds[[#Headers],[security name]])</f>
        <v>AMXLMM 6 3/8 09/06/73</v>
      </c>
      <c r="H54" s="5" t="str" cm="1">
        <f t="array" aca="1" ref="H54" ca="1">_xll.BDP(bonds[[#This Row],[worksheet get]],bonds[[#Headers],[ticker]])</f>
        <v>AMXLMM</v>
      </c>
      <c r="I54" s="5" cm="1">
        <f t="array" aca="1" ref="I54" ca="1">_xll.BDP(bonds[[#This Row],[worksheet get]],bonds[[#Headers],[coupon]])</f>
        <v>6.375</v>
      </c>
      <c r="J54" s="8" cm="1">
        <f t="array" aca="1" ref="J54" ca="1">_xll.BDP(bonds[[#This Row],[worksheet get]],bonds[[#Headers],[nxt_call_dt]])*1</f>
        <v>44080</v>
      </c>
      <c r="K54" s="9" t="str" cm="1">
        <f t="array" aca="1" ref="K54" ca="1">_xll.BDP(bonds[[#This Row],[worksheet get]],bonds[[#Headers],[mty_typ]])</f>
        <v>CALLABLE</v>
      </c>
      <c r="L54" s="9" t="str" cm="1">
        <f t="array" aca="1" ref="L54" ca="1">_xll.BDP(bonds[[#This Row],[worksheet get]],bonds[[#Headers],[crncy]])</f>
        <v>GBP</v>
      </c>
      <c r="M54" s="10" cm="1">
        <f t="array" aca="1" ref="M54" ca="1">_xll.BDP(bonds[[#This Row],[worksheet get]],bonds[[#Headers],[amt_outstanding]])</f>
        <v>550000000</v>
      </c>
      <c r="N54" s="9" t="str" cm="1">
        <f t="array" aca="1" ref="N54" ca="1">_xll.BDP(bonds[[#This Row],[worksheet get]],bonds[[#Headers],[industry_sector]])</f>
        <v>Communications</v>
      </c>
      <c r="O54" s="9" t="str">
        <f ca="1">bonds[[#This Row],[security name]]&amp;" nc-"&amp;RIGHT(YEAR(bonds[[#This Row],[nxt_call_dt]]),2)</f>
        <v>AMXLMM 6 3/8 09/06/73 nc-20</v>
      </c>
      <c r="P54" s="9" cm="1">
        <f t="array" aca="1" ref="P54" ca="1">_xll.BDP(bonds[[#This Row],[worksheet get]],bonds[[#Headers],[yas_ispread]])</f>
        <v>331.35874571824257</v>
      </c>
      <c r="Q54" s="9" cm="1">
        <f t="array" aca="1" ref="Q54" ca="1">_xll.BDP(bonds[[#This Row],[worksheet get]],bonds[[#Headers],[blp_i_sprd_mid]])</f>
        <v>344.05917358398438</v>
      </c>
      <c r="R54" s="9" t="str" cm="1">
        <f t="array" aca="1" ref="R54" ca="1">_xll.BDP(bonds[[#This Row],[worksheet get]],bonds[[#Headers],[rtg_moody]])</f>
        <v>Baa2</v>
      </c>
      <c r="S54" s="9" t="str" cm="1">
        <f t="array" aca="1" ref="S54" ca="1">_xll.BDP(bonds[[#This Row],[worksheet get]],bonds[[#Headers],[rtg_sp]])</f>
        <v>BBB-</v>
      </c>
      <c r="T54" s="9" t="str" cm="1">
        <f t="array" aca="1" ref="T54" ca="1">_xll.BDP(bonds[[#This Row],[worksheet get]],bonds[[#Headers],[bb_composite]])</f>
        <v>BBB-</v>
      </c>
      <c r="U54" s="9" t="str" cm="1">
        <f t="array" aca="1" ref="U54" ca="1">_xll.BDP(bonds[[#This Row],[worksheet get]],bonds[[#Headers],[green_bond_loan_indicator]])</f>
        <v>N</v>
      </c>
      <c r="V54" s="9">
        <f ca="1">IFERROR(bonds[[#This Row],[yas_ispread]]/bonds[[#This Row],[blp_i_sprd_mid]],1)</f>
        <v>0.96308650127405582</v>
      </c>
      <c r="W54" s="9" t="str">
        <f ca="1">_xlfn.XLOOKUP(bonds[[#This Row],[ticker]],lists!J:J,lists!K:K)</f>
        <v>TMT/ AUTO</v>
      </c>
    </row>
    <row r="55" spans="5:23" ht="10.5" x14ac:dyDescent="0.25">
      <c r="E55" s="5" t="s">
        <v>116</v>
      </c>
      <c r="F55" s="5" t="str" cm="1">
        <f t="array" aca="1" ref="F55" ca="1">_xll.BDP(bonds[[#This Row],[worksheet get]],bonds[[#Headers],[ID_ISIN]])</f>
        <v>XS1222591023</v>
      </c>
      <c r="G55" s="5" t="str" cm="1">
        <f t="array" aca="1" ref="G55" ca="1">_xll.BDP(bonds[[#This Row],[worksheet get]],bonds[[#Headers],[security name]])</f>
        <v>BERTEL 3 04/23/75</v>
      </c>
      <c r="H55" s="5" t="str" cm="1">
        <f t="array" aca="1" ref="H55" ca="1">_xll.BDP(bonds[[#This Row],[worksheet get]],bonds[[#Headers],[ticker]])</f>
        <v>BERTEL</v>
      </c>
      <c r="I55" s="5" cm="1">
        <f t="array" aca="1" ref="I55" ca="1">_xll.BDP(bonds[[#This Row],[worksheet get]],bonds[[#Headers],[coupon]])</f>
        <v>3</v>
      </c>
      <c r="J55" s="8" cm="1">
        <f t="array" aca="1" ref="J55" ca="1">_xll.BDP(bonds[[#This Row],[worksheet get]],bonds[[#Headers],[nxt_call_dt]])*1</f>
        <v>45039</v>
      </c>
      <c r="K55" s="9" t="str" cm="1">
        <f t="array" aca="1" ref="K55" ca="1">_xll.BDP(bonds[[#This Row],[worksheet get]],bonds[[#Headers],[mty_typ]])</f>
        <v>CALLABLE</v>
      </c>
      <c r="L55" s="9" t="str" cm="1">
        <f t="array" aca="1" ref="L55" ca="1">_xll.BDP(bonds[[#This Row],[worksheet get]],bonds[[#Headers],[crncy]])</f>
        <v>EUR</v>
      </c>
      <c r="M55" s="10" cm="1">
        <f t="array" aca="1" ref="M55" ca="1">_xll.BDP(bonds[[#This Row],[worksheet get]],bonds[[#Headers],[amt_outstanding]])</f>
        <v>650000000</v>
      </c>
      <c r="N55" s="9" t="str" cm="1">
        <f t="array" aca="1" ref="N55" ca="1">_xll.BDP(bonds[[#This Row],[worksheet get]],bonds[[#Headers],[industry_sector]])</f>
        <v>Communications</v>
      </c>
      <c r="O55" s="9" t="str">
        <f ca="1">bonds[[#This Row],[security name]]&amp;" nc-"&amp;RIGHT(YEAR(bonds[[#This Row],[nxt_call_dt]]),2)</f>
        <v>BERTEL 3 04/23/75 nc-23</v>
      </c>
      <c r="P55" s="9" cm="1">
        <f t="array" aca="1" ref="P55" ca="1">_xll.BDP(bonds[[#This Row],[worksheet get]],bonds[[#Headers],[yas_ispread]])</f>
        <v>332.74836651952432</v>
      </c>
      <c r="Q55" s="9" cm="1">
        <f t="array" aca="1" ref="Q55" ca="1">_xll.BDP(bonds[[#This Row],[worksheet get]],bonds[[#Headers],[blp_i_sprd_mid]])</f>
        <v>332.29708862304688</v>
      </c>
      <c r="R55" s="9" t="str" cm="1">
        <f t="array" aca="1" ref="R55" ca="1">_xll.BDP(bonds[[#This Row],[worksheet get]],bonds[[#Headers],[rtg_moody]])</f>
        <v>Ba1</v>
      </c>
      <c r="S55" s="9" t="str" cm="1">
        <f t="array" aca="1" ref="S55" ca="1">_xll.BDP(bonds[[#This Row],[worksheet get]],bonds[[#Headers],[rtg_sp]])</f>
        <v>BBB-</v>
      </c>
      <c r="T55" s="9" t="str" cm="1">
        <f t="array" aca="1" ref="T55" ca="1">_xll.BDP(bonds[[#This Row],[worksheet get]],bonds[[#Headers],[bb_composite]])</f>
        <v>BB+</v>
      </c>
      <c r="U55" s="9" t="str" cm="1">
        <f t="array" aca="1" ref="U55" ca="1">_xll.BDP(bonds[[#This Row],[worksheet get]],bonds[[#Headers],[green_bond_loan_indicator]])</f>
        <v>N</v>
      </c>
      <c r="V55" s="9">
        <f ca="1">IFERROR(bonds[[#This Row],[yas_ispread]]/bonds[[#This Row],[blp_i_sprd_mid]],1)</f>
        <v>1.0013580555229882</v>
      </c>
      <c r="W55" s="9" t="str">
        <f ca="1">_xlfn.XLOOKUP(bonds[[#This Row],[ticker]],lists!J:J,lists!K:K)</f>
        <v>TMT/ AUTO</v>
      </c>
    </row>
    <row r="56" spans="5:23" ht="10.5" x14ac:dyDescent="0.25">
      <c r="E56" s="5" t="s">
        <v>117</v>
      </c>
      <c r="F56" s="5" t="str" cm="1">
        <f t="array" aca="1" ref="F56" ca="1">_xll.BDP(bonds[[#This Row],[worksheet get]],bonds[[#Headers],[ID_ISIN]])</f>
        <v>XS1222594472</v>
      </c>
      <c r="G56" s="5" t="str" cm="1">
        <f t="array" aca="1" ref="G56" ca="1">_xll.BDP(bonds[[#This Row],[worksheet get]],bonds[[#Headers],[security name]])</f>
        <v>BERTEL 3 1/2 04/23/75</v>
      </c>
      <c r="H56" s="5" t="str" cm="1">
        <f t="array" aca="1" ref="H56" ca="1">_xll.BDP(bonds[[#This Row],[worksheet get]],bonds[[#Headers],[ticker]])</f>
        <v>BERTEL</v>
      </c>
      <c r="I56" s="5" cm="1">
        <f t="array" aca="1" ref="I56" ca="1">_xll.BDP(bonds[[#This Row],[worksheet get]],bonds[[#Headers],[coupon]])</f>
        <v>3.5</v>
      </c>
      <c r="J56" s="8" cm="1">
        <f t="array" aca="1" ref="J56" ca="1">_xll.BDP(bonds[[#This Row],[worksheet get]],bonds[[#Headers],[nxt_call_dt]])*1</f>
        <v>46500</v>
      </c>
      <c r="K56" s="9" t="str" cm="1">
        <f t="array" aca="1" ref="K56" ca="1">_xll.BDP(bonds[[#This Row],[worksheet get]],bonds[[#Headers],[mty_typ]])</f>
        <v>CALLABLE</v>
      </c>
      <c r="L56" s="9" t="str" cm="1">
        <f t="array" aca="1" ref="L56" ca="1">_xll.BDP(bonds[[#This Row],[worksheet get]],bonds[[#Headers],[crncy]])</f>
        <v>EUR</v>
      </c>
      <c r="M56" s="10" cm="1">
        <f t="array" aca="1" ref="M56" ca="1">_xll.BDP(bonds[[#This Row],[worksheet get]],bonds[[#Headers],[amt_outstanding]])</f>
        <v>600000000</v>
      </c>
      <c r="N56" s="9" t="str" cm="1">
        <f t="array" aca="1" ref="N56" ca="1">_xll.BDP(bonds[[#This Row],[worksheet get]],bonds[[#Headers],[industry_sector]])</f>
        <v>Communications</v>
      </c>
      <c r="O56" s="9" t="str">
        <f ca="1">bonds[[#This Row],[security name]]&amp;" nc-"&amp;RIGHT(YEAR(bonds[[#This Row],[nxt_call_dt]]),2)</f>
        <v>BERTEL 3 1/2 04/23/75 nc-27</v>
      </c>
      <c r="P56" s="9" cm="1">
        <f t="array" aca="1" ref="P56" ca="1">_xll.BDP(bonds[[#This Row],[worksheet get]],bonds[[#Headers],[yas_ispread]])</f>
        <v>364.91898619794512</v>
      </c>
      <c r="Q56" s="9" cm="1">
        <f t="array" aca="1" ref="Q56" ca="1">_xll.BDP(bonds[[#This Row],[worksheet get]],bonds[[#Headers],[blp_i_sprd_mid]])</f>
        <v>365.10662841796875</v>
      </c>
      <c r="R56" s="9" t="str" cm="1">
        <f t="array" aca="1" ref="R56" ca="1">_xll.BDP(bonds[[#This Row],[worksheet get]],bonds[[#Headers],[rtg_moody]])</f>
        <v>Ba1</v>
      </c>
      <c r="S56" s="9" t="str" cm="1">
        <f t="array" aca="1" ref="S56" ca="1">_xll.BDP(bonds[[#This Row],[worksheet get]],bonds[[#Headers],[rtg_sp]])</f>
        <v>BBB-</v>
      </c>
      <c r="T56" s="9" t="str" cm="1">
        <f t="array" aca="1" ref="T56" ca="1">_xll.BDP(bonds[[#This Row],[worksheet get]],bonds[[#Headers],[bb_composite]])</f>
        <v>BB+</v>
      </c>
      <c r="U56" s="9" t="str" cm="1">
        <f t="array" aca="1" ref="U56" ca="1">_xll.BDP(bonds[[#This Row],[worksheet get]],bonds[[#Headers],[green_bond_loan_indicator]])</f>
        <v>N</v>
      </c>
      <c r="V56" s="9">
        <f ca="1">IFERROR(bonds[[#This Row],[yas_ispread]]/bonds[[#This Row],[blp_i_sprd_mid]],1)</f>
        <v>0.99948606186407329</v>
      </c>
      <c r="W56" s="9" t="str">
        <f ca="1">_xlfn.XLOOKUP(bonds[[#This Row],[ticker]],lists!J:J,lists!K:K)</f>
        <v>TMT/ AUTO</v>
      </c>
    </row>
    <row r="57" spans="5:23" ht="10.5" x14ac:dyDescent="0.25">
      <c r="E57" s="5" t="s">
        <v>285</v>
      </c>
      <c r="F57" s="5" t="str" cm="1">
        <f t="array" aca="1" ref="F57" ca="1">_xll.BDP(bonds[[#This Row],[worksheet get]],bonds[[#Headers],[ID_ISIN]])</f>
        <v>USN4297BBC74</v>
      </c>
      <c r="G57" s="5" t="str" cm="1">
        <f t="array" aca="1" ref="G57" ca="1">_xll.BDP(bonds[[#This Row],[worksheet get]],bonds[[#Headers],[security name]])</f>
        <v>KPN 7 03/28/73</v>
      </c>
      <c r="H57" s="5" t="str" cm="1">
        <f t="array" aca="1" ref="H57" ca="1">_xll.BDP(bonds[[#This Row],[worksheet get]],bonds[[#Headers],[ticker]])</f>
        <v>KPN</v>
      </c>
      <c r="I57" s="5" cm="1">
        <f t="array" aca="1" ref="I57" ca="1">_xll.BDP(bonds[[#This Row],[worksheet get]],bonds[[#Headers],[coupon]])</f>
        <v>7</v>
      </c>
      <c r="J57" s="8" cm="1">
        <f t="array" aca="1" ref="J57" ca="1">_xll.BDP(bonds[[#This Row],[worksheet get]],bonds[[#Headers],[nxt_call_dt]])*1</f>
        <v>45013</v>
      </c>
      <c r="K57" s="9" t="str" cm="1">
        <f t="array" aca="1" ref="K57" ca="1">_xll.BDP(bonds[[#This Row],[worksheet get]],bonds[[#Headers],[mty_typ]])</f>
        <v>CALLABLE</v>
      </c>
      <c r="L57" s="9" t="str" cm="1">
        <f t="array" aca="1" ref="L57" ca="1">_xll.BDP(bonds[[#This Row],[worksheet get]],bonds[[#Headers],[crncy]])</f>
        <v>USD</v>
      </c>
      <c r="M57" s="10" cm="1">
        <f t="array" aca="1" ref="M57" ca="1">_xll.BDP(bonds[[#This Row],[worksheet get]],bonds[[#Headers],[amt_outstanding]])</f>
        <v>600000000</v>
      </c>
      <c r="N57" s="9" t="str" cm="1">
        <f t="array" aca="1" ref="N57" ca="1">_xll.BDP(bonds[[#This Row],[worksheet get]],bonds[[#Headers],[industry_sector]])</f>
        <v>Communications</v>
      </c>
      <c r="O57" s="9" t="str">
        <f ca="1">bonds[[#This Row],[security name]]&amp;" nc-"&amp;RIGHT(YEAR(bonds[[#This Row],[nxt_call_dt]]),2)</f>
        <v>KPN 7 03/28/73 nc-23</v>
      </c>
      <c r="P57" s="9" cm="1">
        <f t="array" aca="1" ref="P57" ca="1">_xll.BDP(bonds[[#This Row],[worksheet get]],bonds[[#Headers],[yas_ispread]])</f>
        <v>363.15961150747734</v>
      </c>
      <c r="Q57" s="9" cm="1">
        <f t="array" aca="1" ref="Q57" ca="1">_xll.BDP(bonds[[#This Row],[worksheet get]],bonds[[#Headers],[blp_i_sprd_mid]])</f>
        <v>363.00369262695313</v>
      </c>
      <c r="R57" s="9" t="str" cm="1">
        <f t="array" aca="1" ref="R57" ca="1">_xll.BDP(bonds[[#This Row],[worksheet get]],bonds[[#Headers],[rtg_moody]])</f>
        <v>Ba2</v>
      </c>
      <c r="S57" s="9" t="str" cm="1">
        <f t="array" aca="1" ref="S57" ca="1">_xll.BDP(bonds[[#This Row],[worksheet get]],bonds[[#Headers],[rtg_sp]])</f>
        <v>BB+</v>
      </c>
      <c r="T57" s="9" t="str" cm="1">
        <f t="array" aca="1" ref="T57" ca="1">_xll.BDP(bonds[[#This Row],[worksheet get]],bonds[[#Headers],[bb_composite]])</f>
        <v>BB</v>
      </c>
      <c r="U57" s="9" t="str" cm="1">
        <f t="array" aca="1" ref="U57" ca="1">_xll.BDP(bonds[[#This Row],[worksheet get]],bonds[[#Headers],[green_bond_loan_indicator]])</f>
        <v>N</v>
      </c>
      <c r="V57" s="9">
        <f ca="1">IFERROR(bonds[[#This Row],[yas_ispread]]/bonds[[#This Row],[blp_i_sprd_mid]],1)</f>
        <v>1.000429524227139</v>
      </c>
      <c r="W57" s="9" t="str">
        <f ca="1">_xlfn.XLOOKUP(bonds[[#This Row],[ticker]],lists!J:J,lists!K:K)</f>
        <v>TMT/ AUTO</v>
      </c>
    </row>
    <row r="58" spans="5:23" ht="10.5" x14ac:dyDescent="0.25">
      <c r="E58" s="5" t="s">
        <v>287</v>
      </c>
      <c r="F58" s="5" t="str" cm="1">
        <f t="array" aca="1" ref="F58" ca="1">_xll.BDP(bonds[[#This Row],[worksheet get]],bonds[[#Headers],[ID_ISIN]])</f>
        <v>XS2069101868</v>
      </c>
      <c r="G58" s="5" t="str" cm="1">
        <f t="array" aca="1" ref="G58" ca="1">_xll.BDP(bonds[[#This Row],[worksheet get]],bonds[[#Headers],[security name]])</f>
        <v>KPN 2 PERP</v>
      </c>
      <c r="H58" s="5" t="str" cm="1">
        <f t="array" aca="1" ref="H58" ca="1">_xll.BDP(bonds[[#This Row],[worksheet get]],bonds[[#Headers],[ticker]])</f>
        <v>KPN</v>
      </c>
      <c r="I58" s="5" cm="1">
        <f t="array" aca="1" ref="I58" ca="1">_xll.BDP(bonds[[#This Row],[worksheet get]],bonds[[#Headers],[coupon]])</f>
        <v>2</v>
      </c>
      <c r="J58" s="8" cm="1">
        <f t="array" aca="1" ref="J58" ca="1">_xll.BDP(bonds[[#This Row],[worksheet get]],bonds[[#Headers],[nxt_call_dt]])*1</f>
        <v>45604</v>
      </c>
      <c r="K58" s="9" t="str" cm="1">
        <f t="array" aca="1" ref="K58" ca="1">_xll.BDP(bonds[[#This Row],[worksheet get]],bonds[[#Headers],[mty_typ]])</f>
        <v>PERP/CALL</v>
      </c>
      <c r="L58" s="9" t="str" cm="1">
        <f t="array" aca="1" ref="L58" ca="1">_xll.BDP(bonds[[#This Row],[worksheet get]],bonds[[#Headers],[crncy]])</f>
        <v>EUR</v>
      </c>
      <c r="M58" s="10" cm="1">
        <f t="array" aca="1" ref="M58" ca="1">_xll.BDP(bonds[[#This Row],[worksheet get]],bonds[[#Headers],[amt_outstanding]])</f>
        <v>500000000</v>
      </c>
      <c r="N58" s="9" t="str" cm="1">
        <f t="array" aca="1" ref="N58" ca="1">_xll.BDP(bonds[[#This Row],[worksheet get]],bonds[[#Headers],[industry_sector]])</f>
        <v>Communications</v>
      </c>
      <c r="O58" s="9" t="str">
        <f ca="1">bonds[[#This Row],[security name]]&amp;" nc-"&amp;RIGHT(YEAR(bonds[[#This Row],[nxt_call_dt]]),2)</f>
        <v>KPN 2 PERP nc-24</v>
      </c>
      <c r="P58" s="9" cm="1">
        <f t="array" aca="1" ref="P58" ca="1">_xll.BDP(bonds[[#This Row],[worksheet get]],bonds[[#Headers],[yas_ispread]])</f>
        <v>346.96527874891575</v>
      </c>
      <c r="Q58" s="9" cm="1">
        <f t="array" aca="1" ref="Q58" ca="1">_xll.BDP(bonds[[#This Row],[worksheet get]],bonds[[#Headers],[blp_i_sprd_mid]])</f>
        <v>354.04763793945313</v>
      </c>
      <c r="R58" s="9" t="str" cm="1">
        <f t="array" aca="1" ref="R58" ca="1">_xll.BDP(bonds[[#This Row],[worksheet get]],bonds[[#Headers],[rtg_moody]])</f>
        <v>Ba2</v>
      </c>
      <c r="S58" s="9" t="str" cm="1">
        <f t="array" aca="1" ref="S58" ca="1">_xll.BDP(bonds[[#This Row],[worksheet get]],bonds[[#Headers],[rtg_sp]])</f>
        <v>BB+</v>
      </c>
      <c r="T58" s="9" t="str" cm="1">
        <f t="array" aca="1" ref="T58" ca="1">_xll.BDP(bonds[[#This Row],[worksheet get]],bonds[[#Headers],[bb_composite]])</f>
        <v>BB</v>
      </c>
      <c r="U58" s="9" t="str" cm="1">
        <f t="array" aca="1" ref="U58" ca="1">_xll.BDP(bonds[[#This Row],[worksheet get]],bonds[[#Headers],[green_bond_loan_indicator]])</f>
        <v>N</v>
      </c>
      <c r="V58" s="9">
        <f ca="1">IFERROR(bonds[[#This Row],[yas_ispread]]/bonds[[#This Row],[blp_i_sprd_mid]],1)</f>
        <v>0.9799960275635321</v>
      </c>
      <c r="W58" s="9" t="str">
        <f ca="1">_xlfn.XLOOKUP(bonds[[#This Row],[ticker]],lists!J:J,lists!K:K)</f>
        <v>TMT/ AUTO</v>
      </c>
    </row>
    <row r="59" spans="5:23" ht="10.5" x14ac:dyDescent="0.25">
      <c r="E59" s="5" t="s">
        <v>92</v>
      </c>
      <c r="F59" s="5" t="str" cm="1">
        <f t="array" aca="1" ref="F59" ca="1">_xll.BDP(bonds[[#This Row],[worksheet get]],bonds[[#Headers],[ID_ISIN]])</f>
        <v>XS1590787799</v>
      </c>
      <c r="G59" s="5" t="str" cm="1">
        <f t="array" aca="1" ref="G59" ca="1">_xll.BDP(bonds[[#This Row],[worksheet get]],bonds[[#Headers],[security name]])</f>
        <v>TELIAS 3 04/04/78</v>
      </c>
      <c r="H59" s="5" t="str" cm="1">
        <f t="array" aca="1" ref="H59" ca="1">_xll.BDP(bonds[[#This Row],[worksheet get]],bonds[[#Headers],[ticker]])</f>
        <v>TELIAS</v>
      </c>
      <c r="I59" s="5" cm="1">
        <f t="array" aca="1" ref="I59" ca="1">_xll.BDP(bonds[[#This Row],[worksheet get]],bonds[[#Headers],[coupon]])</f>
        <v>3</v>
      </c>
      <c r="J59" s="8" cm="1">
        <f t="array" aca="1" ref="J59" ca="1">_xll.BDP(bonds[[#This Row],[worksheet get]],bonds[[#Headers],[nxt_call_dt]])*1</f>
        <v>45020</v>
      </c>
      <c r="K59" s="9" t="str" cm="1">
        <f t="array" aca="1" ref="K59" ca="1">_xll.BDP(bonds[[#This Row],[worksheet get]],bonds[[#Headers],[mty_typ]])</f>
        <v>CALLABLE</v>
      </c>
      <c r="L59" s="9" t="str" cm="1">
        <f t="array" aca="1" ref="L59" ca="1">_xll.BDP(bonds[[#This Row],[worksheet get]],bonds[[#Headers],[crncy]])</f>
        <v>EUR</v>
      </c>
      <c r="M59" s="10" cm="1">
        <f t="array" aca="1" ref="M59" ca="1">_xll.BDP(bonds[[#This Row],[worksheet get]],bonds[[#Headers],[amt_outstanding]])</f>
        <v>900000000</v>
      </c>
      <c r="N59" s="9" t="str" cm="1">
        <f t="array" aca="1" ref="N59" ca="1">_xll.BDP(bonds[[#This Row],[worksheet get]],bonds[[#Headers],[industry_sector]])</f>
        <v>Communications</v>
      </c>
      <c r="O59" s="9" t="str">
        <f ca="1">bonds[[#This Row],[security name]]&amp;" nc-"&amp;RIGHT(YEAR(bonds[[#This Row],[nxt_call_dt]]),2)</f>
        <v>TELIAS 3 04/04/78 nc-23</v>
      </c>
      <c r="P59" s="9" cm="1">
        <f t="array" aca="1" ref="P59" ca="1">_xll.BDP(bonds[[#This Row],[worksheet get]],bonds[[#Headers],[yas_ispread]])</f>
        <v>236.89530144955455</v>
      </c>
      <c r="Q59" s="9" cm="1">
        <f t="array" aca="1" ref="Q59" ca="1">_xll.BDP(bonds[[#This Row],[worksheet get]],bonds[[#Headers],[blp_i_sprd_mid]])</f>
        <v>236.99360656738281</v>
      </c>
      <c r="R59" s="9" t="str" cm="1">
        <f t="array" aca="1" ref="R59" ca="1">_xll.BDP(bonds[[#This Row],[worksheet get]],bonds[[#Headers],[rtg_moody]])</f>
        <v>Baa3</v>
      </c>
      <c r="S59" s="9" t="str" cm="1">
        <f t="array" aca="1" ref="S59" ca="1">_xll.BDP(bonds[[#This Row],[worksheet get]],bonds[[#Headers],[rtg_sp]])</f>
        <v>BBB-</v>
      </c>
      <c r="T59" s="9" t="str" cm="1">
        <f t="array" aca="1" ref="T59" ca="1">_xll.BDP(bonds[[#This Row],[worksheet get]],bonds[[#Headers],[bb_composite]])</f>
        <v>BBB-</v>
      </c>
      <c r="U59" s="9" t="str" cm="1">
        <f t="array" aca="1" ref="U59" ca="1">_xll.BDP(bonds[[#This Row],[worksheet get]],bonds[[#Headers],[green_bond_loan_indicator]])</f>
        <v>N</v>
      </c>
      <c r="V59" s="9">
        <f ca="1">IFERROR(bonds[[#This Row],[yas_ispread]]/bonds[[#This Row],[blp_i_sprd_mid]],1)</f>
        <v>0.99958519928342326</v>
      </c>
      <c r="W59" s="9" t="str">
        <f ca="1">_xlfn.XLOOKUP(bonds[[#This Row],[ticker]],lists!J:J,lists!K:K)</f>
        <v>TMT/ AUTO</v>
      </c>
    </row>
    <row r="60" spans="5:23" ht="10.5" x14ac:dyDescent="0.25">
      <c r="E60" s="5" t="s">
        <v>93</v>
      </c>
      <c r="F60" s="5" t="str" cm="1">
        <f t="array" aca="1" ref="F60" ca="1">_xll.BDP(bonds[[#This Row],[worksheet get]],bonds[[#Headers],[ID_ISIN]])</f>
        <v>XS2082429890</v>
      </c>
      <c r="G60" s="5" t="str" cm="1">
        <f t="array" aca="1" ref="G60" ca="1">_xll.BDP(bonds[[#This Row],[worksheet get]],bonds[[#Headers],[security name]])</f>
        <v>TELIAS 1 3/8 05/11/81</v>
      </c>
      <c r="H60" s="5" t="str" cm="1">
        <f t="array" aca="1" ref="H60" ca="1">_xll.BDP(bonds[[#This Row],[worksheet get]],bonds[[#Headers],[ticker]])</f>
        <v>TELIAS</v>
      </c>
      <c r="I60" s="5" cm="1">
        <f t="array" aca="1" ref="I60" ca="1">_xll.BDP(bonds[[#This Row],[worksheet get]],bonds[[#Headers],[coupon]])</f>
        <v>1.375</v>
      </c>
      <c r="J60" s="8" cm="1">
        <f t="array" aca="1" ref="J60" ca="1">_xll.BDP(bonds[[#This Row],[worksheet get]],bonds[[#Headers],[nxt_call_dt]])*1</f>
        <v>46064</v>
      </c>
      <c r="K60" s="9" t="str" cm="1">
        <f t="array" aca="1" ref="K60" ca="1">_xll.BDP(bonds[[#This Row],[worksheet get]],bonds[[#Headers],[mty_typ]])</f>
        <v>CALLABLE</v>
      </c>
      <c r="L60" s="9" t="str" cm="1">
        <f t="array" aca="1" ref="L60" ca="1">_xll.BDP(bonds[[#This Row],[worksheet get]],bonds[[#Headers],[crncy]])</f>
        <v>EUR</v>
      </c>
      <c r="M60" s="10" cm="1">
        <f t="array" aca="1" ref="M60" ca="1">_xll.BDP(bonds[[#This Row],[worksheet get]],bonds[[#Headers],[amt_outstanding]])</f>
        <v>500000000</v>
      </c>
      <c r="N60" s="9" t="str" cm="1">
        <f t="array" aca="1" ref="N60" ca="1">_xll.BDP(bonds[[#This Row],[worksheet get]],bonds[[#Headers],[industry_sector]])</f>
        <v>Communications</v>
      </c>
      <c r="O60" s="9" t="str">
        <f ca="1">bonds[[#This Row],[security name]]&amp;" nc-"&amp;RIGHT(YEAR(bonds[[#This Row],[nxt_call_dt]]),2)</f>
        <v>TELIAS 1 3/8 05/11/81 nc-26</v>
      </c>
      <c r="P60" s="9" cm="1">
        <f t="array" aca="1" ref="P60" ca="1">_xll.BDP(bonds[[#This Row],[worksheet get]],bonds[[#Headers],[yas_ispread]])</f>
        <v>258.03825031230031</v>
      </c>
      <c r="Q60" s="9" cm="1">
        <f t="array" aca="1" ref="Q60" ca="1">_xll.BDP(bonds[[#This Row],[worksheet get]],bonds[[#Headers],[blp_i_sprd_mid]])</f>
        <v>258.12374877929688</v>
      </c>
      <c r="R60" s="9" t="str" cm="1">
        <f t="array" aca="1" ref="R60" ca="1">_xll.BDP(bonds[[#This Row],[worksheet get]],bonds[[#Headers],[rtg_moody]])</f>
        <v>Baa3</v>
      </c>
      <c r="S60" s="9" t="str" cm="1">
        <f t="array" aca="1" ref="S60" ca="1">_xll.BDP(bonds[[#This Row],[worksheet get]],bonds[[#Headers],[rtg_sp]])</f>
        <v>BBB-</v>
      </c>
      <c r="T60" s="9" t="str" cm="1">
        <f t="array" aca="1" ref="T60" ca="1">_xll.BDP(bonds[[#This Row],[worksheet get]],bonds[[#Headers],[bb_composite]])</f>
        <v>BBB-</v>
      </c>
      <c r="U60" s="9" t="str" cm="1">
        <f t="array" aca="1" ref="U60" ca="1">_xll.BDP(bonds[[#This Row],[worksheet get]],bonds[[#Headers],[green_bond_loan_indicator]])</f>
        <v>Y</v>
      </c>
      <c r="V60" s="9">
        <f ca="1">IFERROR(bonds[[#This Row],[yas_ispread]]/bonds[[#This Row],[blp_i_sprd_mid]],1)</f>
        <v>0.9996687694665799</v>
      </c>
      <c r="W60" s="9" t="str">
        <f ca="1">_xlfn.XLOOKUP(bonds[[#This Row],[ticker]],lists!J:J,lists!K:K)</f>
        <v>TMT/ AUTO</v>
      </c>
    </row>
    <row r="61" spans="5:23" ht="10.5" x14ac:dyDescent="0.25">
      <c r="E61" s="5" t="s">
        <v>38</v>
      </c>
      <c r="F61" s="5" t="str" cm="1">
        <f t="array" aca="1" ref="F61" ca="1">_xll.BDP(bonds[[#This Row],[worksheet get]],bonds[[#Headers],[ID_ISIN]])</f>
        <v>XS1405777746</v>
      </c>
      <c r="G61" s="5" t="str" cm="1">
        <f t="array" aca="1" ref="G61" ca="1">_xll.BDP(bonds[[#This Row],[worksheet get]],bonds[[#Headers],[security name]])</f>
        <v>SESGFP 4 5/8 PERP</v>
      </c>
      <c r="H61" s="5" t="str" cm="1">
        <f t="array" aca="1" ref="H61" ca="1">_xll.BDP(bonds[[#This Row],[worksheet get]],bonds[[#Headers],[ticker]])</f>
        <v>SESGFP</v>
      </c>
      <c r="I61" s="5" cm="1">
        <f t="array" aca="1" ref="I61" ca="1">_xll.BDP(bonds[[#This Row],[worksheet get]],bonds[[#Headers],[coupon]])</f>
        <v>4.625</v>
      </c>
      <c r="J61" s="8" cm="1">
        <f t="array" aca="1" ref="J61" ca="1">_xll.BDP(bonds[[#This Row],[worksheet get]],bonds[[#Headers],[nxt_call_dt]])*1</f>
        <v>44563</v>
      </c>
      <c r="K61" s="9" t="str" cm="1">
        <f t="array" aca="1" ref="K61" ca="1">_xll.BDP(bonds[[#This Row],[worksheet get]],bonds[[#Headers],[mty_typ]])</f>
        <v>PERP/CALL</v>
      </c>
      <c r="L61" s="9" t="str" cm="1">
        <f t="array" aca="1" ref="L61" ca="1">_xll.BDP(bonds[[#This Row],[worksheet get]],bonds[[#Headers],[crncy]])</f>
        <v>EUR</v>
      </c>
      <c r="M61" s="10" cm="1">
        <f t="array" aca="1" ref="M61" ca="1">_xll.BDP(bonds[[#This Row],[worksheet get]],bonds[[#Headers],[amt_outstanding]])</f>
        <v>750000000</v>
      </c>
      <c r="N61" s="9" t="str" cm="1">
        <f t="array" aca="1" ref="N61" ca="1">_xll.BDP(bonds[[#This Row],[worksheet get]],bonds[[#Headers],[industry_sector]])</f>
        <v>Communications</v>
      </c>
      <c r="O61" s="9" t="str">
        <f ca="1">bonds[[#This Row],[security name]]&amp;" nc-"&amp;RIGHT(YEAR(bonds[[#This Row],[nxt_call_dt]]),2)</f>
        <v>SESGFP 4 5/8 PERP nc-22</v>
      </c>
      <c r="P61" s="9" cm="1">
        <f t="array" aca="1" ref="P61" ca="1">_xll.BDP(bonds[[#This Row],[worksheet get]],bonds[[#Headers],[yas_ispread]])</f>
        <v>331.48370727802956</v>
      </c>
      <c r="Q61" s="9" cm="1">
        <f t="array" aca="1" ref="Q61" ca="1">_xll.BDP(bonds[[#This Row],[worksheet get]],bonds[[#Headers],[blp_i_sprd_mid]])</f>
        <v>331.2335205078125</v>
      </c>
      <c r="R61" s="9" t="str" cm="1">
        <f t="array" aca="1" ref="R61" ca="1">_xll.BDP(bonds[[#This Row],[worksheet get]],bonds[[#Headers],[rtg_moody]])</f>
        <v>Ba1</v>
      </c>
      <c r="S61" s="9" t="str" cm="1">
        <f t="array" aca="1" ref="S61" ca="1">_xll.BDP(bonds[[#This Row],[worksheet get]],bonds[[#Headers],[rtg_sp]])</f>
        <v>BB</v>
      </c>
      <c r="T61" s="9" t="str" cm="1">
        <f t="array" aca="1" ref="T61" ca="1">_xll.BDP(bonds[[#This Row],[worksheet get]],bonds[[#Headers],[bb_composite]])</f>
        <v>BB</v>
      </c>
      <c r="U61" s="9" t="str" cm="1">
        <f t="array" aca="1" ref="U61" ca="1">_xll.BDP(bonds[[#This Row],[worksheet get]],bonds[[#Headers],[green_bond_loan_indicator]])</f>
        <v>N</v>
      </c>
      <c r="V61" s="9">
        <f ca="1">IFERROR(bonds[[#This Row],[yas_ispread]]/bonds[[#This Row],[blp_i_sprd_mid]],1)</f>
        <v>1.0007553183923943</v>
      </c>
      <c r="W61" s="9" t="str">
        <f ca="1">_xlfn.XLOOKUP(bonds[[#This Row],[ticker]],lists!J:J,lists!K:K)</f>
        <v>TMT/ AUTO</v>
      </c>
    </row>
    <row r="62" spans="5:23" ht="10.5" x14ac:dyDescent="0.25">
      <c r="E62" s="5" t="s">
        <v>39</v>
      </c>
      <c r="F62" s="5" t="str" cm="1">
        <f t="array" aca="1" ref="F62" ca="1">_xll.BDP(bonds[[#This Row],[worksheet get]],bonds[[#Headers],[ID_ISIN]])</f>
        <v>XS1405765659</v>
      </c>
      <c r="G62" s="5" t="str" cm="1">
        <f t="array" aca="1" ref="G62" ca="1">_xll.BDP(bonds[[#This Row],[worksheet get]],bonds[[#Headers],[security name]])</f>
        <v>SESGFP 5 5/8 PERP</v>
      </c>
      <c r="H62" s="5" t="str" cm="1">
        <f t="array" aca="1" ref="H62" ca="1">_xll.BDP(bonds[[#This Row],[worksheet get]],bonds[[#Headers],[ticker]])</f>
        <v>SESGFP</v>
      </c>
      <c r="I62" s="5" cm="1">
        <f t="array" aca="1" ref="I62" ca="1">_xll.BDP(bonds[[#This Row],[worksheet get]],bonds[[#Headers],[coupon]])</f>
        <v>5.625</v>
      </c>
      <c r="J62" s="8" cm="1">
        <f t="array" aca="1" ref="J62" ca="1">_xll.BDP(bonds[[#This Row],[worksheet get]],bonds[[#Headers],[nxt_call_dt]])*1</f>
        <v>45320</v>
      </c>
      <c r="K62" s="9" t="str" cm="1">
        <f t="array" aca="1" ref="K62" ca="1">_xll.BDP(bonds[[#This Row],[worksheet get]],bonds[[#Headers],[mty_typ]])</f>
        <v>PERP/CALL</v>
      </c>
      <c r="L62" s="9" t="str" cm="1">
        <f t="array" aca="1" ref="L62" ca="1">_xll.BDP(bonds[[#This Row],[worksheet get]],bonds[[#Headers],[crncy]])</f>
        <v>EUR</v>
      </c>
      <c r="M62" s="10" cm="1">
        <f t="array" aca="1" ref="M62" ca="1">_xll.BDP(bonds[[#This Row],[worksheet get]],bonds[[#Headers],[amt_outstanding]])</f>
        <v>550000000</v>
      </c>
      <c r="N62" s="9" t="str" cm="1">
        <f t="array" aca="1" ref="N62" ca="1">_xll.BDP(bonds[[#This Row],[worksheet get]],bonds[[#Headers],[industry_sector]])</f>
        <v>Communications</v>
      </c>
      <c r="O62" s="9" t="str">
        <f ca="1">bonds[[#This Row],[security name]]&amp;" nc-"&amp;RIGHT(YEAR(bonds[[#This Row],[nxt_call_dt]]),2)</f>
        <v>SESGFP 5 5/8 PERP nc-24</v>
      </c>
      <c r="P62" s="9" cm="1">
        <f t="array" aca="1" ref="P62" ca="1">_xll.BDP(bonds[[#This Row],[worksheet get]],bonds[[#Headers],[yas_ispread]])</f>
        <v>444.01028496144261</v>
      </c>
      <c r="Q62" s="9" cm="1">
        <f t="array" aca="1" ref="Q62" ca="1">_xll.BDP(bonds[[#This Row],[worksheet get]],bonds[[#Headers],[blp_i_sprd_mid]])</f>
        <v>444.07705688476563</v>
      </c>
      <c r="R62" s="9" t="str" cm="1">
        <f t="array" aca="1" ref="R62" ca="1">_xll.BDP(bonds[[#This Row],[worksheet get]],bonds[[#Headers],[rtg_moody]])</f>
        <v>Ba1</v>
      </c>
      <c r="S62" s="9" t="str" cm="1">
        <f t="array" aca="1" ref="S62" ca="1">_xll.BDP(bonds[[#This Row],[worksheet get]],bonds[[#Headers],[rtg_sp]])</f>
        <v>BB</v>
      </c>
      <c r="T62" s="9" t="str" cm="1">
        <f t="array" aca="1" ref="T62" ca="1">_xll.BDP(bonds[[#This Row],[worksheet get]],bonds[[#Headers],[bb_composite]])</f>
        <v>BB</v>
      </c>
      <c r="U62" s="9" t="str" cm="1">
        <f t="array" aca="1" ref="U62" ca="1">_xll.BDP(bonds[[#This Row],[worksheet get]],bonds[[#Headers],[green_bond_loan_indicator]])</f>
        <v>N</v>
      </c>
      <c r="V62" s="9">
        <f ca="1">IFERROR(bonds[[#This Row],[yas_ispread]]/bonds[[#This Row],[blp_i_sprd_mid]],1)</f>
        <v>0.99984963888071265</v>
      </c>
      <c r="W62" s="9" t="str">
        <f ca="1">_xlfn.XLOOKUP(bonds[[#This Row],[ticker]],lists!J:J,lists!K:K)</f>
        <v>TMT/ AUTO</v>
      </c>
    </row>
    <row r="63" spans="5:23" ht="10.5" x14ac:dyDescent="0.25">
      <c r="E63" s="5" t="s">
        <v>291</v>
      </c>
      <c r="F63" s="5" t="str" cm="1">
        <f t="array" aca="1" ref="F63" ca="1">_xll.BDP(bonds[[#This Row],[worksheet get]],bonds[[#Headers],[ID_ISIN]])</f>
        <v>XS1115490523</v>
      </c>
      <c r="G63" s="5" t="str" cm="1">
        <f t="array" aca="1" ref="G63" ca="1">_xll.BDP(bonds[[#This Row],[worksheet get]],bonds[[#Headers],[security name]])</f>
        <v>ORAFP 4 PERP</v>
      </c>
      <c r="H63" s="5" t="str" cm="1">
        <f t="array" aca="1" ref="H63" ca="1">_xll.BDP(bonds[[#This Row],[worksheet get]],bonds[[#Headers],[ticker]])</f>
        <v>ORAFP</v>
      </c>
      <c r="I63" s="5" cm="1">
        <f t="array" aca="1" ref="I63" ca="1">_xll.BDP(bonds[[#This Row],[worksheet get]],bonds[[#Headers],[coupon]])</f>
        <v>4</v>
      </c>
      <c r="J63" s="8" cm="1">
        <f t="array" aca="1" ref="J63" ca="1">_xll.BDP(bonds[[#This Row],[worksheet get]],bonds[[#Headers],[nxt_call_dt]])*1</f>
        <v>44470</v>
      </c>
      <c r="K63" s="9" t="str" cm="1">
        <f t="array" aca="1" ref="K63" ca="1">_xll.BDP(bonds[[#This Row],[worksheet get]],bonds[[#Headers],[mty_typ]])</f>
        <v>PERP/CALL</v>
      </c>
      <c r="L63" s="9" t="str" cm="1">
        <f t="array" aca="1" ref="L63" ca="1">_xll.BDP(bonds[[#This Row],[worksheet get]],bonds[[#Headers],[crncy]])</f>
        <v>EUR</v>
      </c>
      <c r="M63" s="10" cm="1">
        <f t="array" aca="1" ref="M63" ca="1">_xll.BDP(bonds[[#This Row],[worksheet get]],bonds[[#Headers],[amt_outstanding]])</f>
        <v>500001000</v>
      </c>
      <c r="N63" s="9" t="str" cm="1">
        <f t="array" aca="1" ref="N63" ca="1">_xll.BDP(bonds[[#This Row],[worksheet get]],bonds[[#Headers],[industry_sector]])</f>
        <v>Communications</v>
      </c>
      <c r="O63" s="9" t="str">
        <f ca="1">bonds[[#This Row],[security name]]&amp;" nc-"&amp;RIGHT(YEAR(bonds[[#This Row],[nxt_call_dt]]),2)</f>
        <v>ORAFP 4 PERP nc-21</v>
      </c>
      <c r="P63" s="9" cm="1">
        <f t="array" aca="1" ref="P63" ca="1">_xll.BDP(bonds[[#This Row],[worksheet get]],bonds[[#Headers],[yas_ispread]])</f>
        <v>151.77166957118428</v>
      </c>
      <c r="Q63" s="9" cm="1">
        <f t="array" aca="1" ref="Q63" ca="1">_xll.BDP(bonds[[#This Row],[worksheet get]],bonds[[#Headers],[blp_i_sprd_mid]])</f>
        <v>143.17613220214844</v>
      </c>
      <c r="R63" s="9" t="str" cm="1">
        <f t="array" aca="1" ref="R63" ca="1">_xll.BDP(bonds[[#This Row],[worksheet get]],bonds[[#Headers],[rtg_moody]])</f>
        <v>Baa3</v>
      </c>
      <c r="S63" s="9" t="str" cm="1">
        <f t="array" aca="1" ref="S63" ca="1">_xll.BDP(bonds[[#This Row],[worksheet get]],bonds[[#Headers],[rtg_sp]])</f>
        <v>BBB-</v>
      </c>
      <c r="T63" s="9" t="str" cm="1">
        <f t="array" aca="1" ref="T63" ca="1">_xll.BDP(bonds[[#This Row],[worksheet get]],bonds[[#Headers],[bb_composite]])</f>
        <v>BBB-</v>
      </c>
      <c r="U63" s="9" t="str" cm="1">
        <f t="array" aca="1" ref="U63" ca="1">_xll.BDP(bonds[[#This Row],[worksheet get]],bonds[[#Headers],[green_bond_loan_indicator]])</f>
        <v>N</v>
      </c>
      <c r="V63" s="9">
        <f ca="1">IFERROR(bonds[[#This Row],[yas_ispread]]/bonds[[#This Row],[blp_i_sprd_mid]],1)</f>
        <v>1.0600347085567301</v>
      </c>
      <c r="W63" s="9" t="str">
        <f ca="1">_xlfn.XLOOKUP(bonds[[#This Row],[ticker]],lists!J:J,lists!K:K)</f>
        <v>TMT/ AUTO</v>
      </c>
    </row>
    <row r="64" spans="5:23" ht="10.5" x14ac:dyDescent="0.25">
      <c r="E64" s="5" t="s">
        <v>292</v>
      </c>
      <c r="F64" s="5" t="str" cm="1">
        <f t="array" aca="1" ref="F64" ca="1">_xll.BDP(bonds[[#This Row],[worksheet get]],bonds[[#Headers],[ID_ISIN]])</f>
        <v>XS1028599287</v>
      </c>
      <c r="G64" s="5" t="str" cm="1">
        <f t="array" aca="1" ref="G64" ca="1">_xll.BDP(bonds[[#This Row],[worksheet get]],bonds[[#Headers],[security name]])</f>
        <v>ORAFP 5 1/4 PERP</v>
      </c>
      <c r="H64" s="5" t="str" cm="1">
        <f t="array" aca="1" ref="H64" ca="1">_xll.BDP(bonds[[#This Row],[worksheet get]],bonds[[#Headers],[ticker]])</f>
        <v>ORAFP</v>
      </c>
      <c r="I64" s="5" cm="1">
        <f t="array" aca="1" ref="I64" ca="1">_xll.BDP(bonds[[#This Row],[worksheet get]],bonds[[#Headers],[coupon]])</f>
        <v>5.25</v>
      </c>
      <c r="J64" s="8" cm="1">
        <f t="array" aca="1" ref="J64" ca="1">_xll.BDP(bonds[[#This Row],[worksheet get]],bonds[[#Headers],[nxt_call_dt]])*1</f>
        <v>45329</v>
      </c>
      <c r="K64" s="9" t="str" cm="1">
        <f t="array" aca="1" ref="K64" ca="1">_xll.BDP(bonds[[#This Row],[worksheet get]],bonds[[#Headers],[mty_typ]])</f>
        <v>PERP/CALL</v>
      </c>
      <c r="L64" s="9" t="str" cm="1">
        <f t="array" aca="1" ref="L64" ca="1">_xll.BDP(bonds[[#This Row],[worksheet get]],bonds[[#Headers],[crncy]])</f>
        <v>EUR</v>
      </c>
      <c r="M64" s="10" cm="1">
        <f t="array" aca="1" ref="M64" ca="1">_xll.BDP(bonds[[#This Row],[worksheet get]],bonds[[#Headers],[amt_outstanding]])</f>
        <v>1000000000</v>
      </c>
      <c r="N64" s="9" t="str" cm="1">
        <f t="array" aca="1" ref="N64" ca="1">_xll.BDP(bonds[[#This Row],[worksheet get]],bonds[[#Headers],[industry_sector]])</f>
        <v>Communications</v>
      </c>
      <c r="O64" s="9" t="str">
        <f ca="1">bonds[[#This Row],[security name]]&amp;" nc-"&amp;RIGHT(YEAR(bonds[[#This Row],[nxt_call_dt]]),2)</f>
        <v>ORAFP 5 1/4 PERP nc-24</v>
      </c>
      <c r="P64" s="9" cm="1">
        <f t="array" aca="1" ref="P64" ca="1">_xll.BDP(bonds[[#This Row],[worksheet get]],bonds[[#Headers],[yas_ispread]])</f>
        <v>202.51516400832529</v>
      </c>
      <c r="Q64" s="9" cm="1">
        <f t="array" aca="1" ref="Q64" ca="1">_xll.BDP(bonds[[#This Row],[worksheet get]],bonds[[#Headers],[blp_i_sprd_mid]])</f>
        <v>202.43356323242188</v>
      </c>
      <c r="R64" s="9" t="str" cm="1">
        <f t="array" aca="1" ref="R64" ca="1">_xll.BDP(bonds[[#This Row],[worksheet get]],bonds[[#Headers],[rtg_moody]])</f>
        <v>Baa3</v>
      </c>
      <c r="S64" s="9" t="str" cm="1">
        <f t="array" aca="1" ref="S64" ca="1">_xll.BDP(bonds[[#This Row],[worksheet get]],bonds[[#Headers],[rtg_sp]])</f>
        <v>BBB-</v>
      </c>
      <c r="T64" s="9" t="str" cm="1">
        <f t="array" aca="1" ref="T64" ca="1">_xll.BDP(bonds[[#This Row],[worksheet get]],bonds[[#Headers],[bb_composite]])</f>
        <v>BBB-</v>
      </c>
      <c r="U64" s="9" t="str" cm="1">
        <f t="array" aca="1" ref="U64" ca="1">_xll.BDP(bonds[[#This Row],[worksheet get]],bonds[[#Headers],[green_bond_loan_indicator]])</f>
        <v>N</v>
      </c>
      <c r="V64" s="9">
        <f ca="1">IFERROR(bonds[[#This Row],[yas_ispread]]/bonds[[#This Row],[blp_i_sprd_mid]],1)</f>
        <v>1.000403099044449</v>
      </c>
      <c r="W64" s="9" t="str">
        <f ca="1">_xlfn.XLOOKUP(bonds[[#This Row],[ticker]],lists!J:J,lists!K:K)</f>
        <v>TMT/ AUTO</v>
      </c>
    </row>
    <row r="65" spans="5:23" ht="10.5" x14ac:dyDescent="0.25">
      <c r="E65" s="5" t="s">
        <v>294</v>
      </c>
      <c r="F65" s="5" t="str" cm="1">
        <f t="array" aca="1" ref="F65" ca="1">_xll.BDP(bonds[[#This Row],[worksheet get]],bonds[[#Headers],[ID_ISIN]])</f>
        <v>FR0013413887</v>
      </c>
      <c r="G65" s="5" t="str" cm="1">
        <f t="array" aca="1" ref="G65" ca="1">_xll.BDP(bonds[[#This Row],[worksheet get]],bonds[[#Headers],[security name]])</f>
        <v>ORAFP 2 3/8 PERP</v>
      </c>
      <c r="H65" s="5" t="str" cm="1">
        <f t="array" aca="1" ref="H65" ca="1">_xll.BDP(bonds[[#This Row],[worksheet get]],bonds[[#Headers],[ticker]])</f>
        <v>ORAFP</v>
      </c>
      <c r="I65" s="5" cm="1">
        <f t="array" aca="1" ref="I65" ca="1">_xll.BDP(bonds[[#This Row],[worksheet get]],bonds[[#Headers],[coupon]])</f>
        <v>2.375</v>
      </c>
      <c r="J65" s="8" cm="1">
        <f t="array" aca="1" ref="J65" ca="1">_xll.BDP(bonds[[#This Row],[worksheet get]],bonds[[#Headers],[nxt_call_dt]])*1</f>
        <v>45672</v>
      </c>
      <c r="K65" s="9" t="str" cm="1">
        <f t="array" aca="1" ref="K65" ca="1">_xll.BDP(bonds[[#This Row],[worksheet get]],bonds[[#Headers],[mty_typ]])</f>
        <v>PERP/CALL</v>
      </c>
      <c r="L65" s="9" t="str" cm="1">
        <f t="array" aca="1" ref="L65" ca="1">_xll.BDP(bonds[[#This Row],[worksheet get]],bonds[[#Headers],[crncy]])</f>
        <v>EUR</v>
      </c>
      <c r="M65" s="10" cm="1">
        <f t="array" aca="1" ref="M65" ca="1">_xll.BDP(bonds[[#This Row],[worksheet get]],bonds[[#Headers],[amt_outstanding]])</f>
        <v>1000000000</v>
      </c>
      <c r="N65" s="9" t="str" cm="1">
        <f t="array" aca="1" ref="N65" ca="1">_xll.BDP(bonds[[#This Row],[worksheet get]],bonds[[#Headers],[industry_sector]])</f>
        <v>Communications</v>
      </c>
      <c r="O65" s="9" t="str">
        <f ca="1">bonds[[#This Row],[security name]]&amp;" nc-"&amp;RIGHT(YEAR(bonds[[#This Row],[nxt_call_dt]]),2)</f>
        <v>ORAFP 2 3/8 PERP nc-25</v>
      </c>
      <c r="P65" s="9" cm="1">
        <f t="array" aca="1" ref="P65" ca="1">_xll.BDP(bonds[[#This Row],[worksheet get]],bonds[[#Headers],[yas_ispread]])</f>
        <v>219.37358621301021</v>
      </c>
      <c r="Q65" s="9" cm="1">
        <f t="array" aca="1" ref="Q65" ca="1">_xll.BDP(bonds[[#This Row],[worksheet get]],bonds[[#Headers],[blp_i_sprd_mid]])</f>
        <v>217.30998229980469</v>
      </c>
      <c r="R65" s="9" t="str" cm="1">
        <f t="array" aca="1" ref="R65" ca="1">_xll.BDP(bonds[[#This Row],[worksheet get]],bonds[[#Headers],[rtg_moody]])</f>
        <v>Baa3</v>
      </c>
      <c r="S65" s="9" t="str" cm="1">
        <f t="array" aca="1" ref="S65" ca="1">_xll.BDP(bonds[[#This Row],[worksheet get]],bonds[[#Headers],[rtg_sp]])</f>
        <v>BBB-</v>
      </c>
      <c r="T65" s="9" t="str" cm="1">
        <f t="array" aca="1" ref="T65" ca="1">_xll.BDP(bonds[[#This Row],[worksheet get]],bonds[[#Headers],[bb_composite]])</f>
        <v>BBB-</v>
      </c>
      <c r="U65" s="9" t="str" cm="1">
        <f t="array" aca="1" ref="U65" ca="1">_xll.BDP(bonds[[#This Row],[worksheet get]],bonds[[#Headers],[green_bond_loan_indicator]])</f>
        <v>N</v>
      </c>
      <c r="V65" s="9">
        <f ca="1">IFERROR(bonds[[#This Row],[yas_ispread]]/bonds[[#This Row],[blp_i_sprd_mid]],1)</f>
        <v>1.009496130326671</v>
      </c>
      <c r="W65" s="9" t="str">
        <f ca="1">_xlfn.XLOOKUP(bonds[[#This Row],[ticker]],lists!J:J,lists!K:K)</f>
        <v>TMT/ AUTO</v>
      </c>
    </row>
    <row r="66" spans="5:23" ht="10.5" x14ac:dyDescent="0.25">
      <c r="E66" s="5" t="s">
        <v>296</v>
      </c>
      <c r="F66" s="5" t="str" cm="1">
        <f t="array" aca="1" ref="F66" ca="1">_xll.BDP(bonds[[#This Row],[worksheet get]],bonds[[#Headers],[ID_ISIN]])</f>
        <v>XS1115498260</v>
      </c>
      <c r="G66" s="5" t="str" cm="1">
        <f t="array" aca="1" ref="G66" ca="1">_xll.BDP(bonds[[#This Row],[worksheet get]],bonds[[#Headers],[security name]])</f>
        <v>ORAFP 5 PERP</v>
      </c>
      <c r="H66" s="5" t="str" cm="1">
        <f t="array" aca="1" ref="H66" ca="1">_xll.BDP(bonds[[#This Row],[worksheet get]],bonds[[#Headers],[ticker]])</f>
        <v>ORAFP</v>
      </c>
      <c r="I66" s="5" cm="1">
        <f t="array" aca="1" ref="I66" ca="1">_xll.BDP(bonds[[#This Row],[worksheet get]],bonds[[#Headers],[coupon]])</f>
        <v>5</v>
      </c>
      <c r="J66" s="8" cm="1">
        <f t="array" aca="1" ref="J66" ca="1">_xll.BDP(bonds[[#This Row],[worksheet get]],bonds[[#Headers],[nxt_call_dt]])*1</f>
        <v>46296</v>
      </c>
      <c r="K66" s="9" t="str" cm="1">
        <f t="array" aca="1" ref="K66" ca="1">_xll.BDP(bonds[[#This Row],[worksheet get]],bonds[[#Headers],[mty_typ]])</f>
        <v>PERP/CALL</v>
      </c>
      <c r="L66" s="9" t="str" cm="1">
        <f t="array" aca="1" ref="L66" ca="1">_xll.BDP(bonds[[#This Row],[worksheet get]],bonds[[#Headers],[crncy]])</f>
        <v>EUR</v>
      </c>
      <c r="M66" s="10" cm="1">
        <f t="array" aca="1" ref="M66" ca="1">_xll.BDP(bonds[[#This Row],[worksheet get]],bonds[[#Headers],[amt_outstanding]])</f>
        <v>1250000000</v>
      </c>
      <c r="N66" s="9" t="str" cm="1">
        <f t="array" aca="1" ref="N66" ca="1">_xll.BDP(bonds[[#This Row],[worksheet get]],bonds[[#Headers],[industry_sector]])</f>
        <v>Communications</v>
      </c>
      <c r="O66" s="9" t="str">
        <f ca="1">bonds[[#This Row],[security name]]&amp;" nc-"&amp;RIGHT(YEAR(bonds[[#This Row],[nxt_call_dt]]),2)</f>
        <v>ORAFP 5 PERP nc-26</v>
      </c>
      <c r="P66" s="9" cm="1">
        <f t="array" aca="1" ref="P66" ca="1">_xll.BDP(bonds[[#This Row],[worksheet get]],bonds[[#Headers],[yas_ispread]])</f>
        <v>237.14649472556246</v>
      </c>
      <c r="Q66" s="9" cm="1">
        <f t="array" aca="1" ref="Q66" ca="1">_xll.BDP(bonds[[#This Row],[worksheet get]],bonds[[#Headers],[blp_i_sprd_mid]])</f>
        <v>237.32656860351563</v>
      </c>
      <c r="R66" s="9" t="str" cm="1">
        <f t="array" aca="1" ref="R66" ca="1">_xll.BDP(bonds[[#This Row],[worksheet get]],bonds[[#Headers],[rtg_moody]])</f>
        <v>Baa3</v>
      </c>
      <c r="S66" s="9" t="str" cm="1">
        <f t="array" aca="1" ref="S66" ca="1">_xll.BDP(bonds[[#This Row],[worksheet get]],bonds[[#Headers],[rtg_sp]])</f>
        <v>BBB-</v>
      </c>
      <c r="T66" s="9" t="str" cm="1">
        <f t="array" aca="1" ref="T66" ca="1">_xll.BDP(bonds[[#This Row],[worksheet get]],bonds[[#Headers],[bb_composite]])</f>
        <v>BBB-</v>
      </c>
      <c r="U66" s="9" t="str" cm="1">
        <f t="array" aca="1" ref="U66" ca="1">_xll.BDP(bonds[[#This Row],[worksheet get]],bonds[[#Headers],[green_bond_loan_indicator]])</f>
        <v>N</v>
      </c>
      <c r="V66" s="9">
        <f ca="1">IFERROR(bonds[[#This Row],[yas_ispread]]/bonds[[#This Row],[blp_i_sprd_mid]],1)</f>
        <v>0.99924124012320759</v>
      </c>
      <c r="W66" s="9" t="str">
        <f ca="1">_xlfn.XLOOKUP(bonds[[#This Row],[ticker]],lists!J:J,lists!K:K)</f>
        <v>TMT/ AUTO</v>
      </c>
    </row>
    <row r="67" spans="5:23" ht="10.5" x14ac:dyDescent="0.25">
      <c r="E67" s="5" t="s">
        <v>298</v>
      </c>
      <c r="F67" s="5" t="str" cm="1">
        <f t="array" aca="1" ref="F67" ca="1">_xll.BDP(bonds[[#This Row],[worksheet get]],bonds[[#Headers],[ID_ISIN]])</f>
        <v>FR0013447877</v>
      </c>
      <c r="G67" s="5" t="str" cm="1">
        <f t="array" aca="1" ref="G67" ca="1">_xll.BDP(bonds[[#This Row],[worksheet get]],bonds[[#Headers],[security name]])</f>
        <v>ORAFP 1 3/4 PERP</v>
      </c>
      <c r="H67" s="5" t="str" cm="1">
        <f t="array" aca="1" ref="H67" ca="1">_xll.BDP(bonds[[#This Row],[worksheet get]],bonds[[#Headers],[ticker]])</f>
        <v>ORAFP</v>
      </c>
      <c r="I67" s="5" cm="1">
        <f t="array" aca="1" ref="I67" ca="1">_xll.BDP(bonds[[#This Row],[worksheet get]],bonds[[#Headers],[coupon]])</f>
        <v>1.75</v>
      </c>
      <c r="J67" s="8" cm="1">
        <f t="array" aca="1" ref="J67" ca="1">_xll.BDP(bonds[[#This Row],[worksheet get]],bonds[[#Headers],[nxt_call_dt]])*1</f>
        <v>46375</v>
      </c>
      <c r="K67" s="9" t="str" cm="1">
        <f t="array" aca="1" ref="K67" ca="1">_xll.BDP(bonds[[#This Row],[worksheet get]],bonds[[#Headers],[mty_typ]])</f>
        <v>PERP/CALL</v>
      </c>
      <c r="L67" s="9" t="str" cm="1">
        <f t="array" aca="1" ref="L67" ca="1">_xll.BDP(bonds[[#This Row],[worksheet get]],bonds[[#Headers],[crncy]])</f>
        <v>EUR</v>
      </c>
      <c r="M67" s="10" cm="1">
        <f t="array" aca="1" ref="M67" ca="1">_xll.BDP(bonds[[#This Row],[worksheet get]],bonds[[#Headers],[amt_outstanding]])</f>
        <v>500000000</v>
      </c>
      <c r="N67" s="9" t="str" cm="1">
        <f t="array" aca="1" ref="N67" ca="1">_xll.BDP(bonds[[#This Row],[worksheet get]],bonds[[#Headers],[industry_sector]])</f>
        <v>Communications</v>
      </c>
      <c r="O67" s="9" t="str">
        <f ca="1">bonds[[#This Row],[security name]]&amp;" nc-"&amp;RIGHT(YEAR(bonds[[#This Row],[nxt_call_dt]]),2)</f>
        <v>ORAFP 1 3/4 PERP nc-26</v>
      </c>
      <c r="P67" s="9" cm="1">
        <f t="array" aca="1" ref="P67" ca="1">_xll.BDP(bonds[[#This Row],[worksheet get]],bonds[[#Headers],[yas_ispread]])</f>
        <v>230.07955612301853</v>
      </c>
      <c r="Q67" s="9" cm="1">
        <f t="array" aca="1" ref="Q67" ca="1">_xll.BDP(bonds[[#This Row],[worksheet get]],bonds[[#Headers],[blp_i_sprd_mid]])</f>
        <v>232.26133728027344</v>
      </c>
      <c r="R67" s="9" t="str" cm="1">
        <f t="array" aca="1" ref="R67" ca="1">_xll.BDP(bonds[[#This Row],[worksheet get]],bonds[[#Headers],[rtg_moody]])</f>
        <v>Baa3</v>
      </c>
      <c r="S67" s="9" t="str" cm="1">
        <f t="array" aca="1" ref="S67" ca="1">_xll.BDP(bonds[[#This Row],[worksheet get]],bonds[[#Headers],[rtg_sp]])</f>
        <v>BBB-</v>
      </c>
      <c r="T67" s="9" t="str" cm="1">
        <f t="array" aca="1" ref="T67" ca="1">_xll.BDP(bonds[[#This Row],[worksheet get]],bonds[[#Headers],[bb_composite]])</f>
        <v>BBB-</v>
      </c>
      <c r="U67" s="9" t="str" cm="1">
        <f t="array" aca="1" ref="U67" ca="1">_xll.BDP(bonds[[#This Row],[worksheet get]],bonds[[#Headers],[green_bond_loan_indicator]])</f>
        <v>N</v>
      </c>
      <c r="V67" s="9">
        <f ca="1">IFERROR(bonds[[#This Row],[yas_ispread]]/bonds[[#This Row],[blp_i_sprd_mid]],1)</f>
        <v>0.9906063523839006</v>
      </c>
      <c r="W67" s="9" t="str">
        <f ca="1">_xlfn.XLOOKUP(bonds[[#This Row],[ticker]],lists!J:J,lists!K:K)</f>
        <v>TMT/ AUTO</v>
      </c>
    </row>
    <row r="68" spans="5:23" ht="10.5" x14ac:dyDescent="0.25">
      <c r="E68" s="5" t="s">
        <v>300</v>
      </c>
      <c r="F68" s="5" t="str" cm="1">
        <f t="array" aca="1" ref="F68" ca="1">_xll.BDP(bonds[[#This Row],[worksheet get]],bonds[[#Headers],[ID_ISIN]])</f>
        <v>XS1028597315</v>
      </c>
      <c r="G68" s="5" t="str" cm="1">
        <f t="array" aca="1" ref="G68" ca="1">_xll.BDP(bonds[[#This Row],[worksheet get]],bonds[[#Headers],[security name]])</f>
        <v>ORAFP 5 7/8 PERP</v>
      </c>
      <c r="H68" s="5" t="str" cm="1">
        <f t="array" aca="1" ref="H68" ca="1">_xll.BDP(bonds[[#This Row],[worksheet get]],bonds[[#Headers],[ticker]])</f>
        <v>ORAFP</v>
      </c>
      <c r="I68" s="5" cm="1">
        <f t="array" aca="1" ref="I68" ca="1">_xll.BDP(bonds[[#This Row],[worksheet get]],bonds[[#Headers],[coupon]])</f>
        <v>5.875</v>
      </c>
      <c r="J68" s="8" cm="1">
        <f t="array" aca="1" ref="J68" ca="1">_xll.BDP(bonds[[#This Row],[worksheet get]],bonds[[#Headers],[nxt_call_dt]])*1</f>
        <v>44599</v>
      </c>
      <c r="K68" s="9" t="str" cm="1">
        <f t="array" aca="1" ref="K68" ca="1">_xll.BDP(bonds[[#This Row],[worksheet get]],bonds[[#Headers],[mty_typ]])</f>
        <v>PERP/CALL</v>
      </c>
      <c r="L68" s="9" t="str" cm="1">
        <f t="array" aca="1" ref="L68" ca="1">_xll.BDP(bonds[[#This Row],[worksheet get]],bonds[[#Headers],[crncy]])</f>
        <v>GBP</v>
      </c>
      <c r="M68" s="10" cm="1">
        <f t="array" aca="1" ref="M68" ca="1">_xll.BDP(bonds[[#This Row],[worksheet get]],bonds[[#Headers],[amt_outstanding]])</f>
        <v>650000000</v>
      </c>
      <c r="N68" s="9" t="str" cm="1">
        <f t="array" aca="1" ref="N68" ca="1">_xll.BDP(bonds[[#This Row],[worksheet get]],bonds[[#Headers],[industry_sector]])</f>
        <v>Communications</v>
      </c>
      <c r="O68" s="9" t="str">
        <f ca="1">bonds[[#This Row],[security name]]&amp;" nc-"&amp;RIGHT(YEAR(bonds[[#This Row],[nxt_call_dt]]),2)</f>
        <v>ORAFP 5 7/8 PERP nc-22</v>
      </c>
      <c r="P68" s="9" cm="1">
        <f t="array" aca="1" ref="P68" ca="1">_xll.BDP(bonds[[#This Row],[worksheet get]],bonds[[#Headers],[yas_ispread]])</f>
        <v>178.42287677298444</v>
      </c>
      <c r="Q68" s="9" cm="1">
        <f t="array" aca="1" ref="Q68" ca="1">_xll.BDP(bonds[[#This Row],[worksheet get]],bonds[[#Headers],[blp_i_sprd_mid]])</f>
        <v>178.29287719726563</v>
      </c>
      <c r="R68" s="9" t="str" cm="1">
        <f t="array" aca="1" ref="R68" ca="1">_xll.BDP(bonds[[#This Row],[worksheet get]],bonds[[#Headers],[rtg_moody]])</f>
        <v>Baa3</v>
      </c>
      <c r="S68" s="9" t="str" cm="1">
        <f t="array" aca="1" ref="S68" ca="1">_xll.BDP(bonds[[#This Row],[worksheet get]],bonds[[#Headers],[rtg_sp]])</f>
        <v>BBB-</v>
      </c>
      <c r="T68" s="9" t="str" cm="1">
        <f t="array" aca="1" ref="T68" ca="1">_xll.BDP(bonds[[#This Row],[worksheet get]],bonds[[#Headers],[bb_composite]])</f>
        <v>BBB-</v>
      </c>
      <c r="U68" s="9" t="str" cm="1">
        <f t="array" aca="1" ref="U68" ca="1">_xll.BDP(bonds[[#This Row],[worksheet get]],bonds[[#Headers],[green_bond_loan_indicator]])</f>
        <v>N</v>
      </c>
      <c r="V68" s="9">
        <f ca="1">IFERROR(bonds[[#This Row],[yas_ispread]]/bonds[[#This Row],[blp_i_sprd_mid]],1)</f>
        <v>1.0007291349927288</v>
      </c>
      <c r="W68" s="9" t="str">
        <f ca="1">_xlfn.XLOOKUP(bonds[[#This Row],[ticker]],lists!J:J,lists!K:K)</f>
        <v>TMT/ AUTO</v>
      </c>
    </row>
    <row r="69" spans="5:23" ht="10.5" x14ac:dyDescent="0.25">
      <c r="E69" s="5" t="s">
        <v>302</v>
      </c>
      <c r="F69" s="5" t="str" cm="1">
        <f t="array" aca="1" ref="F69" ca="1">_xll.BDP(bonds[[#This Row],[worksheet get]],bonds[[#Headers],[ID_ISIN]])</f>
        <v>XS1115502988</v>
      </c>
      <c r="G69" s="5" t="str" cm="1">
        <f t="array" aca="1" ref="G69" ca="1">_xll.BDP(bonds[[#This Row],[worksheet get]],bonds[[#Headers],[security name]])</f>
        <v>ORAFP 5 3/4 PERP</v>
      </c>
      <c r="H69" s="5" t="str" cm="1">
        <f t="array" aca="1" ref="H69" ca="1">_xll.BDP(bonds[[#This Row],[worksheet get]],bonds[[#Headers],[ticker]])</f>
        <v>ORAFP</v>
      </c>
      <c r="I69" s="5" cm="1">
        <f t="array" aca="1" ref="I69" ca="1">_xll.BDP(bonds[[#This Row],[worksheet get]],bonds[[#Headers],[coupon]])</f>
        <v>5.75</v>
      </c>
      <c r="J69" s="8" cm="1">
        <f t="array" aca="1" ref="J69" ca="1">_xll.BDP(bonds[[#This Row],[worksheet get]],bonds[[#Headers],[nxt_call_dt]])*1</f>
        <v>45017</v>
      </c>
      <c r="K69" s="9" t="str" cm="1">
        <f t="array" aca="1" ref="K69" ca="1">_xll.BDP(bonds[[#This Row],[worksheet get]],bonds[[#Headers],[mty_typ]])</f>
        <v>PERP/CALL</v>
      </c>
      <c r="L69" s="9" t="str" cm="1">
        <f t="array" aca="1" ref="L69" ca="1">_xll.BDP(bonds[[#This Row],[worksheet get]],bonds[[#Headers],[crncy]])</f>
        <v>GBP</v>
      </c>
      <c r="M69" s="10" cm="1">
        <f t="array" aca="1" ref="M69" ca="1">_xll.BDP(bonds[[#This Row],[worksheet get]],bonds[[#Headers],[amt_outstanding]])</f>
        <v>600000000</v>
      </c>
      <c r="N69" s="9" t="str" cm="1">
        <f t="array" aca="1" ref="N69" ca="1">_xll.BDP(bonds[[#This Row],[worksheet get]],bonds[[#Headers],[industry_sector]])</f>
        <v>Communications</v>
      </c>
      <c r="O69" s="9" t="str">
        <f ca="1">bonds[[#This Row],[security name]]&amp;" nc-"&amp;RIGHT(YEAR(bonds[[#This Row],[nxt_call_dt]]),2)</f>
        <v>ORAFP 5 3/4 PERP nc-23</v>
      </c>
      <c r="P69" s="9" cm="1">
        <f t="array" aca="1" ref="P69" ca="1">_xll.BDP(bonds[[#This Row],[worksheet get]],bonds[[#Headers],[yas_ispread]])</f>
        <v>216.13496646376674</v>
      </c>
      <c r="Q69" s="9" cm="1">
        <f t="array" aca="1" ref="Q69" ca="1">_xll.BDP(bonds[[#This Row],[worksheet get]],bonds[[#Headers],[blp_i_sprd_mid]])</f>
        <v>215.97648620605469</v>
      </c>
      <c r="R69" s="9" t="str" cm="1">
        <f t="array" aca="1" ref="R69" ca="1">_xll.BDP(bonds[[#This Row],[worksheet get]],bonds[[#Headers],[rtg_moody]])</f>
        <v>Baa3</v>
      </c>
      <c r="S69" s="9" t="str" cm="1">
        <f t="array" aca="1" ref="S69" ca="1">_xll.BDP(bonds[[#This Row],[worksheet get]],bonds[[#Headers],[rtg_sp]])</f>
        <v>BBB-</v>
      </c>
      <c r="T69" s="9" t="str" cm="1">
        <f t="array" aca="1" ref="T69" ca="1">_xll.BDP(bonds[[#This Row],[worksheet get]],bonds[[#Headers],[bb_composite]])</f>
        <v>BBB-</v>
      </c>
      <c r="U69" s="9" t="str" cm="1">
        <f t="array" aca="1" ref="U69" ca="1">_xll.BDP(bonds[[#This Row],[worksheet get]],bonds[[#Headers],[green_bond_loan_indicator]])</f>
        <v>N</v>
      </c>
      <c r="V69" s="9">
        <f ca="1">IFERROR(bonds[[#This Row],[yas_ispread]]/bonds[[#This Row],[blp_i_sprd_mid]],1)</f>
        <v>1.0007337847767412</v>
      </c>
      <c r="W69" s="9" t="str">
        <f ca="1">_xlfn.XLOOKUP(bonds[[#This Row],[ticker]],lists!J:J,lists!K:K)</f>
        <v>TMT/ AUTO</v>
      </c>
    </row>
    <row r="70" spans="5:23" ht="10.5" x14ac:dyDescent="0.25">
      <c r="E70" s="5" t="s">
        <v>304</v>
      </c>
      <c r="F70" s="5" t="str" cm="1">
        <f t="array" aca="1" ref="F70" ca="1">_xll.BDP(bonds[[#This Row],[worksheet get]],bonds[[#Headers],[ID_ISIN]])</f>
        <v>XS1490960942</v>
      </c>
      <c r="G70" s="5" t="str" cm="1">
        <f t="array" aca="1" ref="G70" ca="1">_xll.BDP(bonds[[#This Row],[worksheet get]],bonds[[#Headers],[security name]])</f>
        <v>TELEFO 3 3/4 PERP</v>
      </c>
      <c r="H70" s="5" t="str" cm="1">
        <f t="array" aca="1" ref="H70" ca="1">_xll.BDP(bonds[[#This Row],[worksheet get]],bonds[[#Headers],[ticker]])</f>
        <v>TELEFO</v>
      </c>
      <c r="I70" s="5" cm="1">
        <f t="array" aca="1" ref="I70" ca="1">_xll.BDP(bonds[[#This Row],[worksheet get]],bonds[[#Headers],[coupon]])</f>
        <v>3.75</v>
      </c>
      <c r="J70" s="8" cm="1">
        <f t="array" aca="1" ref="J70" ca="1">_xll.BDP(bonds[[#This Row],[worksheet get]],bonds[[#Headers],[nxt_call_dt]])*1</f>
        <v>44635</v>
      </c>
      <c r="K70" s="9" t="str" cm="1">
        <f t="array" aca="1" ref="K70" ca="1">_xll.BDP(bonds[[#This Row],[worksheet get]],bonds[[#Headers],[mty_typ]])</f>
        <v>PERP/CALL</v>
      </c>
      <c r="L70" s="9" t="str" cm="1">
        <f t="array" aca="1" ref="L70" ca="1">_xll.BDP(bonds[[#This Row],[worksheet get]],bonds[[#Headers],[crncy]])</f>
        <v>EUR</v>
      </c>
      <c r="M70" s="10" cm="1">
        <f t="array" aca="1" ref="M70" ca="1">_xll.BDP(bonds[[#This Row],[worksheet get]],bonds[[#Headers],[amt_outstanding]])</f>
        <v>1000000000</v>
      </c>
      <c r="N70" s="9" t="str" cm="1">
        <f t="array" aca="1" ref="N70" ca="1">_xll.BDP(bonds[[#This Row],[worksheet get]],bonds[[#Headers],[industry_sector]])</f>
        <v>Communications</v>
      </c>
      <c r="O70" s="9" t="str">
        <f ca="1">bonds[[#This Row],[security name]]&amp;" nc-"&amp;RIGHT(YEAR(bonds[[#This Row],[nxt_call_dt]]),2)</f>
        <v>TELEFO 3 3/4 PERP nc-22</v>
      </c>
      <c r="P70" s="9" cm="1">
        <f t="array" aca="1" ref="P70" ca="1">_xll.BDP(bonds[[#This Row],[worksheet get]],bonds[[#Headers],[yas_ispread]])</f>
        <v>335.00029356821381</v>
      </c>
      <c r="Q70" s="9" cm="1">
        <f t="array" aca="1" ref="Q70" ca="1">_xll.BDP(bonds[[#This Row],[worksheet get]],bonds[[#Headers],[blp_i_sprd_mid]])</f>
        <v>336.61788940429688</v>
      </c>
      <c r="R70" s="9" t="str" cm="1">
        <f t="array" aca="1" ref="R70" ca="1">_xll.BDP(bonds[[#This Row],[worksheet get]],bonds[[#Headers],[rtg_moody]])</f>
        <v>Ba2</v>
      </c>
      <c r="S70" s="9" t="str" cm="1">
        <f t="array" aca="1" ref="S70" ca="1">_xll.BDP(bonds[[#This Row],[worksheet get]],bonds[[#Headers],[rtg_sp]])</f>
        <v>BB+</v>
      </c>
      <c r="T70" s="9" t="str" cm="1">
        <f t="array" aca="1" ref="T70" ca="1">_xll.BDP(bonds[[#This Row],[worksheet get]],bonds[[#Headers],[bb_composite]])</f>
        <v>BB</v>
      </c>
      <c r="U70" s="9" t="str" cm="1">
        <f t="array" aca="1" ref="U70" ca="1">_xll.BDP(bonds[[#This Row],[worksheet get]],bonds[[#Headers],[green_bond_loan_indicator]])</f>
        <v>N</v>
      </c>
      <c r="V70" s="9">
        <f ca="1">IFERROR(bonds[[#This Row],[yas_ispread]]/bonds[[#This Row],[blp_i_sprd_mid]],1)</f>
        <v>0.99519456366699444</v>
      </c>
      <c r="W70" s="9" t="str">
        <f ca="1">_xlfn.XLOOKUP(bonds[[#This Row],[ticker]],lists!J:J,lists!K:K)</f>
        <v>TMT/ AUTO</v>
      </c>
    </row>
    <row r="71" spans="5:23" ht="10.5" x14ac:dyDescent="0.25">
      <c r="E71" s="5" t="s">
        <v>305</v>
      </c>
      <c r="F71" s="5" t="str" cm="1">
        <f t="array" aca="1" ref="F71" ca="1">_xll.BDP(bonds[[#This Row],[worksheet get]],bonds[[#Headers],[ID_ISIN]])</f>
        <v>XS1731823255</v>
      </c>
      <c r="G71" s="5" t="str" cm="1">
        <f t="array" aca="1" ref="G71" ca="1">_xll.BDP(bonds[[#This Row],[worksheet get]],bonds[[#Headers],[security name]])</f>
        <v>TELEFO 2 5/8 PERP</v>
      </c>
      <c r="H71" s="5" t="str" cm="1">
        <f t="array" aca="1" ref="H71" ca="1">_xll.BDP(bonds[[#This Row],[worksheet get]],bonds[[#Headers],[ticker]])</f>
        <v>TELEFO</v>
      </c>
      <c r="I71" s="5" cm="1">
        <f t="array" aca="1" ref="I71" ca="1">_xll.BDP(bonds[[#This Row],[worksheet get]],bonds[[#Headers],[coupon]])</f>
        <v>2.625</v>
      </c>
      <c r="J71" s="8" cm="1">
        <f t="array" aca="1" ref="J71" ca="1">_xll.BDP(bonds[[#This Row],[worksheet get]],bonds[[#Headers],[nxt_call_dt]])*1</f>
        <v>44992</v>
      </c>
      <c r="K71" s="9" t="str" cm="1">
        <f t="array" aca="1" ref="K71" ca="1">_xll.BDP(bonds[[#This Row],[worksheet get]],bonds[[#Headers],[mty_typ]])</f>
        <v>PERP/CALL</v>
      </c>
      <c r="L71" s="9" t="str" cm="1">
        <f t="array" aca="1" ref="L71" ca="1">_xll.BDP(bonds[[#This Row],[worksheet get]],bonds[[#Headers],[crncy]])</f>
        <v>EUR</v>
      </c>
      <c r="M71" s="10" cm="1">
        <f t="array" aca="1" ref="M71" ca="1">_xll.BDP(bonds[[#This Row],[worksheet get]],bonds[[#Headers],[amt_outstanding]])</f>
        <v>1000000000</v>
      </c>
      <c r="N71" s="9" t="str" cm="1">
        <f t="array" aca="1" ref="N71" ca="1">_xll.BDP(bonds[[#This Row],[worksheet get]],bonds[[#Headers],[industry_sector]])</f>
        <v>Communications</v>
      </c>
      <c r="O71" s="9" t="str">
        <f ca="1">bonds[[#This Row],[security name]]&amp;" nc-"&amp;RIGHT(YEAR(bonds[[#This Row],[nxt_call_dt]]),2)</f>
        <v>TELEFO 2 5/8 PERP nc-23</v>
      </c>
      <c r="P71" s="9" cm="1">
        <f t="array" aca="1" ref="P71" ca="1">_xll.BDP(bonds[[#This Row],[worksheet get]],bonds[[#Headers],[yas_ispread]])</f>
        <v>347.95047022612414</v>
      </c>
      <c r="Q71" s="9" cm="1">
        <f t="array" aca="1" ref="Q71" ca="1">_xll.BDP(bonds[[#This Row],[worksheet get]],bonds[[#Headers],[blp_i_sprd_mid]])</f>
        <v>241.90289306640625</v>
      </c>
      <c r="R71" s="9" t="str" cm="1">
        <f t="array" aca="1" ref="R71" ca="1">_xll.BDP(bonds[[#This Row],[worksheet get]],bonds[[#Headers],[rtg_moody]])</f>
        <v>Ba2</v>
      </c>
      <c r="S71" s="9" t="str" cm="1">
        <f t="array" aca="1" ref="S71" ca="1">_xll.BDP(bonds[[#This Row],[worksheet get]],bonds[[#Headers],[rtg_sp]])</f>
        <v>BB+</v>
      </c>
      <c r="T71" s="9" t="str" cm="1">
        <f t="array" aca="1" ref="T71" ca="1">_xll.BDP(bonds[[#This Row],[worksheet get]],bonds[[#Headers],[bb_composite]])</f>
        <v>BB</v>
      </c>
      <c r="U71" s="9" t="str" cm="1">
        <f t="array" aca="1" ref="U71" ca="1">_xll.BDP(bonds[[#This Row],[worksheet get]],bonds[[#Headers],[green_bond_loan_indicator]])</f>
        <v>N</v>
      </c>
      <c r="V71" s="9">
        <f ca="1">IFERROR(bonds[[#This Row],[yas_ispread]]/bonds[[#This Row],[blp_i_sprd_mid]],1)</f>
        <v>1.4383890403931883</v>
      </c>
      <c r="W71" s="9" t="str">
        <f ca="1">_xlfn.XLOOKUP(bonds[[#This Row],[ticker]],lists!J:J,lists!K:K)</f>
        <v>TMT/ AUTO</v>
      </c>
    </row>
    <row r="72" spans="5:23" ht="10.5" x14ac:dyDescent="0.25">
      <c r="E72" s="5" t="s">
        <v>125</v>
      </c>
      <c r="F72" s="5" t="str" cm="1">
        <f t="array" aca="1" ref="F72" ca="1">_xll.BDP(bonds[[#This Row],[worksheet get]],bonds[[#Headers],[ID_ISIN]])</f>
        <v>XS1795406575</v>
      </c>
      <c r="G72" s="5" t="str" cm="1">
        <f t="array" aca="1" ref="G72" ca="1">_xll.BDP(bonds[[#This Row],[worksheet get]],bonds[[#Headers],[security name]])</f>
        <v>TELEFO 3 PERP</v>
      </c>
      <c r="H72" s="5" t="str" cm="1">
        <f t="array" aca="1" ref="H72" ca="1">_xll.BDP(bonds[[#This Row],[worksheet get]],bonds[[#Headers],[ticker]])</f>
        <v>TELEFO</v>
      </c>
      <c r="I72" s="5" cm="1">
        <f t="array" aca="1" ref="I72" ca="1">_xll.BDP(bonds[[#This Row],[worksheet get]],bonds[[#Headers],[coupon]])</f>
        <v>3</v>
      </c>
      <c r="J72" s="8" cm="1">
        <f t="array" aca="1" ref="J72" ca="1">_xll.BDP(bonds[[#This Row],[worksheet get]],bonds[[#Headers],[nxt_call_dt]])*1</f>
        <v>45173</v>
      </c>
      <c r="K72" s="9" t="str" cm="1">
        <f t="array" aca="1" ref="K72" ca="1">_xll.BDP(bonds[[#This Row],[worksheet get]],bonds[[#Headers],[mty_typ]])</f>
        <v>PERP/CALL</v>
      </c>
      <c r="L72" s="9" t="str" cm="1">
        <f t="array" aca="1" ref="L72" ca="1">_xll.BDP(bonds[[#This Row],[worksheet get]],bonds[[#Headers],[crncy]])</f>
        <v>EUR</v>
      </c>
      <c r="M72" s="10" cm="1">
        <f t="array" aca="1" ref="M72" ca="1">_xll.BDP(bonds[[#This Row],[worksheet get]],bonds[[#Headers],[amt_outstanding]])</f>
        <v>1250000000</v>
      </c>
      <c r="N72" s="9" t="str" cm="1">
        <f t="array" aca="1" ref="N72" ca="1">_xll.BDP(bonds[[#This Row],[worksheet get]],bonds[[#Headers],[industry_sector]])</f>
        <v>Communications</v>
      </c>
      <c r="O72" s="9" t="str">
        <f ca="1">bonds[[#This Row],[security name]]&amp;" nc-"&amp;RIGHT(YEAR(bonds[[#This Row],[nxt_call_dt]]),2)</f>
        <v>TELEFO 3 PERP nc-23</v>
      </c>
      <c r="P72" s="9" cm="1">
        <f t="array" aca="1" ref="P72" ca="1">_xll.BDP(bonds[[#This Row],[worksheet get]],bonds[[#Headers],[yas_ispread]])</f>
        <v>355.82085114109117</v>
      </c>
      <c r="Q72" s="9" cm="1">
        <f t="array" aca="1" ref="Q72" ca="1">_xll.BDP(bonds[[#This Row],[worksheet get]],bonds[[#Headers],[blp_i_sprd_mid]])</f>
        <v>357.77243041992188</v>
      </c>
      <c r="R72" s="9" t="str" cm="1">
        <f t="array" aca="1" ref="R72" ca="1">_xll.BDP(bonds[[#This Row],[worksheet get]],bonds[[#Headers],[rtg_moody]])</f>
        <v>Ba2</v>
      </c>
      <c r="S72" s="9" t="str" cm="1">
        <f t="array" aca="1" ref="S72" ca="1">_xll.BDP(bonds[[#This Row],[worksheet get]],bonds[[#Headers],[rtg_sp]])</f>
        <v>BB+</v>
      </c>
      <c r="T72" s="9" t="str" cm="1">
        <f t="array" aca="1" ref="T72" ca="1">_xll.BDP(bonds[[#This Row],[worksheet get]],bonds[[#Headers],[bb_composite]])</f>
        <v>BB</v>
      </c>
      <c r="U72" s="9" t="str" cm="1">
        <f t="array" aca="1" ref="U72" ca="1">_xll.BDP(bonds[[#This Row],[worksheet get]],bonds[[#Headers],[green_bond_loan_indicator]])</f>
        <v>N</v>
      </c>
      <c r="V72" s="9">
        <f ca="1">IFERROR(bonds[[#This Row],[yas_ispread]]/bonds[[#This Row],[blp_i_sprd_mid]],1)</f>
        <v>0.99454519377991168</v>
      </c>
      <c r="W72" s="9" t="str">
        <f ca="1">_xlfn.XLOOKUP(bonds[[#This Row],[ticker]],lists!J:J,lists!K:K)</f>
        <v>TMT/ AUTO</v>
      </c>
    </row>
    <row r="73" spans="5:23" ht="10.5" x14ac:dyDescent="0.25">
      <c r="E73" s="5" t="s">
        <v>306</v>
      </c>
      <c r="F73" s="5" t="str" cm="1">
        <f t="array" aca="1" ref="F73" ca="1">_xll.BDP(bonds[[#This Row],[worksheet get]],bonds[[#Headers],[ID_ISIN]])</f>
        <v>XS1050461034</v>
      </c>
      <c r="G73" s="5" t="str" cm="1">
        <f t="array" aca="1" ref="G73" ca="1">_xll.BDP(bonds[[#This Row],[worksheet get]],bonds[[#Headers],[security name]])</f>
        <v>TELEFO 5 7/8 PERP</v>
      </c>
      <c r="H73" s="5" t="str" cm="1">
        <f t="array" aca="1" ref="H73" ca="1">_xll.BDP(bonds[[#This Row],[worksheet get]],bonds[[#Headers],[ticker]])</f>
        <v>TELEFO</v>
      </c>
      <c r="I73" s="5" cm="1">
        <f t="array" aca="1" ref="I73" ca="1">_xll.BDP(bonds[[#This Row],[worksheet get]],bonds[[#Headers],[coupon]])</f>
        <v>5.875</v>
      </c>
      <c r="J73" s="8" cm="1">
        <f t="array" aca="1" ref="J73" ca="1">_xll.BDP(bonds[[#This Row],[worksheet get]],bonds[[#Headers],[nxt_call_dt]])*1</f>
        <v>45382</v>
      </c>
      <c r="K73" s="9" t="str" cm="1">
        <f t="array" aca="1" ref="K73" ca="1">_xll.BDP(bonds[[#This Row],[worksheet get]],bonds[[#Headers],[mty_typ]])</f>
        <v>PERP/CALL</v>
      </c>
      <c r="L73" s="9" t="str" cm="1">
        <f t="array" aca="1" ref="L73" ca="1">_xll.BDP(bonds[[#This Row],[worksheet get]],bonds[[#Headers],[crncy]])</f>
        <v>EUR</v>
      </c>
      <c r="M73" s="10" cm="1">
        <f t="array" aca="1" ref="M73" ca="1">_xll.BDP(bonds[[#This Row],[worksheet get]],bonds[[#Headers],[amt_outstanding]])</f>
        <v>1000000000</v>
      </c>
      <c r="N73" s="9" t="str" cm="1">
        <f t="array" aca="1" ref="N73" ca="1">_xll.BDP(bonds[[#This Row],[worksheet get]],bonds[[#Headers],[industry_sector]])</f>
        <v>Communications</v>
      </c>
      <c r="O73" s="9" t="str">
        <f ca="1">bonds[[#This Row],[security name]]&amp;" nc-"&amp;RIGHT(YEAR(bonds[[#This Row],[nxt_call_dt]]),2)</f>
        <v>TELEFO 5 7/8 PERP nc-24</v>
      </c>
      <c r="P73" s="9" cm="1">
        <f t="array" aca="1" ref="P73" ca="1">_xll.BDP(bonds[[#This Row],[worksheet get]],bonds[[#Headers],[yas_ispread]])</f>
        <v>348.76263128988711</v>
      </c>
      <c r="Q73" s="9" cm="1">
        <f t="array" aca="1" ref="Q73" ca="1">_xll.BDP(bonds[[#This Row],[worksheet get]],bonds[[#Headers],[blp_i_sprd_mid]])</f>
        <v>349.248779296875</v>
      </c>
      <c r="R73" s="9" t="str" cm="1">
        <f t="array" aca="1" ref="R73" ca="1">_xll.BDP(bonds[[#This Row],[worksheet get]],bonds[[#Headers],[rtg_moody]])</f>
        <v>Ba2</v>
      </c>
      <c r="S73" s="9" t="str" cm="1">
        <f t="array" aca="1" ref="S73" ca="1">_xll.BDP(bonds[[#This Row],[worksheet get]],bonds[[#Headers],[rtg_sp]])</f>
        <v>BB+</v>
      </c>
      <c r="T73" s="9" t="str" cm="1">
        <f t="array" aca="1" ref="T73" ca="1">_xll.BDP(bonds[[#This Row],[worksheet get]],bonds[[#Headers],[bb_composite]])</f>
        <v>BB</v>
      </c>
      <c r="U73" s="9" t="str" cm="1">
        <f t="array" aca="1" ref="U73" ca="1">_xll.BDP(bonds[[#This Row],[worksheet get]],bonds[[#Headers],[green_bond_loan_indicator]])</f>
        <v>N</v>
      </c>
      <c r="V73" s="9">
        <f ca="1">IFERROR(bonds[[#This Row],[yas_ispread]]/bonds[[#This Row],[blp_i_sprd_mid]],1)</f>
        <v>0.9986080180209459</v>
      </c>
      <c r="W73" s="9" t="str">
        <f ca="1">_xlfn.XLOOKUP(bonds[[#This Row],[ticker]],lists!J:J,lists!K:K)</f>
        <v>TMT/ AUTO</v>
      </c>
    </row>
    <row r="74" spans="5:23" ht="10.5" x14ac:dyDescent="0.25">
      <c r="E74" s="5" t="s">
        <v>307</v>
      </c>
      <c r="F74" s="5" t="str" cm="1">
        <f t="array" aca="1" ref="F74" ca="1">_xll.BDP(bonds[[#This Row],[worksheet get]],bonds[[#Headers],[ID_ISIN]])</f>
        <v>XS1933828433</v>
      </c>
      <c r="G74" s="5" t="str" cm="1">
        <f t="array" aca="1" ref="G74" ca="1">_xll.BDP(bonds[[#This Row],[worksheet get]],bonds[[#Headers],[security name]])</f>
        <v>TELEFO 4 3/8 PERP</v>
      </c>
      <c r="H74" s="5" t="str" cm="1">
        <f t="array" aca="1" ref="H74" ca="1">_xll.BDP(bonds[[#This Row],[worksheet get]],bonds[[#Headers],[ticker]])</f>
        <v>TELEFO</v>
      </c>
      <c r="I74" s="5" cm="1">
        <f t="array" aca="1" ref="I74" ca="1">_xll.BDP(bonds[[#This Row],[worksheet get]],bonds[[#Headers],[coupon]])</f>
        <v>4.375</v>
      </c>
      <c r="J74" s="8" cm="1">
        <f t="array" aca="1" ref="J74" ca="1">_xll.BDP(bonds[[#This Row],[worksheet get]],bonds[[#Headers],[nxt_call_dt]])*1</f>
        <v>45640</v>
      </c>
      <c r="K74" s="9" t="str" cm="1">
        <f t="array" aca="1" ref="K74" ca="1">_xll.BDP(bonds[[#This Row],[worksheet get]],bonds[[#Headers],[mty_typ]])</f>
        <v>PERP/CALL</v>
      </c>
      <c r="L74" s="9" t="str" cm="1">
        <f t="array" aca="1" ref="L74" ca="1">_xll.BDP(bonds[[#This Row],[worksheet get]],bonds[[#Headers],[crncy]])</f>
        <v>EUR</v>
      </c>
      <c r="M74" s="10" cm="1">
        <f t="array" aca="1" ref="M74" ca="1">_xll.BDP(bonds[[#This Row],[worksheet get]],bonds[[#Headers],[amt_outstanding]])</f>
        <v>1300000000</v>
      </c>
      <c r="N74" s="9" t="str" cm="1">
        <f t="array" aca="1" ref="N74" ca="1">_xll.BDP(bonds[[#This Row],[worksheet get]],bonds[[#Headers],[industry_sector]])</f>
        <v>Communications</v>
      </c>
      <c r="O74" s="9" t="str">
        <f ca="1">bonds[[#This Row],[security name]]&amp;" nc-"&amp;RIGHT(YEAR(bonds[[#This Row],[nxt_call_dt]]),2)</f>
        <v>TELEFO 4 3/8 PERP nc-24</v>
      </c>
      <c r="P74" s="9" cm="1">
        <f t="array" aca="1" ref="P74" ca="1">_xll.BDP(bonds[[#This Row],[worksheet get]],bonds[[#Headers],[yas_ispread]])</f>
        <v>361.00642033549286</v>
      </c>
      <c r="Q74" s="9" cm="1">
        <f t="array" aca="1" ref="Q74" ca="1">_xll.BDP(bonds[[#This Row],[worksheet get]],bonds[[#Headers],[blp_i_sprd_mid]])</f>
        <v>356.37710571289063</v>
      </c>
      <c r="R74" s="9" t="str" cm="1">
        <f t="array" aca="1" ref="R74" ca="1">_xll.BDP(bonds[[#This Row],[worksheet get]],bonds[[#Headers],[rtg_moody]])</f>
        <v>Ba2</v>
      </c>
      <c r="S74" s="9" t="str" cm="1">
        <f t="array" aca="1" ref="S74" ca="1">_xll.BDP(bonds[[#This Row],[worksheet get]],bonds[[#Headers],[rtg_sp]])</f>
        <v>BB+</v>
      </c>
      <c r="T74" s="9" t="str" cm="1">
        <f t="array" aca="1" ref="T74" ca="1">_xll.BDP(bonds[[#This Row],[worksheet get]],bonds[[#Headers],[bb_composite]])</f>
        <v>BB</v>
      </c>
      <c r="U74" s="9" t="str" cm="1">
        <f t="array" aca="1" ref="U74" ca="1">_xll.BDP(bonds[[#This Row],[worksheet get]],bonds[[#Headers],[green_bond_loan_indicator]])</f>
        <v>N</v>
      </c>
      <c r="V74" s="9">
        <f ca="1">IFERROR(bonds[[#This Row],[yas_ispread]]/bonds[[#This Row],[blp_i_sprd_mid]],1)</f>
        <v>1.0129899327100202</v>
      </c>
      <c r="W74" s="9" t="str">
        <f ca="1">_xlfn.XLOOKUP(bonds[[#This Row],[ticker]],lists!J:J,lists!K:K)</f>
        <v>TMT/ AUTO</v>
      </c>
    </row>
    <row r="75" spans="5:23" ht="10.5" x14ac:dyDescent="0.25">
      <c r="E75" s="5" t="s">
        <v>308</v>
      </c>
      <c r="F75" s="5" t="str" cm="1">
        <f t="array" aca="1" ref="F75" ca="1">_xll.BDP(bonds[[#This Row],[worksheet get]],bonds[[#Headers],[ID_ISIN]])</f>
        <v>XS1795406658</v>
      </c>
      <c r="G75" s="5" t="str" cm="1">
        <f t="array" aca="1" ref="G75" ca="1">_xll.BDP(bonds[[#This Row],[worksheet get]],bonds[[#Headers],[security name]])</f>
        <v>TELEFO 3 7/8 PERP</v>
      </c>
      <c r="H75" s="5" t="str" cm="1">
        <f t="array" aca="1" ref="H75" ca="1">_xll.BDP(bonds[[#This Row],[worksheet get]],bonds[[#Headers],[ticker]])</f>
        <v>TELEFO</v>
      </c>
      <c r="I75" s="5" cm="1">
        <f t="array" aca="1" ref="I75" ca="1">_xll.BDP(bonds[[#This Row],[worksheet get]],bonds[[#Headers],[coupon]])</f>
        <v>3.875</v>
      </c>
      <c r="J75" s="8" cm="1">
        <f t="array" aca="1" ref="J75" ca="1">_xll.BDP(bonds[[#This Row],[worksheet get]],bonds[[#Headers],[nxt_call_dt]])*1</f>
        <v>46195</v>
      </c>
      <c r="K75" s="9" t="str" cm="1">
        <f t="array" aca="1" ref="K75" ca="1">_xll.BDP(bonds[[#This Row],[worksheet get]],bonds[[#Headers],[mty_typ]])</f>
        <v>PERP/CALL</v>
      </c>
      <c r="L75" s="9" t="str" cm="1">
        <f t="array" aca="1" ref="L75" ca="1">_xll.BDP(bonds[[#This Row],[worksheet get]],bonds[[#Headers],[crncy]])</f>
        <v>EUR</v>
      </c>
      <c r="M75" s="10" cm="1">
        <f t="array" aca="1" ref="M75" ca="1">_xll.BDP(bonds[[#This Row],[worksheet get]],bonds[[#Headers],[amt_outstanding]])</f>
        <v>1000000000</v>
      </c>
      <c r="N75" s="9" t="str" cm="1">
        <f t="array" aca="1" ref="N75" ca="1">_xll.BDP(bonds[[#This Row],[worksheet get]],bonds[[#Headers],[industry_sector]])</f>
        <v>Communications</v>
      </c>
      <c r="O75" s="9" t="str">
        <f ca="1">bonds[[#This Row],[security name]]&amp;" nc-"&amp;RIGHT(YEAR(bonds[[#This Row],[nxt_call_dt]]),2)</f>
        <v>TELEFO 3 7/8 PERP nc-26</v>
      </c>
      <c r="P75" s="9" cm="1">
        <f t="array" aca="1" ref="P75" ca="1">_xll.BDP(bonds[[#This Row],[worksheet get]],bonds[[#Headers],[yas_ispread]])</f>
        <v>388.55903133071911</v>
      </c>
      <c r="Q75" s="9" cm="1">
        <f t="array" aca="1" ref="Q75" ca="1">_xll.BDP(bonds[[#This Row],[worksheet get]],bonds[[#Headers],[blp_i_sprd_mid]])</f>
        <v>317.69866943359375</v>
      </c>
      <c r="R75" s="9" t="str" cm="1">
        <f t="array" aca="1" ref="R75" ca="1">_xll.BDP(bonds[[#This Row],[worksheet get]],bonds[[#Headers],[rtg_moody]])</f>
        <v>Ba2</v>
      </c>
      <c r="S75" s="9" t="str" cm="1">
        <f t="array" aca="1" ref="S75" ca="1">_xll.BDP(bonds[[#This Row],[worksheet get]],bonds[[#Headers],[rtg_sp]])</f>
        <v>BB+</v>
      </c>
      <c r="T75" s="9" t="str" cm="1">
        <f t="array" aca="1" ref="T75" ca="1">_xll.BDP(bonds[[#This Row],[worksheet get]],bonds[[#Headers],[bb_composite]])</f>
        <v>BB</v>
      </c>
      <c r="U75" s="9" t="str" cm="1">
        <f t="array" aca="1" ref="U75" ca="1">_xll.BDP(bonds[[#This Row],[worksheet get]],bonds[[#Headers],[green_bond_loan_indicator]])</f>
        <v>N</v>
      </c>
      <c r="V75" s="9">
        <f ca="1">IFERROR(bonds[[#This Row],[yas_ispread]]/bonds[[#This Row],[blp_i_sprd_mid]],1)</f>
        <v>1.2230426775896106</v>
      </c>
      <c r="W75" s="9" t="str">
        <f ca="1">_xlfn.XLOOKUP(bonds[[#This Row],[ticker]],lists!J:J,lists!K:K)</f>
        <v>TMT/ AUTO</v>
      </c>
    </row>
    <row r="76" spans="5:23" ht="10.5" x14ac:dyDescent="0.25">
      <c r="E76" s="5" t="s">
        <v>309</v>
      </c>
      <c r="F76" s="5" t="str" cm="1">
        <f t="array" aca="1" ref="F76" ca="1">_xll.BDP(bonds[[#This Row],[worksheet get]],bonds[[#Headers],[ID_ISIN]])</f>
        <v>XS2109819859</v>
      </c>
      <c r="G76" s="5" t="str" cm="1">
        <f t="array" aca="1" ref="G76" ca="1">_xll.BDP(bonds[[#This Row],[worksheet get]],bonds[[#Headers],[security name]])</f>
        <v>TELEFO 2.502 PERP</v>
      </c>
      <c r="H76" s="5" t="str" cm="1">
        <f t="array" aca="1" ref="H76" ca="1">_xll.BDP(bonds[[#This Row],[worksheet get]],bonds[[#Headers],[ticker]])</f>
        <v>TELEFO</v>
      </c>
      <c r="I76" s="5" cm="1">
        <f t="array" aca="1" ref="I76" ca="1">_xll.BDP(bonds[[#This Row],[worksheet get]],bonds[[#Headers],[coupon]])</f>
        <v>2.5019999999999998</v>
      </c>
      <c r="J76" s="8" cm="1">
        <f t="array" aca="1" ref="J76" ca="1">_xll.BDP(bonds[[#This Row],[worksheet get]],bonds[[#Headers],[nxt_call_dt]])*1</f>
        <v>46423</v>
      </c>
      <c r="K76" s="9" t="str" cm="1">
        <f t="array" aca="1" ref="K76" ca="1">_xll.BDP(bonds[[#This Row],[worksheet get]],bonds[[#Headers],[mty_typ]])</f>
        <v>PERP/CALL</v>
      </c>
      <c r="L76" s="9" t="str" cm="1">
        <f t="array" aca="1" ref="L76" ca="1">_xll.BDP(bonds[[#This Row],[worksheet get]],bonds[[#Headers],[crncy]])</f>
        <v>EUR</v>
      </c>
      <c r="M76" s="10" cm="1">
        <f t="array" aca="1" ref="M76" ca="1">_xll.BDP(bonds[[#This Row],[worksheet get]],bonds[[#Headers],[amt_outstanding]])</f>
        <v>500000000</v>
      </c>
      <c r="N76" s="9" t="str" cm="1">
        <f t="array" aca="1" ref="N76" ca="1">_xll.BDP(bonds[[#This Row],[worksheet get]],bonds[[#Headers],[industry_sector]])</f>
        <v>Communications</v>
      </c>
      <c r="O76" s="9" t="str">
        <f ca="1">bonds[[#This Row],[security name]]&amp;" nc-"&amp;RIGHT(YEAR(bonds[[#This Row],[nxt_call_dt]]),2)</f>
        <v>TELEFO 2.502 PERP nc-27</v>
      </c>
      <c r="P76" s="9" cm="1">
        <f t="array" aca="1" ref="P76" ca="1">_xll.BDP(bonds[[#This Row],[worksheet get]],bonds[[#Headers],[yas_ispread]])</f>
        <v>350.31610790131003</v>
      </c>
      <c r="Q76" s="9" cm="1">
        <f t="array" aca="1" ref="Q76" ca="1">_xll.BDP(bonds[[#This Row],[worksheet get]],bonds[[#Headers],[blp_i_sprd_mid]])</f>
        <v>350.56301879882813</v>
      </c>
      <c r="R76" s="9" t="str" cm="1">
        <f t="array" aca="1" ref="R76" ca="1">_xll.BDP(bonds[[#This Row],[worksheet get]],bonds[[#Headers],[rtg_moody]])</f>
        <v>Ba2</v>
      </c>
      <c r="S76" s="9" t="str" cm="1">
        <f t="array" aca="1" ref="S76" ca="1">_xll.BDP(bonds[[#This Row],[worksheet get]],bonds[[#Headers],[rtg_sp]])</f>
        <v>#N/A N/A</v>
      </c>
      <c r="T76" s="9" t="str" cm="1">
        <f t="array" aca="1" ref="T76" ca="1">_xll.BDP(bonds[[#This Row],[worksheet get]],bonds[[#Headers],[bb_composite]])</f>
        <v>BB</v>
      </c>
      <c r="U76" s="9" t="str" cm="1">
        <f t="array" aca="1" ref="U76" ca="1">_xll.BDP(bonds[[#This Row],[worksheet get]],bonds[[#Headers],[green_bond_loan_indicator]])</f>
        <v>Y</v>
      </c>
      <c r="V76" s="9">
        <f ca="1">IFERROR(bonds[[#This Row],[yas_ispread]]/bonds[[#This Row],[blp_i_sprd_mid]],1)</f>
        <v>0.99929567329045688</v>
      </c>
      <c r="W76" s="9" t="str">
        <f ca="1">_xlfn.XLOOKUP(bonds[[#This Row],[ticker]],lists!J:J,lists!K:K)</f>
        <v>TMT/ AUTO</v>
      </c>
    </row>
    <row r="77" spans="5:23" ht="10.5" x14ac:dyDescent="0.25">
      <c r="E77" s="5" t="s">
        <v>126</v>
      </c>
      <c r="F77" s="5" t="str" cm="1">
        <f t="array" aca="1" ref="F77" ca="1">_xll.BDP(bonds[[#This Row],[worksheet get]],bonds[[#Headers],[ID_ISIN]])</f>
        <v>XS2056371334</v>
      </c>
      <c r="G77" s="5" t="str" cm="1">
        <f t="array" aca="1" ref="G77" ca="1">_xll.BDP(bonds[[#This Row],[worksheet get]],bonds[[#Headers],[security name]])</f>
        <v>TELEFO 2 7/8 PERP</v>
      </c>
      <c r="H77" s="5" t="str" cm="1">
        <f t="array" aca="1" ref="H77" ca="1">_xll.BDP(bonds[[#This Row],[worksheet get]],bonds[[#Headers],[ticker]])</f>
        <v>TELEFO</v>
      </c>
      <c r="I77" s="5" cm="1">
        <f t="array" aca="1" ref="I77" ca="1">_xll.BDP(bonds[[#This Row],[worksheet get]],bonds[[#Headers],[coupon]])</f>
        <v>2.875</v>
      </c>
      <c r="J77" s="8" cm="1">
        <f t="array" aca="1" ref="J77" ca="1">_xll.BDP(bonds[[#This Row],[worksheet get]],bonds[[#Headers],[nxt_call_dt]])*1</f>
        <v>46562</v>
      </c>
      <c r="K77" s="9" t="str" cm="1">
        <f t="array" aca="1" ref="K77" ca="1">_xll.BDP(bonds[[#This Row],[worksheet get]],bonds[[#Headers],[mty_typ]])</f>
        <v>PERP/CALL</v>
      </c>
      <c r="L77" s="9" t="str" cm="1">
        <f t="array" aca="1" ref="L77" ca="1">_xll.BDP(bonds[[#This Row],[worksheet get]],bonds[[#Headers],[crncy]])</f>
        <v>EUR</v>
      </c>
      <c r="M77" s="10" cm="1">
        <f t="array" aca="1" ref="M77" ca="1">_xll.BDP(bonds[[#This Row],[worksheet get]],bonds[[#Headers],[amt_outstanding]])</f>
        <v>500000000</v>
      </c>
      <c r="N77" s="9" t="str" cm="1">
        <f t="array" aca="1" ref="N77" ca="1">_xll.BDP(bonds[[#This Row],[worksheet get]],bonds[[#Headers],[industry_sector]])</f>
        <v>Communications</v>
      </c>
      <c r="O77" s="9" t="str">
        <f ca="1">bonds[[#This Row],[security name]]&amp;" nc-"&amp;RIGHT(YEAR(bonds[[#This Row],[nxt_call_dt]]),2)</f>
        <v>TELEFO 2 7/8 PERP nc-27</v>
      </c>
      <c r="P77" s="9" cm="1">
        <f t="array" aca="1" ref="P77" ca="1">_xll.BDP(bonds[[#This Row],[worksheet get]],bonds[[#Headers],[yas_ispread]])</f>
        <v>376.36259185602518</v>
      </c>
      <c r="Q77" s="9" cm="1">
        <f t="array" aca="1" ref="Q77" ca="1">_xll.BDP(bonds[[#This Row],[worksheet get]],bonds[[#Headers],[blp_i_sprd_mid]])</f>
        <v>377.1387939453125</v>
      </c>
      <c r="R77" s="9" t="str" cm="1">
        <f t="array" aca="1" ref="R77" ca="1">_xll.BDP(bonds[[#This Row],[worksheet get]],bonds[[#Headers],[rtg_moody]])</f>
        <v>Ba2</v>
      </c>
      <c r="S77" s="9" t="str" cm="1">
        <f t="array" aca="1" ref="S77" ca="1">_xll.BDP(bonds[[#This Row],[worksheet get]],bonds[[#Headers],[rtg_sp]])</f>
        <v>BB+</v>
      </c>
      <c r="T77" s="9" t="str" cm="1">
        <f t="array" aca="1" ref="T77" ca="1">_xll.BDP(bonds[[#This Row],[worksheet get]],bonds[[#Headers],[bb_composite]])</f>
        <v>BB</v>
      </c>
      <c r="U77" s="9" t="str" cm="1">
        <f t="array" aca="1" ref="U77" ca="1">_xll.BDP(bonds[[#This Row],[worksheet get]],bonds[[#Headers],[green_bond_loan_indicator]])</f>
        <v>N</v>
      </c>
      <c r="V77" s="9">
        <f ca="1">IFERROR(bonds[[#This Row],[yas_ispread]]/bonds[[#This Row],[blp_i_sprd_mid]],1)</f>
        <v>0.99794186622604553</v>
      </c>
      <c r="W77" s="9" t="str">
        <f ca="1">_xlfn.XLOOKUP(bonds[[#This Row],[ticker]],lists!J:J,lists!K:K)</f>
        <v>TMT/ AUTO</v>
      </c>
    </row>
    <row r="78" spans="5:23" ht="10.5" x14ac:dyDescent="0.25">
      <c r="E78" s="5" t="s">
        <v>128</v>
      </c>
      <c r="F78" s="5" t="str" cm="1">
        <f t="array" aca="1" ref="F78" ca="1">_xll.BDP(bonds[[#This Row],[worksheet get]],bonds[[#Headers],[ID_ISIN]])</f>
        <v>XS1888179477</v>
      </c>
      <c r="G78" s="5" t="str" cm="1">
        <f t="array" aca="1" ref="G78" ca="1">_xll.BDP(bonds[[#This Row],[worksheet get]],bonds[[#Headers],[security name]])</f>
        <v>VOD 3.1 01/03/79</v>
      </c>
      <c r="H78" s="5" t="str" cm="1">
        <f t="array" aca="1" ref="H78" ca="1">_xll.BDP(bonds[[#This Row],[worksheet get]],bonds[[#Headers],[ticker]])</f>
        <v>VOD</v>
      </c>
      <c r="I78" s="5" cm="1">
        <f t="array" aca="1" ref="I78" ca="1">_xll.BDP(bonds[[#This Row],[worksheet get]],bonds[[#Headers],[coupon]])</f>
        <v>3.1</v>
      </c>
      <c r="J78" s="8" cm="1">
        <f t="array" aca="1" ref="J78" ca="1">_xll.BDP(bonds[[#This Row],[worksheet get]],bonds[[#Headers],[nxt_call_dt]])*1</f>
        <v>45202</v>
      </c>
      <c r="K78" s="9" t="str" cm="1">
        <f t="array" aca="1" ref="K78" ca="1">_xll.BDP(bonds[[#This Row],[worksheet get]],bonds[[#Headers],[mty_typ]])</f>
        <v>CALLABLE</v>
      </c>
      <c r="L78" s="9" t="str" cm="1">
        <f t="array" aca="1" ref="L78" ca="1">_xll.BDP(bonds[[#This Row],[worksheet get]],bonds[[#Headers],[crncy]])</f>
        <v>EUR</v>
      </c>
      <c r="M78" s="10" cm="1">
        <f t="array" aca="1" ref="M78" ca="1">_xll.BDP(bonds[[#This Row],[worksheet get]],bonds[[#Headers],[amt_outstanding]])</f>
        <v>2000000000</v>
      </c>
      <c r="N78" s="9" t="str" cm="1">
        <f t="array" aca="1" ref="N78" ca="1">_xll.BDP(bonds[[#This Row],[worksheet get]],bonds[[#Headers],[industry_sector]])</f>
        <v>Communications</v>
      </c>
      <c r="O78" s="9" t="str">
        <f ca="1">bonds[[#This Row],[security name]]&amp;" nc-"&amp;RIGHT(YEAR(bonds[[#This Row],[nxt_call_dt]]),2)</f>
        <v>VOD 3.1 01/03/79 nc-23</v>
      </c>
      <c r="P78" s="9" cm="1">
        <f t="array" aca="1" ref="P78" ca="1">_xll.BDP(bonds[[#This Row],[worksheet get]],bonds[[#Headers],[yas_ispread]])</f>
        <v>305.62867317277147</v>
      </c>
      <c r="Q78" s="9" cm="1">
        <f t="array" aca="1" ref="Q78" ca="1">_xll.BDP(bonds[[#This Row],[worksheet get]],bonds[[#Headers],[blp_i_sprd_mid]])</f>
        <v>303.96633911132813</v>
      </c>
      <c r="R78" s="9" t="str" cm="1">
        <f t="array" aca="1" ref="R78" ca="1">_xll.BDP(bonds[[#This Row],[worksheet get]],bonds[[#Headers],[rtg_moody]])</f>
        <v>Ba1</v>
      </c>
      <c r="S78" s="9" t="str" cm="1">
        <f t="array" aca="1" ref="S78" ca="1">_xll.BDP(bonds[[#This Row],[worksheet get]],bonds[[#Headers],[rtg_sp]])</f>
        <v>BB+</v>
      </c>
      <c r="T78" s="9" t="str" cm="1">
        <f t="array" aca="1" ref="T78" ca="1">_xll.BDP(bonds[[#This Row],[worksheet get]],bonds[[#Headers],[bb_composite]])</f>
        <v>BB+</v>
      </c>
      <c r="U78" s="9" t="str" cm="1">
        <f t="array" aca="1" ref="U78" ca="1">_xll.BDP(bonds[[#This Row],[worksheet get]],bonds[[#Headers],[green_bond_loan_indicator]])</f>
        <v>N</v>
      </c>
      <c r="V78" s="9">
        <f ca="1">IFERROR(bonds[[#This Row],[yas_ispread]]/bonds[[#This Row],[blp_i_sprd_mid]],1)</f>
        <v>1.0054688096922288</v>
      </c>
      <c r="W78" s="9" t="str">
        <f ca="1">_xlfn.XLOOKUP(bonds[[#This Row],[ticker]],lists!J:J,lists!K:K)</f>
        <v>TMT/ AUTO</v>
      </c>
    </row>
    <row r="79" spans="5:23" ht="10.5" x14ac:dyDescent="0.25">
      <c r="E79" s="5" t="s">
        <v>129</v>
      </c>
      <c r="F79" s="5" t="str" cm="1">
        <f t="array" aca="1" ref="F79" ca="1">_xll.BDP(bonds[[#This Row],[worksheet get]],bonds[[#Headers],[ID_ISIN]])</f>
        <v>XS1888179550</v>
      </c>
      <c r="G79" s="5" t="str" cm="1">
        <f t="array" aca="1" ref="G79" ca="1">_xll.BDP(bonds[[#This Row],[worksheet get]],bonds[[#Headers],[security name]])</f>
        <v>VOD 4.2 10/03/78</v>
      </c>
      <c r="H79" s="5" t="str" cm="1">
        <f t="array" aca="1" ref="H79" ca="1">_xll.BDP(bonds[[#This Row],[worksheet get]],bonds[[#Headers],[ticker]])</f>
        <v>VOD</v>
      </c>
      <c r="I79" s="5" cm="1">
        <f t="array" aca="1" ref="I79" ca="1">_xll.BDP(bonds[[#This Row],[worksheet get]],bonds[[#Headers],[coupon]])</f>
        <v>4.2</v>
      </c>
      <c r="J79" s="8" cm="1">
        <f t="array" aca="1" ref="J79" ca="1">_xll.BDP(bonds[[#This Row],[worksheet get]],bonds[[#Headers],[nxt_call_dt]])*1</f>
        <v>46937</v>
      </c>
      <c r="K79" s="9" t="str" cm="1">
        <f t="array" aca="1" ref="K79" ca="1">_xll.BDP(bonds[[#This Row],[worksheet get]],bonds[[#Headers],[mty_typ]])</f>
        <v>CALLABLE</v>
      </c>
      <c r="L79" s="9" t="str" cm="1">
        <f t="array" aca="1" ref="L79" ca="1">_xll.BDP(bonds[[#This Row],[worksheet get]],bonds[[#Headers],[crncy]])</f>
        <v>EUR</v>
      </c>
      <c r="M79" s="10" cm="1">
        <f t="array" aca="1" ref="M79" ca="1">_xll.BDP(bonds[[#This Row],[worksheet get]],bonds[[#Headers],[amt_outstanding]])</f>
        <v>500000000</v>
      </c>
      <c r="N79" s="9" t="str" cm="1">
        <f t="array" aca="1" ref="N79" ca="1">_xll.BDP(bonds[[#This Row],[worksheet get]],bonds[[#Headers],[industry_sector]])</f>
        <v>Communications</v>
      </c>
      <c r="O79" s="9" t="str">
        <f ca="1">bonds[[#This Row],[security name]]&amp;" nc-"&amp;RIGHT(YEAR(bonds[[#This Row],[nxt_call_dt]]),2)</f>
        <v>VOD 4.2 10/03/78 nc-28</v>
      </c>
      <c r="P79" s="9" cm="1">
        <f t="array" aca="1" ref="P79" ca="1">_xll.BDP(bonds[[#This Row],[worksheet get]],bonds[[#Headers],[yas_ispread]])</f>
        <v>310.114379150525</v>
      </c>
      <c r="Q79" s="9" cm="1">
        <f t="array" aca="1" ref="Q79" ca="1">_xll.BDP(bonds[[#This Row],[worksheet get]],bonds[[#Headers],[blp_i_sprd_mid]])</f>
        <v>310.0391845703125</v>
      </c>
      <c r="R79" s="9" t="str" cm="1">
        <f t="array" aca="1" ref="R79" ca="1">_xll.BDP(bonds[[#This Row],[worksheet get]],bonds[[#Headers],[rtg_moody]])</f>
        <v>Ba1</v>
      </c>
      <c r="S79" s="9" t="str" cm="1">
        <f t="array" aca="1" ref="S79" ca="1">_xll.BDP(bonds[[#This Row],[worksheet get]],bonds[[#Headers],[rtg_sp]])</f>
        <v>BB+</v>
      </c>
      <c r="T79" s="9" t="str" cm="1">
        <f t="array" aca="1" ref="T79" ca="1">_xll.BDP(bonds[[#This Row],[worksheet get]],bonds[[#Headers],[bb_composite]])</f>
        <v>BB+</v>
      </c>
      <c r="U79" s="9" t="str" cm="1">
        <f t="array" aca="1" ref="U79" ca="1">_xll.BDP(bonds[[#This Row],[worksheet get]],bonds[[#Headers],[green_bond_loan_indicator]])</f>
        <v>N</v>
      </c>
      <c r="V79" s="9">
        <f ca="1">IFERROR(bonds[[#This Row],[yas_ispread]]/bonds[[#This Row],[blp_i_sprd_mid]],1)</f>
        <v>1.0002425325054209</v>
      </c>
      <c r="W79" s="9" t="str">
        <f ca="1">_xlfn.XLOOKUP(bonds[[#This Row],[ticker]],lists!J:J,lists!K:K)</f>
        <v>TMT/ AUTO</v>
      </c>
    </row>
    <row r="80" spans="5:23" ht="10.5" x14ac:dyDescent="0.25">
      <c r="E80" s="5" t="s">
        <v>310</v>
      </c>
      <c r="F80" s="5" t="str" cm="1">
        <f t="array" aca="1" ref="F80" ca="1">_xll.BDP(bonds[[#This Row],[worksheet get]],bonds[[#Headers],[ID_ISIN]])</f>
        <v>XS1888180996</v>
      </c>
      <c r="G80" s="5" t="str" cm="1">
        <f t="array" aca="1" ref="G80" ca="1">_xll.BDP(bonds[[#This Row],[worksheet get]],bonds[[#Headers],[security name]])</f>
        <v>VOD 4 7/8 10/03/78</v>
      </c>
      <c r="H80" s="5" t="str" cm="1">
        <f t="array" aca="1" ref="H80" ca="1">_xll.BDP(bonds[[#This Row],[worksheet get]],bonds[[#Headers],[ticker]])</f>
        <v>VOD</v>
      </c>
      <c r="I80" s="5" cm="1">
        <f t="array" aca="1" ref="I80" ca="1">_xll.BDP(bonds[[#This Row],[worksheet get]],bonds[[#Headers],[coupon]])</f>
        <v>4.875</v>
      </c>
      <c r="J80" s="8" cm="1">
        <f t="array" aca="1" ref="J80" ca="1">_xll.BDP(bonds[[#This Row],[worksheet get]],bonds[[#Headers],[nxt_call_dt]])*1</f>
        <v>45841</v>
      </c>
      <c r="K80" s="9" t="str" cm="1">
        <f t="array" aca="1" ref="K80" ca="1">_xll.BDP(bonds[[#This Row],[worksheet get]],bonds[[#Headers],[mty_typ]])</f>
        <v>CALLABLE</v>
      </c>
      <c r="L80" s="9" t="str" cm="1">
        <f t="array" aca="1" ref="L80" ca="1">_xll.BDP(bonds[[#This Row],[worksheet get]],bonds[[#Headers],[crncy]])</f>
        <v>GBP</v>
      </c>
      <c r="M80" s="10" cm="1">
        <f t="array" aca="1" ref="M80" ca="1">_xll.BDP(bonds[[#This Row],[worksheet get]],bonds[[#Headers],[amt_outstanding]])</f>
        <v>500000000</v>
      </c>
      <c r="N80" s="9" t="str" cm="1">
        <f t="array" aca="1" ref="N80" ca="1">_xll.BDP(bonds[[#This Row],[worksheet get]],bonds[[#Headers],[industry_sector]])</f>
        <v>Communications</v>
      </c>
      <c r="O80" s="9" t="str">
        <f ca="1">bonds[[#This Row],[security name]]&amp;" nc-"&amp;RIGHT(YEAR(bonds[[#This Row],[nxt_call_dt]]),2)</f>
        <v>VOD 4 7/8 10/03/78 nc-25</v>
      </c>
      <c r="P80" s="9" cm="1">
        <f t="array" aca="1" ref="P80" ca="1">_xll.BDP(bonds[[#This Row],[worksheet get]],bonds[[#Headers],[yas_ispread]])</f>
        <v>336.62654708079111</v>
      </c>
      <c r="Q80" s="9" cm="1">
        <f t="array" aca="1" ref="Q80" ca="1">_xll.BDP(bonds[[#This Row],[worksheet get]],bonds[[#Headers],[blp_i_sprd_mid]])</f>
        <v>336.94891357421875</v>
      </c>
      <c r="R80" s="9" t="str" cm="1">
        <f t="array" aca="1" ref="R80" ca="1">_xll.BDP(bonds[[#This Row],[worksheet get]],bonds[[#Headers],[rtg_moody]])</f>
        <v>Ba1</v>
      </c>
      <c r="S80" s="9" t="str" cm="1">
        <f t="array" aca="1" ref="S80" ca="1">_xll.BDP(bonds[[#This Row],[worksheet get]],bonds[[#Headers],[rtg_sp]])</f>
        <v>BB+</v>
      </c>
      <c r="T80" s="9" t="str" cm="1">
        <f t="array" aca="1" ref="T80" ca="1">_xll.BDP(bonds[[#This Row],[worksheet get]],bonds[[#Headers],[bb_composite]])</f>
        <v>BB+</v>
      </c>
      <c r="U80" s="9" t="str" cm="1">
        <f t="array" aca="1" ref="U80" ca="1">_xll.BDP(bonds[[#This Row],[worksheet get]],bonds[[#Headers],[green_bond_loan_indicator]])</f>
        <v>N</v>
      </c>
      <c r="V80" s="9">
        <f ca="1">IFERROR(bonds[[#This Row],[yas_ispread]]/bonds[[#This Row],[blp_i_sprd_mid]],1)</f>
        <v>0.99904327783696312</v>
      </c>
      <c r="W80" s="9" t="str">
        <f ca="1">_xlfn.XLOOKUP(bonds[[#This Row],[ticker]],lists!J:J,lists!K:K)</f>
        <v>TMT/ AUTO</v>
      </c>
    </row>
    <row r="81" spans="5:23" ht="10.5" x14ac:dyDescent="0.25">
      <c r="E81" s="5" t="s">
        <v>311</v>
      </c>
      <c r="F81" s="5" t="str" cm="1">
        <f t="array" aca="1" ref="F81" ca="1">_xll.BDP(bonds[[#This Row],[worksheet get]],bonds[[#Headers],[ID_ISIN]])</f>
        <v>XS1888180640</v>
      </c>
      <c r="G81" s="5" t="str" cm="1">
        <f t="array" aca="1" ref="G81" ca="1">_xll.BDP(bonds[[#This Row],[worksheet get]],bonds[[#Headers],[security name]])</f>
        <v>VOD 6 1/4 10/03/78</v>
      </c>
      <c r="H81" s="5" t="str" cm="1">
        <f t="array" aca="1" ref="H81" ca="1">_xll.BDP(bonds[[#This Row],[worksheet get]],bonds[[#Headers],[ticker]])</f>
        <v>VOD</v>
      </c>
      <c r="I81" s="5" cm="1">
        <f t="array" aca="1" ref="I81" ca="1">_xll.BDP(bonds[[#This Row],[worksheet get]],bonds[[#Headers],[coupon]])</f>
        <v>6.25</v>
      </c>
      <c r="J81" s="8" cm="1">
        <f t="array" aca="1" ref="J81" ca="1">_xll.BDP(bonds[[#This Row],[worksheet get]],bonds[[#Headers],[nxt_call_dt]])*1</f>
        <v>45476</v>
      </c>
      <c r="K81" s="9" t="str" cm="1">
        <f t="array" aca="1" ref="K81" ca="1">_xll.BDP(bonds[[#This Row],[worksheet get]],bonds[[#Headers],[mty_typ]])</f>
        <v>CALLABLE</v>
      </c>
      <c r="L81" s="9" t="str" cm="1">
        <f t="array" aca="1" ref="L81" ca="1">_xll.BDP(bonds[[#This Row],[worksheet get]],bonds[[#Headers],[crncy]])</f>
        <v>USD</v>
      </c>
      <c r="M81" s="10" cm="1">
        <f t="array" aca="1" ref="M81" ca="1">_xll.BDP(bonds[[#This Row],[worksheet get]],bonds[[#Headers],[amt_outstanding]])</f>
        <v>1300000000</v>
      </c>
      <c r="N81" s="9" t="str" cm="1">
        <f t="array" aca="1" ref="N81" ca="1">_xll.BDP(bonds[[#This Row],[worksheet get]],bonds[[#Headers],[industry_sector]])</f>
        <v>Communications</v>
      </c>
      <c r="O81" s="9" t="str">
        <f ca="1">bonds[[#This Row],[security name]]&amp;" nc-"&amp;RIGHT(YEAR(bonds[[#This Row],[nxt_call_dt]]),2)</f>
        <v>VOD 6 1/4 10/03/78 nc-24</v>
      </c>
      <c r="P81" s="9" cm="1">
        <f t="array" aca="1" ref="P81" ca="1">_xll.BDP(bonds[[#This Row],[worksheet get]],bonds[[#Headers],[yas_ispread]])</f>
        <v>378.80969943071233</v>
      </c>
      <c r="Q81" s="9" cm="1">
        <f t="array" aca="1" ref="Q81" ca="1">_xll.BDP(bonds[[#This Row],[worksheet get]],bonds[[#Headers],[blp_i_sprd_mid]])</f>
        <v>378.54025268554688</v>
      </c>
      <c r="R81" s="9" t="str" cm="1">
        <f t="array" aca="1" ref="R81" ca="1">_xll.BDP(bonds[[#This Row],[worksheet get]],bonds[[#Headers],[rtg_moody]])</f>
        <v>Ba1</v>
      </c>
      <c r="S81" s="9" t="str" cm="1">
        <f t="array" aca="1" ref="S81" ca="1">_xll.BDP(bonds[[#This Row],[worksheet get]],bonds[[#Headers],[rtg_sp]])</f>
        <v>BB+</v>
      </c>
      <c r="T81" s="9" t="str" cm="1">
        <f t="array" aca="1" ref="T81" ca="1">_xll.BDP(bonds[[#This Row],[worksheet get]],bonds[[#Headers],[bb_composite]])</f>
        <v>BB+</v>
      </c>
      <c r="U81" s="9" t="str" cm="1">
        <f t="array" aca="1" ref="U81" ca="1">_xll.BDP(bonds[[#This Row],[worksheet get]],bonds[[#Headers],[green_bond_loan_indicator]])</f>
        <v>N</v>
      </c>
      <c r="V81" s="9">
        <f ca="1">IFERROR(bonds[[#This Row],[yas_ispread]]/bonds[[#This Row],[blp_i_sprd_mid]],1)</f>
        <v>1.0007118047374193</v>
      </c>
      <c r="W81" s="9" t="str">
        <f ca="1">_xlfn.XLOOKUP(bonds[[#This Row],[ticker]],lists!J:J,lists!K:K)</f>
        <v>TMT/ AUTO</v>
      </c>
    </row>
    <row r="82" spans="5:23" ht="10.5" x14ac:dyDescent="0.25">
      <c r="E82" s="5" t="s">
        <v>312</v>
      </c>
      <c r="F82" s="5" t="str" cm="1">
        <f t="array" aca="1" ref="F82" ca="1">_xll.BDP(bonds[[#This Row],[worksheet get]],bonds[[#Headers],[ID_ISIN]])</f>
        <v>US92857WBQ24</v>
      </c>
      <c r="G82" s="5" t="str" cm="1">
        <f t="array" aca="1" ref="G82" ca="1">_xll.BDP(bonds[[#This Row],[worksheet get]],bonds[[#Headers],[security name]])</f>
        <v>VOD 7 04/04/79</v>
      </c>
      <c r="H82" s="5" t="str" cm="1">
        <f t="array" aca="1" ref="H82" ca="1">_xll.BDP(bonds[[#This Row],[worksheet get]],bonds[[#Headers],[ticker]])</f>
        <v>VOD</v>
      </c>
      <c r="I82" s="5" cm="1">
        <f t="array" aca="1" ref="I82" ca="1">_xll.BDP(bonds[[#This Row],[worksheet get]],bonds[[#Headers],[coupon]])</f>
        <v>7</v>
      </c>
      <c r="J82" s="8" cm="1">
        <f t="array" aca="1" ref="J82" ca="1">_xll.BDP(bonds[[#This Row],[worksheet get]],bonds[[#Headers],[nxt_call_dt]])*1</f>
        <v>47122</v>
      </c>
      <c r="K82" s="9" t="str" cm="1">
        <f t="array" aca="1" ref="K82" ca="1">_xll.BDP(bonds[[#This Row],[worksheet get]],bonds[[#Headers],[mty_typ]])</f>
        <v>CALLABLE</v>
      </c>
      <c r="L82" s="9" t="str" cm="1">
        <f t="array" aca="1" ref="L82" ca="1">_xll.BDP(bonds[[#This Row],[worksheet get]],bonds[[#Headers],[crncy]])</f>
        <v>USD</v>
      </c>
      <c r="M82" s="10" cm="1">
        <f t="array" aca="1" ref="M82" ca="1">_xll.BDP(bonds[[#This Row],[worksheet get]],bonds[[#Headers],[amt_outstanding]])</f>
        <v>2000000000</v>
      </c>
      <c r="N82" s="9" t="str" cm="1">
        <f t="array" aca="1" ref="N82" ca="1">_xll.BDP(bonds[[#This Row],[worksheet get]],bonds[[#Headers],[industry_sector]])</f>
        <v>Communications</v>
      </c>
      <c r="O82" s="9" t="str">
        <f ca="1">bonds[[#This Row],[security name]]&amp;" nc-"&amp;RIGHT(YEAR(bonds[[#This Row],[nxt_call_dt]]),2)</f>
        <v>VOD 7 04/04/79 nc-29</v>
      </c>
      <c r="P82" s="9" cm="1">
        <f t="array" aca="1" ref="P82" ca="1">_xll.BDP(bonds[[#This Row],[worksheet get]],bonds[[#Headers],[yas_ispread]])</f>
        <v>397.95444860632358</v>
      </c>
      <c r="Q82" s="9" cm="1">
        <f t="array" aca="1" ref="Q82" ca="1">_xll.BDP(bonds[[#This Row],[worksheet get]],bonds[[#Headers],[blp_i_sprd_mid]])</f>
        <v>397.9697265625</v>
      </c>
      <c r="R82" s="9" t="str" cm="1">
        <f t="array" aca="1" ref="R82" ca="1">_xll.BDP(bonds[[#This Row],[worksheet get]],bonds[[#Headers],[rtg_moody]])</f>
        <v>Ba1</v>
      </c>
      <c r="S82" s="9" t="str" cm="1">
        <f t="array" aca="1" ref="S82" ca="1">_xll.BDP(bonds[[#This Row],[worksheet get]],bonds[[#Headers],[rtg_sp]])</f>
        <v>BB+</v>
      </c>
      <c r="T82" s="9" t="str" cm="1">
        <f t="array" aca="1" ref="T82" ca="1">_xll.BDP(bonds[[#This Row],[worksheet get]],bonds[[#Headers],[bb_composite]])</f>
        <v>BB+</v>
      </c>
      <c r="U82" s="9" t="str" cm="1">
        <f t="array" aca="1" ref="U82" ca="1">_xll.BDP(bonds[[#This Row],[worksheet get]],bonds[[#Headers],[green_bond_loan_indicator]])</f>
        <v>N</v>
      </c>
      <c r="V82" s="9">
        <f ca="1">IFERROR(bonds[[#This Row],[yas_ispread]]/bonds[[#This Row],[blp_i_sprd_mid]],1)</f>
        <v>0.9999616102553619</v>
      </c>
      <c r="W82" s="9" t="str">
        <f ca="1">_xlfn.XLOOKUP(bonds[[#This Row],[ticker]],lists!J:J,lists!K:K)</f>
        <v>TMT/ AUTO</v>
      </c>
    </row>
    <row r="83" spans="5:23" ht="10.5" x14ac:dyDescent="0.25">
      <c r="E83" s="5" t="s">
        <v>313</v>
      </c>
      <c r="F83" s="5" t="str" cm="1">
        <f t="array" aca="1" ref="F83" ca="1">_xll.BDP(bonds[[#This Row],[worksheet get]],bonds[[#Headers],[ID_ISIN]])</f>
        <v>XS2119468572</v>
      </c>
      <c r="G83" s="5" t="str" cm="1">
        <f t="array" aca="1" ref="G83" ca="1">_xll.BDP(bonds[[#This Row],[worksheet get]],bonds[[#Headers],[security name]])</f>
        <v>BRITEL 1.874 08/18/80</v>
      </c>
      <c r="H83" s="5" t="str" cm="1">
        <f t="array" aca="1" ref="H83" ca="1">_xll.BDP(bonds[[#This Row],[worksheet get]],bonds[[#Headers],[ticker]])</f>
        <v>BRITEL</v>
      </c>
      <c r="I83" s="5" cm="1">
        <f t="array" aca="1" ref="I83" ca="1">_xll.BDP(bonds[[#This Row],[worksheet get]],bonds[[#Headers],[coupon]])</f>
        <v>1.8740000000000001</v>
      </c>
      <c r="J83" s="8" cm="1">
        <f t="array" aca="1" ref="J83" ca="1">_xll.BDP(bonds[[#This Row],[worksheet get]],bonds[[#Headers],[nxt_call_dt]])*1</f>
        <v>45795</v>
      </c>
      <c r="K83" s="9" t="str" cm="1">
        <f t="array" aca="1" ref="K83" ca="1">_xll.BDP(bonds[[#This Row],[worksheet get]],bonds[[#Headers],[mty_typ]])</f>
        <v>CALLABLE</v>
      </c>
      <c r="L83" s="9" t="str" cm="1">
        <f t="array" aca="1" ref="L83" ca="1">_xll.BDP(bonds[[#This Row],[worksheet get]],bonds[[#Headers],[crncy]])</f>
        <v>EUR</v>
      </c>
      <c r="M83" s="10" cm="1">
        <f t="array" aca="1" ref="M83" ca="1">_xll.BDP(bonds[[#This Row],[worksheet get]],bonds[[#Headers],[amt_outstanding]])</f>
        <v>500000000</v>
      </c>
      <c r="N83" s="9" t="str" cm="1">
        <f t="array" aca="1" ref="N83" ca="1">_xll.BDP(bonds[[#This Row],[worksheet get]],bonds[[#Headers],[industry_sector]])</f>
        <v>Communications</v>
      </c>
      <c r="O83" s="9" t="str">
        <f ca="1">bonds[[#This Row],[security name]]&amp;" nc-"&amp;RIGHT(YEAR(bonds[[#This Row],[nxt_call_dt]]),2)</f>
        <v>BRITEL 1.874 08/18/80 nc-25</v>
      </c>
      <c r="P83" s="9" cm="1">
        <f t="array" aca="1" ref="P83" ca="1">_xll.BDP(bonds[[#This Row],[worksheet get]],bonds[[#Headers],[yas_ispread]])</f>
        <v>379.71999294963854</v>
      </c>
      <c r="Q83" s="9" cm="1">
        <f t="array" aca="1" ref="Q83" ca="1">_xll.BDP(bonds[[#This Row],[worksheet get]],bonds[[#Headers],[blp_i_sprd_mid]])</f>
        <v>379.22366333007813</v>
      </c>
      <c r="R83" s="9" t="str" cm="1">
        <f t="array" aca="1" ref="R83" ca="1">_xll.BDP(bonds[[#This Row],[worksheet get]],bonds[[#Headers],[rtg_moody]])</f>
        <v>Ba1</v>
      </c>
      <c r="S83" s="9" t="str" cm="1">
        <f t="array" aca="1" ref="S83" ca="1">_xll.BDP(bonds[[#This Row],[worksheet get]],bonds[[#Headers],[rtg_sp]])</f>
        <v>BB+</v>
      </c>
      <c r="T83" s="9" t="str" cm="1">
        <f t="array" aca="1" ref="T83" ca="1">_xll.BDP(bonds[[#This Row],[worksheet get]],bonds[[#Headers],[bb_composite]])</f>
        <v>BB+</v>
      </c>
      <c r="U83" s="9" t="str" cm="1">
        <f t="array" aca="1" ref="U83" ca="1">_xll.BDP(bonds[[#This Row],[worksheet get]],bonds[[#Headers],[green_bond_loan_indicator]])</f>
        <v>N</v>
      </c>
      <c r="V83" s="9">
        <f ca="1">IFERROR(bonds[[#This Row],[yas_ispread]]/bonds[[#This Row],[blp_i_sprd_mid]],1)</f>
        <v>1.0013088044538201</v>
      </c>
      <c r="W83" s="9" t="str">
        <f ca="1">_xlfn.XLOOKUP(bonds[[#This Row],[ticker]],lists!J:J,lists!K:K)</f>
        <v>TMT/ AUTO</v>
      </c>
    </row>
    <row r="84" spans="5:23" ht="10.5" x14ac:dyDescent="0.25">
      <c r="E84" s="5" t="s">
        <v>104</v>
      </c>
      <c r="F84" s="5" t="str" cm="1">
        <f t="array" aca="1" ref="F84" ca="1">_xll.BDP(bonds[[#This Row],[worksheet get]],bonds[[#Headers],[ID_ISIN]])</f>
        <v>XS2056730323</v>
      </c>
      <c r="G84" s="5" t="str" cm="1">
        <f t="array" aca="1" ref="G84" ca="1">_xll.BDP(bonds[[#This Row],[worksheet get]],bonds[[#Headers],[security name]])</f>
        <v>IFXGR 2 7/8 PERP</v>
      </c>
      <c r="H84" s="5" t="str" cm="1">
        <f t="array" aca="1" ref="H84" ca="1">_xll.BDP(bonds[[#This Row],[worksheet get]],bonds[[#Headers],[ticker]])</f>
        <v>IFXGR</v>
      </c>
      <c r="I84" s="5" cm="1">
        <f t="array" aca="1" ref="I84" ca="1">_xll.BDP(bonds[[#This Row],[worksheet get]],bonds[[#Headers],[coupon]])</f>
        <v>2.875</v>
      </c>
      <c r="J84" s="8" cm="1">
        <f t="array" aca="1" ref="J84" ca="1">_xll.BDP(bonds[[#This Row],[worksheet get]],bonds[[#Headers],[nxt_call_dt]])*1</f>
        <v>45658</v>
      </c>
      <c r="K84" s="9" t="str" cm="1">
        <f t="array" aca="1" ref="K84" ca="1">_xll.BDP(bonds[[#This Row],[worksheet get]],bonds[[#Headers],[mty_typ]])</f>
        <v>PERP/CALL</v>
      </c>
      <c r="L84" s="9" t="str" cm="1">
        <f t="array" aca="1" ref="L84" ca="1">_xll.BDP(bonds[[#This Row],[worksheet get]],bonds[[#Headers],[crncy]])</f>
        <v>EUR</v>
      </c>
      <c r="M84" s="10" cm="1">
        <f t="array" aca="1" ref="M84" ca="1">_xll.BDP(bonds[[#This Row],[worksheet get]],bonds[[#Headers],[amt_outstanding]])</f>
        <v>600000000</v>
      </c>
      <c r="N84" s="9" t="str" cm="1">
        <f t="array" aca="1" ref="N84" ca="1">_xll.BDP(bonds[[#This Row],[worksheet get]],bonds[[#Headers],[industry_sector]])</f>
        <v>Technology</v>
      </c>
      <c r="O84" s="9" t="str">
        <f ca="1">bonds[[#This Row],[security name]]&amp;" nc-"&amp;RIGHT(YEAR(bonds[[#This Row],[nxt_call_dt]]),2)</f>
        <v>IFXGR 2 7/8 PERP nc-25</v>
      </c>
      <c r="P84" s="9" cm="1">
        <f t="array" aca="1" ref="P84" ca="1">_xll.BDP(bonds[[#This Row],[worksheet get]],bonds[[#Headers],[yas_ispread]])</f>
        <v>343.42239095678843</v>
      </c>
      <c r="Q84" s="9" cm="1">
        <f t="array" aca="1" ref="Q84" ca="1">_xll.BDP(bonds[[#This Row],[worksheet get]],bonds[[#Headers],[blp_i_sprd_mid]])</f>
        <v>345.25167846679688</v>
      </c>
      <c r="R84" s="9" t="str" cm="1">
        <f t="array" aca="1" ref="R84" ca="1">_xll.BDP(bonds[[#This Row],[worksheet get]],bonds[[#Headers],[rtg_moody]])</f>
        <v>#N/A N/A</v>
      </c>
      <c r="S84" s="9" t="str" cm="1">
        <f t="array" aca="1" ref="S84" ca="1">_xll.BDP(bonds[[#This Row],[worksheet get]],bonds[[#Headers],[rtg_sp]])</f>
        <v>BB</v>
      </c>
      <c r="T84" s="9" t="str" cm="1">
        <f t="array" aca="1" ref="T84" ca="1">_xll.BDP(bonds[[#This Row],[worksheet get]],bonds[[#Headers],[bb_composite]])</f>
        <v>NR</v>
      </c>
      <c r="U84" s="9" t="str" cm="1">
        <f t="array" aca="1" ref="U84" ca="1">_xll.BDP(bonds[[#This Row],[worksheet get]],bonds[[#Headers],[green_bond_loan_indicator]])</f>
        <v>N</v>
      </c>
      <c r="V84" s="9">
        <f ca="1">IFERROR(bonds[[#This Row],[yas_ispread]]/bonds[[#This Row],[blp_i_sprd_mid]],1)</f>
        <v>0.9947015825726554</v>
      </c>
      <c r="W84" s="9" t="str">
        <f ca="1">_xlfn.XLOOKUP(bonds[[#This Row],[ticker]],lists!J:J,lists!K:K)</f>
        <v>TMT/ AUTO</v>
      </c>
    </row>
    <row r="85" spans="5:23" ht="10.5" x14ac:dyDescent="0.25">
      <c r="E85" s="5" t="s">
        <v>105</v>
      </c>
      <c r="F85" s="5" t="str" cm="1">
        <f t="array" aca="1" ref="F85" ca="1">_xll.BDP(bonds[[#This Row],[worksheet get]],bonds[[#Headers],[ID_ISIN]])</f>
        <v>XS2056730679</v>
      </c>
      <c r="G85" s="5" t="str" cm="1">
        <f t="array" aca="1" ref="G85" ca="1">_xll.BDP(bonds[[#This Row],[worksheet get]],bonds[[#Headers],[security name]])</f>
        <v>IFXGR 3 5/8 PERP</v>
      </c>
      <c r="H85" s="5" t="str" cm="1">
        <f t="array" aca="1" ref="H85" ca="1">_xll.BDP(bonds[[#This Row],[worksheet get]],bonds[[#Headers],[ticker]])</f>
        <v>IFXGR</v>
      </c>
      <c r="I85" s="5" cm="1">
        <f t="array" aca="1" ref="I85" ca="1">_xll.BDP(bonds[[#This Row],[worksheet get]],bonds[[#Headers],[coupon]])</f>
        <v>3.625</v>
      </c>
      <c r="J85" s="8" cm="1">
        <f t="array" aca="1" ref="J85" ca="1">_xll.BDP(bonds[[#This Row],[worksheet get]],bonds[[#Headers],[nxt_call_dt]])*1</f>
        <v>46753</v>
      </c>
      <c r="K85" s="9" t="str" cm="1">
        <f t="array" aca="1" ref="K85" ca="1">_xll.BDP(bonds[[#This Row],[worksheet get]],bonds[[#Headers],[mty_typ]])</f>
        <v>PERP/CALL</v>
      </c>
      <c r="L85" s="9" t="str" cm="1">
        <f t="array" aca="1" ref="L85" ca="1">_xll.BDP(bonds[[#This Row],[worksheet get]],bonds[[#Headers],[crncy]])</f>
        <v>EUR</v>
      </c>
      <c r="M85" s="10" cm="1">
        <f t="array" aca="1" ref="M85" ca="1">_xll.BDP(bonds[[#This Row],[worksheet get]],bonds[[#Headers],[amt_outstanding]])</f>
        <v>600000000</v>
      </c>
      <c r="N85" s="9" t="str" cm="1">
        <f t="array" aca="1" ref="N85" ca="1">_xll.BDP(bonds[[#This Row],[worksheet get]],bonds[[#Headers],[industry_sector]])</f>
        <v>Technology</v>
      </c>
      <c r="O85" s="9" t="str">
        <f ca="1">bonds[[#This Row],[security name]]&amp;" nc-"&amp;RIGHT(YEAR(bonds[[#This Row],[nxt_call_dt]]),2)</f>
        <v>IFXGR 3 5/8 PERP nc-28</v>
      </c>
      <c r="P85" s="9" cm="1">
        <f t="array" aca="1" ref="P85" ca="1">_xll.BDP(bonds[[#This Row],[worksheet get]],bonds[[#Headers],[yas_ispread]])</f>
        <v>369.1120035394465</v>
      </c>
      <c r="Q85" s="9" cm="1">
        <f t="array" aca="1" ref="Q85" ca="1">_xll.BDP(bonds[[#This Row],[worksheet get]],bonds[[#Headers],[blp_i_sprd_mid]])</f>
        <v>370.576904296875</v>
      </c>
      <c r="R85" s="9" t="str" cm="1">
        <f t="array" aca="1" ref="R85" ca="1">_xll.BDP(bonds[[#This Row],[worksheet get]],bonds[[#Headers],[rtg_moody]])</f>
        <v>#N/A N/A</v>
      </c>
      <c r="S85" s="9" t="str" cm="1">
        <f t="array" aca="1" ref="S85" ca="1">_xll.BDP(bonds[[#This Row],[worksheet get]],bonds[[#Headers],[rtg_sp]])</f>
        <v>BB</v>
      </c>
      <c r="T85" s="9" t="str" cm="1">
        <f t="array" aca="1" ref="T85" ca="1">_xll.BDP(bonds[[#This Row],[worksheet get]],bonds[[#Headers],[bb_composite]])</f>
        <v>NR</v>
      </c>
      <c r="U85" s="9" t="str" cm="1">
        <f t="array" aca="1" ref="U85" ca="1">_xll.BDP(bonds[[#This Row],[worksheet get]],bonds[[#Headers],[green_bond_loan_indicator]])</f>
        <v>N</v>
      </c>
      <c r="V85" s="9">
        <f ca="1">IFERROR(bonds[[#This Row],[yas_ispread]]/bonds[[#This Row],[blp_i_sprd_mid]],1)</f>
        <v>0.99604697232762529</v>
      </c>
      <c r="W85" s="9" t="str">
        <f ca="1">_xlfn.XLOOKUP(bonds[[#This Row],[ticker]],lists!J:J,lists!K:K)</f>
        <v>TMT/ AUTO</v>
      </c>
    </row>
    <row r="86" spans="5:23" ht="10.5" x14ac:dyDescent="0.25">
      <c r="E86" s="5" t="s">
        <v>314</v>
      </c>
      <c r="F86" s="5" t="str" cm="1">
        <f t="array" aca="1" ref="F86" ca="1">_xll.BDP(bonds[[#This Row],[worksheet get]],bonds[[#Headers],[ID_ISIN]])</f>
        <v>XS2114413565</v>
      </c>
      <c r="G86" s="5" t="str" cm="1">
        <f t="array" aca="1" ref="G86" ca="1">_xll.BDP(bonds[[#This Row],[worksheet get]],bonds[[#Headers],[security name]])</f>
        <v>T 2 7/8 PERP</v>
      </c>
      <c r="H86" s="5" t="str" cm="1">
        <f t="array" aca="1" ref="H86" ca="1">_xll.BDP(bonds[[#This Row],[worksheet get]],bonds[[#Headers],[ticker]])</f>
        <v>T</v>
      </c>
      <c r="I86" s="5" cm="1">
        <f t="array" aca="1" ref="I86" ca="1">_xll.BDP(bonds[[#This Row],[worksheet get]],bonds[[#Headers],[coupon]])</f>
        <v>2.875</v>
      </c>
      <c r="J86" s="8" cm="1">
        <f t="array" aca="1" ref="J86" ca="1">_xll.BDP(bonds[[#This Row],[worksheet get]],bonds[[#Headers],[nxt_call_dt]])*1</f>
        <v>45718</v>
      </c>
      <c r="K86" s="9" t="str" cm="1">
        <f t="array" aca="1" ref="K86" ca="1">_xll.BDP(bonds[[#This Row],[worksheet get]],bonds[[#Headers],[mty_typ]])</f>
        <v>PERP/CALL</v>
      </c>
      <c r="L86" s="9" t="str" cm="1">
        <f t="array" aca="1" ref="L86" ca="1">_xll.BDP(bonds[[#This Row],[worksheet get]],bonds[[#Headers],[crncy]])</f>
        <v>EUR</v>
      </c>
      <c r="M86" s="10" cm="1">
        <f t="array" aca="1" ref="M86" ca="1">_xll.BDP(bonds[[#This Row],[worksheet get]],bonds[[#Headers],[amt_outstanding]])</f>
        <v>2000000000</v>
      </c>
      <c r="N86" s="9" t="str" cm="1">
        <f t="array" aca="1" ref="N86" ca="1">_xll.BDP(bonds[[#This Row],[worksheet get]],bonds[[#Headers],[industry_sector]])</f>
        <v>Communications</v>
      </c>
      <c r="O86" s="9" t="str">
        <f ca="1">bonds[[#This Row],[security name]]&amp;" nc-"&amp;RIGHT(YEAR(bonds[[#This Row],[nxt_call_dt]]),2)</f>
        <v>T 2 7/8 PERP nc-25</v>
      </c>
      <c r="P86" s="9" cm="1">
        <f t="array" aca="1" ref="P86" ca="1">_xll.BDP(bonds[[#This Row],[worksheet get]],bonds[[#Headers],[yas_ispread]])</f>
        <v>425.58394413003515</v>
      </c>
      <c r="Q86" s="9" cm="1">
        <f t="array" aca="1" ref="Q86" ca="1">_xll.BDP(bonds[[#This Row],[worksheet get]],bonds[[#Headers],[blp_i_sprd_mid]])</f>
        <v>426.072509765625</v>
      </c>
      <c r="R86" s="9" t="str" cm="1">
        <f t="array" aca="1" ref="R86" ca="1">_xll.BDP(bonds[[#This Row],[worksheet get]],bonds[[#Headers],[rtg_moody]])</f>
        <v>Ba1</v>
      </c>
      <c r="S86" s="9" t="str" cm="1">
        <f t="array" aca="1" ref="S86" ca="1">_xll.BDP(bonds[[#This Row],[worksheet get]],bonds[[#Headers],[rtg_sp]])</f>
        <v>BB+</v>
      </c>
      <c r="T86" s="9" t="str" cm="1">
        <f t="array" aca="1" ref="T86" ca="1">_xll.BDP(bonds[[#This Row],[worksheet get]],bonds[[#Headers],[bb_composite]])</f>
        <v>BB+</v>
      </c>
      <c r="U86" s="9" t="str" cm="1">
        <f t="array" aca="1" ref="U86" ca="1">_xll.BDP(bonds[[#This Row],[worksheet get]],bonds[[#Headers],[green_bond_loan_indicator]])</f>
        <v>N</v>
      </c>
      <c r="V86" s="9">
        <f ca="1">IFERROR(bonds[[#This Row],[yas_ispread]]/bonds[[#This Row],[blp_i_sprd_mid]],1)</f>
        <v>0.99885332748677313</v>
      </c>
      <c r="W86" s="9" t="str">
        <f ca="1">_xlfn.XLOOKUP(bonds[[#This Row],[ticker]],lists!J:J,lists!K:K)</f>
        <v>TMT/ AUTO</v>
      </c>
    </row>
    <row r="87" spans="5:23" ht="10.5" x14ac:dyDescent="0.25">
      <c r="E87" s="5" t="s">
        <v>315</v>
      </c>
      <c r="F87" s="5" t="str" cm="1">
        <f t="array" aca="1" ref="F87" ca="1">_xll.BDP(bonds[[#This Row],[worksheet get]],bonds[[#Headers],[ID_ISIN]])</f>
        <v>FR0011531730</v>
      </c>
      <c r="G87" s="5" t="str" cm="1">
        <f t="array" aca="1" ref="G87" ca="1">_xll.BDP(bonds[[#This Row],[worksheet get]],bonds[[#Headers],[security name]])</f>
        <v>ENGIFP 4 3/4 PERP</v>
      </c>
      <c r="H87" s="5" t="str" cm="1">
        <f t="array" aca="1" ref="H87" ca="1">_xll.BDP(bonds[[#This Row],[worksheet get]],bonds[[#Headers],[ticker]])</f>
        <v>ENGIFP</v>
      </c>
      <c r="I87" s="5" cm="1">
        <f t="array" aca="1" ref="I87" ca="1">_xll.BDP(bonds[[#This Row],[worksheet get]],bonds[[#Headers],[coupon]])</f>
        <v>4.75</v>
      </c>
      <c r="J87" s="8" cm="1">
        <f t="array" aca="1" ref="J87" ca="1">_xll.BDP(bonds[[#This Row],[worksheet get]],bonds[[#Headers],[nxt_call_dt]])*1</f>
        <v>44387</v>
      </c>
      <c r="K87" s="9" t="str" cm="1">
        <f t="array" aca="1" ref="K87" ca="1">_xll.BDP(bonds[[#This Row],[worksheet get]],bonds[[#Headers],[mty_typ]])</f>
        <v>PERP/CALL</v>
      </c>
      <c r="L87" s="9" t="str" cm="1">
        <f t="array" aca="1" ref="L87" ca="1">_xll.BDP(bonds[[#This Row],[worksheet get]],bonds[[#Headers],[crncy]])</f>
        <v>EUR</v>
      </c>
      <c r="M87" s="10" cm="1">
        <f t="array" aca="1" ref="M87" ca="1">_xll.BDP(bonds[[#This Row],[worksheet get]],bonds[[#Headers],[amt_outstanding]])</f>
        <v>413099999.99999994</v>
      </c>
      <c r="N87" s="9" t="str" cm="1">
        <f t="array" aca="1" ref="N87" ca="1">_xll.BDP(bonds[[#This Row],[worksheet get]],bonds[[#Headers],[industry_sector]])</f>
        <v>Utilities</v>
      </c>
      <c r="O87" s="9" t="str">
        <f ca="1">bonds[[#This Row],[security name]]&amp;" nc-"&amp;RIGHT(YEAR(bonds[[#This Row],[nxt_call_dt]]),2)</f>
        <v>ENGIFP 4 3/4 PERP nc-21</v>
      </c>
      <c r="P87" s="9" cm="1">
        <f t="array" aca="1" ref="P87" ca="1">_xll.BDP(bonds[[#This Row],[worksheet get]],bonds[[#Headers],[yas_ispread]])</f>
        <v>155.1398215901265</v>
      </c>
      <c r="Q87" s="9" cm="1">
        <f t="array" aca="1" ref="Q87" ca="1">_xll.BDP(bonds[[#This Row],[worksheet get]],bonds[[#Headers],[blp_i_sprd_mid]])</f>
        <v>148.41334533691406</v>
      </c>
      <c r="R87" s="9" t="str" cm="1">
        <f t="array" aca="1" ref="R87" ca="1">_xll.BDP(bonds[[#This Row],[worksheet get]],bonds[[#Headers],[rtg_moody]])</f>
        <v>Baa2</v>
      </c>
      <c r="S87" s="9" t="str" cm="1">
        <f t="array" aca="1" ref="S87" ca="1">_xll.BDP(bonds[[#This Row],[worksheet get]],bonds[[#Headers],[rtg_sp]])</f>
        <v>BBB-</v>
      </c>
      <c r="T87" s="9" t="str" cm="1">
        <f t="array" aca="1" ref="T87" ca="1">_xll.BDP(bonds[[#This Row],[worksheet get]],bonds[[#Headers],[bb_composite]])</f>
        <v>BBB</v>
      </c>
      <c r="U87" s="9" t="str" cm="1">
        <f t="array" aca="1" ref="U87" ca="1">_xll.BDP(bonds[[#This Row],[worksheet get]],bonds[[#Headers],[green_bond_loan_indicator]])</f>
        <v>N</v>
      </c>
      <c r="V87" s="9">
        <f ca="1">IFERROR(bonds[[#This Row],[yas_ispread]]/bonds[[#This Row],[blp_i_sprd_mid]],1)</f>
        <v>1.0453225836122932</v>
      </c>
      <c r="W87" s="9" t="str">
        <f ca="1">_xlfn.XLOOKUP(bonds[[#This Row],[ticker]],lists!J:J,lists!K:K)</f>
        <v>UTILS</v>
      </c>
    </row>
    <row r="88" spans="5:23" ht="10.5" x14ac:dyDescent="0.25">
      <c r="E88" s="5" t="s">
        <v>134</v>
      </c>
      <c r="F88" s="5" t="str" cm="1">
        <f t="array" aca="1" ref="F88" ca="1">_xll.BDP(bonds[[#This Row],[worksheet get]],bonds[[#Headers],[ID_ISIN]])</f>
        <v>FR0013310505</v>
      </c>
      <c r="G88" s="5" t="str" cm="1">
        <f t="array" aca="1" ref="G88" ca="1">_xll.BDP(bonds[[#This Row],[worksheet get]],bonds[[#Headers],[security name]])</f>
        <v>ENGIFP 1 3/8 PERP</v>
      </c>
      <c r="H88" s="5" t="str" cm="1">
        <f t="array" aca="1" ref="H88" ca="1">_xll.BDP(bonds[[#This Row],[worksheet get]],bonds[[#Headers],[ticker]])</f>
        <v>ENGIFP</v>
      </c>
      <c r="I88" s="5" cm="1">
        <f t="array" aca="1" ref="I88" ca="1">_xll.BDP(bonds[[#This Row],[worksheet get]],bonds[[#Headers],[coupon]])</f>
        <v>1.375</v>
      </c>
      <c r="J88" s="8" cm="1">
        <f t="array" aca="1" ref="J88" ca="1">_xll.BDP(bonds[[#This Row],[worksheet get]],bonds[[#Headers],[nxt_call_dt]])*1</f>
        <v>44942</v>
      </c>
      <c r="K88" s="9" t="str" cm="1">
        <f t="array" aca="1" ref="K88" ca="1">_xll.BDP(bonds[[#This Row],[worksheet get]],bonds[[#Headers],[mty_typ]])</f>
        <v>PERP/CALL</v>
      </c>
      <c r="L88" s="9" t="str" cm="1">
        <f t="array" aca="1" ref="L88" ca="1">_xll.BDP(bonds[[#This Row],[worksheet get]],bonds[[#Headers],[crncy]])</f>
        <v>EUR</v>
      </c>
      <c r="M88" s="10" cm="1">
        <f t="array" aca="1" ref="M88" ca="1">_xll.BDP(bonds[[#This Row],[worksheet get]],bonds[[#Headers],[amt_outstanding]])</f>
        <v>1000000000</v>
      </c>
      <c r="N88" s="9" t="str" cm="1">
        <f t="array" aca="1" ref="N88" ca="1">_xll.BDP(bonds[[#This Row],[worksheet get]],bonds[[#Headers],[industry_sector]])</f>
        <v>Utilities</v>
      </c>
      <c r="O88" s="9" t="str">
        <f ca="1">bonds[[#This Row],[security name]]&amp;" nc-"&amp;RIGHT(YEAR(bonds[[#This Row],[nxt_call_dt]]),2)</f>
        <v>ENGIFP 1 3/8 PERP nc-23</v>
      </c>
      <c r="P88" s="9" cm="1">
        <f t="array" aca="1" ref="P88" ca="1">_xll.BDP(bonds[[#This Row],[worksheet get]],bonds[[#Headers],[yas_ispread]])</f>
        <v>243.09065181454858</v>
      </c>
      <c r="Q88" s="9" cm="1">
        <f t="array" aca="1" ref="Q88" ca="1">_xll.BDP(bonds[[#This Row],[worksheet get]],bonds[[#Headers],[blp_i_sprd_mid]])</f>
        <v>249.84571838378906</v>
      </c>
      <c r="R88" s="9" t="str" cm="1">
        <f t="array" aca="1" ref="R88" ca="1">_xll.BDP(bonds[[#This Row],[worksheet get]],bonds[[#Headers],[rtg_moody]])</f>
        <v>Baa2</v>
      </c>
      <c r="S88" s="9" t="str" cm="1">
        <f t="array" aca="1" ref="S88" ca="1">_xll.BDP(bonds[[#This Row],[worksheet get]],bonds[[#Headers],[rtg_sp]])</f>
        <v>BBB-</v>
      </c>
      <c r="T88" s="9" t="str" cm="1">
        <f t="array" aca="1" ref="T88" ca="1">_xll.BDP(bonds[[#This Row],[worksheet get]],bonds[[#Headers],[bb_composite]])</f>
        <v>BBB</v>
      </c>
      <c r="U88" s="9" t="str" cm="1">
        <f t="array" aca="1" ref="U88" ca="1">_xll.BDP(bonds[[#This Row],[worksheet get]],bonds[[#Headers],[green_bond_loan_indicator]])</f>
        <v>Y</v>
      </c>
      <c r="V88" s="9">
        <f ca="1">IFERROR(bonds[[#This Row],[yas_ispread]]/bonds[[#This Row],[blp_i_sprd_mid]],1)</f>
        <v>0.97296304850474169</v>
      </c>
      <c r="W88" s="9" t="str">
        <f ca="1">_xlfn.XLOOKUP(bonds[[#This Row],[ticker]],lists!J:J,lists!K:K)</f>
        <v>UTILS</v>
      </c>
    </row>
    <row r="89" spans="5:23" ht="10.5" x14ac:dyDescent="0.25">
      <c r="E89" s="5" t="s">
        <v>316</v>
      </c>
      <c r="F89" s="5" t="str" cm="1">
        <f t="array" aca="1" ref="F89" ca="1">_xll.BDP(bonds[[#This Row],[worksheet get]],bonds[[#Headers],[ID_ISIN]])</f>
        <v>FR0011942283</v>
      </c>
      <c r="G89" s="5" t="str" cm="1">
        <f t="array" aca="1" ref="G89" ca="1">_xll.BDP(bonds[[#This Row],[worksheet get]],bonds[[#Headers],[security name]])</f>
        <v>ENGIFP 3 7/8 PERP</v>
      </c>
      <c r="H89" s="5" t="str" cm="1">
        <f t="array" aca="1" ref="H89" ca="1">_xll.BDP(bonds[[#This Row],[worksheet get]],bonds[[#Headers],[ticker]])</f>
        <v>ENGIFP</v>
      </c>
      <c r="I89" s="5" cm="1">
        <f t="array" aca="1" ref="I89" ca="1">_xll.BDP(bonds[[#This Row],[worksheet get]],bonds[[#Headers],[coupon]])</f>
        <v>3.875</v>
      </c>
      <c r="J89" s="8" cm="1">
        <f t="array" aca="1" ref="J89" ca="1">_xll.BDP(bonds[[#This Row],[worksheet get]],bonds[[#Headers],[nxt_call_dt]])*1</f>
        <v>45445</v>
      </c>
      <c r="K89" s="9" t="str" cm="1">
        <f t="array" aca="1" ref="K89" ca="1">_xll.BDP(bonds[[#This Row],[worksheet get]],bonds[[#Headers],[mty_typ]])</f>
        <v>PERP/CALL</v>
      </c>
      <c r="L89" s="9" t="str" cm="1">
        <f t="array" aca="1" ref="L89" ca="1">_xll.BDP(bonds[[#This Row],[worksheet get]],bonds[[#Headers],[crncy]])</f>
        <v>EUR</v>
      </c>
      <c r="M89" s="10" cm="1">
        <f t="array" aca="1" ref="M89" ca="1">_xll.BDP(bonds[[#This Row],[worksheet get]],bonds[[#Headers],[amt_outstanding]])</f>
        <v>1000000000</v>
      </c>
      <c r="N89" s="9" t="str" cm="1">
        <f t="array" aca="1" ref="N89" ca="1">_xll.BDP(bonds[[#This Row],[worksheet get]],bonds[[#Headers],[industry_sector]])</f>
        <v>Utilities</v>
      </c>
      <c r="O89" s="9" t="str">
        <f ca="1">bonds[[#This Row],[security name]]&amp;" nc-"&amp;RIGHT(YEAR(bonds[[#This Row],[nxt_call_dt]]),2)</f>
        <v>ENGIFP 3 7/8 PERP nc-24</v>
      </c>
      <c r="P89" s="9" cm="1">
        <f t="array" aca="1" ref="P89" ca="1">_xll.BDP(bonds[[#This Row],[worksheet get]],bonds[[#Headers],[yas_ispread]])</f>
        <v>231.8436763350249</v>
      </c>
      <c r="Q89" s="9" cm="1">
        <f t="array" aca="1" ref="Q89" ca="1">_xll.BDP(bonds[[#This Row],[worksheet get]],bonds[[#Headers],[blp_i_sprd_mid]])</f>
        <v>231.84912109375</v>
      </c>
      <c r="R89" s="9" t="str" cm="1">
        <f t="array" aca="1" ref="R89" ca="1">_xll.BDP(bonds[[#This Row],[worksheet get]],bonds[[#Headers],[rtg_moody]])</f>
        <v>Baa2</v>
      </c>
      <c r="S89" s="9" t="str" cm="1">
        <f t="array" aca="1" ref="S89" ca="1">_xll.BDP(bonds[[#This Row],[worksheet get]],bonds[[#Headers],[rtg_sp]])</f>
        <v>BBB-</v>
      </c>
      <c r="T89" s="9" t="str" cm="1">
        <f t="array" aca="1" ref="T89" ca="1">_xll.BDP(bonds[[#This Row],[worksheet get]],bonds[[#Headers],[bb_composite]])</f>
        <v>BBB</v>
      </c>
      <c r="U89" s="9" t="str" cm="1">
        <f t="array" aca="1" ref="U89" ca="1">_xll.BDP(bonds[[#This Row],[worksheet get]],bonds[[#Headers],[green_bond_loan_indicator]])</f>
        <v>N</v>
      </c>
      <c r="V89" s="9">
        <f ca="1">IFERROR(bonds[[#This Row],[yas_ispread]]/bonds[[#This Row],[blp_i_sprd_mid]],1)</f>
        <v>0.99997651593976544</v>
      </c>
      <c r="W89" s="9" t="str">
        <f ca="1">_xlfn.XLOOKUP(bonds[[#This Row],[ticker]],lists!J:J,lists!K:K)</f>
        <v>UTILS</v>
      </c>
    </row>
    <row r="90" spans="5:23" ht="10.5" x14ac:dyDescent="0.25">
      <c r="E90" s="5" t="s">
        <v>317</v>
      </c>
      <c r="F90" s="5" t="str" cm="1">
        <f t="array" aca="1" ref="F90" ca="1">_xll.BDP(bonds[[#This Row],[worksheet get]],bonds[[#Headers],[ID_ISIN]])</f>
        <v>FR0013398229</v>
      </c>
      <c r="G90" s="5" t="str" cm="1">
        <f t="array" aca="1" ref="G90" ca="1">_xll.BDP(bonds[[#This Row],[worksheet get]],bonds[[#Headers],[security name]])</f>
        <v>ENGIFP 3 1/4 PERP</v>
      </c>
      <c r="H90" s="5" t="str" cm="1">
        <f t="array" aca="1" ref="H90" ca="1">_xll.BDP(bonds[[#This Row],[worksheet get]],bonds[[#Headers],[ticker]])</f>
        <v>ENGIFP</v>
      </c>
      <c r="I90" s="5" cm="1">
        <f t="array" aca="1" ref="I90" ca="1">_xll.BDP(bonds[[#This Row],[worksheet get]],bonds[[#Headers],[coupon]])</f>
        <v>3.25</v>
      </c>
      <c r="J90" s="8" cm="1">
        <f t="array" aca="1" ref="J90" ca="1">_xll.BDP(bonds[[#This Row],[worksheet get]],bonds[[#Headers],[nxt_call_dt]])*1</f>
        <v>45624</v>
      </c>
      <c r="K90" s="9" t="str" cm="1">
        <f t="array" aca="1" ref="K90" ca="1">_xll.BDP(bonds[[#This Row],[worksheet get]],bonds[[#Headers],[mty_typ]])</f>
        <v>PERP/CALL</v>
      </c>
      <c r="L90" s="9" t="str" cm="1">
        <f t="array" aca="1" ref="L90" ca="1">_xll.BDP(bonds[[#This Row],[worksheet get]],bonds[[#Headers],[crncy]])</f>
        <v>EUR</v>
      </c>
      <c r="M90" s="10" cm="1">
        <f t="array" aca="1" ref="M90" ca="1">_xll.BDP(bonds[[#This Row],[worksheet get]],bonds[[#Headers],[amt_outstanding]])</f>
        <v>1000000000</v>
      </c>
      <c r="N90" s="9" t="str" cm="1">
        <f t="array" aca="1" ref="N90" ca="1">_xll.BDP(bonds[[#This Row],[worksheet get]],bonds[[#Headers],[industry_sector]])</f>
        <v>Utilities</v>
      </c>
      <c r="O90" s="9" t="str">
        <f ca="1">bonds[[#This Row],[security name]]&amp;" nc-"&amp;RIGHT(YEAR(bonds[[#This Row],[nxt_call_dt]]),2)</f>
        <v>ENGIFP 3 1/4 PERP nc-24</v>
      </c>
      <c r="P90" s="9" cm="1">
        <f t="array" aca="1" ref="P90" ca="1">_xll.BDP(bonds[[#This Row],[worksheet get]],bonds[[#Headers],[yas_ispread]])</f>
        <v>237.35727760303354</v>
      </c>
      <c r="Q90" s="9" cm="1">
        <f t="array" aca="1" ref="Q90" ca="1">_xll.BDP(bonds[[#This Row],[worksheet get]],bonds[[#Headers],[blp_i_sprd_mid]])</f>
        <v>231.70046997070313</v>
      </c>
      <c r="R90" s="9" t="str" cm="1">
        <f t="array" aca="1" ref="R90" ca="1">_xll.BDP(bonds[[#This Row],[worksheet get]],bonds[[#Headers],[rtg_moody]])</f>
        <v>Baa2</v>
      </c>
      <c r="S90" s="9" t="str" cm="1">
        <f t="array" aca="1" ref="S90" ca="1">_xll.BDP(bonds[[#This Row],[worksheet get]],bonds[[#Headers],[rtg_sp]])</f>
        <v>BBB-</v>
      </c>
      <c r="T90" s="9" t="str" cm="1">
        <f t="array" aca="1" ref="T90" ca="1">_xll.BDP(bonds[[#This Row],[worksheet get]],bonds[[#Headers],[bb_composite]])</f>
        <v>BBB</v>
      </c>
      <c r="U90" s="9" t="str" cm="1">
        <f t="array" aca="1" ref="U90" ca="1">_xll.BDP(bonds[[#This Row],[worksheet get]],bonds[[#Headers],[green_bond_loan_indicator]])</f>
        <v>Y</v>
      </c>
      <c r="V90" s="9">
        <f ca="1">IFERROR(bonds[[#This Row],[yas_ispread]]/bonds[[#This Row],[blp_i_sprd_mid]],1)</f>
        <v>1.0244143122931328</v>
      </c>
      <c r="W90" s="9" t="str">
        <f ca="1">_xlfn.XLOOKUP(bonds[[#This Row],[ticker]],lists!J:J,lists!K:K)</f>
        <v>UTILS</v>
      </c>
    </row>
    <row r="91" spans="5:23" ht="10.5" x14ac:dyDescent="0.25">
      <c r="E91" s="5" t="s">
        <v>135</v>
      </c>
      <c r="F91" s="5" t="str" cm="1">
        <f t="array" aca="1" ref="F91" ca="1">_xll.BDP(bonds[[#This Row],[worksheet get]],bonds[[#Headers],[ID_ISIN]])</f>
        <v>FR0013431244</v>
      </c>
      <c r="G91" s="5" t="str" cm="1">
        <f t="array" aca="1" ref="G91" ca="1">_xll.BDP(bonds[[#This Row],[worksheet get]],bonds[[#Headers],[security name]])</f>
        <v>ENGIFP 1 5/8 PERP</v>
      </c>
      <c r="H91" s="5" t="str" cm="1">
        <f t="array" aca="1" ref="H91" ca="1">_xll.BDP(bonds[[#This Row],[worksheet get]],bonds[[#Headers],[ticker]])</f>
        <v>ENGIFP</v>
      </c>
      <c r="I91" s="5" cm="1">
        <f t="array" aca="1" ref="I91" ca="1">_xll.BDP(bonds[[#This Row],[worksheet get]],bonds[[#Headers],[coupon]])</f>
        <v>1.625</v>
      </c>
      <c r="J91" s="8" cm="1">
        <f t="array" aca="1" ref="J91" ca="1">_xll.BDP(bonds[[#This Row],[worksheet get]],bonds[[#Headers],[nxt_call_dt]])*1</f>
        <v>45755</v>
      </c>
      <c r="K91" s="9" t="str" cm="1">
        <f t="array" aca="1" ref="K91" ca="1">_xll.BDP(bonds[[#This Row],[worksheet get]],bonds[[#Headers],[mty_typ]])</f>
        <v>PERP/CALL</v>
      </c>
      <c r="L91" s="9" t="str" cm="1">
        <f t="array" aca="1" ref="L91" ca="1">_xll.BDP(bonds[[#This Row],[worksheet get]],bonds[[#Headers],[crncy]])</f>
        <v>EUR</v>
      </c>
      <c r="M91" s="10" cm="1">
        <f t="array" aca="1" ref="M91" ca="1">_xll.BDP(bonds[[#This Row],[worksheet get]],bonds[[#Headers],[amt_outstanding]])</f>
        <v>500000000</v>
      </c>
      <c r="N91" s="9" t="str" cm="1">
        <f t="array" aca="1" ref="N91" ca="1">_xll.BDP(bonds[[#This Row],[worksheet get]],bonds[[#Headers],[industry_sector]])</f>
        <v>Utilities</v>
      </c>
      <c r="O91" s="9" t="str">
        <f ca="1">bonds[[#This Row],[security name]]&amp;" nc-"&amp;RIGHT(YEAR(bonds[[#This Row],[nxt_call_dt]]),2)</f>
        <v>ENGIFP 1 5/8 PERP nc-25</v>
      </c>
      <c r="P91" s="9" cm="1">
        <f t="array" aca="1" ref="P91" ca="1">_xll.BDP(bonds[[#This Row],[worksheet get]],bonds[[#Headers],[yas_ispread]])</f>
        <v>245.15821348634717</v>
      </c>
      <c r="Q91" s="9" cm="1">
        <f t="array" aca="1" ref="Q91" ca="1">_xll.BDP(bonds[[#This Row],[worksheet get]],bonds[[#Headers],[blp_i_sprd_mid]])</f>
        <v>245.30174255371094</v>
      </c>
      <c r="R91" s="9" t="str" cm="1">
        <f t="array" aca="1" ref="R91" ca="1">_xll.BDP(bonds[[#This Row],[worksheet get]],bonds[[#Headers],[rtg_moody]])</f>
        <v>Baa2</v>
      </c>
      <c r="S91" s="9" t="str" cm="1">
        <f t="array" aca="1" ref="S91" ca="1">_xll.BDP(bonds[[#This Row],[worksheet get]],bonds[[#Headers],[rtg_sp]])</f>
        <v>BBB-</v>
      </c>
      <c r="T91" s="9" t="str" cm="1">
        <f t="array" aca="1" ref="T91" ca="1">_xll.BDP(bonds[[#This Row],[worksheet get]],bonds[[#Headers],[bb_composite]])</f>
        <v>BBB</v>
      </c>
      <c r="U91" s="9" t="str" cm="1">
        <f t="array" aca="1" ref="U91" ca="1">_xll.BDP(bonds[[#This Row],[worksheet get]],bonds[[#Headers],[green_bond_loan_indicator]])</f>
        <v>N</v>
      </c>
      <c r="V91" s="9">
        <f ca="1">IFERROR(bonds[[#This Row],[yas_ispread]]/bonds[[#This Row],[blp_i_sprd_mid]],1)</f>
        <v>0.99941488769761855</v>
      </c>
      <c r="W91" s="9" t="str">
        <f ca="1">_xlfn.XLOOKUP(bonds[[#This Row],[ticker]],lists!J:J,lists!K:K)</f>
        <v>UTILS</v>
      </c>
    </row>
    <row r="92" spans="5:23" ht="10.5" x14ac:dyDescent="0.25">
      <c r="E92" s="5" t="s">
        <v>77</v>
      </c>
      <c r="F92" s="5" t="str" cm="1">
        <f t="array" aca="1" ref="F92" ca="1">_xll.BDP(bonds[[#This Row],[worksheet get]],bonds[[#Headers],[ID_ISIN]])</f>
        <v>FR0012648590</v>
      </c>
      <c r="G92" s="5" t="str" cm="1">
        <f t="array" aca="1" ref="G92" ca="1">_xll.BDP(bonds[[#This Row],[worksheet get]],bonds[[#Headers],[security name]])</f>
        <v>SEVFP 2 1/2 PERP</v>
      </c>
      <c r="H92" s="5" t="str" cm="1">
        <f t="array" aca="1" ref="H92" ca="1">_xll.BDP(bonds[[#This Row],[worksheet get]],bonds[[#Headers],[ticker]])</f>
        <v>SEVFP</v>
      </c>
      <c r="I92" s="5" cm="1">
        <f t="array" aca="1" ref="I92" ca="1">_xll.BDP(bonds[[#This Row],[worksheet get]],bonds[[#Headers],[coupon]])</f>
        <v>2.5</v>
      </c>
      <c r="J92" s="8" cm="1">
        <f t="array" aca="1" ref="J92" ca="1">_xll.BDP(bonds[[#This Row],[worksheet get]],bonds[[#Headers],[nxt_call_dt]])*1</f>
        <v>44650</v>
      </c>
      <c r="K92" s="9" t="str" cm="1">
        <f t="array" aca="1" ref="K92" ca="1">_xll.BDP(bonds[[#This Row],[worksheet get]],bonds[[#Headers],[mty_typ]])</f>
        <v>PERP/CALL</v>
      </c>
      <c r="L92" s="9" t="str" cm="1">
        <f t="array" aca="1" ref="L92" ca="1">_xll.BDP(bonds[[#This Row],[worksheet get]],bonds[[#Headers],[crncy]])</f>
        <v>EUR</v>
      </c>
      <c r="M92" s="10" cm="1">
        <f t="array" aca="1" ref="M92" ca="1">_xll.BDP(bonds[[#This Row],[worksheet get]],bonds[[#Headers],[amt_outstanding]])</f>
        <v>500000000</v>
      </c>
      <c r="N92" s="9" t="str" cm="1">
        <f t="array" aca="1" ref="N92" ca="1">_xll.BDP(bonds[[#This Row],[worksheet get]],bonds[[#Headers],[industry_sector]])</f>
        <v>Utilities</v>
      </c>
      <c r="O92" s="9" t="str">
        <f ca="1">bonds[[#This Row],[security name]]&amp;" nc-"&amp;RIGHT(YEAR(bonds[[#This Row],[nxt_call_dt]]),2)</f>
        <v>SEVFP 2 1/2 PERP nc-22</v>
      </c>
      <c r="P92" s="9" cm="1">
        <f t="array" aca="1" ref="P92" ca="1">_xll.BDP(bonds[[#This Row],[worksheet get]],bonds[[#Headers],[yas_ispread]])</f>
        <v>241.98394137967446</v>
      </c>
      <c r="Q92" s="9" cm="1">
        <f t="array" aca="1" ref="Q92" ca="1">_xll.BDP(bonds[[#This Row],[worksheet get]],bonds[[#Headers],[blp_i_sprd_mid]])</f>
        <v>242.03993225097656</v>
      </c>
      <c r="R92" s="9" t="str" cm="1">
        <f t="array" aca="1" ref="R92" ca="1">_xll.BDP(bonds[[#This Row],[worksheet get]],bonds[[#Headers],[rtg_moody]])</f>
        <v>Baa3</v>
      </c>
      <c r="S92" s="9" t="str" cm="1">
        <f t="array" aca="1" ref="S92" ca="1">_xll.BDP(bonds[[#This Row],[worksheet get]],bonds[[#Headers],[rtg_sp]])</f>
        <v>#N/A N/A</v>
      </c>
      <c r="T92" s="9" t="str" cm="1">
        <f t="array" aca="1" ref="T92" ca="1">_xll.BDP(bonds[[#This Row],[worksheet get]],bonds[[#Headers],[bb_composite]])</f>
        <v>NR</v>
      </c>
      <c r="U92" s="9" t="str" cm="1">
        <f t="array" aca="1" ref="U92" ca="1">_xll.BDP(bonds[[#This Row],[worksheet get]],bonds[[#Headers],[green_bond_loan_indicator]])</f>
        <v>N</v>
      </c>
      <c r="V92" s="9">
        <f ca="1">IFERROR(bonds[[#This Row],[yas_ispread]]/bonds[[#This Row],[blp_i_sprd_mid]],1)</f>
        <v>0.99976867093466193</v>
      </c>
      <c r="W92" s="9" t="str">
        <f ca="1">_xlfn.XLOOKUP(bonds[[#This Row],[ticker]],lists!J:J,lists!K:K)</f>
        <v>UTILS</v>
      </c>
    </row>
    <row r="93" spans="5:23" ht="10.5" x14ac:dyDescent="0.25">
      <c r="E93" s="5" t="s">
        <v>318</v>
      </c>
      <c r="F93" s="5" t="str" cm="1">
        <f t="array" aca="1" ref="F93" ca="1">_xll.BDP(bonds[[#This Row],[worksheet get]],bonds[[#Headers],[ID_ISIN]])</f>
        <v>FR0013252061</v>
      </c>
      <c r="G93" s="5" t="str" cm="1">
        <f t="array" aca="1" ref="G93" ca="1">_xll.BDP(bonds[[#This Row],[worksheet get]],bonds[[#Headers],[security name]])</f>
        <v>SEVFP 2 7/8 PERP</v>
      </c>
      <c r="H93" s="5" t="str" cm="1">
        <f t="array" aca="1" ref="H93" ca="1">_xll.BDP(bonds[[#This Row],[worksheet get]],bonds[[#Headers],[ticker]])</f>
        <v>SEVFP</v>
      </c>
      <c r="I93" s="5" cm="1">
        <f t="array" aca="1" ref="I93" ca="1">_xll.BDP(bonds[[#This Row],[worksheet get]],bonds[[#Headers],[coupon]])</f>
        <v>2.875</v>
      </c>
      <c r="J93" s="8" cm="1">
        <f t="array" aca="1" ref="J93" ca="1">_xll.BDP(bonds[[#This Row],[worksheet get]],bonds[[#Headers],[nxt_call_dt]])*1</f>
        <v>45310</v>
      </c>
      <c r="K93" s="9" t="str" cm="1">
        <f t="array" aca="1" ref="K93" ca="1">_xll.BDP(bonds[[#This Row],[worksheet get]],bonds[[#Headers],[mty_typ]])</f>
        <v>PERP/CALL</v>
      </c>
      <c r="L93" s="9" t="str" cm="1">
        <f t="array" aca="1" ref="L93" ca="1">_xll.BDP(bonds[[#This Row],[worksheet get]],bonds[[#Headers],[crncy]])</f>
        <v>EUR</v>
      </c>
      <c r="M93" s="10" cm="1">
        <f t="array" aca="1" ref="M93" ca="1">_xll.BDP(bonds[[#This Row],[worksheet get]],bonds[[#Headers],[amt_outstanding]])</f>
        <v>600000000</v>
      </c>
      <c r="N93" s="9" t="str" cm="1">
        <f t="array" aca="1" ref="N93" ca="1">_xll.BDP(bonds[[#This Row],[worksheet get]],bonds[[#Headers],[industry_sector]])</f>
        <v>Utilities</v>
      </c>
      <c r="O93" s="9" t="str">
        <f ca="1">bonds[[#This Row],[security name]]&amp;" nc-"&amp;RIGHT(YEAR(bonds[[#This Row],[nxt_call_dt]]),2)</f>
        <v>SEVFP 2 7/8 PERP nc-24</v>
      </c>
      <c r="P93" s="9" cm="1">
        <f t="array" aca="1" ref="P93" ca="1">_xll.BDP(bonds[[#This Row],[worksheet get]],bonds[[#Headers],[yas_ispread]])</f>
        <v>276.18899877469494</v>
      </c>
      <c r="Q93" s="9" cm="1">
        <f t="array" aca="1" ref="Q93" ca="1">_xll.BDP(bonds[[#This Row],[worksheet get]],bonds[[#Headers],[blp_i_sprd_mid]])</f>
        <v>276.15982055664063</v>
      </c>
      <c r="R93" s="9" t="str" cm="1">
        <f t="array" aca="1" ref="R93" ca="1">_xll.BDP(bonds[[#This Row],[worksheet get]],bonds[[#Headers],[rtg_moody]])</f>
        <v>Baa3</v>
      </c>
      <c r="S93" s="9" t="str" cm="1">
        <f t="array" aca="1" ref="S93" ca="1">_xll.BDP(bonds[[#This Row],[worksheet get]],bonds[[#Headers],[rtg_sp]])</f>
        <v>#N/A N/A</v>
      </c>
      <c r="T93" s="9" t="str" cm="1">
        <f t="array" aca="1" ref="T93" ca="1">_xll.BDP(bonds[[#This Row],[worksheet get]],bonds[[#Headers],[bb_composite]])</f>
        <v>NR</v>
      </c>
      <c r="U93" s="9" t="str" cm="1">
        <f t="array" aca="1" ref="U93" ca="1">_xll.BDP(bonds[[#This Row],[worksheet get]],bonds[[#Headers],[green_bond_loan_indicator]])</f>
        <v>N</v>
      </c>
      <c r="V93" s="9">
        <f ca="1">IFERROR(bonds[[#This Row],[yas_ispread]]/bonds[[#This Row],[blp_i_sprd_mid]],1)</f>
        <v>1.0001056569996154</v>
      </c>
      <c r="W93" s="9" t="str">
        <f ca="1">_xlfn.XLOOKUP(bonds[[#This Row],[ticker]],lists!J:J,lists!K:K)</f>
        <v>UTILS</v>
      </c>
    </row>
    <row r="94" spans="5:23" ht="10.5" x14ac:dyDescent="0.25">
      <c r="E94" s="5" t="s">
        <v>78</v>
      </c>
      <c r="F94" s="5" t="str" cm="1">
        <f t="array" aca="1" ref="F94" ca="1">_xll.BDP(bonds[[#This Row],[worksheet get]],bonds[[#Headers],[ID_ISIN]])</f>
        <v>FR0013445335</v>
      </c>
      <c r="G94" s="5" t="str" cm="1">
        <f t="array" aca="1" ref="G94" ca="1">_xll.BDP(bonds[[#This Row],[worksheet get]],bonds[[#Headers],[security name]])</f>
        <v>SEVFP 1 5/8 PERP</v>
      </c>
      <c r="H94" s="5" t="str" cm="1">
        <f t="array" aca="1" ref="H94" ca="1">_xll.BDP(bonds[[#This Row],[worksheet get]],bonds[[#Headers],[ticker]])</f>
        <v>SEVFP</v>
      </c>
      <c r="I94" s="5" cm="1">
        <f t="array" aca="1" ref="I94" ca="1">_xll.BDP(bonds[[#This Row],[worksheet get]],bonds[[#Headers],[coupon]])</f>
        <v>1.625</v>
      </c>
      <c r="J94" s="8" cm="1">
        <f t="array" aca="1" ref="J94" ca="1">_xll.BDP(bonds[[#This Row],[worksheet get]],bonds[[#Headers],[nxt_call_dt]])*1</f>
        <v>46174</v>
      </c>
      <c r="K94" s="9" t="str" cm="1">
        <f t="array" aca="1" ref="K94" ca="1">_xll.BDP(bonds[[#This Row],[worksheet get]],bonds[[#Headers],[mty_typ]])</f>
        <v>PERP/CALL</v>
      </c>
      <c r="L94" s="9" t="str" cm="1">
        <f t="array" aca="1" ref="L94" ca="1">_xll.BDP(bonds[[#This Row],[worksheet get]],bonds[[#Headers],[crncy]])</f>
        <v>EUR</v>
      </c>
      <c r="M94" s="10" cm="1">
        <f t="array" aca="1" ref="M94" ca="1">_xll.BDP(bonds[[#This Row],[worksheet get]],bonds[[#Headers],[amt_outstanding]])</f>
        <v>500000000</v>
      </c>
      <c r="N94" s="9" t="str" cm="1">
        <f t="array" aca="1" ref="N94" ca="1">_xll.BDP(bonds[[#This Row],[worksheet get]],bonds[[#Headers],[industry_sector]])</f>
        <v>Utilities</v>
      </c>
      <c r="O94" s="9" t="str">
        <f ca="1">bonds[[#This Row],[security name]]&amp;" nc-"&amp;RIGHT(YEAR(bonds[[#This Row],[nxt_call_dt]]),2)</f>
        <v>SEVFP 1 5/8 PERP nc-26</v>
      </c>
      <c r="P94" s="9" cm="1">
        <f t="array" aca="1" ref="P94" ca="1">_xll.BDP(bonds[[#This Row],[worksheet get]],bonds[[#Headers],[yas_ispread]])</f>
        <v>285.50282062779024</v>
      </c>
      <c r="Q94" s="9" cm="1">
        <f t="array" aca="1" ref="Q94" ca="1">_xll.BDP(bonds[[#This Row],[worksheet get]],bonds[[#Headers],[blp_i_sprd_mid]])</f>
        <v>290.83746337890625</v>
      </c>
      <c r="R94" s="9" t="str" cm="1">
        <f t="array" aca="1" ref="R94" ca="1">_xll.BDP(bonds[[#This Row],[worksheet get]],bonds[[#Headers],[rtg_moody]])</f>
        <v>Baa3</v>
      </c>
      <c r="S94" s="9" t="str" cm="1">
        <f t="array" aca="1" ref="S94" ca="1">_xll.BDP(bonds[[#This Row],[worksheet get]],bonds[[#Headers],[rtg_sp]])</f>
        <v>#N/A N/A</v>
      </c>
      <c r="T94" s="9" t="str" cm="1">
        <f t="array" aca="1" ref="T94" ca="1">_xll.BDP(bonds[[#This Row],[worksheet get]],bonds[[#Headers],[bb_composite]])</f>
        <v>NR</v>
      </c>
      <c r="U94" s="9" t="str" cm="1">
        <f t="array" aca="1" ref="U94" ca="1">_xll.BDP(bonds[[#This Row],[worksheet get]],bonds[[#Headers],[green_bond_loan_indicator]])</f>
        <v>N</v>
      </c>
      <c r="V94" s="9">
        <f ca="1">IFERROR(bonds[[#This Row],[yas_ispread]]/bonds[[#This Row],[blp_i_sprd_mid]],1)</f>
        <v>0.98165764929614319</v>
      </c>
      <c r="W94" s="9" t="str">
        <f ca="1">_xlfn.XLOOKUP(bonds[[#This Row],[ticker]],lists!J:J,lists!K:K)</f>
        <v>UTILS</v>
      </c>
    </row>
    <row r="95" spans="5:23" ht="10.5" x14ac:dyDescent="0.25">
      <c r="E95" s="5" t="s">
        <v>319</v>
      </c>
      <c r="F95" s="5" t="str" cm="1">
        <f t="array" aca="1" ref="F95" ca="1">_xll.BDP(bonds[[#This Row],[worksheet get]],bonds[[#Headers],[ID_ISIN]])</f>
        <v>FR0011697010</v>
      </c>
      <c r="G95" s="5" t="str" cm="1">
        <f t="array" aca="1" ref="G95" ca="1">_xll.BDP(bonds[[#This Row],[worksheet get]],bonds[[#Headers],[security name]])</f>
        <v>EDF 4 1/8 PERP</v>
      </c>
      <c r="H95" s="5" t="str" cm="1">
        <f t="array" aca="1" ref="H95" ca="1">_xll.BDP(bonds[[#This Row],[worksheet get]],bonds[[#Headers],[ticker]])</f>
        <v>EDF</v>
      </c>
      <c r="I95" s="5" cm="1">
        <f t="array" aca="1" ref="I95" ca="1">_xll.BDP(bonds[[#This Row],[worksheet get]],bonds[[#Headers],[coupon]])</f>
        <v>4.125</v>
      </c>
      <c r="J95" s="8" cm="1">
        <f t="array" aca="1" ref="J95" ca="1">_xll.BDP(bonds[[#This Row],[worksheet get]],bonds[[#Headers],[nxt_call_dt]])*1</f>
        <v>44583</v>
      </c>
      <c r="K95" s="9" t="str" cm="1">
        <f t="array" aca="1" ref="K95" ca="1">_xll.BDP(bonds[[#This Row],[worksheet get]],bonds[[#Headers],[mty_typ]])</f>
        <v>PERP/CALL</v>
      </c>
      <c r="L95" s="9" t="str" cm="1">
        <f t="array" aca="1" ref="L95" ca="1">_xll.BDP(bonds[[#This Row],[worksheet get]],bonds[[#Headers],[crncy]])</f>
        <v>EUR</v>
      </c>
      <c r="M95" s="10" cm="1">
        <f t="array" aca="1" ref="M95" ca="1">_xll.BDP(bonds[[#This Row],[worksheet get]],bonds[[#Headers],[amt_outstanding]])</f>
        <v>266900000</v>
      </c>
      <c r="N95" s="9" t="str" cm="1">
        <f t="array" aca="1" ref="N95" ca="1">_xll.BDP(bonds[[#This Row],[worksheet get]],bonds[[#Headers],[industry_sector]])</f>
        <v>Utilities</v>
      </c>
      <c r="O95" s="9" t="str">
        <f ca="1">bonds[[#This Row],[security name]]&amp;" nc-"&amp;RIGHT(YEAR(bonds[[#This Row],[nxt_call_dt]]),2)</f>
        <v>EDF 4 1/8 PERP nc-22</v>
      </c>
      <c r="P95" s="9" cm="1">
        <f t="array" aca="1" ref="P95" ca="1">_xll.BDP(bonds[[#This Row],[worksheet get]],bonds[[#Headers],[yas_ispread]])</f>
        <v>219.80137875254567</v>
      </c>
      <c r="Q95" s="9" cm="1">
        <f t="array" aca="1" ref="Q95" ca="1">_xll.BDP(bonds[[#This Row],[worksheet get]],bonds[[#Headers],[blp_i_sprd_mid]])</f>
        <v>221.43782043457031</v>
      </c>
      <c r="R95" s="9" t="str" cm="1">
        <f t="array" aca="1" ref="R95" ca="1">_xll.BDP(bonds[[#This Row],[worksheet get]],bonds[[#Headers],[rtg_moody]])</f>
        <v>Baa3</v>
      </c>
      <c r="S95" s="9" t="str" cm="1">
        <f t="array" aca="1" ref="S95" ca="1">_xll.BDP(bonds[[#This Row],[worksheet get]],bonds[[#Headers],[rtg_sp]])</f>
        <v>BB-</v>
      </c>
      <c r="T95" s="9" t="str" cm="1">
        <f t="array" aca="1" ref="T95" ca="1">_xll.BDP(bonds[[#This Row],[worksheet get]],bonds[[#Headers],[bb_composite]])</f>
        <v>BB+</v>
      </c>
      <c r="U95" s="9" t="str" cm="1">
        <f t="array" aca="1" ref="U95" ca="1">_xll.BDP(bonds[[#This Row],[worksheet get]],bonds[[#Headers],[green_bond_loan_indicator]])</f>
        <v>N</v>
      </c>
      <c r="V95" s="9">
        <f ca="1">IFERROR(bonds[[#This Row],[yas_ispread]]/bonds[[#This Row],[blp_i_sprd_mid]],1)</f>
        <v>0.99260992689138139</v>
      </c>
      <c r="W95" s="9" t="str">
        <f ca="1">_xlfn.XLOOKUP(bonds[[#This Row],[ticker]],lists!J:J,lists!K:K)</f>
        <v>UTILS</v>
      </c>
    </row>
    <row r="96" spans="5:23" ht="10.5" x14ac:dyDescent="0.25">
      <c r="E96" s="5" t="s">
        <v>320</v>
      </c>
      <c r="F96" s="5" t="str" cm="1">
        <f t="array" aca="1" ref="F96" ca="1">_xll.BDP(bonds[[#This Row],[worksheet get]],bonds[[#Headers],[ID_ISIN]])</f>
        <v>FR0013367612</v>
      </c>
      <c r="G96" s="5" t="str" cm="1">
        <f t="array" aca="1" ref="G96" ca="1">_xll.BDP(bonds[[#This Row],[worksheet get]],bonds[[#Headers],[security name]])</f>
        <v>EDF 4 PERP</v>
      </c>
      <c r="H96" s="5" t="str" cm="1">
        <f t="array" aca="1" ref="H96" ca="1">_xll.BDP(bonds[[#This Row],[worksheet get]],bonds[[#Headers],[ticker]])</f>
        <v>EDF</v>
      </c>
      <c r="I96" s="5" cm="1">
        <f t="array" aca="1" ref="I96" ca="1">_xll.BDP(bonds[[#This Row],[worksheet get]],bonds[[#Headers],[coupon]])</f>
        <v>4</v>
      </c>
      <c r="J96" s="8" cm="1">
        <f t="array" aca="1" ref="J96" ca="1">_xll.BDP(bonds[[#This Row],[worksheet get]],bonds[[#Headers],[nxt_call_dt]])*1</f>
        <v>45477</v>
      </c>
      <c r="K96" s="9" t="str" cm="1">
        <f t="array" aca="1" ref="K96" ca="1">_xll.BDP(bonds[[#This Row],[worksheet get]],bonds[[#Headers],[mty_typ]])</f>
        <v>PERP/CALL</v>
      </c>
      <c r="L96" s="9" t="str" cm="1">
        <f t="array" aca="1" ref="L96" ca="1">_xll.BDP(bonds[[#This Row],[worksheet get]],bonds[[#Headers],[crncy]])</f>
        <v>EUR</v>
      </c>
      <c r="M96" s="10" cm="1">
        <f t="array" aca="1" ref="M96" ca="1">_xll.BDP(bonds[[#This Row],[worksheet get]],bonds[[#Headers],[amt_outstanding]])</f>
        <v>1250000000</v>
      </c>
      <c r="N96" s="9" t="str" cm="1">
        <f t="array" aca="1" ref="N96" ca="1">_xll.BDP(bonds[[#This Row],[worksheet get]],bonds[[#Headers],[industry_sector]])</f>
        <v>Utilities</v>
      </c>
      <c r="O96" s="9" t="str">
        <f ca="1">bonds[[#This Row],[security name]]&amp;" nc-"&amp;RIGHT(YEAR(bonds[[#This Row],[nxt_call_dt]]),2)</f>
        <v>EDF 4 PERP nc-24</v>
      </c>
      <c r="P96" s="9" cm="1">
        <f t="array" aca="1" ref="P96" ca="1">_xll.BDP(bonds[[#This Row],[worksheet get]],bonds[[#Headers],[yas_ispread]])</f>
        <v>343.63843766937907</v>
      </c>
      <c r="Q96" s="9" cm="1">
        <f t="array" aca="1" ref="Q96" ca="1">_xll.BDP(bonds[[#This Row],[worksheet get]],bonds[[#Headers],[blp_i_sprd_mid]])</f>
        <v>339.15667724609375</v>
      </c>
      <c r="R96" s="9" t="str" cm="1">
        <f t="array" aca="1" ref="R96" ca="1">_xll.BDP(bonds[[#This Row],[worksheet get]],bonds[[#Headers],[rtg_moody]])</f>
        <v>Baa3</v>
      </c>
      <c r="S96" s="9" t="str" cm="1">
        <f t="array" aca="1" ref="S96" ca="1">_xll.BDP(bonds[[#This Row],[worksheet get]],bonds[[#Headers],[rtg_sp]])</f>
        <v>BB-</v>
      </c>
      <c r="T96" s="9" t="str" cm="1">
        <f t="array" aca="1" ref="T96" ca="1">_xll.BDP(bonds[[#This Row],[worksheet get]],bonds[[#Headers],[bb_composite]])</f>
        <v>BB+</v>
      </c>
      <c r="U96" s="9" t="str" cm="1">
        <f t="array" aca="1" ref="U96" ca="1">_xll.BDP(bonds[[#This Row],[worksheet get]],bonds[[#Headers],[green_bond_loan_indicator]])</f>
        <v>N</v>
      </c>
      <c r="V96" s="9">
        <f ca="1">IFERROR(bonds[[#This Row],[yas_ispread]]/bonds[[#This Row],[blp_i_sprd_mid]],1)</f>
        <v>1.0132144248483521</v>
      </c>
      <c r="W96" s="9" t="str">
        <f ca="1">_xlfn.XLOOKUP(bonds[[#This Row],[ticker]],lists!J:J,lists!K:K)</f>
        <v>UTILS</v>
      </c>
    </row>
    <row r="97" spans="5:23" ht="10.5" x14ac:dyDescent="0.25">
      <c r="E97" s="5" t="s">
        <v>321</v>
      </c>
      <c r="F97" s="5" t="str" cm="1">
        <f t="array" aca="1" ref="F97" ca="1">_xll.BDP(bonds[[#This Row],[worksheet get]],bonds[[#Headers],[ID_ISIN]])</f>
        <v>FR0011401751</v>
      </c>
      <c r="G97" s="5" t="str" cm="1">
        <f t="array" aca="1" ref="G97" ca="1">_xll.BDP(bonds[[#This Row],[worksheet get]],bonds[[#Headers],[security name]])</f>
        <v>EDF 5 3/8 PERP</v>
      </c>
      <c r="H97" s="5" t="str" cm="1">
        <f t="array" aca="1" ref="H97" ca="1">_xll.BDP(bonds[[#This Row],[worksheet get]],bonds[[#Headers],[ticker]])</f>
        <v>EDF</v>
      </c>
      <c r="I97" s="5" cm="1">
        <f t="array" aca="1" ref="I97" ca="1">_xll.BDP(bonds[[#This Row],[worksheet get]],bonds[[#Headers],[coupon]])</f>
        <v>5.375</v>
      </c>
      <c r="J97" s="8" cm="1">
        <f t="array" aca="1" ref="J97" ca="1">_xll.BDP(bonds[[#This Row],[worksheet get]],bonds[[#Headers],[nxt_call_dt]])*1</f>
        <v>45686</v>
      </c>
      <c r="K97" s="9" t="str" cm="1">
        <f t="array" aca="1" ref="K97" ca="1">_xll.BDP(bonds[[#This Row],[worksheet get]],bonds[[#Headers],[mty_typ]])</f>
        <v>PERP/CALL</v>
      </c>
      <c r="L97" s="9" t="str" cm="1">
        <f t="array" aca="1" ref="L97" ca="1">_xll.BDP(bonds[[#This Row],[worksheet get]],bonds[[#Headers],[crncy]])</f>
        <v>EUR</v>
      </c>
      <c r="M97" s="10" cm="1">
        <f t="array" aca="1" ref="M97" ca="1">_xll.BDP(bonds[[#This Row],[worksheet get]],bonds[[#Headers],[amt_outstanding]])</f>
        <v>1250000000</v>
      </c>
      <c r="N97" s="9" t="str" cm="1">
        <f t="array" aca="1" ref="N97" ca="1">_xll.BDP(bonds[[#This Row],[worksheet get]],bonds[[#Headers],[industry_sector]])</f>
        <v>Utilities</v>
      </c>
      <c r="O97" s="9" t="str">
        <f ca="1">bonds[[#This Row],[security name]]&amp;" nc-"&amp;RIGHT(YEAR(bonds[[#This Row],[nxt_call_dt]]),2)</f>
        <v>EDF 5 3/8 PERP nc-25</v>
      </c>
      <c r="P97" s="9" cm="1">
        <f t="array" aca="1" ref="P97" ca="1">_xll.BDP(bonds[[#This Row],[worksheet get]],bonds[[#Headers],[yas_ispread]])</f>
        <v>347.90092172455377</v>
      </c>
      <c r="Q97" s="9" cm="1">
        <f t="array" aca="1" ref="Q97" ca="1">_xll.BDP(bonds[[#This Row],[worksheet get]],bonds[[#Headers],[blp_i_sprd_mid]])</f>
        <v>347.82220458984375</v>
      </c>
      <c r="R97" s="9" t="str" cm="1">
        <f t="array" aca="1" ref="R97" ca="1">_xll.BDP(bonds[[#This Row],[worksheet get]],bonds[[#Headers],[rtg_moody]])</f>
        <v>Baa3</v>
      </c>
      <c r="S97" s="9" t="str" cm="1">
        <f t="array" aca="1" ref="S97" ca="1">_xll.BDP(bonds[[#This Row],[worksheet get]],bonds[[#Headers],[rtg_sp]])</f>
        <v>BB-</v>
      </c>
      <c r="T97" s="9" t="str" cm="1">
        <f t="array" aca="1" ref="T97" ca="1">_xll.BDP(bonds[[#This Row],[worksheet get]],bonds[[#Headers],[bb_composite]])</f>
        <v>BB+</v>
      </c>
      <c r="U97" s="9" t="str" cm="1">
        <f t="array" aca="1" ref="U97" ca="1">_xll.BDP(bonds[[#This Row],[worksheet get]],bonds[[#Headers],[green_bond_loan_indicator]])</f>
        <v>N</v>
      </c>
      <c r="V97" s="9">
        <f ca="1">IFERROR(bonds[[#This Row],[yas_ispread]]/bonds[[#This Row],[blp_i_sprd_mid]],1)</f>
        <v>1.0002263142883672</v>
      </c>
      <c r="W97" s="9" t="str">
        <f ca="1">_xlfn.XLOOKUP(bonds[[#This Row],[ticker]],lists!J:J,lists!K:K)</f>
        <v>UTILS</v>
      </c>
    </row>
    <row r="98" spans="5:23" ht="10.5" x14ac:dyDescent="0.25">
      <c r="E98" s="5" t="s">
        <v>322</v>
      </c>
      <c r="F98" s="5" t="str" cm="1">
        <f t="array" aca="1" ref="F98" ca="1">_xll.BDP(bonds[[#This Row],[worksheet get]],bonds[[#Headers],[ID_ISIN]])</f>
        <v>FR0011697028</v>
      </c>
      <c r="G98" s="5" t="str" cm="1">
        <f t="array" aca="1" ref="G98" ca="1">_xll.BDP(bonds[[#This Row],[worksheet get]],bonds[[#Headers],[security name]])</f>
        <v>EDF 5 PERP</v>
      </c>
      <c r="H98" s="5" t="str" cm="1">
        <f t="array" aca="1" ref="H98" ca="1">_xll.BDP(bonds[[#This Row],[worksheet get]],bonds[[#Headers],[ticker]])</f>
        <v>EDF</v>
      </c>
      <c r="I98" s="5" cm="1">
        <f t="array" aca="1" ref="I98" ca="1">_xll.BDP(bonds[[#This Row],[worksheet get]],bonds[[#Headers],[coupon]])</f>
        <v>5</v>
      </c>
      <c r="J98" s="8" cm="1">
        <f t="array" aca="1" ref="J98" ca="1">_xll.BDP(bonds[[#This Row],[worksheet get]],bonds[[#Headers],[nxt_call_dt]])*1</f>
        <v>46044</v>
      </c>
      <c r="K98" s="9" t="str" cm="1">
        <f t="array" aca="1" ref="K98" ca="1">_xll.BDP(bonds[[#This Row],[worksheet get]],bonds[[#Headers],[mty_typ]])</f>
        <v>PERP/CALL</v>
      </c>
      <c r="L98" s="9" t="str" cm="1">
        <f t="array" aca="1" ref="L98" ca="1">_xll.BDP(bonds[[#This Row],[worksheet get]],bonds[[#Headers],[crncy]])</f>
        <v>EUR</v>
      </c>
      <c r="M98" s="10" cm="1">
        <f t="array" aca="1" ref="M98" ca="1">_xll.BDP(bonds[[#This Row],[worksheet get]],bonds[[#Headers],[amt_outstanding]])</f>
        <v>1000000000</v>
      </c>
      <c r="N98" s="9" t="str" cm="1">
        <f t="array" aca="1" ref="N98" ca="1">_xll.BDP(bonds[[#This Row],[worksheet get]],bonds[[#Headers],[industry_sector]])</f>
        <v>Utilities</v>
      </c>
      <c r="O98" s="9" t="str">
        <f ca="1">bonds[[#This Row],[security name]]&amp;" nc-"&amp;RIGHT(YEAR(bonds[[#This Row],[nxt_call_dt]]),2)</f>
        <v>EDF 5 PERP nc-26</v>
      </c>
      <c r="P98" s="9" cm="1">
        <f t="array" aca="1" ref="P98" ca="1">_xll.BDP(bonds[[#This Row],[worksheet get]],bonds[[#Headers],[yas_ispread]])</f>
        <v>361.08748818762473</v>
      </c>
      <c r="Q98" s="9" cm="1">
        <f t="array" aca="1" ref="Q98" ca="1">_xll.BDP(bonds[[#This Row],[worksheet get]],bonds[[#Headers],[blp_i_sprd_mid]])</f>
        <v>361.35195922851563</v>
      </c>
      <c r="R98" s="9" t="str" cm="1">
        <f t="array" aca="1" ref="R98" ca="1">_xll.BDP(bonds[[#This Row],[worksheet get]],bonds[[#Headers],[rtg_moody]])</f>
        <v>Baa3</v>
      </c>
      <c r="S98" s="9" t="str" cm="1">
        <f t="array" aca="1" ref="S98" ca="1">_xll.BDP(bonds[[#This Row],[worksheet get]],bonds[[#Headers],[rtg_sp]])</f>
        <v>BB-</v>
      </c>
      <c r="T98" s="9" t="str" cm="1">
        <f t="array" aca="1" ref="T98" ca="1">_xll.BDP(bonds[[#This Row],[worksheet get]],bonds[[#Headers],[bb_composite]])</f>
        <v>BB+</v>
      </c>
      <c r="U98" s="9" t="str" cm="1">
        <f t="array" aca="1" ref="U98" ca="1">_xll.BDP(bonds[[#This Row],[worksheet get]],bonds[[#Headers],[green_bond_loan_indicator]])</f>
        <v>N</v>
      </c>
      <c r="V98" s="9">
        <f ca="1">IFERROR(bonds[[#This Row],[yas_ispread]]/bonds[[#This Row],[blp_i_sprd_mid]],1)</f>
        <v>0.99926810680242184</v>
      </c>
      <c r="W98" s="9" t="str">
        <f ca="1">_xlfn.XLOOKUP(bonds[[#This Row],[ticker]],lists!J:J,lists!K:K)</f>
        <v>UTILS</v>
      </c>
    </row>
    <row r="99" spans="5:23" ht="10.5" x14ac:dyDescent="0.25">
      <c r="E99" s="5" t="s">
        <v>323</v>
      </c>
      <c r="F99" s="5" t="str" cm="1">
        <f t="array" aca="1" ref="F99" ca="1">_xll.BDP(bonds[[#This Row],[worksheet get]],bonds[[#Headers],[ID_ISIN]])</f>
        <v>FR0013464922</v>
      </c>
      <c r="G99" s="5" t="str" cm="1">
        <f t="array" aca="1" ref="G99" ca="1">_xll.BDP(bonds[[#This Row],[worksheet get]],bonds[[#Headers],[security name]])</f>
        <v>EDF 3 PERP</v>
      </c>
      <c r="H99" s="5" t="str" cm="1">
        <f t="array" aca="1" ref="H99" ca="1">_xll.BDP(bonds[[#This Row],[worksheet get]],bonds[[#Headers],[ticker]])</f>
        <v>EDF</v>
      </c>
      <c r="I99" s="5" cm="1">
        <f t="array" aca="1" ref="I99" ca="1">_xll.BDP(bonds[[#This Row],[worksheet get]],bonds[[#Headers],[coupon]])</f>
        <v>3</v>
      </c>
      <c r="J99" s="8" cm="1">
        <f t="array" aca="1" ref="J99" ca="1">_xll.BDP(bonds[[#This Row],[worksheet get]],bonds[[#Headers],[nxt_call_dt]])*1</f>
        <v>46633</v>
      </c>
      <c r="K99" s="9" t="str" cm="1">
        <f t="array" aca="1" ref="K99" ca="1">_xll.BDP(bonds[[#This Row],[worksheet get]],bonds[[#Headers],[mty_typ]])</f>
        <v>PERP/CALL</v>
      </c>
      <c r="L99" s="9" t="str" cm="1">
        <f t="array" aca="1" ref="L99" ca="1">_xll.BDP(bonds[[#This Row],[worksheet get]],bonds[[#Headers],[crncy]])</f>
        <v>EUR</v>
      </c>
      <c r="M99" s="10" cm="1">
        <f t="array" aca="1" ref="M99" ca="1">_xll.BDP(bonds[[#This Row],[worksheet get]],bonds[[#Headers],[amt_outstanding]])</f>
        <v>500000000</v>
      </c>
      <c r="N99" s="9" t="str" cm="1">
        <f t="array" aca="1" ref="N99" ca="1">_xll.BDP(bonds[[#This Row],[worksheet get]],bonds[[#Headers],[industry_sector]])</f>
        <v>Utilities</v>
      </c>
      <c r="O99" s="9" t="str">
        <f ca="1">bonds[[#This Row],[security name]]&amp;" nc-"&amp;RIGHT(YEAR(bonds[[#This Row],[nxt_call_dt]]),2)</f>
        <v>EDF 3 PERP nc-27</v>
      </c>
      <c r="P99" s="9" cm="1">
        <f t="array" aca="1" ref="P99" ca="1">_xll.BDP(bonds[[#This Row],[worksheet get]],bonds[[#Headers],[yas_ispread]])</f>
        <v>374.09391028981156</v>
      </c>
      <c r="Q99" s="9" cm="1">
        <f t="array" aca="1" ref="Q99" ca="1">_xll.BDP(bonds[[#This Row],[worksheet get]],bonds[[#Headers],[blp_i_sprd_mid]])</f>
        <v>374.42794799804688</v>
      </c>
      <c r="R99" s="9" t="str" cm="1">
        <f t="array" aca="1" ref="R99" ca="1">_xll.BDP(bonds[[#This Row],[worksheet get]],bonds[[#Headers],[rtg_moody]])</f>
        <v>Baa3</v>
      </c>
      <c r="S99" s="9" t="str" cm="1">
        <f t="array" aca="1" ref="S99" ca="1">_xll.BDP(bonds[[#This Row],[worksheet get]],bonds[[#Headers],[rtg_sp]])</f>
        <v>BB-</v>
      </c>
      <c r="T99" s="9" t="str" cm="1">
        <f t="array" aca="1" ref="T99" ca="1">_xll.BDP(bonds[[#This Row],[worksheet get]],bonds[[#Headers],[bb_composite]])</f>
        <v>BB+</v>
      </c>
      <c r="U99" s="9" t="str" cm="1">
        <f t="array" aca="1" ref="U99" ca="1">_xll.BDP(bonds[[#This Row],[worksheet get]],bonds[[#Headers],[green_bond_loan_indicator]])</f>
        <v>N</v>
      </c>
      <c r="V99" s="9">
        <f ca="1">IFERROR(bonds[[#This Row],[yas_ispread]]/bonds[[#This Row],[blp_i_sprd_mid]],1)</f>
        <v>0.99910787186153893</v>
      </c>
      <c r="W99" s="9" t="str">
        <f ca="1">_xlfn.XLOOKUP(bonds[[#This Row],[ticker]],lists!J:J,lists!K:K)</f>
        <v>UTILS</v>
      </c>
    </row>
    <row r="100" spans="5:23" ht="10.5" x14ac:dyDescent="0.25">
      <c r="E100" s="5" t="s">
        <v>324</v>
      </c>
      <c r="F100" s="5" t="str" cm="1">
        <f t="array" aca="1" ref="F100" ca="1">_xll.BDP(bonds[[#This Row],[worksheet get]],bonds[[#Headers],[ID_ISIN]])</f>
        <v>FR0011401728</v>
      </c>
      <c r="G100" s="5" t="str" cm="1">
        <f t="array" aca="1" ref="G100" ca="1">_xll.BDP(bonds[[#This Row],[worksheet get]],bonds[[#Headers],[security name]])</f>
        <v>EDF 6 PERP</v>
      </c>
      <c r="H100" s="5" t="str" cm="1">
        <f t="array" aca="1" ref="H100" ca="1">_xll.BDP(bonds[[#This Row],[worksheet get]],bonds[[#Headers],[ticker]])</f>
        <v>EDF</v>
      </c>
      <c r="I100" s="5" cm="1">
        <f t="array" aca="1" ref="I100" ca="1">_xll.BDP(bonds[[#This Row],[worksheet get]],bonds[[#Headers],[coupon]])</f>
        <v>6</v>
      </c>
      <c r="J100" s="8" cm="1">
        <f t="array" aca="1" ref="J100" ca="1">_xll.BDP(bonds[[#This Row],[worksheet get]],bonds[[#Headers],[nxt_call_dt]])*1</f>
        <v>46051</v>
      </c>
      <c r="K100" s="9" t="str" cm="1">
        <f t="array" aca="1" ref="K100" ca="1">_xll.BDP(bonds[[#This Row],[worksheet get]],bonds[[#Headers],[mty_typ]])</f>
        <v>PERP/CALL</v>
      </c>
      <c r="L100" s="9" t="str" cm="1">
        <f t="array" aca="1" ref="L100" ca="1">_xll.BDP(bonds[[#This Row],[worksheet get]],bonds[[#Headers],[crncy]])</f>
        <v>GBP</v>
      </c>
      <c r="M100" s="10" cm="1">
        <f t="array" aca="1" ref="M100" ca="1">_xll.BDP(bonds[[#This Row],[worksheet get]],bonds[[#Headers],[amt_outstanding]])</f>
        <v>1250000000</v>
      </c>
      <c r="N100" s="9" t="str" cm="1">
        <f t="array" aca="1" ref="N100" ca="1">_xll.BDP(bonds[[#This Row],[worksheet get]],bonds[[#Headers],[industry_sector]])</f>
        <v>Utilities</v>
      </c>
      <c r="O100" s="9" t="str">
        <f ca="1">bonds[[#This Row],[security name]]&amp;" nc-"&amp;RIGHT(YEAR(bonds[[#This Row],[nxt_call_dt]]),2)</f>
        <v>EDF 6 PERP nc-26</v>
      </c>
      <c r="P100" s="9" cm="1">
        <f t="array" aca="1" ref="P100" ca="1">_xll.BDP(bonds[[#This Row],[worksheet get]],bonds[[#Headers],[yas_ispread]])</f>
        <v>418.06869436142478</v>
      </c>
      <c r="Q100" s="9" cm="1">
        <f t="array" aca="1" ref="Q100" ca="1">_xll.BDP(bonds[[#This Row],[worksheet get]],bonds[[#Headers],[blp_i_sprd_mid]])</f>
        <v>418.34573364257813</v>
      </c>
      <c r="R100" s="9" t="str" cm="1">
        <f t="array" aca="1" ref="R100" ca="1">_xll.BDP(bonds[[#This Row],[worksheet get]],bonds[[#Headers],[rtg_moody]])</f>
        <v>Baa3</v>
      </c>
      <c r="S100" s="9" t="str" cm="1">
        <f t="array" aca="1" ref="S100" ca="1">_xll.BDP(bonds[[#This Row],[worksheet get]],bonds[[#Headers],[rtg_sp]])</f>
        <v>BB-</v>
      </c>
      <c r="T100" s="9" t="str" cm="1">
        <f t="array" aca="1" ref="T100" ca="1">_xll.BDP(bonds[[#This Row],[worksheet get]],bonds[[#Headers],[bb_composite]])</f>
        <v>BB+</v>
      </c>
      <c r="U100" s="9" t="str" cm="1">
        <f t="array" aca="1" ref="U100" ca="1">_xll.BDP(bonds[[#This Row],[worksheet get]],bonds[[#Headers],[green_bond_loan_indicator]])</f>
        <v>N</v>
      </c>
      <c r="V100" s="9">
        <f ca="1">IFERROR(bonds[[#This Row],[yas_ispread]]/bonds[[#This Row],[blp_i_sprd_mid]],1)</f>
        <v>0.9993377743362144</v>
      </c>
      <c r="W100" s="9" t="str">
        <f ca="1">_xlfn.XLOOKUP(bonds[[#This Row],[ticker]],lists!J:J,lists!K:K)</f>
        <v>UTILS</v>
      </c>
    </row>
    <row r="101" spans="5:23" ht="10.5" x14ac:dyDescent="0.25">
      <c r="E101" s="5" t="s">
        <v>325</v>
      </c>
      <c r="F101" s="5" t="str" cm="1">
        <f t="array" aca="1" ref="F101" ca="1">_xll.BDP(bonds[[#This Row],[worksheet get]],bonds[[#Headers],[ID_ISIN]])</f>
        <v>FR0011700293</v>
      </c>
      <c r="G101" s="5" t="str" cm="1">
        <f t="array" aca="1" ref="G101" ca="1">_xll.BDP(bonds[[#This Row],[worksheet get]],bonds[[#Headers],[security name]])</f>
        <v>EDF 5 7/8 PERP</v>
      </c>
      <c r="H101" s="5" t="str" cm="1">
        <f t="array" aca="1" ref="H101" ca="1">_xll.BDP(bonds[[#This Row],[worksheet get]],bonds[[#Headers],[ticker]])</f>
        <v>EDF</v>
      </c>
      <c r="I101" s="5" cm="1">
        <f t="array" aca="1" ref="I101" ca="1">_xll.BDP(bonds[[#This Row],[worksheet get]],bonds[[#Headers],[coupon]])</f>
        <v>5.875</v>
      </c>
      <c r="J101" s="8" cm="1">
        <f t="array" aca="1" ref="J101" ca="1">_xll.BDP(bonds[[#This Row],[worksheet get]],bonds[[#Headers],[nxt_call_dt]])*1</f>
        <v>47140</v>
      </c>
      <c r="K101" s="9" t="str" cm="1">
        <f t="array" aca="1" ref="K101" ca="1">_xll.BDP(bonds[[#This Row],[worksheet get]],bonds[[#Headers],[mty_typ]])</f>
        <v>PERP/CALL</v>
      </c>
      <c r="L101" s="9" t="str" cm="1">
        <f t="array" aca="1" ref="L101" ca="1">_xll.BDP(bonds[[#This Row],[worksheet get]],bonds[[#Headers],[crncy]])</f>
        <v>GBP</v>
      </c>
      <c r="M101" s="10" cm="1">
        <f t="array" aca="1" ref="M101" ca="1">_xll.BDP(bonds[[#This Row],[worksheet get]],bonds[[#Headers],[amt_outstanding]])</f>
        <v>750000000</v>
      </c>
      <c r="N101" s="9" t="str" cm="1">
        <f t="array" aca="1" ref="N101" ca="1">_xll.BDP(bonds[[#This Row],[worksheet get]],bonds[[#Headers],[industry_sector]])</f>
        <v>Utilities</v>
      </c>
      <c r="O101" s="9" t="str">
        <f ca="1">bonds[[#This Row],[security name]]&amp;" nc-"&amp;RIGHT(YEAR(bonds[[#This Row],[nxt_call_dt]]),2)</f>
        <v>EDF 5 7/8 PERP nc-29</v>
      </c>
      <c r="P101" s="9" cm="1">
        <f t="array" aca="1" ref="P101" ca="1">_xll.BDP(bonds[[#This Row],[worksheet get]],bonds[[#Headers],[yas_ispread]])</f>
        <v>472.98323424173196</v>
      </c>
      <c r="Q101" s="9" cm="1">
        <f t="array" aca="1" ref="Q101" ca="1">_xll.BDP(bonds[[#This Row],[worksheet get]],bonds[[#Headers],[blp_i_sprd_mid]])</f>
        <v>473.16983032226563</v>
      </c>
      <c r="R101" s="9" t="str" cm="1">
        <f t="array" aca="1" ref="R101" ca="1">_xll.BDP(bonds[[#This Row],[worksheet get]],bonds[[#Headers],[rtg_moody]])</f>
        <v>Baa3</v>
      </c>
      <c r="S101" s="9" t="str" cm="1">
        <f t="array" aca="1" ref="S101" ca="1">_xll.BDP(bonds[[#This Row],[worksheet get]],bonds[[#Headers],[rtg_sp]])</f>
        <v>BB-</v>
      </c>
      <c r="T101" s="9" t="str" cm="1">
        <f t="array" aca="1" ref="T101" ca="1">_xll.BDP(bonds[[#This Row],[worksheet get]],bonds[[#Headers],[bb_composite]])</f>
        <v>BB+</v>
      </c>
      <c r="U101" s="9" t="str" cm="1">
        <f t="array" aca="1" ref="U101" ca="1">_xll.BDP(bonds[[#This Row],[worksheet get]],bonds[[#Headers],[green_bond_loan_indicator]])</f>
        <v>N</v>
      </c>
      <c r="V101" s="9">
        <f ca="1">IFERROR(bonds[[#This Row],[yas_ispread]]/bonds[[#This Row],[blp_i_sprd_mid]],1)</f>
        <v>0.99960564670742724</v>
      </c>
      <c r="W101" s="9" t="str">
        <f ca="1">_xlfn.XLOOKUP(bonds[[#This Row],[ticker]],lists!J:J,lists!K:K)</f>
        <v>UTILS</v>
      </c>
    </row>
    <row r="102" spans="5:23" ht="10.5" x14ac:dyDescent="0.25">
      <c r="E102" s="5" t="s">
        <v>326</v>
      </c>
      <c r="F102" s="5" t="str" cm="1">
        <f t="array" aca="1" ref="F102" ca="1">_xll.BDP(bonds[[#This Row],[worksheet get]],bonds[[#Headers],[ID_ISIN]])</f>
        <v>USF2893TAF33</v>
      </c>
      <c r="G102" s="5" t="str" cm="1">
        <f t="array" aca="1" ref="G102" ca="1">_xll.BDP(bonds[[#This Row],[worksheet get]],bonds[[#Headers],[security name]])</f>
        <v>EDF 5 1/4 PERP</v>
      </c>
      <c r="H102" s="5" t="str" cm="1">
        <f t="array" aca="1" ref="H102" ca="1">_xll.BDP(bonds[[#This Row],[worksheet get]],bonds[[#Headers],[ticker]])</f>
        <v>EDF</v>
      </c>
      <c r="I102" s="5" cm="1">
        <f t="array" aca="1" ref="I102" ca="1">_xll.BDP(bonds[[#This Row],[worksheet get]],bonds[[#Headers],[coupon]])</f>
        <v>5.25</v>
      </c>
      <c r="J102" s="8" cm="1">
        <f t="array" aca="1" ref="J102" ca="1">_xll.BDP(bonds[[#This Row],[worksheet get]],bonds[[#Headers],[nxt_call_dt]])*1</f>
        <v>44955</v>
      </c>
      <c r="K102" s="9" t="str" cm="1">
        <f t="array" aca="1" ref="K102" ca="1">_xll.BDP(bonds[[#This Row],[worksheet get]],bonds[[#Headers],[mty_typ]])</f>
        <v>PERP/CALL</v>
      </c>
      <c r="L102" s="9" t="str" cm="1">
        <f t="array" aca="1" ref="L102" ca="1">_xll.BDP(bonds[[#This Row],[worksheet get]],bonds[[#Headers],[crncy]])</f>
        <v>USD</v>
      </c>
      <c r="M102" s="10" cm="1">
        <f t="array" aca="1" ref="M102" ca="1">_xll.BDP(bonds[[#This Row],[worksheet get]],bonds[[#Headers],[amt_outstanding]])</f>
        <v>2097614000</v>
      </c>
      <c r="N102" s="9" t="str" cm="1">
        <f t="array" aca="1" ref="N102" ca="1">_xll.BDP(bonds[[#This Row],[worksheet get]],bonds[[#Headers],[industry_sector]])</f>
        <v>Utilities</v>
      </c>
      <c r="O102" s="9" t="str">
        <f ca="1">bonds[[#This Row],[security name]]&amp;" nc-"&amp;RIGHT(YEAR(bonds[[#This Row],[nxt_call_dt]]),2)</f>
        <v>EDF 5 1/4 PERP nc-23</v>
      </c>
      <c r="P102" s="9" cm="1">
        <f t="array" aca="1" ref="P102" ca="1">_xll.BDP(bonds[[#This Row],[worksheet get]],bonds[[#Headers],[yas_ispread]])</f>
        <v>355.79451653250493</v>
      </c>
      <c r="Q102" s="9" t="str" cm="1">
        <f t="array" aca="1" ref="Q102" ca="1">_xll.BDP(bonds[[#This Row],[worksheet get]],bonds[[#Headers],[blp_i_sprd_mid]])</f>
        <v>#N/A Field Not Applicable</v>
      </c>
      <c r="R102" s="9" t="str" cm="1">
        <f t="array" aca="1" ref="R102" ca="1">_xll.BDP(bonds[[#This Row],[worksheet get]],bonds[[#Headers],[rtg_moody]])</f>
        <v>Baa3</v>
      </c>
      <c r="S102" s="9" t="str" cm="1">
        <f t="array" aca="1" ref="S102" ca="1">_xll.BDP(bonds[[#This Row],[worksheet get]],bonds[[#Headers],[rtg_sp]])</f>
        <v>BB-</v>
      </c>
      <c r="T102" s="9" t="str" cm="1">
        <f t="array" aca="1" ref="T102" ca="1">_xll.BDP(bonds[[#This Row],[worksheet get]],bonds[[#Headers],[bb_composite]])</f>
        <v>BB+</v>
      </c>
      <c r="U102" s="9" t="str" cm="1">
        <f t="array" aca="1" ref="U102" ca="1">_xll.BDP(bonds[[#This Row],[worksheet get]],bonds[[#Headers],[green_bond_loan_indicator]])</f>
        <v>N</v>
      </c>
      <c r="V102" s="9">
        <f ca="1">IFERROR(bonds[[#This Row],[yas_ispread]]/bonds[[#This Row],[blp_i_sprd_mid]],1)</f>
        <v>1</v>
      </c>
      <c r="W102" s="9" t="str">
        <f ca="1">_xlfn.XLOOKUP(bonds[[#This Row],[ticker]],lists!J:J,lists!K:K)</f>
        <v>UTILS</v>
      </c>
    </row>
    <row r="103" spans="5:23" ht="10.5" x14ac:dyDescent="0.25">
      <c r="E103" s="5" t="s">
        <v>327</v>
      </c>
      <c r="F103" s="5" t="str" cm="1">
        <f t="array" aca="1" ref="F103" ca="1">_xll.BDP(bonds[[#This Row],[worksheet get]],bonds[[#Headers],[ID_ISIN]])</f>
        <v>USF2893TAM83</v>
      </c>
      <c r="G103" s="5" t="str" cm="1">
        <f t="array" aca="1" ref="G103" ca="1">_xll.BDP(bonds[[#This Row],[worksheet get]],bonds[[#Headers],[security name]])</f>
        <v>EDF 5 5/8 PERP</v>
      </c>
      <c r="H103" s="5" t="str" cm="1">
        <f t="array" aca="1" ref="H103" ca="1">_xll.BDP(bonds[[#This Row],[worksheet get]],bonds[[#Headers],[ticker]])</f>
        <v>EDF</v>
      </c>
      <c r="I103" s="5" cm="1">
        <f t="array" aca="1" ref="I103" ca="1">_xll.BDP(bonds[[#This Row],[worksheet get]],bonds[[#Headers],[coupon]])</f>
        <v>5.625</v>
      </c>
      <c r="J103" s="8" cm="1">
        <f t="array" aca="1" ref="J103" ca="1">_xll.BDP(bonds[[#This Row],[worksheet get]],bonds[[#Headers],[nxt_call_dt]])*1</f>
        <v>45313</v>
      </c>
      <c r="K103" s="9" t="str" cm="1">
        <f t="array" aca="1" ref="K103" ca="1">_xll.BDP(bonds[[#This Row],[worksheet get]],bonds[[#Headers],[mty_typ]])</f>
        <v>PERP/CALL</v>
      </c>
      <c r="L103" s="9" t="str" cm="1">
        <f t="array" aca="1" ref="L103" ca="1">_xll.BDP(bonds[[#This Row],[worksheet get]],bonds[[#Headers],[crncy]])</f>
        <v>USD</v>
      </c>
      <c r="M103" s="10" cm="1">
        <f t="array" aca="1" ref="M103" ca="1">_xll.BDP(bonds[[#This Row],[worksheet get]],bonds[[#Headers],[amt_outstanding]])</f>
        <v>1500000000</v>
      </c>
      <c r="N103" s="9" t="str" cm="1">
        <f t="array" aca="1" ref="N103" ca="1">_xll.BDP(bonds[[#This Row],[worksheet get]],bonds[[#Headers],[industry_sector]])</f>
        <v>Utilities</v>
      </c>
      <c r="O103" s="9" t="str">
        <f ca="1">bonds[[#This Row],[security name]]&amp;" nc-"&amp;RIGHT(YEAR(bonds[[#This Row],[nxt_call_dt]]),2)</f>
        <v>EDF 5 5/8 PERP nc-24</v>
      </c>
      <c r="P103" s="9" cm="1">
        <f t="array" aca="1" ref="P103" ca="1">_xll.BDP(bonds[[#This Row],[worksheet get]],bonds[[#Headers],[yas_ispread]])</f>
        <v>436.80951528172625</v>
      </c>
      <c r="Q103" s="9" t="str" cm="1">
        <f t="array" aca="1" ref="Q103" ca="1">_xll.BDP(bonds[[#This Row],[worksheet get]],bonds[[#Headers],[blp_i_sprd_mid]])</f>
        <v>#N/A Field Not Applicable</v>
      </c>
      <c r="R103" s="9" t="str" cm="1">
        <f t="array" aca="1" ref="R103" ca="1">_xll.BDP(bonds[[#This Row],[worksheet get]],bonds[[#Headers],[rtg_moody]])</f>
        <v>Baa3</v>
      </c>
      <c r="S103" s="9" t="str" cm="1">
        <f t="array" aca="1" ref="S103" ca="1">_xll.BDP(bonds[[#This Row],[worksheet get]],bonds[[#Headers],[rtg_sp]])</f>
        <v>BB-</v>
      </c>
      <c r="T103" s="9" t="str" cm="1">
        <f t="array" aca="1" ref="T103" ca="1">_xll.BDP(bonds[[#This Row],[worksheet get]],bonds[[#Headers],[bb_composite]])</f>
        <v>BB+</v>
      </c>
      <c r="U103" s="9" t="str" cm="1">
        <f t="array" aca="1" ref="U103" ca="1">_xll.BDP(bonds[[#This Row],[worksheet get]],bonds[[#Headers],[green_bond_loan_indicator]])</f>
        <v>N</v>
      </c>
      <c r="V103" s="9">
        <f ca="1">IFERROR(bonds[[#This Row],[yas_ispread]]/bonds[[#This Row],[blp_i_sprd_mid]],1)</f>
        <v>1</v>
      </c>
      <c r="W103" s="9" t="str">
        <f ca="1">_xlfn.XLOOKUP(bonds[[#This Row],[ticker]],lists!J:J,lists!K:K)</f>
        <v>UTILS</v>
      </c>
    </row>
    <row r="104" spans="5:23" ht="10.5" x14ac:dyDescent="0.25">
      <c r="E104" s="5" t="s">
        <v>328</v>
      </c>
      <c r="F104" s="5" t="str" cm="1">
        <f t="array" aca="1" ref="F104" ca="1">_xll.BDP(bonds[[#This Row],[worksheet get]],bonds[[#Headers],[ID_ISIN]])</f>
        <v>XS1044811591</v>
      </c>
      <c r="G104" s="5" t="str" cm="1">
        <f t="array" aca="1" ref="G104" ca="1">_xll.BDP(bonds[[#This Row],[worksheet get]],bonds[[#Headers],[security name]])</f>
        <v>ENBW 3 5/8 04/02/76</v>
      </c>
      <c r="H104" s="5" t="str" cm="1">
        <f t="array" aca="1" ref="H104" ca="1">_xll.BDP(bonds[[#This Row],[worksheet get]],bonds[[#Headers],[ticker]])</f>
        <v>ENBW</v>
      </c>
      <c r="I104" s="5" cm="1">
        <f t="array" aca="1" ref="I104" ca="1">_xll.BDP(bonds[[#This Row],[worksheet get]],bonds[[#Headers],[coupon]])</f>
        <v>3.625</v>
      </c>
      <c r="J104" s="8" cm="1">
        <f t="array" aca="1" ref="J104" ca="1">_xll.BDP(bonds[[#This Row],[worksheet get]],bonds[[#Headers],[nxt_call_dt]])*1</f>
        <v>44288</v>
      </c>
      <c r="K104" s="9" t="str" cm="1">
        <f t="array" aca="1" ref="K104" ca="1">_xll.BDP(bonds[[#This Row],[worksheet get]],bonds[[#Headers],[mty_typ]])</f>
        <v>CALLABLE</v>
      </c>
      <c r="L104" s="9" t="str" cm="1">
        <f t="array" aca="1" ref="L104" ca="1">_xll.BDP(bonds[[#This Row],[worksheet get]],bonds[[#Headers],[crncy]])</f>
        <v>EUR</v>
      </c>
      <c r="M104" s="10" cm="1">
        <f t="array" aca="1" ref="M104" ca="1">_xll.BDP(bonds[[#This Row],[worksheet get]],bonds[[#Headers],[amt_outstanding]])</f>
        <v>1000000000</v>
      </c>
      <c r="N104" s="9" t="str" cm="1">
        <f t="array" aca="1" ref="N104" ca="1">_xll.BDP(bonds[[#This Row],[worksheet get]],bonds[[#Headers],[industry_sector]])</f>
        <v>Utilities</v>
      </c>
      <c r="O104" s="9" t="str">
        <f ca="1">bonds[[#This Row],[security name]]&amp;" nc-"&amp;RIGHT(YEAR(bonds[[#This Row],[nxt_call_dt]]),2)</f>
        <v>ENBW 3 5/8 04/02/76 nc-21</v>
      </c>
      <c r="P104" s="9" cm="1">
        <f t="array" aca="1" ref="P104" ca="1">_xll.BDP(bonds[[#This Row],[worksheet get]],bonds[[#Headers],[yas_ispread]])</f>
        <v>201.81886688936444</v>
      </c>
      <c r="Q104" s="9" cm="1">
        <f t="array" aca="1" ref="Q104" ca="1">_xll.BDP(bonds[[#This Row],[worksheet get]],bonds[[#Headers],[blp_i_sprd_mid]])</f>
        <v>196.78852844238281</v>
      </c>
      <c r="R104" s="9" t="str" cm="1">
        <f t="array" aca="1" ref="R104" ca="1">_xll.BDP(bonds[[#This Row],[worksheet get]],bonds[[#Headers],[rtg_moody]])</f>
        <v>Baa2</v>
      </c>
      <c r="S104" s="9" t="str" cm="1">
        <f t="array" aca="1" ref="S104" ca="1">_xll.BDP(bonds[[#This Row],[worksheet get]],bonds[[#Headers],[rtg_sp]])</f>
        <v>BBB-</v>
      </c>
      <c r="T104" s="9" t="str" cm="1">
        <f t="array" aca="1" ref="T104" ca="1">_xll.BDP(bonds[[#This Row],[worksheet get]],bonds[[#Headers],[bb_composite]])</f>
        <v>BBB-</v>
      </c>
      <c r="U104" s="9" t="str" cm="1">
        <f t="array" aca="1" ref="U104" ca="1">_xll.BDP(bonds[[#This Row],[worksheet get]],bonds[[#Headers],[green_bond_loan_indicator]])</f>
        <v>N</v>
      </c>
      <c r="V104" s="9">
        <f ca="1">IFERROR(bonds[[#This Row],[yas_ispread]]/bonds[[#This Row],[blp_i_sprd_mid]],1)</f>
        <v>1.0255621528693653</v>
      </c>
      <c r="W104" s="9" t="str">
        <f ca="1">_xlfn.XLOOKUP(bonds[[#This Row],[ticker]],lists!J:J,lists!K:K)</f>
        <v>UTILS</v>
      </c>
    </row>
    <row r="105" spans="5:23" ht="10.5" x14ac:dyDescent="0.25">
      <c r="E105" s="5" t="s">
        <v>328</v>
      </c>
      <c r="F105" s="5" t="str" cm="1">
        <f t="array" aca="1" ref="F105" ca="1">_xll.BDP(bonds[[#This Row],[worksheet get]],bonds[[#Headers],[ID_ISIN]])</f>
        <v>XS1044811591</v>
      </c>
      <c r="G105" s="5" t="str" cm="1">
        <f t="array" aca="1" ref="G105" ca="1">_xll.BDP(bonds[[#This Row],[worksheet get]],bonds[[#Headers],[security name]])</f>
        <v>ENBW 3 5/8 04/02/76</v>
      </c>
      <c r="H105" s="5" t="str" cm="1">
        <f t="array" aca="1" ref="H105" ca="1">_xll.BDP(bonds[[#This Row],[worksheet get]],bonds[[#Headers],[ticker]])</f>
        <v>ENBW</v>
      </c>
      <c r="I105" s="5" cm="1">
        <f t="array" aca="1" ref="I105" ca="1">_xll.BDP(bonds[[#This Row],[worksheet get]],bonds[[#Headers],[coupon]])</f>
        <v>3.625</v>
      </c>
      <c r="J105" s="8" cm="1">
        <f t="array" aca="1" ref="J105" ca="1">_xll.BDP(bonds[[#This Row],[worksheet get]],bonds[[#Headers],[nxt_call_dt]])*1</f>
        <v>44288</v>
      </c>
      <c r="K105" s="9" t="str" cm="1">
        <f t="array" aca="1" ref="K105" ca="1">_xll.BDP(bonds[[#This Row],[worksheet get]],bonds[[#Headers],[mty_typ]])</f>
        <v>CALLABLE</v>
      </c>
      <c r="L105" s="9" t="str" cm="1">
        <f t="array" aca="1" ref="L105" ca="1">_xll.BDP(bonds[[#This Row],[worksheet get]],bonds[[#Headers],[crncy]])</f>
        <v>EUR</v>
      </c>
      <c r="M105" s="10" cm="1">
        <f t="array" aca="1" ref="M105" ca="1">_xll.BDP(bonds[[#This Row],[worksheet get]],bonds[[#Headers],[amt_outstanding]])</f>
        <v>1000000000</v>
      </c>
      <c r="N105" s="9" t="str" cm="1">
        <f t="array" aca="1" ref="N105" ca="1">_xll.BDP(bonds[[#This Row],[worksheet get]],bonds[[#Headers],[industry_sector]])</f>
        <v>Utilities</v>
      </c>
      <c r="O105" s="9" t="str">
        <f ca="1">bonds[[#This Row],[security name]]&amp;" nc-"&amp;RIGHT(YEAR(bonds[[#This Row],[nxt_call_dt]]),2)</f>
        <v>ENBW 3 5/8 04/02/76 nc-21</v>
      </c>
      <c r="P105" s="9" cm="1">
        <f t="array" aca="1" ref="P105" ca="1">_xll.BDP(bonds[[#This Row],[worksheet get]],bonds[[#Headers],[yas_ispread]])</f>
        <v>201.81886688936444</v>
      </c>
      <c r="Q105" s="9" cm="1">
        <f t="array" aca="1" ref="Q105" ca="1">_xll.BDP(bonds[[#This Row],[worksheet get]],bonds[[#Headers],[blp_i_sprd_mid]])</f>
        <v>196.78852844238281</v>
      </c>
      <c r="R105" s="9" t="str" cm="1">
        <f t="array" aca="1" ref="R105" ca="1">_xll.BDP(bonds[[#This Row],[worksheet get]],bonds[[#Headers],[rtg_moody]])</f>
        <v>Baa2</v>
      </c>
      <c r="S105" s="9" t="str" cm="1">
        <f t="array" aca="1" ref="S105" ca="1">_xll.BDP(bonds[[#This Row],[worksheet get]],bonds[[#Headers],[rtg_sp]])</f>
        <v>BBB-</v>
      </c>
      <c r="T105" s="9" t="str" cm="1">
        <f t="array" aca="1" ref="T105" ca="1">_xll.BDP(bonds[[#This Row],[worksheet get]],bonds[[#Headers],[bb_composite]])</f>
        <v>BBB-</v>
      </c>
      <c r="U105" s="9" t="str" cm="1">
        <f t="array" aca="1" ref="U105" ca="1">_xll.BDP(bonds[[#This Row],[worksheet get]],bonds[[#Headers],[green_bond_loan_indicator]])</f>
        <v>N</v>
      </c>
      <c r="V105" s="9">
        <f ca="1">IFERROR(bonds[[#This Row],[yas_ispread]]/bonds[[#This Row],[blp_i_sprd_mid]],1)</f>
        <v>1.0255621528693653</v>
      </c>
      <c r="W105" s="9" t="str">
        <f ca="1">_xlfn.XLOOKUP(bonds[[#This Row],[ticker]],lists!J:J,lists!K:K)</f>
        <v>UTILS</v>
      </c>
    </row>
    <row r="106" spans="5:23" ht="10.5" x14ac:dyDescent="0.25">
      <c r="E106" s="5" t="s">
        <v>329</v>
      </c>
      <c r="F106" s="5" t="str" cm="1">
        <f t="array" aca="1" ref="F106" ca="1">_xll.BDP(bonds[[#This Row],[worksheet get]],bonds[[#Headers],[ID_ISIN]])</f>
        <v>XS1405770907</v>
      </c>
      <c r="G106" s="5" t="str" cm="1">
        <f t="array" aca="1" ref="G106" ca="1">_xll.BDP(bonds[[#This Row],[worksheet get]],bonds[[#Headers],[security name]])</f>
        <v>ENBW 3 3/8 04/05/77</v>
      </c>
      <c r="H106" s="5" t="str" cm="1">
        <f t="array" aca="1" ref="H106" ca="1">_xll.BDP(bonds[[#This Row],[worksheet get]],bonds[[#Headers],[ticker]])</f>
        <v>ENBW</v>
      </c>
      <c r="I106" s="5" cm="1">
        <f t="array" aca="1" ref="I106" ca="1">_xll.BDP(bonds[[#This Row],[worksheet get]],bonds[[#Headers],[coupon]])</f>
        <v>3.375</v>
      </c>
      <c r="J106" s="8" cm="1">
        <f t="array" aca="1" ref="J106" ca="1">_xll.BDP(bonds[[#This Row],[worksheet get]],bonds[[#Headers],[nxt_call_dt]])*1</f>
        <v>44566</v>
      </c>
      <c r="K106" s="9" t="str" cm="1">
        <f t="array" aca="1" ref="K106" ca="1">_xll.BDP(bonds[[#This Row],[worksheet get]],bonds[[#Headers],[mty_typ]])</f>
        <v>CALLABLE</v>
      </c>
      <c r="L106" s="9" t="str" cm="1">
        <f t="array" aca="1" ref="L106" ca="1">_xll.BDP(bonds[[#This Row],[worksheet get]],bonds[[#Headers],[crncy]])</f>
        <v>EUR</v>
      </c>
      <c r="M106" s="10" cm="1">
        <f t="array" aca="1" ref="M106" ca="1">_xll.BDP(bonds[[#This Row],[worksheet get]],bonds[[#Headers],[amt_outstanding]])</f>
        <v>725000000</v>
      </c>
      <c r="N106" s="9" t="str" cm="1">
        <f t="array" aca="1" ref="N106" ca="1">_xll.BDP(bonds[[#This Row],[worksheet get]],bonds[[#Headers],[industry_sector]])</f>
        <v>Utilities</v>
      </c>
      <c r="O106" s="9" t="str">
        <f ca="1">bonds[[#This Row],[security name]]&amp;" nc-"&amp;RIGHT(YEAR(bonds[[#This Row],[nxt_call_dt]]),2)</f>
        <v>ENBW 3 3/8 04/05/77 nc-22</v>
      </c>
      <c r="P106" s="9" cm="1">
        <f t="array" aca="1" ref="P106" ca="1">_xll.BDP(bonds[[#This Row],[worksheet get]],bonds[[#Headers],[yas_ispread]])</f>
        <v>189.87094064852178</v>
      </c>
      <c r="Q106" s="9" cm="1">
        <f t="array" aca="1" ref="Q106" ca="1">_xll.BDP(bonds[[#This Row],[worksheet get]],bonds[[#Headers],[blp_i_sprd_mid]])</f>
        <v>161.79840087890625</v>
      </c>
      <c r="R106" s="9" t="str" cm="1">
        <f t="array" aca="1" ref="R106" ca="1">_xll.BDP(bonds[[#This Row],[worksheet get]],bonds[[#Headers],[rtg_moody]])</f>
        <v>Baa2</v>
      </c>
      <c r="S106" s="9" t="str" cm="1">
        <f t="array" aca="1" ref="S106" ca="1">_xll.BDP(bonds[[#This Row],[worksheet get]],bonds[[#Headers],[rtg_sp]])</f>
        <v>BBB-</v>
      </c>
      <c r="T106" s="9" t="str" cm="1">
        <f t="array" aca="1" ref="T106" ca="1">_xll.BDP(bonds[[#This Row],[worksheet get]],bonds[[#Headers],[bb_composite]])</f>
        <v>BBB-</v>
      </c>
      <c r="U106" s="9" t="str" cm="1">
        <f t="array" aca="1" ref="U106" ca="1">_xll.BDP(bonds[[#This Row],[worksheet get]],bonds[[#Headers],[green_bond_loan_indicator]])</f>
        <v>N</v>
      </c>
      <c r="V106" s="9">
        <f ca="1">IFERROR(bonds[[#This Row],[yas_ispread]]/bonds[[#This Row],[blp_i_sprd_mid]],1)</f>
        <v>1.1735031966763732</v>
      </c>
      <c r="W106" s="9" t="str">
        <f ca="1">_xlfn.XLOOKUP(bonds[[#This Row],[ticker]],lists!J:J,lists!K:K)</f>
        <v>UTILS</v>
      </c>
    </row>
    <row r="107" spans="5:23" ht="10.5" x14ac:dyDescent="0.25">
      <c r="E107" s="5" t="s">
        <v>330</v>
      </c>
      <c r="F107" s="5" t="str" cm="1">
        <f t="array" aca="1" ref="F107" ca="1">_xll.BDP(bonds[[#This Row],[worksheet get]],bonds[[#Headers],[ID_ISIN]])</f>
        <v>XS2035564975</v>
      </c>
      <c r="G107" s="5" t="str" cm="1">
        <f t="array" aca="1" ref="G107" ca="1">_xll.BDP(bonds[[#This Row],[worksheet get]],bonds[[#Headers],[security name]])</f>
        <v>ENBW 1 1/8 11/05/79</v>
      </c>
      <c r="H107" s="5" t="str" cm="1">
        <f t="array" aca="1" ref="H107" ca="1">_xll.BDP(bonds[[#This Row],[worksheet get]],bonds[[#Headers],[ticker]])</f>
        <v>ENBW</v>
      </c>
      <c r="I107" s="5" cm="1">
        <f t="array" aca="1" ref="I107" ca="1">_xll.BDP(bonds[[#This Row],[worksheet get]],bonds[[#Headers],[coupon]])</f>
        <v>1.125</v>
      </c>
      <c r="J107" s="8" cm="1">
        <f t="array" aca="1" ref="J107" ca="1">_xll.BDP(bonds[[#This Row],[worksheet get]],bonds[[#Headers],[nxt_call_dt]])*1</f>
        <v>45509</v>
      </c>
      <c r="K107" s="9" t="str" cm="1">
        <f t="array" aca="1" ref="K107" ca="1">_xll.BDP(bonds[[#This Row],[worksheet get]],bonds[[#Headers],[mty_typ]])</f>
        <v>CALLABLE</v>
      </c>
      <c r="L107" s="9" t="str" cm="1">
        <f t="array" aca="1" ref="L107" ca="1">_xll.BDP(bonds[[#This Row],[worksheet get]],bonds[[#Headers],[crncy]])</f>
        <v>EUR</v>
      </c>
      <c r="M107" s="10" cm="1">
        <f t="array" aca="1" ref="M107" ca="1">_xll.BDP(bonds[[#This Row],[worksheet get]],bonds[[#Headers],[amt_outstanding]])</f>
        <v>500000000</v>
      </c>
      <c r="N107" s="9" t="str" cm="1">
        <f t="array" aca="1" ref="N107" ca="1">_xll.BDP(bonds[[#This Row],[worksheet get]],bonds[[#Headers],[industry_sector]])</f>
        <v>Utilities</v>
      </c>
      <c r="O107" s="9" t="str">
        <f ca="1">bonds[[#This Row],[security name]]&amp;" nc-"&amp;RIGHT(YEAR(bonds[[#This Row],[nxt_call_dt]]),2)</f>
        <v>ENBW 1 1/8 11/05/79 nc-24</v>
      </c>
      <c r="P107" s="9" cm="1">
        <f t="array" aca="1" ref="P107" ca="1">_xll.BDP(bonds[[#This Row],[worksheet get]],bonds[[#Headers],[yas_ispread]])</f>
        <v>208.82884272701466</v>
      </c>
      <c r="Q107" s="9" cm="1">
        <f t="array" aca="1" ref="Q107" ca="1">_xll.BDP(bonds[[#This Row],[worksheet get]],bonds[[#Headers],[blp_i_sprd_mid]])</f>
        <v>208.81211853027344</v>
      </c>
      <c r="R107" s="9" t="str" cm="1">
        <f t="array" aca="1" ref="R107" ca="1">_xll.BDP(bonds[[#This Row],[worksheet get]],bonds[[#Headers],[rtg_moody]])</f>
        <v>Baa2</v>
      </c>
      <c r="S107" s="9" t="str" cm="1">
        <f t="array" aca="1" ref="S107" ca="1">_xll.BDP(bonds[[#This Row],[worksheet get]],bonds[[#Headers],[rtg_sp]])</f>
        <v>BBB-</v>
      </c>
      <c r="T107" s="9" t="str" cm="1">
        <f t="array" aca="1" ref="T107" ca="1">_xll.BDP(bonds[[#This Row],[worksheet get]],bonds[[#Headers],[bb_composite]])</f>
        <v>BBB-</v>
      </c>
      <c r="U107" s="9" t="str" cm="1">
        <f t="array" aca="1" ref="U107" ca="1">_xll.BDP(bonds[[#This Row],[worksheet get]],bonds[[#Headers],[green_bond_loan_indicator]])</f>
        <v>Y</v>
      </c>
      <c r="V107" s="9">
        <f ca="1">IFERROR(bonds[[#This Row],[yas_ispread]]/bonds[[#This Row],[blp_i_sprd_mid]],1)</f>
        <v>1.0000800920792285</v>
      </c>
      <c r="W107" s="9" t="str">
        <f ca="1">_xlfn.XLOOKUP(bonds[[#This Row],[ticker]],lists!J:J,lists!K:K)</f>
        <v>UTILS</v>
      </c>
    </row>
    <row r="108" spans="5:23" ht="10.5" x14ac:dyDescent="0.25">
      <c r="E108" s="5" t="s">
        <v>331</v>
      </c>
      <c r="F108" s="5" t="str" cm="1">
        <f t="array" aca="1" ref="F108" ca="1">_xll.BDP(bonds[[#This Row],[worksheet get]],bonds[[#Headers],[ID_ISIN]])</f>
        <v>XS2196328608</v>
      </c>
      <c r="G108" s="5" t="str" cm="1">
        <f t="array" aca="1" ref="G108" ca="1">_xll.BDP(bonds[[#This Row],[worksheet get]],bonds[[#Headers],[security name]])</f>
        <v>ENBW 1 7/8 06/29/80</v>
      </c>
      <c r="H108" s="5" t="str" cm="1">
        <f t="array" aca="1" ref="H108" ca="1">_xll.BDP(bonds[[#This Row],[worksheet get]],bonds[[#Headers],[ticker]])</f>
        <v>ENBW</v>
      </c>
      <c r="I108" s="5" cm="1">
        <f t="array" aca="1" ref="I108" ca="1">_xll.BDP(bonds[[#This Row],[worksheet get]],bonds[[#Headers],[coupon]])</f>
        <v>1.875</v>
      </c>
      <c r="J108" s="8" cm="1">
        <f t="array" aca="1" ref="J108" ca="1">_xll.BDP(bonds[[#This Row],[worksheet get]],bonds[[#Headers],[nxt_call_dt]])*1</f>
        <v>46111</v>
      </c>
      <c r="K108" s="9" t="str" cm="1">
        <f t="array" aca="1" ref="K108" ca="1">_xll.BDP(bonds[[#This Row],[worksheet get]],bonds[[#Headers],[mty_typ]])</f>
        <v>CALLABLE</v>
      </c>
      <c r="L108" s="9" t="str" cm="1">
        <f t="array" aca="1" ref="L108" ca="1">_xll.BDP(bonds[[#This Row],[worksheet get]],bonds[[#Headers],[crncy]])</f>
        <v>EUR</v>
      </c>
      <c r="M108" s="10" cm="1">
        <f t="array" aca="1" ref="M108" ca="1">_xll.BDP(bonds[[#This Row],[worksheet get]],bonds[[#Headers],[amt_outstanding]])</f>
        <v>500000000</v>
      </c>
      <c r="N108" s="9" t="str" cm="1">
        <f t="array" aca="1" ref="N108" ca="1">_xll.BDP(bonds[[#This Row],[worksheet get]],bonds[[#Headers],[industry_sector]])</f>
        <v>Utilities</v>
      </c>
      <c r="O108" s="9" t="str">
        <f ca="1">bonds[[#This Row],[security name]]&amp;" nc-"&amp;RIGHT(YEAR(bonds[[#This Row],[nxt_call_dt]]),2)</f>
        <v>ENBW 1 7/8 06/29/80 nc-26</v>
      </c>
      <c r="P108" s="9" cm="1">
        <f t="array" aca="1" ref="P108" ca="1">_xll.BDP(bonds[[#This Row],[worksheet get]],bonds[[#Headers],[yas_ispread]])</f>
        <v>233.63732322462067</v>
      </c>
      <c r="Q108" s="9" cm="1">
        <f t="array" aca="1" ref="Q108" ca="1">_xll.BDP(bonds[[#This Row],[worksheet get]],bonds[[#Headers],[blp_i_sprd_mid]])</f>
        <v>233.83029174804688</v>
      </c>
      <c r="R108" s="9" t="str" cm="1">
        <f t="array" aca="1" ref="R108" ca="1">_xll.BDP(bonds[[#This Row],[worksheet get]],bonds[[#Headers],[rtg_moody]])</f>
        <v>Baa2</v>
      </c>
      <c r="S108" s="9" t="str" cm="1">
        <f t="array" aca="1" ref="S108" ca="1">_xll.BDP(bonds[[#This Row],[worksheet get]],bonds[[#Headers],[rtg_sp]])</f>
        <v>BBB-</v>
      </c>
      <c r="T108" s="9" t="str" cm="1">
        <f t="array" aca="1" ref="T108" ca="1">_xll.BDP(bonds[[#This Row],[worksheet get]],bonds[[#Headers],[bb_composite]])</f>
        <v>BBB-</v>
      </c>
      <c r="U108" s="9" t="str" cm="1">
        <f t="array" aca="1" ref="U108" ca="1">_xll.BDP(bonds[[#This Row],[worksheet get]],bonds[[#Headers],[green_bond_loan_indicator]])</f>
        <v>Y</v>
      </c>
      <c r="V108" s="9">
        <f ca="1">IFERROR(bonds[[#This Row],[yas_ispread]]/bonds[[#This Row],[blp_i_sprd_mid]],1)</f>
        <v>0.99917474967856545</v>
      </c>
      <c r="W108" s="9" t="str">
        <f ca="1">_xlfn.XLOOKUP(bonds[[#This Row],[ticker]],lists!J:J,lists!K:K)</f>
        <v>UTILS</v>
      </c>
    </row>
    <row r="109" spans="5:23" ht="10.5" x14ac:dyDescent="0.25">
      <c r="E109" s="5" t="s">
        <v>332</v>
      </c>
      <c r="F109" s="5" t="str" cm="1">
        <f t="array" aca="1" ref="F109" ca="1">_xll.BDP(bonds[[#This Row],[worksheet get]],bonds[[#Headers],[ID_ISIN]])</f>
        <v>XS2035564629</v>
      </c>
      <c r="G109" s="5" t="str" cm="1">
        <f t="array" aca="1" ref="G109" ca="1">_xll.BDP(bonds[[#This Row],[worksheet get]],bonds[[#Headers],[security name]])</f>
        <v>ENBW 1 5/8 08/05/79</v>
      </c>
      <c r="H109" s="5" t="str" cm="1">
        <f t="array" aca="1" ref="H109" ca="1">_xll.BDP(bonds[[#This Row],[worksheet get]],bonds[[#Headers],[ticker]])</f>
        <v>ENBW</v>
      </c>
      <c r="I109" s="5" cm="1">
        <f t="array" aca="1" ref="I109" ca="1">_xll.BDP(bonds[[#This Row],[worksheet get]],bonds[[#Headers],[coupon]])</f>
        <v>1.625</v>
      </c>
      <c r="J109" s="8" cm="1">
        <f t="array" aca="1" ref="J109" ca="1">_xll.BDP(bonds[[#This Row],[worksheet get]],bonds[[#Headers],[nxt_call_dt]])*1</f>
        <v>46512</v>
      </c>
      <c r="K109" s="9" t="str" cm="1">
        <f t="array" aca="1" ref="K109" ca="1">_xll.BDP(bonds[[#This Row],[worksheet get]],bonds[[#Headers],[mty_typ]])</f>
        <v>CALLABLE</v>
      </c>
      <c r="L109" s="9" t="str" cm="1">
        <f t="array" aca="1" ref="L109" ca="1">_xll.BDP(bonds[[#This Row],[worksheet get]],bonds[[#Headers],[crncy]])</f>
        <v>EUR</v>
      </c>
      <c r="M109" s="10" cm="1">
        <f t="array" aca="1" ref="M109" ca="1">_xll.BDP(bonds[[#This Row],[worksheet get]],bonds[[#Headers],[amt_outstanding]])</f>
        <v>500000000</v>
      </c>
      <c r="N109" s="9" t="str" cm="1">
        <f t="array" aca="1" ref="N109" ca="1">_xll.BDP(bonds[[#This Row],[worksheet get]],bonds[[#Headers],[industry_sector]])</f>
        <v>Utilities</v>
      </c>
      <c r="O109" s="9" t="str">
        <f ca="1">bonds[[#This Row],[security name]]&amp;" nc-"&amp;RIGHT(YEAR(bonds[[#This Row],[nxt_call_dt]]),2)</f>
        <v>ENBW 1 5/8 08/05/79 nc-27</v>
      </c>
      <c r="P109" s="9" cm="1">
        <f t="array" aca="1" ref="P109" ca="1">_xll.BDP(bonds[[#This Row],[worksheet get]],bonds[[#Headers],[yas_ispread]])</f>
        <v>231.46577021280456</v>
      </c>
      <c r="Q109" s="9" cm="1">
        <f t="array" aca="1" ref="Q109" ca="1">_xll.BDP(bonds[[#This Row],[worksheet get]],bonds[[#Headers],[blp_i_sprd_mid]])</f>
        <v>231.80952453613281</v>
      </c>
      <c r="R109" s="9" t="str" cm="1">
        <f t="array" aca="1" ref="R109" ca="1">_xll.BDP(bonds[[#This Row],[worksheet get]],bonds[[#Headers],[rtg_moody]])</f>
        <v>Baa2</v>
      </c>
      <c r="S109" s="9" t="str" cm="1">
        <f t="array" aca="1" ref="S109" ca="1">_xll.BDP(bonds[[#This Row],[worksheet get]],bonds[[#Headers],[rtg_sp]])</f>
        <v>BBB-</v>
      </c>
      <c r="T109" s="9" t="str" cm="1">
        <f t="array" aca="1" ref="T109" ca="1">_xll.BDP(bonds[[#This Row],[worksheet get]],bonds[[#Headers],[bb_composite]])</f>
        <v>BBB-</v>
      </c>
      <c r="U109" s="9" t="str" cm="1">
        <f t="array" aca="1" ref="U109" ca="1">_xll.BDP(bonds[[#This Row],[worksheet get]],bonds[[#Headers],[green_bond_loan_indicator]])</f>
        <v>Y</v>
      </c>
      <c r="V109" s="9">
        <f ca="1">IFERROR(bonds[[#This Row],[yas_ispread]]/bonds[[#This Row],[blp_i_sprd_mid]],1)</f>
        <v>0.99851708283334717</v>
      </c>
      <c r="W109" s="9" t="str">
        <f ca="1">_xlfn.XLOOKUP(bonds[[#This Row],[ticker]],lists!J:J,lists!K:K)</f>
        <v>UTILS</v>
      </c>
    </row>
    <row r="110" spans="5:23" ht="10.5" x14ac:dyDescent="0.25">
      <c r="E110" s="5" t="s">
        <v>333</v>
      </c>
      <c r="F110" s="5" t="str" cm="1">
        <f t="array" aca="1" ref="F110" ca="1">_xll.BDP(bonds[[#This Row],[worksheet get]],bonds[[#Headers],[ID_ISIN]])</f>
        <v>XS1498442521</v>
      </c>
      <c r="G110" s="5" t="str" cm="1">
        <f t="array" aca="1" ref="G110" ca="1">_xll.BDP(bonds[[#This Row],[worksheet get]],bonds[[#Headers],[security name]])</f>
        <v>ENBW 5 1/8 04/05/77</v>
      </c>
      <c r="H110" s="5" t="str" cm="1">
        <f t="array" aca="1" ref="H110" ca="1">_xll.BDP(bonds[[#This Row],[worksheet get]],bonds[[#Headers],[ticker]])</f>
        <v>ENBW</v>
      </c>
      <c r="I110" s="5" cm="1">
        <f t="array" aca="1" ref="I110" ca="1">_xll.BDP(bonds[[#This Row],[worksheet get]],bonds[[#Headers],[coupon]])</f>
        <v>5.125</v>
      </c>
      <c r="J110" s="8" cm="1">
        <f t="array" aca="1" ref="J110" ca="1">_xll.BDP(bonds[[#This Row],[worksheet get]],bonds[[#Headers],[nxt_call_dt]])*1</f>
        <v>44566</v>
      </c>
      <c r="K110" s="9" t="str" cm="1">
        <f t="array" aca="1" ref="K110" ca="1">_xll.BDP(bonds[[#This Row],[worksheet get]],bonds[[#Headers],[mty_typ]])</f>
        <v>CALLABLE</v>
      </c>
      <c r="L110" s="9" t="str" cm="1">
        <f t="array" aca="1" ref="L110" ca="1">_xll.BDP(bonds[[#This Row],[worksheet get]],bonds[[#Headers],[crncy]])</f>
        <v>USD</v>
      </c>
      <c r="M110" s="10" cm="1">
        <f t="array" aca="1" ref="M110" ca="1">_xll.BDP(bonds[[#This Row],[worksheet get]],bonds[[#Headers],[amt_outstanding]])</f>
        <v>300000000</v>
      </c>
      <c r="N110" s="9" t="str" cm="1">
        <f t="array" aca="1" ref="N110" ca="1">_xll.BDP(bonds[[#This Row],[worksheet get]],bonds[[#Headers],[industry_sector]])</f>
        <v>Utilities</v>
      </c>
      <c r="O110" s="9" t="str">
        <f ca="1">bonds[[#This Row],[security name]]&amp;" nc-"&amp;RIGHT(YEAR(bonds[[#This Row],[nxt_call_dt]]),2)</f>
        <v>ENBW 5 1/8 04/05/77 nc-22</v>
      </c>
      <c r="P110" s="9" cm="1">
        <f t="array" aca="1" ref="P110" ca="1">_xll.BDP(bonds[[#This Row],[worksheet get]],bonds[[#Headers],[yas_ispread]])</f>
        <v>273.75569248020446</v>
      </c>
      <c r="Q110" s="9" cm="1">
        <f t="array" aca="1" ref="Q110" ca="1">_xll.BDP(bonds[[#This Row],[worksheet get]],bonds[[#Headers],[blp_i_sprd_mid]])</f>
        <v>266.9361572265625</v>
      </c>
      <c r="R110" s="9" t="str" cm="1">
        <f t="array" aca="1" ref="R110" ca="1">_xll.BDP(bonds[[#This Row],[worksheet get]],bonds[[#Headers],[rtg_moody]])</f>
        <v>Baa2</v>
      </c>
      <c r="S110" s="9" t="str" cm="1">
        <f t="array" aca="1" ref="S110" ca="1">_xll.BDP(bonds[[#This Row],[worksheet get]],bonds[[#Headers],[rtg_sp]])</f>
        <v>BBB-</v>
      </c>
      <c r="T110" s="9" t="str" cm="1">
        <f t="array" aca="1" ref="T110" ca="1">_xll.BDP(bonds[[#This Row],[worksheet get]],bonds[[#Headers],[bb_composite]])</f>
        <v>BBB-</v>
      </c>
      <c r="U110" s="9" t="str" cm="1">
        <f t="array" aca="1" ref="U110" ca="1">_xll.BDP(bonds[[#This Row],[worksheet get]],bonds[[#Headers],[green_bond_loan_indicator]])</f>
        <v>N</v>
      </c>
      <c r="V110" s="9">
        <f ca="1">IFERROR(bonds[[#This Row],[yas_ispread]]/bonds[[#This Row],[blp_i_sprd_mid]],1)</f>
        <v>1.0255474392247801</v>
      </c>
      <c r="W110" s="9" t="str">
        <f ca="1">_xlfn.XLOOKUP(bonds[[#This Row],[ticker]],lists!J:J,lists!K:K)</f>
        <v>UTILS</v>
      </c>
    </row>
    <row r="111" spans="5:23" ht="10.5" x14ac:dyDescent="0.25">
      <c r="E111" s="5" t="s">
        <v>334</v>
      </c>
      <c r="F111" s="5" t="str" cm="1">
        <f t="array" aca="1" ref="F111" ca="1">_xll.BDP(bonds[[#This Row],[worksheet get]],bonds[[#Headers],[ID_ISIN]])</f>
        <v>XS1219498141</v>
      </c>
      <c r="G111" s="5" t="str" cm="1">
        <f t="array" aca="1" ref="G111" ca="1">_xll.BDP(bonds[[#This Row],[worksheet get]],bonds[[#Headers],[security name]])</f>
        <v>RWE 2 3/4 04/21/75</v>
      </c>
      <c r="H111" s="5" t="str" cm="1">
        <f t="array" aca="1" ref="H111" ca="1">_xll.BDP(bonds[[#This Row],[worksheet get]],bonds[[#Headers],[ticker]])</f>
        <v>RWE</v>
      </c>
      <c r="I111" s="5" cm="1">
        <f t="array" aca="1" ref="I111" ca="1">_xll.BDP(bonds[[#This Row],[worksheet get]],bonds[[#Headers],[coupon]])</f>
        <v>2.75</v>
      </c>
      <c r="J111" s="8" cm="1">
        <f t="array" aca="1" ref="J111" ca="1">_xll.BDP(bonds[[#This Row],[worksheet get]],bonds[[#Headers],[nxt_call_dt]])*1</f>
        <v>44125</v>
      </c>
      <c r="K111" s="9" t="str" cm="1">
        <f t="array" aca="1" ref="K111" ca="1">_xll.BDP(bonds[[#This Row],[worksheet get]],bonds[[#Headers],[mty_typ]])</f>
        <v>CALLABLE</v>
      </c>
      <c r="L111" s="9" t="str" cm="1">
        <f t="array" aca="1" ref="L111" ca="1">_xll.BDP(bonds[[#This Row],[worksheet get]],bonds[[#Headers],[crncy]])</f>
        <v>EUR</v>
      </c>
      <c r="M111" s="10" cm="1">
        <f t="array" aca="1" ref="M111" ca="1">_xll.BDP(bonds[[#This Row],[worksheet get]],bonds[[#Headers],[amt_outstanding]])</f>
        <v>538951000</v>
      </c>
      <c r="N111" s="9" t="str" cm="1">
        <f t="array" aca="1" ref="N111" ca="1">_xll.BDP(bonds[[#This Row],[worksheet get]],bonds[[#Headers],[industry_sector]])</f>
        <v>Utilities</v>
      </c>
      <c r="O111" s="9" t="str">
        <f ca="1">bonds[[#This Row],[security name]]&amp;" nc-"&amp;RIGHT(YEAR(bonds[[#This Row],[nxt_call_dt]]),2)</f>
        <v>RWE 2 3/4 04/21/75 nc-20</v>
      </c>
      <c r="P111" s="9" cm="1">
        <f t="array" aca="1" ref="P111" ca="1">_xll.BDP(bonds[[#This Row],[worksheet get]],bonds[[#Headers],[yas_ispread]])</f>
        <v>280.99287153425746</v>
      </c>
      <c r="Q111" s="9" cm="1">
        <f t="array" aca="1" ref="Q111" ca="1">_xll.BDP(bonds[[#This Row],[worksheet get]],bonds[[#Headers],[blp_i_sprd_mid]])</f>
        <v>291.29061889648438</v>
      </c>
      <c r="R111" s="9" t="str" cm="1">
        <f t="array" aca="1" ref="R111" ca="1">_xll.BDP(bonds[[#This Row],[worksheet get]],bonds[[#Headers],[rtg_moody]])</f>
        <v>Ba2</v>
      </c>
      <c r="S111" s="9" t="str" cm="1">
        <f t="array" aca="1" ref="S111" ca="1">_xll.BDP(bonds[[#This Row],[worksheet get]],bonds[[#Headers],[rtg_sp]])</f>
        <v>NR</v>
      </c>
      <c r="T111" s="9" t="str" cm="1">
        <f t="array" aca="1" ref="T111" ca="1">_xll.BDP(bonds[[#This Row],[worksheet get]],bonds[[#Headers],[bb_composite]])</f>
        <v>BB</v>
      </c>
      <c r="U111" s="9" t="str" cm="1">
        <f t="array" aca="1" ref="U111" ca="1">_xll.BDP(bonds[[#This Row],[worksheet get]],bonds[[#Headers],[green_bond_loan_indicator]])</f>
        <v>N</v>
      </c>
      <c r="V111" s="9">
        <f ca="1">IFERROR(bonds[[#This Row],[yas_ispread]]/bonds[[#This Row],[blp_i_sprd_mid]],1)</f>
        <v>0.96464785786360518</v>
      </c>
      <c r="W111" s="9" t="str">
        <f ca="1">_xlfn.XLOOKUP(bonds[[#This Row],[ticker]],lists!J:J,lists!K:K)</f>
        <v>UTILS</v>
      </c>
    </row>
    <row r="112" spans="5:23" ht="10.5" x14ac:dyDescent="0.25">
      <c r="E112" s="5" t="s">
        <v>335</v>
      </c>
      <c r="F112" s="5" t="str" cm="1">
        <f t="array" aca="1" ref="F112" ca="1">_xll.BDP(bonds[[#This Row],[worksheet get]],bonds[[#Headers],[ID_ISIN]])</f>
        <v>XS1219499032</v>
      </c>
      <c r="G112" s="5" t="str" cm="1">
        <f t="array" aca="1" ref="G112" ca="1">_xll.BDP(bonds[[#This Row],[worksheet get]],bonds[[#Headers],[security name]])</f>
        <v>RWE 3 1/2 04/21/75</v>
      </c>
      <c r="H112" s="5" t="str" cm="1">
        <f t="array" aca="1" ref="H112" ca="1">_xll.BDP(bonds[[#This Row],[worksheet get]],bonds[[#Headers],[ticker]])</f>
        <v>RWE</v>
      </c>
      <c r="I112" s="5" cm="1">
        <f t="array" aca="1" ref="I112" ca="1">_xll.BDP(bonds[[#This Row],[worksheet get]],bonds[[#Headers],[coupon]])</f>
        <v>3.5</v>
      </c>
      <c r="J112" s="8" cm="1">
        <f t="array" aca="1" ref="J112" ca="1">_xll.BDP(bonds[[#This Row],[worksheet get]],bonds[[#Headers],[nxt_call_dt]])*1</f>
        <v>45768</v>
      </c>
      <c r="K112" s="9" t="str" cm="1">
        <f t="array" aca="1" ref="K112" ca="1">_xll.BDP(bonds[[#This Row],[worksheet get]],bonds[[#Headers],[mty_typ]])</f>
        <v>CALLABLE</v>
      </c>
      <c r="L112" s="9" t="str" cm="1">
        <f t="array" aca="1" ref="L112" ca="1">_xll.BDP(bonds[[#This Row],[worksheet get]],bonds[[#Headers],[crncy]])</f>
        <v>EUR</v>
      </c>
      <c r="M112" s="10" cm="1">
        <f t="array" aca="1" ref="M112" ca="1">_xll.BDP(bonds[[#This Row],[worksheet get]],bonds[[#Headers],[amt_outstanding]])</f>
        <v>281680000</v>
      </c>
      <c r="N112" s="9" t="str" cm="1">
        <f t="array" aca="1" ref="N112" ca="1">_xll.BDP(bonds[[#This Row],[worksheet get]],bonds[[#Headers],[industry_sector]])</f>
        <v>Utilities</v>
      </c>
      <c r="O112" s="9" t="str">
        <f ca="1">bonds[[#This Row],[security name]]&amp;" nc-"&amp;RIGHT(YEAR(bonds[[#This Row],[nxt_call_dt]]),2)</f>
        <v>RWE 3 1/2 04/21/75 nc-25</v>
      </c>
      <c r="P112" s="9" cm="1">
        <f t="array" aca="1" ref="P112" ca="1">_xll.BDP(bonds[[#This Row],[worksheet get]],bonds[[#Headers],[yas_ispread]])</f>
        <v>283.68367471640784</v>
      </c>
      <c r="Q112" s="9" cm="1">
        <f t="array" aca="1" ref="Q112" ca="1">_xll.BDP(bonds[[#This Row],[worksheet get]],bonds[[#Headers],[blp_i_sprd_mid]])</f>
        <v>283.8695068359375</v>
      </c>
      <c r="R112" s="9" t="str" cm="1">
        <f t="array" aca="1" ref="R112" ca="1">_xll.BDP(bonds[[#This Row],[worksheet get]],bonds[[#Headers],[rtg_moody]])</f>
        <v>Ba2</v>
      </c>
      <c r="S112" s="9" t="str" cm="1">
        <f t="array" aca="1" ref="S112" ca="1">_xll.BDP(bonds[[#This Row],[worksheet get]],bonds[[#Headers],[rtg_sp]])</f>
        <v>NR</v>
      </c>
      <c r="T112" s="9" t="str" cm="1">
        <f t="array" aca="1" ref="T112" ca="1">_xll.BDP(bonds[[#This Row],[worksheet get]],bonds[[#Headers],[bb_composite]])</f>
        <v>BB</v>
      </c>
      <c r="U112" s="9" t="str" cm="1">
        <f t="array" aca="1" ref="U112" ca="1">_xll.BDP(bonds[[#This Row],[worksheet get]],bonds[[#Headers],[green_bond_loan_indicator]])</f>
        <v>N</v>
      </c>
      <c r="V112" s="9">
        <f ca="1">IFERROR(bonds[[#This Row],[yas_ispread]]/bonds[[#This Row],[blp_i_sprd_mid]],1)</f>
        <v>0.99934536075536617</v>
      </c>
      <c r="W112" s="9" t="str">
        <f ca="1">_xlfn.XLOOKUP(bonds[[#This Row],[ticker]],lists!J:J,lists!K:K)</f>
        <v>UTILS</v>
      </c>
    </row>
    <row r="113" spans="5:23" ht="10.5" x14ac:dyDescent="0.25">
      <c r="E113" s="5" t="s">
        <v>336</v>
      </c>
      <c r="F113" s="5" t="str" cm="1">
        <f t="array" aca="1" ref="F113" ca="1">_xll.BDP(bonds[[#This Row],[worksheet get]],bonds[[#Headers],[ID_ISIN]])</f>
        <v>XS1254119750</v>
      </c>
      <c r="G113" s="5" t="str" cm="1">
        <f t="array" aca="1" ref="G113" ca="1">_xll.BDP(bonds[[#This Row],[worksheet get]],bonds[[#Headers],[security name]])</f>
        <v>RWE 6 5/8 07/30/75</v>
      </c>
      <c r="H113" s="5" t="str" cm="1">
        <f t="array" aca="1" ref="H113" ca="1">_xll.BDP(bonds[[#This Row],[worksheet get]],bonds[[#Headers],[ticker]])</f>
        <v>RWE</v>
      </c>
      <c r="I113" s="5" cm="1">
        <f t="array" aca="1" ref="I113" ca="1">_xll.BDP(bonds[[#This Row],[worksheet get]],bonds[[#Headers],[coupon]])</f>
        <v>6.625</v>
      </c>
      <c r="J113" s="8" cm="1">
        <f t="array" aca="1" ref="J113" ca="1">_xll.BDP(bonds[[#This Row],[worksheet get]],bonds[[#Headers],[nxt_call_dt]])*1</f>
        <v>46111</v>
      </c>
      <c r="K113" s="9" t="str" cm="1">
        <f t="array" aca="1" ref="K113" ca="1">_xll.BDP(bonds[[#This Row],[worksheet get]],bonds[[#Headers],[mty_typ]])</f>
        <v>CALLABLE</v>
      </c>
      <c r="L113" s="9" t="str" cm="1">
        <f t="array" aca="1" ref="L113" ca="1">_xll.BDP(bonds[[#This Row],[worksheet get]],bonds[[#Headers],[crncy]])</f>
        <v>USD</v>
      </c>
      <c r="M113" s="10" cm="1">
        <f t="array" aca="1" ref="M113" ca="1">_xll.BDP(bonds[[#This Row],[worksheet get]],bonds[[#Headers],[amt_outstanding]])</f>
        <v>317360000</v>
      </c>
      <c r="N113" s="9" t="str" cm="1">
        <f t="array" aca="1" ref="N113" ca="1">_xll.BDP(bonds[[#This Row],[worksheet get]],bonds[[#Headers],[industry_sector]])</f>
        <v>Utilities</v>
      </c>
      <c r="O113" s="9" t="str">
        <f ca="1">bonds[[#This Row],[security name]]&amp;" nc-"&amp;RIGHT(YEAR(bonds[[#This Row],[nxt_call_dt]]),2)</f>
        <v>RWE 6 5/8 07/30/75 nc-26</v>
      </c>
      <c r="P113" s="9" cm="1">
        <f t="array" aca="1" ref="P113" ca="1">_xll.BDP(bonds[[#This Row],[worksheet get]],bonds[[#Headers],[yas_ispread]])</f>
        <v>387.62872092443985</v>
      </c>
      <c r="Q113" s="9" cm="1">
        <f t="array" aca="1" ref="Q113" ca="1">_xll.BDP(bonds[[#This Row],[worksheet get]],bonds[[#Headers],[blp_i_sprd_mid]])</f>
        <v>387.328125</v>
      </c>
      <c r="R113" s="9" t="str" cm="1">
        <f t="array" aca="1" ref="R113" ca="1">_xll.BDP(bonds[[#This Row],[worksheet get]],bonds[[#Headers],[rtg_moody]])</f>
        <v>Ba2</v>
      </c>
      <c r="S113" s="9" t="str" cm="1">
        <f t="array" aca="1" ref="S113" ca="1">_xll.BDP(bonds[[#This Row],[worksheet get]],bonds[[#Headers],[rtg_sp]])</f>
        <v>NR</v>
      </c>
      <c r="T113" s="9" t="str" cm="1">
        <f t="array" aca="1" ref="T113" ca="1">_xll.BDP(bonds[[#This Row],[worksheet get]],bonds[[#Headers],[bb_composite]])</f>
        <v>BB</v>
      </c>
      <c r="U113" s="9" t="str" cm="1">
        <f t="array" aca="1" ref="U113" ca="1">_xll.BDP(bonds[[#This Row],[worksheet get]],bonds[[#Headers],[green_bond_loan_indicator]])</f>
        <v>N</v>
      </c>
      <c r="V113" s="9">
        <f ca="1">IFERROR(bonds[[#This Row],[yas_ispread]]/bonds[[#This Row],[blp_i_sprd_mid]],1)</f>
        <v>1.0007760756450099</v>
      </c>
      <c r="W113" s="9" t="str">
        <f ca="1">_xlfn.XLOOKUP(bonds[[#This Row],[ticker]],lists!J:J,lists!K:K)</f>
        <v>UTILS</v>
      </c>
    </row>
    <row r="114" spans="5:23" ht="10.5" x14ac:dyDescent="0.25">
      <c r="E114" s="5" t="s">
        <v>337</v>
      </c>
      <c r="F114" s="5" t="str" cm="1">
        <f t="array" aca="1" ref="F114" ca="1">_xll.BDP(bonds[[#This Row],[worksheet get]],bonds[[#Headers],[ID_ISIN]])</f>
        <v>XS1591694481</v>
      </c>
      <c r="G114" s="5" t="str" cm="1">
        <f t="array" aca="1" ref="G114" ca="1">_xll.BDP(bonds[[#This Row],[worksheet get]],bonds[[#Headers],[security name]])</f>
        <v>TENN 2.995 PERP</v>
      </c>
      <c r="H114" s="5" t="str" cm="1">
        <f t="array" aca="1" ref="H114" ca="1">_xll.BDP(bonds[[#This Row],[worksheet get]],bonds[[#Headers],[ticker]])</f>
        <v>TENN</v>
      </c>
      <c r="I114" s="5" cm="1">
        <f t="array" aca="1" ref="I114" ca="1">_xll.BDP(bonds[[#This Row],[worksheet get]],bonds[[#Headers],[coupon]])</f>
        <v>2.9950000000000001</v>
      </c>
      <c r="J114" s="8" cm="1">
        <f t="array" aca="1" ref="J114" ca="1">_xll.BDP(bonds[[#This Row],[worksheet get]],bonds[[#Headers],[nxt_call_dt]])*1</f>
        <v>45352</v>
      </c>
      <c r="K114" s="9" t="str" cm="1">
        <f t="array" aca="1" ref="K114" ca="1">_xll.BDP(bonds[[#This Row],[worksheet get]],bonds[[#Headers],[mty_typ]])</f>
        <v>PERP/CALL</v>
      </c>
      <c r="L114" s="9" t="str" cm="1">
        <f t="array" aca="1" ref="L114" ca="1">_xll.BDP(bonds[[#This Row],[worksheet get]],bonds[[#Headers],[crncy]])</f>
        <v>EUR</v>
      </c>
      <c r="M114" s="10" cm="1">
        <f t="array" aca="1" ref="M114" ca="1">_xll.BDP(bonds[[#This Row],[worksheet get]],bonds[[#Headers],[amt_outstanding]])</f>
        <v>1100000000</v>
      </c>
      <c r="N114" s="9" t="str" cm="1">
        <f t="array" aca="1" ref="N114" ca="1">_xll.BDP(bonds[[#This Row],[worksheet get]],bonds[[#Headers],[industry_sector]])</f>
        <v>Utilities</v>
      </c>
      <c r="O114" s="9" t="str">
        <f ca="1">bonds[[#This Row],[security name]]&amp;" nc-"&amp;RIGHT(YEAR(bonds[[#This Row],[nxt_call_dt]]),2)</f>
        <v>TENN 2.995 PERP nc-24</v>
      </c>
      <c r="P114" s="9" cm="1">
        <f t="array" aca="1" ref="P114" ca="1">_xll.BDP(bonds[[#This Row],[worksheet get]],bonds[[#Headers],[yas_ispread]])</f>
        <v>229.76386791968503</v>
      </c>
      <c r="Q114" s="9" cm="1">
        <f t="array" aca="1" ref="Q114" ca="1">_xll.BDP(bonds[[#This Row],[worksheet get]],bonds[[#Headers],[blp_i_sprd_mid]])</f>
        <v>223.33810424804688</v>
      </c>
      <c r="R114" s="9" t="str" cm="1">
        <f t="array" aca="1" ref="R114" ca="1">_xll.BDP(bonds[[#This Row],[worksheet get]],bonds[[#Headers],[rtg_moody]])</f>
        <v>Baa3</v>
      </c>
      <c r="S114" s="9" t="str" cm="1">
        <f t="array" aca="1" ref="S114" ca="1">_xll.BDP(bonds[[#This Row],[worksheet get]],bonds[[#Headers],[rtg_sp]])</f>
        <v>BB+</v>
      </c>
      <c r="T114" s="9" t="str" cm="1">
        <f t="array" aca="1" ref="T114" ca="1">_xll.BDP(bonds[[#This Row],[worksheet get]],bonds[[#Headers],[bb_composite]])</f>
        <v>BB+</v>
      </c>
      <c r="U114" s="9" t="str" cm="1">
        <f t="array" aca="1" ref="U114" ca="1">_xll.BDP(bonds[[#This Row],[worksheet get]],bonds[[#Headers],[green_bond_loan_indicator]])</f>
        <v>Y</v>
      </c>
      <c r="V114" s="9">
        <f ca="1">IFERROR(bonds[[#This Row],[yas_ispread]]/bonds[[#This Row],[blp_i_sprd_mid]],1)</f>
        <v>1.0287714615169361</v>
      </c>
      <c r="W114" s="9" t="str">
        <f ca="1">_xlfn.XLOOKUP(bonds[[#This Row],[ticker]],lists!J:J,lists!K:K)</f>
        <v>UTILS</v>
      </c>
    </row>
    <row r="115" spans="5:23" ht="10.5" x14ac:dyDescent="0.25">
      <c r="E115" s="5" t="s">
        <v>338</v>
      </c>
      <c r="F115" s="5" t="str" cm="1">
        <f t="array" aca="1" ref="F115" ca="1">_xll.BDP(bonds[[#This Row],[worksheet get]],bonds[[#Headers],[ID_ISIN]])</f>
        <v>XS1205618470</v>
      </c>
      <c r="G115" s="5" t="str" cm="1">
        <f t="array" aca="1" ref="G115" ca="1">_xll.BDP(bonds[[#This Row],[worksheet get]],bonds[[#Headers],[security name]])</f>
        <v>VATFAL 3 03/19/77</v>
      </c>
      <c r="H115" s="5" t="str" cm="1">
        <f t="array" aca="1" ref="H115" ca="1">_xll.BDP(bonds[[#This Row],[worksheet get]],bonds[[#Headers],[ticker]])</f>
        <v>VATFAL</v>
      </c>
      <c r="I115" s="5" cm="1">
        <f t="array" aca="1" ref="I115" ca="1">_xll.BDP(bonds[[#This Row],[worksheet get]],bonds[[#Headers],[coupon]])</f>
        <v>3</v>
      </c>
      <c r="J115" s="8" cm="1">
        <f t="array" aca="1" ref="J115" ca="1">_xll.BDP(bonds[[#This Row],[worksheet get]],bonds[[#Headers],[nxt_call_dt]])*1</f>
        <v>46465</v>
      </c>
      <c r="K115" s="9" t="str" cm="1">
        <f t="array" aca="1" ref="K115" ca="1">_xll.BDP(bonds[[#This Row],[worksheet get]],bonds[[#Headers],[mty_typ]])</f>
        <v>CALLABLE</v>
      </c>
      <c r="L115" s="9" t="str" cm="1">
        <f t="array" aca="1" ref="L115" ca="1">_xll.BDP(bonds[[#This Row],[worksheet get]],bonds[[#Headers],[crncy]])</f>
        <v>EUR</v>
      </c>
      <c r="M115" s="10" cm="1">
        <f t="array" aca="1" ref="M115" ca="1">_xll.BDP(bonds[[#This Row],[worksheet get]],bonds[[#Headers],[amt_outstanding]])</f>
        <v>1000000000</v>
      </c>
      <c r="N115" s="9" t="str" cm="1">
        <f t="array" aca="1" ref="N115" ca="1">_xll.BDP(bonds[[#This Row],[worksheet get]],bonds[[#Headers],[industry_sector]])</f>
        <v>Utilities</v>
      </c>
      <c r="O115" s="9" t="str">
        <f ca="1">bonds[[#This Row],[security name]]&amp;" nc-"&amp;RIGHT(YEAR(bonds[[#This Row],[nxt_call_dt]]),2)</f>
        <v>VATFAL 3 03/19/77 nc-27</v>
      </c>
      <c r="P115" s="9" cm="1">
        <f t="array" aca="1" ref="P115" ca="1">_xll.BDP(bonds[[#This Row],[worksheet get]],bonds[[#Headers],[yas_ispread]])</f>
        <v>264.9755801806964</v>
      </c>
      <c r="Q115" s="9" cm="1">
        <f t="array" aca="1" ref="Q115" ca="1">_xll.BDP(bonds[[#This Row],[worksheet get]],bonds[[#Headers],[blp_i_sprd_mid]])</f>
        <v>265.22113037109375</v>
      </c>
      <c r="R115" s="9" t="str" cm="1">
        <f t="array" aca="1" ref="R115" ca="1">_xll.BDP(bonds[[#This Row],[worksheet get]],bonds[[#Headers],[rtg_moody]])</f>
        <v>Baa2</v>
      </c>
      <c r="S115" s="9" t="str" cm="1">
        <f t="array" aca="1" ref="S115" ca="1">_xll.BDP(bonds[[#This Row],[worksheet get]],bonds[[#Headers],[rtg_sp]])</f>
        <v>BB+</v>
      </c>
      <c r="T115" s="9" t="str" cm="1">
        <f t="array" aca="1" ref="T115" ca="1">_xll.BDP(bonds[[#This Row],[worksheet get]],bonds[[#Headers],[bb_composite]])</f>
        <v>BBB-</v>
      </c>
      <c r="U115" s="9" t="str" cm="1">
        <f t="array" aca="1" ref="U115" ca="1">_xll.BDP(bonds[[#This Row],[worksheet get]],bonds[[#Headers],[green_bond_loan_indicator]])</f>
        <v>N</v>
      </c>
      <c r="V115" s="9">
        <f ca="1">IFERROR(bonds[[#This Row],[yas_ispread]]/bonds[[#This Row],[blp_i_sprd_mid]],1)</f>
        <v>0.99907416807230331</v>
      </c>
      <c r="W115" s="9" t="str">
        <f ca="1">_xlfn.XLOOKUP(bonds[[#This Row],[ticker]],lists!J:J,lists!K:K)</f>
        <v>UTILS</v>
      </c>
    </row>
    <row r="116" spans="5:23" ht="10.5" x14ac:dyDescent="0.25">
      <c r="E116" s="5" t="s">
        <v>339</v>
      </c>
      <c r="F116" s="5" t="str" cm="1">
        <f t="array" aca="1" ref="F116" ca="1">_xll.BDP(bonds[[#This Row],[worksheet get]],bonds[[#Headers],[ID_ISIN]])</f>
        <v>XS1322373017</v>
      </c>
      <c r="G116" s="5" t="str" cm="1">
        <f t="array" aca="1" ref="G116" ca="1">_xll.BDP(bonds[[#This Row],[worksheet get]],bonds[[#Headers],[security name]])</f>
        <v>VATFAL 6.1 11/19/78</v>
      </c>
      <c r="H116" s="5" t="str" cm="1">
        <f t="array" aca="1" ref="H116" ca="1">_xll.BDP(bonds[[#This Row],[worksheet get]],bonds[[#Headers],[ticker]])</f>
        <v>VATFAL</v>
      </c>
      <c r="I116" s="5" cm="1">
        <f t="array" aca="1" ref="I116" ca="1">_xll.BDP(bonds[[#This Row],[worksheet get]],bonds[[#Headers],[coupon]])</f>
        <v>6.1</v>
      </c>
      <c r="J116" s="8" cm="1">
        <f t="array" aca="1" ref="J116" ca="1">_xll.BDP(bonds[[#This Row],[worksheet get]],bonds[[#Headers],[nxt_call_dt]])*1</f>
        <v>45249</v>
      </c>
      <c r="K116" s="9" t="str" cm="1">
        <f t="array" aca="1" ref="K116" ca="1">_xll.BDP(bonds[[#This Row],[worksheet get]],bonds[[#Headers],[mty_typ]])</f>
        <v>CALLABLE</v>
      </c>
      <c r="L116" s="9" t="str" cm="1">
        <f t="array" aca="1" ref="L116" ca="1">_xll.BDP(bonds[[#This Row],[worksheet get]],bonds[[#Headers],[crncy]])</f>
        <v>USD</v>
      </c>
      <c r="M116" s="10" cm="1">
        <f t="array" aca="1" ref="M116" ca="1">_xll.BDP(bonds[[#This Row],[worksheet get]],bonds[[#Headers],[amt_outstanding]])</f>
        <v>400000000</v>
      </c>
      <c r="N116" s="9" t="str" cm="1">
        <f t="array" aca="1" ref="N116" ca="1">_xll.BDP(bonds[[#This Row],[worksheet get]],bonds[[#Headers],[industry_sector]])</f>
        <v>Utilities</v>
      </c>
      <c r="O116" s="9" t="str">
        <f ca="1">bonds[[#This Row],[security name]]&amp;" nc-"&amp;RIGHT(YEAR(bonds[[#This Row],[nxt_call_dt]]),2)</f>
        <v>VATFAL 6.1 11/19/78 nc-23</v>
      </c>
      <c r="P116" s="9" cm="1">
        <f t="array" aca="1" ref="P116" ca="1">_xll.BDP(bonds[[#This Row],[worksheet get]],bonds[[#Headers],[yas_ispread]])</f>
        <v>431.28532548225058</v>
      </c>
      <c r="Q116" s="9" t="str" cm="1">
        <f t="array" aca="1" ref="Q116" ca="1">_xll.BDP(bonds[[#This Row],[worksheet get]],bonds[[#Headers],[blp_i_sprd_mid]])</f>
        <v>#N/A Field Not Applicable</v>
      </c>
      <c r="R116" s="9" t="str" cm="1">
        <f t="array" aca="1" ref="R116" ca="1">_xll.BDP(bonds[[#This Row],[worksheet get]],bonds[[#Headers],[rtg_moody]])</f>
        <v>Baa2</v>
      </c>
      <c r="S116" s="9" t="str" cm="1">
        <f t="array" aca="1" ref="S116" ca="1">_xll.BDP(bonds[[#This Row],[worksheet get]],bonds[[#Headers],[rtg_sp]])</f>
        <v>BB+</v>
      </c>
      <c r="T116" s="9" t="str" cm="1">
        <f t="array" aca="1" ref="T116" ca="1">_xll.BDP(bonds[[#This Row],[worksheet get]],bonds[[#Headers],[bb_composite]])</f>
        <v>BBB-</v>
      </c>
      <c r="U116" s="9" t="str" cm="1">
        <f t="array" aca="1" ref="U116" ca="1">_xll.BDP(bonds[[#This Row],[worksheet get]],bonds[[#Headers],[green_bond_loan_indicator]])</f>
        <v>N</v>
      </c>
      <c r="V116" s="9">
        <f ca="1">IFERROR(bonds[[#This Row],[yas_ispread]]/bonds[[#This Row],[blp_i_sprd_mid]],1)</f>
        <v>1</v>
      </c>
      <c r="W116" s="9" t="str">
        <f ca="1">_xlfn.XLOOKUP(bonds[[#This Row],[ticker]],lists!J:J,lists!K:K)</f>
        <v>UTILS</v>
      </c>
    </row>
    <row r="117" spans="5:23" ht="10.5" x14ac:dyDescent="0.25">
      <c r="E117" s="5" t="s">
        <v>340</v>
      </c>
      <c r="F117" s="5" t="str" cm="1">
        <f t="array" aca="1" ref="F117" ca="1">_xll.BDP(bonds[[#This Row],[worksheet get]],bonds[[#Headers],[ID_ISIN]])</f>
        <v>XS1713463716</v>
      </c>
      <c r="G117" s="5" t="str" cm="1">
        <f t="array" aca="1" ref="G117" ca="1">_xll.BDP(bonds[[#This Row],[worksheet get]],bonds[[#Headers],[security name]])</f>
        <v>ENELIM 2 1/2 11/24/78</v>
      </c>
      <c r="H117" s="5" t="str" cm="1">
        <f t="array" aca="1" ref="H117" ca="1">_xll.BDP(bonds[[#This Row],[worksheet get]],bonds[[#Headers],[ticker]])</f>
        <v>ENELIM</v>
      </c>
      <c r="I117" s="5" cm="1">
        <f t="array" aca="1" ref="I117" ca="1">_xll.BDP(bonds[[#This Row],[worksheet get]],bonds[[#Headers],[coupon]])</f>
        <v>2.5</v>
      </c>
      <c r="J117" s="8" cm="1">
        <f t="array" aca="1" ref="J117" ca="1">_xll.BDP(bonds[[#This Row],[worksheet get]],bonds[[#Headers],[nxt_call_dt]])*1</f>
        <v>45162</v>
      </c>
      <c r="K117" s="9" t="str" cm="1">
        <f t="array" aca="1" ref="K117" ca="1">_xll.BDP(bonds[[#This Row],[worksheet get]],bonds[[#Headers],[mty_typ]])</f>
        <v>CALLABLE</v>
      </c>
      <c r="L117" s="9" t="str" cm="1">
        <f t="array" aca="1" ref="L117" ca="1">_xll.BDP(bonds[[#This Row],[worksheet get]],bonds[[#Headers],[crncy]])</f>
        <v>EUR</v>
      </c>
      <c r="M117" s="10" cm="1">
        <f t="array" aca="1" ref="M117" ca="1">_xll.BDP(bonds[[#This Row],[worksheet get]],bonds[[#Headers],[amt_outstanding]])</f>
        <v>750019000</v>
      </c>
      <c r="N117" s="9" t="str" cm="1">
        <f t="array" aca="1" ref="N117" ca="1">_xll.BDP(bonds[[#This Row],[worksheet get]],bonds[[#Headers],[industry_sector]])</f>
        <v>Utilities</v>
      </c>
      <c r="O117" s="9" t="str">
        <f ca="1">bonds[[#This Row],[security name]]&amp;" nc-"&amp;RIGHT(YEAR(bonds[[#This Row],[nxt_call_dt]]),2)</f>
        <v>ENELIM 2 1/2 11/24/78 nc-23</v>
      </c>
      <c r="P117" s="9" cm="1">
        <f t="array" aca="1" ref="P117" ca="1">_xll.BDP(bonds[[#This Row],[worksheet get]],bonds[[#Headers],[yas_ispread]])</f>
        <v>256.86467844734085</v>
      </c>
      <c r="Q117" s="9" cm="1">
        <f t="array" aca="1" ref="Q117" ca="1">_xll.BDP(bonds[[#This Row],[worksheet get]],bonds[[#Headers],[blp_i_sprd_mid]])</f>
        <v>254.91783142089844</v>
      </c>
      <c r="R117" s="9" t="str" cm="1">
        <f t="array" aca="1" ref="R117" ca="1">_xll.BDP(bonds[[#This Row],[worksheet get]],bonds[[#Headers],[rtg_moody]])</f>
        <v>Ba1</v>
      </c>
      <c r="S117" s="9" t="str" cm="1">
        <f t="array" aca="1" ref="S117" ca="1">_xll.BDP(bonds[[#This Row],[worksheet get]],bonds[[#Headers],[rtg_sp]])</f>
        <v>BBB-</v>
      </c>
      <c r="T117" s="9" t="str" cm="1">
        <f t="array" aca="1" ref="T117" ca="1">_xll.BDP(bonds[[#This Row],[worksheet get]],bonds[[#Headers],[bb_composite]])</f>
        <v>BBB-</v>
      </c>
      <c r="U117" s="9" t="str" cm="1">
        <f t="array" aca="1" ref="U117" ca="1">_xll.BDP(bonds[[#This Row],[worksheet get]],bonds[[#Headers],[green_bond_loan_indicator]])</f>
        <v>N</v>
      </c>
      <c r="V117" s="9">
        <f ca="1">IFERROR(bonds[[#This Row],[yas_ispread]]/bonds[[#This Row],[blp_i_sprd_mid]],1)</f>
        <v>1.0076371551397201</v>
      </c>
      <c r="W117" s="9" t="str">
        <f ca="1">_xlfn.XLOOKUP(bonds[[#This Row],[ticker]],lists!J:J,lists!K:K)</f>
        <v>UTILS</v>
      </c>
    </row>
    <row r="118" spans="5:23" ht="10.5" x14ac:dyDescent="0.25">
      <c r="E118" s="5" t="s">
        <v>341</v>
      </c>
      <c r="F118" s="5" t="str" cm="1">
        <f t="array" aca="1" ref="F118" ca="1">_xll.BDP(bonds[[#This Row],[worksheet get]],bonds[[#Headers],[ID_ISIN]])</f>
        <v>XS0954675129</v>
      </c>
      <c r="G118" s="5" t="str" cm="1">
        <f t="array" aca="1" ref="G118" ca="1">_xll.BDP(bonds[[#This Row],[worksheet get]],bonds[[#Headers],[security name]])</f>
        <v>ENELIM 5.451 01/10/74</v>
      </c>
      <c r="H118" s="5" t="str" cm="1">
        <f t="array" aca="1" ref="H118" ca="1">_xll.BDP(bonds[[#This Row],[worksheet get]],bonds[[#Headers],[ticker]])</f>
        <v>ENELIM</v>
      </c>
      <c r="I118" s="5" cm="1">
        <f t="array" aca="1" ref="I118" ca="1">_xll.BDP(bonds[[#This Row],[worksheet get]],bonds[[#Headers],[coupon]])</f>
        <v>5.4509999999999996</v>
      </c>
      <c r="J118" s="8" cm="1">
        <f t="array" aca="1" ref="J118" ca="1">_xll.BDP(bonds[[#This Row],[worksheet get]],bonds[[#Headers],[nxt_call_dt]])*1</f>
        <v>45301</v>
      </c>
      <c r="K118" s="9" t="str" cm="1">
        <f t="array" aca="1" ref="K118" ca="1">_xll.BDP(bonds[[#This Row],[worksheet get]],bonds[[#Headers],[mty_typ]])</f>
        <v>CALLABLE</v>
      </c>
      <c r="L118" s="9" t="str" cm="1">
        <f t="array" aca="1" ref="L118" ca="1">_xll.BDP(bonds[[#This Row],[worksheet get]],bonds[[#Headers],[crncy]])</f>
        <v>EUR</v>
      </c>
      <c r="M118" s="10" cm="1">
        <f t="array" aca="1" ref="M118" ca="1">_xll.BDP(bonds[[#This Row],[worksheet get]],bonds[[#Headers],[amt_outstanding]])</f>
        <v>297423999.99999988</v>
      </c>
      <c r="N118" s="9" t="str" cm="1">
        <f t="array" aca="1" ref="N118" ca="1">_xll.BDP(bonds[[#This Row],[worksheet get]],bonds[[#Headers],[industry_sector]])</f>
        <v>Utilities</v>
      </c>
      <c r="O118" s="9" t="str">
        <f ca="1">bonds[[#This Row],[security name]]&amp;" nc-"&amp;RIGHT(YEAR(bonds[[#This Row],[nxt_call_dt]]),2)</f>
        <v>ENELIM 5.451 01/10/74 nc-24</v>
      </c>
      <c r="P118" s="9" cm="1">
        <f t="array" aca="1" ref="P118" ca="1">_xll.BDP(bonds[[#This Row],[worksheet get]],bonds[[#Headers],[yas_ispread]])</f>
        <v>255.97862150149999</v>
      </c>
      <c r="Q118" s="9" cm="1">
        <f t="array" aca="1" ref="Q118" ca="1">_xll.BDP(bonds[[#This Row],[worksheet get]],bonds[[#Headers],[blp_i_sprd_mid]])</f>
        <v>256.86224365234375</v>
      </c>
      <c r="R118" s="9" t="str" cm="1">
        <f t="array" aca="1" ref="R118" ca="1">_xll.BDP(bonds[[#This Row],[worksheet get]],bonds[[#Headers],[rtg_moody]])</f>
        <v>Ba1</v>
      </c>
      <c r="S118" s="9" t="str" cm="1">
        <f t="array" aca="1" ref="S118" ca="1">_xll.BDP(bonds[[#This Row],[worksheet get]],bonds[[#Headers],[rtg_sp]])</f>
        <v>BBB-</v>
      </c>
      <c r="T118" s="9" t="str" cm="1">
        <f t="array" aca="1" ref="T118" ca="1">_xll.BDP(bonds[[#This Row],[worksheet get]],bonds[[#Headers],[bb_composite]])</f>
        <v>BBB-</v>
      </c>
      <c r="U118" s="9" t="str" cm="1">
        <f t="array" aca="1" ref="U118" ca="1">_xll.BDP(bonds[[#This Row],[worksheet get]],bonds[[#Headers],[green_bond_loan_indicator]])</f>
        <v>N</v>
      </c>
      <c r="V118" s="9">
        <f ca="1">IFERROR(bonds[[#This Row],[yas_ispread]]/bonds[[#This Row],[blp_i_sprd_mid]],1)</f>
        <v>0.99655993758257555</v>
      </c>
      <c r="W118" s="9" t="str">
        <f ca="1">_xlfn.XLOOKUP(bonds[[#This Row],[ticker]],lists!J:J,lists!K:K)</f>
        <v>UTILS</v>
      </c>
    </row>
    <row r="119" spans="5:23" ht="10.5" x14ac:dyDescent="0.25">
      <c r="E119" s="5" t="s">
        <v>342</v>
      </c>
      <c r="F119" s="5" t="str" cm="1">
        <f t="array" aca="1" ref="F119" ca="1">_xll.BDP(bonds[[#This Row],[worksheet get]],bonds[[#Headers],[ID_ISIN]])</f>
        <v>XS2000719992</v>
      </c>
      <c r="G119" s="5" t="str" cm="1">
        <f t="array" aca="1" ref="G119" ca="1">_xll.BDP(bonds[[#This Row],[worksheet get]],bonds[[#Headers],[security name]])</f>
        <v>ENELIM 3 1/2 05/24/80</v>
      </c>
      <c r="H119" s="5" t="str" cm="1">
        <f t="array" aca="1" ref="H119" ca="1">_xll.BDP(bonds[[#This Row],[worksheet get]],bonds[[#Headers],[ticker]])</f>
        <v>ENELIM</v>
      </c>
      <c r="I119" s="5" cm="1">
        <f t="array" aca="1" ref="I119" ca="1">_xll.BDP(bonds[[#This Row],[worksheet get]],bonds[[#Headers],[coupon]])</f>
        <v>3.5</v>
      </c>
      <c r="J119" s="8" cm="1">
        <f t="array" aca="1" ref="J119" ca="1">_xll.BDP(bonds[[#This Row],[worksheet get]],bonds[[#Headers],[nxt_call_dt]])*1</f>
        <v>45712</v>
      </c>
      <c r="K119" s="9" t="str" cm="1">
        <f t="array" aca="1" ref="K119" ca="1">_xll.BDP(bonds[[#This Row],[worksheet get]],bonds[[#Headers],[mty_typ]])</f>
        <v>CALLABLE</v>
      </c>
      <c r="L119" s="9" t="str" cm="1">
        <f t="array" aca="1" ref="L119" ca="1">_xll.BDP(bonds[[#This Row],[worksheet get]],bonds[[#Headers],[crncy]])</f>
        <v>EUR</v>
      </c>
      <c r="M119" s="10" cm="1">
        <f t="array" aca="1" ref="M119" ca="1">_xll.BDP(bonds[[#This Row],[worksheet get]],bonds[[#Headers],[amt_outstanding]])</f>
        <v>900001000</v>
      </c>
      <c r="N119" s="9" t="str" cm="1">
        <f t="array" aca="1" ref="N119" ca="1">_xll.BDP(bonds[[#This Row],[worksheet get]],bonds[[#Headers],[industry_sector]])</f>
        <v>Utilities</v>
      </c>
      <c r="O119" s="9" t="str">
        <f ca="1">bonds[[#This Row],[security name]]&amp;" nc-"&amp;RIGHT(YEAR(bonds[[#This Row],[nxt_call_dt]]),2)</f>
        <v>ENELIM 3 1/2 05/24/80 nc-25</v>
      </c>
      <c r="P119" s="9" cm="1">
        <f t="array" aca="1" ref="P119" ca="1">_xll.BDP(bonds[[#This Row],[worksheet get]],bonds[[#Headers],[yas_ispread]])</f>
        <v>277.04878670230244</v>
      </c>
      <c r="Q119" s="9" cm="1">
        <f t="array" aca="1" ref="Q119" ca="1">_xll.BDP(bonds[[#This Row],[worksheet get]],bonds[[#Headers],[blp_i_sprd_mid]])</f>
        <v>277.12826538085938</v>
      </c>
      <c r="R119" s="9" t="str" cm="1">
        <f t="array" aca="1" ref="R119" ca="1">_xll.BDP(bonds[[#This Row],[worksheet get]],bonds[[#Headers],[rtg_moody]])</f>
        <v>Ba1</v>
      </c>
      <c r="S119" s="9" t="str" cm="1">
        <f t="array" aca="1" ref="S119" ca="1">_xll.BDP(bonds[[#This Row],[worksheet get]],bonds[[#Headers],[rtg_sp]])</f>
        <v>BBB-</v>
      </c>
      <c r="T119" s="9" t="str" cm="1">
        <f t="array" aca="1" ref="T119" ca="1">_xll.BDP(bonds[[#This Row],[worksheet get]],bonds[[#Headers],[bb_composite]])</f>
        <v>BBB-</v>
      </c>
      <c r="U119" s="9" t="str" cm="1">
        <f t="array" aca="1" ref="U119" ca="1">_xll.BDP(bonds[[#This Row],[worksheet get]],bonds[[#Headers],[green_bond_loan_indicator]])</f>
        <v>N</v>
      </c>
      <c r="V119" s="9">
        <f ca="1">IFERROR(bonds[[#This Row],[yas_ispread]]/bonds[[#This Row],[blp_i_sprd_mid]],1)</f>
        <v>0.99971320616304615</v>
      </c>
      <c r="W119" s="9" t="str">
        <f ca="1">_xlfn.XLOOKUP(bonds[[#This Row],[ticker]],lists!J:J,lists!K:K)</f>
        <v>UTILS</v>
      </c>
    </row>
    <row r="120" spans="5:23" ht="10.5" x14ac:dyDescent="0.25">
      <c r="E120" s="5" t="s">
        <v>343</v>
      </c>
      <c r="F120" s="5" t="str" cm="1">
        <f t="array" aca="1" ref="F120" ca="1">_xll.BDP(bonds[[#This Row],[worksheet get]],bonds[[#Headers],[ID_ISIN]])</f>
        <v>XS1713463559</v>
      </c>
      <c r="G120" s="5" t="str" cm="1">
        <f t="array" aca="1" ref="G120" ca="1">_xll.BDP(bonds[[#This Row],[worksheet get]],bonds[[#Headers],[security name]])</f>
        <v>ENELIM 3 3/8 11/24/81</v>
      </c>
      <c r="H120" s="5" t="str" cm="1">
        <f t="array" aca="1" ref="H120" ca="1">_xll.BDP(bonds[[#This Row],[worksheet get]],bonds[[#Headers],[ticker]])</f>
        <v>ENELIM</v>
      </c>
      <c r="I120" s="5" cm="1">
        <f t="array" aca="1" ref="I120" ca="1">_xll.BDP(bonds[[#This Row],[worksheet get]],bonds[[#Headers],[coupon]])</f>
        <v>3.375</v>
      </c>
      <c r="J120" s="8" cm="1">
        <f t="array" aca="1" ref="J120" ca="1">_xll.BDP(bonds[[#This Row],[worksheet get]],bonds[[#Headers],[nxt_call_dt]])*1</f>
        <v>46258</v>
      </c>
      <c r="K120" s="9" t="str" cm="1">
        <f t="array" aca="1" ref="K120" ca="1">_xll.BDP(bonds[[#This Row],[worksheet get]],bonds[[#Headers],[mty_typ]])</f>
        <v>CALLABLE</v>
      </c>
      <c r="L120" s="9" t="str" cm="1">
        <f t="array" aca="1" ref="L120" ca="1">_xll.BDP(bonds[[#This Row],[worksheet get]],bonds[[#Headers],[crncy]])</f>
        <v>EUR</v>
      </c>
      <c r="M120" s="10" cm="1">
        <f t="array" aca="1" ref="M120" ca="1">_xll.BDP(bonds[[#This Row],[worksheet get]],bonds[[#Headers],[amt_outstanding]])</f>
        <v>750000000</v>
      </c>
      <c r="N120" s="9" t="str" cm="1">
        <f t="array" aca="1" ref="N120" ca="1">_xll.BDP(bonds[[#This Row],[worksheet get]],bonds[[#Headers],[industry_sector]])</f>
        <v>Utilities</v>
      </c>
      <c r="O120" s="9" t="str">
        <f ca="1">bonds[[#This Row],[security name]]&amp;" nc-"&amp;RIGHT(YEAR(bonds[[#This Row],[nxt_call_dt]]),2)</f>
        <v>ENELIM 3 3/8 11/24/81 nc-26</v>
      </c>
      <c r="P120" s="9" cm="1">
        <f t="array" aca="1" ref="P120" ca="1">_xll.BDP(bonds[[#This Row],[worksheet get]],bonds[[#Headers],[yas_ispread]])</f>
        <v>300.44399531160605</v>
      </c>
      <c r="Q120" s="9" cm="1">
        <f t="array" aca="1" ref="Q120" ca="1">_xll.BDP(bonds[[#This Row],[worksheet get]],bonds[[#Headers],[blp_i_sprd_mid]])</f>
        <v>299.4622802734375</v>
      </c>
      <c r="R120" s="9" t="str" cm="1">
        <f t="array" aca="1" ref="R120" ca="1">_xll.BDP(bonds[[#This Row],[worksheet get]],bonds[[#Headers],[rtg_moody]])</f>
        <v>Ba1</v>
      </c>
      <c r="S120" s="9" t="str" cm="1">
        <f t="array" aca="1" ref="S120" ca="1">_xll.BDP(bonds[[#This Row],[worksheet get]],bonds[[#Headers],[rtg_sp]])</f>
        <v>BBB-</v>
      </c>
      <c r="T120" s="9" t="str" cm="1">
        <f t="array" aca="1" ref="T120" ca="1">_xll.BDP(bonds[[#This Row],[worksheet get]],bonds[[#Headers],[bb_composite]])</f>
        <v>BBB-</v>
      </c>
      <c r="U120" s="9" t="str" cm="1">
        <f t="array" aca="1" ref="U120" ca="1">_xll.BDP(bonds[[#This Row],[worksheet get]],bonds[[#Headers],[green_bond_loan_indicator]])</f>
        <v>N</v>
      </c>
      <c r="V120" s="9">
        <f ca="1">IFERROR(bonds[[#This Row],[yas_ispread]]/bonds[[#This Row],[blp_i_sprd_mid]],1)</f>
        <v>1.0032782594097398</v>
      </c>
      <c r="W120" s="9" t="str">
        <f ca="1">_xlfn.XLOOKUP(bonds[[#This Row],[ticker]],lists!J:J,lists!K:K)</f>
        <v>UTILS</v>
      </c>
    </row>
    <row r="121" spans="5:23" ht="10.5" x14ac:dyDescent="0.25">
      <c r="E121" s="5" t="s">
        <v>344</v>
      </c>
      <c r="F121" s="5" t="str" cm="1">
        <f t="array" aca="1" ref="F121" ca="1">_xll.BDP(bonds[[#This Row],[worksheet get]],bonds[[#Headers],[ID_ISIN]])</f>
        <v>XS0954674825</v>
      </c>
      <c r="G121" s="5" t="str" cm="1">
        <f t="array" aca="1" ref="G121" ca="1">_xll.BDP(bonds[[#This Row],[worksheet get]],bonds[[#Headers],[security name]])</f>
        <v>ENELIM 7 3/4 09/10/75</v>
      </c>
      <c r="H121" s="5" t="str" cm="1">
        <f t="array" aca="1" ref="H121" ca="1">_xll.BDP(bonds[[#This Row],[worksheet get]],bonds[[#Headers],[ticker]])</f>
        <v>ENELIM</v>
      </c>
      <c r="I121" s="5" cm="1">
        <f t="array" aca="1" ref="I121" ca="1">_xll.BDP(bonds[[#This Row],[worksheet get]],bonds[[#Headers],[coupon]])</f>
        <v>7.75</v>
      </c>
      <c r="J121" s="8" cm="1">
        <f t="array" aca="1" ref="J121" ca="1">_xll.BDP(bonds[[#This Row],[worksheet get]],bonds[[#Headers],[nxt_call_dt]])*1</f>
        <v>44084</v>
      </c>
      <c r="K121" s="9" t="str" cm="1">
        <f t="array" aca="1" ref="K121" ca="1">_xll.BDP(bonds[[#This Row],[worksheet get]],bonds[[#Headers],[mty_typ]])</f>
        <v>CALLABLE</v>
      </c>
      <c r="L121" s="9" t="str" cm="1">
        <f t="array" aca="1" ref="L121" ca="1">_xll.BDP(bonds[[#This Row],[worksheet get]],bonds[[#Headers],[crncy]])</f>
        <v>GBP</v>
      </c>
      <c r="M121" s="10" cm="1">
        <f t="array" aca="1" ref="M121" ca="1">_xll.BDP(bonds[[#This Row],[worksheet get]],bonds[[#Headers],[amt_outstanding]])</f>
        <v>400000000</v>
      </c>
      <c r="N121" s="9" t="str" cm="1">
        <f t="array" aca="1" ref="N121" ca="1">_xll.BDP(bonds[[#This Row],[worksheet get]],bonds[[#Headers],[industry_sector]])</f>
        <v>Utilities</v>
      </c>
      <c r="O121" s="9" t="str">
        <f ca="1">bonds[[#This Row],[security name]]&amp;" nc-"&amp;RIGHT(YEAR(bonds[[#This Row],[nxt_call_dt]]),2)</f>
        <v>ENELIM 7 3/4 09/10/75 nc-20</v>
      </c>
      <c r="P121" s="9" cm="1">
        <f t="array" aca="1" ref="P121" ca="1">_xll.BDP(bonds[[#This Row],[worksheet get]],bonds[[#Headers],[yas_ispread]])</f>
        <v>137.26436454034877</v>
      </c>
      <c r="Q121" s="9" cm="1">
        <f t="array" aca="1" ref="Q121" ca="1">_xll.BDP(bonds[[#This Row],[worksheet get]],bonds[[#Headers],[blp_i_sprd_mid]])</f>
        <v>149.19181823730469</v>
      </c>
      <c r="R121" s="9" t="str" cm="1">
        <f t="array" aca="1" ref="R121" ca="1">_xll.BDP(bonds[[#This Row],[worksheet get]],bonds[[#Headers],[rtg_moody]])</f>
        <v>Ba1</v>
      </c>
      <c r="S121" s="9" t="str" cm="1">
        <f t="array" aca="1" ref="S121" ca="1">_xll.BDP(bonds[[#This Row],[worksheet get]],bonds[[#Headers],[rtg_sp]])</f>
        <v>BBB-</v>
      </c>
      <c r="T121" s="9" t="str" cm="1">
        <f t="array" aca="1" ref="T121" ca="1">_xll.BDP(bonds[[#This Row],[worksheet get]],bonds[[#Headers],[bb_composite]])</f>
        <v>BBB-</v>
      </c>
      <c r="U121" s="9" t="str" cm="1">
        <f t="array" aca="1" ref="U121" ca="1">_xll.BDP(bonds[[#This Row],[worksheet get]],bonds[[#Headers],[green_bond_loan_indicator]])</f>
        <v>N</v>
      </c>
      <c r="V121" s="9">
        <f ca="1">IFERROR(bonds[[#This Row],[yas_ispread]]/bonds[[#This Row],[blp_i_sprd_mid]],1)</f>
        <v>0.92005289674810387</v>
      </c>
      <c r="W121" s="9" t="str">
        <f ca="1">_xlfn.XLOOKUP(bonds[[#This Row],[ticker]],lists!J:J,lists!K:K)</f>
        <v>UTILS</v>
      </c>
    </row>
    <row r="122" spans="5:23" ht="10.5" x14ac:dyDescent="0.25">
      <c r="E122" s="5" t="s">
        <v>345</v>
      </c>
      <c r="F122" s="5" t="str" cm="1">
        <f t="array" aca="1" ref="F122" ca="1">_xll.BDP(bonds[[#This Row],[worksheet get]],bonds[[#Headers],[ID_ISIN]])</f>
        <v>XS1014987355</v>
      </c>
      <c r="G122" s="5" t="str" cm="1">
        <f t="array" aca="1" ref="G122" ca="1">_xll.BDP(bonds[[#This Row],[worksheet get]],bonds[[#Headers],[security name]])</f>
        <v>ENELIM 6 5/8 09/15/76</v>
      </c>
      <c r="H122" s="5" t="str" cm="1">
        <f t="array" aca="1" ref="H122" ca="1">_xll.BDP(bonds[[#This Row],[worksheet get]],bonds[[#Headers],[ticker]])</f>
        <v>ENELIM</v>
      </c>
      <c r="I122" s="5" cm="1">
        <f t="array" aca="1" ref="I122" ca="1">_xll.BDP(bonds[[#This Row],[worksheet get]],bonds[[#Headers],[coupon]])</f>
        <v>6.625</v>
      </c>
      <c r="J122" s="8" cm="1">
        <f t="array" aca="1" ref="J122" ca="1">_xll.BDP(bonds[[#This Row],[worksheet get]],bonds[[#Headers],[nxt_call_dt]])*1</f>
        <v>44454</v>
      </c>
      <c r="K122" s="9" t="str" cm="1">
        <f t="array" aca="1" ref="K122" ca="1">_xll.BDP(bonds[[#This Row],[worksheet get]],bonds[[#Headers],[mty_typ]])</f>
        <v>CALLABLE</v>
      </c>
      <c r="L122" s="9" t="str" cm="1">
        <f t="array" aca="1" ref="L122" ca="1">_xll.BDP(bonds[[#This Row],[worksheet get]],bonds[[#Headers],[crncy]])</f>
        <v>GBP</v>
      </c>
      <c r="M122" s="10" cm="1">
        <f t="array" aca="1" ref="M122" ca="1">_xll.BDP(bonds[[#This Row],[worksheet get]],bonds[[#Headers],[amt_outstanding]])</f>
        <v>500000000</v>
      </c>
      <c r="N122" s="9" t="str" cm="1">
        <f t="array" aca="1" ref="N122" ca="1">_xll.BDP(bonds[[#This Row],[worksheet get]],bonds[[#Headers],[industry_sector]])</f>
        <v>Utilities</v>
      </c>
      <c r="O122" s="9" t="str">
        <f ca="1">bonds[[#This Row],[security name]]&amp;" nc-"&amp;RIGHT(YEAR(bonds[[#This Row],[nxt_call_dt]]),2)</f>
        <v>ENELIM 6 5/8 09/15/76 nc-21</v>
      </c>
      <c r="P122" s="9" cm="1">
        <f t="array" aca="1" ref="P122" ca="1">_xll.BDP(bonds[[#This Row],[worksheet get]],bonds[[#Headers],[yas_ispread]])</f>
        <v>230.06603538660744</v>
      </c>
      <c r="Q122" s="9" cm="1">
        <f t="array" aca="1" ref="Q122" ca="1">_xll.BDP(bonds[[#This Row],[worksheet get]],bonds[[#Headers],[blp_i_sprd_mid]])</f>
        <v>218.75218200683594</v>
      </c>
      <c r="R122" s="9" t="str" cm="1">
        <f t="array" aca="1" ref="R122" ca="1">_xll.BDP(bonds[[#This Row],[worksheet get]],bonds[[#Headers],[rtg_moody]])</f>
        <v>Ba1</v>
      </c>
      <c r="S122" s="9" t="str" cm="1">
        <f t="array" aca="1" ref="S122" ca="1">_xll.BDP(bonds[[#This Row],[worksheet get]],bonds[[#Headers],[rtg_sp]])</f>
        <v>BBB-</v>
      </c>
      <c r="T122" s="9" t="str" cm="1">
        <f t="array" aca="1" ref="T122" ca="1">_xll.BDP(bonds[[#This Row],[worksheet get]],bonds[[#Headers],[bb_composite]])</f>
        <v>BBB-</v>
      </c>
      <c r="U122" s="9" t="str" cm="1">
        <f t="array" aca="1" ref="U122" ca="1">_xll.BDP(bonds[[#This Row],[worksheet get]],bonds[[#Headers],[green_bond_loan_indicator]])</f>
        <v>N</v>
      </c>
      <c r="V122" s="9">
        <f ca="1">IFERROR(bonds[[#This Row],[yas_ispread]]/bonds[[#This Row],[blp_i_sprd_mid]],1)</f>
        <v>1.0517199566924456</v>
      </c>
      <c r="W122" s="9" t="str">
        <f ca="1">_xlfn.XLOOKUP(bonds[[#This Row],[ticker]],lists!J:J,lists!K:K)</f>
        <v>UTILS</v>
      </c>
    </row>
    <row r="123" spans="5:23" ht="10.5" x14ac:dyDescent="0.25">
      <c r="E123" s="5" t="s">
        <v>346</v>
      </c>
      <c r="F123" s="5" t="str" cm="1">
        <f t="array" aca="1" ref="F123" ca="1">_xll.BDP(bonds[[#This Row],[worksheet get]],bonds[[#Headers],[ID_ISIN]])</f>
        <v>US29265WAA62</v>
      </c>
      <c r="G123" s="5" t="str" cm="1">
        <f t="array" aca="1" ref="G123" ca="1">_xll.BDP(bonds[[#This Row],[worksheet get]],bonds[[#Headers],[security name]])</f>
        <v>ENELIM 8 3/4 09/24/73</v>
      </c>
      <c r="H123" s="5" t="str" cm="1">
        <f t="array" aca="1" ref="H123" ca="1">_xll.BDP(bonds[[#This Row],[worksheet get]],bonds[[#Headers],[ticker]])</f>
        <v>ENELIM</v>
      </c>
      <c r="I123" s="5" cm="1">
        <f t="array" aca="1" ref="I123" ca="1">_xll.BDP(bonds[[#This Row],[worksheet get]],bonds[[#Headers],[coupon]])</f>
        <v>8.75</v>
      </c>
      <c r="J123" s="8" cm="1">
        <f t="array" aca="1" ref="J123" ca="1">_xll.BDP(bonds[[#This Row],[worksheet get]],bonds[[#Headers],[nxt_call_dt]])*1</f>
        <v>45193</v>
      </c>
      <c r="K123" s="9" t="str" cm="1">
        <f t="array" aca="1" ref="K123" ca="1">_xll.BDP(bonds[[#This Row],[worksheet get]],bonds[[#Headers],[mty_typ]])</f>
        <v>CALLABLE</v>
      </c>
      <c r="L123" s="9" t="str" cm="1">
        <f t="array" aca="1" ref="L123" ca="1">_xll.BDP(bonds[[#This Row],[worksheet get]],bonds[[#Headers],[crncy]])</f>
        <v>USD</v>
      </c>
      <c r="M123" s="10" cm="1">
        <f t="array" aca="1" ref="M123" ca="1">_xll.BDP(bonds[[#This Row],[worksheet get]],bonds[[#Headers],[amt_outstanding]])</f>
        <v>1250000000</v>
      </c>
      <c r="N123" s="9" t="str" cm="1">
        <f t="array" aca="1" ref="N123" ca="1">_xll.BDP(bonds[[#This Row],[worksheet get]],bonds[[#Headers],[industry_sector]])</f>
        <v>Utilities</v>
      </c>
      <c r="O123" s="9" t="str">
        <f ca="1">bonds[[#This Row],[security name]]&amp;" nc-"&amp;RIGHT(YEAR(bonds[[#This Row],[nxt_call_dt]]),2)</f>
        <v>ENELIM 8 3/4 09/24/73 nc-23</v>
      </c>
      <c r="P123" s="9" cm="1">
        <f t="array" aca="1" ref="P123" ca="1">_xll.BDP(bonds[[#This Row],[worksheet get]],bonds[[#Headers],[yas_ispread]])</f>
        <v>359.09044377370526</v>
      </c>
      <c r="Q123" s="9" cm="1">
        <f t="array" aca="1" ref="Q123" ca="1">_xll.BDP(bonds[[#This Row],[worksheet get]],bonds[[#Headers],[blp_i_sprd_mid]])</f>
        <v>358.58462524414063</v>
      </c>
      <c r="R123" s="9" t="str" cm="1">
        <f t="array" aca="1" ref="R123" ca="1">_xll.BDP(bonds[[#This Row],[worksheet get]],bonds[[#Headers],[rtg_moody]])</f>
        <v>Ba1</v>
      </c>
      <c r="S123" s="9" t="str" cm="1">
        <f t="array" aca="1" ref="S123" ca="1">_xll.BDP(bonds[[#This Row],[worksheet get]],bonds[[#Headers],[rtg_sp]])</f>
        <v>BBB-</v>
      </c>
      <c r="T123" s="9" t="str" cm="1">
        <f t="array" aca="1" ref="T123" ca="1">_xll.BDP(bonds[[#This Row],[worksheet get]],bonds[[#Headers],[bb_composite]])</f>
        <v>BBB-</v>
      </c>
      <c r="U123" s="9" t="str" cm="1">
        <f t="array" aca="1" ref="U123" ca="1">_xll.BDP(bonds[[#This Row],[worksheet get]],bonds[[#Headers],[green_bond_loan_indicator]])</f>
        <v>N</v>
      </c>
      <c r="V123" s="9">
        <f ca="1">IFERROR(bonds[[#This Row],[yas_ispread]]/bonds[[#This Row],[blp_i_sprd_mid]],1)</f>
        <v>1.0014105973707608</v>
      </c>
      <c r="W123" s="9" t="str">
        <f ca="1">_xlfn.XLOOKUP(bonds[[#This Row],[ticker]],lists!J:J,lists!K:K)</f>
        <v>UTILS</v>
      </c>
    </row>
    <row r="124" spans="5:23" ht="10.5" x14ac:dyDescent="0.25">
      <c r="E124" s="5" t="s">
        <v>347</v>
      </c>
      <c r="F124" s="5" t="str" cm="1">
        <f t="array" aca="1" ref="F124" ca="1">_xll.BDP(bonds[[#This Row],[worksheet get]],bonds[[#Headers],[ID_ISIN]])</f>
        <v>XS1721244371</v>
      </c>
      <c r="G124" s="5" t="str" cm="1">
        <f t="array" aca="1" ref="G124" ca="1">_xll.BDP(bonds[[#This Row],[worksheet get]],bonds[[#Headers],[security name]])</f>
        <v>IBESM 1 7/8 PERP</v>
      </c>
      <c r="H124" s="5" t="str" cm="1">
        <f t="array" aca="1" ref="H124" ca="1">_xll.BDP(bonds[[#This Row],[worksheet get]],bonds[[#Headers],[ticker]])</f>
        <v>IBESM</v>
      </c>
      <c r="I124" s="5" cm="1">
        <f t="array" aca="1" ref="I124" ca="1">_xll.BDP(bonds[[#This Row],[worksheet get]],bonds[[#Headers],[coupon]])</f>
        <v>1.875</v>
      </c>
      <c r="J124" s="8" cm="1">
        <f t="array" aca="1" ref="J124" ca="1">_xll.BDP(bonds[[#This Row],[worksheet get]],bonds[[#Headers],[nxt_call_dt]])*1</f>
        <v>44979</v>
      </c>
      <c r="K124" s="9" t="str" cm="1">
        <f t="array" aca="1" ref="K124" ca="1">_xll.BDP(bonds[[#This Row],[worksheet get]],bonds[[#Headers],[mty_typ]])</f>
        <v>PERP/CALL</v>
      </c>
      <c r="L124" s="9" t="str" cm="1">
        <f t="array" aca="1" ref="L124" ca="1">_xll.BDP(bonds[[#This Row],[worksheet get]],bonds[[#Headers],[crncy]])</f>
        <v>EUR</v>
      </c>
      <c r="M124" s="10" cm="1">
        <f t="array" aca="1" ref="M124" ca="1">_xll.BDP(bonds[[#This Row],[worksheet get]],bonds[[#Headers],[amt_outstanding]])</f>
        <v>1000000000</v>
      </c>
      <c r="N124" s="9" t="str" cm="1">
        <f t="array" aca="1" ref="N124" ca="1">_xll.BDP(bonds[[#This Row],[worksheet get]],bonds[[#Headers],[industry_sector]])</f>
        <v>Utilities</v>
      </c>
      <c r="O124" s="9" t="str">
        <f ca="1">bonds[[#This Row],[security name]]&amp;" nc-"&amp;RIGHT(YEAR(bonds[[#This Row],[nxt_call_dt]]),2)</f>
        <v>IBESM 1 7/8 PERP nc-23</v>
      </c>
      <c r="P124" s="9" cm="1">
        <f t="array" aca="1" ref="P124" ca="1">_xll.BDP(bonds[[#This Row],[worksheet get]],bonds[[#Headers],[yas_ispread]])</f>
        <v>211.98751472812307</v>
      </c>
      <c r="Q124" s="9" cm="1">
        <f t="array" aca="1" ref="Q124" ca="1">_xll.BDP(bonds[[#This Row],[worksheet get]],bonds[[#Headers],[blp_i_sprd_mid]])</f>
        <v>211.00099182128906</v>
      </c>
      <c r="R124" s="9" t="str" cm="1">
        <f t="array" aca="1" ref="R124" ca="1">_xll.BDP(bonds[[#This Row],[worksheet get]],bonds[[#Headers],[rtg_moody]])</f>
        <v>Baa3</v>
      </c>
      <c r="S124" s="9" t="str" cm="1">
        <f t="array" aca="1" ref="S124" ca="1">_xll.BDP(bonds[[#This Row],[worksheet get]],bonds[[#Headers],[rtg_sp]])</f>
        <v>BBB-</v>
      </c>
      <c r="T124" s="9" t="str" cm="1">
        <f t="array" aca="1" ref="T124" ca="1">_xll.BDP(bonds[[#This Row],[worksheet get]],bonds[[#Headers],[bb_composite]])</f>
        <v>BBB-</v>
      </c>
      <c r="U124" s="9" t="str" cm="1">
        <f t="array" aca="1" ref="U124" ca="1">_xll.BDP(bonds[[#This Row],[worksheet get]],bonds[[#Headers],[green_bond_loan_indicator]])</f>
        <v>Y</v>
      </c>
      <c r="V124" s="9">
        <f ca="1">IFERROR(bonds[[#This Row],[yas_ispread]]/bonds[[#This Row],[blp_i_sprd_mid]],1)</f>
        <v>1.0046754420361661</v>
      </c>
      <c r="W124" s="9" t="str">
        <f ca="1">_xlfn.XLOOKUP(bonds[[#This Row],[ticker]],lists!J:J,lists!K:K)</f>
        <v>UTILS</v>
      </c>
    </row>
    <row r="125" spans="5:23" ht="10.5" x14ac:dyDescent="0.25">
      <c r="E125" s="5" t="s">
        <v>348</v>
      </c>
      <c r="F125" s="5" t="str" cm="1">
        <f t="array" aca="1" ref="F125" ca="1">_xll.BDP(bonds[[#This Row],[worksheet get]],bonds[[#Headers],[ID_ISIN]])</f>
        <v>XS1797138960</v>
      </c>
      <c r="G125" s="5" t="str" cm="1">
        <f t="array" aca="1" ref="G125" ca="1">_xll.BDP(bonds[[#This Row],[worksheet get]],bonds[[#Headers],[security name]])</f>
        <v>IBESM 2 5/8 PERP</v>
      </c>
      <c r="H125" s="5" t="str" cm="1">
        <f t="array" aca="1" ref="H125" ca="1">_xll.BDP(bonds[[#This Row],[worksheet get]],bonds[[#Headers],[ticker]])</f>
        <v>IBESM</v>
      </c>
      <c r="I125" s="5" cm="1">
        <f t="array" aca="1" ref="I125" ca="1">_xll.BDP(bonds[[#This Row],[worksheet get]],bonds[[#Headers],[coupon]])</f>
        <v>2.625</v>
      </c>
      <c r="J125" s="8" cm="1">
        <f t="array" aca="1" ref="J125" ca="1">_xll.BDP(bonds[[#This Row],[worksheet get]],bonds[[#Headers],[nxt_call_dt]])*1</f>
        <v>45377</v>
      </c>
      <c r="K125" s="9" t="str" cm="1">
        <f t="array" aca="1" ref="K125" ca="1">_xll.BDP(bonds[[#This Row],[worksheet get]],bonds[[#Headers],[mty_typ]])</f>
        <v>PERP/CALL</v>
      </c>
      <c r="L125" s="9" t="str" cm="1">
        <f t="array" aca="1" ref="L125" ca="1">_xll.BDP(bonds[[#This Row],[worksheet get]],bonds[[#Headers],[crncy]])</f>
        <v>EUR</v>
      </c>
      <c r="M125" s="10" cm="1">
        <f t="array" aca="1" ref="M125" ca="1">_xll.BDP(bonds[[#This Row],[worksheet get]],bonds[[#Headers],[amt_outstanding]])</f>
        <v>700000000</v>
      </c>
      <c r="N125" s="9" t="str" cm="1">
        <f t="array" aca="1" ref="N125" ca="1">_xll.BDP(bonds[[#This Row],[worksheet get]],bonds[[#Headers],[industry_sector]])</f>
        <v>Utilities</v>
      </c>
      <c r="O125" s="9" t="str">
        <f ca="1">bonds[[#This Row],[security name]]&amp;" nc-"&amp;RIGHT(YEAR(bonds[[#This Row],[nxt_call_dt]]),2)</f>
        <v>IBESM 2 5/8 PERP nc-24</v>
      </c>
      <c r="P125" s="9" cm="1">
        <f t="array" aca="1" ref="P125" ca="1">_xll.BDP(bonds[[#This Row],[worksheet get]],bonds[[#Headers],[yas_ispread]])</f>
        <v>200.5830850171335</v>
      </c>
      <c r="Q125" s="9" cm="1">
        <f t="array" aca="1" ref="Q125" ca="1">_xll.BDP(bonds[[#This Row],[worksheet get]],bonds[[#Headers],[blp_i_sprd_mid]])</f>
        <v>200.75277709960938</v>
      </c>
      <c r="R125" s="9" t="str" cm="1">
        <f t="array" aca="1" ref="R125" ca="1">_xll.BDP(bonds[[#This Row],[worksheet get]],bonds[[#Headers],[rtg_moody]])</f>
        <v>Baa3</v>
      </c>
      <c r="S125" s="9" t="str" cm="1">
        <f t="array" aca="1" ref="S125" ca="1">_xll.BDP(bonds[[#This Row],[worksheet get]],bonds[[#Headers],[rtg_sp]])</f>
        <v>BBB-</v>
      </c>
      <c r="T125" s="9" t="str" cm="1">
        <f t="array" aca="1" ref="T125" ca="1">_xll.BDP(bonds[[#This Row],[worksheet get]],bonds[[#Headers],[bb_composite]])</f>
        <v>BBB-</v>
      </c>
      <c r="U125" s="9" t="str" cm="1">
        <f t="array" aca="1" ref="U125" ca="1">_xll.BDP(bonds[[#This Row],[worksheet get]],bonds[[#Headers],[green_bond_loan_indicator]])</f>
        <v>Y</v>
      </c>
      <c r="V125" s="9">
        <f ca="1">IFERROR(bonds[[#This Row],[yas_ispread]]/bonds[[#This Row],[blp_i_sprd_mid]],1)</f>
        <v>0.99915472112053683</v>
      </c>
      <c r="W125" s="9" t="str">
        <f ca="1">_xlfn.XLOOKUP(bonds[[#This Row],[ticker]],lists!J:J,lists!K:K)</f>
        <v>UTILS</v>
      </c>
    </row>
    <row r="126" spans="5:23" ht="10.5" x14ac:dyDescent="0.25">
      <c r="E126" s="5" t="s">
        <v>349</v>
      </c>
      <c r="F126" s="5" t="str" cm="1">
        <f t="array" aca="1" ref="F126" ca="1">_xll.BDP(bonds[[#This Row],[worksheet get]],bonds[[#Headers],[ID_ISIN]])</f>
        <v>XS1890845875</v>
      </c>
      <c r="G126" s="5" t="str" cm="1">
        <f t="array" aca="1" ref="G126" ca="1">_xll.BDP(bonds[[#This Row],[worksheet get]],bonds[[#Headers],[security name]])</f>
        <v>IBESM 3 1/4 PERP</v>
      </c>
      <c r="H126" s="5" t="str" cm="1">
        <f t="array" aca="1" ref="H126" ca="1">_xll.BDP(bonds[[#This Row],[worksheet get]],bonds[[#Headers],[ticker]])</f>
        <v>IBESM</v>
      </c>
      <c r="I126" s="5" cm="1">
        <f t="array" aca="1" ref="I126" ca="1">_xll.BDP(bonds[[#This Row],[worksheet get]],bonds[[#Headers],[coupon]])</f>
        <v>3.25</v>
      </c>
      <c r="J126" s="8" cm="1">
        <f t="array" aca="1" ref="J126" ca="1">_xll.BDP(bonds[[#This Row],[worksheet get]],bonds[[#Headers],[nxt_call_dt]])*1</f>
        <v>45608</v>
      </c>
      <c r="K126" s="9" t="str" cm="1">
        <f t="array" aca="1" ref="K126" ca="1">_xll.BDP(bonds[[#This Row],[worksheet get]],bonds[[#Headers],[mty_typ]])</f>
        <v>PERP/CALL</v>
      </c>
      <c r="L126" s="9" t="str" cm="1">
        <f t="array" aca="1" ref="L126" ca="1">_xll.BDP(bonds[[#This Row],[worksheet get]],bonds[[#Headers],[crncy]])</f>
        <v>EUR</v>
      </c>
      <c r="M126" s="10" cm="1">
        <f t="array" aca="1" ref="M126" ca="1">_xll.BDP(bonds[[#This Row],[worksheet get]],bonds[[#Headers],[amt_outstanding]])</f>
        <v>800000000</v>
      </c>
      <c r="N126" s="9" t="str" cm="1">
        <f t="array" aca="1" ref="N126" ca="1">_xll.BDP(bonds[[#This Row],[worksheet get]],bonds[[#Headers],[industry_sector]])</f>
        <v>Utilities</v>
      </c>
      <c r="O126" s="9" t="str">
        <f ca="1">bonds[[#This Row],[security name]]&amp;" nc-"&amp;RIGHT(YEAR(bonds[[#This Row],[nxt_call_dt]]),2)</f>
        <v>IBESM 3 1/4 PERP nc-24</v>
      </c>
      <c r="P126" s="9" cm="1">
        <f t="array" aca="1" ref="P126" ca="1">_xll.BDP(bonds[[#This Row],[worksheet get]],bonds[[#Headers],[yas_ispread]])</f>
        <v>209.94646680003441</v>
      </c>
      <c r="Q126" s="9" cm="1">
        <f t="array" aca="1" ref="Q126" ca="1">_xll.BDP(bonds[[#This Row],[worksheet get]],bonds[[#Headers],[blp_i_sprd_mid]])</f>
        <v>202.64596557617188</v>
      </c>
      <c r="R126" s="9" t="str" cm="1">
        <f t="array" aca="1" ref="R126" ca="1">_xll.BDP(bonds[[#This Row],[worksheet get]],bonds[[#Headers],[rtg_moody]])</f>
        <v>Baa3</v>
      </c>
      <c r="S126" s="9" t="str" cm="1">
        <f t="array" aca="1" ref="S126" ca="1">_xll.BDP(bonds[[#This Row],[worksheet get]],bonds[[#Headers],[rtg_sp]])</f>
        <v>BBB-</v>
      </c>
      <c r="T126" s="9" t="str" cm="1">
        <f t="array" aca="1" ref="T126" ca="1">_xll.BDP(bonds[[#This Row],[worksheet get]],bonds[[#Headers],[bb_composite]])</f>
        <v>BBB-</v>
      </c>
      <c r="U126" s="9" t="str" cm="1">
        <f t="array" aca="1" ref="U126" ca="1">_xll.BDP(bonds[[#This Row],[worksheet get]],bonds[[#Headers],[green_bond_loan_indicator]])</f>
        <v>Y</v>
      </c>
      <c r="V126" s="9">
        <f ca="1">IFERROR(bonds[[#This Row],[yas_ispread]]/bonds[[#This Row],[blp_i_sprd_mid]],1)</f>
        <v>1.0360258897980299</v>
      </c>
      <c r="W126" s="9" t="str">
        <f ca="1">_xlfn.XLOOKUP(bonds[[#This Row],[ticker]],lists!J:J,lists!K:K)</f>
        <v>UTILS</v>
      </c>
    </row>
    <row r="127" spans="5:23" ht="10.5" x14ac:dyDescent="0.25">
      <c r="E127" s="5" t="s">
        <v>53</v>
      </c>
      <c r="F127" s="5" t="str" cm="1">
        <f t="array" aca="1" ref="F127" ca="1">_xll.BDP(bonds[[#This Row],[worksheet get]],bonds[[#Headers],[ID_ISIN]])</f>
        <v>XS1139494493</v>
      </c>
      <c r="G127" s="5" t="str" cm="1">
        <f t="array" aca="1" ref="G127" ca="1">_xll.BDP(bonds[[#This Row],[worksheet get]],bonds[[#Headers],[security name]])</f>
        <v>NTGYSM 4 1/8 PERP</v>
      </c>
      <c r="H127" s="5" t="str" cm="1">
        <f t="array" aca="1" ref="H127" ca="1">_xll.BDP(bonds[[#This Row],[worksheet get]],bonds[[#Headers],[ticker]])</f>
        <v>NTGYSM</v>
      </c>
      <c r="I127" s="5" cm="1">
        <f t="array" aca="1" ref="I127" ca="1">_xll.BDP(bonds[[#This Row],[worksheet get]],bonds[[#Headers],[coupon]])</f>
        <v>4.125</v>
      </c>
      <c r="J127" s="8" cm="1">
        <f t="array" aca="1" ref="J127" ca="1">_xll.BDP(bonds[[#This Row],[worksheet get]],bonds[[#Headers],[nxt_call_dt]])*1</f>
        <v>44883</v>
      </c>
      <c r="K127" s="9" t="str" cm="1">
        <f t="array" aca="1" ref="K127" ca="1">_xll.BDP(bonds[[#This Row],[worksheet get]],bonds[[#Headers],[mty_typ]])</f>
        <v>PERP/CALL</v>
      </c>
      <c r="L127" s="9" t="str" cm="1">
        <f t="array" aca="1" ref="L127" ca="1">_xll.BDP(bonds[[#This Row],[worksheet get]],bonds[[#Headers],[crncy]])</f>
        <v>EUR</v>
      </c>
      <c r="M127" s="10" cm="1">
        <f t="array" aca="1" ref="M127" ca="1">_xll.BDP(bonds[[#This Row],[worksheet get]],bonds[[#Headers],[amt_outstanding]])</f>
        <v>1000000000</v>
      </c>
      <c r="N127" s="9" t="str" cm="1">
        <f t="array" aca="1" ref="N127" ca="1">_xll.BDP(bonds[[#This Row],[worksheet get]],bonds[[#Headers],[industry_sector]])</f>
        <v>Utilities</v>
      </c>
      <c r="O127" s="9" t="str">
        <f ca="1">bonds[[#This Row],[security name]]&amp;" nc-"&amp;RIGHT(YEAR(bonds[[#This Row],[nxt_call_dt]]),2)</f>
        <v>NTGYSM 4 1/8 PERP nc-22</v>
      </c>
      <c r="P127" s="9" cm="1">
        <f t="array" aca="1" ref="P127" ca="1">_xll.BDP(bonds[[#This Row],[worksheet get]],bonds[[#Headers],[yas_ispread]])</f>
        <v>303.38356317562807</v>
      </c>
      <c r="Q127" s="9" cm="1">
        <f t="array" aca="1" ref="Q127" ca="1">_xll.BDP(bonds[[#This Row],[worksheet get]],bonds[[#Headers],[blp_i_sprd_mid]])</f>
        <v>303.6591796875</v>
      </c>
      <c r="R127" s="9" t="str" cm="1">
        <f t="array" aca="1" ref="R127" ca="1">_xll.BDP(bonds[[#This Row],[worksheet get]],bonds[[#Headers],[rtg_moody]])</f>
        <v>Ba1u</v>
      </c>
      <c r="S127" s="9" t="str" cm="1">
        <f t="array" aca="1" ref="S127" ca="1">_xll.BDP(bonds[[#This Row],[worksheet get]],bonds[[#Headers],[rtg_sp]])</f>
        <v>BB+</v>
      </c>
      <c r="T127" s="9" t="str" cm="1">
        <f t="array" aca="1" ref="T127" ca="1">_xll.BDP(bonds[[#This Row],[worksheet get]],bonds[[#Headers],[bb_composite]])</f>
        <v>BB+</v>
      </c>
      <c r="U127" s="9" t="str" cm="1">
        <f t="array" aca="1" ref="U127" ca="1">_xll.BDP(bonds[[#This Row],[worksheet get]],bonds[[#Headers],[green_bond_loan_indicator]])</f>
        <v>N</v>
      </c>
      <c r="V127" s="9">
        <f ca="1">IFERROR(bonds[[#This Row],[yas_ispread]]/bonds[[#This Row],[blp_i_sprd_mid]],1)</f>
        <v>0.9990923491522451</v>
      </c>
      <c r="W127" s="9" t="str">
        <f ca="1">_xlfn.XLOOKUP(bonds[[#This Row],[ticker]],lists!J:J,lists!K:K)</f>
        <v>UTILS</v>
      </c>
    </row>
    <row r="128" spans="5:23" ht="10.5" x14ac:dyDescent="0.25">
      <c r="E128" s="5" t="s">
        <v>54</v>
      </c>
      <c r="F128" s="5" t="str" cm="1">
        <f t="array" aca="1" ref="F128" ca="1">_xll.BDP(bonds[[#This Row],[worksheet get]],bonds[[#Headers],[ID_ISIN]])</f>
        <v>XS1224710399</v>
      </c>
      <c r="G128" s="5" t="str" cm="1">
        <f t="array" aca="1" ref="G128" ca="1">_xll.BDP(bonds[[#This Row],[worksheet get]],bonds[[#Headers],[security name]])</f>
        <v>NTGYSM 3 3/8 PERP</v>
      </c>
      <c r="H128" s="5" t="str" cm="1">
        <f t="array" aca="1" ref="H128" ca="1">_xll.BDP(bonds[[#This Row],[worksheet get]],bonds[[#Headers],[ticker]])</f>
        <v>NTGYSM</v>
      </c>
      <c r="I128" s="5" cm="1">
        <f t="array" aca="1" ref="I128" ca="1">_xll.BDP(bonds[[#This Row],[worksheet get]],bonds[[#Headers],[coupon]])</f>
        <v>3.375</v>
      </c>
      <c r="J128" s="8" cm="1">
        <f t="array" aca="1" ref="J128" ca="1">_xll.BDP(bonds[[#This Row],[worksheet get]],bonds[[#Headers],[nxt_call_dt]])*1</f>
        <v>45406</v>
      </c>
      <c r="K128" s="9" t="str" cm="1">
        <f t="array" aca="1" ref="K128" ca="1">_xll.BDP(bonds[[#This Row],[worksheet get]],bonds[[#Headers],[mty_typ]])</f>
        <v>PERP/CALL</v>
      </c>
      <c r="L128" s="9" t="str" cm="1">
        <f t="array" aca="1" ref="L128" ca="1">_xll.BDP(bonds[[#This Row],[worksheet get]],bonds[[#Headers],[crncy]])</f>
        <v>EUR</v>
      </c>
      <c r="M128" s="10" cm="1">
        <f t="array" aca="1" ref="M128" ca="1">_xll.BDP(bonds[[#This Row],[worksheet get]],bonds[[#Headers],[amt_outstanding]])</f>
        <v>500000000</v>
      </c>
      <c r="N128" s="9" t="str" cm="1">
        <f t="array" aca="1" ref="N128" ca="1">_xll.BDP(bonds[[#This Row],[worksheet get]],bonds[[#Headers],[industry_sector]])</f>
        <v>Utilities</v>
      </c>
      <c r="O128" s="9" t="str">
        <f ca="1">bonds[[#This Row],[security name]]&amp;" nc-"&amp;RIGHT(YEAR(bonds[[#This Row],[nxt_call_dt]]),2)</f>
        <v>NTGYSM 3 3/8 PERP nc-24</v>
      </c>
      <c r="P128" s="9" cm="1">
        <f t="array" aca="1" ref="P128" ca="1">_xll.BDP(bonds[[#This Row],[worksheet get]],bonds[[#Headers],[yas_ispread]])</f>
        <v>331.20559298172327</v>
      </c>
      <c r="Q128" s="9" cm="1">
        <f t="array" aca="1" ref="Q128" ca="1">_xll.BDP(bonds[[#This Row],[worksheet get]],bonds[[#Headers],[blp_i_sprd_mid]])</f>
        <v>331.1099853515625</v>
      </c>
      <c r="R128" s="9" t="str" cm="1">
        <f t="array" aca="1" ref="R128" ca="1">_xll.BDP(bonds[[#This Row],[worksheet get]],bonds[[#Headers],[rtg_moody]])</f>
        <v>Ba1u</v>
      </c>
      <c r="S128" s="9" t="str" cm="1">
        <f t="array" aca="1" ref="S128" ca="1">_xll.BDP(bonds[[#This Row],[worksheet get]],bonds[[#Headers],[rtg_sp]])</f>
        <v>BB+</v>
      </c>
      <c r="T128" s="9" t="str" cm="1">
        <f t="array" aca="1" ref="T128" ca="1">_xll.BDP(bonds[[#This Row],[worksheet get]],bonds[[#Headers],[bb_composite]])</f>
        <v>BB+</v>
      </c>
      <c r="U128" s="9" t="str" cm="1">
        <f t="array" aca="1" ref="U128" ca="1">_xll.BDP(bonds[[#This Row],[worksheet get]],bonds[[#Headers],[green_bond_loan_indicator]])</f>
        <v>N</v>
      </c>
      <c r="V128" s="9">
        <f ca="1">IFERROR(bonds[[#This Row],[yas_ispread]]/bonds[[#This Row],[blp_i_sprd_mid]],1)</f>
        <v>1.0002887488580547</v>
      </c>
      <c r="W128" s="9" t="str">
        <f ca="1">_xlfn.XLOOKUP(bonds[[#This Row],[ticker]],lists!J:J,lists!K:K)</f>
        <v>UTILS</v>
      </c>
    </row>
    <row r="129" spans="5:23" ht="10.5" x14ac:dyDescent="0.25">
      <c r="E129" s="5" t="s">
        <v>350</v>
      </c>
      <c r="F129" s="5" t="str" cm="1">
        <f t="array" aca="1" ref="F129" ca="1">_xll.BDP(bonds[[#This Row],[worksheet get]],bonds[[#Headers],[ID_ISIN]])</f>
        <v>XS1216020161</v>
      </c>
      <c r="G129" s="5" t="str" cm="1">
        <f t="array" aca="1" ref="G129" ca="1">_xll.BDP(bonds[[#This Row],[worksheet get]],bonds[[#Headers],[security name]])</f>
        <v>CNALN 3 04/10/76</v>
      </c>
      <c r="H129" s="5" t="str" cm="1">
        <f t="array" aca="1" ref="H129" ca="1">_xll.BDP(bonds[[#This Row],[worksheet get]],bonds[[#Headers],[ticker]])</f>
        <v>CNALN</v>
      </c>
      <c r="I129" s="5" cm="1">
        <f t="array" aca="1" ref="I129" ca="1">_xll.BDP(bonds[[#This Row],[worksheet get]],bonds[[#Headers],[coupon]])</f>
        <v>3</v>
      </c>
      <c r="J129" s="8" cm="1">
        <f t="array" aca="1" ref="J129" ca="1">_xll.BDP(bonds[[#This Row],[worksheet get]],bonds[[#Headers],[nxt_call_dt]])*1</f>
        <v>44296</v>
      </c>
      <c r="K129" s="9" t="str" cm="1">
        <f t="array" aca="1" ref="K129" ca="1">_xll.BDP(bonds[[#This Row],[worksheet get]],bonds[[#Headers],[mty_typ]])</f>
        <v>CALLABLE</v>
      </c>
      <c r="L129" s="9" t="str" cm="1">
        <f t="array" aca="1" ref="L129" ca="1">_xll.BDP(bonds[[#This Row],[worksheet get]],bonds[[#Headers],[crncy]])</f>
        <v>EUR</v>
      </c>
      <c r="M129" s="10" cm="1">
        <f t="array" aca="1" ref="M129" ca="1">_xll.BDP(bonds[[#This Row],[worksheet get]],bonds[[#Headers],[amt_outstanding]])</f>
        <v>750000000</v>
      </c>
      <c r="N129" s="9" t="str" cm="1">
        <f t="array" aca="1" ref="N129" ca="1">_xll.BDP(bonds[[#This Row],[worksheet get]],bonds[[#Headers],[industry_sector]])</f>
        <v>Utilities</v>
      </c>
      <c r="O129" s="9" t="str">
        <f ca="1">bonds[[#This Row],[security name]]&amp;" nc-"&amp;RIGHT(YEAR(bonds[[#This Row],[nxt_call_dt]]),2)</f>
        <v>CNALN 3 04/10/76 nc-21</v>
      </c>
      <c r="P129" s="9" cm="1">
        <f t="array" aca="1" ref="P129" ca="1">_xll.BDP(bonds[[#This Row],[worksheet get]],bonds[[#Headers],[yas_ispread]])</f>
        <v>459.16325295365255</v>
      </c>
      <c r="Q129" s="9" cm="1">
        <f t="array" aca="1" ref="Q129" ca="1">_xll.BDP(bonds[[#This Row],[worksheet get]],bonds[[#Headers],[blp_i_sprd_mid]])</f>
        <v>452.48764038085938</v>
      </c>
      <c r="R129" s="9" t="str" cm="1">
        <f t="array" aca="1" ref="R129" ca="1">_xll.BDP(bonds[[#This Row],[worksheet get]],bonds[[#Headers],[rtg_moody]])</f>
        <v>Ba1</v>
      </c>
      <c r="S129" s="9" t="str" cm="1">
        <f t="array" aca="1" ref="S129" ca="1">_xll.BDP(bonds[[#This Row],[worksheet get]],bonds[[#Headers],[rtg_sp]])</f>
        <v>BB+</v>
      </c>
      <c r="T129" s="9" t="str" cm="1">
        <f t="array" aca="1" ref="T129" ca="1">_xll.BDP(bonds[[#This Row],[worksheet get]],bonds[[#Headers],[bb_composite]])</f>
        <v>BB+</v>
      </c>
      <c r="U129" s="9" t="str" cm="1">
        <f t="array" aca="1" ref="U129" ca="1">_xll.BDP(bonds[[#This Row],[worksheet get]],bonds[[#Headers],[green_bond_loan_indicator]])</f>
        <v>N</v>
      </c>
      <c r="V129" s="9">
        <f ca="1">IFERROR(bonds[[#This Row],[yas_ispread]]/bonds[[#This Row],[blp_i_sprd_mid]],1)</f>
        <v>1.0147531379358214</v>
      </c>
      <c r="W129" s="9" t="str">
        <f ca="1">_xlfn.XLOOKUP(bonds[[#This Row],[ticker]],lists!J:J,lists!K:K)</f>
        <v>UTILS</v>
      </c>
    </row>
    <row r="130" spans="5:23" ht="10.5" x14ac:dyDescent="0.25">
      <c r="E130" s="5" t="s">
        <v>351</v>
      </c>
      <c r="F130" s="5" t="str" cm="1">
        <f t="array" aca="1" ref="F130" ca="1">_xll.BDP(bonds[[#This Row],[worksheet get]],bonds[[#Headers],[ID_ISIN]])</f>
        <v>XS1216019585</v>
      </c>
      <c r="G130" s="5" t="str" cm="1">
        <f t="array" aca="1" ref="G130" ca="1">_xll.BDP(bonds[[#This Row],[worksheet get]],bonds[[#Headers],[security name]])</f>
        <v>CNALN 5 1/4 04/10/75</v>
      </c>
      <c r="H130" s="5" t="str" cm="1">
        <f t="array" aca="1" ref="H130" ca="1">_xll.BDP(bonds[[#This Row],[worksheet get]],bonds[[#Headers],[ticker]])</f>
        <v>CNALN</v>
      </c>
      <c r="I130" s="5" cm="1">
        <f t="array" aca="1" ref="I130" ca="1">_xll.BDP(bonds[[#This Row],[worksheet get]],bonds[[#Headers],[coupon]])</f>
        <v>5.25</v>
      </c>
      <c r="J130" s="8" cm="1">
        <f t="array" aca="1" ref="J130" ca="1">_xll.BDP(bonds[[#This Row],[worksheet get]],bonds[[#Headers],[nxt_call_dt]])*1</f>
        <v>45757</v>
      </c>
      <c r="K130" s="9" t="str" cm="1">
        <f t="array" aca="1" ref="K130" ca="1">_xll.BDP(bonds[[#This Row],[worksheet get]],bonds[[#Headers],[mty_typ]])</f>
        <v>CALLABLE</v>
      </c>
      <c r="L130" s="9" t="str" cm="1">
        <f t="array" aca="1" ref="L130" ca="1">_xll.BDP(bonds[[#This Row],[worksheet get]],bonds[[#Headers],[crncy]])</f>
        <v>GBP</v>
      </c>
      <c r="M130" s="10" cm="1">
        <f t="array" aca="1" ref="M130" ca="1">_xll.BDP(bonds[[#This Row],[worksheet get]],bonds[[#Headers],[amt_outstanding]])</f>
        <v>450000000</v>
      </c>
      <c r="N130" s="9" t="str" cm="1">
        <f t="array" aca="1" ref="N130" ca="1">_xll.BDP(bonds[[#This Row],[worksheet get]],bonds[[#Headers],[industry_sector]])</f>
        <v>Utilities</v>
      </c>
      <c r="O130" s="9" t="str">
        <f ca="1">bonds[[#This Row],[security name]]&amp;" nc-"&amp;RIGHT(YEAR(bonds[[#This Row],[nxt_call_dt]]),2)</f>
        <v>CNALN 5 1/4 04/10/75 nc-25</v>
      </c>
      <c r="P130" s="9" cm="1">
        <f t="array" aca="1" ref="P130" ca="1">_xll.BDP(bonds[[#This Row],[worksheet get]],bonds[[#Headers],[yas_ispread]])</f>
        <v>479.33381424181692</v>
      </c>
      <c r="Q130" s="9" cm="1">
        <f t="array" aca="1" ref="Q130" ca="1">_xll.BDP(bonds[[#This Row],[worksheet get]],bonds[[#Headers],[blp_i_sprd_mid]])</f>
        <v>479.78704833984375</v>
      </c>
      <c r="R130" s="9" t="str" cm="1">
        <f t="array" aca="1" ref="R130" ca="1">_xll.BDP(bonds[[#This Row],[worksheet get]],bonds[[#Headers],[rtg_moody]])</f>
        <v>Ba1</v>
      </c>
      <c r="S130" s="9" t="str" cm="1">
        <f t="array" aca="1" ref="S130" ca="1">_xll.BDP(bonds[[#This Row],[worksheet get]],bonds[[#Headers],[rtg_sp]])</f>
        <v>BB+</v>
      </c>
      <c r="T130" s="9" t="str" cm="1">
        <f t="array" aca="1" ref="T130" ca="1">_xll.BDP(bonds[[#This Row],[worksheet get]],bonds[[#Headers],[bb_composite]])</f>
        <v>BB+</v>
      </c>
      <c r="U130" s="9" t="str" cm="1">
        <f t="array" aca="1" ref="U130" ca="1">_xll.BDP(bonds[[#This Row],[worksheet get]],bonds[[#Headers],[green_bond_loan_indicator]])</f>
        <v>N</v>
      </c>
      <c r="V130" s="9">
        <f ca="1">IFERROR(bonds[[#This Row],[yas_ispread]]/bonds[[#This Row],[blp_i_sprd_mid]],1)</f>
        <v>0.99905534319945666</v>
      </c>
      <c r="W130" s="9" t="str">
        <f ca="1">_xlfn.XLOOKUP(bonds[[#This Row],[ticker]],lists!J:J,lists!K:K)</f>
        <v>UTILS</v>
      </c>
    </row>
    <row r="131" spans="5:23" ht="10.5" x14ac:dyDescent="0.25">
      <c r="E131" s="5" t="s">
        <v>80</v>
      </c>
      <c r="F131" s="5" t="str" cm="1">
        <f t="array" aca="1" ref="F131" ca="1">_xll.BDP(bonds[[#This Row],[worksheet get]],bonds[[#Headers],[ID_ISIN]])</f>
        <v>XS2010044977</v>
      </c>
      <c r="G131" s="5" t="str" cm="1">
        <f t="array" aca="1" ref="G131" ca="1">_xll.BDP(bonds[[#This Row],[worksheet get]],bonds[[#Headers],[security name]])</f>
        <v>NGGLN 1 5/8 12/05/79</v>
      </c>
      <c r="H131" s="5" t="str" cm="1">
        <f t="array" aca="1" ref="H131" ca="1">_xll.BDP(bonds[[#This Row],[worksheet get]],bonds[[#Headers],[ticker]])</f>
        <v>NGGLN</v>
      </c>
      <c r="I131" s="5" cm="1">
        <f t="array" aca="1" ref="I131" ca="1">_xll.BDP(bonds[[#This Row],[worksheet get]],bonds[[#Headers],[coupon]])</f>
        <v>1.625</v>
      </c>
      <c r="J131" s="8" cm="1">
        <f t="array" aca="1" ref="J131" ca="1">_xll.BDP(bonds[[#This Row],[worksheet get]],bonds[[#Headers],[nxt_call_dt]])*1</f>
        <v>45540</v>
      </c>
      <c r="K131" s="9" t="str" cm="1">
        <f t="array" aca="1" ref="K131" ca="1">_xll.BDP(bonds[[#This Row],[worksheet get]],bonds[[#Headers],[mty_typ]])</f>
        <v>CALLABLE</v>
      </c>
      <c r="L131" s="9" t="str" cm="1">
        <f t="array" aca="1" ref="L131" ca="1">_xll.BDP(bonds[[#This Row],[worksheet get]],bonds[[#Headers],[crncy]])</f>
        <v>EUR</v>
      </c>
      <c r="M131" s="10" cm="1">
        <f t="array" aca="1" ref="M131" ca="1">_xll.BDP(bonds[[#This Row],[worksheet get]],bonds[[#Headers],[amt_outstanding]])</f>
        <v>500000000</v>
      </c>
      <c r="N131" s="9" t="str" cm="1">
        <f t="array" aca="1" ref="N131" ca="1">_xll.BDP(bonds[[#This Row],[worksheet get]],bonds[[#Headers],[industry_sector]])</f>
        <v>Utilities</v>
      </c>
      <c r="O131" s="9" t="str">
        <f ca="1">bonds[[#This Row],[security name]]&amp;" nc-"&amp;RIGHT(YEAR(bonds[[#This Row],[nxt_call_dt]]),2)</f>
        <v>NGGLN 1 5/8 12/05/79 nc-24</v>
      </c>
      <c r="P131" s="9" cm="1">
        <f t="array" aca="1" ref="P131" ca="1">_xll.BDP(bonds[[#This Row],[worksheet get]],bonds[[#Headers],[yas_ispread]])</f>
        <v>230.49363118749778</v>
      </c>
      <c r="Q131" s="9" cm="1">
        <f t="array" aca="1" ref="Q131" ca="1">_xll.BDP(bonds[[#This Row],[worksheet get]],bonds[[#Headers],[blp_i_sprd_mid]])</f>
        <v>229.98014831542969</v>
      </c>
      <c r="R131" s="9" t="str" cm="1">
        <f t="array" aca="1" ref="R131" ca="1">_xll.BDP(bonds[[#This Row],[worksheet get]],bonds[[#Headers],[rtg_moody]])</f>
        <v>Baa3</v>
      </c>
      <c r="S131" s="9" t="str" cm="1">
        <f t="array" aca="1" ref="S131" ca="1">_xll.BDP(bonds[[#This Row],[worksheet get]],bonds[[#Headers],[rtg_sp]])</f>
        <v>BBB</v>
      </c>
      <c r="T131" s="9" t="str" cm="1">
        <f t="array" aca="1" ref="T131" ca="1">_xll.BDP(bonds[[#This Row],[worksheet get]],bonds[[#Headers],[bb_composite]])</f>
        <v>BBB-</v>
      </c>
      <c r="U131" s="9" t="str" cm="1">
        <f t="array" aca="1" ref="U131" ca="1">_xll.BDP(bonds[[#This Row],[worksheet get]],bonds[[#Headers],[green_bond_loan_indicator]])</f>
        <v>N</v>
      </c>
      <c r="V131" s="9">
        <f ca="1">IFERROR(bonds[[#This Row],[yas_ispread]]/bonds[[#This Row],[blp_i_sprd_mid]],1)</f>
        <v>1.0022327269367781</v>
      </c>
      <c r="W131" s="9" t="str">
        <f ca="1">_xlfn.XLOOKUP(bonds[[#This Row],[ticker]],lists!J:J,lists!K:K)</f>
        <v>UTILS</v>
      </c>
    </row>
    <row r="132" spans="5:23" ht="10.5" x14ac:dyDescent="0.25">
      <c r="E132" s="5" t="s">
        <v>81</v>
      </c>
      <c r="F132" s="5" t="str" cm="1">
        <f t="array" aca="1" ref="F132" ca="1">_xll.BDP(bonds[[#This Row],[worksheet get]],bonds[[#Headers],[ID_ISIN]])</f>
        <v>XS2010045511</v>
      </c>
      <c r="G132" s="5" t="str" cm="1">
        <f t="array" aca="1" ref="G132" ca="1">_xll.BDP(bonds[[#This Row],[worksheet get]],bonds[[#Headers],[security name]])</f>
        <v>NGGLN 2 1/8 09/05/82</v>
      </c>
      <c r="H132" s="5" t="str" cm="1">
        <f t="array" aca="1" ref="H132" ca="1">_xll.BDP(bonds[[#This Row],[worksheet get]],bonds[[#Headers],[ticker]])</f>
        <v>NGGLN</v>
      </c>
      <c r="I132" s="5" cm="1">
        <f t="array" aca="1" ref="I132" ca="1">_xll.BDP(bonds[[#This Row],[worksheet get]],bonds[[#Headers],[coupon]])</f>
        <v>2.125</v>
      </c>
      <c r="J132" s="8" cm="1">
        <f t="array" aca="1" ref="J132" ca="1">_xll.BDP(bonds[[#This Row],[worksheet get]],bonds[[#Headers],[nxt_call_dt]])*1</f>
        <v>46543</v>
      </c>
      <c r="K132" s="9" t="str" cm="1">
        <f t="array" aca="1" ref="K132" ca="1">_xll.BDP(bonds[[#This Row],[worksheet get]],bonds[[#Headers],[mty_typ]])</f>
        <v>CALLABLE</v>
      </c>
      <c r="L132" s="9" t="str" cm="1">
        <f t="array" aca="1" ref="L132" ca="1">_xll.BDP(bonds[[#This Row],[worksheet get]],bonds[[#Headers],[crncy]])</f>
        <v>EUR</v>
      </c>
      <c r="M132" s="10" cm="1">
        <f t="array" aca="1" ref="M132" ca="1">_xll.BDP(bonds[[#This Row],[worksheet get]],bonds[[#Headers],[amt_outstanding]])</f>
        <v>750000000</v>
      </c>
      <c r="N132" s="9" t="str" cm="1">
        <f t="array" aca="1" ref="N132" ca="1">_xll.BDP(bonds[[#This Row],[worksheet get]],bonds[[#Headers],[industry_sector]])</f>
        <v>Utilities</v>
      </c>
      <c r="O132" s="9" t="str">
        <f ca="1">bonds[[#This Row],[security name]]&amp;" nc-"&amp;RIGHT(YEAR(bonds[[#This Row],[nxt_call_dt]]),2)</f>
        <v>NGGLN 2 1/8 09/05/82 nc-27</v>
      </c>
      <c r="P132" s="9" cm="1">
        <f t="array" aca="1" ref="P132" ca="1">_xll.BDP(bonds[[#This Row],[worksheet get]],bonds[[#Headers],[yas_ispread]])</f>
        <v>260.88412254196413</v>
      </c>
      <c r="Q132" s="9" cm="1">
        <f t="array" aca="1" ref="Q132" ca="1">_xll.BDP(bonds[[#This Row],[worksheet get]],bonds[[#Headers],[blp_i_sprd_mid]])</f>
        <v>260.85296630859375</v>
      </c>
      <c r="R132" s="9" t="str" cm="1">
        <f t="array" aca="1" ref="R132" ca="1">_xll.BDP(bonds[[#This Row],[worksheet get]],bonds[[#Headers],[rtg_moody]])</f>
        <v>Baa3</v>
      </c>
      <c r="S132" s="9" t="str" cm="1">
        <f t="array" aca="1" ref="S132" ca="1">_xll.BDP(bonds[[#This Row],[worksheet get]],bonds[[#Headers],[rtg_sp]])</f>
        <v>BBB</v>
      </c>
      <c r="T132" s="9" t="str" cm="1">
        <f t="array" aca="1" ref="T132" ca="1">_xll.BDP(bonds[[#This Row],[worksheet get]],bonds[[#Headers],[bb_composite]])</f>
        <v>BBB-</v>
      </c>
      <c r="U132" s="9" t="str" cm="1">
        <f t="array" aca="1" ref="U132" ca="1">_xll.BDP(bonds[[#This Row],[worksheet get]],bonds[[#Headers],[green_bond_loan_indicator]])</f>
        <v>N</v>
      </c>
      <c r="V132" s="9">
        <f ca="1">IFERROR(bonds[[#This Row],[yas_ispread]]/bonds[[#This Row],[blp_i_sprd_mid]],1)</f>
        <v>1.0001194398277746</v>
      </c>
      <c r="W132" s="9" t="str">
        <f ca="1">_xlfn.XLOOKUP(bonds[[#This Row],[ticker]],lists!J:J,lists!K:K)</f>
        <v>UTILS</v>
      </c>
    </row>
    <row r="133" spans="5:23" ht="10.5" x14ac:dyDescent="0.25">
      <c r="E133" s="5" t="s">
        <v>352</v>
      </c>
      <c r="F133" s="5" t="str" cm="1">
        <f t="array" aca="1" ref="F133" ca="1">_xll.BDP(bonds[[#This Row],[worksheet get]],bonds[[#Headers],[ID_ISIN]])</f>
        <v>XS0903532090</v>
      </c>
      <c r="G133" s="5" t="str" cm="1">
        <f t="array" aca="1" ref="G133" ca="1">_xll.BDP(bonds[[#This Row],[worksheet get]],bonds[[#Headers],[security name]])</f>
        <v>NGGLN 5 5/8 06/18/73</v>
      </c>
      <c r="H133" s="5" t="str" cm="1">
        <f t="array" aca="1" ref="H133" ca="1">_xll.BDP(bonds[[#This Row],[worksheet get]],bonds[[#Headers],[ticker]])</f>
        <v>NGGLN</v>
      </c>
      <c r="I133" s="5" cm="1">
        <f t="array" aca="1" ref="I133" ca="1">_xll.BDP(bonds[[#This Row],[worksheet get]],bonds[[#Headers],[coupon]])</f>
        <v>5.625</v>
      </c>
      <c r="J133" s="8" cm="1">
        <f t="array" aca="1" ref="J133" ca="1">_xll.BDP(bonds[[#This Row],[worksheet get]],bonds[[#Headers],[nxt_call_dt]])*1</f>
        <v>45826</v>
      </c>
      <c r="K133" s="9" t="str" cm="1">
        <f t="array" aca="1" ref="K133" ca="1">_xll.BDP(bonds[[#This Row],[worksheet get]],bonds[[#Headers],[mty_typ]])</f>
        <v>CALLABLE</v>
      </c>
      <c r="L133" s="9" t="str" cm="1">
        <f t="array" aca="1" ref="L133" ca="1">_xll.BDP(bonds[[#This Row],[worksheet get]],bonds[[#Headers],[crncy]])</f>
        <v>GBP</v>
      </c>
      <c r="M133" s="10" cm="1">
        <f t="array" aca="1" ref="M133" ca="1">_xll.BDP(bonds[[#This Row],[worksheet get]],bonds[[#Headers],[amt_outstanding]])</f>
        <v>1000000000</v>
      </c>
      <c r="N133" s="9" t="str" cm="1">
        <f t="array" aca="1" ref="N133" ca="1">_xll.BDP(bonds[[#This Row],[worksheet get]],bonds[[#Headers],[industry_sector]])</f>
        <v>Utilities</v>
      </c>
      <c r="O133" s="9" t="str">
        <f ca="1">bonds[[#This Row],[security name]]&amp;" nc-"&amp;RIGHT(YEAR(bonds[[#This Row],[nxt_call_dt]]),2)</f>
        <v>NGGLN 5 5/8 06/18/73 nc-25</v>
      </c>
      <c r="P133" s="9" cm="1">
        <f t="array" aca="1" ref="P133" ca="1">_xll.BDP(bonds[[#This Row],[worksheet get]],bonds[[#Headers],[yas_ispread]])</f>
        <v>241.99616774149217</v>
      </c>
      <c r="Q133" s="9" cm="1">
        <f t="array" aca="1" ref="Q133" ca="1">_xll.BDP(bonds[[#This Row],[worksheet get]],bonds[[#Headers],[blp_i_sprd_mid]])</f>
        <v>241.47611999511719</v>
      </c>
      <c r="R133" s="9" t="str" cm="1">
        <f t="array" aca="1" ref="R133" ca="1">_xll.BDP(bonds[[#This Row],[worksheet get]],bonds[[#Headers],[rtg_moody]])</f>
        <v>Baa3</v>
      </c>
      <c r="S133" s="9" t="str" cm="1">
        <f t="array" aca="1" ref="S133" ca="1">_xll.BDP(bonds[[#This Row],[worksheet get]],bonds[[#Headers],[rtg_sp]])</f>
        <v>BBB</v>
      </c>
      <c r="T133" s="9" t="str" cm="1">
        <f t="array" aca="1" ref="T133" ca="1">_xll.BDP(bonds[[#This Row],[worksheet get]],bonds[[#Headers],[bb_composite]])</f>
        <v>BBB-</v>
      </c>
      <c r="U133" s="9" t="str" cm="1">
        <f t="array" aca="1" ref="U133" ca="1">_xll.BDP(bonds[[#This Row],[worksheet get]],bonds[[#Headers],[green_bond_loan_indicator]])</f>
        <v>N</v>
      </c>
      <c r="V133" s="9">
        <f ca="1">IFERROR(bonds[[#This Row],[yas_ispread]]/bonds[[#This Row],[blp_i_sprd_mid]],1)</f>
        <v>1.0021536197715348</v>
      </c>
      <c r="W133" s="9" t="str">
        <f ca="1">_xlfn.XLOOKUP(bonds[[#This Row],[ticker]],lists!J:J,lists!K:K)</f>
        <v>UTILS</v>
      </c>
    </row>
    <row r="134" spans="5:23" ht="10.5" x14ac:dyDescent="0.25">
      <c r="E134" s="5" t="s">
        <v>353</v>
      </c>
      <c r="F134" s="5" t="str" cm="1">
        <f t="array" aca="1" ref="F134" ca="1">_xll.BDP(bonds[[#This Row],[worksheet get]],bonds[[#Headers],[ID_ISIN]])</f>
        <v>XS1196714429</v>
      </c>
      <c r="G134" s="5" t="str" cm="1">
        <f t="array" aca="1" ref="G134" ca="1">_xll.BDP(bonds[[#This Row],[worksheet get]],bonds[[#Headers],[security name]])</f>
        <v>SSELN 3 7/8 PERP</v>
      </c>
      <c r="H134" s="5" t="str" cm="1">
        <f t="array" aca="1" ref="H134" ca="1">_xll.BDP(bonds[[#This Row],[worksheet get]],bonds[[#Headers],[ticker]])</f>
        <v>SSELN</v>
      </c>
      <c r="I134" s="5" cm="1">
        <f t="array" aca="1" ref="I134" ca="1">_xll.BDP(bonds[[#This Row],[worksheet get]],bonds[[#Headers],[coupon]])</f>
        <v>3.875</v>
      </c>
      <c r="J134" s="8" cm="1">
        <f t="array" aca="1" ref="J134" ca="1">_xll.BDP(bonds[[#This Row],[worksheet get]],bonds[[#Headers],[nxt_call_dt]])*1</f>
        <v>44084</v>
      </c>
      <c r="K134" s="9" t="str" cm="1">
        <f t="array" aca="1" ref="K134" ca="1">_xll.BDP(bonds[[#This Row],[worksheet get]],bonds[[#Headers],[mty_typ]])</f>
        <v>PERP/CALL</v>
      </c>
      <c r="L134" s="9" t="str" cm="1">
        <f t="array" aca="1" ref="L134" ca="1">_xll.BDP(bonds[[#This Row],[worksheet get]],bonds[[#Headers],[crncy]])</f>
        <v>GBP</v>
      </c>
      <c r="M134" s="10" cm="1">
        <f t="array" aca="1" ref="M134" ca="1">_xll.BDP(bonds[[#This Row],[worksheet get]],bonds[[#Headers],[amt_outstanding]])</f>
        <v>750000000</v>
      </c>
      <c r="N134" s="9" t="str" cm="1">
        <f t="array" aca="1" ref="N134" ca="1">_xll.BDP(bonds[[#This Row],[worksheet get]],bonds[[#Headers],[industry_sector]])</f>
        <v>Utilities</v>
      </c>
      <c r="O134" s="9" t="str">
        <f ca="1">bonds[[#This Row],[security name]]&amp;" nc-"&amp;RIGHT(YEAR(bonds[[#This Row],[nxt_call_dt]]),2)</f>
        <v>SSELN 3 7/8 PERP nc-20</v>
      </c>
      <c r="P134" s="9" cm="1">
        <f t="array" aca="1" ref="P134" ca="1">_xll.BDP(bonds[[#This Row],[worksheet get]],bonds[[#Headers],[yas_ispread]])</f>
        <v>206.9113132995426</v>
      </c>
      <c r="Q134" s="9" cm="1">
        <f t="array" aca="1" ref="Q134" ca="1">_xll.BDP(bonds[[#This Row],[worksheet get]],bonds[[#Headers],[blp_i_sprd_mid]])</f>
        <v>220.8875732421875</v>
      </c>
      <c r="R134" s="9" t="str" cm="1">
        <f t="array" aca="1" ref="R134" ca="1">_xll.BDP(bonds[[#This Row],[worksheet get]],bonds[[#Headers],[rtg_moody]])</f>
        <v>Baa3</v>
      </c>
      <c r="S134" s="9" t="str" cm="1">
        <f t="array" aca="1" ref="S134" ca="1">_xll.BDP(bonds[[#This Row],[worksheet get]],bonds[[#Headers],[rtg_sp]])</f>
        <v>BBB-</v>
      </c>
      <c r="T134" s="9" t="str" cm="1">
        <f t="array" aca="1" ref="T134" ca="1">_xll.BDP(bonds[[#This Row],[worksheet get]],bonds[[#Headers],[bb_composite]])</f>
        <v>BBB-</v>
      </c>
      <c r="U134" s="9" t="str" cm="1">
        <f t="array" aca="1" ref="U134" ca="1">_xll.BDP(bonds[[#This Row],[worksheet get]],bonds[[#Headers],[green_bond_loan_indicator]])</f>
        <v>N</v>
      </c>
      <c r="V134" s="9">
        <f ca="1">IFERROR(bonds[[#This Row],[yas_ispread]]/bonds[[#This Row],[blp_i_sprd_mid]],1)</f>
        <v>0.93672681655422541</v>
      </c>
      <c r="W134" s="9" t="str">
        <f ca="1">_xlfn.XLOOKUP(bonds[[#This Row],[ticker]],lists!J:J,lists!K:K)</f>
        <v>UTILS</v>
      </c>
    </row>
    <row r="135" spans="5:23" ht="10.5" x14ac:dyDescent="0.25">
      <c r="E135" s="5" t="s">
        <v>354</v>
      </c>
      <c r="F135" s="5" t="str" cm="1">
        <f t="array" aca="1" ref="F135" ca="1">_xll.BDP(bonds[[#This Row],[worksheet get]],bonds[[#Headers],[ID_ISIN]])</f>
        <v>XS1572349865</v>
      </c>
      <c r="G135" s="5" t="str" cm="1">
        <f t="array" aca="1" ref="G135" ca="1">_xll.BDP(bonds[[#This Row],[worksheet get]],bonds[[#Headers],[security name]])</f>
        <v>SSELN 3 5/8 09/16/77</v>
      </c>
      <c r="H135" s="5" t="str" cm="1">
        <f t="array" aca="1" ref="H135" ca="1">_xll.BDP(bonds[[#This Row],[worksheet get]],bonds[[#Headers],[ticker]])</f>
        <v>SSELN</v>
      </c>
      <c r="I135" s="5" cm="1">
        <f t="array" aca="1" ref="I135" ca="1">_xll.BDP(bonds[[#This Row],[worksheet get]],bonds[[#Headers],[coupon]])</f>
        <v>3.625</v>
      </c>
      <c r="J135" s="8" cm="1">
        <f t="array" aca="1" ref="J135" ca="1">_xll.BDP(bonds[[#This Row],[worksheet get]],bonds[[#Headers],[nxt_call_dt]])*1</f>
        <v>44728</v>
      </c>
      <c r="K135" s="9" t="str" cm="1">
        <f t="array" aca="1" ref="K135" ca="1">_xll.BDP(bonds[[#This Row],[worksheet get]],bonds[[#Headers],[mty_typ]])</f>
        <v>CALLABLE</v>
      </c>
      <c r="L135" s="9" t="str" cm="1">
        <f t="array" aca="1" ref="L135" ca="1">_xll.BDP(bonds[[#This Row],[worksheet get]],bonds[[#Headers],[crncy]])</f>
        <v>GBP</v>
      </c>
      <c r="M135" s="10" cm="1">
        <f t="array" aca="1" ref="M135" ca="1">_xll.BDP(bonds[[#This Row],[worksheet get]],bonds[[#Headers],[amt_outstanding]])</f>
        <v>300000000</v>
      </c>
      <c r="N135" s="9" t="str" cm="1">
        <f t="array" aca="1" ref="N135" ca="1">_xll.BDP(bonds[[#This Row],[worksheet get]],bonds[[#Headers],[industry_sector]])</f>
        <v>Utilities</v>
      </c>
      <c r="O135" s="9" t="str">
        <f ca="1">bonds[[#This Row],[security name]]&amp;" nc-"&amp;RIGHT(YEAR(bonds[[#This Row],[nxt_call_dt]]),2)</f>
        <v>SSELN 3 5/8 09/16/77 nc-22</v>
      </c>
      <c r="P135" s="9" cm="1">
        <f t="array" aca="1" ref="P135" ca="1">_xll.BDP(bonds[[#This Row],[worksheet get]],bonds[[#Headers],[yas_ispread]])</f>
        <v>287.04135341992622</v>
      </c>
      <c r="Q135" s="9" cm="1">
        <f t="array" aca="1" ref="Q135" ca="1">_xll.BDP(bonds[[#This Row],[worksheet get]],bonds[[#Headers],[blp_i_sprd_mid]])</f>
        <v>280.84933471679688</v>
      </c>
      <c r="R135" s="9" t="str" cm="1">
        <f t="array" aca="1" ref="R135" ca="1">_xll.BDP(bonds[[#This Row],[worksheet get]],bonds[[#Headers],[rtg_moody]])</f>
        <v>Baa3</v>
      </c>
      <c r="S135" s="9" t="str" cm="1">
        <f t="array" aca="1" ref="S135" ca="1">_xll.BDP(bonds[[#This Row],[worksheet get]],bonds[[#Headers],[rtg_sp]])</f>
        <v>BBB-</v>
      </c>
      <c r="T135" s="9" t="str" cm="1">
        <f t="array" aca="1" ref="T135" ca="1">_xll.BDP(bonds[[#This Row],[worksheet get]],bonds[[#Headers],[bb_composite]])</f>
        <v>BBB-</v>
      </c>
      <c r="U135" s="9" t="str" cm="1">
        <f t="array" aca="1" ref="U135" ca="1">_xll.BDP(bonds[[#This Row],[worksheet get]],bonds[[#Headers],[green_bond_loan_indicator]])</f>
        <v>N</v>
      </c>
      <c r="V135" s="9">
        <f ca="1">IFERROR(bonds[[#This Row],[yas_ispread]]/bonds[[#This Row],[blp_i_sprd_mid]],1)</f>
        <v>1.0220474750612218</v>
      </c>
      <c r="W135" s="9" t="str">
        <f ca="1">_xlfn.XLOOKUP(bonds[[#This Row],[ticker]],lists!J:J,lists!K:K)</f>
        <v>UTILS</v>
      </c>
    </row>
    <row r="136" spans="5:23" ht="10.5" x14ac:dyDescent="0.25">
      <c r="E136" s="5" t="s">
        <v>355</v>
      </c>
      <c r="F136" s="5" t="str" cm="1">
        <f t="array" aca="1" ref="F136" ca="1">_xll.BDP(bonds[[#This Row],[worksheet get]],bonds[[#Headers],[ID_ISIN]])</f>
        <v>XS2195190876</v>
      </c>
      <c r="G136" s="5" t="str" cm="1">
        <f t="array" aca="1" ref="G136" ca="1">_xll.BDP(bonds[[#This Row],[worksheet get]],bonds[[#Headers],[security name]])</f>
        <v>SSELN 3.74 PERP</v>
      </c>
      <c r="H136" s="5" t="str" cm="1">
        <f t="array" aca="1" ref="H136" ca="1">_xll.BDP(bonds[[#This Row],[worksheet get]],bonds[[#Headers],[ticker]])</f>
        <v>SSELN</v>
      </c>
      <c r="I136" s="5" cm="1">
        <f t="array" aca="1" ref="I136" ca="1">_xll.BDP(bonds[[#This Row],[worksheet get]],bonds[[#Headers],[coupon]])</f>
        <v>3.74</v>
      </c>
      <c r="J136" s="8" cm="1">
        <f t="array" aca="1" ref="J136" ca="1">_xll.BDP(bonds[[#This Row],[worksheet get]],bonds[[#Headers],[nxt_call_dt]])*1</f>
        <v>46036</v>
      </c>
      <c r="K136" s="9" t="str" cm="1">
        <f t="array" aca="1" ref="K136" ca="1">_xll.BDP(bonds[[#This Row],[worksheet get]],bonds[[#Headers],[mty_typ]])</f>
        <v>PERP/CALL</v>
      </c>
      <c r="L136" s="9" t="str" cm="1">
        <f t="array" aca="1" ref="L136" ca="1">_xll.BDP(bonds[[#This Row],[worksheet get]],bonds[[#Headers],[crncy]])</f>
        <v>GBP</v>
      </c>
      <c r="M136" s="10" cm="1">
        <f t="array" aca="1" ref="M136" ca="1">_xll.BDP(bonds[[#This Row],[worksheet get]],bonds[[#Headers],[amt_outstanding]])</f>
        <v>600000000</v>
      </c>
      <c r="N136" s="9" t="str" cm="1">
        <f t="array" aca="1" ref="N136" ca="1">_xll.BDP(bonds[[#This Row],[worksheet get]],bonds[[#Headers],[industry_sector]])</f>
        <v>Utilities</v>
      </c>
      <c r="O136" s="9" t="str">
        <f ca="1">bonds[[#This Row],[security name]]&amp;" nc-"&amp;RIGHT(YEAR(bonds[[#This Row],[nxt_call_dt]]),2)</f>
        <v>SSELN 3.74 PERP nc-26</v>
      </c>
      <c r="P136" s="9" cm="1">
        <f t="array" aca="1" ref="P136" ca="1">_xll.BDP(bonds[[#This Row],[worksheet get]],bonds[[#Headers],[yas_ispread]])</f>
        <v>321.82195492199168</v>
      </c>
      <c r="Q136" s="9" cm="1">
        <f t="array" aca="1" ref="Q136" ca="1">_xll.BDP(bonds[[#This Row],[worksheet get]],bonds[[#Headers],[blp_i_sprd_mid]])</f>
        <v>321.898681640625</v>
      </c>
      <c r="R136" s="9" t="str" cm="1">
        <f t="array" aca="1" ref="R136" ca="1">_xll.BDP(bonds[[#This Row],[worksheet get]],bonds[[#Headers],[rtg_moody]])</f>
        <v>Baa3</v>
      </c>
      <c r="S136" s="9" t="str" cm="1">
        <f t="array" aca="1" ref="S136" ca="1">_xll.BDP(bonds[[#This Row],[worksheet get]],bonds[[#Headers],[rtg_sp]])</f>
        <v>BBB-</v>
      </c>
      <c r="T136" s="9" t="str" cm="1">
        <f t="array" aca="1" ref="T136" ca="1">_xll.BDP(bonds[[#This Row],[worksheet get]],bonds[[#Headers],[bb_composite]])</f>
        <v>BBB-</v>
      </c>
      <c r="U136" s="9" t="str" cm="1">
        <f t="array" aca="1" ref="U136" ca="1">_xll.BDP(bonds[[#This Row],[worksheet get]],bonds[[#Headers],[green_bond_loan_indicator]])</f>
        <v>N</v>
      </c>
      <c r="V136" s="9">
        <f ca="1">IFERROR(bonds[[#This Row],[yas_ispread]]/bonds[[#This Row],[blp_i_sprd_mid]],1)</f>
        <v>0.99976164326538319</v>
      </c>
      <c r="W136" s="9" t="str">
        <f ca="1">_xlfn.XLOOKUP(bonds[[#This Row],[ticker]],lists!J:J,lists!K:K)</f>
        <v>UTILS</v>
      </c>
    </row>
    <row r="137" spans="5:23" ht="10.5" x14ac:dyDescent="0.25">
      <c r="E137" s="5" t="s">
        <v>356</v>
      </c>
      <c r="F137" s="5" t="str" cm="1">
        <f t="array" aca="1" ref="F137" ca="1">_xll.BDP(bonds[[#This Row],[worksheet get]],bonds[[#Headers],[ID_ISIN]])</f>
        <v>XS1196713298</v>
      </c>
      <c r="G137" s="5" t="str" cm="1">
        <f t="array" aca="1" ref="G137" ca="1">_xll.BDP(bonds[[#This Row],[worksheet get]],bonds[[#Headers],[security name]])</f>
        <v>SSELN 2 3/8 PERP</v>
      </c>
      <c r="H137" s="5" t="str" cm="1">
        <f t="array" aca="1" ref="H137" ca="1">_xll.BDP(bonds[[#This Row],[worksheet get]],bonds[[#Headers],[ticker]])</f>
        <v>SSELN</v>
      </c>
      <c r="I137" s="5" cm="1">
        <f t="array" aca="1" ref="I137" ca="1">_xll.BDP(bonds[[#This Row],[worksheet get]],bonds[[#Headers],[coupon]])</f>
        <v>2.375</v>
      </c>
      <c r="J137" s="8" cm="1">
        <f t="array" aca="1" ref="J137" ca="1">_xll.BDP(bonds[[#This Row],[worksheet get]],bonds[[#Headers],[nxt_call_dt]])*1</f>
        <v>44287</v>
      </c>
      <c r="K137" s="9" t="str" cm="1">
        <f t="array" aca="1" ref="K137" ca="1">_xll.BDP(bonds[[#This Row],[worksheet get]],bonds[[#Headers],[mty_typ]])</f>
        <v>PERP/CALL</v>
      </c>
      <c r="L137" s="9" t="str" cm="1">
        <f t="array" aca="1" ref="L137" ca="1">_xll.BDP(bonds[[#This Row],[worksheet get]],bonds[[#Headers],[crncy]])</f>
        <v>EUR</v>
      </c>
      <c r="M137" s="10" cm="1">
        <f t="array" aca="1" ref="M137" ca="1">_xll.BDP(bonds[[#This Row],[worksheet get]],bonds[[#Headers],[amt_outstanding]])</f>
        <v>600000000</v>
      </c>
      <c r="N137" s="9" t="str" cm="1">
        <f t="array" aca="1" ref="N137" ca="1">_xll.BDP(bonds[[#This Row],[worksheet get]],bonds[[#Headers],[industry_sector]])</f>
        <v>Utilities</v>
      </c>
      <c r="O137" s="9" t="str">
        <f ca="1">bonds[[#This Row],[security name]]&amp;" nc-"&amp;RIGHT(YEAR(bonds[[#This Row],[nxt_call_dt]]),2)</f>
        <v>SSELN 2 3/8 PERP nc-21</v>
      </c>
      <c r="P137" s="9" cm="1">
        <f t="array" aca="1" ref="P137" ca="1">_xll.BDP(bonds[[#This Row],[worksheet get]],bonds[[#Headers],[yas_ispread]])</f>
        <v>282.68845380868322</v>
      </c>
      <c r="Q137" s="9" cm="1">
        <f t="array" aca="1" ref="Q137" ca="1">_xll.BDP(bonds[[#This Row],[worksheet get]],bonds[[#Headers],[blp_i_sprd_mid]])</f>
        <v>276.20034790039063</v>
      </c>
      <c r="R137" s="9" t="str" cm="1">
        <f t="array" aca="1" ref="R137" ca="1">_xll.BDP(bonds[[#This Row],[worksheet get]],bonds[[#Headers],[rtg_moody]])</f>
        <v>Baa3</v>
      </c>
      <c r="S137" s="9" t="str" cm="1">
        <f t="array" aca="1" ref="S137" ca="1">_xll.BDP(bonds[[#This Row],[worksheet get]],bonds[[#Headers],[rtg_sp]])</f>
        <v>BBB-</v>
      </c>
      <c r="T137" s="9" t="str" cm="1">
        <f t="array" aca="1" ref="T137" ca="1">_xll.BDP(bonds[[#This Row],[worksheet get]],bonds[[#Headers],[bb_composite]])</f>
        <v>BBB-</v>
      </c>
      <c r="U137" s="9" t="str" cm="1">
        <f t="array" aca="1" ref="U137" ca="1">_xll.BDP(bonds[[#This Row],[worksheet get]],bonds[[#Headers],[green_bond_loan_indicator]])</f>
        <v>N</v>
      </c>
      <c r="V137" s="9">
        <f ca="1">IFERROR(bonds[[#This Row],[yas_ispread]]/bonds[[#This Row],[blp_i_sprd_mid]],1)</f>
        <v>1.0234905783342187</v>
      </c>
      <c r="W137" s="9" t="str">
        <f ca="1">_xlfn.XLOOKUP(bonds[[#This Row],[ticker]],lists!J:J,lists!K:K)</f>
        <v>UTILS</v>
      </c>
    </row>
    <row r="138" spans="5:23" ht="10.5" x14ac:dyDescent="0.25">
      <c r="E138" s="5" t="s">
        <v>357</v>
      </c>
      <c r="F138" s="5" t="str" cm="1">
        <f t="array" aca="1" ref="F138" ca="1">_xll.BDP(bonds[[#This Row],[worksheet get]],bonds[[#Headers],[ID_ISIN]])</f>
        <v>XS2195190520</v>
      </c>
      <c r="G138" s="5" t="str" cm="1">
        <f t="array" aca="1" ref="G138" ca="1">_xll.BDP(bonds[[#This Row],[worksheet get]],bonds[[#Headers],[security name]])</f>
        <v>SSELN 3 1/8 PERP</v>
      </c>
      <c r="H138" s="5" t="str" cm="1">
        <f t="array" aca="1" ref="H138" ca="1">_xll.BDP(bonds[[#This Row],[worksheet get]],bonds[[#Headers],[ticker]])</f>
        <v>SSELN</v>
      </c>
      <c r="I138" s="5" cm="1">
        <f t="array" aca="1" ref="I138" ca="1">_xll.BDP(bonds[[#This Row],[worksheet get]],bonds[[#Headers],[coupon]])</f>
        <v>3.125</v>
      </c>
      <c r="J138" s="8" cm="1">
        <f t="array" aca="1" ref="J138" ca="1">_xll.BDP(bonds[[#This Row],[worksheet get]],bonds[[#Headers],[nxt_call_dt]])*1</f>
        <v>46491</v>
      </c>
      <c r="K138" s="9" t="str" cm="1">
        <f t="array" aca="1" ref="K138" ca="1">_xll.BDP(bonds[[#This Row],[worksheet get]],bonds[[#Headers],[mty_typ]])</f>
        <v>PERP/CALL</v>
      </c>
      <c r="L138" s="9" t="str" cm="1">
        <f t="array" aca="1" ref="L138" ca="1">_xll.BDP(bonds[[#This Row],[worksheet get]],bonds[[#Headers],[crncy]])</f>
        <v>EUR</v>
      </c>
      <c r="M138" s="10" cm="1">
        <f t="array" aca="1" ref="M138" ca="1">_xll.BDP(bonds[[#This Row],[worksheet get]],bonds[[#Headers],[amt_outstanding]])</f>
        <v>500000000</v>
      </c>
      <c r="N138" s="9" t="str" cm="1">
        <f t="array" aca="1" ref="N138" ca="1">_xll.BDP(bonds[[#This Row],[worksheet get]],bonds[[#Headers],[industry_sector]])</f>
        <v>Utilities</v>
      </c>
      <c r="O138" s="9" t="str">
        <f ca="1">bonds[[#This Row],[security name]]&amp;" nc-"&amp;RIGHT(YEAR(bonds[[#This Row],[nxt_call_dt]]),2)</f>
        <v>SSELN 3 1/8 PERP nc-27</v>
      </c>
      <c r="P138" s="9" cm="1">
        <f t="array" aca="1" ref="P138" ca="1">_xll.BDP(bonds[[#This Row],[worksheet get]],bonds[[#Headers],[yas_ispread]])</f>
        <v>331.77448782688799</v>
      </c>
      <c r="Q138" s="9" cm="1">
        <f t="array" aca="1" ref="Q138" ca="1">_xll.BDP(bonds[[#This Row],[worksheet get]],bonds[[#Headers],[blp_i_sprd_mid]])</f>
        <v>331.66253662109375</v>
      </c>
      <c r="R138" s="9" t="str" cm="1">
        <f t="array" aca="1" ref="R138" ca="1">_xll.BDP(bonds[[#This Row],[worksheet get]],bonds[[#Headers],[rtg_moody]])</f>
        <v>Baa3</v>
      </c>
      <c r="S138" s="9" t="str" cm="1">
        <f t="array" aca="1" ref="S138" ca="1">_xll.BDP(bonds[[#This Row],[worksheet get]],bonds[[#Headers],[rtg_sp]])</f>
        <v>BBB-</v>
      </c>
      <c r="T138" s="9" t="str" cm="1">
        <f t="array" aca="1" ref="T138" ca="1">_xll.BDP(bonds[[#This Row],[worksheet get]],bonds[[#Headers],[bb_composite]])</f>
        <v>BBB-</v>
      </c>
      <c r="U138" s="9" t="str" cm="1">
        <f t="array" aca="1" ref="U138" ca="1">_xll.BDP(bonds[[#This Row],[worksheet get]],bonds[[#Headers],[green_bond_loan_indicator]])</f>
        <v>N</v>
      </c>
      <c r="V138" s="9">
        <f ca="1">IFERROR(bonds[[#This Row],[yas_ispread]]/bonds[[#This Row],[blp_i_sprd_mid]],1)</f>
        <v>1.0003375455272543</v>
      </c>
      <c r="W138" s="9" t="str">
        <f ca="1">_xlfn.XLOOKUP(bonds[[#This Row],[ticker]],lists!J:J,lists!K:K)</f>
        <v>UTILS</v>
      </c>
    </row>
    <row r="139" spans="5:23" ht="10.5" x14ac:dyDescent="0.25">
      <c r="E139" s="5" t="s">
        <v>358</v>
      </c>
      <c r="F139" s="5" t="str" cm="1">
        <f t="array" aca="1" ref="F139" ca="1">_xll.BDP(bonds[[#This Row],[worksheet get]],bonds[[#Headers],[ID_ISIN]])</f>
        <v>XS1572343744</v>
      </c>
      <c r="G139" s="5" t="str" cm="1">
        <f t="array" aca="1" ref="G139" ca="1">_xll.BDP(bonds[[#This Row],[worksheet get]],bonds[[#Headers],[security name]])</f>
        <v>SSELN 4 3/4 09/16/77</v>
      </c>
      <c r="H139" s="5" t="str" cm="1">
        <f t="array" aca="1" ref="H139" ca="1">_xll.BDP(bonds[[#This Row],[worksheet get]],bonds[[#Headers],[ticker]])</f>
        <v>SSELN</v>
      </c>
      <c r="I139" s="5" cm="1">
        <f t="array" aca="1" ref="I139" ca="1">_xll.BDP(bonds[[#This Row],[worksheet get]],bonds[[#Headers],[coupon]])</f>
        <v>4.75</v>
      </c>
      <c r="J139" s="8" cm="1">
        <f t="array" aca="1" ref="J139" ca="1">_xll.BDP(bonds[[#This Row],[worksheet get]],bonds[[#Headers],[nxt_call_dt]])*1</f>
        <v>44728</v>
      </c>
      <c r="K139" s="9" t="str" cm="1">
        <f t="array" aca="1" ref="K139" ca="1">_xll.BDP(bonds[[#This Row],[worksheet get]],bonds[[#Headers],[mty_typ]])</f>
        <v>CALLABLE</v>
      </c>
      <c r="L139" s="9" t="str" cm="1">
        <f t="array" aca="1" ref="L139" ca="1">_xll.BDP(bonds[[#This Row],[worksheet get]],bonds[[#Headers],[crncy]])</f>
        <v>USD</v>
      </c>
      <c r="M139" s="10" cm="1">
        <f t="array" aca="1" ref="M139" ca="1">_xll.BDP(bonds[[#This Row],[worksheet get]],bonds[[#Headers],[amt_outstanding]])</f>
        <v>900000000</v>
      </c>
      <c r="N139" s="9" t="str" cm="1">
        <f t="array" aca="1" ref="N139" ca="1">_xll.BDP(bonds[[#This Row],[worksheet get]],bonds[[#Headers],[industry_sector]])</f>
        <v>Utilities</v>
      </c>
      <c r="O139" s="9" t="str">
        <f ca="1">bonds[[#This Row],[security name]]&amp;" nc-"&amp;RIGHT(YEAR(bonds[[#This Row],[nxt_call_dt]]),2)</f>
        <v>SSELN 4 3/4 09/16/77 nc-22</v>
      </c>
      <c r="P139" s="9" cm="1">
        <f t="array" aca="1" ref="P139" ca="1">_xll.BDP(bonds[[#This Row],[worksheet get]],bonds[[#Headers],[yas_ispread]])</f>
        <v>362.0747867105427</v>
      </c>
      <c r="Q139" s="9" cm="1">
        <f t="array" aca="1" ref="Q139" ca="1">_xll.BDP(bonds[[#This Row],[worksheet get]],bonds[[#Headers],[blp_i_sprd_mid]])</f>
        <v>346.57565307617188</v>
      </c>
      <c r="R139" s="9" t="str" cm="1">
        <f t="array" aca="1" ref="R139" ca="1">_xll.BDP(bonds[[#This Row],[worksheet get]],bonds[[#Headers],[rtg_moody]])</f>
        <v>Baa3</v>
      </c>
      <c r="S139" s="9" t="str" cm="1">
        <f t="array" aca="1" ref="S139" ca="1">_xll.BDP(bonds[[#This Row],[worksheet get]],bonds[[#Headers],[rtg_sp]])</f>
        <v>BBB-</v>
      </c>
      <c r="T139" s="9" t="str" cm="1">
        <f t="array" aca="1" ref="T139" ca="1">_xll.BDP(bonds[[#This Row],[worksheet get]],bonds[[#Headers],[bb_composite]])</f>
        <v>BBB-</v>
      </c>
      <c r="U139" s="9" t="str" cm="1">
        <f t="array" aca="1" ref="U139" ca="1">_xll.BDP(bonds[[#This Row],[worksheet get]],bonds[[#Headers],[green_bond_loan_indicator]])</f>
        <v>N</v>
      </c>
      <c r="V139" s="9">
        <f ca="1">IFERROR(bonds[[#This Row],[yas_ispread]]/bonds[[#This Row],[blp_i_sprd_mid]],1)</f>
        <v>1.0447207802879459</v>
      </c>
      <c r="W139" s="9" t="str">
        <f ca="1">_xlfn.XLOOKUP(bonds[[#This Row],[ticker]],lists!J:J,lists!K:K)</f>
        <v>UTILS</v>
      </c>
    </row>
    <row r="140" spans="5:23" ht="10.5" x14ac:dyDescent="0.25">
      <c r="E140" s="5" t="s">
        <v>359</v>
      </c>
      <c r="F140" s="5" t="str" cm="1">
        <f t="array" aca="1" ref="F140" ca="1">_xll.BDP(bonds[[#This Row],[worksheet get]],bonds[[#Headers],[ID_ISIN]])</f>
        <v>XS1757377400</v>
      </c>
      <c r="G140" s="5" t="str" cm="1">
        <f t="array" aca="1" ref="G140" ca="1">_xll.BDP(bonds[[#This Row],[worksheet get]],bonds[[#Headers],[security name]])</f>
        <v>ALLRNV 1 5/8 PERP</v>
      </c>
      <c r="H140" s="5" t="str" cm="1">
        <f t="array" aca="1" ref="H140" ca="1">_xll.BDP(bonds[[#This Row],[worksheet get]],bonds[[#Headers],[ticker]])</f>
        <v>ALLRNV</v>
      </c>
      <c r="I140" s="5" cm="1">
        <f t="array" aca="1" ref="I140" ca="1">_xll.BDP(bonds[[#This Row],[worksheet get]],bonds[[#Headers],[coupon]])</f>
        <v>1.625</v>
      </c>
      <c r="J140" s="8" cm="1">
        <f t="array" aca="1" ref="J140" ca="1">_xll.BDP(bonds[[#This Row],[worksheet get]],bonds[[#Headers],[nxt_call_dt]])*1</f>
        <v>45746</v>
      </c>
      <c r="K140" s="9" t="str" cm="1">
        <f t="array" aca="1" ref="K140" ca="1">_xll.BDP(bonds[[#This Row],[worksheet get]],bonds[[#Headers],[mty_typ]])</f>
        <v>PERP/CALL</v>
      </c>
      <c r="L140" s="9" t="str" cm="1">
        <f t="array" aca="1" ref="L140" ca="1">_xll.BDP(bonds[[#This Row],[worksheet get]],bonds[[#Headers],[crncy]])</f>
        <v>EUR</v>
      </c>
      <c r="M140" s="10" cm="1">
        <f t="array" aca="1" ref="M140" ca="1">_xll.BDP(bonds[[#This Row],[worksheet get]],bonds[[#Headers],[amt_outstanding]])</f>
        <v>500000000</v>
      </c>
      <c r="N140" s="9" t="str" cm="1">
        <f t="array" aca="1" ref="N140" ca="1">_xll.BDP(bonds[[#This Row],[worksheet get]],bonds[[#Headers],[industry_sector]])</f>
        <v>Utilities</v>
      </c>
      <c r="O140" s="9" t="str">
        <f ca="1">bonds[[#This Row],[security name]]&amp;" nc-"&amp;RIGHT(YEAR(bonds[[#This Row],[nxt_call_dt]]),2)</f>
        <v>ALLRNV 1 5/8 PERP nc-25</v>
      </c>
      <c r="P140" s="9" cm="1">
        <f t="array" aca="1" ref="P140" ca="1">_xll.BDP(bonds[[#This Row],[worksheet get]],bonds[[#Headers],[yas_ispread]])</f>
        <v>141.9031224505467</v>
      </c>
      <c r="Q140" s="9" cm="1">
        <f t="array" aca="1" ref="Q140" ca="1">_xll.BDP(bonds[[#This Row],[worksheet get]],bonds[[#Headers],[blp_i_sprd_mid]])</f>
        <v>139.85664367675781</v>
      </c>
      <c r="R140" s="9" t="str" cm="1">
        <f t="array" aca="1" ref="R140" ca="1">_xll.BDP(bonds[[#This Row],[worksheet get]],bonds[[#Headers],[rtg_moody]])</f>
        <v>A2</v>
      </c>
      <c r="S140" s="9" t="str" cm="1">
        <f t="array" aca="1" ref="S140" ca="1">_xll.BDP(bonds[[#This Row],[worksheet get]],bonds[[#Headers],[rtg_sp]])</f>
        <v>A</v>
      </c>
      <c r="T140" s="9" t="str" cm="1">
        <f t="array" aca="1" ref="T140" ca="1">_xll.BDP(bonds[[#This Row],[worksheet get]],bonds[[#Headers],[bb_composite]])</f>
        <v>A</v>
      </c>
      <c r="U140" s="9" t="str" cm="1">
        <f t="array" aca="1" ref="U140" ca="1">_xll.BDP(bonds[[#This Row],[worksheet get]],bonds[[#Headers],[green_bond_loan_indicator]])</f>
        <v>N</v>
      </c>
      <c r="V140" s="9">
        <f ca="1">IFERROR(bonds[[#This Row],[yas_ispread]]/bonds[[#This Row],[blp_i_sprd_mid]],1)</f>
        <v>1.0146326890163244</v>
      </c>
      <c r="W140" s="9" t="str">
        <f ca="1">_xlfn.XLOOKUP(bonds[[#This Row],[ticker]],lists!J:J,lists!K:K)</f>
        <v>UTILS</v>
      </c>
    </row>
    <row r="141" spans="5:23" ht="10.5" x14ac:dyDescent="0.25">
      <c r="E141" s="5" t="s">
        <v>360</v>
      </c>
      <c r="F141" s="5" t="str" cm="1">
        <f t="array" aca="1" ref="F141" ca="1">_xll.BDP(bonds[[#This Row],[worksheet get]],bonds[[#Headers],[ID_ISIN]])</f>
        <v>XS1227607402</v>
      </c>
      <c r="G141" s="5" t="str" cm="1">
        <f t="array" aca="1" ref="G141" ca="1">_xll.BDP(bonds[[#This Row],[worksheet get]],bonds[[#Headers],[security name]])</f>
        <v>ORSTED 3 11/06/15</v>
      </c>
      <c r="H141" s="5" t="str" cm="1">
        <f t="array" aca="1" ref="H141" ca="1">_xll.BDP(bonds[[#This Row],[worksheet get]],bonds[[#Headers],[ticker]])</f>
        <v>ORSTED</v>
      </c>
      <c r="I141" s="5" cm="1">
        <f t="array" aca="1" ref="I141" ca="1">_xll.BDP(bonds[[#This Row],[worksheet get]],bonds[[#Headers],[coupon]])</f>
        <v>3</v>
      </c>
      <c r="J141" s="8" t="e" cm="1">
        <f t="array" aca="1" ref="J141" ca="1">_xll.BDP(bonds[[#This Row],[worksheet get]],bonds[[#Headers],[nxt_call_dt]])*1</f>
        <v>#VALUE!</v>
      </c>
      <c r="K141" s="9" t="str" cm="1">
        <f t="array" aca="1" ref="K141" ca="1">_xll.BDP(bonds[[#This Row],[worksheet get]],bonds[[#Headers],[mty_typ]])</f>
        <v>CALLABLE</v>
      </c>
      <c r="L141" s="9" t="str" cm="1">
        <f t="array" aca="1" ref="L141" ca="1">_xll.BDP(bonds[[#This Row],[worksheet get]],bonds[[#Headers],[crncy]])</f>
        <v>EUR</v>
      </c>
      <c r="M141" s="10" cm="1">
        <f t="array" aca="1" ref="M141" ca="1">_xll.BDP(bonds[[#This Row],[worksheet get]],bonds[[#Headers],[amt_outstanding]])</f>
        <v>0</v>
      </c>
      <c r="N141" s="9" t="str" cm="1">
        <f t="array" aca="1" ref="N141" ca="1">_xll.BDP(bonds[[#This Row],[worksheet get]],bonds[[#Headers],[industry_sector]])</f>
        <v>Utilities</v>
      </c>
      <c r="O141" s="9" t="e">
        <f ca="1">bonds[[#This Row],[security name]]&amp;" nc-"&amp;RIGHT(YEAR(bonds[[#This Row],[nxt_call_dt]]),2)</f>
        <v>#VALUE!</v>
      </c>
      <c r="P141" s="9" t="str" cm="1">
        <f t="array" aca="1" ref="P141" ca="1">_xll.BDP(bonds[[#This Row],[worksheet get]],bonds[[#Headers],[yas_ispread]])</f>
        <v>#N/A N/A</v>
      </c>
      <c r="Q141" s="9" t="str" cm="1">
        <f t="array" aca="1" ref="Q141" ca="1">_xll.BDP(bonds[[#This Row],[worksheet get]],bonds[[#Headers],[blp_i_sprd_mid]])</f>
        <v>#N/A Field Not Applicable</v>
      </c>
      <c r="R141" s="9" t="str" cm="1">
        <f t="array" aca="1" ref="R141" ca="1">_xll.BDP(bonds[[#This Row],[worksheet get]],bonds[[#Headers],[rtg_moody]])</f>
        <v>Baa3</v>
      </c>
      <c r="S141" s="9" t="str" cm="1">
        <f t="array" aca="1" ref="S141" ca="1">_xll.BDP(bonds[[#This Row],[worksheet get]],bonds[[#Headers],[rtg_sp]])</f>
        <v>BB+</v>
      </c>
      <c r="T141" s="9" t="str" cm="1">
        <f t="array" aca="1" ref="T141" ca="1">_xll.BDP(bonds[[#This Row],[worksheet get]],bonds[[#Headers],[bb_composite]])</f>
        <v>BB+</v>
      </c>
      <c r="U141" s="9" t="str" cm="1">
        <f t="array" aca="1" ref="U141" ca="1">_xll.BDP(bonds[[#This Row],[worksheet get]],bonds[[#Headers],[green_bond_loan_indicator]])</f>
        <v>N</v>
      </c>
      <c r="V141" s="9">
        <f ca="1">IFERROR(bonds[[#This Row],[yas_ispread]]/bonds[[#This Row],[blp_i_sprd_mid]],1)</f>
        <v>1</v>
      </c>
      <c r="W141" s="9" t="str">
        <f ca="1">_xlfn.XLOOKUP(bonds[[#This Row],[ticker]],lists!J:J,lists!K:K)</f>
        <v>UTILS</v>
      </c>
    </row>
    <row r="142" spans="5:23" ht="10.5" x14ac:dyDescent="0.25">
      <c r="E142" s="5" t="s">
        <v>89</v>
      </c>
      <c r="F142" s="5" t="str" cm="1">
        <f t="array" aca="1" ref="F142" ca="1">_xll.BDP(bonds[[#This Row],[worksheet get]],bonds[[#Headers],[ID_ISIN]])</f>
        <v>XS0943370543</v>
      </c>
      <c r="G142" s="5" t="str" cm="1">
        <f t="array" aca="1" ref="G142" ca="1">_xll.BDP(bonds[[#This Row],[worksheet get]],bonds[[#Headers],[security name]])</f>
        <v>ORSTED 6 1/4 06/26/13</v>
      </c>
      <c r="H142" s="5" t="str" cm="1">
        <f t="array" aca="1" ref="H142" ca="1">_xll.BDP(bonds[[#This Row],[worksheet get]],bonds[[#Headers],[ticker]])</f>
        <v>ORSTED</v>
      </c>
      <c r="I142" s="5" cm="1">
        <f t="array" aca="1" ref="I142" ca="1">_xll.BDP(bonds[[#This Row],[worksheet get]],bonds[[#Headers],[coupon]])</f>
        <v>6.25</v>
      </c>
      <c r="J142" s="8" cm="1">
        <f t="array" aca="1" ref="J142" ca="1">_xll.BDP(bonds[[#This Row],[worksheet get]],bonds[[#Headers],[nxt_call_dt]])*1</f>
        <v>45103</v>
      </c>
      <c r="K142" s="9" t="str" cm="1">
        <f t="array" aca="1" ref="K142" ca="1">_xll.BDP(bonds[[#This Row],[worksheet get]],bonds[[#Headers],[mty_typ]])</f>
        <v>CALLABLE</v>
      </c>
      <c r="L142" s="9" t="str" cm="1">
        <f t="array" aca="1" ref="L142" ca="1">_xll.BDP(bonds[[#This Row],[worksheet get]],bonds[[#Headers],[crncy]])</f>
        <v>EUR</v>
      </c>
      <c r="M142" s="10" cm="1">
        <f t="array" aca="1" ref="M142" ca="1">_xll.BDP(bonds[[#This Row],[worksheet get]],bonds[[#Headers],[amt_outstanding]])</f>
        <v>700000000</v>
      </c>
      <c r="N142" s="9" t="str" cm="1">
        <f t="array" aca="1" ref="N142" ca="1">_xll.BDP(bonds[[#This Row],[worksheet get]],bonds[[#Headers],[industry_sector]])</f>
        <v>Utilities</v>
      </c>
      <c r="O142" s="9" t="str">
        <f ca="1">bonds[[#This Row],[security name]]&amp;" nc-"&amp;RIGHT(YEAR(bonds[[#This Row],[nxt_call_dt]]),2)</f>
        <v>ORSTED 6 1/4 06/26/13 nc-23</v>
      </c>
      <c r="P142" s="9" cm="1">
        <f t="array" aca="1" ref="P142" ca="1">_xll.BDP(bonds[[#This Row],[worksheet get]],bonds[[#Headers],[yas_ispread]])</f>
        <v>179.51841777627823</v>
      </c>
      <c r="Q142" s="9" cm="1">
        <f t="array" aca="1" ref="Q142" ca="1">_xll.BDP(bonds[[#This Row],[worksheet get]],bonds[[#Headers],[blp_i_sprd_mid]])</f>
        <v>179.46711730957031</v>
      </c>
      <c r="R142" s="9" t="str" cm="1">
        <f t="array" aca="1" ref="R142" ca="1">_xll.BDP(bonds[[#This Row],[worksheet get]],bonds[[#Headers],[rtg_moody]])</f>
        <v>Baa3</v>
      </c>
      <c r="S142" s="9" t="str" cm="1">
        <f t="array" aca="1" ref="S142" ca="1">_xll.BDP(bonds[[#This Row],[worksheet get]],bonds[[#Headers],[rtg_sp]])</f>
        <v>BB+</v>
      </c>
      <c r="T142" s="9" t="str" cm="1">
        <f t="array" aca="1" ref="T142" ca="1">_xll.BDP(bonds[[#This Row],[worksheet get]],bonds[[#Headers],[bb_composite]])</f>
        <v>BB+</v>
      </c>
      <c r="U142" s="9" t="str" cm="1">
        <f t="array" aca="1" ref="U142" ca="1">_xll.BDP(bonds[[#This Row],[worksheet get]],bonds[[#Headers],[green_bond_loan_indicator]])</f>
        <v>N</v>
      </c>
      <c r="V142" s="9">
        <f ca="1">IFERROR(bonds[[#This Row],[yas_ispread]]/bonds[[#This Row],[blp_i_sprd_mid]],1)</f>
        <v>1.0002858488366948</v>
      </c>
      <c r="W142" s="9" t="str">
        <f ca="1">_xlfn.XLOOKUP(bonds[[#This Row],[ticker]],lists!J:J,lists!K:K)</f>
        <v>UTILS</v>
      </c>
    </row>
    <row r="143" spans="5:23" ht="10.5" x14ac:dyDescent="0.25">
      <c r="E143" s="5" t="s">
        <v>361</v>
      </c>
      <c r="F143" s="5" t="str" cm="1">
        <f t="array" aca="1" ref="F143" ca="1">_xll.BDP(bonds[[#This Row],[worksheet get]],bonds[[#Headers],[ID_ISIN]])</f>
        <v>XS1720192696</v>
      </c>
      <c r="G143" s="5" t="str" cm="1">
        <f t="array" aca="1" ref="G143" ca="1">_xll.BDP(bonds[[#This Row],[worksheet get]],bonds[[#Headers],[security name]])</f>
        <v>ORSTED 2 1/4 11/24/17</v>
      </c>
      <c r="H143" s="5" t="str" cm="1">
        <f t="array" aca="1" ref="H143" ca="1">_xll.BDP(bonds[[#This Row],[worksheet get]],bonds[[#Headers],[ticker]])</f>
        <v>ORSTED</v>
      </c>
      <c r="I143" s="5" cm="1">
        <f t="array" aca="1" ref="I143" ca="1">_xll.BDP(bonds[[#This Row],[worksheet get]],bonds[[#Headers],[coupon]])</f>
        <v>2.25</v>
      </c>
      <c r="J143" s="8" cm="1">
        <f t="array" aca="1" ref="J143" ca="1">_xll.BDP(bonds[[#This Row],[worksheet get]],bonds[[#Headers],[nxt_call_dt]])*1</f>
        <v>45528</v>
      </c>
      <c r="K143" s="9" t="str" cm="1">
        <f t="array" aca="1" ref="K143" ca="1">_xll.BDP(bonds[[#This Row],[worksheet get]],bonds[[#Headers],[mty_typ]])</f>
        <v>CALLABLE</v>
      </c>
      <c r="L143" s="9" t="str" cm="1">
        <f t="array" aca="1" ref="L143" ca="1">_xll.BDP(bonds[[#This Row],[worksheet get]],bonds[[#Headers],[crncy]])</f>
        <v>EUR</v>
      </c>
      <c r="M143" s="10" cm="1">
        <f t="array" aca="1" ref="M143" ca="1">_xll.BDP(bonds[[#This Row],[worksheet get]],bonds[[#Headers],[amt_outstanding]])</f>
        <v>500000000</v>
      </c>
      <c r="N143" s="9" t="str" cm="1">
        <f t="array" aca="1" ref="N143" ca="1">_xll.BDP(bonds[[#This Row],[worksheet get]],bonds[[#Headers],[industry_sector]])</f>
        <v>Utilities</v>
      </c>
      <c r="O143" s="9" t="str">
        <f ca="1">bonds[[#This Row],[security name]]&amp;" nc-"&amp;RIGHT(YEAR(bonds[[#This Row],[nxt_call_dt]]),2)</f>
        <v>ORSTED 2 1/4 11/24/17 nc-24</v>
      </c>
      <c r="P143" s="9" cm="1">
        <f t="array" aca="1" ref="P143" ca="1">_xll.BDP(bonds[[#This Row],[worksheet get]],bonds[[#Headers],[yas_ispread]])</f>
        <v>195.94654373883355</v>
      </c>
      <c r="Q143" s="9" cm="1">
        <f t="array" aca="1" ref="Q143" ca="1">_xll.BDP(bonds[[#This Row],[worksheet get]],bonds[[#Headers],[blp_i_sprd_mid]])</f>
        <v>192.85282897949219</v>
      </c>
      <c r="R143" s="9" t="str" cm="1">
        <f t="array" aca="1" ref="R143" ca="1">_xll.BDP(bonds[[#This Row],[worksheet get]],bonds[[#Headers],[rtg_moody]])</f>
        <v>Baa3</v>
      </c>
      <c r="S143" s="9" t="str" cm="1">
        <f t="array" aca="1" ref="S143" ca="1">_xll.BDP(bonds[[#This Row],[worksheet get]],bonds[[#Headers],[rtg_sp]])</f>
        <v>BB+</v>
      </c>
      <c r="T143" s="9" t="str" cm="1">
        <f t="array" aca="1" ref="T143" ca="1">_xll.BDP(bonds[[#This Row],[worksheet get]],bonds[[#Headers],[bb_composite]])</f>
        <v>BB+</v>
      </c>
      <c r="U143" s="9" t="str" cm="1">
        <f t="array" aca="1" ref="U143" ca="1">_xll.BDP(bonds[[#This Row],[worksheet get]],bonds[[#Headers],[green_bond_loan_indicator]])</f>
        <v>Y</v>
      </c>
      <c r="V143" s="9">
        <f ca="1">IFERROR(bonds[[#This Row],[yas_ispread]]/bonds[[#This Row],[blp_i_sprd_mid]],1)</f>
        <v>1.016041842765347</v>
      </c>
      <c r="W143" s="9" t="str">
        <f ca="1">_xlfn.XLOOKUP(bonds[[#This Row],[ticker]],lists!J:J,lists!K:K)</f>
        <v>UTILS</v>
      </c>
    </row>
    <row r="144" spans="5:23" ht="10.5" x14ac:dyDescent="0.25">
      <c r="E144" s="5" t="s">
        <v>90</v>
      </c>
      <c r="F144" s="5" t="str" cm="1">
        <f t="array" aca="1" ref="F144" ca="1">_xll.BDP(bonds[[#This Row],[worksheet get]],bonds[[#Headers],[ID_ISIN]])</f>
        <v>XS2010036874</v>
      </c>
      <c r="G144" s="5" t="str" cm="1">
        <f t="array" aca="1" ref="G144" ca="1">_xll.BDP(bonds[[#This Row],[worksheet get]],bonds[[#Headers],[security name]])</f>
        <v>ORSTED 1 3/4 12/09/19</v>
      </c>
      <c r="H144" s="5" t="str" cm="1">
        <f t="array" aca="1" ref="H144" ca="1">_xll.BDP(bonds[[#This Row],[worksheet get]],bonds[[#Headers],[ticker]])</f>
        <v>ORSTED</v>
      </c>
      <c r="I144" s="5" cm="1">
        <f t="array" aca="1" ref="I144" ca="1">_xll.BDP(bonds[[#This Row],[worksheet get]],bonds[[#Headers],[coupon]])</f>
        <v>1.75</v>
      </c>
      <c r="J144" s="8" cm="1">
        <f t="array" aca="1" ref="J144" ca="1">_xll.BDP(bonds[[#This Row],[worksheet get]],bonds[[#Headers],[nxt_call_dt]])*1</f>
        <v>46639</v>
      </c>
      <c r="K144" s="9" t="str" cm="1">
        <f t="array" aca="1" ref="K144" ca="1">_xll.BDP(bonds[[#This Row],[worksheet get]],bonds[[#Headers],[mty_typ]])</f>
        <v>CALLABLE</v>
      </c>
      <c r="L144" s="9" t="str" cm="1">
        <f t="array" aca="1" ref="L144" ca="1">_xll.BDP(bonds[[#This Row],[worksheet get]],bonds[[#Headers],[crncy]])</f>
        <v>EUR</v>
      </c>
      <c r="M144" s="10" cm="1">
        <f t="array" aca="1" ref="M144" ca="1">_xll.BDP(bonds[[#This Row],[worksheet get]],bonds[[#Headers],[amt_outstanding]])</f>
        <v>600000000</v>
      </c>
      <c r="N144" s="9" t="str" cm="1">
        <f t="array" aca="1" ref="N144" ca="1">_xll.BDP(bonds[[#This Row],[worksheet get]],bonds[[#Headers],[industry_sector]])</f>
        <v>Utilities</v>
      </c>
      <c r="O144" s="9" t="str">
        <f ca="1">bonds[[#This Row],[security name]]&amp;" nc-"&amp;RIGHT(YEAR(bonds[[#This Row],[nxt_call_dt]]),2)</f>
        <v>ORSTED 1 3/4 12/09/19 nc-27</v>
      </c>
      <c r="P144" s="9" cm="1">
        <f t="array" aca="1" ref="P144" ca="1">_xll.BDP(bonds[[#This Row],[worksheet get]],bonds[[#Headers],[yas_ispread]])</f>
        <v>220.1990249195695</v>
      </c>
      <c r="Q144" s="9" cm="1">
        <f t="array" aca="1" ref="Q144" ca="1">_xll.BDP(bonds[[#This Row],[worksheet get]],bonds[[#Headers],[blp_i_sprd_mid]])</f>
        <v>220.51951599121094</v>
      </c>
      <c r="R144" s="9" t="str" cm="1">
        <f t="array" aca="1" ref="R144" ca="1">_xll.BDP(bonds[[#This Row],[worksheet get]],bonds[[#Headers],[rtg_moody]])</f>
        <v>Baa3</v>
      </c>
      <c r="S144" s="9" t="str" cm="1">
        <f t="array" aca="1" ref="S144" ca="1">_xll.BDP(bonds[[#This Row],[worksheet get]],bonds[[#Headers],[rtg_sp]])</f>
        <v>BB+</v>
      </c>
      <c r="T144" s="9" t="str" cm="1">
        <f t="array" aca="1" ref="T144" ca="1">_xll.BDP(bonds[[#This Row],[worksheet get]],bonds[[#Headers],[bb_composite]])</f>
        <v>BB+</v>
      </c>
      <c r="U144" s="9" t="str" cm="1">
        <f t="array" aca="1" ref="U144" ca="1">_xll.BDP(bonds[[#This Row],[worksheet get]],bonds[[#Headers],[green_bond_loan_indicator]])</f>
        <v>Y</v>
      </c>
      <c r="V144" s="9">
        <f ca="1">IFERROR(bonds[[#This Row],[yas_ispread]]/bonds[[#This Row],[blp_i_sprd_mid]],1)</f>
        <v>0.99854665438475654</v>
      </c>
      <c r="W144" s="9" t="str">
        <f ca="1">_xlfn.XLOOKUP(bonds[[#This Row],[ticker]],lists!J:J,lists!K:K)</f>
        <v>UTILS</v>
      </c>
    </row>
    <row r="145" spans="5:23" ht="10.5" x14ac:dyDescent="0.25">
      <c r="E145" s="5" t="s">
        <v>362</v>
      </c>
      <c r="F145" s="5" t="str" cm="1">
        <f t="array" aca="1" ref="F145" ca="1">_xll.BDP(bonds[[#This Row],[worksheet get]],bonds[[#Headers],[ID_ISIN]])</f>
        <v>XS1141810991</v>
      </c>
      <c r="G145" s="5" t="str" cm="1">
        <f t="array" aca="1" ref="G145" ca="1">_xll.BDP(bonds[[#This Row],[worksheet get]],bonds[[#Headers],[security name]])</f>
        <v>STEDIN 3 1/4 PERP</v>
      </c>
      <c r="H145" s="5" t="str" cm="1">
        <f t="array" aca="1" ref="H145" ca="1">_xll.BDP(bonds[[#This Row],[worksheet get]],bonds[[#Headers],[ticker]])</f>
        <v>STEDIN</v>
      </c>
      <c r="I145" s="5" cm="1">
        <f t="array" aca="1" ref="I145" ca="1">_xll.BDP(bonds[[#This Row],[worksheet get]],bonds[[#Headers],[coupon]])</f>
        <v>3.25</v>
      </c>
      <c r="J145" s="8" cm="1">
        <f t="array" aca="1" ref="J145" ca="1">_xll.BDP(bonds[[#This Row],[worksheet get]],bonds[[#Headers],[nxt_call_dt]])*1</f>
        <v>44531</v>
      </c>
      <c r="K145" s="9" t="str" cm="1">
        <f t="array" aca="1" ref="K145" ca="1">_xll.BDP(bonds[[#This Row],[worksheet get]],bonds[[#Headers],[mty_typ]])</f>
        <v>PERP/CALL</v>
      </c>
      <c r="L145" s="9" t="str" cm="1">
        <f t="array" aca="1" ref="L145" ca="1">_xll.BDP(bonds[[#This Row],[worksheet get]],bonds[[#Headers],[crncy]])</f>
        <v>EUR</v>
      </c>
      <c r="M145" s="10" cm="1">
        <f t="array" aca="1" ref="M145" ca="1">_xll.BDP(bonds[[#This Row],[worksheet get]],bonds[[#Headers],[amt_outstanding]])</f>
        <v>500000000</v>
      </c>
      <c r="N145" s="9" t="str" cm="1">
        <f t="array" aca="1" ref="N145" ca="1">_xll.BDP(bonds[[#This Row],[worksheet get]],bonds[[#Headers],[industry_sector]])</f>
        <v>Utilities</v>
      </c>
      <c r="O145" s="9" t="str">
        <f ca="1">bonds[[#This Row],[security name]]&amp;" nc-"&amp;RIGHT(YEAR(bonds[[#This Row],[nxt_call_dt]]),2)</f>
        <v>STEDIN 3 1/4 PERP nc-21</v>
      </c>
      <c r="P145" s="9" cm="1">
        <f t="array" aca="1" ref="P145" ca="1">_xll.BDP(bonds[[#This Row],[worksheet get]],bonds[[#Headers],[yas_ispread]])</f>
        <v>248.36896640157454</v>
      </c>
      <c r="Q145" s="9" cm="1">
        <f t="array" aca="1" ref="Q145" ca="1">_xll.BDP(bonds[[#This Row],[worksheet get]],bonds[[#Headers],[blp_i_sprd_mid]])</f>
        <v>245.90632629394531</v>
      </c>
      <c r="R145" s="9" t="str" cm="1">
        <f t="array" aca="1" ref="R145" ca="1">_xll.BDP(bonds[[#This Row],[worksheet get]],bonds[[#Headers],[rtg_moody]])</f>
        <v>#N/A N/A</v>
      </c>
      <c r="S145" s="9" t="str" cm="1">
        <f t="array" aca="1" ref="S145" ca="1">_xll.BDP(bonds[[#This Row],[worksheet get]],bonds[[#Headers],[rtg_sp]])</f>
        <v>BBB</v>
      </c>
      <c r="T145" s="9" t="str" cm="1">
        <f t="array" aca="1" ref="T145" ca="1">_xll.BDP(bonds[[#This Row],[worksheet get]],bonds[[#Headers],[bb_composite]])</f>
        <v>NR</v>
      </c>
      <c r="U145" s="9" t="str" cm="1">
        <f t="array" aca="1" ref="U145" ca="1">_xll.BDP(bonds[[#This Row],[worksheet get]],bonds[[#Headers],[green_bond_loan_indicator]])</f>
        <v>N</v>
      </c>
      <c r="V145" s="9">
        <f ca="1">IFERROR(bonds[[#This Row],[yas_ispread]]/bonds[[#This Row],[blp_i_sprd_mid]],1)</f>
        <v>1.0100145455578295</v>
      </c>
      <c r="W145" s="9" t="str">
        <f ca="1">_xlfn.XLOOKUP(bonds[[#This Row],[ticker]],lists!J:J,lists!K:K)</f>
        <v>UTILS</v>
      </c>
    </row>
    <row r="146" spans="5:23" ht="10.5" x14ac:dyDescent="0.25">
      <c r="E146" s="5" t="s">
        <v>363</v>
      </c>
      <c r="F146" s="5" t="str" cm="1">
        <f t="array" aca="1" ref="F146" ca="1">_xll.BDP(bonds[[#This Row],[worksheet get]],bonds[[#Headers],[ID_ISIN]])</f>
        <v>PTEDPUOM0024</v>
      </c>
      <c r="G146" s="5" t="str" cm="1">
        <f t="array" aca="1" ref="G146" ca="1">_xll.BDP(bonds[[#This Row],[worksheet get]],bonds[[#Headers],[security name]])</f>
        <v>EDPPL 5 3/8 09/16/75</v>
      </c>
      <c r="H146" s="5" t="str" cm="1">
        <f t="array" aca="1" ref="H146" ca="1">_xll.BDP(bonds[[#This Row],[worksheet get]],bonds[[#Headers],[ticker]])</f>
        <v>EDPPL</v>
      </c>
      <c r="I146" s="5" cm="1">
        <f t="array" aca="1" ref="I146" ca="1">_xll.BDP(bonds[[#This Row],[worksheet get]],bonds[[#Headers],[coupon]])</f>
        <v>5.375</v>
      </c>
      <c r="J146" s="8" t="e" cm="1">
        <f t="array" aca="1" ref="J146" ca="1">_xll.BDP(bonds[[#This Row],[worksheet get]],bonds[[#Headers],[nxt_call_dt]])*1</f>
        <v>#VALUE!</v>
      </c>
      <c r="K146" s="9" t="str" cm="1">
        <f t="array" aca="1" ref="K146" ca="1">_xll.BDP(bonds[[#This Row],[worksheet get]],bonds[[#Headers],[mty_typ]])</f>
        <v>CALLABLE</v>
      </c>
      <c r="L146" s="9" t="str" cm="1">
        <f t="array" aca="1" ref="L146" ca="1">_xll.BDP(bonds[[#This Row],[worksheet get]],bonds[[#Headers],[crncy]])</f>
        <v>EUR</v>
      </c>
      <c r="M146" s="10" cm="1">
        <f t="array" aca="1" ref="M146" ca="1">_xll.BDP(bonds[[#This Row],[worksheet get]],bonds[[#Headers],[amt_outstanding]])</f>
        <v>0</v>
      </c>
      <c r="N146" s="9" t="str" cm="1">
        <f t="array" aca="1" ref="N146" ca="1">_xll.BDP(bonds[[#This Row],[worksheet get]],bonds[[#Headers],[industry_sector]])</f>
        <v>Utilities</v>
      </c>
      <c r="O146" s="9" t="e">
        <f ca="1">bonds[[#This Row],[security name]]&amp;" nc-"&amp;RIGHT(YEAR(bonds[[#This Row],[nxt_call_dt]]),2)</f>
        <v>#VALUE!</v>
      </c>
      <c r="P146" s="9" t="str" cm="1">
        <f t="array" aca="1" ref="P146" ca="1">_xll.BDP(bonds[[#This Row],[worksheet get]],bonds[[#Headers],[yas_ispread]])</f>
        <v>#N/A N/A</v>
      </c>
      <c r="Q146" s="9" t="str" cm="1">
        <f t="array" aca="1" ref="Q146" ca="1">_xll.BDP(bonds[[#This Row],[worksheet get]],bonds[[#Headers],[blp_i_sprd_mid]])</f>
        <v>#N/A Field Not Applicable</v>
      </c>
      <c r="R146" s="9" t="str" cm="1">
        <f t="array" aca="1" ref="R146" ca="1">_xll.BDP(bonds[[#This Row],[worksheet get]],bonds[[#Headers],[rtg_moody]])</f>
        <v>Ba2</v>
      </c>
      <c r="S146" s="9" t="str" cm="1">
        <f t="array" aca="1" ref="S146" ca="1">_xll.BDP(bonds[[#This Row],[worksheet get]],bonds[[#Headers],[rtg_sp]])</f>
        <v>BB</v>
      </c>
      <c r="T146" s="9" t="str" cm="1">
        <f t="array" aca="1" ref="T146" ca="1">_xll.BDP(bonds[[#This Row],[worksheet get]],bonds[[#Headers],[bb_composite]])</f>
        <v>BB</v>
      </c>
      <c r="U146" s="9" t="str" cm="1">
        <f t="array" aca="1" ref="U146" ca="1">_xll.BDP(bonds[[#This Row],[worksheet get]],bonds[[#Headers],[green_bond_loan_indicator]])</f>
        <v>N</v>
      </c>
      <c r="V146" s="9">
        <f ca="1">IFERROR(bonds[[#This Row],[yas_ispread]]/bonds[[#This Row],[blp_i_sprd_mid]],1)</f>
        <v>1</v>
      </c>
      <c r="W146" s="9" t="str">
        <f ca="1">_xlfn.XLOOKUP(bonds[[#This Row],[ticker]],lists!J:J,lists!K:K)</f>
        <v>UTILS</v>
      </c>
    </row>
    <row r="147" spans="5:23" ht="10.5" x14ac:dyDescent="0.25">
      <c r="E147" s="5" t="s">
        <v>50</v>
      </c>
      <c r="F147" s="5" t="str" cm="1">
        <f t="array" aca="1" ref="F147" ca="1">_xll.BDP(bonds[[#This Row],[worksheet get]],bonds[[#Headers],[ID_ISIN]])</f>
        <v>PTEDPKOM0034</v>
      </c>
      <c r="G147" s="5" t="str" cm="1">
        <f t="array" aca="1" ref="G147" ca="1">_xll.BDP(bonds[[#This Row],[worksheet get]],bonds[[#Headers],[security name]])</f>
        <v>EDPPL 4.496 04/30/79</v>
      </c>
      <c r="H147" s="5" t="str" cm="1">
        <f t="array" aca="1" ref="H147" ca="1">_xll.BDP(bonds[[#This Row],[worksheet get]],bonds[[#Headers],[ticker]])</f>
        <v>EDPPL</v>
      </c>
      <c r="I147" s="5" cm="1">
        <f t="array" aca="1" ref="I147" ca="1">_xll.BDP(bonds[[#This Row],[worksheet get]],bonds[[#Headers],[coupon]])</f>
        <v>4.4960000000000004</v>
      </c>
      <c r="J147" s="8" cm="1">
        <f t="array" aca="1" ref="J147" ca="1">_xll.BDP(bonds[[#This Row],[worksheet get]],bonds[[#Headers],[nxt_call_dt]])*1</f>
        <v>45321</v>
      </c>
      <c r="K147" s="9" t="str" cm="1">
        <f t="array" aca="1" ref="K147" ca="1">_xll.BDP(bonds[[#This Row],[worksheet get]],bonds[[#Headers],[mty_typ]])</f>
        <v>CALLABLE</v>
      </c>
      <c r="L147" s="9" t="str" cm="1">
        <f t="array" aca="1" ref="L147" ca="1">_xll.BDP(bonds[[#This Row],[worksheet get]],bonds[[#Headers],[crncy]])</f>
        <v>EUR</v>
      </c>
      <c r="M147" s="10" cm="1">
        <f t="array" aca="1" ref="M147" ca="1">_xll.BDP(bonds[[#This Row],[worksheet get]],bonds[[#Headers],[amt_outstanding]])</f>
        <v>1000000000</v>
      </c>
      <c r="N147" s="9" t="str" cm="1">
        <f t="array" aca="1" ref="N147" ca="1">_xll.BDP(bonds[[#This Row],[worksheet get]],bonds[[#Headers],[industry_sector]])</f>
        <v>Utilities</v>
      </c>
      <c r="O147" s="9" t="str">
        <f ca="1">bonds[[#This Row],[security name]]&amp;" nc-"&amp;RIGHT(YEAR(bonds[[#This Row],[nxt_call_dt]]),2)</f>
        <v>EDPPL 4.496 04/30/79 nc-24</v>
      </c>
      <c r="P147" s="9" cm="1">
        <f t="array" aca="1" ref="P147" ca="1">_xll.BDP(bonds[[#This Row],[worksheet get]],bonds[[#Headers],[yas_ispread]])</f>
        <v>311.37154125332506</v>
      </c>
      <c r="Q147" s="9" cm="1">
        <f t="array" aca="1" ref="Q147" ca="1">_xll.BDP(bonds[[#This Row],[worksheet get]],bonds[[#Headers],[blp_i_sprd_mid]])</f>
        <v>300.84329223632813</v>
      </c>
      <c r="R147" s="9" t="str" cm="1">
        <f t="array" aca="1" ref="R147" ca="1">_xll.BDP(bonds[[#This Row],[worksheet get]],bonds[[#Headers],[rtg_moody]])</f>
        <v>Ba2</v>
      </c>
      <c r="S147" s="9" t="str" cm="1">
        <f t="array" aca="1" ref="S147" ca="1">_xll.BDP(bonds[[#This Row],[worksheet get]],bonds[[#Headers],[rtg_sp]])</f>
        <v>BB</v>
      </c>
      <c r="T147" s="9" t="str" cm="1">
        <f t="array" aca="1" ref="T147" ca="1">_xll.BDP(bonds[[#This Row],[worksheet get]],bonds[[#Headers],[bb_composite]])</f>
        <v>BB</v>
      </c>
      <c r="U147" s="9" t="str" cm="1">
        <f t="array" aca="1" ref="U147" ca="1">_xll.BDP(bonds[[#This Row],[worksheet get]],bonds[[#Headers],[green_bond_loan_indicator]])</f>
        <v>Y</v>
      </c>
      <c r="V147" s="9">
        <f ca="1">IFERROR(bonds[[#This Row],[yas_ispread]]/bonds[[#This Row],[blp_i_sprd_mid]],1)</f>
        <v>1.0349957911267853</v>
      </c>
      <c r="W147" s="9" t="str">
        <f ca="1">_xlfn.XLOOKUP(bonds[[#This Row],[ticker]],lists!J:J,lists!K:K)</f>
        <v>UTILS</v>
      </c>
    </row>
    <row r="148" spans="5:23" ht="10.5" x14ac:dyDescent="0.25">
      <c r="E148" s="5" t="s">
        <v>51</v>
      </c>
      <c r="F148" s="5" t="str" cm="1">
        <f t="array" aca="1" ref="F148" ca="1">_xll.BDP(bonds[[#This Row],[worksheet get]],bonds[[#Headers],[ID_ISIN]])</f>
        <v>PTEDPLOM0017</v>
      </c>
      <c r="G148" s="5" t="str" cm="1">
        <f t="array" aca="1" ref="G148" ca="1">_xll.BDP(bonds[[#This Row],[worksheet get]],bonds[[#Headers],[security name]])</f>
        <v>EDPPL 1.7 07/20/80</v>
      </c>
      <c r="H148" s="5" t="str" cm="1">
        <f t="array" aca="1" ref="H148" ca="1">_xll.BDP(bonds[[#This Row],[worksheet get]],bonds[[#Headers],[ticker]])</f>
        <v>EDPPL</v>
      </c>
      <c r="I148" s="5" cm="1">
        <f t="array" aca="1" ref="I148" ca="1">_xll.BDP(bonds[[#This Row],[worksheet get]],bonds[[#Headers],[coupon]])</f>
        <v>1.7</v>
      </c>
      <c r="J148" s="8" cm="1">
        <f t="array" aca="1" ref="J148" ca="1">_xll.BDP(bonds[[#This Row],[worksheet get]],bonds[[#Headers],[nxt_call_dt]])*1</f>
        <v>45767</v>
      </c>
      <c r="K148" s="9" t="str" cm="1">
        <f t="array" aca="1" ref="K148" ca="1">_xll.BDP(bonds[[#This Row],[worksheet get]],bonds[[#Headers],[mty_typ]])</f>
        <v>CALLABLE</v>
      </c>
      <c r="L148" s="9" t="str" cm="1">
        <f t="array" aca="1" ref="L148" ca="1">_xll.BDP(bonds[[#This Row],[worksheet get]],bonds[[#Headers],[crncy]])</f>
        <v>EUR</v>
      </c>
      <c r="M148" s="10" cm="1">
        <f t="array" aca="1" ref="M148" ca="1">_xll.BDP(bonds[[#This Row],[worksheet get]],bonds[[#Headers],[amt_outstanding]])</f>
        <v>750000000</v>
      </c>
      <c r="N148" s="9" t="str" cm="1">
        <f t="array" aca="1" ref="N148" ca="1">_xll.BDP(bonds[[#This Row],[worksheet get]],bonds[[#Headers],[industry_sector]])</f>
        <v>Utilities</v>
      </c>
      <c r="O148" s="9" t="str">
        <f ca="1">bonds[[#This Row],[security name]]&amp;" nc-"&amp;RIGHT(YEAR(bonds[[#This Row],[nxt_call_dt]]),2)</f>
        <v>EDPPL 1.7 07/20/80 nc-25</v>
      </c>
      <c r="P148" s="9" cm="1">
        <f t="array" aca="1" ref="P148" ca="1">_xll.BDP(bonds[[#This Row],[worksheet get]],bonds[[#Headers],[yas_ispread]])</f>
        <v>336.85441507491356</v>
      </c>
      <c r="Q148" s="9" cm="1">
        <f t="array" aca="1" ref="Q148" ca="1">_xll.BDP(bonds[[#This Row],[worksheet get]],bonds[[#Headers],[blp_i_sprd_mid]])</f>
        <v>202.51333618164063</v>
      </c>
      <c r="R148" s="9" t="str" cm="1">
        <f t="array" aca="1" ref="R148" ca="1">_xll.BDP(bonds[[#This Row],[worksheet get]],bonds[[#Headers],[rtg_moody]])</f>
        <v>Ba2</v>
      </c>
      <c r="S148" s="9" t="str" cm="1">
        <f t="array" aca="1" ref="S148" ca="1">_xll.BDP(bonds[[#This Row],[worksheet get]],bonds[[#Headers],[rtg_sp]])</f>
        <v>BB</v>
      </c>
      <c r="T148" s="9" t="str" cm="1">
        <f t="array" aca="1" ref="T148" ca="1">_xll.BDP(bonds[[#This Row],[worksheet get]],bonds[[#Headers],[bb_composite]])</f>
        <v>BB</v>
      </c>
      <c r="U148" s="9" t="str" cm="1">
        <f t="array" aca="1" ref="U148" ca="1">_xll.BDP(bonds[[#This Row],[worksheet get]],bonds[[#Headers],[green_bond_loan_indicator]])</f>
        <v>Y</v>
      </c>
      <c r="V148" s="9">
        <f ca="1">IFERROR(bonds[[#This Row],[yas_ispread]]/bonds[[#This Row],[blp_i_sprd_mid]],1)</f>
        <v>1.6633690473242619</v>
      </c>
      <c r="W148" s="9" t="str">
        <f ca="1">_xlfn.XLOOKUP(bonds[[#This Row],[ticker]],lists!J:J,lists!K:K)</f>
        <v>UTILS</v>
      </c>
    </row>
    <row r="149" spans="5:23" ht="10.5" x14ac:dyDescent="0.25">
      <c r="E149" s="5" t="s">
        <v>364</v>
      </c>
      <c r="F149" s="5" t="str" cm="1">
        <f t="array" aca="1" ref="F149" ca="1">_xll.BDP(bonds[[#This Row],[worksheet get]],bonds[[#Headers],[ID_ISIN]])</f>
        <v>BE0002597756</v>
      </c>
      <c r="G149" s="5" t="str" cm="1">
        <f t="array" aca="1" ref="G149" ca="1">_xll.BDP(bonds[[#This Row],[worksheet get]],bonds[[#Headers],[security name]])</f>
        <v>ELIASO 2 3/4 PERP</v>
      </c>
      <c r="H149" s="5" t="str" cm="1">
        <f t="array" aca="1" ref="H149" ca="1">_xll.BDP(bonds[[#This Row],[worksheet get]],bonds[[#Headers],[ticker]])</f>
        <v>ELIASO</v>
      </c>
      <c r="I149" s="5" cm="1">
        <f t="array" aca="1" ref="I149" ca="1">_xll.BDP(bonds[[#This Row],[worksheet get]],bonds[[#Headers],[coupon]])</f>
        <v>2.75</v>
      </c>
      <c r="J149" s="8" cm="1">
        <f t="array" aca="1" ref="J149" ca="1">_xll.BDP(bonds[[#This Row],[worksheet get]],bonds[[#Headers],[nxt_call_dt]])*1</f>
        <v>45174</v>
      </c>
      <c r="K149" s="9" t="str" cm="1">
        <f t="array" aca="1" ref="K149" ca="1">_xll.BDP(bonds[[#This Row],[worksheet get]],bonds[[#Headers],[mty_typ]])</f>
        <v>PERP/CALL</v>
      </c>
      <c r="L149" s="9" t="str" cm="1">
        <f t="array" aca="1" ref="L149" ca="1">_xll.BDP(bonds[[#This Row],[worksheet get]],bonds[[#Headers],[crncy]])</f>
        <v>EUR</v>
      </c>
      <c r="M149" s="10" cm="1">
        <f t="array" aca="1" ref="M149" ca="1">_xll.BDP(bonds[[#This Row],[worksheet get]],bonds[[#Headers],[amt_outstanding]])</f>
        <v>700000000</v>
      </c>
      <c r="N149" s="9" t="str" cm="1">
        <f t="array" aca="1" ref="N149" ca="1">_xll.BDP(bonds[[#This Row],[worksheet get]],bonds[[#Headers],[industry_sector]])</f>
        <v>Utilities</v>
      </c>
      <c r="O149" s="9" t="str">
        <f ca="1">bonds[[#This Row],[security name]]&amp;" nc-"&amp;RIGHT(YEAR(bonds[[#This Row],[nxt_call_dt]]),2)</f>
        <v>ELIASO 2 3/4 PERP nc-23</v>
      </c>
      <c r="P149" s="9" cm="1">
        <f t="array" aca="1" ref="P149" ca="1">_xll.BDP(bonds[[#This Row],[worksheet get]],bonds[[#Headers],[yas_ispread]])</f>
        <v>250.09343424851446</v>
      </c>
      <c r="Q149" s="9" cm="1">
        <f t="array" aca="1" ref="Q149" ca="1">_xll.BDP(bonds[[#This Row],[worksheet get]],bonds[[#Headers],[blp_i_sprd_mid]])</f>
        <v>245.98612976074219</v>
      </c>
      <c r="R149" s="9" t="str" cm="1">
        <f t="array" aca="1" ref="R149" ca="1">_xll.BDP(bonds[[#This Row],[worksheet get]],bonds[[#Headers],[rtg_moody]])</f>
        <v>#N/A N/A</v>
      </c>
      <c r="S149" s="9" t="str" cm="1">
        <f t="array" aca="1" ref="S149" ca="1">_xll.BDP(bonds[[#This Row],[worksheet get]],bonds[[#Headers],[rtg_sp]])</f>
        <v>BBB-</v>
      </c>
      <c r="T149" s="9" t="str" cm="1">
        <f t="array" aca="1" ref="T149" ca="1">_xll.BDP(bonds[[#This Row],[worksheet get]],bonds[[#Headers],[bb_composite]])</f>
        <v>NR</v>
      </c>
      <c r="U149" s="9" t="str" cm="1">
        <f t="array" aca="1" ref="U149" ca="1">_xll.BDP(bonds[[#This Row],[worksheet get]],bonds[[#Headers],[green_bond_loan_indicator]])</f>
        <v>N</v>
      </c>
      <c r="V149" s="9">
        <f ca="1">IFERROR(bonds[[#This Row],[yas_ispread]]/bonds[[#This Row],[blp_i_sprd_mid]],1)</f>
        <v>1.016697301151765</v>
      </c>
      <c r="W149" s="9" t="str">
        <f ca="1">_xlfn.XLOOKUP(bonds[[#This Row],[ticker]],lists!J:J,lists!K:K)</f>
        <v>UTILS</v>
      </c>
    </row>
    <row r="150" spans="5:23" ht="10.5" x14ac:dyDescent="0.25">
      <c r="E150" s="5" t="s">
        <v>365</v>
      </c>
      <c r="F150" s="5" t="str" cm="1">
        <f t="array" aca="1" ref="F150" ca="1">_xll.BDP(bonds[[#This Row],[worksheet get]],bonds[[#Headers],[ID_ISIN]])</f>
        <v>XS1150695192</v>
      </c>
      <c r="G150" s="5" t="str" cm="1">
        <f t="array" aca="1" ref="G150" ca="1">_xll.BDP(bonds[[#This Row],[worksheet get]],bonds[[#Headers],[security name]])</f>
        <v>VLVY 4.85 03/10/78</v>
      </c>
      <c r="H150" s="5" t="str" cm="1">
        <f t="array" aca="1" ref="H150" ca="1">_xll.BDP(bonds[[#This Row],[worksheet get]],bonds[[#Headers],[ticker]])</f>
        <v>VLVY</v>
      </c>
      <c r="I150" s="5" cm="1">
        <f t="array" aca="1" ref="I150" ca="1">_xll.BDP(bonds[[#This Row],[worksheet get]],bonds[[#Headers],[coupon]])</f>
        <v>4.8499999999999996</v>
      </c>
      <c r="J150" s="8" cm="1">
        <f t="array" aca="1" ref="J150" ca="1">_xll.BDP(bonds[[#This Row],[worksheet get]],bonds[[#Headers],[nxt_call_dt]])*1</f>
        <v>44995</v>
      </c>
      <c r="K150" s="9" t="str" cm="1">
        <f t="array" aca="1" ref="K150" ca="1">_xll.BDP(bonds[[#This Row],[worksheet get]],bonds[[#Headers],[mty_typ]])</f>
        <v>CALLABLE</v>
      </c>
      <c r="L150" s="9" t="str" cm="1">
        <f t="array" aca="1" ref="L150" ca="1">_xll.BDP(bonds[[#This Row],[worksheet get]],bonds[[#Headers],[crncy]])</f>
        <v>EUR</v>
      </c>
      <c r="M150" s="10" cm="1">
        <f t="array" aca="1" ref="M150" ca="1">_xll.BDP(bonds[[#This Row],[worksheet get]],bonds[[#Headers],[amt_outstanding]])</f>
        <v>600000000</v>
      </c>
      <c r="N150" s="9" t="str" cm="1">
        <f t="array" aca="1" ref="N150" ca="1">_xll.BDP(bonds[[#This Row],[worksheet get]],bonds[[#Headers],[industry_sector]])</f>
        <v>Consumer, Cyclical</v>
      </c>
      <c r="O150" s="9" t="str">
        <f ca="1">bonds[[#This Row],[security name]]&amp;" nc-"&amp;RIGHT(YEAR(bonds[[#This Row],[nxt_call_dt]]),2)</f>
        <v>VLVY 4.85 03/10/78 nc-23</v>
      </c>
      <c r="P150" s="9" cm="1">
        <f t="array" aca="1" ref="P150" ca="1">_xll.BDP(bonds[[#This Row],[worksheet get]],bonds[[#Headers],[yas_ispread]])</f>
        <v>229.00557184090914</v>
      </c>
      <c r="Q150" s="9" cm="1">
        <f t="array" aca="1" ref="Q150" ca="1">_xll.BDP(bonds[[#This Row],[worksheet get]],bonds[[#Headers],[blp_i_sprd_mid]])</f>
        <v>228.92697143554688</v>
      </c>
      <c r="R150" s="9" t="str" cm="1">
        <f t="array" aca="1" ref="R150" ca="1">_xll.BDP(bonds[[#This Row],[worksheet get]],bonds[[#Headers],[rtg_moody]])</f>
        <v>Baa2</v>
      </c>
      <c r="S150" s="9" t="str" cm="1">
        <f t="array" aca="1" ref="S150" ca="1">_xll.BDP(bonds[[#This Row],[worksheet get]],bonds[[#Headers],[rtg_sp]])</f>
        <v>BBB</v>
      </c>
      <c r="T150" s="9" t="str" cm="1">
        <f t="array" aca="1" ref="T150" ca="1">_xll.BDP(bonds[[#This Row],[worksheet get]],bonds[[#Headers],[bb_composite]])</f>
        <v>BBB</v>
      </c>
      <c r="U150" s="9" t="str" cm="1">
        <f t="array" aca="1" ref="U150" ca="1">_xll.BDP(bonds[[#This Row],[worksheet get]],bonds[[#Headers],[green_bond_loan_indicator]])</f>
        <v>N</v>
      </c>
      <c r="V150" s="9">
        <f ca="1">IFERROR(bonds[[#This Row],[yas_ispread]]/bonds[[#This Row],[blp_i_sprd_mid]],1)</f>
        <v>1.0003433427038735</v>
      </c>
      <c r="W150" s="9" t="str">
        <f ca="1">_xlfn.XLOOKUP(bonds[[#This Row],[ticker]],lists!J:J,lists!K:K)</f>
        <v>TMT/ AUTO</v>
      </c>
    </row>
    <row r="151" spans="5:23" ht="10.5" x14ac:dyDescent="0.25">
      <c r="E151" s="5" t="s">
        <v>366</v>
      </c>
      <c r="F151" s="5" t="str" cm="1">
        <f t="array" aca="1" ref="F151" ca="1">_xll.BDP(bonds[[#This Row],[worksheet get]],bonds[[#Headers],[ID_ISIN]])</f>
        <v>XS1048428012</v>
      </c>
      <c r="G151" s="5" t="str" cm="1">
        <f t="array" aca="1" ref="G151" ca="1">_xll.BDP(bonds[[#This Row],[worksheet get]],bonds[[#Headers],[security name]])</f>
        <v>VW 3 3/4 PERP</v>
      </c>
      <c r="H151" s="5" t="str" cm="1">
        <f t="array" aca="1" ref="H151" ca="1">_xll.BDP(bonds[[#This Row],[worksheet get]],bonds[[#Headers],[ticker]])</f>
        <v>VW</v>
      </c>
      <c r="I151" s="5" cm="1">
        <f t="array" aca="1" ref="I151" ca="1">_xll.BDP(bonds[[#This Row],[worksheet get]],bonds[[#Headers],[coupon]])</f>
        <v>3.75</v>
      </c>
      <c r="J151" s="8" cm="1">
        <f t="array" aca="1" ref="J151" ca="1">_xll.BDP(bonds[[#This Row],[worksheet get]],bonds[[#Headers],[nxt_call_dt]])*1</f>
        <v>44279</v>
      </c>
      <c r="K151" s="9" t="str" cm="1">
        <f t="array" aca="1" ref="K151" ca="1">_xll.BDP(bonds[[#This Row],[worksheet get]],bonds[[#Headers],[mty_typ]])</f>
        <v>PERP/CALL</v>
      </c>
      <c r="L151" s="9" t="str" cm="1">
        <f t="array" aca="1" ref="L151" ca="1">_xll.BDP(bonds[[#This Row],[worksheet get]],bonds[[#Headers],[crncy]])</f>
        <v>EUR</v>
      </c>
      <c r="M151" s="10" cm="1">
        <f t="array" aca="1" ref="M151" ca="1">_xll.BDP(bonds[[#This Row],[worksheet get]],bonds[[#Headers],[amt_outstanding]])</f>
        <v>1250000000</v>
      </c>
      <c r="N151" s="9" t="str" cm="1">
        <f t="array" aca="1" ref="N151" ca="1">_xll.BDP(bonds[[#This Row],[worksheet get]],bonds[[#Headers],[industry_sector]])</f>
        <v>Consumer, Cyclical</v>
      </c>
      <c r="O151" s="9" t="str">
        <f ca="1">bonds[[#This Row],[security name]]&amp;" nc-"&amp;RIGHT(YEAR(bonds[[#This Row],[nxt_call_dt]]),2)</f>
        <v>VW 3 3/4 PERP nc-21</v>
      </c>
      <c r="P151" s="9" cm="1">
        <f t="array" aca="1" ref="P151" ca="1">_xll.BDP(bonds[[#This Row],[worksheet get]],bonds[[#Headers],[yas_ispread]])</f>
        <v>233.79057740181298</v>
      </c>
      <c r="Q151" s="9" cm="1">
        <f t="array" aca="1" ref="Q151" ca="1">_xll.BDP(bonds[[#This Row],[worksheet get]],bonds[[#Headers],[blp_i_sprd_mid]])</f>
        <v>227.66754150390625</v>
      </c>
      <c r="R151" s="9" t="str" cm="1">
        <f t="array" aca="1" ref="R151" ca="1">_xll.BDP(bonds[[#This Row],[worksheet get]],bonds[[#Headers],[rtg_moody]])</f>
        <v>Baa2</v>
      </c>
      <c r="S151" s="9" t="str" cm="1">
        <f t="array" aca="1" ref="S151" ca="1">_xll.BDP(bonds[[#This Row],[worksheet get]],bonds[[#Headers],[rtg_sp]])</f>
        <v>BBB-</v>
      </c>
      <c r="T151" s="9" t="str" cm="1">
        <f t="array" aca="1" ref="T151" ca="1">_xll.BDP(bonds[[#This Row],[worksheet get]],bonds[[#Headers],[bb_composite]])</f>
        <v>BBB-</v>
      </c>
      <c r="U151" s="9" t="str" cm="1">
        <f t="array" aca="1" ref="U151" ca="1">_xll.BDP(bonds[[#This Row],[worksheet get]],bonds[[#Headers],[green_bond_loan_indicator]])</f>
        <v>N</v>
      </c>
      <c r="V151" s="9">
        <f ca="1">IFERROR(bonds[[#This Row],[yas_ispread]]/bonds[[#This Row],[blp_i_sprd_mid]],1)</f>
        <v>1.0268946370548024</v>
      </c>
      <c r="W151" s="9" t="str">
        <f ca="1">_xlfn.XLOOKUP(bonds[[#This Row],[ticker]],lists!J:J,lists!K:K)</f>
        <v>TMT/ AUTO</v>
      </c>
    </row>
    <row r="152" spans="5:23" ht="10.5" x14ac:dyDescent="0.25">
      <c r="E152" s="5" t="s">
        <v>367</v>
      </c>
      <c r="F152" s="5" t="str" cm="1">
        <f t="array" aca="1" ref="F152" ca="1">_xll.BDP(bonds[[#This Row],[worksheet get]],bonds[[#Headers],[ID_ISIN]])</f>
        <v>XS1206540806</v>
      </c>
      <c r="G152" s="5" t="str" cm="1">
        <f t="array" aca="1" ref="G152" ca="1">_xll.BDP(bonds[[#This Row],[worksheet get]],bonds[[#Headers],[security name]])</f>
        <v>VW 2 1/2 PERP</v>
      </c>
      <c r="H152" s="5" t="str" cm="1">
        <f t="array" aca="1" ref="H152" ca="1">_xll.BDP(bonds[[#This Row],[worksheet get]],bonds[[#Headers],[ticker]])</f>
        <v>VW</v>
      </c>
      <c r="I152" s="5" cm="1">
        <f t="array" aca="1" ref="I152" ca="1">_xll.BDP(bonds[[#This Row],[worksheet get]],bonds[[#Headers],[coupon]])</f>
        <v>2.5</v>
      </c>
      <c r="J152" s="8" cm="1">
        <f t="array" aca="1" ref="J152" ca="1">_xll.BDP(bonds[[#This Row],[worksheet get]],bonds[[#Headers],[nxt_call_dt]])*1</f>
        <v>44640</v>
      </c>
      <c r="K152" s="9" t="str" cm="1">
        <f t="array" aca="1" ref="K152" ca="1">_xll.BDP(bonds[[#This Row],[worksheet get]],bonds[[#Headers],[mty_typ]])</f>
        <v>PERP/CALL</v>
      </c>
      <c r="L152" s="9" t="str" cm="1">
        <f t="array" aca="1" ref="L152" ca="1">_xll.BDP(bonds[[#This Row],[worksheet get]],bonds[[#Headers],[crncy]])</f>
        <v>EUR</v>
      </c>
      <c r="M152" s="10" cm="1">
        <f t="array" aca="1" ref="M152" ca="1">_xll.BDP(bonds[[#This Row],[worksheet get]],bonds[[#Headers],[amt_outstanding]])</f>
        <v>1100000000</v>
      </c>
      <c r="N152" s="9" t="str" cm="1">
        <f t="array" aca="1" ref="N152" ca="1">_xll.BDP(bonds[[#This Row],[worksheet get]],bonds[[#Headers],[industry_sector]])</f>
        <v>Consumer, Cyclical</v>
      </c>
      <c r="O152" s="9" t="str">
        <f ca="1">bonds[[#This Row],[security name]]&amp;" nc-"&amp;RIGHT(YEAR(bonds[[#This Row],[nxt_call_dt]]),2)</f>
        <v>VW 2 1/2 PERP nc-22</v>
      </c>
      <c r="P152" s="9" cm="1">
        <f t="array" aca="1" ref="P152" ca="1">_xll.BDP(bonds[[#This Row],[worksheet get]],bonds[[#Headers],[yas_ispread]])</f>
        <v>365.99723072907261</v>
      </c>
      <c r="Q152" s="9" cm="1">
        <f t="array" aca="1" ref="Q152" ca="1">_xll.BDP(bonds[[#This Row],[worksheet get]],bonds[[#Headers],[blp_i_sprd_mid]])</f>
        <v>366.09463500976563</v>
      </c>
      <c r="R152" s="9" t="str" cm="1">
        <f t="array" aca="1" ref="R152" ca="1">_xll.BDP(bonds[[#This Row],[worksheet get]],bonds[[#Headers],[rtg_moody]])</f>
        <v>Baa2</v>
      </c>
      <c r="S152" s="9" t="str" cm="1">
        <f t="array" aca="1" ref="S152" ca="1">_xll.BDP(bonds[[#This Row],[worksheet get]],bonds[[#Headers],[rtg_sp]])</f>
        <v>BBB-</v>
      </c>
      <c r="T152" s="9" t="str" cm="1">
        <f t="array" aca="1" ref="T152" ca="1">_xll.BDP(bonds[[#This Row],[worksheet get]],bonds[[#Headers],[bb_composite]])</f>
        <v>BBB-</v>
      </c>
      <c r="U152" s="9" t="str" cm="1">
        <f t="array" aca="1" ref="U152" ca="1">_xll.BDP(bonds[[#This Row],[worksheet get]],bonds[[#Headers],[green_bond_loan_indicator]])</f>
        <v>N</v>
      </c>
      <c r="V152" s="9">
        <f ca="1">IFERROR(bonds[[#This Row],[yas_ispread]]/bonds[[#This Row],[blp_i_sprd_mid]],1)</f>
        <v>0.99973393688030854</v>
      </c>
      <c r="W152" s="9" t="str">
        <f ca="1">_xlfn.XLOOKUP(bonds[[#This Row],[ticker]],lists!J:J,lists!K:K)</f>
        <v>TMT/ AUTO</v>
      </c>
    </row>
    <row r="153" spans="5:23" ht="10.5" x14ac:dyDescent="0.25">
      <c r="E153" s="5" t="s">
        <v>113</v>
      </c>
      <c r="F153" s="5" t="str" cm="1">
        <f t="array" aca="1" ref="F153" ca="1">_xll.BDP(bonds[[#This Row],[worksheet get]],bonds[[#Headers],[ID_ISIN]])</f>
        <v>XS1629658755</v>
      </c>
      <c r="G153" s="5" t="str" cm="1">
        <f t="array" aca="1" ref="G153" ca="1">_xll.BDP(bonds[[#This Row],[worksheet get]],bonds[[#Headers],[security name]])</f>
        <v>VW 2.7 PERP</v>
      </c>
      <c r="H153" s="5" t="str" cm="1">
        <f t="array" aca="1" ref="H153" ca="1">_xll.BDP(bonds[[#This Row],[worksheet get]],bonds[[#Headers],[ticker]])</f>
        <v>VW</v>
      </c>
      <c r="I153" s="5" cm="1">
        <f t="array" aca="1" ref="I153" ca="1">_xll.BDP(bonds[[#This Row],[worksheet get]],bonds[[#Headers],[coupon]])</f>
        <v>2.7</v>
      </c>
      <c r="J153" s="8" cm="1">
        <f t="array" aca="1" ref="J153" ca="1">_xll.BDP(bonds[[#This Row],[worksheet get]],bonds[[#Headers],[nxt_call_dt]])*1</f>
        <v>44909</v>
      </c>
      <c r="K153" s="9" t="str" cm="1">
        <f t="array" aca="1" ref="K153" ca="1">_xll.BDP(bonds[[#This Row],[worksheet get]],bonds[[#Headers],[mty_typ]])</f>
        <v>PERP/CALL</v>
      </c>
      <c r="L153" s="9" t="str" cm="1">
        <f t="array" aca="1" ref="L153" ca="1">_xll.BDP(bonds[[#This Row],[worksheet get]],bonds[[#Headers],[crncy]])</f>
        <v>EUR</v>
      </c>
      <c r="M153" s="10" cm="1">
        <f t="array" aca="1" ref="M153" ca="1">_xll.BDP(bonds[[#This Row],[worksheet get]],bonds[[#Headers],[amt_outstanding]])</f>
        <v>1500000000</v>
      </c>
      <c r="N153" s="9" t="str" cm="1">
        <f t="array" aca="1" ref="N153" ca="1">_xll.BDP(bonds[[#This Row],[worksheet get]],bonds[[#Headers],[industry_sector]])</f>
        <v>Consumer, Cyclical</v>
      </c>
      <c r="O153" s="9" t="str">
        <f ca="1">bonds[[#This Row],[security name]]&amp;" nc-"&amp;RIGHT(YEAR(bonds[[#This Row],[nxt_call_dt]]),2)</f>
        <v>VW 2.7 PERP nc-22</v>
      </c>
      <c r="P153" s="9" cm="1">
        <f t="array" aca="1" ref="P153" ca="1">_xll.BDP(bonds[[#This Row],[worksheet get]],bonds[[#Headers],[yas_ispread]])</f>
        <v>367.85621003058748</v>
      </c>
      <c r="Q153" s="9" cm="1">
        <f t="array" aca="1" ref="Q153" ca="1">_xll.BDP(bonds[[#This Row],[worksheet get]],bonds[[#Headers],[blp_i_sprd_mid]])</f>
        <v>367.78634643554688</v>
      </c>
      <c r="R153" s="9" t="str" cm="1">
        <f t="array" aca="1" ref="R153" ca="1">_xll.BDP(bonds[[#This Row],[worksheet get]],bonds[[#Headers],[rtg_moody]])</f>
        <v>Baa2</v>
      </c>
      <c r="S153" s="9" t="str" cm="1">
        <f t="array" aca="1" ref="S153" ca="1">_xll.BDP(bonds[[#This Row],[worksheet get]],bonds[[#Headers],[rtg_sp]])</f>
        <v>BBB-</v>
      </c>
      <c r="T153" s="9" t="str" cm="1">
        <f t="array" aca="1" ref="T153" ca="1">_xll.BDP(bonds[[#This Row],[worksheet get]],bonds[[#Headers],[bb_composite]])</f>
        <v>BBB-</v>
      </c>
      <c r="U153" s="9" t="str" cm="1">
        <f t="array" aca="1" ref="U153" ca="1">_xll.BDP(bonds[[#This Row],[worksheet get]],bonds[[#Headers],[green_bond_loan_indicator]])</f>
        <v>N</v>
      </c>
      <c r="V153" s="9">
        <f ca="1">IFERROR(bonds[[#This Row],[yas_ispread]]/bonds[[#This Row],[blp_i_sprd_mid]],1)</f>
        <v>1.0001899570109594</v>
      </c>
      <c r="W153" s="9" t="str">
        <f ca="1">_xlfn.XLOOKUP(bonds[[#This Row],[ticker]],lists!J:J,lists!K:K)</f>
        <v>TMT/ AUTO</v>
      </c>
    </row>
    <row r="154" spans="5:23" ht="10.5" x14ac:dyDescent="0.25">
      <c r="E154" s="5" t="s">
        <v>368</v>
      </c>
      <c r="F154" s="5" t="str" cm="1">
        <f t="array" aca="1" ref="F154" ca="1">_xll.BDP(bonds[[#This Row],[worksheet get]],bonds[[#Headers],[ID_ISIN]])</f>
        <v>XS0968913342</v>
      </c>
      <c r="G154" s="5" t="str" cm="1">
        <f t="array" aca="1" ref="G154" ca="1">_xll.BDP(bonds[[#This Row],[worksheet get]],bonds[[#Headers],[security name]])</f>
        <v>VW 5 1/8 PERP</v>
      </c>
      <c r="H154" s="5" t="str" cm="1">
        <f t="array" aca="1" ref="H154" ca="1">_xll.BDP(bonds[[#This Row],[worksheet get]],bonds[[#Headers],[ticker]])</f>
        <v>VW</v>
      </c>
      <c r="I154" s="5" cm="1">
        <f t="array" aca="1" ref="I154" ca="1">_xll.BDP(bonds[[#This Row],[worksheet get]],bonds[[#Headers],[coupon]])</f>
        <v>5.125</v>
      </c>
      <c r="J154" s="8" cm="1">
        <f t="array" aca="1" ref="J154" ca="1">_xll.BDP(bonds[[#This Row],[worksheet get]],bonds[[#Headers],[nxt_call_dt]])*1</f>
        <v>45173</v>
      </c>
      <c r="K154" s="9" t="str" cm="1">
        <f t="array" aca="1" ref="K154" ca="1">_xll.BDP(bonds[[#This Row],[worksheet get]],bonds[[#Headers],[mty_typ]])</f>
        <v>PERP/CALL</v>
      </c>
      <c r="L154" s="9" t="str" cm="1">
        <f t="array" aca="1" ref="L154" ca="1">_xll.BDP(bonds[[#This Row],[worksheet get]],bonds[[#Headers],[crncy]])</f>
        <v>EUR</v>
      </c>
      <c r="M154" s="10" cm="1">
        <f t="array" aca="1" ref="M154" ca="1">_xll.BDP(bonds[[#This Row],[worksheet get]],bonds[[#Headers],[amt_outstanding]])</f>
        <v>750000000</v>
      </c>
      <c r="N154" s="9" t="str" cm="1">
        <f t="array" aca="1" ref="N154" ca="1">_xll.BDP(bonds[[#This Row],[worksheet get]],bonds[[#Headers],[industry_sector]])</f>
        <v>Consumer, Cyclical</v>
      </c>
      <c r="O154" s="9" t="str">
        <f ca="1">bonds[[#This Row],[security name]]&amp;" nc-"&amp;RIGHT(YEAR(bonds[[#This Row],[nxt_call_dt]]),2)</f>
        <v>VW 5 1/8 PERP nc-23</v>
      </c>
      <c r="P154" s="9" cm="1">
        <f t="array" aca="1" ref="P154" ca="1">_xll.BDP(bonds[[#This Row],[worksheet get]],bonds[[#Headers],[yas_ispread]])</f>
        <v>351.38131841443794</v>
      </c>
      <c r="Q154" s="9" cm="1">
        <f t="array" aca="1" ref="Q154" ca="1">_xll.BDP(bonds[[#This Row],[worksheet get]],bonds[[#Headers],[blp_i_sprd_mid]])</f>
        <v>351.4039306640625</v>
      </c>
      <c r="R154" s="9" t="str" cm="1">
        <f t="array" aca="1" ref="R154" ca="1">_xll.BDP(bonds[[#This Row],[worksheet get]],bonds[[#Headers],[rtg_moody]])</f>
        <v>Baa2</v>
      </c>
      <c r="S154" s="9" t="str" cm="1">
        <f t="array" aca="1" ref="S154" ca="1">_xll.BDP(bonds[[#This Row],[worksheet get]],bonds[[#Headers],[rtg_sp]])</f>
        <v>BBB-</v>
      </c>
      <c r="T154" s="9" t="str" cm="1">
        <f t="array" aca="1" ref="T154" ca="1">_xll.BDP(bonds[[#This Row],[worksheet get]],bonds[[#Headers],[bb_composite]])</f>
        <v>BBB-</v>
      </c>
      <c r="U154" s="9" t="str" cm="1">
        <f t="array" aca="1" ref="U154" ca="1">_xll.BDP(bonds[[#This Row],[worksheet get]],bonds[[#Headers],[green_bond_loan_indicator]])</f>
        <v>N</v>
      </c>
      <c r="V154" s="9">
        <f ca="1">IFERROR(bonds[[#This Row],[yas_ispread]]/bonds[[#This Row],[blp_i_sprd_mid]],1)</f>
        <v>0.99993565168840937</v>
      </c>
      <c r="W154" s="9" t="str">
        <f ca="1">_xlfn.XLOOKUP(bonds[[#This Row],[ticker]],lists!J:J,lists!K:K)</f>
        <v>TMT/ AUTO</v>
      </c>
    </row>
    <row r="155" spans="5:23" ht="10.5" x14ac:dyDescent="0.25">
      <c r="E155" s="5" t="s">
        <v>369</v>
      </c>
      <c r="F155" s="5" t="str" cm="1">
        <f t="array" aca="1" ref="F155" ca="1">_xll.BDP(bonds[[#This Row],[worksheet get]],bonds[[#Headers],[ID_ISIN]])</f>
        <v>XS1799938995</v>
      </c>
      <c r="G155" s="5" t="str" cm="1">
        <f t="array" aca="1" ref="G155" ca="1">_xll.BDP(bonds[[#This Row],[worksheet get]],bonds[[#Headers],[security name]])</f>
        <v>VW 3 3/8 PERP</v>
      </c>
      <c r="H155" s="5" t="str" cm="1">
        <f t="array" aca="1" ref="H155" ca="1">_xll.BDP(bonds[[#This Row],[worksheet get]],bonds[[#Headers],[ticker]])</f>
        <v>VW</v>
      </c>
      <c r="I155" s="5" cm="1">
        <f t="array" aca="1" ref="I155" ca="1">_xll.BDP(bonds[[#This Row],[worksheet get]],bonds[[#Headers],[coupon]])</f>
        <v>3.375</v>
      </c>
      <c r="J155" s="8" cm="1">
        <f t="array" aca="1" ref="J155" ca="1">_xll.BDP(bonds[[#This Row],[worksheet get]],bonds[[#Headers],[nxt_call_dt]])*1</f>
        <v>45470</v>
      </c>
      <c r="K155" s="9" t="str" cm="1">
        <f t="array" aca="1" ref="K155" ca="1">_xll.BDP(bonds[[#This Row],[worksheet get]],bonds[[#Headers],[mty_typ]])</f>
        <v>PERP/CALL</v>
      </c>
      <c r="L155" s="9" t="str" cm="1">
        <f t="array" aca="1" ref="L155" ca="1">_xll.BDP(bonds[[#This Row],[worksheet get]],bonds[[#Headers],[crncy]])</f>
        <v>EUR</v>
      </c>
      <c r="M155" s="10" cm="1">
        <f t="array" aca="1" ref="M155" ca="1">_xll.BDP(bonds[[#This Row],[worksheet get]],bonds[[#Headers],[amt_outstanding]])</f>
        <v>1250000000</v>
      </c>
      <c r="N155" s="9" t="str" cm="1">
        <f t="array" aca="1" ref="N155" ca="1">_xll.BDP(bonds[[#This Row],[worksheet get]],bonds[[#Headers],[industry_sector]])</f>
        <v>Consumer, Cyclical</v>
      </c>
      <c r="O155" s="9" t="str">
        <f ca="1">bonds[[#This Row],[security name]]&amp;" nc-"&amp;RIGHT(YEAR(bonds[[#This Row],[nxt_call_dt]]),2)</f>
        <v>VW 3 3/8 PERP nc-24</v>
      </c>
      <c r="P155" s="9" cm="1">
        <f t="array" aca="1" ref="P155" ca="1">_xll.BDP(bonds[[#This Row],[worksheet get]],bonds[[#Headers],[yas_ispread]])</f>
        <v>387.92044749619606</v>
      </c>
      <c r="Q155" s="9" cm="1">
        <f t="array" aca="1" ref="Q155" ca="1">_xll.BDP(bonds[[#This Row],[worksheet get]],bonds[[#Headers],[blp_i_sprd_mid]])</f>
        <v>387.88162231445313</v>
      </c>
      <c r="R155" s="9" t="str" cm="1">
        <f t="array" aca="1" ref="R155" ca="1">_xll.BDP(bonds[[#This Row],[worksheet get]],bonds[[#Headers],[rtg_moody]])</f>
        <v>Baa2</v>
      </c>
      <c r="S155" s="9" t="str" cm="1">
        <f t="array" aca="1" ref="S155" ca="1">_xll.BDP(bonds[[#This Row],[worksheet get]],bonds[[#Headers],[rtg_sp]])</f>
        <v>BBB-</v>
      </c>
      <c r="T155" s="9" t="str" cm="1">
        <f t="array" aca="1" ref="T155" ca="1">_xll.BDP(bonds[[#This Row],[worksheet get]],bonds[[#Headers],[bb_composite]])</f>
        <v>BBB-</v>
      </c>
      <c r="U155" s="9" t="str" cm="1">
        <f t="array" aca="1" ref="U155" ca="1">_xll.BDP(bonds[[#This Row],[worksheet get]],bonds[[#Headers],[green_bond_loan_indicator]])</f>
        <v>N</v>
      </c>
      <c r="V155" s="9">
        <f ca="1">IFERROR(bonds[[#This Row],[yas_ispread]]/bonds[[#This Row],[blp_i_sprd_mid]],1)</f>
        <v>1.0001000954402306</v>
      </c>
      <c r="W155" s="9" t="str">
        <f ca="1">_xlfn.XLOOKUP(bonds[[#This Row],[ticker]],lists!J:J,lists!K:K)</f>
        <v>TMT/ AUTO</v>
      </c>
    </row>
    <row r="156" spans="5:23" ht="10.5" x14ac:dyDescent="0.25">
      <c r="E156" s="5" t="s">
        <v>370</v>
      </c>
      <c r="F156" s="5" t="str" cm="1">
        <f t="array" aca="1" ref="F156" ca="1">_xll.BDP(bonds[[#This Row],[worksheet get]],bonds[[#Headers],[ID_ISIN]])</f>
        <v>XS2187689034</v>
      </c>
      <c r="G156" s="5" t="str" cm="1">
        <f t="array" aca="1" ref="G156" ca="1">_xll.BDP(bonds[[#This Row],[worksheet get]],bonds[[#Headers],[security name]])</f>
        <v>VW 3 1/2 PERP</v>
      </c>
      <c r="H156" s="5" t="str" cm="1">
        <f t="array" aca="1" ref="H156" ca="1">_xll.BDP(bonds[[#This Row],[worksheet get]],bonds[[#Headers],[ticker]])</f>
        <v>VW</v>
      </c>
      <c r="I156" s="5" cm="1">
        <f t="array" aca="1" ref="I156" ca="1">_xll.BDP(bonds[[#This Row],[worksheet get]],bonds[[#Headers],[coupon]])</f>
        <v>3.5</v>
      </c>
      <c r="J156" s="8" cm="1">
        <f t="array" aca="1" ref="J156" ca="1">_xll.BDP(bonds[[#This Row],[worksheet get]],bonds[[#Headers],[nxt_call_dt]])*1</f>
        <v>45825</v>
      </c>
      <c r="K156" s="9" t="str" cm="1">
        <f t="array" aca="1" ref="K156" ca="1">_xll.BDP(bonds[[#This Row],[worksheet get]],bonds[[#Headers],[mty_typ]])</f>
        <v>PERP/CALL</v>
      </c>
      <c r="L156" s="9" t="str" cm="1">
        <f t="array" aca="1" ref="L156" ca="1">_xll.BDP(bonds[[#This Row],[worksheet get]],bonds[[#Headers],[crncy]])</f>
        <v>EUR</v>
      </c>
      <c r="M156" s="10" cm="1">
        <f t="array" aca="1" ref="M156" ca="1">_xll.BDP(bonds[[#This Row],[worksheet get]],bonds[[#Headers],[amt_outstanding]])</f>
        <v>1500000000</v>
      </c>
      <c r="N156" s="9" t="str" cm="1">
        <f t="array" aca="1" ref="N156" ca="1">_xll.BDP(bonds[[#This Row],[worksheet get]],bonds[[#Headers],[industry_sector]])</f>
        <v>Consumer, Cyclical</v>
      </c>
      <c r="O156" s="9" t="str">
        <f ca="1">bonds[[#This Row],[security name]]&amp;" nc-"&amp;RIGHT(YEAR(bonds[[#This Row],[nxt_call_dt]]),2)</f>
        <v>VW 3 1/2 PERP nc-25</v>
      </c>
      <c r="P156" s="9" cm="1">
        <f t="array" aca="1" ref="P156" ca="1">_xll.BDP(bonds[[#This Row],[worksheet get]],bonds[[#Headers],[yas_ispread]])</f>
        <v>400.00284852400688</v>
      </c>
      <c r="Q156" s="9" cm="1">
        <f t="array" aca="1" ref="Q156" ca="1">_xll.BDP(bonds[[#This Row],[worksheet get]],bonds[[#Headers],[blp_i_sprd_mid]])</f>
        <v>400.35873413085938</v>
      </c>
      <c r="R156" s="9" t="str" cm="1">
        <f t="array" aca="1" ref="R156" ca="1">_xll.BDP(bonds[[#This Row],[worksheet get]],bonds[[#Headers],[rtg_moody]])</f>
        <v>Baa2</v>
      </c>
      <c r="S156" s="9" t="str" cm="1">
        <f t="array" aca="1" ref="S156" ca="1">_xll.BDP(bonds[[#This Row],[worksheet get]],bonds[[#Headers],[rtg_sp]])</f>
        <v>#N/A N/A</v>
      </c>
      <c r="T156" s="9" t="str" cm="1">
        <f t="array" aca="1" ref="T156" ca="1">_xll.BDP(bonds[[#This Row],[worksheet get]],bonds[[#Headers],[bb_composite]])</f>
        <v>NR</v>
      </c>
      <c r="U156" s="9" t="str" cm="1">
        <f t="array" aca="1" ref="U156" ca="1">_xll.BDP(bonds[[#This Row],[worksheet get]],bonds[[#Headers],[green_bond_loan_indicator]])</f>
        <v>N</v>
      </c>
      <c r="V156" s="9">
        <f ca="1">IFERROR(bonds[[#This Row],[yas_ispread]]/bonds[[#This Row],[blp_i_sprd_mid]],1)</f>
        <v>0.99911108319486253</v>
      </c>
      <c r="W156" s="9" t="str">
        <f ca="1">_xlfn.XLOOKUP(bonds[[#This Row],[ticker]],lists!J:J,lists!K:K)</f>
        <v>TMT/ AUTO</v>
      </c>
    </row>
    <row r="157" spans="5:23" ht="10.5" x14ac:dyDescent="0.25">
      <c r="E157" s="5" t="s">
        <v>371</v>
      </c>
      <c r="F157" s="5" t="str" cm="1">
        <f t="array" aca="1" ref="F157" ca="1">_xll.BDP(bonds[[#This Row],[worksheet get]],bonds[[#Headers],[ID_ISIN]])</f>
        <v>XS1048428442</v>
      </c>
      <c r="G157" s="5" t="str" cm="1">
        <f t="array" aca="1" ref="G157" ca="1">_xll.BDP(bonds[[#This Row],[worksheet get]],bonds[[#Headers],[security name]])</f>
        <v>VW 4 5/8 PERP</v>
      </c>
      <c r="H157" s="5" t="str" cm="1">
        <f t="array" aca="1" ref="H157" ca="1">_xll.BDP(bonds[[#This Row],[worksheet get]],bonds[[#Headers],[ticker]])</f>
        <v>VW</v>
      </c>
      <c r="I157" s="5" cm="1">
        <f t="array" aca="1" ref="I157" ca="1">_xll.BDP(bonds[[#This Row],[worksheet get]],bonds[[#Headers],[coupon]])</f>
        <v>4.625</v>
      </c>
      <c r="J157" s="8" cm="1">
        <f t="array" aca="1" ref="J157" ca="1">_xll.BDP(bonds[[#This Row],[worksheet get]],bonds[[#Headers],[nxt_call_dt]])*1</f>
        <v>46105</v>
      </c>
      <c r="K157" s="9" t="str" cm="1">
        <f t="array" aca="1" ref="K157" ca="1">_xll.BDP(bonds[[#This Row],[worksheet get]],bonds[[#Headers],[mty_typ]])</f>
        <v>PERP/CALL</v>
      </c>
      <c r="L157" s="9" t="str" cm="1">
        <f t="array" aca="1" ref="L157" ca="1">_xll.BDP(bonds[[#This Row],[worksheet get]],bonds[[#Headers],[crncy]])</f>
        <v>EUR</v>
      </c>
      <c r="M157" s="10" cm="1">
        <f t="array" aca="1" ref="M157" ca="1">_xll.BDP(bonds[[#This Row],[worksheet get]],bonds[[#Headers],[amt_outstanding]])</f>
        <v>1750000000</v>
      </c>
      <c r="N157" s="9" t="str" cm="1">
        <f t="array" aca="1" ref="N157" ca="1">_xll.BDP(bonds[[#This Row],[worksheet get]],bonds[[#Headers],[industry_sector]])</f>
        <v>Consumer, Cyclical</v>
      </c>
      <c r="O157" s="9" t="str">
        <f ca="1">bonds[[#This Row],[security name]]&amp;" nc-"&amp;RIGHT(YEAR(bonds[[#This Row],[nxt_call_dt]]),2)</f>
        <v>VW 4 5/8 PERP nc-26</v>
      </c>
      <c r="P157" s="9" cm="1">
        <f t="array" aca="1" ref="P157" ca="1">_xll.BDP(bonds[[#This Row],[worksheet get]],bonds[[#Headers],[yas_ispread]])</f>
        <v>395.97332169155379</v>
      </c>
      <c r="Q157" s="9" cm="1">
        <f t="array" aca="1" ref="Q157" ca="1">_xll.BDP(bonds[[#This Row],[worksheet get]],bonds[[#Headers],[blp_i_sprd_mid]])</f>
        <v>396.24160766601563</v>
      </c>
      <c r="R157" s="9" t="str" cm="1">
        <f t="array" aca="1" ref="R157" ca="1">_xll.BDP(bonds[[#This Row],[worksheet get]],bonds[[#Headers],[rtg_moody]])</f>
        <v>Baa2</v>
      </c>
      <c r="S157" s="9" t="str" cm="1">
        <f t="array" aca="1" ref="S157" ca="1">_xll.BDP(bonds[[#This Row],[worksheet get]],bonds[[#Headers],[rtg_sp]])</f>
        <v>BBB-</v>
      </c>
      <c r="T157" s="9" t="str" cm="1">
        <f t="array" aca="1" ref="T157" ca="1">_xll.BDP(bonds[[#This Row],[worksheet get]],bonds[[#Headers],[bb_composite]])</f>
        <v>BBB-</v>
      </c>
      <c r="U157" s="9" t="str" cm="1">
        <f t="array" aca="1" ref="U157" ca="1">_xll.BDP(bonds[[#This Row],[worksheet get]],bonds[[#Headers],[green_bond_loan_indicator]])</f>
        <v>N</v>
      </c>
      <c r="V157" s="9">
        <f ca="1">IFERROR(bonds[[#This Row],[yas_ispread]]/bonds[[#This Row],[blp_i_sprd_mid]],1)</f>
        <v>0.99932292326380834</v>
      </c>
      <c r="W157" s="9" t="str">
        <f ca="1">_xlfn.XLOOKUP(bonds[[#This Row],[ticker]],lists!J:J,lists!K:K)</f>
        <v>TMT/ AUTO</v>
      </c>
    </row>
    <row r="158" spans="5:23" ht="10.5" x14ac:dyDescent="0.25">
      <c r="E158" s="5" t="s">
        <v>372</v>
      </c>
      <c r="F158" s="5" t="str" cm="1">
        <f t="array" aca="1" ref="F158" ca="1">_xll.BDP(bonds[[#This Row],[worksheet get]],bonds[[#Headers],[ID_ISIN]])</f>
        <v>XS1629774230</v>
      </c>
      <c r="G158" s="5" t="str" cm="1">
        <f t="array" aca="1" ref="G158" ca="1">_xll.BDP(bonds[[#This Row],[worksheet get]],bonds[[#Headers],[security name]])</f>
        <v>VW 3 7/8 PERP</v>
      </c>
      <c r="H158" s="5" t="str" cm="1">
        <f t="array" aca="1" ref="H158" ca="1">_xll.BDP(bonds[[#This Row],[worksheet get]],bonds[[#Headers],[ticker]])</f>
        <v>VW</v>
      </c>
      <c r="I158" s="5" cm="1">
        <f t="array" aca="1" ref="I158" ca="1">_xll.BDP(bonds[[#This Row],[worksheet get]],bonds[[#Headers],[coupon]])</f>
        <v>3.875</v>
      </c>
      <c r="J158" s="8" cm="1">
        <f t="array" aca="1" ref="J158" ca="1">_xll.BDP(bonds[[#This Row],[worksheet get]],bonds[[#Headers],[nxt_call_dt]])*1</f>
        <v>46552</v>
      </c>
      <c r="K158" s="9" t="str" cm="1">
        <f t="array" aca="1" ref="K158" ca="1">_xll.BDP(bonds[[#This Row],[worksheet get]],bonds[[#Headers],[mty_typ]])</f>
        <v>PERP/CALL</v>
      </c>
      <c r="L158" s="9" t="str" cm="1">
        <f t="array" aca="1" ref="L158" ca="1">_xll.BDP(bonds[[#This Row],[worksheet get]],bonds[[#Headers],[crncy]])</f>
        <v>EUR</v>
      </c>
      <c r="M158" s="10" cm="1">
        <f t="array" aca="1" ref="M158" ca="1">_xll.BDP(bonds[[#This Row],[worksheet get]],bonds[[#Headers],[amt_outstanding]])</f>
        <v>2000000000</v>
      </c>
      <c r="N158" s="9" t="str" cm="1">
        <f t="array" aca="1" ref="N158" ca="1">_xll.BDP(bonds[[#This Row],[worksheet get]],bonds[[#Headers],[industry_sector]])</f>
        <v>Consumer, Cyclical</v>
      </c>
      <c r="O158" s="9" t="str">
        <f ca="1">bonds[[#This Row],[security name]]&amp;" nc-"&amp;RIGHT(YEAR(bonds[[#This Row],[nxt_call_dt]]),2)</f>
        <v>VW 3 7/8 PERP nc-27</v>
      </c>
      <c r="P158" s="9" cm="1">
        <f t="array" aca="1" ref="P158" ca="1">_xll.BDP(bonds[[#This Row],[worksheet get]],bonds[[#Headers],[yas_ispread]])</f>
        <v>406.99848066705647</v>
      </c>
      <c r="Q158" s="9" cm="1">
        <f t="array" aca="1" ref="Q158" ca="1">_xll.BDP(bonds[[#This Row],[worksheet get]],bonds[[#Headers],[blp_i_sprd_mid]])</f>
        <v>407.32510375976563</v>
      </c>
      <c r="R158" s="9" t="str" cm="1">
        <f t="array" aca="1" ref="R158" ca="1">_xll.BDP(bonds[[#This Row],[worksheet get]],bonds[[#Headers],[rtg_moody]])</f>
        <v>Baa2</v>
      </c>
      <c r="S158" s="9" t="str" cm="1">
        <f t="array" aca="1" ref="S158" ca="1">_xll.BDP(bonds[[#This Row],[worksheet get]],bonds[[#Headers],[rtg_sp]])</f>
        <v>BBB-</v>
      </c>
      <c r="T158" s="9" t="str" cm="1">
        <f t="array" aca="1" ref="T158" ca="1">_xll.BDP(bonds[[#This Row],[worksheet get]],bonds[[#Headers],[bb_composite]])</f>
        <v>BBB-</v>
      </c>
      <c r="U158" s="9" t="str" cm="1">
        <f t="array" aca="1" ref="U158" ca="1">_xll.BDP(bonds[[#This Row],[worksheet get]],bonds[[#Headers],[green_bond_loan_indicator]])</f>
        <v>N</v>
      </c>
      <c r="V158" s="9">
        <f ca="1">IFERROR(bonds[[#This Row],[yas_ispread]]/bonds[[#This Row],[blp_i_sprd_mid]],1)</f>
        <v>0.99919812677958142</v>
      </c>
      <c r="W158" s="9" t="str">
        <f ca="1">_xlfn.XLOOKUP(bonds[[#This Row],[ticker]],lists!J:J,lists!K:K)</f>
        <v>TMT/ AUTO</v>
      </c>
    </row>
    <row r="159" spans="5:23" ht="10.5" x14ac:dyDescent="0.25">
      <c r="E159" s="5" t="s">
        <v>373</v>
      </c>
      <c r="F159" s="5" t="str" cm="1">
        <f t="array" aca="1" ref="F159" ca="1">_xll.BDP(bonds[[#This Row],[worksheet get]],bonds[[#Headers],[ID_ISIN]])</f>
        <v>XS1799939027</v>
      </c>
      <c r="G159" s="5" t="str" cm="1">
        <f t="array" aca="1" ref="G159" ca="1">_xll.BDP(bonds[[#This Row],[worksheet get]],bonds[[#Headers],[security name]])</f>
        <v>VW 4 5/8 PERP</v>
      </c>
      <c r="H159" s="5" t="str" cm="1">
        <f t="array" aca="1" ref="H159" ca="1">_xll.BDP(bonds[[#This Row],[worksheet get]],bonds[[#Headers],[ticker]])</f>
        <v>VW</v>
      </c>
      <c r="I159" s="5" cm="1">
        <f t="array" aca="1" ref="I159" ca="1">_xll.BDP(bonds[[#This Row],[worksheet get]],bonds[[#Headers],[coupon]])</f>
        <v>4.625</v>
      </c>
      <c r="J159" s="8" cm="1">
        <f t="array" aca="1" ref="J159" ca="1">_xll.BDP(bonds[[#This Row],[worksheet get]],bonds[[#Headers],[nxt_call_dt]])*1</f>
        <v>46931</v>
      </c>
      <c r="K159" s="9" t="str" cm="1">
        <f t="array" aca="1" ref="K159" ca="1">_xll.BDP(bonds[[#This Row],[worksheet get]],bonds[[#Headers],[mty_typ]])</f>
        <v>PERP/CALL</v>
      </c>
      <c r="L159" s="9" t="str" cm="1">
        <f t="array" aca="1" ref="L159" ca="1">_xll.BDP(bonds[[#This Row],[worksheet get]],bonds[[#Headers],[crncy]])</f>
        <v>EUR</v>
      </c>
      <c r="M159" s="10" cm="1">
        <f t="array" aca="1" ref="M159" ca="1">_xll.BDP(bonds[[#This Row],[worksheet get]],bonds[[#Headers],[amt_outstanding]])</f>
        <v>1500000000</v>
      </c>
      <c r="N159" s="9" t="str" cm="1">
        <f t="array" aca="1" ref="N159" ca="1">_xll.BDP(bonds[[#This Row],[worksheet get]],bonds[[#Headers],[industry_sector]])</f>
        <v>Consumer, Cyclical</v>
      </c>
      <c r="O159" s="9" t="str">
        <f ca="1">bonds[[#This Row],[security name]]&amp;" nc-"&amp;RIGHT(YEAR(bonds[[#This Row],[nxt_call_dt]]),2)</f>
        <v>VW 4 5/8 PERP nc-28</v>
      </c>
      <c r="P159" s="9" cm="1">
        <f t="array" aca="1" ref="P159" ca="1">_xll.BDP(bonds[[#This Row],[worksheet get]],bonds[[#Headers],[yas_ispread]])</f>
        <v>416.08263736154657</v>
      </c>
      <c r="Q159" s="9" cm="1">
        <f t="array" aca="1" ref="Q159" ca="1">_xll.BDP(bonds[[#This Row],[worksheet get]],bonds[[#Headers],[blp_i_sprd_mid]])</f>
        <v>416.54296875</v>
      </c>
      <c r="R159" s="9" t="str" cm="1">
        <f t="array" aca="1" ref="R159" ca="1">_xll.BDP(bonds[[#This Row],[worksheet get]],bonds[[#Headers],[rtg_moody]])</f>
        <v>Baa2</v>
      </c>
      <c r="S159" s="9" t="str" cm="1">
        <f t="array" aca="1" ref="S159" ca="1">_xll.BDP(bonds[[#This Row],[worksheet get]],bonds[[#Headers],[rtg_sp]])</f>
        <v>BBB-</v>
      </c>
      <c r="T159" s="9" t="str" cm="1">
        <f t="array" aca="1" ref="T159" ca="1">_xll.BDP(bonds[[#This Row],[worksheet get]],bonds[[#Headers],[bb_composite]])</f>
        <v>BBB-</v>
      </c>
      <c r="U159" s="9" t="str" cm="1">
        <f t="array" aca="1" ref="U159" ca="1">_xll.BDP(bonds[[#This Row],[worksheet get]],bonds[[#Headers],[green_bond_loan_indicator]])</f>
        <v>N</v>
      </c>
      <c r="V159" s="9">
        <f ca="1">IFERROR(bonds[[#This Row],[yas_ispread]]/bonds[[#This Row],[blp_i_sprd_mid]],1)</f>
        <v>0.99889487658419773</v>
      </c>
      <c r="W159" s="9" t="str">
        <f ca="1">_xlfn.XLOOKUP(bonds[[#This Row],[ticker]],lists!J:J,lists!K:K)</f>
        <v>TMT/ AUTO</v>
      </c>
    </row>
    <row r="160" spans="5:23" ht="10.5" x14ac:dyDescent="0.25">
      <c r="E160" s="5" t="s">
        <v>374</v>
      </c>
      <c r="F160" s="5" t="str" cm="1">
        <f t="array" aca="1" ref="F160" ca="1">_xll.BDP(bonds[[#This Row],[worksheet get]],bonds[[#Headers],[ID_ISIN]])</f>
        <v>XS2187689380</v>
      </c>
      <c r="G160" s="5" t="str" cm="1">
        <f t="array" aca="1" ref="G160" ca="1">_xll.BDP(bonds[[#This Row],[worksheet get]],bonds[[#Headers],[security name]])</f>
        <v>VW 3 7/8 PERP</v>
      </c>
      <c r="H160" s="5" t="str" cm="1">
        <f t="array" aca="1" ref="H160" ca="1">_xll.BDP(bonds[[#This Row],[worksheet get]],bonds[[#Headers],[ticker]])</f>
        <v>VW</v>
      </c>
      <c r="I160" s="5" cm="1">
        <f t="array" aca="1" ref="I160" ca="1">_xll.BDP(bonds[[#This Row],[worksheet get]],bonds[[#Headers],[coupon]])</f>
        <v>3.875</v>
      </c>
      <c r="J160" s="8" cm="1">
        <f t="array" aca="1" ref="J160" ca="1">_xll.BDP(bonds[[#This Row],[worksheet get]],bonds[[#Headers],[nxt_call_dt]])*1</f>
        <v>47286</v>
      </c>
      <c r="K160" s="9" t="str" cm="1">
        <f t="array" aca="1" ref="K160" ca="1">_xll.BDP(bonds[[#This Row],[worksheet get]],bonds[[#Headers],[mty_typ]])</f>
        <v>PERP/CALL</v>
      </c>
      <c r="L160" s="9" t="str" cm="1">
        <f t="array" aca="1" ref="L160" ca="1">_xll.BDP(bonds[[#This Row],[worksheet get]],bonds[[#Headers],[crncy]])</f>
        <v>EUR</v>
      </c>
      <c r="M160" s="10" cm="1">
        <f t="array" aca="1" ref="M160" ca="1">_xll.BDP(bonds[[#This Row],[worksheet get]],bonds[[#Headers],[amt_outstanding]])</f>
        <v>1500000000</v>
      </c>
      <c r="N160" s="9" t="str" cm="1">
        <f t="array" aca="1" ref="N160" ca="1">_xll.BDP(bonds[[#This Row],[worksheet get]],bonds[[#Headers],[industry_sector]])</f>
        <v>Consumer, Cyclical</v>
      </c>
      <c r="O160" s="9" t="str">
        <f ca="1">bonds[[#This Row],[security name]]&amp;" nc-"&amp;RIGHT(YEAR(bonds[[#This Row],[nxt_call_dt]]),2)</f>
        <v>VW 3 7/8 PERP nc-29</v>
      </c>
      <c r="P160" s="9" cm="1">
        <f t="array" aca="1" ref="P160" ca="1">_xll.BDP(bonds[[#This Row],[worksheet get]],bonds[[#Headers],[yas_ispread]])</f>
        <v>421.68670529836396</v>
      </c>
      <c r="Q160" s="9" cm="1">
        <f t="array" aca="1" ref="Q160" ca="1">_xll.BDP(bonds[[#This Row],[worksheet get]],bonds[[#Headers],[blp_i_sprd_mid]])</f>
        <v>422.10348510742188</v>
      </c>
      <c r="R160" s="9" t="str" cm="1">
        <f t="array" aca="1" ref="R160" ca="1">_xll.BDP(bonds[[#This Row],[worksheet get]],bonds[[#Headers],[rtg_moody]])</f>
        <v>Baa2</v>
      </c>
      <c r="S160" s="9" t="str" cm="1">
        <f t="array" aca="1" ref="S160" ca="1">_xll.BDP(bonds[[#This Row],[worksheet get]],bonds[[#Headers],[rtg_sp]])</f>
        <v>#N/A N/A</v>
      </c>
      <c r="T160" s="9" t="str" cm="1">
        <f t="array" aca="1" ref="T160" ca="1">_xll.BDP(bonds[[#This Row],[worksheet get]],bonds[[#Headers],[bb_composite]])</f>
        <v>NR</v>
      </c>
      <c r="U160" s="9" t="str" cm="1">
        <f t="array" aca="1" ref="U160" ca="1">_xll.BDP(bonds[[#This Row],[worksheet get]],bonds[[#Headers],[green_bond_loan_indicator]])</f>
        <v>N</v>
      </c>
      <c r="V160" s="9">
        <f ca="1">IFERROR(bonds[[#This Row],[yas_ispread]]/bonds[[#This Row],[blp_i_sprd_mid]],1)</f>
        <v>0.99901261225324434</v>
      </c>
      <c r="W160" s="9" t="str">
        <f ca="1">_xlfn.XLOOKUP(bonds[[#This Row],[ticker]],lists!J:J,lists!K:K)</f>
        <v>TMT/ AUTO</v>
      </c>
    </row>
    <row r="161" spans="5:23" ht="10.5" x14ac:dyDescent="0.25">
      <c r="E161" s="5" t="s">
        <v>114</v>
      </c>
      <c r="F161" s="5" t="str" cm="1">
        <f t="array" aca="1" ref="F161" ca="1">_xll.BDP(bonds[[#This Row],[worksheet get]],bonds[[#Headers],[ID_ISIN]])</f>
        <v>XS1206541366</v>
      </c>
      <c r="G161" s="5" t="str" cm="1">
        <f t="array" aca="1" ref="G161" ca="1">_xll.BDP(bonds[[#This Row],[worksheet get]],bonds[[#Headers],[security name]])</f>
        <v>VW 3 1/2 PERP</v>
      </c>
      <c r="H161" s="5" t="str" cm="1">
        <f t="array" aca="1" ref="H161" ca="1">_xll.BDP(bonds[[#This Row],[worksheet get]],bonds[[#Headers],[ticker]])</f>
        <v>VW</v>
      </c>
      <c r="I161" s="5" cm="1">
        <f t="array" aca="1" ref="I161" ca="1">_xll.BDP(bonds[[#This Row],[worksheet get]],bonds[[#Headers],[coupon]])</f>
        <v>3.5</v>
      </c>
      <c r="J161" s="8" cm="1">
        <f t="array" aca="1" ref="J161" ca="1">_xll.BDP(bonds[[#This Row],[worksheet get]],bonds[[#Headers],[nxt_call_dt]])*1</f>
        <v>47562</v>
      </c>
      <c r="K161" s="9" t="str" cm="1">
        <f t="array" aca="1" ref="K161" ca="1">_xll.BDP(bonds[[#This Row],[worksheet get]],bonds[[#Headers],[mty_typ]])</f>
        <v>PERP/CALL</v>
      </c>
      <c r="L161" s="9" t="str" cm="1">
        <f t="array" aca="1" ref="L161" ca="1">_xll.BDP(bonds[[#This Row],[worksheet get]],bonds[[#Headers],[crncy]])</f>
        <v>EUR</v>
      </c>
      <c r="M161" s="10" cm="1">
        <f t="array" aca="1" ref="M161" ca="1">_xll.BDP(bonds[[#This Row],[worksheet get]],bonds[[#Headers],[amt_outstanding]])</f>
        <v>1400000000</v>
      </c>
      <c r="N161" s="9" t="str" cm="1">
        <f t="array" aca="1" ref="N161" ca="1">_xll.BDP(bonds[[#This Row],[worksheet get]],bonds[[#Headers],[industry_sector]])</f>
        <v>Consumer, Cyclical</v>
      </c>
      <c r="O161" s="9" t="str">
        <f ca="1">bonds[[#This Row],[security name]]&amp;" nc-"&amp;RIGHT(YEAR(bonds[[#This Row],[nxt_call_dt]]),2)</f>
        <v>VW 3 1/2 PERP nc-30</v>
      </c>
      <c r="P161" s="9" cm="1">
        <f t="array" aca="1" ref="P161" ca="1">_xll.BDP(bonds[[#This Row],[worksheet get]],bonds[[#Headers],[yas_ispread]])</f>
        <v>400.87562330669283</v>
      </c>
      <c r="Q161" s="9" cm="1">
        <f t="array" aca="1" ref="Q161" ca="1">_xll.BDP(bonds[[#This Row],[worksheet get]],bonds[[#Headers],[blp_i_sprd_mid]])</f>
        <v>401.11126708984375</v>
      </c>
      <c r="R161" s="9" t="str" cm="1">
        <f t="array" aca="1" ref="R161" ca="1">_xll.BDP(bonds[[#This Row],[worksheet get]],bonds[[#Headers],[rtg_moody]])</f>
        <v>Baa2</v>
      </c>
      <c r="S161" s="9" t="str" cm="1">
        <f t="array" aca="1" ref="S161" ca="1">_xll.BDP(bonds[[#This Row],[worksheet get]],bonds[[#Headers],[rtg_sp]])</f>
        <v>BBB-</v>
      </c>
      <c r="T161" s="9" t="str" cm="1">
        <f t="array" aca="1" ref="T161" ca="1">_xll.BDP(bonds[[#This Row],[worksheet get]],bonds[[#Headers],[bb_composite]])</f>
        <v>BBB-</v>
      </c>
      <c r="U161" s="9" t="str" cm="1">
        <f t="array" aca="1" ref="U161" ca="1">_xll.BDP(bonds[[#This Row],[worksheet get]],bonds[[#Headers],[green_bond_loan_indicator]])</f>
        <v>N</v>
      </c>
      <c r="V161" s="9">
        <f ca="1">IFERROR(bonds[[#This Row],[yas_ispread]]/bonds[[#This Row],[blp_i_sprd_mid]],1)</f>
        <v>0.99941252265272784</v>
      </c>
      <c r="W161" s="9" t="str">
        <f ca="1">_xlfn.XLOOKUP(bonds[[#This Row],[ticker]],lists!J:J,lists!K:K)</f>
        <v>TMT/ AUTO</v>
      </c>
    </row>
    <row r="162" spans="5:23" ht="10.5" x14ac:dyDescent="0.25">
      <c r="E162" s="5" t="s">
        <v>599</v>
      </c>
      <c r="F162" s="5" t="str" cm="1">
        <f t="array" aca="1" ref="F162" ca="1">_xll.BDP(bonds[[#This Row],[worksheet get]],bonds[[#Headers],[ID_ISIN]])</f>
        <v>XS1323897485</v>
      </c>
      <c r="G162" s="5" t="str" cm="1">
        <f t="array" aca="1" ref="G162" ca="1">_xll.BDP(bonds[[#This Row],[worksheet get]],bonds[[#Headers],[security name]])</f>
        <v>SOLBBB 5.118 PERP</v>
      </c>
      <c r="H162" s="5" t="str" cm="1">
        <f t="array" aca="1" ref="H162" ca="1">_xll.BDP(bonds[[#This Row],[worksheet get]],bonds[[#Headers],[ticker]])</f>
        <v>SOLBBB</v>
      </c>
      <c r="I162" s="5" cm="1">
        <f t="array" aca="1" ref="I162" ca="1">_xll.BDP(bonds[[#This Row],[worksheet get]],bonds[[#Headers],[coupon]])</f>
        <v>5.1180000000000003</v>
      </c>
      <c r="J162" s="8" cm="1">
        <f t="array" aca="1" ref="J162" ca="1">_xll.BDP(bonds[[#This Row],[worksheet get]],bonds[[#Headers],[nxt_call_dt]])*1</f>
        <v>44349</v>
      </c>
      <c r="K162" s="9" t="str" cm="1">
        <f t="array" aca="1" ref="K162" ca="1">_xll.BDP(bonds[[#This Row],[worksheet get]],bonds[[#Headers],[mty_typ]])</f>
        <v>PERP/CALL</v>
      </c>
      <c r="L162" s="9" t="str" cm="1">
        <f t="array" aca="1" ref="L162" ca="1">_xll.BDP(bonds[[#This Row],[worksheet get]],bonds[[#Headers],[crncy]])</f>
        <v>EUR</v>
      </c>
      <c r="M162" s="10" cm="1">
        <f t="array" aca="1" ref="M162" ca="1">_xll.BDP(bonds[[#This Row],[worksheet get]],bonds[[#Headers],[amt_outstanding]])</f>
        <v>500000000</v>
      </c>
      <c r="N162" s="9" t="str" cm="1">
        <f t="array" aca="1" ref="N162" ca="1">_xll.BDP(bonds[[#This Row],[worksheet get]],bonds[[#Headers],[industry_sector]])</f>
        <v>Basic Materials</v>
      </c>
      <c r="O162" s="9" t="str">
        <f ca="1">bonds[[#This Row],[security name]]&amp;" nc-"&amp;RIGHT(YEAR(bonds[[#This Row],[nxt_call_dt]]),2)</f>
        <v>SOLBBB 5.118 PERP nc-21</v>
      </c>
      <c r="P162" s="9" cm="1">
        <f t="array" aca="1" ref="P162" ca="1">_xll.BDP(bonds[[#This Row],[worksheet get]],bonds[[#Headers],[yas_ispread]])</f>
        <v>310.12481616299209</v>
      </c>
      <c r="Q162" s="9" cm="1">
        <f t="array" aca="1" ref="Q162" ca="1">_xll.BDP(bonds[[#This Row],[worksheet get]],bonds[[#Headers],[blp_i_sprd_mid]])</f>
        <v>301.93252563476563</v>
      </c>
      <c r="R162" s="9" t="str" cm="1">
        <f t="array" aca="1" ref="R162" ca="1">_xll.BDP(bonds[[#This Row],[worksheet get]],bonds[[#Headers],[rtg_moody]])</f>
        <v>Ba1</v>
      </c>
      <c r="S162" s="9" t="str" cm="1">
        <f t="array" aca="1" ref="S162" ca="1">_xll.BDP(bonds[[#This Row],[worksheet get]],bonds[[#Headers],[rtg_sp]])</f>
        <v>BB+</v>
      </c>
      <c r="T162" s="9" t="str" cm="1">
        <f t="array" aca="1" ref="T162" ca="1">_xll.BDP(bonds[[#This Row],[worksheet get]],bonds[[#Headers],[bb_composite]])</f>
        <v>BB+</v>
      </c>
      <c r="U162" s="9" t="str" cm="1">
        <f t="array" aca="1" ref="U162" ca="1">_xll.BDP(bonds[[#This Row],[worksheet get]],bonds[[#Headers],[green_bond_loan_indicator]])</f>
        <v>N</v>
      </c>
      <c r="V162" s="9">
        <f ca="1">IFERROR(bonds[[#This Row],[yas_ispread]]/bonds[[#This Row],[blp_i_sprd_mid]],1)</f>
        <v>1.0271328519873884</v>
      </c>
      <c r="W162" s="9" t="str">
        <f ca="1">_xlfn.XLOOKUP(bonds[[#This Row],[ticker]],lists!J:J,lists!K:K)</f>
        <v>Low Beta</v>
      </c>
    </row>
    <row r="163" spans="5:23" ht="10.5" x14ac:dyDescent="0.25">
      <c r="E163" s="5" t="s">
        <v>201</v>
      </c>
      <c r="F163" s="5" t="str" cm="1">
        <f t="array" aca="1" ref="F163" ca="1">_xll.BDP(bonds[[#This Row],[worksheet get]],bonds[[#Headers],[ID_ISIN]])</f>
        <v>XS0992293901</v>
      </c>
      <c r="G163" s="5" t="str" cm="1">
        <f t="array" aca="1" ref="G163" ca="1">_xll.BDP(bonds[[#This Row],[worksheet get]],bonds[[#Headers],[security name]])</f>
        <v>SOLBBB 5.425 PERP</v>
      </c>
      <c r="H163" s="5" t="str" cm="1">
        <f t="array" aca="1" ref="H163" ca="1">_xll.BDP(bonds[[#This Row],[worksheet get]],bonds[[#Headers],[ticker]])</f>
        <v>SOLBBB</v>
      </c>
      <c r="I163" s="5" cm="1">
        <f t="array" aca="1" ref="I163" ca="1">_xll.BDP(bonds[[#This Row],[worksheet get]],bonds[[#Headers],[coupon]])</f>
        <v>5.4249999999999998</v>
      </c>
      <c r="J163" s="8" cm="1">
        <f t="array" aca="1" ref="J163" ca="1">_xll.BDP(bonds[[#This Row],[worksheet get]],bonds[[#Headers],[nxt_call_dt]])*1</f>
        <v>45242</v>
      </c>
      <c r="K163" s="9" t="str" cm="1">
        <f t="array" aca="1" ref="K163" ca="1">_xll.BDP(bonds[[#This Row],[worksheet get]],bonds[[#Headers],[mty_typ]])</f>
        <v>PERP/CALL</v>
      </c>
      <c r="L163" s="9" t="str" cm="1">
        <f t="array" aca="1" ref="L163" ca="1">_xll.BDP(bonds[[#This Row],[worksheet get]],bonds[[#Headers],[crncy]])</f>
        <v>EUR</v>
      </c>
      <c r="M163" s="10" cm="1">
        <f t="array" aca="1" ref="M163" ca="1">_xll.BDP(bonds[[#This Row],[worksheet get]],bonds[[#Headers],[amt_outstanding]])</f>
        <v>500000000</v>
      </c>
      <c r="N163" s="9" t="str" cm="1">
        <f t="array" aca="1" ref="N163" ca="1">_xll.BDP(bonds[[#This Row],[worksheet get]],bonds[[#Headers],[industry_sector]])</f>
        <v>Basic Materials</v>
      </c>
      <c r="O163" s="9" t="str">
        <f ca="1">bonds[[#This Row],[security name]]&amp;" nc-"&amp;RIGHT(YEAR(bonds[[#This Row],[nxt_call_dt]]),2)</f>
        <v>SOLBBB 5.425 PERP nc-23</v>
      </c>
      <c r="P163" s="9" cm="1">
        <f t="array" aca="1" ref="P163" ca="1">_xll.BDP(bonds[[#This Row],[worksheet get]],bonds[[#Headers],[yas_ispread]])</f>
        <v>284.27588187553965</v>
      </c>
      <c r="Q163" s="9" cm="1">
        <f t="array" aca="1" ref="Q163" ca="1">_xll.BDP(bonds[[#This Row],[worksheet get]],bonds[[#Headers],[blp_i_sprd_mid]])</f>
        <v>284.260498046875</v>
      </c>
      <c r="R163" s="9" t="str" cm="1">
        <f t="array" aca="1" ref="R163" ca="1">_xll.BDP(bonds[[#This Row],[worksheet get]],bonds[[#Headers],[rtg_moody]])</f>
        <v>Ba1</v>
      </c>
      <c r="S163" s="9" t="str" cm="1">
        <f t="array" aca="1" ref="S163" ca="1">_xll.BDP(bonds[[#This Row],[worksheet get]],bonds[[#Headers],[rtg_sp]])</f>
        <v>BB+</v>
      </c>
      <c r="T163" s="9" t="str" cm="1">
        <f t="array" aca="1" ref="T163" ca="1">_xll.BDP(bonds[[#This Row],[worksheet get]],bonds[[#Headers],[bb_composite]])</f>
        <v>BB+</v>
      </c>
      <c r="U163" s="9" t="str" cm="1">
        <f t="array" aca="1" ref="U163" ca="1">_xll.BDP(bonds[[#This Row],[worksheet get]],bonds[[#Headers],[green_bond_loan_indicator]])</f>
        <v>N</v>
      </c>
      <c r="V163" s="9">
        <f ca="1">IFERROR(bonds[[#This Row],[yas_ispread]]/bonds[[#This Row],[blp_i_sprd_mid]],1)</f>
        <v>1.0000541187705303</v>
      </c>
      <c r="W163" s="9" t="str">
        <f ca="1">_xlfn.XLOOKUP(bonds[[#This Row],[ticker]],lists!J:J,lists!K:K)</f>
        <v>Low Beta</v>
      </c>
    </row>
    <row r="164" spans="5:23" ht="10.5" x14ac:dyDescent="0.25">
      <c r="E164" s="5" t="s">
        <v>205</v>
      </c>
      <c r="F164" s="5" t="str" cm="1">
        <f t="array" aca="1" ref="F164" ca="1">_xll.BDP(bonds[[#This Row],[worksheet get]],bonds[[#Headers],[ID_ISIN]])</f>
        <v>BE6309987400</v>
      </c>
      <c r="G164" s="5" t="str" cm="1">
        <f t="array" aca="1" ref="G164" ca="1">_xll.BDP(bonds[[#This Row],[worksheet get]],bonds[[#Headers],[security name]])</f>
        <v>SOLBBB 4 1/4 PERP</v>
      </c>
      <c r="H164" s="5" t="str" cm="1">
        <f t="array" aca="1" ref="H164" ca="1">_xll.BDP(bonds[[#This Row],[worksheet get]],bonds[[#Headers],[ticker]])</f>
        <v>SOLBBB</v>
      </c>
      <c r="I164" s="5" cm="1">
        <f t="array" aca="1" ref="I164" ca="1">_xll.BDP(bonds[[#This Row],[worksheet get]],bonds[[#Headers],[coupon]])</f>
        <v>4.25</v>
      </c>
      <c r="J164" s="8" cm="1">
        <f t="array" aca="1" ref="J164" ca="1">_xll.BDP(bonds[[#This Row],[worksheet get]],bonds[[#Headers],[nxt_call_dt]])*1</f>
        <v>45264</v>
      </c>
      <c r="K164" s="9" t="str" cm="1">
        <f t="array" aca="1" ref="K164" ca="1">_xll.BDP(bonds[[#This Row],[worksheet get]],bonds[[#Headers],[mty_typ]])</f>
        <v>PERP/CALL</v>
      </c>
      <c r="L164" s="9" t="str" cm="1">
        <f t="array" aca="1" ref="L164" ca="1">_xll.BDP(bonds[[#This Row],[worksheet get]],bonds[[#Headers],[crncy]])</f>
        <v>EUR</v>
      </c>
      <c r="M164" s="10" cm="1">
        <f t="array" aca="1" ref="M164" ca="1">_xll.BDP(bonds[[#This Row],[worksheet get]],bonds[[#Headers],[amt_outstanding]])</f>
        <v>300000000</v>
      </c>
      <c r="N164" s="9" t="str" cm="1">
        <f t="array" aca="1" ref="N164" ca="1">_xll.BDP(bonds[[#This Row],[worksheet get]],bonds[[#Headers],[industry_sector]])</f>
        <v>Basic Materials</v>
      </c>
      <c r="O164" s="9" t="str">
        <f ca="1">bonds[[#This Row],[security name]]&amp;" nc-"&amp;RIGHT(YEAR(bonds[[#This Row],[nxt_call_dt]]),2)</f>
        <v>SOLBBB 4 1/4 PERP nc-23</v>
      </c>
      <c r="P164" s="9" cm="1">
        <f t="array" aca="1" ref="P164" ca="1">_xll.BDP(bonds[[#This Row],[worksheet get]],bonds[[#Headers],[yas_ispread]])</f>
        <v>320.77928925861602</v>
      </c>
      <c r="Q164" s="9" cm="1">
        <f t="array" aca="1" ref="Q164" ca="1">_xll.BDP(bonds[[#This Row],[worksheet get]],bonds[[#Headers],[blp_i_sprd_mid]])</f>
        <v>311.97772216796875</v>
      </c>
      <c r="R164" s="9" t="str" cm="1">
        <f t="array" aca="1" ref="R164" ca="1">_xll.BDP(bonds[[#This Row],[worksheet get]],bonds[[#Headers],[rtg_moody]])</f>
        <v>Ba1</v>
      </c>
      <c r="S164" s="9" t="str" cm="1">
        <f t="array" aca="1" ref="S164" ca="1">_xll.BDP(bonds[[#This Row],[worksheet get]],bonds[[#Headers],[rtg_sp]])</f>
        <v>BB+</v>
      </c>
      <c r="T164" s="9" t="str" cm="1">
        <f t="array" aca="1" ref="T164" ca="1">_xll.BDP(bonds[[#This Row],[worksheet get]],bonds[[#Headers],[bb_composite]])</f>
        <v>BB+</v>
      </c>
      <c r="U164" s="9" t="str" cm="1">
        <f t="array" aca="1" ref="U164" ca="1">_xll.BDP(bonds[[#This Row],[worksheet get]],bonds[[#Headers],[green_bond_loan_indicator]])</f>
        <v>N</v>
      </c>
      <c r="V164" s="9">
        <f ca="1">IFERROR(bonds[[#This Row],[yas_ispread]]/bonds[[#This Row],[blp_i_sprd_mid]],1)</f>
        <v>1.0282121653734895</v>
      </c>
      <c r="W164" s="9" t="str">
        <f ca="1">_xlfn.XLOOKUP(bonds[[#This Row],[ticker]],lists!J:J,lists!K:K)</f>
        <v>Low Beta</v>
      </c>
    </row>
    <row r="165" spans="5:23" ht="10.5" x14ac:dyDescent="0.25">
      <c r="E165" s="5" t="s">
        <v>378</v>
      </c>
      <c r="F165" s="5" t="str" cm="1">
        <f t="array" aca="1" ref="F165" ca="1">_xll.BDP(bonds[[#This Row],[worksheet get]],bonds[[#Headers],[ID_ISIN]])</f>
        <v>FR0012650281</v>
      </c>
      <c r="G165" s="5" t="str" cm="1">
        <f t="array" aca="1" ref="G165" ca="1">_xll.BDP(bonds[[#This Row],[worksheet get]],bonds[[#Headers],[security name]])</f>
        <v>AFFP 6 1/4 PERP</v>
      </c>
      <c r="H165" s="5" t="str" cm="1">
        <f t="array" aca="1" ref="H165" ca="1">_xll.BDP(bonds[[#This Row],[worksheet get]],bonds[[#Headers],[ticker]])</f>
        <v>AFFP</v>
      </c>
      <c r="I165" s="5" cm="1">
        <f t="array" aca="1" ref="I165" ca="1">_xll.BDP(bonds[[#This Row],[worksheet get]],bonds[[#Headers],[coupon]])</f>
        <v>6.25</v>
      </c>
      <c r="J165" s="8" cm="1">
        <f t="array" aca="1" ref="J165" ca="1">_xll.BDP(bonds[[#This Row],[worksheet get]],bonds[[#Headers],[nxt_call_dt]])*1</f>
        <v>44105</v>
      </c>
      <c r="K165" s="9" t="str" cm="1">
        <f t="array" aca="1" ref="K165" ca="1">_xll.BDP(bonds[[#This Row],[worksheet get]],bonds[[#Headers],[mty_typ]])</f>
        <v>PERP/CALL</v>
      </c>
      <c r="L165" s="9" t="str" cm="1">
        <f t="array" aca="1" ref="L165" ca="1">_xll.BDP(bonds[[#This Row],[worksheet get]],bonds[[#Headers],[crncy]])</f>
        <v>EUR</v>
      </c>
      <c r="M165" s="10" cm="1">
        <f t="array" aca="1" ref="M165" ca="1">_xll.BDP(bonds[[#This Row],[worksheet get]],bonds[[#Headers],[amt_outstanding]])</f>
        <v>405500000</v>
      </c>
      <c r="N165" s="9" t="str" cm="1">
        <f t="array" aca="1" ref="N165" ca="1">_xll.BDP(bonds[[#This Row],[worksheet get]],bonds[[#Headers],[industry_sector]])</f>
        <v>Consumer, Cyclical</v>
      </c>
      <c r="O165" s="9" t="str">
        <f ca="1">bonds[[#This Row],[security name]]&amp;" nc-"&amp;RIGHT(YEAR(bonds[[#This Row],[nxt_call_dt]]),2)</f>
        <v>AFFP 6 1/4 PERP nc-20</v>
      </c>
      <c r="P165" s="9" cm="1">
        <f t="array" aca="1" ref="P165" ca="1">_xll.BDP(bonds[[#This Row],[worksheet get]],bonds[[#Headers],[yas_ispread]])</f>
        <v>1371.912637825506</v>
      </c>
      <c r="Q165" s="9" cm="1">
        <f t="array" aca="1" ref="Q165" ca="1">_xll.BDP(bonds[[#This Row],[worksheet get]],bonds[[#Headers],[blp_i_sprd_mid]])</f>
        <v>1389.21923828125</v>
      </c>
      <c r="R165" s="9" t="str" cm="1">
        <f t="array" aca="1" ref="R165" ca="1">_xll.BDP(bonds[[#This Row],[worksheet get]],bonds[[#Headers],[rtg_moody]])</f>
        <v>#N/A N/A</v>
      </c>
      <c r="S165" s="9" t="str" cm="1">
        <f t="array" aca="1" ref="S165" ca="1">_xll.BDP(bonds[[#This Row],[worksheet get]],bonds[[#Headers],[rtg_sp]])</f>
        <v>#N/A N/A</v>
      </c>
      <c r="T165" s="9" t="str" cm="1">
        <f t="array" aca="1" ref="T165" ca="1">_xll.BDP(bonds[[#This Row],[worksheet get]],bonds[[#Headers],[bb_composite]])</f>
        <v>#N/A N/A</v>
      </c>
      <c r="U165" s="9" t="str" cm="1">
        <f t="array" aca="1" ref="U165" ca="1">_xll.BDP(bonds[[#This Row],[worksheet get]],bonds[[#Headers],[green_bond_loan_indicator]])</f>
        <v>N</v>
      </c>
      <c r="V165" s="9">
        <f ca="1">IFERROR(bonds[[#This Row],[yas_ispread]]/bonds[[#This Row],[blp_i_sprd_mid]],1)</f>
        <v>0.9875422107764964</v>
      </c>
      <c r="W165" s="9" t="str">
        <f ca="1">_xlfn.XLOOKUP(bonds[[#This Row],[ticker]],lists!J:J,lists!K:K)</f>
        <v>missing</v>
      </c>
    </row>
    <row r="166" spans="5:23" ht="10.5" x14ac:dyDescent="0.25">
      <c r="E166" s="5" t="s">
        <v>379</v>
      </c>
      <c r="F166" s="5" t="str" cm="1">
        <f t="array" aca="1" ref="F166" ca="1">_xll.BDP(bonds[[#This Row],[worksheet get]],bonds[[#Headers],[ID_ISIN]])</f>
        <v>XS1271836600</v>
      </c>
      <c r="G166" s="5" t="str" cm="1">
        <f t="array" aca="1" ref="G166" ca="1">_xll.BDP(bonds[[#This Row],[worksheet get]],bonds[[#Headers],[security name]])</f>
        <v>LHAGR 5 1/8 08/12/75</v>
      </c>
      <c r="H166" s="5" t="str" cm="1">
        <f t="array" aca="1" ref="H166" ca="1">_xll.BDP(bonds[[#This Row],[worksheet get]],bonds[[#Headers],[ticker]])</f>
        <v>LHAGR</v>
      </c>
      <c r="I166" s="5" cm="1">
        <f t="array" aca="1" ref="I166" ca="1">_xll.BDP(bonds[[#This Row],[worksheet get]],bonds[[#Headers],[coupon]])</f>
        <v>5.125</v>
      </c>
      <c r="J166" s="8" cm="1">
        <f t="array" aca="1" ref="J166" ca="1">_xll.BDP(bonds[[#This Row],[worksheet get]],bonds[[#Headers],[nxt_call_dt]])*1</f>
        <v>44239</v>
      </c>
      <c r="K166" s="9" t="str" cm="1">
        <f t="array" aca="1" ref="K166" ca="1">_xll.BDP(bonds[[#This Row],[worksheet get]],bonds[[#Headers],[mty_typ]])</f>
        <v>CALLABLE</v>
      </c>
      <c r="L166" s="9" t="str" cm="1">
        <f t="array" aca="1" ref="L166" ca="1">_xll.BDP(bonds[[#This Row],[worksheet get]],bonds[[#Headers],[crncy]])</f>
        <v>EUR</v>
      </c>
      <c r="M166" s="10" cm="1">
        <f t="array" aca="1" ref="M166" ca="1">_xll.BDP(bonds[[#This Row],[worksheet get]],bonds[[#Headers],[amt_outstanding]])</f>
        <v>500000000</v>
      </c>
      <c r="N166" s="9" t="str" cm="1">
        <f t="array" aca="1" ref="N166" ca="1">_xll.BDP(bonds[[#This Row],[worksheet get]],bonds[[#Headers],[industry_sector]])</f>
        <v>Consumer, Cyclical</v>
      </c>
      <c r="O166" s="9" t="str">
        <f ca="1">bonds[[#This Row],[security name]]&amp;" nc-"&amp;RIGHT(YEAR(bonds[[#This Row],[nxt_call_dt]]),2)</f>
        <v>LHAGR 5 1/8 08/12/75 nc-21</v>
      </c>
      <c r="P166" s="9" cm="1">
        <f t="array" aca="1" ref="P166" ca="1">_xll.BDP(bonds[[#This Row],[worksheet get]],bonds[[#Headers],[yas_ispread]])</f>
        <v>3757.4245293164749</v>
      </c>
      <c r="Q166" s="9" cm="1">
        <f t="array" aca="1" ref="Q166" ca="1">_xll.BDP(bonds[[#This Row],[worksheet get]],bonds[[#Headers],[blp_i_sprd_mid]])</f>
        <v>3763.958251953125</v>
      </c>
      <c r="R166" s="9" t="str" cm="1">
        <f t="array" aca="1" ref="R166" ca="1">_xll.BDP(bonds[[#This Row],[worksheet get]],bonds[[#Headers],[rtg_moody]])</f>
        <v>#N/A N/A</v>
      </c>
      <c r="S166" s="9" t="str" cm="1">
        <f t="array" aca="1" ref="S166" ca="1">_xll.BDP(bonds[[#This Row],[worksheet get]],bonds[[#Headers],[rtg_sp]])</f>
        <v>B-</v>
      </c>
      <c r="T166" s="9" t="str" cm="1">
        <f t="array" aca="1" ref="T166" ca="1">_xll.BDP(bonds[[#This Row],[worksheet get]],bonds[[#Headers],[bb_composite]])</f>
        <v>NR</v>
      </c>
      <c r="U166" s="9" t="str" cm="1">
        <f t="array" aca="1" ref="U166" ca="1">_xll.BDP(bonds[[#This Row],[worksheet get]],bonds[[#Headers],[green_bond_loan_indicator]])</f>
        <v>N</v>
      </c>
      <c r="V166" s="9">
        <f ca="1">IFERROR(bonds[[#This Row],[yas_ispread]]/bonds[[#This Row],[blp_i_sprd_mid]],1)</f>
        <v>0.99826413520042112</v>
      </c>
      <c r="W166" s="9" t="str">
        <f ca="1">_xlfn.XLOOKUP(bonds[[#This Row],[ticker]],lists!J:J,lists!K:K)</f>
        <v>others</v>
      </c>
    </row>
    <row r="167" spans="5:23" ht="10.5" x14ac:dyDescent="0.25">
      <c r="E167" s="5" t="s">
        <v>599</v>
      </c>
      <c r="F167" s="5" t="str" cm="1">
        <f t="array" aca="1" ref="F167" ca="1">_xll.BDP(bonds[[#This Row],[worksheet get]],bonds[[#Headers],[ID_ISIN]])</f>
        <v>XS1323897485</v>
      </c>
      <c r="G167" s="5" t="str" cm="1">
        <f t="array" aca="1" ref="G167" ca="1">_xll.BDP(bonds[[#This Row],[worksheet get]],bonds[[#Headers],[security name]])</f>
        <v>SOLBBB 5.118 PERP</v>
      </c>
      <c r="H167" s="5" t="str" cm="1">
        <f t="array" aca="1" ref="H167" ca="1">_xll.BDP(bonds[[#This Row],[worksheet get]],bonds[[#Headers],[ticker]])</f>
        <v>SOLBBB</v>
      </c>
      <c r="I167" s="5" cm="1">
        <f t="array" aca="1" ref="I167" ca="1">_xll.BDP(bonds[[#This Row],[worksheet get]],bonds[[#Headers],[coupon]])</f>
        <v>5.1180000000000003</v>
      </c>
      <c r="J167" s="8" cm="1">
        <f t="array" aca="1" ref="J167" ca="1">_xll.BDP(bonds[[#This Row],[worksheet get]],bonds[[#Headers],[nxt_call_dt]])*1</f>
        <v>44349</v>
      </c>
      <c r="K167" s="9" t="str" cm="1">
        <f t="array" aca="1" ref="K167" ca="1">_xll.BDP(bonds[[#This Row],[worksheet get]],bonds[[#Headers],[mty_typ]])</f>
        <v>PERP/CALL</v>
      </c>
      <c r="L167" s="9" t="str" cm="1">
        <f t="array" aca="1" ref="L167" ca="1">_xll.BDP(bonds[[#This Row],[worksheet get]],bonds[[#Headers],[crncy]])</f>
        <v>EUR</v>
      </c>
      <c r="M167" s="10" cm="1">
        <f t="array" aca="1" ref="M167" ca="1">_xll.BDP(bonds[[#This Row],[worksheet get]],bonds[[#Headers],[amt_outstanding]])</f>
        <v>500000000</v>
      </c>
      <c r="N167" s="9" t="str" cm="1">
        <f t="array" aca="1" ref="N167" ca="1">_xll.BDP(bonds[[#This Row],[worksheet get]],bonds[[#Headers],[industry_sector]])</f>
        <v>Basic Materials</v>
      </c>
      <c r="O167" s="9" t="str">
        <f ca="1">bonds[[#This Row],[security name]]&amp;" nc-"&amp;RIGHT(YEAR(bonds[[#This Row],[nxt_call_dt]]),2)</f>
        <v>SOLBBB 5.118 PERP nc-21</v>
      </c>
      <c r="P167" s="9" cm="1">
        <f t="array" aca="1" ref="P167" ca="1">_xll.BDP(bonds[[#This Row],[worksheet get]],bonds[[#Headers],[yas_ispread]])</f>
        <v>310.12481616299209</v>
      </c>
      <c r="Q167" s="9" cm="1">
        <f t="array" aca="1" ref="Q167" ca="1">_xll.BDP(bonds[[#This Row],[worksheet get]],bonds[[#Headers],[blp_i_sprd_mid]])</f>
        <v>301.93252563476563</v>
      </c>
      <c r="R167" s="9" t="str" cm="1">
        <f t="array" aca="1" ref="R167" ca="1">_xll.BDP(bonds[[#This Row],[worksheet get]],bonds[[#Headers],[rtg_moody]])</f>
        <v>Ba1</v>
      </c>
      <c r="S167" s="9" t="str" cm="1">
        <f t="array" aca="1" ref="S167" ca="1">_xll.BDP(bonds[[#This Row],[worksheet get]],bonds[[#Headers],[rtg_sp]])</f>
        <v>BB+</v>
      </c>
      <c r="T167" s="9" t="str" cm="1">
        <f t="array" aca="1" ref="T167" ca="1">_xll.BDP(bonds[[#This Row],[worksheet get]],bonds[[#Headers],[bb_composite]])</f>
        <v>BB+</v>
      </c>
      <c r="U167" s="9" t="str" cm="1">
        <f t="array" aca="1" ref="U167" ca="1">_xll.BDP(bonds[[#This Row],[worksheet get]],bonds[[#Headers],[green_bond_loan_indicator]])</f>
        <v>N</v>
      </c>
      <c r="V167" s="9">
        <f ca="1">IFERROR(bonds[[#This Row],[yas_ispread]]/bonds[[#This Row],[blp_i_sprd_mid]],1)</f>
        <v>1.0271328519873884</v>
      </c>
      <c r="W167" s="9" t="str">
        <f ca="1">_xlfn.XLOOKUP(bonds[[#This Row],[ticker]],lists!J:J,lists!K:K)</f>
        <v>Low Beta</v>
      </c>
    </row>
    <row r="168" spans="5:23" ht="10.5" x14ac:dyDescent="0.25">
      <c r="E168" s="5" t="s">
        <v>599</v>
      </c>
      <c r="F168" s="5" t="str" cm="1">
        <f t="array" aca="1" ref="F168" ca="1">_xll.BDP(bonds[[#This Row],[worksheet get]],bonds[[#Headers],[ID_ISIN]])</f>
        <v>XS1323897485</v>
      </c>
      <c r="G168" s="5" t="str" cm="1">
        <f t="array" aca="1" ref="G168" ca="1">_xll.BDP(bonds[[#This Row],[worksheet get]],bonds[[#Headers],[security name]])</f>
        <v>SOLBBB 5.118 PERP</v>
      </c>
      <c r="H168" s="5" t="str" cm="1">
        <f t="array" aca="1" ref="H168" ca="1">_xll.BDP(bonds[[#This Row],[worksheet get]],bonds[[#Headers],[ticker]])</f>
        <v>SOLBBB</v>
      </c>
      <c r="I168" s="5" cm="1">
        <f t="array" aca="1" ref="I168" ca="1">_xll.BDP(bonds[[#This Row],[worksheet get]],bonds[[#Headers],[coupon]])</f>
        <v>5.1180000000000003</v>
      </c>
      <c r="J168" s="8" cm="1">
        <f t="array" aca="1" ref="J168" ca="1">_xll.BDP(bonds[[#This Row],[worksheet get]],bonds[[#Headers],[nxt_call_dt]])*1</f>
        <v>44349</v>
      </c>
      <c r="K168" s="9" t="str" cm="1">
        <f t="array" aca="1" ref="K168" ca="1">_xll.BDP(bonds[[#This Row],[worksheet get]],bonds[[#Headers],[mty_typ]])</f>
        <v>PERP/CALL</v>
      </c>
      <c r="L168" s="9" t="str" cm="1">
        <f t="array" aca="1" ref="L168" ca="1">_xll.BDP(bonds[[#This Row],[worksheet get]],bonds[[#Headers],[crncy]])</f>
        <v>EUR</v>
      </c>
      <c r="M168" s="10" cm="1">
        <f t="array" aca="1" ref="M168" ca="1">_xll.BDP(bonds[[#This Row],[worksheet get]],bonds[[#Headers],[amt_outstanding]])</f>
        <v>500000000</v>
      </c>
      <c r="N168" s="9" t="str" cm="1">
        <f t="array" aca="1" ref="N168" ca="1">_xll.BDP(bonds[[#This Row],[worksheet get]],bonds[[#Headers],[industry_sector]])</f>
        <v>Basic Materials</v>
      </c>
      <c r="O168" s="9" t="str">
        <f ca="1">bonds[[#This Row],[security name]]&amp;" nc-"&amp;RIGHT(YEAR(bonds[[#This Row],[nxt_call_dt]]),2)</f>
        <v>SOLBBB 5.118 PERP nc-21</v>
      </c>
      <c r="P168" s="9" cm="1">
        <f t="array" aca="1" ref="P168" ca="1">_xll.BDP(bonds[[#This Row],[worksheet get]],bonds[[#Headers],[yas_ispread]])</f>
        <v>310.12481616299209</v>
      </c>
      <c r="Q168" s="9" cm="1">
        <f t="array" aca="1" ref="Q168" ca="1">_xll.BDP(bonds[[#This Row],[worksheet get]],bonds[[#Headers],[blp_i_sprd_mid]])</f>
        <v>301.93252563476563</v>
      </c>
      <c r="R168" s="9" t="str" cm="1">
        <f t="array" aca="1" ref="R168" ca="1">_xll.BDP(bonds[[#This Row],[worksheet get]],bonds[[#Headers],[rtg_moody]])</f>
        <v>Ba1</v>
      </c>
      <c r="S168" s="9" t="str" cm="1">
        <f t="array" aca="1" ref="S168" ca="1">_xll.BDP(bonds[[#This Row],[worksheet get]],bonds[[#Headers],[rtg_sp]])</f>
        <v>BB+</v>
      </c>
      <c r="T168" s="9" t="str" cm="1">
        <f t="array" aca="1" ref="T168" ca="1">_xll.BDP(bonds[[#This Row],[worksheet get]],bonds[[#Headers],[bb_composite]])</f>
        <v>BB+</v>
      </c>
      <c r="U168" s="9" t="str" cm="1">
        <f t="array" aca="1" ref="U168" ca="1">_xll.BDP(bonds[[#This Row],[worksheet get]],bonds[[#Headers],[green_bond_loan_indicator]])</f>
        <v>N</v>
      </c>
      <c r="V168" s="9">
        <f ca="1">IFERROR(bonds[[#This Row],[yas_ispread]]/bonds[[#This Row],[blp_i_sprd_mid]],1)</f>
        <v>1.0271328519873884</v>
      </c>
      <c r="W168" s="9" t="str">
        <f ca="1">_xlfn.XLOOKUP(bonds[[#This Row],[ticker]],lists!J:J,lists!K:K)</f>
        <v>Low Beta</v>
      </c>
    </row>
    <row r="169" spans="5:23" ht="10.5" x14ac:dyDescent="0.25">
      <c r="E169" s="5" t="s">
        <v>599</v>
      </c>
      <c r="F169" s="5" t="str" cm="1">
        <f t="array" aca="1" ref="F169" ca="1">_xll.BDP(bonds[[#This Row],[worksheet get]],bonds[[#Headers],[ID_ISIN]])</f>
        <v>XS1323897485</v>
      </c>
      <c r="G169" s="5" t="str" cm="1">
        <f t="array" aca="1" ref="G169" ca="1">_xll.BDP(bonds[[#This Row],[worksheet get]],bonds[[#Headers],[security name]])</f>
        <v>SOLBBB 5.118 PERP</v>
      </c>
      <c r="H169" s="5" t="str" cm="1">
        <f t="array" aca="1" ref="H169" ca="1">_xll.BDP(bonds[[#This Row],[worksheet get]],bonds[[#Headers],[ticker]])</f>
        <v>SOLBBB</v>
      </c>
      <c r="I169" s="5" cm="1">
        <f t="array" aca="1" ref="I169" ca="1">_xll.BDP(bonds[[#This Row],[worksheet get]],bonds[[#Headers],[coupon]])</f>
        <v>5.1180000000000003</v>
      </c>
      <c r="J169" s="8" cm="1">
        <f t="array" aca="1" ref="J169" ca="1">_xll.BDP(bonds[[#This Row],[worksheet get]],bonds[[#Headers],[nxt_call_dt]])*1</f>
        <v>44349</v>
      </c>
      <c r="K169" s="9" t="str" cm="1">
        <f t="array" aca="1" ref="K169" ca="1">_xll.BDP(bonds[[#This Row],[worksheet get]],bonds[[#Headers],[mty_typ]])</f>
        <v>PERP/CALL</v>
      </c>
      <c r="L169" s="9" t="str" cm="1">
        <f t="array" aca="1" ref="L169" ca="1">_xll.BDP(bonds[[#This Row],[worksheet get]],bonds[[#Headers],[crncy]])</f>
        <v>EUR</v>
      </c>
      <c r="M169" s="10" cm="1">
        <f t="array" aca="1" ref="M169" ca="1">_xll.BDP(bonds[[#This Row],[worksheet get]],bonds[[#Headers],[amt_outstanding]])</f>
        <v>500000000</v>
      </c>
      <c r="N169" s="9" t="str" cm="1">
        <f t="array" aca="1" ref="N169" ca="1">_xll.BDP(bonds[[#This Row],[worksheet get]],bonds[[#Headers],[industry_sector]])</f>
        <v>Basic Materials</v>
      </c>
      <c r="O169" s="9" t="str">
        <f ca="1">bonds[[#This Row],[security name]]&amp;" nc-"&amp;RIGHT(YEAR(bonds[[#This Row],[nxt_call_dt]]),2)</f>
        <v>SOLBBB 5.118 PERP nc-21</v>
      </c>
      <c r="P169" s="9" cm="1">
        <f t="array" aca="1" ref="P169" ca="1">_xll.BDP(bonds[[#This Row],[worksheet get]],bonds[[#Headers],[yas_ispread]])</f>
        <v>310.12481616299209</v>
      </c>
      <c r="Q169" s="9" cm="1">
        <f t="array" aca="1" ref="Q169" ca="1">_xll.BDP(bonds[[#This Row],[worksheet get]],bonds[[#Headers],[blp_i_sprd_mid]])</f>
        <v>301.93252563476563</v>
      </c>
      <c r="R169" s="9" t="str" cm="1">
        <f t="array" aca="1" ref="R169" ca="1">_xll.BDP(bonds[[#This Row],[worksheet get]],bonds[[#Headers],[rtg_moody]])</f>
        <v>Ba1</v>
      </c>
      <c r="S169" s="9" t="str" cm="1">
        <f t="array" aca="1" ref="S169" ca="1">_xll.BDP(bonds[[#This Row],[worksheet get]],bonds[[#Headers],[rtg_sp]])</f>
        <v>BB+</v>
      </c>
      <c r="T169" s="9" t="str" cm="1">
        <f t="array" aca="1" ref="T169" ca="1">_xll.BDP(bonds[[#This Row],[worksheet get]],bonds[[#Headers],[bb_composite]])</f>
        <v>BB+</v>
      </c>
      <c r="U169" s="9" t="str" cm="1">
        <f t="array" aca="1" ref="U169" ca="1">_xll.BDP(bonds[[#This Row],[worksheet get]],bonds[[#Headers],[green_bond_loan_indicator]])</f>
        <v>N</v>
      </c>
      <c r="V169" s="9">
        <f ca="1">IFERROR(bonds[[#This Row],[yas_ispread]]/bonds[[#This Row],[blp_i_sprd_mid]],1)</f>
        <v>1.0271328519873884</v>
      </c>
      <c r="W169" s="9" t="str">
        <f ca="1">_xlfn.XLOOKUP(bonds[[#This Row],[ticker]],lists!J:J,lists!K:K)</f>
        <v>Low Beta</v>
      </c>
    </row>
    <row r="170" spans="5:23" ht="10.5" x14ac:dyDescent="0.25">
      <c r="E170" s="5" t="s">
        <v>599</v>
      </c>
      <c r="F170" s="5" t="str" cm="1">
        <f t="array" aca="1" ref="F170" ca="1">_xll.BDP(bonds[[#This Row],[worksheet get]],bonds[[#Headers],[ID_ISIN]])</f>
        <v>XS1323897485</v>
      </c>
      <c r="G170" s="5" t="str" cm="1">
        <f t="array" aca="1" ref="G170" ca="1">_xll.BDP(bonds[[#This Row],[worksheet get]],bonds[[#Headers],[security name]])</f>
        <v>SOLBBB 5.118 PERP</v>
      </c>
      <c r="H170" s="5" t="str" cm="1">
        <f t="array" aca="1" ref="H170" ca="1">_xll.BDP(bonds[[#This Row],[worksheet get]],bonds[[#Headers],[ticker]])</f>
        <v>SOLBBB</v>
      </c>
      <c r="I170" s="5" cm="1">
        <f t="array" aca="1" ref="I170" ca="1">_xll.BDP(bonds[[#This Row],[worksheet get]],bonds[[#Headers],[coupon]])</f>
        <v>5.1180000000000003</v>
      </c>
      <c r="J170" s="8" cm="1">
        <f t="array" aca="1" ref="J170" ca="1">_xll.BDP(bonds[[#This Row],[worksheet get]],bonds[[#Headers],[nxt_call_dt]])*1</f>
        <v>44349</v>
      </c>
      <c r="K170" s="9" t="str" cm="1">
        <f t="array" aca="1" ref="K170" ca="1">_xll.BDP(bonds[[#This Row],[worksheet get]],bonds[[#Headers],[mty_typ]])</f>
        <v>PERP/CALL</v>
      </c>
      <c r="L170" s="9" t="str" cm="1">
        <f t="array" aca="1" ref="L170" ca="1">_xll.BDP(bonds[[#This Row],[worksheet get]],bonds[[#Headers],[crncy]])</f>
        <v>EUR</v>
      </c>
      <c r="M170" s="10" cm="1">
        <f t="array" aca="1" ref="M170" ca="1">_xll.BDP(bonds[[#This Row],[worksheet get]],bonds[[#Headers],[amt_outstanding]])</f>
        <v>500000000</v>
      </c>
      <c r="N170" s="9" t="str" cm="1">
        <f t="array" aca="1" ref="N170" ca="1">_xll.BDP(bonds[[#This Row],[worksheet get]],bonds[[#Headers],[industry_sector]])</f>
        <v>Basic Materials</v>
      </c>
      <c r="O170" s="9" t="str">
        <f ca="1">bonds[[#This Row],[security name]]&amp;" nc-"&amp;RIGHT(YEAR(bonds[[#This Row],[nxt_call_dt]]),2)</f>
        <v>SOLBBB 5.118 PERP nc-21</v>
      </c>
      <c r="P170" s="9" cm="1">
        <f t="array" aca="1" ref="P170" ca="1">_xll.BDP(bonds[[#This Row],[worksheet get]],bonds[[#Headers],[yas_ispread]])</f>
        <v>310.12481616299209</v>
      </c>
      <c r="Q170" s="9" cm="1">
        <f t="array" aca="1" ref="Q170" ca="1">_xll.BDP(bonds[[#This Row],[worksheet get]],bonds[[#Headers],[blp_i_sprd_mid]])</f>
        <v>301.93252563476563</v>
      </c>
      <c r="R170" s="9" t="str" cm="1">
        <f t="array" aca="1" ref="R170" ca="1">_xll.BDP(bonds[[#This Row],[worksheet get]],bonds[[#Headers],[rtg_moody]])</f>
        <v>Ba1</v>
      </c>
      <c r="S170" s="9" t="str" cm="1">
        <f t="array" aca="1" ref="S170" ca="1">_xll.BDP(bonds[[#This Row],[worksheet get]],bonds[[#Headers],[rtg_sp]])</f>
        <v>BB+</v>
      </c>
      <c r="T170" s="9" t="str" cm="1">
        <f t="array" aca="1" ref="T170" ca="1">_xll.BDP(bonds[[#This Row],[worksheet get]],bonds[[#Headers],[bb_composite]])</f>
        <v>BB+</v>
      </c>
      <c r="U170" s="9" t="str" cm="1">
        <f t="array" aca="1" ref="U170" ca="1">_xll.BDP(bonds[[#This Row],[worksheet get]],bonds[[#Headers],[green_bond_loan_indicator]])</f>
        <v>N</v>
      </c>
      <c r="V170" s="9">
        <f ca="1">IFERROR(bonds[[#This Row],[yas_ispread]]/bonds[[#This Row],[blp_i_sprd_mid]],1)</f>
        <v>1.0271328519873884</v>
      </c>
      <c r="W170" s="9" t="str">
        <f ca="1">_xlfn.XLOOKUP(bonds[[#This Row],[ticker]],lists!J:J,lists!K:K)</f>
        <v>Low Beta</v>
      </c>
    </row>
    <row r="171" spans="5:23" ht="10.5" x14ac:dyDescent="0.25">
      <c r="E171" s="5" t="s">
        <v>599</v>
      </c>
      <c r="F171" s="5" t="str" cm="1">
        <f t="array" aca="1" ref="F171" ca="1">_xll.BDP(bonds[[#This Row],[worksheet get]],bonds[[#Headers],[ID_ISIN]])</f>
        <v>XS1323897485</v>
      </c>
      <c r="G171" s="5" t="str" cm="1">
        <f t="array" aca="1" ref="G171" ca="1">_xll.BDP(bonds[[#This Row],[worksheet get]],bonds[[#Headers],[security name]])</f>
        <v>SOLBBB 5.118 PERP</v>
      </c>
      <c r="H171" s="5" t="str" cm="1">
        <f t="array" aca="1" ref="H171" ca="1">_xll.BDP(bonds[[#This Row],[worksheet get]],bonds[[#Headers],[ticker]])</f>
        <v>SOLBBB</v>
      </c>
      <c r="I171" s="5" cm="1">
        <f t="array" aca="1" ref="I171" ca="1">_xll.BDP(bonds[[#This Row],[worksheet get]],bonds[[#Headers],[coupon]])</f>
        <v>5.1180000000000003</v>
      </c>
      <c r="J171" s="8" cm="1">
        <f t="array" aca="1" ref="J171" ca="1">_xll.BDP(bonds[[#This Row],[worksheet get]],bonds[[#Headers],[nxt_call_dt]])*1</f>
        <v>44349</v>
      </c>
      <c r="K171" s="9" t="str" cm="1">
        <f t="array" aca="1" ref="K171" ca="1">_xll.BDP(bonds[[#This Row],[worksheet get]],bonds[[#Headers],[mty_typ]])</f>
        <v>PERP/CALL</v>
      </c>
      <c r="L171" s="9" t="str" cm="1">
        <f t="array" aca="1" ref="L171" ca="1">_xll.BDP(bonds[[#This Row],[worksheet get]],bonds[[#Headers],[crncy]])</f>
        <v>EUR</v>
      </c>
      <c r="M171" s="10" cm="1">
        <f t="array" aca="1" ref="M171" ca="1">_xll.BDP(bonds[[#This Row],[worksheet get]],bonds[[#Headers],[amt_outstanding]])</f>
        <v>500000000</v>
      </c>
      <c r="N171" s="9" t="str" cm="1">
        <f t="array" aca="1" ref="N171" ca="1">_xll.BDP(bonds[[#This Row],[worksheet get]],bonds[[#Headers],[industry_sector]])</f>
        <v>Basic Materials</v>
      </c>
      <c r="O171" s="9" t="str">
        <f ca="1">bonds[[#This Row],[security name]]&amp;" nc-"&amp;RIGHT(YEAR(bonds[[#This Row],[nxt_call_dt]]),2)</f>
        <v>SOLBBB 5.118 PERP nc-21</v>
      </c>
      <c r="P171" s="9" cm="1">
        <f t="array" aca="1" ref="P171" ca="1">_xll.BDP(bonds[[#This Row],[worksheet get]],bonds[[#Headers],[yas_ispread]])</f>
        <v>310.12481616299209</v>
      </c>
      <c r="Q171" s="9" cm="1">
        <f t="array" aca="1" ref="Q171" ca="1">_xll.BDP(bonds[[#This Row],[worksheet get]],bonds[[#Headers],[blp_i_sprd_mid]])</f>
        <v>301.93252563476563</v>
      </c>
      <c r="R171" s="9" t="str" cm="1">
        <f t="array" aca="1" ref="R171" ca="1">_xll.BDP(bonds[[#This Row],[worksheet get]],bonds[[#Headers],[rtg_moody]])</f>
        <v>Ba1</v>
      </c>
      <c r="S171" s="9" t="str" cm="1">
        <f t="array" aca="1" ref="S171" ca="1">_xll.BDP(bonds[[#This Row],[worksheet get]],bonds[[#Headers],[rtg_sp]])</f>
        <v>BB+</v>
      </c>
      <c r="T171" s="9" t="str" cm="1">
        <f t="array" aca="1" ref="T171" ca="1">_xll.BDP(bonds[[#This Row],[worksheet get]],bonds[[#Headers],[bb_composite]])</f>
        <v>BB+</v>
      </c>
      <c r="U171" s="9" t="str" cm="1">
        <f t="array" aca="1" ref="U171" ca="1">_xll.BDP(bonds[[#This Row],[worksheet get]],bonds[[#Headers],[green_bond_loan_indicator]])</f>
        <v>N</v>
      </c>
      <c r="V171" s="9">
        <f ca="1">IFERROR(bonds[[#This Row],[yas_ispread]]/bonds[[#This Row],[blp_i_sprd_mid]],1)</f>
        <v>1.0271328519873884</v>
      </c>
      <c r="W171" s="9" t="str">
        <f ca="1">_xlfn.XLOOKUP(bonds[[#This Row],[ticker]],lists!J:J,lists!K:K)</f>
        <v>Low Beta</v>
      </c>
    </row>
    <row r="172" spans="5:23" ht="10.5" x14ac:dyDescent="0.25">
      <c r="E172" s="5" t="s">
        <v>599</v>
      </c>
      <c r="F172" s="5" t="str" cm="1">
        <f t="array" aca="1" ref="F172" ca="1">_xll.BDP(bonds[[#This Row],[worksheet get]],bonds[[#Headers],[ID_ISIN]])</f>
        <v>XS1323897485</v>
      </c>
      <c r="G172" s="5" t="str" cm="1">
        <f t="array" aca="1" ref="G172" ca="1">_xll.BDP(bonds[[#This Row],[worksheet get]],bonds[[#Headers],[security name]])</f>
        <v>SOLBBB 5.118 PERP</v>
      </c>
      <c r="H172" s="5" t="str" cm="1">
        <f t="array" aca="1" ref="H172" ca="1">_xll.BDP(bonds[[#This Row],[worksheet get]],bonds[[#Headers],[ticker]])</f>
        <v>SOLBBB</v>
      </c>
      <c r="I172" s="5" cm="1">
        <f t="array" aca="1" ref="I172" ca="1">_xll.BDP(bonds[[#This Row],[worksheet get]],bonds[[#Headers],[coupon]])</f>
        <v>5.1180000000000003</v>
      </c>
      <c r="J172" s="8" cm="1">
        <f t="array" aca="1" ref="J172" ca="1">_xll.BDP(bonds[[#This Row],[worksheet get]],bonds[[#Headers],[nxt_call_dt]])*1</f>
        <v>44349</v>
      </c>
      <c r="K172" s="9" t="str" cm="1">
        <f t="array" aca="1" ref="K172" ca="1">_xll.BDP(bonds[[#This Row],[worksheet get]],bonds[[#Headers],[mty_typ]])</f>
        <v>PERP/CALL</v>
      </c>
      <c r="L172" s="9" t="str" cm="1">
        <f t="array" aca="1" ref="L172" ca="1">_xll.BDP(bonds[[#This Row],[worksheet get]],bonds[[#Headers],[crncy]])</f>
        <v>EUR</v>
      </c>
      <c r="M172" s="10" cm="1">
        <f t="array" aca="1" ref="M172" ca="1">_xll.BDP(bonds[[#This Row],[worksheet get]],bonds[[#Headers],[amt_outstanding]])</f>
        <v>500000000</v>
      </c>
      <c r="N172" s="9" t="str" cm="1">
        <f t="array" aca="1" ref="N172" ca="1">_xll.BDP(bonds[[#This Row],[worksheet get]],bonds[[#Headers],[industry_sector]])</f>
        <v>Basic Materials</v>
      </c>
      <c r="O172" s="9" t="str">
        <f ca="1">bonds[[#This Row],[security name]]&amp;" nc-"&amp;RIGHT(YEAR(bonds[[#This Row],[nxt_call_dt]]),2)</f>
        <v>SOLBBB 5.118 PERP nc-21</v>
      </c>
      <c r="P172" s="9" cm="1">
        <f t="array" aca="1" ref="P172" ca="1">_xll.BDP(bonds[[#This Row],[worksheet get]],bonds[[#Headers],[yas_ispread]])</f>
        <v>310.12481616299209</v>
      </c>
      <c r="Q172" s="9" cm="1">
        <f t="array" aca="1" ref="Q172" ca="1">_xll.BDP(bonds[[#This Row],[worksheet get]],bonds[[#Headers],[blp_i_sprd_mid]])</f>
        <v>301.93252563476563</v>
      </c>
      <c r="R172" s="9" t="str" cm="1">
        <f t="array" aca="1" ref="R172" ca="1">_xll.BDP(bonds[[#This Row],[worksheet get]],bonds[[#Headers],[rtg_moody]])</f>
        <v>Ba1</v>
      </c>
      <c r="S172" s="9" t="str" cm="1">
        <f t="array" aca="1" ref="S172" ca="1">_xll.BDP(bonds[[#This Row],[worksheet get]],bonds[[#Headers],[rtg_sp]])</f>
        <v>BB+</v>
      </c>
      <c r="T172" s="9" t="str" cm="1">
        <f t="array" aca="1" ref="T172" ca="1">_xll.BDP(bonds[[#This Row],[worksheet get]],bonds[[#Headers],[bb_composite]])</f>
        <v>BB+</v>
      </c>
      <c r="U172" s="9" t="str" cm="1">
        <f t="array" aca="1" ref="U172" ca="1">_xll.BDP(bonds[[#This Row],[worksheet get]],bonds[[#Headers],[green_bond_loan_indicator]])</f>
        <v>N</v>
      </c>
      <c r="V172" s="9">
        <f ca="1">IFERROR(bonds[[#This Row],[yas_ispread]]/bonds[[#This Row],[blp_i_sprd_mid]],1)</f>
        <v>1.0271328519873884</v>
      </c>
      <c r="W172" s="9" t="str">
        <f ca="1">_xlfn.XLOOKUP(bonds[[#This Row],[ticker]],lists!J:J,lists!K:K)</f>
        <v>Low Beta</v>
      </c>
    </row>
    <row r="173" spans="5:23" ht="10.5" x14ac:dyDescent="0.25">
      <c r="E173" s="5" t="s">
        <v>599</v>
      </c>
      <c r="F173" s="5" t="str" cm="1">
        <f t="array" aca="1" ref="F173" ca="1">_xll.BDP(bonds[[#This Row],[worksheet get]],bonds[[#Headers],[ID_ISIN]])</f>
        <v>XS1323897485</v>
      </c>
      <c r="G173" s="5" t="str" cm="1">
        <f t="array" aca="1" ref="G173" ca="1">_xll.BDP(bonds[[#This Row],[worksheet get]],bonds[[#Headers],[security name]])</f>
        <v>SOLBBB 5.118 PERP</v>
      </c>
      <c r="H173" s="5" t="str" cm="1">
        <f t="array" aca="1" ref="H173" ca="1">_xll.BDP(bonds[[#This Row],[worksheet get]],bonds[[#Headers],[ticker]])</f>
        <v>SOLBBB</v>
      </c>
      <c r="I173" s="5" cm="1">
        <f t="array" aca="1" ref="I173" ca="1">_xll.BDP(bonds[[#This Row],[worksheet get]],bonds[[#Headers],[coupon]])</f>
        <v>5.1180000000000003</v>
      </c>
      <c r="J173" s="8" cm="1">
        <f t="array" aca="1" ref="J173" ca="1">_xll.BDP(bonds[[#This Row],[worksheet get]],bonds[[#Headers],[nxt_call_dt]])*1</f>
        <v>44349</v>
      </c>
      <c r="K173" s="9" t="str" cm="1">
        <f t="array" aca="1" ref="K173" ca="1">_xll.BDP(bonds[[#This Row],[worksheet get]],bonds[[#Headers],[mty_typ]])</f>
        <v>PERP/CALL</v>
      </c>
      <c r="L173" s="9" t="str" cm="1">
        <f t="array" aca="1" ref="L173" ca="1">_xll.BDP(bonds[[#This Row],[worksheet get]],bonds[[#Headers],[crncy]])</f>
        <v>EUR</v>
      </c>
      <c r="M173" s="10" cm="1">
        <f t="array" aca="1" ref="M173" ca="1">_xll.BDP(bonds[[#This Row],[worksheet get]],bonds[[#Headers],[amt_outstanding]])</f>
        <v>500000000</v>
      </c>
      <c r="N173" s="9" t="str" cm="1">
        <f t="array" aca="1" ref="N173" ca="1">_xll.BDP(bonds[[#This Row],[worksheet get]],bonds[[#Headers],[industry_sector]])</f>
        <v>Basic Materials</v>
      </c>
      <c r="O173" s="9" t="str">
        <f ca="1">bonds[[#This Row],[security name]]&amp;" nc-"&amp;RIGHT(YEAR(bonds[[#This Row],[nxt_call_dt]]),2)</f>
        <v>SOLBBB 5.118 PERP nc-21</v>
      </c>
      <c r="P173" s="9" cm="1">
        <f t="array" aca="1" ref="P173" ca="1">_xll.BDP(bonds[[#This Row],[worksheet get]],bonds[[#Headers],[yas_ispread]])</f>
        <v>310.12481616299209</v>
      </c>
      <c r="Q173" s="9" cm="1">
        <f t="array" aca="1" ref="Q173" ca="1">_xll.BDP(bonds[[#This Row],[worksheet get]],bonds[[#Headers],[blp_i_sprd_mid]])</f>
        <v>301.93252563476563</v>
      </c>
      <c r="R173" s="9" t="str" cm="1">
        <f t="array" aca="1" ref="R173" ca="1">_xll.BDP(bonds[[#This Row],[worksheet get]],bonds[[#Headers],[rtg_moody]])</f>
        <v>Ba1</v>
      </c>
      <c r="S173" s="9" t="str" cm="1">
        <f t="array" aca="1" ref="S173" ca="1">_xll.BDP(bonds[[#This Row],[worksheet get]],bonds[[#Headers],[rtg_sp]])</f>
        <v>BB+</v>
      </c>
      <c r="T173" s="9" t="str" cm="1">
        <f t="array" aca="1" ref="T173" ca="1">_xll.BDP(bonds[[#This Row],[worksheet get]],bonds[[#Headers],[bb_composite]])</f>
        <v>BB+</v>
      </c>
      <c r="U173" s="9" t="str" cm="1">
        <f t="array" aca="1" ref="U173" ca="1">_xll.BDP(bonds[[#This Row],[worksheet get]],bonds[[#Headers],[green_bond_loan_indicator]])</f>
        <v>N</v>
      </c>
      <c r="V173" s="9">
        <f ca="1">IFERROR(bonds[[#This Row],[yas_ispread]]/bonds[[#This Row],[blp_i_sprd_mid]],1)</f>
        <v>1.0271328519873884</v>
      </c>
      <c r="W173" s="9" t="str">
        <f ca="1">_xlfn.XLOOKUP(bonds[[#This Row],[ticker]],lists!J:J,lists!K:K)</f>
        <v>Low Beta</v>
      </c>
    </row>
    <row r="174" spans="5:23" ht="10.5" x14ac:dyDescent="0.25">
      <c r="E174" s="5" t="s">
        <v>599</v>
      </c>
      <c r="F174" s="5" t="str" cm="1">
        <f t="array" aca="1" ref="F174" ca="1">_xll.BDP(bonds[[#This Row],[worksheet get]],bonds[[#Headers],[ID_ISIN]])</f>
        <v>XS1323897485</v>
      </c>
      <c r="G174" s="5" t="str" cm="1">
        <f t="array" aca="1" ref="G174" ca="1">_xll.BDP(bonds[[#This Row],[worksheet get]],bonds[[#Headers],[security name]])</f>
        <v>SOLBBB 5.118 PERP</v>
      </c>
      <c r="H174" s="5" t="str" cm="1">
        <f t="array" aca="1" ref="H174" ca="1">_xll.BDP(bonds[[#This Row],[worksheet get]],bonds[[#Headers],[ticker]])</f>
        <v>SOLBBB</v>
      </c>
      <c r="I174" s="5" cm="1">
        <f t="array" aca="1" ref="I174" ca="1">_xll.BDP(bonds[[#This Row],[worksheet get]],bonds[[#Headers],[coupon]])</f>
        <v>5.1180000000000003</v>
      </c>
      <c r="J174" s="8" cm="1">
        <f t="array" aca="1" ref="J174" ca="1">_xll.BDP(bonds[[#This Row],[worksheet get]],bonds[[#Headers],[nxt_call_dt]])*1</f>
        <v>44349</v>
      </c>
      <c r="K174" s="9" t="str" cm="1">
        <f t="array" aca="1" ref="K174" ca="1">_xll.BDP(bonds[[#This Row],[worksheet get]],bonds[[#Headers],[mty_typ]])</f>
        <v>PERP/CALL</v>
      </c>
      <c r="L174" s="9" t="str" cm="1">
        <f t="array" aca="1" ref="L174" ca="1">_xll.BDP(bonds[[#This Row],[worksheet get]],bonds[[#Headers],[crncy]])</f>
        <v>EUR</v>
      </c>
      <c r="M174" s="10" cm="1">
        <f t="array" aca="1" ref="M174" ca="1">_xll.BDP(bonds[[#This Row],[worksheet get]],bonds[[#Headers],[amt_outstanding]])</f>
        <v>500000000</v>
      </c>
      <c r="N174" s="9" t="str" cm="1">
        <f t="array" aca="1" ref="N174" ca="1">_xll.BDP(bonds[[#This Row],[worksheet get]],bonds[[#Headers],[industry_sector]])</f>
        <v>Basic Materials</v>
      </c>
      <c r="O174" s="9" t="str">
        <f ca="1">bonds[[#This Row],[security name]]&amp;" nc-"&amp;RIGHT(YEAR(bonds[[#This Row],[nxt_call_dt]]),2)</f>
        <v>SOLBBB 5.118 PERP nc-21</v>
      </c>
      <c r="P174" s="9" cm="1">
        <f t="array" aca="1" ref="P174" ca="1">_xll.BDP(bonds[[#This Row],[worksheet get]],bonds[[#Headers],[yas_ispread]])</f>
        <v>310.12481616299209</v>
      </c>
      <c r="Q174" s="9" cm="1">
        <f t="array" aca="1" ref="Q174" ca="1">_xll.BDP(bonds[[#This Row],[worksheet get]],bonds[[#Headers],[blp_i_sprd_mid]])</f>
        <v>301.93252563476563</v>
      </c>
      <c r="R174" s="9" t="str" cm="1">
        <f t="array" aca="1" ref="R174" ca="1">_xll.BDP(bonds[[#This Row],[worksheet get]],bonds[[#Headers],[rtg_moody]])</f>
        <v>Ba1</v>
      </c>
      <c r="S174" s="9" t="str" cm="1">
        <f t="array" aca="1" ref="S174" ca="1">_xll.BDP(bonds[[#This Row],[worksheet get]],bonds[[#Headers],[rtg_sp]])</f>
        <v>BB+</v>
      </c>
      <c r="T174" s="9" t="str" cm="1">
        <f t="array" aca="1" ref="T174" ca="1">_xll.BDP(bonds[[#This Row],[worksheet get]],bonds[[#Headers],[bb_composite]])</f>
        <v>BB+</v>
      </c>
      <c r="U174" s="9" t="str" cm="1">
        <f t="array" aca="1" ref="U174" ca="1">_xll.BDP(bonds[[#This Row],[worksheet get]],bonds[[#Headers],[green_bond_loan_indicator]])</f>
        <v>N</v>
      </c>
      <c r="V174" s="9">
        <f ca="1">IFERROR(bonds[[#This Row],[yas_ispread]]/bonds[[#This Row],[blp_i_sprd_mid]],1)</f>
        <v>1.0271328519873884</v>
      </c>
      <c r="W174" s="9" t="str">
        <f ca="1">_xlfn.XLOOKUP(bonds[[#This Row],[ticker]],lists!J:J,lists!K:K)</f>
        <v>Low Beta</v>
      </c>
    </row>
    <row r="175" spans="5:23" ht="10.5" x14ac:dyDescent="0.25">
      <c r="E175" s="5" t="s">
        <v>599</v>
      </c>
      <c r="F175" s="5" t="str" cm="1">
        <f t="array" aca="1" ref="F175" ca="1">_xll.BDP(bonds[[#This Row],[worksheet get]],bonds[[#Headers],[ID_ISIN]])</f>
        <v>XS1323897485</v>
      </c>
      <c r="G175" s="5" t="str" cm="1">
        <f t="array" aca="1" ref="G175" ca="1">_xll.BDP(bonds[[#This Row],[worksheet get]],bonds[[#Headers],[security name]])</f>
        <v>SOLBBB 5.118 PERP</v>
      </c>
      <c r="H175" s="5" t="str" cm="1">
        <f t="array" aca="1" ref="H175" ca="1">_xll.BDP(bonds[[#This Row],[worksheet get]],bonds[[#Headers],[ticker]])</f>
        <v>SOLBBB</v>
      </c>
      <c r="I175" s="5" cm="1">
        <f t="array" aca="1" ref="I175" ca="1">_xll.BDP(bonds[[#This Row],[worksheet get]],bonds[[#Headers],[coupon]])</f>
        <v>5.1180000000000003</v>
      </c>
      <c r="J175" s="8" cm="1">
        <f t="array" aca="1" ref="J175" ca="1">_xll.BDP(bonds[[#This Row],[worksheet get]],bonds[[#Headers],[nxt_call_dt]])*1</f>
        <v>44349</v>
      </c>
      <c r="K175" s="9" t="str" cm="1">
        <f t="array" aca="1" ref="K175" ca="1">_xll.BDP(bonds[[#This Row],[worksheet get]],bonds[[#Headers],[mty_typ]])</f>
        <v>PERP/CALL</v>
      </c>
      <c r="L175" s="9" t="str" cm="1">
        <f t="array" aca="1" ref="L175" ca="1">_xll.BDP(bonds[[#This Row],[worksheet get]],bonds[[#Headers],[crncy]])</f>
        <v>EUR</v>
      </c>
      <c r="M175" s="10" cm="1">
        <f t="array" aca="1" ref="M175" ca="1">_xll.BDP(bonds[[#This Row],[worksheet get]],bonds[[#Headers],[amt_outstanding]])</f>
        <v>500000000</v>
      </c>
      <c r="N175" s="9" t="str" cm="1">
        <f t="array" aca="1" ref="N175" ca="1">_xll.BDP(bonds[[#This Row],[worksheet get]],bonds[[#Headers],[industry_sector]])</f>
        <v>Basic Materials</v>
      </c>
      <c r="O175" s="9" t="str">
        <f ca="1">bonds[[#This Row],[security name]]&amp;" nc-"&amp;RIGHT(YEAR(bonds[[#This Row],[nxt_call_dt]]),2)</f>
        <v>SOLBBB 5.118 PERP nc-21</v>
      </c>
      <c r="P175" s="9" cm="1">
        <f t="array" aca="1" ref="P175" ca="1">_xll.BDP(bonds[[#This Row],[worksheet get]],bonds[[#Headers],[yas_ispread]])</f>
        <v>310.12481616299209</v>
      </c>
      <c r="Q175" s="9" cm="1">
        <f t="array" aca="1" ref="Q175" ca="1">_xll.BDP(bonds[[#This Row],[worksheet get]],bonds[[#Headers],[blp_i_sprd_mid]])</f>
        <v>301.93252563476563</v>
      </c>
      <c r="R175" s="9" t="str" cm="1">
        <f t="array" aca="1" ref="R175" ca="1">_xll.BDP(bonds[[#This Row],[worksheet get]],bonds[[#Headers],[rtg_moody]])</f>
        <v>Ba1</v>
      </c>
      <c r="S175" s="9" t="str" cm="1">
        <f t="array" aca="1" ref="S175" ca="1">_xll.BDP(bonds[[#This Row],[worksheet get]],bonds[[#Headers],[rtg_sp]])</f>
        <v>BB+</v>
      </c>
      <c r="T175" s="9" t="str" cm="1">
        <f t="array" aca="1" ref="T175" ca="1">_xll.BDP(bonds[[#This Row],[worksheet get]],bonds[[#Headers],[bb_composite]])</f>
        <v>BB+</v>
      </c>
      <c r="U175" s="9" t="str" cm="1">
        <f t="array" aca="1" ref="U175" ca="1">_xll.BDP(bonds[[#This Row],[worksheet get]],bonds[[#Headers],[green_bond_loan_indicator]])</f>
        <v>N</v>
      </c>
      <c r="V175" s="9">
        <f ca="1">IFERROR(bonds[[#This Row],[yas_ispread]]/bonds[[#This Row],[blp_i_sprd_mid]],1)</f>
        <v>1.0271328519873884</v>
      </c>
      <c r="W175" s="9" t="str">
        <f ca="1">_xlfn.XLOOKUP(bonds[[#This Row],[ticker]],lists!J:J,lists!K:K)</f>
        <v>Low Beta</v>
      </c>
    </row>
    <row r="176" spans="5:23" ht="10.5" x14ac:dyDescent="0.25">
      <c r="E176" s="5" t="s">
        <v>599</v>
      </c>
      <c r="F176" s="5" t="str" cm="1">
        <f t="array" aca="1" ref="F176" ca="1">_xll.BDP(bonds[[#This Row],[worksheet get]],bonds[[#Headers],[ID_ISIN]])</f>
        <v>XS1323897485</v>
      </c>
      <c r="G176" s="5" t="str" cm="1">
        <f t="array" aca="1" ref="G176" ca="1">_xll.BDP(bonds[[#This Row],[worksheet get]],bonds[[#Headers],[security name]])</f>
        <v>SOLBBB 5.118 PERP</v>
      </c>
      <c r="H176" s="5" t="str" cm="1">
        <f t="array" aca="1" ref="H176" ca="1">_xll.BDP(bonds[[#This Row],[worksheet get]],bonds[[#Headers],[ticker]])</f>
        <v>SOLBBB</v>
      </c>
      <c r="I176" s="5" cm="1">
        <f t="array" aca="1" ref="I176" ca="1">_xll.BDP(bonds[[#This Row],[worksheet get]],bonds[[#Headers],[coupon]])</f>
        <v>5.1180000000000003</v>
      </c>
      <c r="J176" s="8" cm="1">
        <f t="array" aca="1" ref="J176" ca="1">_xll.BDP(bonds[[#This Row],[worksheet get]],bonds[[#Headers],[nxt_call_dt]])*1</f>
        <v>44349</v>
      </c>
      <c r="K176" s="9" t="str" cm="1">
        <f t="array" aca="1" ref="K176" ca="1">_xll.BDP(bonds[[#This Row],[worksheet get]],bonds[[#Headers],[mty_typ]])</f>
        <v>PERP/CALL</v>
      </c>
      <c r="L176" s="9" t="str" cm="1">
        <f t="array" aca="1" ref="L176" ca="1">_xll.BDP(bonds[[#This Row],[worksheet get]],bonds[[#Headers],[crncy]])</f>
        <v>EUR</v>
      </c>
      <c r="M176" s="10" cm="1">
        <f t="array" aca="1" ref="M176" ca="1">_xll.BDP(bonds[[#This Row],[worksheet get]],bonds[[#Headers],[amt_outstanding]])</f>
        <v>500000000</v>
      </c>
      <c r="N176" s="9" t="str" cm="1">
        <f t="array" aca="1" ref="N176" ca="1">_xll.BDP(bonds[[#This Row],[worksheet get]],bonds[[#Headers],[industry_sector]])</f>
        <v>Basic Materials</v>
      </c>
      <c r="O176" s="9" t="str">
        <f ca="1">bonds[[#This Row],[security name]]&amp;" nc-"&amp;RIGHT(YEAR(bonds[[#This Row],[nxt_call_dt]]),2)</f>
        <v>SOLBBB 5.118 PERP nc-21</v>
      </c>
      <c r="P176" s="9" cm="1">
        <f t="array" aca="1" ref="P176" ca="1">_xll.BDP(bonds[[#This Row],[worksheet get]],bonds[[#Headers],[yas_ispread]])</f>
        <v>310.12481616299209</v>
      </c>
      <c r="Q176" s="9" cm="1">
        <f t="array" aca="1" ref="Q176" ca="1">_xll.BDP(bonds[[#This Row],[worksheet get]],bonds[[#Headers],[blp_i_sprd_mid]])</f>
        <v>301.93252563476563</v>
      </c>
      <c r="R176" s="9" t="str" cm="1">
        <f t="array" aca="1" ref="R176" ca="1">_xll.BDP(bonds[[#This Row],[worksheet get]],bonds[[#Headers],[rtg_moody]])</f>
        <v>Ba1</v>
      </c>
      <c r="S176" s="9" t="str" cm="1">
        <f t="array" aca="1" ref="S176" ca="1">_xll.BDP(bonds[[#This Row],[worksheet get]],bonds[[#Headers],[rtg_sp]])</f>
        <v>BB+</v>
      </c>
      <c r="T176" s="9" t="str" cm="1">
        <f t="array" aca="1" ref="T176" ca="1">_xll.BDP(bonds[[#This Row],[worksheet get]],bonds[[#Headers],[bb_composite]])</f>
        <v>BB+</v>
      </c>
      <c r="U176" s="9" t="str" cm="1">
        <f t="array" aca="1" ref="U176" ca="1">_xll.BDP(bonds[[#This Row],[worksheet get]],bonds[[#Headers],[green_bond_loan_indicator]])</f>
        <v>N</v>
      </c>
      <c r="V176" s="9">
        <f ca="1">IFERROR(bonds[[#This Row],[yas_ispread]]/bonds[[#This Row],[blp_i_sprd_mid]],1)</f>
        <v>1.0271328519873884</v>
      </c>
      <c r="W176" s="9" t="str">
        <f ca="1">_xlfn.XLOOKUP(bonds[[#This Row],[ticker]],lists!J:J,lists!K:K)</f>
        <v>Low Beta</v>
      </c>
    </row>
    <row r="177" spans="5:23" ht="10.5" x14ac:dyDescent="0.25">
      <c r="E177" s="5" t="s">
        <v>599</v>
      </c>
      <c r="F177" s="5" t="str" cm="1">
        <f t="array" aca="1" ref="F177" ca="1">_xll.BDP(bonds[[#This Row],[worksheet get]],bonds[[#Headers],[ID_ISIN]])</f>
        <v>XS1323897485</v>
      </c>
      <c r="G177" s="5" t="str" cm="1">
        <f t="array" aca="1" ref="G177" ca="1">_xll.BDP(bonds[[#This Row],[worksheet get]],bonds[[#Headers],[security name]])</f>
        <v>SOLBBB 5.118 PERP</v>
      </c>
      <c r="H177" s="5" t="str" cm="1">
        <f t="array" aca="1" ref="H177" ca="1">_xll.BDP(bonds[[#This Row],[worksheet get]],bonds[[#Headers],[ticker]])</f>
        <v>SOLBBB</v>
      </c>
      <c r="I177" s="5" cm="1">
        <f t="array" aca="1" ref="I177" ca="1">_xll.BDP(bonds[[#This Row],[worksheet get]],bonds[[#Headers],[coupon]])</f>
        <v>5.1180000000000003</v>
      </c>
      <c r="J177" s="8" cm="1">
        <f t="array" aca="1" ref="J177" ca="1">_xll.BDP(bonds[[#This Row],[worksheet get]],bonds[[#Headers],[nxt_call_dt]])*1</f>
        <v>44349</v>
      </c>
      <c r="K177" s="9" t="str" cm="1">
        <f t="array" aca="1" ref="K177" ca="1">_xll.BDP(bonds[[#This Row],[worksheet get]],bonds[[#Headers],[mty_typ]])</f>
        <v>PERP/CALL</v>
      </c>
      <c r="L177" s="9" t="str" cm="1">
        <f t="array" aca="1" ref="L177" ca="1">_xll.BDP(bonds[[#This Row],[worksheet get]],bonds[[#Headers],[crncy]])</f>
        <v>EUR</v>
      </c>
      <c r="M177" s="10" cm="1">
        <f t="array" aca="1" ref="M177" ca="1">_xll.BDP(bonds[[#This Row],[worksheet get]],bonds[[#Headers],[amt_outstanding]])</f>
        <v>500000000</v>
      </c>
      <c r="N177" s="9" t="str" cm="1">
        <f t="array" aca="1" ref="N177" ca="1">_xll.BDP(bonds[[#This Row],[worksheet get]],bonds[[#Headers],[industry_sector]])</f>
        <v>Basic Materials</v>
      </c>
      <c r="O177" s="9" t="str">
        <f ca="1">bonds[[#This Row],[security name]]&amp;" nc-"&amp;RIGHT(YEAR(bonds[[#This Row],[nxt_call_dt]]),2)</f>
        <v>SOLBBB 5.118 PERP nc-21</v>
      </c>
      <c r="P177" s="9" cm="1">
        <f t="array" aca="1" ref="P177" ca="1">_xll.BDP(bonds[[#This Row],[worksheet get]],bonds[[#Headers],[yas_ispread]])</f>
        <v>310.12481616299209</v>
      </c>
      <c r="Q177" s="9" cm="1">
        <f t="array" aca="1" ref="Q177" ca="1">_xll.BDP(bonds[[#This Row],[worksheet get]],bonds[[#Headers],[blp_i_sprd_mid]])</f>
        <v>301.93252563476563</v>
      </c>
      <c r="R177" s="9" t="str" cm="1">
        <f t="array" aca="1" ref="R177" ca="1">_xll.BDP(bonds[[#This Row],[worksheet get]],bonds[[#Headers],[rtg_moody]])</f>
        <v>Ba1</v>
      </c>
      <c r="S177" s="9" t="str" cm="1">
        <f t="array" aca="1" ref="S177" ca="1">_xll.BDP(bonds[[#This Row],[worksheet get]],bonds[[#Headers],[rtg_sp]])</f>
        <v>BB+</v>
      </c>
      <c r="T177" s="9" t="str" cm="1">
        <f t="array" aca="1" ref="T177" ca="1">_xll.BDP(bonds[[#This Row],[worksheet get]],bonds[[#Headers],[bb_composite]])</f>
        <v>BB+</v>
      </c>
      <c r="U177" s="9" t="str" cm="1">
        <f t="array" aca="1" ref="U177" ca="1">_xll.BDP(bonds[[#This Row],[worksheet get]],bonds[[#Headers],[green_bond_loan_indicator]])</f>
        <v>N</v>
      </c>
      <c r="V177" s="9">
        <f ca="1">IFERROR(bonds[[#This Row],[yas_ispread]]/bonds[[#This Row],[blp_i_sprd_mid]],1)</f>
        <v>1.0271328519873884</v>
      </c>
      <c r="W177" s="9" t="str">
        <f ca="1">_xlfn.XLOOKUP(bonds[[#This Row],[ticker]],lists!J:J,lists!K:K)</f>
        <v>Low Beta</v>
      </c>
    </row>
    <row r="178" spans="5:23" ht="10.5" x14ac:dyDescent="0.25">
      <c r="E178" s="5" t="s">
        <v>599</v>
      </c>
      <c r="F178" s="5" t="str" cm="1">
        <f t="array" aca="1" ref="F178" ca="1">_xll.BDP(bonds[[#This Row],[worksheet get]],bonds[[#Headers],[ID_ISIN]])</f>
        <v>XS1323897485</v>
      </c>
      <c r="G178" s="5" t="str" cm="1">
        <f t="array" aca="1" ref="G178" ca="1">_xll.BDP(bonds[[#This Row],[worksheet get]],bonds[[#Headers],[security name]])</f>
        <v>SOLBBB 5.118 PERP</v>
      </c>
      <c r="H178" s="5" t="str" cm="1">
        <f t="array" aca="1" ref="H178" ca="1">_xll.BDP(bonds[[#This Row],[worksheet get]],bonds[[#Headers],[ticker]])</f>
        <v>SOLBBB</v>
      </c>
      <c r="I178" s="5" cm="1">
        <f t="array" aca="1" ref="I178" ca="1">_xll.BDP(bonds[[#This Row],[worksheet get]],bonds[[#Headers],[coupon]])</f>
        <v>5.1180000000000003</v>
      </c>
      <c r="J178" s="8" cm="1">
        <f t="array" aca="1" ref="J178" ca="1">_xll.BDP(bonds[[#This Row],[worksheet get]],bonds[[#Headers],[nxt_call_dt]])*1</f>
        <v>44349</v>
      </c>
      <c r="K178" s="9" t="str" cm="1">
        <f t="array" aca="1" ref="K178" ca="1">_xll.BDP(bonds[[#This Row],[worksheet get]],bonds[[#Headers],[mty_typ]])</f>
        <v>PERP/CALL</v>
      </c>
      <c r="L178" s="9" t="str" cm="1">
        <f t="array" aca="1" ref="L178" ca="1">_xll.BDP(bonds[[#This Row],[worksheet get]],bonds[[#Headers],[crncy]])</f>
        <v>EUR</v>
      </c>
      <c r="M178" s="10" cm="1">
        <f t="array" aca="1" ref="M178" ca="1">_xll.BDP(bonds[[#This Row],[worksheet get]],bonds[[#Headers],[amt_outstanding]])</f>
        <v>500000000</v>
      </c>
      <c r="N178" s="9" t="str" cm="1">
        <f t="array" aca="1" ref="N178" ca="1">_xll.BDP(bonds[[#This Row],[worksheet get]],bonds[[#Headers],[industry_sector]])</f>
        <v>Basic Materials</v>
      </c>
      <c r="O178" s="9" t="str">
        <f ca="1">bonds[[#This Row],[security name]]&amp;" nc-"&amp;RIGHT(YEAR(bonds[[#This Row],[nxt_call_dt]]),2)</f>
        <v>SOLBBB 5.118 PERP nc-21</v>
      </c>
      <c r="P178" s="9" cm="1">
        <f t="array" aca="1" ref="P178" ca="1">_xll.BDP(bonds[[#This Row],[worksheet get]],bonds[[#Headers],[yas_ispread]])</f>
        <v>310.12481616299209</v>
      </c>
      <c r="Q178" s="9" cm="1">
        <f t="array" aca="1" ref="Q178" ca="1">_xll.BDP(bonds[[#This Row],[worksheet get]],bonds[[#Headers],[blp_i_sprd_mid]])</f>
        <v>301.93252563476563</v>
      </c>
      <c r="R178" s="9" t="str" cm="1">
        <f t="array" aca="1" ref="R178" ca="1">_xll.BDP(bonds[[#This Row],[worksheet get]],bonds[[#Headers],[rtg_moody]])</f>
        <v>Ba1</v>
      </c>
      <c r="S178" s="9" t="str" cm="1">
        <f t="array" aca="1" ref="S178" ca="1">_xll.BDP(bonds[[#This Row],[worksheet get]],bonds[[#Headers],[rtg_sp]])</f>
        <v>BB+</v>
      </c>
      <c r="T178" s="9" t="str" cm="1">
        <f t="array" aca="1" ref="T178" ca="1">_xll.BDP(bonds[[#This Row],[worksheet get]],bonds[[#Headers],[bb_composite]])</f>
        <v>BB+</v>
      </c>
      <c r="U178" s="9" t="str" cm="1">
        <f t="array" aca="1" ref="U178" ca="1">_xll.BDP(bonds[[#This Row],[worksheet get]],bonds[[#Headers],[green_bond_loan_indicator]])</f>
        <v>N</v>
      </c>
      <c r="V178" s="9">
        <f ca="1">IFERROR(bonds[[#This Row],[yas_ispread]]/bonds[[#This Row],[blp_i_sprd_mid]],1)</f>
        <v>1.0271328519873884</v>
      </c>
      <c r="W178" s="9" t="str">
        <f ca="1">_xlfn.XLOOKUP(bonds[[#This Row],[ticker]],lists!J:J,lists!K:K)</f>
        <v>Low Beta</v>
      </c>
    </row>
    <row r="179" spans="5:23" ht="10.5" x14ac:dyDescent="0.25">
      <c r="E179" s="5" t="s">
        <v>599</v>
      </c>
      <c r="F179" s="5" t="str" cm="1">
        <f t="array" aca="1" ref="F179" ca="1">_xll.BDP(bonds[[#This Row],[worksheet get]],bonds[[#Headers],[ID_ISIN]])</f>
        <v>XS1323897485</v>
      </c>
      <c r="G179" s="5" t="str" cm="1">
        <f t="array" aca="1" ref="G179" ca="1">_xll.BDP(bonds[[#This Row],[worksheet get]],bonds[[#Headers],[security name]])</f>
        <v>SOLBBB 5.118 PERP</v>
      </c>
      <c r="H179" s="5" t="str" cm="1">
        <f t="array" aca="1" ref="H179" ca="1">_xll.BDP(bonds[[#This Row],[worksheet get]],bonds[[#Headers],[ticker]])</f>
        <v>SOLBBB</v>
      </c>
      <c r="I179" s="5" cm="1">
        <f t="array" aca="1" ref="I179" ca="1">_xll.BDP(bonds[[#This Row],[worksheet get]],bonds[[#Headers],[coupon]])</f>
        <v>5.1180000000000003</v>
      </c>
      <c r="J179" s="8" cm="1">
        <f t="array" aca="1" ref="J179" ca="1">_xll.BDP(bonds[[#This Row],[worksheet get]],bonds[[#Headers],[nxt_call_dt]])*1</f>
        <v>44349</v>
      </c>
      <c r="K179" s="9" t="str" cm="1">
        <f t="array" aca="1" ref="K179" ca="1">_xll.BDP(bonds[[#This Row],[worksheet get]],bonds[[#Headers],[mty_typ]])</f>
        <v>PERP/CALL</v>
      </c>
      <c r="L179" s="9" t="str" cm="1">
        <f t="array" aca="1" ref="L179" ca="1">_xll.BDP(bonds[[#This Row],[worksheet get]],bonds[[#Headers],[crncy]])</f>
        <v>EUR</v>
      </c>
      <c r="M179" s="10" cm="1">
        <f t="array" aca="1" ref="M179" ca="1">_xll.BDP(bonds[[#This Row],[worksheet get]],bonds[[#Headers],[amt_outstanding]])</f>
        <v>500000000</v>
      </c>
      <c r="N179" s="9" t="str" cm="1">
        <f t="array" aca="1" ref="N179" ca="1">_xll.BDP(bonds[[#This Row],[worksheet get]],bonds[[#Headers],[industry_sector]])</f>
        <v>Basic Materials</v>
      </c>
      <c r="O179" s="9" t="str">
        <f ca="1">bonds[[#This Row],[security name]]&amp;" nc-"&amp;RIGHT(YEAR(bonds[[#This Row],[nxt_call_dt]]),2)</f>
        <v>SOLBBB 5.118 PERP nc-21</v>
      </c>
      <c r="P179" s="9" cm="1">
        <f t="array" aca="1" ref="P179" ca="1">_xll.BDP(bonds[[#This Row],[worksheet get]],bonds[[#Headers],[yas_ispread]])</f>
        <v>310.12481616299209</v>
      </c>
      <c r="Q179" s="9" cm="1">
        <f t="array" aca="1" ref="Q179" ca="1">_xll.BDP(bonds[[#This Row],[worksheet get]],bonds[[#Headers],[blp_i_sprd_mid]])</f>
        <v>301.93252563476563</v>
      </c>
      <c r="R179" s="9" t="str" cm="1">
        <f t="array" aca="1" ref="R179" ca="1">_xll.BDP(bonds[[#This Row],[worksheet get]],bonds[[#Headers],[rtg_moody]])</f>
        <v>Ba1</v>
      </c>
      <c r="S179" s="9" t="str" cm="1">
        <f t="array" aca="1" ref="S179" ca="1">_xll.BDP(bonds[[#This Row],[worksheet get]],bonds[[#Headers],[rtg_sp]])</f>
        <v>BB+</v>
      </c>
      <c r="T179" s="9" t="str" cm="1">
        <f t="array" aca="1" ref="T179" ca="1">_xll.BDP(bonds[[#This Row],[worksheet get]],bonds[[#Headers],[bb_composite]])</f>
        <v>BB+</v>
      </c>
      <c r="U179" s="9" t="str" cm="1">
        <f t="array" aca="1" ref="U179" ca="1">_xll.BDP(bonds[[#This Row],[worksheet get]],bonds[[#Headers],[green_bond_loan_indicator]])</f>
        <v>N</v>
      </c>
      <c r="V179" s="9">
        <f ca="1">IFERROR(bonds[[#This Row],[yas_ispread]]/bonds[[#This Row],[blp_i_sprd_mid]],1)</f>
        <v>1.0271328519873884</v>
      </c>
      <c r="W179" s="9" t="str">
        <f ca="1">_xlfn.XLOOKUP(bonds[[#This Row],[ticker]],lists!J:J,lists!K:K)</f>
        <v>Low Beta</v>
      </c>
    </row>
    <row r="180" spans="5:23" ht="10.5" x14ac:dyDescent="0.25">
      <c r="E180" s="5" t="s">
        <v>599</v>
      </c>
      <c r="F180" s="5" t="str" cm="1">
        <f t="array" aca="1" ref="F180" ca="1">_xll.BDP(bonds[[#This Row],[worksheet get]],bonds[[#Headers],[ID_ISIN]])</f>
        <v>XS1323897485</v>
      </c>
      <c r="G180" s="5" t="str" cm="1">
        <f t="array" aca="1" ref="G180" ca="1">_xll.BDP(bonds[[#This Row],[worksheet get]],bonds[[#Headers],[security name]])</f>
        <v>SOLBBB 5.118 PERP</v>
      </c>
      <c r="H180" s="5" t="str" cm="1">
        <f t="array" aca="1" ref="H180" ca="1">_xll.BDP(bonds[[#This Row],[worksheet get]],bonds[[#Headers],[ticker]])</f>
        <v>SOLBBB</v>
      </c>
      <c r="I180" s="5" cm="1">
        <f t="array" aca="1" ref="I180" ca="1">_xll.BDP(bonds[[#This Row],[worksheet get]],bonds[[#Headers],[coupon]])</f>
        <v>5.1180000000000003</v>
      </c>
      <c r="J180" s="8" cm="1">
        <f t="array" aca="1" ref="J180" ca="1">_xll.BDP(bonds[[#This Row],[worksheet get]],bonds[[#Headers],[nxt_call_dt]])*1</f>
        <v>44349</v>
      </c>
      <c r="K180" s="9" t="str" cm="1">
        <f t="array" aca="1" ref="K180" ca="1">_xll.BDP(bonds[[#This Row],[worksheet get]],bonds[[#Headers],[mty_typ]])</f>
        <v>PERP/CALL</v>
      </c>
      <c r="L180" s="9" t="str" cm="1">
        <f t="array" aca="1" ref="L180" ca="1">_xll.BDP(bonds[[#This Row],[worksheet get]],bonds[[#Headers],[crncy]])</f>
        <v>EUR</v>
      </c>
      <c r="M180" s="10" cm="1">
        <f t="array" aca="1" ref="M180" ca="1">_xll.BDP(bonds[[#This Row],[worksheet get]],bonds[[#Headers],[amt_outstanding]])</f>
        <v>500000000</v>
      </c>
      <c r="N180" s="9" t="str" cm="1">
        <f t="array" aca="1" ref="N180" ca="1">_xll.BDP(bonds[[#This Row],[worksheet get]],bonds[[#Headers],[industry_sector]])</f>
        <v>Basic Materials</v>
      </c>
      <c r="O180" s="9" t="str">
        <f ca="1">bonds[[#This Row],[security name]]&amp;" nc-"&amp;RIGHT(YEAR(bonds[[#This Row],[nxt_call_dt]]),2)</f>
        <v>SOLBBB 5.118 PERP nc-21</v>
      </c>
      <c r="P180" s="9" cm="1">
        <f t="array" aca="1" ref="P180" ca="1">_xll.BDP(bonds[[#This Row],[worksheet get]],bonds[[#Headers],[yas_ispread]])</f>
        <v>310.12481616299209</v>
      </c>
      <c r="Q180" s="9" cm="1">
        <f t="array" aca="1" ref="Q180" ca="1">_xll.BDP(bonds[[#This Row],[worksheet get]],bonds[[#Headers],[blp_i_sprd_mid]])</f>
        <v>301.93252563476563</v>
      </c>
      <c r="R180" s="9" t="str" cm="1">
        <f t="array" aca="1" ref="R180" ca="1">_xll.BDP(bonds[[#This Row],[worksheet get]],bonds[[#Headers],[rtg_moody]])</f>
        <v>Ba1</v>
      </c>
      <c r="S180" s="9" t="str" cm="1">
        <f t="array" aca="1" ref="S180" ca="1">_xll.BDP(bonds[[#This Row],[worksheet get]],bonds[[#Headers],[rtg_sp]])</f>
        <v>BB+</v>
      </c>
      <c r="T180" s="9" t="str" cm="1">
        <f t="array" aca="1" ref="T180" ca="1">_xll.BDP(bonds[[#This Row],[worksheet get]],bonds[[#Headers],[bb_composite]])</f>
        <v>BB+</v>
      </c>
      <c r="U180" s="9" t="str" cm="1">
        <f t="array" aca="1" ref="U180" ca="1">_xll.BDP(bonds[[#This Row],[worksheet get]],bonds[[#Headers],[green_bond_loan_indicator]])</f>
        <v>N</v>
      </c>
      <c r="V180" s="9">
        <f ca="1">IFERROR(bonds[[#This Row],[yas_ispread]]/bonds[[#This Row],[blp_i_sprd_mid]],1)</f>
        <v>1.0271328519873884</v>
      </c>
      <c r="W180" s="9" t="str">
        <f ca="1">_xlfn.XLOOKUP(bonds[[#This Row],[ticker]],lists!J:J,lists!K:K)</f>
        <v>Low Beta</v>
      </c>
    </row>
    <row r="181" spans="5:23" ht="10.5" x14ac:dyDescent="0.25">
      <c r="E181" s="5" t="s">
        <v>599</v>
      </c>
      <c r="F181" s="5" t="str" cm="1">
        <f t="array" aca="1" ref="F181" ca="1">_xll.BDP(bonds[[#This Row],[worksheet get]],bonds[[#Headers],[ID_ISIN]])</f>
        <v>XS1323897485</v>
      </c>
      <c r="G181" s="5" t="str" cm="1">
        <f t="array" aca="1" ref="G181" ca="1">_xll.BDP(bonds[[#This Row],[worksheet get]],bonds[[#Headers],[security name]])</f>
        <v>SOLBBB 5.118 PERP</v>
      </c>
      <c r="H181" s="5" t="str" cm="1">
        <f t="array" aca="1" ref="H181" ca="1">_xll.BDP(bonds[[#This Row],[worksheet get]],bonds[[#Headers],[ticker]])</f>
        <v>SOLBBB</v>
      </c>
      <c r="I181" s="5" cm="1">
        <f t="array" aca="1" ref="I181" ca="1">_xll.BDP(bonds[[#This Row],[worksheet get]],bonds[[#Headers],[coupon]])</f>
        <v>5.1180000000000003</v>
      </c>
      <c r="J181" s="8" cm="1">
        <f t="array" aca="1" ref="J181" ca="1">_xll.BDP(bonds[[#This Row],[worksheet get]],bonds[[#Headers],[nxt_call_dt]])*1</f>
        <v>44349</v>
      </c>
      <c r="K181" s="9" t="str" cm="1">
        <f t="array" aca="1" ref="K181" ca="1">_xll.BDP(bonds[[#This Row],[worksheet get]],bonds[[#Headers],[mty_typ]])</f>
        <v>PERP/CALL</v>
      </c>
      <c r="L181" s="9" t="str" cm="1">
        <f t="array" aca="1" ref="L181" ca="1">_xll.BDP(bonds[[#This Row],[worksheet get]],bonds[[#Headers],[crncy]])</f>
        <v>EUR</v>
      </c>
      <c r="M181" s="10" cm="1">
        <f t="array" aca="1" ref="M181" ca="1">_xll.BDP(bonds[[#This Row],[worksheet get]],bonds[[#Headers],[amt_outstanding]])</f>
        <v>500000000</v>
      </c>
      <c r="N181" s="9" t="str" cm="1">
        <f t="array" aca="1" ref="N181" ca="1">_xll.BDP(bonds[[#This Row],[worksheet get]],bonds[[#Headers],[industry_sector]])</f>
        <v>Basic Materials</v>
      </c>
      <c r="O181" s="9" t="str">
        <f ca="1">bonds[[#This Row],[security name]]&amp;" nc-"&amp;RIGHT(YEAR(bonds[[#This Row],[nxt_call_dt]]),2)</f>
        <v>SOLBBB 5.118 PERP nc-21</v>
      </c>
      <c r="P181" s="9" cm="1">
        <f t="array" aca="1" ref="P181" ca="1">_xll.BDP(bonds[[#This Row],[worksheet get]],bonds[[#Headers],[yas_ispread]])</f>
        <v>310.12481616299209</v>
      </c>
      <c r="Q181" s="9" cm="1">
        <f t="array" aca="1" ref="Q181" ca="1">_xll.BDP(bonds[[#This Row],[worksheet get]],bonds[[#Headers],[blp_i_sprd_mid]])</f>
        <v>301.93252563476563</v>
      </c>
      <c r="R181" s="9" t="str" cm="1">
        <f t="array" aca="1" ref="R181" ca="1">_xll.BDP(bonds[[#This Row],[worksheet get]],bonds[[#Headers],[rtg_moody]])</f>
        <v>Ba1</v>
      </c>
      <c r="S181" s="9" t="str" cm="1">
        <f t="array" aca="1" ref="S181" ca="1">_xll.BDP(bonds[[#This Row],[worksheet get]],bonds[[#Headers],[rtg_sp]])</f>
        <v>BB+</v>
      </c>
      <c r="T181" s="9" t="str" cm="1">
        <f t="array" aca="1" ref="T181" ca="1">_xll.BDP(bonds[[#This Row],[worksheet get]],bonds[[#Headers],[bb_composite]])</f>
        <v>BB+</v>
      </c>
      <c r="U181" s="9" t="str" cm="1">
        <f t="array" aca="1" ref="U181" ca="1">_xll.BDP(bonds[[#This Row],[worksheet get]],bonds[[#Headers],[green_bond_loan_indicator]])</f>
        <v>N</v>
      </c>
      <c r="V181" s="9">
        <f ca="1">IFERROR(bonds[[#This Row],[yas_ispread]]/bonds[[#This Row],[blp_i_sprd_mid]],1)</f>
        <v>1.0271328519873884</v>
      </c>
      <c r="W181" s="9" t="str">
        <f ca="1">_xlfn.XLOOKUP(bonds[[#This Row],[ticker]],lists!J:J,lists!K:K)</f>
        <v>Low Beta</v>
      </c>
    </row>
    <row r="182" spans="5:23" ht="10.5" x14ac:dyDescent="0.25">
      <c r="E182" s="5" t="s">
        <v>599</v>
      </c>
      <c r="F182" s="5" t="str" cm="1">
        <f t="array" aca="1" ref="F182" ca="1">_xll.BDP(bonds[[#This Row],[worksheet get]],bonds[[#Headers],[ID_ISIN]])</f>
        <v>XS1323897485</v>
      </c>
      <c r="G182" s="5" t="str" cm="1">
        <f t="array" aca="1" ref="G182" ca="1">_xll.BDP(bonds[[#This Row],[worksheet get]],bonds[[#Headers],[security name]])</f>
        <v>SOLBBB 5.118 PERP</v>
      </c>
      <c r="H182" s="5" t="str" cm="1">
        <f t="array" aca="1" ref="H182" ca="1">_xll.BDP(bonds[[#This Row],[worksheet get]],bonds[[#Headers],[ticker]])</f>
        <v>SOLBBB</v>
      </c>
      <c r="I182" s="5" cm="1">
        <f t="array" aca="1" ref="I182" ca="1">_xll.BDP(bonds[[#This Row],[worksheet get]],bonds[[#Headers],[coupon]])</f>
        <v>5.1180000000000003</v>
      </c>
      <c r="J182" s="8" cm="1">
        <f t="array" aca="1" ref="J182" ca="1">_xll.BDP(bonds[[#This Row],[worksheet get]],bonds[[#Headers],[nxt_call_dt]])*1</f>
        <v>44349</v>
      </c>
      <c r="K182" s="9" t="str" cm="1">
        <f t="array" aca="1" ref="K182" ca="1">_xll.BDP(bonds[[#This Row],[worksheet get]],bonds[[#Headers],[mty_typ]])</f>
        <v>PERP/CALL</v>
      </c>
      <c r="L182" s="9" t="str" cm="1">
        <f t="array" aca="1" ref="L182" ca="1">_xll.BDP(bonds[[#This Row],[worksheet get]],bonds[[#Headers],[crncy]])</f>
        <v>EUR</v>
      </c>
      <c r="M182" s="10" cm="1">
        <f t="array" aca="1" ref="M182" ca="1">_xll.BDP(bonds[[#This Row],[worksheet get]],bonds[[#Headers],[amt_outstanding]])</f>
        <v>500000000</v>
      </c>
      <c r="N182" s="9" t="str" cm="1">
        <f t="array" aca="1" ref="N182" ca="1">_xll.BDP(bonds[[#This Row],[worksheet get]],bonds[[#Headers],[industry_sector]])</f>
        <v>Basic Materials</v>
      </c>
      <c r="O182" s="9" t="str">
        <f ca="1">bonds[[#This Row],[security name]]&amp;" nc-"&amp;RIGHT(YEAR(bonds[[#This Row],[nxt_call_dt]]),2)</f>
        <v>SOLBBB 5.118 PERP nc-21</v>
      </c>
      <c r="P182" s="9" cm="1">
        <f t="array" aca="1" ref="P182" ca="1">_xll.BDP(bonds[[#This Row],[worksheet get]],bonds[[#Headers],[yas_ispread]])</f>
        <v>310.12481616299209</v>
      </c>
      <c r="Q182" s="9" cm="1">
        <f t="array" aca="1" ref="Q182" ca="1">_xll.BDP(bonds[[#This Row],[worksheet get]],bonds[[#Headers],[blp_i_sprd_mid]])</f>
        <v>301.93252563476563</v>
      </c>
      <c r="R182" s="9" t="str" cm="1">
        <f t="array" aca="1" ref="R182" ca="1">_xll.BDP(bonds[[#This Row],[worksheet get]],bonds[[#Headers],[rtg_moody]])</f>
        <v>Ba1</v>
      </c>
      <c r="S182" s="9" t="str" cm="1">
        <f t="array" aca="1" ref="S182" ca="1">_xll.BDP(bonds[[#This Row],[worksheet get]],bonds[[#Headers],[rtg_sp]])</f>
        <v>BB+</v>
      </c>
      <c r="T182" s="9" t="str" cm="1">
        <f t="array" aca="1" ref="T182" ca="1">_xll.BDP(bonds[[#This Row],[worksheet get]],bonds[[#Headers],[bb_composite]])</f>
        <v>BB+</v>
      </c>
      <c r="U182" s="9" t="str" cm="1">
        <f t="array" aca="1" ref="U182" ca="1">_xll.BDP(bonds[[#This Row],[worksheet get]],bonds[[#Headers],[green_bond_loan_indicator]])</f>
        <v>N</v>
      </c>
      <c r="V182" s="9">
        <f ca="1">IFERROR(bonds[[#This Row],[yas_ispread]]/bonds[[#This Row],[blp_i_sprd_mid]],1)</f>
        <v>1.0271328519873884</v>
      </c>
      <c r="W182" s="9" t="str">
        <f ca="1">_xlfn.XLOOKUP(bonds[[#This Row],[ticker]],lists!J:J,lists!K:K)</f>
        <v>Low Beta</v>
      </c>
    </row>
    <row r="183" spans="5:23" ht="10.5" x14ac:dyDescent="0.25">
      <c r="E183" s="5" t="s">
        <v>599</v>
      </c>
      <c r="F183" s="5" t="str" cm="1">
        <f t="array" aca="1" ref="F183" ca="1">_xll.BDP(bonds[[#This Row],[worksheet get]],bonds[[#Headers],[ID_ISIN]])</f>
        <v>XS1323897485</v>
      </c>
      <c r="G183" s="5" t="str" cm="1">
        <f t="array" aca="1" ref="G183" ca="1">_xll.BDP(bonds[[#This Row],[worksheet get]],bonds[[#Headers],[security name]])</f>
        <v>SOLBBB 5.118 PERP</v>
      </c>
      <c r="H183" s="5" t="str" cm="1">
        <f t="array" aca="1" ref="H183" ca="1">_xll.BDP(bonds[[#This Row],[worksheet get]],bonds[[#Headers],[ticker]])</f>
        <v>SOLBBB</v>
      </c>
      <c r="I183" s="5" cm="1">
        <f t="array" aca="1" ref="I183" ca="1">_xll.BDP(bonds[[#This Row],[worksheet get]],bonds[[#Headers],[coupon]])</f>
        <v>5.1180000000000003</v>
      </c>
      <c r="J183" s="8" cm="1">
        <f t="array" aca="1" ref="J183" ca="1">_xll.BDP(bonds[[#This Row],[worksheet get]],bonds[[#Headers],[nxt_call_dt]])*1</f>
        <v>44349</v>
      </c>
      <c r="K183" s="9" t="str" cm="1">
        <f t="array" aca="1" ref="K183" ca="1">_xll.BDP(bonds[[#This Row],[worksheet get]],bonds[[#Headers],[mty_typ]])</f>
        <v>PERP/CALL</v>
      </c>
      <c r="L183" s="9" t="str" cm="1">
        <f t="array" aca="1" ref="L183" ca="1">_xll.BDP(bonds[[#This Row],[worksheet get]],bonds[[#Headers],[crncy]])</f>
        <v>EUR</v>
      </c>
      <c r="M183" s="10" cm="1">
        <f t="array" aca="1" ref="M183" ca="1">_xll.BDP(bonds[[#This Row],[worksheet get]],bonds[[#Headers],[amt_outstanding]])</f>
        <v>500000000</v>
      </c>
      <c r="N183" s="9" t="str" cm="1">
        <f t="array" aca="1" ref="N183" ca="1">_xll.BDP(bonds[[#This Row],[worksheet get]],bonds[[#Headers],[industry_sector]])</f>
        <v>Basic Materials</v>
      </c>
      <c r="O183" s="9" t="str">
        <f ca="1">bonds[[#This Row],[security name]]&amp;" nc-"&amp;RIGHT(YEAR(bonds[[#This Row],[nxt_call_dt]]),2)</f>
        <v>SOLBBB 5.118 PERP nc-21</v>
      </c>
      <c r="P183" s="9" cm="1">
        <f t="array" aca="1" ref="P183" ca="1">_xll.BDP(bonds[[#This Row],[worksheet get]],bonds[[#Headers],[yas_ispread]])</f>
        <v>310.12481616299209</v>
      </c>
      <c r="Q183" s="9" cm="1">
        <f t="array" aca="1" ref="Q183" ca="1">_xll.BDP(bonds[[#This Row],[worksheet get]],bonds[[#Headers],[blp_i_sprd_mid]])</f>
        <v>301.93252563476563</v>
      </c>
      <c r="R183" s="9" t="str" cm="1">
        <f t="array" aca="1" ref="R183" ca="1">_xll.BDP(bonds[[#This Row],[worksheet get]],bonds[[#Headers],[rtg_moody]])</f>
        <v>Ba1</v>
      </c>
      <c r="S183" s="9" t="str" cm="1">
        <f t="array" aca="1" ref="S183" ca="1">_xll.BDP(bonds[[#This Row],[worksheet get]],bonds[[#Headers],[rtg_sp]])</f>
        <v>BB+</v>
      </c>
      <c r="T183" s="9" t="str" cm="1">
        <f t="array" aca="1" ref="T183" ca="1">_xll.BDP(bonds[[#This Row],[worksheet get]],bonds[[#Headers],[bb_composite]])</f>
        <v>BB+</v>
      </c>
      <c r="U183" s="9" t="str" cm="1">
        <f t="array" aca="1" ref="U183" ca="1">_xll.BDP(bonds[[#This Row],[worksheet get]],bonds[[#Headers],[green_bond_loan_indicator]])</f>
        <v>N</v>
      </c>
      <c r="V183" s="9">
        <f ca="1">IFERROR(bonds[[#This Row],[yas_ispread]]/bonds[[#This Row],[blp_i_sprd_mid]],1)</f>
        <v>1.0271328519873884</v>
      </c>
      <c r="W183" s="9" t="str">
        <f ca="1">_xlfn.XLOOKUP(bonds[[#This Row],[ticker]],lists!J:J,lists!K:K)</f>
        <v>Low Beta</v>
      </c>
    </row>
    <row r="184" spans="5:23" ht="10.5" x14ac:dyDescent="0.25">
      <c r="E184" s="5" t="s">
        <v>599</v>
      </c>
      <c r="F184" s="5" t="str" cm="1">
        <f t="array" aca="1" ref="F184" ca="1">_xll.BDP(bonds[[#This Row],[worksheet get]],bonds[[#Headers],[ID_ISIN]])</f>
        <v>XS1323897485</v>
      </c>
      <c r="G184" s="5" t="str" cm="1">
        <f t="array" aca="1" ref="G184" ca="1">_xll.BDP(bonds[[#This Row],[worksheet get]],bonds[[#Headers],[security name]])</f>
        <v>SOLBBB 5.118 PERP</v>
      </c>
      <c r="H184" s="5" t="str" cm="1">
        <f t="array" aca="1" ref="H184" ca="1">_xll.BDP(bonds[[#This Row],[worksheet get]],bonds[[#Headers],[ticker]])</f>
        <v>SOLBBB</v>
      </c>
      <c r="I184" s="5" cm="1">
        <f t="array" aca="1" ref="I184" ca="1">_xll.BDP(bonds[[#This Row],[worksheet get]],bonds[[#Headers],[coupon]])</f>
        <v>5.1180000000000003</v>
      </c>
      <c r="J184" s="8" cm="1">
        <f t="array" aca="1" ref="J184" ca="1">_xll.BDP(bonds[[#This Row],[worksheet get]],bonds[[#Headers],[nxt_call_dt]])*1</f>
        <v>44349</v>
      </c>
      <c r="K184" s="9" t="str" cm="1">
        <f t="array" aca="1" ref="K184" ca="1">_xll.BDP(bonds[[#This Row],[worksheet get]],bonds[[#Headers],[mty_typ]])</f>
        <v>PERP/CALL</v>
      </c>
      <c r="L184" s="9" t="str" cm="1">
        <f t="array" aca="1" ref="L184" ca="1">_xll.BDP(bonds[[#This Row],[worksheet get]],bonds[[#Headers],[crncy]])</f>
        <v>EUR</v>
      </c>
      <c r="M184" s="10" cm="1">
        <f t="array" aca="1" ref="M184" ca="1">_xll.BDP(bonds[[#This Row],[worksheet get]],bonds[[#Headers],[amt_outstanding]])</f>
        <v>500000000</v>
      </c>
      <c r="N184" s="9" t="str" cm="1">
        <f t="array" aca="1" ref="N184" ca="1">_xll.BDP(bonds[[#This Row],[worksheet get]],bonds[[#Headers],[industry_sector]])</f>
        <v>Basic Materials</v>
      </c>
      <c r="O184" s="9" t="str">
        <f ca="1">bonds[[#This Row],[security name]]&amp;" nc-"&amp;RIGHT(YEAR(bonds[[#This Row],[nxt_call_dt]]),2)</f>
        <v>SOLBBB 5.118 PERP nc-21</v>
      </c>
      <c r="P184" s="9" cm="1">
        <f t="array" aca="1" ref="P184" ca="1">_xll.BDP(bonds[[#This Row],[worksheet get]],bonds[[#Headers],[yas_ispread]])</f>
        <v>310.12481616299209</v>
      </c>
      <c r="Q184" s="9" cm="1">
        <f t="array" aca="1" ref="Q184" ca="1">_xll.BDP(bonds[[#This Row],[worksheet get]],bonds[[#Headers],[blp_i_sprd_mid]])</f>
        <v>301.93252563476563</v>
      </c>
      <c r="R184" s="9" t="str" cm="1">
        <f t="array" aca="1" ref="R184" ca="1">_xll.BDP(bonds[[#This Row],[worksheet get]],bonds[[#Headers],[rtg_moody]])</f>
        <v>Ba1</v>
      </c>
      <c r="S184" s="9" t="str" cm="1">
        <f t="array" aca="1" ref="S184" ca="1">_xll.BDP(bonds[[#This Row],[worksheet get]],bonds[[#Headers],[rtg_sp]])</f>
        <v>BB+</v>
      </c>
      <c r="T184" s="9" t="str" cm="1">
        <f t="array" aca="1" ref="T184" ca="1">_xll.BDP(bonds[[#This Row],[worksheet get]],bonds[[#Headers],[bb_composite]])</f>
        <v>BB+</v>
      </c>
      <c r="U184" s="9" t="str" cm="1">
        <f t="array" aca="1" ref="U184" ca="1">_xll.BDP(bonds[[#This Row],[worksheet get]],bonds[[#Headers],[green_bond_loan_indicator]])</f>
        <v>N</v>
      </c>
      <c r="V184" s="9">
        <f ca="1">IFERROR(bonds[[#This Row],[yas_ispread]]/bonds[[#This Row],[blp_i_sprd_mid]],1)</f>
        <v>1.0271328519873884</v>
      </c>
      <c r="W184" s="9" t="str">
        <f ca="1">_xlfn.XLOOKUP(bonds[[#This Row],[ticker]],lists!J:J,lists!K:K)</f>
        <v>Low Beta</v>
      </c>
    </row>
    <row r="185" spans="5:23" ht="10.5" x14ac:dyDescent="0.25">
      <c r="E185" s="5" t="s">
        <v>599</v>
      </c>
      <c r="F185" s="5" t="str" cm="1">
        <f t="array" aca="1" ref="F185" ca="1">_xll.BDP(bonds[[#This Row],[worksheet get]],bonds[[#Headers],[ID_ISIN]])</f>
        <v>XS1323897485</v>
      </c>
      <c r="G185" s="5" t="str" cm="1">
        <f t="array" aca="1" ref="G185" ca="1">_xll.BDP(bonds[[#This Row],[worksheet get]],bonds[[#Headers],[security name]])</f>
        <v>SOLBBB 5.118 PERP</v>
      </c>
      <c r="H185" s="5" t="str" cm="1">
        <f t="array" aca="1" ref="H185" ca="1">_xll.BDP(bonds[[#This Row],[worksheet get]],bonds[[#Headers],[ticker]])</f>
        <v>SOLBBB</v>
      </c>
      <c r="I185" s="5" cm="1">
        <f t="array" aca="1" ref="I185" ca="1">_xll.BDP(bonds[[#This Row],[worksheet get]],bonds[[#Headers],[coupon]])</f>
        <v>5.1180000000000003</v>
      </c>
      <c r="J185" s="8" cm="1">
        <f t="array" aca="1" ref="J185" ca="1">_xll.BDP(bonds[[#This Row],[worksheet get]],bonds[[#Headers],[nxt_call_dt]])*1</f>
        <v>44349</v>
      </c>
      <c r="K185" s="9" t="str" cm="1">
        <f t="array" aca="1" ref="K185" ca="1">_xll.BDP(bonds[[#This Row],[worksheet get]],bonds[[#Headers],[mty_typ]])</f>
        <v>PERP/CALL</v>
      </c>
      <c r="L185" s="9" t="str" cm="1">
        <f t="array" aca="1" ref="L185" ca="1">_xll.BDP(bonds[[#This Row],[worksheet get]],bonds[[#Headers],[crncy]])</f>
        <v>EUR</v>
      </c>
      <c r="M185" s="10" cm="1">
        <f t="array" aca="1" ref="M185" ca="1">_xll.BDP(bonds[[#This Row],[worksheet get]],bonds[[#Headers],[amt_outstanding]])</f>
        <v>500000000</v>
      </c>
      <c r="N185" s="9" t="str" cm="1">
        <f t="array" aca="1" ref="N185" ca="1">_xll.BDP(bonds[[#This Row],[worksheet get]],bonds[[#Headers],[industry_sector]])</f>
        <v>Basic Materials</v>
      </c>
      <c r="O185" s="9" t="str">
        <f ca="1">bonds[[#This Row],[security name]]&amp;" nc-"&amp;RIGHT(YEAR(bonds[[#This Row],[nxt_call_dt]]),2)</f>
        <v>SOLBBB 5.118 PERP nc-21</v>
      </c>
      <c r="P185" s="9" cm="1">
        <f t="array" aca="1" ref="P185" ca="1">_xll.BDP(bonds[[#This Row],[worksheet get]],bonds[[#Headers],[yas_ispread]])</f>
        <v>310.12481616299209</v>
      </c>
      <c r="Q185" s="9" cm="1">
        <f t="array" aca="1" ref="Q185" ca="1">_xll.BDP(bonds[[#This Row],[worksheet get]],bonds[[#Headers],[blp_i_sprd_mid]])</f>
        <v>301.93252563476563</v>
      </c>
      <c r="R185" s="9" t="str" cm="1">
        <f t="array" aca="1" ref="R185" ca="1">_xll.BDP(bonds[[#This Row],[worksheet get]],bonds[[#Headers],[rtg_moody]])</f>
        <v>Ba1</v>
      </c>
      <c r="S185" s="9" t="str" cm="1">
        <f t="array" aca="1" ref="S185" ca="1">_xll.BDP(bonds[[#This Row],[worksheet get]],bonds[[#Headers],[rtg_sp]])</f>
        <v>BB+</v>
      </c>
      <c r="T185" s="9" t="str" cm="1">
        <f t="array" aca="1" ref="T185" ca="1">_xll.BDP(bonds[[#This Row],[worksheet get]],bonds[[#Headers],[bb_composite]])</f>
        <v>BB+</v>
      </c>
      <c r="U185" s="9" t="str" cm="1">
        <f t="array" aca="1" ref="U185" ca="1">_xll.BDP(bonds[[#This Row],[worksheet get]],bonds[[#Headers],[green_bond_loan_indicator]])</f>
        <v>N</v>
      </c>
      <c r="V185" s="9">
        <f ca="1">IFERROR(bonds[[#This Row],[yas_ispread]]/bonds[[#This Row],[blp_i_sprd_mid]],1)</f>
        <v>1.0271328519873884</v>
      </c>
      <c r="W185" s="9" t="str">
        <f ca="1">_xlfn.XLOOKUP(bonds[[#This Row],[ticker]],lists!J:J,lists!K:K)</f>
        <v>Low Beta</v>
      </c>
    </row>
    <row r="186" spans="5:23" ht="10.5" x14ac:dyDescent="0.25">
      <c r="E186" s="5" t="s">
        <v>599</v>
      </c>
      <c r="F186" s="5" t="str" cm="1">
        <f t="array" aca="1" ref="F186" ca="1">_xll.BDP(bonds[[#This Row],[worksheet get]],bonds[[#Headers],[ID_ISIN]])</f>
        <v>XS1323897485</v>
      </c>
      <c r="G186" s="5" t="str" cm="1">
        <f t="array" aca="1" ref="G186" ca="1">_xll.BDP(bonds[[#This Row],[worksheet get]],bonds[[#Headers],[security name]])</f>
        <v>SOLBBB 5.118 PERP</v>
      </c>
      <c r="H186" s="5" t="str" cm="1">
        <f t="array" aca="1" ref="H186" ca="1">_xll.BDP(bonds[[#This Row],[worksheet get]],bonds[[#Headers],[ticker]])</f>
        <v>SOLBBB</v>
      </c>
      <c r="I186" s="5" cm="1">
        <f t="array" aca="1" ref="I186" ca="1">_xll.BDP(bonds[[#This Row],[worksheet get]],bonds[[#Headers],[coupon]])</f>
        <v>5.1180000000000003</v>
      </c>
      <c r="J186" s="8" cm="1">
        <f t="array" aca="1" ref="J186" ca="1">_xll.BDP(bonds[[#This Row],[worksheet get]],bonds[[#Headers],[nxt_call_dt]])*1</f>
        <v>44349</v>
      </c>
      <c r="K186" s="9" t="str" cm="1">
        <f t="array" aca="1" ref="K186" ca="1">_xll.BDP(bonds[[#This Row],[worksheet get]],bonds[[#Headers],[mty_typ]])</f>
        <v>PERP/CALL</v>
      </c>
      <c r="L186" s="9" t="str" cm="1">
        <f t="array" aca="1" ref="L186" ca="1">_xll.BDP(bonds[[#This Row],[worksheet get]],bonds[[#Headers],[crncy]])</f>
        <v>EUR</v>
      </c>
      <c r="M186" s="10" cm="1">
        <f t="array" aca="1" ref="M186" ca="1">_xll.BDP(bonds[[#This Row],[worksheet get]],bonds[[#Headers],[amt_outstanding]])</f>
        <v>500000000</v>
      </c>
      <c r="N186" s="9" t="str" cm="1">
        <f t="array" aca="1" ref="N186" ca="1">_xll.BDP(bonds[[#This Row],[worksheet get]],bonds[[#Headers],[industry_sector]])</f>
        <v>Basic Materials</v>
      </c>
      <c r="O186" s="9" t="str">
        <f ca="1">bonds[[#This Row],[security name]]&amp;" nc-"&amp;RIGHT(YEAR(bonds[[#This Row],[nxt_call_dt]]),2)</f>
        <v>SOLBBB 5.118 PERP nc-21</v>
      </c>
      <c r="P186" s="9" cm="1">
        <f t="array" aca="1" ref="P186" ca="1">_xll.BDP(bonds[[#This Row],[worksheet get]],bonds[[#Headers],[yas_ispread]])</f>
        <v>310.12481616299209</v>
      </c>
      <c r="Q186" s="9" cm="1">
        <f t="array" aca="1" ref="Q186" ca="1">_xll.BDP(bonds[[#This Row],[worksheet get]],bonds[[#Headers],[blp_i_sprd_mid]])</f>
        <v>301.93252563476563</v>
      </c>
      <c r="R186" s="9" t="str" cm="1">
        <f t="array" aca="1" ref="R186" ca="1">_xll.BDP(bonds[[#This Row],[worksheet get]],bonds[[#Headers],[rtg_moody]])</f>
        <v>Ba1</v>
      </c>
      <c r="S186" s="9" t="str" cm="1">
        <f t="array" aca="1" ref="S186" ca="1">_xll.BDP(bonds[[#This Row],[worksheet get]],bonds[[#Headers],[rtg_sp]])</f>
        <v>BB+</v>
      </c>
      <c r="T186" s="9" t="str" cm="1">
        <f t="array" aca="1" ref="T186" ca="1">_xll.BDP(bonds[[#This Row],[worksheet get]],bonds[[#Headers],[bb_composite]])</f>
        <v>BB+</v>
      </c>
      <c r="U186" s="9" t="str" cm="1">
        <f t="array" aca="1" ref="U186" ca="1">_xll.BDP(bonds[[#This Row],[worksheet get]],bonds[[#Headers],[green_bond_loan_indicator]])</f>
        <v>N</v>
      </c>
      <c r="V186" s="9">
        <f ca="1">IFERROR(bonds[[#This Row],[yas_ispread]]/bonds[[#This Row],[blp_i_sprd_mid]],1)</f>
        <v>1.0271328519873884</v>
      </c>
      <c r="W186" s="9" t="str">
        <f ca="1">_xlfn.XLOOKUP(bonds[[#This Row],[ticker]],lists!J:J,lists!K:K)</f>
        <v>Low Beta</v>
      </c>
    </row>
    <row r="187" spans="5:23" ht="10.5" x14ac:dyDescent="0.25">
      <c r="E187" s="5" t="s">
        <v>599</v>
      </c>
      <c r="F187" s="5" t="str" cm="1">
        <f t="array" aca="1" ref="F187" ca="1">_xll.BDP(bonds[[#This Row],[worksheet get]],bonds[[#Headers],[ID_ISIN]])</f>
        <v>XS1323897485</v>
      </c>
      <c r="G187" s="5" t="str" cm="1">
        <f t="array" aca="1" ref="G187" ca="1">_xll.BDP(bonds[[#This Row],[worksheet get]],bonds[[#Headers],[security name]])</f>
        <v>SOLBBB 5.118 PERP</v>
      </c>
      <c r="H187" s="5" t="str" cm="1">
        <f t="array" aca="1" ref="H187" ca="1">_xll.BDP(bonds[[#This Row],[worksheet get]],bonds[[#Headers],[ticker]])</f>
        <v>SOLBBB</v>
      </c>
      <c r="I187" s="5" cm="1">
        <f t="array" aca="1" ref="I187" ca="1">_xll.BDP(bonds[[#This Row],[worksheet get]],bonds[[#Headers],[coupon]])</f>
        <v>5.1180000000000003</v>
      </c>
      <c r="J187" s="8" cm="1">
        <f t="array" aca="1" ref="J187" ca="1">_xll.BDP(bonds[[#This Row],[worksheet get]],bonds[[#Headers],[nxt_call_dt]])*1</f>
        <v>44349</v>
      </c>
      <c r="K187" s="9" t="str" cm="1">
        <f t="array" aca="1" ref="K187" ca="1">_xll.BDP(bonds[[#This Row],[worksheet get]],bonds[[#Headers],[mty_typ]])</f>
        <v>PERP/CALL</v>
      </c>
      <c r="L187" s="9" t="str" cm="1">
        <f t="array" aca="1" ref="L187" ca="1">_xll.BDP(bonds[[#This Row],[worksheet get]],bonds[[#Headers],[crncy]])</f>
        <v>EUR</v>
      </c>
      <c r="M187" s="10" cm="1">
        <f t="array" aca="1" ref="M187" ca="1">_xll.BDP(bonds[[#This Row],[worksheet get]],bonds[[#Headers],[amt_outstanding]])</f>
        <v>500000000</v>
      </c>
      <c r="N187" s="9" t="str" cm="1">
        <f t="array" aca="1" ref="N187" ca="1">_xll.BDP(bonds[[#This Row],[worksheet get]],bonds[[#Headers],[industry_sector]])</f>
        <v>Basic Materials</v>
      </c>
      <c r="O187" s="9" t="str">
        <f ca="1">bonds[[#This Row],[security name]]&amp;" nc-"&amp;RIGHT(YEAR(bonds[[#This Row],[nxt_call_dt]]),2)</f>
        <v>SOLBBB 5.118 PERP nc-21</v>
      </c>
      <c r="P187" s="9" cm="1">
        <f t="array" aca="1" ref="P187" ca="1">_xll.BDP(bonds[[#This Row],[worksheet get]],bonds[[#Headers],[yas_ispread]])</f>
        <v>310.12481616299209</v>
      </c>
      <c r="Q187" s="9" cm="1">
        <f t="array" aca="1" ref="Q187" ca="1">_xll.BDP(bonds[[#This Row],[worksheet get]],bonds[[#Headers],[blp_i_sprd_mid]])</f>
        <v>301.93252563476563</v>
      </c>
      <c r="R187" s="9" t="str" cm="1">
        <f t="array" aca="1" ref="R187" ca="1">_xll.BDP(bonds[[#This Row],[worksheet get]],bonds[[#Headers],[rtg_moody]])</f>
        <v>Ba1</v>
      </c>
      <c r="S187" s="9" t="str" cm="1">
        <f t="array" aca="1" ref="S187" ca="1">_xll.BDP(bonds[[#This Row],[worksheet get]],bonds[[#Headers],[rtg_sp]])</f>
        <v>BB+</v>
      </c>
      <c r="T187" s="9" t="str" cm="1">
        <f t="array" aca="1" ref="T187" ca="1">_xll.BDP(bonds[[#This Row],[worksheet get]],bonds[[#Headers],[bb_composite]])</f>
        <v>BB+</v>
      </c>
      <c r="U187" s="9" t="str" cm="1">
        <f t="array" aca="1" ref="U187" ca="1">_xll.BDP(bonds[[#This Row],[worksheet get]],bonds[[#Headers],[green_bond_loan_indicator]])</f>
        <v>N</v>
      </c>
      <c r="V187" s="9">
        <f ca="1">IFERROR(bonds[[#This Row],[yas_ispread]]/bonds[[#This Row],[blp_i_sprd_mid]],1)</f>
        <v>1.0271328519873884</v>
      </c>
      <c r="W187" s="9" t="str">
        <f ca="1">_xlfn.XLOOKUP(bonds[[#This Row],[ticker]],lists!J:J,lists!K:K)</f>
        <v>Low Beta</v>
      </c>
    </row>
    <row r="188" spans="5:23" ht="10.5" x14ac:dyDescent="0.25">
      <c r="E188" s="5" t="s">
        <v>393</v>
      </c>
      <c r="F188" s="5" t="str" cm="1">
        <f t="array" aca="1" ref="F188" ca="1">_xll.BDP(bonds[[#This Row],[worksheet get]],bonds[[#Headers],[ID_ISIN]])</f>
        <v>XS1934875219</v>
      </c>
      <c r="G188" s="5" t="str" cm="1">
        <f t="array" aca="1" ref="G188" ca="1">_xll.BDP(bonds[[#This Row],[worksheet get]],bonds[[#Headers],[security name]])</f>
        <v>JUSTLN 9 3/8 PERP</v>
      </c>
      <c r="H188" s="5" t="str" cm="1">
        <f t="array" aca="1" ref="H188" ca="1">_xll.BDP(bonds[[#This Row],[worksheet get]],bonds[[#Headers],[ticker]])</f>
        <v>JUSTLN</v>
      </c>
      <c r="I188" s="5" cm="1">
        <f t="array" aca="1" ref="I188" ca="1">_xll.BDP(bonds[[#This Row],[worksheet get]],bonds[[#Headers],[coupon]])</f>
        <v>9.375</v>
      </c>
      <c r="J188" s="8" cm="1">
        <f t="array" aca="1" ref="J188" ca="1">_xll.BDP(bonds[[#This Row],[worksheet get]],bonds[[#Headers],[nxt_call_dt]])*1</f>
        <v>45408</v>
      </c>
      <c r="K188" s="9" t="str" cm="1">
        <f t="array" aca="1" ref="K188" ca="1">_xll.BDP(bonds[[#This Row],[worksheet get]],bonds[[#Headers],[mty_typ]])</f>
        <v>PERP/CALL</v>
      </c>
      <c r="L188" s="9" t="str" cm="1">
        <f t="array" aca="1" ref="L188" ca="1">_xll.BDP(bonds[[#This Row],[worksheet get]],bonds[[#Headers],[crncy]])</f>
        <v>GBP</v>
      </c>
      <c r="M188" s="10" cm="1">
        <f t="array" aca="1" ref="M188" ca="1">_xll.BDP(bonds[[#This Row],[worksheet get]],bonds[[#Headers],[amt_outstanding]])</f>
        <v>300000000</v>
      </c>
      <c r="N188" s="9" t="str" cm="1">
        <f t="array" aca="1" ref="N188" ca="1">_xll.BDP(bonds[[#This Row],[worksheet get]],bonds[[#Headers],[industry_sector]])</f>
        <v>Financial</v>
      </c>
      <c r="O188" s="9" t="str">
        <f ca="1">bonds[[#This Row],[security name]]&amp;" nc-"&amp;RIGHT(YEAR(bonds[[#This Row],[nxt_call_dt]]),2)</f>
        <v>JUSTLN 9 3/8 PERP nc-24</v>
      </c>
      <c r="P188" s="9" cm="1">
        <f t="array" aca="1" ref="P188" ca="1">_xll.BDP(bonds[[#This Row],[worksheet get]],bonds[[#Headers],[yas_ispread]])</f>
        <v>1041.8422288472125</v>
      </c>
      <c r="Q188" s="9" cm="1">
        <f t="array" aca="1" ref="Q188" ca="1">_xll.BDP(bonds[[#This Row],[worksheet get]],bonds[[#Headers],[blp_i_sprd_mid]])</f>
        <v>1043.56591796875</v>
      </c>
      <c r="R188" s="9" t="str" cm="1">
        <f t="array" aca="1" ref="R188" ca="1">_xll.BDP(bonds[[#This Row],[worksheet get]],bonds[[#Headers],[rtg_moody]])</f>
        <v>#N/A N/A</v>
      </c>
      <c r="S188" s="9" t="str" cm="1">
        <f t="array" aca="1" ref="S188" ca="1">_xll.BDP(bonds[[#This Row],[worksheet get]],bonds[[#Headers],[rtg_sp]])</f>
        <v>#N/A N/A</v>
      </c>
      <c r="T188" s="9" t="str" cm="1">
        <f t="array" aca="1" ref="T188" ca="1">_xll.BDP(bonds[[#This Row],[worksheet get]],bonds[[#Headers],[bb_composite]])</f>
        <v>NR</v>
      </c>
      <c r="U188" s="9" t="str" cm="1">
        <f t="array" aca="1" ref="U188" ca="1">_xll.BDP(bonds[[#This Row],[worksheet get]],bonds[[#Headers],[green_bond_loan_indicator]])</f>
        <v>N</v>
      </c>
      <c r="V188" s="9">
        <f ca="1">IFERROR(bonds[[#This Row],[yas_ispread]]/bonds[[#This Row],[blp_i_sprd_mid]],1)</f>
        <v>0.99834827001164184</v>
      </c>
      <c r="W188" s="9" t="str">
        <f ca="1">_xlfn.XLOOKUP(bonds[[#This Row],[ticker]],lists!J:J,lists!K:K)</f>
        <v>missing</v>
      </c>
    </row>
    <row r="189" spans="5:23" ht="10.5" x14ac:dyDescent="0.25">
      <c r="E189" s="5" t="s">
        <v>394</v>
      </c>
      <c r="F189" s="5" t="str" cm="1">
        <f t="array" aca="1" ref="F189" ca="1">_xll.BDP(bonds[[#This Row],[worksheet get]],bonds[[#Headers],[ID_ISIN]])</f>
        <v>XS0222524372</v>
      </c>
      <c r="G189" s="5" t="str" cm="1">
        <f t="array" aca="1" ref="G189" ca="1">_xll.BDP(bonds[[#This Row],[worksheet get]],bonds[[#Headers],[security name]])</f>
        <v>SZUGR Float PERP</v>
      </c>
      <c r="H189" s="5" t="str" cm="1">
        <f t="array" aca="1" ref="H189" ca="1">_xll.BDP(bonds[[#This Row],[worksheet get]],bonds[[#Headers],[ticker]])</f>
        <v>SZUGR</v>
      </c>
      <c r="I189" s="5" cm="1">
        <f t="array" aca="1" ref="I189" ca="1">_xll.BDP(bonds[[#This Row],[worksheet get]],bonds[[#Headers],[coupon]])</f>
        <v>2.6970000000000001</v>
      </c>
      <c r="J189" s="8" cm="1">
        <f t="array" aca="1" ref="J189" ca="1">_xll.BDP(bonds[[#This Row],[worksheet get]],bonds[[#Headers],[nxt_call_dt]])*1</f>
        <v>44104</v>
      </c>
      <c r="K189" s="9" t="str" cm="1">
        <f t="array" aca="1" ref="K189" ca="1">_xll.BDP(bonds[[#This Row],[worksheet get]],bonds[[#Headers],[mty_typ]])</f>
        <v>PERP/CALL</v>
      </c>
      <c r="L189" s="9" t="str" cm="1">
        <f t="array" aca="1" ref="L189" ca="1">_xll.BDP(bonds[[#This Row],[worksheet get]],bonds[[#Headers],[crncy]])</f>
        <v>EUR</v>
      </c>
      <c r="M189" s="10" cm="1">
        <f t="array" aca="1" ref="M189" ca="1">_xll.BDP(bonds[[#This Row],[worksheet get]],bonds[[#Headers],[amt_outstanding]])</f>
        <v>700000000</v>
      </c>
      <c r="N189" s="9" t="str" cm="1">
        <f t="array" aca="1" ref="N189" ca="1">_xll.BDP(bonds[[#This Row],[worksheet get]],bonds[[#Headers],[industry_sector]])</f>
        <v>Consumer, Non-cyclical</v>
      </c>
      <c r="O189" s="9" t="str">
        <f ca="1">bonds[[#This Row],[security name]]&amp;" nc-"&amp;RIGHT(YEAR(bonds[[#This Row],[nxt_call_dt]]),2)</f>
        <v>SZUGR Float PERP nc-20</v>
      </c>
      <c r="P189" s="9" t="str" cm="1">
        <f t="array" aca="1" ref="P189" ca="1">_xll.BDP(bonds[[#This Row],[worksheet get]],bonds[[#Headers],[yas_ispread]])</f>
        <v>#N/A N/A</v>
      </c>
      <c r="Q189" s="9" t="str" cm="1">
        <f t="array" aca="1" ref="Q189" ca="1">_xll.BDP(bonds[[#This Row],[worksheet get]],bonds[[#Headers],[blp_i_sprd_mid]])</f>
        <v>#N/A N/A</v>
      </c>
      <c r="R189" s="9" t="str" cm="1">
        <f t="array" aca="1" ref="R189" ca="1">_xll.BDP(bonds[[#This Row],[worksheet get]],bonds[[#Headers],[rtg_moody]])</f>
        <v>B2</v>
      </c>
      <c r="S189" s="9" t="str" cm="1">
        <f t="array" aca="1" ref="S189" ca="1">_xll.BDP(bonds[[#This Row],[worksheet get]],bonds[[#Headers],[rtg_sp]])</f>
        <v>B+</v>
      </c>
      <c r="T189" s="9" t="str" cm="1">
        <f t="array" aca="1" ref="T189" ca="1">_xll.BDP(bonds[[#This Row],[worksheet get]],bonds[[#Headers],[bb_composite]])</f>
        <v>B</v>
      </c>
      <c r="U189" s="9" t="str" cm="1">
        <f t="array" aca="1" ref="U189" ca="1">_xll.BDP(bonds[[#This Row],[worksheet get]],bonds[[#Headers],[green_bond_loan_indicator]])</f>
        <v>N</v>
      </c>
      <c r="V189" s="9">
        <f ca="1">IFERROR(bonds[[#This Row],[yas_ispread]]/bonds[[#This Row],[blp_i_sprd_mid]],1)</f>
        <v>1</v>
      </c>
      <c r="W189" s="9" t="str">
        <f ca="1">_xlfn.XLOOKUP(bonds[[#This Row],[ticker]],lists!J:J,lists!K:K)</f>
        <v>others</v>
      </c>
    </row>
    <row r="190" spans="5:23" ht="10.5" x14ac:dyDescent="0.25">
      <c r="E190" s="5" t="s">
        <v>395</v>
      </c>
      <c r="F190" s="5" t="str" cm="1">
        <f t="array" aca="1" ref="F190" ca="1">_xll.BDP(bonds[[#This Row],[worksheet get]],bonds[[#Headers],[ID_ISIN]])</f>
        <v>FR0011606169</v>
      </c>
      <c r="G190" s="5" t="str" cm="1">
        <f t="array" aca="1" ref="G190" ca="1">_xll.BDP(bonds[[#This Row],[worksheet get]],bonds[[#Headers],[security name]])</f>
        <v>COFP 3.992 PERP</v>
      </c>
      <c r="H190" s="5" t="str" cm="1">
        <f t="array" aca="1" ref="H190" ca="1">_xll.BDP(bonds[[#This Row],[worksheet get]],bonds[[#Headers],[ticker]])</f>
        <v>COFP</v>
      </c>
      <c r="I190" s="5" cm="1">
        <f t="array" aca="1" ref="I190" ca="1">_xll.BDP(bonds[[#This Row],[worksheet get]],bonds[[#Headers],[coupon]])</f>
        <v>3.992</v>
      </c>
      <c r="J190" s="8" cm="1">
        <f t="array" aca="1" ref="J190" ca="1">_xll.BDP(bonds[[#This Row],[worksheet get]],bonds[[#Headers],[nxt_call_dt]])*1</f>
        <v>45322</v>
      </c>
      <c r="K190" s="9" t="str" cm="1">
        <f t="array" aca="1" ref="K190" ca="1">_xll.BDP(bonds[[#This Row],[worksheet get]],bonds[[#Headers],[mty_typ]])</f>
        <v>PERP/CALL</v>
      </c>
      <c r="L190" s="9" t="str" cm="1">
        <f t="array" aca="1" ref="L190" ca="1">_xll.BDP(bonds[[#This Row],[worksheet get]],bonds[[#Headers],[crncy]])</f>
        <v>EUR</v>
      </c>
      <c r="M190" s="10" cm="1">
        <f t="array" aca="1" ref="M190" ca="1">_xll.BDP(bonds[[#This Row],[worksheet get]],bonds[[#Headers],[amt_outstanding]])</f>
        <v>750000000</v>
      </c>
      <c r="N190" s="9" t="str" cm="1">
        <f t="array" aca="1" ref="N190" ca="1">_xll.BDP(bonds[[#This Row],[worksheet get]],bonds[[#Headers],[industry_sector]])</f>
        <v>Consumer, Non-cyclical</v>
      </c>
      <c r="O190" s="9" t="str">
        <f ca="1">bonds[[#This Row],[security name]]&amp;" nc-"&amp;RIGHT(YEAR(bonds[[#This Row],[nxt_call_dt]]),2)</f>
        <v>COFP 3.992 PERP nc-24</v>
      </c>
      <c r="P190" s="9" cm="1">
        <f t="array" aca="1" ref="P190" ca="1">_xll.BDP(bonds[[#This Row],[worksheet get]],bonds[[#Headers],[yas_ispread]])</f>
        <v>2690.3648594649299</v>
      </c>
      <c r="Q190" s="9" cm="1">
        <f t="array" aca="1" ref="Q190" ca="1">_xll.BDP(bonds[[#This Row],[worksheet get]],bonds[[#Headers],[blp_i_sprd_mid]])</f>
        <v>2691.818359375</v>
      </c>
      <c r="R190" s="9" t="str" cm="1">
        <f t="array" aca="1" ref="R190" ca="1">_xll.BDP(bonds[[#This Row],[worksheet get]],bonds[[#Headers],[rtg_moody]])</f>
        <v>Caa1</v>
      </c>
      <c r="S190" s="9" t="str" cm="1">
        <f t="array" aca="1" ref="S190" ca="1">_xll.BDP(bonds[[#This Row],[worksheet get]],bonds[[#Headers],[rtg_sp]])</f>
        <v>CCC</v>
      </c>
      <c r="T190" s="9" t="str" cm="1">
        <f t="array" aca="1" ref="T190" ca="1">_xll.BDP(bonds[[#This Row],[worksheet get]],bonds[[#Headers],[bb_composite]])</f>
        <v>CCC</v>
      </c>
      <c r="U190" s="9" t="str" cm="1">
        <f t="array" aca="1" ref="U190" ca="1">_xll.BDP(bonds[[#This Row],[worksheet get]],bonds[[#Headers],[green_bond_loan_indicator]])</f>
        <v>N</v>
      </c>
      <c r="V190" s="9">
        <f ca="1">IFERROR(bonds[[#This Row],[yas_ispread]]/bonds[[#This Row],[blp_i_sprd_mid]],1)</f>
        <v>0.99946003046416265</v>
      </c>
      <c r="W190" s="9" t="str">
        <f ca="1">_xlfn.XLOOKUP(bonds[[#This Row],[ticker]],lists!J:J,lists!K:K)</f>
        <v>missing</v>
      </c>
    </row>
    <row r="191" spans="5:23" ht="10.5" x14ac:dyDescent="0.25">
      <c r="E191" s="5" t="s">
        <v>396</v>
      </c>
      <c r="F191" s="5" t="str" cm="1">
        <f t="array" aca="1" ref="F191" ca="1">_xll.BDP(bonds[[#This Row],[worksheet get]],bonds[[#Headers],[ID_ISIN]])</f>
        <v>XS1268050397</v>
      </c>
      <c r="G191" s="5" t="str" cm="1">
        <f t="array" aca="1" ref="G191" ca="1">_xll.BDP(bonds[[#This Row],[worksheet get]],bonds[[#Headers],[security name]])</f>
        <v>SBRYLN 6 1/2 PERP</v>
      </c>
      <c r="H191" s="5" t="str" cm="1">
        <f t="array" aca="1" ref="H191" ca="1">_xll.BDP(bonds[[#This Row],[worksheet get]],bonds[[#Headers],[ticker]])</f>
        <v>SBRYLN</v>
      </c>
      <c r="I191" s="5" cm="1">
        <f t="array" aca="1" ref="I191" ca="1">_xll.BDP(bonds[[#This Row],[worksheet get]],bonds[[#Headers],[coupon]])</f>
        <v>6.5</v>
      </c>
      <c r="J191" s="8" cm="1">
        <f t="array" aca="1" ref="J191" ca="1">_xll.BDP(bonds[[#This Row],[worksheet get]],bonds[[#Headers],[nxt_call_dt]])*1</f>
        <v>44042</v>
      </c>
      <c r="K191" s="9" t="str" cm="1">
        <f t="array" aca="1" ref="K191" ca="1">_xll.BDP(bonds[[#This Row],[worksheet get]],bonds[[#Headers],[mty_typ]])</f>
        <v>PERP/CALL</v>
      </c>
      <c r="L191" s="9" t="str" cm="1">
        <f t="array" aca="1" ref="L191" ca="1">_xll.BDP(bonds[[#This Row],[worksheet get]],bonds[[#Headers],[crncy]])</f>
        <v>GBP</v>
      </c>
      <c r="M191" s="10" cm="1">
        <f t="array" aca="1" ref="M191" ca="1">_xll.BDP(bonds[[#This Row],[worksheet get]],bonds[[#Headers],[amt_outstanding]])</f>
        <v>250000000</v>
      </c>
      <c r="N191" s="9" t="str" cm="1">
        <f t="array" aca="1" ref="N191" ca="1">_xll.BDP(bonds[[#This Row],[worksheet get]],bonds[[#Headers],[industry_sector]])</f>
        <v>Consumer, Non-cyclical</v>
      </c>
      <c r="O191" s="9" t="str">
        <f ca="1">bonds[[#This Row],[security name]]&amp;" nc-"&amp;RIGHT(YEAR(bonds[[#This Row],[nxt_call_dt]]),2)</f>
        <v>SBRYLN 6 1/2 PERP nc-20</v>
      </c>
      <c r="P191" s="9" cm="1">
        <f t="array" aca="1" ref="P191" ca="1">_xll.BDP(bonds[[#This Row],[worksheet get]],bonds[[#Headers],[yas_ispread]])</f>
        <v>-53.55718349606591</v>
      </c>
      <c r="Q191" s="9" cm="1">
        <f t="array" aca="1" ref="Q191" ca="1">_xll.BDP(bonds[[#This Row],[worksheet get]],bonds[[#Headers],[blp_i_sprd_mid]])</f>
        <v>-25.080480575561523</v>
      </c>
      <c r="R191" s="9" t="str" cm="1">
        <f t="array" aca="1" ref="R191" ca="1">_xll.BDP(bonds[[#This Row],[worksheet get]],bonds[[#Headers],[rtg_moody]])</f>
        <v>#N/A N/A</v>
      </c>
      <c r="S191" s="9" t="str" cm="1">
        <f t="array" aca="1" ref="S191" ca="1">_xll.BDP(bonds[[#This Row],[worksheet get]],bonds[[#Headers],[rtg_sp]])</f>
        <v>#N/A N/A</v>
      </c>
      <c r="T191" s="9" t="str" cm="1">
        <f t="array" aca="1" ref="T191" ca="1">_xll.BDP(bonds[[#This Row],[worksheet get]],bonds[[#Headers],[bb_composite]])</f>
        <v>#N/A N/A</v>
      </c>
      <c r="U191" s="9" t="str" cm="1">
        <f t="array" aca="1" ref="U191" ca="1">_xll.BDP(bonds[[#This Row],[worksheet get]],bonds[[#Headers],[green_bond_loan_indicator]])</f>
        <v>N</v>
      </c>
      <c r="V191" s="9">
        <f ca="1">IFERROR(bonds[[#This Row],[yas_ispread]]/bonds[[#This Row],[blp_i_sprd_mid]],1)</f>
        <v>2.1354129692495665</v>
      </c>
      <c r="W191" s="9" t="str">
        <f ca="1">_xlfn.XLOOKUP(bonds[[#This Row],[ticker]],lists!J:J,lists!K:K)</f>
        <v>missing</v>
      </c>
    </row>
    <row r="192" spans="5:23" ht="10.5" x14ac:dyDescent="0.25">
      <c r="E192" s="5" t="s">
        <v>397</v>
      </c>
      <c r="F192" s="5" t="str" cm="1">
        <f t="array" aca="1" ref="F192" ca="1">_xll.BDP(bonds[[#This Row],[worksheet get]],bonds[[#Headers],[ID_ISIN]])</f>
        <v>DE000A1ZN206</v>
      </c>
      <c r="G192" s="5" t="str" cm="1">
        <f t="array" aca="1" ref="G192" ca="1">_xll.BDP(bonds[[#This Row],[worksheet get]],bonds[[#Headers],[security name]])</f>
        <v>WIEAV 5 PERP</v>
      </c>
      <c r="H192" s="5" t="str" cm="1">
        <f t="array" aca="1" ref="H192" ca="1">_xll.BDP(bonds[[#This Row],[worksheet get]],bonds[[#Headers],[ticker]])</f>
        <v>WIEAV</v>
      </c>
      <c r="I192" s="5" cm="1">
        <f t="array" aca="1" ref="I192" ca="1">_xll.BDP(bonds[[#This Row],[worksheet get]],bonds[[#Headers],[coupon]])</f>
        <v>5</v>
      </c>
      <c r="J192" s="8" cm="1">
        <f t="array" aca="1" ref="J192" ca="1">_xll.BDP(bonds[[#This Row],[worksheet get]],bonds[[#Headers],[nxt_call_dt]])*1</f>
        <v>44236</v>
      </c>
      <c r="K192" s="9" t="str" cm="1">
        <f t="array" aca="1" ref="K192" ca="1">_xll.BDP(bonds[[#This Row],[worksheet get]],bonds[[#Headers],[mty_typ]])</f>
        <v>PERP/CALL</v>
      </c>
      <c r="L192" s="9" t="str" cm="1">
        <f t="array" aca="1" ref="L192" ca="1">_xll.BDP(bonds[[#This Row],[worksheet get]],bonds[[#Headers],[crncy]])</f>
        <v>EUR</v>
      </c>
      <c r="M192" s="10" cm="1">
        <f t="array" aca="1" ref="M192" ca="1">_xll.BDP(bonds[[#This Row],[worksheet get]],bonds[[#Headers],[amt_outstanding]])</f>
        <v>222230000</v>
      </c>
      <c r="N192" s="9" t="str" cm="1">
        <f t="array" aca="1" ref="N192" ca="1">_xll.BDP(bonds[[#This Row],[worksheet get]],bonds[[#Headers],[industry_sector]])</f>
        <v>Industrial</v>
      </c>
      <c r="O192" s="9" t="str">
        <f ca="1">bonds[[#This Row],[security name]]&amp;" nc-"&amp;RIGHT(YEAR(bonds[[#This Row],[nxt_call_dt]]),2)</f>
        <v>WIEAV 5 PERP nc-21</v>
      </c>
      <c r="P192" s="9" cm="1">
        <f t="array" aca="1" ref="P192" ca="1">_xll.BDP(bonds[[#This Row],[worksheet get]],bonds[[#Headers],[yas_ispread]])</f>
        <v>390.78122772218853</v>
      </c>
      <c r="Q192" s="9" cm="1">
        <f t="array" aca="1" ref="Q192" ca="1">_xll.BDP(bonds[[#This Row],[worksheet get]],bonds[[#Headers],[blp_i_sprd_mid]])</f>
        <v>387.85269165039063</v>
      </c>
      <c r="R192" s="9" t="str" cm="1">
        <f t="array" aca="1" ref="R192" ca="1">_xll.BDP(bonds[[#This Row],[worksheet get]],bonds[[#Headers],[rtg_moody]])</f>
        <v>Ba3</v>
      </c>
      <c r="S192" s="9" t="str" cm="1">
        <f t="array" aca="1" ref="S192" ca="1">_xll.BDP(bonds[[#This Row],[worksheet get]],bonds[[#Headers],[rtg_sp]])</f>
        <v>#N/A N/A</v>
      </c>
      <c r="T192" s="9" t="str" cm="1">
        <f t="array" aca="1" ref="T192" ca="1">_xll.BDP(bonds[[#This Row],[worksheet get]],bonds[[#Headers],[bb_composite]])</f>
        <v>NR</v>
      </c>
      <c r="U192" s="9" t="str" cm="1">
        <f t="array" aca="1" ref="U192" ca="1">_xll.BDP(bonds[[#This Row],[worksheet get]],bonds[[#Headers],[green_bond_loan_indicator]])</f>
        <v>N</v>
      </c>
      <c r="V192" s="9">
        <f ca="1">IFERROR(bonds[[#This Row],[yas_ispread]]/bonds[[#This Row],[blp_i_sprd_mid]],1)</f>
        <v>1.0075506400621752</v>
      </c>
      <c r="W192" s="9" t="str">
        <f ca="1">_xlfn.XLOOKUP(bonds[[#This Row],[ticker]],lists!J:J,lists!K:K)</f>
        <v>missing</v>
      </c>
    </row>
    <row r="193" spans="5:23" ht="10.5" x14ac:dyDescent="0.25">
      <c r="E193" s="5" t="s">
        <v>398</v>
      </c>
      <c r="F193" s="5" t="str" cm="1">
        <f t="array" aca="1" ref="F193" ca="1">_xll.BDP(bonds[[#This Row],[worksheet get]],bonds[[#Headers],[ID_ISIN]])</f>
        <v>XS1582433428</v>
      </c>
      <c r="G193" s="5" t="str" cm="1">
        <f t="array" aca="1" ref="G193" ca="1">_xll.BDP(bonds[[#This Row],[worksheet get]],bonds[[#Headers],[security name]])</f>
        <v>TRAFIG 6 7/8 PERP</v>
      </c>
      <c r="H193" s="5" t="str" cm="1">
        <f t="array" aca="1" ref="H193" ca="1">_xll.BDP(bonds[[#This Row],[worksheet get]],bonds[[#Headers],[ticker]])</f>
        <v>TRAFIG</v>
      </c>
      <c r="I193" s="5" cm="1">
        <f t="array" aca="1" ref="I193" ca="1">_xll.BDP(bonds[[#This Row],[worksheet get]],bonds[[#Headers],[coupon]])</f>
        <v>6.875</v>
      </c>
      <c r="J193" s="8" cm="1">
        <f t="array" aca="1" ref="J193" ca="1">_xll.BDP(bonds[[#This Row],[worksheet get]],bonds[[#Headers],[nxt_call_dt]])*1</f>
        <v>44552</v>
      </c>
      <c r="K193" s="9" t="str" cm="1">
        <f t="array" aca="1" ref="K193" ca="1">_xll.BDP(bonds[[#This Row],[worksheet get]],bonds[[#Headers],[mty_typ]])</f>
        <v>PERP/CALL</v>
      </c>
      <c r="L193" s="9" t="str" cm="1">
        <f t="array" aca="1" ref="L193" ca="1">_xll.BDP(bonds[[#This Row],[worksheet get]],bonds[[#Headers],[crncy]])</f>
        <v>USD</v>
      </c>
      <c r="M193" s="10" cm="1">
        <f t="array" aca="1" ref="M193" ca="1">_xll.BDP(bonds[[#This Row],[worksheet get]],bonds[[#Headers],[amt_outstanding]])</f>
        <v>800000000</v>
      </c>
      <c r="N193" s="9" t="str" cm="1">
        <f t="array" aca="1" ref="N193" ca="1">_xll.BDP(bonds[[#This Row],[worksheet get]],bonds[[#Headers],[industry_sector]])</f>
        <v>Energy</v>
      </c>
      <c r="O193" s="9" t="str">
        <f ca="1">bonds[[#This Row],[security name]]&amp;" nc-"&amp;RIGHT(YEAR(bonds[[#This Row],[nxt_call_dt]]),2)</f>
        <v>TRAFIG 6 7/8 PERP nc-21</v>
      </c>
      <c r="P193" s="9" cm="1">
        <f t="array" aca="1" ref="P193" ca="1">_xll.BDP(bonds[[#This Row],[worksheet get]],bonds[[#Headers],[yas_ispread]])</f>
        <v>1280.760377783397</v>
      </c>
      <c r="Q193" s="9" cm="1">
        <f t="array" aca="1" ref="Q193" ca="1">_xll.BDP(bonds[[#This Row],[worksheet get]],bonds[[#Headers],[blp_i_sprd_mid]])</f>
        <v>1369.303955078125</v>
      </c>
      <c r="R193" s="9" t="str" cm="1">
        <f t="array" aca="1" ref="R193" ca="1">_xll.BDP(bonds[[#This Row],[worksheet get]],bonds[[#Headers],[rtg_moody]])</f>
        <v>#N/A N/A</v>
      </c>
      <c r="S193" s="9" t="str" cm="1">
        <f t="array" aca="1" ref="S193" ca="1">_xll.BDP(bonds[[#This Row],[worksheet get]],bonds[[#Headers],[rtg_sp]])</f>
        <v>#N/A N/A</v>
      </c>
      <c r="T193" s="9" t="str" cm="1">
        <f t="array" aca="1" ref="T193" ca="1">_xll.BDP(bonds[[#This Row],[worksheet get]],bonds[[#Headers],[bb_composite]])</f>
        <v>#N/A N/A</v>
      </c>
      <c r="U193" s="9" t="str" cm="1">
        <f t="array" aca="1" ref="U193" ca="1">_xll.BDP(bonds[[#This Row],[worksheet get]],bonds[[#Headers],[green_bond_loan_indicator]])</f>
        <v>N</v>
      </c>
      <c r="V193" s="9">
        <f ca="1">IFERROR(bonds[[#This Row],[yas_ispread]]/bonds[[#This Row],[blp_i_sprd_mid]],1)</f>
        <v>0.93533679869516173</v>
      </c>
      <c r="W193" s="9" t="str">
        <f ca="1">_xlfn.XLOOKUP(bonds[[#This Row],[ticker]],lists!J:J,lists!K:K)</f>
        <v>missing</v>
      </c>
    </row>
    <row r="194" spans="5:23" ht="10.5" x14ac:dyDescent="0.25">
      <c r="E194" s="5" t="s">
        <v>399</v>
      </c>
      <c r="F194" s="5" t="str" cm="1">
        <f t="array" aca="1" ref="F194" ca="1">_xll.BDP(bonds[[#This Row],[worksheet get]],bonds[[#Headers],[ID_ISIN]])</f>
        <v>XS2033327854</v>
      </c>
      <c r="G194" s="5" t="str" cm="1">
        <f t="array" aca="1" ref="G194" ca="1">_xll.BDP(bonds[[#This Row],[worksheet get]],bonds[[#Headers],[security name]])</f>
        <v>TRAFIG 7 1/2 PERP</v>
      </c>
      <c r="H194" s="5" t="str" cm="1">
        <f t="array" aca="1" ref="H194" ca="1">_xll.BDP(bonds[[#This Row],[worksheet get]],bonds[[#Headers],[ticker]])</f>
        <v>TRAFIG</v>
      </c>
      <c r="I194" s="5" cm="1">
        <f t="array" aca="1" ref="I194" ca="1">_xll.BDP(bonds[[#This Row],[worksheet get]],bonds[[#Headers],[coupon]])</f>
        <v>7.5</v>
      </c>
      <c r="J194" s="8" cm="1">
        <f t="array" aca="1" ref="J194" ca="1">_xll.BDP(bonds[[#This Row],[worksheet get]],bonds[[#Headers],[nxt_call_dt]])*1</f>
        <v>45504</v>
      </c>
      <c r="K194" s="9" t="str" cm="1">
        <f t="array" aca="1" ref="K194" ca="1">_xll.BDP(bonds[[#This Row],[worksheet get]],bonds[[#Headers],[mty_typ]])</f>
        <v>PERP/CALL</v>
      </c>
      <c r="L194" s="9" t="str" cm="1">
        <f t="array" aca="1" ref="L194" ca="1">_xll.BDP(bonds[[#This Row],[worksheet get]],bonds[[#Headers],[crncy]])</f>
        <v>EUR</v>
      </c>
      <c r="M194" s="10" cm="1">
        <f t="array" aca="1" ref="M194" ca="1">_xll.BDP(bonds[[#This Row],[worksheet get]],bonds[[#Headers],[amt_outstanding]])</f>
        <v>232936000</v>
      </c>
      <c r="N194" s="9" t="str" cm="1">
        <f t="array" aca="1" ref="N194" ca="1">_xll.BDP(bonds[[#This Row],[worksheet get]],bonds[[#Headers],[industry_sector]])</f>
        <v>Energy</v>
      </c>
      <c r="O194" s="9" t="str">
        <f ca="1">bonds[[#This Row],[security name]]&amp;" nc-"&amp;RIGHT(YEAR(bonds[[#This Row],[nxt_call_dt]]),2)</f>
        <v>TRAFIG 7 1/2 PERP nc-24</v>
      </c>
      <c r="P194" s="9" cm="1">
        <f t="array" aca="1" ref="P194" ca="1">_xll.BDP(bonds[[#This Row],[worksheet get]],bonds[[#Headers],[yas_ispread]])</f>
        <v>892.36894187057555</v>
      </c>
      <c r="Q194" s="9" cm="1">
        <f t="array" aca="1" ref="Q194" ca="1">_xll.BDP(bonds[[#This Row],[worksheet get]],bonds[[#Headers],[blp_i_sprd_mid]])</f>
        <v>893.47357177734375</v>
      </c>
      <c r="R194" s="9" t="str" cm="1">
        <f t="array" aca="1" ref="R194" ca="1">_xll.BDP(bonds[[#This Row],[worksheet get]],bonds[[#Headers],[rtg_moody]])</f>
        <v>#N/A N/A</v>
      </c>
      <c r="S194" s="9" t="str" cm="1">
        <f t="array" aca="1" ref="S194" ca="1">_xll.BDP(bonds[[#This Row],[worksheet get]],bonds[[#Headers],[rtg_sp]])</f>
        <v>#N/A N/A</v>
      </c>
      <c r="T194" s="9" t="str" cm="1">
        <f t="array" aca="1" ref="T194" ca="1">_xll.BDP(bonds[[#This Row],[worksheet get]],bonds[[#Headers],[bb_composite]])</f>
        <v>#N/A N/A</v>
      </c>
      <c r="U194" s="9" t="str" cm="1">
        <f t="array" aca="1" ref="U194" ca="1">_xll.BDP(bonds[[#This Row],[worksheet get]],bonds[[#Headers],[green_bond_loan_indicator]])</f>
        <v>N</v>
      </c>
      <c r="V194" s="9">
        <f ca="1">IFERROR(bonds[[#This Row],[yas_ispread]]/bonds[[#This Row],[blp_i_sprd_mid]],1)</f>
        <v>0.99876366806846806</v>
      </c>
      <c r="W194" s="9" t="str">
        <f ca="1">_xlfn.XLOOKUP(bonds[[#This Row],[ticker]],lists!J:J,lists!K:K)</f>
        <v>missing</v>
      </c>
    </row>
    <row r="195" spans="5:23" ht="10.5" x14ac:dyDescent="0.25">
      <c r="E195" s="5" t="s">
        <v>400</v>
      </c>
      <c r="F195" s="9" t="str" cm="1">
        <f t="array" aca="1" ref="F195" ca="1">_xll.BDP(bonds[[#This Row],[worksheet get]],bonds[[#Headers],[ID_ISIN]])</f>
        <v>XS1642682410</v>
      </c>
      <c r="G195" s="9" t="str" cm="1">
        <f t="array" aca="1" ref="G195" ca="1">_xll.BDP(bonds[[#This Row],[worksheet get]],bonds[[#Headers],[security name]])</f>
        <v>SOFTBK 6 PERP</v>
      </c>
      <c r="H195" s="9" t="str" cm="1">
        <f t="array" aca="1" ref="H195" ca="1">_xll.BDP(bonds[[#This Row],[worksheet get]],bonds[[#Headers],[ticker]])</f>
        <v>SOFTBK</v>
      </c>
      <c r="I195" s="9" cm="1">
        <f t="array" aca="1" ref="I195" ca="1">_xll.BDP(bonds[[#This Row],[worksheet get]],bonds[[#Headers],[coupon]])</f>
        <v>6</v>
      </c>
      <c r="J195" s="8" cm="1">
        <f t="array" aca="1" ref="J195" ca="1">_xll.BDP(bonds[[#This Row],[worksheet get]],bonds[[#Headers],[nxt_call_dt]])*1</f>
        <v>45126</v>
      </c>
      <c r="K195" s="9" t="str" cm="1">
        <f t="array" aca="1" ref="K195" ca="1">_xll.BDP(bonds[[#This Row],[worksheet get]],bonds[[#Headers],[mty_typ]])</f>
        <v>PERP/CALL</v>
      </c>
      <c r="L195" s="9" t="str" cm="1">
        <f t="array" aca="1" ref="L195" ca="1">_xll.BDP(bonds[[#This Row],[worksheet get]],bonds[[#Headers],[crncy]])</f>
        <v>USD</v>
      </c>
      <c r="M195" s="10" cm="1">
        <f t="array" aca="1" ref="M195" ca="1">_xll.BDP(bonds[[#This Row],[worksheet get]],bonds[[#Headers],[amt_outstanding]])</f>
        <v>2750000000</v>
      </c>
      <c r="N195" s="9" t="str" cm="1">
        <f t="array" aca="1" ref="N195" ca="1">_xll.BDP(bonds[[#This Row],[worksheet get]],bonds[[#Headers],[industry_sector]])</f>
        <v>Communications</v>
      </c>
      <c r="O195" s="9" t="str">
        <f ca="1">bonds[[#This Row],[security name]]&amp;" nc-"&amp;RIGHT(YEAR(bonds[[#This Row],[nxt_call_dt]]),2)</f>
        <v>SOFTBK 6 PERP nc-23</v>
      </c>
      <c r="P195" s="9" cm="1">
        <f t="array" aca="1" ref="P195" ca="1">_xll.BDP(bonds[[#This Row],[worksheet get]],bonds[[#Headers],[yas_ispread]])</f>
        <v>875.09200454998609</v>
      </c>
      <c r="Q195" s="9" cm="1">
        <f t="array" aca="1" ref="Q195" ca="1">_xll.BDP(bonds[[#This Row],[worksheet get]],bonds[[#Headers],[blp_i_sprd_mid]])</f>
        <v>875.12469482421875</v>
      </c>
      <c r="R195" s="9" t="str" cm="1">
        <f t="array" aca="1" ref="R195" ca="1">_xll.BDP(bonds[[#This Row],[worksheet get]],bonds[[#Headers],[rtg_moody]])</f>
        <v>B2u</v>
      </c>
      <c r="S195" s="9" t="str" cm="1">
        <f t="array" aca="1" ref="S195" ca="1">_xll.BDP(bonds[[#This Row],[worksheet get]],bonds[[#Headers],[rtg_sp]])</f>
        <v>B+</v>
      </c>
      <c r="T195" s="9" t="str" cm="1">
        <f t="array" aca="1" ref="T195" ca="1">_xll.BDP(bonds[[#This Row],[worksheet get]],bonds[[#Headers],[bb_composite]])</f>
        <v>NR</v>
      </c>
      <c r="U195" s="9" t="str" cm="1">
        <f t="array" aca="1" ref="U195" ca="1">_xll.BDP(bonds[[#This Row],[worksheet get]],bonds[[#Headers],[green_bond_loan_indicator]])</f>
        <v>N</v>
      </c>
      <c r="V195" s="9">
        <f ca="1">IFERROR(bonds[[#This Row],[yas_ispread]]/bonds[[#This Row],[blp_i_sprd_mid]],1)</f>
        <v>0.99996264500998999</v>
      </c>
      <c r="W195" s="9" t="str">
        <f ca="1">_xlfn.XLOOKUP(bonds[[#This Row],[ticker]],lists!J:J,lists!K:K)</f>
        <v>others</v>
      </c>
    </row>
    <row r="196" spans="5:23" ht="10.5" x14ac:dyDescent="0.25">
      <c r="E196" s="5" t="s">
        <v>401</v>
      </c>
      <c r="F196" s="9" t="str" cm="1">
        <f t="array" aca="1" ref="F196" ca="1">_xll.BDP(bonds[[#This Row],[worksheet get]],bonds[[#Headers],[ID_ISIN]])</f>
        <v>XS1642686676</v>
      </c>
      <c r="G196" s="9" t="str" cm="1">
        <f t="array" aca="1" ref="G196" ca="1">_xll.BDP(bonds[[#This Row],[worksheet get]],bonds[[#Headers],[security name]])</f>
        <v>SOFTBK 6 7/8 PERP</v>
      </c>
      <c r="H196" s="9" t="str" cm="1">
        <f t="array" aca="1" ref="H196" ca="1">_xll.BDP(bonds[[#This Row],[worksheet get]],bonds[[#Headers],[ticker]])</f>
        <v>SOFTBK</v>
      </c>
      <c r="I196" s="9" cm="1">
        <f t="array" aca="1" ref="I196" ca="1">_xll.BDP(bonds[[#This Row],[worksheet get]],bonds[[#Headers],[coupon]])</f>
        <v>6.875</v>
      </c>
      <c r="J196" s="8" cm="1">
        <f t="array" aca="1" ref="J196" ca="1">_xll.BDP(bonds[[#This Row],[worksheet get]],bonds[[#Headers],[nxt_call_dt]])*1</f>
        <v>46587</v>
      </c>
      <c r="K196" s="9" t="str" cm="1">
        <f t="array" aca="1" ref="K196" ca="1">_xll.BDP(bonds[[#This Row],[worksheet get]],bonds[[#Headers],[mty_typ]])</f>
        <v>PERP/CALL</v>
      </c>
      <c r="L196" s="9" t="str" cm="1">
        <f t="array" aca="1" ref="L196" ca="1">_xll.BDP(bonds[[#This Row],[worksheet get]],bonds[[#Headers],[crncy]])</f>
        <v>USD</v>
      </c>
      <c r="M196" s="10" cm="1">
        <f t="array" aca="1" ref="M196" ca="1">_xll.BDP(bonds[[#This Row],[worksheet get]],bonds[[#Headers],[amt_outstanding]])</f>
        <v>1750000000</v>
      </c>
      <c r="N196" s="9" t="str" cm="1">
        <f t="array" aca="1" ref="N196" ca="1">_xll.BDP(bonds[[#This Row],[worksheet get]],bonds[[#Headers],[industry_sector]])</f>
        <v>Communications</v>
      </c>
      <c r="O196" s="9" t="str">
        <f ca="1">bonds[[#This Row],[security name]]&amp;" nc-"&amp;RIGHT(YEAR(bonds[[#This Row],[nxt_call_dt]]),2)</f>
        <v>SOFTBK 6 7/8 PERP nc-27</v>
      </c>
      <c r="P196" s="9" cm="1">
        <f t="array" aca="1" ref="P196" ca="1">_xll.BDP(bonds[[#This Row],[worksheet get]],bonds[[#Headers],[yas_ispread]])</f>
        <v>764.13103129609101</v>
      </c>
      <c r="Q196" s="9" t="str" cm="1">
        <f t="array" aca="1" ref="Q196" ca="1">_xll.BDP(bonds[[#This Row],[worksheet get]],bonds[[#Headers],[blp_i_sprd_mid]])</f>
        <v>#N/A Field Not Applicable</v>
      </c>
      <c r="R196" s="9" t="str" cm="1">
        <f t="array" aca="1" ref="R196" ca="1">_xll.BDP(bonds[[#This Row],[worksheet get]],bonds[[#Headers],[rtg_moody]])</f>
        <v>B2u</v>
      </c>
      <c r="S196" s="9" t="str" cm="1">
        <f t="array" aca="1" ref="S196" ca="1">_xll.BDP(bonds[[#This Row],[worksheet get]],bonds[[#Headers],[rtg_sp]])</f>
        <v>B+</v>
      </c>
      <c r="T196" s="9" t="str" cm="1">
        <f t="array" aca="1" ref="T196" ca="1">_xll.BDP(bonds[[#This Row],[worksheet get]],bonds[[#Headers],[bb_composite]])</f>
        <v>NR</v>
      </c>
      <c r="U196" s="9" t="str" cm="1">
        <f t="array" aca="1" ref="U196" ca="1">_xll.BDP(bonds[[#This Row],[worksheet get]],bonds[[#Headers],[green_bond_loan_indicator]])</f>
        <v>N</v>
      </c>
      <c r="V196" s="9">
        <f ca="1">IFERROR(bonds[[#This Row],[yas_ispread]]/bonds[[#This Row],[blp_i_sprd_mid]],1)</f>
        <v>1</v>
      </c>
      <c r="W196" s="9" t="str">
        <f ca="1">_xlfn.XLOOKUP(bonds[[#This Row],[ticker]],lists!J:J,lists!K:K)</f>
        <v>others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F061F-96ED-4554-A579-B89FC5CB3799}">
  <sheetPr>
    <tabColor theme="8"/>
  </sheetPr>
  <dimension ref="A1:TE198"/>
  <sheetViews>
    <sheetView workbookViewId="0">
      <selection activeCell="A4" sqref="A4"/>
    </sheetView>
  </sheetViews>
  <sheetFormatPr defaultRowHeight="10.5" x14ac:dyDescent="0.25"/>
  <cols>
    <col min="1" max="2" width="25.7265625" style="5" bestFit="1" customWidth="1"/>
    <col min="3" max="3" width="25.7265625" style="5" customWidth="1"/>
    <col min="4" max="4" width="12.6328125" style="5" customWidth="1"/>
    <col min="5" max="224" width="10" style="5" bestFit="1" customWidth="1"/>
    <col min="225" max="510" width="9.90625" style="5" bestFit="1" customWidth="1"/>
    <col min="511" max="16384" width="8.7265625" style="5"/>
  </cols>
  <sheetData>
    <row r="1" spans="1:516" s="25" customFormat="1" x14ac:dyDescent="0.25">
      <c r="A1" s="25" t="s">
        <v>462</v>
      </c>
      <c r="B1" s="25" t="s">
        <v>463</v>
      </c>
      <c r="C1" s="25" t="s">
        <v>147</v>
      </c>
      <c r="D1" s="25">
        <v>44020</v>
      </c>
      <c r="E1" s="25">
        <v>44019</v>
      </c>
      <c r="F1" s="25">
        <v>44018</v>
      </c>
      <c r="G1" s="25">
        <v>44015</v>
      </c>
      <c r="H1" s="25">
        <v>44014</v>
      </c>
      <c r="I1" s="25">
        <v>44013</v>
      </c>
      <c r="J1" s="25">
        <v>44012</v>
      </c>
      <c r="K1" s="25">
        <v>44011</v>
      </c>
      <c r="L1" s="25">
        <v>44008</v>
      </c>
      <c r="M1" s="25">
        <v>44007</v>
      </c>
      <c r="N1" s="25">
        <v>44006</v>
      </c>
      <c r="O1" s="25">
        <v>44005</v>
      </c>
      <c r="P1" s="25">
        <v>44004</v>
      </c>
      <c r="Q1" s="25">
        <v>44001</v>
      </c>
      <c r="R1" s="25">
        <v>44000</v>
      </c>
      <c r="S1" s="25">
        <v>43999</v>
      </c>
      <c r="T1" s="25">
        <v>43998</v>
      </c>
      <c r="U1" s="25">
        <v>43997</v>
      </c>
      <c r="V1" s="25">
        <v>43994</v>
      </c>
      <c r="W1" s="25">
        <v>43993</v>
      </c>
      <c r="X1" s="25">
        <v>43992</v>
      </c>
      <c r="Y1" s="25">
        <v>43991</v>
      </c>
      <c r="Z1" s="25">
        <v>43990</v>
      </c>
      <c r="AA1" s="25">
        <v>43987</v>
      </c>
      <c r="AB1" s="25">
        <v>43986</v>
      </c>
      <c r="AC1" s="25">
        <v>43985</v>
      </c>
      <c r="AD1" s="25">
        <v>43984</v>
      </c>
      <c r="AE1" s="25">
        <v>43983</v>
      </c>
      <c r="AF1" s="25">
        <v>43980</v>
      </c>
      <c r="AG1" s="25">
        <v>43979</v>
      </c>
      <c r="AH1" s="25">
        <v>43978</v>
      </c>
      <c r="AI1" s="25">
        <v>43977</v>
      </c>
      <c r="AJ1" s="25">
        <v>43973</v>
      </c>
      <c r="AK1" s="25">
        <v>43972</v>
      </c>
      <c r="AL1" s="25">
        <v>43971</v>
      </c>
      <c r="AM1" s="25">
        <v>43970</v>
      </c>
      <c r="AN1" s="25">
        <v>43969</v>
      </c>
      <c r="AO1" s="25">
        <v>43966</v>
      </c>
      <c r="AP1" s="25">
        <v>43965</v>
      </c>
      <c r="AQ1" s="25">
        <v>43964</v>
      </c>
      <c r="AR1" s="25">
        <v>43963</v>
      </c>
      <c r="AS1" s="25">
        <v>43962</v>
      </c>
      <c r="AT1" s="25">
        <v>43958</v>
      </c>
      <c r="AU1" s="25">
        <v>43957</v>
      </c>
      <c r="AV1" s="25">
        <v>43956</v>
      </c>
      <c r="AW1" s="25">
        <v>43955</v>
      </c>
      <c r="AX1" s="25">
        <v>43952</v>
      </c>
      <c r="AY1" s="25">
        <v>43951</v>
      </c>
      <c r="AZ1" s="25">
        <v>43950</v>
      </c>
      <c r="BA1" s="25">
        <v>43949</v>
      </c>
      <c r="BB1" s="25">
        <v>43948</v>
      </c>
      <c r="BC1" s="25">
        <v>43945</v>
      </c>
      <c r="BD1" s="25">
        <v>43944</v>
      </c>
      <c r="BE1" s="25">
        <v>43943</v>
      </c>
      <c r="BF1" s="25">
        <v>43942</v>
      </c>
      <c r="BG1" s="25">
        <v>43941</v>
      </c>
      <c r="BH1" s="25">
        <v>43938</v>
      </c>
      <c r="BI1" s="25">
        <v>43937</v>
      </c>
      <c r="BJ1" s="25">
        <v>43936</v>
      </c>
      <c r="BK1" s="25">
        <v>43935</v>
      </c>
      <c r="BL1" s="25">
        <v>43930</v>
      </c>
      <c r="BM1" s="25">
        <v>43929</v>
      </c>
      <c r="BN1" s="25">
        <v>43928</v>
      </c>
      <c r="BO1" s="25">
        <v>43927</v>
      </c>
      <c r="BP1" s="25">
        <v>43924</v>
      </c>
      <c r="BQ1" s="25">
        <v>43923</v>
      </c>
      <c r="BR1" s="25">
        <v>43922</v>
      </c>
      <c r="BS1" s="25">
        <v>43921</v>
      </c>
      <c r="BT1" s="25">
        <v>43920</v>
      </c>
      <c r="BU1" s="25">
        <v>43917</v>
      </c>
      <c r="BV1" s="25">
        <v>43916</v>
      </c>
      <c r="BW1" s="25">
        <v>43915</v>
      </c>
      <c r="BX1" s="25">
        <v>43914</v>
      </c>
      <c r="BY1" s="25">
        <v>43913</v>
      </c>
      <c r="BZ1" s="25">
        <v>43910</v>
      </c>
      <c r="CA1" s="25">
        <v>43909</v>
      </c>
      <c r="CB1" s="25">
        <v>43908</v>
      </c>
      <c r="CC1" s="25">
        <v>43907</v>
      </c>
      <c r="CD1" s="25">
        <v>43906</v>
      </c>
      <c r="CE1" s="25">
        <v>43903</v>
      </c>
      <c r="CF1" s="25">
        <v>43902</v>
      </c>
      <c r="CG1" s="25">
        <v>43901</v>
      </c>
      <c r="CH1" s="25">
        <v>43900</v>
      </c>
      <c r="CI1" s="25">
        <v>43899</v>
      </c>
      <c r="CJ1" s="25">
        <v>43896</v>
      </c>
      <c r="CK1" s="25">
        <v>43895</v>
      </c>
      <c r="CL1" s="25">
        <v>43894</v>
      </c>
      <c r="CM1" s="25">
        <v>43893</v>
      </c>
      <c r="CN1" s="25">
        <v>43892</v>
      </c>
      <c r="CO1" s="25">
        <v>43889</v>
      </c>
      <c r="CP1" s="25">
        <v>43888</v>
      </c>
      <c r="CQ1" s="25">
        <v>43887</v>
      </c>
      <c r="CR1" s="25">
        <v>43886</v>
      </c>
      <c r="CS1" s="25">
        <v>43885</v>
      </c>
      <c r="CT1" s="25">
        <v>43882</v>
      </c>
      <c r="CU1" s="25">
        <v>43881</v>
      </c>
      <c r="CV1" s="25">
        <v>43880</v>
      </c>
      <c r="CW1" s="25">
        <v>43879</v>
      </c>
      <c r="CX1" s="25">
        <v>43878</v>
      </c>
      <c r="CY1" s="25">
        <v>43875</v>
      </c>
      <c r="CZ1" s="25">
        <v>43874</v>
      </c>
      <c r="DA1" s="25">
        <v>43873</v>
      </c>
      <c r="DB1" s="25">
        <v>43872</v>
      </c>
      <c r="DC1" s="25">
        <v>43871</v>
      </c>
      <c r="DD1" s="25">
        <v>43868</v>
      </c>
      <c r="DE1" s="25">
        <v>43867</v>
      </c>
      <c r="DF1" s="25">
        <v>43866</v>
      </c>
      <c r="DG1" s="25">
        <v>43865</v>
      </c>
      <c r="DH1" s="25">
        <v>43864</v>
      </c>
      <c r="DI1" s="25">
        <v>43861</v>
      </c>
      <c r="DJ1" s="25">
        <v>43860</v>
      </c>
      <c r="DK1" s="25">
        <v>43859</v>
      </c>
      <c r="DL1" s="25">
        <v>43858</v>
      </c>
      <c r="DM1" s="25">
        <v>43857</v>
      </c>
      <c r="DN1" s="25">
        <v>43854</v>
      </c>
      <c r="DO1" s="25">
        <v>43853</v>
      </c>
      <c r="DP1" s="25">
        <v>43852</v>
      </c>
      <c r="DQ1" s="25">
        <v>43851</v>
      </c>
      <c r="DR1" s="25">
        <v>43850</v>
      </c>
      <c r="DS1" s="25">
        <v>43847</v>
      </c>
      <c r="DT1" s="25">
        <v>43846</v>
      </c>
      <c r="DU1" s="25">
        <v>43845</v>
      </c>
      <c r="DV1" s="25">
        <v>43844</v>
      </c>
      <c r="DW1" s="25">
        <v>43843</v>
      </c>
      <c r="DX1" s="25">
        <v>43840</v>
      </c>
      <c r="DY1" s="25">
        <v>43839</v>
      </c>
      <c r="DZ1" s="25">
        <v>43838</v>
      </c>
      <c r="EA1" s="25">
        <v>43837</v>
      </c>
      <c r="EB1" s="25">
        <v>43836</v>
      </c>
      <c r="EC1" s="25">
        <v>43833</v>
      </c>
      <c r="ED1" s="25">
        <v>43832</v>
      </c>
      <c r="EE1" s="25">
        <v>43830</v>
      </c>
      <c r="EF1" s="25">
        <v>43829</v>
      </c>
      <c r="EG1" s="25">
        <v>43826</v>
      </c>
      <c r="EH1" s="25">
        <v>43823</v>
      </c>
      <c r="EI1" s="25">
        <v>43822</v>
      </c>
      <c r="EJ1" s="25">
        <v>43819</v>
      </c>
      <c r="EK1" s="25">
        <v>43818</v>
      </c>
      <c r="EL1" s="25">
        <v>43817</v>
      </c>
      <c r="EM1" s="25">
        <v>43816</v>
      </c>
      <c r="EN1" s="25">
        <v>43815</v>
      </c>
      <c r="EO1" s="25">
        <v>43812</v>
      </c>
      <c r="EP1" s="25">
        <v>43811</v>
      </c>
      <c r="EQ1" s="25">
        <v>43810</v>
      </c>
      <c r="ER1" s="25">
        <v>43809</v>
      </c>
      <c r="ES1" s="25">
        <v>43808</v>
      </c>
      <c r="ET1" s="25">
        <v>43805</v>
      </c>
      <c r="EU1" s="25">
        <v>43804</v>
      </c>
      <c r="EV1" s="25">
        <v>43803</v>
      </c>
      <c r="EW1" s="25">
        <v>43802</v>
      </c>
      <c r="EX1" s="25">
        <v>43801</v>
      </c>
      <c r="EY1" s="25">
        <v>43798</v>
      </c>
      <c r="EZ1" s="25">
        <v>43797</v>
      </c>
      <c r="FA1" s="25">
        <v>43796</v>
      </c>
      <c r="FB1" s="25">
        <v>43795</v>
      </c>
      <c r="FC1" s="25">
        <v>43794</v>
      </c>
      <c r="FD1" s="25">
        <v>43791</v>
      </c>
      <c r="FE1" s="25">
        <v>43790</v>
      </c>
      <c r="FF1" s="25">
        <v>43789</v>
      </c>
      <c r="FG1" s="25">
        <v>43788</v>
      </c>
      <c r="FH1" s="25">
        <v>43787</v>
      </c>
      <c r="FI1" s="25">
        <v>43784</v>
      </c>
      <c r="FJ1" s="25">
        <v>43783</v>
      </c>
      <c r="FK1" s="25">
        <v>43782</v>
      </c>
      <c r="FL1" s="25">
        <v>43781</v>
      </c>
      <c r="FM1" s="25">
        <v>43780</v>
      </c>
      <c r="FN1" s="25">
        <v>43777</v>
      </c>
      <c r="FO1" s="25">
        <v>43776</v>
      </c>
      <c r="FP1" s="25">
        <v>43775</v>
      </c>
      <c r="FQ1" s="25">
        <v>43774</v>
      </c>
      <c r="FR1" s="25">
        <v>43773</v>
      </c>
      <c r="FS1" s="25">
        <v>43770</v>
      </c>
      <c r="FT1" s="25">
        <v>43769</v>
      </c>
      <c r="FU1" s="25">
        <v>43768</v>
      </c>
      <c r="FV1" s="25">
        <v>43767</v>
      </c>
      <c r="FW1" s="25">
        <v>43766</v>
      </c>
      <c r="FX1" s="25">
        <v>43763</v>
      </c>
      <c r="FY1" s="25">
        <v>43762</v>
      </c>
      <c r="FZ1" s="25">
        <v>43761</v>
      </c>
      <c r="GA1" s="25">
        <v>43760</v>
      </c>
      <c r="GB1" s="25">
        <v>43759</v>
      </c>
      <c r="GC1" s="25">
        <v>43756</v>
      </c>
      <c r="GD1" s="25">
        <v>43755</v>
      </c>
      <c r="GE1" s="25">
        <v>43754</v>
      </c>
      <c r="GF1" s="25">
        <v>43753</v>
      </c>
      <c r="GG1" s="25">
        <v>43752</v>
      </c>
      <c r="GH1" s="25">
        <v>43749</v>
      </c>
      <c r="GI1" s="25">
        <v>43748</v>
      </c>
      <c r="GJ1" s="25">
        <v>43747</v>
      </c>
      <c r="GK1" s="25">
        <v>43746</v>
      </c>
      <c r="GL1" s="25">
        <v>43745</v>
      </c>
      <c r="GM1" s="25">
        <v>43742</v>
      </c>
      <c r="GN1" s="25">
        <v>43741</v>
      </c>
      <c r="GO1" s="25">
        <v>43740</v>
      </c>
      <c r="GP1" s="25">
        <v>43739</v>
      </c>
      <c r="GQ1" s="25">
        <v>43738</v>
      </c>
      <c r="GR1" s="25">
        <v>43735</v>
      </c>
      <c r="GS1" s="25">
        <v>43734</v>
      </c>
      <c r="GT1" s="25">
        <v>43733</v>
      </c>
      <c r="GU1" s="25">
        <v>43732</v>
      </c>
      <c r="GV1" s="25">
        <v>43731</v>
      </c>
      <c r="GW1" s="25">
        <v>43728</v>
      </c>
      <c r="GX1" s="25">
        <v>43727</v>
      </c>
      <c r="GY1" s="25">
        <v>43726</v>
      </c>
      <c r="GZ1" s="25">
        <v>43725</v>
      </c>
      <c r="HA1" s="25">
        <v>43724</v>
      </c>
      <c r="HB1" s="25">
        <v>43721</v>
      </c>
      <c r="HC1" s="25">
        <v>43720</v>
      </c>
      <c r="HD1" s="25">
        <v>43719</v>
      </c>
      <c r="HE1" s="25">
        <v>43718</v>
      </c>
      <c r="HF1" s="25">
        <v>43717</v>
      </c>
      <c r="HG1" s="25">
        <v>43714</v>
      </c>
      <c r="HH1" s="25">
        <v>43713</v>
      </c>
      <c r="HI1" s="25">
        <v>43712</v>
      </c>
      <c r="HJ1" s="25">
        <v>43711</v>
      </c>
      <c r="HK1" s="25">
        <v>43710</v>
      </c>
      <c r="HL1" s="25">
        <v>43707</v>
      </c>
      <c r="HM1" s="25">
        <v>43706</v>
      </c>
      <c r="HN1" s="25">
        <v>43705</v>
      </c>
      <c r="HO1" s="25">
        <v>43704</v>
      </c>
      <c r="HP1" s="25">
        <v>43700</v>
      </c>
      <c r="HQ1" s="25">
        <v>43699</v>
      </c>
      <c r="HR1" s="25">
        <v>43698</v>
      </c>
      <c r="HS1" s="25">
        <v>43697</v>
      </c>
      <c r="HT1" s="25">
        <v>43696</v>
      </c>
      <c r="HU1" s="25">
        <v>43693</v>
      </c>
      <c r="HV1" s="25">
        <v>43692</v>
      </c>
      <c r="HW1" s="25">
        <v>43691</v>
      </c>
      <c r="HX1" s="25">
        <v>43690</v>
      </c>
      <c r="HY1" s="25">
        <v>43689</v>
      </c>
      <c r="HZ1" s="25">
        <v>43686</v>
      </c>
      <c r="IA1" s="25">
        <v>43685</v>
      </c>
      <c r="IB1" s="25">
        <v>43684</v>
      </c>
      <c r="IC1" s="25">
        <v>43683</v>
      </c>
      <c r="ID1" s="25">
        <v>43682</v>
      </c>
      <c r="IE1" s="25">
        <v>43679</v>
      </c>
      <c r="IF1" s="25">
        <v>43678</v>
      </c>
      <c r="IG1" s="25">
        <v>43677</v>
      </c>
      <c r="IH1" s="25">
        <v>43676</v>
      </c>
      <c r="II1" s="25">
        <v>43675</v>
      </c>
      <c r="IJ1" s="25">
        <v>43672</v>
      </c>
      <c r="IK1" s="25">
        <v>43671</v>
      </c>
      <c r="IL1" s="25">
        <v>43670</v>
      </c>
      <c r="IM1" s="25">
        <v>43669</v>
      </c>
      <c r="IN1" s="25">
        <v>43668</v>
      </c>
      <c r="IO1" s="25">
        <v>43665</v>
      </c>
      <c r="IP1" s="25">
        <v>43664</v>
      </c>
      <c r="IQ1" s="25">
        <v>43663</v>
      </c>
      <c r="IR1" s="25">
        <v>43662</v>
      </c>
      <c r="IS1" s="25">
        <v>43661</v>
      </c>
      <c r="IT1" s="25">
        <v>43658</v>
      </c>
      <c r="IU1" s="25">
        <v>43657</v>
      </c>
      <c r="IV1" s="25">
        <v>43656</v>
      </c>
      <c r="IW1" s="25">
        <v>43655</v>
      </c>
      <c r="IX1" s="25">
        <v>43654</v>
      </c>
      <c r="IY1" s="25">
        <v>43651</v>
      </c>
      <c r="IZ1" s="25">
        <v>43650</v>
      </c>
      <c r="JA1" s="25">
        <v>43649</v>
      </c>
      <c r="JB1" s="25">
        <v>43648</v>
      </c>
      <c r="JC1" s="25">
        <v>43647</v>
      </c>
      <c r="JD1" s="25">
        <v>43644</v>
      </c>
      <c r="JE1" s="25">
        <v>43643</v>
      </c>
      <c r="JF1" s="25">
        <v>43642</v>
      </c>
      <c r="JG1" s="25">
        <v>43641</v>
      </c>
      <c r="JH1" s="25">
        <v>43640</v>
      </c>
      <c r="JI1" s="25">
        <v>43637</v>
      </c>
      <c r="JJ1" s="25">
        <v>43636</v>
      </c>
      <c r="JK1" s="25">
        <v>43635</v>
      </c>
      <c r="JL1" s="25">
        <v>43634</v>
      </c>
      <c r="JM1" s="25">
        <v>43633</v>
      </c>
      <c r="JN1" s="25">
        <v>43630</v>
      </c>
      <c r="JO1" s="25">
        <v>43629</v>
      </c>
      <c r="JP1" s="25">
        <v>43628</v>
      </c>
      <c r="JQ1" s="25">
        <v>43627</v>
      </c>
      <c r="JR1" s="25">
        <v>43626</v>
      </c>
      <c r="JS1" s="25">
        <v>43623</v>
      </c>
      <c r="JT1" s="25">
        <v>43622</v>
      </c>
      <c r="JU1" s="25">
        <v>43621</v>
      </c>
      <c r="JV1" s="25">
        <v>43620</v>
      </c>
      <c r="JW1" s="25">
        <v>43619</v>
      </c>
      <c r="JX1" s="25">
        <v>43616</v>
      </c>
      <c r="JY1" s="25">
        <v>43615</v>
      </c>
      <c r="JZ1" s="25">
        <v>43614</v>
      </c>
      <c r="KA1" s="25">
        <v>43613</v>
      </c>
      <c r="KB1" s="25">
        <v>43609</v>
      </c>
      <c r="KC1" s="25">
        <v>43608</v>
      </c>
      <c r="KD1" s="25">
        <v>43607</v>
      </c>
      <c r="KE1" s="25">
        <v>43606</v>
      </c>
      <c r="KF1" s="25">
        <v>43605</v>
      </c>
      <c r="KG1" s="25">
        <v>43602</v>
      </c>
      <c r="KH1" s="25">
        <v>43601</v>
      </c>
      <c r="KI1" s="25">
        <v>43600</v>
      </c>
      <c r="KJ1" s="25">
        <v>43599</v>
      </c>
      <c r="KK1" s="25">
        <v>43598</v>
      </c>
      <c r="KL1" s="25">
        <v>43595</v>
      </c>
      <c r="KM1" s="25">
        <v>43594</v>
      </c>
      <c r="KN1" s="25">
        <v>43593</v>
      </c>
      <c r="KO1" s="25">
        <v>43592</v>
      </c>
      <c r="KP1" s="25">
        <v>43588</v>
      </c>
      <c r="KQ1" s="25">
        <v>43587</v>
      </c>
      <c r="KR1" s="25">
        <v>43586</v>
      </c>
      <c r="KS1" s="25">
        <v>43585</v>
      </c>
      <c r="KT1" s="25">
        <v>43584</v>
      </c>
      <c r="KU1" s="25">
        <v>43581</v>
      </c>
      <c r="KV1" s="25">
        <v>43580</v>
      </c>
      <c r="KW1" s="25">
        <v>43579</v>
      </c>
      <c r="KX1" s="25">
        <v>43578</v>
      </c>
      <c r="KY1" s="25">
        <v>43573</v>
      </c>
      <c r="KZ1" s="25">
        <v>43572</v>
      </c>
      <c r="LA1" s="25">
        <v>43571</v>
      </c>
      <c r="LB1" s="25">
        <v>43570</v>
      </c>
      <c r="LC1" s="25">
        <v>43567</v>
      </c>
      <c r="LD1" s="25">
        <v>43566</v>
      </c>
      <c r="LE1" s="25">
        <v>43565</v>
      </c>
      <c r="LF1" s="25">
        <v>43564</v>
      </c>
      <c r="LG1" s="25">
        <v>43563</v>
      </c>
      <c r="LH1" s="25">
        <v>43560</v>
      </c>
      <c r="LI1" s="25">
        <v>43559</v>
      </c>
      <c r="LJ1" s="25">
        <v>43558</v>
      </c>
      <c r="LK1" s="25">
        <v>43557</v>
      </c>
      <c r="LL1" s="25">
        <v>43556</v>
      </c>
      <c r="LM1" s="25">
        <v>43553</v>
      </c>
      <c r="LN1" s="25">
        <v>43552</v>
      </c>
      <c r="LO1" s="25">
        <v>43551</v>
      </c>
      <c r="LP1" s="25">
        <v>43550</v>
      </c>
      <c r="LQ1" s="25">
        <v>43549</v>
      </c>
      <c r="LR1" s="25">
        <v>43546</v>
      </c>
      <c r="LS1" s="25">
        <v>43545</v>
      </c>
      <c r="LT1" s="25">
        <v>43544</v>
      </c>
      <c r="LU1" s="25">
        <v>43543</v>
      </c>
      <c r="LV1" s="25">
        <v>43542</v>
      </c>
      <c r="LW1" s="25">
        <v>43539</v>
      </c>
      <c r="LX1" s="25">
        <v>43538</v>
      </c>
      <c r="LY1" s="25">
        <v>43537</v>
      </c>
      <c r="LZ1" s="25">
        <v>43536</v>
      </c>
      <c r="MA1" s="25">
        <v>43535</v>
      </c>
      <c r="MB1" s="25">
        <v>43532</v>
      </c>
      <c r="MC1" s="25">
        <v>43531</v>
      </c>
      <c r="MD1" s="25">
        <v>43530</v>
      </c>
      <c r="ME1" s="25">
        <v>43529</v>
      </c>
      <c r="MF1" s="25">
        <v>43528</v>
      </c>
      <c r="MG1" s="25">
        <v>43525</v>
      </c>
      <c r="MH1" s="25">
        <v>43524</v>
      </c>
      <c r="MI1" s="25">
        <v>43523</v>
      </c>
      <c r="MJ1" s="25">
        <v>43522</v>
      </c>
      <c r="MK1" s="25">
        <v>43521</v>
      </c>
      <c r="ML1" s="25">
        <v>43518</v>
      </c>
      <c r="MM1" s="25">
        <v>43517</v>
      </c>
      <c r="MN1" s="25">
        <v>43516</v>
      </c>
      <c r="MO1" s="25">
        <v>43515</v>
      </c>
      <c r="MP1" s="25">
        <v>43514</v>
      </c>
      <c r="MQ1" s="25">
        <v>43511</v>
      </c>
      <c r="MR1" s="25">
        <v>43510</v>
      </c>
      <c r="MS1" s="25">
        <v>43509</v>
      </c>
      <c r="MT1" s="25">
        <v>43508</v>
      </c>
      <c r="MU1" s="25">
        <v>43507</v>
      </c>
      <c r="MV1" s="25">
        <v>43504</v>
      </c>
      <c r="MW1" s="25">
        <v>43503</v>
      </c>
      <c r="MX1" s="25">
        <v>43502</v>
      </c>
      <c r="MY1" s="25">
        <v>43501</v>
      </c>
      <c r="MZ1" s="25">
        <v>43500</v>
      </c>
      <c r="NA1" s="25">
        <v>43497</v>
      </c>
      <c r="NB1" s="25">
        <v>43496</v>
      </c>
      <c r="NC1" s="25">
        <v>43495</v>
      </c>
      <c r="ND1" s="25">
        <v>43494</v>
      </c>
      <c r="NE1" s="25">
        <v>43493</v>
      </c>
      <c r="NF1" s="25">
        <v>43490</v>
      </c>
      <c r="NG1" s="25">
        <v>43489</v>
      </c>
      <c r="NH1" s="25">
        <v>43488</v>
      </c>
      <c r="NI1" s="25">
        <v>43487</v>
      </c>
      <c r="NJ1" s="25">
        <v>43486</v>
      </c>
      <c r="NK1" s="25">
        <v>43483</v>
      </c>
      <c r="NL1" s="25">
        <v>43482</v>
      </c>
      <c r="NM1" s="25">
        <v>43481</v>
      </c>
      <c r="NN1" s="25">
        <v>43480</v>
      </c>
      <c r="NO1" s="25">
        <v>43479</v>
      </c>
      <c r="NP1" s="25">
        <v>43476</v>
      </c>
      <c r="NQ1" s="25">
        <v>43475</v>
      </c>
      <c r="NR1" s="25">
        <v>43474</v>
      </c>
      <c r="NS1" s="25">
        <v>43473</v>
      </c>
      <c r="NT1" s="25">
        <v>43472</v>
      </c>
      <c r="NU1" s="25">
        <v>43469</v>
      </c>
      <c r="NV1" s="25">
        <v>43468</v>
      </c>
      <c r="NW1" s="25">
        <v>43467</v>
      </c>
      <c r="NX1" s="25">
        <v>43465</v>
      </c>
      <c r="NY1" s="25">
        <v>43462</v>
      </c>
      <c r="NZ1" s="25">
        <v>43461</v>
      </c>
      <c r="OA1" s="25">
        <v>43458</v>
      </c>
      <c r="OB1" s="25">
        <v>43455</v>
      </c>
      <c r="OC1" s="25">
        <v>43454</v>
      </c>
      <c r="OD1" s="25">
        <v>43453</v>
      </c>
      <c r="OE1" s="25">
        <v>43452</v>
      </c>
      <c r="OF1" s="25">
        <v>43451</v>
      </c>
      <c r="OG1" s="25">
        <v>43448</v>
      </c>
      <c r="OH1" s="25">
        <v>43447</v>
      </c>
      <c r="OI1" s="25">
        <v>43446</v>
      </c>
      <c r="OJ1" s="25">
        <v>43445</v>
      </c>
      <c r="OK1" s="25">
        <v>43444</v>
      </c>
      <c r="OL1" s="25">
        <v>43441</v>
      </c>
      <c r="OM1" s="25">
        <v>43440</v>
      </c>
      <c r="ON1" s="25">
        <v>43439</v>
      </c>
      <c r="OO1" s="25">
        <v>43438</v>
      </c>
      <c r="OP1" s="25">
        <v>43437</v>
      </c>
      <c r="OQ1" s="25">
        <v>43434</v>
      </c>
      <c r="OR1" s="25">
        <v>43433</v>
      </c>
      <c r="OS1" s="25">
        <v>43432</v>
      </c>
      <c r="OT1" s="25">
        <v>43431</v>
      </c>
      <c r="OU1" s="25">
        <v>43430</v>
      </c>
      <c r="OV1" s="25">
        <v>43427</v>
      </c>
      <c r="OW1" s="25">
        <v>43426</v>
      </c>
      <c r="OX1" s="25">
        <v>43425</v>
      </c>
      <c r="OY1" s="25">
        <v>43424</v>
      </c>
      <c r="OZ1" s="25">
        <v>43423</v>
      </c>
      <c r="PA1" s="25">
        <v>43420</v>
      </c>
      <c r="PB1" s="25">
        <v>43419</v>
      </c>
      <c r="PC1" s="25">
        <v>43418</v>
      </c>
      <c r="PD1" s="25">
        <v>43417</v>
      </c>
      <c r="PE1" s="25">
        <v>43416</v>
      </c>
      <c r="PF1" s="25">
        <v>43413</v>
      </c>
      <c r="PG1" s="25">
        <v>43412</v>
      </c>
      <c r="PH1" s="25">
        <v>43411</v>
      </c>
      <c r="PI1" s="25">
        <v>43410</v>
      </c>
      <c r="PJ1" s="25">
        <v>43409</v>
      </c>
      <c r="PK1" s="25">
        <v>43406</v>
      </c>
      <c r="PL1" s="25">
        <v>43405</v>
      </c>
      <c r="PM1" s="25">
        <v>43404</v>
      </c>
      <c r="PN1" s="25">
        <v>43403</v>
      </c>
      <c r="PO1" s="25">
        <v>43402</v>
      </c>
      <c r="PP1" s="25">
        <v>43399</v>
      </c>
      <c r="PQ1" s="25">
        <v>43398</v>
      </c>
      <c r="PR1" s="25">
        <v>43397</v>
      </c>
      <c r="PS1" s="25">
        <v>43396</v>
      </c>
      <c r="PT1" s="25">
        <v>43395</v>
      </c>
      <c r="PU1" s="25">
        <v>43392</v>
      </c>
      <c r="PV1" s="25">
        <v>43391</v>
      </c>
      <c r="PW1" s="25">
        <v>43390</v>
      </c>
      <c r="PX1" s="25">
        <v>43389</v>
      </c>
      <c r="PY1" s="25">
        <v>43388</v>
      </c>
      <c r="PZ1" s="25">
        <v>43385</v>
      </c>
      <c r="QA1" s="25">
        <v>43384</v>
      </c>
      <c r="QB1" s="25">
        <v>43383</v>
      </c>
      <c r="QC1" s="25">
        <v>43382</v>
      </c>
      <c r="QD1" s="25">
        <v>43381</v>
      </c>
      <c r="QE1" s="25">
        <v>43378</v>
      </c>
      <c r="QF1" s="25">
        <v>43377</v>
      </c>
      <c r="QG1" s="25">
        <v>43376</v>
      </c>
      <c r="QH1" s="25">
        <v>43375</v>
      </c>
      <c r="QI1" s="25">
        <v>43374</v>
      </c>
      <c r="QJ1" s="25">
        <v>43371</v>
      </c>
      <c r="QK1" s="25">
        <v>43370</v>
      </c>
      <c r="QL1" s="25">
        <v>43369</v>
      </c>
      <c r="QM1" s="25">
        <v>43368</v>
      </c>
      <c r="QN1" s="25">
        <v>43367</v>
      </c>
      <c r="QO1" s="25">
        <v>43364</v>
      </c>
      <c r="QP1" s="25">
        <v>43363</v>
      </c>
      <c r="QQ1" s="25">
        <v>43362</v>
      </c>
      <c r="QR1" s="25">
        <v>43361</v>
      </c>
      <c r="QS1" s="25">
        <v>43360</v>
      </c>
      <c r="QT1" s="25">
        <v>43357</v>
      </c>
      <c r="QU1" s="25">
        <v>43356</v>
      </c>
      <c r="QV1" s="25">
        <v>43355</v>
      </c>
      <c r="QW1" s="25">
        <v>43354</v>
      </c>
      <c r="QX1" s="25">
        <v>43353</v>
      </c>
      <c r="QY1" s="25">
        <v>43350</v>
      </c>
      <c r="QZ1" s="25">
        <v>43349</v>
      </c>
      <c r="RA1" s="25">
        <v>43348</v>
      </c>
      <c r="RB1" s="25">
        <v>43347</v>
      </c>
      <c r="RC1" s="25">
        <v>43346</v>
      </c>
      <c r="RD1" s="25">
        <v>43343</v>
      </c>
      <c r="RE1" s="25">
        <v>43342</v>
      </c>
      <c r="RF1" s="25">
        <v>43341</v>
      </c>
      <c r="RG1" s="25">
        <v>43340</v>
      </c>
      <c r="RH1" s="25">
        <v>43336</v>
      </c>
      <c r="RI1" s="25">
        <v>43335</v>
      </c>
      <c r="RJ1" s="25">
        <v>43334</v>
      </c>
      <c r="RK1" s="25">
        <v>43333</v>
      </c>
      <c r="RL1" s="25">
        <v>43332</v>
      </c>
      <c r="RM1" s="25">
        <v>43329</v>
      </c>
      <c r="RN1" s="25">
        <v>43328</v>
      </c>
      <c r="RO1" s="25">
        <v>43327</v>
      </c>
      <c r="RP1" s="25">
        <v>43326</v>
      </c>
      <c r="RQ1" s="25">
        <v>43325</v>
      </c>
      <c r="RR1" s="25">
        <v>43322</v>
      </c>
      <c r="RS1" s="25">
        <v>43321</v>
      </c>
      <c r="RT1" s="25">
        <v>43320</v>
      </c>
      <c r="RU1" s="25">
        <v>43319</v>
      </c>
      <c r="RV1" s="25">
        <v>43318</v>
      </c>
      <c r="RW1" s="25">
        <v>43315</v>
      </c>
      <c r="RX1" s="25">
        <v>43314</v>
      </c>
      <c r="RY1" s="25">
        <v>43313</v>
      </c>
      <c r="RZ1" s="25">
        <v>43312</v>
      </c>
      <c r="SA1" s="25">
        <v>43311</v>
      </c>
      <c r="SB1" s="25">
        <v>43308</v>
      </c>
      <c r="SC1" s="25">
        <v>43307</v>
      </c>
      <c r="SD1" s="25">
        <v>43306</v>
      </c>
      <c r="SE1" s="25">
        <v>43305</v>
      </c>
      <c r="SF1" s="25">
        <v>43304</v>
      </c>
      <c r="SG1" s="25">
        <v>43301</v>
      </c>
      <c r="SH1" s="25">
        <v>43300</v>
      </c>
      <c r="SI1" s="25">
        <v>43299</v>
      </c>
      <c r="SJ1" s="25">
        <v>43298</v>
      </c>
      <c r="SK1" s="25">
        <v>43297</v>
      </c>
      <c r="SL1" s="25">
        <v>43294</v>
      </c>
      <c r="SM1" s="25">
        <v>43293</v>
      </c>
      <c r="SN1" s="25">
        <v>43292</v>
      </c>
      <c r="SO1" s="25">
        <v>43291</v>
      </c>
      <c r="SP1" s="25">
        <v>43290</v>
      </c>
    </row>
    <row r="2" spans="1:516" s="25" customFormat="1" x14ac:dyDescent="0.25">
      <c r="A2" s="25" t="s">
        <v>497</v>
      </c>
      <c r="B2" s="25" t="s">
        <v>498</v>
      </c>
      <c r="C2" s="25" t="s">
        <v>501</v>
      </c>
      <c r="D2" s="18">
        <f>_xll.BDH(A2,"px_last","-2AY",,"Dates=H","Fill=C","Sort=R","Dir=H","cols=507;rows=1")</f>
        <v>365.25900000000001</v>
      </c>
      <c r="E2" s="18">
        <v>364.601</v>
      </c>
      <c r="F2" s="18">
        <v>355.358</v>
      </c>
      <c r="G2" s="18">
        <v>373.22800000000001</v>
      </c>
      <c r="H2" s="18">
        <v>368.53800000000001</v>
      </c>
      <c r="I2" s="18">
        <v>369.67</v>
      </c>
      <c r="J2" s="18">
        <v>382.27699999999999</v>
      </c>
      <c r="K2" s="18">
        <v>396.30799999999999</v>
      </c>
      <c r="L2" s="18">
        <v>407.86200000000002</v>
      </c>
      <c r="M2" s="18">
        <v>397.64600000000002</v>
      </c>
      <c r="N2" s="18">
        <v>398.988</v>
      </c>
      <c r="O2" s="18">
        <v>378.41199999999998</v>
      </c>
      <c r="P2" s="18">
        <v>392.30799999999999</v>
      </c>
      <c r="Q2" s="18">
        <v>385.863</v>
      </c>
      <c r="R2" s="18">
        <v>384.30500000000001</v>
      </c>
      <c r="S2" s="18">
        <v>373.08199999999999</v>
      </c>
      <c r="T2" s="18">
        <v>371.26400000000001</v>
      </c>
      <c r="U2" s="18">
        <v>404.48099999999999</v>
      </c>
      <c r="V2" s="18">
        <v>398.47199999999998</v>
      </c>
      <c r="W2" s="18">
        <v>402.267</v>
      </c>
      <c r="X2" s="18">
        <v>376.822</v>
      </c>
      <c r="Y2" s="18">
        <v>360.70299999999997</v>
      </c>
      <c r="Z2" s="18">
        <v>341.54899999999998</v>
      </c>
      <c r="AA2" s="18">
        <v>337.03500000000003</v>
      </c>
      <c r="AB2" s="18">
        <v>370.49099999999999</v>
      </c>
      <c r="AC2" s="18">
        <v>376.07600000000002</v>
      </c>
      <c r="AD2" s="18">
        <v>389.67599999999999</v>
      </c>
      <c r="AE2" s="18">
        <v>412.98200000000003</v>
      </c>
      <c r="AF2" s="18">
        <v>428.80799999999999</v>
      </c>
      <c r="AG2" s="18">
        <v>415.16699999999997</v>
      </c>
      <c r="AH2" s="18">
        <v>429.084</v>
      </c>
      <c r="AI2" s="18">
        <v>446.91</v>
      </c>
      <c r="AJ2" s="18">
        <v>483.387</v>
      </c>
      <c r="AK2" s="18">
        <v>476.26799999999997</v>
      </c>
      <c r="AL2" s="18">
        <v>460.41800000000001</v>
      </c>
      <c r="AM2" s="18">
        <v>490.161</v>
      </c>
      <c r="AN2" s="18">
        <v>498.572</v>
      </c>
      <c r="AO2" s="18">
        <v>542.04</v>
      </c>
      <c r="AP2" s="18">
        <v>540.76</v>
      </c>
      <c r="AQ2" s="18">
        <v>521.06299999999999</v>
      </c>
      <c r="AR2" s="18">
        <v>502.798</v>
      </c>
      <c r="AS2" s="18">
        <v>506.63400000000001</v>
      </c>
      <c r="AT2" s="18">
        <v>515.21299999999997</v>
      </c>
      <c r="AU2" s="18">
        <v>521.255</v>
      </c>
      <c r="AV2" s="18">
        <v>509.11</v>
      </c>
      <c r="AW2" s="18">
        <v>522.53300000000002</v>
      </c>
      <c r="AX2" s="18">
        <v>512.05799999999999</v>
      </c>
      <c r="AY2" s="18">
        <v>491.52199999999999</v>
      </c>
      <c r="AZ2" s="18">
        <v>477.37</v>
      </c>
      <c r="BA2" s="18">
        <v>494.452</v>
      </c>
      <c r="BB2" s="18">
        <v>492.62299999999999</v>
      </c>
      <c r="BC2" s="18">
        <v>501.517</v>
      </c>
      <c r="BD2" s="18">
        <v>486.464</v>
      </c>
      <c r="BE2" s="18">
        <v>505.649</v>
      </c>
      <c r="BF2" s="18">
        <v>555.54700000000003</v>
      </c>
      <c r="BG2" s="18">
        <v>504.26900000000001</v>
      </c>
      <c r="BH2" s="18">
        <v>485.09100000000001</v>
      </c>
      <c r="BI2" s="18">
        <v>494.238</v>
      </c>
      <c r="BJ2" s="18">
        <v>490.81200000000001</v>
      </c>
      <c r="BK2" s="18">
        <v>449.52300000000002</v>
      </c>
      <c r="BL2" s="18">
        <v>464.22800000000001</v>
      </c>
      <c r="BM2" s="18">
        <v>531.60699999999997</v>
      </c>
      <c r="BN2" s="18">
        <v>540.47199999999998</v>
      </c>
      <c r="BO2" s="18">
        <v>583.51199999999994</v>
      </c>
      <c r="BP2" s="18">
        <v>638.13199999999995</v>
      </c>
      <c r="BQ2" s="18">
        <v>612.53399999999999</v>
      </c>
      <c r="BR2" s="18">
        <v>605.745</v>
      </c>
      <c r="BS2" s="18">
        <v>571.76800000000003</v>
      </c>
      <c r="BT2" s="18">
        <v>581.697</v>
      </c>
      <c r="BU2" s="18">
        <v>576.11599999999999</v>
      </c>
      <c r="BV2" s="18">
        <v>513.83799999999997</v>
      </c>
      <c r="BW2" s="18">
        <v>531.37599999999998</v>
      </c>
      <c r="BX2" s="18">
        <v>594.97500000000002</v>
      </c>
      <c r="BY2" s="18">
        <v>691.55200000000002</v>
      </c>
      <c r="BZ2" s="18">
        <v>675.24699999999996</v>
      </c>
      <c r="CA2" s="18">
        <v>674.726</v>
      </c>
      <c r="CB2" s="18">
        <v>707.64400000000001</v>
      </c>
      <c r="CC2" s="18">
        <v>613.21400000000006</v>
      </c>
      <c r="CD2" s="18">
        <v>618.53399999999999</v>
      </c>
      <c r="CE2" s="18">
        <v>518.63499999999999</v>
      </c>
      <c r="CF2" s="18">
        <v>554.16700000000003</v>
      </c>
      <c r="CG2" s="18">
        <v>479.64299999999997</v>
      </c>
      <c r="CH2" s="18">
        <v>455.83499999999998</v>
      </c>
      <c r="CI2" s="18">
        <v>465.13600000000002</v>
      </c>
      <c r="CJ2" s="18">
        <v>383.322</v>
      </c>
      <c r="CK2" s="18">
        <v>325.17399999999998</v>
      </c>
      <c r="CL2" s="18">
        <v>292.82400000000001</v>
      </c>
      <c r="CM2" s="18">
        <v>282.91399999999999</v>
      </c>
      <c r="CN2" s="18">
        <v>304.09399999999999</v>
      </c>
      <c r="CO2" s="18">
        <v>303.27199999999999</v>
      </c>
      <c r="CP2" s="18">
        <v>272.084</v>
      </c>
      <c r="CQ2" s="18">
        <v>258.35899999999998</v>
      </c>
      <c r="CR2" s="18">
        <v>253.90299999999999</v>
      </c>
      <c r="CS2" s="18">
        <v>243.233</v>
      </c>
      <c r="CT2" s="18">
        <v>219.42699999999999</v>
      </c>
      <c r="CU2" s="18">
        <v>215.76900000000001</v>
      </c>
      <c r="CV2" s="18">
        <v>212.35300000000001</v>
      </c>
      <c r="CW2" s="18">
        <v>214.155</v>
      </c>
      <c r="CX2" s="18">
        <v>210.965</v>
      </c>
      <c r="CY2" s="18">
        <v>212.839</v>
      </c>
      <c r="CZ2" s="18">
        <v>212.36500000000001</v>
      </c>
      <c r="DA2" s="18">
        <v>210.14500000000001</v>
      </c>
      <c r="DB2" s="18">
        <v>210.911</v>
      </c>
      <c r="DC2" s="18">
        <v>213.477</v>
      </c>
      <c r="DD2" s="18">
        <v>216.18600000000001</v>
      </c>
      <c r="DE2" s="18">
        <v>212.47499999999999</v>
      </c>
      <c r="DF2" s="18">
        <v>213.17500000000001</v>
      </c>
      <c r="DG2" s="18">
        <v>217.76</v>
      </c>
      <c r="DH2" s="18">
        <v>228.11199999999999</v>
      </c>
      <c r="DI2" s="18">
        <v>230.55500000000001</v>
      </c>
      <c r="DJ2" s="18">
        <v>227.22399999999999</v>
      </c>
      <c r="DK2" s="18">
        <v>222.53899999999999</v>
      </c>
      <c r="DL2" s="18">
        <v>220.91499999999999</v>
      </c>
      <c r="DM2" s="18">
        <v>228.983</v>
      </c>
      <c r="DN2" s="18">
        <v>219.95400000000001</v>
      </c>
      <c r="DO2" s="18">
        <v>217.96600000000001</v>
      </c>
      <c r="DP2" s="18">
        <v>213.18</v>
      </c>
      <c r="DQ2" s="18">
        <v>211.858</v>
      </c>
      <c r="DR2" s="18">
        <v>208.41399999999999</v>
      </c>
      <c r="DS2" s="18">
        <v>207.321</v>
      </c>
      <c r="DT2" s="18">
        <v>207.50399999999999</v>
      </c>
      <c r="DU2" s="18">
        <v>208.65899999999999</v>
      </c>
      <c r="DV2" s="18">
        <v>209.68100000000001</v>
      </c>
      <c r="DW2" s="18">
        <v>206.95500000000001</v>
      </c>
      <c r="DX2" s="18">
        <v>205.57599999999999</v>
      </c>
      <c r="DY2" s="18">
        <v>203.66499999999999</v>
      </c>
      <c r="DZ2" s="18">
        <v>207.459</v>
      </c>
      <c r="EA2" s="18">
        <v>212.48599999999999</v>
      </c>
      <c r="EB2" s="18">
        <v>212.32400000000001</v>
      </c>
      <c r="EC2" s="18">
        <v>209.15700000000001</v>
      </c>
      <c r="ED2" s="18">
        <v>204.65899999999999</v>
      </c>
      <c r="EE2" s="18">
        <v>207.203</v>
      </c>
      <c r="EF2" s="18">
        <v>205.16900000000001</v>
      </c>
      <c r="EG2" s="18">
        <v>204.37700000000001</v>
      </c>
      <c r="EH2" s="18">
        <v>208.85</v>
      </c>
      <c r="EI2" s="18">
        <v>208.92599999999999</v>
      </c>
      <c r="EJ2" s="18">
        <v>205.04300000000001</v>
      </c>
      <c r="EK2" s="18">
        <v>209.11</v>
      </c>
      <c r="EL2" s="18">
        <v>210.184</v>
      </c>
      <c r="EM2" s="18">
        <v>210.96899999999999</v>
      </c>
      <c r="EN2" s="18">
        <v>209.09399999999999</v>
      </c>
      <c r="EO2" s="18">
        <v>215.30600000000001</v>
      </c>
      <c r="EP2" s="18">
        <v>220.40600000000001</v>
      </c>
      <c r="EQ2" s="18">
        <v>221.58099999999999</v>
      </c>
      <c r="ER2" s="18">
        <v>221.267</v>
      </c>
      <c r="ES2" s="18">
        <v>221.11</v>
      </c>
      <c r="ET2" s="18">
        <v>220.02799999999999</v>
      </c>
      <c r="EU2" s="18">
        <v>224.16200000000001</v>
      </c>
      <c r="EV2" s="18">
        <v>223.46299999999999</v>
      </c>
      <c r="EW2" s="18">
        <v>229.54499999999999</v>
      </c>
      <c r="EX2" s="18">
        <v>225.58799999999999</v>
      </c>
      <c r="EY2" s="18">
        <v>220.89699999999999</v>
      </c>
      <c r="EZ2" s="18">
        <v>221.892</v>
      </c>
      <c r="FA2" s="18">
        <v>222.655</v>
      </c>
      <c r="FB2" s="18">
        <v>226.678</v>
      </c>
      <c r="FC2" s="18">
        <v>228.012</v>
      </c>
      <c r="FD2" s="18">
        <v>234.00700000000001</v>
      </c>
      <c r="FE2" s="18">
        <v>234.869</v>
      </c>
      <c r="FF2" s="18">
        <v>235.85599999999999</v>
      </c>
      <c r="FG2" s="18">
        <v>232.97900000000001</v>
      </c>
      <c r="FH2" s="18">
        <v>231.65</v>
      </c>
      <c r="FI2" s="18">
        <v>232.566</v>
      </c>
      <c r="FJ2" s="18">
        <v>239.971</v>
      </c>
      <c r="FK2" s="18">
        <v>235.5</v>
      </c>
      <c r="FL2" s="18">
        <v>231.16499999999999</v>
      </c>
      <c r="FM2" s="18">
        <v>229.898</v>
      </c>
      <c r="FN2" s="18">
        <v>230.5</v>
      </c>
      <c r="FO2" s="18">
        <v>232.09800000000001</v>
      </c>
      <c r="FP2" s="18">
        <v>234.363</v>
      </c>
      <c r="FQ2" s="18">
        <v>228.476</v>
      </c>
      <c r="FR2" s="18">
        <v>226.197</v>
      </c>
      <c r="FS2" s="18">
        <v>232.56200000000001</v>
      </c>
      <c r="FT2" s="18">
        <v>239.399</v>
      </c>
      <c r="FU2" s="18">
        <v>236.90700000000001</v>
      </c>
      <c r="FV2" s="18">
        <v>232.541</v>
      </c>
      <c r="FW2" s="18">
        <v>227.88800000000001</v>
      </c>
      <c r="FX2" s="18">
        <v>228.15899999999999</v>
      </c>
      <c r="FY2" s="18">
        <v>231.71799999999999</v>
      </c>
      <c r="FZ2" s="18">
        <v>228.542</v>
      </c>
      <c r="GA2" s="18">
        <v>225.74199999999999</v>
      </c>
      <c r="GB2" s="18">
        <v>224.959</v>
      </c>
      <c r="GC2" s="18">
        <v>232.654</v>
      </c>
      <c r="GD2" s="18">
        <v>235.11600000000001</v>
      </c>
      <c r="GE2" s="18">
        <v>233.95400000000001</v>
      </c>
      <c r="GF2" s="18">
        <v>235.88399999999999</v>
      </c>
      <c r="GG2" s="18">
        <v>245.214</v>
      </c>
      <c r="GH2" s="18">
        <v>240.619</v>
      </c>
      <c r="GI2" s="18">
        <v>247.523</v>
      </c>
      <c r="GJ2" s="18">
        <v>252.501</v>
      </c>
      <c r="GK2" s="18">
        <v>258.91300000000001</v>
      </c>
      <c r="GL2" s="18">
        <v>252.52199999999999</v>
      </c>
      <c r="GM2" s="18">
        <v>248.393</v>
      </c>
      <c r="GN2" s="18">
        <v>253.52500000000001</v>
      </c>
      <c r="GO2" s="18">
        <v>241.90199999999999</v>
      </c>
      <c r="GP2" s="18">
        <v>234.52099999999999</v>
      </c>
      <c r="GQ2" s="18">
        <v>231.65799999999999</v>
      </c>
      <c r="GR2" s="18">
        <v>234.095</v>
      </c>
      <c r="GS2" s="18">
        <v>232.215</v>
      </c>
      <c r="GT2" s="18">
        <v>231.54599999999999</v>
      </c>
      <c r="GU2" s="18">
        <v>224.95400000000001</v>
      </c>
      <c r="GV2" s="18">
        <v>223.452</v>
      </c>
      <c r="GW2" s="18">
        <v>216.482</v>
      </c>
      <c r="GX2" s="18">
        <v>245.458</v>
      </c>
      <c r="GY2" s="18">
        <v>248.78800000000001</v>
      </c>
      <c r="GZ2" s="18">
        <v>249.405</v>
      </c>
      <c r="HA2" s="18">
        <v>243.941</v>
      </c>
      <c r="HB2" s="18">
        <v>238.12</v>
      </c>
      <c r="HC2" s="18">
        <v>235.726</v>
      </c>
      <c r="HD2" s="18">
        <v>247.68799999999999</v>
      </c>
      <c r="HE2" s="18">
        <v>243.81800000000001</v>
      </c>
      <c r="HF2" s="18">
        <v>239.48099999999999</v>
      </c>
      <c r="HG2" s="18">
        <v>239.387</v>
      </c>
      <c r="HH2" s="18">
        <v>243.98</v>
      </c>
      <c r="HI2" s="18">
        <v>251.376</v>
      </c>
      <c r="HJ2" s="18">
        <v>258.41899999999998</v>
      </c>
      <c r="HK2" s="18">
        <v>252.26900000000001</v>
      </c>
      <c r="HL2" s="18">
        <v>251.65100000000001</v>
      </c>
      <c r="HM2" s="18">
        <v>250.16</v>
      </c>
      <c r="HN2" s="18">
        <v>261.26900000000001</v>
      </c>
      <c r="HO2" s="18">
        <v>265.44900000000001</v>
      </c>
      <c r="HP2" s="18">
        <v>273.19799999999998</v>
      </c>
      <c r="HQ2" s="18">
        <v>265.125</v>
      </c>
      <c r="HR2" s="18">
        <v>265.22800000000001</v>
      </c>
      <c r="HS2" s="18">
        <v>274.51100000000002</v>
      </c>
      <c r="HT2" s="18">
        <v>270.137</v>
      </c>
      <c r="HU2" s="18">
        <v>278.84899999999999</v>
      </c>
      <c r="HV2" s="18">
        <v>288.56900000000002</v>
      </c>
      <c r="HW2" s="18">
        <v>292.65300000000002</v>
      </c>
      <c r="HX2" s="18">
        <v>274.43200000000002</v>
      </c>
      <c r="HY2" s="18">
        <v>288.32799999999997</v>
      </c>
      <c r="HZ2" s="18">
        <v>282.38299999999998</v>
      </c>
      <c r="IA2" s="18">
        <v>275.23399999999998</v>
      </c>
      <c r="IB2" s="18">
        <v>285.26</v>
      </c>
      <c r="IC2" s="18">
        <v>280.38400000000001</v>
      </c>
      <c r="ID2" s="18">
        <v>286.55200000000002</v>
      </c>
      <c r="IE2" s="18">
        <v>269.25599999999997</v>
      </c>
      <c r="IF2" s="18">
        <v>254.58500000000001</v>
      </c>
      <c r="IG2" s="18">
        <v>253.34800000000001</v>
      </c>
      <c r="IH2" s="18">
        <v>256.20699999999999</v>
      </c>
      <c r="II2" s="18">
        <v>246.297</v>
      </c>
      <c r="IJ2" s="18">
        <v>241.81</v>
      </c>
      <c r="IK2" s="18">
        <v>239.595</v>
      </c>
      <c r="IL2" s="18">
        <v>237.13200000000001</v>
      </c>
      <c r="IM2" s="18">
        <v>242.90799999999999</v>
      </c>
      <c r="IN2" s="18">
        <v>248.76400000000001</v>
      </c>
      <c r="IO2" s="18">
        <v>252.78200000000001</v>
      </c>
      <c r="IP2" s="18">
        <v>253.774</v>
      </c>
      <c r="IQ2" s="18">
        <v>248.161</v>
      </c>
      <c r="IR2" s="18">
        <v>245.292</v>
      </c>
      <c r="IS2" s="18">
        <v>242.97300000000001</v>
      </c>
      <c r="IT2" s="18">
        <v>245.90700000000001</v>
      </c>
      <c r="IU2" s="18">
        <v>245.18799999999999</v>
      </c>
      <c r="IV2" s="18">
        <v>246.178</v>
      </c>
      <c r="IW2" s="18">
        <v>247.661</v>
      </c>
      <c r="IX2" s="18">
        <v>247.91200000000001</v>
      </c>
      <c r="IY2" s="18">
        <v>244.691</v>
      </c>
      <c r="IZ2" s="18">
        <v>237.08600000000001</v>
      </c>
      <c r="JA2" s="18">
        <v>238.255</v>
      </c>
      <c r="JB2" s="18">
        <v>244.84399999999999</v>
      </c>
      <c r="JC2" s="18">
        <v>248.73</v>
      </c>
      <c r="JD2" s="18">
        <v>255.10300000000001</v>
      </c>
      <c r="JE2" s="18">
        <v>256.315</v>
      </c>
      <c r="JF2" s="18">
        <v>263.83600000000001</v>
      </c>
      <c r="JG2" s="18">
        <v>263.20499999999998</v>
      </c>
      <c r="JH2" s="18">
        <v>257.178</v>
      </c>
      <c r="JI2" s="18">
        <v>255.96100000000001</v>
      </c>
      <c r="JJ2" s="18">
        <v>253.023</v>
      </c>
      <c r="JK2" s="18">
        <v>256.25400000000002</v>
      </c>
      <c r="JL2" s="18">
        <v>260.91699999999997</v>
      </c>
      <c r="JM2" s="18">
        <v>275.10899999999998</v>
      </c>
      <c r="JN2" s="18">
        <v>274.76</v>
      </c>
      <c r="JO2" s="18">
        <v>273.31200000000001</v>
      </c>
      <c r="JP2" s="18">
        <v>272.899</v>
      </c>
      <c r="JQ2" s="18">
        <v>268.745</v>
      </c>
      <c r="JR2" s="18">
        <v>268.99799999999999</v>
      </c>
      <c r="JS2" s="18">
        <v>279.63400000000001</v>
      </c>
      <c r="JT2" s="18">
        <v>292.613</v>
      </c>
      <c r="JU2" s="18">
        <v>289.29199999999997</v>
      </c>
      <c r="JV2" s="18">
        <v>291.95100000000002</v>
      </c>
      <c r="JW2" s="18">
        <v>306.81200000000001</v>
      </c>
      <c r="JX2" s="18">
        <v>310.18799999999999</v>
      </c>
      <c r="JY2" s="18">
        <v>301.755</v>
      </c>
      <c r="JZ2" s="18">
        <v>306.97899999999998</v>
      </c>
      <c r="KA2" s="18">
        <v>297.58100000000002</v>
      </c>
      <c r="KB2" s="18">
        <v>294.70400000000001</v>
      </c>
      <c r="KC2" s="18">
        <v>296.68700000000001</v>
      </c>
      <c r="KD2" s="18">
        <v>284.64600000000002</v>
      </c>
      <c r="KE2" s="18">
        <v>278.70999999999998</v>
      </c>
      <c r="KF2" s="18">
        <v>283.72800000000001</v>
      </c>
      <c r="KG2" s="18">
        <v>279.27800000000002</v>
      </c>
      <c r="KH2" s="18">
        <v>273.97500000000002</v>
      </c>
      <c r="KI2" s="18">
        <v>282.47800000000001</v>
      </c>
      <c r="KJ2" s="18">
        <v>281.947</v>
      </c>
      <c r="KK2" s="18">
        <v>290.94200000000001</v>
      </c>
      <c r="KL2" s="18">
        <v>280.52499999999998</v>
      </c>
      <c r="KM2" s="18">
        <v>280.29700000000003</v>
      </c>
      <c r="KN2" s="18">
        <v>267.62700000000001</v>
      </c>
      <c r="KO2" s="18">
        <v>266.83499999999998</v>
      </c>
      <c r="KP2" s="18">
        <v>251.49199999999999</v>
      </c>
      <c r="KQ2" s="18">
        <v>256.42500000000001</v>
      </c>
      <c r="KR2" s="18">
        <v>249.49299999999999</v>
      </c>
      <c r="KS2" s="18">
        <v>248.58699999999999</v>
      </c>
      <c r="KT2" s="18">
        <v>247.28200000000001</v>
      </c>
      <c r="KU2" s="18">
        <v>250.27199999999999</v>
      </c>
      <c r="KV2" s="18">
        <v>254.893</v>
      </c>
      <c r="KW2" s="18">
        <v>251.46600000000001</v>
      </c>
      <c r="KX2" s="18">
        <v>246.42500000000001</v>
      </c>
      <c r="KY2" s="18">
        <v>246.994</v>
      </c>
      <c r="KZ2" s="18">
        <v>248.29900000000001</v>
      </c>
      <c r="LA2" s="18">
        <v>249.071</v>
      </c>
      <c r="LB2" s="18">
        <v>247.53100000000001</v>
      </c>
      <c r="LC2" s="18">
        <v>243.65700000000001</v>
      </c>
      <c r="LD2" s="18">
        <v>250.74100000000001</v>
      </c>
      <c r="LE2" s="18">
        <v>254.67400000000001</v>
      </c>
      <c r="LF2" s="18">
        <v>258.00900000000001</v>
      </c>
      <c r="LG2" s="18">
        <v>260.7</v>
      </c>
      <c r="LH2" s="18">
        <v>254.23</v>
      </c>
      <c r="LI2" s="18">
        <v>255.11099999999999</v>
      </c>
      <c r="LJ2" s="18">
        <v>251.274</v>
      </c>
      <c r="LK2" s="18">
        <v>258.661</v>
      </c>
      <c r="LL2" s="18">
        <v>257.97399999999999</v>
      </c>
      <c r="LM2" s="18">
        <v>269.17899999999997</v>
      </c>
      <c r="LN2" s="18">
        <v>280.19499999999999</v>
      </c>
      <c r="LO2" s="18">
        <v>277.404</v>
      </c>
      <c r="LP2" s="18">
        <v>276.64299999999997</v>
      </c>
      <c r="LQ2" s="18">
        <v>282.97000000000003</v>
      </c>
      <c r="LR2" s="18">
        <v>281.06200000000001</v>
      </c>
      <c r="LS2" s="18">
        <v>269.30500000000001</v>
      </c>
      <c r="LT2" s="18">
        <v>264.65100000000001</v>
      </c>
      <c r="LU2" s="18">
        <v>259.66300000000001</v>
      </c>
      <c r="LV2" s="18">
        <v>266.702</v>
      </c>
      <c r="LW2" s="18">
        <v>269.637</v>
      </c>
      <c r="LX2" s="18">
        <v>271.30099999999999</v>
      </c>
      <c r="LY2" s="18">
        <v>271.65100000000001</v>
      </c>
      <c r="LZ2" s="18">
        <v>277.60000000000002</v>
      </c>
      <c r="MA2" s="18">
        <v>283.17899999999997</v>
      </c>
      <c r="MB2" s="18">
        <v>289.62799999999999</v>
      </c>
      <c r="MC2" s="18">
        <v>284.79500000000002</v>
      </c>
      <c r="MD2" s="18">
        <v>278.61599999999999</v>
      </c>
      <c r="ME2" s="18">
        <v>275.226</v>
      </c>
      <c r="MF2" s="18">
        <v>276.952</v>
      </c>
      <c r="MG2" s="18">
        <v>280.072</v>
      </c>
      <c r="MH2" s="18">
        <v>276.98599999999999</v>
      </c>
      <c r="MI2" s="18">
        <v>274.20499999999998</v>
      </c>
      <c r="MJ2" s="18">
        <v>276.51</v>
      </c>
      <c r="MK2" s="18">
        <v>282.29199999999997</v>
      </c>
      <c r="ML2" s="18">
        <v>291.97899999999998</v>
      </c>
      <c r="MM2" s="18">
        <v>292.565</v>
      </c>
      <c r="MN2" s="18">
        <v>290.16500000000002</v>
      </c>
      <c r="MO2" s="18">
        <v>292.08699999999999</v>
      </c>
      <c r="MP2" s="18">
        <v>295.56400000000002</v>
      </c>
      <c r="MQ2" s="18">
        <v>300.41399999999999</v>
      </c>
      <c r="MR2" s="18">
        <v>308.75599999999997</v>
      </c>
      <c r="MS2" s="18">
        <v>307.048</v>
      </c>
      <c r="MT2" s="18">
        <v>308.26600000000002</v>
      </c>
      <c r="MU2" s="18">
        <v>314.5</v>
      </c>
      <c r="MV2" s="18">
        <v>318.62200000000001</v>
      </c>
      <c r="MW2" s="18">
        <v>317.596</v>
      </c>
      <c r="MX2" s="18">
        <v>306.97500000000002</v>
      </c>
      <c r="MY2" s="18">
        <v>303.42</v>
      </c>
      <c r="MZ2" s="18">
        <v>312.27199999999999</v>
      </c>
      <c r="NA2" s="18">
        <v>308.87200000000001</v>
      </c>
      <c r="NB2" s="18">
        <v>308.18099999999998</v>
      </c>
      <c r="NC2" s="18">
        <v>320.48099999999999</v>
      </c>
      <c r="ND2" s="18">
        <v>325.52699999999999</v>
      </c>
      <c r="NE2" s="18">
        <v>327.654</v>
      </c>
      <c r="NF2" s="18">
        <v>320.67200000000003</v>
      </c>
      <c r="NG2" s="18">
        <v>327.65800000000002</v>
      </c>
      <c r="NH2" s="18">
        <v>331.779</v>
      </c>
      <c r="NI2" s="18">
        <v>330.81700000000001</v>
      </c>
      <c r="NJ2" s="18">
        <v>318.02100000000002</v>
      </c>
      <c r="NK2" s="18">
        <v>319.99099999999999</v>
      </c>
      <c r="NL2" s="18">
        <v>328.2</v>
      </c>
      <c r="NM2" s="18">
        <v>326.51900000000001</v>
      </c>
      <c r="NN2" s="18">
        <v>335.19499999999999</v>
      </c>
      <c r="NO2" s="18">
        <v>342.42599999999999</v>
      </c>
      <c r="NP2" s="18">
        <v>334.88</v>
      </c>
      <c r="NQ2" s="18">
        <v>337.01799999999997</v>
      </c>
      <c r="NR2" s="18">
        <v>333.69499999999999</v>
      </c>
      <c r="NS2" s="18">
        <v>344.09100000000001</v>
      </c>
      <c r="NT2" s="18">
        <v>344.916</v>
      </c>
      <c r="NU2" s="18">
        <v>355.85</v>
      </c>
      <c r="NV2" s="18">
        <v>373.70400000000001</v>
      </c>
      <c r="NW2" s="18">
        <v>361.29500000000002</v>
      </c>
      <c r="NX2" s="18">
        <v>352.702</v>
      </c>
      <c r="NY2" s="18">
        <v>362.46300000000002</v>
      </c>
      <c r="NZ2" s="18">
        <v>372.827</v>
      </c>
      <c r="OA2" s="18">
        <v>364.18099999999998</v>
      </c>
      <c r="OB2" s="18">
        <v>358.24099999999999</v>
      </c>
      <c r="OC2" s="18">
        <v>352.34</v>
      </c>
      <c r="OD2" s="18">
        <v>337.05700000000002</v>
      </c>
      <c r="OE2" s="18">
        <v>342.62099999999998</v>
      </c>
      <c r="OF2" s="18">
        <v>342.327</v>
      </c>
      <c r="OG2" s="18">
        <v>335.613</v>
      </c>
      <c r="OH2" s="18">
        <v>325.97500000000002</v>
      </c>
      <c r="OI2" s="18">
        <v>328.00400000000002</v>
      </c>
      <c r="OJ2" s="18">
        <v>347.572</v>
      </c>
      <c r="OK2" s="18">
        <v>355.61200000000002</v>
      </c>
      <c r="OL2" s="18">
        <v>344.46699999999998</v>
      </c>
      <c r="OM2" s="18">
        <v>347.48200000000003</v>
      </c>
      <c r="ON2" s="18">
        <v>330.77600000000001</v>
      </c>
      <c r="OO2" s="18">
        <v>328.91500000000002</v>
      </c>
      <c r="OP2" s="18">
        <v>320.5</v>
      </c>
      <c r="OQ2" s="18">
        <v>327.90600000000001</v>
      </c>
      <c r="OR2" s="18">
        <v>343.63400000000001</v>
      </c>
      <c r="OS2" s="18">
        <v>343.51900000000001</v>
      </c>
      <c r="OT2" s="18">
        <v>339.36099999999999</v>
      </c>
      <c r="OU2" s="18">
        <v>329.38799999999998</v>
      </c>
      <c r="OV2" s="18">
        <v>333.93400000000003</v>
      </c>
      <c r="OW2" s="18">
        <v>328.55099999999999</v>
      </c>
      <c r="OX2" s="18">
        <v>319.87599999999998</v>
      </c>
      <c r="OY2" s="18">
        <v>329.54300000000001</v>
      </c>
      <c r="OZ2" s="18">
        <v>327.18599999999998</v>
      </c>
      <c r="PA2" s="18">
        <v>316.88900000000001</v>
      </c>
      <c r="PB2" s="18">
        <v>314.35300000000001</v>
      </c>
      <c r="PC2" s="18">
        <v>300.19099999999997</v>
      </c>
      <c r="PD2" s="18">
        <v>293.80799999999999</v>
      </c>
      <c r="PE2" s="18">
        <v>294.76900000000001</v>
      </c>
      <c r="PF2" s="18">
        <v>288.11</v>
      </c>
      <c r="PG2" s="18">
        <v>281.90100000000001</v>
      </c>
      <c r="PH2" s="18">
        <v>280.25400000000002</v>
      </c>
      <c r="PI2" s="18">
        <v>284.49599999999998</v>
      </c>
      <c r="PJ2" s="18">
        <v>287.49299999999999</v>
      </c>
      <c r="PK2" s="18">
        <v>290.28500000000003</v>
      </c>
      <c r="PL2" s="18">
        <v>290.69900000000001</v>
      </c>
      <c r="PM2" s="18">
        <v>297.952</v>
      </c>
      <c r="PN2" s="18">
        <v>302.76299999999998</v>
      </c>
      <c r="PO2" s="18">
        <v>301.18400000000003</v>
      </c>
      <c r="PP2" s="18">
        <v>304.262</v>
      </c>
      <c r="PQ2" s="18">
        <v>299.822</v>
      </c>
      <c r="PR2" s="18">
        <v>299.48099999999999</v>
      </c>
      <c r="PS2" s="18">
        <v>301.22899999999998</v>
      </c>
      <c r="PT2" s="18">
        <v>294.27699999999999</v>
      </c>
      <c r="PU2" s="18">
        <v>294.69400000000002</v>
      </c>
      <c r="PV2" s="18">
        <v>298.86</v>
      </c>
      <c r="PW2" s="18">
        <v>290.71699999999998</v>
      </c>
      <c r="PX2" s="18">
        <v>289.50700000000001</v>
      </c>
      <c r="PY2" s="18">
        <v>295.024</v>
      </c>
      <c r="PZ2" s="18">
        <v>293.34500000000003</v>
      </c>
      <c r="QA2" s="18">
        <v>296.99200000000002</v>
      </c>
      <c r="QB2" s="18">
        <v>289.68200000000002</v>
      </c>
      <c r="QC2" s="18">
        <v>285.24099999999999</v>
      </c>
      <c r="QD2" s="18">
        <v>290.68200000000002</v>
      </c>
      <c r="QE2" s="18">
        <v>281.53699999999998</v>
      </c>
      <c r="QF2" s="18">
        <v>277.67899999999997</v>
      </c>
      <c r="QG2" s="18">
        <v>271.19600000000003</v>
      </c>
      <c r="QH2" s="18">
        <v>279.18299999999999</v>
      </c>
      <c r="QI2" s="18">
        <v>273.48700000000002</v>
      </c>
      <c r="QJ2" s="18">
        <v>274.97300000000001</v>
      </c>
      <c r="QK2" s="18">
        <v>266.00599999999997</v>
      </c>
      <c r="QL2" s="18">
        <v>269.65800000000002</v>
      </c>
      <c r="QM2" s="18">
        <v>270.40800000000002</v>
      </c>
      <c r="QN2" s="18">
        <v>271.14299999999997</v>
      </c>
      <c r="QO2" s="18">
        <v>264.90699999999998</v>
      </c>
      <c r="QP2" s="18">
        <v>266.411</v>
      </c>
      <c r="QQ2" s="18">
        <v>280.15899999999999</v>
      </c>
      <c r="QR2" s="18">
        <v>279.822</v>
      </c>
      <c r="QS2" s="18">
        <v>282.12700000000001</v>
      </c>
      <c r="QT2" s="18">
        <v>281.31299999999999</v>
      </c>
      <c r="QU2" s="18">
        <v>278.24700000000001</v>
      </c>
      <c r="QV2" s="18">
        <v>283.202</v>
      </c>
      <c r="QW2" s="18">
        <v>279.90800000000002</v>
      </c>
      <c r="QX2" s="18">
        <v>280.44299999999998</v>
      </c>
      <c r="QY2" s="18">
        <v>286.98899999999998</v>
      </c>
      <c r="QZ2" s="18">
        <v>289.80500000000001</v>
      </c>
      <c r="RA2" s="18">
        <v>291.51499999999999</v>
      </c>
      <c r="RB2" s="18">
        <v>296.99900000000002</v>
      </c>
      <c r="RC2" s="18">
        <v>298.01</v>
      </c>
      <c r="RD2" s="18">
        <v>300.40100000000001</v>
      </c>
      <c r="RE2" s="18">
        <v>294.375</v>
      </c>
      <c r="RF2" s="18">
        <v>287.66899999999998</v>
      </c>
      <c r="RG2" s="18">
        <v>285.57</v>
      </c>
      <c r="RH2" s="18">
        <v>285.72199999999998</v>
      </c>
      <c r="RI2" s="18">
        <v>291.73599999999999</v>
      </c>
      <c r="RJ2" s="18">
        <v>288.36900000000003</v>
      </c>
      <c r="RK2" s="18">
        <v>292.7</v>
      </c>
      <c r="RL2" s="18">
        <v>304.315</v>
      </c>
      <c r="RM2" s="18">
        <v>305.58600000000001</v>
      </c>
      <c r="RN2" s="18">
        <v>304.98399999999998</v>
      </c>
      <c r="RO2" s="18">
        <v>313.43700000000001</v>
      </c>
      <c r="RP2" s="18">
        <v>305.87799999999999</v>
      </c>
      <c r="RQ2" s="18">
        <v>308.286</v>
      </c>
      <c r="RR2" s="18">
        <v>303.58999999999997</v>
      </c>
      <c r="RS2" s="18">
        <v>292.99200000000002</v>
      </c>
      <c r="RT2" s="18">
        <v>291.40100000000001</v>
      </c>
      <c r="RU2" s="18">
        <v>291.66000000000003</v>
      </c>
      <c r="RV2" s="18">
        <v>296.16899999999998</v>
      </c>
      <c r="RW2" s="18">
        <v>293.93799999999999</v>
      </c>
      <c r="RX2" s="18">
        <v>291</v>
      </c>
      <c r="RY2" s="18">
        <v>286.423</v>
      </c>
      <c r="RZ2" s="18">
        <v>281.70299999999997</v>
      </c>
      <c r="SA2" s="18">
        <v>287.262</v>
      </c>
      <c r="SB2" s="18">
        <v>281.49299999999999</v>
      </c>
      <c r="SC2" s="18">
        <v>277.19900000000001</v>
      </c>
      <c r="SD2" s="18">
        <v>284.83300000000003</v>
      </c>
      <c r="SE2" s="18">
        <v>287.738</v>
      </c>
      <c r="SF2" s="18">
        <v>291.20400000000001</v>
      </c>
      <c r="SG2" s="18">
        <v>295.358</v>
      </c>
      <c r="SH2" s="18">
        <v>295.12400000000002</v>
      </c>
      <c r="SI2" s="18">
        <v>291.57499999999999</v>
      </c>
      <c r="SJ2" s="18">
        <v>289.49799999999999</v>
      </c>
      <c r="SK2" s="18">
        <v>289.411</v>
      </c>
      <c r="SL2" s="18">
        <v>292.11200000000002</v>
      </c>
      <c r="SM2" s="18">
        <v>297.85199999999998</v>
      </c>
      <c r="SN2" s="18">
        <v>305.45100000000002</v>
      </c>
      <c r="SO2" s="18">
        <v>300.755</v>
      </c>
      <c r="SP2" s="25">
        <v>302.13099999999997</v>
      </c>
    </row>
    <row r="3" spans="1:516" s="25" customFormat="1" x14ac:dyDescent="0.25">
      <c r="A3" s="25" t="s">
        <v>468</v>
      </c>
      <c r="B3" s="25" t="s">
        <v>499</v>
      </c>
      <c r="C3" s="25" t="s">
        <v>500</v>
      </c>
      <c r="D3" s="18">
        <f>_xll.BDH(A3,"px_last","-2AY",,"Dates=H","Fill=C","Sort=R","Dir=H","cols=507;rows=1")</f>
        <v>62.594000000000001</v>
      </c>
      <c r="E3" s="18">
        <v>62.58</v>
      </c>
      <c r="F3" s="18">
        <v>61.320999999999998</v>
      </c>
      <c r="G3" s="18">
        <v>63.954999999999998</v>
      </c>
      <c r="H3" s="18">
        <v>63.98</v>
      </c>
      <c r="I3" s="18">
        <v>65.075999999999993</v>
      </c>
      <c r="J3" s="18">
        <v>66.563999999999993</v>
      </c>
      <c r="K3" s="18">
        <v>70.38</v>
      </c>
      <c r="L3" s="18">
        <v>71.77</v>
      </c>
      <c r="M3" s="18">
        <v>69.787000000000006</v>
      </c>
      <c r="N3" s="18">
        <v>69.363</v>
      </c>
      <c r="O3" s="18">
        <v>64.631</v>
      </c>
      <c r="P3" s="18">
        <v>67.015000000000001</v>
      </c>
      <c r="Q3" s="18">
        <v>66.177000000000007</v>
      </c>
      <c r="R3" s="18">
        <v>66.757000000000005</v>
      </c>
      <c r="S3" s="18">
        <v>64.195999999999998</v>
      </c>
      <c r="T3" s="18">
        <v>64.968000000000004</v>
      </c>
      <c r="U3" s="18">
        <v>70.533000000000001</v>
      </c>
      <c r="V3" s="18">
        <v>69.369</v>
      </c>
      <c r="W3" s="18">
        <v>71.257000000000005</v>
      </c>
      <c r="X3" s="18">
        <v>67.197999999999993</v>
      </c>
      <c r="Y3" s="18">
        <v>65.516999999999996</v>
      </c>
      <c r="Z3" s="18">
        <v>61.204000000000001</v>
      </c>
      <c r="AA3" s="18">
        <v>58.405999999999999</v>
      </c>
      <c r="AB3" s="18">
        <v>63.59</v>
      </c>
      <c r="AC3" s="18">
        <v>64.683999999999997</v>
      </c>
      <c r="AD3" s="18">
        <v>66.997</v>
      </c>
      <c r="AE3" s="18">
        <v>70.304000000000002</v>
      </c>
      <c r="AF3" s="18">
        <v>72.212999999999994</v>
      </c>
      <c r="AG3" s="18">
        <v>69.671000000000006</v>
      </c>
      <c r="AH3" s="18">
        <v>71.004999999999995</v>
      </c>
      <c r="AI3" s="18">
        <v>73.494</v>
      </c>
      <c r="AJ3" s="18">
        <v>80.343999999999994</v>
      </c>
      <c r="AK3" s="18">
        <v>79.347999999999999</v>
      </c>
      <c r="AL3" s="18">
        <v>78.22</v>
      </c>
      <c r="AM3" s="18">
        <v>82.031999999999996</v>
      </c>
      <c r="AN3" s="18">
        <v>83.837000000000003</v>
      </c>
      <c r="AO3" s="18">
        <v>90.221000000000004</v>
      </c>
      <c r="AP3" s="18">
        <v>90.48</v>
      </c>
      <c r="AQ3" s="18">
        <v>88.201999999999998</v>
      </c>
      <c r="AR3" s="18">
        <v>83.834000000000003</v>
      </c>
      <c r="AS3" s="18">
        <v>84.346999999999994</v>
      </c>
      <c r="AT3" s="18">
        <v>85.597999999999999</v>
      </c>
      <c r="AU3" s="18">
        <v>85.908000000000001</v>
      </c>
      <c r="AV3" s="18">
        <v>84.65</v>
      </c>
      <c r="AW3" s="18">
        <v>86.876000000000005</v>
      </c>
      <c r="AX3" s="18">
        <v>83.965000000000003</v>
      </c>
      <c r="AY3" s="18">
        <v>80.656999999999996</v>
      </c>
      <c r="AZ3" s="18">
        <v>78.244</v>
      </c>
      <c r="BA3" s="18">
        <v>81.715999999999994</v>
      </c>
      <c r="BB3" s="18">
        <v>80.950999999999993</v>
      </c>
      <c r="BC3" s="18">
        <v>84.206000000000003</v>
      </c>
      <c r="BD3" s="18">
        <v>81.826999999999998</v>
      </c>
      <c r="BE3" s="18">
        <v>84.918000000000006</v>
      </c>
      <c r="BF3" s="18">
        <v>91.733999999999995</v>
      </c>
      <c r="BG3" s="18">
        <v>84.691000000000003</v>
      </c>
      <c r="BH3" s="18">
        <v>82.146000000000001</v>
      </c>
      <c r="BI3" s="18">
        <v>84.736999999999995</v>
      </c>
      <c r="BJ3" s="18">
        <v>85.051000000000002</v>
      </c>
      <c r="BK3" s="18">
        <v>76.998000000000005</v>
      </c>
      <c r="BL3" s="18">
        <v>80.075999999999993</v>
      </c>
      <c r="BM3" s="18">
        <v>95.025999999999996</v>
      </c>
      <c r="BN3" s="18">
        <v>95.992000000000004</v>
      </c>
      <c r="BO3" s="18">
        <v>103.7</v>
      </c>
      <c r="BP3" s="18">
        <v>114.248</v>
      </c>
      <c r="BQ3" s="18">
        <v>108.084</v>
      </c>
      <c r="BR3" s="18">
        <v>104.054</v>
      </c>
      <c r="BS3" s="18">
        <v>95.783000000000001</v>
      </c>
      <c r="BT3" s="18">
        <v>97.88</v>
      </c>
      <c r="BU3" s="18">
        <v>94.474999999999994</v>
      </c>
      <c r="BV3" s="18">
        <v>84.492999999999995</v>
      </c>
      <c r="BW3" s="18">
        <v>88.83</v>
      </c>
      <c r="BX3" s="18">
        <v>97.994</v>
      </c>
      <c r="BY3" s="18">
        <v>114.181</v>
      </c>
      <c r="BZ3" s="18">
        <v>117.407</v>
      </c>
      <c r="CA3" s="18">
        <v>117.23399999999999</v>
      </c>
      <c r="CB3" s="18">
        <v>138.54900000000001</v>
      </c>
      <c r="CC3" s="18">
        <v>117.968</v>
      </c>
      <c r="CD3" s="18">
        <v>122.22799999999999</v>
      </c>
      <c r="CE3" s="18">
        <v>108.175</v>
      </c>
      <c r="CF3" s="18">
        <v>119.369</v>
      </c>
      <c r="CG3" s="18">
        <v>103.821</v>
      </c>
      <c r="CH3" s="18">
        <v>99.515000000000001</v>
      </c>
      <c r="CI3" s="18">
        <v>105.089</v>
      </c>
      <c r="CJ3" s="18">
        <v>79.850999999999999</v>
      </c>
      <c r="CK3" s="18">
        <v>69.084999999999994</v>
      </c>
      <c r="CL3" s="18">
        <v>64.180999999999997</v>
      </c>
      <c r="CM3" s="18">
        <v>62.253999999999998</v>
      </c>
      <c r="CN3" s="18">
        <v>66.900999999999996</v>
      </c>
      <c r="CO3" s="18">
        <v>64.414000000000001</v>
      </c>
      <c r="CP3" s="18">
        <v>56.204999999999998</v>
      </c>
      <c r="CQ3" s="18">
        <v>51.862000000000002</v>
      </c>
      <c r="CR3" s="18">
        <v>50.348999999999997</v>
      </c>
      <c r="CS3" s="18">
        <v>48.018999999999998</v>
      </c>
      <c r="CT3" s="18">
        <v>43.018999999999998</v>
      </c>
      <c r="CU3" s="18">
        <v>42.344999999999999</v>
      </c>
      <c r="CV3" s="18">
        <v>41.603999999999999</v>
      </c>
      <c r="CW3" s="18">
        <v>41.896000000000001</v>
      </c>
      <c r="CX3" s="18">
        <v>41.277000000000001</v>
      </c>
      <c r="CY3" s="18">
        <v>41.57</v>
      </c>
      <c r="CZ3" s="18">
        <v>41.889000000000003</v>
      </c>
      <c r="DA3" s="18">
        <v>41.667000000000002</v>
      </c>
      <c r="DB3" s="18">
        <v>42.332999999999998</v>
      </c>
      <c r="DC3" s="18">
        <v>42.936</v>
      </c>
      <c r="DD3" s="18">
        <v>43.593000000000004</v>
      </c>
      <c r="DE3" s="18">
        <v>42.87</v>
      </c>
      <c r="DF3" s="18">
        <v>43.133000000000003</v>
      </c>
      <c r="DG3" s="18">
        <v>43.927999999999997</v>
      </c>
      <c r="DH3" s="18">
        <v>46.017000000000003</v>
      </c>
      <c r="DI3" s="18">
        <v>46.234000000000002</v>
      </c>
      <c r="DJ3" s="18">
        <v>45.673000000000002</v>
      </c>
      <c r="DK3" s="18">
        <v>44.786999999999999</v>
      </c>
      <c r="DL3" s="18">
        <v>44.715000000000003</v>
      </c>
      <c r="DM3" s="18">
        <v>46.121000000000002</v>
      </c>
      <c r="DN3" s="18">
        <v>44.664000000000001</v>
      </c>
      <c r="DO3" s="18">
        <v>44.762999999999998</v>
      </c>
      <c r="DP3" s="18">
        <v>43.726999999999997</v>
      </c>
      <c r="DQ3" s="18">
        <v>43.505000000000003</v>
      </c>
      <c r="DR3" s="18">
        <v>42.963999999999999</v>
      </c>
      <c r="DS3" s="18">
        <v>42.652999999999999</v>
      </c>
      <c r="DT3" s="18">
        <v>43.277999999999999</v>
      </c>
      <c r="DU3" s="18">
        <v>43.415999999999997</v>
      </c>
      <c r="DV3" s="18">
        <v>43.534999999999997</v>
      </c>
      <c r="DW3" s="18">
        <v>43.201000000000001</v>
      </c>
      <c r="DX3" s="18">
        <v>43.170999999999999</v>
      </c>
      <c r="DY3" s="18">
        <v>42.981000000000002</v>
      </c>
      <c r="DZ3" s="18">
        <v>43.494999999999997</v>
      </c>
      <c r="EA3" s="18">
        <v>44.633000000000003</v>
      </c>
      <c r="EB3" s="18">
        <v>44.911000000000001</v>
      </c>
      <c r="EC3" s="18">
        <v>44.725999999999999</v>
      </c>
      <c r="ED3" s="18">
        <v>43.685000000000002</v>
      </c>
      <c r="EE3" s="18">
        <v>44.249000000000002</v>
      </c>
      <c r="EF3" s="18">
        <v>43.698999999999998</v>
      </c>
      <c r="EG3" s="18">
        <v>43.435000000000002</v>
      </c>
      <c r="EH3" s="18">
        <v>44.12</v>
      </c>
      <c r="EI3" s="18">
        <v>44.268999999999998</v>
      </c>
      <c r="EJ3" s="18">
        <v>43.390999999999998</v>
      </c>
      <c r="EK3" s="18">
        <v>44.735999999999997</v>
      </c>
      <c r="EL3" s="18">
        <v>44.95</v>
      </c>
      <c r="EM3" s="18">
        <v>45.124000000000002</v>
      </c>
      <c r="EN3" s="18">
        <v>45.026000000000003</v>
      </c>
      <c r="EO3" s="18">
        <v>46.249000000000002</v>
      </c>
      <c r="EP3" s="18">
        <v>47.249000000000002</v>
      </c>
      <c r="EQ3" s="18">
        <v>47.392000000000003</v>
      </c>
      <c r="ER3" s="18">
        <v>47.286000000000001</v>
      </c>
      <c r="ES3" s="18">
        <v>47.502000000000002</v>
      </c>
      <c r="ET3" s="18">
        <v>46.999000000000002</v>
      </c>
      <c r="EU3" s="18">
        <v>47.953000000000003</v>
      </c>
      <c r="EV3" s="18">
        <v>48.045000000000002</v>
      </c>
      <c r="EW3" s="18">
        <v>50.03</v>
      </c>
      <c r="EX3" s="18">
        <v>48.953000000000003</v>
      </c>
      <c r="EY3" s="18">
        <v>47.747999999999998</v>
      </c>
      <c r="EZ3" s="18">
        <v>47.944000000000003</v>
      </c>
      <c r="FA3" s="18">
        <v>47.686999999999998</v>
      </c>
      <c r="FB3" s="18">
        <v>47.805</v>
      </c>
      <c r="FC3" s="18">
        <v>48.152999999999999</v>
      </c>
      <c r="FD3" s="18">
        <v>49.734999999999999</v>
      </c>
      <c r="FE3" s="18">
        <v>49.789000000000001</v>
      </c>
      <c r="FF3" s="18">
        <v>49.988</v>
      </c>
      <c r="FG3" s="18">
        <v>49.332999999999998</v>
      </c>
      <c r="FH3" s="18">
        <v>48.546999999999997</v>
      </c>
      <c r="FI3" s="18">
        <v>48.860999999999997</v>
      </c>
      <c r="FJ3" s="18">
        <v>50.109000000000002</v>
      </c>
      <c r="FK3" s="18">
        <v>49.402999999999999</v>
      </c>
      <c r="FL3" s="18">
        <v>48.262</v>
      </c>
      <c r="FM3" s="18">
        <v>48.56</v>
      </c>
      <c r="FN3" s="18">
        <v>48.811</v>
      </c>
      <c r="FO3" s="18">
        <v>48.749000000000002</v>
      </c>
      <c r="FP3" s="18">
        <v>49.531999999999996</v>
      </c>
      <c r="FQ3" s="18">
        <v>48.561999999999998</v>
      </c>
      <c r="FR3" s="18">
        <v>48.654000000000003</v>
      </c>
      <c r="FS3" s="18">
        <v>50.335999999999999</v>
      </c>
      <c r="FT3" s="18">
        <v>51.929000000000002</v>
      </c>
      <c r="FU3" s="18">
        <v>51.415999999999997</v>
      </c>
      <c r="FV3" s="18">
        <v>50.98</v>
      </c>
      <c r="FW3" s="18">
        <v>50.023000000000003</v>
      </c>
      <c r="FX3" s="18">
        <v>50.414999999999999</v>
      </c>
      <c r="FY3" s="18">
        <v>51.210999999999999</v>
      </c>
      <c r="FZ3" s="18">
        <v>51.011000000000003</v>
      </c>
      <c r="GA3" s="18">
        <v>50.514000000000003</v>
      </c>
      <c r="GB3" s="18">
        <v>50.761000000000003</v>
      </c>
      <c r="GC3" s="18">
        <v>53.03</v>
      </c>
      <c r="GD3" s="18">
        <v>53.615000000000002</v>
      </c>
      <c r="GE3" s="18">
        <v>52.5</v>
      </c>
      <c r="GF3" s="18">
        <v>52.932000000000002</v>
      </c>
      <c r="GG3" s="18">
        <v>55.341999999999999</v>
      </c>
      <c r="GH3" s="18">
        <v>54.017000000000003</v>
      </c>
      <c r="GI3" s="18">
        <v>56.387999999999998</v>
      </c>
      <c r="GJ3" s="18">
        <v>57.707999999999998</v>
      </c>
      <c r="GK3" s="18">
        <v>59.287999999999997</v>
      </c>
      <c r="GL3" s="18">
        <v>58.064999999999998</v>
      </c>
      <c r="GM3" s="18">
        <v>57.670999999999999</v>
      </c>
      <c r="GN3" s="18">
        <v>59.301000000000002</v>
      </c>
      <c r="GO3" s="18">
        <v>57.485999999999997</v>
      </c>
      <c r="GP3" s="18">
        <v>55.003999999999998</v>
      </c>
      <c r="GQ3" s="18">
        <v>55.131999999999998</v>
      </c>
      <c r="GR3" s="18">
        <v>56.411000000000001</v>
      </c>
      <c r="GS3" s="18">
        <v>56.088000000000001</v>
      </c>
      <c r="GT3" s="18">
        <v>55.744</v>
      </c>
      <c r="GU3" s="18">
        <v>55.191000000000003</v>
      </c>
      <c r="GV3" s="18">
        <v>55.264000000000003</v>
      </c>
      <c r="GW3" s="18">
        <v>54.636000000000003</v>
      </c>
      <c r="GX3" s="18">
        <v>47.408000000000001</v>
      </c>
      <c r="GY3" s="18">
        <v>47.792000000000002</v>
      </c>
      <c r="GZ3" s="18">
        <v>48.094000000000001</v>
      </c>
      <c r="HA3" s="18">
        <v>46.63</v>
      </c>
      <c r="HB3" s="18">
        <v>45.134</v>
      </c>
      <c r="HC3" s="18">
        <v>44.905000000000001</v>
      </c>
      <c r="HD3" s="18">
        <v>49.104999999999997</v>
      </c>
      <c r="HE3" s="18">
        <v>48.959000000000003</v>
      </c>
      <c r="HF3" s="18">
        <v>47.802</v>
      </c>
      <c r="HG3" s="18">
        <v>47.247999999999998</v>
      </c>
      <c r="HH3" s="18">
        <v>47.99</v>
      </c>
      <c r="HI3" s="18">
        <v>48.69</v>
      </c>
      <c r="HJ3" s="18">
        <v>50.215000000000003</v>
      </c>
      <c r="HK3" s="18">
        <v>49.503</v>
      </c>
      <c r="HL3" s="18">
        <v>48.558</v>
      </c>
      <c r="HM3" s="18">
        <v>47.481999999999999</v>
      </c>
      <c r="HN3" s="18">
        <v>49.43</v>
      </c>
      <c r="HO3" s="18">
        <v>50.256</v>
      </c>
      <c r="HP3" s="18">
        <v>52.579000000000001</v>
      </c>
      <c r="HQ3" s="18">
        <v>50.115000000000002</v>
      </c>
      <c r="HR3" s="18">
        <v>49.878</v>
      </c>
      <c r="HS3" s="18">
        <v>52.146000000000001</v>
      </c>
      <c r="HT3" s="18">
        <v>50.603999999999999</v>
      </c>
      <c r="HU3" s="18">
        <v>52.850999999999999</v>
      </c>
      <c r="HV3" s="18">
        <v>55.975000000000001</v>
      </c>
      <c r="HW3" s="18">
        <v>58.192</v>
      </c>
      <c r="HX3" s="18">
        <v>53.843000000000004</v>
      </c>
      <c r="HY3" s="18">
        <v>58.185000000000002</v>
      </c>
      <c r="HZ3" s="18">
        <v>57.151000000000003</v>
      </c>
      <c r="IA3" s="18">
        <v>54.881999999999998</v>
      </c>
      <c r="IB3" s="18">
        <v>57.773000000000003</v>
      </c>
      <c r="IC3" s="18">
        <v>56.564999999999998</v>
      </c>
      <c r="ID3" s="18">
        <v>57.886000000000003</v>
      </c>
      <c r="IE3" s="18">
        <v>53.575000000000003</v>
      </c>
      <c r="IF3" s="18">
        <v>50.597999999999999</v>
      </c>
      <c r="IG3" s="18">
        <v>49.945999999999998</v>
      </c>
      <c r="IH3" s="18">
        <v>51.061999999999998</v>
      </c>
      <c r="II3" s="18">
        <v>49.119</v>
      </c>
      <c r="IJ3" s="18">
        <v>47.264000000000003</v>
      </c>
      <c r="IK3" s="18">
        <v>46.218000000000004</v>
      </c>
      <c r="IL3" s="18">
        <v>45.628</v>
      </c>
      <c r="IM3" s="18">
        <v>47.642000000000003</v>
      </c>
      <c r="IN3" s="18">
        <v>48.216000000000001</v>
      </c>
      <c r="IO3" s="18">
        <v>49.374000000000002</v>
      </c>
      <c r="IP3" s="18">
        <v>49.866</v>
      </c>
      <c r="IQ3" s="18">
        <v>50.171999999999997</v>
      </c>
      <c r="IR3" s="18">
        <v>49.616999999999997</v>
      </c>
      <c r="IS3" s="18">
        <v>48.533000000000001</v>
      </c>
      <c r="IT3" s="18">
        <v>49.29</v>
      </c>
      <c r="IU3" s="18">
        <v>49.124000000000002</v>
      </c>
      <c r="IV3" s="18">
        <v>49.162999999999997</v>
      </c>
      <c r="IW3" s="18">
        <v>50.548999999999999</v>
      </c>
      <c r="IX3" s="18">
        <v>51.198</v>
      </c>
      <c r="IY3" s="18">
        <v>50.353000000000002</v>
      </c>
      <c r="IZ3" s="18">
        <v>48.784999999999997</v>
      </c>
      <c r="JA3" s="18">
        <v>48.929000000000002</v>
      </c>
      <c r="JB3" s="18">
        <v>49.918999999999997</v>
      </c>
      <c r="JC3" s="18">
        <v>51.088999999999999</v>
      </c>
      <c r="JD3" s="18">
        <v>52.537999999999997</v>
      </c>
      <c r="JE3" s="18">
        <v>53.643999999999998</v>
      </c>
      <c r="JF3" s="18">
        <v>54.997999999999998</v>
      </c>
      <c r="JG3" s="18">
        <v>55.308</v>
      </c>
      <c r="JH3" s="18">
        <v>54.421999999999997</v>
      </c>
      <c r="JI3" s="18">
        <v>54.112000000000002</v>
      </c>
      <c r="JJ3" s="18">
        <v>54.3</v>
      </c>
      <c r="JK3" s="18">
        <v>55.127000000000002</v>
      </c>
      <c r="JL3" s="18">
        <v>56.55</v>
      </c>
      <c r="JM3" s="18">
        <v>60.832000000000001</v>
      </c>
      <c r="JN3" s="18">
        <v>61.886000000000003</v>
      </c>
      <c r="JO3" s="18">
        <v>61.871000000000002</v>
      </c>
      <c r="JP3" s="18">
        <v>61.539000000000001</v>
      </c>
      <c r="JQ3" s="18">
        <v>60.515999999999998</v>
      </c>
      <c r="JR3" s="18">
        <v>60.673999999999999</v>
      </c>
      <c r="JS3" s="18">
        <v>62.756999999999998</v>
      </c>
      <c r="JT3" s="18">
        <v>66.256</v>
      </c>
      <c r="JU3" s="18">
        <v>65.900999999999996</v>
      </c>
      <c r="JV3" s="18">
        <v>66.647000000000006</v>
      </c>
      <c r="JW3" s="18">
        <v>70.471000000000004</v>
      </c>
      <c r="JX3" s="18">
        <v>71.706999999999994</v>
      </c>
      <c r="JY3" s="18">
        <v>69.456999999999994</v>
      </c>
      <c r="JZ3" s="18">
        <v>71.347999999999999</v>
      </c>
      <c r="KA3" s="18">
        <v>69.033000000000001</v>
      </c>
      <c r="KB3" s="18">
        <v>67.968000000000004</v>
      </c>
      <c r="KC3" s="18">
        <v>69.665000000000006</v>
      </c>
      <c r="KD3" s="18">
        <v>66.573999999999998</v>
      </c>
      <c r="KE3" s="18">
        <v>65.146000000000001</v>
      </c>
      <c r="KF3" s="18">
        <v>66.522000000000006</v>
      </c>
      <c r="KG3" s="18">
        <v>65.245999999999995</v>
      </c>
      <c r="KH3" s="18">
        <v>63.801000000000002</v>
      </c>
      <c r="KI3" s="18">
        <v>66.352000000000004</v>
      </c>
      <c r="KJ3" s="18">
        <v>65.242999999999995</v>
      </c>
      <c r="KK3" s="18">
        <v>68.201999999999998</v>
      </c>
      <c r="KL3" s="18">
        <v>65.965000000000003</v>
      </c>
      <c r="KM3" s="18">
        <v>66.236999999999995</v>
      </c>
      <c r="KN3" s="18">
        <v>62.473999999999997</v>
      </c>
      <c r="KO3" s="18">
        <v>61.790999999999997</v>
      </c>
      <c r="KP3" s="18">
        <v>58.2</v>
      </c>
      <c r="KQ3" s="18">
        <v>59.783000000000001</v>
      </c>
      <c r="KR3" s="18">
        <v>58.104999999999997</v>
      </c>
      <c r="KS3" s="18">
        <v>57.829000000000001</v>
      </c>
      <c r="KT3" s="18">
        <v>57.710999999999999</v>
      </c>
      <c r="KU3" s="18">
        <v>58.747999999999998</v>
      </c>
      <c r="KV3" s="18">
        <v>59.686999999999998</v>
      </c>
      <c r="KW3" s="18">
        <v>58.966999999999999</v>
      </c>
      <c r="KX3" s="18">
        <v>57.676000000000002</v>
      </c>
      <c r="KY3" s="18">
        <v>57.500999999999998</v>
      </c>
      <c r="KZ3" s="18">
        <v>58.218000000000004</v>
      </c>
      <c r="LA3" s="18">
        <v>58</v>
      </c>
      <c r="LB3" s="18">
        <v>58.011000000000003</v>
      </c>
      <c r="LC3" s="18">
        <v>56.779000000000003</v>
      </c>
      <c r="LD3" s="18">
        <v>58.923999999999999</v>
      </c>
      <c r="LE3" s="18">
        <v>60.033000000000001</v>
      </c>
      <c r="LF3" s="18">
        <v>60.963999999999999</v>
      </c>
      <c r="LG3" s="18">
        <v>61.845999999999997</v>
      </c>
      <c r="LH3" s="18">
        <v>60.564</v>
      </c>
      <c r="LI3" s="18">
        <v>61.415999999999997</v>
      </c>
      <c r="LJ3" s="18">
        <v>60.834000000000003</v>
      </c>
      <c r="LK3" s="18">
        <v>62.774000000000001</v>
      </c>
      <c r="LL3" s="18">
        <v>62.256999999999998</v>
      </c>
      <c r="LM3" s="18">
        <v>65.075999999999993</v>
      </c>
      <c r="LN3" s="18">
        <v>68.316999999999993</v>
      </c>
      <c r="LO3" s="18">
        <v>68.221000000000004</v>
      </c>
      <c r="LP3" s="18">
        <v>67.81</v>
      </c>
      <c r="LQ3" s="18">
        <v>69.441000000000003</v>
      </c>
      <c r="LR3" s="18">
        <v>69.132999999999996</v>
      </c>
      <c r="LS3" s="18">
        <v>67.584999999999994</v>
      </c>
      <c r="LT3" s="18">
        <v>66.087000000000003</v>
      </c>
      <c r="LU3" s="18">
        <v>57.293999999999997</v>
      </c>
      <c r="LV3" s="18">
        <v>58.805999999999997</v>
      </c>
      <c r="LW3" s="18">
        <v>60.094000000000001</v>
      </c>
      <c r="LX3" s="18">
        <v>59.966999999999999</v>
      </c>
      <c r="LY3" s="18">
        <v>59.609000000000002</v>
      </c>
      <c r="LZ3" s="18">
        <v>60.826000000000001</v>
      </c>
      <c r="MA3" s="18">
        <v>62.143999999999998</v>
      </c>
      <c r="MB3" s="18">
        <v>64.673000000000002</v>
      </c>
      <c r="MC3" s="18">
        <v>63.005000000000003</v>
      </c>
      <c r="MD3" s="18">
        <v>61.534999999999997</v>
      </c>
      <c r="ME3" s="18">
        <v>60.728000000000002</v>
      </c>
      <c r="MF3" s="18">
        <v>61.896000000000001</v>
      </c>
      <c r="MG3" s="18">
        <v>62.844000000000001</v>
      </c>
      <c r="MH3" s="18">
        <v>61.478000000000002</v>
      </c>
      <c r="MI3" s="18">
        <v>61.527999999999999</v>
      </c>
      <c r="MJ3" s="18">
        <v>62.798000000000002</v>
      </c>
      <c r="MK3" s="18">
        <v>64.174999999999997</v>
      </c>
      <c r="ML3" s="18">
        <v>66.984999999999999</v>
      </c>
      <c r="MM3" s="18">
        <v>66.150000000000006</v>
      </c>
      <c r="MN3" s="18">
        <v>65.543000000000006</v>
      </c>
      <c r="MO3" s="18">
        <v>66.533000000000001</v>
      </c>
      <c r="MP3" s="18">
        <v>67.760000000000005</v>
      </c>
      <c r="MQ3" s="18">
        <v>69.007000000000005</v>
      </c>
      <c r="MR3" s="18">
        <v>71.087999999999994</v>
      </c>
      <c r="MS3" s="18">
        <v>70.263999999999996</v>
      </c>
      <c r="MT3" s="18">
        <v>71.436000000000007</v>
      </c>
      <c r="MU3" s="18">
        <v>72.968999999999994</v>
      </c>
      <c r="MV3" s="18">
        <v>73.692999999999998</v>
      </c>
      <c r="MW3" s="18">
        <v>73.111999999999995</v>
      </c>
      <c r="MX3" s="18">
        <v>69.909000000000006</v>
      </c>
      <c r="MY3" s="18">
        <v>69.313000000000002</v>
      </c>
      <c r="MZ3" s="18">
        <v>71.805999999999997</v>
      </c>
      <c r="NA3" s="18">
        <v>70.662999999999997</v>
      </c>
      <c r="NB3" s="18">
        <v>70.17</v>
      </c>
      <c r="NC3" s="18">
        <v>73.415999999999997</v>
      </c>
      <c r="ND3" s="18">
        <v>74.721999999999994</v>
      </c>
      <c r="NE3" s="18">
        <v>76.563000000000002</v>
      </c>
      <c r="NF3" s="18">
        <v>74.361999999999995</v>
      </c>
      <c r="NG3" s="18">
        <v>76.328999999999994</v>
      </c>
      <c r="NH3" s="18">
        <v>77.564999999999998</v>
      </c>
      <c r="NI3" s="18">
        <v>78.489000000000004</v>
      </c>
      <c r="NJ3" s="18">
        <v>75.501000000000005</v>
      </c>
      <c r="NK3" s="18">
        <v>76</v>
      </c>
      <c r="NL3" s="18">
        <v>78.474000000000004</v>
      </c>
      <c r="NM3" s="18">
        <v>78.221999999999994</v>
      </c>
      <c r="NN3" s="18">
        <v>81.003</v>
      </c>
      <c r="NO3" s="18">
        <v>82.188999999999993</v>
      </c>
      <c r="NP3" s="18">
        <v>80.849999999999994</v>
      </c>
      <c r="NQ3" s="18">
        <v>82.245000000000005</v>
      </c>
      <c r="NR3" s="18">
        <v>82.384</v>
      </c>
      <c r="NS3" s="18">
        <v>85.622</v>
      </c>
      <c r="NT3" s="18">
        <v>85.998999999999995</v>
      </c>
      <c r="NU3" s="18">
        <v>88.126000000000005</v>
      </c>
      <c r="NV3" s="18">
        <v>92.843000000000004</v>
      </c>
      <c r="NW3" s="18">
        <v>89.224000000000004</v>
      </c>
      <c r="NX3" s="18">
        <v>87.369</v>
      </c>
      <c r="NY3" s="18">
        <v>89.677000000000007</v>
      </c>
      <c r="NZ3" s="18">
        <v>91.334999999999994</v>
      </c>
      <c r="OA3" s="18">
        <v>92.153000000000006</v>
      </c>
      <c r="OB3" s="18">
        <v>89.751999999999995</v>
      </c>
      <c r="OC3" s="18">
        <v>87.253</v>
      </c>
      <c r="OD3" s="18">
        <v>81.724999999999994</v>
      </c>
      <c r="OE3" s="18">
        <v>82.396000000000001</v>
      </c>
      <c r="OF3" s="18">
        <v>81.762</v>
      </c>
      <c r="OG3" s="18">
        <v>80.674000000000007</v>
      </c>
      <c r="OH3" s="18">
        <v>79.515000000000001</v>
      </c>
      <c r="OI3" s="18">
        <v>80.796999999999997</v>
      </c>
      <c r="OJ3" s="18">
        <v>86.174000000000007</v>
      </c>
      <c r="OK3" s="18">
        <v>87.778000000000006</v>
      </c>
      <c r="OL3" s="18">
        <v>85.5</v>
      </c>
      <c r="OM3" s="18">
        <v>86.738</v>
      </c>
      <c r="ON3" s="18">
        <v>82.305000000000007</v>
      </c>
      <c r="OO3" s="18">
        <v>81.88</v>
      </c>
      <c r="OP3" s="18">
        <v>79.486000000000004</v>
      </c>
      <c r="OQ3" s="18">
        <v>80.847999999999999</v>
      </c>
      <c r="OR3" s="18">
        <v>79.867000000000004</v>
      </c>
      <c r="OS3" s="18">
        <v>80.634</v>
      </c>
      <c r="OT3" s="18">
        <v>80.007000000000005</v>
      </c>
      <c r="OU3" s="18">
        <v>78.536000000000001</v>
      </c>
      <c r="OV3" s="18">
        <v>80.539000000000001</v>
      </c>
      <c r="OW3" s="18">
        <v>79.587999999999994</v>
      </c>
      <c r="OX3" s="18">
        <v>77.620999999999995</v>
      </c>
      <c r="OY3" s="18">
        <v>80.450999999999993</v>
      </c>
      <c r="OZ3" s="18">
        <v>79.826999999999998</v>
      </c>
      <c r="PA3" s="18">
        <v>77.522999999999996</v>
      </c>
      <c r="PB3" s="18">
        <v>75.945999999999998</v>
      </c>
      <c r="PC3" s="18">
        <v>72.820999999999998</v>
      </c>
      <c r="PD3" s="18">
        <v>70.744</v>
      </c>
      <c r="PE3" s="18">
        <v>71.653999999999996</v>
      </c>
      <c r="PF3" s="18">
        <v>69.918999999999997</v>
      </c>
      <c r="PG3" s="18">
        <v>67.84</v>
      </c>
      <c r="PH3" s="18">
        <v>66.846999999999994</v>
      </c>
      <c r="PI3" s="18">
        <v>69.277000000000001</v>
      </c>
      <c r="PJ3" s="18">
        <v>69.638000000000005</v>
      </c>
      <c r="PK3" s="18">
        <v>70.981999999999999</v>
      </c>
      <c r="PL3" s="18">
        <v>71.578000000000003</v>
      </c>
      <c r="PM3" s="18">
        <v>74.087000000000003</v>
      </c>
      <c r="PN3" s="18">
        <v>76.069999999999993</v>
      </c>
      <c r="PO3" s="18">
        <v>75.677000000000007</v>
      </c>
      <c r="PP3" s="18">
        <v>77.194999999999993</v>
      </c>
      <c r="PQ3" s="18">
        <v>75.272999999999996</v>
      </c>
      <c r="PR3" s="18">
        <v>75.912000000000006</v>
      </c>
      <c r="PS3" s="18">
        <v>75.569999999999993</v>
      </c>
      <c r="PT3" s="18">
        <v>73.748000000000005</v>
      </c>
      <c r="PU3" s="18">
        <v>73.63</v>
      </c>
      <c r="PV3" s="18">
        <v>75.772999999999996</v>
      </c>
      <c r="PW3" s="18">
        <v>73.072000000000003</v>
      </c>
      <c r="PX3" s="18">
        <v>72.613</v>
      </c>
      <c r="PY3" s="18">
        <v>74.572999999999993</v>
      </c>
      <c r="PZ3" s="18">
        <v>74.040000000000006</v>
      </c>
      <c r="QA3" s="18">
        <v>74.364999999999995</v>
      </c>
      <c r="QB3" s="18">
        <v>71.596999999999994</v>
      </c>
      <c r="QC3" s="18">
        <v>70.620999999999995</v>
      </c>
      <c r="QD3" s="18">
        <v>72.117999999999995</v>
      </c>
      <c r="QE3" s="18">
        <v>69.42</v>
      </c>
      <c r="QF3" s="18">
        <v>68.289000000000001</v>
      </c>
      <c r="QG3" s="18">
        <v>67.373999999999995</v>
      </c>
      <c r="QH3" s="18">
        <v>69.049000000000007</v>
      </c>
      <c r="QI3" s="18">
        <v>67.373999999999995</v>
      </c>
      <c r="QJ3" s="18">
        <v>68.777000000000001</v>
      </c>
      <c r="QK3" s="18">
        <v>67.037999999999997</v>
      </c>
      <c r="QL3" s="18">
        <v>67.882000000000005</v>
      </c>
      <c r="QM3" s="18">
        <v>69.356999999999999</v>
      </c>
      <c r="QN3" s="18">
        <v>69.793000000000006</v>
      </c>
      <c r="QO3" s="18">
        <v>68.147000000000006</v>
      </c>
      <c r="QP3" s="18">
        <v>67.951999999999998</v>
      </c>
      <c r="QQ3" s="18">
        <v>60.134999999999998</v>
      </c>
      <c r="QR3" s="18">
        <v>59.667000000000002</v>
      </c>
      <c r="QS3" s="18">
        <v>60.26</v>
      </c>
      <c r="QT3" s="18">
        <v>59.906999999999996</v>
      </c>
      <c r="QU3" s="18">
        <v>59.796999999999997</v>
      </c>
      <c r="QV3" s="18">
        <v>61.655999999999999</v>
      </c>
      <c r="QW3" s="18">
        <v>60.914999999999999</v>
      </c>
      <c r="QX3" s="18">
        <v>61.042999999999999</v>
      </c>
      <c r="QY3" s="18">
        <v>64.031999999999996</v>
      </c>
      <c r="QZ3" s="18">
        <v>64.953000000000003</v>
      </c>
      <c r="RA3" s="18">
        <v>65.722999999999999</v>
      </c>
      <c r="RB3" s="18">
        <v>67.933000000000007</v>
      </c>
      <c r="RC3" s="18">
        <v>68.244</v>
      </c>
      <c r="RD3" s="18">
        <v>68.763999999999996</v>
      </c>
      <c r="RE3" s="18">
        <v>67.456000000000003</v>
      </c>
      <c r="RF3" s="18">
        <v>65.713999999999999</v>
      </c>
      <c r="RG3" s="18">
        <v>65.239000000000004</v>
      </c>
      <c r="RH3" s="18">
        <v>65.793000000000006</v>
      </c>
      <c r="RI3" s="18">
        <v>66.831000000000003</v>
      </c>
      <c r="RJ3" s="18">
        <v>66.772999999999996</v>
      </c>
      <c r="RK3" s="18">
        <v>67.918000000000006</v>
      </c>
      <c r="RL3" s="18">
        <v>70.62</v>
      </c>
      <c r="RM3" s="18">
        <v>70.997</v>
      </c>
      <c r="RN3" s="18">
        <v>70.509</v>
      </c>
      <c r="RO3" s="18">
        <v>71.576999999999998</v>
      </c>
      <c r="RP3" s="18">
        <v>68.813000000000002</v>
      </c>
      <c r="RQ3" s="18">
        <v>69.715000000000003</v>
      </c>
      <c r="RR3" s="18">
        <v>67.869</v>
      </c>
      <c r="RS3" s="18">
        <v>64.010000000000005</v>
      </c>
      <c r="RT3" s="18">
        <v>63.587000000000003</v>
      </c>
      <c r="RU3" s="18">
        <v>63.445999999999998</v>
      </c>
      <c r="RV3" s="18">
        <v>64.680999999999997</v>
      </c>
      <c r="RW3" s="18">
        <v>64.009</v>
      </c>
      <c r="RX3" s="18">
        <v>63.201000000000001</v>
      </c>
      <c r="RY3" s="18">
        <v>61.688000000000002</v>
      </c>
      <c r="RZ3" s="18">
        <v>60.527000000000001</v>
      </c>
      <c r="SA3" s="18">
        <v>62.920999999999999</v>
      </c>
      <c r="SB3" s="18">
        <v>61.241999999999997</v>
      </c>
      <c r="SC3" s="18">
        <v>60.113</v>
      </c>
      <c r="SD3" s="18">
        <v>62.822000000000003</v>
      </c>
      <c r="SE3" s="18">
        <v>63.691000000000003</v>
      </c>
      <c r="SF3" s="18">
        <v>65.435000000000002</v>
      </c>
      <c r="SG3" s="18">
        <v>66.296999999999997</v>
      </c>
      <c r="SH3" s="18">
        <v>65.497</v>
      </c>
      <c r="SI3" s="18">
        <v>63.901000000000003</v>
      </c>
      <c r="SJ3" s="18">
        <v>63.534999999999997</v>
      </c>
      <c r="SK3" s="18">
        <v>63.686</v>
      </c>
      <c r="SL3" s="18">
        <v>64.988</v>
      </c>
      <c r="SM3" s="18">
        <v>66.611999999999995</v>
      </c>
      <c r="SN3" s="18">
        <v>67.971000000000004</v>
      </c>
      <c r="SO3" s="18">
        <v>66.709999999999994</v>
      </c>
      <c r="SP3" s="25">
        <v>67.7</v>
      </c>
    </row>
    <row r="4" spans="1:516" x14ac:dyDescent="0.25">
      <c r="A4" s="5" t="str">
        <f>_xll.BTCWGET(secWorksheet,"cols=1;rows=195")</f>
        <v>QJ937853 Corp</v>
      </c>
      <c r="B4" s="5" t="str">
        <f ca="1">_xlfn.XLOOKUP(A4,bonds[worksheet get],bonds[unique lookup],"-")</f>
        <v>SOLBBB 5.118 PERP nc-21</v>
      </c>
      <c r="C4" s="5" t="str">
        <f ca="1">_xlfn.XLOOKUP(A4,bonds[worksheet get],bonds[ID_ISIN],"-")</f>
        <v>XS1323897485</v>
      </c>
      <c r="D4" s="18">
        <f ca="1">_xll.BDH(A4,"blp_i_sprd_mid","-2AY",,"Dates=H","Fill=C","Sort=R","Dir=H","factor="&amp;_xlfn.XLOOKUP(A4,bonds[worksheet get],bonds[yas/blp factor]),"cols=510;rows=1")</f>
        <v>309.39710717010496</v>
      </c>
      <c r="E4" s="18">
        <v>315.14597050380712</v>
      </c>
      <c r="F4" s="18">
        <v>329.69120074653631</v>
      </c>
      <c r="G4" s="18">
        <v>335.90638245677951</v>
      </c>
      <c r="H4" s="18">
        <v>346.26296437454221</v>
      </c>
      <c r="I4" s="18">
        <v>354.8641760158539</v>
      </c>
      <c r="J4" s="18">
        <v>358.82890934944157</v>
      </c>
      <c r="K4" s="18">
        <v>357.4176286239624</v>
      </c>
      <c r="L4" s="18">
        <v>361.07422206115723</v>
      </c>
      <c r="M4" s="18">
        <v>352.24190549755099</v>
      </c>
      <c r="N4" s="18">
        <v>341.09751257801054</v>
      </c>
      <c r="O4" s="18">
        <v>340.84278359699249</v>
      </c>
      <c r="P4" s="18">
        <v>335.3938430957794</v>
      </c>
      <c r="Q4" s="18">
        <v>331.74649385547639</v>
      </c>
      <c r="R4" s="18">
        <v>317.51762057304381</v>
      </c>
      <c r="S4" s="18">
        <v>307.52361660003658</v>
      </c>
      <c r="T4" s="18">
        <v>336.16419283676146</v>
      </c>
      <c r="U4" s="18">
        <v>306.22634763622284</v>
      </c>
      <c r="V4" s="18">
        <v>286.69849526882172</v>
      </c>
      <c r="W4" s="18">
        <v>253.03523872089386</v>
      </c>
      <c r="X4" s="18">
        <v>218.82143889141082</v>
      </c>
      <c r="Y4" s="18">
        <v>184.52649555587766</v>
      </c>
      <c r="Z4" s="18">
        <v>204.0338052635193</v>
      </c>
      <c r="AA4" s="18">
        <v>289.40088216018671</v>
      </c>
      <c r="AB4" s="18">
        <v>334.3061092615128</v>
      </c>
      <c r="AC4" s="18">
        <v>384.44457893657682</v>
      </c>
      <c r="AD4" s="18">
        <v>389.39022427368161</v>
      </c>
      <c r="AE4" s="18">
        <v>389.65419745159147</v>
      </c>
      <c r="AF4" s="18">
        <v>379.14251845264437</v>
      </c>
      <c r="AG4" s="18">
        <v>374.65600156116489</v>
      </c>
      <c r="AH4" s="18">
        <v>392.83214691638943</v>
      </c>
      <c r="AI4" s="18">
        <v>465.81713564300537</v>
      </c>
      <c r="AJ4" s="18">
        <v>412.58699567413328</v>
      </c>
      <c r="AK4" s="18">
        <v>404.3463077116013</v>
      </c>
      <c r="AL4" s="18">
        <v>413.52271382617948</v>
      </c>
      <c r="AM4" s="18">
        <v>430.44267553710938</v>
      </c>
      <c r="AN4" s="18">
        <v>440.6564859695435</v>
      </c>
      <c r="AO4" s="18">
        <v>440.11518688488002</v>
      </c>
      <c r="AP4" s="18">
        <v>436.19770166873934</v>
      </c>
      <c r="AQ4" s="18">
        <v>400.68252434349063</v>
      </c>
      <c r="AR4" s="18">
        <v>398.48035121726991</v>
      </c>
      <c r="AS4" s="18">
        <v>393.95583040523525</v>
      </c>
      <c r="AT4" s="18">
        <v>413.35426401615143</v>
      </c>
      <c r="AU4" s="18">
        <v>387.14799296092986</v>
      </c>
      <c r="AV4" s="18">
        <v>386.82033753776545</v>
      </c>
      <c r="AW4" s="18">
        <v>379.55645304679865</v>
      </c>
      <c r="AX4" s="18">
        <v>371.0723345661163</v>
      </c>
      <c r="AY4" s="18">
        <v>327.04119763755796</v>
      </c>
      <c r="AZ4" s="18">
        <v>314.84604767131805</v>
      </c>
      <c r="BA4" s="18">
        <v>306.26024302482608</v>
      </c>
      <c r="BB4" s="18">
        <v>306.71115440654751</v>
      </c>
      <c r="BC4" s="18">
        <v>321.86342024517057</v>
      </c>
      <c r="BD4" s="18">
        <v>334.0945198659897</v>
      </c>
      <c r="BE4" s="18">
        <v>345.39606413269041</v>
      </c>
      <c r="BF4" s="18">
        <v>340.6404383983612</v>
      </c>
      <c r="BG4" s="18">
        <v>327.13569387245184</v>
      </c>
      <c r="BH4" s="18">
        <v>327.69342708492275</v>
      </c>
      <c r="BI4" s="18">
        <v>323.44828644561767</v>
      </c>
      <c r="BJ4" s="18">
        <v>305.37485438919066</v>
      </c>
      <c r="BK4" s="18">
        <v>332.96878211116791</v>
      </c>
      <c r="BL4" s="18">
        <v>399.78481011199949</v>
      </c>
      <c r="BM4" s="18">
        <v>487.25545536804202</v>
      </c>
      <c r="BN4" s="18">
        <v>497.07176533412928</v>
      </c>
      <c r="BO4" s="18">
        <v>506.68367583560939</v>
      </c>
      <c r="BP4" s="18">
        <v>508.48937562847141</v>
      </c>
      <c r="BQ4" s="18">
        <v>507.72313441944118</v>
      </c>
      <c r="BR4" s="18">
        <v>502.7240781669617</v>
      </c>
      <c r="BS4" s="18">
        <v>501.80890267467498</v>
      </c>
      <c r="BT4" s="18">
        <v>497.22583528232576</v>
      </c>
      <c r="BU4" s="18">
        <v>497.93250277805328</v>
      </c>
      <c r="BV4" s="18">
        <v>497.08614519596097</v>
      </c>
      <c r="BW4" s="18">
        <v>499.10035298538207</v>
      </c>
      <c r="BX4" s="18">
        <v>534.65558849716194</v>
      </c>
      <c r="BY4" s="18">
        <v>539.08253167533871</v>
      </c>
      <c r="BZ4" s="18">
        <v>526.84937778854373</v>
      </c>
      <c r="CA4" s="18">
        <v>508.66706963539127</v>
      </c>
      <c r="CB4" s="18">
        <v>501.32820443630214</v>
      </c>
      <c r="CC4" s="18">
        <v>402.08764227104189</v>
      </c>
      <c r="CD4" s="18">
        <v>351.294888882637</v>
      </c>
      <c r="CE4" s="18">
        <v>281.89151288509368</v>
      </c>
      <c r="CF4" s="18">
        <v>247.52261597442629</v>
      </c>
      <c r="CG4" s="18">
        <v>187.55037507247926</v>
      </c>
      <c r="CH4" s="18">
        <v>177.9579800977707</v>
      </c>
      <c r="CI4" s="18">
        <v>196.02011369132998</v>
      </c>
      <c r="CJ4" s="18">
        <v>143.36208679676054</v>
      </c>
      <c r="CK4" s="18">
        <v>128.30329006004334</v>
      </c>
      <c r="CL4" s="18">
        <v>125.56289924812316</v>
      </c>
      <c r="CM4" s="18">
        <v>126.27162100982667</v>
      </c>
      <c r="CN4" s="18">
        <v>132.1242247753143</v>
      </c>
      <c r="CO4" s="18">
        <v>130.64001760768889</v>
      </c>
      <c r="CP4" s="18">
        <v>104.67923133659363</v>
      </c>
      <c r="CQ4" s="18">
        <v>99.985233581542957</v>
      </c>
      <c r="CR4" s="18">
        <v>88.450530126571664</v>
      </c>
      <c r="CS4" s="18">
        <v>72.306053821563722</v>
      </c>
      <c r="CT4" s="18">
        <v>65.03395226669312</v>
      </c>
      <c r="CU4" s="18">
        <v>65.344146429061894</v>
      </c>
      <c r="CV4" s="18">
        <v>66.935175427436832</v>
      </c>
      <c r="CW4" s="18">
        <v>67.786668674468984</v>
      </c>
      <c r="CX4" s="18">
        <v>68.045506187438974</v>
      </c>
      <c r="CY4" s="18">
        <v>69.443434184074391</v>
      </c>
      <c r="CZ4" s="18">
        <v>70.067931040763852</v>
      </c>
      <c r="DA4" s="18">
        <v>72.472449365615859</v>
      </c>
      <c r="DB4" s="18">
        <v>72.621383648872381</v>
      </c>
      <c r="DC4" s="18">
        <v>70.811575324058538</v>
      </c>
      <c r="DD4" s="18">
        <v>67.624381662368762</v>
      </c>
      <c r="DE4" s="18">
        <v>67.250505254745491</v>
      </c>
      <c r="DF4" s="18">
        <v>71.381634132385244</v>
      </c>
      <c r="DG4" s="18">
        <v>73.716307414054882</v>
      </c>
      <c r="DH4" s="18">
        <v>76.258461559295654</v>
      </c>
      <c r="DI4" s="18">
        <v>75.41004971122743</v>
      </c>
      <c r="DJ4" s="18">
        <v>75.977027120590208</v>
      </c>
      <c r="DK4" s="18">
        <v>76.409450108528148</v>
      </c>
      <c r="DL4" s="18">
        <v>74.908808813095106</v>
      </c>
      <c r="DM4" s="18">
        <v>73.427683044433593</v>
      </c>
      <c r="DN4" s="18">
        <v>72.264968502044667</v>
      </c>
      <c r="DO4" s="18">
        <v>68.860022646903985</v>
      </c>
      <c r="DP4" s="18">
        <v>63.594938950538634</v>
      </c>
      <c r="DQ4" s="18">
        <v>64.488544650077813</v>
      </c>
      <c r="DR4" s="18">
        <v>63.847613665580752</v>
      </c>
      <c r="DS4" s="18">
        <v>64.432052335739129</v>
      </c>
      <c r="DT4" s="18">
        <v>66.11038763809205</v>
      </c>
      <c r="DU4" s="18">
        <v>69.033608121871936</v>
      </c>
      <c r="DV4" s="18">
        <v>68.083510107994073</v>
      </c>
      <c r="DW4" s="18">
        <v>68.128703959465014</v>
      </c>
      <c r="DX4" s="18">
        <v>68.536475755691527</v>
      </c>
      <c r="DY4" s="18">
        <v>68.501553234100328</v>
      </c>
      <c r="DZ4" s="18">
        <v>71.678475565910333</v>
      </c>
      <c r="EA4" s="18">
        <v>70.497272629737864</v>
      </c>
      <c r="EB4" s="18">
        <v>70.431536118507381</v>
      </c>
      <c r="EC4" s="18">
        <v>69.053123648643492</v>
      </c>
      <c r="ED4" s="18">
        <v>68.414246930122374</v>
      </c>
      <c r="EE4" s="18">
        <v>67.979769676208491</v>
      </c>
      <c r="EF4" s="18">
        <v>68.884673838615413</v>
      </c>
      <c r="EG4" s="18">
        <v>67.878083510398852</v>
      </c>
      <c r="EH4" s="18">
        <v>77.036001231193552</v>
      </c>
      <c r="EI4" s="18">
        <v>73.76252839851378</v>
      </c>
      <c r="EJ4" s="18">
        <v>78.840673891067496</v>
      </c>
      <c r="EK4" s="18">
        <v>80.096857535362233</v>
      </c>
      <c r="EL4" s="18">
        <v>80.565230177879329</v>
      </c>
      <c r="EM4" s="18">
        <v>81.173292906761162</v>
      </c>
      <c r="EN4" s="18">
        <v>81.476297138214107</v>
      </c>
      <c r="EO4" s="18">
        <v>83.091977328300487</v>
      </c>
      <c r="EP4" s="18">
        <v>83.133062647819514</v>
      </c>
      <c r="EQ4" s="18">
        <v>85.600236084938047</v>
      </c>
      <c r="ER4" s="18">
        <v>86.847175532340998</v>
      </c>
      <c r="ES4" s="18">
        <v>86.423996741294872</v>
      </c>
      <c r="ET4" s="18">
        <v>85.706030782699571</v>
      </c>
      <c r="EU4" s="18">
        <v>88.230723667144787</v>
      </c>
      <c r="EV4" s="18">
        <v>89.401655273437513</v>
      </c>
      <c r="EW4" s="18">
        <v>87.998591611862196</v>
      </c>
      <c r="EX4" s="18">
        <v>86.174403425216667</v>
      </c>
      <c r="EY4" s="18">
        <v>87.551788762092599</v>
      </c>
      <c r="EZ4" s="18">
        <v>89.298941974639888</v>
      </c>
      <c r="FA4" s="18">
        <v>89.182875946998593</v>
      </c>
      <c r="FB4" s="18">
        <v>89.516694168090822</v>
      </c>
      <c r="FC4" s="18">
        <v>89.748826223373413</v>
      </c>
      <c r="FD4" s="18">
        <v>91.352180817604051</v>
      </c>
      <c r="FE4" s="18">
        <v>91.891425636291501</v>
      </c>
      <c r="FF4" s="18">
        <v>92.772705739974981</v>
      </c>
      <c r="FG4" s="18">
        <v>87.058764927864075</v>
      </c>
      <c r="FH4" s="18">
        <v>86.716729642868046</v>
      </c>
      <c r="FI4" s="18">
        <v>83.889032526969913</v>
      </c>
      <c r="FJ4" s="18">
        <v>84.993200489044199</v>
      </c>
      <c r="FK4" s="18">
        <v>85.822096810340895</v>
      </c>
      <c r="FL4" s="18">
        <v>85.597154685974118</v>
      </c>
      <c r="FM4" s="18">
        <v>85.237658140182504</v>
      </c>
      <c r="FN4" s="18">
        <v>85.141107639312736</v>
      </c>
      <c r="FO4" s="18">
        <v>82.574302302360536</v>
      </c>
      <c r="FP4" s="18">
        <v>84.814479349136349</v>
      </c>
      <c r="FQ4" s="18">
        <v>85.188355756759648</v>
      </c>
      <c r="FR4" s="18">
        <v>87.350470696449293</v>
      </c>
      <c r="FS4" s="18">
        <v>88.349871093750011</v>
      </c>
      <c r="FT4" s="18">
        <v>88.174231352806089</v>
      </c>
      <c r="FU4" s="18">
        <v>86.202136015892023</v>
      </c>
      <c r="FV4" s="18">
        <v>84.709711784362781</v>
      </c>
      <c r="FW4" s="18">
        <v>81.511219659805306</v>
      </c>
      <c r="FX4" s="18">
        <v>80.324881058692938</v>
      </c>
      <c r="FY4" s="18">
        <v>81.751568778991697</v>
      </c>
      <c r="FZ4" s="18">
        <v>83.364167570114148</v>
      </c>
      <c r="GA4" s="18">
        <v>82.270270937919605</v>
      </c>
      <c r="GB4" s="18">
        <v>82.482887466430668</v>
      </c>
      <c r="GC4" s="18">
        <v>83.915737984657284</v>
      </c>
      <c r="GD4" s="18">
        <v>84.913084115982059</v>
      </c>
      <c r="GE4" s="18">
        <v>85.966922561645504</v>
      </c>
      <c r="GF4" s="18">
        <v>88.676499383926398</v>
      </c>
      <c r="GG4" s="18">
        <v>90.21206320095061</v>
      </c>
      <c r="GH4" s="18">
        <v>90.860184116363513</v>
      </c>
      <c r="GI4" s="18">
        <v>93.96418000602722</v>
      </c>
      <c r="GJ4" s="18">
        <v>97.663913028717047</v>
      </c>
      <c r="GK4" s="18">
        <v>97.098989885330212</v>
      </c>
      <c r="GL4" s="18">
        <v>95.535693477630616</v>
      </c>
      <c r="GM4" s="18">
        <v>94.133656949043285</v>
      </c>
      <c r="GN4" s="18">
        <v>93.776214669227613</v>
      </c>
      <c r="GO4" s="18">
        <v>92.307414496421814</v>
      </c>
      <c r="GP4" s="18">
        <v>89.040104461669927</v>
      </c>
      <c r="GQ4" s="18">
        <v>88.983612147331229</v>
      </c>
      <c r="GR4" s="18">
        <v>87.471672389030459</v>
      </c>
      <c r="GS4" s="18">
        <v>85.988492354393003</v>
      </c>
      <c r="GT4" s="18">
        <v>87.910258174896228</v>
      </c>
      <c r="GU4" s="18">
        <v>85.673162527084344</v>
      </c>
      <c r="GV4" s="18">
        <v>85.411243615150454</v>
      </c>
      <c r="GW4" s="18">
        <v>83.504884789466871</v>
      </c>
      <c r="GX4" s="18">
        <v>84.300912855148312</v>
      </c>
      <c r="GY4" s="18">
        <v>83.520291784286485</v>
      </c>
      <c r="GZ4" s="18">
        <v>73.116461749076848</v>
      </c>
      <c r="HA4" s="18">
        <v>72.814484650611888</v>
      </c>
      <c r="HB4" s="18">
        <v>74.228846775054933</v>
      </c>
      <c r="HC4" s="18">
        <v>74.922161541938777</v>
      </c>
      <c r="HD4" s="18">
        <v>92.567279142379761</v>
      </c>
      <c r="HE4" s="18">
        <v>86.920101974487295</v>
      </c>
      <c r="HF4" s="18">
        <v>86.350043166160589</v>
      </c>
      <c r="HG4" s="18">
        <v>92.856930644989006</v>
      </c>
      <c r="HH4" s="18">
        <v>91.943809418678285</v>
      </c>
      <c r="HI4" s="18">
        <v>95.989686258316027</v>
      </c>
      <c r="HJ4" s="18">
        <v>96.722032078742984</v>
      </c>
      <c r="HK4" s="18">
        <v>91.043013788223277</v>
      </c>
      <c r="HL4" s="18">
        <v>88.482371249198906</v>
      </c>
      <c r="HM4" s="18">
        <v>92.979159470558159</v>
      </c>
      <c r="HN4" s="18">
        <v>91.666483511924753</v>
      </c>
      <c r="HO4" s="18">
        <v>87.392583148956305</v>
      </c>
      <c r="HP4" s="18">
        <v>81.882014668464649</v>
      </c>
      <c r="HQ4" s="18">
        <v>85.172948761940006</v>
      </c>
      <c r="HR4" s="18">
        <v>88.284134582519528</v>
      </c>
      <c r="HS4" s="18">
        <v>94.230207449913024</v>
      </c>
      <c r="HT4" s="18">
        <v>101.82791016197206</v>
      </c>
      <c r="HU4" s="18">
        <v>103.36963677692412</v>
      </c>
      <c r="HV4" s="18">
        <v>110.09735784816741</v>
      </c>
      <c r="HW4" s="18">
        <v>111.42338653564454</v>
      </c>
      <c r="HX4" s="18">
        <v>106.53628777885436</v>
      </c>
      <c r="HY4" s="18">
        <v>102.23568195819854</v>
      </c>
      <c r="HZ4" s="18">
        <v>100.86343228626251</v>
      </c>
      <c r="IA4" s="18">
        <v>100.98463397884368</v>
      </c>
      <c r="IB4" s="18">
        <v>101.16130085277558</v>
      </c>
      <c r="IC4" s="18">
        <v>103.75583878040314</v>
      </c>
      <c r="ID4" s="18">
        <v>103.79486983394622</v>
      </c>
      <c r="IE4" s="18">
        <v>105.21128622436524</v>
      </c>
      <c r="IF4" s="18">
        <v>101.16232798576354</v>
      </c>
      <c r="IG4" s="18">
        <v>91.62745245838164</v>
      </c>
      <c r="IH4" s="18">
        <v>91.796929401397705</v>
      </c>
      <c r="II4" s="18">
        <v>89.583457812309263</v>
      </c>
      <c r="IJ4" s="18">
        <v>87.424424271583547</v>
      </c>
      <c r="IK4" s="18">
        <v>88.567623287200917</v>
      </c>
      <c r="IL4" s="18">
        <v>88.531673632621761</v>
      </c>
      <c r="IM4" s="18">
        <v>94.619490852355966</v>
      </c>
      <c r="IN4" s="18">
        <v>96.179705861091605</v>
      </c>
      <c r="IO4" s="18">
        <v>96.577206327438347</v>
      </c>
      <c r="IP4" s="18">
        <v>95.642515308380126</v>
      </c>
      <c r="IQ4" s="18">
        <v>96.276256361961373</v>
      </c>
      <c r="IR4" s="18">
        <v>93.495807363510124</v>
      </c>
      <c r="IS4" s="18">
        <v>91.716813028335565</v>
      </c>
      <c r="IT4" s="18">
        <v>93.192803132057179</v>
      </c>
      <c r="IU4" s="18">
        <v>93.181504669189451</v>
      </c>
      <c r="IV4" s="18">
        <v>96.189977190971376</v>
      </c>
      <c r="IW4" s="18">
        <v>100.37759838294983</v>
      </c>
      <c r="IX4" s="18">
        <v>99.687365015029911</v>
      </c>
      <c r="IY4" s="18">
        <v>93.520458555221552</v>
      </c>
      <c r="IZ4" s="18">
        <v>86.130236706733712</v>
      </c>
      <c r="JA4" s="18">
        <v>85.605371749877918</v>
      </c>
      <c r="JB4" s="18">
        <v>87.293978382110595</v>
      </c>
      <c r="JC4" s="18">
        <v>88.403282009124752</v>
      </c>
      <c r="JD4" s="18">
        <v>86.450702198982242</v>
      </c>
      <c r="JE4" s="18">
        <v>94.003211059570305</v>
      </c>
      <c r="JF4" s="18">
        <v>97.267439695358263</v>
      </c>
      <c r="JG4" s="18">
        <v>88.986693546295157</v>
      </c>
      <c r="JH4" s="18">
        <v>90.40927273464203</v>
      </c>
      <c r="JI4" s="18">
        <v>87.132718502998358</v>
      </c>
      <c r="JJ4" s="18">
        <v>84.2372306098938</v>
      </c>
      <c r="JK4" s="18">
        <v>80.997653165817269</v>
      </c>
      <c r="JL4" s="18">
        <v>89.14076349449158</v>
      </c>
      <c r="JM4" s="18">
        <v>97.128776741981511</v>
      </c>
      <c r="JN4" s="18">
        <v>103.84519935035706</v>
      </c>
      <c r="JO4" s="18">
        <v>105.59748822784425</v>
      </c>
      <c r="JP4" s="18">
        <v>106.94303244209289</v>
      </c>
      <c r="JQ4" s="18">
        <v>109.40609734725953</v>
      </c>
      <c r="JR4" s="18">
        <v>106.45000860786439</v>
      </c>
      <c r="JS4" s="18">
        <v>111.52815410041808</v>
      </c>
      <c r="JT4" s="18">
        <v>115.58738366889955</v>
      </c>
      <c r="JU4" s="18">
        <v>116.91443948936461</v>
      </c>
      <c r="JV4" s="18">
        <v>123.46960221862793</v>
      </c>
      <c r="JW4" s="18">
        <v>139.1138647584915</v>
      </c>
      <c r="JX4" s="18">
        <v>146.30276854133604</v>
      </c>
      <c r="JY4" s="18">
        <v>141.43210391235351</v>
      </c>
      <c r="JZ4" s="18">
        <v>137.29378510379792</v>
      </c>
      <c r="KA4" s="18">
        <v>139.81026092433927</v>
      </c>
      <c r="KB4" s="18">
        <v>138.13808841991425</v>
      </c>
      <c r="KC4" s="18">
        <v>142.50237648582458</v>
      </c>
      <c r="KD4" s="18">
        <v>140.94113434410093</v>
      </c>
      <c r="KE4" s="18">
        <v>141.73305387783051</v>
      </c>
      <c r="KF4" s="18">
        <v>131.31895251274108</v>
      </c>
      <c r="KG4" s="18">
        <v>127.76404524135589</v>
      </c>
      <c r="KH4" s="18">
        <v>127.71474285793303</v>
      </c>
      <c r="KI4" s="18">
        <v>129.9015089893341</v>
      </c>
      <c r="KJ4" s="18">
        <v>128.0691037387848</v>
      </c>
      <c r="KK4" s="18">
        <v>133.3485672969818</v>
      </c>
      <c r="KL4" s="18">
        <v>133.28796645069121</v>
      </c>
      <c r="KM4" s="18">
        <v>130.37296303081513</v>
      </c>
      <c r="KN4" s="18">
        <v>123.90716087150574</v>
      </c>
      <c r="KO4" s="18">
        <v>124.54603759002686</v>
      </c>
      <c r="KP4" s="18">
        <v>114.2408123216629</v>
      </c>
      <c r="KQ4" s="18">
        <v>97.08358289051057</v>
      </c>
      <c r="KR4" s="18">
        <v>89.3677598848343</v>
      </c>
      <c r="KS4" s="18">
        <v>90.483226309776313</v>
      </c>
      <c r="KT4" s="18">
        <v>89.877217846870423</v>
      </c>
      <c r="KU4" s="18">
        <v>91.900669833183287</v>
      </c>
      <c r="KV4" s="18">
        <v>94.999530057907094</v>
      </c>
      <c r="KW4" s="18">
        <v>97.221218710899365</v>
      </c>
      <c r="KX4" s="18">
        <v>96.671702562332143</v>
      </c>
      <c r="KY4" s="18">
        <v>96.46422169876098</v>
      </c>
      <c r="KZ4" s="18">
        <v>97.798467450141914</v>
      </c>
      <c r="LA4" s="18">
        <v>100.81412990283965</v>
      </c>
      <c r="LB4" s="18">
        <v>98.501026413917543</v>
      </c>
      <c r="LC4" s="18">
        <v>97.948428866386422</v>
      </c>
      <c r="LD4" s="18">
        <v>97.294145153045662</v>
      </c>
      <c r="LE4" s="18">
        <v>107.36312983417511</v>
      </c>
      <c r="LF4" s="18">
        <v>112.02836786556244</v>
      </c>
      <c r="LG4" s="18">
        <v>116.95655194187165</v>
      </c>
      <c r="LH4" s="18">
        <v>115.76507767581938</v>
      </c>
      <c r="LI4" s="18">
        <v>115.46207344436647</v>
      </c>
      <c r="LJ4" s="18">
        <v>114.89612316799165</v>
      </c>
      <c r="LK4" s="18">
        <v>114.45240171718598</v>
      </c>
      <c r="LL4" s="18">
        <v>114.18842853927612</v>
      </c>
      <c r="LM4" s="18">
        <v>117.75463427352906</v>
      </c>
      <c r="LN4" s="18">
        <v>118.17678593158723</v>
      </c>
      <c r="LO4" s="18">
        <v>129.38999676132201</v>
      </c>
      <c r="LP4" s="18">
        <v>136.21118693447113</v>
      </c>
      <c r="LQ4" s="18">
        <v>139.79690819549563</v>
      </c>
      <c r="LR4" s="18">
        <v>140.99865379142761</v>
      </c>
      <c r="LS4" s="18">
        <v>147.03100582981108</v>
      </c>
      <c r="LT4" s="18">
        <v>146.76189698696135</v>
      </c>
      <c r="LU4" s="18">
        <v>144.81958850669861</v>
      </c>
      <c r="LV4" s="18">
        <v>140.5395253458023</v>
      </c>
      <c r="LW4" s="18">
        <v>137.17669194316863</v>
      </c>
      <c r="LX4" s="18">
        <v>142.55681453418731</v>
      </c>
      <c r="LY4" s="18">
        <v>144.07080855846402</v>
      </c>
      <c r="LZ4" s="18">
        <v>142.85673736667633</v>
      </c>
      <c r="MA4" s="18">
        <v>149.55056304931639</v>
      </c>
      <c r="MB4" s="18">
        <v>155.99274114990237</v>
      </c>
      <c r="MC4" s="18">
        <v>162.67526836967465</v>
      </c>
      <c r="MD4" s="18">
        <v>165.34992267036438</v>
      </c>
      <c r="ME4" s="18">
        <v>162.77490026950835</v>
      </c>
      <c r="MF4" s="18">
        <v>158.8450894575119</v>
      </c>
      <c r="MG4" s="18">
        <v>157.0455524625778</v>
      </c>
      <c r="MH4" s="18">
        <v>158.54619375801087</v>
      </c>
      <c r="MI4" s="18">
        <v>160.17830807590485</v>
      </c>
      <c r="MJ4" s="18">
        <v>157.55090189266207</v>
      </c>
      <c r="MK4" s="18">
        <v>160.49569216918945</v>
      </c>
      <c r="ML4" s="18">
        <v>166.62048617649077</v>
      </c>
      <c r="MM4" s="18">
        <v>172.2389036207199</v>
      </c>
      <c r="MN4" s="18">
        <v>176.25704786968231</v>
      </c>
      <c r="MO4" s="18">
        <v>172.97433084011078</v>
      </c>
      <c r="MP4" s="18">
        <v>174.24797574520113</v>
      </c>
      <c r="MQ4" s="18">
        <v>172.11256626319886</v>
      </c>
      <c r="MR4" s="18">
        <v>173.52898265361785</v>
      </c>
      <c r="MS4" s="18">
        <v>175.98074909591674</v>
      </c>
      <c r="MT4" s="18">
        <v>175.32954678153993</v>
      </c>
      <c r="MU4" s="18">
        <v>177.29547932052611</v>
      </c>
      <c r="MV4" s="18">
        <v>183.37713374233243</v>
      </c>
      <c r="MW4" s="18">
        <v>190.8484990968704</v>
      </c>
      <c r="MX4" s="18">
        <v>188.73260514163974</v>
      </c>
      <c r="MY4" s="18">
        <v>183.91329716205598</v>
      </c>
      <c r="MZ4" s="18">
        <v>179.34563676452638</v>
      </c>
      <c r="NA4" s="18">
        <v>187.42301058197023</v>
      </c>
      <c r="NB4" s="18">
        <v>196.43507541847231</v>
      </c>
      <c r="NC4" s="18">
        <v>194.8943759365082</v>
      </c>
      <c r="ND4" s="18">
        <v>196.21218756008147</v>
      </c>
      <c r="NE4" s="18">
        <v>219.12341598987581</v>
      </c>
      <c r="NF4" s="18">
        <v>227.23673946189882</v>
      </c>
      <c r="NG4" s="18">
        <v>227.17100295066831</v>
      </c>
      <c r="NH4" s="18">
        <v>227.83555799388887</v>
      </c>
      <c r="NI4" s="18">
        <v>228.73943502330781</v>
      </c>
      <c r="NJ4" s="18">
        <v>230.39003773498536</v>
      </c>
      <c r="NK4" s="18">
        <v>226.74063422870637</v>
      </c>
      <c r="NL4" s="18">
        <v>216.99725070476529</v>
      </c>
      <c r="NM4" s="18">
        <v>219.74483144760131</v>
      </c>
      <c r="NN4" s="18">
        <v>231.91122169017791</v>
      </c>
      <c r="NO4" s="18">
        <v>234.59820158672335</v>
      </c>
      <c r="NP4" s="18">
        <v>249.70835497283935</v>
      </c>
      <c r="NQ4" s="18">
        <v>248.10910891056062</v>
      </c>
      <c r="NR4" s="18">
        <v>243.38018863391875</v>
      </c>
      <c r="NS4" s="18">
        <v>255.87731569862365</v>
      </c>
      <c r="NT4" s="18">
        <v>253.43376632022859</v>
      </c>
      <c r="NU4" s="18">
        <v>278.89947449111935</v>
      </c>
      <c r="NV4" s="18">
        <v>294.51497730731967</v>
      </c>
      <c r="NW4" s="18">
        <v>302.34378494167333</v>
      </c>
      <c r="NX4" s="18">
        <v>304.25836083126069</v>
      </c>
      <c r="NY4" s="18">
        <v>292.07450932788845</v>
      </c>
      <c r="NZ4" s="18">
        <v>286.02675029468537</v>
      </c>
      <c r="OA4" s="18">
        <v>287.73384532070156</v>
      </c>
      <c r="OB4" s="18">
        <v>288.20427222919466</v>
      </c>
      <c r="OC4" s="18">
        <v>283.8348484983444</v>
      </c>
      <c r="OD4" s="18">
        <v>284.81062483692165</v>
      </c>
      <c r="OE4" s="18">
        <v>283.17234772109987</v>
      </c>
      <c r="OF4" s="18">
        <v>280.61581371402735</v>
      </c>
      <c r="OG4" s="18">
        <v>278.56976480197909</v>
      </c>
      <c r="OH4" s="18">
        <v>273.98156174469</v>
      </c>
      <c r="OI4" s="18">
        <v>272.86609531974796</v>
      </c>
      <c r="OJ4" s="18">
        <v>272.35869162368772</v>
      </c>
      <c r="OK4" s="18">
        <v>280.59116252231593</v>
      </c>
      <c r="OL4" s="18">
        <v>289.01468015670775</v>
      </c>
      <c r="OM4" s="18">
        <v>293.91205024337773</v>
      </c>
      <c r="ON4" s="18">
        <v>290.13220084762577</v>
      </c>
      <c r="OO4" s="18">
        <v>285.85316481971745</v>
      </c>
      <c r="OP4" s="18">
        <v>279.36784713363647</v>
      </c>
      <c r="OQ4" s="18">
        <v>272.43161806583407</v>
      </c>
      <c r="OR4" s="18">
        <v>268.61273761653899</v>
      </c>
      <c r="OS4" s="18">
        <v>270.32085977554323</v>
      </c>
      <c r="OT4" s="18">
        <v>262.48178081130982</v>
      </c>
      <c r="OU4" s="18">
        <v>252.63260258960725</v>
      </c>
      <c r="OV4" s="18">
        <v>245.12220618152617</v>
      </c>
      <c r="OW4" s="18">
        <v>195.75203198146818</v>
      </c>
      <c r="OX4" s="18">
        <v>198.31164738750459</v>
      </c>
      <c r="OY4" s="18">
        <v>198.78618282794952</v>
      </c>
      <c r="OZ4" s="18">
        <v>201.55944189548495</v>
      </c>
      <c r="PA4" s="18">
        <v>205.1020235710144</v>
      </c>
      <c r="PB4" s="18">
        <v>180.72507636737822</v>
      </c>
      <c r="PC4" s="18">
        <v>174.35068904399873</v>
      </c>
      <c r="PD4" s="18">
        <v>168.92639973449707</v>
      </c>
      <c r="PE4" s="18">
        <v>164.17590966510772</v>
      </c>
      <c r="PF4" s="18">
        <v>162.00146912956239</v>
      </c>
      <c r="PG4" s="18">
        <v>162.00763192749025</v>
      </c>
      <c r="PH4" s="18">
        <v>159.07208584785462</v>
      </c>
      <c r="PI4" s="18">
        <v>155.26142246246337</v>
      </c>
      <c r="PJ4" s="18">
        <v>159.40076840400695</v>
      </c>
      <c r="PK4" s="18">
        <v>163.33468774795534</v>
      </c>
      <c r="PL4" s="18">
        <v>164.78705379295349</v>
      </c>
      <c r="PM4" s="18">
        <v>166.12848947525026</v>
      </c>
      <c r="PN4" s="18">
        <v>167.27887842178347</v>
      </c>
      <c r="PO4" s="18">
        <v>171.04640222167967</v>
      </c>
      <c r="PP4" s="18">
        <v>175.0933061943054</v>
      </c>
      <c r="PQ4" s="18">
        <v>174.85706560707092</v>
      </c>
      <c r="PR4" s="18">
        <v>173.74878911304472</v>
      </c>
      <c r="PS4" s="18">
        <v>156.42208273887633</v>
      </c>
      <c r="PT4" s="18">
        <v>150.59310303211214</v>
      </c>
      <c r="PU4" s="18">
        <v>146.15588852405546</v>
      </c>
      <c r="PV4" s="18">
        <v>140.39675386047361</v>
      </c>
      <c r="PW4" s="18">
        <v>141.21846025085449</v>
      </c>
      <c r="PX4" s="18">
        <v>138.49655783271788</v>
      </c>
      <c r="PY4" s="18">
        <v>136.06225265121458</v>
      </c>
      <c r="PZ4" s="18">
        <v>134.62529360103605</v>
      </c>
      <c r="QA4" s="18">
        <v>134.48149498271943</v>
      </c>
      <c r="QB4" s="18">
        <v>132.77953562164305</v>
      </c>
      <c r="QC4" s="18">
        <v>131.92496097564697</v>
      </c>
      <c r="QD4" s="18">
        <v>124.25022328948975</v>
      </c>
      <c r="QE4" s="18">
        <v>123.77979638099671</v>
      </c>
      <c r="QF4" s="18">
        <v>121.2982430820465</v>
      </c>
      <c r="QG4" s="18">
        <v>116.07732610416411</v>
      </c>
      <c r="QH4" s="18">
        <v>114.98959226989746</v>
      </c>
      <c r="QI4" s="18">
        <v>118.2117084531784</v>
      </c>
      <c r="QJ4" s="18">
        <v>121.18423132038117</v>
      </c>
      <c r="QK4" s="18">
        <v>120.93669227027894</v>
      </c>
      <c r="QL4" s="18">
        <v>122.89440774536132</v>
      </c>
      <c r="QM4" s="18">
        <v>120.38614898872376</v>
      </c>
      <c r="QN4" s="18">
        <v>122.12200373840332</v>
      </c>
      <c r="QO4" s="18">
        <v>122.61708183860779</v>
      </c>
      <c r="QP4" s="18">
        <v>125.79605843639374</v>
      </c>
      <c r="QQ4" s="18">
        <v>136.52240822982787</v>
      </c>
      <c r="QR4" s="18">
        <v>139.03991118335722</v>
      </c>
      <c r="QS4" s="18">
        <v>147.22718823051451</v>
      </c>
      <c r="QT4" s="18">
        <v>155.96706282520296</v>
      </c>
      <c r="QU4" s="18">
        <v>161.62142992401124</v>
      </c>
      <c r="QV4" s="18">
        <v>163.09331149578094</v>
      </c>
      <c r="QW4" s="18">
        <v>170.88103381061552</v>
      </c>
      <c r="QX4" s="18">
        <v>171.86913574504854</v>
      </c>
      <c r="QY4" s="18">
        <v>174.296250995636</v>
      </c>
      <c r="QZ4" s="18">
        <v>180.02251740360259</v>
      </c>
      <c r="RA4" s="18">
        <v>181.85389552116396</v>
      </c>
      <c r="RB4" s="18">
        <v>186.17401686859131</v>
      </c>
      <c r="RC4" s="18">
        <v>187.03578144550323</v>
      </c>
      <c r="RD4" s="18">
        <v>187.13644047832491</v>
      </c>
      <c r="RE4" s="18">
        <v>185.16639940738679</v>
      </c>
      <c r="RF4" s="18">
        <v>183.41616479587555</v>
      </c>
      <c r="RG4" s="18">
        <v>183.1213776283264</v>
      </c>
      <c r="RH4" s="18">
        <v>179.84790479564668</v>
      </c>
      <c r="RI4" s="18">
        <v>180.68501818084718</v>
      </c>
      <c r="RJ4" s="18">
        <v>179.8633117904663</v>
      </c>
      <c r="RK4" s="18">
        <v>182.76188108253479</v>
      </c>
      <c r="RL4" s="18">
        <v>182.52050483036044</v>
      </c>
      <c r="RM4" s="18">
        <v>182.48147377681732</v>
      </c>
      <c r="RN4" s="18">
        <v>185.2382987165451</v>
      </c>
      <c r="RO4" s="18">
        <v>188.73260514163974</v>
      </c>
      <c r="RP4" s="18">
        <v>188.06291443347931</v>
      </c>
      <c r="RQ4" s="18">
        <v>188.70487255096435</v>
      </c>
      <c r="RR4" s="18">
        <v>188.60113211917877</v>
      </c>
      <c r="RS4" s="18">
        <v>182.77934234333037</v>
      </c>
      <c r="RT4" s="18">
        <v>181.17085208415983</v>
      </c>
      <c r="RU4" s="18">
        <v>179.23676066780092</v>
      </c>
      <c r="RV4" s="18">
        <v>172.9568695793152</v>
      </c>
      <c r="RW4" s="18">
        <v>172.49876826667787</v>
      </c>
      <c r="RX4" s="18">
        <v>173.03698595237734</v>
      </c>
      <c r="RY4" s="18">
        <v>174.57665830135346</v>
      </c>
      <c r="RZ4" s="18">
        <v>174.97005023574832</v>
      </c>
      <c r="SA4" s="18">
        <v>173.09450539970396</v>
      </c>
      <c r="SB4" s="18">
        <v>171.06694488143921</v>
      </c>
      <c r="SC4" s="18">
        <v>172.47411707496644</v>
      </c>
      <c r="SD4" s="18">
        <v>176.49842412185671</v>
      </c>
      <c r="SE4" s="18">
        <v>175.62741534805298</v>
      </c>
      <c r="SF4" s="18">
        <v>179.16383422565463</v>
      </c>
      <c r="SG4" s="18">
        <v>186.47085830211637</v>
      </c>
      <c r="SH4" s="18">
        <v>187.68595662689211</v>
      </c>
      <c r="SI4" s="18">
        <v>189.08696602249148</v>
      </c>
      <c r="SJ4" s="18">
        <v>189.76487379455568</v>
      </c>
      <c r="SK4" s="18">
        <v>191.2357282333374</v>
      </c>
      <c r="SL4" s="18">
        <v>191.8078413076401</v>
      </c>
      <c r="SM4" s="18">
        <v>191.87871348381043</v>
      </c>
      <c r="SN4" s="18">
        <v>192.44363662719729</v>
      </c>
      <c r="SO4" s="18">
        <v>193.41427730083467</v>
      </c>
      <c r="SP4" s="5">
        <v>194.45168161869049</v>
      </c>
      <c r="SQ4" s="5">
        <v>196.57784690380095</v>
      </c>
      <c r="SR4" s="5">
        <v>194.21441389846802</v>
      </c>
      <c r="SS4" s="5">
        <v>199.46409060001372</v>
      </c>
    </row>
    <row r="5" spans="1:516" x14ac:dyDescent="0.25">
      <c r="A5" s="5" t="s">
        <v>201</v>
      </c>
      <c r="B5" s="5" t="str">
        <f ca="1">_xlfn.XLOOKUP(A5,bonds[worksheet get],bonds[unique lookup],"-")</f>
        <v>SOLBBB 5.425 PERP nc-23</v>
      </c>
      <c r="C5" s="5" t="str">
        <f ca="1">_xlfn.XLOOKUP(A5,bonds[worksheet get],bonds[ID_ISIN],"-")</f>
        <v>XS0992293901</v>
      </c>
      <c r="D5" s="18">
        <f ca="1">_xll.BDH(A5,"blp_i_sprd_mid","-2AY",,"Dates=H","Fill=C","Sort=R","Dir=H","factor="&amp;_xlfn.XLOOKUP(A5,bonds[worksheet get],bonds[yas/blp factor]),"cols=510;rows=1")</f>
        <v>284.07633980762955</v>
      </c>
      <c r="E5" s="18">
        <v>285.27140433979031</v>
      </c>
      <c r="F5" s="18">
        <v>298.38311235749723</v>
      </c>
      <c r="G5" s="18">
        <v>305.58850144052508</v>
      </c>
      <c r="H5" s="18">
        <v>309.44170950949194</v>
      </c>
      <c r="I5" s="18">
        <v>312.57487869715692</v>
      </c>
      <c r="J5" s="18">
        <v>313.98695494771005</v>
      </c>
      <c r="K5" s="18">
        <v>313.90495051956174</v>
      </c>
      <c r="L5" s="18">
        <v>312.80489111757282</v>
      </c>
      <c r="M5" s="18">
        <v>307.58560928213598</v>
      </c>
      <c r="N5" s="18">
        <v>301.03125535428524</v>
      </c>
      <c r="O5" s="18">
        <v>306.34354221189022</v>
      </c>
      <c r="P5" s="18">
        <v>298.17010085511208</v>
      </c>
      <c r="Q5" s="18">
        <v>294.62290931069856</v>
      </c>
      <c r="R5" s="18">
        <v>285.54741924428936</v>
      </c>
      <c r="S5" s="18">
        <v>281.55120345306398</v>
      </c>
      <c r="T5" s="18">
        <v>301.29726971876624</v>
      </c>
      <c r="U5" s="18">
        <v>295.60096212446689</v>
      </c>
      <c r="V5" s="18">
        <v>290.89370793795587</v>
      </c>
      <c r="W5" s="18">
        <v>265.33832797574996</v>
      </c>
      <c r="X5" s="18">
        <v>253.43268508422375</v>
      </c>
      <c r="Y5" s="18">
        <v>249.21345725059507</v>
      </c>
      <c r="Z5" s="18">
        <v>267.52544607770443</v>
      </c>
      <c r="AA5" s="18">
        <v>320.29929580712314</v>
      </c>
      <c r="AB5" s="18">
        <v>347.50676498031618</v>
      </c>
      <c r="AC5" s="18">
        <v>375.02925116407874</v>
      </c>
      <c r="AD5" s="18">
        <v>376.11430975604054</v>
      </c>
      <c r="AE5" s="18">
        <v>373.59817388749121</v>
      </c>
      <c r="AF5" s="18">
        <v>368.0238728814125</v>
      </c>
      <c r="AG5" s="18">
        <v>369.33594373178477</v>
      </c>
      <c r="AH5" s="18">
        <v>391.66314937615397</v>
      </c>
      <c r="AI5" s="18">
        <v>426.49703036713601</v>
      </c>
      <c r="AJ5" s="18">
        <v>409.79812864494323</v>
      </c>
      <c r="AK5" s="18">
        <v>413.74834195208547</v>
      </c>
      <c r="AL5" s="18">
        <v>417.25253117442134</v>
      </c>
      <c r="AM5" s="18">
        <v>429.29718157219889</v>
      </c>
      <c r="AN5" s="18">
        <v>435.25550331497197</v>
      </c>
      <c r="AO5" s="18">
        <v>437.49062400901317</v>
      </c>
      <c r="AP5" s="18">
        <v>437.92264733779433</v>
      </c>
      <c r="AQ5" s="18">
        <v>429.3881864863634</v>
      </c>
      <c r="AR5" s="18">
        <v>418.71961039507391</v>
      </c>
      <c r="AS5" s="18">
        <v>417.49054402685169</v>
      </c>
      <c r="AT5" s="18">
        <v>410.14914759957793</v>
      </c>
      <c r="AU5" s="18">
        <v>415.06041280245785</v>
      </c>
      <c r="AV5" s="18">
        <v>405.24888299071785</v>
      </c>
      <c r="AW5" s="18">
        <v>399.19455606377124</v>
      </c>
      <c r="AX5" s="18">
        <v>391.26112766742705</v>
      </c>
      <c r="AY5" s="18">
        <v>360.42446252167224</v>
      </c>
      <c r="AZ5" s="18">
        <v>351.69999140989779</v>
      </c>
      <c r="BA5" s="18">
        <v>339.66334144413469</v>
      </c>
      <c r="BB5" s="18">
        <v>337.63223176646233</v>
      </c>
      <c r="BC5" s="18">
        <v>347.15574602568148</v>
      </c>
      <c r="BD5" s="18">
        <v>350.81494361829755</v>
      </c>
      <c r="BE5" s="18">
        <v>360.60747240400315</v>
      </c>
      <c r="BF5" s="18">
        <v>357.96332962322236</v>
      </c>
      <c r="BG5" s="18">
        <v>351.52498195958134</v>
      </c>
      <c r="BH5" s="18">
        <v>352.71504622173313</v>
      </c>
      <c r="BI5" s="18">
        <v>350.93294999051091</v>
      </c>
      <c r="BJ5" s="18">
        <v>345.16163834607596</v>
      </c>
      <c r="BK5" s="18">
        <v>359.58941743016243</v>
      </c>
      <c r="BL5" s="18">
        <v>405.94692068398001</v>
      </c>
      <c r="BM5" s="18">
        <v>439.2907212122679</v>
      </c>
      <c r="BN5" s="18">
        <v>460.38786043441297</v>
      </c>
      <c r="BO5" s="18">
        <v>474.80563897848128</v>
      </c>
      <c r="BP5" s="18">
        <v>474.48162148189544</v>
      </c>
      <c r="BQ5" s="18">
        <v>467.92026717603204</v>
      </c>
      <c r="BR5" s="18">
        <v>458.98878488588332</v>
      </c>
      <c r="BS5" s="18">
        <v>450.60333208072188</v>
      </c>
      <c r="BT5" s="18">
        <v>453.3144784796238</v>
      </c>
      <c r="BU5" s="18">
        <v>443.28093667948247</v>
      </c>
      <c r="BV5" s="18">
        <v>438.88069907152658</v>
      </c>
      <c r="BW5" s="18">
        <v>428.14511936211585</v>
      </c>
      <c r="BX5" s="18">
        <v>434.20544661307338</v>
      </c>
      <c r="BY5" s="18">
        <v>440.65579492473603</v>
      </c>
      <c r="BZ5" s="18">
        <v>427.23507022047039</v>
      </c>
      <c r="CA5" s="18">
        <v>428.11411768805982</v>
      </c>
      <c r="CB5" s="18">
        <v>433.87542879247661</v>
      </c>
      <c r="CC5" s="18">
        <v>398.60452420270445</v>
      </c>
      <c r="CD5" s="18">
        <v>368.40289334809779</v>
      </c>
      <c r="CE5" s="18">
        <v>326.79364649486541</v>
      </c>
      <c r="CF5" s="18">
        <v>324.25350933027266</v>
      </c>
      <c r="CG5" s="18">
        <v>283.7193205289841</v>
      </c>
      <c r="CH5" s="18">
        <v>273.30675826215742</v>
      </c>
      <c r="CI5" s="18">
        <v>281.26218784654139</v>
      </c>
      <c r="CJ5" s="18">
        <v>229.37338590872287</v>
      </c>
      <c r="CK5" s="18">
        <v>212.268462261796</v>
      </c>
      <c r="CL5" s="18">
        <v>223.84008711671831</v>
      </c>
      <c r="CM5" s="18">
        <v>212.33046560990809</v>
      </c>
      <c r="CN5" s="18">
        <v>215.61864316785335</v>
      </c>
      <c r="CO5" s="18">
        <v>211.39741522622109</v>
      </c>
      <c r="CP5" s="18">
        <v>191.75335446870326</v>
      </c>
      <c r="CQ5" s="18">
        <v>178.49163835072517</v>
      </c>
      <c r="CR5" s="18">
        <v>174.551425583601</v>
      </c>
      <c r="CS5" s="18">
        <v>165.84495544385911</v>
      </c>
      <c r="CT5" s="18">
        <v>156.0494264961481</v>
      </c>
      <c r="CU5" s="18">
        <v>158.13353903591633</v>
      </c>
      <c r="CV5" s="18">
        <v>158.7415718690157</v>
      </c>
      <c r="CW5" s="18">
        <v>159.43460929226873</v>
      </c>
      <c r="CX5" s="18">
        <v>158.65756733286381</v>
      </c>
      <c r="CY5" s="18">
        <v>161.15970244538786</v>
      </c>
      <c r="CZ5" s="18">
        <v>163.09680704689026</v>
      </c>
      <c r="DA5" s="18">
        <v>163.15681028699873</v>
      </c>
      <c r="DB5" s="18">
        <v>163.87184889829157</v>
      </c>
      <c r="DC5" s="18">
        <v>166.0999692143202</v>
      </c>
      <c r="DD5" s="18">
        <v>165.52493816328047</v>
      </c>
      <c r="DE5" s="18">
        <v>162.86779468047621</v>
      </c>
      <c r="DF5" s="18">
        <v>164.73689560985565</v>
      </c>
      <c r="DG5" s="18">
        <v>168.64210648691656</v>
      </c>
      <c r="DH5" s="18">
        <v>173.3643614834547</v>
      </c>
      <c r="DI5" s="18">
        <v>173.66437768399715</v>
      </c>
      <c r="DJ5" s="18">
        <v>167.01801878798005</v>
      </c>
      <c r="DK5" s="18">
        <v>160.61267290639879</v>
      </c>
      <c r="DL5" s="18">
        <v>159.19759649384022</v>
      </c>
      <c r="DM5" s="18">
        <v>160.32665746188164</v>
      </c>
      <c r="DN5" s="18">
        <v>152.05521081292628</v>
      </c>
      <c r="DO5" s="18">
        <v>148.68502882683276</v>
      </c>
      <c r="DP5" s="18">
        <v>144.84682156789302</v>
      </c>
      <c r="DQ5" s="18">
        <v>143.68175865578652</v>
      </c>
      <c r="DR5" s="18">
        <v>141.54264314591884</v>
      </c>
      <c r="DS5" s="18">
        <v>142.59369990181924</v>
      </c>
      <c r="DT5" s="18">
        <v>147.00793826580048</v>
      </c>
      <c r="DU5" s="18">
        <v>147.11494404399394</v>
      </c>
      <c r="DV5" s="18">
        <v>145.1588384164572</v>
      </c>
      <c r="DW5" s="18">
        <v>145.80187313961983</v>
      </c>
      <c r="DX5" s="18">
        <v>147.78298011720182</v>
      </c>
      <c r="DY5" s="18">
        <v>147.53996699476244</v>
      </c>
      <c r="DZ5" s="18">
        <v>152.29122355735299</v>
      </c>
      <c r="EA5" s="18">
        <v>152.21721956121922</v>
      </c>
      <c r="EB5" s="18">
        <v>151.45917862784862</v>
      </c>
      <c r="EC5" s="18">
        <v>150.22811215162278</v>
      </c>
      <c r="ED5" s="18">
        <v>148.5270202945471</v>
      </c>
      <c r="EE5" s="18">
        <v>144.60680860745904</v>
      </c>
      <c r="EF5" s="18">
        <v>145.49085634505749</v>
      </c>
      <c r="EG5" s="18">
        <v>149.3630654400587</v>
      </c>
      <c r="EH5" s="18">
        <v>147.6979755270481</v>
      </c>
      <c r="EI5" s="18">
        <v>148.9720443253517</v>
      </c>
      <c r="EJ5" s="18">
        <v>152.75024834418295</v>
      </c>
      <c r="EK5" s="18">
        <v>155.45539441907405</v>
      </c>
      <c r="EL5" s="18">
        <v>157.58550944292546</v>
      </c>
      <c r="EM5" s="18">
        <v>159.9826388852596</v>
      </c>
      <c r="EN5" s="18">
        <v>160.40966194403174</v>
      </c>
      <c r="EO5" s="18">
        <v>161.4477179979086</v>
      </c>
      <c r="EP5" s="18">
        <v>167.19202818429468</v>
      </c>
      <c r="EQ5" s="18">
        <v>170.65621524655819</v>
      </c>
      <c r="ER5" s="18">
        <v>169.23013823997974</v>
      </c>
      <c r="ES5" s="18">
        <v>172.84033318650722</v>
      </c>
      <c r="ET5" s="18">
        <v>175.32746748900414</v>
      </c>
      <c r="EU5" s="18">
        <v>180.5427491084337</v>
      </c>
      <c r="EV5" s="18">
        <v>187.02609920215605</v>
      </c>
      <c r="EW5" s="18">
        <v>189.64124041688441</v>
      </c>
      <c r="EX5" s="18">
        <v>185.26500410497189</v>
      </c>
      <c r="EY5" s="18">
        <v>188.79819489336015</v>
      </c>
      <c r="EZ5" s="18">
        <v>190.82930457103251</v>
      </c>
      <c r="FA5" s="18">
        <v>192.65440312433245</v>
      </c>
      <c r="FB5" s="18">
        <v>192.16037644743921</v>
      </c>
      <c r="FC5" s="18">
        <v>194.73651555609703</v>
      </c>
      <c r="FD5" s="18">
        <v>198.90674074363707</v>
      </c>
      <c r="FE5" s="18">
        <v>199.38476655650138</v>
      </c>
      <c r="FF5" s="18">
        <v>200.38982082831859</v>
      </c>
      <c r="FG5" s="18">
        <v>192.79141052258015</v>
      </c>
      <c r="FH5" s="18">
        <v>187.38111837279797</v>
      </c>
      <c r="FI5" s="18">
        <v>186.78608624172213</v>
      </c>
      <c r="FJ5" s="18">
        <v>188.2781668124199</v>
      </c>
      <c r="FK5" s="18">
        <v>185.26900432097909</v>
      </c>
      <c r="FL5" s="18">
        <v>180.65575521063803</v>
      </c>
      <c r="FM5" s="18">
        <v>179.85571200919151</v>
      </c>
      <c r="FN5" s="18">
        <v>180.02172097349168</v>
      </c>
      <c r="FO5" s="18">
        <v>177.3315757086277</v>
      </c>
      <c r="FP5" s="18">
        <v>178.81665590131283</v>
      </c>
      <c r="FQ5" s="18">
        <v>177.8456034655571</v>
      </c>
      <c r="FR5" s="18">
        <v>180.65175499463081</v>
      </c>
      <c r="FS5" s="18">
        <v>184.69897353994847</v>
      </c>
      <c r="FT5" s="18">
        <v>185.92503974616525</v>
      </c>
      <c r="FU5" s="18">
        <v>182.15483615934849</v>
      </c>
      <c r="FV5" s="18">
        <v>181.25678766572477</v>
      </c>
      <c r="FW5" s="18">
        <v>177.75759871339798</v>
      </c>
      <c r="FX5" s="18">
        <v>180.05672286355494</v>
      </c>
      <c r="FY5" s="18">
        <v>182.63486208021641</v>
      </c>
      <c r="FZ5" s="18">
        <v>184.29895193922519</v>
      </c>
      <c r="GA5" s="18">
        <v>183.98093476665019</v>
      </c>
      <c r="GB5" s="18">
        <v>185.5120174434185</v>
      </c>
      <c r="GC5" s="18">
        <v>189.15821433401106</v>
      </c>
      <c r="GD5" s="18">
        <v>192.37538805782796</v>
      </c>
      <c r="GE5" s="18">
        <v>192.31438476371764</v>
      </c>
      <c r="GF5" s="18">
        <v>196.90963290202617</v>
      </c>
      <c r="GG5" s="18">
        <v>199.67378216302396</v>
      </c>
      <c r="GH5" s="18">
        <v>200.03880187368392</v>
      </c>
      <c r="GI5" s="18">
        <v>203.89200994265079</v>
      </c>
      <c r="GJ5" s="18">
        <v>209.00028578388691</v>
      </c>
      <c r="GK5" s="18">
        <v>211.44441776430605</v>
      </c>
      <c r="GL5" s="18">
        <v>208.71427033936979</v>
      </c>
      <c r="GM5" s="18">
        <v>208.1412393963337</v>
      </c>
      <c r="GN5" s="18">
        <v>208.84827757561206</v>
      </c>
      <c r="GO5" s="18">
        <v>202.98896117901802</v>
      </c>
      <c r="GP5" s="18">
        <v>199.56177611482141</v>
      </c>
      <c r="GQ5" s="18">
        <v>202.10791360342503</v>
      </c>
      <c r="GR5" s="18">
        <v>202.70194568049908</v>
      </c>
      <c r="GS5" s="18">
        <v>204.27803078734874</v>
      </c>
      <c r="GT5" s="18">
        <v>205.06607334077358</v>
      </c>
      <c r="GU5" s="18">
        <v>202.25392148768901</v>
      </c>
      <c r="GV5" s="18">
        <v>200.44082358241081</v>
      </c>
      <c r="GW5" s="18">
        <v>195.92957998025418</v>
      </c>
      <c r="GX5" s="18">
        <v>199.78778831923006</v>
      </c>
      <c r="GY5" s="18">
        <v>198.29070747852325</v>
      </c>
      <c r="GZ5" s="18">
        <v>193.12942877519131</v>
      </c>
      <c r="HA5" s="18">
        <v>191.94336472904681</v>
      </c>
      <c r="HB5" s="18">
        <v>188.78219402933121</v>
      </c>
      <c r="HC5" s="18">
        <v>189.11321190392971</v>
      </c>
      <c r="HD5" s="18">
        <v>207.09818307244777</v>
      </c>
      <c r="HE5" s="18">
        <v>206.21113517284391</v>
      </c>
      <c r="HF5" s="18">
        <v>203.04296409511568</v>
      </c>
      <c r="HG5" s="18">
        <v>202.87395496881007</v>
      </c>
      <c r="HH5" s="18">
        <v>200.23681256604195</v>
      </c>
      <c r="HI5" s="18">
        <v>208.53926088905334</v>
      </c>
      <c r="HJ5" s="18">
        <v>212.80549126076698</v>
      </c>
      <c r="HK5" s="18">
        <v>208.39225295078754</v>
      </c>
      <c r="HL5" s="18">
        <v>207.94922902798652</v>
      </c>
      <c r="HM5" s="18">
        <v>207.51720569920539</v>
      </c>
      <c r="HN5" s="18">
        <v>207.11118377447127</v>
      </c>
      <c r="HO5" s="18">
        <v>206.79016643989087</v>
      </c>
      <c r="HP5" s="18">
        <v>203.99201534283159</v>
      </c>
      <c r="HQ5" s="18">
        <v>205.08307425880432</v>
      </c>
      <c r="HR5" s="18">
        <v>203.96701399278641</v>
      </c>
      <c r="HS5" s="18">
        <v>209.32630338847636</v>
      </c>
      <c r="HT5" s="18">
        <v>218.11077774035928</v>
      </c>
      <c r="HU5" s="18">
        <v>220.17388914608955</v>
      </c>
      <c r="HV5" s="18">
        <v>231.4064956943989</v>
      </c>
      <c r="HW5" s="18">
        <v>235.11069571709635</v>
      </c>
      <c r="HX5" s="18">
        <v>223.63007577633857</v>
      </c>
      <c r="HY5" s="18">
        <v>217.38173837304114</v>
      </c>
      <c r="HZ5" s="18">
        <v>214.51658365786076</v>
      </c>
      <c r="IA5" s="18">
        <v>216.66369959974287</v>
      </c>
      <c r="IB5" s="18">
        <v>216.53769279551508</v>
      </c>
      <c r="IC5" s="18">
        <v>219.248839194417</v>
      </c>
      <c r="ID5" s="18">
        <v>218.03477363622187</v>
      </c>
      <c r="IE5" s="18">
        <v>220.27389454627038</v>
      </c>
      <c r="IF5" s="18">
        <v>213.57853300416471</v>
      </c>
      <c r="IG5" s="18">
        <v>200.61583303272724</v>
      </c>
      <c r="IH5" s="18">
        <v>195.59056167364122</v>
      </c>
      <c r="II5" s="18">
        <v>193.02242299699785</v>
      </c>
      <c r="IJ5" s="18">
        <v>183.48890819776059</v>
      </c>
      <c r="IK5" s="18">
        <v>179.36668560230731</v>
      </c>
      <c r="IL5" s="18">
        <v>176.82454832971095</v>
      </c>
      <c r="IM5" s="18">
        <v>184.88498358428478</v>
      </c>
      <c r="IN5" s="18">
        <v>185.8670366140604</v>
      </c>
      <c r="IO5" s="18">
        <v>186.92609380197524</v>
      </c>
      <c r="IP5" s="18">
        <v>184.03693779075144</v>
      </c>
      <c r="IQ5" s="18">
        <v>184.38795674538611</v>
      </c>
      <c r="IR5" s="18">
        <v>177.93060805571079</v>
      </c>
      <c r="IS5" s="18">
        <v>173.41636429154875</v>
      </c>
      <c r="IT5" s="18">
        <v>172.48931423187256</v>
      </c>
      <c r="IU5" s="18">
        <v>170.54720936036111</v>
      </c>
      <c r="IV5" s="18">
        <v>170.89922836899757</v>
      </c>
      <c r="IW5" s="18">
        <v>179.22367788004874</v>
      </c>
      <c r="IX5" s="18">
        <v>180.93177011513708</v>
      </c>
      <c r="IY5" s="18">
        <v>173.48936823368072</v>
      </c>
      <c r="IZ5" s="18">
        <v>168.9191214454174</v>
      </c>
      <c r="JA5" s="18">
        <v>170.05318268346787</v>
      </c>
      <c r="JB5" s="18">
        <v>172.55831795799733</v>
      </c>
      <c r="JC5" s="18">
        <v>177.26957236051558</v>
      </c>
      <c r="JD5" s="18">
        <v>177.59458991110327</v>
      </c>
      <c r="JE5" s="18">
        <v>182.19283821141718</v>
      </c>
      <c r="JF5" s="18">
        <v>185.86103629004955</v>
      </c>
      <c r="JG5" s="18">
        <v>185.78003191590309</v>
      </c>
      <c r="JH5" s="18">
        <v>186.57207468533517</v>
      </c>
      <c r="JI5" s="18">
        <v>183.6029143539667</v>
      </c>
      <c r="JJ5" s="18">
        <v>183.42390468764305</v>
      </c>
      <c r="JK5" s="18">
        <v>183.40890387761593</v>
      </c>
      <c r="JL5" s="18">
        <v>192.91241705679892</v>
      </c>
      <c r="JM5" s="18">
        <v>206.29413965499398</v>
      </c>
      <c r="JN5" s="18">
        <v>214.70159364819526</v>
      </c>
      <c r="JO5" s="18">
        <v>217.14672568261622</v>
      </c>
      <c r="JP5" s="18">
        <v>219.54685528695583</v>
      </c>
      <c r="JQ5" s="18">
        <v>220.08688444793222</v>
      </c>
      <c r="JR5" s="18">
        <v>217.78075991976263</v>
      </c>
      <c r="JS5" s="18">
        <v>226.37122379529478</v>
      </c>
      <c r="JT5" s="18">
        <v>235.97074215865135</v>
      </c>
      <c r="JU5" s="18">
        <v>239.63393996727467</v>
      </c>
      <c r="JV5" s="18">
        <v>245.21524135136605</v>
      </c>
      <c r="JW5" s="18">
        <v>251.08255817997454</v>
      </c>
      <c r="JX5" s="18">
        <v>256.60985664796829</v>
      </c>
      <c r="JY5" s="18">
        <v>254.5777469162941</v>
      </c>
      <c r="JZ5" s="18">
        <v>249.2264579526186</v>
      </c>
      <c r="KA5" s="18">
        <v>251.01955477786063</v>
      </c>
      <c r="KB5" s="18">
        <v>249.52347399115561</v>
      </c>
      <c r="KC5" s="18">
        <v>250.24551298046111</v>
      </c>
      <c r="KD5" s="18">
        <v>247.93338812828063</v>
      </c>
      <c r="KE5" s="18">
        <v>249.97349829196932</v>
      </c>
      <c r="KF5" s="18">
        <v>238.22186371672154</v>
      </c>
      <c r="KG5" s="18">
        <v>230.16942889416219</v>
      </c>
      <c r="KH5" s="18">
        <v>227.58028908348084</v>
      </c>
      <c r="KI5" s="18">
        <v>228.69634934949875</v>
      </c>
      <c r="KJ5" s="18">
        <v>227.136265106678</v>
      </c>
      <c r="KK5" s="18">
        <v>233.99863566708564</v>
      </c>
      <c r="KL5" s="18">
        <v>232.64056233263014</v>
      </c>
      <c r="KM5" s="18">
        <v>232.0595309575796</v>
      </c>
      <c r="KN5" s="18">
        <v>228.47333730709553</v>
      </c>
      <c r="KO5" s="18">
        <v>231.56350417268274</v>
      </c>
      <c r="KP5" s="18">
        <v>218.88181937575339</v>
      </c>
      <c r="KQ5" s="18">
        <v>210.57437078273296</v>
      </c>
      <c r="KR5" s="18">
        <v>200.01480057764053</v>
      </c>
      <c r="KS5" s="18">
        <v>200.40882185435294</v>
      </c>
      <c r="KT5" s="18">
        <v>200.97885263538359</v>
      </c>
      <c r="KU5" s="18">
        <v>205.07407377278804</v>
      </c>
      <c r="KV5" s="18">
        <v>207.07118161439897</v>
      </c>
      <c r="KW5" s="18">
        <v>210.89138790130616</v>
      </c>
      <c r="KX5" s="18">
        <v>209.82633038938044</v>
      </c>
      <c r="KY5" s="18">
        <v>210.48836613857748</v>
      </c>
      <c r="KZ5" s="18">
        <v>209.89133389949799</v>
      </c>
      <c r="LA5" s="18">
        <v>211.45741846632959</v>
      </c>
      <c r="LB5" s="18">
        <v>209.73932569122314</v>
      </c>
      <c r="LC5" s="18">
        <v>215.73564948606489</v>
      </c>
      <c r="LD5" s="18">
        <v>214.69059305417537</v>
      </c>
      <c r="LE5" s="18">
        <v>222.91503716504573</v>
      </c>
      <c r="LF5" s="18">
        <v>229.76040680742264</v>
      </c>
      <c r="LG5" s="18">
        <v>234.4836618579626</v>
      </c>
      <c r="LH5" s="18">
        <v>231.96152566540243</v>
      </c>
      <c r="LI5" s="18">
        <v>230.88046728944778</v>
      </c>
      <c r="LJ5" s="18">
        <v>230.9554713395834</v>
      </c>
      <c r="LK5" s="18">
        <v>229.90541463768483</v>
      </c>
      <c r="LL5" s="18">
        <v>228.30432818078995</v>
      </c>
      <c r="LM5" s="18">
        <v>233.55961196029185</v>
      </c>
      <c r="LN5" s="18">
        <v>235.18569976723194</v>
      </c>
      <c r="LO5" s="18">
        <v>244.11518194937707</v>
      </c>
      <c r="LP5" s="18">
        <v>248.26540605688095</v>
      </c>
      <c r="LQ5" s="18">
        <v>253.43668530023098</v>
      </c>
      <c r="LR5" s="18">
        <v>251.25456746828559</v>
      </c>
      <c r="LS5" s="18">
        <v>256.70286167013649</v>
      </c>
      <c r="LT5" s="18">
        <v>255.77481155645847</v>
      </c>
      <c r="LU5" s="18">
        <v>254.17472515356542</v>
      </c>
      <c r="LV5" s="18">
        <v>251.57058453285694</v>
      </c>
      <c r="LW5" s="18">
        <v>248.8354368379116</v>
      </c>
      <c r="LX5" s="18">
        <v>255.46379476189611</v>
      </c>
      <c r="LY5" s="18">
        <v>259.83203064179418</v>
      </c>
      <c r="LZ5" s="18">
        <v>257.57890897572042</v>
      </c>
      <c r="MA5" s="18">
        <v>261.83013853740687</v>
      </c>
      <c r="MB5" s="18">
        <v>265.05831285524368</v>
      </c>
      <c r="MC5" s="18">
        <v>271.2676481524706</v>
      </c>
      <c r="MD5" s="18">
        <v>273.97579438936714</v>
      </c>
      <c r="ME5" s="18">
        <v>271.88168130958081</v>
      </c>
      <c r="MF5" s="18">
        <v>263.50422893643378</v>
      </c>
      <c r="MG5" s="18">
        <v>259.12799262452126</v>
      </c>
      <c r="MH5" s="18">
        <v>261.07909798204901</v>
      </c>
      <c r="MI5" s="18">
        <v>261.59112563097477</v>
      </c>
      <c r="MJ5" s="18">
        <v>259.08899051845071</v>
      </c>
      <c r="MK5" s="18">
        <v>265.81635378861432</v>
      </c>
      <c r="ML5" s="18">
        <v>275.37086972188951</v>
      </c>
      <c r="MM5" s="18">
        <v>279.79910884189604</v>
      </c>
      <c r="MN5" s="18">
        <v>283.47230719053744</v>
      </c>
      <c r="MO5" s="18">
        <v>281.49520042896273</v>
      </c>
      <c r="MP5" s="18">
        <v>283.89733014130593</v>
      </c>
      <c r="MQ5" s="18">
        <v>284.13334288573265</v>
      </c>
      <c r="MR5" s="18">
        <v>288.00255181872848</v>
      </c>
      <c r="MS5" s="18">
        <v>292.12377436017988</v>
      </c>
      <c r="MT5" s="18">
        <v>293.09482679593566</v>
      </c>
      <c r="MU5" s="18">
        <v>292.61880109107494</v>
      </c>
      <c r="MV5" s="18">
        <v>299.26816014909747</v>
      </c>
      <c r="MW5" s="18">
        <v>305.85751596701147</v>
      </c>
      <c r="MX5" s="18">
        <v>306.77456548666953</v>
      </c>
      <c r="MY5" s="18">
        <v>302.56133797705178</v>
      </c>
      <c r="MZ5" s="18">
        <v>293.40584359049797</v>
      </c>
      <c r="NA5" s="18">
        <v>297.30105392754081</v>
      </c>
      <c r="NB5" s="18">
        <v>303.49438836073875</v>
      </c>
      <c r="NC5" s="18">
        <v>304.14942373192309</v>
      </c>
      <c r="ND5" s="18">
        <v>307.84662337660785</v>
      </c>
      <c r="NE5" s="18">
        <v>322.76742908358574</v>
      </c>
      <c r="NF5" s="18">
        <v>326.5376326704025</v>
      </c>
      <c r="NG5" s="18">
        <v>324.76653703320028</v>
      </c>
      <c r="NH5" s="18">
        <v>326.82064795291421</v>
      </c>
      <c r="NI5" s="18">
        <v>328.3327296036482</v>
      </c>
      <c r="NJ5" s="18">
        <v>326.88965167903899</v>
      </c>
      <c r="NK5" s="18">
        <v>324.32151300239559</v>
      </c>
      <c r="NL5" s="18">
        <v>320.23429229700565</v>
      </c>
      <c r="NM5" s="18">
        <v>324.28251089632511</v>
      </c>
      <c r="NN5" s="18">
        <v>331.09887897264957</v>
      </c>
      <c r="NO5" s="18">
        <v>333.2369944285154</v>
      </c>
      <c r="NP5" s="18">
        <v>341.32243103313442</v>
      </c>
      <c r="NQ5" s="18">
        <v>340.69739728200432</v>
      </c>
      <c r="NR5" s="18">
        <v>337.83224256682399</v>
      </c>
      <c r="NS5" s="18">
        <v>345.15963823807243</v>
      </c>
      <c r="NT5" s="18">
        <v>343.24753498661516</v>
      </c>
      <c r="NU5" s="18">
        <v>357.85932400703427</v>
      </c>
      <c r="NV5" s="18">
        <v>369.2479389796257</v>
      </c>
      <c r="NW5" s="18">
        <v>376.05830673193935</v>
      </c>
      <c r="NX5" s="18">
        <v>379.05946879136559</v>
      </c>
      <c r="NY5" s="18">
        <v>369.95597721290585</v>
      </c>
      <c r="NZ5" s="18">
        <v>362.29456350505347</v>
      </c>
      <c r="OA5" s="18">
        <v>361.87354077029227</v>
      </c>
      <c r="OB5" s="18">
        <v>361.02749508476256</v>
      </c>
      <c r="OC5" s="18">
        <v>357.58630926454066</v>
      </c>
      <c r="OD5" s="18">
        <v>358.48435775816438</v>
      </c>
      <c r="OE5" s="18">
        <v>359.13639296734334</v>
      </c>
      <c r="OF5" s="18">
        <v>357.41129981422426</v>
      </c>
      <c r="OG5" s="18">
        <v>355.47619532072542</v>
      </c>
      <c r="OH5" s="18">
        <v>352.36202715909485</v>
      </c>
      <c r="OI5" s="18">
        <v>353.01806258428098</v>
      </c>
      <c r="OJ5" s="18">
        <v>351.88600145423413</v>
      </c>
      <c r="OK5" s="18">
        <v>356.81426757514481</v>
      </c>
      <c r="OL5" s="18">
        <v>363.86964855790143</v>
      </c>
      <c r="OM5" s="18">
        <v>367.09882292973998</v>
      </c>
      <c r="ON5" s="18">
        <v>362.45257203733922</v>
      </c>
      <c r="OO5" s="18">
        <v>361.45851835954193</v>
      </c>
      <c r="OP5" s="18">
        <v>355.75521038722991</v>
      </c>
      <c r="OQ5" s="18">
        <v>350.66193535602088</v>
      </c>
      <c r="OR5" s="18">
        <v>345.63566394293309</v>
      </c>
      <c r="OS5" s="18">
        <v>347.27175228989125</v>
      </c>
      <c r="OT5" s="18">
        <v>341.60044604563711</v>
      </c>
      <c r="OU5" s="18">
        <v>331.2128851288557</v>
      </c>
      <c r="OV5" s="18">
        <v>323.36146116065976</v>
      </c>
      <c r="OW5" s="18">
        <v>279.91611516010761</v>
      </c>
      <c r="OX5" s="18">
        <v>283.36530141234402</v>
      </c>
      <c r="OY5" s="18">
        <v>283.829326469183</v>
      </c>
      <c r="OZ5" s="18">
        <v>283.45630632650847</v>
      </c>
      <c r="PA5" s="18">
        <v>285.89143782091139</v>
      </c>
      <c r="PB5" s="18">
        <v>270.80262304162983</v>
      </c>
      <c r="PC5" s="18">
        <v>266.03736572301392</v>
      </c>
      <c r="PD5" s="18">
        <v>261.96514582765104</v>
      </c>
      <c r="PE5" s="18">
        <v>254.85076165878772</v>
      </c>
      <c r="PF5" s="18">
        <v>251.11756007003785</v>
      </c>
      <c r="PG5" s="18">
        <v>250.38752064871787</v>
      </c>
      <c r="PH5" s="18">
        <v>247.46936307144165</v>
      </c>
      <c r="PI5" s="18">
        <v>243.63415597450734</v>
      </c>
      <c r="PJ5" s="18">
        <v>246.22029562318323</v>
      </c>
      <c r="PK5" s="18">
        <v>249.2264579526186</v>
      </c>
      <c r="PL5" s="18">
        <v>250.02050083005429</v>
      </c>
      <c r="PM5" s="18">
        <v>250.75554052138327</v>
      </c>
      <c r="PN5" s="18">
        <v>252.57563880467416</v>
      </c>
      <c r="PO5" s="18">
        <v>259.07698987042903</v>
      </c>
      <c r="PP5" s="18">
        <v>258.76197285985944</v>
      </c>
      <c r="PQ5" s="18">
        <v>256.85186971640587</v>
      </c>
      <c r="PR5" s="18">
        <v>257.61791108179091</v>
      </c>
      <c r="PS5" s="18">
        <v>247.66837381780147</v>
      </c>
      <c r="PT5" s="18">
        <v>244.13618308341503</v>
      </c>
      <c r="PU5" s="18">
        <v>241.12402042996882</v>
      </c>
      <c r="PV5" s="18">
        <v>236.68478071594237</v>
      </c>
      <c r="PW5" s="18">
        <v>236.12875069093707</v>
      </c>
      <c r="PX5" s="18">
        <v>237.44782191932202</v>
      </c>
      <c r="PY5" s="18">
        <v>233.68461871051787</v>
      </c>
      <c r="PZ5" s="18">
        <v>232.03752976953984</v>
      </c>
      <c r="QA5" s="18">
        <v>229.84441134357451</v>
      </c>
      <c r="QB5" s="18">
        <v>229.64340048921107</v>
      </c>
      <c r="QC5" s="18">
        <v>228.96336376798152</v>
      </c>
      <c r="QD5" s="18">
        <v>220.7669211691618</v>
      </c>
      <c r="QE5" s="18">
        <v>219.89287397158145</v>
      </c>
      <c r="QF5" s="18">
        <v>218.76181289553642</v>
      </c>
      <c r="QG5" s="18">
        <v>209.48231181275844</v>
      </c>
      <c r="QH5" s="18">
        <v>209.77632768929004</v>
      </c>
      <c r="QI5" s="18">
        <v>213.14350951337815</v>
      </c>
      <c r="QJ5" s="18">
        <v>216.64569862771032</v>
      </c>
      <c r="QK5" s="18">
        <v>214.30357215547562</v>
      </c>
      <c r="QL5" s="18">
        <v>215.61964322185517</v>
      </c>
      <c r="QM5" s="18">
        <v>211.31641085207463</v>
      </c>
      <c r="QN5" s="18">
        <v>212.24546101975443</v>
      </c>
      <c r="QO5" s="18">
        <v>213.48452792799475</v>
      </c>
      <c r="QP5" s="18">
        <v>216.38868474924564</v>
      </c>
      <c r="QQ5" s="18">
        <v>227.2832730449438</v>
      </c>
      <c r="QR5" s="18">
        <v>228.57734292328357</v>
      </c>
      <c r="QS5" s="18">
        <v>234.09164068925381</v>
      </c>
      <c r="QT5" s="18">
        <v>241.59204570281506</v>
      </c>
      <c r="QU5" s="18">
        <v>246.36530345344545</v>
      </c>
      <c r="QV5" s="18">
        <v>248.52041982734204</v>
      </c>
      <c r="QW5" s="18">
        <v>256.84386928439136</v>
      </c>
      <c r="QX5" s="18">
        <v>258.63496600162983</v>
      </c>
      <c r="QY5" s="18">
        <v>258.48095768535137</v>
      </c>
      <c r="QZ5" s="18">
        <v>261.62612752103809</v>
      </c>
      <c r="RA5" s="18">
        <v>263.24021467995641</v>
      </c>
      <c r="RB5" s="18">
        <v>266.64639861011506</v>
      </c>
      <c r="RC5" s="18">
        <v>266.36438338160519</v>
      </c>
      <c r="RD5" s="18">
        <v>266.08036804509157</v>
      </c>
      <c r="RE5" s="18">
        <v>265.60834255623814</v>
      </c>
      <c r="RF5" s="18">
        <v>263.9062506451607</v>
      </c>
      <c r="RG5" s="18">
        <v>261.62012719702722</v>
      </c>
      <c r="RH5" s="18">
        <v>257.87992523026463</v>
      </c>
      <c r="RI5" s="18">
        <v>260.08504430425171</v>
      </c>
      <c r="RJ5" s="18">
        <v>260.42606271886825</v>
      </c>
      <c r="RK5" s="18">
        <v>261.69313113915916</v>
      </c>
      <c r="RL5" s="18">
        <v>261.61112671101091</v>
      </c>
      <c r="RM5" s="18">
        <v>261.52912228286266</v>
      </c>
      <c r="RN5" s="18">
        <v>262.40916980445382</v>
      </c>
      <c r="RO5" s="18">
        <v>264.6682917945385</v>
      </c>
      <c r="RP5" s="18">
        <v>264.08626036548617</v>
      </c>
      <c r="RQ5" s="18">
        <v>264.32627332592011</v>
      </c>
      <c r="RR5" s="18">
        <v>264.9433066450357</v>
      </c>
      <c r="RS5" s="18">
        <v>261.22110565030573</v>
      </c>
      <c r="RT5" s="18">
        <v>260.42606271886825</v>
      </c>
      <c r="RU5" s="18">
        <v>258.87397890806199</v>
      </c>
      <c r="RV5" s="18">
        <v>252.46463281047343</v>
      </c>
      <c r="RW5" s="18">
        <v>251.62258734095099</v>
      </c>
      <c r="RX5" s="18">
        <v>251.0255551018715</v>
      </c>
      <c r="RY5" s="18">
        <v>253.38968276214601</v>
      </c>
      <c r="RZ5" s="18">
        <v>253.23267428386211</v>
      </c>
      <c r="SA5" s="18">
        <v>249.55247555720806</v>
      </c>
      <c r="SB5" s="18">
        <v>246.67832035601137</v>
      </c>
      <c r="SC5" s="18">
        <v>248.40641367113591</v>
      </c>
      <c r="SD5" s="18">
        <v>250.10150520420075</v>
      </c>
      <c r="SE5" s="18">
        <v>252.190618013978</v>
      </c>
      <c r="SF5" s="18">
        <v>252.85965414118766</v>
      </c>
      <c r="SG5" s="18">
        <v>256.62785762000084</v>
      </c>
      <c r="SH5" s="18">
        <v>257.54690724766255</v>
      </c>
      <c r="SI5" s="18">
        <v>256.66685972607138</v>
      </c>
      <c r="SJ5" s="18">
        <v>259.23499840271472</v>
      </c>
      <c r="SK5" s="18">
        <v>260.63107378923894</v>
      </c>
      <c r="SL5" s="18">
        <v>260.38206034278869</v>
      </c>
      <c r="SM5" s="18">
        <v>259.4610106071234</v>
      </c>
      <c r="SN5" s="18">
        <v>258.21194315886493</v>
      </c>
      <c r="SO5" s="18">
        <v>259.15399402856826</v>
      </c>
      <c r="SP5" s="5">
        <v>259.23699851071837</v>
      </c>
      <c r="SQ5" s="5">
        <v>258.78797426390651</v>
      </c>
      <c r="SR5" s="5">
        <v>257.26989228916165</v>
      </c>
      <c r="SS5" s="5">
        <v>260.84108512961865</v>
      </c>
    </row>
    <row r="6" spans="1:516" x14ac:dyDescent="0.25">
      <c r="A6" s="5" t="s">
        <v>205</v>
      </c>
      <c r="B6" s="5" t="str">
        <f ca="1">_xlfn.XLOOKUP(A6,bonds[worksheet get],bonds[unique lookup],"-")</f>
        <v>SOLBBB 4 1/4 PERP nc-23</v>
      </c>
      <c r="C6" s="5" t="str">
        <f ca="1">_xlfn.XLOOKUP(A6,bonds[worksheet get],bonds[ID_ISIN],"-")</f>
        <v>BE6309987400</v>
      </c>
      <c r="D6" s="18">
        <f ca="1">_xll.BDH(A6,"blp_i_sprd_mid","-2AY",,"Dates=H","Fill=C","Sort=R","Dir=H","factor="&amp;_xlfn.XLOOKUP(A6,bonds[worksheet get],bonds[yas/blp factor]),"cols=408;rows=1")</f>
        <v>319.45517113566399</v>
      </c>
      <c r="E6" s="18">
        <v>324.51294572389122</v>
      </c>
      <c r="F6" s="18">
        <v>339.23282801806926</v>
      </c>
      <c r="G6" s="18">
        <v>349.8923013167381</v>
      </c>
      <c r="H6" s="18">
        <v>356.14485819232465</v>
      </c>
      <c r="I6" s="18">
        <v>361.99229955911636</v>
      </c>
      <c r="J6" s="18">
        <v>365.95194378340244</v>
      </c>
      <c r="K6" s="18">
        <v>365.9272666965723</v>
      </c>
      <c r="L6" s="18">
        <v>365.13143064630032</v>
      </c>
      <c r="M6" s="18">
        <v>357.66455545628071</v>
      </c>
      <c r="N6" s="18">
        <v>348.37568868863582</v>
      </c>
      <c r="O6" s="18">
        <v>351.91479422485833</v>
      </c>
      <c r="P6" s="18">
        <v>347.1552011024952</v>
      </c>
      <c r="Q6" s="18">
        <v>344.47876539337636</v>
      </c>
      <c r="R6" s="18">
        <v>330.63800431752202</v>
      </c>
      <c r="S6" s="18">
        <v>323.20608833384517</v>
      </c>
      <c r="T6" s="18">
        <v>345.23347296559814</v>
      </c>
      <c r="U6" s="18">
        <v>338.32286044120792</v>
      </c>
      <c r="V6" s="18">
        <v>330.37889490580562</v>
      </c>
      <c r="W6" s="18">
        <v>305.06020381808281</v>
      </c>
      <c r="X6" s="18">
        <v>289.63496812534333</v>
      </c>
      <c r="Y6" s="18">
        <v>279.93584478914738</v>
      </c>
      <c r="Z6" s="18">
        <v>295.8186348001957</v>
      </c>
      <c r="AA6" s="18">
        <v>341.74166517913341</v>
      </c>
      <c r="AB6" s="18">
        <v>368.12764027225973</v>
      </c>
      <c r="AC6" s="18">
        <v>398.40334117698666</v>
      </c>
      <c r="AD6" s="18">
        <v>401.74297359466556</v>
      </c>
      <c r="AE6" s="18">
        <v>401.62575743222237</v>
      </c>
      <c r="AF6" s="18">
        <v>392.59394365239143</v>
      </c>
      <c r="AG6" s="18">
        <v>393.61804275584217</v>
      </c>
      <c r="AH6" s="18">
        <v>420.26826832044128</v>
      </c>
      <c r="AI6" s="18">
        <v>455.45265308046345</v>
      </c>
      <c r="AJ6" s="18">
        <v>440.01096599650384</v>
      </c>
      <c r="AK6" s="18">
        <v>440.17547990870474</v>
      </c>
      <c r="AL6" s="18">
        <v>443.00100635075569</v>
      </c>
      <c r="AM6" s="18">
        <v>450.64679042029377</v>
      </c>
      <c r="AN6" s="18">
        <v>457.10807432198521</v>
      </c>
      <c r="AO6" s="18">
        <v>459.40921266889569</v>
      </c>
      <c r="AP6" s="18">
        <v>459.39687412548062</v>
      </c>
      <c r="AQ6" s="18">
        <v>447.76368410897254</v>
      </c>
      <c r="AR6" s="18">
        <v>435.39635075926782</v>
      </c>
      <c r="AS6" s="18">
        <v>433.95171296775345</v>
      </c>
      <c r="AT6" s="18">
        <v>475.76189554166797</v>
      </c>
      <c r="AU6" s="18">
        <v>433.1826104282141</v>
      </c>
      <c r="AV6" s="18">
        <v>424.6916361347437</v>
      </c>
      <c r="AW6" s="18">
        <v>419.00356762039661</v>
      </c>
      <c r="AX6" s="18">
        <v>408.19808822464944</v>
      </c>
      <c r="AY6" s="18">
        <v>376.18779375815387</v>
      </c>
      <c r="AZ6" s="18">
        <v>370.95625135016445</v>
      </c>
      <c r="BA6" s="18">
        <v>362.8827311089039</v>
      </c>
      <c r="BB6" s="18">
        <v>362.15681347131732</v>
      </c>
      <c r="BC6" s="18">
        <v>373.13708889877796</v>
      </c>
      <c r="BD6" s="18">
        <v>379.57266750168804</v>
      </c>
      <c r="BE6" s="18">
        <v>387.3140752826929</v>
      </c>
      <c r="BF6" s="18">
        <v>386.90793156194684</v>
      </c>
      <c r="BG6" s="18">
        <v>379.92740062487121</v>
      </c>
      <c r="BH6" s="18">
        <v>379.88010287511349</v>
      </c>
      <c r="BI6" s="18">
        <v>378.79739569044114</v>
      </c>
      <c r="BJ6" s="18">
        <v>374.79765120005607</v>
      </c>
      <c r="BK6" s="18">
        <v>383.07372919571401</v>
      </c>
      <c r="BL6" s="18">
        <v>428.66361890244485</v>
      </c>
      <c r="BM6" s="18">
        <v>460.93302278065681</v>
      </c>
      <c r="BN6" s="18">
        <v>475.82050362288953</v>
      </c>
      <c r="BO6" s="18">
        <v>491.63029058539871</v>
      </c>
      <c r="BP6" s="18">
        <v>494.06509648597245</v>
      </c>
      <c r="BQ6" s="18">
        <v>487.91227616965767</v>
      </c>
      <c r="BR6" s="18">
        <v>487.65316675794128</v>
      </c>
      <c r="BS6" s="18">
        <v>484.40812983977798</v>
      </c>
      <c r="BT6" s="18">
        <v>481.75842764139179</v>
      </c>
      <c r="BU6" s="18">
        <v>478.17305256736279</v>
      </c>
      <c r="BV6" s="18">
        <v>478.09182382321359</v>
      </c>
      <c r="BW6" s="18">
        <v>468.51917055702211</v>
      </c>
      <c r="BX6" s="18">
        <v>488.11586213600634</v>
      </c>
      <c r="BY6" s="18">
        <v>491.13160778903961</v>
      </c>
      <c r="BZ6" s="18">
        <v>480.41558283305164</v>
      </c>
      <c r="CA6" s="18">
        <v>482.75476502215867</v>
      </c>
      <c r="CB6" s="18">
        <v>486.30518088984491</v>
      </c>
      <c r="CC6" s="18">
        <v>429.32578739905358</v>
      </c>
      <c r="CD6" s="18">
        <v>385.14351985359195</v>
      </c>
      <c r="CE6" s="18">
        <v>336.47207892894744</v>
      </c>
      <c r="CF6" s="18">
        <v>328.07981298279759</v>
      </c>
      <c r="CG6" s="18">
        <v>288.12863761675356</v>
      </c>
      <c r="CH6" s="18">
        <v>282.73977878022197</v>
      </c>
      <c r="CI6" s="18">
        <v>289.16918811142443</v>
      </c>
      <c r="CJ6" s="18">
        <v>234.57421813559532</v>
      </c>
      <c r="CK6" s="18">
        <v>216.92907284009456</v>
      </c>
      <c r="CL6" s="18">
        <v>209.95882402253153</v>
      </c>
      <c r="CM6" s="18">
        <v>213.21105842435358</v>
      </c>
      <c r="CN6" s="18">
        <v>220.87740673291685</v>
      </c>
      <c r="CO6" s="18">
        <v>215.35076749491694</v>
      </c>
      <c r="CP6" s="18">
        <v>197.7004811396599</v>
      </c>
      <c r="CQ6" s="18">
        <v>185.23546765458582</v>
      </c>
      <c r="CR6" s="18">
        <v>179.99055849122999</v>
      </c>
      <c r="CS6" s="18">
        <v>173.6937885017395</v>
      </c>
      <c r="CT6" s="18">
        <v>162.05237278962136</v>
      </c>
      <c r="CU6" s="18">
        <v>163.78182529163362</v>
      </c>
      <c r="CV6" s="18">
        <v>164.7174981672764</v>
      </c>
      <c r="CW6" s="18">
        <v>165.41154123437403</v>
      </c>
      <c r="CX6" s="18">
        <v>165.09382374143598</v>
      </c>
      <c r="CY6" s="18">
        <v>166.48396629953385</v>
      </c>
      <c r="CZ6" s="18">
        <v>166.03977873659136</v>
      </c>
      <c r="DA6" s="18">
        <v>166.27009821367264</v>
      </c>
      <c r="DB6" s="18">
        <v>167.65818434786794</v>
      </c>
      <c r="DC6" s="18">
        <v>169.85033222794533</v>
      </c>
      <c r="DD6" s="18">
        <v>166.0829636385441</v>
      </c>
      <c r="DE6" s="18">
        <v>163.73041469407082</v>
      </c>
      <c r="DF6" s="18">
        <v>167.12042949736119</v>
      </c>
      <c r="DG6" s="18">
        <v>172.20493759632109</v>
      </c>
      <c r="DH6" s="18">
        <v>178.36804003214834</v>
      </c>
      <c r="DI6" s="18">
        <v>178.28886771190164</v>
      </c>
      <c r="DJ6" s="18">
        <v>173.66397035515308</v>
      </c>
      <c r="DK6" s="18">
        <v>165.60998614096641</v>
      </c>
      <c r="DL6" s="18">
        <v>163.37054051113128</v>
      </c>
      <c r="DM6" s="18">
        <v>164.51596862483026</v>
      </c>
      <c r="DN6" s="18">
        <v>153.1089852375984</v>
      </c>
      <c r="DO6" s="18">
        <v>149.72513970601557</v>
      </c>
      <c r="DP6" s="18">
        <v>145.12080658829214</v>
      </c>
      <c r="DQ6" s="18">
        <v>145.07042420268058</v>
      </c>
      <c r="DR6" s="18">
        <v>143.06129804992676</v>
      </c>
      <c r="DS6" s="18">
        <v>144.24271358191967</v>
      </c>
      <c r="DT6" s="18">
        <v>148.1663703879118</v>
      </c>
      <c r="DU6" s="18">
        <v>147.99980005180834</v>
      </c>
      <c r="DV6" s="18">
        <v>145.71511309611799</v>
      </c>
      <c r="DW6" s="18">
        <v>147.79929872131348</v>
      </c>
      <c r="DX6" s="18">
        <v>150.03463150334358</v>
      </c>
      <c r="DY6" s="18">
        <v>149.60175427186491</v>
      </c>
      <c r="DZ6" s="18">
        <v>155.97564015769959</v>
      </c>
      <c r="EA6" s="18">
        <v>156.00443009233473</v>
      </c>
      <c r="EB6" s="18">
        <v>155.08315218400955</v>
      </c>
      <c r="EC6" s="18">
        <v>154.07858910763264</v>
      </c>
      <c r="ED6" s="18">
        <v>151.32503750216961</v>
      </c>
      <c r="EE6" s="18">
        <v>147.6563772600889</v>
      </c>
      <c r="EF6" s="18">
        <v>148.55092165768147</v>
      </c>
      <c r="EG6" s="18">
        <v>150.64127655458452</v>
      </c>
      <c r="EH6" s="18">
        <v>150.04388541090486</v>
      </c>
      <c r="EI6" s="18">
        <v>151.85867950487139</v>
      </c>
      <c r="EJ6" s="18">
        <v>156.48666149747373</v>
      </c>
      <c r="EK6" s="18">
        <v>156.2080160586834</v>
      </c>
      <c r="EL6" s="18">
        <v>158.07833359801771</v>
      </c>
      <c r="EM6" s="18">
        <v>161.35935793447493</v>
      </c>
      <c r="EN6" s="18">
        <v>163.13713639819622</v>
      </c>
      <c r="EO6" s="18">
        <v>162.17164537596705</v>
      </c>
      <c r="EP6" s="18">
        <v>170.26367343235017</v>
      </c>
      <c r="EQ6" s="18">
        <v>174.3353927593231</v>
      </c>
      <c r="ER6" s="18">
        <v>173.12210265684129</v>
      </c>
      <c r="ES6" s="18">
        <v>174.3497877266407</v>
      </c>
      <c r="ET6" s="18">
        <v>179.06825237095356</v>
      </c>
      <c r="EU6" s="18">
        <v>184.91055267798899</v>
      </c>
      <c r="EV6" s="18">
        <v>191.96203023970128</v>
      </c>
      <c r="EW6" s="18">
        <v>195.04255324566364</v>
      </c>
      <c r="EX6" s="18">
        <v>191.08907829308509</v>
      </c>
      <c r="EY6" s="18">
        <v>194.35262302637102</v>
      </c>
      <c r="EZ6" s="18">
        <v>198.01819863259794</v>
      </c>
      <c r="FA6" s="18">
        <v>198.43770910871029</v>
      </c>
      <c r="FB6" s="18">
        <v>199.47311854362488</v>
      </c>
      <c r="FC6" s="18">
        <v>203.74019814133644</v>
      </c>
      <c r="FD6" s="18">
        <v>209.48070546519756</v>
      </c>
      <c r="FE6" s="18">
        <v>209.06222320103646</v>
      </c>
      <c r="FF6" s="18">
        <v>210.45339397108555</v>
      </c>
      <c r="FG6" s="18">
        <v>201.68891529858112</v>
      </c>
      <c r="FH6" s="18">
        <v>199.36926913654804</v>
      </c>
      <c r="FI6" s="18">
        <v>198.93330726921559</v>
      </c>
      <c r="FJ6" s="18">
        <v>198.14055585479738</v>
      </c>
      <c r="FK6" s="18">
        <v>195.93915406715868</v>
      </c>
      <c r="FL6" s="18">
        <v>190.83408172917368</v>
      </c>
      <c r="FM6" s="18">
        <v>190.7374298057556</v>
      </c>
      <c r="FN6" s="18">
        <v>190.66031390941143</v>
      </c>
      <c r="FO6" s="18">
        <v>183.91524350917339</v>
      </c>
      <c r="FP6" s="18">
        <v>183.28289315915106</v>
      </c>
      <c r="FQ6" s="18">
        <v>182.52098810327053</v>
      </c>
      <c r="FR6" s="18">
        <v>187.95097541785242</v>
      </c>
      <c r="FS6" s="18">
        <v>194.26214037466048</v>
      </c>
      <c r="FT6" s="18">
        <v>195.9669157898426</v>
      </c>
      <c r="FU6" s="18">
        <v>191.58056360578539</v>
      </c>
      <c r="FV6" s="18">
        <v>190.30146793842317</v>
      </c>
      <c r="FW6" s="18">
        <v>185.55524157142639</v>
      </c>
      <c r="FX6" s="18">
        <v>187.97770892858506</v>
      </c>
      <c r="FY6" s="18">
        <v>189.80895441377163</v>
      </c>
      <c r="FZ6" s="18">
        <v>191.37903406333922</v>
      </c>
      <c r="GA6" s="18">
        <v>191.27724108016491</v>
      </c>
      <c r="GB6" s="18">
        <v>193.33674961853029</v>
      </c>
      <c r="GC6" s="18">
        <v>195.34073471152783</v>
      </c>
      <c r="GD6" s="18">
        <v>199.03715667629243</v>
      </c>
      <c r="GE6" s="18">
        <v>201.24164309978485</v>
      </c>
      <c r="GF6" s="18">
        <v>204.37563312721252</v>
      </c>
      <c r="GG6" s="18">
        <v>208.61186636638641</v>
      </c>
      <c r="GH6" s="18">
        <v>209.10232346713545</v>
      </c>
      <c r="GI6" s="18">
        <v>213.44549074923992</v>
      </c>
      <c r="GJ6" s="18">
        <v>218.91660654187203</v>
      </c>
      <c r="GK6" s="18">
        <v>219.70935795629026</v>
      </c>
      <c r="GL6" s="18">
        <v>216.68024554789068</v>
      </c>
      <c r="GM6" s="18">
        <v>215.67156962370871</v>
      </c>
      <c r="GN6" s="18">
        <v>217.54188716304304</v>
      </c>
      <c r="GO6" s="18">
        <v>211.85176222479342</v>
      </c>
      <c r="GP6" s="18">
        <v>209.39227923738954</v>
      </c>
      <c r="GQ6" s="18">
        <v>211.38084115111826</v>
      </c>
      <c r="GR6" s="18">
        <v>212.16022581017018</v>
      </c>
      <c r="GS6" s="18">
        <v>213.25835617411138</v>
      </c>
      <c r="GT6" s="18">
        <v>214.20328295731545</v>
      </c>
      <c r="GU6" s="18">
        <v>211.44870313990114</v>
      </c>
      <c r="GV6" s="18">
        <v>211.04564405500889</v>
      </c>
      <c r="GW6" s="18">
        <v>206.29838947606086</v>
      </c>
      <c r="GX6" s="18">
        <v>211.10939319598677</v>
      </c>
      <c r="GY6" s="18">
        <v>210.01846031570435</v>
      </c>
      <c r="GZ6" s="18">
        <v>205.53751263213158</v>
      </c>
      <c r="HA6" s="18">
        <v>201.2200506488085</v>
      </c>
      <c r="HB6" s="18">
        <v>198.40583453822134</v>
      </c>
      <c r="HC6" s="18">
        <v>200.29774452853201</v>
      </c>
      <c r="HD6" s="18">
        <v>220.27076168167591</v>
      </c>
      <c r="HE6" s="18">
        <v>219.91191571068762</v>
      </c>
      <c r="HF6" s="18">
        <v>218.32538466989996</v>
      </c>
      <c r="HG6" s="18">
        <v>217.47710981011389</v>
      </c>
      <c r="HH6" s="18">
        <v>214.1107438817024</v>
      </c>
      <c r="HI6" s="18">
        <v>221.39562555634976</v>
      </c>
      <c r="HJ6" s="18">
        <v>223.7234974139929</v>
      </c>
      <c r="HK6" s="18">
        <v>219.49754629433156</v>
      </c>
      <c r="HL6" s="18">
        <v>218.87239342796801</v>
      </c>
      <c r="HM6" s="18">
        <v>219.46464351189138</v>
      </c>
      <c r="HN6" s="18">
        <v>220.50519400656225</v>
      </c>
      <c r="HO6" s="18">
        <v>219.68365265750884</v>
      </c>
      <c r="HP6" s="18">
        <v>214.90246708416939</v>
      </c>
      <c r="HQ6" s="18">
        <v>216.90336754131317</v>
      </c>
      <c r="HR6" s="18">
        <v>216.21549374592303</v>
      </c>
      <c r="HS6" s="18">
        <v>225.53109402430056</v>
      </c>
      <c r="HT6" s="18">
        <v>234.97522079658506</v>
      </c>
      <c r="HU6" s="18">
        <v>238.05780022644998</v>
      </c>
      <c r="HV6" s="18">
        <v>251.28780340325832</v>
      </c>
      <c r="HW6" s="18">
        <v>258.4277071927786</v>
      </c>
      <c r="HX6" s="18">
        <v>243.84868993592261</v>
      </c>
      <c r="HY6" s="18">
        <v>237.15605834519863</v>
      </c>
      <c r="HZ6" s="18">
        <v>230.62177139496805</v>
      </c>
      <c r="IA6" s="18">
        <v>229.36015533077719</v>
      </c>
      <c r="IB6" s="18">
        <v>229.12880764174463</v>
      </c>
      <c r="IC6" s="18">
        <v>232.7604522535801</v>
      </c>
      <c r="ID6" s="18">
        <v>227.99571807146074</v>
      </c>
      <c r="IE6" s="18">
        <v>233.79174884068968</v>
      </c>
      <c r="IF6" s="18">
        <v>221.83775669538974</v>
      </c>
      <c r="IG6" s="18">
        <v>208.05560370075705</v>
      </c>
      <c r="IH6" s="18">
        <v>205.98272840702532</v>
      </c>
      <c r="II6" s="18">
        <v>204.48873644185065</v>
      </c>
      <c r="IJ6" s="18">
        <v>194.89757536053659</v>
      </c>
      <c r="IK6" s="18">
        <v>188.60903106665612</v>
      </c>
      <c r="IL6" s="18">
        <v>187.1859857261181</v>
      </c>
      <c r="IM6" s="18">
        <v>201.61488403809071</v>
      </c>
      <c r="IN6" s="18">
        <v>204.84861062479021</v>
      </c>
      <c r="IO6" s="18">
        <v>209.55165208983419</v>
      </c>
      <c r="IP6" s="18">
        <v>207.39651984000204</v>
      </c>
      <c r="IQ6" s="18">
        <v>209.32338903665544</v>
      </c>
      <c r="IR6" s="18">
        <v>201.79173649370671</v>
      </c>
      <c r="IS6" s="18">
        <v>197.95753412747385</v>
      </c>
      <c r="IT6" s="18">
        <v>197.66346550941469</v>
      </c>
      <c r="IU6" s="18">
        <v>196.7185387262106</v>
      </c>
      <c r="IV6" s="18">
        <v>196.90978614914417</v>
      </c>
      <c r="IW6" s="18">
        <v>210.12950720643997</v>
      </c>
      <c r="IX6" s="18">
        <v>213.81873168754578</v>
      </c>
      <c r="IY6" s="18">
        <v>200.06125577974319</v>
      </c>
      <c r="IZ6" s="18">
        <v>196.42138547229769</v>
      </c>
      <c r="JA6" s="18">
        <v>196.16227606058121</v>
      </c>
      <c r="JB6" s="18">
        <v>199.94095498144628</v>
      </c>
      <c r="JC6" s="18">
        <v>210.75980113255977</v>
      </c>
      <c r="JD6" s="18">
        <v>214.20328295731545</v>
      </c>
      <c r="JE6" s="18">
        <v>225.24319467794894</v>
      </c>
      <c r="JF6" s="18">
        <v>231.60165738451482</v>
      </c>
      <c r="JG6" s="18">
        <v>233.21903478384019</v>
      </c>
      <c r="JH6" s="18">
        <v>233.31979955506324</v>
      </c>
      <c r="JI6" s="18">
        <v>235.00915179097655</v>
      </c>
      <c r="JJ6" s="18">
        <v>234.98241828024388</v>
      </c>
      <c r="JK6" s="18">
        <v>235.82143923246861</v>
      </c>
      <c r="JL6" s="18">
        <v>243.86102847933768</v>
      </c>
      <c r="JM6" s="18">
        <v>256.78565270662307</v>
      </c>
      <c r="JN6" s="18">
        <v>266.27090795695779</v>
      </c>
      <c r="JO6" s="18">
        <v>266.2174409354925</v>
      </c>
      <c r="JP6" s="18">
        <v>266.20407418012616</v>
      </c>
      <c r="JQ6" s="18">
        <v>265.52236965644363</v>
      </c>
      <c r="JR6" s="18">
        <v>261.26454396629333</v>
      </c>
      <c r="JS6" s="18">
        <v>269.22598910486698</v>
      </c>
      <c r="JT6" s="18">
        <v>278.981664098382</v>
      </c>
      <c r="JU6" s="18">
        <v>282.60508301460743</v>
      </c>
      <c r="JV6" s="18">
        <v>287.57751601088046</v>
      </c>
      <c r="JW6" s="18">
        <v>299.65078074252602</v>
      </c>
      <c r="JX6" s="18">
        <v>308.57977332723141</v>
      </c>
      <c r="JY6" s="18">
        <v>305.32342607760432</v>
      </c>
      <c r="JZ6" s="18">
        <v>295.11945067334176</v>
      </c>
      <c r="KA6" s="18">
        <v>297.3167396131754</v>
      </c>
      <c r="KB6" s="18">
        <v>295.53484830164911</v>
      </c>
      <c r="KC6" s="18">
        <v>295.93790738654133</v>
      </c>
      <c r="KD6" s="18">
        <v>295.00429093480113</v>
      </c>
      <c r="KE6" s="18">
        <v>296.71523562169074</v>
      </c>
      <c r="KF6" s="18">
        <v>285.90461516618728</v>
      </c>
      <c r="KG6" s="18">
        <v>280.1240075762272</v>
      </c>
      <c r="KH6" s="18">
        <v>279.98314253890516</v>
      </c>
      <c r="KI6" s="18">
        <v>280.34507314574722</v>
      </c>
      <c r="KJ6" s="18">
        <v>279.02484900033477</v>
      </c>
      <c r="KK6" s="18">
        <v>291.8929215703011</v>
      </c>
      <c r="KL6" s="18">
        <v>291.6399814302921</v>
      </c>
      <c r="KM6" s="18">
        <v>291.53716023516654</v>
      </c>
      <c r="KN6" s="18">
        <v>285.69897277593611</v>
      </c>
      <c r="KO6" s="18">
        <v>290.19328721487523</v>
      </c>
      <c r="KP6" s="18">
        <v>262.88911884927751</v>
      </c>
      <c r="KQ6" s="18">
        <v>251.09552776837347</v>
      </c>
      <c r="KR6" s="18">
        <v>240.80723898410795</v>
      </c>
      <c r="KS6" s="18">
        <v>237.15503013324738</v>
      </c>
      <c r="KT6" s="18">
        <v>235.10169086658956</v>
      </c>
      <c r="KU6" s="18">
        <v>238.0989287045002</v>
      </c>
      <c r="KV6" s="18">
        <v>238.90710329818725</v>
      </c>
      <c r="KW6" s="18">
        <v>241.25451118290422</v>
      </c>
      <c r="KX6" s="18">
        <v>239.14462025892735</v>
      </c>
      <c r="KY6" s="18">
        <v>237.48919901740553</v>
      </c>
      <c r="KZ6" s="18">
        <v>233.92130354654788</v>
      </c>
      <c r="LA6" s="18">
        <v>238.08659016108513</v>
      </c>
      <c r="LB6" s="18">
        <v>240.95016044533253</v>
      </c>
      <c r="LC6" s="18">
        <v>238.83410024964809</v>
      </c>
      <c r="LD6" s="18">
        <v>236.48257951712608</v>
      </c>
      <c r="LE6" s="18">
        <v>243.73969946908949</v>
      </c>
      <c r="LF6" s="18">
        <v>251.57364632570741</v>
      </c>
      <c r="LG6" s="18">
        <v>254.5564891963005</v>
      </c>
      <c r="LH6" s="18">
        <v>253.41620214235783</v>
      </c>
      <c r="LI6" s="18">
        <v>253.80280983603001</v>
      </c>
      <c r="LJ6" s="18">
        <v>250.11769820272923</v>
      </c>
      <c r="LK6" s="18">
        <v>247.39807759165765</v>
      </c>
      <c r="LL6" s="18">
        <v>244.92214321303368</v>
      </c>
      <c r="LM6" s="18">
        <v>247.52660408556463</v>
      </c>
      <c r="LN6" s="18">
        <v>250.87343398690226</v>
      </c>
      <c r="LO6" s="18">
        <v>268.13814086043834</v>
      </c>
      <c r="LP6" s="18">
        <v>272.05048733496665</v>
      </c>
      <c r="LQ6" s="18">
        <v>278.61973349153999</v>
      </c>
      <c r="LR6" s="18">
        <v>279.08242886960505</v>
      </c>
      <c r="LS6" s="18">
        <v>285.98995675814149</v>
      </c>
      <c r="LT6" s="18">
        <v>283.36801628243927</v>
      </c>
      <c r="LU6" s="18">
        <v>283.22098197340966</v>
      </c>
      <c r="LV6" s="18">
        <v>278.08197864103317</v>
      </c>
      <c r="LW6" s="18">
        <v>275.80757380485534</v>
      </c>
      <c r="LX6" s="18">
        <v>283.78958318245407</v>
      </c>
      <c r="LY6" s="18">
        <v>290.06167608511447</v>
      </c>
      <c r="LZ6" s="18">
        <v>287.3605632891655</v>
      </c>
      <c r="MA6" s="18">
        <v>291.82403136956691</v>
      </c>
      <c r="MB6" s="18">
        <v>300.72731865549088</v>
      </c>
      <c r="MC6" s="18">
        <v>307.76234482598301</v>
      </c>
      <c r="MD6" s="18">
        <v>315.17575299453739</v>
      </c>
      <c r="ME6" s="18">
        <v>311.24078585708145</v>
      </c>
      <c r="MF6" s="18">
        <v>301.29694807648656</v>
      </c>
      <c r="MG6" s="18">
        <v>294.35034813380241</v>
      </c>
      <c r="MH6" s="18">
        <v>295.37650366115571</v>
      </c>
      <c r="MI6" s="18">
        <v>291.19476565539833</v>
      </c>
      <c r="MJ6" s="18">
        <v>289.30079924118519</v>
      </c>
      <c r="MK6" s="18">
        <v>292.58388000154491</v>
      </c>
      <c r="ML6" s="18">
        <v>305.6102972120047</v>
      </c>
      <c r="MM6" s="18">
        <v>309.85681257069115</v>
      </c>
      <c r="MN6" s="18">
        <v>313.968632163763</v>
      </c>
      <c r="MO6" s="18">
        <v>312.850965772748</v>
      </c>
      <c r="MP6" s="18">
        <v>313.86066990888122</v>
      </c>
      <c r="MQ6" s="18">
        <v>313.916193354249</v>
      </c>
      <c r="MR6" s="18">
        <v>318.39097176611421</v>
      </c>
      <c r="MS6" s="18">
        <v>321.11984628474715</v>
      </c>
      <c r="MT6" s="18">
        <v>319.46648146712784</v>
      </c>
      <c r="MU6" s="18">
        <v>318.56679600977901</v>
      </c>
      <c r="MV6" s="18">
        <v>329.89563528871537</v>
      </c>
      <c r="MW6" s="18">
        <v>343.62226483798031</v>
      </c>
      <c r="MX6" s="18">
        <v>344.19703531873222</v>
      </c>
      <c r="MY6" s="18">
        <v>342.54881156086918</v>
      </c>
      <c r="MZ6" s="18">
        <v>331.32484990096088</v>
      </c>
      <c r="NA6" s="18">
        <v>337.29053564214706</v>
      </c>
      <c r="NB6" s="18">
        <v>346.81794758248333</v>
      </c>
      <c r="NC6" s="18">
        <v>348.55151293230057</v>
      </c>
      <c r="ND6" s="18">
        <v>352.38879993438724</v>
      </c>
      <c r="NE6" s="18">
        <v>373.31702599024771</v>
      </c>
      <c r="NF6" s="18">
        <v>376.07160580766197</v>
      </c>
      <c r="NG6" s="18">
        <v>374.49432867443562</v>
      </c>
      <c r="NH6" s="18">
        <v>373.12886320316795</v>
      </c>
      <c r="NI6" s="18">
        <v>376.42531071889397</v>
      </c>
      <c r="NJ6" s="18">
        <v>373.22962797439095</v>
      </c>
      <c r="NK6" s="18">
        <v>368.41553961861138</v>
      </c>
      <c r="NL6" s="18">
        <v>360.56822600662707</v>
      </c>
      <c r="NM6" s="18">
        <v>360.2268596388102</v>
      </c>
      <c r="NN6" s="18">
        <v>366.54213744342326</v>
      </c>
      <c r="NO6" s="18">
        <v>369.23502454376217</v>
      </c>
      <c r="NP6" s="18">
        <v>378.36965951871872</v>
      </c>
      <c r="NQ6" s="18">
        <v>374.38842284345623</v>
      </c>
      <c r="NR6" s="18">
        <v>366.59354804098609</v>
      </c>
      <c r="NS6" s="18">
        <v>372.11401800727845</v>
      </c>
      <c r="NT6" s="18">
        <v>368.32197233104705</v>
      </c>
      <c r="NU6" s="18">
        <v>390.08921933913234</v>
      </c>
      <c r="NV6" s="18">
        <v>414.50205569779877</v>
      </c>
      <c r="NW6" s="18">
        <v>423.09071012663844</v>
      </c>
      <c r="NX6" s="18">
        <v>427.49968297362324</v>
      </c>
      <c r="NY6" s="18">
        <v>420.5109263409376</v>
      </c>
      <c r="NZ6" s="18">
        <v>411.49350752842423</v>
      </c>
      <c r="OA6" s="18">
        <v>411.60455441915985</v>
      </c>
      <c r="OB6" s="18">
        <v>410.56400392448899</v>
      </c>
      <c r="OC6" s="18">
        <v>406.29692432677746</v>
      </c>
      <c r="OD6" s="18">
        <v>408.75640731418133</v>
      </c>
      <c r="OE6" s="18">
        <v>409.07720944297313</v>
      </c>
      <c r="OF6" s="18">
        <v>408.54253922832015</v>
      </c>
      <c r="OG6" s="18">
        <v>405.58026059675217</v>
      </c>
      <c r="OH6" s="18">
        <v>401.94964419686795</v>
      </c>
      <c r="OI6" s="18">
        <v>402.65705401933189</v>
      </c>
      <c r="OJ6" s="18">
        <v>397.48720432841782</v>
      </c>
      <c r="OK6" s="18">
        <v>404.03691445791725</v>
      </c>
      <c r="OL6" s="18">
        <v>411.07502526426316</v>
      </c>
      <c r="OM6" s="18">
        <v>413.11088492774962</v>
      </c>
      <c r="ON6" s="18">
        <v>409.47512746810912</v>
      </c>
      <c r="OO6" s="18">
        <v>410.66785333156582</v>
      </c>
      <c r="OP6" s="18">
        <v>406.74008367776867</v>
      </c>
      <c r="OQ6" s="18">
        <v>406.68044738459588</v>
      </c>
      <c r="OR6" s="18">
        <v>402.51927361786369</v>
      </c>
      <c r="OS6" s="18">
        <v>407.81353695487979</v>
      </c>
      <c r="OT6" s="18">
        <v>405.78693119895462</v>
      </c>
      <c r="OU6" s="18">
        <v>402.21286645638946</v>
      </c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</row>
    <row r="7" spans="1:516" x14ac:dyDescent="0.25">
      <c r="A7" s="5" t="s">
        <v>209</v>
      </c>
      <c r="B7" s="5" t="str">
        <f ca="1">_xlfn.XLOOKUP(A7,bonds[worksheet get],bonds[unique lookup],"-")</f>
        <v>SOLBBB 5.869 PERP nc-24</v>
      </c>
      <c r="C7" s="5" t="str">
        <f ca="1">_xlfn.XLOOKUP(A7,bonds[worksheet get],bonds[ID_ISIN],"-")</f>
        <v>XS1323897725</v>
      </c>
      <c r="D7" s="18">
        <f ca="1">_xll.BDH(A7,"blp_i_sprd_mid","-2AY",,"Dates=H","Fill=C","Sort=R","Dir=H","factor="&amp;_xlfn.XLOOKUP(A7,bonds[worksheet get],bonds[yas/blp factor]),"cols=510;rows=1")</f>
        <v>324.21972326767445</v>
      </c>
      <c r="E7" s="18">
        <v>327.66742299681903</v>
      </c>
      <c r="F7" s="18">
        <v>339.43998307514187</v>
      </c>
      <c r="G7" s="18">
        <v>346.8521876247525</v>
      </c>
      <c r="H7" s="18">
        <v>352.79094787144658</v>
      </c>
      <c r="I7" s="18">
        <v>358.10394411975142</v>
      </c>
      <c r="J7" s="18">
        <v>361.07282443159818</v>
      </c>
      <c r="K7" s="18">
        <v>360.44306194120645</v>
      </c>
      <c r="L7" s="18">
        <v>359.72633224976067</v>
      </c>
      <c r="M7" s="18">
        <v>356.82042818695305</v>
      </c>
      <c r="N7" s="18">
        <v>353.11182685464621</v>
      </c>
      <c r="O7" s="18">
        <v>355.37797219705584</v>
      </c>
      <c r="P7" s="18">
        <v>349.69811430752276</v>
      </c>
      <c r="Q7" s="18">
        <v>349.52118103641271</v>
      </c>
      <c r="R7" s="18">
        <v>339.89681078642604</v>
      </c>
      <c r="S7" s="18">
        <v>334.42887297302485</v>
      </c>
      <c r="T7" s="18">
        <v>354.46031828248499</v>
      </c>
      <c r="U7" s="18">
        <v>347.56791769319773</v>
      </c>
      <c r="V7" s="18">
        <v>341.9060530176759</v>
      </c>
      <c r="W7" s="18">
        <v>316.85650024509431</v>
      </c>
      <c r="X7" s="18">
        <v>304.59012640446423</v>
      </c>
      <c r="Y7" s="18">
        <v>300.93150622218849</v>
      </c>
      <c r="Z7" s="18">
        <v>317.19237357330326</v>
      </c>
      <c r="AA7" s="18">
        <v>356.87840632098909</v>
      </c>
      <c r="AB7" s="18">
        <v>372.14764765548705</v>
      </c>
      <c r="AC7" s="18">
        <v>398.14284378665684</v>
      </c>
      <c r="AD7" s="18">
        <v>400.4169861130714</v>
      </c>
      <c r="AE7" s="18">
        <v>402.48520610135796</v>
      </c>
      <c r="AF7" s="18">
        <v>398.09886037462951</v>
      </c>
      <c r="AG7" s="18">
        <v>399.38837404543159</v>
      </c>
      <c r="AH7" s="18">
        <v>422.05982369953392</v>
      </c>
      <c r="AI7" s="18">
        <v>437.91484411239622</v>
      </c>
      <c r="AJ7" s="18">
        <v>443.85060549008841</v>
      </c>
      <c r="AK7" s="18">
        <v>450.16122549301389</v>
      </c>
      <c r="AL7" s="18">
        <v>459.17382646661997</v>
      </c>
      <c r="AM7" s="18">
        <v>467.28976560866835</v>
      </c>
      <c r="AN7" s="18">
        <v>474.96487100744247</v>
      </c>
      <c r="AO7" s="18">
        <v>478.54452097266915</v>
      </c>
      <c r="AP7" s="18">
        <v>479.94999091154335</v>
      </c>
      <c r="AQ7" s="18">
        <v>470.56453055870537</v>
      </c>
      <c r="AR7" s="18">
        <v>465.01362403625251</v>
      </c>
      <c r="AS7" s="18">
        <v>459.40873787176611</v>
      </c>
      <c r="AT7" s="18">
        <v>471.41321048623325</v>
      </c>
      <c r="AU7" s="18">
        <v>460.02250639414791</v>
      </c>
      <c r="AV7" s="18">
        <v>456.24293182879688</v>
      </c>
      <c r="AW7" s="18">
        <v>454.15671862649913</v>
      </c>
      <c r="AX7" s="18">
        <v>450.11124434298279</v>
      </c>
      <c r="AY7" s="18">
        <v>419.04096223765612</v>
      </c>
      <c r="AZ7" s="18">
        <v>414.35073111873868</v>
      </c>
      <c r="BA7" s="18">
        <v>413.86591396343709</v>
      </c>
      <c r="BB7" s="18">
        <v>414.81155732202529</v>
      </c>
      <c r="BC7" s="18">
        <v>434.15326276105645</v>
      </c>
      <c r="BD7" s="18">
        <v>439.11239246714115</v>
      </c>
      <c r="BE7" s="18">
        <v>454.35764284962414</v>
      </c>
      <c r="BF7" s="18">
        <v>460.57929640549418</v>
      </c>
      <c r="BG7" s="18">
        <v>460.38237067437171</v>
      </c>
      <c r="BH7" s="18">
        <v>463.70211865943674</v>
      </c>
      <c r="BI7" s="18">
        <v>463.72910848045348</v>
      </c>
      <c r="BJ7" s="18">
        <v>461.65089226216077</v>
      </c>
      <c r="BK7" s="18">
        <v>473.37347119045262</v>
      </c>
      <c r="BL7" s="18">
        <v>515.59554749071594</v>
      </c>
      <c r="BM7" s="18">
        <v>534.51541202348471</v>
      </c>
      <c r="BN7" s="18">
        <v>550.15151499921092</v>
      </c>
      <c r="BO7" s="18">
        <v>564.1422385159135</v>
      </c>
      <c r="BP7" s="18">
        <v>565.87058668398856</v>
      </c>
      <c r="BQ7" s="18">
        <v>563.30255519539116</v>
      </c>
      <c r="BR7" s="18">
        <v>562.32392427778234</v>
      </c>
      <c r="BS7" s="18">
        <v>560.85647771286961</v>
      </c>
      <c r="BT7" s="18">
        <v>563.87333992874619</v>
      </c>
      <c r="BU7" s="18">
        <v>558.51835951441535</v>
      </c>
      <c r="BV7" s="18">
        <v>555.31156892842046</v>
      </c>
      <c r="BW7" s="18">
        <v>545.30834156119829</v>
      </c>
      <c r="BX7" s="18">
        <v>574.58929849541187</v>
      </c>
      <c r="BY7" s="18">
        <v>567.44499290996794</v>
      </c>
      <c r="BZ7" s="18">
        <v>545.86913006454711</v>
      </c>
      <c r="CA7" s="18">
        <v>542.23550045728689</v>
      </c>
      <c r="CB7" s="18">
        <v>536.61062183278796</v>
      </c>
      <c r="CC7" s="18">
        <v>470.9953680719733</v>
      </c>
      <c r="CD7" s="18">
        <v>412.86029322481158</v>
      </c>
      <c r="CE7" s="18">
        <v>358.53678087902074</v>
      </c>
      <c r="CF7" s="18">
        <v>351.06259970337152</v>
      </c>
      <c r="CG7" s="18">
        <v>308.22975374972822</v>
      </c>
      <c r="CH7" s="18">
        <v>298.18354259347916</v>
      </c>
      <c r="CI7" s="18">
        <v>305.91662612628937</v>
      </c>
      <c r="CJ7" s="18">
        <v>253.75729757684471</v>
      </c>
      <c r="CK7" s="18">
        <v>235.11332899224757</v>
      </c>
      <c r="CL7" s="18">
        <v>229.22654914158582</v>
      </c>
      <c r="CM7" s="18">
        <v>233.0221176749468</v>
      </c>
      <c r="CN7" s="18">
        <v>239.37672108989955</v>
      </c>
      <c r="CO7" s="18">
        <v>234.65650128096343</v>
      </c>
      <c r="CP7" s="18">
        <v>215.97954513734581</v>
      </c>
      <c r="CQ7" s="18">
        <v>201.86886686056852</v>
      </c>
      <c r="CR7" s="18">
        <v>192.63934769582747</v>
      </c>
      <c r="CS7" s="18">
        <v>184.00960233145952</v>
      </c>
      <c r="CT7" s="18">
        <v>175.16293877595663</v>
      </c>
      <c r="CU7" s="18">
        <v>175.15993990695478</v>
      </c>
      <c r="CV7" s="18">
        <v>175.61076988023518</v>
      </c>
      <c r="CW7" s="18">
        <v>176.63038534086942</v>
      </c>
      <c r="CX7" s="18">
        <v>176.31250522667168</v>
      </c>
      <c r="CY7" s="18">
        <v>177.21916328823568</v>
      </c>
      <c r="CZ7" s="18">
        <v>177.42808449536562</v>
      </c>
      <c r="DA7" s="18">
        <v>176.68736385190485</v>
      </c>
      <c r="DB7" s="18">
        <v>178.8625435012579</v>
      </c>
      <c r="DC7" s="18">
        <v>180.93676122754812</v>
      </c>
      <c r="DD7" s="18">
        <v>177.55703586244582</v>
      </c>
      <c r="DE7" s="18">
        <v>174.14732180732489</v>
      </c>
      <c r="DF7" s="18">
        <v>174.88704282778502</v>
      </c>
      <c r="DG7" s="18">
        <v>180.45594256424903</v>
      </c>
      <c r="DH7" s="18">
        <v>185.33010431528092</v>
      </c>
      <c r="DI7" s="18">
        <v>183.94262759041786</v>
      </c>
      <c r="DJ7" s="18">
        <v>177.38709995234012</v>
      </c>
      <c r="DK7" s="18">
        <v>170.13383545982839</v>
      </c>
      <c r="DL7" s="18">
        <v>168.59041754686831</v>
      </c>
      <c r="DM7" s="18">
        <v>171.56629521971942</v>
      </c>
      <c r="DN7" s="18">
        <v>159.97866539651153</v>
      </c>
      <c r="DO7" s="18">
        <v>158.27030968844892</v>
      </c>
      <c r="DP7" s="18">
        <v>154.20084445291755</v>
      </c>
      <c r="DQ7" s="18">
        <v>154.56570684814452</v>
      </c>
      <c r="DR7" s="18">
        <v>152.96531042414904</v>
      </c>
      <c r="DS7" s="18">
        <v>158.01440620028973</v>
      </c>
      <c r="DT7" s="18">
        <v>164.06012610805035</v>
      </c>
      <c r="DU7" s="18">
        <v>165.47759152293204</v>
      </c>
      <c r="DV7" s="18">
        <v>164.16208765411375</v>
      </c>
      <c r="DW7" s="18">
        <v>166.36225787848235</v>
      </c>
      <c r="DX7" s="18">
        <v>168.44247334277631</v>
      </c>
      <c r="DY7" s="18">
        <v>167.37587560111282</v>
      </c>
      <c r="DZ7" s="18">
        <v>172.12508447706699</v>
      </c>
      <c r="EA7" s="18">
        <v>174.15531879132988</v>
      </c>
      <c r="EB7" s="18">
        <v>173.70548844105005</v>
      </c>
      <c r="EC7" s="18">
        <v>171.76821906584502</v>
      </c>
      <c r="ED7" s="18">
        <v>168.78434440898897</v>
      </c>
      <c r="EE7" s="18">
        <v>166.30827823644879</v>
      </c>
      <c r="EF7" s="18">
        <v>164.19607483613493</v>
      </c>
      <c r="EG7" s="18">
        <v>169.84194554364683</v>
      </c>
      <c r="EH7" s="18">
        <v>168.17257513260842</v>
      </c>
      <c r="EI7" s="18">
        <v>170.04386938977242</v>
      </c>
      <c r="EJ7" s="18">
        <v>172.60390389436483</v>
      </c>
      <c r="EK7" s="18">
        <v>172.90778928655388</v>
      </c>
      <c r="EL7" s="18">
        <v>174.82806507074832</v>
      </c>
      <c r="EM7" s="18">
        <v>177.50905395841599</v>
      </c>
      <c r="EN7" s="18">
        <v>178.76558007019759</v>
      </c>
      <c r="EO7" s="18">
        <v>179.6012648987174</v>
      </c>
      <c r="EP7" s="18">
        <v>186.73957274615765</v>
      </c>
      <c r="EQ7" s="18">
        <v>189.0716932066083</v>
      </c>
      <c r="ER7" s="18">
        <v>187.80017274981739</v>
      </c>
      <c r="ES7" s="18">
        <v>190.73906437164547</v>
      </c>
      <c r="ET7" s="18">
        <v>194.54762800401451</v>
      </c>
      <c r="EU7" s="18">
        <v>199.63470945417882</v>
      </c>
      <c r="EV7" s="18">
        <v>202.69155659008027</v>
      </c>
      <c r="EW7" s="18">
        <v>205.79838487601282</v>
      </c>
      <c r="EX7" s="18">
        <v>201.96583029162883</v>
      </c>
      <c r="EY7" s="18">
        <v>205.1696220086217</v>
      </c>
      <c r="EZ7" s="18">
        <v>207.06190834879874</v>
      </c>
      <c r="FA7" s="18">
        <v>207.26883030992747</v>
      </c>
      <c r="FB7" s="18">
        <v>207.58771004712582</v>
      </c>
      <c r="FC7" s="18">
        <v>211.77713004273176</v>
      </c>
      <c r="FD7" s="18">
        <v>215.28280790591239</v>
      </c>
      <c r="FE7" s="18">
        <v>214.35315851533412</v>
      </c>
      <c r="FF7" s="18">
        <v>216.21045805048942</v>
      </c>
      <c r="FG7" s="18">
        <v>208.12750646746159</v>
      </c>
      <c r="FH7" s="18">
        <v>204.78276790738107</v>
      </c>
      <c r="FI7" s="18">
        <v>200.93521897798777</v>
      </c>
      <c r="FJ7" s="18">
        <v>200.15751228350402</v>
      </c>
      <c r="FK7" s="18">
        <v>198.5471196295023</v>
      </c>
      <c r="FL7" s="18">
        <v>191.94161084139347</v>
      </c>
      <c r="FM7" s="18">
        <v>191.15190867090223</v>
      </c>
      <c r="FN7" s="18">
        <v>190.10030527424811</v>
      </c>
      <c r="FO7" s="18">
        <v>186.7555667141676</v>
      </c>
      <c r="FP7" s="18">
        <v>189.2916102667451</v>
      </c>
      <c r="FQ7" s="18">
        <v>187.7921757658124</v>
      </c>
      <c r="FR7" s="18">
        <v>190.8740134767294</v>
      </c>
      <c r="FS7" s="18">
        <v>194.67258087909224</v>
      </c>
      <c r="FT7" s="18">
        <v>195.00645496129991</v>
      </c>
      <c r="FU7" s="18">
        <v>192.74530773389341</v>
      </c>
      <c r="FV7" s="18">
        <v>191.66471527022122</v>
      </c>
      <c r="FW7" s="18">
        <v>187.66522364473343</v>
      </c>
      <c r="FX7" s="18">
        <v>188.90875465750693</v>
      </c>
      <c r="FY7" s="18">
        <v>192.74130924189089</v>
      </c>
      <c r="FZ7" s="18">
        <v>192.83227493494749</v>
      </c>
      <c r="GA7" s="18">
        <v>192.49040386873483</v>
      </c>
      <c r="GB7" s="18">
        <v>192.83927229595184</v>
      </c>
      <c r="GC7" s="18">
        <v>195.93410510587694</v>
      </c>
      <c r="GD7" s="18">
        <v>198.86699898970127</v>
      </c>
      <c r="GE7" s="18">
        <v>199.9285986163616</v>
      </c>
      <c r="GF7" s="18">
        <v>203.2673394384384</v>
      </c>
      <c r="GG7" s="18">
        <v>205.97731739312411</v>
      </c>
      <c r="GH7" s="18">
        <v>206.3311839353442</v>
      </c>
      <c r="GI7" s="18">
        <v>212.13799394595623</v>
      </c>
      <c r="GJ7" s="18">
        <v>216.63729707175492</v>
      </c>
      <c r="GK7" s="18">
        <v>219.5332049045563</v>
      </c>
      <c r="GL7" s="18">
        <v>216.65329103976489</v>
      </c>
      <c r="GM7" s="18">
        <v>216.65928877776864</v>
      </c>
      <c r="GN7" s="18">
        <v>218.33065843480827</v>
      </c>
      <c r="GO7" s="18">
        <v>214.06126859915256</v>
      </c>
      <c r="GP7" s="18">
        <v>211.13637169933321</v>
      </c>
      <c r="GQ7" s="18">
        <v>212.36790723609926</v>
      </c>
      <c r="GR7" s="18">
        <v>213.16560639059546</v>
      </c>
      <c r="GS7" s="18">
        <v>213.78637227398156</v>
      </c>
      <c r="GT7" s="18">
        <v>214.98891874372958</v>
      </c>
      <c r="GU7" s="18">
        <v>210.70853305506708</v>
      </c>
      <c r="GV7" s="18">
        <v>209.82486632251738</v>
      </c>
      <c r="GW7" s="18">
        <v>204.94270758748056</v>
      </c>
      <c r="GX7" s="18">
        <v>206.96394529473781</v>
      </c>
      <c r="GY7" s="18">
        <v>207.53772889709475</v>
      </c>
      <c r="GZ7" s="18">
        <v>203.93908609485626</v>
      </c>
      <c r="HA7" s="18">
        <v>199.57373245114087</v>
      </c>
      <c r="HB7" s="18">
        <v>195.83514242881535</v>
      </c>
      <c r="HC7" s="18">
        <v>199.69268758821488</v>
      </c>
      <c r="HD7" s="18">
        <v>219.22732026636601</v>
      </c>
      <c r="HE7" s="18">
        <v>218.1217372276783</v>
      </c>
      <c r="HF7" s="18">
        <v>216.46036380064487</v>
      </c>
      <c r="HG7" s="18">
        <v>216.42037888062001</v>
      </c>
      <c r="HH7" s="18">
        <v>213.17860148960349</v>
      </c>
      <c r="HI7" s="18">
        <v>220.06900283288954</v>
      </c>
      <c r="HJ7" s="18">
        <v>223.40574440896512</v>
      </c>
      <c r="HK7" s="18">
        <v>217.32903618818523</v>
      </c>
      <c r="HL7" s="18">
        <v>217.2540644631386</v>
      </c>
      <c r="HM7" s="18">
        <v>217.65691253238916</v>
      </c>
      <c r="HN7" s="18">
        <v>220.70276381528379</v>
      </c>
      <c r="HO7" s="18">
        <v>219.32328407442571</v>
      </c>
      <c r="HP7" s="18">
        <v>217.69089971441031</v>
      </c>
      <c r="HQ7" s="18">
        <v>218.16572063970565</v>
      </c>
      <c r="HR7" s="18">
        <v>218.43861771887541</v>
      </c>
      <c r="HS7" s="18">
        <v>226.02275742459298</v>
      </c>
      <c r="HT7" s="18">
        <v>236.23890449094773</v>
      </c>
      <c r="HU7" s="18">
        <v>239.50067434197666</v>
      </c>
      <c r="HV7" s="18">
        <v>249.56487871223686</v>
      </c>
      <c r="HW7" s="18">
        <v>254.02619616401196</v>
      </c>
      <c r="HX7" s="18">
        <v>242.27362854570151</v>
      </c>
      <c r="HY7" s="18">
        <v>236.94663757538797</v>
      </c>
      <c r="HZ7" s="18">
        <v>233.13407545101643</v>
      </c>
      <c r="IA7" s="18">
        <v>234.89441155511142</v>
      </c>
      <c r="IB7" s="18">
        <v>237.50142834073307</v>
      </c>
      <c r="IC7" s="18">
        <v>243.15929452425243</v>
      </c>
      <c r="ID7" s="18">
        <v>240.29937311947344</v>
      </c>
      <c r="IE7" s="18">
        <v>244.54177313411233</v>
      </c>
      <c r="IF7" s="18">
        <v>237.79431787991521</v>
      </c>
      <c r="IG7" s="18">
        <v>224.34738927555082</v>
      </c>
      <c r="IH7" s="18">
        <v>221.12960283654928</v>
      </c>
      <c r="II7" s="18">
        <v>218.77249180108308</v>
      </c>
      <c r="IJ7" s="18">
        <v>211.59419903361797</v>
      </c>
      <c r="IK7" s="18">
        <v>208.20047894650696</v>
      </c>
      <c r="IL7" s="18">
        <v>206.86098412567375</v>
      </c>
      <c r="IM7" s="18">
        <v>213.32054795569184</v>
      </c>
      <c r="IN7" s="18">
        <v>212.56183409821986</v>
      </c>
      <c r="IO7" s="18">
        <v>213.02865803951025</v>
      </c>
      <c r="IP7" s="18">
        <v>213.31455021768809</v>
      </c>
      <c r="IQ7" s="18">
        <v>213.51647406381369</v>
      </c>
      <c r="IR7" s="18">
        <v>206.43814359641075</v>
      </c>
      <c r="IS7" s="18">
        <v>199.77365705126522</v>
      </c>
      <c r="IT7" s="18">
        <v>199.08191793483496</v>
      </c>
      <c r="IU7" s="18">
        <v>197.5414988908768</v>
      </c>
      <c r="IV7" s="18">
        <v>198.17026175826788</v>
      </c>
      <c r="IW7" s="18">
        <v>207.49974322307111</v>
      </c>
      <c r="IX7" s="18">
        <v>209.56996245735883</v>
      </c>
      <c r="IY7" s="18">
        <v>197.21962028467655</v>
      </c>
      <c r="IZ7" s="18">
        <v>194.14278068876268</v>
      </c>
      <c r="JA7" s="18">
        <v>194.70856730711461</v>
      </c>
      <c r="JB7" s="18">
        <v>199.18287985789777</v>
      </c>
      <c r="JC7" s="18">
        <v>209.31805746120213</v>
      </c>
      <c r="JD7" s="18">
        <v>211.81711496275662</v>
      </c>
      <c r="JE7" s="18">
        <v>223.42173837697507</v>
      </c>
      <c r="JF7" s="18">
        <v>230.89092143762113</v>
      </c>
      <c r="JG7" s="18">
        <v>231.76759080916642</v>
      </c>
      <c r="JH7" s="18">
        <v>232.63726281970739</v>
      </c>
      <c r="JI7" s="18">
        <v>230.74397685652971</v>
      </c>
      <c r="JJ7" s="18">
        <v>230.53405602639916</v>
      </c>
      <c r="JK7" s="18">
        <v>231.48669674599171</v>
      </c>
      <c r="JL7" s="18">
        <v>240.10144776535034</v>
      </c>
      <c r="JM7" s="18">
        <v>255.89349192917348</v>
      </c>
      <c r="JN7" s="18">
        <v>264.65418790662289</v>
      </c>
      <c r="JO7" s="18">
        <v>267.17623673719169</v>
      </c>
      <c r="JP7" s="18">
        <v>269.67129574674368</v>
      </c>
      <c r="JQ7" s="18">
        <v>270.11112986701727</v>
      </c>
      <c r="JR7" s="18">
        <v>265.93070647841694</v>
      </c>
      <c r="JS7" s="18">
        <v>275.20620830118656</v>
      </c>
      <c r="JT7" s="18">
        <v>285.07048807132242</v>
      </c>
      <c r="JU7" s="18">
        <v>287.83544529104233</v>
      </c>
      <c r="JV7" s="18">
        <v>291.9368984625936</v>
      </c>
      <c r="JW7" s="18">
        <v>299.05021573501824</v>
      </c>
      <c r="JX7" s="18">
        <v>304.56313658344743</v>
      </c>
      <c r="JY7" s="18">
        <v>301.12443346130846</v>
      </c>
      <c r="JZ7" s="18">
        <v>288.38023982638117</v>
      </c>
      <c r="KA7" s="18">
        <v>289.75172258323431</v>
      </c>
      <c r="KB7" s="18">
        <v>287.64251805192231</v>
      </c>
      <c r="KC7" s="18">
        <v>290.24753559154277</v>
      </c>
      <c r="KD7" s="18">
        <v>285.99413972389698</v>
      </c>
      <c r="KE7" s="18">
        <v>288.89004755669833</v>
      </c>
      <c r="KF7" s="18">
        <v>269.81124296683072</v>
      </c>
      <c r="KG7" s="18">
        <v>262.83187517648935</v>
      </c>
      <c r="KH7" s="18">
        <v>261.18549609446524</v>
      </c>
      <c r="KI7" s="18">
        <v>261.5273671606779</v>
      </c>
      <c r="KJ7" s="18">
        <v>258.62446196687222</v>
      </c>
      <c r="KK7" s="18">
        <v>264.70816754865643</v>
      </c>
      <c r="KL7" s="18">
        <v>264.6951724496484</v>
      </c>
      <c r="KM7" s="18">
        <v>263.91246764016154</v>
      </c>
      <c r="KN7" s="18">
        <v>258.37655546271799</v>
      </c>
      <c r="KO7" s="18">
        <v>261.28046027952433</v>
      </c>
      <c r="KP7" s="18">
        <v>246.17315787112713</v>
      </c>
      <c r="KQ7" s="18">
        <v>235.51017932349441</v>
      </c>
      <c r="KR7" s="18">
        <v>224.997144225955</v>
      </c>
      <c r="KS7" s="18">
        <v>222.40812065434454</v>
      </c>
      <c r="KT7" s="18">
        <v>221.83233780598641</v>
      </c>
      <c r="KU7" s="18">
        <v>226.77447392106058</v>
      </c>
      <c r="KV7" s="18">
        <v>228.41685451108216</v>
      </c>
      <c r="KW7" s="18">
        <v>230.61702473545074</v>
      </c>
      <c r="KX7" s="18">
        <v>228.08897816687823</v>
      </c>
      <c r="KY7" s="18">
        <v>227.97901963680982</v>
      </c>
      <c r="KZ7" s="18">
        <v>225.54893612229822</v>
      </c>
      <c r="LA7" s="18">
        <v>226.54456063091754</v>
      </c>
      <c r="LB7" s="18">
        <v>223.84857739824056</v>
      </c>
      <c r="LC7" s="18">
        <v>225.54093913829328</v>
      </c>
      <c r="LD7" s="18">
        <v>224.6062916327119</v>
      </c>
      <c r="LE7" s="18">
        <v>228.30289748901129</v>
      </c>
      <c r="LF7" s="18">
        <v>233.86979797947407</v>
      </c>
      <c r="LG7" s="18">
        <v>239.04784512269498</v>
      </c>
      <c r="LH7" s="18">
        <v>236.16293314290047</v>
      </c>
      <c r="LI7" s="18">
        <v>235.75308771264554</v>
      </c>
      <c r="LJ7" s="18">
        <v>234.32362682175636</v>
      </c>
      <c r="LK7" s="18">
        <v>233.41596913719175</v>
      </c>
      <c r="LL7" s="18">
        <v>229.74435385590792</v>
      </c>
      <c r="LM7" s="18">
        <v>234.07172182559967</v>
      </c>
      <c r="LN7" s="18">
        <v>235.75908545064928</v>
      </c>
      <c r="LO7" s="18">
        <v>254.8958681745529</v>
      </c>
      <c r="LP7" s="18">
        <v>259.33119542831179</v>
      </c>
      <c r="LQ7" s="18">
        <v>266.23459187060593</v>
      </c>
      <c r="LR7" s="18">
        <v>264.42227537047864</v>
      </c>
      <c r="LS7" s="18">
        <v>273.98167012542484</v>
      </c>
      <c r="LT7" s="18">
        <v>272.68515909361838</v>
      </c>
      <c r="LU7" s="18">
        <v>271.64455154997114</v>
      </c>
      <c r="LV7" s="18">
        <v>268.96156341630217</v>
      </c>
      <c r="LW7" s="18">
        <v>265.66280751425023</v>
      </c>
      <c r="LX7" s="18">
        <v>275.69202507948876</v>
      </c>
      <c r="LY7" s="18">
        <v>280.12735233324764</v>
      </c>
      <c r="LZ7" s="18">
        <v>277.68427371972797</v>
      </c>
      <c r="MA7" s="18">
        <v>283.02625903505083</v>
      </c>
      <c r="MB7" s="18">
        <v>287.56554708087441</v>
      </c>
      <c r="MC7" s="18">
        <v>294.84680101740361</v>
      </c>
      <c r="MD7" s="18">
        <v>299.55502535033224</v>
      </c>
      <c r="ME7" s="18">
        <v>296.70410055255888</v>
      </c>
      <c r="MF7" s="18">
        <v>291.80694747251272</v>
      </c>
      <c r="MG7" s="18">
        <v>285.40336253052953</v>
      </c>
      <c r="MH7" s="18">
        <v>286.26203868806363</v>
      </c>
      <c r="MI7" s="18">
        <v>285.71624452972412</v>
      </c>
      <c r="MJ7" s="18">
        <v>282.23255837255715</v>
      </c>
      <c r="MK7" s="18">
        <v>287.12171446859838</v>
      </c>
      <c r="ML7" s="18">
        <v>294.20004493600129</v>
      </c>
      <c r="MM7" s="18">
        <v>298.17354636347295</v>
      </c>
      <c r="MN7" s="18">
        <v>302.99872658747432</v>
      </c>
      <c r="MO7" s="18">
        <v>301.9191337468028</v>
      </c>
      <c r="MP7" s="18">
        <v>304.69308757352826</v>
      </c>
      <c r="MQ7" s="18">
        <v>304.53414751642941</v>
      </c>
      <c r="MR7" s="18">
        <v>309.33233791941404</v>
      </c>
      <c r="MS7" s="18">
        <v>311.65346252685788</v>
      </c>
      <c r="MT7" s="18">
        <v>311.04169325047729</v>
      </c>
      <c r="MU7" s="18">
        <v>311.16264763355252</v>
      </c>
      <c r="MV7" s="18">
        <v>319.08865840548276</v>
      </c>
      <c r="MW7" s="18">
        <v>327.26857341957094</v>
      </c>
      <c r="MX7" s="18">
        <v>327.90033515596389</v>
      </c>
      <c r="MY7" s="18">
        <v>321.30382297486068</v>
      </c>
      <c r="MZ7" s="18">
        <v>311.6914482008815</v>
      </c>
      <c r="NA7" s="18">
        <v>316.81751494807008</v>
      </c>
      <c r="NB7" s="18">
        <v>327.15961451250314</v>
      </c>
      <c r="NC7" s="18">
        <v>327.52747577673199</v>
      </c>
      <c r="ND7" s="18">
        <v>333.25931406229734</v>
      </c>
      <c r="NE7" s="18">
        <v>346.8921725447774</v>
      </c>
      <c r="NF7" s="18">
        <v>349.35824248731137</v>
      </c>
      <c r="NG7" s="18">
        <v>348.74347434192896</v>
      </c>
      <c r="NH7" s="18">
        <v>349.34224851930139</v>
      </c>
      <c r="NI7" s="18">
        <v>351.94226794391869</v>
      </c>
      <c r="NJ7" s="18">
        <v>349.84206001961229</v>
      </c>
      <c r="NK7" s="18">
        <v>348.91740874403712</v>
      </c>
      <c r="NL7" s="18">
        <v>345.4966988359094</v>
      </c>
      <c r="NM7" s="18">
        <v>348.74447396492957</v>
      </c>
      <c r="NN7" s="18">
        <v>356.89939840400217</v>
      </c>
      <c r="NO7" s="18">
        <v>357.90801801162957</v>
      </c>
      <c r="NP7" s="18">
        <v>366.71269740110637</v>
      </c>
      <c r="NQ7" s="18">
        <v>365.01733679205176</v>
      </c>
      <c r="NR7" s="18">
        <v>362.39932415342332</v>
      </c>
      <c r="NS7" s="18">
        <v>366.7246928771138</v>
      </c>
      <c r="NT7" s="18">
        <v>364.01771379142997</v>
      </c>
      <c r="NU7" s="18">
        <v>376.4570224111676</v>
      </c>
      <c r="NV7" s="18">
        <v>391.43637307548522</v>
      </c>
      <c r="NW7" s="18">
        <v>394.4112511253357</v>
      </c>
      <c r="NX7" s="18">
        <v>398.62166320395471</v>
      </c>
      <c r="NY7" s="18">
        <v>393.25768618261816</v>
      </c>
      <c r="NZ7" s="18">
        <v>386.47724336940047</v>
      </c>
      <c r="OA7" s="18">
        <v>385.90345976704356</v>
      </c>
      <c r="OB7" s="18">
        <v>385.02379152649638</v>
      </c>
      <c r="OC7" s="18">
        <v>382.75064882308243</v>
      </c>
      <c r="OD7" s="18">
        <v>382.78563562810422</v>
      </c>
      <c r="OE7" s="18">
        <v>382.95657116121055</v>
      </c>
      <c r="OF7" s="18">
        <v>380.00568406337499</v>
      </c>
      <c r="OG7" s="18">
        <v>377.71054965394734</v>
      </c>
      <c r="OH7" s="18">
        <v>373.83201241153478</v>
      </c>
      <c r="OI7" s="18">
        <v>375.4613979025483</v>
      </c>
      <c r="OJ7" s="18">
        <v>373.18325708413124</v>
      </c>
      <c r="OK7" s="18">
        <v>381.92296097856763</v>
      </c>
      <c r="OL7" s="18">
        <v>391.22045450735089</v>
      </c>
      <c r="OM7" s="18">
        <v>395.52982926303144</v>
      </c>
      <c r="ON7" s="18">
        <v>392.04314423686264</v>
      </c>
      <c r="OO7" s="18">
        <v>391.63329880660774</v>
      </c>
      <c r="OP7" s="18">
        <v>386.5572132094502</v>
      </c>
      <c r="OQ7" s="18">
        <v>383.06652969127896</v>
      </c>
      <c r="OR7" s="18">
        <v>377.25172269666194</v>
      </c>
      <c r="OS7" s="18">
        <v>379.99168934136628</v>
      </c>
      <c r="OT7" s="18">
        <v>373.27322315418718</v>
      </c>
      <c r="OU7" s="18">
        <v>361.39770190680025</v>
      </c>
      <c r="OV7" s="18">
        <v>355.07208755886558</v>
      </c>
      <c r="OW7" s="18">
        <v>315.06717507398128</v>
      </c>
      <c r="OX7" s="18">
        <v>321.7016729291081</v>
      </c>
      <c r="OY7" s="18">
        <v>321.24784408682586</v>
      </c>
      <c r="OZ7" s="18">
        <v>321.39878715991972</v>
      </c>
      <c r="PA7" s="18">
        <v>325.61319773054123</v>
      </c>
      <c r="PB7" s="18">
        <v>306.82028531885146</v>
      </c>
      <c r="PC7" s="18">
        <v>301.07745118027924</v>
      </c>
      <c r="PD7" s="18">
        <v>295.45257255578042</v>
      </c>
      <c r="PE7" s="18">
        <v>287.64251805192231</v>
      </c>
      <c r="PF7" s="18">
        <v>284.73461474311353</v>
      </c>
      <c r="PG7" s="18">
        <v>284.41373575991395</v>
      </c>
      <c r="PH7" s="18">
        <v>281.9916492294073</v>
      </c>
      <c r="PI7" s="18">
        <v>276.84059190720319</v>
      </c>
      <c r="PJ7" s="18">
        <v>279.40462490379809</v>
      </c>
      <c r="PK7" s="18">
        <v>281.75273933225867</v>
      </c>
      <c r="PL7" s="18">
        <v>283.76697967851163</v>
      </c>
      <c r="PM7" s="18">
        <v>283.59604414540524</v>
      </c>
      <c r="PN7" s="18">
        <v>285.54231012761591</v>
      </c>
      <c r="PO7" s="18">
        <v>291.58003305137157</v>
      </c>
      <c r="PP7" s="18">
        <v>294.12007509595156</v>
      </c>
      <c r="PQ7" s="18">
        <v>292.07184756767754</v>
      </c>
      <c r="PR7" s="18">
        <v>292.52567640995983</v>
      </c>
      <c r="PS7" s="18">
        <v>283.23418061918022</v>
      </c>
      <c r="PT7" s="18">
        <v>281.37188296902178</v>
      </c>
      <c r="PU7" s="18">
        <v>278.91281038749213</v>
      </c>
      <c r="PV7" s="18">
        <v>273.15798077291254</v>
      </c>
      <c r="PW7" s="18">
        <v>271.90545315313335</v>
      </c>
      <c r="PX7" s="18">
        <v>273.64579679721595</v>
      </c>
      <c r="PY7" s="18">
        <v>270.05315173298118</v>
      </c>
      <c r="PZ7" s="18">
        <v>268.56171421605347</v>
      </c>
      <c r="QA7" s="18">
        <v>266.19460695058109</v>
      </c>
      <c r="QB7" s="18">
        <v>266.08764728951451</v>
      </c>
      <c r="QC7" s="18">
        <v>264.76314681369064</v>
      </c>
      <c r="QD7" s="18">
        <v>256.13739994132516</v>
      </c>
      <c r="QE7" s="18">
        <v>256.29434075242284</v>
      </c>
      <c r="QF7" s="18">
        <v>255.11478561168911</v>
      </c>
      <c r="QG7" s="18">
        <v>244.73270112723111</v>
      </c>
      <c r="QH7" s="18">
        <v>244.86065287131072</v>
      </c>
      <c r="QI7" s="18">
        <v>247.65060066604613</v>
      </c>
      <c r="QJ7" s="18">
        <v>251.76105044460297</v>
      </c>
      <c r="QK7" s="18">
        <v>250.8593904980421</v>
      </c>
      <c r="QL7" s="18">
        <v>253.04156750839948</v>
      </c>
      <c r="QM7" s="18">
        <v>248.45529718154668</v>
      </c>
      <c r="QN7" s="18">
        <v>249.65084629029036</v>
      </c>
      <c r="QO7" s="18">
        <v>251.31721783232689</v>
      </c>
      <c r="QP7" s="18">
        <v>253.93323122495411</v>
      </c>
      <c r="QQ7" s="18">
        <v>264.47025727450847</v>
      </c>
      <c r="QR7" s="18">
        <v>266.19060845857859</v>
      </c>
      <c r="QS7" s="18">
        <v>272.07438944023852</v>
      </c>
      <c r="QT7" s="18">
        <v>277.91218776386978</v>
      </c>
      <c r="QU7" s="18">
        <v>282.90430502897505</v>
      </c>
      <c r="QV7" s="18">
        <v>287.1457054206133</v>
      </c>
      <c r="QW7" s="18">
        <v>293.2144166573882</v>
      </c>
      <c r="QX7" s="18">
        <v>295.68048659992218</v>
      </c>
      <c r="QY7" s="18">
        <v>295.18167472261189</v>
      </c>
      <c r="QZ7" s="18">
        <v>297.47281064003704</v>
      </c>
      <c r="RA7" s="18">
        <v>298.89927266192439</v>
      </c>
      <c r="RB7" s="18">
        <v>301.67322648864985</v>
      </c>
      <c r="RC7" s="18">
        <v>301.88014844977857</v>
      </c>
      <c r="RD7" s="18">
        <v>301.9831096188426</v>
      </c>
      <c r="RE7" s="18">
        <v>302.0230945388675</v>
      </c>
      <c r="RF7" s="18">
        <v>300.49766983991861</v>
      </c>
      <c r="RG7" s="18">
        <v>298.2915018775463</v>
      </c>
      <c r="RH7" s="18">
        <v>293.55128960859776</v>
      </c>
      <c r="RI7" s="18">
        <v>295.69348169893027</v>
      </c>
      <c r="RJ7" s="18">
        <v>296.32624305832383</v>
      </c>
      <c r="RK7" s="18">
        <v>297.08595653879638</v>
      </c>
      <c r="RL7" s="18">
        <v>297.51979292106631</v>
      </c>
      <c r="RM7" s="18">
        <v>297.36285210996868</v>
      </c>
      <c r="RN7" s="18">
        <v>297.61475710612535</v>
      </c>
      <c r="RO7" s="18">
        <v>299.80892959249024</v>
      </c>
      <c r="RP7" s="18">
        <v>299.22115126812457</v>
      </c>
      <c r="RQ7" s="18">
        <v>298.97624363297223</v>
      </c>
      <c r="RR7" s="18">
        <v>298.87728095591069</v>
      </c>
      <c r="RS7" s="18">
        <v>292.88953918218613</v>
      </c>
      <c r="RT7" s="18">
        <v>291.39910128825903</v>
      </c>
      <c r="RU7" s="18">
        <v>288.80108110964301</v>
      </c>
      <c r="RV7" s="18">
        <v>282.49745846772191</v>
      </c>
      <c r="RW7" s="18">
        <v>281.20094743591551</v>
      </c>
      <c r="RX7" s="18">
        <v>280.57218456852434</v>
      </c>
      <c r="RY7" s="18">
        <v>283.09923151409629</v>
      </c>
      <c r="RZ7" s="18">
        <v>282.31352783560754</v>
      </c>
      <c r="SA7" s="18">
        <v>278.968789275527</v>
      </c>
      <c r="SB7" s="18">
        <v>275.18821508717537</v>
      </c>
      <c r="SC7" s="18">
        <v>278.0461372459531</v>
      </c>
      <c r="SD7" s="18">
        <v>280.26530030733346</v>
      </c>
      <c r="SE7" s="18">
        <v>281.6957608212233</v>
      </c>
      <c r="SF7" s="18">
        <v>281.48384074509141</v>
      </c>
      <c r="SG7" s="18">
        <v>286.11809297597409</v>
      </c>
      <c r="SH7" s="18">
        <v>285.62527883666752</v>
      </c>
      <c r="SI7" s="18">
        <v>285.50832294559478</v>
      </c>
      <c r="SJ7" s="18">
        <v>286.38099382513758</v>
      </c>
      <c r="SK7" s="18">
        <v>288.14033030623199</v>
      </c>
      <c r="SL7" s="18">
        <v>288.12633558422328</v>
      </c>
      <c r="SM7" s="18">
        <v>286.05711597293617</v>
      </c>
      <c r="SN7" s="18">
        <v>284.12484471273427</v>
      </c>
      <c r="SO7" s="18">
        <v>286.06611257994172</v>
      </c>
      <c r="SP7" s="5">
        <v>286.21205753803252</v>
      </c>
      <c r="SQ7" s="5">
        <v>285.07448656332497</v>
      </c>
      <c r="SR7" s="5">
        <v>281.59879739016293</v>
      </c>
      <c r="SS7" s="5">
        <v>286.88080532544848</v>
      </c>
    </row>
    <row r="8" spans="1:516" x14ac:dyDescent="0.25">
      <c r="A8" s="5" t="s">
        <v>214</v>
      </c>
      <c r="B8" s="5" t="str">
        <f ca="1">_xlfn.XLOOKUP(A8,bonds[worksheet get],bonds[unique lookup],"-")</f>
        <v>BAYNGR 2 3/8 04/02/75 nc-22</v>
      </c>
      <c r="C8" s="5" t="str">
        <f ca="1">_xlfn.XLOOKUP(A8,bonds[worksheet get],bonds[ID_ISIN],"-")</f>
        <v>DE000A14J611</v>
      </c>
      <c r="D8" s="18">
        <f ca="1">_xll.BDH(A8,"blp_i_sprd_mid","-2AY",,"Dates=H","Fill=C","Sort=R","Dir=H","factor="&amp;_xlfn.XLOOKUP(A8,bonds[worksheet get],bonds[yas/blp factor]),"cols=510;rows=1")</f>
        <v>256.31108492529393</v>
      </c>
      <c r="E8" s="18">
        <v>257.20813422036173</v>
      </c>
      <c r="F8" s="18">
        <v>277.73526223659519</v>
      </c>
      <c r="G8" s="18">
        <v>300.17049510788917</v>
      </c>
      <c r="H8" s="18">
        <v>295.22422329807284</v>
      </c>
      <c r="I8" s="18">
        <v>302.79663942098614</v>
      </c>
      <c r="J8" s="18">
        <v>301.01754165518281</v>
      </c>
      <c r="K8" s="18">
        <v>300.64852137660984</v>
      </c>
      <c r="L8" s="18">
        <v>297.58935326778885</v>
      </c>
      <c r="M8" s="18">
        <v>297.04432331705095</v>
      </c>
      <c r="N8" s="18">
        <v>294.62119015991692</v>
      </c>
      <c r="O8" s="18">
        <v>317.66245633423324</v>
      </c>
      <c r="P8" s="18">
        <v>309.30199690639978</v>
      </c>
      <c r="Q8" s="18">
        <v>305.39078197550776</v>
      </c>
      <c r="R8" s="18">
        <v>292.17505573880669</v>
      </c>
      <c r="S8" s="18">
        <v>279.93238297379014</v>
      </c>
      <c r="T8" s="18">
        <v>336.716503401041</v>
      </c>
      <c r="U8" s="18">
        <v>333.47432523536685</v>
      </c>
      <c r="V8" s="18">
        <v>334.31737156283856</v>
      </c>
      <c r="W8" s="18">
        <v>286.80476062786579</v>
      </c>
      <c r="X8" s="18">
        <v>240.61822256386279</v>
      </c>
      <c r="Y8" s="18">
        <v>210.73358032917977</v>
      </c>
      <c r="Z8" s="18">
        <v>219.31005162739754</v>
      </c>
      <c r="AA8" s="18">
        <v>246.10952432441712</v>
      </c>
      <c r="AB8" s="18">
        <v>256.72210751199725</v>
      </c>
      <c r="AC8" s="18">
        <v>272.29796344363689</v>
      </c>
      <c r="AD8" s="18">
        <v>267.9507245521545</v>
      </c>
      <c r="AE8" s="18">
        <v>257.03512471306328</v>
      </c>
      <c r="AF8" s="18">
        <v>240.55921932148934</v>
      </c>
      <c r="AG8" s="18">
        <v>232.92179962646961</v>
      </c>
      <c r="AH8" s="18">
        <v>254.86100523984433</v>
      </c>
      <c r="AI8" s="18">
        <v>300.28250126290322</v>
      </c>
      <c r="AJ8" s="18">
        <v>298.25839003300666</v>
      </c>
      <c r="AK8" s="18">
        <v>298.28339140689371</v>
      </c>
      <c r="AL8" s="18">
        <v>307.88091881465908</v>
      </c>
      <c r="AM8" s="18">
        <v>327.01497027790549</v>
      </c>
      <c r="AN8" s="18">
        <v>351.99634306585784</v>
      </c>
      <c r="AO8" s="18">
        <v>353.42042132246496</v>
      </c>
      <c r="AP8" s="18">
        <v>350.7222730525732</v>
      </c>
      <c r="AQ8" s="18">
        <v>336.49649131083487</v>
      </c>
      <c r="AR8" s="18">
        <v>325.70789845108987</v>
      </c>
      <c r="AS8" s="18">
        <v>318.00247501909735</v>
      </c>
      <c r="AT8" s="18">
        <v>323.82179480504988</v>
      </c>
      <c r="AU8" s="18">
        <v>316.75540648961066</v>
      </c>
      <c r="AV8" s="18">
        <v>315.72134966564181</v>
      </c>
      <c r="AW8" s="18">
        <v>318.01447567856314</v>
      </c>
      <c r="AX8" s="18">
        <v>319.3335481648445</v>
      </c>
      <c r="AY8" s="18">
        <v>278.77531939029694</v>
      </c>
      <c r="AZ8" s="18">
        <v>271.96294503355023</v>
      </c>
      <c r="BA8" s="18">
        <v>262.95444999456407</v>
      </c>
      <c r="BB8" s="18">
        <v>257.92617367839813</v>
      </c>
      <c r="BC8" s="18">
        <v>279.28534741759296</v>
      </c>
      <c r="BD8" s="18">
        <v>283.78359460735317</v>
      </c>
      <c r="BE8" s="18">
        <v>292.30406282806399</v>
      </c>
      <c r="BF8" s="18">
        <v>292.36706629025934</v>
      </c>
      <c r="BG8" s="18">
        <v>288.21083789527415</v>
      </c>
      <c r="BH8" s="18">
        <v>287.64280668056011</v>
      </c>
      <c r="BI8" s="18">
        <v>290.3569558297396</v>
      </c>
      <c r="BJ8" s="18">
        <v>281.56247255122662</v>
      </c>
      <c r="BK8" s="18">
        <v>292.09005106759071</v>
      </c>
      <c r="BL8" s="18">
        <v>358.50870093595978</v>
      </c>
      <c r="BM8" s="18">
        <v>412.72868045735362</v>
      </c>
      <c r="BN8" s="18">
        <v>442.55431944966313</v>
      </c>
      <c r="BO8" s="18">
        <v>482.55151739418505</v>
      </c>
      <c r="BP8" s="18">
        <v>504.59372866797446</v>
      </c>
      <c r="BQ8" s="18">
        <v>503.14064881765842</v>
      </c>
      <c r="BR8" s="18">
        <v>520.96762845408909</v>
      </c>
      <c r="BS8" s="18">
        <v>541.82477460563177</v>
      </c>
      <c r="BT8" s="18">
        <v>552.04733636057381</v>
      </c>
      <c r="BU8" s="18">
        <v>565.88209661471842</v>
      </c>
      <c r="BV8" s="18">
        <v>607.7343965016604</v>
      </c>
      <c r="BW8" s="18">
        <v>653.05388691926009</v>
      </c>
      <c r="BX8" s="18">
        <v>794.74867339670664</v>
      </c>
      <c r="BY8" s="18">
        <v>824.6123144773245</v>
      </c>
      <c r="BZ8" s="18">
        <v>807.5863788602353</v>
      </c>
      <c r="CA8" s="18">
        <v>855.68202183425421</v>
      </c>
      <c r="CB8" s="18">
        <v>832.02072158753879</v>
      </c>
      <c r="CC8" s="18">
        <v>622.8182253952026</v>
      </c>
      <c r="CD8" s="18">
        <v>472.32895563924313</v>
      </c>
      <c r="CE8" s="18">
        <v>384.10510752153397</v>
      </c>
      <c r="CF8" s="18">
        <v>369.07028132081035</v>
      </c>
      <c r="CG8" s="18">
        <v>305.38378159081935</v>
      </c>
      <c r="CH8" s="18">
        <v>294.53718554365639</v>
      </c>
      <c r="CI8" s="18">
        <v>309.9490324625969</v>
      </c>
      <c r="CJ8" s="18">
        <v>248.41165083193778</v>
      </c>
      <c r="CK8" s="18">
        <v>210.58557219576838</v>
      </c>
      <c r="CL8" s="18">
        <v>201.9400971056223</v>
      </c>
      <c r="CM8" s="18">
        <v>209.81953009986876</v>
      </c>
      <c r="CN8" s="18">
        <v>232.68378654706478</v>
      </c>
      <c r="CO8" s="18">
        <v>235.28592954123019</v>
      </c>
      <c r="CP8" s="18">
        <v>208.64446552717686</v>
      </c>
      <c r="CQ8" s="18">
        <v>186.78926453006267</v>
      </c>
      <c r="CR8" s="18">
        <v>181.51097447502613</v>
      </c>
      <c r="CS8" s="18">
        <v>172.43047547924519</v>
      </c>
      <c r="CT8" s="18">
        <v>153.83145341718199</v>
      </c>
      <c r="CU8" s="18">
        <v>156.13658008956907</v>
      </c>
      <c r="CV8" s="18">
        <v>159.88578611767292</v>
      </c>
      <c r="CW8" s="18">
        <v>163.64499269533158</v>
      </c>
      <c r="CX8" s="18">
        <v>165.42409046113491</v>
      </c>
      <c r="CY8" s="18">
        <v>163.81400198280812</v>
      </c>
      <c r="CZ8" s="18">
        <v>162.72994241106511</v>
      </c>
      <c r="DA8" s="18">
        <v>161.79189086282253</v>
      </c>
      <c r="DB8" s="18">
        <v>162.89095125889779</v>
      </c>
      <c r="DC8" s="18">
        <v>164.86405968606471</v>
      </c>
      <c r="DD8" s="18">
        <v>164.25902643799782</v>
      </c>
      <c r="DE8" s="18">
        <v>161.222859593153</v>
      </c>
      <c r="DF8" s="18">
        <v>164.26902698755262</v>
      </c>
      <c r="DG8" s="18">
        <v>167.45620213067531</v>
      </c>
      <c r="DH8" s="18">
        <v>173.62554115104678</v>
      </c>
      <c r="DI8" s="18">
        <v>172.81449658215047</v>
      </c>
      <c r="DJ8" s="18">
        <v>171.25741101646423</v>
      </c>
      <c r="DK8" s="18">
        <v>167.16318602871894</v>
      </c>
      <c r="DL8" s="18">
        <v>167.24919075489046</v>
      </c>
      <c r="DM8" s="18">
        <v>168.02623345530031</v>
      </c>
      <c r="DN8" s="18">
        <v>153.7954514387846</v>
      </c>
      <c r="DO8" s="18">
        <v>157.43465142178533</v>
      </c>
      <c r="DP8" s="18">
        <v>151.59533053672314</v>
      </c>
      <c r="DQ8" s="18">
        <v>149.96524095928669</v>
      </c>
      <c r="DR8" s="18">
        <v>148.89518215692044</v>
      </c>
      <c r="DS8" s="18">
        <v>151.22030992841721</v>
      </c>
      <c r="DT8" s="18">
        <v>159.63277221393585</v>
      </c>
      <c r="DU8" s="18">
        <v>168.40625433838366</v>
      </c>
      <c r="DV8" s="18">
        <v>171.62043096530437</v>
      </c>
      <c r="DW8" s="18">
        <v>174.01256241881845</v>
      </c>
      <c r="DX8" s="18">
        <v>177.00272673571109</v>
      </c>
      <c r="DY8" s="18">
        <v>181.19295699918268</v>
      </c>
      <c r="DZ8" s="18">
        <v>184.05811444664002</v>
      </c>
      <c r="EA8" s="18">
        <v>169.83133264994621</v>
      </c>
      <c r="EB8" s="18">
        <v>166.3381406904459</v>
      </c>
      <c r="EC8" s="18">
        <v>165.01506798434258</v>
      </c>
      <c r="ED8" s="18">
        <v>161.97590097463132</v>
      </c>
      <c r="EE8" s="18">
        <v>160.11879892230036</v>
      </c>
      <c r="EF8" s="18">
        <v>160.00479265737533</v>
      </c>
      <c r="EG8" s="18">
        <v>161.00984788763523</v>
      </c>
      <c r="EH8" s="18">
        <v>161.66988415825367</v>
      </c>
      <c r="EI8" s="18">
        <v>161.25786151659489</v>
      </c>
      <c r="EJ8" s="18">
        <v>165.67110403513908</v>
      </c>
      <c r="EK8" s="18">
        <v>167.25519108462333</v>
      </c>
      <c r="EL8" s="18">
        <v>167.80722142004967</v>
      </c>
      <c r="EM8" s="18">
        <v>170.38236293041706</v>
      </c>
      <c r="EN8" s="18">
        <v>169.96433995902541</v>
      </c>
      <c r="EO8" s="18">
        <v>170.04134419059756</v>
      </c>
      <c r="EP8" s="18">
        <v>178.65781768703459</v>
      </c>
      <c r="EQ8" s="18">
        <v>178.88583021688461</v>
      </c>
      <c r="ER8" s="18">
        <v>179.25685060536864</v>
      </c>
      <c r="ES8" s="18">
        <v>179.93088764536381</v>
      </c>
      <c r="ET8" s="18">
        <v>185.98622040081025</v>
      </c>
      <c r="EU8" s="18">
        <v>191.26451045584679</v>
      </c>
      <c r="EV8" s="18">
        <v>196.62080479741098</v>
      </c>
      <c r="EW8" s="18">
        <v>196.32778869545461</v>
      </c>
      <c r="EX8" s="18">
        <v>191.45652100729941</v>
      </c>
      <c r="EY8" s="18">
        <v>194.84670730638504</v>
      </c>
      <c r="EZ8" s="18">
        <v>197.12683260488512</v>
      </c>
      <c r="FA8" s="18">
        <v>193.00660618829727</v>
      </c>
      <c r="FB8" s="18">
        <v>191.34451485228539</v>
      </c>
      <c r="FC8" s="18">
        <v>198.35690020012856</v>
      </c>
      <c r="FD8" s="18">
        <v>206.80036418926716</v>
      </c>
      <c r="FE8" s="18">
        <v>212.2456634218693</v>
      </c>
      <c r="FF8" s="18">
        <v>213.01570573759079</v>
      </c>
      <c r="FG8" s="18">
        <v>205.81130983829499</v>
      </c>
      <c r="FH8" s="18">
        <v>201.2660600656271</v>
      </c>
      <c r="FI8" s="18">
        <v>200.37901132011413</v>
      </c>
      <c r="FJ8" s="18">
        <v>199.04793817436695</v>
      </c>
      <c r="FK8" s="18">
        <v>196.89982012999059</v>
      </c>
      <c r="FL8" s="18">
        <v>192.65258673405646</v>
      </c>
      <c r="FM8" s="18">
        <v>191.34451485228539</v>
      </c>
      <c r="FN8" s="18">
        <v>183.02205751276017</v>
      </c>
      <c r="FO8" s="18">
        <v>180.25190528607368</v>
      </c>
      <c r="FP8" s="18">
        <v>187.04527859866619</v>
      </c>
      <c r="FQ8" s="18">
        <v>180.31190858340261</v>
      </c>
      <c r="FR8" s="18">
        <v>187.96632921266556</v>
      </c>
      <c r="FS8" s="18">
        <v>200.15999928486346</v>
      </c>
      <c r="FT8" s="18">
        <v>201.43706946301458</v>
      </c>
      <c r="FU8" s="18">
        <v>204.47523641777039</v>
      </c>
      <c r="FV8" s="18">
        <v>197.36084546446799</v>
      </c>
      <c r="FW8" s="18">
        <v>194.71670016217232</v>
      </c>
      <c r="FX8" s="18">
        <v>202.25611447155475</v>
      </c>
      <c r="FY8" s="18">
        <v>206.88236869561672</v>
      </c>
      <c r="FZ8" s="18">
        <v>208.82847563898565</v>
      </c>
      <c r="GA8" s="18">
        <v>209.64352042770386</v>
      </c>
      <c r="GB8" s="18">
        <v>212.71068897616865</v>
      </c>
      <c r="GC8" s="18">
        <v>215.68285230386257</v>
      </c>
      <c r="GD8" s="18">
        <v>216.47689593851567</v>
      </c>
      <c r="GE8" s="18">
        <v>217.39294627773762</v>
      </c>
      <c r="GF8" s="18">
        <v>216.61390346741678</v>
      </c>
      <c r="GG8" s="18">
        <v>220.48411614513398</v>
      </c>
      <c r="GH8" s="18">
        <v>221.02414582109452</v>
      </c>
      <c r="GI8" s="18">
        <v>229.54161387693881</v>
      </c>
      <c r="GJ8" s="18">
        <v>234.15286727666853</v>
      </c>
      <c r="GK8" s="18">
        <v>236.12297553896906</v>
      </c>
      <c r="GL8" s="18">
        <v>233.85485089993477</v>
      </c>
      <c r="GM8" s="18">
        <v>238.72611858808995</v>
      </c>
      <c r="GN8" s="18">
        <v>240.11119470143319</v>
      </c>
      <c r="GO8" s="18">
        <v>233.27381897079945</v>
      </c>
      <c r="GP8" s="18">
        <v>228.51155727279186</v>
      </c>
      <c r="GQ8" s="18">
        <v>241.72528339958191</v>
      </c>
      <c r="GR8" s="18">
        <v>242.83034412539007</v>
      </c>
      <c r="GS8" s="18">
        <v>252.77489060270787</v>
      </c>
      <c r="GT8" s="18">
        <v>254.80200199747085</v>
      </c>
      <c r="GU8" s="18">
        <v>249.29969963240623</v>
      </c>
      <c r="GV8" s="18">
        <v>249.05568622326851</v>
      </c>
      <c r="GW8" s="18">
        <v>244.53443776953219</v>
      </c>
      <c r="GX8" s="18">
        <v>250.43676211678982</v>
      </c>
      <c r="GY8" s="18">
        <v>250.16274705898761</v>
      </c>
      <c r="GZ8" s="18">
        <v>240.53221783769132</v>
      </c>
      <c r="HA8" s="18">
        <v>232.79979292190075</v>
      </c>
      <c r="HB8" s="18">
        <v>229.38860546875</v>
      </c>
      <c r="HC8" s="18">
        <v>229.06558771812917</v>
      </c>
      <c r="HD8" s="18">
        <v>259.67726990544799</v>
      </c>
      <c r="HE8" s="18">
        <v>255.48103931224347</v>
      </c>
      <c r="HF8" s="18">
        <v>245.40748574566842</v>
      </c>
      <c r="HG8" s="18">
        <v>237.10902972507478</v>
      </c>
      <c r="HH8" s="18">
        <v>235.40993635571002</v>
      </c>
      <c r="HI8" s="18">
        <v>240.38320964932441</v>
      </c>
      <c r="HJ8" s="18">
        <v>237.85107050204277</v>
      </c>
      <c r="HK8" s="18">
        <v>235.89796317398546</v>
      </c>
      <c r="HL8" s="18">
        <v>233.43482781863213</v>
      </c>
      <c r="HM8" s="18">
        <v>233.46082924747469</v>
      </c>
      <c r="HN8" s="18">
        <v>233.83684991073611</v>
      </c>
      <c r="HO8" s="18">
        <v>228.06253259778023</v>
      </c>
      <c r="HP8" s="18">
        <v>229.95863679337501</v>
      </c>
      <c r="HQ8" s="18">
        <v>227.34549319469929</v>
      </c>
      <c r="HR8" s="18">
        <v>224.7123484969139</v>
      </c>
      <c r="HS8" s="18">
        <v>235.51694223594666</v>
      </c>
      <c r="HT8" s="18">
        <v>248.62666264736652</v>
      </c>
      <c r="HU8" s="18">
        <v>258.78122066533564</v>
      </c>
      <c r="HV8" s="18">
        <v>270.27485226869584</v>
      </c>
      <c r="HW8" s="18">
        <v>270.13184441006183</v>
      </c>
      <c r="HX8" s="18">
        <v>265.36858265709873</v>
      </c>
      <c r="HY8" s="18">
        <v>258.0711816469431</v>
      </c>
      <c r="HZ8" s="18">
        <v>246.63755334091186</v>
      </c>
      <c r="IA8" s="18">
        <v>236.36798900306223</v>
      </c>
      <c r="IB8" s="18">
        <v>252.68288554680348</v>
      </c>
      <c r="IC8" s="18">
        <v>272.09395223271849</v>
      </c>
      <c r="ID8" s="18">
        <v>283.13655905115604</v>
      </c>
      <c r="IE8" s="18">
        <v>305.59879340624809</v>
      </c>
      <c r="IF8" s="18">
        <v>293.83114674508573</v>
      </c>
      <c r="IG8" s="18">
        <v>288.45685141432284</v>
      </c>
      <c r="IH8" s="18">
        <v>280.86843441212176</v>
      </c>
      <c r="II8" s="18">
        <v>265.81560722219945</v>
      </c>
      <c r="IJ8" s="18">
        <v>239.97018695271015</v>
      </c>
      <c r="IK8" s="18">
        <v>233.95285628557204</v>
      </c>
      <c r="IL8" s="18">
        <v>233.92985502159596</v>
      </c>
      <c r="IM8" s="18">
        <v>252.66988483238219</v>
      </c>
      <c r="IN8" s="18">
        <v>261.8083870155811</v>
      </c>
      <c r="IO8" s="18">
        <v>273.47302801632884</v>
      </c>
      <c r="IP8" s="18">
        <v>274.92010753691193</v>
      </c>
      <c r="IQ8" s="18">
        <v>273.06000531971455</v>
      </c>
      <c r="IR8" s="18">
        <v>261.16235151433949</v>
      </c>
      <c r="IS8" s="18">
        <v>255.52404167532919</v>
      </c>
      <c r="IT8" s="18">
        <v>264.59554017651084</v>
      </c>
      <c r="IU8" s="18">
        <v>263.22246472263339</v>
      </c>
      <c r="IV8" s="18">
        <v>261.32636052703856</v>
      </c>
      <c r="IW8" s="18">
        <v>267.70771119797229</v>
      </c>
      <c r="IX8" s="18">
        <v>272.19995805799959</v>
      </c>
      <c r="IY8" s="18">
        <v>252.39186955475805</v>
      </c>
      <c r="IZ8" s="18">
        <v>236.01896982359887</v>
      </c>
      <c r="JA8" s="18">
        <v>232.13675648641586</v>
      </c>
      <c r="JB8" s="18">
        <v>239.85618068778513</v>
      </c>
      <c r="JC8" s="18">
        <v>256.17307734143731</v>
      </c>
      <c r="JD8" s="18">
        <v>257.39114427721501</v>
      </c>
      <c r="JE8" s="18">
        <v>267.28468795180316</v>
      </c>
      <c r="JF8" s="18">
        <v>282.32651453721519</v>
      </c>
      <c r="JG8" s="18">
        <v>322.02669615995887</v>
      </c>
      <c r="JH8" s="18">
        <v>326.13592197203633</v>
      </c>
      <c r="JI8" s="18">
        <v>326.20492576396464</v>
      </c>
      <c r="JJ8" s="18">
        <v>327.06797319054607</v>
      </c>
      <c r="JK8" s="18">
        <v>320.42460812127587</v>
      </c>
      <c r="JL8" s="18">
        <v>322.02469605004791</v>
      </c>
      <c r="JM8" s="18">
        <v>331.75723087680336</v>
      </c>
      <c r="JN8" s="18">
        <v>337.90756885302068</v>
      </c>
      <c r="JO8" s="18">
        <v>336.94851615071298</v>
      </c>
      <c r="JP8" s="18">
        <v>333.605332434535</v>
      </c>
      <c r="JQ8" s="18">
        <v>332.48527088439465</v>
      </c>
      <c r="JR8" s="18">
        <v>310.65207109630109</v>
      </c>
      <c r="JS8" s="18">
        <v>319.88857866513729</v>
      </c>
      <c r="JT8" s="18">
        <v>327.28598517084117</v>
      </c>
      <c r="JU8" s="18">
        <v>329.91012937402724</v>
      </c>
      <c r="JV8" s="18">
        <v>341.74077949738501</v>
      </c>
      <c r="JW8" s="18">
        <v>360.55681348478794</v>
      </c>
      <c r="JX8" s="18">
        <v>376.6796994770765</v>
      </c>
      <c r="JY8" s="18">
        <v>372.57447388482092</v>
      </c>
      <c r="JZ8" s="18">
        <v>365.90810755157469</v>
      </c>
      <c r="KA8" s="18">
        <v>372.91549262464042</v>
      </c>
      <c r="KB8" s="18">
        <v>370.96738557136058</v>
      </c>
      <c r="KC8" s="18">
        <v>377.32573497831822</v>
      </c>
      <c r="KD8" s="18">
        <v>374.33957088124754</v>
      </c>
      <c r="KE8" s="18">
        <v>385.21516852211954</v>
      </c>
      <c r="KF8" s="18">
        <v>374.45657731103893</v>
      </c>
      <c r="KG8" s="18">
        <v>371.92243805384635</v>
      </c>
      <c r="KH8" s="18">
        <v>360.48980980277065</v>
      </c>
      <c r="KI8" s="18">
        <v>343.97890248775479</v>
      </c>
      <c r="KJ8" s="18">
        <v>340.76872608065605</v>
      </c>
      <c r="KK8" s="18">
        <v>341.2887546575069</v>
      </c>
      <c r="KL8" s="18">
        <v>335.99646383309363</v>
      </c>
      <c r="KM8" s="18">
        <v>318.10448062455652</v>
      </c>
      <c r="KN8" s="18">
        <v>307.45789556849002</v>
      </c>
      <c r="KO8" s="18">
        <v>316.52939406967164</v>
      </c>
      <c r="KP8" s="18">
        <v>305.62279472517969</v>
      </c>
      <c r="KQ8" s="18">
        <v>277.78226481950281</v>
      </c>
      <c r="KR8" s="18">
        <v>268.49975472271444</v>
      </c>
      <c r="KS8" s="18">
        <v>265.24157567775245</v>
      </c>
      <c r="KT8" s="18">
        <v>271.01689304566383</v>
      </c>
      <c r="KU8" s="18">
        <v>296.65930215919013</v>
      </c>
      <c r="KV8" s="18">
        <v>302.59762848484519</v>
      </c>
      <c r="KW8" s="18">
        <v>307.54390029466151</v>
      </c>
      <c r="KX8" s="18">
        <v>301.35956044995788</v>
      </c>
      <c r="KY8" s="18">
        <v>303.20266173291202</v>
      </c>
      <c r="KZ8" s="18">
        <v>303.14065832567218</v>
      </c>
      <c r="LA8" s="18">
        <v>303.52967970335482</v>
      </c>
      <c r="LB8" s="18">
        <v>300.79152923524379</v>
      </c>
      <c r="LC8" s="18">
        <v>305.5507907683849</v>
      </c>
      <c r="LD8" s="18">
        <v>306.49284253644942</v>
      </c>
      <c r="LE8" s="18">
        <v>312.05514819884303</v>
      </c>
      <c r="LF8" s="18">
        <v>317.77646259915832</v>
      </c>
      <c r="LG8" s="18">
        <v>320.92263548910614</v>
      </c>
      <c r="LH8" s="18">
        <v>316.43438884890077</v>
      </c>
      <c r="LI8" s="18">
        <v>313.21121172738077</v>
      </c>
      <c r="LJ8" s="18">
        <v>308.23793843376637</v>
      </c>
      <c r="LK8" s="18">
        <v>304.60773894536499</v>
      </c>
      <c r="LL8" s="18">
        <v>302.07459974312781</v>
      </c>
      <c r="LM8" s="18">
        <v>303.67168750703331</v>
      </c>
      <c r="LN8" s="18">
        <v>301.63557561767107</v>
      </c>
      <c r="LO8" s="18">
        <v>321.16464878833295</v>
      </c>
      <c r="LP8" s="18">
        <v>343.85589572823045</v>
      </c>
      <c r="LQ8" s="18">
        <v>336.92851505160337</v>
      </c>
      <c r="LR8" s="18">
        <v>312.31716259717945</v>
      </c>
      <c r="LS8" s="18">
        <v>300.8685334668159</v>
      </c>
      <c r="LT8" s="18">
        <v>294.36817625617977</v>
      </c>
      <c r="LU8" s="18">
        <v>300.40250785756115</v>
      </c>
      <c r="LV8" s="18">
        <v>312.13715270519259</v>
      </c>
      <c r="LW8" s="18">
        <v>255.97706657016278</v>
      </c>
      <c r="LX8" s="18">
        <v>261.3433614612818</v>
      </c>
      <c r="LY8" s="18">
        <v>264.39352907550335</v>
      </c>
      <c r="LZ8" s="18">
        <v>261.61037613439561</v>
      </c>
      <c r="MA8" s="18">
        <v>264.59053990173339</v>
      </c>
      <c r="MB8" s="18">
        <v>271.42791563236716</v>
      </c>
      <c r="MC8" s="18">
        <v>280.54541666150089</v>
      </c>
      <c r="MD8" s="18">
        <v>284.69264456188682</v>
      </c>
      <c r="ME8" s="18">
        <v>281.44146590161324</v>
      </c>
      <c r="MF8" s="18">
        <v>277.71126091766359</v>
      </c>
      <c r="MG8" s="18">
        <v>274.9711103396416</v>
      </c>
      <c r="MH8" s="18">
        <v>275.7881552382708</v>
      </c>
      <c r="MI8" s="18">
        <v>274.7560985242128</v>
      </c>
      <c r="MJ8" s="18">
        <v>269.45380715024476</v>
      </c>
      <c r="MK8" s="18">
        <v>275.26912671637535</v>
      </c>
      <c r="ML8" s="18">
        <v>284.64764208889011</v>
      </c>
      <c r="MM8" s="18">
        <v>295.83025660109524</v>
      </c>
      <c r="MN8" s="18">
        <v>300.47951208913327</v>
      </c>
      <c r="MO8" s="18">
        <v>298.03937799775605</v>
      </c>
      <c r="MP8" s="18">
        <v>297.9473729418516</v>
      </c>
      <c r="MQ8" s="18">
        <v>297.90637068867682</v>
      </c>
      <c r="MR8" s="18">
        <v>301.60857413387299</v>
      </c>
      <c r="MS8" s="18">
        <v>303.22766310679913</v>
      </c>
      <c r="MT8" s="18">
        <v>300.93053687405586</v>
      </c>
      <c r="MU8" s="18">
        <v>299.04443322801592</v>
      </c>
      <c r="MV8" s="18">
        <v>311.92114083480834</v>
      </c>
      <c r="MW8" s="18">
        <v>328.75106568062307</v>
      </c>
      <c r="MX8" s="18">
        <v>331.39821114778516</v>
      </c>
      <c r="MY8" s="18">
        <v>321.66967654085158</v>
      </c>
      <c r="MZ8" s="18">
        <v>300.10449148082733</v>
      </c>
      <c r="NA8" s="18">
        <v>304.93475691580772</v>
      </c>
      <c r="NB8" s="18">
        <v>320.44160905551911</v>
      </c>
      <c r="NC8" s="18">
        <v>320.4836113636494</v>
      </c>
      <c r="ND8" s="18">
        <v>326.03491642153261</v>
      </c>
      <c r="NE8" s="18">
        <v>339.52565777099136</v>
      </c>
      <c r="NF8" s="18">
        <v>338.17558358108994</v>
      </c>
      <c r="NG8" s="18">
        <v>325.80090356194972</v>
      </c>
      <c r="NH8" s="18">
        <v>322.13770226001742</v>
      </c>
      <c r="NI8" s="18">
        <v>323.27276463448999</v>
      </c>
      <c r="NJ8" s="18">
        <v>319.94458174264435</v>
      </c>
      <c r="NK8" s="18">
        <v>316.6734019832611</v>
      </c>
      <c r="NL8" s="18">
        <v>307.66990721905233</v>
      </c>
      <c r="NM8" s="18">
        <v>315.10131559324265</v>
      </c>
      <c r="NN8" s="18">
        <v>335.24842272639279</v>
      </c>
      <c r="NO8" s="18">
        <v>335.36742926609514</v>
      </c>
      <c r="NP8" s="18">
        <v>350.05323628735539</v>
      </c>
      <c r="NQ8" s="18">
        <v>348.47614962255955</v>
      </c>
      <c r="NR8" s="18">
        <v>338.76861616969109</v>
      </c>
      <c r="NS8" s="18">
        <v>345.04996134507655</v>
      </c>
      <c r="NT8" s="18">
        <v>338.07457803058622</v>
      </c>
      <c r="NU8" s="18">
        <v>379.35684659290314</v>
      </c>
      <c r="NV8" s="18">
        <v>398.88391965365412</v>
      </c>
      <c r="NW8" s="18">
        <v>415.21981735146045</v>
      </c>
      <c r="NX8" s="18">
        <v>421.79017840898035</v>
      </c>
      <c r="NY8" s="18">
        <v>391.66452293002601</v>
      </c>
      <c r="NZ8" s="18">
        <v>375.86065446853632</v>
      </c>
      <c r="OA8" s="18">
        <v>375.24862083578108</v>
      </c>
      <c r="OB8" s="18">
        <v>375.04860984468462</v>
      </c>
      <c r="OC8" s="18">
        <v>368.79626626300814</v>
      </c>
      <c r="OD8" s="18">
        <v>370.21334413492679</v>
      </c>
      <c r="OE8" s="18">
        <v>365.07606182861326</v>
      </c>
      <c r="OF8" s="18">
        <v>360.13779045844075</v>
      </c>
      <c r="OG8" s="18">
        <v>356.7106021260023</v>
      </c>
      <c r="OH8" s="18">
        <v>352.01534411001205</v>
      </c>
      <c r="OI8" s="18">
        <v>347.02006960737702</v>
      </c>
      <c r="OJ8" s="18">
        <v>347.85711560511589</v>
      </c>
      <c r="OK8" s="18">
        <v>374.56658335614202</v>
      </c>
      <c r="OL8" s="18">
        <v>400.82602637720106</v>
      </c>
      <c r="OM8" s="18">
        <v>413.36571546399597</v>
      </c>
      <c r="ON8" s="18">
        <v>413.22670782518389</v>
      </c>
      <c r="OO8" s="18">
        <v>419.61405882585052</v>
      </c>
      <c r="OP8" s="18">
        <v>397.01381688690185</v>
      </c>
      <c r="OQ8" s="18">
        <v>380.90193149912352</v>
      </c>
      <c r="OR8" s="18">
        <v>369.65131324994559</v>
      </c>
      <c r="OS8" s="18">
        <v>371.28840321207042</v>
      </c>
      <c r="OT8" s="18">
        <v>359.58476006805898</v>
      </c>
      <c r="OU8" s="18">
        <v>348.32314121437071</v>
      </c>
      <c r="OV8" s="18">
        <v>342.1738032931089</v>
      </c>
      <c r="OW8" s="18">
        <v>334.46537969624995</v>
      </c>
      <c r="OX8" s="18">
        <v>338.92362468779083</v>
      </c>
      <c r="OY8" s="18">
        <v>338.7076128174067</v>
      </c>
      <c r="OZ8" s="18">
        <v>338.09857934951782</v>
      </c>
      <c r="PA8" s="18">
        <v>366.85415953946114</v>
      </c>
      <c r="PB8" s="18">
        <v>346.35103284215927</v>
      </c>
      <c r="PC8" s="18">
        <v>339.00762930405136</v>
      </c>
      <c r="PD8" s="18">
        <v>326.33693301808836</v>
      </c>
      <c r="PE8" s="18">
        <v>307.15887913680075</v>
      </c>
      <c r="PF8" s="18">
        <v>292.51007414889341</v>
      </c>
      <c r="PG8" s="18">
        <v>288.65486229550839</v>
      </c>
      <c r="PH8" s="18">
        <v>285.86670907962321</v>
      </c>
      <c r="PI8" s="18">
        <v>278.52330554151536</v>
      </c>
      <c r="PJ8" s="18">
        <v>279.62736621236803</v>
      </c>
      <c r="PK8" s="18">
        <v>281.87548975229265</v>
      </c>
      <c r="PL8" s="18">
        <v>278.08828163588043</v>
      </c>
      <c r="PM8" s="18">
        <v>278.23528971433643</v>
      </c>
      <c r="PN8" s="18">
        <v>281.60847507917885</v>
      </c>
      <c r="PO8" s="18">
        <v>290.2199483008385</v>
      </c>
      <c r="PP8" s="18">
        <v>295.99126544892789</v>
      </c>
      <c r="PQ8" s="18">
        <v>298.6154096521139</v>
      </c>
      <c r="PR8" s="18">
        <v>300.5015132981539</v>
      </c>
      <c r="PS8" s="18">
        <v>294.9662091195583</v>
      </c>
      <c r="PT8" s="18">
        <v>293.07610525369643</v>
      </c>
      <c r="PU8" s="18">
        <v>283.8365975199938</v>
      </c>
      <c r="PV8" s="18">
        <v>254.81400265693665</v>
      </c>
      <c r="PW8" s="18">
        <v>255.71105195200442</v>
      </c>
      <c r="PX8" s="18">
        <v>253.42892654359341</v>
      </c>
      <c r="PY8" s="18">
        <v>250.27675332391263</v>
      </c>
      <c r="PZ8" s="18">
        <v>252.76489005315304</v>
      </c>
      <c r="QA8" s="18">
        <v>252.2368610366583</v>
      </c>
      <c r="QB8" s="18">
        <v>250.50176568889617</v>
      </c>
      <c r="QC8" s="18">
        <v>254.45898314774035</v>
      </c>
      <c r="QD8" s="18">
        <v>258.90822764468192</v>
      </c>
      <c r="QE8" s="18">
        <v>256.73110800659657</v>
      </c>
      <c r="QF8" s="18">
        <v>255.28202837610246</v>
      </c>
      <c r="QG8" s="18">
        <v>249.86373062729834</v>
      </c>
      <c r="QH8" s="18">
        <v>248.47865451395512</v>
      </c>
      <c r="QI8" s="18">
        <v>249.96173601293566</v>
      </c>
      <c r="QJ8" s="18">
        <v>254.35097721254826</v>
      </c>
      <c r="QK8" s="18">
        <v>252.83589395499229</v>
      </c>
      <c r="QL8" s="18">
        <v>253.85595000958443</v>
      </c>
      <c r="QM8" s="18">
        <v>249.99673793637754</v>
      </c>
      <c r="QN8" s="18">
        <v>251.20280421268939</v>
      </c>
      <c r="QO8" s="18">
        <v>251.16880234420299</v>
      </c>
      <c r="QP8" s="18">
        <v>252.19285861861707</v>
      </c>
      <c r="QQ8" s="18">
        <v>253.25991725611686</v>
      </c>
      <c r="QR8" s="18">
        <v>253.1599117605686</v>
      </c>
      <c r="QS8" s="18">
        <v>256.66110415971281</v>
      </c>
      <c r="QT8" s="18">
        <v>260.78933101594447</v>
      </c>
      <c r="QU8" s="18">
        <v>264.8635549045801</v>
      </c>
      <c r="QV8" s="18">
        <v>265.82660782670973</v>
      </c>
      <c r="QW8" s="18">
        <v>268.93677873826027</v>
      </c>
      <c r="QX8" s="18">
        <v>270.76787936174867</v>
      </c>
      <c r="QY8" s="18">
        <v>269.52381099712852</v>
      </c>
      <c r="QZ8" s="18">
        <v>271.3159094773531</v>
      </c>
      <c r="RA8" s="18">
        <v>278.41129938650136</v>
      </c>
      <c r="RB8" s="18">
        <v>282.21650849211215</v>
      </c>
      <c r="RC8" s="18">
        <v>280.20339786672594</v>
      </c>
      <c r="RD8" s="18">
        <v>274.12506384730341</v>
      </c>
      <c r="RE8" s="18">
        <v>273.34202081716063</v>
      </c>
      <c r="RF8" s="18">
        <v>271.12889920067784</v>
      </c>
      <c r="RG8" s="18">
        <v>267.46669795370104</v>
      </c>
      <c r="RH8" s="18">
        <v>264.3745280313492</v>
      </c>
      <c r="RI8" s="18">
        <v>266.18862772059441</v>
      </c>
      <c r="RJ8" s="18">
        <v>263.66548906791212</v>
      </c>
      <c r="RK8" s="18">
        <v>269.29979868710046</v>
      </c>
      <c r="RL8" s="18">
        <v>270.40585946786405</v>
      </c>
      <c r="RM8" s="18">
        <v>266.59164986765387</v>
      </c>
      <c r="RN8" s="18">
        <v>266.0456198619604</v>
      </c>
      <c r="RO8" s="18">
        <v>299.43745482552049</v>
      </c>
      <c r="RP8" s="18">
        <v>304.00970608198639</v>
      </c>
      <c r="RQ8" s="18">
        <v>300.44651027560235</v>
      </c>
      <c r="RR8" s="18">
        <v>284.98166044402126</v>
      </c>
      <c r="RS8" s="18">
        <v>279.73037187278265</v>
      </c>
      <c r="RT8" s="18">
        <v>266.93866893720627</v>
      </c>
      <c r="RU8" s="18">
        <v>221.97919830358029</v>
      </c>
      <c r="RV8" s="18">
        <v>211.94864710009099</v>
      </c>
      <c r="RW8" s="18">
        <v>209.26049937975407</v>
      </c>
      <c r="RX8" s="18">
        <v>209.46951086544991</v>
      </c>
      <c r="RY8" s="18">
        <v>212.46767562198639</v>
      </c>
      <c r="RZ8" s="18">
        <v>211.37861577546596</v>
      </c>
      <c r="SA8" s="18">
        <v>207.77841793572901</v>
      </c>
      <c r="SB8" s="18">
        <v>195.49274280762671</v>
      </c>
      <c r="SC8" s="18">
        <v>194.97071412086487</v>
      </c>
      <c r="SD8" s="18">
        <v>194.44568526923658</v>
      </c>
      <c r="SE8" s="18">
        <v>192.079555244565</v>
      </c>
      <c r="SF8" s="18">
        <v>188.47935740482808</v>
      </c>
      <c r="SG8" s="18">
        <v>191.44952062261103</v>
      </c>
      <c r="SH8" s="18">
        <v>190.37146138060092</v>
      </c>
      <c r="SI8" s="18">
        <v>189.62842054867744</v>
      </c>
      <c r="SJ8" s="18">
        <v>191.337514467597</v>
      </c>
      <c r="SK8" s="18">
        <v>192.52957997453214</v>
      </c>
      <c r="SL8" s="18">
        <v>192.87559898912909</v>
      </c>
      <c r="SM8" s="18">
        <v>191.71553524076941</v>
      </c>
      <c r="SN8" s="18">
        <v>190.43646495270727</v>
      </c>
      <c r="SO8" s="18">
        <v>192.69558909714223</v>
      </c>
      <c r="SP8" s="5">
        <v>193.74864696526527</v>
      </c>
      <c r="SQ8" s="5">
        <v>194.62269499635696</v>
      </c>
      <c r="SR8" s="5">
        <v>190.01544181644917</v>
      </c>
      <c r="SS8" s="5">
        <v>201.14905363583566</v>
      </c>
      <c r="ST8" s="5">
        <v>201.13800000000001</v>
      </c>
      <c r="SV8" s="5">
        <v>226.65799999999999</v>
      </c>
    </row>
    <row r="9" spans="1:516" x14ac:dyDescent="0.25">
      <c r="A9" s="5" t="s">
        <v>65</v>
      </c>
      <c r="B9" s="5" t="str">
        <f ca="1">_xlfn.XLOOKUP(A9,bonds[worksheet get],bonds[unique lookup],"-")</f>
        <v>BAYNGR 3 3/4 07/01/74 nc-24</v>
      </c>
      <c r="C9" s="5" t="str">
        <f ca="1">_xlfn.XLOOKUP(A9,bonds[worksheet get],bonds[ID_ISIN],"-")</f>
        <v>DE000A11QR73</v>
      </c>
      <c r="D9" s="18">
        <f ca="1">_xll.BDH(A9,"blp_i_sprd_mid","-2AY",,"Dates=H","Fill=C","Sort=R","Dir=H","factor="&amp;_xlfn.XLOOKUP(A9,bonds[worksheet get],bonds[yas/blp factor]),"cols=510;rows=1")</f>
        <v>289.67000061440467</v>
      </c>
      <c r="E9" s="18">
        <v>287.29720604634286</v>
      </c>
      <c r="F9" s="18">
        <v>296.17417864203452</v>
      </c>
      <c r="G9" s="18">
        <v>299.94544150948525</v>
      </c>
      <c r="H9" s="18">
        <v>304.4779592952728</v>
      </c>
      <c r="I9" s="18">
        <v>310.20087570500374</v>
      </c>
      <c r="J9" s="18">
        <v>308.93345128774644</v>
      </c>
      <c r="K9" s="18">
        <v>304.32990971851348</v>
      </c>
      <c r="L9" s="18">
        <v>302.68535901451111</v>
      </c>
      <c r="M9" s="18">
        <v>297.5896526360512</v>
      </c>
      <c r="N9" s="18">
        <v>295.89808618807791</v>
      </c>
      <c r="O9" s="18">
        <v>313.96813723254206</v>
      </c>
      <c r="P9" s="18">
        <v>306.2335471818447</v>
      </c>
      <c r="Q9" s="18">
        <v>305.58232911109928</v>
      </c>
      <c r="R9" s="18">
        <v>296.39825367712973</v>
      </c>
      <c r="S9" s="18">
        <v>286.44492064499855</v>
      </c>
      <c r="T9" s="18">
        <v>313.51598582243918</v>
      </c>
      <c r="U9" s="18">
        <v>308.52631495165826</v>
      </c>
      <c r="V9" s="18">
        <v>308.23021579813957</v>
      </c>
      <c r="W9" s="18">
        <v>278.22116679000851</v>
      </c>
      <c r="X9" s="18">
        <v>248.61825378298758</v>
      </c>
      <c r="Y9" s="18">
        <v>226.49084406733513</v>
      </c>
      <c r="Z9" s="18">
        <v>234.04237281703948</v>
      </c>
      <c r="AA9" s="18">
        <v>262.56092270779612</v>
      </c>
      <c r="AB9" s="18">
        <v>271.71798909735679</v>
      </c>
      <c r="AC9" s="18">
        <v>289.943092063427</v>
      </c>
      <c r="AD9" s="18">
        <v>286.60397390651701</v>
      </c>
      <c r="AE9" s="18">
        <v>280.97909032464025</v>
      </c>
      <c r="AF9" s="18">
        <v>270.79167890763284</v>
      </c>
      <c r="AG9" s="18">
        <v>269.79034359455108</v>
      </c>
      <c r="AH9" s="18">
        <v>292.8990819237232</v>
      </c>
      <c r="AI9" s="18">
        <v>332.27226666188238</v>
      </c>
      <c r="AJ9" s="18">
        <v>336.01852115488055</v>
      </c>
      <c r="AK9" s="18">
        <v>335.28927695584298</v>
      </c>
      <c r="AL9" s="18">
        <v>340.14990461444853</v>
      </c>
      <c r="AM9" s="18">
        <v>355.32698690223697</v>
      </c>
      <c r="AN9" s="18">
        <v>372.54575288033487</v>
      </c>
      <c r="AO9" s="18">
        <v>378.78684280872346</v>
      </c>
      <c r="AP9" s="18">
        <v>379.13395904612543</v>
      </c>
      <c r="AQ9" s="18">
        <v>370.21497238135339</v>
      </c>
      <c r="AR9" s="18">
        <v>364.03790389156342</v>
      </c>
      <c r="AS9" s="18">
        <v>361.4170262489319</v>
      </c>
      <c r="AT9" s="18">
        <v>365.47038358020785</v>
      </c>
      <c r="AU9" s="18">
        <v>362.70145636081696</v>
      </c>
      <c r="AV9" s="18">
        <v>362.08424967932706</v>
      </c>
      <c r="AW9" s="18">
        <v>361.78715019083023</v>
      </c>
      <c r="AX9" s="18">
        <v>361.62009424948695</v>
      </c>
      <c r="AY9" s="18">
        <v>342.56271258163451</v>
      </c>
      <c r="AZ9" s="18">
        <v>334.88114028477668</v>
      </c>
      <c r="BA9" s="18">
        <v>330.45865934658053</v>
      </c>
      <c r="BB9" s="18">
        <v>325.98716199445721</v>
      </c>
      <c r="BC9" s="18">
        <v>344.63240565133094</v>
      </c>
      <c r="BD9" s="18">
        <v>353.4423558034897</v>
      </c>
      <c r="BE9" s="18">
        <v>358.7761419067383</v>
      </c>
      <c r="BF9" s="18">
        <v>362.95954278516774</v>
      </c>
      <c r="BG9" s="18">
        <v>355.49804418349265</v>
      </c>
      <c r="BH9" s="18">
        <v>354.03955578541758</v>
      </c>
      <c r="BI9" s="18">
        <v>357.92785784530639</v>
      </c>
      <c r="BJ9" s="18">
        <v>346.83314260315893</v>
      </c>
      <c r="BK9" s="18">
        <v>346.40399889755253</v>
      </c>
      <c r="BL9" s="18">
        <v>397.5091122589111</v>
      </c>
      <c r="BM9" s="18">
        <v>429.54183892774586</v>
      </c>
      <c r="BN9" s="18">
        <v>454.38815911388394</v>
      </c>
      <c r="BO9" s="18">
        <v>499.42424016308786</v>
      </c>
      <c r="BP9" s="18">
        <v>520.01313468241699</v>
      </c>
      <c r="BQ9" s="18">
        <v>523.35625417923927</v>
      </c>
      <c r="BR9" s="18">
        <v>532.84843278646463</v>
      </c>
      <c r="BS9" s="18">
        <v>544.77042505550378</v>
      </c>
      <c r="BT9" s="18">
        <v>559.31229463219643</v>
      </c>
      <c r="BU9" s="18">
        <v>566.07055774426453</v>
      </c>
      <c r="BV9" s="18">
        <v>585.31500205302245</v>
      </c>
      <c r="BW9" s="18">
        <v>619.12632431292536</v>
      </c>
      <c r="BX9" s="18">
        <v>695.68296052217488</v>
      </c>
      <c r="BY9" s="18">
        <v>729.55330254578587</v>
      </c>
      <c r="BZ9" s="18">
        <v>704.46990296983722</v>
      </c>
      <c r="CA9" s="18">
        <v>727.21852070689204</v>
      </c>
      <c r="CB9" s="18">
        <v>716.96408684635162</v>
      </c>
      <c r="CC9" s="18">
        <v>549.17690063405041</v>
      </c>
      <c r="CD9" s="18">
        <v>465.51088373541836</v>
      </c>
      <c r="CE9" s="18">
        <v>388.7291721560955</v>
      </c>
      <c r="CF9" s="18">
        <v>374.84552299499512</v>
      </c>
      <c r="CG9" s="18">
        <v>329.82444697046282</v>
      </c>
      <c r="CH9" s="18">
        <v>318.50265568828587</v>
      </c>
      <c r="CI9" s="18">
        <v>338.75843865990635</v>
      </c>
      <c r="CJ9" s="18">
        <v>275.72132967972755</v>
      </c>
      <c r="CK9" s="18">
        <v>244.97703446269037</v>
      </c>
      <c r="CL9" s="18">
        <v>236.83330740594863</v>
      </c>
      <c r="CM9" s="18">
        <v>242.43018160843849</v>
      </c>
      <c r="CN9" s="18">
        <v>257.71229906892773</v>
      </c>
      <c r="CO9" s="18">
        <v>257.37918752121925</v>
      </c>
      <c r="CP9" s="18">
        <v>238.45785141038894</v>
      </c>
      <c r="CQ9" s="18">
        <v>216.11036799955369</v>
      </c>
      <c r="CR9" s="18">
        <v>207.00231802392005</v>
      </c>
      <c r="CS9" s="18">
        <v>199.83191690087318</v>
      </c>
      <c r="CT9" s="18">
        <v>182.21201659655571</v>
      </c>
      <c r="CU9" s="18">
        <v>183.92659074902537</v>
      </c>
      <c r="CV9" s="18">
        <v>187.13566535878184</v>
      </c>
      <c r="CW9" s="18">
        <v>189.16634536433222</v>
      </c>
      <c r="CX9" s="18">
        <v>188.39408676123617</v>
      </c>
      <c r="CY9" s="18">
        <v>187.57381207919121</v>
      </c>
      <c r="CZ9" s="18">
        <v>188.27704756879805</v>
      </c>
      <c r="DA9" s="18">
        <v>187.4047554678917</v>
      </c>
      <c r="DB9" s="18">
        <v>188.0729792332649</v>
      </c>
      <c r="DC9" s="18">
        <v>189.76654635119439</v>
      </c>
      <c r="DD9" s="18">
        <v>188.81822879195212</v>
      </c>
      <c r="DE9" s="18">
        <v>187.37274474859237</v>
      </c>
      <c r="DF9" s="18">
        <v>191.5011272032261</v>
      </c>
      <c r="DG9" s="18">
        <v>198.22938026595116</v>
      </c>
      <c r="DH9" s="18">
        <v>206.01198639559746</v>
      </c>
      <c r="DI9" s="18">
        <v>204.8626015057564</v>
      </c>
      <c r="DJ9" s="18">
        <v>203.83925882315634</v>
      </c>
      <c r="DK9" s="18">
        <v>200.03998657631877</v>
      </c>
      <c r="DL9" s="18">
        <v>198.88660034656525</v>
      </c>
      <c r="DM9" s="18">
        <v>202.13068668055533</v>
      </c>
      <c r="DN9" s="18">
        <v>190.53080227446557</v>
      </c>
      <c r="DO9" s="18">
        <v>195.20536762714386</v>
      </c>
      <c r="DP9" s="18">
        <v>188.79722175741196</v>
      </c>
      <c r="DQ9" s="18">
        <v>188.46711121463775</v>
      </c>
      <c r="DR9" s="18">
        <v>187.71085797119142</v>
      </c>
      <c r="DS9" s="18">
        <v>192.33840757989884</v>
      </c>
      <c r="DT9" s="18">
        <v>202.47380157804488</v>
      </c>
      <c r="DU9" s="18">
        <v>209.6291976764202</v>
      </c>
      <c r="DV9" s="18">
        <v>209.83926802182199</v>
      </c>
      <c r="DW9" s="18">
        <v>212.66821533989906</v>
      </c>
      <c r="DX9" s="18">
        <v>215.61720285534858</v>
      </c>
      <c r="DY9" s="18">
        <v>217.36478806209564</v>
      </c>
      <c r="DZ9" s="18">
        <v>221.9163122124672</v>
      </c>
      <c r="EA9" s="18">
        <v>216.35545006918906</v>
      </c>
      <c r="EB9" s="18">
        <v>212.47214968419075</v>
      </c>
      <c r="EC9" s="18">
        <v>210.9706468820572</v>
      </c>
      <c r="ED9" s="18">
        <v>205.99498070096968</v>
      </c>
      <c r="EE9" s="18">
        <v>206.06000247454645</v>
      </c>
      <c r="EF9" s="18">
        <v>203.10101160931586</v>
      </c>
      <c r="EG9" s="18">
        <v>207.15636961054801</v>
      </c>
      <c r="EH9" s="18">
        <v>207.41845737481117</v>
      </c>
      <c r="EI9" s="18">
        <v>206.01498740053177</v>
      </c>
      <c r="EJ9" s="18">
        <v>209.99231927347182</v>
      </c>
      <c r="EK9" s="18">
        <v>209.27407875919343</v>
      </c>
      <c r="EL9" s="18">
        <v>210.86461137437823</v>
      </c>
      <c r="EM9" s="18">
        <v>215.77025410699846</v>
      </c>
      <c r="EN9" s="18">
        <v>217.23874585485459</v>
      </c>
      <c r="EO9" s="18">
        <v>219.90863991141319</v>
      </c>
      <c r="EP9" s="18">
        <v>227.32612377405167</v>
      </c>
      <c r="EQ9" s="18">
        <v>229.03369558167458</v>
      </c>
      <c r="ER9" s="18">
        <v>228.31745573735239</v>
      </c>
      <c r="ES9" s="18">
        <v>228.75760312771797</v>
      </c>
      <c r="ET9" s="18">
        <v>231.32246201157571</v>
      </c>
      <c r="EU9" s="18">
        <v>234.85864615917205</v>
      </c>
      <c r="EV9" s="18">
        <v>240.27946140551569</v>
      </c>
      <c r="EW9" s="18">
        <v>243.03938561010361</v>
      </c>
      <c r="EX9" s="18">
        <v>234.3554776651859</v>
      </c>
      <c r="EY9" s="18">
        <v>238.03871105456352</v>
      </c>
      <c r="EZ9" s="18">
        <v>239.94935086274148</v>
      </c>
      <c r="FA9" s="18">
        <v>240.79763492417337</v>
      </c>
      <c r="FB9" s="18">
        <v>238.96001956939696</v>
      </c>
      <c r="FC9" s="18">
        <v>242.45819098782539</v>
      </c>
      <c r="FD9" s="18">
        <v>248.22212113165855</v>
      </c>
      <c r="FE9" s="18">
        <v>250.32382492065432</v>
      </c>
      <c r="FF9" s="18">
        <v>252.02139337849619</v>
      </c>
      <c r="FG9" s="18">
        <v>246.81965149235725</v>
      </c>
      <c r="FH9" s="18">
        <v>244.35882744622228</v>
      </c>
      <c r="FI9" s="18">
        <v>245.52221702575685</v>
      </c>
      <c r="FJ9" s="18">
        <v>244.74295607781411</v>
      </c>
      <c r="FK9" s="18">
        <v>240.70560410618782</v>
      </c>
      <c r="FL9" s="18">
        <v>234.7065952425003</v>
      </c>
      <c r="FM9" s="18">
        <v>234.97468501663207</v>
      </c>
      <c r="FN9" s="18">
        <v>230.85430524182317</v>
      </c>
      <c r="FO9" s="18">
        <v>223.84395771527292</v>
      </c>
      <c r="FP9" s="18">
        <v>222.31744653868674</v>
      </c>
      <c r="FQ9" s="18">
        <v>211.80292558383942</v>
      </c>
      <c r="FR9" s="18">
        <v>217.8209408121109</v>
      </c>
      <c r="FS9" s="18">
        <v>229.5348634057045</v>
      </c>
      <c r="FT9" s="18">
        <v>231.23143152856827</v>
      </c>
      <c r="FU9" s="18">
        <v>228.80461887168886</v>
      </c>
      <c r="FV9" s="18">
        <v>224.73625651574136</v>
      </c>
      <c r="FW9" s="18">
        <v>221.64822243833544</v>
      </c>
      <c r="FX9" s="18">
        <v>224.13105385398865</v>
      </c>
      <c r="FY9" s="18">
        <v>228.99168151259423</v>
      </c>
      <c r="FZ9" s="18">
        <v>229.54786776041985</v>
      </c>
      <c r="GA9" s="18">
        <v>229.54386642050744</v>
      </c>
      <c r="GB9" s="18">
        <v>231.21242516398428</v>
      </c>
      <c r="GC9" s="18">
        <v>233.12506564211844</v>
      </c>
      <c r="GD9" s="18">
        <v>235.25377847552301</v>
      </c>
      <c r="GE9" s="18">
        <v>234.7636143362522</v>
      </c>
      <c r="GF9" s="18">
        <v>235.37882034778596</v>
      </c>
      <c r="GG9" s="18">
        <v>237.6985971620083</v>
      </c>
      <c r="GH9" s="18">
        <v>238.48085911488533</v>
      </c>
      <c r="GI9" s="18">
        <v>248.0680695450306</v>
      </c>
      <c r="GJ9" s="18">
        <v>252.82166136097908</v>
      </c>
      <c r="GK9" s="18">
        <v>255.74764117193223</v>
      </c>
      <c r="GL9" s="18">
        <v>254.14210353207588</v>
      </c>
      <c r="GM9" s="18">
        <v>258.35451412487026</v>
      </c>
      <c r="GN9" s="18">
        <v>261.46755657672884</v>
      </c>
      <c r="GO9" s="18">
        <v>255.34850751566887</v>
      </c>
      <c r="GP9" s="18">
        <v>253.06774376559258</v>
      </c>
      <c r="GQ9" s="18">
        <v>261.14044703888891</v>
      </c>
      <c r="GR9" s="18">
        <v>261.42554250764852</v>
      </c>
      <c r="GS9" s="18">
        <v>269.3511965391636</v>
      </c>
      <c r="GT9" s="18">
        <v>271.37987587475777</v>
      </c>
      <c r="GU9" s="18">
        <v>268.39887764000895</v>
      </c>
      <c r="GV9" s="18">
        <v>268.97206958246232</v>
      </c>
      <c r="GW9" s="18">
        <v>265.59193769145008</v>
      </c>
      <c r="GX9" s="18">
        <v>270.36453587198258</v>
      </c>
      <c r="GY9" s="18">
        <v>267.038422069788</v>
      </c>
      <c r="GZ9" s="18">
        <v>260.93237736344338</v>
      </c>
      <c r="HA9" s="18">
        <v>257.41920092034343</v>
      </c>
      <c r="HB9" s="18">
        <v>254.27014640927314</v>
      </c>
      <c r="HC9" s="18">
        <v>256.66194734191896</v>
      </c>
      <c r="HD9" s="18">
        <v>283.41990767121314</v>
      </c>
      <c r="HE9" s="18">
        <v>281.12013755655289</v>
      </c>
      <c r="HF9" s="18">
        <v>274.44890358757976</v>
      </c>
      <c r="HG9" s="18">
        <v>272.32419209408761</v>
      </c>
      <c r="HH9" s="18">
        <v>269.18414059782026</v>
      </c>
      <c r="HI9" s="18">
        <v>275.29118563914301</v>
      </c>
      <c r="HJ9" s="18">
        <v>275.03309921479223</v>
      </c>
      <c r="HK9" s="18">
        <v>272.94840112042431</v>
      </c>
      <c r="HL9" s="18">
        <v>271.18581088900567</v>
      </c>
      <c r="HM9" s="18">
        <v>271.64296397399903</v>
      </c>
      <c r="HN9" s="18">
        <v>272.28217802500723</v>
      </c>
      <c r="HO9" s="18">
        <v>267.06243010926249</v>
      </c>
      <c r="HP9" s="18">
        <v>262.5919330921173</v>
      </c>
      <c r="HQ9" s="18">
        <v>265.06176015305522</v>
      </c>
      <c r="HR9" s="18">
        <v>266.28416949629781</v>
      </c>
      <c r="HS9" s="18">
        <v>274.13579873943326</v>
      </c>
      <c r="HT9" s="18">
        <v>285.99877124476433</v>
      </c>
      <c r="HU9" s="18">
        <v>292.63199248456954</v>
      </c>
      <c r="HV9" s="18">
        <v>305.58032844114302</v>
      </c>
      <c r="HW9" s="18">
        <v>308.4142774341106</v>
      </c>
      <c r="HX9" s="18">
        <v>299.64734168601041</v>
      </c>
      <c r="HY9" s="18">
        <v>293.98344503998754</v>
      </c>
      <c r="HZ9" s="18">
        <v>285.20350493717194</v>
      </c>
      <c r="IA9" s="18">
        <v>276.3905537800789</v>
      </c>
      <c r="IB9" s="18">
        <v>290.99744513034818</v>
      </c>
      <c r="IC9" s="18">
        <v>302.88242500519755</v>
      </c>
      <c r="ID9" s="18">
        <v>310.82408439636231</v>
      </c>
      <c r="IE9" s="18">
        <v>322.09785959959032</v>
      </c>
      <c r="IF9" s="18">
        <v>314.76340354013445</v>
      </c>
      <c r="IG9" s="18">
        <v>311.67436912775037</v>
      </c>
      <c r="IH9" s="18">
        <v>310.24389010906219</v>
      </c>
      <c r="II9" s="18">
        <v>299.73537116408346</v>
      </c>
      <c r="IJ9" s="18">
        <v>279.79869505047799</v>
      </c>
      <c r="IK9" s="18">
        <v>274.76801044559477</v>
      </c>
      <c r="IL9" s="18">
        <v>275.25817458486557</v>
      </c>
      <c r="IM9" s="18">
        <v>287.65732663846012</v>
      </c>
      <c r="IN9" s="18">
        <v>295.77904632568362</v>
      </c>
      <c r="IO9" s="18">
        <v>302.22220391964913</v>
      </c>
      <c r="IP9" s="18">
        <v>303.04047793173794</v>
      </c>
      <c r="IQ9" s="18">
        <v>302.48529201889039</v>
      </c>
      <c r="IR9" s="18">
        <v>294.05746982836723</v>
      </c>
      <c r="IS9" s="18">
        <v>290.8303891890049</v>
      </c>
      <c r="IT9" s="18">
        <v>293.89941690182684</v>
      </c>
      <c r="IU9" s="18">
        <v>291.08247360348702</v>
      </c>
      <c r="IV9" s="18">
        <v>292.43592682886128</v>
      </c>
      <c r="IW9" s="18">
        <v>298.22186434221271</v>
      </c>
      <c r="IX9" s="18">
        <v>304.90610266590113</v>
      </c>
      <c r="IY9" s="18">
        <v>291.36056672739983</v>
      </c>
      <c r="IZ9" s="18">
        <v>282.32554120516778</v>
      </c>
      <c r="JA9" s="18">
        <v>281.01310171389576</v>
      </c>
      <c r="JB9" s="18">
        <v>286.21684426999093</v>
      </c>
      <c r="JC9" s="18">
        <v>300.68769006323811</v>
      </c>
      <c r="JD9" s="18">
        <v>306.01747482657436</v>
      </c>
      <c r="JE9" s="18">
        <v>318.72673072338102</v>
      </c>
      <c r="JF9" s="18">
        <v>327.09353248023984</v>
      </c>
      <c r="JG9" s="18">
        <v>358.05289971756935</v>
      </c>
      <c r="JH9" s="18">
        <v>360.90685541009901</v>
      </c>
      <c r="JI9" s="18">
        <v>359.20028393745423</v>
      </c>
      <c r="JJ9" s="18">
        <v>359.26930705094338</v>
      </c>
      <c r="JK9" s="18">
        <v>356.05823177123074</v>
      </c>
      <c r="JL9" s="18">
        <v>354.96486564016345</v>
      </c>
      <c r="JM9" s="18">
        <v>361.79615320563317</v>
      </c>
      <c r="JN9" s="18">
        <v>365.65544555115702</v>
      </c>
      <c r="JO9" s="18">
        <v>366.76681771183013</v>
      </c>
      <c r="JP9" s="18">
        <v>364.8031601498127</v>
      </c>
      <c r="JQ9" s="18">
        <v>363.66878028464322</v>
      </c>
      <c r="JR9" s="18">
        <v>351.17959808301924</v>
      </c>
      <c r="JS9" s="18">
        <v>353.90050922346114</v>
      </c>
      <c r="JT9" s="18">
        <v>361.02589527249336</v>
      </c>
      <c r="JU9" s="18">
        <v>361.2809806919098</v>
      </c>
      <c r="JV9" s="18">
        <v>370.20396869659425</v>
      </c>
      <c r="JW9" s="18">
        <v>378.7678364441395</v>
      </c>
      <c r="JX9" s="18">
        <v>385.90422617793081</v>
      </c>
      <c r="JY9" s="18">
        <v>384.12463025188447</v>
      </c>
      <c r="JZ9" s="18">
        <v>380.28134326601025</v>
      </c>
      <c r="KA9" s="18">
        <v>384.03460010385515</v>
      </c>
      <c r="KB9" s="18">
        <v>383.68848420143127</v>
      </c>
      <c r="KC9" s="18">
        <v>383.81452640867229</v>
      </c>
      <c r="KD9" s="18">
        <v>383.14030063343046</v>
      </c>
      <c r="KE9" s="18">
        <v>388.92523781180381</v>
      </c>
      <c r="KF9" s="18">
        <v>380.13329368925093</v>
      </c>
      <c r="KG9" s="18">
        <v>377.4163838887215</v>
      </c>
      <c r="KH9" s="18">
        <v>371.9465522284508</v>
      </c>
      <c r="KI9" s="18">
        <v>361.67311200332642</v>
      </c>
      <c r="KJ9" s="18">
        <v>357.96687090945244</v>
      </c>
      <c r="KK9" s="18">
        <v>357.28664312434194</v>
      </c>
      <c r="KL9" s="18">
        <v>351.87983256769178</v>
      </c>
      <c r="KM9" s="18">
        <v>335.39331179356577</v>
      </c>
      <c r="KN9" s="18">
        <v>326.73741322803494</v>
      </c>
      <c r="KO9" s="18">
        <v>333.09554234886167</v>
      </c>
      <c r="KP9" s="18">
        <v>323.87145351576805</v>
      </c>
      <c r="KQ9" s="18">
        <v>305.71137232327459</v>
      </c>
      <c r="KR9" s="18">
        <v>300.08948974633216</v>
      </c>
      <c r="KS9" s="18">
        <v>297.45860875391958</v>
      </c>
      <c r="KT9" s="18">
        <v>302.64534561538693</v>
      </c>
      <c r="KU9" s="18">
        <v>323.12920496201519</v>
      </c>
      <c r="KV9" s="18">
        <v>328.5960356173515</v>
      </c>
      <c r="KW9" s="18">
        <v>333.27860364985463</v>
      </c>
      <c r="KX9" s="18">
        <v>330.80577558398244</v>
      </c>
      <c r="KY9" s="18">
        <v>332.70341103744505</v>
      </c>
      <c r="KZ9" s="18">
        <v>330.80077390909196</v>
      </c>
      <c r="LA9" s="18">
        <v>332.69540835762024</v>
      </c>
      <c r="LB9" s="18">
        <v>329.50233910751342</v>
      </c>
      <c r="LC9" s="18">
        <v>332.66839931321147</v>
      </c>
      <c r="LD9" s="18">
        <v>334.40998251008989</v>
      </c>
      <c r="LE9" s="18">
        <v>342.62273268032072</v>
      </c>
      <c r="LF9" s="18">
        <v>349.66008925127983</v>
      </c>
      <c r="LG9" s="18">
        <v>352.23795248985289</v>
      </c>
      <c r="LH9" s="18">
        <v>347.63641159057613</v>
      </c>
      <c r="LI9" s="18">
        <v>347.53137641787532</v>
      </c>
      <c r="LJ9" s="18">
        <v>345.17558754444121</v>
      </c>
      <c r="LK9" s="18">
        <v>344.8954937505722</v>
      </c>
      <c r="LL9" s="18">
        <v>342.82179934096337</v>
      </c>
      <c r="LM9" s="18">
        <v>346.19492888712881</v>
      </c>
      <c r="LN9" s="18">
        <v>345.21560094356539</v>
      </c>
      <c r="LO9" s="18">
        <v>358.43702834916115</v>
      </c>
      <c r="LP9" s="18">
        <v>373.06992840886113</v>
      </c>
      <c r="LQ9" s="18">
        <v>369.86285446906089</v>
      </c>
      <c r="LR9" s="18">
        <v>350.00120347881318</v>
      </c>
      <c r="LS9" s="18">
        <v>344.69642708992961</v>
      </c>
      <c r="LT9" s="18">
        <v>337.12089030075072</v>
      </c>
      <c r="LU9" s="18">
        <v>342.20159165453907</v>
      </c>
      <c r="LV9" s="18">
        <v>347.91550504946707</v>
      </c>
      <c r="LW9" s="18">
        <v>298.13083385920527</v>
      </c>
      <c r="LX9" s="18">
        <v>302.83841026616096</v>
      </c>
      <c r="LY9" s="18">
        <v>305.00913716864585</v>
      </c>
      <c r="LZ9" s="18">
        <v>304.44794924592975</v>
      </c>
      <c r="MA9" s="18">
        <v>307.90810793519023</v>
      </c>
      <c r="MB9" s="18">
        <v>313.83209167551991</v>
      </c>
      <c r="MC9" s="18">
        <v>322.52000096034999</v>
      </c>
      <c r="MD9" s="18">
        <v>325.39096234750747</v>
      </c>
      <c r="ME9" s="18">
        <v>322.97215237045287</v>
      </c>
      <c r="MF9" s="18">
        <v>319.63603521847722</v>
      </c>
      <c r="MG9" s="18">
        <v>315.22855930495263</v>
      </c>
      <c r="MH9" s="18">
        <v>318.5246630578041</v>
      </c>
      <c r="MI9" s="18">
        <v>318.32259539222719</v>
      </c>
      <c r="MJ9" s="18">
        <v>315.34959983730317</v>
      </c>
      <c r="MK9" s="18">
        <v>318.65170560002326</v>
      </c>
      <c r="ML9" s="18">
        <v>328.07686176371573</v>
      </c>
      <c r="MM9" s="18">
        <v>332.07320000123974</v>
      </c>
      <c r="MN9" s="18">
        <v>336.15656738185879</v>
      </c>
      <c r="MO9" s="18">
        <v>332.62138356924055</v>
      </c>
      <c r="MP9" s="18">
        <v>334.04085890316958</v>
      </c>
      <c r="MQ9" s="18">
        <v>332.36029613995555</v>
      </c>
      <c r="MR9" s="18">
        <v>333.71274903035163</v>
      </c>
      <c r="MS9" s="18">
        <v>335.56636974477766</v>
      </c>
      <c r="MT9" s="18">
        <v>332.17423383402826</v>
      </c>
      <c r="MU9" s="18">
        <v>331.64705730056761</v>
      </c>
      <c r="MV9" s="18">
        <v>337.75410234189036</v>
      </c>
      <c r="MW9" s="18">
        <v>353.39834106445312</v>
      </c>
      <c r="MX9" s="18">
        <v>355.74712759304043</v>
      </c>
      <c r="MY9" s="18">
        <v>346.9361771059036</v>
      </c>
      <c r="MZ9" s="18">
        <v>332.73842276167869</v>
      </c>
      <c r="NA9" s="18">
        <v>332.70741237735751</v>
      </c>
      <c r="NB9" s="18">
        <v>340.810125699997</v>
      </c>
      <c r="NC9" s="18">
        <v>339.68274817967415</v>
      </c>
      <c r="ND9" s="18">
        <v>341.5503735837936</v>
      </c>
      <c r="NE9" s="18">
        <v>347.74044642829898</v>
      </c>
      <c r="NF9" s="18">
        <v>346.84814762783054</v>
      </c>
      <c r="NG9" s="18">
        <v>339.01952608919146</v>
      </c>
      <c r="NH9" s="18">
        <v>336.05553354907033</v>
      </c>
      <c r="NI9" s="18">
        <v>336.92382431006428</v>
      </c>
      <c r="NJ9" s="18">
        <v>334.40798184013369</v>
      </c>
      <c r="NK9" s="18">
        <v>332.05619430661199</v>
      </c>
      <c r="NL9" s="18">
        <v>324.05851615667342</v>
      </c>
      <c r="NM9" s="18">
        <v>332.62838591408729</v>
      </c>
      <c r="NN9" s="18">
        <v>348.99686716079714</v>
      </c>
      <c r="NO9" s="18">
        <v>355.64909476518631</v>
      </c>
      <c r="NP9" s="18">
        <v>369.44471444821363</v>
      </c>
      <c r="NQ9" s="18">
        <v>369.6877958478928</v>
      </c>
      <c r="NR9" s="18">
        <v>366.77782139658927</v>
      </c>
      <c r="NS9" s="18">
        <v>376.43305460524562</v>
      </c>
      <c r="NT9" s="18">
        <v>373.97323089408877</v>
      </c>
      <c r="NU9" s="18">
        <v>401.47143910717961</v>
      </c>
      <c r="NV9" s="18">
        <v>417.76989690542223</v>
      </c>
      <c r="NW9" s="18">
        <v>431.9386415352821</v>
      </c>
      <c r="NX9" s="18">
        <v>437.43448190498356</v>
      </c>
      <c r="NY9" s="18">
        <v>417.29073645091057</v>
      </c>
      <c r="NZ9" s="18">
        <v>404.96760985565186</v>
      </c>
      <c r="OA9" s="18">
        <v>405.2767133638859</v>
      </c>
      <c r="OB9" s="18">
        <v>404.650503667593</v>
      </c>
      <c r="OC9" s="18">
        <v>401.68150945258145</v>
      </c>
      <c r="OD9" s="18">
        <v>418.00397529029846</v>
      </c>
      <c r="OE9" s="18">
        <v>400.38407498598099</v>
      </c>
      <c r="OF9" s="18">
        <v>396.65482618761064</v>
      </c>
      <c r="OG9" s="18">
        <v>394.46309225058559</v>
      </c>
      <c r="OH9" s="18">
        <v>390.9899292066097</v>
      </c>
      <c r="OI9" s="18">
        <v>389.36638553714749</v>
      </c>
      <c r="OJ9" s="18">
        <v>391.26602166056631</v>
      </c>
      <c r="OK9" s="18">
        <v>408.28872198295591</v>
      </c>
      <c r="OL9" s="18">
        <v>424.81725682616235</v>
      </c>
      <c r="OM9" s="18">
        <v>429.7839199924469</v>
      </c>
      <c r="ON9" s="18">
        <v>427.71422692275053</v>
      </c>
      <c r="OO9" s="18">
        <v>429.31676355767252</v>
      </c>
      <c r="OP9" s="18">
        <v>412.00896776652337</v>
      </c>
      <c r="OQ9" s="18">
        <v>399.47176948595052</v>
      </c>
      <c r="OR9" s="18">
        <v>389.94758015942574</v>
      </c>
      <c r="OS9" s="18">
        <v>389.72750646424294</v>
      </c>
      <c r="OT9" s="18">
        <v>380.29134661579133</v>
      </c>
      <c r="OU9" s="18">
        <v>368.33434262251853</v>
      </c>
      <c r="OV9" s="18">
        <v>363.57574913167952</v>
      </c>
      <c r="OW9" s="18">
        <v>360.16660752630236</v>
      </c>
      <c r="OX9" s="18">
        <v>363.45670926928517</v>
      </c>
      <c r="OY9" s="18">
        <v>363.52573238277432</v>
      </c>
      <c r="OZ9" s="18">
        <v>363.84683991074564</v>
      </c>
      <c r="PA9" s="18">
        <v>385.26901346683502</v>
      </c>
      <c r="PB9" s="18">
        <v>368.93454360938068</v>
      </c>
      <c r="PC9" s="18">
        <v>362.30832471442221</v>
      </c>
      <c r="PD9" s="18">
        <v>347.57639149188992</v>
      </c>
      <c r="PE9" s="18">
        <v>323.95948299384116</v>
      </c>
      <c r="PF9" s="18">
        <v>305.54531671690938</v>
      </c>
      <c r="PG9" s="18">
        <v>301.43694096183776</v>
      </c>
      <c r="PH9" s="18">
        <v>298.51796349573135</v>
      </c>
      <c r="PI9" s="18">
        <v>294.07547585797306</v>
      </c>
      <c r="PJ9" s="18">
        <v>294.74469995832447</v>
      </c>
      <c r="PK9" s="18">
        <v>296.81539336299898</v>
      </c>
      <c r="PL9" s="18">
        <v>296.75637359929084</v>
      </c>
      <c r="PM9" s="18">
        <v>296.84940475225449</v>
      </c>
      <c r="PN9" s="18">
        <v>300.18152056431774</v>
      </c>
      <c r="PO9" s="18">
        <v>308.98746937656404</v>
      </c>
      <c r="PP9" s="18">
        <v>312.73272353458401</v>
      </c>
      <c r="PQ9" s="18">
        <v>316.00882058787346</v>
      </c>
      <c r="PR9" s="18">
        <v>316.14886748480797</v>
      </c>
      <c r="PS9" s="18">
        <v>310.10084220719341</v>
      </c>
      <c r="PT9" s="18">
        <v>307.02981382441521</v>
      </c>
      <c r="PU9" s="18">
        <v>300.50362842726707</v>
      </c>
      <c r="PV9" s="18">
        <v>275.85837557172778</v>
      </c>
      <c r="PW9" s="18">
        <v>274.86604327344895</v>
      </c>
      <c r="PX9" s="18">
        <v>273.66364062976839</v>
      </c>
      <c r="PY9" s="18">
        <v>271.45790200304987</v>
      </c>
      <c r="PZ9" s="18">
        <v>273.15246945595737</v>
      </c>
      <c r="QA9" s="18">
        <v>271.61995626950261</v>
      </c>
      <c r="QB9" s="18">
        <v>271.61295392465593</v>
      </c>
      <c r="QC9" s="18">
        <v>274.63096455359459</v>
      </c>
      <c r="QD9" s="18">
        <v>276.27651559257509</v>
      </c>
      <c r="QE9" s="18">
        <v>275.22116219067573</v>
      </c>
      <c r="QF9" s="18">
        <v>274.87504628825189</v>
      </c>
      <c r="QG9" s="18">
        <v>269.91138412690168</v>
      </c>
      <c r="QH9" s="18">
        <v>270.31251845312119</v>
      </c>
      <c r="QI9" s="18">
        <v>273.38554750585553</v>
      </c>
      <c r="QJ9" s="18">
        <v>277.64197283768652</v>
      </c>
      <c r="QK9" s="18">
        <v>275.51626100921629</v>
      </c>
      <c r="QL9" s="18">
        <v>276.42856650924682</v>
      </c>
      <c r="QM9" s="18">
        <v>272.38721319770815</v>
      </c>
      <c r="QN9" s="18">
        <v>273.82269389128686</v>
      </c>
      <c r="QO9" s="18">
        <v>275.17714745163914</v>
      </c>
      <c r="QP9" s="18">
        <v>275.60529082226753</v>
      </c>
      <c r="QQ9" s="18">
        <v>277.90706160688404</v>
      </c>
      <c r="QR9" s="18">
        <v>277.27184889578814</v>
      </c>
      <c r="QS9" s="18">
        <v>279.19549305868145</v>
      </c>
      <c r="QT9" s="18">
        <v>281.82837472105024</v>
      </c>
      <c r="QU9" s="18">
        <v>286.85905932593346</v>
      </c>
      <c r="QV9" s="18">
        <v>288.39957519221304</v>
      </c>
      <c r="QW9" s="18">
        <v>291.49361127948765</v>
      </c>
      <c r="QX9" s="18">
        <v>293.47127353119851</v>
      </c>
      <c r="QY9" s="18">
        <v>292.66100219893457</v>
      </c>
      <c r="QZ9" s="18">
        <v>294.90275288486475</v>
      </c>
      <c r="RA9" s="18">
        <v>299.82340064215663</v>
      </c>
      <c r="RB9" s="18">
        <v>303.5966641795635</v>
      </c>
      <c r="RC9" s="18">
        <v>302.63534226560591</v>
      </c>
      <c r="RD9" s="18">
        <v>296.94843791508674</v>
      </c>
      <c r="RE9" s="18">
        <v>296.44626975607872</v>
      </c>
      <c r="RF9" s="18">
        <v>296.14316825771328</v>
      </c>
      <c r="RG9" s="18">
        <v>292.80405010080341</v>
      </c>
      <c r="RH9" s="18">
        <v>289.72401870322227</v>
      </c>
      <c r="RI9" s="18">
        <v>291.50961663913722</v>
      </c>
      <c r="RJ9" s="18">
        <v>291.66967023563387</v>
      </c>
      <c r="RK9" s="18">
        <v>292.93509398293492</v>
      </c>
      <c r="RL9" s="18">
        <v>294.20351873517041</v>
      </c>
      <c r="RM9" s="18">
        <v>288.65666128158568</v>
      </c>
      <c r="RN9" s="18">
        <v>285.00543861150743</v>
      </c>
      <c r="RO9" s="18">
        <v>313.87310540962216</v>
      </c>
      <c r="RP9" s="18">
        <v>316.16087150454524</v>
      </c>
      <c r="RQ9" s="18">
        <v>312.55266323852538</v>
      </c>
      <c r="RR9" s="18">
        <v>302.05714864826206</v>
      </c>
      <c r="RS9" s="18">
        <v>300.41859995412824</v>
      </c>
      <c r="RT9" s="18">
        <v>292.75503368687629</v>
      </c>
      <c r="RU9" s="18">
        <v>242.21410925316812</v>
      </c>
      <c r="RV9" s="18">
        <v>233.468180539608</v>
      </c>
      <c r="RW9" s="18">
        <v>228.93866375875473</v>
      </c>
      <c r="RX9" s="18">
        <v>227.72125609040262</v>
      </c>
      <c r="RY9" s="18">
        <v>229.27177530646324</v>
      </c>
      <c r="RZ9" s="18">
        <v>226.17273754429817</v>
      </c>
      <c r="SA9" s="18">
        <v>222.40647635173798</v>
      </c>
      <c r="SB9" s="18">
        <v>215.14504474568369</v>
      </c>
      <c r="SC9" s="18">
        <v>214.84394391727446</v>
      </c>
      <c r="SD9" s="18">
        <v>214.23173891067503</v>
      </c>
      <c r="SE9" s="18">
        <v>212.65921232509612</v>
      </c>
      <c r="SF9" s="18">
        <v>210.87161371922491</v>
      </c>
      <c r="SG9" s="18">
        <v>212.87328401041029</v>
      </c>
      <c r="SH9" s="18">
        <v>213.285422021389</v>
      </c>
      <c r="SI9" s="18">
        <v>213.2063955581188</v>
      </c>
      <c r="SJ9" s="18">
        <v>214.68389032077789</v>
      </c>
      <c r="SK9" s="18">
        <v>216.27142193102839</v>
      </c>
      <c r="SL9" s="18">
        <v>216.11637000942233</v>
      </c>
      <c r="SM9" s="18">
        <v>215.64621256971361</v>
      </c>
      <c r="SN9" s="18">
        <v>214.64087591671944</v>
      </c>
      <c r="SO9" s="18">
        <v>217.25475121450424</v>
      </c>
      <c r="SP9" s="5">
        <v>217.45681888008116</v>
      </c>
      <c r="SQ9" s="5">
        <v>217.44981653523445</v>
      </c>
      <c r="SR9" s="5">
        <v>211.60786026310922</v>
      </c>
      <c r="SS9" s="5">
        <v>221.05102245640754</v>
      </c>
      <c r="ST9" s="5">
        <v>230.089</v>
      </c>
    </row>
    <row r="10" spans="1:516" x14ac:dyDescent="0.25">
      <c r="A10" s="5" t="s">
        <v>219</v>
      </c>
      <c r="B10" s="5" t="str">
        <f ca="1">_xlfn.XLOOKUP(A10,bonds[worksheet get],bonds[unique lookup],"-")</f>
        <v>BAYNGR 2 3/8 11/12/79 nc-25</v>
      </c>
      <c r="C10" s="5" t="str">
        <f ca="1">_xlfn.XLOOKUP(A10,bonds[worksheet get],bonds[ID_ISIN],"-")</f>
        <v>XS2077670003</v>
      </c>
      <c r="D10" s="18">
        <f ca="1">_xll.BDH(A10,"blp_i_sprd_mid","-2AY",,"Dates=H","Fill=C","Sort=R","Dir=H","factor="&amp;_xlfn.XLOOKUP(A10,bonds[worksheet get],bonds[yas/blp factor]),"cols=166;rows=1")</f>
        <v>307.47673505842687</v>
      </c>
      <c r="E10" s="18">
        <v>304.94145704329014</v>
      </c>
      <c r="F10" s="18">
        <v>316.31653645026682</v>
      </c>
      <c r="G10" s="18">
        <v>320.1303472456932</v>
      </c>
      <c r="H10" s="18">
        <v>324.24225127649305</v>
      </c>
      <c r="I10" s="18">
        <v>329.18010134816166</v>
      </c>
      <c r="J10" s="18">
        <v>327.39550330781941</v>
      </c>
      <c r="K10" s="18">
        <v>320.18778713822365</v>
      </c>
      <c r="L10" s="18">
        <v>317.94664098656182</v>
      </c>
      <c r="M10" s="18">
        <v>312.03627411377431</v>
      </c>
      <c r="N10" s="18">
        <v>310.85776597392561</v>
      </c>
      <c r="O10" s="18">
        <v>328.49775503861906</v>
      </c>
      <c r="P10" s="18">
        <v>322.22294195115569</v>
      </c>
      <c r="Q10" s="18">
        <v>320.5690691834688</v>
      </c>
      <c r="R10" s="18">
        <v>309.31184059047695</v>
      </c>
      <c r="S10" s="18">
        <v>301.74462992107868</v>
      </c>
      <c r="T10" s="18">
        <v>327.96990223312378</v>
      </c>
      <c r="U10" s="18">
        <v>322.1387627983093</v>
      </c>
      <c r="V10" s="18">
        <v>323.83918168580533</v>
      </c>
      <c r="W10" s="18">
        <v>295.59559039139748</v>
      </c>
      <c r="X10" s="18">
        <v>264.69589923894404</v>
      </c>
      <c r="Y10" s="18">
        <v>247.8224356366396</v>
      </c>
      <c r="Z10" s="18">
        <v>253.60801929461957</v>
      </c>
      <c r="AA10" s="18">
        <v>283.81942207968234</v>
      </c>
      <c r="AB10" s="18">
        <v>291.65897706711291</v>
      </c>
      <c r="AC10" s="18">
        <v>310.67059115171429</v>
      </c>
      <c r="AD10" s="18">
        <v>309.50891884243487</v>
      </c>
      <c r="AE10" s="18">
        <v>309.03553490054605</v>
      </c>
      <c r="AF10" s="18">
        <v>297.65748446464539</v>
      </c>
      <c r="AG10" s="18">
        <v>298.5547351996899</v>
      </c>
      <c r="AH10" s="18">
        <v>322.27245909988881</v>
      </c>
      <c r="AI10" s="18">
        <v>359.05082614994052</v>
      </c>
      <c r="AJ10" s="18">
        <v>363.38852837896349</v>
      </c>
      <c r="AK10" s="18">
        <v>364.56604617583747</v>
      </c>
      <c r="AL10" s="18">
        <v>372.37589087402819</v>
      </c>
      <c r="AM10" s="18">
        <v>389.7920624264479</v>
      </c>
      <c r="AN10" s="18">
        <v>408.22630655682087</v>
      </c>
      <c r="AO10" s="18">
        <v>419.05669732773299</v>
      </c>
      <c r="AP10" s="18">
        <v>416.97796742391586</v>
      </c>
      <c r="AQ10" s="18">
        <v>404.83240118265149</v>
      </c>
      <c r="AR10" s="18">
        <v>399.79749749946598</v>
      </c>
      <c r="AS10" s="18">
        <v>396.65711992681025</v>
      </c>
      <c r="AT10" s="18">
        <v>396.4224086418152</v>
      </c>
      <c r="AU10" s="18">
        <v>399.64696536731719</v>
      </c>
      <c r="AV10" s="18">
        <v>399.48058774757385</v>
      </c>
      <c r="AW10" s="18">
        <v>401.98912650239464</v>
      </c>
      <c r="AX10" s="18">
        <v>401.62170925879479</v>
      </c>
      <c r="AY10" s="18">
        <v>371.95598545277119</v>
      </c>
      <c r="AZ10" s="18">
        <v>361.89905254507062</v>
      </c>
      <c r="BA10" s="18">
        <v>354.98249721002583</v>
      </c>
      <c r="BB10" s="18">
        <v>350.77552025365833</v>
      </c>
      <c r="BC10" s="18">
        <v>365.36624329936501</v>
      </c>
      <c r="BD10" s="18">
        <v>368.71459289669991</v>
      </c>
      <c r="BE10" s="18">
        <v>378.50017182934283</v>
      </c>
      <c r="BF10" s="18">
        <v>380.19563900196556</v>
      </c>
      <c r="BG10" s="18">
        <v>373.00872003483772</v>
      </c>
      <c r="BH10" s="18">
        <v>371.92033310568337</v>
      </c>
      <c r="BI10" s="18">
        <v>371.89359384536743</v>
      </c>
      <c r="BJ10" s="18">
        <v>366.93593691420557</v>
      </c>
      <c r="BK10" s="18">
        <v>370.220904561162</v>
      </c>
      <c r="BL10" s="18">
        <v>426.14359165441988</v>
      </c>
      <c r="BM10" s="18">
        <v>453.77812201941009</v>
      </c>
      <c r="BN10" s="18">
        <v>474.39409172296524</v>
      </c>
      <c r="BO10" s="18">
        <v>500.87091115057467</v>
      </c>
      <c r="BP10" s="18">
        <v>514.04544374251361</v>
      </c>
      <c r="BQ10" s="18">
        <v>509.89788736462594</v>
      </c>
      <c r="BR10" s="18">
        <v>517.950366091609</v>
      </c>
      <c r="BS10" s="18">
        <v>522.44751353955269</v>
      </c>
      <c r="BT10" s="18">
        <v>533.79189231431485</v>
      </c>
      <c r="BU10" s="18">
        <v>534.23259493803982</v>
      </c>
      <c r="BV10" s="18">
        <v>560.70446265077589</v>
      </c>
      <c r="BW10" s="18">
        <v>592.53606654238695</v>
      </c>
      <c r="BX10" s="18">
        <v>653.69073557078843</v>
      </c>
      <c r="BY10" s="18">
        <v>665.48572039902217</v>
      </c>
      <c r="BZ10" s="18">
        <v>649.00047124278535</v>
      </c>
      <c r="CA10" s="18">
        <v>671.89422978806499</v>
      </c>
      <c r="CB10" s="18">
        <v>642.32853062248228</v>
      </c>
      <c r="CC10" s="18">
        <v>506.1306226890087</v>
      </c>
      <c r="CD10" s="18">
        <v>446.27726432931428</v>
      </c>
      <c r="CE10" s="18">
        <v>387.72620698130129</v>
      </c>
      <c r="CF10" s="18">
        <v>384.38082841289048</v>
      </c>
      <c r="CG10" s="18">
        <v>332.65026313138009</v>
      </c>
      <c r="CH10" s="18">
        <v>323.73717635941506</v>
      </c>
      <c r="CI10" s="18">
        <v>337.82084380209449</v>
      </c>
      <c r="CJ10" s="18">
        <v>277.54460899221897</v>
      </c>
      <c r="CK10" s="18">
        <v>253.32577154684066</v>
      </c>
      <c r="CL10" s="18">
        <v>243.31043304407595</v>
      </c>
      <c r="CM10" s="18">
        <v>249.35647690439225</v>
      </c>
      <c r="CN10" s="18">
        <v>265.94274104404451</v>
      </c>
      <c r="CO10" s="18">
        <v>264.68005375134948</v>
      </c>
      <c r="CP10" s="18">
        <v>246.87170638096333</v>
      </c>
      <c r="CQ10" s="18">
        <v>223.58082030284405</v>
      </c>
      <c r="CR10" s="18">
        <v>218.49937049984931</v>
      </c>
      <c r="CS10" s="18">
        <v>210.33003130185605</v>
      </c>
      <c r="CT10" s="18">
        <v>195.71950139665603</v>
      </c>
      <c r="CU10" s="18">
        <v>197.65760259807109</v>
      </c>
      <c r="CV10" s="18">
        <v>198.7836225602627</v>
      </c>
      <c r="CW10" s="18">
        <v>199.4778529855013</v>
      </c>
      <c r="CX10" s="18">
        <v>197.52291595351699</v>
      </c>
      <c r="CY10" s="18">
        <v>195.9651064543724</v>
      </c>
      <c r="CZ10" s="18">
        <v>195.36594895470142</v>
      </c>
      <c r="DA10" s="18">
        <v>194.46473684775827</v>
      </c>
      <c r="DB10" s="18">
        <v>195.55312377691268</v>
      </c>
      <c r="DC10" s="18">
        <v>196.668249966383</v>
      </c>
      <c r="DD10" s="18">
        <v>193.90024135220051</v>
      </c>
      <c r="DE10" s="18">
        <v>192.1413922291994</v>
      </c>
      <c r="DF10" s="18">
        <v>196.13148407411578</v>
      </c>
      <c r="DG10" s="18">
        <v>202.84997081422807</v>
      </c>
      <c r="DH10" s="18">
        <v>210.16563436806203</v>
      </c>
      <c r="DI10" s="18">
        <v>210.69348717355726</v>
      </c>
      <c r="DJ10" s="18">
        <v>207.66997007191179</v>
      </c>
      <c r="DK10" s="18">
        <v>203.47586757421493</v>
      </c>
      <c r="DL10" s="18">
        <v>203.77990286743639</v>
      </c>
      <c r="DM10" s="18">
        <v>208.05422314608097</v>
      </c>
      <c r="DN10" s="18">
        <v>197.07330024302007</v>
      </c>
      <c r="DO10" s="18">
        <v>199.76109107625484</v>
      </c>
      <c r="DP10" s="18">
        <v>193.25651841866969</v>
      </c>
      <c r="DQ10" s="18">
        <v>191.29167795693874</v>
      </c>
      <c r="DR10" s="18">
        <v>188.87227006983755</v>
      </c>
      <c r="DS10" s="18">
        <v>192.20180315065383</v>
      </c>
      <c r="DT10" s="18">
        <v>202.84799012827872</v>
      </c>
      <c r="DU10" s="18">
        <v>209.20302099668979</v>
      </c>
      <c r="DV10" s="18">
        <v>209.04852749264239</v>
      </c>
      <c r="DW10" s="18">
        <v>211.01732932627201</v>
      </c>
      <c r="DX10" s="18">
        <v>215.66599924933911</v>
      </c>
      <c r="DY10" s="18">
        <v>218.32308945035933</v>
      </c>
      <c r="DZ10" s="18">
        <v>224.34239405035973</v>
      </c>
      <c r="EA10" s="18">
        <v>223.76700478208068</v>
      </c>
      <c r="EB10" s="18">
        <v>221.24063985371589</v>
      </c>
      <c r="EC10" s="18">
        <v>218.91234352028368</v>
      </c>
      <c r="ED10" s="18">
        <v>213.36741320514679</v>
      </c>
      <c r="EE10" s="18">
        <v>213.15845083749295</v>
      </c>
      <c r="EF10" s="18">
        <v>211.28967364430426</v>
      </c>
      <c r="EG10" s="18">
        <v>215.2431227991581</v>
      </c>
      <c r="EH10" s="18">
        <v>217.6803568598032</v>
      </c>
      <c r="EI10" s="18">
        <v>216.05817506730557</v>
      </c>
      <c r="EJ10" s="18">
        <v>218.22702618181705</v>
      </c>
      <c r="EK10" s="18">
        <v>218.41420100402834</v>
      </c>
      <c r="EL10" s="18">
        <v>219.51447204887867</v>
      </c>
      <c r="EM10" s="18">
        <v>223.59369476151466</v>
      </c>
      <c r="EN10" s="18">
        <v>223.8105798729658</v>
      </c>
      <c r="EO10" s="18">
        <v>225.10000642597674</v>
      </c>
      <c r="EP10" s="18">
        <v>229.66845856809616</v>
      </c>
      <c r="EQ10" s="18">
        <v>231.32332167875768</v>
      </c>
      <c r="ER10" s="18">
        <v>229.2475628038645</v>
      </c>
      <c r="ES10" s="18">
        <v>229.90019882416723</v>
      </c>
      <c r="ET10" s="18">
        <v>231.86305859994889</v>
      </c>
      <c r="EU10" s="18">
        <v>236.12054304802419</v>
      </c>
      <c r="EV10" s="18">
        <v>240.32752000439166</v>
      </c>
      <c r="EW10" s="18">
        <v>244.66027051854132</v>
      </c>
      <c r="EX10" s="18">
        <v>237.91207348918914</v>
      </c>
      <c r="EY10" s="18">
        <v>242.55183032548427</v>
      </c>
      <c r="EZ10" s="18">
        <v>244.55331347727775</v>
      </c>
      <c r="FA10" s="18">
        <v>244.57212999379635</v>
      </c>
      <c r="FB10" s="18">
        <v>241.80907309448719</v>
      </c>
      <c r="FC10" s="18">
        <v>246.05467342686654</v>
      </c>
      <c r="FD10" s="18">
        <v>253.0217362536192</v>
      </c>
      <c r="FE10" s="18">
        <v>254.88655207490922</v>
      </c>
      <c r="FF10" s="18">
        <v>257.83381276750566</v>
      </c>
      <c r="FG10" s="18">
        <v>254.50130865776541</v>
      </c>
      <c r="FH10" s="18">
        <v>253.64763301360605</v>
      </c>
      <c r="FI10" s="18">
        <v>254.05367363321781</v>
      </c>
      <c r="FJ10" s="18">
        <v>254.51814448833466</v>
      </c>
      <c r="FK10" s="18">
        <v>251.72339661383629</v>
      </c>
      <c r="FL10" s="18">
        <v>246.82416991817951</v>
      </c>
      <c r="FM10" s="18">
        <v>249.95563440406323</v>
      </c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</row>
    <row r="11" spans="1:516" x14ac:dyDescent="0.25">
      <c r="A11" s="5" t="s">
        <v>223</v>
      </c>
      <c r="B11" s="5" t="str">
        <f ca="1">_xlfn.XLOOKUP(A11,bonds[worksheet get],bonds[unique lookup],"-")</f>
        <v>BAYNGR 3 1/8 11/12/79 nc-27</v>
      </c>
      <c r="C11" s="5" t="str">
        <f ca="1">_xlfn.XLOOKUP(A11,bonds[worksheet get],bonds[ID_ISIN],"-")</f>
        <v>XS2077670342</v>
      </c>
      <c r="D11" s="18">
        <f ca="1">_xll.BDH(A11,"blp_i_sprd_mid","-2AY",,"Dates=H","Fill=C","Sort=R","Dir=H","factor="&amp;_xlfn.XLOOKUP(A11,bonds[worksheet get],bonds[yas/blp factor]),"cols=166;rows=1")</f>
        <v>331.88437451648713</v>
      </c>
      <c r="E11" s="18">
        <v>330.1386832487583</v>
      </c>
      <c r="F11" s="18">
        <v>336.12021376132969</v>
      </c>
      <c r="G11" s="18">
        <v>339.27818319833278</v>
      </c>
      <c r="H11" s="18">
        <v>342.20027530896664</v>
      </c>
      <c r="I11" s="18">
        <v>346.50180191051959</v>
      </c>
      <c r="J11" s="18">
        <v>345.89966780734062</v>
      </c>
      <c r="K11" s="18">
        <v>343.02236253082748</v>
      </c>
      <c r="L11" s="18">
        <v>339.71311312079428</v>
      </c>
      <c r="M11" s="18">
        <v>336.7999783769846</v>
      </c>
      <c r="N11" s="18">
        <v>335.31206022119522</v>
      </c>
      <c r="O11" s="18">
        <v>348.38682999551298</v>
      </c>
      <c r="P11" s="18">
        <v>342.22018056857587</v>
      </c>
      <c r="Q11" s="18">
        <v>340.12316146874429</v>
      </c>
      <c r="R11" s="18">
        <v>332.28048918271065</v>
      </c>
      <c r="S11" s="18">
        <v>325.98146977937222</v>
      </c>
      <c r="T11" s="18">
        <v>343.40752930426595</v>
      </c>
      <c r="U11" s="18">
        <v>336.90846204185488</v>
      </c>
      <c r="V11" s="18">
        <v>334.95077975928785</v>
      </c>
      <c r="W11" s="18">
        <v>311.97214806640147</v>
      </c>
      <c r="X11" s="18">
        <v>290.76010816383365</v>
      </c>
      <c r="Y11" s="18">
        <v>281.86146185553071</v>
      </c>
      <c r="Z11" s="18">
        <v>286.72531204104422</v>
      </c>
      <c r="AA11" s="18">
        <v>311.98309595918658</v>
      </c>
      <c r="AB11" s="18">
        <v>319.47045936119554</v>
      </c>
      <c r="AC11" s="18">
        <v>334.68504454350472</v>
      </c>
      <c r="AD11" s="18">
        <v>335.71812751722331</v>
      </c>
      <c r="AE11" s="18">
        <v>336.30632793867585</v>
      </c>
      <c r="AF11" s="18">
        <v>328.4188688185215</v>
      </c>
      <c r="AG11" s="18">
        <v>328.47360828244683</v>
      </c>
      <c r="AH11" s="18">
        <v>348.64659363341332</v>
      </c>
      <c r="AI11" s="18">
        <v>380.31287588274478</v>
      </c>
      <c r="AJ11" s="18">
        <v>380.48406111538412</v>
      </c>
      <c r="AK11" s="18">
        <v>380.87121841478353</v>
      </c>
      <c r="AL11" s="18">
        <v>383.43999216735364</v>
      </c>
      <c r="AM11" s="18">
        <v>392.35157689440251</v>
      </c>
      <c r="AN11" s="18">
        <v>405.51890612590313</v>
      </c>
      <c r="AO11" s="18">
        <v>410.44645314216609</v>
      </c>
      <c r="AP11" s="18">
        <v>410.02645216441158</v>
      </c>
      <c r="AQ11" s="18">
        <v>402.77994240367411</v>
      </c>
      <c r="AR11" s="18">
        <v>397.24628023231031</v>
      </c>
      <c r="AS11" s="18">
        <v>394.97708063685894</v>
      </c>
      <c r="AT11" s="18">
        <v>398.14500270366671</v>
      </c>
      <c r="AU11" s="18">
        <v>396.70883822286129</v>
      </c>
      <c r="AV11" s="18">
        <v>395.16518534016609</v>
      </c>
      <c r="AW11" s="18">
        <v>397.18955024242399</v>
      </c>
      <c r="AX11" s="18">
        <v>397.73196856677532</v>
      </c>
      <c r="AY11" s="18">
        <v>378.85581087934969</v>
      </c>
      <c r="AZ11" s="18">
        <v>369.3420920491219</v>
      </c>
      <c r="BA11" s="18">
        <v>365.13909648263456</v>
      </c>
      <c r="BB11" s="18">
        <v>362.07866281771663</v>
      </c>
      <c r="BC11" s="18">
        <v>373.56200708627699</v>
      </c>
      <c r="BD11" s="18">
        <v>374.69760214698312</v>
      </c>
      <c r="BE11" s="18">
        <v>380.30690430486203</v>
      </c>
      <c r="BF11" s="18">
        <v>385.58976020514967</v>
      </c>
      <c r="BG11" s="18">
        <v>374.30646379566195</v>
      </c>
      <c r="BH11" s="18">
        <v>373.0096361321211</v>
      </c>
      <c r="BI11" s="18">
        <v>373.71229179632661</v>
      </c>
      <c r="BJ11" s="18">
        <v>366.48270150625706</v>
      </c>
      <c r="BK11" s="18">
        <v>363.02615317511561</v>
      </c>
      <c r="BL11" s="18">
        <v>392.49688528954982</v>
      </c>
      <c r="BM11" s="18">
        <v>413.10977687788011</v>
      </c>
      <c r="BN11" s="18">
        <v>419.3490805023909</v>
      </c>
      <c r="BO11" s="18">
        <v>434.73883196926118</v>
      </c>
      <c r="BP11" s="18">
        <v>440.99405980145934</v>
      </c>
      <c r="BQ11" s="18">
        <v>438.74576072859765</v>
      </c>
      <c r="BR11" s="18">
        <v>441.32548237395287</v>
      </c>
      <c r="BS11" s="18">
        <v>446.274925175786</v>
      </c>
      <c r="BT11" s="18">
        <v>451.54683318328858</v>
      </c>
      <c r="BU11" s="18">
        <v>451.72797104573249</v>
      </c>
      <c r="BV11" s="18">
        <v>470.90071710133554</v>
      </c>
      <c r="BW11" s="18">
        <v>491.9097233558893</v>
      </c>
      <c r="BX11" s="18">
        <v>562.99439120936393</v>
      </c>
      <c r="BY11" s="18">
        <v>578.65883525884158</v>
      </c>
      <c r="BZ11" s="18">
        <v>558.57144252419471</v>
      </c>
      <c r="CA11" s="18">
        <v>566.65795424044131</v>
      </c>
      <c r="CB11" s="18">
        <v>562.38529026532171</v>
      </c>
      <c r="CC11" s="18">
        <v>476.79864552354809</v>
      </c>
      <c r="CD11" s="18">
        <v>424.95738739728927</v>
      </c>
      <c r="CE11" s="18">
        <v>387.43497777092455</v>
      </c>
      <c r="CF11" s="18">
        <v>389.44043267655371</v>
      </c>
      <c r="CG11" s="18">
        <v>355.24319666790967</v>
      </c>
      <c r="CH11" s="18">
        <v>353.08248073732852</v>
      </c>
      <c r="CI11" s="18">
        <v>363.14458946979045</v>
      </c>
      <c r="CJ11" s="18">
        <v>307.83185406768325</v>
      </c>
      <c r="CK11" s="18">
        <v>283.97141937410828</v>
      </c>
      <c r="CL11" s="18">
        <v>278.05159516632557</v>
      </c>
      <c r="CM11" s="18">
        <v>282.23369021022319</v>
      </c>
      <c r="CN11" s="18">
        <v>296.50078503513333</v>
      </c>
      <c r="CO11" s="18">
        <v>297.01035968112944</v>
      </c>
      <c r="CP11" s="18">
        <v>282.25857178473473</v>
      </c>
      <c r="CQ11" s="18">
        <v>265.42767952215667</v>
      </c>
      <c r="CR11" s="18">
        <v>263.50383618092536</v>
      </c>
      <c r="CS11" s="18">
        <v>255.24912502098084</v>
      </c>
      <c r="CT11" s="18">
        <v>242.16539787983896</v>
      </c>
      <c r="CU11" s="18">
        <v>245.92550142002105</v>
      </c>
      <c r="CV11" s="18">
        <v>246.5773986722231</v>
      </c>
      <c r="CW11" s="18">
        <v>247.89313633239269</v>
      </c>
      <c r="CX11" s="18">
        <v>246.70976864862442</v>
      </c>
      <c r="CY11" s="18">
        <v>245.5582493802309</v>
      </c>
      <c r="CZ11" s="18">
        <v>245.62194621098041</v>
      </c>
      <c r="DA11" s="18">
        <v>244.66350796079635</v>
      </c>
      <c r="DB11" s="18">
        <v>246.30370135259628</v>
      </c>
      <c r="DC11" s="18">
        <v>248.03147788667678</v>
      </c>
      <c r="DD11" s="18">
        <v>244.71227584683896</v>
      </c>
      <c r="DE11" s="18">
        <v>242.44307625138759</v>
      </c>
      <c r="DF11" s="18">
        <v>245.06260841596128</v>
      </c>
      <c r="DG11" s="18">
        <v>249.92645860147476</v>
      </c>
      <c r="DH11" s="18">
        <v>258.14932134604453</v>
      </c>
      <c r="DI11" s="18">
        <v>257.55017303180693</v>
      </c>
      <c r="DJ11" s="18">
        <v>255.02917190229891</v>
      </c>
      <c r="DK11" s="18">
        <v>251.24617731356622</v>
      </c>
      <c r="DL11" s="18">
        <v>252.30414186179638</v>
      </c>
      <c r="DM11" s="18">
        <v>256.7101710762978</v>
      </c>
      <c r="DN11" s="18">
        <v>244.09023648405076</v>
      </c>
      <c r="DO11" s="18">
        <v>246.74957916784288</v>
      </c>
      <c r="DP11" s="18">
        <v>241.0636417604685</v>
      </c>
      <c r="DQ11" s="18">
        <v>240.59387763369085</v>
      </c>
      <c r="DR11" s="18">
        <v>239.02136212456224</v>
      </c>
      <c r="DS11" s="18">
        <v>246.71574022650717</v>
      </c>
      <c r="DT11" s="18">
        <v>257.11325258338451</v>
      </c>
      <c r="DU11" s="18">
        <v>264.82056910407545</v>
      </c>
      <c r="DV11" s="18">
        <v>264.11194186198713</v>
      </c>
      <c r="DW11" s="18">
        <v>265.77303577637673</v>
      </c>
      <c r="DX11" s="18">
        <v>271.15641323769091</v>
      </c>
      <c r="DY11" s="18">
        <v>272.85930819725991</v>
      </c>
      <c r="DZ11" s="18">
        <v>278.18496040570739</v>
      </c>
      <c r="EA11" s="18">
        <v>279.29368336594104</v>
      </c>
      <c r="EB11" s="18">
        <v>276.13073761403558</v>
      </c>
      <c r="EC11" s="18">
        <v>273.95310221278669</v>
      </c>
      <c r="ED11" s="18">
        <v>268.23730691599849</v>
      </c>
      <c r="EE11" s="18">
        <v>266.49559670019153</v>
      </c>
      <c r="EF11" s="18">
        <v>265.76905472445486</v>
      </c>
      <c r="EG11" s="18">
        <v>271.03996746897695</v>
      </c>
      <c r="EH11" s="18">
        <v>268.59858737790586</v>
      </c>
      <c r="EI11" s="18">
        <v>270.04669501447677</v>
      </c>
      <c r="EJ11" s="18">
        <v>272.02030150473115</v>
      </c>
      <c r="EK11" s="18">
        <v>270.85882960653305</v>
      </c>
      <c r="EL11" s="18">
        <v>272.18651042246819</v>
      </c>
      <c r="EM11" s="18">
        <v>276.76073908066746</v>
      </c>
      <c r="EN11" s="18">
        <v>276.91400957965851</v>
      </c>
      <c r="EO11" s="18">
        <v>279.08368287706372</v>
      </c>
      <c r="EP11" s="18">
        <v>280.48700367951392</v>
      </c>
      <c r="EQ11" s="18">
        <v>283.89279359865191</v>
      </c>
      <c r="ER11" s="18">
        <v>280.79553520345689</v>
      </c>
      <c r="ES11" s="18">
        <v>282.27151020348072</v>
      </c>
      <c r="ET11" s="18">
        <v>284.35758141052725</v>
      </c>
      <c r="EU11" s="18">
        <v>289.18261633980279</v>
      </c>
      <c r="EV11" s="18">
        <v>291.99323899662494</v>
      </c>
      <c r="EW11" s="18">
        <v>295.70556991374491</v>
      </c>
      <c r="EX11" s="18">
        <v>288.28289860546585</v>
      </c>
      <c r="EY11" s="18">
        <v>292.97556355834007</v>
      </c>
      <c r="EZ11" s="18">
        <v>293.42144137358662</v>
      </c>
      <c r="FA11" s="18">
        <v>292.95366777276996</v>
      </c>
      <c r="FB11" s="18">
        <v>288.64417906737327</v>
      </c>
      <c r="FC11" s="18">
        <v>290.160959849596</v>
      </c>
      <c r="FD11" s="18">
        <v>299.23178665351867</v>
      </c>
      <c r="FE11" s="18">
        <v>301.36164943170547</v>
      </c>
      <c r="FF11" s="18">
        <v>303.75525689971448</v>
      </c>
      <c r="FG11" s="18">
        <v>300.39325855171677</v>
      </c>
      <c r="FH11" s="18">
        <v>299.02576721656322</v>
      </c>
      <c r="FI11" s="18">
        <v>299.01979563868042</v>
      </c>
      <c r="FJ11" s="18">
        <v>298.63661939120294</v>
      </c>
      <c r="FK11" s="18">
        <v>295.10542633652688</v>
      </c>
      <c r="FL11" s="18">
        <v>287.15725617456434</v>
      </c>
      <c r="FM11" s="18">
        <v>289.77181202423571</v>
      </c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</row>
    <row r="12" spans="1:516" x14ac:dyDescent="0.25">
      <c r="A12" s="5" t="s">
        <v>227</v>
      </c>
      <c r="B12" s="5" t="str">
        <f ca="1">_xlfn.XLOOKUP(A12,bonds[worksheet get],bonds[unique lookup],"-")</f>
        <v>FIRMEN 3 3/4 PERP nc-25</v>
      </c>
      <c r="C12" s="5" t="str">
        <f ca="1">_xlfn.XLOOKUP(A12,bonds[worksheet get],bonds[ID_ISIN],"-")</f>
        <v>XS2182055009</v>
      </c>
      <c r="D12" s="18">
        <f ca="1">_xll.BDH(A12,"blp_i_sprd_mid","-2AY",,"Dates=H","Fill=C","Sort=R","Dir=H","factor="&amp;_xlfn.XLOOKUP(A12,bonds[worksheet get],bonds[yas/blp factor]),"cols=28;rows=1")</f>
        <v>313.44071710497144</v>
      </c>
      <c r="E12" s="18">
        <v>313.77840006154776</v>
      </c>
      <c r="F12" s="18">
        <v>320.70189973336454</v>
      </c>
      <c r="G12" s="18">
        <v>324.78906238234043</v>
      </c>
      <c r="H12" s="18">
        <v>331.50275903379918</v>
      </c>
      <c r="I12" s="18">
        <v>345.81432220822575</v>
      </c>
      <c r="J12" s="18">
        <v>350.48293894219398</v>
      </c>
      <c r="K12" s="18">
        <v>350.66676635050771</v>
      </c>
      <c r="L12" s="18">
        <v>350.99845493507382</v>
      </c>
      <c r="M12" s="18">
        <v>351.87363324856761</v>
      </c>
      <c r="N12" s="18">
        <v>352.13239030700925</v>
      </c>
      <c r="O12" s="18">
        <v>361.74236770141124</v>
      </c>
      <c r="P12" s="18">
        <v>355.67006885504725</v>
      </c>
      <c r="Q12" s="18">
        <v>356.34743289220336</v>
      </c>
      <c r="R12" s="18">
        <v>350.09030757552381</v>
      </c>
      <c r="S12" s="18">
        <v>345.3547536874413</v>
      </c>
      <c r="T12" s="18">
        <v>361.01305244016646</v>
      </c>
      <c r="U12" s="18">
        <v>353.23535475689175</v>
      </c>
      <c r="V12" s="18">
        <v>354.54112879312044</v>
      </c>
      <c r="W12" s="18">
        <v>337.52710290408135</v>
      </c>
      <c r="X12" s="18">
        <v>326.66330269753934</v>
      </c>
      <c r="Y12" s="18">
        <v>301.27713723421095</v>
      </c>
      <c r="Z12" s="18">
        <v>311.00900019282102</v>
      </c>
      <c r="AA12" s="18">
        <v>343.67832764858002</v>
      </c>
      <c r="AB12" s="18">
        <v>355.86388688337803</v>
      </c>
      <c r="AC12" s="18">
        <v>367.65381756550079</v>
      </c>
      <c r="AD12" s="18">
        <v>375.52842426294086</v>
      </c>
      <c r="AE12" s="18">
        <v>378.63051177823542</v>
      </c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</row>
    <row r="13" spans="1:516" x14ac:dyDescent="0.25">
      <c r="A13" s="5" t="s">
        <v>230</v>
      </c>
      <c r="B13" s="5" t="str">
        <f ca="1">_xlfn.XLOOKUP(A13,bonds[worksheet get],bonds[unique lookup],"-")</f>
        <v>MRKGR 2 5/8 12/12/74 nc-21</v>
      </c>
      <c r="C13" s="5" t="str">
        <f ca="1">_xlfn.XLOOKUP(A13,bonds[worksheet get],bonds[ID_ISIN],"-")</f>
        <v>XS1152338072</v>
      </c>
      <c r="D13" s="18">
        <f ca="1">_xll.BDH(A13,"blp_i_sprd_mid","-2AY",,"Dates=H","Fill=C","Sort=R","Dir=H","factor="&amp;_xlfn.XLOOKUP(A13,bonds[worksheet get],bonds[yas/blp factor]),"cols=510;rows=1")</f>
        <v>210.71680597186091</v>
      </c>
      <c r="E13" s="18">
        <v>212.59864280581476</v>
      </c>
      <c r="F13" s="18">
        <v>224.49647292137143</v>
      </c>
      <c r="G13" s="18">
        <v>224.93466612219811</v>
      </c>
      <c r="H13" s="18">
        <v>225.81729755759238</v>
      </c>
      <c r="I13" s="18">
        <v>224.87325662374496</v>
      </c>
      <c r="J13" s="18">
        <v>211.96269020318982</v>
      </c>
      <c r="K13" s="18">
        <v>211.97101691484451</v>
      </c>
      <c r="L13" s="18">
        <v>210.77717463135721</v>
      </c>
      <c r="M13" s="18">
        <v>206.23911677956579</v>
      </c>
      <c r="N13" s="18">
        <v>203.44446418046951</v>
      </c>
      <c r="O13" s="18">
        <v>203.02708775877954</v>
      </c>
      <c r="P13" s="18">
        <v>187.0616589999199</v>
      </c>
      <c r="Q13" s="18">
        <v>181.23296084165574</v>
      </c>
      <c r="R13" s="18">
        <v>170.75483506321908</v>
      </c>
      <c r="S13" s="18">
        <v>161.49345002532007</v>
      </c>
      <c r="T13" s="18">
        <v>189.82508643031122</v>
      </c>
      <c r="U13" s="18">
        <v>183.88501850366592</v>
      </c>
      <c r="V13" s="18">
        <v>176.57728818774223</v>
      </c>
      <c r="W13" s="18">
        <v>164.76897022247314</v>
      </c>
      <c r="X13" s="18">
        <v>131.63490287065505</v>
      </c>
      <c r="Y13" s="18">
        <v>96.754307749271391</v>
      </c>
      <c r="Z13" s="18">
        <v>96.499302204847325</v>
      </c>
      <c r="AA13" s="18">
        <v>126.25376546382904</v>
      </c>
      <c r="AB13" s="18">
        <v>128.75073812127113</v>
      </c>
      <c r="AC13" s="18">
        <v>144.2196866977215</v>
      </c>
      <c r="AD13" s="18">
        <v>147.28079406976701</v>
      </c>
      <c r="AE13" s="18">
        <v>146.39816263437271</v>
      </c>
      <c r="AF13" s="18">
        <v>146.55637015581132</v>
      </c>
      <c r="AG13" s="18">
        <v>149.12307902336119</v>
      </c>
      <c r="AH13" s="18">
        <v>155.06939198374749</v>
      </c>
      <c r="AI13" s="18">
        <v>157.9369033098221</v>
      </c>
      <c r="AJ13" s="18">
        <v>176.33060935497284</v>
      </c>
      <c r="AK13" s="18">
        <v>182.87748639345168</v>
      </c>
      <c r="AL13" s="18">
        <v>174.57471403479576</v>
      </c>
      <c r="AM13" s="18">
        <v>185.223537402153</v>
      </c>
      <c r="AN13" s="18">
        <v>220.31438199281692</v>
      </c>
      <c r="AO13" s="18">
        <v>223.89903136014939</v>
      </c>
      <c r="AP13" s="18">
        <v>220.0281512796879</v>
      </c>
      <c r="AQ13" s="18">
        <v>196.85179022789001</v>
      </c>
      <c r="AR13" s="18">
        <v>187.72259173750876</v>
      </c>
      <c r="AS13" s="18">
        <v>202.45566717147827</v>
      </c>
      <c r="AT13" s="18">
        <v>202.49625989079473</v>
      </c>
      <c r="AU13" s="18">
        <v>190.9013139116764</v>
      </c>
      <c r="AV13" s="18">
        <v>200.53427845716476</v>
      </c>
      <c r="AW13" s="18">
        <v>204.35207575082779</v>
      </c>
      <c r="AX13" s="18">
        <v>218.15464115738868</v>
      </c>
      <c r="AY13" s="18">
        <v>191.42797842383385</v>
      </c>
      <c r="AZ13" s="18">
        <v>178.98995288968086</v>
      </c>
      <c r="BA13" s="18">
        <v>159.03290673136712</v>
      </c>
      <c r="BB13" s="18">
        <v>170.90055251717567</v>
      </c>
      <c r="BC13" s="18">
        <v>208.13656619787216</v>
      </c>
      <c r="BD13" s="18">
        <v>200.17831153392794</v>
      </c>
      <c r="BE13" s="18">
        <v>220.92743613839147</v>
      </c>
      <c r="BF13" s="18">
        <v>230.78938525438309</v>
      </c>
      <c r="BG13" s="18">
        <v>235.18692984700203</v>
      </c>
      <c r="BH13" s="18">
        <v>236.86996644020081</v>
      </c>
      <c r="BI13" s="18">
        <v>253.74717012524604</v>
      </c>
      <c r="BJ13" s="18">
        <v>238.45412333250047</v>
      </c>
      <c r="BK13" s="18">
        <v>257.77001269340514</v>
      </c>
      <c r="BL13" s="18">
        <v>358.72722815036775</v>
      </c>
      <c r="BM13" s="18">
        <v>421.89054024577138</v>
      </c>
      <c r="BN13" s="18">
        <v>434.49510001301763</v>
      </c>
      <c r="BO13" s="18">
        <v>490.26116964221001</v>
      </c>
      <c r="BP13" s="18">
        <v>494.38497358918193</v>
      </c>
      <c r="BQ13" s="18">
        <v>510.35040234804154</v>
      </c>
      <c r="BR13" s="18">
        <v>500.70911109089849</v>
      </c>
      <c r="BS13" s="18">
        <v>533.91811884760864</v>
      </c>
      <c r="BT13" s="18">
        <v>540.12255986928938</v>
      </c>
      <c r="BU13" s="18">
        <v>551.85697826862327</v>
      </c>
      <c r="BV13" s="18">
        <v>576.06376988768579</v>
      </c>
      <c r="BW13" s="18">
        <v>600.98561787009237</v>
      </c>
      <c r="BX13" s="18">
        <v>646.42344253063197</v>
      </c>
      <c r="BY13" s="18">
        <v>663.43491444110873</v>
      </c>
      <c r="BZ13" s="18">
        <v>631.16058006763456</v>
      </c>
      <c r="CA13" s="18">
        <v>656.64968528151508</v>
      </c>
      <c r="CB13" s="18">
        <v>634.02184635996821</v>
      </c>
      <c r="CC13" s="18">
        <v>467.61875897526744</v>
      </c>
      <c r="CD13" s="18">
        <v>394.25834761977194</v>
      </c>
      <c r="CE13" s="18">
        <v>262.72648780584336</v>
      </c>
      <c r="CF13" s="18">
        <v>224.63490450263023</v>
      </c>
      <c r="CG13" s="18">
        <v>191.87345749735832</v>
      </c>
      <c r="CH13" s="18">
        <v>188.51467018365858</v>
      </c>
      <c r="CI13" s="18">
        <v>212.66005230426788</v>
      </c>
      <c r="CJ13" s="18">
        <v>129.07235735893249</v>
      </c>
      <c r="CK13" s="18">
        <v>102.46955446124076</v>
      </c>
      <c r="CL13" s="18">
        <v>98.867210831642154</v>
      </c>
      <c r="CM13" s="18">
        <v>105.55043777346611</v>
      </c>
      <c r="CN13" s="18">
        <v>120.0045683670044</v>
      </c>
      <c r="CO13" s="18">
        <v>117.80943900704384</v>
      </c>
      <c r="CP13" s="18">
        <v>87.107812297344211</v>
      </c>
      <c r="CQ13" s="18">
        <v>80.145640515089042</v>
      </c>
      <c r="CR13" s="18">
        <v>69.473918690681458</v>
      </c>
      <c r="CS13" s="18">
        <v>62.177637603282925</v>
      </c>
      <c r="CT13" s="18">
        <v>54.654453623294827</v>
      </c>
      <c r="CU13" s="18">
        <v>57.099384332895283</v>
      </c>
      <c r="CV13" s="18">
        <v>57.928932981491087</v>
      </c>
      <c r="CW13" s="18">
        <v>59.627582159042355</v>
      </c>
      <c r="CX13" s="18">
        <v>58.231817117929459</v>
      </c>
      <c r="CY13" s="18">
        <v>58.002832547426223</v>
      </c>
      <c r="CZ13" s="18">
        <v>58.118365671634677</v>
      </c>
      <c r="DA13" s="18">
        <v>58.274491515159603</v>
      </c>
      <c r="DB13" s="18">
        <v>58.41604561328888</v>
      </c>
      <c r="DC13" s="18">
        <v>59.000997107028958</v>
      </c>
      <c r="DD13" s="18">
        <v>58.880259788036348</v>
      </c>
      <c r="DE13" s="18">
        <v>57.68225414872169</v>
      </c>
      <c r="DF13" s="18">
        <v>60.546642957925798</v>
      </c>
      <c r="DG13" s="18">
        <v>61.207575695514677</v>
      </c>
      <c r="DH13" s="18">
        <v>63.221599076986315</v>
      </c>
      <c r="DI13" s="18">
        <v>64.864042950868608</v>
      </c>
      <c r="DJ13" s="18">
        <v>64.022004234790799</v>
      </c>
      <c r="DK13" s="18">
        <v>61.194044789075853</v>
      </c>
      <c r="DL13" s="18">
        <v>62.647055972814563</v>
      </c>
      <c r="DM13" s="18">
        <v>63.289253609180449</v>
      </c>
      <c r="DN13" s="18">
        <v>57.722846868038175</v>
      </c>
      <c r="DO13" s="18">
        <v>54.205852032899855</v>
      </c>
      <c r="DP13" s="18">
        <v>52.213686269521709</v>
      </c>
      <c r="DQ13" s="18">
        <v>52.387506375312803</v>
      </c>
      <c r="DR13" s="18">
        <v>49.49709659218788</v>
      </c>
      <c r="DS13" s="18">
        <v>50.000862647295001</v>
      </c>
      <c r="DT13" s="18">
        <v>50.779410187005993</v>
      </c>
      <c r="DU13" s="18">
        <v>52.084622238874431</v>
      </c>
      <c r="DV13" s="18">
        <v>52.477018525600435</v>
      </c>
      <c r="DW13" s="18">
        <v>52.153317610025404</v>
      </c>
      <c r="DX13" s="18">
        <v>51.902475421428683</v>
      </c>
      <c r="DY13" s="18">
        <v>51.893107870817182</v>
      </c>
      <c r="DZ13" s="18">
        <v>51.162438923120497</v>
      </c>
      <c r="EA13" s="18">
        <v>49.235846014022826</v>
      </c>
      <c r="EB13" s="18">
        <v>48.832000498771663</v>
      </c>
      <c r="EC13" s="18">
        <v>47.398765255212787</v>
      </c>
      <c r="ED13" s="18">
        <v>44.515641344785692</v>
      </c>
      <c r="EE13" s="18">
        <v>44.310596070289613</v>
      </c>
      <c r="EF13" s="18">
        <v>45.31084230780602</v>
      </c>
      <c r="EG13" s="18">
        <v>46.327741968631742</v>
      </c>
      <c r="EH13" s="18">
        <v>48.019105273485181</v>
      </c>
      <c r="EI13" s="18">
        <v>50.613916792869567</v>
      </c>
      <c r="EJ13" s="18">
        <v>47.88483704805374</v>
      </c>
      <c r="EK13" s="18">
        <v>51.290462114810943</v>
      </c>
      <c r="EL13" s="18">
        <v>52.679982122182842</v>
      </c>
      <c r="EM13" s="18">
        <v>50.538976387977598</v>
      </c>
      <c r="EN13" s="18">
        <v>51.952435691356662</v>
      </c>
      <c r="EO13" s="18">
        <v>52.243870599269869</v>
      </c>
      <c r="EP13" s="18">
        <v>54.001847597360616</v>
      </c>
      <c r="EQ13" s="18">
        <v>55.647413988113399</v>
      </c>
      <c r="ER13" s="18">
        <v>54.859498897790907</v>
      </c>
      <c r="ES13" s="18">
        <v>55.247731828689574</v>
      </c>
      <c r="ET13" s="18">
        <v>57.164957187175744</v>
      </c>
      <c r="EU13" s="18">
        <v>59.397556749582293</v>
      </c>
      <c r="EV13" s="18">
        <v>62.512787747383122</v>
      </c>
      <c r="EW13" s="18">
        <v>64.095903800725935</v>
      </c>
      <c r="EX13" s="18">
        <v>61.234637508392332</v>
      </c>
      <c r="EY13" s="18">
        <v>62.233842906951907</v>
      </c>
      <c r="EZ13" s="18">
        <v>64.915044059753427</v>
      </c>
      <c r="FA13" s="18">
        <v>65.264765949249266</v>
      </c>
      <c r="FB13" s="18">
        <v>63.991819905042647</v>
      </c>
      <c r="FC13" s="18">
        <v>68.244687882661808</v>
      </c>
      <c r="FD13" s="18">
        <v>71.989626449346545</v>
      </c>
      <c r="FE13" s="18">
        <v>71.985463093519215</v>
      </c>
      <c r="FF13" s="18">
        <v>72.412207065820695</v>
      </c>
      <c r="FG13" s="18">
        <v>69.051338074207308</v>
      </c>
      <c r="FH13" s="18">
        <v>65.543710789680489</v>
      </c>
      <c r="FI13" s="18">
        <v>65.037863056659702</v>
      </c>
      <c r="FJ13" s="18">
        <v>65.206478967666627</v>
      </c>
      <c r="FK13" s="18">
        <v>64.851552883386617</v>
      </c>
      <c r="FL13" s="18">
        <v>64.193742662668228</v>
      </c>
      <c r="FM13" s="18">
        <v>64.580934754610055</v>
      </c>
      <c r="FN13" s="18">
        <v>64.76932660579682</v>
      </c>
      <c r="FO13" s="18">
        <v>61.622870439290999</v>
      </c>
      <c r="FP13" s="18">
        <v>63.622322075366974</v>
      </c>
      <c r="FQ13" s="18">
        <v>63.335050523281097</v>
      </c>
      <c r="FR13" s="18">
        <v>66.694878675937659</v>
      </c>
      <c r="FS13" s="18">
        <v>68.721392124891281</v>
      </c>
      <c r="FT13" s="18">
        <v>70.752068929672234</v>
      </c>
      <c r="FU13" s="18">
        <v>70.589698052406305</v>
      </c>
      <c r="FV13" s="18">
        <v>67.022742947340006</v>
      </c>
      <c r="FW13" s="18">
        <v>66.09535543680191</v>
      </c>
      <c r="FX13" s="18">
        <v>66.666776024103171</v>
      </c>
      <c r="FY13" s="18">
        <v>68.2852806019783</v>
      </c>
      <c r="FZ13" s="18">
        <v>70.290977271795271</v>
      </c>
      <c r="GA13" s="18">
        <v>70.244139518737796</v>
      </c>
      <c r="GB13" s="18">
        <v>72.618293179273607</v>
      </c>
      <c r="GC13" s="18">
        <v>72.554802002906797</v>
      </c>
      <c r="GD13" s="18">
        <v>72.22589689254761</v>
      </c>
      <c r="GE13" s="18">
        <v>75.689808940887445</v>
      </c>
      <c r="GF13" s="18">
        <v>77.4571534895897</v>
      </c>
      <c r="GG13" s="18">
        <v>79.232824749946587</v>
      </c>
      <c r="GH13" s="18">
        <v>80.877350301742553</v>
      </c>
      <c r="GI13" s="18">
        <v>83.192176141738884</v>
      </c>
      <c r="GJ13" s="18">
        <v>86.338632308244698</v>
      </c>
      <c r="GK13" s="18">
        <v>90.612317065000539</v>
      </c>
      <c r="GL13" s="18">
        <v>88.485883076190945</v>
      </c>
      <c r="GM13" s="18">
        <v>88.047689875364313</v>
      </c>
      <c r="GN13" s="18">
        <v>87.71566224813462</v>
      </c>
      <c r="GO13" s="18">
        <v>83.670962061882022</v>
      </c>
      <c r="GP13" s="18">
        <v>81.077191381454469</v>
      </c>
      <c r="GQ13" s="18">
        <v>82.998580095767977</v>
      </c>
      <c r="GR13" s="18">
        <v>82.890332844257358</v>
      </c>
      <c r="GS13" s="18">
        <v>82.092009364366533</v>
      </c>
      <c r="GT13" s="18">
        <v>83.122439931631092</v>
      </c>
      <c r="GU13" s="18">
        <v>81.287440850734711</v>
      </c>
      <c r="GV13" s="18">
        <v>81.391524746417986</v>
      </c>
      <c r="GW13" s="18">
        <v>79.404563177824016</v>
      </c>
      <c r="GX13" s="18">
        <v>84.261117750406257</v>
      </c>
      <c r="GY13" s="18">
        <v>85.490348558425893</v>
      </c>
      <c r="GZ13" s="18">
        <v>80.466218913793554</v>
      </c>
      <c r="HA13" s="18">
        <v>76.523520945310594</v>
      </c>
      <c r="HB13" s="18">
        <v>74.166020708084105</v>
      </c>
      <c r="HC13" s="18">
        <v>74.361698431968691</v>
      </c>
      <c r="HD13" s="18">
        <v>87.721907281875616</v>
      </c>
      <c r="HE13" s="18">
        <v>87.013095952272423</v>
      </c>
      <c r="HF13" s="18">
        <v>82.230440945625304</v>
      </c>
      <c r="HG13" s="18">
        <v>81.9931296634674</v>
      </c>
      <c r="HH13" s="18">
        <v>81.538283039331432</v>
      </c>
      <c r="HI13" s="18">
        <v>83.99466297745704</v>
      </c>
      <c r="HJ13" s="18">
        <v>83.283769969940195</v>
      </c>
      <c r="HK13" s="18">
        <v>80.237234343290325</v>
      </c>
      <c r="HL13" s="18">
        <v>79.064208838939663</v>
      </c>
      <c r="HM13" s="18">
        <v>79.417053245306022</v>
      </c>
      <c r="HN13" s="18">
        <v>76.542256046533581</v>
      </c>
      <c r="HO13" s="18">
        <v>75.029917042255406</v>
      </c>
      <c r="HP13" s="18">
        <v>72.893074663877485</v>
      </c>
      <c r="HQ13" s="18">
        <v>74.215980978012084</v>
      </c>
      <c r="HR13" s="18">
        <v>72.086424472331998</v>
      </c>
      <c r="HS13" s="18">
        <v>78.802958260774616</v>
      </c>
      <c r="HT13" s="18">
        <v>85.76304836511612</v>
      </c>
      <c r="HU13" s="18">
        <v>89.594376565217971</v>
      </c>
      <c r="HV13" s="18">
        <v>96.471199553012852</v>
      </c>
      <c r="HW13" s="18">
        <v>102.12503676652908</v>
      </c>
      <c r="HX13" s="18">
        <v>90.907915328741069</v>
      </c>
      <c r="HY13" s="18">
        <v>87.083873001337054</v>
      </c>
      <c r="HZ13" s="18">
        <v>86.784111381769179</v>
      </c>
      <c r="IA13" s="18">
        <v>87.426309018135072</v>
      </c>
      <c r="IB13" s="18">
        <v>86.542636743783959</v>
      </c>
      <c r="IC13" s="18">
        <v>102.77452027559281</v>
      </c>
      <c r="ID13" s="18">
        <v>96.706429157257091</v>
      </c>
      <c r="IE13" s="18">
        <v>99.625982431173327</v>
      </c>
      <c r="IF13" s="18">
        <v>89.703664655685415</v>
      </c>
      <c r="IG13" s="18">
        <v>80.702489356994633</v>
      </c>
      <c r="IH13" s="18">
        <v>81.201051217317584</v>
      </c>
      <c r="II13" s="18">
        <v>80.363175857067105</v>
      </c>
      <c r="IJ13" s="18">
        <v>75.8053420650959</v>
      </c>
      <c r="IK13" s="18">
        <v>74.530314342975615</v>
      </c>
      <c r="IL13" s="18">
        <v>74.314860678911216</v>
      </c>
      <c r="IM13" s="18">
        <v>83.119317414760587</v>
      </c>
      <c r="IN13" s="18">
        <v>85.012603477239622</v>
      </c>
      <c r="IO13" s="18">
        <v>87.074505450725553</v>
      </c>
      <c r="IP13" s="18">
        <v>86.886113599538803</v>
      </c>
      <c r="IQ13" s="18">
        <v>85.939990987777705</v>
      </c>
      <c r="IR13" s="18">
        <v>82.767513847351069</v>
      </c>
      <c r="IS13" s="18">
        <v>82.511467463970192</v>
      </c>
      <c r="IT13" s="18">
        <v>81.771430965662006</v>
      </c>
      <c r="IU13" s="18">
        <v>82.127397888898855</v>
      </c>
      <c r="IV13" s="18">
        <v>82.864311870336536</v>
      </c>
      <c r="IW13" s="18">
        <v>87.921748361587518</v>
      </c>
      <c r="IX13" s="18">
        <v>87.069301255941397</v>
      </c>
      <c r="IY13" s="18">
        <v>84.915805454254155</v>
      </c>
      <c r="IZ13" s="18">
        <v>83.32852604508399</v>
      </c>
      <c r="JA13" s="18">
        <v>85.404999763965606</v>
      </c>
      <c r="JB13" s="18">
        <v>87.192120252847673</v>
      </c>
      <c r="JC13" s="18">
        <v>93.074942036867142</v>
      </c>
      <c r="JD13" s="18">
        <v>93.521461949348449</v>
      </c>
      <c r="JE13" s="18">
        <v>99.544796992540356</v>
      </c>
      <c r="JF13" s="18">
        <v>100.767782766819</v>
      </c>
      <c r="JG13" s="18">
        <v>103.44482056379317</v>
      </c>
      <c r="JH13" s="18">
        <v>96.643978819847106</v>
      </c>
      <c r="JI13" s="18">
        <v>88.775236306190493</v>
      </c>
      <c r="JJ13" s="18">
        <v>85.304038385152808</v>
      </c>
      <c r="JK13" s="18">
        <v>85.348794460296631</v>
      </c>
      <c r="JL13" s="18">
        <v>88.19132565140724</v>
      </c>
      <c r="JM13" s="18">
        <v>101.88876632332803</v>
      </c>
      <c r="JN13" s="18">
        <v>108.02451197385788</v>
      </c>
      <c r="JO13" s="18">
        <v>115.61951384186744</v>
      </c>
      <c r="JP13" s="18">
        <v>118.1310582447052</v>
      </c>
      <c r="JQ13" s="18">
        <v>121.77815794944763</v>
      </c>
      <c r="JR13" s="18">
        <v>114.5734706902504</v>
      </c>
      <c r="JS13" s="18">
        <v>124.60715823411942</v>
      </c>
      <c r="JT13" s="18">
        <v>136.02516159057615</v>
      </c>
      <c r="JU13" s="18">
        <v>138.82397754549982</v>
      </c>
      <c r="JV13" s="18">
        <v>142.6761225247383</v>
      </c>
      <c r="JW13" s="18">
        <v>150.04942569494247</v>
      </c>
      <c r="JX13" s="18">
        <v>158.15339781284334</v>
      </c>
      <c r="JY13" s="18">
        <v>156.84194072723386</v>
      </c>
      <c r="JZ13" s="18">
        <v>155.30566242694854</v>
      </c>
      <c r="KA13" s="18">
        <v>156.57756763219834</v>
      </c>
      <c r="KB13" s="18">
        <v>154.39180582284928</v>
      </c>
      <c r="KC13" s="18">
        <v>155.95514593601229</v>
      </c>
      <c r="KD13" s="18">
        <v>152.99291826486589</v>
      </c>
      <c r="KE13" s="18">
        <v>157.00743412137032</v>
      </c>
      <c r="KF13" s="18">
        <v>144.59230704426767</v>
      </c>
      <c r="KG13" s="18">
        <v>139.13727007150649</v>
      </c>
      <c r="KH13" s="18">
        <v>136.22916602611539</v>
      </c>
      <c r="KI13" s="18">
        <v>135.59009090662005</v>
      </c>
      <c r="KJ13" s="18">
        <v>133.70304987788199</v>
      </c>
      <c r="KK13" s="18">
        <v>133.7686227321625</v>
      </c>
      <c r="KL13" s="18">
        <v>134.3931261062622</v>
      </c>
      <c r="KM13" s="18">
        <v>129.27428011655806</v>
      </c>
      <c r="KN13" s="18">
        <v>125.62197621703147</v>
      </c>
      <c r="KO13" s="18">
        <v>125.3565622830391</v>
      </c>
      <c r="KP13" s="18">
        <v>122.30482246160507</v>
      </c>
      <c r="KQ13" s="18">
        <v>107.69768854141235</v>
      </c>
      <c r="KR13" s="18">
        <v>93.392397918701164</v>
      </c>
      <c r="KS13" s="18">
        <v>94.186558042764659</v>
      </c>
      <c r="KT13" s="18">
        <v>93.58911648154259</v>
      </c>
      <c r="KU13" s="18">
        <v>95.100414646863939</v>
      </c>
      <c r="KV13" s="18">
        <v>94.945329642295832</v>
      </c>
      <c r="KW13" s="18">
        <v>95.871676313877103</v>
      </c>
      <c r="KX13" s="18">
        <v>94.07414743542671</v>
      </c>
      <c r="KY13" s="18">
        <v>91.361721113920211</v>
      </c>
      <c r="KZ13" s="18">
        <v>86.73935530662537</v>
      </c>
      <c r="LA13" s="18">
        <v>86.487472279071795</v>
      </c>
      <c r="LB13" s="18">
        <v>85.69539383292198</v>
      </c>
      <c r="LC13" s="18">
        <v>82.417791957855215</v>
      </c>
      <c r="LD13" s="18">
        <v>80.560935258865356</v>
      </c>
      <c r="LE13" s="18">
        <v>81.51330290436745</v>
      </c>
      <c r="LF13" s="18">
        <v>82.879924454689032</v>
      </c>
      <c r="LG13" s="18">
        <v>87.02974937558173</v>
      </c>
      <c r="LH13" s="18">
        <v>81.769349287748341</v>
      </c>
      <c r="LI13" s="18">
        <v>79.375419687032689</v>
      </c>
      <c r="LJ13" s="18">
        <v>76.736892931461327</v>
      </c>
      <c r="LK13" s="18">
        <v>72.744234693050387</v>
      </c>
      <c r="LL13" s="18">
        <v>71.436940963268285</v>
      </c>
      <c r="LM13" s="18">
        <v>73.453046022653581</v>
      </c>
      <c r="LN13" s="18">
        <v>75.372353059053424</v>
      </c>
      <c r="LO13" s="18">
        <v>81.277032461166371</v>
      </c>
      <c r="LP13" s="18">
        <v>83.488815244436253</v>
      </c>
      <c r="LQ13" s="18">
        <v>85.776579271554951</v>
      </c>
      <c r="LR13" s="18">
        <v>90.048182350397113</v>
      </c>
      <c r="LS13" s="18">
        <v>97.112356350421919</v>
      </c>
      <c r="LT13" s="18">
        <v>93.196720194816592</v>
      </c>
      <c r="LU13" s="18">
        <v>94.131393578052524</v>
      </c>
      <c r="LV13" s="18">
        <v>93.89408229589462</v>
      </c>
      <c r="LW13" s="18">
        <v>96.753266910314551</v>
      </c>
      <c r="LX13" s="18">
        <v>103.05138343811035</v>
      </c>
      <c r="LY13" s="18">
        <v>110.57977161288261</v>
      </c>
      <c r="LZ13" s="18">
        <v>111.62893728137016</v>
      </c>
      <c r="MA13" s="18">
        <v>124.59570900559424</v>
      </c>
      <c r="MB13" s="18">
        <v>135.88360749244688</v>
      </c>
      <c r="MC13" s="18">
        <v>146.63443307757379</v>
      </c>
      <c r="MD13" s="18">
        <v>151.4774567437172</v>
      </c>
      <c r="ME13" s="18">
        <v>149.4519841337204</v>
      </c>
      <c r="MF13" s="18">
        <v>146.15148380160332</v>
      </c>
      <c r="MG13" s="18">
        <v>142.99045588970185</v>
      </c>
      <c r="MH13" s="18">
        <v>144.78486225128177</v>
      </c>
      <c r="MI13" s="18">
        <v>148.62347632408142</v>
      </c>
      <c r="MJ13" s="18">
        <v>143.04666119337082</v>
      </c>
      <c r="MK13" s="18">
        <v>136.93277316093446</v>
      </c>
      <c r="ML13" s="18">
        <v>118.01032092571258</v>
      </c>
      <c r="MM13" s="18">
        <v>122.47447921156883</v>
      </c>
      <c r="MN13" s="18">
        <v>125.83118484735489</v>
      </c>
      <c r="MO13" s="18">
        <v>125.19315056681634</v>
      </c>
      <c r="MP13" s="18">
        <v>126.60036483645439</v>
      </c>
      <c r="MQ13" s="18">
        <v>126.02998508810997</v>
      </c>
      <c r="MR13" s="18">
        <v>129.01407037734984</v>
      </c>
      <c r="MS13" s="18">
        <v>137.04310209035873</v>
      </c>
      <c r="MT13" s="18">
        <v>132.88182794094087</v>
      </c>
      <c r="MU13" s="18">
        <v>132.97654428601265</v>
      </c>
      <c r="MV13" s="18">
        <v>140.64648655891418</v>
      </c>
      <c r="MW13" s="18">
        <v>151.4868242943287</v>
      </c>
      <c r="MX13" s="18">
        <v>150.30234956145287</v>
      </c>
      <c r="MY13" s="18">
        <v>146.14627960681915</v>
      </c>
      <c r="MZ13" s="18">
        <v>139.24031312823294</v>
      </c>
      <c r="NA13" s="18">
        <v>142.13280458927156</v>
      </c>
      <c r="NB13" s="18">
        <v>152.54327583551407</v>
      </c>
      <c r="NC13" s="18">
        <v>151.72933977127076</v>
      </c>
      <c r="ND13" s="18">
        <v>155.91975741147994</v>
      </c>
      <c r="NE13" s="18">
        <v>167.59484799027445</v>
      </c>
      <c r="NF13" s="18">
        <v>169.92112305879593</v>
      </c>
      <c r="NG13" s="18">
        <v>170.36139793753622</v>
      </c>
      <c r="NH13" s="18">
        <v>169.28829297304151</v>
      </c>
      <c r="NI13" s="18">
        <v>170.87973573803902</v>
      </c>
      <c r="NJ13" s="18">
        <v>169.46523559570312</v>
      </c>
      <c r="NK13" s="18">
        <v>164.7033973681927</v>
      </c>
      <c r="NL13" s="18">
        <v>155.96451348662376</v>
      </c>
      <c r="NM13" s="18">
        <v>147.7658250236511</v>
      </c>
      <c r="NN13" s="18">
        <v>149.3916154742241</v>
      </c>
      <c r="NO13" s="18">
        <v>150.43869946479796</v>
      </c>
      <c r="NP13" s="18">
        <v>153.24584213137626</v>
      </c>
      <c r="NQ13" s="18">
        <v>153.26978142738344</v>
      </c>
      <c r="NR13" s="18">
        <v>147.3005700099468</v>
      </c>
      <c r="NS13" s="18">
        <v>154.90389858961106</v>
      </c>
      <c r="NT13" s="18">
        <v>155.7313655602932</v>
      </c>
      <c r="NU13" s="18">
        <v>176.19946364641189</v>
      </c>
      <c r="NV13" s="18">
        <v>184.96853185772898</v>
      </c>
      <c r="NW13" s="18">
        <v>192.42302046656607</v>
      </c>
      <c r="NX13" s="18">
        <v>192.40428536534307</v>
      </c>
      <c r="NY13" s="18">
        <v>184.06716532111167</v>
      </c>
      <c r="NZ13" s="18">
        <v>179.60404787421226</v>
      </c>
      <c r="OA13" s="18">
        <v>177.73366026878355</v>
      </c>
      <c r="OB13" s="18">
        <v>177.33293727040291</v>
      </c>
      <c r="OC13" s="18">
        <v>175.44381456375123</v>
      </c>
      <c r="OD13" s="18">
        <v>172.27966413497927</v>
      </c>
      <c r="OE13" s="18">
        <v>170.59558670282362</v>
      </c>
      <c r="OF13" s="18">
        <v>168.85946732282639</v>
      </c>
      <c r="OG13" s="18">
        <v>167.68019678473473</v>
      </c>
      <c r="OH13" s="18">
        <v>160.34020046114921</v>
      </c>
      <c r="OI13" s="18">
        <v>159.08807119607926</v>
      </c>
      <c r="OJ13" s="18">
        <v>163.37528685927393</v>
      </c>
      <c r="OK13" s="18">
        <v>181.62223461151123</v>
      </c>
      <c r="OL13" s="18">
        <v>235.47628307700157</v>
      </c>
      <c r="OM13" s="18">
        <v>244.32237337112426</v>
      </c>
      <c r="ON13" s="18">
        <v>242.93181252479553</v>
      </c>
      <c r="OO13" s="18">
        <v>242.80587101101875</v>
      </c>
      <c r="OP13" s="18">
        <v>234.81639117836954</v>
      </c>
      <c r="OQ13" s="18">
        <v>224.52561641216278</v>
      </c>
      <c r="OR13" s="18">
        <v>215.16743335127831</v>
      </c>
      <c r="OS13" s="18">
        <v>219.37762693166735</v>
      </c>
      <c r="OT13" s="18">
        <v>214.90826445102692</v>
      </c>
      <c r="OU13" s="18">
        <v>209.62808842301368</v>
      </c>
      <c r="OV13" s="18">
        <v>206.96145901560783</v>
      </c>
      <c r="OW13" s="18">
        <v>208.08556508898735</v>
      </c>
      <c r="OX13" s="18">
        <v>210.48886224031446</v>
      </c>
      <c r="OY13" s="18">
        <v>210.37124743819237</v>
      </c>
      <c r="OZ13" s="18">
        <v>214.28272023797035</v>
      </c>
      <c r="PA13" s="18">
        <v>220.48507958173752</v>
      </c>
      <c r="PB13" s="18">
        <v>195.19893796443938</v>
      </c>
      <c r="PC13" s="18">
        <v>179.50620901226998</v>
      </c>
      <c r="PD13" s="18">
        <v>165.39035107970238</v>
      </c>
      <c r="PE13" s="18">
        <v>157.86612626075745</v>
      </c>
      <c r="PF13" s="18">
        <v>151.19434854745865</v>
      </c>
      <c r="PG13" s="18">
        <v>147.11113731980325</v>
      </c>
      <c r="PH13" s="18">
        <v>145.32505766987799</v>
      </c>
      <c r="PI13" s="18">
        <v>142.16194808006287</v>
      </c>
      <c r="PJ13" s="18">
        <v>145.07733799815176</v>
      </c>
      <c r="PK13" s="18">
        <v>148.11346523523329</v>
      </c>
      <c r="PL13" s="18">
        <v>147.43796075224876</v>
      </c>
      <c r="PM13" s="18">
        <v>148.0052179837227</v>
      </c>
      <c r="PN13" s="18">
        <v>149.43533071041108</v>
      </c>
      <c r="PO13" s="18">
        <v>152.08738837242126</v>
      </c>
      <c r="PP13" s="18">
        <v>156.28509188532828</v>
      </c>
      <c r="PQ13" s="18">
        <v>156.54946498036387</v>
      </c>
      <c r="PR13" s="18">
        <v>155.91351237773895</v>
      </c>
      <c r="PS13" s="18">
        <v>150.55631426692008</v>
      </c>
      <c r="PT13" s="18">
        <v>149.5758439695835</v>
      </c>
      <c r="PU13" s="18">
        <v>145.0367452788353</v>
      </c>
      <c r="PV13" s="18">
        <v>141.31886852502822</v>
      </c>
      <c r="PW13" s="18">
        <v>142.20254079937934</v>
      </c>
      <c r="PX13" s="18">
        <v>139.51301293492315</v>
      </c>
      <c r="PY13" s="18">
        <v>138.98947093963622</v>
      </c>
      <c r="PZ13" s="18">
        <v>138.76048636913299</v>
      </c>
      <c r="QA13" s="18">
        <v>137.14822682499886</v>
      </c>
      <c r="QB13" s="18">
        <v>136.29682055830958</v>
      </c>
      <c r="QC13" s="18">
        <v>133.67598806500436</v>
      </c>
      <c r="QD13" s="18">
        <v>125.95920803904534</v>
      </c>
      <c r="QE13" s="18">
        <v>125.09947506070138</v>
      </c>
      <c r="QF13" s="18">
        <v>122.48384676218032</v>
      </c>
      <c r="QG13" s="18">
        <v>119.77454295754433</v>
      </c>
      <c r="QH13" s="18">
        <v>117.52528997182846</v>
      </c>
      <c r="QI13" s="18">
        <v>118.70247883200646</v>
      </c>
      <c r="QJ13" s="18">
        <v>119.61841711401939</v>
      </c>
      <c r="QK13" s="18">
        <v>117.07877005934715</v>
      </c>
      <c r="QL13" s="18">
        <v>118.82321615099907</v>
      </c>
      <c r="QM13" s="18">
        <v>118.07589377999305</v>
      </c>
      <c r="QN13" s="18">
        <v>119.377983314991</v>
      </c>
      <c r="QO13" s="18">
        <v>120.09928471207618</v>
      </c>
      <c r="QP13" s="18">
        <v>120.68423620581626</v>
      </c>
      <c r="QQ13" s="18">
        <v>119.50912902355194</v>
      </c>
      <c r="QR13" s="18">
        <v>120.35637193441391</v>
      </c>
      <c r="QS13" s="18">
        <v>123.00738875746727</v>
      </c>
      <c r="QT13" s="18">
        <v>125.11092428922653</v>
      </c>
      <c r="QU13" s="18">
        <v>126.29019482731819</v>
      </c>
      <c r="QV13" s="18">
        <v>127.39972915530204</v>
      </c>
      <c r="QW13" s="18">
        <v>128.98492688655853</v>
      </c>
      <c r="QX13" s="18">
        <v>129.45434525609016</v>
      </c>
      <c r="QY13" s="18">
        <v>128.57067298173905</v>
      </c>
      <c r="QZ13" s="18">
        <v>128.24801290512085</v>
      </c>
      <c r="RA13" s="18">
        <v>130.36299766540529</v>
      </c>
      <c r="RB13" s="18">
        <v>131.88678589820861</v>
      </c>
      <c r="RC13" s="18">
        <v>132.62682239651681</v>
      </c>
      <c r="RD13" s="18">
        <v>129.16186950922011</v>
      </c>
      <c r="RE13" s="18">
        <v>128.99221275925635</v>
      </c>
      <c r="RF13" s="18">
        <v>128.26987052321434</v>
      </c>
      <c r="RG13" s="18">
        <v>126.44527983188628</v>
      </c>
      <c r="RH13" s="18">
        <v>125.53142322778702</v>
      </c>
      <c r="RI13" s="18">
        <v>125.17025210976601</v>
      </c>
      <c r="RJ13" s="18">
        <v>123.91291864991189</v>
      </c>
      <c r="RK13" s="18">
        <v>125.05680066347122</v>
      </c>
      <c r="RL13" s="18">
        <v>124.35943856239319</v>
      </c>
      <c r="RM13" s="18">
        <v>125.80204135656356</v>
      </c>
      <c r="RN13" s="18">
        <v>129.2940560567379</v>
      </c>
      <c r="RO13" s="18">
        <v>134.84797273039817</v>
      </c>
      <c r="RP13" s="18">
        <v>134.53572104334833</v>
      </c>
      <c r="RQ13" s="18">
        <v>133.15452774763108</v>
      </c>
      <c r="RR13" s="18">
        <v>134.01738324284551</v>
      </c>
      <c r="RS13" s="18">
        <v>132.46341068029403</v>
      </c>
      <c r="RT13" s="18">
        <v>130.80015002727509</v>
      </c>
      <c r="RU13" s="18">
        <v>124.90796069264412</v>
      </c>
      <c r="RV13" s="18">
        <v>118.10920062661171</v>
      </c>
      <c r="RW13" s="18">
        <v>116.75610998272896</v>
      </c>
      <c r="RX13" s="18">
        <v>117.02985062837601</v>
      </c>
      <c r="RY13" s="18">
        <v>118.01344344258308</v>
      </c>
      <c r="RZ13" s="18">
        <v>116.63120930790902</v>
      </c>
      <c r="SA13" s="18">
        <v>115.66114740014076</v>
      </c>
      <c r="SB13" s="18">
        <v>111.29899133205414</v>
      </c>
      <c r="SC13" s="18">
        <v>114.66298284053802</v>
      </c>
      <c r="SD13" s="18">
        <v>117.416001881361</v>
      </c>
      <c r="SE13" s="18">
        <v>119.93483215689659</v>
      </c>
      <c r="SF13" s="18">
        <v>123.37792742609979</v>
      </c>
      <c r="SG13" s="18">
        <v>129.52408146619797</v>
      </c>
      <c r="SH13" s="18">
        <v>129.9966223526001</v>
      </c>
      <c r="SI13" s="18">
        <v>130.60967649817468</v>
      </c>
      <c r="SJ13" s="18">
        <v>130.57324713468552</v>
      </c>
      <c r="SK13" s="18">
        <v>131.37885648727416</v>
      </c>
      <c r="SL13" s="18">
        <v>130.58157384634018</v>
      </c>
      <c r="SM13" s="18">
        <v>128.63416415810585</v>
      </c>
      <c r="SN13" s="18">
        <v>128.08043783307076</v>
      </c>
      <c r="SO13" s="18">
        <v>130.03201087713242</v>
      </c>
      <c r="SP13" s="5">
        <v>131.69943488597869</v>
      </c>
      <c r="SQ13" s="5">
        <v>132.40928705453874</v>
      </c>
      <c r="SR13" s="5">
        <v>132.67678266644478</v>
      </c>
      <c r="SS13" s="5">
        <v>143.09558062434195</v>
      </c>
    </row>
    <row r="14" spans="1:516" x14ac:dyDescent="0.25">
      <c r="A14" s="5" t="s">
        <v>231</v>
      </c>
      <c r="B14" s="5" t="str">
        <f ca="1">_xlfn.XLOOKUP(A14,bonds[worksheet get],bonds[unique lookup],"-")</f>
        <v>MRKGR 3 3/8 12/12/74 nc-24</v>
      </c>
      <c r="C14" s="5" t="str">
        <f ca="1">_xlfn.XLOOKUP(A14,bonds[worksheet get],bonds[ID_ISIN],"-")</f>
        <v>XS1152343668</v>
      </c>
      <c r="D14" s="18">
        <f ca="1">_xll.BDH(A14,"blp_i_sprd_mid","-2AY",,"Dates=H","Fill=C","Sort=R","Dir=H","factor="&amp;_xlfn.XLOOKUP(A14,bonds[worksheet get],bonds[yas/blp factor]),"cols=510;rows=1")</f>
        <v>177.64495223760605</v>
      </c>
      <c r="E14" s="18">
        <v>178.69426436424254</v>
      </c>
      <c r="F14" s="18">
        <v>182.73591145277024</v>
      </c>
      <c r="G14" s="18">
        <v>183.31043976545334</v>
      </c>
      <c r="H14" s="18">
        <v>185.01706813871863</v>
      </c>
      <c r="I14" s="18">
        <v>187.86078379750253</v>
      </c>
      <c r="J14" s="18">
        <v>187.64832801520822</v>
      </c>
      <c r="K14" s="18">
        <v>184.80560980141163</v>
      </c>
      <c r="L14" s="18">
        <v>184.02760271131993</v>
      </c>
      <c r="M14" s="18">
        <v>179.92511147856712</v>
      </c>
      <c r="N14" s="18">
        <v>178.16162874102591</v>
      </c>
      <c r="O14" s="18">
        <v>179.57201595306398</v>
      </c>
      <c r="P14" s="18">
        <v>169.15569795072079</v>
      </c>
      <c r="Q14" s="18">
        <v>167.96375119090081</v>
      </c>
      <c r="R14" s="18">
        <v>161.8643750935793</v>
      </c>
      <c r="S14" s="18">
        <v>155.33908998668193</v>
      </c>
      <c r="T14" s="18">
        <v>169.42700298726558</v>
      </c>
      <c r="U14" s="18">
        <v>166.77180443108082</v>
      </c>
      <c r="V14" s="18">
        <v>164.64724660813806</v>
      </c>
      <c r="W14" s="18">
        <v>150.96329882740974</v>
      </c>
      <c r="X14" s="18">
        <v>140.55496038496494</v>
      </c>
      <c r="Y14" s="18">
        <v>129.36163273751737</v>
      </c>
      <c r="Z14" s="18">
        <v>132.1235579073429</v>
      </c>
      <c r="AA14" s="18">
        <v>149.26365256905555</v>
      </c>
      <c r="AB14" s="18">
        <v>156.09615073204043</v>
      </c>
      <c r="AC14" s="18">
        <v>164.49762986004353</v>
      </c>
      <c r="AD14" s="18">
        <v>166.73789130151272</v>
      </c>
      <c r="AE14" s="18">
        <v>166.89449016451834</v>
      </c>
      <c r="AF14" s="18">
        <v>163.24284406602382</v>
      </c>
      <c r="AG14" s="18">
        <v>161.59705983698368</v>
      </c>
      <c r="AH14" s="18">
        <v>170.24091809689997</v>
      </c>
      <c r="AI14" s="18">
        <v>181.07616299390793</v>
      </c>
      <c r="AJ14" s="18">
        <v>186.0065335661173</v>
      </c>
      <c r="AK14" s="18">
        <v>188.35152673125268</v>
      </c>
      <c r="AL14" s="18">
        <v>189.84470187723636</v>
      </c>
      <c r="AM14" s="18">
        <v>196.10765895247459</v>
      </c>
      <c r="AN14" s="18">
        <v>204.8482693761587</v>
      </c>
      <c r="AO14" s="18">
        <v>210.0758785545826</v>
      </c>
      <c r="AP14" s="18">
        <v>211.84734085202217</v>
      </c>
      <c r="AQ14" s="18">
        <v>208.51088736951351</v>
      </c>
      <c r="AR14" s="18">
        <v>206.52098461985588</v>
      </c>
      <c r="AS14" s="18">
        <v>209.14227004647256</v>
      </c>
      <c r="AT14" s="18">
        <v>209.07643867731093</v>
      </c>
      <c r="AU14" s="18">
        <v>209.13728282153608</v>
      </c>
      <c r="AV14" s="18">
        <v>211.58301793038845</v>
      </c>
      <c r="AW14" s="18">
        <v>216.19320866167547</v>
      </c>
      <c r="AX14" s="18">
        <v>215.51195373535157</v>
      </c>
      <c r="AY14" s="18">
        <v>208.9587401688099</v>
      </c>
      <c r="AZ14" s="18">
        <v>203.73811310529709</v>
      </c>
      <c r="BA14" s="18">
        <v>201.34923236072063</v>
      </c>
      <c r="BB14" s="18">
        <v>201.86391397416591</v>
      </c>
      <c r="BC14" s="18">
        <v>223.13642321825029</v>
      </c>
      <c r="BD14" s="18">
        <v>229.93301336169242</v>
      </c>
      <c r="BE14" s="18">
        <v>239.06761455535889</v>
      </c>
      <c r="BF14" s="18">
        <v>244.32315219342709</v>
      </c>
      <c r="BG14" s="18">
        <v>246.30407793819904</v>
      </c>
      <c r="BH14" s="18">
        <v>250.78061104118825</v>
      </c>
      <c r="BI14" s="18">
        <v>254.69358772635459</v>
      </c>
      <c r="BJ14" s="18">
        <v>256.57975619733338</v>
      </c>
      <c r="BK14" s="18">
        <v>265.31837173104287</v>
      </c>
      <c r="BL14" s="18">
        <v>298.87341854870323</v>
      </c>
      <c r="BM14" s="18">
        <v>312.08357996046539</v>
      </c>
      <c r="BN14" s="18">
        <v>321.87649484574797</v>
      </c>
      <c r="BO14" s="18">
        <v>341.13715755045416</v>
      </c>
      <c r="BP14" s="18">
        <v>345.38128597140314</v>
      </c>
      <c r="BQ14" s="18">
        <v>345.57578774392607</v>
      </c>
      <c r="BR14" s="18">
        <v>345.82714388072492</v>
      </c>
      <c r="BS14" s="18">
        <v>347.66643243730067</v>
      </c>
      <c r="BT14" s="18">
        <v>351.47068761885163</v>
      </c>
      <c r="BU14" s="18">
        <v>354.13486317992209</v>
      </c>
      <c r="BV14" s="18">
        <v>352.65465481877328</v>
      </c>
      <c r="BW14" s="18">
        <v>353.43166446387767</v>
      </c>
      <c r="BX14" s="18">
        <v>370.52288432121276</v>
      </c>
      <c r="BY14" s="18">
        <v>378.55929858386514</v>
      </c>
      <c r="BZ14" s="18">
        <v>360.71700265109541</v>
      </c>
      <c r="CA14" s="18">
        <v>362.67997438609598</v>
      </c>
      <c r="CB14" s="18">
        <v>363.59862121939659</v>
      </c>
      <c r="CC14" s="18">
        <v>319.28712765872478</v>
      </c>
      <c r="CD14" s="18">
        <v>280.16234803199768</v>
      </c>
      <c r="CE14" s="18">
        <v>229.88912578225137</v>
      </c>
      <c r="CF14" s="18">
        <v>227.0284535586834</v>
      </c>
      <c r="CG14" s="18">
        <v>203.57652701735498</v>
      </c>
      <c r="CH14" s="18">
        <v>200.8924025565386</v>
      </c>
      <c r="CI14" s="18">
        <v>207.21121655106543</v>
      </c>
      <c r="CJ14" s="18">
        <v>158.96181018054486</v>
      </c>
      <c r="CK14" s="18">
        <v>140.3933742970228</v>
      </c>
      <c r="CL14" s="18">
        <v>135.16975489854812</v>
      </c>
      <c r="CM14" s="18">
        <v>137.59254877269268</v>
      </c>
      <c r="CN14" s="18">
        <v>146.56057665348052</v>
      </c>
      <c r="CO14" s="18">
        <v>141.02575441896914</v>
      </c>
      <c r="CP14" s="18">
        <v>126.52290430366992</v>
      </c>
      <c r="CQ14" s="18">
        <v>117.34341808557511</v>
      </c>
      <c r="CR14" s="18">
        <v>111.84350642561913</v>
      </c>
      <c r="CS14" s="18">
        <v>105.58952635526657</v>
      </c>
      <c r="CT14" s="18">
        <v>97.210988461971283</v>
      </c>
      <c r="CU14" s="18">
        <v>99.691634145379069</v>
      </c>
      <c r="CV14" s="18">
        <v>101.2416636556387</v>
      </c>
      <c r="CW14" s="18">
        <v>102.30095023214817</v>
      </c>
      <c r="CX14" s="18">
        <v>101.69350623488425</v>
      </c>
      <c r="CY14" s="18">
        <v>102.25107798278333</v>
      </c>
      <c r="CZ14" s="18">
        <v>101.21074286103249</v>
      </c>
      <c r="DA14" s="18">
        <v>100.38485841155052</v>
      </c>
      <c r="DB14" s="18">
        <v>101.01624108850956</v>
      </c>
      <c r="DC14" s="18">
        <v>101.8481102079153</v>
      </c>
      <c r="DD14" s="18">
        <v>100.54145727455617</v>
      </c>
      <c r="DE14" s="18">
        <v>98.861759915947914</v>
      </c>
      <c r="DF14" s="18">
        <v>99.928028607368461</v>
      </c>
      <c r="DG14" s="18">
        <v>102.60317606329917</v>
      </c>
      <c r="DH14" s="18">
        <v>106.62986147701741</v>
      </c>
      <c r="DI14" s="18">
        <v>105.56459023058414</v>
      </c>
      <c r="DJ14" s="18">
        <v>104.00159393548965</v>
      </c>
      <c r="DK14" s="18">
        <v>101.53690737187863</v>
      </c>
      <c r="DL14" s="18">
        <v>100.31005003750323</v>
      </c>
      <c r="DM14" s="18">
        <v>102.68895633220673</v>
      </c>
      <c r="DN14" s="18">
        <v>94.607657045125961</v>
      </c>
      <c r="DO14" s="18">
        <v>92.435221862792972</v>
      </c>
      <c r="DP14" s="18">
        <v>88.502296277880674</v>
      </c>
      <c r="DQ14" s="18">
        <v>87.980632549524316</v>
      </c>
      <c r="DR14" s="18">
        <v>86.186229017376903</v>
      </c>
      <c r="DS14" s="18">
        <v>85.901957195997241</v>
      </c>
      <c r="DT14" s="18">
        <v>87.921783295273784</v>
      </c>
      <c r="DU14" s="18">
        <v>87.665439933538437</v>
      </c>
      <c r="DV14" s="18">
        <v>85.753337892889974</v>
      </c>
      <c r="DW14" s="18">
        <v>86.071522843837741</v>
      </c>
      <c r="DX14" s="18">
        <v>87.730273857712746</v>
      </c>
      <c r="DY14" s="18">
        <v>87.076947391033173</v>
      </c>
      <c r="DZ14" s="18">
        <v>90.647800445556641</v>
      </c>
      <c r="EA14" s="18">
        <v>90.68969313502312</v>
      </c>
      <c r="EB14" s="18">
        <v>88.955136302113544</v>
      </c>
      <c r="EC14" s="18">
        <v>88.31876640021801</v>
      </c>
      <c r="ED14" s="18">
        <v>85.422186157107362</v>
      </c>
      <c r="EE14" s="18">
        <v>85.781266352534303</v>
      </c>
      <c r="EF14" s="18">
        <v>83.722539898753169</v>
      </c>
      <c r="EG14" s="18">
        <v>87.790120556950569</v>
      </c>
      <c r="EH14" s="18">
        <v>88.00257633924484</v>
      </c>
      <c r="EI14" s="18">
        <v>88.553165972232819</v>
      </c>
      <c r="EJ14" s="18">
        <v>89.491761705279359</v>
      </c>
      <c r="EK14" s="18">
        <v>90.111175042390826</v>
      </c>
      <c r="EL14" s="18">
        <v>92.18386572599411</v>
      </c>
      <c r="EM14" s="18">
        <v>94.388219147920609</v>
      </c>
      <c r="EN14" s="18">
        <v>95.105382093787199</v>
      </c>
      <c r="EO14" s="18">
        <v>96.246459159255025</v>
      </c>
      <c r="EP14" s="18">
        <v>98.768997532129291</v>
      </c>
      <c r="EQ14" s="18">
        <v>101.44015520811081</v>
      </c>
      <c r="ER14" s="18">
        <v>99.898105257749549</v>
      </c>
      <c r="ES14" s="18">
        <v>101.30350524485111</v>
      </c>
      <c r="ET14" s="18">
        <v>102.30494001209735</v>
      </c>
      <c r="EU14" s="18">
        <v>103.90284688174724</v>
      </c>
      <c r="EV14" s="18">
        <v>107.09367339611053</v>
      </c>
      <c r="EW14" s="18">
        <v>109.47656947076321</v>
      </c>
      <c r="EX14" s="18">
        <v>104.40755404531956</v>
      </c>
      <c r="EY14" s="18">
        <v>108.41828033924102</v>
      </c>
      <c r="EZ14" s="18">
        <v>109.22022610902786</v>
      </c>
      <c r="FA14" s="18">
        <v>109.87155768573285</v>
      </c>
      <c r="FB14" s="18">
        <v>108.70155471563339</v>
      </c>
      <c r="FC14" s="18">
        <v>111.48442623019218</v>
      </c>
      <c r="FD14" s="18">
        <v>118.66702758371831</v>
      </c>
      <c r="FE14" s="18">
        <v>118.47751303613187</v>
      </c>
      <c r="FF14" s="18">
        <v>120.00559875667095</v>
      </c>
      <c r="FG14" s="18">
        <v>115.80236558020115</v>
      </c>
      <c r="FH14" s="18">
        <v>115.09218474924565</v>
      </c>
      <c r="FI14" s="18">
        <v>115.49515252411365</v>
      </c>
      <c r="FJ14" s="18">
        <v>116.30308296382427</v>
      </c>
      <c r="FK14" s="18">
        <v>114.28225941956043</v>
      </c>
      <c r="FL14" s="18">
        <v>110.69843958020211</v>
      </c>
      <c r="FM14" s="18">
        <v>110.19871964156627</v>
      </c>
      <c r="FN14" s="18">
        <v>109.60224753916263</v>
      </c>
      <c r="FO14" s="18">
        <v>106.92710008323192</v>
      </c>
      <c r="FP14" s="18">
        <v>111.35775071680546</v>
      </c>
      <c r="FQ14" s="18">
        <v>109.71894860267639</v>
      </c>
      <c r="FR14" s="18">
        <v>113.41847206056119</v>
      </c>
      <c r="FS14" s="18">
        <v>116.23525670468807</v>
      </c>
      <c r="FT14" s="18">
        <v>117.03022035956383</v>
      </c>
      <c r="FU14" s="18">
        <v>114.93458844125271</v>
      </c>
      <c r="FV14" s="18">
        <v>114.53461300134659</v>
      </c>
      <c r="FW14" s="18">
        <v>112.51478690207004</v>
      </c>
      <c r="FX14" s="18">
        <v>114.84681328237058</v>
      </c>
      <c r="FY14" s="18">
        <v>117.69252383112908</v>
      </c>
      <c r="FZ14" s="18">
        <v>119.14580117762088</v>
      </c>
      <c r="GA14" s="18">
        <v>117.20178089737891</v>
      </c>
      <c r="GB14" s="18">
        <v>116.43275081217288</v>
      </c>
      <c r="GC14" s="18">
        <v>119.76521451473236</v>
      </c>
      <c r="GD14" s="18">
        <v>121.49378667771816</v>
      </c>
      <c r="GE14" s="18">
        <v>121.8528668731451</v>
      </c>
      <c r="GF14" s="18">
        <v>124.94993355870247</v>
      </c>
      <c r="GG14" s="18">
        <v>128.92076205313205</v>
      </c>
      <c r="GH14" s="18">
        <v>128.73423984050751</v>
      </c>
      <c r="GI14" s="18">
        <v>132.26619254052639</v>
      </c>
      <c r="GJ14" s="18">
        <v>137.75912208557128</v>
      </c>
      <c r="GK14" s="18">
        <v>141.05567776858805</v>
      </c>
      <c r="GL14" s="18">
        <v>137.83991512954236</v>
      </c>
      <c r="GM14" s="18">
        <v>138.48326714634894</v>
      </c>
      <c r="GN14" s="18">
        <v>138.49822882115842</v>
      </c>
      <c r="GO14" s="18">
        <v>134.44261750280859</v>
      </c>
      <c r="GP14" s="18">
        <v>131.6208456337452</v>
      </c>
      <c r="GQ14" s="18">
        <v>132.7290070146322</v>
      </c>
      <c r="GR14" s="18">
        <v>133.93591544926167</v>
      </c>
      <c r="GS14" s="18">
        <v>134.30596753954887</v>
      </c>
      <c r="GT14" s="18">
        <v>135.28944829702377</v>
      </c>
      <c r="GU14" s="18">
        <v>134.88149329721929</v>
      </c>
      <c r="GV14" s="18">
        <v>134.41668393313884</v>
      </c>
      <c r="GW14" s="18">
        <v>130.08478035330774</v>
      </c>
      <c r="GX14" s="18">
        <v>132.92849601209164</v>
      </c>
      <c r="GY14" s="18">
        <v>131.98591049909592</v>
      </c>
      <c r="GZ14" s="18">
        <v>125.97730189561844</v>
      </c>
      <c r="HA14" s="18">
        <v>121.09979590773582</v>
      </c>
      <c r="HB14" s="18">
        <v>117.33144874572754</v>
      </c>
      <c r="HC14" s="18">
        <v>122.05435076057911</v>
      </c>
      <c r="HD14" s="18">
        <v>139.57646685242653</v>
      </c>
      <c r="HE14" s="18">
        <v>138.34861207306386</v>
      </c>
      <c r="HF14" s="18">
        <v>134.91740131676198</v>
      </c>
      <c r="HG14" s="18">
        <v>134.35683723390102</v>
      </c>
      <c r="HH14" s="18">
        <v>131.15304393470288</v>
      </c>
      <c r="HI14" s="18">
        <v>135.25254283249376</v>
      </c>
      <c r="HJ14" s="18">
        <v>137.77408376038076</v>
      </c>
      <c r="HK14" s="18">
        <v>135.72732664644718</v>
      </c>
      <c r="HL14" s="18">
        <v>135.67146972715855</v>
      </c>
      <c r="HM14" s="18">
        <v>136.63101180493831</v>
      </c>
      <c r="HN14" s="18">
        <v>139.43283477425575</v>
      </c>
      <c r="HO14" s="18">
        <v>137.53070718348027</v>
      </c>
      <c r="HP14" s="18">
        <v>136.89633217155935</v>
      </c>
      <c r="HQ14" s="18">
        <v>139.45976578891279</v>
      </c>
      <c r="HR14" s="18">
        <v>140.02332220673563</v>
      </c>
      <c r="HS14" s="18">
        <v>149.92894837558268</v>
      </c>
      <c r="HT14" s="18">
        <v>165.69655873477461</v>
      </c>
      <c r="HU14" s="18">
        <v>171.4877243310213</v>
      </c>
      <c r="HV14" s="18">
        <v>180.54751715064049</v>
      </c>
      <c r="HW14" s="18">
        <v>183.88895785808563</v>
      </c>
      <c r="HX14" s="18">
        <v>175.02765659093856</v>
      </c>
      <c r="HY14" s="18">
        <v>172.35949124991893</v>
      </c>
      <c r="HZ14" s="18">
        <v>168.646003562212</v>
      </c>
      <c r="IA14" s="18">
        <v>170.55511326789855</v>
      </c>
      <c r="IB14" s="18">
        <v>171.74107535779478</v>
      </c>
      <c r="IC14" s="18">
        <v>176.15177709162236</v>
      </c>
      <c r="ID14" s="18">
        <v>175.42962692081926</v>
      </c>
      <c r="IE14" s="18">
        <v>177.94219084382055</v>
      </c>
      <c r="IF14" s="18">
        <v>166.6082234531641</v>
      </c>
      <c r="IG14" s="18">
        <v>157.26615370213986</v>
      </c>
      <c r="IH14" s="18">
        <v>152.81954394876959</v>
      </c>
      <c r="II14" s="18">
        <v>151.34033303260804</v>
      </c>
      <c r="IJ14" s="18">
        <v>142.60670472383501</v>
      </c>
      <c r="IK14" s="18">
        <v>141.8945290029049</v>
      </c>
      <c r="IL14" s="18">
        <v>142.22268840372561</v>
      </c>
      <c r="IM14" s="18">
        <v>149.00531431734561</v>
      </c>
      <c r="IN14" s="18">
        <v>152.30585978031158</v>
      </c>
      <c r="IO14" s="18">
        <v>155.1475805491209</v>
      </c>
      <c r="IP14" s="18">
        <v>153.19059348404409</v>
      </c>
      <c r="IQ14" s="18">
        <v>151.625602298975</v>
      </c>
      <c r="IR14" s="18">
        <v>146.82390213012695</v>
      </c>
      <c r="IS14" s="18">
        <v>142.11795668005942</v>
      </c>
      <c r="IT14" s="18">
        <v>141.0367263138294</v>
      </c>
      <c r="IU14" s="18">
        <v>139.66424201130866</v>
      </c>
      <c r="IV14" s="18">
        <v>139.83480510413648</v>
      </c>
      <c r="IW14" s="18">
        <v>145.20504891574382</v>
      </c>
      <c r="IX14" s="18">
        <v>149.59779663980007</v>
      </c>
      <c r="IY14" s="18">
        <v>147.13011774122717</v>
      </c>
      <c r="IZ14" s="18">
        <v>141.82371040880682</v>
      </c>
      <c r="JA14" s="18">
        <v>145.14021499156951</v>
      </c>
      <c r="JB14" s="18">
        <v>145.55016488134862</v>
      </c>
      <c r="JC14" s="18">
        <v>153.08286942541599</v>
      </c>
      <c r="JD14" s="18">
        <v>155.64430815279485</v>
      </c>
      <c r="JE14" s="18">
        <v>160.21559852957725</v>
      </c>
      <c r="JF14" s="18">
        <v>164.96243922412395</v>
      </c>
      <c r="JG14" s="18">
        <v>166.29702061712743</v>
      </c>
      <c r="JH14" s="18">
        <v>166.43267313539982</v>
      </c>
      <c r="JI14" s="18">
        <v>163.06928863823413</v>
      </c>
      <c r="JJ14" s="18">
        <v>162.9126897752285</v>
      </c>
      <c r="JK14" s="18">
        <v>162.69524676799773</v>
      </c>
      <c r="JL14" s="18">
        <v>169.98257984519006</v>
      </c>
      <c r="JM14" s="18">
        <v>190.47009988427163</v>
      </c>
      <c r="JN14" s="18">
        <v>195.84433347582817</v>
      </c>
      <c r="JO14" s="18">
        <v>201.88685520887375</v>
      </c>
      <c r="JP14" s="18">
        <v>202.19905548989775</v>
      </c>
      <c r="JQ14" s="18">
        <v>203.84284482896328</v>
      </c>
      <c r="JR14" s="18">
        <v>199.34037815630435</v>
      </c>
      <c r="JS14" s="18">
        <v>204.53706654012203</v>
      </c>
      <c r="JT14" s="18">
        <v>210.76710793077945</v>
      </c>
      <c r="JU14" s="18">
        <v>212.55253445804121</v>
      </c>
      <c r="JV14" s="18">
        <v>216.40666188895705</v>
      </c>
      <c r="JW14" s="18">
        <v>219.8408649802208</v>
      </c>
      <c r="JX14" s="18">
        <v>222.94690867066384</v>
      </c>
      <c r="JY14" s="18">
        <v>221.51956489384173</v>
      </c>
      <c r="JZ14" s="18">
        <v>219.88973978459836</v>
      </c>
      <c r="KA14" s="18">
        <v>220.31365390419958</v>
      </c>
      <c r="KB14" s="18">
        <v>217.78014363646506</v>
      </c>
      <c r="KC14" s="18">
        <v>217.96766329407694</v>
      </c>
      <c r="KD14" s="18">
        <v>215.61568801403047</v>
      </c>
      <c r="KE14" s="18">
        <v>216.20218566656112</v>
      </c>
      <c r="KF14" s="18">
        <v>208.56075961887836</v>
      </c>
      <c r="KG14" s="18">
        <v>205.44673636853696</v>
      </c>
      <c r="KH14" s="18">
        <v>203.62939160168173</v>
      </c>
      <c r="KI14" s="18">
        <v>202.30278976857662</v>
      </c>
      <c r="KJ14" s="18">
        <v>199.05909866988657</v>
      </c>
      <c r="KK14" s="18">
        <v>201.17068970799446</v>
      </c>
      <c r="KL14" s="18">
        <v>200.48843733668329</v>
      </c>
      <c r="KM14" s="18">
        <v>198.71498014926908</v>
      </c>
      <c r="KN14" s="18">
        <v>194.89676073789596</v>
      </c>
      <c r="KO14" s="18">
        <v>195.58599522411822</v>
      </c>
      <c r="KP14" s="18">
        <v>192.83603939414024</v>
      </c>
      <c r="KQ14" s="18">
        <v>182.74987568259237</v>
      </c>
      <c r="KR14" s="18">
        <v>174.04916305840015</v>
      </c>
      <c r="KS14" s="18">
        <v>173.60928981900216</v>
      </c>
      <c r="KT14" s="18">
        <v>174.5428983271122</v>
      </c>
      <c r="KU14" s="18">
        <v>175.7258680820465</v>
      </c>
      <c r="KV14" s="18">
        <v>176.34627886414529</v>
      </c>
      <c r="KW14" s="18">
        <v>178.19055464565753</v>
      </c>
      <c r="KX14" s="18">
        <v>177.95615507364275</v>
      </c>
      <c r="KY14" s="18">
        <v>178.12871305644512</v>
      </c>
      <c r="KZ14" s="18">
        <v>174.72742564976215</v>
      </c>
      <c r="LA14" s="18">
        <v>175.31492074728013</v>
      </c>
      <c r="LB14" s="18">
        <v>172.43429962396621</v>
      </c>
      <c r="LC14" s="18">
        <v>172.13007890284061</v>
      </c>
      <c r="LD14" s="18">
        <v>171.926600125432</v>
      </c>
      <c r="LE14" s="18">
        <v>173.72798577249051</v>
      </c>
      <c r="LF14" s="18">
        <v>177.63098800778391</v>
      </c>
      <c r="LG14" s="18">
        <v>180.10963880121707</v>
      </c>
      <c r="LH14" s="18">
        <v>175.43860392570497</v>
      </c>
      <c r="LI14" s="18">
        <v>174.11200209259985</v>
      </c>
      <c r="LJ14" s="18">
        <v>172.09616577327253</v>
      </c>
      <c r="LK14" s="18">
        <v>172.43529706895353</v>
      </c>
      <c r="LL14" s="18">
        <v>170.71570191085337</v>
      </c>
      <c r="LM14" s="18">
        <v>172.27969565093517</v>
      </c>
      <c r="LN14" s="18">
        <v>172.64575796127318</v>
      </c>
      <c r="LO14" s="18">
        <v>178.02896855771542</v>
      </c>
      <c r="LP14" s="18">
        <v>179.19996897280217</v>
      </c>
      <c r="LQ14" s="18">
        <v>185.09885862767698</v>
      </c>
      <c r="LR14" s="18">
        <v>182.66908263862132</v>
      </c>
      <c r="LS14" s="18">
        <v>187.64334079027176</v>
      </c>
      <c r="LT14" s="18">
        <v>189.72401103377342</v>
      </c>
      <c r="LU14" s="18">
        <v>192.22759795188904</v>
      </c>
      <c r="LV14" s="18">
        <v>189.05572289228439</v>
      </c>
      <c r="LW14" s="18">
        <v>189.90953580141067</v>
      </c>
      <c r="LX14" s="18">
        <v>197.13303239941598</v>
      </c>
      <c r="LY14" s="18">
        <v>200.9482594758272</v>
      </c>
      <c r="LZ14" s="18">
        <v>202.00455371737479</v>
      </c>
      <c r="MA14" s="18">
        <v>209.40958530306816</v>
      </c>
      <c r="MB14" s="18">
        <v>215.90993428528307</v>
      </c>
      <c r="MC14" s="18">
        <v>221.18442337810993</v>
      </c>
      <c r="MD14" s="18">
        <v>223.73090043067933</v>
      </c>
      <c r="ME14" s="18">
        <v>222.3115362137556</v>
      </c>
      <c r="MF14" s="18">
        <v>214.53445764780045</v>
      </c>
      <c r="MG14" s="18">
        <v>209.30984080433845</v>
      </c>
      <c r="MH14" s="18">
        <v>208.97868906855584</v>
      </c>
      <c r="MI14" s="18">
        <v>206.32748029232025</v>
      </c>
      <c r="MJ14" s="18">
        <v>200.15928049087523</v>
      </c>
      <c r="MK14" s="18">
        <v>199.05411144495011</v>
      </c>
      <c r="ML14" s="18">
        <v>189.39285929799078</v>
      </c>
      <c r="MM14" s="18">
        <v>191.55731492042543</v>
      </c>
      <c r="MN14" s="18">
        <v>196.11164873242379</v>
      </c>
      <c r="MO14" s="18">
        <v>194.50675974786282</v>
      </c>
      <c r="MP14" s="18">
        <v>196.50364461243154</v>
      </c>
      <c r="MQ14" s="18">
        <v>194.61149147152901</v>
      </c>
      <c r="MR14" s="18">
        <v>197.20883821845055</v>
      </c>
      <c r="MS14" s="18">
        <v>202.76560424268246</v>
      </c>
      <c r="MT14" s="18">
        <v>204.82532814145088</v>
      </c>
      <c r="MU14" s="18">
        <v>205.0936408430338</v>
      </c>
      <c r="MV14" s="18">
        <v>210.48383355438708</v>
      </c>
      <c r="MW14" s="18">
        <v>217.39014264643191</v>
      </c>
      <c r="MX14" s="18">
        <v>218.54618138670921</v>
      </c>
      <c r="MY14" s="18">
        <v>213.18890435993671</v>
      </c>
      <c r="MZ14" s="18">
        <v>207.73886494934558</v>
      </c>
      <c r="NA14" s="18">
        <v>209.36071049869059</v>
      </c>
      <c r="NB14" s="18">
        <v>212.37798158526419</v>
      </c>
      <c r="NC14" s="18">
        <v>214.23522415161133</v>
      </c>
      <c r="ND14" s="18">
        <v>217.74523306190969</v>
      </c>
      <c r="NE14" s="18">
        <v>222.49805842638017</v>
      </c>
      <c r="NF14" s="18">
        <v>223.54238332808018</v>
      </c>
      <c r="NG14" s="18">
        <v>220.20194006562232</v>
      </c>
      <c r="NH14" s="18">
        <v>220.04633864760399</v>
      </c>
      <c r="NI14" s="18">
        <v>222.39931137263775</v>
      </c>
      <c r="NJ14" s="18">
        <v>220.64480563998222</v>
      </c>
      <c r="NK14" s="18">
        <v>218.78856051862238</v>
      </c>
      <c r="NL14" s="18">
        <v>214.39980257451535</v>
      </c>
      <c r="NM14" s="18">
        <v>213.16496568024161</v>
      </c>
      <c r="NN14" s="18">
        <v>216.52037061750889</v>
      </c>
      <c r="NO14" s="18">
        <v>218.01953043341638</v>
      </c>
      <c r="NP14" s="18">
        <v>221.49263387918472</v>
      </c>
      <c r="NQ14" s="18">
        <v>219.29526257216929</v>
      </c>
      <c r="NR14" s="18">
        <v>215.61768290400505</v>
      </c>
      <c r="NS14" s="18">
        <v>219.395007070899</v>
      </c>
      <c r="NT14" s="18">
        <v>218.65889267027379</v>
      </c>
      <c r="NU14" s="18">
        <v>226.42001211643219</v>
      </c>
      <c r="NV14" s="18">
        <v>231.90296721160414</v>
      </c>
      <c r="NW14" s="18">
        <v>234.53522453308105</v>
      </c>
      <c r="NX14" s="18">
        <v>238.61776686608792</v>
      </c>
      <c r="NY14" s="18">
        <v>231.26859219968318</v>
      </c>
      <c r="NZ14" s="18">
        <v>224.48995606601238</v>
      </c>
      <c r="OA14" s="18">
        <v>224.54980276525021</v>
      </c>
      <c r="OB14" s="18">
        <v>222.87808496654034</v>
      </c>
      <c r="OC14" s="18">
        <v>220.2837305545807</v>
      </c>
      <c r="OD14" s="18">
        <v>219.40597896575926</v>
      </c>
      <c r="OE14" s="18">
        <v>219.66531466245652</v>
      </c>
      <c r="OF14" s="18">
        <v>218.27886613011358</v>
      </c>
      <c r="OG14" s="18">
        <v>216.58719943165778</v>
      </c>
      <c r="OH14" s="18">
        <v>212.4118947148323</v>
      </c>
      <c r="OI14" s="18">
        <v>210.87084220945835</v>
      </c>
      <c r="OJ14" s="18">
        <v>209.22705287039281</v>
      </c>
      <c r="OK14" s="18">
        <v>218.55914817154408</v>
      </c>
      <c r="OL14" s="18">
        <v>234.16716733276843</v>
      </c>
      <c r="OM14" s="18">
        <v>235.66532970368863</v>
      </c>
      <c r="ON14" s="18">
        <v>234.22701403200625</v>
      </c>
      <c r="OO14" s="18">
        <v>233.01212603747845</v>
      </c>
      <c r="OP14" s="18">
        <v>225.41359012424948</v>
      </c>
      <c r="OQ14" s="18">
        <v>221.32606056630613</v>
      </c>
      <c r="OR14" s="18">
        <v>215.6336420238018</v>
      </c>
      <c r="OS14" s="18">
        <v>215.16185054481028</v>
      </c>
      <c r="OT14" s="18">
        <v>213.34550322294234</v>
      </c>
      <c r="OU14" s="18">
        <v>207.88748425245285</v>
      </c>
      <c r="OV14" s="18">
        <v>205.48962650299072</v>
      </c>
      <c r="OW14" s="18">
        <v>202.37261091768741</v>
      </c>
      <c r="OX14" s="18">
        <v>204.0383440464735</v>
      </c>
      <c r="OY14" s="18">
        <v>202.90524654090405</v>
      </c>
      <c r="OZ14" s="18">
        <v>204.25578705370427</v>
      </c>
      <c r="PA14" s="18">
        <v>205.11458718776703</v>
      </c>
      <c r="PB14" s="18">
        <v>195.0204439163208</v>
      </c>
      <c r="PC14" s="18">
        <v>189.07966157197953</v>
      </c>
      <c r="PD14" s="18">
        <v>183.67350974082947</v>
      </c>
      <c r="PE14" s="18">
        <v>178.17858530580997</v>
      </c>
      <c r="PF14" s="18">
        <v>174.00028825402259</v>
      </c>
      <c r="PG14" s="18">
        <v>172.92105277776719</v>
      </c>
      <c r="PH14" s="18">
        <v>171.14460325539113</v>
      </c>
      <c r="PI14" s="18">
        <v>168.60710320770738</v>
      </c>
      <c r="PJ14" s="18">
        <v>170.28281078636647</v>
      </c>
      <c r="PK14" s="18">
        <v>172.01437528431416</v>
      </c>
      <c r="PL14" s="18">
        <v>172.88614220321179</v>
      </c>
      <c r="PM14" s="18">
        <v>172.48018209338187</v>
      </c>
      <c r="PN14" s="18">
        <v>173.34995412230492</v>
      </c>
      <c r="PO14" s="18">
        <v>175.18425545394422</v>
      </c>
      <c r="PP14" s="18">
        <v>177.71676827669143</v>
      </c>
      <c r="PQ14" s="18">
        <v>177.60305954813956</v>
      </c>
      <c r="PR14" s="18">
        <v>177.44446579515935</v>
      </c>
      <c r="PS14" s="18">
        <v>170.53316947817802</v>
      </c>
      <c r="PT14" s="18">
        <v>170.73166103065014</v>
      </c>
      <c r="PU14" s="18">
        <v>167.90789427161215</v>
      </c>
      <c r="PV14" s="18">
        <v>162.74910879731178</v>
      </c>
      <c r="PW14" s="18">
        <v>162.00002761185169</v>
      </c>
      <c r="PX14" s="18">
        <v>163.58297280669214</v>
      </c>
      <c r="PY14" s="18">
        <v>161.86238020360469</v>
      </c>
      <c r="PZ14" s="18">
        <v>159.57523884773255</v>
      </c>
      <c r="QA14" s="18">
        <v>157.8985338240862</v>
      </c>
      <c r="QB14" s="18">
        <v>158.07907136678696</v>
      </c>
      <c r="QC14" s="18">
        <v>155.93855442404745</v>
      </c>
      <c r="QD14" s="18">
        <v>149.61375575959684</v>
      </c>
      <c r="QE14" s="18">
        <v>150.5284128129482</v>
      </c>
      <c r="QF14" s="18">
        <v>149.23073688447477</v>
      </c>
      <c r="QG14" s="18">
        <v>145.39755579829216</v>
      </c>
      <c r="QH14" s="18">
        <v>146.23939936757088</v>
      </c>
      <c r="QI14" s="18">
        <v>150.51245369315146</v>
      </c>
      <c r="QJ14" s="18">
        <v>151.96573103964329</v>
      </c>
      <c r="QK14" s="18">
        <v>149.22175987958909</v>
      </c>
      <c r="QL14" s="18">
        <v>149.78332140743731</v>
      </c>
      <c r="QM14" s="18">
        <v>146.42791647017003</v>
      </c>
      <c r="QN14" s="18">
        <v>147.76848253309726</v>
      </c>
      <c r="QO14" s="18">
        <v>148.17244775295256</v>
      </c>
      <c r="QP14" s="18">
        <v>148.44375278949738</v>
      </c>
      <c r="QQ14" s="18">
        <v>150.7049605756998</v>
      </c>
      <c r="QR14" s="18">
        <v>150.48552267849448</v>
      </c>
      <c r="QS14" s="18">
        <v>150.39475518465042</v>
      </c>
      <c r="QT14" s="18">
        <v>152.35273969471453</v>
      </c>
      <c r="QU14" s="18">
        <v>153.98256480395796</v>
      </c>
      <c r="QV14" s="18">
        <v>155.70714718699455</v>
      </c>
      <c r="QW14" s="18">
        <v>157.31901828646662</v>
      </c>
      <c r="QX14" s="18">
        <v>157.8636232495308</v>
      </c>
      <c r="QY14" s="18">
        <v>157.58234376311302</v>
      </c>
      <c r="QZ14" s="18">
        <v>159.60516219735146</v>
      </c>
      <c r="RA14" s="18">
        <v>160.09191535115244</v>
      </c>
      <c r="RB14" s="18">
        <v>162.36608992218973</v>
      </c>
      <c r="RC14" s="18">
        <v>161.9581349223852</v>
      </c>
      <c r="RD14" s="18">
        <v>162.47580887079238</v>
      </c>
      <c r="RE14" s="18">
        <v>163.40841993391513</v>
      </c>
      <c r="RF14" s="18">
        <v>162.68626976311208</v>
      </c>
      <c r="RG14" s="18">
        <v>160.48989590108397</v>
      </c>
      <c r="RH14" s="18">
        <v>157.87160280942919</v>
      </c>
      <c r="RI14" s="18">
        <v>159.0166696548462</v>
      </c>
      <c r="RJ14" s="18">
        <v>158.45111834704875</v>
      </c>
      <c r="RK14" s="18">
        <v>159.72286070585253</v>
      </c>
      <c r="RL14" s="18">
        <v>160.76419327259063</v>
      </c>
      <c r="RM14" s="18">
        <v>161.79854372441767</v>
      </c>
      <c r="RN14" s="18">
        <v>164.25225839316846</v>
      </c>
      <c r="RO14" s="18">
        <v>167.84006801247597</v>
      </c>
      <c r="RP14" s="18">
        <v>167.79917276799679</v>
      </c>
      <c r="RQ14" s="18">
        <v>167.91288149654864</v>
      </c>
      <c r="RR14" s="18">
        <v>168.53827950358391</v>
      </c>
      <c r="RS14" s="18">
        <v>165.91001196205616</v>
      </c>
      <c r="RT14" s="18">
        <v>165.90103495717048</v>
      </c>
      <c r="RU14" s="18">
        <v>163.3934582591057</v>
      </c>
      <c r="RV14" s="18">
        <v>158.1309385061264</v>
      </c>
      <c r="RW14" s="18">
        <v>156.71057684421538</v>
      </c>
      <c r="RX14" s="18">
        <v>156.31259629428385</v>
      </c>
      <c r="RY14" s="18">
        <v>157.79978677034379</v>
      </c>
      <c r="RZ14" s="18">
        <v>156.47418238222599</v>
      </c>
      <c r="SA14" s="18">
        <v>153.67535174787042</v>
      </c>
      <c r="SB14" s="18">
        <v>152.0265751838684</v>
      </c>
      <c r="SC14" s="18">
        <v>154.65085294544696</v>
      </c>
      <c r="SD14" s="18">
        <v>155.50965307950972</v>
      </c>
      <c r="SE14" s="18">
        <v>158.89198903143406</v>
      </c>
      <c r="SF14" s="18">
        <v>160.15475438535213</v>
      </c>
      <c r="SG14" s="18">
        <v>164.0268358260393</v>
      </c>
      <c r="SH14" s="18">
        <v>163.52711588740348</v>
      </c>
      <c r="SI14" s="18">
        <v>162.93263867497444</v>
      </c>
      <c r="SJ14" s="18">
        <v>164.76594256162642</v>
      </c>
      <c r="SK14" s="18">
        <v>166.4695785999298</v>
      </c>
      <c r="SL14" s="18">
        <v>166.4077370107174</v>
      </c>
      <c r="SM14" s="18">
        <v>165.69655873477461</v>
      </c>
      <c r="SN14" s="18">
        <v>164.08568508028984</v>
      </c>
      <c r="SO14" s="18">
        <v>166.67205993235109</v>
      </c>
      <c r="SP14" s="5">
        <v>166.25612537264823</v>
      </c>
      <c r="SQ14" s="5">
        <v>166.83763580024242</v>
      </c>
      <c r="SR14" s="5">
        <v>165.52699308693408</v>
      </c>
      <c r="SS14" s="5">
        <v>170.57107238769532</v>
      </c>
    </row>
    <row r="15" spans="1:516" x14ac:dyDescent="0.25">
      <c r="A15" s="5" t="s">
        <v>232</v>
      </c>
      <c r="B15" s="5" t="str">
        <f ca="1">_xlfn.XLOOKUP(A15,bonds[worksheet get],bonds[unique lookup],"-")</f>
        <v>MRKGR 1 5/8 06/25/79 nc-24</v>
      </c>
      <c r="C15" s="5" t="str">
        <f ca="1">_xlfn.XLOOKUP(A15,bonds[worksheet get],bonds[ID_ISIN],"-")</f>
        <v>XS2011260531</v>
      </c>
      <c r="D15" s="18">
        <f ca="1">_xll.BDH(A15,"blp_i_sprd_mid","-2AY",,"Dates=H","Fill=C","Sort=R","Dir=H","factor="&amp;_xlfn.XLOOKUP(A15,bonds[worksheet get],bonds[yas/blp factor]),"cols=268;rows=1")</f>
        <v>188.81663332128525</v>
      </c>
      <c r="E15" s="18">
        <v>189.53734564697743</v>
      </c>
      <c r="F15" s="18">
        <v>193.80364274275303</v>
      </c>
      <c r="G15" s="18">
        <v>194.11351905477048</v>
      </c>
      <c r="H15" s="18">
        <v>197.34822791182995</v>
      </c>
      <c r="I15" s="18">
        <v>204.87622309184073</v>
      </c>
      <c r="J15" s="18">
        <v>206.2556724808216</v>
      </c>
      <c r="K15" s="18">
        <v>205.16910618674757</v>
      </c>
      <c r="L15" s="18">
        <v>203.50377090990546</v>
      </c>
      <c r="M15" s="18">
        <v>201.90340969848634</v>
      </c>
      <c r="N15" s="18">
        <v>198.44379061496258</v>
      </c>
      <c r="O15" s="18">
        <v>199.07154004704952</v>
      </c>
      <c r="P15" s="18">
        <v>190.41199652767182</v>
      </c>
      <c r="Q15" s="18">
        <v>188.48276658511162</v>
      </c>
      <c r="R15" s="18">
        <v>182.85801172149183</v>
      </c>
      <c r="S15" s="18">
        <v>176.80742682909965</v>
      </c>
      <c r="T15" s="18">
        <v>190.93278865206241</v>
      </c>
      <c r="U15" s="18">
        <v>186.46957015800479</v>
      </c>
      <c r="V15" s="18">
        <v>189.60531851541998</v>
      </c>
      <c r="W15" s="18">
        <v>177.60210962927343</v>
      </c>
      <c r="X15" s="18">
        <v>166.97235252606868</v>
      </c>
      <c r="Y15" s="18">
        <v>155.89677337396145</v>
      </c>
      <c r="Z15" s="18">
        <v>161.22164793562888</v>
      </c>
      <c r="AA15" s="18">
        <v>177.36520419073105</v>
      </c>
      <c r="AB15" s="18">
        <v>181.68248093783856</v>
      </c>
      <c r="AC15" s="18">
        <v>189.86321557509899</v>
      </c>
      <c r="AD15" s="18">
        <v>191.62551214957236</v>
      </c>
      <c r="AE15" s="18">
        <v>192.74106687283518</v>
      </c>
      <c r="AF15" s="18">
        <v>187.5421420379877</v>
      </c>
      <c r="AG15" s="18">
        <v>188.98456629037858</v>
      </c>
      <c r="AH15" s="18">
        <v>198.05594542443751</v>
      </c>
      <c r="AI15" s="18">
        <v>212.04636111152172</v>
      </c>
      <c r="AJ15" s="18">
        <v>214.95020203542708</v>
      </c>
      <c r="AK15" s="18">
        <v>219.89522821462154</v>
      </c>
      <c r="AL15" s="18">
        <v>224.92522047936916</v>
      </c>
      <c r="AM15" s="18">
        <v>234.74729996931555</v>
      </c>
      <c r="AN15" s="18">
        <v>244.13355342042445</v>
      </c>
      <c r="AO15" s="18">
        <v>249.69633302164078</v>
      </c>
      <c r="AP15" s="18">
        <v>250.30808883762359</v>
      </c>
      <c r="AQ15" s="18">
        <v>248.85167017114162</v>
      </c>
      <c r="AR15" s="18">
        <v>245.66594176340104</v>
      </c>
      <c r="AS15" s="18">
        <v>247.91904243206977</v>
      </c>
      <c r="AT15" s="18">
        <v>251.29369543004037</v>
      </c>
      <c r="AU15" s="18">
        <v>252.96902671694755</v>
      </c>
      <c r="AV15" s="18">
        <v>253.47582442724703</v>
      </c>
      <c r="AW15" s="18">
        <v>260.80289980494973</v>
      </c>
      <c r="AX15" s="18">
        <v>259.89026408600807</v>
      </c>
      <c r="AY15" s="18">
        <v>250.7389168714285</v>
      </c>
      <c r="AZ15" s="18">
        <v>244.33647242474555</v>
      </c>
      <c r="BA15" s="18">
        <v>240.07017532896995</v>
      </c>
      <c r="BB15" s="18">
        <v>237.63514727711677</v>
      </c>
      <c r="BC15" s="18">
        <v>258.36187414705751</v>
      </c>
      <c r="BD15" s="18">
        <v>270.99183286428456</v>
      </c>
      <c r="BE15" s="18">
        <v>274.69335539138319</v>
      </c>
      <c r="BF15" s="18">
        <v>279.495438626647</v>
      </c>
      <c r="BG15" s="18">
        <v>276.90347321677211</v>
      </c>
      <c r="BH15" s="18">
        <v>279.2625315921307</v>
      </c>
      <c r="BI15" s="18">
        <v>281.08080582296844</v>
      </c>
      <c r="BJ15" s="18">
        <v>278.69175941741469</v>
      </c>
      <c r="BK15" s="18">
        <v>281.83050657784935</v>
      </c>
      <c r="BL15" s="18">
        <v>317.13541452670097</v>
      </c>
      <c r="BM15" s="18">
        <v>345.36714575350283</v>
      </c>
      <c r="BN15" s="18">
        <v>362.93213463985921</v>
      </c>
      <c r="BO15" s="18">
        <v>383.7358307873011</v>
      </c>
      <c r="BP15" s="18">
        <v>391.77262287962435</v>
      </c>
      <c r="BQ15" s="18">
        <v>394.78641991424564</v>
      </c>
      <c r="BR15" s="18">
        <v>394.91836724710464</v>
      </c>
      <c r="BS15" s="18">
        <v>400.69306226170062</v>
      </c>
      <c r="BT15" s="18">
        <v>410.67307871067521</v>
      </c>
      <c r="BU15" s="18">
        <v>416.31382719039919</v>
      </c>
      <c r="BV15" s="18">
        <v>416.94557502651219</v>
      </c>
      <c r="BW15" s="18">
        <v>418.56492865705491</v>
      </c>
      <c r="BX15" s="18">
        <v>467.21750884580609</v>
      </c>
      <c r="BY15" s="18">
        <v>485.46722442162036</v>
      </c>
      <c r="BZ15" s="18">
        <v>472.05157931327818</v>
      </c>
      <c r="CA15" s="18">
        <v>473.25010092008114</v>
      </c>
      <c r="CB15" s="18">
        <v>469.98440443181994</v>
      </c>
      <c r="CC15" s="18">
        <v>402.48834566938876</v>
      </c>
      <c r="CD15" s="18">
        <v>332.57625127422813</v>
      </c>
      <c r="CE15" s="18">
        <v>267.41925886702541</v>
      </c>
      <c r="CF15" s="18">
        <v>262.8420858582258</v>
      </c>
      <c r="CG15" s="18">
        <v>232.75409556233885</v>
      </c>
      <c r="CH15" s="18">
        <v>230.29707628834248</v>
      </c>
      <c r="CI15" s="18">
        <v>241.36665783441066</v>
      </c>
      <c r="CJ15" s="18">
        <v>189.01455432057381</v>
      </c>
      <c r="CK15" s="18">
        <v>167.96395672452451</v>
      </c>
      <c r="CL15" s="18">
        <v>162.49513961791993</v>
      </c>
      <c r="CM15" s="18">
        <v>166.23264778125287</v>
      </c>
      <c r="CN15" s="18">
        <v>177.01234503543375</v>
      </c>
      <c r="CO15" s="18">
        <v>172.04632723510267</v>
      </c>
      <c r="CP15" s="18">
        <v>155.80580968236922</v>
      </c>
      <c r="CQ15" s="18">
        <v>143.92655132102968</v>
      </c>
      <c r="CR15" s="18">
        <v>140.9727303467989</v>
      </c>
      <c r="CS15" s="18">
        <v>134.69123762190341</v>
      </c>
      <c r="CT15" s="18">
        <v>117.10725631642342</v>
      </c>
      <c r="CU15" s="18">
        <v>119.82417185211182</v>
      </c>
      <c r="CV15" s="18">
        <v>120.87275330793858</v>
      </c>
      <c r="CW15" s="18">
        <v>122.51509776163101</v>
      </c>
      <c r="CX15" s="18">
        <v>121.14064637768269</v>
      </c>
      <c r="CY15" s="18">
        <v>121.4335294725895</v>
      </c>
      <c r="CZ15" s="18">
        <v>120.83976647472382</v>
      </c>
      <c r="DA15" s="18">
        <v>120.3669551986456</v>
      </c>
      <c r="DB15" s="18">
        <v>120.80378083848953</v>
      </c>
      <c r="DC15" s="18">
        <v>121.64144648194313</v>
      </c>
      <c r="DD15" s="18">
        <v>119.92213275074958</v>
      </c>
      <c r="DE15" s="18">
        <v>117.98390639913083</v>
      </c>
      <c r="DF15" s="18">
        <v>122.12725257110596</v>
      </c>
      <c r="DG15" s="18">
        <v>128.21582230174542</v>
      </c>
      <c r="DH15" s="18">
        <v>134.41034973907472</v>
      </c>
      <c r="DI15" s="18">
        <v>134.17544350254536</v>
      </c>
      <c r="DJ15" s="18">
        <v>132.21922433280943</v>
      </c>
      <c r="DK15" s="18">
        <v>128.62166031038763</v>
      </c>
      <c r="DL15" s="18">
        <v>128.78359567344191</v>
      </c>
      <c r="DM15" s="18">
        <v>131.4395355477333</v>
      </c>
      <c r="DN15" s="18">
        <v>119.89314432156087</v>
      </c>
      <c r="DO15" s="18">
        <v>116.35955476355554</v>
      </c>
      <c r="DP15" s="18">
        <v>110.85875042474271</v>
      </c>
      <c r="DQ15" s="18">
        <v>110.51988568353653</v>
      </c>
      <c r="DR15" s="18">
        <v>108.25279060077668</v>
      </c>
      <c r="DS15" s="18">
        <v>108.49069564032555</v>
      </c>
      <c r="DT15" s="18">
        <v>113.81457060098649</v>
      </c>
      <c r="DU15" s="18">
        <v>115.5068951050043</v>
      </c>
      <c r="DV15" s="18">
        <v>112.39613677275182</v>
      </c>
      <c r="DW15" s="18">
        <v>111.91432908761502</v>
      </c>
      <c r="DX15" s="18">
        <v>113.33876052188873</v>
      </c>
      <c r="DY15" s="18">
        <v>112.29017906606197</v>
      </c>
      <c r="DZ15" s="18">
        <v>115.93172553277014</v>
      </c>
      <c r="EA15" s="18">
        <v>115.90973431062699</v>
      </c>
      <c r="EB15" s="18">
        <v>113.49269907689094</v>
      </c>
      <c r="EC15" s="18">
        <v>111.72640409839154</v>
      </c>
      <c r="ED15" s="18">
        <v>108.96950452244282</v>
      </c>
      <c r="EE15" s="18">
        <v>109.53327949011326</v>
      </c>
      <c r="EF15" s="18">
        <v>107.39913134121895</v>
      </c>
      <c r="EG15" s="18">
        <v>111.27358484244347</v>
      </c>
      <c r="EH15" s="18">
        <v>111.61244958364964</v>
      </c>
      <c r="EI15" s="18">
        <v>112.05127442550659</v>
      </c>
      <c r="EJ15" s="18">
        <v>112.72300630187988</v>
      </c>
      <c r="EK15" s="18">
        <v>112.94891612935066</v>
      </c>
      <c r="EL15" s="18">
        <v>115.10605510139466</v>
      </c>
      <c r="EM15" s="18">
        <v>118.63464665436744</v>
      </c>
      <c r="EN15" s="18">
        <v>118.71461473488807</v>
      </c>
      <c r="EO15" s="18">
        <v>120.43092966306209</v>
      </c>
      <c r="EP15" s="18">
        <v>124.28339194214344</v>
      </c>
      <c r="EQ15" s="18">
        <v>127.4781167589426</v>
      </c>
      <c r="ER15" s="18">
        <v>125.76679983580112</v>
      </c>
      <c r="ES15" s="18">
        <v>128.66964115869999</v>
      </c>
      <c r="ET15" s="18">
        <v>130.99671230185032</v>
      </c>
      <c r="EU15" s="18">
        <v>134.81418854570387</v>
      </c>
      <c r="EV15" s="18">
        <v>138.54070109796524</v>
      </c>
      <c r="EW15" s="18">
        <v>141.36657314336301</v>
      </c>
      <c r="EX15" s="18">
        <v>134.85617178797722</v>
      </c>
      <c r="EY15" s="18">
        <v>139.22142938339709</v>
      </c>
      <c r="EZ15" s="18">
        <v>140.48692425763608</v>
      </c>
      <c r="FA15" s="18">
        <v>139.99412096142771</v>
      </c>
      <c r="FB15" s="18">
        <v>138.30679446244238</v>
      </c>
      <c r="FC15" s="18">
        <v>142.21423479688167</v>
      </c>
      <c r="FD15" s="18">
        <v>152.91196476852895</v>
      </c>
      <c r="FE15" s="18">
        <v>153.15786661612987</v>
      </c>
      <c r="FF15" s="18">
        <v>153.52172138249873</v>
      </c>
      <c r="FG15" s="18">
        <v>149.95714419329167</v>
      </c>
      <c r="FH15" s="18">
        <v>147.10928092575074</v>
      </c>
      <c r="FI15" s="18">
        <v>146.01571742463113</v>
      </c>
      <c r="FJ15" s="18">
        <v>145.26101866471765</v>
      </c>
      <c r="FK15" s="18">
        <v>141.48452606213093</v>
      </c>
      <c r="FL15" s="18">
        <v>137.02530597209932</v>
      </c>
      <c r="FM15" s="18">
        <v>135.67084660828112</v>
      </c>
      <c r="FN15" s="18">
        <v>135.11306924664976</v>
      </c>
      <c r="FO15" s="18">
        <v>127.98391486823559</v>
      </c>
      <c r="FP15" s="18">
        <v>131.40454951250553</v>
      </c>
      <c r="FQ15" s="18">
        <v>130.16504426443578</v>
      </c>
      <c r="FR15" s="18">
        <v>134.44733497631552</v>
      </c>
      <c r="FS15" s="18">
        <v>138.00691416049006</v>
      </c>
      <c r="FT15" s="18">
        <v>138.44773820436001</v>
      </c>
      <c r="FU15" s="18">
        <v>135.20803134226799</v>
      </c>
      <c r="FV15" s="18">
        <v>134.66124959170818</v>
      </c>
      <c r="FW15" s="18">
        <v>129.55528765046597</v>
      </c>
      <c r="FX15" s="18">
        <v>131.70942781949043</v>
      </c>
      <c r="FY15" s="18">
        <v>135.84277798140047</v>
      </c>
      <c r="FZ15" s="18">
        <v>137.05729320430754</v>
      </c>
      <c r="GA15" s="18">
        <v>136.14565708637235</v>
      </c>
      <c r="GB15" s="18">
        <v>135.00711153995991</v>
      </c>
      <c r="GC15" s="18">
        <v>138.22182837688922</v>
      </c>
      <c r="GD15" s="18">
        <v>140.23202600097656</v>
      </c>
      <c r="GE15" s="18">
        <v>140.49692026770114</v>
      </c>
      <c r="GF15" s="18">
        <v>143.77261276602746</v>
      </c>
      <c r="GG15" s="18">
        <v>146.47553388762472</v>
      </c>
      <c r="GH15" s="18">
        <v>146.58848880136011</v>
      </c>
      <c r="GI15" s="18">
        <v>150.73483377635478</v>
      </c>
      <c r="GJ15" s="18">
        <v>155.29401396703719</v>
      </c>
      <c r="GK15" s="18">
        <v>158.93855923676492</v>
      </c>
      <c r="GL15" s="18">
        <v>156.33959661984443</v>
      </c>
      <c r="GM15" s="18">
        <v>156.54851323020458</v>
      </c>
      <c r="GN15" s="18">
        <v>157.52912181758882</v>
      </c>
      <c r="GO15" s="18">
        <v>151.49053213727473</v>
      </c>
      <c r="GP15" s="18">
        <v>146.91735753250123</v>
      </c>
      <c r="GQ15" s="18">
        <v>148.73463216233256</v>
      </c>
      <c r="GR15" s="18">
        <v>150.66086330187321</v>
      </c>
      <c r="GS15" s="18">
        <v>153.90356896698475</v>
      </c>
      <c r="GT15" s="18">
        <v>153.935556199193</v>
      </c>
      <c r="GU15" s="18">
        <v>151.57249941980839</v>
      </c>
      <c r="GV15" s="18">
        <v>154.11748358237745</v>
      </c>
      <c r="GW15" s="18">
        <v>152.45414750754833</v>
      </c>
      <c r="GX15" s="18">
        <v>157.95095344233513</v>
      </c>
      <c r="GY15" s="18">
        <v>156.38058026111128</v>
      </c>
      <c r="GZ15" s="18">
        <v>149.23343306457997</v>
      </c>
      <c r="HA15" s="18">
        <v>144.25542005217073</v>
      </c>
      <c r="HB15" s="18">
        <v>138.88956184923649</v>
      </c>
      <c r="HC15" s="18">
        <v>144.77721177756789</v>
      </c>
      <c r="HD15" s="18">
        <v>166.70146065330505</v>
      </c>
      <c r="HE15" s="18">
        <v>164.76923190772536</v>
      </c>
      <c r="HF15" s="18">
        <v>159.23344153368473</v>
      </c>
      <c r="HG15" s="18">
        <v>158.99653609514237</v>
      </c>
      <c r="HH15" s="18">
        <v>156.08269916117192</v>
      </c>
      <c r="HI15" s="18">
        <v>161.40157611680033</v>
      </c>
      <c r="HJ15" s="18">
        <v>163.17286910033226</v>
      </c>
      <c r="HK15" s="18">
        <v>157.54211663067341</v>
      </c>
      <c r="HL15" s="18">
        <v>156.9583496428728</v>
      </c>
      <c r="HM15" s="18">
        <v>158.31880661273004</v>
      </c>
      <c r="HN15" s="18">
        <v>158.92656402468683</v>
      </c>
      <c r="HO15" s="18">
        <v>157.49713458538056</v>
      </c>
      <c r="HP15" s="18">
        <v>154.380378647089</v>
      </c>
      <c r="HQ15" s="18">
        <v>154.64727211582661</v>
      </c>
      <c r="HR15" s="18">
        <v>154.5203227880001</v>
      </c>
      <c r="HS15" s="18">
        <v>164.3603950960636</v>
      </c>
      <c r="HT15" s="18">
        <v>175.41998063206674</v>
      </c>
      <c r="HU15" s="18">
        <v>178.68467751932144</v>
      </c>
      <c r="HV15" s="18">
        <v>187.21127410483359</v>
      </c>
      <c r="HW15" s="18">
        <v>192.76905570101738</v>
      </c>
      <c r="HX15" s="18">
        <v>182.67208593428134</v>
      </c>
      <c r="HY15" s="18">
        <v>177.79503262352944</v>
      </c>
      <c r="HZ15" s="18">
        <v>174.80022800803184</v>
      </c>
      <c r="IA15" s="18">
        <v>176.66648308718203</v>
      </c>
      <c r="IB15" s="18">
        <v>179.2884365272522</v>
      </c>
      <c r="IC15" s="18">
        <v>184.4173892916441</v>
      </c>
      <c r="ID15" s="18">
        <v>185.039141117692</v>
      </c>
      <c r="IE15" s="18">
        <v>185.72886581218242</v>
      </c>
      <c r="IF15" s="18">
        <v>173.31082250833512</v>
      </c>
      <c r="IG15" s="18">
        <v>165.42996817302705</v>
      </c>
      <c r="IH15" s="18">
        <v>160.77582588672638</v>
      </c>
      <c r="II15" s="18">
        <v>156.73543861842157</v>
      </c>
      <c r="IJ15" s="18">
        <v>148.18785041177273</v>
      </c>
      <c r="IK15" s="18">
        <v>146.03171104073525</v>
      </c>
      <c r="IL15" s="18">
        <v>146.47853269064427</v>
      </c>
      <c r="IM15" s="18">
        <v>158.7596306566</v>
      </c>
      <c r="IN15" s="18">
        <v>162.95795488393307</v>
      </c>
      <c r="IO15" s="18">
        <v>165.6388847833872</v>
      </c>
      <c r="IP15" s="18">
        <v>164.6282881658077</v>
      </c>
      <c r="IQ15" s="18">
        <v>163.33880286741257</v>
      </c>
      <c r="IR15" s="18">
        <v>154.84719231712816</v>
      </c>
      <c r="IS15" s="18">
        <v>151.97134022140503</v>
      </c>
      <c r="IT15" s="18">
        <v>152.09529074621202</v>
      </c>
      <c r="IU15" s="18">
        <v>149.56030259370803</v>
      </c>
      <c r="IV15" s="18">
        <v>150.78381422567367</v>
      </c>
      <c r="IW15" s="18">
        <v>157.33220041930676</v>
      </c>
      <c r="IX15" s="18">
        <v>157.28122076797484</v>
      </c>
      <c r="IY15" s="18">
        <v>154.47534074270726</v>
      </c>
      <c r="IZ15" s="18">
        <v>149.9861326224804</v>
      </c>
      <c r="JA15" s="18">
        <v>151.17165941619874</v>
      </c>
      <c r="JB15" s="18">
        <v>151.44055208694937</v>
      </c>
      <c r="JC15" s="18">
        <v>159.32540482628346</v>
      </c>
      <c r="JD15" s="18">
        <v>161.96035307943822</v>
      </c>
      <c r="JE15" s="18">
        <v>169.38239055275915</v>
      </c>
      <c r="JF15" s="18">
        <v>177.22126164579393</v>
      </c>
      <c r="JG15" s="18">
        <v>177.70706773495672</v>
      </c>
      <c r="JH15" s="18">
        <v>179.14149517929553</v>
      </c>
      <c r="JI15" s="18">
        <v>176.6734802942276</v>
      </c>
      <c r="JJ15" s="18">
        <v>175.94477116048336</v>
      </c>
      <c r="JK15" s="18">
        <v>178.24585267746448</v>
      </c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</row>
    <row r="16" spans="1:516" x14ac:dyDescent="0.25">
      <c r="A16" s="5" t="s">
        <v>233</v>
      </c>
      <c r="B16" s="5" t="str">
        <f ca="1">_xlfn.XLOOKUP(A16,bonds[worksheet get],bonds[unique lookup],"-")</f>
        <v>MRKGR 2 7/8 06/25/79 nc-29</v>
      </c>
      <c r="C16" s="5" t="str">
        <f ca="1">_xlfn.XLOOKUP(A16,bonds[worksheet get],bonds[ID_ISIN],"-")</f>
        <v>XS2011260705</v>
      </c>
      <c r="D16" s="18">
        <f ca="1">_xll.BDH(A16,"blp_i_sprd_mid","-2AY",,"Dates=H","Fill=C","Sort=R","Dir=H","factor="&amp;_xlfn.XLOOKUP(A16,bonds[worksheet get],bonds[yas/blp factor]),"cols=268;rows=1")</f>
        <v>241.22086475944519</v>
      </c>
      <c r="E16" s="18">
        <v>241.17692798781394</v>
      </c>
      <c r="F16" s="18">
        <v>244.38630944287777</v>
      </c>
      <c r="G16" s="18">
        <v>245.38087818253041</v>
      </c>
      <c r="H16" s="18">
        <v>246.03094269007443</v>
      </c>
      <c r="I16" s="18">
        <v>251.74871438008546</v>
      </c>
      <c r="J16" s="18">
        <v>253.48221973353625</v>
      </c>
      <c r="K16" s="18">
        <v>251.86055343514681</v>
      </c>
      <c r="L16" s="18">
        <v>250.56242154604197</v>
      </c>
      <c r="M16" s="18">
        <v>248.1878387519717</v>
      </c>
      <c r="N16" s="18">
        <v>244.81569152927401</v>
      </c>
      <c r="O16" s="18">
        <v>246.62109341812135</v>
      </c>
      <c r="P16" s="18">
        <v>239.59520420908927</v>
      </c>
      <c r="Q16" s="18">
        <v>238.63758230012655</v>
      </c>
      <c r="R16" s="18">
        <v>232.83892700779438</v>
      </c>
      <c r="S16" s="18">
        <v>228.88661468696594</v>
      </c>
      <c r="T16" s="18">
        <v>238.03045600122212</v>
      </c>
      <c r="U16" s="18">
        <v>233.79255466479063</v>
      </c>
      <c r="V16" s="18">
        <v>233.75161358213424</v>
      </c>
      <c r="W16" s="18">
        <v>222.65757874524593</v>
      </c>
      <c r="X16" s="18">
        <v>214.93369400507211</v>
      </c>
      <c r="Y16" s="18">
        <v>210.91447796380518</v>
      </c>
      <c r="Z16" s="18">
        <v>210.19750973582268</v>
      </c>
      <c r="AA16" s="18">
        <v>222.45387189495563</v>
      </c>
      <c r="AB16" s="18">
        <v>226.67779334950447</v>
      </c>
      <c r="AC16" s="18">
        <v>232.89784222429992</v>
      </c>
      <c r="AD16" s="18">
        <v>235.59595942765475</v>
      </c>
      <c r="AE16" s="18">
        <v>237.14672775363923</v>
      </c>
      <c r="AF16" s="18">
        <v>234.19397698742151</v>
      </c>
      <c r="AG16" s="18">
        <v>234.16801434963941</v>
      </c>
      <c r="AH16" s="18">
        <v>241.47050550734997</v>
      </c>
      <c r="AI16" s="18">
        <v>255.23869203579426</v>
      </c>
      <c r="AJ16" s="18">
        <v>255.22471215391161</v>
      </c>
      <c r="AK16" s="18">
        <v>256.9182749876976</v>
      </c>
      <c r="AL16" s="18">
        <v>258.5449341010451</v>
      </c>
      <c r="AM16" s="18">
        <v>265.77153447139261</v>
      </c>
      <c r="AN16" s="18">
        <v>271.89372417300945</v>
      </c>
      <c r="AO16" s="18">
        <v>277.15615113884212</v>
      </c>
      <c r="AP16" s="18">
        <v>277.37783212298154</v>
      </c>
      <c r="AQ16" s="18">
        <v>275.8660077536702</v>
      </c>
      <c r="AR16" s="18">
        <v>274.95232261633873</v>
      </c>
      <c r="AS16" s="18">
        <v>273.1918560621142</v>
      </c>
      <c r="AT16" s="18">
        <v>272.72253145605328</v>
      </c>
      <c r="AU16" s="18">
        <v>275.3068124783635</v>
      </c>
      <c r="AV16" s="18">
        <v>274.87743039196732</v>
      </c>
      <c r="AW16" s="18">
        <v>279.52074830299614</v>
      </c>
      <c r="AX16" s="18">
        <v>279.2081980866194</v>
      </c>
      <c r="AY16" s="18">
        <v>272.59371683013438</v>
      </c>
      <c r="AZ16" s="18">
        <v>263.95714551562071</v>
      </c>
      <c r="BA16" s="18">
        <v>261.56858283966778</v>
      </c>
      <c r="BB16" s="18">
        <v>262.62905673676732</v>
      </c>
      <c r="BC16" s="18">
        <v>274.58185574644801</v>
      </c>
      <c r="BD16" s="18">
        <v>277.6774010204673</v>
      </c>
      <c r="BE16" s="18">
        <v>279.66154568481448</v>
      </c>
      <c r="BF16" s="18">
        <v>287.40440312182903</v>
      </c>
      <c r="BG16" s="18">
        <v>284.81213359558581</v>
      </c>
      <c r="BH16" s="18">
        <v>289.08498463672396</v>
      </c>
      <c r="BI16" s="18">
        <v>291.78210327708723</v>
      </c>
      <c r="BJ16" s="18">
        <v>289.96771432131527</v>
      </c>
      <c r="BK16" s="18">
        <v>289.92976892763375</v>
      </c>
      <c r="BL16" s="18">
        <v>308.19348604434731</v>
      </c>
      <c r="BM16" s="18">
        <v>317.56699684667586</v>
      </c>
      <c r="BN16" s="18">
        <v>322.17236936402321</v>
      </c>
      <c r="BO16" s="18">
        <v>336.80730856919286</v>
      </c>
      <c r="BP16" s="18">
        <v>342.46117222774029</v>
      </c>
      <c r="BQ16" s="18">
        <v>343.76429693180324</v>
      </c>
      <c r="BR16" s="18">
        <v>342.739771302402</v>
      </c>
      <c r="BS16" s="18">
        <v>343.67242913657424</v>
      </c>
      <c r="BT16" s="18">
        <v>354.62267090266943</v>
      </c>
      <c r="BU16" s="18">
        <v>356.85845344090461</v>
      </c>
      <c r="BV16" s="18">
        <v>352.60956791156531</v>
      </c>
      <c r="BW16" s="18">
        <v>347.6726724810004</v>
      </c>
      <c r="BX16" s="18">
        <v>372.10950601190325</v>
      </c>
      <c r="BY16" s="18">
        <v>382.30982697129252</v>
      </c>
      <c r="BZ16" s="18">
        <v>372.82647423988578</v>
      </c>
      <c r="CA16" s="18">
        <v>367.77474406528472</v>
      </c>
      <c r="CB16" s="18">
        <v>368.90811306077245</v>
      </c>
      <c r="CC16" s="18">
        <v>345.23018740350005</v>
      </c>
      <c r="CD16" s="18">
        <v>309.29989383906127</v>
      </c>
      <c r="CE16" s="18">
        <v>281.49690446341037</v>
      </c>
      <c r="CF16" s="18">
        <v>285.77474831950661</v>
      </c>
      <c r="CG16" s="18">
        <v>266.93386179363728</v>
      </c>
      <c r="CH16" s="18">
        <v>266.84299256139991</v>
      </c>
      <c r="CI16" s="18">
        <v>274.82750224238634</v>
      </c>
      <c r="CJ16" s="18">
        <v>237.88067155247927</v>
      </c>
      <c r="CK16" s="18">
        <v>220.77828319501876</v>
      </c>
      <c r="CL16" s="18">
        <v>213.64554774588348</v>
      </c>
      <c r="CM16" s="18">
        <v>216.39658878779412</v>
      </c>
      <c r="CN16" s="18">
        <v>224.34115594911574</v>
      </c>
      <c r="CO16" s="18">
        <v>224.55984124428034</v>
      </c>
      <c r="CP16" s="18">
        <v>213.07137402570245</v>
      </c>
      <c r="CQ16" s="18">
        <v>205.15177093917131</v>
      </c>
      <c r="CR16" s="18">
        <v>206.138351174891</v>
      </c>
      <c r="CS16" s="18">
        <v>200.78106072485446</v>
      </c>
      <c r="CT16" s="18">
        <v>189.38745699048042</v>
      </c>
      <c r="CU16" s="18">
        <v>192.42508561098575</v>
      </c>
      <c r="CV16" s="18">
        <v>191.50540909570455</v>
      </c>
      <c r="CW16" s="18">
        <v>191.16989193052052</v>
      </c>
      <c r="CX16" s="18">
        <v>190.17931744283439</v>
      </c>
      <c r="CY16" s="18">
        <v>190.65063917487862</v>
      </c>
      <c r="CZ16" s="18">
        <v>190.75049547404052</v>
      </c>
      <c r="DA16" s="18">
        <v>189.57818252187968</v>
      </c>
      <c r="DB16" s="18">
        <v>190.54579006075858</v>
      </c>
      <c r="DC16" s="18">
        <v>192.11652964657546</v>
      </c>
      <c r="DD16" s="18">
        <v>188.58561090821027</v>
      </c>
      <c r="DE16" s="18">
        <v>186.35182549595834</v>
      </c>
      <c r="DF16" s="18">
        <v>187.30944740492106</v>
      </c>
      <c r="DG16" s="18">
        <v>193.51851208680867</v>
      </c>
      <c r="DH16" s="18">
        <v>199.84041438674925</v>
      </c>
      <c r="DI16" s="18">
        <v>199.97322326463461</v>
      </c>
      <c r="DJ16" s="18">
        <v>197.56169363987445</v>
      </c>
      <c r="DK16" s="18">
        <v>196.05685921150445</v>
      </c>
      <c r="DL16" s="18">
        <v>195.74530755811929</v>
      </c>
      <c r="DM16" s="18">
        <v>201.39317983871697</v>
      </c>
      <c r="DN16" s="18">
        <v>191.45847663509846</v>
      </c>
      <c r="DO16" s="18">
        <v>188.56064683341978</v>
      </c>
      <c r="DP16" s="18">
        <v>182.73602890330554</v>
      </c>
      <c r="DQ16" s="18">
        <v>182.96869408035278</v>
      </c>
      <c r="DR16" s="18">
        <v>179.43378109002114</v>
      </c>
      <c r="DS16" s="18">
        <v>180.79282532161474</v>
      </c>
      <c r="DT16" s="18">
        <v>187.05381527906658</v>
      </c>
      <c r="DU16" s="18">
        <v>187.48020167648792</v>
      </c>
      <c r="DV16" s="18">
        <v>185.05069791787864</v>
      </c>
      <c r="DW16" s="18">
        <v>183.79350711143016</v>
      </c>
      <c r="DX16" s="18">
        <v>187.01287419641019</v>
      </c>
      <c r="DY16" s="18">
        <v>186.69133691310884</v>
      </c>
      <c r="DZ16" s="18">
        <v>189.71698277771475</v>
      </c>
      <c r="EA16" s="18">
        <v>190.72353427326678</v>
      </c>
      <c r="EB16" s="18">
        <v>189.71798134070636</v>
      </c>
      <c r="EC16" s="18">
        <v>188.77134362465145</v>
      </c>
      <c r="ED16" s="18">
        <v>184.10505876481534</v>
      </c>
      <c r="EE16" s="18">
        <v>180.96357959318161</v>
      </c>
      <c r="EF16" s="18">
        <v>181.66756650227308</v>
      </c>
      <c r="EG16" s="18">
        <v>186.43570478725434</v>
      </c>
      <c r="EH16" s="18">
        <v>186.40474933451415</v>
      </c>
      <c r="EI16" s="18">
        <v>186.31188297629359</v>
      </c>
      <c r="EJ16" s="18">
        <v>187.75380793619155</v>
      </c>
      <c r="EK16" s="18">
        <v>187.27749338918923</v>
      </c>
      <c r="EL16" s="18">
        <v>189.37147998261452</v>
      </c>
      <c r="EM16" s="18">
        <v>194.1615866534114</v>
      </c>
      <c r="EN16" s="18">
        <v>194.68583222401142</v>
      </c>
      <c r="EO16" s="18">
        <v>196.26755600273611</v>
      </c>
      <c r="EP16" s="18">
        <v>198.45341039139032</v>
      </c>
      <c r="EQ16" s="18">
        <v>202.43368247598409</v>
      </c>
      <c r="ER16" s="18">
        <v>200.51344584310053</v>
      </c>
      <c r="ES16" s="18">
        <v>203.25050700312855</v>
      </c>
      <c r="ET16" s="18">
        <v>205.62009698224068</v>
      </c>
      <c r="EU16" s="18">
        <v>209.0241982206702</v>
      </c>
      <c r="EV16" s="18">
        <v>212.56310546296834</v>
      </c>
      <c r="EW16" s="18">
        <v>216.11499402415751</v>
      </c>
      <c r="EX16" s="18">
        <v>208.48796989417076</v>
      </c>
      <c r="EY16" s="18">
        <v>213.19519583666326</v>
      </c>
      <c r="EZ16" s="18">
        <v>214.30360075736044</v>
      </c>
      <c r="FA16" s="18">
        <v>214.40944843447207</v>
      </c>
      <c r="FB16" s="18">
        <v>212.41631670320035</v>
      </c>
      <c r="FC16" s="18">
        <v>216.00714922106266</v>
      </c>
      <c r="FD16" s="18">
        <v>227.12714669573307</v>
      </c>
      <c r="FE16" s="18">
        <v>226.96038667613269</v>
      </c>
      <c r="FF16" s="18">
        <v>227.75923706942797</v>
      </c>
      <c r="FG16" s="18">
        <v>221.67099850952627</v>
      </c>
      <c r="FH16" s="18">
        <v>219.14163845175503</v>
      </c>
      <c r="FI16" s="18">
        <v>217.10456994885206</v>
      </c>
      <c r="FJ16" s="18">
        <v>216.85393063795567</v>
      </c>
      <c r="FK16" s="18">
        <v>210.64786164504289</v>
      </c>
      <c r="FL16" s="18">
        <v>205.96659834033252</v>
      </c>
      <c r="FM16" s="18">
        <v>204.11925680583715</v>
      </c>
      <c r="FN16" s="18">
        <v>203.95449391221999</v>
      </c>
      <c r="FO16" s="18">
        <v>196.2465861799121</v>
      </c>
      <c r="FP16" s="18">
        <v>199.22230389493703</v>
      </c>
      <c r="FQ16" s="18">
        <v>196.31348990035056</v>
      </c>
      <c r="FR16" s="18">
        <v>201.55195135438444</v>
      </c>
      <c r="FS16" s="18">
        <v>206.43492438340186</v>
      </c>
      <c r="FT16" s="18">
        <v>208.38711503201725</v>
      </c>
      <c r="FU16" s="18">
        <v>204.12524818378688</v>
      </c>
      <c r="FV16" s="18">
        <v>202.14409920841456</v>
      </c>
      <c r="FW16" s="18">
        <v>197.55969651389123</v>
      </c>
      <c r="FX16" s="18">
        <v>200.13898472124336</v>
      </c>
      <c r="FY16" s="18">
        <v>204.98001810461284</v>
      </c>
      <c r="FZ16" s="18">
        <v>206.87429209971427</v>
      </c>
      <c r="GA16" s="18">
        <v>203.23053574329614</v>
      </c>
      <c r="GB16" s="18">
        <v>200.48848176831007</v>
      </c>
      <c r="GC16" s="18">
        <v>203.99543499487638</v>
      </c>
      <c r="GD16" s="18">
        <v>206.95717282801866</v>
      </c>
      <c r="GE16" s="18">
        <v>204.07631859719754</v>
      </c>
      <c r="GF16" s="18">
        <v>206.39198617476225</v>
      </c>
      <c r="GG16" s="18">
        <v>210.18952123188973</v>
      </c>
      <c r="GH16" s="18">
        <v>208.32320700055359</v>
      </c>
      <c r="GI16" s="18">
        <v>214.80388081616164</v>
      </c>
      <c r="GJ16" s="18">
        <v>219.89355638444425</v>
      </c>
      <c r="GK16" s="18">
        <v>224.73159407883884</v>
      </c>
      <c r="GL16" s="18">
        <v>222.00751423770188</v>
      </c>
      <c r="GM16" s="18">
        <v>222.60265778070689</v>
      </c>
      <c r="GN16" s="18">
        <v>223.38652972912789</v>
      </c>
      <c r="GO16" s="18">
        <v>218.26490014511347</v>
      </c>
      <c r="GP16" s="18">
        <v>216.94679699617623</v>
      </c>
      <c r="GQ16" s="18">
        <v>218.33280242854357</v>
      </c>
      <c r="GR16" s="18">
        <v>219.5879961090088</v>
      </c>
      <c r="GS16" s="18">
        <v>223.79893624466658</v>
      </c>
      <c r="GT16" s="18">
        <v>224.60777226787806</v>
      </c>
      <c r="GU16" s="18">
        <v>226.62087525898218</v>
      </c>
      <c r="GV16" s="18">
        <v>225.51047321230175</v>
      </c>
      <c r="GW16" s="18">
        <v>220.32393703383207</v>
      </c>
      <c r="GX16" s="18">
        <v>222.79438187509777</v>
      </c>
      <c r="GY16" s="18">
        <v>220.0533264631033</v>
      </c>
      <c r="GZ16" s="18">
        <v>212.04884552228452</v>
      </c>
      <c r="HA16" s="18">
        <v>207.82192837876082</v>
      </c>
      <c r="HB16" s="18">
        <v>200.4954717092514</v>
      </c>
      <c r="HC16" s="18">
        <v>209.93488766902684</v>
      </c>
      <c r="HD16" s="18">
        <v>223.14687461113928</v>
      </c>
      <c r="HE16" s="18">
        <v>221.83775852912666</v>
      </c>
      <c r="HF16" s="18">
        <v>219.81666703408956</v>
      </c>
      <c r="HG16" s="18">
        <v>221.73091228902342</v>
      </c>
      <c r="HH16" s="18">
        <v>215.76349985110761</v>
      </c>
      <c r="HI16" s="18">
        <v>224.21933126413822</v>
      </c>
      <c r="HJ16" s="18">
        <v>228.03084620314837</v>
      </c>
      <c r="HK16" s="18">
        <v>223.53631417787076</v>
      </c>
      <c r="HL16" s="18">
        <v>224.17739161849022</v>
      </c>
      <c r="HM16" s="18">
        <v>225.3507031336427</v>
      </c>
      <c r="HN16" s="18">
        <v>229.25109017890691</v>
      </c>
      <c r="HO16" s="18">
        <v>225.94884236562251</v>
      </c>
      <c r="HP16" s="18">
        <v>222.34702565485239</v>
      </c>
      <c r="HQ16" s="18">
        <v>222.14731305652859</v>
      </c>
      <c r="HR16" s="18">
        <v>221.66500713157654</v>
      </c>
      <c r="HS16" s="18">
        <v>230.35849653661251</v>
      </c>
      <c r="HT16" s="18">
        <v>236.55358133661747</v>
      </c>
      <c r="HU16" s="18">
        <v>237.66298482030629</v>
      </c>
      <c r="HV16" s="18">
        <v>248.93775955867767</v>
      </c>
      <c r="HW16" s="18">
        <v>249.47798213714361</v>
      </c>
      <c r="HX16" s="18">
        <v>238.32103783178329</v>
      </c>
      <c r="HY16" s="18">
        <v>230.6970093907714</v>
      </c>
      <c r="HZ16" s="18">
        <v>226.11660094821454</v>
      </c>
      <c r="IA16" s="18">
        <v>226.56295860546828</v>
      </c>
      <c r="IB16" s="18">
        <v>227.31587510114909</v>
      </c>
      <c r="IC16" s="18">
        <v>235.05074403423072</v>
      </c>
      <c r="ID16" s="18">
        <v>234.86600988078118</v>
      </c>
      <c r="IE16" s="18">
        <v>236.6853916515112</v>
      </c>
      <c r="IF16" s="18">
        <v>227.95195972681046</v>
      </c>
      <c r="IG16" s="18">
        <v>218.7322276251912</v>
      </c>
      <c r="IH16" s="18">
        <v>214.31059069830178</v>
      </c>
      <c r="II16" s="18">
        <v>210.50307001125813</v>
      </c>
      <c r="IJ16" s="18">
        <v>201.51800021266936</v>
      </c>
      <c r="IK16" s="18">
        <v>199.06253381627798</v>
      </c>
      <c r="IL16" s="18">
        <v>198.61717472201585</v>
      </c>
      <c r="IM16" s="18">
        <v>211.29293333762885</v>
      </c>
      <c r="IN16" s="18">
        <v>216.06506587457656</v>
      </c>
      <c r="IO16" s="18">
        <v>219.88856356948617</v>
      </c>
      <c r="IP16" s="18">
        <v>218.7482046330571</v>
      </c>
      <c r="IQ16" s="18">
        <v>218.24093463331462</v>
      </c>
      <c r="IR16" s="18">
        <v>212.21660410487652</v>
      </c>
      <c r="IS16" s="18">
        <v>207.98868839836121</v>
      </c>
      <c r="IT16" s="18">
        <v>207.37357359552382</v>
      </c>
      <c r="IU16" s="18">
        <v>203.7977195225358</v>
      </c>
      <c r="IV16" s="18">
        <v>205.54121050590277</v>
      </c>
      <c r="IW16" s="18">
        <v>214.73697709572315</v>
      </c>
      <c r="IX16" s="18">
        <v>217.07561162209512</v>
      </c>
      <c r="IY16" s="18">
        <v>216.64323384672406</v>
      </c>
      <c r="IZ16" s="18">
        <v>212.21660410487652</v>
      </c>
      <c r="JA16" s="18">
        <v>214.41344268643857</v>
      </c>
      <c r="JB16" s="18">
        <v>215.70258750861885</v>
      </c>
      <c r="JC16" s="18">
        <v>218.55148772370816</v>
      </c>
      <c r="JD16" s="18">
        <v>219.18257953441142</v>
      </c>
      <c r="JE16" s="18">
        <v>227.66736927419902</v>
      </c>
      <c r="JF16" s="18">
        <v>240.22929170876739</v>
      </c>
      <c r="JG16" s="18">
        <v>242.30730129432678</v>
      </c>
      <c r="JH16" s="18">
        <v>243.46164011263849</v>
      </c>
      <c r="JI16" s="18">
        <v>241.12999552720785</v>
      </c>
      <c r="JJ16" s="18">
        <v>240.44597987794876</v>
      </c>
      <c r="JK16" s="18">
        <v>242.2513817667961</v>
      </c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</row>
    <row r="17" spans="1:516" x14ac:dyDescent="0.25">
      <c r="A17" s="5" t="s">
        <v>234</v>
      </c>
      <c r="B17" s="5" t="str">
        <f ca="1">_xlfn.XLOOKUP(A17,bonds[worksheet get],bonds[unique lookup],"-")</f>
        <v>AKEFP 4 3/4 PERP nc-20</v>
      </c>
      <c r="C17" s="5" t="str">
        <f ca="1">_xlfn.XLOOKUP(A17,bonds[worksheet get],bonds[ID_ISIN],"-")</f>
        <v>FR0012278539</v>
      </c>
      <c r="D17" s="18">
        <f ca="1">_xll.BDH(A17,"blp_i_sprd_mid","-2AY",,"Dates=H","Fill=C","Sort=R","Dir=H","factor="&amp;_xlfn.XLOOKUP(A17,bonds[worksheet get],bonds[yas/blp factor]),"cols=509;rows=1")</f>
        <v>172.38190410202742</v>
      </c>
      <c r="E17" s="18">
        <v>175.64254009991885</v>
      </c>
      <c r="F17" s="18">
        <v>179.91354051262141</v>
      </c>
      <c r="G17" s="18">
        <v>179.29076468151808</v>
      </c>
      <c r="H17" s="18">
        <v>169.27931393438578</v>
      </c>
      <c r="I17" s="18">
        <v>204.82551450574397</v>
      </c>
      <c r="J17" s="18">
        <v>225.11276646608113</v>
      </c>
      <c r="K17" s="18">
        <v>237.97280515366793</v>
      </c>
      <c r="L17" s="18">
        <v>225.56714822804929</v>
      </c>
      <c r="M17" s="18">
        <v>235.50710205197333</v>
      </c>
      <c r="N17" s="18">
        <v>200.87154650253058</v>
      </c>
      <c r="O17" s="18">
        <v>231.27937609279155</v>
      </c>
      <c r="P17" s="18">
        <v>207.51887886291743</v>
      </c>
      <c r="Q17" s="18">
        <v>205.77661173421143</v>
      </c>
      <c r="R17" s="18">
        <v>202.9204978018403</v>
      </c>
      <c r="S17" s="18">
        <v>208.91118736749885</v>
      </c>
      <c r="T17" s="18">
        <v>236.84578786414863</v>
      </c>
      <c r="U17" s="18">
        <v>152.46342574560643</v>
      </c>
      <c r="V17" s="18">
        <v>185.20431283003091</v>
      </c>
      <c r="W17" s="18">
        <v>179.46574399358033</v>
      </c>
      <c r="X17" s="18">
        <v>78.257145447373404</v>
      </c>
      <c r="Y17" s="18">
        <v>15.718034117937087</v>
      </c>
      <c r="Z17" s="18">
        <v>77.867675365686424</v>
      </c>
      <c r="AA17" s="18">
        <v>159.53503590029479</v>
      </c>
      <c r="AB17" s="18">
        <v>168.19180810242892</v>
      </c>
      <c r="AC17" s="18">
        <v>166.83430731046201</v>
      </c>
      <c r="AD17" s="18">
        <v>178.62377364790439</v>
      </c>
      <c r="AE17" s="18">
        <v>176.98498890805246</v>
      </c>
      <c r="AF17" s="18">
        <v>179.88249579596518</v>
      </c>
      <c r="AG17" s="18">
        <v>164.98291329896449</v>
      </c>
      <c r="AH17" s="18">
        <v>167.02904235130549</v>
      </c>
      <c r="AI17" s="18">
        <v>235.47887958228588</v>
      </c>
      <c r="AJ17" s="18">
        <v>232.4045118843317</v>
      </c>
      <c r="AK17" s="18">
        <v>247.62394903779031</v>
      </c>
      <c r="AL17" s="18">
        <v>268.83783875286576</v>
      </c>
      <c r="AM17" s="18">
        <v>323.14633717244868</v>
      </c>
      <c r="AN17" s="18">
        <v>299.93805959945917</v>
      </c>
      <c r="AO17" s="18">
        <v>299.03682206743952</v>
      </c>
      <c r="AP17" s="18">
        <v>296.7536242697239</v>
      </c>
      <c r="AQ17" s="18">
        <v>261.57243430632354</v>
      </c>
      <c r="AR17" s="18">
        <v>272.76170278841255</v>
      </c>
      <c r="AS17" s="18">
        <v>252.48385831797125</v>
      </c>
      <c r="AT17" s="18">
        <v>244.68222694736721</v>
      </c>
      <c r="AU17" s="18">
        <v>264.23099095088241</v>
      </c>
      <c r="AV17" s="18">
        <v>256.79813318419457</v>
      </c>
      <c r="AW17" s="18">
        <v>260.66837452733517</v>
      </c>
      <c r="AX17" s="18">
        <v>236.66328256016968</v>
      </c>
      <c r="AY17" s="18">
        <v>237.53253462654351</v>
      </c>
      <c r="AZ17" s="18">
        <v>231.14390823829174</v>
      </c>
      <c r="BA17" s="18">
        <v>239.33406894159316</v>
      </c>
      <c r="BB17" s="18">
        <v>309.22231137764453</v>
      </c>
      <c r="BC17" s="18">
        <v>307.63432708323</v>
      </c>
      <c r="BD17" s="18">
        <v>312.58548901540041</v>
      </c>
      <c r="BE17" s="18">
        <v>318.73140216434001</v>
      </c>
      <c r="BF17" s="18">
        <v>320.52541048747304</v>
      </c>
      <c r="BG17" s="18">
        <v>318.50374090886118</v>
      </c>
      <c r="BH17" s="18">
        <v>320.32691245067122</v>
      </c>
      <c r="BI17" s="18">
        <v>281.93400543683765</v>
      </c>
      <c r="BJ17" s="18">
        <v>259.23561381620169</v>
      </c>
      <c r="BK17" s="18">
        <v>383.05981807196139</v>
      </c>
      <c r="BL17" s="18">
        <v>572.13154999816425</v>
      </c>
      <c r="BM17" s="18">
        <v>649.2645004029871</v>
      </c>
      <c r="BN17" s="18">
        <v>742.13241840755938</v>
      </c>
      <c r="BO17" s="18">
        <v>749.18615433144566</v>
      </c>
      <c r="BP17" s="18">
        <v>752.84943089687818</v>
      </c>
      <c r="BQ17" s="18">
        <v>751.95007486283771</v>
      </c>
      <c r="BR17" s="18">
        <v>752.8992905933261</v>
      </c>
      <c r="BS17" s="18">
        <v>766.82237563914066</v>
      </c>
      <c r="BT17" s="18">
        <v>750.39313528507944</v>
      </c>
      <c r="BU17" s="18">
        <v>776.96364974683524</v>
      </c>
      <c r="BV17" s="18">
        <v>781.11987878280877</v>
      </c>
      <c r="BW17" s="18">
        <v>832.38787646806236</v>
      </c>
      <c r="BX17" s="18">
        <v>818.99913684833052</v>
      </c>
      <c r="BY17" s="18">
        <v>794.37691354399919</v>
      </c>
      <c r="BZ17" s="18">
        <v>868.87764827597141</v>
      </c>
      <c r="CA17" s="18">
        <v>813.74034999656669</v>
      </c>
      <c r="CB17" s="18">
        <v>707.02084386938816</v>
      </c>
      <c r="CC17" s="18">
        <v>539.93911957466605</v>
      </c>
      <c r="CD17" s="18">
        <v>375.03146619486807</v>
      </c>
      <c r="CE17" s="18">
        <v>302.0556855750084</v>
      </c>
      <c r="CF17" s="18">
        <v>204.90171517390013</v>
      </c>
      <c r="CG17" s="18">
        <v>205.10679845362901</v>
      </c>
      <c r="CH17" s="18">
        <v>215.50866003143787</v>
      </c>
      <c r="CI17" s="18">
        <v>128.1845758224726</v>
      </c>
      <c r="CJ17" s="18">
        <v>108.60006335735321</v>
      </c>
      <c r="CK17" s="18">
        <v>108.08735515803099</v>
      </c>
      <c r="CL17" s="18">
        <v>117.24648732060194</v>
      </c>
      <c r="CM17" s="18">
        <v>121.45163530403376</v>
      </c>
      <c r="CN17" s="18">
        <v>130.7725762928128</v>
      </c>
      <c r="CO17" s="18">
        <v>85.790663355946549</v>
      </c>
      <c r="CP17" s="18">
        <v>72.882646469891071</v>
      </c>
      <c r="CQ17" s="18">
        <v>64.464824511110791</v>
      </c>
      <c r="CR17" s="18">
        <v>57.064892959058284</v>
      </c>
      <c r="CS17" s="18">
        <v>53.048835522532464</v>
      </c>
      <c r="CT17" s="18">
        <v>51.081729385316372</v>
      </c>
      <c r="CU17" s="18">
        <v>52.648076452970507</v>
      </c>
      <c r="CV17" s="18">
        <v>50.241640537619588</v>
      </c>
      <c r="CW17" s="18">
        <v>50.953787522733208</v>
      </c>
      <c r="CX17" s="18">
        <v>49.311239786922933</v>
      </c>
      <c r="CY17" s="18">
        <v>46.843655187249183</v>
      </c>
      <c r="CZ17" s="18">
        <v>48.346972072601318</v>
      </c>
      <c r="DA17" s="18">
        <v>49.17294968545437</v>
      </c>
      <c r="DB17" s="18">
        <v>47.776878184914587</v>
      </c>
      <c r="DC17" s="18">
        <v>50.429790335536005</v>
      </c>
      <c r="DD17" s="18">
        <v>50.690377805650236</v>
      </c>
      <c r="DE17" s="18">
        <v>54.356476618051531</v>
      </c>
      <c r="DF17" s="18">
        <v>56.236093099236484</v>
      </c>
      <c r="DG17" s="18">
        <v>56.582288727402691</v>
      </c>
      <c r="DH17" s="18">
        <v>54.938800242602824</v>
      </c>
      <c r="DI17" s="18">
        <v>55.445863947987561</v>
      </c>
      <c r="DJ17" s="18">
        <v>48.946229178965098</v>
      </c>
      <c r="DK17" s="18">
        <v>51.695097726523876</v>
      </c>
      <c r="DL17" s="18">
        <v>47.610365613758567</v>
      </c>
      <c r="DM17" s="18">
        <v>40.335553677320476</v>
      </c>
      <c r="DN17" s="18">
        <v>32.454899391591553</v>
      </c>
      <c r="DO17" s="18">
        <v>32.915866396486756</v>
      </c>
      <c r="DP17" s="18">
        <v>36.702381079554563</v>
      </c>
      <c r="DQ17" s="18">
        <v>34.430472269713874</v>
      </c>
      <c r="DR17" s="18">
        <v>36.203784115076068</v>
      </c>
      <c r="DS17" s="18">
        <v>35.316657817900179</v>
      </c>
      <c r="DT17" s="18">
        <v>35.106870793223379</v>
      </c>
      <c r="DU17" s="18">
        <v>35.266798121452332</v>
      </c>
      <c r="DV17" s="18">
        <v>36.631824905335904</v>
      </c>
      <c r="DW17" s="18">
        <v>35.468118405222889</v>
      </c>
      <c r="DX17" s="18">
        <v>36.653462132096294</v>
      </c>
      <c r="DY17" s="18">
        <v>37.997792438209054</v>
      </c>
      <c r="DZ17" s="18">
        <v>39.238640355467794</v>
      </c>
      <c r="EA17" s="18">
        <v>34.020305710256096</v>
      </c>
      <c r="EB17" s="18">
        <v>30.879144834041593</v>
      </c>
      <c r="EC17" s="18">
        <v>32.354239249706268</v>
      </c>
      <c r="ED17" s="18">
        <v>22.699332369625569</v>
      </c>
      <c r="EE17" s="18">
        <v>29.479310337543485</v>
      </c>
      <c r="EF17" s="18">
        <v>29.631711673855783</v>
      </c>
      <c r="EG17" s="18">
        <v>33.896126843631265</v>
      </c>
      <c r="EH17" s="18">
        <v>34.459635488390923</v>
      </c>
      <c r="EI17" s="18">
        <v>32.557441031455994</v>
      </c>
      <c r="EJ17" s="18">
        <v>34.920602493286133</v>
      </c>
      <c r="EK17" s="18">
        <v>38.518026629447938</v>
      </c>
      <c r="EL17" s="18">
        <v>43.352535686910151</v>
      </c>
      <c r="EM17" s="18">
        <v>48.91988820725679</v>
      </c>
      <c r="EN17" s="18">
        <v>49.553953026235099</v>
      </c>
      <c r="EO17" s="18">
        <v>53.508861778438089</v>
      </c>
      <c r="EP17" s="18">
        <v>53.452416839063169</v>
      </c>
      <c r="EQ17" s="18">
        <v>55.290640364706519</v>
      </c>
      <c r="ER17" s="18">
        <v>57.0169147605896</v>
      </c>
      <c r="ES17" s="18">
        <v>53.046954024553294</v>
      </c>
      <c r="ET17" s="18">
        <v>55.195624716758722</v>
      </c>
      <c r="EU17" s="18">
        <v>57.628401603817942</v>
      </c>
      <c r="EV17" s="18">
        <v>54.470307245790963</v>
      </c>
      <c r="EW17" s="18">
        <v>53.176777385115628</v>
      </c>
      <c r="EX17" s="18">
        <v>54.729953966915609</v>
      </c>
      <c r="EY17" s="18">
        <v>56.030069070518017</v>
      </c>
      <c r="EZ17" s="18">
        <v>56.432709638059144</v>
      </c>
      <c r="FA17" s="18">
        <v>54.241705241322521</v>
      </c>
      <c r="FB17" s="18">
        <v>50.935913291931151</v>
      </c>
      <c r="FC17" s="18">
        <v>51.237893717586999</v>
      </c>
      <c r="FD17" s="18">
        <v>53.25203730428219</v>
      </c>
      <c r="FE17" s="18">
        <v>49.858755698859696</v>
      </c>
      <c r="FF17" s="18">
        <v>48.920828956246382</v>
      </c>
      <c r="FG17" s="18">
        <v>44.014822975575925</v>
      </c>
      <c r="FH17" s="18">
        <v>41.819114833891398</v>
      </c>
      <c r="FI17" s="18">
        <v>42.400497709453106</v>
      </c>
      <c r="FJ17" s="18">
        <v>44.151231579065325</v>
      </c>
      <c r="FK17" s="18">
        <v>43.384521152555941</v>
      </c>
      <c r="FL17" s="18">
        <v>42.948013621389862</v>
      </c>
      <c r="FM17" s="18">
        <v>40.290397725820547</v>
      </c>
      <c r="FN17" s="18">
        <v>37.639367073178292</v>
      </c>
      <c r="FO17" s="18">
        <v>40.508651491403583</v>
      </c>
      <c r="FP17" s="18">
        <v>40.058032725393772</v>
      </c>
      <c r="FQ17" s="18">
        <v>42.079702304005622</v>
      </c>
      <c r="FR17" s="18">
        <v>44.216143259346481</v>
      </c>
      <c r="FS17" s="18">
        <v>42.151199227213858</v>
      </c>
      <c r="FT17" s="18">
        <v>42.928257892608642</v>
      </c>
      <c r="FU17" s="18">
        <v>40.289456976830955</v>
      </c>
      <c r="FV17" s="18">
        <v>39.597065720498563</v>
      </c>
      <c r="FW17" s="18">
        <v>40.852024872601028</v>
      </c>
      <c r="FX17" s="18">
        <v>42.575477021515368</v>
      </c>
      <c r="FY17" s="18">
        <v>42.97717684006691</v>
      </c>
      <c r="FZ17" s="18">
        <v>44.277291943669319</v>
      </c>
      <c r="GA17" s="18">
        <v>48.051576889872557</v>
      </c>
      <c r="GB17" s="18">
        <v>49.384618208110332</v>
      </c>
      <c r="GC17" s="18">
        <v>48.487143672049044</v>
      </c>
      <c r="GD17" s="18">
        <v>52.096797545075418</v>
      </c>
      <c r="GE17" s="18">
        <v>53.270852284073825</v>
      </c>
      <c r="GF17" s="18">
        <v>52.438289428293707</v>
      </c>
      <c r="GG17" s="18">
        <v>53.648092628896237</v>
      </c>
      <c r="GH17" s="18">
        <v>56.430828140079974</v>
      </c>
      <c r="GI17" s="18">
        <v>56.546540265798569</v>
      </c>
      <c r="GJ17" s="18">
        <v>55.794881823122502</v>
      </c>
      <c r="GK17" s="18">
        <v>57.07524119794369</v>
      </c>
      <c r="GL17" s="18">
        <v>57.491993000328542</v>
      </c>
      <c r="GM17" s="18">
        <v>57.057366967141633</v>
      </c>
      <c r="GN17" s="18">
        <v>54.212542022645479</v>
      </c>
      <c r="GO17" s="18">
        <v>53.587884693562984</v>
      </c>
      <c r="GP17" s="18">
        <v>53.36210493606329</v>
      </c>
      <c r="GQ17" s="18">
        <v>51.70638671439886</v>
      </c>
      <c r="GR17" s="18">
        <v>49.146608713746069</v>
      </c>
      <c r="GS17" s="18">
        <v>50.690377805650236</v>
      </c>
      <c r="GT17" s="18">
        <v>48.145651788830754</v>
      </c>
      <c r="GU17" s="18">
        <v>47.453260532498362</v>
      </c>
      <c r="GV17" s="18">
        <v>44.912297511637213</v>
      </c>
      <c r="GW17" s="18">
        <v>50.750585740983489</v>
      </c>
      <c r="GX17" s="18">
        <v>48.994207377433774</v>
      </c>
      <c r="GY17" s="18">
        <v>46.019559072375294</v>
      </c>
      <c r="GZ17" s="18">
        <v>37.882080312490466</v>
      </c>
      <c r="HA17" s="18">
        <v>41.296058395683765</v>
      </c>
      <c r="HB17" s="18">
        <v>42.39673471349478</v>
      </c>
      <c r="HC17" s="18">
        <v>49.098630515277385</v>
      </c>
      <c r="HD17" s="18">
        <v>50.484353776931762</v>
      </c>
      <c r="HE17" s="18">
        <v>50.094883695244789</v>
      </c>
      <c r="HF17" s="18">
        <v>51.964151937544351</v>
      </c>
      <c r="HG17" s="18">
        <v>53.038487283647058</v>
      </c>
      <c r="HH17" s="18">
        <v>57.837247879505156</v>
      </c>
      <c r="HI17" s="18">
        <v>56.610511197090148</v>
      </c>
      <c r="HJ17" s="18">
        <v>52.891730441272259</v>
      </c>
      <c r="HK17" s="18">
        <v>52.74497359889746</v>
      </c>
      <c r="HL17" s="18">
        <v>53.78450123238563</v>
      </c>
      <c r="HM17" s="18">
        <v>56.205989131569865</v>
      </c>
      <c r="HN17" s="18">
        <v>55.337677814185618</v>
      </c>
      <c r="HO17" s="18">
        <v>53.631159147083757</v>
      </c>
      <c r="HP17" s="18">
        <v>56.762912533402442</v>
      </c>
      <c r="HQ17" s="18">
        <v>56.697060104131701</v>
      </c>
      <c r="HR17" s="18">
        <v>61.168440051615242</v>
      </c>
      <c r="HS17" s="18">
        <v>62.375421005249024</v>
      </c>
      <c r="HT17" s="18">
        <v>62.664230945050718</v>
      </c>
      <c r="HU17" s="18">
        <v>67.468636034846313</v>
      </c>
      <c r="HV17" s="18">
        <v>68.207123991668226</v>
      </c>
      <c r="HW17" s="18">
        <v>63.710343821465969</v>
      </c>
      <c r="HX17" s="18">
        <v>60.913497075438499</v>
      </c>
      <c r="HY17" s="18">
        <v>60.889978350698939</v>
      </c>
      <c r="HZ17" s="18">
        <v>60.144905150949953</v>
      </c>
      <c r="IA17" s="18">
        <v>60.087519462585448</v>
      </c>
      <c r="IB17" s="18">
        <v>65.139341536641126</v>
      </c>
      <c r="IC17" s="18">
        <v>65.842081031858925</v>
      </c>
      <c r="ID17" s="18">
        <v>68.669031745553013</v>
      </c>
      <c r="IE17" s="18">
        <v>60.947364039063451</v>
      </c>
      <c r="IF17" s="18">
        <v>58.908760978639123</v>
      </c>
      <c r="IG17" s="18">
        <v>60.462878309428696</v>
      </c>
      <c r="IH17" s="18">
        <v>59.932295879304412</v>
      </c>
      <c r="II17" s="18">
        <v>55.081794089019297</v>
      </c>
      <c r="IJ17" s="18">
        <v>57.083707938849926</v>
      </c>
      <c r="IK17" s="18">
        <v>57.465652028620241</v>
      </c>
      <c r="IL17" s="18">
        <v>59.901251162648201</v>
      </c>
      <c r="IM17" s="18">
        <v>59.995326061606406</v>
      </c>
      <c r="IN17" s="18">
        <v>60.647265111386773</v>
      </c>
      <c r="IO17" s="18">
        <v>61.26251495057344</v>
      </c>
      <c r="IP17" s="18">
        <v>62.610608252644539</v>
      </c>
      <c r="IQ17" s="18">
        <v>60.606812904834754</v>
      </c>
      <c r="IR17" s="18">
        <v>61.588954849958427</v>
      </c>
      <c r="IS17" s="18">
        <v>62.716912888467313</v>
      </c>
      <c r="IT17" s="18">
        <v>60.333995697855947</v>
      </c>
      <c r="IU17" s="18">
        <v>60.440300333678721</v>
      </c>
      <c r="IV17" s="18">
        <v>62.71314989250898</v>
      </c>
      <c r="IW17" s="18">
        <v>64.493046980798255</v>
      </c>
      <c r="IX17" s="18">
        <v>53.797671718239783</v>
      </c>
      <c r="IY17" s="18">
        <v>54.343306132197377</v>
      </c>
      <c r="IZ17" s="18">
        <v>47.163509843707082</v>
      </c>
      <c r="JA17" s="18">
        <v>50.023386772036552</v>
      </c>
      <c r="JB17" s="18">
        <v>51.972618678450587</v>
      </c>
      <c r="JC17" s="18">
        <v>50.728007765233521</v>
      </c>
      <c r="JD17" s="18">
        <v>52.366792505085471</v>
      </c>
      <c r="JE17" s="18">
        <v>54.246408986270424</v>
      </c>
      <c r="JF17" s="18">
        <v>54.322609654426572</v>
      </c>
      <c r="JG17" s="18">
        <v>53.457120584011079</v>
      </c>
      <c r="JH17" s="18">
        <v>52.251080379366876</v>
      </c>
      <c r="JI17" s="18">
        <v>46.723239316582678</v>
      </c>
      <c r="JJ17" s="18">
        <v>47.089190673530105</v>
      </c>
      <c r="JK17" s="18">
        <v>50.782571206629278</v>
      </c>
      <c r="JL17" s="18">
        <v>51.563392867982387</v>
      </c>
      <c r="JM17" s="18">
        <v>53.515447021365169</v>
      </c>
      <c r="JN17" s="18">
        <v>52.380903739929202</v>
      </c>
      <c r="JO17" s="18">
        <v>51.886069771409041</v>
      </c>
      <c r="JP17" s="18">
        <v>50.311255962848662</v>
      </c>
      <c r="JQ17" s="18">
        <v>46.400562413156031</v>
      </c>
      <c r="JR17" s="18">
        <v>47.731722233414651</v>
      </c>
      <c r="JS17" s="18">
        <v>51.402524790763856</v>
      </c>
      <c r="JT17" s="18">
        <v>50.936854040920736</v>
      </c>
      <c r="JU17" s="18">
        <v>55.211617449581624</v>
      </c>
      <c r="JV17" s="18">
        <v>90.489704558908926</v>
      </c>
      <c r="JW17" s="18">
        <v>96.361859751880161</v>
      </c>
      <c r="JX17" s="18">
        <v>96.049531087338934</v>
      </c>
      <c r="JY17" s="18">
        <v>97.084354975879194</v>
      </c>
      <c r="JZ17" s="18">
        <v>100.51432579189539</v>
      </c>
      <c r="KA17" s="18">
        <v>97.153970401108268</v>
      </c>
      <c r="KB17" s="18">
        <v>98.399522063314905</v>
      </c>
      <c r="KC17" s="18">
        <v>99.636606984615327</v>
      </c>
      <c r="KD17" s="18">
        <v>101.16814633965492</v>
      </c>
      <c r="KE17" s="18">
        <v>87.736132266402251</v>
      </c>
      <c r="KF17" s="18">
        <v>85.15942078393698</v>
      </c>
      <c r="KG17" s="18">
        <v>78.858284051716325</v>
      </c>
      <c r="KH17" s="18">
        <v>79.745410348892207</v>
      </c>
      <c r="KI17" s="18">
        <v>78.307005143821243</v>
      </c>
      <c r="KJ17" s="18">
        <v>80.591143690526494</v>
      </c>
      <c r="KK17" s="18">
        <v>76.973963825583454</v>
      </c>
      <c r="KL17" s="18">
        <v>76.94762285387516</v>
      </c>
      <c r="KM17" s="18">
        <v>73.728379811525343</v>
      </c>
      <c r="KN17" s="18">
        <v>77.639073361217967</v>
      </c>
      <c r="KO17" s="18">
        <v>70.193985857665538</v>
      </c>
      <c r="KP17" s="18">
        <v>63.572994468986984</v>
      </c>
      <c r="KQ17" s="18">
        <v>54.79768789416552</v>
      </c>
      <c r="KR17" s="18">
        <v>50.70166679352522</v>
      </c>
      <c r="KS17" s="18">
        <v>50.353589667379858</v>
      </c>
      <c r="KT17" s="18">
        <v>51.982026168346408</v>
      </c>
      <c r="KU17" s="18">
        <v>53.451476090073584</v>
      </c>
      <c r="KV17" s="18">
        <v>52.840929995834827</v>
      </c>
      <c r="KW17" s="18">
        <v>54.055436941385267</v>
      </c>
      <c r="KX17" s="18">
        <v>54.435499533176419</v>
      </c>
      <c r="KY17" s="18">
        <v>55.95386840236187</v>
      </c>
      <c r="KZ17" s="18">
        <v>57.040433485329153</v>
      </c>
      <c r="LA17" s="18">
        <v>55.097786821842192</v>
      </c>
      <c r="LB17" s="18">
        <v>53.099635967969895</v>
      </c>
      <c r="LC17" s="18">
        <v>52.642431959033011</v>
      </c>
      <c r="LD17" s="18">
        <v>55.662236215591427</v>
      </c>
      <c r="LE17" s="18">
        <v>57.76857320326566</v>
      </c>
      <c r="LF17" s="18">
        <v>66.032112327754504</v>
      </c>
      <c r="LG17" s="18">
        <v>65.396166010797018</v>
      </c>
      <c r="LH17" s="18">
        <v>67.034950750648974</v>
      </c>
      <c r="LI17" s="18">
        <v>67.419717087388037</v>
      </c>
      <c r="LJ17" s="18">
        <v>67.75274222970009</v>
      </c>
      <c r="LK17" s="18">
        <v>68.178901521980762</v>
      </c>
      <c r="LL17" s="18">
        <v>68.45454097592831</v>
      </c>
      <c r="LM17" s="18">
        <v>71.922141751527789</v>
      </c>
      <c r="LN17" s="18">
        <v>76.054852062761782</v>
      </c>
      <c r="LO17" s="18">
        <v>80.042687029600145</v>
      </c>
      <c r="LP17" s="18">
        <v>82.787792581200591</v>
      </c>
      <c r="LQ17" s="18">
        <v>81.441580777108669</v>
      </c>
      <c r="LR17" s="18">
        <v>83.492413574397574</v>
      </c>
      <c r="LS17" s="18">
        <v>80.049272272527219</v>
      </c>
      <c r="LT17" s="18">
        <v>77.658829089999202</v>
      </c>
      <c r="LU17" s="18">
        <v>76.465959371209138</v>
      </c>
      <c r="LV17" s="18">
        <v>73.995552524566662</v>
      </c>
      <c r="LW17" s="18">
        <v>74.363385379493238</v>
      </c>
      <c r="LX17" s="18">
        <v>79.545030814111243</v>
      </c>
      <c r="LY17" s="18">
        <v>79.693669154465198</v>
      </c>
      <c r="LZ17" s="18">
        <v>83.265693067908288</v>
      </c>
      <c r="MA17" s="18">
        <v>85.7351591655612</v>
      </c>
      <c r="MB17" s="18">
        <v>90.675032109856602</v>
      </c>
      <c r="MC17" s="18">
        <v>93.283729057967662</v>
      </c>
      <c r="MD17" s="18">
        <v>93.409789422571663</v>
      </c>
      <c r="ME17" s="18">
        <v>91.970443468511107</v>
      </c>
      <c r="MF17" s="18">
        <v>91.509476463615897</v>
      </c>
      <c r="MG17" s="18">
        <v>89.778498322784912</v>
      </c>
      <c r="MH17" s="18">
        <v>90.544268000304697</v>
      </c>
      <c r="MI17" s="18">
        <v>88.8029416205883</v>
      </c>
      <c r="MJ17" s="18">
        <v>90.017448566138739</v>
      </c>
      <c r="MK17" s="18">
        <v>92.11531881290675</v>
      </c>
      <c r="ML17" s="18">
        <v>97.659152608513836</v>
      </c>
      <c r="MM17" s="18">
        <v>112.65186925548315</v>
      </c>
      <c r="MN17" s="18">
        <v>112.70361044991017</v>
      </c>
      <c r="MO17" s="18">
        <v>114.27842425847054</v>
      </c>
      <c r="MP17" s="18">
        <v>115.64627328932286</v>
      </c>
      <c r="MQ17" s="18">
        <v>118.13361361777783</v>
      </c>
      <c r="MR17" s="18">
        <v>119.17031900429726</v>
      </c>
      <c r="MS17" s="18">
        <v>120.88906740826367</v>
      </c>
      <c r="MT17" s="18">
        <v>123.32184429532289</v>
      </c>
      <c r="MU17" s="18">
        <v>126.89010521280765</v>
      </c>
      <c r="MV17" s="18">
        <v>136.18470522987843</v>
      </c>
      <c r="MW17" s="18">
        <v>135.13388860851526</v>
      </c>
      <c r="MX17" s="18">
        <v>129.31723760592936</v>
      </c>
      <c r="MY17" s="18">
        <v>124.4855507954359</v>
      </c>
      <c r="MZ17" s="18">
        <v>124.95686603921652</v>
      </c>
      <c r="NA17" s="18">
        <v>129.9334281941056</v>
      </c>
      <c r="NB17" s="18">
        <v>133.05295184355973</v>
      </c>
      <c r="NC17" s="18">
        <v>133.75286909180878</v>
      </c>
      <c r="ND17" s="18">
        <v>148.98077298617363</v>
      </c>
      <c r="NE17" s="18">
        <v>153.40229323720931</v>
      </c>
      <c r="NF17" s="18">
        <v>153.75225186133386</v>
      </c>
      <c r="NG17" s="18">
        <v>160.86807721853256</v>
      </c>
      <c r="NH17" s="18">
        <v>160.95556687456369</v>
      </c>
      <c r="NI17" s="18">
        <v>163.05908161526918</v>
      </c>
      <c r="NJ17" s="18">
        <v>163.36388428789377</v>
      </c>
      <c r="NK17" s="18">
        <v>160.90476642912625</v>
      </c>
      <c r="NL17" s="18">
        <v>167.13534698712826</v>
      </c>
      <c r="NM17" s="18">
        <v>175.31327795356512</v>
      </c>
      <c r="NN17" s="18">
        <v>177.61340923309328</v>
      </c>
      <c r="NO17" s="18">
        <v>191.81401523083449</v>
      </c>
      <c r="NP17" s="18">
        <v>195.82913191837073</v>
      </c>
      <c r="NQ17" s="18">
        <v>197.11889878308773</v>
      </c>
      <c r="NR17" s="18">
        <v>204.93275989055633</v>
      </c>
      <c r="NS17" s="18">
        <v>208.3843679333329</v>
      </c>
      <c r="NT17" s="18">
        <v>237.96527916175128</v>
      </c>
      <c r="NU17" s="18">
        <v>250.78392489379644</v>
      </c>
      <c r="NV17" s="18">
        <v>261.5244561078548</v>
      </c>
      <c r="NW17" s="18">
        <v>267.14354982262847</v>
      </c>
      <c r="NX17" s="18">
        <v>241.53542157721517</v>
      </c>
      <c r="NY17" s="18">
        <v>240.318092384696</v>
      </c>
      <c r="NZ17" s="18">
        <v>236.83543962526323</v>
      </c>
      <c r="OA17" s="18">
        <v>238.46575762420895</v>
      </c>
      <c r="OB17" s="18">
        <v>236.67833454400301</v>
      </c>
      <c r="OC17" s="18">
        <v>245.21751312243936</v>
      </c>
      <c r="OD17" s="18">
        <v>257.74076367175576</v>
      </c>
      <c r="OE17" s="18">
        <v>243.1826730579734</v>
      </c>
      <c r="OF17" s="18">
        <v>242.9766490292549</v>
      </c>
      <c r="OG17" s="18">
        <v>234.30670634126662</v>
      </c>
      <c r="OH17" s="18">
        <v>231.90309267288444</v>
      </c>
      <c r="OI17" s="18">
        <v>231.74786908960343</v>
      </c>
      <c r="OJ17" s="18">
        <v>248.55152754151823</v>
      </c>
      <c r="OK17" s="18">
        <v>263.75591271114348</v>
      </c>
      <c r="OL17" s="18">
        <v>268.70237089836593</v>
      </c>
      <c r="OM17" s="18">
        <v>262.09549074453116</v>
      </c>
      <c r="ON17" s="18">
        <v>264.37680704426765</v>
      </c>
      <c r="OO17" s="18">
        <v>256.28918798083066</v>
      </c>
      <c r="OP17" s="18">
        <v>244.01899890971183</v>
      </c>
      <c r="OQ17" s="18">
        <v>236.92198853230477</v>
      </c>
      <c r="OR17" s="18">
        <v>237.10167158931495</v>
      </c>
      <c r="OS17" s="18">
        <v>224.12780227398872</v>
      </c>
      <c r="OT17" s="18">
        <v>203.66745249956847</v>
      </c>
      <c r="OU17" s="18">
        <v>191.13291296237708</v>
      </c>
      <c r="OV17" s="18">
        <v>190.19498621976376</v>
      </c>
      <c r="OW17" s="18">
        <v>192.02568375349045</v>
      </c>
      <c r="OX17" s="18">
        <v>193.41422926211357</v>
      </c>
      <c r="OY17" s="18">
        <v>197.40300497794152</v>
      </c>
      <c r="OZ17" s="18">
        <v>205.79166371804473</v>
      </c>
      <c r="PA17" s="18">
        <v>195.64380436742306</v>
      </c>
      <c r="PB17" s="18">
        <v>182.83362537628412</v>
      </c>
      <c r="PC17" s="18">
        <v>182.81292889851332</v>
      </c>
      <c r="PD17" s="18">
        <v>174.08748202013967</v>
      </c>
      <c r="PE17" s="18">
        <v>168.90489583653212</v>
      </c>
      <c r="PF17" s="18">
        <v>163.21054220259191</v>
      </c>
      <c r="PG17" s="18">
        <v>155.70712826168537</v>
      </c>
      <c r="PH17" s="18">
        <v>151.7399897726178</v>
      </c>
      <c r="PI17" s="18">
        <v>155.82284038740397</v>
      </c>
      <c r="PJ17" s="18">
        <v>160.31679831063747</v>
      </c>
      <c r="PK17" s="18">
        <v>164.32062601029872</v>
      </c>
      <c r="PL17" s="18">
        <v>168.17675611859559</v>
      </c>
      <c r="PM17" s="18">
        <v>174.52116730433704</v>
      </c>
      <c r="PN17" s="18">
        <v>184.27297133034466</v>
      </c>
      <c r="PO17" s="18">
        <v>190.90901470285652</v>
      </c>
      <c r="PP17" s="18">
        <v>196.915697001338</v>
      </c>
      <c r="PQ17" s="18">
        <v>198.56200773310661</v>
      </c>
      <c r="PR17" s="18">
        <v>187.35768726718425</v>
      </c>
      <c r="PS17" s="18">
        <v>186.81957884514333</v>
      </c>
      <c r="PT17" s="18">
        <v>180.74610336840152</v>
      </c>
      <c r="PU17" s="18">
        <v>168.07233298075198</v>
      </c>
      <c r="PV17" s="18">
        <v>165.58122965633868</v>
      </c>
      <c r="PW17" s="18">
        <v>161.37984466886522</v>
      </c>
      <c r="PX17" s="18">
        <v>150.9064861678481</v>
      </c>
      <c r="PY17" s="18">
        <v>150.45492665284874</v>
      </c>
      <c r="PZ17" s="18">
        <v>146.50660314357282</v>
      </c>
      <c r="QA17" s="18">
        <v>142.06720866173504</v>
      </c>
      <c r="QB17" s="18">
        <v>138.18379683274031</v>
      </c>
      <c r="QC17" s="18">
        <v>124.93052506750823</v>
      </c>
      <c r="QD17" s="18">
        <v>124.28799350762368</v>
      </c>
      <c r="QE17" s="18">
        <v>124.9154730836749</v>
      </c>
      <c r="QF17" s="18">
        <v>122.45635522490741</v>
      </c>
      <c r="QG17" s="18">
        <v>117.17687189537287</v>
      </c>
      <c r="QH17" s="18">
        <v>118.24650349652768</v>
      </c>
      <c r="QI17" s="18">
        <v>121.65107408982514</v>
      </c>
      <c r="QJ17" s="18">
        <v>120.15057945144177</v>
      </c>
      <c r="QK17" s="18">
        <v>120.76677003961801</v>
      </c>
      <c r="QL17" s="18">
        <v>119.37352078604698</v>
      </c>
      <c r="QM17" s="18">
        <v>119.98782987624406</v>
      </c>
      <c r="QN17" s="18">
        <v>121.19951457482576</v>
      </c>
      <c r="QO17" s="18">
        <v>121.11861016172172</v>
      </c>
      <c r="QP17" s="18">
        <v>120.4168114154935</v>
      </c>
      <c r="QQ17" s="18">
        <v>119.40832849866152</v>
      </c>
      <c r="QR17" s="18">
        <v>121.12613615363836</v>
      </c>
      <c r="QS17" s="18">
        <v>122.49210368651151</v>
      </c>
      <c r="QT17" s="18">
        <v>122.63415678393841</v>
      </c>
      <c r="QU17" s="18">
        <v>122.60217131829263</v>
      </c>
      <c r="QV17" s="18">
        <v>126.36234502965212</v>
      </c>
      <c r="QW17" s="18">
        <v>126.48370164930819</v>
      </c>
      <c r="QX17" s="18">
        <v>128.01241875737904</v>
      </c>
      <c r="QY17" s="18">
        <v>130.75376131302119</v>
      </c>
      <c r="QZ17" s="18">
        <v>130.64557517921924</v>
      </c>
      <c r="RA17" s="18">
        <v>133.50451135855914</v>
      </c>
      <c r="RB17" s="18">
        <v>134.54686123901604</v>
      </c>
      <c r="RC17" s="18">
        <v>135.08967340600492</v>
      </c>
      <c r="RD17" s="18">
        <v>135.52524018818141</v>
      </c>
      <c r="RE17" s="18">
        <v>132.94946945470573</v>
      </c>
      <c r="RF17" s="18">
        <v>133.12256726878883</v>
      </c>
      <c r="RG17" s="18">
        <v>132.15077356255054</v>
      </c>
      <c r="RH17" s="18">
        <v>133.17713071018457</v>
      </c>
      <c r="RI17" s="18">
        <v>134.56567621880768</v>
      </c>
      <c r="RJ17" s="18">
        <v>135.0379322115779</v>
      </c>
      <c r="RK17" s="18">
        <v>134.97396128028632</v>
      </c>
      <c r="RL17" s="18">
        <v>135.59297411543133</v>
      </c>
      <c r="RM17" s="18">
        <v>137.28255930072069</v>
      </c>
      <c r="RN17" s="18">
        <v>139.21015398037434</v>
      </c>
      <c r="RO17" s="18">
        <v>138.36347988975049</v>
      </c>
      <c r="RP17" s="18">
        <v>140.6015217359662</v>
      </c>
      <c r="RQ17" s="18">
        <v>141.88846635371445</v>
      </c>
      <c r="RR17" s="18">
        <v>138.32114618521928</v>
      </c>
      <c r="RS17" s="18">
        <v>139.343740336895</v>
      </c>
      <c r="RT17" s="18">
        <v>136.49703389441967</v>
      </c>
      <c r="RU17" s="18">
        <v>129.50632815283538</v>
      </c>
      <c r="RV17" s="18">
        <v>129.54678035938738</v>
      </c>
      <c r="RW17" s="18">
        <v>129.50162440788745</v>
      </c>
      <c r="RX17" s="18">
        <v>131.96262376463415</v>
      </c>
      <c r="RY17" s="18">
        <v>130.60888596862554</v>
      </c>
      <c r="RZ17" s="18">
        <v>128.5232454587221</v>
      </c>
      <c r="SA17" s="18">
        <v>125.26355020982027</v>
      </c>
      <c r="SB17" s="18">
        <v>126.90139420068265</v>
      </c>
      <c r="SC17" s="18">
        <v>130.50634432876109</v>
      </c>
      <c r="SD17" s="18">
        <v>128.9973829494715</v>
      </c>
      <c r="SE17" s="18">
        <v>130.195897162199</v>
      </c>
      <c r="SF17" s="18">
        <v>135.66070804268122</v>
      </c>
      <c r="SG17" s="18">
        <v>134.73971478188037</v>
      </c>
      <c r="SH17" s="18">
        <v>136.4584631858468</v>
      </c>
      <c r="SI17" s="18">
        <v>137.75951903843881</v>
      </c>
      <c r="SJ17" s="18">
        <v>138.67863080126048</v>
      </c>
      <c r="SK17" s="18">
        <v>135.93164375168084</v>
      </c>
      <c r="SL17" s="18">
        <v>137.19695114266872</v>
      </c>
      <c r="SM17" s="18">
        <v>137.17249166893961</v>
      </c>
      <c r="SN17" s="18">
        <v>136.9674083892107</v>
      </c>
      <c r="SO17" s="18">
        <v>138.86207685422897</v>
      </c>
      <c r="SP17" s="5">
        <v>139.60150556004047</v>
      </c>
      <c r="SQ17" s="5">
        <v>134.42174162340166</v>
      </c>
      <c r="SR17" s="5">
        <v>140.11797675532102</v>
      </c>
    </row>
    <row r="18" spans="1:516" x14ac:dyDescent="0.25">
      <c r="A18" s="5" t="s">
        <v>236</v>
      </c>
      <c r="B18" s="5" t="str">
        <f ca="1">_xlfn.XLOOKUP(A18,bonds[worksheet get],bonds[unique lookup],"-")</f>
        <v>AKEFP 2 3/4 PERP nc-24</v>
      </c>
      <c r="C18" s="5" t="str">
        <f ca="1">_xlfn.XLOOKUP(A18,bonds[worksheet get],bonds[ID_ISIN],"-")</f>
        <v>FR0013425170</v>
      </c>
      <c r="D18" s="18">
        <f ca="1">_xll.BDH(A18,"blp_i_sprd_mid","-2AY",,"Dates=H","Fill=C","Sort=R","Dir=H","factor="&amp;_xlfn.XLOOKUP(A18,bonds[worksheet get],bonds[yas/blp factor]),"cols=277;rows=1")</f>
        <v>292.03285140681271</v>
      </c>
      <c r="E18" s="18">
        <v>290.99472368288042</v>
      </c>
      <c r="F18" s="18">
        <v>300.69093692660334</v>
      </c>
      <c r="G18" s="18">
        <v>300.82734791254995</v>
      </c>
      <c r="H18" s="18">
        <v>300.07608446788788</v>
      </c>
      <c r="I18" s="18">
        <v>301.99386244678499</v>
      </c>
      <c r="J18" s="18">
        <v>303.21253412270545</v>
      </c>
      <c r="K18" s="18">
        <v>301.53849047899246</v>
      </c>
      <c r="L18" s="18">
        <v>300.28371001267436</v>
      </c>
      <c r="M18" s="18">
        <v>295.67683017110824</v>
      </c>
      <c r="N18" s="18">
        <v>293.94561427593231</v>
      </c>
      <c r="O18" s="18">
        <v>299.19944327878954</v>
      </c>
      <c r="P18" s="18">
        <v>294.96067249488829</v>
      </c>
      <c r="Q18" s="18">
        <v>296.58958015060426</v>
      </c>
      <c r="R18" s="18">
        <v>282.36873486566543</v>
      </c>
      <c r="S18" s="18">
        <v>270.26526892876626</v>
      </c>
      <c r="T18" s="18">
        <v>284.9454982693195</v>
      </c>
      <c r="U18" s="18">
        <v>278.09686435723307</v>
      </c>
      <c r="V18" s="18">
        <v>277.40177014207836</v>
      </c>
      <c r="W18" s="18">
        <v>254.38241626358032</v>
      </c>
      <c r="X18" s="18">
        <v>240.22877344965934</v>
      </c>
      <c r="Y18" s="18">
        <v>233.97693760108947</v>
      </c>
      <c r="Z18" s="18">
        <v>244.32511511588098</v>
      </c>
      <c r="AA18" s="18">
        <v>269.17498406314849</v>
      </c>
      <c r="AB18" s="18">
        <v>297.82028808999064</v>
      </c>
      <c r="AC18" s="18">
        <v>308.85854471015932</v>
      </c>
      <c r="AD18" s="18">
        <v>316.45743904495242</v>
      </c>
      <c r="AE18" s="18">
        <v>316.32002503705024</v>
      </c>
      <c r="AF18" s="18">
        <v>311.39418421363831</v>
      </c>
      <c r="AG18" s="18">
        <v>311.33500591826436</v>
      </c>
      <c r="AH18" s="18">
        <v>331.8036749639511</v>
      </c>
      <c r="AI18" s="18">
        <v>351.54214402604106</v>
      </c>
      <c r="AJ18" s="18">
        <v>351.00552727985382</v>
      </c>
      <c r="AK18" s="18">
        <v>352.8019396021366</v>
      </c>
      <c r="AL18" s="18">
        <v>359.57735291147236</v>
      </c>
      <c r="AM18" s="18">
        <v>367.82921453928947</v>
      </c>
      <c r="AN18" s="18">
        <v>374.51736493849756</v>
      </c>
      <c r="AO18" s="18">
        <v>379.48733872795106</v>
      </c>
      <c r="AP18" s="18">
        <v>382.01696009969709</v>
      </c>
      <c r="AQ18" s="18">
        <v>371.55042599415776</v>
      </c>
      <c r="AR18" s="18">
        <v>365.27050553083421</v>
      </c>
      <c r="AS18" s="18">
        <v>361.09994023990629</v>
      </c>
      <c r="AT18" s="18">
        <v>357.79698894047738</v>
      </c>
      <c r="AU18" s="18">
        <v>359.39480291557311</v>
      </c>
      <c r="AV18" s="18">
        <v>361.72381989622119</v>
      </c>
      <c r="AW18" s="18">
        <v>363.46707205486297</v>
      </c>
      <c r="AX18" s="18">
        <v>364.26146544361114</v>
      </c>
      <c r="AY18" s="18">
        <v>351.95338302779197</v>
      </c>
      <c r="AZ18" s="18">
        <v>344.12178759932516</v>
      </c>
      <c r="BA18" s="18">
        <v>345.26824169445041</v>
      </c>
      <c r="BB18" s="18">
        <v>345.25720845293995</v>
      </c>
      <c r="BC18" s="18">
        <v>363.49515666961668</v>
      </c>
      <c r="BD18" s="18">
        <v>378.68291511964793</v>
      </c>
      <c r="BE18" s="18">
        <v>399.36623086380962</v>
      </c>
      <c r="BF18" s="18">
        <v>408.37336802411079</v>
      </c>
      <c r="BG18" s="18">
        <v>408.34528340935708</v>
      </c>
      <c r="BH18" s="18">
        <v>417.92514610624312</v>
      </c>
      <c r="BI18" s="18">
        <v>423.45580916881562</v>
      </c>
      <c r="BJ18" s="18">
        <v>417.36345381116865</v>
      </c>
      <c r="BK18" s="18">
        <v>418.60920707988743</v>
      </c>
      <c r="BL18" s="18">
        <v>449.89546791553499</v>
      </c>
      <c r="BM18" s="18">
        <v>491.57403923201565</v>
      </c>
      <c r="BN18" s="18">
        <v>524.76303271722793</v>
      </c>
      <c r="BO18" s="18">
        <v>562.96813900184634</v>
      </c>
      <c r="BP18" s="18">
        <v>566.64421446871756</v>
      </c>
      <c r="BQ18" s="18">
        <v>564.29714309287067</v>
      </c>
      <c r="BR18" s="18">
        <v>561.14464508676519</v>
      </c>
      <c r="BS18" s="18">
        <v>562.07745550537106</v>
      </c>
      <c r="BT18" s="18">
        <v>561.25798656773566</v>
      </c>
      <c r="BU18" s="18">
        <v>546.87766079187395</v>
      </c>
      <c r="BV18" s="18">
        <v>542.88463038706777</v>
      </c>
      <c r="BW18" s="18">
        <v>522.59249320554738</v>
      </c>
      <c r="BX18" s="18">
        <v>551.76739282488825</v>
      </c>
      <c r="BY18" s="18">
        <v>554.01917711496355</v>
      </c>
      <c r="BZ18" s="18">
        <v>540.17847715115556</v>
      </c>
      <c r="CA18" s="18">
        <v>546.13843361067779</v>
      </c>
      <c r="CB18" s="18">
        <v>542.54159687829019</v>
      </c>
      <c r="CC18" s="18">
        <v>446.69482485556603</v>
      </c>
      <c r="CD18" s="18">
        <v>405.23792139124868</v>
      </c>
      <c r="CE18" s="18">
        <v>341.40359809994698</v>
      </c>
      <c r="CF18" s="18">
        <v>330.16473708868028</v>
      </c>
      <c r="CG18" s="18">
        <v>284.24739498829842</v>
      </c>
      <c r="CH18" s="18">
        <v>278.1961635308266</v>
      </c>
      <c r="CI18" s="18">
        <v>288.57242566037178</v>
      </c>
      <c r="CJ18" s="18">
        <v>228.67195447850227</v>
      </c>
      <c r="CK18" s="18">
        <v>205.65460664391517</v>
      </c>
      <c r="CL18" s="18">
        <v>197.71468484425546</v>
      </c>
      <c r="CM18" s="18">
        <v>201.20319520545007</v>
      </c>
      <c r="CN18" s="18">
        <v>213.77707843947411</v>
      </c>
      <c r="CO18" s="18">
        <v>208.66266948843003</v>
      </c>
      <c r="CP18" s="18">
        <v>194.73671265840531</v>
      </c>
      <c r="CQ18" s="18">
        <v>181.68037586379052</v>
      </c>
      <c r="CR18" s="18">
        <v>170.37531540346146</v>
      </c>
      <c r="CS18" s="18">
        <v>163.64303203821183</v>
      </c>
      <c r="CT18" s="18">
        <v>147.49237251091003</v>
      </c>
      <c r="CU18" s="18">
        <v>149.16039802289009</v>
      </c>
      <c r="CV18" s="18">
        <v>149.73011449360848</v>
      </c>
      <c r="CW18" s="18">
        <v>150.63183123159408</v>
      </c>
      <c r="CX18" s="18">
        <v>149.9608095433712</v>
      </c>
      <c r="CY18" s="18">
        <v>150.74015760278701</v>
      </c>
      <c r="CZ18" s="18">
        <v>150.64085842919351</v>
      </c>
      <c r="DA18" s="18">
        <v>149.81135927200319</v>
      </c>
      <c r="DB18" s="18">
        <v>150.70906392216682</v>
      </c>
      <c r="DC18" s="18">
        <v>152.05110729861258</v>
      </c>
      <c r="DD18" s="18">
        <v>150.73514249300956</v>
      </c>
      <c r="DE18" s="18">
        <v>148.78326176762582</v>
      </c>
      <c r="DF18" s="18">
        <v>150.51748672866822</v>
      </c>
      <c r="DG18" s="18">
        <v>154.22866796398165</v>
      </c>
      <c r="DH18" s="18">
        <v>158.37215166211129</v>
      </c>
      <c r="DI18" s="18">
        <v>157.70815112757683</v>
      </c>
      <c r="DJ18" s="18">
        <v>156.92780004620553</v>
      </c>
      <c r="DK18" s="18">
        <v>154.40519982814789</v>
      </c>
      <c r="DL18" s="18">
        <v>154.55164103364945</v>
      </c>
      <c r="DM18" s="18">
        <v>158.4704478137493</v>
      </c>
      <c r="DN18" s="18">
        <v>148.77824665784837</v>
      </c>
      <c r="DO18" s="18">
        <v>146.99687966489793</v>
      </c>
      <c r="DP18" s="18">
        <v>142.94868305253982</v>
      </c>
      <c r="DQ18" s="18">
        <v>142.50334130430224</v>
      </c>
      <c r="DR18" s="18">
        <v>140.77513447499274</v>
      </c>
      <c r="DS18" s="18">
        <v>141.74104461812973</v>
      </c>
      <c r="DT18" s="18">
        <v>145.41411101913451</v>
      </c>
      <c r="DU18" s="18">
        <v>146.30680055952072</v>
      </c>
      <c r="DV18" s="18">
        <v>147.15636015582083</v>
      </c>
      <c r="DW18" s="18">
        <v>150.19351063704491</v>
      </c>
      <c r="DX18" s="18">
        <v>151.68801335072516</v>
      </c>
      <c r="DY18" s="18">
        <v>150.91969853281975</v>
      </c>
      <c r="DZ18" s="18">
        <v>153.26476386475562</v>
      </c>
      <c r="EA18" s="18">
        <v>152.7401833820343</v>
      </c>
      <c r="EB18" s="18">
        <v>146.30379149365424</v>
      </c>
      <c r="EC18" s="18">
        <v>140.50732761287691</v>
      </c>
      <c r="ED18" s="18">
        <v>140.08004025983809</v>
      </c>
      <c r="EE18" s="18">
        <v>140.7109410698414</v>
      </c>
      <c r="EF18" s="18">
        <v>138.58152545833588</v>
      </c>
      <c r="EG18" s="18">
        <v>142.48528690910339</v>
      </c>
      <c r="EH18" s="18">
        <v>142.73102728819845</v>
      </c>
      <c r="EI18" s="18">
        <v>143.01688854551315</v>
      </c>
      <c r="EJ18" s="18">
        <v>143.49131793045999</v>
      </c>
      <c r="EK18" s="18">
        <v>144.0770827524662</v>
      </c>
      <c r="EL18" s="18">
        <v>145.72203875946997</v>
      </c>
      <c r="EM18" s="18">
        <v>147.9246749737263</v>
      </c>
      <c r="EN18" s="18">
        <v>149.69601174712182</v>
      </c>
      <c r="EO18" s="18">
        <v>154.5576591653824</v>
      </c>
      <c r="EP18" s="18">
        <v>160.05020739364625</v>
      </c>
      <c r="EQ18" s="18">
        <v>164.60593311548234</v>
      </c>
      <c r="ER18" s="18">
        <v>163.63099577474594</v>
      </c>
      <c r="ES18" s="18">
        <v>166.25590423226356</v>
      </c>
      <c r="ET18" s="18">
        <v>170.68324314379694</v>
      </c>
      <c r="EU18" s="18">
        <v>174.76554250264169</v>
      </c>
      <c r="EV18" s="18">
        <v>180.43763166093828</v>
      </c>
      <c r="EW18" s="18">
        <v>182.95321072530746</v>
      </c>
      <c r="EX18" s="18">
        <v>178.66228279972077</v>
      </c>
      <c r="EY18" s="18">
        <v>183.08661264538765</v>
      </c>
      <c r="EZ18" s="18">
        <v>183.96726592230797</v>
      </c>
      <c r="FA18" s="18">
        <v>182.6773796875477</v>
      </c>
      <c r="FB18" s="18">
        <v>182.17586870980264</v>
      </c>
      <c r="FC18" s="18">
        <v>181.9241101989746</v>
      </c>
      <c r="FD18" s="18">
        <v>186.71153399252893</v>
      </c>
      <c r="FE18" s="18">
        <v>188.22308807945251</v>
      </c>
      <c r="FF18" s="18">
        <v>189.55108914852141</v>
      </c>
      <c r="FG18" s="18">
        <v>183.65031098437311</v>
      </c>
      <c r="FH18" s="18">
        <v>175.04438260626793</v>
      </c>
      <c r="FI18" s="18">
        <v>171.32818626117708</v>
      </c>
      <c r="FJ18" s="18">
        <v>169.78052338385584</v>
      </c>
      <c r="FK18" s="18">
        <v>167.77648551678655</v>
      </c>
      <c r="FL18" s="18">
        <v>167.59594156479835</v>
      </c>
      <c r="FM18" s="18">
        <v>167.6711682114601</v>
      </c>
      <c r="FN18" s="18">
        <v>168.16365199160578</v>
      </c>
      <c r="FO18" s="18">
        <v>166.52070202851297</v>
      </c>
      <c r="FP18" s="18">
        <v>170.62506787037847</v>
      </c>
      <c r="FQ18" s="18">
        <v>170.24793161511423</v>
      </c>
      <c r="FR18" s="18">
        <v>181.67937284183503</v>
      </c>
      <c r="FS18" s="18">
        <v>185.56909198522567</v>
      </c>
      <c r="FT18" s="18">
        <v>186.79578783679008</v>
      </c>
      <c r="FU18" s="18">
        <v>185.50389555811881</v>
      </c>
      <c r="FV18" s="18">
        <v>183.11670330405235</v>
      </c>
      <c r="FW18" s="18">
        <v>180.26611490654946</v>
      </c>
      <c r="FX18" s="18">
        <v>181.80374756431578</v>
      </c>
      <c r="FY18" s="18">
        <v>187.52899688625337</v>
      </c>
      <c r="FZ18" s="18">
        <v>190.27226193451884</v>
      </c>
      <c r="GA18" s="18">
        <v>189.49792898488045</v>
      </c>
      <c r="GB18" s="18">
        <v>189.28428530836106</v>
      </c>
      <c r="GC18" s="18">
        <v>191.92624513912202</v>
      </c>
      <c r="GD18" s="18">
        <v>194.61133491396905</v>
      </c>
      <c r="GE18" s="18">
        <v>196.23723350381849</v>
      </c>
      <c r="GF18" s="18">
        <v>200.93237927746773</v>
      </c>
      <c r="GG18" s="18">
        <v>205.73886048817636</v>
      </c>
      <c r="GH18" s="18">
        <v>205.94347696709633</v>
      </c>
      <c r="GI18" s="18">
        <v>214.9636534128189</v>
      </c>
      <c r="GJ18" s="18">
        <v>220.70996619582175</v>
      </c>
      <c r="GK18" s="18">
        <v>223.43918893671034</v>
      </c>
      <c r="GL18" s="18">
        <v>221.5394653530121</v>
      </c>
      <c r="GM18" s="18">
        <v>222.72503730440141</v>
      </c>
      <c r="GN18" s="18">
        <v>226.44323969340323</v>
      </c>
      <c r="GO18" s="18">
        <v>221.60165271425248</v>
      </c>
      <c r="GP18" s="18">
        <v>219.87143984103204</v>
      </c>
      <c r="GQ18" s="18">
        <v>224.05805348324776</v>
      </c>
      <c r="GR18" s="18">
        <v>225.59067103123664</v>
      </c>
      <c r="GS18" s="18">
        <v>225.28575235676766</v>
      </c>
      <c r="GT18" s="18">
        <v>225.69498531460761</v>
      </c>
      <c r="GU18" s="18">
        <v>224.60169138312341</v>
      </c>
      <c r="GV18" s="18">
        <v>226.78827924609183</v>
      </c>
      <c r="GW18" s="18">
        <v>223.46025239777566</v>
      </c>
      <c r="GX18" s="18">
        <v>228.5967278318405</v>
      </c>
      <c r="GY18" s="18">
        <v>226.08415783333777</v>
      </c>
      <c r="GZ18" s="18">
        <v>214.29162870264051</v>
      </c>
      <c r="HA18" s="18">
        <v>204.61146381020546</v>
      </c>
      <c r="HB18" s="18">
        <v>197.15098650527</v>
      </c>
      <c r="HC18" s="18">
        <v>199.42082519054412</v>
      </c>
      <c r="HD18" s="18">
        <v>222.44820324468611</v>
      </c>
      <c r="HE18" s="18">
        <v>220.3007332379818</v>
      </c>
      <c r="HF18" s="18">
        <v>218.99680469584465</v>
      </c>
      <c r="HG18" s="18">
        <v>218.94765662002564</v>
      </c>
      <c r="HH18" s="18">
        <v>215.1060825304985</v>
      </c>
      <c r="HI18" s="18">
        <v>220.40705356526374</v>
      </c>
      <c r="HJ18" s="18">
        <v>221.56353787994382</v>
      </c>
      <c r="HK18" s="18">
        <v>216.03889294910431</v>
      </c>
      <c r="HL18" s="18">
        <v>214.08801524567605</v>
      </c>
      <c r="HM18" s="18">
        <v>214.64569545292855</v>
      </c>
      <c r="HN18" s="18">
        <v>214.07999107003212</v>
      </c>
      <c r="HO18" s="18">
        <v>211.72489551854133</v>
      </c>
      <c r="HP18" s="18">
        <v>206.60848052358625</v>
      </c>
      <c r="HQ18" s="18">
        <v>208.95254283356667</v>
      </c>
      <c r="HR18" s="18">
        <v>209.14111096119879</v>
      </c>
      <c r="HS18" s="18">
        <v>213.44909026002884</v>
      </c>
      <c r="HT18" s="18">
        <v>219.3769500169754</v>
      </c>
      <c r="HU18" s="18">
        <v>222.82935158777235</v>
      </c>
      <c r="HV18" s="18">
        <v>233.90973513007165</v>
      </c>
      <c r="HW18" s="18">
        <v>236.17556172752381</v>
      </c>
      <c r="HX18" s="18">
        <v>225.8905745959282</v>
      </c>
      <c r="HY18" s="18">
        <v>221.76815435886382</v>
      </c>
      <c r="HZ18" s="18">
        <v>220.97576701402664</v>
      </c>
      <c r="IA18" s="18">
        <v>221.83034172010423</v>
      </c>
      <c r="IB18" s="18">
        <v>222.34489198327066</v>
      </c>
      <c r="IC18" s="18">
        <v>234.7061345627308</v>
      </c>
      <c r="ID18" s="18">
        <v>242.09038219904897</v>
      </c>
      <c r="IE18" s="18">
        <v>250.66922898435593</v>
      </c>
      <c r="IF18" s="18">
        <v>244.91890411353111</v>
      </c>
      <c r="IG18" s="18">
        <v>236.27987601089478</v>
      </c>
      <c r="IH18" s="18">
        <v>234.34504665875437</v>
      </c>
      <c r="II18" s="18">
        <v>228.80535639858246</v>
      </c>
      <c r="IJ18" s="18">
        <v>219.52940935420989</v>
      </c>
      <c r="IK18" s="18">
        <v>217.31072478866577</v>
      </c>
      <c r="IL18" s="18">
        <v>215.27158115315436</v>
      </c>
      <c r="IM18" s="18">
        <v>221.26564035916329</v>
      </c>
      <c r="IN18" s="18">
        <v>223.3328686094284</v>
      </c>
      <c r="IO18" s="18">
        <v>230.01901296472548</v>
      </c>
      <c r="IP18" s="18">
        <v>228.03302949285506</v>
      </c>
      <c r="IQ18" s="18">
        <v>226.93772951745987</v>
      </c>
      <c r="IR18" s="18">
        <v>218.32377696371077</v>
      </c>
      <c r="IS18" s="18">
        <v>215.2705781311989</v>
      </c>
      <c r="IT18" s="18">
        <v>214.37487952494624</v>
      </c>
      <c r="IU18" s="18">
        <v>211.91546969008445</v>
      </c>
      <c r="IV18" s="18">
        <v>213.33875784492491</v>
      </c>
      <c r="IW18" s="18">
        <v>220.56051592445371</v>
      </c>
      <c r="IX18" s="18">
        <v>221.04397250699995</v>
      </c>
      <c r="IY18" s="18">
        <v>207.20427556514741</v>
      </c>
      <c r="IZ18" s="18">
        <v>200.7107114253044</v>
      </c>
      <c r="JA18" s="18">
        <v>209.00570299720764</v>
      </c>
      <c r="JB18" s="18">
        <v>214.90848720526694</v>
      </c>
      <c r="JC18" s="18">
        <v>223.68292327189445</v>
      </c>
      <c r="JD18" s="18">
        <v>227.25869654321673</v>
      </c>
      <c r="JE18" s="18">
        <v>236.41628699684145</v>
      </c>
      <c r="JF18" s="18">
        <v>241.03420007991789</v>
      </c>
      <c r="JG18" s="18">
        <v>241.04623634338378</v>
      </c>
      <c r="JH18" s="18">
        <v>238.78843392157555</v>
      </c>
      <c r="JI18" s="18">
        <v>235.43031641459464</v>
      </c>
      <c r="JJ18" s="18">
        <v>235.53563371992109</v>
      </c>
      <c r="JK18" s="18">
        <v>233.39016975712778</v>
      </c>
      <c r="JL18" s="18">
        <v>243.00212915658952</v>
      </c>
      <c r="JM18" s="18">
        <v>253.70036133384704</v>
      </c>
      <c r="JN18" s="18">
        <v>264.02346329975131</v>
      </c>
      <c r="JO18" s="18">
        <v>266.39059511470799</v>
      </c>
      <c r="JP18" s="18">
        <v>265.54805667209627</v>
      </c>
      <c r="JQ18" s="18">
        <v>267.38158080673219</v>
      </c>
      <c r="JR18" s="18">
        <v>257.02036400651929</v>
      </c>
      <c r="JS18" s="18">
        <v>261.81781801962853</v>
      </c>
      <c r="JT18" s="18">
        <v>272.5150471749306</v>
      </c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</row>
    <row r="19" spans="1:516" x14ac:dyDescent="0.25">
      <c r="A19" s="5" t="s">
        <v>238</v>
      </c>
      <c r="B19" s="5" t="str">
        <f ca="1">_xlfn.XLOOKUP(A19,bonds[worksheet get],bonds[unique lookup],"-")</f>
        <v>AKEFP 1 1/2 PERP nc-25</v>
      </c>
      <c r="C19" s="5" t="str">
        <f ca="1">_xlfn.XLOOKUP(A19,bonds[worksheet get],bonds[ID_ISIN],"-")</f>
        <v>FR0013478252</v>
      </c>
      <c r="D19" s="18">
        <f ca="1">_xll.BDH(A19,"blp_i_sprd_mid","-2AY",,"Dates=H","Fill=C","Sort=R","Dir=H","factor="&amp;_xlfn.XLOOKUP(A19,bonds[worksheet get],bonds[yas/blp factor]),"cols=121;rows=1")</f>
        <v>283.96820569068194</v>
      </c>
      <c r="E19" s="18">
        <v>284.83028758168223</v>
      </c>
      <c r="F19" s="18">
        <v>291.00510849833489</v>
      </c>
      <c r="G19" s="18">
        <v>291.13652940094471</v>
      </c>
      <c r="H19" s="18">
        <v>290.10281573414801</v>
      </c>
      <c r="I19" s="18">
        <v>293.3775500163436</v>
      </c>
      <c r="J19" s="18">
        <v>294.13371058285236</v>
      </c>
      <c r="K19" s="18">
        <v>292.79007896661761</v>
      </c>
      <c r="L19" s="18">
        <v>289.27898321032524</v>
      </c>
      <c r="M19" s="18">
        <v>286.67998774826526</v>
      </c>
      <c r="N19" s="18">
        <v>279.30570590704679</v>
      </c>
      <c r="O19" s="18">
        <v>283.62396138608455</v>
      </c>
      <c r="P19" s="18">
        <v>280.93767890661957</v>
      </c>
      <c r="Q19" s="18">
        <v>281.09165712833408</v>
      </c>
      <c r="R19" s="18">
        <v>271.626409881413</v>
      </c>
      <c r="S19" s="18">
        <v>261.33634935766457</v>
      </c>
      <c r="T19" s="18">
        <v>270.50246693819759</v>
      </c>
      <c r="U19" s="18">
        <v>262.71430732905867</v>
      </c>
      <c r="V19" s="18">
        <v>259.57687846750019</v>
      </c>
      <c r="W19" s="18">
        <v>232.13246714115141</v>
      </c>
      <c r="X19" s="18">
        <v>221.77865767210722</v>
      </c>
      <c r="Y19" s="18">
        <v>219.37385130494835</v>
      </c>
      <c r="Z19" s="18">
        <v>228.03880410015583</v>
      </c>
      <c r="AA19" s="18">
        <v>258.09397992461919</v>
      </c>
      <c r="AB19" s="18">
        <v>282.6422276285291</v>
      </c>
      <c r="AC19" s="18">
        <v>299.02276431053878</v>
      </c>
      <c r="AD19" s="18">
        <v>302.42695798933511</v>
      </c>
      <c r="AE19" s="18">
        <v>304.58951836436989</v>
      </c>
      <c r="AF19" s="18">
        <v>299.81030897319317</v>
      </c>
      <c r="AG19" s="18">
        <v>301.308899564147</v>
      </c>
      <c r="AH19" s="18">
        <v>322.78248659878972</v>
      </c>
      <c r="AI19" s="18">
        <v>340.89699459284543</v>
      </c>
      <c r="AJ19" s="18">
        <v>341.71788485765455</v>
      </c>
      <c r="AK19" s="18">
        <v>344.50714640259741</v>
      </c>
      <c r="AL19" s="18">
        <v>351.34299484431745</v>
      </c>
      <c r="AM19" s="18">
        <v>359.77256691843274</v>
      </c>
      <c r="AN19" s="18">
        <v>364.84011769294739</v>
      </c>
      <c r="AO19" s="18">
        <v>368.93476148694754</v>
      </c>
      <c r="AP19" s="18">
        <v>368.79451380729671</v>
      </c>
      <c r="AQ19" s="18">
        <v>361.4584813332558</v>
      </c>
      <c r="AR19" s="18">
        <v>354.2881961169839</v>
      </c>
      <c r="AS19" s="18">
        <v>353.83901124089959</v>
      </c>
      <c r="AT19" s="18">
        <v>352.01579140543936</v>
      </c>
      <c r="AU19" s="18">
        <v>353.69385979622604</v>
      </c>
      <c r="AV19" s="18">
        <v>355.16989306807517</v>
      </c>
      <c r="AW19" s="18">
        <v>359.3969385176897</v>
      </c>
      <c r="AX19" s="18">
        <v>358.79573692589997</v>
      </c>
      <c r="AY19" s="18">
        <v>346.04496711373332</v>
      </c>
      <c r="AZ19" s="18">
        <v>340.2781394469738</v>
      </c>
      <c r="BA19" s="18">
        <v>337.29272730112075</v>
      </c>
      <c r="BB19" s="18">
        <v>342.01799527704719</v>
      </c>
      <c r="BC19" s="18">
        <v>358.00132699221371</v>
      </c>
      <c r="BD19" s="18">
        <v>372.49489489346746</v>
      </c>
      <c r="BE19" s="18">
        <v>399.28514396578072</v>
      </c>
      <c r="BF19" s="18">
        <v>410.55791900008916</v>
      </c>
      <c r="BG19" s="18">
        <v>411.91233889937399</v>
      </c>
      <c r="BH19" s="18">
        <v>425.24567599624396</v>
      </c>
      <c r="BI19" s="18">
        <v>431.53328350842003</v>
      </c>
      <c r="BJ19" s="18">
        <v>426.17248758554462</v>
      </c>
      <c r="BK19" s="18">
        <v>426.12148842930793</v>
      </c>
      <c r="BL19" s="18">
        <v>438.01409936249257</v>
      </c>
      <c r="BM19" s="18">
        <v>469.76499713182449</v>
      </c>
      <c r="BN19" s="18">
        <v>485.458025957644</v>
      </c>
      <c r="BO19" s="18">
        <v>508.58614331096413</v>
      </c>
      <c r="BP19" s="18">
        <v>513.54090748995543</v>
      </c>
      <c r="BQ19" s="18">
        <v>509.33053484141828</v>
      </c>
      <c r="BR19" s="18">
        <v>507.76525304615501</v>
      </c>
      <c r="BS19" s="18">
        <v>511.58038223385813</v>
      </c>
      <c r="BT19" s="18">
        <v>512.89655276596545</v>
      </c>
      <c r="BU19" s="18">
        <v>503.96287364751095</v>
      </c>
      <c r="BV19" s="18">
        <v>496.81220349133014</v>
      </c>
      <c r="BW19" s="18">
        <v>490.58246040642257</v>
      </c>
      <c r="BX19" s="18">
        <v>512.66509505689146</v>
      </c>
      <c r="BY19" s="18">
        <v>520.91126631915574</v>
      </c>
      <c r="BZ19" s="18">
        <v>501.93859944611785</v>
      </c>
      <c r="CA19" s="18">
        <v>494.45741552740338</v>
      </c>
      <c r="CB19" s="18">
        <v>496.40715250045059</v>
      </c>
      <c r="CC19" s="18">
        <v>425.74389852255581</v>
      </c>
      <c r="CD19" s="18">
        <v>396.23794438064101</v>
      </c>
      <c r="CE19" s="18">
        <v>331.37486367166042</v>
      </c>
      <c r="CF19" s="18">
        <v>330.63439515322443</v>
      </c>
      <c r="CG19" s="18">
        <v>289.03869872421029</v>
      </c>
      <c r="CH19" s="18">
        <v>284.13885671347379</v>
      </c>
      <c r="CI19" s="18">
        <v>292.37423969268804</v>
      </c>
      <c r="CJ19" s="18">
        <v>239.13994735866785</v>
      </c>
      <c r="CK19" s="18">
        <v>219.08943293362856</v>
      </c>
      <c r="CL19" s="18">
        <v>210.4872483307123</v>
      </c>
      <c r="CM19" s="18">
        <v>217.23090599000454</v>
      </c>
      <c r="CN19" s="18">
        <v>225.47119273424147</v>
      </c>
      <c r="CO19" s="18">
        <v>221.0352468946576</v>
      </c>
      <c r="CP19" s="18">
        <v>208.42962852716448</v>
      </c>
      <c r="CQ19" s="18">
        <v>195.88285533994437</v>
      </c>
      <c r="CR19" s="18">
        <v>189.96106869846582</v>
      </c>
      <c r="CS19" s="18">
        <v>184.40412217468023</v>
      </c>
      <c r="CT19" s="18">
        <v>171.1090344449878</v>
      </c>
      <c r="CU19" s="18">
        <v>172.99011870771645</v>
      </c>
      <c r="CV19" s="18">
        <v>172.92048524439335</v>
      </c>
      <c r="CW19" s="18">
        <v>173.68743409395219</v>
      </c>
      <c r="CX19" s="18">
        <v>172.97638816565276</v>
      </c>
      <c r="CY19" s="18">
        <v>174.35434613704683</v>
      </c>
      <c r="CZ19" s="18">
        <v>174.41809508234263</v>
      </c>
      <c r="DA19" s="18">
        <v>173.68253032892943</v>
      </c>
      <c r="DB19" s="18">
        <v>174.42790261238812</v>
      </c>
      <c r="DC19" s="18">
        <v>175.65874763309955</v>
      </c>
      <c r="DD19" s="18">
        <v>173.3912466865778</v>
      </c>
      <c r="DE19" s="18">
        <v>169.33779451876879</v>
      </c>
      <c r="DF19" s="18">
        <v>169.80070993691683</v>
      </c>
      <c r="DG19" s="18">
        <v>174.01402484446766</v>
      </c>
      <c r="DH19" s="18">
        <v>181.790415417552</v>
      </c>
      <c r="DI19" s="18">
        <v>181.72960873126982</v>
      </c>
      <c r="DJ19" s="18">
        <v>179.51899145901203</v>
      </c>
      <c r="DK19" s="18">
        <v>177.77030885189771</v>
      </c>
      <c r="DL19" s="18">
        <v>178.98350031852723</v>
      </c>
      <c r="DM19" s="18">
        <v>184.71600163012744</v>
      </c>
      <c r="DN19" s="18">
        <v>171.88088705956935</v>
      </c>
      <c r="DO19" s="18">
        <v>168.71501636087896</v>
      </c>
      <c r="DP19" s="18">
        <v>162.69319291293621</v>
      </c>
      <c r="DQ19" s="18">
        <v>161.98018547862767</v>
      </c>
      <c r="DR19" s="18">
        <v>157.30787816494706</v>
      </c>
      <c r="DS19" s="18">
        <v>156.99796021550895</v>
      </c>
      <c r="DT19" s="18">
        <v>163.53565974384546</v>
      </c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</row>
    <row r="20" spans="1:516" x14ac:dyDescent="0.25">
      <c r="A20" s="5" t="s">
        <v>240</v>
      </c>
      <c r="B20" s="5" t="str">
        <f ca="1">_xlfn.XLOOKUP(A20,bonds[worksheet get],bonds[unique lookup],"-")</f>
        <v>LXSGR 4 1/2 12/06/76 nc-23</v>
      </c>
      <c r="C20" s="5" t="str">
        <f ca="1">_xlfn.XLOOKUP(A20,bonds[worksheet get],bonds[ID_ISIN],"-")</f>
        <v>XS1405763019</v>
      </c>
      <c r="D20" s="18">
        <f ca="1">_xll.BDH(A20,"blp_i_sprd_mid","-2AY",,"Dates=H","Fill=C","Sort=R","Dir=H","factor="&amp;_xlfn.XLOOKUP(A20,bonds[worksheet get],bonds[yas/blp factor]),"cols=510;rows=1")</f>
        <v>312.15582208514212</v>
      </c>
      <c r="E20" s="18">
        <v>312.25501458525662</v>
      </c>
      <c r="F20" s="18">
        <v>322.15244224667549</v>
      </c>
      <c r="G20" s="18">
        <v>322.588889247179</v>
      </c>
      <c r="H20" s="18">
        <v>324.11347797393802</v>
      </c>
      <c r="I20" s="18">
        <v>328.07423450350763</v>
      </c>
      <c r="J20" s="18">
        <v>327.8837849032879</v>
      </c>
      <c r="K20" s="18">
        <v>328.84694407939912</v>
      </c>
      <c r="L20" s="18">
        <v>325.86918522596358</v>
      </c>
      <c r="M20" s="18">
        <v>321.3172413957119</v>
      </c>
      <c r="N20" s="18">
        <v>320.59710384488108</v>
      </c>
      <c r="O20" s="18">
        <v>319.96227184414863</v>
      </c>
      <c r="P20" s="18">
        <v>310.95360898375515</v>
      </c>
      <c r="Q20" s="18">
        <v>307.24380947947503</v>
      </c>
      <c r="R20" s="18">
        <v>293.45506003856656</v>
      </c>
      <c r="S20" s="18">
        <v>282.93867117643356</v>
      </c>
      <c r="T20" s="18">
        <v>303.57269505023953</v>
      </c>
      <c r="U20" s="18">
        <v>298.00105231881145</v>
      </c>
      <c r="V20" s="18">
        <v>300.58700079679488</v>
      </c>
      <c r="W20" s="18">
        <v>282.34748387575149</v>
      </c>
      <c r="X20" s="18">
        <v>267.15912825822829</v>
      </c>
      <c r="Y20" s="18">
        <v>258.68808874845502</v>
      </c>
      <c r="Z20" s="18">
        <v>277.41960047006609</v>
      </c>
      <c r="AA20" s="18">
        <v>302.66805944919588</v>
      </c>
      <c r="AB20" s="18">
        <v>313.85697346210475</v>
      </c>
      <c r="AC20" s="18">
        <v>331.49538383245471</v>
      </c>
      <c r="AD20" s="18">
        <v>336.42326723814006</v>
      </c>
      <c r="AE20" s="18">
        <v>337.93793671488766</v>
      </c>
      <c r="AF20" s="18">
        <v>331.92290350794792</v>
      </c>
      <c r="AG20" s="18">
        <v>333.50899158477785</v>
      </c>
      <c r="AH20" s="18">
        <v>359.75135941505431</v>
      </c>
      <c r="AI20" s="18">
        <v>369.34823380112653</v>
      </c>
      <c r="AJ20" s="18">
        <v>381.71357086539274</v>
      </c>
      <c r="AK20" s="18">
        <v>387.23760119676587</v>
      </c>
      <c r="AL20" s="18">
        <v>391.59413580179211</v>
      </c>
      <c r="AM20" s="18">
        <v>404.92858359217644</v>
      </c>
      <c r="AN20" s="18">
        <v>422.25751336216928</v>
      </c>
      <c r="AO20" s="18">
        <v>427.23400109291077</v>
      </c>
      <c r="AP20" s="18">
        <v>427.38874139308928</v>
      </c>
      <c r="AQ20" s="18">
        <v>420.15760813474651</v>
      </c>
      <c r="AR20" s="18">
        <v>417.48635410666463</v>
      </c>
      <c r="AS20" s="18">
        <v>418.21938668251039</v>
      </c>
      <c r="AT20" s="18">
        <v>393.60080007910727</v>
      </c>
      <c r="AU20" s="18">
        <v>417.84443903207779</v>
      </c>
      <c r="AV20" s="18">
        <v>424.78196249008181</v>
      </c>
      <c r="AW20" s="18">
        <v>430.24250962138177</v>
      </c>
      <c r="AX20" s="18">
        <v>430.33575057148931</v>
      </c>
      <c r="AY20" s="18">
        <v>427.46115191817279</v>
      </c>
      <c r="AZ20" s="18">
        <v>432.88301397442814</v>
      </c>
      <c r="BA20" s="18">
        <v>438.07375750541684</v>
      </c>
      <c r="BB20" s="18">
        <v>441.12789458394047</v>
      </c>
      <c r="BC20" s="18">
        <v>464.07012793540957</v>
      </c>
      <c r="BD20" s="18">
        <v>471.46889651894571</v>
      </c>
      <c r="BE20" s="18">
        <v>479.8318162035942</v>
      </c>
      <c r="BF20" s="18">
        <v>485.16142923474308</v>
      </c>
      <c r="BG20" s="18">
        <v>487.65512868762016</v>
      </c>
      <c r="BH20" s="18">
        <v>497.62099917411808</v>
      </c>
      <c r="BI20" s="18">
        <v>500.01748997688298</v>
      </c>
      <c r="BJ20" s="18">
        <v>498.685334700346</v>
      </c>
      <c r="BK20" s="18">
        <v>500.48171087741849</v>
      </c>
      <c r="BL20" s="18">
        <v>551.69579061150557</v>
      </c>
      <c r="BM20" s="18">
        <v>572.82776083588601</v>
      </c>
      <c r="BN20" s="18">
        <v>586.48954387664799</v>
      </c>
      <c r="BO20" s="18">
        <v>602.65593754529959</v>
      </c>
      <c r="BP20" s="18">
        <v>605.47796417355539</v>
      </c>
      <c r="BQ20" s="18">
        <v>603.43261482119567</v>
      </c>
      <c r="BR20" s="18">
        <v>601.52712689399721</v>
      </c>
      <c r="BS20" s="18">
        <v>601.86834909439085</v>
      </c>
      <c r="BT20" s="18">
        <v>603.97321394681933</v>
      </c>
      <c r="BU20" s="18">
        <v>603.85616679668431</v>
      </c>
      <c r="BV20" s="18">
        <v>616.67778936147693</v>
      </c>
      <c r="BW20" s="18">
        <v>609.28497232794757</v>
      </c>
      <c r="BX20" s="18">
        <v>645.56661309480671</v>
      </c>
      <c r="BY20" s="18">
        <v>639.02784348726277</v>
      </c>
      <c r="BZ20" s="18">
        <v>608.70767197728162</v>
      </c>
      <c r="CA20" s="18">
        <v>607.22077640056614</v>
      </c>
      <c r="CB20" s="18">
        <v>612.38374603152283</v>
      </c>
      <c r="CC20" s="18">
        <v>530.14621996164317</v>
      </c>
      <c r="CD20" s="18">
        <v>458.39234922885896</v>
      </c>
      <c r="CE20" s="18">
        <v>379.76245438814163</v>
      </c>
      <c r="CF20" s="18">
        <v>366.60754502296447</v>
      </c>
      <c r="CG20" s="18">
        <v>315.22582996368408</v>
      </c>
      <c r="CH20" s="18">
        <v>304.25017982602117</v>
      </c>
      <c r="CI20" s="18">
        <v>306.52268000364302</v>
      </c>
      <c r="CJ20" s="18">
        <v>261.96441702723502</v>
      </c>
      <c r="CK20" s="18">
        <v>231.86643671751023</v>
      </c>
      <c r="CL20" s="18">
        <v>219.4227375781536</v>
      </c>
      <c r="CM20" s="18">
        <v>225.53200366020201</v>
      </c>
      <c r="CN20" s="18">
        <v>235.91547457218172</v>
      </c>
      <c r="CO20" s="18">
        <v>232.06878941774369</v>
      </c>
      <c r="CP20" s="18">
        <v>207.19924578905105</v>
      </c>
      <c r="CQ20" s="18">
        <v>191.51691152095793</v>
      </c>
      <c r="CR20" s="18">
        <v>181.72363598465921</v>
      </c>
      <c r="CS20" s="18">
        <v>171.48498612284661</v>
      </c>
      <c r="CT20" s="18">
        <v>157.37485298156739</v>
      </c>
      <c r="CU20" s="18">
        <v>159.05120623350143</v>
      </c>
      <c r="CV20" s="18">
        <v>161.01323388576509</v>
      </c>
      <c r="CW20" s="18">
        <v>162.58245923757553</v>
      </c>
      <c r="CX20" s="18">
        <v>162.24818051218986</v>
      </c>
      <c r="CY20" s="18">
        <v>164.4760440647602</v>
      </c>
      <c r="CZ20" s="18">
        <v>164.29948141455651</v>
      </c>
      <c r="DA20" s="18">
        <v>165.24776171565054</v>
      </c>
      <c r="DB20" s="18">
        <v>167.04512981772422</v>
      </c>
      <c r="DC20" s="18">
        <v>167.97456354379656</v>
      </c>
      <c r="DD20" s="18">
        <v>166.77135851740837</v>
      </c>
      <c r="DE20" s="18">
        <v>165.70702299118042</v>
      </c>
      <c r="DF20" s="18">
        <v>169.86418067097665</v>
      </c>
      <c r="DG20" s="18">
        <v>173.92115392565725</v>
      </c>
      <c r="DH20" s="18">
        <v>184.67758863806725</v>
      </c>
      <c r="DI20" s="18">
        <v>184.16972303748133</v>
      </c>
      <c r="DJ20" s="18">
        <v>179.37971720695495</v>
      </c>
      <c r="DK20" s="18">
        <v>174.82876530170441</v>
      </c>
      <c r="DL20" s="18">
        <v>175.12138317704199</v>
      </c>
      <c r="DM20" s="18">
        <v>175.5141854774952</v>
      </c>
      <c r="DN20" s="18">
        <v>164.84999979019165</v>
      </c>
      <c r="DO20" s="18">
        <v>160.62142351031304</v>
      </c>
      <c r="DP20" s="18">
        <v>159.55708798408509</v>
      </c>
      <c r="DQ20" s="18">
        <v>161.01323388576509</v>
      </c>
      <c r="DR20" s="18">
        <v>160.31888638496397</v>
      </c>
      <c r="DS20" s="18">
        <v>163.47023211359976</v>
      </c>
      <c r="DT20" s="18">
        <v>170.03280792117118</v>
      </c>
      <c r="DU20" s="18">
        <v>173.59084290027619</v>
      </c>
      <c r="DV20" s="18">
        <v>174.96961865186691</v>
      </c>
      <c r="DW20" s="18">
        <v>175.62230530261994</v>
      </c>
      <c r="DX20" s="18">
        <v>179.08610740661624</v>
      </c>
      <c r="DY20" s="18">
        <v>178.75182868123053</v>
      </c>
      <c r="DZ20" s="18">
        <v>183.25219241142273</v>
      </c>
      <c r="EA20" s="18">
        <v>181.83969120979307</v>
      </c>
      <c r="EB20" s="18">
        <v>180.25955468297005</v>
      </c>
      <c r="EC20" s="18">
        <v>178.83515038132668</v>
      </c>
      <c r="ED20" s="18">
        <v>174.84562802672386</v>
      </c>
      <c r="EE20" s="18">
        <v>174.54309090137482</v>
      </c>
      <c r="EF20" s="18">
        <v>174.03423337578772</v>
      </c>
      <c r="EG20" s="18">
        <v>175.26521230220794</v>
      </c>
      <c r="EH20" s="18">
        <v>177.1875629544258</v>
      </c>
      <c r="EI20" s="18">
        <v>178.57328218102452</v>
      </c>
      <c r="EJ20" s="18">
        <v>179.55925563216209</v>
      </c>
      <c r="EK20" s="18">
        <v>180.67517125844955</v>
      </c>
      <c r="EL20" s="18">
        <v>181.68098320960999</v>
      </c>
      <c r="EM20" s="18">
        <v>184.58335576295855</v>
      </c>
      <c r="EN20" s="18">
        <v>185.55147456407548</v>
      </c>
      <c r="EO20" s="18">
        <v>185.50287023901939</v>
      </c>
      <c r="EP20" s="18">
        <v>191.65478909611701</v>
      </c>
      <c r="EQ20" s="18">
        <v>195.00451982498171</v>
      </c>
      <c r="ER20" s="18">
        <v>193.47298762321472</v>
      </c>
      <c r="ES20" s="18">
        <v>199.33228860497476</v>
      </c>
      <c r="ET20" s="18">
        <v>202.49553743362426</v>
      </c>
      <c r="EU20" s="18">
        <v>208.12867951512337</v>
      </c>
      <c r="EV20" s="18">
        <v>211.73631074428559</v>
      </c>
      <c r="EW20" s="18">
        <v>211.03997939348221</v>
      </c>
      <c r="EX20" s="18">
        <v>205.82939736247062</v>
      </c>
      <c r="EY20" s="18">
        <v>208.65836746573447</v>
      </c>
      <c r="EZ20" s="18">
        <v>210.25239094257356</v>
      </c>
      <c r="FA20" s="18">
        <v>208.50263524055481</v>
      </c>
      <c r="FB20" s="18">
        <v>205.43163543701172</v>
      </c>
      <c r="FC20" s="18">
        <v>208.38261231541634</v>
      </c>
      <c r="FD20" s="18">
        <v>210.96756886839867</v>
      </c>
      <c r="FE20" s="18">
        <v>209.19995851635932</v>
      </c>
      <c r="FF20" s="18">
        <v>210.77910311818124</v>
      </c>
      <c r="FG20" s="18">
        <v>202.71376093387605</v>
      </c>
      <c r="FH20" s="18">
        <v>201.00269030690194</v>
      </c>
      <c r="FI20" s="18">
        <v>199.49794008016588</v>
      </c>
      <c r="FJ20" s="18">
        <v>199.34319977998734</v>
      </c>
      <c r="FK20" s="18">
        <v>197.90986815333366</v>
      </c>
      <c r="FL20" s="18">
        <v>192.99785554766655</v>
      </c>
      <c r="FM20" s="18">
        <v>192.39377322196961</v>
      </c>
      <c r="FN20" s="18">
        <v>189.70962416887284</v>
      </c>
      <c r="FO20" s="18">
        <v>186.43825551509855</v>
      </c>
      <c r="FP20" s="18">
        <v>190.9663931453228</v>
      </c>
      <c r="FQ20" s="18">
        <v>189.31285416841507</v>
      </c>
      <c r="FR20" s="18">
        <v>191.83531944632529</v>
      </c>
      <c r="FS20" s="18">
        <v>194.85077144980431</v>
      </c>
      <c r="FT20" s="18">
        <v>195.49750655055047</v>
      </c>
      <c r="FU20" s="18">
        <v>193.27261877298355</v>
      </c>
      <c r="FV20" s="18">
        <v>190.84240252017975</v>
      </c>
      <c r="FW20" s="18">
        <v>189.07380024313926</v>
      </c>
      <c r="FX20" s="18">
        <v>190.10441031932828</v>
      </c>
      <c r="FY20" s="18">
        <v>192.48701417207718</v>
      </c>
      <c r="FZ20" s="18">
        <v>192.72606809735296</v>
      </c>
      <c r="GA20" s="18">
        <v>192.5435538971424</v>
      </c>
      <c r="GB20" s="18">
        <v>193.2488125729561</v>
      </c>
      <c r="GC20" s="18">
        <v>195.07990612506867</v>
      </c>
      <c r="GD20" s="18">
        <v>197.83547377824783</v>
      </c>
      <c r="GE20" s="18">
        <v>200.43134150624275</v>
      </c>
      <c r="GF20" s="18">
        <v>201.51055590748788</v>
      </c>
      <c r="GG20" s="18">
        <v>203.88423243522647</v>
      </c>
      <c r="GH20" s="18">
        <v>206.51878523826599</v>
      </c>
      <c r="GI20" s="18">
        <v>211.08362409353256</v>
      </c>
      <c r="GJ20" s="18">
        <v>213.380922396183</v>
      </c>
      <c r="GK20" s="18">
        <v>216.77528975009918</v>
      </c>
      <c r="GL20" s="18">
        <v>214.53353924751281</v>
      </c>
      <c r="GM20" s="18">
        <v>214.85492294788361</v>
      </c>
      <c r="GN20" s="18">
        <v>215.34195812344552</v>
      </c>
      <c r="GO20" s="18">
        <v>212.39197317004204</v>
      </c>
      <c r="GP20" s="18">
        <v>210.78307081818579</v>
      </c>
      <c r="GQ20" s="18">
        <v>210.88722294330597</v>
      </c>
      <c r="GR20" s="18">
        <v>211.74027844429017</v>
      </c>
      <c r="GS20" s="18">
        <v>212.23326516985895</v>
      </c>
      <c r="GT20" s="18">
        <v>212.2461601948738</v>
      </c>
      <c r="GU20" s="18">
        <v>208.83195434093477</v>
      </c>
      <c r="GV20" s="18">
        <v>207.71603871464731</v>
      </c>
      <c r="GW20" s="18">
        <v>203.67394433498382</v>
      </c>
      <c r="GX20" s="18">
        <v>207.59601578950881</v>
      </c>
      <c r="GY20" s="18">
        <v>206.44042316317558</v>
      </c>
      <c r="GZ20" s="18">
        <v>197.52202547788619</v>
      </c>
      <c r="HA20" s="18">
        <v>194.09294074892998</v>
      </c>
      <c r="HB20" s="18">
        <v>188.00351316690444</v>
      </c>
      <c r="HC20" s="18">
        <v>190.74717772006989</v>
      </c>
      <c r="HD20" s="18">
        <v>209.93695879220962</v>
      </c>
      <c r="HE20" s="18">
        <v>207.14468991398809</v>
      </c>
      <c r="HF20" s="18">
        <v>206.05952396273614</v>
      </c>
      <c r="HG20" s="18">
        <v>206.14086181282997</v>
      </c>
      <c r="HH20" s="18">
        <v>204.17387453556063</v>
      </c>
      <c r="HI20" s="18">
        <v>209.8605805671215</v>
      </c>
      <c r="HJ20" s="18">
        <v>212.35824772000311</v>
      </c>
      <c r="HK20" s="18">
        <v>210.13931149244308</v>
      </c>
      <c r="HL20" s="18">
        <v>209.42115779161455</v>
      </c>
      <c r="HM20" s="18">
        <v>209.88240291714669</v>
      </c>
      <c r="HN20" s="18">
        <v>210.27322136759759</v>
      </c>
      <c r="HO20" s="18">
        <v>210.15617421746254</v>
      </c>
      <c r="HP20" s="18">
        <v>209.29121561646463</v>
      </c>
      <c r="HQ20" s="18">
        <v>210.82869936823843</v>
      </c>
      <c r="HR20" s="18">
        <v>208.36277381539344</v>
      </c>
      <c r="HS20" s="18">
        <v>213.29462492108345</v>
      </c>
      <c r="HT20" s="18">
        <v>220.98799522995949</v>
      </c>
      <c r="HU20" s="18">
        <v>221.7855029308796</v>
      </c>
      <c r="HV20" s="18">
        <v>231.22466124176978</v>
      </c>
      <c r="HW20" s="18">
        <v>235.28361834645273</v>
      </c>
      <c r="HX20" s="18">
        <v>224.60852148413659</v>
      </c>
      <c r="HY20" s="18">
        <v>219.28783577799797</v>
      </c>
      <c r="HZ20" s="18">
        <v>211.85930944442748</v>
      </c>
      <c r="IA20" s="18">
        <v>214.72696462273598</v>
      </c>
      <c r="IB20" s="18">
        <v>218.67780190229416</v>
      </c>
      <c r="IC20" s="18">
        <v>224.51329668402673</v>
      </c>
      <c r="ID20" s="18">
        <v>227.71324673771858</v>
      </c>
      <c r="IE20" s="18">
        <v>229.44514778971671</v>
      </c>
      <c r="IF20" s="18">
        <v>220.62792645454408</v>
      </c>
      <c r="IG20" s="18">
        <v>207.38275191426277</v>
      </c>
      <c r="IH20" s="18">
        <v>205.67961668729782</v>
      </c>
      <c r="II20" s="18">
        <v>208.34491916537286</v>
      </c>
      <c r="IJ20" s="18">
        <v>199.07339617967605</v>
      </c>
      <c r="IK20" s="18">
        <v>196.71658237695695</v>
      </c>
      <c r="IL20" s="18">
        <v>197.20758525252342</v>
      </c>
      <c r="IM20" s="18">
        <v>203.56384065985679</v>
      </c>
      <c r="IN20" s="18">
        <v>204.82556926131247</v>
      </c>
      <c r="IO20" s="18">
        <v>204.49228246092798</v>
      </c>
      <c r="IP20" s="18">
        <v>203.55689718484879</v>
      </c>
      <c r="IQ20" s="18">
        <v>201.38854913234709</v>
      </c>
      <c r="IR20" s="18">
        <v>195.59074750065804</v>
      </c>
      <c r="IS20" s="18">
        <v>191.02789249539376</v>
      </c>
      <c r="IT20" s="18">
        <v>191.13502039551736</v>
      </c>
      <c r="IU20" s="18">
        <v>190.50118031978607</v>
      </c>
      <c r="IV20" s="18">
        <v>190.74122617006304</v>
      </c>
      <c r="IW20" s="18">
        <v>197.35637400269508</v>
      </c>
      <c r="IX20" s="18">
        <v>199.69731700539589</v>
      </c>
      <c r="IY20" s="18">
        <v>193.86281414866448</v>
      </c>
      <c r="IZ20" s="18">
        <v>189.18985546827315</v>
      </c>
      <c r="JA20" s="18">
        <v>188.86549599289893</v>
      </c>
      <c r="JB20" s="18">
        <v>190.57160699486732</v>
      </c>
      <c r="JC20" s="18">
        <v>197.44961495280265</v>
      </c>
      <c r="JD20" s="18">
        <v>196.6927761769295</v>
      </c>
      <c r="JE20" s="18">
        <v>203.20377188444138</v>
      </c>
      <c r="JF20" s="18">
        <v>210.3049629676342</v>
      </c>
      <c r="JG20" s="18">
        <v>212.84131519556047</v>
      </c>
      <c r="JH20" s="18">
        <v>211.23836439371109</v>
      </c>
      <c r="JI20" s="18">
        <v>210.66701559305193</v>
      </c>
      <c r="JJ20" s="18">
        <v>209.69195331692697</v>
      </c>
      <c r="JK20" s="18">
        <v>208.11776834011079</v>
      </c>
      <c r="JL20" s="18">
        <v>210.97451234340667</v>
      </c>
      <c r="JM20" s="18">
        <v>223.84473923325538</v>
      </c>
      <c r="JN20" s="18">
        <v>235.03563709616662</v>
      </c>
      <c r="JO20" s="18">
        <v>238.71171115040778</v>
      </c>
      <c r="JP20" s="18">
        <v>239.1560935509205</v>
      </c>
      <c r="JQ20" s="18">
        <v>239.46458222627638</v>
      </c>
      <c r="JR20" s="18">
        <v>234.261935595274</v>
      </c>
      <c r="JS20" s="18">
        <v>249.60701536297799</v>
      </c>
      <c r="JT20" s="18">
        <v>257.60391472220425</v>
      </c>
      <c r="JU20" s="18">
        <v>257.71699417233469</v>
      </c>
      <c r="JV20" s="18">
        <v>262.43260562777522</v>
      </c>
      <c r="JW20" s="18">
        <v>267.71361433386801</v>
      </c>
      <c r="JX20" s="18">
        <v>275.5240317928791</v>
      </c>
      <c r="JY20" s="18">
        <v>274.54004219174385</v>
      </c>
      <c r="JZ20" s="18">
        <v>271.2944635879993</v>
      </c>
      <c r="KA20" s="18">
        <v>273.3616352903843</v>
      </c>
      <c r="KB20" s="18">
        <v>270.83520231246951</v>
      </c>
      <c r="KC20" s="18">
        <v>272.13660791397092</v>
      </c>
      <c r="KD20" s="18">
        <v>268.38316370964048</v>
      </c>
      <c r="KE20" s="18">
        <v>272.89443861484528</v>
      </c>
      <c r="KF20" s="18">
        <v>263.36005550384522</v>
      </c>
      <c r="KG20" s="18">
        <v>260.54298850059507</v>
      </c>
      <c r="KH20" s="18">
        <v>256.86195482134815</v>
      </c>
      <c r="KI20" s="18">
        <v>256.19240544557573</v>
      </c>
      <c r="KJ20" s="18">
        <v>255.7093379700184</v>
      </c>
      <c r="KK20" s="18">
        <v>259.63140942454339</v>
      </c>
      <c r="KL20" s="18">
        <v>257.99473317265512</v>
      </c>
      <c r="KM20" s="18">
        <v>258.20502127289774</v>
      </c>
      <c r="KN20" s="18">
        <v>250.69317323923113</v>
      </c>
      <c r="KO20" s="18">
        <v>252.79307846665381</v>
      </c>
      <c r="KP20" s="18">
        <v>229.54533221483229</v>
      </c>
      <c r="KQ20" s="18">
        <v>211.57462696909903</v>
      </c>
      <c r="KR20" s="18">
        <v>205.15885606169701</v>
      </c>
      <c r="KS20" s="18">
        <v>204.96840646147729</v>
      </c>
      <c r="KT20" s="18">
        <v>204.95352758646013</v>
      </c>
      <c r="KU20" s="18">
        <v>207.66941823959351</v>
      </c>
      <c r="KV20" s="18">
        <v>208.93015491604805</v>
      </c>
      <c r="KW20" s="18">
        <v>209.77428309202193</v>
      </c>
      <c r="KX20" s="18">
        <v>206.37495611310007</v>
      </c>
      <c r="KY20" s="18">
        <v>205.62803658723831</v>
      </c>
      <c r="KZ20" s="18">
        <v>204.36531606078148</v>
      </c>
      <c r="LA20" s="18">
        <v>205.09735671162605</v>
      </c>
      <c r="LB20" s="18">
        <v>203.86836163520812</v>
      </c>
      <c r="LC20" s="18">
        <v>204.90789903640746</v>
      </c>
      <c r="LD20" s="18">
        <v>207.28058363914488</v>
      </c>
      <c r="LE20" s="18">
        <v>211.37227426886557</v>
      </c>
      <c r="LF20" s="18">
        <v>222.58896218180658</v>
      </c>
      <c r="LG20" s="18">
        <v>230.52634604096411</v>
      </c>
      <c r="LH20" s="18">
        <v>229.53342911481855</v>
      </c>
      <c r="LI20" s="18">
        <v>230.50650754094124</v>
      </c>
      <c r="LJ20" s="18">
        <v>230.44798396587373</v>
      </c>
      <c r="LK20" s="18">
        <v>235.56334119677544</v>
      </c>
      <c r="LL20" s="18">
        <v>235.46514062166216</v>
      </c>
      <c r="LM20" s="18">
        <v>241.83825875401496</v>
      </c>
      <c r="LN20" s="18">
        <v>244.9251293575764</v>
      </c>
      <c r="LO20" s="18">
        <v>254.8027185189724</v>
      </c>
      <c r="LP20" s="18">
        <v>262.39788825273513</v>
      </c>
      <c r="LQ20" s="18">
        <v>264.20517560482023</v>
      </c>
      <c r="LR20" s="18">
        <v>260.23350790023801</v>
      </c>
      <c r="LS20" s="18">
        <v>265.38953405618668</v>
      </c>
      <c r="LT20" s="18">
        <v>263.45032067894937</v>
      </c>
      <c r="LU20" s="18">
        <v>261.48035762667655</v>
      </c>
      <c r="LV20" s="18">
        <v>254.79081541895869</v>
      </c>
      <c r="LW20" s="18">
        <v>252.86548899173738</v>
      </c>
      <c r="LX20" s="18">
        <v>254.37916654348373</v>
      </c>
      <c r="LY20" s="18">
        <v>263.11009040355685</v>
      </c>
      <c r="LZ20" s="18">
        <v>266.13347780704498</v>
      </c>
      <c r="MA20" s="18">
        <v>274.50631674170495</v>
      </c>
      <c r="MB20" s="18">
        <v>278.21710817098619</v>
      </c>
      <c r="MC20" s="18">
        <v>283.24914370179175</v>
      </c>
      <c r="MD20" s="18">
        <v>286.05728338003161</v>
      </c>
      <c r="ME20" s="18">
        <v>283.96630547761919</v>
      </c>
      <c r="MF20" s="18">
        <v>278.65057939648625</v>
      </c>
      <c r="MG20" s="18">
        <v>274.62038811683652</v>
      </c>
      <c r="MH20" s="18">
        <v>275.78788384318352</v>
      </c>
      <c r="MI20" s="18">
        <v>275.21157541751859</v>
      </c>
      <c r="MJ20" s="18">
        <v>274.04606354117391</v>
      </c>
      <c r="MK20" s="18">
        <v>276.82146969437599</v>
      </c>
      <c r="ML20" s="18">
        <v>282.00427782535553</v>
      </c>
      <c r="MM20" s="18">
        <v>289.32766010880471</v>
      </c>
      <c r="MN20" s="18">
        <v>292.53554556250572</v>
      </c>
      <c r="MO20" s="18">
        <v>292.20126683712004</v>
      </c>
      <c r="MP20" s="18">
        <v>293.86274121403693</v>
      </c>
      <c r="MQ20" s="18">
        <v>296.15210411667823</v>
      </c>
      <c r="MR20" s="18">
        <v>295.56389259099961</v>
      </c>
      <c r="MS20" s="18">
        <v>299.60102734565737</v>
      </c>
      <c r="MT20" s="18">
        <v>299.98787809610366</v>
      </c>
      <c r="MU20" s="18">
        <v>300.65345977187155</v>
      </c>
      <c r="MV20" s="18">
        <v>304.20157550096513</v>
      </c>
      <c r="MW20" s="18">
        <v>311.15199398398397</v>
      </c>
      <c r="MX20" s="18">
        <v>310.55981475830083</v>
      </c>
      <c r="MY20" s="18">
        <v>303.49929260015489</v>
      </c>
      <c r="MZ20" s="18">
        <v>291.50493548631664</v>
      </c>
      <c r="NA20" s="18">
        <v>294.3775502896309</v>
      </c>
      <c r="NB20" s="18">
        <v>296.20864384174348</v>
      </c>
      <c r="NC20" s="18">
        <v>298.59620731949803</v>
      </c>
      <c r="ND20" s="18">
        <v>299.93530607104304</v>
      </c>
      <c r="NE20" s="18">
        <v>311.11628468394281</v>
      </c>
      <c r="NF20" s="18">
        <v>312.08440348505974</v>
      </c>
      <c r="NG20" s="18">
        <v>309.28717498183249</v>
      </c>
      <c r="NH20" s="18">
        <v>309.68989653229715</v>
      </c>
      <c r="NI20" s="18">
        <v>311.15397783398629</v>
      </c>
      <c r="NJ20" s="18">
        <v>307.48484725475311</v>
      </c>
      <c r="NK20" s="18">
        <v>298.29168634414674</v>
      </c>
      <c r="NL20" s="18">
        <v>290.33446398496625</v>
      </c>
      <c r="NM20" s="18">
        <v>305.33038615226741</v>
      </c>
      <c r="NN20" s="18">
        <v>337.51736051440236</v>
      </c>
      <c r="NO20" s="18">
        <v>342.8578847205639</v>
      </c>
      <c r="NP20" s="18">
        <v>359.99834874033922</v>
      </c>
      <c r="NQ20" s="18">
        <v>356.76864093661311</v>
      </c>
      <c r="NR20" s="18">
        <v>352.3258088564873</v>
      </c>
      <c r="NS20" s="18">
        <v>369.28673445105551</v>
      </c>
      <c r="NT20" s="18">
        <v>370.03563782691958</v>
      </c>
      <c r="NU20" s="18">
        <v>392.6802936780453</v>
      </c>
      <c r="NV20" s="18">
        <v>403.62321029067039</v>
      </c>
      <c r="NW20" s="18">
        <v>413.80234465241432</v>
      </c>
      <c r="NX20" s="18">
        <v>419.1914731836319</v>
      </c>
      <c r="NY20" s="18">
        <v>399.62674446105956</v>
      </c>
      <c r="NZ20" s="18">
        <v>392.65747940301895</v>
      </c>
      <c r="OA20" s="18">
        <v>391.56834575176237</v>
      </c>
      <c r="OB20" s="18">
        <v>390.71033062577249</v>
      </c>
      <c r="OC20" s="18">
        <v>390.36910842537884</v>
      </c>
      <c r="OD20" s="18">
        <v>389.77296149969106</v>
      </c>
      <c r="OE20" s="18">
        <v>388.63323967337612</v>
      </c>
      <c r="OF20" s="18">
        <v>387.41813154697417</v>
      </c>
      <c r="OG20" s="18">
        <v>386.57201952099797</v>
      </c>
      <c r="OH20" s="18">
        <v>381.73737706542016</v>
      </c>
      <c r="OI20" s="18">
        <v>380.03424183845516</v>
      </c>
      <c r="OJ20" s="18">
        <v>381.08171463966374</v>
      </c>
      <c r="OK20" s="18">
        <v>401.06404378771782</v>
      </c>
      <c r="OL20" s="18">
        <v>420.3728558599949</v>
      </c>
      <c r="OM20" s="18">
        <v>422.12161963701249</v>
      </c>
      <c r="ON20" s="18">
        <v>415.03133972883228</v>
      </c>
      <c r="OO20" s="18">
        <v>414.45007167816163</v>
      </c>
      <c r="OP20" s="18">
        <v>389.44364239931105</v>
      </c>
      <c r="OQ20" s="18">
        <v>366.90611444830893</v>
      </c>
      <c r="OR20" s="18">
        <v>344.45389204740525</v>
      </c>
      <c r="OS20" s="18">
        <v>342.32026136994364</v>
      </c>
      <c r="OT20" s="18">
        <v>330.81789905667307</v>
      </c>
      <c r="OU20" s="18">
        <v>314.60885261297227</v>
      </c>
      <c r="OV20" s="18">
        <v>301.42716127276418</v>
      </c>
      <c r="OW20" s="18">
        <v>295.14530024051669</v>
      </c>
      <c r="OX20" s="18">
        <v>298.25200934410094</v>
      </c>
      <c r="OY20" s="18">
        <v>297.29678556799888</v>
      </c>
      <c r="OZ20" s="18">
        <v>298.65373896956442</v>
      </c>
      <c r="PA20" s="18">
        <v>301.96379269838337</v>
      </c>
      <c r="PB20" s="18">
        <v>284.3124873030186</v>
      </c>
      <c r="PC20" s="18">
        <v>277.54359109520914</v>
      </c>
      <c r="PD20" s="18">
        <v>271.81720806360244</v>
      </c>
      <c r="PE20" s="18">
        <v>262.9265842783451</v>
      </c>
      <c r="PF20" s="18">
        <v>259.74944849967954</v>
      </c>
      <c r="PG20" s="18">
        <v>259.07791527390481</v>
      </c>
      <c r="PH20" s="18">
        <v>258.2526336729527</v>
      </c>
      <c r="PI20" s="18">
        <v>255.4325908946991</v>
      </c>
      <c r="PJ20" s="18">
        <v>258.26949639797215</v>
      </c>
      <c r="PK20" s="18">
        <v>261.37719742655753</v>
      </c>
      <c r="PL20" s="18">
        <v>262.02690830230716</v>
      </c>
      <c r="PM20" s="18">
        <v>263.80146212935449</v>
      </c>
      <c r="PN20" s="18">
        <v>269.44650731086728</v>
      </c>
      <c r="PO20" s="18">
        <v>275.21256734251972</v>
      </c>
      <c r="PP20" s="18">
        <v>274.32082676649088</v>
      </c>
      <c r="PQ20" s="18">
        <v>273.76832454085354</v>
      </c>
      <c r="PR20" s="18">
        <v>274.15815106630322</v>
      </c>
      <c r="PS20" s="18">
        <v>264.48886615514755</v>
      </c>
      <c r="PT20" s="18">
        <v>262.28580072760582</v>
      </c>
      <c r="PU20" s="18">
        <v>258.29528644800189</v>
      </c>
      <c r="PV20" s="18">
        <v>253.02717276692388</v>
      </c>
      <c r="PW20" s="18">
        <v>252.52525871634481</v>
      </c>
      <c r="PX20" s="18">
        <v>253.1571149420738</v>
      </c>
      <c r="PY20" s="18">
        <v>249.98196301341056</v>
      </c>
      <c r="PZ20" s="18">
        <v>249.14577023744584</v>
      </c>
      <c r="QA20" s="18">
        <v>237.79318859934807</v>
      </c>
      <c r="QB20" s="18">
        <v>233.54080611944198</v>
      </c>
      <c r="QC20" s="18">
        <v>232.43778551816942</v>
      </c>
      <c r="QD20" s="18">
        <v>217.55395087599754</v>
      </c>
      <c r="QE20" s="18">
        <v>210.44879209280015</v>
      </c>
      <c r="QF20" s="18">
        <v>210.78505466818811</v>
      </c>
      <c r="QG20" s="18">
        <v>207.29546251416207</v>
      </c>
      <c r="QH20" s="18">
        <v>208.1693484401703</v>
      </c>
      <c r="QI20" s="18">
        <v>211.9823081445694</v>
      </c>
      <c r="QJ20" s="18">
        <v>214.39764552235604</v>
      </c>
      <c r="QK20" s="18">
        <v>212.64193827033043</v>
      </c>
      <c r="QL20" s="18">
        <v>213.30851187109945</v>
      </c>
      <c r="QM20" s="18">
        <v>209.68203406691552</v>
      </c>
      <c r="QN20" s="18">
        <v>210.72851494312286</v>
      </c>
      <c r="QO20" s="18">
        <v>211.36235501885415</v>
      </c>
      <c r="QP20" s="18">
        <v>213.81736939668656</v>
      </c>
      <c r="QQ20" s="18">
        <v>215.66830144882204</v>
      </c>
      <c r="QR20" s="18">
        <v>215.52447232365608</v>
      </c>
      <c r="QS20" s="18">
        <v>215.7635262489319</v>
      </c>
      <c r="QT20" s="18">
        <v>217.77911785125733</v>
      </c>
      <c r="QU20" s="18">
        <v>218.65300377726555</v>
      </c>
      <c r="QV20" s="18">
        <v>219.37016555309296</v>
      </c>
      <c r="QW20" s="18">
        <v>221.92437243103981</v>
      </c>
      <c r="QX20" s="18">
        <v>222.93316015720367</v>
      </c>
      <c r="QY20" s="18">
        <v>223.53525863289832</v>
      </c>
      <c r="QZ20" s="18">
        <v>226.43862311124803</v>
      </c>
      <c r="RA20" s="18">
        <v>228.69723633885383</v>
      </c>
      <c r="RB20" s="18">
        <v>231.13538799166679</v>
      </c>
      <c r="RC20" s="18">
        <v>230.48964481592179</v>
      </c>
      <c r="RD20" s="18">
        <v>229.80323271512987</v>
      </c>
      <c r="RE20" s="18">
        <v>230.59875656604765</v>
      </c>
      <c r="RF20" s="18">
        <v>230.33688836574552</v>
      </c>
      <c r="RG20" s="18">
        <v>227.48113628745079</v>
      </c>
      <c r="RH20" s="18">
        <v>222.81512108206749</v>
      </c>
      <c r="RI20" s="18">
        <v>224.08676893353461</v>
      </c>
      <c r="RJ20" s="18">
        <v>223.89830318331718</v>
      </c>
      <c r="RK20" s="18">
        <v>226.03788541078566</v>
      </c>
      <c r="RL20" s="18">
        <v>226.90879556179047</v>
      </c>
      <c r="RM20" s="18">
        <v>227.09825323700906</v>
      </c>
      <c r="RN20" s="18">
        <v>226.87705396175383</v>
      </c>
      <c r="RO20" s="18">
        <v>229.30727021455766</v>
      </c>
      <c r="RP20" s="18">
        <v>229.22692428946493</v>
      </c>
      <c r="RQ20" s="18">
        <v>228.86288781404494</v>
      </c>
      <c r="RR20" s="18">
        <v>229.52152601480483</v>
      </c>
      <c r="RS20" s="18">
        <v>225.73832406044005</v>
      </c>
      <c r="RT20" s="18">
        <v>225.54787446022033</v>
      </c>
      <c r="RU20" s="18">
        <v>221.07032500505449</v>
      </c>
      <c r="RV20" s="18">
        <v>219.7580082285404</v>
      </c>
      <c r="RW20" s="18">
        <v>220.21131795406342</v>
      </c>
      <c r="RX20" s="18">
        <v>227.87493051290511</v>
      </c>
      <c r="RY20" s="18">
        <v>229.12178023934365</v>
      </c>
      <c r="RZ20" s="18">
        <v>227.19744573712347</v>
      </c>
      <c r="SA20" s="18">
        <v>225.72939673542976</v>
      </c>
      <c r="SB20" s="18">
        <v>224.426007283926</v>
      </c>
      <c r="SC20" s="18">
        <v>225.81271843552591</v>
      </c>
      <c r="SD20" s="18">
        <v>226.4604454612732</v>
      </c>
      <c r="SE20" s="18">
        <v>229.11880446434023</v>
      </c>
      <c r="SF20" s="18">
        <v>229.84489356517793</v>
      </c>
      <c r="SG20" s="18">
        <v>235.72800074696539</v>
      </c>
      <c r="SH20" s="18">
        <v>235.79743549704554</v>
      </c>
      <c r="SI20" s="18">
        <v>236.37870354771613</v>
      </c>
      <c r="SJ20" s="18">
        <v>238.74543660044668</v>
      </c>
      <c r="SK20" s="18">
        <v>240.1301639020443</v>
      </c>
      <c r="SL20" s="18">
        <v>241.38098132848739</v>
      </c>
      <c r="SM20" s="18">
        <v>241.15283857822419</v>
      </c>
      <c r="SN20" s="18">
        <v>240.20852597713468</v>
      </c>
      <c r="SO20" s="18">
        <v>242.28065730452536</v>
      </c>
      <c r="SP20" s="5">
        <v>240.24820297718048</v>
      </c>
      <c r="SQ20" s="5">
        <v>240.23332410216329</v>
      </c>
      <c r="SR20" s="5">
        <v>239.44771950125693</v>
      </c>
      <c r="SS20" s="5">
        <v>244.33790975689888</v>
      </c>
      <c r="SV20" s="5">
        <v>253.684</v>
      </c>
    </row>
    <row r="21" spans="1:516" x14ac:dyDescent="0.25">
      <c r="A21" s="5" t="s">
        <v>242</v>
      </c>
      <c r="B21" s="5" t="str">
        <f ca="1">_xlfn.XLOOKUP(A21,bonds[worksheet get],bonds[unique lookup],"-")</f>
        <v>LHNVX 3 PERP nc-24</v>
      </c>
      <c r="C21" s="5" t="str">
        <f ca="1">_xlfn.XLOOKUP(A21,bonds[worksheet get],bonds[ID_ISIN],"-")</f>
        <v>XS1713466495</v>
      </c>
      <c r="D21" s="18">
        <f ca="1">_xll.BDH(A21,"blp_i_sprd_mid","-2AY",,"Dates=H","Fill=C","Sort=R","Dir=H","factor="&amp;_xlfn.XLOOKUP(A21,bonds[worksheet get],bonds[yas/blp factor]),"cols=321;rows=1")</f>
        <v>295.90875175207856</v>
      </c>
      <c r="E21" s="18">
        <v>286.88628575795889</v>
      </c>
      <c r="F21" s="18">
        <v>295.12761609601972</v>
      </c>
      <c r="G21" s="18">
        <v>306.47652953577045</v>
      </c>
      <c r="H21" s="18">
        <v>305.57767484086753</v>
      </c>
      <c r="I21" s="18">
        <v>309.86444356894492</v>
      </c>
      <c r="J21" s="18">
        <v>312.67373859763148</v>
      </c>
      <c r="K21" s="18">
        <v>310.34529591405391</v>
      </c>
      <c r="L21" s="18">
        <v>307.78839848560096</v>
      </c>
      <c r="M21" s="18">
        <v>312.03526245474814</v>
      </c>
      <c r="N21" s="18">
        <v>299.0861681818962</v>
      </c>
      <c r="O21" s="18">
        <v>300.72725139290094</v>
      </c>
      <c r="P21" s="18">
        <v>298.72802297049759</v>
      </c>
      <c r="Q21" s="18">
        <v>285.86472392934564</v>
      </c>
      <c r="R21" s="18">
        <v>286.92020480304956</v>
      </c>
      <c r="S21" s="18">
        <v>279.90095770722627</v>
      </c>
      <c r="T21" s="18">
        <v>275.28896519386768</v>
      </c>
      <c r="U21" s="18">
        <v>302.27854889631271</v>
      </c>
      <c r="V21" s="18">
        <v>297.51092782312634</v>
      </c>
      <c r="W21" s="18">
        <v>303.74105831110478</v>
      </c>
      <c r="X21" s="18">
        <v>281.87923613119125</v>
      </c>
      <c r="Y21" s="18">
        <v>273.25082963150743</v>
      </c>
      <c r="Z21" s="18">
        <v>272.46370826160904</v>
      </c>
      <c r="AA21" s="18">
        <v>284.57580021589996</v>
      </c>
      <c r="AB21" s="18">
        <v>313.82997898763421</v>
      </c>
      <c r="AC21" s="18">
        <v>318.56068815881014</v>
      </c>
      <c r="AD21" s="18">
        <v>333.7384632179141</v>
      </c>
      <c r="AE21" s="18">
        <v>335.60401069790123</v>
      </c>
      <c r="AF21" s="18">
        <v>338.73753189289567</v>
      </c>
      <c r="AG21" s="18">
        <v>329.85373493605852</v>
      </c>
      <c r="AH21" s="18">
        <v>333.56188465964794</v>
      </c>
      <c r="AI21" s="18">
        <v>350.5752786295414</v>
      </c>
      <c r="AJ21" s="18">
        <v>366.75665837574007</v>
      </c>
      <c r="AK21" s="18">
        <v>365.82488225471974</v>
      </c>
      <c r="AL21" s="18">
        <v>367.99071304565672</v>
      </c>
      <c r="AM21" s="18">
        <v>375.75418389552834</v>
      </c>
      <c r="AN21" s="18">
        <v>384.10425470167399</v>
      </c>
      <c r="AO21" s="18">
        <v>392.98505880159138</v>
      </c>
      <c r="AP21" s="18">
        <v>394.54533487576248</v>
      </c>
      <c r="AQ21" s="18">
        <v>389.82659713226559</v>
      </c>
      <c r="AR21" s="18">
        <v>377.90505040186645</v>
      </c>
      <c r="AS21" s="18">
        <v>378.68419081997871</v>
      </c>
      <c r="AT21" s="18">
        <v>370.31317001539469</v>
      </c>
      <c r="AU21" s="18">
        <v>372.46303890275954</v>
      </c>
      <c r="AV21" s="18">
        <v>372.26850320297478</v>
      </c>
      <c r="AW21" s="18">
        <v>376.43456003528837</v>
      </c>
      <c r="AX21" s="18">
        <v>372.50094842374324</v>
      </c>
      <c r="AY21" s="18">
        <v>379.15207411843539</v>
      </c>
      <c r="AZ21" s="18">
        <v>373.73999118852618</v>
      </c>
      <c r="BA21" s="18">
        <v>372.12783892774581</v>
      </c>
      <c r="BB21" s="18">
        <v>381.17524539619683</v>
      </c>
      <c r="BC21" s="18">
        <v>385.21759747582672</v>
      </c>
      <c r="BD21" s="18">
        <v>418.44629023700952</v>
      </c>
      <c r="BE21" s="18">
        <v>429.53482512474062</v>
      </c>
      <c r="BF21" s="18">
        <v>434.50895332539079</v>
      </c>
      <c r="BG21" s="18">
        <v>447.94488565719126</v>
      </c>
      <c r="BH21" s="18">
        <v>450.61650926756857</v>
      </c>
      <c r="BI21" s="18">
        <v>453.52057809871434</v>
      </c>
      <c r="BJ21" s="18">
        <v>465.40521292710304</v>
      </c>
      <c r="BK21" s="18">
        <v>466.90762710082532</v>
      </c>
      <c r="BL21" s="18">
        <v>472.11420052224395</v>
      </c>
      <c r="BM21" s="18">
        <v>515.1145711264611</v>
      </c>
      <c r="BN21" s="18">
        <v>599.7395957707763</v>
      </c>
      <c r="BO21" s="18">
        <v>616.58040165829664</v>
      </c>
      <c r="BP21" s="18">
        <v>669.15292631089687</v>
      </c>
      <c r="BQ21" s="18">
        <v>687.74355587750676</v>
      </c>
      <c r="BR21" s="18">
        <v>678.79890416330102</v>
      </c>
      <c r="BS21" s="18">
        <v>689.5282962206602</v>
      </c>
      <c r="BT21" s="18">
        <v>695.50004339456552</v>
      </c>
      <c r="BU21" s="18">
        <v>697.36359563660619</v>
      </c>
      <c r="BV21" s="18">
        <v>696.81690043926244</v>
      </c>
      <c r="BW21" s="18">
        <v>702.05639528679842</v>
      </c>
      <c r="BX21" s="18">
        <v>716.58571801328662</v>
      </c>
      <c r="BY21" s="18">
        <v>757.77042208617922</v>
      </c>
      <c r="BZ21" s="18">
        <v>768.32223796629899</v>
      </c>
      <c r="CA21" s="18">
        <v>737.20251171457767</v>
      </c>
      <c r="CB21" s="18">
        <v>742.39013037550455</v>
      </c>
      <c r="CC21" s="18">
        <v>740.77598287677768</v>
      </c>
      <c r="CD21" s="18">
        <v>624.65014153295749</v>
      </c>
      <c r="CE21" s="18">
        <v>504.32232907378676</v>
      </c>
      <c r="CF21" s="18">
        <v>408.48207193213699</v>
      </c>
      <c r="CG21" s="18">
        <v>398.64953933173416</v>
      </c>
      <c r="CH21" s="18">
        <v>328.24258029425147</v>
      </c>
      <c r="CI21" s="18">
        <v>316.6881573460102</v>
      </c>
      <c r="CJ21" s="18">
        <v>319.12733573561906</v>
      </c>
      <c r="CK21" s="18">
        <v>274.21552717864512</v>
      </c>
      <c r="CL21" s="18">
        <v>240.4920154067278</v>
      </c>
      <c r="CM21" s="18">
        <v>235.11983723574878</v>
      </c>
      <c r="CN21" s="18">
        <v>240.27752732747794</v>
      </c>
      <c r="CO21" s="18">
        <v>248.1557243592739</v>
      </c>
      <c r="CP21" s="18">
        <v>245.79934834444524</v>
      </c>
      <c r="CQ21" s="18">
        <v>216.96716239839793</v>
      </c>
      <c r="CR21" s="18">
        <v>201.88715399867297</v>
      </c>
      <c r="CS21" s="18">
        <v>191.96084521478414</v>
      </c>
      <c r="CT21" s="18">
        <v>183.52597679591179</v>
      </c>
      <c r="CU21" s="18">
        <v>173.41710373991728</v>
      </c>
      <c r="CV21" s="18">
        <v>174.46959175670148</v>
      </c>
      <c r="CW21" s="18">
        <v>175.19286551231144</v>
      </c>
      <c r="CX21" s="18">
        <v>177.09732013225556</v>
      </c>
      <c r="CY21" s="18">
        <v>175.57994167393446</v>
      </c>
      <c r="CZ21" s="18">
        <v>176.85489872175455</v>
      </c>
      <c r="DA21" s="18">
        <v>176.24734876704215</v>
      </c>
      <c r="DB21" s="18">
        <v>175.58193691188097</v>
      </c>
      <c r="DC21" s="18">
        <v>177.07038441997767</v>
      </c>
      <c r="DD21" s="18">
        <v>177.89741054880619</v>
      </c>
      <c r="DE21" s="18">
        <v>175.80839641880991</v>
      </c>
      <c r="DF21" s="18">
        <v>175.46721072995663</v>
      </c>
      <c r="DG21" s="18">
        <v>181.31425553220512</v>
      </c>
      <c r="DH21" s="18">
        <v>187.75089314764739</v>
      </c>
      <c r="DI21" s="18">
        <v>192.46763565319776</v>
      </c>
      <c r="DJ21" s="18">
        <v>195.55626399439572</v>
      </c>
      <c r="DK21" s="18">
        <v>191.71443332839013</v>
      </c>
      <c r="DL21" s="18">
        <v>187.15730985856058</v>
      </c>
      <c r="DM21" s="18">
        <v>185.49128617322444</v>
      </c>
      <c r="DN21" s="18">
        <v>186.54078133308886</v>
      </c>
      <c r="DO21" s="18">
        <v>175.65875357282161</v>
      </c>
      <c r="DP21" s="18">
        <v>172.67587284278869</v>
      </c>
      <c r="DQ21" s="18">
        <v>169.53038022011518</v>
      </c>
      <c r="DR21" s="18">
        <v>169.72691115784644</v>
      </c>
      <c r="DS21" s="18">
        <v>170.75545631927253</v>
      </c>
      <c r="DT21" s="18">
        <v>172.37159905594586</v>
      </c>
      <c r="DU21" s="18">
        <v>177.03945823180675</v>
      </c>
      <c r="DV21" s="18">
        <v>180.87530318397282</v>
      </c>
      <c r="DW21" s="18">
        <v>178.90700094974042</v>
      </c>
      <c r="DX21" s="18">
        <v>178.44211050820351</v>
      </c>
      <c r="DY21" s="18">
        <v>181.77216264092922</v>
      </c>
      <c r="DZ21" s="18">
        <v>181.81705549472571</v>
      </c>
      <c r="EA21" s="18">
        <v>185.32568142366409</v>
      </c>
      <c r="EB21" s="18">
        <v>184.30411959505082</v>
      </c>
      <c r="EC21" s="18">
        <v>183.76341011154651</v>
      </c>
      <c r="ED21" s="18">
        <v>183.35837680840493</v>
      </c>
      <c r="EE21" s="18">
        <v>178.29745575708151</v>
      </c>
      <c r="EF21" s="18">
        <v>177.59413438093662</v>
      </c>
      <c r="EG21" s="18">
        <v>176.30521066749097</v>
      </c>
      <c r="EH21" s="18">
        <v>178.92096761536598</v>
      </c>
      <c r="EI21" s="18">
        <v>179.00975570398569</v>
      </c>
      <c r="EJ21" s="18">
        <v>182.46850068426133</v>
      </c>
      <c r="EK21" s="18">
        <v>182.37272926282881</v>
      </c>
      <c r="EL21" s="18">
        <v>182.18617451483013</v>
      </c>
      <c r="EM21" s="18">
        <v>187.28101461124422</v>
      </c>
      <c r="EN21" s="18">
        <v>187.59825744473935</v>
      </c>
      <c r="EO21" s="18">
        <v>189.82893346893789</v>
      </c>
      <c r="EP21" s="18">
        <v>191.95186664402485</v>
      </c>
      <c r="EQ21" s="18">
        <v>196.37032107657194</v>
      </c>
      <c r="ER21" s="18">
        <v>194.40201884233952</v>
      </c>
      <c r="ES21" s="18">
        <v>194.92876166021824</v>
      </c>
      <c r="ET21" s="18">
        <v>197.02376150405408</v>
      </c>
      <c r="EU21" s="18">
        <v>204.2225800150633</v>
      </c>
      <c r="EV21" s="18">
        <v>207.23040121942759</v>
      </c>
      <c r="EW21" s="18">
        <v>212.19455323034524</v>
      </c>
      <c r="EX21" s="18">
        <v>204.69445378941296</v>
      </c>
      <c r="EY21" s="18">
        <v>211.46928423678875</v>
      </c>
      <c r="EZ21" s="18">
        <v>215.6842243987918</v>
      </c>
      <c r="FA21" s="18">
        <v>214.49506258267164</v>
      </c>
      <c r="FB21" s="18">
        <v>215.61339345169065</v>
      </c>
      <c r="FC21" s="18">
        <v>213.13331268417835</v>
      </c>
      <c r="FD21" s="18">
        <v>215.72213391977547</v>
      </c>
      <c r="FE21" s="18">
        <v>217.52782426136733</v>
      </c>
      <c r="FF21" s="18">
        <v>219.04819557660818</v>
      </c>
      <c r="FG21" s="18">
        <v>215.21933395725489</v>
      </c>
      <c r="FH21" s="18">
        <v>213.11336030471327</v>
      </c>
      <c r="FI21" s="18">
        <v>213.88651500898598</v>
      </c>
      <c r="FJ21" s="18">
        <v>216.47433862560987</v>
      </c>
      <c r="FK21" s="18">
        <v>214.17981498712302</v>
      </c>
      <c r="FL21" s="18">
        <v>207.86388926744462</v>
      </c>
      <c r="FM21" s="18">
        <v>206.11506320732832</v>
      </c>
      <c r="FN21" s="18">
        <v>205.76988704258204</v>
      </c>
      <c r="FO21" s="18">
        <v>201.71356829732656</v>
      </c>
      <c r="FP21" s="18">
        <v>207.63044642770291</v>
      </c>
      <c r="FQ21" s="18">
        <v>206.54403936582804</v>
      </c>
      <c r="FR21" s="18">
        <v>212.45892225825787</v>
      </c>
      <c r="FS21" s="18">
        <v>218.76985988306998</v>
      </c>
      <c r="FT21" s="18">
        <v>220.27227405679227</v>
      </c>
      <c r="FU21" s="18">
        <v>214.93601016885043</v>
      </c>
      <c r="FV21" s="18">
        <v>216.42844815284013</v>
      </c>
      <c r="FW21" s="18">
        <v>214.14290308511258</v>
      </c>
      <c r="FX21" s="18">
        <v>216.74170051044226</v>
      </c>
      <c r="FY21" s="18">
        <v>219.80937885320188</v>
      </c>
      <c r="FZ21" s="18">
        <v>219.71759790766239</v>
      </c>
      <c r="GA21" s="18">
        <v>218.17827183192969</v>
      </c>
      <c r="GB21" s="18">
        <v>218.57931465917827</v>
      </c>
      <c r="GC21" s="18">
        <v>218.36083610403537</v>
      </c>
      <c r="GD21" s="18">
        <v>222.21763105463981</v>
      </c>
      <c r="GE21" s="18">
        <v>223.15639050847292</v>
      </c>
      <c r="GF21" s="18">
        <v>224.79547848153115</v>
      </c>
      <c r="GG21" s="18">
        <v>229.76362096834183</v>
      </c>
      <c r="GH21" s="18">
        <v>230.20057807862759</v>
      </c>
      <c r="GI21" s="18">
        <v>238.46485365307331</v>
      </c>
      <c r="GJ21" s="18">
        <v>241.68417007976771</v>
      </c>
      <c r="GK21" s="18">
        <v>246.23031974089147</v>
      </c>
      <c r="GL21" s="18">
        <v>235.4460586400032</v>
      </c>
      <c r="GM21" s="18">
        <v>234.84549201810361</v>
      </c>
      <c r="GN21" s="18">
        <v>235.38919435852765</v>
      </c>
      <c r="GO21" s="18">
        <v>228.18937822854519</v>
      </c>
      <c r="GP21" s="18">
        <v>219.29360984402896</v>
      </c>
      <c r="GQ21" s="18">
        <v>222.60370959728957</v>
      </c>
      <c r="GR21" s="18">
        <v>222.0819548742771</v>
      </c>
      <c r="GS21" s="18">
        <v>220.64837640970947</v>
      </c>
      <c r="GT21" s="18">
        <v>220.3580692884922</v>
      </c>
      <c r="GU21" s="18">
        <v>219.04520271968843</v>
      </c>
      <c r="GV21" s="18">
        <v>216.17904340952634</v>
      </c>
      <c r="GW21" s="18">
        <v>214.31648878645896</v>
      </c>
      <c r="GX21" s="18">
        <v>215.77800058227777</v>
      </c>
      <c r="GY21" s="18">
        <v>212.14766513860226</v>
      </c>
      <c r="GZ21" s="18">
        <v>207.56659881341457</v>
      </c>
      <c r="HA21" s="18">
        <v>206.75952506405113</v>
      </c>
      <c r="HB21" s="18">
        <v>203.75569433557988</v>
      </c>
      <c r="HC21" s="18">
        <v>209.25457011616228</v>
      </c>
      <c r="HD21" s="18">
        <v>227.15684259122611</v>
      </c>
      <c r="HE21" s="18">
        <v>227.41422828632594</v>
      </c>
      <c r="HF21" s="18">
        <v>228.54652582097054</v>
      </c>
      <c r="HG21" s="18">
        <v>230.38613520765304</v>
      </c>
      <c r="HH21" s="18">
        <v>226.30387836909293</v>
      </c>
      <c r="HI21" s="18">
        <v>231.6441327329278</v>
      </c>
      <c r="HJ21" s="18">
        <v>234.01248017543554</v>
      </c>
      <c r="HK21" s="18">
        <v>233.83191114127635</v>
      </c>
      <c r="HL21" s="18">
        <v>233.96060398882628</v>
      </c>
      <c r="HM21" s="18">
        <v>236.44168237531184</v>
      </c>
      <c r="HN21" s="18">
        <v>237.44329182446003</v>
      </c>
      <c r="HO21" s="18">
        <v>237.16296089297535</v>
      </c>
      <c r="HP21" s="18">
        <v>231.3707851342559</v>
      </c>
      <c r="HQ21" s="18">
        <v>237.71364656621219</v>
      </c>
      <c r="HR21" s="18">
        <v>236.64519664585592</v>
      </c>
      <c r="HS21" s="18">
        <v>245.37136980491877</v>
      </c>
      <c r="HT21" s="18">
        <v>256.01895710647108</v>
      </c>
      <c r="HU21" s="18">
        <v>255.85035949999096</v>
      </c>
      <c r="HV21" s="18">
        <v>264.41092790949341</v>
      </c>
      <c r="HW21" s="18">
        <v>263.86622795009612</v>
      </c>
      <c r="HX21" s="18">
        <v>253.26353350234032</v>
      </c>
      <c r="HY21" s="18">
        <v>249.9135289901495</v>
      </c>
      <c r="HZ21" s="18">
        <v>247.53720059585569</v>
      </c>
      <c r="IA21" s="18">
        <v>251.99955026322604</v>
      </c>
      <c r="IB21" s="18">
        <v>264.6463659871817</v>
      </c>
      <c r="IC21" s="18">
        <v>272.64527491474149</v>
      </c>
      <c r="ID21" s="18">
        <v>276.40929130083322</v>
      </c>
      <c r="IE21" s="18">
        <v>278.40951734220982</v>
      </c>
      <c r="IF21" s="18">
        <v>267.33494912010434</v>
      </c>
      <c r="IG21" s="18">
        <v>254.76594767606258</v>
      </c>
      <c r="IH21" s="18">
        <v>248.20161483204365</v>
      </c>
      <c r="II21" s="18">
        <v>247.19501728802919</v>
      </c>
      <c r="IJ21" s="18">
        <v>234.86943487346173</v>
      </c>
      <c r="IK21" s="18">
        <v>231.66707796931266</v>
      </c>
      <c r="IL21" s="18">
        <v>231.97833508896829</v>
      </c>
      <c r="IM21" s="18">
        <v>239.59216309285162</v>
      </c>
      <c r="IN21" s="18">
        <v>248.9987123916745</v>
      </c>
      <c r="IO21" s="18">
        <v>253.20666922086477</v>
      </c>
      <c r="IP21" s="18">
        <v>252.28885976547002</v>
      </c>
      <c r="IQ21" s="18">
        <v>252.69588830655815</v>
      </c>
      <c r="IR21" s="18">
        <v>248.01705532199145</v>
      </c>
      <c r="IS21" s="18">
        <v>244.26700560152531</v>
      </c>
      <c r="IT21" s="18">
        <v>244.35778892809154</v>
      </c>
      <c r="IU21" s="18">
        <v>244.6231555749774</v>
      </c>
      <c r="IV21" s="18">
        <v>244.28895321893694</v>
      </c>
      <c r="IW21" s="18">
        <v>248.71838146018982</v>
      </c>
      <c r="IX21" s="18">
        <v>249.37581236356496</v>
      </c>
      <c r="IY21" s="18">
        <v>245.85022691208124</v>
      </c>
      <c r="IZ21" s="18">
        <v>238.15259891444444</v>
      </c>
      <c r="JA21" s="18">
        <v>242.76259618985654</v>
      </c>
      <c r="JB21" s="18">
        <v>238.5676084073186</v>
      </c>
      <c r="JC21" s="18">
        <v>244.96334364485742</v>
      </c>
      <c r="JD21" s="18">
        <v>243.33223662358523</v>
      </c>
      <c r="JE21" s="18">
        <v>249.96440755778551</v>
      </c>
      <c r="JF21" s="18">
        <v>252.11128358823061</v>
      </c>
      <c r="JG21" s="18">
        <v>251.00093367099763</v>
      </c>
      <c r="JH21" s="18">
        <v>250.42630514240264</v>
      </c>
      <c r="JI21" s="18">
        <v>247.70879105925562</v>
      </c>
      <c r="JJ21" s="18">
        <v>248.44004576665162</v>
      </c>
      <c r="JK21" s="18">
        <v>249.98435993725062</v>
      </c>
      <c r="JL21" s="18">
        <v>258.38331407308578</v>
      </c>
      <c r="JM21" s="18">
        <v>268.1450157263875</v>
      </c>
      <c r="JN21" s="18">
        <v>277.4847245540023</v>
      </c>
      <c r="JO21" s="18">
        <v>282.29025514817238</v>
      </c>
      <c r="JP21" s="18">
        <v>283.90240740895268</v>
      </c>
      <c r="JQ21" s="18">
        <v>285.09955017685888</v>
      </c>
      <c r="JR21" s="18">
        <v>280.37283148157593</v>
      </c>
      <c r="JS21" s="18">
        <v>288.94736655670403</v>
      </c>
      <c r="JT21" s="18">
        <v>296.80361597108839</v>
      </c>
      <c r="JU21" s="18">
        <v>298.076577780962</v>
      </c>
      <c r="JV21" s="18">
        <v>310.44904828727243</v>
      </c>
      <c r="JW21" s="18">
        <v>320.30652136200666</v>
      </c>
      <c r="JX21" s="18">
        <v>331.13168484079841</v>
      </c>
      <c r="JY21" s="18">
        <v>332.08640619820358</v>
      </c>
      <c r="JZ21" s="18">
        <v>326.04881617206337</v>
      </c>
      <c r="KA21" s="18">
        <v>328.53687789136171</v>
      </c>
      <c r="KB21" s="18">
        <v>327.72481604713204</v>
      </c>
      <c r="KC21" s="18">
        <v>331.24740864169598</v>
      </c>
      <c r="KD21" s="18">
        <v>331.6943419417143</v>
      </c>
      <c r="KE21" s="18">
        <v>336.42405349391697</v>
      </c>
      <c r="KF21" s="18">
        <v>316.2432192839384</v>
      </c>
      <c r="KG21" s="18">
        <v>309.4983174057603</v>
      </c>
      <c r="KH21" s="18">
        <v>307.76146277332305</v>
      </c>
      <c r="KI21" s="18">
        <v>304.67482967007157</v>
      </c>
      <c r="KJ21" s="18">
        <v>310.15774354708196</v>
      </c>
      <c r="KK21" s="18">
        <v>316.27215023416278</v>
      </c>
      <c r="KL21" s="18">
        <v>313.51672663003205</v>
      </c>
      <c r="KM21" s="18">
        <v>320.00623805105687</v>
      </c>
      <c r="KN21" s="18">
        <v>304.11416780710221</v>
      </c>
      <c r="KO21" s="18">
        <v>320.42424040085081</v>
      </c>
      <c r="KP21" s="18">
        <v>312.47221956503392</v>
      </c>
      <c r="KQ21" s="18">
        <v>304.10518923634294</v>
      </c>
      <c r="KR21" s="18">
        <v>292.75428055864569</v>
      </c>
      <c r="KS21" s="18">
        <v>291.60901397734881</v>
      </c>
      <c r="KT21" s="18">
        <v>290.83186879718306</v>
      </c>
      <c r="KU21" s="18">
        <v>292.76625198632479</v>
      </c>
      <c r="KV21" s="18">
        <v>294.64776136988399</v>
      </c>
      <c r="KW21" s="18">
        <v>296.79064692443609</v>
      </c>
      <c r="KX21" s="18">
        <v>296.7038540737629</v>
      </c>
      <c r="KY21" s="18">
        <v>295.63440653443337</v>
      </c>
      <c r="KZ21" s="18">
        <v>294.41132567322251</v>
      </c>
      <c r="LA21" s="18">
        <v>293.95641142141818</v>
      </c>
      <c r="LB21" s="18">
        <v>289.08803083193305</v>
      </c>
      <c r="LC21" s="18">
        <v>287.53773094749448</v>
      </c>
      <c r="LD21" s="18">
        <v>286.56505244857073</v>
      </c>
      <c r="LE21" s="18">
        <v>291.61799254810813</v>
      </c>
      <c r="LF21" s="18">
        <v>300.0139538270235</v>
      </c>
      <c r="LG21" s="18">
        <v>308.28022463941574</v>
      </c>
      <c r="LH21" s="18">
        <v>307.2227485277653</v>
      </c>
      <c r="LI21" s="18">
        <v>305.11477963727714</v>
      </c>
      <c r="LJ21" s="18">
        <v>303.26120358496905</v>
      </c>
      <c r="LK21" s="18">
        <v>303.76998926132916</v>
      </c>
      <c r="LL21" s="18">
        <v>301.73684179383514</v>
      </c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</row>
    <row r="22" spans="1:516" x14ac:dyDescent="0.25">
      <c r="A22" s="5" t="s">
        <v>243</v>
      </c>
      <c r="B22" s="5" t="str">
        <f ca="1">_xlfn.XLOOKUP(A22,bonds[worksheet get],bonds[unique lookup],"-")</f>
        <v>EVKGR 2 1/8 07/07/77 nc-22</v>
      </c>
      <c r="C22" s="5" t="str">
        <f ca="1">_xlfn.XLOOKUP(A22,bonds[worksheet get],bonds[ID_ISIN],"-")</f>
        <v>DE000A2GSFF1</v>
      </c>
      <c r="D22" s="18">
        <f ca="1">_xll.BDH(A22,"blp_i_sprd_mid","-2AY",,"Dates=H","Fill=C","Sort=R","Dir=H","factor="&amp;_xlfn.XLOOKUP(A22,bonds[worksheet get],bonds[yas/blp factor]),"cols=510;rows=1")</f>
        <v>292.1439235547781</v>
      </c>
      <c r="E22" s="18">
        <v>292.93324169838428</v>
      </c>
      <c r="F22" s="18">
        <v>304.37933651965858</v>
      </c>
      <c r="G22" s="18">
        <v>306.2191153767705</v>
      </c>
      <c r="H22" s="18">
        <v>311.1435181234479</v>
      </c>
      <c r="I22" s="18">
        <v>311.31237722879649</v>
      </c>
      <c r="J22" s="18">
        <v>311.01981901139021</v>
      </c>
      <c r="K22" s="18">
        <v>308.5085306888223</v>
      </c>
      <c r="L22" s="18">
        <v>304.8574434051514</v>
      </c>
      <c r="M22" s="18">
        <v>305.49459200614695</v>
      </c>
      <c r="N22" s="18">
        <v>302.33241073679926</v>
      </c>
      <c r="O22" s="18">
        <v>294.58845362639426</v>
      </c>
      <c r="P22" s="18">
        <v>290.97270894616844</v>
      </c>
      <c r="Q22" s="18">
        <v>287.18810516059398</v>
      </c>
      <c r="R22" s="18">
        <v>276.08267376697063</v>
      </c>
      <c r="S22" s="18">
        <v>265.89615006291865</v>
      </c>
      <c r="T22" s="18">
        <v>291.3172993297577</v>
      </c>
      <c r="U22" s="18">
        <v>283.49087614464759</v>
      </c>
      <c r="V22" s="18">
        <v>277.14884230422973</v>
      </c>
      <c r="W22" s="18">
        <v>260.91971515005827</v>
      </c>
      <c r="X22" s="18">
        <v>246.34972687983512</v>
      </c>
      <c r="Y22" s="18">
        <v>228.6381738589406</v>
      </c>
      <c r="Z22" s="18">
        <v>242.94800129824878</v>
      </c>
      <c r="AA22" s="18">
        <v>312.06831624692677</v>
      </c>
      <c r="AB22" s="18">
        <v>338.85506444132329</v>
      </c>
      <c r="AC22" s="18">
        <v>352.13701116377115</v>
      </c>
      <c r="AD22" s="18">
        <v>354.06907348543405</v>
      </c>
      <c r="AE22" s="18">
        <v>353.08144406694174</v>
      </c>
      <c r="AF22" s="18">
        <v>346.61865633141991</v>
      </c>
      <c r="AG22" s="18">
        <v>343.87273239153626</v>
      </c>
      <c r="AH22" s="18">
        <v>370.43171714150907</v>
      </c>
      <c r="AI22" s="18">
        <v>378.25323163169622</v>
      </c>
      <c r="AJ22" s="18">
        <v>381.55089288091659</v>
      </c>
      <c r="AK22" s="18">
        <v>381.07278599542377</v>
      </c>
      <c r="AL22" s="18">
        <v>380.37771479433775</v>
      </c>
      <c r="AM22" s="18">
        <v>390.65259500700233</v>
      </c>
      <c r="AN22" s="18">
        <v>395.32567257362604</v>
      </c>
      <c r="AO22" s="18">
        <v>395.87446466600898</v>
      </c>
      <c r="AP22" s="18">
        <v>388.42895620691775</v>
      </c>
      <c r="AQ22" s="18">
        <v>355.5544445691109</v>
      </c>
      <c r="AR22" s="18">
        <v>350.93928960257767</v>
      </c>
      <c r="AS22" s="18">
        <v>348.6753995041251</v>
      </c>
      <c r="AT22" s="18">
        <v>346.62945546025037</v>
      </c>
      <c r="AU22" s="18">
        <v>347.7201674721241</v>
      </c>
      <c r="AV22" s="18">
        <v>346.29075551056866</v>
      </c>
      <c r="AW22" s="18">
        <v>349.33120114582778</v>
      </c>
      <c r="AX22" s="18">
        <v>348.1334795846343</v>
      </c>
      <c r="AY22" s="18">
        <v>314.82602105462553</v>
      </c>
      <c r="AZ22" s="18">
        <v>311.51461545962098</v>
      </c>
      <c r="BA22" s="18">
        <v>305.31689724993703</v>
      </c>
      <c r="BB22" s="18">
        <v>305.70370240986347</v>
      </c>
      <c r="BC22" s="18">
        <v>321.42036181408167</v>
      </c>
      <c r="BD22" s="18">
        <v>327.59451828813553</v>
      </c>
      <c r="BE22" s="18">
        <v>329.55210582339765</v>
      </c>
      <c r="BF22" s="18">
        <v>332.10070022737983</v>
      </c>
      <c r="BG22" s="18">
        <v>332.57389841794969</v>
      </c>
      <c r="BH22" s="18">
        <v>333.1590148527622</v>
      </c>
      <c r="BI22" s="18">
        <v>334.86331373000144</v>
      </c>
      <c r="BJ22" s="18">
        <v>329.70133014905451</v>
      </c>
      <c r="BK22" s="18">
        <v>343.3769542043209</v>
      </c>
      <c r="BL22" s="18">
        <v>381.2092477142811</v>
      </c>
      <c r="BM22" s="18">
        <v>423.37591884118314</v>
      </c>
      <c r="BN22" s="18">
        <v>443.59090627276896</v>
      </c>
      <c r="BO22" s="18">
        <v>474.73363034176828</v>
      </c>
      <c r="BP22" s="18">
        <v>482.02206056332591</v>
      </c>
      <c r="BQ22" s="18">
        <v>482.46777006232742</v>
      </c>
      <c r="BR22" s="18">
        <v>477.50900645118952</v>
      </c>
      <c r="BS22" s="18">
        <v>483.93448810529708</v>
      </c>
      <c r="BT22" s="18">
        <v>487.81432057237623</v>
      </c>
      <c r="BU22" s="18">
        <v>487.96354489803315</v>
      </c>
      <c r="BV22" s="18">
        <v>491.27495049303769</v>
      </c>
      <c r="BW22" s="18">
        <v>487.95372750818728</v>
      </c>
      <c r="BX22" s="18">
        <v>517.67882048344609</v>
      </c>
      <c r="BY22" s="18">
        <v>520.17734619921441</v>
      </c>
      <c r="BZ22" s="18">
        <v>496.8571183593869</v>
      </c>
      <c r="CA22" s="18">
        <v>501.14829946100713</v>
      </c>
      <c r="CB22" s="18">
        <v>497.86438255757093</v>
      </c>
      <c r="CC22" s="18">
        <v>434.32329025828835</v>
      </c>
      <c r="CD22" s="18">
        <v>374.33118438827989</v>
      </c>
      <c r="CE22" s="18">
        <v>271.11801972192524</v>
      </c>
      <c r="CF22" s="18">
        <v>253.49973190456626</v>
      </c>
      <c r="CG22" s="18">
        <v>224.9429083209634</v>
      </c>
      <c r="CH22" s="18">
        <v>213.99553690385818</v>
      </c>
      <c r="CI22" s="18">
        <v>206.96137707930805</v>
      </c>
      <c r="CJ22" s="18">
        <v>163.6009113471508</v>
      </c>
      <c r="CK22" s="18">
        <v>145.12163844031096</v>
      </c>
      <c r="CL22" s="18">
        <v>140.7568269148469</v>
      </c>
      <c r="CM22" s="18">
        <v>146.19075219452381</v>
      </c>
      <c r="CN22" s="18">
        <v>154.04270059323309</v>
      </c>
      <c r="CO22" s="18">
        <v>150.7087150015831</v>
      </c>
      <c r="CP22" s="18">
        <v>133.36825931686161</v>
      </c>
      <c r="CQ22" s="18">
        <v>124.02995809549094</v>
      </c>
      <c r="CR22" s="18">
        <v>115.23946722751856</v>
      </c>
      <c r="CS22" s="18">
        <v>108.71090298002959</v>
      </c>
      <c r="CT22" s="18">
        <v>100.36219465512038</v>
      </c>
      <c r="CU22" s="18">
        <v>101.37829450416565</v>
      </c>
      <c r="CV22" s="18">
        <v>103.62254982292652</v>
      </c>
      <c r="CW22" s="18">
        <v>105.30623218148946</v>
      </c>
      <c r="CX22" s="18">
        <v>104.56207403117419</v>
      </c>
      <c r="CY22" s="18">
        <v>105.16093481177091</v>
      </c>
      <c r="CZ22" s="18">
        <v>103.32213769364357</v>
      </c>
      <c r="DA22" s="18">
        <v>103.28679509019851</v>
      </c>
      <c r="DB22" s="18">
        <v>103.33391856145859</v>
      </c>
      <c r="DC22" s="18">
        <v>102.88919080144167</v>
      </c>
      <c r="DD22" s="18">
        <v>101.67477967751026</v>
      </c>
      <c r="DE22" s="18">
        <v>101.44603449410199</v>
      </c>
      <c r="DF22" s="18">
        <v>104.18999495601653</v>
      </c>
      <c r="DG22" s="18">
        <v>106.07198858946562</v>
      </c>
      <c r="DH22" s="18">
        <v>114.422660392344</v>
      </c>
      <c r="DI22" s="18">
        <v>114.35001170748473</v>
      </c>
      <c r="DJ22" s="18">
        <v>113.55480312997103</v>
      </c>
      <c r="DK22" s="18">
        <v>111.15641479063035</v>
      </c>
      <c r="DL22" s="18">
        <v>111.3979225808382</v>
      </c>
      <c r="DM22" s="18">
        <v>108.27501087087393</v>
      </c>
      <c r="DN22" s="18">
        <v>97.401269877612592</v>
      </c>
      <c r="DO22" s="18">
        <v>96.050397034823902</v>
      </c>
      <c r="DP22" s="18">
        <v>92.701685358405115</v>
      </c>
      <c r="DQ22" s="18">
        <v>94.656327676713474</v>
      </c>
      <c r="DR22" s="18">
        <v>94.094772977530951</v>
      </c>
      <c r="DS22" s="18">
        <v>94.444272056043147</v>
      </c>
      <c r="DT22" s="18">
        <v>97.72229852557183</v>
      </c>
      <c r="DU22" s="18">
        <v>100.43189812302589</v>
      </c>
      <c r="DV22" s="18">
        <v>99.62589041668177</v>
      </c>
      <c r="DW22" s="18">
        <v>100.57817723172903</v>
      </c>
      <c r="DX22" s="18">
        <v>101.38614841604233</v>
      </c>
      <c r="DY22" s="18">
        <v>103.20040205955506</v>
      </c>
      <c r="DZ22" s="18">
        <v>106.82203717368841</v>
      </c>
      <c r="EA22" s="18">
        <v>105.28561566281319</v>
      </c>
      <c r="EB22" s="18">
        <v>103.31722899872065</v>
      </c>
      <c r="EC22" s="18">
        <v>102.78905342501402</v>
      </c>
      <c r="ED22" s="18">
        <v>100.66064330643415</v>
      </c>
      <c r="EE22" s="18">
        <v>99.877215596735482</v>
      </c>
      <c r="EF22" s="18">
        <v>100.18449989891053</v>
      </c>
      <c r="EG22" s="18">
        <v>102.23142568176985</v>
      </c>
      <c r="EH22" s="18">
        <v>103.82576979273558</v>
      </c>
      <c r="EI22" s="18">
        <v>104.61606967532634</v>
      </c>
      <c r="EJ22" s="18">
        <v>104.88212094014882</v>
      </c>
      <c r="EK22" s="18">
        <v>105.82753558230401</v>
      </c>
      <c r="EL22" s="18">
        <v>108.00503265011311</v>
      </c>
      <c r="EM22" s="18">
        <v>112.89900148826837</v>
      </c>
      <c r="EN22" s="18">
        <v>116.39595575135947</v>
      </c>
      <c r="EO22" s="18">
        <v>121.95554362106324</v>
      </c>
      <c r="EP22" s="18">
        <v>130.75781535685061</v>
      </c>
      <c r="EQ22" s="18">
        <v>132.06058298939467</v>
      </c>
      <c r="ER22" s="18">
        <v>131.87896127724647</v>
      </c>
      <c r="ES22" s="18">
        <v>134.52671131867169</v>
      </c>
      <c r="ET22" s="18">
        <v>138.08944209372996</v>
      </c>
      <c r="EU22" s="18">
        <v>140.69890431475639</v>
      </c>
      <c r="EV22" s="18">
        <v>144.05252468609811</v>
      </c>
      <c r="EW22" s="18">
        <v>145.27184450495241</v>
      </c>
      <c r="EX22" s="18">
        <v>141.41066507858037</v>
      </c>
      <c r="EY22" s="18">
        <v>144.32741160178185</v>
      </c>
      <c r="EZ22" s="18">
        <v>146.50981736451388</v>
      </c>
      <c r="FA22" s="18">
        <v>147.06351815181972</v>
      </c>
      <c r="FB22" s="18">
        <v>146.51276258146763</v>
      </c>
      <c r="FC22" s="18">
        <v>151.67572790139914</v>
      </c>
      <c r="FD22" s="18">
        <v>156.6020941260457</v>
      </c>
      <c r="FE22" s="18">
        <v>157.16168534725907</v>
      </c>
      <c r="FF22" s="18">
        <v>156.79549670600889</v>
      </c>
      <c r="FG22" s="18">
        <v>151.4518914129138</v>
      </c>
      <c r="FH22" s="18">
        <v>148.53023619478941</v>
      </c>
      <c r="FI22" s="18">
        <v>146.01698439425229</v>
      </c>
      <c r="FJ22" s="18">
        <v>144.18309597104789</v>
      </c>
      <c r="FK22" s="18">
        <v>139.69164011657236</v>
      </c>
      <c r="FL22" s="18">
        <v>136.40183277922867</v>
      </c>
      <c r="FM22" s="18">
        <v>135.14913383489849</v>
      </c>
      <c r="FN22" s="18">
        <v>131.61683696836232</v>
      </c>
      <c r="FO22" s="18">
        <v>126.3390081872344</v>
      </c>
      <c r="FP22" s="18">
        <v>121.70421844100953</v>
      </c>
      <c r="FQ22" s="18">
        <v>112.70363543033599</v>
      </c>
      <c r="FR22" s="18">
        <v>114.00051262897253</v>
      </c>
      <c r="FS22" s="18">
        <v>116.04743841183186</v>
      </c>
      <c r="FT22" s="18">
        <v>114.50807168400289</v>
      </c>
      <c r="FU22" s="18">
        <v>112.97557712906598</v>
      </c>
      <c r="FV22" s="18">
        <v>111.95555032408237</v>
      </c>
      <c r="FW22" s="18">
        <v>109.61704806280137</v>
      </c>
      <c r="FX22" s="18">
        <v>108.38496563714742</v>
      </c>
      <c r="FY22" s="18">
        <v>111.0945652346015</v>
      </c>
      <c r="FZ22" s="18">
        <v>111.03173393958807</v>
      </c>
      <c r="GA22" s="18">
        <v>110.12166190087795</v>
      </c>
      <c r="GB22" s="18">
        <v>109.87917237168551</v>
      </c>
      <c r="GC22" s="18">
        <v>110.36120621311665</v>
      </c>
      <c r="GD22" s="18">
        <v>112.16956942272186</v>
      </c>
      <c r="GE22" s="18">
        <v>113.37318141782283</v>
      </c>
      <c r="GF22" s="18">
        <v>116.43817052769661</v>
      </c>
      <c r="GG22" s="18">
        <v>117.1941095458269</v>
      </c>
      <c r="GH22" s="18">
        <v>117.68890599405765</v>
      </c>
      <c r="GI22" s="18">
        <v>120.24339083194734</v>
      </c>
      <c r="GJ22" s="18">
        <v>123.17780865687131</v>
      </c>
      <c r="GK22" s="18">
        <v>125.21982574480772</v>
      </c>
      <c r="GL22" s="18">
        <v>118.39379458498955</v>
      </c>
      <c r="GM22" s="18">
        <v>118.91902494174242</v>
      </c>
      <c r="GN22" s="18">
        <v>118.56559890729189</v>
      </c>
      <c r="GO22" s="18">
        <v>116.9241313250661</v>
      </c>
      <c r="GP22" s="18">
        <v>112.75959455245733</v>
      </c>
      <c r="GQ22" s="18">
        <v>114.9655620508194</v>
      </c>
      <c r="GR22" s="18">
        <v>116.06216449660063</v>
      </c>
      <c r="GS22" s="18">
        <v>116.23495055788756</v>
      </c>
      <c r="GT22" s="18">
        <v>114.93709162026644</v>
      </c>
      <c r="GU22" s="18">
        <v>113.97891437131167</v>
      </c>
      <c r="GV22" s="18">
        <v>112.52005024021864</v>
      </c>
      <c r="GW22" s="18">
        <v>109.26558550632001</v>
      </c>
      <c r="GX22" s="18">
        <v>111.98794771057368</v>
      </c>
      <c r="GY22" s="18">
        <v>111.1397252278924</v>
      </c>
      <c r="GZ22" s="18">
        <v>107.21964146244525</v>
      </c>
      <c r="HA22" s="18">
        <v>103.99462889808416</v>
      </c>
      <c r="HB22" s="18">
        <v>99.186071351587785</v>
      </c>
      <c r="HC22" s="18">
        <v>99.89194168150425</v>
      </c>
      <c r="HD22" s="18">
        <v>122.24319314354658</v>
      </c>
      <c r="HE22" s="18">
        <v>119.47076225107908</v>
      </c>
      <c r="HF22" s="18">
        <v>117.60153122442961</v>
      </c>
      <c r="HG22" s="18">
        <v>116.15935665607452</v>
      </c>
      <c r="HH22" s="18">
        <v>115.60369239079952</v>
      </c>
      <c r="HI22" s="18">
        <v>122.9726252090931</v>
      </c>
      <c r="HJ22" s="18">
        <v>124.24005023819208</v>
      </c>
      <c r="HK22" s="18">
        <v>122.33940356403589</v>
      </c>
      <c r="HL22" s="18">
        <v>124.5227910657525</v>
      </c>
      <c r="HM22" s="18">
        <v>127.40714020246266</v>
      </c>
      <c r="HN22" s="18">
        <v>128.35942701750994</v>
      </c>
      <c r="HO22" s="18">
        <v>128.0128731559515</v>
      </c>
      <c r="HP22" s="18">
        <v>127.38946890074013</v>
      </c>
      <c r="HQ22" s="18">
        <v>128.78059304189682</v>
      </c>
      <c r="HR22" s="18">
        <v>128.20333051896094</v>
      </c>
      <c r="HS22" s="18">
        <v>137.46898305547239</v>
      </c>
      <c r="HT22" s="18">
        <v>147.19899813169243</v>
      </c>
      <c r="HU22" s="18">
        <v>149.34606129097938</v>
      </c>
      <c r="HV22" s="18">
        <v>155.70674817210437</v>
      </c>
      <c r="HW22" s="18">
        <v>157.68593396502735</v>
      </c>
      <c r="HX22" s="18">
        <v>146.8956407854557</v>
      </c>
      <c r="HY22" s="18">
        <v>146.16424524194002</v>
      </c>
      <c r="HZ22" s="18">
        <v>145.47899143069984</v>
      </c>
      <c r="IA22" s="18">
        <v>151.2594705719352</v>
      </c>
      <c r="IB22" s="18">
        <v>155.42400734454392</v>
      </c>
      <c r="IC22" s="18">
        <v>162.18328025341032</v>
      </c>
      <c r="ID22" s="18">
        <v>163.50862788259985</v>
      </c>
      <c r="IE22" s="18">
        <v>168.43401236826182</v>
      </c>
      <c r="IF22" s="18">
        <v>148.50471098119021</v>
      </c>
      <c r="IG22" s="18">
        <v>140.00481485265493</v>
      </c>
      <c r="IH22" s="18">
        <v>137.80866474413872</v>
      </c>
      <c r="II22" s="18">
        <v>136.6924275186658</v>
      </c>
      <c r="IJ22" s="18">
        <v>126.9084167982936</v>
      </c>
      <c r="IK22" s="18">
        <v>127.36885238206386</v>
      </c>
      <c r="IL22" s="18">
        <v>127.66730103337765</v>
      </c>
      <c r="IM22" s="18">
        <v>139.58168535029887</v>
      </c>
      <c r="IN22" s="18">
        <v>146.55497735780477</v>
      </c>
      <c r="IO22" s="18">
        <v>149.16051262289287</v>
      </c>
      <c r="IP22" s="18">
        <v>147.17249117910862</v>
      </c>
      <c r="IQ22" s="18">
        <v>146.29285304892065</v>
      </c>
      <c r="IR22" s="18">
        <v>137.90683864259719</v>
      </c>
      <c r="IS22" s="18">
        <v>131.64825261586904</v>
      </c>
      <c r="IT22" s="18">
        <v>130.34155802738667</v>
      </c>
      <c r="IU22" s="18">
        <v>130.93551011306047</v>
      </c>
      <c r="IV22" s="18">
        <v>131.79649520254134</v>
      </c>
      <c r="IW22" s="18">
        <v>136.30562235873938</v>
      </c>
      <c r="IX22" s="18">
        <v>137.65845867949724</v>
      </c>
      <c r="IY22" s="18">
        <v>121.27421676576138</v>
      </c>
      <c r="IZ22" s="18">
        <v>108.48804823052883</v>
      </c>
      <c r="JA22" s="18">
        <v>108.29464565056563</v>
      </c>
      <c r="JB22" s="18">
        <v>118.13952418798209</v>
      </c>
      <c r="JC22" s="18">
        <v>129.12616516447068</v>
      </c>
      <c r="JD22" s="18">
        <v>133.35647844904659</v>
      </c>
      <c r="JE22" s="18">
        <v>142.18133018147944</v>
      </c>
      <c r="JF22" s="18">
        <v>145.12556539624927</v>
      </c>
      <c r="JG22" s="18">
        <v>144.69556372100115</v>
      </c>
      <c r="JH22" s="18">
        <v>142.27066842907666</v>
      </c>
      <c r="JI22" s="18">
        <v>141.28892944449186</v>
      </c>
      <c r="JJ22" s="18">
        <v>141.9211693505645</v>
      </c>
      <c r="JK22" s="18">
        <v>140.84714690142872</v>
      </c>
      <c r="JL22" s="18">
        <v>145.52807837992907</v>
      </c>
      <c r="JM22" s="18">
        <v>162.31188806039094</v>
      </c>
      <c r="JN22" s="18">
        <v>183.41731275099517</v>
      </c>
      <c r="JO22" s="18">
        <v>187.84397383248805</v>
      </c>
      <c r="JP22" s="18">
        <v>190.07350306648016</v>
      </c>
      <c r="JQ22" s="18">
        <v>194.63564412784575</v>
      </c>
      <c r="JR22" s="18">
        <v>193.33091301733253</v>
      </c>
      <c r="JS22" s="18">
        <v>202.37763776028157</v>
      </c>
      <c r="JT22" s="18">
        <v>207.81745347386598</v>
      </c>
      <c r="JU22" s="18">
        <v>209.90561229407788</v>
      </c>
      <c r="JV22" s="18">
        <v>212.25982237911225</v>
      </c>
      <c r="JW22" s="18">
        <v>216.87203212869167</v>
      </c>
      <c r="JX22" s="18">
        <v>220.18147424572706</v>
      </c>
      <c r="JY22" s="18">
        <v>217.66822244518997</v>
      </c>
      <c r="JZ22" s="18">
        <v>213.40354829615353</v>
      </c>
      <c r="KA22" s="18">
        <v>214.86830286115409</v>
      </c>
      <c r="KB22" s="18">
        <v>210.66253305119275</v>
      </c>
      <c r="KC22" s="18">
        <v>209.39805323904753</v>
      </c>
      <c r="KD22" s="18">
        <v>209.02597416388988</v>
      </c>
      <c r="KE22" s="18">
        <v>212.31676324021817</v>
      </c>
      <c r="KF22" s="18">
        <v>196.34681517797708</v>
      </c>
      <c r="KG22" s="18">
        <v>180.12848715263607</v>
      </c>
      <c r="KH22" s="18">
        <v>176.83769807630779</v>
      </c>
      <c r="KI22" s="18">
        <v>175.24433570432663</v>
      </c>
      <c r="KJ22" s="18">
        <v>173.2376612198353</v>
      </c>
      <c r="KK22" s="18">
        <v>180.02442282027005</v>
      </c>
      <c r="KL22" s="18">
        <v>179.34505944293738</v>
      </c>
      <c r="KM22" s="18">
        <v>180.856937479198</v>
      </c>
      <c r="KN22" s="18">
        <v>176.90838328319788</v>
      </c>
      <c r="KO22" s="18">
        <v>177.35900147712229</v>
      </c>
      <c r="KP22" s="18">
        <v>168.48702627342939</v>
      </c>
      <c r="KQ22" s="18">
        <v>154.52669791263344</v>
      </c>
      <c r="KR22" s="18">
        <v>143.29069523406028</v>
      </c>
      <c r="KS22" s="18">
        <v>143.28578653913735</v>
      </c>
      <c r="KT22" s="18">
        <v>144.27341595762968</v>
      </c>
      <c r="KU22" s="18">
        <v>144.48056288337708</v>
      </c>
      <c r="KV22" s="18">
        <v>146.1475556792021</v>
      </c>
      <c r="KW22" s="18">
        <v>148.99165351754428</v>
      </c>
      <c r="KX22" s="18">
        <v>147.90683193957804</v>
      </c>
      <c r="KY22" s="18">
        <v>148.35646839451792</v>
      </c>
      <c r="KZ22" s="18">
        <v>147.5092276508212</v>
      </c>
      <c r="LA22" s="18">
        <v>148.11005190938712</v>
      </c>
      <c r="LB22" s="18">
        <v>151.19860275489091</v>
      </c>
      <c r="LC22" s="18">
        <v>148.6539353068471</v>
      </c>
      <c r="LD22" s="18">
        <v>145.764677475214</v>
      </c>
      <c r="LE22" s="18">
        <v>158.18367563021184</v>
      </c>
      <c r="LF22" s="18">
        <v>168.48800801241399</v>
      </c>
      <c r="LG22" s="18">
        <v>175.85694083070754</v>
      </c>
      <c r="LH22" s="18">
        <v>173.40946554213761</v>
      </c>
      <c r="LI22" s="18">
        <v>174.24001672309637</v>
      </c>
      <c r="LJ22" s="18">
        <v>173.91996981412171</v>
      </c>
      <c r="LK22" s="18">
        <v>174.00047241085767</v>
      </c>
      <c r="LL22" s="18">
        <v>172.41692742872237</v>
      </c>
      <c r="LM22" s="18">
        <v>173.7157681053281</v>
      </c>
      <c r="LN22" s="18">
        <v>174.83691402572393</v>
      </c>
      <c r="LO22" s="18">
        <v>184.64841343766452</v>
      </c>
      <c r="LP22" s="18">
        <v>188.78055282378196</v>
      </c>
      <c r="LQ22" s="18">
        <v>190.70476123356821</v>
      </c>
      <c r="LR22" s="18">
        <v>189.52961966902018</v>
      </c>
      <c r="LS22" s="18">
        <v>193.32698606139422</v>
      </c>
      <c r="LT22" s="18">
        <v>188.27986594164372</v>
      </c>
      <c r="LU22" s="18">
        <v>185.24334726232289</v>
      </c>
      <c r="LV22" s="18">
        <v>181.77780864673852</v>
      </c>
      <c r="LW22" s="18">
        <v>177.9274283491969</v>
      </c>
      <c r="LX22" s="18">
        <v>180.8117774859071</v>
      </c>
      <c r="LY22" s="18">
        <v>184.73676994627715</v>
      </c>
      <c r="LZ22" s="18">
        <v>184.19190480983258</v>
      </c>
      <c r="MA22" s="18">
        <v>192.09097667980194</v>
      </c>
      <c r="MB22" s="18">
        <v>201.01498404967785</v>
      </c>
      <c r="MC22" s="18">
        <v>209.27729934394358</v>
      </c>
      <c r="MD22" s="18">
        <v>217.73498069614172</v>
      </c>
      <c r="ME22" s="18">
        <v>216.29182438880204</v>
      </c>
      <c r="MF22" s="18">
        <v>213.69119781863688</v>
      </c>
      <c r="MG22" s="18">
        <v>214.22428208726646</v>
      </c>
      <c r="MH22" s="18">
        <v>218.92190312850477</v>
      </c>
      <c r="MI22" s="18">
        <v>219.45007870221139</v>
      </c>
      <c r="MJ22" s="18">
        <v>216.980023416996</v>
      </c>
      <c r="MK22" s="18">
        <v>220.66154460918904</v>
      </c>
      <c r="ML22" s="18">
        <v>231.14848044252398</v>
      </c>
      <c r="MM22" s="18">
        <v>248.68135696822404</v>
      </c>
      <c r="MN22" s="18">
        <v>255.59476289767025</v>
      </c>
      <c r="MO22" s="18">
        <v>255.89812024390699</v>
      </c>
      <c r="MP22" s="18">
        <v>261.53919244933127</v>
      </c>
      <c r="MQ22" s="18">
        <v>260.89615341442828</v>
      </c>
      <c r="MR22" s="18">
        <v>261.75026633101703</v>
      </c>
      <c r="MS22" s="18">
        <v>268.17083929020168</v>
      </c>
      <c r="MT22" s="18">
        <v>264.86139717316627</v>
      </c>
      <c r="MU22" s="18">
        <v>265.20795103472472</v>
      </c>
      <c r="MV22" s="18">
        <v>269.02298872882125</v>
      </c>
      <c r="MW22" s="18">
        <v>280.68997482162712</v>
      </c>
      <c r="MX22" s="18">
        <v>279.94679841029642</v>
      </c>
      <c r="MY22" s="18">
        <v>269.569817343235</v>
      </c>
      <c r="MZ22" s="18">
        <v>252.58671464890244</v>
      </c>
      <c r="NA22" s="18">
        <v>262.22444626057148</v>
      </c>
      <c r="NB22" s="18">
        <v>266.06893612420555</v>
      </c>
      <c r="NC22" s="18">
        <v>265.26489189583066</v>
      </c>
      <c r="ND22" s="18">
        <v>267.67898805892469</v>
      </c>
      <c r="NE22" s="18">
        <v>274.74260005301238</v>
      </c>
      <c r="NF22" s="18">
        <v>272.12724739807845</v>
      </c>
      <c r="NG22" s="18">
        <v>266.29179087370636</v>
      </c>
      <c r="NH22" s="18">
        <v>264.81525544089078</v>
      </c>
      <c r="NI22" s="18">
        <v>266.88083426445723</v>
      </c>
      <c r="NJ22" s="18">
        <v>264.65326850843434</v>
      </c>
      <c r="NK22" s="18">
        <v>256.41058799386025</v>
      </c>
      <c r="NL22" s="18">
        <v>248.97489692461491</v>
      </c>
      <c r="NM22" s="18">
        <v>254.41471263819932</v>
      </c>
      <c r="NN22" s="18">
        <v>268.81976875901222</v>
      </c>
      <c r="NO22" s="18">
        <v>268.90223483371733</v>
      </c>
      <c r="NP22" s="18">
        <v>284.69350640076397</v>
      </c>
      <c r="NQ22" s="18">
        <v>282.9028144928813</v>
      </c>
      <c r="NR22" s="18">
        <v>279.23405590748786</v>
      </c>
      <c r="NS22" s="18">
        <v>290.38857425034047</v>
      </c>
      <c r="NT22" s="18">
        <v>297.1517741151452</v>
      </c>
      <c r="NU22" s="18">
        <v>311.29568766605854</v>
      </c>
      <c r="NV22" s="18">
        <v>323.89041709929705</v>
      </c>
      <c r="NW22" s="18">
        <v>327.28919746392967</v>
      </c>
      <c r="NX22" s="18">
        <v>328.34849382829668</v>
      </c>
      <c r="NY22" s="18">
        <v>313.91005858200793</v>
      </c>
      <c r="NZ22" s="18">
        <v>307.77124471139905</v>
      </c>
      <c r="OA22" s="18">
        <v>306.89062484222649</v>
      </c>
      <c r="OB22" s="18">
        <v>307.01628743225336</v>
      </c>
      <c r="OC22" s="18">
        <v>305.61730937922005</v>
      </c>
      <c r="OD22" s="18">
        <v>305.10484162926673</v>
      </c>
      <c r="OE22" s="18">
        <v>303.25328190433981</v>
      </c>
      <c r="OF22" s="18">
        <v>300.40525711005927</v>
      </c>
      <c r="OG22" s="18">
        <v>297.95778182148933</v>
      </c>
      <c r="OH22" s="18">
        <v>293.16787731570003</v>
      </c>
      <c r="OI22" s="18">
        <v>295.73414302140475</v>
      </c>
      <c r="OJ22" s="18">
        <v>300.40525711005927</v>
      </c>
      <c r="OK22" s="18">
        <v>318.09030317836999</v>
      </c>
      <c r="OL22" s="18">
        <v>346.80518673849105</v>
      </c>
      <c r="OM22" s="18">
        <v>350.67618355470898</v>
      </c>
      <c r="ON22" s="18">
        <v>344.50104534167053</v>
      </c>
      <c r="OO22" s="18">
        <v>342.5061517249942</v>
      </c>
      <c r="OP22" s="18">
        <v>321.33004182749988</v>
      </c>
      <c r="OQ22" s="18">
        <v>301.68838996291163</v>
      </c>
      <c r="OR22" s="18">
        <v>291.89456185269358</v>
      </c>
      <c r="OS22" s="18">
        <v>288.94738142096998</v>
      </c>
      <c r="OT22" s="18">
        <v>278.13647172272204</v>
      </c>
      <c r="OU22" s="18">
        <v>265.71354661178589</v>
      </c>
      <c r="OV22" s="18">
        <v>256.1317741222382</v>
      </c>
      <c r="OW22" s="18">
        <v>252.26077730602023</v>
      </c>
      <c r="OX22" s="18">
        <v>254.75635780483483</v>
      </c>
      <c r="OY22" s="18">
        <v>253.47518842995166</v>
      </c>
      <c r="OZ22" s="18">
        <v>252.11940689224008</v>
      </c>
      <c r="PA22" s="18">
        <v>258.90911370962863</v>
      </c>
      <c r="PB22" s="18">
        <v>236.94859436345101</v>
      </c>
      <c r="PC22" s="18">
        <v>223.91895456004144</v>
      </c>
      <c r="PD22" s="18">
        <v>214.1104003650546</v>
      </c>
      <c r="PE22" s="18">
        <v>206.46658063107728</v>
      </c>
      <c r="PF22" s="18">
        <v>202.28339081776141</v>
      </c>
      <c r="PG22" s="18">
        <v>201.31932313489912</v>
      </c>
      <c r="PH22" s="18">
        <v>200.27671633327009</v>
      </c>
      <c r="PI22" s="18">
        <v>198.03442449247837</v>
      </c>
      <c r="PJ22" s="18">
        <v>199.35388168776038</v>
      </c>
      <c r="PK22" s="18">
        <v>207.0477701099515</v>
      </c>
      <c r="PL22" s="18">
        <v>211.25746687585118</v>
      </c>
      <c r="PM22" s="18">
        <v>211.13965819770098</v>
      </c>
      <c r="PN22" s="18">
        <v>212.57103363722564</v>
      </c>
      <c r="PO22" s="18">
        <v>219.43633435642718</v>
      </c>
      <c r="PP22" s="18">
        <v>220.00672470647095</v>
      </c>
      <c r="PQ22" s="18">
        <v>218.86888922333716</v>
      </c>
      <c r="PR22" s="18">
        <v>218.66861447048186</v>
      </c>
      <c r="PS22" s="18">
        <v>202.04188302755358</v>
      </c>
      <c r="PT22" s="18">
        <v>196.76503598541024</v>
      </c>
      <c r="PU22" s="18">
        <v>188.6175841523409</v>
      </c>
      <c r="PV22" s="18">
        <v>185.3984620218873</v>
      </c>
      <c r="PW22" s="18">
        <v>185.61444459849596</v>
      </c>
      <c r="PX22" s="18">
        <v>185.91780194473267</v>
      </c>
      <c r="PY22" s="18">
        <v>182.53767462080717</v>
      </c>
      <c r="PZ22" s="18">
        <v>181.24766959506275</v>
      </c>
      <c r="QA22" s="18">
        <v>178.09628745454549</v>
      </c>
      <c r="QB22" s="18">
        <v>176.24374599063395</v>
      </c>
      <c r="QC22" s="18">
        <v>176.64822245228291</v>
      </c>
      <c r="QD22" s="18">
        <v>168.22981065946817</v>
      </c>
      <c r="QE22" s="18">
        <v>166.18877531051635</v>
      </c>
      <c r="QF22" s="18">
        <v>163.68534089982509</v>
      </c>
      <c r="QG22" s="18">
        <v>160.69300047481059</v>
      </c>
      <c r="QH22" s="18">
        <v>161.25062821805477</v>
      </c>
      <c r="QI22" s="18">
        <v>164.9321494102478</v>
      </c>
      <c r="QJ22" s="18">
        <v>166.29087616491316</v>
      </c>
      <c r="QK22" s="18">
        <v>161.60798120844365</v>
      </c>
      <c r="QL22" s="18">
        <v>161.44206732004881</v>
      </c>
      <c r="QM22" s="18">
        <v>155.79117772477863</v>
      </c>
      <c r="QN22" s="18">
        <v>156.89170712649823</v>
      </c>
      <c r="QO22" s="18">
        <v>156.33309764426949</v>
      </c>
      <c r="QP22" s="18">
        <v>158.47230689167975</v>
      </c>
      <c r="QQ22" s="18">
        <v>160.50548832875492</v>
      </c>
      <c r="QR22" s="18">
        <v>159.47269891697167</v>
      </c>
      <c r="QS22" s="18">
        <v>160.43873007780314</v>
      </c>
      <c r="QT22" s="18">
        <v>161.47348296755553</v>
      </c>
      <c r="QU22" s="18">
        <v>162.27458197897673</v>
      </c>
      <c r="QV22" s="18">
        <v>162.50529064035416</v>
      </c>
      <c r="QW22" s="18">
        <v>164.54730772829055</v>
      </c>
      <c r="QX22" s="18">
        <v>164.97632766455411</v>
      </c>
      <c r="QY22" s="18">
        <v>165.12457025122643</v>
      </c>
      <c r="QZ22" s="18">
        <v>165.53002845185995</v>
      </c>
      <c r="RA22" s="18">
        <v>166.3919952803254</v>
      </c>
      <c r="RB22" s="18">
        <v>169.11435748457907</v>
      </c>
      <c r="RC22" s="18">
        <v>168.48408105647565</v>
      </c>
      <c r="RD22" s="18">
        <v>169.62780697351693</v>
      </c>
      <c r="RE22" s="18">
        <v>170.20212427949906</v>
      </c>
      <c r="RF22" s="18">
        <v>168.47917236155271</v>
      </c>
      <c r="RG22" s="18">
        <v>166.5795074263811</v>
      </c>
      <c r="RH22" s="18">
        <v>164.26653037869931</v>
      </c>
      <c r="RI22" s="18">
        <v>164.84281116265058</v>
      </c>
      <c r="RJ22" s="18">
        <v>166.33799963617324</v>
      </c>
      <c r="RK22" s="18">
        <v>165.94530404233933</v>
      </c>
      <c r="RL22" s="18">
        <v>166.26731442928315</v>
      </c>
      <c r="RM22" s="18">
        <v>166.62270394170284</v>
      </c>
      <c r="RN22" s="18">
        <v>170.4318512018919</v>
      </c>
      <c r="RO22" s="18">
        <v>175.21095657885076</v>
      </c>
      <c r="RP22" s="18">
        <v>173.90917068529129</v>
      </c>
      <c r="RQ22" s="18">
        <v>173.23373426389693</v>
      </c>
      <c r="RR22" s="18">
        <v>172.45816046607493</v>
      </c>
      <c r="RS22" s="18">
        <v>170.74600767695904</v>
      </c>
      <c r="RT22" s="18">
        <v>170.64390682256223</v>
      </c>
      <c r="RU22" s="18">
        <v>167.8272976757884</v>
      </c>
      <c r="RV22" s="18">
        <v>164.27634776854515</v>
      </c>
      <c r="RW22" s="18">
        <v>162.3226871892214</v>
      </c>
      <c r="RX22" s="18">
        <v>161.8897402970195</v>
      </c>
      <c r="RY22" s="18">
        <v>163.0648818615675</v>
      </c>
      <c r="RZ22" s="18">
        <v>162.26967328405382</v>
      </c>
      <c r="SA22" s="18">
        <v>160.60660744416714</v>
      </c>
      <c r="SB22" s="18">
        <v>158.9415781263113</v>
      </c>
      <c r="SC22" s="18">
        <v>160.75779524779318</v>
      </c>
      <c r="SD22" s="18">
        <v>163.56458700472118</v>
      </c>
      <c r="SE22" s="18">
        <v>165.92566926264763</v>
      </c>
      <c r="SF22" s="18">
        <v>167.23432732909919</v>
      </c>
      <c r="SG22" s="18">
        <v>173.81001504784822</v>
      </c>
      <c r="SH22" s="18">
        <v>175.23451831448079</v>
      </c>
      <c r="SI22" s="18">
        <v>175.04504269045592</v>
      </c>
      <c r="SJ22" s="18">
        <v>176.38413466542957</v>
      </c>
      <c r="SK22" s="18">
        <v>176.44696596044304</v>
      </c>
      <c r="SL22" s="18">
        <v>176.34093815010786</v>
      </c>
      <c r="SM22" s="18">
        <v>176.80333721184732</v>
      </c>
      <c r="SN22" s="18">
        <v>179.56398723649977</v>
      </c>
      <c r="SO22" s="18">
        <v>183.03639802497625</v>
      </c>
      <c r="SP22" s="5">
        <v>188.00694250392914</v>
      </c>
      <c r="SQ22" s="5">
        <v>190.07350306648016</v>
      </c>
      <c r="SR22" s="5">
        <v>188.75306413221361</v>
      </c>
      <c r="SS22" s="5">
        <v>196.74540120571851</v>
      </c>
    </row>
    <row r="23" spans="1:516" x14ac:dyDescent="0.25">
      <c r="A23" s="5" t="s">
        <v>101</v>
      </c>
      <c r="B23" s="5" t="str">
        <f ca="1">_xlfn.XLOOKUP(A23,bonds[worksheet get],bonds[unique lookup],"-")</f>
        <v>ERFFP 2 7/8 PERP nc-22</v>
      </c>
      <c r="C23" s="5" t="str">
        <f ca="1">_xlfn.XLOOKUP(A23,bonds[worksheet get],bonds[ID_ISIN],"-")</f>
        <v>XS2051471105</v>
      </c>
      <c r="D23" s="18">
        <f ca="1">_xll.BDH(A23,"blp_i_sprd_mid","-2AY",,"Dates=H","Fill=C","Sort=R","Dir=H","factor="&amp;_xlfn.XLOOKUP(A23,bonds[worksheet get],bonds[yas/blp factor]),"cols=211;rows=1")</f>
        <v>426.43390777397155</v>
      </c>
      <c r="E23" s="18">
        <v>426.34781988024713</v>
      </c>
      <c r="F23" s="18">
        <v>428.6979204273224</v>
      </c>
      <c r="G23" s="18">
        <v>423.01414040946958</v>
      </c>
      <c r="H23" s="18">
        <v>422.54115175199507</v>
      </c>
      <c r="I23" s="18">
        <v>423.16751539254187</v>
      </c>
      <c r="J23" s="18">
        <v>425.39788450121875</v>
      </c>
      <c r="K23" s="18">
        <v>434.7339681482315</v>
      </c>
      <c r="L23" s="18">
        <v>435.62750111413004</v>
      </c>
      <c r="M23" s="18">
        <v>441.38054725337031</v>
      </c>
      <c r="N23" s="18">
        <v>440.88578924345973</v>
      </c>
      <c r="O23" s="18">
        <v>440.84126102256772</v>
      </c>
      <c r="P23" s="18">
        <v>439.03539428639414</v>
      </c>
      <c r="Q23" s="18">
        <v>438.19529518556595</v>
      </c>
      <c r="R23" s="18">
        <v>436.28453975129128</v>
      </c>
      <c r="S23" s="18">
        <v>439.53213132834435</v>
      </c>
      <c r="T23" s="18">
        <v>432.87862561106681</v>
      </c>
      <c r="U23" s="18">
        <v>436.11929057598115</v>
      </c>
      <c r="V23" s="18">
        <v>420.41072376132013</v>
      </c>
      <c r="W23" s="18">
        <v>429.39157115721702</v>
      </c>
      <c r="X23" s="18">
        <v>409.50526770687105</v>
      </c>
      <c r="Y23" s="18">
        <v>401.20223878455158</v>
      </c>
      <c r="Z23" s="18">
        <v>410.00200474882126</v>
      </c>
      <c r="AA23" s="18">
        <v>468.31715234494209</v>
      </c>
      <c r="AB23" s="18">
        <v>481.89924923300742</v>
      </c>
      <c r="AC23" s="18">
        <v>478.25585124802586</v>
      </c>
      <c r="AD23" s="18">
        <v>480.45851390814778</v>
      </c>
      <c r="AE23" s="18">
        <v>479.51352610921862</v>
      </c>
      <c r="AF23" s="18">
        <v>480.49314696884153</v>
      </c>
      <c r="AG23" s="18">
        <v>473.51409048104284</v>
      </c>
      <c r="AH23" s="18">
        <v>482.83533138775829</v>
      </c>
      <c r="AI23" s="18">
        <v>498.46968450093266</v>
      </c>
      <c r="AJ23" s="18">
        <v>510.82873958849905</v>
      </c>
      <c r="AK23" s="18">
        <v>512.65736519312861</v>
      </c>
      <c r="AL23" s="18">
        <v>512.39316441583628</v>
      </c>
      <c r="AM23" s="18">
        <v>520.14206436705592</v>
      </c>
      <c r="AN23" s="18">
        <v>522.85333826136593</v>
      </c>
      <c r="AO23" s="18">
        <v>534.85220951771737</v>
      </c>
      <c r="AP23" s="18">
        <v>548.31655399942395</v>
      </c>
      <c r="AQ23" s="18">
        <v>537.41901407313355</v>
      </c>
      <c r="AR23" s="18">
        <v>533.51438385891913</v>
      </c>
      <c r="AS23" s="18">
        <v>540.38756213259705</v>
      </c>
      <c r="AT23" s="18">
        <v>540.22923956942554</v>
      </c>
      <c r="AU23" s="18">
        <v>538.0354825534821</v>
      </c>
      <c r="AV23" s="18">
        <v>538.03251400542251</v>
      </c>
      <c r="AW23" s="18">
        <v>538.09089545059203</v>
      </c>
      <c r="AX23" s="18">
        <v>542.64662720584863</v>
      </c>
      <c r="AY23" s="18">
        <v>535.70715135884291</v>
      </c>
      <c r="AZ23" s="18">
        <v>528.95469403958316</v>
      </c>
      <c r="BA23" s="18">
        <v>537.97215352821354</v>
      </c>
      <c r="BB23" s="18">
        <v>538.46592202210434</v>
      </c>
      <c r="BC23" s="18">
        <v>532.76630974793432</v>
      </c>
      <c r="BD23" s="18">
        <v>531.90839935874942</v>
      </c>
      <c r="BE23" s="18">
        <v>532.20327513265613</v>
      </c>
      <c r="BF23" s="18">
        <v>528.8913650143146</v>
      </c>
      <c r="BG23" s="18">
        <v>533.59552417254451</v>
      </c>
      <c r="BH23" s="18">
        <v>527.75243207550056</v>
      </c>
      <c r="BI23" s="18">
        <v>526.61745720076556</v>
      </c>
      <c r="BJ23" s="18">
        <v>517.73951947093008</v>
      </c>
      <c r="BK23" s="18">
        <v>534.88684257841112</v>
      </c>
      <c r="BL23" s="18">
        <v>588.66802777171131</v>
      </c>
      <c r="BM23" s="18">
        <v>587.78142141795161</v>
      </c>
      <c r="BN23" s="18">
        <v>602.46287060403824</v>
      </c>
      <c r="BO23" s="18">
        <v>600.27406116819384</v>
      </c>
      <c r="BP23" s="18">
        <v>614.90702406930927</v>
      </c>
      <c r="BQ23" s="18">
        <v>591.0072436425686</v>
      </c>
      <c r="BR23" s="18">
        <v>654.46985357379913</v>
      </c>
      <c r="BS23" s="18">
        <v>652.75205376338954</v>
      </c>
      <c r="BT23" s="18">
        <v>619.9040799694061</v>
      </c>
      <c r="BU23" s="18">
        <v>614.3608112263679</v>
      </c>
      <c r="BV23" s="18">
        <v>623.26546588873862</v>
      </c>
      <c r="BW23" s="18">
        <v>614.45283621621127</v>
      </c>
      <c r="BX23" s="18">
        <v>612.21554049539566</v>
      </c>
      <c r="BY23" s="18">
        <v>612.48172030472756</v>
      </c>
      <c r="BZ23" s="18">
        <v>606.32890969347955</v>
      </c>
      <c r="CA23" s="18">
        <v>578.33550149273867</v>
      </c>
      <c r="CB23" s="18">
        <v>566.45834070682531</v>
      </c>
      <c r="CC23" s="18">
        <v>542.54767560386665</v>
      </c>
      <c r="CD23" s="18">
        <v>514.9164302663803</v>
      </c>
      <c r="CE23" s="18">
        <v>514.06148842525488</v>
      </c>
      <c r="CF23" s="18">
        <v>522.75933423948288</v>
      </c>
      <c r="CG23" s="18">
        <v>446.05699996304514</v>
      </c>
      <c r="CH23" s="18">
        <v>428.58907366514205</v>
      </c>
      <c r="CI23" s="18">
        <v>429.59838000535962</v>
      </c>
      <c r="CJ23" s="18">
        <v>433.3822892651558</v>
      </c>
      <c r="CK23" s="18">
        <v>435.73041078019139</v>
      </c>
      <c r="CL23" s="18">
        <v>439.75972001290319</v>
      </c>
      <c r="CM23" s="18">
        <v>403.91450219488144</v>
      </c>
      <c r="CN23" s="18">
        <v>376.19914799571035</v>
      </c>
      <c r="CO23" s="18">
        <v>361.18324239492415</v>
      </c>
      <c r="CP23" s="18">
        <v>347.46360278010366</v>
      </c>
      <c r="CQ23" s="18">
        <v>333.14233742523197</v>
      </c>
      <c r="CR23" s="18">
        <v>334.39011712622641</v>
      </c>
      <c r="CS23" s="18">
        <v>335.92386695694921</v>
      </c>
      <c r="CT23" s="18">
        <v>334.88784368419647</v>
      </c>
      <c r="CU23" s="18">
        <v>333.76276396965977</v>
      </c>
      <c r="CV23" s="18">
        <v>332.90485358047488</v>
      </c>
      <c r="CW23" s="18">
        <v>332.97609873390201</v>
      </c>
      <c r="CX23" s="18">
        <v>335.03825011920929</v>
      </c>
      <c r="CY23" s="18">
        <v>335.81798874282833</v>
      </c>
      <c r="CZ23" s="18">
        <v>338.02361995100978</v>
      </c>
      <c r="DA23" s="18">
        <v>336.83125314712521</v>
      </c>
      <c r="DB23" s="18">
        <v>335.74674358940121</v>
      </c>
      <c r="DC23" s="18">
        <v>333.18587613010408</v>
      </c>
      <c r="DD23" s="18">
        <v>335.4122871747017</v>
      </c>
      <c r="DE23" s="18">
        <v>338.81028518676754</v>
      </c>
      <c r="DF23" s="18">
        <v>338.28979976034168</v>
      </c>
      <c r="DG23" s="18">
        <v>336.52549269700052</v>
      </c>
      <c r="DH23" s="18">
        <v>334.05368167948723</v>
      </c>
      <c r="DI23" s="18">
        <v>332.87615761590007</v>
      </c>
      <c r="DJ23" s="18">
        <v>330.17181033372879</v>
      </c>
      <c r="DK23" s="18">
        <v>323.06708531141282</v>
      </c>
      <c r="DL23" s="18">
        <v>327.86326945948599</v>
      </c>
      <c r="DM23" s="18">
        <v>323.38076188969615</v>
      </c>
      <c r="DN23" s="18">
        <v>318.35797857308387</v>
      </c>
      <c r="DO23" s="18">
        <v>330.84666025924679</v>
      </c>
      <c r="DP23" s="18">
        <v>336.2454596633911</v>
      </c>
      <c r="DQ23" s="18">
        <v>356.56418161439893</v>
      </c>
      <c r="DR23" s="18">
        <v>358.04647661209106</v>
      </c>
      <c r="DS23" s="18">
        <v>360.85373356032375</v>
      </c>
      <c r="DT23" s="18">
        <v>369.8474446644783</v>
      </c>
      <c r="DU23" s="18">
        <v>374.53379253435133</v>
      </c>
      <c r="DV23" s="18">
        <v>375.77464562320705</v>
      </c>
      <c r="DW23" s="18">
        <v>387.21839839243893</v>
      </c>
      <c r="DX23" s="18">
        <v>390.74800203514098</v>
      </c>
      <c r="DY23" s="18">
        <v>390.48874883794781</v>
      </c>
      <c r="DZ23" s="18">
        <v>389.8643642294407</v>
      </c>
      <c r="EA23" s="18">
        <v>385.8884888617992</v>
      </c>
      <c r="EB23" s="18">
        <v>382.31336748218536</v>
      </c>
      <c r="EC23" s="18">
        <v>382.50434407401087</v>
      </c>
      <c r="ED23" s="18">
        <v>385.73511387872696</v>
      </c>
      <c r="EE23" s="18">
        <v>388.04761281704901</v>
      </c>
      <c r="EF23" s="18">
        <v>388.0337595927715</v>
      </c>
      <c r="EG23" s="18">
        <v>388.15547006320952</v>
      </c>
      <c r="EH23" s="18">
        <v>387.51921126246452</v>
      </c>
      <c r="EI23" s="18">
        <v>386.09035012984276</v>
      </c>
      <c r="EJ23" s="18">
        <v>389.52792878270145</v>
      </c>
      <c r="EK23" s="18">
        <v>388.96291513538358</v>
      </c>
      <c r="EL23" s="18">
        <v>387.925902346611</v>
      </c>
      <c r="EM23" s="18">
        <v>388.46419906139374</v>
      </c>
      <c r="EN23" s="18">
        <v>389.97420050764083</v>
      </c>
      <c r="EO23" s="18">
        <v>389.72484247064591</v>
      </c>
      <c r="EP23" s="18">
        <v>391.1655777955055</v>
      </c>
      <c r="EQ23" s="18">
        <v>390.9538213672638</v>
      </c>
      <c r="ER23" s="18">
        <v>391.65637774133683</v>
      </c>
      <c r="ES23" s="18">
        <v>392.33320669889451</v>
      </c>
      <c r="ET23" s="18">
        <v>394.10740892243388</v>
      </c>
      <c r="EU23" s="18">
        <v>396.61781106472017</v>
      </c>
      <c r="EV23" s="18">
        <v>393.1574735434055</v>
      </c>
      <c r="EW23" s="18">
        <v>389.85842713332175</v>
      </c>
      <c r="EX23" s="18">
        <v>389.83665778088567</v>
      </c>
      <c r="EY23" s="18">
        <v>389.21524172043803</v>
      </c>
      <c r="EZ23" s="18">
        <v>385.50653567814828</v>
      </c>
      <c r="FA23" s="18">
        <v>385.44617520093914</v>
      </c>
      <c r="FB23" s="18">
        <v>389.12519576263429</v>
      </c>
      <c r="FC23" s="18">
        <v>393.22970821285247</v>
      </c>
      <c r="FD23" s="18">
        <v>393.78581621599199</v>
      </c>
      <c r="FE23" s="18">
        <v>391.99281318807601</v>
      </c>
      <c r="FF23" s="18">
        <v>392.88931470203403</v>
      </c>
      <c r="FG23" s="18">
        <v>389.93066180276873</v>
      </c>
      <c r="FH23" s="18">
        <v>391.82756401276589</v>
      </c>
      <c r="FI23" s="18">
        <v>387.16892259144782</v>
      </c>
      <c r="FJ23" s="18">
        <v>382.52413439440727</v>
      </c>
      <c r="FK23" s="18">
        <v>381.03095472049711</v>
      </c>
      <c r="FL23" s="18">
        <v>380.35907334303857</v>
      </c>
      <c r="FM23" s="18">
        <v>373.91237647390369</v>
      </c>
      <c r="FN23" s="18">
        <v>376.40892539191248</v>
      </c>
      <c r="FO23" s="18">
        <v>376.74140277457235</v>
      </c>
      <c r="FP23" s="18">
        <v>373.68280875730517</v>
      </c>
      <c r="FQ23" s="18">
        <v>375.76969804310795</v>
      </c>
      <c r="FR23" s="18">
        <v>384.28745194172859</v>
      </c>
      <c r="FS23" s="18">
        <v>385.00584057211876</v>
      </c>
      <c r="FT23" s="18">
        <v>385.26905183339119</v>
      </c>
      <c r="FU23" s="18">
        <v>388.93817723488809</v>
      </c>
      <c r="FV23" s="18">
        <v>393.27423643374442</v>
      </c>
      <c r="FW23" s="18">
        <v>408.06453238201141</v>
      </c>
      <c r="FX23" s="18">
        <v>413.60285354495051</v>
      </c>
      <c r="FY23" s="18">
        <v>412.23039482545852</v>
      </c>
      <c r="FZ23" s="18">
        <v>414.440973613739</v>
      </c>
      <c r="GA23" s="18">
        <v>418.27139012646671</v>
      </c>
      <c r="GB23" s="18">
        <v>414.69132116675377</v>
      </c>
      <c r="GC23" s="18">
        <v>480.14879539394377</v>
      </c>
      <c r="GD23" s="18">
        <v>438.14779841661453</v>
      </c>
      <c r="GE23" s="18">
        <v>334.1051365125179</v>
      </c>
      <c r="GF23" s="18">
        <v>338.73508196926116</v>
      </c>
      <c r="GG23" s="18">
        <v>341.06440267992019</v>
      </c>
      <c r="GH23" s="18">
        <v>346.70662302494048</v>
      </c>
      <c r="GI23" s="18">
        <v>346.13567228150367</v>
      </c>
      <c r="GJ23" s="18">
        <v>348.49962605285646</v>
      </c>
      <c r="GK23" s="18">
        <v>346.74719318175318</v>
      </c>
      <c r="GL23" s="18">
        <v>348.80637601900099</v>
      </c>
      <c r="GM23" s="18">
        <v>348.69357119274139</v>
      </c>
      <c r="GN23" s="18">
        <v>344.98486515045164</v>
      </c>
      <c r="GO23" s="18">
        <v>341.28308572030068</v>
      </c>
      <c r="GP23" s="18">
        <v>343.35612178182606</v>
      </c>
      <c r="GQ23" s="18">
        <v>343.79447737860681</v>
      </c>
      <c r="GR23" s="18">
        <v>343.16811373805996</v>
      </c>
      <c r="GS23" s="18">
        <v>342.69017750048641</v>
      </c>
      <c r="GT23" s="18">
        <v>342.4635783319473</v>
      </c>
      <c r="GU23" s="18">
        <v>339.28723190832136</v>
      </c>
      <c r="GV23" s="18">
        <v>336.9608797457218</v>
      </c>
      <c r="GW23" s="18">
        <v>341.06836074399951</v>
      </c>
      <c r="GX23" s="18">
        <v>342.65554443979261</v>
      </c>
      <c r="GY23" s="18">
        <v>343.5629306299686</v>
      </c>
      <c r="GZ23" s="18">
        <v>338.56191666579247</v>
      </c>
      <c r="HA23" s="18">
        <v>332.79699633431431</v>
      </c>
      <c r="HB23" s="18">
        <v>333.8290615429878</v>
      </c>
      <c r="HC23" s="18">
        <v>347.35772456598283</v>
      </c>
      <c r="HD23" s="18">
        <v>346.77193108224873</v>
      </c>
      <c r="HE23" s="18">
        <v>347.7357196855545</v>
      </c>
      <c r="HF23" s="18">
        <v>351.64430796384812</v>
      </c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</row>
    <row r="24" spans="1:516" x14ac:dyDescent="0.25">
      <c r="A24" s="5" t="s">
        <v>244</v>
      </c>
      <c r="B24" s="5" t="str">
        <f ca="1">_xlfn.XLOOKUP(A24,bonds[worksheet get],bonds[unique lookup],"-")</f>
        <v>ERFFP 4 7/8 PERP nc-23</v>
      </c>
      <c r="C24" s="5" t="str">
        <f ca="1">_xlfn.XLOOKUP(A24,bonds[worksheet get],bonds[ID_ISIN],"-")</f>
        <v>XS1224953882</v>
      </c>
      <c r="D24" s="18">
        <f ca="1">_xll.BDH(A24,"blp_i_sprd_mid","-2AY",,"Dates=H","Fill=C","Sort=R","Dir=H","factor="&amp;_xlfn.XLOOKUP(A24,bonds[worksheet get],bonds[yas/blp factor]),"cols=510;rows=1")</f>
        <v>354.86002167278531</v>
      </c>
      <c r="E24" s="18">
        <v>341.53196909129622</v>
      </c>
      <c r="F24" s="18">
        <v>356.95685985785724</v>
      </c>
      <c r="G24" s="18">
        <v>381.33310111182931</v>
      </c>
      <c r="H24" s="18">
        <v>382.12787042391295</v>
      </c>
      <c r="I24" s="18">
        <v>386.93527979224922</v>
      </c>
      <c r="J24" s="18">
        <v>392.76624062758685</v>
      </c>
      <c r="K24" s="18">
        <v>391.67504921913144</v>
      </c>
      <c r="L24" s="18">
        <v>390.34711801558734</v>
      </c>
      <c r="M24" s="18">
        <v>384.60767004221674</v>
      </c>
      <c r="N24" s="18">
        <v>380.05291574931147</v>
      </c>
      <c r="O24" s="18">
        <v>380.5562364901304</v>
      </c>
      <c r="P24" s="18">
        <v>381.98264349079136</v>
      </c>
      <c r="Q24" s="18">
        <v>379.63315023028849</v>
      </c>
      <c r="R24" s="18">
        <v>378.69912221521139</v>
      </c>
      <c r="S24" s="18">
        <v>366.15887601065634</v>
      </c>
      <c r="T24" s="18">
        <v>364.54049094086884</v>
      </c>
      <c r="U24" s="18">
        <v>366.80245015949009</v>
      </c>
      <c r="V24" s="18">
        <v>359.64654223567243</v>
      </c>
      <c r="W24" s="18">
        <v>358.13260119313003</v>
      </c>
      <c r="X24" s="18">
        <v>345.33671579807998</v>
      </c>
      <c r="Y24" s="18">
        <v>339.84793349009749</v>
      </c>
      <c r="Z24" s="18">
        <v>338.77365206700563</v>
      </c>
      <c r="AA24" s="18">
        <v>347.46240042877196</v>
      </c>
      <c r="AB24" s="18">
        <v>397.68306754827501</v>
      </c>
      <c r="AC24" s="18">
        <v>404.65296563309431</v>
      </c>
      <c r="AD24" s="18">
        <v>416.04731165301797</v>
      </c>
      <c r="AE24" s="18">
        <v>417.69056434834005</v>
      </c>
      <c r="AF24" s="18">
        <v>412.34999308854344</v>
      </c>
      <c r="AG24" s="18">
        <v>413.18455060148239</v>
      </c>
      <c r="AH24" s="18">
        <v>416.99526553839445</v>
      </c>
      <c r="AI24" s="18">
        <v>444.70874213910105</v>
      </c>
      <c r="AJ24" s="18">
        <v>446.93290256690977</v>
      </c>
      <c r="AK24" s="18">
        <v>450.57252824014427</v>
      </c>
      <c r="AL24" s="18">
        <v>469.41224134510753</v>
      </c>
      <c r="AM24" s="18">
        <v>469.27696146219967</v>
      </c>
      <c r="AN24" s="18">
        <v>490.61537358087298</v>
      </c>
      <c r="AO24" s="18">
        <v>489.00892497134208</v>
      </c>
      <c r="AP24" s="18">
        <v>493.97150832301378</v>
      </c>
      <c r="AQ24" s="18">
        <v>493.58655747973921</v>
      </c>
      <c r="AR24" s="18">
        <v>493.7019432622194</v>
      </c>
      <c r="AS24" s="18">
        <v>497.36942067605258</v>
      </c>
      <c r="AT24" s="18">
        <v>495.81071790754794</v>
      </c>
      <c r="AU24" s="18">
        <v>492.9768033016324</v>
      </c>
      <c r="AV24" s="18">
        <v>493.92077836692334</v>
      </c>
      <c r="AW24" s="18">
        <v>496.76364531803131</v>
      </c>
      <c r="AX24" s="18">
        <v>500.58729142022133</v>
      </c>
      <c r="AY24" s="18">
        <v>499.11711739861965</v>
      </c>
      <c r="AZ24" s="18">
        <v>486.34212080901858</v>
      </c>
      <c r="BA24" s="18">
        <v>481.63716605788471</v>
      </c>
      <c r="BB24" s="18">
        <v>478.80026733690499</v>
      </c>
      <c r="BC24" s="18">
        <v>489.41874344015122</v>
      </c>
      <c r="BD24" s="18">
        <v>497.13168617594243</v>
      </c>
      <c r="BE24" s="18">
        <v>491.93037361913917</v>
      </c>
      <c r="BF24" s="18">
        <v>510.79594905465842</v>
      </c>
      <c r="BG24" s="18">
        <v>510.0747879141569</v>
      </c>
      <c r="BH24" s="18">
        <v>511.59668659687048</v>
      </c>
      <c r="BI24" s="18">
        <v>514.62755279701946</v>
      </c>
      <c r="BJ24" s="18">
        <v>522.60608177351958</v>
      </c>
      <c r="BK24" s="18">
        <v>516.4070800802707</v>
      </c>
      <c r="BL24" s="18">
        <v>544.56518982553484</v>
      </c>
      <c r="BM24" s="18">
        <v>566.41090150511275</v>
      </c>
      <c r="BN24" s="18">
        <v>661.9921070096492</v>
      </c>
      <c r="BO24" s="18">
        <v>683.50857132714987</v>
      </c>
      <c r="BP24" s="18">
        <v>727.50437442284817</v>
      </c>
      <c r="BQ24" s="18">
        <v>727.37506277006855</v>
      </c>
      <c r="BR24" s="18">
        <v>712.18094356846802</v>
      </c>
      <c r="BS24" s="18">
        <v>757.37437150990957</v>
      </c>
      <c r="BT24" s="18">
        <v>754.24502951264378</v>
      </c>
      <c r="BU24" s="18">
        <v>763.08099421757458</v>
      </c>
      <c r="BV24" s="18">
        <v>757.18438285082584</v>
      </c>
      <c r="BW24" s="18">
        <v>799.2385217447877</v>
      </c>
      <c r="BX24" s="18">
        <v>855.8372374613881</v>
      </c>
      <c r="BY24" s="18">
        <v>867.94080816155679</v>
      </c>
      <c r="BZ24" s="18">
        <v>875.21508598291871</v>
      </c>
      <c r="CA24" s="18">
        <v>802.79061337614053</v>
      </c>
      <c r="CB24" s="18">
        <v>805.38380936688191</v>
      </c>
      <c r="CC24" s="18">
        <v>814.44756152170896</v>
      </c>
      <c r="CD24" s="18">
        <v>736.38311144369845</v>
      </c>
      <c r="CE24" s="18">
        <v>689.13462292808299</v>
      </c>
      <c r="CF24" s="18">
        <v>606.55023323291539</v>
      </c>
      <c r="CG24" s="18">
        <v>595.49309221524004</v>
      </c>
      <c r="CH24" s="18">
        <v>543.07014817839865</v>
      </c>
      <c r="CI24" s="18">
        <v>529.68241329562659</v>
      </c>
      <c r="CJ24" s="18">
        <v>535.87942557883264</v>
      </c>
      <c r="CK24" s="18">
        <v>448.32648430186515</v>
      </c>
      <c r="CL24" s="18">
        <v>411.89640759879353</v>
      </c>
      <c r="CM24" s="18">
        <v>409.41461857044698</v>
      </c>
      <c r="CN24" s="18">
        <v>427.45061001813411</v>
      </c>
      <c r="CO24" s="18">
        <v>427.82064028608801</v>
      </c>
      <c r="CP24" s="18">
        <v>425.49700935614106</v>
      </c>
      <c r="CQ24" s="18">
        <v>392.07392593270538</v>
      </c>
      <c r="CR24" s="18">
        <v>369.74279820269345</v>
      </c>
      <c r="CS24" s="18">
        <v>355.82687495356799</v>
      </c>
      <c r="CT24" s="18">
        <v>349.54929156363011</v>
      </c>
      <c r="CU24" s="18">
        <v>334.77095906096696</v>
      </c>
      <c r="CV24" s="18">
        <v>333.17545220667125</v>
      </c>
      <c r="CW24" s="18">
        <v>334.42878053361176</v>
      </c>
      <c r="CX24" s="18">
        <v>333.86478278648855</v>
      </c>
      <c r="CY24" s="18">
        <v>329.46818659198283</v>
      </c>
      <c r="CZ24" s="18">
        <v>328.17407535916567</v>
      </c>
      <c r="DA24" s="18">
        <v>326.49899210315942</v>
      </c>
      <c r="DB24" s="18">
        <v>329.19663212114574</v>
      </c>
      <c r="DC24" s="18">
        <v>330.76229782480004</v>
      </c>
      <c r="DD24" s="18">
        <v>332.83128426927328</v>
      </c>
      <c r="DE24" s="18">
        <v>332.94468064171076</v>
      </c>
      <c r="DF24" s="18">
        <v>331.51628423100709</v>
      </c>
      <c r="DG24" s="18">
        <v>331.84652629810574</v>
      </c>
      <c r="DH24" s="18">
        <v>332.78055431318285</v>
      </c>
      <c r="DI24" s="18">
        <v>337.10752115619181</v>
      </c>
      <c r="DJ24" s="18">
        <v>337.88239636784789</v>
      </c>
      <c r="DK24" s="18">
        <v>335.69006650072333</v>
      </c>
      <c r="DL24" s="18">
        <v>330.34949524092673</v>
      </c>
      <c r="DM24" s="18">
        <v>323.64120457673073</v>
      </c>
      <c r="DN24" s="18">
        <v>317.04233146488667</v>
      </c>
      <c r="DO24" s="18">
        <v>311.50978213596346</v>
      </c>
      <c r="DP24" s="18">
        <v>310.78862099546194</v>
      </c>
      <c r="DQ24" s="18">
        <v>308.90663909500836</v>
      </c>
      <c r="DR24" s="18">
        <v>309.86354532557726</v>
      </c>
      <c r="DS24" s="18">
        <v>312.64672997540231</v>
      </c>
      <c r="DT24" s="18">
        <v>316.43854551690816</v>
      </c>
      <c r="DU24" s="18">
        <v>322.41572799038886</v>
      </c>
      <c r="DV24" s="18">
        <v>328.9777970164418</v>
      </c>
      <c r="DW24" s="18">
        <v>331.30341735643151</v>
      </c>
      <c r="DX24" s="18">
        <v>332.23147714138031</v>
      </c>
      <c r="DY24" s="18">
        <v>334.84357252752778</v>
      </c>
      <c r="DZ24" s="18">
        <v>335.66619358021018</v>
      </c>
      <c r="EA24" s="18">
        <v>342.18747970038652</v>
      </c>
      <c r="EB24" s="18">
        <v>345.38147752404217</v>
      </c>
      <c r="EC24" s="18">
        <v>342.31380723810196</v>
      </c>
      <c r="ED24" s="18">
        <v>340.46166648828984</v>
      </c>
      <c r="EE24" s="18">
        <v>343.29955991429091</v>
      </c>
      <c r="EF24" s="18">
        <v>334.87341367816924</v>
      </c>
      <c r="EG24" s="18">
        <v>339.91059990644459</v>
      </c>
      <c r="EH24" s="18">
        <v>339.37146978485583</v>
      </c>
      <c r="EI24" s="18">
        <v>343.30055461931227</v>
      </c>
      <c r="EJ24" s="18">
        <v>345.25316057628396</v>
      </c>
      <c r="EK24" s="18">
        <v>346.71139813762903</v>
      </c>
      <c r="EL24" s="18">
        <v>348.56552829748392</v>
      </c>
      <c r="EM24" s="18">
        <v>351.00255559986829</v>
      </c>
      <c r="EN24" s="18">
        <v>352.28970389753584</v>
      </c>
      <c r="EO24" s="18">
        <v>354.23833103442195</v>
      </c>
      <c r="EP24" s="18">
        <v>357.68796804857254</v>
      </c>
      <c r="EQ24" s="18">
        <v>360.80935240566731</v>
      </c>
      <c r="ER24" s="18">
        <v>359.83951500982045</v>
      </c>
      <c r="ES24" s="18">
        <v>364.70163315433263</v>
      </c>
      <c r="ET24" s="18">
        <v>366.74376256322864</v>
      </c>
      <c r="EU24" s="18">
        <v>372.79256379824875</v>
      </c>
      <c r="EV24" s="18">
        <v>375.55983316773177</v>
      </c>
      <c r="EW24" s="18">
        <v>376.01441336250309</v>
      </c>
      <c r="EX24" s="18">
        <v>372.694088001132</v>
      </c>
      <c r="EY24" s="18">
        <v>374.81579381173844</v>
      </c>
      <c r="EZ24" s="18">
        <v>375.61752605897192</v>
      </c>
      <c r="FA24" s="18">
        <v>375.97064634156226</v>
      </c>
      <c r="FB24" s="18">
        <v>376.64306693601611</v>
      </c>
      <c r="FC24" s="18">
        <v>381.01479550498726</v>
      </c>
      <c r="FD24" s="18">
        <v>384.99262088549136</v>
      </c>
      <c r="FE24" s="18">
        <v>383.60799149572847</v>
      </c>
      <c r="FF24" s="18">
        <v>386.08281758892537</v>
      </c>
      <c r="FG24" s="18">
        <v>379.24223115688562</v>
      </c>
      <c r="FH24" s="18">
        <v>377.06979539018869</v>
      </c>
      <c r="FI24" s="18">
        <v>379.12585066938402</v>
      </c>
      <c r="FJ24" s="18">
        <v>377.6099202167988</v>
      </c>
      <c r="FK24" s="18">
        <v>373.98024159377815</v>
      </c>
      <c r="FL24" s="18">
        <v>372.23155016618972</v>
      </c>
      <c r="FM24" s="18">
        <v>371.21297222429519</v>
      </c>
      <c r="FN24" s="18">
        <v>369.36878911465402</v>
      </c>
      <c r="FO24" s="18">
        <v>368.2179154049158</v>
      </c>
      <c r="FP24" s="18">
        <v>372.40263942986724</v>
      </c>
      <c r="FQ24" s="18">
        <v>370.94639127856493</v>
      </c>
      <c r="FR24" s="18">
        <v>375.50711380159851</v>
      </c>
      <c r="FS24" s="18">
        <v>383.50155805844071</v>
      </c>
      <c r="FT24" s="18">
        <v>384.53406187063456</v>
      </c>
      <c r="FU24" s="18">
        <v>388.19756046438221</v>
      </c>
      <c r="FV24" s="18">
        <v>386.98203092825412</v>
      </c>
      <c r="FW24" s="18">
        <v>389.1136837890744</v>
      </c>
      <c r="FX24" s="18">
        <v>413.33872987979652</v>
      </c>
      <c r="FY24" s="18">
        <v>420.94523917829986</v>
      </c>
      <c r="FZ24" s="18">
        <v>424.22677104383706</v>
      </c>
      <c r="GA24" s="18">
        <v>428.63430899357797</v>
      </c>
      <c r="GB24" s="18">
        <v>436.80282662916181</v>
      </c>
      <c r="GC24" s="18">
        <v>440.32905592995883</v>
      </c>
      <c r="GD24" s="18">
        <v>560.42974021154646</v>
      </c>
      <c r="GE24" s="18">
        <v>470.48652276819945</v>
      </c>
      <c r="GF24" s="18">
        <v>329.27919263792035</v>
      </c>
      <c r="GG24" s="18">
        <v>332.72286142194275</v>
      </c>
      <c r="GH24" s="18">
        <v>331.55408302181962</v>
      </c>
      <c r="GI24" s="18">
        <v>336.0173244527578</v>
      </c>
      <c r="GJ24" s="18">
        <v>340.37413244640823</v>
      </c>
      <c r="GK24" s="18">
        <v>341.00079660987853</v>
      </c>
      <c r="GL24" s="18">
        <v>341.30020282131437</v>
      </c>
      <c r="GM24" s="18">
        <v>341.75478301608564</v>
      </c>
      <c r="GN24" s="18">
        <v>343.52237383908033</v>
      </c>
      <c r="GO24" s="18">
        <v>339.47193499201535</v>
      </c>
      <c r="GP24" s="18">
        <v>332.32000588828328</v>
      </c>
      <c r="GQ24" s="18">
        <v>337.15725640726089</v>
      </c>
      <c r="GR24" s="18">
        <v>337.44273674839735</v>
      </c>
      <c r="GS24" s="18">
        <v>336.23516485244033</v>
      </c>
      <c r="GT24" s="18">
        <v>333.98315268403292</v>
      </c>
      <c r="GU24" s="18">
        <v>328.69231667530539</v>
      </c>
      <c r="GV24" s="18">
        <v>322.46048971635105</v>
      </c>
      <c r="GW24" s="18">
        <v>323.3766130410433</v>
      </c>
      <c r="GX24" s="18">
        <v>327.92738851386309</v>
      </c>
      <c r="GY24" s="18">
        <v>325.72212748146057</v>
      </c>
      <c r="GZ24" s="18">
        <v>320.66206303769354</v>
      </c>
      <c r="HA24" s="18">
        <v>316.94982389789817</v>
      </c>
      <c r="HB24" s="18">
        <v>311.05818605625632</v>
      </c>
      <c r="HC24" s="18">
        <v>311.76044780135157</v>
      </c>
      <c r="HD24" s="18">
        <v>334.60882214248181</v>
      </c>
      <c r="HE24" s="18">
        <v>332.40157170003653</v>
      </c>
      <c r="HF24" s="18">
        <v>332.79149606841804</v>
      </c>
      <c r="HG24" s="18">
        <v>332.51596277749536</v>
      </c>
      <c r="HH24" s="18">
        <v>330.66979025781154</v>
      </c>
      <c r="HI24" s="18">
        <v>332.26927593219284</v>
      </c>
      <c r="HJ24" s="18">
        <v>327.29276671022177</v>
      </c>
      <c r="HK24" s="18">
        <v>333.91352333253622</v>
      </c>
      <c r="HL24" s="18">
        <v>337.15526699721812</v>
      </c>
      <c r="HM24" s="18">
        <v>345.52769916218523</v>
      </c>
      <c r="HN24" s="18">
        <v>349.4378846012354</v>
      </c>
      <c r="HO24" s="18">
        <v>351.69785440981389</v>
      </c>
      <c r="HP24" s="18">
        <v>353.54999515962601</v>
      </c>
      <c r="HQ24" s="18">
        <v>353.60470393580198</v>
      </c>
      <c r="HR24" s="18">
        <v>353.25257835823294</v>
      </c>
      <c r="HS24" s="18">
        <v>360.70789249348638</v>
      </c>
      <c r="HT24" s="18">
        <v>379.73560484749078</v>
      </c>
      <c r="HU24" s="18">
        <v>381.56088856172562</v>
      </c>
      <c r="HV24" s="18">
        <v>386.5562971791029</v>
      </c>
      <c r="HW24" s="18">
        <v>391.02451213514803</v>
      </c>
      <c r="HX24" s="18">
        <v>378.51609649127721</v>
      </c>
      <c r="HY24" s="18">
        <v>377.31349812042714</v>
      </c>
      <c r="HZ24" s="18">
        <v>372.63738981491326</v>
      </c>
      <c r="IA24" s="18">
        <v>378.28731433635949</v>
      </c>
      <c r="IB24" s="18">
        <v>384.51516247522829</v>
      </c>
      <c r="IC24" s="18">
        <v>397.02457282412053</v>
      </c>
      <c r="ID24" s="18">
        <v>399.07366516816614</v>
      </c>
      <c r="IE24" s="18">
        <v>398.42710690426827</v>
      </c>
      <c r="IF24" s="18">
        <v>389.72045385211709</v>
      </c>
      <c r="IG24" s="18">
        <v>382.92860796612501</v>
      </c>
      <c r="IH24" s="18">
        <v>378.4275677443743</v>
      </c>
      <c r="II24" s="18">
        <v>380.91433029782775</v>
      </c>
      <c r="IJ24" s="18">
        <v>373.88872873181106</v>
      </c>
      <c r="IK24" s="18">
        <v>375.92488991057871</v>
      </c>
      <c r="IL24" s="18">
        <v>378.07046864169837</v>
      </c>
      <c r="IM24" s="18">
        <v>377.33936045098307</v>
      </c>
      <c r="IN24" s="18">
        <v>376.35659188985824</v>
      </c>
      <c r="IO24" s="18">
        <v>377.69745425868035</v>
      </c>
      <c r="IP24" s="18">
        <v>369.83232165461777</v>
      </c>
      <c r="IQ24" s="18">
        <v>369.82535871946811</v>
      </c>
      <c r="IR24" s="18">
        <v>359.17803617060184</v>
      </c>
      <c r="IS24" s="18">
        <v>354.32884919136762</v>
      </c>
      <c r="IT24" s="18">
        <v>353.62360333120819</v>
      </c>
      <c r="IU24" s="18">
        <v>351.14280900788305</v>
      </c>
      <c r="IV24" s="18">
        <v>347.47632629907133</v>
      </c>
      <c r="IW24" s="18">
        <v>354.18959048837422</v>
      </c>
      <c r="IX24" s="18">
        <v>361.87866030365228</v>
      </c>
      <c r="IY24" s="18">
        <v>360.6114061064124</v>
      </c>
      <c r="IZ24" s="18">
        <v>355.07089913731812</v>
      </c>
      <c r="JA24" s="18">
        <v>356.4376238366961</v>
      </c>
      <c r="JB24" s="18">
        <v>365.26264678639171</v>
      </c>
      <c r="JC24" s="18">
        <v>376.19445497137309</v>
      </c>
      <c r="JD24" s="18">
        <v>381.6046555826664</v>
      </c>
      <c r="JE24" s="18">
        <v>383.51747333878279</v>
      </c>
      <c r="JF24" s="18">
        <v>388.44424730968473</v>
      </c>
      <c r="JG24" s="18">
        <v>389.25493190211057</v>
      </c>
      <c r="JH24" s="18">
        <v>386.63786299085621</v>
      </c>
      <c r="JI24" s="18">
        <v>383.03902022349831</v>
      </c>
      <c r="JJ24" s="18">
        <v>362.52123974746468</v>
      </c>
      <c r="JK24" s="18">
        <v>355.3116177524924</v>
      </c>
      <c r="JL24" s="18">
        <v>347.90305475324391</v>
      </c>
      <c r="JM24" s="18">
        <v>346.47266893249753</v>
      </c>
      <c r="JN24" s="18">
        <v>351.09904198694232</v>
      </c>
      <c r="JO24" s="18">
        <v>347.79960543102027</v>
      </c>
      <c r="JP24" s="18">
        <v>344.2315985193253</v>
      </c>
      <c r="JQ24" s="18">
        <v>342.16858030498031</v>
      </c>
      <c r="JR24" s="18">
        <v>334.98283123052124</v>
      </c>
      <c r="JS24" s="18">
        <v>334.99576239579915</v>
      </c>
      <c r="JT24" s="18">
        <v>339.61716192513705</v>
      </c>
      <c r="JU24" s="18">
        <v>334.04283498531584</v>
      </c>
      <c r="JV24" s="18">
        <v>338.14101967340707</v>
      </c>
      <c r="JW24" s="18">
        <v>338.09128442233805</v>
      </c>
      <c r="JX24" s="18">
        <v>340.55218464523557</v>
      </c>
      <c r="JY24" s="18">
        <v>340.56412110549212</v>
      </c>
      <c r="JZ24" s="18">
        <v>336.92747954732181</v>
      </c>
      <c r="KA24" s="18">
        <v>336.98318302851914</v>
      </c>
      <c r="KB24" s="18">
        <v>333.28685916906591</v>
      </c>
      <c r="KC24" s="18">
        <v>333.12472225058082</v>
      </c>
      <c r="KD24" s="18">
        <v>333.99508914428952</v>
      </c>
      <c r="KE24" s="18">
        <v>327.52950650531056</v>
      </c>
      <c r="KF24" s="18">
        <v>326.25926819300651</v>
      </c>
      <c r="KG24" s="18">
        <v>324.78412064629794</v>
      </c>
      <c r="KH24" s="18">
        <v>325.38392777419091</v>
      </c>
      <c r="KI24" s="18">
        <v>331.56005125194787</v>
      </c>
      <c r="KJ24" s="18">
        <v>330.955270598948</v>
      </c>
      <c r="KK24" s="18">
        <v>339.04122771775724</v>
      </c>
      <c r="KL24" s="18">
        <v>344.31813785618544</v>
      </c>
      <c r="KM24" s="18">
        <v>339.74945769298074</v>
      </c>
      <c r="KN24" s="18">
        <v>339.1178200044036</v>
      </c>
      <c r="KO24" s="18">
        <v>344.24751379966733</v>
      </c>
      <c r="KP24" s="18">
        <v>347.0028467088938</v>
      </c>
      <c r="KQ24" s="18">
        <v>342.48589120680094</v>
      </c>
      <c r="KR24" s="18">
        <v>339.65396601092812</v>
      </c>
      <c r="KS24" s="18">
        <v>339.21828521156311</v>
      </c>
      <c r="KT24" s="18">
        <v>337.46660966891051</v>
      </c>
      <c r="KU24" s="18">
        <v>350.03371290904283</v>
      </c>
      <c r="KV24" s="18">
        <v>351.36562293267247</v>
      </c>
      <c r="KW24" s="18">
        <v>352.70648530149458</v>
      </c>
      <c r="KX24" s="18">
        <v>354.59145131701229</v>
      </c>
      <c r="KY24" s="18">
        <v>355.16838022941351</v>
      </c>
      <c r="KZ24" s="18">
        <v>357.33584247100356</v>
      </c>
      <c r="LA24" s="18">
        <v>359.16311559528111</v>
      </c>
      <c r="LB24" s="18">
        <v>360.02154602873327</v>
      </c>
      <c r="LC24" s="18">
        <v>368.51433750128746</v>
      </c>
      <c r="LD24" s="18">
        <v>372.14302141928675</v>
      </c>
      <c r="LE24" s="18">
        <v>373.7146553530693</v>
      </c>
      <c r="LF24" s="18">
        <v>382.04729931718111</v>
      </c>
      <c r="LG24" s="18">
        <v>388.80930405253173</v>
      </c>
      <c r="LH24" s="18">
        <v>385.5824809631705</v>
      </c>
      <c r="LI24" s="18">
        <v>385.59043860334157</v>
      </c>
      <c r="LJ24" s="18">
        <v>385.05329789179564</v>
      </c>
      <c r="LK24" s="18">
        <v>382.10200809335709</v>
      </c>
      <c r="LL24" s="18">
        <v>380.32944374525545</v>
      </c>
      <c r="LM24" s="18">
        <v>386.97208387804028</v>
      </c>
      <c r="LN24" s="18">
        <v>393.46352884757516</v>
      </c>
      <c r="LO24" s="18">
        <v>403.27231506341695</v>
      </c>
      <c r="LP24" s="18">
        <v>408.33237950718399</v>
      </c>
      <c r="LQ24" s="18">
        <v>414.55624882596732</v>
      </c>
      <c r="LR24" s="18">
        <v>413.64808314144614</v>
      </c>
      <c r="LS24" s="18">
        <v>419.85703188490868</v>
      </c>
      <c r="LT24" s="18">
        <v>417.65276555752752</v>
      </c>
      <c r="LU24" s="18">
        <v>417.55031094032529</v>
      </c>
      <c r="LV24" s="18">
        <v>415.38583281379937</v>
      </c>
      <c r="LW24" s="18">
        <v>404.78824551600218</v>
      </c>
      <c r="LX24" s="18">
        <v>413.83707709550862</v>
      </c>
      <c r="LY24" s="18">
        <v>420.88456217199564</v>
      </c>
      <c r="LZ24" s="18">
        <v>435.8101110178232</v>
      </c>
      <c r="MA24" s="18">
        <v>442.89340547507999</v>
      </c>
      <c r="MB24" s="18">
        <v>451.43294808363913</v>
      </c>
      <c r="MC24" s="18">
        <v>457.54938926011323</v>
      </c>
      <c r="MD24" s="18">
        <v>464.8216776714325</v>
      </c>
      <c r="ME24" s="18">
        <v>465.43541066962484</v>
      </c>
      <c r="MF24" s="18">
        <v>466.08694245862961</v>
      </c>
      <c r="MG24" s="18">
        <v>475.52271429145333</v>
      </c>
      <c r="MH24" s="18">
        <v>480.77873562443261</v>
      </c>
      <c r="MI24" s="18">
        <v>488.94327443993092</v>
      </c>
      <c r="MJ24" s="18">
        <v>481.31985515606402</v>
      </c>
      <c r="MK24" s="18">
        <v>489.20985538566117</v>
      </c>
      <c r="ML24" s="18">
        <v>488.98903087091446</v>
      </c>
      <c r="MM24" s="18">
        <v>498.19800995886328</v>
      </c>
      <c r="MN24" s="18">
        <v>505.70007523012163</v>
      </c>
      <c r="MO24" s="18">
        <v>504.94211000382899</v>
      </c>
      <c r="MP24" s="18">
        <v>509.71370999139549</v>
      </c>
      <c r="MQ24" s="18">
        <v>509.38247321927554</v>
      </c>
      <c r="MR24" s="18">
        <v>504.13242011642456</v>
      </c>
      <c r="MS24" s="18">
        <v>497.23613020318743</v>
      </c>
      <c r="MT24" s="18">
        <v>482.91536201035973</v>
      </c>
      <c r="MU24" s="18">
        <v>483.9667652179599</v>
      </c>
      <c r="MV24" s="18">
        <v>487.3358311253786</v>
      </c>
      <c r="MW24" s="18">
        <v>486.16307390516994</v>
      </c>
      <c r="MX24" s="18">
        <v>469.25209383666515</v>
      </c>
      <c r="MY24" s="18">
        <v>441.43914673382045</v>
      </c>
      <c r="MZ24" s="18">
        <v>431.89395734864473</v>
      </c>
      <c r="NA24" s="18">
        <v>431.28818199062346</v>
      </c>
      <c r="NB24" s="18">
        <v>437.59262241613868</v>
      </c>
      <c r="NC24" s="18">
        <v>439.18514515537026</v>
      </c>
      <c r="ND24" s="18">
        <v>448.97801609086991</v>
      </c>
      <c r="NE24" s="18">
        <v>461.9808001303673</v>
      </c>
      <c r="NF24" s="18">
        <v>465.02559220081565</v>
      </c>
      <c r="NG24" s="18">
        <v>464.26265344941612</v>
      </c>
      <c r="NH24" s="18">
        <v>466.50770268267394</v>
      </c>
      <c r="NI24" s="18">
        <v>476.77206379830835</v>
      </c>
      <c r="NJ24" s="18">
        <v>476.93718483185768</v>
      </c>
      <c r="NK24" s="18">
        <v>477.39375443667171</v>
      </c>
      <c r="NL24" s="18">
        <v>479.36525978904962</v>
      </c>
      <c r="NM24" s="18">
        <v>479.601004879117</v>
      </c>
      <c r="NN24" s="18">
        <v>493.29311949843168</v>
      </c>
      <c r="NO24" s="18">
        <v>498.22088817435503</v>
      </c>
      <c r="NP24" s="18">
        <v>505.87812742894891</v>
      </c>
      <c r="NQ24" s="18">
        <v>508.56880451178552</v>
      </c>
      <c r="NR24" s="18">
        <v>509.1129081584811</v>
      </c>
      <c r="NS24" s="18">
        <v>508.29725004094837</v>
      </c>
      <c r="NT24" s="18">
        <v>514.32118365043402</v>
      </c>
      <c r="NU24" s="18">
        <v>520.91707264721401</v>
      </c>
      <c r="NV24" s="18">
        <v>521.18962182307246</v>
      </c>
      <c r="NW24" s="18">
        <v>521.76655073547363</v>
      </c>
      <c r="NX24" s="18">
        <v>506.41725755053761</v>
      </c>
      <c r="NY24" s="18">
        <v>495.72716268575192</v>
      </c>
      <c r="NZ24" s="18">
        <v>479.91831578093769</v>
      </c>
      <c r="OA24" s="18">
        <v>479.5711637284756</v>
      </c>
      <c r="OB24" s="18">
        <v>475.22927631014585</v>
      </c>
      <c r="OC24" s="18">
        <v>472.33070587784056</v>
      </c>
      <c r="OD24" s="18">
        <v>477.45741555804017</v>
      </c>
      <c r="OE24" s="18">
        <v>467.76699923974274</v>
      </c>
      <c r="OF24" s="18">
        <v>468.64532377362252</v>
      </c>
      <c r="OG24" s="18">
        <v>461.3431942116618</v>
      </c>
      <c r="OH24" s="18">
        <v>452.81658276838061</v>
      </c>
      <c r="OI24" s="18">
        <v>452.69423405075071</v>
      </c>
      <c r="OJ24" s="18">
        <v>450.96245260852578</v>
      </c>
      <c r="OK24" s="18">
        <v>450.53970297443868</v>
      </c>
      <c r="OL24" s="18">
        <v>454.93331505388022</v>
      </c>
      <c r="OM24" s="18">
        <v>454.92834152877333</v>
      </c>
      <c r="ON24" s="18">
        <v>453.20650713676218</v>
      </c>
      <c r="OO24" s="18">
        <v>444.02637449443341</v>
      </c>
      <c r="OP24" s="18">
        <v>437.51702483451368</v>
      </c>
      <c r="OQ24" s="18">
        <v>424.63261069256066</v>
      </c>
      <c r="OR24" s="18">
        <v>416.81920274960999</v>
      </c>
      <c r="OS24" s="18">
        <v>415.9289417554736</v>
      </c>
      <c r="OT24" s="18">
        <v>411.38115039771799</v>
      </c>
      <c r="OU24" s="18">
        <v>397.35481489121918</v>
      </c>
      <c r="OV24" s="18">
        <v>389.56030634367465</v>
      </c>
      <c r="OW24" s="18">
        <v>379.62419788509607</v>
      </c>
      <c r="OX24" s="18">
        <v>385.25522301113602</v>
      </c>
      <c r="OY24" s="18">
        <v>384.84440983730553</v>
      </c>
      <c r="OZ24" s="18">
        <v>384.25256034958363</v>
      </c>
      <c r="PA24" s="18">
        <v>381.41964044868945</v>
      </c>
      <c r="PB24" s="18">
        <v>349.16135660529136</v>
      </c>
      <c r="PC24" s="18">
        <v>331.64857999885083</v>
      </c>
      <c r="PD24" s="18">
        <v>324.34744514191152</v>
      </c>
      <c r="PE24" s="18">
        <v>321.1216167575717</v>
      </c>
      <c r="PF24" s="18">
        <v>318.86264165401457</v>
      </c>
      <c r="PG24" s="18">
        <v>317.06520968037842</v>
      </c>
      <c r="PH24" s="18">
        <v>314.52075423568488</v>
      </c>
      <c r="PI24" s="18">
        <v>313.5489274297953</v>
      </c>
      <c r="PJ24" s="18">
        <v>313.29925646942854</v>
      </c>
      <c r="PK24" s="18">
        <v>315.94616653132437</v>
      </c>
      <c r="PL24" s="18">
        <v>316.00883294767141</v>
      </c>
      <c r="PM24" s="18">
        <v>314.86392746806149</v>
      </c>
      <c r="PN24" s="18">
        <v>315.99092825728655</v>
      </c>
      <c r="PO24" s="18">
        <v>318.44088672494888</v>
      </c>
      <c r="PP24" s="18">
        <v>317.50884811991455</v>
      </c>
      <c r="PQ24" s="18">
        <v>319.6027021899223</v>
      </c>
      <c r="PR24" s="18">
        <v>317.6600432831645</v>
      </c>
      <c r="PS24" s="18">
        <v>313.98958175426719</v>
      </c>
      <c r="PT24" s="18">
        <v>313.11921486055849</v>
      </c>
      <c r="PU24" s="18">
        <v>307.34694162148236</v>
      </c>
      <c r="PV24" s="18">
        <v>305.14565940916538</v>
      </c>
      <c r="PW24" s="18">
        <v>306.21994083225729</v>
      </c>
      <c r="PX24" s="18">
        <v>307.39667687255144</v>
      </c>
      <c r="PY24" s="18">
        <v>304.45135530424119</v>
      </c>
      <c r="PZ24" s="18">
        <v>303.38702093136311</v>
      </c>
      <c r="QA24" s="18">
        <v>301.09720997214316</v>
      </c>
      <c r="QB24" s="18">
        <v>301.38269031327962</v>
      </c>
      <c r="QC24" s="18">
        <v>300.44766759318117</v>
      </c>
      <c r="QD24" s="18">
        <v>289.56062113416192</v>
      </c>
      <c r="QE24" s="18">
        <v>289.74563626813892</v>
      </c>
      <c r="QF24" s="18">
        <v>287.2091384636164</v>
      </c>
      <c r="QG24" s="18">
        <v>284.31454685139653</v>
      </c>
      <c r="QH24" s="18">
        <v>285.71509152150151</v>
      </c>
      <c r="QI24" s="18">
        <v>289.01353337240221</v>
      </c>
      <c r="QJ24" s="18">
        <v>296.35147231513258</v>
      </c>
      <c r="QK24" s="18">
        <v>293.69362049800156</v>
      </c>
      <c r="QL24" s="18">
        <v>297.88530745810272</v>
      </c>
      <c r="QM24" s="18">
        <v>297.38099201226237</v>
      </c>
      <c r="QN24" s="18">
        <v>298.32894589763879</v>
      </c>
      <c r="QO24" s="18">
        <v>295.49602599674466</v>
      </c>
      <c r="QP24" s="18">
        <v>302.17149139523502</v>
      </c>
      <c r="QQ24" s="18">
        <v>305.1884317250848</v>
      </c>
      <c r="QR24" s="18">
        <v>313.52505450928214</v>
      </c>
      <c r="QS24" s="18">
        <v>316.74690407353637</v>
      </c>
      <c r="QT24" s="18">
        <v>317.34372708636522</v>
      </c>
      <c r="QU24" s="18">
        <v>320.76352294987441</v>
      </c>
      <c r="QV24" s="18">
        <v>321.94622722029686</v>
      </c>
      <c r="QW24" s="18">
        <v>323.84909792619942</v>
      </c>
      <c r="QX24" s="18">
        <v>324.52549734073875</v>
      </c>
      <c r="QY24" s="18">
        <v>325.40183246457576</v>
      </c>
      <c r="QZ24" s="18">
        <v>327.07293690049653</v>
      </c>
      <c r="RA24" s="18">
        <v>323.07521741956475</v>
      </c>
      <c r="RB24" s="18">
        <v>331.6446011787653</v>
      </c>
      <c r="RC24" s="18">
        <v>328.31731288224461</v>
      </c>
      <c r="RD24" s="18">
        <v>327.78912451589105</v>
      </c>
      <c r="RE24" s="18">
        <v>328.87733180928228</v>
      </c>
      <c r="RF24" s="18">
        <v>327.36935899686813</v>
      </c>
      <c r="RG24" s="18">
        <v>322.78973707842823</v>
      </c>
      <c r="RH24" s="18">
        <v>320.60337544143198</v>
      </c>
      <c r="RI24" s="18">
        <v>320.31690039527416</v>
      </c>
      <c r="RJ24" s="18">
        <v>318.65275889450311</v>
      </c>
      <c r="RK24" s="18">
        <v>319.55694575893875</v>
      </c>
      <c r="RL24" s="18">
        <v>321.49363643556831</v>
      </c>
      <c r="RM24" s="18">
        <v>322.02381421196463</v>
      </c>
      <c r="RN24" s="18">
        <v>322.31824689829347</v>
      </c>
      <c r="RO24" s="18">
        <v>323.56361758506296</v>
      </c>
      <c r="RP24" s="18">
        <v>322.75691181272271</v>
      </c>
      <c r="RQ24" s="18">
        <v>324.12960474222899</v>
      </c>
      <c r="RR24" s="18">
        <v>324.79406769651177</v>
      </c>
      <c r="RS24" s="18">
        <v>321.13554262787108</v>
      </c>
      <c r="RT24" s="18">
        <v>321.66472569924593</v>
      </c>
      <c r="RU24" s="18">
        <v>321.5911175276637</v>
      </c>
      <c r="RV24" s="18">
        <v>317.87191545271878</v>
      </c>
      <c r="RW24" s="18">
        <v>317.37257353198527</v>
      </c>
      <c r="RX24" s="18">
        <v>315.97302356690165</v>
      </c>
      <c r="RY24" s="18">
        <v>317.13881785196065</v>
      </c>
      <c r="RZ24" s="18">
        <v>315.97700238698718</v>
      </c>
      <c r="SA24" s="18">
        <v>317.94850773936514</v>
      </c>
      <c r="SB24" s="18">
        <v>312.57411650884154</v>
      </c>
      <c r="SC24" s="18">
        <v>312.85064450478558</v>
      </c>
      <c r="SD24" s="18">
        <v>314.95146150994299</v>
      </c>
      <c r="SE24" s="18">
        <v>316.11526638495923</v>
      </c>
      <c r="SF24" s="18">
        <v>315.04794789701702</v>
      </c>
      <c r="SG24" s="18">
        <v>317.75056144011023</v>
      </c>
      <c r="SH24" s="18">
        <v>316.59769832032919</v>
      </c>
      <c r="SI24" s="18">
        <v>315.42991462522741</v>
      </c>
      <c r="SJ24" s="18">
        <v>315.937214186132</v>
      </c>
      <c r="SK24" s="18">
        <v>320.82320525115728</v>
      </c>
      <c r="SL24" s="18">
        <v>316.42760376167297</v>
      </c>
      <c r="SM24" s="18">
        <v>315.96307651668786</v>
      </c>
      <c r="SN24" s="18">
        <v>316.372894985497</v>
      </c>
      <c r="SO24" s="18">
        <v>315.99192296230791</v>
      </c>
      <c r="SP24" s="5">
        <v>319.16801609557871</v>
      </c>
      <c r="SQ24" s="5">
        <v>324.67370838892458</v>
      </c>
      <c r="SR24" s="5">
        <v>320.81126879090073</v>
      </c>
      <c r="SS24" s="5">
        <v>324.62297843283415</v>
      </c>
    </row>
    <row r="25" spans="1:516" x14ac:dyDescent="0.25">
      <c r="A25" s="5" t="s">
        <v>102</v>
      </c>
      <c r="B25" s="5" t="str">
        <f ca="1">_xlfn.XLOOKUP(A25,bonds[worksheet get],bonds[unique lookup],"-")</f>
        <v>ERFFP 3 1/4 PERP nc-25</v>
      </c>
      <c r="C25" s="5" t="str">
        <f ca="1">_xlfn.XLOOKUP(A25,bonds[worksheet get],bonds[ID_ISIN],"-")</f>
        <v>XS1716945586</v>
      </c>
      <c r="D25" s="18">
        <f ca="1">_xll.BDH(A25,"blp_i_sprd_mid","-2AY",,"Dates=H","Fill=C","Sort=R","Dir=H","factor="&amp;_xlfn.XLOOKUP(A25,bonds[worksheet get],bonds[yas/blp factor]),"cols=510;rows=1")</f>
        <v>430.0299679727554</v>
      </c>
      <c r="E25" s="18">
        <v>431.42705959367754</v>
      </c>
      <c r="F25" s="18">
        <v>423.6764801888466</v>
      </c>
      <c r="G25" s="18">
        <v>430.92923391652107</v>
      </c>
      <c r="H25" s="18">
        <v>437.95841323828694</v>
      </c>
      <c r="I25" s="18">
        <v>434.13081940913202</v>
      </c>
      <c r="J25" s="18">
        <v>444.61794954228401</v>
      </c>
      <c r="K25" s="18">
        <v>452.45994603753093</v>
      </c>
      <c r="L25" s="18">
        <v>449.96088101148604</v>
      </c>
      <c r="M25" s="18">
        <v>447.96759097480776</v>
      </c>
      <c r="N25" s="18">
        <v>442.5918685927391</v>
      </c>
      <c r="O25" s="18">
        <v>441.99268918490407</v>
      </c>
      <c r="P25" s="18">
        <v>442.68030469107629</v>
      </c>
      <c r="Q25" s="18">
        <v>441.88139881396296</v>
      </c>
      <c r="R25" s="18">
        <v>445.04125041747096</v>
      </c>
      <c r="S25" s="18">
        <v>438.71359789824487</v>
      </c>
      <c r="T25" s="18">
        <v>429.37514337944987</v>
      </c>
      <c r="U25" s="18">
        <v>437.8660024838448</v>
      </c>
      <c r="V25" s="18">
        <v>429.76565334177013</v>
      </c>
      <c r="W25" s="18">
        <v>433.13019973468778</v>
      </c>
      <c r="X25" s="18">
        <v>422.3698119943142</v>
      </c>
      <c r="Y25" s="18">
        <v>417.73834396791455</v>
      </c>
      <c r="Z25" s="18">
        <v>417.57339573955534</v>
      </c>
      <c r="AA25" s="18">
        <v>417.2762901957035</v>
      </c>
      <c r="AB25" s="18">
        <v>447.71917496824267</v>
      </c>
      <c r="AC25" s="18">
        <v>466.66834794902803</v>
      </c>
      <c r="AD25" s="18">
        <v>472.68200263595583</v>
      </c>
      <c r="AE25" s="18">
        <v>480.03511643028259</v>
      </c>
      <c r="AF25" s="18">
        <v>480.47928425002101</v>
      </c>
      <c r="AG25" s="18">
        <v>482.92866607475281</v>
      </c>
      <c r="AH25" s="18">
        <v>487.11000429725647</v>
      </c>
      <c r="AI25" s="18">
        <v>502.44422755050664</v>
      </c>
      <c r="AJ25" s="18">
        <v>506.56097761130331</v>
      </c>
      <c r="AK25" s="18">
        <v>509.06202996540071</v>
      </c>
      <c r="AL25" s="18">
        <v>511.73399253201478</v>
      </c>
      <c r="AM25" s="18">
        <v>511.84130824685099</v>
      </c>
      <c r="AN25" s="18">
        <v>523.59039169335358</v>
      </c>
      <c r="AO25" s="18">
        <v>528.39575092434882</v>
      </c>
      <c r="AP25" s="18">
        <v>535.72203578996664</v>
      </c>
      <c r="AQ25" s="18">
        <v>534.86251640725141</v>
      </c>
      <c r="AR25" s="18">
        <v>535.95554683613784</v>
      </c>
      <c r="AS25" s="18">
        <v>533.4713867704869</v>
      </c>
      <c r="AT25" s="18">
        <v>529.83258910632139</v>
      </c>
      <c r="AU25" s="18">
        <v>528.28744154548644</v>
      </c>
      <c r="AV25" s="18">
        <v>530.70502612137795</v>
      </c>
      <c r="AW25" s="18">
        <v>546.15153340959546</v>
      </c>
      <c r="AX25" s="18">
        <v>545.07539526915559</v>
      </c>
      <c r="AY25" s="18">
        <v>544.83492857480041</v>
      </c>
      <c r="AZ25" s="18">
        <v>541.77444337391853</v>
      </c>
      <c r="BA25" s="18">
        <v>538.00050740218171</v>
      </c>
      <c r="BB25" s="18">
        <v>538.16644929456709</v>
      </c>
      <c r="BC25" s="18">
        <v>543.84822019672401</v>
      </c>
      <c r="BD25" s="18">
        <v>553.05451740002638</v>
      </c>
      <c r="BE25" s="18">
        <v>554.37410322690005</v>
      </c>
      <c r="BF25" s="18">
        <v>559.75380026507378</v>
      </c>
      <c r="BG25" s="18">
        <v>562.97029071807856</v>
      </c>
      <c r="BH25" s="18">
        <v>563.88843627834319</v>
      </c>
      <c r="BI25" s="18">
        <v>568.71565611791607</v>
      </c>
      <c r="BJ25" s="18">
        <v>572.38724469494821</v>
      </c>
      <c r="BK25" s="18">
        <v>571.22863244032862</v>
      </c>
      <c r="BL25" s="18">
        <v>576.64906970357902</v>
      </c>
      <c r="BM25" s="18">
        <v>634.28853887486457</v>
      </c>
      <c r="BN25" s="18">
        <v>700.16349549579627</v>
      </c>
      <c r="BO25" s="18">
        <v>726.05539902806277</v>
      </c>
      <c r="BP25" s="18">
        <v>747.5682251966</v>
      </c>
      <c r="BQ25" s="18">
        <v>746.48016308784486</v>
      </c>
      <c r="BR25" s="18">
        <v>753.59678484392168</v>
      </c>
      <c r="BS25" s="18">
        <v>770.22376499533652</v>
      </c>
      <c r="BT25" s="18">
        <v>796.76751212882994</v>
      </c>
      <c r="BU25" s="18">
        <v>796.26968645167346</v>
      </c>
      <c r="BV25" s="18">
        <v>807.14037089896203</v>
      </c>
      <c r="BW25" s="18">
        <v>834.7413765563964</v>
      </c>
      <c r="BX25" s="18">
        <v>835.38030252528188</v>
      </c>
      <c r="BY25" s="18">
        <v>838.94159439539919</v>
      </c>
      <c r="BZ25" s="18">
        <v>840.17473145198824</v>
      </c>
      <c r="CA25" s="18">
        <v>828.60351386618606</v>
      </c>
      <c r="CB25" s="18">
        <v>828.16332070255271</v>
      </c>
      <c r="CC25" s="18">
        <v>832.86037055468569</v>
      </c>
      <c r="CD25" s="18">
        <v>704.4283014965057</v>
      </c>
      <c r="CE25" s="18">
        <v>613.45438523626331</v>
      </c>
      <c r="CF25" s="18">
        <v>556.61183461403846</v>
      </c>
      <c r="CG25" s="18">
        <v>555.10345262217527</v>
      </c>
      <c r="CH25" s="18">
        <v>516.58307298016541</v>
      </c>
      <c r="CI25" s="18">
        <v>507.9292529754639</v>
      </c>
      <c r="CJ25" s="18">
        <v>513.60307456541068</v>
      </c>
      <c r="CK25" s="18">
        <v>452.98261331534383</v>
      </c>
      <c r="CL25" s="18">
        <v>435.25564708685874</v>
      </c>
      <c r="CM25" s="18">
        <v>434.92475696611405</v>
      </c>
      <c r="CN25" s="18">
        <v>445.27376779961588</v>
      </c>
      <c r="CO25" s="18">
        <v>443.21787692928314</v>
      </c>
      <c r="CP25" s="18">
        <v>441.59422991037371</v>
      </c>
      <c r="CQ25" s="18">
        <v>415.93285643219946</v>
      </c>
      <c r="CR25" s="18">
        <v>397.71998849487301</v>
      </c>
      <c r="CS25" s="18">
        <v>389.85712505507473</v>
      </c>
      <c r="CT25" s="18">
        <v>379.28950813579564</v>
      </c>
      <c r="CU25" s="18">
        <v>367.08333923721312</v>
      </c>
      <c r="CV25" s="18">
        <v>363.19910655856131</v>
      </c>
      <c r="CW25" s="18">
        <v>361.12234874367715</v>
      </c>
      <c r="CX25" s="18">
        <v>359.5364609577656</v>
      </c>
      <c r="CY25" s="18">
        <v>357.52528496861459</v>
      </c>
      <c r="CZ25" s="18">
        <v>355.53795691609383</v>
      </c>
      <c r="DA25" s="18">
        <v>354.98846070957183</v>
      </c>
      <c r="DB25" s="18">
        <v>352.95939876794813</v>
      </c>
      <c r="DC25" s="18">
        <v>354.51249564099317</v>
      </c>
      <c r="DD25" s="18">
        <v>355.45150814580921</v>
      </c>
      <c r="DE25" s="18">
        <v>354.29687054729459</v>
      </c>
      <c r="DF25" s="18">
        <v>351.39735891866684</v>
      </c>
      <c r="DG25" s="18">
        <v>350.85481836032864</v>
      </c>
      <c r="DH25" s="18">
        <v>354.33661710834502</v>
      </c>
      <c r="DI25" s="18">
        <v>358.23674841141701</v>
      </c>
      <c r="DJ25" s="18">
        <v>358.22879909920692</v>
      </c>
      <c r="DK25" s="18">
        <v>352.56392048549651</v>
      </c>
      <c r="DL25" s="18">
        <v>350.20595575118068</v>
      </c>
      <c r="DM25" s="18">
        <v>345.87854891681673</v>
      </c>
      <c r="DN25" s="18">
        <v>345.55660177230834</v>
      </c>
      <c r="DO25" s="18">
        <v>337.93023037075994</v>
      </c>
      <c r="DP25" s="18">
        <v>335.93197201395037</v>
      </c>
      <c r="DQ25" s="18">
        <v>331.66915334129334</v>
      </c>
      <c r="DR25" s="18">
        <v>333.16660502886771</v>
      </c>
      <c r="DS25" s="18">
        <v>332.61710882234576</v>
      </c>
      <c r="DT25" s="18">
        <v>337.11343854117393</v>
      </c>
      <c r="DU25" s="18">
        <v>343.41326846766475</v>
      </c>
      <c r="DV25" s="18">
        <v>347.06100910806657</v>
      </c>
      <c r="DW25" s="18">
        <v>352.41288355350497</v>
      </c>
      <c r="DX25" s="18">
        <v>354.737063710928</v>
      </c>
      <c r="DY25" s="18">
        <v>358.35499443054198</v>
      </c>
      <c r="DZ25" s="18">
        <v>362.40318167352677</v>
      </c>
      <c r="EA25" s="18">
        <v>366.54079867887498</v>
      </c>
      <c r="EB25" s="18">
        <v>372.98073523306846</v>
      </c>
      <c r="EC25" s="18">
        <v>373.25101184821125</v>
      </c>
      <c r="ED25" s="18">
        <v>372.0685516569614</v>
      </c>
      <c r="EE25" s="18">
        <v>370.03452139520647</v>
      </c>
      <c r="EF25" s="18">
        <v>364.72438083887101</v>
      </c>
      <c r="EG25" s="18">
        <v>365.47260985064509</v>
      </c>
      <c r="EH25" s="18">
        <v>367.19462960815429</v>
      </c>
      <c r="EI25" s="18">
        <v>368.99812981581687</v>
      </c>
      <c r="EJ25" s="18">
        <v>371.23983585906029</v>
      </c>
      <c r="EK25" s="18">
        <v>372.26231614208223</v>
      </c>
      <c r="EL25" s="18">
        <v>372.06557066488267</v>
      </c>
      <c r="EM25" s="18">
        <v>376.84509463119508</v>
      </c>
      <c r="EN25" s="18">
        <v>377.56848204231261</v>
      </c>
      <c r="EO25" s="18">
        <v>380.40638650131223</v>
      </c>
      <c r="EP25" s="18">
        <v>381.81937674665454</v>
      </c>
      <c r="EQ25" s="18">
        <v>387.36402201318742</v>
      </c>
      <c r="ER25" s="18">
        <v>385.20578374814983</v>
      </c>
      <c r="ES25" s="18">
        <v>387.71180442237858</v>
      </c>
      <c r="ET25" s="18">
        <v>389.10094673109052</v>
      </c>
      <c r="EU25" s="18">
        <v>395.47232046747212</v>
      </c>
      <c r="EV25" s="18">
        <v>399.41219833159448</v>
      </c>
      <c r="EW25" s="18">
        <v>401.71054322433469</v>
      </c>
      <c r="EX25" s="18">
        <v>395.40673864173891</v>
      </c>
      <c r="EY25" s="18">
        <v>399.55826694345473</v>
      </c>
      <c r="EZ25" s="18">
        <v>398.95213188743588</v>
      </c>
      <c r="FA25" s="18">
        <v>398.72160183334353</v>
      </c>
      <c r="FB25" s="18">
        <v>398.11745410537719</v>
      </c>
      <c r="FC25" s="18">
        <v>399.13695339632034</v>
      </c>
      <c r="FD25" s="18">
        <v>400.29954030704494</v>
      </c>
      <c r="FE25" s="18">
        <v>398.76631671452526</v>
      </c>
      <c r="FF25" s="18">
        <v>400.0749722371101</v>
      </c>
      <c r="FG25" s="18">
        <v>396.71241317224502</v>
      </c>
      <c r="FH25" s="18">
        <v>393.94307153105734</v>
      </c>
      <c r="FI25" s="18">
        <v>393.48598607897759</v>
      </c>
      <c r="FJ25" s="18">
        <v>392.01039499998092</v>
      </c>
      <c r="FK25" s="18">
        <v>384.14256324005123</v>
      </c>
      <c r="FL25" s="18">
        <v>382.37086028122906</v>
      </c>
      <c r="FM25" s="18">
        <v>380.60810029864314</v>
      </c>
      <c r="FN25" s="18">
        <v>378.39620417618755</v>
      </c>
      <c r="FO25" s="18">
        <v>378.21237633132938</v>
      </c>
      <c r="FP25" s="18">
        <v>382.88657191085815</v>
      </c>
      <c r="FQ25" s="18">
        <v>380.95488904380801</v>
      </c>
      <c r="FR25" s="18">
        <v>386.96854373073575</v>
      </c>
      <c r="FS25" s="18">
        <v>392.95934414505956</v>
      </c>
      <c r="FT25" s="18">
        <v>394.15770296072958</v>
      </c>
      <c r="FU25" s="18">
        <v>394.88109037184716</v>
      </c>
      <c r="FV25" s="18">
        <v>393.64795331525806</v>
      </c>
      <c r="FW25" s="18">
        <v>395.09274080944061</v>
      </c>
      <c r="FX25" s="18">
        <v>407.07235431003573</v>
      </c>
      <c r="FY25" s="18">
        <v>415.61488394379614</v>
      </c>
      <c r="FZ25" s="18">
        <v>418.83236806082726</v>
      </c>
      <c r="GA25" s="18">
        <v>420.96973938131333</v>
      </c>
      <c r="GB25" s="18">
        <v>421.92067585444448</v>
      </c>
      <c r="GC25" s="18">
        <v>423.6009617228508</v>
      </c>
      <c r="GD25" s="18">
        <v>488.40276119542119</v>
      </c>
      <c r="GE25" s="18">
        <v>475.46326824545861</v>
      </c>
      <c r="GF25" s="18">
        <v>381.99426161527634</v>
      </c>
      <c r="GG25" s="18">
        <v>391.89214898085595</v>
      </c>
      <c r="GH25" s="18">
        <v>391.92493989372252</v>
      </c>
      <c r="GI25" s="18">
        <v>398.86468945312504</v>
      </c>
      <c r="GJ25" s="18">
        <v>404.93100833344459</v>
      </c>
      <c r="GK25" s="18">
        <v>408.28164342999457</v>
      </c>
      <c r="GL25" s="18">
        <v>406.76332479786873</v>
      </c>
      <c r="GM25" s="18">
        <v>410.40013513398168</v>
      </c>
      <c r="GN25" s="18">
        <v>410.64258915638925</v>
      </c>
      <c r="GO25" s="18">
        <v>405.86405885410306</v>
      </c>
      <c r="GP25" s="18">
        <v>399.63477907347681</v>
      </c>
      <c r="GQ25" s="18">
        <v>404.58421958827972</v>
      </c>
      <c r="GR25" s="18">
        <v>405.45069461917876</v>
      </c>
      <c r="GS25" s="18">
        <v>407.86827919507027</v>
      </c>
      <c r="GT25" s="18">
        <v>409.04775839424133</v>
      </c>
      <c r="GU25" s="18">
        <v>410.0513590607643</v>
      </c>
      <c r="GV25" s="18">
        <v>407.45888961625099</v>
      </c>
      <c r="GW25" s="18">
        <v>405.27084143042566</v>
      </c>
      <c r="GX25" s="18">
        <v>407.50857281756402</v>
      </c>
      <c r="GY25" s="18">
        <v>406.07074097156527</v>
      </c>
      <c r="GZ25" s="18">
        <v>397.88791771531106</v>
      </c>
      <c r="HA25" s="18">
        <v>395.69291388130188</v>
      </c>
      <c r="HB25" s="18">
        <v>388.22155406785009</v>
      </c>
      <c r="HC25" s="18">
        <v>389.53219691848756</v>
      </c>
      <c r="HD25" s="18">
        <v>403.08974889278414</v>
      </c>
      <c r="HE25" s="18">
        <v>401.89735206127165</v>
      </c>
      <c r="HF25" s="18">
        <v>403.01522409081457</v>
      </c>
      <c r="HG25" s="18">
        <v>404.97274222254754</v>
      </c>
      <c r="HH25" s="18">
        <v>400.47343151164051</v>
      </c>
      <c r="HI25" s="18">
        <v>413.33641233158107</v>
      </c>
      <c r="HJ25" s="18">
        <v>419.10860666012763</v>
      </c>
      <c r="HK25" s="18">
        <v>424.47836705803871</v>
      </c>
      <c r="HL25" s="18">
        <v>428.21653112483023</v>
      </c>
      <c r="HM25" s="18">
        <v>432.14547868466377</v>
      </c>
      <c r="HN25" s="18">
        <v>440.11963249540327</v>
      </c>
      <c r="HO25" s="18">
        <v>438.91233070349693</v>
      </c>
      <c r="HP25" s="18">
        <v>436.67360565233236</v>
      </c>
      <c r="HQ25" s="18">
        <v>445.07602865839004</v>
      </c>
      <c r="HR25" s="18">
        <v>444.9369156947136</v>
      </c>
      <c r="HS25" s="18">
        <v>454.82486642003062</v>
      </c>
      <c r="HT25" s="18">
        <v>470.28429134058956</v>
      </c>
      <c r="HU25" s="18">
        <v>471.92184965586659</v>
      </c>
      <c r="HV25" s="18">
        <v>480.74558620905873</v>
      </c>
      <c r="HW25" s="18">
        <v>487.02852384710314</v>
      </c>
      <c r="HX25" s="18">
        <v>475.884581792593</v>
      </c>
      <c r="HY25" s="18">
        <v>471.48265015625952</v>
      </c>
      <c r="HZ25" s="18">
        <v>471.38725840973854</v>
      </c>
      <c r="IA25" s="18">
        <v>473.91812068462372</v>
      </c>
      <c r="IB25" s="18">
        <v>478.20180630183216</v>
      </c>
      <c r="IC25" s="18">
        <v>484.21148633265494</v>
      </c>
      <c r="ID25" s="18">
        <v>483.85376728320125</v>
      </c>
      <c r="IE25" s="18">
        <v>483.07970300674441</v>
      </c>
      <c r="IF25" s="18">
        <v>473.7730457367897</v>
      </c>
      <c r="IG25" s="18">
        <v>467.06481989550593</v>
      </c>
      <c r="IH25" s="18">
        <v>465.58326683235168</v>
      </c>
      <c r="II25" s="18">
        <v>463.99936637449269</v>
      </c>
      <c r="IJ25" s="18">
        <v>458.60377071189885</v>
      </c>
      <c r="IK25" s="18">
        <v>459.28741156196594</v>
      </c>
      <c r="IL25" s="18">
        <v>455.54229184699057</v>
      </c>
      <c r="IM25" s="18">
        <v>454.91628351044653</v>
      </c>
      <c r="IN25" s="18">
        <v>457.91814253377919</v>
      </c>
      <c r="IO25" s="18">
        <v>461.49036470818521</v>
      </c>
      <c r="IP25" s="18">
        <v>457.70649209618568</v>
      </c>
      <c r="IQ25" s="18">
        <v>455.38032461071015</v>
      </c>
      <c r="IR25" s="18">
        <v>443.38679981374742</v>
      </c>
      <c r="IS25" s="18">
        <v>434.91581398987773</v>
      </c>
      <c r="IT25" s="18">
        <v>429.30359956955908</v>
      </c>
      <c r="IU25" s="18">
        <v>426.26795596933363</v>
      </c>
      <c r="IV25" s="18">
        <v>422.92527018499374</v>
      </c>
      <c r="IW25" s="18">
        <v>428.7044201617241</v>
      </c>
      <c r="IX25" s="18">
        <v>435.27651403141022</v>
      </c>
      <c r="IY25" s="18">
        <v>433.21565484094623</v>
      </c>
      <c r="IZ25" s="18">
        <v>425.66778289747236</v>
      </c>
      <c r="JA25" s="18">
        <v>437.580820908308</v>
      </c>
      <c r="JB25" s="18">
        <v>453.36517396545406</v>
      </c>
      <c r="JC25" s="18">
        <v>473.15200572037696</v>
      </c>
      <c r="JD25" s="18">
        <v>479.761858823061</v>
      </c>
      <c r="JE25" s="18">
        <v>492.14688724637034</v>
      </c>
      <c r="JF25" s="18">
        <v>499.83585948157315</v>
      </c>
      <c r="JG25" s="18">
        <v>501.71686548328398</v>
      </c>
      <c r="JH25" s="18">
        <v>497.43317986607553</v>
      </c>
      <c r="JI25" s="18">
        <v>493.3382904138565</v>
      </c>
      <c r="JJ25" s="18">
        <v>480.07486299133302</v>
      </c>
      <c r="JK25" s="18">
        <v>478.4800322291851</v>
      </c>
      <c r="JL25" s="18">
        <v>475.57157762432098</v>
      </c>
      <c r="JM25" s="18">
        <v>474.87800013399124</v>
      </c>
      <c r="JN25" s="18">
        <v>472.11362681293491</v>
      </c>
      <c r="JO25" s="18">
        <v>470.11139380002021</v>
      </c>
      <c r="JP25" s="18">
        <v>467.01314936614034</v>
      </c>
      <c r="JQ25" s="18">
        <v>461.57383248639104</v>
      </c>
      <c r="JR25" s="18">
        <v>447.06733136701587</v>
      </c>
      <c r="JS25" s="18">
        <v>446.54267676115035</v>
      </c>
      <c r="JT25" s="18">
        <v>451.91343082308771</v>
      </c>
      <c r="JU25" s="18">
        <v>447.33661431813243</v>
      </c>
      <c r="JV25" s="18">
        <v>447.73507359266279</v>
      </c>
      <c r="JW25" s="18">
        <v>449.48789693498611</v>
      </c>
      <c r="JX25" s="18">
        <v>450.64949018168454</v>
      </c>
      <c r="JY25" s="18">
        <v>447.48963857817654</v>
      </c>
      <c r="JZ25" s="18">
        <v>439.33165692257882</v>
      </c>
      <c r="KA25" s="18">
        <v>436.96176821994783</v>
      </c>
      <c r="KB25" s="18">
        <v>434.5690252447128</v>
      </c>
      <c r="KC25" s="18">
        <v>431.65758964776995</v>
      </c>
      <c r="KD25" s="18">
        <v>432.08486517906186</v>
      </c>
      <c r="KE25" s="18">
        <v>432.29552195262909</v>
      </c>
      <c r="KF25" s="18">
        <v>425.55748619055748</v>
      </c>
      <c r="KG25" s="18">
        <v>424.55289186000823</v>
      </c>
      <c r="KH25" s="18">
        <v>424.86092770814895</v>
      </c>
      <c r="KI25" s="18">
        <v>426.41601190924644</v>
      </c>
      <c r="KJ25" s="18">
        <v>425.37266468167303</v>
      </c>
      <c r="KK25" s="18">
        <v>429.87992470479008</v>
      </c>
      <c r="KL25" s="18">
        <v>432.38992003512379</v>
      </c>
      <c r="KM25" s="18">
        <v>431.01767001485825</v>
      </c>
      <c r="KN25" s="18">
        <v>425.48196772456168</v>
      </c>
      <c r="KO25" s="18">
        <v>428.89917831087115</v>
      </c>
      <c r="KP25" s="18">
        <v>430.0061200361252</v>
      </c>
      <c r="KQ25" s="18">
        <v>426.30968985843663</v>
      </c>
      <c r="KR25" s="18">
        <v>425.48296138858797</v>
      </c>
      <c r="KS25" s="18">
        <v>424.84105442762376</v>
      </c>
      <c r="KT25" s="18">
        <v>420.0178092441559</v>
      </c>
      <c r="KU25" s="18">
        <v>434.51039906716346</v>
      </c>
      <c r="KV25" s="18">
        <v>434.12783841705323</v>
      </c>
      <c r="KW25" s="18">
        <v>434.91482032585145</v>
      </c>
      <c r="KX25" s="18">
        <v>438.68676896953582</v>
      </c>
      <c r="KY25" s="18">
        <v>440.15639806437497</v>
      </c>
      <c r="KZ25" s="18">
        <v>437.99021048712734</v>
      </c>
      <c r="LA25" s="18">
        <v>437.70204791951181</v>
      </c>
      <c r="LB25" s="18">
        <v>435.1046101548672</v>
      </c>
      <c r="LC25" s="18">
        <v>444.89617546963694</v>
      </c>
      <c r="LD25" s="18">
        <v>458.81343382143973</v>
      </c>
      <c r="LE25" s="18">
        <v>462.8725513687134</v>
      </c>
      <c r="LF25" s="18">
        <v>475.64510876226427</v>
      </c>
      <c r="LG25" s="18">
        <v>482.86308424901961</v>
      </c>
      <c r="LH25" s="18">
        <v>481.05362205719945</v>
      </c>
      <c r="LI25" s="18">
        <v>483.64609150171282</v>
      </c>
      <c r="LJ25" s="18">
        <v>489.80780212855336</v>
      </c>
      <c r="LK25" s="18">
        <v>484.93884839987754</v>
      </c>
      <c r="LL25" s="18">
        <v>491.87959162330628</v>
      </c>
      <c r="LM25" s="18">
        <v>499.26947098660469</v>
      </c>
      <c r="LN25" s="18">
        <v>502.87150308179855</v>
      </c>
      <c r="LO25" s="18">
        <v>507.13034709835051</v>
      </c>
      <c r="LP25" s="18">
        <v>513.64878311061852</v>
      </c>
      <c r="LQ25" s="18">
        <v>520.08375134468076</v>
      </c>
      <c r="LR25" s="18">
        <v>521.0605230824948</v>
      </c>
      <c r="LS25" s="18">
        <v>532.7947015686035</v>
      </c>
      <c r="LT25" s="18">
        <v>529.76700728058813</v>
      </c>
      <c r="LU25" s="18">
        <v>528.08672141218176</v>
      </c>
      <c r="LV25" s="18">
        <v>516.68939503097533</v>
      </c>
      <c r="LW25" s="18">
        <v>490.66135952711107</v>
      </c>
      <c r="LX25" s="18">
        <v>499.0866368057728</v>
      </c>
      <c r="LY25" s="18">
        <v>504.87472975873948</v>
      </c>
      <c r="LZ25" s="18">
        <v>511.48855751752853</v>
      </c>
      <c r="MA25" s="18">
        <v>518.092448636055</v>
      </c>
      <c r="MB25" s="18">
        <v>524.73906730771068</v>
      </c>
      <c r="MC25" s="18">
        <v>529.48281936907767</v>
      </c>
      <c r="MD25" s="18">
        <v>535.19141919994354</v>
      </c>
      <c r="ME25" s="18">
        <v>533.24582503652573</v>
      </c>
      <c r="MF25" s="18">
        <v>532.0603838531971</v>
      </c>
      <c r="MG25" s="18">
        <v>532.18459185647964</v>
      </c>
      <c r="MH25" s="18">
        <v>551.2728778009415</v>
      </c>
      <c r="MI25" s="18">
        <v>548.23325954461097</v>
      </c>
      <c r="MJ25" s="18">
        <v>549.96322861433032</v>
      </c>
      <c r="MK25" s="18">
        <v>555.47707029604908</v>
      </c>
      <c r="ML25" s="18">
        <v>566.98568704819684</v>
      </c>
      <c r="MM25" s="18">
        <v>573.2050301885605</v>
      </c>
      <c r="MN25" s="18">
        <v>576.24663577294359</v>
      </c>
      <c r="MO25" s="18">
        <v>574.85550613617897</v>
      </c>
      <c r="MP25" s="18">
        <v>577.79774531793589</v>
      </c>
      <c r="MQ25" s="18">
        <v>579.47008187413212</v>
      </c>
      <c r="MR25" s="18">
        <v>570.62746570444108</v>
      </c>
      <c r="MS25" s="18">
        <v>562.08692339873323</v>
      </c>
      <c r="MT25" s="18">
        <v>548.71618026137355</v>
      </c>
      <c r="MU25" s="18">
        <v>545.17873632788655</v>
      </c>
      <c r="MV25" s="18">
        <v>546.79145304250721</v>
      </c>
      <c r="MW25" s="18">
        <v>543.03043470311172</v>
      </c>
      <c r="MX25" s="18">
        <v>527.47661170005802</v>
      </c>
      <c r="MY25" s="18">
        <v>511.56208865547177</v>
      </c>
      <c r="MZ25" s="18">
        <v>501.861940431118</v>
      </c>
      <c r="NA25" s="18">
        <v>501.92553492879864</v>
      </c>
      <c r="NB25" s="18">
        <v>503.7985916182995</v>
      </c>
      <c r="NC25" s="18">
        <v>503.65550399851799</v>
      </c>
      <c r="ND25" s="18">
        <v>511.36434951424599</v>
      </c>
      <c r="NE25" s="18">
        <v>520.97804896831508</v>
      </c>
      <c r="NF25" s="18">
        <v>523.38470323991771</v>
      </c>
      <c r="NG25" s="18">
        <v>518.46407898187636</v>
      </c>
      <c r="NH25" s="18">
        <v>527.74390732312202</v>
      </c>
      <c r="NI25" s="18">
        <v>543.84126454854004</v>
      </c>
      <c r="NJ25" s="18">
        <v>547.83480027008056</v>
      </c>
      <c r="NK25" s="18">
        <v>550.76809647560117</v>
      </c>
      <c r="NL25" s="18">
        <v>548.3296449551583</v>
      </c>
      <c r="NM25" s="18">
        <v>552.28641510772707</v>
      </c>
      <c r="NN25" s="18">
        <v>561.17573348665235</v>
      </c>
      <c r="NO25" s="18">
        <v>562.2727385716438</v>
      </c>
      <c r="NP25" s="18">
        <v>573.1175877542496</v>
      </c>
      <c r="NQ25" s="18">
        <v>573.35805444860455</v>
      </c>
      <c r="NR25" s="18">
        <v>570.35718908929823</v>
      </c>
      <c r="NS25" s="18">
        <v>573.56672389411926</v>
      </c>
      <c r="NT25" s="18">
        <v>571.78508429503449</v>
      </c>
      <c r="NU25" s="18">
        <v>584.6430967948437</v>
      </c>
      <c r="NV25" s="18">
        <v>585.82158232998847</v>
      </c>
      <c r="NW25" s="18">
        <v>587.8148723666668</v>
      </c>
      <c r="NX25" s="18">
        <v>554.15549714112274</v>
      </c>
      <c r="NY25" s="18">
        <v>542.65681702923769</v>
      </c>
      <c r="NZ25" s="18">
        <v>528.1831068227292</v>
      </c>
      <c r="OA25" s="18">
        <v>527.86910899043085</v>
      </c>
      <c r="OB25" s="18">
        <v>520.04599211168284</v>
      </c>
      <c r="OC25" s="18">
        <v>518.4670599739552</v>
      </c>
      <c r="OD25" s="18">
        <v>518.17790374231333</v>
      </c>
      <c r="OE25" s="18">
        <v>517.62542654371271</v>
      </c>
      <c r="OF25" s="18">
        <v>517.14648048305503</v>
      </c>
      <c r="OG25" s="18">
        <v>506.27082771563533</v>
      </c>
      <c r="OH25" s="18">
        <v>499.80803688883782</v>
      </c>
      <c r="OI25" s="18">
        <v>495.35046006703379</v>
      </c>
      <c r="OJ25" s="18">
        <v>495.43889616537098</v>
      </c>
      <c r="OK25" s="18">
        <v>494.15706957149507</v>
      </c>
      <c r="OL25" s="18">
        <v>493.04615319013595</v>
      </c>
      <c r="OM25" s="18">
        <v>491.64906156921387</v>
      </c>
      <c r="ON25" s="18">
        <v>476.97860588550566</v>
      </c>
      <c r="OO25" s="18">
        <v>468.40129801082611</v>
      </c>
      <c r="OP25" s="18">
        <v>451.3400866799355</v>
      </c>
      <c r="OQ25" s="18">
        <v>435.41165233898164</v>
      </c>
      <c r="OR25" s="18">
        <v>431.0782835204601</v>
      </c>
      <c r="OS25" s="18">
        <v>427.76540765690805</v>
      </c>
      <c r="OT25" s="18">
        <v>424.35415905475617</v>
      </c>
      <c r="OU25" s="18">
        <v>415.22834863758084</v>
      </c>
      <c r="OV25" s="18">
        <v>412.94093404912951</v>
      </c>
      <c r="OW25" s="18">
        <v>401.68669528770448</v>
      </c>
      <c r="OX25" s="18">
        <v>404.78096506547928</v>
      </c>
      <c r="OY25" s="18">
        <v>400.9315106277466</v>
      </c>
      <c r="OZ25" s="18">
        <v>400.47541883969308</v>
      </c>
      <c r="PA25" s="18">
        <v>399.64769670581819</v>
      </c>
      <c r="PB25" s="18">
        <v>371.85590755534167</v>
      </c>
      <c r="PC25" s="18">
        <v>366.32616724920268</v>
      </c>
      <c r="PD25" s="18">
        <v>357.85120676922799</v>
      </c>
      <c r="PE25" s="18">
        <v>355.33127479863163</v>
      </c>
      <c r="PF25" s="18">
        <v>354.9169168996811</v>
      </c>
      <c r="PG25" s="18">
        <v>353.26942194414136</v>
      </c>
      <c r="PH25" s="18">
        <v>350.77135058212281</v>
      </c>
      <c r="PI25" s="18">
        <v>348.99766029524807</v>
      </c>
      <c r="PJ25" s="18">
        <v>348.29812082076074</v>
      </c>
      <c r="PK25" s="18">
        <v>350.82798943161964</v>
      </c>
      <c r="PL25" s="18">
        <v>351.19067680120469</v>
      </c>
      <c r="PM25" s="18">
        <v>349.75185129117966</v>
      </c>
      <c r="PN25" s="18">
        <v>351.00088697218894</v>
      </c>
      <c r="PO25" s="18">
        <v>352.22309372448922</v>
      </c>
      <c r="PP25" s="18">
        <v>352.71297008943554</v>
      </c>
      <c r="PQ25" s="18">
        <v>353.41847154808045</v>
      </c>
      <c r="PR25" s="18">
        <v>349.2440889737606</v>
      </c>
      <c r="PS25" s="18">
        <v>345.02697884631152</v>
      </c>
      <c r="PT25" s="18">
        <v>344.31849639558794</v>
      </c>
      <c r="PU25" s="18">
        <v>339.92252674341199</v>
      </c>
      <c r="PV25" s="18">
        <v>338.83347097063069</v>
      </c>
      <c r="PW25" s="18">
        <v>339.35116992831229</v>
      </c>
      <c r="PX25" s="18">
        <v>341.16460677623746</v>
      </c>
      <c r="PY25" s="18">
        <v>337.97991357207297</v>
      </c>
      <c r="PZ25" s="18">
        <v>336.27975442314147</v>
      </c>
      <c r="QA25" s="18">
        <v>334.79820135998727</v>
      </c>
      <c r="QB25" s="18">
        <v>335.34769756650923</v>
      </c>
      <c r="QC25" s="18">
        <v>334.10959218978883</v>
      </c>
      <c r="QD25" s="18">
        <v>328.06513391804691</v>
      </c>
      <c r="QE25" s="18">
        <v>326.38087339353558</v>
      </c>
      <c r="QF25" s="18">
        <v>322.70034184026719</v>
      </c>
      <c r="QG25" s="18">
        <v>322.05942854332926</v>
      </c>
      <c r="QH25" s="18">
        <v>323.50620336556437</v>
      </c>
      <c r="QI25" s="18">
        <v>324.68170790863036</v>
      </c>
      <c r="QJ25" s="18">
        <v>331.57872991490365</v>
      </c>
      <c r="QK25" s="18">
        <v>329.00414642286296</v>
      </c>
      <c r="QL25" s="18">
        <v>331.85894317030909</v>
      </c>
      <c r="QM25" s="18">
        <v>330.00774708938599</v>
      </c>
      <c r="QN25" s="18">
        <v>331.33528222846985</v>
      </c>
      <c r="QO25" s="18">
        <v>328.55600394701958</v>
      </c>
      <c r="QP25" s="18">
        <v>329.52283904457096</v>
      </c>
      <c r="QQ25" s="18">
        <v>338.72118693566318</v>
      </c>
      <c r="QR25" s="18">
        <v>338.56716901159285</v>
      </c>
      <c r="QS25" s="18">
        <v>338.17964004135132</v>
      </c>
      <c r="QT25" s="18">
        <v>339.84402728533746</v>
      </c>
      <c r="QU25" s="18">
        <v>343.17379543733597</v>
      </c>
      <c r="QV25" s="18">
        <v>345.46220368981363</v>
      </c>
      <c r="QW25" s="18">
        <v>348.68962444710735</v>
      </c>
      <c r="QX25" s="18">
        <v>350.38978359603885</v>
      </c>
      <c r="QY25" s="18">
        <v>349.67533916115758</v>
      </c>
      <c r="QZ25" s="18">
        <v>352.06013282418252</v>
      </c>
      <c r="RA25" s="18">
        <v>353.11739134812359</v>
      </c>
      <c r="RB25" s="18">
        <v>355.59459576559067</v>
      </c>
      <c r="RC25" s="18">
        <v>354.74600668716431</v>
      </c>
      <c r="RD25" s="18">
        <v>353.72253274011615</v>
      </c>
      <c r="RE25" s="18">
        <v>354.26407963442807</v>
      </c>
      <c r="RF25" s="18">
        <v>352.19229013967515</v>
      </c>
      <c r="RG25" s="18">
        <v>348.54951781940457</v>
      </c>
      <c r="RH25" s="18">
        <v>344.80539176845554</v>
      </c>
      <c r="RI25" s="18">
        <v>340.77210948586463</v>
      </c>
      <c r="RJ25" s="18">
        <v>343.18671306967735</v>
      </c>
      <c r="RK25" s="18">
        <v>339.39389748144151</v>
      </c>
      <c r="RL25" s="18">
        <v>343.86141094350813</v>
      </c>
      <c r="RM25" s="18">
        <v>342.39973116087918</v>
      </c>
      <c r="RN25" s="18">
        <v>341.99034158205984</v>
      </c>
      <c r="RO25" s="18">
        <v>342.63224854302405</v>
      </c>
      <c r="RP25" s="18">
        <v>342.91345546245577</v>
      </c>
      <c r="RQ25" s="18">
        <v>341.68727405405042</v>
      </c>
      <c r="RR25" s="18">
        <v>341.18050540065764</v>
      </c>
      <c r="RS25" s="18">
        <v>336.97134458541871</v>
      </c>
      <c r="RT25" s="18">
        <v>339.99705154538157</v>
      </c>
      <c r="RU25" s="18">
        <v>336.68218835377695</v>
      </c>
      <c r="RV25" s="18">
        <v>332.23256084418296</v>
      </c>
      <c r="RW25" s="18">
        <v>330.60394550514218</v>
      </c>
      <c r="RX25" s="18">
        <v>329.48011149144173</v>
      </c>
      <c r="RY25" s="18">
        <v>331.94241094851498</v>
      </c>
      <c r="RZ25" s="18">
        <v>329.44831424260138</v>
      </c>
      <c r="SA25" s="18">
        <v>329.06078527235985</v>
      </c>
      <c r="SB25" s="18">
        <v>326.94626822447776</v>
      </c>
      <c r="SC25" s="18">
        <v>330.05544296264651</v>
      </c>
      <c r="SD25" s="18">
        <v>331.69697593402861</v>
      </c>
      <c r="SE25" s="18">
        <v>333.25404746317867</v>
      </c>
      <c r="SF25" s="18">
        <v>332.40943304085732</v>
      </c>
      <c r="SG25" s="18">
        <v>332.90725871801374</v>
      </c>
      <c r="SH25" s="18">
        <v>334.64020877981187</v>
      </c>
      <c r="SI25" s="18">
        <v>333.03246038532257</v>
      </c>
      <c r="SJ25" s="18">
        <v>334.58555725836754</v>
      </c>
      <c r="SK25" s="18">
        <v>337.67883337211606</v>
      </c>
      <c r="SL25" s="18">
        <v>335.9061367492676</v>
      </c>
      <c r="SM25" s="18">
        <v>334.81509364843367</v>
      </c>
      <c r="SN25" s="18">
        <v>334.21889523267748</v>
      </c>
      <c r="SO25" s="18">
        <v>341.52729414582251</v>
      </c>
      <c r="SP25" s="5">
        <v>342.8339623403549</v>
      </c>
      <c r="SQ25" s="5">
        <v>342.22683362030983</v>
      </c>
      <c r="SR25" s="5">
        <v>339.62939585566522</v>
      </c>
      <c r="SS25" s="5">
        <v>345.85569464421269</v>
      </c>
    </row>
    <row r="26" spans="1:516" x14ac:dyDescent="0.25">
      <c r="A26" s="5" t="s">
        <v>245</v>
      </c>
      <c r="B26" s="5" t="str">
        <f ca="1">_xlfn.XLOOKUP(A26,bonds[worksheet get],bonds[unique lookup],"-")</f>
        <v>BNFP 1 3/4 PERP nc-23</v>
      </c>
      <c r="C26" s="5" t="str">
        <f ca="1">_xlfn.XLOOKUP(A26,bonds[worksheet get],bonds[ID_ISIN],"-")</f>
        <v>FR0013292828</v>
      </c>
      <c r="D26" s="18">
        <f ca="1">_xll.BDH(A26,"blp_i_sprd_mid","-2AY",,"Dates=H","Fill=C","Sort=R","Dir=H","factor="&amp;_xlfn.XLOOKUP(A26,bonds[worksheet get],bonds[yas/blp factor]),"cols=510;rows=1")</f>
        <v>200.30692169952394</v>
      </c>
      <c r="E26" s="18">
        <v>203.14779192447662</v>
      </c>
      <c r="F26" s="18">
        <v>212.88677237796784</v>
      </c>
      <c r="G26" s="18">
        <v>218.45018501758577</v>
      </c>
      <c r="H26" s="18">
        <v>222.15244159030914</v>
      </c>
      <c r="I26" s="18">
        <v>229.82971036624909</v>
      </c>
      <c r="J26" s="18">
        <v>233.25520019626617</v>
      </c>
      <c r="K26" s="18">
        <v>232.34166938972473</v>
      </c>
      <c r="L26" s="18">
        <v>230.92775233459474</v>
      </c>
      <c r="M26" s="18">
        <v>228.69256005382539</v>
      </c>
      <c r="N26" s="18">
        <v>227.56744307804109</v>
      </c>
      <c r="O26" s="18">
        <v>231.72195255279541</v>
      </c>
      <c r="P26" s="18">
        <v>221.50665252399443</v>
      </c>
      <c r="Q26" s="18">
        <v>221.94286097717284</v>
      </c>
      <c r="R26" s="18">
        <v>209.8323104276657</v>
      </c>
      <c r="S26" s="18">
        <v>196.79318740081786</v>
      </c>
      <c r="T26" s="18">
        <v>214.86425069904328</v>
      </c>
      <c r="U26" s="18">
        <v>211.78873040962219</v>
      </c>
      <c r="V26" s="18">
        <v>211.39363585662841</v>
      </c>
      <c r="W26" s="18">
        <v>190.45763566017152</v>
      </c>
      <c r="X26" s="18">
        <v>170.16842730808258</v>
      </c>
      <c r="Y26" s="18">
        <v>153.1171892900467</v>
      </c>
      <c r="Z26" s="18">
        <v>155.56898163032531</v>
      </c>
      <c r="AA26" s="18">
        <v>184.87015634727479</v>
      </c>
      <c r="AB26" s="18">
        <v>195.65002042007447</v>
      </c>
      <c r="AC26" s="18">
        <v>207.91600156784057</v>
      </c>
      <c r="AD26" s="18">
        <v>207.11578468132018</v>
      </c>
      <c r="AE26" s="18">
        <v>199.66714930152892</v>
      </c>
      <c r="AF26" s="18">
        <v>187.61375710105895</v>
      </c>
      <c r="AG26" s="18">
        <v>187.16551531124114</v>
      </c>
      <c r="AH26" s="18">
        <v>197.21736251735686</v>
      </c>
      <c r="AI26" s="18">
        <v>217.03626796245575</v>
      </c>
      <c r="AJ26" s="18">
        <v>219.01675461769105</v>
      </c>
      <c r="AK26" s="18">
        <v>222.83332788848878</v>
      </c>
      <c r="AL26" s="18">
        <v>226.54661501979828</v>
      </c>
      <c r="AM26" s="18">
        <v>238.24702934551237</v>
      </c>
      <c r="AN26" s="18">
        <v>256.36522321224214</v>
      </c>
      <c r="AO26" s="18">
        <v>262.72183329200749</v>
      </c>
      <c r="AP26" s="18">
        <v>261.31192734909058</v>
      </c>
      <c r="AQ26" s="18">
        <v>247.75637362480163</v>
      </c>
      <c r="AR26" s="18">
        <v>241.66850806331635</v>
      </c>
      <c r="AS26" s="18">
        <v>242.81368060016632</v>
      </c>
      <c r="AT26" s="18">
        <v>243.76932808494567</v>
      </c>
      <c r="AU26" s="18">
        <v>246.23315376186369</v>
      </c>
      <c r="AV26" s="18">
        <v>250.82086335563659</v>
      </c>
      <c r="AW26" s="18">
        <v>258.06392923450471</v>
      </c>
      <c r="AX26" s="18">
        <v>261.75415247058868</v>
      </c>
      <c r="AY26" s="18">
        <v>235.99178150367737</v>
      </c>
      <c r="AZ26" s="18">
        <v>230.93878289318084</v>
      </c>
      <c r="BA26" s="18">
        <v>224.78373120212555</v>
      </c>
      <c r="BB26" s="18">
        <v>223.41393638134002</v>
      </c>
      <c r="BC26" s="18">
        <v>242.07864428710937</v>
      </c>
      <c r="BD26" s="18">
        <v>249.96549367618562</v>
      </c>
      <c r="BE26" s="18">
        <v>253.52736132144926</v>
      </c>
      <c r="BF26" s="18">
        <v>248.00205424785614</v>
      </c>
      <c r="BG26" s="18">
        <v>241.15007180976869</v>
      </c>
      <c r="BH26" s="18">
        <v>230.91170788574217</v>
      </c>
      <c r="BI26" s="18">
        <v>225.09860351085663</v>
      </c>
      <c r="BJ26" s="18">
        <v>192.71388628005982</v>
      </c>
      <c r="BK26" s="18">
        <v>178.43332402324677</v>
      </c>
      <c r="BL26" s="18">
        <v>199.22893529224396</v>
      </c>
      <c r="BM26" s="18">
        <v>225.68623145008087</v>
      </c>
      <c r="BN26" s="18">
        <v>262.47214155673981</v>
      </c>
      <c r="BO26" s="18">
        <v>292.56450815773013</v>
      </c>
      <c r="BP26" s="18">
        <v>313.88557512664795</v>
      </c>
      <c r="BQ26" s="18">
        <v>310.53930476284023</v>
      </c>
      <c r="BR26" s="18">
        <v>319.37478219032289</v>
      </c>
      <c r="BS26" s="18">
        <v>329.22507100772856</v>
      </c>
      <c r="BT26" s="18">
        <v>340.82320197200778</v>
      </c>
      <c r="BU26" s="18">
        <v>339.45240437316892</v>
      </c>
      <c r="BV26" s="18">
        <v>349.52530991840365</v>
      </c>
      <c r="BW26" s="18">
        <v>380.40586006927487</v>
      </c>
      <c r="BX26" s="18">
        <v>514.94959425640104</v>
      </c>
      <c r="BY26" s="18">
        <v>550.83801800537105</v>
      </c>
      <c r="BZ26" s="18">
        <v>518.61875915336611</v>
      </c>
      <c r="CA26" s="18">
        <v>593.49017972373963</v>
      </c>
      <c r="CB26" s="18">
        <v>599.4176007966995</v>
      </c>
      <c r="CC26" s="18">
        <v>494.68846368980405</v>
      </c>
      <c r="CD26" s="18">
        <v>415.23535019397735</v>
      </c>
      <c r="CE26" s="18">
        <v>315.50807001686098</v>
      </c>
      <c r="CF26" s="18">
        <v>317.13457601928707</v>
      </c>
      <c r="CG26" s="18">
        <v>253.76401694202423</v>
      </c>
      <c r="CH26" s="18">
        <v>248.05319592857361</v>
      </c>
      <c r="CI26" s="18">
        <v>272.85791385459896</v>
      </c>
      <c r="CJ26" s="18">
        <v>203.00940855312348</v>
      </c>
      <c r="CK26" s="18">
        <v>171.39582764530181</v>
      </c>
      <c r="CL26" s="18">
        <v>147.49360996723175</v>
      </c>
      <c r="CM26" s="18">
        <v>157.81019057941435</v>
      </c>
      <c r="CN26" s="18">
        <v>185.39862038135527</v>
      </c>
      <c r="CO26" s="18">
        <v>188.24550727462767</v>
      </c>
      <c r="CP26" s="18">
        <v>163.372600440979</v>
      </c>
      <c r="CQ26" s="18">
        <v>142.93096982479096</v>
      </c>
      <c r="CR26" s="18">
        <v>132.55622808551789</v>
      </c>
      <c r="CS26" s="18">
        <v>122.74504761219025</v>
      </c>
      <c r="CT26" s="18">
        <v>107.42560729217529</v>
      </c>
      <c r="CU26" s="18">
        <v>108.89768547439576</v>
      </c>
      <c r="CV26" s="18">
        <v>110.79995544147491</v>
      </c>
      <c r="CW26" s="18">
        <v>115.53407063102722</v>
      </c>
      <c r="CX26" s="18">
        <v>114.77797597885132</v>
      </c>
      <c r="CY26" s="18">
        <v>116.40648753738404</v>
      </c>
      <c r="CZ26" s="18">
        <v>116.85272377109527</v>
      </c>
      <c r="DA26" s="18">
        <v>117.75422124099731</v>
      </c>
      <c r="DB26" s="18">
        <v>126.43025695800782</v>
      </c>
      <c r="DC26" s="18">
        <v>128.62533811664582</v>
      </c>
      <c r="DD26" s="18">
        <v>127.16729882717132</v>
      </c>
      <c r="DE26" s="18">
        <v>125.5638567199707</v>
      </c>
      <c r="DF26" s="18">
        <v>127.39392666721344</v>
      </c>
      <c r="DG26" s="18">
        <v>131.35289442157745</v>
      </c>
      <c r="DH26" s="18">
        <v>137.86092398738862</v>
      </c>
      <c r="DI26" s="18">
        <v>139.05422987079621</v>
      </c>
      <c r="DJ26" s="18">
        <v>136.24845687770843</v>
      </c>
      <c r="DK26" s="18">
        <v>131.79712509918213</v>
      </c>
      <c r="DL26" s="18">
        <v>132.35567247486114</v>
      </c>
      <c r="DM26" s="18">
        <v>134.91075095462799</v>
      </c>
      <c r="DN26" s="18">
        <v>121.75731122970581</v>
      </c>
      <c r="DO26" s="18">
        <v>118.68279371833802</v>
      </c>
      <c r="DP26" s="18">
        <v>114.95647047233582</v>
      </c>
      <c r="DQ26" s="18">
        <v>114.78900653743744</v>
      </c>
      <c r="DR26" s="18">
        <v>112.49164201736451</v>
      </c>
      <c r="DS26" s="18">
        <v>113.4944200706482</v>
      </c>
      <c r="DT26" s="18">
        <v>120.37247473812103</v>
      </c>
      <c r="DU26" s="18">
        <v>122.74003372192384</v>
      </c>
      <c r="DV26" s="18">
        <v>121.92477516460418</v>
      </c>
      <c r="DW26" s="18">
        <v>121.4324111404419</v>
      </c>
      <c r="DX26" s="18">
        <v>121.43642225265502</v>
      </c>
      <c r="DY26" s="18">
        <v>121.64098897552491</v>
      </c>
      <c r="DZ26" s="18">
        <v>122.53346144294738</v>
      </c>
      <c r="EA26" s="18">
        <v>117.56971007919311</v>
      </c>
      <c r="EB26" s="18">
        <v>113.72405624485016</v>
      </c>
      <c r="EC26" s="18">
        <v>110.91427213954925</v>
      </c>
      <c r="ED26" s="18">
        <v>107.80967128658294</v>
      </c>
      <c r="EE26" s="18">
        <v>106.26238475036621</v>
      </c>
      <c r="EF26" s="18">
        <v>107.10271275901795</v>
      </c>
      <c r="EG26" s="18">
        <v>109.43116339874267</v>
      </c>
      <c r="EH26" s="18">
        <v>110.16018304347992</v>
      </c>
      <c r="EI26" s="18">
        <v>110.86613879299163</v>
      </c>
      <c r="EJ26" s="18">
        <v>110.56329982089997</v>
      </c>
      <c r="EK26" s="18">
        <v>110.31761919784546</v>
      </c>
      <c r="EL26" s="18">
        <v>111.74256681156159</v>
      </c>
      <c r="EM26" s="18">
        <v>114.85218155479431</v>
      </c>
      <c r="EN26" s="18">
        <v>116.87277933216096</v>
      </c>
      <c r="EO26" s="18">
        <v>117.34207946109771</v>
      </c>
      <c r="EP26" s="18">
        <v>126.62880701255798</v>
      </c>
      <c r="EQ26" s="18">
        <v>127.86824068641663</v>
      </c>
      <c r="ER26" s="18">
        <v>126.88351263809204</v>
      </c>
      <c r="ES26" s="18">
        <v>128.41475472545625</v>
      </c>
      <c r="ET26" s="18">
        <v>135.72600951194764</v>
      </c>
      <c r="EU26" s="18">
        <v>141.30747215652465</v>
      </c>
      <c r="EV26" s="18">
        <v>147.39934883022309</v>
      </c>
      <c r="EW26" s="18">
        <v>149.2063548822403</v>
      </c>
      <c r="EX26" s="18">
        <v>143.82745340442656</v>
      </c>
      <c r="EY26" s="18">
        <v>147.18375154876711</v>
      </c>
      <c r="EZ26" s="18">
        <v>149.66362167453767</v>
      </c>
      <c r="FA26" s="18">
        <v>149.38184104156494</v>
      </c>
      <c r="FB26" s="18">
        <v>148.18552682399749</v>
      </c>
      <c r="FC26" s="18">
        <v>153.90637561798096</v>
      </c>
      <c r="FD26" s="18">
        <v>163.84490890407562</v>
      </c>
      <c r="FE26" s="18">
        <v>164.33927848434448</v>
      </c>
      <c r="FF26" s="18">
        <v>164.68523691272736</v>
      </c>
      <c r="FG26" s="18">
        <v>156.29900405311585</v>
      </c>
      <c r="FH26" s="18">
        <v>153.79707281017303</v>
      </c>
      <c r="FI26" s="18">
        <v>153.59751997756959</v>
      </c>
      <c r="FJ26" s="18">
        <v>153.20643653678894</v>
      </c>
      <c r="FK26" s="18">
        <v>151.70928890323637</v>
      </c>
      <c r="FL26" s="18">
        <v>149.64657444763185</v>
      </c>
      <c r="FM26" s="18">
        <v>149.23543544578553</v>
      </c>
      <c r="FN26" s="18">
        <v>147.22386267089843</v>
      </c>
      <c r="FO26" s="18">
        <v>139.60475502204895</v>
      </c>
      <c r="FP26" s="18">
        <v>138.75740756702422</v>
      </c>
      <c r="FQ26" s="18">
        <v>136.7668931312561</v>
      </c>
      <c r="FR26" s="18">
        <v>142.78757256317138</v>
      </c>
      <c r="FS26" s="18">
        <v>147.3933321619034</v>
      </c>
      <c r="FT26" s="18">
        <v>147.94887120342253</v>
      </c>
      <c r="FU26" s="18">
        <v>145.03580095863342</v>
      </c>
      <c r="FV26" s="18">
        <v>144.63067862510681</v>
      </c>
      <c r="FW26" s="18">
        <v>142.28718631458281</v>
      </c>
      <c r="FX26" s="18">
        <v>144.45519246578218</v>
      </c>
      <c r="FY26" s="18">
        <v>148.97170481777192</v>
      </c>
      <c r="FZ26" s="18">
        <v>151.34126935768128</v>
      </c>
      <c r="GA26" s="18">
        <v>153.16732819271087</v>
      </c>
      <c r="GB26" s="18">
        <v>158.1711906785965</v>
      </c>
      <c r="GC26" s="18">
        <v>161.10732481861115</v>
      </c>
      <c r="GD26" s="18">
        <v>146.13584848308562</v>
      </c>
      <c r="GE26" s="18">
        <v>146.83378200817108</v>
      </c>
      <c r="GF26" s="18">
        <v>151.42048882389068</v>
      </c>
      <c r="GG26" s="18">
        <v>156.25488181877137</v>
      </c>
      <c r="GH26" s="18">
        <v>156.84652087020874</v>
      </c>
      <c r="GI26" s="18">
        <v>162.8682030801773</v>
      </c>
      <c r="GJ26" s="18">
        <v>167.36666542720795</v>
      </c>
      <c r="GK26" s="18">
        <v>169.823471657753</v>
      </c>
      <c r="GL26" s="18">
        <v>165.45737601375581</v>
      </c>
      <c r="GM26" s="18">
        <v>165.47943713092803</v>
      </c>
      <c r="GN26" s="18">
        <v>168.15184064292907</v>
      </c>
      <c r="GO26" s="18">
        <v>159.68037164878845</v>
      </c>
      <c r="GP26" s="18">
        <v>153.08911150455475</v>
      </c>
      <c r="GQ26" s="18">
        <v>153.98158397197724</v>
      </c>
      <c r="GR26" s="18">
        <v>154.92620089817049</v>
      </c>
      <c r="GS26" s="18">
        <v>157.85030170154573</v>
      </c>
      <c r="GT26" s="18">
        <v>157.70088777160646</v>
      </c>
      <c r="GU26" s="18">
        <v>145.45496218490601</v>
      </c>
      <c r="GV26" s="18">
        <v>144.64271196174622</v>
      </c>
      <c r="GW26" s="18">
        <v>141.50903054523468</v>
      </c>
      <c r="GX26" s="18">
        <v>149.95442730998991</v>
      </c>
      <c r="GY26" s="18">
        <v>147.92981842041016</v>
      </c>
      <c r="GZ26" s="18">
        <v>141.5381111087799</v>
      </c>
      <c r="HA26" s="18">
        <v>134.08446183872223</v>
      </c>
      <c r="HB26" s="18">
        <v>127.96350460147858</v>
      </c>
      <c r="HC26" s="18">
        <v>124.49589809322357</v>
      </c>
      <c r="HD26" s="18">
        <v>152.36109463787079</v>
      </c>
      <c r="HE26" s="18">
        <v>151.10661929321287</v>
      </c>
      <c r="HF26" s="18">
        <v>147.77238226604462</v>
      </c>
      <c r="HG26" s="18">
        <v>147.94686564731597</v>
      </c>
      <c r="HH26" s="18">
        <v>144.44516468524932</v>
      </c>
      <c r="HI26" s="18">
        <v>152.94872257709503</v>
      </c>
      <c r="HJ26" s="18">
        <v>155.21800931167604</v>
      </c>
      <c r="HK26" s="18">
        <v>151.85469172096253</v>
      </c>
      <c r="HL26" s="18">
        <v>150.43776633167266</v>
      </c>
      <c r="HM26" s="18">
        <v>150.93915535831451</v>
      </c>
      <c r="HN26" s="18">
        <v>152.55162246799469</v>
      </c>
      <c r="HO26" s="18">
        <v>151.10260818099977</v>
      </c>
      <c r="HP26" s="18">
        <v>150.47888023185732</v>
      </c>
      <c r="HQ26" s="18">
        <v>153.34181157398223</v>
      </c>
      <c r="HR26" s="18">
        <v>151.88778339672089</v>
      </c>
      <c r="HS26" s="18">
        <v>161.40013601016997</v>
      </c>
      <c r="HT26" s="18">
        <v>170.53343851947784</v>
      </c>
      <c r="HU26" s="18">
        <v>175.95646223163604</v>
      </c>
      <c r="HV26" s="18">
        <v>185.47382873535156</v>
      </c>
      <c r="HW26" s="18">
        <v>186.75437630939484</v>
      </c>
      <c r="HX26" s="18">
        <v>174.34299234390261</v>
      </c>
      <c r="HY26" s="18">
        <v>172.63626409721374</v>
      </c>
      <c r="HZ26" s="18">
        <v>171.00073309230802</v>
      </c>
      <c r="IA26" s="18">
        <v>175.10410088634492</v>
      </c>
      <c r="IB26" s="18">
        <v>179.20947423648835</v>
      </c>
      <c r="IC26" s="18">
        <v>187.04016805458068</v>
      </c>
      <c r="ID26" s="18">
        <v>195.18673695945739</v>
      </c>
      <c r="IE26" s="18">
        <v>201.73588042545319</v>
      </c>
      <c r="IF26" s="18">
        <v>187.77420158958435</v>
      </c>
      <c r="IG26" s="18">
        <v>171.66858327579499</v>
      </c>
      <c r="IH26" s="18">
        <v>168.25813511657714</v>
      </c>
      <c r="II26" s="18">
        <v>164.55086465358735</v>
      </c>
      <c r="IJ26" s="18">
        <v>137.15897935009002</v>
      </c>
      <c r="IK26" s="18">
        <v>134.85258982753754</v>
      </c>
      <c r="IL26" s="18">
        <v>134.9358204059601</v>
      </c>
      <c r="IM26" s="18">
        <v>146.90999314022062</v>
      </c>
      <c r="IN26" s="18">
        <v>151.51374718284606</v>
      </c>
      <c r="IO26" s="18">
        <v>154.62737303829195</v>
      </c>
      <c r="IP26" s="18">
        <v>153.80308947849275</v>
      </c>
      <c r="IQ26" s="18">
        <v>154.56219246482848</v>
      </c>
      <c r="IR26" s="18">
        <v>148.36201576137543</v>
      </c>
      <c r="IS26" s="18">
        <v>140.69778310012816</v>
      </c>
      <c r="IT26" s="18">
        <v>144.62265640068054</v>
      </c>
      <c r="IU26" s="18">
        <v>140.32675522041319</v>
      </c>
      <c r="IV26" s="18">
        <v>141.54713611125945</v>
      </c>
      <c r="IW26" s="18">
        <v>152.6859947271347</v>
      </c>
      <c r="IX26" s="18">
        <v>156.79939030170442</v>
      </c>
      <c r="IY26" s="18">
        <v>143.04729207897188</v>
      </c>
      <c r="IZ26" s="18">
        <v>133.40658387470245</v>
      </c>
      <c r="JA26" s="18">
        <v>129.15480492877961</v>
      </c>
      <c r="JB26" s="18">
        <v>132.18319464969636</v>
      </c>
      <c r="JC26" s="18">
        <v>138.91684927749634</v>
      </c>
      <c r="JD26" s="18">
        <v>141.8469667491913</v>
      </c>
      <c r="JE26" s="18">
        <v>150.81882199192049</v>
      </c>
      <c r="JF26" s="18">
        <v>153.86325616168978</v>
      </c>
      <c r="JG26" s="18">
        <v>154.75973974132538</v>
      </c>
      <c r="JH26" s="18">
        <v>151.68121111774445</v>
      </c>
      <c r="JI26" s="18">
        <v>147.64703500938415</v>
      </c>
      <c r="JJ26" s="18">
        <v>148.78117698764802</v>
      </c>
      <c r="JK26" s="18">
        <v>148.51443802547456</v>
      </c>
      <c r="JL26" s="18">
        <v>149.71275779914856</v>
      </c>
      <c r="JM26" s="18">
        <v>168.62615466213225</v>
      </c>
      <c r="JN26" s="18">
        <v>184.2343950614929</v>
      </c>
      <c r="JO26" s="18">
        <v>190.3413134059906</v>
      </c>
      <c r="JP26" s="18">
        <v>190.4586384382248</v>
      </c>
      <c r="JQ26" s="18">
        <v>193.77783379459382</v>
      </c>
      <c r="JR26" s="18">
        <v>187.42924593925477</v>
      </c>
      <c r="JS26" s="18">
        <v>198.42871840572357</v>
      </c>
      <c r="JT26" s="18">
        <v>203.96906715011596</v>
      </c>
      <c r="JU26" s="18">
        <v>204.49452285003662</v>
      </c>
      <c r="JV26" s="18">
        <v>208.00123770236971</v>
      </c>
      <c r="JW26" s="18">
        <v>219.44092973423005</v>
      </c>
      <c r="JX26" s="18">
        <v>233.35948911380768</v>
      </c>
      <c r="JY26" s="18">
        <v>232.66456392288208</v>
      </c>
      <c r="JZ26" s="18">
        <v>227.9414792919159</v>
      </c>
      <c r="KA26" s="18">
        <v>230.2588993730545</v>
      </c>
      <c r="KB26" s="18">
        <v>228.28242383003234</v>
      </c>
      <c r="KC26" s="18">
        <v>226.67797894477846</v>
      </c>
      <c r="KD26" s="18">
        <v>226.75017896461489</v>
      </c>
      <c r="KE26" s="18">
        <v>228.66548504638672</v>
      </c>
      <c r="KF26" s="18">
        <v>210.83508848094939</v>
      </c>
      <c r="KG26" s="18">
        <v>205.01095354747773</v>
      </c>
      <c r="KH26" s="18">
        <v>203.382441988945</v>
      </c>
      <c r="KI26" s="18">
        <v>203.04550856304169</v>
      </c>
      <c r="KJ26" s="18">
        <v>203.07860023880005</v>
      </c>
      <c r="KK26" s="18">
        <v>207.96212935829163</v>
      </c>
      <c r="KL26" s="18">
        <v>207.68536261558535</v>
      </c>
      <c r="KM26" s="18">
        <v>207.13884857654571</v>
      </c>
      <c r="KN26" s="18">
        <v>199.38837700271608</v>
      </c>
      <c r="KO26" s="18">
        <v>200.82134684085844</v>
      </c>
      <c r="KP26" s="18">
        <v>198.71150181674957</v>
      </c>
      <c r="KQ26" s="18">
        <v>184.60642571926118</v>
      </c>
      <c r="KR26" s="18">
        <v>168.99918809795381</v>
      </c>
      <c r="KS26" s="18">
        <v>168.81367415809632</v>
      </c>
      <c r="KT26" s="18">
        <v>168.41657404899595</v>
      </c>
      <c r="KU26" s="18">
        <v>175.21039535999299</v>
      </c>
      <c r="KV26" s="18">
        <v>181.3634414949417</v>
      </c>
      <c r="KW26" s="18">
        <v>184.80898688602448</v>
      </c>
      <c r="KX26" s="18">
        <v>186.59393182086944</v>
      </c>
      <c r="KY26" s="18">
        <v>187.21866254806517</v>
      </c>
      <c r="KZ26" s="18">
        <v>191.60381097507477</v>
      </c>
      <c r="LA26" s="18">
        <v>194.72345349884034</v>
      </c>
      <c r="LB26" s="18">
        <v>192.27767782688142</v>
      </c>
      <c r="LC26" s="18">
        <v>187.86445161437987</v>
      </c>
      <c r="LD26" s="18">
        <v>185.3675342617035</v>
      </c>
      <c r="LE26" s="18">
        <v>198.78069350242615</v>
      </c>
      <c r="LF26" s="18">
        <v>210.93737184238435</v>
      </c>
      <c r="LG26" s="18">
        <v>216.29922609329222</v>
      </c>
      <c r="LH26" s="18">
        <v>214.98358128738403</v>
      </c>
      <c r="LI26" s="18">
        <v>217.67604036045074</v>
      </c>
      <c r="LJ26" s="18">
        <v>217.2548735780716</v>
      </c>
      <c r="LK26" s="18">
        <v>214.15528661537172</v>
      </c>
      <c r="LL26" s="18">
        <v>211.57413590621948</v>
      </c>
      <c r="LM26" s="18">
        <v>218.30779053401946</v>
      </c>
      <c r="LN26" s="18">
        <v>217.47347919368744</v>
      </c>
      <c r="LO26" s="18">
        <v>228.7396906223297</v>
      </c>
      <c r="LP26" s="18">
        <v>234.87970064258576</v>
      </c>
      <c r="LQ26" s="18">
        <v>238.51577386379242</v>
      </c>
      <c r="LR26" s="18">
        <v>237.51600414466859</v>
      </c>
      <c r="LS26" s="18">
        <v>247.58489857769013</v>
      </c>
      <c r="LT26" s="18">
        <v>238.01438483715057</v>
      </c>
      <c r="LU26" s="18">
        <v>235.40615912055969</v>
      </c>
      <c r="LV26" s="18">
        <v>233.03458902454378</v>
      </c>
      <c r="LW26" s="18">
        <v>224.05872266960142</v>
      </c>
      <c r="LX26" s="18">
        <v>228.24331548595427</v>
      </c>
      <c r="LY26" s="18">
        <v>230.19572435569762</v>
      </c>
      <c r="LZ26" s="18">
        <v>232.15013878154755</v>
      </c>
      <c r="MA26" s="18">
        <v>237.81082089233396</v>
      </c>
      <c r="MB26" s="18">
        <v>244.65778944015503</v>
      </c>
      <c r="MC26" s="18">
        <v>255.75453137779235</v>
      </c>
      <c r="MD26" s="18">
        <v>260.13667147064211</v>
      </c>
      <c r="ME26" s="18">
        <v>256.61892605972287</v>
      </c>
      <c r="MF26" s="18">
        <v>249.38889629554748</v>
      </c>
      <c r="MG26" s="18">
        <v>242.67128611660004</v>
      </c>
      <c r="MH26" s="18">
        <v>242.92599174213407</v>
      </c>
      <c r="MI26" s="18">
        <v>243.77835308742524</v>
      </c>
      <c r="MJ26" s="18">
        <v>241.83296366405489</v>
      </c>
      <c r="MK26" s="18">
        <v>241.27341351032257</v>
      </c>
      <c r="ML26" s="18">
        <v>246.1238509540558</v>
      </c>
      <c r="MM26" s="18">
        <v>252.65694997119903</v>
      </c>
      <c r="MN26" s="18">
        <v>258.51517935848233</v>
      </c>
      <c r="MO26" s="18">
        <v>255.77859805107116</v>
      </c>
      <c r="MP26" s="18">
        <v>256.08043424510959</v>
      </c>
      <c r="MQ26" s="18">
        <v>254.66852274608613</v>
      </c>
      <c r="MR26" s="18">
        <v>254.70462275600434</v>
      </c>
      <c r="MS26" s="18">
        <v>257.04811506652834</v>
      </c>
      <c r="MT26" s="18">
        <v>252.9968917312622</v>
      </c>
      <c r="MU26" s="18">
        <v>246.39961491870881</v>
      </c>
      <c r="MV26" s="18">
        <v>253.49627520179749</v>
      </c>
      <c r="MW26" s="18">
        <v>264.80059219646455</v>
      </c>
      <c r="MX26" s="18">
        <v>265.57473685359957</v>
      </c>
      <c r="MY26" s="18">
        <v>256.83452334117891</v>
      </c>
      <c r="MZ26" s="18">
        <v>244.28876711654664</v>
      </c>
      <c r="NA26" s="18">
        <v>249.19536013126373</v>
      </c>
      <c r="NB26" s="18">
        <v>254.51810603809355</v>
      </c>
      <c r="NC26" s="18">
        <v>255.42762573242189</v>
      </c>
      <c r="ND26" s="18">
        <v>257.47229018306734</v>
      </c>
      <c r="NE26" s="18">
        <v>269.78941301155089</v>
      </c>
      <c r="NF26" s="18">
        <v>269.44044624900818</v>
      </c>
      <c r="NG26" s="18">
        <v>265.91066750144955</v>
      </c>
      <c r="NH26" s="18">
        <v>262.34077763175964</v>
      </c>
      <c r="NI26" s="18">
        <v>264.6190893688202</v>
      </c>
      <c r="NJ26" s="18">
        <v>262.43002487850185</v>
      </c>
      <c r="NK26" s="18">
        <v>258.57735159778593</v>
      </c>
      <c r="NL26" s="18">
        <v>254.89916169834137</v>
      </c>
      <c r="NM26" s="18">
        <v>272.66036657810207</v>
      </c>
      <c r="NN26" s="18">
        <v>301.10115772533419</v>
      </c>
      <c r="NO26" s="18">
        <v>302.13401912021641</v>
      </c>
      <c r="NP26" s="18">
        <v>308.99101544857024</v>
      </c>
      <c r="NQ26" s="18">
        <v>308.80149039649967</v>
      </c>
      <c r="NR26" s="18">
        <v>304.91472266197206</v>
      </c>
      <c r="NS26" s="18">
        <v>310.4440408477783</v>
      </c>
      <c r="NT26" s="18">
        <v>308.65307924461365</v>
      </c>
      <c r="NU26" s="18">
        <v>316.46472027969361</v>
      </c>
      <c r="NV26" s="18">
        <v>322.29086076927189</v>
      </c>
      <c r="NW26" s="18">
        <v>328.82095145225526</v>
      </c>
      <c r="NX26" s="18">
        <v>332.9243192462921</v>
      </c>
      <c r="NY26" s="18">
        <v>316.96911764049531</v>
      </c>
      <c r="NZ26" s="18">
        <v>307.49487059307097</v>
      </c>
      <c r="OA26" s="18">
        <v>306.93732599544524</v>
      </c>
      <c r="OB26" s="18">
        <v>306.5783314523697</v>
      </c>
      <c r="OC26" s="18">
        <v>304.45645309162143</v>
      </c>
      <c r="OD26" s="18">
        <v>303.81768347167969</v>
      </c>
      <c r="OE26" s="18">
        <v>303.23707497882845</v>
      </c>
      <c r="OF26" s="18">
        <v>300.49949089336394</v>
      </c>
      <c r="OG26" s="18">
        <v>299.60701842594148</v>
      </c>
      <c r="OH26" s="18">
        <v>294.5831003789902</v>
      </c>
      <c r="OI26" s="18">
        <v>293.07893329906466</v>
      </c>
      <c r="OJ26" s="18">
        <v>291.60484956073765</v>
      </c>
      <c r="OK26" s="18">
        <v>303.7615279006958</v>
      </c>
      <c r="OL26" s="18">
        <v>319.94937401485441</v>
      </c>
      <c r="OM26" s="18">
        <v>322.46434137248997</v>
      </c>
      <c r="ON26" s="18">
        <v>319.22135714817045</v>
      </c>
      <c r="OO26" s="18">
        <v>319.31060439491273</v>
      </c>
      <c r="OP26" s="18">
        <v>312.74742203617092</v>
      </c>
      <c r="OQ26" s="18">
        <v>301.55441340541842</v>
      </c>
      <c r="OR26" s="18">
        <v>286.92989827632903</v>
      </c>
      <c r="OS26" s="18">
        <v>285.76166184425358</v>
      </c>
      <c r="OT26" s="18">
        <v>281.44570510292056</v>
      </c>
      <c r="OU26" s="18">
        <v>271.41692179203034</v>
      </c>
      <c r="OV26" s="18">
        <v>265.51657572650907</v>
      </c>
      <c r="OW26" s="18">
        <v>260.53176602363584</v>
      </c>
      <c r="OX26" s="18">
        <v>263.14300007438658</v>
      </c>
      <c r="OY26" s="18">
        <v>263.22422509670258</v>
      </c>
      <c r="OZ26" s="18">
        <v>267.44592070102692</v>
      </c>
      <c r="PA26" s="18">
        <v>284.99253107738491</v>
      </c>
      <c r="PB26" s="18">
        <v>257.07519007396701</v>
      </c>
      <c r="PC26" s="18">
        <v>246.27928155231476</v>
      </c>
      <c r="PD26" s="18">
        <v>239.14752403736117</v>
      </c>
      <c r="PE26" s="18">
        <v>230.97889401531219</v>
      </c>
      <c r="PF26" s="18">
        <v>225.22796187973023</v>
      </c>
      <c r="PG26" s="18">
        <v>224.20011437511445</v>
      </c>
      <c r="PH26" s="18">
        <v>220.15691326427461</v>
      </c>
      <c r="PI26" s="18">
        <v>215.62034535121919</v>
      </c>
      <c r="PJ26" s="18">
        <v>216.44864002323149</v>
      </c>
      <c r="PK26" s="18">
        <v>218.25063218498229</v>
      </c>
      <c r="PL26" s="18">
        <v>217.83849040508272</v>
      </c>
      <c r="PM26" s="18">
        <v>216.79860956382751</v>
      </c>
      <c r="PN26" s="18">
        <v>219.96738821220399</v>
      </c>
      <c r="PO26" s="18">
        <v>221.1596913175583</v>
      </c>
      <c r="PP26" s="18">
        <v>229.6251436433792</v>
      </c>
      <c r="PQ26" s="18">
        <v>236.68470113849639</v>
      </c>
      <c r="PR26" s="18">
        <v>240.83319394493103</v>
      </c>
      <c r="PS26" s="18">
        <v>233.43068635559081</v>
      </c>
      <c r="PT26" s="18">
        <v>233.2160918521881</v>
      </c>
      <c r="PU26" s="18">
        <v>231.19549407482148</v>
      </c>
      <c r="PV26" s="18">
        <v>225.86472594356536</v>
      </c>
      <c r="PW26" s="18">
        <v>229.53689917469026</v>
      </c>
      <c r="PX26" s="18">
        <v>224.34351163673401</v>
      </c>
      <c r="PY26" s="18">
        <v>216.08362881183626</v>
      </c>
      <c r="PZ26" s="18">
        <v>207.4657542219162</v>
      </c>
      <c r="QA26" s="18">
        <v>204.96282020092011</v>
      </c>
      <c r="QB26" s="18">
        <v>203.15882248306275</v>
      </c>
      <c r="QC26" s="18">
        <v>201.96752215576171</v>
      </c>
      <c r="QD26" s="18">
        <v>193.63844764518737</v>
      </c>
      <c r="QE26" s="18">
        <v>193.06886971092223</v>
      </c>
      <c r="QF26" s="18">
        <v>192.8372279806137</v>
      </c>
      <c r="QG26" s="18">
        <v>189.14399641036988</v>
      </c>
      <c r="QH26" s="18">
        <v>184.76987854194641</v>
      </c>
      <c r="QI26" s="18">
        <v>187.00005693244935</v>
      </c>
      <c r="QJ26" s="18">
        <v>188.7298490743637</v>
      </c>
      <c r="QK26" s="18">
        <v>184.75684242725373</v>
      </c>
      <c r="QL26" s="18">
        <v>185.84285105895995</v>
      </c>
      <c r="QM26" s="18">
        <v>181.63719990348815</v>
      </c>
      <c r="QN26" s="18">
        <v>180.87609136104584</v>
      </c>
      <c r="QO26" s="18">
        <v>180.54517460346221</v>
      </c>
      <c r="QP26" s="18">
        <v>178.16859061717989</v>
      </c>
      <c r="QQ26" s="18">
        <v>178.27087397861479</v>
      </c>
      <c r="QR26" s="18">
        <v>178.2157211856842</v>
      </c>
      <c r="QS26" s="18">
        <v>178.26586008834838</v>
      </c>
      <c r="QT26" s="18">
        <v>179.78707439517973</v>
      </c>
      <c r="QU26" s="18">
        <v>184.4439756746292</v>
      </c>
      <c r="QV26" s="18">
        <v>186.34624564170838</v>
      </c>
      <c r="QW26" s="18">
        <v>194.93503966808319</v>
      </c>
      <c r="QX26" s="18">
        <v>197.9173015985489</v>
      </c>
      <c r="QY26" s="18">
        <v>197.38582923030853</v>
      </c>
      <c r="QZ26" s="18">
        <v>201.43404423141479</v>
      </c>
      <c r="RA26" s="18">
        <v>207.41160420703886</v>
      </c>
      <c r="RB26" s="18">
        <v>214.75996178150177</v>
      </c>
      <c r="RC26" s="18">
        <v>214.24353108406066</v>
      </c>
      <c r="RD26" s="18">
        <v>213.50849477100371</v>
      </c>
      <c r="RE26" s="18">
        <v>212.22995275306701</v>
      </c>
      <c r="RF26" s="18">
        <v>208.45750171661376</v>
      </c>
      <c r="RG26" s="18">
        <v>202.76473070812224</v>
      </c>
      <c r="RH26" s="18">
        <v>198.19106000709533</v>
      </c>
      <c r="RI26" s="18">
        <v>199.18982694816589</v>
      </c>
      <c r="RJ26" s="18">
        <v>200.12241053771973</v>
      </c>
      <c r="RK26" s="18">
        <v>200.13243831825255</v>
      </c>
      <c r="RL26" s="18">
        <v>200.21867723083494</v>
      </c>
      <c r="RM26" s="18">
        <v>200.9657468805313</v>
      </c>
      <c r="RN26" s="18">
        <v>208.22686276435851</v>
      </c>
      <c r="RO26" s="18">
        <v>214.96051739215852</v>
      </c>
      <c r="RP26" s="18">
        <v>214.01289213180542</v>
      </c>
      <c r="RQ26" s="18">
        <v>213.74113927936554</v>
      </c>
      <c r="RR26" s="18">
        <v>212.44354447841644</v>
      </c>
      <c r="RS26" s="18">
        <v>204.64493955802917</v>
      </c>
      <c r="RT26" s="18">
        <v>205.29875084877014</v>
      </c>
      <c r="RU26" s="18">
        <v>201.59448871994019</v>
      </c>
      <c r="RV26" s="18">
        <v>195.56277872943878</v>
      </c>
      <c r="RW26" s="18">
        <v>193.31154199981691</v>
      </c>
      <c r="RX26" s="18">
        <v>193.0046919155121</v>
      </c>
      <c r="RY26" s="18">
        <v>197.49513203811645</v>
      </c>
      <c r="RZ26" s="18">
        <v>196.29280115222932</v>
      </c>
      <c r="SA26" s="18">
        <v>194.81370352363587</v>
      </c>
      <c r="SB26" s="18">
        <v>191.73116378784178</v>
      </c>
      <c r="SC26" s="18">
        <v>194.58105901527404</v>
      </c>
      <c r="SD26" s="18">
        <v>197.00276801395415</v>
      </c>
      <c r="SE26" s="18">
        <v>198.56609899902344</v>
      </c>
      <c r="SF26" s="18">
        <v>200.92162464618684</v>
      </c>
      <c r="SG26" s="18">
        <v>205.12527024555206</v>
      </c>
      <c r="SH26" s="18">
        <v>205.1102285747528</v>
      </c>
      <c r="SI26" s="18">
        <v>206.1681594209671</v>
      </c>
      <c r="SJ26" s="18">
        <v>207.80569598197937</v>
      </c>
      <c r="SK26" s="18">
        <v>209.05916854858398</v>
      </c>
      <c r="SL26" s="18">
        <v>208.68513233470918</v>
      </c>
      <c r="SM26" s="18">
        <v>208.30708500862121</v>
      </c>
      <c r="SN26" s="18">
        <v>207.08870967388151</v>
      </c>
      <c r="SO26" s="18">
        <v>209.14540746116637</v>
      </c>
      <c r="SP26" s="5">
        <v>210.05191882133485</v>
      </c>
      <c r="SQ26" s="5">
        <v>211.06271909904481</v>
      </c>
      <c r="SR26" s="5">
        <v>196.86639019870759</v>
      </c>
      <c r="SS26" s="5">
        <v>205.64370649909975</v>
      </c>
    </row>
    <row r="27" spans="1:516" x14ac:dyDescent="0.25">
      <c r="A27" s="5" t="s">
        <v>247</v>
      </c>
      <c r="B27" s="5" t="str">
        <f ca="1">_xlfn.XLOOKUP(A27,bonds[worksheet get],bonds[unique lookup],"-")</f>
        <v>ECLEAR 2 5/8 04/11/48 nc-28</v>
      </c>
      <c r="C27" s="5" t="str">
        <f ca="1">_xlfn.XLOOKUP(A27,bonds[worksheet get],bonds[ID_ISIN],"-")</f>
        <v>XS1797663967</v>
      </c>
      <c r="D27" s="18">
        <f ca="1">_xll.BDH(A27,"blp_i_sprd_mid","-2AY",,"Dates=H","Fill=C","Sort=R","Dir=H","factor="&amp;_xlfn.XLOOKUP(A27,bonds[worksheet get],bonds[yas/blp factor]),"cols=510;rows=1")</f>
        <v>189.0422015733719</v>
      </c>
      <c r="E27" s="18">
        <v>190.59716681933401</v>
      </c>
      <c r="F27" s="18">
        <v>191.07484894502161</v>
      </c>
      <c r="G27" s="18">
        <v>192.27604960417747</v>
      </c>
      <c r="H27" s="18">
        <v>192.32501701873542</v>
      </c>
      <c r="I27" s="18">
        <v>190.87098460686207</v>
      </c>
      <c r="J27" s="18">
        <v>194.98025008976461</v>
      </c>
      <c r="K27" s="18">
        <v>195.54587369465827</v>
      </c>
      <c r="L27" s="18">
        <v>196.4552685364485</v>
      </c>
      <c r="M27" s="18">
        <v>195.62681982892752</v>
      </c>
      <c r="N27" s="18">
        <v>195.99857244557143</v>
      </c>
      <c r="O27" s="18">
        <v>194.37165508025885</v>
      </c>
      <c r="P27" s="18">
        <v>194.8843139306307</v>
      </c>
      <c r="Q27" s="18">
        <v>192.28004694414136</v>
      </c>
      <c r="R27" s="18">
        <v>191.71142533427476</v>
      </c>
      <c r="S27" s="18">
        <v>188.31568503493071</v>
      </c>
      <c r="T27" s="18">
        <v>187.57717647659777</v>
      </c>
      <c r="U27" s="18">
        <v>193.903966304481</v>
      </c>
      <c r="V27" s="18">
        <v>192.40896115797759</v>
      </c>
      <c r="W27" s="18">
        <v>189.48590630936621</v>
      </c>
      <c r="X27" s="18">
        <v>178.88096338510513</v>
      </c>
      <c r="Y27" s="18">
        <v>174.61080496865512</v>
      </c>
      <c r="Z27" s="18">
        <v>177.44891634303332</v>
      </c>
      <c r="AA27" s="18">
        <v>181.42127293217183</v>
      </c>
      <c r="AB27" s="18">
        <v>202.25540882408617</v>
      </c>
      <c r="AC27" s="18">
        <v>213.77474326509238</v>
      </c>
      <c r="AD27" s="18">
        <v>222.55689916580917</v>
      </c>
      <c r="AE27" s="18">
        <v>224.40466956412791</v>
      </c>
      <c r="AF27" s="18">
        <v>225.55990081369879</v>
      </c>
      <c r="AG27" s="18">
        <v>222.28308137828114</v>
      </c>
      <c r="AH27" s="18">
        <v>223.93598145335915</v>
      </c>
      <c r="AI27" s="18">
        <v>229.68915299642089</v>
      </c>
      <c r="AJ27" s="18">
        <v>234.43999154353142</v>
      </c>
      <c r="AK27" s="18">
        <v>235.38536244499684</v>
      </c>
      <c r="AL27" s="18">
        <v>234.33406203448774</v>
      </c>
      <c r="AM27" s="18">
        <v>242.03193946999312</v>
      </c>
      <c r="AN27" s="18">
        <v>243.28410621368886</v>
      </c>
      <c r="AO27" s="18">
        <v>246.32408325624465</v>
      </c>
      <c r="AP27" s="18">
        <v>248.60256703567504</v>
      </c>
      <c r="AQ27" s="18">
        <v>244.91102357900144</v>
      </c>
      <c r="AR27" s="18">
        <v>244.01661876207589</v>
      </c>
      <c r="AS27" s="18">
        <v>243.78976971912383</v>
      </c>
      <c r="AT27" s="18">
        <v>242.26378518790008</v>
      </c>
      <c r="AU27" s="18">
        <v>244.8660535044074</v>
      </c>
      <c r="AV27" s="18">
        <v>247.13754193890094</v>
      </c>
      <c r="AW27" s="18">
        <v>247.04460378473996</v>
      </c>
      <c r="AX27" s="18">
        <v>252.76879461306333</v>
      </c>
      <c r="AY27" s="18">
        <v>252.62289170438052</v>
      </c>
      <c r="AZ27" s="18">
        <v>247.33241226214173</v>
      </c>
      <c r="BA27" s="18">
        <v>242.48863556087016</v>
      </c>
      <c r="BB27" s="18">
        <v>242.2018264184594</v>
      </c>
      <c r="BC27" s="18">
        <v>244.39836472862959</v>
      </c>
      <c r="BD27" s="18">
        <v>250.31942455017565</v>
      </c>
      <c r="BE27" s="18">
        <v>252.45100608593225</v>
      </c>
      <c r="BF27" s="18">
        <v>255.71283549648524</v>
      </c>
      <c r="BG27" s="18">
        <v>259.47233373254534</v>
      </c>
      <c r="BH27" s="18">
        <v>260.1229008116722</v>
      </c>
      <c r="BI27" s="18">
        <v>261.35807886052129</v>
      </c>
      <c r="BJ27" s="18">
        <v>265.98100252878669</v>
      </c>
      <c r="BK27" s="18">
        <v>263.00997960060835</v>
      </c>
      <c r="BL27" s="18">
        <v>255.47399443364145</v>
      </c>
      <c r="BM27" s="18">
        <v>254.75347390514614</v>
      </c>
      <c r="BN27" s="18">
        <v>259.33942217874528</v>
      </c>
      <c r="BO27" s="18">
        <v>266.31178241080045</v>
      </c>
      <c r="BP27" s="18">
        <v>275.47868228304384</v>
      </c>
      <c r="BQ27" s="18">
        <v>275.9263843590021</v>
      </c>
      <c r="BR27" s="18">
        <v>273.92471637207274</v>
      </c>
      <c r="BS27" s="18">
        <v>276.23018219625948</v>
      </c>
      <c r="BT27" s="18">
        <v>273.80779417812823</v>
      </c>
      <c r="BU27" s="18">
        <v>276.0453052229285</v>
      </c>
      <c r="BV27" s="18">
        <v>278.73951235860585</v>
      </c>
      <c r="BW27" s="18">
        <v>276.38907645982499</v>
      </c>
      <c r="BX27" s="18">
        <v>274.25549625408649</v>
      </c>
      <c r="BY27" s="18">
        <v>275.99933581334352</v>
      </c>
      <c r="BZ27" s="18">
        <v>284.82346378368135</v>
      </c>
      <c r="CA27" s="18">
        <v>269.94036776304245</v>
      </c>
      <c r="CB27" s="18">
        <v>261.84575433611866</v>
      </c>
      <c r="CC27" s="18">
        <v>268.19153152883052</v>
      </c>
      <c r="CD27" s="18">
        <v>247.10056654423474</v>
      </c>
      <c r="CE27" s="18">
        <v>233.87037059867384</v>
      </c>
      <c r="CF27" s="18">
        <v>212.11384851008654</v>
      </c>
      <c r="CG27" s="18">
        <v>216.48094242066145</v>
      </c>
      <c r="CH27" s="18">
        <v>207.86967280340195</v>
      </c>
      <c r="CI27" s="18">
        <v>202.39131838285925</v>
      </c>
      <c r="CJ27" s="18">
        <v>213.24709438985587</v>
      </c>
      <c r="CK27" s="18">
        <v>194.88731193560361</v>
      </c>
      <c r="CL27" s="18">
        <v>181.78802887386084</v>
      </c>
      <c r="CM27" s="18">
        <v>176.84731667846441</v>
      </c>
      <c r="CN27" s="18">
        <v>179.50854575943944</v>
      </c>
      <c r="CO27" s="18">
        <v>185.10482170891763</v>
      </c>
      <c r="CP27" s="18">
        <v>183.41494623917342</v>
      </c>
      <c r="CQ27" s="18">
        <v>167.93424789392947</v>
      </c>
      <c r="CR27" s="18">
        <v>158.47854020929336</v>
      </c>
      <c r="CS27" s="18">
        <v>155.61844346511364</v>
      </c>
      <c r="CT27" s="18">
        <v>152.85328354507686</v>
      </c>
      <c r="CU27" s="18">
        <v>148.41923419010638</v>
      </c>
      <c r="CV27" s="18">
        <v>148.61110650837423</v>
      </c>
      <c r="CW27" s="18">
        <v>147.71870036143065</v>
      </c>
      <c r="CX27" s="18">
        <v>148.26433726650475</v>
      </c>
      <c r="CY27" s="18">
        <v>147.66173826694487</v>
      </c>
      <c r="CZ27" s="18">
        <v>149.39158713632824</v>
      </c>
      <c r="DA27" s="18">
        <v>151.3352936937809</v>
      </c>
      <c r="DB27" s="18">
        <v>148.18638913720847</v>
      </c>
      <c r="DC27" s="18">
        <v>150.16207441437246</v>
      </c>
      <c r="DD27" s="18">
        <v>152.47953225845097</v>
      </c>
      <c r="DE27" s="18">
        <v>150.39491946727037</v>
      </c>
      <c r="DF27" s="18">
        <v>145.52615939122438</v>
      </c>
      <c r="DG27" s="18">
        <v>147.51183801829816</v>
      </c>
      <c r="DH27" s="18">
        <v>151.45821189767122</v>
      </c>
      <c r="DI27" s="18">
        <v>157.66008485168217</v>
      </c>
      <c r="DJ27" s="18">
        <v>159.52184593987462</v>
      </c>
      <c r="DK27" s="18">
        <v>154.71804263824225</v>
      </c>
      <c r="DL27" s="18">
        <v>154.16341171824931</v>
      </c>
      <c r="DM27" s="18">
        <v>153.24302419155836</v>
      </c>
      <c r="DN27" s="18">
        <v>157.32930496966839</v>
      </c>
      <c r="DO27" s="18">
        <v>150.31897000795604</v>
      </c>
      <c r="DP27" s="18">
        <v>145.73701907432078</v>
      </c>
      <c r="DQ27" s="18">
        <v>142.02349024784564</v>
      </c>
      <c r="DR27" s="18">
        <v>142.05247096258401</v>
      </c>
      <c r="DS27" s="18">
        <v>138.73867613250016</v>
      </c>
      <c r="DT27" s="18">
        <v>139.51715809047224</v>
      </c>
      <c r="DU27" s="18">
        <v>139.72102242863178</v>
      </c>
      <c r="DV27" s="18">
        <v>138.94553847563267</v>
      </c>
      <c r="DW27" s="18">
        <v>135.97351621246338</v>
      </c>
      <c r="DX27" s="18">
        <v>135.19603358948231</v>
      </c>
      <c r="DY27" s="18">
        <v>138.07411836349965</v>
      </c>
      <c r="DZ27" s="18">
        <v>137.91422476494313</v>
      </c>
      <c r="EA27" s="18">
        <v>138.69270672291518</v>
      </c>
      <c r="EB27" s="18">
        <v>140.39557354754211</v>
      </c>
      <c r="EC27" s="18">
        <v>140.8082988988161</v>
      </c>
      <c r="ED27" s="18">
        <v>138.5208211044669</v>
      </c>
      <c r="EE27" s="18">
        <v>133.12041481322049</v>
      </c>
      <c r="EF27" s="18">
        <v>130.83493568885325</v>
      </c>
      <c r="EG27" s="18">
        <v>132.68170675218107</v>
      </c>
      <c r="EH27" s="18">
        <v>135.08111006551979</v>
      </c>
      <c r="EI27" s="18">
        <v>135.48084406191111</v>
      </c>
      <c r="EJ27" s="18">
        <v>136.64307065641881</v>
      </c>
      <c r="EK27" s="18">
        <v>136.55512917721271</v>
      </c>
      <c r="EL27" s="18">
        <v>137.78830855607987</v>
      </c>
      <c r="EM27" s="18">
        <v>140.08178236037494</v>
      </c>
      <c r="EN27" s="18">
        <v>140.0518023106456</v>
      </c>
      <c r="EO27" s="18">
        <v>142.59610919767618</v>
      </c>
      <c r="EP27" s="18">
        <v>141.13208343589307</v>
      </c>
      <c r="EQ27" s="18">
        <v>146.048811591506</v>
      </c>
      <c r="ER27" s="18">
        <v>143.35060711586476</v>
      </c>
      <c r="ES27" s="18">
        <v>143.65840229308606</v>
      </c>
      <c r="ET27" s="18">
        <v>144.76566546308993</v>
      </c>
      <c r="EU27" s="18">
        <v>145.82096321356298</v>
      </c>
      <c r="EV27" s="18">
        <v>148.26433726650475</v>
      </c>
      <c r="EW27" s="18">
        <v>150.3709354274869</v>
      </c>
      <c r="EX27" s="18">
        <v>143.66639697301389</v>
      </c>
      <c r="EY27" s="18">
        <v>149.36660376155376</v>
      </c>
      <c r="EZ27" s="18">
        <v>150.2789966083169</v>
      </c>
      <c r="FA27" s="18">
        <v>149.66040824890135</v>
      </c>
      <c r="FB27" s="18">
        <v>149.57746344465016</v>
      </c>
      <c r="FC27" s="18">
        <v>149.27866228234765</v>
      </c>
      <c r="FD27" s="18">
        <v>152.47553491848706</v>
      </c>
      <c r="FE27" s="18">
        <v>149.62143418425322</v>
      </c>
      <c r="FF27" s="18">
        <v>152.07480158710479</v>
      </c>
      <c r="FG27" s="18">
        <v>146.91023835372926</v>
      </c>
      <c r="FH27" s="18">
        <v>145.73502040433883</v>
      </c>
      <c r="FI27" s="18">
        <v>144.76066878813506</v>
      </c>
      <c r="FJ27" s="18">
        <v>144.13008840882779</v>
      </c>
      <c r="FK27" s="18">
        <v>140.89224303805827</v>
      </c>
      <c r="FL27" s="18">
        <v>136.62308395659923</v>
      </c>
      <c r="FM27" s="18">
        <v>134.17171522372959</v>
      </c>
      <c r="FN27" s="18">
        <v>133.49016875988247</v>
      </c>
      <c r="FO27" s="18">
        <v>129.49083012598751</v>
      </c>
      <c r="FP27" s="18">
        <v>135.19403491950035</v>
      </c>
      <c r="FQ27" s="18">
        <v>132.91255313509703</v>
      </c>
      <c r="FR27" s="18">
        <v>134.75632619345188</v>
      </c>
      <c r="FS27" s="18">
        <v>140.70636672973635</v>
      </c>
      <c r="FT27" s="18">
        <v>141.94154477858544</v>
      </c>
      <c r="FU27" s="18">
        <v>138.88557837617398</v>
      </c>
      <c r="FV27" s="18">
        <v>137.17371753662823</v>
      </c>
      <c r="FW27" s="18">
        <v>133.42721065545081</v>
      </c>
      <c r="FX27" s="18">
        <v>136.16738720071316</v>
      </c>
      <c r="FY27" s="18">
        <v>140.87325567322972</v>
      </c>
      <c r="FZ27" s="18">
        <v>142.32628875011204</v>
      </c>
      <c r="GA27" s="18">
        <v>141.58078484684231</v>
      </c>
      <c r="GB27" s="18">
        <v>138.96752384543419</v>
      </c>
      <c r="GC27" s="18">
        <v>141.72868642550708</v>
      </c>
      <c r="GD27" s="18">
        <v>144.98052248615025</v>
      </c>
      <c r="GE27" s="18">
        <v>144.0701283093691</v>
      </c>
      <c r="GF27" s="18">
        <v>144.64774393415451</v>
      </c>
      <c r="GG27" s="18">
        <v>151.99585412281752</v>
      </c>
      <c r="GH27" s="18">
        <v>149.96620475614071</v>
      </c>
      <c r="GI27" s="18">
        <v>154.75701670289041</v>
      </c>
      <c r="GJ27" s="18">
        <v>161.36961633819342</v>
      </c>
      <c r="GK27" s="18">
        <v>164.7193872279525</v>
      </c>
      <c r="GL27" s="18">
        <v>162.49087019807098</v>
      </c>
      <c r="GM27" s="18">
        <v>162.50685955792667</v>
      </c>
      <c r="GN27" s="18">
        <v>163.07248316282036</v>
      </c>
      <c r="GO27" s="18">
        <v>159.53383795976637</v>
      </c>
      <c r="GP27" s="18">
        <v>158.71338393217323</v>
      </c>
      <c r="GQ27" s="18">
        <v>160.56914901041984</v>
      </c>
      <c r="GR27" s="18">
        <v>162.24603312528134</v>
      </c>
      <c r="GS27" s="18">
        <v>161.8842738585472</v>
      </c>
      <c r="GT27" s="18">
        <v>162.55882497745753</v>
      </c>
      <c r="GU27" s="18">
        <v>165.56182662534712</v>
      </c>
      <c r="GV27" s="18">
        <v>161.94023661804201</v>
      </c>
      <c r="GW27" s="18">
        <v>159.48586988019946</v>
      </c>
      <c r="GX27" s="18">
        <v>156.66174919569491</v>
      </c>
      <c r="GY27" s="18">
        <v>155.1067839497328</v>
      </c>
      <c r="GZ27" s="18">
        <v>150.98252844196557</v>
      </c>
      <c r="HA27" s="18">
        <v>147.97053277915714</v>
      </c>
      <c r="HB27" s="18">
        <v>142.62309124243259</v>
      </c>
      <c r="HC27" s="18">
        <v>149.52449869012833</v>
      </c>
      <c r="HD27" s="18">
        <v>164.67141914838552</v>
      </c>
      <c r="HE27" s="18">
        <v>161.48254119217395</v>
      </c>
      <c r="HF27" s="18">
        <v>164.08381017369032</v>
      </c>
      <c r="HG27" s="18">
        <v>167.10380051642656</v>
      </c>
      <c r="HH27" s="18">
        <v>161.27068217408655</v>
      </c>
      <c r="HI27" s="18">
        <v>170.17875428366662</v>
      </c>
      <c r="HJ27" s="18">
        <v>172.2143996602893</v>
      </c>
      <c r="HK27" s="18">
        <v>171.67375943017007</v>
      </c>
      <c r="HL27" s="18">
        <v>172.34031586915256</v>
      </c>
      <c r="HM27" s="18">
        <v>173.6844214320183</v>
      </c>
      <c r="HN27" s="18">
        <v>178.12046945697071</v>
      </c>
      <c r="HO27" s="18">
        <v>191.53854038083554</v>
      </c>
      <c r="HP27" s="18">
        <v>188.26072161042688</v>
      </c>
      <c r="HQ27" s="18">
        <v>188.09982867687941</v>
      </c>
      <c r="HR27" s="18">
        <v>186.91361804258824</v>
      </c>
      <c r="HS27" s="18">
        <v>192.67178626060488</v>
      </c>
      <c r="HT27" s="18">
        <v>200.7903837273121</v>
      </c>
      <c r="HU27" s="18">
        <v>199.81003610116244</v>
      </c>
      <c r="HV27" s="18">
        <v>208.07753448152542</v>
      </c>
      <c r="HW27" s="18">
        <v>207.68979250502588</v>
      </c>
      <c r="HX27" s="18">
        <v>195.36799206626415</v>
      </c>
      <c r="HY27" s="18">
        <v>189.69776532745362</v>
      </c>
      <c r="HZ27" s="18">
        <v>187.51721637713908</v>
      </c>
      <c r="IA27" s="18">
        <v>186.89862801772355</v>
      </c>
      <c r="IB27" s="18">
        <v>188.43360656386614</v>
      </c>
      <c r="IC27" s="18">
        <v>191.37664811229706</v>
      </c>
      <c r="ID27" s="18">
        <v>187.93194039839506</v>
      </c>
      <c r="IE27" s="18">
        <v>189.89163631570338</v>
      </c>
      <c r="IF27" s="18">
        <v>181.15445048958063</v>
      </c>
      <c r="IG27" s="18">
        <v>179.06584035843611</v>
      </c>
      <c r="IH27" s="18">
        <v>173.18075659656523</v>
      </c>
      <c r="II27" s="18">
        <v>169.93291787588595</v>
      </c>
      <c r="IJ27" s="18">
        <v>167.15876394093038</v>
      </c>
      <c r="IK27" s="18">
        <v>167.01186169725656</v>
      </c>
      <c r="IL27" s="18">
        <v>166.14244025510547</v>
      </c>
      <c r="IM27" s="18">
        <v>168.9985396593213</v>
      </c>
      <c r="IN27" s="18">
        <v>167.89027715432644</v>
      </c>
      <c r="IO27" s="18">
        <v>171.37995494282245</v>
      </c>
      <c r="IP27" s="18">
        <v>170.82532402282953</v>
      </c>
      <c r="IQ27" s="18">
        <v>172.25237438994645</v>
      </c>
      <c r="IR27" s="18">
        <v>167.15276793098451</v>
      </c>
      <c r="IS27" s="18">
        <v>162.8856075195074</v>
      </c>
      <c r="IT27" s="18">
        <v>160.03850213021042</v>
      </c>
      <c r="IU27" s="18">
        <v>156.38293473321198</v>
      </c>
      <c r="IV27" s="18">
        <v>156.65275518077613</v>
      </c>
      <c r="IW27" s="18">
        <v>162.96255631381274</v>
      </c>
      <c r="IX27" s="18">
        <v>166.91292753314971</v>
      </c>
      <c r="IY27" s="18">
        <v>168.59980499792098</v>
      </c>
      <c r="IZ27" s="18">
        <v>165.83964175283907</v>
      </c>
      <c r="JA27" s="18">
        <v>172.89694545912744</v>
      </c>
      <c r="JB27" s="18">
        <v>172.7040738058686</v>
      </c>
      <c r="JC27" s="18">
        <v>174.85864004641772</v>
      </c>
      <c r="JD27" s="18">
        <v>176.87929539817574</v>
      </c>
      <c r="JE27" s="18">
        <v>184.17943750727176</v>
      </c>
      <c r="JF27" s="18">
        <v>191.00589483064414</v>
      </c>
      <c r="JG27" s="18">
        <v>189.3719821203947</v>
      </c>
      <c r="JH27" s="18">
        <v>191.95926041203737</v>
      </c>
      <c r="JI27" s="18">
        <v>189.58084313350915</v>
      </c>
      <c r="JJ27" s="18">
        <v>189.72874471217392</v>
      </c>
      <c r="JK27" s="18">
        <v>193.00456481260062</v>
      </c>
      <c r="JL27" s="18">
        <v>200.74841165769101</v>
      </c>
      <c r="JM27" s="18">
        <v>207.7467545995116</v>
      </c>
      <c r="JN27" s="18">
        <v>208.13749458098414</v>
      </c>
      <c r="JO27" s="18">
        <v>210.56687794405221</v>
      </c>
      <c r="JP27" s="18">
        <v>209.73143389159441</v>
      </c>
      <c r="JQ27" s="18">
        <v>209.15082026183603</v>
      </c>
      <c r="JR27" s="18">
        <v>207.9416249227524</v>
      </c>
      <c r="JS27" s="18">
        <v>209.37467129981519</v>
      </c>
      <c r="JT27" s="18">
        <v>215.03590402370691</v>
      </c>
      <c r="JU27" s="18">
        <v>212.63949871534109</v>
      </c>
      <c r="JV27" s="18">
        <v>214.53123985326292</v>
      </c>
      <c r="JW27" s="18">
        <v>215.41365265029668</v>
      </c>
      <c r="JX27" s="18">
        <v>217.46628672176598</v>
      </c>
      <c r="JY27" s="18">
        <v>216.82271498757603</v>
      </c>
      <c r="JZ27" s="18">
        <v>212.79339630395174</v>
      </c>
      <c r="KA27" s="18">
        <v>212.02990437084435</v>
      </c>
      <c r="KB27" s="18">
        <v>210.46794377994539</v>
      </c>
      <c r="KC27" s="18">
        <v>207.13516158503293</v>
      </c>
      <c r="KD27" s="18">
        <v>206.74142359858752</v>
      </c>
      <c r="KE27" s="18">
        <v>207.57287031108143</v>
      </c>
      <c r="KF27" s="18">
        <v>202.87699518847467</v>
      </c>
      <c r="KG27" s="18">
        <v>200.29371423679589</v>
      </c>
      <c r="KH27" s="18">
        <v>200.44661249041559</v>
      </c>
      <c r="KI27" s="18">
        <v>202.90697523820401</v>
      </c>
      <c r="KJ27" s="18">
        <v>202.00957241630556</v>
      </c>
      <c r="KK27" s="18">
        <v>205.19045569258927</v>
      </c>
      <c r="KL27" s="18">
        <v>204.61883607774973</v>
      </c>
      <c r="KM27" s="18">
        <v>205.15947630786894</v>
      </c>
      <c r="KN27" s="18">
        <v>199.95993634980917</v>
      </c>
      <c r="KO27" s="18">
        <v>201.8646688426137</v>
      </c>
      <c r="KP27" s="18">
        <v>199.7200959519744</v>
      </c>
      <c r="KQ27" s="18">
        <v>199.36333336019516</v>
      </c>
      <c r="KR27" s="18">
        <v>194.25173488134146</v>
      </c>
      <c r="KS27" s="18">
        <v>193.57418575745822</v>
      </c>
      <c r="KT27" s="18">
        <v>193.05752956712246</v>
      </c>
      <c r="KU27" s="18">
        <v>196.87498923265935</v>
      </c>
      <c r="KV27" s="18">
        <v>199.97492637467386</v>
      </c>
      <c r="KW27" s="18">
        <v>201.13615363419058</v>
      </c>
      <c r="KX27" s="18">
        <v>200.3496769962907</v>
      </c>
      <c r="KY27" s="18">
        <v>202.31237091857196</v>
      </c>
      <c r="KZ27" s="18">
        <v>196.50623462098838</v>
      </c>
      <c r="LA27" s="18">
        <v>196.1334826693535</v>
      </c>
      <c r="LB27" s="18">
        <v>192.69577030038835</v>
      </c>
      <c r="LC27" s="18">
        <v>192.88364527869226</v>
      </c>
      <c r="LD27" s="18">
        <v>194.11882332754135</v>
      </c>
      <c r="LE27" s="18">
        <v>195.83568084204197</v>
      </c>
      <c r="LF27" s="18">
        <v>201.9156349271536</v>
      </c>
      <c r="LG27" s="18">
        <v>204.32403225541117</v>
      </c>
      <c r="LH27" s="18">
        <v>201.17113035887479</v>
      </c>
      <c r="LI27" s="18">
        <v>200.55054332947731</v>
      </c>
      <c r="LJ27" s="18">
        <v>200.59651273906229</v>
      </c>
      <c r="LK27" s="18">
        <v>200.82935779196023</v>
      </c>
      <c r="LL27" s="18">
        <v>200.43961714547873</v>
      </c>
      <c r="LM27" s="18">
        <v>209.09585683733226</v>
      </c>
      <c r="LN27" s="18">
        <v>207.73576191461086</v>
      </c>
      <c r="LO27" s="18">
        <v>213.39499596852065</v>
      </c>
      <c r="LP27" s="18">
        <v>213.4519580630064</v>
      </c>
      <c r="LQ27" s="18">
        <v>218.56155787187814</v>
      </c>
      <c r="LR27" s="18">
        <v>216.27208140754701</v>
      </c>
      <c r="LS27" s="18">
        <v>219.88667606991527</v>
      </c>
      <c r="LT27" s="18">
        <v>217.4522960318923</v>
      </c>
      <c r="LU27" s="18">
        <v>209.22377171617745</v>
      </c>
      <c r="LV27" s="18">
        <v>209.35868193995952</v>
      </c>
      <c r="LW27" s="18">
        <v>202.85201181370019</v>
      </c>
      <c r="LX27" s="18">
        <v>214.63417135733366</v>
      </c>
      <c r="LY27" s="18">
        <v>213.97660893326997</v>
      </c>
      <c r="LZ27" s="18">
        <v>213.7047898157239</v>
      </c>
      <c r="MA27" s="18">
        <v>216.40099562138317</v>
      </c>
      <c r="MB27" s="18">
        <v>221.0618940193057</v>
      </c>
      <c r="MC27" s="18">
        <v>222.44397431182864</v>
      </c>
      <c r="MD27" s="18">
        <v>223.63718029105664</v>
      </c>
      <c r="ME27" s="18">
        <v>220.59220657354595</v>
      </c>
      <c r="MF27" s="18">
        <v>214.72611017650365</v>
      </c>
      <c r="MG27" s="18">
        <v>211.10751817417145</v>
      </c>
      <c r="MH27" s="18">
        <v>209.27973447567226</v>
      </c>
      <c r="MI27" s="18">
        <v>205.57919700407982</v>
      </c>
      <c r="MJ27" s="18">
        <v>206.62250273466108</v>
      </c>
      <c r="MK27" s="18">
        <v>211.50525350058078</v>
      </c>
      <c r="ML27" s="18">
        <v>216.96961723124983</v>
      </c>
      <c r="MM27" s="18">
        <v>217.93497483253481</v>
      </c>
      <c r="MN27" s="18">
        <v>219.90166609477998</v>
      </c>
      <c r="MO27" s="18">
        <v>217.44030401200058</v>
      </c>
      <c r="MP27" s="18">
        <v>219.48594273853303</v>
      </c>
      <c r="MQ27" s="18">
        <v>217.62518098533155</v>
      </c>
      <c r="MR27" s="18">
        <v>216.89266843694449</v>
      </c>
      <c r="MS27" s="18">
        <v>217.73910517430303</v>
      </c>
      <c r="MT27" s="18">
        <v>217.08354142022134</v>
      </c>
      <c r="MU27" s="18">
        <v>215.79240061187744</v>
      </c>
      <c r="MV27" s="18">
        <v>218.68347674077751</v>
      </c>
      <c r="MW27" s="18">
        <v>222.29907073813678</v>
      </c>
      <c r="MX27" s="18">
        <v>225.93265276533364</v>
      </c>
      <c r="MY27" s="18">
        <v>222.74177613914011</v>
      </c>
      <c r="MZ27" s="18">
        <v>217.51025746136904</v>
      </c>
      <c r="NA27" s="18">
        <v>219.66482370191812</v>
      </c>
      <c r="NB27" s="18">
        <v>222.74177613914011</v>
      </c>
      <c r="NC27" s="18">
        <v>223.27242301934956</v>
      </c>
      <c r="ND27" s="18">
        <v>228.57689315146209</v>
      </c>
      <c r="NE27" s="18">
        <v>227.0519079552293</v>
      </c>
      <c r="NF27" s="18">
        <v>224.7594334859252</v>
      </c>
      <c r="NG27" s="18">
        <v>222.49394106137751</v>
      </c>
      <c r="NH27" s="18">
        <v>223.65716699087622</v>
      </c>
      <c r="NI27" s="18">
        <v>224.9702931690216</v>
      </c>
      <c r="NJ27" s="18">
        <v>220.03357831358909</v>
      </c>
      <c r="NK27" s="18">
        <v>218.53757383209467</v>
      </c>
      <c r="NL27" s="18">
        <v>214.79006761592626</v>
      </c>
      <c r="NM27" s="18">
        <v>214.72611017650365</v>
      </c>
      <c r="NN27" s="18">
        <v>220.77708354687692</v>
      </c>
      <c r="NO27" s="18">
        <v>221.52058878016473</v>
      </c>
      <c r="NP27" s="18">
        <v>223.11752609574793</v>
      </c>
      <c r="NQ27" s="18">
        <v>223.3443751387</v>
      </c>
      <c r="NR27" s="18">
        <v>220.60819593340159</v>
      </c>
      <c r="NS27" s="18">
        <v>219.30006643021107</v>
      </c>
      <c r="NT27" s="18">
        <v>219.14616884160043</v>
      </c>
      <c r="NU27" s="18">
        <v>222.26809135341645</v>
      </c>
      <c r="NV27" s="18">
        <v>224.74944013601541</v>
      </c>
      <c r="NW27" s="18">
        <v>226.6331865940094</v>
      </c>
      <c r="NX27" s="18">
        <v>230.56357111352685</v>
      </c>
      <c r="NY27" s="18">
        <v>226.35737013649941</v>
      </c>
      <c r="NZ27" s="18">
        <v>216.80172895276547</v>
      </c>
      <c r="OA27" s="18">
        <v>215.94529886549711</v>
      </c>
      <c r="OB27" s="18">
        <v>213.48193811273575</v>
      </c>
      <c r="OC27" s="18">
        <v>213.148160225749</v>
      </c>
      <c r="OD27" s="18">
        <v>213.31804717421534</v>
      </c>
      <c r="OE27" s="18">
        <v>213.47394343280794</v>
      </c>
      <c r="OF27" s="18">
        <v>208.9139778689742</v>
      </c>
      <c r="OG27" s="18">
        <v>209.00491735315325</v>
      </c>
      <c r="OH27" s="18">
        <v>203.53056027257443</v>
      </c>
      <c r="OI27" s="18">
        <v>203.77639668035508</v>
      </c>
      <c r="OJ27" s="18">
        <v>202.41530242264272</v>
      </c>
      <c r="OK27" s="18">
        <v>203.99625037837029</v>
      </c>
      <c r="OL27" s="18">
        <v>208.42630239337683</v>
      </c>
      <c r="OM27" s="18">
        <v>208.85701577448845</v>
      </c>
      <c r="ON27" s="18">
        <v>209.90831618499757</v>
      </c>
      <c r="OO27" s="18">
        <v>207.72376989471911</v>
      </c>
      <c r="OP27" s="18">
        <v>206.34468760716916</v>
      </c>
      <c r="OQ27" s="18">
        <v>205.20844372242689</v>
      </c>
      <c r="OR27" s="18">
        <v>199.67312720739844</v>
      </c>
      <c r="OS27" s="18">
        <v>199.85300750577449</v>
      </c>
      <c r="OT27" s="18">
        <v>198.19710942572357</v>
      </c>
      <c r="OU27" s="18">
        <v>193.37431875926254</v>
      </c>
      <c r="OV27" s="18">
        <v>193.10549764668943</v>
      </c>
      <c r="OW27" s="18">
        <v>191.70642865931987</v>
      </c>
      <c r="OX27" s="18">
        <v>192.58484411638975</v>
      </c>
      <c r="OY27" s="18">
        <v>191.5905058003664</v>
      </c>
      <c r="OZ27" s="18">
        <v>191.6644565896988</v>
      </c>
      <c r="PA27" s="18">
        <v>194.49257461416724</v>
      </c>
      <c r="PB27" s="18">
        <v>190.30536100196838</v>
      </c>
      <c r="PC27" s="18">
        <v>186.64679559999703</v>
      </c>
      <c r="PD27" s="18">
        <v>184.88796601587532</v>
      </c>
      <c r="PE27" s="18">
        <v>183.44692495888469</v>
      </c>
      <c r="PF27" s="18">
        <v>182.98723086303474</v>
      </c>
      <c r="PG27" s="18">
        <v>181.22740194392205</v>
      </c>
      <c r="PH27" s="18">
        <v>178.76903786611558</v>
      </c>
      <c r="PI27" s="18">
        <v>176.98822291219233</v>
      </c>
      <c r="PJ27" s="18">
        <v>177.23705732494591</v>
      </c>
      <c r="PK27" s="18">
        <v>179.92326978069545</v>
      </c>
      <c r="PL27" s="18">
        <v>180.15411616361141</v>
      </c>
      <c r="PM27" s="18">
        <v>178.77103653609751</v>
      </c>
      <c r="PN27" s="18">
        <v>183.34499278980496</v>
      </c>
      <c r="PO27" s="18">
        <v>184.87297599101066</v>
      </c>
      <c r="PP27" s="18">
        <v>185.66544863885639</v>
      </c>
      <c r="PQ27" s="18">
        <v>185.7354020882249</v>
      </c>
      <c r="PR27" s="18">
        <v>186.65978695487976</v>
      </c>
      <c r="PS27" s="18">
        <v>182.18776287025213</v>
      </c>
      <c r="PT27" s="18">
        <v>181.6741046848893</v>
      </c>
      <c r="PU27" s="18">
        <v>179.74139081233739</v>
      </c>
      <c r="PV27" s="18">
        <v>176.45457802700997</v>
      </c>
      <c r="PW27" s="18">
        <v>178.20741160118578</v>
      </c>
      <c r="PX27" s="18">
        <v>179.11680644297599</v>
      </c>
      <c r="PY27" s="18">
        <v>175.89994710701703</v>
      </c>
      <c r="PZ27" s="18">
        <v>174.58382292389868</v>
      </c>
      <c r="QA27" s="18">
        <v>173.70540746682883</v>
      </c>
      <c r="QB27" s="18">
        <v>173.50953780859709</v>
      </c>
      <c r="QC27" s="18">
        <v>172.27835709971188</v>
      </c>
      <c r="QD27" s="18">
        <v>166.81998937898877</v>
      </c>
      <c r="QE27" s="18">
        <v>166.45223410230875</v>
      </c>
      <c r="QF27" s="18">
        <v>165.55183327543736</v>
      </c>
      <c r="QG27" s="18">
        <v>162.93557426905633</v>
      </c>
      <c r="QH27" s="18">
        <v>164.23770776230097</v>
      </c>
      <c r="QI27" s="18">
        <v>165.6287820697427</v>
      </c>
      <c r="QJ27" s="18">
        <v>168.79067798119783</v>
      </c>
      <c r="QK27" s="18">
        <v>165.72471822887661</v>
      </c>
      <c r="QL27" s="18">
        <v>167.267691454947</v>
      </c>
      <c r="QM27" s="18">
        <v>165.55383194541929</v>
      </c>
      <c r="QN27" s="18">
        <v>165.24104009324313</v>
      </c>
      <c r="QO27" s="18">
        <v>162.3659533241987</v>
      </c>
      <c r="QP27" s="18">
        <v>164.11578889340163</v>
      </c>
      <c r="QQ27" s="18">
        <v>166.88794415837526</v>
      </c>
      <c r="QR27" s="18">
        <v>165.19806868863105</v>
      </c>
      <c r="QS27" s="18">
        <v>164.60146569901707</v>
      </c>
      <c r="QT27" s="18">
        <v>165.59080734008549</v>
      </c>
      <c r="QU27" s="18">
        <v>166.8359787388444</v>
      </c>
      <c r="QV27" s="18">
        <v>169.35630158609152</v>
      </c>
      <c r="QW27" s="18">
        <v>172.37029591888191</v>
      </c>
      <c r="QX27" s="18">
        <v>173.90727313500642</v>
      </c>
      <c r="QY27" s="18">
        <v>173.11080314719678</v>
      </c>
      <c r="QZ27" s="18">
        <v>175.55417720013855</v>
      </c>
      <c r="RA27" s="18">
        <v>176.10081344020367</v>
      </c>
      <c r="RB27" s="18">
        <v>177.83266097956894</v>
      </c>
      <c r="RC27" s="18">
        <v>176.93525815767049</v>
      </c>
      <c r="RD27" s="18">
        <v>177.54685117214916</v>
      </c>
      <c r="RE27" s="18">
        <v>178.11247477704285</v>
      </c>
      <c r="RF27" s="18">
        <v>176.72939514952898</v>
      </c>
      <c r="RG27" s="18">
        <v>174.4878867647648</v>
      </c>
      <c r="RH27" s="18">
        <v>170.93225286686419</v>
      </c>
      <c r="RI27" s="18">
        <v>172.07649143153429</v>
      </c>
      <c r="RJ27" s="18">
        <v>175.37429690176251</v>
      </c>
      <c r="RK27" s="18">
        <v>174.75470920735597</v>
      </c>
      <c r="RL27" s="18">
        <v>174.47889274984598</v>
      </c>
      <c r="RM27" s="18">
        <v>175.08448975437878</v>
      </c>
      <c r="RN27" s="18">
        <v>174.91460280591249</v>
      </c>
      <c r="RO27" s="18">
        <v>176.79435192394257</v>
      </c>
      <c r="RP27" s="18">
        <v>175.78602291804552</v>
      </c>
      <c r="RQ27" s="18">
        <v>175.73305816352368</v>
      </c>
      <c r="RR27" s="18">
        <v>175.68109274399282</v>
      </c>
      <c r="RS27" s="18">
        <v>172.99587962323426</v>
      </c>
      <c r="RT27" s="18">
        <v>175.35231153196096</v>
      </c>
      <c r="RU27" s="18">
        <v>174.13612084794045</v>
      </c>
      <c r="RV27" s="18">
        <v>169.59714131891729</v>
      </c>
      <c r="RW27" s="18">
        <v>167.82332170993089</v>
      </c>
      <c r="RX27" s="18">
        <v>167.33164889436961</v>
      </c>
      <c r="RY27" s="18">
        <v>168.81266335099937</v>
      </c>
      <c r="RZ27" s="18">
        <v>167.56249527728559</v>
      </c>
      <c r="SA27" s="18">
        <v>163.80999238616229</v>
      </c>
      <c r="SB27" s="18">
        <v>162.89759953939915</v>
      </c>
      <c r="SC27" s="18">
        <v>165.33797558736802</v>
      </c>
      <c r="SD27" s="18">
        <v>166.26435912400484</v>
      </c>
      <c r="SE27" s="18">
        <v>168.29200982069969</v>
      </c>
      <c r="SF27" s="18">
        <v>169.25936609196665</v>
      </c>
      <c r="SG27" s="18">
        <v>172.37629192882778</v>
      </c>
      <c r="SH27" s="18">
        <v>172.45124205315113</v>
      </c>
      <c r="SI27" s="18">
        <v>173.20374130135772</v>
      </c>
      <c r="SJ27" s="18">
        <v>175.5711658949852</v>
      </c>
      <c r="SK27" s="18">
        <v>178.28336106050014</v>
      </c>
      <c r="SL27" s="18">
        <v>177.71274078065156</v>
      </c>
      <c r="SM27" s="18">
        <v>177.24904934483766</v>
      </c>
      <c r="SN27" s="18">
        <v>176.23572366398574</v>
      </c>
      <c r="SO27" s="18">
        <v>177.72073546057939</v>
      </c>
      <c r="SP27" s="5">
        <v>177.52586513733866</v>
      </c>
      <c r="SQ27" s="5">
        <v>178.47323470878604</v>
      </c>
      <c r="SR27" s="5">
        <v>176.78935524898768</v>
      </c>
      <c r="SS27" s="5">
        <v>180.49988607048988</v>
      </c>
    </row>
    <row r="28" spans="1:516" x14ac:dyDescent="0.25">
      <c r="A28" s="5" t="s">
        <v>59</v>
      </c>
      <c r="B28" s="5" t="str">
        <f ca="1">_xlfn.XLOOKUP(A28,bonds[worksheet get],bonds[unique lookup],"-")</f>
        <v>DBOERS 2 3/4 02/05/41 nc-20</v>
      </c>
      <c r="C28" s="5" t="str">
        <f ca="1">_xlfn.XLOOKUP(A28,bonds[worksheet get],bonds[ID_ISIN],"-")</f>
        <v>DE000A161W62</v>
      </c>
      <c r="D28" s="18">
        <f ca="1">_xll.BDH(A28,"blp_i_sprd_mid","-2AY",,"Dates=H","Fill=C","Sort=R","Dir=H","factor="&amp;_xlfn.XLOOKUP(A28,bonds[worksheet get],bonds[yas/blp factor]),"cols=510;rows=1")</f>
        <v>27.819285952091214</v>
      </c>
      <c r="E28" s="18">
        <v>16.431165806651116</v>
      </c>
      <c r="F28" s="18">
        <v>15.742252755403518</v>
      </c>
      <c r="G28" s="18">
        <v>16.99459225076437</v>
      </c>
      <c r="H28" s="18">
        <v>36.717044370710852</v>
      </c>
      <c r="I28" s="18">
        <v>44.278244094550615</v>
      </c>
      <c r="J28" s="18">
        <v>54.383705832839013</v>
      </c>
      <c r="K28" s="18">
        <v>35.785580025136468</v>
      </c>
      <c r="L28" s="18">
        <v>54.803959637939926</v>
      </c>
      <c r="M28" s="18">
        <v>68.188074809610853</v>
      </c>
      <c r="N28" s="18">
        <v>44.420574541568755</v>
      </c>
      <c r="O28" s="18">
        <v>34.178677700221535</v>
      </c>
      <c r="P28" s="18">
        <v>58.711730490982525</v>
      </c>
      <c r="Q28" s="18">
        <v>52.837441331505772</v>
      </c>
      <c r="R28" s="18">
        <v>46.336561328351493</v>
      </c>
      <c r="S28" s="18">
        <v>40.068968507587911</v>
      </c>
      <c r="T28" s="18">
        <v>49.802181384444239</v>
      </c>
      <c r="U28" s="18">
        <v>42.669657385647298</v>
      </c>
      <c r="V28" s="18">
        <v>50.257807253301138</v>
      </c>
      <c r="W28" s="18">
        <v>33.336485706031318</v>
      </c>
      <c r="X28" s="18">
        <v>30.639786940634252</v>
      </c>
      <c r="Y28" s="18">
        <v>29.923081553578378</v>
      </c>
      <c r="Z28" s="18">
        <v>74.770647436201571</v>
      </c>
      <c r="AA28" s="18">
        <v>106.56844836884737</v>
      </c>
      <c r="AB28" s="18">
        <v>124.13152021569013</v>
      </c>
      <c r="AC28" s="18">
        <v>123.90328618526459</v>
      </c>
      <c r="AD28" s="18">
        <v>121.97045555859803</v>
      </c>
      <c r="AE28" s="18">
        <v>125.79990255618097</v>
      </c>
      <c r="AF28" s="18">
        <v>81.869483755230902</v>
      </c>
      <c r="AG28" s="18">
        <v>73.109844823658463</v>
      </c>
      <c r="AH28" s="18">
        <v>69.770553566694261</v>
      </c>
      <c r="AI28" s="18">
        <v>104.5160264790058</v>
      </c>
      <c r="AJ28" s="18">
        <v>108.09113149434327</v>
      </c>
      <c r="AK28" s="18">
        <v>104.45707303941251</v>
      </c>
      <c r="AL28" s="18">
        <v>144.10578774189949</v>
      </c>
      <c r="AM28" s="18">
        <v>146.94229037833213</v>
      </c>
      <c r="AN28" s="18">
        <v>182.94347155398131</v>
      </c>
      <c r="AO28" s="18">
        <v>196.38738235723972</v>
      </c>
      <c r="AP28" s="18">
        <v>194.45370953857898</v>
      </c>
      <c r="AQ28" s="18">
        <v>157.93794905447962</v>
      </c>
      <c r="AR28" s="18">
        <v>161.33450936704872</v>
      </c>
      <c r="AS28" s="18">
        <v>146.85975556290148</v>
      </c>
      <c r="AT28" s="18">
        <v>150.65972584068774</v>
      </c>
      <c r="AU28" s="18">
        <v>136.63891352140902</v>
      </c>
      <c r="AV28" s="18">
        <v>155.11829025793077</v>
      </c>
      <c r="AW28" s="18">
        <v>155.96300882810354</v>
      </c>
      <c r="AX28" s="18">
        <v>159.32925022888185</v>
      </c>
      <c r="AY28" s="18">
        <v>110.88215576308966</v>
      </c>
      <c r="AZ28" s="18">
        <v>109.30136138999463</v>
      </c>
      <c r="BA28" s="18">
        <v>112.77035021406412</v>
      </c>
      <c r="BB28" s="18">
        <v>112.9269979249835</v>
      </c>
      <c r="BC28" s="18">
        <v>116.36482564526797</v>
      </c>
      <c r="BD28" s="18">
        <v>128.74167919188739</v>
      </c>
      <c r="BE28" s="18">
        <v>144.65321253812314</v>
      </c>
      <c r="BF28" s="18">
        <v>166.16279606974126</v>
      </c>
      <c r="BG28" s="18">
        <v>146.84543829900025</v>
      </c>
      <c r="BH28" s="18">
        <v>135.55080146491525</v>
      </c>
      <c r="BI28" s="18">
        <v>152.96733190476894</v>
      </c>
      <c r="BJ28" s="18">
        <v>155.63960710233451</v>
      </c>
      <c r="BK28" s="18">
        <v>152.75678390622139</v>
      </c>
      <c r="BL28" s="18">
        <v>230.3740402827859</v>
      </c>
      <c r="BM28" s="18">
        <v>305.23227568638322</v>
      </c>
      <c r="BN28" s="18">
        <v>309.55693157654997</v>
      </c>
      <c r="BO28" s="18">
        <v>341.81962248998883</v>
      </c>
      <c r="BP28" s="18">
        <v>392.28881993383169</v>
      </c>
      <c r="BQ28" s="18">
        <v>395.7047506622672</v>
      </c>
      <c r="BR28" s="18">
        <v>395.92877373272182</v>
      </c>
      <c r="BS28" s="18">
        <v>394.01026036995648</v>
      </c>
      <c r="BT28" s="18">
        <v>381.07419133919478</v>
      </c>
      <c r="BU28" s="18">
        <v>416.26013066446779</v>
      </c>
      <c r="BV28" s="18">
        <v>441.28755015581851</v>
      </c>
      <c r="BW28" s="18">
        <v>460.84998579686879</v>
      </c>
      <c r="BX28" s="18">
        <v>516.90291616219281</v>
      </c>
      <c r="BY28" s="18">
        <v>508.63932831519844</v>
      </c>
      <c r="BZ28" s="18">
        <v>526.93679158097507</v>
      </c>
      <c r="CA28" s="18">
        <v>548.06065117925402</v>
      </c>
      <c r="CB28" s="18">
        <v>526.65213068693879</v>
      </c>
      <c r="CC28" s="18">
        <v>410.14834336262942</v>
      </c>
      <c r="CD28" s="18">
        <v>321.93294293117521</v>
      </c>
      <c r="CE28" s="18">
        <v>193.6098331604004</v>
      </c>
      <c r="CF28" s="18">
        <v>161.08269396078586</v>
      </c>
      <c r="CG28" s="18">
        <v>83.179934498190889</v>
      </c>
      <c r="CH28" s="18">
        <v>83.661668318867683</v>
      </c>
      <c r="CI28" s="18">
        <v>116.72865258675813</v>
      </c>
      <c r="CJ28" s="18">
        <v>76.710215598821648</v>
      </c>
      <c r="CK28" s="18">
        <v>66.240926919043062</v>
      </c>
      <c r="CL28" s="18">
        <v>56.292112891674044</v>
      </c>
      <c r="CM28" s="18">
        <v>66.155865527629857</v>
      </c>
      <c r="CN28" s="18">
        <v>73.263965958595278</v>
      </c>
      <c r="CO28" s="18">
        <v>77.593675000727174</v>
      </c>
      <c r="CP28" s="18">
        <v>61.111135482430456</v>
      </c>
      <c r="CQ28" s="18">
        <v>52.379288886666302</v>
      </c>
      <c r="CR28" s="18">
        <v>35.86474607259035</v>
      </c>
      <c r="CS28" s="18">
        <v>30.118470096230507</v>
      </c>
      <c r="CT28" s="18">
        <v>26.982989301860332</v>
      </c>
      <c r="CU28" s="18">
        <v>29.683056835234161</v>
      </c>
      <c r="CV28" s="18">
        <v>33.216894442856315</v>
      </c>
      <c r="CW28" s="18">
        <v>34.967811598777772</v>
      </c>
      <c r="CX28" s="18">
        <v>35.393118555843827</v>
      </c>
      <c r="CY28" s="18">
        <v>36.621876675367353</v>
      </c>
      <c r="CZ28" s="18">
        <v>37.730201339721674</v>
      </c>
      <c r="DA28" s="18">
        <v>36.596610915541646</v>
      </c>
      <c r="DB28" s="18">
        <v>34.408596114635472</v>
      </c>
      <c r="DC28" s="18">
        <v>34.886118975341319</v>
      </c>
      <c r="DD28" s="18">
        <v>32.781481181859967</v>
      </c>
      <c r="DE28" s="18">
        <v>34.616617537200455</v>
      </c>
      <c r="DF28" s="18">
        <v>35.096666973888873</v>
      </c>
      <c r="DG28" s="18">
        <v>35.283633596599103</v>
      </c>
      <c r="DH28" s="18">
        <v>38.781256948471068</v>
      </c>
      <c r="DI28" s="18">
        <v>37.121296527922155</v>
      </c>
      <c r="DJ28" s="18">
        <v>34.736208800375458</v>
      </c>
      <c r="DK28" s="18">
        <v>32.367964912712573</v>
      </c>
      <c r="DL28" s="18">
        <v>31.754006948947907</v>
      </c>
      <c r="DM28" s="18">
        <v>31.602412389993667</v>
      </c>
      <c r="DN28" s="18">
        <v>25.985833980739116</v>
      </c>
      <c r="DO28" s="18">
        <v>24.36714096790552</v>
      </c>
      <c r="DP28" s="18">
        <v>23.383460718691349</v>
      </c>
      <c r="DQ28" s="18">
        <v>23.922463594973088</v>
      </c>
      <c r="DR28" s="18">
        <v>21.636754522740841</v>
      </c>
      <c r="DS28" s="18">
        <v>24.010051562368869</v>
      </c>
      <c r="DT28" s="18">
        <v>26.521468089044095</v>
      </c>
      <c r="DU28" s="18">
        <v>29.644316003501412</v>
      </c>
      <c r="DV28" s="18">
        <v>28.326285532593726</v>
      </c>
      <c r="DW28" s="18">
        <v>28.502303659379486</v>
      </c>
      <c r="DX28" s="18">
        <v>29.269540566086768</v>
      </c>
      <c r="DY28" s="18">
        <v>31.391022199451925</v>
      </c>
      <c r="DZ28" s="18">
        <v>30.375338654458524</v>
      </c>
      <c r="EA28" s="18">
        <v>27.384714883089064</v>
      </c>
      <c r="EB28" s="18">
        <v>25.356716561079025</v>
      </c>
      <c r="EC28" s="18">
        <v>24.306503144323827</v>
      </c>
      <c r="ED28" s="18">
        <v>25.92014300519228</v>
      </c>
      <c r="EE28" s="18">
        <v>26.748017735481262</v>
      </c>
      <c r="EF28" s="18">
        <v>26.889505990505221</v>
      </c>
      <c r="EG28" s="18">
        <v>27.703063456892966</v>
      </c>
      <c r="EH28" s="18">
        <v>28.840022649049757</v>
      </c>
      <c r="EI28" s="18">
        <v>30.30206795096397</v>
      </c>
      <c r="EJ28" s="18">
        <v>30.70632010817528</v>
      </c>
      <c r="EK28" s="18">
        <v>29.439663348913196</v>
      </c>
      <c r="EL28" s="18">
        <v>30.76695793175697</v>
      </c>
      <c r="EM28" s="18">
        <v>30.343335358679298</v>
      </c>
      <c r="EN28" s="18">
        <v>30.475559501767158</v>
      </c>
      <c r="EO28" s="18">
        <v>30.891602346897123</v>
      </c>
      <c r="EP28" s="18">
        <v>32.371333680689332</v>
      </c>
      <c r="EQ28" s="18">
        <v>33.987500117540364</v>
      </c>
      <c r="ER28" s="18">
        <v>33.910860646069054</v>
      </c>
      <c r="ES28" s="18">
        <v>34.570296977519988</v>
      </c>
      <c r="ET28" s="18">
        <v>33.880541734278204</v>
      </c>
      <c r="EU28" s="18">
        <v>34.476813666164873</v>
      </c>
      <c r="EV28" s="18">
        <v>34.684835088729855</v>
      </c>
      <c r="EW28" s="18">
        <v>32.315749009072782</v>
      </c>
      <c r="EX28" s="18">
        <v>31.17289447295666</v>
      </c>
      <c r="EY28" s="18">
        <v>31.133311449229716</v>
      </c>
      <c r="EZ28" s="18">
        <v>33.511661640822886</v>
      </c>
      <c r="FA28" s="18">
        <v>33.035823164105416</v>
      </c>
      <c r="FB28" s="18">
        <v>34.603984657287597</v>
      </c>
      <c r="FC28" s="18">
        <v>34.689888240694998</v>
      </c>
      <c r="FD28" s="18">
        <v>36.770944658339026</v>
      </c>
      <c r="FE28" s="18">
        <v>37.217306415259841</v>
      </c>
      <c r="FF28" s="18">
        <v>37.612294460535047</v>
      </c>
      <c r="FG28" s="18">
        <v>37.976121402025221</v>
      </c>
      <c r="FH28" s="18">
        <v>34.797688815951346</v>
      </c>
      <c r="FI28" s="18">
        <v>35.269316332697869</v>
      </c>
      <c r="FJ28" s="18">
        <v>34.684835088729855</v>
      </c>
      <c r="FK28" s="18">
        <v>33.092250027716162</v>
      </c>
      <c r="FL28" s="18">
        <v>31.193949272811412</v>
      </c>
      <c r="FM28" s="18">
        <v>31.602412389993667</v>
      </c>
      <c r="FN28" s="18">
        <v>29.459033764779566</v>
      </c>
      <c r="FO28" s="18">
        <v>29.537357620239259</v>
      </c>
      <c r="FP28" s="18">
        <v>30.486507997691628</v>
      </c>
      <c r="FQ28" s="18">
        <v>31.933393843710423</v>
      </c>
      <c r="FR28" s="18">
        <v>32.117833890438085</v>
      </c>
      <c r="FS28" s="18">
        <v>33.597565224230287</v>
      </c>
      <c r="FT28" s="18">
        <v>33.760950471103193</v>
      </c>
      <c r="FU28" s="18">
        <v>32.759584190011026</v>
      </c>
      <c r="FV28" s="18">
        <v>33.997606421470643</v>
      </c>
      <c r="FW28" s="18">
        <v>32.683786910533904</v>
      </c>
      <c r="FX28" s="18">
        <v>33.981604773581026</v>
      </c>
      <c r="FY28" s="18">
        <v>34.385014738798141</v>
      </c>
      <c r="FZ28" s="18">
        <v>37.167617087602615</v>
      </c>
      <c r="GA28" s="18">
        <v>36.940225249171256</v>
      </c>
      <c r="GB28" s="18">
        <v>33.398807913601395</v>
      </c>
      <c r="GC28" s="18">
        <v>41.821570047497751</v>
      </c>
      <c r="GD28" s="18">
        <v>40.784831702649591</v>
      </c>
      <c r="GE28" s="18">
        <v>42.806934680700301</v>
      </c>
      <c r="GF28" s="18">
        <v>43.350148516952991</v>
      </c>
      <c r="GG28" s="18">
        <v>45.880093267500399</v>
      </c>
      <c r="GH28" s="18">
        <v>48.193594675540922</v>
      </c>
      <c r="GI28" s="18">
        <v>51.387186717510225</v>
      </c>
      <c r="GJ28" s="18">
        <v>54.219478393971926</v>
      </c>
      <c r="GK28" s="18">
        <v>54.052724379122253</v>
      </c>
      <c r="GL28" s="18">
        <v>51.402346173405647</v>
      </c>
      <c r="GM28" s="18">
        <v>51.891659722030163</v>
      </c>
      <c r="GN28" s="18">
        <v>50.143269142091278</v>
      </c>
      <c r="GO28" s="18">
        <v>49.974830743253229</v>
      </c>
      <c r="GP28" s="18">
        <v>49.14527162897587</v>
      </c>
      <c r="GQ28" s="18">
        <v>49.838395640194413</v>
      </c>
      <c r="GR28" s="18">
        <v>51.911030137896539</v>
      </c>
      <c r="GS28" s="18">
        <v>53.843860764563082</v>
      </c>
      <c r="GT28" s="18">
        <v>58.035450319647786</v>
      </c>
      <c r="GU28" s="18">
        <v>54.291906905472281</v>
      </c>
      <c r="GV28" s="18">
        <v>49.560472282111647</v>
      </c>
      <c r="GW28" s="18">
        <v>47.320241577565668</v>
      </c>
      <c r="GX28" s="18">
        <v>48.78397126346826</v>
      </c>
      <c r="GY28" s="18">
        <v>50.742909841954706</v>
      </c>
      <c r="GZ28" s="18">
        <v>41.414791314303869</v>
      </c>
      <c r="HA28" s="18">
        <v>34.728629072427751</v>
      </c>
      <c r="HB28" s="18">
        <v>37.07076500827074</v>
      </c>
      <c r="HC28" s="18">
        <v>38.505860166370866</v>
      </c>
      <c r="HD28" s="18">
        <v>46.976627243936065</v>
      </c>
      <c r="HE28" s="18">
        <v>36.201622870266434</v>
      </c>
      <c r="HF28" s="18">
        <v>34.683150704741479</v>
      </c>
      <c r="HG28" s="18">
        <v>34.871801711440085</v>
      </c>
      <c r="HH28" s="18">
        <v>34.310059651315207</v>
      </c>
      <c r="HI28" s="18">
        <v>35.980968567788601</v>
      </c>
      <c r="HJ28" s="18">
        <v>37.543234717011451</v>
      </c>
      <c r="HK28" s="18">
        <v>37.760520251512524</v>
      </c>
      <c r="HL28" s="18">
        <v>37.808525195181367</v>
      </c>
      <c r="HM28" s="18">
        <v>37.949171258211138</v>
      </c>
      <c r="HN28" s="18">
        <v>40.323310489833354</v>
      </c>
      <c r="HO28" s="18">
        <v>38.858738611936573</v>
      </c>
      <c r="HP28" s="18">
        <v>33.274163498461249</v>
      </c>
      <c r="HQ28" s="18">
        <v>36.52755117201805</v>
      </c>
      <c r="HR28" s="18">
        <v>36.002023367643353</v>
      </c>
      <c r="HS28" s="18">
        <v>39.028019202768803</v>
      </c>
      <c r="HT28" s="18">
        <v>44.558694028615953</v>
      </c>
      <c r="HU28" s="18">
        <v>49.143587244987486</v>
      </c>
      <c r="HV28" s="18">
        <v>54.104940282762044</v>
      </c>
      <c r="HW28" s="18">
        <v>56.851328375816351</v>
      </c>
      <c r="HX28" s="18">
        <v>45.710812676668169</v>
      </c>
      <c r="HY28" s="18">
        <v>44.060958560049535</v>
      </c>
      <c r="HZ28" s="18">
        <v>40.7755675907135</v>
      </c>
      <c r="IA28" s="18">
        <v>39.541756319224838</v>
      </c>
      <c r="IB28" s="18">
        <v>37.530601837098601</v>
      </c>
      <c r="IC28" s="18">
        <v>46.354247360229493</v>
      </c>
      <c r="ID28" s="18">
        <v>50.073367206573486</v>
      </c>
      <c r="IE28" s="18">
        <v>54.768587574183947</v>
      </c>
      <c r="IF28" s="18">
        <v>47.283185129821298</v>
      </c>
      <c r="IG28" s="18">
        <v>42.940843207776545</v>
      </c>
      <c r="IH28" s="18">
        <v>44.826511082768441</v>
      </c>
      <c r="II28" s="18">
        <v>48.001574900865556</v>
      </c>
      <c r="IJ28" s="18">
        <v>38.315524775683876</v>
      </c>
      <c r="IK28" s="18">
        <v>40.786516086637974</v>
      </c>
      <c r="IL28" s="18">
        <v>45.588694837510587</v>
      </c>
      <c r="IM28" s="18">
        <v>50.157586405992504</v>
      </c>
      <c r="IN28" s="18">
        <v>54.72226701450348</v>
      </c>
      <c r="IO28" s="18">
        <v>59.121877992153173</v>
      </c>
      <c r="IP28" s="18">
        <v>62.326418530046936</v>
      </c>
      <c r="IQ28" s="18">
        <v>60.663089341521264</v>
      </c>
      <c r="IR28" s="18">
        <v>58.355483277440079</v>
      </c>
      <c r="IS28" s="18">
        <v>59.462123557806017</v>
      </c>
      <c r="IT28" s="18">
        <v>57.857747808873654</v>
      </c>
      <c r="IU28" s="18">
        <v>55.981344045817856</v>
      </c>
      <c r="IV28" s="18">
        <v>55.709316031694406</v>
      </c>
      <c r="IW28" s="18">
        <v>55.902177998363968</v>
      </c>
      <c r="IX28" s="18">
        <v>56.51782034611702</v>
      </c>
      <c r="IY28" s="18">
        <v>49.354977435529236</v>
      </c>
      <c r="IZ28" s="18">
        <v>43.893362353205681</v>
      </c>
      <c r="JA28" s="18">
        <v>45.544058661818504</v>
      </c>
      <c r="JB28" s="18">
        <v>49.36087277948856</v>
      </c>
      <c r="JC28" s="18">
        <v>50.382451668441298</v>
      </c>
      <c r="JD28" s="18">
        <v>51.665110075592992</v>
      </c>
      <c r="JE28" s="18">
        <v>58.6022455317378</v>
      </c>
      <c r="JF28" s="18">
        <v>60.140930305123327</v>
      </c>
      <c r="JG28" s="18">
        <v>60.38853475141525</v>
      </c>
      <c r="JH28" s="18">
        <v>56.444549642622469</v>
      </c>
      <c r="JI28" s="18">
        <v>54.396338712751863</v>
      </c>
      <c r="JJ28" s="18">
        <v>53.481718207061292</v>
      </c>
      <c r="JK28" s="18">
        <v>54.915971173167229</v>
      </c>
      <c r="JL28" s="18">
        <v>55.951867326021201</v>
      </c>
      <c r="JM28" s="18">
        <v>60.735517853021619</v>
      </c>
      <c r="JN28" s="18">
        <v>64.745193937361236</v>
      </c>
      <c r="JO28" s="18">
        <v>68.192285769581787</v>
      </c>
      <c r="JP28" s="18">
        <v>67.681917421102526</v>
      </c>
      <c r="JQ28" s="18">
        <v>66.350411878287787</v>
      </c>
      <c r="JR28" s="18">
        <v>64.3518902760744</v>
      </c>
      <c r="JS28" s="18">
        <v>76.094573251068581</v>
      </c>
      <c r="JT28" s="18">
        <v>78.029930453717711</v>
      </c>
      <c r="JU28" s="18">
        <v>78.09562142926454</v>
      </c>
      <c r="JV28" s="18">
        <v>81.496392701804638</v>
      </c>
      <c r="JW28" s="18">
        <v>86.139397165775307</v>
      </c>
      <c r="JX28" s="18">
        <v>88.933790202498429</v>
      </c>
      <c r="JY28" s="18">
        <v>89.337200167715551</v>
      </c>
      <c r="JZ28" s="18">
        <v>87.413633652985098</v>
      </c>
      <c r="KA28" s="18">
        <v>90.610594462931161</v>
      </c>
      <c r="KB28" s="18">
        <v>90.901992892920973</v>
      </c>
      <c r="KC28" s="18">
        <v>91.280979290306576</v>
      </c>
      <c r="KD28" s="18">
        <v>90.307405345022673</v>
      </c>
      <c r="KE28" s="18">
        <v>92.32361297911406</v>
      </c>
      <c r="KF28" s="18">
        <v>83.97159497272969</v>
      </c>
      <c r="KG28" s="18">
        <v>81.038240256965153</v>
      </c>
      <c r="KH28" s="18">
        <v>80.172466886937613</v>
      </c>
      <c r="KI28" s="18">
        <v>76.485350336372846</v>
      </c>
      <c r="KJ28" s="18">
        <v>75.195954393267627</v>
      </c>
      <c r="KK28" s="18">
        <v>77.632415832459927</v>
      </c>
      <c r="KL28" s="18">
        <v>77.755375863611704</v>
      </c>
      <c r="KM28" s="18">
        <v>76.898024413526059</v>
      </c>
      <c r="KN28" s="18">
        <v>72.444513148248205</v>
      </c>
      <c r="KO28" s="18">
        <v>74.084260960936547</v>
      </c>
      <c r="KP28" s="18">
        <v>68.950258564352993</v>
      </c>
      <c r="KQ28" s="18">
        <v>63.712666552484031</v>
      </c>
      <c r="KR28" s="18">
        <v>55.90723115032911</v>
      </c>
      <c r="KS28" s="18">
        <v>57.917543440461152</v>
      </c>
      <c r="KT28" s="18">
        <v>58.550871820092205</v>
      </c>
      <c r="KU28" s="18">
        <v>58.891959577739243</v>
      </c>
      <c r="KV28" s="18">
        <v>59.604454004824156</v>
      </c>
      <c r="KW28" s="18">
        <v>59.448648485898964</v>
      </c>
      <c r="KX28" s="18">
        <v>55.678154927909375</v>
      </c>
      <c r="KY28" s="18">
        <v>57.735629969716072</v>
      </c>
      <c r="KZ28" s="18">
        <v>55.134941091656678</v>
      </c>
      <c r="LA28" s="18">
        <v>58.095245951235292</v>
      </c>
      <c r="LB28" s="18">
        <v>55.748056863427166</v>
      </c>
      <c r="LC28" s="18">
        <v>48.977675422132016</v>
      </c>
      <c r="LD28" s="18">
        <v>44.2100265430212</v>
      </c>
      <c r="LE28" s="18">
        <v>43.937998528897765</v>
      </c>
      <c r="LF28" s="18">
        <v>45.562586885690692</v>
      </c>
      <c r="LG28" s="18">
        <v>44.35741014200449</v>
      </c>
      <c r="LH28" s="18">
        <v>43.219608757853507</v>
      </c>
      <c r="LI28" s="18">
        <v>42.342886891901493</v>
      </c>
      <c r="LJ28" s="18">
        <v>43.026746791183946</v>
      </c>
      <c r="LK28" s="18">
        <v>39.217512401461605</v>
      </c>
      <c r="LL28" s="18">
        <v>37.149931055724622</v>
      </c>
      <c r="LM28" s="18">
        <v>36.909064145386225</v>
      </c>
      <c r="LN28" s="18">
        <v>34.726944688439367</v>
      </c>
      <c r="LO28" s="18">
        <v>42.716820137321946</v>
      </c>
      <c r="LP28" s="18">
        <v>43.254980821609493</v>
      </c>
      <c r="LQ28" s="18">
        <v>44.424785501539709</v>
      </c>
      <c r="LR28" s="18">
        <v>45.667018692970274</v>
      </c>
      <c r="LS28" s="18">
        <v>47.332032265484337</v>
      </c>
      <c r="LT28" s="18">
        <v>46.781238701283932</v>
      </c>
      <c r="LU28" s="18">
        <v>42.320147708058357</v>
      </c>
      <c r="LV28" s="18">
        <v>42.21824247676134</v>
      </c>
      <c r="LW28" s="18">
        <v>42.915577447950838</v>
      </c>
      <c r="LX28" s="18">
        <v>42.529853514611723</v>
      </c>
      <c r="LY28" s="18">
        <v>46.138646209716796</v>
      </c>
      <c r="LZ28" s="18">
        <v>48.939776782393452</v>
      </c>
      <c r="MA28" s="18">
        <v>52.247064743578434</v>
      </c>
      <c r="MB28" s="18">
        <v>62.515911728739745</v>
      </c>
      <c r="MC28" s="18">
        <v>63.806149863839153</v>
      </c>
      <c r="MD28" s="18">
        <v>68.401149384140965</v>
      </c>
      <c r="ME28" s="18">
        <v>67.598540413677696</v>
      </c>
      <c r="MF28" s="18">
        <v>66.774876643359661</v>
      </c>
      <c r="MG28" s="18">
        <v>66.169340599536895</v>
      </c>
      <c r="MH28" s="18">
        <v>67.080592337250721</v>
      </c>
      <c r="MI28" s="18">
        <v>65.706977194726477</v>
      </c>
      <c r="MJ28" s="18">
        <v>67.319774863600728</v>
      </c>
      <c r="MK28" s="18">
        <v>72.429353692352777</v>
      </c>
      <c r="ML28" s="18">
        <v>74.458194206356993</v>
      </c>
      <c r="MM28" s="18">
        <v>80.799899922609328</v>
      </c>
      <c r="MN28" s="18">
        <v>83.55470993560553</v>
      </c>
      <c r="MO28" s="18">
        <v>84.566182520627976</v>
      </c>
      <c r="MP28" s="18">
        <v>85.847998735785481</v>
      </c>
      <c r="MQ28" s="18">
        <v>85.690508832871913</v>
      </c>
      <c r="MR28" s="18">
        <v>88.489955021560192</v>
      </c>
      <c r="MS28" s="18">
        <v>87.745457298696039</v>
      </c>
      <c r="MT28" s="18">
        <v>85.912847519338129</v>
      </c>
      <c r="MU28" s="18">
        <v>86.038334126472463</v>
      </c>
      <c r="MV28" s="18">
        <v>87.685661667108533</v>
      </c>
      <c r="MW28" s="18">
        <v>96.435194294750687</v>
      </c>
      <c r="MX28" s="18">
        <v>97.912399052560332</v>
      </c>
      <c r="MY28" s="18">
        <v>96.294548231720924</v>
      </c>
      <c r="MZ28" s="18">
        <v>91.524372776627544</v>
      </c>
      <c r="NA28" s="18">
        <v>92.035583317101</v>
      </c>
      <c r="NB28" s="18">
        <v>96.656690789222722</v>
      </c>
      <c r="NC28" s="18">
        <v>99.154632243990889</v>
      </c>
      <c r="ND28" s="18">
        <v>103.90291070723534</v>
      </c>
      <c r="NE28" s="18">
        <v>107.72898893684149</v>
      </c>
      <c r="NF28" s="18">
        <v>111.09775691360234</v>
      </c>
      <c r="NG28" s="18">
        <v>111.20976844882965</v>
      </c>
      <c r="NH28" s="18">
        <v>109.64497572362423</v>
      </c>
      <c r="NI28" s="18">
        <v>109.13460737514497</v>
      </c>
      <c r="NJ28" s="18">
        <v>110.26314464735985</v>
      </c>
      <c r="NK28" s="18">
        <v>113.10217385977505</v>
      </c>
      <c r="NL28" s="18">
        <v>106.61813769650459</v>
      </c>
      <c r="NM28" s="18">
        <v>111.36725835174323</v>
      </c>
      <c r="NN28" s="18">
        <v>115.10911738193035</v>
      </c>
      <c r="NO28" s="18">
        <v>114.55327066576481</v>
      </c>
      <c r="NP28" s="18">
        <v>118.35071436756849</v>
      </c>
      <c r="NQ28" s="18">
        <v>122.21553342890741</v>
      </c>
      <c r="NR28" s="18">
        <v>122.70653136152031</v>
      </c>
      <c r="NS28" s="18">
        <v>128.0157096928954</v>
      </c>
      <c r="NT28" s="18">
        <v>129.29668371605874</v>
      </c>
      <c r="NU28" s="18">
        <v>136.43426086682081</v>
      </c>
      <c r="NV28" s="18">
        <v>137.96368152827023</v>
      </c>
      <c r="NW28" s="18">
        <v>136.46963293057681</v>
      </c>
      <c r="NX28" s="18">
        <v>136.56985377788544</v>
      </c>
      <c r="NY28" s="18">
        <v>125.1775226724744</v>
      </c>
      <c r="NZ28" s="18">
        <v>120.89750295799969</v>
      </c>
      <c r="OA28" s="18">
        <v>121.84665333545207</v>
      </c>
      <c r="OB28" s="18">
        <v>119.76391253381969</v>
      </c>
      <c r="OC28" s="18">
        <v>118.50904646247626</v>
      </c>
      <c r="OD28" s="18">
        <v>117.16743461573125</v>
      </c>
      <c r="OE28" s="18">
        <v>117.04279020059109</v>
      </c>
      <c r="OF28" s="18">
        <v>114.32335225135088</v>
      </c>
      <c r="OG28" s="18">
        <v>113.55443096065521</v>
      </c>
      <c r="OH28" s="18">
        <v>111.98542727547884</v>
      </c>
      <c r="OI28" s="18">
        <v>111.82372641259431</v>
      </c>
      <c r="OJ28" s="18">
        <v>111.59465019017458</v>
      </c>
      <c r="OK28" s="18">
        <v>113.6672846878767</v>
      </c>
      <c r="OL28" s="18">
        <v>118.25217790424823</v>
      </c>
      <c r="OM28" s="18">
        <v>118.48967604660989</v>
      </c>
      <c r="ON28" s="18">
        <v>110.69603133237361</v>
      </c>
      <c r="OO28" s="18">
        <v>106.60466262459755</v>
      </c>
      <c r="OP28" s="18">
        <v>105.19820199429988</v>
      </c>
      <c r="OQ28" s="18">
        <v>89.941894019544122</v>
      </c>
      <c r="OR28" s="18">
        <v>85.757042000412937</v>
      </c>
      <c r="OS28" s="18">
        <v>86.002119870722296</v>
      </c>
      <c r="OT28" s="18">
        <v>83.553867743611335</v>
      </c>
      <c r="OU28" s="18">
        <v>78.092252661287773</v>
      </c>
      <c r="OV28" s="18">
        <v>77.855596710920338</v>
      </c>
      <c r="OW28" s="18">
        <v>75.367761560082428</v>
      </c>
      <c r="OX28" s="18">
        <v>74.992986122667787</v>
      </c>
      <c r="OY28" s="18">
        <v>74.48851311814785</v>
      </c>
      <c r="OZ28" s="18">
        <v>72.819288585662846</v>
      </c>
      <c r="PA28" s="18">
        <v>71.150064053177829</v>
      </c>
      <c r="PB28" s="18">
        <v>63.366525642871849</v>
      </c>
      <c r="PC28" s="18">
        <v>61.475804615914825</v>
      </c>
      <c r="PD28" s="18">
        <v>60.755730460882191</v>
      </c>
      <c r="PE28" s="18">
        <v>58.384959997236734</v>
      </c>
      <c r="PF28" s="18">
        <v>56.223895340144637</v>
      </c>
      <c r="PG28" s="18">
        <v>55.02714051640033</v>
      </c>
      <c r="PH28" s="18">
        <v>52.776803507924079</v>
      </c>
      <c r="PI28" s="18">
        <v>51.659214731633661</v>
      </c>
      <c r="PJ28" s="18">
        <v>52.901447923064232</v>
      </c>
      <c r="PK28" s="18">
        <v>53.689739629626274</v>
      </c>
      <c r="PL28" s="18">
        <v>53.71584758144617</v>
      </c>
      <c r="PM28" s="18">
        <v>55.216633715093138</v>
      </c>
      <c r="PN28" s="18">
        <v>55.161049043476581</v>
      </c>
      <c r="PO28" s="18">
        <v>55.998187885701654</v>
      </c>
      <c r="PP28" s="18">
        <v>54.634679047107696</v>
      </c>
      <c r="PQ28" s="18">
        <v>54.761007846236232</v>
      </c>
      <c r="PR28" s="18">
        <v>55.481924193263055</v>
      </c>
      <c r="PS28" s="18">
        <v>52.168740888118748</v>
      </c>
      <c r="PT28" s="18">
        <v>49.765967128694058</v>
      </c>
      <c r="PU28" s="18">
        <v>45.757975428342817</v>
      </c>
      <c r="PV28" s="18">
        <v>45.318351207375528</v>
      </c>
      <c r="PW28" s="18">
        <v>47.410356120944023</v>
      </c>
      <c r="PX28" s="18">
        <v>45.710812676668169</v>
      </c>
      <c r="PY28" s="18">
        <v>45.067377993106845</v>
      </c>
      <c r="PZ28" s="18">
        <v>47.08274343520403</v>
      </c>
      <c r="QA28" s="18">
        <v>45.632488821208476</v>
      </c>
      <c r="QB28" s="18">
        <v>45.33351066327095</v>
      </c>
      <c r="QC28" s="18">
        <v>46.97241628396511</v>
      </c>
      <c r="QD28" s="18">
        <v>38.531968118190768</v>
      </c>
      <c r="QE28" s="18">
        <v>39.593972222864629</v>
      </c>
      <c r="QF28" s="18">
        <v>41.210980851709841</v>
      </c>
      <c r="QG28" s="18">
        <v>39.476065343677995</v>
      </c>
      <c r="QH28" s="18">
        <v>37.532286221086977</v>
      </c>
      <c r="QI28" s="18">
        <v>39.947692860424517</v>
      </c>
      <c r="QJ28" s="18">
        <v>41.008012581110002</v>
      </c>
      <c r="QK28" s="18">
        <v>40.67787331938743</v>
      </c>
      <c r="QL28" s="18">
        <v>39.872737772941591</v>
      </c>
      <c r="QM28" s="18">
        <v>39.574601806998253</v>
      </c>
      <c r="QN28" s="18">
        <v>41.16550248402357</v>
      </c>
      <c r="QO28" s="18">
        <v>42.050646269917486</v>
      </c>
      <c r="QP28" s="18">
        <v>41.09812712448835</v>
      </c>
      <c r="QQ28" s="18">
        <v>39.337103664636608</v>
      </c>
      <c r="QR28" s="18">
        <v>38.729041044831277</v>
      </c>
      <c r="QS28" s="18">
        <v>39.032230162739751</v>
      </c>
      <c r="QT28" s="18">
        <v>39.403636832177639</v>
      </c>
      <c r="QU28" s="18">
        <v>39.502173295497897</v>
      </c>
      <c r="QV28" s="18">
        <v>41.219402771651744</v>
      </c>
      <c r="QW28" s="18">
        <v>42.363941691756246</v>
      </c>
      <c r="QX28" s="18">
        <v>41.9975881742835</v>
      </c>
      <c r="QY28" s="18">
        <v>43.382994004726413</v>
      </c>
      <c r="QZ28" s="18">
        <v>44.987369753658776</v>
      </c>
      <c r="RA28" s="18">
        <v>48.002417092859744</v>
      </c>
      <c r="RB28" s="18">
        <v>49.102319837272162</v>
      </c>
      <c r="RC28" s="18">
        <v>49.426563755035403</v>
      </c>
      <c r="RD28" s="18">
        <v>50.530677459418776</v>
      </c>
      <c r="RE28" s="18">
        <v>50.283073013126845</v>
      </c>
      <c r="RF28" s="18">
        <v>48.306448402762413</v>
      </c>
      <c r="RG28" s="18">
        <v>47.788500326335431</v>
      </c>
      <c r="RH28" s="18">
        <v>47.458361064612866</v>
      </c>
      <c r="RI28" s="18">
        <v>47.058319867372511</v>
      </c>
      <c r="RJ28" s="18">
        <v>46.625433182358741</v>
      </c>
      <c r="RK28" s="18">
        <v>47.185490858495235</v>
      </c>
      <c r="RL28" s="18">
        <v>46.783765277266497</v>
      </c>
      <c r="RM28" s="18">
        <v>47.372457481205466</v>
      </c>
      <c r="RN28" s="18">
        <v>50.048943638741967</v>
      </c>
      <c r="RO28" s="18">
        <v>54.251481689751152</v>
      </c>
      <c r="RP28" s="18">
        <v>54.679315222799772</v>
      </c>
      <c r="RQ28" s="18">
        <v>55.609937376379968</v>
      </c>
      <c r="RR28" s="18">
        <v>56.789006168246274</v>
      </c>
      <c r="RS28" s="18">
        <v>53.95503010779619</v>
      </c>
      <c r="RT28" s="18">
        <v>51.715641595244406</v>
      </c>
      <c r="RU28" s="18">
        <v>48.195279059529305</v>
      </c>
      <c r="RV28" s="18">
        <v>46.64985675019026</v>
      </c>
      <c r="RW28" s="18">
        <v>47.752286070585257</v>
      </c>
      <c r="RX28" s="18">
        <v>47.433937496781354</v>
      </c>
      <c r="RY28" s="18">
        <v>48.649220544397835</v>
      </c>
      <c r="RZ28" s="18">
        <v>48.197805635511877</v>
      </c>
      <c r="SA28" s="18">
        <v>48.062212724447249</v>
      </c>
      <c r="SB28" s="18">
        <v>48.286235794901849</v>
      </c>
      <c r="SC28" s="18">
        <v>49.936932103514671</v>
      </c>
      <c r="SD28" s="18">
        <v>52.125789096415041</v>
      </c>
      <c r="SE28" s="18">
        <v>53.256852944612504</v>
      </c>
      <c r="SF28" s="18">
        <v>54.350860345065591</v>
      </c>
      <c r="SG28" s="18">
        <v>58.438018092870713</v>
      </c>
      <c r="SH28" s="18">
        <v>59.766997059702867</v>
      </c>
      <c r="SI28" s="18">
        <v>60.173775792896748</v>
      </c>
      <c r="SJ28" s="18">
        <v>60.540971502363689</v>
      </c>
      <c r="SK28" s="18">
        <v>59.991862322151661</v>
      </c>
      <c r="SL28" s="18">
        <v>59.222098839461808</v>
      </c>
      <c r="SM28" s="18">
        <v>59.116824840188031</v>
      </c>
      <c r="SN28" s="18">
        <v>58.971967817187313</v>
      </c>
      <c r="SO28" s="18">
        <v>58.706677339017389</v>
      </c>
      <c r="SP28" s="5">
        <v>57.854379040896887</v>
      </c>
      <c r="SQ28" s="5">
        <v>57.787003681361668</v>
      </c>
      <c r="SR28" s="5">
        <v>56.286217547714706</v>
      </c>
      <c r="SS28" s="5">
        <v>59.017446184873577</v>
      </c>
    </row>
    <row r="29" spans="1:516" x14ac:dyDescent="0.25">
      <c r="A29" s="5" t="s">
        <v>60</v>
      </c>
      <c r="B29" s="5" t="str">
        <f ca="1">_xlfn.XLOOKUP(A29,bonds[worksheet get],bonds[unique lookup],"-")</f>
        <v>DBOERS 1 1/4 06/16/47 nc-27</v>
      </c>
      <c r="C29" s="5" t="str">
        <f ca="1">_xlfn.XLOOKUP(A29,bonds[worksheet get],bonds[ID_ISIN],"-")</f>
        <v>DE000A289N78</v>
      </c>
      <c r="D29" s="18">
        <f ca="1">_xll.BDH(A29,"blp_i_sprd_mid","-2AY",,"Dates=H","Fill=C","Sort=R","Dir=H","factor="&amp;_xlfn.XLOOKUP(A29,bonds[worksheet get],bonds[yas/blp factor]),"cols=20;rows=1")</f>
        <v>150.79138177585602</v>
      </c>
      <c r="E29" s="18">
        <v>150.45932782745362</v>
      </c>
      <c r="F29" s="18">
        <v>151.04466016292571</v>
      </c>
      <c r="G29" s="18">
        <v>152.25720551204682</v>
      </c>
      <c r="H29" s="18">
        <v>150.99280789470671</v>
      </c>
      <c r="I29" s="18">
        <v>155.05124504184721</v>
      </c>
      <c r="J29" s="18">
        <v>156.24584152889253</v>
      </c>
      <c r="K29" s="18">
        <v>156.23786425685881</v>
      </c>
      <c r="L29" s="18">
        <v>153.81377071762086</v>
      </c>
      <c r="M29" s="18">
        <v>152.13555211353301</v>
      </c>
      <c r="N29" s="18">
        <v>149.99265741348265</v>
      </c>
      <c r="O29" s="18">
        <v>151.53526239299777</v>
      </c>
      <c r="P29" s="18">
        <v>148.23566324806211</v>
      </c>
      <c r="Q29" s="18">
        <v>147.49776558494568</v>
      </c>
      <c r="R29" s="18">
        <v>145.52438791561127</v>
      </c>
      <c r="S29" s="18">
        <v>144.87025160884855</v>
      </c>
      <c r="T29" s="18">
        <v>150.69166587543489</v>
      </c>
      <c r="U29" s="18">
        <v>149.60675687885282</v>
      </c>
      <c r="V29" s="18">
        <v>148.07811212539673</v>
      </c>
      <c r="W29" s="18">
        <v>140.83574627780914</v>
      </c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</row>
    <row r="30" spans="1:516" x14ac:dyDescent="0.25">
      <c r="A30" s="5" t="s">
        <v>110</v>
      </c>
      <c r="B30" s="5" t="str">
        <f ca="1">_xlfn.XLOOKUP(A30,bonds[worksheet get],bonds[unique lookup],"-")</f>
        <v>DBHNGR 0.95 PERP nc-25</v>
      </c>
      <c r="C30" s="5" t="str">
        <f ca="1">_xlfn.XLOOKUP(A30,bonds[worksheet get],bonds[ID_ISIN],"-")</f>
        <v>XS2010039035</v>
      </c>
      <c r="D30" s="18">
        <f ca="1">_xll.BDH(A30,"blp_i_sprd_mid","-2AY",,"Dates=H","Fill=C","Sort=R","Dir=H","factor="&amp;_xlfn.XLOOKUP(A30,bonds[worksheet get],bonds[yas/blp factor]),"cols=184;rows=1")</f>
        <v>192.66126258063315</v>
      </c>
      <c r="E30" s="18">
        <v>192.7219451428652</v>
      </c>
      <c r="F30" s="18">
        <v>197.2359447721243</v>
      </c>
      <c r="G30" s="18">
        <v>200.5891457109451</v>
      </c>
      <c r="H30" s="18">
        <v>202.31566248154641</v>
      </c>
      <c r="I30" s="18">
        <v>205.88418864119055</v>
      </c>
      <c r="J30" s="18">
        <v>204.79973252904415</v>
      </c>
      <c r="K30" s="18">
        <v>203.91983537667991</v>
      </c>
      <c r="L30" s="18">
        <v>202.26280992734431</v>
      </c>
      <c r="M30" s="18">
        <v>197.62548767161368</v>
      </c>
      <c r="N30" s="18">
        <v>194.64519086521864</v>
      </c>
      <c r="O30" s="18">
        <v>194.40735437130925</v>
      </c>
      <c r="P30" s="18">
        <v>188.25688306379317</v>
      </c>
      <c r="Q30" s="18">
        <v>185.20024367910625</v>
      </c>
      <c r="R30" s="18">
        <v>181.56614120221138</v>
      </c>
      <c r="S30" s="18">
        <v>178.18162023127081</v>
      </c>
      <c r="T30" s="18">
        <v>188.55540211993457</v>
      </c>
      <c r="U30" s="18">
        <v>187.17536320465803</v>
      </c>
      <c r="V30" s="18">
        <v>179.48042281323671</v>
      </c>
      <c r="W30" s="18">
        <v>167.82154085665942</v>
      </c>
      <c r="X30" s="18">
        <v>156.92608468300105</v>
      </c>
      <c r="Y30" s="18">
        <v>151.2219238331914</v>
      </c>
      <c r="Z30" s="18">
        <v>152.49136388504505</v>
      </c>
      <c r="AA30" s="18">
        <v>165.4314309055209</v>
      </c>
      <c r="AB30" s="18">
        <v>170.90460651844739</v>
      </c>
      <c r="AC30" s="18">
        <v>173.92992587101458</v>
      </c>
      <c r="AD30" s="18">
        <v>173.2673114414811</v>
      </c>
      <c r="AE30" s="18">
        <v>173.15377632504703</v>
      </c>
      <c r="AF30" s="18">
        <v>153.8723815513253</v>
      </c>
      <c r="AG30" s="18">
        <v>138.67433596521616</v>
      </c>
      <c r="AH30" s="18">
        <v>141.3942850046158</v>
      </c>
      <c r="AI30" s="18">
        <v>149.44255450838804</v>
      </c>
      <c r="AJ30" s="18">
        <v>151.20137006211283</v>
      </c>
      <c r="AK30" s="18">
        <v>152.72724287694695</v>
      </c>
      <c r="AL30" s="18">
        <v>153.82931650716068</v>
      </c>
      <c r="AM30" s="18">
        <v>163.32417999446392</v>
      </c>
      <c r="AN30" s="18">
        <v>170.50919111293555</v>
      </c>
      <c r="AO30" s="18">
        <v>175.04178701126577</v>
      </c>
      <c r="AP30" s="18">
        <v>176.74089875376225</v>
      </c>
      <c r="AQ30" s="18">
        <v>170.73626134580374</v>
      </c>
      <c r="AR30" s="18">
        <v>212.36841404098274</v>
      </c>
      <c r="AS30" s="18">
        <v>158.42259496772289</v>
      </c>
      <c r="AT30" s="18">
        <v>157.21090122509003</v>
      </c>
      <c r="AU30" s="18">
        <v>158.29046358221771</v>
      </c>
      <c r="AV30" s="18">
        <v>161.29131415969135</v>
      </c>
      <c r="AW30" s="18">
        <v>164.30684600222111</v>
      </c>
      <c r="AX30" s="18">
        <v>164.46931866884231</v>
      </c>
      <c r="AY30" s="18">
        <v>155.79464852267503</v>
      </c>
      <c r="AZ30" s="18">
        <v>148.94045524346828</v>
      </c>
      <c r="BA30" s="18">
        <v>145.99343597120048</v>
      </c>
      <c r="BB30" s="18">
        <v>142.47091110873222</v>
      </c>
      <c r="BC30" s="18">
        <v>147.12389338052273</v>
      </c>
      <c r="BD30" s="18">
        <v>145.54516801148654</v>
      </c>
      <c r="BE30" s="18">
        <v>148.40801469743252</v>
      </c>
      <c r="BF30" s="18">
        <v>154.19732688456773</v>
      </c>
      <c r="BG30" s="18">
        <v>149.98771881747246</v>
      </c>
      <c r="BH30" s="18">
        <v>151.63887176078561</v>
      </c>
      <c r="BI30" s="18">
        <v>153.15593581658601</v>
      </c>
      <c r="BJ30" s="18">
        <v>150.76386836344005</v>
      </c>
      <c r="BK30" s="18">
        <v>146.30174253737928</v>
      </c>
      <c r="BL30" s="18">
        <v>163.16268607884646</v>
      </c>
      <c r="BM30" s="18">
        <v>178.44881925529242</v>
      </c>
      <c r="BN30" s="18">
        <v>187.36328339737656</v>
      </c>
      <c r="BO30" s="18">
        <v>204.87901136034728</v>
      </c>
      <c r="BP30" s="18">
        <v>208.3937062147856</v>
      </c>
      <c r="BQ30" s="18">
        <v>206.37160664105417</v>
      </c>
      <c r="BR30" s="18">
        <v>205.33706683009862</v>
      </c>
      <c r="BS30" s="18">
        <v>209.15811074870825</v>
      </c>
      <c r="BT30" s="18">
        <v>220.13284575366976</v>
      </c>
      <c r="BU30" s="18">
        <v>228.99054233753679</v>
      </c>
      <c r="BV30" s="18">
        <v>233.55543701899052</v>
      </c>
      <c r="BW30" s="18">
        <v>242.16257334589957</v>
      </c>
      <c r="BX30" s="18">
        <v>284.52585304087398</v>
      </c>
      <c r="BY30" s="18">
        <v>296.74360182058808</v>
      </c>
      <c r="BZ30" s="18">
        <v>280.21641237139704</v>
      </c>
      <c r="CA30" s="18">
        <v>289.02615015608069</v>
      </c>
      <c r="CB30" s="18">
        <v>302.5162752406597</v>
      </c>
      <c r="CC30" s="18">
        <v>255.6370384144187</v>
      </c>
      <c r="CD30" s="18">
        <v>228.36609919714928</v>
      </c>
      <c r="CE30" s="18">
        <v>174.1129523087144</v>
      </c>
      <c r="CF30" s="18">
        <v>177.9408474843502</v>
      </c>
      <c r="CG30" s="18">
        <v>146.29097627633811</v>
      </c>
      <c r="CH30" s="18">
        <v>143.73252115255596</v>
      </c>
      <c r="CI30" s="18">
        <v>166.99449625849724</v>
      </c>
      <c r="CJ30" s="18">
        <v>134.49115417522191</v>
      </c>
      <c r="CK30" s="18">
        <v>124.76236919802427</v>
      </c>
      <c r="CL30" s="18">
        <v>120.64672122728825</v>
      </c>
      <c r="CM30" s="18">
        <v>123.10436499768495</v>
      </c>
      <c r="CN30" s="18">
        <v>137.03394928294418</v>
      </c>
      <c r="CO30" s="18">
        <v>136.79904904204608</v>
      </c>
      <c r="CP30" s="18">
        <v>124.23188615399599</v>
      </c>
      <c r="CQ30" s="18">
        <v>106.46559793406725</v>
      </c>
      <c r="CR30" s="18">
        <v>102.35680122035741</v>
      </c>
      <c r="CS30" s="18">
        <v>95.125788804709913</v>
      </c>
      <c r="CT30" s="18">
        <v>87.134286859154699</v>
      </c>
      <c r="CU30" s="18">
        <v>88.735523501276973</v>
      </c>
      <c r="CV30" s="18">
        <v>89.343327874600888</v>
      </c>
      <c r="CW30" s="18">
        <v>90.832986902296554</v>
      </c>
      <c r="CX30" s="18">
        <v>90.085221135437479</v>
      </c>
      <c r="CY30" s="18">
        <v>90.417017725706103</v>
      </c>
      <c r="CZ30" s="18">
        <v>90.589277902364728</v>
      </c>
      <c r="DA30" s="18">
        <v>89.923727219820023</v>
      </c>
      <c r="DB30" s="18">
        <v>93.297481929719439</v>
      </c>
      <c r="DC30" s="18">
        <v>94.205762861192227</v>
      </c>
      <c r="DD30" s="18">
        <v>92.402903512299062</v>
      </c>
      <c r="DE30" s="18">
        <v>88.637648400902748</v>
      </c>
      <c r="DF30" s="18">
        <v>92.292304648876197</v>
      </c>
      <c r="DG30" s="18">
        <v>96.832730555236338</v>
      </c>
      <c r="DH30" s="18">
        <v>105.20888164526224</v>
      </c>
      <c r="DI30" s="18">
        <v>105.51816696244478</v>
      </c>
      <c r="DJ30" s="18">
        <v>105.25781919544936</v>
      </c>
      <c r="DK30" s="18">
        <v>101.11085119259357</v>
      </c>
      <c r="DL30" s="18">
        <v>101.66971801573038</v>
      </c>
      <c r="DM30" s="18">
        <v>106.12009882974625</v>
      </c>
      <c r="DN30" s="18">
        <v>94.731352150201801</v>
      </c>
      <c r="DO30" s="18">
        <v>91.506367592871186</v>
      </c>
      <c r="DP30" s="18">
        <v>87.489573473513119</v>
      </c>
      <c r="DQ30" s="18">
        <v>87.096115570008749</v>
      </c>
      <c r="DR30" s="18">
        <v>84.971247140884401</v>
      </c>
      <c r="DS30" s="18">
        <v>85.108272281408318</v>
      </c>
      <c r="DT30" s="18">
        <v>90.333823890388018</v>
      </c>
      <c r="DU30" s="18">
        <v>93.223096853435038</v>
      </c>
      <c r="DV30" s="18">
        <v>92.661293777287014</v>
      </c>
      <c r="DW30" s="18">
        <v>92.365710974156855</v>
      </c>
      <c r="DX30" s="18">
        <v>94.115717768847944</v>
      </c>
      <c r="DY30" s="18">
        <v>93.926818825125693</v>
      </c>
      <c r="DZ30" s="18">
        <v>97.238912221789349</v>
      </c>
      <c r="EA30" s="18">
        <v>96.072241025328637</v>
      </c>
      <c r="EB30" s="18">
        <v>93.16045678919555</v>
      </c>
      <c r="EC30" s="18">
        <v>87.800816292703146</v>
      </c>
      <c r="ED30" s="18">
        <v>82.47151707732678</v>
      </c>
      <c r="EE30" s="18">
        <v>81.970396563410759</v>
      </c>
      <c r="EF30" s="18">
        <v>79.128103648543359</v>
      </c>
      <c r="EG30" s="18">
        <v>81.740390077531345</v>
      </c>
      <c r="EH30" s="18">
        <v>82.555689663648607</v>
      </c>
      <c r="EI30" s="18">
        <v>82.842463707745083</v>
      </c>
      <c r="EJ30" s="18">
        <v>83.174260298013692</v>
      </c>
      <c r="EK30" s="18">
        <v>83.255496631324291</v>
      </c>
      <c r="EL30" s="18">
        <v>83.859386000633251</v>
      </c>
      <c r="EM30" s="18">
        <v>85.959785654664032</v>
      </c>
      <c r="EN30" s="18">
        <v>86.713423927545549</v>
      </c>
      <c r="EO30" s="18">
        <v>87.931968927204608</v>
      </c>
      <c r="EP30" s="18">
        <v>91.049290874123571</v>
      </c>
      <c r="EQ30" s="18">
        <v>94.086355238735678</v>
      </c>
      <c r="ER30" s="18">
        <v>92.720997588515274</v>
      </c>
      <c r="ES30" s="18">
        <v>93.956181355237959</v>
      </c>
      <c r="ET30" s="18">
        <v>96.257224965035903</v>
      </c>
      <c r="EU30" s="18">
        <v>98.145235651254652</v>
      </c>
      <c r="EV30" s="18">
        <v>101.45928654992581</v>
      </c>
      <c r="EW30" s="18">
        <v>102.4282500436306</v>
      </c>
      <c r="EX30" s="18">
        <v>97.158654639482492</v>
      </c>
      <c r="EY30" s="18">
        <v>102.43216504764557</v>
      </c>
      <c r="EZ30" s="18">
        <v>103.61841126418113</v>
      </c>
      <c r="FA30" s="18">
        <v>103.29640218394995</v>
      </c>
      <c r="FB30" s="18">
        <v>101.79010438919067</v>
      </c>
      <c r="FC30" s="18">
        <v>108.36731113433838</v>
      </c>
      <c r="FD30" s="18">
        <v>115.48380968254804</v>
      </c>
      <c r="FE30" s="18">
        <v>116.47626320034266</v>
      </c>
      <c r="FF30" s="18">
        <v>119.28234232807159</v>
      </c>
      <c r="FG30" s="18">
        <v>115.96535517638922</v>
      </c>
      <c r="FH30" s="18">
        <v>114.8544727871418</v>
      </c>
      <c r="FI30" s="18">
        <v>113.20527734583617</v>
      </c>
      <c r="FJ30" s="18">
        <v>111.3260754186511</v>
      </c>
      <c r="FK30" s="18">
        <v>107.29753628724814</v>
      </c>
      <c r="FL30" s="18">
        <v>103.85037525206805</v>
      </c>
      <c r="FM30" s="18">
        <v>103.98837914359569</v>
      </c>
      <c r="FN30" s="18">
        <v>101.5796729233861</v>
      </c>
      <c r="FO30" s="18">
        <v>99.890348690927027</v>
      </c>
      <c r="FP30" s="18">
        <v>94.05992896163464</v>
      </c>
      <c r="FQ30" s="18">
        <v>86.881769100189203</v>
      </c>
      <c r="FR30" s="18">
        <v>91.945826793551433</v>
      </c>
      <c r="FS30" s="18">
        <v>113.5723089722395</v>
      </c>
      <c r="FT30" s="18">
        <v>99.94222249412536</v>
      </c>
      <c r="FU30" s="18">
        <v>95.318602752447134</v>
      </c>
      <c r="FV30" s="18">
        <v>91.428067512571815</v>
      </c>
      <c r="FW30" s="18">
        <v>85.694544132649909</v>
      </c>
      <c r="FX30" s="18">
        <v>85.538922723054881</v>
      </c>
      <c r="FY30" s="18">
        <v>87.926096421182152</v>
      </c>
      <c r="FZ30" s="18">
        <v>89.027191300392147</v>
      </c>
      <c r="GA30" s="18">
        <v>87.777326268613351</v>
      </c>
      <c r="GB30" s="18">
        <v>90.182117484807975</v>
      </c>
      <c r="GC30" s="18">
        <v>101.37707146561146</v>
      </c>
      <c r="GD30" s="18">
        <v>104.05982796686888</v>
      </c>
      <c r="GE30" s="18">
        <v>108.04432330310345</v>
      </c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</row>
    <row r="31" spans="1:516" x14ac:dyDescent="0.25">
      <c r="A31" s="5" t="s">
        <v>111</v>
      </c>
      <c r="B31" s="5" t="str">
        <f ca="1">_xlfn.XLOOKUP(A31,bonds[worksheet get],bonds[unique lookup],"-")</f>
        <v>DBHNGR 1.6 PERP nc-29</v>
      </c>
      <c r="C31" s="5" t="str">
        <f ca="1">_xlfn.XLOOKUP(A31,bonds[worksheet get],bonds[ID_ISIN],"-")</f>
        <v>XS2010039548</v>
      </c>
      <c r="D31" s="18">
        <f ca="1">_xll.BDH(A31,"blp_i_sprd_mid","-2AY",,"Dates=H","Fill=C","Sort=R","Dir=H","factor="&amp;_xlfn.XLOOKUP(A31,bonds[worksheet get],bonds[yas/blp factor]),"cols=184;rows=1")</f>
        <v>201.92950731211903</v>
      </c>
      <c r="E31" s="18">
        <v>201.64370249783991</v>
      </c>
      <c r="F31" s="18">
        <v>204.8834830223322</v>
      </c>
      <c r="G31" s="18">
        <v>206.42920248502492</v>
      </c>
      <c r="H31" s="18">
        <v>205.89912850421666</v>
      </c>
      <c r="I31" s="18">
        <v>210.47002764469386</v>
      </c>
      <c r="J31" s="18">
        <v>209.81930249661207</v>
      </c>
      <c r="K31" s="18">
        <v>208.9065071901083</v>
      </c>
      <c r="L31" s="18">
        <v>206.73973089915512</v>
      </c>
      <c r="M31" s="18">
        <v>203.27150431203845</v>
      </c>
      <c r="N31" s="18">
        <v>201.09286069315672</v>
      </c>
      <c r="O31" s="18">
        <v>201.91467315220834</v>
      </c>
      <c r="P31" s="18">
        <v>196.89973815840483</v>
      </c>
      <c r="Q31" s="18">
        <v>195.90980522036551</v>
      </c>
      <c r="R31" s="18">
        <v>192.40795453745127</v>
      </c>
      <c r="S31" s="18">
        <v>190.38853090161084</v>
      </c>
      <c r="T31" s="18">
        <v>197.3793759955168</v>
      </c>
      <c r="U31" s="18">
        <v>195.70311592561006</v>
      </c>
      <c r="V31" s="18">
        <v>191.08474747341873</v>
      </c>
      <c r="W31" s="18">
        <v>176.74011483979226</v>
      </c>
      <c r="X31" s="18">
        <v>167.8673093252182</v>
      </c>
      <c r="Y31" s="18">
        <v>161.69234302639961</v>
      </c>
      <c r="Z31" s="18">
        <v>162.62788404476643</v>
      </c>
      <c r="AA31" s="18">
        <v>173.96909376847742</v>
      </c>
      <c r="AB31" s="18">
        <v>182.42753174954655</v>
      </c>
      <c r="AC31" s="18">
        <v>189.11971575725079</v>
      </c>
      <c r="AD31" s="18">
        <v>190.39743139755726</v>
      </c>
      <c r="AE31" s="18">
        <v>191.90062626850604</v>
      </c>
      <c r="AF31" s="18">
        <v>183.68151273399593</v>
      </c>
      <c r="AG31" s="18">
        <v>178.57163911676409</v>
      </c>
      <c r="AH31" s="18">
        <v>181.88657938480375</v>
      </c>
      <c r="AI31" s="18">
        <v>188.3661404337883</v>
      </c>
      <c r="AJ31" s="18">
        <v>191.28352521622182</v>
      </c>
      <c r="AK31" s="18">
        <v>192.47322484105825</v>
      </c>
      <c r="AL31" s="18">
        <v>193.08735906136036</v>
      </c>
      <c r="AM31" s="18">
        <v>197.81648924088478</v>
      </c>
      <c r="AN31" s="18">
        <v>201.36284240353109</v>
      </c>
      <c r="AO31" s="18">
        <v>206.5330416043997</v>
      </c>
      <c r="AP31" s="18">
        <v>205.7072733693719</v>
      </c>
      <c r="AQ31" s="18">
        <v>201.18681037259103</v>
      </c>
      <c r="AR31" s="18">
        <v>222.3601012851</v>
      </c>
      <c r="AS31" s="18">
        <v>190.67631360387801</v>
      </c>
      <c r="AT31" s="18">
        <v>189.52814962679147</v>
      </c>
      <c r="AU31" s="18">
        <v>190.70697086769343</v>
      </c>
      <c r="AV31" s="18">
        <v>190.11657130324841</v>
      </c>
      <c r="AW31" s="18">
        <v>194.31266066998245</v>
      </c>
      <c r="AX31" s="18">
        <v>193.25251270836594</v>
      </c>
      <c r="AY31" s="18">
        <v>189.11180420529843</v>
      </c>
      <c r="AZ31" s="18">
        <v>181.99635216814281</v>
      </c>
      <c r="BA31" s="18">
        <v>180.24097657871246</v>
      </c>
      <c r="BB31" s="18">
        <v>179.72079203784466</v>
      </c>
      <c r="BC31" s="18">
        <v>183.60833087843656</v>
      </c>
      <c r="BD31" s="18">
        <v>183.24044371265171</v>
      </c>
      <c r="BE31" s="18">
        <v>182.77959581142665</v>
      </c>
      <c r="BF31" s="18">
        <v>188.79929790318013</v>
      </c>
      <c r="BG31" s="18">
        <v>185.74247201758621</v>
      </c>
      <c r="BH31" s="18">
        <v>187.96166234022377</v>
      </c>
      <c r="BI31" s="18">
        <v>189.66759072995188</v>
      </c>
      <c r="BJ31" s="18">
        <v>187.84694483691453</v>
      </c>
      <c r="BK31" s="18">
        <v>185.21437592476607</v>
      </c>
      <c r="BL31" s="18">
        <v>194.8298783788681</v>
      </c>
      <c r="BM31" s="18">
        <v>202.48133806079628</v>
      </c>
      <c r="BN31" s="18">
        <v>206.43315826100113</v>
      </c>
      <c r="BO31" s="18">
        <v>219.56534555792808</v>
      </c>
      <c r="BP31" s="18">
        <v>222.80215925043822</v>
      </c>
      <c r="BQ31" s="18">
        <v>222.2661516056657</v>
      </c>
      <c r="BR31" s="18">
        <v>220.22101542598008</v>
      </c>
      <c r="BS31" s="18">
        <v>222.70524273902177</v>
      </c>
      <c r="BT31" s="18">
        <v>230.87589801782369</v>
      </c>
      <c r="BU31" s="18">
        <v>235.28065456730127</v>
      </c>
      <c r="BV31" s="18">
        <v>232.15262471413612</v>
      </c>
      <c r="BW31" s="18">
        <v>237.71048996067046</v>
      </c>
      <c r="BX31" s="18">
        <v>264.34176277631525</v>
      </c>
      <c r="BY31" s="18">
        <v>274.87302736890319</v>
      </c>
      <c r="BZ31" s="18">
        <v>260.48883697551491</v>
      </c>
      <c r="CA31" s="18">
        <v>263.50709404534098</v>
      </c>
      <c r="CB31" s="18">
        <v>269.8640260390639</v>
      </c>
      <c r="CC31" s="18">
        <v>249.36025021052359</v>
      </c>
      <c r="CD31" s="18">
        <v>218.03050447916985</v>
      </c>
      <c r="CE31" s="18">
        <v>189.78230823326109</v>
      </c>
      <c r="CF31" s="18">
        <v>196.37460889756679</v>
      </c>
      <c r="CG31" s="18">
        <v>173.86624359309673</v>
      </c>
      <c r="CH31" s="18">
        <v>174.90364584285021</v>
      </c>
      <c r="CI31" s="18">
        <v>189.56968527454137</v>
      </c>
      <c r="CJ31" s="18">
        <v>162.26593054294588</v>
      </c>
      <c r="CK31" s="18">
        <v>151.55072236746551</v>
      </c>
      <c r="CL31" s="18">
        <v>147.76405581426621</v>
      </c>
      <c r="CM31" s="18">
        <v>148.50279697781804</v>
      </c>
      <c r="CN31" s="18">
        <v>155.55792343133689</v>
      </c>
      <c r="CO31" s="18">
        <v>153.90045329731703</v>
      </c>
      <c r="CP31" s="18">
        <v>144.40659095448254</v>
      </c>
      <c r="CQ31" s="18">
        <v>134.3401300390959</v>
      </c>
      <c r="CR31" s="18">
        <v>133.45205833244322</v>
      </c>
      <c r="CS31" s="18">
        <v>127.8635358220935</v>
      </c>
      <c r="CT31" s="18">
        <v>121.39386421304941</v>
      </c>
      <c r="CU31" s="18">
        <v>122.89903697198629</v>
      </c>
      <c r="CV31" s="18">
        <v>121.41067626094818</v>
      </c>
      <c r="CW31" s="18">
        <v>122.18996412825584</v>
      </c>
      <c r="CX31" s="18">
        <v>122.09205867284535</v>
      </c>
      <c r="CY31" s="18">
        <v>124.24103397190571</v>
      </c>
      <c r="CZ31" s="18">
        <v>124.36662985914946</v>
      </c>
      <c r="DA31" s="18">
        <v>123.4211994008422</v>
      </c>
      <c r="DB31" s="18">
        <v>125.71950524300337</v>
      </c>
      <c r="DC31" s="18">
        <v>128.0583577889204</v>
      </c>
      <c r="DD31" s="18">
        <v>125.47424713248014</v>
      </c>
      <c r="DE31" s="18">
        <v>123.27186885774137</v>
      </c>
      <c r="DF31" s="18">
        <v>123.91171562188863</v>
      </c>
      <c r="DG31" s="18">
        <v>129.01862240713837</v>
      </c>
      <c r="DH31" s="18">
        <v>134.50627263009548</v>
      </c>
      <c r="DI31" s="18">
        <v>134.67439310908318</v>
      </c>
      <c r="DJ31" s="18">
        <v>133.18108767807482</v>
      </c>
      <c r="DK31" s="18">
        <v>129.89680467385054</v>
      </c>
      <c r="DL31" s="18">
        <v>128.42426706671716</v>
      </c>
      <c r="DM31" s="18">
        <v>134.40045562273264</v>
      </c>
      <c r="DN31" s="18">
        <v>124.43882277071476</v>
      </c>
      <c r="DO31" s="18">
        <v>120.99828661543131</v>
      </c>
      <c r="DP31" s="18">
        <v>116.24739966803789</v>
      </c>
      <c r="DQ31" s="18">
        <v>115.80039698272944</v>
      </c>
      <c r="DR31" s="18">
        <v>112.77422836095094</v>
      </c>
      <c r="DS31" s="18">
        <v>113.13222608679534</v>
      </c>
      <c r="DT31" s="18">
        <v>116.68253502541781</v>
      </c>
      <c r="DU31" s="18">
        <v>117.20173062229156</v>
      </c>
      <c r="DV31" s="18">
        <v>115.29010188180207</v>
      </c>
      <c r="DW31" s="18">
        <v>114.24973280006647</v>
      </c>
      <c r="DX31" s="18">
        <v>117.42523196494579</v>
      </c>
      <c r="DY31" s="18">
        <v>116.62418732976913</v>
      </c>
      <c r="DZ31" s="18">
        <v>120.16955154842138</v>
      </c>
      <c r="EA31" s="18">
        <v>120.88554700011015</v>
      </c>
      <c r="EB31" s="18">
        <v>120.38118556314707</v>
      </c>
      <c r="EC31" s="18">
        <v>117.98002954560519</v>
      </c>
      <c r="ED31" s="18">
        <v>112.316347291708</v>
      </c>
      <c r="EE31" s="18">
        <v>107.640620087862</v>
      </c>
      <c r="EF31" s="18">
        <v>107.21339628243447</v>
      </c>
      <c r="EG31" s="18">
        <v>111.59046240007876</v>
      </c>
      <c r="EH31" s="18">
        <v>111.61221916794777</v>
      </c>
      <c r="EI31" s="18">
        <v>111.08313413113356</v>
      </c>
      <c r="EJ31" s="18">
        <v>111.9820842217207</v>
      </c>
      <c r="EK31" s="18">
        <v>111.43025347304345</v>
      </c>
      <c r="EL31" s="18">
        <v>112.86026648843288</v>
      </c>
      <c r="EM31" s="18">
        <v>116.99207449555396</v>
      </c>
      <c r="EN31" s="18">
        <v>116.99207449555396</v>
      </c>
      <c r="EO31" s="18">
        <v>119.4248767209053</v>
      </c>
      <c r="EP31" s="18">
        <v>119.04512222719192</v>
      </c>
      <c r="EQ31" s="18">
        <v>122.80805412453412</v>
      </c>
      <c r="ER31" s="18">
        <v>120.67292404139043</v>
      </c>
      <c r="ES31" s="18">
        <v>121.75581771486998</v>
      </c>
      <c r="ET31" s="18">
        <v>123.64272285550834</v>
      </c>
      <c r="EU31" s="18">
        <v>125.63445605951547</v>
      </c>
      <c r="EV31" s="18">
        <v>129.14817407035829</v>
      </c>
      <c r="EW31" s="18">
        <v>132.2910380834341</v>
      </c>
      <c r="EX31" s="18">
        <v>125.49600390034914</v>
      </c>
      <c r="EY31" s="18">
        <v>131.19528813803197</v>
      </c>
      <c r="EZ31" s="18">
        <v>132.20598889994622</v>
      </c>
      <c r="FA31" s="18">
        <v>131.86084744602442</v>
      </c>
      <c r="FB31" s="18">
        <v>130.41896710270643</v>
      </c>
      <c r="FC31" s="18">
        <v>135.35676446497442</v>
      </c>
      <c r="FD31" s="18">
        <v>140.51509633791449</v>
      </c>
      <c r="FE31" s="18">
        <v>139.12365213829278</v>
      </c>
      <c r="FF31" s="18">
        <v>142.11026300030949</v>
      </c>
      <c r="FG31" s="18">
        <v>138.60247865343092</v>
      </c>
      <c r="FH31" s="18">
        <v>137.6402361472249</v>
      </c>
      <c r="FI31" s="18">
        <v>136.76403176850081</v>
      </c>
      <c r="FJ31" s="18">
        <v>137.41277902859451</v>
      </c>
      <c r="FK31" s="18">
        <v>134.41133400666712</v>
      </c>
      <c r="FL31" s="18">
        <v>129.88197051393985</v>
      </c>
      <c r="FM31" s="18">
        <v>129.40628845280409</v>
      </c>
      <c r="FN31" s="18">
        <v>128.63590108144285</v>
      </c>
      <c r="FO31" s="18">
        <v>127.05457963496445</v>
      </c>
      <c r="FP31" s="18">
        <v>124.40025395494699</v>
      </c>
      <c r="FQ31" s="18">
        <v>118.34494987940789</v>
      </c>
      <c r="FR31" s="18">
        <v>124.01852157324552</v>
      </c>
      <c r="FS31" s="18">
        <v>130.23205668783186</v>
      </c>
      <c r="FT31" s="18">
        <v>133.94059666550157</v>
      </c>
      <c r="FU31" s="18">
        <v>130.29930487942696</v>
      </c>
      <c r="FV31" s="18">
        <v>128.21263305199145</v>
      </c>
      <c r="FW31" s="18">
        <v>121.99316427344084</v>
      </c>
      <c r="FX31" s="18">
        <v>122.14249481654167</v>
      </c>
      <c r="FY31" s="18">
        <v>127.84474588620662</v>
      </c>
      <c r="FZ31" s="18">
        <v>130.11931707251074</v>
      </c>
      <c r="GA31" s="18">
        <v>129.92943982565404</v>
      </c>
      <c r="GB31" s="18">
        <v>135.85123646199705</v>
      </c>
      <c r="GC31" s="18">
        <v>144.03474801272154</v>
      </c>
      <c r="GD31" s="18">
        <v>147.72845383048056</v>
      </c>
      <c r="GE31" s="18">
        <v>147.08662917834519</v>
      </c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</row>
    <row r="32" spans="1:516" x14ac:dyDescent="0.25">
      <c r="A32" s="5" t="s">
        <v>249</v>
      </c>
      <c r="B32" s="5" t="str">
        <f ca="1">_xlfn.XLOOKUP(A32,bonds[worksheet get],bonds[unique lookup],"-")</f>
        <v>OMVAV 5 1/4 PERP nc-21</v>
      </c>
      <c r="C32" s="5" t="str">
        <f ca="1">_xlfn.XLOOKUP(A32,bonds[worksheet get],bonds[ID_ISIN],"-")</f>
        <v>XS1294342792</v>
      </c>
      <c r="D32" s="18">
        <f ca="1">_xll.BDH(A32,"blp_i_sprd_mid","-2AY",,"Dates=H","Fill=C","Sort=R","Dir=H","factor="&amp;_xlfn.XLOOKUP(A32,bonds[worksheet get],bonds[yas/blp factor]),"cols=510;rows=1")</f>
        <v>224.09236101186278</v>
      </c>
      <c r="E32" s="18">
        <v>221.14841501927376</v>
      </c>
      <c r="F32" s="18">
        <v>229.76614783394336</v>
      </c>
      <c r="G32" s="18">
        <v>229.05414717364312</v>
      </c>
      <c r="H32" s="18">
        <v>229.2379544363022</v>
      </c>
      <c r="I32" s="18">
        <v>226.21321404254437</v>
      </c>
      <c r="J32" s="18">
        <v>232.62323984527589</v>
      </c>
      <c r="K32" s="18">
        <v>230.92352763068675</v>
      </c>
      <c r="L32" s="18">
        <v>232.52123691380027</v>
      </c>
      <c r="M32" s="18">
        <v>225.20328402793407</v>
      </c>
      <c r="N32" s="18">
        <v>219.55979510629177</v>
      </c>
      <c r="O32" s="18">
        <v>220.31320289719105</v>
      </c>
      <c r="P32" s="18">
        <v>213.03261742186544</v>
      </c>
      <c r="Q32" s="18">
        <v>209.75337466442585</v>
      </c>
      <c r="R32" s="18">
        <v>195.95066115474702</v>
      </c>
      <c r="S32" s="18">
        <v>191.33124126791952</v>
      </c>
      <c r="T32" s="18">
        <v>214.69799201595782</v>
      </c>
      <c r="U32" s="18">
        <v>203.83316491878034</v>
      </c>
      <c r="V32" s="18">
        <v>191.3160923177004</v>
      </c>
      <c r="W32" s="18">
        <v>178.01127430522442</v>
      </c>
      <c r="X32" s="18">
        <v>154.97477067196368</v>
      </c>
      <c r="Y32" s="18">
        <v>145.8298543896675</v>
      </c>
      <c r="Z32" s="18">
        <v>166.5374594092369</v>
      </c>
      <c r="AA32" s="18">
        <v>209.96344010746481</v>
      </c>
      <c r="AB32" s="18">
        <v>224.9699901945591</v>
      </c>
      <c r="AC32" s="18">
        <v>254.19938467741011</v>
      </c>
      <c r="AD32" s="18">
        <v>254.84472995674611</v>
      </c>
      <c r="AE32" s="18">
        <v>262.20913962328433</v>
      </c>
      <c r="AF32" s="18">
        <v>263.06455034565926</v>
      </c>
      <c r="AG32" s="18">
        <v>271.66006470000741</v>
      </c>
      <c r="AH32" s="18">
        <v>296.48212459909917</v>
      </c>
      <c r="AI32" s="18">
        <v>305.18166174495218</v>
      </c>
      <c r="AJ32" s="18">
        <v>338.4901635568142</v>
      </c>
      <c r="AK32" s="18">
        <v>350.77495225453379</v>
      </c>
      <c r="AL32" s="18">
        <v>356.40430215597149</v>
      </c>
      <c r="AM32" s="18">
        <v>373.18125955867765</v>
      </c>
      <c r="AN32" s="18">
        <v>387.46166996526716</v>
      </c>
      <c r="AO32" s="18">
        <v>401.85115281343457</v>
      </c>
      <c r="AP32" s="18">
        <v>406.72305520391461</v>
      </c>
      <c r="AQ32" s="18">
        <v>397.33777557814119</v>
      </c>
      <c r="AR32" s="18">
        <v>397.74578730404374</v>
      </c>
      <c r="AS32" s="18">
        <v>397.38423235881328</v>
      </c>
      <c r="AT32" s="18">
        <v>402.64798759496216</v>
      </c>
      <c r="AU32" s="18">
        <v>405.54749666690827</v>
      </c>
      <c r="AV32" s="18">
        <v>403.16002211236957</v>
      </c>
      <c r="AW32" s="18">
        <v>407.59866452658179</v>
      </c>
      <c r="AX32" s="18">
        <v>408.90147424542903</v>
      </c>
      <c r="AY32" s="18">
        <v>395.67947049415108</v>
      </c>
      <c r="AZ32" s="18">
        <v>391.61248232531545</v>
      </c>
      <c r="BA32" s="18">
        <v>388.75135059392449</v>
      </c>
      <c r="BB32" s="18">
        <v>386.78905657553673</v>
      </c>
      <c r="BC32" s="18">
        <v>401.0432088017464</v>
      </c>
      <c r="BD32" s="18">
        <v>412.08073393142223</v>
      </c>
      <c r="BE32" s="18">
        <v>424.76747477495672</v>
      </c>
      <c r="BF32" s="18">
        <v>400.31201947116847</v>
      </c>
      <c r="BG32" s="18">
        <v>344.20737736952304</v>
      </c>
      <c r="BH32" s="18">
        <v>337.53779955303668</v>
      </c>
      <c r="BI32" s="18">
        <v>339.34860406923292</v>
      </c>
      <c r="BJ32" s="18">
        <v>325.64890342104434</v>
      </c>
      <c r="BK32" s="18">
        <v>321.75865300476556</v>
      </c>
      <c r="BL32" s="18">
        <v>388.3645473983288</v>
      </c>
      <c r="BM32" s="18">
        <v>419.70974526178838</v>
      </c>
      <c r="BN32" s="18">
        <v>447.98172609078881</v>
      </c>
      <c r="BO32" s="18">
        <v>489.50499864149094</v>
      </c>
      <c r="BP32" s="18">
        <v>495.33734447586534</v>
      </c>
      <c r="BQ32" s="18">
        <v>484.38263360738756</v>
      </c>
      <c r="BR32" s="18">
        <v>486.27625238478186</v>
      </c>
      <c r="BS32" s="18">
        <v>477.09699848198892</v>
      </c>
      <c r="BT32" s="18">
        <v>479.29359626376629</v>
      </c>
      <c r="BU32" s="18">
        <v>469.85277048718928</v>
      </c>
      <c r="BV32" s="18">
        <v>482.65969300246235</v>
      </c>
      <c r="BW32" s="18">
        <v>496.2836488995552</v>
      </c>
      <c r="BX32" s="18">
        <v>522.836728843689</v>
      </c>
      <c r="BY32" s="18">
        <v>520.90372279572489</v>
      </c>
      <c r="BZ32" s="18">
        <v>514.29474078011515</v>
      </c>
      <c r="CA32" s="18">
        <v>515.03905920088289</v>
      </c>
      <c r="CB32" s="18">
        <v>456.59238939535618</v>
      </c>
      <c r="CC32" s="18">
        <v>391.24688766002652</v>
      </c>
      <c r="CD32" s="18">
        <v>350.62851240241525</v>
      </c>
      <c r="CE32" s="18">
        <v>248.05497046852113</v>
      </c>
      <c r="CF32" s="18">
        <v>228.89558816134931</v>
      </c>
      <c r="CG32" s="18">
        <v>199.12487119066716</v>
      </c>
      <c r="CH32" s="18">
        <v>194.1752041890621</v>
      </c>
      <c r="CI32" s="18">
        <v>202.78081784355641</v>
      </c>
      <c r="CJ32" s="18">
        <v>129.44878955268859</v>
      </c>
      <c r="CK32" s="18">
        <v>113.31414763927459</v>
      </c>
      <c r="CL32" s="18">
        <v>112.89603661322595</v>
      </c>
      <c r="CM32" s="18">
        <v>113.16265813708306</v>
      </c>
      <c r="CN32" s="18">
        <v>122.76204292595388</v>
      </c>
      <c r="CO32" s="18">
        <v>121.91976129376889</v>
      </c>
      <c r="CP32" s="18">
        <v>97.216873136401176</v>
      </c>
      <c r="CQ32" s="18">
        <v>89.874681930184366</v>
      </c>
      <c r="CR32" s="18">
        <v>81.713437482118607</v>
      </c>
      <c r="CS32" s="18">
        <v>71.970642631173135</v>
      </c>
      <c r="CT32" s="18">
        <v>64.665818835496907</v>
      </c>
      <c r="CU32" s="18">
        <v>65.1071582518816</v>
      </c>
      <c r="CV32" s="18">
        <v>67.245180092811594</v>
      </c>
      <c r="CW32" s="18">
        <v>68.410639329671852</v>
      </c>
      <c r="CX32" s="18">
        <v>68.456086180329322</v>
      </c>
      <c r="CY32" s="18">
        <v>67.042184159874907</v>
      </c>
      <c r="CZ32" s="18">
        <v>66.922002488136286</v>
      </c>
      <c r="DA32" s="18">
        <v>67.020975629568099</v>
      </c>
      <c r="DB32" s="18">
        <v>66.478643211722371</v>
      </c>
      <c r="DC32" s="18">
        <v>66.692748374819757</v>
      </c>
      <c r="DD32" s="18">
        <v>65.565666478514672</v>
      </c>
      <c r="DE32" s="18">
        <v>66.099919456243512</v>
      </c>
      <c r="DF32" s="18">
        <v>68.301566888093944</v>
      </c>
      <c r="DG32" s="18">
        <v>70.350714887738235</v>
      </c>
      <c r="DH32" s="18">
        <v>73.719841416478161</v>
      </c>
      <c r="DI32" s="18">
        <v>74.193498593330375</v>
      </c>
      <c r="DJ32" s="18">
        <v>74.561113118648535</v>
      </c>
      <c r="DK32" s="18">
        <v>73.186598368763924</v>
      </c>
      <c r="DL32" s="18">
        <v>74.706543040752408</v>
      </c>
      <c r="DM32" s="18">
        <v>74.861062332987785</v>
      </c>
      <c r="DN32" s="18">
        <v>65.096049021720887</v>
      </c>
      <c r="DO32" s="18">
        <v>64.358800111055373</v>
      </c>
      <c r="DP32" s="18">
        <v>62.308642181396479</v>
      </c>
      <c r="DQ32" s="18">
        <v>61.460300969123843</v>
      </c>
      <c r="DR32" s="18">
        <v>61.658247251987454</v>
      </c>
      <c r="DS32" s="18">
        <v>62.483360073924061</v>
      </c>
      <c r="DT32" s="18">
        <v>64.798119667410859</v>
      </c>
      <c r="DU32" s="18">
        <v>66.644271734118462</v>
      </c>
      <c r="DV32" s="18">
        <v>67.172465131759651</v>
      </c>
      <c r="DW32" s="18">
        <v>66.250399028420446</v>
      </c>
      <c r="DX32" s="18">
        <v>67.167415481686604</v>
      </c>
      <c r="DY32" s="18">
        <v>69.744756878972055</v>
      </c>
      <c r="DZ32" s="18">
        <v>72.987642155885695</v>
      </c>
      <c r="EA32" s="18">
        <v>69.53570136594773</v>
      </c>
      <c r="EB32" s="18">
        <v>69.052954818963997</v>
      </c>
      <c r="EC32" s="18">
        <v>68.181385216355324</v>
      </c>
      <c r="ED32" s="18">
        <v>67.393639804959292</v>
      </c>
      <c r="EE32" s="18">
        <v>65.398018096089359</v>
      </c>
      <c r="EF32" s="18">
        <v>65.10412846183776</v>
      </c>
      <c r="EG32" s="18">
        <v>67.254269462943086</v>
      </c>
      <c r="EH32" s="18">
        <v>68.919644057035455</v>
      </c>
      <c r="EI32" s="18">
        <v>70.969801986694335</v>
      </c>
      <c r="EJ32" s="18">
        <v>70.664803122282024</v>
      </c>
      <c r="EK32" s="18">
        <v>71.85652053952218</v>
      </c>
      <c r="EL32" s="18">
        <v>74.33286893534661</v>
      </c>
      <c r="EM32" s="18">
        <v>74.471229347348213</v>
      </c>
      <c r="EN32" s="18">
        <v>75.47711964190006</v>
      </c>
      <c r="EO32" s="18">
        <v>75.448841601490969</v>
      </c>
      <c r="EP32" s="18">
        <v>77.743402594685548</v>
      </c>
      <c r="EQ32" s="18">
        <v>79.804669754505156</v>
      </c>
      <c r="ER32" s="18">
        <v>80.38537951290607</v>
      </c>
      <c r="ES32" s="18">
        <v>80.623722996354104</v>
      </c>
      <c r="ET32" s="18">
        <v>81.515491199254981</v>
      </c>
      <c r="EU32" s="18">
        <v>82.667821345925333</v>
      </c>
      <c r="EV32" s="18">
        <v>85.780425650954243</v>
      </c>
      <c r="EW32" s="18">
        <v>84.104951756715778</v>
      </c>
      <c r="EX32" s="18">
        <v>80.21874106049539</v>
      </c>
      <c r="EY32" s="18">
        <v>81.080211362957954</v>
      </c>
      <c r="EZ32" s="18">
        <v>84.004968685269361</v>
      </c>
      <c r="FA32" s="18">
        <v>84.300878179550168</v>
      </c>
      <c r="FB32" s="18">
        <v>83.717138631105428</v>
      </c>
      <c r="FC32" s="18">
        <v>83.537371088504784</v>
      </c>
      <c r="FD32" s="18">
        <v>84.826041787147531</v>
      </c>
      <c r="FE32" s="18">
        <v>84.606886973977097</v>
      </c>
      <c r="FF32" s="18">
        <v>86.075325215220445</v>
      </c>
      <c r="FG32" s="18">
        <v>79.585514941334722</v>
      </c>
      <c r="FH32" s="18">
        <v>75.741721305727964</v>
      </c>
      <c r="FI32" s="18">
        <v>74.696443740606313</v>
      </c>
      <c r="FJ32" s="18">
        <v>73.635007295250901</v>
      </c>
      <c r="FK32" s="18">
        <v>72.856351253986361</v>
      </c>
      <c r="FL32" s="18">
        <v>69.394311163902287</v>
      </c>
      <c r="FM32" s="18">
        <v>68.339944228649145</v>
      </c>
      <c r="FN32" s="18">
        <v>65.16876398277283</v>
      </c>
      <c r="FO32" s="18">
        <v>64.240638299345974</v>
      </c>
      <c r="FP32" s="18">
        <v>67.731966359853743</v>
      </c>
      <c r="FQ32" s="18">
        <v>66.884635077595718</v>
      </c>
      <c r="FR32" s="18">
        <v>68.834809935808181</v>
      </c>
      <c r="FS32" s="18">
        <v>68.214712906837462</v>
      </c>
      <c r="FT32" s="18">
        <v>68.872177346348749</v>
      </c>
      <c r="FU32" s="18">
        <v>67.175494921803477</v>
      </c>
      <c r="FV32" s="18">
        <v>64.850636028170584</v>
      </c>
      <c r="FW32" s="18">
        <v>64.26992626976967</v>
      </c>
      <c r="FX32" s="18">
        <v>64.449693812370299</v>
      </c>
      <c r="FY32" s="18">
        <v>67.302746103644381</v>
      </c>
      <c r="FZ32" s="18">
        <v>66.172634417295455</v>
      </c>
      <c r="GA32" s="18">
        <v>66.908873397946365</v>
      </c>
      <c r="GB32" s="18">
        <v>66.393809090495111</v>
      </c>
      <c r="GC32" s="18">
        <v>68.256120037436474</v>
      </c>
      <c r="GD32" s="18">
        <v>68.551019601702691</v>
      </c>
      <c r="GE32" s="18">
        <v>69.99218973255158</v>
      </c>
      <c r="GF32" s="18">
        <v>73.276482140064232</v>
      </c>
      <c r="GG32" s="18">
        <v>73.985453010320654</v>
      </c>
      <c r="GH32" s="18">
        <v>74.607569899320595</v>
      </c>
      <c r="GI32" s="18">
        <v>77.695935883998871</v>
      </c>
      <c r="GJ32" s="18">
        <v>82.060853407144549</v>
      </c>
      <c r="GK32" s="18">
        <v>83.808032332420339</v>
      </c>
      <c r="GL32" s="18">
        <v>82.236581229686735</v>
      </c>
      <c r="GM32" s="18">
        <v>79.837997444987295</v>
      </c>
      <c r="GN32" s="18">
        <v>80.786321728706369</v>
      </c>
      <c r="GO32" s="18">
        <v>75.447831671476365</v>
      </c>
      <c r="GP32" s="18">
        <v>71.9575135409832</v>
      </c>
      <c r="GQ32" s="18">
        <v>73.360306331276888</v>
      </c>
      <c r="GR32" s="18">
        <v>73.660255545616153</v>
      </c>
      <c r="GS32" s="18">
        <v>73.885469938874252</v>
      </c>
      <c r="GT32" s="18">
        <v>75.42157349109651</v>
      </c>
      <c r="GU32" s="18">
        <v>74.018780700802793</v>
      </c>
      <c r="GV32" s="18">
        <v>73.551183104038245</v>
      </c>
      <c r="GW32" s="18">
        <v>70.755696823596963</v>
      </c>
      <c r="GX32" s="18">
        <v>72.760407902598388</v>
      </c>
      <c r="GY32" s="18">
        <v>70.718329413056367</v>
      </c>
      <c r="GZ32" s="18">
        <v>66.541258872628219</v>
      </c>
      <c r="HA32" s="18">
        <v>63.613471760272979</v>
      </c>
      <c r="HB32" s="18">
        <v>64.04471187651157</v>
      </c>
      <c r="HC32" s="18">
        <v>60.598830666661264</v>
      </c>
      <c r="HD32" s="18">
        <v>84.572549353480341</v>
      </c>
      <c r="HE32" s="18">
        <v>84.503874112486841</v>
      </c>
      <c r="HF32" s="18">
        <v>81.013555981993676</v>
      </c>
      <c r="HG32" s="18">
        <v>78.968447702407829</v>
      </c>
      <c r="HH32" s="18">
        <v>76.866783342003828</v>
      </c>
      <c r="HI32" s="18">
        <v>80.449005103826522</v>
      </c>
      <c r="HJ32" s="18">
        <v>83.534341298460959</v>
      </c>
      <c r="HK32" s="18">
        <v>84.849270177483561</v>
      </c>
      <c r="HL32" s="18">
        <v>83.199044533610348</v>
      </c>
      <c r="HM32" s="18">
        <v>82.795072527766223</v>
      </c>
      <c r="HN32" s="18">
        <v>84.552350753188136</v>
      </c>
      <c r="HO32" s="18">
        <v>84.205944758176798</v>
      </c>
      <c r="HP32" s="18">
        <v>82.607225545048721</v>
      </c>
      <c r="HQ32" s="18">
        <v>84.943193668842326</v>
      </c>
      <c r="HR32" s="18">
        <v>85.659234049201004</v>
      </c>
      <c r="HS32" s="18">
        <v>98.925674721121794</v>
      </c>
      <c r="HT32" s="18">
        <v>106.17697222602366</v>
      </c>
      <c r="HU32" s="18">
        <v>107.1717532904148</v>
      </c>
      <c r="HV32" s="18">
        <v>116.27829223215581</v>
      </c>
      <c r="HW32" s="18">
        <v>119.54743568944932</v>
      </c>
      <c r="HX32" s="18">
        <v>107.11014755952358</v>
      </c>
      <c r="HY32" s="18">
        <v>106.64254996275901</v>
      </c>
      <c r="HZ32" s="18">
        <v>103.657196839571</v>
      </c>
      <c r="IA32" s="18">
        <v>104.66611692416669</v>
      </c>
      <c r="IB32" s="18">
        <v>103.81272606182098</v>
      </c>
      <c r="IC32" s="18">
        <v>104.71358363485336</v>
      </c>
      <c r="ID32" s="18">
        <v>105.23167773234844</v>
      </c>
      <c r="IE32" s="18">
        <v>107.41817621397972</v>
      </c>
      <c r="IF32" s="18">
        <v>96.877536651492122</v>
      </c>
      <c r="IG32" s="18">
        <v>90.355408617138863</v>
      </c>
      <c r="IH32" s="18">
        <v>90.045360102653504</v>
      </c>
      <c r="II32" s="18">
        <v>90.305922046422964</v>
      </c>
      <c r="IJ32" s="18">
        <v>85.211835052728645</v>
      </c>
      <c r="IK32" s="18">
        <v>87.377125004053113</v>
      </c>
      <c r="IL32" s="18">
        <v>89.190959310293195</v>
      </c>
      <c r="IM32" s="18">
        <v>93.3033943297863</v>
      </c>
      <c r="IN32" s="18">
        <v>98.36819335305691</v>
      </c>
      <c r="IO32" s="18">
        <v>101.71005177140235</v>
      </c>
      <c r="IP32" s="18">
        <v>100.82434314858914</v>
      </c>
      <c r="IQ32" s="18">
        <v>98.47221614456177</v>
      </c>
      <c r="IR32" s="18">
        <v>94.983917874097827</v>
      </c>
      <c r="IS32" s="18">
        <v>93.645760604739181</v>
      </c>
      <c r="IT32" s="18">
        <v>93.24481838893891</v>
      </c>
      <c r="IU32" s="18">
        <v>94.069931210875509</v>
      </c>
      <c r="IV32" s="18">
        <v>96.595766177415854</v>
      </c>
      <c r="IW32" s="18">
        <v>102.25844376933574</v>
      </c>
      <c r="IX32" s="18">
        <v>104.15913205683232</v>
      </c>
      <c r="IY32" s="18">
        <v>98.950922971487046</v>
      </c>
      <c r="IZ32" s="18">
        <v>93.309453909873952</v>
      </c>
      <c r="JA32" s="18">
        <v>90.355408617138863</v>
      </c>
      <c r="JB32" s="18">
        <v>93.282185799479478</v>
      </c>
      <c r="JC32" s="18">
        <v>96.7876528801918</v>
      </c>
      <c r="JD32" s="18">
        <v>99.702310902357098</v>
      </c>
      <c r="JE32" s="18">
        <v>102.08069608676433</v>
      </c>
      <c r="JF32" s="18">
        <v>105.18320109164715</v>
      </c>
      <c r="JG32" s="18">
        <v>108.08573995363712</v>
      </c>
      <c r="JH32" s="18">
        <v>106.88089344620704</v>
      </c>
      <c r="JI32" s="18">
        <v>105.31247213351726</v>
      </c>
      <c r="JJ32" s="18">
        <v>105.63665966820717</v>
      </c>
      <c r="JK32" s="18">
        <v>104.19750939738751</v>
      </c>
      <c r="JL32" s="18">
        <v>104.86204334700108</v>
      </c>
      <c r="JM32" s="18">
        <v>111.85580869817734</v>
      </c>
      <c r="JN32" s="18">
        <v>111.04483489644528</v>
      </c>
      <c r="JO32" s="18">
        <v>112.97582108438014</v>
      </c>
      <c r="JP32" s="18">
        <v>114.3553854843378</v>
      </c>
      <c r="JQ32" s="18">
        <v>112.31027720475197</v>
      </c>
      <c r="JR32" s="18">
        <v>107.87567451059817</v>
      </c>
      <c r="JS32" s="18">
        <v>114.12209165096283</v>
      </c>
      <c r="JT32" s="18">
        <v>122.21264099800587</v>
      </c>
      <c r="JU32" s="18">
        <v>125.51107242572307</v>
      </c>
      <c r="JV32" s="18">
        <v>130.5082061380148</v>
      </c>
      <c r="JW32" s="18">
        <v>144.83608325529099</v>
      </c>
      <c r="JX32" s="18">
        <v>149.97258730959891</v>
      </c>
      <c r="JY32" s="18">
        <v>148.57484416937828</v>
      </c>
      <c r="JZ32" s="18">
        <v>147.03975054717063</v>
      </c>
      <c r="KA32" s="18">
        <v>148.83035646307468</v>
      </c>
      <c r="KB32" s="18">
        <v>148.22035873425008</v>
      </c>
      <c r="KC32" s="18">
        <v>146.46510036885738</v>
      </c>
      <c r="KD32" s="18">
        <v>146.49337840926646</v>
      </c>
      <c r="KE32" s="18">
        <v>148.29812334537507</v>
      </c>
      <c r="KF32" s="18">
        <v>137.32725359666347</v>
      </c>
      <c r="KG32" s="18">
        <v>133.01485243427751</v>
      </c>
      <c r="KH32" s="18">
        <v>131.6383178243637</v>
      </c>
      <c r="KI32" s="18">
        <v>131.52924538278577</v>
      </c>
      <c r="KJ32" s="18">
        <v>131.97664437925815</v>
      </c>
      <c r="KK32" s="18">
        <v>132.16853108203412</v>
      </c>
      <c r="KL32" s="18">
        <v>131.45350063169002</v>
      </c>
      <c r="KM32" s="18">
        <v>129.94163539981841</v>
      </c>
      <c r="KN32" s="18">
        <v>126.26044049656392</v>
      </c>
      <c r="KO32" s="18">
        <v>127.32187694191931</v>
      </c>
      <c r="KP32" s="18">
        <v>124.2385606073141</v>
      </c>
      <c r="KQ32" s="18">
        <v>101.62218786013126</v>
      </c>
      <c r="KR32" s="18">
        <v>91.933929229974751</v>
      </c>
      <c r="KS32" s="18">
        <v>92.342950885891923</v>
      </c>
      <c r="KT32" s="18">
        <v>91.470371353268618</v>
      </c>
      <c r="KU32" s="18">
        <v>91.44613303291797</v>
      </c>
      <c r="KV32" s="18">
        <v>91.375437931895263</v>
      </c>
      <c r="KW32" s="18">
        <v>92.33588137578964</v>
      </c>
      <c r="KX32" s="18">
        <v>91.777390077710152</v>
      </c>
      <c r="KY32" s="18">
        <v>91.776380147695534</v>
      </c>
      <c r="KZ32" s="18">
        <v>90.364497987270354</v>
      </c>
      <c r="LA32" s="18">
        <v>89.489898594617841</v>
      </c>
      <c r="LB32" s="18">
        <v>87.866941061139102</v>
      </c>
      <c r="LC32" s="18">
        <v>82.522391423821446</v>
      </c>
      <c r="LD32" s="18">
        <v>81.113539053440093</v>
      </c>
      <c r="LE32" s="18">
        <v>82.393120381951334</v>
      </c>
      <c r="LF32" s="18">
        <v>86.09148409545422</v>
      </c>
      <c r="LG32" s="18">
        <v>88.119423564791674</v>
      </c>
      <c r="LH32" s="18">
        <v>86.008669834256168</v>
      </c>
      <c r="LI32" s="18">
        <v>85.039137020230299</v>
      </c>
      <c r="LJ32" s="18">
        <v>83.256610544443134</v>
      </c>
      <c r="LK32" s="18">
        <v>80.525759784936895</v>
      </c>
      <c r="LL32" s="18">
        <v>81.92047313511371</v>
      </c>
      <c r="LM32" s="18">
        <v>84.562450053334231</v>
      </c>
      <c r="LN32" s="18">
        <v>83.334375155568125</v>
      </c>
      <c r="LO32" s="18">
        <v>92.326792005658149</v>
      </c>
      <c r="LP32" s="18">
        <v>98.725708578228947</v>
      </c>
      <c r="LQ32" s="18">
        <v>105.48618009603024</v>
      </c>
      <c r="LR32" s="18">
        <v>105.49526946616173</v>
      </c>
      <c r="LS32" s="18">
        <v>112.13252952218056</v>
      </c>
      <c r="LT32" s="18">
        <v>109.40975820279122</v>
      </c>
      <c r="LU32" s="18">
        <v>108.78865124380587</v>
      </c>
      <c r="LV32" s="18">
        <v>104.0894468858242</v>
      </c>
      <c r="LW32" s="18">
        <v>98.919615141034129</v>
      </c>
      <c r="LX32" s="18">
        <v>101.68379359102249</v>
      </c>
      <c r="LY32" s="18">
        <v>105.76896050012111</v>
      </c>
      <c r="LZ32" s="18">
        <v>107.14448518002033</v>
      </c>
      <c r="MA32" s="18">
        <v>112.98289059448243</v>
      </c>
      <c r="MB32" s="18">
        <v>133.84198511624336</v>
      </c>
      <c r="MC32" s="18">
        <v>141.77700524103642</v>
      </c>
      <c r="MD32" s="18">
        <v>143.92108666205405</v>
      </c>
      <c r="ME32" s="18">
        <v>143.52923381638527</v>
      </c>
      <c r="MF32" s="18">
        <v>140.06719372630118</v>
      </c>
      <c r="MG32" s="18">
        <v>136.47386273431778</v>
      </c>
      <c r="MH32" s="18">
        <v>136.99397669184208</v>
      </c>
      <c r="MI32" s="18">
        <v>137.03740368247031</v>
      </c>
      <c r="MJ32" s="18">
        <v>137.83928811407091</v>
      </c>
      <c r="MK32" s="18">
        <v>138.47655395328999</v>
      </c>
      <c r="ML32" s="18">
        <v>146.12071423387528</v>
      </c>
      <c r="MM32" s="18">
        <v>152.06617222988606</v>
      </c>
      <c r="MN32" s="18">
        <v>154.47384538471701</v>
      </c>
      <c r="MO32" s="18">
        <v>153.29121733760832</v>
      </c>
      <c r="MP32" s="18">
        <v>153.69215955340863</v>
      </c>
      <c r="MQ32" s="18">
        <v>152.68121960878372</v>
      </c>
      <c r="MR32" s="18">
        <v>155.13736940431593</v>
      </c>
      <c r="MS32" s="18">
        <v>161.01718194937706</v>
      </c>
      <c r="MT32" s="18">
        <v>158.74988906657694</v>
      </c>
      <c r="MU32" s="18">
        <v>160.27185359859467</v>
      </c>
      <c r="MV32" s="18">
        <v>162.78758926498892</v>
      </c>
      <c r="MW32" s="18">
        <v>170.09847264075279</v>
      </c>
      <c r="MX32" s="18">
        <v>168.76839481151106</v>
      </c>
      <c r="MY32" s="18">
        <v>160.8172158064842</v>
      </c>
      <c r="MZ32" s="18">
        <v>153.59116655194759</v>
      </c>
      <c r="NA32" s="18">
        <v>154.94649263155461</v>
      </c>
      <c r="NB32" s="18">
        <v>163.71470501840113</v>
      </c>
      <c r="NC32" s="18">
        <v>162.71790409398079</v>
      </c>
      <c r="ND32" s="18">
        <v>168.67043160009385</v>
      </c>
      <c r="NE32" s="18">
        <v>182.23581155633926</v>
      </c>
      <c r="NF32" s="18">
        <v>183.81534209918976</v>
      </c>
      <c r="NG32" s="18">
        <v>184.74548764264583</v>
      </c>
      <c r="NH32" s="18">
        <v>178.11731695675851</v>
      </c>
      <c r="NI32" s="18">
        <v>182.00049786293508</v>
      </c>
      <c r="NJ32" s="18">
        <v>181.75205507934095</v>
      </c>
      <c r="NK32" s="18">
        <v>173.45749986934663</v>
      </c>
      <c r="NL32" s="18">
        <v>172.90001850128172</v>
      </c>
      <c r="NM32" s="18">
        <v>180.82392939591406</v>
      </c>
      <c r="NN32" s="18">
        <v>202.91109881544114</v>
      </c>
      <c r="NO32" s="18">
        <v>206.26709625399113</v>
      </c>
      <c r="NP32" s="18">
        <v>214.61618768477439</v>
      </c>
      <c r="NQ32" s="18">
        <v>216.16542032718658</v>
      </c>
      <c r="NR32" s="18">
        <v>207.80723952627184</v>
      </c>
      <c r="NS32" s="18">
        <v>222.13410671353338</v>
      </c>
      <c r="NT32" s="18">
        <v>229.77422727406022</v>
      </c>
      <c r="NU32" s="18">
        <v>257.17160871040824</v>
      </c>
      <c r="NV32" s="18">
        <v>269.75634662246705</v>
      </c>
      <c r="NW32" s="18">
        <v>282.89048646247386</v>
      </c>
      <c r="NX32" s="18">
        <v>286.42019186353684</v>
      </c>
      <c r="NY32" s="18">
        <v>280.77771287190916</v>
      </c>
      <c r="NZ32" s="18">
        <v>270.93897466957566</v>
      </c>
      <c r="OA32" s="18">
        <v>269.51194355893136</v>
      </c>
      <c r="OB32" s="18">
        <v>265.71965635406974</v>
      </c>
      <c r="OC32" s="18">
        <v>264.87131514179708</v>
      </c>
      <c r="OD32" s="18">
        <v>264.49562117636202</v>
      </c>
      <c r="OE32" s="18">
        <v>263.77554107594494</v>
      </c>
      <c r="OF32" s="18">
        <v>260.5730529996157</v>
      </c>
      <c r="OG32" s="18">
        <v>258.18355858504771</v>
      </c>
      <c r="OH32" s="18">
        <v>247.92367956662176</v>
      </c>
      <c r="OI32" s="18">
        <v>246.96828577280044</v>
      </c>
      <c r="OJ32" s="18">
        <v>252.74205566632747</v>
      </c>
      <c r="OK32" s="18">
        <v>276.1916206755638</v>
      </c>
      <c r="OL32" s="18">
        <v>300.01687965023518</v>
      </c>
      <c r="OM32" s="18">
        <v>297.85057976889613</v>
      </c>
      <c r="ON32" s="18">
        <v>289.83173545289043</v>
      </c>
      <c r="OO32" s="18">
        <v>287.48869781899452</v>
      </c>
      <c r="OP32" s="18">
        <v>280.27577765464781</v>
      </c>
      <c r="OQ32" s="18">
        <v>267.24465067613124</v>
      </c>
      <c r="OR32" s="18">
        <v>261.45371197235585</v>
      </c>
      <c r="OS32" s="18">
        <v>270.74708796679971</v>
      </c>
      <c r="OT32" s="18">
        <v>264.54207795703411</v>
      </c>
      <c r="OU32" s="18">
        <v>254.81140226626397</v>
      </c>
      <c r="OV32" s="18">
        <v>251.88765487396716</v>
      </c>
      <c r="OW32" s="18">
        <v>247.05715961408615</v>
      </c>
      <c r="OX32" s="18">
        <v>235.13089607155322</v>
      </c>
      <c r="OY32" s="18">
        <v>222.28660614573954</v>
      </c>
      <c r="OZ32" s="18">
        <v>226.12030048120022</v>
      </c>
      <c r="PA32" s="18">
        <v>247.26318533706663</v>
      </c>
      <c r="PB32" s="18">
        <v>217.8065566009283</v>
      </c>
      <c r="PC32" s="18">
        <v>208.10415895056724</v>
      </c>
      <c r="PD32" s="18">
        <v>203.64733779609205</v>
      </c>
      <c r="PE32" s="18">
        <v>196.147597507596</v>
      </c>
      <c r="PF32" s="18">
        <v>185.22318453955648</v>
      </c>
      <c r="PG32" s="18">
        <v>180.12101810574532</v>
      </c>
      <c r="PH32" s="18">
        <v>176.43477355241774</v>
      </c>
      <c r="PI32" s="18">
        <v>161.94025798273088</v>
      </c>
      <c r="PJ32" s="18">
        <v>161.6090009379387</v>
      </c>
      <c r="PK32" s="18">
        <v>163.09056826937197</v>
      </c>
      <c r="PL32" s="18">
        <v>163.5652353762388</v>
      </c>
      <c r="PM32" s="18">
        <v>162.22000859677792</v>
      </c>
      <c r="PN32" s="18">
        <v>165.11648787868023</v>
      </c>
      <c r="PO32" s="18">
        <v>166.47787353837492</v>
      </c>
      <c r="PP32" s="18">
        <v>166.88689519429207</v>
      </c>
      <c r="PQ32" s="18">
        <v>161.92005938243867</v>
      </c>
      <c r="PR32" s="18">
        <v>157.27842103528977</v>
      </c>
      <c r="PS32" s="18">
        <v>150.24122869348528</v>
      </c>
      <c r="PT32" s="18">
        <v>143.03537803924084</v>
      </c>
      <c r="PU32" s="18">
        <v>137.46763386869432</v>
      </c>
      <c r="PV32" s="18">
        <v>134.68729653847217</v>
      </c>
      <c r="PW32" s="18">
        <v>134.30756285297869</v>
      </c>
      <c r="PX32" s="18">
        <v>132.85326363193988</v>
      </c>
      <c r="PY32" s="18">
        <v>130.68898361063003</v>
      </c>
      <c r="PZ32" s="18">
        <v>129.99617162060736</v>
      </c>
      <c r="QA32" s="18">
        <v>129.05491684699058</v>
      </c>
      <c r="QB32" s="18">
        <v>128.12073158347607</v>
      </c>
      <c r="QC32" s="18">
        <v>127.42892952346801</v>
      </c>
      <c r="QD32" s="18">
        <v>122.23384952831267</v>
      </c>
      <c r="QE32" s="18">
        <v>121.29966426479817</v>
      </c>
      <c r="QF32" s="18">
        <v>119.64438897085191</v>
      </c>
      <c r="QG32" s="18">
        <v>118.41429421305656</v>
      </c>
      <c r="QH32" s="18">
        <v>117.4275925887823</v>
      </c>
      <c r="QI32" s="18">
        <v>117.7204722930193</v>
      </c>
      <c r="QJ32" s="18">
        <v>120.96638735997676</v>
      </c>
      <c r="QK32" s="18">
        <v>119.0263118019104</v>
      </c>
      <c r="QL32" s="18">
        <v>119.01318271172048</v>
      </c>
      <c r="QM32" s="18">
        <v>116.64792661750317</v>
      </c>
      <c r="QN32" s="18">
        <v>117.73158152318001</v>
      </c>
      <c r="QO32" s="18">
        <v>117.2710534365177</v>
      </c>
      <c r="QP32" s="18">
        <v>119.6736769412756</v>
      </c>
      <c r="QQ32" s="18">
        <v>122.10053876638413</v>
      </c>
      <c r="QR32" s="18">
        <v>122.52268951249123</v>
      </c>
      <c r="QS32" s="18">
        <v>123.87599573206901</v>
      </c>
      <c r="QT32" s="18">
        <v>125.19294447112084</v>
      </c>
      <c r="QU32" s="18">
        <v>125.84333940052986</v>
      </c>
      <c r="QV32" s="18">
        <v>125.63731367754936</v>
      </c>
      <c r="QW32" s="18">
        <v>128.36311478698252</v>
      </c>
      <c r="QX32" s="18">
        <v>129.06299628710747</v>
      </c>
      <c r="QY32" s="18">
        <v>128.18536710441111</v>
      </c>
      <c r="QZ32" s="18">
        <v>128.82566273367405</v>
      </c>
      <c r="RA32" s="18">
        <v>129.7446990469694</v>
      </c>
      <c r="RB32" s="18">
        <v>131.75647963607312</v>
      </c>
      <c r="RC32" s="18">
        <v>132.93405803310873</v>
      </c>
      <c r="RD32" s="18">
        <v>132.01906143987179</v>
      </c>
      <c r="RE32" s="18">
        <v>130.59304025924206</v>
      </c>
      <c r="RF32" s="18">
        <v>128.05508613252641</v>
      </c>
      <c r="RG32" s="18">
        <v>125.20001398122309</v>
      </c>
      <c r="RH32" s="18">
        <v>122.5004710521698</v>
      </c>
      <c r="RI32" s="18">
        <v>122.81859900677205</v>
      </c>
      <c r="RJ32" s="18">
        <v>122.81253942668438</v>
      </c>
      <c r="RK32" s="18">
        <v>122.85293662726879</v>
      </c>
      <c r="RL32" s="18">
        <v>122.20153176784515</v>
      </c>
      <c r="RM32" s="18">
        <v>122.59742433357238</v>
      </c>
      <c r="RN32" s="18">
        <v>123.92649223279953</v>
      </c>
      <c r="RO32" s="18">
        <v>125.0232762286663</v>
      </c>
      <c r="RP32" s="18">
        <v>125.32524530303479</v>
      </c>
      <c r="RQ32" s="18">
        <v>124.38803024947644</v>
      </c>
      <c r="RR32" s="18">
        <v>124.47387430071831</v>
      </c>
      <c r="RS32" s="18">
        <v>118.06788821804523</v>
      </c>
      <c r="RT32" s="18">
        <v>118.95662663090229</v>
      </c>
      <c r="RU32" s="18">
        <v>116.32070929276944</v>
      </c>
      <c r="RV32" s="18">
        <v>111.11048034739494</v>
      </c>
      <c r="RW32" s="18">
        <v>111.04483489644528</v>
      </c>
      <c r="RX32" s="18">
        <v>109.6238633658886</v>
      </c>
      <c r="RY32" s="18">
        <v>110.74387575209141</v>
      </c>
      <c r="RZ32" s="18">
        <v>110.38333073687554</v>
      </c>
      <c r="SA32" s="18">
        <v>109.33401345169544</v>
      </c>
      <c r="SB32" s="18">
        <v>107.50805998528003</v>
      </c>
      <c r="SC32" s="18">
        <v>109.72384643733501</v>
      </c>
      <c r="SD32" s="18">
        <v>111.87297750842571</v>
      </c>
      <c r="SE32" s="18">
        <v>117.26802364647388</v>
      </c>
      <c r="SF32" s="18">
        <v>120.77854037725925</v>
      </c>
      <c r="SG32" s="18">
        <v>130.71726165103911</v>
      </c>
      <c r="SH32" s="18">
        <v>132.3947554053068</v>
      </c>
      <c r="SI32" s="18">
        <v>134.70345541870594</v>
      </c>
      <c r="SJ32" s="18">
        <v>134.30453306293489</v>
      </c>
      <c r="SK32" s="18">
        <v>133.04313047468665</v>
      </c>
      <c r="SL32" s="18">
        <v>134.12779531037808</v>
      </c>
      <c r="SM32" s="18">
        <v>134.44592326498031</v>
      </c>
      <c r="SN32" s="18">
        <v>137.51308071935176</v>
      </c>
      <c r="SO32" s="18">
        <v>142.61726701319219</v>
      </c>
      <c r="SP32" s="5">
        <v>144.02005980348588</v>
      </c>
      <c r="SQ32" s="5">
        <v>144.26042314696312</v>
      </c>
      <c r="SR32" s="5">
        <v>142.00827921438216</v>
      </c>
      <c r="SS32" s="5">
        <v>150.44624448645115</v>
      </c>
      <c r="ST32" s="5">
        <v>148.96700000000001</v>
      </c>
      <c r="SV32" s="5">
        <v>176.26900000000001</v>
      </c>
    </row>
    <row r="33" spans="1:516" x14ac:dyDescent="0.25">
      <c r="A33" s="5" t="s">
        <v>250</v>
      </c>
      <c r="B33" s="5" t="str">
        <f ca="1">_xlfn.XLOOKUP(A33,bonds[worksheet get],bonds[unique lookup],"-")</f>
        <v>OMVAV 2 7/8 PERP nc-24</v>
      </c>
      <c r="C33" s="5" t="str">
        <f ca="1">_xlfn.XLOOKUP(A33,bonds[worksheet get],bonds[ID_ISIN],"-")</f>
        <v>XS1713462403</v>
      </c>
      <c r="D33" s="18">
        <f ca="1">_xll.BDH(A33,"blp_i_sprd_mid","-2AY",,"Dates=H","Fill=C","Sort=R","Dir=H","factor="&amp;_xlfn.XLOOKUP(A33,bonds[worksheet get],bonds[yas/blp factor]),"cols=510;rows=1")</f>
        <v>285.97139843630788</v>
      </c>
      <c r="E33" s="18">
        <v>286.14547795808312</v>
      </c>
      <c r="F33" s="18">
        <v>295.3495553319454</v>
      </c>
      <c r="G33" s="18">
        <v>295.96839293825627</v>
      </c>
      <c r="H33" s="18">
        <v>299.48620801413063</v>
      </c>
      <c r="I33" s="18">
        <v>321.25721687614919</v>
      </c>
      <c r="J33" s="18">
        <v>310.99658749151229</v>
      </c>
      <c r="K33" s="18">
        <v>311.0589743721485</v>
      </c>
      <c r="L33" s="18">
        <v>310.79634572947026</v>
      </c>
      <c r="M33" s="18">
        <v>308.16100314259529</v>
      </c>
      <c r="N33" s="18">
        <v>306.37392088437082</v>
      </c>
      <c r="O33" s="18">
        <v>308.5162058662176</v>
      </c>
      <c r="P33" s="18">
        <v>301.76634787738323</v>
      </c>
      <c r="Q33" s="18">
        <v>303.40350037407876</v>
      </c>
      <c r="R33" s="18">
        <v>291.59326137363911</v>
      </c>
      <c r="S33" s="18">
        <v>282.89834144496916</v>
      </c>
      <c r="T33" s="18">
        <v>305.6776027972698</v>
      </c>
      <c r="U33" s="18">
        <v>297.98187919878961</v>
      </c>
      <c r="V33" s="18">
        <v>295.04969580888752</v>
      </c>
      <c r="W33" s="18">
        <v>278.95991804480553</v>
      </c>
      <c r="X33" s="18">
        <v>262.74436027944091</v>
      </c>
      <c r="Y33" s="18">
        <v>253.01401938021183</v>
      </c>
      <c r="Z33" s="18">
        <v>261.47347914648054</v>
      </c>
      <c r="AA33" s="18">
        <v>276.89712602376937</v>
      </c>
      <c r="AB33" s="18">
        <v>288.52724806237222</v>
      </c>
      <c r="AC33" s="18">
        <v>298.30790096211439</v>
      </c>
      <c r="AD33" s="18">
        <v>303.15898405158521</v>
      </c>
      <c r="AE33" s="18">
        <v>302.66290772652627</v>
      </c>
      <c r="AF33" s="18">
        <v>300.61822802567485</v>
      </c>
      <c r="AG33" s="18">
        <v>303.3894130139351</v>
      </c>
      <c r="AH33" s="18">
        <v>319.1441128546</v>
      </c>
      <c r="AI33" s="18">
        <v>336.29446758949757</v>
      </c>
      <c r="AJ33" s="18">
        <v>344.25785103070734</v>
      </c>
      <c r="AK33" s="18">
        <v>351.52592262482642</v>
      </c>
      <c r="AL33" s="18">
        <v>362.24338497412208</v>
      </c>
      <c r="AM33" s="18">
        <v>389.28809772992139</v>
      </c>
      <c r="AN33" s="18">
        <v>403.33923323321346</v>
      </c>
      <c r="AO33" s="18">
        <v>412.20622020363805</v>
      </c>
      <c r="AP33" s="18">
        <v>412.51815460681911</v>
      </c>
      <c r="AQ33" s="18">
        <v>411.13558083271982</v>
      </c>
      <c r="AR33" s="18">
        <v>408.24666576325893</v>
      </c>
      <c r="AS33" s="18">
        <v>410.21185250329972</v>
      </c>
      <c r="AT33" s="18">
        <v>411.71115011858944</v>
      </c>
      <c r="AU33" s="18">
        <v>412.53425444698331</v>
      </c>
      <c r="AV33" s="18">
        <v>414.98746759200094</v>
      </c>
      <c r="AW33" s="18">
        <v>424.13418928527835</v>
      </c>
      <c r="AX33" s="18">
        <v>422.66004767024515</v>
      </c>
      <c r="AY33" s="18">
        <v>412.6439346081018</v>
      </c>
      <c r="AZ33" s="18">
        <v>407.52317919588086</v>
      </c>
      <c r="BA33" s="18">
        <v>407.0472276710272</v>
      </c>
      <c r="BB33" s="18">
        <v>408.06051136136051</v>
      </c>
      <c r="BC33" s="18">
        <v>421.93354238283632</v>
      </c>
      <c r="BD33" s="18">
        <v>424.68661505091188</v>
      </c>
      <c r="BE33" s="18">
        <v>427.05530403506754</v>
      </c>
      <c r="BF33" s="18">
        <v>415.88905864119528</v>
      </c>
      <c r="BG33" s="18">
        <v>387.22329322886469</v>
      </c>
      <c r="BH33" s="18">
        <v>382.07536933636669</v>
      </c>
      <c r="BI33" s="18">
        <v>384.62216280233861</v>
      </c>
      <c r="BJ33" s="18">
        <v>373.63301565027234</v>
      </c>
      <c r="BK33" s="18">
        <v>371.60041082954405</v>
      </c>
      <c r="BL33" s="18">
        <v>406.22915454268451</v>
      </c>
      <c r="BM33" s="18">
        <v>435.69588700318337</v>
      </c>
      <c r="BN33" s="18">
        <v>451.07123435997966</v>
      </c>
      <c r="BO33" s="18">
        <v>476.22622837650778</v>
      </c>
      <c r="BP33" s="18">
        <v>486.9638155260086</v>
      </c>
      <c r="BQ33" s="18">
        <v>482.78087580335136</v>
      </c>
      <c r="BR33" s="18">
        <v>483.16827820730214</v>
      </c>
      <c r="BS33" s="18">
        <v>482.07348907613755</v>
      </c>
      <c r="BT33" s="18">
        <v>484.90303598499298</v>
      </c>
      <c r="BU33" s="18">
        <v>481.35503370881082</v>
      </c>
      <c r="BV33" s="18">
        <v>485.73519647347928</v>
      </c>
      <c r="BW33" s="18">
        <v>501.20009919118877</v>
      </c>
      <c r="BX33" s="18">
        <v>531.38629325902468</v>
      </c>
      <c r="BY33" s="18">
        <v>536.17901442790037</v>
      </c>
      <c r="BZ33" s="18">
        <v>512.00007322132581</v>
      </c>
      <c r="CA33" s="18">
        <v>501.56234559488297</v>
      </c>
      <c r="CB33" s="18">
        <v>497.55449163401124</v>
      </c>
      <c r="CC33" s="18">
        <v>439.51154912209512</v>
      </c>
      <c r="CD33" s="18">
        <v>391.8882219164372</v>
      </c>
      <c r="CE33" s="18">
        <v>320.77120295119283</v>
      </c>
      <c r="CF33" s="18">
        <v>311.9374219011068</v>
      </c>
      <c r="CG33" s="18">
        <v>266.52077903795242</v>
      </c>
      <c r="CH33" s="18">
        <v>258.47287143588068</v>
      </c>
      <c r="CI33" s="18">
        <v>260.73188025891784</v>
      </c>
      <c r="CJ33" s="18">
        <v>185.97730365657807</v>
      </c>
      <c r="CK33" s="18">
        <v>169.44880524802207</v>
      </c>
      <c r="CL33" s="18">
        <v>164.18717623436453</v>
      </c>
      <c r="CM33" s="18">
        <v>171.86277503263949</v>
      </c>
      <c r="CN33" s="18">
        <v>182.72815466344358</v>
      </c>
      <c r="CO33" s="18">
        <v>178.33088581860065</v>
      </c>
      <c r="CP33" s="18">
        <v>160.23667795407772</v>
      </c>
      <c r="CQ33" s="18">
        <v>144.05734482908247</v>
      </c>
      <c r="CR33" s="18">
        <v>137.691870524168</v>
      </c>
      <c r="CS33" s="18">
        <v>131.1100546170473</v>
      </c>
      <c r="CT33" s="18">
        <v>118.82084537172318</v>
      </c>
      <c r="CU33" s="18">
        <v>120.27888714659214</v>
      </c>
      <c r="CV33" s="18">
        <v>120.59685898983479</v>
      </c>
      <c r="CW33" s="18">
        <v>121.93817692351341</v>
      </c>
      <c r="CX33" s="18">
        <v>121.70372300112247</v>
      </c>
      <c r="CY33" s="18">
        <v>122.56506444990636</v>
      </c>
      <c r="CZ33" s="18">
        <v>122.26017372679711</v>
      </c>
      <c r="DA33" s="18">
        <v>121.77617228186131</v>
      </c>
      <c r="DB33" s="18">
        <v>123.31672573757173</v>
      </c>
      <c r="DC33" s="18">
        <v>124.46484558928013</v>
      </c>
      <c r="DD33" s="18">
        <v>123.1074278154373</v>
      </c>
      <c r="DE33" s="18">
        <v>121.87377756285667</v>
      </c>
      <c r="DF33" s="18">
        <v>124.52018878984451</v>
      </c>
      <c r="DG33" s="18">
        <v>127.46847201991081</v>
      </c>
      <c r="DH33" s="18">
        <v>134.20223016858102</v>
      </c>
      <c r="DI33" s="18">
        <v>133.48981224131586</v>
      </c>
      <c r="DJ33" s="18">
        <v>131.64638054251671</v>
      </c>
      <c r="DK33" s="18">
        <v>128.89632659447193</v>
      </c>
      <c r="DL33" s="18">
        <v>129.8049613237381</v>
      </c>
      <c r="DM33" s="18">
        <v>130.47612341058255</v>
      </c>
      <c r="DN33" s="18">
        <v>118.8178266516924</v>
      </c>
      <c r="DO33" s="18">
        <v>116.96533879280089</v>
      </c>
      <c r="DP33" s="18">
        <v>113.75442692005635</v>
      </c>
      <c r="DQ33" s="18">
        <v>111.93916994154453</v>
      </c>
      <c r="DR33" s="18">
        <v>111.32536353528501</v>
      </c>
      <c r="DS33" s="18">
        <v>111.51453665721415</v>
      </c>
      <c r="DT33" s="18">
        <v>116.27203942573071</v>
      </c>
      <c r="DU33" s="18">
        <v>118.62865352976323</v>
      </c>
      <c r="DV33" s="18">
        <v>117.77133704102039</v>
      </c>
      <c r="DW33" s="18">
        <v>116.62019846928121</v>
      </c>
      <c r="DX33" s="18">
        <v>118.53708568882944</v>
      </c>
      <c r="DY33" s="18">
        <v>118.58437896931171</v>
      </c>
      <c r="DZ33" s="18">
        <v>122.65663229084015</v>
      </c>
      <c r="EA33" s="18">
        <v>122.09615660512448</v>
      </c>
      <c r="EB33" s="18">
        <v>120.78401963174343</v>
      </c>
      <c r="EC33" s="18">
        <v>119.22233513581753</v>
      </c>
      <c r="ED33" s="18">
        <v>116.907983112216</v>
      </c>
      <c r="EE33" s="18">
        <v>115.83834998130799</v>
      </c>
      <c r="EF33" s="18">
        <v>114.84519109117984</v>
      </c>
      <c r="EG33" s="18">
        <v>118.01685960352421</v>
      </c>
      <c r="EH33" s="18">
        <v>118.72223385071754</v>
      </c>
      <c r="EI33" s="18">
        <v>119.57753785943984</v>
      </c>
      <c r="EJ33" s="18">
        <v>119.52018217885494</v>
      </c>
      <c r="EK33" s="18">
        <v>119.81601674187182</v>
      </c>
      <c r="EL33" s="18">
        <v>122.67172589099407</v>
      </c>
      <c r="EM33" s="18">
        <v>124.03115614485741</v>
      </c>
      <c r="EN33" s="18">
        <v>124.13178014588355</v>
      </c>
      <c r="EO33" s="18">
        <v>125.4700793595314</v>
      </c>
      <c r="EP33" s="18">
        <v>129.5433389210701</v>
      </c>
      <c r="EQ33" s="18">
        <v>132.73915719366073</v>
      </c>
      <c r="ER33" s="18">
        <v>131.68461766290665</v>
      </c>
      <c r="ES33" s="18">
        <v>134.06538152718545</v>
      </c>
      <c r="ET33" s="18">
        <v>139.81302446579932</v>
      </c>
      <c r="EU33" s="18">
        <v>142.42522353243828</v>
      </c>
      <c r="EV33" s="18">
        <v>147.91627526843547</v>
      </c>
      <c r="EW33" s="18">
        <v>150.2044650517702</v>
      </c>
      <c r="EX33" s="18">
        <v>145.69852228581905</v>
      </c>
      <c r="EY33" s="18">
        <v>147.72408342647552</v>
      </c>
      <c r="EZ33" s="18">
        <v>150.53149305510522</v>
      </c>
      <c r="FA33" s="18">
        <v>150.18333401155473</v>
      </c>
      <c r="FB33" s="18">
        <v>149.94888008916379</v>
      </c>
      <c r="FC33" s="18">
        <v>151.55785786557198</v>
      </c>
      <c r="FD33" s="18">
        <v>155.57678046655656</v>
      </c>
      <c r="FE33" s="18">
        <v>154.76373853826524</v>
      </c>
      <c r="FF33" s="18">
        <v>155.97323903059959</v>
      </c>
      <c r="FG33" s="18">
        <v>151.03763178026676</v>
      </c>
      <c r="FH33" s="18">
        <v>149.43066648387909</v>
      </c>
      <c r="FI33" s="18">
        <v>149.62386456584929</v>
      </c>
      <c r="FJ33" s="18">
        <v>149.4014855235815</v>
      </c>
      <c r="FK33" s="18">
        <v>148.28858407223225</v>
      </c>
      <c r="FL33" s="18">
        <v>145.32923220205308</v>
      </c>
      <c r="FM33" s="18">
        <v>144.7707689963579</v>
      </c>
      <c r="FN33" s="18">
        <v>142.52584753346443</v>
      </c>
      <c r="FO33" s="18">
        <v>138.70414797449112</v>
      </c>
      <c r="FP33" s="18">
        <v>141.6343188843727</v>
      </c>
      <c r="FQ33" s="18">
        <v>139.46788414227964</v>
      </c>
      <c r="FR33" s="18">
        <v>142.6234528144598</v>
      </c>
      <c r="FS33" s="18">
        <v>145.76996532654763</v>
      </c>
      <c r="FT33" s="18">
        <v>145.26382660138606</v>
      </c>
      <c r="FU33" s="18">
        <v>139.87038014638424</v>
      </c>
      <c r="FV33" s="18">
        <v>137.3547801207304</v>
      </c>
      <c r="FW33" s="18">
        <v>134.89653577566148</v>
      </c>
      <c r="FX33" s="18">
        <v>136.56387547266485</v>
      </c>
      <c r="FY33" s="18">
        <v>138.70515421450139</v>
      </c>
      <c r="FZ33" s="18">
        <v>141.21371056008337</v>
      </c>
      <c r="GA33" s="18">
        <v>141.03158111822606</v>
      </c>
      <c r="GB33" s="18">
        <v>140.1098652688265</v>
      </c>
      <c r="GC33" s="18">
        <v>144.28576131141185</v>
      </c>
      <c r="GD33" s="18">
        <v>147.33969974255561</v>
      </c>
      <c r="GE33" s="18">
        <v>149.64499560606481</v>
      </c>
      <c r="GF33" s="18">
        <v>152.92131307947636</v>
      </c>
      <c r="GG33" s="18">
        <v>156.02455727112292</v>
      </c>
      <c r="GH33" s="18">
        <v>156.46327791559696</v>
      </c>
      <c r="GI33" s="18">
        <v>160.94708340132237</v>
      </c>
      <c r="GJ33" s="18">
        <v>164.53432903790474</v>
      </c>
      <c r="GK33" s="18">
        <v>167.77744059097768</v>
      </c>
      <c r="GL33" s="18">
        <v>166.67460153973101</v>
      </c>
      <c r="GM33" s="18">
        <v>167.51581818830968</v>
      </c>
      <c r="GN33" s="18">
        <v>167.05999146366119</v>
      </c>
      <c r="GO33" s="18">
        <v>162.95956342184544</v>
      </c>
      <c r="GP33" s="18">
        <v>160.6220678780079</v>
      </c>
      <c r="GQ33" s="18">
        <v>161.58101460778715</v>
      </c>
      <c r="GR33" s="18">
        <v>161.60818308806418</v>
      </c>
      <c r="GS33" s="18">
        <v>162.66272261881829</v>
      </c>
      <c r="GT33" s="18">
        <v>163.5411701477766</v>
      </c>
      <c r="GU33" s="18">
        <v>163.17691126406191</v>
      </c>
      <c r="GV33" s="18">
        <v>161.67157620871069</v>
      </c>
      <c r="GW33" s="18">
        <v>157.63152256751061</v>
      </c>
      <c r="GX33" s="18">
        <v>160.53050003707409</v>
      </c>
      <c r="GY33" s="18">
        <v>159.89053139054775</v>
      </c>
      <c r="GZ33" s="18">
        <v>155.54256830620767</v>
      </c>
      <c r="HA33" s="18">
        <v>152.93741291964054</v>
      </c>
      <c r="HB33" s="18">
        <v>151.15334938144684</v>
      </c>
      <c r="HC33" s="18">
        <v>154.54035325598716</v>
      </c>
      <c r="HD33" s="18">
        <v>174.40755601859092</v>
      </c>
      <c r="HE33" s="18">
        <v>173.84305537283419</v>
      </c>
      <c r="HF33" s="18">
        <v>169.44478028798105</v>
      </c>
      <c r="HG33" s="18">
        <v>168.26747947597502</v>
      </c>
      <c r="HH33" s="18">
        <v>165.82634121108055</v>
      </c>
      <c r="HI33" s="18">
        <v>170.88470974266528</v>
      </c>
      <c r="HJ33" s="18">
        <v>172.49670623910427</v>
      </c>
      <c r="HK33" s="18">
        <v>169.76878957128525</v>
      </c>
      <c r="HL33" s="18">
        <v>168.92455420267584</v>
      </c>
      <c r="HM33" s="18">
        <v>169.59370380949974</v>
      </c>
      <c r="HN33" s="18">
        <v>169.18818908536434</v>
      </c>
      <c r="HO33" s="18">
        <v>167.90322059226037</v>
      </c>
      <c r="HP33" s="18">
        <v>166.42002281713485</v>
      </c>
      <c r="HQ33" s="18">
        <v>166.05978889346122</v>
      </c>
      <c r="HR33" s="18">
        <v>165.00826808273794</v>
      </c>
      <c r="HS33" s="18">
        <v>174.36227521812916</v>
      </c>
      <c r="HT33" s="18">
        <v>182.51684426128864</v>
      </c>
      <c r="HU33" s="18">
        <v>184.0775225172043</v>
      </c>
      <c r="HV33" s="18">
        <v>193.65692741489408</v>
      </c>
      <c r="HW33" s="18">
        <v>195.47822183346747</v>
      </c>
      <c r="HX33" s="18">
        <v>184.26468315911293</v>
      </c>
      <c r="HY33" s="18">
        <v>178.99299174535275</v>
      </c>
      <c r="HZ33" s="18">
        <v>171.53675326931477</v>
      </c>
      <c r="IA33" s="18">
        <v>171.41902318811415</v>
      </c>
      <c r="IB33" s="18">
        <v>170.61906237995626</v>
      </c>
      <c r="IC33" s="18">
        <v>178.82092470359802</v>
      </c>
      <c r="ID33" s="18">
        <v>180.16425511729716</v>
      </c>
      <c r="IE33" s="18">
        <v>184.75069708406923</v>
      </c>
      <c r="IF33" s="18">
        <v>173.20711168634892</v>
      </c>
      <c r="IG33" s="18">
        <v>160.31315219485759</v>
      </c>
      <c r="IH33" s="18">
        <v>158.50997009646892</v>
      </c>
      <c r="II33" s="18">
        <v>157.87402640998366</v>
      </c>
      <c r="IJ33" s="18">
        <v>148.79170407736302</v>
      </c>
      <c r="IK33" s="18">
        <v>149.00905191957952</v>
      </c>
      <c r="IL33" s="18">
        <v>148.6347306357622</v>
      </c>
      <c r="IM33" s="18">
        <v>153.97585261023042</v>
      </c>
      <c r="IN33" s="18">
        <v>160.39566387569906</v>
      </c>
      <c r="IO33" s="18">
        <v>162.03885381245613</v>
      </c>
      <c r="IP33" s="18">
        <v>158.86215410006048</v>
      </c>
      <c r="IQ33" s="18">
        <v>156.18555567276479</v>
      </c>
      <c r="IR33" s="18">
        <v>149.74159464704988</v>
      </c>
      <c r="IS33" s="18">
        <v>144.85428691720961</v>
      </c>
      <c r="IT33" s="18">
        <v>143.90942754757404</v>
      </c>
      <c r="IU33" s="18">
        <v>144.76171283626556</v>
      </c>
      <c r="IV33" s="18">
        <v>146.68564373588563</v>
      </c>
      <c r="IW33" s="18">
        <v>151.8476549885273</v>
      </c>
      <c r="IX33" s="18">
        <v>153.78969820833208</v>
      </c>
      <c r="IY33" s="18">
        <v>151.27912938272954</v>
      </c>
      <c r="IZ33" s="18">
        <v>146.35056581246855</v>
      </c>
      <c r="JA33" s="18">
        <v>146.5055267740488</v>
      </c>
      <c r="JB33" s="18">
        <v>151.85771738862991</v>
      </c>
      <c r="JC33" s="18">
        <v>160.04951731216906</v>
      </c>
      <c r="JD33" s="18">
        <v>166.32845497620104</v>
      </c>
      <c r="JE33" s="18">
        <v>172.15961583566667</v>
      </c>
      <c r="JF33" s="18">
        <v>180.39468407964708</v>
      </c>
      <c r="JG33" s="18">
        <v>183.51402811145783</v>
      </c>
      <c r="JH33" s="18">
        <v>184.16506539809703</v>
      </c>
      <c r="JI33" s="18">
        <v>182.82877866446972</v>
      </c>
      <c r="JJ33" s="18">
        <v>183.9255802756548</v>
      </c>
      <c r="JK33" s="18">
        <v>186.47438622164728</v>
      </c>
      <c r="JL33" s="18">
        <v>193.84610053682329</v>
      </c>
      <c r="JM33" s="18">
        <v>204.04534928083419</v>
      </c>
      <c r="JN33" s="18">
        <v>211.87792152070998</v>
      </c>
      <c r="JO33" s="18">
        <v>216.1624914844036</v>
      </c>
      <c r="JP33" s="18">
        <v>218.97291983306408</v>
      </c>
      <c r="JQ33" s="18">
        <v>219.58672623932361</v>
      </c>
      <c r="JR33" s="18">
        <v>216.02262412297725</v>
      </c>
      <c r="JS33" s="18">
        <v>223.95984532392023</v>
      </c>
      <c r="JT33" s="18">
        <v>229.3945476193428</v>
      </c>
      <c r="JU33" s="18">
        <v>232.33075596928595</v>
      </c>
      <c r="JV33" s="18">
        <v>235.13615311789513</v>
      </c>
      <c r="JW33" s="18">
        <v>246.13838139009476</v>
      </c>
      <c r="JX33" s="18">
        <v>251.73307584714888</v>
      </c>
      <c r="JY33" s="18">
        <v>250.3937703934908</v>
      </c>
      <c r="JZ33" s="18">
        <v>247.05909099948406</v>
      </c>
      <c r="KA33" s="18">
        <v>249.16615758097171</v>
      </c>
      <c r="KB33" s="18">
        <v>247.34184444236755</v>
      </c>
      <c r="KC33" s="18">
        <v>246.62439531505109</v>
      </c>
      <c r="KD33" s="18">
        <v>245.2609401011467</v>
      </c>
      <c r="KE33" s="18">
        <v>246.72501931607724</v>
      </c>
      <c r="KF33" s="18">
        <v>231.18867355763911</v>
      </c>
      <c r="KG33" s="18">
        <v>226.99567143487928</v>
      </c>
      <c r="KH33" s="18">
        <v>224.41969700860977</v>
      </c>
      <c r="KI33" s="18">
        <v>224.8081056525707</v>
      </c>
      <c r="KJ33" s="18">
        <v>226.84272295331957</v>
      </c>
      <c r="KK33" s="18">
        <v>228.99003913521767</v>
      </c>
      <c r="KL33" s="18">
        <v>228.98299545514581</v>
      </c>
      <c r="KM33" s="18">
        <v>229.63000778174398</v>
      </c>
      <c r="KN33" s="18">
        <v>224.81112437260151</v>
      </c>
      <c r="KO33" s="18">
        <v>227.71010184216499</v>
      </c>
      <c r="KP33" s="18">
        <v>224.56358933007715</v>
      </c>
      <c r="KQ33" s="18">
        <v>209.46294549608228</v>
      </c>
      <c r="KR33" s="18">
        <v>200.60501468575001</v>
      </c>
      <c r="KS33" s="18">
        <v>200.32930492293835</v>
      </c>
      <c r="KT33" s="18">
        <v>200.9109116488695</v>
      </c>
      <c r="KU33" s="18">
        <v>205.58690897655489</v>
      </c>
      <c r="KV33" s="18">
        <v>208.07634676194192</v>
      </c>
      <c r="KW33" s="18">
        <v>208.87429509007933</v>
      </c>
      <c r="KX33" s="18">
        <v>209.45087061595916</v>
      </c>
      <c r="KY33" s="18">
        <v>210.19850694358351</v>
      </c>
      <c r="KZ33" s="18">
        <v>210.95016823124885</v>
      </c>
      <c r="LA33" s="18">
        <v>212.72819432938098</v>
      </c>
      <c r="LB33" s="18">
        <v>208.65191604781151</v>
      </c>
      <c r="LC33" s="18">
        <v>211.44523831629752</v>
      </c>
      <c r="LD33" s="18">
        <v>213.56941097795965</v>
      </c>
      <c r="LE33" s="18">
        <v>222.93046179342269</v>
      </c>
      <c r="LF33" s="18">
        <v>231.72298700308801</v>
      </c>
      <c r="LG33" s="18">
        <v>235.87473328542711</v>
      </c>
      <c r="LH33" s="18">
        <v>234.04337646675111</v>
      </c>
      <c r="LI33" s="18">
        <v>233.13272925746443</v>
      </c>
      <c r="LJ33" s="18">
        <v>231.63443788218498</v>
      </c>
      <c r="LK33" s="18">
        <v>232.27943772876262</v>
      </c>
      <c r="LL33" s="18">
        <v>230.89082651460171</v>
      </c>
      <c r="LM33" s="18">
        <v>234.05947630691529</v>
      </c>
      <c r="LN33" s="18">
        <v>234.36034206998349</v>
      </c>
      <c r="LO33" s="18">
        <v>243.94578440773486</v>
      </c>
      <c r="LP33" s="18">
        <v>249.69543982636927</v>
      </c>
      <c r="LQ33" s="18">
        <v>253.88642946910861</v>
      </c>
      <c r="LR33" s="18">
        <v>251.01462047982216</v>
      </c>
      <c r="LS33" s="18">
        <v>255.47930740535261</v>
      </c>
      <c r="LT33" s="18">
        <v>250.56483119523526</v>
      </c>
      <c r="LU33" s="18">
        <v>249.23357566165922</v>
      </c>
      <c r="LV33" s="18">
        <v>245.25389642107487</v>
      </c>
      <c r="LW33" s="18">
        <v>243.27059736084939</v>
      </c>
      <c r="LX33" s="18">
        <v>248.02105644929409</v>
      </c>
      <c r="LY33" s="18">
        <v>249.34224958276747</v>
      </c>
      <c r="LZ33" s="18">
        <v>250.14522911095619</v>
      </c>
      <c r="MA33" s="18">
        <v>254.81619523859024</v>
      </c>
      <c r="MB33" s="18">
        <v>265.59705070853232</v>
      </c>
      <c r="MC33" s="18">
        <v>274.67635432112218</v>
      </c>
      <c r="MD33" s="18">
        <v>274.77295336210727</v>
      </c>
      <c r="ME33" s="18">
        <v>272.05509909439087</v>
      </c>
      <c r="MF33" s="18">
        <v>265.37265918624399</v>
      </c>
      <c r="MG33" s="18">
        <v>258.70933783829213</v>
      </c>
      <c r="MH33" s="18">
        <v>258.57248919689653</v>
      </c>
      <c r="MI33" s="18">
        <v>257.04199814128879</v>
      </c>
      <c r="MJ33" s="18">
        <v>255.71376132774353</v>
      </c>
      <c r="MK33" s="18">
        <v>257.88925222992901</v>
      </c>
      <c r="ML33" s="18">
        <v>262.23319035422804</v>
      </c>
      <c r="MM33" s="18">
        <v>264.83532702076434</v>
      </c>
      <c r="MN33" s="18">
        <v>266.42820495700835</v>
      </c>
      <c r="MO33" s="18">
        <v>263.36017916572092</v>
      </c>
      <c r="MP33" s="18">
        <v>264.87557662117484</v>
      </c>
      <c r="MQ33" s="18">
        <v>263.4608031667471</v>
      </c>
      <c r="MR33" s="18">
        <v>264.95003838193418</v>
      </c>
      <c r="MS33" s="18">
        <v>268.67715137994293</v>
      </c>
      <c r="MT33" s="18">
        <v>267.93655873239038</v>
      </c>
      <c r="MU33" s="18">
        <v>267.94158993244167</v>
      </c>
      <c r="MV33" s="18">
        <v>271.3799120475054</v>
      </c>
      <c r="MW33" s="18">
        <v>277.84802283346653</v>
      </c>
      <c r="MX33" s="18">
        <v>279.88264013421536</v>
      </c>
      <c r="MY33" s="18">
        <v>272.43747029829024</v>
      </c>
      <c r="MZ33" s="18">
        <v>263.94379837167264</v>
      </c>
      <c r="NA33" s="18">
        <v>265.9452097520828</v>
      </c>
      <c r="NB33" s="18">
        <v>271.66165925037859</v>
      </c>
      <c r="NC33" s="18">
        <v>272.68399910080433</v>
      </c>
      <c r="ND33" s="18">
        <v>278.238443957448</v>
      </c>
      <c r="NE33" s="18">
        <v>293.01809722816944</v>
      </c>
      <c r="NF33" s="18">
        <v>295.60916525459288</v>
      </c>
      <c r="NG33" s="18">
        <v>294.92995324766633</v>
      </c>
      <c r="NH33" s="18">
        <v>288.32096886026864</v>
      </c>
      <c r="NI33" s="18">
        <v>291.47251257240777</v>
      </c>
      <c r="NJ33" s="18">
        <v>290.93920536696908</v>
      </c>
      <c r="NK33" s="18">
        <v>283.9880993760824</v>
      </c>
      <c r="NL33" s="18">
        <v>282.58841952180865</v>
      </c>
      <c r="NM33" s="18">
        <v>288.59265366303919</v>
      </c>
      <c r="NN33" s="18">
        <v>304.4258402245045</v>
      </c>
      <c r="NO33" s="18">
        <v>306.27732184338566</v>
      </c>
      <c r="NP33" s="18">
        <v>315.38480017626284</v>
      </c>
      <c r="NQ33" s="18">
        <v>315.03563489270209</v>
      </c>
      <c r="NR33" s="18">
        <v>309.15315579271316</v>
      </c>
      <c r="NS33" s="18">
        <v>317.69110227978229</v>
      </c>
      <c r="NT33" s="18">
        <v>322.39829304778578</v>
      </c>
      <c r="NU33" s="18">
        <v>343.10268749892714</v>
      </c>
      <c r="NV33" s="18">
        <v>351.98879302954674</v>
      </c>
      <c r="NW33" s="18">
        <v>356.66378411722184</v>
      </c>
      <c r="NX33" s="18">
        <v>358.65613933753968</v>
      </c>
      <c r="NY33" s="18">
        <v>355.10411210131645</v>
      </c>
      <c r="NZ33" s="18">
        <v>345.5176635235548</v>
      </c>
      <c r="OA33" s="18">
        <v>345.59715648436548</v>
      </c>
      <c r="OB33" s="18">
        <v>344.67040943491463</v>
      </c>
      <c r="OC33" s="18">
        <v>342.13367836904524</v>
      </c>
      <c r="OD33" s="18">
        <v>341.81973148584365</v>
      </c>
      <c r="OE33" s="18">
        <v>341.43031660187245</v>
      </c>
      <c r="OF33" s="18">
        <v>338.35424089050292</v>
      </c>
      <c r="OG33" s="18">
        <v>335.70179222345354</v>
      </c>
      <c r="OH33" s="18">
        <v>326.41319068872929</v>
      </c>
      <c r="OI33" s="18">
        <v>327.4526366193295</v>
      </c>
      <c r="OJ33" s="18">
        <v>328.34819022846222</v>
      </c>
      <c r="OK33" s="18">
        <v>345.36270256197452</v>
      </c>
      <c r="OL33" s="18">
        <v>365.74308772981169</v>
      </c>
      <c r="OM33" s="18">
        <v>368.06146471345426</v>
      </c>
      <c r="ON33" s="18">
        <v>364.21662163424497</v>
      </c>
      <c r="OO33" s="18">
        <v>367.7042495098114</v>
      </c>
      <c r="OP33" s="18">
        <v>361.81975792980194</v>
      </c>
      <c r="OQ33" s="18">
        <v>354.88777049911022</v>
      </c>
      <c r="OR33" s="18">
        <v>349.60501044523716</v>
      </c>
      <c r="OS33" s="18">
        <v>354.96826969993111</v>
      </c>
      <c r="OT33" s="18">
        <v>348.49412147390848</v>
      </c>
      <c r="OU33" s="18">
        <v>333.66013124263287</v>
      </c>
      <c r="OV33" s="18">
        <v>327.96581902456285</v>
      </c>
      <c r="OW33" s="18">
        <v>320.59812966942786</v>
      </c>
      <c r="OX33" s="18">
        <v>302.91044276905058</v>
      </c>
      <c r="OY33" s="18">
        <v>290.71682632470129</v>
      </c>
      <c r="OZ33" s="18">
        <v>290.87379976630211</v>
      </c>
      <c r="PA33" s="18">
        <v>299.68644977617259</v>
      </c>
      <c r="PB33" s="18">
        <v>284.59083714222908</v>
      </c>
      <c r="PC33" s="18">
        <v>279.46404428994657</v>
      </c>
      <c r="PD33" s="18">
        <v>276.20181417667862</v>
      </c>
      <c r="PE33" s="18">
        <v>268.97197970294951</v>
      </c>
      <c r="PF33" s="18">
        <v>255.06775524115562</v>
      </c>
      <c r="PG33" s="18">
        <v>252.66485409665108</v>
      </c>
      <c r="PH33" s="18">
        <v>251.00355183970927</v>
      </c>
      <c r="PI33" s="18">
        <v>245.81437210679053</v>
      </c>
      <c r="PJ33" s="18">
        <v>250.02448030972479</v>
      </c>
      <c r="PK33" s="18">
        <v>253.58455746603013</v>
      </c>
      <c r="PL33" s="18">
        <v>253.95384754979611</v>
      </c>
      <c r="PM33" s="18">
        <v>254.84235747885705</v>
      </c>
      <c r="PN33" s="18">
        <v>257.91138951015472</v>
      </c>
      <c r="PO33" s="18">
        <v>261.86289403045174</v>
      </c>
      <c r="PP33" s="18">
        <v>264.16114621388914</v>
      </c>
      <c r="PQ33" s="18">
        <v>263.12673148334028</v>
      </c>
      <c r="PR33" s="18">
        <v>262.69807323896885</v>
      </c>
      <c r="PS33" s="18">
        <v>255.46018884515763</v>
      </c>
      <c r="PT33" s="18">
        <v>253.48997090506555</v>
      </c>
      <c r="PU33" s="18">
        <v>250.01139918959143</v>
      </c>
      <c r="PV33" s="18">
        <v>246.13033147001269</v>
      </c>
      <c r="PW33" s="18">
        <v>246.31044843184947</v>
      </c>
      <c r="PX33" s="18">
        <v>245.5094813836813</v>
      </c>
      <c r="PY33" s="18">
        <v>244.22350665056706</v>
      </c>
      <c r="PZ33" s="18">
        <v>244.07558936905863</v>
      </c>
      <c r="QA33" s="18">
        <v>242.55214199352264</v>
      </c>
      <c r="QB33" s="18">
        <v>242.77653351581094</v>
      </c>
      <c r="QC33" s="18">
        <v>241.43924054217339</v>
      </c>
      <c r="QD33" s="18">
        <v>234.59177727234365</v>
      </c>
      <c r="QE33" s="18">
        <v>234.16412526798248</v>
      </c>
      <c r="QF33" s="18">
        <v>232.20598220801352</v>
      </c>
      <c r="QG33" s="18">
        <v>228.79985977327823</v>
      </c>
      <c r="QH33" s="18">
        <v>229.47303434014322</v>
      </c>
      <c r="QI33" s="18">
        <v>231.8407170842886</v>
      </c>
      <c r="QJ33" s="18">
        <v>236.15144928824904</v>
      </c>
      <c r="QK33" s="18">
        <v>233.0653111767769</v>
      </c>
      <c r="QL33" s="18">
        <v>234.26173054897785</v>
      </c>
      <c r="QM33" s="18">
        <v>230.67448491239549</v>
      </c>
      <c r="QN33" s="18">
        <v>231.80952364397049</v>
      </c>
      <c r="QO33" s="18">
        <v>233.28165277898313</v>
      </c>
      <c r="QP33" s="18">
        <v>234.95804863607884</v>
      </c>
      <c r="QQ33" s="18">
        <v>237.27743185973168</v>
      </c>
      <c r="QR33" s="18">
        <v>237.79061426496506</v>
      </c>
      <c r="QS33" s="18">
        <v>238.79081683516503</v>
      </c>
      <c r="QT33" s="18">
        <v>240.27904581034181</v>
      </c>
      <c r="QU33" s="18">
        <v>241.48351510262489</v>
      </c>
      <c r="QV33" s="18">
        <v>243.0009250380993</v>
      </c>
      <c r="QW33" s="18">
        <v>245.62721146488192</v>
      </c>
      <c r="QX33" s="18">
        <v>246.63345147514346</v>
      </c>
      <c r="QY33" s="18">
        <v>246.22391179096698</v>
      </c>
      <c r="QZ33" s="18">
        <v>250.04661758995056</v>
      </c>
      <c r="RA33" s="18">
        <v>252.17079025161266</v>
      </c>
      <c r="RB33" s="18">
        <v>254.94096899986269</v>
      </c>
      <c r="RC33" s="18">
        <v>254.09472115123273</v>
      </c>
      <c r="RD33" s="18">
        <v>254.41470547449589</v>
      </c>
      <c r="RE33" s="18">
        <v>254.48212355518342</v>
      </c>
      <c r="RF33" s="18">
        <v>251.65760784637928</v>
      </c>
      <c r="RG33" s="18">
        <v>248.951828458786</v>
      </c>
      <c r="RH33" s="18">
        <v>245.4491069830656</v>
      </c>
      <c r="RI33" s="18">
        <v>246.91217995798587</v>
      </c>
      <c r="RJ33" s="18">
        <v>247.94659468853473</v>
      </c>
      <c r="RK33" s="18">
        <v>247.68396604585647</v>
      </c>
      <c r="RL33" s="18">
        <v>246.67470731556418</v>
      </c>
      <c r="RM33" s="18">
        <v>246.47849051356314</v>
      </c>
      <c r="RN33" s="18">
        <v>248.95082221877576</v>
      </c>
      <c r="RO33" s="18">
        <v>251.72703840708732</v>
      </c>
      <c r="RP33" s="18">
        <v>251.16253776133058</v>
      </c>
      <c r="RQ33" s="18">
        <v>249.96108718907834</v>
      </c>
      <c r="RR33" s="18">
        <v>250.82343487787247</v>
      </c>
      <c r="RS33" s="18">
        <v>244.85945033705235</v>
      </c>
      <c r="RT33" s="18">
        <v>245.67852970540523</v>
      </c>
      <c r="RU33" s="18">
        <v>243.56039448380471</v>
      </c>
      <c r="RV33" s="18">
        <v>235.91297040581702</v>
      </c>
      <c r="RW33" s="18">
        <v>234.36839199006556</v>
      </c>
      <c r="RX33" s="18">
        <v>231.96146588551997</v>
      </c>
      <c r="RY33" s="18">
        <v>234.62800191271305</v>
      </c>
      <c r="RZ33" s="18">
        <v>232.79463261401654</v>
      </c>
      <c r="SA33" s="18">
        <v>228.85218425381183</v>
      </c>
      <c r="SB33" s="18">
        <v>225.17940821635722</v>
      </c>
      <c r="SC33" s="18">
        <v>227.76443880271913</v>
      </c>
      <c r="SD33" s="18">
        <v>228.70124825227259</v>
      </c>
      <c r="SE33" s="18">
        <v>231.63443788218498</v>
      </c>
      <c r="SF33" s="18">
        <v>234.02325166654586</v>
      </c>
      <c r="SG33" s="18">
        <v>239.68838292431832</v>
      </c>
      <c r="SH33" s="18">
        <v>239.83328148579596</v>
      </c>
      <c r="SI33" s="18">
        <v>242.28045719075203</v>
      </c>
      <c r="SJ33" s="18">
        <v>243.85421656680109</v>
      </c>
      <c r="SK33" s="18">
        <v>244.74071401584149</v>
      </c>
      <c r="SL33" s="18">
        <v>243.33197800147533</v>
      </c>
      <c r="SM33" s="18">
        <v>242.52899847328663</v>
      </c>
      <c r="SN33" s="18">
        <v>241.78840582573412</v>
      </c>
      <c r="SO33" s="18">
        <v>243.68919320511819</v>
      </c>
      <c r="SP33" s="5">
        <v>243.56844440388679</v>
      </c>
      <c r="SQ33" s="5">
        <v>242.8278517563343</v>
      </c>
      <c r="SR33" s="5">
        <v>238.45070771169662</v>
      </c>
      <c r="SS33" s="5">
        <v>246.19372459065914</v>
      </c>
    </row>
    <row r="34" spans="1:516" x14ac:dyDescent="0.25">
      <c r="A34" s="5" t="s">
        <v>251</v>
      </c>
      <c r="B34" s="5" t="str">
        <f ca="1">_xlfn.XLOOKUP(A34,bonds[worksheet get],bonds[unique lookup],"-")</f>
        <v>OMVAV 6 1/4 PERP nc-25</v>
      </c>
      <c r="C34" s="5" t="str">
        <f ca="1">_xlfn.XLOOKUP(A34,bonds[worksheet get],bonds[ID_ISIN],"-")</f>
        <v>XS1294343337</v>
      </c>
      <c r="D34" s="18">
        <f ca="1">_xll.BDH(A34,"blp_i_sprd_mid","-2AY",,"Dates=H","Fill=C","Sort=R","Dir=H","factor="&amp;_xlfn.XLOOKUP(A34,bonds[worksheet get],bonds[yas/blp factor]),"cols=510;rows=1")</f>
        <v>288.3325063410997</v>
      </c>
      <c r="E34" s="18">
        <v>289.21745822668078</v>
      </c>
      <c r="F34" s="18">
        <v>295.85359855151177</v>
      </c>
      <c r="G34" s="18">
        <v>296.52780004447703</v>
      </c>
      <c r="H34" s="18">
        <v>297.01422393643855</v>
      </c>
      <c r="I34" s="18">
        <v>302.73744549894332</v>
      </c>
      <c r="J34" s="18">
        <v>309.01600932824613</v>
      </c>
      <c r="K34" s="18">
        <v>309.36459647053482</v>
      </c>
      <c r="L34" s="18">
        <v>309.30866271704434</v>
      </c>
      <c r="M34" s="18">
        <v>309.63727351880078</v>
      </c>
      <c r="N34" s="18">
        <v>308.87018204236028</v>
      </c>
      <c r="O34" s="18">
        <v>311.58396790367362</v>
      </c>
      <c r="P34" s="18">
        <v>305.15258506929877</v>
      </c>
      <c r="Q34" s="18">
        <v>305.70692851907017</v>
      </c>
      <c r="R34" s="18">
        <v>294.78586315006015</v>
      </c>
      <c r="S34" s="18">
        <v>287.81312148725988</v>
      </c>
      <c r="T34" s="18">
        <v>298.85604253351687</v>
      </c>
      <c r="U34" s="18">
        <v>295.56194397974014</v>
      </c>
      <c r="V34" s="18">
        <v>289.80276500427726</v>
      </c>
      <c r="W34" s="18">
        <v>275.78037276762728</v>
      </c>
      <c r="X34" s="18">
        <v>265.87909958279135</v>
      </c>
      <c r="Y34" s="18">
        <v>261.98770844709873</v>
      </c>
      <c r="Z34" s="18">
        <v>271.16883455574515</v>
      </c>
      <c r="AA34" s="18">
        <v>292.59945267879965</v>
      </c>
      <c r="AB34" s="18">
        <v>299.7859411852956</v>
      </c>
      <c r="AC34" s="18">
        <v>312.19424510693551</v>
      </c>
      <c r="AD34" s="18">
        <v>317.80759679651266</v>
      </c>
      <c r="AE34" s="18">
        <v>318.99419142413143</v>
      </c>
      <c r="AF34" s="18">
        <v>317.37510902398822</v>
      </c>
      <c r="AG34" s="18">
        <v>318.51475925135611</v>
      </c>
      <c r="AH34" s="18">
        <v>331.86794408017397</v>
      </c>
      <c r="AI34" s="18">
        <v>347.65125073474644</v>
      </c>
      <c r="AJ34" s="18">
        <v>347.99484379190204</v>
      </c>
      <c r="AK34" s="18">
        <v>353.89985005325082</v>
      </c>
      <c r="AL34" s="18">
        <v>361.32106056100133</v>
      </c>
      <c r="AM34" s="18">
        <v>372.71856165170669</v>
      </c>
      <c r="AN34" s="18">
        <v>383.91230406898262</v>
      </c>
      <c r="AO34" s="18">
        <v>394.20810997933148</v>
      </c>
      <c r="AP34" s="18">
        <v>395.94305515456199</v>
      </c>
      <c r="AQ34" s="18">
        <v>393.41904452830551</v>
      </c>
      <c r="AR34" s="18">
        <v>392.59102521324155</v>
      </c>
      <c r="AS34" s="18">
        <v>393.06845975196359</v>
      </c>
      <c r="AT34" s="18">
        <v>394.90128899580242</v>
      </c>
      <c r="AU34" s="18">
        <v>395.72131777465341</v>
      </c>
      <c r="AV34" s="18">
        <v>396.57830278348922</v>
      </c>
      <c r="AW34" s="18">
        <v>403.16849752509597</v>
      </c>
      <c r="AX34" s="18">
        <v>402.87884058737757</v>
      </c>
      <c r="AY34" s="18">
        <v>396.66020577967168</v>
      </c>
      <c r="AZ34" s="18">
        <v>391.11177719682456</v>
      </c>
      <c r="BA34" s="18">
        <v>391.38045897698402</v>
      </c>
      <c r="BB34" s="18">
        <v>389.68946175092458</v>
      </c>
      <c r="BC34" s="18">
        <v>398.33622075033185</v>
      </c>
      <c r="BD34" s="18">
        <v>401.49847545659543</v>
      </c>
      <c r="BE34" s="18">
        <v>408.37133541673421</v>
      </c>
      <c r="BF34" s="18">
        <v>412.91095880270001</v>
      </c>
      <c r="BG34" s="18">
        <v>386.89876697856192</v>
      </c>
      <c r="BH34" s="18">
        <v>386.71997873079778</v>
      </c>
      <c r="BI34" s="18">
        <v>389.4267728729248</v>
      </c>
      <c r="BJ34" s="18">
        <v>379.34870907437801</v>
      </c>
      <c r="BK34" s="18">
        <v>384.45566053146126</v>
      </c>
      <c r="BL34" s="18">
        <v>409.91650535690781</v>
      </c>
      <c r="BM34" s="18">
        <v>430.30435850417615</v>
      </c>
      <c r="BN34" s="18">
        <v>440.70404138529301</v>
      </c>
      <c r="BO34" s="18">
        <v>461.29864965707065</v>
      </c>
      <c r="BP34" s="18">
        <v>475.3320288810134</v>
      </c>
      <c r="BQ34" s="18">
        <v>475.05335893058776</v>
      </c>
      <c r="BR34" s="18">
        <v>474.62486642616989</v>
      </c>
      <c r="BS34" s="18">
        <v>474.33920475655793</v>
      </c>
      <c r="BT34" s="18">
        <v>481.79936912834643</v>
      </c>
      <c r="BU34" s="18">
        <v>475.61868936765194</v>
      </c>
      <c r="BV34" s="18">
        <v>472.67617440724371</v>
      </c>
      <c r="BW34" s="18">
        <v>479.08158799892664</v>
      </c>
      <c r="BX34" s="18">
        <v>510.08287087100746</v>
      </c>
      <c r="BY34" s="18">
        <v>521.19870556020737</v>
      </c>
      <c r="BZ34" s="18">
        <v>490.63090927767752</v>
      </c>
      <c r="CA34" s="18">
        <v>476.66944487965105</v>
      </c>
      <c r="CB34" s="18">
        <v>469.86550329434874</v>
      </c>
      <c r="CC34" s="18">
        <v>426.15527257561683</v>
      </c>
      <c r="CD34" s="18">
        <v>382.98640068531034</v>
      </c>
      <c r="CE34" s="18">
        <v>330.55250205612185</v>
      </c>
      <c r="CF34" s="18">
        <v>327.07761762052775</v>
      </c>
      <c r="CG34" s="18">
        <v>298.62831225144868</v>
      </c>
      <c r="CH34" s="18">
        <v>295.15742308396102</v>
      </c>
      <c r="CI34" s="18">
        <v>300.02465845465662</v>
      </c>
      <c r="CJ34" s="18">
        <v>220.9982553088665</v>
      </c>
      <c r="CK34" s="18">
        <v>207.75194390189645</v>
      </c>
      <c r="CL34" s="18">
        <v>204.72852476233246</v>
      </c>
      <c r="CM34" s="18">
        <v>206.3356213581562</v>
      </c>
      <c r="CN34" s="18">
        <v>215.20811300557853</v>
      </c>
      <c r="CO34" s="18">
        <v>211.87406177073717</v>
      </c>
      <c r="CP34" s="18">
        <v>194.79528943264486</v>
      </c>
      <c r="CQ34" s="18">
        <v>179.7461132926345</v>
      </c>
      <c r="CR34" s="18">
        <v>175.2024946385622</v>
      </c>
      <c r="CS34" s="18">
        <v>166.66360787802932</v>
      </c>
      <c r="CT34" s="18">
        <v>152.00297156137228</v>
      </c>
      <c r="CU34" s="18">
        <v>154.11447075563669</v>
      </c>
      <c r="CV34" s="18">
        <v>154.62386743921041</v>
      </c>
      <c r="CW34" s="18">
        <v>155.61469392961266</v>
      </c>
      <c r="CX34" s="18">
        <v>155.34900860053298</v>
      </c>
      <c r="CY34" s="18">
        <v>156.53660204517843</v>
      </c>
      <c r="CZ34" s="18">
        <v>156.66644825863838</v>
      </c>
      <c r="DA34" s="18">
        <v>156.51862333869934</v>
      </c>
      <c r="DB34" s="18">
        <v>158.1706667007208</v>
      </c>
      <c r="DC34" s="18">
        <v>159.67288750874997</v>
      </c>
      <c r="DD34" s="18">
        <v>157.96391157621147</v>
      </c>
      <c r="DE34" s="18">
        <v>156.90316789394618</v>
      </c>
      <c r="DF34" s="18">
        <v>159.76078340709208</v>
      </c>
      <c r="DG34" s="18">
        <v>163.69112840682268</v>
      </c>
      <c r="DH34" s="18">
        <v>170.1305017774105</v>
      </c>
      <c r="DI34" s="18">
        <v>169.62410154491661</v>
      </c>
      <c r="DJ34" s="18">
        <v>167.7223539262414</v>
      </c>
      <c r="DK34" s="18">
        <v>164.1805487498641</v>
      </c>
      <c r="DL34" s="18">
        <v>165.0585089162588</v>
      </c>
      <c r="DM34" s="18">
        <v>165.58888075739145</v>
      </c>
      <c r="DN34" s="18">
        <v>150.99916044962407</v>
      </c>
      <c r="DO34" s="18">
        <v>148.76780321216583</v>
      </c>
      <c r="DP34" s="18">
        <v>145.02623463046552</v>
      </c>
      <c r="DQ34" s="18">
        <v>143.50104103082418</v>
      </c>
      <c r="DR34" s="18">
        <v>139.83138727504016</v>
      </c>
      <c r="DS34" s="18">
        <v>140.38573072481154</v>
      </c>
      <c r="DT34" s="18">
        <v>144.22418455809355</v>
      </c>
      <c r="DU34" s="18">
        <v>145.39579693031311</v>
      </c>
      <c r="DV34" s="18">
        <v>143.46508361786604</v>
      </c>
      <c r="DW34" s="18">
        <v>142.53019088095428</v>
      </c>
      <c r="DX34" s="18">
        <v>145.01125237506628</v>
      </c>
      <c r="DY34" s="18">
        <v>145.31888801926377</v>
      </c>
      <c r="DZ34" s="18">
        <v>148.94059855777024</v>
      </c>
      <c r="EA34" s="18">
        <v>149.28019634681939</v>
      </c>
      <c r="EB34" s="18">
        <v>148.03766796571017</v>
      </c>
      <c r="EC34" s="18">
        <v>147.14672317796945</v>
      </c>
      <c r="ED34" s="18">
        <v>142.90374844890835</v>
      </c>
      <c r="EE34" s="18">
        <v>142.10269719356296</v>
      </c>
      <c r="EF34" s="18">
        <v>140.69436518603561</v>
      </c>
      <c r="EG34" s="18">
        <v>145.10114590746164</v>
      </c>
      <c r="EH34" s="18">
        <v>145.01524764317276</v>
      </c>
      <c r="EI34" s="18">
        <v>145.92117468631267</v>
      </c>
      <c r="EJ34" s="18">
        <v>146.78515141433479</v>
      </c>
      <c r="EK34" s="18">
        <v>146.87904021483661</v>
      </c>
      <c r="EL34" s="18">
        <v>148.92461748534441</v>
      </c>
      <c r="EM34" s="18">
        <v>151.75726257282497</v>
      </c>
      <c r="EN34" s="18">
        <v>152.76606776970624</v>
      </c>
      <c r="EO34" s="18">
        <v>153.94766831219195</v>
      </c>
      <c r="EP34" s="18">
        <v>155.76052121549844</v>
      </c>
      <c r="EQ34" s="18">
        <v>159.36924713265896</v>
      </c>
      <c r="ER34" s="18">
        <v>157.42155393075944</v>
      </c>
      <c r="ES34" s="18">
        <v>158.77195455074312</v>
      </c>
      <c r="ET34" s="18">
        <v>160.97934017956257</v>
      </c>
      <c r="EU34" s="18">
        <v>162.17292652636766</v>
      </c>
      <c r="EV34" s="18">
        <v>165.30022263669969</v>
      </c>
      <c r="EW34" s="18">
        <v>167.62546867465974</v>
      </c>
      <c r="EX34" s="18">
        <v>160.796556663692</v>
      </c>
      <c r="EY34" s="18">
        <v>164.28242808657885</v>
      </c>
      <c r="EZ34" s="18">
        <v>166.49980188566445</v>
      </c>
      <c r="FA34" s="18">
        <v>166.97124352222681</v>
      </c>
      <c r="FB34" s="18">
        <v>165.99539928722382</v>
      </c>
      <c r="FC34" s="18">
        <v>167.73134327948094</v>
      </c>
      <c r="FD34" s="18">
        <v>171.46192487388848</v>
      </c>
      <c r="FE34" s="18">
        <v>170.30729239112136</v>
      </c>
      <c r="FF34" s="18">
        <v>170.5530013796687</v>
      </c>
      <c r="FG34" s="18">
        <v>166.32001482087372</v>
      </c>
      <c r="FH34" s="18">
        <v>164.04171318316457</v>
      </c>
      <c r="FI34" s="18">
        <v>163.02791390115024</v>
      </c>
      <c r="FJ34" s="18">
        <v>163.66915443223715</v>
      </c>
      <c r="FK34" s="18">
        <v>161.96317495077849</v>
      </c>
      <c r="FL34" s="18">
        <v>158.23558980745076</v>
      </c>
      <c r="FM34" s="18">
        <v>157.00404841363431</v>
      </c>
      <c r="FN34" s="18">
        <v>156.21098769450185</v>
      </c>
      <c r="FO34" s="18">
        <v>153.43028109240532</v>
      </c>
      <c r="FP34" s="18">
        <v>156.1660409283042</v>
      </c>
      <c r="FQ34" s="18">
        <v>153.73791673660278</v>
      </c>
      <c r="FR34" s="18">
        <v>158.92876882392167</v>
      </c>
      <c r="FS34" s="18">
        <v>164.91767571550608</v>
      </c>
      <c r="FT34" s="18">
        <v>166.11226087933778</v>
      </c>
      <c r="FU34" s="18">
        <v>163.32156610697507</v>
      </c>
      <c r="FV34" s="18">
        <v>161.91323409944772</v>
      </c>
      <c r="FW34" s="18">
        <v>159.14051803356409</v>
      </c>
      <c r="FX34" s="18">
        <v>162.26781414389612</v>
      </c>
      <c r="FY34" s="18">
        <v>166.69756765693427</v>
      </c>
      <c r="FZ34" s="18">
        <v>169.91675493371486</v>
      </c>
      <c r="GA34" s="18">
        <v>169.0018385373354</v>
      </c>
      <c r="GB34" s="18">
        <v>168.66024311423303</v>
      </c>
      <c r="GC34" s="18">
        <v>174.26860071867705</v>
      </c>
      <c r="GD34" s="18">
        <v>176.60183729285004</v>
      </c>
      <c r="GE34" s="18">
        <v>177.04131678456068</v>
      </c>
      <c r="GF34" s="18">
        <v>181.77570949071648</v>
      </c>
      <c r="GG34" s="18">
        <v>186.33431040018797</v>
      </c>
      <c r="GH34" s="18">
        <v>185.64912191992997</v>
      </c>
      <c r="GI34" s="18">
        <v>191.43427013808488</v>
      </c>
      <c r="GJ34" s="18">
        <v>197.06560053414108</v>
      </c>
      <c r="GK34" s="18">
        <v>200.99794316792486</v>
      </c>
      <c r="GL34" s="18">
        <v>198.91640848445891</v>
      </c>
      <c r="GM34" s="18">
        <v>199.3439021718502</v>
      </c>
      <c r="GN34" s="18">
        <v>201.92085010051727</v>
      </c>
      <c r="GO34" s="18">
        <v>195.72418926739692</v>
      </c>
      <c r="GP34" s="18">
        <v>194.27790221285821</v>
      </c>
      <c r="GQ34" s="18">
        <v>196.03981544780731</v>
      </c>
      <c r="GR34" s="18">
        <v>196.92976141852142</v>
      </c>
      <c r="GS34" s="18">
        <v>197.89062339812517</v>
      </c>
      <c r="GT34" s="18">
        <v>199.39883710831404</v>
      </c>
      <c r="GU34" s="18">
        <v>200.76022471559045</v>
      </c>
      <c r="GV34" s="18">
        <v>198.62874918079376</v>
      </c>
      <c r="GW34" s="18">
        <v>194.56256506544352</v>
      </c>
      <c r="GX34" s="18">
        <v>198.65371960645916</v>
      </c>
      <c r="GY34" s="18">
        <v>198.96235406768324</v>
      </c>
      <c r="GZ34" s="18">
        <v>194.27190931069853</v>
      </c>
      <c r="HA34" s="18">
        <v>193.06633715957403</v>
      </c>
      <c r="HB34" s="18">
        <v>190.06089672648906</v>
      </c>
      <c r="HC34" s="18">
        <v>197.27335447567702</v>
      </c>
      <c r="HD34" s="18">
        <v>216.15299391275644</v>
      </c>
      <c r="HE34" s="18">
        <v>215.67256292295457</v>
      </c>
      <c r="HF34" s="18">
        <v>213.78180229157209</v>
      </c>
      <c r="HG34" s="18">
        <v>213.81076798534392</v>
      </c>
      <c r="HH34" s="18">
        <v>209.96632124990225</v>
      </c>
      <c r="HI34" s="18">
        <v>217.41150336629153</v>
      </c>
      <c r="HJ34" s="18">
        <v>220.42093906748295</v>
      </c>
      <c r="HK34" s="18">
        <v>218.43628963559865</v>
      </c>
      <c r="HL34" s="18">
        <v>218.23952268135545</v>
      </c>
      <c r="HM34" s="18">
        <v>219.1134875796437</v>
      </c>
      <c r="HN34" s="18">
        <v>222.05700135707855</v>
      </c>
      <c r="HO34" s="18">
        <v>220.88439016783235</v>
      </c>
      <c r="HP34" s="18">
        <v>218.33341148185733</v>
      </c>
      <c r="HQ34" s="18">
        <v>217.10286890506745</v>
      </c>
      <c r="HR34" s="18">
        <v>216.02714296740291</v>
      </c>
      <c r="HS34" s="18">
        <v>224.04264960598945</v>
      </c>
      <c r="HT34" s="18">
        <v>231.23812746572494</v>
      </c>
      <c r="HU34" s="18">
        <v>232.29687351393699</v>
      </c>
      <c r="HV34" s="18">
        <v>242.16918100500106</v>
      </c>
      <c r="HW34" s="18">
        <v>243.65342310655117</v>
      </c>
      <c r="HX34" s="18">
        <v>232.57654228138924</v>
      </c>
      <c r="HY34" s="18">
        <v>226.16213933646679</v>
      </c>
      <c r="HZ34" s="18">
        <v>218.76689807140829</v>
      </c>
      <c r="IA34" s="18">
        <v>217.15480739045142</v>
      </c>
      <c r="IB34" s="18">
        <v>215.80740322154759</v>
      </c>
      <c r="IC34" s="18">
        <v>220.95031209158896</v>
      </c>
      <c r="ID34" s="18">
        <v>219.32523678928615</v>
      </c>
      <c r="IE34" s="18">
        <v>220.2920916710496</v>
      </c>
      <c r="IF34" s="18">
        <v>205.25689896941185</v>
      </c>
      <c r="IG34" s="18">
        <v>194.74534858131409</v>
      </c>
      <c r="IH34" s="18">
        <v>190.89490894371272</v>
      </c>
      <c r="II34" s="18">
        <v>190.17576068454983</v>
      </c>
      <c r="IJ34" s="18">
        <v>180.58312196093797</v>
      </c>
      <c r="IK34" s="18">
        <v>179.73212985426187</v>
      </c>
      <c r="IL34" s="18">
        <v>177.02733334618807</v>
      </c>
      <c r="IM34" s="18">
        <v>186.74682183218002</v>
      </c>
      <c r="IN34" s="18">
        <v>192.09448819267749</v>
      </c>
      <c r="IO34" s="18">
        <v>194.21697437423467</v>
      </c>
      <c r="IP34" s="18">
        <v>191.36535176324847</v>
      </c>
      <c r="IQ34" s="18">
        <v>188.31696219801901</v>
      </c>
      <c r="IR34" s="18">
        <v>182.04638890492916</v>
      </c>
      <c r="IS34" s="18">
        <v>178.06610305386781</v>
      </c>
      <c r="IT34" s="18">
        <v>175.64896584945916</v>
      </c>
      <c r="IU34" s="18">
        <v>173.10497888267039</v>
      </c>
      <c r="IV34" s="18">
        <v>175.0037300502658</v>
      </c>
      <c r="IW34" s="18">
        <v>182.90736918187142</v>
      </c>
      <c r="IX34" s="18">
        <v>185.56721892374753</v>
      </c>
      <c r="IY34" s="18">
        <v>182.74256437247993</v>
      </c>
      <c r="IZ34" s="18">
        <v>175.70589841997622</v>
      </c>
      <c r="JA34" s="18">
        <v>178.53654587340353</v>
      </c>
      <c r="JB34" s="18">
        <v>184.2258076570034</v>
      </c>
      <c r="JC34" s="18">
        <v>187.57883641535042</v>
      </c>
      <c r="JD34" s="18">
        <v>194.99105756986143</v>
      </c>
      <c r="JE34" s="18">
        <v>204.60267381697892</v>
      </c>
      <c r="JF34" s="18">
        <v>209.25716116100548</v>
      </c>
      <c r="JG34" s="18">
        <v>210.28794033247232</v>
      </c>
      <c r="JH34" s="18">
        <v>210.08518047606947</v>
      </c>
      <c r="JI34" s="18">
        <v>207.44930234283208</v>
      </c>
      <c r="JJ34" s="18">
        <v>208.16944941902159</v>
      </c>
      <c r="JK34" s="18">
        <v>209.63771044814587</v>
      </c>
      <c r="JL34" s="18">
        <v>214.99336734485624</v>
      </c>
      <c r="JM34" s="18">
        <v>230.68178638190031</v>
      </c>
      <c r="JN34" s="18">
        <v>237.01928041577341</v>
      </c>
      <c r="JO34" s="18">
        <v>240.02272321480513</v>
      </c>
      <c r="JP34" s="18">
        <v>241.83058203297853</v>
      </c>
      <c r="JQ34" s="18">
        <v>242.77346530610325</v>
      </c>
      <c r="JR34" s="18">
        <v>237.66651384902002</v>
      </c>
      <c r="JS34" s="18">
        <v>243.5165851739049</v>
      </c>
      <c r="JT34" s="18">
        <v>251.06564426106215</v>
      </c>
      <c r="JU34" s="18">
        <v>252.06845655578374</v>
      </c>
      <c r="JV34" s="18">
        <v>253.96720772337915</v>
      </c>
      <c r="JW34" s="18">
        <v>259.47368599110843</v>
      </c>
      <c r="JX34" s="18">
        <v>262.89063903915883</v>
      </c>
      <c r="JY34" s="18">
        <v>261.67008463263511</v>
      </c>
      <c r="JZ34" s="18">
        <v>258.15125224786993</v>
      </c>
      <c r="KA34" s="18">
        <v>260.63730782711508</v>
      </c>
      <c r="KB34" s="18">
        <v>258.36000500643252</v>
      </c>
      <c r="KC34" s="18">
        <v>257.39714539277554</v>
      </c>
      <c r="KD34" s="18">
        <v>255.18376686179636</v>
      </c>
      <c r="KE34" s="18">
        <v>259.61851445996763</v>
      </c>
      <c r="KF34" s="18">
        <v>239.53530050581693</v>
      </c>
      <c r="KG34" s="18">
        <v>235.30730803215505</v>
      </c>
      <c r="KH34" s="18">
        <v>232.47466294467449</v>
      </c>
      <c r="KI34" s="18">
        <v>230.7277319651246</v>
      </c>
      <c r="KJ34" s="18">
        <v>230.23131990289687</v>
      </c>
      <c r="KK34" s="18">
        <v>232.45169015306234</v>
      </c>
      <c r="KL34" s="18">
        <v>230.67779111379383</v>
      </c>
      <c r="KM34" s="18">
        <v>229.54413378858567</v>
      </c>
      <c r="KN34" s="18">
        <v>223.57020915240051</v>
      </c>
      <c r="KO34" s="18">
        <v>225.09839920312166</v>
      </c>
      <c r="KP34" s="18">
        <v>224.95057428318265</v>
      </c>
      <c r="KQ34" s="18">
        <v>210.35286343920231</v>
      </c>
      <c r="KR34" s="18">
        <v>199.40483001047372</v>
      </c>
      <c r="KS34" s="18">
        <v>199.11617188978195</v>
      </c>
      <c r="KT34" s="18">
        <v>199.76540295708182</v>
      </c>
      <c r="KU34" s="18">
        <v>202.52513440161943</v>
      </c>
      <c r="KV34" s="18">
        <v>204.64362531507015</v>
      </c>
      <c r="KW34" s="18">
        <v>206.96987017005682</v>
      </c>
      <c r="KX34" s="18">
        <v>206.62427947884797</v>
      </c>
      <c r="KY34" s="18">
        <v>208.24336187899112</v>
      </c>
      <c r="KZ34" s="18">
        <v>212.51430348479747</v>
      </c>
      <c r="LA34" s="18">
        <v>215.26604439312217</v>
      </c>
      <c r="LB34" s="18">
        <v>212.23363590031863</v>
      </c>
      <c r="LC34" s="18">
        <v>212.74702785199881</v>
      </c>
      <c r="LD34" s="18">
        <v>213.76282476806639</v>
      </c>
      <c r="LE34" s="18">
        <v>224.81373635053635</v>
      </c>
      <c r="LF34" s="18">
        <v>234.35843185687065</v>
      </c>
      <c r="LG34" s="18">
        <v>238.75722204208373</v>
      </c>
      <c r="LH34" s="18">
        <v>236.22322324556112</v>
      </c>
      <c r="LI34" s="18">
        <v>236.14132024937868</v>
      </c>
      <c r="LJ34" s="18">
        <v>235.63492001688479</v>
      </c>
      <c r="LK34" s="18">
        <v>236.58179855811596</v>
      </c>
      <c r="LL34" s="18">
        <v>235.84866686058044</v>
      </c>
      <c r="LM34" s="18">
        <v>239.32355129617451</v>
      </c>
      <c r="LN34" s="18">
        <v>241.41307651585342</v>
      </c>
      <c r="LO34" s="18">
        <v>251.77480434995891</v>
      </c>
      <c r="LP34" s="18">
        <v>259.77532873314624</v>
      </c>
      <c r="LQ34" s="18">
        <v>265.30977387762073</v>
      </c>
      <c r="LR34" s="18">
        <v>262.38723525774475</v>
      </c>
      <c r="LS34" s="18">
        <v>265.9869718216658</v>
      </c>
      <c r="LT34" s="18">
        <v>261.95574630224706</v>
      </c>
      <c r="LU34" s="18">
        <v>258.61969743335248</v>
      </c>
      <c r="LV34" s="18">
        <v>253.92325977420805</v>
      </c>
      <c r="LW34" s="18">
        <v>250.91482289004324</v>
      </c>
      <c r="LX34" s="18">
        <v>256.02277316415314</v>
      </c>
      <c r="LY34" s="18">
        <v>259.06816627830267</v>
      </c>
      <c r="LZ34" s="18">
        <v>259.36881020331384</v>
      </c>
      <c r="MA34" s="18">
        <v>266.51534602874517</v>
      </c>
      <c r="MB34" s="18">
        <v>282.78507657527922</v>
      </c>
      <c r="MC34" s="18">
        <v>290.26721492165325</v>
      </c>
      <c r="MD34" s="18">
        <v>291.73547595077753</v>
      </c>
      <c r="ME34" s="18">
        <v>290.35411200296875</v>
      </c>
      <c r="MF34" s="18">
        <v>285.05738531082869</v>
      </c>
      <c r="MG34" s="18">
        <v>280.56370750808719</v>
      </c>
      <c r="MH34" s="18">
        <v>279.92546342808009</v>
      </c>
      <c r="MI34" s="18">
        <v>277.85891100001334</v>
      </c>
      <c r="MJ34" s="18">
        <v>277.70709081196787</v>
      </c>
      <c r="MK34" s="18">
        <v>280.25407422983648</v>
      </c>
      <c r="ML34" s="18">
        <v>284.4850631545782</v>
      </c>
      <c r="MM34" s="18">
        <v>288.8918438760042</v>
      </c>
      <c r="MN34" s="18">
        <v>291.61761554163695</v>
      </c>
      <c r="MO34" s="18">
        <v>288.59819167017935</v>
      </c>
      <c r="MP34" s="18">
        <v>291.40986160010101</v>
      </c>
      <c r="MQ34" s="18">
        <v>290.13636989116668</v>
      </c>
      <c r="MR34" s="18">
        <v>291.38788762551548</v>
      </c>
      <c r="MS34" s="18">
        <v>293.78205203831197</v>
      </c>
      <c r="MT34" s="18">
        <v>291.94522752636669</v>
      </c>
      <c r="MU34" s="18">
        <v>291.37590182119607</v>
      </c>
      <c r="MV34" s="18">
        <v>293.52535606247187</v>
      </c>
      <c r="MW34" s="18">
        <v>298.96890885752435</v>
      </c>
      <c r="MX34" s="18">
        <v>299.72501334667203</v>
      </c>
      <c r="MY34" s="18">
        <v>293.70214667618274</v>
      </c>
      <c r="MZ34" s="18">
        <v>284.70680053448677</v>
      </c>
      <c r="NA34" s="18">
        <v>285.93634429424998</v>
      </c>
      <c r="NB34" s="18">
        <v>289.07063212376835</v>
      </c>
      <c r="NC34" s="18">
        <v>289.011701919198</v>
      </c>
      <c r="ND34" s="18">
        <v>293.55931584137676</v>
      </c>
      <c r="NE34" s="18">
        <v>302.36089147990941</v>
      </c>
      <c r="NF34" s="18">
        <v>304.05188870596885</v>
      </c>
      <c r="NG34" s="18">
        <v>303.15095574796197</v>
      </c>
      <c r="NH34" s="18">
        <v>300.88663754862546</v>
      </c>
      <c r="NI34" s="18">
        <v>303.8900803476572</v>
      </c>
      <c r="NJ34" s="18">
        <v>302.87128698050975</v>
      </c>
      <c r="NK34" s="18">
        <v>295.09050234317777</v>
      </c>
      <c r="NL34" s="18">
        <v>289.57203827112914</v>
      </c>
      <c r="NM34" s="18">
        <v>292.9720114297271</v>
      </c>
      <c r="NN34" s="18">
        <v>304.38649240988497</v>
      </c>
      <c r="NO34" s="18">
        <v>306.8266024059057</v>
      </c>
      <c r="NP34" s="18">
        <v>312.93436852365733</v>
      </c>
      <c r="NQ34" s="18">
        <v>312.36803926956651</v>
      </c>
      <c r="NR34" s="18">
        <v>309.30366863191131</v>
      </c>
      <c r="NS34" s="18">
        <v>316.00772851455213</v>
      </c>
      <c r="NT34" s="18">
        <v>318.16317565798761</v>
      </c>
      <c r="NU34" s="18">
        <v>334.31504579538108</v>
      </c>
      <c r="NV34" s="18">
        <v>340.54266995632651</v>
      </c>
      <c r="NW34" s="18">
        <v>346.65143489110471</v>
      </c>
      <c r="NX34" s="18">
        <v>350.80251845371725</v>
      </c>
      <c r="NY34" s="18">
        <v>345.23511234736441</v>
      </c>
      <c r="NZ34" s="18">
        <v>338.45813882178066</v>
      </c>
      <c r="OA34" s="18">
        <v>338.3602547531724</v>
      </c>
      <c r="OB34" s="18">
        <v>338.07059781545399</v>
      </c>
      <c r="OC34" s="18">
        <v>336.6293048460484</v>
      </c>
      <c r="OD34" s="18">
        <v>336.05398623871804</v>
      </c>
      <c r="OE34" s="18">
        <v>335.7423553264141</v>
      </c>
      <c r="OF34" s="18">
        <v>334.09530604952573</v>
      </c>
      <c r="OG34" s="18">
        <v>331.36953438389304</v>
      </c>
      <c r="OH34" s="18">
        <v>324.3188849930167</v>
      </c>
      <c r="OI34" s="18">
        <v>326.3894326891899</v>
      </c>
      <c r="OJ34" s="18">
        <v>325.47751274389026</v>
      </c>
      <c r="OK34" s="18">
        <v>340.93920031589272</v>
      </c>
      <c r="OL34" s="18">
        <v>359.41531767421964</v>
      </c>
      <c r="OM34" s="18">
        <v>367.29798164826633</v>
      </c>
      <c r="ON34" s="18">
        <v>364.43736968404056</v>
      </c>
      <c r="OO34" s="18">
        <v>366.50791738021377</v>
      </c>
      <c r="OP34" s="18">
        <v>362.72240084934231</v>
      </c>
      <c r="OQ34" s="18">
        <v>359.39434251666069</v>
      </c>
      <c r="OR34" s="18">
        <v>356.00635516238214</v>
      </c>
      <c r="OS34" s="18">
        <v>361.47987246823311</v>
      </c>
      <c r="OT34" s="18">
        <v>355.90048055756091</v>
      </c>
      <c r="OU34" s="18">
        <v>345.29504136896134</v>
      </c>
      <c r="OV34" s="18">
        <v>341.392663245976</v>
      </c>
      <c r="OW34" s="18">
        <v>334.7145726060271</v>
      </c>
      <c r="OX34" s="18">
        <v>323.73857230055336</v>
      </c>
      <c r="OY34" s="18">
        <v>316.81277503800391</v>
      </c>
      <c r="OZ34" s="18">
        <v>316.74086021208763</v>
      </c>
      <c r="PA34" s="18">
        <v>326.17568584549429</v>
      </c>
      <c r="PB34" s="18">
        <v>306.9134994872212</v>
      </c>
      <c r="PC34" s="18">
        <v>301.60079172265534</v>
      </c>
      <c r="PD34" s="18">
        <v>296.61369830876589</v>
      </c>
      <c r="PE34" s="18">
        <v>289.33831508690116</v>
      </c>
      <c r="PF34" s="18">
        <v>282.31263612169028</v>
      </c>
      <c r="PG34" s="18">
        <v>280.67058092993494</v>
      </c>
      <c r="PH34" s="18">
        <v>278.96060618036984</v>
      </c>
      <c r="PI34" s="18">
        <v>273.79971860384944</v>
      </c>
      <c r="PJ34" s="18">
        <v>277.32554270780088</v>
      </c>
      <c r="PK34" s="18">
        <v>280.52775009512902</v>
      </c>
      <c r="PL34" s="18">
        <v>280.94425679522749</v>
      </c>
      <c r="PM34" s="18">
        <v>280.23709434038403</v>
      </c>
      <c r="PN34" s="18">
        <v>283.10769447487593</v>
      </c>
      <c r="PO34" s="18">
        <v>284.51303003132347</v>
      </c>
      <c r="PP34" s="18">
        <v>285.16725518375637</v>
      </c>
      <c r="PQ34" s="18">
        <v>285.43493814688924</v>
      </c>
      <c r="PR34" s="18">
        <v>287.42558048093321</v>
      </c>
      <c r="PS34" s="18">
        <v>278.51013970136643</v>
      </c>
      <c r="PT34" s="18">
        <v>277.3405249632001</v>
      </c>
      <c r="PU34" s="18">
        <v>274.65570479565861</v>
      </c>
      <c r="PV34" s="18">
        <v>270.29586847448348</v>
      </c>
      <c r="PW34" s="18">
        <v>271.0120202825666</v>
      </c>
      <c r="PX34" s="18">
        <v>271.44850332319737</v>
      </c>
      <c r="PY34" s="18">
        <v>269.72953922039267</v>
      </c>
      <c r="PZ34" s="18">
        <v>270.18000569939613</v>
      </c>
      <c r="QA34" s="18">
        <v>268.9694394631386</v>
      </c>
      <c r="QB34" s="18">
        <v>269.0483460082412</v>
      </c>
      <c r="QC34" s="18">
        <v>268.92149624586108</v>
      </c>
      <c r="QD34" s="18">
        <v>265.12199627661704</v>
      </c>
      <c r="QE34" s="18">
        <v>265.36271118003134</v>
      </c>
      <c r="QF34" s="18">
        <v>265.36570763111115</v>
      </c>
      <c r="QG34" s="18">
        <v>261.55621949160098</v>
      </c>
      <c r="QH34" s="18">
        <v>263.90044305306674</v>
      </c>
      <c r="QI34" s="18">
        <v>267.47221274024247</v>
      </c>
      <c r="QJ34" s="18">
        <v>272.24755694448947</v>
      </c>
      <c r="QK34" s="18">
        <v>269.89134757870437</v>
      </c>
      <c r="QL34" s="18">
        <v>270.90115159261222</v>
      </c>
      <c r="QM34" s="18">
        <v>267.79982472497227</v>
      </c>
      <c r="QN34" s="18">
        <v>268.59787952923773</v>
      </c>
      <c r="QO34" s="18">
        <v>268.5878913589716</v>
      </c>
      <c r="QP34" s="18">
        <v>269.60968117719887</v>
      </c>
      <c r="QQ34" s="18">
        <v>272.23756877422335</v>
      </c>
      <c r="QR34" s="18">
        <v>271.93193076407914</v>
      </c>
      <c r="QS34" s="18">
        <v>272.15067169290785</v>
      </c>
      <c r="QT34" s="18">
        <v>274.19724778044224</v>
      </c>
      <c r="QU34" s="18">
        <v>275.3638660675287</v>
      </c>
      <c r="QV34" s="18">
        <v>275.65552063930039</v>
      </c>
      <c r="QW34" s="18">
        <v>278.06366849046941</v>
      </c>
      <c r="QX34" s="18">
        <v>278.67993859589097</v>
      </c>
      <c r="QY34" s="18">
        <v>277.17572015380864</v>
      </c>
      <c r="QZ34" s="18">
        <v>279.67076508629322</v>
      </c>
      <c r="RA34" s="18">
        <v>281.14002493244413</v>
      </c>
      <c r="RB34" s="18">
        <v>286.40179302865266</v>
      </c>
      <c r="RC34" s="18">
        <v>284.73876267933849</v>
      </c>
      <c r="RD34" s="18">
        <v>284.5639696996808</v>
      </c>
      <c r="RE34" s="18">
        <v>284.52801228672269</v>
      </c>
      <c r="RF34" s="18">
        <v>282.36357579004761</v>
      </c>
      <c r="RG34" s="18">
        <v>279.80960065299274</v>
      </c>
      <c r="RH34" s="18">
        <v>274.55382545894389</v>
      </c>
      <c r="RI34" s="18">
        <v>274.84248357963565</v>
      </c>
      <c r="RJ34" s="18">
        <v>275.21204587948324</v>
      </c>
      <c r="RK34" s="18">
        <v>276.00410778158903</v>
      </c>
      <c r="RL34" s="18">
        <v>274.88143744367358</v>
      </c>
      <c r="RM34" s="18">
        <v>275.75440352493524</v>
      </c>
      <c r="RN34" s="18">
        <v>277.41543624019624</v>
      </c>
      <c r="RO34" s="18">
        <v>280.33198195791243</v>
      </c>
      <c r="RP34" s="18">
        <v>278.91266296309232</v>
      </c>
      <c r="RQ34" s="18">
        <v>277.42043032532933</v>
      </c>
      <c r="RR34" s="18">
        <v>277.42742204451559</v>
      </c>
      <c r="RS34" s="18">
        <v>271.59932469421625</v>
      </c>
      <c r="RT34" s="18">
        <v>269.42689766132827</v>
      </c>
      <c r="RU34" s="18">
        <v>264.90725061589478</v>
      </c>
      <c r="RV34" s="18">
        <v>254.7702566127777</v>
      </c>
      <c r="RW34" s="18">
        <v>253.49776372087001</v>
      </c>
      <c r="RX34" s="18">
        <v>246.14447277092935</v>
      </c>
      <c r="RY34" s="18">
        <v>245.44530085229871</v>
      </c>
      <c r="RZ34" s="18">
        <v>242.88333517903089</v>
      </c>
      <c r="SA34" s="18">
        <v>238.47355800652505</v>
      </c>
      <c r="SB34" s="18">
        <v>234.9297551960945</v>
      </c>
      <c r="SC34" s="18">
        <v>235.51306433963776</v>
      </c>
      <c r="SD34" s="18">
        <v>234.32247444391251</v>
      </c>
      <c r="SE34" s="18">
        <v>235.77475440061093</v>
      </c>
      <c r="SF34" s="18">
        <v>236.78256078046559</v>
      </c>
      <c r="SG34" s="18">
        <v>241.08646334815026</v>
      </c>
      <c r="SH34" s="18">
        <v>240.43823109787704</v>
      </c>
      <c r="SI34" s="18">
        <v>239.89787108647823</v>
      </c>
      <c r="SJ34" s="18">
        <v>241.19733203810455</v>
      </c>
      <c r="SK34" s="18">
        <v>242.19614906471969</v>
      </c>
      <c r="SL34" s="18">
        <v>241.41207769882681</v>
      </c>
      <c r="SM34" s="18">
        <v>240.50415302163361</v>
      </c>
      <c r="SN34" s="18">
        <v>240.12959663665293</v>
      </c>
      <c r="SO34" s="18">
        <v>241.75966602408886</v>
      </c>
      <c r="SP34" s="5">
        <v>242.84937540012598</v>
      </c>
      <c r="SQ34" s="5">
        <v>242.37593612951042</v>
      </c>
      <c r="SR34" s="5">
        <v>240.09264040666821</v>
      </c>
      <c r="SS34" s="5">
        <v>247.12930635917186</v>
      </c>
    </row>
    <row r="35" spans="1:516" x14ac:dyDescent="0.25">
      <c r="A35" s="5" t="s">
        <v>253</v>
      </c>
      <c r="B35" s="5" t="str">
        <f ca="1">_xlfn.XLOOKUP(A35,bonds[worksheet get],bonds[unique lookup],"-")</f>
        <v>REPSM 3 7/8 PERP nc-21</v>
      </c>
      <c r="C35" s="5" t="str">
        <f ca="1">_xlfn.XLOOKUP(A35,bonds[worksheet get],bonds[ID_ISIN],"-")</f>
        <v>XS1207054666</v>
      </c>
      <c r="D35" s="18">
        <f ca="1">_xll.BDH(A35,"blp_i_sprd_mid","-2AY",,"Dates=H","Fill=C","Sort=R","Dir=H","factor="&amp;_xlfn.XLOOKUP(A35,bonds[worksheet get],bonds[yas/blp factor]),"cols=510;rows=1")</f>
        <v>253.23651080226898</v>
      </c>
      <c r="E35" s="18">
        <v>257.87925361728668</v>
      </c>
      <c r="F35" s="18">
        <v>262.03824927806858</v>
      </c>
      <c r="G35" s="18">
        <v>266.24541467666626</v>
      </c>
      <c r="H35" s="18">
        <v>270.69650342845915</v>
      </c>
      <c r="I35" s="18">
        <v>269.17966913127896</v>
      </c>
      <c r="J35" s="18">
        <v>273.79473996925356</v>
      </c>
      <c r="K35" s="18">
        <v>274.08683306026455</v>
      </c>
      <c r="L35" s="18">
        <v>267.60441621589661</v>
      </c>
      <c r="M35" s="18">
        <v>269.3979702835083</v>
      </c>
      <c r="N35" s="18">
        <v>271.24789319324492</v>
      </c>
      <c r="O35" s="18">
        <v>265.10573917770387</v>
      </c>
      <c r="P35" s="18">
        <v>265.74526931381223</v>
      </c>
      <c r="Q35" s="18">
        <v>270.24862735557554</v>
      </c>
      <c r="R35" s="18">
        <v>265.62330763721468</v>
      </c>
      <c r="S35" s="18">
        <v>253.39844311237334</v>
      </c>
      <c r="T35" s="18">
        <v>278.33499398040772</v>
      </c>
      <c r="U35" s="18">
        <v>264.98070283699036</v>
      </c>
      <c r="V35" s="18">
        <v>267.86678755378728</v>
      </c>
      <c r="W35" s="18">
        <v>263.96606367874142</v>
      </c>
      <c r="X35" s="18">
        <v>259.73840051937105</v>
      </c>
      <c r="Y35" s="18">
        <v>255.41337299633028</v>
      </c>
      <c r="Z35" s="18">
        <v>227.79264035511017</v>
      </c>
      <c r="AA35" s="18">
        <v>238.75689259243012</v>
      </c>
      <c r="AB35" s="18">
        <v>240.16611364555359</v>
      </c>
      <c r="AC35" s="18">
        <v>252.80298316192625</v>
      </c>
      <c r="AD35" s="18">
        <v>395.82508406543735</v>
      </c>
      <c r="AE35" s="18">
        <v>384.5482409763336</v>
      </c>
      <c r="AF35" s="18">
        <v>310.63434051799777</v>
      </c>
      <c r="AG35" s="18">
        <v>281.2528502264023</v>
      </c>
      <c r="AH35" s="18">
        <v>305.87373557853704</v>
      </c>
      <c r="AI35" s="18">
        <v>333.74659067726134</v>
      </c>
      <c r="AJ35" s="18">
        <v>384.86903093242648</v>
      </c>
      <c r="AK35" s="18">
        <v>394.81761912345888</v>
      </c>
      <c r="AL35" s="18">
        <v>443.30199756717678</v>
      </c>
      <c r="AM35" s="18">
        <v>500.80846541500091</v>
      </c>
      <c r="AN35" s="18">
        <v>616.20060968494408</v>
      </c>
      <c r="AO35" s="18">
        <v>667.86726548862453</v>
      </c>
      <c r="AP35" s="18">
        <v>659.5953941287994</v>
      </c>
      <c r="AQ35" s="18">
        <v>632.27085413074497</v>
      </c>
      <c r="AR35" s="18">
        <v>613.84336719608314</v>
      </c>
      <c r="AS35" s="18">
        <v>614.58948568820949</v>
      </c>
      <c r="AT35" s="18">
        <v>629.30892769908905</v>
      </c>
      <c r="AU35" s="18">
        <v>618.89196567440035</v>
      </c>
      <c r="AV35" s="18">
        <v>623.13192749023438</v>
      </c>
      <c r="AW35" s="18">
        <v>627.97452347278602</v>
      </c>
      <c r="AX35" s="18">
        <v>651.94358003234856</v>
      </c>
      <c r="AY35" s="18">
        <v>596.26346266937253</v>
      </c>
      <c r="AZ35" s="18">
        <v>589.44795721244816</v>
      </c>
      <c r="BA35" s="18">
        <v>574.88019863128659</v>
      </c>
      <c r="BB35" s="18">
        <v>575.20406325149531</v>
      </c>
      <c r="BC35" s="18">
        <v>602.71513287258142</v>
      </c>
      <c r="BD35" s="18">
        <v>631.05226225280762</v>
      </c>
      <c r="BE35" s="18">
        <v>724.91970793533324</v>
      </c>
      <c r="BF35" s="18">
        <v>706.47992234420769</v>
      </c>
      <c r="BG35" s="18">
        <v>531.07545897197724</v>
      </c>
      <c r="BH35" s="18">
        <v>400.98232067584991</v>
      </c>
      <c r="BI35" s="18">
        <v>395.59755892086025</v>
      </c>
      <c r="BJ35" s="18">
        <v>357.94419726943971</v>
      </c>
      <c r="BK35" s="18">
        <v>342.99415544986726</v>
      </c>
      <c r="BL35" s="18">
        <v>478.52125012683871</v>
      </c>
      <c r="BM35" s="18">
        <v>610.98187979221348</v>
      </c>
      <c r="BN35" s="18">
        <v>649.63655705738063</v>
      </c>
      <c r="BO35" s="18">
        <v>761.24378980064398</v>
      </c>
      <c r="BP35" s="18">
        <v>777.99353501605992</v>
      </c>
      <c r="BQ35" s="18">
        <v>768.07261880207068</v>
      </c>
      <c r="BR35" s="18">
        <v>763.01274655532836</v>
      </c>
      <c r="BS35" s="18">
        <v>763.34583516788484</v>
      </c>
      <c r="BT35" s="18">
        <v>762.24408052635192</v>
      </c>
      <c r="BU35" s="18">
        <v>727.51472444915771</v>
      </c>
      <c r="BV35" s="18">
        <v>791.73318406200406</v>
      </c>
      <c r="BW35" s="18">
        <v>840.37027082347868</v>
      </c>
      <c r="BX35" s="18">
        <v>1142.3627553997042</v>
      </c>
      <c r="BY35" s="18">
        <v>1179.6553564615249</v>
      </c>
      <c r="BZ35" s="18">
        <v>1144.5959864358902</v>
      </c>
      <c r="CA35" s="18">
        <v>1194.1800697450637</v>
      </c>
      <c r="CB35" s="18">
        <v>1125.3301410856245</v>
      </c>
      <c r="CC35" s="18">
        <v>837.35300043773657</v>
      </c>
      <c r="CD35" s="18">
        <v>682.96694096183774</v>
      </c>
      <c r="CE35" s="18">
        <v>542.4875872821807</v>
      </c>
      <c r="CF35" s="18">
        <v>497.78299592494966</v>
      </c>
      <c r="CG35" s="18">
        <v>283.77817435359952</v>
      </c>
      <c r="CH35" s="18">
        <v>274.38815014362336</v>
      </c>
      <c r="CI35" s="18">
        <v>367.00113286685945</v>
      </c>
      <c r="CJ35" s="18">
        <v>175.37371673107148</v>
      </c>
      <c r="CK35" s="18">
        <v>127.33311480808258</v>
      </c>
      <c r="CL35" s="18">
        <v>108.96199671554565</v>
      </c>
      <c r="CM35" s="18">
        <v>118.98847639751435</v>
      </c>
      <c r="CN35" s="18">
        <v>142.08842790031434</v>
      </c>
      <c r="CO35" s="18">
        <v>145.28197902870178</v>
      </c>
      <c r="CP35" s="18">
        <v>109.14340189838408</v>
      </c>
      <c r="CQ35" s="18">
        <v>93.996581575393677</v>
      </c>
      <c r="CR35" s="18">
        <v>86.640960122108467</v>
      </c>
      <c r="CS35" s="18">
        <v>78.456204245567321</v>
      </c>
      <c r="CT35" s="18">
        <v>59.193433559417727</v>
      </c>
      <c r="CU35" s="18">
        <v>58.507783461570746</v>
      </c>
      <c r="CV35" s="18">
        <v>61.13969594478607</v>
      </c>
      <c r="CW35" s="18">
        <v>62.497672595977782</v>
      </c>
      <c r="CX35" s="18">
        <v>63.859748799324031</v>
      </c>
      <c r="CY35" s="18">
        <v>63.837201262474061</v>
      </c>
      <c r="CZ35" s="18">
        <v>62.929150460243228</v>
      </c>
      <c r="DA35" s="18">
        <v>64.845691092491151</v>
      </c>
      <c r="DB35" s="18">
        <v>64.421387444496148</v>
      </c>
      <c r="DC35" s="18">
        <v>62.580688527107242</v>
      </c>
      <c r="DD35" s="18">
        <v>60.701043864250181</v>
      </c>
      <c r="DE35" s="18">
        <v>60.469419167518616</v>
      </c>
      <c r="DF35" s="18">
        <v>63.850524806976317</v>
      </c>
      <c r="DG35" s="18">
        <v>64.615091283798222</v>
      </c>
      <c r="DH35" s="18">
        <v>66.280534346580509</v>
      </c>
      <c r="DI35" s="18">
        <v>65.840857378005992</v>
      </c>
      <c r="DJ35" s="18">
        <v>66.320504980087279</v>
      </c>
      <c r="DK35" s="18">
        <v>65.480096788406371</v>
      </c>
      <c r="DL35" s="18">
        <v>68.255493597030636</v>
      </c>
      <c r="DM35" s="18">
        <v>72.094724189758296</v>
      </c>
      <c r="DN35" s="18">
        <v>65.271019628524783</v>
      </c>
      <c r="DO35" s="18">
        <v>59.762246420860293</v>
      </c>
      <c r="DP35" s="18">
        <v>62.121538685798647</v>
      </c>
      <c r="DQ35" s="18">
        <v>62.972195757865904</v>
      </c>
      <c r="DR35" s="18">
        <v>52.802231750488282</v>
      </c>
      <c r="DS35" s="18">
        <v>53.045130215644832</v>
      </c>
      <c r="DT35" s="18">
        <v>58.196217497825621</v>
      </c>
      <c r="DU35" s="18">
        <v>62.025199210166932</v>
      </c>
      <c r="DV35" s="18">
        <v>62.951697997093206</v>
      </c>
      <c r="DW35" s="18">
        <v>63.245840864181517</v>
      </c>
      <c r="DX35" s="18">
        <v>63.679368504524234</v>
      </c>
      <c r="DY35" s="18">
        <v>64.978926537513743</v>
      </c>
      <c r="DZ35" s="18">
        <v>66.559303893089293</v>
      </c>
      <c r="EA35" s="18">
        <v>62.363412262916562</v>
      </c>
      <c r="EB35" s="18">
        <v>60.635451029777521</v>
      </c>
      <c r="EC35" s="18">
        <v>57.029894909858704</v>
      </c>
      <c r="ED35" s="18">
        <v>57.870303101539612</v>
      </c>
      <c r="EE35" s="18">
        <v>59.68025537776947</v>
      </c>
      <c r="EF35" s="18">
        <v>60.367955251693729</v>
      </c>
      <c r="EG35" s="18">
        <v>62.057995627403258</v>
      </c>
      <c r="EH35" s="18">
        <v>62.485373939514162</v>
      </c>
      <c r="EI35" s="18">
        <v>66.397371582984917</v>
      </c>
      <c r="EJ35" s="18">
        <v>69.43206506538391</v>
      </c>
      <c r="EK35" s="18">
        <v>70.58813877296447</v>
      </c>
      <c r="EL35" s="18">
        <v>73.685350425720216</v>
      </c>
      <c r="EM35" s="18">
        <v>74.488862648010254</v>
      </c>
      <c r="EN35" s="18">
        <v>77.002913006782521</v>
      </c>
      <c r="EO35" s="18">
        <v>78.254301301956176</v>
      </c>
      <c r="EP35" s="18">
        <v>80.48240789794923</v>
      </c>
      <c r="EQ35" s="18">
        <v>83.932181035995484</v>
      </c>
      <c r="ER35" s="18">
        <v>86.179760504722594</v>
      </c>
      <c r="ES35" s="18">
        <v>89.852959235191349</v>
      </c>
      <c r="ET35" s="18">
        <v>92.35573582553863</v>
      </c>
      <c r="EU35" s="18">
        <v>95.773737434387201</v>
      </c>
      <c r="EV35" s="18">
        <v>99.637565340042116</v>
      </c>
      <c r="EW35" s="18">
        <v>98.782808715820309</v>
      </c>
      <c r="EX35" s="18">
        <v>94.604340182304384</v>
      </c>
      <c r="EY35" s="18">
        <v>97.654406985282904</v>
      </c>
      <c r="EZ35" s="18">
        <v>99.338298032760619</v>
      </c>
      <c r="FA35" s="18">
        <v>102.52569983291626</v>
      </c>
      <c r="FB35" s="18">
        <v>99.942981975555426</v>
      </c>
      <c r="FC35" s="18">
        <v>102.82599202823639</v>
      </c>
      <c r="FD35" s="18">
        <v>108.93637451457977</v>
      </c>
      <c r="FE35" s="18">
        <v>110.32919735908509</v>
      </c>
      <c r="FF35" s="18">
        <v>109.85159953308106</v>
      </c>
      <c r="FG35" s="18">
        <v>106.2450185251236</v>
      </c>
      <c r="FH35" s="18">
        <v>102.95717769718169</v>
      </c>
      <c r="FI35" s="18">
        <v>104.01178748893739</v>
      </c>
      <c r="FJ35" s="18">
        <v>101.73243649101258</v>
      </c>
      <c r="FK35" s="18">
        <v>99.582221385955819</v>
      </c>
      <c r="FL35" s="18">
        <v>94.508000706672661</v>
      </c>
      <c r="FM35" s="18">
        <v>93.570228151321416</v>
      </c>
      <c r="FN35" s="18">
        <v>90.652371905326831</v>
      </c>
      <c r="FO35" s="18">
        <v>85.534081040382375</v>
      </c>
      <c r="FP35" s="18">
        <v>87.965115468025203</v>
      </c>
      <c r="FQ35" s="18">
        <v>89.934950278282173</v>
      </c>
      <c r="FR35" s="18">
        <v>90.995709398269653</v>
      </c>
      <c r="FS35" s="18">
        <v>92.093364487648003</v>
      </c>
      <c r="FT35" s="18">
        <v>91.582970244407647</v>
      </c>
      <c r="FU35" s="18">
        <v>90.669795001983644</v>
      </c>
      <c r="FV35" s="18">
        <v>90.252665570259097</v>
      </c>
      <c r="FW35" s="18">
        <v>88.855743173599237</v>
      </c>
      <c r="FX35" s="18">
        <v>89.046372348785397</v>
      </c>
      <c r="FY35" s="18">
        <v>90.944464996337899</v>
      </c>
      <c r="FZ35" s="18">
        <v>92.179455082893369</v>
      </c>
      <c r="GA35" s="18">
        <v>92.048269413948063</v>
      </c>
      <c r="GB35" s="18">
        <v>94.026303328514089</v>
      </c>
      <c r="GC35" s="18">
        <v>95.17930237197875</v>
      </c>
      <c r="GD35" s="18">
        <v>96.335376079559325</v>
      </c>
      <c r="GE35" s="18">
        <v>98.442545886993415</v>
      </c>
      <c r="GF35" s="18">
        <v>99.703158174514769</v>
      </c>
      <c r="GG35" s="18">
        <v>99.444886388778684</v>
      </c>
      <c r="GH35" s="18">
        <v>101.19642004680634</v>
      </c>
      <c r="GI35" s="18">
        <v>102.58104378700257</v>
      </c>
      <c r="GJ35" s="18">
        <v>106.96551481628417</v>
      </c>
      <c r="GK35" s="18">
        <v>106.71441724681854</v>
      </c>
      <c r="GL35" s="18">
        <v>103.18777750587464</v>
      </c>
      <c r="GM35" s="18">
        <v>102.58104378700257</v>
      </c>
      <c r="GN35" s="18">
        <v>101.73756093120575</v>
      </c>
      <c r="GO35" s="18">
        <v>95.312537817001342</v>
      </c>
      <c r="GP35" s="18">
        <v>92.683699997901925</v>
      </c>
      <c r="GQ35" s="18">
        <v>91.194537677764899</v>
      </c>
      <c r="GR35" s="18">
        <v>93.591750800132758</v>
      </c>
      <c r="GS35" s="18">
        <v>93.919714972496024</v>
      </c>
      <c r="GT35" s="18">
        <v>95.924395976066592</v>
      </c>
      <c r="GU35" s="18">
        <v>90.990584958076482</v>
      </c>
      <c r="GV35" s="18">
        <v>91.775649195671079</v>
      </c>
      <c r="GW35" s="18">
        <v>89.314893014907838</v>
      </c>
      <c r="GX35" s="18">
        <v>93.518983749389648</v>
      </c>
      <c r="GY35" s="18">
        <v>94.744749843597418</v>
      </c>
      <c r="GZ35" s="18">
        <v>85.515633055686948</v>
      </c>
      <c r="HA35" s="18">
        <v>79.773185375213615</v>
      </c>
      <c r="HB35" s="18">
        <v>79.450345643043519</v>
      </c>
      <c r="HC35" s="18">
        <v>77.443614863395695</v>
      </c>
      <c r="HD35" s="18">
        <v>100.72394666099549</v>
      </c>
      <c r="HE35" s="18">
        <v>101.14210098075867</v>
      </c>
      <c r="HF35" s="18">
        <v>97.811214855194095</v>
      </c>
      <c r="HG35" s="18">
        <v>94.323520859718329</v>
      </c>
      <c r="HH35" s="18">
        <v>90.938315668106085</v>
      </c>
      <c r="HI35" s="18">
        <v>97.09584300422668</v>
      </c>
      <c r="HJ35" s="18">
        <v>98.580905772209164</v>
      </c>
      <c r="HK35" s="18">
        <v>91.135094171524045</v>
      </c>
      <c r="HL35" s="18">
        <v>88.759403697967528</v>
      </c>
      <c r="HM35" s="18">
        <v>88.105525129318238</v>
      </c>
      <c r="HN35" s="18">
        <v>88.121923337936394</v>
      </c>
      <c r="HO35" s="18">
        <v>87.593081110000611</v>
      </c>
      <c r="HP35" s="18">
        <v>84.448724607467653</v>
      </c>
      <c r="HQ35" s="18">
        <v>87.973314572334289</v>
      </c>
      <c r="HR35" s="18">
        <v>90.687218098640443</v>
      </c>
      <c r="HS35" s="18">
        <v>98.705942112922671</v>
      </c>
      <c r="HT35" s="18">
        <v>117.37427773666381</v>
      </c>
      <c r="HU35" s="18">
        <v>116.71117517566681</v>
      </c>
      <c r="HV35" s="18">
        <v>129.10002178668975</v>
      </c>
      <c r="HW35" s="18">
        <v>130.96839268112183</v>
      </c>
      <c r="HX35" s="18">
        <v>115.54382769966125</v>
      </c>
      <c r="HY35" s="18">
        <v>111.98029198932647</v>
      </c>
      <c r="HZ35" s="18">
        <v>111.13988379764557</v>
      </c>
      <c r="IA35" s="18">
        <v>111.80606102275848</v>
      </c>
      <c r="IB35" s="18">
        <v>111.44222576904298</v>
      </c>
      <c r="IC35" s="18">
        <v>121.077198220253</v>
      </c>
      <c r="ID35" s="18">
        <v>137.04700363826751</v>
      </c>
      <c r="IE35" s="18">
        <v>145.2389337310791</v>
      </c>
      <c r="IF35" s="18">
        <v>131.23793823528288</v>
      </c>
      <c r="IG35" s="18">
        <v>119.60853366088867</v>
      </c>
      <c r="IH35" s="18">
        <v>120.74410960769653</v>
      </c>
      <c r="II35" s="18">
        <v>123.31657858467102</v>
      </c>
      <c r="IJ35" s="18">
        <v>104.39919516754151</v>
      </c>
      <c r="IK35" s="18">
        <v>104.57650079822541</v>
      </c>
      <c r="IL35" s="18">
        <v>92.311665639877319</v>
      </c>
      <c r="IM35" s="18">
        <v>116.70912539958954</v>
      </c>
      <c r="IN35" s="18">
        <v>121.93912906074523</v>
      </c>
      <c r="IO35" s="18">
        <v>125.84395248794556</v>
      </c>
      <c r="IP35" s="18">
        <v>126.38201870822907</v>
      </c>
      <c r="IQ35" s="18">
        <v>125.30998581981659</v>
      </c>
      <c r="IR35" s="18">
        <v>120.04411107730866</v>
      </c>
      <c r="IS35" s="18">
        <v>114.98013927841187</v>
      </c>
      <c r="IT35" s="18">
        <v>114.77516167068481</v>
      </c>
      <c r="IU35" s="18">
        <v>112.71513671302795</v>
      </c>
      <c r="IV35" s="18">
        <v>113.15891323375702</v>
      </c>
      <c r="IW35" s="18">
        <v>118.5600731973648</v>
      </c>
      <c r="IX35" s="18">
        <v>115.33475053977966</v>
      </c>
      <c r="IY35" s="18">
        <v>103.13960776805878</v>
      </c>
      <c r="IZ35" s="18">
        <v>95.770662770271301</v>
      </c>
      <c r="JA35" s="18">
        <v>96.456312868118289</v>
      </c>
      <c r="JB35" s="18">
        <v>99.518678327560423</v>
      </c>
      <c r="JC35" s="18">
        <v>100.07519253253936</v>
      </c>
      <c r="JD35" s="18">
        <v>102.51647584056855</v>
      </c>
      <c r="JE35" s="18">
        <v>108.12158852386474</v>
      </c>
      <c r="JF35" s="18">
        <v>113.29317356681824</v>
      </c>
      <c r="JG35" s="18">
        <v>110.37531732082367</v>
      </c>
      <c r="JH35" s="18">
        <v>101.04473661708832</v>
      </c>
      <c r="JI35" s="18">
        <v>93.291458604812618</v>
      </c>
      <c r="JJ35" s="18">
        <v>91.960129042625425</v>
      </c>
      <c r="JK35" s="18">
        <v>87.786784949302671</v>
      </c>
      <c r="JL35" s="18">
        <v>90.493514259338383</v>
      </c>
      <c r="JM35" s="18">
        <v>94.251778697013847</v>
      </c>
      <c r="JN35" s="18">
        <v>105.28162376880645</v>
      </c>
      <c r="JO35" s="18">
        <v>106.48791699028016</v>
      </c>
      <c r="JP35" s="18">
        <v>106.960390376091</v>
      </c>
      <c r="JQ35" s="18">
        <v>108.77444220447539</v>
      </c>
      <c r="JR35" s="18">
        <v>102.69890591144562</v>
      </c>
      <c r="JS35" s="18">
        <v>112.68541495990753</v>
      </c>
      <c r="JT35" s="18">
        <v>126.07147763252259</v>
      </c>
      <c r="JU35" s="18">
        <v>127.68465140533448</v>
      </c>
      <c r="JV35" s="18">
        <v>133.31538628959657</v>
      </c>
      <c r="JW35" s="18">
        <v>153.15619382953645</v>
      </c>
      <c r="JX35" s="18">
        <v>164.75280198669435</v>
      </c>
      <c r="JY35" s="18">
        <v>161.86056794166566</v>
      </c>
      <c r="JZ35" s="18">
        <v>154.51724514484405</v>
      </c>
      <c r="KA35" s="18">
        <v>161.69966051959992</v>
      </c>
      <c r="KB35" s="18">
        <v>161.91591189575198</v>
      </c>
      <c r="KC35" s="18">
        <v>162.05939622116088</v>
      </c>
      <c r="KD35" s="18">
        <v>164.06100256061555</v>
      </c>
      <c r="KE35" s="18">
        <v>167.32732073974611</v>
      </c>
      <c r="KF35" s="18">
        <v>149.32516234111787</v>
      </c>
      <c r="KG35" s="18">
        <v>138.10366320610046</v>
      </c>
      <c r="KH35" s="18">
        <v>137.1925377397537</v>
      </c>
      <c r="KI35" s="18">
        <v>138.64480409049986</v>
      </c>
      <c r="KJ35" s="18">
        <v>138.30044170951845</v>
      </c>
      <c r="KK35" s="18">
        <v>145.07495164489745</v>
      </c>
      <c r="KL35" s="18">
        <v>146.86953060054779</v>
      </c>
      <c r="KM35" s="18">
        <v>146.5354170999527</v>
      </c>
      <c r="KN35" s="18">
        <v>142.33440102958679</v>
      </c>
      <c r="KO35" s="18">
        <v>149.64492740917206</v>
      </c>
      <c r="KP35" s="18">
        <v>144.85972515678407</v>
      </c>
      <c r="KQ35" s="18">
        <v>124.20618140220643</v>
      </c>
      <c r="KR35" s="18">
        <v>101.48338869762421</v>
      </c>
      <c r="KS35" s="18">
        <v>105.43330719852447</v>
      </c>
      <c r="KT35" s="18">
        <v>108.19128091049194</v>
      </c>
      <c r="KU35" s="18">
        <v>111.52216703605652</v>
      </c>
      <c r="KV35" s="18">
        <v>114.9463179731369</v>
      </c>
      <c r="KW35" s="18">
        <v>118.05172873020172</v>
      </c>
      <c r="KX35" s="18">
        <v>116.64558234119416</v>
      </c>
      <c r="KY35" s="18">
        <v>116.41293275642394</v>
      </c>
      <c r="KZ35" s="18">
        <v>118.70663218688965</v>
      </c>
      <c r="LA35" s="18">
        <v>120.96241075992585</v>
      </c>
      <c r="LB35" s="18">
        <v>119.47529821586609</v>
      </c>
      <c r="LC35" s="18">
        <v>118.94953065204621</v>
      </c>
      <c r="LD35" s="18">
        <v>118.57954607009889</v>
      </c>
      <c r="LE35" s="18">
        <v>126.6474647102356</v>
      </c>
      <c r="LF35" s="18">
        <v>132.70762768268585</v>
      </c>
      <c r="LG35" s="18">
        <v>138.2184506664276</v>
      </c>
      <c r="LH35" s="18">
        <v>139.00966423225401</v>
      </c>
      <c r="LI35" s="18">
        <v>138.60688323307039</v>
      </c>
      <c r="LJ35" s="18">
        <v>139.38682303047182</v>
      </c>
      <c r="LK35" s="18">
        <v>138.49209577274323</v>
      </c>
      <c r="LL35" s="18">
        <v>138.63250543403623</v>
      </c>
      <c r="LM35" s="18">
        <v>140.80936762809753</v>
      </c>
      <c r="LN35" s="18">
        <v>143.51609693813324</v>
      </c>
      <c r="LO35" s="18">
        <v>150.0764052734375</v>
      </c>
      <c r="LP35" s="18">
        <v>163.7115157394409</v>
      </c>
      <c r="LQ35" s="18">
        <v>174.50153701019289</v>
      </c>
      <c r="LR35" s="18">
        <v>176.61383125782012</v>
      </c>
      <c r="LS35" s="18">
        <v>183.70400670909882</v>
      </c>
      <c r="LT35" s="18">
        <v>181.63475775909421</v>
      </c>
      <c r="LU35" s="18">
        <v>179.48351776599884</v>
      </c>
      <c r="LV35" s="18">
        <v>175.64428717327118</v>
      </c>
      <c r="LW35" s="18">
        <v>168.3132630329132</v>
      </c>
      <c r="LX35" s="18">
        <v>172.36772011375427</v>
      </c>
      <c r="LY35" s="18">
        <v>178.10811801815032</v>
      </c>
      <c r="LZ35" s="18">
        <v>169.46626207637786</v>
      </c>
      <c r="MA35" s="18">
        <v>172.83301928329468</v>
      </c>
      <c r="MB35" s="18">
        <v>182.98658508205415</v>
      </c>
      <c r="MC35" s="18">
        <v>190.56563212776183</v>
      </c>
      <c r="MD35" s="18">
        <v>196.25478563022614</v>
      </c>
      <c r="ME35" s="18">
        <v>192.84395823764802</v>
      </c>
      <c r="MF35" s="18">
        <v>184.41220434379576</v>
      </c>
      <c r="MG35" s="18">
        <v>180.13534655857086</v>
      </c>
      <c r="MH35" s="18">
        <v>178.16448686027528</v>
      </c>
      <c r="MI35" s="18">
        <v>177.83242313575747</v>
      </c>
      <c r="MJ35" s="18">
        <v>174.36215223693847</v>
      </c>
      <c r="MK35" s="18">
        <v>185.72918547344207</v>
      </c>
      <c r="ML35" s="18">
        <v>195.36620770072938</v>
      </c>
      <c r="MM35" s="18">
        <v>199.2915288887024</v>
      </c>
      <c r="MN35" s="18">
        <v>208.26954810714722</v>
      </c>
      <c r="MO35" s="18">
        <v>211.24172341918944</v>
      </c>
      <c r="MP35" s="18">
        <v>215.85576936912537</v>
      </c>
      <c r="MQ35" s="18">
        <v>217.58475549030302</v>
      </c>
      <c r="MR35" s="18">
        <v>221.20466004276275</v>
      </c>
      <c r="MS35" s="18">
        <v>222.11578550910951</v>
      </c>
      <c r="MT35" s="18">
        <v>219.98914282894134</v>
      </c>
      <c r="MU35" s="18">
        <v>219.44082772827147</v>
      </c>
      <c r="MV35" s="18">
        <v>224.03642569351197</v>
      </c>
      <c r="MW35" s="18">
        <v>233.11488393974304</v>
      </c>
      <c r="MX35" s="18">
        <v>232.59424081611633</v>
      </c>
      <c r="MY35" s="18">
        <v>219.23892478466033</v>
      </c>
      <c r="MZ35" s="18">
        <v>196.84512114048005</v>
      </c>
      <c r="NA35" s="18">
        <v>198.64174987220764</v>
      </c>
      <c r="NB35" s="18">
        <v>203.34906063365938</v>
      </c>
      <c r="NC35" s="18">
        <v>197.22637949085237</v>
      </c>
      <c r="ND35" s="18">
        <v>193.59827583408355</v>
      </c>
      <c r="NE35" s="18">
        <v>213.12751741027833</v>
      </c>
      <c r="NF35" s="18">
        <v>217.85532593250275</v>
      </c>
      <c r="NG35" s="18">
        <v>217.49251556682589</v>
      </c>
      <c r="NH35" s="18">
        <v>217.67187097358703</v>
      </c>
      <c r="NI35" s="18">
        <v>224.91270496654511</v>
      </c>
      <c r="NJ35" s="18">
        <v>224.0548736782074</v>
      </c>
      <c r="NK35" s="18">
        <v>213.10906942558287</v>
      </c>
      <c r="NL35" s="18">
        <v>199.30177776908874</v>
      </c>
      <c r="NM35" s="18">
        <v>200.25492364501952</v>
      </c>
      <c r="NN35" s="18">
        <v>215.08812822818757</v>
      </c>
      <c r="NO35" s="18">
        <v>214.04684198093412</v>
      </c>
      <c r="NP35" s="18">
        <v>224.56321814537048</v>
      </c>
      <c r="NQ35" s="18">
        <v>223.67976465606688</v>
      </c>
      <c r="NR35" s="18">
        <v>211.94274683761597</v>
      </c>
      <c r="NS35" s="18">
        <v>217.39002676296232</v>
      </c>
      <c r="NT35" s="18">
        <v>220.40012293243407</v>
      </c>
      <c r="NU35" s="18">
        <v>270.89123215579986</v>
      </c>
      <c r="NV35" s="18">
        <v>287.52414013481138</v>
      </c>
      <c r="NW35" s="18">
        <v>300.80771400356292</v>
      </c>
      <c r="NX35" s="18">
        <v>306.35030851650237</v>
      </c>
      <c r="NY35" s="18">
        <v>283.30775074386594</v>
      </c>
      <c r="NZ35" s="18">
        <v>272.67556223106379</v>
      </c>
      <c r="OA35" s="18">
        <v>272.82314610862727</v>
      </c>
      <c r="OB35" s="18">
        <v>276.84070722007749</v>
      </c>
      <c r="OC35" s="18">
        <v>271.48976677036285</v>
      </c>
      <c r="OD35" s="18">
        <v>269.98523112964625</v>
      </c>
      <c r="OE35" s="18">
        <v>260.11043487739562</v>
      </c>
      <c r="OF35" s="18">
        <v>254.05334656906126</v>
      </c>
      <c r="OG35" s="18">
        <v>255.90941880702971</v>
      </c>
      <c r="OH35" s="18">
        <v>240.65703501605987</v>
      </c>
      <c r="OI35" s="18">
        <v>237.92160884094238</v>
      </c>
      <c r="OJ35" s="18">
        <v>228.13290318393706</v>
      </c>
      <c r="OK35" s="18">
        <v>265.96971979427337</v>
      </c>
      <c r="OL35" s="18">
        <v>321.07999940776824</v>
      </c>
      <c r="OM35" s="18">
        <v>363.15062850570678</v>
      </c>
      <c r="ON35" s="18">
        <v>356.99925049781797</v>
      </c>
      <c r="OO35" s="18">
        <v>356.28797819900512</v>
      </c>
      <c r="OP35" s="18">
        <v>337.09387501144408</v>
      </c>
      <c r="OQ35" s="18">
        <v>320.95598795509335</v>
      </c>
      <c r="OR35" s="18">
        <v>314.45307334995272</v>
      </c>
      <c r="OS35" s="18">
        <v>333.97001626968387</v>
      </c>
      <c r="OT35" s="18">
        <v>316.11236708450315</v>
      </c>
      <c r="OU35" s="18">
        <v>306.51736526679991</v>
      </c>
      <c r="OV35" s="18">
        <v>295.22822352123262</v>
      </c>
      <c r="OW35" s="18">
        <v>294.51182678222659</v>
      </c>
      <c r="OX35" s="18">
        <v>296.42221808624265</v>
      </c>
      <c r="OY35" s="18">
        <v>292.53379286766051</v>
      </c>
      <c r="OZ35" s="18">
        <v>299.07770299434662</v>
      </c>
      <c r="PA35" s="18">
        <v>309.66479643344877</v>
      </c>
      <c r="PB35" s="18">
        <v>269.52300662422181</v>
      </c>
      <c r="PC35" s="18">
        <v>257.32171452426911</v>
      </c>
      <c r="PD35" s="18">
        <v>242.08777871799469</v>
      </c>
      <c r="PE35" s="18">
        <v>232.19965892124176</v>
      </c>
      <c r="PF35" s="18">
        <v>202.16121539688112</v>
      </c>
      <c r="PG35" s="18">
        <v>192.10911351394651</v>
      </c>
      <c r="PH35" s="18">
        <v>183.36476876831054</v>
      </c>
      <c r="PI35" s="18">
        <v>174.00959075164795</v>
      </c>
      <c r="PJ35" s="18">
        <v>174.86127271175386</v>
      </c>
      <c r="PK35" s="18">
        <v>181.05159646511078</v>
      </c>
      <c r="PL35" s="18">
        <v>180.42948942565917</v>
      </c>
      <c r="PM35" s="18">
        <v>181.96887125968934</v>
      </c>
      <c r="PN35" s="18">
        <v>185.91264043235779</v>
      </c>
      <c r="PO35" s="18">
        <v>193.11555356788634</v>
      </c>
      <c r="PP35" s="18">
        <v>199.98127853870392</v>
      </c>
      <c r="PQ35" s="18">
        <v>203.24452205371855</v>
      </c>
      <c r="PR35" s="18">
        <v>203.16458078670502</v>
      </c>
      <c r="PS35" s="18">
        <v>192.33663865852355</v>
      </c>
      <c r="PT35" s="18">
        <v>182.8195283317566</v>
      </c>
      <c r="PU35" s="18">
        <v>177.17546990299223</v>
      </c>
      <c r="PV35" s="18">
        <v>169.2346373796463</v>
      </c>
      <c r="PW35" s="18">
        <v>173.82921045684816</v>
      </c>
      <c r="PX35" s="18">
        <v>169.24693603610993</v>
      </c>
      <c r="PY35" s="18">
        <v>166.11590307807921</v>
      </c>
      <c r="PZ35" s="18">
        <v>171.59085498046875</v>
      </c>
      <c r="QA35" s="18">
        <v>174.05776048946379</v>
      </c>
      <c r="QB35" s="18">
        <v>173.8076878080368</v>
      </c>
      <c r="QC35" s="18">
        <v>178.4791274881363</v>
      </c>
      <c r="QD35" s="18">
        <v>169.30945420646668</v>
      </c>
      <c r="QE35" s="18">
        <v>169.96538255119324</v>
      </c>
      <c r="QF35" s="18">
        <v>168.53668862533567</v>
      </c>
      <c r="QG35" s="18">
        <v>161.7806266746521</v>
      </c>
      <c r="QH35" s="18">
        <v>157.45559915161132</v>
      </c>
      <c r="QI35" s="18">
        <v>157.10918699455263</v>
      </c>
      <c r="QJ35" s="18">
        <v>162.1762334575653</v>
      </c>
      <c r="QK35" s="18">
        <v>160.46364554500582</v>
      </c>
      <c r="QL35" s="18">
        <v>161.75397958564758</v>
      </c>
      <c r="QM35" s="18">
        <v>159.89688245964052</v>
      </c>
      <c r="QN35" s="18">
        <v>161.03963262271881</v>
      </c>
      <c r="QO35" s="18">
        <v>159.57096806335448</v>
      </c>
      <c r="QP35" s="18">
        <v>154.19338052463533</v>
      </c>
      <c r="QQ35" s="18">
        <v>151.73569900798796</v>
      </c>
      <c r="QR35" s="18">
        <v>151.47947699832915</v>
      </c>
      <c r="QS35" s="18">
        <v>152.18972440910341</v>
      </c>
      <c r="QT35" s="18">
        <v>155.53393407917022</v>
      </c>
      <c r="QU35" s="18">
        <v>155.3535537843704</v>
      </c>
      <c r="QV35" s="18">
        <v>155.35970311260223</v>
      </c>
      <c r="QW35" s="18">
        <v>165.92014946269987</v>
      </c>
      <c r="QX35" s="18">
        <v>175.7928959388733</v>
      </c>
      <c r="QY35" s="18">
        <v>192.39710705280302</v>
      </c>
      <c r="QZ35" s="18">
        <v>199.42168966960907</v>
      </c>
      <c r="RA35" s="18">
        <v>207.32870088768007</v>
      </c>
      <c r="RB35" s="18">
        <v>211.77569008731842</v>
      </c>
      <c r="RC35" s="18">
        <v>213.40628695678708</v>
      </c>
      <c r="RD35" s="18">
        <v>212.13542578887942</v>
      </c>
      <c r="RE35" s="18">
        <v>210.67905988597869</v>
      </c>
      <c r="RF35" s="18">
        <v>207.59312200164794</v>
      </c>
      <c r="RG35" s="18">
        <v>198.30456170749665</v>
      </c>
      <c r="RH35" s="18">
        <v>194.92448095607759</v>
      </c>
      <c r="RI35" s="18">
        <v>193.79812900161744</v>
      </c>
      <c r="RJ35" s="18">
        <v>199.95565633773802</v>
      </c>
      <c r="RK35" s="18">
        <v>196.3818717470169</v>
      </c>
      <c r="RL35" s="18">
        <v>195.11203546714782</v>
      </c>
      <c r="RM35" s="18">
        <v>199.05272997570037</v>
      </c>
      <c r="RN35" s="18">
        <v>203.92299793529511</v>
      </c>
      <c r="RO35" s="18">
        <v>213.25050397491455</v>
      </c>
      <c r="RP35" s="18">
        <v>213.34684345054626</v>
      </c>
      <c r="RQ35" s="18">
        <v>211.51844318962097</v>
      </c>
      <c r="RR35" s="18">
        <v>210.90146059036255</v>
      </c>
      <c r="RS35" s="18">
        <v>196.71496035957335</v>
      </c>
      <c r="RT35" s="18">
        <v>194.34336943817138</v>
      </c>
      <c r="RU35" s="18">
        <v>181.95554771518707</v>
      </c>
      <c r="RV35" s="18">
        <v>169.23873693180084</v>
      </c>
      <c r="RW35" s="18">
        <v>168.2814915037155</v>
      </c>
      <c r="RX35" s="18">
        <v>165.03977063751222</v>
      </c>
      <c r="RY35" s="18">
        <v>166.37827441596986</v>
      </c>
      <c r="RZ35" s="18">
        <v>165.08486571121216</v>
      </c>
      <c r="SA35" s="18">
        <v>161.93333499240876</v>
      </c>
      <c r="SB35" s="18">
        <v>157.48019646453858</v>
      </c>
      <c r="SC35" s="18">
        <v>157.99674003601075</v>
      </c>
      <c r="SD35" s="18">
        <v>158.46818853378295</v>
      </c>
      <c r="SE35" s="18">
        <v>160.07111342620848</v>
      </c>
      <c r="SF35" s="18">
        <v>162.98691989612578</v>
      </c>
      <c r="SG35" s="18">
        <v>171.23624371910097</v>
      </c>
      <c r="SH35" s="18">
        <v>171.18909886932374</v>
      </c>
      <c r="SI35" s="18">
        <v>172.80022286605836</v>
      </c>
      <c r="SJ35" s="18">
        <v>168.10418587303161</v>
      </c>
      <c r="SK35" s="18">
        <v>163.97081241321564</v>
      </c>
      <c r="SL35" s="18">
        <v>162.82088803386688</v>
      </c>
      <c r="SM35" s="18">
        <v>163.03406474590301</v>
      </c>
      <c r="SN35" s="18">
        <v>162.63640818691255</v>
      </c>
      <c r="SO35" s="18">
        <v>167.26172790527343</v>
      </c>
      <c r="SP35" s="5">
        <v>163.32308317279816</v>
      </c>
      <c r="SQ35" s="5">
        <v>163.96876263713835</v>
      </c>
      <c r="SR35" s="5">
        <v>159.39468732070924</v>
      </c>
      <c r="SS35" s="5">
        <v>169.64766725921629</v>
      </c>
      <c r="ST35" s="5">
        <v>192.226</v>
      </c>
    </row>
    <row r="36" spans="1:516" x14ac:dyDescent="0.25">
      <c r="A36" s="5" t="s">
        <v>255</v>
      </c>
      <c r="B36" s="5" t="str">
        <f ca="1">_xlfn.XLOOKUP(A36,bonds[worksheet get],bonds[unique lookup],"-")</f>
        <v>REPSM 4 1/2 03/25/75 nc-25</v>
      </c>
      <c r="C36" s="5" t="str">
        <f ca="1">_xlfn.XLOOKUP(A36,bonds[worksheet get],bonds[ID_ISIN],"-")</f>
        <v>XS1207058733</v>
      </c>
      <c r="D36" s="18">
        <f ca="1">_xll.BDH(A36,"blp_i_sprd_mid","-2AY",,"Dates=H","Fill=C","Sort=R","Dir=H","factor="&amp;_xlfn.XLOOKUP(A36,bonds[worksheet get],bonds[yas/blp factor]),"cols=510;rows=1")</f>
        <v>364.17464020156859</v>
      </c>
      <c r="E36" s="18">
        <v>364.34450896167755</v>
      </c>
      <c r="F36" s="18">
        <v>369.16578406476975</v>
      </c>
      <c r="G36" s="18">
        <v>373.18268062734603</v>
      </c>
      <c r="H36" s="18">
        <v>378.38366237068175</v>
      </c>
      <c r="I36" s="18">
        <v>385.96380598354341</v>
      </c>
      <c r="J36" s="18">
        <v>387.24981242036819</v>
      </c>
      <c r="K36" s="18">
        <v>385.94681910753252</v>
      </c>
      <c r="L36" s="18">
        <v>383.59963253402714</v>
      </c>
      <c r="M36" s="18">
        <v>380.18127354383472</v>
      </c>
      <c r="N36" s="18">
        <v>378.20080364656445</v>
      </c>
      <c r="O36" s="18">
        <v>380.4900349960327</v>
      </c>
      <c r="P36" s="18">
        <v>375.03524934053422</v>
      </c>
      <c r="Q36" s="18">
        <v>370.40282832956314</v>
      </c>
      <c r="R36" s="18">
        <v>359.02861599826809</v>
      </c>
      <c r="S36" s="18">
        <v>353.04823641443255</v>
      </c>
      <c r="T36" s="18">
        <v>368.30544875621791</v>
      </c>
      <c r="U36" s="18">
        <v>363.53613350915907</v>
      </c>
      <c r="V36" s="18">
        <v>357.66566900539397</v>
      </c>
      <c r="W36" s="18">
        <v>338.02284496879577</v>
      </c>
      <c r="X36" s="18">
        <v>323.56501502752303</v>
      </c>
      <c r="Y36" s="18">
        <v>301.1823078131676</v>
      </c>
      <c r="Z36" s="18">
        <v>302.87899695825575</v>
      </c>
      <c r="AA36" s="18">
        <v>330.56160948801039</v>
      </c>
      <c r="AB36" s="18">
        <v>343.79638435649872</v>
      </c>
      <c r="AC36" s="18">
        <v>364.38347885370257</v>
      </c>
      <c r="AD36" s="18">
        <v>372.43625731086729</v>
      </c>
      <c r="AE36" s="18">
        <v>372.76500332307813</v>
      </c>
      <c r="AF36" s="18">
        <v>370.29391247749328</v>
      </c>
      <c r="AG36" s="18">
        <v>370.50674804162981</v>
      </c>
      <c r="AH36" s="18">
        <v>389.5460383658409</v>
      </c>
      <c r="AI36" s="18">
        <v>400.17782429265981</v>
      </c>
      <c r="AJ36" s="18">
        <v>412.25049699640277</v>
      </c>
      <c r="AK36" s="18">
        <v>419.08821420478819</v>
      </c>
      <c r="AL36" s="18">
        <v>429.51415916347503</v>
      </c>
      <c r="AM36" s="18">
        <v>442.80589002799991</v>
      </c>
      <c r="AN36" s="18">
        <v>462.39775343656538</v>
      </c>
      <c r="AO36" s="18">
        <v>479.8592627477646</v>
      </c>
      <c r="AP36" s="18">
        <v>481.58892641687396</v>
      </c>
      <c r="AQ36" s="18">
        <v>475.43368193292616</v>
      </c>
      <c r="AR36" s="18">
        <v>473.41324291563035</v>
      </c>
      <c r="AS36" s="18">
        <v>476.90254709386829</v>
      </c>
      <c r="AT36" s="18">
        <v>473.82192716789245</v>
      </c>
      <c r="AU36" s="18">
        <v>484.2878412466049</v>
      </c>
      <c r="AV36" s="18">
        <v>491.5732125992775</v>
      </c>
      <c r="AW36" s="18">
        <v>497.66450649118423</v>
      </c>
      <c r="AX36" s="18">
        <v>501.81130269384386</v>
      </c>
      <c r="AY36" s="18">
        <v>491.33539633512493</v>
      </c>
      <c r="AZ36" s="18">
        <v>487.43441022062302</v>
      </c>
      <c r="BA36" s="18">
        <v>484.80044521093367</v>
      </c>
      <c r="BB36" s="18">
        <v>481.65487546491619</v>
      </c>
      <c r="BC36" s="18">
        <v>497.84536675930025</v>
      </c>
      <c r="BD36" s="18">
        <v>503.03435776662826</v>
      </c>
      <c r="BE36" s="18">
        <v>526.49023585367206</v>
      </c>
      <c r="BF36" s="18">
        <v>529.82965583181385</v>
      </c>
      <c r="BG36" s="18">
        <v>474.59932655239106</v>
      </c>
      <c r="BH36" s="18">
        <v>449.91539725255961</v>
      </c>
      <c r="BI36" s="18">
        <v>450.9136260251999</v>
      </c>
      <c r="BJ36" s="18">
        <v>437.87270138883594</v>
      </c>
      <c r="BK36" s="18">
        <v>434.12959329843517</v>
      </c>
      <c r="BL36" s="18">
        <v>473.02754090738296</v>
      </c>
      <c r="BM36" s="18">
        <v>502.91744809055325</v>
      </c>
      <c r="BN36" s="18">
        <v>516.15222295904164</v>
      </c>
      <c r="BO36" s="18">
        <v>537.9323956890106</v>
      </c>
      <c r="BP36" s="18">
        <v>542.37995951986306</v>
      </c>
      <c r="BQ36" s="18">
        <v>531.03572402858742</v>
      </c>
      <c r="BR36" s="18">
        <v>530.78291934442518</v>
      </c>
      <c r="BS36" s="18">
        <v>529.64579787969581</v>
      </c>
      <c r="BT36" s="18">
        <v>535.58420988750458</v>
      </c>
      <c r="BU36" s="18">
        <v>527.01183287000651</v>
      </c>
      <c r="BV36" s="18">
        <v>540.8341538028717</v>
      </c>
      <c r="BW36" s="18">
        <v>556.26023567676555</v>
      </c>
      <c r="BX36" s="18">
        <v>619.7052183494568</v>
      </c>
      <c r="BY36" s="18">
        <v>627.34031950235374</v>
      </c>
      <c r="BZ36" s="18">
        <v>617.62282719612119</v>
      </c>
      <c r="CA36" s="18">
        <v>621.37992447853094</v>
      </c>
      <c r="CB36" s="18">
        <v>587.51308985280991</v>
      </c>
      <c r="CC36" s="18">
        <v>527.28861902618416</v>
      </c>
      <c r="CD36" s="18">
        <v>500.03167762470247</v>
      </c>
      <c r="CE36" s="18">
        <v>443.97198910474776</v>
      </c>
      <c r="CF36" s="18">
        <v>430.37749215602872</v>
      </c>
      <c r="CG36" s="18">
        <v>353.16314763450623</v>
      </c>
      <c r="CH36" s="18">
        <v>350.80896646499633</v>
      </c>
      <c r="CI36" s="18">
        <v>409.52360378265377</v>
      </c>
      <c r="CJ36" s="18">
        <v>267.06566618728635</v>
      </c>
      <c r="CK36" s="18">
        <v>230.6048356719017</v>
      </c>
      <c r="CL36" s="18">
        <v>221.10017892980574</v>
      </c>
      <c r="CM36" s="18">
        <v>223.04767430305481</v>
      </c>
      <c r="CN36" s="18">
        <v>242.39872376346588</v>
      </c>
      <c r="CO36" s="18">
        <v>235.55401195907592</v>
      </c>
      <c r="CP36" s="18">
        <v>211.86831143188476</v>
      </c>
      <c r="CQ36" s="18">
        <v>195.79273135757444</v>
      </c>
      <c r="CR36" s="18">
        <v>190.11112094593048</v>
      </c>
      <c r="CS36" s="18">
        <v>181.54873620843887</v>
      </c>
      <c r="CT36" s="18">
        <v>161.0485745472908</v>
      </c>
      <c r="CU36" s="18">
        <v>163.11397882461549</v>
      </c>
      <c r="CV36" s="18">
        <v>162.44849297618867</v>
      </c>
      <c r="CW36" s="18">
        <v>163.55563760089873</v>
      </c>
      <c r="CX36" s="18">
        <v>162.15971608400343</v>
      </c>
      <c r="CY36" s="18">
        <v>164.25609642934799</v>
      </c>
      <c r="CZ36" s="18">
        <v>163.78446081304551</v>
      </c>
      <c r="DA36" s="18">
        <v>163.59760517692564</v>
      </c>
      <c r="DB36" s="18">
        <v>165.20036688995361</v>
      </c>
      <c r="DC36" s="18">
        <v>167.16384991121294</v>
      </c>
      <c r="DD36" s="18">
        <v>164.71574130964279</v>
      </c>
      <c r="DE36" s="18">
        <v>163.44872020483015</v>
      </c>
      <c r="DF36" s="18">
        <v>167.26976807928085</v>
      </c>
      <c r="DG36" s="18">
        <v>175.6812693886757</v>
      </c>
      <c r="DH36" s="18">
        <v>186.0092900032997</v>
      </c>
      <c r="DI36" s="18">
        <v>185.46371151494981</v>
      </c>
      <c r="DJ36" s="18">
        <v>183.69507795381546</v>
      </c>
      <c r="DK36" s="18">
        <v>179.53429255914688</v>
      </c>
      <c r="DL36" s="18">
        <v>181.79054938459399</v>
      </c>
      <c r="DM36" s="18">
        <v>187.68399613237381</v>
      </c>
      <c r="DN36" s="18">
        <v>172.68658307075501</v>
      </c>
      <c r="DO36" s="18">
        <v>159.96341293859481</v>
      </c>
      <c r="DP36" s="18">
        <v>153.63130509853363</v>
      </c>
      <c r="DQ36" s="18">
        <v>150.544689804554</v>
      </c>
      <c r="DR36" s="18">
        <v>148.01564373493193</v>
      </c>
      <c r="DS36" s="18">
        <v>148.69611800336838</v>
      </c>
      <c r="DT36" s="18">
        <v>152.47120138978957</v>
      </c>
      <c r="DU36" s="18">
        <v>153.50040623044967</v>
      </c>
      <c r="DV36" s="18">
        <v>151.60986685323715</v>
      </c>
      <c r="DW36" s="18">
        <v>149.73931203603743</v>
      </c>
      <c r="DX36" s="18">
        <v>152.42423767375945</v>
      </c>
      <c r="DY36" s="18">
        <v>152.28034884166718</v>
      </c>
      <c r="DZ36" s="18">
        <v>156.69393892049789</v>
      </c>
      <c r="EA36" s="18">
        <v>156.64297829246522</v>
      </c>
      <c r="EB36" s="18">
        <v>156.17234190416337</v>
      </c>
      <c r="EC36" s="18">
        <v>154.87034781932832</v>
      </c>
      <c r="ED36" s="18">
        <v>151.25114400100708</v>
      </c>
      <c r="EE36" s="18">
        <v>150.32685810041428</v>
      </c>
      <c r="EF36" s="18">
        <v>147.19827523040772</v>
      </c>
      <c r="EG36" s="18">
        <v>153.78218852663042</v>
      </c>
      <c r="EH36" s="18">
        <v>151.98157966947554</v>
      </c>
      <c r="EI36" s="18">
        <v>152.70502074193956</v>
      </c>
      <c r="EJ36" s="18">
        <v>155.40993093967438</v>
      </c>
      <c r="EK36" s="18">
        <v>155.64275106382371</v>
      </c>
      <c r="EL36" s="18">
        <v>158.87125673389434</v>
      </c>
      <c r="EM36" s="18">
        <v>162.29161418008803</v>
      </c>
      <c r="EN36" s="18">
        <v>162.71528685235978</v>
      </c>
      <c r="EO36" s="18">
        <v>164.22112344932557</v>
      </c>
      <c r="EP36" s="18">
        <v>167.85131877565382</v>
      </c>
      <c r="EQ36" s="18">
        <v>172.5426942386627</v>
      </c>
      <c r="ER36" s="18">
        <v>171.07382907772063</v>
      </c>
      <c r="ES36" s="18">
        <v>173.85967674350738</v>
      </c>
      <c r="ET36" s="18">
        <v>177.08718318557737</v>
      </c>
      <c r="EU36" s="18">
        <v>180.5295236477852</v>
      </c>
      <c r="EV36" s="18">
        <v>188.25655377674101</v>
      </c>
      <c r="EW36" s="18">
        <v>190.94947323846819</v>
      </c>
      <c r="EX36" s="18">
        <v>180.20277609157563</v>
      </c>
      <c r="EY36" s="18">
        <v>184.09077224206925</v>
      </c>
      <c r="EZ36" s="18">
        <v>186.14018887138366</v>
      </c>
      <c r="FA36" s="18">
        <v>186.89160832786561</v>
      </c>
      <c r="FB36" s="18">
        <v>185.02505042266847</v>
      </c>
      <c r="FC36" s="18">
        <v>189.04794235324857</v>
      </c>
      <c r="FD36" s="18">
        <v>199.14614052772524</v>
      </c>
      <c r="FE36" s="18">
        <v>200.14736698436735</v>
      </c>
      <c r="FF36" s="18">
        <v>201.35243595314026</v>
      </c>
      <c r="FG36" s="18">
        <v>195.94961015367508</v>
      </c>
      <c r="FH36" s="18">
        <v>194.60864617681503</v>
      </c>
      <c r="FI36" s="18">
        <v>196.62608751010893</v>
      </c>
      <c r="FJ36" s="18">
        <v>195.97559008169176</v>
      </c>
      <c r="FK36" s="18">
        <v>191.88874755907059</v>
      </c>
      <c r="FL36" s="18">
        <v>185.87839113521576</v>
      </c>
      <c r="FM36" s="18">
        <v>183.84296369791033</v>
      </c>
      <c r="FN36" s="18">
        <v>180.25173826360702</v>
      </c>
      <c r="FO36" s="18">
        <v>169.6499291768074</v>
      </c>
      <c r="FP36" s="18">
        <v>170.56222434139249</v>
      </c>
      <c r="FQ36" s="18">
        <v>166.74217569494249</v>
      </c>
      <c r="FR36" s="18">
        <v>171.93216593027114</v>
      </c>
      <c r="FS36" s="18">
        <v>177.62976398992538</v>
      </c>
      <c r="FT36" s="18">
        <v>179.64920377922058</v>
      </c>
      <c r="FU36" s="18">
        <v>173.5299315032959</v>
      </c>
      <c r="FV36" s="18">
        <v>168.83056221628189</v>
      </c>
      <c r="FW36" s="18">
        <v>163.53365458488463</v>
      </c>
      <c r="FX36" s="18">
        <v>165.45017389011383</v>
      </c>
      <c r="FY36" s="18">
        <v>170.33340112924577</v>
      </c>
      <c r="FZ36" s="18">
        <v>173.91463428354265</v>
      </c>
      <c r="GA36" s="18">
        <v>172.59765177869795</v>
      </c>
      <c r="GB36" s="18">
        <v>172.72255527877806</v>
      </c>
      <c r="GC36" s="18">
        <v>177.0652001695633</v>
      </c>
      <c r="GD36" s="18">
        <v>179.54828175115586</v>
      </c>
      <c r="GE36" s="18">
        <v>179.97095519542697</v>
      </c>
      <c r="GF36" s="18">
        <v>183.83796755790709</v>
      </c>
      <c r="GG36" s="18">
        <v>187.72396525239944</v>
      </c>
      <c r="GH36" s="18">
        <v>187.49414281225205</v>
      </c>
      <c r="GI36" s="18">
        <v>194.31087623262405</v>
      </c>
      <c r="GJ36" s="18">
        <v>199.541834815979</v>
      </c>
      <c r="GK36" s="18">
        <v>201.29348150110246</v>
      </c>
      <c r="GL36" s="18">
        <v>197.51040429067612</v>
      </c>
      <c r="GM36" s="18">
        <v>198.28080907917021</v>
      </c>
      <c r="GN36" s="18">
        <v>201.45335798120499</v>
      </c>
      <c r="GO36" s="18">
        <v>196.06052446174621</v>
      </c>
      <c r="GP36" s="18">
        <v>193.01587674379348</v>
      </c>
      <c r="GQ36" s="18">
        <v>194.29189090061189</v>
      </c>
      <c r="GR36" s="18">
        <v>196.94384201431274</v>
      </c>
      <c r="GS36" s="18">
        <v>199.52484793996811</v>
      </c>
      <c r="GT36" s="18">
        <v>202.69439915800095</v>
      </c>
      <c r="GU36" s="18">
        <v>203.12306797027588</v>
      </c>
      <c r="GV36" s="18">
        <v>203.76257389068601</v>
      </c>
      <c r="GW36" s="18">
        <v>200.81385206079483</v>
      </c>
      <c r="GX36" s="18">
        <v>205.96587163209915</v>
      </c>
      <c r="GY36" s="18">
        <v>207.51067812108994</v>
      </c>
      <c r="GZ36" s="18">
        <v>201.38041433715821</v>
      </c>
      <c r="HA36" s="18">
        <v>196.88288910627364</v>
      </c>
      <c r="HB36" s="18">
        <v>195.27213356924057</v>
      </c>
      <c r="HC36" s="18">
        <v>197.56436260271073</v>
      </c>
      <c r="HD36" s="18">
        <v>219.65529524087904</v>
      </c>
      <c r="HE36" s="18">
        <v>219.03877156448365</v>
      </c>
      <c r="HF36" s="18">
        <v>212.5417911043167</v>
      </c>
      <c r="HG36" s="18">
        <v>212.72564905643461</v>
      </c>
      <c r="HH36" s="18">
        <v>208.37401111364363</v>
      </c>
      <c r="HI36" s="18">
        <v>216.60065524291991</v>
      </c>
      <c r="HJ36" s="18">
        <v>219.20364418458936</v>
      </c>
      <c r="HK36" s="18">
        <v>216.4437764468193</v>
      </c>
      <c r="HL36" s="18">
        <v>215.047854929924</v>
      </c>
      <c r="HM36" s="18">
        <v>215.1207985739708</v>
      </c>
      <c r="HN36" s="18">
        <v>215.75330989837644</v>
      </c>
      <c r="HO36" s="18">
        <v>214.63717222166062</v>
      </c>
      <c r="HP36" s="18">
        <v>214.3044292974472</v>
      </c>
      <c r="HQ36" s="18">
        <v>212.68468070840834</v>
      </c>
      <c r="HR36" s="18">
        <v>213.23825302076338</v>
      </c>
      <c r="HS36" s="18">
        <v>222.48011279869078</v>
      </c>
      <c r="HT36" s="18">
        <v>233.08392034149171</v>
      </c>
      <c r="HU36" s="18">
        <v>237.53947799634935</v>
      </c>
      <c r="HV36" s="18">
        <v>247.39086685466765</v>
      </c>
      <c r="HW36" s="18">
        <v>248.51200067138672</v>
      </c>
      <c r="HX36" s="18">
        <v>232.15064138889315</v>
      </c>
      <c r="HY36" s="18">
        <v>228.34058502244949</v>
      </c>
      <c r="HZ36" s="18">
        <v>221.69771727418899</v>
      </c>
      <c r="IA36" s="18">
        <v>222.17235057449341</v>
      </c>
      <c r="IB36" s="18">
        <v>221.75567249822615</v>
      </c>
      <c r="IC36" s="18">
        <v>229.45472424316407</v>
      </c>
      <c r="ID36" s="18">
        <v>233.81435600996019</v>
      </c>
      <c r="IE36" s="18">
        <v>240.38028320217134</v>
      </c>
      <c r="IF36" s="18">
        <v>229.30084313106536</v>
      </c>
      <c r="IG36" s="18">
        <v>220.70448464155197</v>
      </c>
      <c r="IH36" s="18">
        <v>217.46698591947555</v>
      </c>
      <c r="II36" s="18">
        <v>214.19851112937928</v>
      </c>
      <c r="IJ36" s="18">
        <v>199.81462406015396</v>
      </c>
      <c r="IK36" s="18">
        <v>195.85568272161484</v>
      </c>
      <c r="IL36" s="18">
        <v>193.10580726385115</v>
      </c>
      <c r="IM36" s="18">
        <v>205.45626535177232</v>
      </c>
      <c r="IN36" s="18">
        <v>214.09658987331392</v>
      </c>
      <c r="IO36" s="18">
        <v>219.86413389301299</v>
      </c>
      <c r="IP36" s="18">
        <v>218.72201628828049</v>
      </c>
      <c r="IQ36" s="18">
        <v>215.55246507024765</v>
      </c>
      <c r="IR36" s="18">
        <v>205.16349154758453</v>
      </c>
      <c r="IS36" s="18">
        <v>193.64039424419403</v>
      </c>
      <c r="IT36" s="18">
        <v>193.73132399225236</v>
      </c>
      <c r="IU36" s="18">
        <v>192.00965414714813</v>
      </c>
      <c r="IV36" s="18">
        <v>193.09681421184541</v>
      </c>
      <c r="IW36" s="18">
        <v>204.79777409934997</v>
      </c>
      <c r="IX36" s="18">
        <v>208.089231133461</v>
      </c>
      <c r="IY36" s="18">
        <v>199.58680007600785</v>
      </c>
      <c r="IZ36" s="18">
        <v>190.31096654605867</v>
      </c>
      <c r="JA36" s="18">
        <v>194.17398199653627</v>
      </c>
      <c r="JB36" s="18">
        <v>197.52439348268507</v>
      </c>
      <c r="JC36" s="18">
        <v>198.04898818302155</v>
      </c>
      <c r="JD36" s="18">
        <v>199.76965880012514</v>
      </c>
      <c r="JE36" s="18">
        <v>208.43196633768082</v>
      </c>
      <c r="JF36" s="18">
        <v>213.31519357681273</v>
      </c>
      <c r="JG36" s="18">
        <v>211.82434539985655</v>
      </c>
      <c r="JH36" s="18">
        <v>206.50245706844331</v>
      </c>
      <c r="JI36" s="18">
        <v>198.83538061952592</v>
      </c>
      <c r="JJ36" s="18">
        <v>196.90886903429032</v>
      </c>
      <c r="JK36" s="18">
        <v>195.0303203930855</v>
      </c>
      <c r="JL36" s="18">
        <v>199.61677691602705</v>
      </c>
      <c r="JM36" s="18">
        <v>210.69921467113494</v>
      </c>
      <c r="JN36" s="18">
        <v>225.72960225677491</v>
      </c>
      <c r="JO36" s="18">
        <v>231.37823814439773</v>
      </c>
      <c r="JP36" s="18">
        <v>232.33549856901166</v>
      </c>
      <c r="JQ36" s="18">
        <v>231.87485446071625</v>
      </c>
      <c r="JR36" s="18">
        <v>229.21490952301025</v>
      </c>
      <c r="JS36" s="18">
        <v>237.91918463659286</v>
      </c>
      <c r="JT36" s="18">
        <v>247.73759897089005</v>
      </c>
      <c r="JU36" s="18">
        <v>247.19901507854459</v>
      </c>
      <c r="JV36" s="18">
        <v>249.05857838773727</v>
      </c>
      <c r="JW36" s="18">
        <v>258.66215870189671</v>
      </c>
      <c r="JX36" s="18">
        <v>264.13193277740481</v>
      </c>
      <c r="JY36" s="18">
        <v>263.10872330474854</v>
      </c>
      <c r="JZ36" s="18">
        <v>259.41058047437667</v>
      </c>
      <c r="KA36" s="18">
        <v>263.95207173728943</v>
      </c>
      <c r="KB36" s="18">
        <v>262.44523591232303</v>
      </c>
      <c r="KC36" s="18">
        <v>263.50441759300236</v>
      </c>
      <c r="KD36" s="18">
        <v>260.97137461137771</v>
      </c>
      <c r="KE36" s="18">
        <v>263.81018136119843</v>
      </c>
      <c r="KF36" s="18">
        <v>250.55841961669924</v>
      </c>
      <c r="KG36" s="18">
        <v>244.56405084085463</v>
      </c>
      <c r="KH36" s="18">
        <v>242.21286735534667</v>
      </c>
      <c r="KI36" s="18">
        <v>241.99703410720824</v>
      </c>
      <c r="KJ36" s="18">
        <v>240.19642525005341</v>
      </c>
      <c r="KK36" s="18">
        <v>242.99126596784592</v>
      </c>
      <c r="KL36" s="18">
        <v>242.68849988365173</v>
      </c>
      <c r="KM36" s="18">
        <v>242.58158248758318</v>
      </c>
      <c r="KN36" s="18">
        <v>238.04009122467039</v>
      </c>
      <c r="KO36" s="18">
        <v>243.05921347188951</v>
      </c>
      <c r="KP36" s="18">
        <v>237.68136837244035</v>
      </c>
      <c r="KQ36" s="18">
        <v>223.84006210756303</v>
      </c>
      <c r="KR36" s="18">
        <v>206.5634099764824</v>
      </c>
      <c r="KS36" s="18">
        <v>206.45149644041061</v>
      </c>
      <c r="KT36" s="18">
        <v>207.10399232482911</v>
      </c>
      <c r="KU36" s="18">
        <v>210.16262923479078</v>
      </c>
      <c r="KV36" s="18">
        <v>216.0280975985527</v>
      </c>
      <c r="KW36" s="18">
        <v>219.35952375268937</v>
      </c>
      <c r="KX36" s="18">
        <v>217.99257984781266</v>
      </c>
      <c r="KY36" s="18">
        <v>220.13592390918734</v>
      </c>
      <c r="KZ36" s="18">
        <v>218.86090898036957</v>
      </c>
      <c r="LA36" s="18">
        <v>221.85959221029282</v>
      </c>
      <c r="LB36" s="18">
        <v>217.565909491539</v>
      </c>
      <c r="LC36" s="18">
        <v>218.23339379596709</v>
      </c>
      <c r="LD36" s="18">
        <v>220.64652941751481</v>
      </c>
      <c r="LE36" s="18">
        <v>228.26764137840269</v>
      </c>
      <c r="LF36" s="18">
        <v>238.05707810068131</v>
      </c>
      <c r="LG36" s="18">
        <v>242.61655546760559</v>
      </c>
      <c r="LH36" s="18">
        <v>242.27981563138962</v>
      </c>
      <c r="LI36" s="18">
        <v>241.73823405504228</v>
      </c>
      <c r="LJ36" s="18">
        <v>241.47343863487242</v>
      </c>
      <c r="LK36" s="18">
        <v>241.80917924308778</v>
      </c>
      <c r="LL36" s="18">
        <v>241.4574509868622</v>
      </c>
      <c r="LM36" s="18">
        <v>248.71684241151809</v>
      </c>
      <c r="LN36" s="18">
        <v>252.09623150968551</v>
      </c>
      <c r="LO36" s="18">
        <v>262.70903210449217</v>
      </c>
      <c r="LP36" s="18">
        <v>270.12330386924742</v>
      </c>
      <c r="LQ36" s="18">
        <v>278.51981675863266</v>
      </c>
      <c r="LR36" s="18">
        <v>275.08247243642808</v>
      </c>
      <c r="LS36" s="18">
        <v>278.75163765478135</v>
      </c>
      <c r="LT36" s="18">
        <v>277.57854398202898</v>
      </c>
      <c r="LU36" s="18">
        <v>274.41998427200321</v>
      </c>
      <c r="LV36" s="18">
        <v>271.97587258243561</v>
      </c>
      <c r="LW36" s="18">
        <v>269.21200793266297</v>
      </c>
      <c r="LX36" s="18">
        <v>274.25011551189419</v>
      </c>
      <c r="LY36" s="18">
        <v>279.56401001930232</v>
      </c>
      <c r="LZ36" s="18">
        <v>280.29244723176959</v>
      </c>
      <c r="MA36" s="18">
        <v>283.0063504815102</v>
      </c>
      <c r="MB36" s="18">
        <v>288.62700798511509</v>
      </c>
      <c r="MC36" s="18">
        <v>295.20692436933518</v>
      </c>
      <c r="MD36" s="18">
        <v>297.30130625867844</v>
      </c>
      <c r="ME36" s="18">
        <v>294.7922447490692</v>
      </c>
      <c r="MF36" s="18">
        <v>285.88212866735461</v>
      </c>
      <c r="MG36" s="18">
        <v>281.72034404468536</v>
      </c>
      <c r="MH36" s="18">
        <v>281.74932165670396</v>
      </c>
      <c r="MI36" s="18">
        <v>279.82580775547024</v>
      </c>
      <c r="MJ36" s="18">
        <v>278.71166853475574</v>
      </c>
      <c r="MK36" s="18">
        <v>283.30611888170239</v>
      </c>
      <c r="ML36" s="18">
        <v>290.53953037834168</v>
      </c>
      <c r="MM36" s="18">
        <v>291.70163254308704</v>
      </c>
      <c r="MN36" s="18">
        <v>296.69977100229261</v>
      </c>
      <c r="MO36" s="18">
        <v>294.06780444860459</v>
      </c>
      <c r="MP36" s="18">
        <v>295.3957784614563</v>
      </c>
      <c r="MQ36" s="18">
        <v>293.37633867216113</v>
      </c>
      <c r="MR36" s="18">
        <v>296.82867141437532</v>
      </c>
      <c r="MS36" s="18">
        <v>300.2340404405594</v>
      </c>
      <c r="MT36" s="18">
        <v>302.11059062576294</v>
      </c>
      <c r="MU36" s="18">
        <v>303.75232223081593</v>
      </c>
      <c r="MV36" s="18">
        <v>310.19234669494631</v>
      </c>
      <c r="MW36" s="18">
        <v>323.78184750366211</v>
      </c>
      <c r="MX36" s="18">
        <v>327.10028369379046</v>
      </c>
      <c r="MY36" s="18">
        <v>318.195163752079</v>
      </c>
      <c r="MZ36" s="18">
        <v>302.2914508938789</v>
      </c>
      <c r="NA36" s="18">
        <v>303.2726927905083</v>
      </c>
      <c r="NB36" s="18">
        <v>309.30902914237976</v>
      </c>
      <c r="NC36" s="18">
        <v>308.56560350990293</v>
      </c>
      <c r="ND36" s="18">
        <v>312.99118432474137</v>
      </c>
      <c r="NE36" s="18">
        <v>323.5840003595352</v>
      </c>
      <c r="NF36" s="18">
        <v>327.9756074223518</v>
      </c>
      <c r="NG36" s="18">
        <v>327.15624046182631</v>
      </c>
      <c r="NH36" s="18">
        <v>326.62864807748792</v>
      </c>
      <c r="NI36" s="18">
        <v>331.30503512048722</v>
      </c>
      <c r="NJ36" s="18">
        <v>328.10550706243515</v>
      </c>
      <c r="NK36" s="18">
        <v>322.88853767108913</v>
      </c>
      <c r="NL36" s="18">
        <v>318.46595454025265</v>
      </c>
      <c r="NM36" s="18">
        <v>321.43266247415539</v>
      </c>
      <c r="NN36" s="18">
        <v>331.84461824083326</v>
      </c>
      <c r="NO36" s="18">
        <v>330.91133928823467</v>
      </c>
      <c r="NP36" s="18">
        <v>336.91170343208313</v>
      </c>
      <c r="NQ36" s="18">
        <v>335.70563523530956</v>
      </c>
      <c r="NR36" s="18">
        <v>329.76222708749771</v>
      </c>
      <c r="NS36" s="18">
        <v>334.66743734264372</v>
      </c>
      <c r="NT36" s="18">
        <v>335.44783441114424</v>
      </c>
      <c r="NU36" s="18">
        <v>361.97334091615676</v>
      </c>
      <c r="NV36" s="18">
        <v>372.6460951910019</v>
      </c>
      <c r="NW36" s="18">
        <v>383.03207102966309</v>
      </c>
      <c r="NX36" s="18">
        <v>385.72898740339275</v>
      </c>
      <c r="NY36" s="18">
        <v>374.30781135606765</v>
      </c>
      <c r="NZ36" s="18">
        <v>363.99178147745135</v>
      </c>
      <c r="OA36" s="18">
        <v>365.18985585021971</v>
      </c>
      <c r="OB36" s="18">
        <v>366.20906841087344</v>
      </c>
      <c r="OC36" s="18">
        <v>359.76904394674301</v>
      </c>
      <c r="OD36" s="18">
        <v>362.93259979677202</v>
      </c>
      <c r="OE36" s="18">
        <v>357.42185737323757</v>
      </c>
      <c r="OF36" s="18">
        <v>353.27606039857864</v>
      </c>
      <c r="OG36" s="18">
        <v>351.28759667730333</v>
      </c>
      <c r="OH36" s="18">
        <v>339.70254723787303</v>
      </c>
      <c r="OI36" s="18">
        <v>336.87273354005811</v>
      </c>
      <c r="OJ36" s="18">
        <v>332.04046692895889</v>
      </c>
      <c r="OK36" s="18">
        <v>345.34318930149078</v>
      </c>
      <c r="OL36" s="18">
        <v>374.91234429645539</v>
      </c>
      <c r="OM36" s="18">
        <v>391.54149668312073</v>
      </c>
      <c r="ON36" s="18">
        <v>389.40814490175245</v>
      </c>
      <c r="OO36" s="18">
        <v>389.99968787813185</v>
      </c>
      <c r="OP36" s="18">
        <v>377.95699201440812</v>
      </c>
      <c r="OQ36" s="18">
        <v>371.30613044214249</v>
      </c>
      <c r="OR36" s="18">
        <v>365.56756403446201</v>
      </c>
      <c r="OS36" s="18">
        <v>373.54340193557738</v>
      </c>
      <c r="OT36" s="18">
        <v>366.80560752725603</v>
      </c>
      <c r="OU36" s="18">
        <v>357.90748218154908</v>
      </c>
      <c r="OV36" s="18">
        <v>351.22964145326614</v>
      </c>
      <c r="OW36" s="18">
        <v>346.91997108650207</v>
      </c>
      <c r="OX36" s="18">
        <v>346.24449295806886</v>
      </c>
      <c r="OY36" s="18">
        <v>336.12631022357942</v>
      </c>
      <c r="OZ36" s="18">
        <v>336.64291109991075</v>
      </c>
      <c r="PA36" s="18">
        <v>338.42053771305086</v>
      </c>
      <c r="PB36" s="18">
        <v>320.67125073766709</v>
      </c>
      <c r="PC36" s="18">
        <v>316.16773013877867</v>
      </c>
      <c r="PD36" s="18">
        <v>306.04155358028413</v>
      </c>
      <c r="PE36" s="18">
        <v>296.58086287021638</v>
      </c>
      <c r="PF36" s="18">
        <v>281.26469607639314</v>
      </c>
      <c r="PG36" s="18">
        <v>277.18584737777707</v>
      </c>
      <c r="PH36" s="18">
        <v>274.57986075210567</v>
      </c>
      <c r="PI36" s="18">
        <v>262.4961965403557</v>
      </c>
      <c r="PJ36" s="18">
        <v>264.04100302934648</v>
      </c>
      <c r="PK36" s="18">
        <v>269.44682651281352</v>
      </c>
      <c r="PL36" s="18">
        <v>269.22699635267259</v>
      </c>
      <c r="PM36" s="18">
        <v>269.35489753675461</v>
      </c>
      <c r="PN36" s="18">
        <v>273.50569065141678</v>
      </c>
      <c r="PO36" s="18">
        <v>280.58721949195859</v>
      </c>
      <c r="PP36" s="18">
        <v>280.81904038810728</v>
      </c>
      <c r="PQ36" s="18">
        <v>282.92541301345824</v>
      </c>
      <c r="PR36" s="18">
        <v>286.92931961202623</v>
      </c>
      <c r="PS36" s="18">
        <v>278.44287620258331</v>
      </c>
      <c r="PT36" s="18">
        <v>272.99208745908737</v>
      </c>
      <c r="PU36" s="18">
        <v>269.9634273891449</v>
      </c>
      <c r="PV36" s="18">
        <v>263.60034348106382</v>
      </c>
      <c r="PW36" s="18">
        <v>264.98527348995208</v>
      </c>
      <c r="PX36" s="18">
        <v>263.66829098510743</v>
      </c>
      <c r="PY36" s="18">
        <v>260.94239699935912</v>
      </c>
      <c r="PZ36" s="18">
        <v>262.35730384826661</v>
      </c>
      <c r="QA36" s="18">
        <v>263.71825238513946</v>
      </c>
      <c r="QB36" s="18">
        <v>263.97105706930159</v>
      </c>
      <c r="QC36" s="18">
        <v>264.19388491344455</v>
      </c>
      <c r="QD36" s="18">
        <v>258.34540342569352</v>
      </c>
      <c r="QE36" s="18">
        <v>258.60620193386075</v>
      </c>
      <c r="QF36" s="18">
        <v>259.07284141016009</v>
      </c>
      <c r="QG36" s="18">
        <v>253.04349965429307</v>
      </c>
      <c r="QH36" s="18">
        <v>252.8486501941681</v>
      </c>
      <c r="QI36" s="18">
        <v>254.02174386692047</v>
      </c>
      <c r="QJ36" s="18">
        <v>259.74032571458815</v>
      </c>
      <c r="QK36" s="18">
        <v>259.42556889438629</v>
      </c>
      <c r="QL36" s="18">
        <v>261.15523256349564</v>
      </c>
      <c r="QM36" s="18">
        <v>256.88053517675399</v>
      </c>
      <c r="QN36" s="18">
        <v>256.56577835655213</v>
      </c>
      <c r="QO36" s="18">
        <v>255.6804623479843</v>
      </c>
      <c r="QP36" s="18">
        <v>257.46508355712888</v>
      </c>
      <c r="QQ36" s="18">
        <v>258.02465123748777</v>
      </c>
      <c r="QR36" s="18">
        <v>257.24725185298922</v>
      </c>
      <c r="QS36" s="18">
        <v>257.56300790119172</v>
      </c>
      <c r="QT36" s="18">
        <v>260.0730686388016</v>
      </c>
      <c r="QU36" s="18">
        <v>261.73978094387053</v>
      </c>
      <c r="QV36" s="18">
        <v>262.02156324005125</v>
      </c>
      <c r="QW36" s="18">
        <v>270.46503984546661</v>
      </c>
      <c r="QX36" s="18">
        <v>274.670790500164</v>
      </c>
      <c r="QY36" s="18">
        <v>278.25402211046219</v>
      </c>
      <c r="QZ36" s="18">
        <v>281.53049072456361</v>
      </c>
      <c r="RA36" s="18">
        <v>285.20265362691879</v>
      </c>
      <c r="RB36" s="18">
        <v>289.4233927016258</v>
      </c>
      <c r="RC36" s="18">
        <v>286.29081291961671</v>
      </c>
      <c r="RD36" s="18">
        <v>287.51286876440048</v>
      </c>
      <c r="RE36" s="18">
        <v>287.91755610466004</v>
      </c>
      <c r="RF36" s="18">
        <v>286.67451647186283</v>
      </c>
      <c r="RG36" s="18">
        <v>280.74209983205793</v>
      </c>
      <c r="RH36" s="18">
        <v>275.66402313280105</v>
      </c>
      <c r="RI36" s="18">
        <v>275.4981512846947</v>
      </c>
      <c r="RJ36" s="18">
        <v>276.06471356105806</v>
      </c>
      <c r="RK36" s="18">
        <v>276.77916158151623</v>
      </c>
      <c r="RL36" s="18">
        <v>277.16886050176618</v>
      </c>
      <c r="RM36" s="18">
        <v>277.42965900993346</v>
      </c>
      <c r="RN36" s="18">
        <v>280.62519015598298</v>
      </c>
      <c r="RO36" s="18">
        <v>286.24884534358984</v>
      </c>
      <c r="RP36" s="18">
        <v>285.70626453924183</v>
      </c>
      <c r="RQ36" s="18">
        <v>285.59634945917128</v>
      </c>
      <c r="RR36" s="18">
        <v>285.77920818328857</v>
      </c>
      <c r="RS36" s="18">
        <v>279.99267883157728</v>
      </c>
      <c r="RT36" s="18">
        <v>281.23871614837645</v>
      </c>
      <c r="RU36" s="18">
        <v>276.74618705749509</v>
      </c>
      <c r="RV36" s="18">
        <v>267.67319681167601</v>
      </c>
      <c r="RW36" s="18">
        <v>265.84261111450195</v>
      </c>
      <c r="RX36" s="18">
        <v>264.91232984590533</v>
      </c>
      <c r="RY36" s="18">
        <v>267.35244462347032</v>
      </c>
      <c r="RZ36" s="18">
        <v>265.93653854656219</v>
      </c>
      <c r="SA36" s="18">
        <v>261.88666745996477</v>
      </c>
      <c r="SB36" s="18">
        <v>258.77307300996785</v>
      </c>
      <c r="SC36" s="18">
        <v>259.16077347421646</v>
      </c>
      <c r="SD36" s="18">
        <v>261.5399353437424</v>
      </c>
      <c r="SE36" s="18">
        <v>264.48865717363356</v>
      </c>
      <c r="SF36" s="18">
        <v>265.93753777456283</v>
      </c>
      <c r="SG36" s="18">
        <v>271.45327633810047</v>
      </c>
      <c r="SH36" s="18">
        <v>270.70485456562039</v>
      </c>
      <c r="SI36" s="18">
        <v>272.01983861446382</v>
      </c>
      <c r="SJ36" s="18">
        <v>273.23889677524568</v>
      </c>
      <c r="SK36" s="18">
        <v>273.17094927120212</v>
      </c>
      <c r="SL36" s="18">
        <v>273.35280876731872</v>
      </c>
      <c r="SM36" s="18">
        <v>273.65857253551485</v>
      </c>
      <c r="SN36" s="18">
        <v>274.50991479206084</v>
      </c>
      <c r="SO36" s="18">
        <v>276.11167727708818</v>
      </c>
      <c r="SP36" s="5">
        <v>279.44310343122481</v>
      </c>
      <c r="SQ36" s="5">
        <v>280.68314538002011</v>
      </c>
      <c r="SR36" s="5">
        <v>282.89143926143646</v>
      </c>
      <c r="SS36" s="5">
        <v>294.39754968881607</v>
      </c>
      <c r="SV36" s="5">
        <v>321.46899999999999</v>
      </c>
    </row>
    <row r="37" spans="1:516" x14ac:dyDescent="0.25">
      <c r="A37" s="5" t="s">
        <v>48</v>
      </c>
      <c r="B37" s="5" t="str">
        <f ca="1">_xlfn.XLOOKUP(A37,bonds[worksheet get],bonds[unique lookup],"-")</f>
        <v>REPSM 3 3/4 PERP nc-26</v>
      </c>
      <c r="C37" s="5" t="str">
        <f ca="1">_xlfn.XLOOKUP(A37,bonds[worksheet get],bonds[ID_ISIN],"-")</f>
        <v>XS2185997884</v>
      </c>
      <c r="D37" s="18">
        <f ca="1">_xll.BDH(A37,"blp_i_sprd_mid","-2AY",,"Dates=H","Fill=C","Sort=R","Dir=H","factor="&amp;_xlfn.XLOOKUP(A37,bonds[worksheet get],bonds[yas/blp factor]),"cols=24;rows=1")</f>
        <v>381.63469993698595</v>
      </c>
      <c r="E37" s="18">
        <v>382.10374582993984</v>
      </c>
      <c r="F37" s="18">
        <v>386.6485011416674</v>
      </c>
      <c r="G37" s="18">
        <v>389.50469123876098</v>
      </c>
      <c r="H37" s="18">
        <v>402.96730633652209</v>
      </c>
      <c r="I37" s="18">
        <v>412.92205693697929</v>
      </c>
      <c r="J37" s="18">
        <v>414.26233062684537</v>
      </c>
      <c r="K37" s="18">
        <v>412.86517264783379</v>
      </c>
      <c r="L37" s="18">
        <v>411.29736180138588</v>
      </c>
      <c r="M37" s="18">
        <v>408.55394231259822</v>
      </c>
      <c r="N37" s="18">
        <v>406.3364530059099</v>
      </c>
      <c r="O37" s="18">
        <v>410.67862041068076</v>
      </c>
      <c r="P37" s="18">
        <v>403.2108110128641</v>
      </c>
      <c r="Q37" s="18">
        <v>402.60903511190412</v>
      </c>
      <c r="R37" s="18">
        <v>389.60848011720179</v>
      </c>
      <c r="S37" s="18">
        <v>374.32257385683062</v>
      </c>
      <c r="T37" s="18">
        <v>390.19329052841664</v>
      </c>
      <c r="U37" s="18">
        <v>382.77238571989534</v>
      </c>
      <c r="V37" s="18">
        <v>384.57571748280526</v>
      </c>
      <c r="W37" s="18">
        <v>366.61624963259698</v>
      </c>
      <c r="X37" s="18">
        <v>354.38013964641095</v>
      </c>
      <c r="Y37" s="18">
        <v>330.45380925583839</v>
      </c>
      <c r="Z37" s="18">
        <v>330.78313935089113</v>
      </c>
      <c r="AA37" s="18">
        <v>362.05353086113934</v>
      </c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</row>
    <row r="38" spans="1:516" x14ac:dyDescent="0.25">
      <c r="A38" s="5" t="s">
        <v>256</v>
      </c>
      <c r="B38" s="5" t="str">
        <f ca="1">_xlfn.XLOOKUP(A38,bonds[worksheet get],bonds[unique lookup],"-")</f>
        <v>REPSM 4.247 PERP nc-28</v>
      </c>
      <c r="C38" s="5" t="str">
        <f ca="1">_xlfn.XLOOKUP(A38,bonds[worksheet get],bonds[ID_ISIN],"-")</f>
        <v>XS2186001314</v>
      </c>
      <c r="D38" s="18">
        <f ca="1">_xll.BDH(A38,"blp_i_sprd_mid","-2AY",,"Dates=H","Fill=C","Sort=R","Dir=H","factor="&amp;_xlfn.XLOOKUP(A38,bonds[worksheet get],bonds[yas/blp factor]),"cols=24;rows=1")</f>
        <v>404.67069638085366</v>
      </c>
      <c r="E38" s="18">
        <v>404.57885554313657</v>
      </c>
      <c r="F38" s="18">
        <v>408.95027976447341</v>
      </c>
      <c r="G38" s="18">
        <v>411.95008103990551</v>
      </c>
      <c r="H38" s="18">
        <v>419.74357473617795</v>
      </c>
      <c r="I38" s="18">
        <v>428.53234359771011</v>
      </c>
      <c r="J38" s="18">
        <v>431.25961716991662</v>
      </c>
      <c r="K38" s="18">
        <v>431.38839399671559</v>
      </c>
      <c r="L38" s="18">
        <v>428.71303046321873</v>
      </c>
      <c r="M38" s="18">
        <v>425.6533329892755</v>
      </c>
      <c r="N38" s="18">
        <v>421.43963542401792</v>
      </c>
      <c r="O38" s="18">
        <v>426.15745932674412</v>
      </c>
      <c r="P38" s="18">
        <v>420.77878070044517</v>
      </c>
      <c r="Q38" s="18">
        <v>419.87834118282797</v>
      </c>
      <c r="R38" s="18">
        <v>409.45740091186758</v>
      </c>
      <c r="S38" s="18">
        <v>398.16796576249601</v>
      </c>
      <c r="T38" s="18">
        <v>414.39184939920904</v>
      </c>
      <c r="U38" s="18">
        <v>406.55243528407811</v>
      </c>
      <c r="V38" s="18">
        <v>410.42073143792152</v>
      </c>
      <c r="W38" s="18">
        <v>390.61405686026814</v>
      </c>
      <c r="X38" s="18">
        <v>378.00790361362698</v>
      </c>
      <c r="Y38" s="18">
        <v>356.57604551637172</v>
      </c>
      <c r="Z38" s="18">
        <v>353.9695626111627</v>
      </c>
      <c r="AA38" s="18">
        <v>381.50683987665178</v>
      </c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</row>
    <row r="39" spans="1:516" x14ac:dyDescent="0.25">
      <c r="A39" s="5" t="s">
        <v>83</v>
      </c>
      <c r="B39" s="5" t="str">
        <f ca="1">_xlfn.XLOOKUP(A39,bonds[worksheet get],bonds[unique lookup],"-")</f>
        <v>BPLN 3 1/4 PERP nc-26</v>
      </c>
      <c r="C39" s="5" t="str">
        <f ca="1">_xlfn.XLOOKUP(A39,bonds[worksheet get],bonds[ID_ISIN],"-")</f>
        <v>XS2193661324</v>
      </c>
      <c r="D39" s="18">
        <f ca="1">_xll.BDH(A39,"blp_i_sprd_mid","-2AY",,"Dates=H","Fill=C","Sort=R","Dir=H","factor="&amp;_xlfn.XLOOKUP(A39,bonds[worksheet get],bonds[yas/blp factor]),"cols=12;rows=1")</f>
        <v>319.37603352320195</v>
      </c>
      <c r="E39" s="18">
        <v>318.18886612701419</v>
      </c>
      <c r="F39" s="18">
        <v>324.27772468471528</v>
      </c>
      <c r="G39" s="18">
        <v>322.90053049385551</v>
      </c>
      <c r="H39" s="18">
        <v>330.20656067848211</v>
      </c>
      <c r="I39" s="18">
        <v>346.8219035199881</v>
      </c>
      <c r="J39" s="18">
        <v>352.71473443686966</v>
      </c>
      <c r="K39" s="18">
        <v>357.52541276514535</v>
      </c>
      <c r="L39" s="18">
        <v>357.51141079080105</v>
      </c>
      <c r="M39" s="18">
        <v>355.54013283133509</v>
      </c>
      <c r="N39" s="18">
        <v>347.83204595482351</v>
      </c>
      <c r="O39" s="18">
        <v>353.53284979498386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</row>
    <row r="40" spans="1:516" x14ac:dyDescent="0.25">
      <c r="A40" s="5" t="s">
        <v>84</v>
      </c>
      <c r="B40" s="5" t="str">
        <f ca="1">_xlfn.XLOOKUP(A40,bonds[worksheet get],bonds[unique lookup],"-")</f>
        <v>BPLN 3 5/8 PERP nc-29</v>
      </c>
      <c r="C40" s="5" t="str">
        <f ca="1">_xlfn.XLOOKUP(A40,bonds[worksheet get],bonds[ID_ISIN],"-")</f>
        <v>XS2193662728</v>
      </c>
      <c r="D40" s="18">
        <f ca="1">_xll.BDH(A40,"blp_i_sprd_mid","-2AY",,"Dates=H","Fill=C","Sort=R","Dir=H","factor="&amp;_xlfn.XLOOKUP(A40,bonds[worksheet get],bonds[yas/blp factor]),"cols=12;rows=1")</f>
        <v>356.49009667056799</v>
      </c>
      <c r="E40" s="18">
        <v>355.14513026106357</v>
      </c>
      <c r="F40" s="18">
        <v>359.16002998906373</v>
      </c>
      <c r="G40" s="18">
        <v>358.38204941910504</v>
      </c>
      <c r="H40" s="18">
        <v>362.5559451761842</v>
      </c>
      <c r="I40" s="18">
        <v>375.51762145870924</v>
      </c>
      <c r="J40" s="18">
        <v>380.70849181687834</v>
      </c>
      <c r="K40" s="18">
        <v>385.18737995678185</v>
      </c>
      <c r="L40" s="18">
        <v>385.07538275390863</v>
      </c>
      <c r="M40" s="18">
        <v>382.87243777239325</v>
      </c>
      <c r="N40" s="18">
        <v>375.29762695306539</v>
      </c>
      <c r="O40" s="18">
        <v>380.98748484903575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</row>
    <row r="41" spans="1:516" x14ac:dyDescent="0.25">
      <c r="A41" s="5" t="s">
        <v>258</v>
      </c>
      <c r="B41" s="5" t="str">
        <f ca="1">_xlfn.XLOOKUP(A41,bonds[worksheet get],bonds[unique lookup],"-")</f>
        <v>BPLN 4 1/4 PERP nc-27</v>
      </c>
      <c r="C41" s="5" t="str">
        <f ca="1">_xlfn.XLOOKUP(A41,bonds[worksheet get],bonds[ID_ISIN],"-")</f>
        <v>XS2193663619</v>
      </c>
      <c r="D41" s="18">
        <f ca="1">_xll.BDH(A41,"blp_i_sprd_mid","-2AY",,"Dates=H","Fill=C","Sort=R","Dir=H","factor="&amp;_xlfn.XLOOKUP(A41,bonds[worksheet get],bonds[yas/blp factor]),"cols=12;rows=1")</f>
        <v>352.97227497100829</v>
      </c>
      <c r="E41" s="18">
        <v>350.76972877502442</v>
      </c>
      <c r="F41" s="18">
        <v>356.98344852447514</v>
      </c>
      <c r="G41" s="18">
        <v>358.58211914062503</v>
      </c>
      <c r="H41" s="18">
        <v>367.11536098480224</v>
      </c>
      <c r="I41" s="18">
        <v>374.70579708099365</v>
      </c>
      <c r="J41" s="18">
        <v>385.64454330444335</v>
      </c>
      <c r="K41" s="18">
        <v>386.178433303833</v>
      </c>
      <c r="L41" s="18">
        <v>386.94827468872074</v>
      </c>
      <c r="M41" s="18">
        <v>380.33563713073727</v>
      </c>
      <c r="N41" s="18">
        <v>374.32587535858158</v>
      </c>
      <c r="O41" s="18">
        <v>379.8467378616333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</row>
    <row r="42" spans="1:516" x14ac:dyDescent="0.25">
      <c r="A42" s="5" t="s">
        <v>260</v>
      </c>
      <c r="B42" s="5" t="str">
        <f ca="1">_xlfn.XLOOKUP(A42,bonds[worksheet get],bonds[unique lookup],"-")</f>
        <v>BPLN 4 3/8 PERP nc-25</v>
      </c>
      <c r="C42" s="5" t="str">
        <f ca="1">_xlfn.XLOOKUP(A42,bonds[worksheet get],bonds[ID_ISIN],"-")</f>
        <v>US05565QDU94</v>
      </c>
      <c r="D42" s="18">
        <f ca="1">_xll.BDH(A42,"blp_i_sprd_mid","-2AY",,"Dates=H","Fill=C","Sort=R","Dir=H","factor="&amp;_xlfn.XLOOKUP(A42,bonds[worksheet get],bonds[yas/blp factor]),"cols=7;rows=1")</f>
        <v>340.61700000000002</v>
      </c>
      <c r="E42" s="18">
        <v>333.83100000000002</v>
      </c>
      <c r="F42" s="18">
        <v>364.29</v>
      </c>
      <c r="G42" s="18">
        <v>367.20699999999999</v>
      </c>
      <c r="H42" s="18">
        <v>389.98700000000002</v>
      </c>
      <c r="I42" s="18">
        <v>370.892</v>
      </c>
      <c r="J42" s="18">
        <v>396.19400000000002</v>
      </c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</row>
    <row r="43" spans="1:516" x14ac:dyDescent="0.25">
      <c r="A43" s="5" t="s">
        <v>262</v>
      </c>
      <c r="B43" s="5" t="str">
        <f ca="1">_xlfn.XLOOKUP(A43,bonds[worksheet get],bonds[unique lookup],"-")</f>
        <v>BPLN 4 7/8 PERP nc-30</v>
      </c>
      <c r="C43" s="5" t="str">
        <f ca="1">_xlfn.XLOOKUP(A43,bonds[worksheet get],bonds[ID_ISIN],"-")</f>
        <v>US05565QDV77</v>
      </c>
      <c r="D43" s="18">
        <f ca="1">_xll.BDH(A43,"blp_i_sprd_mid","-2AY",,"Dates=H","Fill=C","Sort=R","Dir=H","factor="&amp;_xlfn.XLOOKUP(A43,bonds[worksheet get],bonds[yas/blp factor]),"cols=8;rows=1")</f>
        <v>371.61500000000001</v>
      </c>
      <c r="E43" s="18">
        <v>359.05700000000002</v>
      </c>
      <c r="F43" s="18">
        <v>358.685</v>
      </c>
      <c r="G43" s="18">
        <v>377.17700000000002</v>
      </c>
      <c r="H43" s="18">
        <v>383.21300000000002</v>
      </c>
      <c r="I43" s="18">
        <v>371.995</v>
      </c>
      <c r="J43" s="18">
        <v>383.52</v>
      </c>
      <c r="K43" s="18">
        <v>394.58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</row>
    <row r="44" spans="1:516" x14ac:dyDescent="0.25">
      <c r="A44" s="5" t="s">
        <v>263</v>
      </c>
      <c r="B44" s="5" t="str">
        <f ca="1">_xlfn.XLOOKUP(A44,bonds[worksheet get],bonds[unique lookup],"-")</f>
        <v>TOTAL 2 1/4 PERP nc-21</v>
      </c>
      <c r="C44" s="5" t="str">
        <f ca="1">_xlfn.XLOOKUP(A44,bonds[worksheet get],bonds[ID_ISIN],"-")</f>
        <v>XS1195201931</v>
      </c>
      <c r="D44" s="18">
        <f ca="1">_xll.BDH(A44,"blp_i_sprd_mid","-2AY",,"Dates=H","Fill=C","Sort=R","Dir=H","factor="&amp;_xlfn.XLOOKUP(A44,bonds[worksheet get],bonds[yas/blp factor]),"cols=510;rows=1")</f>
        <v>176.2128807634115</v>
      </c>
      <c r="E44" s="18">
        <v>162.68637287259099</v>
      </c>
      <c r="F44" s="18">
        <v>171.78325547039509</v>
      </c>
      <c r="G44" s="18">
        <v>190.5520695602894</v>
      </c>
      <c r="H44" s="18">
        <v>197.81990576446057</v>
      </c>
      <c r="I44" s="18">
        <v>223.48107690572738</v>
      </c>
      <c r="J44" s="18">
        <v>239.51969463527203</v>
      </c>
      <c r="K44" s="18">
        <v>250.34069520592692</v>
      </c>
      <c r="L44" s="18">
        <v>258.66810271799568</v>
      </c>
      <c r="M44" s="18">
        <v>255.32891003310681</v>
      </c>
      <c r="N44" s="18">
        <v>244.88030248522759</v>
      </c>
      <c r="O44" s="18">
        <v>267.91414826691152</v>
      </c>
      <c r="P44" s="18">
        <v>254.23024774491785</v>
      </c>
      <c r="Q44" s="18">
        <v>263.52772879421713</v>
      </c>
      <c r="R44" s="18">
        <v>228.52998562335966</v>
      </c>
      <c r="S44" s="18">
        <v>167.91427713155747</v>
      </c>
      <c r="T44" s="18">
        <v>228.68840696454049</v>
      </c>
      <c r="U44" s="18">
        <v>220.21800876140594</v>
      </c>
      <c r="V44" s="18">
        <v>209.81363574385642</v>
      </c>
      <c r="W44" s="18">
        <v>176.31369434416294</v>
      </c>
      <c r="X44" s="18">
        <v>131.50617254018783</v>
      </c>
      <c r="Y44" s="18">
        <v>67.231342551112178</v>
      </c>
      <c r="Z44" s="18">
        <v>57.309434527158736</v>
      </c>
      <c r="AA44" s="18">
        <v>116.01997208476067</v>
      </c>
      <c r="AB44" s="18">
        <v>140.46726541697979</v>
      </c>
      <c r="AC44" s="18">
        <v>169.59621799409391</v>
      </c>
      <c r="AD44" s="18">
        <v>167.36597469747065</v>
      </c>
      <c r="AE44" s="18">
        <v>161.72658643543718</v>
      </c>
      <c r="AF44" s="18">
        <v>144.29509535551071</v>
      </c>
      <c r="AG44" s="18">
        <v>112.65506164968014</v>
      </c>
      <c r="AH44" s="18">
        <v>137.23094373285772</v>
      </c>
      <c r="AI44" s="18">
        <v>146.12928529918193</v>
      </c>
      <c r="AJ44" s="18">
        <v>177.73948641479015</v>
      </c>
      <c r="AK44" s="18">
        <v>183.20810881555082</v>
      </c>
      <c r="AL44" s="18">
        <v>210.47201014876367</v>
      </c>
      <c r="AM44" s="18">
        <v>250.90854313015939</v>
      </c>
      <c r="AN44" s="18">
        <v>326.77076264560225</v>
      </c>
      <c r="AO44" s="18">
        <v>354.35459279119965</v>
      </c>
      <c r="AP44" s="18">
        <v>376.17661818385125</v>
      </c>
      <c r="AQ44" s="18">
        <v>339.77674327254294</v>
      </c>
      <c r="AR44" s="18">
        <v>328.2963395869732</v>
      </c>
      <c r="AS44" s="18">
        <v>335.58372128129008</v>
      </c>
      <c r="AT44" s="18">
        <v>331.67668067216874</v>
      </c>
      <c r="AU44" s="18">
        <v>355.50263315975667</v>
      </c>
      <c r="AV44" s="18">
        <v>386.17362203836444</v>
      </c>
      <c r="AW44" s="18">
        <v>421.62502632260322</v>
      </c>
      <c r="AX44" s="18">
        <v>456.38205135166641</v>
      </c>
      <c r="AY44" s="18">
        <v>401.82338738501068</v>
      </c>
      <c r="AZ44" s="18">
        <v>396.22617623329165</v>
      </c>
      <c r="BA44" s="18">
        <v>325.5682006466389</v>
      </c>
      <c r="BB44" s="18">
        <v>259.40980263352395</v>
      </c>
      <c r="BC44" s="18">
        <v>321.6117819571495</v>
      </c>
      <c r="BD44" s="18">
        <v>352.57389576792713</v>
      </c>
      <c r="BE44" s="18">
        <v>522.18040086209771</v>
      </c>
      <c r="BF44" s="18">
        <v>570.1398901295662</v>
      </c>
      <c r="BG44" s="18">
        <v>311.47281612157821</v>
      </c>
      <c r="BH44" s="18">
        <v>198.73854380130769</v>
      </c>
      <c r="BI44" s="18">
        <v>196.63997538566588</v>
      </c>
      <c r="BJ44" s="18">
        <v>135.38749539911748</v>
      </c>
      <c r="BK44" s="18">
        <v>118.36748832225798</v>
      </c>
      <c r="BL44" s="18">
        <v>172.18548108339309</v>
      </c>
      <c r="BM44" s="18">
        <v>225.97569867432119</v>
      </c>
      <c r="BN44" s="18">
        <v>255.93893506765366</v>
      </c>
      <c r="BO44" s="18">
        <v>303.8922520750761</v>
      </c>
      <c r="BP44" s="18">
        <v>302.86765690743925</v>
      </c>
      <c r="BQ44" s="18">
        <v>300.49648033976558</v>
      </c>
      <c r="BR44" s="18">
        <v>289.94705921113496</v>
      </c>
      <c r="BS44" s="18">
        <v>283.16374542057514</v>
      </c>
      <c r="BT44" s="18">
        <v>283.65546880424023</v>
      </c>
      <c r="BU44" s="18">
        <v>261.70485466063025</v>
      </c>
      <c r="BV44" s="18">
        <v>305.32524511575696</v>
      </c>
      <c r="BW44" s="18">
        <v>360.16886175453664</v>
      </c>
      <c r="BX44" s="18">
        <v>551.41736799001694</v>
      </c>
      <c r="BY44" s="18">
        <v>593.9113209867478</v>
      </c>
      <c r="BZ44" s="18">
        <v>587.37284017801289</v>
      </c>
      <c r="CA44" s="18">
        <v>673.15285287737845</v>
      </c>
      <c r="CB44" s="18">
        <v>695.99947343766689</v>
      </c>
      <c r="CC44" s="18">
        <v>582.57493670225142</v>
      </c>
      <c r="CD44" s="18">
        <v>492.08137474775316</v>
      </c>
      <c r="CE44" s="18">
        <v>301.23406541526316</v>
      </c>
      <c r="CF44" s="18">
        <v>283.64621041417126</v>
      </c>
      <c r="CG44" s="18">
        <v>181.32659821152686</v>
      </c>
      <c r="CH44" s="18">
        <v>183.02088359415532</v>
      </c>
      <c r="CI44" s="18">
        <v>224.54373434364794</v>
      </c>
      <c r="CJ44" s="18">
        <v>112.47400868833064</v>
      </c>
      <c r="CK44" s="18">
        <v>77.654232348799695</v>
      </c>
      <c r="CL44" s="18">
        <v>67.191222860813141</v>
      </c>
      <c r="CM44" s="18">
        <v>66.542106845974928</v>
      </c>
      <c r="CN44" s="18">
        <v>89.626359418034554</v>
      </c>
      <c r="CO44" s="18">
        <v>97.830321729183197</v>
      </c>
      <c r="CP44" s="18">
        <v>82.670222346186634</v>
      </c>
      <c r="CQ44" s="18">
        <v>71.97986794650555</v>
      </c>
      <c r="CR44" s="18">
        <v>65.476363278031357</v>
      </c>
      <c r="CS44" s="18">
        <v>54.720171437859534</v>
      </c>
      <c r="CT44" s="18">
        <v>45.212833546996116</v>
      </c>
      <c r="CU44" s="18">
        <v>45.600657219886784</v>
      </c>
      <c r="CV44" s="18">
        <v>46.021399613022808</v>
      </c>
      <c r="CW44" s="18">
        <v>49.786478241086002</v>
      </c>
      <c r="CX44" s="18">
        <v>48.477959111332893</v>
      </c>
      <c r="CY44" s="18">
        <v>48.713533703088757</v>
      </c>
      <c r="CZ44" s="18">
        <v>69.324767416715616</v>
      </c>
      <c r="DA44" s="18">
        <v>51.401552953124046</v>
      </c>
      <c r="DB44" s="18">
        <v>50.304948084950453</v>
      </c>
      <c r="DC44" s="18">
        <v>49.191883856654172</v>
      </c>
      <c r="DD44" s="18">
        <v>47.397813603281975</v>
      </c>
      <c r="DE44" s="18">
        <v>47.519201384186744</v>
      </c>
      <c r="DF44" s="18">
        <v>48.614777542352677</v>
      </c>
      <c r="DG44" s="18">
        <v>49.909923442006111</v>
      </c>
      <c r="DH44" s="18">
        <v>58.853528248667715</v>
      </c>
      <c r="DI44" s="18">
        <v>57.976038612127304</v>
      </c>
      <c r="DJ44" s="18">
        <v>58.843241148591041</v>
      </c>
      <c r="DK44" s="18">
        <v>56.384624230265615</v>
      </c>
      <c r="DL44" s="18">
        <v>63.624685264229768</v>
      </c>
      <c r="DM44" s="18">
        <v>68.355722589492785</v>
      </c>
      <c r="DN44" s="18">
        <v>60.231999658942222</v>
      </c>
      <c r="DO44" s="18">
        <v>55.490675233602524</v>
      </c>
      <c r="DP44" s="18">
        <v>52.946675384640692</v>
      </c>
      <c r="DQ44" s="18">
        <v>53.607107209563253</v>
      </c>
      <c r="DR44" s="18">
        <v>51.853156646490099</v>
      </c>
      <c r="DS44" s="18">
        <v>49.037577355504034</v>
      </c>
      <c r="DT44" s="18">
        <v>51.766745005846026</v>
      </c>
      <c r="DU44" s="18">
        <v>53.870456971526146</v>
      </c>
      <c r="DV44" s="18">
        <v>53.398279078006745</v>
      </c>
      <c r="DW44" s="18">
        <v>54.046366382837292</v>
      </c>
      <c r="DX44" s="18">
        <v>55.667613354921336</v>
      </c>
      <c r="DY44" s="18">
        <v>56.50395459115505</v>
      </c>
      <c r="DZ44" s="18">
        <v>60.423339720368389</v>
      </c>
      <c r="EA44" s="18">
        <v>54.777779198288918</v>
      </c>
      <c r="EB44" s="18">
        <v>52.833517283797264</v>
      </c>
      <c r="EC44" s="18">
        <v>44.86615827441215</v>
      </c>
      <c r="ED44" s="18">
        <v>43.819960196614268</v>
      </c>
      <c r="EE44" s="18">
        <v>42.97538928031922</v>
      </c>
      <c r="EF44" s="18">
        <v>45.574939469695089</v>
      </c>
      <c r="EG44" s="18">
        <v>45.452522978782653</v>
      </c>
      <c r="EH44" s="18">
        <v>44.484506861567496</v>
      </c>
      <c r="EI44" s="18">
        <v>47.903938927054405</v>
      </c>
      <c r="EJ44" s="18">
        <v>47.498627184033396</v>
      </c>
      <c r="EK44" s="18">
        <v>50.986982820034029</v>
      </c>
      <c r="EL44" s="18">
        <v>54.396127785444257</v>
      </c>
      <c r="EM44" s="18">
        <v>53.461030388474462</v>
      </c>
      <c r="EN44" s="18">
        <v>54.991750879883767</v>
      </c>
      <c r="EO44" s="18">
        <v>56.598595911860464</v>
      </c>
      <c r="EP44" s="18">
        <v>58.567546866536141</v>
      </c>
      <c r="EQ44" s="18">
        <v>61.138293175697328</v>
      </c>
      <c r="ER44" s="18">
        <v>61.340949047207829</v>
      </c>
      <c r="ES44" s="18">
        <v>63.206000291109085</v>
      </c>
      <c r="ET44" s="18">
        <v>65.247989656329153</v>
      </c>
      <c r="EU44" s="18">
        <v>68.482253920435909</v>
      </c>
      <c r="EV44" s="18">
        <v>72.263791908621783</v>
      </c>
      <c r="EW44" s="18">
        <v>70.690894306898116</v>
      </c>
      <c r="EX44" s="18">
        <v>68.574837821125982</v>
      </c>
      <c r="EY44" s="18">
        <v>68.610842671394352</v>
      </c>
      <c r="EZ44" s="18">
        <v>68.687995921969417</v>
      </c>
      <c r="FA44" s="18">
        <v>67.878401145935058</v>
      </c>
      <c r="FB44" s="18">
        <v>64.920859873890876</v>
      </c>
      <c r="FC44" s="18">
        <v>68.984264404177665</v>
      </c>
      <c r="FD44" s="18">
        <v>76.65329751133919</v>
      </c>
      <c r="FE44" s="18">
        <v>77.571935548186303</v>
      </c>
      <c r="FF44" s="18">
        <v>75.972291486263273</v>
      </c>
      <c r="FG44" s="18">
        <v>68.611871381402025</v>
      </c>
      <c r="FH44" s="18">
        <v>66.288015474081035</v>
      </c>
      <c r="FI44" s="18">
        <v>65.456817787885669</v>
      </c>
      <c r="FJ44" s="18">
        <v>64.750094012618064</v>
      </c>
      <c r="FK44" s="18">
        <v>63.04963636994362</v>
      </c>
      <c r="FL44" s="18">
        <v>61.321403557062148</v>
      </c>
      <c r="FM44" s="18">
        <v>62.104251872897152</v>
      </c>
      <c r="FN44" s="18">
        <v>57.806301460862159</v>
      </c>
      <c r="FO44" s="18">
        <v>52.163827068805695</v>
      </c>
      <c r="FP44" s="18">
        <v>52.195717079043384</v>
      </c>
      <c r="FQ44" s="18">
        <v>53.124642215967178</v>
      </c>
      <c r="FR44" s="18">
        <v>54.966033129692079</v>
      </c>
      <c r="FS44" s="18">
        <v>57.315606787204743</v>
      </c>
      <c r="FT44" s="18">
        <v>56.231346439123151</v>
      </c>
      <c r="FU44" s="18">
        <v>56.341418409943579</v>
      </c>
      <c r="FV44" s="18">
        <v>55.247899671792986</v>
      </c>
      <c r="FW44" s="18">
        <v>52.745048223137857</v>
      </c>
      <c r="FX44" s="18">
        <v>54.221247084140778</v>
      </c>
      <c r="FY44" s="18">
        <v>57.264171286821359</v>
      </c>
      <c r="FZ44" s="18">
        <v>59.089102840423578</v>
      </c>
      <c r="GA44" s="18">
        <v>60.131186078190808</v>
      </c>
      <c r="GB44" s="18">
        <v>63.483751993179325</v>
      </c>
      <c r="GC44" s="18">
        <v>66.130622842907897</v>
      </c>
      <c r="GD44" s="18">
        <v>68.350579039454459</v>
      </c>
      <c r="GE44" s="18">
        <v>73.808914340138429</v>
      </c>
      <c r="GF44" s="18">
        <v>77.604854268431652</v>
      </c>
      <c r="GG44" s="18">
        <v>80.226007367968549</v>
      </c>
      <c r="GH44" s="18">
        <v>81.118927654623988</v>
      </c>
      <c r="GI44" s="18">
        <v>84.815082712173449</v>
      </c>
      <c r="GJ44" s="18">
        <v>86.836497877240177</v>
      </c>
      <c r="GK44" s="18">
        <v>85.186447024941444</v>
      </c>
      <c r="GL44" s="18">
        <v>80.291844808459288</v>
      </c>
      <c r="GM44" s="18">
        <v>79.108828299641601</v>
      </c>
      <c r="GN44" s="18">
        <v>80.474955189824101</v>
      </c>
      <c r="GO44" s="18">
        <v>75.555663933157931</v>
      </c>
      <c r="GP44" s="18">
        <v>70.403884214758861</v>
      </c>
      <c r="GQ44" s="18">
        <v>71.211421570777901</v>
      </c>
      <c r="GR44" s="18">
        <v>71.999413436651224</v>
      </c>
      <c r="GS44" s="18">
        <v>72.366662909388538</v>
      </c>
      <c r="GT44" s="18">
        <v>73.540421028137203</v>
      </c>
      <c r="GU44" s="18">
        <v>71.967523426413536</v>
      </c>
      <c r="GV44" s="18">
        <v>71.878025655746455</v>
      </c>
      <c r="GW44" s="18">
        <v>70.203285763263708</v>
      </c>
      <c r="GX44" s="18">
        <v>74.012598921656618</v>
      </c>
      <c r="GY44" s="18">
        <v>72.471591330170625</v>
      </c>
      <c r="GZ44" s="18">
        <v>67.399022282361983</v>
      </c>
      <c r="HA44" s="18">
        <v>63.902436966300009</v>
      </c>
      <c r="HB44" s="18">
        <v>61.478796188235279</v>
      </c>
      <c r="HC44" s="18">
        <v>62.959109889268873</v>
      </c>
      <c r="HD44" s="18">
        <v>81.062348604202271</v>
      </c>
      <c r="HE44" s="18">
        <v>79.488422292470929</v>
      </c>
      <c r="HF44" s="18">
        <v>70.823597897887225</v>
      </c>
      <c r="HG44" s="18">
        <v>68.418473899960517</v>
      </c>
      <c r="HH44" s="18">
        <v>63.620570424199101</v>
      </c>
      <c r="HI44" s="18">
        <v>71.331780641674996</v>
      </c>
      <c r="HJ44" s="18">
        <v>71.487115852832801</v>
      </c>
      <c r="HK44" s="18">
        <v>67.234428681135185</v>
      </c>
      <c r="HL44" s="18">
        <v>62.399491645097733</v>
      </c>
      <c r="HM44" s="18">
        <v>62.164945763349536</v>
      </c>
      <c r="HN44" s="18">
        <v>62.122768653035166</v>
      </c>
      <c r="HO44" s="18">
        <v>61.436619077920916</v>
      </c>
      <c r="HP44" s="18">
        <v>60.004654747247692</v>
      </c>
      <c r="HQ44" s="18">
        <v>62.354228404760356</v>
      </c>
      <c r="HR44" s="18">
        <v>61.67733721971512</v>
      </c>
      <c r="HS44" s="18">
        <v>67.328041291832918</v>
      </c>
      <c r="HT44" s="18">
        <v>80.351509988903999</v>
      </c>
      <c r="HU44" s="18">
        <v>85.86745305001736</v>
      </c>
      <c r="HV44" s="18">
        <v>97.571086807250978</v>
      </c>
      <c r="HW44" s="18">
        <v>101.65712295770645</v>
      </c>
      <c r="HX44" s="18">
        <v>92.00885179579258</v>
      </c>
      <c r="HY44" s="18">
        <v>89.670593948364271</v>
      </c>
      <c r="HZ44" s="18">
        <v>78.903086298108093</v>
      </c>
      <c r="IA44" s="18">
        <v>80.653950731158261</v>
      </c>
      <c r="IB44" s="18">
        <v>79.13968959987163</v>
      </c>
      <c r="IC44" s="18">
        <v>85.272858665585517</v>
      </c>
      <c r="ID44" s="18">
        <v>87.044297298789019</v>
      </c>
      <c r="IE44" s="18">
        <v>95.899433044791223</v>
      </c>
      <c r="IF44" s="18">
        <v>83.552855532765392</v>
      </c>
      <c r="IG44" s="18">
        <v>74.015685051679611</v>
      </c>
      <c r="IH44" s="18">
        <v>74.463173905014997</v>
      </c>
      <c r="II44" s="18">
        <v>70.617855896353731</v>
      </c>
      <c r="IJ44" s="18">
        <v>61.179441576004031</v>
      </c>
      <c r="IK44" s="18">
        <v>60.987072804570197</v>
      </c>
      <c r="IL44" s="18">
        <v>59.867836316227915</v>
      </c>
      <c r="IM44" s="18">
        <v>66.678925276994704</v>
      </c>
      <c r="IN44" s="18">
        <v>73.060013454556469</v>
      </c>
      <c r="IO44" s="18">
        <v>78.678827516436584</v>
      </c>
      <c r="IP44" s="18">
        <v>81.005769553780567</v>
      </c>
      <c r="IQ44" s="18">
        <v>81.063377314209944</v>
      </c>
      <c r="IR44" s="18">
        <v>77.040092474222178</v>
      </c>
      <c r="IS44" s="18">
        <v>76.712962691783915</v>
      </c>
      <c r="IT44" s="18">
        <v>76.207866078019151</v>
      </c>
      <c r="IU44" s="18">
        <v>76.204779947996144</v>
      </c>
      <c r="IV44" s="18">
        <v>77.098728944659243</v>
      </c>
      <c r="IW44" s="18">
        <v>81.851369180083267</v>
      </c>
      <c r="IX44" s="18">
        <v>83.903645645380024</v>
      </c>
      <c r="IY44" s="18">
        <v>76.627579761147501</v>
      </c>
      <c r="IZ44" s="18">
        <v>69.732136579751966</v>
      </c>
      <c r="JA44" s="18">
        <v>64.781984022855752</v>
      </c>
      <c r="JB44" s="18">
        <v>65.859043400883678</v>
      </c>
      <c r="JC44" s="18">
        <v>66.670695596933371</v>
      </c>
      <c r="JD44" s="18">
        <v>66.067871532440194</v>
      </c>
      <c r="JE44" s="18">
        <v>73.280157396197325</v>
      </c>
      <c r="JF44" s="18">
        <v>75.369467421770096</v>
      </c>
      <c r="JG44" s="18">
        <v>75.037194089293479</v>
      </c>
      <c r="JH44" s="18">
        <v>68.845388553142556</v>
      </c>
      <c r="JI44" s="18">
        <v>65.622440099120141</v>
      </c>
      <c r="JJ44" s="18">
        <v>63.725498844981196</v>
      </c>
      <c r="JK44" s="18">
        <v>62.122768653035166</v>
      </c>
      <c r="JL44" s="18">
        <v>60.456258440613745</v>
      </c>
      <c r="JM44" s="18">
        <v>63.32841678202152</v>
      </c>
      <c r="JN44" s="18">
        <v>67.62945332407952</v>
      </c>
      <c r="JO44" s="18">
        <v>70.367879364490506</v>
      </c>
      <c r="JP44" s="18">
        <v>70.32055870413781</v>
      </c>
      <c r="JQ44" s="18">
        <v>70.974818269014364</v>
      </c>
      <c r="JR44" s="18">
        <v>65.767488210201265</v>
      </c>
      <c r="JS44" s="18">
        <v>72.409868729710581</v>
      </c>
      <c r="JT44" s="18">
        <v>74.432312604784968</v>
      </c>
      <c r="JU44" s="18">
        <v>75.279969651103016</v>
      </c>
      <c r="JV44" s="18">
        <v>77.731385599374775</v>
      </c>
      <c r="JW44" s="18">
        <v>91.096386018991467</v>
      </c>
      <c r="JX44" s="18">
        <v>100.12948859632014</v>
      </c>
      <c r="JY44" s="18">
        <v>98.64711747527123</v>
      </c>
      <c r="JZ44" s="18">
        <v>96.288285427689544</v>
      </c>
      <c r="KA44" s="18">
        <v>97.614292627573008</v>
      </c>
      <c r="KB44" s="18">
        <v>94.697899755835536</v>
      </c>
      <c r="KC44" s="18">
        <v>95.988930815458303</v>
      </c>
      <c r="KD44" s="18">
        <v>94.43557870388031</v>
      </c>
      <c r="KE44" s="18">
        <v>97.436325796246521</v>
      </c>
      <c r="KF44" s="18">
        <v>83.274075120687485</v>
      </c>
      <c r="KG44" s="18">
        <v>83.105366679430006</v>
      </c>
      <c r="KH44" s="18">
        <v>82.574552315473554</v>
      </c>
      <c r="KI44" s="18">
        <v>82.592040385603909</v>
      </c>
      <c r="KJ44" s="18">
        <v>81.760842699408528</v>
      </c>
      <c r="KK44" s="18">
        <v>85.312978355884553</v>
      </c>
      <c r="KL44" s="18">
        <v>83.90878919541835</v>
      </c>
      <c r="KM44" s="18">
        <v>84.763647211790087</v>
      </c>
      <c r="KN44" s="18">
        <v>82.427446784377096</v>
      </c>
      <c r="KO44" s="18">
        <v>84.203000257611265</v>
      </c>
      <c r="KP44" s="18">
        <v>76.572029420733458</v>
      </c>
      <c r="KQ44" s="18">
        <v>65.511339418292039</v>
      </c>
      <c r="KR44" s="18">
        <v>56.244719669222832</v>
      </c>
      <c r="KS44" s="18">
        <v>56.395940040349963</v>
      </c>
      <c r="KT44" s="18">
        <v>55.730364665389061</v>
      </c>
      <c r="KU44" s="18">
        <v>59.365825832486159</v>
      </c>
      <c r="KV44" s="18">
        <v>64.186360928416249</v>
      </c>
      <c r="KW44" s="18">
        <v>72.244246418476095</v>
      </c>
      <c r="KX44" s="18">
        <v>73.570253618359558</v>
      </c>
      <c r="KY44" s="18">
        <v>73.052812484502795</v>
      </c>
      <c r="KZ44" s="18">
        <v>77.07918345451354</v>
      </c>
      <c r="LA44" s="18">
        <v>78.694258166551592</v>
      </c>
      <c r="LB44" s="18">
        <v>78.397989684343329</v>
      </c>
      <c r="LC44" s="18">
        <v>76.111167337298383</v>
      </c>
      <c r="LD44" s="18">
        <v>74.941524058580399</v>
      </c>
      <c r="LE44" s="18">
        <v>80.303160618543629</v>
      </c>
      <c r="LF44" s="18">
        <v>87.504130672216419</v>
      </c>
      <c r="LG44" s="18">
        <v>87.502073252201086</v>
      </c>
      <c r="LH44" s="18">
        <v>87.322049000859266</v>
      </c>
      <c r="LI44" s="18">
        <v>77.605882978439325</v>
      </c>
      <c r="LJ44" s="18">
        <v>67.17476350069046</v>
      </c>
      <c r="LK44" s="18">
        <v>64.320093229413033</v>
      </c>
      <c r="LL44" s="18">
        <v>63.756360145211218</v>
      </c>
      <c r="LM44" s="18">
        <v>62.063103472590448</v>
      </c>
      <c r="LN44" s="18">
        <v>61.379011317491525</v>
      </c>
      <c r="LO44" s="18">
        <v>62.905616968870163</v>
      </c>
      <c r="LP44" s="18">
        <v>65.681076569557192</v>
      </c>
      <c r="LQ44" s="18">
        <v>69.267159656286239</v>
      </c>
      <c r="LR44" s="18">
        <v>104.76074105083943</v>
      </c>
      <c r="LS44" s="18">
        <v>114.28968185186386</v>
      </c>
      <c r="LT44" s="18">
        <v>110.97209207713604</v>
      </c>
      <c r="LU44" s="18">
        <v>109.83433880865574</v>
      </c>
      <c r="LV44" s="18">
        <v>103.65487779259682</v>
      </c>
      <c r="LW44" s="18">
        <v>83.920105005502705</v>
      </c>
      <c r="LX44" s="18">
        <v>85.060944404006008</v>
      </c>
      <c r="LY44" s="18">
        <v>88.742697521448136</v>
      </c>
      <c r="LZ44" s="18">
        <v>88.559587140083309</v>
      </c>
      <c r="MA44" s="18">
        <v>97.894101749658589</v>
      </c>
      <c r="MB44" s="18">
        <v>106.71426135540008</v>
      </c>
      <c r="MC44" s="18">
        <v>113.11798115313053</v>
      </c>
      <c r="MD44" s="18">
        <v>119.21205923855305</v>
      </c>
      <c r="ME44" s="18">
        <v>116.45923125803471</v>
      </c>
      <c r="MF44" s="18">
        <v>110.50505773365498</v>
      </c>
      <c r="MG44" s="18">
        <v>108.50010192871093</v>
      </c>
      <c r="MH44" s="18">
        <v>107.01773080766202</v>
      </c>
      <c r="MI44" s="18">
        <v>107.13397503852845</v>
      </c>
      <c r="MJ44" s="18">
        <v>102.81339300632477</v>
      </c>
      <c r="MK44" s="18">
        <v>106.29351896226406</v>
      </c>
      <c r="ML44" s="18">
        <v>116.59502097904682</v>
      </c>
      <c r="MM44" s="18">
        <v>123.7898187726736</v>
      </c>
      <c r="MN44" s="18">
        <v>127.399562189579</v>
      </c>
      <c r="MO44" s="18">
        <v>127.30697828888894</v>
      </c>
      <c r="MP44" s="18">
        <v>125.26293150365352</v>
      </c>
      <c r="MQ44" s="18">
        <v>122.40620381236076</v>
      </c>
      <c r="MR44" s="18">
        <v>124.04082401454448</v>
      </c>
      <c r="MS44" s="18">
        <v>130.99901850640774</v>
      </c>
      <c r="MT44" s="18">
        <v>128.86033040046692</v>
      </c>
      <c r="MU44" s="18">
        <v>127.07448982715607</v>
      </c>
      <c r="MV44" s="18">
        <v>132.25918826580047</v>
      </c>
      <c r="MW44" s="18">
        <v>144.54507188737392</v>
      </c>
      <c r="MX44" s="18">
        <v>145.79289712667463</v>
      </c>
      <c r="MY44" s="18">
        <v>135.82161102235318</v>
      </c>
      <c r="MZ44" s="18">
        <v>125.36580250442029</v>
      </c>
      <c r="NA44" s="18">
        <v>130.23057213068009</v>
      </c>
      <c r="NB44" s="18">
        <v>139.17417693734168</v>
      </c>
      <c r="NC44" s="18">
        <v>142.08851238906382</v>
      </c>
      <c r="ND44" s="18">
        <v>145.07382883131504</v>
      </c>
      <c r="NE44" s="18">
        <v>163.7017096501589</v>
      </c>
      <c r="NF44" s="18">
        <v>170.12497493803502</v>
      </c>
      <c r="NG44" s="18">
        <v>171.19071850597859</v>
      </c>
      <c r="NH44" s="18">
        <v>172.20914141356945</v>
      </c>
      <c r="NI44" s="18">
        <v>176.19024914324282</v>
      </c>
      <c r="NJ44" s="18">
        <v>176.60379056632519</v>
      </c>
      <c r="NK44" s="18">
        <v>172.48277827560904</v>
      </c>
      <c r="NL44" s="18">
        <v>166.43807827055454</v>
      </c>
      <c r="NM44" s="18">
        <v>168.30518693447112</v>
      </c>
      <c r="NN44" s="18">
        <v>169.00882457971574</v>
      </c>
      <c r="NO44" s="18">
        <v>164.38065825521946</v>
      </c>
      <c r="NP44" s="18">
        <v>172.97861649930479</v>
      </c>
      <c r="NQ44" s="18">
        <v>165.62951220452786</v>
      </c>
      <c r="NR44" s="18">
        <v>155.01425363540648</v>
      </c>
      <c r="NS44" s="18">
        <v>160.60323510706425</v>
      </c>
      <c r="NT44" s="18">
        <v>160.59191929697991</v>
      </c>
      <c r="NU44" s="18">
        <v>182.0672694170475</v>
      </c>
      <c r="NV44" s="18">
        <v>195.37260465621947</v>
      </c>
      <c r="NW44" s="18">
        <v>206.39420367836951</v>
      </c>
      <c r="NX44" s="18">
        <v>218.80970476090909</v>
      </c>
      <c r="NY44" s="18">
        <v>205.29451268017291</v>
      </c>
      <c r="NZ44" s="18">
        <v>193.54458697259426</v>
      </c>
      <c r="OA44" s="18">
        <v>192.75556639671325</v>
      </c>
      <c r="OB44" s="18">
        <v>193.46640501201153</v>
      </c>
      <c r="OC44" s="18">
        <v>186.31378432869911</v>
      </c>
      <c r="OD44" s="18">
        <v>185.87452515542509</v>
      </c>
      <c r="OE44" s="18">
        <v>179.58087732851504</v>
      </c>
      <c r="OF44" s="18">
        <v>170.42124342024326</v>
      </c>
      <c r="OG44" s="18">
        <v>166.12535042822361</v>
      </c>
      <c r="OH44" s="18">
        <v>153.33437019288542</v>
      </c>
      <c r="OI44" s="18">
        <v>149.58883705496785</v>
      </c>
      <c r="OJ44" s="18">
        <v>143.61717546045782</v>
      </c>
      <c r="OK44" s="18">
        <v>152.94654651999474</v>
      </c>
      <c r="OL44" s="18">
        <v>182.78119416236879</v>
      </c>
      <c r="OM44" s="18">
        <v>192.23298171281814</v>
      </c>
      <c r="ON44" s="18">
        <v>188.04510327160358</v>
      </c>
      <c r="OO44" s="18">
        <v>201.91417159497738</v>
      </c>
      <c r="OP44" s="18">
        <v>194.98786711335183</v>
      </c>
      <c r="OQ44" s="18">
        <v>184.51148439526557</v>
      </c>
      <c r="OR44" s="18">
        <v>177.21793044090271</v>
      </c>
      <c r="OS44" s="18">
        <v>202.86469964206219</v>
      </c>
      <c r="OT44" s="18">
        <v>199.75182315886019</v>
      </c>
      <c r="OU44" s="18">
        <v>196.28609914302825</v>
      </c>
      <c r="OV44" s="18">
        <v>191.09008489429951</v>
      </c>
      <c r="OW44" s="18">
        <v>186.42694242954252</v>
      </c>
      <c r="OX44" s="18">
        <v>190.46874404966832</v>
      </c>
      <c r="OY44" s="18">
        <v>183.39019048690795</v>
      </c>
      <c r="OZ44" s="18">
        <v>193.80999415457251</v>
      </c>
      <c r="PA44" s="18">
        <v>217.95381803452969</v>
      </c>
      <c r="PB44" s="18">
        <v>196.5443053549528</v>
      </c>
      <c r="PC44" s="18">
        <v>188.90716225802896</v>
      </c>
      <c r="PD44" s="18">
        <v>175.73350189983844</v>
      </c>
      <c r="PE44" s="18">
        <v>163.8724755114317</v>
      </c>
      <c r="PF44" s="18">
        <v>141.65542547583578</v>
      </c>
      <c r="PG44" s="18">
        <v>131.60184257090091</v>
      </c>
      <c r="PH44" s="18">
        <v>125.80300425767899</v>
      </c>
      <c r="PI44" s="18">
        <v>120.65431066930294</v>
      </c>
      <c r="PJ44" s="18">
        <v>121.05756499230861</v>
      </c>
      <c r="PK44" s="18">
        <v>126.09310047984123</v>
      </c>
      <c r="PL44" s="18">
        <v>127.33372474908829</v>
      </c>
      <c r="PM44" s="18">
        <v>127.03745626688004</v>
      </c>
      <c r="PN44" s="18">
        <v>130.80150618493556</v>
      </c>
      <c r="PO44" s="18">
        <v>135.05933690667152</v>
      </c>
      <c r="PP44" s="18">
        <v>136.55816738784316</v>
      </c>
      <c r="PQ44" s="18">
        <v>139.36860312879088</v>
      </c>
      <c r="PR44" s="18">
        <v>141.4373389542103</v>
      </c>
      <c r="PS44" s="18">
        <v>131.47222510993481</v>
      </c>
      <c r="PT44" s="18">
        <v>129.81908812761307</v>
      </c>
      <c r="PU44" s="18">
        <v>123.32278442919254</v>
      </c>
      <c r="PV44" s="18">
        <v>120.48045867800712</v>
      </c>
      <c r="PW44" s="18">
        <v>124.10871887505054</v>
      </c>
      <c r="PX44" s="18">
        <v>119.90026623368263</v>
      </c>
      <c r="PY44" s="18">
        <v>118.86847009599209</v>
      </c>
      <c r="PZ44" s="18">
        <v>121.81675297796727</v>
      </c>
      <c r="QA44" s="18">
        <v>121.07402435243129</v>
      </c>
      <c r="QB44" s="18">
        <v>119.96301754415035</v>
      </c>
      <c r="QC44" s="18">
        <v>119.08861403763294</v>
      </c>
      <c r="QD44" s="18">
        <v>114.1487485808134</v>
      </c>
      <c r="QE44" s="18">
        <v>113.68685778737068</v>
      </c>
      <c r="QF44" s="18">
        <v>110.69948392510415</v>
      </c>
      <c r="QG44" s="18">
        <v>106.29454767227173</v>
      </c>
      <c r="QH44" s="18">
        <v>105.20617248415947</v>
      </c>
      <c r="QI44" s="18">
        <v>105.97976240992547</v>
      </c>
      <c r="QJ44" s="18">
        <v>114.21355731129646</v>
      </c>
      <c r="QK44" s="18">
        <v>114.51702676355839</v>
      </c>
      <c r="QL44" s="18">
        <v>115.36262638986111</v>
      </c>
      <c r="QM44" s="18">
        <v>113.90597301900387</v>
      </c>
      <c r="QN44" s="18">
        <v>115.49121514081955</v>
      </c>
      <c r="QO44" s="18">
        <v>115.64346422195435</v>
      </c>
      <c r="QP44" s="18">
        <v>115.11367856800555</v>
      </c>
      <c r="QQ44" s="18">
        <v>113.99752820968628</v>
      </c>
      <c r="QR44" s="18">
        <v>114.26602152168751</v>
      </c>
      <c r="QS44" s="18">
        <v>113.7434368377924</v>
      </c>
      <c r="QT44" s="18">
        <v>114.19606924116611</v>
      </c>
      <c r="QU44" s="18">
        <v>113.47494352579118</v>
      </c>
      <c r="QV44" s="18">
        <v>113.10666534304619</v>
      </c>
      <c r="QW44" s="18">
        <v>114.73717070519923</v>
      </c>
      <c r="QX44" s="18">
        <v>114.16520794093609</v>
      </c>
      <c r="QY44" s="18">
        <v>112.46475029826163</v>
      </c>
      <c r="QZ44" s="18">
        <v>113.00996660232543</v>
      </c>
      <c r="RA44" s="18">
        <v>128.75025842964649</v>
      </c>
      <c r="RB44" s="18">
        <v>136.37094216644763</v>
      </c>
      <c r="RC44" s="18">
        <v>136.82768940985201</v>
      </c>
      <c r="RD44" s="18">
        <v>136.16725758492944</v>
      </c>
      <c r="RE44" s="18">
        <v>133.56770739555358</v>
      </c>
      <c r="RF44" s="18">
        <v>129.94561945855617</v>
      </c>
      <c r="RG44" s="18">
        <v>126.0941291898489</v>
      </c>
      <c r="RH44" s="18">
        <v>121.52357062578201</v>
      </c>
      <c r="RI44" s="18">
        <v>120.57509999871253</v>
      </c>
      <c r="RJ44" s="18">
        <v>122.02043755948543</v>
      </c>
      <c r="RK44" s="18">
        <v>121.09356984257698</v>
      </c>
      <c r="RL44" s="18">
        <v>120.18830503582954</v>
      </c>
      <c r="RM44" s="18">
        <v>121.44744608521462</v>
      </c>
      <c r="RN44" s="18">
        <v>124.88539493083954</v>
      </c>
      <c r="RO44" s="18">
        <v>131.82301522254946</v>
      </c>
      <c r="RP44" s="18">
        <v>131.57200998067856</v>
      </c>
      <c r="RQ44" s="18">
        <v>131.12452112734317</v>
      </c>
      <c r="RR44" s="18">
        <v>131.2027030879259</v>
      </c>
      <c r="RS44" s="18">
        <v>124.18175728559494</v>
      </c>
      <c r="RT44" s="18">
        <v>124.64982033908367</v>
      </c>
      <c r="RU44" s="18">
        <v>120.41256381750108</v>
      </c>
      <c r="RV44" s="18">
        <v>112.71884167015551</v>
      </c>
      <c r="RW44" s="18">
        <v>112.33410412728786</v>
      </c>
      <c r="RX44" s="18">
        <v>111.4833609509468</v>
      </c>
      <c r="RY44" s="18">
        <v>111.79094524323941</v>
      </c>
      <c r="RZ44" s="18">
        <v>112.56659258902073</v>
      </c>
      <c r="SA44" s="18">
        <v>111.76419878304004</v>
      </c>
      <c r="SB44" s="18">
        <v>108.06598630547523</v>
      </c>
      <c r="SC44" s="18">
        <v>108.86735140144825</v>
      </c>
      <c r="SD44" s="18">
        <v>110.78075201570987</v>
      </c>
      <c r="SE44" s="18">
        <v>109.9495543295145</v>
      </c>
      <c r="SF44" s="18">
        <v>111.67881585240364</v>
      </c>
      <c r="SG44" s="18">
        <v>118.67198648452759</v>
      </c>
      <c r="SH44" s="18">
        <v>120.323066046834</v>
      </c>
      <c r="SI44" s="18">
        <v>122.36814154207707</v>
      </c>
      <c r="SJ44" s="18">
        <v>123.04606143712996</v>
      </c>
      <c r="SK44" s="18">
        <v>122.8650084757805</v>
      </c>
      <c r="SL44" s="18">
        <v>122.46278286278248</v>
      </c>
      <c r="SM44" s="18">
        <v>119.77270619273186</v>
      </c>
      <c r="SN44" s="18">
        <v>115.90578527390957</v>
      </c>
      <c r="SO44" s="18">
        <v>117.03016531229019</v>
      </c>
      <c r="SP44" s="5">
        <v>116.60736549913882</v>
      </c>
      <c r="SQ44" s="5">
        <v>118.64215389430524</v>
      </c>
      <c r="SR44" s="5">
        <v>109.90429108917714</v>
      </c>
      <c r="SS44" s="5">
        <v>111.53376774132252</v>
      </c>
    </row>
    <row r="45" spans="1:516" x14ac:dyDescent="0.25">
      <c r="A45" s="5" t="s">
        <v>265</v>
      </c>
      <c r="B45" s="5" t="str">
        <f ca="1">_xlfn.XLOOKUP(A45,bonds[worksheet get],bonds[unique lookup],"-")</f>
        <v>TOTAL 3 7/8 PERP nc-22</v>
      </c>
      <c r="C45" s="5" t="str">
        <f ca="1">_xlfn.XLOOKUP(A45,bonds[worksheet get],bonds[ID_ISIN],"-")</f>
        <v>XS1413581205</v>
      </c>
      <c r="D45" s="18">
        <f ca="1">_xll.BDH(A45,"blp_i_sprd_mid","-2AY",,"Dates=H","Fill=C","Sort=R","Dir=H","factor="&amp;_xlfn.XLOOKUP(A45,bonds[worksheet get],bonds[yas/blp factor]),"cols=510;rows=1")</f>
        <v>191.95699578857423</v>
      </c>
      <c r="E45" s="18">
        <v>191.77591560888291</v>
      </c>
      <c r="F45" s="18">
        <v>199.12316886663436</v>
      </c>
      <c r="G45" s="18">
        <v>202.09848629426955</v>
      </c>
      <c r="H45" s="18">
        <v>212.07490370798109</v>
      </c>
      <c r="I45" s="18">
        <v>233.43836313962936</v>
      </c>
      <c r="J45" s="18">
        <v>248.69611905384065</v>
      </c>
      <c r="K45" s="18">
        <v>252.06260968732832</v>
      </c>
      <c r="L45" s="18">
        <v>260.83849552297596</v>
      </c>
      <c r="M45" s="18">
        <v>256.44454994726181</v>
      </c>
      <c r="N45" s="18">
        <v>252.79893572187424</v>
      </c>
      <c r="O45" s="18">
        <v>256.45455437707903</v>
      </c>
      <c r="P45" s="18">
        <v>242.1722303700447</v>
      </c>
      <c r="Q45" s="18">
        <v>237.60120638656616</v>
      </c>
      <c r="R45" s="18">
        <v>208.50332226324082</v>
      </c>
      <c r="S45" s="18">
        <v>172.34030980300903</v>
      </c>
      <c r="T45" s="18">
        <v>202.98387833309175</v>
      </c>
      <c r="U45" s="18">
        <v>200.16663089656831</v>
      </c>
      <c r="V45" s="18">
        <v>193.97188795375823</v>
      </c>
      <c r="W45" s="18">
        <v>162.05675639390947</v>
      </c>
      <c r="X45" s="18">
        <v>136.39039169788362</v>
      </c>
      <c r="Y45" s="18">
        <v>104.47025792312623</v>
      </c>
      <c r="Z45" s="18">
        <v>117.25691967248916</v>
      </c>
      <c r="AA45" s="18">
        <v>138.70941852951049</v>
      </c>
      <c r="AB45" s="18">
        <v>156.81543561267853</v>
      </c>
      <c r="AC45" s="18">
        <v>175.28061172628404</v>
      </c>
      <c r="AD45" s="18">
        <v>177.4425690097809</v>
      </c>
      <c r="AE45" s="18">
        <v>173.74793307828904</v>
      </c>
      <c r="AF45" s="18">
        <v>155.53887036800384</v>
      </c>
      <c r="AG45" s="18">
        <v>148.65282132482528</v>
      </c>
      <c r="AH45" s="18">
        <v>169.6531199541092</v>
      </c>
      <c r="AI45" s="18">
        <v>191.39774816179275</v>
      </c>
      <c r="AJ45" s="18">
        <v>196.15485453987122</v>
      </c>
      <c r="AK45" s="18">
        <v>197.84560317897797</v>
      </c>
      <c r="AL45" s="18">
        <v>213.86169487333297</v>
      </c>
      <c r="AM45" s="18">
        <v>231.19937174654007</v>
      </c>
      <c r="AN45" s="18">
        <v>266.00178175163268</v>
      </c>
      <c r="AO45" s="18">
        <v>286.96706487655638</v>
      </c>
      <c r="AP45" s="18">
        <v>294.57843508148193</v>
      </c>
      <c r="AQ45" s="18">
        <v>281.53265859985351</v>
      </c>
      <c r="AR45" s="18">
        <v>275.30990325355526</v>
      </c>
      <c r="AS45" s="18">
        <v>274.57757899093627</v>
      </c>
      <c r="AT45" s="18">
        <v>279.51076333379746</v>
      </c>
      <c r="AU45" s="18">
        <v>282.64415075254442</v>
      </c>
      <c r="AV45" s="18">
        <v>297.08454475069044</v>
      </c>
      <c r="AW45" s="18">
        <v>310.09630617094041</v>
      </c>
      <c r="AX45" s="18">
        <v>323.9444379239082</v>
      </c>
      <c r="AY45" s="18">
        <v>294.24028535366062</v>
      </c>
      <c r="AZ45" s="18">
        <v>287.18115967464445</v>
      </c>
      <c r="BA45" s="18">
        <v>261.38773871994016</v>
      </c>
      <c r="BB45" s="18">
        <v>224.1572535982132</v>
      </c>
      <c r="BC45" s="18">
        <v>248.01981959819793</v>
      </c>
      <c r="BD45" s="18">
        <v>262.64529554796218</v>
      </c>
      <c r="BE45" s="18">
        <v>316.93133262205123</v>
      </c>
      <c r="BF45" s="18">
        <v>334.75322389841079</v>
      </c>
      <c r="BG45" s="18">
        <v>247.64765480899811</v>
      </c>
      <c r="BH45" s="18">
        <v>214.01176132059098</v>
      </c>
      <c r="BI45" s="18">
        <v>220.07544623279571</v>
      </c>
      <c r="BJ45" s="18">
        <v>190.47133796072006</v>
      </c>
      <c r="BK45" s="18">
        <v>190.45032865810396</v>
      </c>
      <c r="BL45" s="18">
        <v>248.02782314205172</v>
      </c>
      <c r="BM45" s="18">
        <v>288.0135282354355</v>
      </c>
      <c r="BN45" s="18">
        <v>311.63898924875258</v>
      </c>
      <c r="BO45" s="18">
        <v>338.75599626827238</v>
      </c>
      <c r="BP45" s="18">
        <v>352.32100265741349</v>
      </c>
      <c r="BQ45" s="18">
        <v>344.28844595718385</v>
      </c>
      <c r="BR45" s="18">
        <v>352.93927642011641</v>
      </c>
      <c r="BS45" s="18">
        <v>346.29933635044097</v>
      </c>
      <c r="BT45" s="18">
        <v>346.99164289379121</v>
      </c>
      <c r="BU45" s="18">
        <v>334.59515390729905</v>
      </c>
      <c r="BV45" s="18">
        <v>368.9933849477768</v>
      </c>
      <c r="BW45" s="18">
        <v>405.36548999118804</v>
      </c>
      <c r="BX45" s="18">
        <v>566.23572100877766</v>
      </c>
      <c r="BY45" s="18">
        <v>611.83791300153734</v>
      </c>
      <c r="BZ45" s="18">
        <v>595.5527021450996</v>
      </c>
      <c r="CA45" s="18">
        <v>653.3663011727333</v>
      </c>
      <c r="CB45" s="18">
        <v>665.95387476873395</v>
      </c>
      <c r="CC45" s="18">
        <v>545.09636080503469</v>
      </c>
      <c r="CD45" s="18">
        <v>447.46713199090959</v>
      </c>
      <c r="CE45" s="18">
        <v>296.51529269409178</v>
      </c>
      <c r="CF45" s="18">
        <v>293.23083838510513</v>
      </c>
      <c r="CG45" s="18">
        <v>217.41626878738401</v>
      </c>
      <c r="CH45" s="18">
        <v>206.00821746683121</v>
      </c>
      <c r="CI45" s="18">
        <v>228.52218632745743</v>
      </c>
      <c r="CJ45" s="18">
        <v>135.90017463684083</v>
      </c>
      <c r="CK45" s="18">
        <v>106.63721742153169</v>
      </c>
      <c r="CL45" s="18">
        <v>93.929590667724611</v>
      </c>
      <c r="CM45" s="18">
        <v>98.887786085128781</v>
      </c>
      <c r="CN45" s="18">
        <v>122.59328253698349</v>
      </c>
      <c r="CO45" s="18">
        <v>126.63707306909562</v>
      </c>
      <c r="CP45" s="18">
        <v>109.98670052433015</v>
      </c>
      <c r="CQ45" s="18">
        <v>95.105111171245582</v>
      </c>
      <c r="CR45" s="18">
        <v>85.26075223112106</v>
      </c>
      <c r="CS45" s="18">
        <v>77.233197745800013</v>
      </c>
      <c r="CT45" s="18">
        <v>61.345162753105164</v>
      </c>
      <c r="CU45" s="18">
        <v>62.434645160198208</v>
      </c>
      <c r="CV45" s="18">
        <v>63.977328238010408</v>
      </c>
      <c r="CW45" s="18">
        <v>66.932636806011203</v>
      </c>
      <c r="CX45" s="18">
        <v>65.719099469184869</v>
      </c>
      <c r="CY45" s="18">
        <v>67.792017327308656</v>
      </c>
      <c r="CZ45" s="18">
        <v>82.317448978900913</v>
      </c>
      <c r="DA45" s="18">
        <v>70.86337728118896</v>
      </c>
      <c r="DB45" s="18">
        <v>72.233984166145319</v>
      </c>
      <c r="DC45" s="18">
        <v>74.297898037433626</v>
      </c>
      <c r="DD45" s="18">
        <v>74.77711022567749</v>
      </c>
      <c r="DE45" s="18">
        <v>73.796676103591921</v>
      </c>
      <c r="DF45" s="18">
        <v>75.471417654991157</v>
      </c>
      <c r="DG45" s="18">
        <v>77.499315578937541</v>
      </c>
      <c r="DH45" s="18">
        <v>86.193165090084079</v>
      </c>
      <c r="DI45" s="18">
        <v>86.862461444854731</v>
      </c>
      <c r="DJ45" s="18">
        <v>86.370243497848506</v>
      </c>
      <c r="DK45" s="18">
        <v>83.10779893445968</v>
      </c>
      <c r="DL45" s="18">
        <v>86.724400313377387</v>
      </c>
      <c r="DM45" s="18">
        <v>91.361453533649438</v>
      </c>
      <c r="DN45" s="18">
        <v>75.022218756198882</v>
      </c>
      <c r="DO45" s="18">
        <v>68.928520554542544</v>
      </c>
      <c r="DP45" s="18">
        <v>61.829377156257628</v>
      </c>
      <c r="DQ45" s="18">
        <v>61.29614104700088</v>
      </c>
      <c r="DR45" s="18">
        <v>60.542807481765742</v>
      </c>
      <c r="DS45" s="18">
        <v>59.921532390117648</v>
      </c>
      <c r="DT45" s="18">
        <v>61.751342603683469</v>
      </c>
      <c r="DU45" s="18">
        <v>64.346491698265069</v>
      </c>
      <c r="DV45" s="18">
        <v>63.944313619613645</v>
      </c>
      <c r="DW45" s="18">
        <v>64.150404873847961</v>
      </c>
      <c r="DX45" s="18">
        <v>65.221879307270044</v>
      </c>
      <c r="DY45" s="18">
        <v>65.088820390701301</v>
      </c>
      <c r="DZ45" s="18">
        <v>70.113045044898982</v>
      </c>
      <c r="EA45" s="18">
        <v>68.680410695075992</v>
      </c>
      <c r="EB45" s="18">
        <v>66.308360385417942</v>
      </c>
      <c r="EC45" s="18">
        <v>58.563931263923642</v>
      </c>
      <c r="ED45" s="18">
        <v>58.449880764007567</v>
      </c>
      <c r="EE45" s="18">
        <v>59.365286092281337</v>
      </c>
      <c r="EF45" s="18">
        <v>59.661417214870454</v>
      </c>
      <c r="EG45" s="18">
        <v>61.07304226207733</v>
      </c>
      <c r="EH45" s="18">
        <v>62.896849817752837</v>
      </c>
      <c r="EI45" s="18">
        <v>64.95976324605941</v>
      </c>
      <c r="EJ45" s="18">
        <v>65.776124719142913</v>
      </c>
      <c r="EK45" s="18">
        <v>67.004668700695035</v>
      </c>
      <c r="EL45" s="18">
        <v>68.388281344413755</v>
      </c>
      <c r="EM45" s="18">
        <v>69.398728755950927</v>
      </c>
      <c r="EN45" s="18">
        <v>70.588255461215979</v>
      </c>
      <c r="EO45" s="18">
        <v>71.844811846256263</v>
      </c>
      <c r="EP45" s="18">
        <v>74.853143892288202</v>
      </c>
      <c r="EQ45" s="18">
        <v>76.438846018314365</v>
      </c>
      <c r="ER45" s="18">
        <v>75.490426071643824</v>
      </c>
      <c r="ES45" s="18">
        <v>77.308230969429019</v>
      </c>
      <c r="ET45" s="18">
        <v>82.44750656652451</v>
      </c>
      <c r="EU45" s="18">
        <v>86.826445497512807</v>
      </c>
      <c r="EV45" s="18">
        <v>91.216389301300055</v>
      </c>
      <c r="EW45" s="18">
        <v>90.629129271030422</v>
      </c>
      <c r="EX45" s="18">
        <v>84.297325639724733</v>
      </c>
      <c r="EY45" s="18">
        <v>85.943054344654087</v>
      </c>
      <c r="EZ45" s="18">
        <v>87.061549598217013</v>
      </c>
      <c r="FA45" s="18">
        <v>85.991075607776651</v>
      </c>
      <c r="FB45" s="18">
        <v>84.362354433536538</v>
      </c>
      <c r="FC45" s="18">
        <v>91.54353415632248</v>
      </c>
      <c r="FD45" s="18">
        <v>108.01882917928695</v>
      </c>
      <c r="FE45" s="18">
        <v>111.85152624225617</v>
      </c>
      <c r="FF45" s="18">
        <v>112.47580266284943</v>
      </c>
      <c r="FG45" s="18">
        <v>104.3492043223381</v>
      </c>
      <c r="FH45" s="18">
        <v>98.714709449291234</v>
      </c>
      <c r="FI45" s="18">
        <v>96.636789376258847</v>
      </c>
      <c r="FJ45" s="18">
        <v>96.104553709983819</v>
      </c>
      <c r="FK45" s="18">
        <v>92.829103387832632</v>
      </c>
      <c r="FL45" s="18">
        <v>89.233511311531075</v>
      </c>
      <c r="FM45" s="18">
        <v>89.538646420955658</v>
      </c>
      <c r="FN45" s="18">
        <v>85.197724323272695</v>
      </c>
      <c r="FO45" s="18">
        <v>74.942183317661289</v>
      </c>
      <c r="FP45" s="18">
        <v>75.106255966663355</v>
      </c>
      <c r="FQ45" s="18">
        <v>73.452523717880254</v>
      </c>
      <c r="FR45" s="18">
        <v>76.50187392616273</v>
      </c>
      <c r="FS45" s="18">
        <v>79.322122691631321</v>
      </c>
      <c r="FT45" s="18">
        <v>79.411162117004395</v>
      </c>
      <c r="FU45" s="18">
        <v>76.446849562168111</v>
      </c>
      <c r="FV45" s="18">
        <v>73.114373990058894</v>
      </c>
      <c r="FW45" s="18">
        <v>67.763004480838774</v>
      </c>
      <c r="FX45" s="18">
        <v>68.317249892711644</v>
      </c>
      <c r="FY45" s="18">
        <v>69.917958663463594</v>
      </c>
      <c r="FZ45" s="18">
        <v>72.989318617343898</v>
      </c>
      <c r="GA45" s="18">
        <v>72.882271218299863</v>
      </c>
      <c r="GB45" s="18">
        <v>74.374932147026058</v>
      </c>
      <c r="GC45" s="18">
        <v>77.989532639980311</v>
      </c>
      <c r="GD45" s="18">
        <v>78.545778937816621</v>
      </c>
      <c r="GE45" s="18">
        <v>82.261424171924588</v>
      </c>
      <c r="GF45" s="18">
        <v>87.140584593772886</v>
      </c>
      <c r="GG45" s="18">
        <v>90.041869240760803</v>
      </c>
      <c r="GH45" s="18">
        <v>89.981842661857598</v>
      </c>
      <c r="GI45" s="18">
        <v>94.755956570625301</v>
      </c>
      <c r="GJ45" s="18">
        <v>99.368999159336099</v>
      </c>
      <c r="GK45" s="18">
        <v>98.667688629150391</v>
      </c>
      <c r="GL45" s="18">
        <v>94.390794882297513</v>
      </c>
      <c r="GM45" s="18">
        <v>94.389794439315793</v>
      </c>
      <c r="GN45" s="18">
        <v>94.534858671665191</v>
      </c>
      <c r="GO45" s="18">
        <v>89.044427587985993</v>
      </c>
      <c r="GP45" s="18">
        <v>81.653154839038848</v>
      </c>
      <c r="GQ45" s="18">
        <v>83.873137815475459</v>
      </c>
      <c r="GR45" s="18">
        <v>84.734519222736367</v>
      </c>
      <c r="GS45" s="18">
        <v>88.911368671417236</v>
      </c>
      <c r="GT45" s="18">
        <v>89.866791718959803</v>
      </c>
      <c r="GU45" s="18">
        <v>89.714724385738364</v>
      </c>
      <c r="GV45" s="18">
        <v>90.826216538429264</v>
      </c>
      <c r="GW45" s="18">
        <v>89.491625600814814</v>
      </c>
      <c r="GX45" s="18">
        <v>97.983385629653924</v>
      </c>
      <c r="GY45" s="18">
        <v>99.787184325695037</v>
      </c>
      <c r="GZ45" s="18">
        <v>86.818441953659061</v>
      </c>
      <c r="HA45" s="18">
        <v>80.936837664127353</v>
      </c>
      <c r="HB45" s="18">
        <v>77.039111807346345</v>
      </c>
      <c r="HC45" s="18">
        <v>70.843368421554558</v>
      </c>
      <c r="HD45" s="18">
        <v>103.62888537549972</v>
      </c>
      <c r="HE45" s="18">
        <v>101.4829351797104</v>
      </c>
      <c r="HF45" s="18">
        <v>93.847554343223564</v>
      </c>
      <c r="HG45" s="18">
        <v>89.191492706298831</v>
      </c>
      <c r="HH45" s="18">
        <v>83.792101933956147</v>
      </c>
      <c r="HI45" s="18">
        <v>89.036424044132232</v>
      </c>
      <c r="HJ45" s="18">
        <v>91.561542129993441</v>
      </c>
      <c r="HK45" s="18">
        <v>87.988960242271432</v>
      </c>
      <c r="HL45" s="18">
        <v>84.775537384986876</v>
      </c>
      <c r="HM45" s="18">
        <v>84.0452140083313</v>
      </c>
      <c r="HN45" s="18">
        <v>85.59189885807038</v>
      </c>
      <c r="HO45" s="18">
        <v>82.62358453130723</v>
      </c>
      <c r="HP45" s="18">
        <v>82.017316084384916</v>
      </c>
      <c r="HQ45" s="18">
        <v>82.736634588241586</v>
      </c>
      <c r="HR45" s="18">
        <v>80.986859813213343</v>
      </c>
      <c r="HS45" s="18">
        <v>91.50251599407197</v>
      </c>
      <c r="HT45" s="18">
        <v>101.42590992975235</v>
      </c>
      <c r="HU45" s="18">
        <v>102.76850441122055</v>
      </c>
      <c r="HV45" s="18">
        <v>114.18355883264542</v>
      </c>
      <c r="HW45" s="18">
        <v>121.67787720870972</v>
      </c>
      <c r="HX45" s="18">
        <v>109.99370362520217</v>
      </c>
      <c r="HY45" s="18">
        <v>108.81017957782745</v>
      </c>
      <c r="HZ45" s="18">
        <v>104.88844308948516</v>
      </c>
      <c r="IA45" s="18">
        <v>108.12987835025787</v>
      </c>
      <c r="IB45" s="18">
        <v>109.24237094593049</v>
      </c>
      <c r="IC45" s="18">
        <v>118.20734050512314</v>
      </c>
      <c r="ID45" s="18">
        <v>118.24935911035539</v>
      </c>
      <c r="IE45" s="18">
        <v>126.39796719646453</v>
      </c>
      <c r="IF45" s="18">
        <v>109.89566021299362</v>
      </c>
      <c r="IG45" s="18">
        <v>97.585209322929387</v>
      </c>
      <c r="IH45" s="18">
        <v>96.054531560897829</v>
      </c>
      <c r="II45" s="18">
        <v>93.552423663616182</v>
      </c>
      <c r="IJ45" s="18">
        <v>81.658157053947448</v>
      </c>
      <c r="IK45" s="18">
        <v>79.780325577259063</v>
      </c>
      <c r="IL45" s="18">
        <v>77.313233184337619</v>
      </c>
      <c r="IM45" s="18">
        <v>81.979299251079553</v>
      </c>
      <c r="IN45" s="18">
        <v>90.404029600143431</v>
      </c>
      <c r="IO45" s="18">
        <v>97.034965682983398</v>
      </c>
      <c r="IP45" s="18">
        <v>97.655240331649779</v>
      </c>
      <c r="IQ45" s="18">
        <v>99.480048330307014</v>
      </c>
      <c r="IR45" s="18">
        <v>92.280860633850097</v>
      </c>
      <c r="IS45" s="18">
        <v>88.327109970092764</v>
      </c>
      <c r="IT45" s="18">
        <v>88.656255711078643</v>
      </c>
      <c r="IU45" s="18">
        <v>87.41370552778244</v>
      </c>
      <c r="IV45" s="18">
        <v>88.110013843059534</v>
      </c>
      <c r="IW45" s="18">
        <v>94.336770961284643</v>
      </c>
      <c r="IX45" s="18">
        <v>99.852213119506843</v>
      </c>
      <c r="IY45" s="18">
        <v>92.601002388000495</v>
      </c>
      <c r="IZ45" s="18">
        <v>80.565673317909244</v>
      </c>
      <c r="JA45" s="18">
        <v>77.972525109291084</v>
      </c>
      <c r="JB45" s="18">
        <v>78.216633196830756</v>
      </c>
      <c r="JC45" s="18">
        <v>79.682282165050509</v>
      </c>
      <c r="JD45" s="18">
        <v>79.251091239929195</v>
      </c>
      <c r="JE45" s="18">
        <v>86.192164647102359</v>
      </c>
      <c r="JF45" s="18">
        <v>89.897805451393126</v>
      </c>
      <c r="JG45" s="18">
        <v>91.074326397895817</v>
      </c>
      <c r="JH45" s="18">
        <v>86.815440624713901</v>
      </c>
      <c r="JI45" s="18">
        <v>83.249861837863918</v>
      </c>
      <c r="JJ45" s="18">
        <v>79.096022577762611</v>
      </c>
      <c r="JK45" s="18">
        <v>77.752427653312694</v>
      </c>
      <c r="JL45" s="18">
        <v>81.440060483932498</v>
      </c>
      <c r="JM45" s="18">
        <v>89.370572000026712</v>
      </c>
      <c r="JN45" s="18">
        <v>94.543862658500672</v>
      </c>
      <c r="JO45" s="18">
        <v>98.767732927322385</v>
      </c>
      <c r="JP45" s="18">
        <v>100.51850814533233</v>
      </c>
      <c r="JQ45" s="18">
        <v>102.93157661724091</v>
      </c>
      <c r="JR45" s="18">
        <v>91.440488529205325</v>
      </c>
      <c r="JS45" s="18">
        <v>105.17757111120224</v>
      </c>
      <c r="JT45" s="18">
        <v>110.44590385293961</v>
      </c>
      <c r="JU45" s="18">
        <v>111.6124203696251</v>
      </c>
      <c r="JV45" s="18">
        <v>113.43322659635544</v>
      </c>
      <c r="JW45" s="18">
        <v>122.21111331796645</v>
      </c>
      <c r="JX45" s="18">
        <v>128.26979601526259</v>
      </c>
      <c r="JY45" s="18">
        <v>129.00011939191819</v>
      </c>
      <c r="JZ45" s="18">
        <v>126.1208444905281</v>
      </c>
      <c r="KA45" s="18">
        <v>127.88262458133697</v>
      </c>
      <c r="KB45" s="18">
        <v>126.63707306909562</v>
      </c>
      <c r="KC45" s="18">
        <v>128.82704275608063</v>
      </c>
      <c r="KD45" s="18">
        <v>129.41430278635025</v>
      </c>
      <c r="KE45" s="18">
        <v>129.4373129749298</v>
      </c>
      <c r="KF45" s="18">
        <v>119.76102845573425</v>
      </c>
      <c r="KG45" s="18">
        <v>117.10085056734086</v>
      </c>
      <c r="KH45" s="18">
        <v>116.40154092311859</v>
      </c>
      <c r="KI45" s="18">
        <v>116.9527850060463</v>
      </c>
      <c r="KJ45" s="18">
        <v>116.3615232038498</v>
      </c>
      <c r="KK45" s="18">
        <v>121.61985151576997</v>
      </c>
      <c r="KL45" s="18">
        <v>120.85251174879075</v>
      </c>
      <c r="KM45" s="18">
        <v>121.56582759475708</v>
      </c>
      <c r="KN45" s="18">
        <v>117.50502953195573</v>
      </c>
      <c r="KO45" s="18">
        <v>120.69244087171555</v>
      </c>
      <c r="KP45" s="18">
        <v>115.6352015991211</v>
      </c>
      <c r="KQ45" s="18">
        <v>99.310973466396334</v>
      </c>
      <c r="KR45" s="18">
        <v>91.105340130329125</v>
      </c>
      <c r="KS45" s="18">
        <v>90.902250205039977</v>
      </c>
      <c r="KT45" s="18">
        <v>90.531085858821868</v>
      </c>
      <c r="KU45" s="18">
        <v>93.813539281845095</v>
      </c>
      <c r="KV45" s="18">
        <v>97.576205336093906</v>
      </c>
      <c r="KW45" s="18">
        <v>100.79062863636017</v>
      </c>
      <c r="KX45" s="18">
        <v>100.75561313199997</v>
      </c>
      <c r="KY45" s="18">
        <v>102.69947384548188</v>
      </c>
      <c r="KZ45" s="18">
        <v>105.42468052768707</v>
      </c>
      <c r="LA45" s="18">
        <v>107.56762939453125</v>
      </c>
      <c r="LB45" s="18">
        <v>105.96792106676102</v>
      </c>
      <c r="LC45" s="18">
        <v>103.35376355552674</v>
      </c>
      <c r="LD45" s="18">
        <v>102.35932323169708</v>
      </c>
      <c r="LE45" s="18">
        <v>108.65311002969742</v>
      </c>
      <c r="LF45" s="18">
        <v>116.9777960805893</v>
      </c>
      <c r="LG45" s="18">
        <v>121.05460123109818</v>
      </c>
      <c r="LH45" s="18">
        <v>118.88163907480239</v>
      </c>
      <c r="LI45" s="18">
        <v>117.52703927755356</v>
      </c>
      <c r="LJ45" s="18">
        <v>115.89031455945968</v>
      </c>
      <c r="LK45" s="18">
        <v>113.35719292974473</v>
      </c>
      <c r="LL45" s="18">
        <v>108.63009984111785</v>
      </c>
      <c r="LM45" s="18">
        <v>108.72514192438126</v>
      </c>
      <c r="LN45" s="18">
        <v>107.28350358772278</v>
      </c>
      <c r="LO45" s="18">
        <v>112.15566090869903</v>
      </c>
      <c r="LP45" s="18">
        <v>112.3797601366043</v>
      </c>
      <c r="LQ45" s="18">
        <v>113.41021640777588</v>
      </c>
      <c r="LR45" s="18">
        <v>126.04481082391739</v>
      </c>
      <c r="LS45" s="18">
        <v>133.6491779279709</v>
      </c>
      <c r="LT45" s="18">
        <v>130.65885385560989</v>
      </c>
      <c r="LU45" s="18">
        <v>128.66897276496886</v>
      </c>
      <c r="LV45" s="18">
        <v>118.40142644357681</v>
      </c>
      <c r="LW45" s="18">
        <v>108.06284867048264</v>
      </c>
      <c r="LX45" s="18">
        <v>107.34653149557114</v>
      </c>
      <c r="LY45" s="18">
        <v>110.02371691465378</v>
      </c>
      <c r="LZ45" s="18">
        <v>109.92267217350006</v>
      </c>
      <c r="MA45" s="18">
        <v>111.61442125558852</v>
      </c>
      <c r="MB45" s="18">
        <v>118.70155933809281</v>
      </c>
      <c r="MC45" s="18">
        <v>125.93076032400131</v>
      </c>
      <c r="MD45" s="18">
        <v>130.50578607940673</v>
      </c>
      <c r="ME45" s="18">
        <v>127.86061483573914</v>
      </c>
      <c r="MF45" s="18">
        <v>120.68343688488007</v>
      </c>
      <c r="MG45" s="18">
        <v>115.14198320913314</v>
      </c>
      <c r="MH45" s="18">
        <v>113.88442638111115</v>
      </c>
      <c r="MI45" s="18">
        <v>112.63187176799774</v>
      </c>
      <c r="MJ45" s="18">
        <v>109.29939619588852</v>
      </c>
      <c r="MK45" s="18">
        <v>113.76037145137786</v>
      </c>
      <c r="ML45" s="18">
        <v>123.87384955358506</v>
      </c>
      <c r="MM45" s="18">
        <v>129.98855705785752</v>
      </c>
      <c r="MN45" s="18">
        <v>134.51756243610382</v>
      </c>
      <c r="MO45" s="18">
        <v>134.49455224752427</v>
      </c>
      <c r="MP45" s="18">
        <v>137.2407682323456</v>
      </c>
      <c r="MQ45" s="18">
        <v>134.70364483070375</v>
      </c>
      <c r="MR45" s="18">
        <v>140.09503205919265</v>
      </c>
      <c r="MS45" s="18">
        <v>143.9897565870285</v>
      </c>
      <c r="MT45" s="18">
        <v>141.01443915939331</v>
      </c>
      <c r="MU45" s="18">
        <v>141.14549718999862</v>
      </c>
      <c r="MV45" s="18">
        <v>146.11969969511034</v>
      </c>
      <c r="MW45" s="18">
        <v>155.31477114009857</v>
      </c>
      <c r="MX45" s="18">
        <v>157.03753395462036</v>
      </c>
      <c r="MY45" s="18">
        <v>148.3776995048523</v>
      </c>
      <c r="MZ45" s="18">
        <v>139.50377025699615</v>
      </c>
      <c r="NA45" s="18">
        <v>144.72308129262925</v>
      </c>
      <c r="NB45" s="18">
        <v>151.17793941068649</v>
      </c>
      <c r="NC45" s="18">
        <v>150.88380917406081</v>
      </c>
      <c r="ND45" s="18">
        <v>153.32589049243927</v>
      </c>
      <c r="NE45" s="18">
        <v>170.63955673408506</v>
      </c>
      <c r="NF45" s="18">
        <v>173.87899110889435</v>
      </c>
      <c r="NG45" s="18">
        <v>172.13021677684785</v>
      </c>
      <c r="NH45" s="18">
        <v>171.36687878179549</v>
      </c>
      <c r="NI45" s="18">
        <v>177.56562349653242</v>
      </c>
      <c r="NJ45" s="18">
        <v>176.85430853652954</v>
      </c>
      <c r="NK45" s="18">
        <v>172.03017247867584</v>
      </c>
      <c r="NL45" s="18">
        <v>162.69103724431992</v>
      </c>
      <c r="NM45" s="18">
        <v>163.92658432674409</v>
      </c>
      <c r="NN45" s="18">
        <v>169.04985283613203</v>
      </c>
      <c r="NO45" s="18">
        <v>168.59064950752258</v>
      </c>
      <c r="NP45" s="18">
        <v>175.96591516876222</v>
      </c>
      <c r="NQ45" s="18">
        <v>172.80051357460022</v>
      </c>
      <c r="NR45" s="18">
        <v>161.77863324499128</v>
      </c>
      <c r="NS45" s="18">
        <v>168.18847142887117</v>
      </c>
      <c r="NT45" s="18">
        <v>170.175351190567</v>
      </c>
      <c r="NU45" s="18">
        <v>191.50379511785508</v>
      </c>
      <c r="NV45" s="18">
        <v>204.64261279678345</v>
      </c>
      <c r="NW45" s="18">
        <v>211.88081776952745</v>
      </c>
      <c r="NX45" s="18">
        <v>218.46373258924484</v>
      </c>
      <c r="NY45" s="18">
        <v>203.56313481950761</v>
      </c>
      <c r="NZ45" s="18">
        <v>194.30403502368927</v>
      </c>
      <c r="OA45" s="18">
        <v>193.38762925243378</v>
      </c>
      <c r="OB45" s="18">
        <v>194.95232207584382</v>
      </c>
      <c r="OC45" s="18">
        <v>183.42721892642976</v>
      </c>
      <c r="OD45" s="18">
        <v>187.03281543254852</v>
      </c>
      <c r="OE45" s="18">
        <v>182.66688226032258</v>
      </c>
      <c r="OF45" s="18">
        <v>176.68323278665542</v>
      </c>
      <c r="OG45" s="18">
        <v>173.9220101571083</v>
      </c>
      <c r="OH45" s="18">
        <v>157.54075677442552</v>
      </c>
      <c r="OI45" s="18">
        <v>155.67393017053604</v>
      </c>
      <c r="OJ45" s="18">
        <v>152.10635049772262</v>
      </c>
      <c r="OK45" s="18">
        <v>165.02607116365434</v>
      </c>
      <c r="OL45" s="18">
        <v>193.24656679201127</v>
      </c>
      <c r="OM45" s="18">
        <v>202.93285574102401</v>
      </c>
      <c r="ON45" s="18">
        <v>204.95475100708009</v>
      </c>
      <c r="OO45" s="18">
        <v>227.91291655158997</v>
      </c>
      <c r="OP45" s="18">
        <v>225.39079979467391</v>
      </c>
      <c r="OQ45" s="18">
        <v>215.84557330608368</v>
      </c>
      <c r="OR45" s="18">
        <v>209.7198609290123</v>
      </c>
      <c r="OS45" s="18">
        <v>230.78718923807145</v>
      </c>
      <c r="OT45" s="18">
        <v>226.30320379400254</v>
      </c>
      <c r="OU45" s="18">
        <v>221.32599995994568</v>
      </c>
      <c r="OV45" s="18">
        <v>217.05210754203796</v>
      </c>
      <c r="OW45" s="18">
        <v>210.87337168693543</v>
      </c>
      <c r="OX45" s="18">
        <v>211.07846249818803</v>
      </c>
      <c r="OY45" s="18">
        <v>204.71564513444901</v>
      </c>
      <c r="OZ45" s="18">
        <v>209.59680644226074</v>
      </c>
      <c r="PA45" s="18">
        <v>231.33042977714538</v>
      </c>
      <c r="PB45" s="18">
        <v>204.58958931875227</v>
      </c>
      <c r="PC45" s="18">
        <v>199.06714405965806</v>
      </c>
      <c r="PD45" s="18">
        <v>192.0060174946785</v>
      </c>
      <c r="PE45" s="18">
        <v>177.2484830713272</v>
      </c>
      <c r="PF45" s="18">
        <v>158.23706508970261</v>
      </c>
      <c r="PG45" s="18">
        <v>150.20550883245468</v>
      </c>
      <c r="PH45" s="18">
        <v>146.32278962039948</v>
      </c>
      <c r="PI45" s="18">
        <v>137.44585904359818</v>
      </c>
      <c r="PJ45" s="18">
        <v>138.19018862199783</v>
      </c>
      <c r="PK45" s="18">
        <v>140.88938378667831</v>
      </c>
      <c r="PL45" s="18">
        <v>142.44807395219803</v>
      </c>
      <c r="PM45" s="18">
        <v>142.79922943878174</v>
      </c>
      <c r="PN45" s="18">
        <v>144.81812337589264</v>
      </c>
      <c r="PO45" s="18">
        <v>149.20206452178954</v>
      </c>
      <c r="PP45" s="18">
        <v>148.63181202220917</v>
      </c>
      <c r="PQ45" s="18">
        <v>151.83222912073134</v>
      </c>
      <c r="PR45" s="18">
        <v>154.91459394741059</v>
      </c>
      <c r="PS45" s="18">
        <v>146.88904034805299</v>
      </c>
      <c r="PT45" s="18">
        <v>146.23875240993502</v>
      </c>
      <c r="PU45" s="18">
        <v>139.97697978734971</v>
      </c>
      <c r="PV45" s="18">
        <v>134.87672146654128</v>
      </c>
      <c r="PW45" s="18">
        <v>138.80846238470079</v>
      </c>
      <c r="PX45" s="18">
        <v>137.04968362283708</v>
      </c>
      <c r="PY45" s="18">
        <v>135.96020121574404</v>
      </c>
      <c r="PZ45" s="18">
        <v>139.57180037975311</v>
      </c>
      <c r="QA45" s="18">
        <v>138.98554079246523</v>
      </c>
      <c r="QB45" s="18">
        <v>138.89450048112869</v>
      </c>
      <c r="QC45" s="18">
        <v>137.63294188117982</v>
      </c>
      <c r="QD45" s="18">
        <v>130.16363457965849</v>
      </c>
      <c r="QE45" s="18">
        <v>130.25467489099503</v>
      </c>
      <c r="QF45" s="18">
        <v>125.70766153907776</v>
      </c>
      <c r="QG45" s="18">
        <v>121.31471640634537</v>
      </c>
      <c r="QH45" s="18">
        <v>119.0877303290367</v>
      </c>
      <c r="QI45" s="18">
        <v>121.23668185377122</v>
      </c>
      <c r="QJ45" s="18">
        <v>128.90307642269136</v>
      </c>
      <c r="QK45" s="18">
        <v>128.22677696704864</v>
      </c>
      <c r="QL45" s="18">
        <v>130.16963723754881</v>
      </c>
      <c r="QM45" s="18">
        <v>128.73800333070756</v>
      </c>
      <c r="QN45" s="18">
        <v>131.40518431997299</v>
      </c>
      <c r="QO45" s="18">
        <v>129.6624126458168</v>
      </c>
      <c r="QP45" s="18">
        <v>129.30825583028795</v>
      </c>
      <c r="QQ45" s="18">
        <v>129.09316058921814</v>
      </c>
      <c r="QR45" s="18">
        <v>127.85661306381225</v>
      </c>
      <c r="QS45" s="18">
        <v>129.13517919445039</v>
      </c>
      <c r="QT45" s="18">
        <v>130.2926917243004</v>
      </c>
      <c r="QU45" s="18">
        <v>130.63684411001205</v>
      </c>
      <c r="QV45" s="18">
        <v>132.6027145690918</v>
      </c>
      <c r="QW45" s="18">
        <v>135.54101560640333</v>
      </c>
      <c r="QX45" s="18">
        <v>134.66762888336183</v>
      </c>
      <c r="QY45" s="18">
        <v>129.44531651878359</v>
      </c>
      <c r="QZ45" s="18">
        <v>131.35516217088698</v>
      </c>
      <c r="RA45" s="18">
        <v>148.05855819368361</v>
      </c>
      <c r="RB45" s="18">
        <v>157.48173063850405</v>
      </c>
      <c r="RC45" s="18">
        <v>157.91492244958877</v>
      </c>
      <c r="RD45" s="18">
        <v>157.41770228767396</v>
      </c>
      <c r="RE45" s="18">
        <v>159.30053597927093</v>
      </c>
      <c r="RF45" s="18">
        <v>156.69638289785385</v>
      </c>
      <c r="RG45" s="18">
        <v>152.79965748405456</v>
      </c>
      <c r="RH45" s="18">
        <v>147.9415063648224</v>
      </c>
      <c r="RI45" s="18">
        <v>146.01665406799316</v>
      </c>
      <c r="RJ45" s="18">
        <v>146.90804876470565</v>
      </c>
      <c r="RK45" s="18">
        <v>146.52187777376173</v>
      </c>
      <c r="RL45" s="18">
        <v>144.45496257352829</v>
      </c>
      <c r="RM45" s="18">
        <v>142.88126576328278</v>
      </c>
      <c r="RN45" s="18">
        <v>149.10702243852614</v>
      </c>
      <c r="RO45" s="18">
        <v>156.24418267011643</v>
      </c>
      <c r="RP45" s="18">
        <v>155.6719292845726</v>
      </c>
      <c r="RQ45" s="18">
        <v>155.17070735073091</v>
      </c>
      <c r="RR45" s="18">
        <v>152.60957331752778</v>
      </c>
      <c r="RS45" s="18">
        <v>143.6696148328781</v>
      </c>
      <c r="RT45" s="18">
        <v>143.47252756547928</v>
      </c>
      <c r="RU45" s="18">
        <v>138.25121564388274</v>
      </c>
      <c r="RV45" s="18">
        <v>128.88406800603866</v>
      </c>
      <c r="RW45" s="18">
        <v>127.11228348541259</v>
      </c>
      <c r="RX45" s="18">
        <v>126.03980860900879</v>
      </c>
      <c r="RY45" s="18">
        <v>127.45543542814255</v>
      </c>
      <c r="RZ45" s="18">
        <v>125.82171203899384</v>
      </c>
      <c r="SA45" s="18">
        <v>123.99490315437316</v>
      </c>
      <c r="SB45" s="18">
        <v>115.94633936643601</v>
      </c>
      <c r="SC45" s="18">
        <v>115.26103592395782</v>
      </c>
      <c r="SD45" s="18">
        <v>116.73368799304963</v>
      </c>
      <c r="SE45" s="18">
        <v>117.4490047249794</v>
      </c>
      <c r="SF45" s="18">
        <v>118.24135556650161</v>
      </c>
      <c r="SG45" s="18">
        <v>125.13640859651566</v>
      </c>
      <c r="SH45" s="18">
        <v>125.23545245170594</v>
      </c>
      <c r="SI45" s="18">
        <v>126.50901636743546</v>
      </c>
      <c r="SJ45" s="18">
        <v>128.06570564699172</v>
      </c>
      <c r="SK45" s="18">
        <v>128.65696744918822</v>
      </c>
      <c r="SL45" s="18">
        <v>128.30281063365936</v>
      </c>
      <c r="SM45" s="18">
        <v>126.38196010875701</v>
      </c>
      <c r="SN45" s="18">
        <v>123.61073304939269</v>
      </c>
      <c r="SO45" s="18">
        <v>125.25546131134034</v>
      </c>
      <c r="SP45" s="5">
        <v>125.05437227201462</v>
      </c>
      <c r="SQ45" s="5">
        <v>124.38007370233537</v>
      </c>
      <c r="SR45" s="5">
        <v>117.44600339603424</v>
      </c>
      <c r="SS45" s="5">
        <v>118.89764616250991</v>
      </c>
    </row>
    <row r="46" spans="1:516" x14ac:dyDescent="0.25">
      <c r="A46" s="5" t="s">
        <v>266</v>
      </c>
      <c r="B46" s="5" t="str">
        <f ca="1">_xlfn.XLOOKUP(A46,bonds[worksheet get],bonds[unique lookup],"-")</f>
        <v>TOTAL 2.708 PERP nc-23</v>
      </c>
      <c r="C46" s="5" t="str">
        <f ca="1">_xlfn.XLOOKUP(A46,bonds[worksheet get],bonds[ID_ISIN],"-")</f>
        <v>XS1501167164</v>
      </c>
      <c r="D46" s="18">
        <f ca="1">_xll.BDH(A46,"blp_i_sprd_mid","-2AY",,"Dates=H","Fill=C","Sort=R","Dir=H","factor="&amp;_xlfn.XLOOKUP(A46,bonds[worksheet get],bonds[yas/blp factor]),"cols=510;rows=1")</f>
        <v>203.87397202205656</v>
      </c>
      <c r="E46" s="18">
        <v>204.05513727939129</v>
      </c>
      <c r="F46" s="18">
        <v>212.01740038490297</v>
      </c>
      <c r="G46" s="18">
        <v>214.13132869148254</v>
      </c>
      <c r="H46" s="18">
        <v>220.42406887304784</v>
      </c>
      <c r="I46" s="18">
        <v>234.93530589425563</v>
      </c>
      <c r="J46" s="18">
        <v>245.7021272928715</v>
      </c>
      <c r="K46" s="18">
        <v>246.66700744795801</v>
      </c>
      <c r="L46" s="18">
        <v>250.15518933641908</v>
      </c>
      <c r="M46" s="18">
        <v>245.39985155963896</v>
      </c>
      <c r="N46" s="18">
        <v>242.0668111898899</v>
      </c>
      <c r="O46" s="18">
        <v>245.59302777326107</v>
      </c>
      <c r="P46" s="18">
        <v>235.52784640443323</v>
      </c>
      <c r="Q46" s="18">
        <v>232.2318398165703</v>
      </c>
      <c r="R46" s="18">
        <v>209.6412328660488</v>
      </c>
      <c r="S46" s="18">
        <v>179.35260384833813</v>
      </c>
      <c r="T46" s="18">
        <v>203.58971272325516</v>
      </c>
      <c r="U46" s="18">
        <v>202.29853492236137</v>
      </c>
      <c r="V46" s="18">
        <v>196.58632429468634</v>
      </c>
      <c r="W46" s="18">
        <v>174.59726607155798</v>
      </c>
      <c r="X46" s="18">
        <v>156.91613750350476</v>
      </c>
      <c r="Y46" s="18">
        <v>135.84391561031342</v>
      </c>
      <c r="Z46" s="18">
        <v>143.78415862929819</v>
      </c>
      <c r="AA46" s="18">
        <v>165.65510911560057</v>
      </c>
      <c r="AB46" s="18">
        <v>178.70201038277148</v>
      </c>
      <c r="AC46" s="18">
        <v>192.87393788886072</v>
      </c>
      <c r="AD46" s="18">
        <v>193.47248387718199</v>
      </c>
      <c r="AE46" s="18">
        <v>191.97611890637873</v>
      </c>
      <c r="AF46" s="18">
        <v>185.05580625879765</v>
      </c>
      <c r="AG46" s="18">
        <v>182.72267799997331</v>
      </c>
      <c r="AH46" s="18">
        <v>197.14183102297781</v>
      </c>
      <c r="AI46" s="18">
        <v>218.33816613113882</v>
      </c>
      <c r="AJ46" s="18">
        <v>221.91743110477924</v>
      </c>
      <c r="AK46" s="18">
        <v>224.27057762408256</v>
      </c>
      <c r="AL46" s="18">
        <v>238.37144030547142</v>
      </c>
      <c r="AM46" s="18">
        <v>251.59950682997703</v>
      </c>
      <c r="AN46" s="18">
        <v>282.16138510322571</v>
      </c>
      <c r="AO46" s="18">
        <v>301.6271415929794</v>
      </c>
      <c r="AP46" s="18">
        <v>304.10139858818053</v>
      </c>
      <c r="AQ46" s="18">
        <v>296.00401222443577</v>
      </c>
      <c r="AR46" s="18">
        <v>292.75504854869843</v>
      </c>
      <c r="AS46" s="18">
        <v>293.53075614225861</v>
      </c>
      <c r="AT46" s="18">
        <v>297.46434432637687</v>
      </c>
      <c r="AU46" s="18">
        <v>298.63140891230103</v>
      </c>
      <c r="AV46" s="18">
        <v>305.56573434221741</v>
      </c>
      <c r="AW46" s="18">
        <v>318.58561095774178</v>
      </c>
      <c r="AX46" s="18">
        <v>324.7382233159542</v>
      </c>
      <c r="AY46" s="18">
        <v>293.72593418192866</v>
      </c>
      <c r="AZ46" s="18">
        <v>285.0760438289642</v>
      </c>
      <c r="BA46" s="18">
        <v>264.02484110927583</v>
      </c>
      <c r="BB46" s="18">
        <v>240.42831656968593</v>
      </c>
      <c r="BC46" s="18">
        <v>267.24177556824685</v>
      </c>
      <c r="BD46" s="18">
        <v>277.49612949860096</v>
      </c>
      <c r="BE46" s="18">
        <v>322.00773258662224</v>
      </c>
      <c r="BF46" s="18">
        <v>336.69412938702106</v>
      </c>
      <c r="BG46" s="18">
        <v>267.52903760612014</v>
      </c>
      <c r="BH46" s="18">
        <v>243.03269225800037</v>
      </c>
      <c r="BI46" s="18">
        <v>244.35489836263656</v>
      </c>
      <c r="BJ46" s="18">
        <v>227.22827560985087</v>
      </c>
      <c r="BK46" s="18">
        <v>228.35230093574523</v>
      </c>
      <c r="BL46" s="18">
        <v>271.01721949458118</v>
      </c>
      <c r="BM46" s="18">
        <v>295.19427358806132</v>
      </c>
      <c r="BN46" s="18">
        <v>309.43626500582695</v>
      </c>
      <c r="BO46" s="18">
        <v>332.15598973643779</v>
      </c>
      <c r="BP46" s="18">
        <v>339.21643020737167</v>
      </c>
      <c r="BQ46" s="18">
        <v>336.32879613327981</v>
      </c>
      <c r="BR46" s="18">
        <v>337.33471372234823</v>
      </c>
      <c r="BS46" s="18">
        <v>337.1505457259417</v>
      </c>
      <c r="BT46" s="18">
        <v>341.05310560631756</v>
      </c>
      <c r="BU46" s="18">
        <v>333.1999420204163</v>
      </c>
      <c r="BV46" s="18">
        <v>346.1757784628868</v>
      </c>
      <c r="BW46" s="18">
        <v>376.41035817730426</v>
      </c>
      <c r="BX46" s="18">
        <v>484.10159316301349</v>
      </c>
      <c r="BY46" s="18">
        <v>512.10914139914507</v>
      </c>
      <c r="BZ46" s="18">
        <v>499.02720817613601</v>
      </c>
      <c r="CA46" s="18">
        <v>537.41422447061541</v>
      </c>
      <c r="CB46" s="18">
        <v>537.02286747825144</v>
      </c>
      <c r="CC46" s="18">
        <v>446.8536158897877</v>
      </c>
      <c r="CD46" s="18">
        <v>366.23107272374631</v>
      </c>
      <c r="CE46" s="18">
        <v>278.90941868841645</v>
      </c>
      <c r="CF46" s="18">
        <v>273.03706197690963</v>
      </c>
      <c r="CG46" s="18">
        <v>223.25865455687045</v>
      </c>
      <c r="CH46" s="18">
        <v>215.77682970285417</v>
      </c>
      <c r="CI46" s="18">
        <v>237.3985528461933</v>
      </c>
      <c r="CJ46" s="18">
        <v>148.47243523347376</v>
      </c>
      <c r="CK46" s="18">
        <v>122.19346378970145</v>
      </c>
      <c r="CL46" s="18">
        <v>115.60845700514317</v>
      </c>
      <c r="CM46" s="18">
        <v>120.0204816147089</v>
      </c>
      <c r="CN46" s="18">
        <v>141.58815545475483</v>
      </c>
      <c r="CO46" s="18">
        <v>146.42957175159452</v>
      </c>
      <c r="CP46" s="18">
        <v>124.9890138655901</v>
      </c>
      <c r="CQ46" s="18">
        <v>115.57242413628101</v>
      </c>
      <c r="CR46" s="18">
        <v>110.79806901204586</v>
      </c>
      <c r="CS46" s="18">
        <v>102.83980955862998</v>
      </c>
      <c r="CT46" s="18">
        <v>88.13839906287194</v>
      </c>
      <c r="CU46" s="18">
        <v>88.599819966912278</v>
      </c>
      <c r="CV46" s="18">
        <v>89.685810597896577</v>
      </c>
      <c r="CW46" s="18">
        <v>91.683632993698112</v>
      </c>
      <c r="CX46" s="18">
        <v>90.431490800738345</v>
      </c>
      <c r="CY46" s="18">
        <v>91.114113483071336</v>
      </c>
      <c r="CZ46" s="18">
        <v>91.417390129327771</v>
      </c>
      <c r="DA46" s="18">
        <v>90.757788446545604</v>
      </c>
      <c r="DB46" s="18">
        <v>91.511475953578952</v>
      </c>
      <c r="DC46" s="18">
        <v>92.568440106868735</v>
      </c>
      <c r="DD46" s="18">
        <v>90.375439671397217</v>
      </c>
      <c r="DE46" s="18">
        <v>88.489719534277924</v>
      </c>
      <c r="DF46" s="18">
        <v>90.648688926935193</v>
      </c>
      <c r="DG46" s="18">
        <v>93.504293784260753</v>
      </c>
      <c r="DH46" s="18">
        <v>106.01971023571491</v>
      </c>
      <c r="DI46" s="18">
        <v>105.90060158586502</v>
      </c>
      <c r="DJ46" s="18">
        <v>104.39022383272648</v>
      </c>
      <c r="DK46" s="18">
        <v>101.92797779381274</v>
      </c>
      <c r="DL46" s="18">
        <v>104.20005035817624</v>
      </c>
      <c r="DM46" s="18">
        <v>107.91844224214553</v>
      </c>
      <c r="DN46" s="18">
        <v>93.562346739649783</v>
      </c>
      <c r="DO46" s="18">
        <v>88.801003484725953</v>
      </c>
      <c r="DP46" s="18">
        <v>83.143843073368075</v>
      </c>
      <c r="DQ46" s="18">
        <v>82.230009482502936</v>
      </c>
      <c r="DR46" s="18">
        <v>79.649655706763269</v>
      </c>
      <c r="DS46" s="18">
        <v>81.508351192235949</v>
      </c>
      <c r="DT46" s="18">
        <v>83.62528223788739</v>
      </c>
      <c r="DU46" s="18">
        <v>87.438760859131804</v>
      </c>
      <c r="DV46" s="18">
        <v>87.385712468862536</v>
      </c>
      <c r="DW46" s="18">
        <v>86.609003962278365</v>
      </c>
      <c r="DX46" s="18">
        <v>87.841127894759168</v>
      </c>
      <c r="DY46" s="18">
        <v>89.273434432029717</v>
      </c>
      <c r="DZ46" s="18">
        <v>93.382182395339015</v>
      </c>
      <c r="EA46" s="18">
        <v>91.891822902679451</v>
      </c>
      <c r="EB46" s="18">
        <v>88.807008962869645</v>
      </c>
      <c r="EC46" s="18">
        <v>85.510001461982725</v>
      </c>
      <c r="ED46" s="18">
        <v>82.57332264971734</v>
      </c>
      <c r="EE46" s="18">
        <v>80.267219042539594</v>
      </c>
      <c r="EF46" s="18">
        <v>79.959938744187355</v>
      </c>
      <c r="EG46" s="18">
        <v>82.388153740286825</v>
      </c>
      <c r="EH46" s="18">
        <v>83.29698276603223</v>
      </c>
      <c r="EI46" s="18">
        <v>84.330925919771204</v>
      </c>
      <c r="EJ46" s="18">
        <v>84.061680316329003</v>
      </c>
      <c r="EK46" s="18">
        <v>84.728288390278806</v>
      </c>
      <c r="EL46" s="18">
        <v>85.77324158728122</v>
      </c>
      <c r="EM46" s="18">
        <v>86.64603774416446</v>
      </c>
      <c r="EN46" s="18">
        <v>87.017376476049421</v>
      </c>
      <c r="EO46" s="18">
        <v>87.244583732485779</v>
      </c>
      <c r="EP46" s="18">
        <v>89.629759468555449</v>
      </c>
      <c r="EQ46" s="18">
        <v>91.710657645344725</v>
      </c>
      <c r="ER46" s="18">
        <v>90.580626841306696</v>
      </c>
      <c r="ES46" s="18">
        <v>92.435318674683572</v>
      </c>
      <c r="ET46" s="18">
        <v>95.804391913294793</v>
      </c>
      <c r="EU46" s="18">
        <v>99.90012800729275</v>
      </c>
      <c r="EV46" s="18">
        <v>104.53135256910325</v>
      </c>
      <c r="EW46" s="18">
        <v>104.18904031491279</v>
      </c>
      <c r="EX46" s="18">
        <v>97.705125745773316</v>
      </c>
      <c r="EY46" s="18">
        <v>100.01122935295105</v>
      </c>
      <c r="EZ46" s="18">
        <v>100.94107755219937</v>
      </c>
      <c r="FA46" s="18">
        <v>99.797033965826031</v>
      </c>
      <c r="FB46" s="18">
        <v>97.750166831851004</v>
      </c>
      <c r="FC46" s="18">
        <v>103.90978558123112</v>
      </c>
      <c r="FD46" s="18">
        <v>119.44495662593842</v>
      </c>
      <c r="FE46" s="18">
        <v>122.17744918131828</v>
      </c>
      <c r="FF46" s="18">
        <v>123.08427638101577</v>
      </c>
      <c r="FG46" s="18">
        <v>113.73174508523941</v>
      </c>
      <c r="FH46" s="18">
        <v>110.69697679662706</v>
      </c>
      <c r="FI46" s="18">
        <v>108.99042009079457</v>
      </c>
      <c r="FJ46" s="18">
        <v>108.72417722642422</v>
      </c>
      <c r="FK46" s="18">
        <v>105.4251678994894</v>
      </c>
      <c r="FL46" s="18">
        <v>102.12916131162643</v>
      </c>
      <c r="FM46" s="18">
        <v>102.0851211385727</v>
      </c>
      <c r="FN46" s="18">
        <v>97.983379566431054</v>
      </c>
      <c r="FO46" s="18">
        <v>92.442325065851222</v>
      </c>
      <c r="FP46" s="18">
        <v>93.584366826176634</v>
      </c>
      <c r="FQ46" s="18">
        <v>91.115114396095279</v>
      </c>
      <c r="FR46" s="18">
        <v>93.88664255940914</v>
      </c>
      <c r="FS46" s="18">
        <v>97.129600757002834</v>
      </c>
      <c r="FT46" s="18">
        <v>97.06253958439828</v>
      </c>
      <c r="FU46" s="18">
        <v>92.666529583215706</v>
      </c>
      <c r="FV46" s="18">
        <v>88.775980659127228</v>
      </c>
      <c r="FW46" s="18">
        <v>85.422922028899194</v>
      </c>
      <c r="FX46" s="18">
        <v>86.23666431736946</v>
      </c>
      <c r="FY46" s="18">
        <v>89.167337651491167</v>
      </c>
      <c r="FZ46" s="18">
        <v>92.337229198336601</v>
      </c>
      <c r="GA46" s="18">
        <v>91.284268697142593</v>
      </c>
      <c r="GB46" s="18">
        <v>91.56352343082429</v>
      </c>
      <c r="GC46" s="18">
        <v>94.427135592341415</v>
      </c>
      <c r="GD46" s="18">
        <v>96.021590039491656</v>
      </c>
      <c r="GE46" s="18">
        <v>98.527876251459119</v>
      </c>
      <c r="GF46" s="18">
        <v>102.05209100878238</v>
      </c>
      <c r="GG46" s="18">
        <v>105.19796064305307</v>
      </c>
      <c r="GH46" s="18">
        <v>105.81452306580543</v>
      </c>
      <c r="GI46" s="18">
        <v>110.43573849737643</v>
      </c>
      <c r="GJ46" s="18">
        <v>113.34839539706708</v>
      </c>
      <c r="GK46" s="18">
        <v>114.89680784511566</v>
      </c>
      <c r="GL46" s="18">
        <v>109.99433585381509</v>
      </c>
      <c r="GM46" s="18">
        <v>109.83919433510304</v>
      </c>
      <c r="GN46" s="18">
        <v>110.68997040545941</v>
      </c>
      <c r="GO46" s="18">
        <v>101.98903348827362</v>
      </c>
      <c r="GP46" s="18">
        <v>97.858265438437471</v>
      </c>
      <c r="GQ46" s="18">
        <v>99.423693407893182</v>
      </c>
      <c r="GR46" s="18">
        <v>100.77993055534363</v>
      </c>
      <c r="GS46" s="18">
        <v>103.77966688811779</v>
      </c>
      <c r="GT46" s="18">
        <v>105.42316607344151</v>
      </c>
      <c r="GU46" s="18">
        <v>103.6915865420103</v>
      </c>
      <c r="GV46" s="18">
        <v>104.48731239604949</v>
      </c>
      <c r="GW46" s="18">
        <v>101.41250758647918</v>
      </c>
      <c r="GX46" s="18">
        <v>108.11161845576764</v>
      </c>
      <c r="GY46" s="18">
        <v>109.84419890022278</v>
      </c>
      <c r="GZ46" s="18">
        <v>100.37956534576416</v>
      </c>
      <c r="HA46" s="18">
        <v>96.89538710939884</v>
      </c>
      <c r="HB46" s="18">
        <v>92.739596233963965</v>
      </c>
      <c r="HC46" s="18">
        <v>91.03804409325123</v>
      </c>
      <c r="HD46" s="18">
        <v>119.8253035750389</v>
      </c>
      <c r="HE46" s="18">
        <v>117.85750856995583</v>
      </c>
      <c r="HF46" s="18">
        <v>110.97823335635661</v>
      </c>
      <c r="HG46" s="18">
        <v>107.78832354903221</v>
      </c>
      <c r="HH46" s="18">
        <v>102.24526722240448</v>
      </c>
      <c r="HI46" s="18">
        <v>113.39643922221661</v>
      </c>
      <c r="HJ46" s="18">
        <v>115.30017579376697</v>
      </c>
      <c r="HK46" s="18">
        <v>110.10543719947337</v>
      </c>
      <c r="HL46" s="18">
        <v>106.70133200502396</v>
      </c>
      <c r="HM46" s="18">
        <v>106.55519870352745</v>
      </c>
      <c r="HN46" s="18">
        <v>106.6693027882576</v>
      </c>
      <c r="HO46" s="18">
        <v>102.39540417599679</v>
      </c>
      <c r="HP46" s="18">
        <v>102.53453108632564</v>
      </c>
      <c r="HQ46" s="18">
        <v>101.10522728812695</v>
      </c>
      <c r="HR46" s="18">
        <v>99.733976445317268</v>
      </c>
      <c r="HS46" s="18">
        <v>109.25566204214097</v>
      </c>
      <c r="HT46" s="18">
        <v>121.58691049718857</v>
      </c>
      <c r="HU46" s="18">
        <v>123.00220151305199</v>
      </c>
      <c r="HV46" s="18">
        <v>132.21660681152343</v>
      </c>
      <c r="HW46" s="18">
        <v>140.69333921134472</v>
      </c>
      <c r="HX46" s="18">
        <v>129.46309508264065</v>
      </c>
      <c r="HY46" s="18">
        <v>123.79592554104329</v>
      </c>
      <c r="HZ46" s="18">
        <v>119.71119949030877</v>
      </c>
      <c r="IA46" s="18">
        <v>122.36862356889249</v>
      </c>
      <c r="IB46" s="18">
        <v>120.86224946784972</v>
      </c>
      <c r="IC46" s="18">
        <v>128.68538566303255</v>
      </c>
      <c r="ID46" s="18">
        <v>130.98448287904264</v>
      </c>
      <c r="IE46" s="18">
        <v>137.96785304713251</v>
      </c>
      <c r="IF46" s="18">
        <v>128.05380954492091</v>
      </c>
      <c r="IG46" s="18">
        <v>117.10282014989852</v>
      </c>
      <c r="IH46" s="18">
        <v>114.1551312943697</v>
      </c>
      <c r="II46" s="18">
        <v>112.85194253718852</v>
      </c>
      <c r="IJ46" s="18">
        <v>94.320037898778907</v>
      </c>
      <c r="IK46" s="18">
        <v>91.54951064848899</v>
      </c>
      <c r="IL46" s="18">
        <v>91.477444910764703</v>
      </c>
      <c r="IM46" s="18">
        <v>96.662174374818804</v>
      </c>
      <c r="IN46" s="18">
        <v>104.15200653302669</v>
      </c>
      <c r="IO46" s="18">
        <v>113.38442826592923</v>
      </c>
      <c r="IP46" s="18">
        <v>112.08824589991571</v>
      </c>
      <c r="IQ46" s="18">
        <v>112.7628612780571</v>
      </c>
      <c r="IR46" s="18">
        <v>106.49013935697079</v>
      </c>
      <c r="IS46" s="18">
        <v>96.853348762392997</v>
      </c>
      <c r="IT46" s="18">
        <v>96.608125071525563</v>
      </c>
      <c r="IU46" s="18">
        <v>95.33196096599103</v>
      </c>
      <c r="IV46" s="18">
        <v>95.190832229614259</v>
      </c>
      <c r="IW46" s="18">
        <v>105.9126125421524</v>
      </c>
      <c r="IX46" s="18">
        <v>111.18742417836189</v>
      </c>
      <c r="IY46" s="18">
        <v>105.67539615547656</v>
      </c>
      <c r="IZ46" s="18">
        <v>95.56617461359501</v>
      </c>
      <c r="JA46" s="18">
        <v>94.222949335455894</v>
      </c>
      <c r="JB46" s="18">
        <v>96.147705080509184</v>
      </c>
      <c r="JC46" s="18">
        <v>99.003309937834743</v>
      </c>
      <c r="JD46" s="18">
        <v>102.10513939905167</v>
      </c>
      <c r="JE46" s="18">
        <v>112.8409324939251</v>
      </c>
      <c r="JF46" s="18">
        <v>115.79562774062157</v>
      </c>
      <c r="JG46" s="18">
        <v>117.48516892504692</v>
      </c>
      <c r="JH46" s="18">
        <v>115.97779391098022</v>
      </c>
      <c r="JI46" s="18">
        <v>112.7628612780571</v>
      </c>
      <c r="JJ46" s="18">
        <v>111.07732374572754</v>
      </c>
      <c r="JK46" s="18">
        <v>111.14338400530815</v>
      </c>
      <c r="JL46" s="18">
        <v>115.3912588789463</v>
      </c>
      <c r="JM46" s="18">
        <v>124.63769339418411</v>
      </c>
      <c r="JN46" s="18">
        <v>127.55535485899448</v>
      </c>
      <c r="JO46" s="18">
        <v>131.41287365329265</v>
      </c>
      <c r="JP46" s="18">
        <v>134.11533881795407</v>
      </c>
      <c r="JQ46" s="18">
        <v>137.49642301285269</v>
      </c>
      <c r="JR46" s="18">
        <v>128.96464039671423</v>
      </c>
      <c r="JS46" s="18">
        <v>142.20571879053117</v>
      </c>
      <c r="JT46" s="18">
        <v>148.57653018796444</v>
      </c>
      <c r="JU46" s="18">
        <v>151.21593783211708</v>
      </c>
      <c r="JV46" s="18">
        <v>151.20192504978181</v>
      </c>
      <c r="JW46" s="18">
        <v>156.98019593703745</v>
      </c>
      <c r="JX46" s="18">
        <v>161.90969257998466</v>
      </c>
      <c r="JY46" s="18">
        <v>159.94490031397342</v>
      </c>
      <c r="JZ46" s="18">
        <v>156.03733586847784</v>
      </c>
      <c r="KA46" s="18">
        <v>157.84498478972912</v>
      </c>
      <c r="KB46" s="18">
        <v>155.11449406039716</v>
      </c>
      <c r="KC46" s="18">
        <v>154.95134523749351</v>
      </c>
      <c r="KD46" s="18">
        <v>154.50794076788424</v>
      </c>
      <c r="KE46" s="18">
        <v>156.56781977117063</v>
      </c>
      <c r="KF46" s="18">
        <v>141.80635449397562</v>
      </c>
      <c r="KG46" s="18">
        <v>139.28505458664893</v>
      </c>
      <c r="KH46" s="18">
        <v>138.04091969788072</v>
      </c>
      <c r="KI46" s="18">
        <v>137.66657822692395</v>
      </c>
      <c r="KJ46" s="18">
        <v>137.27622214758398</v>
      </c>
      <c r="KK46" s="18">
        <v>142.0685937062502</v>
      </c>
      <c r="KL46" s="18">
        <v>141.25485141777992</v>
      </c>
      <c r="KM46" s="18">
        <v>140.86449533843992</v>
      </c>
      <c r="KN46" s="18">
        <v>135.20333127498628</v>
      </c>
      <c r="KO46" s="18">
        <v>138.61944742572308</v>
      </c>
      <c r="KP46" s="18">
        <v>134.00423747229576</v>
      </c>
      <c r="KQ46" s="18">
        <v>120.52694360482693</v>
      </c>
      <c r="KR46" s="18">
        <v>112.70480832266809</v>
      </c>
      <c r="KS46" s="18">
        <v>112.67077727985382</v>
      </c>
      <c r="KT46" s="18">
        <v>111.83101125276089</v>
      </c>
      <c r="KU46" s="18">
        <v>113.71372865080833</v>
      </c>
      <c r="KV46" s="18">
        <v>117.21992697370052</v>
      </c>
      <c r="KW46" s="18">
        <v>120.26470439255237</v>
      </c>
      <c r="KX46" s="18">
        <v>121.22457998251916</v>
      </c>
      <c r="KY46" s="18">
        <v>121.08044850707054</v>
      </c>
      <c r="KZ46" s="18">
        <v>123.06625994658469</v>
      </c>
      <c r="LA46" s="18">
        <v>123.16635124897957</v>
      </c>
      <c r="LB46" s="18">
        <v>120.54095638716221</v>
      </c>
      <c r="LC46" s="18">
        <v>119.0846279373169</v>
      </c>
      <c r="LD46" s="18">
        <v>119.09563798058032</v>
      </c>
      <c r="LE46" s="18">
        <v>125.50448407292366</v>
      </c>
      <c r="LF46" s="18">
        <v>136.36939494788646</v>
      </c>
      <c r="LG46" s="18">
        <v>140.99061037945748</v>
      </c>
      <c r="LH46" s="18">
        <v>139.26003176105024</v>
      </c>
      <c r="LI46" s="18">
        <v>138.20807217288018</v>
      </c>
      <c r="LJ46" s="18">
        <v>136.8908706333637</v>
      </c>
      <c r="LK46" s="18">
        <v>135.89095852243901</v>
      </c>
      <c r="LL46" s="18">
        <v>134.36556707394124</v>
      </c>
      <c r="LM46" s="18">
        <v>135.89296034848689</v>
      </c>
      <c r="LN46" s="18">
        <v>135.19832670986651</v>
      </c>
      <c r="LO46" s="18">
        <v>139.88660331404208</v>
      </c>
      <c r="LP46" s="18">
        <v>142.51800365400314</v>
      </c>
      <c r="LQ46" s="18">
        <v>147.88690111446383</v>
      </c>
      <c r="LR46" s="18">
        <v>142.20371696448328</v>
      </c>
      <c r="LS46" s="18">
        <v>147.61165003287792</v>
      </c>
      <c r="LT46" s="18">
        <v>143.20963455355169</v>
      </c>
      <c r="LU46" s="18">
        <v>139.03782906973362</v>
      </c>
      <c r="LV46" s="18">
        <v>129.68529777395727</v>
      </c>
      <c r="LW46" s="18">
        <v>119.570070753932</v>
      </c>
      <c r="LX46" s="18">
        <v>120.12457656919956</v>
      </c>
      <c r="LY46" s="18">
        <v>123.7879182368517</v>
      </c>
      <c r="LZ46" s="18">
        <v>123.87699949598311</v>
      </c>
      <c r="MA46" s="18">
        <v>132.48184876286982</v>
      </c>
      <c r="MB46" s="18">
        <v>142.39489135205744</v>
      </c>
      <c r="MC46" s="18">
        <v>149.25615013122558</v>
      </c>
      <c r="MD46" s="18">
        <v>152.5511558060646</v>
      </c>
      <c r="ME46" s="18">
        <v>150.04587050712107</v>
      </c>
      <c r="MF46" s="18">
        <v>143.85522345399855</v>
      </c>
      <c r="MG46" s="18">
        <v>139.86558414053917</v>
      </c>
      <c r="MH46" s="18">
        <v>139.78250835955143</v>
      </c>
      <c r="MI46" s="18">
        <v>139.42017784488201</v>
      </c>
      <c r="MJ46" s="18">
        <v>137.35929792857172</v>
      </c>
      <c r="MK46" s="18">
        <v>141.3799655457735</v>
      </c>
      <c r="ML46" s="18">
        <v>154.15161573135853</v>
      </c>
      <c r="MM46" s="18">
        <v>160.95682338118553</v>
      </c>
      <c r="MN46" s="18">
        <v>163.20387311995029</v>
      </c>
      <c r="MO46" s="18">
        <v>162.1469089666605</v>
      </c>
      <c r="MP46" s="18">
        <v>164.29887196815014</v>
      </c>
      <c r="MQ46" s="18">
        <v>161.68448714959621</v>
      </c>
      <c r="MR46" s="18">
        <v>165.87631089389325</v>
      </c>
      <c r="MS46" s="18">
        <v>169.26940604507925</v>
      </c>
      <c r="MT46" s="18">
        <v>167.8621223334074</v>
      </c>
      <c r="MU46" s="18">
        <v>169.00816774582864</v>
      </c>
      <c r="MV46" s="18">
        <v>174.32902138113974</v>
      </c>
      <c r="MW46" s="18">
        <v>184.64443100595474</v>
      </c>
      <c r="MX46" s="18">
        <v>186.48210731792452</v>
      </c>
      <c r="MY46" s="18">
        <v>175.42402022933962</v>
      </c>
      <c r="MZ46" s="18">
        <v>166.50388335990905</v>
      </c>
      <c r="NA46" s="18">
        <v>165.76921320033074</v>
      </c>
      <c r="NB46" s="18">
        <v>169.32145352232456</v>
      </c>
      <c r="NC46" s="18">
        <v>171.08105861842634</v>
      </c>
      <c r="ND46" s="18">
        <v>175.22483853757382</v>
      </c>
      <c r="NE46" s="18">
        <v>188.16163937211039</v>
      </c>
      <c r="NF46" s="18">
        <v>192.26938642239571</v>
      </c>
      <c r="NG46" s="18">
        <v>190.75300319111349</v>
      </c>
      <c r="NH46" s="18">
        <v>191.31951996266844</v>
      </c>
      <c r="NI46" s="18">
        <v>195.97977100217341</v>
      </c>
      <c r="NJ46" s="18">
        <v>193.17020814394951</v>
      </c>
      <c r="NK46" s="18">
        <v>187.4259682995081</v>
      </c>
      <c r="NL46" s="18">
        <v>180.21438996195795</v>
      </c>
      <c r="NM46" s="18">
        <v>182.65261408829687</v>
      </c>
      <c r="NN46" s="18">
        <v>189.28466378498078</v>
      </c>
      <c r="NO46" s="18">
        <v>187.92041933333874</v>
      </c>
      <c r="NP46" s="18">
        <v>194.20615312373639</v>
      </c>
      <c r="NQ46" s="18">
        <v>191.49367882883547</v>
      </c>
      <c r="NR46" s="18">
        <v>182.29829087781906</v>
      </c>
      <c r="NS46" s="18">
        <v>189.5439002581835</v>
      </c>
      <c r="NT46" s="18">
        <v>192.38649324619772</v>
      </c>
      <c r="NU46" s="18">
        <v>210.27380989718438</v>
      </c>
      <c r="NV46" s="18">
        <v>222.64609578621389</v>
      </c>
      <c r="NW46" s="18">
        <v>230.32610141897203</v>
      </c>
      <c r="NX46" s="18">
        <v>232.90745610773564</v>
      </c>
      <c r="NY46" s="18">
        <v>219.73343888652323</v>
      </c>
      <c r="NZ46" s="18">
        <v>206.31319706141949</v>
      </c>
      <c r="OA46" s="18">
        <v>206.48735592758655</v>
      </c>
      <c r="OB46" s="18">
        <v>206.22411580228805</v>
      </c>
      <c r="OC46" s="18">
        <v>203.9220158472061</v>
      </c>
      <c r="OD46" s="18">
        <v>202.84303160738943</v>
      </c>
      <c r="OE46" s="18">
        <v>199.73920032012461</v>
      </c>
      <c r="OF46" s="18">
        <v>195.4653017078638</v>
      </c>
      <c r="OG46" s="18">
        <v>194.03499699664115</v>
      </c>
      <c r="OH46" s="18">
        <v>187.15472087001802</v>
      </c>
      <c r="OI46" s="18">
        <v>186.34398132061958</v>
      </c>
      <c r="OJ46" s="18">
        <v>184.38419361972811</v>
      </c>
      <c r="OK46" s="18">
        <v>199.34984515380859</v>
      </c>
      <c r="OL46" s="18">
        <v>226.30743562781811</v>
      </c>
      <c r="OM46" s="18">
        <v>232.73529906761647</v>
      </c>
      <c r="ON46" s="18">
        <v>232.34093933618067</v>
      </c>
      <c r="OO46" s="18">
        <v>245.14561965155602</v>
      </c>
      <c r="OP46" s="18">
        <v>238.22931065607071</v>
      </c>
      <c r="OQ46" s="18">
        <v>231.47314774441719</v>
      </c>
      <c r="OR46" s="18">
        <v>226.58568944847582</v>
      </c>
      <c r="OS46" s="18">
        <v>242.01476371264459</v>
      </c>
      <c r="OT46" s="18">
        <v>237.85296735906601</v>
      </c>
      <c r="OU46" s="18">
        <v>231.6382983933687</v>
      </c>
      <c r="OV46" s="18">
        <v>227.615628950119</v>
      </c>
      <c r="OW46" s="18">
        <v>223.45983807468414</v>
      </c>
      <c r="OX46" s="18">
        <v>223.19359521031382</v>
      </c>
      <c r="OY46" s="18">
        <v>216.35335560464858</v>
      </c>
      <c r="OZ46" s="18">
        <v>219.63835214924811</v>
      </c>
      <c r="PA46" s="18">
        <v>238.88090503466131</v>
      </c>
      <c r="PB46" s="18">
        <v>220.29194835388662</v>
      </c>
      <c r="PC46" s="18">
        <v>214.07327573609351</v>
      </c>
      <c r="PD46" s="18">
        <v>204.78280104780197</v>
      </c>
      <c r="PE46" s="18">
        <v>190.65591462779045</v>
      </c>
      <c r="PF46" s="18">
        <v>173.86860139012339</v>
      </c>
      <c r="PG46" s="18">
        <v>168.09933872008324</v>
      </c>
      <c r="PH46" s="18">
        <v>164.20278431785107</v>
      </c>
      <c r="PI46" s="18">
        <v>156.55280607581139</v>
      </c>
      <c r="PJ46" s="18">
        <v>157.87501218044758</v>
      </c>
      <c r="PK46" s="18">
        <v>159.95390853118894</v>
      </c>
      <c r="PL46" s="18">
        <v>159.82779349017142</v>
      </c>
      <c r="PM46" s="18">
        <v>159.9398957488537</v>
      </c>
      <c r="PN46" s="18">
        <v>162.11087609779835</v>
      </c>
      <c r="PO46" s="18">
        <v>166.24664871275425</v>
      </c>
      <c r="PP46" s="18">
        <v>167.07640560960769</v>
      </c>
      <c r="PQ46" s="18">
        <v>168.41262449657916</v>
      </c>
      <c r="PR46" s="18">
        <v>171.59953156483175</v>
      </c>
      <c r="PS46" s="18">
        <v>163.09177086126806</v>
      </c>
      <c r="PT46" s="18">
        <v>160.65254582190514</v>
      </c>
      <c r="PU46" s="18">
        <v>155.8952062190771</v>
      </c>
      <c r="PV46" s="18">
        <v>150.79555436205862</v>
      </c>
      <c r="PW46" s="18">
        <v>152.69728910756109</v>
      </c>
      <c r="PX46" s="18">
        <v>151.23495517957213</v>
      </c>
      <c r="PY46" s="18">
        <v>149.42830717134476</v>
      </c>
      <c r="PZ46" s="18">
        <v>151.02576435756683</v>
      </c>
      <c r="QA46" s="18">
        <v>149.38526791131497</v>
      </c>
      <c r="QB46" s="18">
        <v>149.24914374005795</v>
      </c>
      <c r="QC46" s="18">
        <v>149.70556007897852</v>
      </c>
      <c r="QD46" s="18">
        <v>144.43174935579302</v>
      </c>
      <c r="QE46" s="18">
        <v>144.32865531432628</v>
      </c>
      <c r="QF46" s="18">
        <v>139.86358231449125</v>
      </c>
      <c r="QG46" s="18">
        <v>132.45982867634297</v>
      </c>
      <c r="QH46" s="18">
        <v>129.56118455898763</v>
      </c>
      <c r="QI46" s="18">
        <v>132.07347624909877</v>
      </c>
      <c r="QJ46" s="18">
        <v>138.2851424757242</v>
      </c>
      <c r="QK46" s="18">
        <v>137.74665126883986</v>
      </c>
      <c r="QL46" s="18">
        <v>140.27095391523838</v>
      </c>
      <c r="QM46" s="18">
        <v>139.14993132841587</v>
      </c>
      <c r="QN46" s="18">
        <v>141.59416093289852</v>
      </c>
      <c r="QO46" s="18">
        <v>142.9283779938221</v>
      </c>
      <c r="QP46" s="18">
        <v>141.18578841912745</v>
      </c>
      <c r="QQ46" s="18">
        <v>141.77032162511347</v>
      </c>
      <c r="QR46" s="18">
        <v>141.03865420460701</v>
      </c>
      <c r="QS46" s="18">
        <v>140.1538470914364</v>
      </c>
      <c r="QT46" s="18">
        <v>141.78133166837691</v>
      </c>
      <c r="QU46" s="18">
        <v>142.35785757017138</v>
      </c>
      <c r="QV46" s="18">
        <v>142.76022460579873</v>
      </c>
      <c r="QW46" s="18">
        <v>146.36150966596605</v>
      </c>
      <c r="QX46" s="18">
        <v>146.10227319276333</v>
      </c>
      <c r="QY46" s="18">
        <v>144.28661696732044</v>
      </c>
      <c r="QZ46" s="18">
        <v>149.09300130832196</v>
      </c>
      <c r="RA46" s="18">
        <v>161.55737119555474</v>
      </c>
      <c r="RB46" s="18">
        <v>168.91908648669718</v>
      </c>
      <c r="RC46" s="18">
        <v>168.14938437128069</v>
      </c>
      <c r="RD46" s="18">
        <v>167.67595251095295</v>
      </c>
      <c r="RE46" s="18">
        <v>169.92700590181349</v>
      </c>
      <c r="RF46" s="18">
        <v>166.47585779523851</v>
      </c>
      <c r="RG46" s="18">
        <v>162.84054169225695</v>
      </c>
      <c r="RH46" s="18">
        <v>154.40284490036964</v>
      </c>
      <c r="RI46" s="18">
        <v>153.58910261189939</v>
      </c>
      <c r="RJ46" s="18">
        <v>154.24169790351391</v>
      </c>
      <c r="RK46" s="18">
        <v>154.32277185845373</v>
      </c>
      <c r="RL46" s="18">
        <v>153.49801952672004</v>
      </c>
      <c r="RM46" s="18">
        <v>153.57609074258804</v>
      </c>
      <c r="RN46" s="18">
        <v>158.44252986502647</v>
      </c>
      <c r="RO46" s="18">
        <v>164.69623443865774</v>
      </c>
      <c r="RP46" s="18">
        <v>164.4690271822214</v>
      </c>
      <c r="RQ46" s="18">
        <v>164.25583270812035</v>
      </c>
      <c r="RR46" s="18">
        <v>163.61925202488899</v>
      </c>
      <c r="RS46" s="18">
        <v>157.73688618314264</v>
      </c>
      <c r="RT46" s="18">
        <v>158.0852039154768</v>
      </c>
      <c r="RU46" s="18">
        <v>151.87453860187529</v>
      </c>
      <c r="RV46" s="18">
        <v>142.89534786403178</v>
      </c>
      <c r="RW46" s="18">
        <v>140.78442229652404</v>
      </c>
      <c r="RX46" s="18">
        <v>139.49624723470211</v>
      </c>
      <c r="RY46" s="18">
        <v>140.94256655430794</v>
      </c>
      <c r="RZ46" s="18">
        <v>138.63346020805835</v>
      </c>
      <c r="SA46" s="18">
        <v>136.55556477034094</v>
      </c>
      <c r="SB46" s="18">
        <v>131.56901608502866</v>
      </c>
      <c r="SC46" s="18">
        <v>132.74108523607254</v>
      </c>
      <c r="SD46" s="18">
        <v>135.07121075582506</v>
      </c>
      <c r="SE46" s="18">
        <v>136.31734747064115</v>
      </c>
      <c r="SF46" s="18">
        <v>138.00288500297071</v>
      </c>
      <c r="SG46" s="18">
        <v>144.92920312869549</v>
      </c>
      <c r="SH46" s="18">
        <v>146.8829853514433</v>
      </c>
      <c r="SI46" s="18">
        <v>148.60455575263501</v>
      </c>
      <c r="SJ46" s="18">
        <v>150.29910150218009</v>
      </c>
      <c r="SK46" s="18">
        <v>151.4791779574156</v>
      </c>
      <c r="SL46" s="18">
        <v>151.2970117870569</v>
      </c>
      <c r="SM46" s="18">
        <v>152.02067190337181</v>
      </c>
      <c r="SN46" s="18">
        <v>149.58144686400891</v>
      </c>
      <c r="SO46" s="18">
        <v>152.06571298944948</v>
      </c>
      <c r="SP46" s="5">
        <v>152.50111015486718</v>
      </c>
      <c r="SQ46" s="5">
        <v>153.15871001160144</v>
      </c>
      <c r="SR46" s="5">
        <v>142.44193426418306</v>
      </c>
      <c r="SS46" s="5">
        <v>145.40463681507109</v>
      </c>
    </row>
    <row r="47" spans="1:516" x14ac:dyDescent="0.25">
      <c r="A47" s="5" t="s">
        <v>268</v>
      </c>
      <c r="B47" s="5" t="str">
        <f ca="1">_xlfn.XLOOKUP(A47,bonds[worksheet get],bonds[unique lookup],"-")</f>
        <v>TOTAL 1 3/4 PERP nc-24</v>
      </c>
      <c r="C47" s="5" t="str">
        <f ca="1">_xlfn.XLOOKUP(A47,bonds[worksheet get],bonds[ID_ISIN],"-")</f>
        <v>XS1974787480</v>
      </c>
      <c r="D47" s="18">
        <f ca="1">_xll.BDH(A47,"blp_i_sprd_mid","-2AY",,"Dates=H","Fill=C","Sort=R","Dir=H","factor="&amp;_xlfn.XLOOKUP(A47,bonds[worksheet get],bonds[yas/blp factor]),"cols=324;rows=1")</f>
        <v>217.83774914467332</v>
      </c>
      <c r="E47" s="18">
        <v>217.36277505147459</v>
      </c>
      <c r="F47" s="18">
        <v>223.82402600705623</v>
      </c>
      <c r="G47" s="18">
        <v>225.40927709448337</v>
      </c>
      <c r="H47" s="18">
        <v>229.24414176678658</v>
      </c>
      <c r="I47" s="18">
        <v>242.78791780829428</v>
      </c>
      <c r="J47" s="18">
        <v>249.75721067368985</v>
      </c>
      <c r="K47" s="18">
        <v>249.92756003201006</v>
      </c>
      <c r="L47" s="18">
        <v>252.35654147064685</v>
      </c>
      <c r="M47" s="18">
        <v>248.86538168013095</v>
      </c>
      <c r="N47" s="18">
        <v>245.33413968765734</v>
      </c>
      <c r="O47" s="18">
        <v>247.48254571259022</v>
      </c>
      <c r="P47" s="18">
        <v>232.38157612502576</v>
      </c>
      <c r="Q47" s="18">
        <v>229.80529259419441</v>
      </c>
      <c r="R47" s="18">
        <v>211.11897004151345</v>
      </c>
      <c r="S47" s="18">
        <v>188.47252593541145</v>
      </c>
      <c r="T47" s="18">
        <v>207.85728085720541</v>
      </c>
      <c r="U47" s="18">
        <v>205.7078727772236</v>
      </c>
      <c r="V47" s="18">
        <v>203.05944128286839</v>
      </c>
      <c r="W47" s="18">
        <v>182.53033949518203</v>
      </c>
      <c r="X47" s="18">
        <v>166.76901563036441</v>
      </c>
      <c r="Y47" s="18">
        <v>150.33531282770633</v>
      </c>
      <c r="Z47" s="18">
        <v>155.86866080796719</v>
      </c>
      <c r="AA47" s="18">
        <v>179.28969346690178</v>
      </c>
      <c r="AB47" s="18">
        <v>191.5147650640011</v>
      </c>
      <c r="AC47" s="18">
        <v>209.46056893551349</v>
      </c>
      <c r="AD47" s="18">
        <v>210.49669385612012</v>
      </c>
      <c r="AE47" s="18">
        <v>209.84235190916061</v>
      </c>
      <c r="AF47" s="18">
        <v>203.24181530177592</v>
      </c>
      <c r="AG47" s="18">
        <v>200.6655317709446</v>
      </c>
      <c r="AH47" s="18">
        <v>220.29178195953369</v>
      </c>
      <c r="AI47" s="18">
        <v>246.43339407634735</v>
      </c>
      <c r="AJ47" s="18">
        <v>246.92941132557391</v>
      </c>
      <c r="AK47" s="18">
        <v>247.50960119891167</v>
      </c>
      <c r="AL47" s="18">
        <v>256.92090221858024</v>
      </c>
      <c r="AM47" s="18">
        <v>272.0318923566341</v>
      </c>
      <c r="AN47" s="18">
        <v>301.2828812903166</v>
      </c>
      <c r="AO47" s="18">
        <v>323.24091357779503</v>
      </c>
      <c r="AP47" s="18">
        <v>325.28009560239315</v>
      </c>
      <c r="AQ47" s="18">
        <v>313.88873380601405</v>
      </c>
      <c r="AR47" s="18">
        <v>307.12887044584755</v>
      </c>
      <c r="AS47" s="18">
        <v>307.82630075991153</v>
      </c>
      <c r="AT47" s="18">
        <v>312.02691552507878</v>
      </c>
      <c r="AU47" s="18">
        <v>312.73436638963227</v>
      </c>
      <c r="AV47" s="18">
        <v>317.21655862355232</v>
      </c>
      <c r="AW47" s="18">
        <v>326.79720694649222</v>
      </c>
      <c r="AX47" s="18">
        <v>331.61608967685697</v>
      </c>
      <c r="AY47" s="18">
        <v>307.01463617026803</v>
      </c>
      <c r="AZ47" s="18">
        <v>296.55217940425877</v>
      </c>
      <c r="BA47" s="18">
        <v>274.1031401427984</v>
      </c>
      <c r="BB47" s="18">
        <v>256.07115953707694</v>
      </c>
      <c r="BC47" s="18">
        <v>286.16888498711586</v>
      </c>
      <c r="BD47" s="18">
        <v>301.98732598972322</v>
      </c>
      <c r="BE47" s="18">
        <v>346.68198733770845</v>
      </c>
      <c r="BF47" s="18">
        <v>366.89844795012476</v>
      </c>
      <c r="BG47" s="18">
        <v>295.06212354648113</v>
      </c>
      <c r="BH47" s="18">
        <v>272.01786358594893</v>
      </c>
      <c r="BI47" s="18">
        <v>276.40486059021953</v>
      </c>
      <c r="BJ47" s="18">
        <v>259.89099338364599</v>
      </c>
      <c r="BK47" s="18">
        <v>259.39196996927262</v>
      </c>
      <c r="BL47" s="18">
        <v>303.32206331491471</v>
      </c>
      <c r="BM47" s="18">
        <v>336.95403692257401</v>
      </c>
      <c r="BN47" s="18">
        <v>346.30120641911031</v>
      </c>
      <c r="BO47" s="18">
        <v>369.68215687608716</v>
      </c>
      <c r="BP47" s="18">
        <v>372.92079879426956</v>
      </c>
      <c r="BQ47" s="18">
        <v>368.07285646748539</v>
      </c>
      <c r="BR47" s="18">
        <v>368.06584208214281</v>
      </c>
      <c r="BS47" s="18">
        <v>365.37833044087887</v>
      </c>
      <c r="BT47" s="18">
        <v>365.60379282689092</v>
      </c>
      <c r="BU47" s="18">
        <v>357.27771742522719</v>
      </c>
      <c r="BV47" s="18">
        <v>368.10792839419844</v>
      </c>
      <c r="BW47" s="18">
        <v>387.70211282122131</v>
      </c>
      <c r="BX47" s="18">
        <v>488.87660494780545</v>
      </c>
      <c r="BY47" s="18">
        <v>519.11562015974528</v>
      </c>
      <c r="BZ47" s="18">
        <v>499.14967330956455</v>
      </c>
      <c r="CA47" s="18">
        <v>542.00656569778914</v>
      </c>
      <c r="CB47" s="18">
        <v>541.1007079335451</v>
      </c>
      <c r="CC47" s="18">
        <v>409.64010400772094</v>
      </c>
      <c r="CD47" s="18">
        <v>359.02329732048509</v>
      </c>
      <c r="CE47" s="18">
        <v>282.63563888454433</v>
      </c>
      <c r="CF47" s="18">
        <v>277.13135050070287</v>
      </c>
      <c r="CG47" s="18">
        <v>230.55984004604815</v>
      </c>
      <c r="CH47" s="18">
        <v>223.1215854177475</v>
      </c>
      <c r="CI47" s="18">
        <v>248.33228839409352</v>
      </c>
      <c r="CJ47" s="18">
        <v>170.27420419156553</v>
      </c>
      <c r="CK47" s="18">
        <v>148.1307917200327</v>
      </c>
      <c r="CL47" s="18">
        <v>140.17647874152661</v>
      </c>
      <c r="CM47" s="18">
        <v>143.72575772488119</v>
      </c>
      <c r="CN47" s="18">
        <v>162.16056446027756</v>
      </c>
      <c r="CO47" s="18">
        <v>162.34394053423404</v>
      </c>
      <c r="CP47" s="18">
        <v>145.21681563770773</v>
      </c>
      <c r="CQ47" s="18">
        <v>130.72609757494925</v>
      </c>
      <c r="CR47" s="18">
        <v>125.82604838562011</v>
      </c>
      <c r="CS47" s="18">
        <v>117.48995243346691</v>
      </c>
      <c r="CT47" s="18">
        <v>101.64746210968494</v>
      </c>
      <c r="CU47" s="18">
        <v>102.36393146967887</v>
      </c>
      <c r="CV47" s="18">
        <v>103.60146945512294</v>
      </c>
      <c r="CW47" s="18">
        <v>105.51539459860325</v>
      </c>
      <c r="CX47" s="18">
        <v>104.40712171447277</v>
      </c>
      <c r="CY47" s="18">
        <v>105.24584179043769</v>
      </c>
      <c r="CZ47" s="18">
        <v>105.78995768201351</v>
      </c>
      <c r="DA47" s="18">
        <v>105.64766586506366</v>
      </c>
      <c r="DB47" s="18">
        <v>106.15670982992648</v>
      </c>
      <c r="DC47" s="18">
        <v>107.64175541245937</v>
      </c>
      <c r="DD47" s="18">
        <v>106.72988531792163</v>
      </c>
      <c r="DE47" s="18">
        <v>103.86601198804379</v>
      </c>
      <c r="DF47" s="18">
        <v>105.33803085494041</v>
      </c>
      <c r="DG47" s="18">
        <v>108.94142081093788</v>
      </c>
      <c r="DH47" s="18">
        <v>121.92103985989094</v>
      </c>
      <c r="DI47" s="18">
        <v>121.03923141682148</v>
      </c>
      <c r="DJ47" s="18">
        <v>119.24154465901852</v>
      </c>
      <c r="DK47" s="18">
        <v>115.1120758023262</v>
      </c>
      <c r="DL47" s="18">
        <v>119.27561453068257</v>
      </c>
      <c r="DM47" s="18">
        <v>123.08041755151748</v>
      </c>
      <c r="DN47" s="18">
        <v>107.98846645939349</v>
      </c>
      <c r="DO47" s="18">
        <v>103.07839671957494</v>
      </c>
      <c r="DP47" s="18">
        <v>96.362623781561851</v>
      </c>
      <c r="DQ47" s="18">
        <v>95.271385833263395</v>
      </c>
      <c r="DR47" s="18">
        <v>93.528812103152276</v>
      </c>
      <c r="DS47" s="18">
        <v>94.639089097380634</v>
      </c>
      <c r="DT47" s="18">
        <v>98.059102979421624</v>
      </c>
      <c r="DU47" s="18">
        <v>102.91606380164623</v>
      </c>
      <c r="DV47" s="18">
        <v>102.35892119443416</v>
      </c>
      <c r="DW47" s="18">
        <v>102.40200956153869</v>
      </c>
      <c r="DX47" s="18">
        <v>104.86405881679057</v>
      </c>
      <c r="DY47" s="18">
        <v>107.99648289978505</v>
      </c>
      <c r="DZ47" s="18">
        <v>113.83746178007125</v>
      </c>
      <c r="EA47" s="18">
        <v>112.15801751804352</v>
      </c>
      <c r="EB47" s="18">
        <v>110.29419512701034</v>
      </c>
      <c r="EC47" s="18">
        <v>106.44930990421771</v>
      </c>
      <c r="ED47" s="18">
        <v>102.38196846055985</v>
      </c>
      <c r="EE47" s="18">
        <v>100.9520359057188</v>
      </c>
      <c r="EF47" s="18">
        <v>99.673413663268079</v>
      </c>
      <c r="EG47" s="18">
        <v>102.0041937071085</v>
      </c>
      <c r="EH47" s="18">
        <v>102.64751304852962</v>
      </c>
      <c r="EI47" s="18">
        <v>103.2236947016716</v>
      </c>
      <c r="EJ47" s="18">
        <v>103.44314475739002</v>
      </c>
      <c r="EK47" s="18">
        <v>104.08345793366432</v>
      </c>
      <c r="EL47" s="18">
        <v>103.91310857534408</v>
      </c>
      <c r="EM47" s="18">
        <v>105.10655613863469</v>
      </c>
      <c r="EN47" s="18">
        <v>105.12459312951566</v>
      </c>
      <c r="EO47" s="18">
        <v>107.19984913587571</v>
      </c>
      <c r="EP47" s="18">
        <v>109.6949662077427</v>
      </c>
      <c r="EQ47" s="18">
        <v>112.84542728161813</v>
      </c>
      <c r="ER47" s="18">
        <v>111.5267228372097</v>
      </c>
      <c r="ES47" s="18">
        <v>112.95765744709969</v>
      </c>
      <c r="ET47" s="18">
        <v>118.32165812408924</v>
      </c>
      <c r="EU47" s="18">
        <v>122.48219068729877</v>
      </c>
      <c r="EV47" s="18">
        <v>127.41230152809619</v>
      </c>
      <c r="EW47" s="18">
        <v>128.01654072260857</v>
      </c>
      <c r="EX47" s="18">
        <v>120.45002304804325</v>
      </c>
      <c r="EY47" s="18">
        <v>123.95621366429329</v>
      </c>
      <c r="EZ47" s="18">
        <v>124.19169660079478</v>
      </c>
      <c r="FA47" s="18">
        <v>123.12350591862202</v>
      </c>
      <c r="FB47" s="18">
        <v>119.65238722908497</v>
      </c>
      <c r="FC47" s="18">
        <v>123.98527326071262</v>
      </c>
      <c r="FD47" s="18">
        <v>136.41777025294306</v>
      </c>
      <c r="FE47" s="18">
        <v>138.6012482045889</v>
      </c>
      <c r="FF47" s="18">
        <v>139.14335998606683</v>
      </c>
      <c r="FG47" s="18">
        <v>133.86653809833527</v>
      </c>
      <c r="FH47" s="18">
        <v>129.46150410318376</v>
      </c>
      <c r="FI47" s="18">
        <v>126.48540060782433</v>
      </c>
      <c r="FJ47" s="18">
        <v>125.99639774394035</v>
      </c>
      <c r="FK47" s="18">
        <v>121.47111714291572</v>
      </c>
      <c r="FL47" s="18">
        <v>116.28748637473583</v>
      </c>
      <c r="FM47" s="18">
        <v>116.13216784214974</v>
      </c>
      <c r="FN47" s="18">
        <v>112.85945605230332</v>
      </c>
      <c r="FO47" s="18">
        <v>105.74586725986003</v>
      </c>
      <c r="FP47" s="18">
        <v>105.79095973706245</v>
      </c>
      <c r="FQ47" s="18">
        <v>104.59751217377185</v>
      </c>
      <c r="FR47" s="18">
        <v>109.77212444651127</v>
      </c>
      <c r="FS47" s="18">
        <v>114.14509268009662</v>
      </c>
      <c r="FT47" s="18">
        <v>115.00084769189358</v>
      </c>
      <c r="FU47" s="18">
        <v>110.79622470653058</v>
      </c>
      <c r="FV47" s="18">
        <v>108.91937559986114</v>
      </c>
      <c r="FW47" s="18">
        <v>103.9391620066166</v>
      </c>
      <c r="FX47" s="18">
        <v>105.30696714842318</v>
      </c>
      <c r="FY47" s="18">
        <v>109.26107637155057</v>
      </c>
      <c r="FZ47" s="18">
        <v>110.64190822899342</v>
      </c>
      <c r="GA47" s="18">
        <v>109.02459138000012</v>
      </c>
      <c r="GB47" s="18">
        <v>111.4325296626091</v>
      </c>
      <c r="GC47" s="18">
        <v>115.35256901407242</v>
      </c>
      <c r="GD47" s="18">
        <v>116.58108850407601</v>
      </c>
      <c r="GE47" s="18">
        <v>117.36569760739803</v>
      </c>
      <c r="GF47" s="18">
        <v>120.90595809531212</v>
      </c>
      <c r="GG47" s="18">
        <v>124.65063781321048</v>
      </c>
      <c r="GH47" s="18">
        <v>125.48434761393071</v>
      </c>
      <c r="GI47" s="18">
        <v>130.37638036286833</v>
      </c>
      <c r="GJ47" s="18">
        <v>133.6110140608549</v>
      </c>
      <c r="GK47" s="18">
        <v>133.90060796999933</v>
      </c>
      <c r="GL47" s="18">
        <v>130.42347695016861</v>
      </c>
      <c r="GM47" s="18">
        <v>131.09084561276435</v>
      </c>
      <c r="GN47" s="18">
        <v>132.63300833308696</v>
      </c>
      <c r="GO47" s="18">
        <v>123.05035590004921</v>
      </c>
      <c r="GP47" s="18">
        <v>118.3416992250681</v>
      </c>
      <c r="GQ47" s="18">
        <v>119.66240777957439</v>
      </c>
      <c r="GR47" s="18">
        <v>121.28072668361663</v>
      </c>
      <c r="GS47" s="18">
        <v>127.30608369290829</v>
      </c>
      <c r="GT47" s="18">
        <v>130.0867864537239</v>
      </c>
      <c r="GU47" s="18">
        <v>128.41736274218559</v>
      </c>
      <c r="GV47" s="18">
        <v>129.58676098430158</v>
      </c>
      <c r="GW47" s="18">
        <v>126.84814453554152</v>
      </c>
      <c r="GX47" s="18">
        <v>134.52689237558843</v>
      </c>
      <c r="GY47" s="18">
        <v>134.80345956909656</v>
      </c>
      <c r="GZ47" s="18">
        <v>125.44226130187512</v>
      </c>
      <c r="HA47" s="18">
        <v>118.92589731860161</v>
      </c>
      <c r="HB47" s="18">
        <v>112.71115190505982</v>
      </c>
      <c r="HC47" s="18">
        <v>117.15526604712009</v>
      </c>
      <c r="HD47" s="18">
        <v>148.32218423438073</v>
      </c>
      <c r="HE47" s="18">
        <v>146.11565901660919</v>
      </c>
      <c r="HF47" s="18">
        <v>135.89369546234607</v>
      </c>
      <c r="HG47" s="18">
        <v>132.49572679138183</v>
      </c>
      <c r="HH47" s="18">
        <v>126.47437800228596</v>
      </c>
      <c r="HI47" s="18">
        <v>135.18624459779261</v>
      </c>
      <c r="HJ47" s="18">
        <v>140.31275822818279</v>
      </c>
      <c r="HK47" s="18">
        <v>132.99274609565734</v>
      </c>
      <c r="HL47" s="18">
        <v>128.81918681681157</v>
      </c>
      <c r="HM47" s="18">
        <v>128.1117359522581</v>
      </c>
      <c r="HN47" s="18">
        <v>127.99549756658078</v>
      </c>
      <c r="HO47" s="18">
        <v>122.3368927052021</v>
      </c>
      <c r="HP47" s="18">
        <v>121.78476037323475</v>
      </c>
      <c r="HQ47" s="18">
        <v>121.14645130705833</v>
      </c>
      <c r="HR47" s="18">
        <v>120.57928814935684</v>
      </c>
      <c r="HS47" s="18">
        <v>132.3283835982084</v>
      </c>
      <c r="HT47" s="18">
        <v>145.39518143641951</v>
      </c>
      <c r="HU47" s="18">
        <v>149.97757917523384</v>
      </c>
      <c r="HV47" s="18">
        <v>160.80879219925404</v>
      </c>
      <c r="HW47" s="18">
        <v>166.47340939092638</v>
      </c>
      <c r="HX47" s="18">
        <v>146.98744690918923</v>
      </c>
      <c r="HY47" s="18">
        <v>135.13714390039445</v>
      </c>
      <c r="HZ47" s="18">
        <v>129.71903225076198</v>
      </c>
      <c r="IA47" s="18">
        <v>135.02791990005971</v>
      </c>
      <c r="IB47" s="18">
        <v>133.95972921788692</v>
      </c>
      <c r="IC47" s="18">
        <v>142.62149306094648</v>
      </c>
      <c r="ID47" s="18">
        <v>145.34708279407025</v>
      </c>
      <c r="IE47" s="18">
        <v>157.22444128918647</v>
      </c>
      <c r="IF47" s="18">
        <v>142.78583008897303</v>
      </c>
      <c r="IG47" s="18">
        <v>126.38018482768535</v>
      </c>
      <c r="IH47" s="18">
        <v>124.19770893108844</v>
      </c>
      <c r="II47" s="18">
        <v>122.27276118206979</v>
      </c>
      <c r="IJ47" s="18">
        <v>105.49134527742864</v>
      </c>
      <c r="IK47" s="18">
        <v>101.88695326638222</v>
      </c>
      <c r="IL47" s="18">
        <v>101.84486695432662</v>
      </c>
      <c r="IM47" s="18">
        <v>110.33427732896806</v>
      </c>
      <c r="IN47" s="18">
        <v>122.72468800914288</v>
      </c>
      <c r="IO47" s="18">
        <v>131.66101493561266</v>
      </c>
      <c r="IP47" s="18">
        <v>131.26820935642718</v>
      </c>
      <c r="IQ47" s="18">
        <v>132.80435974645616</v>
      </c>
      <c r="IR47" s="18">
        <v>124.73180427217484</v>
      </c>
      <c r="IS47" s="18">
        <v>117.0209906705618</v>
      </c>
      <c r="IT47" s="18">
        <v>115.40667998671532</v>
      </c>
      <c r="IU47" s="18">
        <v>115.15416211438179</v>
      </c>
      <c r="IV47" s="18">
        <v>116.42977819168568</v>
      </c>
      <c r="IW47" s="18">
        <v>125.11759546601773</v>
      </c>
      <c r="IX47" s="18">
        <v>130.11283988499642</v>
      </c>
      <c r="IY47" s="18">
        <v>122.03727824556829</v>
      </c>
      <c r="IZ47" s="18">
        <v>110.97759667038918</v>
      </c>
      <c r="JA47" s="18">
        <v>107.90329178023339</v>
      </c>
      <c r="JB47" s="18">
        <v>112.36744702327252</v>
      </c>
      <c r="JC47" s="18">
        <v>117.14123727643489</v>
      </c>
      <c r="JD47" s="18">
        <v>124.74182482266427</v>
      </c>
      <c r="JE47" s="18">
        <v>135.47884467208385</v>
      </c>
      <c r="JF47" s="18">
        <v>142.16355390357973</v>
      </c>
      <c r="JG47" s="18">
        <v>144.77190319597722</v>
      </c>
      <c r="JH47" s="18">
        <v>142.52629783129694</v>
      </c>
      <c r="JI47" s="18">
        <v>139.92095470404624</v>
      </c>
      <c r="JJ47" s="18">
        <v>138.43791323161125</v>
      </c>
      <c r="JK47" s="18">
        <v>139.14035382091998</v>
      </c>
      <c r="JL47" s="18">
        <v>144.43821886467933</v>
      </c>
      <c r="JM47" s="18">
        <v>155.84561354184152</v>
      </c>
      <c r="JN47" s="18">
        <v>164.98936586344243</v>
      </c>
      <c r="JO47" s="18">
        <v>169.66295061171056</v>
      </c>
      <c r="JP47" s="18">
        <v>170.05575619089603</v>
      </c>
      <c r="JQ47" s="18">
        <v>170.74416800951957</v>
      </c>
      <c r="JR47" s="18">
        <v>162.26177202022075</v>
      </c>
      <c r="JS47" s="18">
        <v>167.84121453273298</v>
      </c>
      <c r="JT47" s="18">
        <v>174.75840053558349</v>
      </c>
      <c r="JU47" s="18">
        <v>172.70819590544701</v>
      </c>
      <c r="JV47" s="18">
        <v>173.60102695405484</v>
      </c>
      <c r="JW47" s="18">
        <v>181.30482617032527</v>
      </c>
      <c r="JX47" s="18">
        <v>188.52162663280964</v>
      </c>
      <c r="JY47" s="18">
        <v>186.12571301078796</v>
      </c>
      <c r="JZ47" s="18">
        <v>182.00626470458508</v>
      </c>
      <c r="KA47" s="18">
        <v>185.23889429247382</v>
      </c>
      <c r="KB47" s="18">
        <v>182.73676283526419</v>
      </c>
      <c r="KC47" s="18">
        <v>181.100406940341</v>
      </c>
      <c r="KD47" s="18">
        <v>181.09740077519416</v>
      </c>
      <c r="KE47" s="18">
        <v>185.46335462343691</v>
      </c>
      <c r="KF47" s="18">
        <v>174.41469565379617</v>
      </c>
      <c r="KG47" s="18">
        <v>170.17800690686704</v>
      </c>
      <c r="KH47" s="18">
        <v>168.41439002072809</v>
      </c>
      <c r="KI47" s="18">
        <v>167.65984256887435</v>
      </c>
      <c r="KJ47" s="18">
        <v>167.90233989071845</v>
      </c>
      <c r="KK47" s="18">
        <v>172.32541087675096</v>
      </c>
      <c r="KL47" s="18">
        <v>174.14514284563066</v>
      </c>
      <c r="KM47" s="18">
        <v>175.93280905294418</v>
      </c>
      <c r="KN47" s="18">
        <v>168.96351618754863</v>
      </c>
      <c r="KO47" s="18">
        <v>172.25326291322708</v>
      </c>
      <c r="KP47" s="18">
        <v>165.53348175501822</v>
      </c>
      <c r="KQ47" s="18">
        <v>154.26938094985485</v>
      </c>
      <c r="KR47" s="18">
        <v>146.35615222835543</v>
      </c>
      <c r="KS47" s="18">
        <v>145.51943626248837</v>
      </c>
      <c r="KT47" s="18">
        <v>144.44723736011983</v>
      </c>
      <c r="KU47" s="18">
        <v>147.61272925972938</v>
      </c>
      <c r="KV47" s="18">
        <v>152.39754211843015</v>
      </c>
      <c r="KW47" s="18">
        <v>155.93579849624635</v>
      </c>
      <c r="KX47" s="18">
        <v>155.84160532164572</v>
      </c>
      <c r="KY47" s="18">
        <v>156.23541295588015</v>
      </c>
      <c r="KZ47" s="18">
        <v>157.05709809601308</v>
      </c>
      <c r="LA47" s="18">
        <v>156.99096246278287</v>
      </c>
      <c r="LB47" s="18">
        <v>153.30740810286997</v>
      </c>
      <c r="LC47" s="18">
        <v>149.28515913641453</v>
      </c>
      <c r="LD47" s="18">
        <v>148.71298570346832</v>
      </c>
      <c r="LE47" s="18">
        <v>154.39062961077693</v>
      </c>
      <c r="LF47" s="18">
        <v>164.71480278003216</v>
      </c>
      <c r="LG47" s="18">
        <v>170.6970714222193</v>
      </c>
      <c r="LH47" s="18">
        <v>168.74005791163444</v>
      </c>
      <c r="LI47" s="18">
        <v>168.70298187482356</v>
      </c>
      <c r="LJ47" s="18">
        <v>168.25205710279943</v>
      </c>
      <c r="LK47" s="18">
        <v>168.57071060836316</v>
      </c>
      <c r="LL47" s="18">
        <v>164.96331243216991</v>
      </c>
      <c r="LM47" s="18">
        <v>165.32705841493606</v>
      </c>
      <c r="LN47" s="18">
        <v>161.11341693413257</v>
      </c>
      <c r="LO47" s="18">
        <v>166.19183192217349</v>
      </c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</row>
    <row r="48" spans="1:516" x14ac:dyDescent="0.25">
      <c r="A48" s="5" t="s">
        <v>270</v>
      </c>
      <c r="B48" s="5" t="str">
        <f ca="1">_xlfn.XLOOKUP(A48,bonds[worksheet get],bonds[unique lookup],"-")</f>
        <v>TOTAL 2 5/8 PERP nc-25</v>
      </c>
      <c r="C48" s="5" t="str">
        <f ca="1">_xlfn.XLOOKUP(A48,bonds[worksheet get],bonds[ID_ISIN],"-")</f>
        <v>XS1195202822</v>
      </c>
      <c r="D48" s="18">
        <f ca="1">_xll.BDH(A48,"blp_i_sprd_mid","-2AY",,"Dates=H","Fill=C","Sort=R","Dir=H","factor="&amp;_xlfn.XLOOKUP(A48,bonds[worksheet get],bonds[yas/blp factor]),"cols=510;rows=1")</f>
        <v>224.69372301363947</v>
      </c>
      <c r="E48" s="18">
        <v>224.57675647366045</v>
      </c>
      <c r="F48" s="18">
        <v>229.59632055258751</v>
      </c>
      <c r="G48" s="18">
        <v>231.31982751774788</v>
      </c>
      <c r="H48" s="18">
        <v>233.42622495138644</v>
      </c>
      <c r="I48" s="18">
        <v>243.10145720708368</v>
      </c>
      <c r="J48" s="18">
        <v>249.39065808749197</v>
      </c>
      <c r="K48" s="18">
        <v>251.49305666506291</v>
      </c>
      <c r="L48" s="18">
        <v>253.32453274405</v>
      </c>
      <c r="M48" s="18">
        <v>250.64729860675334</v>
      </c>
      <c r="N48" s="18">
        <v>247.38623148357868</v>
      </c>
      <c r="O48" s="18">
        <v>251.38908640730384</v>
      </c>
      <c r="P48" s="18">
        <v>240.4292216398716</v>
      </c>
      <c r="Q48" s="18">
        <v>239.28854794657229</v>
      </c>
      <c r="R48" s="18">
        <v>226.8760987125635</v>
      </c>
      <c r="S48" s="18">
        <v>206.55991046082974</v>
      </c>
      <c r="T48" s="18">
        <v>226.59817821586134</v>
      </c>
      <c r="U48" s="18">
        <v>225.07461405408384</v>
      </c>
      <c r="V48" s="18">
        <v>221.85553491961957</v>
      </c>
      <c r="W48" s="18">
        <v>205.13131913065911</v>
      </c>
      <c r="X48" s="18">
        <v>191.25528857588768</v>
      </c>
      <c r="Y48" s="18">
        <v>178.46094858741759</v>
      </c>
      <c r="Z48" s="18">
        <v>184.83412544524668</v>
      </c>
      <c r="AA48" s="18">
        <v>197.1915904083252</v>
      </c>
      <c r="AB48" s="18">
        <v>209.9529398342371</v>
      </c>
      <c r="AC48" s="18">
        <v>223.49406619334221</v>
      </c>
      <c r="AD48" s="18">
        <v>225.3425374106169</v>
      </c>
      <c r="AE48" s="18">
        <v>224.87467125070094</v>
      </c>
      <c r="AF48" s="18">
        <v>218.42251698553562</v>
      </c>
      <c r="AG48" s="18">
        <v>219.59618124139308</v>
      </c>
      <c r="AH48" s="18">
        <v>233.06332876324655</v>
      </c>
      <c r="AI48" s="18">
        <v>249.05175503575802</v>
      </c>
      <c r="AJ48" s="18">
        <v>254.53118756246568</v>
      </c>
      <c r="AK48" s="18">
        <v>258.29311140811444</v>
      </c>
      <c r="AL48" s="18">
        <v>268.14029447472092</v>
      </c>
      <c r="AM48" s="18">
        <v>280.03289241993429</v>
      </c>
      <c r="AN48" s="18">
        <v>295.46647741305827</v>
      </c>
      <c r="AO48" s="18">
        <v>311.77881102705004</v>
      </c>
      <c r="AP48" s="18">
        <v>316.22054040420051</v>
      </c>
      <c r="AQ48" s="18">
        <v>309.62242789256572</v>
      </c>
      <c r="AR48" s="18">
        <v>305.01674541664124</v>
      </c>
      <c r="AS48" s="18">
        <v>305.39563702905178</v>
      </c>
      <c r="AT48" s="18">
        <v>309.22654114186764</v>
      </c>
      <c r="AU48" s="18">
        <v>310.33122513055804</v>
      </c>
      <c r="AV48" s="18">
        <v>315.467755749464</v>
      </c>
      <c r="AW48" s="18">
        <v>322.8396469101906</v>
      </c>
      <c r="AX48" s="18">
        <v>328.42204998064045</v>
      </c>
      <c r="AY48" s="18">
        <v>329.90262643969061</v>
      </c>
      <c r="AZ48" s="18">
        <v>300.26910355031492</v>
      </c>
      <c r="BA48" s="18">
        <v>287.86665145647527</v>
      </c>
      <c r="BB48" s="18">
        <v>270.22869705605507</v>
      </c>
      <c r="BC48" s="18">
        <v>297.72883023333554</v>
      </c>
      <c r="BD48" s="18">
        <v>306.00746200740338</v>
      </c>
      <c r="BE48" s="18">
        <v>339.55086641693117</v>
      </c>
      <c r="BF48" s="18">
        <v>358.10655828487876</v>
      </c>
      <c r="BG48" s="18">
        <v>297.74182651555537</v>
      </c>
      <c r="BH48" s="18">
        <v>282.01432560145855</v>
      </c>
      <c r="BI48" s="18">
        <v>283.23597613012794</v>
      </c>
      <c r="BJ48" s="18">
        <v>269.12401306736473</v>
      </c>
      <c r="BK48" s="18">
        <v>266.56174604201317</v>
      </c>
      <c r="BL48" s="18">
        <v>310.40920282387731</v>
      </c>
      <c r="BM48" s="18">
        <v>343.95060780537125</v>
      </c>
      <c r="BN48" s="18">
        <v>358.94831748712062</v>
      </c>
      <c r="BO48" s="18">
        <v>386.43445466816428</v>
      </c>
      <c r="BP48" s="18">
        <v>392.86361551094058</v>
      </c>
      <c r="BQ48" s="18">
        <v>387.43816754114624</v>
      </c>
      <c r="BR48" s="18">
        <v>389.13368251383304</v>
      </c>
      <c r="BS48" s="18">
        <v>387.54913579702378</v>
      </c>
      <c r="BT48" s="18">
        <v>390.5452787057161</v>
      </c>
      <c r="BU48" s="18">
        <v>388.59983522880077</v>
      </c>
      <c r="BV48" s="18">
        <v>401.98600591528418</v>
      </c>
      <c r="BW48" s="18">
        <v>419.63695659792421</v>
      </c>
      <c r="BX48" s="18">
        <v>516.49624855470654</v>
      </c>
      <c r="BY48" s="18">
        <v>542.01294912242895</v>
      </c>
      <c r="BZ48" s="18">
        <v>513.54509277677539</v>
      </c>
      <c r="CA48" s="18">
        <v>551.37727031886573</v>
      </c>
      <c r="CB48" s="18">
        <v>540.41440640938276</v>
      </c>
      <c r="CC48" s="18">
        <v>402.31091297078132</v>
      </c>
      <c r="CD48" s="18">
        <v>347.00773326909547</v>
      </c>
      <c r="CE48" s="18">
        <v>277.97148211705684</v>
      </c>
      <c r="CF48" s="18">
        <v>282.23126354312899</v>
      </c>
      <c r="CG48" s="18">
        <v>229.31939976990222</v>
      </c>
      <c r="CH48" s="18">
        <v>223.37510022532939</v>
      </c>
      <c r="CI48" s="18">
        <v>238.84867377913</v>
      </c>
      <c r="CJ48" s="18">
        <v>168.46180899024009</v>
      </c>
      <c r="CK48" s="18">
        <v>148.62748289465904</v>
      </c>
      <c r="CL48" s="18">
        <v>141.58049878942967</v>
      </c>
      <c r="CM48" s="18">
        <v>144.23973807442189</v>
      </c>
      <c r="CN48" s="18">
        <v>160.52507940995693</v>
      </c>
      <c r="CO48" s="18">
        <v>159.47537969219684</v>
      </c>
      <c r="CP48" s="18">
        <v>145.53236829829217</v>
      </c>
      <c r="CQ48" s="18">
        <v>135.38227188456057</v>
      </c>
      <c r="CR48" s="18">
        <v>130.35570980751515</v>
      </c>
      <c r="CS48" s="18">
        <v>125.43811655831337</v>
      </c>
      <c r="CT48" s="18">
        <v>111.8440053563118</v>
      </c>
      <c r="CU48" s="18">
        <v>113.23960612392426</v>
      </c>
      <c r="CV48" s="18">
        <v>113.33457895553113</v>
      </c>
      <c r="CW48" s="18">
        <v>115.59793148982524</v>
      </c>
      <c r="CX48" s="18">
        <v>114.7871634221077</v>
      </c>
      <c r="CY48" s="18">
        <v>115.91883968925475</v>
      </c>
      <c r="CZ48" s="18">
        <v>116.04380394136905</v>
      </c>
      <c r="DA48" s="18">
        <v>115.49895980215072</v>
      </c>
      <c r="DB48" s="18">
        <v>116.35571471464634</v>
      </c>
      <c r="DC48" s="18">
        <v>117.74031862807274</v>
      </c>
      <c r="DD48" s="18">
        <v>114.9481173788309</v>
      </c>
      <c r="DE48" s="18">
        <v>112.37685292732716</v>
      </c>
      <c r="DF48" s="18">
        <v>113.2486035500765</v>
      </c>
      <c r="DG48" s="18">
        <v>117.97125256597995</v>
      </c>
      <c r="DH48" s="18">
        <v>128.08835841715336</v>
      </c>
      <c r="DI48" s="18">
        <v>126.87570531463624</v>
      </c>
      <c r="DJ48" s="18">
        <v>124.70632589793206</v>
      </c>
      <c r="DK48" s="18">
        <v>122.07407889139651</v>
      </c>
      <c r="DL48" s="18">
        <v>125.40112713968753</v>
      </c>
      <c r="DM48" s="18">
        <v>128.81714993548394</v>
      </c>
      <c r="DN48" s="18">
        <v>117.72832205986977</v>
      </c>
      <c r="DO48" s="18">
        <v>113.63749230265617</v>
      </c>
      <c r="DP48" s="18">
        <v>108.12207007133961</v>
      </c>
      <c r="DQ48" s="18">
        <v>107.05137635922431</v>
      </c>
      <c r="DR48" s="18">
        <v>105.88770924353601</v>
      </c>
      <c r="DS48" s="18">
        <v>107.81215872609616</v>
      </c>
      <c r="DT48" s="18">
        <v>110.9052738944292</v>
      </c>
      <c r="DU48" s="18">
        <v>114.47425293481351</v>
      </c>
      <c r="DV48" s="18">
        <v>113.21161413145066</v>
      </c>
      <c r="DW48" s="18">
        <v>113.29658982288836</v>
      </c>
      <c r="DX48" s="18">
        <v>115.91983940327168</v>
      </c>
      <c r="DY48" s="18">
        <v>117.06651138067245</v>
      </c>
      <c r="DZ48" s="18">
        <v>121.37427907955647</v>
      </c>
      <c r="EA48" s="18">
        <v>122.22803485000134</v>
      </c>
      <c r="EB48" s="18">
        <v>119.46582502126694</v>
      </c>
      <c r="EC48" s="18">
        <v>116.08579193007947</v>
      </c>
      <c r="ED48" s="18">
        <v>111.8160133638382</v>
      </c>
      <c r="EE48" s="18">
        <v>110.85128933751582</v>
      </c>
      <c r="EF48" s="18">
        <v>108.57893937706947</v>
      </c>
      <c r="EG48" s="18">
        <v>112.77473910605907</v>
      </c>
      <c r="EH48" s="18">
        <v>113.02866646635533</v>
      </c>
      <c r="EI48" s="18">
        <v>113.56951174950601</v>
      </c>
      <c r="EJ48" s="18">
        <v>114.05637247574329</v>
      </c>
      <c r="EK48" s="18">
        <v>114.5992171869278</v>
      </c>
      <c r="EL48" s="18">
        <v>115.89084769678117</v>
      </c>
      <c r="EM48" s="18">
        <v>117.93626257538796</v>
      </c>
      <c r="EN48" s="18">
        <v>118.68504837405681</v>
      </c>
      <c r="EO48" s="18">
        <v>120.52352245116235</v>
      </c>
      <c r="EP48" s="18">
        <v>121.73217669761181</v>
      </c>
      <c r="EQ48" s="18">
        <v>124.82129300987721</v>
      </c>
      <c r="ER48" s="18">
        <v>123.77259300613404</v>
      </c>
      <c r="ES48" s="18">
        <v>124.98524610865117</v>
      </c>
      <c r="ET48" s="18">
        <v>127.67247738611698</v>
      </c>
      <c r="EU48" s="18">
        <v>131.18847158360481</v>
      </c>
      <c r="EV48" s="18">
        <v>135.29329733705521</v>
      </c>
      <c r="EW48" s="18">
        <v>136.20303709244726</v>
      </c>
      <c r="EX48" s="18">
        <v>127.9244053183794</v>
      </c>
      <c r="EY48" s="18">
        <v>131.46539236629008</v>
      </c>
      <c r="EZ48" s="18">
        <v>131.980245085001</v>
      </c>
      <c r="FA48" s="18">
        <v>131.30343869554997</v>
      </c>
      <c r="FB48" s="18">
        <v>128.41226575863362</v>
      </c>
      <c r="FC48" s="18">
        <v>131.0954981800318</v>
      </c>
      <c r="FD48" s="18">
        <v>141.08664006507396</v>
      </c>
      <c r="FE48" s="18">
        <v>141.93639697945119</v>
      </c>
      <c r="FF48" s="18">
        <v>142.64219507539272</v>
      </c>
      <c r="FG48" s="18">
        <v>137.39469620060922</v>
      </c>
      <c r="FH48" s="18">
        <v>133.28887073314189</v>
      </c>
      <c r="FI48" s="18">
        <v>131.93125909817218</v>
      </c>
      <c r="FJ48" s="18">
        <v>131.6683343117237</v>
      </c>
      <c r="FK48" s="18">
        <v>128.02637614810465</v>
      </c>
      <c r="FL48" s="18">
        <v>124.24645745015144</v>
      </c>
      <c r="FM48" s="18">
        <v>123.89855697226524</v>
      </c>
      <c r="FN48" s="18">
        <v>120.66948069763183</v>
      </c>
      <c r="FO48" s="18">
        <v>116.29573187363147</v>
      </c>
      <c r="FP48" s="18">
        <v>117.00552882564068</v>
      </c>
      <c r="FQ48" s="18">
        <v>116.2007590420246</v>
      </c>
      <c r="FR48" s="18">
        <v>120.41955219340323</v>
      </c>
      <c r="FS48" s="18">
        <v>124.83228986406326</v>
      </c>
      <c r="FT48" s="18">
        <v>123.85057069945334</v>
      </c>
      <c r="FU48" s="18">
        <v>120.84443065059186</v>
      </c>
      <c r="FV48" s="18">
        <v>119.40684189426899</v>
      </c>
      <c r="FW48" s="18">
        <v>115.48096494984627</v>
      </c>
      <c r="FX48" s="18">
        <v>117.34443187737465</v>
      </c>
      <c r="FY48" s="18">
        <v>120.07265142953396</v>
      </c>
      <c r="FZ48" s="18">
        <v>122.49995706260204</v>
      </c>
      <c r="GA48" s="18">
        <v>120.83443351042271</v>
      </c>
      <c r="GB48" s="18">
        <v>120.51852388107777</v>
      </c>
      <c r="GC48" s="18">
        <v>125.61506593930721</v>
      </c>
      <c r="GD48" s="18">
        <v>127.41055231368541</v>
      </c>
      <c r="GE48" s="18">
        <v>127.75545364952087</v>
      </c>
      <c r="GF48" s="18">
        <v>132.15819418001175</v>
      </c>
      <c r="GG48" s="18">
        <v>135.06136368513106</v>
      </c>
      <c r="GH48" s="18">
        <v>135.0763593953848</v>
      </c>
      <c r="GI48" s="18">
        <v>140.52979935765265</v>
      </c>
      <c r="GJ48" s="18">
        <v>144.73659594082832</v>
      </c>
      <c r="GK48" s="18">
        <v>144.82856963038444</v>
      </c>
      <c r="GL48" s="18">
        <v>141.23559745359421</v>
      </c>
      <c r="GM48" s="18">
        <v>141.54550879883769</v>
      </c>
      <c r="GN48" s="18">
        <v>142.64519421744347</v>
      </c>
      <c r="GO48" s="18">
        <v>135.69118351578712</v>
      </c>
      <c r="GP48" s="18">
        <v>131.69832573223113</v>
      </c>
      <c r="GQ48" s="18">
        <v>132.86099313390255</v>
      </c>
      <c r="GR48" s="18">
        <v>133.29686844527723</v>
      </c>
      <c r="GS48" s="18">
        <v>136.23302851295469</v>
      </c>
      <c r="GT48" s="18">
        <v>137.57364500963689</v>
      </c>
      <c r="GU48" s="18">
        <v>136.56493356657029</v>
      </c>
      <c r="GV48" s="18">
        <v>136.52394529187677</v>
      </c>
      <c r="GW48" s="18">
        <v>132.88698569834233</v>
      </c>
      <c r="GX48" s="18">
        <v>138.2284576907158</v>
      </c>
      <c r="GY48" s="18">
        <v>137.26573309242727</v>
      </c>
      <c r="GZ48" s="18">
        <v>128.95511046981809</v>
      </c>
      <c r="HA48" s="18">
        <v>121.40427050006389</v>
      </c>
      <c r="HB48" s="18">
        <v>115.86185599029064</v>
      </c>
      <c r="HC48" s="18">
        <v>119.1009294050932</v>
      </c>
      <c r="HD48" s="18">
        <v>147.34884866702555</v>
      </c>
      <c r="HE48" s="18">
        <v>145.80029165482523</v>
      </c>
      <c r="HF48" s="18">
        <v>140.90769125604629</v>
      </c>
      <c r="HG48" s="18">
        <v>137.16276254868507</v>
      </c>
      <c r="HH48" s="18">
        <v>132.8280025713444</v>
      </c>
      <c r="HI48" s="18">
        <v>142.25930460691453</v>
      </c>
      <c r="HJ48" s="18">
        <v>145.73930909979345</v>
      </c>
      <c r="HK48" s="18">
        <v>139.91697466528416</v>
      </c>
      <c r="HL48" s="18">
        <v>137.72460182619096</v>
      </c>
      <c r="HM48" s="18">
        <v>138.14748085534575</v>
      </c>
      <c r="HN48" s="18">
        <v>140.15290717327596</v>
      </c>
      <c r="HO48" s="18">
        <v>138.87527265965937</v>
      </c>
      <c r="HP48" s="18">
        <v>137.19775253927708</v>
      </c>
      <c r="HQ48" s="18">
        <v>136.04308284974098</v>
      </c>
      <c r="HR48" s="18">
        <v>135.3612778902054</v>
      </c>
      <c r="HS48" s="18">
        <v>146.91897163975241</v>
      </c>
      <c r="HT48" s="18">
        <v>159.09348893773557</v>
      </c>
      <c r="HU48" s="18">
        <v>163.75715482664108</v>
      </c>
      <c r="HV48" s="18">
        <v>174.48508594214917</v>
      </c>
      <c r="HW48" s="18">
        <v>177.29728147172929</v>
      </c>
      <c r="HX48" s="18">
        <v>161.75672707879542</v>
      </c>
      <c r="HY48" s="18">
        <v>154.62276785409452</v>
      </c>
      <c r="HZ48" s="18">
        <v>149.01537193322181</v>
      </c>
      <c r="IA48" s="18">
        <v>150.49194953620434</v>
      </c>
      <c r="IB48" s="18">
        <v>151.28372303760051</v>
      </c>
      <c r="IC48" s="18">
        <v>156.06535518050194</v>
      </c>
      <c r="ID48" s="18">
        <v>157.52793678724765</v>
      </c>
      <c r="IE48" s="18">
        <v>161.20188579940796</v>
      </c>
      <c r="IF48" s="18">
        <v>151.4786672708988</v>
      </c>
      <c r="IG48" s="18">
        <v>142.35927600860597</v>
      </c>
      <c r="IH48" s="18">
        <v>140.40283567750456</v>
      </c>
      <c r="II48" s="18">
        <v>136.57493070673942</v>
      </c>
      <c r="IJ48" s="18">
        <v>122.12406459224225</v>
      </c>
      <c r="IK48" s="18">
        <v>118.6770506619215</v>
      </c>
      <c r="IL48" s="18">
        <v>118.15719937312603</v>
      </c>
      <c r="IM48" s="18">
        <v>126.9286901575327</v>
      </c>
      <c r="IN48" s="18">
        <v>135.44325443959235</v>
      </c>
      <c r="IO48" s="18">
        <v>141.17361518454553</v>
      </c>
      <c r="IP48" s="18">
        <v>140.85570612716674</v>
      </c>
      <c r="IQ48" s="18">
        <v>141.38255541408063</v>
      </c>
      <c r="IR48" s="18">
        <v>135.04636797487737</v>
      </c>
      <c r="IS48" s="18">
        <v>131.26444984889031</v>
      </c>
      <c r="IT48" s="18">
        <v>130.61563545191288</v>
      </c>
      <c r="IU48" s="18">
        <v>129.55493887996676</v>
      </c>
      <c r="IV48" s="18">
        <v>130.17676099848748</v>
      </c>
      <c r="IW48" s="18">
        <v>139.76801727676391</v>
      </c>
      <c r="IX48" s="18">
        <v>143.65890423059463</v>
      </c>
      <c r="IY48" s="18">
        <v>137.61463328433035</v>
      </c>
      <c r="IZ48" s="18">
        <v>129.34699836444852</v>
      </c>
      <c r="JA48" s="18">
        <v>131.81829141426087</v>
      </c>
      <c r="JB48" s="18">
        <v>138.24045425891876</v>
      </c>
      <c r="JC48" s="18">
        <v>141.21260403120516</v>
      </c>
      <c r="JD48" s="18">
        <v>144.70160595023631</v>
      </c>
      <c r="JE48" s="18">
        <v>153.55307385599613</v>
      </c>
      <c r="JF48" s="18">
        <v>157.56092734980584</v>
      </c>
      <c r="JG48" s="18">
        <v>158.03079293775559</v>
      </c>
      <c r="JH48" s="18">
        <v>155.43853449189663</v>
      </c>
      <c r="JI48" s="18">
        <v>150.42196955502033</v>
      </c>
      <c r="JJ48" s="18">
        <v>149.10634590876103</v>
      </c>
      <c r="JK48" s="18">
        <v>148.89140739512445</v>
      </c>
      <c r="JL48" s="18">
        <v>153.19117738187313</v>
      </c>
      <c r="JM48" s="18">
        <v>164.21402413237095</v>
      </c>
      <c r="JN48" s="18">
        <v>174.70002445578575</v>
      </c>
      <c r="JO48" s="18">
        <v>177.79014048206807</v>
      </c>
      <c r="JP48" s="18">
        <v>178.72987165796758</v>
      </c>
      <c r="JQ48" s="18">
        <v>177.4572357144356</v>
      </c>
      <c r="JR48" s="18">
        <v>172.16674913692475</v>
      </c>
      <c r="JS48" s="18">
        <v>179.28971150743962</v>
      </c>
      <c r="JT48" s="18">
        <v>185.20102048945427</v>
      </c>
      <c r="JU48" s="18">
        <v>185.05406252896785</v>
      </c>
      <c r="JV48" s="18">
        <v>186.76557292592526</v>
      </c>
      <c r="JW48" s="18">
        <v>194.0954760979414</v>
      </c>
      <c r="JX48" s="18">
        <v>198.2292935578823</v>
      </c>
      <c r="JY48" s="18">
        <v>195.36311347138883</v>
      </c>
      <c r="JZ48" s="18">
        <v>191.83112384963036</v>
      </c>
      <c r="KA48" s="18">
        <v>193.58562194931505</v>
      </c>
      <c r="KB48" s="18">
        <v>190.96537151098252</v>
      </c>
      <c r="KC48" s="18">
        <v>189.75171869444847</v>
      </c>
      <c r="KD48" s="18">
        <v>188.64303584969045</v>
      </c>
      <c r="KE48" s="18">
        <v>191.40624539244178</v>
      </c>
      <c r="KF48" s="18">
        <v>181.25314983665945</v>
      </c>
      <c r="KG48" s="18">
        <v>178.77885764479637</v>
      </c>
      <c r="KH48" s="18">
        <v>178.83184248769285</v>
      </c>
      <c r="KI48" s="18">
        <v>178.01507613587378</v>
      </c>
      <c r="KJ48" s="18">
        <v>177.49822398912906</v>
      </c>
      <c r="KK48" s="18">
        <v>181.24515212452411</v>
      </c>
      <c r="KL48" s="18">
        <v>182.37582867765425</v>
      </c>
      <c r="KM48" s="18">
        <v>182.50779092788696</v>
      </c>
      <c r="KN48" s="18">
        <v>177.96209129297733</v>
      </c>
      <c r="KO48" s="18">
        <v>181.05020789122582</v>
      </c>
      <c r="KP48" s="18">
        <v>176.14861006629468</v>
      </c>
      <c r="KQ48" s="18">
        <v>166.06649420571327</v>
      </c>
      <c r="KR48" s="18">
        <v>158.92753641092779</v>
      </c>
      <c r="KS48" s="18">
        <v>157.89383211743831</v>
      </c>
      <c r="KT48" s="18">
        <v>157.33199283993244</v>
      </c>
      <c r="KU48" s="18">
        <v>160.29914404213429</v>
      </c>
      <c r="KV48" s="18">
        <v>163.67417856323721</v>
      </c>
      <c r="KW48" s="18">
        <v>165.64161574852466</v>
      </c>
      <c r="KX48" s="18">
        <v>164.84784281909467</v>
      </c>
      <c r="KY48" s="18">
        <v>165.1427584540844</v>
      </c>
      <c r="KZ48" s="18">
        <v>163.88311879277231</v>
      </c>
      <c r="LA48" s="18">
        <v>165.94152995359897</v>
      </c>
      <c r="LB48" s="18">
        <v>161.13990353035928</v>
      </c>
      <c r="LC48" s="18">
        <v>157.37598025667666</v>
      </c>
      <c r="LD48" s="18">
        <v>156.66018502056599</v>
      </c>
      <c r="LE48" s="18">
        <v>163.23830325186253</v>
      </c>
      <c r="LF48" s="18">
        <v>176.00365153384209</v>
      </c>
      <c r="LG48" s="18">
        <v>181.10519216215613</v>
      </c>
      <c r="LH48" s="18">
        <v>178.36797518384458</v>
      </c>
      <c r="LI48" s="18">
        <v>177.07834410202503</v>
      </c>
      <c r="LJ48" s="18">
        <v>175.20587974834442</v>
      </c>
      <c r="LK48" s="18">
        <v>173.58534332692622</v>
      </c>
      <c r="LL48" s="18">
        <v>166.75429744935036</v>
      </c>
      <c r="LM48" s="18">
        <v>168.31285160171984</v>
      </c>
      <c r="LN48" s="18">
        <v>166.16246675133706</v>
      </c>
      <c r="LO48" s="18">
        <v>172.73958526861665</v>
      </c>
      <c r="LP48" s="18">
        <v>175.42781626009943</v>
      </c>
      <c r="LQ48" s="18">
        <v>183.95237768232823</v>
      </c>
      <c r="LR48" s="18">
        <v>178.37797232401371</v>
      </c>
      <c r="LS48" s="18">
        <v>185.15503364467619</v>
      </c>
      <c r="LT48" s="18">
        <v>180.21244754505159</v>
      </c>
      <c r="LU48" s="18">
        <v>176.56948966741561</v>
      </c>
      <c r="LV48" s="18">
        <v>167.12419163560867</v>
      </c>
      <c r="LW48" s="18">
        <v>155.41354164147376</v>
      </c>
      <c r="LX48" s="18">
        <v>157.1890337355137</v>
      </c>
      <c r="LY48" s="18">
        <v>162.64547283983231</v>
      </c>
      <c r="LZ48" s="18">
        <v>163.06335329890251</v>
      </c>
      <c r="MA48" s="18">
        <v>171.32798907673359</v>
      </c>
      <c r="MB48" s="18">
        <v>180.16646070027349</v>
      </c>
      <c r="MC48" s="18">
        <v>191.47622537362577</v>
      </c>
      <c r="MD48" s="18">
        <v>194.0674841054678</v>
      </c>
      <c r="ME48" s="18">
        <v>191.11033004343508</v>
      </c>
      <c r="MF48" s="18">
        <v>184.37725613951685</v>
      </c>
      <c r="MG48" s="18">
        <v>179.20173667395113</v>
      </c>
      <c r="MH48" s="18">
        <v>178.79785221111774</v>
      </c>
      <c r="MI48" s="18">
        <v>176.3725460060835</v>
      </c>
      <c r="MJ48" s="18">
        <v>174.39711110866071</v>
      </c>
      <c r="MK48" s="18">
        <v>178.05806383860113</v>
      </c>
      <c r="ML48" s="18">
        <v>187.95023403596878</v>
      </c>
      <c r="MM48" s="18">
        <v>193.70758705937862</v>
      </c>
      <c r="MN48" s="18">
        <v>197.85640022957327</v>
      </c>
      <c r="MO48" s="18">
        <v>196.80770022583008</v>
      </c>
      <c r="MP48" s="18">
        <v>198.86611138665677</v>
      </c>
      <c r="MQ48" s="18">
        <v>195.9249527488947</v>
      </c>
      <c r="MR48" s="18">
        <v>200.28570529067514</v>
      </c>
      <c r="MS48" s="18">
        <v>204.81440978729725</v>
      </c>
      <c r="MT48" s="18">
        <v>200.83554799997808</v>
      </c>
      <c r="MU48" s="18">
        <v>201.19544504606722</v>
      </c>
      <c r="MV48" s="18">
        <v>205.47022218239306</v>
      </c>
      <c r="MW48" s="18">
        <v>215.2284307014942</v>
      </c>
      <c r="MX48" s="18">
        <v>217.28984100437165</v>
      </c>
      <c r="MY48" s="18">
        <v>209.08918692362309</v>
      </c>
      <c r="MZ48" s="18">
        <v>199.75085829162597</v>
      </c>
      <c r="NA48" s="18">
        <v>201.90724142611026</v>
      </c>
      <c r="NB48" s="18">
        <v>207.09275803184508</v>
      </c>
      <c r="NC48" s="18">
        <v>210.20386805248262</v>
      </c>
      <c r="ND48" s="18">
        <v>215.26442040610314</v>
      </c>
      <c r="NE48" s="18">
        <v>223.3061199581623</v>
      </c>
      <c r="NF48" s="18">
        <v>225.76941529583931</v>
      </c>
      <c r="NG48" s="18">
        <v>223.73899612748622</v>
      </c>
      <c r="NH48" s="18">
        <v>223.91894465053082</v>
      </c>
      <c r="NI48" s="18">
        <v>227.15701835131645</v>
      </c>
      <c r="NJ48" s="18">
        <v>223.98892463171481</v>
      </c>
      <c r="NK48" s="18">
        <v>219.37224530160427</v>
      </c>
      <c r="NL48" s="18">
        <v>216.0491959093809</v>
      </c>
      <c r="NM48" s="18">
        <v>217.09889562714099</v>
      </c>
      <c r="NN48" s="18">
        <v>221.15073653769494</v>
      </c>
      <c r="NO48" s="18">
        <v>219.36724673151971</v>
      </c>
      <c r="NP48" s="18">
        <v>225.44950681042673</v>
      </c>
      <c r="NQ48" s="18">
        <v>223.31311795628071</v>
      </c>
      <c r="NR48" s="18">
        <v>217.84868113982677</v>
      </c>
      <c r="NS48" s="18">
        <v>222.8952374972105</v>
      </c>
      <c r="NT48" s="18">
        <v>222.85424922251701</v>
      </c>
      <c r="NU48" s="18">
        <v>235.88652114701273</v>
      </c>
      <c r="NV48" s="18">
        <v>244.60802623057364</v>
      </c>
      <c r="NW48" s="18">
        <v>250.94321395576</v>
      </c>
      <c r="NX48" s="18">
        <v>254.98605744016172</v>
      </c>
      <c r="NY48" s="18">
        <v>245.49977113366126</v>
      </c>
      <c r="NZ48" s="18">
        <v>236.78426433420182</v>
      </c>
      <c r="OA48" s="18">
        <v>236.57132524859907</v>
      </c>
      <c r="OB48" s="18">
        <v>236.34838902282715</v>
      </c>
      <c r="OC48" s="18">
        <v>233.39323438882829</v>
      </c>
      <c r="OD48" s="18">
        <v>232.93036679899694</v>
      </c>
      <c r="OE48" s="18">
        <v>231.93265221011637</v>
      </c>
      <c r="OF48" s="18">
        <v>228.78455277085303</v>
      </c>
      <c r="OG48" s="18">
        <v>228.02477011799812</v>
      </c>
      <c r="OH48" s="18">
        <v>223.29712253201006</v>
      </c>
      <c r="OI48" s="18">
        <v>223.24113854706289</v>
      </c>
      <c r="OJ48" s="18">
        <v>221.39866561388968</v>
      </c>
      <c r="OK48" s="18">
        <v>232.91737051677705</v>
      </c>
      <c r="OL48" s="18">
        <v>255.7168483865261</v>
      </c>
      <c r="OM48" s="18">
        <v>263.69356652748587</v>
      </c>
      <c r="ON48" s="18">
        <v>263.37965632617471</v>
      </c>
      <c r="OO48" s="18">
        <v>270.99947656309604</v>
      </c>
      <c r="OP48" s="18">
        <v>263.61158997809889</v>
      </c>
      <c r="OQ48" s="18">
        <v>257.26540539872644</v>
      </c>
      <c r="OR48" s="18">
        <v>253.45549528026581</v>
      </c>
      <c r="OS48" s="18">
        <v>264.63529713141918</v>
      </c>
      <c r="OT48" s="18">
        <v>259.17385945701596</v>
      </c>
      <c r="OU48" s="18">
        <v>250.90422510910034</v>
      </c>
      <c r="OV48" s="18">
        <v>246.27155035471918</v>
      </c>
      <c r="OW48" s="18">
        <v>236.54333325612544</v>
      </c>
      <c r="OX48" s="18">
        <v>234.16701303792001</v>
      </c>
      <c r="OY48" s="18">
        <v>223.44607992053031</v>
      </c>
      <c r="OZ48" s="18">
        <v>226.59317964577673</v>
      </c>
      <c r="PA48" s="18">
        <v>236.54233354210854</v>
      </c>
      <c r="PB48" s="18">
        <v>224.8296841199398</v>
      </c>
      <c r="PC48" s="18">
        <v>221.32968534672261</v>
      </c>
      <c r="PD48" s="18">
        <v>214.67158999407292</v>
      </c>
      <c r="PE48" s="18">
        <v>202.76699548065662</v>
      </c>
      <c r="PF48" s="18">
        <v>192.0480617913008</v>
      </c>
      <c r="PG48" s="18">
        <v>188.12718341696262</v>
      </c>
      <c r="PH48" s="18">
        <v>184.66217463433742</v>
      </c>
      <c r="PI48" s="18">
        <v>178.82284506154059</v>
      </c>
      <c r="PJ48" s="18">
        <v>179.64460998344421</v>
      </c>
      <c r="PK48" s="18">
        <v>182.08291247069835</v>
      </c>
      <c r="PL48" s="18">
        <v>182.35783382534981</v>
      </c>
      <c r="PM48" s="18">
        <v>183.12861333239078</v>
      </c>
      <c r="PN48" s="18">
        <v>185.90281972932814</v>
      </c>
      <c r="PO48" s="18">
        <v>188.9549466229677</v>
      </c>
      <c r="PP48" s="18">
        <v>191.14232089197637</v>
      </c>
      <c r="PQ48" s="18">
        <v>192.78785016381738</v>
      </c>
      <c r="PR48" s="18">
        <v>194.12246837639807</v>
      </c>
      <c r="PS48" s="18">
        <v>186.24872077918053</v>
      </c>
      <c r="PT48" s="18">
        <v>184.68916691279409</v>
      </c>
      <c r="PU48" s="18">
        <v>179.87654363536834</v>
      </c>
      <c r="PV48" s="18">
        <v>174.53107278692721</v>
      </c>
      <c r="PW48" s="18">
        <v>176.18260034286976</v>
      </c>
      <c r="PX48" s="18">
        <v>173.18745714819431</v>
      </c>
      <c r="PY48" s="18">
        <v>171.65589527428151</v>
      </c>
      <c r="PZ48" s="18">
        <v>172.66860557341573</v>
      </c>
      <c r="QA48" s="18">
        <v>171.88283035612105</v>
      </c>
      <c r="QB48" s="18">
        <v>172.4006822168827</v>
      </c>
      <c r="QC48" s="18">
        <v>171.68088812470435</v>
      </c>
      <c r="QD48" s="18">
        <v>166.30742528378963</v>
      </c>
      <c r="QE48" s="18">
        <v>166.82727657258511</v>
      </c>
      <c r="QF48" s="18">
        <v>163.9321047796011</v>
      </c>
      <c r="QG48" s="18">
        <v>158.40968455016613</v>
      </c>
      <c r="QH48" s="18">
        <v>157.56492620587349</v>
      </c>
      <c r="QI48" s="18">
        <v>159.80628503179551</v>
      </c>
      <c r="QJ48" s="18">
        <v>165.57863376545907</v>
      </c>
      <c r="QK48" s="18">
        <v>162.99237360370157</v>
      </c>
      <c r="QL48" s="18">
        <v>164.59991374289987</v>
      </c>
      <c r="QM48" s="18">
        <v>161.94767245602608</v>
      </c>
      <c r="QN48" s="18">
        <v>163.86812308251857</v>
      </c>
      <c r="QO48" s="18">
        <v>164.89982794797422</v>
      </c>
      <c r="QP48" s="18">
        <v>165.54864234495165</v>
      </c>
      <c r="QQ48" s="18">
        <v>166.46438038444518</v>
      </c>
      <c r="QR48" s="18">
        <v>165.18974501287937</v>
      </c>
      <c r="QS48" s="18">
        <v>164.75886827158928</v>
      </c>
      <c r="QT48" s="18">
        <v>166.96623682093622</v>
      </c>
      <c r="QU48" s="18">
        <v>167.84698486983777</v>
      </c>
      <c r="QV48" s="18">
        <v>168.50979526305198</v>
      </c>
      <c r="QW48" s="18">
        <v>172.33170194971561</v>
      </c>
      <c r="QX48" s="18">
        <v>172.81456381988525</v>
      </c>
      <c r="QY48" s="18">
        <v>170.19331366753576</v>
      </c>
      <c r="QZ48" s="18">
        <v>174.12019032597541</v>
      </c>
      <c r="RA48" s="18">
        <v>184.23329732108115</v>
      </c>
      <c r="RB48" s="18">
        <v>191.81512842535972</v>
      </c>
      <c r="RC48" s="18">
        <v>191.20530287504195</v>
      </c>
      <c r="RD48" s="18">
        <v>192.48993538677692</v>
      </c>
      <c r="RE48" s="18">
        <v>193.81055760312083</v>
      </c>
      <c r="RF48" s="18">
        <v>192.32398285996914</v>
      </c>
      <c r="RG48" s="18">
        <v>188.21915710651874</v>
      </c>
      <c r="RH48" s="18">
        <v>183.30756214141846</v>
      </c>
      <c r="RI48" s="18">
        <v>183.42052982532979</v>
      </c>
      <c r="RJ48" s="18">
        <v>183.68445432579517</v>
      </c>
      <c r="RK48" s="18">
        <v>183.88439712917807</v>
      </c>
      <c r="RL48" s="18">
        <v>182.83069855535032</v>
      </c>
      <c r="RM48" s="18">
        <v>182.40981895422934</v>
      </c>
      <c r="RN48" s="18">
        <v>186.10376224672797</v>
      </c>
      <c r="RO48" s="18">
        <v>191.27328342819214</v>
      </c>
      <c r="RP48" s="18">
        <v>190.12061316668988</v>
      </c>
      <c r="RQ48" s="18">
        <v>189.885680372715</v>
      </c>
      <c r="RR48" s="18">
        <v>189.79770553922654</v>
      </c>
      <c r="RS48" s="18">
        <v>184.80113488268853</v>
      </c>
      <c r="RT48" s="18">
        <v>185.12504222416877</v>
      </c>
      <c r="RU48" s="18">
        <v>180.10247900319098</v>
      </c>
      <c r="RV48" s="18">
        <v>172.57363274180889</v>
      </c>
      <c r="RW48" s="18">
        <v>171.21502139282228</v>
      </c>
      <c r="RX48" s="18">
        <v>170.42424760544301</v>
      </c>
      <c r="RY48" s="18">
        <v>171.76086524605751</v>
      </c>
      <c r="RZ48" s="18">
        <v>169.60148296952249</v>
      </c>
      <c r="SA48" s="18">
        <v>166.71830774474142</v>
      </c>
      <c r="SB48" s="18">
        <v>162.7434448134899</v>
      </c>
      <c r="SC48" s="18">
        <v>165.09277275323868</v>
      </c>
      <c r="SD48" s="18">
        <v>166.1244776186943</v>
      </c>
      <c r="SE48" s="18">
        <v>167.47909011161326</v>
      </c>
      <c r="SF48" s="18">
        <v>169.61847810781003</v>
      </c>
      <c r="SG48" s="18">
        <v>176.1706037746668</v>
      </c>
      <c r="SH48" s="18">
        <v>177.18931235790254</v>
      </c>
      <c r="SI48" s="18">
        <v>178.61090568995476</v>
      </c>
      <c r="SJ48" s="18">
        <v>180.65032228446006</v>
      </c>
      <c r="SK48" s="18">
        <v>181.65303544342518</v>
      </c>
      <c r="SL48" s="18">
        <v>181.60704859864711</v>
      </c>
      <c r="SM48" s="18">
        <v>181.30313553750514</v>
      </c>
      <c r="SN48" s="18">
        <v>179.10576412832739</v>
      </c>
      <c r="SO48" s="18">
        <v>181.20516356384755</v>
      </c>
      <c r="SP48" s="5">
        <v>181.153178434968</v>
      </c>
      <c r="SQ48" s="5">
        <v>181.50907662498952</v>
      </c>
      <c r="SR48" s="5">
        <v>177.27828690540792</v>
      </c>
      <c r="SS48" s="5">
        <v>182.39382352995872</v>
      </c>
    </row>
    <row r="49" spans="1:514" x14ac:dyDescent="0.25">
      <c r="A49" s="5" t="s">
        <v>271</v>
      </c>
      <c r="B49" s="5" t="str">
        <f ca="1">_xlfn.XLOOKUP(A49,bonds[worksheet get],bonds[unique lookup],"-")</f>
        <v>TOTAL 3.369 PERP nc-26</v>
      </c>
      <c r="C49" s="5" t="str">
        <f ca="1">_xlfn.XLOOKUP(A49,bonds[worksheet get],bonds[ID_ISIN],"-")</f>
        <v>XS1501166869</v>
      </c>
      <c r="D49" s="18">
        <f ca="1">_xll.BDH(A49,"blp_i_sprd_mid","-2AY",,"Dates=H","Fill=C","Sort=R","Dir=H","factor="&amp;_xlfn.XLOOKUP(A49,bonds[worksheet get],bonds[yas/blp factor]),"cols=510;rows=1")</f>
        <v>227.57815898847579</v>
      </c>
      <c r="E49" s="18">
        <v>228.48024285936356</v>
      </c>
      <c r="F49" s="18">
        <v>235.6789121527672</v>
      </c>
      <c r="G49" s="18">
        <v>237.26805990314486</v>
      </c>
      <c r="H49" s="18">
        <v>240.88639631652833</v>
      </c>
      <c r="I49" s="18">
        <v>250.40528133106233</v>
      </c>
      <c r="J49" s="18">
        <v>257.99298679494859</v>
      </c>
      <c r="K49" s="18">
        <v>259.91116513681413</v>
      </c>
      <c r="L49" s="18">
        <v>260.3282039108276</v>
      </c>
      <c r="M49" s="18">
        <v>255.44074950170517</v>
      </c>
      <c r="N49" s="18">
        <v>250.23426543092728</v>
      </c>
      <c r="O49" s="18">
        <v>251.28036269140244</v>
      </c>
      <c r="P49" s="18">
        <v>241.75547711896897</v>
      </c>
      <c r="Q49" s="18">
        <v>240.35834722137452</v>
      </c>
      <c r="R49" s="18">
        <v>226.43405261564257</v>
      </c>
      <c r="S49" s="18">
        <v>210.7105907330513</v>
      </c>
      <c r="T49" s="18">
        <v>226.13802509260177</v>
      </c>
      <c r="U49" s="18">
        <v>223.83681113815308</v>
      </c>
      <c r="V49" s="18">
        <v>222.36867463874819</v>
      </c>
      <c r="W49" s="18">
        <v>208.23536059951783</v>
      </c>
      <c r="X49" s="18">
        <v>198.14042202663424</v>
      </c>
      <c r="Y49" s="18">
        <v>189.70463771295547</v>
      </c>
      <c r="Z49" s="18">
        <v>193.05394911384582</v>
      </c>
      <c r="AA49" s="18">
        <v>202.74785040044785</v>
      </c>
      <c r="AB49" s="18">
        <v>211.56166986179352</v>
      </c>
      <c r="AC49" s="18">
        <v>222.64370020914077</v>
      </c>
      <c r="AD49" s="18">
        <v>223.33976492547987</v>
      </c>
      <c r="AE49" s="18">
        <v>224.41886525440216</v>
      </c>
      <c r="AF49" s="18">
        <v>219.94044887542722</v>
      </c>
      <c r="AG49" s="18">
        <v>224.50587334394456</v>
      </c>
      <c r="AH49" s="18">
        <v>234.30078402185438</v>
      </c>
      <c r="AI49" s="18">
        <v>247.53901484107971</v>
      </c>
      <c r="AJ49" s="18">
        <v>250.65930494880675</v>
      </c>
      <c r="AK49" s="18">
        <v>252.26545427989959</v>
      </c>
      <c r="AL49" s="18">
        <v>258.58504184103009</v>
      </c>
      <c r="AM49" s="18">
        <v>265.69470285892487</v>
      </c>
      <c r="AN49" s="18">
        <v>279.97303038072585</v>
      </c>
      <c r="AO49" s="18">
        <v>291.79412944269183</v>
      </c>
      <c r="AP49" s="18">
        <v>294.09934376907347</v>
      </c>
      <c r="AQ49" s="18">
        <v>288.70584231042858</v>
      </c>
      <c r="AR49" s="18">
        <v>286.67865383338926</v>
      </c>
      <c r="AS49" s="18">
        <v>286.75766117906568</v>
      </c>
      <c r="AT49" s="18">
        <v>289.64392952871327</v>
      </c>
      <c r="AU49" s="18">
        <v>289.74393882703782</v>
      </c>
      <c r="AV49" s="18">
        <v>292.90123237514496</v>
      </c>
      <c r="AW49" s="18">
        <v>300.11590315628052</v>
      </c>
      <c r="AX49" s="18">
        <v>302.24310093164439</v>
      </c>
      <c r="AY49" s="18">
        <v>288.71384305429461</v>
      </c>
      <c r="AZ49" s="18">
        <v>280.6170902619362</v>
      </c>
      <c r="BA49" s="18">
        <v>272.96437875413898</v>
      </c>
      <c r="BB49" s="18">
        <v>263.73352051877976</v>
      </c>
      <c r="BC49" s="18">
        <v>283.18132867097853</v>
      </c>
      <c r="BD49" s="18">
        <v>286.6866545772553</v>
      </c>
      <c r="BE49" s="18">
        <v>310.16383735895158</v>
      </c>
      <c r="BF49" s="18">
        <v>324.75919435644147</v>
      </c>
      <c r="BG49" s="18">
        <v>282.24624173164369</v>
      </c>
      <c r="BH49" s="18">
        <v>271.91428112173082</v>
      </c>
      <c r="BI49" s="18">
        <v>272.4463305888176</v>
      </c>
      <c r="BJ49" s="18">
        <v>258.23900966882701</v>
      </c>
      <c r="BK49" s="18">
        <v>255.9978012933731</v>
      </c>
      <c r="BL49" s="18">
        <v>282.74928850221636</v>
      </c>
      <c r="BM49" s="18">
        <v>300.0388959965706</v>
      </c>
      <c r="BN49" s="18">
        <v>305.84643595027921</v>
      </c>
      <c r="BO49" s="18">
        <v>324.78419668102265</v>
      </c>
      <c r="BP49" s="18">
        <v>328.99358804750443</v>
      </c>
      <c r="BQ49" s="18">
        <v>327.11541342496872</v>
      </c>
      <c r="BR49" s="18">
        <v>327.61746010255814</v>
      </c>
      <c r="BS49" s="18">
        <v>327.44744429540634</v>
      </c>
      <c r="BT49" s="18">
        <v>330.42772138547895</v>
      </c>
      <c r="BU49" s="18">
        <v>327.82647953605652</v>
      </c>
      <c r="BV49" s="18">
        <v>330.55273300838468</v>
      </c>
      <c r="BW49" s="18">
        <v>339.87960017013552</v>
      </c>
      <c r="BX49" s="18">
        <v>403.10647866392139</v>
      </c>
      <c r="BY49" s="18">
        <v>425.49556027984619</v>
      </c>
      <c r="BZ49" s="18">
        <v>411.59426781272884</v>
      </c>
      <c r="CA49" s="18">
        <v>432.73823366451262</v>
      </c>
      <c r="CB49" s="18">
        <v>432.10317462015149</v>
      </c>
      <c r="CC49" s="18">
        <v>369.10331723356251</v>
      </c>
      <c r="CD49" s="18">
        <v>307.48258807086944</v>
      </c>
      <c r="CE49" s="18">
        <v>254.31164452362063</v>
      </c>
      <c r="CF49" s="18">
        <v>256.72586898517608</v>
      </c>
      <c r="CG49" s="18">
        <v>218.43130856370925</v>
      </c>
      <c r="CH49" s="18">
        <v>214.54494723081589</v>
      </c>
      <c r="CI49" s="18">
        <v>229.59534653568269</v>
      </c>
      <c r="CJ49" s="18">
        <v>168.92770598602294</v>
      </c>
      <c r="CK49" s="18">
        <v>154.37335280084611</v>
      </c>
      <c r="CL49" s="18">
        <v>147.98075845193864</v>
      </c>
      <c r="CM49" s="18">
        <v>149.71591977787017</v>
      </c>
      <c r="CN49" s="18">
        <v>164.93633488988877</v>
      </c>
      <c r="CO49" s="18">
        <v>165.12935283565523</v>
      </c>
      <c r="CP49" s="18">
        <v>150.66900839090349</v>
      </c>
      <c r="CQ49" s="18">
        <v>141.20312830448151</v>
      </c>
      <c r="CR49" s="18">
        <v>138.71389686918258</v>
      </c>
      <c r="CS49" s="18">
        <v>133.50541261243819</v>
      </c>
      <c r="CT49" s="18">
        <v>120.91224176740646</v>
      </c>
      <c r="CU49" s="18">
        <v>121.96833995771408</v>
      </c>
      <c r="CV49" s="18">
        <v>122.71240913724898</v>
      </c>
      <c r="CW49" s="18">
        <v>124.25155223846436</v>
      </c>
      <c r="CX49" s="18">
        <v>123.09444465684891</v>
      </c>
      <c r="CY49" s="18">
        <v>124.42656851053239</v>
      </c>
      <c r="CZ49" s="18">
        <v>124.73959761428833</v>
      </c>
      <c r="DA49" s="18">
        <v>123.52148436069488</v>
      </c>
      <c r="DB49" s="18">
        <v>124.86060886526109</v>
      </c>
      <c r="DC49" s="18">
        <v>127.05881324243545</v>
      </c>
      <c r="DD49" s="18">
        <v>123.50848315191269</v>
      </c>
      <c r="DE49" s="18">
        <v>120.70522251987458</v>
      </c>
      <c r="DF49" s="18">
        <v>121.20426891851425</v>
      </c>
      <c r="DG49" s="18">
        <v>125.91470686960221</v>
      </c>
      <c r="DH49" s="18">
        <v>135.00255180835725</v>
      </c>
      <c r="DI49" s="18">
        <v>135.36858584022522</v>
      </c>
      <c r="DJ49" s="18">
        <v>133.69443018627166</v>
      </c>
      <c r="DK49" s="18">
        <v>131.69524431276321</v>
      </c>
      <c r="DL49" s="18">
        <v>133.8084407863617</v>
      </c>
      <c r="DM49" s="18">
        <v>138.33986209344863</v>
      </c>
      <c r="DN49" s="18">
        <v>127.91889320802689</v>
      </c>
      <c r="DO49" s="18">
        <v>123.8095111398697</v>
      </c>
      <c r="DP49" s="18">
        <v>118.34300289344787</v>
      </c>
      <c r="DQ49" s="18">
        <v>117.69594273328781</v>
      </c>
      <c r="DR49" s="18">
        <v>115.52574095964432</v>
      </c>
      <c r="DS49" s="18">
        <v>117.24990126276016</v>
      </c>
      <c r="DT49" s="18">
        <v>120.19017463350296</v>
      </c>
      <c r="DU49" s="18">
        <v>123.36646994829178</v>
      </c>
      <c r="DV49" s="18">
        <v>121.41128816604615</v>
      </c>
      <c r="DW49" s="18">
        <v>120.65421777772903</v>
      </c>
      <c r="DX49" s="18">
        <v>123.51348361682891</v>
      </c>
      <c r="DY49" s="18">
        <v>123.66449765729905</v>
      </c>
      <c r="DZ49" s="18">
        <v>128.03390390110016</v>
      </c>
      <c r="EA49" s="18">
        <v>128.96699065446856</v>
      </c>
      <c r="EB49" s="18">
        <v>126.63577391052246</v>
      </c>
      <c r="EC49" s="18">
        <v>122.6994079284668</v>
      </c>
      <c r="ED49" s="18">
        <v>117.88596040010452</v>
      </c>
      <c r="EE49" s="18">
        <v>114.44064007282257</v>
      </c>
      <c r="EF49" s="18">
        <v>114.12861106204986</v>
      </c>
      <c r="EG49" s="18">
        <v>118.02297313880921</v>
      </c>
      <c r="EH49" s="18">
        <v>118.11898206520081</v>
      </c>
      <c r="EI49" s="18">
        <v>118.19498913192749</v>
      </c>
      <c r="EJ49" s="18">
        <v>119.29409132051468</v>
      </c>
      <c r="EK49" s="18">
        <v>119.23508583450318</v>
      </c>
      <c r="EL49" s="18">
        <v>120.73422521638871</v>
      </c>
      <c r="EM49" s="18">
        <v>123.30446418333054</v>
      </c>
      <c r="EN49" s="18">
        <v>123.08744400596618</v>
      </c>
      <c r="EO49" s="18">
        <v>124.71959575462341</v>
      </c>
      <c r="EP49" s="18">
        <v>126.08972314167023</v>
      </c>
      <c r="EQ49" s="18">
        <v>129.11500441598892</v>
      </c>
      <c r="ER49" s="18">
        <v>127.27083295488357</v>
      </c>
      <c r="ES49" s="18">
        <v>128.41493932771681</v>
      </c>
      <c r="ET49" s="18">
        <v>130.91917215776445</v>
      </c>
      <c r="EU49" s="18">
        <v>133.15237978935241</v>
      </c>
      <c r="EV49" s="18">
        <v>137.82681439304352</v>
      </c>
      <c r="EW49" s="18">
        <v>157.45163900327682</v>
      </c>
      <c r="EX49" s="18">
        <v>132.04727704286574</v>
      </c>
      <c r="EY49" s="18">
        <v>135.91563670206068</v>
      </c>
      <c r="EZ49" s="18">
        <v>136.84672326946259</v>
      </c>
      <c r="FA49" s="18">
        <v>137.67980072450638</v>
      </c>
      <c r="FB49" s="18">
        <v>135.80162610197067</v>
      </c>
      <c r="FC49" s="18">
        <v>139.10293303966523</v>
      </c>
      <c r="FD49" s="18">
        <v>146.90165812301638</v>
      </c>
      <c r="FE49" s="18">
        <v>146.61663162279129</v>
      </c>
      <c r="FF49" s="18">
        <v>148.07076682043075</v>
      </c>
      <c r="FG49" s="18">
        <v>143.04229930067061</v>
      </c>
      <c r="FH49" s="18">
        <v>140.15303067207336</v>
      </c>
      <c r="FI49" s="18">
        <v>139.12093471336365</v>
      </c>
      <c r="FJ49" s="18">
        <v>138.47587473917008</v>
      </c>
      <c r="FK49" s="18">
        <v>135.57260480880737</v>
      </c>
      <c r="FL49" s="18">
        <v>131.8842618865967</v>
      </c>
      <c r="FM49" s="18">
        <v>131.56123185300828</v>
      </c>
      <c r="FN49" s="18">
        <v>128.63595987701416</v>
      </c>
      <c r="FO49" s="18">
        <v>124.25055214548111</v>
      </c>
      <c r="FP49" s="18">
        <v>126.63677400350571</v>
      </c>
      <c r="FQ49" s="18">
        <v>124.32355893325806</v>
      </c>
      <c r="FR49" s="18">
        <v>128.95498953866959</v>
      </c>
      <c r="FS49" s="18">
        <v>132.99036472606659</v>
      </c>
      <c r="FT49" s="18">
        <v>133.4094036860466</v>
      </c>
      <c r="FU49" s="18">
        <v>130.24110911512375</v>
      </c>
      <c r="FV49" s="18">
        <v>128.17091663980483</v>
      </c>
      <c r="FW49" s="18">
        <v>124.51157641410828</v>
      </c>
      <c r="FX49" s="18">
        <v>126.9988076634407</v>
      </c>
      <c r="FY49" s="18">
        <v>130.28911357831953</v>
      </c>
      <c r="FZ49" s="18">
        <v>131.67924282503128</v>
      </c>
      <c r="GA49" s="18">
        <v>129.22101427221298</v>
      </c>
      <c r="GB49" s="18">
        <v>128.87098172807694</v>
      </c>
      <c r="GC49" s="18">
        <v>133.33739699125289</v>
      </c>
      <c r="GD49" s="18">
        <v>135.90463567924499</v>
      </c>
      <c r="GE49" s="18">
        <v>135.7656227545738</v>
      </c>
      <c r="GF49" s="18">
        <v>139.99101560878754</v>
      </c>
      <c r="GG49" s="18">
        <v>142.54825336694716</v>
      </c>
      <c r="GH49" s="18">
        <v>142.2392246351242</v>
      </c>
      <c r="GI49" s="18">
        <v>146.23259591722487</v>
      </c>
      <c r="GJ49" s="18">
        <v>151.21205888080598</v>
      </c>
      <c r="GK49" s="18">
        <v>152.72119919252395</v>
      </c>
      <c r="GL49" s="18">
        <v>148.97485087728501</v>
      </c>
      <c r="GM49" s="18">
        <v>150.45398839950562</v>
      </c>
      <c r="GN49" s="18">
        <v>151.2300605545044</v>
      </c>
      <c r="GO49" s="18">
        <v>145.25650516557693</v>
      </c>
      <c r="GP49" s="18">
        <v>143.15831008672714</v>
      </c>
      <c r="GQ49" s="18">
        <v>143.04329939365388</v>
      </c>
      <c r="GR49" s="18">
        <v>143.90337935924529</v>
      </c>
      <c r="GS49" s="18">
        <v>148.36479415750503</v>
      </c>
      <c r="GT49" s="18">
        <v>150.41098440122605</v>
      </c>
      <c r="GU49" s="18">
        <v>151.21105878782274</v>
      </c>
      <c r="GV49" s="18">
        <v>151.36307292127609</v>
      </c>
      <c r="GW49" s="18">
        <v>146.48161907005309</v>
      </c>
      <c r="GX49" s="18">
        <v>149.89293623590467</v>
      </c>
      <c r="GY49" s="18">
        <v>150.17096208524706</v>
      </c>
      <c r="GZ49" s="18">
        <v>141.4691530380249</v>
      </c>
      <c r="HA49" s="18">
        <v>135.67661447906494</v>
      </c>
      <c r="HB49" s="18">
        <v>129.03199669837952</v>
      </c>
      <c r="HC49" s="18">
        <v>134.31748811483385</v>
      </c>
      <c r="HD49" s="18">
        <v>157.45763956117631</v>
      </c>
      <c r="HE49" s="18">
        <v>155.17942774534225</v>
      </c>
      <c r="HF49" s="18">
        <v>152.31516144132613</v>
      </c>
      <c r="HG49" s="18">
        <v>151.86111922693254</v>
      </c>
      <c r="HH49" s="18">
        <v>146.4026117243767</v>
      </c>
      <c r="HI49" s="18">
        <v>154.89840161705015</v>
      </c>
      <c r="HJ49" s="18">
        <v>159.20380190992356</v>
      </c>
      <c r="HK49" s="18">
        <v>155.89249404239652</v>
      </c>
      <c r="HL49" s="18">
        <v>155.66647302818296</v>
      </c>
      <c r="HM49" s="18">
        <v>156.10951421976088</v>
      </c>
      <c r="HN49" s="18">
        <v>158.80276462364199</v>
      </c>
      <c r="HO49" s="18">
        <v>155.68447470188138</v>
      </c>
      <c r="HP49" s="18">
        <v>151.90112294626235</v>
      </c>
      <c r="HQ49" s="18">
        <v>151.27006427383424</v>
      </c>
      <c r="HR49" s="18">
        <v>151.81111457777024</v>
      </c>
      <c r="HS49" s="18">
        <v>160.90095970249175</v>
      </c>
      <c r="HT49" s="18">
        <v>171.2559224510193</v>
      </c>
      <c r="HU49" s="18">
        <v>172.74706108903885</v>
      </c>
      <c r="HV49" s="18">
        <v>184.68117065811157</v>
      </c>
      <c r="HW49" s="18">
        <v>187.46542952346803</v>
      </c>
      <c r="HX49" s="18">
        <v>174.37121209383011</v>
      </c>
      <c r="HY49" s="18">
        <v>165.43638138151169</v>
      </c>
      <c r="HZ49" s="18">
        <v>160.27290130901338</v>
      </c>
      <c r="IA49" s="18">
        <v>162.18907946491242</v>
      </c>
      <c r="IB49" s="18">
        <v>162.93614892339707</v>
      </c>
      <c r="IC49" s="18">
        <v>169.08172030544281</v>
      </c>
      <c r="ID49" s="18">
        <v>169.64977311992644</v>
      </c>
      <c r="IE49" s="18">
        <v>172.42603124141692</v>
      </c>
      <c r="IF49" s="18">
        <v>164.77231964063645</v>
      </c>
      <c r="IG49" s="18">
        <v>156.30953281641004</v>
      </c>
      <c r="IH49" s="18">
        <v>153.55227646160128</v>
      </c>
      <c r="II49" s="18">
        <v>150.30197426605227</v>
      </c>
      <c r="IJ49" s="18">
        <v>141.10511919212342</v>
      </c>
      <c r="IK49" s="18">
        <v>136.97373507833481</v>
      </c>
      <c r="IL49" s="18">
        <v>136.24266710758209</v>
      </c>
      <c r="IM49" s="18">
        <v>145.42452078676223</v>
      </c>
      <c r="IN49" s="18">
        <v>152.92021769618989</v>
      </c>
      <c r="IO49" s="18">
        <v>159.36781715917587</v>
      </c>
      <c r="IP49" s="18">
        <v>157.50564402437212</v>
      </c>
      <c r="IQ49" s="18">
        <v>158.1016994423866</v>
      </c>
      <c r="IR49" s="18">
        <v>151.60209514427186</v>
      </c>
      <c r="IS49" s="18">
        <v>147.8667478518486</v>
      </c>
      <c r="IT49" s="18">
        <v>147.33469838476182</v>
      </c>
      <c r="IU49" s="18">
        <v>145.00748201274871</v>
      </c>
      <c r="IV49" s="18">
        <v>146.76464538431168</v>
      </c>
      <c r="IW49" s="18">
        <v>155.52245963859559</v>
      </c>
      <c r="IX49" s="18">
        <v>159.77785528230669</v>
      </c>
      <c r="IY49" s="18">
        <v>156.89358711862562</v>
      </c>
      <c r="IZ49" s="18">
        <v>149.52390192508696</v>
      </c>
      <c r="JA49" s="18">
        <v>149.86593372535705</v>
      </c>
      <c r="JB49" s="18">
        <v>154.48036275005342</v>
      </c>
      <c r="JC49" s="18">
        <v>160.39691283893586</v>
      </c>
      <c r="JD49" s="18">
        <v>162.94614985322954</v>
      </c>
      <c r="JE49" s="18">
        <v>169.08572067737578</v>
      </c>
      <c r="JF49" s="18">
        <v>173.81116002321241</v>
      </c>
      <c r="JG49" s="18">
        <v>173.99317694616317</v>
      </c>
      <c r="JH49" s="18">
        <v>173.67714756345748</v>
      </c>
      <c r="JI49" s="18">
        <v>167.22554772853852</v>
      </c>
      <c r="JJ49" s="18">
        <v>166.04543800830842</v>
      </c>
      <c r="JK49" s="18">
        <v>165.48738612365725</v>
      </c>
      <c r="JL49" s="18">
        <v>167.34655897951126</v>
      </c>
      <c r="JM49" s="18">
        <v>179.33267338371277</v>
      </c>
      <c r="JN49" s="18">
        <v>188.07848652219772</v>
      </c>
      <c r="JO49" s="18">
        <v>190.89574845600126</v>
      </c>
      <c r="JP49" s="18">
        <v>191.44379941081999</v>
      </c>
      <c r="JQ49" s="18">
        <v>190.95575403499603</v>
      </c>
      <c r="JR49" s="18">
        <v>185.70026540803909</v>
      </c>
      <c r="JS49" s="18">
        <v>192.15586561489107</v>
      </c>
      <c r="JT49" s="18">
        <v>199.61555917692186</v>
      </c>
      <c r="JU49" s="18">
        <v>199.64456187343598</v>
      </c>
      <c r="JV49" s="18">
        <v>201.47573212575912</v>
      </c>
      <c r="JW49" s="18">
        <v>205.73612823438646</v>
      </c>
      <c r="JX49" s="18">
        <v>208.81641462278367</v>
      </c>
      <c r="JY49" s="18">
        <v>206.9152378616333</v>
      </c>
      <c r="JZ49" s="18">
        <v>203.32190377283095</v>
      </c>
      <c r="KA49" s="18">
        <v>205.32208973932265</v>
      </c>
      <c r="KB49" s="18">
        <v>203.3989109325409</v>
      </c>
      <c r="KC49" s="18">
        <v>203.05287876033782</v>
      </c>
      <c r="KD49" s="18">
        <v>201.22270860099792</v>
      </c>
      <c r="KE49" s="18">
        <v>203.85195305395126</v>
      </c>
      <c r="KF49" s="18">
        <v>193.56899700021742</v>
      </c>
      <c r="KG49" s="18">
        <v>190.89874873495103</v>
      </c>
      <c r="KH49" s="18">
        <v>190.80273980855941</v>
      </c>
      <c r="KI49" s="18">
        <v>191.37879336690901</v>
      </c>
      <c r="KJ49" s="18">
        <v>190.37369991874695</v>
      </c>
      <c r="KK49" s="18">
        <v>194.12504869890213</v>
      </c>
      <c r="KL49" s="18">
        <v>193.33197496318817</v>
      </c>
      <c r="KM49" s="18">
        <v>193.41898305273057</v>
      </c>
      <c r="KN49" s="18">
        <v>189.22559317398071</v>
      </c>
      <c r="KO49" s="18">
        <v>192.81592698383332</v>
      </c>
      <c r="KP49" s="18">
        <v>186.43833402967454</v>
      </c>
      <c r="KQ49" s="18">
        <v>177.87453781414033</v>
      </c>
      <c r="KR49" s="18">
        <v>169.16972848796843</v>
      </c>
      <c r="KS49" s="18">
        <v>167.83860472726823</v>
      </c>
      <c r="KT49" s="18">
        <v>167.92661290979385</v>
      </c>
      <c r="KU49" s="18">
        <v>170.87988748931886</v>
      </c>
      <c r="KV49" s="18">
        <v>173.56713733530043</v>
      </c>
      <c r="KW49" s="18">
        <v>175.99036263370513</v>
      </c>
      <c r="KX49" s="18">
        <v>175.97136086702349</v>
      </c>
      <c r="KY49" s="18">
        <v>176.25338708829878</v>
      </c>
      <c r="KZ49" s="18">
        <v>173.18710200166703</v>
      </c>
      <c r="LA49" s="18">
        <v>175.00527104520799</v>
      </c>
      <c r="LB49" s="18">
        <v>170.64086526632309</v>
      </c>
      <c r="LC49" s="18">
        <v>167.88360891151427</v>
      </c>
      <c r="LD49" s="18">
        <v>168.10962992572783</v>
      </c>
      <c r="LE49" s="18">
        <v>172.87107261896134</v>
      </c>
      <c r="LF49" s="18">
        <v>183.01801602697373</v>
      </c>
      <c r="LG49" s="18">
        <v>186.91437828969956</v>
      </c>
      <c r="LH49" s="18">
        <v>184.70617298269272</v>
      </c>
      <c r="LI49" s="18">
        <v>183.21003387975693</v>
      </c>
      <c r="LJ49" s="18">
        <v>182.05792676305771</v>
      </c>
      <c r="LK49" s="18">
        <v>181.5868829679489</v>
      </c>
      <c r="LL49" s="18">
        <v>177.22047700309753</v>
      </c>
      <c r="LM49" s="18">
        <v>179.4426836118698</v>
      </c>
      <c r="LN49" s="18">
        <v>176.51341126394274</v>
      </c>
      <c r="LO49" s="18">
        <v>184.91619250917435</v>
      </c>
      <c r="LP49" s="18">
        <v>188.20749851703644</v>
      </c>
      <c r="LQ49" s="18">
        <v>195.90221393012999</v>
      </c>
      <c r="LR49" s="18">
        <v>192.33588235187531</v>
      </c>
      <c r="LS49" s="18">
        <v>198.3404406232834</v>
      </c>
      <c r="LT49" s="18">
        <v>195.27115525770185</v>
      </c>
      <c r="LU49" s="18">
        <v>190.14567871856687</v>
      </c>
      <c r="LV49" s="18">
        <v>183.34304624652862</v>
      </c>
      <c r="LW49" s="18">
        <v>173.39812162113191</v>
      </c>
      <c r="LX49" s="18">
        <v>178.2905764951706</v>
      </c>
      <c r="LY49" s="18">
        <v>184.75817781782152</v>
      </c>
      <c r="LZ49" s="18">
        <v>184.73717586517333</v>
      </c>
      <c r="MA49" s="18">
        <v>194.22705818319321</v>
      </c>
      <c r="MB49" s="18">
        <v>202.35481385803223</v>
      </c>
      <c r="MC49" s="18">
        <v>211.23363936328889</v>
      </c>
      <c r="MD49" s="18">
        <v>217.77724775266648</v>
      </c>
      <c r="ME49" s="18">
        <v>215.03899316453933</v>
      </c>
      <c r="MF49" s="18">
        <v>207.9683357729912</v>
      </c>
      <c r="MG49" s="18">
        <v>202.38681683349608</v>
      </c>
      <c r="MH49" s="18">
        <v>202.5178290143013</v>
      </c>
      <c r="MI49" s="18">
        <v>199.38853806972503</v>
      </c>
      <c r="MJ49" s="18">
        <v>197.96140538263322</v>
      </c>
      <c r="MK49" s="18">
        <v>203.00287411117554</v>
      </c>
      <c r="ML49" s="18">
        <v>210.47856916093826</v>
      </c>
      <c r="MM49" s="18">
        <v>215.13400199794771</v>
      </c>
      <c r="MN49" s="18">
        <v>218.82634529209139</v>
      </c>
      <c r="MO49" s="18">
        <v>216.11809349346163</v>
      </c>
      <c r="MP49" s="18">
        <v>218.25929257059099</v>
      </c>
      <c r="MQ49" s="18">
        <v>216.4561249217987</v>
      </c>
      <c r="MR49" s="18">
        <v>218.19928699159621</v>
      </c>
      <c r="MS49" s="18">
        <v>220.81553023576734</v>
      </c>
      <c r="MT49" s="18">
        <v>218.73433673763276</v>
      </c>
      <c r="MU49" s="18">
        <v>218.5103159093857</v>
      </c>
      <c r="MV49" s="18">
        <v>222.42768012475969</v>
      </c>
      <c r="MW49" s="18">
        <v>230.32541441345214</v>
      </c>
      <c r="MX49" s="18">
        <v>232.89365319442751</v>
      </c>
      <c r="MY49" s="18">
        <v>226.19203011369706</v>
      </c>
      <c r="MZ49" s="18">
        <v>217.5772291560173</v>
      </c>
      <c r="NA49" s="18">
        <v>219.07436835193633</v>
      </c>
      <c r="NB49" s="18">
        <v>224.92091193199158</v>
      </c>
      <c r="NC49" s="18">
        <v>226.52206079816818</v>
      </c>
      <c r="ND49" s="18">
        <v>230.10839423608778</v>
      </c>
      <c r="NE49" s="18">
        <v>237.81311057901382</v>
      </c>
      <c r="NF49" s="18">
        <v>239.25724484682084</v>
      </c>
      <c r="NG49" s="18">
        <v>236.97803293800354</v>
      </c>
      <c r="NH49" s="18">
        <v>236.98603368186951</v>
      </c>
      <c r="NI49" s="18">
        <v>239.30524931001662</v>
      </c>
      <c r="NJ49" s="18">
        <v>236.32497221994399</v>
      </c>
      <c r="NK49" s="18">
        <v>231.9645668129921</v>
      </c>
      <c r="NL49" s="18">
        <v>226.91809761953354</v>
      </c>
      <c r="NM49" s="18">
        <v>227.81718121147156</v>
      </c>
      <c r="NN49" s="18">
        <v>233.23768518066407</v>
      </c>
      <c r="NO49" s="18">
        <v>230.3724187836647</v>
      </c>
      <c r="NP49" s="18">
        <v>236.33097277784347</v>
      </c>
      <c r="NQ49" s="18">
        <v>234.94484390306474</v>
      </c>
      <c r="NR49" s="18">
        <v>230.32841469240188</v>
      </c>
      <c r="NS49" s="18">
        <v>234.50880336236952</v>
      </c>
      <c r="NT49" s="18">
        <v>234.93284278726577</v>
      </c>
      <c r="NU49" s="18">
        <v>247.14397811269762</v>
      </c>
      <c r="NV49" s="18">
        <v>254.51066302728651</v>
      </c>
      <c r="NW49" s="18">
        <v>259.59413566112516</v>
      </c>
      <c r="NX49" s="18">
        <v>264.10555510854721</v>
      </c>
      <c r="NY49" s="18">
        <v>256.16181654262539</v>
      </c>
      <c r="NZ49" s="18">
        <v>246.40890977001189</v>
      </c>
      <c r="OA49" s="18">
        <v>245.66984105539322</v>
      </c>
      <c r="OB49" s="18">
        <v>244.83776369333268</v>
      </c>
      <c r="OC49" s="18">
        <v>242.92858618831636</v>
      </c>
      <c r="OD49" s="18">
        <v>243.13160506391526</v>
      </c>
      <c r="OE49" s="18">
        <v>243.07259957790376</v>
      </c>
      <c r="OF49" s="18">
        <v>241.02140886926651</v>
      </c>
      <c r="OG49" s="18">
        <v>239.88530324029924</v>
      </c>
      <c r="OH49" s="18">
        <v>234.62281396245956</v>
      </c>
      <c r="OI49" s="18">
        <v>234.95084446096419</v>
      </c>
      <c r="OJ49" s="18">
        <v>232.44461144495011</v>
      </c>
      <c r="OK49" s="18">
        <v>241.14942077112198</v>
      </c>
      <c r="OL49" s="18">
        <v>255.77478055810928</v>
      </c>
      <c r="OM49" s="18">
        <v>264.96063460922238</v>
      </c>
      <c r="ON49" s="18">
        <v>264.06555138921738</v>
      </c>
      <c r="OO49" s="18">
        <v>270.83718097877505</v>
      </c>
      <c r="OP49" s="18">
        <v>265.40167561483383</v>
      </c>
      <c r="OQ49" s="18">
        <v>259.97317090177535</v>
      </c>
      <c r="OR49" s="18">
        <v>256.63086015176776</v>
      </c>
      <c r="OS49" s="18">
        <v>266.18474842071538</v>
      </c>
      <c r="OT49" s="18">
        <v>263.35048490619664</v>
      </c>
      <c r="OU49" s="18">
        <v>256.42384090423582</v>
      </c>
      <c r="OV49" s="18">
        <v>253.36055609655378</v>
      </c>
      <c r="OW49" s="18">
        <v>245.00677940750123</v>
      </c>
      <c r="OX49" s="18">
        <v>244.07769302606584</v>
      </c>
      <c r="OY49" s="18">
        <v>235.34688128232955</v>
      </c>
      <c r="OZ49" s="18">
        <v>237.53308454370497</v>
      </c>
      <c r="PA49" s="18">
        <v>244.04168967866897</v>
      </c>
      <c r="PB49" s="18">
        <v>233.73273120737076</v>
      </c>
      <c r="PC49" s="18">
        <v>229.64435109186172</v>
      </c>
      <c r="PD49" s="18">
        <v>223.50678045368193</v>
      </c>
      <c r="PE49" s="18">
        <v>213.35683676671979</v>
      </c>
      <c r="PF49" s="18">
        <v>204.32099666309355</v>
      </c>
      <c r="PG49" s="18">
        <v>199.65356271028517</v>
      </c>
      <c r="PH49" s="18">
        <v>196.14023606014254</v>
      </c>
      <c r="PI49" s="18">
        <v>189.91965770435331</v>
      </c>
      <c r="PJ49" s="18">
        <v>191.18277514219284</v>
      </c>
      <c r="PK49" s="18">
        <v>194.51208468341827</v>
      </c>
      <c r="PL49" s="18">
        <v>195.71619663524629</v>
      </c>
      <c r="PM49" s="18">
        <v>195.82520677042007</v>
      </c>
      <c r="PN49" s="18">
        <v>198.39144536542892</v>
      </c>
      <c r="PO49" s="18">
        <v>201.64874821186066</v>
      </c>
      <c r="PP49" s="18">
        <v>204.7710385055542</v>
      </c>
      <c r="PQ49" s="18">
        <v>205.94714785385131</v>
      </c>
      <c r="PR49" s="18">
        <v>207.95633465719223</v>
      </c>
      <c r="PS49" s="18">
        <v>200.16261003875732</v>
      </c>
      <c r="PT49" s="18">
        <v>198.27943495130538</v>
      </c>
      <c r="PU49" s="18">
        <v>194.32606738853454</v>
      </c>
      <c r="PV49" s="18">
        <v>189.3216021003723</v>
      </c>
      <c r="PW49" s="18">
        <v>190.47370921707153</v>
      </c>
      <c r="PX49" s="18">
        <v>187.57343956565859</v>
      </c>
      <c r="PY49" s="18">
        <v>186.44033421564103</v>
      </c>
      <c r="PZ49" s="18">
        <v>187.4844312901497</v>
      </c>
      <c r="QA49" s="18">
        <v>187.35541929531098</v>
      </c>
      <c r="QB49" s="18">
        <v>187.45542859363556</v>
      </c>
      <c r="QC49" s="18">
        <v>187.831463555336</v>
      </c>
      <c r="QD49" s="18">
        <v>183.57706800460815</v>
      </c>
      <c r="QE49" s="18">
        <v>183.87809599256514</v>
      </c>
      <c r="QF49" s="18">
        <v>182.11693224906921</v>
      </c>
      <c r="QG49" s="18">
        <v>176.9774544081688</v>
      </c>
      <c r="QH49" s="18">
        <v>178.38158495664598</v>
      </c>
      <c r="QI49" s="18">
        <v>182.38195688962938</v>
      </c>
      <c r="QJ49" s="18">
        <v>188.9155643491745</v>
      </c>
      <c r="QK49" s="18">
        <v>186.21931366634368</v>
      </c>
      <c r="QL49" s="18">
        <v>188.77055086660383</v>
      </c>
      <c r="QM49" s="18">
        <v>186.99838610029221</v>
      </c>
      <c r="QN49" s="18">
        <v>188.36051274347304</v>
      </c>
      <c r="QO49" s="18">
        <v>187.58144030952454</v>
      </c>
      <c r="QP49" s="18">
        <v>187.83246364831925</v>
      </c>
      <c r="QQ49" s="18">
        <v>187.40042347955705</v>
      </c>
      <c r="QR49" s="18">
        <v>185.57725397109985</v>
      </c>
      <c r="QS49" s="18">
        <v>184.88418953371047</v>
      </c>
      <c r="QT49" s="18">
        <v>186.94638126516341</v>
      </c>
      <c r="QU49" s="18">
        <v>188.32350930309298</v>
      </c>
      <c r="QV49" s="18">
        <v>189.05157699489592</v>
      </c>
      <c r="QW49" s="18">
        <v>192.44789276599886</v>
      </c>
      <c r="QX49" s="18">
        <v>192.76692242765426</v>
      </c>
      <c r="QY49" s="18">
        <v>190.85174436473847</v>
      </c>
      <c r="QZ49" s="18">
        <v>195.02913275575636</v>
      </c>
      <c r="RA49" s="18">
        <v>203.56392627477643</v>
      </c>
      <c r="RB49" s="18">
        <v>209.52248026895521</v>
      </c>
      <c r="RC49" s="18">
        <v>209.3904679951668</v>
      </c>
      <c r="RD49" s="18">
        <v>210.26654944849017</v>
      </c>
      <c r="RE49" s="18">
        <v>210.91460970163345</v>
      </c>
      <c r="RF49" s="18">
        <v>208.4053764066696</v>
      </c>
      <c r="RG49" s="18">
        <v>205.32909039020538</v>
      </c>
      <c r="RH49" s="18">
        <v>199.90858642101287</v>
      </c>
      <c r="RI49" s="18">
        <v>200.62465299701691</v>
      </c>
      <c r="RJ49" s="18">
        <v>201.47473203277588</v>
      </c>
      <c r="RK49" s="18">
        <v>200.99568749380111</v>
      </c>
      <c r="RL49" s="18">
        <v>200.44463626003264</v>
      </c>
      <c r="RM49" s="18">
        <v>199.73557033491136</v>
      </c>
      <c r="RN49" s="18">
        <v>202.41881980895997</v>
      </c>
      <c r="RO49" s="18">
        <v>207.25526947593687</v>
      </c>
      <c r="RP49" s="18">
        <v>205.94914803981783</v>
      </c>
      <c r="RQ49" s="18">
        <v>204.93805403375626</v>
      </c>
      <c r="RR49" s="18">
        <v>205.19307774448396</v>
      </c>
      <c r="RS49" s="18">
        <v>200.31962463712691</v>
      </c>
      <c r="RT49" s="18">
        <v>201.30871659755707</v>
      </c>
      <c r="RU49" s="18">
        <v>196.97631379413605</v>
      </c>
      <c r="RV49" s="18">
        <v>189.76664347791672</v>
      </c>
      <c r="RW49" s="18">
        <v>187.83646402025221</v>
      </c>
      <c r="RX49" s="18">
        <v>186.48633849287032</v>
      </c>
      <c r="RY49" s="18">
        <v>189.21759243011473</v>
      </c>
      <c r="RZ49" s="18">
        <v>187.07739344596862</v>
      </c>
      <c r="SA49" s="18">
        <v>184.49815364217758</v>
      </c>
      <c r="SB49" s="18">
        <v>181.1788450307846</v>
      </c>
      <c r="SC49" s="18">
        <v>184.63416628789901</v>
      </c>
      <c r="SD49" s="18">
        <v>185.43724095344541</v>
      </c>
      <c r="SE49" s="18">
        <v>186.66635522985459</v>
      </c>
      <c r="SF49" s="18">
        <v>188.54152957344056</v>
      </c>
      <c r="SG49" s="18">
        <v>194.12404860591889</v>
      </c>
      <c r="SH49" s="18">
        <v>194.53108645009996</v>
      </c>
      <c r="SI49" s="18">
        <v>195.00313033819199</v>
      </c>
      <c r="SJ49" s="18">
        <v>197.93040250015258</v>
      </c>
      <c r="SK49" s="18">
        <v>200.11960604047775</v>
      </c>
      <c r="SL49" s="18">
        <v>199.63556103658675</v>
      </c>
      <c r="SM49" s="18">
        <v>199.41454048728943</v>
      </c>
      <c r="SN49" s="18">
        <v>196.69228738689424</v>
      </c>
      <c r="SO49" s="18">
        <v>198.53245847606661</v>
      </c>
      <c r="SP49" s="5">
        <v>198.98050013256071</v>
      </c>
      <c r="SQ49" s="5">
        <v>200.16261003875732</v>
      </c>
      <c r="SR49" s="5">
        <v>195.26015423488616</v>
      </c>
      <c r="SS49" s="5">
        <v>199.50254866981507</v>
      </c>
    </row>
    <row r="50" spans="1:514" x14ac:dyDescent="0.25">
      <c r="A50" s="5" t="s">
        <v>272</v>
      </c>
      <c r="B50" s="5" t="str">
        <f ca="1">_xlfn.XLOOKUP(A50,bonds[worksheet get],bonds[unique lookup],"-")</f>
        <v>BHP 4 3/4 04/22/76 nc-21</v>
      </c>
      <c r="C50" s="5" t="str">
        <f ca="1">_xlfn.XLOOKUP(A50,bonds[worksheet get],bonds[ID_ISIN],"-")</f>
        <v>XS1309436753</v>
      </c>
      <c r="D50" s="18">
        <f ca="1">_xll.BDH(A50,"blp_i_sprd_mid","-2AY",,"Dates=H","Fill=C","Sort=R","Dir=H","factor="&amp;_xlfn.XLOOKUP(A50,bonds[worksheet get],bonds[yas/blp factor]),"cols=511;rows=1")</f>
        <v>196.14099999999999</v>
      </c>
      <c r="E50" s="18">
        <v>185.76900000000001</v>
      </c>
      <c r="F50" s="18">
        <v>216.34700000000001</v>
      </c>
      <c r="G50" s="18">
        <v>231.589</v>
      </c>
      <c r="H50" s="18">
        <v>235.68700000000001</v>
      </c>
      <c r="I50" s="18">
        <v>246.952</v>
      </c>
      <c r="J50" s="18">
        <v>262.14800000000002</v>
      </c>
      <c r="K50" s="18">
        <v>266.97899999999998</v>
      </c>
      <c r="L50" s="18">
        <v>269.03100000000001</v>
      </c>
      <c r="M50" s="18">
        <v>259.27</v>
      </c>
      <c r="N50" s="18">
        <v>267.01600000000002</v>
      </c>
      <c r="O50" s="18">
        <v>268.20600000000002</v>
      </c>
      <c r="P50" s="18">
        <v>256.08</v>
      </c>
      <c r="Q50" s="18">
        <v>254.768</v>
      </c>
      <c r="R50" s="18">
        <v>236.73099999999999</v>
      </c>
      <c r="S50" s="18">
        <v>207.22900000000001</v>
      </c>
      <c r="T50" s="18">
        <v>236.244</v>
      </c>
      <c r="U50" s="18">
        <v>228.57599999999999</v>
      </c>
      <c r="V50" s="18">
        <v>212.78399999999999</v>
      </c>
      <c r="W50" s="18">
        <v>194.14099999999999</v>
      </c>
      <c r="X50" s="18">
        <v>172.47800000000001</v>
      </c>
      <c r="Y50" s="18">
        <v>148.63999999999999</v>
      </c>
      <c r="Z50" s="18">
        <v>172.642</v>
      </c>
      <c r="AA50" s="18">
        <v>188.678</v>
      </c>
      <c r="AB50" s="18">
        <v>202.94200000000001</v>
      </c>
      <c r="AC50" s="18">
        <v>231.88200000000001</v>
      </c>
      <c r="AD50" s="18">
        <v>253.47499999999999</v>
      </c>
      <c r="AE50" s="18">
        <v>257.66800000000001</v>
      </c>
      <c r="AF50" s="18">
        <v>237.476</v>
      </c>
      <c r="AG50" s="18">
        <v>238.31200000000001</v>
      </c>
      <c r="AH50" s="18">
        <v>254.09899999999999</v>
      </c>
      <c r="AI50" s="18">
        <v>267.71199999999999</v>
      </c>
      <c r="AJ50" s="18">
        <v>263.93400000000003</v>
      </c>
      <c r="AK50" s="18">
        <v>272.238</v>
      </c>
      <c r="AL50" s="18">
        <v>276.61900000000003</v>
      </c>
      <c r="AM50" s="18">
        <v>283.61599999999999</v>
      </c>
      <c r="AN50" s="18">
        <v>309.20600000000002</v>
      </c>
      <c r="AO50" s="18">
        <v>308.57900000000001</v>
      </c>
      <c r="AP50" s="18">
        <v>302.67200000000003</v>
      </c>
      <c r="AQ50" s="18">
        <v>314.166</v>
      </c>
      <c r="AR50" s="18">
        <v>298.80200000000002</v>
      </c>
      <c r="AS50" s="18">
        <v>297.28800000000001</v>
      </c>
      <c r="AT50" s="18">
        <v>295.75900000000001</v>
      </c>
      <c r="AU50" s="18">
        <v>294.78899999999999</v>
      </c>
      <c r="AV50" s="18">
        <v>297.94400000000002</v>
      </c>
      <c r="AW50" s="18">
        <v>294.04300000000001</v>
      </c>
      <c r="AX50" s="18">
        <v>281.93799999999999</v>
      </c>
      <c r="AY50" s="18">
        <v>248.85499999999999</v>
      </c>
      <c r="AZ50" s="18">
        <v>216.24100000000001</v>
      </c>
      <c r="BA50" s="18">
        <v>202.71199999999999</v>
      </c>
      <c r="BB50" s="18">
        <v>195.54900000000001</v>
      </c>
      <c r="BC50" s="18">
        <v>220.41</v>
      </c>
      <c r="BD50" s="18">
        <v>220.94499999999999</v>
      </c>
      <c r="BE50" s="18">
        <v>235.35499999999999</v>
      </c>
      <c r="BF50" s="18">
        <v>250.32</v>
      </c>
      <c r="BG50" s="18">
        <v>253.411</v>
      </c>
      <c r="BH50" s="18">
        <v>239.15199999999999</v>
      </c>
      <c r="BI50" s="18">
        <v>260.62</v>
      </c>
      <c r="BJ50" s="18">
        <v>263.49299999999999</v>
      </c>
      <c r="BK50" s="18">
        <v>262.96800000000002</v>
      </c>
      <c r="BL50" s="18">
        <v>337.32499999999999</v>
      </c>
      <c r="BM50" s="18">
        <v>366.67899999999997</v>
      </c>
      <c r="BN50" s="18">
        <v>427.32600000000002</v>
      </c>
      <c r="BO50" s="18">
        <v>456.83600000000001</v>
      </c>
      <c r="BP50" s="18">
        <v>484.62799999999999</v>
      </c>
      <c r="BQ50" s="18">
        <v>520.12300000000005</v>
      </c>
      <c r="BR50" s="18">
        <v>536.18399999999997</v>
      </c>
      <c r="BS50" s="18">
        <v>611.52700000000004</v>
      </c>
      <c r="BT50" s="18">
        <v>637.03499999999997</v>
      </c>
      <c r="BU50" s="18">
        <v>641.16999999999996</v>
      </c>
      <c r="BV50" s="18">
        <v>691.35799999999995</v>
      </c>
      <c r="BW50" s="18">
        <v>769.78700000000003</v>
      </c>
      <c r="BX50" s="18">
        <v>810.88</v>
      </c>
      <c r="BY50" s="18">
        <v>846.02700000000004</v>
      </c>
      <c r="BZ50" s="18">
        <v>796.75800000000004</v>
      </c>
      <c r="CA50" s="18">
        <v>835.25599999999997</v>
      </c>
      <c r="CB50" s="18">
        <v>838.47299999999996</v>
      </c>
      <c r="CC50" s="18">
        <v>597.54200000000003</v>
      </c>
      <c r="CD50" s="18">
        <v>438.09500000000003</v>
      </c>
      <c r="CE50" s="18">
        <v>291.78399999999999</v>
      </c>
      <c r="CF50" s="18">
        <v>225.953</v>
      </c>
      <c r="CG50" s="18">
        <v>157.81800000000001</v>
      </c>
      <c r="CH50" s="18">
        <v>150.51</v>
      </c>
      <c r="CI50" s="18">
        <v>168.167</v>
      </c>
      <c r="CJ50" s="18">
        <v>113.051</v>
      </c>
      <c r="CK50" s="18">
        <v>95.036000000000001</v>
      </c>
      <c r="CL50" s="18">
        <v>90.69</v>
      </c>
      <c r="CM50" s="18">
        <v>97.272000000000006</v>
      </c>
      <c r="CN50" s="18">
        <v>105.02800000000001</v>
      </c>
      <c r="CO50" s="18">
        <v>106.389</v>
      </c>
      <c r="CP50" s="18">
        <v>83.893000000000001</v>
      </c>
      <c r="CQ50" s="18">
        <v>74.823999999999998</v>
      </c>
      <c r="CR50" s="18">
        <v>66.275000000000006</v>
      </c>
      <c r="CS50" s="18">
        <v>61.643999999999998</v>
      </c>
      <c r="CT50" s="18">
        <v>53.545000000000002</v>
      </c>
      <c r="CU50" s="18">
        <v>52.731999999999999</v>
      </c>
      <c r="CV50" s="18">
        <v>52.006</v>
      </c>
      <c r="CW50" s="18">
        <v>54.32</v>
      </c>
      <c r="CX50" s="18">
        <v>55.241999999999997</v>
      </c>
      <c r="CY50" s="18">
        <v>55.344999999999999</v>
      </c>
      <c r="CZ50" s="18">
        <v>54.25</v>
      </c>
      <c r="DA50" s="18">
        <v>54.216000000000001</v>
      </c>
      <c r="DB50" s="18">
        <v>56.728000000000002</v>
      </c>
      <c r="DC50" s="18">
        <v>53.890999999999998</v>
      </c>
      <c r="DD50" s="18">
        <v>53.715000000000003</v>
      </c>
      <c r="DE50" s="18">
        <v>55.417999999999999</v>
      </c>
      <c r="DF50" s="18">
        <v>52.899000000000001</v>
      </c>
      <c r="DG50" s="18">
        <v>56.109000000000002</v>
      </c>
      <c r="DH50" s="18">
        <v>58.831000000000003</v>
      </c>
      <c r="DI50" s="18">
        <v>59.655000000000001</v>
      </c>
      <c r="DJ50" s="18">
        <v>58.463000000000001</v>
      </c>
      <c r="DK50" s="18">
        <v>55.892000000000003</v>
      </c>
      <c r="DL50" s="18">
        <v>58.512</v>
      </c>
      <c r="DM50" s="18">
        <v>59.161999999999999</v>
      </c>
      <c r="DN50" s="18">
        <v>48.526000000000003</v>
      </c>
      <c r="DO50" s="18">
        <v>43.615000000000002</v>
      </c>
      <c r="DP50" s="18">
        <v>42.237000000000002</v>
      </c>
      <c r="DQ50" s="18">
        <v>42.844999999999999</v>
      </c>
      <c r="DR50" s="18">
        <v>41.802999999999997</v>
      </c>
      <c r="DS50" s="18">
        <v>41.133000000000003</v>
      </c>
      <c r="DT50" s="18">
        <v>40.945999999999998</v>
      </c>
      <c r="DU50" s="18">
        <v>38.661999999999999</v>
      </c>
      <c r="DV50" s="18">
        <v>40.914000000000001</v>
      </c>
      <c r="DW50" s="18">
        <v>41.008000000000003</v>
      </c>
      <c r="DX50" s="18">
        <v>37.493000000000002</v>
      </c>
      <c r="DY50" s="18">
        <v>38.122</v>
      </c>
      <c r="DZ50" s="18">
        <v>36.612000000000002</v>
      </c>
      <c r="EA50" s="18">
        <v>35.99</v>
      </c>
      <c r="EB50" s="18">
        <v>34.170999999999999</v>
      </c>
      <c r="EC50" s="18">
        <v>32.683999999999997</v>
      </c>
      <c r="ED50" s="18">
        <v>30.643999999999998</v>
      </c>
      <c r="EE50" s="18">
        <v>29.481000000000002</v>
      </c>
      <c r="EF50" s="18">
        <v>33.533000000000001</v>
      </c>
      <c r="EG50" s="18">
        <v>34.226999999999997</v>
      </c>
      <c r="EH50" s="18">
        <v>37.183999999999997</v>
      </c>
      <c r="EI50" s="18">
        <v>39.064999999999998</v>
      </c>
      <c r="EJ50" s="18">
        <v>39.170999999999999</v>
      </c>
      <c r="EK50" s="18">
        <v>43.168999999999997</v>
      </c>
      <c r="EL50" s="18">
        <v>44.954000000000001</v>
      </c>
      <c r="EM50" s="18">
        <v>46.706000000000003</v>
      </c>
      <c r="EN50" s="18">
        <v>48.747999999999998</v>
      </c>
      <c r="EO50" s="18">
        <v>50.981000000000002</v>
      </c>
      <c r="EP50" s="18">
        <v>51.491</v>
      </c>
      <c r="EQ50" s="18">
        <v>51.908000000000001</v>
      </c>
      <c r="ER50" s="18">
        <v>54.911000000000001</v>
      </c>
      <c r="ES50" s="18">
        <v>56.320999999999998</v>
      </c>
      <c r="ET50" s="18">
        <v>57.313000000000002</v>
      </c>
      <c r="EU50" s="18">
        <v>58.261000000000003</v>
      </c>
      <c r="EV50" s="18">
        <v>57.874000000000002</v>
      </c>
      <c r="EW50" s="18">
        <v>62.488999999999997</v>
      </c>
      <c r="EX50" s="18">
        <v>61.003</v>
      </c>
      <c r="EY50" s="18">
        <v>61.734000000000002</v>
      </c>
      <c r="EZ50" s="18">
        <v>63.807000000000002</v>
      </c>
      <c r="FA50" s="18">
        <v>63.393999999999998</v>
      </c>
      <c r="FB50" s="18">
        <v>65.52</v>
      </c>
      <c r="FC50" s="18">
        <v>65.387</v>
      </c>
      <c r="FD50" s="18">
        <v>66.281000000000006</v>
      </c>
      <c r="FE50" s="18">
        <v>66.287000000000006</v>
      </c>
      <c r="FF50" s="18">
        <v>63.295999999999999</v>
      </c>
      <c r="FG50" s="18">
        <v>61.371000000000002</v>
      </c>
      <c r="FH50" s="18">
        <v>56.747999999999998</v>
      </c>
      <c r="FI50" s="18">
        <v>54.488999999999997</v>
      </c>
      <c r="FJ50" s="18">
        <v>55.719000000000001</v>
      </c>
      <c r="FK50" s="18">
        <v>54.92</v>
      </c>
      <c r="FL50" s="18">
        <v>55.408999999999999</v>
      </c>
      <c r="FM50" s="18">
        <v>54.000999999999998</v>
      </c>
      <c r="FN50" s="18">
        <v>51.926000000000002</v>
      </c>
      <c r="FO50" s="18">
        <v>52.133000000000003</v>
      </c>
      <c r="FP50" s="18">
        <v>52.372</v>
      </c>
      <c r="FQ50" s="18">
        <v>54.712000000000003</v>
      </c>
      <c r="FR50" s="18">
        <v>57.215000000000003</v>
      </c>
      <c r="FS50" s="18">
        <v>59.25</v>
      </c>
      <c r="FT50" s="18">
        <v>58.82</v>
      </c>
      <c r="FU50" s="18">
        <v>59.119</v>
      </c>
      <c r="FV50" s="18">
        <v>60.219000000000001</v>
      </c>
      <c r="FW50" s="18">
        <v>60.305999999999997</v>
      </c>
      <c r="FX50" s="18">
        <v>58.039000000000001</v>
      </c>
      <c r="FY50" s="18">
        <v>59.091000000000001</v>
      </c>
      <c r="FZ50" s="18">
        <v>59.52</v>
      </c>
      <c r="GA50" s="18">
        <v>62.228000000000002</v>
      </c>
      <c r="GB50" s="18">
        <v>62.789000000000001</v>
      </c>
      <c r="GC50" s="18">
        <v>64.069000000000003</v>
      </c>
      <c r="GD50" s="18">
        <v>64.287999999999997</v>
      </c>
      <c r="GE50" s="18">
        <v>64.113</v>
      </c>
      <c r="GF50" s="18">
        <v>66.718999999999994</v>
      </c>
      <c r="GG50" s="18">
        <v>61.984999999999999</v>
      </c>
      <c r="GH50" s="18">
        <v>63.524000000000001</v>
      </c>
      <c r="GI50" s="18">
        <v>63.859000000000002</v>
      </c>
      <c r="GJ50" s="18">
        <v>67.997</v>
      </c>
      <c r="GK50" s="18">
        <v>69.760999999999996</v>
      </c>
      <c r="GL50" s="18">
        <v>67.022999999999996</v>
      </c>
      <c r="GM50" s="18">
        <v>65.528000000000006</v>
      </c>
      <c r="GN50" s="18">
        <v>66.66</v>
      </c>
      <c r="GO50" s="18">
        <v>63.472000000000001</v>
      </c>
      <c r="GP50" s="18">
        <v>63.377000000000002</v>
      </c>
      <c r="GQ50" s="18">
        <v>64.013000000000005</v>
      </c>
      <c r="GR50" s="18">
        <v>64.873000000000005</v>
      </c>
      <c r="GS50" s="18">
        <v>62.564</v>
      </c>
      <c r="GT50" s="18">
        <v>62.497</v>
      </c>
      <c r="GU50" s="18">
        <v>62.027000000000001</v>
      </c>
      <c r="GV50" s="18">
        <v>61.51</v>
      </c>
      <c r="GW50" s="18">
        <v>60.494999999999997</v>
      </c>
      <c r="GX50" s="18">
        <v>62.781999999999996</v>
      </c>
      <c r="GY50" s="18">
        <v>64.513000000000005</v>
      </c>
      <c r="GZ50" s="18">
        <v>61.128</v>
      </c>
      <c r="HA50" s="18">
        <v>56.460999999999999</v>
      </c>
      <c r="HB50" s="18">
        <v>56.636000000000003</v>
      </c>
      <c r="HC50" s="18">
        <v>58.765999999999998</v>
      </c>
      <c r="HD50" s="18">
        <v>66.722999999999999</v>
      </c>
      <c r="HE50" s="18">
        <v>74.114999999999995</v>
      </c>
      <c r="HF50" s="18">
        <v>70.376000000000005</v>
      </c>
      <c r="HG50" s="18">
        <v>71.995999999999995</v>
      </c>
      <c r="HH50" s="18">
        <v>72.522999999999996</v>
      </c>
      <c r="HI50" s="18">
        <v>76.099000000000004</v>
      </c>
      <c r="HJ50" s="18">
        <v>78.887</v>
      </c>
      <c r="HK50" s="18">
        <v>77.337999999999994</v>
      </c>
      <c r="HL50" s="18">
        <v>76.073999999999998</v>
      </c>
      <c r="HM50" s="18">
        <v>76.335999999999999</v>
      </c>
      <c r="HN50" s="18">
        <v>76.040999999999997</v>
      </c>
      <c r="HO50" s="18">
        <v>73.507000000000005</v>
      </c>
      <c r="HP50" s="18">
        <v>71.921000000000006</v>
      </c>
      <c r="HQ50" s="18">
        <v>71.611999999999995</v>
      </c>
      <c r="HR50" s="18">
        <v>72.42</v>
      </c>
      <c r="HS50" s="18">
        <v>77.433000000000007</v>
      </c>
      <c r="HT50" s="18">
        <v>84.584999999999994</v>
      </c>
      <c r="HU50" s="18">
        <v>86.132000000000005</v>
      </c>
      <c r="HV50" s="18">
        <v>89.28</v>
      </c>
      <c r="HW50" s="18">
        <v>91.882999999999996</v>
      </c>
      <c r="HX50" s="18">
        <v>88.037000000000006</v>
      </c>
      <c r="HY50" s="18">
        <v>87.742999999999995</v>
      </c>
      <c r="HZ50" s="18">
        <v>86.3</v>
      </c>
      <c r="IA50" s="18">
        <v>85.768000000000001</v>
      </c>
      <c r="IB50" s="18">
        <v>86.424999999999997</v>
      </c>
      <c r="IC50" s="18">
        <v>88.25</v>
      </c>
      <c r="ID50" s="18">
        <v>88.918000000000006</v>
      </c>
      <c r="IE50" s="18">
        <v>88.275000000000006</v>
      </c>
      <c r="IF50" s="18">
        <v>75.936000000000007</v>
      </c>
      <c r="IG50" s="18">
        <v>70.128</v>
      </c>
      <c r="IH50" s="18">
        <v>67.210999999999999</v>
      </c>
      <c r="II50" s="18">
        <v>66.834000000000003</v>
      </c>
      <c r="IJ50" s="18">
        <v>61.936999999999998</v>
      </c>
      <c r="IK50" s="18">
        <v>62.518999999999998</v>
      </c>
      <c r="IL50" s="18">
        <v>63.676000000000002</v>
      </c>
      <c r="IM50" s="18">
        <v>66.075000000000003</v>
      </c>
      <c r="IN50" s="18">
        <v>68.804000000000002</v>
      </c>
      <c r="IO50" s="18">
        <v>69</v>
      </c>
      <c r="IP50" s="18">
        <v>70.41</v>
      </c>
      <c r="IQ50" s="18">
        <v>70.125</v>
      </c>
      <c r="IR50" s="18">
        <v>65.882000000000005</v>
      </c>
      <c r="IS50" s="18">
        <v>65.069999999999993</v>
      </c>
      <c r="IT50" s="18">
        <v>64.728999999999999</v>
      </c>
      <c r="IU50" s="18">
        <v>64.688999999999993</v>
      </c>
      <c r="IV50" s="18">
        <v>63.540999999999997</v>
      </c>
      <c r="IW50" s="18">
        <v>64.194999999999993</v>
      </c>
      <c r="IX50" s="18">
        <v>67.855999999999995</v>
      </c>
      <c r="IY50" s="18">
        <v>60.689</v>
      </c>
      <c r="IZ50" s="18">
        <v>60.100999999999999</v>
      </c>
      <c r="JA50" s="18">
        <v>59.274999999999999</v>
      </c>
      <c r="JB50" s="18">
        <v>61.094999999999999</v>
      </c>
      <c r="JC50" s="18">
        <v>63.036000000000001</v>
      </c>
      <c r="JD50" s="18">
        <v>61.287999999999997</v>
      </c>
      <c r="JE50" s="18">
        <v>64.304000000000002</v>
      </c>
      <c r="JF50" s="18">
        <v>65.260000000000005</v>
      </c>
      <c r="JG50" s="18">
        <v>66.965000000000003</v>
      </c>
      <c r="JH50" s="18">
        <v>62.649000000000001</v>
      </c>
      <c r="JI50" s="18">
        <v>61.779000000000003</v>
      </c>
      <c r="JJ50" s="18">
        <v>61.377000000000002</v>
      </c>
      <c r="JK50" s="18">
        <v>61.31</v>
      </c>
      <c r="JL50" s="18">
        <v>62.606999999999999</v>
      </c>
      <c r="JM50" s="18">
        <v>69.995000000000005</v>
      </c>
      <c r="JN50" s="18">
        <v>78.072000000000003</v>
      </c>
      <c r="JO50" s="18">
        <v>74.78</v>
      </c>
      <c r="JP50" s="18">
        <v>73.567999999999998</v>
      </c>
      <c r="JQ50" s="18">
        <v>69.728999999999999</v>
      </c>
      <c r="JR50" s="18">
        <v>63.899000000000001</v>
      </c>
      <c r="JS50" s="18">
        <v>70.744</v>
      </c>
      <c r="JT50" s="18">
        <v>78.495000000000005</v>
      </c>
      <c r="JU50" s="18">
        <v>80.370999999999995</v>
      </c>
      <c r="JV50" s="18">
        <v>79.688000000000002</v>
      </c>
      <c r="JW50" s="18">
        <v>104.012</v>
      </c>
      <c r="JX50" s="18">
        <v>108.149</v>
      </c>
      <c r="JY50" s="18">
        <v>110.057</v>
      </c>
      <c r="JZ50" s="18">
        <v>108.512</v>
      </c>
      <c r="KA50" s="18">
        <v>109.26600000000001</v>
      </c>
      <c r="KB50" s="18">
        <v>109.27800000000001</v>
      </c>
      <c r="KC50" s="18">
        <v>115.032</v>
      </c>
      <c r="KD50" s="18">
        <v>116.562</v>
      </c>
      <c r="KE50" s="18">
        <v>118.777</v>
      </c>
      <c r="KF50" s="18">
        <v>108.294</v>
      </c>
      <c r="KG50" s="18">
        <v>105.2</v>
      </c>
      <c r="KH50" s="18">
        <v>103.008</v>
      </c>
      <c r="KI50" s="18">
        <v>103.718</v>
      </c>
      <c r="KJ50" s="18">
        <v>104.39</v>
      </c>
      <c r="KK50" s="18">
        <v>106.456</v>
      </c>
      <c r="KL50" s="18">
        <v>107.407</v>
      </c>
      <c r="KM50" s="18">
        <v>107.63500000000001</v>
      </c>
      <c r="KN50" s="18">
        <v>99.323999999999998</v>
      </c>
      <c r="KO50" s="18">
        <v>99.614000000000004</v>
      </c>
      <c r="KP50" s="18">
        <v>91.435000000000002</v>
      </c>
      <c r="KQ50" s="18">
        <v>75.126000000000005</v>
      </c>
      <c r="KR50" s="18">
        <v>67.296000000000006</v>
      </c>
      <c r="KS50" s="18">
        <v>66.956000000000003</v>
      </c>
      <c r="KT50" s="18">
        <v>67.388000000000005</v>
      </c>
      <c r="KU50" s="18">
        <v>69.483000000000004</v>
      </c>
      <c r="KV50" s="18">
        <v>70.576999999999998</v>
      </c>
      <c r="KW50" s="18">
        <v>73.406999999999996</v>
      </c>
      <c r="KX50" s="18">
        <v>73.347999999999999</v>
      </c>
      <c r="KY50" s="18">
        <v>74.305999999999997</v>
      </c>
      <c r="KZ50" s="18">
        <v>78.009</v>
      </c>
      <c r="LA50" s="18">
        <v>78.352000000000004</v>
      </c>
      <c r="LB50" s="18">
        <v>74.515000000000001</v>
      </c>
      <c r="LC50" s="18">
        <v>73.491</v>
      </c>
      <c r="LD50" s="18">
        <v>74.525000000000006</v>
      </c>
      <c r="LE50" s="18">
        <v>75.316999999999993</v>
      </c>
      <c r="LF50" s="18">
        <v>78.299000000000007</v>
      </c>
      <c r="LG50" s="18">
        <v>82.725999999999999</v>
      </c>
      <c r="LH50" s="18">
        <v>84.46</v>
      </c>
      <c r="LI50" s="18">
        <v>83.355000000000004</v>
      </c>
      <c r="LJ50" s="18">
        <v>82.899000000000001</v>
      </c>
      <c r="LK50" s="18">
        <v>82.718000000000004</v>
      </c>
      <c r="LL50" s="18">
        <v>80.256</v>
      </c>
      <c r="LM50" s="18">
        <v>81.93</v>
      </c>
      <c r="LN50" s="18">
        <v>83.239000000000004</v>
      </c>
      <c r="LO50" s="18">
        <v>91.344999999999999</v>
      </c>
      <c r="LP50" s="18">
        <v>94.195999999999998</v>
      </c>
      <c r="LQ50" s="18">
        <v>96.74</v>
      </c>
      <c r="LR50" s="18">
        <v>100.301</v>
      </c>
      <c r="LS50" s="18">
        <v>103.899</v>
      </c>
      <c r="LT50" s="18">
        <v>98.522999999999996</v>
      </c>
      <c r="LU50" s="18">
        <v>96.754000000000005</v>
      </c>
      <c r="LV50" s="18">
        <v>92.796999999999997</v>
      </c>
      <c r="LW50" s="18">
        <v>86.24</v>
      </c>
      <c r="LX50" s="18">
        <v>85.263999999999996</v>
      </c>
      <c r="LY50" s="18">
        <v>90.015000000000001</v>
      </c>
      <c r="LZ50" s="18">
        <v>90.186999999999998</v>
      </c>
      <c r="MA50" s="18">
        <v>95.308999999999997</v>
      </c>
      <c r="MB50" s="18">
        <v>102.729</v>
      </c>
      <c r="MC50" s="18">
        <v>111.583</v>
      </c>
      <c r="MD50" s="18">
        <v>111.496</v>
      </c>
      <c r="ME50" s="18">
        <v>111.15600000000001</v>
      </c>
      <c r="MF50" s="18">
        <v>109.268</v>
      </c>
      <c r="MG50" s="18">
        <v>102.79300000000001</v>
      </c>
      <c r="MH50" s="18">
        <v>102.18600000000001</v>
      </c>
      <c r="MI50" s="18">
        <v>98.811000000000007</v>
      </c>
      <c r="MJ50" s="18">
        <v>94.945999999999998</v>
      </c>
      <c r="MK50" s="18">
        <v>97.915999999999997</v>
      </c>
      <c r="ML50" s="18">
        <v>99.525999999999996</v>
      </c>
      <c r="MM50" s="18">
        <v>104.738</v>
      </c>
      <c r="MN50" s="18">
        <v>108.76900000000001</v>
      </c>
      <c r="MO50" s="18">
        <v>110.559</v>
      </c>
      <c r="MP50" s="18">
        <v>108.861</v>
      </c>
      <c r="MQ50" s="18">
        <v>107.526</v>
      </c>
      <c r="MR50" s="18">
        <v>113.313</v>
      </c>
      <c r="MS50" s="18">
        <v>121.456</v>
      </c>
      <c r="MT50" s="18">
        <v>120.194</v>
      </c>
      <c r="MU50" s="18">
        <v>123.053</v>
      </c>
      <c r="MV50" s="18">
        <v>128.881</v>
      </c>
      <c r="MW50" s="18">
        <v>145.22900000000001</v>
      </c>
      <c r="MX50" s="18">
        <v>145.21299999999999</v>
      </c>
      <c r="MY50" s="18">
        <v>134.9</v>
      </c>
      <c r="MZ50" s="18">
        <v>121.422</v>
      </c>
      <c r="NA50" s="18">
        <v>122.64</v>
      </c>
      <c r="NB50" s="18">
        <v>129.78899999999999</v>
      </c>
      <c r="NC50" s="18">
        <v>129.857</v>
      </c>
      <c r="ND50" s="18">
        <v>132.81200000000001</v>
      </c>
      <c r="NE50" s="18">
        <v>143.46799999999999</v>
      </c>
      <c r="NF50" s="18">
        <v>153.077</v>
      </c>
      <c r="NG50" s="18">
        <v>157.44800000000001</v>
      </c>
      <c r="NH50" s="18">
        <v>149.173</v>
      </c>
      <c r="NI50" s="18">
        <v>148.161</v>
      </c>
      <c r="NJ50" s="18">
        <v>154.68700000000001</v>
      </c>
      <c r="NK50" s="18">
        <v>151.11600000000001</v>
      </c>
      <c r="NL50" s="18">
        <v>144.54499999999999</v>
      </c>
      <c r="NM50" s="18">
        <v>143.96700000000001</v>
      </c>
      <c r="NN50" s="18">
        <v>147.57300000000001</v>
      </c>
      <c r="NO50" s="18">
        <v>139.96199999999999</v>
      </c>
      <c r="NP50" s="18">
        <v>143.78100000000001</v>
      </c>
      <c r="NQ50" s="18">
        <v>148.739</v>
      </c>
      <c r="NR50" s="18">
        <v>146.166</v>
      </c>
      <c r="NS50" s="18">
        <v>147.44300000000001</v>
      </c>
      <c r="NT50" s="18">
        <v>145.315</v>
      </c>
      <c r="NU50" s="18">
        <v>184.80500000000001</v>
      </c>
      <c r="NV50" s="18">
        <v>191.05799999999999</v>
      </c>
      <c r="NW50" s="18">
        <v>199.48500000000001</v>
      </c>
      <c r="NX50" s="18">
        <v>198.27500000000001</v>
      </c>
      <c r="NY50" s="18">
        <v>190.14099999999999</v>
      </c>
      <c r="NZ50" s="18">
        <v>190.46700000000001</v>
      </c>
      <c r="OA50" s="18">
        <v>187.935</v>
      </c>
      <c r="OB50" s="18">
        <v>186.38200000000001</v>
      </c>
      <c r="OC50" s="18">
        <v>184.33699999999999</v>
      </c>
      <c r="OD50" s="18">
        <v>184.07900000000001</v>
      </c>
      <c r="OE50" s="18">
        <v>183.387</v>
      </c>
      <c r="OF50" s="18">
        <v>182.03899999999999</v>
      </c>
      <c r="OG50" s="18">
        <v>184.21899999999999</v>
      </c>
      <c r="OH50" s="18">
        <v>182.16200000000001</v>
      </c>
      <c r="OI50" s="18">
        <v>180.46600000000001</v>
      </c>
      <c r="OJ50" s="18">
        <v>181.56399999999999</v>
      </c>
      <c r="OK50" s="18">
        <v>186.369</v>
      </c>
      <c r="OL50" s="18">
        <v>201.899</v>
      </c>
      <c r="OM50" s="18">
        <v>208.79</v>
      </c>
      <c r="ON50" s="18">
        <v>214.62200000000001</v>
      </c>
      <c r="OO50" s="18">
        <v>219.36699999999999</v>
      </c>
      <c r="OP50" s="18">
        <v>214.22300000000001</v>
      </c>
      <c r="OQ50" s="18">
        <v>195.19900000000001</v>
      </c>
      <c r="OR50" s="18">
        <v>189.84299999999999</v>
      </c>
      <c r="OS50" s="18">
        <v>188.208</v>
      </c>
      <c r="OT50" s="18">
        <v>181.624</v>
      </c>
      <c r="OU50" s="18">
        <v>169.393</v>
      </c>
      <c r="OV50" s="18">
        <v>163.03399999999999</v>
      </c>
      <c r="OW50" s="18">
        <v>163.15</v>
      </c>
      <c r="OX50" s="18">
        <v>168.03399999999999</v>
      </c>
      <c r="OY50" s="18">
        <v>172.642</v>
      </c>
      <c r="OZ50" s="18">
        <v>179.392</v>
      </c>
      <c r="PA50" s="18">
        <v>187.626</v>
      </c>
      <c r="PB50" s="18">
        <v>150.94300000000001</v>
      </c>
      <c r="PC50" s="18">
        <v>136.34899999999999</v>
      </c>
      <c r="PD50" s="18">
        <v>130.51300000000001</v>
      </c>
      <c r="PE50" s="18">
        <v>123.116</v>
      </c>
      <c r="PF50" s="18">
        <v>119.548</v>
      </c>
      <c r="PG50" s="18">
        <v>112.327</v>
      </c>
      <c r="PH50" s="18">
        <v>111.274</v>
      </c>
      <c r="PI50" s="18">
        <v>107.248</v>
      </c>
      <c r="PJ50" s="18">
        <v>106.148</v>
      </c>
      <c r="PK50" s="18">
        <v>109.554</v>
      </c>
      <c r="PL50" s="18">
        <v>109.89700000000001</v>
      </c>
      <c r="PM50" s="18">
        <v>111.377</v>
      </c>
      <c r="PN50" s="18">
        <v>111.943</v>
      </c>
      <c r="PO50" s="18">
        <v>112.898</v>
      </c>
      <c r="PP50" s="18">
        <v>122.818</v>
      </c>
      <c r="PQ50" s="18">
        <v>123.97499999999999</v>
      </c>
      <c r="PR50" s="18">
        <v>121.509</v>
      </c>
      <c r="PS50" s="18">
        <v>117.351</v>
      </c>
      <c r="PT50" s="18">
        <v>115.12</v>
      </c>
      <c r="PU50" s="18">
        <v>115.331</v>
      </c>
      <c r="PV50" s="18">
        <v>111.93600000000001</v>
      </c>
      <c r="PW50" s="18">
        <v>113.107</v>
      </c>
      <c r="PX50" s="18">
        <v>108.768</v>
      </c>
      <c r="PY50" s="18">
        <v>107.72</v>
      </c>
      <c r="PZ50" s="18">
        <v>110.042</v>
      </c>
      <c r="QA50" s="18">
        <v>108.86499999999999</v>
      </c>
      <c r="QB50" s="18">
        <v>108.881</v>
      </c>
      <c r="QC50" s="18">
        <v>110.393</v>
      </c>
      <c r="QD50" s="18">
        <v>105.307</v>
      </c>
      <c r="QE50" s="18">
        <v>104.843</v>
      </c>
      <c r="QF50" s="18">
        <v>104.602</v>
      </c>
      <c r="QG50" s="18">
        <v>101.744</v>
      </c>
      <c r="QH50" s="18">
        <v>99.837000000000003</v>
      </c>
      <c r="QI50" s="18">
        <v>99.738</v>
      </c>
      <c r="QJ50" s="18">
        <v>103.261</v>
      </c>
      <c r="QK50" s="18">
        <v>104.199</v>
      </c>
      <c r="QL50" s="18">
        <v>106.056</v>
      </c>
      <c r="QM50" s="18">
        <v>105.467</v>
      </c>
      <c r="QN50" s="18">
        <v>104.163</v>
      </c>
      <c r="QO50" s="18">
        <v>106.696</v>
      </c>
      <c r="QP50" s="18">
        <v>106.9</v>
      </c>
      <c r="QQ50" s="18">
        <v>104.11799999999999</v>
      </c>
      <c r="QR50" s="18">
        <v>106.53400000000001</v>
      </c>
      <c r="QS50" s="18">
        <v>107.435</v>
      </c>
      <c r="QT50" s="18">
        <v>107.962</v>
      </c>
      <c r="QU50" s="18">
        <v>109.476</v>
      </c>
      <c r="QV50" s="18">
        <v>110.601</v>
      </c>
      <c r="QW50" s="18">
        <v>114.657</v>
      </c>
      <c r="QX50" s="18">
        <v>116.52500000000001</v>
      </c>
      <c r="QY50" s="18">
        <v>117.869</v>
      </c>
      <c r="QZ50" s="18">
        <v>119.874</v>
      </c>
      <c r="RA50" s="18">
        <v>121.48699999999999</v>
      </c>
      <c r="RB50" s="18">
        <v>124.41200000000001</v>
      </c>
      <c r="RC50" s="18">
        <v>125.586</v>
      </c>
      <c r="RD50" s="18">
        <v>125.494</v>
      </c>
      <c r="RE50" s="18">
        <v>129.82400000000001</v>
      </c>
      <c r="RF50" s="18">
        <v>130.489</v>
      </c>
      <c r="RG50" s="18">
        <v>124.928</v>
      </c>
      <c r="RH50" s="18">
        <v>122.70399999999999</v>
      </c>
      <c r="RI50" s="18">
        <v>122.73099999999999</v>
      </c>
      <c r="RJ50" s="18">
        <v>121.736</v>
      </c>
      <c r="RK50" s="18">
        <v>122.538</v>
      </c>
      <c r="RL50" s="18">
        <v>122.003</v>
      </c>
      <c r="RM50" s="18">
        <v>116.524</v>
      </c>
      <c r="RN50" s="18">
        <v>115.71599999999999</v>
      </c>
      <c r="RO50" s="18">
        <v>114.97199999999999</v>
      </c>
      <c r="RP50" s="18">
        <v>115.56699999999999</v>
      </c>
      <c r="RQ50" s="18">
        <v>114.496</v>
      </c>
      <c r="RR50" s="18">
        <v>114.07899999999999</v>
      </c>
      <c r="RS50" s="18">
        <v>105.554</v>
      </c>
      <c r="RT50" s="18">
        <v>104.6</v>
      </c>
      <c r="RU50" s="18">
        <v>105.363</v>
      </c>
      <c r="RV50" s="18">
        <v>102.57899999999999</v>
      </c>
      <c r="RW50" s="18">
        <v>100.786</v>
      </c>
      <c r="RX50" s="18">
        <v>101.059</v>
      </c>
      <c r="RY50" s="18">
        <v>101.096</v>
      </c>
      <c r="RZ50" s="18">
        <v>102.783</v>
      </c>
      <c r="SA50" s="18">
        <v>101.107</v>
      </c>
      <c r="SB50" s="18">
        <v>98.921000000000006</v>
      </c>
      <c r="SC50" s="18">
        <v>99.385000000000005</v>
      </c>
      <c r="SD50" s="18">
        <v>100.69499999999999</v>
      </c>
      <c r="SE50" s="18">
        <v>102</v>
      </c>
      <c r="SF50" s="18">
        <v>106.947</v>
      </c>
      <c r="SG50" s="18">
        <v>109.774</v>
      </c>
      <c r="SH50" s="18">
        <v>113.721</v>
      </c>
      <c r="SI50" s="18">
        <v>114.592</v>
      </c>
      <c r="SJ50" s="18">
        <v>115.508</v>
      </c>
      <c r="SK50" s="18">
        <v>115.218</v>
      </c>
      <c r="SL50" s="18">
        <v>115.565</v>
      </c>
      <c r="SM50" s="18">
        <v>118.152</v>
      </c>
      <c r="SN50" s="18">
        <v>117.76900000000001</v>
      </c>
      <c r="SO50" s="18">
        <v>118.77800000000001</v>
      </c>
      <c r="SP50" s="5">
        <v>120.3</v>
      </c>
      <c r="SQ50" s="5">
        <v>123.895</v>
      </c>
      <c r="SR50" s="5">
        <v>125.65900000000001</v>
      </c>
      <c r="SS50" s="5">
        <v>134.01599999999999</v>
      </c>
      <c r="ST50" s="5">
        <v>140.17400000000001</v>
      </c>
    </row>
    <row r="51" spans="1:514" x14ac:dyDescent="0.25">
      <c r="A51" s="5" t="s">
        <v>274</v>
      </c>
      <c r="B51" s="5" t="str">
        <f ca="1">_xlfn.XLOOKUP(A51,bonds[worksheet get],bonds[unique lookup],"-")</f>
        <v>BHP 5 5/8 10/22/79 nc-24</v>
      </c>
      <c r="C51" s="5" t="str">
        <f ca="1">_xlfn.XLOOKUP(A51,bonds[worksheet get],bonds[ID_ISIN],"-")</f>
        <v>XS1309436910</v>
      </c>
      <c r="D51" s="18">
        <f ca="1">_xll.BDH(A51,"blp_i_sprd_mid","-2AY",,"Dates=H","Fill=C","Sort=R","Dir=H","factor="&amp;_xlfn.XLOOKUP(A51,bonds[worksheet get],bonds[yas/blp factor]),"cols=511;rows=1")</f>
        <v>195.93600000000001</v>
      </c>
      <c r="E51" s="18">
        <v>196.80099999999999</v>
      </c>
      <c r="F51" s="18">
        <v>201.19399999999999</v>
      </c>
      <c r="G51" s="18">
        <v>201.93</v>
      </c>
      <c r="H51" s="18">
        <v>203.51599999999999</v>
      </c>
      <c r="I51" s="18">
        <v>204.261</v>
      </c>
      <c r="J51" s="18">
        <v>210.46299999999999</v>
      </c>
      <c r="K51" s="18">
        <v>210.023</v>
      </c>
      <c r="L51" s="18">
        <v>209.833</v>
      </c>
      <c r="M51" s="18">
        <v>209.89</v>
      </c>
      <c r="N51" s="18">
        <v>208.49700000000001</v>
      </c>
      <c r="O51" s="18">
        <v>211.06200000000001</v>
      </c>
      <c r="P51" s="18">
        <v>209.78</v>
      </c>
      <c r="Q51" s="18">
        <v>206.05099999999999</v>
      </c>
      <c r="R51" s="18">
        <v>194.01900000000001</v>
      </c>
      <c r="S51" s="18">
        <v>183.827</v>
      </c>
      <c r="T51" s="18">
        <v>190.941</v>
      </c>
      <c r="U51" s="18">
        <v>196.38</v>
      </c>
      <c r="V51" s="18">
        <v>189.99299999999999</v>
      </c>
      <c r="W51" s="18">
        <v>185.51</v>
      </c>
      <c r="X51" s="18">
        <v>171.745</v>
      </c>
      <c r="Y51" s="18">
        <v>167.33199999999999</v>
      </c>
      <c r="Z51" s="18">
        <v>171.41800000000001</v>
      </c>
      <c r="AA51" s="18">
        <v>190.67500000000001</v>
      </c>
      <c r="AB51" s="18">
        <v>206.55799999999999</v>
      </c>
      <c r="AC51" s="18">
        <v>215.624</v>
      </c>
      <c r="AD51" s="18">
        <v>222.70500000000001</v>
      </c>
      <c r="AE51" s="18">
        <v>225.82499999999999</v>
      </c>
      <c r="AF51" s="18">
        <v>225.607</v>
      </c>
      <c r="AG51" s="18">
        <v>229.46799999999999</v>
      </c>
      <c r="AH51" s="18">
        <v>237.92699999999999</v>
      </c>
      <c r="AI51" s="18">
        <v>254.54400000000001</v>
      </c>
      <c r="AJ51" s="18">
        <v>261.32299999999998</v>
      </c>
      <c r="AK51" s="18">
        <v>265.24900000000002</v>
      </c>
      <c r="AL51" s="18">
        <v>269.166</v>
      </c>
      <c r="AM51" s="18">
        <v>277.78399999999999</v>
      </c>
      <c r="AN51" s="18">
        <v>288.97399999999999</v>
      </c>
      <c r="AO51" s="18">
        <v>292.79899999999998</v>
      </c>
      <c r="AP51" s="18">
        <v>295.57400000000001</v>
      </c>
      <c r="AQ51" s="18">
        <v>294.245</v>
      </c>
      <c r="AR51" s="18">
        <v>294.666</v>
      </c>
      <c r="AS51" s="18">
        <v>297.20299999999997</v>
      </c>
      <c r="AT51" s="18">
        <v>297.49400000000003</v>
      </c>
      <c r="AU51" s="18">
        <v>301.44200000000001</v>
      </c>
      <c r="AV51" s="18">
        <v>306.37700000000001</v>
      </c>
      <c r="AW51" s="18">
        <v>309.375</v>
      </c>
      <c r="AX51" s="18">
        <v>313.774</v>
      </c>
      <c r="AY51" s="18">
        <v>307.80099999999999</v>
      </c>
      <c r="AZ51" s="18">
        <v>308.66199999999998</v>
      </c>
      <c r="BA51" s="18">
        <v>305.01600000000002</v>
      </c>
      <c r="BB51" s="18">
        <v>304.88799999999998</v>
      </c>
      <c r="BC51" s="18">
        <v>316.005</v>
      </c>
      <c r="BD51" s="18">
        <v>314.57100000000003</v>
      </c>
      <c r="BE51" s="18">
        <v>324.01799999999997</v>
      </c>
      <c r="BF51" s="18">
        <v>327.36900000000003</v>
      </c>
      <c r="BG51" s="18">
        <v>327.10599999999999</v>
      </c>
      <c r="BH51" s="18">
        <v>328.81200000000001</v>
      </c>
      <c r="BI51" s="18">
        <v>333.56</v>
      </c>
      <c r="BJ51" s="18">
        <v>333.30500000000001</v>
      </c>
      <c r="BK51" s="18">
        <v>341.26499999999999</v>
      </c>
      <c r="BL51" s="18">
        <v>361.22199999999998</v>
      </c>
      <c r="BM51" s="18">
        <v>378.745</v>
      </c>
      <c r="BN51" s="18">
        <v>394.04599999999999</v>
      </c>
      <c r="BO51" s="18">
        <v>421.84</v>
      </c>
      <c r="BP51" s="18">
        <v>428.61200000000002</v>
      </c>
      <c r="BQ51" s="18">
        <v>427.42599999999999</v>
      </c>
      <c r="BR51" s="18">
        <v>428.27800000000002</v>
      </c>
      <c r="BS51" s="18">
        <v>441.33600000000001</v>
      </c>
      <c r="BT51" s="18">
        <v>449.67500000000001</v>
      </c>
      <c r="BU51" s="18">
        <v>445.93200000000002</v>
      </c>
      <c r="BV51" s="18">
        <v>447.95400000000001</v>
      </c>
      <c r="BW51" s="18">
        <v>463.62900000000002</v>
      </c>
      <c r="BX51" s="18">
        <v>479.017</v>
      </c>
      <c r="BY51" s="18">
        <v>481.02300000000002</v>
      </c>
      <c r="BZ51" s="18">
        <v>463.75599999999997</v>
      </c>
      <c r="CA51" s="18">
        <v>458.233</v>
      </c>
      <c r="CB51" s="18">
        <v>458.44799999999998</v>
      </c>
      <c r="CC51" s="18">
        <v>387.767</v>
      </c>
      <c r="CD51" s="18">
        <v>338.1</v>
      </c>
      <c r="CE51" s="18">
        <v>272.10899999999998</v>
      </c>
      <c r="CF51" s="18">
        <v>263.77800000000002</v>
      </c>
      <c r="CG51" s="18">
        <v>232.31100000000001</v>
      </c>
      <c r="CH51" s="18">
        <v>226.30199999999999</v>
      </c>
      <c r="CI51" s="18">
        <v>228.393</v>
      </c>
      <c r="CJ51" s="18">
        <v>170.81399999999999</v>
      </c>
      <c r="CK51" s="18">
        <v>155.102</v>
      </c>
      <c r="CL51" s="18">
        <v>152.96299999999999</v>
      </c>
      <c r="CM51" s="18">
        <v>157.49700000000001</v>
      </c>
      <c r="CN51" s="18">
        <v>160.583</v>
      </c>
      <c r="CO51" s="18">
        <v>157.13200000000001</v>
      </c>
      <c r="CP51" s="18">
        <v>146.43100000000001</v>
      </c>
      <c r="CQ51" s="18">
        <v>134.578</v>
      </c>
      <c r="CR51" s="18">
        <v>129.79</v>
      </c>
      <c r="CS51" s="18">
        <v>125.94</v>
      </c>
      <c r="CT51" s="18">
        <v>121.43899999999999</v>
      </c>
      <c r="CU51" s="18">
        <v>119.474</v>
      </c>
      <c r="CV51" s="18">
        <v>122.449</v>
      </c>
      <c r="CW51" s="18">
        <v>123.00700000000001</v>
      </c>
      <c r="CX51" s="18">
        <v>124.149</v>
      </c>
      <c r="CY51" s="18">
        <v>123.324</v>
      </c>
      <c r="CZ51" s="18">
        <v>122.988</v>
      </c>
      <c r="DA51" s="18">
        <v>122.873</v>
      </c>
      <c r="DB51" s="18">
        <v>122.691</v>
      </c>
      <c r="DC51" s="18">
        <v>122.84399999999999</v>
      </c>
      <c r="DD51" s="18">
        <v>122.944</v>
      </c>
      <c r="DE51" s="18">
        <v>121.108</v>
      </c>
      <c r="DF51" s="18">
        <v>120.858</v>
      </c>
      <c r="DG51" s="18">
        <v>122.756</v>
      </c>
      <c r="DH51" s="18">
        <v>128.649</v>
      </c>
      <c r="DI51" s="18">
        <v>131.608</v>
      </c>
      <c r="DJ51" s="18">
        <v>131.86699999999999</v>
      </c>
      <c r="DK51" s="18">
        <v>127.953</v>
      </c>
      <c r="DL51" s="18">
        <v>127.44499999999999</v>
      </c>
      <c r="DM51" s="18">
        <v>128.83099999999999</v>
      </c>
      <c r="DN51" s="18">
        <v>121.684</v>
      </c>
      <c r="DO51" s="18">
        <v>114.881</v>
      </c>
      <c r="DP51" s="18">
        <v>111.943</v>
      </c>
      <c r="DQ51" s="18">
        <v>109.18</v>
      </c>
      <c r="DR51" s="18">
        <v>108.167</v>
      </c>
      <c r="DS51" s="18">
        <v>107.131</v>
      </c>
      <c r="DT51" s="18">
        <v>107.336</v>
      </c>
      <c r="DU51" s="18">
        <v>107.089</v>
      </c>
      <c r="DV51" s="18">
        <v>106.83499999999999</v>
      </c>
      <c r="DW51" s="18">
        <v>105.5</v>
      </c>
      <c r="DX51" s="18">
        <v>102.708</v>
      </c>
      <c r="DY51" s="18">
        <v>105.72199999999999</v>
      </c>
      <c r="DZ51" s="18">
        <v>108.316</v>
      </c>
      <c r="EA51" s="18">
        <v>106.137</v>
      </c>
      <c r="EB51" s="18">
        <v>105.61</v>
      </c>
      <c r="EC51" s="18">
        <v>101.7</v>
      </c>
      <c r="ED51" s="18">
        <v>102.14700000000001</v>
      </c>
      <c r="EE51" s="18">
        <v>98.206000000000003</v>
      </c>
      <c r="EF51" s="18">
        <v>95.882000000000005</v>
      </c>
      <c r="EG51" s="18">
        <v>96.352000000000004</v>
      </c>
      <c r="EH51" s="18">
        <v>100.381</v>
      </c>
      <c r="EI51" s="18">
        <v>102.16500000000001</v>
      </c>
      <c r="EJ51" s="18">
        <v>102.86</v>
      </c>
      <c r="EK51" s="18">
        <v>103.02800000000001</v>
      </c>
      <c r="EL51" s="18">
        <v>102.94499999999999</v>
      </c>
      <c r="EM51" s="18">
        <v>106.88200000000001</v>
      </c>
      <c r="EN51" s="18">
        <v>109.369</v>
      </c>
      <c r="EO51" s="18">
        <v>110.91200000000001</v>
      </c>
      <c r="EP51" s="18">
        <v>116.649</v>
      </c>
      <c r="EQ51" s="18">
        <v>119.68300000000001</v>
      </c>
      <c r="ER51" s="18">
        <v>120.721</v>
      </c>
      <c r="ES51" s="18">
        <v>118.544</v>
      </c>
      <c r="ET51" s="18">
        <v>122.24299999999999</v>
      </c>
      <c r="EU51" s="18">
        <v>123.65300000000001</v>
      </c>
      <c r="EV51" s="18">
        <v>125.087</v>
      </c>
      <c r="EW51" s="18">
        <v>130.36600000000001</v>
      </c>
      <c r="EX51" s="18">
        <v>127.539</v>
      </c>
      <c r="EY51" s="18">
        <v>124.232</v>
      </c>
      <c r="EZ51" s="18">
        <v>131.351</v>
      </c>
      <c r="FA51" s="18">
        <v>129.429</v>
      </c>
      <c r="FB51" s="18">
        <v>133.124</v>
      </c>
      <c r="FC51" s="18">
        <v>132.65299999999999</v>
      </c>
      <c r="FD51" s="18">
        <v>136.239</v>
      </c>
      <c r="FE51" s="18">
        <v>135.38399999999999</v>
      </c>
      <c r="FF51" s="18">
        <v>136.98500000000001</v>
      </c>
      <c r="FG51" s="18">
        <v>132.315</v>
      </c>
      <c r="FH51" s="18">
        <v>127.881</v>
      </c>
      <c r="FI51" s="18">
        <v>127.414</v>
      </c>
      <c r="FJ51" s="18">
        <v>127.465</v>
      </c>
      <c r="FK51" s="18">
        <v>128.02500000000001</v>
      </c>
      <c r="FL51" s="18">
        <v>124.35599999999999</v>
      </c>
      <c r="FM51" s="18">
        <v>120.697</v>
      </c>
      <c r="FN51" s="18">
        <v>120.57</v>
      </c>
      <c r="FO51" s="18">
        <v>116.78400000000001</v>
      </c>
      <c r="FP51" s="18">
        <v>118.408</v>
      </c>
      <c r="FQ51" s="18">
        <v>119.51900000000001</v>
      </c>
      <c r="FR51" s="18">
        <v>124.108</v>
      </c>
      <c r="FS51" s="18">
        <v>127.901</v>
      </c>
      <c r="FT51" s="18">
        <v>128.393</v>
      </c>
      <c r="FU51" s="18">
        <v>128.80600000000001</v>
      </c>
      <c r="FV51" s="18">
        <v>124.63</v>
      </c>
      <c r="FW51" s="18">
        <v>123.48</v>
      </c>
      <c r="FX51" s="18">
        <v>125.254</v>
      </c>
      <c r="FY51" s="18">
        <v>127.27</v>
      </c>
      <c r="FZ51" s="18">
        <v>132.68700000000001</v>
      </c>
      <c r="GA51" s="18">
        <v>133.17699999999999</v>
      </c>
      <c r="GB51" s="18">
        <v>132.13300000000001</v>
      </c>
      <c r="GC51" s="18">
        <v>131.06899999999999</v>
      </c>
      <c r="GD51" s="18">
        <v>133.21700000000001</v>
      </c>
      <c r="GE51" s="18">
        <v>136.309</v>
      </c>
      <c r="GF51" s="18">
        <v>138.911</v>
      </c>
      <c r="GG51" s="18">
        <v>142.83199999999999</v>
      </c>
      <c r="GH51" s="18">
        <v>143.50399999999999</v>
      </c>
      <c r="GI51" s="18">
        <v>148.178</v>
      </c>
      <c r="GJ51" s="18">
        <v>153.053</v>
      </c>
      <c r="GK51" s="18">
        <v>154.30799999999999</v>
      </c>
      <c r="GL51" s="18">
        <v>151.21899999999999</v>
      </c>
      <c r="GM51" s="18">
        <v>151.327</v>
      </c>
      <c r="GN51" s="18">
        <v>151.53800000000001</v>
      </c>
      <c r="GO51" s="18">
        <v>150.01499999999999</v>
      </c>
      <c r="GP51" s="18">
        <v>145.405</v>
      </c>
      <c r="GQ51" s="18">
        <v>146.57900000000001</v>
      </c>
      <c r="GR51" s="18">
        <v>147.51</v>
      </c>
      <c r="GS51" s="18">
        <v>148.21799999999999</v>
      </c>
      <c r="GT51" s="18">
        <v>150.26599999999999</v>
      </c>
      <c r="GU51" s="18">
        <v>150.21100000000001</v>
      </c>
      <c r="GV51" s="18">
        <v>148.697</v>
      </c>
      <c r="GW51" s="18">
        <v>149.679</v>
      </c>
      <c r="GX51" s="18">
        <v>147.41900000000001</v>
      </c>
      <c r="GY51" s="18">
        <v>146.10900000000001</v>
      </c>
      <c r="GZ51" s="18">
        <v>143.346</v>
      </c>
      <c r="HA51" s="18">
        <v>138.20500000000001</v>
      </c>
      <c r="HB51" s="18">
        <v>135.249</v>
      </c>
      <c r="HC51" s="18">
        <v>133.07900000000001</v>
      </c>
      <c r="HD51" s="18">
        <v>148.58500000000001</v>
      </c>
      <c r="HE51" s="18">
        <v>155.03899999999999</v>
      </c>
      <c r="HF51" s="18">
        <v>150.59299999999999</v>
      </c>
      <c r="HG51" s="18">
        <v>152.45400000000001</v>
      </c>
      <c r="HH51" s="18">
        <v>151.31899999999999</v>
      </c>
      <c r="HI51" s="18">
        <v>155.75800000000001</v>
      </c>
      <c r="HJ51" s="18">
        <v>158.64400000000001</v>
      </c>
      <c r="HK51" s="18">
        <v>158.33600000000001</v>
      </c>
      <c r="HL51" s="18">
        <v>157.221</v>
      </c>
      <c r="HM51" s="18">
        <v>156.97200000000001</v>
      </c>
      <c r="HN51" s="18">
        <v>158.44</v>
      </c>
      <c r="HO51" s="18">
        <v>156.11699999999999</v>
      </c>
      <c r="HP51" s="18">
        <v>150.65100000000001</v>
      </c>
      <c r="HQ51" s="18">
        <v>150.99600000000001</v>
      </c>
      <c r="HR51" s="18">
        <v>154.30199999999999</v>
      </c>
      <c r="HS51" s="18">
        <v>163.09399999999999</v>
      </c>
      <c r="HT51" s="18">
        <v>174.113</v>
      </c>
      <c r="HU51" s="18">
        <v>179.61699999999999</v>
      </c>
      <c r="HV51" s="18">
        <v>183.517</v>
      </c>
      <c r="HW51" s="18">
        <v>187.53100000000001</v>
      </c>
      <c r="HX51" s="18">
        <v>180.06700000000001</v>
      </c>
      <c r="HY51" s="18">
        <v>174.25700000000001</v>
      </c>
      <c r="HZ51" s="18">
        <v>173.41399999999999</v>
      </c>
      <c r="IA51" s="18">
        <v>173.13900000000001</v>
      </c>
      <c r="IB51" s="18">
        <v>174.60300000000001</v>
      </c>
      <c r="IC51" s="18">
        <v>177.93</v>
      </c>
      <c r="ID51" s="18">
        <v>180.87</v>
      </c>
      <c r="IE51" s="18">
        <v>180.46299999999999</v>
      </c>
      <c r="IF51" s="18">
        <v>173.102</v>
      </c>
      <c r="IG51" s="18">
        <v>168.27699999999999</v>
      </c>
      <c r="IH51" s="18">
        <v>165.32599999999999</v>
      </c>
      <c r="II51" s="18">
        <v>163.994</v>
      </c>
      <c r="IJ51" s="18">
        <v>156.755</v>
      </c>
      <c r="IK51" s="18">
        <v>155.85499999999999</v>
      </c>
      <c r="IL51" s="18">
        <v>155.24700000000001</v>
      </c>
      <c r="IM51" s="18">
        <v>165.71799999999999</v>
      </c>
      <c r="IN51" s="18">
        <v>169.77099999999999</v>
      </c>
      <c r="IO51" s="18">
        <v>172.74</v>
      </c>
      <c r="IP51" s="18">
        <v>172.35599999999999</v>
      </c>
      <c r="IQ51" s="18">
        <v>170.41399999999999</v>
      </c>
      <c r="IR51" s="18">
        <v>166.52699999999999</v>
      </c>
      <c r="IS51" s="18">
        <v>164.44399999999999</v>
      </c>
      <c r="IT51" s="18">
        <v>162.52699999999999</v>
      </c>
      <c r="IU51" s="18">
        <v>161.03100000000001</v>
      </c>
      <c r="IV51" s="18">
        <v>158.11699999999999</v>
      </c>
      <c r="IW51" s="18">
        <v>162.547</v>
      </c>
      <c r="IX51" s="18">
        <v>166.15799999999999</v>
      </c>
      <c r="IY51" s="18">
        <v>163.447</v>
      </c>
      <c r="IZ51" s="18">
        <v>157.27699999999999</v>
      </c>
      <c r="JA51" s="18">
        <v>159.38900000000001</v>
      </c>
      <c r="JB51" s="18">
        <v>164.01300000000001</v>
      </c>
      <c r="JC51" s="18">
        <v>166.26900000000001</v>
      </c>
      <c r="JD51" s="18">
        <v>166.50899999999999</v>
      </c>
      <c r="JE51" s="18">
        <v>171.96199999999999</v>
      </c>
      <c r="JF51" s="18">
        <v>172.434</v>
      </c>
      <c r="JG51" s="18">
        <v>172.99799999999999</v>
      </c>
      <c r="JH51" s="18">
        <v>170.08</v>
      </c>
      <c r="JI51" s="18">
        <v>170.65799999999999</v>
      </c>
      <c r="JJ51" s="18">
        <v>168.96799999999999</v>
      </c>
      <c r="JK51" s="18">
        <v>166.24600000000001</v>
      </c>
      <c r="JL51" s="18">
        <v>169.12</v>
      </c>
      <c r="JM51" s="18">
        <v>174.142</v>
      </c>
      <c r="JN51" s="18">
        <v>188.66800000000001</v>
      </c>
      <c r="JO51" s="18">
        <v>183.03399999999999</v>
      </c>
      <c r="JP51" s="18">
        <v>183.67</v>
      </c>
      <c r="JQ51" s="18">
        <v>182.99299999999999</v>
      </c>
      <c r="JR51" s="18">
        <v>179.471</v>
      </c>
      <c r="JS51" s="18">
        <v>182.98400000000001</v>
      </c>
      <c r="JT51" s="18">
        <v>188.47800000000001</v>
      </c>
      <c r="JU51" s="18">
        <v>195.11600000000001</v>
      </c>
      <c r="JV51" s="18">
        <v>195.92</v>
      </c>
      <c r="JW51" s="18">
        <v>208.75899999999999</v>
      </c>
      <c r="JX51" s="18">
        <v>208.3</v>
      </c>
      <c r="JY51" s="18">
        <v>207.43100000000001</v>
      </c>
      <c r="JZ51" s="18">
        <v>206.374</v>
      </c>
      <c r="KA51" s="18">
        <v>206.518</v>
      </c>
      <c r="KB51" s="18">
        <v>205.96700000000001</v>
      </c>
      <c r="KC51" s="18">
        <v>206.51</v>
      </c>
      <c r="KD51" s="18">
        <v>205.84200000000001</v>
      </c>
      <c r="KE51" s="18">
        <v>205.69900000000001</v>
      </c>
      <c r="KF51" s="18">
        <v>201.73699999999999</v>
      </c>
      <c r="KG51" s="18">
        <v>199.6</v>
      </c>
      <c r="KH51" s="18">
        <v>194.92500000000001</v>
      </c>
      <c r="KI51" s="18">
        <v>196.83799999999999</v>
      </c>
      <c r="KJ51" s="18">
        <v>197.89500000000001</v>
      </c>
      <c r="KK51" s="18">
        <v>202.358</v>
      </c>
      <c r="KL51" s="18">
        <v>205.15100000000001</v>
      </c>
      <c r="KM51" s="18">
        <v>205.66399999999999</v>
      </c>
      <c r="KN51" s="18">
        <v>197.34800000000001</v>
      </c>
      <c r="KO51" s="18">
        <v>197.37799999999999</v>
      </c>
      <c r="KP51" s="18">
        <v>186.91200000000001</v>
      </c>
      <c r="KQ51" s="18">
        <v>177.114</v>
      </c>
      <c r="KR51" s="18">
        <v>168.06100000000001</v>
      </c>
      <c r="KS51" s="18">
        <v>164.10900000000001</v>
      </c>
      <c r="KT51" s="18">
        <v>163.59299999999999</v>
      </c>
      <c r="KU51" s="18">
        <v>164.53700000000001</v>
      </c>
      <c r="KV51" s="18">
        <v>168.85599999999999</v>
      </c>
      <c r="KW51" s="18">
        <v>172.20699999999999</v>
      </c>
      <c r="KX51" s="18">
        <v>172.05</v>
      </c>
      <c r="KY51" s="18">
        <v>170.51599999999999</v>
      </c>
      <c r="KZ51" s="18">
        <v>173.863</v>
      </c>
      <c r="LA51" s="18">
        <v>172.196</v>
      </c>
      <c r="LB51" s="18">
        <v>172.661</v>
      </c>
      <c r="LC51" s="18">
        <v>167.63200000000001</v>
      </c>
      <c r="LD51" s="18">
        <v>168.76900000000001</v>
      </c>
      <c r="LE51" s="18">
        <v>174.87</v>
      </c>
      <c r="LF51" s="18">
        <v>179.792</v>
      </c>
      <c r="LG51" s="18">
        <v>187.434</v>
      </c>
      <c r="LH51" s="18">
        <v>190.637</v>
      </c>
      <c r="LI51" s="18">
        <v>188.11500000000001</v>
      </c>
      <c r="LJ51" s="18">
        <v>188.149</v>
      </c>
      <c r="LK51" s="18">
        <v>187.614</v>
      </c>
      <c r="LL51" s="18">
        <v>185.84299999999999</v>
      </c>
      <c r="LM51" s="18">
        <v>186.49799999999999</v>
      </c>
      <c r="LN51" s="18">
        <v>192.023</v>
      </c>
      <c r="LO51" s="18">
        <v>198.49799999999999</v>
      </c>
      <c r="LP51" s="18">
        <v>205.29</v>
      </c>
      <c r="LQ51" s="18">
        <v>207.50299999999999</v>
      </c>
      <c r="LR51" s="18">
        <v>212.58699999999999</v>
      </c>
      <c r="LS51" s="18">
        <v>208.65199999999999</v>
      </c>
      <c r="LT51" s="18">
        <v>207.94800000000001</v>
      </c>
      <c r="LU51" s="18">
        <v>206.643</v>
      </c>
      <c r="LV51" s="18">
        <v>201.65899999999999</v>
      </c>
      <c r="LW51" s="18">
        <v>185.82400000000001</v>
      </c>
      <c r="LX51" s="18">
        <v>186.69</v>
      </c>
      <c r="LY51" s="18">
        <v>196.47499999999999</v>
      </c>
      <c r="LZ51" s="18">
        <v>198.453</v>
      </c>
      <c r="MA51" s="18">
        <v>204.94300000000001</v>
      </c>
      <c r="MB51" s="18">
        <v>209.52099999999999</v>
      </c>
      <c r="MC51" s="18">
        <v>215.97900000000001</v>
      </c>
      <c r="MD51" s="18">
        <v>216.87700000000001</v>
      </c>
      <c r="ME51" s="18">
        <v>216.333</v>
      </c>
      <c r="MF51" s="18">
        <v>214.95</v>
      </c>
      <c r="MG51" s="18">
        <v>207.00399999999999</v>
      </c>
      <c r="MH51" s="18">
        <v>203.30199999999999</v>
      </c>
      <c r="MI51" s="18">
        <v>203.85499999999999</v>
      </c>
      <c r="MJ51" s="18">
        <v>198.24299999999999</v>
      </c>
      <c r="MK51" s="18">
        <v>199.273</v>
      </c>
      <c r="ML51" s="18">
        <v>203.571</v>
      </c>
      <c r="MM51" s="18">
        <v>210.12</v>
      </c>
      <c r="MN51" s="18">
        <v>212.239</v>
      </c>
      <c r="MO51" s="18">
        <v>213.12700000000001</v>
      </c>
      <c r="MP51" s="18">
        <v>210.67400000000001</v>
      </c>
      <c r="MQ51" s="18">
        <v>213.018</v>
      </c>
      <c r="MR51" s="18">
        <v>213.06</v>
      </c>
      <c r="MS51" s="18">
        <v>211.928</v>
      </c>
      <c r="MT51" s="18">
        <v>217.86600000000001</v>
      </c>
      <c r="MU51" s="18">
        <v>215.65299999999999</v>
      </c>
      <c r="MV51" s="18">
        <v>218.62299999999999</v>
      </c>
      <c r="MW51" s="18">
        <v>228.161</v>
      </c>
      <c r="MX51" s="18">
        <v>230.851</v>
      </c>
      <c r="MY51" s="18">
        <v>224.197</v>
      </c>
      <c r="MZ51" s="18">
        <v>209.76300000000001</v>
      </c>
      <c r="NA51" s="18">
        <v>208.73500000000001</v>
      </c>
      <c r="NB51" s="18">
        <v>214.77199999999999</v>
      </c>
      <c r="NC51" s="18">
        <v>213.548</v>
      </c>
      <c r="ND51" s="18">
        <v>217.91800000000001</v>
      </c>
      <c r="NE51" s="18">
        <v>231.387</v>
      </c>
      <c r="NF51" s="18">
        <v>232.29900000000001</v>
      </c>
      <c r="NG51" s="18">
        <v>230.49100000000001</v>
      </c>
      <c r="NH51" s="18">
        <v>224.58699999999999</v>
      </c>
      <c r="NI51" s="18">
        <v>225.09299999999999</v>
      </c>
      <c r="NJ51" s="18">
        <v>228.06800000000001</v>
      </c>
      <c r="NK51" s="18">
        <v>223.81800000000001</v>
      </c>
      <c r="NL51" s="18">
        <v>210.63399999999999</v>
      </c>
      <c r="NM51" s="18">
        <v>207.541</v>
      </c>
      <c r="NN51" s="18">
        <v>206.74100000000001</v>
      </c>
      <c r="NO51" s="18">
        <v>201.381</v>
      </c>
      <c r="NP51" s="18">
        <v>202.256</v>
      </c>
      <c r="NQ51" s="18">
        <v>202.60300000000001</v>
      </c>
      <c r="NR51" s="18">
        <v>199.518</v>
      </c>
      <c r="NS51" s="18">
        <v>202.64400000000001</v>
      </c>
      <c r="NT51" s="18">
        <v>202.15100000000001</v>
      </c>
      <c r="NU51" s="18">
        <v>232.00899999999999</v>
      </c>
      <c r="NV51" s="18">
        <v>237.119</v>
      </c>
      <c r="NW51" s="18">
        <v>242.46199999999999</v>
      </c>
      <c r="NX51" s="18">
        <v>244.89</v>
      </c>
      <c r="NY51" s="18">
        <v>247.083</v>
      </c>
      <c r="NZ51" s="18">
        <v>245.596</v>
      </c>
      <c r="OA51" s="18">
        <v>240.29499999999999</v>
      </c>
      <c r="OB51" s="18">
        <v>241.66</v>
      </c>
      <c r="OC51" s="18">
        <v>241.37799999999999</v>
      </c>
      <c r="OD51" s="18">
        <v>239.773</v>
      </c>
      <c r="OE51" s="18">
        <v>236.495</v>
      </c>
      <c r="OF51" s="18">
        <v>237.92099999999999</v>
      </c>
      <c r="OG51" s="18">
        <v>238.39599999999999</v>
      </c>
      <c r="OH51" s="18">
        <v>233.86600000000001</v>
      </c>
      <c r="OI51" s="18">
        <v>234.77600000000001</v>
      </c>
      <c r="OJ51" s="18">
        <v>237.07499999999999</v>
      </c>
      <c r="OK51" s="18">
        <v>239.44800000000001</v>
      </c>
      <c r="OL51" s="18">
        <v>244.131</v>
      </c>
      <c r="OM51" s="18">
        <v>251.17</v>
      </c>
      <c r="ON51" s="18">
        <v>252.40600000000001</v>
      </c>
      <c r="OO51" s="18">
        <v>262.24299999999999</v>
      </c>
      <c r="OP51" s="18">
        <v>259.18700000000001</v>
      </c>
      <c r="OQ51" s="18">
        <v>250.69800000000001</v>
      </c>
      <c r="OR51" s="18">
        <v>249.57400000000001</v>
      </c>
      <c r="OS51" s="18">
        <v>248.25899999999999</v>
      </c>
      <c r="OT51" s="18">
        <v>246.65899999999999</v>
      </c>
      <c r="OU51" s="18">
        <v>241.411</v>
      </c>
      <c r="OV51" s="18">
        <v>237.751</v>
      </c>
      <c r="OW51" s="18">
        <v>237.208</v>
      </c>
      <c r="OX51" s="18">
        <v>239.94800000000001</v>
      </c>
      <c r="OY51" s="18">
        <v>244.29599999999999</v>
      </c>
      <c r="OZ51" s="18">
        <v>250.73500000000001</v>
      </c>
      <c r="PA51" s="18">
        <v>256.959</v>
      </c>
      <c r="PB51" s="18">
        <v>237.22</v>
      </c>
      <c r="PC51" s="18">
        <v>226.05</v>
      </c>
      <c r="PD51" s="18">
        <v>223.786</v>
      </c>
      <c r="PE51" s="18">
        <v>219.09800000000001</v>
      </c>
      <c r="PF51" s="18">
        <v>212.648</v>
      </c>
      <c r="PG51" s="18">
        <v>208.44900000000001</v>
      </c>
      <c r="PH51" s="18">
        <v>206.809</v>
      </c>
      <c r="PI51" s="18">
        <v>204.60599999999999</v>
      </c>
      <c r="PJ51" s="18">
        <v>201.74299999999999</v>
      </c>
      <c r="PK51" s="18">
        <v>203.52</v>
      </c>
      <c r="PL51" s="18">
        <v>204.369</v>
      </c>
      <c r="PM51" s="18">
        <v>205.43700000000001</v>
      </c>
      <c r="PN51" s="18">
        <v>206.60499999999999</v>
      </c>
      <c r="PO51" s="18">
        <v>207.62700000000001</v>
      </c>
      <c r="PP51" s="18">
        <v>212.26599999999999</v>
      </c>
      <c r="PQ51" s="18">
        <v>213.52699999999999</v>
      </c>
      <c r="PR51" s="18">
        <v>213.61600000000001</v>
      </c>
      <c r="PS51" s="18">
        <v>212.03399999999999</v>
      </c>
      <c r="PT51" s="18">
        <v>207.631</v>
      </c>
      <c r="PU51" s="18">
        <v>207.55699999999999</v>
      </c>
      <c r="PV51" s="18">
        <v>204.17500000000001</v>
      </c>
      <c r="PW51" s="18">
        <v>203.51900000000001</v>
      </c>
      <c r="PX51" s="18">
        <v>197.18100000000001</v>
      </c>
      <c r="PY51" s="18">
        <v>200.78100000000001</v>
      </c>
      <c r="PZ51" s="18">
        <v>202.33799999999999</v>
      </c>
      <c r="QA51" s="18">
        <v>200.61500000000001</v>
      </c>
      <c r="QB51" s="18">
        <v>197.87700000000001</v>
      </c>
      <c r="QC51" s="18">
        <v>199.04599999999999</v>
      </c>
      <c r="QD51" s="18">
        <v>193.39099999999999</v>
      </c>
      <c r="QE51" s="18">
        <v>191.39500000000001</v>
      </c>
      <c r="QF51" s="18">
        <v>190.364</v>
      </c>
      <c r="QG51" s="18">
        <v>188.584</v>
      </c>
      <c r="QH51" s="18">
        <v>183.19399999999999</v>
      </c>
      <c r="QI51" s="18">
        <v>185.482</v>
      </c>
      <c r="QJ51" s="18">
        <v>189.29400000000001</v>
      </c>
      <c r="QK51" s="18">
        <v>190.62</v>
      </c>
      <c r="QL51" s="18">
        <v>189.429</v>
      </c>
      <c r="QM51" s="18">
        <v>187.81200000000001</v>
      </c>
      <c r="QN51" s="18">
        <v>186.31399999999999</v>
      </c>
      <c r="QO51" s="18">
        <v>187.471</v>
      </c>
      <c r="QP51" s="18">
        <v>186.541</v>
      </c>
      <c r="QQ51" s="18">
        <v>185.69200000000001</v>
      </c>
      <c r="QR51" s="18">
        <v>190.04599999999999</v>
      </c>
      <c r="QS51" s="18">
        <v>188.88</v>
      </c>
      <c r="QT51" s="18">
        <v>188.30699999999999</v>
      </c>
      <c r="QU51" s="18">
        <v>189.43600000000001</v>
      </c>
      <c r="QV51" s="18">
        <v>191.09100000000001</v>
      </c>
      <c r="QW51" s="18">
        <v>197.83</v>
      </c>
      <c r="QX51" s="18">
        <v>200.304</v>
      </c>
      <c r="QY51" s="18">
        <v>200.96600000000001</v>
      </c>
      <c r="QZ51" s="18">
        <v>202.17599999999999</v>
      </c>
      <c r="RA51" s="18">
        <v>204.43600000000001</v>
      </c>
      <c r="RB51" s="18">
        <v>205.75299999999999</v>
      </c>
      <c r="RC51" s="18">
        <v>205.98500000000001</v>
      </c>
      <c r="RD51" s="18">
        <v>202.01</v>
      </c>
      <c r="RE51" s="18">
        <v>203.24299999999999</v>
      </c>
      <c r="RF51" s="18">
        <v>203.39400000000001</v>
      </c>
      <c r="RG51" s="18">
        <v>201.221</v>
      </c>
      <c r="RH51" s="18">
        <v>198.03100000000001</v>
      </c>
      <c r="RI51" s="18">
        <v>193.81200000000001</v>
      </c>
      <c r="RJ51" s="18">
        <v>195.96899999999999</v>
      </c>
      <c r="RK51" s="18">
        <v>194.44900000000001</v>
      </c>
      <c r="RL51" s="18">
        <v>197.36600000000001</v>
      </c>
      <c r="RM51" s="18">
        <v>195.797</v>
      </c>
      <c r="RN51" s="18">
        <v>195.13800000000001</v>
      </c>
      <c r="RO51" s="18">
        <v>191.58799999999999</v>
      </c>
      <c r="RP51" s="18">
        <v>192.42699999999999</v>
      </c>
      <c r="RQ51" s="18">
        <v>190.20099999999999</v>
      </c>
      <c r="RR51" s="18">
        <v>189.43199999999999</v>
      </c>
      <c r="RS51" s="18">
        <v>183.803</v>
      </c>
      <c r="RT51" s="18">
        <v>182.292</v>
      </c>
      <c r="RU51" s="18">
        <v>181.81800000000001</v>
      </c>
      <c r="RV51" s="18">
        <v>176.44399999999999</v>
      </c>
      <c r="RW51" s="18">
        <v>172.517</v>
      </c>
      <c r="RX51" s="18">
        <v>171.63900000000001</v>
      </c>
      <c r="RY51" s="18">
        <v>171.42099999999999</v>
      </c>
      <c r="RZ51" s="18">
        <v>172.50700000000001</v>
      </c>
      <c r="SA51" s="18">
        <v>170.00399999999999</v>
      </c>
      <c r="SB51" s="18">
        <v>164.20500000000001</v>
      </c>
      <c r="SC51" s="18">
        <v>163.41300000000001</v>
      </c>
      <c r="SD51" s="18">
        <v>167.41</v>
      </c>
      <c r="SE51" s="18">
        <v>168.50399999999999</v>
      </c>
      <c r="SF51" s="18">
        <v>173.923</v>
      </c>
      <c r="SG51" s="18">
        <v>175.62799999999999</v>
      </c>
      <c r="SH51" s="18">
        <v>179.595</v>
      </c>
      <c r="SI51" s="18">
        <v>180.619</v>
      </c>
      <c r="SJ51" s="18">
        <v>180.43600000000001</v>
      </c>
      <c r="SK51" s="18">
        <v>180.833</v>
      </c>
      <c r="SL51" s="18">
        <v>184.04900000000001</v>
      </c>
      <c r="SM51" s="18">
        <v>183.703</v>
      </c>
      <c r="SN51" s="18">
        <v>184.096</v>
      </c>
      <c r="SO51" s="18">
        <v>184.07</v>
      </c>
      <c r="SP51" s="5">
        <v>188.24100000000001</v>
      </c>
      <c r="SQ51" s="5">
        <v>189.46799999999999</v>
      </c>
      <c r="SR51" s="5">
        <v>190.738</v>
      </c>
      <c r="SS51" s="5">
        <v>201.60599999999999</v>
      </c>
      <c r="ST51" s="5">
        <v>208.40600000000001</v>
      </c>
    </row>
    <row r="52" spans="1:514" x14ac:dyDescent="0.25">
      <c r="A52" s="5" t="s">
        <v>276</v>
      </c>
      <c r="B52" s="5" t="str">
        <f ca="1">_xlfn.XLOOKUP(A52,bonds[worksheet get],bonds[unique lookup],"-")</f>
        <v>BHP 6 3/4 10/19/75 nc-25</v>
      </c>
      <c r="C52" s="5" t="str">
        <f ca="1">_xlfn.XLOOKUP(A52,bonds[worksheet get],bonds[ID_ISIN],"-")</f>
        <v>USQ12441AB91</v>
      </c>
      <c r="D52" s="18">
        <f ca="1">_xll.BDH(A52,"blp_i_sprd_mid","-2AY",,"Dates=H","Fill=C","Sort=R","Dir=H","factor="&amp;_xlfn.XLOOKUP(A52,bonds[worksheet get],bonds[yas/blp factor]),"cols=501;rows=1")</f>
        <v>301.01100000000002</v>
      </c>
      <c r="E52" s="18">
        <v>302.06</v>
      </c>
      <c r="F52" s="18">
        <v>303.15499999999997</v>
      </c>
      <c r="G52" s="18">
        <v>304.12900000000002</v>
      </c>
      <c r="H52" s="18">
        <v>307.476</v>
      </c>
      <c r="I52" s="18">
        <v>310.71100000000001</v>
      </c>
      <c r="J52" s="18">
        <v>309.15800000000002</v>
      </c>
      <c r="K52" s="18">
        <v>308.21800000000002</v>
      </c>
      <c r="L52" s="18">
        <v>307.89999999999998</v>
      </c>
      <c r="M52" s="18">
        <v>305.02199999999999</v>
      </c>
      <c r="N52" s="18">
        <v>304.61099999999999</v>
      </c>
      <c r="O52" s="18">
        <v>307.39800000000002</v>
      </c>
      <c r="P52" s="18">
        <v>305.81599999999997</v>
      </c>
      <c r="Q52" s="18">
        <v>305.78899999999999</v>
      </c>
      <c r="R52" s="18">
        <v>301.86</v>
      </c>
      <c r="S52" s="18">
        <v>302.60199999999998</v>
      </c>
      <c r="T52" s="18">
        <v>305.08800000000002</v>
      </c>
      <c r="U52" s="18">
        <v>305.70600000000002</v>
      </c>
      <c r="V52" s="18">
        <v>302.31200000000001</v>
      </c>
      <c r="W52" s="18">
        <v>288.46499999999997</v>
      </c>
      <c r="X52" s="18">
        <v>286.04000000000002</v>
      </c>
      <c r="Y52" s="18">
        <v>287.11200000000002</v>
      </c>
      <c r="Z52" s="18">
        <v>295.89400000000001</v>
      </c>
      <c r="AA52" s="18">
        <v>308.44600000000003</v>
      </c>
      <c r="AB52" s="18">
        <v>321.971</v>
      </c>
      <c r="AC52" s="18">
        <v>329.47199999999998</v>
      </c>
      <c r="AD52" s="18">
        <v>330.69299999999998</v>
      </c>
      <c r="AE52" s="18">
        <v>328.05799999999999</v>
      </c>
      <c r="AF52" s="18">
        <v>326.613</v>
      </c>
      <c r="AG52" s="18">
        <v>332.76600000000002</v>
      </c>
      <c r="AH52" s="18">
        <v>337.34899999999999</v>
      </c>
      <c r="AI52" s="18">
        <v>338.73399999999998</v>
      </c>
      <c r="AJ52" s="18">
        <v>345.67500000000001</v>
      </c>
      <c r="AK52" s="18">
        <v>344.37299999999999</v>
      </c>
      <c r="AL52" s="18">
        <v>344.84500000000003</v>
      </c>
      <c r="AM52" s="18">
        <v>346.798</v>
      </c>
      <c r="AN52" s="18">
        <v>354.4</v>
      </c>
      <c r="AO52" s="18">
        <v>354.03500000000003</v>
      </c>
      <c r="AP52" s="18">
        <v>348.64699999999999</v>
      </c>
      <c r="AQ52" s="18">
        <v>348.70400000000001</v>
      </c>
      <c r="AR52" s="18">
        <v>362.34899999999999</v>
      </c>
      <c r="AS52" s="18">
        <v>357.68799999999999</v>
      </c>
      <c r="AT52" s="18">
        <v>363.81700000000001</v>
      </c>
      <c r="AU52" s="18">
        <v>367.13400000000001</v>
      </c>
      <c r="AV52" s="18">
        <v>375.81200000000001</v>
      </c>
      <c r="AW52" s="18">
        <v>384.36</v>
      </c>
      <c r="AX52" s="18">
        <v>371.01100000000002</v>
      </c>
      <c r="AY52" s="18">
        <v>370.15600000000001</v>
      </c>
      <c r="AZ52" s="18">
        <v>374.19499999999999</v>
      </c>
      <c r="BA52" s="18">
        <v>373.80700000000002</v>
      </c>
      <c r="BB52" s="18">
        <v>383.935</v>
      </c>
      <c r="BC52" s="18">
        <v>389.16500000000002</v>
      </c>
      <c r="BD52" s="18">
        <v>394.88499999999999</v>
      </c>
      <c r="BE52" s="18">
        <v>399.59500000000003</v>
      </c>
      <c r="BF52" s="18">
        <v>396.04300000000001</v>
      </c>
      <c r="BG52" s="18">
        <v>405.62099999999998</v>
      </c>
      <c r="BH52" s="18">
        <v>408.14699999999999</v>
      </c>
      <c r="BI52" s="18">
        <v>408.363</v>
      </c>
      <c r="BJ52" s="18">
        <v>413.97</v>
      </c>
      <c r="BK52" s="18">
        <v>437.733</v>
      </c>
      <c r="BL52" s="18">
        <v>442.28300000000002</v>
      </c>
      <c r="BM52" s="18">
        <v>479.84699999999998</v>
      </c>
      <c r="BN52" s="18">
        <v>494.048</v>
      </c>
      <c r="BO52" s="18">
        <v>504.27699999999999</v>
      </c>
      <c r="BP52" s="18">
        <v>523.90599999999995</v>
      </c>
      <c r="BQ52" s="18">
        <v>520.99300000000005</v>
      </c>
      <c r="BR52" s="18">
        <v>518.85</v>
      </c>
      <c r="BS52" s="18">
        <v>527.23500000000001</v>
      </c>
      <c r="BT52" s="18">
        <v>528.61099999999999</v>
      </c>
      <c r="BU52" s="18">
        <v>556.19799999999998</v>
      </c>
      <c r="BV52" s="18">
        <v>579.31399999999996</v>
      </c>
      <c r="BW52" s="18">
        <v>589.59900000000005</v>
      </c>
      <c r="BX52" s="18">
        <v>625.98800000000006</v>
      </c>
      <c r="BY52" s="18">
        <v>650.39200000000005</v>
      </c>
      <c r="BZ52" s="18">
        <v>601.64300000000003</v>
      </c>
      <c r="CA52" s="18">
        <v>601.35299999999995</v>
      </c>
      <c r="CB52" s="18">
        <v>524.20399999999995</v>
      </c>
      <c r="CC52" s="18">
        <v>419.21699999999998</v>
      </c>
      <c r="CD52" s="18">
        <v>397.05599999999998</v>
      </c>
      <c r="CE52" s="18">
        <v>321.64999999999998</v>
      </c>
      <c r="CF52" s="18">
        <v>325.98899999999998</v>
      </c>
      <c r="CG52" s="18">
        <v>309.34199999999998</v>
      </c>
      <c r="CH52" s="18">
        <v>307.36900000000003</v>
      </c>
      <c r="CI52" s="18">
        <v>317.86900000000003</v>
      </c>
      <c r="CJ52" s="18">
        <v>285.339</v>
      </c>
      <c r="CK52" s="18">
        <v>282.339</v>
      </c>
      <c r="CL52" s="18">
        <v>270.48099999999999</v>
      </c>
      <c r="CM52" s="18">
        <v>264.07799999999997</v>
      </c>
      <c r="CN52" s="18">
        <v>255.935</v>
      </c>
      <c r="CO52" s="18">
        <v>252.28899999999999</v>
      </c>
      <c r="CP52" s="18">
        <v>229.791</v>
      </c>
      <c r="CQ52" s="18">
        <v>212.14699999999999</v>
      </c>
      <c r="CR52" s="18">
        <v>206.92500000000001</v>
      </c>
      <c r="CS52" s="18">
        <v>199.68199999999999</v>
      </c>
      <c r="CT52" s="18">
        <v>197.84399999999999</v>
      </c>
      <c r="CU52" s="18">
        <v>185.06800000000001</v>
      </c>
      <c r="CV52" s="18">
        <v>184.26499999999999</v>
      </c>
      <c r="CW52" s="18">
        <v>182.25800000000001</v>
      </c>
      <c r="CX52" s="18">
        <v>182.02099999999999</v>
      </c>
      <c r="CY52" s="18">
        <v>181.93899999999999</v>
      </c>
      <c r="CZ52" s="18">
        <v>178.66800000000001</v>
      </c>
      <c r="DA52" s="18">
        <v>182.69</v>
      </c>
      <c r="DB52" s="18">
        <v>186.124</v>
      </c>
      <c r="DC52" s="18">
        <v>187.70400000000001</v>
      </c>
      <c r="DD52" s="18">
        <v>184.01400000000001</v>
      </c>
      <c r="DE52" s="18">
        <v>181.727</v>
      </c>
      <c r="DF52" s="18">
        <v>180.732</v>
      </c>
      <c r="DG52" s="18">
        <v>190.197</v>
      </c>
      <c r="DH52" s="18">
        <v>196.506</v>
      </c>
      <c r="DI52" s="18">
        <v>198.93</v>
      </c>
      <c r="DJ52" s="18">
        <v>190.155</v>
      </c>
      <c r="DK52" s="18">
        <v>191.59200000000001</v>
      </c>
      <c r="DL52" s="18">
        <v>188.637</v>
      </c>
      <c r="DM52" s="18">
        <v>183.97200000000001</v>
      </c>
      <c r="DN52" s="18">
        <v>179.62299999999999</v>
      </c>
      <c r="DO52" s="18">
        <v>176.80099999999999</v>
      </c>
      <c r="DP52" s="18">
        <v>175.999</v>
      </c>
      <c r="DQ52" s="18">
        <v>171.90299999999999</v>
      </c>
      <c r="DR52" s="18">
        <v>170.75899999999999</v>
      </c>
      <c r="DS52" s="18">
        <v>174.536</v>
      </c>
      <c r="DT52" s="18">
        <v>176.14500000000001</v>
      </c>
      <c r="DU52" s="18">
        <v>177.495</v>
      </c>
      <c r="DV52" s="18">
        <v>174.702</v>
      </c>
      <c r="DW52" s="18">
        <v>176.82</v>
      </c>
      <c r="DX52" s="18">
        <v>174.26599999999999</v>
      </c>
      <c r="DY52" s="18">
        <v>168.20699999999999</v>
      </c>
      <c r="DZ52" s="18">
        <v>175.23400000000001</v>
      </c>
      <c r="EA52" s="18">
        <v>173.874</v>
      </c>
      <c r="EB52" s="18">
        <v>175.18700000000001</v>
      </c>
      <c r="EC52" s="18">
        <v>167.87700000000001</v>
      </c>
      <c r="ED52" s="18">
        <v>163.262</v>
      </c>
      <c r="EE52" s="18">
        <v>169.38499999999999</v>
      </c>
      <c r="EF52" s="18">
        <v>167.87299999999999</v>
      </c>
      <c r="EG52" s="18">
        <v>166.08600000000001</v>
      </c>
      <c r="EH52" s="18">
        <v>166.50299999999999</v>
      </c>
      <c r="EI52" s="18">
        <v>163.554</v>
      </c>
      <c r="EJ52" s="18">
        <v>166.01900000000001</v>
      </c>
      <c r="EK52" s="18">
        <v>165.911</v>
      </c>
      <c r="EL52" s="18">
        <v>167.596</v>
      </c>
      <c r="EM52" s="18">
        <v>169.54</v>
      </c>
      <c r="EN52" s="18">
        <v>173.31299999999999</v>
      </c>
      <c r="EO52" s="18">
        <v>181.12100000000001</v>
      </c>
      <c r="EP52" s="18">
        <v>170.654</v>
      </c>
      <c r="EQ52" s="18">
        <v>182.91399999999999</v>
      </c>
      <c r="ER52" s="18">
        <v>178.20599999999999</v>
      </c>
      <c r="ES52" s="18">
        <v>182.095</v>
      </c>
      <c r="ET52" s="18">
        <v>181.797</v>
      </c>
      <c r="EU52" s="18">
        <v>184.40100000000001</v>
      </c>
      <c r="EV52" s="18">
        <v>193.41399999999999</v>
      </c>
      <c r="EW52" s="18">
        <v>193.97499999999999</v>
      </c>
      <c r="EX52" s="18">
        <v>182.81200000000001</v>
      </c>
      <c r="EY52" s="18">
        <v>188.10400000000001</v>
      </c>
      <c r="EZ52" s="18">
        <v>191.13800000000001</v>
      </c>
      <c r="FA52" s="18">
        <v>195.03899999999999</v>
      </c>
      <c r="FB52" s="18">
        <v>195.56200000000001</v>
      </c>
      <c r="FC52" s="18">
        <v>195.29599999999999</v>
      </c>
      <c r="FD52" s="18">
        <v>195.04</v>
      </c>
      <c r="FE52" s="18">
        <v>195.13800000000001</v>
      </c>
      <c r="FF52" s="18">
        <v>192.15899999999999</v>
      </c>
      <c r="FG52" s="18">
        <v>190.529</v>
      </c>
      <c r="FH52" s="18">
        <v>189.126</v>
      </c>
      <c r="FI52" s="18">
        <v>187.858</v>
      </c>
      <c r="FJ52" s="18">
        <v>185.453</v>
      </c>
      <c r="FK52" s="18">
        <v>178.715</v>
      </c>
      <c r="FL52" s="18">
        <v>176.40899999999999</v>
      </c>
      <c r="FM52" s="18">
        <v>178.98400000000001</v>
      </c>
      <c r="FN52" s="18">
        <v>186.76499999999999</v>
      </c>
      <c r="FO52" s="18">
        <v>186.959</v>
      </c>
      <c r="FP52" s="18">
        <v>191.78299999999999</v>
      </c>
      <c r="FQ52" s="18">
        <v>201.11</v>
      </c>
      <c r="FR52" s="18">
        <v>198.93600000000001</v>
      </c>
      <c r="FS52" s="18">
        <v>189.417</v>
      </c>
      <c r="FT52" s="18">
        <v>188.096</v>
      </c>
      <c r="FU52" s="18">
        <v>185.35300000000001</v>
      </c>
      <c r="FV52" s="18">
        <v>192.536</v>
      </c>
      <c r="FW52" s="18">
        <v>196.113</v>
      </c>
      <c r="FX52" s="18">
        <v>193.744</v>
      </c>
      <c r="FY52" s="18">
        <v>198.20099999999999</v>
      </c>
      <c r="FZ52" s="18">
        <v>194.95500000000001</v>
      </c>
      <c r="GA52" s="18">
        <v>198.74600000000001</v>
      </c>
      <c r="GB52" s="18">
        <v>200.04599999999999</v>
      </c>
      <c r="GC52" s="18">
        <v>202.108</v>
      </c>
      <c r="GD52" s="18">
        <v>198.79</v>
      </c>
      <c r="GE52" s="18">
        <v>206.72900000000001</v>
      </c>
      <c r="GF52" s="18">
        <v>214.32300000000001</v>
      </c>
      <c r="GG52" s="18">
        <v>222.321</v>
      </c>
      <c r="GH52" s="18">
        <v>228.316</v>
      </c>
      <c r="GI52" s="18">
        <v>220.852</v>
      </c>
      <c r="GJ52" s="18">
        <v>225.41900000000001</v>
      </c>
      <c r="GK52" s="18">
        <v>224.78399999999999</v>
      </c>
      <c r="GL52" s="18">
        <v>218.67400000000001</v>
      </c>
      <c r="GM52" s="18">
        <v>214.286</v>
      </c>
      <c r="GN52" s="18">
        <v>208.39400000000001</v>
      </c>
      <c r="GO52" s="18">
        <v>207.27600000000001</v>
      </c>
      <c r="GP52" s="18">
        <v>206.92699999999999</v>
      </c>
      <c r="GQ52" s="18">
        <v>203.87</v>
      </c>
      <c r="GR52" s="18">
        <v>211.18</v>
      </c>
      <c r="GS52" s="18">
        <v>204.53299999999999</v>
      </c>
      <c r="GT52" s="18">
        <v>205.97200000000001</v>
      </c>
      <c r="GU52" s="18">
        <v>201.95599999999999</v>
      </c>
      <c r="GV52" s="18">
        <v>199.953</v>
      </c>
      <c r="GW52" s="18">
        <v>199.51499999999999</v>
      </c>
      <c r="GX52" s="18">
        <v>194.304</v>
      </c>
      <c r="GY52" s="18">
        <v>185.029</v>
      </c>
      <c r="GZ52" s="18">
        <v>200.364</v>
      </c>
      <c r="HA52" s="18">
        <v>202.68299999999999</v>
      </c>
      <c r="HB52" s="18">
        <v>200.95500000000001</v>
      </c>
      <c r="HC52" s="18">
        <v>210.14599999999999</v>
      </c>
      <c r="HD52" s="18">
        <v>218.91200000000001</v>
      </c>
      <c r="HE52" s="18">
        <v>221.74600000000001</v>
      </c>
      <c r="HF52" s="18">
        <v>231.21700000000001</v>
      </c>
      <c r="HG52" s="18">
        <v>231.36699999999999</v>
      </c>
      <c r="HH52" s="18">
        <v>225.39500000000001</v>
      </c>
      <c r="HI52" s="18">
        <v>225.501</v>
      </c>
      <c r="HJ52" s="18">
        <v>229.46799999999999</v>
      </c>
      <c r="HK52" s="18">
        <v>230.92099999999999</v>
      </c>
      <c r="HL52" s="18">
        <v>218.614</v>
      </c>
      <c r="HM52" s="18">
        <v>229.75299999999999</v>
      </c>
      <c r="HN52" s="18">
        <v>222.27600000000001</v>
      </c>
      <c r="HO52" s="18">
        <v>231.15100000000001</v>
      </c>
      <c r="HP52" s="18">
        <v>236.09200000000001</v>
      </c>
      <c r="HQ52" s="18">
        <v>235.40799999999999</v>
      </c>
      <c r="HR52" s="18">
        <v>241.161</v>
      </c>
      <c r="HS52" s="18">
        <v>243.69</v>
      </c>
      <c r="HT52" s="18">
        <v>237.32400000000001</v>
      </c>
      <c r="HU52" s="18">
        <v>226.26300000000001</v>
      </c>
      <c r="HV52" s="18">
        <v>237.65299999999999</v>
      </c>
      <c r="HW52" s="18">
        <v>229.601</v>
      </c>
      <c r="HX52" s="18">
        <v>237.137</v>
      </c>
      <c r="HY52" s="18">
        <v>235.60300000000001</v>
      </c>
      <c r="HZ52" s="18">
        <v>236.50800000000001</v>
      </c>
      <c r="IA52" s="18">
        <v>222.57400000000001</v>
      </c>
      <c r="IB52" s="18">
        <v>208.37799999999999</v>
      </c>
      <c r="IC52" s="18">
        <v>207.82400000000001</v>
      </c>
      <c r="ID52" s="18">
        <v>191.41300000000001</v>
      </c>
      <c r="IE52" s="18">
        <v>190.9</v>
      </c>
      <c r="IF52" s="18">
        <v>194.01499999999999</v>
      </c>
      <c r="IG52" s="18">
        <v>194.35400000000001</v>
      </c>
      <c r="IH52" s="18">
        <v>195.38200000000001</v>
      </c>
      <c r="II52" s="18">
        <v>201.667</v>
      </c>
      <c r="IJ52" s="18">
        <v>202.821</v>
      </c>
      <c r="IK52" s="18">
        <v>207.08199999999999</v>
      </c>
      <c r="IL52" s="18">
        <v>205.465</v>
      </c>
      <c r="IM52" s="18">
        <v>209.715</v>
      </c>
      <c r="IN52" s="18">
        <v>207.46</v>
      </c>
      <c r="IO52" s="18">
        <v>202.62799999999999</v>
      </c>
      <c r="IP52" s="18">
        <v>209.36699999999999</v>
      </c>
      <c r="IQ52" s="18">
        <v>207.1</v>
      </c>
      <c r="IR52" s="18">
        <v>208.732</v>
      </c>
      <c r="IS52" s="18">
        <v>220.08600000000001</v>
      </c>
      <c r="IT52" s="18">
        <v>215.05500000000001</v>
      </c>
      <c r="IU52" s="18">
        <v>217.70099999999999</v>
      </c>
      <c r="IV52" s="18">
        <v>221.667</v>
      </c>
      <c r="IW52" s="18">
        <v>234.333</v>
      </c>
      <c r="IX52" s="18">
        <v>235.53100000000001</v>
      </c>
      <c r="IY52" s="18">
        <v>232.792</v>
      </c>
      <c r="IZ52" s="18">
        <v>238.72300000000001</v>
      </c>
      <c r="JA52" s="18">
        <v>243.149</v>
      </c>
      <c r="JB52" s="18">
        <v>240.245</v>
      </c>
      <c r="JC52" s="18">
        <v>246.58600000000001</v>
      </c>
      <c r="JD52" s="18">
        <v>244.92599999999999</v>
      </c>
      <c r="JE52" s="18">
        <v>242.12100000000001</v>
      </c>
      <c r="JF52" s="18">
        <v>243.30099999999999</v>
      </c>
      <c r="JG52" s="18">
        <v>252.20400000000001</v>
      </c>
      <c r="JH52" s="18">
        <v>250.86600000000001</v>
      </c>
      <c r="JI52" s="18">
        <v>249.751</v>
      </c>
      <c r="JJ52" s="18">
        <v>255.42500000000001</v>
      </c>
      <c r="JK52" s="18">
        <v>254.839</v>
      </c>
      <c r="JL52" s="18">
        <v>249.732</v>
      </c>
      <c r="JM52" s="18">
        <v>248.29400000000001</v>
      </c>
      <c r="JN52" s="18">
        <v>250.227</v>
      </c>
      <c r="JO52" s="18">
        <v>255.46100000000001</v>
      </c>
      <c r="JP52" s="18">
        <v>252.136</v>
      </c>
      <c r="JQ52" s="18">
        <v>254.1</v>
      </c>
      <c r="JR52" s="18">
        <v>257.96499999999997</v>
      </c>
      <c r="JS52" s="18">
        <v>264.51799999999997</v>
      </c>
      <c r="JT52" s="18">
        <v>255.315</v>
      </c>
      <c r="JU52" s="18">
        <v>248.70099999999999</v>
      </c>
      <c r="JV52" s="18">
        <v>243.494</v>
      </c>
      <c r="JW52" s="18">
        <v>245.39500000000001</v>
      </c>
      <c r="JX52" s="18">
        <v>241.167</v>
      </c>
      <c r="JY52" s="18">
        <v>238.88</v>
      </c>
      <c r="JZ52" s="18">
        <v>232.501</v>
      </c>
      <c r="KA52" s="18">
        <v>227.642</v>
      </c>
      <c r="KB52" s="18">
        <v>230.67599999999999</v>
      </c>
      <c r="KC52" s="18">
        <v>232.31899999999999</v>
      </c>
      <c r="KD52" s="18">
        <v>233.02099999999999</v>
      </c>
      <c r="KE52" s="18">
        <v>236.06299999999999</v>
      </c>
      <c r="KF52" s="18">
        <v>231.42400000000001</v>
      </c>
      <c r="KG52" s="18">
        <v>229.696</v>
      </c>
      <c r="KH52" s="18">
        <v>220.762</v>
      </c>
      <c r="KI52" s="18">
        <v>220.91300000000001</v>
      </c>
      <c r="KJ52" s="18">
        <v>215.44499999999999</v>
      </c>
      <c r="KK52" s="18">
        <v>216.19200000000001</v>
      </c>
      <c r="KL52" s="18">
        <v>214.35</v>
      </c>
      <c r="KM52" s="18">
        <v>209.07499999999999</v>
      </c>
      <c r="KN52" s="18">
        <v>206.58</v>
      </c>
      <c r="KO52" s="18">
        <v>210.161</v>
      </c>
      <c r="KP52" s="18">
        <v>212.98599999999999</v>
      </c>
      <c r="KQ52" s="18">
        <v>213.20400000000001</v>
      </c>
      <c r="KR52" s="18">
        <v>214.624</v>
      </c>
      <c r="KS52" s="18">
        <v>211.72300000000001</v>
      </c>
      <c r="KT52" s="18">
        <v>215.441</v>
      </c>
      <c r="KU52" s="18">
        <v>212.547</v>
      </c>
      <c r="KV52" s="18">
        <v>209.55500000000001</v>
      </c>
      <c r="KW52" s="18">
        <v>212.44499999999999</v>
      </c>
      <c r="KX52" s="18">
        <v>211.54400000000001</v>
      </c>
      <c r="KY52" s="18">
        <v>214.21600000000001</v>
      </c>
      <c r="KZ52" s="18">
        <v>221.16900000000001</v>
      </c>
      <c r="LA52" s="18">
        <v>224.614</v>
      </c>
      <c r="LB52" s="18">
        <v>234.23599999999999</v>
      </c>
      <c r="LC52" s="18">
        <v>239.10300000000001</v>
      </c>
      <c r="LD52" s="18">
        <v>237.059</v>
      </c>
      <c r="LE52" s="18">
        <v>237.46600000000001</v>
      </c>
      <c r="LF52" s="18">
        <v>242.47200000000001</v>
      </c>
      <c r="LG52" s="18">
        <v>240.24799999999999</v>
      </c>
      <c r="LH52" s="18">
        <v>242.11199999999999</v>
      </c>
      <c r="LI52" s="18">
        <v>245.566</v>
      </c>
      <c r="LJ52" s="18">
        <v>244.51400000000001</v>
      </c>
      <c r="LK52" s="18">
        <v>257.50400000000002</v>
      </c>
      <c r="LL52" s="18">
        <v>260.88400000000001</v>
      </c>
      <c r="LM52" s="18">
        <v>267.21300000000002</v>
      </c>
      <c r="LN52" s="18">
        <v>267.97000000000003</v>
      </c>
      <c r="LO52" s="18">
        <v>270.37099999999998</v>
      </c>
      <c r="LP52" s="18">
        <v>264.92500000000001</v>
      </c>
      <c r="LQ52" s="18">
        <v>251.559</v>
      </c>
      <c r="LR52" s="18">
        <v>254.75399999999999</v>
      </c>
      <c r="LS52" s="18">
        <v>246.47399999999999</v>
      </c>
      <c r="LT52" s="18">
        <v>248.751</v>
      </c>
      <c r="LU52" s="18">
        <v>249.95099999999999</v>
      </c>
      <c r="LV52" s="18">
        <v>248.21600000000001</v>
      </c>
      <c r="LW52" s="18">
        <v>249.672</v>
      </c>
      <c r="LX52" s="18">
        <v>254.006</v>
      </c>
      <c r="LY52" s="18">
        <v>250.499</v>
      </c>
      <c r="LZ52" s="18">
        <v>249.59700000000001</v>
      </c>
      <c r="MA52" s="18">
        <v>246.94399999999999</v>
      </c>
      <c r="MB52" s="18">
        <v>239.70500000000001</v>
      </c>
      <c r="MC52" s="18">
        <v>239.202</v>
      </c>
      <c r="MD52" s="18">
        <v>240.09299999999999</v>
      </c>
      <c r="ME52" s="18">
        <v>239.185</v>
      </c>
      <c r="MF52" s="18">
        <v>243.11799999999999</v>
      </c>
      <c r="MG52" s="18">
        <v>247.66300000000001</v>
      </c>
      <c r="MH52" s="18">
        <v>250.941</v>
      </c>
      <c r="MI52" s="18">
        <v>250.62799999999999</v>
      </c>
      <c r="MJ52" s="18">
        <v>250.446</v>
      </c>
      <c r="MK52" s="18">
        <v>247.96600000000001</v>
      </c>
      <c r="ML52" s="18">
        <v>250.30500000000001</v>
      </c>
      <c r="MM52" s="18">
        <v>253.21899999999999</v>
      </c>
      <c r="MN52" s="18">
        <v>248.71100000000001</v>
      </c>
      <c r="MO52" s="18">
        <v>251.79599999999999</v>
      </c>
      <c r="MP52" s="18">
        <v>248.13300000000001</v>
      </c>
      <c r="MQ52" s="18">
        <v>255.27199999999999</v>
      </c>
      <c r="MR52" s="18">
        <v>257.24099999999999</v>
      </c>
      <c r="MS52" s="18">
        <v>255.22499999999999</v>
      </c>
      <c r="MT52" s="18">
        <v>252.476</v>
      </c>
      <c r="MU52" s="18">
        <v>248.68899999999999</v>
      </c>
      <c r="MV52" s="18">
        <v>250.73500000000001</v>
      </c>
      <c r="MW52" s="18">
        <v>250.18199999999999</v>
      </c>
      <c r="MX52" s="18">
        <v>253.833</v>
      </c>
      <c r="MY52" s="18">
        <v>264.065</v>
      </c>
      <c r="MZ52" s="18">
        <v>266.59800000000001</v>
      </c>
      <c r="NA52" s="18">
        <v>267.40300000000002</v>
      </c>
      <c r="NB52" s="18">
        <v>264.173</v>
      </c>
      <c r="NC52" s="18">
        <v>264.35700000000003</v>
      </c>
      <c r="ND52" s="18">
        <v>268.88499999999999</v>
      </c>
      <c r="NE52" s="18">
        <v>267.27600000000001</v>
      </c>
      <c r="NF52" s="18">
        <v>265.46300000000002</v>
      </c>
      <c r="NG52" s="18">
        <v>264.59100000000001</v>
      </c>
      <c r="NH52" s="18">
        <v>269.53100000000001</v>
      </c>
      <c r="NI52" s="18">
        <v>282.75400000000002</v>
      </c>
      <c r="NJ52" s="18">
        <v>286.52199999999999</v>
      </c>
      <c r="NK52" s="18">
        <v>290.916</v>
      </c>
      <c r="NL52" s="18">
        <v>295.52</v>
      </c>
      <c r="NM52" s="18">
        <v>293.25299999999999</v>
      </c>
      <c r="NN52" s="18">
        <v>306.2</v>
      </c>
      <c r="NO52" s="18">
        <v>311.25700000000001</v>
      </c>
      <c r="NP52" s="18">
        <v>321.47699999999998</v>
      </c>
      <c r="NQ52" s="18">
        <v>324.221</v>
      </c>
      <c r="NR52" s="18">
        <v>333.33600000000001</v>
      </c>
      <c r="NS52" s="18">
        <v>324.81900000000002</v>
      </c>
      <c r="NT52" s="18">
        <v>315.95499999999998</v>
      </c>
      <c r="NU52" s="18">
        <v>315.47899999999998</v>
      </c>
      <c r="NV52" s="18">
        <v>307.89100000000002</v>
      </c>
      <c r="NW52" s="18">
        <v>300.09300000000002</v>
      </c>
      <c r="NX52" s="18">
        <v>309.27800000000002</v>
      </c>
      <c r="NY52" s="18">
        <v>304.11799999999999</v>
      </c>
      <c r="NZ52" s="18">
        <v>296.31</v>
      </c>
      <c r="OA52" s="18">
        <v>301.77300000000002</v>
      </c>
      <c r="OB52" s="18">
        <v>293.96100000000001</v>
      </c>
      <c r="OC52" s="18">
        <v>289.673</v>
      </c>
      <c r="OD52" s="18">
        <v>285.65199999999999</v>
      </c>
      <c r="OE52" s="18">
        <v>284.75400000000002</v>
      </c>
      <c r="OF52" s="18">
        <v>287.20400000000001</v>
      </c>
      <c r="OG52" s="18">
        <v>287.97300000000001</v>
      </c>
      <c r="OH52" s="18">
        <v>283.86799999999999</v>
      </c>
      <c r="OI52" s="18">
        <v>284.99700000000001</v>
      </c>
      <c r="OJ52" s="18">
        <v>270.37599999999998</v>
      </c>
      <c r="OK52" s="18">
        <v>267.44799999999998</v>
      </c>
      <c r="OL52" s="18">
        <v>261.02699999999999</v>
      </c>
      <c r="OM52" s="18">
        <v>259.27300000000002</v>
      </c>
      <c r="ON52" s="18">
        <v>255.69399999999999</v>
      </c>
      <c r="OO52" s="18">
        <v>249.49</v>
      </c>
      <c r="OP52" s="18">
        <v>248.30699999999999</v>
      </c>
      <c r="OQ52" s="18">
        <v>243.86</v>
      </c>
      <c r="OR52" s="18">
        <v>241.39699999999999</v>
      </c>
      <c r="OS52" s="18">
        <v>243.28899999999999</v>
      </c>
      <c r="OT52" s="18">
        <v>241.53200000000001</v>
      </c>
      <c r="OU52" s="18">
        <v>236.95599999999999</v>
      </c>
      <c r="OV52" s="18">
        <v>234.21600000000001</v>
      </c>
      <c r="OW52" s="18">
        <v>230.666</v>
      </c>
      <c r="OX52" s="18">
        <v>223.904</v>
      </c>
      <c r="OY52" s="18">
        <v>218.68299999999999</v>
      </c>
      <c r="OZ52" s="18">
        <v>216.89599999999999</v>
      </c>
      <c r="PA52" s="18">
        <v>210.72800000000001</v>
      </c>
      <c r="PB52" s="18">
        <v>207.17599999999999</v>
      </c>
      <c r="PC52" s="18">
        <v>204.58099999999999</v>
      </c>
      <c r="PD52" s="18">
        <v>207.01300000000001</v>
      </c>
      <c r="PE52" s="18">
        <v>209.077</v>
      </c>
      <c r="PF52" s="18">
        <v>211.79400000000001</v>
      </c>
      <c r="PG52" s="18">
        <v>218.226</v>
      </c>
      <c r="PH52" s="18">
        <v>219.161</v>
      </c>
      <c r="PI52" s="18">
        <v>217.44399999999999</v>
      </c>
      <c r="PJ52" s="18">
        <v>219.352</v>
      </c>
      <c r="PK52" s="18">
        <v>217.066</v>
      </c>
      <c r="PL52" s="18">
        <v>212.66</v>
      </c>
      <c r="PM52" s="18">
        <v>211.898</v>
      </c>
      <c r="PN52" s="18">
        <v>200.28100000000001</v>
      </c>
      <c r="PO52" s="18">
        <v>198.97200000000001</v>
      </c>
      <c r="PP52" s="18">
        <v>197.72300000000001</v>
      </c>
      <c r="PQ52" s="18">
        <v>199.83699999999999</v>
      </c>
      <c r="PR52" s="18">
        <v>196.89</v>
      </c>
      <c r="PS52" s="18">
        <v>201.096</v>
      </c>
      <c r="PT52" s="18">
        <v>200.874</v>
      </c>
      <c r="PU52" s="18">
        <v>202.63399999999999</v>
      </c>
      <c r="PV52" s="18">
        <v>197.39</v>
      </c>
      <c r="PW52" s="18">
        <v>200.21799999999999</v>
      </c>
      <c r="PX52" s="18">
        <v>193.863</v>
      </c>
      <c r="PY52" s="18">
        <v>189.42599999999999</v>
      </c>
      <c r="PZ52" s="18">
        <v>191.37200000000001</v>
      </c>
      <c r="QA52" s="18">
        <v>189.87</v>
      </c>
      <c r="QB52" s="18">
        <v>198.416</v>
      </c>
      <c r="QC52" s="18">
        <v>198.483</v>
      </c>
      <c r="QD52" s="18">
        <v>198.93</v>
      </c>
      <c r="QE52" s="18">
        <v>197.667</v>
      </c>
      <c r="QF52" s="18">
        <v>197.99</v>
      </c>
      <c r="QG52" s="18">
        <v>194.095</v>
      </c>
      <c r="QH52" s="18">
        <v>194.178</v>
      </c>
      <c r="QI52" s="18">
        <v>196.321</v>
      </c>
      <c r="QJ52" s="18">
        <v>195.45699999999999</v>
      </c>
      <c r="QK52" s="18">
        <v>195.50800000000001</v>
      </c>
      <c r="QL52" s="18">
        <v>195.178</v>
      </c>
      <c r="QM52" s="18">
        <v>199.14500000000001</v>
      </c>
      <c r="QN52" s="18">
        <v>197.77699999999999</v>
      </c>
      <c r="QO52" s="18">
        <v>201.17</v>
      </c>
      <c r="QP52" s="18">
        <v>202.6</v>
      </c>
      <c r="QQ52" s="18">
        <v>201.52199999999999</v>
      </c>
      <c r="QR52" s="18">
        <v>207.02</v>
      </c>
      <c r="QS52" s="18">
        <v>205.65</v>
      </c>
      <c r="QT52" s="18">
        <v>213.661</v>
      </c>
      <c r="QU52" s="18">
        <v>211.67599999999999</v>
      </c>
      <c r="QV52" s="18">
        <v>211.51400000000001</v>
      </c>
      <c r="QW52" s="18">
        <v>213.21700000000001</v>
      </c>
      <c r="QX52" s="18">
        <v>213.43100000000001</v>
      </c>
      <c r="QY52" s="18">
        <v>211.04400000000001</v>
      </c>
      <c r="QZ52" s="18">
        <v>212.92599999999999</v>
      </c>
      <c r="RA52" s="18">
        <v>216.34800000000001</v>
      </c>
      <c r="RB52" s="18">
        <v>220.63300000000001</v>
      </c>
      <c r="RC52" s="18">
        <v>219.86799999999999</v>
      </c>
      <c r="RD52" s="18">
        <v>221.04499999999999</v>
      </c>
      <c r="RE52" s="18">
        <v>220.75399999999999</v>
      </c>
      <c r="RF52" s="18">
        <v>221.15299999999999</v>
      </c>
      <c r="RG52" s="18">
        <v>218.05500000000001</v>
      </c>
      <c r="RH52" s="18">
        <v>220.02099999999999</v>
      </c>
      <c r="RI52" s="18">
        <v>219.93100000000001</v>
      </c>
      <c r="RJ52" s="18">
        <v>216.40299999999999</v>
      </c>
      <c r="RK52" s="18">
        <v>219.15700000000001</v>
      </c>
      <c r="RL52" s="18">
        <v>216.797</v>
      </c>
      <c r="RM52" s="18">
        <v>213.333</v>
      </c>
      <c r="RN52" s="18">
        <v>211.279</v>
      </c>
      <c r="RO52" s="18">
        <v>211.38</v>
      </c>
      <c r="RP52" s="18">
        <v>213.596</v>
      </c>
      <c r="RQ52" s="18">
        <v>212.98500000000001</v>
      </c>
      <c r="RR52" s="18">
        <v>210.58099999999999</v>
      </c>
      <c r="RS52" s="18">
        <v>210.76400000000001</v>
      </c>
      <c r="RT52" s="18">
        <v>216.285</v>
      </c>
      <c r="RU52" s="18">
        <v>217.715</v>
      </c>
      <c r="RV52" s="18">
        <v>221.07599999999999</v>
      </c>
      <c r="RW52" s="18">
        <v>220.59200000000001</v>
      </c>
      <c r="RX52" s="18">
        <v>222.697</v>
      </c>
      <c r="RY52" s="18">
        <v>227.29</v>
      </c>
      <c r="RZ52" s="18">
        <v>227.96100000000001</v>
      </c>
      <c r="SA52" s="18">
        <v>231.76599999999999</v>
      </c>
      <c r="SB52" s="18">
        <v>236.50299999999999</v>
      </c>
      <c r="SC52" s="18">
        <v>233.61600000000001</v>
      </c>
      <c r="SD52" s="18">
        <v>234.47499999999999</v>
      </c>
      <c r="SE52" s="18">
        <v>234.81200000000001</v>
      </c>
      <c r="SF52" s="18">
        <v>237.756</v>
      </c>
      <c r="SG52" s="18">
        <v>237.41300000000001</v>
      </c>
      <c r="SH52" s="18">
        <v>235.48</v>
      </c>
      <c r="SI52" s="18">
        <v>239.541</v>
      </c>
      <c r="SJ52" s="18">
        <v>238.52500000000001</v>
      </c>
      <c r="SK52" s="18"/>
      <c r="SL52" s="18"/>
      <c r="SM52" s="18"/>
      <c r="SN52" s="18"/>
      <c r="SO52" s="18"/>
    </row>
    <row r="53" spans="1:514" x14ac:dyDescent="0.25">
      <c r="A53" s="5" t="s">
        <v>278</v>
      </c>
      <c r="B53" s="5" t="str">
        <f ca="1">_xlfn.XLOOKUP(A53,bonds[worksheet get],bonds[unique lookup],"-")</f>
        <v>BHP 6 1/4 10/19/75 nc-20</v>
      </c>
      <c r="C53" s="5" t="str">
        <f ca="1">_xlfn.XLOOKUP(A53,bonds[worksheet get],bonds[ID_ISIN],"-")</f>
        <v>USQ12441AA19</v>
      </c>
      <c r="D53" s="18">
        <f ca="1">_xll.BDH(A53,"blp_i_sprd_mid","-2AY",,"Dates=H","Fill=C","Sort=R","Dir=H","factor="&amp;_xlfn.XLOOKUP(A53,bonds[worksheet get],bonds[yas/blp factor]),"cols=487;rows=1")</f>
        <v>288.61599999999999</v>
      </c>
      <c r="E53" s="18">
        <v>149.452</v>
      </c>
      <c r="F53" s="18">
        <v>322.21100000000001</v>
      </c>
      <c r="G53" s="18">
        <v>311.07400000000001</v>
      </c>
      <c r="H53" s="18">
        <v>318.06900000000002</v>
      </c>
      <c r="I53" s="18">
        <v>319.94</v>
      </c>
      <c r="J53" s="18">
        <v>319.51600000000002</v>
      </c>
      <c r="K53" s="18">
        <v>296.10399999999998</v>
      </c>
      <c r="L53" s="18">
        <v>301.34500000000003</v>
      </c>
      <c r="M53" s="18">
        <v>260.21499999999997</v>
      </c>
      <c r="N53" s="18">
        <v>275.03800000000001</v>
      </c>
      <c r="O53" s="18">
        <v>243.494</v>
      </c>
      <c r="P53" s="18">
        <v>177.77099999999999</v>
      </c>
      <c r="Q53" s="18">
        <v>145.405</v>
      </c>
      <c r="R53" s="18">
        <v>183.977</v>
      </c>
      <c r="S53" s="18">
        <v>186.11799999999999</v>
      </c>
      <c r="T53" s="18">
        <v>187.17599999999999</v>
      </c>
      <c r="U53" s="18">
        <v>129.14400000000001</v>
      </c>
      <c r="V53" s="18">
        <v>149.80000000000001</v>
      </c>
      <c r="W53" s="18">
        <v>89.266000000000005</v>
      </c>
      <c r="X53" s="18">
        <v>151.953</v>
      </c>
      <c r="Y53" s="18">
        <v>186.34800000000001</v>
      </c>
      <c r="Z53" s="18">
        <v>189.58199999999999</v>
      </c>
      <c r="AA53" s="18">
        <v>191.702</v>
      </c>
      <c r="AB53" s="18">
        <v>192.13200000000001</v>
      </c>
      <c r="AC53" s="18">
        <v>196.63200000000001</v>
      </c>
      <c r="AD53" s="18">
        <v>173.44900000000001</v>
      </c>
      <c r="AE53" s="18">
        <v>279.95100000000002</v>
      </c>
      <c r="AF53" s="18">
        <v>239.596</v>
      </c>
      <c r="AG53" s="18">
        <v>224.94499999999999</v>
      </c>
      <c r="AH53" s="18">
        <v>228.53899999999999</v>
      </c>
      <c r="AI53" s="18">
        <v>232.87899999999999</v>
      </c>
      <c r="AJ53" s="18">
        <v>236.76</v>
      </c>
      <c r="AK53" s="18">
        <v>235.982</v>
      </c>
      <c r="AL53" s="18">
        <v>294.92700000000002</v>
      </c>
      <c r="AM53" s="18">
        <v>296.76499999999999</v>
      </c>
      <c r="AN53" s="18">
        <v>300.25200000000001</v>
      </c>
      <c r="AO53" s="18">
        <v>352.96600000000001</v>
      </c>
      <c r="AP53" s="18">
        <v>353.596</v>
      </c>
      <c r="AQ53" s="18">
        <v>243.04</v>
      </c>
      <c r="AR53" s="18">
        <v>245.167</v>
      </c>
      <c r="AS53" s="18">
        <v>243.126</v>
      </c>
      <c r="AT53" s="18">
        <v>210.93199999999999</v>
      </c>
      <c r="AU53" s="18">
        <v>188.096</v>
      </c>
      <c r="AV53" s="18">
        <v>194.09100000000001</v>
      </c>
      <c r="AW53" s="18">
        <v>149.43</v>
      </c>
      <c r="AX53" s="18">
        <v>251.31</v>
      </c>
      <c r="AY53" s="18">
        <v>562.86599999999999</v>
      </c>
      <c r="AZ53" s="18">
        <v>581.66099999999994</v>
      </c>
      <c r="BA53" s="18">
        <v>630.27099999999996</v>
      </c>
      <c r="BB53" s="18">
        <v>632.56799999999998</v>
      </c>
      <c r="BC53" s="18">
        <v>634.077</v>
      </c>
      <c r="BD53" s="18">
        <v>629.15099999999995</v>
      </c>
      <c r="BE53" s="18">
        <v>628.62099999999998</v>
      </c>
      <c r="BF53" s="18">
        <v>723.83199999999999</v>
      </c>
      <c r="BG53" s="18">
        <v>716.18</v>
      </c>
      <c r="BH53" s="18">
        <v>719.78399999999999</v>
      </c>
      <c r="BI53" s="18">
        <v>1043.8050000000001</v>
      </c>
      <c r="BJ53" s="18">
        <v>911.5</v>
      </c>
      <c r="BK53" s="18">
        <v>1100.0319999999999</v>
      </c>
      <c r="BL53" s="18">
        <v>863.82299999999998</v>
      </c>
      <c r="BM53" s="18">
        <v>862.38900000000001</v>
      </c>
      <c r="BN53" s="18">
        <v>760.27599999999995</v>
      </c>
      <c r="BO53" s="18">
        <v>768.18</v>
      </c>
      <c r="BP53" s="18">
        <v>640.01400000000001</v>
      </c>
      <c r="BQ53" s="18">
        <v>482.22500000000002</v>
      </c>
      <c r="BR53" s="18">
        <v>429.07</v>
      </c>
      <c r="BS53" s="18">
        <v>309.03899999999999</v>
      </c>
      <c r="BT53" s="18">
        <v>310.13299999999998</v>
      </c>
      <c r="BU53" s="18">
        <v>294.09399999999999</v>
      </c>
      <c r="BV53" s="18">
        <v>231.36199999999999</v>
      </c>
      <c r="BW53" s="18">
        <v>196.46700000000001</v>
      </c>
      <c r="BX53" s="18">
        <v>181.77099999999999</v>
      </c>
      <c r="BY53" s="18">
        <v>177.25700000000001</v>
      </c>
      <c r="BZ53" s="18">
        <v>168.268</v>
      </c>
      <c r="CA53" s="18">
        <v>165.785</v>
      </c>
      <c r="CB53" s="18">
        <v>118.164</v>
      </c>
      <c r="CC53" s="18">
        <v>102.227</v>
      </c>
      <c r="CD53" s="18">
        <v>92.013999999999996</v>
      </c>
      <c r="CE53" s="18">
        <v>85.927999999999997</v>
      </c>
      <c r="CF53" s="18">
        <v>77.59</v>
      </c>
      <c r="CG53" s="18">
        <v>68.548000000000002</v>
      </c>
      <c r="CH53" s="18">
        <v>58.006</v>
      </c>
      <c r="CI53" s="18">
        <v>54.53</v>
      </c>
      <c r="CJ53" s="18">
        <v>60.908000000000001</v>
      </c>
      <c r="CK53" s="18">
        <v>60.698</v>
      </c>
      <c r="CL53" s="18">
        <v>59.68</v>
      </c>
      <c r="CM53" s="18">
        <v>62.911000000000001</v>
      </c>
      <c r="CN53" s="18">
        <v>61.572000000000003</v>
      </c>
      <c r="CO53" s="18">
        <v>66.188999999999993</v>
      </c>
      <c r="CP53" s="18">
        <v>62.92</v>
      </c>
      <c r="CQ53" s="18">
        <v>60.628999999999998</v>
      </c>
      <c r="CR53" s="18">
        <v>63.802999999999997</v>
      </c>
      <c r="CS53" s="18">
        <v>66.847999999999999</v>
      </c>
      <c r="CT53" s="18">
        <v>69.27</v>
      </c>
      <c r="CU53" s="18">
        <v>68.352000000000004</v>
      </c>
      <c r="CV53" s="18">
        <v>60.366999999999997</v>
      </c>
      <c r="CW53" s="18">
        <v>66.784000000000006</v>
      </c>
      <c r="CX53" s="18">
        <v>65.137</v>
      </c>
      <c r="CY53" s="18">
        <v>64.253</v>
      </c>
      <c r="CZ53" s="18">
        <v>60.54</v>
      </c>
      <c r="DA53" s="18">
        <v>54.395000000000003</v>
      </c>
      <c r="DB53" s="18">
        <v>55.798000000000002</v>
      </c>
      <c r="DC53" s="18">
        <v>57.097000000000001</v>
      </c>
      <c r="DD53" s="18">
        <v>56.267000000000003</v>
      </c>
      <c r="DE53" s="18">
        <v>53.468000000000004</v>
      </c>
      <c r="DF53" s="18">
        <v>60.915999999999997</v>
      </c>
      <c r="DG53" s="18">
        <v>60.494</v>
      </c>
      <c r="DH53" s="18">
        <v>57.731999999999999</v>
      </c>
      <c r="DI53" s="18">
        <v>58.597000000000001</v>
      </c>
      <c r="DJ53" s="18">
        <v>57.881</v>
      </c>
      <c r="DK53" s="18">
        <v>59.466000000000001</v>
      </c>
      <c r="DL53" s="18">
        <v>59.518000000000001</v>
      </c>
      <c r="DM53" s="18">
        <v>58.356999999999999</v>
      </c>
      <c r="DN53" s="18">
        <v>53.997999999999998</v>
      </c>
      <c r="DO53" s="18">
        <v>50.253999999999998</v>
      </c>
      <c r="DP53" s="18">
        <v>53.957999999999998</v>
      </c>
      <c r="DQ53" s="18">
        <v>55.133000000000003</v>
      </c>
      <c r="DR53" s="18">
        <v>56.381999999999998</v>
      </c>
      <c r="DS53" s="18">
        <v>51.43</v>
      </c>
      <c r="DT53" s="18">
        <v>54.694000000000003</v>
      </c>
      <c r="DU53" s="18">
        <v>56.561999999999998</v>
      </c>
      <c r="DV53" s="18">
        <v>59.436999999999998</v>
      </c>
      <c r="DW53" s="18">
        <v>59.942999999999998</v>
      </c>
      <c r="DX53" s="18">
        <v>71.010999999999996</v>
      </c>
      <c r="DY53" s="18">
        <v>70.551000000000002</v>
      </c>
      <c r="DZ53" s="18">
        <v>76.078000000000003</v>
      </c>
      <c r="EA53" s="18">
        <v>74.019000000000005</v>
      </c>
      <c r="EB53" s="18">
        <v>72.453999999999994</v>
      </c>
      <c r="EC53" s="18">
        <v>81.073999999999998</v>
      </c>
      <c r="ED53" s="18">
        <v>80.963999999999999</v>
      </c>
      <c r="EE53" s="18">
        <v>81.488</v>
      </c>
      <c r="EF53" s="18">
        <v>81.072000000000003</v>
      </c>
      <c r="EG53" s="18">
        <v>85.18</v>
      </c>
      <c r="EH53" s="18">
        <v>93.337999999999994</v>
      </c>
      <c r="EI53" s="18">
        <v>90.516999999999996</v>
      </c>
      <c r="EJ53" s="18">
        <v>83.137</v>
      </c>
      <c r="EK53" s="18">
        <v>83.269000000000005</v>
      </c>
      <c r="EL53" s="18">
        <v>79.915000000000006</v>
      </c>
      <c r="EM53" s="18">
        <v>88.331999999999994</v>
      </c>
      <c r="EN53" s="18">
        <v>87.975999999999999</v>
      </c>
      <c r="EO53" s="18">
        <v>88.617000000000004</v>
      </c>
      <c r="EP53" s="18">
        <v>91.043999999999997</v>
      </c>
      <c r="EQ53" s="18">
        <v>93.879000000000005</v>
      </c>
      <c r="ER53" s="18">
        <v>89.408000000000001</v>
      </c>
      <c r="ES53" s="18">
        <v>87.988</v>
      </c>
      <c r="ET53" s="18">
        <v>88.039000000000001</v>
      </c>
      <c r="EU53" s="18">
        <v>88.022000000000006</v>
      </c>
      <c r="EV53" s="18">
        <v>91.040999999999997</v>
      </c>
      <c r="EW53" s="18">
        <v>89.293999999999997</v>
      </c>
      <c r="EX53" s="18">
        <v>85.55</v>
      </c>
      <c r="EY53" s="18">
        <v>84.704999999999998</v>
      </c>
      <c r="EZ53" s="18">
        <v>92.248000000000005</v>
      </c>
      <c r="FA53" s="18">
        <v>89.305999999999997</v>
      </c>
      <c r="FB53" s="18">
        <v>88.915000000000006</v>
      </c>
      <c r="FC53" s="18">
        <v>91.216999999999999</v>
      </c>
      <c r="FD53" s="18">
        <v>97.897999999999996</v>
      </c>
      <c r="FE53" s="18">
        <v>95.001999999999995</v>
      </c>
      <c r="FF53" s="18">
        <v>88.340999999999994</v>
      </c>
      <c r="FG53" s="18">
        <v>82.792000000000002</v>
      </c>
      <c r="FH53" s="18">
        <v>83.146000000000001</v>
      </c>
      <c r="FI53" s="18">
        <v>87.344999999999999</v>
      </c>
      <c r="FJ53" s="18">
        <v>86.524000000000001</v>
      </c>
      <c r="FK53" s="18">
        <v>89.305000000000007</v>
      </c>
      <c r="FL53" s="18">
        <v>88.587000000000003</v>
      </c>
      <c r="FM53" s="18">
        <v>92.102999999999994</v>
      </c>
      <c r="FN53" s="18">
        <v>96.863</v>
      </c>
      <c r="FO53" s="18">
        <v>93.828999999999994</v>
      </c>
      <c r="FP53" s="18">
        <v>82.245999999999995</v>
      </c>
      <c r="FQ53" s="18">
        <v>88.79</v>
      </c>
      <c r="FR53" s="18">
        <v>92.825000000000003</v>
      </c>
      <c r="FS53" s="18">
        <v>96.590999999999994</v>
      </c>
      <c r="FT53" s="18">
        <v>96.960999999999999</v>
      </c>
      <c r="FU53" s="18">
        <v>89.694000000000003</v>
      </c>
      <c r="FV53" s="18">
        <v>94.156999999999996</v>
      </c>
      <c r="FW53" s="18">
        <v>93.734999999999999</v>
      </c>
      <c r="FX53" s="18">
        <v>87.763000000000005</v>
      </c>
      <c r="FY53" s="18">
        <v>86.524000000000001</v>
      </c>
      <c r="FZ53" s="18">
        <v>80.930999999999997</v>
      </c>
      <c r="GA53" s="18">
        <v>80.569999999999993</v>
      </c>
      <c r="GB53" s="18">
        <v>80.174999999999997</v>
      </c>
      <c r="GC53" s="18">
        <v>77.186999999999998</v>
      </c>
      <c r="GD53" s="18">
        <v>82.441999999999993</v>
      </c>
      <c r="GE53" s="18">
        <v>81.683000000000007</v>
      </c>
      <c r="GF53" s="18">
        <v>80.668000000000006</v>
      </c>
      <c r="GG53" s="18">
        <v>78.430000000000007</v>
      </c>
      <c r="GH53" s="18">
        <v>74.486000000000004</v>
      </c>
      <c r="GI53" s="18">
        <v>73.846000000000004</v>
      </c>
      <c r="GJ53" s="18">
        <v>66.436999999999998</v>
      </c>
      <c r="GK53" s="18">
        <v>64.673000000000002</v>
      </c>
      <c r="GL53" s="18">
        <v>68.504000000000005</v>
      </c>
      <c r="GM53" s="18">
        <v>71.572999999999993</v>
      </c>
      <c r="GN53" s="18">
        <v>71.192999999999998</v>
      </c>
      <c r="GO53" s="18">
        <v>76.382999999999996</v>
      </c>
      <c r="GP53" s="18">
        <v>79.542000000000002</v>
      </c>
      <c r="GQ53" s="18">
        <v>84.671999999999997</v>
      </c>
      <c r="GR53" s="18">
        <v>86.820999999999998</v>
      </c>
      <c r="GS53" s="18">
        <v>87.037000000000006</v>
      </c>
      <c r="GT53" s="18">
        <v>80.483000000000004</v>
      </c>
      <c r="GU53" s="18">
        <v>79.147000000000006</v>
      </c>
      <c r="GV53" s="18">
        <v>83.694999999999993</v>
      </c>
      <c r="GW53" s="18">
        <v>84.125</v>
      </c>
      <c r="GX53" s="18">
        <v>76.927000000000007</v>
      </c>
      <c r="GY53" s="18">
        <v>86.74</v>
      </c>
      <c r="GZ53" s="18">
        <v>82.912000000000006</v>
      </c>
      <c r="HA53" s="18">
        <v>91.620999999999995</v>
      </c>
      <c r="HB53" s="18">
        <v>97.721000000000004</v>
      </c>
      <c r="HC53" s="18">
        <v>96.35</v>
      </c>
      <c r="HD53" s="18">
        <v>104.65600000000001</v>
      </c>
      <c r="HE53" s="18">
        <v>104.667</v>
      </c>
      <c r="HF53" s="18">
        <v>98.466999999999999</v>
      </c>
      <c r="HG53" s="18">
        <v>91.57</v>
      </c>
      <c r="HH53" s="18">
        <v>100.249</v>
      </c>
      <c r="HI53" s="18">
        <v>95.706999999999994</v>
      </c>
      <c r="HJ53" s="18">
        <v>99.191000000000003</v>
      </c>
      <c r="HK53" s="18">
        <v>101.23099999999999</v>
      </c>
      <c r="HL53" s="18">
        <v>101.398</v>
      </c>
      <c r="HM53" s="18">
        <v>89.090999999999994</v>
      </c>
      <c r="HN53" s="18">
        <v>82.68</v>
      </c>
      <c r="HO53" s="18">
        <v>80.176000000000002</v>
      </c>
      <c r="HP53" s="18">
        <v>67.972999999999999</v>
      </c>
      <c r="HQ53" s="18">
        <v>71.832999999999998</v>
      </c>
      <c r="HR53" s="18">
        <v>72.31</v>
      </c>
      <c r="HS53" s="18">
        <v>71.034000000000006</v>
      </c>
      <c r="HT53" s="18">
        <v>75.465000000000003</v>
      </c>
      <c r="HU53" s="18">
        <v>82.611999999999995</v>
      </c>
      <c r="HV53" s="18">
        <v>82.313000000000002</v>
      </c>
      <c r="HW53" s="18">
        <v>83.179000000000002</v>
      </c>
      <c r="HX53" s="18">
        <v>85.022000000000006</v>
      </c>
      <c r="HY53" s="18">
        <v>91.926000000000002</v>
      </c>
      <c r="HZ53" s="18">
        <v>82.328000000000003</v>
      </c>
      <c r="IA53" s="18">
        <v>80.653000000000006</v>
      </c>
      <c r="IB53" s="18">
        <v>81.364999999999995</v>
      </c>
      <c r="IC53" s="18">
        <v>80.679000000000002</v>
      </c>
      <c r="ID53" s="18">
        <v>79.25</v>
      </c>
      <c r="IE53" s="18">
        <v>82.543999999999997</v>
      </c>
      <c r="IF53" s="18">
        <v>76.025999999999996</v>
      </c>
      <c r="IG53" s="18">
        <v>73.063000000000002</v>
      </c>
      <c r="IH53" s="18">
        <v>75.445999999999998</v>
      </c>
      <c r="II53" s="18">
        <v>87.808999999999997</v>
      </c>
      <c r="IJ53" s="18">
        <v>89.238</v>
      </c>
      <c r="IK53" s="18">
        <v>89.075999999999993</v>
      </c>
      <c r="IL53" s="18">
        <v>90.653000000000006</v>
      </c>
      <c r="IM53" s="18">
        <v>96.355000000000004</v>
      </c>
      <c r="IN53" s="18">
        <v>95.241</v>
      </c>
      <c r="IO53" s="18">
        <v>94.275999999999996</v>
      </c>
      <c r="IP53" s="18">
        <v>95.861999999999995</v>
      </c>
      <c r="IQ53" s="18">
        <v>95.503</v>
      </c>
      <c r="IR53" s="18">
        <v>92.436999999999998</v>
      </c>
      <c r="IS53" s="18">
        <v>100.68899999999999</v>
      </c>
      <c r="IT53" s="18">
        <v>93.86</v>
      </c>
      <c r="IU53" s="18">
        <v>96.927000000000007</v>
      </c>
      <c r="IV53" s="18">
        <v>102.324</v>
      </c>
      <c r="IW53" s="18">
        <v>102.96599999999999</v>
      </c>
      <c r="IX53" s="18">
        <v>92.596999999999994</v>
      </c>
      <c r="IY53" s="18">
        <v>94.218000000000004</v>
      </c>
      <c r="IZ53" s="18">
        <v>110.73099999999999</v>
      </c>
      <c r="JA53" s="18">
        <v>114.02500000000001</v>
      </c>
      <c r="JB53" s="18">
        <v>114.355</v>
      </c>
      <c r="JC53" s="18">
        <v>122.94199999999999</v>
      </c>
      <c r="JD53" s="18">
        <v>134.238</v>
      </c>
      <c r="JE53" s="18">
        <v>139.46199999999999</v>
      </c>
      <c r="JF53" s="18">
        <v>124.018</v>
      </c>
      <c r="JG53" s="18">
        <v>117.476</v>
      </c>
      <c r="JH53" s="18">
        <v>115.88800000000001</v>
      </c>
      <c r="JI53" s="18">
        <v>111.392</v>
      </c>
      <c r="JJ53" s="18">
        <v>112.089</v>
      </c>
      <c r="JK53" s="18">
        <v>108.184</v>
      </c>
      <c r="JL53" s="18">
        <v>99.784000000000006</v>
      </c>
      <c r="JM53" s="18">
        <v>100.29900000000001</v>
      </c>
      <c r="JN53" s="18">
        <v>102.80200000000001</v>
      </c>
      <c r="JO53" s="18">
        <v>103.864</v>
      </c>
      <c r="JP53" s="18">
        <v>107.056</v>
      </c>
      <c r="JQ53" s="18">
        <v>109.27200000000001</v>
      </c>
      <c r="JR53" s="18">
        <v>104.85299999999999</v>
      </c>
      <c r="JS53" s="18">
        <v>101.205</v>
      </c>
      <c r="JT53" s="18">
        <v>86.632000000000005</v>
      </c>
      <c r="JU53" s="18">
        <v>84.614000000000004</v>
      </c>
      <c r="JV53" s="18">
        <v>79.11</v>
      </c>
      <c r="JW53" s="18">
        <v>72.917000000000002</v>
      </c>
      <c r="JX53" s="18">
        <v>70.474999999999994</v>
      </c>
      <c r="JY53" s="18">
        <v>69.677000000000007</v>
      </c>
      <c r="JZ53" s="18">
        <v>67.3</v>
      </c>
      <c r="KA53" s="18">
        <v>68.793000000000006</v>
      </c>
      <c r="KB53" s="18">
        <v>74.25</v>
      </c>
      <c r="KC53" s="18">
        <v>74.287999999999997</v>
      </c>
      <c r="KD53" s="18">
        <v>75.430000000000007</v>
      </c>
      <c r="KE53" s="18">
        <v>72.36</v>
      </c>
      <c r="KF53" s="18">
        <v>75.73</v>
      </c>
      <c r="KG53" s="18">
        <v>73.012</v>
      </c>
      <c r="KH53" s="18">
        <v>67.995999999999995</v>
      </c>
      <c r="KI53" s="18">
        <v>69.787999999999997</v>
      </c>
      <c r="KJ53" s="18">
        <v>67.322999999999993</v>
      </c>
      <c r="KK53" s="18">
        <v>64.340999999999994</v>
      </c>
      <c r="KL53" s="18">
        <v>65.635000000000005</v>
      </c>
      <c r="KM53" s="18">
        <v>66.858999999999995</v>
      </c>
      <c r="KN53" s="18">
        <v>78.311999999999998</v>
      </c>
      <c r="KO53" s="18">
        <v>80.585999999999999</v>
      </c>
      <c r="KP53" s="18">
        <v>79.084999999999994</v>
      </c>
      <c r="KQ53" s="18">
        <v>80.558000000000007</v>
      </c>
      <c r="KR53" s="18">
        <v>84.572999999999993</v>
      </c>
      <c r="KS53" s="18">
        <v>85.951999999999998</v>
      </c>
      <c r="KT53" s="18">
        <v>88.751000000000005</v>
      </c>
      <c r="KU53" s="18">
        <v>90.765000000000001</v>
      </c>
      <c r="KV53" s="18">
        <v>92.477000000000004</v>
      </c>
      <c r="KW53" s="18">
        <v>103.8</v>
      </c>
      <c r="KX53" s="18">
        <v>104.306</v>
      </c>
      <c r="KY53" s="18">
        <v>112.997</v>
      </c>
      <c r="KZ53" s="18">
        <v>115.093</v>
      </c>
      <c r="LA53" s="18">
        <v>116.042</v>
      </c>
      <c r="LB53" s="18">
        <v>109.121</v>
      </c>
      <c r="LC53" s="18">
        <v>99.215000000000003</v>
      </c>
      <c r="LD53" s="18">
        <v>100.70399999999999</v>
      </c>
      <c r="LE53" s="18">
        <v>98.567999999999998</v>
      </c>
      <c r="LF53" s="18">
        <v>99.122</v>
      </c>
      <c r="LG53" s="18">
        <v>101.479</v>
      </c>
      <c r="LH53" s="18">
        <v>105.065</v>
      </c>
      <c r="LI53" s="18">
        <v>106.68</v>
      </c>
      <c r="LJ53" s="18">
        <v>111.184</v>
      </c>
      <c r="LK53" s="18">
        <v>108.301</v>
      </c>
      <c r="LL53" s="18">
        <v>108.423</v>
      </c>
      <c r="LM53" s="18">
        <v>106.57899999999999</v>
      </c>
      <c r="LN53" s="18">
        <v>104.834</v>
      </c>
      <c r="LO53" s="18">
        <v>104.69799999999999</v>
      </c>
      <c r="LP53" s="18">
        <v>105.16500000000001</v>
      </c>
      <c r="LQ53" s="18">
        <v>108.798</v>
      </c>
      <c r="LR53" s="18">
        <v>112.723</v>
      </c>
      <c r="LS53" s="18">
        <v>112.759</v>
      </c>
      <c r="LT53" s="18">
        <v>120.376</v>
      </c>
      <c r="LU53" s="18">
        <v>121.902</v>
      </c>
      <c r="LV53" s="18">
        <v>119.077</v>
      </c>
      <c r="LW53" s="18">
        <v>118.179</v>
      </c>
      <c r="LX53" s="18">
        <v>118.482</v>
      </c>
      <c r="LY53" s="18">
        <v>120.419</v>
      </c>
      <c r="LZ53" s="18">
        <v>110.961</v>
      </c>
      <c r="MA53" s="18">
        <v>115.26300000000001</v>
      </c>
      <c r="MB53" s="18">
        <v>112.496</v>
      </c>
      <c r="MC53" s="18">
        <v>125.574</v>
      </c>
      <c r="MD53" s="18">
        <v>128.238</v>
      </c>
      <c r="ME53" s="18">
        <v>125.354</v>
      </c>
      <c r="MF53" s="18">
        <v>118.926</v>
      </c>
      <c r="MG53" s="18">
        <v>110.678</v>
      </c>
      <c r="MH53" s="18">
        <v>120.654</v>
      </c>
      <c r="MI53" s="18">
        <v>122.91</v>
      </c>
      <c r="MJ53" s="18">
        <v>123.706</v>
      </c>
      <c r="MK53" s="18">
        <v>128.37299999999999</v>
      </c>
      <c r="ML53" s="18">
        <v>129.82599999999999</v>
      </c>
      <c r="MM53" s="18">
        <v>127.575</v>
      </c>
      <c r="MN53" s="18">
        <v>120.345</v>
      </c>
      <c r="MO53" s="18">
        <v>122.617</v>
      </c>
      <c r="MP53" s="18">
        <v>123.52200000000001</v>
      </c>
      <c r="MQ53" s="18">
        <v>124.289</v>
      </c>
      <c r="MR53" s="18">
        <v>122.254</v>
      </c>
      <c r="MS53" s="18">
        <v>132.535</v>
      </c>
      <c r="MT53" s="18">
        <v>139.559</v>
      </c>
      <c r="MU53" s="18">
        <v>154.93799999999999</v>
      </c>
      <c r="MV53" s="18">
        <v>159.386</v>
      </c>
      <c r="MW53" s="18">
        <v>161.67400000000001</v>
      </c>
      <c r="MX53" s="18">
        <v>165.04499999999999</v>
      </c>
      <c r="MY53" s="18">
        <v>166.81700000000001</v>
      </c>
      <c r="MZ53" s="18">
        <v>187.26400000000001</v>
      </c>
      <c r="NA53" s="18">
        <v>197.74100000000001</v>
      </c>
      <c r="NB53" s="18">
        <v>211.33699999999999</v>
      </c>
      <c r="NC53" s="18">
        <v>213.12899999999999</v>
      </c>
      <c r="ND53" s="18">
        <v>220.99299999999999</v>
      </c>
      <c r="NE53" s="18">
        <v>201.92099999999999</v>
      </c>
      <c r="NF53" s="18">
        <v>210.53399999999999</v>
      </c>
      <c r="NG53" s="18">
        <v>200.03100000000001</v>
      </c>
      <c r="NH53" s="18">
        <v>202.012</v>
      </c>
      <c r="NI53" s="18">
        <v>184.87200000000001</v>
      </c>
      <c r="NJ53" s="18">
        <v>198.7</v>
      </c>
      <c r="NK53" s="18">
        <v>190.721</v>
      </c>
      <c r="NL53" s="18">
        <v>183.227</v>
      </c>
      <c r="NM53" s="18">
        <v>188.483</v>
      </c>
      <c r="NN53" s="18">
        <v>187.923</v>
      </c>
      <c r="NO53" s="18">
        <v>183.84100000000001</v>
      </c>
      <c r="NP53" s="18">
        <v>180.084</v>
      </c>
      <c r="NQ53" s="18">
        <v>184.31</v>
      </c>
      <c r="NR53" s="18">
        <v>190.23099999999999</v>
      </c>
      <c r="NS53" s="18">
        <v>191.83699999999999</v>
      </c>
      <c r="NT53" s="18">
        <v>185.93700000000001</v>
      </c>
      <c r="NU53" s="18">
        <v>183.261</v>
      </c>
      <c r="NV53" s="18">
        <v>169.21899999999999</v>
      </c>
      <c r="NW53" s="18">
        <v>158.77099999999999</v>
      </c>
      <c r="NX53" s="18">
        <v>151.495</v>
      </c>
      <c r="NY53" s="18">
        <v>151.51400000000001</v>
      </c>
      <c r="NZ53" s="18">
        <v>155.477</v>
      </c>
      <c r="OA53" s="18">
        <v>151.47800000000001</v>
      </c>
      <c r="OB53" s="18">
        <v>150.37899999999999</v>
      </c>
      <c r="OC53" s="18">
        <v>147.14400000000001</v>
      </c>
      <c r="OD53" s="18">
        <v>146.095</v>
      </c>
      <c r="OE53" s="18">
        <v>144.863</v>
      </c>
      <c r="OF53" s="18">
        <v>148.446</v>
      </c>
      <c r="OG53" s="18">
        <v>137.81899999999999</v>
      </c>
      <c r="OH53" s="18">
        <v>131.797</v>
      </c>
      <c r="OI53" s="18">
        <v>124.746</v>
      </c>
      <c r="OJ53" s="18">
        <v>115.02</v>
      </c>
      <c r="OK53" s="18">
        <v>107.12</v>
      </c>
      <c r="OL53" s="18">
        <v>100.316</v>
      </c>
      <c r="OM53" s="18">
        <v>97.132000000000005</v>
      </c>
      <c r="ON53" s="18">
        <v>94.581999999999994</v>
      </c>
      <c r="OO53" s="18">
        <v>95.631</v>
      </c>
      <c r="OP53" s="18">
        <v>98.656999999999996</v>
      </c>
      <c r="OQ53" s="18">
        <v>100.41200000000001</v>
      </c>
      <c r="OR53" s="18">
        <v>102.607</v>
      </c>
      <c r="OS53" s="18">
        <v>107.928</v>
      </c>
      <c r="OT53" s="18">
        <v>106.557</v>
      </c>
      <c r="OU53" s="18">
        <v>108.33799999999999</v>
      </c>
      <c r="OV53" s="18">
        <v>106.319</v>
      </c>
      <c r="OW53" s="18">
        <v>109.598</v>
      </c>
      <c r="OX53" s="18">
        <v>106.19499999999999</v>
      </c>
      <c r="OY53" s="18">
        <v>108.107</v>
      </c>
      <c r="OZ53" s="18">
        <v>101.129</v>
      </c>
      <c r="PA53" s="18">
        <v>98.935000000000002</v>
      </c>
      <c r="PB53" s="18">
        <v>92.992999999999995</v>
      </c>
      <c r="PC53" s="18">
        <v>93.385999999999996</v>
      </c>
      <c r="PD53" s="18">
        <v>93.850999999999999</v>
      </c>
      <c r="PE53" s="18">
        <v>95.691999999999993</v>
      </c>
      <c r="PF53" s="18">
        <v>94.078000000000003</v>
      </c>
      <c r="PG53" s="18">
        <v>97.35</v>
      </c>
      <c r="PH53" s="18">
        <v>91.52</v>
      </c>
      <c r="PI53" s="18">
        <v>91.881</v>
      </c>
      <c r="PJ53" s="18">
        <v>83.951999999999998</v>
      </c>
      <c r="PK53" s="18">
        <v>78.513999999999996</v>
      </c>
      <c r="PL53" s="18">
        <v>79.222999999999999</v>
      </c>
      <c r="PM53" s="18">
        <v>79.450999999999993</v>
      </c>
      <c r="PN53" s="18">
        <v>85.361000000000004</v>
      </c>
      <c r="PO53" s="18">
        <v>86.47</v>
      </c>
      <c r="PP53" s="18">
        <v>85.518000000000001</v>
      </c>
      <c r="PQ53" s="18">
        <v>84.796000000000006</v>
      </c>
      <c r="PR53" s="18">
        <v>84.816999999999993</v>
      </c>
      <c r="PS53" s="18">
        <v>83.108999999999995</v>
      </c>
      <c r="PT53" s="18">
        <v>84.622</v>
      </c>
      <c r="PU53" s="18">
        <v>85.835999999999999</v>
      </c>
      <c r="PV53" s="18">
        <v>84.384</v>
      </c>
      <c r="PW53" s="18">
        <v>83.644999999999996</v>
      </c>
      <c r="PX53" s="18">
        <v>80.251000000000005</v>
      </c>
      <c r="PY53" s="18">
        <v>81.379000000000005</v>
      </c>
      <c r="PZ53" s="18">
        <v>80.245000000000005</v>
      </c>
      <c r="QA53" s="18">
        <v>81.873000000000005</v>
      </c>
      <c r="QB53" s="18">
        <v>82.19</v>
      </c>
      <c r="QC53" s="18">
        <v>79.87</v>
      </c>
      <c r="QD53" s="18">
        <v>82.138000000000005</v>
      </c>
      <c r="QE53" s="18">
        <v>81.662999999999997</v>
      </c>
      <c r="QF53" s="18">
        <v>87.334999999999994</v>
      </c>
      <c r="QG53" s="18">
        <v>84.828999999999994</v>
      </c>
      <c r="QH53" s="18">
        <v>83.789000000000001</v>
      </c>
      <c r="QI53" s="18">
        <v>86.537999999999997</v>
      </c>
      <c r="QJ53" s="18">
        <v>84.799000000000007</v>
      </c>
      <c r="QK53" s="18">
        <v>82.846000000000004</v>
      </c>
      <c r="QL53" s="18">
        <v>82.947000000000003</v>
      </c>
      <c r="QM53" s="18">
        <v>85.293999999999997</v>
      </c>
      <c r="QN53" s="18">
        <v>85.816999999999993</v>
      </c>
      <c r="QO53" s="18">
        <v>83.063000000000002</v>
      </c>
      <c r="QP53" s="18">
        <v>83.929000000000002</v>
      </c>
      <c r="QQ53" s="18">
        <v>83.135000000000005</v>
      </c>
      <c r="QR53" s="18">
        <v>85.688000000000002</v>
      </c>
      <c r="QS53" s="18">
        <v>83.078000000000003</v>
      </c>
      <c r="QT53" s="18">
        <v>84.369</v>
      </c>
      <c r="QU53" s="18">
        <v>87.179000000000002</v>
      </c>
      <c r="QV53" s="18">
        <v>83.369</v>
      </c>
      <c r="QW53" s="18">
        <v>85.768000000000001</v>
      </c>
      <c r="QX53" s="18">
        <v>83.631</v>
      </c>
      <c r="QY53" s="18">
        <v>79.847999999999999</v>
      </c>
      <c r="QZ53" s="18">
        <v>78.509</v>
      </c>
      <c r="RA53" s="18">
        <v>80.668999999999997</v>
      </c>
      <c r="RB53" s="18">
        <v>84.855999999999995</v>
      </c>
      <c r="RC53" s="18">
        <v>84.457999999999998</v>
      </c>
      <c r="RD53" s="18">
        <v>82.33</v>
      </c>
      <c r="RE53" s="18">
        <v>80.164000000000001</v>
      </c>
      <c r="RF53" s="18">
        <v>84.486000000000004</v>
      </c>
      <c r="RG53" s="18">
        <v>84.108999999999995</v>
      </c>
      <c r="RH53" s="18">
        <v>85.757000000000005</v>
      </c>
      <c r="RI53" s="18">
        <v>87.070999999999998</v>
      </c>
      <c r="RJ53" s="18">
        <v>90.594999999999999</v>
      </c>
      <c r="RK53" s="18">
        <v>93.387</v>
      </c>
      <c r="RL53" s="18">
        <v>97.338999999999999</v>
      </c>
      <c r="RM53" s="18">
        <v>99.581999999999994</v>
      </c>
      <c r="RN53" s="18">
        <v>101.92</v>
      </c>
      <c r="RO53" s="18">
        <v>99.588999999999999</v>
      </c>
      <c r="RP53" s="18">
        <v>105.694</v>
      </c>
      <c r="RQ53" s="18">
        <v>108.93899999999999</v>
      </c>
      <c r="RR53" s="18">
        <v>110.85599999999999</v>
      </c>
      <c r="RS53" s="18">
        <v>112.07899999999999</v>
      </c>
      <c r="RT53" s="18">
        <v>118.791</v>
      </c>
      <c r="RU53" s="18">
        <v>126.149</v>
      </c>
      <c r="RV53" s="18">
        <v>130.44399999999999</v>
      </c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</row>
    <row r="54" spans="1:514" x14ac:dyDescent="0.25">
      <c r="A54" s="5" t="s">
        <v>280</v>
      </c>
      <c r="B54" s="5" t="str">
        <f ca="1">_xlfn.XLOOKUP(A54,bonds[worksheet get],bonds[unique lookup],"-")</f>
        <v>BHP 6 1/2 10/22/77 nc-22</v>
      </c>
      <c r="C54" s="5" t="str">
        <f ca="1">_xlfn.XLOOKUP(A54,bonds[worksheet get],bonds[ID_ISIN],"-")</f>
        <v>XS1309437215</v>
      </c>
      <c r="D54" s="18">
        <f ca="1">_xll.BDH(A54,"blp_i_sprd_mid","-2AY",,"Dates=H","Fill=C","Sort=R","Dir=H","factor="&amp;_xlfn.XLOOKUP(A54,bonds[worksheet get],bonds[yas/blp factor]),"cols=507;rows=1")</f>
        <v>219.43600000000001</v>
      </c>
      <c r="E54" s="18">
        <v>216.917</v>
      </c>
      <c r="F54" s="18">
        <v>225.99600000000001</v>
      </c>
      <c r="G54" s="18">
        <v>228.17699999999999</v>
      </c>
      <c r="H54" s="18">
        <v>230.39599999999999</v>
      </c>
      <c r="I54" s="18">
        <v>247.61799999999999</v>
      </c>
      <c r="J54" s="18">
        <v>253.62899999999999</v>
      </c>
      <c r="K54" s="18">
        <v>259.5</v>
      </c>
      <c r="L54" s="18">
        <v>257.36900000000003</v>
      </c>
      <c r="M54" s="18">
        <v>260.70999999999998</v>
      </c>
      <c r="N54" s="18">
        <v>261.54300000000001</v>
      </c>
      <c r="O54" s="18">
        <v>263.51600000000002</v>
      </c>
      <c r="P54" s="18">
        <v>264.98599999999999</v>
      </c>
      <c r="Q54" s="18">
        <v>261.49900000000002</v>
      </c>
      <c r="R54" s="18">
        <v>272.387</v>
      </c>
      <c r="S54" s="18">
        <v>262.35300000000001</v>
      </c>
      <c r="T54" s="18">
        <v>265.77999999999997</v>
      </c>
      <c r="U54" s="18">
        <v>266.77999999999997</v>
      </c>
      <c r="V54" s="18">
        <v>264.72800000000001</v>
      </c>
      <c r="W54" s="18">
        <v>261.94600000000003</v>
      </c>
      <c r="X54" s="18">
        <v>258.58300000000003</v>
      </c>
      <c r="Y54" s="18">
        <v>258.36099999999999</v>
      </c>
      <c r="Z54" s="18">
        <v>282.416</v>
      </c>
      <c r="AA54" s="18">
        <v>289.87799999999999</v>
      </c>
      <c r="AB54" s="18">
        <v>311.83199999999999</v>
      </c>
      <c r="AC54" s="18">
        <v>326.47899999999998</v>
      </c>
      <c r="AD54" s="18">
        <v>327.46100000000001</v>
      </c>
      <c r="AE54" s="18">
        <v>326.92</v>
      </c>
      <c r="AF54" s="18">
        <v>333.04199999999997</v>
      </c>
      <c r="AG54" s="18">
        <v>334.245</v>
      </c>
      <c r="AH54" s="18">
        <v>352.40600000000001</v>
      </c>
      <c r="AI54" s="18">
        <v>360.98700000000002</v>
      </c>
      <c r="AJ54" s="18">
        <v>366.23700000000002</v>
      </c>
      <c r="AK54" s="18">
        <v>367.46300000000002</v>
      </c>
      <c r="AL54" s="18">
        <v>372.40199999999999</v>
      </c>
      <c r="AM54" s="18">
        <v>371.608</v>
      </c>
      <c r="AN54" s="18">
        <v>381.41</v>
      </c>
      <c r="AO54" s="18">
        <v>376.80799999999999</v>
      </c>
      <c r="AP54" s="18">
        <v>375.18799999999999</v>
      </c>
      <c r="AQ54" s="18">
        <v>375.79199999999997</v>
      </c>
      <c r="AR54" s="18">
        <v>374.91800000000001</v>
      </c>
      <c r="AS54" s="18">
        <v>370.267</v>
      </c>
      <c r="AT54" s="18">
        <v>367.161</v>
      </c>
      <c r="AU54" s="18">
        <v>372.154</v>
      </c>
      <c r="AV54" s="18">
        <v>374.69799999999998</v>
      </c>
      <c r="AW54" s="18">
        <v>369.661</v>
      </c>
      <c r="AX54" s="18">
        <v>366.55</v>
      </c>
      <c r="AY54" s="18">
        <v>367.34199999999998</v>
      </c>
      <c r="AZ54" s="18">
        <v>367.536</v>
      </c>
      <c r="BA54" s="18">
        <v>367.58499999999998</v>
      </c>
      <c r="BB54" s="18">
        <v>379.56700000000001</v>
      </c>
      <c r="BC54" s="18">
        <v>380.41399999999999</v>
      </c>
      <c r="BD54" s="18">
        <v>386.685</v>
      </c>
      <c r="BE54" s="18">
        <v>385.42500000000001</v>
      </c>
      <c r="BF54" s="18">
        <v>381.23500000000001</v>
      </c>
      <c r="BG54" s="18">
        <v>386.07100000000003</v>
      </c>
      <c r="BH54" s="18">
        <v>385.65300000000002</v>
      </c>
      <c r="BI54" s="18">
        <v>386.18700000000001</v>
      </c>
      <c r="BJ54" s="18">
        <v>404.29899999999998</v>
      </c>
      <c r="BK54" s="18">
        <v>419.709</v>
      </c>
      <c r="BL54" s="18">
        <v>424.625</v>
      </c>
      <c r="BM54" s="18">
        <v>435.73399999999998</v>
      </c>
      <c r="BN54" s="18">
        <v>442.96800000000002</v>
      </c>
      <c r="BO54" s="18">
        <v>442.43200000000002</v>
      </c>
      <c r="BP54" s="18">
        <v>438.678</v>
      </c>
      <c r="BQ54" s="18">
        <v>441.87200000000001</v>
      </c>
      <c r="BR54" s="18">
        <v>448.61099999999999</v>
      </c>
      <c r="BS54" s="18">
        <v>450.25799999999998</v>
      </c>
      <c r="BT54" s="18">
        <v>448.51100000000002</v>
      </c>
      <c r="BU54" s="18">
        <v>452.36900000000003</v>
      </c>
      <c r="BV54" s="18">
        <v>502.88499999999999</v>
      </c>
      <c r="BW54" s="18">
        <v>448.52499999999998</v>
      </c>
      <c r="BX54" s="18">
        <v>443.512</v>
      </c>
      <c r="BY54" s="18">
        <v>424.39499999999998</v>
      </c>
      <c r="BZ54" s="18">
        <v>414.79199999999997</v>
      </c>
      <c r="CA54" s="18">
        <v>412.12200000000001</v>
      </c>
      <c r="CB54" s="18">
        <v>341.91699999999997</v>
      </c>
      <c r="CC54" s="18">
        <v>260.86099999999999</v>
      </c>
      <c r="CD54" s="18">
        <v>239.18100000000001</v>
      </c>
      <c r="CE54" s="18">
        <v>224.95599999999999</v>
      </c>
      <c r="CF54" s="18">
        <v>187.58</v>
      </c>
      <c r="CG54" s="18">
        <v>190.01900000000001</v>
      </c>
      <c r="CH54" s="18">
        <v>149.268</v>
      </c>
      <c r="CI54" s="18">
        <v>145.874</v>
      </c>
      <c r="CJ54" s="18">
        <v>135.911</v>
      </c>
      <c r="CK54" s="18">
        <v>136.54300000000001</v>
      </c>
      <c r="CL54" s="18">
        <v>138.11099999999999</v>
      </c>
      <c r="CM54" s="18">
        <v>134.31800000000001</v>
      </c>
      <c r="CN54" s="18">
        <v>130.845</v>
      </c>
      <c r="CO54" s="18">
        <v>111.923</v>
      </c>
      <c r="CP54" s="18">
        <v>102.67400000000001</v>
      </c>
      <c r="CQ54" s="18">
        <v>94.914000000000001</v>
      </c>
      <c r="CR54" s="18">
        <v>95.293999999999997</v>
      </c>
      <c r="CS54" s="18">
        <v>89.337999999999994</v>
      </c>
      <c r="CT54" s="18">
        <v>83.257999999999996</v>
      </c>
      <c r="CU54" s="18">
        <v>84.665999999999997</v>
      </c>
      <c r="CV54" s="18">
        <v>85.653000000000006</v>
      </c>
      <c r="CW54" s="18">
        <v>86.65</v>
      </c>
      <c r="CX54" s="18">
        <v>86.399000000000001</v>
      </c>
      <c r="CY54" s="18">
        <v>87.655000000000001</v>
      </c>
      <c r="CZ54" s="18">
        <v>90.263000000000005</v>
      </c>
      <c r="DA54" s="18">
        <v>89.245000000000005</v>
      </c>
      <c r="DB54" s="18">
        <v>90.903000000000006</v>
      </c>
      <c r="DC54" s="18">
        <v>94.046000000000006</v>
      </c>
      <c r="DD54" s="18">
        <v>93.295000000000002</v>
      </c>
      <c r="DE54" s="18">
        <v>92.611999999999995</v>
      </c>
      <c r="DF54" s="18">
        <v>94.745999999999995</v>
      </c>
      <c r="DG54" s="18">
        <v>100.20699999999999</v>
      </c>
      <c r="DH54" s="18">
        <v>106.45099999999999</v>
      </c>
      <c r="DI54" s="18">
        <v>104.655</v>
      </c>
      <c r="DJ54" s="18">
        <v>105.57</v>
      </c>
      <c r="DK54" s="18">
        <v>112.809</v>
      </c>
      <c r="DL54" s="18">
        <v>113.474</v>
      </c>
      <c r="DM54" s="18">
        <v>113.233</v>
      </c>
      <c r="DN54" s="18">
        <v>109.289</v>
      </c>
      <c r="DO54" s="18">
        <v>107.518</v>
      </c>
      <c r="DP54" s="18">
        <v>107.773</v>
      </c>
      <c r="DQ54" s="18">
        <v>109.931</v>
      </c>
      <c r="DR54" s="18">
        <v>113.167</v>
      </c>
      <c r="DS54" s="18">
        <v>115.59699999999999</v>
      </c>
      <c r="DT54" s="18">
        <v>116.464</v>
      </c>
      <c r="DU54" s="18">
        <v>116.64</v>
      </c>
      <c r="DV54" s="18">
        <v>111.958</v>
      </c>
      <c r="DW54" s="18">
        <v>112.58199999999999</v>
      </c>
      <c r="DX54" s="18">
        <v>105.926</v>
      </c>
      <c r="DY54" s="18">
        <v>103.901</v>
      </c>
      <c r="DZ54" s="18">
        <v>99.956999999999994</v>
      </c>
      <c r="EA54" s="18">
        <v>99.786000000000001</v>
      </c>
      <c r="EB54" s="18">
        <v>100.465</v>
      </c>
      <c r="EC54" s="18">
        <v>101.71899999999999</v>
      </c>
      <c r="ED54" s="18">
        <v>98.061000000000007</v>
      </c>
      <c r="EE54" s="18">
        <v>97.704999999999998</v>
      </c>
      <c r="EF54" s="18">
        <v>94.088999999999999</v>
      </c>
      <c r="EG54" s="18">
        <v>97.713999999999999</v>
      </c>
      <c r="EH54" s="18">
        <v>101.505</v>
      </c>
      <c r="EI54" s="18">
        <v>102.08499999999999</v>
      </c>
      <c r="EJ54" s="18">
        <v>103.041</v>
      </c>
      <c r="EK54" s="18">
        <v>103.95699999999999</v>
      </c>
      <c r="EL54" s="18">
        <v>104.52200000000001</v>
      </c>
      <c r="EM54" s="18">
        <v>104.773</v>
      </c>
      <c r="EN54" s="18">
        <v>98.856999999999999</v>
      </c>
      <c r="EO54" s="18">
        <v>101.276</v>
      </c>
      <c r="EP54" s="18">
        <v>104.913</v>
      </c>
      <c r="EQ54" s="18">
        <v>104.116</v>
      </c>
      <c r="ER54" s="18">
        <v>102.38200000000001</v>
      </c>
      <c r="ES54" s="18">
        <v>105.25700000000001</v>
      </c>
      <c r="ET54" s="18">
        <v>103.729</v>
      </c>
      <c r="EU54" s="18">
        <v>103.03700000000001</v>
      </c>
      <c r="EV54" s="18">
        <v>108.708</v>
      </c>
      <c r="EW54" s="18">
        <v>109.181</v>
      </c>
      <c r="EX54" s="18">
        <v>105.295</v>
      </c>
      <c r="EY54" s="18">
        <v>105.53700000000001</v>
      </c>
      <c r="EZ54" s="18">
        <v>109.21899999999999</v>
      </c>
      <c r="FA54" s="18">
        <v>111.38500000000001</v>
      </c>
      <c r="FB54" s="18">
        <v>114.937</v>
      </c>
      <c r="FC54" s="18">
        <v>113.61499999999999</v>
      </c>
      <c r="FD54" s="18">
        <v>111.014</v>
      </c>
      <c r="FE54" s="18">
        <v>110.28700000000001</v>
      </c>
      <c r="FF54" s="18">
        <v>110.221</v>
      </c>
      <c r="FG54" s="18">
        <v>105.36199999999999</v>
      </c>
      <c r="FH54" s="18">
        <v>105.896</v>
      </c>
      <c r="FI54" s="18">
        <v>108.458</v>
      </c>
      <c r="FJ54" s="18">
        <v>109.581</v>
      </c>
      <c r="FK54" s="18">
        <v>106.282</v>
      </c>
      <c r="FL54" s="18">
        <v>104.491</v>
      </c>
      <c r="FM54" s="18">
        <v>104.548</v>
      </c>
      <c r="FN54" s="18">
        <v>103.929</v>
      </c>
      <c r="FO54" s="18">
        <v>107.94199999999999</v>
      </c>
      <c r="FP54" s="18">
        <v>107.205</v>
      </c>
      <c r="FQ54" s="18">
        <v>110.125</v>
      </c>
      <c r="FR54" s="18">
        <v>114.501</v>
      </c>
      <c r="FS54" s="18">
        <v>116.89700000000001</v>
      </c>
      <c r="FT54" s="18">
        <v>115.57</v>
      </c>
      <c r="FU54" s="18">
        <v>111.40900000000001</v>
      </c>
      <c r="FV54" s="18">
        <v>112.874</v>
      </c>
      <c r="FW54" s="18">
        <v>111.352</v>
      </c>
      <c r="FX54" s="18">
        <v>114.07899999999999</v>
      </c>
      <c r="FY54" s="18">
        <v>118.94</v>
      </c>
      <c r="FZ54" s="18">
        <v>114.84399999999999</v>
      </c>
      <c r="GA54" s="18">
        <v>113.702</v>
      </c>
      <c r="GB54" s="18">
        <v>111.994</v>
      </c>
      <c r="GC54" s="18">
        <v>113.36799999999999</v>
      </c>
      <c r="GD54" s="18">
        <v>116.48399999999999</v>
      </c>
      <c r="GE54" s="18">
        <v>116.161</v>
      </c>
      <c r="GF54" s="18">
        <v>119.31</v>
      </c>
      <c r="GG54" s="18">
        <v>122.821</v>
      </c>
      <c r="GH54" s="18">
        <v>116.40300000000001</v>
      </c>
      <c r="GI54" s="18">
        <v>124.443</v>
      </c>
      <c r="GJ54" s="18">
        <v>135.267</v>
      </c>
      <c r="GK54" s="18">
        <v>134.251</v>
      </c>
      <c r="GL54" s="18">
        <v>133.62899999999999</v>
      </c>
      <c r="GM54" s="18">
        <v>132.357</v>
      </c>
      <c r="GN54" s="18">
        <v>130.97499999999999</v>
      </c>
      <c r="GO54" s="18">
        <v>127.357</v>
      </c>
      <c r="GP54" s="18">
        <v>125.547</v>
      </c>
      <c r="GQ54" s="18">
        <v>126.78400000000001</v>
      </c>
      <c r="GR54" s="18">
        <v>128.31700000000001</v>
      </c>
      <c r="GS54" s="18">
        <v>121.343</v>
      </c>
      <c r="GT54" s="18">
        <v>119.258</v>
      </c>
      <c r="GU54" s="18">
        <v>118.77</v>
      </c>
      <c r="GV54" s="18">
        <v>117.509</v>
      </c>
      <c r="GW54" s="18">
        <v>113.633</v>
      </c>
      <c r="GX54" s="18">
        <v>114.949</v>
      </c>
      <c r="GY54" s="18">
        <v>114.286</v>
      </c>
      <c r="GZ54" s="18">
        <v>109.571</v>
      </c>
      <c r="HA54" s="18">
        <v>111.06399999999999</v>
      </c>
      <c r="HB54" s="18">
        <v>106.77</v>
      </c>
      <c r="HC54" s="18">
        <v>116.837</v>
      </c>
      <c r="HD54" s="18">
        <v>120.43300000000001</v>
      </c>
      <c r="HE54" s="18">
        <v>121.767</v>
      </c>
      <c r="HF54" s="18">
        <v>125.562</v>
      </c>
      <c r="HG54" s="18">
        <v>131.69300000000001</v>
      </c>
      <c r="HH54" s="18">
        <v>127.82</v>
      </c>
      <c r="HI54" s="18">
        <v>135.18100000000001</v>
      </c>
      <c r="HJ54" s="18">
        <v>140.608</v>
      </c>
      <c r="HK54" s="18">
        <v>139.619</v>
      </c>
      <c r="HL54" s="18">
        <v>134.547</v>
      </c>
      <c r="HM54" s="18">
        <v>136.92699999999999</v>
      </c>
      <c r="HN54" s="18">
        <v>136.12</v>
      </c>
      <c r="HO54" s="18">
        <v>134.28700000000001</v>
      </c>
      <c r="HP54" s="18">
        <v>132.30500000000001</v>
      </c>
      <c r="HQ54" s="18">
        <v>131.38300000000001</v>
      </c>
      <c r="HR54" s="18">
        <v>137.53700000000001</v>
      </c>
      <c r="HS54" s="18">
        <v>139.50200000000001</v>
      </c>
      <c r="HT54" s="18">
        <v>140.75200000000001</v>
      </c>
      <c r="HU54" s="18">
        <v>138.12899999999999</v>
      </c>
      <c r="HV54" s="18">
        <v>144.208</v>
      </c>
      <c r="HW54" s="18">
        <v>141.93199999999999</v>
      </c>
      <c r="HX54" s="18">
        <v>140.05000000000001</v>
      </c>
      <c r="HY54" s="18">
        <v>144.09899999999999</v>
      </c>
      <c r="HZ54" s="18">
        <v>144.429</v>
      </c>
      <c r="IA54" s="18">
        <v>140.36099999999999</v>
      </c>
      <c r="IB54" s="18">
        <v>148.76499999999999</v>
      </c>
      <c r="IC54" s="18">
        <v>149.006</v>
      </c>
      <c r="ID54" s="18">
        <v>139.29</v>
      </c>
      <c r="IE54" s="18">
        <v>135.673</v>
      </c>
      <c r="IF54" s="18">
        <v>133.17500000000001</v>
      </c>
      <c r="IG54" s="18">
        <v>133.03899999999999</v>
      </c>
      <c r="IH54" s="18">
        <v>128.16</v>
      </c>
      <c r="II54" s="18">
        <v>127.467</v>
      </c>
      <c r="IJ54" s="18">
        <v>124.688</v>
      </c>
      <c r="IK54" s="18">
        <v>126.452</v>
      </c>
      <c r="IL54" s="18">
        <v>133.18799999999999</v>
      </c>
      <c r="IM54" s="18">
        <v>135.62899999999999</v>
      </c>
      <c r="IN54" s="18">
        <v>135.529</v>
      </c>
      <c r="IO54" s="18">
        <v>134.57900000000001</v>
      </c>
      <c r="IP54" s="18">
        <v>129.584</v>
      </c>
      <c r="IQ54" s="18">
        <v>130.965</v>
      </c>
      <c r="IR54" s="18">
        <v>130.41800000000001</v>
      </c>
      <c r="IS54" s="18">
        <v>130.816</v>
      </c>
      <c r="IT54" s="18">
        <v>129.15600000000001</v>
      </c>
      <c r="IU54" s="18">
        <v>129.49700000000001</v>
      </c>
      <c r="IV54" s="18">
        <v>134.74700000000001</v>
      </c>
      <c r="IW54" s="18">
        <v>128.745</v>
      </c>
      <c r="IX54" s="18">
        <v>127.145</v>
      </c>
      <c r="IY54" s="18">
        <v>124.68300000000001</v>
      </c>
      <c r="IZ54" s="18">
        <v>131.05799999999999</v>
      </c>
      <c r="JA54" s="18">
        <v>132.87200000000001</v>
      </c>
      <c r="JB54" s="18">
        <v>133.173</v>
      </c>
      <c r="JC54" s="18">
        <v>125.411</v>
      </c>
      <c r="JD54" s="18">
        <v>126.23399999999999</v>
      </c>
      <c r="JE54" s="18">
        <v>129.24600000000001</v>
      </c>
      <c r="JF54" s="18">
        <v>127.474</v>
      </c>
      <c r="JG54" s="18">
        <v>127.99299999999999</v>
      </c>
      <c r="JH54" s="18">
        <v>126.965</v>
      </c>
      <c r="JI54" s="18">
        <v>125.92700000000001</v>
      </c>
      <c r="JJ54" s="18">
        <v>134.47800000000001</v>
      </c>
      <c r="JK54" s="18">
        <v>137.11699999999999</v>
      </c>
      <c r="JL54" s="18">
        <v>153.88800000000001</v>
      </c>
      <c r="JM54" s="18">
        <v>155.137</v>
      </c>
      <c r="JN54" s="18">
        <v>156.261</v>
      </c>
      <c r="JO54" s="18">
        <v>158.738</v>
      </c>
      <c r="JP54" s="18">
        <v>159.11199999999999</v>
      </c>
      <c r="JQ54" s="18">
        <v>170.298</v>
      </c>
      <c r="JR54" s="18">
        <v>181.23500000000001</v>
      </c>
      <c r="JS54" s="18">
        <v>186.755</v>
      </c>
      <c r="JT54" s="18">
        <v>189.03100000000001</v>
      </c>
      <c r="JU54" s="18">
        <v>194.45599999999999</v>
      </c>
      <c r="JV54" s="18">
        <v>192.48699999999999</v>
      </c>
      <c r="JW54" s="18">
        <v>196.13300000000001</v>
      </c>
      <c r="JX54" s="18">
        <v>192.42099999999999</v>
      </c>
      <c r="JY54" s="18">
        <v>191.46700000000001</v>
      </c>
      <c r="JZ54" s="18">
        <v>191.56299999999999</v>
      </c>
      <c r="KA54" s="18">
        <v>190.595</v>
      </c>
      <c r="KB54" s="18">
        <v>188.48500000000001</v>
      </c>
      <c r="KC54" s="18">
        <v>185.47</v>
      </c>
      <c r="KD54" s="18">
        <v>178.46700000000001</v>
      </c>
      <c r="KE54" s="18">
        <v>171.94399999999999</v>
      </c>
      <c r="KF54" s="18">
        <v>173.249</v>
      </c>
      <c r="KG54" s="18">
        <v>175.91399999999999</v>
      </c>
      <c r="KH54" s="18">
        <v>174.73099999999999</v>
      </c>
      <c r="KI54" s="18">
        <v>176.52500000000001</v>
      </c>
      <c r="KJ54" s="18">
        <v>173.785</v>
      </c>
      <c r="KK54" s="18">
        <v>172.40100000000001</v>
      </c>
      <c r="KL54" s="18">
        <v>170.751</v>
      </c>
      <c r="KM54" s="18">
        <v>163.47800000000001</v>
      </c>
      <c r="KN54" s="18">
        <v>152.84299999999999</v>
      </c>
      <c r="KO54" s="18">
        <v>149.53399999999999</v>
      </c>
      <c r="KP54" s="18">
        <v>144.601</v>
      </c>
      <c r="KQ54" s="18">
        <v>147.44200000000001</v>
      </c>
      <c r="KR54" s="18">
        <v>151.60900000000001</v>
      </c>
      <c r="KS54" s="18">
        <v>151.071</v>
      </c>
      <c r="KT54" s="18">
        <v>154.018</v>
      </c>
      <c r="KU54" s="18">
        <v>155.298</v>
      </c>
      <c r="KV54" s="18">
        <v>153.1</v>
      </c>
      <c r="KW54" s="18">
        <v>152.04</v>
      </c>
      <c r="KX54" s="18">
        <v>148.364</v>
      </c>
      <c r="KY54" s="18">
        <v>151.70599999999999</v>
      </c>
      <c r="KZ54" s="18">
        <v>148.792</v>
      </c>
      <c r="LA54" s="18">
        <v>150.089</v>
      </c>
      <c r="LB54" s="18">
        <v>153.11099999999999</v>
      </c>
      <c r="LC54" s="18">
        <v>156.68299999999999</v>
      </c>
      <c r="LD54" s="18">
        <v>164.108</v>
      </c>
      <c r="LE54" s="18">
        <v>168.40899999999999</v>
      </c>
      <c r="LF54" s="18">
        <v>168.47399999999999</v>
      </c>
      <c r="LG54" s="18">
        <v>167.96</v>
      </c>
      <c r="LH54" s="18">
        <v>169.29599999999999</v>
      </c>
      <c r="LI54" s="18">
        <v>172.33600000000001</v>
      </c>
      <c r="LJ54" s="18">
        <v>172.274</v>
      </c>
      <c r="LK54" s="18">
        <v>182.14400000000001</v>
      </c>
      <c r="LL54" s="18">
        <v>184.84700000000001</v>
      </c>
      <c r="LM54" s="18">
        <v>191.804</v>
      </c>
      <c r="LN54" s="18">
        <v>191.208</v>
      </c>
      <c r="LO54" s="18">
        <v>195.82300000000001</v>
      </c>
      <c r="LP54" s="18">
        <v>197.797</v>
      </c>
      <c r="LQ54" s="18">
        <v>187.56</v>
      </c>
      <c r="LR54" s="18">
        <v>183.143</v>
      </c>
      <c r="LS54" s="18">
        <v>173.24799999999999</v>
      </c>
      <c r="LT54" s="18">
        <v>164.38</v>
      </c>
      <c r="LU54" s="18">
        <v>161.35499999999999</v>
      </c>
      <c r="LV54" s="18">
        <v>163.762</v>
      </c>
      <c r="LW54" s="18">
        <v>163.864</v>
      </c>
      <c r="LX54" s="18">
        <v>167.273</v>
      </c>
      <c r="LY54" s="18">
        <v>171.62100000000001</v>
      </c>
      <c r="LZ54" s="18">
        <v>177.255</v>
      </c>
      <c r="MA54" s="18">
        <v>175.72300000000001</v>
      </c>
      <c r="MB54" s="18">
        <v>174.364</v>
      </c>
      <c r="MC54" s="18">
        <v>171.43199999999999</v>
      </c>
      <c r="MD54" s="18">
        <v>167.74100000000001</v>
      </c>
      <c r="ME54" s="18">
        <v>163.16200000000001</v>
      </c>
      <c r="MF54" s="18">
        <v>164.14400000000001</v>
      </c>
      <c r="MG54" s="18">
        <v>161.99299999999999</v>
      </c>
      <c r="MH54" s="18">
        <v>162.447</v>
      </c>
      <c r="MI54" s="18">
        <v>164.59</v>
      </c>
      <c r="MJ54" s="18">
        <v>170.43799999999999</v>
      </c>
      <c r="MK54" s="18">
        <v>173.268</v>
      </c>
      <c r="ML54" s="18">
        <v>174.255</v>
      </c>
      <c r="MM54" s="18">
        <v>171.95</v>
      </c>
      <c r="MN54" s="18">
        <v>173.90100000000001</v>
      </c>
      <c r="MO54" s="18">
        <v>177.02199999999999</v>
      </c>
      <c r="MP54" s="18">
        <v>181.22</v>
      </c>
      <c r="MQ54" s="18">
        <v>181.09800000000001</v>
      </c>
      <c r="MR54" s="18">
        <v>182.84899999999999</v>
      </c>
      <c r="MS54" s="18">
        <v>185.41900000000001</v>
      </c>
      <c r="MT54" s="18">
        <v>189.655</v>
      </c>
      <c r="MU54" s="18">
        <v>190.66900000000001</v>
      </c>
      <c r="MV54" s="18">
        <v>187.36600000000001</v>
      </c>
      <c r="MW54" s="18">
        <v>184.95699999999999</v>
      </c>
      <c r="MX54" s="18">
        <v>183.08</v>
      </c>
      <c r="MY54" s="18">
        <v>183.946</v>
      </c>
      <c r="MZ54" s="18">
        <v>182.84700000000001</v>
      </c>
      <c r="NA54" s="18">
        <v>186.15299999999999</v>
      </c>
      <c r="NB54" s="18">
        <v>191.18299999999999</v>
      </c>
      <c r="NC54" s="18">
        <v>189.60400000000001</v>
      </c>
      <c r="ND54" s="18">
        <v>187.40799999999999</v>
      </c>
      <c r="NE54" s="18">
        <v>184.75800000000001</v>
      </c>
      <c r="NF54" s="18">
        <v>183.03299999999999</v>
      </c>
      <c r="NG54" s="18">
        <v>186.79</v>
      </c>
      <c r="NH54" s="18">
        <v>183.67099999999999</v>
      </c>
      <c r="NI54" s="18">
        <v>183.46600000000001</v>
      </c>
      <c r="NJ54" s="18">
        <v>188.488</v>
      </c>
      <c r="NK54" s="18">
        <v>190.13</v>
      </c>
      <c r="NL54" s="18">
        <v>190.501</v>
      </c>
      <c r="NM54" s="18">
        <v>195.358</v>
      </c>
      <c r="NN54" s="18">
        <v>198.672</v>
      </c>
      <c r="NO54" s="18">
        <v>196.255</v>
      </c>
      <c r="NP54" s="18">
        <v>199.346</v>
      </c>
      <c r="NQ54" s="18">
        <v>198.71</v>
      </c>
      <c r="NR54" s="18">
        <v>223.273</v>
      </c>
      <c r="NS54" s="18">
        <v>229.55099999999999</v>
      </c>
      <c r="NT54" s="18">
        <v>233.364</v>
      </c>
      <c r="NU54" s="18">
        <v>231.61699999999999</v>
      </c>
      <c r="NV54" s="18">
        <v>235.83099999999999</v>
      </c>
      <c r="NW54" s="18">
        <v>234.05600000000001</v>
      </c>
      <c r="NX54" s="18">
        <v>228.67500000000001</v>
      </c>
      <c r="NY54" s="18">
        <v>230.85499999999999</v>
      </c>
      <c r="NZ54" s="18">
        <v>227.65600000000001</v>
      </c>
      <c r="OA54" s="18">
        <v>230.02799999999999</v>
      </c>
      <c r="OB54" s="18">
        <v>227.09700000000001</v>
      </c>
      <c r="OC54" s="18">
        <v>230.631</v>
      </c>
      <c r="OD54" s="18">
        <v>232.762</v>
      </c>
      <c r="OE54" s="18">
        <v>229.16800000000001</v>
      </c>
      <c r="OF54" s="18">
        <v>230.68600000000001</v>
      </c>
      <c r="OG54" s="18">
        <v>232.92099999999999</v>
      </c>
      <c r="OH54" s="18">
        <v>235.12299999999999</v>
      </c>
      <c r="OI54" s="18">
        <v>241.929</v>
      </c>
      <c r="OJ54" s="18">
        <v>249.44399999999999</v>
      </c>
      <c r="OK54" s="18">
        <v>249.542</v>
      </c>
      <c r="OL54" s="18">
        <v>245.959</v>
      </c>
      <c r="OM54" s="18">
        <v>241.208</v>
      </c>
      <c r="ON54" s="18">
        <v>232.40899999999999</v>
      </c>
      <c r="OO54" s="18">
        <v>229.714</v>
      </c>
      <c r="OP54" s="18">
        <v>230.57599999999999</v>
      </c>
      <c r="OQ54" s="18">
        <v>223.27600000000001</v>
      </c>
      <c r="OR54" s="18">
        <v>222.12799999999999</v>
      </c>
      <c r="OS54" s="18">
        <v>221.83699999999999</v>
      </c>
      <c r="OT54" s="18">
        <v>221.11</v>
      </c>
      <c r="OU54" s="18">
        <v>220.10900000000001</v>
      </c>
      <c r="OV54" s="18">
        <v>224.46600000000001</v>
      </c>
      <c r="OW54" s="18">
        <v>222.26599999999999</v>
      </c>
      <c r="OX54" s="18">
        <v>229.96100000000001</v>
      </c>
      <c r="OY54" s="18">
        <v>211.87700000000001</v>
      </c>
      <c r="OZ54" s="18">
        <v>212.77699999999999</v>
      </c>
      <c r="PA54" s="18">
        <v>206.28399999999999</v>
      </c>
      <c r="PB54" s="18">
        <v>204.87700000000001</v>
      </c>
      <c r="PC54" s="18">
        <v>191.071</v>
      </c>
      <c r="PD54" s="18">
        <v>187.08600000000001</v>
      </c>
      <c r="PE54" s="18">
        <v>188.15799999999999</v>
      </c>
      <c r="PF54" s="18">
        <v>184.05</v>
      </c>
      <c r="PG54" s="18">
        <v>181.351</v>
      </c>
      <c r="PH54" s="18">
        <v>186.40899999999999</v>
      </c>
      <c r="PI54" s="18">
        <v>187.19499999999999</v>
      </c>
      <c r="PJ54" s="18">
        <v>188.69300000000001</v>
      </c>
      <c r="PK54" s="18">
        <v>192.40700000000001</v>
      </c>
      <c r="PL54" s="18">
        <v>198.958</v>
      </c>
      <c r="PM54" s="18">
        <v>206.791</v>
      </c>
      <c r="PN54" s="18">
        <v>210.66</v>
      </c>
      <c r="PO54" s="18">
        <v>210.52099999999999</v>
      </c>
      <c r="PP54" s="18">
        <v>205.48</v>
      </c>
      <c r="PQ54" s="18">
        <v>198.512</v>
      </c>
      <c r="PR54" s="18">
        <v>198.74199999999999</v>
      </c>
      <c r="PS54" s="18">
        <v>194.57</v>
      </c>
      <c r="PT54" s="18">
        <v>193.42099999999999</v>
      </c>
      <c r="PU54" s="18">
        <v>189.11799999999999</v>
      </c>
      <c r="PV54" s="18">
        <v>191.96100000000001</v>
      </c>
      <c r="PW54" s="18">
        <v>190.58699999999999</v>
      </c>
      <c r="PX54" s="18">
        <v>189.95699999999999</v>
      </c>
      <c r="PY54" s="18">
        <v>189.988</v>
      </c>
      <c r="PZ54" s="18">
        <v>189.09800000000001</v>
      </c>
      <c r="QA54" s="18">
        <v>184.97300000000001</v>
      </c>
      <c r="QB54" s="18">
        <v>180.47800000000001</v>
      </c>
      <c r="QC54" s="18">
        <v>177.511</v>
      </c>
      <c r="QD54" s="18">
        <v>176.98</v>
      </c>
      <c r="QE54" s="18">
        <v>169.63800000000001</v>
      </c>
      <c r="QF54" s="18">
        <v>170.36500000000001</v>
      </c>
      <c r="QG54" s="18">
        <v>175.05699999999999</v>
      </c>
      <c r="QH54" s="18">
        <v>177.41</v>
      </c>
      <c r="QI54" s="18">
        <v>171.959</v>
      </c>
      <c r="QJ54" s="18">
        <v>169.25299999999999</v>
      </c>
      <c r="QK54" s="18">
        <v>168.357</v>
      </c>
      <c r="QL54" s="18">
        <v>164.75700000000001</v>
      </c>
      <c r="QM54" s="18">
        <v>161.702</v>
      </c>
      <c r="QN54" s="18">
        <v>159.39500000000001</v>
      </c>
      <c r="QO54" s="18">
        <v>162.238</v>
      </c>
      <c r="QP54" s="18">
        <v>156.483</v>
      </c>
      <c r="QQ54" s="18">
        <v>156.08799999999999</v>
      </c>
      <c r="QR54" s="18">
        <v>159.512</v>
      </c>
      <c r="QS54" s="18">
        <v>158.54300000000001</v>
      </c>
      <c r="QT54" s="18">
        <v>159.42400000000001</v>
      </c>
      <c r="QU54" s="18">
        <v>159.77600000000001</v>
      </c>
      <c r="QV54" s="18">
        <v>160.18600000000001</v>
      </c>
      <c r="QW54" s="18">
        <v>160.21299999999999</v>
      </c>
      <c r="QX54" s="18">
        <v>162.98599999999999</v>
      </c>
      <c r="QY54" s="18">
        <v>164.57599999999999</v>
      </c>
      <c r="QZ54" s="18">
        <v>165.745</v>
      </c>
      <c r="RA54" s="18">
        <v>162.233</v>
      </c>
      <c r="RB54" s="18">
        <v>158.726</v>
      </c>
      <c r="RC54" s="18">
        <v>157.75899999999999</v>
      </c>
      <c r="RD54" s="18">
        <v>153.971</v>
      </c>
      <c r="RE54" s="18">
        <v>151.411</v>
      </c>
      <c r="RF54" s="18">
        <v>149.61600000000001</v>
      </c>
      <c r="RG54" s="18">
        <v>151.596</v>
      </c>
      <c r="RH54" s="18">
        <v>154.215</v>
      </c>
      <c r="RI54" s="18">
        <v>156.58600000000001</v>
      </c>
      <c r="RJ54" s="18">
        <v>158.12799999999999</v>
      </c>
      <c r="RK54" s="18">
        <v>158.56399999999999</v>
      </c>
      <c r="RL54" s="18">
        <v>162.148</v>
      </c>
      <c r="RM54" s="18">
        <v>161.59399999999999</v>
      </c>
      <c r="RN54" s="18">
        <v>161.71199999999999</v>
      </c>
      <c r="RO54" s="18">
        <v>161.839</v>
      </c>
      <c r="RP54" s="18">
        <v>159.32499999999999</v>
      </c>
      <c r="RQ54" s="18">
        <v>160.36099999999999</v>
      </c>
      <c r="RR54" s="18">
        <v>160.37</v>
      </c>
      <c r="RS54" s="18">
        <v>156.47300000000001</v>
      </c>
      <c r="RT54" s="18">
        <v>155.511</v>
      </c>
      <c r="RU54" s="18">
        <v>156.11099999999999</v>
      </c>
      <c r="RV54" s="18">
        <v>156.86500000000001</v>
      </c>
      <c r="RW54" s="18">
        <v>156.446</v>
      </c>
      <c r="RX54" s="18">
        <v>152.52099999999999</v>
      </c>
      <c r="RY54" s="18">
        <v>154.00399999999999</v>
      </c>
      <c r="RZ54" s="18">
        <v>158.96</v>
      </c>
      <c r="SA54" s="18">
        <v>159.571</v>
      </c>
      <c r="SB54" s="18">
        <v>164.05500000000001</v>
      </c>
      <c r="SC54" s="18">
        <v>166.935</v>
      </c>
      <c r="SD54" s="18">
        <v>169.39500000000001</v>
      </c>
      <c r="SE54" s="18">
        <v>170.697</v>
      </c>
      <c r="SF54" s="18">
        <v>171.42400000000001</v>
      </c>
      <c r="SG54" s="18">
        <v>173.80600000000001</v>
      </c>
      <c r="SH54" s="18">
        <v>177.953</v>
      </c>
      <c r="SI54" s="18">
        <v>177.244</v>
      </c>
      <c r="SJ54" s="18">
        <v>174.93799999999999</v>
      </c>
      <c r="SK54" s="18">
        <v>175.28700000000001</v>
      </c>
      <c r="SL54" s="18">
        <v>176.43899999999999</v>
      </c>
      <c r="SM54" s="18">
        <v>177.03100000000001</v>
      </c>
      <c r="SN54" s="18">
        <v>176.54900000000001</v>
      </c>
      <c r="SO54" s="18">
        <v>187.63399999999999</v>
      </c>
      <c r="SP54" s="5">
        <v>196.56700000000001</v>
      </c>
    </row>
    <row r="55" spans="1:514" x14ac:dyDescent="0.25">
      <c r="A55" s="5" t="s">
        <v>282</v>
      </c>
      <c r="B55" s="5" t="str">
        <f ca="1">_xlfn.XLOOKUP(A55,bonds[worksheet get],bonds[unique lookup],"-")</f>
        <v>AMXLMM 6 3/8 09/06/73 nc-23</v>
      </c>
      <c r="C55" s="5" t="str">
        <f ca="1">_xlfn.XLOOKUP(A55,bonds[worksheet get],bonds[ID_ISIN],"-")</f>
        <v>XS0969341147</v>
      </c>
      <c r="D55" s="18">
        <f ca="1">_xll.BDH(A55,"blp_i_sprd_mid","-2AY",,"Dates=H","Fill=C","Sort=R","Dir=H","factor="&amp;_xlfn.XLOOKUP(A55,bonds[worksheet get],bonds[yas/blp factor]),"cols=510;rows=1")</f>
        <v>241.82554340672493</v>
      </c>
      <c r="E55" s="18">
        <v>240.72892186260225</v>
      </c>
      <c r="F55" s="18">
        <v>241.6306106801033</v>
      </c>
      <c r="G55" s="18">
        <v>244.97545633792876</v>
      </c>
      <c r="H55" s="18">
        <v>245.73019586920739</v>
      </c>
      <c r="I55" s="18">
        <v>245.96211583113671</v>
      </c>
      <c r="J55" s="18">
        <v>249.44891250014305</v>
      </c>
      <c r="K55" s="18">
        <v>249.62485178160668</v>
      </c>
      <c r="L55" s="18">
        <v>247.40861662817002</v>
      </c>
      <c r="M55" s="18">
        <v>245.0154425382614</v>
      </c>
      <c r="N55" s="18">
        <v>242.43333365178108</v>
      </c>
      <c r="O55" s="18">
        <v>240.97983526968954</v>
      </c>
      <c r="P55" s="18">
        <v>244.04177856016159</v>
      </c>
      <c r="Q55" s="18">
        <v>238.93953939771652</v>
      </c>
      <c r="R55" s="18">
        <v>234.37311531972887</v>
      </c>
      <c r="S55" s="18">
        <v>229.0479530904293</v>
      </c>
      <c r="T55" s="18">
        <v>223.32692747783659</v>
      </c>
      <c r="U55" s="18">
        <v>241.94150338768961</v>
      </c>
      <c r="V55" s="18">
        <v>237.55901583123207</v>
      </c>
      <c r="W55" s="18">
        <v>237.13516210770609</v>
      </c>
      <c r="X55" s="18">
        <v>217.5299280846119</v>
      </c>
      <c r="Y55" s="18">
        <v>205.56805625510216</v>
      </c>
      <c r="Z55" s="18">
        <v>190.49925665974618</v>
      </c>
      <c r="AA55" s="18">
        <v>203.83165550565718</v>
      </c>
      <c r="AB55" s="18">
        <v>223.12499716615676</v>
      </c>
      <c r="AC55" s="18">
        <v>232.7996583366394</v>
      </c>
      <c r="AD55" s="18">
        <v>242.1544299044609</v>
      </c>
      <c r="AE55" s="18">
        <v>244.884487732172</v>
      </c>
      <c r="AF55" s="18">
        <v>244.98545288801193</v>
      </c>
      <c r="AG55" s="18">
        <v>237.5420216960907</v>
      </c>
      <c r="AH55" s="18">
        <v>233.38045789647103</v>
      </c>
      <c r="AI55" s="18">
        <v>246.16204683279992</v>
      </c>
      <c r="AJ55" s="18">
        <v>261.26183573341365</v>
      </c>
      <c r="AK55" s="18">
        <v>261.28182883358005</v>
      </c>
      <c r="AL55" s="18">
        <v>260.36514519095419</v>
      </c>
      <c r="AM55" s="18">
        <v>265.46138642334938</v>
      </c>
      <c r="AN55" s="18">
        <v>275.89878436517716</v>
      </c>
      <c r="AO55" s="18">
        <v>281.71377754855155</v>
      </c>
      <c r="AP55" s="18">
        <v>287.58175244736668</v>
      </c>
      <c r="AQ55" s="18">
        <v>285.99529994916918</v>
      </c>
      <c r="AR55" s="18">
        <v>279.72746304702758</v>
      </c>
      <c r="AS55" s="18">
        <v>273.31867478871345</v>
      </c>
      <c r="AT55" s="18">
        <v>271.79420090103145</v>
      </c>
      <c r="AU55" s="18">
        <v>275.80581644940378</v>
      </c>
      <c r="AV55" s="18">
        <v>278.3319446554184</v>
      </c>
      <c r="AW55" s="18">
        <v>281.844732354641</v>
      </c>
      <c r="AX55" s="18">
        <v>284.33487298035618</v>
      </c>
      <c r="AY55" s="18">
        <v>284.41884400105477</v>
      </c>
      <c r="AZ55" s="18">
        <v>271.52329439377786</v>
      </c>
      <c r="BA55" s="18">
        <v>265.75028672075268</v>
      </c>
      <c r="BB55" s="18">
        <v>265.4014071228504</v>
      </c>
      <c r="BC55" s="18">
        <v>263.90292426538468</v>
      </c>
      <c r="BD55" s="18">
        <v>275.28999446511267</v>
      </c>
      <c r="BE55" s="18">
        <v>279.27361967325209</v>
      </c>
      <c r="BF55" s="18">
        <v>282.63445981121066</v>
      </c>
      <c r="BG55" s="18">
        <v>284.9266687452793</v>
      </c>
      <c r="BH55" s="18">
        <v>277.86910438656804</v>
      </c>
      <c r="BI55" s="18">
        <v>273.42363856458661</v>
      </c>
      <c r="BJ55" s="18">
        <v>273.13273895716662</v>
      </c>
      <c r="BK55" s="18">
        <v>249.1840039229393</v>
      </c>
      <c r="BL55" s="18">
        <v>253.86138970685008</v>
      </c>
      <c r="BM55" s="18">
        <v>278.73980389881137</v>
      </c>
      <c r="BN55" s="18">
        <v>325.7915658302307</v>
      </c>
      <c r="BO55" s="18">
        <v>350.1841476881504</v>
      </c>
      <c r="BP55" s="18">
        <v>383.17376261758801</v>
      </c>
      <c r="BQ55" s="18">
        <v>395.39354543924327</v>
      </c>
      <c r="BR55" s="18">
        <v>395.90836776852609</v>
      </c>
      <c r="BS55" s="18">
        <v>409.7725830788612</v>
      </c>
      <c r="BT55" s="18">
        <v>412.44566057109836</v>
      </c>
      <c r="BU55" s="18">
        <v>432.68667517948154</v>
      </c>
      <c r="BV55" s="18">
        <v>427.86034079933165</v>
      </c>
      <c r="BW55" s="18">
        <v>437.80790778708456</v>
      </c>
      <c r="BX55" s="18">
        <v>427.6973970329762</v>
      </c>
      <c r="BY55" s="18">
        <v>554.1837452352047</v>
      </c>
      <c r="BZ55" s="18">
        <v>566.59046354341501</v>
      </c>
      <c r="CA55" s="18">
        <v>549.28643534946445</v>
      </c>
      <c r="CB55" s="18">
        <v>558.8141472337245</v>
      </c>
      <c r="CC55" s="18">
        <v>568.16192121648783</v>
      </c>
      <c r="CD55" s="18">
        <v>506.83508576631544</v>
      </c>
      <c r="CE55" s="18">
        <v>430.59639655709265</v>
      </c>
      <c r="CF55" s="18">
        <v>323.77926029849056</v>
      </c>
      <c r="CG55" s="18">
        <v>311.35054958009721</v>
      </c>
      <c r="CH55" s="18">
        <v>251.92605761075021</v>
      </c>
      <c r="CI55" s="18">
        <v>245.03443598341943</v>
      </c>
      <c r="CJ55" s="18">
        <v>257.76404285931591</v>
      </c>
      <c r="CK55" s="18">
        <v>177.63569601273537</v>
      </c>
      <c r="CL55" s="18">
        <v>159.00812458777426</v>
      </c>
      <c r="CM55" s="18">
        <v>148.78065419769285</v>
      </c>
      <c r="CN55" s="18">
        <v>153.4390465364456</v>
      </c>
      <c r="CO55" s="18">
        <v>166.73545780205728</v>
      </c>
      <c r="CP55" s="18">
        <v>163.82346276283263</v>
      </c>
      <c r="CQ55" s="18">
        <v>143.68341331028938</v>
      </c>
      <c r="CR55" s="18">
        <v>135.63119221830368</v>
      </c>
      <c r="CS55" s="18">
        <v>128.63060819506646</v>
      </c>
      <c r="CT55" s="18">
        <v>120.54139986777305</v>
      </c>
      <c r="CU55" s="18">
        <v>111.02968246364593</v>
      </c>
      <c r="CV55" s="18">
        <v>111.27159897565842</v>
      </c>
      <c r="CW55" s="18">
        <v>113.2649110622406</v>
      </c>
      <c r="CX55" s="18">
        <v>114.99031560659408</v>
      </c>
      <c r="CY55" s="18">
        <v>114.62444187355041</v>
      </c>
      <c r="CZ55" s="18">
        <v>114.94733044123649</v>
      </c>
      <c r="DA55" s="18">
        <v>114.78938494992255</v>
      </c>
      <c r="DB55" s="18">
        <v>113.80272545671463</v>
      </c>
      <c r="DC55" s="18">
        <v>113.91768578267097</v>
      </c>
      <c r="DD55" s="18">
        <v>115.18324902319908</v>
      </c>
      <c r="DE55" s="18">
        <v>112.89203974413871</v>
      </c>
      <c r="DF55" s="18">
        <v>110.40789704847336</v>
      </c>
      <c r="DG55" s="18">
        <v>113.24191899704934</v>
      </c>
      <c r="DH55" s="18">
        <v>116.52778500938415</v>
      </c>
      <c r="DI55" s="18">
        <v>120.21651199007034</v>
      </c>
      <c r="DJ55" s="18">
        <v>120.90027601575851</v>
      </c>
      <c r="DK55" s="18">
        <v>119.38879764318467</v>
      </c>
      <c r="DL55" s="18">
        <v>115.9189951093197</v>
      </c>
      <c r="DM55" s="18">
        <v>114.70041565418244</v>
      </c>
      <c r="DN55" s="18">
        <v>116.68173188066481</v>
      </c>
      <c r="DO55" s="18">
        <v>104.19404151678086</v>
      </c>
      <c r="DP55" s="18">
        <v>100.24740354394912</v>
      </c>
      <c r="DQ55" s="18">
        <v>97.552333641529088</v>
      </c>
      <c r="DR55" s="18">
        <v>97.519345026254655</v>
      </c>
      <c r="DS55" s="18">
        <v>95.795939791917789</v>
      </c>
      <c r="DT55" s="18">
        <v>97.011520282030105</v>
      </c>
      <c r="DU55" s="18">
        <v>99.406693681955346</v>
      </c>
      <c r="DV55" s="18">
        <v>100.96615549492836</v>
      </c>
      <c r="DW55" s="18">
        <v>100.16843079829216</v>
      </c>
      <c r="DX55" s="18">
        <v>100.51930970621109</v>
      </c>
      <c r="DY55" s="18">
        <v>101.1430944314003</v>
      </c>
      <c r="DZ55" s="18">
        <v>102.30569320607185</v>
      </c>
      <c r="EA55" s="18">
        <v>104.04809188556672</v>
      </c>
      <c r="EB55" s="18">
        <v>102.27970217585563</v>
      </c>
      <c r="EC55" s="18">
        <v>100.71224312281609</v>
      </c>
      <c r="ED55" s="18">
        <v>96.285770745992664</v>
      </c>
      <c r="EE55" s="18">
        <v>93.528722233057024</v>
      </c>
      <c r="EF55" s="18">
        <v>93.07487885928154</v>
      </c>
      <c r="EG55" s="18">
        <v>92.290149677753448</v>
      </c>
      <c r="EH55" s="18">
        <v>95.455057434082036</v>
      </c>
      <c r="EI55" s="18">
        <v>97.999179430246357</v>
      </c>
      <c r="EJ55" s="18">
        <v>101.0751178908348</v>
      </c>
      <c r="EK55" s="18">
        <v>100.30738284444809</v>
      </c>
      <c r="EL55" s="18">
        <v>101.7658795015812</v>
      </c>
      <c r="EM55" s="18">
        <v>103.03344205212593</v>
      </c>
      <c r="EN55" s="18">
        <v>103.56625817155839</v>
      </c>
      <c r="EO55" s="18">
        <v>105.71851540446281</v>
      </c>
      <c r="EP55" s="18">
        <v>107.27797721743583</v>
      </c>
      <c r="EQ55" s="18">
        <v>110.1989691517353</v>
      </c>
      <c r="ER55" s="18">
        <v>108.91141350102424</v>
      </c>
      <c r="ES55" s="18">
        <v>111.32258138108254</v>
      </c>
      <c r="ET55" s="18">
        <v>111.90937887096405</v>
      </c>
      <c r="EU55" s="18">
        <v>112.51516980600357</v>
      </c>
      <c r="EV55" s="18">
        <v>117.01061837840081</v>
      </c>
      <c r="EW55" s="18">
        <v>117.27652661061286</v>
      </c>
      <c r="EX55" s="18">
        <v>114.05163955378532</v>
      </c>
      <c r="EY55" s="18">
        <v>116.89065977740287</v>
      </c>
      <c r="EZ55" s="18">
        <v>119.24484732198715</v>
      </c>
      <c r="FA55" s="18">
        <v>120.17552613472938</v>
      </c>
      <c r="FB55" s="18">
        <v>118.96194495463371</v>
      </c>
      <c r="FC55" s="18">
        <v>121.03522944188117</v>
      </c>
      <c r="FD55" s="18">
        <v>124.70996125245094</v>
      </c>
      <c r="FE55" s="18">
        <v>124.20613512825966</v>
      </c>
      <c r="FF55" s="18">
        <v>125.99051931810379</v>
      </c>
      <c r="FG55" s="18">
        <v>122.06687341046333</v>
      </c>
      <c r="FH55" s="18">
        <v>119.32282041263581</v>
      </c>
      <c r="FI55" s="18">
        <v>118.43012849020958</v>
      </c>
      <c r="FJ55" s="18">
        <v>119.28883214235306</v>
      </c>
      <c r="FK55" s="18">
        <v>117.76835687470435</v>
      </c>
      <c r="FL55" s="18">
        <v>113.50982653927804</v>
      </c>
      <c r="FM55" s="18">
        <v>114.05563817381859</v>
      </c>
      <c r="FN55" s="18">
        <v>113.60179480004311</v>
      </c>
      <c r="FO55" s="18">
        <v>108.85743213057518</v>
      </c>
      <c r="FP55" s="18">
        <v>112.49817567086221</v>
      </c>
      <c r="FQ55" s="18">
        <v>111.92537335109711</v>
      </c>
      <c r="FR55" s="18">
        <v>116.67673360562324</v>
      </c>
      <c r="FS55" s="18">
        <v>121.44608765029908</v>
      </c>
      <c r="FT55" s="18">
        <v>123.06352945375441</v>
      </c>
      <c r="FU55" s="18">
        <v>119.23185180687904</v>
      </c>
      <c r="FV55" s="18">
        <v>120.75232707452774</v>
      </c>
      <c r="FW55" s="18">
        <v>119.27383731722831</v>
      </c>
      <c r="FX55" s="18">
        <v>121.2981387090683</v>
      </c>
      <c r="FY55" s="18">
        <v>124.45105060529708</v>
      </c>
      <c r="FZ55" s="18">
        <v>124.82192261338234</v>
      </c>
      <c r="GA55" s="18">
        <v>124.21413236832619</v>
      </c>
      <c r="GB55" s="18">
        <v>124.14915479278564</v>
      </c>
      <c r="GC55" s="18">
        <v>125.31975080752373</v>
      </c>
      <c r="GD55" s="18">
        <v>132.08241693878173</v>
      </c>
      <c r="GE55" s="18">
        <v>129.41733668661115</v>
      </c>
      <c r="GF55" s="18">
        <v>131.91847351741791</v>
      </c>
      <c r="GG55" s="18">
        <v>138.11133629393578</v>
      </c>
      <c r="GH55" s="18">
        <v>139.91771289396286</v>
      </c>
      <c r="GI55" s="18">
        <v>140.83139757156371</v>
      </c>
      <c r="GJ55" s="18">
        <v>148.60971319127083</v>
      </c>
      <c r="GK55" s="18">
        <v>152.10750606536865</v>
      </c>
      <c r="GL55" s="18">
        <v>149.40743788790704</v>
      </c>
      <c r="GM55" s="18">
        <v>146.77934487104417</v>
      </c>
      <c r="GN55" s="18">
        <v>149.31446997213365</v>
      </c>
      <c r="GO55" s="18">
        <v>142.78072483778001</v>
      </c>
      <c r="GP55" s="18">
        <v>136.52288448572159</v>
      </c>
      <c r="GQ55" s="18">
        <v>138.23629316997528</v>
      </c>
      <c r="GR55" s="18">
        <v>138.62016069316866</v>
      </c>
      <c r="GS55" s="18">
        <v>140.17762319612504</v>
      </c>
      <c r="GT55" s="18">
        <v>140.76941896104813</v>
      </c>
      <c r="GU55" s="18">
        <v>141.72708845901491</v>
      </c>
      <c r="GV55" s="18">
        <v>139.58782674121855</v>
      </c>
      <c r="GW55" s="18">
        <v>136.14701420259473</v>
      </c>
      <c r="GX55" s="18">
        <v>138.86507617020609</v>
      </c>
      <c r="GY55" s="18">
        <v>137.01771371483804</v>
      </c>
      <c r="GZ55" s="18">
        <v>132.30434035062788</v>
      </c>
      <c r="HA55" s="18">
        <v>130.35901170444487</v>
      </c>
      <c r="HB55" s="18">
        <v>126.38438339138031</v>
      </c>
      <c r="HC55" s="18">
        <v>125.85056761693956</v>
      </c>
      <c r="HD55" s="18">
        <v>147.62205404305459</v>
      </c>
      <c r="HE55" s="18">
        <v>144.03729118323324</v>
      </c>
      <c r="HF55" s="18">
        <v>141.52715745735168</v>
      </c>
      <c r="HG55" s="18">
        <v>143.8333615615368</v>
      </c>
      <c r="HH55" s="18">
        <v>143.87934569191933</v>
      </c>
      <c r="HI55" s="18">
        <v>156.17210332918168</v>
      </c>
      <c r="HJ55" s="18">
        <v>156.78789081430438</v>
      </c>
      <c r="HK55" s="18">
        <v>155.65128306984903</v>
      </c>
      <c r="HL55" s="18">
        <v>157.0218100862503</v>
      </c>
      <c r="HM55" s="18">
        <v>155.62629169464111</v>
      </c>
      <c r="HN55" s="18">
        <v>155.5433203289509</v>
      </c>
      <c r="HO55" s="18">
        <v>152.09950882530211</v>
      </c>
      <c r="HP55" s="18">
        <v>146.7383590157032</v>
      </c>
      <c r="HQ55" s="18">
        <v>150.74097766900064</v>
      </c>
      <c r="HR55" s="18">
        <v>147.42412235140799</v>
      </c>
      <c r="HS55" s="18">
        <v>156.17310298419</v>
      </c>
      <c r="HT55" s="18">
        <v>164.48223541331291</v>
      </c>
      <c r="HU55" s="18">
        <v>168.39688442587854</v>
      </c>
      <c r="HV55" s="18">
        <v>176.18019832062723</v>
      </c>
      <c r="HW55" s="18">
        <v>180.03886665272714</v>
      </c>
      <c r="HX55" s="18">
        <v>167.61515420937539</v>
      </c>
      <c r="HY55" s="18">
        <v>167.54517835879327</v>
      </c>
      <c r="HZ55" s="18">
        <v>162.59288744759559</v>
      </c>
      <c r="IA55" s="18">
        <v>164.81312122106553</v>
      </c>
      <c r="IB55" s="18">
        <v>164.65117710971833</v>
      </c>
      <c r="IC55" s="18">
        <v>168.75376126384737</v>
      </c>
      <c r="ID55" s="18">
        <v>173.26820328140258</v>
      </c>
      <c r="IE55" s="18">
        <v>174.16289451384546</v>
      </c>
      <c r="IF55" s="18">
        <v>162.42894402623179</v>
      </c>
      <c r="IG55" s="18">
        <v>151.29878516364099</v>
      </c>
      <c r="IH55" s="18">
        <v>141.12829510903359</v>
      </c>
      <c r="II55" s="18">
        <v>141.0543206384182</v>
      </c>
      <c r="IJ55" s="18">
        <v>134.36163035774229</v>
      </c>
      <c r="IK55" s="18">
        <v>134.01574972486497</v>
      </c>
      <c r="IL55" s="18">
        <v>137.79744462132453</v>
      </c>
      <c r="IM55" s="18">
        <v>139.45887124514582</v>
      </c>
      <c r="IN55" s="18">
        <v>140.0026835696697</v>
      </c>
      <c r="IO55" s="18">
        <v>144.07227910852433</v>
      </c>
      <c r="IP55" s="18">
        <v>143.35952508759499</v>
      </c>
      <c r="IQ55" s="18">
        <v>144.0842749686241</v>
      </c>
      <c r="IR55" s="18">
        <v>139.39289401459695</v>
      </c>
      <c r="IS55" s="18">
        <v>135.9450838909149</v>
      </c>
      <c r="IT55" s="18">
        <v>135.26831745028497</v>
      </c>
      <c r="IU55" s="18">
        <v>132.82815957498551</v>
      </c>
      <c r="IV55" s="18">
        <v>132.02743591332435</v>
      </c>
      <c r="IW55" s="18">
        <v>140.75842275595664</v>
      </c>
      <c r="IX55" s="18">
        <v>143.29154854702949</v>
      </c>
      <c r="IY55" s="18">
        <v>138.444221411705</v>
      </c>
      <c r="IZ55" s="18">
        <v>136.79479064798358</v>
      </c>
      <c r="JA55" s="18">
        <v>139.59282501626015</v>
      </c>
      <c r="JB55" s="18">
        <v>141.32522714567185</v>
      </c>
      <c r="JC55" s="18">
        <v>148.02391535639762</v>
      </c>
      <c r="JD55" s="18">
        <v>147.9469419207573</v>
      </c>
      <c r="JE55" s="18">
        <v>151.43973651981352</v>
      </c>
      <c r="JF55" s="18">
        <v>157.86451925826074</v>
      </c>
      <c r="JG55" s="18">
        <v>159.12608387875559</v>
      </c>
      <c r="JH55" s="18">
        <v>156.56296843743323</v>
      </c>
      <c r="JI55" s="18">
        <v>153.94087335062028</v>
      </c>
      <c r="JJ55" s="18">
        <v>154.15479952239991</v>
      </c>
      <c r="JK55" s="18">
        <v>153.84390681481361</v>
      </c>
      <c r="JL55" s="18">
        <v>161.01143322443963</v>
      </c>
      <c r="JM55" s="18">
        <v>172.88633506822586</v>
      </c>
      <c r="JN55" s="18">
        <v>178.31246245336533</v>
      </c>
      <c r="JO55" s="18">
        <v>183.29474301481247</v>
      </c>
      <c r="JP55" s="18">
        <v>181.53135158014297</v>
      </c>
      <c r="JQ55" s="18">
        <v>181.75627395701406</v>
      </c>
      <c r="JR55" s="18">
        <v>182.04017597937585</v>
      </c>
      <c r="JS55" s="18">
        <v>193.20032449221611</v>
      </c>
      <c r="JT55" s="18">
        <v>204.17153820848463</v>
      </c>
      <c r="JU55" s="18">
        <v>206.55171678328514</v>
      </c>
      <c r="JV55" s="18">
        <v>210.27243272423743</v>
      </c>
      <c r="JW55" s="18">
        <v>217.35398880314827</v>
      </c>
      <c r="JX55" s="18">
        <v>220.70083377099036</v>
      </c>
      <c r="JY55" s="18">
        <v>218.02675662374497</v>
      </c>
      <c r="JZ55" s="18">
        <v>213.15143914818762</v>
      </c>
      <c r="KA55" s="18">
        <v>213.74923284316063</v>
      </c>
      <c r="KB55" s="18">
        <v>213.72524112296105</v>
      </c>
      <c r="KC55" s="18">
        <v>216.48628825592996</v>
      </c>
      <c r="KD55" s="18">
        <v>213.19142534852026</v>
      </c>
      <c r="KE55" s="18">
        <v>215.73154872465136</v>
      </c>
      <c r="KF55" s="18">
        <v>208.12117514634133</v>
      </c>
      <c r="KG55" s="18">
        <v>204.55440607666969</v>
      </c>
      <c r="KH55" s="18">
        <v>203.77567482519152</v>
      </c>
      <c r="KI55" s="18">
        <v>204.2185219938755</v>
      </c>
      <c r="KJ55" s="18">
        <v>204.3994595503807</v>
      </c>
      <c r="KK55" s="18">
        <v>208.97588017845155</v>
      </c>
      <c r="KL55" s="18">
        <v>209.64864799904825</v>
      </c>
      <c r="KM55" s="18">
        <v>209.58167111349104</v>
      </c>
      <c r="KN55" s="18">
        <v>205.34913180828093</v>
      </c>
      <c r="KO55" s="18">
        <v>205.1332063264847</v>
      </c>
      <c r="KP55" s="18">
        <v>204.78632603859901</v>
      </c>
      <c r="KQ55" s="18">
        <v>198.67143635272981</v>
      </c>
      <c r="KR55" s="18">
        <v>191.50790856313708</v>
      </c>
      <c r="KS55" s="18">
        <v>193.39325790882111</v>
      </c>
      <c r="KT55" s="18">
        <v>194.71080320978163</v>
      </c>
      <c r="KU55" s="18">
        <v>200.08194956946375</v>
      </c>
      <c r="KV55" s="18">
        <v>202.42614056396485</v>
      </c>
      <c r="KW55" s="18">
        <v>206.31979682135582</v>
      </c>
      <c r="KX55" s="18">
        <v>205.91593619799613</v>
      </c>
      <c r="KY55" s="18">
        <v>205.82796655726432</v>
      </c>
      <c r="KZ55" s="18">
        <v>205.21017976212502</v>
      </c>
      <c r="LA55" s="18">
        <v>207.49539111113549</v>
      </c>
      <c r="LB55" s="18">
        <v>205.59204797530177</v>
      </c>
      <c r="LC55" s="18">
        <v>209.20080255532264</v>
      </c>
      <c r="LD55" s="18">
        <v>209.9885307018757</v>
      </c>
      <c r="LE55" s="18">
        <v>217.30900432777403</v>
      </c>
      <c r="LF55" s="18">
        <v>225.47918471074104</v>
      </c>
      <c r="LG55" s="18">
        <v>229.90965570759775</v>
      </c>
      <c r="LH55" s="18">
        <v>228.45715698051453</v>
      </c>
      <c r="LI55" s="18">
        <v>227.62044573855403</v>
      </c>
      <c r="LJ55" s="18">
        <v>228.2862159740925</v>
      </c>
      <c r="LK55" s="18">
        <v>228.50713973093033</v>
      </c>
      <c r="LL55" s="18">
        <v>228.17625392317771</v>
      </c>
      <c r="LM55" s="18">
        <v>229.93064846277235</v>
      </c>
      <c r="LN55" s="18">
        <v>231.04326448702813</v>
      </c>
      <c r="LO55" s="18">
        <v>242.37935228133202</v>
      </c>
      <c r="LP55" s="18">
        <v>250.33960511255262</v>
      </c>
      <c r="LQ55" s="18">
        <v>257.02629746317865</v>
      </c>
      <c r="LR55" s="18">
        <v>256.9773143677711</v>
      </c>
      <c r="LS55" s="18">
        <v>264.0028897662163</v>
      </c>
      <c r="LT55" s="18">
        <v>248.82112915492058</v>
      </c>
      <c r="LU55" s="18">
        <v>244.5835915746689</v>
      </c>
      <c r="LV55" s="18">
        <v>240.64195187687872</v>
      </c>
      <c r="LW55" s="18">
        <v>231.3661530547142</v>
      </c>
      <c r="LX55" s="18">
        <v>239.57631963801384</v>
      </c>
      <c r="LY55" s="18">
        <v>242.15742886948587</v>
      </c>
      <c r="LZ55" s="18">
        <v>242.73123084425927</v>
      </c>
      <c r="MA55" s="18">
        <v>248.54622402763368</v>
      </c>
      <c r="MB55" s="18">
        <v>257.76304320430751</v>
      </c>
      <c r="MC55" s="18">
        <v>267.82257155299186</v>
      </c>
      <c r="MD55" s="18">
        <v>276.51657116031652</v>
      </c>
      <c r="ME55" s="18">
        <v>260.91495544552805</v>
      </c>
      <c r="MF55" s="18">
        <v>259.56142256426813</v>
      </c>
      <c r="MG55" s="18">
        <v>256.17759036111835</v>
      </c>
      <c r="MH55" s="18">
        <v>252.6428102517128</v>
      </c>
      <c r="MI55" s="18">
        <v>252.20796032309531</v>
      </c>
      <c r="MJ55" s="18">
        <v>247.6185441799164</v>
      </c>
      <c r="MK55" s="18">
        <v>250.89941191720962</v>
      </c>
      <c r="ML55" s="18">
        <v>259.00361506962776</v>
      </c>
      <c r="MM55" s="18">
        <v>262.99523751783374</v>
      </c>
      <c r="MN55" s="18">
        <v>270.1487687573433</v>
      </c>
      <c r="MO55" s="18">
        <v>267.97551876926423</v>
      </c>
      <c r="MP55" s="18">
        <v>267.84056534314152</v>
      </c>
      <c r="MQ55" s="18">
        <v>264.76362722754482</v>
      </c>
      <c r="MR55" s="18">
        <v>265.88024187183379</v>
      </c>
      <c r="MS55" s="18">
        <v>267.17779407262799</v>
      </c>
      <c r="MT55" s="18">
        <v>263.97789839100841</v>
      </c>
      <c r="MU55" s="18">
        <v>263.28513747024533</v>
      </c>
      <c r="MV55" s="18">
        <v>271.10543860030174</v>
      </c>
      <c r="MW55" s="18">
        <v>279.82342992782594</v>
      </c>
      <c r="MX55" s="18">
        <v>277.60519546437268</v>
      </c>
      <c r="MY55" s="18">
        <v>261.50475190043454</v>
      </c>
      <c r="MZ55" s="18">
        <v>248.17435236454008</v>
      </c>
      <c r="NA55" s="18">
        <v>251.16132152938843</v>
      </c>
      <c r="NB55" s="18">
        <v>258.1119228022099</v>
      </c>
      <c r="NC55" s="18">
        <v>259.55142601418498</v>
      </c>
      <c r="ND55" s="18">
        <v>260.88196683025359</v>
      </c>
      <c r="NE55" s="18">
        <v>273.55559302568435</v>
      </c>
      <c r="NF55" s="18">
        <v>277.61519201445583</v>
      </c>
      <c r="NG55" s="18">
        <v>277.2133307011128</v>
      </c>
      <c r="NH55" s="18">
        <v>278.79478492426875</v>
      </c>
      <c r="NI55" s="18">
        <v>280.89506009674074</v>
      </c>
      <c r="NJ55" s="18">
        <v>277.87310300660135</v>
      </c>
      <c r="NK55" s="18">
        <v>275.59189027762415</v>
      </c>
      <c r="NL55" s="18">
        <v>269.13211961388589</v>
      </c>
      <c r="NM55" s="18">
        <v>269.27806924510003</v>
      </c>
      <c r="NN55" s="18">
        <v>280.89805906176565</v>
      </c>
      <c r="NO55" s="18">
        <v>281.63480480289462</v>
      </c>
      <c r="NP55" s="18">
        <v>293.78861039400101</v>
      </c>
      <c r="NQ55" s="18">
        <v>294.88323262810707</v>
      </c>
      <c r="NR55" s="18">
        <v>298.00415556406978</v>
      </c>
      <c r="NS55" s="18">
        <v>305.08471198797224</v>
      </c>
      <c r="NT55" s="18">
        <v>311.19460339879993</v>
      </c>
      <c r="NU55" s="18">
        <v>332.4242768104076</v>
      </c>
      <c r="NV55" s="18">
        <v>339.63078976535797</v>
      </c>
      <c r="NW55" s="18">
        <v>347.53706122612954</v>
      </c>
      <c r="NX55" s="18">
        <v>353.8608788087368</v>
      </c>
      <c r="NY55" s="18">
        <v>346.00259078836444</v>
      </c>
      <c r="NZ55" s="18">
        <v>336.14399309635161</v>
      </c>
      <c r="OA55" s="18">
        <v>335.16832980823517</v>
      </c>
      <c r="OB55" s="18">
        <v>334.04471757888797</v>
      </c>
      <c r="OC55" s="18">
        <v>333.74282176637649</v>
      </c>
      <c r="OD55" s="18">
        <v>337.1966298201084</v>
      </c>
      <c r="OE55" s="18">
        <v>331.88846172595021</v>
      </c>
      <c r="OF55" s="18">
        <v>328.32469162130354</v>
      </c>
      <c r="OG55" s="18">
        <v>324.92886355805399</v>
      </c>
      <c r="OH55" s="18">
        <v>321.46405929923054</v>
      </c>
      <c r="OI55" s="18">
        <v>322.19580676531791</v>
      </c>
      <c r="OJ55" s="18">
        <v>322.29677192115787</v>
      </c>
      <c r="OK55" s="18">
        <v>334.38060166168214</v>
      </c>
      <c r="OL55" s="18">
        <v>348.23082180190085</v>
      </c>
      <c r="OM55" s="18">
        <v>354.49066146397593</v>
      </c>
      <c r="ON55" s="18">
        <v>345.6447142953873</v>
      </c>
      <c r="OO55" s="18">
        <v>341.54013083124164</v>
      </c>
      <c r="OP55" s="18">
        <v>334.42158751702306</v>
      </c>
      <c r="OQ55" s="18">
        <v>324.85488908743855</v>
      </c>
      <c r="OR55" s="18">
        <v>306.44624210929874</v>
      </c>
      <c r="OS55" s="18">
        <v>303.77016565203667</v>
      </c>
      <c r="OT55" s="18">
        <v>295.8259073009491</v>
      </c>
      <c r="OU55" s="18">
        <v>287.3438345553875</v>
      </c>
      <c r="OV55" s="18">
        <v>283.76107100558278</v>
      </c>
      <c r="OW55" s="18">
        <v>282.29557676339147</v>
      </c>
      <c r="OX55" s="18">
        <v>285.98030512404443</v>
      </c>
      <c r="OY55" s="18">
        <v>287.36982558560373</v>
      </c>
      <c r="OZ55" s="18">
        <v>287.86265550470353</v>
      </c>
      <c r="PA55" s="18">
        <v>292.17016893553733</v>
      </c>
      <c r="PB55" s="18">
        <v>274.23635808634759</v>
      </c>
      <c r="PC55" s="18">
        <v>269.04814859318736</v>
      </c>
      <c r="PD55" s="18">
        <v>260.95194268083571</v>
      </c>
      <c r="PE55" s="18">
        <v>253.68844939041139</v>
      </c>
      <c r="PF55" s="18">
        <v>245.79817240977289</v>
      </c>
      <c r="PG55" s="18">
        <v>240.26308262872698</v>
      </c>
      <c r="PH55" s="18">
        <v>236.714307349205</v>
      </c>
      <c r="PI55" s="18">
        <v>223.03502821540832</v>
      </c>
      <c r="PJ55" s="18">
        <v>223.70279776096345</v>
      </c>
      <c r="PK55" s="18">
        <v>229.17890789651872</v>
      </c>
      <c r="PL55" s="18">
        <v>224.69045690917969</v>
      </c>
      <c r="PM55" s="18">
        <v>224.78142551493644</v>
      </c>
      <c r="PN55" s="18">
        <v>232.64771077537537</v>
      </c>
      <c r="PO55" s="18">
        <v>246.66487330198288</v>
      </c>
      <c r="PP55" s="18">
        <v>249.19699943804738</v>
      </c>
      <c r="PQ55" s="18">
        <v>252.47686752033232</v>
      </c>
      <c r="PR55" s="18">
        <v>253.6724549102783</v>
      </c>
      <c r="PS55" s="18">
        <v>243.34801798439025</v>
      </c>
      <c r="PT55" s="18">
        <v>240.60296533155443</v>
      </c>
      <c r="PU55" s="18">
        <v>232.45977563381194</v>
      </c>
      <c r="PV55" s="18">
        <v>227.54647126793861</v>
      </c>
      <c r="PW55" s="18">
        <v>230.18656014490128</v>
      </c>
      <c r="PX55" s="18">
        <v>230.5994176633358</v>
      </c>
      <c r="PY55" s="18">
        <v>224.12765113949777</v>
      </c>
      <c r="PZ55" s="18">
        <v>234.66701389217377</v>
      </c>
      <c r="QA55" s="18">
        <v>235.12885450601578</v>
      </c>
      <c r="QB55" s="18">
        <v>233.98824814152715</v>
      </c>
      <c r="QC55" s="18">
        <v>234.03123330688476</v>
      </c>
      <c r="QD55" s="18">
        <v>222.55119519138336</v>
      </c>
      <c r="QE55" s="18">
        <v>222.65615896725654</v>
      </c>
      <c r="QF55" s="18">
        <v>226.4598462738991</v>
      </c>
      <c r="QG55" s="18">
        <v>217.54692221975327</v>
      </c>
      <c r="QH55" s="18">
        <v>204.39845989537238</v>
      </c>
      <c r="QI55" s="18">
        <v>197.98367370700836</v>
      </c>
      <c r="QJ55" s="18">
        <v>204.89528843450546</v>
      </c>
      <c r="QK55" s="18">
        <v>203.17588182020188</v>
      </c>
      <c r="QL55" s="18">
        <v>208.45406026411058</v>
      </c>
      <c r="QM55" s="18">
        <v>208.25512891745566</v>
      </c>
      <c r="QN55" s="18">
        <v>211.43003322386741</v>
      </c>
      <c r="QO55" s="18">
        <v>210.06150551748274</v>
      </c>
      <c r="QP55" s="18">
        <v>211.6079718153477</v>
      </c>
      <c r="QQ55" s="18">
        <v>216.04344108724592</v>
      </c>
      <c r="QR55" s="18">
        <v>217.75784942650796</v>
      </c>
      <c r="QS55" s="18">
        <v>218.71251995944979</v>
      </c>
      <c r="QT55" s="18">
        <v>223.94171530795097</v>
      </c>
      <c r="QU55" s="18">
        <v>224.92337652611732</v>
      </c>
      <c r="QV55" s="18">
        <v>235.5037251341343</v>
      </c>
      <c r="QW55" s="18">
        <v>243.36701142954826</v>
      </c>
      <c r="QX55" s="18">
        <v>246.33398749423029</v>
      </c>
      <c r="QY55" s="18">
        <v>250.17166307115556</v>
      </c>
      <c r="QZ55" s="18">
        <v>255.79372283792497</v>
      </c>
      <c r="RA55" s="18">
        <v>267.40571541452408</v>
      </c>
      <c r="RB55" s="18">
        <v>279.95738369894025</v>
      </c>
      <c r="RC55" s="18">
        <v>266.46803901672365</v>
      </c>
      <c r="RD55" s="18">
        <v>259.90830285215378</v>
      </c>
      <c r="RE55" s="18">
        <v>246.503928845644</v>
      </c>
      <c r="RF55" s="18">
        <v>236.40041567659378</v>
      </c>
      <c r="RG55" s="18">
        <v>223.9437146179676</v>
      </c>
      <c r="RH55" s="18">
        <v>220.67684205079078</v>
      </c>
      <c r="RI55" s="18">
        <v>221.43957882213593</v>
      </c>
      <c r="RJ55" s="18">
        <v>221.45957192230225</v>
      </c>
      <c r="RK55" s="18">
        <v>223.72379051613805</v>
      </c>
      <c r="RL55" s="18">
        <v>224.46653418731691</v>
      </c>
      <c r="RM55" s="18">
        <v>224.17263561487198</v>
      </c>
      <c r="RN55" s="18">
        <v>224.94137031626701</v>
      </c>
      <c r="RO55" s="18">
        <v>229.29786684250831</v>
      </c>
      <c r="RP55" s="18">
        <v>227.21858442521096</v>
      </c>
      <c r="RQ55" s="18">
        <v>225.24226647377014</v>
      </c>
      <c r="RR55" s="18">
        <v>228.33819803452491</v>
      </c>
      <c r="RS55" s="18">
        <v>219.0564012823105</v>
      </c>
      <c r="RT55" s="18">
        <v>216.99611231017113</v>
      </c>
      <c r="RU55" s="18">
        <v>209.92955105638504</v>
      </c>
      <c r="RV55" s="18">
        <v>207.05554290747642</v>
      </c>
      <c r="RW55" s="18">
        <v>206.66667710924148</v>
      </c>
      <c r="RX55" s="18">
        <v>206.40776646208764</v>
      </c>
      <c r="RY55" s="18">
        <v>209.82458728051185</v>
      </c>
      <c r="RZ55" s="18">
        <v>211.51200493454934</v>
      </c>
      <c r="SA55" s="18">
        <v>211.21110877704621</v>
      </c>
      <c r="SB55" s="18">
        <v>209.90455968117715</v>
      </c>
      <c r="SC55" s="18">
        <v>212.31972618126869</v>
      </c>
      <c r="SD55" s="18">
        <v>214.70190406608583</v>
      </c>
      <c r="SE55" s="18">
        <v>216.9871154150963</v>
      </c>
      <c r="SF55" s="18">
        <v>216.80817716860773</v>
      </c>
      <c r="SG55" s="18">
        <v>221.11968921947479</v>
      </c>
      <c r="SH55" s="18">
        <v>225.48318333077432</v>
      </c>
      <c r="SI55" s="18">
        <v>228.86201725888253</v>
      </c>
      <c r="SJ55" s="18">
        <v>233.61537682342529</v>
      </c>
      <c r="SK55" s="18">
        <v>243.52695623087882</v>
      </c>
      <c r="SL55" s="18">
        <v>245.80716930484772</v>
      </c>
      <c r="SM55" s="18">
        <v>247.1956901113987</v>
      </c>
      <c r="SN55" s="18">
        <v>249.85077381348611</v>
      </c>
      <c r="SO55" s="18">
        <v>252.04001828169822</v>
      </c>
      <c r="SP55" s="5">
        <v>252.00902897644045</v>
      </c>
      <c r="SQ55" s="5">
        <v>253.20061774635317</v>
      </c>
      <c r="SR55" s="5">
        <v>250.0447068850994</v>
      </c>
      <c r="SS55" s="5">
        <v>251.50020457720754</v>
      </c>
    </row>
    <row r="56" spans="1:514" x14ac:dyDescent="0.25">
      <c r="A56" s="5" t="s">
        <v>283</v>
      </c>
      <c r="B56" s="5" t="str">
        <f ca="1">_xlfn.XLOOKUP(A56,bonds[worksheet get],bonds[unique lookup],"-")</f>
        <v>AMXLMM 6 3/8 09/06/73 nc-20</v>
      </c>
      <c r="C56" s="5" t="str">
        <f ca="1">_xlfn.XLOOKUP(A56,bonds[worksheet get],bonds[ID_ISIN],"-")</f>
        <v>XS0969342384</v>
      </c>
      <c r="D56" s="18">
        <f ca="1">_xll.BDH(A56,"blp_i_sprd_mid","-2AY",,"Dates=H","Fill=C","Sort=R","Dir=H","factor="&amp;_xlfn.XLOOKUP(A56,bonds[worksheet get],bonds[yas/blp factor]),"cols=506;rows=1")</f>
        <v>331.35875780707602</v>
      </c>
      <c r="E56" s="18">
        <v>333.91190150320529</v>
      </c>
      <c r="F56" s="18">
        <v>336.68655521446465</v>
      </c>
      <c r="G56" s="18">
        <v>343.97230853819849</v>
      </c>
      <c r="H56" s="18">
        <v>347.99608611738682</v>
      </c>
      <c r="I56" s="18">
        <v>352.74410513734819</v>
      </c>
      <c r="J56" s="18">
        <v>354.37268529206511</v>
      </c>
      <c r="K56" s="18">
        <v>371.85753018200398</v>
      </c>
      <c r="L56" s="18">
        <v>368.66489670306447</v>
      </c>
      <c r="M56" s="18">
        <v>368.18624245297912</v>
      </c>
      <c r="N56" s="18">
        <v>365.45011222261189</v>
      </c>
      <c r="O56" s="18">
        <v>366.00773960852621</v>
      </c>
      <c r="P56" s="18">
        <v>352.21922271019218</v>
      </c>
      <c r="Q56" s="18">
        <v>340.22397384738923</v>
      </c>
      <c r="R56" s="18">
        <v>328.23161424565319</v>
      </c>
      <c r="S56" s="18">
        <v>333.22233119523526</v>
      </c>
      <c r="T56" s="18">
        <v>329.13498987257481</v>
      </c>
      <c r="U56" s="18">
        <v>325.5879403694272</v>
      </c>
      <c r="V56" s="18">
        <v>314.23988598561289</v>
      </c>
      <c r="W56" s="18">
        <v>325.63224237245322</v>
      </c>
      <c r="X56" s="18">
        <v>318.34263670063018</v>
      </c>
      <c r="Y56" s="18">
        <v>310.85174584114554</v>
      </c>
      <c r="Z56" s="18">
        <v>300.76244619548322</v>
      </c>
      <c r="AA56" s="18">
        <v>313.65143981498483</v>
      </c>
      <c r="AB56" s="18">
        <v>329.91027492552996</v>
      </c>
      <c r="AC56" s="18">
        <v>355.59773198443651</v>
      </c>
      <c r="AD56" s="18">
        <v>360.9476803933382</v>
      </c>
      <c r="AE56" s="18">
        <v>372.44886561369896</v>
      </c>
      <c r="AF56" s="18">
        <v>376.45819688755273</v>
      </c>
      <c r="AG56" s="18">
        <v>372.78594607150558</v>
      </c>
      <c r="AH56" s="18">
        <v>380.08710878759621</v>
      </c>
      <c r="AI56" s="18">
        <v>397.11256116789582</v>
      </c>
      <c r="AJ56" s="18">
        <v>414.34604034501314</v>
      </c>
      <c r="AK56" s="18">
        <v>411.66287990087267</v>
      </c>
      <c r="AL56" s="18">
        <v>430.31209700077773</v>
      </c>
      <c r="AM56" s="18">
        <v>437.65948789393906</v>
      </c>
      <c r="AN56" s="18">
        <v>437.92241065102814</v>
      </c>
      <c r="AO56" s="18">
        <v>436.39977006876467</v>
      </c>
      <c r="AP56" s="18">
        <v>439.31599757230282</v>
      </c>
      <c r="AQ56" s="18">
        <v>426.84209445941445</v>
      </c>
      <c r="AR56" s="18">
        <v>420.89117974859477</v>
      </c>
      <c r="AS56" s="18">
        <v>417.00512361359597</v>
      </c>
      <c r="AT56" s="18">
        <v>414.24010077255969</v>
      </c>
      <c r="AU56" s="18">
        <v>409.52675288540127</v>
      </c>
      <c r="AV56" s="18">
        <v>411.10910486304761</v>
      </c>
      <c r="AW56" s="18">
        <v>402.95175778412818</v>
      </c>
      <c r="AX56" s="18">
        <v>396.37676268285514</v>
      </c>
      <c r="AY56" s="18">
        <v>371.59557051193718</v>
      </c>
      <c r="AZ56" s="18">
        <v>367.50341375416519</v>
      </c>
      <c r="BA56" s="18">
        <v>367.75670564103126</v>
      </c>
      <c r="BB56" s="18">
        <v>373.04886882859466</v>
      </c>
      <c r="BC56" s="18">
        <v>396.63968543994423</v>
      </c>
      <c r="BD56" s="18">
        <v>398.39057764649391</v>
      </c>
      <c r="BE56" s="18">
        <v>407.20571316164728</v>
      </c>
      <c r="BF56" s="18">
        <v>407.45996813553569</v>
      </c>
      <c r="BG56" s="18">
        <v>404.15176421391965</v>
      </c>
      <c r="BH56" s="18">
        <v>381.76480638045069</v>
      </c>
      <c r="BI56" s="18">
        <v>383.91345352721214</v>
      </c>
      <c r="BJ56" s="18">
        <v>384.67429227483274</v>
      </c>
      <c r="BK56" s="18">
        <v>401.94436875879768</v>
      </c>
      <c r="BL56" s="18">
        <v>427.08671856307984</v>
      </c>
      <c r="BM56" s="18">
        <v>474.45037523299453</v>
      </c>
      <c r="BN56" s="18">
        <v>500.07041620033976</v>
      </c>
      <c r="BO56" s="18">
        <v>497.77441673916576</v>
      </c>
      <c r="BP56" s="18">
        <v>505.08809958654643</v>
      </c>
      <c r="BQ56" s="18">
        <v>501.84634866946936</v>
      </c>
      <c r="BR56" s="18">
        <v>499.27298014587166</v>
      </c>
      <c r="BS56" s="18">
        <v>496.61582305133339</v>
      </c>
      <c r="BT56" s="18">
        <v>496.18532315236325</v>
      </c>
      <c r="BU56" s="18">
        <v>473.86192906236647</v>
      </c>
      <c r="BV56" s="18">
        <v>483.4446449342966</v>
      </c>
      <c r="BW56" s="18">
        <v>469.43750728189946</v>
      </c>
      <c r="BX56" s="18">
        <v>479.74542768162485</v>
      </c>
      <c r="BY56" s="18">
        <v>508.4174914226532</v>
      </c>
      <c r="BZ56" s="18">
        <v>492.68931726139783</v>
      </c>
      <c r="CA56" s="18">
        <v>498.74520845764874</v>
      </c>
      <c r="CB56" s="18">
        <v>482.57305117911102</v>
      </c>
      <c r="CC56" s="18">
        <v>449.2675757737756</v>
      </c>
      <c r="CD56" s="18">
        <v>394.74144091898199</v>
      </c>
      <c r="CE56" s="18">
        <v>266.58056159985068</v>
      </c>
      <c r="CF56" s="18">
        <v>255.49928232121465</v>
      </c>
      <c r="CG56" s="18">
        <v>225.03780289274457</v>
      </c>
      <c r="CH56" s="18">
        <v>210.08009834933281</v>
      </c>
      <c r="CI56" s="18">
        <v>218.22588838398457</v>
      </c>
      <c r="CJ56" s="18">
        <v>140.87266492652893</v>
      </c>
      <c r="CK56" s="18">
        <v>114.95791933035851</v>
      </c>
      <c r="CL56" s="18">
        <v>114.09499335837364</v>
      </c>
      <c r="CM56" s="18">
        <v>105.36653567522764</v>
      </c>
      <c r="CN56" s="18">
        <v>108.8192026501894</v>
      </c>
      <c r="CO56" s="18">
        <v>101.19347960758209</v>
      </c>
      <c r="CP56" s="18">
        <v>72.159295146167281</v>
      </c>
      <c r="CQ56" s="18">
        <v>73.210023087501526</v>
      </c>
      <c r="CR56" s="18">
        <v>65.688313443303116</v>
      </c>
      <c r="CS56" s="18">
        <v>58.052959530472755</v>
      </c>
      <c r="CT56" s="18">
        <v>49.341837413728236</v>
      </c>
      <c r="CU56" s="18">
        <v>48.45964970129728</v>
      </c>
      <c r="CV56" s="18">
        <v>52.783910431444646</v>
      </c>
      <c r="CW56" s="18">
        <v>54.867067660689351</v>
      </c>
      <c r="CX56" s="18">
        <v>57.018604068517682</v>
      </c>
      <c r="CY56" s="18">
        <v>59.879935611784454</v>
      </c>
      <c r="CZ56" s="18">
        <v>61.253297705590725</v>
      </c>
      <c r="DA56" s="18">
        <v>62.419596089601512</v>
      </c>
      <c r="DB56" s="18">
        <v>63.514626033961768</v>
      </c>
      <c r="DC56" s="18">
        <v>64.769528424024571</v>
      </c>
      <c r="DD56" s="18">
        <v>62.930995298445225</v>
      </c>
      <c r="DE56" s="18">
        <v>62.797126202344892</v>
      </c>
      <c r="DF56" s="18">
        <v>66.268091830730441</v>
      </c>
      <c r="DG56" s="18">
        <v>70.032799000918871</v>
      </c>
      <c r="DH56" s="18">
        <v>72.772781579375263</v>
      </c>
      <c r="DI56" s="18">
        <v>74.890609941422937</v>
      </c>
      <c r="DJ56" s="18">
        <v>83.368664998769759</v>
      </c>
      <c r="DK56" s="18">
        <v>80.597863635599609</v>
      </c>
      <c r="DL56" s="18">
        <v>76.710844413578513</v>
      </c>
      <c r="DM56" s="18">
        <v>76.253378077983854</v>
      </c>
      <c r="DN56" s="18">
        <v>64.88798812776804</v>
      </c>
      <c r="DO56" s="18">
        <v>65.98975968128444</v>
      </c>
      <c r="DP56" s="18">
        <v>66.112071733117105</v>
      </c>
      <c r="DQ56" s="18">
        <v>66.546423980176442</v>
      </c>
      <c r="DR56" s="18">
        <v>68.741299304008493</v>
      </c>
      <c r="DS56" s="18">
        <v>69.636970234751701</v>
      </c>
      <c r="DT56" s="18">
        <v>72.345170941472048</v>
      </c>
      <c r="DU56" s="18">
        <v>76.705065891444676</v>
      </c>
      <c r="DV56" s="18">
        <v>72.716922532081611</v>
      </c>
      <c r="DW56" s="18">
        <v>74.767334802567959</v>
      </c>
      <c r="DX56" s="18">
        <v>71.788506642580032</v>
      </c>
      <c r="DY56" s="18">
        <v>71.744204639554027</v>
      </c>
      <c r="DZ56" s="18">
        <v>71.068117549896243</v>
      </c>
      <c r="EA56" s="18">
        <v>62.904028861820699</v>
      </c>
      <c r="EB56" s="18">
        <v>56.685375958800314</v>
      </c>
      <c r="EC56" s="18">
        <v>39.557836354136462</v>
      </c>
      <c r="ED56" s="18">
        <v>37.900363588750366</v>
      </c>
      <c r="EE56" s="18">
        <v>42.862187927663328</v>
      </c>
      <c r="EF56" s="18">
        <v>31.367744316458701</v>
      </c>
      <c r="EG56" s="18">
        <v>38.438729234218599</v>
      </c>
      <c r="EH56" s="18">
        <v>35.777719791591167</v>
      </c>
      <c r="EI56" s="18">
        <v>36.524112233877183</v>
      </c>
      <c r="EJ56" s="18">
        <v>39.671480622768399</v>
      </c>
      <c r="EK56" s="18">
        <v>43.649030024886137</v>
      </c>
      <c r="EL56" s="18">
        <v>44.275999676406386</v>
      </c>
      <c r="EM56" s="18">
        <v>44.695905618131157</v>
      </c>
      <c r="EN56" s="18">
        <v>45.3199860085845</v>
      </c>
      <c r="EO56" s="18">
        <v>50.702679376244546</v>
      </c>
      <c r="EP56" s="18">
        <v>53.997400079548356</v>
      </c>
      <c r="EQ56" s="18">
        <v>55.173329333782192</v>
      </c>
      <c r="ER56" s="18">
        <v>56.804798749566075</v>
      </c>
      <c r="ES56" s="18">
        <v>57.583936150610441</v>
      </c>
      <c r="ET56" s="18">
        <v>56.646852477908133</v>
      </c>
      <c r="EU56" s="18">
        <v>59.629532985985279</v>
      </c>
      <c r="EV56" s="18">
        <v>57.353758352279662</v>
      </c>
      <c r="EW56" s="18">
        <v>57.846858907699584</v>
      </c>
      <c r="EX56" s="18">
        <v>57.62823815363646</v>
      </c>
      <c r="EY56" s="18">
        <v>57.202553689777851</v>
      </c>
      <c r="EZ56" s="18">
        <v>59.535150457799432</v>
      </c>
      <c r="FA56" s="18">
        <v>59.280895483911031</v>
      </c>
      <c r="FB56" s="18">
        <v>58.287952763915058</v>
      </c>
      <c r="FC56" s="18">
        <v>58.664519789636131</v>
      </c>
      <c r="FD56" s="18">
        <v>59.872230915606025</v>
      </c>
      <c r="FE56" s="18">
        <v>61.913975402891644</v>
      </c>
      <c r="FF56" s="18">
        <v>63.195844229578967</v>
      </c>
      <c r="FG56" s="18">
        <v>61.813814352571974</v>
      </c>
      <c r="FH56" s="18">
        <v>60.66774079602957</v>
      </c>
      <c r="FI56" s="18">
        <v>61.282190316259864</v>
      </c>
      <c r="FJ56" s="18">
        <v>63.073532177746294</v>
      </c>
      <c r="FK56" s="18">
        <v>60.219905330657959</v>
      </c>
      <c r="FL56" s="18">
        <v>62.21060620576143</v>
      </c>
      <c r="FM56" s="18">
        <v>56.396449852108958</v>
      </c>
      <c r="FN56" s="18">
        <v>55.197406509339814</v>
      </c>
      <c r="FO56" s="18">
        <v>58.697264748394495</v>
      </c>
      <c r="FP56" s="18">
        <v>60.287321422219279</v>
      </c>
      <c r="FQ56" s="18">
        <v>64.044323896229258</v>
      </c>
      <c r="FR56" s="18">
        <v>64.623139196634284</v>
      </c>
      <c r="FS56" s="18">
        <v>68.885762357354167</v>
      </c>
      <c r="FT56" s="18">
        <v>69.280628036499024</v>
      </c>
      <c r="FU56" s="18">
        <v>71.429275183260444</v>
      </c>
      <c r="FV56" s="18">
        <v>77.077780569076538</v>
      </c>
      <c r="FW56" s="18">
        <v>78.032199808180323</v>
      </c>
      <c r="FX56" s="18">
        <v>78.018716589868063</v>
      </c>
      <c r="FY56" s="18">
        <v>80.933981006383902</v>
      </c>
      <c r="FZ56" s="18">
        <v>81.324031250417235</v>
      </c>
      <c r="GA56" s="18">
        <v>74.701844885051244</v>
      </c>
      <c r="GB56" s="18">
        <v>77.163495314061635</v>
      </c>
      <c r="GC56" s="18">
        <v>77.876179710567001</v>
      </c>
      <c r="GD56" s="18">
        <v>85.34684574258327</v>
      </c>
      <c r="GE56" s="18">
        <v>83.038326150119303</v>
      </c>
      <c r="GF56" s="18">
        <v>86.845409149289139</v>
      </c>
      <c r="GG56" s="18">
        <v>88.684905361890799</v>
      </c>
      <c r="GH56" s="18">
        <v>97.230376510798919</v>
      </c>
      <c r="GI56" s="18">
        <v>96.121863348126411</v>
      </c>
      <c r="GJ56" s="18">
        <v>97.240007381021982</v>
      </c>
      <c r="GK56" s="18">
        <v>94.555883849859242</v>
      </c>
      <c r="GL56" s="18">
        <v>86.787623927950861</v>
      </c>
      <c r="GM56" s="18">
        <v>86.262741500794888</v>
      </c>
      <c r="GN56" s="18">
        <v>84.680389523148534</v>
      </c>
      <c r="GO56" s="18">
        <v>83.035436889052392</v>
      </c>
      <c r="GP56" s="18">
        <v>88.531774525344375</v>
      </c>
      <c r="GQ56" s="18">
        <v>75.438606457114219</v>
      </c>
      <c r="GR56" s="18">
        <v>68.422517499625684</v>
      </c>
      <c r="GS56" s="18">
        <v>71.194281949818134</v>
      </c>
      <c r="GT56" s="18">
        <v>70.138738573372365</v>
      </c>
      <c r="GU56" s="18">
        <v>70.288980148851877</v>
      </c>
      <c r="GV56" s="18">
        <v>69.918191645264628</v>
      </c>
      <c r="GW56" s="18">
        <v>74.20778124260903</v>
      </c>
      <c r="GX56" s="18">
        <v>72.496375603973874</v>
      </c>
      <c r="GY56" s="18">
        <v>67.47195060861111</v>
      </c>
      <c r="GZ56" s="18">
        <v>60.713968973100179</v>
      </c>
      <c r="HA56" s="18">
        <v>59.408986057877541</v>
      </c>
      <c r="HB56" s="18">
        <v>60.414448909163475</v>
      </c>
      <c r="HC56" s="18">
        <v>60.037881883442402</v>
      </c>
      <c r="HD56" s="18">
        <v>47.914542446672911</v>
      </c>
      <c r="HE56" s="18">
        <v>44.613080134212971</v>
      </c>
      <c r="HF56" s="18">
        <v>40.049973822534085</v>
      </c>
      <c r="HG56" s="18">
        <v>42.71002017813921</v>
      </c>
      <c r="HH56" s="18">
        <v>49.317760238170621</v>
      </c>
      <c r="HI56" s="18">
        <v>51.691769748151302</v>
      </c>
      <c r="HJ56" s="18">
        <v>50.700753202199934</v>
      </c>
      <c r="HK56" s="18">
        <v>50.783578686118126</v>
      </c>
      <c r="HL56" s="18">
        <v>51.498189256668091</v>
      </c>
      <c r="HM56" s="18">
        <v>55.3861715657115</v>
      </c>
      <c r="HN56" s="18">
        <v>52.889850003898147</v>
      </c>
      <c r="HO56" s="18">
        <v>51.139920884370802</v>
      </c>
      <c r="HP56" s="18">
        <v>53.524524351596831</v>
      </c>
      <c r="HQ56" s="18">
        <v>58.677039920926099</v>
      </c>
      <c r="HR56" s="18">
        <v>61.73965665185451</v>
      </c>
      <c r="HS56" s="18">
        <v>60.973039382100104</v>
      </c>
      <c r="HT56" s="18">
        <v>63.355716675281528</v>
      </c>
      <c r="HU56" s="18">
        <v>65.881893934786319</v>
      </c>
      <c r="HV56" s="18">
        <v>65.942568417191509</v>
      </c>
      <c r="HW56" s="18">
        <v>69.126534112930301</v>
      </c>
      <c r="HX56" s="18">
        <v>69.618671581327916</v>
      </c>
      <c r="HY56" s="18">
        <v>68.396514150023464</v>
      </c>
      <c r="HZ56" s="18">
        <v>66.487675671815879</v>
      </c>
      <c r="IA56" s="18">
        <v>71.958009958505627</v>
      </c>
      <c r="IB56" s="18">
        <v>75.403935324311249</v>
      </c>
      <c r="IC56" s="18">
        <v>76.338129735946652</v>
      </c>
      <c r="ID56" s="18">
        <v>66.156373736143109</v>
      </c>
      <c r="IE56" s="18">
        <v>66.212232783436775</v>
      </c>
      <c r="IF56" s="18">
        <v>67.143537934005266</v>
      </c>
      <c r="IG56" s="18">
        <v>68.988812668740749</v>
      </c>
      <c r="IH56" s="18">
        <v>57.967244785487651</v>
      </c>
      <c r="II56" s="18">
        <v>57.406728138506409</v>
      </c>
      <c r="IJ56" s="18">
        <v>62.499532312452793</v>
      </c>
      <c r="IK56" s="18">
        <v>63.800662879586213</v>
      </c>
      <c r="IL56" s="18">
        <v>67.539366700172422</v>
      </c>
      <c r="IM56" s="18">
        <v>66.860390349447727</v>
      </c>
      <c r="IN56" s="18">
        <v>69.426054176867012</v>
      </c>
      <c r="IO56" s="18">
        <v>66.663920596897597</v>
      </c>
      <c r="IP56" s="18">
        <v>64.678035156905651</v>
      </c>
      <c r="IQ56" s="18">
        <v>63.579152864456184</v>
      </c>
      <c r="IR56" s="18">
        <v>64.27739095562697</v>
      </c>
      <c r="IS56" s="18">
        <v>62.947367777824404</v>
      </c>
      <c r="IT56" s="18">
        <v>63.617676345348357</v>
      </c>
      <c r="IU56" s="18">
        <v>67.001964141726489</v>
      </c>
      <c r="IV56" s="18">
        <v>67.801326370239266</v>
      </c>
      <c r="IW56" s="18">
        <v>64.045286983251572</v>
      </c>
      <c r="IX56" s="18">
        <v>60.858432026445868</v>
      </c>
      <c r="IY56" s="18">
        <v>59.701764512658123</v>
      </c>
      <c r="IZ56" s="18">
        <v>63.265186495184899</v>
      </c>
      <c r="JA56" s="18">
        <v>63.174656315088278</v>
      </c>
      <c r="JB56" s="18">
        <v>61.010599775969979</v>
      </c>
      <c r="JC56" s="18">
        <v>65.59874635022878</v>
      </c>
      <c r="JD56" s="18">
        <v>67.513363350570202</v>
      </c>
      <c r="JE56" s="18">
        <v>70.4430740724206</v>
      </c>
      <c r="JF56" s="18">
        <v>66.857501088380815</v>
      </c>
      <c r="JG56" s="18">
        <v>64.649142546236504</v>
      </c>
      <c r="JH56" s="18">
        <v>65.044971312403675</v>
      </c>
      <c r="JI56" s="18">
        <v>64.921696173548696</v>
      </c>
      <c r="JJ56" s="18">
        <v>69.716906457602974</v>
      </c>
      <c r="JK56" s="18">
        <v>75.748720478296278</v>
      </c>
      <c r="JL56" s="18">
        <v>85.888100649118428</v>
      </c>
      <c r="JM56" s="18">
        <v>86.655681005895147</v>
      </c>
      <c r="JN56" s="18">
        <v>87.629361985445016</v>
      </c>
      <c r="JO56" s="18">
        <v>90.525364661514757</v>
      </c>
      <c r="JP56" s="18">
        <v>92.031632764399049</v>
      </c>
      <c r="JQ56" s="18">
        <v>104.88402907705307</v>
      </c>
      <c r="JR56" s="18">
        <v>114.45422481769323</v>
      </c>
      <c r="JS56" s="18">
        <v>120.60064619404078</v>
      </c>
      <c r="JT56" s="18">
        <v>123.90499776756764</v>
      </c>
      <c r="JU56" s="18">
        <v>129.37725822830203</v>
      </c>
      <c r="JV56" s="18">
        <v>132.08738510906696</v>
      </c>
      <c r="JW56" s="18">
        <v>127.03021515494585</v>
      </c>
      <c r="JX56" s="18">
        <v>123.4716086075306</v>
      </c>
      <c r="JY56" s="18">
        <v>124.59553116255999</v>
      </c>
      <c r="JZ56" s="18">
        <v>120.06324363559484</v>
      </c>
      <c r="KA56" s="18">
        <v>111.83077576893568</v>
      </c>
      <c r="KB56" s="18">
        <v>112.41825885254146</v>
      </c>
      <c r="KC56" s="18">
        <v>105.54181751328707</v>
      </c>
      <c r="KD56" s="18">
        <v>99.505188057482243</v>
      </c>
      <c r="KE56" s="18">
        <v>99.356872656047344</v>
      </c>
      <c r="KF56" s="18">
        <v>95.356209165394304</v>
      </c>
      <c r="KG56" s="18">
        <v>96.74112830346823</v>
      </c>
      <c r="KH56" s="18">
        <v>96.537916941761964</v>
      </c>
      <c r="KI56" s="18">
        <v>93.114142577469352</v>
      </c>
      <c r="KJ56" s="18">
        <v>93.912541718959815</v>
      </c>
      <c r="KK56" s="18">
        <v>91.812048923313625</v>
      </c>
      <c r="KL56" s="18">
        <v>92.179948165833949</v>
      </c>
      <c r="KM56" s="18">
        <v>82.738806086182592</v>
      </c>
      <c r="KN56" s="18">
        <v>76.830267204344281</v>
      </c>
      <c r="KO56" s="18">
        <v>74.261714115858084</v>
      </c>
      <c r="KP56" s="18">
        <v>71.10664103078841</v>
      </c>
      <c r="KQ56" s="18">
        <v>74.205855068564418</v>
      </c>
      <c r="KR56" s="18">
        <v>74.462999303519723</v>
      </c>
      <c r="KS56" s="18">
        <v>76.525931705296045</v>
      </c>
      <c r="KT56" s="18">
        <v>78.980840525150299</v>
      </c>
      <c r="KU56" s="18">
        <v>76.32175725656748</v>
      </c>
      <c r="KV56" s="18">
        <v>74.024794708371161</v>
      </c>
      <c r="KW56" s="18">
        <v>73.297664006531235</v>
      </c>
      <c r="KX56" s="18">
        <v>75.147754176378257</v>
      </c>
      <c r="KY56" s="18">
        <v>74.481297956943507</v>
      </c>
      <c r="KZ56" s="18">
        <v>79.493202821016311</v>
      </c>
      <c r="LA56" s="18">
        <v>79.698340356767176</v>
      </c>
      <c r="LB56" s="18">
        <v>82.06560825759172</v>
      </c>
      <c r="LC56" s="18">
        <v>85.081996811449528</v>
      </c>
      <c r="LD56" s="18">
        <v>87.222939262032511</v>
      </c>
      <c r="LE56" s="18">
        <v>88.539479221522811</v>
      </c>
      <c r="LF56" s="18">
        <v>88.889079810619364</v>
      </c>
      <c r="LG56" s="18">
        <v>87.139150691092013</v>
      </c>
      <c r="LH56" s="18">
        <v>87.287466092526913</v>
      </c>
      <c r="LI56" s="18">
        <v>88.339157120883456</v>
      </c>
      <c r="LJ56" s="18">
        <v>95.140477672398092</v>
      </c>
      <c r="LK56" s="18">
        <v>95.261826637208458</v>
      </c>
      <c r="LL56" s="18">
        <v>105.35497863095999</v>
      </c>
      <c r="LM56" s="18">
        <v>105.52544503390789</v>
      </c>
      <c r="LN56" s="18">
        <v>108.19223299866914</v>
      </c>
      <c r="LO56" s="18">
        <v>109.80058832591772</v>
      </c>
      <c r="LP56" s="18">
        <v>110.97266523206234</v>
      </c>
      <c r="LQ56" s="18">
        <v>102.9790429469347</v>
      </c>
      <c r="LR56" s="18">
        <v>102.26539546340705</v>
      </c>
      <c r="LS56" s="18">
        <v>96.602443772256379</v>
      </c>
      <c r="LT56" s="18">
        <v>93.830679322063929</v>
      </c>
      <c r="LU56" s="18">
        <v>93.843199453353876</v>
      </c>
      <c r="LV56" s="18">
        <v>98.673080870211123</v>
      </c>
      <c r="LW56" s="18">
        <v>101.68369090193511</v>
      </c>
      <c r="LX56" s="18">
        <v>109.78132658547163</v>
      </c>
      <c r="LY56" s="18">
        <v>113.78873168528081</v>
      </c>
      <c r="LZ56" s="18">
        <v>123.79809510809184</v>
      </c>
      <c r="MA56" s="18">
        <v>125.93036977547408</v>
      </c>
      <c r="MB56" s="18">
        <v>121.09374674946069</v>
      </c>
      <c r="MC56" s="18">
        <v>121.2218373234272</v>
      </c>
      <c r="MD56" s="18">
        <v>118.52037822586298</v>
      </c>
      <c r="ME56" s="18">
        <v>120.72969985502958</v>
      </c>
      <c r="MF56" s="18">
        <v>122.5614913714528</v>
      </c>
      <c r="MG56" s="18">
        <v>122.11365590608119</v>
      </c>
      <c r="MH56" s="18">
        <v>124.82667204791306</v>
      </c>
      <c r="MI56" s="18">
        <v>129.11915090632439</v>
      </c>
      <c r="MJ56" s="18">
        <v>132.43505952411888</v>
      </c>
      <c r="MK56" s="18">
        <v>134.54903553807733</v>
      </c>
      <c r="ML56" s="18">
        <v>135.97921976619958</v>
      </c>
      <c r="MM56" s="18">
        <v>136.68805181461573</v>
      </c>
      <c r="MN56" s="18">
        <v>138.69512516909836</v>
      </c>
      <c r="MO56" s="18">
        <v>140.10508456975222</v>
      </c>
      <c r="MP56" s="18">
        <v>143.34394622576235</v>
      </c>
      <c r="MQ56" s="18">
        <v>144.78761367219684</v>
      </c>
      <c r="MR56" s="18">
        <v>144.4110466464758</v>
      </c>
      <c r="MS56" s="18">
        <v>146.27076768654587</v>
      </c>
      <c r="MT56" s="18">
        <v>150.01525002926587</v>
      </c>
      <c r="MU56" s="18">
        <v>148.52150205767154</v>
      </c>
      <c r="MV56" s="18">
        <v>143.84282530331612</v>
      </c>
      <c r="MW56" s="18">
        <v>139.19111498558522</v>
      </c>
      <c r="MX56" s="18">
        <v>140.32081606274843</v>
      </c>
      <c r="MY56" s="18">
        <v>145.45599606567623</v>
      </c>
      <c r="MZ56" s="18">
        <v>147.52085464149715</v>
      </c>
      <c r="NA56" s="18">
        <v>151.01397127139569</v>
      </c>
      <c r="NB56" s="18">
        <v>154.29906110447644</v>
      </c>
      <c r="NC56" s="18">
        <v>155.98927882862091</v>
      </c>
      <c r="ND56" s="18">
        <v>152.34688371026516</v>
      </c>
      <c r="NE56" s="18">
        <v>142.15742301428318</v>
      </c>
      <c r="NF56" s="18">
        <v>144.9012579408288</v>
      </c>
      <c r="NG56" s="18">
        <v>142.72949670553206</v>
      </c>
      <c r="NH56" s="18">
        <v>143.69162064081431</v>
      </c>
      <c r="NI56" s="18">
        <v>145.1333619132042</v>
      </c>
      <c r="NJ56" s="18">
        <v>145.52726450532674</v>
      </c>
      <c r="NK56" s="18">
        <v>150.03451176971197</v>
      </c>
      <c r="NL56" s="18">
        <v>153.22521907460691</v>
      </c>
      <c r="NM56" s="18">
        <v>165.27921624577047</v>
      </c>
      <c r="NN56" s="18">
        <v>166.05353821170331</v>
      </c>
      <c r="NO56" s="18">
        <v>167.602182143569</v>
      </c>
      <c r="NP56" s="18">
        <v>175.91169697201252</v>
      </c>
      <c r="NQ56" s="18">
        <v>189.89379436182975</v>
      </c>
      <c r="NR56" s="18">
        <v>218.4213950495124</v>
      </c>
      <c r="NS56" s="18">
        <v>225.52897727411985</v>
      </c>
      <c r="NT56" s="18">
        <v>230.83269750595093</v>
      </c>
      <c r="NU56" s="18">
        <v>236.41860223531722</v>
      </c>
      <c r="NV56" s="18">
        <v>236.04781373172997</v>
      </c>
      <c r="NW56" s="18">
        <v>235.9486157684326</v>
      </c>
      <c r="NX56" s="18">
        <v>236.24524657130243</v>
      </c>
      <c r="NY56" s="18">
        <v>234.40767653274537</v>
      </c>
      <c r="NZ56" s="18">
        <v>237.50496439647674</v>
      </c>
      <c r="OA56" s="18">
        <v>234.03207259404661</v>
      </c>
      <c r="OB56" s="18">
        <v>236.54091428714992</v>
      </c>
      <c r="OC56" s="18">
        <v>236.32421970713139</v>
      </c>
      <c r="OD56" s="18">
        <v>235.41025012296438</v>
      </c>
      <c r="OE56" s="18">
        <v>235.06353879493474</v>
      </c>
      <c r="OF56" s="18">
        <v>237.39324630188941</v>
      </c>
      <c r="OG56" s="18">
        <v>235.29371659326554</v>
      </c>
      <c r="OH56" s="18">
        <v>243.30756370586158</v>
      </c>
      <c r="OI56" s="18">
        <v>254.56219864851238</v>
      </c>
      <c r="OJ56" s="18">
        <v>255.74390642488001</v>
      </c>
      <c r="OK56" s="18">
        <v>248.2221967806816</v>
      </c>
      <c r="OL56" s="18">
        <v>251.37052825659512</v>
      </c>
      <c r="OM56" s="18">
        <v>250.0665084283948</v>
      </c>
      <c r="ON56" s="18">
        <v>244.34288225483894</v>
      </c>
      <c r="OO56" s="18">
        <v>230.39930834591388</v>
      </c>
      <c r="OP56" s="18">
        <v>227.16429903799298</v>
      </c>
      <c r="OQ56" s="18">
        <v>225.19285990333557</v>
      </c>
      <c r="OR56" s="18">
        <v>221.64099496507643</v>
      </c>
      <c r="OS56" s="18">
        <v>216.02138218992948</v>
      </c>
      <c r="OT56" s="18">
        <v>209.23547103077172</v>
      </c>
      <c r="OU56" s="18">
        <v>212.53982260429859</v>
      </c>
      <c r="OV56" s="18">
        <v>215.74208695346115</v>
      </c>
      <c r="OW56" s="18">
        <v>214.35813090240956</v>
      </c>
      <c r="OX56" s="18">
        <v>213.30162443894147</v>
      </c>
      <c r="OY56" s="18">
        <v>196.02288017177582</v>
      </c>
      <c r="OZ56" s="18">
        <v>187.49089224117995</v>
      </c>
      <c r="PA56" s="18">
        <v>181.97818212550879</v>
      </c>
      <c r="PB56" s="18">
        <v>166.56975285565855</v>
      </c>
      <c r="PC56" s="18">
        <v>160.34243216943742</v>
      </c>
      <c r="PD56" s="18">
        <v>161.85544188147784</v>
      </c>
      <c r="PE56" s="18">
        <v>157.3664932705164</v>
      </c>
      <c r="PF56" s="18">
        <v>153.43613513249159</v>
      </c>
      <c r="PG56" s="18">
        <v>156.47274851381778</v>
      </c>
      <c r="PH56" s="18">
        <v>159.98801614522935</v>
      </c>
      <c r="PI56" s="18">
        <v>160.96747564691304</v>
      </c>
      <c r="PJ56" s="18">
        <v>161.73601909071206</v>
      </c>
      <c r="PK56" s="18">
        <v>168.76270200544596</v>
      </c>
      <c r="PL56" s="18">
        <v>180.01155842596293</v>
      </c>
      <c r="PM56" s="18">
        <v>183.81478907704354</v>
      </c>
      <c r="PN56" s="18">
        <v>184.35315472251179</v>
      </c>
      <c r="PO56" s="18">
        <v>185.86038591241837</v>
      </c>
      <c r="PP56" s="18">
        <v>180.09631008392572</v>
      </c>
      <c r="PQ56" s="18">
        <v>177.44204225045442</v>
      </c>
      <c r="PR56" s="18">
        <v>176.32871365267036</v>
      </c>
      <c r="PS56" s="18">
        <v>171.72226842498779</v>
      </c>
      <c r="PT56" s="18">
        <v>169.5582118858695</v>
      </c>
      <c r="PU56" s="18">
        <v>167.48661170089247</v>
      </c>
      <c r="PV56" s="18">
        <v>167.88821898919343</v>
      </c>
      <c r="PW56" s="18">
        <v>168.79255770313739</v>
      </c>
      <c r="PX56" s="18">
        <v>170.09368827027083</v>
      </c>
      <c r="PY56" s="18">
        <v>167.06574267214535</v>
      </c>
      <c r="PZ56" s="18">
        <v>164.83908547657728</v>
      </c>
      <c r="QA56" s="18">
        <v>157.84803678166867</v>
      </c>
      <c r="QB56" s="18">
        <v>157.8114394748211</v>
      </c>
      <c r="QC56" s="18">
        <v>157.75750660157203</v>
      </c>
      <c r="QD56" s="18">
        <v>152.22360857141018</v>
      </c>
      <c r="QE56" s="18">
        <v>154.38188658839465</v>
      </c>
      <c r="QF56" s="18">
        <v>156.55268473666905</v>
      </c>
      <c r="QG56" s="18">
        <v>158.34787894624472</v>
      </c>
      <c r="QH56" s="18">
        <v>156.93310411047935</v>
      </c>
      <c r="QI56" s="18">
        <v>157.27307382935285</v>
      </c>
      <c r="QJ56" s="18">
        <v>155.66279232805965</v>
      </c>
      <c r="QK56" s="18">
        <v>157.21239934694768</v>
      </c>
      <c r="QL56" s="18">
        <v>154.07947726339103</v>
      </c>
      <c r="QM56" s="18">
        <v>156.53342299622295</v>
      </c>
      <c r="QN56" s="18">
        <v>150.18764260625838</v>
      </c>
      <c r="QO56" s="18">
        <v>148.6370725003481</v>
      </c>
      <c r="QP56" s="18">
        <v>150.28780365657806</v>
      </c>
      <c r="QQ56" s="18">
        <v>153.1192795021534</v>
      </c>
      <c r="QR56" s="18">
        <v>154.03902760845423</v>
      </c>
      <c r="QS56" s="18">
        <v>152.55779976814986</v>
      </c>
      <c r="QT56" s="18">
        <v>151.49262552148105</v>
      </c>
      <c r="QU56" s="18">
        <v>152.21012535309794</v>
      </c>
      <c r="QV56" s="18">
        <v>152.330511230886</v>
      </c>
      <c r="QW56" s="18">
        <v>154.35684632581473</v>
      </c>
      <c r="QX56" s="18">
        <v>155.31800717407464</v>
      </c>
      <c r="QY56" s="18">
        <v>157.45606036359072</v>
      </c>
      <c r="QZ56" s="18">
        <v>156.94658732879159</v>
      </c>
      <c r="RA56" s="18">
        <v>154.82201735758781</v>
      </c>
      <c r="RB56" s="18">
        <v>146.62422062373162</v>
      </c>
      <c r="RC56" s="18">
        <v>142.74683227193356</v>
      </c>
      <c r="RD56" s="18">
        <v>138.0633400824666</v>
      </c>
      <c r="RE56" s="18">
        <v>135.8540184533</v>
      </c>
      <c r="RF56" s="18">
        <v>137.60683683389425</v>
      </c>
      <c r="RG56" s="18">
        <v>139.84023563861845</v>
      </c>
      <c r="RH56" s="18">
        <v>140.03959465223551</v>
      </c>
      <c r="RI56" s="18">
        <v>142.67267457121611</v>
      </c>
      <c r="RJ56" s="18">
        <v>144.01232861924171</v>
      </c>
      <c r="RK56" s="18">
        <v>147.79148209476469</v>
      </c>
      <c r="RL56" s="18">
        <v>146.82261655032633</v>
      </c>
      <c r="RM56" s="18">
        <v>147.87527066570522</v>
      </c>
      <c r="RN56" s="18">
        <v>149.28234080529211</v>
      </c>
      <c r="RO56" s="18">
        <v>147.41395198202133</v>
      </c>
      <c r="RP56" s="18">
        <v>147.73273378640414</v>
      </c>
      <c r="RQ56" s="18">
        <v>145.32983166575431</v>
      </c>
      <c r="RR56" s="18">
        <v>139.51182296401262</v>
      </c>
      <c r="RS56" s="18">
        <v>139.81423228901625</v>
      </c>
      <c r="RT56" s="18">
        <v>142.99241946262123</v>
      </c>
      <c r="RU56" s="18">
        <v>145.49066719847917</v>
      </c>
      <c r="RV56" s="18">
        <v>149.07046166038512</v>
      </c>
      <c r="RW56" s="18">
        <v>148.6370725003481</v>
      </c>
      <c r="RX56" s="18">
        <v>150.39085396796466</v>
      </c>
      <c r="RY56" s="18">
        <v>153.71157802087069</v>
      </c>
      <c r="RZ56" s="18">
        <v>158.37773464393615</v>
      </c>
      <c r="SA56" s="18">
        <v>161.9748646722436</v>
      </c>
      <c r="SB56" s="18">
        <v>163.66508239638804</v>
      </c>
      <c r="SC56" s="18">
        <v>170.27089628237485</v>
      </c>
      <c r="SD56" s="18">
        <v>175.83850235831738</v>
      </c>
      <c r="SE56" s="18">
        <v>179.96629333591463</v>
      </c>
      <c r="SF56" s="18">
        <v>180.29085366243123</v>
      </c>
      <c r="SG56" s="18">
        <v>183.68573541605471</v>
      </c>
      <c r="SH56" s="18">
        <v>185.63309737515448</v>
      </c>
      <c r="SI56" s="18">
        <v>183.90917160522937</v>
      </c>
      <c r="SJ56" s="18">
        <v>186.25428850454091</v>
      </c>
      <c r="SK56" s="18">
        <v>189.53359981548786</v>
      </c>
      <c r="SL56" s="18">
        <v>191.43665977156164</v>
      </c>
      <c r="SM56" s="18">
        <v>193.26074659180642</v>
      </c>
      <c r="SN56" s="18">
        <v>198.30347024059296</v>
      </c>
      <c r="SO56" s="18">
        <v>207.41331038457156</v>
      </c>
    </row>
    <row r="57" spans="1:514" x14ac:dyDescent="0.25">
      <c r="A57" s="5" t="s">
        <v>116</v>
      </c>
      <c r="B57" s="5" t="str">
        <f ca="1">_xlfn.XLOOKUP(A57,bonds[worksheet get],bonds[unique lookup],"-")</f>
        <v>BERTEL 3 04/23/75 nc-23</v>
      </c>
      <c r="C57" s="5" t="str">
        <f ca="1">_xlfn.XLOOKUP(A57,bonds[worksheet get],bonds[ID_ISIN],"-")</f>
        <v>XS1222591023</v>
      </c>
      <c r="D57" s="18">
        <f ca="1">_xll.BDH(A57,"blp_i_sprd_mid","-2AY",,"Dates=H","Fill=C","Sort=R","Dir=H","factor="&amp;_xlfn.XLOOKUP(A57,bonds[worksheet get],bonds[yas/blp factor]),"cols=510;rows=1")</f>
        <v>331.31232261657715</v>
      </c>
      <c r="E57" s="18">
        <v>334.3864917755127</v>
      </c>
      <c r="F57" s="18">
        <v>349.94058609008789</v>
      </c>
      <c r="G57" s="18">
        <v>356.26916885375977</v>
      </c>
      <c r="H57" s="18">
        <v>369.90566253662109</v>
      </c>
      <c r="I57" s="18">
        <v>384.49344635009766</v>
      </c>
      <c r="J57" s="18">
        <v>388.01522254943848</v>
      </c>
      <c r="K57" s="18">
        <v>384.27915573120117</v>
      </c>
      <c r="L57" s="18">
        <v>386.73348426818848</v>
      </c>
      <c r="M57" s="18">
        <v>388.86537551879883</v>
      </c>
      <c r="N57" s="18">
        <v>385.3355884552002</v>
      </c>
      <c r="O57" s="18">
        <v>393.0150032043457</v>
      </c>
      <c r="P57" s="18">
        <v>377.31070518493652</v>
      </c>
      <c r="Q57" s="18">
        <v>381.06479644775391</v>
      </c>
      <c r="R57" s="18">
        <v>363.78936767578125</v>
      </c>
      <c r="S57" s="18">
        <v>354.32853698730469</v>
      </c>
      <c r="T57" s="18">
        <v>392.596435546875</v>
      </c>
      <c r="U57" s="18">
        <v>388.83833885192871</v>
      </c>
      <c r="V57" s="18">
        <v>387.72282600402832</v>
      </c>
      <c r="W57" s="18">
        <v>354.11725044250488</v>
      </c>
      <c r="X57" s="18">
        <v>313.23180198669434</v>
      </c>
      <c r="Y57" s="18">
        <v>294.07482147216797</v>
      </c>
      <c r="Z57" s="18">
        <v>307.21664428710938</v>
      </c>
      <c r="AA57" s="18">
        <v>358.8416576385498</v>
      </c>
      <c r="AB57" s="18">
        <v>375.35104751586914</v>
      </c>
      <c r="AC57" s="18">
        <v>409.87787246704102</v>
      </c>
      <c r="AD57" s="18">
        <v>412.16096878051758</v>
      </c>
      <c r="AE57" s="18">
        <v>409.49535369873047</v>
      </c>
      <c r="AF57" s="18">
        <v>401.54256820678711</v>
      </c>
      <c r="AG57" s="18">
        <v>405.58204650878906</v>
      </c>
      <c r="AH57" s="18">
        <v>428.8395881652832</v>
      </c>
      <c r="AI57" s="18">
        <v>458.1763744354248</v>
      </c>
      <c r="AJ57" s="18">
        <v>455.03511428833008</v>
      </c>
      <c r="AK57" s="18">
        <v>456.18767738342285</v>
      </c>
      <c r="AL57" s="18">
        <v>459.55624580383301</v>
      </c>
      <c r="AM57" s="18">
        <v>470.86658477783203</v>
      </c>
      <c r="AN57" s="18">
        <v>480.82108497619629</v>
      </c>
      <c r="AO57" s="18">
        <v>483.82916450500488</v>
      </c>
      <c r="AP57" s="18">
        <v>480.71393966674805</v>
      </c>
      <c r="AQ57" s="18">
        <v>460.99019050598145</v>
      </c>
      <c r="AR57" s="18">
        <v>427.02813148498535</v>
      </c>
      <c r="AS57" s="18">
        <v>405.21855354309082</v>
      </c>
      <c r="AT57" s="18">
        <v>391.83340072631836</v>
      </c>
      <c r="AU57" s="18">
        <v>379.15420532226563</v>
      </c>
      <c r="AV57" s="18">
        <v>366.54109954833984</v>
      </c>
      <c r="AW57" s="18">
        <v>367.82383918762207</v>
      </c>
      <c r="AX57" s="18">
        <v>362.15214729309082</v>
      </c>
      <c r="AY57" s="18">
        <v>336.92193031311035</v>
      </c>
      <c r="AZ57" s="18">
        <v>332.30867385864258</v>
      </c>
      <c r="BA57" s="18">
        <v>330.37605285644531</v>
      </c>
      <c r="BB57" s="18">
        <v>331.80999755859375</v>
      </c>
      <c r="BC57" s="18">
        <v>353.16896438598633</v>
      </c>
      <c r="BD57" s="18">
        <v>361.90581321716309</v>
      </c>
      <c r="BE57" s="18">
        <v>371.2104320526123</v>
      </c>
      <c r="BF57" s="18">
        <v>371.05522155761719</v>
      </c>
      <c r="BG57" s="18">
        <v>366.11251831054688</v>
      </c>
      <c r="BH57" s="18">
        <v>370.0678825378418</v>
      </c>
      <c r="BI57" s="18">
        <v>373.16808700561523</v>
      </c>
      <c r="BJ57" s="18">
        <v>366.31178855895996</v>
      </c>
      <c r="BK57" s="18">
        <v>371.95744514465332</v>
      </c>
      <c r="BL57" s="18">
        <v>440.82884788513184</v>
      </c>
      <c r="BM57" s="18">
        <v>510.77370643615723</v>
      </c>
      <c r="BN57" s="18">
        <v>534.10434722900391</v>
      </c>
      <c r="BO57" s="18">
        <v>570.28841972351074</v>
      </c>
      <c r="BP57" s="18">
        <v>579.91447448730469</v>
      </c>
      <c r="BQ57" s="18">
        <v>582.28769302368164</v>
      </c>
      <c r="BR57" s="18">
        <v>585.07347106933594</v>
      </c>
      <c r="BS57" s="18">
        <v>594.43817138671875</v>
      </c>
      <c r="BT57" s="18">
        <v>611.03568077087402</v>
      </c>
      <c r="BU57" s="18">
        <v>612.55574226379395</v>
      </c>
      <c r="BV57" s="18">
        <v>608.92581939697266</v>
      </c>
      <c r="BW57" s="18">
        <v>615.03810882568359</v>
      </c>
      <c r="BX57" s="18">
        <v>653.67751121520996</v>
      </c>
      <c r="BY57" s="18">
        <v>665.91110229492188</v>
      </c>
      <c r="BZ57" s="18">
        <v>636.02056503295898</v>
      </c>
      <c r="CA57" s="18">
        <v>649.11332130432129</v>
      </c>
      <c r="CB57" s="18">
        <v>637.83602714538574</v>
      </c>
      <c r="CC57" s="18">
        <v>524.30205345153809</v>
      </c>
      <c r="CD57" s="18">
        <v>450.92754364013672</v>
      </c>
      <c r="CE57" s="18">
        <v>342.6917552947998</v>
      </c>
      <c r="CF57" s="18">
        <v>330.45816421508789</v>
      </c>
      <c r="CG57" s="18">
        <v>282.17167854309082</v>
      </c>
      <c r="CH57" s="18">
        <v>275.53267478942871</v>
      </c>
      <c r="CI57" s="18">
        <v>293.23267936706543</v>
      </c>
      <c r="CJ57" s="18">
        <v>227.47950553894043</v>
      </c>
      <c r="CK57" s="18">
        <v>198.09465408325195</v>
      </c>
      <c r="CL57" s="18">
        <v>186.07735633850098</v>
      </c>
      <c r="CM57" s="18">
        <v>192.9316520690918</v>
      </c>
      <c r="CN57" s="18">
        <v>214.09435272216797</v>
      </c>
      <c r="CO57" s="18">
        <v>210.65568923950195</v>
      </c>
      <c r="CP57" s="18">
        <v>186.62109375</v>
      </c>
      <c r="CQ57" s="18">
        <v>168.93510818481445</v>
      </c>
      <c r="CR57" s="18">
        <v>159.8137378692627</v>
      </c>
      <c r="CS57" s="18">
        <v>150.74143409729004</v>
      </c>
      <c r="CT57" s="18">
        <v>139.14370536804199</v>
      </c>
      <c r="CU57" s="18">
        <v>140.68479537963867</v>
      </c>
      <c r="CV57" s="18">
        <v>143.84007453918457</v>
      </c>
      <c r="CW57" s="18">
        <v>147.79143333435059</v>
      </c>
      <c r="CX57" s="18">
        <v>146.96731567382813</v>
      </c>
      <c r="CY57" s="18">
        <v>148.09083938598633</v>
      </c>
      <c r="CZ57" s="18">
        <v>147.44396209716797</v>
      </c>
      <c r="DA57" s="18">
        <v>148.05679321289063</v>
      </c>
      <c r="DB57" s="18">
        <v>149.95236396789551</v>
      </c>
      <c r="DC57" s="18">
        <v>151.07588768005371</v>
      </c>
      <c r="DD57" s="18">
        <v>150.53915977478027</v>
      </c>
      <c r="DE57" s="18">
        <v>149.37357902526855</v>
      </c>
      <c r="DF57" s="18">
        <v>155.03125190734863</v>
      </c>
      <c r="DG57" s="18">
        <v>158.75630378723145</v>
      </c>
      <c r="DH57" s="18">
        <v>168.65172386169434</v>
      </c>
      <c r="DI57" s="18">
        <v>168.02988052368164</v>
      </c>
      <c r="DJ57" s="18">
        <v>168.04890632629395</v>
      </c>
      <c r="DK57" s="18">
        <v>162.30411529541016</v>
      </c>
      <c r="DL57" s="18">
        <v>162.81881332397461</v>
      </c>
      <c r="DM57" s="18">
        <v>163.03811073303223</v>
      </c>
      <c r="DN57" s="18">
        <v>150.45104026794434</v>
      </c>
      <c r="DO57" s="18">
        <v>146.49066925048828</v>
      </c>
      <c r="DP57" s="18">
        <v>142.61541366577148</v>
      </c>
      <c r="DQ57" s="18">
        <v>141.40276908874512</v>
      </c>
      <c r="DR57" s="18">
        <v>139.44311141967773</v>
      </c>
      <c r="DS57" s="18">
        <v>138.91539573669434</v>
      </c>
      <c r="DT57" s="18">
        <v>142.24691390991211</v>
      </c>
      <c r="DU57" s="18">
        <v>145.91388702392578</v>
      </c>
      <c r="DV57" s="18">
        <v>146.41156196594238</v>
      </c>
      <c r="DW57" s="18">
        <v>145.62749862670898</v>
      </c>
      <c r="DX57" s="18">
        <v>146.30241394042969</v>
      </c>
      <c r="DY57" s="18">
        <v>144.8814868927002</v>
      </c>
      <c r="DZ57" s="18">
        <v>146.32644653320313</v>
      </c>
      <c r="EA57" s="18">
        <v>142.65246391296387</v>
      </c>
      <c r="EB57" s="18">
        <v>138.97247314453125</v>
      </c>
      <c r="EC57" s="18">
        <v>135.39161682128906</v>
      </c>
      <c r="ED57" s="18">
        <v>129.30335998535156</v>
      </c>
      <c r="EE57" s="18">
        <v>128.72257232666016</v>
      </c>
      <c r="EF57" s="18">
        <v>128.68852615356445</v>
      </c>
      <c r="EG57" s="18">
        <v>132.3845386505127</v>
      </c>
      <c r="EH57" s="18">
        <v>132.0040225982666</v>
      </c>
      <c r="EI57" s="18">
        <v>132.27038383483887</v>
      </c>
      <c r="EJ57" s="18">
        <v>131.17790222167969</v>
      </c>
      <c r="EK57" s="18">
        <v>131.63552284240723</v>
      </c>
      <c r="EL57" s="18">
        <v>132.83815383911133</v>
      </c>
      <c r="EM57" s="18">
        <v>134.17396545410156</v>
      </c>
      <c r="EN57" s="18">
        <v>134.9520206451416</v>
      </c>
      <c r="EO57" s="18">
        <v>137.66870498657227</v>
      </c>
      <c r="EP57" s="18">
        <v>145.43323516845703</v>
      </c>
      <c r="EQ57" s="18">
        <v>148.25606346130371</v>
      </c>
      <c r="ER57" s="18">
        <v>148.20499420166016</v>
      </c>
      <c r="ES57" s="18">
        <v>149.91631507873535</v>
      </c>
      <c r="ET57" s="18">
        <v>155.01623153686523</v>
      </c>
      <c r="EU57" s="18">
        <v>159.50231552124023</v>
      </c>
      <c r="EV57" s="18">
        <v>164.65530395507813</v>
      </c>
      <c r="EW57" s="18">
        <v>165.74277877807617</v>
      </c>
      <c r="EX57" s="18">
        <v>160.88218688964844</v>
      </c>
      <c r="EY57" s="18">
        <v>166.32156372070313</v>
      </c>
      <c r="EZ57" s="18">
        <v>168.27120780944824</v>
      </c>
      <c r="FA57" s="18">
        <v>167.91172027587891</v>
      </c>
      <c r="FB57" s="18">
        <v>166.79320335388184</v>
      </c>
      <c r="FC57" s="18">
        <v>168.33930015563965</v>
      </c>
      <c r="FD57" s="18">
        <v>168.6957836151123</v>
      </c>
      <c r="FE57" s="18">
        <v>168.57361793518066</v>
      </c>
      <c r="FF57" s="18">
        <v>169.32063102722168</v>
      </c>
      <c r="FG57" s="18">
        <v>163.36154937744141</v>
      </c>
      <c r="FH57" s="18">
        <v>161.76438331604004</v>
      </c>
      <c r="FI57" s="18">
        <v>159.29102897644043</v>
      </c>
      <c r="FJ57" s="18">
        <v>156.13775253295898</v>
      </c>
      <c r="FK57" s="18">
        <v>153.10063362121582</v>
      </c>
      <c r="FL57" s="18">
        <v>148.79779815673828</v>
      </c>
      <c r="FM57" s="18">
        <v>147.16758728027344</v>
      </c>
      <c r="FN57" s="18">
        <v>143.30334663391113</v>
      </c>
      <c r="FO57" s="18">
        <v>140.0599479675293</v>
      </c>
      <c r="FP57" s="18">
        <v>141.77126884460449</v>
      </c>
      <c r="FQ57" s="18">
        <v>141.25456809997559</v>
      </c>
      <c r="FR57" s="18">
        <v>148.52743148803711</v>
      </c>
      <c r="FS57" s="18">
        <v>153.87969017028809</v>
      </c>
      <c r="FT57" s="18">
        <v>153.79757881164551</v>
      </c>
      <c r="FU57" s="18">
        <v>151.66468620300293</v>
      </c>
      <c r="FV57" s="18">
        <v>148.77376556396484</v>
      </c>
      <c r="FW57" s="18">
        <v>145.8808422088623</v>
      </c>
      <c r="FX57" s="18">
        <v>147.20063209533691</v>
      </c>
      <c r="FY57" s="18">
        <v>150.20871162414551</v>
      </c>
      <c r="FZ57" s="18">
        <v>153.14269065856934</v>
      </c>
      <c r="GA57" s="18">
        <v>153.47814559936523</v>
      </c>
      <c r="GB57" s="18">
        <v>156.61840438842773</v>
      </c>
      <c r="GC57" s="18">
        <v>161.57212257385254</v>
      </c>
      <c r="GD57" s="18">
        <v>163.72003555297852</v>
      </c>
      <c r="GE57" s="18">
        <v>165.57455062866211</v>
      </c>
      <c r="GF57" s="18">
        <v>168.75286102294922</v>
      </c>
      <c r="GG57" s="18">
        <v>173.01063537597656</v>
      </c>
      <c r="GH57" s="18">
        <v>174.88117218017578</v>
      </c>
      <c r="GI57" s="18">
        <v>177.19731330871582</v>
      </c>
      <c r="GJ57" s="18">
        <v>180.61795234680176</v>
      </c>
      <c r="GK57" s="18">
        <v>183.03022384643555</v>
      </c>
      <c r="GL57" s="18">
        <v>182.21611976623535</v>
      </c>
      <c r="GM57" s="18">
        <v>181.93473815917969</v>
      </c>
      <c r="GN57" s="18">
        <v>183.39071273803711</v>
      </c>
      <c r="GO57" s="18">
        <v>178.05147171020508</v>
      </c>
      <c r="GP57" s="18">
        <v>175.68726539611816</v>
      </c>
      <c r="GQ57" s="18">
        <v>178.19366455078125</v>
      </c>
      <c r="GR57" s="18">
        <v>179.18500900268555</v>
      </c>
      <c r="GS57" s="18">
        <v>180.60793876647949</v>
      </c>
      <c r="GT57" s="18">
        <v>181.70843124389648</v>
      </c>
      <c r="GU57" s="18">
        <v>179.12793159484863</v>
      </c>
      <c r="GV57" s="18">
        <v>179.01978492736816</v>
      </c>
      <c r="GW57" s="18">
        <v>175.31676292419434</v>
      </c>
      <c r="GX57" s="18">
        <v>182.99117088317871</v>
      </c>
      <c r="GY57" s="18">
        <v>178.55515480041504</v>
      </c>
      <c r="GZ57" s="18">
        <v>168.31526756286621</v>
      </c>
      <c r="HA57" s="18">
        <v>161.48300170898438</v>
      </c>
      <c r="HB57" s="18">
        <v>157.15112686157227</v>
      </c>
      <c r="HC57" s="18">
        <v>153.02553176879883</v>
      </c>
      <c r="HD57" s="18">
        <v>190.04573822021484</v>
      </c>
      <c r="HE57" s="18">
        <v>187.45522499084473</v>
      </c>
      <c r="HF57" s="18">
        <v>175.92759132385254</v>
      </c>
      <c r="HG57" s="18">
        <v>172.66016006469727</v>
      </c>
      <c r="HH57" s="18">
        <v>164.31384086608887</v>
      </c>
      <c r="HI57" s="18">
        <v>172.06435203552246</v>
      </c>
      <c r="HJ57" s="18">
        <v>175.45995712280273</v>
      </c>
      <c r="HK57" s="18">
        <v>166.02015495300293</v>
      </c>
      <c r="HL57" s="18">
        <v>164.58721160888672</v>
      </c>
      <c r="HM57" s="18">
        <v>163.94834518432617</v>
      </c>
      <c r="HN57" s="18">
        <v>165.00077247619629</v>
      </c>
      <c r="HO57" s="18">
        <v>161.88454627990723</v>
      </c>
      <c r="HP57" s="18">
        <v>160.55073738098145</v>
      </c>
      <c r="HQ57" s="18">
        <v>159.55939292907715</v>
      </c>
      <c r="HR57" s="18">
        <v>157.5406551361084</v>
      </c>
      <c r="HS57" s="18">
        <v>173.33707809448242</v>
      </c>
      <c r="HT57" s="18">
        <v>182.39736557006836</v>
      </c>
      <c r="HU57" s="18">
        <v>186.4438533782959</v>
      </c>
      <c r="HV57" s="18">
        <v>196.48146629333496</v>
      </c>
      <c r="HW57" s="18">
        <v>199.99322891235352</v>
      </c>
      <c r="HX57" s="18">
        <v>187.74161338806152</v>
      </c>
      <c r="HY57" s="18">
        <v>187.21389770507813</v>
      </c>
      <c r="HZ57" s="18">
        <v>181.66136741638184</v>
      </c>
      <c r="IA57" s="18">
        <v>187.22491264343262</v>
      </c>
      <c r="IB57" s="18">
        <v>187.74161338806152</v>
      </c>
      <c r="IC57" s="18">
        <v>199.21917915344238</v>
      </c>
      <c r="ID57" s="18">
        <v>200.28862953186035</v>
      </c>
      <c r="IE57" s="18">
        <v>204.25500869750977</v>
      </c>
      <c r="IF57" s="18">
        <v>194.71206665039063</v>
      </c>
      <c r="IG57" s="18">
        <v>187.6014232635498</v>
      </c>
      <c r="IH57" s="18">
        <v>184.76557731628418</v>
      </c>
      <c r="II57" s="18">
        <v>183.06527137756348</v>
      </c>
      <c r="IJ57" s="18">
        <v>175.07443428039551</v>
      </c>
      <c r="IK57" s="18">
        <v>174.81107711791992</v>
      </c>
      <c r="IL57" s="18">
        <v>175.97866058349609</v>
      </c>
      <c r="IM57" s="18">
        <v>196.74282073974609</v>
      </c>
      <c r="IN57" s="18">
        <v>202.10409164428711</v>
      </c>
      <c r="IO57" s="18">
        <v>203.29670906066895</v>
      </c>
      <c r="IP57" s="18">
        <v>201.50628089904785</v>
      </c>
      <c r="IQ57" s="18">
        <v>200.89044570922852</v>
      </c>
      <c r="IR57" s="18">
        <v>193.12491416931152</v>
      </c>
      <c r="IS57" s="18">
        <v>187.18986511230469</v>
      </c>
      <c r="IT57" s="18">
        <v>186.93051338195801</v>
      </c>
      <c r="IU57" s="18">
        <v>183.98451805114746</v>
      </c>
      <c r="IV57" s="18">
        <v>183.11433792114258</v>
      </c>
      <c r="IW57" s="18">
        <v>188.85512351989746</v>
      </c>
      <c r="IX57" s="18">
        <v>192.35987663269043</v>
      </c>
      <c r="IY57" s="18">
        <v>185.50257682800293</v>
      </c>
      <c r="IZ57" s="18">
        <v>173.51531982421875</v>
      </c>
      <c r="JA57" s="18">
        <v>174.22127723693848</v>
      </c>
      <c r="JB57" s="18">
        <v>180.60693740844727</v>
      </c>
      <c r="JC57" s="18">
        <v>186.13243103027344</v>
      </c>
      <c r="JD57" s="18">
        <v>186.31768226623535</v>
      </c>
      <c r="JE57" s="18">
        <v>192.25873947143555</v>
      </c>
      <c r="JF57" s="18">
        <v>195.40500640869141</v>
      </c>
      <c r="JG57" s="18">
        <v>195.33791542053223</v>
      </c>
      <c r="JH57" s="18">
        <v>195.40200233459473</v>
      </c>
      <c r="JI57" s="18">
        <v>190.10181427001953</v>
      </c>
      <c r="JJ57" s="18">
        <v>189.74933624267578</v>
      </c>
      <c r="JK57" s="18">
        <v>190.05475044250488</v>
      </c>
      <c r="JL57" s="18">
        <v>195.54119110107422</v>
      </c>
      <c r="JM57" s="18">
        <v>209.13662910461426</v>
      </c>
      <c r="JN57" s="18">
        <v>219.00501251220703</v>
      </c>
      <c r="JO57" s="18">
        <v>220.96366882324219</v>
      </c>
      <c r="JP57" s="18">
        <v>220.89357376098633</v>
      </c>
      <c r="JQ57" s="18">
        <v>219.41957473754883</v>
      </c>
      <c r="JR57" s="18">
        <v>210.96210479736328</v>
      </c>
      <c r="JS57" s="18">
        <v>231.43787384033203</v>
      </c>
      <c r="JT57" s="18">
        <v>238.02580833435059</v>
      </c>
      <c r="JU57" s="18">
        <v>239.33258056640625</v>
      </c>
      <c r="JV57" s="18">
        <v>244.39244270324707</v>
      </c>
      <c r="JW57" s="18">
        <v>256.16841316223145</v>
      </c>
      <c r="JX57" s="18">
        <v>264.98937606811523</v>
      </c>
      <c r="JY57" s="18">
        <v>263.95797729492188</v>
      </c>
      <c r="JZ57" s="18">
        <v>259.54899787902832</v>
      </c>
      <c r="KA57" s="18">
        <v>261.66787147521973</v>
      </c>
      <c r="KB57" s="18">
        <v>258.21418762207031</v>
      </c>
      <c r="KC57" s="18">
        <v>265.6552791595459</v>
      </c>
      <c r="KD57" s="18">
        <v>265.49105644226074</v>
      </c>
      <c r="KE57" s="18">
        <v>269.47345733642578</v>
      </c>
      <c r="KF57" s="18">
        <v>260.19887924194336</v>
      </c>
      <c r="KG57" s="18">
        <v>258.76493453979492</v>
      </c>
      <c r="KH57" s="18">
        <v>258.46552848815918</v>
      </c>
      <c r="KI57" s="18">
        <v>257.32598304748535</v>
      </c>
      <c r="KJ57" s="18">
        <v>257.87372589111328</v>
      </c>
      <c r="KK57" s="18">
        <v>261.93723678588867</v>
      </c>
      <c r="KL57" s="18">
        <v>260.74962615966797</v>
      </c>
      <c r="KM57" s="18">
        <v>261.22226715087891</v>
      </c>
      <c r="KN57" s="18">
        <v>255.28922080993652</v>
      </c>
      <c r="KO57" s="18">
        <v>257.99589157104492</v>
      </c>
      <c r="KP57" s="18">
        <v>251.22871398925781</v>
      </c>
      <c r="KQ57" s="18">
        <v>236.29646301269531</v>
      </c>
      <c r="KR57" s="18">
        <v>227.0108699798584</v>
      </c>
      <c r="KS57" s="18">
        <v>226.31192207336426</v>
      </c>
      <c r="KT57" s="18">
        <v>227.38137245178223</v>
      </c>
      <c r="KU57" s="18">
        <v>232.92789459228516</v>
      </c>
      <c r="KV57" s="18">
        <v>237.04748153686523</v>
      </c>
      <c r="KW57" s="18">
        <v>238.99712562561035</v>
      </c>
      <c r="KX57" s="18">
        <v>237.97073364257813</v>
      </c>
      <c r="KY57" s="18">
        <v>237.91866302490234</v>
      </c>
      <c r="KZ57" s="18">
        <v>238.23709487915039</v>
      </c>
      <c r="LA57" s="18">
        <v>239.15033340454102</v>
      </c>
      <c r="LB57" s="18">
        <v>237.25976943969727</v>
      </c>
      <c r="LC57" s="18">
        <v>237.77246475219727</v>
      </c>
      <c r="LD57" s="18">
        <v>236.28244400024414</v>
      </c>
      <c r="LE57" s="18">
        <v>241.44244194030762</v>
      </c>
      <c r="LF57" s="18">
        <v>250.80914497375488</v>
      </c>
      <c r="LG57" s="18">
        <v>255.14101982116699</v>
      </c>
      <c r="LH57" s="18">
        <v>253.39264869689941</v>
      </c>
      <c r="LI57" s="18">
        <v>254.00748252868652</v>
      </c>
      <c r="LJ57" s="18">
        <v>251.53813362121582</v>
      </c>
      <c r="LK57" s="18">
        <v>251.73540115356445</v>
      </c>
      <c r="LL57" s="18">
        <v>246.990966796875</v>
      </c>
      <c r="LM57" s="18">
        <v>250.53277015686035</v>
      </c>
      <c r="LN57" s="18">
        <v>246.20490074157715</v>
      </c>
      <c r="LO57" s="18">
        <v>256.92543983459473</v>
      </c>
      <c r="LP57" s="18">
        <v>264.26839828491211</v>
      </c>
      <c r="LQ57" s="18">
        <v>270.41473388671875</v>
      </c>
      <c r="LR57" s="18">
        <v>265.95067977905273</v>
      </c>
      <c r="LS57" s="18">
        <v>270.07527351379395</v>
      </c>
      <c r="LT57" s="18">
        <v>258.0439567565918</v>
      </c>
      <c r="LU57" s="18">
        <v>244.24924850463867</v>
      </c>
      <c r="LV57" s="18">
        <v>239.56689834594727</v>
      </c>
      <c r="LW57" s="18">
        <v>232.5904369354248</v>
      </c>
      <c r="LX57" s="18">
        <v>243.5603141784668</v>
      </c>
      <c r="LY57" s="18">
        <v>249.50737953186035</v>
      </c>
      <c r="LZ57" s="18">
        <v>249.39422607421875</v>
      </c>
      <c r="MA57" s="18">
        <v>260.07671356201172</v>
      </c>
      <c r="MB57" s="18">
        <v>265.5911922454834</v>
      </c>
      <c r="MC57" s="18">
        <v>273.57802391052246</v>
      </c>
      <c r="MD57" s="18">
        <v>276.61113739013672</v>
      </c>
      <c r="ME57" s="18">
        <v>273.75326156616211</v>
      </c>
      <c r="MF57" s="18">
        <v>264.15925025939941</v>
      </c>
      <c r="MG57" s="18">
        <v>256.59799575805664</v>
      </c>
      <c r="MH57" s="18">
        <v>255.31325340270996</v>
      </c>
      <c r="MI57" s="18">
        <v>254.25982475280762</v>
      </c>
      <c r="MJ57" s="18">
        <v>252.65765190124512</v>
      </c>
      <c r="MK57" s="18">
        <v>252.21705436706543</v>
      </c>
      <c r="ML57" s="18">
        <v>262.89253234863281</v>
      </c>
      <c r="MM57" s="18">
        <v>270.63603401184082</v>
      </c>
      <c r="MN57" s="18">
        <v>281.04915618896484</v>
      </c>
      <c r="MO57" s="18">
        <v>277.67257690429688</v>
      </c>
      <c r="MP57" s="18">
        <v>277.46129035949707</v>
      </c>
      <c r="MQ57" s="18">
        <v>273.2966423034668</v>
      </c>
      <c r="MR57" s="18">
        <v>275.63080787658691</v>
      </c>
      <c r="MS57" s="18">
        <v>281.1042308807373</v>
      </c>
      <c r="MT57" s="18">
        <v>279.8825740814209</v>
      </c>
      <c r="MU57" s="18">
        <v>277.3531436920166</v>
      </c>
      <c r="MV57" s="18">
        <v>286.70783042907715</v>
      </c>
      <c r="MW57" s="18">
        <v>305.51934242248535</v>
      </c>
      <c r="MX57" s="18">
        <v>305.44924736022949</v>
      </c>
      <c r="MY57" s="18">
        <v>292.9112434387207</v>
      </c>
      <c r="MZ57" s="18">
        <v>281.87627792358398</v>
      </c>
      <c r="NA57" s="18">
        <v>290.74130058288574</v>
      </c>
      <c r="NB57" s="18">
        <v>298.92940521240234</v>
      </c>
      <c r="NC57" s="18">
        <v>299.61233139038086</v>
      </c>
      <c r="ND57" s="18">
        <v>308.39824676513672</v>
      </c>
      <c r="NE57" s="18">
        <v>317.72890090942383</v>
      </c>
      <c r="NF57" s="18">
        <v>324.21870231628418</v>
      </c>
      <c r="NG57" s="18">
        <v>323.06613922119141</v>
      </c>
      <c r="NH57" s="18">
        <v>323.16627502441406</v>
      </c>
      <c r="NI57" s="18">
        <v>328.41939926147461</v>
      </c>
      <c r="NJ57" s="18">
        <v>327.60028839111328</v>
      </c>
      <c r="NK57" s="18">
        <v>322.55144119262695</v>
      </c>
      <c r="NL57" s="18">
        <v>314.14203643798828</v>
      </c>
      <c r="NM57" s="18">
        <v>315.1003360748291</v>
      </c>
      <c r="NN57" s="18">
        <v>324.53413009643555</v>
      </c>
      <c r="NO57" s="18">
        <v>324.73440170288086</v>
      </c>
      <c r="NP57" s="18">
        <v>346.8724250793457</v>
      </c>
      <c r="NQ57" s="18">
        <v>344.90675926208496</v>
      </c>
      <c r="NR57" s="18">
        <v>341.76950454711914</v>
      </c>
      <c r="NS57" s="18">
        <v>349.60112571716309</v>
      </c>
      <c r="NT57" s="18">
        <v>348.15816879272461</v>
      </c>
      <c r="NU57" s="18">
        <v>367.33717918395996</v>
      </c>
      <c r="NV57" s="18">
        <v>378.93390655517578</v>
      </c>
      <c r="NW57" s="18">
        <v>383.95171165466309</v>
      </c>
      <c r="NX57" s="18">
        <v>380.16657829284668</v>
      </c>
      <c r="NY57" s="18">
        <v>358.26187133789063</v>
      </c>
      <c r="NZ57" s="18">
        <v>345.27125358581543</v>
      </c>
      <c r="OA57" s="18">
        <v>341.70341491699219</v>
      </c>
      <c r="OB57" s="18">
        <v>342.41137504577637</v>
      </c>
      <c r="OC57" s="18">
        <v>337.33749389648438</v>
      </c>
      <c r="OD57" s="18">
        <v>338.24472427368164</v>
      </c>
      <c r="OE57" s="18">
        <v>335.90855598449707</v>
      </c>
      <c r="OF57" s="18">
        <v>332.66515731811523</v>
      </c>
      <c r="OG57" s="18">
        <v>330.80763816833496</v>
      </c>
      <c r="OH57" s="18">
        <v>325.47640800476074</v>
      </c>
      <c r="OI57" s="18">
        <v>323.62790107727051</v>
      </c>
      <c r="OJ57" s="18">
        <v>321.60515785217285</v>
      </c>
      <c r="OK57" s="18">
        <v>326.41768455505371</v>
      </c>
      <c r="OL57" s="18">
        <v>333.91585350036621</v>
      </c>
      <c r="OM57" s="18">
        <v>332.30166435241699</v>
      </c>
      <c r="ON57" s="18">
        <v>328.68175506591797</v>
      </c>
      <c r="OO57" s="18">
        <v>327.30789184570313</v>
      </c>
      <c r="OP57" s="18">
        <v>322.75271415710449</v>
      </c>
      <c r="OQ57" s="18">
        <v>311.53650283813477</v>
      </c>
      <c r="OR57" s="18">
        <v>299.72949028015137</v>
      </c>
      <c r="OS57" s="18">
        <v>298.9464282989502</v>
      </c>
      <c r="OT57" s="18">
        <v>291.25099182128906</v>
      </c>
      <c r="OU57" s="18">
        <v>282.84459114074707</v>
      </c>
      <c r="OV57" s="18">
        <v>279.37088012695313</v>
      </c>
      <c r="OW57" s="18">
        <v>278.21531295776367</v>
      </c>
      <c r="OX57" s="18">
        <v>284.69710350036621</v>
      </c>
      <c r="OY57" s="18">
        <v>288.18783760070801</v>
      </c>
      <c r="OZ57" s="18">
        <v>289.75496292114258</v>
      </c>
      <c r="PA57" s="18">
        <v>302.05364227294922</v>
      </c>
      <c r="PB57" s="18">
        <v>283.66069793701172</v>
      </c>
      <c r="PC57" s="18">
        <v>279.16460037231445</v>
      </c>
      <c r="PD57" s="18">
        <v>275.84009170532227</v>
      </c>
      <c r="PE57" s="18">
        <v>268.80054473876953</v>
      </c>
      <c r="PF57" s="18">
        <v>265.0784969329834</v>
      </c>
      <c r="PG57" s="18">
        <v>263.42124938964844</v>
      </c>
      <c r="PH57" s="18">
        <v>260.31703948974609</v>
      </c>
      <c r="PI57" s="18">
        <v>255.94310760498047</v>
      </c>
      <c r="PJ57" s="18">
        <v>258.09102058410645</v>
      </c>
      <c r="PK57" s="18">
        <v>260.47325134277344</v>
      </c>
      <c r="PL57" s="18">
        <v>261.32140159606934</v>
      </c>
      <c r="PM57" s="18">
        <v>261.20524406433105</v>
      </c>
      <c r="PN57" s="18">
        <v>266.80784225463867</v>
      </c>
      <c r="PO57" s="18">
        <v>273.61507415771484</v>
      </c>
      <c r="PP57" s="18">
        <v>278.1181812286377</v>
      </c>
      <c r="PQ57" s="18">
        <v>280.75575828552246</v>
      </c>
      <c r="PR57" s="18">
        <v>284.32059288024902</v>
      </c>
      <c r="PS57" s="18">
        <v>280.40027618408203</v>
      </c>
      <c r="PT57" s="18">
        <v>279.87556457519531</v>
      </c>
      <c r="PU57" s="18">
        <v>277.14786529541016</v>
      </c>
      <c r="PV57" s="18">
        <v>272.21817970275879</v>
      </c>
      <c r="PW57" s="18">
        <v>273.15545082092285</v>
      </c>
      <c r="PX57" s="18">
        <v>271.57330513000488</v>
      </c>
      <c r="PY57" s="18">
        <v>269.72479820251465</v>
      </c>
      <c r="PZ57" s="18">
        <v>271.02956771850586</v>
      </c>
      <c r="QA57" s="18">
        <v>269.6927547454834</v>
      </c>
      <c r="QB57" s="18">
        <v>269.73280906677246</v>
      </c>
      <c r="QC57" s="18">
        <v>268.89266967773438</v>
      </c>
      <c r="QD57" s="18">
        <v>263.5894775390625</v>
      </c>
      <c r="QE57" s="18">
        <v>264.24837112426758</v>
      </c>
      <c r="QF57" s="18">
        <v>260.89482307434082</v>
      </c>
      <c r="QG57" s="18">
        <v>255.52554130554199</v>
      </c>
      <c r="QH57" s="18">
        <v>254.36296463012695</v>
      </c>
      <c r="QI57" s="18">
        <v>257.74755477905273</v>
      </c>
      <c r="QJ57" s="18">
        <v>261.96627616882324</v>
      </c>
      <c r="QK57" s="18">
        <v>260.28399467468262</v>
      </c>
      <c r="QL57" s="18">
        <v>262.5300407409668</v>
      </c>
      <c r="QM57" s="18">
        <v>257.23986625671387</v>
      </c>
      <c r="QN57" s="18">
        <v>259.1334342956543</v>
      </c>
      <c r="QO57" s="18">
        <v>260.74361801147461</v>
      </c>
      <c r="QP57" s="18">
        <v>261.58075332641602</v>
      </c>
      <c r="QQ57" s="18">
        <v>254.1837215423584</v>
      </c>
      <c r="QR57" s="18">
        <v>253.4186840057373</v>
      </c>
      <c r="QS57" s="18">
        <v>255.01084327697754</v>
      </c>
      <c r="QT57" s="18">
        <v>250.90627670288086</v>
      </c>
      <c r="QU57" s="18">
        <v>249.72066879272461</v>
      </c>
      <c r="QV57" s="18">
        <v>249.5244026184082</v>
      </c>
      <c r="QW57" s="18">
        <v>254.168701171875</v>
      </c>
      <c r="QX57" s="18">
        <v>251.2397289276123</v>
      </c>
      <c r="QY57" s="18">
        <v>249.29609298706055</v>
      </c>
      <c r="QZ57" s="18">
        <v>252.72173881530762</v>
      </c>
      <c r="RA57" s="18">
        <v>258.26725959777832</v>
      </c>
      <c r="RB57" s="18">
        <v>262.57309913635254</v>
      </c>
      <c r="RC57" s="18">
        <v>260.56838035583496</v>
      </c>
      <c r="RD57" s="18">
        <v>261.96427345275879</v>
      </c>
      <c r="RE57" s="18">
        <v>258.45551490783691</v>
      </c>
      <c r="RF57" s="18">
        <v>253.40266227722168</v>
      </c>
      <c r="RG57" s="18">
        <v>238.08889389038086</v>
      </c>
      <c r="RH57" s="18">
        <v>229.21185493469238</v>
      </c>
      <c r="RI57" s="18">
        <v>230.55167198181152</v>
      </c>
      <c r="RJ57" s="18">
        <v>231.66017532348633</v>
      </c>
      <c r="RK57" s="18">
        <v>231.53800964355469</v>
      </c>
      <c r="RL57" s="18">
        <v>231.17151260375977</v>
      </c>
      <c r="RM57" s="18">
        <v>231.04734420776367</v>
      </c>
      <c r="RN57" s="18">
        <v>231.7042350769043</v>
      </c>
      <c r="RO57" s="18">
        <v>234.83247756958008</v>
      </c>
      <c r="RP57" s="18">
        <v>234.81845855712891</v>
      </c>
      <c r="RQ57" s="18">
        <v>234.17758941650391</v>
      </c>
      <c r="RR57" s="18">
        <v>233.917236328125</v>
      </c>
      <c r="RS57" s="18">
        <v>229.08267974853516</v>
      </c>
      <c r="RT57" s="18">
        <v>229.51526641845703</v>
      </c>
      <c r="RU57" s="18">
        <v>225.19741058349609</v>
      </c>
      <c r="RV57" s="18">
        <v>220.04642486572266</v>
      </c>
      <c r="RW57" s="18">
        <v>217.90251731872559</v>
      </c>
      <c r="RX57" s="18">
        <v>217.08641052246094</v>
      </c>
      <c r="RY57" s="18">
        <v>218.56141090393066</v>
      </c>
      <c r="RZ57" s="18">
        <v>217.05536842346191</v>
      </c>
      <c r="SA57" s="18">
        <v>214.69016075134277</v>
      </c>
      <c r="SB57" s="18">
        <v>212.06459999084473</v>
      </c>
      <c r="SC57" s="18">
        <v>214.14642333984375</v>
      </c>
      <c r="SD57" s="18">
        <v>215.96288681030273</v>
      </c>
      <c r="SE57" s="18">
        <v>218.7586784362793</v>
      </c>
      <c r="SF57" s="18">
        <v>220.23367881774902</v>
      </c>
      <c r="SG57" s="18">
        <v>224.03483390808105</v>
      </c>
      <c r="SH57" s="18">
        <v>224.62863922119141</v>
      </c>
      <c r="SI57" s="18">
        <v>225.80723762512207</v>
      </c>
      <c r="SJ57" s="18">
        <v>227.32830047607422</v>
      </c>
      <c r="SK57" s="18">
        <v>228.05829048156738</v>
      </c>
      <c r="SL57" s="18">
        <v>228.82733345031738</v>
      </c>
      <c r="SM57" s="18">
        <v>228.48987579345703</v>
      </c>
      <c r="SN57" s="18">
        <v>227.06394195556641</v>
      </c>
      <c r="SO57" s="18">
        <v>229.01158332824707</v>
      </c>
      <c r="SP57" s="5">
        <v>229.8947811126709</v>
      </c>
      <c r="SQ57" s="5">
        <v>230.85908889770508</v>
      </c>
      <c r="SR57" s="5">
        <v>228.67612838745117</v>
      </c>
      <c r="SS57" s="5">
        <v>242.45681762695313</v>
      </c>
    </row>
    <row r="58" spans="1:514" x14ac:dyDescent="0.25">
      <c r="A58" s="5" t="s">
        <v>117</v>
      </c>
      <c r="B58" s="5" t="str">
        <f ca="1">_xlfn.XLOOKUP(A58,bonds[worksheet get],bonds[unique lookup],"-")</f>
        <v>BERTEL 3 1/2 04/23/75 nc-27</v>
      </c>
      <c r="C58" s="5" t="str">
        <f ca="1">_xlfn.XLOOKUP(A58,bonds[worksheet get],bonds[ID_ISIN],"-")</f>
        <v>XS1222594472</v>
      </c>
      <c r="D58" s="18">
        <f ca="1">_xll.BDH(A58,"blp_i_sprd_mid","-2AY",,"Dates=H","Fill=C","Sort=R","Dir=H","factor="&amp;_xlfn.XLOOKUP(A58,bonds[worksheet get],bonds[yas/blp factor]),"cols=510;rows=1")</f>
        <v>363.79092591726783</v>
      </c>
      <c r="E58" s="18">
        <v>364.65947927659749</v>
      </c>
      <c r="F58" s="18">
        <v>369.70288577967881</v>
      </c>
      <c r="G58" s="18">
        <v>372.70834026932715</v>
      </c>
      <c r="H58" s="18">
        <v>375.7697659766078</v>
      </c>
      <c r="I58" s="18">
        <v>383.74366551715133</v>
      </c>
      <c r="J58" s="18">
        <v>386.01149931728838</v>
      </c>
      <c r="K58" s="18">
        <v>383.69668967378141</v>
      </c>
      <c r="L58" s="18">
        <v>383.63971897011993</v>
      </c>
      <c r="M58" s="18">
        <v>383.01803865998983</v>
      </c>
      <c r="N58" s="18">
        <v>380.27145105189084</v>
      </c>
      <c r="O58" s="18">
        <v>384.61321836251017</v>
      </c>
      <c r="P58" s="18">
        <v>376.32048277866841</v>
      </c>
      <c r="Q58" s="18">
        <v>377.26799553430078</v>
      </c>
      <c r="R58" s="18">
        <v>370.57543708312511</v>
      </c>
      <c r="S58" s="18">
        <v>364.5455378692746</v>
      </c>
      <c r="T58" s="18">
        <v>384.31337255376582</v>
      </c>
      <c r="U58" s="18">
        <v>382.17647142344714</v>
      </c>
      <c r="V58" s="18">
        <v>376.80623298883438</v>
      </c>
      <c r="W58" s="18">
        <v>357.81799740707874</v>
      </c>
      <c r="X58" s="18">
        <v>335.32856226521727</v>
      </c>
      <c r="Y58" s="18">
        <v>327.1977434180975</v>
      </c>
      <c r="Z58" s="18">
        <v>333.60344937890767</v>
      </c>
      <c r="AA58" s="18">
        <v>364.11276041865352</v>
      </c>
      <c r="AB58" s="18">
        <v>371.63389278799292</v>
      </c>
      <c r="AC58" s="18">
        <v>392.62609785819052</v>
      </c>
      <c r="AD58" s="18">
        <v>394.65805295544862</v>
      </c>
      <c r="AE58" s="18">
        <v>395.72550403457876</v>
      </c>
      <c r="AF58" s="18">
        <v>390.40923784554008</v>
      </c>
      <c r="AG58" s="18">
        <v>392.13035278773305</v>
      </c>
      <c r="AH58" s="18">
        <v>402.63595044010879</v>
      </c>
      <c r="AI58" s="18">
        <v>419.2963830599785</v>
      </c>
      <c r="AJ58" s="18">
        <v>416.63175330626967</v>
      </c>
      <c r="AK58" s="18">
        <v>419.44030904817583</v>
      </c>
      <c r="AL58" s="18">
        <v>420.18092819577453</v>
      </c>
      <c r="AM58" s="18">
        <v>425.6860972443223</v>
      </c>
      <c r="AN58" s="18">
        <v>431.57706790012116</v>
      </c>
      <c r="AO58" s="18">
        <v>434.63349617725612</v>
      </c>
      <c r="AP58" s="18">
        <v>435.09525872272252</v>
      </c>
      <c r="AQ58" s="18">
        <v>424.51669859021905</v>
      </c>
      <c r="AR58" s="18">
        <v>410.654826851964</v>
      </c>
      <c r="AS58" s="18">
        <v>396.92088932543993</v>
      </c>
      <c r="AT58" s="18">
        <v>391.76054295694826</v>
      </c>
      <c r="AU58" s="18">
        <v>387.98848268294336</v>
      </c>
      <c r="AV58" s="18">
        <v>386.53023256641626</v>
      </c>
      <c r="AW58" s="18">
        <v>390.69209239178895</v>
      </c>
      <c r="AX58" s="18">
        <v>388.14640147554877</v>
      </c>
      <c r="AY58" s="18">
        <v>377.82570873856542</v>
      </c>
      <c r="AZ58" s="18">
        <v>370.65539596545699</v>
      </c>
      <c r="BA58" s="18">
        <v>369.09120032984021</v>
      </c>
      <c r="BB58" s="18">
        <v>369.69588937747483</v>
      </c>
      <c r="BC58" s="18">
        <v>382.01255571466686</v>
      </c>
      <c r="BD58" s="18">
        <v>383.81063108110425</v>
      </c>
      <c r="BE58" s="18">
        <v>388.45924060267208</v>
      </c>
      <c r="BF58" s="18">
        <v>394.33022153788806</v>
      </c>
      <c r="BG58" s="18">
        <v>392.22130601638554</v>
      </c>
      <c r="BH58" s="18">
        <v>397.36566060841085</v>
      </c>
      <c r="BI58" s="18">
        <v>401.58249216538667</v>
      </c>
      <c r="BJ58" s="18">
        <v>397.15077111214401</v>
      </c>
      <c r="BK58" s="18">
        <v>399.68946562618015</v>
      </c>
      <c r="BL58" s="18">
        <v>428.09885651868581</v>
      </c>
      <c r="BM58" s="18">
        <v>452.76217377394437</v>
      </c>
      <c r="BN58" s="18">
        <v>461.42272021651269</v>
      </c>
      <c r="BO58" s="18">
        <v>483.74524119150641</v>
      </c>
      <c r="BP58" s="18">
        <v>487.82814162057639</v>
      </c>
      <c r="BQ58" s="18">
        <v>488.3208882329464</v>
      </c>
      <c r="BR58" s="18">
        <v>489.27039996063706</v>
      </c>
      <c r="BS58" s="18">
        <v>497.16633959090711</v>
      </c>
      <c r="BT58" s="18">
        <v>503.58603835612536</v>
      </c>
      <c r="BU58" s="18">
        <v>502.24272913295027</v>
      </c>
      <c r="BV58" s="18">
        <v>505.13824015939235</v>
      </c>
      <c r="BW58" s="18">
        <v>508.99825520396234</v>
      </c>
      <c r="BX58" s="18">
        <v>542.91581360310317</v>
      </c>
      <c r="BY58" s="18">
        <v>554.41589985448127</v>
      </c>
      <c r="BZ58" s="18">
        <v>525.38382916581634</v>
      </c>
      <c r="CA58" s="18">
        <v>529.58566843235485</v>
      </c>
      <c r="CB58" s="18">
        <v>531.18584556502094</v>
      </c>
      <c r="CC58" s="18">
        <v>449.18801173371077</v>
      </c>
      <c r="CD58" s="18">
        <v>400.36112023776769</v>
      </c>
      <c r="CE58" s="18">
        <v>334.8148264462352</v>
      </c>
      <c r="CF58" s="18">
        <v>336.34903750097749</v>
      </c>
      <c r="CG58" s="18">
        <v>305.41794335693118</v>
      </c>
      <c r="CH58" s="18">
        <v>304.92519674456116</v>
      </c>
      <c r="CI58" s="18">
        <v>319.08691429156062</v>
      </c>
      <c r="CJ58" s="18">
        <v>266.70085304582119</v>
      </c>
      <c r="CK58" s="18">
        <v>246.27635604017973</v>
      </c>
      <c r="CL58" s="18">
        <v>237.66778287112712</v>
      </c>
      <c r="CM58" s="18">
        <v>239.81567834776638</v>
      </c>
      <c r="CN58" s="18">
        <v>248.31130959552524</v>
      </c>
      <c r="CO58" s="18">
        <v>244.60721437150241</v>
      </c>
      <c r="CP58" s="18">
        <v>224.54053336429595</v>
      </c>
      <c r="CQ58" s="18">
        <v>209.25839197862149</v>
      </c>
      <c r="CR58" s="18">
        <v>204.38289912843703</v>
      </c>
      <c r="CS58" s="18">
        <v>197.82227283310891</v>
      </c>
      <c r="CT58" s="18">
        <v>190.25916205054523</v>
      </c>
      <c r="CU58" s="18">
        <v>192.05124050080778</v>
      </c>
      <c r="CV58" s="18">
        <v>192.17117882430554</v>
      </c>
      <c r="CW58" s="18">
        <v>192.7628745535612</v>
      </c>
      <c r="CX58" s="18">
        <v>191.62246099430322</v>
      </c>
      <c r="CY58" s="18">
        <v>192.40505855512617</v>
      </c>
      <c r="CZ58" s="18">
        <v>192.21815466767549</v>
      </c>
      <c r="DA58" s="18">
        <v>191.54949851417541</v>
      </c>
      <c r="DB58" s="18">
        <v>193.01874297702312</v>
      </c>
      <c r="DC58" s="18">
        <v>194.91676694637536</v>
      </c>
      <c r="DD58" s="18">
        <v>193.49349884086845</v>
      </c>
      <c r="DE58" s="18">
        <v>191.20967326426506</v>
      </c>
      <c r="DF58" s="18">
        <v>194.62991445600986</v>
      </c>
      <c r="DG58" s="18">
        <v>198.94769410192967</v>
      </c>
      <c r="DH58" s="18">
        <v>208.27089978182315</v>
      </c>
      <c r="DI58" s="18">
        <v>207.87510331428052</v>
      </c>
      <c r="DJ58" s="18">
        <v>205.30342576128243</v>
      </c>
      <c r="DK58" s="18">
        <v>201.3564554321766</v>
      </c>
      <c r="DL58" s="18">
        <v>200.75176638454198</v>
      </c>
      <c r="DM58" s="18">
        <v>204.14702042555811</v>
      </c>
      <c r="DN58" s="18">
        <v>194.67389184129237</v>
      </c>
      <c r="DO58" s="18">
        <v>190.52902327841522</v>
      </c>
      <c r="DP58" s="18">
        <v>186.1222893759012</v>
      </c>
      <c r="DQ58" s="18">
        <v>185.41265429520607</v>
      </c>
      <c r="DR58" s="18">
        <v>182.86896235102415</v>
      </c>
      <c r="DS58" s="18">
        <v>182.96491300982237</v>
      </c>
      <c r="DT58" s="18">
        <v>185.71749753409622</v>
      </c>
      <c r="DU58" s="18">
        <v>186.41214032435417</v>
      </c>
      <c r="DV58" s="18">
        <v>184.8689338953495</v>
      </c>
      <c r="DW58" s="18">
        <v>184.87393132549525</v>
      </c>
      <c r="DX58" s="18">
        <v>187.90537245190146</v>
      </c>
      <c r="DY58" s="18">
        <v>187.63451173800229</v>
      </c>
      <c r="DZ58" s="18">
        <v>190.58199603796007</v>
      </c>
      <c r="EA58" s="18">
        <v>190.13822424101829</v>
      </c>
      <c r="EB58" s="18">
        <v>187.83740740191936</v>
      </c>
      <c r="EC58" s="18">
        <v>185.53159313267471</v>
      </c>
      <c r="ED58" s="18">
        <v>179.97245183855296</v>
      </c>
      <c r="EE58" s="18">
        <v>176.30633708363771</v>
      </c>
      <c r="EF58" s="18">
        <v>176.64016541737317</v>
      </c>
      <c r="EG58" s="18">
        <v>181.64958939546347</v>
      </c>
      <c r="EH58" s="18">
        <v>180.69008280748128</v>
      </c>
      <c r="EI58" s="18">
        <v>180.8649928625822</v>
      </c>
      <c r="EJ58" s="18">
        <v>180.98593067210913</v>
      </c>
      <c r="EK58" s="18">
        <v>180.51017532223463</v>
      </c>
      <c r="EL58" s="18">
        <v>181.74853851234914</v>
      </c>
      <c r="EM58" s="18">
        <v>185.4546327084303</v>
      </c>
      <c r="EN58" s="18">
        <v>186.06232021415232</v>
      </c>
      <c r="EO58" s="18">
        <v>187.68048809534309</v>
      </c>
      <c r="EP58" s="18">
        <v>190.5040361276865</v>
      </c>
      <c r="EQ58" s="18">
        <v>194.63791034424304</v>
      </c>
      <c r="ER58" s="18">
        <v>193.20864532256127</v>
      </c>
      <c r="ES58" s="18">
        <v>194.44700851267575</v>
      </c>
      <c r="ET58" s="18">
        <v>197.53542034274341</v>
      </c>
      <c r="EU58" s="18">
        <v>200.66681007206441</v>
      </c>
      <c r="EV58" s="18">
        <v>204.48484670341014</v>
      </c>
      <c r="EW58" s="18">
        <v>206.8606249946952</v>
      </c>
      <c r="EX58" s="18">
        <v>201.48838758802415</v>
      </c>
      <c r="EY58" s="18">
        <v>207.44332534968854</v>
      </c>
      <c r="EZ58" s="18">
        <v>208.47779338985683</v>
      </c>
      <c r="FA58" s="18">
        <v>209.12745930880308</v>
      </c>
      <c r="FB58" s="18">
        <v>208.23291931271552</v>
      </c>
      <c r="FC58" s="18">
        <v>209.82909850126507</v>
      </c>
      <c r="FD58" s="18">
        <v>212.47573750644924</v>
      </c>
      <c r="FE58" s="18">
        <v>212.49472774100306</v>
      </c>
      <c r="FF58" s="18">
        <v>213.08742295628787</v>
      </c>
      <c r="FG58" s="18">
        <v>209.46728455871343</v>
      </c>
      <c r="FH58" s="18">
        <v>208.59473325526713</v>
      </c>
      <c r="FI58" s="18">
        <v>206.2579349191189</v>
      </c>
      <c r="FJ58" s="18">
        <v>204.09804561012984</v>
      </c>
      <c r="FK58" s="18">
        <v>200.36396580523254</v>
      </c>
      <c r="FL58" s="18">
        <v>195.62440305501221</v>
      </c>
      <c r="FM58" s="18">
        <v>194.28109383183718</v>
      </c>
      <c r="FN58" s="18">
        <v>193.00874811673165</v>
      </c>
      <c r="FO58" s="18">
        <v>190.51902841812372</v>
      </c>
      <c r="FP58" s="18">
        <v>194.95574690151216</v>
      </c>
      <c r="FQ58" s="18">
        <v>193.76136109668016</v>
      </c>
      <c r="FR58" s="18">
        <v>198.84374755489827</v>
      </c>
      <c r="FS58" s="18">
        <v>202.96562793910502</v>
      </c>
      <c r="FT58" s="18">
        <v>204.01808672779796</v>
      </c>
      <c r="FU58" s="18">
        <v>200.29700024127962</v>
      </c>
      <c r="FV58" s="18">
        <v>199.34648902755976</v>
      </c>
      <c r="FW58" s="18">
        <v>196.19411009162664</v>
      </c>
      <c r="FX58" s="18">
        <v>199.25653528493643</v>
      </c>
      <c r="FY58" s="18">
        <v>204.01808672779796</v>
      </c>
      <c r="FZ58" s="18">
        <v>206.98855920642615</v>
      </c>
      <c r="GA58" s="18">
        <v>204.18999832481146</v>
      </c>
      <c r="GB58" s="18">
        <v>203.50035296469926</v>
      </c>
      <c r="GC58" s="18">
        <v>209.26738735288382</v>
      </c>
      <c r="GD58" s="18">
        <v>211.87104845881461</v>
      </c>
      <c r="GE58" s="18">
        <v>210.31484871143104</v>
      </c>
      <c r="GF58" s="18">
        <v>214.64362270367144</v>
      </c>
      <c r="GG58" s="18">
        <v>218.37370456445217</v>
      </c>
      <c r="GH58" s="18">
        <v>217.26327558606863</v>
      </c>
      <c r="GI58" s="18">
        <v>221.82492982310055</v>
      </c>
      <c r="GJ58" s="18">
        <v>227.43304593265057</v>
      </c>
      <c r="GK58" s="18">
        <v>231.42399364703894</v>
      </c>
      <c r="GL58" s="18">
        <v>228.62743173748254</v>
      </c>
      <c r="GM58" s="18">
        <v>229.47099794608354</v>
      </c>
      <c r="GN58" s="18">
        <v>229.46000359976293</v>
      </c>
      <c r="GO58" s="18">
        <v>225.26116279131176</v>
      </c>
      <c r="GP58" s="18">
        <v>223.65598822849987</v>
      </c>
      <c r="GQ58" s="18">
        <v>225.00329539579153</v>
      </c>
      <c r="GR58" s="18">
        <v>225.07225993180273</v>
      </c>
      <c r="GS58" s="18">
        <v>226.56649154537917</v>
      </c>
      <c r="GT58" s="18">
        <v>226.73140674018862</v>
      </c>
      <c r="GU58" s="18">
        <v>226.5734879475832</v>
      </c>
      <c r="GV58" s="18">
        <v>225.34911756187677</v>
      </c>
      <c r="GW58" s="18">
        <v>220.33469615364075</v>
      </c>
      <c r="GX58" s="18">
        <v>222.49558494865894</v>
      </c>
      <c r="GY58" s="18">
        <v>220.37167713671923</v>
      </c>
      <c r="GZ58" s="18">
        <v>210.85956859731672</v>
      </c>
      <c r="HA58" s="18">
        <v>205.72620835161209</v>
      </c>
      <c r="HB58" s="18">
        <v>200.88669699847699</v>
      </c>
      <c r="HC58" s="18">
        <v>206.71170157635214</v>
      </c>
      <c r="HD58" s="18">
        <v>233.30302738183738</v>
      </c>
      <c r="HE58" s="18">
        <v>233.59387781631946</v>
      </c>
      <c r="HF58" s="18">
        <v>230.00872142976525</v>
      </c>
      <c r="HG58" s="18">
        <v>230.63939711415767</v>
      </c>
      <c r="HH58" s="18">
        <v>225.62997313606741</v>
      </c>
      <c r="HI58" s="18">
        <v>236.3744479494095</v>
      </c>
      <c r="HJ58" s="18">
        <v>239.30394150084257</v>
      </c>
      <c r="HK58" s="18">
        <v>236.43741556924581</v>
      </c>
      <c r="HL58" s="18">
        <v>236.71127474123239</v>
      </c>
      <c r="HM58" s="18">
        <v>238.11755158424378</v>
      </c>
      <c r="HN58" s="18">
        <v>240.9211098960042</v>
      </c>
      <c r="HO58" s="18">
        <v>237.90066311591863</v>
      </c>
      <c r="HP58" s="18">
        <v>234.0596383059025</v>
      </c>
      <c r="HQ58" s="18">
        <v>234.27652677422762</v>
      </c>
      <c r="HR58" s="18">
        <v>234.94218446964024</v>
      </c>
      <c r="HS58" s="18">
        <v>244.8730776552558</v>
      </c>
      <c r="HT58" s="18">
        <v>250.60513003242016</v>
      </c>
      <c r="HU58" s="18">
        <v>253.5086369470954</v>
      </c>
      <c r="HV58" s="18">
        <v>264.38104597216847</v>
      </c>
      <c r="HW58" s="18">
        <v>264.5429627088904</v>
      </c>
      <c r="HX58" s="18">
        <v>253.16581323909759</v>
      </c>
      <c r="HY58" s="18">
        <v>247.9105156978369</v>
      </c>
      <c r="HZ58" s="18">
        <v>244.84709101849796</v>
      </c>
      <c r="IA58" s="18">
        <v>248.84503513509037</v>
      </c>
      <c r="IB58" s="18">
        <v>250.45420764201879</v>
      </c>
      <c r="IC58" s="18">
        <v>259.30765488821265</v>
      </c>
      <c r="ID58" s="18">
        <v>259.17072530221935</v>
      </c>
      <c r="IE58" s="18">
        <v>261.09973333847523</v>
      </c>
      <c r="IF58" s="18">
        <v>254.18928693294524</v>
      </c>
      <c r="IG58" s="18">
        <v>247.21787187963724</v>
      </c>
      <c r="IH58" s="18">
        <v>244.00552378195525</v>
      </c>
      <c r="II58" s="18">
        <v>241.91559849500655</v>
      </c>
      <c r="IJ58" s="18">
        <v>239.33392608171701</v>
      </c>
      <c r="IK58" s="18">
        <v>238.43139019739627</v>
      </c>
      <c r="IL58" s="18">
        <v>238.46537272238731</v>
      </c>
      <c r="IM58" s="18">
        <v>255.13080277240277</v>
      </c>
      <c r="IN58" s="18">
        <v>258.81490827584264</v>
      </c>
      <c r="IO58" s="18">
        <v>261.69442752581836</v>
      </c>
      <c r="IP58" s="18">
        <v>259.83138556748628</v>
      </c>
      <c r="IQ58" s="18">
        <v>259.09576385003328</v>
      </c>
      <c r="IR58" s="18">
        <v>253.0598677200079</v>
      </c>
      <c r="IS58" s="18">
        <v>248.83803873288633</v>
      </c>
      <c r="IT58" s="18">
        <v>247.87553368681668</v>
      </c>
      <c r="IU58" s="18">
        <v>245.25388183236123</v>
      </c>
      <c r="IV58" s="18">
        <v>247.06595000320675</v>
      </c>
      <c r="IW58" s="18">
        <v>253.69654032057522</v>
      </c>
      <c r="IX58" s="18">
        <v>259.52754181462524</v>
      </c>
      <c r="IY58" s="18">
        <v>260.21918614679578</v>
      </c>
      <c r="IZ58" s="18">
        <v>255.08582590109111</v>
      </c>
      <c r="JA58" s="18">
        <v>260.50503915113211</v>
      </c>
      <c r="JB58" s="18">
        <v>261.45155242073537</v>
      </c>
      <c r="JC58" s="18">
        <v>262.46503125429155</v>
      </c>
      <c r="JD58" s="18">
        <v>263.59744892531631</v>
      </c>
      <c r="JE58" s="18">
        <v>268.0331679226756</v>
      </c>
      <c r="JF58" s="18">
        <v>269.42645144730807</v>
      </c>
      <c r="JG58" s="18">
        <v>268.52591453504562</v>
      </c>
      <c r="JH58" s="18">
        <v>269.52839902228112</v>
      </c>
      <c r="JI58" s="18">
        <v>265.95423698204758</v>
      </c>
      <c r="JJ58" s="18">
        <v>266.00720974159242</v>
      </c>
      <c r="JK58" s="18">
        <v>266.43998719221355</v>
      </c>
      <c r="JL58" s="18">
        <v>268.56189603209492</v>
      </c>
      <c r="JM58" s="18">
        <v>283.40826150906082</v>
      </c>
      <c r="JN58" s="18">
        <v>284.70359540283681</v>
      </c>
      <c r="JO58" s="18">
        <v>288.95540897083282</v>
      </c>
      <c r="JP58" s="18">
        <v>288.416686001122</v>
      </c>
      <c r="JQ58" s="18">
        <v>289.54910367214677</v>
      </c>
      <c r="JR58" s="18">
        <v>284.89449723440407</v>
      </c>
      <c r="JS58" s="18">
        <v>297.60096312296395</v>
      </c>
      <c r="JT58" s="18">
        <v>303.83475748676062</v>
      </c>
      <c r="JU58" s="18">
        <v>304.52340336084364</v>
      </c>
      <c r="JV58" s="18">
        <v>308.45538139951225</v>
      </c>
      <c r="JW58" s="18">
        <v>315.13894447642565</v>
      </c>
      <c r="JX58" s="18">
        <v>320.68309348011019</v>
      </c>
      <c r="JY58" s="18">
        <v>318.99496157687901</v>
      </c>
      <c r="JZ58" s="18">
        <v>317.27784457880256</v>
      </c>
      <c r="KA58" s="18">
        <v>319.57266450172665</v>
      </c>
      <c r="KB58" s="18">
        <v>317.27984355086085</v>
      </c>
      <c r="KC58" s="18">
        <v>318.30331724470852</v>
      </c>
      <c r="KD58" s="18">
        <v>316.6581632407308</v>
      </c>
      <c r="KE58" s="18">
        <v>317.42576851111653</v>
      </c>
      <c r="KF58" s="18">
        <v>310.24745984977483</v>
      </c>
      <c r="KG58" s="18">
        <v>306.9991302550435</v>
      </c>
      <c r="KH58" s="18">
        <v>306.71427673673634</v>
      </c>
      <c r="KI58" s="18">
        <v>307.42191284537313</v>
      </c>
      <c r="KJ58" s="18">
        <v>306.78524024480578</v>
      </c>
      <c r="KK58" s="18">
        <v>309.98559451013801</v>
      </c>
      <c r="KL58" s="18">
        <v>308.03859572535754</v>
      </c>
      <c r="KM58" s="18">
        <v>308.24249087530376</v>
      </c>
      <c r="KN58" s="18">
        <v>302.40449297904968</v>
      </c>
      <c r="KO58" s="18">
        <v>304.59736532700066</v>
      </c>
      <c r="KP58" s="18">
        <v>301.09716525292396</v>
      </c>
      <c r="KQ58" s="18">
        <v>293.78192700558901</v>
      </c>
      <c r="KR58" s="18">
        <v>285.96694574367996</v>
      </c>
      <c r="KS58" s="18">
        <v>284.99744429540635</v>
      </c>
      <c r="KT58" s="18">
        <v>286.14285528481008</v>
      </c>
      <c r="KU58" s="18">
        <v>289.99487444114686</v>
      </c>
      <c r="KV58" s="18">
        <v>292.12877711337802</v>
      </c>
      <c r="KW58" s="18">
        <v>294.90934724646803</v>
      </c>
      <c r="KX58" s="18">
        <v>293.59202466005087</v>
      </c>
      <c r="KY58" s="18">
        <v>295.02828608393668</v>
      </c>
      <c r="KZ58" s="18">
        <v>292.90737673008442</v>
      </c>
      <c r="LA58" s="18">
        <v>294.02280313861365</v>
      </c>
      <c r="LB58" s="18">
        <v>290.18577627271412</v>
      </c>
      <c r="LC58" s="18">
        <v>292.12977659940719</v>
      </c>
      <c r="LD58" s="18">
        <v>291.66001816570758</v>
      </c>
      <c r="LE58" s="18">
        <v>293.64599690562488</v>
      </c>
      <c r="LF58" s="18">
        <v>301.61389952999355</v>
      </c>
      <c r="LG58" s="18">
        <v>305.21504769301418</v>
      </c>
      <c r="LH58" s="18">
        <v>303.06015581417086</v>
      </c>
      <c r="LI58" s="18">
        <v>302.20259680116175</v>
      </c>
      <c r="LJ58" s="18">
        <v>300.64839602583646</v>
      </c>
      <c r="LK58" s="18">
        <v>300.78732458388805</v>
      </c>
      <c r="LL58" s="18">
        <v>298.44153087347746</v>
      </c>
      <c r="LM58" s="18">
        <v>304.56538177406787</v>
      </c>
      <c r="LN58" s="18">
        <v>304.54339308142659</v>
      </c>
      <c r="LO58" s="18">
        <v>313.27990046221015</v>
      </c>
      <c r="LP58" s="18">
        <v>319.1898613525629</v>
      </c>
      <c r="LQ58" s="18">
        <v>325.0188638745546</v>
      </c>
      <c r="LR58" s="18">
        <v>321.96843251359462</v>
      </c>
      <c r="LS58" s="18">
        <v>324.65205250185727</v>
      </c>
      <c r="LT58" s="18">
        <v>318.90800629234315</v>
      </c>
      <c r="LU58" s="18">
        <v>310.55929949086902</v>
      </c>
      <c r="LV58" s="18">
        <v>305.2670209665298</v>
      </c>
      <c r="LW58" s="18">
        <v>300.51146643984316</v>
      </c>
      <c r="LX58" s="18">
        <v>305.87970590239763</v>
      </c>
      <c r="LY58" s="18">
        <v>307.78172781586647</v>
      </c>
      <c r="LZ58" s="18">
        <v>308.23649395912884</v>
      </c>
      <c r="MA58" s="18">
        <v>313.23492359089852</v>
      </c>
      <c r="MB58" s="18">
        <v>318.79206591296196</v>
      </c>
      <c r="MC58" s="18">
        <v>324.94090396428106</v>
      </c>
      <c r="MD58" s="18">
        <v>327.08280252474543</v>
      </c>
      <c r="ME58" s="18">
        <v>324.06635368877647</v>
      </c>
      <c r="MF58" s="18">
        <v>316.3183379908204</v>
      </c>
      <c r="MG58" s="18">
        <v>308.91014754277467</v>
      </c>
      <c r="MH58" s="18">
        <v>309.14002932947869</v>
      </c>
      <c r="MI58" s="18">
        <v>308.71424828106166</v>
      </c>
      <c r="MJ58" s="18">
        <v>308.81019893985984</v>
      </c>
      <c r="MK58" s="18">
        <v>311.88161950743194</v>
      </c>
      <c r="ML58" s="18">
        <v>318.7151054887176</v>
      </c>
      <c r="MM58" s="18">
        <v>322.24928808778526</v>
      </c>
      <c r="MN58" s="18">
        <v>326.25123014849424</v>
      </c>
      <c r="MO58" s="18">
        <v>323.6365746962428</v>
      </c>
      <c r="MP58" s="18">
        <v>325.32270762741564</v>
      </c>
      <c r="MQ58" s="18">
        <v>322.099365183413</v>
      </c>
      <c r="MR58" s="18">
        <v>323.18780546915531</v>
      </c>
      <c r="MS58" s="18">
        <v>325.47662847590448</v>
      </c>
      <c r="MT58" s="18">
        <v>324.59308282613756</v>
      </c>
      <c r="MU58" s="18">
        <v>323.84746624839306</v>
      </c>
      <c r="MV58" s="18">
        <v>330.21519174009563</v>
      </c>
      <c r="MW58" s="18">
        <v>341.5393684503436</v>
      </c>
      <c r="MX58" s="18">
        <v>344.99759011119608</v>
      </c>
      <c r="MY58" s="18">
        <v>334.66490354186294</v>
      </c>
      <c r="MZ58" s="18">
        <v>326.97585751962663</v>
      </c>
      <c r="NA58" s="18">
        <v>329.7694209710956</v>
      </c>
      <c r="NB58" s="18">
        <v>334.47400171029568</v>
      </c>
      <c r="NC58" s="18">
        <v>336.07917627310752</v>
      </c>
      <c r="ND58" s="18">
        <v>340.72378785055878</v>
      </c>
      <c r="NE58" s="18">
        <v>343.29246694546936</v>
      </c>
      <c r="NF58" s="18">
        <v>343.68426546889543</v>
      </c>
      <c r="NG58" s="18">
        <v>340.23004175215959</v>
      </c>
      <c r="NH58" s="18">
        <v>339.03765491938589</v>
      </c>
      <c r="NI58" s="18">
        <v>341.14357198280095</v>
      </c>
      <c r="NJ58" s="18">
        <v>338.06115706890824</v>
      </c>
      <c r="NK58" s="18">
        <v>333.67141442888976</v>
      </c>
      <c r="NL58" s="18">
        <v>328.60002231699229</v>
      </c>
      <c r="NM58" s="18">
        <v>328.05130448698998</v>
      </c>
      <c r="NN58" s="18">
        <v>336.13814594882723</v>
      </c>
      <c r="NO58" s="18">
        <v>336.36502927744391</v>
      </c>
      <c r="NP58" s="18">
        <v>346.92060123127698</v>
      </c>
      <c r="NQ58" s="18">
        <v>345.51432438826561</v>
      </c>
      <c r="NR58" s="18">
        <v>341.87019832599162</v>
      </c>
      <c r="NS58" s="18">
        <v>346.33790087628364</v>
      </c>
      <c r="NT58" s="18">
        <v>344.48585326427224</v>
      </c>
      <c r="NU58" s="18">
        <v>354.8685141350627</v>
      </c>
      <c r="NV58" s="18">
        <v>360.97237531507017</v>
      </c>
      <c r="NW58" s="18">
        <v>361.87191274130345</v>
      </c>
      <c r="NX58" s="18">
        <v>362.12878065079451</v>
      </c>
      <c r="NY58" s="18">
        <v>348.73966580432653</v>
      </c>
      <c r="NZ58" s="18">
        <v>339.59836658173799</v>
      </c>
      <c r="OA58" s="18">
        <v>338.66384714448452</v>
      </c>
      <c r="OB58" s="18">
        <v>338.11612880051138</v>
      </c>
      <c r="OC58" s="18">
        <v>336.00721327900885</v>
      </c>
      <c r="OD58" s="18">
        <v>335.68238031953575</v>
      </c>
      <c r="OE58" s="18">
        <v>335.82230836361646</v>
      </c>
      <c r="OF58" s="18">
        <v>332.5549885343313</v>
      </c>
      <c r="OG58" s="18">
        <v>331.26265309864283</v>
      </c>
      <c r="OH58" s="18">
        <v>328.09828033035996</v>
      </c>
      <c r="OI58" s="18">
        <v>328.03031528037786</v>
      </c>
      <c r="OJ58" s="18">
        <v>326.36517155581714</v>
      </c>
      <c r="OK58" s="18">
        <v>330.93682065314056</v>
      </c>
      <c r="OL58" s="18">
        <v>334.9517560322285</v>
      </c>
      <c r="OM58" s="18">
        <v>336.5499341928363</v>
      </c>
      <c r="ON58" s="18">
        <v>333.80934350091218</v>
      </c>
      <c r="OO58" s="18">
        <v>333.82633476340771</v>
      </c>
      <c r="OP58" s="18">
        <v>328.06729626345634</v>
      </c>
      <c r="OQ58" s="18">
        <v>321.30677276229858</v>
      </c>
      <c r="OR58" s="18">
        <v>312.83812763732675</v>
      </c>
      <c r="OS58" s="18">
        <v>312.59325356018547</v>
      </c>
      <c r="OT58" s="18">
        <v>308.36342868483064</v>
      </c>
      <c r="OU58" s="18">
        <v>301.19611436980961</v>
      </c>
      <c r="OV58" s="18">
        <v>299.83481439810987</v>
      </c>
      <c r="OW58" s="18">
        <v>297.41405923551321</v>
      </c>
      <c r="OX58" s="18">
        <v>305.23803587168453</v>
      </c>
      <c r="OY58" s="18">
        <v>308.48436649435757</v>
      </c>
      <c r="OZ58" s="18">
        <v>312.89309936892982</v>
      </c>
      <c r="PA58" s="18">
        <v>319.69160333919524</v>
      </c>
      <c r="PB58" s="18">
        <v>308.93913263761999</v>
      </c>
      <c r="PC58" s="18">
        <v>305.76676398110385</v>
      </c>
      <c r="PD58" s="18">
        <v>306.07460567808153</v>
      </c>
      <c r="PE58" s="18">
        <v>300.65639191406962</v>
      </c>
      <c r="PF58" s="18">
        <v>298.08271538901329</v>
      </c>
      <c r="PG58" s="18">
        <v>297.44604278844594</v>
      </c>
      <c r="PH58" s="18">
        <v>295.87585023665429</v>
      </c>
      <c r="PI58" s="18">
        <v>292.1657580964565</v>
      </c>
      <c r="PJ58" s="18">
        <v>293.59002568799258</v>
      </c>
      <c r="PK58" s="18">
        <v>295.39109951251748</v>
      </c>
      <c r="PL58" s="18">
        <v>296.20967857038977</v>
      </c>
      <c r="PM58" s="18">
        <v>296.44555727326872</v>
      </c>
      <c r="PN58" s="18">
        <v>301.14114263820647</v>
      </c>
      <c r="PO58" s="18">
        <v>304.96017875558141</v>
      </c>
      <c r="PP58" s="18">
        <v>308.00761165845392</v>
      </c>
      <c r="PQ58" s="18">
        <v>308.53833873993159</v>
      </c>
      <c r="PR58" s="18">
        <v>311.75768323981765</v>
      </c>
      <c r="PS58" s="18">
        <v>305.22704152536392</v>
      </c>
      <c r="PT58" s="18">
        <v>304.81125533723832</v>
      </c>
      <c r="PU58" s="18">
        <v>303.18908951193094</v>
      </c>
      <c r="PV58" s="18">
        <v>297.72989682072398</v>
      </c>
      <c r="PW58" s="18">
        <v>298.33858381247524</v>
      </c>
      <c r="PX58" s="18">
        <v>297.62495078766347</v>
      </c>
      <c r="PY58" s="18">
        <v>296.12472225791214</v>
      </c>
      <c r="PZ58" s="18">
        <v>294.83238682222367</v>
      </c>
      <c r="QA58" s="18">
        <v>293.00932430505753</v>
      </c>
      <c r="QB58" s="18">
        <v>293.34215315276384</v>
      </c>
      <c r="QC58" s="18">
        <v>292.07980229794981</v>
      </c>
      <c r="QD58" s="18">
        <v>287.68406274175641</v>
      </c>
      <c r="QE58" s="18">
        <v>287.64308381456135</v>
      </c>
      <c r="QF58" s="18">
        <v>287.45418095505238</v>
      </c>
      <c r="QG58" s="18">
        <v>282.54770403796431</v>
      </c>
      <c r="QH58" s="18">
        <v>283.267333978951</v>
      </c>
      <c r="QI58" s="18">
        <v>285.89298377752306</v>
      </c>
      <c r="QJ58" s="18">
        <v>290.48662156748776</v>
      </c>
      <c r="QK58" s="18">
        <v>287.85597433876995</v>
      </c>
      <c r="QL58" s="18">
        <v>290.72349975639582</v>
      </c>
      <c r="QM58" s="18">
        <v>286.23580748552081</v>
      </c>
      <c r="QN58" s="18">
        <v>286.61861063468456</v>
      </c>
      <c r="QO58" s="18">
        <v>286.39772422224286</v>
      </c>
      <c r="QP58" s="18">
        <v>283.7390913847089</v>
      </c>
      <c r="QQ58" s="18">
        <v>277.73917675173283</v>
      </c>
      <c r="QR58" s="18">
        <v>276.10201863598826</v>
      </c>
      <c r="QS58" s="18">
        <v>275.98008134043221</v>
      </c>
      <c r="QT58" s="18">
        <v>275.77918464857339</v>
      </c>
      <c r="QU58" s="18">
        <v>277.56726515471934</v>
      </c>
      <c r="QV58" s="18">
        <v>277.55527132236955</v>
      </c>
      <c r="QW58" s="18">
        <v>280.25288411504027</v>
      </c>
      <c r="QX58" s="18">
        <v>280.7796132524013</v>
      </c>
      <c r="QY58" s="18">
        <v>281.91203092342619</v>
      </c>
      <c r="QZ58" s="18">
        <v>285.42822277396914</v>
      </c>
      <c r="RA58" s="18">
        <v>290.27073258519175</v>
      </c>
      <c r="RB58" s="18">
        <v>293.98682164156435</v>
      </c>
      <c r="RC58" s="18">
        <v>292.40263628536462</v>
      </c>
      <c r="RD58" s="18">
        <v>293.17224052780864</v>
      </c>
      <c r="RE58" s="18">
        <v>291.90988967299461</v>
      </c>
      <c r="RF58" s="18">
        <v>288.86645471423861</v>
      </c>
      <c r="RG58" s="18">
        <v>279.82510409456489</v>
      </c>
      <c r="RH58" s="18">
        <v>271.68029244303705</v>
      </c>
      <c r="RI58" s="18">
        <v>272.99561605739598</v>
      </c>
      <c r="RJ58" s="18">
        <v>274.81468063044548</v>
      </c>
      <c r="RK58" s="18">
        <v>273.84018175202607</v>
      </c>
      <c r="RL58" s="18">
        <v>273.56632258003947</v>
      </c>
      <c r="RM58" s="18">
        <v>273.57132001018522</v>
      </c>
      <c r="RN58" s="18">
        <v>274.60079062020782</v>
      </c>
      <c r="RO58" s="18">
        <v>277.07351905632021</v>
      </c>
      <c r="RP58" s="18">
        <v>278.00504003548622</v>
      </c>
      <c r="RQ58" s="18">
        <v>277.07951597249507</v>
      </c>
      <c r="RR58" s="18">
        <v>277.04253498941659</v>
      </c>
      <c r="RS58" s="18">
        <v>273.63328814399244</v>
      </c>
      <c r="RT58" s="18">
        <v>274.87065184807778</v>
      </c>
      <c r="RU58" s="18">
        <v>271.72926725846531</v>
      </c>
      <c r="RV58" s="18">
        <v>265.89426782029869</v>
      </c>
      <c r="RW58" s="18">
        <v>264.5429627088904</v>
      </c>
      <c r="RX58" s="18">
        <v>263.95926286786795</v>
      </c>
      <c r="RY58" s="18">
        <v>266.07917273569109</v>
      </c>
      <c r="RZ58" s="18">
        <v>264.09919091194871</v>
      </c>
      <c r="SA58" s="18">
        <v>261.00278319364787</v>
      </c>
      <c r="SB58" s="18">
        <v>259.74942771309611</v>
      </c>
      <c r="SC58" s="18">
        <v>263.19265708351134</v>
      </c>
      <c r="SD58" s="18">
        <v>264.91976894187928</v>
      </c>
      <c r="SE58" s="18">
        <v>268.68483281368015</v>
      </c>
      <c r="SF58" s="18">
        <v>270.6987971624136</v>
      </c>
      <c r="SG58" s="18">
        <v>274.80968320029979</v>
      </c>
      <c r="SH58" s="18">
        <v>275.56929258245231</v>
      </c>
      <c r="SI58" s="18">
        <v>276.97756839752196</v>
      </c>
      <c r="SJ58" s="18">
        <v>280.63268880611656</v>
      </c>
      <c r="SK58" s="18">
        <v>282.10393224102262</v>
      </c>
      <c r="SL58" s="18">
        <v>282.85154779082541</v>
      </c>
      <c r="SM58" s="18">
        <v>284.10590275740623</v>
      </c>
      <c r="SN58" s="18">
        <v>282.45175337916612</v>
      </c>
      <c r="SO58" s="18">
        <v>284.62163754844664</v>
      </c>
      <c r="SP58" s="5">
        <v>285.54016520923375</v>
      </c>
      <c r="SQ58" s="5">
        <v>285.54116469526292</v>
      </c>
      <c r="SR58" s="5">
        <v>285.36525515413285</v>
      </c>
      <c r="SS58" s="5">
        <v>293.08928318738936</v>
      </c>
    </row>
    <row r="59" spans="1:514" x14ac:dyDescent="0.25">
      <c r="A59" s="5" t="s">
        <v>285</v>
      </c>
      <c r="B59" s="5" t="str">
        <f ca="1">_xlfn.XLOOKUP(A59,bonds[worksheet get],bonds[unique lookup],"-")</f>
        <v>KPN 7 03/28/73 nc-23</v>
      </c>
      <c r="C59" s="5" t="str">
        <f ca="1">_xlfn.XLOOKUP(A59,bonds[worksheet get],bonds[ID_ISIN],"-")</f>
        <v>USN4297BBC74</v>
      </c>
      <c r="D59" s="18">
        <f ca="1">_xll.BDH(A59,"blp_i_sprd_mid","-2AY",,"Dates=H","Fill=C","Sort=R","Dir=H","factor="&amp;_xlfn.XLOOKUP(A59,bonds[worksheet get],bonds[yas/blp factor]),"cols=498;rows=1")</f>
        <v>363.36617590785022</v>
      </c>
      <c r="E59" s="18">
        <v>386.68719935595993</v>
      </c>
      <c r="F59" s="18">
        <v>361.24526433348655</v>
      </c>
      <c r="G59" s="18">
        <v>361.28728239297868</v>
      </c>
      <c r="H59" s="18">
        <v>361.23025788366795</v>
      </c>
      <c r="I59" s="18">
        <v>364.1665198981762</v>
      </c>
      <c r="J59" s="18">
        <v>398.79140177965166</v>
      </c>
      <c r="K59" s="18">
        <v>373.06034249067307</v>
      </c>
      <c r="L59" s="18">
        <v>373.46951835572725</v>
      </c>
      <c r="M59" s="18">
        <v>368.83152493178846</v>
      </c>
      <c r="N59" s="18">
        <v>364.3435960060358</v>
      </c>
      <c r="O59" s="18">
        <v>364.34559686601165</v>
      </c>
      <c r="P59" s="18">
        <v>364.23154784739017</v>
      </c>
      <c r="Q59" s="18">
        <v>368.95857954025269</v>
      </c>
      <c r="R59" s="18">
        <v>357.44463080942631</v>
      </c>
      <c r="S59" s="18">
        <v>357.50565703868864</v>
      </c>
      <c r="T59" s="18">
        <v>366.72161808729174</v>
      </c>
      <c r="U59" s="18">
        <v>366.61157078862192</v>
      </c>
      <c r="V59" s="18">
        <v>366.37046716153623</v>
      </c>
      <c r="W59" s="18">
        <v>360.38089282393457</v>
      </c>
      <c r="X59" s="18">
        <v>350.04545061886307</v>
      </c>
      <c r="Y59" s="18">
        <v>363.81136725246904</v>
      </c>
      <c r="Z59" s="18">
        <v>416.78813683211803</v>
      </c>
      <c r="AA59" s="18">
        <v>428.48716511070728</v>
      </c>
      <c r="AB59" s="18">
        <v>445.43344867587092</v>
      </c>
      <c r="AC59" s="18">
        <v>434.19461819171903</v>
      </c>
      <c r="AD59" s="18">
        <v>433.45730129063134</v>
      </c>
      <c r="AE59" s="18">
        <v>426.26621053755287</v>
      </c>
      <c r="AF59" s="18">
        <v>426.55633523404595</v>
      </c>
      <c r="AG59" s="18">
        <v>465.52208283305168</v>
      </c>
      <c r="AH59" s="18">
        <v>435.05898970127106</v>
      </c>
      <c r="AI59" s="18">
        <v>463.74131745457646</v>
      </c>
      <c r="AJ59" s="18">
        <v>507.03292432129382</v>
      </c>
      <c r="AK59" s="18">
        <v>506.19256313145161</v>
      </c>
      <c r="AL59" s="18">
        <v>517.75553293168548</v>
      </c>
      <c r="AM59" s="18">
        <v>479.84023681998252</v>
      </c>
      <c r="AN59" s="18">
        <v>459.16334982991219</v>
      </c>
      <c r="AO59" s="18">
        <v>478.64372255444528</v>
      </c>
      <c r="AP59" s="18">
        <v>544.07184376358987</v>
      </c>
      <c r="AQ59" s="18">
        <v>550.42057246685022</v>
      </c>
      <c r="AR59" s="18">
        <v>547.90849276721474</v>
      </c>
      <c r="AS59" s="18">
        <v>551.22191688716418</v>
      </c>
      <c r="AT59" s="18">
        <v>519.27618651330465</v>
      </c>
      <c r="AU59" s="18">
        <v>489.43135911405085</v>
      </c>
      <c r="AV59" s="18">
        <v>509.37793221294879</v>
      </c>
      <c r="AW59" s="18">
        <v>557.63167181968697</v>
      </c>
      <c r="AX59" s="18">
        <v>508.79968367993831</v>
      </c>
      <c r="AY59" s="18">
        <v>503.80753804028035</v>
      </c>
      <c r="AZ59" s="18">
        <v>488.23784613847732</v>
      </c>
      <c r="BA59" s="18">
        <v>514.85628682672973</v>
      </c>
      <c r="BB59" s="18">
        <v>522.26447088718407</v>
      </c>
      <c r="BC59" s="18">
        <v>493.54212593436239</v>
      </c>
      <c r="BD59" s="18">
        <v>492.65874625504017</v>
      </c>
      <c r="BE59" s="18">
        <v>525.23274666130533</v>
      </c>
      <c r="BF59" s="18">
        <v>527.53973821341992</v>
      </c>
      <c r="BG59" s="18">
        <v>525.81899863421916</v>
      </c>
      <c r="BH59" s="18">
        <v>541.26863893747327</v>
      </c>
      <c r="BI59" s="18">
        <v>582.51236561894416</v>
      </c>
      <c r="BJ59" s="18">
        <v>581.10376019597061</v>
      </c>
      <c r="BK59" s="18">
        <v>547.64738054037093</v>
      </c>
      <c r="BL59" s="18">
        <v>649.13600066363813</v>
      </c>
      <c r="BM59" s="18">
        <v>651.2078911685943</v>
      </c>
      <c r="BN59" s="18">
        <v>672.77115912795068</v>
      </c>
      <c r="BO59" s="18">
        <v>653.0456810563802</v>
      </c>
      <c r="BP59" s="18">
        <v>629.02035489678383</v>
      </c>
      <c r="BQ59" s="18">
        <v>628.65419752120977</v>
      </c>
      <c r="BR59" s="18">
        <v>627.12854178965097</v>
      </c>
      <c r="BS59" s="18">
        <v>718.04061608076097</v>
      </c>
      <c r="BT59" s="18">
        <v>701.68758749842641</v>
      </c>
      <c r="BU59" s="18">
        <v>698.37616423845293</v>
      </c>
      <c r="BV59" s="18">
        <v>684.72429662346838</v>
      </c>
      <c r="BW59" s="18">
        <v>772.16287799656391</v>
      </c>
      <c r="BX59" s="18">
        <v>617.1942720097303</v>
      </c>
      <c r="BY59" s="18">
        <v>612.75336329340939</v>
      </c>
      <c r="BZ59" s="18">
        <v>622.29746537804601</v>
      </c>
      <c r="CA59" s="18">
        <v>583.93197577178478</v>
      </c>
      <c r="CB59" s="18">
        <v>445.17333687901498</v>
      </c>
      <c r="CC59" s="18">
        <v>442.29209851384161</v>
      </c>
      <c r="CD59" s="18">
        <v>383.04763505995271</v>
      </c>
      <c r="CE59" s="18">
        <v>392.23358320891856</v>
      </c>
      <c r="CF59" s="18">
        <v>350.0294437390566</v>
      </c>
      <c r="CG59" s="18">
        <v>342.23809499323369</v>
      </c>
      <c r="CH59" s="18">
        <v>357.69974045634268</v>
      </c>
      <c r="CI59" s="18">
        <v>341.04858373761175</v>
      </c>
      <c r="CJ59" s="18">
        <v>294.50657984018324</v>
      </c>
      <c r="CK59" s="18">
        <v>288.34893326461315</v>
      </c>
      <c r="CL59" s="18">
        <v>275.00819937586783</v>
      </c>
      <c r="CM59" s="18">
        <v>291.94047692120074</v>
      </c>
      <c r="CN59" s="18">
        <v>267.69605659425258</v>
      </c>
      <c r="CO59" s="18">
        <v>237.7251750165224</v>
      </c>
      <c r="CP59" s="18">
        <v>230.18793548762798</v>
      </c>
      <c r="CQ59" s="18">
        <v>214.00698086321353</v>
      </c>
      <c r="CR59" s="18">
        <v>208.36155444145203</v>
      </c>
      <c r="CS59" s="18">
        <v>195.23691343009472</v>
      </c>
      <c r="CT59" s="18">
        <v>223.98426913261414</v>
      </c>
      <c r="CU59" s="18">
        <v>191.1571599394083</v>
      </c>
      <c r="CV59" s="18">
        <v>196.87061560034752</v>
      </c>
      <c r="CW59" s="18">
        <v>196.83059840083124</v>
      </c>
      <c r="CX59" s="18">
        <v>198.8664734262228</v>
      </c>
      <c r="CY59" s="18">
        <v>195.15587860107422</v>
      </c>
      <c r="CZ59" s="18">
        <v>202.15788808643816</v>
      </c>
      <c r="DA59" s="18">
        <v>202.94822777688503</v>
      </c>
      <c r="DB59" s="18">
        <v>199.77986600518224</v>
      </c>
      <c r="DC59" s="18">
        <v>196.39841264605522</v>
      </c>
      <c r="DD59" s="18">
        <v>196.38340619623662</v>
      </c>
      <c r="DE59" s="18">
        <v>196.49445392489432</v>
      </c>
      <c r="DF59" s="18">
        <v>210.89664403080943</v>
      </c>
      <c r="DG59" s="18">
        <v>207.64624700009821</v>
      </c>
      <c r="DH59" s="18">
        <v>204.16475064218045</v>
      </c>
      <c r="DI59" s="18">
        <v>201.59364557325841</v>
      </c>
      <c r="DJ59" s="18">
        <v>201.65467180252077</v>
      </c>
      <c r="DK59" s="18">
        <v>205.47631435632707</v>
      </c>
      <c r="DL59" s="18">
        <v>189.95964524388313</v>
      </c>
      <c r="DM59" s="18">
        <v>189.88461299479007</v>
      </c>
      <c r="DN59" s="18">
        <v>188.32894436359405</v>
      </c>
      <c r="DO59" s="18">
        <v>168.79654927968977</v>
      </c>
      <c r="DP59" s="18">
        <v>188.17988029539583</v>
      </c>
      <c r="DQ59" s="18">
        <v>190.99208899140356</v>
      </c>
      <c r="DR59" s="18">
        <v>193.21504442453386</v>
      </c>
      <c r="DS59" s="18">
        <v>188.39397231280802</v>
      </c>
      <c r="DT59" s="18">
        <v>188.33794823348524</v>
      </c>
      <c r="DU59" s="18">
        <v>188.361958553195</v>
      </c>
      <c r="DV59" s="18">
        <v>188.29693060398102</v>
      </c>
      <c r="DW59" s="18">
        <v>194.77671563565733</v>
      </c>
      <c r="DX59" s="18">
        <v>194.88776336431505</v>
      </c>
      <c r="DY59" s="18">
        <v>194.91077325403691</v>
      </c>
      <c r="DZ59" s="18">
        <v>187.58762574255468</v>
      </c>
      <c r="EA59" s="18">
        <v>184.29821194231511</v>
      </c>
      <c r="EB59" s="18">
        <v>185.43369997859003</v>
      </c>
      <c r="EC59" s="18">
        <v>186.51416436553001</v>
      </c>
      <c r="ED59" s="18">
        <v>183.37581549346447</v>
      </c>
      <c r="EE59" s="18">
        <v>183.54588859140875</v>
      </c>
      <c r="EF59" s="18">
        <v>178.64678294062614</v>
      </c>
      <c r="EG59" s="18">
        <v>185.17758990168574</v>
      </c>
      <c r="EH59" s="18">
        <v>185.15357958197595</v>
      </c>
      <c r="EI59" s="18">
        <v>188.77613656818866</v>
      </c>
      <c r="EJ59" s="18">
        <v>186.88432346105577</v>
      </c>
      <c r="EK59" s="18">
        <v>195.7061150944233</v>
      </c>
      <c r="EL59" s="18">
        <v>199.08956931352614</v>
      </c>
      <c r="EM59" s="18">
        <v>199.17760715246203</v>
      </c>
      <c r="EN59" s="18">
        <v>211.57993771255016</v>
      </c>
      <c r="EO59" s="18">
        <v>197.59792820155621</v>
      </c>
      <c r="EP59" s="18">
        <v>200.27207755923271</v>
      </c>
      <c r="EQ59" s="18">
        <v>211.71799705088139</v>
      </c>
      <c r="ER59" s="18">
        <v>221.30311676502228</v>
      </c>
      <c r="ES59" s="18">
        <v>226.95454576671122</v>
      </c>
      <c r="ET59" s="18">
        <v>238.39146138846874</v>
      </c>
      <c r="EU59" s="18">
        <v>246.6099937391281</v>
      </c>
      <c r="EV59" s="18">
        <v>226.50935442209246</v>
      </c>
      <c r="EW59" s="18">
        <v>233.62341206610202</v>
      </c>
      <c r="EX59" s="18">
        <v>238.16236292123796</v>
      </c>
      <c r="EY59" s="18">
        <v>238.31342784941197</v>
      </c>
      <c r="EZ59" s="18">
        <v>238.16436378121378</v>
      </c>
      <c r="FA59" s="18">
        <v>249.10906784892083</v>
      </c>
      <c r="FB59" s="18">
        <v>242.13106868326662</v>
      </c>
      <c r="FC59" s="18">
        <v>256.89441401481628</v>
      </c>
      <c r="FD59" s="18">
        <v>245.96971854686737</v>
      </c>
      <c r="FE59" s="18">
        <v>245.89468629777431</v>
      </c>
      <c r="FF59" s="18">
        <v>245.87867941796779</v>
      </c>
      <c r="FG59" s="18">
        <v>249.36917964577674</v>
      </c>
      <c r="FH59" s="18">
        <v>246.92412875533105</v>
      </c>
      <c r="FI59" s="18">
        <v>238.79463467359543</v>
      </c>
      <c r="FJ59" s="18">
        <v>242.37117188036441</v>
      </c>
      <c r="FK59" s="18">
        <v>248.92598916113374</v>
      </c>
      <c r="FL59" s="18">
        <v>249.08505752921104</v>
      </c>
      <c r="FM59" s="18">
        <v>249.04804161965848</v>
      </c>
      <c r="FN59" s="18">
        <v>258.26700395822525</v>
      </c>
      <c r="FO59" s="18">
        <v>266.01733507454395</v>
      </c>
      <c r="FP59" s="18">
        <v>247.54739663779736</v>
      </c>
      <c r="FQ59" s="18">
        <v>258.13094547986981</v>
      </c>
      <c r="FR59" s="18">
        <v>257.35161051928998</v>
      </c>
      <c r="FS59" s="18">
        <v>254.57541730284692</v>
      </c>
      <c r="FT59" s="18">
        <v>263.39820936620237</v>
      </c>
      <c r="FU59" s="18">
        <v>263.34118485689163</v>
      </c>
      <c r="FV59" s="18">
        <v>267.08079215168954</v>
      </c>
      <c r="FW59" s="18">
        <v>257.89284314274784</v>
      </c>
      <c r="FX59" s="18">
        <v>275.70149735748771</v>
      </c>
      <c r="FY59" s="18">
        <v>278.62275292217731</v>
      </c>
      <c r="FZ59" s="18">
        <v>283.21772785663603</v>
      </c>
      <c r="GA59" s="18">
        <v>290.2057313221693</v>
      </c>
      <c r="GB59" s="18">
        <v>276.23372611105441</v>
      </c>
      <c r="GC59" s="18">
        <v>289.90760318577293</v>
      </c>
      <c r="GD59" s="18">
        <v>312.05412182807925</v>
      </c>
      <c r="GE59" s="18">
        <v>291.22817076981067</v>
      </c>
      <c r="GF59" s="18">
        <v>304.01266558527948</v>
      </c>
      <c r="GG59" s="18">
        <v>297.33979756593703</v>
      </c>
      <c r="GH59" s="18">
        <v>319.86948089361192</v>
      </c>
      <c r="GI59" s="18">
        <v>305.76041677415373</v>
      </c>
      <c r="GJ59" s="18">
        <v>298.79342233836655</v>
      </c>
      <c r="GK59" s="18">
        <v>289.97863371491428</v>
      </c>
      <c r="GL59" s="18">
        <v>295.64006701648231</v>
      </c>
      <c r="GM59" s="18">
        <v>292.57474953353409</v>
      </c>
      <c r="GN59" s="18">
        <v>292.58875555336476</v>
      </c>
      <c r="GO59" s="18">
        <v>306.7678497719765</v>
      </c>
      <c r="GP59" s="18">
        <v>306.8708940607309</v>
      </c>
      <c r="GQ59" s="18">
        <v>303.16430095553397</v>
      </c>
      <c r="GR59" s="18">
        <v>299.43769925057893</v>
      </c>
      <c r="GS59" s="18">
        <v>299.31764765203002</v>
      </c>
      <c r="GT59" s="18">
        <v>295.92719042301178</v>
      </c>
      <c r="GU59" s="18">
        <v>295.91018311321739</v>
      </c>
      <c r="GV59" s="18">
        <v>282.74652533233166</v>
      </c>
      <c r="GW59" s="18">
        <v>300.66022469580173</v>
      </c>
      <c r="GX59" s="18">
        <v>311.70497176229958</v>
      </c>
      <c r="GY59" s="18">
        <v>319.52633340775969</v>
      </c>
      <c r="GZ59" s="18">
        <v>308.01238467693327</v>
      </c>
      <c r="HA59" s="18">
        <v>341.20164952576164</v>
      </c>
      <c r="HB59" s="18">
        <v>343.54865827739241</v>
      </c>
      <c r="HC59" s="18">
        <v>354.64142598330972</v>
      </c>
      <c r="HD59" s="18">
        <v>357.58068928778175</v>
      </c>
      <c r="HE59" s="18">
        <v>354.90754036009309</v>
      </c>
      <c r="HF59" s="18">
        <v>348.60183014631269</v>
      </c>
      <c r="HG59" s="18">
        <v>354.76247801184655</v>
      </c>
      <c r="HH59" s="18">
        <v>358.01187461256984</v>
      </c>
      <c r="HI59" s="18">
        <v>334.83791437268258</v>
      </c>
      <c r="HJ59" s="18">
        <v>356.97042699515822</v>
      </c>
      <c r="HK59" s="18">
        <v>356.84737410664559</v>
      </c>
      <c r="HL59" s="18">
        <v>349.08403740048414</v>
      </c>
      <c r="HM59" s="18">
        <v>354.32729096710682</v>
      </c>
      <c r="HN59" s="18">
        <v>354.31228451728822</v>
      </c>
      <c r="HO59" s="18">
        <v>365.18695848584173</v>
      </c>
      <c r="HP59" s="18">
        <v>369.66288225173952</v>
      </c>
      <c r="HQ59" s="18">
        <v>369.5208211934567</v>
      </c>
      <c r="HR59" s="18">
        <v>361.84952404618264</v>
      </c>
      <c r="HS59" s="18">
        <v>362.33873431026933</v>
      </c>
      <c r="HT59" s="18">
        <v>350.3005602657795</v>
      </c>
      <c r="HU59" s="18">
        <v>353.89710607230666</v>
      </c>
      <c r="HV59" s="18">
        <v>350.85379804909229</v>
      </c>
      <c r="HW59" s="18">
        <v>360.93212974727152</v>
      </c>
      <c r="HX59" s="18">
        <v>353.21581325054171</v>
      </c>
      <c r="HY59" s="18">
        <v>353.09976337194439</v>
      </c>
      <c r="HZ59" s="18">
        <v>332.92009008586405</v>
      </c>
      <c r="IA59" s="18">
        <v>331.01026923894881</v>
      </c>
      <c r="IB59" s="18">
        <v>313.38369328200821</v>
      </c>
      <c r="IC59" s="18">
        <v>311.34881868660449</v>
      </c>
      <c r="ID59" s="18">
        <v>308.38254377245903</v>
      </c>
      <c r="IE59" s="18">
        <v>305.36524692893028</v>
      </c>
      <c r="IF59" s="18">
        <v>303.17530568540099</v>
      </c>
      <c r="IG59" s="18">
        <v>320.77987218260762</v>
      </c>
      <c r="IH59" s="18">
        <v>312.5373295122385</v>
      </c>
      <c r="II59" s="18">
        <v>315.7487097734213</v>
      </c>
      <c r="IJ59" s="18">
        <v>322.73571280896664</v>
      </c>
      <c r="IK59" s="18">
        <v>314.31909532070165</v>
      </c>
      <c r="IL59" s="18">
        <v>308.2294779843092</v>
      </c>
      <c r="IM59" s="18">
        <v>312.55133553206917</v>
      </c>
      <c r="IN59" s="18">
        <v>308.07141004621985</v>
      </c>
      <c r="IO59" s="18">
        <v>304.77999538600443</v>
      </c>
      <c r="IP59" s="18">
        <v>310.97765916109086</v>
      </c>
      <c r="IQ59" s="18">
        <v>304.37782253086567</v>
      </c>
      <c r="IR59" s="18">
        <v>308.67767061889174</v>
      </c>
      <c r="IS59" s="18">
        <v>308.6996800786257</v>
      </c>
      <c r="IT59" s="18">
        <v>313.52075219035152</v>
      </c>
      <c r="IU59" s="18">
        <v>315.97780824065205</v>
      </c>
      <c r="IV59" s="18">
        <v>313.78686656713484</v>
      </c>
      <c r="IW59" s="18">
        <v>313.69882872819903</v>
      </c>
      <c r="IX59" s="18">
        <v>322.90078375697135</v>
      </c>
      <c r="IY59" s="18">
        <v>325.65196622371673</v>
      </c>
      <c r="IZ59" s="18">
        <v>328.48018179953095</v>
      </c>
      <c r="JA59" s="18">
        <v>334.29167959928515</v>
      </c>
      <c r="JB59" s="18">
        <v>334.21764778018002</v>
      </c>
      <c r="JC59" s="18">
        <v>328.89135852456093</v>
      </c>
      <c r="JD59" s="18">
        <v>339.17477837026121</v>
      </c>
      <c r="JE59" s="18">
        <v>330.09687665998933</v>
      </c>
      <c r="JF59" s="18">
        <v>344.73016609311105</v>
      </c>
      <c r="JG59" s="18">
        <v>344.65913556396964</v>
      </c>
      <c r="JH59" s="18">
        <v>351.35001132309441</v>
      </c>
      <c r="JI59" s="18">
        <v>344.17192615985869</v>
      </c>
      <c r="JJ59" s="18">
        <v>340.04715331971647</v>
      </c>
      <c r="JK59" s="18">
        <v>317.23034658551217</v>
      </c>
      <c r="JL59" s="18">
        <v>337.60310285925868</v>
      </c>
      <c r="JM59" s="18">
        <v>347.00214259564876</v>
      </c>
      <c r="JN59" s="18">
        <v>347.00314302563663</v>
      </c>
      <c r="JO59" s="18">
        <v>349.81835301160811</v>
      </c>
      <c r="JP59" s="18">
        <v>349.84636505126957</v>
      </c>
      <c r="JQ59" s="18">
        <v>351.72217127859597</v>
      </c>
      <c r="JR59" s="18">
        <v>343.65770514607431</v>
      </c>
      <c r="JS59" s="18">
        <v>346.9801331359148</v>
      </c>
      <c r="JT59" s="18">
        <v>333.42130550980568</v>
      </c>
      <c r="JU59" s="18">
        <v>326.06114208877085</v>
      </c>
      <c r="JV59" s="18">
        <v>326.13517390787604</v>
      </c>
      <c r="JW59" s="18">
        <v>320.26565116882324</v>
      </c>
      <c r="JX59" s="18">
        <v>312.72941206991675</v>
      </c>
      <c r="JY59" s="18">
        <v>310.59949662566186</v>
      </c>
      <c r="JZ59" s="18">
        <v>318.11672755479816</v>
      </c>
      <c r="KA59" s="18">
        <v>318.17475249409677</v>
      </c>
      <c r="KB59" s="18">
        <v>315.697687844038</v>
      </c>
      <c r="KC59" s="18">
        <v>318.58993093907833</v>
      </c>
      <c r="KD59" s="18">
        <v>327.35469806313512</v>
      </c>
      <c r="KE59" s="18">
        <v>314.52218260824679</v>
      </c>
      <c r="KF59" s="18">
        <v>305.4132675683498</v>
      </c>
      <c r="KG59" s="18">
        <v>299.66279599785804</v>
      </c>
      <c r="KH59" s="18">
        <v>299.5927658987045</v>
      </c>
      <c r="KI59" s="18">
        <v>289.4984273207188</v>
      </c>
      <c r="KJ59" s="18">
        <v>289.49942775070667</v>
      </c>
      <c r="KK59" s="18">
        <v>280.26445853233338</v>
      </c>
      <c r="KL59" s="18">
        <v>284.0600899064541</v>
      </c>
      <c r="KM59" s="18">
        <v>294.46556221067902</v>
      </c>
      <c r="KN59" s="18">
        <v>291.00307402253151</v>
      </c>
      <c r="KO59" s="18">
        <v>293.41010857343673</v>
      </c>
      <c r="KP59" s="18">
        <v>293.61119500100614</v>
      </c>
      <c r="KQ59" s="18">
        <v>293.56717608153815</v>
      </c>
      <c r="KR59" s="18">
        <v>302.77213240027424</v>
      </c>
      <c r="KS59" s="18">
        <v>288.89616846799851</v>
      </c>
      <c r="KT59" s="18">
        <v>288.84514653861521</v>
      </c>
      <c r="KU59" s="18">
        <v>288.98920845687388</v>
      </c>
      <c r="KV59" s="18">
        <v>282.03622004091744</v>
      </c>
      <c r="KW59" s="18">
        <v>283.07666722834108</v>
      </c>
      <c r="KX59" s="18">
        <v>287.30248349726196</v>
      </c>
      <c r="KY59" s="18">
        <v>287.31448865711684</v>
      </c>
      <c r="KZ59" s="18">
        <v>294.60662283897403</v>
      </c>
      <c r="LA59" s="18">
        <v>300.07497315287594</v>
      </c>
      <c r="LB59" s="18">
        <v>297.33279455602167</v>
      </c>
      <c r="LC59" s="18">
        <v>282.74152318239214</v>
      </c>
      <c r="LD59" s="18">
        <v>298.26219401478767</v>
      </c>
      <c r="LE59" s="18">
        <v>305.08712739229202</v>
      </c>
      <c r="LF59" s="18">
        <v>308.00338080704211</v>
      </c>
      <c r="LG59" s="18">
        <v>315.40356142759322</v>
      </c>
      <c r="LH59" s="18">
        <v>330.86620732069014</v>
      </c>
      <c r="LI59" s="18">
        <v>336.39758472383022</v>
      </c>
      <c r="LJ59" s="18">
        <v>348.98899655163285</v>
      </c>
      <c r="LK59" s="18">
        <v>344.51407321572304</v>
      </c>
      <c r="LL59" s="18">
        <v>347.61740703821187</v>
      </c>
      <c r="LM59" s="18">
        <v>352.49750451922415</v>
      </c>
      <c r="LN59" s="18">
        <v>331.54449885249136</v>
      </c>
      <c r="LO59" s="18">
        <v>323.60408603847026</v>
      </c>
      <c r="LP59" s="18">
        <v>322.11044406652451</v>
      </c>
      <c r="LQ59" s="18">
        <v>309.97222702324387</v>
      </c>
      <c r="LR59" s="18">
        <v>322.87777386724946</v>
      </c>
      <c r="LS59" s="18">
        <v>320.75186014294621</v>
      </c>
      <c r="LT59" s="18">
        <v>317.73756458938124</v>
      </c>
      <c r="LU59" s="18">
        <v>325.42486861646177</v>
      </c>
      <c r="LV59" s="18">
        <v>325.432872056365</v>
      </c>
      <c r="LW59" s="18">
        <v>331.44245499372482</v>
      </c>
      <c r="LX59" s="18">
        <v>333.21421650230889</v>
      </c>
      <c r="LY59" s="18">
        <v>325.43187162637707</v>
      </c>
      <c r="LZ59" s="18">
        <v>328.49318738937376</v>
      </c>
      <c r="MA59" s="18">
        <v>324.54248936712742</v>
      </c>
      <c r="MB59" s="18">
        <v>324.52548205733302</v>
      </c>
      <c r="MC59" s="18">
        <v>328.63124672770499</v>
      </c>
      <c r="MD59" s="18">
        <v>328.6722643572092</v>
      </c>
      <c r="ME59" s="18">
        <v>329.16147462129589</v>
      </c>
      <c r="MF59" s="18">
        <v>336.5846651315689</v>
      </c>
      <c r="MG59" s="18">
        <v>339.47490736663343</v>
      </c>
      <c r="MH59" s="18">
        <v>354.84151198089126</v>
      </c>
      <c r="MI59" s="18">
        <v>361.62142600893975</v>
      </c>
      <c r="MJ59" s="18">
        <v>339.35785705804824</v>
      </c>
      <c r="MK59" s="18">
        <v>336.01742132842537</v>
      </c>
      <c r="ML59" s="18">
        <v>335.96739982903</v>
      </c>
      <c r="MM59" s="18">
        <v>342.67828418791294</v>
      </c>
      <c r="MN59" s="18">
        <v>342.58324333906171</v>
      </c>
      <c r="MO59" s="18">
        <v>347.15520838379859</v>
      </c>
      <c r="MP59" s="18">
        <v>346.5509486711025</v>
      </c>
      <c r="MQ59" s="18">
        <v>347.79348271608353</v>
      </c>
      <c r="MR59" s="18">
        <v>344.63112352430824</v>
      </c>
      <c r="MS59" s="18">
        <v>339.04172118186955</v>
      </c>
      <c r="MT59" s="18">
        <v>339.57995251536374</v>
      </c>
      <c r="MU59" s="18">
        <v>334.89693974196911</v>
      </c>
      <c r="MV59" s="18">
        <v>354.61941652357575</v>
      </c>
      <c r="MW59" s="18">
        <v>356.36616728246213</v>
      </c>
      <c r="MX59" s="18">
        <v>326.88649682879446</v>
      </c>
      <c r="MY59" s="18">
        <v>322.91478977680208</v>
      </c>
      <c r="MZ59" s="18">
        <v>323.11787706434723</v>
      </c>
      <c r="NA59" s="18">
        <v>323.25493597269059</v>
      </c>
      <c r="NB59" s="18">
        <v>330.05085688054561</v>
      </c>
      <c r="NC59" s="18">
        <v>323.77215827643869</v>
      </c>
      <c r="ND59" s="18">
        <v>318.94908530473708</v>
      </c>
      <c r="NE59" s="18">
        <v>327.65382662951941</v>
      </c>
      <c r="NF59" s="18">
        <v>338.58652553737159</v>
      </c>
      <c r="NG59" s="18">
        <v>341.43474971294404</v>
      </c>
      <c r="NH59" s="18">
        <v>353.1107681018114</v>
      </c>
      <c r="NI59" s="18">
        <v>356.52923737049099</v>
      </c>
      <c r="NJ59" s="18">
        <v>351.20494897484775</v>
      </c>
      <c r="NK59" s="18">
        <v>356.14507225513461</v>
      </c>
      <c r="NL59" s="18">
        <v>356.17808644473553</v>
      </c>
      <c r="NM59" s="18">
        <v>368.81151633203029</v>
      </c>
      <c r="NN59" s="18">
        <v>375.92457354605193</v>
      </c>
      <c r="NO59" s="18">
        <v>385.87685106575492</v>
      </c>
      <c r="NP59" s="18">
        <v>379.87827285826205</v>
      </c>
      <c r="NQ59" s="18">
        <v>372.84024789333347</v>
      </c>
      <c r="NR59" s="18">
        <v>363.20210538983343</v>
      </c>
      <c r="NS59" s="18">
        <v>362.89297252357011</v>
      </c>
      <c r="NT59" s="18">
        <v>360.88911125779151</v>
      </c>
      <c r="NU59" s="18">
        <v>357.74676066577439</v>
      </c>
      <c r="NV59" s="18">
        <v>357.93784279346465</v>
      </c>
      <c r="NW59" s="18">
        <v>354.55939072430129</v>
      </c>
      <c r="NX59" s="18">
        <v>354.53437997460367</v>
      </c>
      <c r="NY59" s="18">
        <v>354.58640233397489</v>
      </c>
      <c r="NZ59" s="18">
        <v>351.72917428851127</v>
      </c>
      <c r="OA59" s="18">
        <v>340.24723931729795</v>
      </c>
      <c r="OB59" s="18">
        <v>347.1532075238228</v>
      </c>
      <c r="OC59" s="18">
        <v>341.3947325134277</v>
      </c>
      <c r="OD59" s="18">
        <v>350.75875720024112</v>
      </c>
      <c r="OE59" s="18">
        <v>360.28885326504707</v>
      </c>
      <c r="OF59" s="18">
        <v>355.32071794509886</v>
      </c>
      <c r="OG59" s="18">
        <v>355.33972611486911</v>
      </c>
      <c r="OH59" s="18">
        <v>347.95155065417293</v>
      </c>
      <c r="OI59" s="18">
        <v>335.3561371064186</v>
      </c>
      <c r="OJ59" s="18">
        <v>327.33368903338908</v>
      </c>
      <c r="OK59" s="18">
        <v>331.6425409913063</v>
      </c>
      <c r="OL59" s="18">
        <v>331.55850487232209</v>
      </c>
      <c r="OM59" s="18">
        <v>326.81846758961677</v>
      </c>
      <c r="ON59" s="18">
        <v>336.98283626675607</v>
      </c>
      <c r="OO59" s="18">
        <v>327.47775095164775</v>
      </c>
      <c r="OP59" s="18">
        <v>332.41487294197083</v>
      </c>
      <c r="OQ59" s="18">
        <v>324.66654268562792</v>
      </c>
      <c r="OR59" s="18">
        <v>324.5524936670065</v>
      </c>
      <c r="OS59" s="18">
        <v>312.12715321719645</v>
      </c>
      <c r="OT59" s="18">
        <v>296.61948797464373</v>
      </c>
      <c r="OU59" s="18">
        <v>296.58447292506696</v>
      </c>
      <c r="OV59" s="18">
        <v>296.17729791998863</v>
      </c>
      <c r="OW59" s="18">
        <v>275.89858206510542</v>
      </c>
      <c r="OX59" s="18">
        <v>265.24600355386735</v>
      </c>
      <c r="OY59" s="18">
        <v>265.13495582520966</v>
      </c>
      <c r="OZ59" s="18">
        <v>265.09293776571747</v>
      </c>
      <c r="PA59" s="18">
        <v>269.58186712145806</v>
      </c>
      <c r="PB59" s="18">
        <v>269.58887013137343</v>
      </c>
      <c r="PC59" s="18">
        <v>269.58686927139757</v>
      </c>
      <c r="PD59" s="18">
        <v>273.3464851659536</v>
      </c>
      <c r="PE59" s="18">
        <v>273.42852042496202</v>
      </c>
      <c r="PF59" s="18">
        <v>279.54614980101582</v>
      </c>
      <c r="PG59" s="18">
        <v>274.67505618989469</v>
      </c>
      <c r="PH59" s="18">
        <v>274.83112326800824</v>
      </c>
      <c r="PI59" s="18">
        <v>264.43165354371069</v>
      </c>
      <c r="PJ59" s="18">
        <v>252.1023543727398</v>
      </c>
      <c r="PK59" s="18">
        <v>254.6004280525446</v>
      </c>
      <c r="PL59" s="18">
        <v>249.18610095798971</v>
      </c>
      <c r="PM59" s="18">
        <v>252.06833975315095</v>
      </c>
      <c r="PN59" s="18">
        <v>244.26998799741267</v>
      </c>
      <c r="PO59" s="18">
        <v>248.38675739765168</v>
      </c>
      <c r="PP59" s="18">
        <v>248.42277287721635</v>
      </c>
      <c r="PQ59" s="18">
        <v>251.00488267600537</v>
      </c>
      <c r="PR59" s="18">
        <v>250.93685343682768</v>
      </c>
      <c r="PS59" s="18">
        <v>250.94385644674301</v>
      </c>
      <c r="PT59" s="18">
        <v>233.62241163611412</v>
      </c>
      <c r="PU59" s="18">
        <v>240.92054839789867</v>
      </c>
      <c r="PV59" s="18">
        <v>213.98597183346749</v>
      </c>
      <c r="PW59" s="18">
        <v>226.91152727723122</v>
      </c>
      <c r="PX59" s="18">
        <v>232.98613816380501</v>
      </c>
      <c r="PY59" s="18">
        <v>233.13520223200319</v>
      </c>
      <c r="PZ59" s="18">
        <v>238.33243601918218</v>
      </c>
      <c r="QA59" s="18">
        <v>227.961978764534</v>
      </c>
      <c r="QB59" s="18">
        <v>224.75960237324239</v>
      </c>
      <c r="QC59" s="18">
        <v>236.04545306682584</v>
      </c>
      <c r="QD59" s="18">
        <v>235.95041221797464</v>
      </c>
      <c r="QE59" s="18">
        <v>215.18048523902891</v>
      </c>
      <c r="QF59" s="18">
        <v>215.19949340879916</v>
      </c>
      <c r="QG59" s="18">
        <v>215.20849727869034</v>
      </c>
      <c r="QH59" s="18">
        <v>215.16647921919824</v>
      </c>
      <c r="QI59" s="18">
        <v>215.14947190940379</v>
      </c>
      <c r="QJ59" s="18">
        <v>215.26852307796477</v>
      </c>
      <c r="QK59" s="18">
        <v>215.23650931835175</v>
      </c>
      <c r="QL59" s="18">
        <v>215.25851877808572</v>
      </c>
      <c r="QM59" s="18">
        <v>215.25251619815825</v>
      </c>
      <c r="QN59" s="18">
        <v>215.24651361823081</v>
      </c>
      <c r="QO59" s="18">
        <v>215.2975355476141</v>
      </c>
      <c r="QP59" s="18">
        <v>253.15080500006675</v>
      </c>
      <c r="QQ59" s="18">
        <v>253.05276286125181</v>
      </c>
      <c r="QR59" s="18">
        <v>252.97572975218296</v>
      </c>
      <c r="QS59" s="18">
        <v>252.96572545230387</v>
      </c>
      <c r="QT59" s="18">
        <v>253.05076200127601</v>
      </c>
      <c r="QU59" s="18">
        <v>253.02274996161461</v>
      </c>
      <c r="QV59" s="18">
        <v>253.35989486753942</v>
      </c>
      <c r="QW59" s="18">
        <v>241.11463181555271</v>
      </c>
      <c r="QX59" s="18">
        <v>241.1526481550932</v>
      </c>
      <c r="QY59" s="18">
        <v>241.154649015069</v>
      </c>
      <c r="QZ59" s="18">
        <v>239.2218182784319</v>
      </c>
      <c r="RA59" s="18">
        <v>251.39505037128927</v>
      </c>
      <c r="RB59" s="18">
        <v>245.37546313405039</v>
      </c>
      <c r="RC59" s="18">
        <v>264.41564666390423</v>
      </c>
      <c r="RD59" s="18">
        <v>264.37062731444837</v>
      </c>
      <c r="RE59" s="18">
        <v>269.5518542218208</v>
      </c>
      <c r="RF59" s="18">
        <v>267.16282741069796</v>
      </c>
      <c r="RG59" s="18">
        <v>267.11480677127838</v>
      </c>
      <c r="RH59" s="18">
        <v>270.35219821214673</v>
      </c>
      <c r="RI59" s="18">
        <v>272.1519717603922</v>
      </c>
      <c r="RJ59" s="18">
        <v>263.41121495604517</v>
      </c>
      <c r="RK59" s="18">
        <v>267.70506046414374</v>
      </c>
      <c r="RL59" s="18">
        <v>279.96332910597329</v>
      </c>
      <c r="RM59" s="18">
        <v>270.75437106728549</v>
      </c>
      <c r="RN59" s="18">
        <v>283.78597208976743</v>
      </c>
      <c r="RO59" s="18">
        <v>277.48126230597501</v>
      </c>
      <c r="RP59" s="18">
        <v>284.68835993885989</v>
      </c>
      <c r="RQ59" s="18">
        <v>291.04008993208413</v>
      </c>
      <c r="RR59" s="18">
        <v>297.65593344211578</v>
      </c>
      <c r="RS59" s="18">
        <v>314.22005275189872</v>
      </c>
      <c r="RT59" s="18">
        <v>317.05927305758001</v>
      </c>
      <c r="RU59" s="18">
        <v>325.53791720509531</v>
      </c>
      <c r="RV59" s="18">
        <v>325.98711026966572</v>
      </c>
      <c r="RW59" s="18">
        <v>325.62795590400697</v>
      </c>
      <c r="RX59" s="18">
        <v>332.00069492697719</v>
      </c>
      <c r="RY59" s="18">
        <v>333.17519973278041</v>
      </c>
      <c r="RZ59" s="18">
        <v>333.58437559783454</v>
      </c>
      <c r="SA59" s="18">
        <v>333.8024693351984</v>
      </c>
      <c r="SB59" s="18">
        <v>333.79346546530724</v>
      </c>
      <c r="SC59" s="18">
        <v>335.77431684136388</v>
      </c>
      <c r="SD59" s="18">
        <v>334.62082106530664</v>
      </c>
      <c r="SE59" s="18">
        <v>334.5507909661531</v>
      </c>
      <c r="SF59" s="18">
        <v>334.41473248779778</v>
      </c>
      <c r="SG59" s="18">
        <v>334.24766067981716</v>
      </c>
      <c r="SH59" s="18"/>
      <c r="SI59" s="18"/>
      <c r="SJ59" s="18"/>
      <c r="SK59" s="18"/>
      <c r="SL59" s="18"/>
      <c r="SM59" s="18"/>
      <c r="SN59" s="18"/>
      <c r="SO59" s="18"/>
    </row>
    <row r="60" spans="1:514" x14ac:dyDescent="0.25">
      <c r="A60" s="5" t="s">
        <v>287</v>
      </c>
      <c r="B60" s="5" t="str">
        <f ca="1">_xlfn.XLOOKUP(A60,bonds[worksheet get],bonds[unique lookup],"-")</f>
        <v>KPN 2 PERP nc-24</v>
      </c>
      <c r="C60" s="5" t="str">
        <f ca="1">_xlfn.XLOOKUP(A60,bonds[worksheet get],bonds[ID_ISIN],"-")</f>
        <v>XS2069101868</v>
      </c>
      <c r="D60" s="18">
        <f ca="1">_xll.BDH(A60,"blp_i_sprd_mid","-2AY",,"Dates=H","Fill=C","Sort=R","Dir=H","factor="&amp;_xlfn.XLOOKUP(A60,bonds[worksheet get],bonds[yas/blp factor]),"cols=172;rows=1")</f>
        <v>345.82981746464969</v>
      </c>
      <c r="E60" s="18">
        <v>348.49344666212801</v>
      </c>
      <c r="F60" s="18">
        <v>353.55904611825946</v>
      </c>
      <c r="G60" s="18">
        <v>358.01704803854227</v>
      </c>
      <c r="H60" s="18">
        <v>361.5028939014673</v>
      </c>
      <c r="I60" s="18">
        <v>366.46363378286361</v>
      </c>
      <c r="J60" s="18">
        <v>367.52986945867536</v>
      </c>
      <c r="K60" s="18">
        <v>369.33796212583781</v>
      </c>
      <c r="L60" s="18">
        <v>369.14980288892986</v>
      </c>
      <c r="M60" s="18">
        <v>366.20589482814074</v>
      </c>
      <c r="N60" s="18">
        <v>364.72218084543942</v>
      </c>
      <c r="O60" s="18">
        <v>366.61357317477461</v>
      </c>
      <c r="P60" s="18">
        <v>362.04385170757774</v>
      </c>
      <c r="Q60" s="18">
        <v>367.01831153333188</v>
      </c>
      <c r="R60" s="18">
        <v>358.37768657594916</v>
      </c>
      <c r="S60" s="18">
        <v>353.7521053352952</v>
      </c>
      <c r="T60" s="18">
        <v>370.88635584622619</v>
      </c>
      <c r="U60" s="18">
        <v>365.00441970080135</v>
      </c>
      <c r="V60" s="18">
        <v>355.68073751360174</v>
      </c>
      <c r="W60" s="18">
        <v>331.40133598029615</v>
      </c>
      <c r="X60" s="18">
        <v>314.40232492089268</v>
      </c>
      <c r="Y60" s="18">
        <v>302.8050519543886</v>
      </c>
      <c r="Z60" s="18">
        <v>313.30766936033962</v>
      </c>
      <c r="AA60" s="18">
        <v>330.07344136565922</v>
      </c>
      <c r="AB60" s="18">
        <v>332.28627239137887</v>
      </c>
      <c r="AC60" s="18">
        <v>339.78716197103262</v>
      </c>
      <c r="AD60" s="18">
        <v>338.82480587393042</v>
      </c>
      <c r="AE60" s="18">
        <v>339.45298332631586</v>
      </c>
      <c r="AF60" s="18">
        <v>333.07712918400762</v>
      </c>
      <c r="AG60" s="18">
        <v>330.69083886176344</v>
      </c>
      <c r="AH60" s="18">
        <v>343.57092662572859</v>
      </c>
      <c r="AI60" s="18">
        <v>356.12859569728374</v>
      </c>
      <c r="AJ60" s="18">
        <v>354.6517416867614</v>
      </c>
      <c r="AK60" s="18">
        <v>356.18347547471524</v>
      </c>
      <c r="AL60" s="18">
        <v>360.39549839258194</v>
      </c>
      <c r="AM60" s="18">
        <v>358.58152574926618</v>
      </c>
      <c r="AN60" s="18">
        <v>361.63029338479043</v>
      </c>
      <c r="AO60" s="18">
        <v>362.71220899701115</v>
      </c>
      <c r="AP60" s="18">
        <v>358.34534670710565</v>
      </c>
      <c r="AQ60" s="18">
        <v>352.08219210773706</v>
      </c>
      <c r="AR60" s="18">
        <v>343.6748062044382</v>
      </c>
      <c r="AS60" s="18">
        <v>342.76242990463976</v>
      </c>
      <c r="AT60" s="18">
        <v>344.45782302886244</v>
      </c>
      <c r="AU60" s="18">
        <v>342.09113262712958</v>
      </c>
      <c r="AV60" s="18">
        <v>340.37809957444671</v>
      </c>
      <c r="AW60" s="18">
        <v>343.46410705894232</v>
      </c>
      <c r="AX60" s="18">
        <v>343.44548713445664</v>
      </c>
      <c r="AY60" s="18">
        <v>325.99273791521784</v>
      </c>
      <c r="AZ60" s="18">
        <v>319.07200598269696</v>
      </c>
      <c r="BA60" s="18">
        <v>316.33095709919928</v>
      </c>
      <c r="BB60" s="18">
        <v>312.22477375209331</v>
      </c>
      <c r="BC60" s="18">
        <v>321.21427729457616</v>
      </c>
      <c r="BD60" s="18">
        <v>320.76053913474084</v>
      </c>
      <c r="BE60" s="18">
        <v>321.825794814527</v>
      </c>
      <c r="BF60" s="18">
        <v>325.05488171875476</v>
      </c>
      <c r="BG60" s="18">
        <v>311.68479594200852</v>
      </c>
      <c r="BH60" s="18">
        <v>312.43743288964032</v>
      </c>
      <c r="BI60" s="18">
        <v>312.53347250014542</v>
      </c>
      <c r="BJ60" s="18">
        <v>304.31816581785677</v>
      </c>
      <c r="BK60" s="18">
        <v>305.25798200637098</v>
      </c>
      <c r="BL60" s="18">
        <v>335.26154032498602</v>
      </c>
      <c r="BM60" s="18">
        <v>366.22255476057529</v>
      </c>
      <c r="BN60" s="18">
        <v>376.57033279448746</v>
      </c>
      <c r="BO60" s="18">
        <v>393.84962271720173</v>
      </c>
      <c r="BP60" s="18">
        <v>393.50368412017821</v>
      </c>
      <c r="BQ60" s="18">
        <v>385.93321482270954</v>
      </c>
      <c r="BR60" s="18">
        <v>377.01623098611833</v>
      </c>
      <c r="BS60" s="18">
        <v>376.50663305282592</v>
      </c>
      <c r="BT60" s="18">
        <v>379.8464595079422</v>
      </c>
      <c r="BU60" s="18">
        <v>378.6126445117593</v>
      </c>
      <c r="BV60" s="18">
        <v>389.74833935022355</v>
      </c>
      <c r="BW60" s="18">
        <v>392.07484991490838</v>
      </c>
      <c r="BX60" s="18">
        <v>449.52319692939523</v>
      </c>
      <c r="BY60" s="18">
        <v>458.62246002674101</v>
      </c>
      <c r="BZ60" s="18">
        <v>442.09090707153081</v>
      </c>
      <c r="CA60" s="18">
        <v>444.59969689697027</v>
      </c>
      <c r="CB60" s="18">
        <v>449.97007511705158</v>
      </c>
      <c r="CC60" s="18">
        <v>434.28523872792721</v>
      </c>
      <c r="CD60" s="18">
        <v>366.03243553161622</v>
      </c>
      <c r="CE60" s="18">
        <v>329.35216429084539</v>
      </c>
      <c r="CF60" s="18">
        <v>318.25958927750582</v>
      </c>
      <c r="CG60" s="18">
        <v>285.11612369298933</v>
      </c>
      <c r="CH60" s="18">
        <v>282.28589517116546</v>
      </c>
      <c r="CI60" s="18">
        <v>286.88501651912924</v>
      </c>
      <c r="CJ60" s="18">
        <v>245.98586238831282</v>
      </c>
      <c r="CK60" s="18">
        <v>231.46428128153084</v>
      </c>
      <c r="CL60" s="18">
        <v>221.45754186451435</v>
      </c>
      <c r="CM60" s="18">
        <v>223.05493538618089</v>
      </c>
      <c r="CN60" s="18">
        <v>236.7092200103402</v>
      </c>
      <c r="CO60" s="18">
        <v>238.69665195018052</v>
      </c>
      <c r="CP60" s="18">
        <v>226.89749980241061</v>
      </c>
      <c r="CQ60" s="18">
        <v>214.62892955839632</v>
      </c>
      <c r="CR60" s="18">
        <v>209.33401103228331</v>
      </c>
      <c r="CS60" s="18">
        <v>204.54379045933484</v>
      </c>
      <c r="CT60" s="18">
        <v>193.6648545795679</v>
      </c>
      <c r="CU60" s="18">
        <v>194.5958508038521</v>
      </c>
      <c r="CV60" s="18">
        <v>195.23088822841646</v>
      </c>
      <c r="CW60" s="18">
        <v>195.61112668633461</v>
      </c>
      <c r="CX60" s="18">
        <v>194.77323008447885</v>
      </c>
      <c r="CY60" s="18">
        <v>194.97902924984695</v>
      </c>
      <c r="CZ60" s="18">
        <v>194.72913026332856</v>
      </c>
      <c r="DA60" s="18">
        <v>194.43513145565987</v>
      </c>
      <c r="DB60" s="18">
        <v>195.26420809328556</v>
      </c>
      <c r="DC60" s="18">
        <v>196.31182384461164</v>
      </c>
      <c r="DD60" s="18">
        <v>193.40025565266612</v>
      </c>
      <c r="DE60" s="18">
        <v>190.52886729776858</v>
      </c>
      <c r="DF60" s="18">
        <v>190.72388650685548</v>
      </c>
      <c r="DG60" s="18">
        <v>193.53059512406588</v>
      </c>
      <c r="DH60" s="18">
        <v>202.7984175378084</v>
      </c>
      <c r="DI60" s="18">
        <v>202.18200003772975</v>
      </c>
      <c r="DJ60" s="18">
        <v>199.59579052627086</v>
      </c>
      <c r="DK60" s="18">
        <v>194.06763294607401</v>
      </c>
      <c r="DL60" s="18">
        <v>189.19117272287608</v>
      </c>
      <c r="DM60" s="18">
        <v>191.22270448386669</v>
      </c>
      <c r="DN60" s="18">
        <v>178.27793698221444</v>
      </c>
      <c r="DO60" s="18">
        <v>173.27897725582122</v>
      </c>
      <c r="DP60" s="18">
        <v>169.32371329665185</v>
      </c>
      <c r="DQ60" s="18">
        <v>169.2208137139678</v>
      </c>
      <c r="DR60" s="18">
        <v>167.15400209605693</v>
      </c>
      <c r="DS60" s="18">
        <v>166.83942337185144</v>
      </c>
      <c r="DT60" s="18">
        <v>169.66671190559865</v>
      </c>
      <c r="DU60" s="18">
        <v>171.31604521661995</v>
      </c>
      <c r="DV60" s="18">
        <v>168.54853644043209</v>
      </c>
      <c r="DW60" s="18">
        <v>168.2564976248145</v>
      </c>
      <c r="DX60" s="18">
        <v>169.19435382127762</v>
      </c>
      <c r="DY60" s="18">
        <v>169.14437402397394</v>
      </c>
      <c r="DZ60" s="18">
        <v>173.38971680670977</v>
      </c>
      <c r="EA60" s="18">
        <v>169.28647344768046</v>
      </c>
      <c r="EB60" s="18">
        <v>168.16339800238609</v>
      </c>
      <c r="EC60" s="18">
        <v>166.83844337582588</v>
      </c>
      <c r="ED60" s="18">
        <v>162.90963930934669</v>
      </c>
      <c r="EE60" s="18">
        <v>165.90842714756727</v>
      </c>
      <c r="EF60" s="18">
        <v>164.57857254087924</v>
      </c>
      <c r="EG60" s="18">
        <v>169.46287273228168</v>
      </c>
      <c r="EH60" s="18">
        <v>167.67046000152826</v>
      </c>
      <c r="EI60" s="18">
        <v>168.45347682595252</v>
      </c>
      <c r="EJ60" s="18">
        <v>168.91897493809461</v>
      </c>
      <c r="EK60" s="18">
        <v>168.76119557797907</v>
      </c>
      <c r="EL60" s="18">
        <v>171.34838508546352</v>
      </c>
      <c r="EM60" s="18">
        <v>175.36440879821777</v>
      </c>
      <c r="EN60" s="18">
        <v>178.67875535666943</v>
      </c>
      <c r="EO60" s="18">
        <v>177.90063851237298</v>
      </c>
      <c r="EP60" s="18">
        <v>185.43974793702364</v>
      </c>
      <c r="EQ60" s="18">
        <v>188.73645456701516</v>
      </c>
      <c r="ER60" s="18">
        <v>185.92778595775368</v>
      </c>
      <c r="ES60" s="18">
        <v>189.37345198363067</v>
      </c>
      <c r="ET60" s="18">
        <v>194.97118928164244</v>
      </c>
      <c r="EU60" s="18">
        <v>205.82464526474476</v>
      </c>
      <c r="EV60" s="18">
        <v>215.90096439957617</v>
      </c>
      <c r="EW60" s="18">
        <v>221.05574349403383</v>
      </c>
      <c r="EX60" s="18">
        <v>218.0344157472253</v>
      </c>
      <c r="EY60" s="18">
        <v>224.98454756051302</v>
      </c>
      <c r="EZ60" s="18">
        <v>227.37965784698724</v>
      </c>
      <c r="FA60" s="18">
        <v>227.19737858623267</v>
      </c>
      <c r="FB60" s="18">
        <v>227.34143800199033</v>
      </c>
      <c r="FC60" s="18">
        <v>228.76341223508118</v>
      </c>
      <c r="FD60" s="18">
        <v>234.20239017695189</v>
      </c>
      <c r="FE60" s="18">
        <v>234.47090908795596</v>
      </c>
      <c r="FF60" s="18">
        <v>235.56360465645793</v>
      </c>
      <c r="FG60" s="18">
        <v>232.67751636117697</v>
      </c>
      <c r="FH60" s="18">
        <v>232.19045833647252</v>
      </c>
      <c r="FI60" s="18">
        <v>233.06461479127407</v>
      </c>
      <c r="FJ60" s="18">
        <v>233.68887225955726</v>
      </c>
      <c r="FK60" s="18">
        <v>231.95819927841427</v>
      </c>
      <c r="FL60" s="18">
        <v>228.55173309355976</v>
      </c>
      <c r="FM60" s="18">
        <v>228.04115516424179</v>
      </c>
      <c r="FN60" s="18">
        <v>223.84579217880963</v>
      </c>
      <c r="FO60" s="18">
        <v>218.89387226164339</v>
      </c>
      <c r="FP60" s="18">
        <v>219.04773163765668</v>
      </c>
      <c r="FQ60" s="18">
        <v>216.31550271838904</v>
      </c>
      <c r="FR60" s="18">
        <v>220.30212655037641</v>
      </c>
      <c r="FS60" s="18">
        <v>229.65520861834287</v>
      </c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  <c r="IB60" s="18"/>
      <c r="IC60" s="18"/>
      <c r="ID60" s="18"/>
      <c r="IE60" s="18"/>
      <c r="IF60" s="18"/>
      <c r="IG60" s="18"/>
      <c r="IH60" s="18"/>
      <c r="II60" s="18"/>
      <c r="IJ60" s="18"/>
      <c r="IK60" s="18"/>
      <c r="IL60" s="18"/>
      <c r="IM60" s="18"/>
      <c r="IN60" s="18"/>
      <c r="IO60" s="18"/>
      <c r="IP60" s="18"/>
      <c r="IQ60" s="18"/>
      <c r="IR60" s="18"/>
      <c r="IS60" s="18"/>
      <c r="IT60" s="18"/>
      <c r="IU60" s="18"/>
      <c r="IV60" s="18"/>
      <c r="IW60" s="18"/>
      <c r="IX60" s="18"/>
      <c r="IY60" s="18"/>
      <c r="IZ60" s="18"/>
      <c r="JA60" s="18"/>
      <c r="JB60" s="18"/>
      <c r="JC60" s="18"/>
      <c r="JD60" s="18"/>
      <c r="JE60" s="18"/>
      <c r="JF60" s="18"/>
      <c r="JG60" s="18"/>
      <c r="JH60" s="18"/>
      <c r="JI60" s="18"/>
      <c r="JJ60" s="18"/>
      <c r="JK60" s="18"/>
      <c r="JL60" s="18"/>
      <c r="JM60" s="18"/>
      <c r="JN60" s="18"/>
      <c r="JO60" s="18"/>
      <c r="JP60" s="18"/>
      <c r="JQ60" s="18"/>
      <c r="JR60" s="18"/>
      <c r="JS60" s="18"/>
      <c r="JT60" s="18"/>
      <c r="JU60" s="18"/>
      <c r="JV60" s="18"/>
      <c r="JW60" s="18"/>
      <c r="JX60" s="18"/>
      <c r="JY60" s="18"/>
      <c r="JZ60" s="18"/>
      <c r="KA60" s="18"/>
      <c r="KB60" s="18"/>
      <c r="KC60" s="18"/>
      <c r="KD60" s="18"/>
      <c r="KE60" s="18"/>
      <c r="KF60" s="18"/>
      <c r="KG60" s="18"/>
      <c r="KH60" s="18"/>
      <c r="KI60" s="18"/>
      <c r="KJ60" s="18"/>
      <c r="KK60" s="18"/>
      <c r="KL60" s="18"/>
      <c r="KM60" s="18"/>
      <c r="KN60" s="18"/>
      <c r="KO60" s="18"/>
      <c r="KP60" s="18"/>
      <c r="KQ60" s="18"/>
      <c r="KR60" s="18"/>
      <c r="KS60" s="18"/>
      <c r="KT60" s="18"/>
      <c r="KU60" s="18"/>
      <c r="KV60" s="18"/>
      <c r="KW60" s="18"/>
      <c r="KX60" s="18"/>
      <c r="KY60" s="18"/>
      <c r="KZ60" s="18"/>
      <c r="LA60" s="18"/>
      <c r="LB60" s="18"/>
      <c r="LC60" s="18"/>
      <c r="LD60" s="18"/>
      <c r="LE60" s="18"/>
      <c r="LF60" s="18"/>
      <c r="LG60" s="18"/>
      <c r="LH60" s="18"/>
      <c r="LI60" s="18"/>
      <c r="LJ60" s="18"/>
      <c r="LK60" s="18"/>
      <c r="LL60" s="18"/>
      <c r="LM60" s="18"/>
      <c r="LN60" s="18"/>
      <c r="LO60" s="18"/>
      <c r="LP60" s="18"/>
      <c r="LQ60" s="18"/>
      <c r="LR60" s="18"/>
      <c r="LS60" s="18"/>
      <c r="LT60" s="18"/>
      <c r="LU60" s="18"/>
      <c r="LV60" s="18"/>
      <c r="LW60" s="18"/>
      <c r="LX60" s="18"/>
      <c r="LY60" s="18"/>
      <c r="LZ60" s="18"/>
      <c r="MA60" s="18"/>
      <c r="MB60" s="18"/>
      <c r="MC60" s="18"/>
      <c r="MD60" s="18"/>
      <c r="ME60" s="18"/>
      <c r="MF60" s="18"/>
      <c r="MG60" s="18"/>
      <c r="MH60" s="18"/>
      <c r="MI60" s="18"/>
      <c r="MJ60" s="18"/>
      <c r="MK60" s="18"/>
      <c r="ML60" s="18"/>
      <c r="MM60" s="18"/>
      <c r="MN60" s="18"/>
      <c r="MO60" s="18"/>
      <c r="MP60" s="18"/>
      <c r="MQ60" s="18"/>
      <c r="MR60" s="18"/>
      <c r="MS60" s="18"/>
      <c r="MT60" s="18"/>
      <c r="MU60" s="18"/>
      <c r="MV60" s="18"/>
      <c r="MW60" s="18"/>
      <c r="MX60" s="18"/>
      <c r="MY60" s="18"/>
      <c r="MZ60" s="18"/>
      <c r="NA60" s="18"/>
      <c r="NB60" s="18"/>
      <c r="NC60" s="18"/>
      <c r="ND60" s="18"/>
      <c r="NE60" s="18"/>
      <c r="NF60" s="18"/>
      <c r="NG60" s="18"/>
      <c r="NH60" s="18"/>
      <c r="NI60" s="18"/>
      <c r="NJ60" s="18"/>
      <c r="NK60" s="18"/>
      <c r="NL60" s="18"/>
      <c r="NM60" s="18"/>
      <c r="NN60" s="18"/>
      <c r="NO60" s="18"/>
      <c r="NP60" s="18"/>
      <c r="NQ60" s="18"/>
      <c r="NR60" s="18"/>
      <c r="NS60" s="18"/>
      <c r="NT60" s="18"/>
      <c r="NU60" s="18"/>
      <c r="NV60" s="18"/>
      <c r="NW60" s="18"/>
      <c r="NX60" s="18"/>
      <c r="NY60" s="18"/>
      <c r="NZ60" s="18"/>
      <c r="OA60" s="18"/>
      <c r="OB60" s="18"/>
      <c r="OC60" s="18"/>
      <c r="OD60" s="18"/>
      <c r="OE60" s="18"/>
      <c r="OF60" s="18"/>
      <c r="OG60" s="18"/>
      <c r="OH60" s="18"/>
      <c r="OI60" s="18"/>
      <c r="OJ60" s="18"/>
      <c r="OK60" s="18"/>
      <c r="OL60" s="18"/>
      <c r="OM60" s="18"/>
      <c r="ON60" s="18"/>
      <c r="OO60" s="18"/>
      <c r="OP60" s="18"/>
      <c r="OQ60" s="18"/>
      <c r="OR60" s="18"/>
      <c r="OS60" s="18"/>
      <c r="OT60" s="18"/>
      <c r="OU60" s="18"/>
      <c r="OV60" s="18"/>
      <c r="OW60" s="18"/>
      <c r="OX60" s="18"/>
      <c r="OY60" s="18"/>
      <c r="OZ60" s="18"/>
      <c r="PA60" s="18"/>
      <c r="PB60" s="18"/>
      <c r="PC60" s="18"/>
      <c r="PD60" s="18"/>
      <c r="PE60" s="18"/>
      <c r="PF60" s="18"/>
      <c r="PG60" s="18"/>
      <c r="PH60" s="18"/>
      <c r="PI60" s="18"/>
      <c r="PJ60" s="18"/>
      <c r="PK60" s="18"/>
      <c r="PL60" s="18"/>
      <c r="PM60" s="18"/>
      <c r="PN60" s="18"/>
      <c r="PO60" s="18"/>
      <c r="PP60" s="18"/>
      <c r="PQ60" s="18"/>
      <c r="PR60" s="18"/>
      <c r="PS60" s="18"/>
      <c r="PT60" s="18"/>
      <c r="PU60" s="18"/>
      <c r="PV60" s="18"/>
      <c r="PW60" s="18"/>
      <c r="PX60" s="18"/>
      <c r="PY60" s="18"/>
      <c r="PZ60" s="18"/>
      <c r="QA60" s="18"/>
      <c r="QB60" s="18"/>
      <c r="QC60" s="18"/>
      <c r="QD60" s="18"/>
      <c r="QE60" s="18"/>
      <c r="QF60" s="18"/>
      <c r="QG60" s="18"/>
      <c r="QH60" s="18"/>
      <c r="QI60" s="18"/>
      <c r="QJ60" s="18"/>
      <c r="QK60" s="18"/>
      <c r="QL60" s="18"/>
      <c r="QM60" s="18"/>
      <c r="QN60" s="18"/>
      <c r="QO60" s="18"/>
      <c r="QP60" s="18"/>
      <c r="QQ60" s="18"/>
      <c r="QR60" s="18"/>
      <c r="QS60" s="18"/>
      <c r="QT60" s="18"/>
      <c r="QU60" s="18"/>
      <c r="QV60" s="18"/>
      <c r="QW60" s="18"/>
      <c r="QX60" s="18"/>
      <c r="QY60" s="18"/>
      <c r="QZ60" s="18"/>
      <c r="RA60" s="18"/>
      <c r="RB60" s="18"/>
      <c r="RC60" s="18"/>
      <c r="RD60" s="18"/>
      <c r="RE60" s="18"/>
      <c r="RF60" s="18"/>
      <c r="RG60" s="18"/>
      <c r="RH60" s="18"/>
      <c r="RI60" s="18"/>
      <c r="RJ60" s="18"/>
      <c r="RK60" s="18"/>
      <c r="RL60" s="18"/>
      <c r="RM60" s="18"/>
      <c r="RN60" s="18"/>
      <c r="RO60" s="18"/>
      <c r="RP60" s="18"/>
      <c r="RQ60" s="18"/>
      <c r="RR60" s="18"/>
      <c r="RS60" s="18"/>
      <c r="RT60" s="18"/>
      <c r="RU60" s="18"/>
      <c r="RV60" s="18"/>
      <c r="RW60" s="18"/>
      <c r="RX60" s="18"/>
      <c r="RY60" s="18"/>
      <c r="RZ60" s="18"/>
      <c r="SA60" s="18"/>
      <c r="SB60" s="18"/>
      <c r="SC60" s="18"/>
      <c r="SD60" s="18"/>
      <c r="SE60" s="18"/>
      <c r="SF60" s="18"/>
      <c r="SG60" s="18"/>
      <c r="SH60" s="18"/>
      <c r="SI60" s="18"/>
      <c r="SJ60" s="18"/>
      <c r="SK60" s="18"/>
      <c r="SL60" s="18"/>
      <c r="SM60" s="18"/>
      <c r="SN60" s="18"/>
      <c r="SO60" s="18"/>
    </row>
    <row r="61" spans="1:514" x14ac:dyDescent="0.25">
      <c r="A61" s="5" t="s">
        <v>92</v>
      </c>
      <c r="B61" s="5" t="str">
        <f ca="1">_xlfn.XLOOKUP(A61,bonds[worksheet get],bonds[unique lookup],"-")</f>
        <v>TELIAS 3 04/04/78 nc-23</v>
      </c>
      <c r="C61" s="5" t="str">
        <f ca="1">_xlfn.XLOOKUP(A61,bonds[worksheet get],bonds[ID_ISIN],"-")</f>
        <v>XS1590787799</v>
      </c>
      <c r="D61" s="18">
        <f ca="1">_xll.BDH(A61,"blp_i_sprd_mid","-2AY",,"Dates=H","Fill=C","Sort=R","Dir=H","factor="&amp;_xlfn.XLOOKUP(A61,bonds[worksheet get],bonds[yas/blp factor]),"cols=510;rows=1")</f>
        <v>231.53586643314361</v>
      </c>
      <c r="E61" s="18">
        <v>230.90112997537852</v>
      </c>
      <c r="F61" s="18">
        <v>239.25366200858355</v>
      </c>
      <c r="G61" s="18">
        <v>242.23842273753883</v>
      </c>
      <c r="H61" s="18">
        <v>246.96346090424061</v>
      </c>
      <c r="I61" s="18">
        <v>252.35122390794754</v>
      </c>
      <c r="J61" s="18">
        <v>254.65826602530481</v>
      </c>
      <c r="K61" s="18">
        <v>253.55672338521481</v>
      </c>
      <c r="L61" s="18">
        <v>250.35505271714925</v>
      </c>
      <c r="M61" s="18">
        <v>247.19436503297089</v>
      </c>
      <c r="N61" s="18">
        <v>246.33672112625837</v>
      </c>
      <c r="O61" s="18">
        <v>250.62494065982105</v>
      </c>
      <c r="P61" s="18">
        <v>242.17744805419443</v>
      </c>
      <c r="Q61" s="18">
        <v>245.17420380282402</v>
      </c>
      <c r="R61" s="18">
        <v>237.58035676401855</v>
      </c>
      <c r="S61" s="18">
        <v>231.09105112022164</v>
      </c>
      <c r="T61" s="18">
        <v>254.39937351733445</v>
      </c>
      <c r="U61" s="18">
        <v>252.09033223003149</v>
      </c>
      <c r="V61" s="18">
        <v>243.26999442952874</v>
      </c>
      <c r="W61" s="18">
        <v>207.21996238338949</v>
      </c>
      <c r="X61" s="18">
        <v>189.51131500422954</v>
      </c>
      <c r="Y61" s="18">
        <v>177.0185020134449</v>
      </c>
      <c r="Z61" s="18">
        <v>181.02283941471578</v>
      </c>
      <c r="AA61" s="18">
        <v>207.06002878773211</v>
      </c>
      <c r="AB61" s="18">
        <v>212.38481793814898</v>
      </c>
      <c r="AC61" s="18">
        <v>219.37891399323939</v>
      </c>
      <c r="AD61" s="18">
        <v>220.70536325222253</v>
      </c>
      <c r="AE61" s="18">
        <v>217.83355562520029</v>
      </c>
      <c r="AF61" s="18">
        <v>210.23770941644906</v>
      </c>
      <c r="AG61" s="18">
        <v>211.41522051447629</v>
      </c>
      <c r="AH61" s="18">
        <v>221.56400674390792</v>
      </c>
      <c r="AI61" s="18">
        <v>236.92962694668768</v>
      </c>
      <c r="AJ61" s="18">
        <v>239.35661926078797</v>
      </c>
      <c r="AK61" s="18">
        <v>245.97187261116505</v>
      </c>
      <c r="AL61" s="18">
        <v>252.51215708857774</v>
      </c>
      <c r="AM61" s="18">
        <v>260.2359501738548</v>
      </c>
      <c r="AN61" s="18">
        <v>275.40765089190006</v>
      </c>
      <c r="AO61" s="18">
        <v>278.3634236566424</v>
      </c>
      <c r="AP61" s="18">
        <v>275.70352804386613</v>
      </c>
      <c r="AQ61" s="18">
        <v>269.74999994552138</v>
      </c>
      <c r="AR61" s="18">
        <v>265.84162270164489</v>
      </c>
      <c r="AS61" s="18">
        <v>265.99056086260083</v>
      </c>
      <c r="AT61" s="18">
        <v>264.81604851949214</v>
      </c>
      <c r="AU61" s="18">
        <v>264.98897671979665</v>
      </c>
      <c r="AV61" s="18">
        <v>265.88660402542354</v>
      </c>
      <c r="AW61" s="18">
        <v>270.44071316176655</v>
      </c>
      <c r="AX61" s="18">
        <v>264.71109209734203</v>
      </c>
      <c r="AY61" s="18">
        <v>240.64108595091105</v>
      </c>
      <c r="AZ61" s="18">
        <v>235.69413992023468</v>
      </c>
      <c r="BA61" s="18">
        <v>235.65215735137463</v>
      </c>
      <c r="BB61" s="18">
        <v>230.5482764799595</v>
      </c>
      <c r="BC61" s="18">
        <v>238.44399818056823</v>
      </c>
      <c r="BD61" s="18">
        <v>245.07224613559248</v>
      </c>
      <c r="BE61" s="18">
        <v>255.47392736315729</v>
      </c>
      <c r="BF61" s="18">
        <v>260.23794934380055</v>
      </c>
      <c r="BG61" s="18">
        <v>258.77555652850862</v>
      </c>
      <c r="BH61" s="18">
        <v>261.41845919674631</v>
      </c>
      <c r="BI61" s="18">
        <v>261.49642682462934</v>
      </c>
      <c r="BJ61" s="18">
        <v>246.77753809928893</v>
      </c>
      <c r="BK61" s="18">
        <v>250.88983067762851</v>
      </c>
      <c r="BL61" s="18">
        <v>300.90706354951857</v>
      </c>
      <c r="BM61" s="18">
        <v>343.16951620197295</v>
      </c>
      <c r="BN61" s="18">
        <v>370.15031378936766</v>
      </c>
      <c r="BO61" s="18">
        <v>411.48415200203652</v>
      </c>
      <c r="BP61" s="18">
        <v>420.79728519415852</v>
      </c>
      <c r="BQ61" s="18">
        <v>419.93364377760889</v>
      </c>
      <c r="BR61" s="18">
        <v>427.89933642631769</v>
      </c>
      <c r="BS61" s="18">
        <v>430.14140552043915</v>
      </c>
      <c r="BT61" s="18">
        <v>443.08103299409152</v>
      </c>
      <c r="BU61" s="18">
        <v>446.43863891792302</v>
      </c>
      <c r="BV61" s="18">
        <v>474.23609742814301</v>
      </c>
      <c r="BW61" s="18">
        <v>491.77281619197129</v>
      </c>
      <c r="BX61" s="18">
        <v>535.71257242888203</v>
      </c>
      <c r="BY61" s="18">
        <v>553.50518494576215</v>
      </c>
      <c r="BZ61" s="18">
        <v>527.85783371216064</v>
      </c>
      <c r="CA61" s="18">
        <v>543.32841033709042</v>
      </c>
      <c r="CB61" s="18">
        <v>521.68439691978688</v>
      </c>
      <c r="CC61" s="18">
        <v>417.95946345621343</v>
      </c>
      <c r="CD61" s="18">
        <v>356.75387598311897</v>
      </c>
      <c r="CE61" s="18">
        <v>283.23839956927299</v>
      </c>
      <c r="CF61" s="18">
        <v>271.22738653540608</v>
      </c>
      <c r="CG61" s="18">
        <v>233.38010070806743</v>
      </c>
      <c r="CH61" s="18">
        <v>231.59484194654226</v>
      </c>
      <c r="CI61" s="18">
        <v>237.77627541869879</v>
      </c>
      <c r="CJ61" s="18">
        <v>193.04584746825697</v>
      </c>
      <c r="CK61" s="18">
        <v>170.35027065950632</v>
      </c>
      <c r="CL61" s="18">
        <v>163.45713268667461</v>
      </c>
      <c r="CM61" s="18">
        <v>163.93093596380947</v>
      </c>
      <c r="CN61" s="18">
        <v>176.95452857518194</v>
      </c>
      <c r="CO61" s="18">
        <v>172.75327293425798</v>
      </c>
      <c r="CP61" s="18">
        <v>157.75050207662582</v>
      </c>
      <c r="CQ61" s="18">
        <v>146.40321346473695</v>
      </c>
      <c r="CR61" s="18">
        <v>139.448101223588</v>
      </c>
      <c r="CS61" s="18">
        <v>133.59653079247474</v>
      </c>
      <c r="CT61" s="18">
        <v>120.56893984121085</v>
      </c>
      <c r="CU61" s="18">
        <v>121.78243599826098</v>
      </c>
      <c r="CV61" s="18">
        <v>123.21384167939425</v>
      </c>
      <c r="CW61" s="18">
        <v>126.89231437951325</v>
      </c>
      <c r="CX61" s="18">
        <v>126.63042311662436</v>
      </c>
      <c r="CY61" s="18">
        <v>127.84391927367449</v>
      </c>
      <c r="CZ61" s="18">
        <v>128.02284498381613</v>
      </c>
      <c r="DA61" s="18">
        <v>128.13379891580345</v>
      </c>
      <c r="DB61" s="18">
        <v>129.82909502977134</v>
      </c>
      <c r="DC61" s="18">
        <v>131.63934341561793</v>
      </c>
      <c r="DD61" s="18">
        <v>129.48323862916232</v>
      </c>
      <c r="DE61" s="18">
        <v>128.0508333630562</v>
      </c>
      <c r="DF61" s="18">
        <v>130.92863849991559</v>
      </c>
      <c r="DG61" s="18">
        <v>135.79361856281756</v>
      </c>
      <c r="DH61" s="18">
        <v>151.80097231817246</v>
      </c>
      <c r="DI61" s="18">
        <v>152.17481709802152</v>
      </c>
      <c r="DJ61" s="18">
        <v>150.01571355664731</v>
      </c>
      <c r="DK61" s="18">
        <v>147.96456519234181</v>
      </c>
      <c r="DL61" s="18">
        <v>148.29242906343939</v>
      </c>
      <c r="DM61" s="18">
        <v>149.8157965620756</v>
      </c>
      <c r="DN61" s="18">
        <v>136.92214999717476</v>
      </c>
      <c r="DO61" s="18">
        <v>134.35821454179285</v>
      </c>
      <c r="DP61" s="18">
        <v>131.79727784132959</v>
      </c>
      <c r="DQ61" s="18">
        <v>131.794279086411</v>
      </c>
      <c r="DR61" s="18">
        <v>132.11614544767141</v>
      </c>
      <c r="DS61" s="18">
        <v>134.86400453805922</v>
      </c>
      <c r="DT61" s="18">
        <v>140.06184639692307</v>
      </c>
      <c r="DU61" s="18">
        <v>144.56197794473172</v>
      </c>
      <c r="DV61" s="18">
        <v>144.62895013791322</v>
      </c>
      <c r="DW61" s="18">
        <v>145.61654009109733</v>
      </c>
      <c r="DX61" s="18">
        <v>147.32183205479384</v>
      </c>
      <c r="DY61" s="18">
        <v>148.20646475577354</v>
      </c>
      <c r="DZ61" s="18">
        <v>152.97448507630827</v>
      </c>
      <c r="EA61" s="18">
        <v>151.76498725914956</v>
      </c>
      <c r="EB61" s="18">
        <v>149.81479697710276</v>
      </c>
      <c r="EC61" s="18">
        <v>148.5803095356226</v>
      </c>
      <c r="ED61" s="18">
        <v>146.55115204071998</v>
      </c>
      <c r="EE61" s="18">
        <v>144.73990406990052</v>
      </c>
      <c r="EF61" s="18">
        <v>145.39963015198708</v>
      </c>
      <c r="EG61" s="18">
        <v>147.61770920675994</v>
      </c>
      <c r="EH61" s="18">
        <v>149.04611613297462</v>
      </c>
      <c r="EI61" s="18">
        <v>149.84578411126137</v>
      </c>
      <c r="EJ61" s="18">
        <v>149.57689575356247</v>
      </c>
      <c r="EK61" s="18">
        <v>150.52450230783222</v>
      </c>
      <c r="EL61" s="18">
        <v>152.32175608903168</v>
      </c>
      <c r="EM61" s="18">
        <v>153.65820119774344</v>
      </c>
      <c r="EN61" s="18">
        <v>154.94566664278506</v>
      </c>
      <c r="EO61" s="18">
        <v>158.67111983662843</v>
      </c>
      <c r="EP61" s="18">
        <v>162.85838128793239</v>
      </c>
      <c r="EQ61" s="18">
        <v>164.53168653249739</v>
      </c>
      <c r="ER61" s="18">
        <v>163.39615800333024</v>
      </c>
      <c r="ES61" s="18">
        <v>164.15184424281119</v>
      </c>
      <c r="ET61" s="18">
        <v>167.82132067817449</v>
      </c>
      <c r="EU61" s="18">
        <v>170.23731755757331</v>
      </c>
      <c r="EV61" s="18">
        <v>174.54952713048459</v>
      </c>
      <c r="EW61" s="18">
        <v>175.04632086199521</v>
      </c>
      <c r="EX61" s="18">
        <v>169.91745036625863</v>
      </c>
      <c r="EY61" s="18">
        <v>172.51737088066341</v>
      </c>
      <c r="EZ61" s="18">
        <v>172.73428081977369</v>
      </c>
      <c r="FA61" s="18">
        <v>171.08796436947583</v>
      </c>
      <c r="FB61" s="18">
        <v>168.07121692138909</v>
      </c>
      <c r="FC61" s="18">
        <v>170.27730095648766</v>
      </c>
      <c r="FD61" s="18">
        <v>173.55693925243614</v>
      </c>
      <c r="FE61" s="18">
        <v>174.51853999632598</v>
      </c>
      <c r="FF61" s="18">
        <v>175.55011168831587</v>
      </c>
      <c r="FG61" s="18">
        <v>170.59716814780236</v>
      </c>
      <c r="FH61" s="18">
        <v>169.03881517511607</v>
      </c>
      <c r="FI61" s="18">
        <v>167.71436508607863</v>
      </c>
      <c r="FJ61" s="18">
        <v>162.762421130538</v>
      </c>
      <c r="FK61" s="18">
        <v>158.97899200826882</v>
      </c>
      <c r="FL61" s="18">
        <v>132.61094000923634</v>
      </c>
      <c r="FM61" s="18">
        <v>130.41185306894781</v>
      </c>
      <c r="FN61" s="18">
        <v>126.76536708796024</v>
      </c>
      <c r="FO61" s="18">
        <v>122.35419860273599</v>
      </c>
      <c r="FP61" s="18">
        <v>123.8185905879736</v>
      </c>
      <c r="FQ61" s="18">
        <v>123.39876489937306</v>
      </c>
      <c r="FR61" s="18">
        <v>129.66416350924968</v>
      </c>
      <c r="FS61" s="18">
        <v>132.11014793783426</v>
      </c>
      <c r="FT61" s="18">
        <v>133.05575532215832</v>
      </c>
      <c r="FU61" s="18">
        <v>128.65858102655409</v>
      </c>
      <c r="FV61" s="18">
        <v>126.90530898416043</v>
      </c>
      <c r="FW61" s="18">
        <v>123.41775701385735</v>
      </c>
      <c r="FX61" s="18">
        <v>123.98552127844096</v>
      </c>
      <c r="FY61" s="18">
        <v>127.06524257981776</v>
      </c>
      <c r="FZ61" s="18">
        <v>129.41826560592654</v>
      </c>
      <c r="GA61" s="18">
        <v>128.43267482268809</v>
      </c>
      <c r="GB61" s="18">
        <v>128.66457853639125</v>
      </c>
      <c r="GC61" s="18">
        <v>130.28390619242191</v>
      </c>
      <c r="GD61" s="18">
        <v>131.57836873227359</v>
      </c>
      <c r="GE61" s="18">
        <v>132.82585077840091</v>
      </c>
      <c r="GF61" s="18">
        <v>135.47175220155714</v>
      </c>
      <c r="GG61" s="18">
        <v>137.93472957468032</v>
      </c>
      <c r="GH61" s="18">
        <v>138.81136559587716</v>
      </c>
      <c r="GI61" s="18">
        <v>143.95822862112522</v>
      </c>
      <c r="GJ61" s="18">
        <v>147.29684243047237</v>
      </c>
      <c r="GK61" s="18">
        <v>147.8656062800288</v>
      </c>
      <c r="GL61" s="18">
        <v>144.93182438468932</v>
      </c>
      <c r="GM61" s="18">
        <v>144.4280335583687</v>
      </c>
      <c r="GN61" s="18">
        <v>144.72990822017192</v>
      </c>
      <c r="GO61" s="18">
        <v>141.00245585638285</v>
      </c>
      <c r="GP61" s="18">
        <v>138.58246063709257</v>
      </c>
      <c r="GQ61" s="18">
        <v>140.104828550756</v>
      </c>
      <c r="GR61" s="18">
        <v>140.52965216422081</v>
      </c>
      <c r="GS61" s="18">
        <v>143.38846518659594</v>
      </c>
      <c r="GT61" s="18">
        <v>143.28750710433724</v>
      </c>
      <c r="GU61" s="18">
        <v>139.91090906602145</v>
      </c>
      <c r="GV61" s="18">
        <v>139.73198335587978</v>
      </c>
      <c r="GW61" s="18">
        <v>138.54047806823255</v>
      </c>
      <c r="GX61" s="18">
        <v>142.97263783788682</v>
      </c>
      <c r="GY61" s="18">
        <v>140.8595152052641</v>
      </c>
      <c r="GZ61" s="18">
        <v>135.38978623378276</v>
      </c>
      <c r="HA61" s="18">
        <v>131.48240857487917</v>
      </c>
      <c r="HB61" s="18">
        <v>127.62101182472706</v>
      </c>
      <c r="HC61" s="18">
        <v>127.09323095905781</v>
      </c>
      <c r="HD61" s="18">
        <v>151.72500386023523</v>
      </c>
      <c r="HE61" s="18">
        <v>147.54473950374125</v>
      </c>
      <c r="HF61" s="18">
        <v>143.72232656753064</v>
      </c>
      <c r="HG61" s="18">
        <v>144.62495179802178</v>
      </c>
      <c r="HH61" s="18">
        <v>143.46643281447888</v>
      </c>
      <c r="HI61" s="18">
        <v>148.98514144963025</v>
      </c>
      <c r="HJ61" s="18">
        <v>150.1046766192317</v>
      </c>
      <c r="HK61" s="18">
        <v>145.40862641674281</v>
      </c>
      <c r="HL61" s="18">
        <v>144.81887128275631</v>
      </c>
      <c r="HM61" s="18">
        <v>144.64994142234326</v>
      </c>
      <c r="HN61" s="18">
        <v>143.79429668557646</v>
      </c>
      <c r="HO61" s="18">
        <v>143.28350876444577</v>
      </c>
      <c r="HP61" s="18">
        <v>146.29425870269537</v>
      </c>
      <c r="HQ61" s="18">
        <v>145.76647783702612</v>
      </c>
      <c r="HR61" s="18">
        <v>146.64011510330437</v>
      </c>
      <c r="HS61" s="18">
        <v>155.86128647792339</v>
      </c>
      <c r="HT61" s="18">
        <v>172.873223131001</v>
      </c>
      <c r="HU61" s="18">
        <v>178.10904921883343</v>
      </c>
      <c r="HV61" s="18">
        <v>185.71389169234038</v>
      </c>
      <c r="HW61" s="18">
        <v>186.59752480834723</v>
      </c>
      <c r="HX61" s="18">
        <v>178.56785872137547</v>
      </c>
      <c r="HY61" s="18">
        <v>192.5970338154435</v>
      </c>
      <c r="HZ61" s="18">
        <v>174.87539183163645</v>
      </c>
      <c r="IA61" s="18">
        <v>177.8871413548589</v>
      </c>
      <c r="IB61" s="18">
        <v>180.10522040963173</v>
      </c>
      <c r="IC61" s="18">
        <v>194.26933947503565</v>
      </c>
      <c r="ID61" s="18">
        <v>198.78946272230149</v>
      </c>
      <c r="IE61" s="18">
        <v>202.39296654945613</v>
      </c>
      <c r="IF61" s="18">
        <v>188.60069309395553</v>
      </c>
      <c r="IG61" s="18">
        <v>178.549866191864</v>
      </c>
      <c r="IH61" s="18">
        <v>176.74661490082741</v>
      </c>
      <c r="II61" s="18">
        <v>176.57268711555002</v>
      </c>
      <c r="IJ61" s="18">
        <v>165.70120095074176</v>
      </c>
      <c r="IK61" s="18">
        <v>164.13285212832687</v>
      </c>
      <c r="IL61" s="18">
        <v>164.88953795278073</v>
      </c>
      <c r="IM61" s="18">
        <v>174.31262549191712</v>
      </c>
      <c r="IN61" s="18">
        <v>182.72513262349366</v>
      </c>
      <c r="IO61" s="18">
        <v>187.79802636075021</v>
      </c>
      <c r="IP61" s="18">
        <v>187.79702677577734</v>
      </c>
      <c r="IQ61" s="18">
        <v>185.96978544539212</v>
      </c>
      <c r="IR61" s="18">
        <v>178.4399118448496</v>
      </c>
      <c r="IS61" s="18">
        <v>174.92337191033366</v>
      </c>
      <c r="IT61" s="18">
        <v>173.8328247049451</v>
      </c>
      <c r="IU61" s="18">
        <v>173.11812144935132</v>
      </c>
      <c r="IV61" s="18">
        <v>173.14111190372705</v>
      </c>
      <c r="IW61" s="18">
        <v>183.70472589689493</v>
      </c>
      <c r="IX61" s="18">
        <v>186.25466716265677</v>
      </c>
      <c r="IY61" s="18">
        <v>184.39543911314013</v>
      </c>
      <c r="IZ61" s="18">
        <v>176.23182863980531</v>
      </c>
      <c r="JA61" s="18">
        <v>178.21100688606501</v>
      </c>
      <c r="JB61" s="18">
        <v>180.76694566166401</v>
      </c>
      <c r="JC61" s="18">
        <v>185.36403695183992</v>
      </c>
      <c r="JD61" s="18">
        <v>187.47416082954405</v>
      </c>
      <c r="JE61" s="18">
        <v>193.33272835546734</v>
      </c>
      <c r="JF61" s="18">
        <v>195.66476009714606</v>
      </c>
      <c r="JG61" s="18">
        <v>195.46284393262863</v>
      </c>
      <c r="JH61" s="18">
        <v>194.14739010834694</v>
      </c>
      <c r="JI61" s="18">
        <v>190.79778086429835</v>
      </c>
      <c r="JJ61" s="18">
        <v>190.30598505765198</v>
      </c>
      <c r="JK61" s="18">
        <v>190.56987549048662</v>
      </c>
      <c r="JL61" s="18">
        <v>199.22828052538634</v>
      </c>
      <c r="JM61" s="18">
        <v>214.15508292508125</v>
      </c>
      <c r="JN61" s="18">
        <v>231.41191789650918</v>
      </c>
      <c r="JO61" s="18">
        <v>236.69772323298454</v>
      </c>
      <c r="JP61" s="18">
        <v>237.64433020228148</v>
      </c>
      <c r="JQ61" s="18">
        <v>238.68789691394568</v>
      </c>
      <c r="JR61" s="18">
        <v>231.54486269789933</v>
      </c>
      <c r="JS61" s="18">
        <v>242.7272197892666</v>
      </c>
      <c r="JT61" s="18">
        <v>249.38545529347658</v>
      </c>
      <c r="JU61" s="18">
        <v>250.09316145426035</v>
      </c>
      <c r="JV61" s="18">
        <v>253.83360842269659</v>
      </c>
      <c r="JW61" s="18">
        <v>265.87660817569497</v>
      </c>
      <c r="JX61" s="18">
        <v>271.5432553868294</v>
      </c>
      <c r="JY61" s="18">
        <v>268.69343862920999</v>
      </c>
      <c r="JZ61" s="18">
        <v>264.30626018333436</v>
      </c>
      <c r="KA61" s="18">
        <v>267.27102921283245</v>
      </c>
      <c r="KB61" s="18">
        <v>265.45778207206723</v>
      </c>
      <c r="KC61" s="18">
        <v>266.18448034733535</v>
      </c>
      <c r="KD61" s="18">
        <v>266.19347661209105</v>
      </c>
      <c r="KE61" s="18">
        <v>268.17665319824221</v>
      </c>
      <c r="KF61" s="18">
        <v>260.58680449932814</v>
      </c>
      <c r="KG61" s="18">
        <v>257.4111230405569</v>
      </c>
      <c r="KH61" s="18">
        <v>255.86376550257205</v>
      </c>
      <c r="KI61" s="18">
        <v>257.19221393150087</v>
      </c>
      <c r="KJ61" s="18">
        <v>256.55647788876297</v>
      </c>
      <c r="KK61" s="18">
        <v>262.21612800508734</v>
      </c>
      <c r="KL61" s="18">
        <v>260.49584226679798</v>
      </c>
      <c r="KM61" s="18">
        <v>262.00221682089568</v>
      </c>
      <c r="KN61" s="18">
        <v>259.17639010262491</v>
      </c>
      <c r="KO61" s="18">
        <v>261.16556419861314</v>
      </c>
      <c r="KP61" s="18">
        <v>255.81378625392912</v>
      </c>
      <c r="KQ61" s="18">
        <v>244.6434241822362</v>
      </c>
      <c r="KR61" s="18">
        <v>237.27148500740529</v>
      </c>
      <c r="KS61" s="18">
        <v>237.13454186612367</v>
      </c>
      <c r="KT61" s="18">
        <v>237.0495771434307</v>
      </c>
      <c r="KU61" s="18">
        <v>242.4073525979519</v>
      </c>
      <c r="KV61" s="18">
        <v>246.16379292595386</v>
      </c>
      <c r="KW61" s="18">
        <v>250.22110833078622</v>
      </c>
      <c r="KX61" s="18">
        <v>249.0176080234647</v>
      </c>
      <c r="KY61" s="18">
        <v>246.9834526036978</v>
      </c>
      <c r="KZ61" s="18">
        <v>247.34230360895396</v>
      </c>
      <c r="LA61" s="18">
        <v>247.29332394528387</v>
      </c>
      <c r="LB61" s="18">
        <v>245.12722330909969</v>
      </c>
      <c r="LC61" s="18">
        <v>245.83193071496487</v>
      </c>
      <c r="LD61" s="18">
        <v>244.38753042918444</v>
      </c>
      <c r="LE61" s="18">
        <v>247.22935050702094</v>
      </c>
      <c r="LF61" s="18">
        <v>254.3433967588544</v>
      </c>
      <c r="LG61" s="18">
        <v>259.4142913261652</v>
      </c>
      <c r="LH61" s="18">
        <v>257.33515458261968</v>
      </c>
      <c r="LI61" s="18">
        <v>257.14323426783085</v>
      </c>
      <c r="LJ61" s="18">
        <v>255.38896264046431</v>
      </c>
      <c r="LK61" s="18">
        <v>255.05710042947533</v>
      </c>
      <c r="LL61" s="18">
        <v>245.34413324820994</v>
      </c>
      <c r="LM61" s="18">
        <v>243.54288112711907</v>
      </c>
      <c r="LN61" s="18">
        <v>242.16745220446586</v>
      </c>
      <c r="LO61" s="18">
        <v>251.59753683841228</v>
      </c>
      <c r="LP61" s="18">
        <v>261.36548119318485</v>
      </c>
      <c r="LQ61" s="18">
        <v>266.47735874438285</v>
      </c>
      <c r="LR61" s="18">
        <v>265.47077667671442</v>
      </c>
      <c r="LS61" s="18">
        <v>270.26378662157055</v>
      </c>
      <c r="LT61" s="18">
        <v>268.32259260427952</v>
      </c>
      <c r="LU61" s="18">
        <v>272.59981670314073</v>
      </c>
      <c r="LV61" s="18">
        <v>240.00934824806453</v>
      </c>
      <c r="LW61" s="18">
        <v>235.80709302216769</v>
      </c>
      <c r="LX61" s="18">
        <v>242.41634886270762</v>
      </c>
      <c r="LY61" s="18">
        <v>248.06500354433061</v>
      </c>
      <c r="LZ61" s="18">
        <v>249.22752086776495</v>
      </c>
      <c r="MA61" s="18">
        <v>255.00612159585953</v>
      </c>
      <c r="MB61" s="18">
        <v>268.43154736632107</v>
      </c>
      <c r="MC61" s="18">
        <v>279.22506590324639</v>
      </c>
      <c r="MD61" s="18">
        <v>285.03965169036388</v>
      </c>
      <c r="ME61" s="18">
        <v>283.74418956553939</v>
      </c>
      <c r="MF61" s="18">
        <v>275.53559776842593</v>
      </c>
      <c r="MG61" s="18">
        <v>270.26378662157055</v>
      </c>
      <c r="MH61" s="18">
        <v>268.21763618212941</v>
      </c>
      <c r="MI61" s="18">
        <v>265.90059821504354</v>
      </c>
      <c r="MJ61" s="18">
        <v>261.67235377985241</v>
      </c>
      <c r="MK61" s="18">
        <v>263.96940004748109</v>
      </c>
      <c r="ML61" s="18">
        <v>270.64362891125677</v>
      </c>
      <c r="MM61" s="18">
        <v>274.26712443786857</v>
      </c>
      <c r="MN61" s="18">
        <v>279.7288567295671</v>
      </c>
      <c r="MO61" s="18">
        <v>277.0609644370079</v>
      </c>
      <c r="MP61" s="18">
        <v>277.886621624589</v>
      </c>
      <c r="MQ61" s="18">
        <v>277.08695364630222</v>
      </c>
      <c r="MR61" s="18">
        <v>279.23406216800214</v>
      </c>
      <c r="MS61" s="18">
        <v>280.56550935184958</v>
      </c>
      <c r="MT61" s="18">
        <v>275.26271107083562</v>
      </c>
      <c r="MU61" s="18">
        <v>274.61498000842329</v>
      </c>
      <c r="MV61" s="18">
        <v>282.2408137663603</v>
      </c>
      <c r="MW61" s="18">
        <v>298.06824222660066</v>
      </c>
      <c r="MX61" s="18">
        <v>301.17095398235318</v>
      </c>
      <c r="MY61" s="18">
        <v>292.38860041081904</v>
      </c>
      <c r="MZ61" s="18">
        <v>280.59149856114391</v>
      </c>
      <c r="NA61" s="18">
        <v>285.93228107112645</v>
      </c>
      <c r="NB61" s="18">
        <v>292.24066183483603</v>
      </c>
      <c r="NC61" s="18">
        <v>292.28064523375031</v>
      </c>
      <c r="ND61" s="18">
        <v>295.30838811653848</v>
      </c>
      <c r="NE61" s="18">
        <v>305.21427519756554</v>
      </c>
      <c r="NF61" s="18">
        <v>305.82102327609061</v>
      </c>
      <c r="NG61" s="18">
        <v>294.3877703565359</v>
      </c>
      <c r="NH61" s="18">
        <v>294.64266452461482</v>
      </c>
      <c r="NI61" s="18">
        <v>297.46249373304846</v>
      </c>
      <c r="NJ61" s="18">
        <v>297.75337296015027</v>
      </c>
      <c r="NK61" s="18">
        <v>295.23941675341132</v>
      </c>
      <c r="NL61" s="18">
        <v>289.78068321663142</v>
      </c>
      <c r="NM61" s="18">
        <v>292.28364398866887</v>
      </c>
      <c r="NN61" s="18">
        <v>306.52473109698292</v>
      </c>
      <c r="NO61" s="18">
        <v>308.57587946128848</v>
      </c>
      <c r="NP61" s="18">
        <v>321.31558994036914</v>
      </c>
      <c r="NQ61" s="18">
        <v>320.4769381481409</v>
      </c>
      <c r="NR61" s="18">
        <v>313.62178440427783</v>
      </c>
      <c r="NS61" s="18">
        <v>322.13924795800449</v>
      </c>
      <c r="NT61" s="18">
        <v>321.6084683374167</v>
      </c>
      <c r="NU61" s="18">
        <v>337.32694203561545</v>
      </c>
      <c r="NV61" s="18">
        <v>344.90179695993663</v>
      </c>
      <c r="NW61" s="18">
        <v>353.63617045277357</v>
      </c>
      <c r="NX61" s="18">
        <v>359.27582886964086</v>
      </c>
      <c r="NY61" s="18">
        <v>348.34136885154248</v>
      </c>
      <c r="NZ61" s="18">
        <v>341.71312089651826</v>
      </c>
      <c r="OA61" s="18">
        <v>340.66555584496263</v>
      </c>
      <c r="OB61" s="18">
        <v>338.69037593859434</v>
      </c>
      <c r="OC61" s="18">
        <v>336.71119769233468</v>
      </c>
      <c r="OD61" s="18">
        <v>335.88554050475358</v>
      </c>
      <c r="OE61" s="18">
        <v>333.90236391860248</v>
      </c>
      <c r="OF61" s="18">
        <v>331.33742887824775</v>
      </c>
      <c r="OG61" s="18">
        <v>330.26587378734354</v>
      </c>
      <c r="OH61" s="18">
        <v>326.80331144136193</v>
      </c>
      <c r="OI61" s="18">
        <v>325.4998526367545</v>
      </c>
      <c r="OJ61" s="18">
        <v>324.07244529551269</v>
      </c>
      <c r="OK61" s="18">
        <v>329.40822988063098</v>
      </c>
      <c r="OL61" s="18">
        <v>336.87213087296487</v>
      </c>
      <c r="OM61" s="18">
        <v>338.96026388126614</v>
      </c>
      <c r="ON61" s="18">
        <v>336.45130559939145</v>
      </c>
      <c r="OO61" s="18">
        <v>334.6590497430563</v>
      </c>
      <c r="OP61" s="18">
        <v>328.36566275393966</v>
      </c>
      <c r="OQ61" s="18">
        <v>318.47876778739692</v>
      </c>
      <c r="OR61" s="18">
        <v>310.54006393295526</v>
      </c>
      <c r="OS61" s="18">
        <v>310.64701952505112</v>
      </c>
      <c r="OT61" s="18">
        <v>304.3616292157173</v>
      </c>
      <c r="OU61" s="18">
        <v>298.26416088128087</v>
      </c>
      <c r="OV61" s="18">
        <v>295.89214574068785</v>
      </c>
      <c r="OW61" s="18">
        <v>293.71904800969361</v>
      </c>
      <c r="OX61" s="18">
        <v>296.20301666724686</v>
      </c>
      <c r="OY61" s="18">
        <v>295.71122086060046</v>
      </c>
      <c r="OZ61" s="18">
        <v>296.00909718251228</v>
      </c>
      <c r="PA61" s="18">
        <v>299.77753253018852</v>
      </c>
      <c r="PB61" s="18">
        <v>290.39942631483075</v>
      </c>
      <c r="PC61" s="18">
        <v>284.02607252788545</v>
      </c>
      <c r="PD61" s="18">
        <v>278.76925515562294</v>
      </c>
      <c r="PE61" s="18">
        <v>269.64104518347978</v>
      </c>
      <c r="PF61" s="18">
        <v>265.84062311667208</v>
      </c>
      <c r="PG61" s="18">
        <v>263.06577523201707</v>
      </c>
      <c r="PH61" s="18">
        <v>260.78372273898123</v>
      </c>
      <c r="PI61" s="18">
        <v>255.54189914131163</v>
      </c>
      <c r="PJ61" s="18">
        <v>256.52748992455008</v>
      </c>
      <c r="PK61" s="18">
        <v>259.71516640299558</v>
      </c>
      <c r="PL61" s="18">
        <v>261.0975924204588</v>
      </c>
      <c r="PM61" s="18">
        <v>261.62137494623664</v>
      </c>
      <c r="PN61" s="18">
        <v>264.07035812973976</v>
      </c>
      <c r="PO61" s="18">
        <v>269.07627967381478</v>
      </c>
      <c r="PP61" s="18">
        <v>272.91968389445543</v>
      </c>
      <c r="PQ61" s="18">
        <v>274.78990737867355</v>
      </c>
      <c r="PR61" s="18">
        <v>275.72551891326901</v>
      </c>
      <c r="PS61" s="18">
        <v>262.38505786550047</v>
      </c>
      <c r="PT61" s="18">
        <v>259.81712407022718</v>
      </c>
      <c r="PU61" s="18">
        <v>255.8457729730606</v>
      </c>
      <c r="PV61" s="18">
        <v>250.37304524666072</v>
      </c>
      <c r="PW61" s="18">
        <v>252.24426831585168</v>
      </c>
      <c r="PX61" s="18">
        <v>251.98737497782707</v>
      </c>
      <c r="PY61" s="18">
        <v>248.64876116847992</v>
      </c>
      <c r="PZ61" s="18">
        <v>246.61060740882158</v>
      </c>
      <c r="QA61" s="18">
        <v>244.84034242188932</v>
      </c>
      <c r="QB61" s="18">
        <v>244.11764248651266</v>
      </c>
      <c r="QC61" s="18">
        <v>242.8281778715253</v>
      </c>
      <c r="QD61" s="18">
        <v>234.84949061816931</v>
      </c>
      <c r="QE61" s="18">
        <v>235.04141093295814</v>
      </c>
      <c r="QF61" s="18">
        <v>234.28972303336857</v>
      </c>
      <c r="QG61" s="18">
        <v>228.99692060208321</v>
      </c>
      <c r="QH61" s="18">
        <v>229.10587536412476</v>
      </c>
      <c r="QI61" s="18">
        <v>230.396339564085</v>
      </c>
      <c r="QJ61" s="18">
        <v>233.13320321977139</v>
      </c>
      <c r="QK61" s="18">
        <v>230.21441509902476</v>
      </c>
      <c r="QL61" s="18">
        <v>230.18542713481187</v>
      </c>
      <c r="QM61" s="18">
        <v>224.74568571251632</v>
      </c>
      <c r="QN61" s="18">
        <v>224.52277826356888</v>
      </c>
      <c r="QO61" s="18">
        <v>226.61291044181584</v>
      </c>
      <c r="QP61" s="18">
        <v>228.3531878795624</v>
      </c>
      <c r="QQ61" s="18">
        <v>227.54552322149274</v>
      </c>
      <c r="QR61" s="18">
        <v>227.43057094961407</v>
      </c>
      <c r="QS61" s="18">
        <v>228.511122305274</v>
      </c>
      <c r="QT61" s="18">
        <v>230.04248648369312</v>
      </c>
      <c r="QU61" s="18">
        <v>231.15802331340311</v>
      </c>
      <c r="QV61" s="18">
        <v>232.35852486580612</v>
      </c>
      <c r="QW61" s="18">
        <v>235.17335614937542</v>
      </c>
      <c r="QX61" s="18">
        <v>235.9800212224722</v>
      </c>
      <c r="QY61" s="18">
        <v>235.94303657847644</v>
      </c>
      <c r="QZ61" s="18">
        <v>240.77702950721979</v>
      </c>
      <c r="RA61" s="18">
        <v>241.39977094531059</v>
      </c>
      <c r="RB61" s="18">
        <v>243.86474748837949</v>
      </c>
      <c r="RC61" s="18">
        <v>244.74638143444062</v>
      </c>
      <c r="RD61" s="18">
        <v>243.57086950635909</v>
      </c>
      <c r="RE61" s="18">
        <v>243.50489689815043</v>
      </c>
      <c r="RF61" s="18">
        <v>238.88081681370736</v>
      </c>
      <c r="RG61" s="18">
        <v>234.21075582051276</v>
      </c>
      <c r="RH61" s="18">
        <v>229.87255703830718</v>
      </c>
      <c r="RI61" s="18">
        <v>228.90096044468882</v>
      </c>
      <c r="RJ61" s="18">
        <v>228.93994425863028</v>
      </c>
      <c r="RK61" s="18">
        <v>229.27980314940214</v>
      </c>
      <c r="RL61" s="18">
        <v>229.5716819614768</v>
      </c>
      <c r="RM61" s="18">
        <v>230.30137899166346</v>
      </c>
      <c r="RN61" s="18">
        <v>232.61641778880357</v>
      </c>
      <c r="RO61" s="18">
        <v>238.3530359480381</v>
      </c>
      <c r="RP61" s="18">
        <v>237.75328496432306</v>
      </c>
      <c r="RQ61" s="18">
        <v>237.46240573722125</v>
      </c>
      <c r="RR61" s="18">
        <v>236.13195813834668</v>
      </c>
      <c r="RS61" s="18">
        <v>230.44631881272792</v>
      </c>
      <c r="RT61" s="18">
        <v>230.43832213294505</v>
      </c>
      <c r="RU61" s="18">
        <v>229.35577160733936</v>
      </c>
      <c r="RV61" s="18">
        <v>226.81182785141468</v>
      </c>
      <c r="RW61" s="18">
        <v>225.35443296098711</v>
      </c>
      <c r="RX61" s="18">
        <v>224.40082889688014</v>
      </c>
      <c r="RY61" s="18">
        <v>225.81624121844769</v>
      </c>
      <c r="RZ61" s="18">
        <v>223.49020698660613</v>
      </c>
      <c r="SA61" s="18">
        <v>221.82989634668826</v>
      </c>
      <c r="SB61" s="18">
        <v>217.57466311722993</v>
      </c>
      <c r="SC61" s="18">
        <v>220.62439686942102</v>
      </c>
      <c r="SD61" s="18">
        <v>222.72252572745086</v>
      </c>
      <c r="SE61" s="18">
        <v>228.13327918553352</v>
      </c>
      <c r="SF61" s="18">
        <v>229.45173176473378</v>
      </c>
      <c r="SG61" s="18">
        <v>234.63957777386904</v>
      </c>
      <c r="SH61" s="18">
        <v>239.74145947533847</v>
      </c>
      <c r="SI61" s="18">
        <v>241.92555264103413</v>
      </c>
      <c r="SJ61" s="18">
        <v>241.48273649805785</v>
      </c>
      <c r="SK61" s="18">
        <v>229.27680439448358</v>
      </c>
      <c r="SL61" s="18">
        <v>224.52277826356888</v>
      </c>
      <c r="SM61" s="18">
        <v>223.279294557333</v>
      </c>
      <c r="SN61" s="18">
        <v>207.87668971055746</v>
      </c>
      <c r="SO61" s="18">
        <v>210.10876295495032</v>
      </c>
      <c r="SP61" s="5">
        <v>211.36024334096911</v>
      </c>
      <c r="SQ61" s="5">
        <v>212.02896568781136</v>
      </c>
      <c r="SR61" s="5">
        <v>210.17773431807754</v>
      </c>
      <c r="SS61" s="5">
        <v>216.50810595119</v>
      </c>
    </row>
    <row r="62" spans="1:514" x14ac:dyDescent="0.25">
      <c r="A62" s="5" t="s">
        <v>93</v>
      </c>
      <c r="B62" s="5" t="str">
        <f ca="1">_xlfn.XLOOKUP(A62,bonds[worksheet get],bonds[unique lookup],"-")</f>
        <v>TELIAS 1 3/8 05/11/81 nc-26</v>
      </c>
      <c r="C62" s="5" t="str">
        <f ca="1">_xlfn.XLOOKUP(A62,bonds[worksheet get],bonds[ID_ISIN],"-")</f>
        <v>XS2082429890</v>
      </c>
      <c r="D62" s="18">
        <f ca="1">_xll.BDH(A62,"blp_i_sprd_mid","-2AY",,"Dates=H","Fill=C","Sort=R","Dir=H","factor="&amp;_xlfn.XLOOKUP(A62,bonds[worksheet get],bonds[yas/blp factor]),"cols=105;rows=1")</f>
        <v>257.1388628191948</v>
      </c>
      <c r="E62" s="18">
        <v>259.33513564604522</v>
      </c>
      <c r="F62" s="18">
        <v>266.15787667620179</v>
      </c>
      <c r="G62" s="18">
        <v>267.9612795799971</v>
      </c>
      <c r="H62" s="18">
        <v>270.06858186447624</v>
      </c>
      <c r="I62" s="18">
        <v>275.28885346293447</v>
      </c>
      <c r="J62" s="18">
        <v>276.7453712183833</v>
      </c>
      <c r="K62" s="18">
        <v>275.883656527102</v>
      </c>
      <c r="L62" s="18">
        <v>274.92597361034154</v>
      </c>
      <c r="M62" s="18">
        <v>271.74202779626847</v>
      </c>
      <c r="N62" s="18">
        <v>270.4754471537471</v>
      </c>
      <c r="O62" s="18">
        <v>273.41347439002993</v>
      </c>
      <c r="P62" s="18">
        <v>267.08856852954631</v>
      </c>
      <c r="Q62" s="18">
        <v>266.94561586034297</v>
      </c>
      <c r="R62" s="18">
        <v>262.20318605124953</v>
      </c>
      <c r="S62" s="18">
        <v>257.43776385480169</v>
      </c>
      <c r="T62" s="18">
        <v>272.45379213523864</v>
      </c>
      <c r="U62" s="18">
        <v>269.98261032915116</v>
      </c>
      <c r="V62" s="18">
        <v>266.83265326160193</v>
      </c>
      <c r="W62" s="18">
        <v>241.49704173511267</v>
      </c>
      <c r="X62" s="18">
        <v>230.70761405181884</v>
      </c>
      <c r="Y62" s="18">
        <v>222.88520400625467</v>
      </c>
      <c r="Z62" s="18">
        <v>228.49034817564487</v>
      </c>
      <c r="AA62" s="18">
        <v>249.08952790713309</v>
      </c>
      <c r="AB62" s="18">
        <v>255.98524477541446</v>
      </c>
      <c r="AC62" s="18">
        <v>264.38846251893045</v>
      </c>
      <c r="AD62" s="18">
        <v>265.73901535874603</v>
      </c>
      <c r="AE62" s="18">
        <v>266.06790646481517</v>
      </c>
      <c r="AF62" s="18">
        <v>261.95526813542841</v>
      </c>
      <c r="AG62" s="18">
        <v>261.67935948717599</v>
      </c>
      <c r="AH62" s="18">
        <v>268.92496051084998</v>
      </c>
      <c r="AI62" s="18">
        <v>280.47713565289973</v>
      </c>
      <c r="AJ62" s="18">
        <v>282.97031017732621</v>
      </c>
      <c r="AK62" s="18">
        <v>285.45048900455237</v>
      </c>
      <c r="AL62" s="18">
        <v>288.06862215590473</v>
      </c>
      <c r="AM62" s="18">
        <v>290.42884070128201</v>
      </c>
      <c r="AN62" s="18">
        <v>298.5541504585147</v>
      </c>
      <c r="AO62" s="18">
        <v>302.54482916802164</v>
      </c>
      <c r="AP62" s="18">
        <v>299.70576916426421</v>
      </c>
      <c r="AQ62" s="18">
        <v>295.02431916511063</v>
      </c>
      <c r="AR62" s="18">
        <v>292.3791949503422</v>
      </c>
      <c r="AS62" s="18">
        <v>291.5854577521086</v>
      </c>
      <c r="AT62" s="18">
        <v>290.4198436801434</v>
      </c>
      <c r="AU62" s="18">
        <v>290.79072088485958</v>
      </c>
      <c r="AV62" s="18">
        <v>290.1199429755211</v>
      </c>
      <c r="AW62" s="18">
        <v>294.50948962217575</v>
      </c>
      <c r="AX62" s="18">
        <v>293.73074745917319</v>
      </c>
      <c r="AY62" s="18">
        <v>281.24088278067114</v>
      </c>
      <c r="AZ62" s="18">
        <v>274.63207091981172</v>
      </c>
      <c r="BA62" s="18">
        <v>273.44346446049212</v>
      </c>
      <c r="BB62" s="18">
        <v>270.10357028001545</v>
      </c>
      <c r="BC62" s="18">
        <v>285.21156810986992</v>
      </c>
      <c r="BD62" s="18">
        <v>286.18624539989236</v>
      </c>
      <c r="BE62" s="18">
        <v>289.24623225605484</v>
      </c>
      <c r="BF62" s="18">
        <v>296.75574589979647</v>
      </c>
      <c r="BG62" s="18">
        <v>296.66477601939437</v>
      </c>
      <c r="BH62" s="18">
        <v>301.29724223679301</v>
      </c>
      <c r="BI62" s="18">
        <v>308.51685186606647</v>
      </c>
      <c r="BJ62" s="18">
        <v>296.76574258995055</v>
      </c>
      <c r="BK62" s="18">
        <v>296.27790411043162</v>
      </c>
      <c r="BL62" s="18">
        <v>325.24631283891199</v>
      </c>
      <c r="BM62" s="18">
        <v>353.43398006635903</v>
      </c>
      <c r="BN62" s="18">
        <v>369.64961116528508</v>
      </c>
      <c r="BO62" s="18">
        <v>392.52303790682555</v>
      </c>
      <c r="BP62" s="18">
        <v>396.97256469440458</v>
      </c>
      <c r="BQ62" s="18">
        <v>395.36909559369087</v>
      </c>
      <c r="BR62" s="18">
        <v>396.59069113051891</v>
      </c>
      <c r="BS62" s="18">
        <v>395.52304462206365</v>
      </c>
      <c r="BT62" s="18">
        <v>399.91259126871824</v>
      </c>
      <c r="BU62" s="18">
        <v>399.02288584500548</v>
      </c>
      <c r="BV62" s="18">
        <v>400.41142610740661</v>
      </c>
      <c r="BW62" s="18">
        <v>394.08052223283056</v>
      </c>
      <c r="BX62" s="18">
        <v>419.24519035768509</v>
      </c>
      <c r="BY62" s="18">
        <v>427.25653784716133</v>
      </c>
      <c r="BZ62" s="18">
        <v>411.84164162957671</v>
      </c>
      <c r="CA62" s="18">
        <v>403.87827825284006</v>
      </c>
      <c r="CB62" s="18">
        <v>410.46709673339132</v>
      </c>
      <c r="CC62" s="18">
        <v>353.0261151080727</v>
      </c>
      <c r="CD62" s="18">
        <v>308.11498492187258</v>
      </c>
      <c r="CE62" s="18">
        <v>271.36715191549064</v>
      </c>
      <c r="CF62" s="18">
        <v>269.02692675042152</v>
      </c>
      <c r="CG62" s="18">
        <v>244.46705837988853</v>
      </c>
      <c r="CH62" s="18">
        <v>244.11817389351131</v>
      </c>
      <c r="CI62" s="18">
        <v>251.22582059305907</v>
      </c>
      <c r="CJ62" s="18">
        <v>215.57062582051753</v>
      </c>
      <c r="CK62" s="18">
        <v>198.66022475588321</v>
      </c>
      <c r="CL62" s="18">
        <v>191.35664292931554</v>
      </c>
      <c r="CM62" s="18">
        <v>193.11506072741747</v>
      </c>
      <c r="CN62" s="18">
        <v>204.30435601687432</v>
      </c>
      <c r="CO62" s="18">
        <v>200.17572298324106</v>
      </c>
      <c r="CP62" s="18">
        <v>187.40894998747112</v>
      </c>
      <c r="CQ62" s="18">
        <v>178.90576534241438</v>
      </c>
      <c r="CR62" s="18">
        <v>174.23331236439944</v>
      </c>
      <c r="CS62" s="18">
        <v>168.37925061017276</v>
      </c>
      <c r="CT62" s="18">
        <v>157.967697814703</v>
      </c>
      <c r="CU62" s="18">
        <v>159.27426521784068</v>
      </c>
      <c r="CV62" s="18">
        <v>160.58383162802457</v>
      </c>
      <c r="CW62" s="18">
        <v>164.54052159100772</v>
      </c>
      <c r="CX62" s="18">
        <v>163.85974699151515</v>
      </c>
      <c r="CY62" s="18">
        <v>164.24461956244707</v>
      </c>
      <c r="CZ62" s="18">
        <v>166.04102478313447</v>
      </c>
      <c r="DA62" s="18">
        <v>165.08834021145105</v>
      </c>
      <c r="DB62" s="18">
        <v>167.22863157343863</v>
      </c>
      <c r="DC62" s="18">
        <v>169.75179616832733</v>
      </c>
      <c r="DD62" s="18">
        <v>166.55385498803855</v>
      </c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  <c r="JG62" s="18"/>
      <c r="JH62" s="18"/>
      <c r="JI62" s="18"/>
      <c r="JJ62" s="18"/>
      <c r="JK62" s="18"/>
      <c r="JL62" s="18"/>
      <c r="JM62" s="18"/>
      <c r="JN62" s="18"/>
      <c r="JO62" s="18"/>
      <c r="JP62" s="18"/>
      <c r="JQ62" s="18"/>
      <c r="JR62" s="18"/>
      <c r="JS62" s="18"/>
      <c r="JT62" s="18"/>
      <c r="JU62" s="18"/>
      <c r="JV62" s="18"/>
      <c r="JW62" s="18"/>
      <c r="JX62" s="18"/>
      <c r="JY62" s="18"/>
      <c r="JZ62" s="18"/>
      <c r="KA62" s="18"/>
      <c r="KB62" s="18"/>
      <c r="KC62" s="18"/>
      <c r="KD62" s="18"/>
      <c r="KE62" s="18"/>
      <c r="KF62" s="18"/>
      <c r="KG62" s="18"/>
      <c r="KH62" s="18"/>
      <c r="KI62" s="18"/>
      <c r="KJ62" s="18"/>
      <c r="KK62" s="18"/>
      <c r="KL62" s="18"/>
      <c r="KM62" s="18"/>
      <c r="KN62" s="18"/>
      <c r="KO62" s="18"/>
      <c r="KP62" s="18"/>
      <c r="KQ62" s="18"/>
      <c r="KR62" s="18"/>
      <c r="KS62" s="18"/>
      <c r="KT62" s="18"/>
      <c r="KU62" s="18"/>
      <c r="KV62" s="18"/>
      <c r="KW62" s="18"/>
      <c r="KX62" s="18"/>
      <c r="KY62" s="18"/>
      <c r="KZ62" s="18"/>
      <c r="LA62" s="18"/>
      <c r="LB62" s="18"/>
      <c r="LC62" s="18"/>
      <c r="LD62" s="18"/>
      <c r="LE62" s="18"/>
      <c r="LF62" s="18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18"/>
      <c r="LT62" s="18"/>
      <c r="LU62" s="18"/>
      <c r="LV62" s="18"/>
      <c r="LW62" s="18"/>
      <c r="LX62" s="18"/>
      <c r="LY62" s="18"/>
      <c r="LZ62" s="18"/>
      <c r="MA62" s="18"/>
      <c r="MB62" s="18"/>
      <c r="MC62" s="18"/>
      <c r="MD62" s="18"/>
      <c r="ME62" s="18"/>
      <c r="MF62" s="18"/>
      <c r="MG62" s="18"/>
      <c r="MH62" s="18"/>
      <c r="MI62" s="18"/>
      <c r="MJ62" s="18"/>
      <c r="MK62" s="18"/>
      <c r="ML62" s="18"/>
      <c r="MM62" s="18"/>
      <c r="MN62" s="18"/>
      <c r="MO62" s="18"/>
      <c r="MP62" s="18"/>
      <c r="MQ62" s="18"/>
      <c r="MR62" s="18"/>
      <c r="MS62" s="18"/>
      <c r="MT62" s="18"/>
      <c r="MU62" s="18"/>
      <c r="MV62" s="18"/>
      <c r="MW62" s="18"/>
      <c r="MX62" s="18"/>
      <c r="MY62" s="18"/>
      <c r="MZ62" s="18"/>
      <c r="NA62" s="18"/>
      <c r="NB62" s="18"/>
      <c r="NC62" s="18"/>
      <c r="ND62" s="18"/>
      <c r="NE62" s="18"/>
      <c r="NF62" s="18"/>
      <c r="NG62" s="18"/>
      <c r="NH62" s="18"/>
      <c r="NI62" s="18"/>
      <c r="NJ62" s="18"/>
      <c r="NK62" s="18"/>
      <c r="NL62" s="18"/>
      <c r="NM62" s="18"/>
      <c r="NN62" s="18"/>
      <c r="NO62" s="18"/>
      <c r="NP62" s="18"/>
      <c r="NQ62" s="18"/>
      <c r="NR62" s="18"/>
      <c r="NS62" s="18"/>
      <c r="NT62" s="18"/>
      <c r="NU62" s="18"/>
      <c r="NV62" s="18"/>
      <c r="NW62" s="18"/>
      <c r="NX62" s="18"/>
      <c r="NY62" s="18"/>
      <c r="NZ62" s="18"/>
      <c r="OA62" s="18"/>
      <c r="OB62" s="18"/>
      <c r="OC62" s="18"/>
      <c r="OD62" s="18"/>
      <c r="OE62" s="18"/>
      <c r="OF62" s="18"/>
      <c r="OG62" s="18"/>
      <c r="OH62" s="18"/>
      <c r="OI62" s="18"/>
      <c r="OJ62" s="18"/>
      <c r="OK62" s="18"/>
      <c r="OL62" s="18"/>
      <c r="OM62" s="18"/>
      <c r="ON62" s="18"/>
      <c r="OO62" s="18"/>
      <c r="OP62" s="18"/>
      <c r="OQ62" s="18"/>
      <c r="OR62" s="18"/>
      <c r="OS62" s="18"/>
      <c r="OT62" s="18"/>
      <c r="OU62" s="18"/>
      <c r="OV62" s="18"/>
      <c r="OW62" s="18"/>
      <c r="OX62" s="18"/>
      <c r="OY62" s="18"/>
      <c r="OZ62" s="18"/>
      <c r="PA62" s="18"/>
      <c r="PB62" s="18"/>
      <c r="PC62" s="18"/>
      <c r="PD62" s="18"/>
      <c r="PE62" s="18"/>
      <c r="PF62" s="18"/>
      <c r="PG62" s="18"/>
      <c r="PH62" s="18"/>
      <c r="PI62" s="18"/>
      <c r="PJ62" s="18"/>
      <c r="PK62" s="18"/>
      <c r="PL62" s="18"/>
      <c r="PM62" s="18"/>
      <c r="PN62" s="18"/>
      <c r="PO62" s="18"/>
      <c r="PP62" s="18"/>
      <c r="PQ62" s="18"/>
      <c r="PR62" s="18"/>
      <c r="PS62" s="18"/>
      <c r="PT62" s="18"/>
      <c r="PU62" s="18"/>
      <c r="PV62" s="18"/>
      <c r="PW62" s="18"/>
      <c r="PX62" s="18"/>
      <c r="PY62" s="18"/>
      <c r="PZ62" s="18"/>
      <c r="QA62" s="18"/>
      <c r="QB62" s="18"/>
      <c r="QC62" s="18"/>
      <c r="QD62" s="18"/>
      <c r="QE62" s="18"/>
      <c r="QF62" s="18"/>
      <c r="QG62" s="18"/>
      <c r="QH62" s="18"/>
      <c r="QI62" s="18"/>
      <c r="QJ62" s="18"/>
      <c r="QK62" s="18"/>
      <c r="QL62" s="18"/>
      <c r="QM62" s="18"/>
      <c r="QN62" s="18"/>
      <c r="QO62" s="18"/>
      <c r="QP62" s="18"/>
      <c r="QQ62" s="18"/>
      <c r="QR62" s="18"/>
      <c r="QS62" s="18"/>
      <c r="QT62" s="18"/>
      <c r="QU62" s="18"/>
      <c r="QV62" s="18"/>
      <c r="QW62" s="18"/>
      <c r="QX62" s="18"/>
      <c r="QY62" s="18"/>
      <c r="QZ62" s="18"/>
      <c r="RA62" s="18"/>
      <c r="RB62" s="18"/>
      <c r="RC62" s="18"/>
      <c r="RD62" s="18"/>
      <c r="RE62" s="18"/>
      <c r="RF62" s="18"/>
      <c r="RG62" s="18"/>
      <c r="RH62" s="18"/>
      <c r="RI62" s="18"/>
      <c r="RJ62" s="18"/>
      <c r="RK62" s="18"/>
      <c r="RL62" s="18"/>
      <c r="RM62" s="18"/>
      <c r="RN62" s="18"/>
      <c r="RO62" s="18"/>
      <c r="RP62" s="18"/>
      <c r="RQ62" s="18"/>
      <c r="RR62" s="18"/>
      <c r="RS62" s="18"/>
      <c r="RT62" s="18"/>
      <c r="RU62" s="18"/>
      <c r="RV62" s="18"/>
      <c r="RW62" s="18"/>
      <c r="RX62" s="18"/>
      <c r="RY62" s="18"/>
      <c r="RZ62" s="18"/>
      <c r="SA62" s="18"/>
      <c r="SB62" s="18"/>
      <c r="SC62" s="18"/>
      <c r="SD62" s="18"/>
      <c r="SE62" s="18"/>
      <c r="SF62" s="18"/>
      <c r="SG62" s="18"/>
      <c r="SH62" s="18"/>
      <c r="SI62" s="18"/>
      <c r="SJ62" s="18"/>
      <c r="SK62" s="18"/>
      <c r="SL62" s="18"/>
      <c r="SM62" s="18"/>
      <c r="SN62" s="18"/>
      <c r="SO62" s="18"/>
    </row>
    <row r="63" spans="1:514" x14ac:dyDescent="0.25">
      <c r="A63" s="5" t="s">
        <v>38</v>
      </c>
      <c r="B63" s="5" t="str">
        <f ca="1">_xlfn.XLOOKUP(A63,bonds[worksheet get],bonds[unique lookup],"-")</f>
        <v>SESGFP 4 5/8 PERP nc-22</v>
      </c>
      <c r="C63" s="5" t="str">
        <f ca="1">_xlfn.XLOOKUP(A63,bonds[worksheet get],bonds[ID_ISIN],"-")</f>
        <v>XS1405777746</v>
      </c>
      <c r="D63" s="18">
        <f ca="1">_xll.BDH(A63,"blp_i_sprd_mid","-2AY",,"Dates=H","Fill=C","Sort=R","Dir=H","factor="&amp;_xlfn.XLOOKUP(A63,bonds[worksheet get],bonds[yas/blp factor]),"cols=510;rows=1")</f>
        <v>331.48406591343877</v>
      </c>
      <c r="E63" s="18">
        <v>327.27088756370546</v>
      </c>
      <c r="F63" s="18">
        <v>334.79456329607962</v>
      </c>
      <c r="G63" s="18">
        <v>345.6807756686211</v>
      </c>
      <c r="H63" s="18">
        <v>365.64683772456647</v>
      </c>
      <c r="I63" s="18">
        <v>372.20478492784497</v>
      </c>
      <c r="J63" s="18">
        <v>384.89635923457143</v>
      </c>
      <c r="K63" s="18">
        <v>412.08887280201913</v>
      </c>
      <c r="L63" s="18">
        <v>403.98075617742535</v>
      </c>
      <c r="M63" s="18">
        <v>403.51640587949754</v>
      </c>
      <c r="N63" s="18">
        <v>400.10082922685143</v>
      </c>
      <c r="O63" s="18">
        <v>401.29673139500619</v>
      </c>
      <c r="P63" s="18">
        <v>413.08862699949742</v>
      </c>
      <c r="Q63" s="18">
        <v>395.27819111108784</v>
      </c>
      <c r="R63" s="18">
        <v>392.23189303588867</v>
      </c>
      <c r="S63" s="18">
        <v>372.95034736740587</v>
      </c>
      <c r="T63" s="18">
        <v>362.21725050258641</v>
      </c>
      <c r="U63" s="18">
        <v>403.01602840328218</v>
      </c>
      <c r="V63" s="18">
        <v>396.07479205322267</v>
      </c>
      <c r="W63" s="18">
        <v>392.1418250901699</v>
      </c>
      <c r="X63" s="18">
        <v>365.49071995198722</v>
      </c>
      <c r="Y63" s="18">
        <v>328.71097394025327</v>
      </c>
      <c r="Z63" s="18">
        <v>287.00050827789306</v>
      </c>
      <c r="AA63" s="18">
        <v>285.67851098573209</v>
      </c>
      <c r="AB63" s="18">
        <v>356.5579812465906</v>
      </c>
      <c r="AC63" s="18">
        <v>403.93071842980385</v>
      </c>
      <c r="AD63" s="18">
        <v>441.36495818042755</v>
      </c>
      <c r="AE63" s="18">
        <v>457.31198834741116</v>
      </c>
      <c r="AF63" s="18">
        <v>453.18787718844413</v>
      </c>
      <c r="AG63" s="18">
        <v>448.81357729136948</v>
      </c>
      <c r="AH63" s="18">
        <v>454.714028490901</v>
      </c>
      <c r="AI63" s="18">
        <v>504.71975195395947</v>
      </c>
      <c r="AJ63" s="18">
        <v>549.17228618597983</v>
      </c>
      <c r="AK63" s="18">
        <v>542.86052470099924</v>
      </c>
      <c r="AL63" s="18">
        <v>558.68045898902415</v>
      </c>
      <c r="AM63" s="18">
        <v>592.21775895488258</v>
      </c>
      <c r="AN63" s="18">
        <v>635.33628683531276</v>
      </c>
      <c r="AO63" s="18">
        <v>694.56696944987777</v>
      </c>
      <c r="AP63" s="18">
        <v>740.38553419196603</v>
      </c>
      <c r="AQ63" s="18">
        <v>775.23582465541358</v>
      </c>
      <c r="AR63" s="18">
        <v>753.52844898223884</v>
      </c>
      <c r="AS63" s="18">
        <v>752.57773177742956</v>
      </c>
      <c r="AT63" s="18">
        <v>762.01985475361357</v>
      </c>
      <c r="AU63" s="18">
        <v>810.94075984823701</v>
      </c>
      <c r="AV63" s="18">
        <v>800.20866373836998</v>
      </c>
      <c r="AW63" s="18">
        <v>846.99595927441112</v>
      </c>
      <c r="AX63" s="18">
        <v>831.42821523439886</v>
      </c>
      <c r="AY63" s="18">
        <v>815.64130585980411</v>
      </c>
      <c r="AZ63" s="18">
        <v>735.21363259780401</v>
      </c>
      <c r="BA63" s="18">
        <v>709.22602799308299</v>
      </c>
      <c r="BB63" s="18">
        <v>634.43760888803001</v>
      </c>
      <c r="BC63" s="18">
        <v>608.64915451884281</v>
      </c>
      <c r="BD63" s="18">
        <v>609.8620695211888</v>
      </c>
      <c r="BE63" s="18">
        <v>613.16356010925767</v>
      </c>
      <c r="BF63" s="18">
        <v>633.1316236751079</v>
      </c>
      <c r="BG63" s="18">
        <v>634.09234842944147</v>
      </c>
      <c r="BH63" s="18">
        <v>604.66114603340634</v>
      </c>
      <c r="BI63" s="18">
        <v>597.59481531429287</v>
      </c>
      <c r="BJ63" s="18">
        <v>603.19303851819041</v>
      </c>
      <c r="BK63" s="18">
        <v>601.34464412105081</v>
      </c>
      <c r="BL63" s="18">
        <v>635.27824304807189</v>
      </c>
      <c r="BM63" s="18">
        <v>806.92172795927524</v>
      </c>
      <c r="BN63" s="18">
        <v>879.9948530758619</v>
      </c>
      <c r="BO63" s="18">
        <v>920.499409020543</v>
      </c>
      <c r="BP63" s="18">
        <v>1032.4958972569705</v>
      </c>
      <c r="BQ63" s="18">
        <v>1013.7237358592748</v>
      </c>
      <c r="BR63" s="18">
        <v>1025.6107031842471</v>
      </c>
      <c r="BS63" s="18">
        <v>1030.6264870058296</v>
      </c>
      <c r="BT63" s="18">
        <v>1016.4968278324604</v>
      </c>
      <c r="BU63" s="18">
        <v>1034.5734645382165</v>
      </c>
      <c r="BV63" s="18">
        <v>1025.2264132825137</v>
      </c>
      <c r="BW63" s="18">
        <v>1082.0843059048652</v>
      </c>
      <c r="BX63" s="18">
        <v>1056.596078021407</v>
      </c>
      <c r="BY63" s="18">
        <v>1111.9188125467299</v>
      </c>
      <c r="BZ63" s="18">
        <v>1119.1212459393739</v>
      </c>
      <c r="CA63" s="18">
        <v>1076.6942397310734</v>
      </c>
      <c r="CB63" s="18">
        <v>1029.5156490086317</v>
      </c>
      <c r="CC63" s="18">
        <v>1025.0262622920275</v>
      </c>
      <c r="CD63" s="18">
        <v>852.47809490382679</v>
      </c>
      <c r="CE63" s="18">
        <v>703.31456848907465</v>
      </c>
      <c r="CF63" s="18">
        <v>557.43752133810528</v>
      </c>
      <c r="CG63" s="18">
        <v>506.65821429681779</v>
      </c>
      <c r="CH63" s="18">
        <v>421.65208712744715</v>
      </c>
      <c r="CI63" s="18">
        <v>405.64100864350792</v>
      </c>
      <c r="CJ63" s="18">
        <v>422.60680735206603</v>
      </c>
      <c r="CK63" s="18">
        <v>342.67250628161429</v>
      </c>
      <c r="CL63" s="18">
        <v>291.22769719696043</v>
      </c>
      <c r="CM63" s="18">
        <v>303.94228886759282</v>
      </c>
      <c r="CN63" s="18">
        <v>323.80227089858056</v>
      </c>
      <c r="CO63" s="18">
        <v>329.59263905334473</v>
      </c>
      <c r="CP63" s="18">
        <v>311.56804160511496</v>
      </c>
      <c r="CQ63" s="18">
        <v>224.99273067033292</v>
      </c>
      <c r="CR63" s="18">
        <v>190.49270444023608</v>
      </c>
      <c r="CS63" s="18">
        <v>182.30252590954302</v>
      </c>
      <c r="CT63" s="18">
        <v>161.27466284906862</v>
      </c>
      <c r="CU63" s="18">
        <v>134.71362565660476</v>
      </c>
      <c r="CV63" s="18">
        <v>139.93356348848343</v>
      </c>
      <c r="CW63" s="18">
        <v>135.77142364132405</v>
      </c>
      <c r="CX63" s="18">
        <v>134.70261735212802</v>
      </c>
      <c r="CY63" s="18">
        <v>139.96959066677093</v>
      </c>
      <c r="CZ63" s="18">
        <v>135.39614053416253</v>
      </c>
      <c r="DA63" s="18">
        <v>133.80694166970252</v>
      </c>
      <c r="DB63" s="18">
        <v>136.70112499213221</v>
      </c>
      <c r="DC63" s="18">
        <v>133.89100508570669</v>
      </c>
      <c r="DD63" s="18">
        <v>138.26430422782897</v>
      </c>
      <c r="DE63" s="18">
        <v>122.22420385026932</v>
      </c>
      <c r="DF63" s="18">
        <v>146.02015510916709</v>
      </c>
      <c r="DG63" s="18">
        <v>172.2109129692316</v>
      </c>
      <c r="DH63" s="18">
        <v>188.29204429984094</v>
      </c>
      <c r="DI63" s="18">
        <v>197.86826843965054</v>
      </c>
      <c r="DJ63" s="18">
        <v>206.48176631522179</v>
      </c>
      <c r="DK63" s="18">
        <v>210.33867590188981</v>
      </c>
      <c r="DL63" s="18">
        <v>202.54779859721663</v>
      </c>
      <c r="DM63" s="18">
        <v>185.401863997221</v>
      </c>
      <c r="DN63" s="18">
        <v>188.27403071069719</v>
      </c>
      <c r="DO63" s="18">
        <v>172.84339009916781</v>
      </c>
      <c r="DP63" s="18">
        <v>167.12907932078838</v>
      </c>
      <c r="DQ63" s="18">
        <v>169.49286251842977</v>
      </c>
      <c r="DR63" s="18">
        <v>168.30696789979936</v>
      </c>
      <c r="DS63" s="18">
        <v>163.02398250591756</v>
      </c>
      <c r="DT63" s="18">
        <v>168.39203207075593</v>
      </c>
      <c r="DU63" s="18">
        <v>171.851641941309</v>
      </c>
      <c r="DV63" s="18">
        <v>177.8101369280815</v>
      </c>
      <c r="DW63" s="18">
        <v>180.77937687194347</v>
      </c>
      <c r="DX63" s="18">
        <v>177.84916637122632</v>
      </c>
      <c r="DY63" s="18">
        <v>166.12532210350037</v>
      </c>
      <c r="DZ63" s="18">
        <v>173.50889214253425</v>
      </c>
      <c r="EA63" s="18">
        <v>174.69378600621224</v>
      </c>
      <c r="EB63" s="18">
        <v>168.13183578312396</v>
      </c>
      <c r="EC63" s="18">
        <v>167.6024364132881</v>
      </c>
      <c r="ED63" s="18">
        <v>157.08350110828877</v>
      </c>
      <c r="EE63" s="18">
        <v>159.95867008662222</v>
      </c>
      <c r="EF63" s="18">
        <v>155.29415125334262</v>
      </c>
      <c r="EG63" s="18">
        <v>156.05472501718998</v>
      </c>
      <c r="EH63" s="18">
        <v>154.41849066996573</v>
      </c>
      <c r="EI63" s="18">
        <v>155.94564272737503</v>
      </c>
      <c r="EJ63" s="18">
        <v>162.07926983082294</v>
      </c>
      <c r="EK63" s="18">
        <v>161.53986291146279</v>
      </c>
      <c r="EL63" s="18">
        <v>163.49333657860757</v>
      </c>
      <c r="EM63" s="18">
        <v>168.52213021457197</v>
      </c>
      <c r="EN63" s="18">
        <v>168.89941483163832</v>
      </c>
      <c r="EO63" s="18">
        <v>177.38681758320331</v>
      </c>
      <c r="EP63" s="18">
        <v>179.75360304570196</v>
      </c>
      <c r="EQ63" s="18">
        <v>183.89472703886031</v>
      </c>
      <c r="ER63" s="18">
        <v>192.79644234073163</v>
      </c>
      <c r="ES63" s="18">
        <v>197.623083476305</v>
      </c>
      <c r="ET63" s="18">
        <v>201.42695305049421</v>
      </c>
      <c r="EU63" s="18">
        <v>206.10948547291756</v>
      </c>
      <c r="EV63" s="18">
        <v>208.9356174585819</v>
      </c>
      <c r="EW63" s="18">
        <v>203.73469397079944</v>
      </c>
      <c r="EX63" s="18">
        <v>208.23608974683285</v>
      </c>
      <c r="EY63" s="18">
        <v>191.20724347627163</v>
      </c>
      <c r="EZ63" s="18">
        <v>208.54832529199123</v>
      </c>
      <c r="FA63" s="18">
        <v>201.48099381792545</v>
      </c>
      <c r="FB63" s="18">
        <v>207.89283079814911</v>
      </c>
      <c r="FC63" s="18">
        <v>221.10980145490171</v>
      </c>
      <c r="FD63" s="18">
        <v>239.08436115550995</v>
      </c>
      <c r="FE63" s="18">
        <v>255.60482391023638</v>
      </c>
      <c r="FF63" s="18">
        <v>250.80520315837862</v>
      </c>
      <c r="FG63" s="18">
        <v>249.41415377449988</v>
      </c>
      <c r="FH63" s="18">
        <v>221.15083240795136</v>
      </c>
      <c r="FI63" s="18">
        <v>220.35723373067378</v>
      </c>
      <c r="FJ63" s="18">
        <v>210.42474082779884</v>
      </c>
      <c r="FK63" s="18">
        <v>206.17353378987312</v>
      </c>
      <c r="FL63" s="18">
        <v>184.60226079022883</v>
      </c>
      <c r="FM63" s="18">
        <v>179.17616743814946</v>
      </c>
      <c r="FN63" s="18">
        <v>175.9537364913225</v>
      </c>
      <c r="FO63" s="18">
        <v>159.78053570508956</v>
      </c>
      <c r="FP63" s="18">
        <v>162.47957181179524</v>
      </c>
      <c r="FQ63" s="18">
        <v>162.94091984486582</v>
      </c>
      <c r="FR63" s="18">
        <v>179.31727388644217</v>
      </c>
      <c r="FS63" s="18">
        <v>175.94973347151281</v>
      </c>
      <c r="FT63" s="18">
        <v>173.95022507655619</v>
      </c>
      <c r="FU63" s="18">
        <v>167.6734900149107</v>
      </c>
      <c r="FV63" s="18">
        <v>165.76104730081559</v>
      </c>
      <c r="FW63" s="18">
        <v>159.46029412031174</v>
      </c>
      <c r="FX63" s="18">
        <v>167.82160174787043</v>
      </c>
      <c r="FY63" s="18">
        <v>170.47360237181186</v>
      </c>
      <c r="FZ63" s="18">
        <v>178.99903381156921</v>
      </c>
      <c r="GA63" s="18">
        <v>184.98755144691469</v>
      </c>
      <c r="GB63" s="18">
        <v>187.64955962038042</v>
      </c>
      <c r="GC63" s="18">
        <v>183.81566739761828</v>
      </c>
      <c r="GD63" s="18">
        <v>191.14119364941121</v>
      </c>
      <c r="GE63" s="18">
        <v>199.20727856600283</v>
      </c>
      <c r="GF63" s="18">
        <v>206.17353378987312</v>
      </c>
      <c r="GG63" s="18">
        <v>207.99190553843977</v>
      </c>
      <c r="GH63" s="18">
        <v>214.06448658978937</v>
      </c>
      <c r="GI63" s="18">
        <v>216.57738227534293</v>
      </c>
      <c r="GJ63" s="18">
        <v>225.01674878919127</v>
      </c>
      <c r="GK63" s="18">
        <v>221.33497131919862</v>
      </c>
      <c r="GL63" s="18">
        <v>225.68525309741494</v>
      </c>
      <c r="GM63" s="18">
        <v>225.0177495441437</v>
      </c>
      <c r="GN63" s="18">
        <v>227.28546026635169</v>
      </c>
      <c r="GO63" s="18">
        <v>218.37573892486097</v>
      </c>
      <c r="GP63" s="18">
        <v>203.81275285708904</v>
      </c>
      <c r="GQ63" s="18">
        <v>210.19756945359705</v>
      </c>
      <c r="GR63" s="18">
        <v>222.61693841326237</v>
      </c>
      <c r="GS63" s="18">
        <v>225.39203189635279</v>
      </c>
      <c r="GT63" s="18">
        <v>227.67175167798996</v>
      </c>
      <c r="GU63" s="18">
        <v>226.88215602052213</v>
      </c>
      <c r="GV63" s="18">
        <v>222.97921170604229</v>
      </c>
      <c r="GW63" s="18">
        <v>219.65470375406741</v>
      </c>
      <c r="GX63" s="18">
        <v>230.06555752420425</v>
      </c>
      <c r="GY63" s="18">
        <v>216.49031659448147</v>
      </c>
      <c r="GZ63" s="18">
        <v>190.6918546757698</v>
      </c>
      <c r="HA63" s="18">
        <v>183.54746507036685</v>
      </c>
      <c r="HB63" s="18">
        <v>182.42261650383472</v>
      </c>
      <c r="HC63" s="18">
        <v>186.38160309565069</v>
      </c>
      <c r="HD63" s="18">
        <v>206.28261607968807</v>
      </c>
      <c r="HE63" s="18">
        <v>206.97714001667498</v>
      </c>
      <c r="HF63" s="18">
        <v>202.09245509386062</v>
      </c>
      <c r="HG63" s="18">
        <v>197.38090077781678</v>
      </c>
      <c r="HH63" s="18">
        <v>201.30586170125008</v>
      </c>
      <c r="HI63" s="18">
        <v>207.17729100716113</v>
      </c>
      <c r="HJ63" s="18">
        <v>203.08420325171949</v>
      </c>
      <c r="HK63" s="18">
        <v>197.48798155772687</v>
      </c>
      <c r="HL63" s="18">
        <v>196.45019867205619</v>
      </c>
      <c r="HM63" s="18">
        <v>198.78395922112463</v>
      </c>
      <c r="HN63" s="18">
        <v>202.14049133157729</v>
      </c>
      <c r="HO63" s="18">
        <v>200.62935135340692</v>
      </c>
      <c r="HP63" s="18">
        <v>203.27234518277646</v>
      </c>
      <c r="HQ63" s="18">
        <v>202.22355399262904</v>
      </c>
      <c r="HR63" s="18">
        <v>204.18203143453596</v>
      </c>
      <c r="HS63" s="18">
        <v>220.4392956367731</v>
      </c>
      <c r="HT63" s="18">
        <v>240.16017272937299</v>
      </c>
      <c r="HU63" s="18">
        <v>241.39410358572005</v>
      </c>
      <c r="HV63" s="18">
        <v>247.05737586152554</v>
      </c>
      <c r="HW63" s="18">
        <v>250.20975396168231</v>
      </c>
      <c r="HX63" s="18">
        <v>240.98979858493803</v>
      </c>
      <c r="HY63" s="18">
        <v>244.20222198224067</v>
      </c>
      <c r="HZ63" s="18">
        <v>237.02981123816966</v>
      </c>
      <c r="IA63" s="18">
        <v>243.359586312294</v>
      </c>
      <c r="IB63" s="18">
        <v>250.89627185904979</v>
      </c>
      <c r="IC63" s="18">
        <v>266.91735789251328</v>
      </c>
      <c r="ID63" s="18">
        <v>276.79080625319483</v>
      </c>
      <c r="IE63" s="18">
        <v>279.92817302906514</v>
      </c>
      <c r="IF63" s="18">
        <v>266.76724464964866</v>
      </c>
      <c r="IG63" s="18">
        <v>254.08367638254165</v>
      </c>
      <c r="IH63" s="18">
        <v>253.69338195109367</v>
      </c>
      <c r="II63" s="18">
        <v>246.31581644177436</v>
      </c>
      <c r="IJ63" s="18">
        <v>236.84867459177968</v>
      </c>
      <c r="IK63" s="18">
        <v>235.0072854793072</v>
      </c>
      <c r="IL63" s="18">
        <v>230.19665642297267</v>
      </c>
      <c r="IM63" s="18">
        <v>242.34382003557681</v>
      </c>
      <c r="IN63" s="18">
        <v>254.44194665551186</v>
      </c>
      <c r="IO63" s="18">
        <v>257.88254218196869</v>
      </c>
      <c r="IP63" s="18">
        <v>263.92309907484054</v>
      </c>
      <c r="IQ63" s="18">
        <v>253.71940157985685</v>
      </c>
      <c r="IR63" s="18">
        <v>244.8086794834137</v>
      </c>
      <c r="IS63" s="18">
        <v>240.6425366164446</v>
      </c>
      <c r="IT63" s="18">
        <v>236.6685387003422</v>
      </c>
      <c r="IU63" s="18">
        <v>240.00405495679379</v>
      </c>
      <c r="IV63" s="18">
        <v>236.79163155949115</v>
      </c>
      <c r="IW63" s="18">
        <v>252.50948884236811</v>
      </c>
      <c r="IX63" s="18">
        <v>247.9680628682375</v>
      </c>
      <c r="IY63" s="18">
        <v>233.36204433751107</v>
      </c>
      <c r="IZ63" s="18">
        <v>223.65872431874277</v>
      </c>
      <c r="JA63" s="18">
        <v>228.59644925403595</v>
      </c>
      <c r="JB63" s="18">
        <v>231.66876695799829</v>
      </c>
      <c r="JC63" s="18">
        <v>251.12044096839429</v>
      </c>
      <c r="JD63" s="18">
        <v>259.35765498185157</v>
      </c>
      <c r="JE63" s="18">
        <v>268.07923439228534</v>
      </c>
      <c r="JF63" s="18">
        <v>272.1252866649628</v>
      </c>
      <c r="JG63" s="18">
        <v>274.49307288241386</v>
      </c>
      <c r="JH63" s="18">
        <v>266.54207478535176</v>
      </c>
      <c r="JI63" s="18">
        <v>252.29432652759553</v>
      </c>
      <c r="JJ63" s="18">
        <v>240.11313724660872</v>
      </c>
      <c r="JK63" s="18">
        <v>200.90055594551563</v>
      </c>
      <c r="JL63" s="18">
        <v>202.03140904176234</v>
      </c>
      <c r="JM63" s="18">
        <v>212.3191699527502</v>
      </c>
      <c r="JN63" s="18">
        <v>248.93479215228558</v>
      </c>
      <c r="JO63" s="18">
        <v>258.3659068239927</v>
      </c>
      <c r="JP63" s="18">
        <v>258.19077470731736</v>
      </c>
      <c r="JQ63" s="18">
        <v>254.13871790492536</v>
      </c>
      <c r="JR63" s="18">
        <v>247.70086129593849</v>
      </c>
      <c r="JS63" s="18">
        <v>262.15276356399056</v>
      </c>
      <c r="JT63" s="18">
        <v>271.20959588348865</v>
      </c>
      <c r="JU63" s="18">
        <v>264.33040634047984</v>
      </c>
      <c r="JV63" s="18">
        <v>278.8533622101545</v>
      </c>
      <c r="JW63" s="18">
        <v>300.81593039619924</v>
      </c>
      <c r="JX63" s="18">
        <v>311.69413672912123</v>
      </c>
      <c r="JY63" s="18">
        <v>312.82098680555816</v>
      </c>
      <c r="JZ63" s="18">
        <v>302.48919267666344</v>
      </c>
      <c r="KA63" s="18">
        <v>314.09594861495492</v>
      </c>
      <c r="KB63" s="18">
        <v>311.84324921703342</v>
      </c>
      <c r="KC63" s="18">
        <v>311.26181058967114</v>
      </c>
      <c r="KD63" s="18">
        <v>314.17200599133969</v>
      </c>
      <c r="KE63" s="18">
        <v>310.91554937613006</v>
      </c>
      <c r="KF63" s="18">
        <v>291.65501956164837</v>
      </c>
      <c r="KG63" s="18">
        <v>285.06004442512995</v>
      </c>
      <c r="KH63" s="18">
        <v>283.87715207135676</v>
      </c>
      <c r="KI63" s="18">
        <v>286.94246449065207</v>
      </c>
      <c r="KJ63" s="18">
        <v>288.99601365303994</v>
      </c>
      <c r="KK63" s="18">
        <v>302.40412850570675</v>
      </c>
      <c r="KL63" s="18">
        <v>302.12792013883586</v>
      </c>
      <c r="KM63" s="18">
        <v>306.35610981285572</v>
      </c>
      <c r="KN63" s="18">
        <v>297.80265723443028</v>
      </c>
      <c r="KO63" s="18">
        <v>311.24579851043228</v>
      </c>
      <c r="KP63" s="18">
        <v>305.3263329668045</v>
      </c>
      <c r="KQ63" s="18">
        <v>276.29643330669404</v>
      </c>
      <c r="KR63" s="18">
        <v>254.83023957705498</v>
      </c>
      <c r="KS63" s="18">
        <v>251.48271426117421</v>
      </c>
      <c r="KT63" s="18">
        <v>246.4339055261612</v>
      </c>
      <c r="KU63" s="18">
        <v>249.28805865049361</v>
      </c>
      <c r="KV63" s="18">
        <v>231.10434116482736</v>
      </c>
      <c r="KW63" s="18">
        <v>231.19641062045096</v>
      </c>
      <c r="KX63" s="18">
        <v>234.49790120851992</v>
      </c>
      <c r="KY63" s="18">
        <v>226.10456942248345</v>
      </c>
      <c r="KZ63" s="18">
        <v>218.5108408434391</v>
      </c>
      <c r="LA63" s="18">
        <v>219.50659202110768</v>
      </c>
      <c r="LB63" s="18">
        <v>212.87458895134927</v>
      </c>
      <c r="LC63" s="18">
        <v>212.89060103058813</v>
      </c>
      <c r="LD63" s="18">
        <v>211.83480455577376</v>
      </c>
      <c r="LE63" s="18">
        <v>222.05951790475845</v>
      </c>
      <c r="LF63" s="18">
        <v>244.88673836970329</v>
      </c>
      <c r="LG63" s="18">
        <v>257.23305221784113</v>
      </c>
      <c r="LH63" s="18">
        <v>263.41571631395817</v>
      </c>
      <c r="LI63" s="18">
        <v>262.88731769907474</v>
      </c>
      <c r="LJ63" s="18">
        <v>267.80702904522423</v>
      </c>
      <c r="LK63" s="18">
        <v>263.34566346728803</v>
      </c>
      <c r="LL63" s="18">
        <v>264.81477173745634</v>
      </c>
      <c r="LM63" s="18">
        <v>275.68797429561619</v>
      </c>
      <c r="LN63" s="18">
        <v>279.10855472302438</v>
      </c>
      <c r="LO63" s="18">
        <v>296.44863578379159</v>
      </c>
      <c r="LP63" s="18">
        <v>305.00809289193154</v>
      </c>
      <c r="LQ63" s="18">
        <v>320.78299320709704</v>
      </c>
      <c r="LR63" s="18">
        <v>326.85257199358938</v>
      </c>
      <c r="LS63" s="18">
        <v>333.91690120279793</v>
      </c>
      <c r="LT63" s="18">
        <v>321.89683346915245</v>
      </c>
      <c r="LU63" s="18">
        <v>322.15702975678442</v>
      </c>
      <c r="LV63" s="18">
        <v>312.2755753564835</v>
      </c>
      <c r="LW63" s="18">
        <v>297.83267988300327</v>
      </c>
      <c r="LX63" s="18">
        <v>301.84070346748831</v>
      </c>
      <c r="LY63" s="18">
        <v>308.17848458123211</v>
      </c>
      <c r="LZ63" s="18">
        <v>307.94530867731572</v>
      </c>
      <c r="MA63" s="18">
        <v>320.37368443155287</v>
      </c>
      <c r="MB63" s="18">
        <v>350.21019258332257</v>
      </c>
      <c r="MC63" s="18">
        <v>365.5137373158932</v>
      </c>
      <c r="MD63" s="18">
        <v>393.21763666403291</v>
      </c>
      <c r="ME63" s="18">
        <v>389.11754362392429</v>
      </c>
      <c r="MF63" s="18">
        <v>341.94495743119717</v>
      </c>
      <c r="MG63" s="18">
        <v>313.94883763694764</v>
      </c>
      <c r="MH63" s="18">
        <v>309.02212100613116</v>
      </c>
      <c r="MI63" s="18">
        <v>311.4939857386351</v>
      </c>
      <c r="MJ63" s="18">
        <v>301.27127389955518</v>
      </c>
      <c r="MK63" s="18">
        <v>286.17888846194745</v>
      </c>
      <c r="ML63" s="18">
        <v>284.58668733263016</v>
      </c>
      <c r="MM63" s="18">
        <v>300.95903835439685</v>
      </c>
      <c r="MN63" s="18">
        <v>324.70495186567302</v>
      </c>
      <c r="MO63" s="18">
        <v>324.54483107328417</v>
      </c>
      <c r="MP63" s="18">
        <v>337.06927930295467</v>
      </c>
      <c r="MQ63" s="18">
        <v>339.46708816897871</v>
      </c>
      <c r="MR63" s="18">
        <v>350.53443718791004</v>
      </c>
      <c r="MS63" s="18">
        <v>351.45112872433663</v>
      </c>
      <c r="MT63" s="18">
        <v>347.22494056022168</v>
      </c>
      <c r="MU63" s="18">
        <v>347.9524894106388</v>
      </c>
      <c r="MV63" s="18">
        <v>354.75662233221527</v>
      </c>
      <c r="MW63" s="18">
        <v>371.64236064457896</v>
      </c>
      <c r="MX63" s="18">
        <v>377.30763443028928</v>
      </c>
      <c r="MY63" s="18">
        <v>337.51261374688147</v>
      </c>
      <c r="MZ63" s="18">
        <v>321.70769078314299</v>
      </c>
      <c r="NA63" s="18">
        <v>331.19284622228145</v>
      </c>
      <c r="NB63" s="18">
        <v>343.12284601020809</v>
      </c>
      <c r="NC63" s="18">
        <v>346.79761819553374</v>
      </c>
      <c r="ND63" s="18">
        <v>351.89446316826343</v>
      </c>
      <c r="NE63" s="18">
        <v>394.0692791285515</v>
      </c>
      <c r="NF63" s="18">
        <v>397.14359834241867</v>
      </c>
      <c r="NG63" s="18">
        <v>395.69750743615629</v>
      </c>
      <c r="NH63" s="18">
        <v>392.83835053706167</v>
      </c>
      <c r="NI63" s="18">
        <v>395.7515482035875</v>
      </c>
      <c r="NJ63" s="18">
        <v>402.11534894609451</v>
      </c>
      <c r="NK63" s="18">
        <v>397.30271837985515</v>
      </c>
      <c r="NL63" s="18">
        <v>385.78302812242509</v>
      </c>
      <c r="NM63" s="18">
        <v>377.84804210460186</v>
      </c>
      <c r="NN63" s="18">
        <v>390.62367982733252</v>
      </c>
      <c r="NO63" s="18">
        <v>395.88264710235597</v>
      </c>
      <c r="NP63" s="18">
        <v>416.48018553328512</v>
      </c>
      <c r="NQ63" s="18">
        <v>417.80818735516073</v>
      </c>
      <c r="NR63" s="18">
        <v>414.76289003491399</v>
      </c>
      <c r="NS63" s="18">
        <v>425.06966528999806</v>
      </c>
      <c r="NT63" s="18">
        <v>431.12923652696605</v>
      </c>
      <c r="NU63" s="18">
        <v>455.81085591876507</v>
      </c>
      <c r="NV63" s="18">
        <v>477.62431161689761</v>
      </c>
      <c r="NW63" s="18">
        <v>495.88708874380586</v>
      </c>
      <c r="NX63" s="18">
        <v>498.52407804346086</v>
      </c>
      <c r="NY63" s="18">
        <v>456.93870675015449</v>
      </c>
      <c r="NZ63" s="18">
        <v>437.94637926292415</v>
      </c>
      <c r="OA63" s="18">
        <v>437.2468515511751</v>
      </c>
      <c r="OB63" s="18">
        <v>437.03168923640249</v>
      </c>
      <c r="OC63" s="18">
        <v>430.77597002875808</v>
      </c>
      <c r="OD63" s="18">
        <v>426.28958557701111</v>
      </c>
      <c r="OE63" s="18">
        <v>420.0458754287958</v>
      </c>
      <c r="OF63" s="18">
        <v>415.73462309372422</v>
      </c>
      <c r="OG63" s="18">
        <v>411.63953382837775</v>
      </c>
      <c r="OH63" s="18">
        <v>406.23946010506154</v>
      </c>
      <c r="OI63" s="18">
        <v>407.66153289246557</v>
      </c>
      <c r="OJ63" s="18">
        <v>407.57446721160409</v>
      </c>
      <c r="OK63" s="18">
        <v>422.96007385027411</v>
      </c>
      <c r="OL63" s="18">
        <v>450.51385995554921</v>
      </c>
      <c r="OM63" s="18">
        <v>460.14712712764742</v>
      </c>
      <c r="ON63" s="18">
        <v>453.69626070427893</v>
      </c>
      <c r="OO63" s="18">
        <v>448.31620208001135</v>
      </c>
      <c r="OP63" s="18">
        <v>427.27833147001269</v>
      </c>
      <c r="OQ63" s="18">
        <v>409.9062262507677</v>
      </c>
      <c r="OR63" s="18">
        <v>387.15206089735034</v>
      </c>
      <c r="OS63" s="18">
        <v>392.46206667494772</v>
      </c>
      <c r="OT63" s="18">
        <v>380.56809406530857</v>
      </c>
      <c r="OU63" s="18">
        <v>366.25229447078704</v>
      </c>
      <c r="OV63" s="18">
        <v>364.57402841556069</v>
      </c>
      <c r="OW63" s="18">
        <v>362.69260910499094</v>
      </c>
      <c r="OX63" s="18">
        <v>365.31959085512159</v>
      </c>
      <c r="OY63" s="18">
        <v>363.86949692904955</v>
      </c>
      <c r="OZ63" s="18">
        <v>367.13295882892606</v>
      </c>
      <c r="PA63" s="18">
        <v>370.33937769651413</v>
      </c>
      <c r="PB63" s="18">
        <v>348.07458151483536</v>
      </c>
      <c r="PC63" s="18">
        <v>334.40026584482194</v>
      </c>
      <c r="PD63" s="18">
        <v>318.94961013424398</v>
      </c>
      <c r="PE63" s="18">
        <v>307.87825809550287</v>
      </c>
      <c r="PF63" s="18">
        <v>304.16946024179458</v>
      </c>
      <c r="PG63" s="18">
        <v>296.20345082044605</v>
      </c>
      <c r="PH63" s="18">
        <v>289.1871578489542</v>
      </c>
      <c r="PI63" s="18">
        <v>281.43831225228308</v>
      </c>
      <c r="PJ63" s="18">
        <v>280.36049916851522</v>
      </c>
      <c r="PK63" s="18">
        <v>284.93394930112362</v>
      </c>
      <c r="PL63" s="18">
        <v>285.99074653089042</v>
      </c>
      <c r="PM63" s="18">
        <v>285.32924750733372</v>
      </c>
      <c r="PN63" s="18">
        <v>295.54195179688935</v>
      </c>
      <c r="PO63" s="18">
        <v>315.33488324606418</v>
      </c>
      <c r="PP63" s="18">
        <v>320.39470028555394</v>
      </c>
      <c r="PQ63" s="18">
        <v>328.5438478631973</v>
      </c>
      <c r="PR63" s="18">
        <v>329.36947069895268</v>
      </c>
      <c r="PS63" s="18">
        <v>314.24906412267683</v>
      </c>
      <c r="PT63" s="18">
        <v>306.70137027144438</v>
      </c>
      <c r="PU63" s="18">
        <v>300.70784886133669</v>
      </c>
      <c r="PV63" s="18">
        <v>294.26398772263525</v>
      </c>
      <c r="PW63" s="18">
        <v>298.85645219933986</v>
      </c>
      <c r="PX63" s="18">
        <v>283.9662192621231</v>
      </c>
      <c r="PY63" s="18">
        <v>268.74073341584204</v>
      </c>
      <c r="PZ63" s="18">
        <v>265.98565503180032</v>
      </c>
      <c r="QA63" s="18">
        <v>274.87836353909967</v>
      </c>
      <c r="QB63" s="18">
        <v>273.16707257044317</v>
      </c>
      <c r="QC63" s="18">
        <v>303.91726999378204</v>
      </c>
      <c r="QD63" s="18">
        <v>298.13490787863736</v>
      </c>
      <c r="QE63" s="18">
        <v>302.29304470598697</v>
      </c>
      <c r="QF63" s="18">
        <v>316.85302850890156</v>
      </c>
      <c r="QG63" s="18">
        <v>305.93479197788241</v>
      </c>
      <c r="QH63" s="18">
        <v>304.25152214789392</v>
      </c>
      <c r="QI63" s="18">
        <v>305.4103963828087</v>
      </c>
      <c r="QJ63" s="18">
        <v>313.66362247550489</v>
      </c>
      <c r="QK63" s="18">
        <v>308.91804249107838</v>
      </c>
      <c r="QL63" s="18">
        <v>316.91207305109504</v>
      </c>
      <c r="QM63" s="18">
        <v>313.76269721579553</v>
      </c>
      <c r="QN63" s="18">
        <v>318.06594351124767</v>
      </c>
      <c r="QO63" s="18">
        <v>326.06297633612155</v>
      </c>
      <c r="QP63" s="18">
        <v>320.22757420849797</v>
      </c>
      <c r="QQ63" s="18">
        <v>318.73945159423351</v>
      </c>
      <c r="QR63" s="18">
        <v>318.371173771739</v>
      </c>
      <c r="QS63" s="18">
        <v>317.1102225316763</v>
      </c>
      <c r="QT63" s="18">
        <v>321.80276250362397</v>
      </c>
      <c r="QU63" s="18">
        <v>326.32517413365844</v>
      </c>
      <c r="QV63" s="18">
        <v>324.293641580224</v>
      </c>
      <c r="QW63" s="18">
        <v>355.54121421492101</v>
      </c>
      <c r="QX63" s="18">
        <v>359.84946428513524</v>
      </c>
      <c r="QY63" s="18">
        <v>342.64048212313651</v>
      </c>
      <c r="QZ63" s="18">
        <v>333.66971472954748</v>
      </c>
      <c r="RA63" s="18">
        <v>336.37575612092019</v>
      </c>
      <c r="RB63" s="18">
        <v>342.94971540343761</v>
      </c>
      <c r="RC63" s="18">
        <v>341.33749917507168</v>
      </c>
      <c r="RD63" s="18">
        <v>341.70777850747106</v>
      </c>
      <c r="RE63" s="18">
        <v>343.50813666689396</v>
      </c>
      <c r="RF63" s="18">
        <v>338.41929773378371</v>
      </c>
      <c r="RG63" s="18">
        <v>329.37547522866726</v>
      </c>
      <c r="RH63" s="18">
        <v>316.15750381696222</v>
      </c>
      <c r="RI63" s="18">
        <v>313.49249337863921</v>
      </c>
      <c r="RJ63" s="18">
        <v>310.80746784126757</v>
      </c>
      <c r="RK63" s="18">
        <v>311.60106651854511</v>
      </c>
      <c r="RL63" s="18">
        <v>310.5472715536356</v>
      </c>
      <c r="RM63" s="18">
        <v>311.870269600749</v>
      </c>
      <c r="RN63" s="18">
        <v>312.8339966199398</v>
      </c>
      <c r="RO63" s="18">
        <v>317.17627235853672</v>
      </c>
      <c r="RP63" s="18">
        <v>313.86577497589587</v>
      </c>
      <c r="RQ63" s="18">
        <v>315.65212256598471</v>
      </c>
      <c r="RR63" s="18">
        <v>313.9578444315195</v>
      </c>
      <c r="RS63" s="18">
        <v>310.31909942448135</v>
      </c>
      <c r="RT63" s="18">
        <v>307.8862641351223</v>
      </c>
      <c r="RU63" s="18">
        <v>302.98256486821174</v>
      </c>
      <c r="RV63" s="18">
        <v>279.82109224915507</v>
      </c>
      <c r="RW63" s="18">
        <v>279.90215340030193</v>
      </c>
      <c r="RX63" s="18">
        <v>274.29992717659474</v>
      </c>
      <c r="RY63" s="18">
        <v>271.6269106986523</v>
      </c>
      <c r="RZ63" s="18">
        <v>269.74749289798734</v>
      </c>
      <c r="SA63" s="18">
        <v>257.36415111660961</v>
      </c>
      <c r="SB63" s="18">
        <v>249.79844367623332</v>
      </c>
      <c r="SC63" s="18">
        <v>246.50696063768862</v>
      </c>
      <c r="SD63" s="18">
        <v>248.21124632167817</v>
      </c>
      <c r="SE63" s="18">
        <v>252.99085197448733</v>
      </c>
      <c r="SF63" s="18">
        <v>270.49305533754824</v>
      </c>
      <c r="SG63" s="18">
        <v>280.45457013404371</v>
      </c>
      <c r="SH63" s="18">
        <v>282.1638595927954</v>
      </c>
      <c r="SI63" s="18">
        <v>285.17112822484972</v>
      </c>
      <c r="SJ63" s="18">
        <v>287.31174306809908</v>
      </c>
      <c r="SK63" s="18">
        <v>295.55195934641364</v>
      </c>
      <c r="SL63" s="18">
        <v>291.04055602085595</v>
      </c>
      <c r="SM63" s="18">
        <v>290.71230839645864</v>
      </c>
      <c r="SN63" s="18">
        <v>296.16241986739635</v>
      </c>
      <c r="SO63" s="18">
        <v>297.706584758997</v>
      </c>
      <c r="SP63" s="5">
        <v>320.38068971621993</v>
      </c>
      <c r="SQ63" s="5">
        <v>334.84960481846332</v>
      </c>
      <c r="SR63" s="5">
        <v>328.4097466995716</v>
      </c>
      <c r="SS63" s="5">
        <v>341.00524853086472</v>
      </c>
    </row>
    <row r="64" spans="1:514" x14ac:dyDescent="0.25">
      <c r="A64" s="5" t="s">
        <v>39</v>
      </c>
      <c r="B64" s="5" t="str">
        <f ca="1">_xlfn.XLOOKUP(A64,bonds[worksheet get],bonds[unique lookup],"-")</f>
        <v>SESGFP 5 5/8 PERP nc-24</v>
      </c>
      <c r="C64" s="5" t="str">
        <f ca="1">_xlfn.XLOOKUP(A64,bonds[worksheet get],bonds[ID_ISIN],"-")</f>
        <v>XS1405765659</v>
      </c>
      <c r="D64" s="18">
        <f ca="1">_xll.BDH(A64,"blp_i_sprd_mid","-2AY",,"Dates=H","Fill=C","Sort=R","Dir=H","factor="&amp;_xlfn.XLOOKUP(A64,bonds[worksheet get],bonds[yas/blp factor]),"cols=510;rows=1")</f>
        <v>443.93338894844055</v>
      </c>
      <c r="E64" s="18">
        <v>448.20574789208177</v>
      </c>
      <c r="F64" s="18">
        <v>451.02632467186453</v>
      </c>
      <c r="G64" s="18">
        <v>472.69807288235427</v>
      </c>
      <c r="H64" s="18">
        <v>480.31692969268562</v>
      </c>
      <c r="I64" s="18">
        <v>488.17475064706804</v>
      </c>
      <c r="J64" s="18">
        <v>504.5952867882848</v>
      </c>
      <c r="K64" s="18">
        <v>513.26898532235623</v>
      </c>
      <c r="L64" s="18">
        <v>516.30652954673769</v>
      </c>
      <c r="M64" s="18">
        <v>515.32367702120541</v>
      </c>
      <c r="N64" s="18">
        <v>515.61663306391233</v>
      </c>
      <c r="O64" s="18">
        <v>513.37696911966793</v>
      </c>
      <c r="P64" s="18">
        <v>514.88674258208277</v>
      </c>
      <c r="Q64" s="18">
        <v>511.49225191658735</v>
      </c>
      <c r="R64" s="18">
        <v>510.2344406479001</v>
      </c>
      <c r="S64" s="18">
        <v>500.71386918491123</v>
      </c>
      <c r="T64" s="18">
        <v>493.3929676671624</v>
      </c>
      <c r="U64" s="18">
        <v>515.13070597600938</v>
      </c>
      <c r="V64" s="18">
        <v>490.40141654163602</v>
      </c>
      <c r="W64" s="18">
        <v>487.43586151546242</v>
      </c>
      <c r="X64" s="18">
        <v>465.6951236566901</v>
      </c>
      <c r="Y64" s="18">
        <v>450.42641468679909</v>
      </c>
      <c r="Z64" s="18">
        <v>438.94513742262126</v>
      </c>
      <c r="AA64" s="18">
        <v>451.97218274831772</v>
      </c>
      <c r="AB64" s="18">
        <v>499.91798860472443</v>
      </c>
      <c r="AC64" s="18">
        <v>531.79920491105315</v>
      </c>
      <c r="AD64" s="18">
        <v>549.16259957879777</v>
      </c>
      <c r="AE64" s="18">
        <v>561.58073626965279</v>
      </c>
      <c r="AF64" s="18">
        <v>565.82409956401591</v>
      </c>
      <c r="AG64" s="18">
        <v>562.69156959199904</v>
      </c>
      <c r="AH64" s="18">
        <v>565.23918732857703</v>
      </c>
      <c r="AI64" s="18">
        <v>592.82104874193669</v>
      </c>
      <c r="AJ64" s="18">
        <v>609.33557078081367</v>
      </c>
      <c r="AK64" s="18">
        <v>610.51239420151717</v>
      </c>
      <c r="AL64" s="18">
        <v>621.92368196743735</v>
      </c>
      <c r="AM64" s="18">
        <v>636.66347030049565</v>
      </c>
      <c r="AN64" s="18">
        <v>652.14514731508496</v>
      </c>
      <c r="AO64" s="18">
        <v>671.40425753563648</v>
      </c>
      <c r="AP64" s="18">
        <v>691.296272790432</v>
      </c>
      <c r="AQ64" s="18">
        <v>700.48189451175926</v>
      </c>
      <c r="AR64" s="18">
        <v>693.9198791251182</v>
      </c>
      <c r="AS64" s="18">
        <v>692.43010266220574</v>
      </c>
      <c r="AT64" s="18">
        <v>702.16064261996746</v>
      </c>
      <c r="AU64" s="18">
        <v>704.82324310368301</v>
      </c>
      <c r="AV64" s="18">
        <v>715.90258067786692</v>
      </c>
      <c r="AW64" s="18">
        <v>725.61012408620127</v>
      </c>
      <c r="AX64" s="18">
        <v>717.99226712584493</v>
      </c>
      <c r="AY64" s="18">
        <v>709.52753723657133</v>
      </c>
      <c r="AZ64" s="18">
        <v>665.38716038542987</v>
      </c>
      <c r="BA64" s="18">
        <v>656.36151466012006</v>
      </c>
      <c r="BB64" s="18">
        <v>624.89223654353623</v>
      </c>
      <c r="BC64" s="18">
        <v>608.04276476299765</v>
      </c>
      <c r="BD64" s="18">
        <v>613.8948866673112</v>
      </c>
      <c r="BE64" s="18">
        <v>618.55118800139428</v>
      </c>
      <c r="BF64" s="18">
        <v>619.98797241562602</v>
      </c>
      <c r="BG64" s="18">
        <v>622.16364596146343</v>
      </c>
      <c r="BH64" s="18">
        <v>616.35051820617912</v>
      </c>
      <c r="BI64" s="18">
        <v>614.65377279841903</v>
      </c>
      <c r="BJ64" s="18">
        <v>609.17759448474646</v>
      </c>
      <c r="BK64" s="18">
        <v>603.82239801806213</v>
      </c>
      <c r="BL64" s="18">
        <v>611.52724192625283</v>
      </c>
      <c r="BM64" s="18">
        <v>683.67341658020018</v>
      </c>
      <c r="BN64" s="18">
        <v>729.47354439002277</v>
      </c>
      <c r="BO64" s="18">
        <v>734.5887768626809</v>
      </c>
      <c r="BP64" s="18">
        <v>788.30871632534263</v>
      </c>
      <c r="BQ64" s="18">
        <v>790.41440037292239</v>
      </c>
      <c r="BR64" s="18">
        <v>780.0489556809664</v>
      </c>
      <c r="BS64" s="18">
        <v>785.45214494645597</v>
      </c>
      <c r="BT64" s="18">
        <v>792.71405531567336</v>
      </c>
      <c r="BU64" s="18">
        <v>798.81713956373926</v>
      </c>
      <c r="BV64" s="18">
        <v>786.13304277950522</v>
      </c>
      <c r="BW64" s="18">
        <v>800.54987957060337</v>
      </c>
      <c r="BX64" s="18">
        <v>804.29231802743675</v>
      </c>
      <c r="BY64" s="18">
        <v>842.10864378601309</v>
      </c>
      <c r="BZ64" s="18">
        <v>839.9369696400762</v>
      </c>
      <c r="CA64" s="18">
        <v>816.43749567508689</v>
      </c>
      <c r="CB64" s="18">
        <v>777.41535084652901</v>
      </c>
      <c r="CC64" s="18">
        <v>784.92022475969793</v>
      </c>
      <c r="CD64" s="18">
        <v>707.86778627789022</v>
      </c>
      <c r="CE64" s="18">
        <v>588.97562573766709</v>
      </c>
      <c r="CF64" s="18">
        <v>529.81750226038696</v>
      </c>
      <c r="CG64" s="18">
        <v>519.47405426788328</v>
      </c>
      <c r="CH64" s="18">
        <v>452.6650787810683</v>
      </c>
      <c r="CI64" s="18">
        <v>436.26054023945335</v>
      </c>
      <c r="CJ64" s="18">
        <v>450.10446299481396</v>
      </c>
      <c r="CK64" s="18">
        <v>365.48316020143034</v>
      </c>
      <c r="CL64" s="18">
        <v>346.82196026599411</v>
      </c>
      <c r="CM64" s="18">
        <v>344.23334868043662</v>
      </c>
      <c r="CN64" s="18">
        <v>351.62423969644311</v>
      </c>
      <c r="CO64" s="18">
        <v>351.2422970059514</v>
      </c>
      <c r="CP64" s="18">
        <v>326.96993901020289</v>
      </c>
      <c r="CQ64" s="18">
        <v>287.79481713545323</v>
      </c>
      <c r="CR64" s="18">
        <v>270.90535135591034</v>
      </c>
      <c r="CS64" s="18">
        <v>263.40247714269162</v>
      </c>
      <c r="CT64" s="18">
        <v>249.77352213197946</v>
      </c>
      <c r="CU64" s="18">
        <v>233.98189162510633</v>
      </c>
      <c r="CV64" s="18">
        <v>235.15571549588441</v>
      </c>
      <c r="CW64" s="18">
        <v>233.9029034770727</v>
      </c>
      <c r="CX64" s="18">
        <v>235.01673634934426</v>
      </c>
      <c r="CY64" s="18">
        <v>233.81591652923822</v>
      </c>
      <c r="CZ64" s="18">
        <v>233.29399484223129</v>
      </c>
      <c r="DA64" s="18">
        <v>232.82006595402956</v>
      </c>
      <c r="DB64" s="18">
        <v>231.36728394019602</v>
      </c>
      <c r="DC64" s="18">
        <v>231.93819827598335</v>
      </c>
      <c r="DD64" s="18">
        <v>231.9032035268545</v>
      </c>
      <c r="DE64" s="18">
        <v>226.99194044911863</v>
      </c>
      <c r="DF64" s="18">
        <v>251.92719897836446</v>
      </c>
      <c r="DG64" s="18">
        <v>273.05702850234508</v>
      </c>
      <c r="DH64" s="18">
        <v>284.07637507802252</v>
      </c>
      <c r="DI64" s="18">
        <v>292.81106446057561</v>
      </c>
      <c r="DJ64" s="18">
        <v>293.53395599257942</v>
      </c>
      <c r="DK64" s="18">
        <v>295.3926770963073</v>
      </c>
      <c r="DL64" s="18">
        <v>281.45276874333621</v>
      </c>
      <c r="DM64" s="18">
        <v>264.45731886643171</v>
      </c>
      <c r="DN64" s="18">
        <v>271.55125443983076</v>
      </c>
      <c r="DO64" s="18">
        <v>260.4649179158211</v>
      </c>
      <c r="DP64" s="18">
        <v>258.9741416029334</v>
      </c>
      <c r="DQ64" s="18">
        <v>256.70648185938597</v>
      </c>
      <c r="DR64" s="18">
        <v>257.38338029253487</v>
      </c>
      <c r="DS64" s="18">
        <v>251.98818982684614</v>
      </c>
      <c r="DT64" s="18">
        <v>254.65079031056166</v>
      </c>
      <c r="DU64" s="18">
        <v>257.08942439985276</v>
      </c>
      <c r="DV64" s="18">
        <v>263.11751989978552</v>
      </c>
      <c r="DW64" s="18">
        <v>260.46091851592064</v>
      </c>
      <c r="DX64" s="18">
        <v>260.65788896101714</v>
      </c>
      <c r="DY64" s="18">
        <v>258.46921736550331</v>
      </c>
      <c r="DZ64" s="18">
        <v>260.51790996450188</v>
      </c>
      <c r="EA64" s="18">
        <v>264.42832321715355</v>
      </c>
      <c r="EB64" s="18">
        <v>264.94024640440944</v>
      </c>
      <c r="EC64" s="18">
        <v>264.73527715951201</v>
      </c>
      <c r="ED64" s="18">
        <v>258.9401467037797</v>
      </c>
      <c r="EE64" s="18">
        <v>253.68193568468095</v>
      </c>
      <c r="EF64" s="18">
        <v>253.54795578801634</v>
      </c>
      <c r="EG64" s="18">
        <v>251.92819882833959</v>
      </c>
      <c r="EH64" s="18">
        <v>250.15146542257071</v>
      </c>
      <c r="EI64" s="18">
        <v>250.51041156363488</v>
      </c>
      <c r="EJ64" s="18">
        <v>257.62934338641168</v>
      </c>
      <c r="EK64" s="18">
        <v>258.94114655375483</v>
      </c>
      <c r="EL64" s="18">
        <v>255.89060427969693</v>
      </c>
      <c r="EM64" s="18">
        <v>263.54845523905755</v>
      </c>
      <c r="EN64" s="18">
        <v>260.00898632717133</v>
      </c>
      <c r="EO64" s="18">
        <v>271.00633620339636</v>
      </c>
      <c r="EP64" s="18">
        <v>270.49941226601601</v>
      </c>
      <c r="EQ64" s="18">
        <v>275.52365839093926</v>
      </c>
      <c r="ER64" s="18">
        <v>277.05542855280635</v>
      </c>
      <c r="ES64" s="18">
        <v>279.25109909814597</v>
      </c>
      <c r="ET64" s="18">
        <v>280.35393362069129</v>
      </c>
      <c r="EU64" s="18">
        <v>283.30449089723822</v>
      </c>
      <c r="EV64" s="18">
        <v>284.88625355786081</v>
      </c>
      <c r="EW64" s="18">
        <v>279.11112010163072</v>
      </c>
      <c r="EX64" s="18">
        <v>274.47481576704979</v>
      </c>
      <c r="EY64" s="18">
        <v>282.05867782825231</v>
      </c>
      <c r="EZ64" s="18">
        <v>279.42507299381492</v>
      </c>
      <c r="FA64" s="18">
        <v>280.88685365742441</v>
      </c>
      <c r="FB64" s="18">
        <v>282.39462741988899</v>
      </c>
      <c r="FC64" s="18">
        <v>289.02963185471293</v>
      </c>
      <c r="FD64" s="18">
        <v>306.63698991638421</v>
      </c>
      <c r="FE64" s="18">
        <v>312.49611077052356</v>
      </c>
      <c r="FF64" s="18">
        <v>316.90544916075464</v>
      </c>
      <c r="FG64" s="18">
        <v>318.79916501361129</v>
      </c>
      <c r="FH64" s="18">
        <v>281.37278074532747</v>
      </c>
      <c r="FI64" s="18">
        <v>275.55665344011783</v>
      </c>
      <c r="FJ64" s="18">
        <v>267.8078161330223</v>
      </c>
      <c r="FK64" s="18">
        <v>265.74912503427265</v>
      </c>
      <c r="FL64" s="18">
        <v>239.23410354435444</v>
      </c>
      <c r="FM64" s="18">
        <v>237.66333923345806</v>
      </c>
      <c r="FN64" s="18">
        <v>230.67738745737074</v>
      </c>
      <c r="FO64" s="18">
        <v>225.9470972251296</v>
      </c>
      <c r="FP64" s="18">
        <v>231.72223068135978</v>
      </c>
      <c r="FQ64" s="18">
        <v>229.90050402671099</v>
      </c>
      <c r="FR64" s="18">
        <v>236.94244740140439</v>
      </c>
      <c r="FS64" s="18">
        <v>242.24365196943282</v>
      </c>
      <c r="FT64" s="18">
        <v>243.50846218794584</v>
      </c>
      <c r="FU64" s="18">
        <v>240.96184430134295</v>
      </c>
      <c r="FV64" s="18">
        <v>239.56205433619024</v>
      </c>
      <c r="FW64" s="18">
        <v>239.5480564365387</v>
      </c>
      <c r="FX64" s="18">
        <v>243.49046488839386</v>
      </c>
      <c r="FY64" s="18">
        <v>252.03418292570115</v>
      </c>
      <c r="FZ64" s="18">
        <v>253.35398489284515</v>
      </c>
      <c r="GA64" s="18">
        <v>257.21040624684099</v>
      </c>
      <c r="GB64" s="18">
        <v>257.79031923240422</v>
      </c>
      <c r="GC64" s="18">
        <v>260.46391806584597</v>
      </c>
      <c r="GD64" s="18">
        <v>267.126918299973</v>
      </c>
      <c r="GE64" s="18">
        <v>267.49486309081317</v>
      </c>
      <c r="GF64" s="18">
        <v>273.2979923463464</v>
      </c>
      <c r="GG64" s="18">
        <v>277.88930343204737</v>
      </c>
      <c r="GH64" s="18">
        <v>279.11611935150626</v>
      </c>
      <c r="GI64" s="18">
        <v>286.6039958150983</v>
      </c>
      <c r="GJ64" s="18">
        <v>289.87650478363037</v>
      </c>
      <c r="GK64" s="18">
        <v>291.44826894450188</v>
      </c>
      <c r="GL64" s="18">
        <v>287.21990339976549</v>
      </c>
      <c r="GM64" s="18">
        <v>288.69868151295185</v>
      </c>
      <c r="GN64" s="18">
        <v>288.81066471016408</v>
      </c>
      <c r="GO64" s="18">
        <v>285.80911508488651</v>
      </c>
      <c r="GP64" s="18">
        <v>277.2004067991972</v>
      </c>
      <c r="GQ64" s="18">
        <v>282.50761046707629</v>
      </c>
      <c r="GR64" s="18">
        <v>284.9592426060438</v>
      </c>
      <c r="GS64" s="18">
        <v>290.63639076471327</v>
      </c>
      <c r="GT64" s="18">
        <v>290.73837546217442</v>
      </c>
      <c r="GU64" s="18">
        <v>290.42742211991549</v>
      </c>
      <c r="GV64" s="18">
        <v>289.61754364007709</v>
      </c>
      <c r="GW64" s="18">
        <v>284.45631806856397</v>
      </c>
      <c r="GX64" s="18">
        <v>285.77612003570795</v>
      </c>
      <c r="GY64" s="18">
        <v>282.05867782825231</v>
      </c>
      <c r="GZ64" s="18">
        <v>270.69638271111251</v>
      </c>
      <c r="HA64" s="18">
        <v>266.73197755980493</v>
      </c>
      <c r="HB64" s="18">
        <v>263.38547969311475</v>
      </c>
      <c r="HC64" s="18">
        <v>268.19875747328996</v>
      </c>
      <c r="HD64" s="18">
        <v>298.73517556309696</v>
      </c>
      <c r="HE64" s="18">
        <v>296.03358093035217</v>
      </c>
      <c r="HF64" s="18">
        <v>296.2295515254736</v>
      </c>
      <c r="HG64" s="18">
        <v>296.13456577783819</v>
      </c>
      <c r="HH64" s="18">
        <v>293.49596169352532</v>
      </c>
      <c r="HI64" s="18">
        <v>310.36942987346652</v>
      </c>
      <c r="HJ64" s="18">
        <v>312.19015667814017</v>
      </c>
      <c r="HK64" s="18">
        <v>313.73792443960906</v>
      </c>
      <c r="HL64" s="18">
        <v>314.13686457967759</v>
      </c>
      <c r="HM64" s="18">
        <v>314.76976961392165</v>
      </c>
      <c r="HN64" s="18">
        <v>316.75947106438878</v>
      </c>
      <c r="HO64" s="18">
        <v>316.39352597349881</v>
      </c>
      <c r="HP64" s="18">
        <v>314.01188333278895</v>
      </c>
      <c r="HQ64" s="18">
        <v>314.77176931387186</v>
      </c>
      <c r="HR64" s="18">
        <v>316.12156678026912</v>
      </c>
      <c r="HS64" s="18">
        <v>325.19320560443401</v>
      </c>
      <c r="HT64" s="18">
        <v>338.01828123515844</v>
      </c>
      <c r="HU64" s="18">
        <v>343.11451655828955</v>
      </c>
      <c r="HV64" s="18">
        <v>352.02617938643692</v>
      </c>
      <c r="HW64" s="18">
        <v>354.33783252888918</v>
      </c>
      <c r="HX64" s="18">
        <v>341.02483011031154</v>
      </c>
      <c r="HY64" s="18">
        <v>336.99543471062185</v>
      </c>
      <c r="HZ64" s="18">
        <v>335.44066799932716</v>
      </c>
      <c r="IA64" s="18">
        <v>335.84660708922149</v>
      </c>
      <c r="IB64" s="18">
        <v>341.15481060707572</v>
      </c>
      <c r="IC64" s="18">
        <v>346.16705853229763</v>
      </c>
      <c r="ID64" s="18">
        <v>351.37927645254138</v>
      </c>
      <c r="IE64" s="18">
        <v>355.46866285073759</v>
      </c>
      <c r="IF64" s="18">
        <v>343.55045114743706</v>
      </c>
      <c r="IG64" s="18">
        <v>334.71777646732329</v>
      </c>
      <c r="IH64" s="18">
        <v>330.8153620144725</v>
      </c>
      <c r="II64" s="18">
        <v>325.83011003857854</v>
      </c>
      <c r="IJ64" s="18">
        <v>315.25869625175</v>
      </c>
      <c r="IK64" s="18">
        <v>315.31368800038098</v>
      </c>
      <c r="IL64" s="18">
        <v>314.86775491148234</v>
      </c>
      <c r="IM64" s="18">
        <v>322.65658621758223</v>
      </c>
      <c r="IN64" s="18">
        <v>327.87580308765172</v>
      </c>
      <c r="IO64" s="18">
        <v>326.16705948019029</v>
      </c>
      <c r="IP64" s="18">
        <v>327.99778478461508</v>
      </c>
      <c r="IQ64" s="18">
        <v>331.01833155941961</v>
      </c>
      <c r="IR64" s="18">
        <v>318.88815166139602</v>
      </c>
      <c r="IS64" s="18">
        <v>308.40172512245175</v>
      </c>
      <c r="IT64" s="18">
        <v>310.79936536276341</v>
      </c>
      <c r="IU64" s="18">
        <v>307.23590005147457</v>
      </c>
      <c r="IV64" s="18">
        <v>306.14506372863053</v>
      </c>
      <c r="IW64" s="18">
        <v>316.41852222287656</v>
      </c>
      <c r="IX64" s="18">
        <v>317.18440730381013</v>
      </c>
      <c r="IY64" s="18">
        <v>316.76547016423939</v>
      </c>
      <c r="IZ64" s="18">
        <v>305.67013499045373</v>
      </c>
      <c r="JA64" s="18">
        <v>309.41457314723732</v>
      </c>
      <c r="JB64" s="18">
        <v>313.89790043562652</v>
      </c>
      <c r="JC64" s="18">
        <v>325.81011303907633</v>
      </c>
      <c r="JD64" s="18">
        <v>331.96718918579819</v>
      </c>
      <c r="JE64" s="18">
        <v>340.28094172883033</v>
      </c>
      <c r="JF64" s="18">
        <v>344.25334567993877</v>
      </c>
      <c r="JG64" s="18">
        <v>349.00763231158254</v>
      </c>
      <c r="JH64" s="18">
        <v>346.46801337480542</v>
      </c>
      <c r="JI64" s="18">
        <v>337.65833524411914</v>
      </c>
      <c r="JJ64" s="18">
        <v>326.87695296251775</v>
      </c>
      <c r="JK64" s="18">
        <v>296.90045085877182</v>
      </c>
      <c r="JL64" s="18">
        <v>308.98663735789063</v>
      </c>
      <c r="JM64" s="18">
        <v>317.59134624367954</v>
      </c>
      <c r="JN64" s="18">
        <v>336.79446486562495</v>
      </c>
      <c r="JO64" s="18">
        <v>344.03037913548945</v>
      </c>
      <c r="JP64" s="18">
        <v>345.38717555171252</v>
      </c>
      <c r="JQ64" s="18">
        <v>344.13736308282614</v>
      </c>
      <c r="JR64" s="18">
        <v>338.61919107019901</v>
      </c>
      <c r="JS64" s="18">
        <v>351.12731425881384</v>
      </c>
      <c r="JT64" s="18">
        <v>359.50305750030282</v>
      </c>
      <c r="JU64" s="18">
        <v>355.47366210061313</v>
      </c>
      <c r="JV64" s="18">
        <v>360.64488617187737</v>
      </c>
      <c r="JW64" s="18">
        <v>372.66608242261407</v>
      </c>
      <c r="JX64" s="18">
        <v>384.51730417758228</v>
      </c>
      <c r="JY64" s="18">
        <v>381.91069529247284</v>
      </c>
      <c r="JZ64" s="18">
        <v>376.52150392663475</v>
      </c>
      <c r="KA64" s="18">
        <v>382.07966993826625</v>
      </c>
      <c r="KB64" s="18">
        <v>379.49705745255943</v>
      </c>
      <c r="KC64" s="18">
        <v>381.5797449507117</v>
      </c>
      <c r="KD64" s="18">
        <v>379.84100584399704</v>
      </c>
      <c r="KE64" s="18">
        <v>378.64718497371672</v>
      </c>
      <c r="KF64" s="18">
        <v>366.12006463557481</v>
      </c>
      <c r="KG64" s="18">
        <v>358.62818877208235</v>
      </c>
      <c r="KH64" s="18">
        <v>356.47351207572223</v>
      </c>
      <c r="KI64" s="18">
        <v>359.82900859218836</v>
      </c>
      <c r="KJ64" s="18">
        <v>359.19410385799409</v>
      </c>
      <c r="KK64" s="18">
        <v>369.21460030853746</v>
      </c>
      <c r="KL64" s="18">
        <v>371.10531661146877</v>
      </c>
      <c r="KM64" s="18">
        <v>372.85405421793462</v>
      </c>
      <c r="KN64" s="18">
        <v>364.98823446375133</v>
      </c>
      <c r="KO64" s="18">
        <v>379.08811881273982</v>
      </c>
      <c r="KP64" s="18">
        <v>370.04547563785314</v>
      </c>
      <c r="KQ64" s="18">
        <v>350.41442122656105</v>
      </c>
      <c r="KR64" s="18">
        <v>332.35413112616538</v>
      </c>
      <c r="KS64" s="18">
        <v>330.5663993706703</v>
      </c>
      <c r="KT64" s="18">
        <v>335.93959313690664</v>
      </c>
      <c r="KU64" s="18">
        <v>343.45946479970218</v>
      </c>
      <c r="KV64" s="18">
        <v>335.88660108822586</v>
      </c>
      <c r="KW64" s="18">
        <v>337.02343050992488</v>
      </c>
      <c r="KX64" s="18">
        <v>344.03237883543966</v>
      </c>
      <c r="KY64" s="18">
        <v>341.67473259413242</v>
      </c>
      <c r="KZ64" s="18">
        <v>327.92679543638229</v>
      </c>
      <c r="LA64" s="18">
        <v>332.18315678042171</v>
      </c>
      <c r="LB64" s="18">
        <v>322.92454601091146</v>
      </c>
      <c r="LC64" s="18">
        <v>326.70097936689854</v>
      </c>
      <c r="LD64" s="18">
        <v>324.39432547432182</v>
      </c>
      <c r="LE64" s="18">
        <v>335.9005989878774</v>
      </c>
      <c r="LF64" s="18">
        <v>357.11241620981696</v>
      </c>
      <c r="LG64" s="18">
        <v>363.33448260492088</v>
      </c>
      <c r="LH64" s="18">
        <v>371.05532411271332</v>
      </c>
      <c r="LI64" s="18">
        <v>373.14501056069139</v>
      </c>
      <c r="LJ64" s="18">
        <v>373.43796660339837</v>
      </c>
      <c r="LK64" s="18">
        <v>374.35282933062314</v>
      </c>
      <c r="LL64" s="18">
        <v>374.12286383634802</v>
      </c>
      <c r="LM64" s="18">
        <v>382.82555801969767</v>
      </c>
      <c r="LN64" s="18">
        <v>385.47016120386127</v>
      </c>
      <c r="LO64" s="18">
        <v>400.48290858012439</v>
      </c>
      <c r="LP64" s="18">
        <v>404.74626887398961</v>
      </c>
      <c r="LQ64" s="18">
        <v>414.45481213229897</v>
      </c>
      <c r="LR64" s="18">
        <v>417.44236385792493</v>
      </c>
      <c r="LS64" s="18">
        <v>419.59504085433485</v>
      </c>
      <c r="LT64" s="18">
        <v>410.50940413051848</v>
      </c>
      <c r="LU64" s="18">
        <v>406.64998322659733</v>
      </c>
      <c r="LV64" s="18">
        <v>399.06012206554414</v>
      </c>
      <c r="LW64" s="18">
        <v>390.60239112609622</v>
      </c>
      <c r="LX64" s="18">
        <v>394.21284938621523</v>
      </c>
      <c r="LY64" s="18">
        <v>396.21054963648317</v>
      </c>
      <c r="LZ64" s="18">
        <v>396.25554288536313</v>
      </c>
      <c r="MA64" s="18">
        <v>405.49315680539604</v>
      </c>
      <c r="MB64" s="18">
        <v>414.98173306918142</v>
      </c>
      <c r="MC64" s="18">
        <v>428.29373563778398</v>
      </c>
      <c r="MD64" s="18">
        <v>442.78156177711486</v>
      </c>
      <c r="ME64" s="18">
        <v>437.93028969788548</v>
      </c>
      <c r="MF64" s="18">
        <v>413.1640058144331</v>
      </c>
      <c r="MG64" s="18">
        <v>392.21414928597216</v>
      </c>
      <c r="MH64" s="18">
        <v>390.07946958911418</v>
      </c>
      <c r="MI64" s="18">
        <v>392.15615798741578</v>
      </c>
      <c r="MJ64" s="18">
        <v>391.10831521350144</v>
      </c>
      <c r="MK64" s="18">
        <v>385.25419360923769</v>
      </c>
      <c r="ML64" s="18">
        <v>393.31998335844281</v>
      </c>
      <c r="MM64" s="18">
        <v>402.52360237932203</v>
      </c>
      <c r="MN64" s="18">
        <v>414.62478662806751</v>
      </c>
      <c r="MO64" s="18">
        <v>411.59924060338733</v>
      </c>
      <c r="MP64" s="18">
        <v>417.91129349625112</v>
      </c>
      <c r="MQ64" s="18">
        <v>416.8784484719634</v>
      </c>
      <c r="MR64" s="18">
        <v>422.68857667732237</v>
      </c>
      <c r="MS64" s="18">
        <v>421.26878971266746</v>
      </c>
      <c r="MT64" s="18">
        <v>419.92199179619553</v>
      </c>
      <c r="MU64" s="18">
        <v>424.94423822116852</v>
      </c>
      <c r="MV64" s="18">
        <v>429.15460646635296</v>
      </c>
      <c r="MW64" s="18">
        <v>438.72816997802255</v>
      </c>
      <c r="MX64" s="18">
        <v>441.29478486412762</v>
      </c>
      <c r="MY64" s="18">
        <v>418.21624773865938</v>
      </c>
      <c r="MZ64" s="18">
        <v>400.59989102721215</v>
      </c>
      <c r="NA64" s="18">
        <v>410.22144733768704</v>
      </c>
      <c r="NB64" s="18">
        <v>421.759716050446</v>
      </c>
      <c r="NC64" s="18">
        <v>423.38847165989876</v>
      </c>
      <c r="ND64" s="18">
        <v>427.73881890159845</v>
      </c>
      <c r="NE64" s="18">
        <v>447.03092417132854</v>
      </c>
      <c r="NF64" s="18">
        <v>455.02772427225113</v>
      </c>
      <c r="NG64" s="18">
        <v>458.48920488607882</v>
      </c>
      <c r="NH64" s="18">
        <v>455.6646287063956</v>
      </c>
      <c r="NI64" s="18">
        <v>457.67932640624048</v>
      </c>
      <c r="NJ64" s="18">
        <v>463.97438184952733</v>
      </c>
      <c r="NK64" s="18">
        <v>453.59393940794467</v>
      </c>
      <c r="NL64" s="18">
        <v>442.15365599274639</v>
      </c>
      <c r="NM64" s="18">
        <v>449.88749555021525</v>
      </c>
      <c r="NN64" s="18">
        <v>462.13265819537639</v>
      </c>
      <c r="NO64" s="18">
        <v>462.6955737313628</v>
      </c>
      <c r="NP64" s="18">
        <v>479.26308781892061</v>
      </c>
      <c r="NQ64" s="18">
        <v>481.14080607217551</v>
      </c>
      <c r="NR64" s="18">
        <v>477.55834361135959</v>
      </c>
      <c r="NS64" s="18">
        <v>486.45700838983055</v>
      </c>
      <c r="NT64" s="18">
        <v>491.11330972391369</v>
      </c>
      <c r="NU64" s="18">
        <v>506.77695943397282</v>
      </c>
      <c r="NV64" s="18">
        <v>518.44120924359561</v>
      </c>
      <c r="NW64" s="18">
        <v>534.37781799685956</v>
      </c>
      <c r="NX64" s="18">
        <v>536.27553324961661</v>
      </c>
      <c r="NY64" s="18">
        <v>502.1516534491181</v>
      </c>
      <c r="NZ64" s="18">
        <v>481.9756808013916</v>
      </c>
      <c r="OA64" s="18">
        <v>481.87769550383092</v>
      </c>
      <c r="OB64" s="18">
        <v>480.60088708561659</v>
      </c>
      <c r="OC64" s="18">
        <v>475.91559010225535</v>
      </c>
      <c r="OD64" s="18">
        <v>476.32152919214963</v>
      </c>
      <c r="OE64" s="18">
        <v>475.39266856527331</v>
      </c>
      <c r="OF64" s="18">
        <v>474.97573112565283</v>
      </c>
      <c r="OG64" s="18">
        <v>471.37127196538449</v>
      </c>
      <c r="OH64" s="18">
        <v>467.17090221995113</v>
      </c>
      <c r="OI64" s="18">
        <v>468.75866398042439</v>
      </c>
      <c r="OJ64" s="18">
        <v>466.14005689561367</v>
      </c>
      <c r="OK64" s="18">
        <v>479.68302480846643</v>
      </c>
      <c r="OL64" s="18">
        <v>495.00872522693874</v>
      </c>
      <c r="OM64" s="18">
        <v>501.37776956838366</v>
      </c>
      <c r="ON64" s="18">
        <v>495.62963206148146</v>
      </c>
      <c r="OO64" s="18">
        <v>482.77456093150374</v>
      </c>
      <c r="OP64" s="18">
        <v>466.61198608386519</v>
      </c>
      <c r="OQ64" s="18">
        <v>455.47665691107511</v>
      </c>
      <c r="OR64" s="18">
        <v>439.5630447072387</v>
      </c>
      <c r="OS64" s="18">
        <v>443.75141625297067</v>
      </c>
      <c r="OT64" s="18">
        <v>434.46580953413246</v>
      </c>
      <c r="OU64" s="18">
        <v>426.31103313714266</v>
      </c>
      <c r="OV64" s="18">
        <v>426.30803358721732</v>
      </c>
      <c r="OW64" s="18">
        <v>423.19550061470272</v>
      </c>
      <c r="OX64" s="18">
        <v>426.80295932489634</v>
      </c>
      <c r="OY64" s="18">
        <v>426.78296232539412</v>
      </c>
      <c r="OZ64" s="18">
        <v>426.54299833136798</v>
      </c>
      <c r="PA64" s="18">
        <v>422.67257907772063</v>
      </c>
      <c r="PB64" s="18">
        <v>410.12646159005163</v>
      </c>
      <c r="PC64" s="18">
        <v>401.53375090396406</v>
      </c>
      <c r="PD64" s="18">
        <v>388.82665757030247</v>
      </c>
      <c r="PE64" s="18">
        <v>381.00283151507375</v>
      </c>
      <c r="PF64" s="18">
        <v>375.29068860727546</v>
      </c>
      <c r="PG64" s="18">
        <v>370.33043288075925</v>
      </c>
      <c r="PH64" s="18">
        <v>365.03522741258143</v>
      </c>
      <c r="PI64" s="18">
        <v>358.64518622165917</v>
      </c>
      <c r="PJ64" s="18">
        <v>356.79546376770736</v>
      </c>
      <c r="PK64" s="18">
        <v>360.46791272628309</v>
      </c>
      <c r="PL64" s="18">
        <v>361.40477215296028</v>
      </c>
      <c r="PM64" s="18">
        <v>361.02682886236909</v>
      </c>
      <c r="PN64" s="18">
        <v>366.94894026494029</v>
      </c>
      <c r="PO64" s="18">
        <v>375.01473001414541</v>
      </c>
      <c r="PP64" s="18">
        <v>379.2250982593298</v>
      </c>
      <c r="PQ64" s="18">
        <v>385.34517995697263</v>
      </c>
      <c r="PR64" s="18">
        <v>385.51215490281584</v>
      </c>
      <c r="PS64" s="18">
        <v>370.35942853003741</v>
      </c>
      <c r="PT64" s="18">
        <v>364.77626626902821</v>
      </c>
      <c r="PU64" s="18">
        <v>355.28069105541704</v>
      </c>
      <c r="PV64" s="18">
        <v>348.11776583373546</v>
      </c>
      <c r="PW64" s="18">
        <v>355.45666465103625</v>
      </c>
      <c r="PX64" s="18">
        <v>340.92384526282552</v>
      </c>
      <c r="PY64" s="18">
        <v>331.51925639694929</v>
      </c>
      <c r="PZ64" s="18">
        <v>340.1669588316679</v>
      </c>
      <c r="QA64" s="18">
        <v>354.08287078523637</v>
      </c>
      <c r="QB64" s="18">
        <v>357.50735694998502</v>
      </c>
      <c r="QC64" s="18">
        <v>377.80831084460021</v>
      </c>
      <c r="QD64" s="18">
        <v>372.3051365815997</v>
      </c>
      <c r="QE64" s="18">
        <v>375.49465800219775</v>
      </c>
      <c r="QF64" s="18">
        <v>381.44776475399732</v>
      </c>
      <c r="QG64" s="18">
        <v>374.69177847218515</v>
      </c>
      <c r="QH64" s="18">
        <v>373.04502556318045</v>
      </c>
      <c r="QI64" s="18">
        <v>373.01203051400182</v>
      </c>
      <c r="QJ64" s="18">
        <v>383.55144910162687</v>
      </c>
      <c r="QK64" s="18">
        <v>379.32008400696515</v>
      </c>
      <c r="QL64" s="18">
        <v>385.10521596294643</v>
      </c>
      <c r="QM64" s="18">
        <v>384.07936988848445</v>
      </c>
      <c r="QN64" s="18">
        <v>384.30933538275957</v>
      </c>
      <c r="QO64" s="18">
        <v>385.04422511446472</v>
      </c>
      <c r="QP64" s="18">
        <v>383.96638684129715</v>
      </c>
      <c r="QQ64" s="18">
        <v>383.44546500426532</v>
      </c>
      <c r="QR64" s="18">
        <v>382.84655486917495</v>
      </c>
      <c r="QS64" s="18">
        <v>382.49760722786186</v>
      </c>
      <c r="QT64" s="18">
        <v>383.88739869326355</v>
      </c>
      <c r="QU64" s="18">
        <v>386.21404958534242</v>
      </c>
      <c r="QV64" s="18">
        <v>385.60714065045119</v>
      </c>
      <c r="QW64" s="18">
        <v>396.78546337217097</v>
      </c>
      <c r="QX64" s="18">
        <v>396.66848092508314</v>
      </c>
      <c r="QY64" s="18">
        <v>385.87010119390487</v>
      </c>
      <c r="QZ64" s="18">
        <v>382.12666288709642</v>
      </c>
      <c r="RA64" s="18">
        <v>382.11466468739513</v>
      </c>
      <c r="RB64" s="18">
        <v>390.53040192788842</v>
      </c>
      <c r="RC64" s="18">
        <v>389.13661106258633</v>
      </c>
      <c r="RD64" s="18">
        <v>389.36057745701072</v>
      </c>
      <c r="RE64" s="18">
        <v>389.26759140932563</v>
      </c>
      <c r="RF64" s="18">
        <v>385.9030962430835</v>
      </c>
      <c r="RG64" s="18">
        <v>378.17825533539059</v>
      </c>
      <c r="RH64" s="18">
        <v>367.57384649938348</v>
      </c>
      <c r="RI64" s="18">
        <v>365.49715810108188</v>
      </c>
      <c r="RJ64" s="18">
        <v>362.87355176639556</v>
      </c>
      <c r="RK64" s="18">
        <v>363.75941884434224</v>
      </c>
      <c r="RL64" s="18">
        <v>365.10621676081416</v>
      </c>
      <c r="RM64" s="18">
        <v>364.33633227998018</v>
      </c>
      <c r="RN64" s="18">
        <v>365.86810244184733</v>
      </c>
      <c r="RO64" s="18">
        <v>370.84235606801514</v>
      </c>
      <c r="RP64" s="18">
        <v>367.4008724536896</v>
      </c>
      <c r="RQ64" s="18">
        <v>369.52555365079644</v>
      </c>
      <c r="RR64" s="18">
        <v>366.97393651431798</v>
      </c>
      <c r="RS64" s="18">
        <v>361.37977590358258</v>
      </c>
      <c r="RT64" s="18">
        <v>360.39092427819969</v>
      </c>
      <c r="RU64" s="18">
        <v>350.14146218335628</v>
      </c>
      <c r="RV64" s="18">
        <v>337.20640305536983</v>
      </c>
      <c r="RW64" s="18">
        <v>335.89659958797694</v>
      </c>
      <c r="RX64" s="18">
        <v>335.31768645238878</v>
      </c>
      <c r="RY64" s="18">
        <v>333.15701065617799</v>
      </c>
      <c r="RZ64" s="18">
        <v>330.618391569376</v>
      </c>
      <c r="SA64" s="18">
        <v>325.44616764813662</v>
      </c>
      <c r="SB64" s="18">
        <v>321.62274134331943</v>
      </c>
      <c r="SC64" s="18">
        <v>323.259495752573</v>
      </c>
      <c r="SD64" s="18">
        <v>328.32073632657529</v>
      </c>
      <c r="SE64" s="18">
        <v>332.81406211471557</v>
      </c>
      <c r="SF64" s="18">
        <v>348.10176823413371</v>
      </c>
      <c r="SG64" s="18">
        <v>355.23769750648739</v>
      </c>
      <c r="SH64" s="18">
        <v>359.97798623847962</v>
      </c>
      <c r="SI64" s="18">
        <v>359.29908810538052</v>
      </c>
      <c r="SJ64" s="18">
        <v>363.81840999287368</v>
      </c>
      <c r="SK64" s="18">
        <v>364.20635178321601</v>
      </c>
      <c r="SL64" s="18">
        <v>363.0755214613676</v>
      </c>
      <c r="SM64" s="18">
        <v>366.36402802950141</v>
      </c>
      <c r="SN64" s="18">
        <v>369.48755935174228</v>
      </c>
      <c r="SO64" s="18">
        <v>372.18815413451199</v>
      </c>
      <c r="SP64" s="5">
        <v>392.10616548866034</v>
      </c>
      <c r="SQ64" s="5">
        <v>396.94343966823817</v>
      </c>
      <c r="SR64" s="5">
        <v>396.4965067293644</v>
      </c>
      <c r="SS64" s="5">
        <v>404.35832708364723</v>
      </c>
    </row>
    <row r="65" spans="1:513" x14ac:dyDescent="0.25">
      <c r="A65" s="5" t="s">
        <v>291</v>
      </c>
      <c r="B65" s="5" t="str">
        <f ca="1">_xlfn.XLOOKUP(A65,bonds[worksheet get],bonds[unique lookup],"-")</f>
        <v>ORAFP 4 PERP nc-21</v>
      </c>
      <c r="C65" s="5" t="str">
        <f ca="1">_xlfn.XLOOKUP(A65,bonds[worksheet get],bonds[ID_ISIN],"-")</f>
        <v>XS1115490523</v>
      </c>
      <c r="D65" s="18">
        <f ca="1">_xll.BDH(A65,"blp_i_sprd_mid","-2AY",,"Dates=H","Fill=C","Sort=R","Dir=H","factor="&amp;_xlfn.XLOOKUP(A65,bonds[worksheet get],bonds[yas/blp factor]),"cols=510;rows=1")</f>
        <v>147.01943291115762</v>
      </c>
      <c r="E65" s="18">
        <v>147.07667480063441</v>
      </c>
      <c r="F65" s="18">
        <v>157.26785119748115</v>
      </c>
      <c r="G65" s="18">
        <v>159.88931772851944</v>
      </c>
      <c r="H65" s="18">
        <v>163.00688063502312</v>
      </c>
      <c r="I65" s="18">
        <v>162.90087713599206</v>
      </c>
      <c r="J65" s="18">
        <v>165.47994226741793</v>
      </c>
      <c r="K65" s="18">
        <v>162.2001940073967</v>
      </c>
      <c r="L65" s="18">
        <v>163.39909358143808</v>
      </c>
      <c r="M65" s="18">
        <v>162.76731272721292</v>
      </c>
      <c r="N65" s="18">
        <v>162.48110327982903</v>
      </c>
      <c r="O65" s="18">
        <v>165.61986688613894</v>
      </c>
      <c r="P65" s="18">
        <v>161.17832027673722</v>
      </c>
      <c r="Q65" s="18">
        <v>160.89741100430487</v>
      </c>
      <c r="R65" s="18">
        <v>149.13102261185645</v>
      </c>
      <c r="S65" s="18">
        <v>142.01712779188156</v>
      </c>
      <c r="T65" s="18">
        <v>150.46348659467697</v>
      </c>
      <c r="U65" s="18">
        <v>151.32211493682863</v>
      </c>
      <c r="V65" s="18">
        <v>153.99022300744056</v>
      </c>
      <c r="W65" s="18">
        <v>131.86305261969565</v>
      </c>
      <c r="X65" s="18">
        <v>120.08288377237319</v>
      </c>
      <c r="Y65" s="18">
        <v>93.283079147338867</v>
      </c>
      <c r="Z65" s="18">
        <v>99.606187864542008</v>
      </c>
      <c r="AA65" s="18">
        <v>135.06965846538543</v>
      </c>
      <c r="AB65" s="18">
        <v>138.51795228886604</v>
      </c>
      <c r="AC65" s="18">
        <v>147.63001306557655</v>
      </c>
      <c r="AD65" s="18">
        <v>144.51563026404381</v>
      </c>
      <c r="AE65" s="18">
        <v>149.17872418642042</v>
      </c>
      <c r="AF65" s="18">
        <v>147.88336142826083</v>
      </c>
      <c r="AG65" s="18">
        <v>143.98243266391754</v>
      </c>
      <c r="AH65" s="18">
        <v>155.53681405830383</v>
      </c>
      <c r="AI65" s="18">
        <v>163.44573512101172</v>
      </c>
      <c r="AJ65" s="18">
        <v>167.91802274513242</v>
      </c>
      <c r="AK65" s="18">
        <v>169.8928679320812</v>
      </c>
      <c r="AL65" s="18">
        <v>174.16268887305262</v>
      </c>
      <c r="AM65" s="18">
        <v>183.20690741038322</v>
      </c>
      <c r="AN65" s="18">
        <v>194.22597113466261</v>
      </c>
      <c r="AO65" s="18">
        <v>194.45069855260849</v>
      </c>
      <c r="AP65" s="18">
        <v>194.69026646041868</v>
      </c>
      <c r="AQ65" s="18">
        <v>187.47884842133521</v>
      </c>
      <c r="AR65" s="18">
        <v>182.41718134260179</v>
      </c>
      <c r="AS65" s="18">
        <v>185.85381478118896</v>
      </c>
      <c r="AT65" s="18">
        <v>179.35262018561363</v>
      </c>
      <c r="AU65" s="18">
        <v>183.0171611471176</v>
      </c>
      <c r="AV65" s="18">
        <v>184.31676404523847</v>
      </c>
      <c r="AW65" s="18">
        <v>187.77247811365129</v>
      </c>
      <c r="AX65" s="18">
        <v>190.47344726896287</v>
      </c>
      <c r="AY65" s="18">
        <v>165.40997995805739</v>
      </c>
      <c r="AZ65" s="18">
        <v>163.16270577859879</v>
      </c>
      <c r="BA65" s="18">
        <v>163.2559888577461</v>
      </c>
      <c r="BB65" s="18">
        <v>162.73763174748419</v>
      </c>
      <c r="BC65" s="18">
        <v>173.7344347369671</v>
      </c>
      <c r="BD65" s="18">
        <v>173.17049612212182</v>
      </c>
      <c r="BE65" s="18">
        <v>182.56558624124526</v>
      </c>
      <c r="BF65" s="18">
        <v>184.66021538209915</v>
      </c>
      <c r="BG65" s="18">
        <v>170.96562334227559</v>
      </c>
      <c r="BH65" s="18">
        <v>176.60818959569932</v>
      </c>
      <c r="BI65" s="18">
        <v>181.43346887159345</v>
      </c>
      <c r="BJ65" s="18">
        <v>177.07142488646508</v>
      </c>
      <c r="BK65" s="18">
        <v>196.19551614665986</v>
      </c>
      <c r="BL65" s="18">
        <v>243.65540273284913</v>
      </c>
      <c r="BM65" s="18">
        <v>286.67056260466575</v>
      </c>
      <c r="BN65" s="18">
        <v>320.19840931320192</v>
      </c>
      <c r="BO65" s="18">
        <v>355.02797898983954</v>
      </c>
      <c r="BP65" s="18">
        <v>367.57561317014694</v>
      </c>
      <c r="BQ65" s="18">
        <v>357.23497183966634</v>
      </c>
      <c r="BR65" s="18">
        <v>359.86597868561745</v>
      </c>
      <c r="BS65" s="18">
        <v>379.32610103774073</v>
      </c>
      <c r="BT65" s="18">
        <v>375.28842775964733</v>
      </c>
      <c r="BU65" s="18">
        <v>379.97378241682054</v>
      </c>
      <c r="BV65" s="18">
        <v>393.05355416226388</v>
      </c>
      <c r="BW65" s="18">
        <v>408.63818858981131</v>
      </c>
      <c r="BX65" s="18">
        <v>451.03004788732528</v>
      </c>
      <c r="BY65" s="18">
        <v>447.34854636597629</v>
      </c>
      <c r="BZ65" s="18">
        <v>430.16007899808886</v>
      </c>
      <c r="CA65" s="18">
        <v>448.87287668204311</v>
      </c>
      <c r="CB65" s="18">
        <v>453.88154201126099</v>
      </c>
      <c r="CC65" s="18">
        <v>409.68020298528671</v>
      </c>
      <c r="CD65" s="18">
        <v>315.36040961742401</v>
      </c>
      <c r="CE65" s="18">
        <v>207.69159561657906</v>
      </c>
      <c r="CF65" s="18">
        <v>159.05825029611589</v>
      </c>
      <c r="CG65" s="18">
        <v>124.59121258616447</v>
      </c>
      <c r="CH65" s="18">
        <v>122.5570054397583</v>
      </c>
      <c r="CI65" s="18">
        <v>133.27713929677009</v>
      </c>
      <c r="CJ65" s="18">
        <v>107.87552082395554</v>
      </c>
      <c r="CK65" s="18">
        <v>90.572569677114487</v>
      </c>
      <c r="CL65" s="18">
        <v>85.788631765842439</v>
      </c>
      <c r="CM65" s="18">
        <v>90.594830411911005</v>
      </c>
      <c r="CN65" s="18">
        <v>100.25068913865088</v>
      </c>
      <c r="CO65" s="18">
        <v>96.016909387350069</v>
      </c>
      <c r="CP65" s="18">
        <v>76.173054368734356</v>
      </c>
      <c r="CQ65" s="18">
        <v>72.498973092317584</v>
      </c>
      <c r="CR65" s="18">
        <v>64.758597593069084</v>
      </c>
      <c r="CS65" s="18">
        <v>62.156211691856385</v>
      </c>
      <c r="CT65" s="18">
        <v>55.552193702220919</v>
      </c>
      <c r="CU65" s="18">
        <v>56.666290477037428</v>
      </c>
      <c r="CV65" s="18">
        <v>57.837629141330716</v>
      </c>
      <c r="CW65" s="18">
        <v>59.628028239965438</v>
      </c>
      <c r="CX65" s="18">
        <v>60.242848534345633</v>
      </c>
      <c r="CY65" s="18">
        <v>61.911343609094622</v>
      </c>
      <c r="CZ65" s="18">
        <v>61.677075876235961</v>
      </c>
      <c r="DA65" s="18">
        <v>63.333910566091539</v>
      </c>
      <c r="DB65" s="18">
        <v>65.093568650007242</v>
      </c>
      <c r="DC65" s="18">
        <v>63.334970601081842</v>
      </c>
      <c r="DD65" s="18">
        <v>61.513830487728121</v>
      </c>
      <c r="DE65" s="18">
        <v>60.958372152805332</v>
      </c>
      <c r="DF65" s="18">
        <v>63.13038384795189</v>
      </c>
      <c r="DG65" s="18">
        <v>63.1706651775837</v>
      </c>
      <c r="DH65" s="18">
        <v>64.506309265375137</v>
      </c>
      <c r="DI65" s="18">
        <v>64.497828985452657</v>
      </c>
      <c r="DJ65" s="18">
        <v>62.146671376943594</v>
      </c>
      <c r="DK65" s="18">
        <v>61.814880424976351</v>
      </c>
      <c r="DL65" s="18">
        <v>61.907103469133382</v>
      </c>
      <c r="DM65" s="18">
        <v>61.336804644346238</v>
      </c>
      <c r="DN65" s="18">
        <v>52.812003252267836</v>
      </c>
      <c r="DO65" s="18">
        <v>51.804970011472705</v>
      </c>
      <c r="DP65" s="18">
        <v>51.236791256666187</v>
      </c>
      <c r="DQ65" s="18">
        <v>50.637871487140657</v>
      </c>
      <c r="DR65" s="18">
        <v>50.060152417421342</v>
      </c>
      <c r="DS65" s="18">
        <v>50.33682154989242</v>
      </c>
      <c r="DT65" s="18">
        <v>49.458052542924875</v>
      </c>
      <c r="DU65" s="18">
        <v>50.244598505735397</v>
      </c>
      <c r="DV65" s="18">
        <v>51.657625147819516</v>
      </c>
      <c r="DW65" s="18">
        <v>48.470099931955339</v>
      </c>
      <c r="DX65" s="18">
        <v>50.053792207479475</v>
      </c>
      <c r="DY65" s="18">
        <v>50.447065188884736</v>
      </c>
      <c r="DZ65" s="18">
        <v>51.733947667121889</v>
      </c>
      <c r="EA65" s="18">
        <v>48.92061480283737</v>
      </c>
      <c r="EB65" s="18">
        <v>45.281514681100845</v>
      </c>
      <c r="EC65" s="18">
        <v>43.626800061225893</v>
      </c>
      <c r="ED65" s="18">
        <v>42.816933328628544</v>
      </c>
      <c r="EE65" s="18">
        <v>41.933924181699751</v>
      </c>
      <c r="EF65" s="18">
        <v>41.071055699586864</v>
      </c>
      <c r="EG65" s="18">
        <v>44.293562070131301</v>
      </c>
      <c r="EH65" s="18">
        <v>45.539103183746342</v>
      </c>
      <c r="EI65" s="18">
        <v>46.541896284580233</v>
      </c>
      <c r="EJ65" s="18">
        <v>44.70167554140091</v>
      </c>
      <c r="EK65" s="18">
        <v>46.534476039648055</v>
      </c>
      <c r="EL65" s="18">
        <v>47.597691134929661</v>
      </c>
      <c r="EM65" s="18">
        <v>48.352436048030853</v>
      </c>
      <c r="EN65" s="18">
        <v>48.976796657323838</v>
      </c>
      <c r="EO65" s="18">
        <v>49.697620450735094</v>
      </c>
      <c r="EP65" s="18">
        <v>50.853058590173717</v>
      </c>
      <c r="EQ65" s="18">
        <v>52.667838493585592</v>
      </c>
      <c r="ER65" s="18">
        <v>52.349827996492387</v>
      </c>
      <c r="ES65" s="18">
        <v>52.187642642974851</v>
      </c>
      <c r="ET65" s="18">
        <v>52.137820998430257</v>
      </c>
      <c r="EU65" s="18">
        <v>53.075951964855193</v>
      </c>
      <c r="EV65" s="18">
        <v>55.204502225399018</v>
      </c>
      <c r="EW65" s="18">
        <v>53.735293728828431</v>
      </c>
      <c r="EX65" s="18">
        <v>49.922347868680951</v>
      </c>
      <c r="EY65" s="18">
        <v>50.947401704311368</v>
      </c>
      <c r="EZ65" s="18">
        <v>51.446678184747697</v>
      </c>
      <c r="FA65" s="18">
        <v>51.337494580745698</v>
      </c>
      <c r="FB65" s="18">
        <v>50.703593656539915</v>
      </c>
      <c r="FC65" s="18">
        <v>52.770661887645716</v>
      </c>
      <c r="FD65" s="18">
        <v>55.615795801639557</v>
      </c>
      <c r="FE65" s="18">
        <v>56.054650287628178</v>
      </c>
      <c r="FF65" s="18">
        <v>57.838689176321033</v>
      </c>
      <c r="FG65" s="18">
        <v>53.120473434448243</v>
      </c>
      <c r="FH65" s="18">
        <v>51.011003803730013</v>
      </c>
      <c r="FI65" s="18">
        <v>50.275339520454402</v>
      </c>
      <c r="FJ65" s="18">
        <v>50.912420549631122</v>
      </c>
      <c r="FK65" s="18">
        <v>50.449185258865356</v>
      </c>
      <c r="FL65" s="18">
        <v>49.260886034727093</v>
      </c>
      <c r="FM65" s="18">
        <v>48.547482486248015</v>
      </c>
      <c r="FN65" s="18">
        <v>48.037605655908585</v>
      </c>
      <c r="FO65" s="18">
        <v>46.981810805559157</v>
      </c>
      <c r="FP65" s="18">
        <v>49.996550318002697</v>
      </c>
      <c r="FQ65" s="18">
        <v>51.017364013671873</v>
      </c>
      <c r="FR65" s="18">
        <v>53.831756912946702</v>
      </c>
      <c r="FS65" s="18">
        <v>54.79108857917786</v>
      </c>
      <c r="FT65" s="18">
        <v>53.996062336444858</v>
      </c>
      <c r="FU65" s="18">
        <v>52.006376659631727</v>
      </c>
      <c r="FV65" s="18">
        <v>52.13570092844963</v>
      </c>
      <c r="FW65" s="18">
        <v>50.156615601539613</v>
      </c>
      <c r="FX65" s="18">
        <v>49.755922375202182</v>
      </c>
      <c r="FY65" s="18">
        <v>50.730094531297681</v>
      </c>
      <c r="FZ65" s="18">
        <v>51.88341260075569</v>
      </c>
      <c r="GA65" s="18">
        <v>52.226863937616343</v>
      </c>
      <c r="GB65" s="18">
        <v>53.190435743808742</v>
      </c>
      <c r="GC65" s="18">
        <v>56.29739830040932</v>
      </c>
      <c r="GD65" s="18">
        <v>56.994901324033741</v>
      </c>
      <c r="GE65" s="18">
        <v>60.160165805101393</v>
      </c>
      <c r="GF65" s="18">
        <v>61.888022839307787</v>
      </c>
      <c r="GG65" s="18">
        <v>62.401079774618147</v>
      </c>
      <c r="GH65" s="18">
        <v>62.723330411672592</v>
      </c>
      <c r="GI65" s="18">
        <v>65.10098889493942</v>
      </c>
      <c r="GJ65" s="18">
        <v>69.343248926162715</v>
      </c>
      <c r="GK65" s="18">
        <v>69.657019283294687</v>
      </c>
      <c r="GL65" s="18">
        <v>69.218164797306059</v>
      </c>
      <c r="GM65" s="18">
        <v>68.15176959705353</v>
      </c>
      <c r="GN65" s="18">
        <v>66.108022135734558</v>
      </c>
      <c r="GO65" s="18">
        <v>63.148404442787175</v>
      </c>
      <c r="GP65" s="18">
        <v>59.712831039190299</v>
      </c>
      <c r="GQ65" s="18">
        <v>61.390866428852085</v>
      </c>
      <c r="GR65" s="18">
        <v>60.958372152805332</v>
      </c>
      <c r="GS65" s="18">
        <v>60.335071578502657</v>
      </c>
      <c r="GT65" s="18">
        <v>61.511710417747494</v>
      </c>
      <c r="GU65" s="18">
        <v>59.978899821758269</v>
      </c>
      <c r="GV65" s="18">
        <v>59.280336763143538</v>
      </c>
      <c r="GW65" s="18">
        <v>55.835223044633864</v>
      </c>
      <c r="GX65" s="18">
        <v>58.92310497140884</v>
      </c>
      <c r="GY65" s="18">
        <v>58.243622542619704</v>
      </c>
      <c r="GZ65" s="18">
        <v>54.852570608615878</v>
      </c>
      <c r="HA65" s="18">
        <v>51.635364413022991</v>
      </c>
      <c r="HB65" s="18">
        <v>52.081639143943782</v>
      </c>
      <c r="HC65" s="18">
        <v>55.311565759420397</v>
      </c>
      <c r="HD65" s="18">
        <v>66.430272772788996</v>
      </c>
      <c r="HE65" s="18">
        <v>62.751951356410977</v>
      </c>
      <c r="HF65" s="18">
        <v>62.409560054540634</v>
      </c>
      <c r="HG65" s="18">
        <v>65.188971799135203</v>
      </c>
      <c r="HH65" s="18">
        <v>62.922616989851001</v>
      </c>
      <c r="HI65" s="18">
        <v>68.338335755348211</v>
      </c>
      <c r="HJ65" s="18">
        <v>71.396536702394485</v>
      </c>
      <c r="HK65" s="18">
        <v>69.312507911443717</v>
      </c>
      <c r="HL65" s="18">
        <v>68.49840103888512</v>
      </c>
      <c r="HM65" s="18">
        <v>67.86025997471809</v>
      </c>
      <c r="HN65" s="18">
        <v>65.282254878282544</v>
      </c>
      <c r="HO65" s="18">
        <v>64.095015689134598</v>
      </c>
      <c r="HP65" s="18">
        <v>59.241115468502045</v>
      </c>
      <c r="HQ65" s="18">
        <v>63.460054729938506</v>
      </c>
      <c r="HR65" s="18">
        <v>65.094628684997559</v>
      </c>
      <c r="HS65" s="18">
        <v>70.776416233062747</v>
      </c>
      <c r="HT65" s="18">
        <v>74.255451071262357</v>
      </c>
      <c r="HU65" s="18">
        <v>77.158886909723279</v>
      </c>
      <c r="HV65" s="18">
        <v>79.884236869812014</v>
      </c>
      <c r="HW65" s="18">
        <v>81.816680657148368</v>
      </c>
      <c r="HX65" s="18">
        <v>72.779882364749909</v>
      </c>
      <c r="HY65" s="18">
        <v>70.542148500204078</v>
      </c>
      <c r="HZ65" s="18">
        <v>71.927614232540137</v>
      </c>
      <c r="IA65" s="18">
        <v>73.012030027627944</v>
      </c>
      <c r="IB65" s="18">
        <v>71.864012133121491</v>
      </c>
      <c r="IC65" s="18">
        <v>76.728512703657145</v>
      </c>
      <c r="ID65" s="18">
        <v>75.867764291524878</v>
      </c>
      <c r="IE65" s="18">
        <v>79.679650116682055</v>
      </c>
      <c r="IF65" s="18">
        <v>68.725248526811598</v>
      </c>
      <c r="IG65" s="18">
        <v>60.334011543512347</v>
      </c>
      <c r="IH65" s="18">
        <v>59.833675028085707</v>
      </c>
      <c r="II65" s="18">
        <v>55.773741015195846</v>
      </c>
      <c r="IJ65" s="18">
        <v>50.844578310251237</v>
      </c>
      <c r="IK65" s="18">
        <v>52.242764462471008</v>
      </c>
      <c r="IL65" s="18">
        <v>53.669571559429173</v>
      </c>
      <c r="IM65" s="18">
        <v>60.880989598512649</v>
      </c>
      <c r="IN65" s="18">
        <v>64.351544156789785</v>
      </c>
      <c r="IO65" s="18">
        <v>66.734502815008156</v>
      </c>
      <c r="IP65" s="18">
        <v>66.977250827789305</v>
      </c>
      <c r="IQ65" s="18">
        <v>67.280420835018163</v>
      </c>
      <c r="IR65" s="18">
        <v>67.135196041345594</v>
      </c>
      <c r="IS65" s="18">
        <v>63.484435534715658</v>
      </c>
      <c r="IT65" s="18">
        <v>64.119396493911736</v>
      </c>
      <c r="IU65" s="18">
        <v>64.289002092361457</v>
      </c>
      <c r="IV65" s="18">
        <v>66.00731881165504</v>
      </c>
      <c r="IW65" s="18">
        <v>69.536175294399257</v>
      </c>
      <c r="IX65" s="18">
        <v>72.768221979856492</v>
      </c>
      <c r="IY65" s="18">
        <v>73.887618929624566</v>
      </c>
      <c r="IZ65" s="18">
        <v>70.577129654884331</v>
      </c>
      <c r="JA65" s="18">
        <v>73.325800384759901</v>
      </c>
      <c r="JB65" s="18">
        <v>76.001328700304029</v>
      </c>
      <c r="JC65" s="18">
        <v>77.891371088027952</v>
      </c>
      <c r="JD65" s="18">
        <v>77.162067014694216</v>
      </c>
      <c r="JE65" s="18">
        <v>78.159559940576557</v>
      </c>
      <c r="JF65" s="18">
        <v>79.633008577108384</v>
      </c>
      <c r="JG65" s="18">
        <v>81.47746946024894</v>
      </c>
      <c r="JH65" s="18">
        <v>81.842121496915809</v>
      </c>
      <c r="JI65" s="18">
        <v>80.01568120861053</v>
      </c>
      <c r="JJ65" s="18">
        <v>80.643221922874446</v>
      </c>
      <c r="JK65" s="18">
        <v>81.17323941802978</v>
      </c>
      <c r="JL65" s="18">
        <v>81.611033869028091</v>
      </c>
      <c r="JM65" s="18">
        <v>86.233846461772913</v>
      </c>
      <c r="JN65" s="18">
        <v>84.690435515880594</v>
      </c>
      <c r="JO65" s="18">
        <v>87.058553684234624</v>
      </c>
      <c r="JP65" s="18">
        <v>87.162437113285065</v>
      </c>
      <c r="JQ65" s="18">
        <v>88.061346785068508</v>
      </c>
      <c r="JR65" s="18">
        <v>82.363658712148663</v>
      </c>
      <c r="JS65" s="18">
        <v>87.184697848081584</v>
      </c>
      <c r="JT65" s="18">
        <v>92.304666851282121</v>
      </c>
      <c r="JU65" s="18">
        <v>91.569002568006511</v>
      </c>
      <c r="JV65" s="18">
        <v>100.06942315530777</v>
      </c>
      <c r="JW65" s="18">
        <v>102.19373327589035</v>
      </c>
      <c r="JX65" s="18">
        <v>105.63460685443879</v>
      </c>
      <c r="JY65" s="18">
        <v>105.57948503494262</v>
      </c>
      <c r="JZ65" s="18">
        <v>104.30214287161827</v>
      </c>
      <c r="KA65" s="18">
        <v>105.48302185082436</v>
      </c>
      <c r="KB65" s="18">
        <v>104.87350173139572</v>
      </c>
      <c r="KC65" s="18">
        <v>101.50577056717873</v>
      </c>
      <c r="KD65" s="18">
        <v>103.98519240951538</v>
      </c>
      <c r="KE65" s="18">
        <v>104.73887728762627</v>
      </c>
      <c r="KF65" s="18">
        <v>94.831790268182758</v>
      </c>
      <c r="KG65" s="18">
        <v>94.237110638618475</v>
      </c>
      <c r="KH65" s="18">
        <v>95.38618856811523</v>
      </c>
      <c r="KI65" s="18">
        <v>96.679431256294237</v>
      </c>
      <c r="KJ65" s="18">
        <v>95.552614061594014</v>
      </c>
      <c r="KK65" s="18">
        <v>96.902038604259488</v>
      </c>
      <c r="KL65" s="18">
        <v>98.99030753517151</v>
      </c>
      <c r="KM65" s="18">
        <v>96.705932131052023</v>
      </c>
      <c r="KN65" s="18">
        <v>91.46935927891731</v>
      </c>
      <c r="KO65" s="18">
        <v>92.135061252832415</v>
      </c>
      <c r="KP65" s="18">
        <v>88.84365260791779</v>
      </c>
      <c r="KQ65" s="18">
        <v>84.447687503099445</v>
      </c>
      <c r="KR65" s="18">
        <v>77.938012627601623</v>
      </c>
      <c r="KS65" s="18">
        <v>78.654596281051639</v>
      </c>
      <c r="KT65" s="18">
        <v>78.725618625402447</v>
      </c>
      <c r="KU65" s="18">
        <v>80.338991880655286</v>
      </c>
      <c r="KV65" s="18">
        <v>81.635414673805244</v>
      </c>
      <c r="KW65" s="18">
        <v>84.248400924921043</v>
      </c>
      <c r="KX65" s="18">
        <v>84.676655061006542</v>
      </c>
      <c r="KY65" s="18">
        <v>84.42224666333199</v>
      </c>
      <c r="KZ65" s="18">
        <v>83.91767000794411</v>
      </c>
      <c r="LA65" s="18">
        <v>83.765024969339365</v>
      </c>
      <c r="LB65" s="18">
        <v>83.753364584445961</v>
      </c>
      <c r="LC65" s="18">
        <v>84.931063458681095</v>
      </c>
      <c r="LD65" s="18">
        <v>83.855127943515768</v>
      </c>
      <c r="LE65" s="18">
        <v>85.293595425367343</v>
      </c>
      <c r="LF65" s="18">
        <v>88.533062355756769</v>
      </c>
      <c r="LG65" s="18">
        <v>92.686279447793964</v>
      </c>
      <c r="LH65" s="18">
        <v>90.449605618238451</v>
      </c>
      <c r="LI65" s="18">
        <v>90.446425513267513</v>
      </c>
      <c r="LJ65" s="18">
        <v>91.229791371107098</v>
      </c>
      <c r="LK65" s="18">
        <v>90.149615715980531</v>
      </c>
      <c r="LL65" s="18">
        <v>92.580275948762903</v>
      </c>
      <c r="LM65" s="18">
        <v>113.32410067415238</v>
      </c>
      <c r="LN65" s="18">
        <v>114.86115141010283</v>
      </c>
      <c r="LO65" s="18">
        <v>116.67381124353409</v>
      </c>
      <c r="LP65" s="18">
        <v>121.02419484376908</v>
      </c>
      <c r="LQ65" s="18">
        <v>126.84696704554557</v>
      </c>
      <c r="LR65" s="18">
        <v>125.02370686221123</v>
      </c>
      <c r="LS65" s="18">
        <v>128.76139023804663</v>
      </c>
      <c r="LT65" s="18">
        <v>127.63457304334641</v>
      </c>
      <c r="LU65" s="18">
        <v>125.35443777918815</v>
      </c>
      <c r="LV65" s="18">
        <v>121.29556380128861</v>
      </c>
      <c r="LW65" s="18">
        <v>120.14754590678216</v>
      </c>
      <c r="LX65" s="18">
        <v>122.97571926093102</v>
      </c>
      <c r="LY65" s="18">
        <v>126.48973525381088</v>
      </c>
      <c r="LZ65" s="18">
        <v>125.12865032625199</v>
      </c>
      <c r="MA65" s="18">
        <v>132.17364287185669</v>
      </c>
      <c r="MB65" s="18">
        <v>140.41541492152214</v>
      </c>
      <c r="MC65" s="18">
        <v>149.75326315116882</v>
      </c>
      <c r="MD65" s="18">
        <v>155.43399066424371</v>
      </c>
      <c r="ME65" s="18">
        <v>159.33809953355788</v>
      </c>
      <c r="MF65" s="18">
        <v>156.8819984610081</v>
      </c>
      <c r="MG65" s="18">
        <v>153.10615382552146</v>
      </c>
      <c r="MH65" s="18">
        <v>154.31247364449501</v>
      </c>
      <c r="MI65" s="18">
        <v>151.23625210261343</v>
      </c>
      <c r="MJ65" s="18">
        <v>146.35797107720373</v>
      </c>
      <c r="MK65" s="18">
        <v>149.96527014923097</v>
      </c>
      <c r="ML65" s="18">
        <v>160.15220640611648</v>
      </c>
      <c r="MM65" s="18">
        <v>164.23122104883194</v>
      </c>
      <c r="MN65" s="18">
        <v>168.24027338218687</v>
      </c>
      <c r="MO65" s="18">
        <v>168.71516905784605</v>
      </c>
      <c r="MP65" s="18">
        <v>170.43560584712026</v>
      </c>
      <c r="MQ65" s="18">
        <v>170.57235036087036</v>
      </c>
      <c r="MR65" s="18">
        <v>171.74050892019272</v>
      </c>
      <c r="MS65" s="18">
        <v>175.87358534741404</v>
      </c>
      <c r="MT65" s="18">
        <v>175.49197275090216</v>
      </c>
      <c r="MU65" s="18">
        <v>176.31349986839294</v>
      </c>
      <c r="MV65" s="18">
        <v>180.90557144641875</v>
      </c>
      <c r="MW65" s="18">
        <v>188.70848901009558</v>
      </c>
      <c r="MX65" s="18">
        <v>189.35087021422387</v>
      </c>
      <c r="MY65" s="18">
        <v>182.53378519153594</v>
      </c>
      <c r="MZ65" s="18">
        <v>172.78782349061967</v>
      </c>
      <c r="NA65" s="18">
        <v>173.925241035223</v>
      </c>
      <c r="NB65" s="18">
        <v>177.3226531791687</v>
      </c>
      <c r="NC65" s="18">
        <v>177.71592616057396</v>
      </c>
      <c r="ND65" s="18">
        <v>180.2123085627556</v>
      </c>
      <c r="NE65" s="18">
        <v>186.32553035187721</v>
      </c>
      <c r="NF65" s="18">
        <v>187.88166171765329</v>
      </c>
      <c r="NG65" s="18">
        <v>186.7219834382534</v>
      </c>
      <c r="NH65" s="18">
        <v>185.95133800029754</v>
      </c>
      <c r="NI65" s="18">
        <v>188.44666036748887</v>
      </c>
      <c r="NJ65" s="18">
        <v>189.17278433585167</v>
      </c>
      <c r="NK65" s="18">
        <v>185.03016759371755</v>
      </c>
      <c r="NL65" s="18">
        <v>181.57445352530479</v>
      </c>
      <c r="NM65" s="18">
        <v>185.73191075730324</v>
      </c>
      <c r="NN65" s="18">
        <v>195.55101487255095</v>
      </c>
      <c r="NO65" s="18">
        <v>195.95700827383996</v>
      </c>
      <c r="NP65" s="18">
        <v>206.51177667236328</v>
      </c>
      <c r="NQ65" s="18">
        <v>208.22691328668594</v>
      </c>
      <c r="NR65" s="18">
        <v>202.29389744591711</v>
      </c>
      <c r="NS65" s="18">
        <v>214.12918811273576</v>
      </c>
      <c r="NT65" s="18">
        <v>214.19809038710594</v>
      </c>
      <c r="NU65" s="18">
        <v>225.01786753320695</v>
      </c>
      <c r="NV65" s="18">
        <v>232.67344023323059</v>
      </c>
      <c r="NW65" s="18">
        <v>236.70157319641112</v>
      </c>
      <c r="NX65" s="18">
        <v>234.9715960922241</v>
      </c>
      <c r="NY65" s="18">
        <v>220.23604969191553</v>
      </c>
      <c r="NZ65" s="18">
        <v>211.55330308628083</v>
      </c>
      <c r="OA65" s="18">
        <v>211.25543325400352</v>
      </c>
      <c r="OB65" s="18">
        <v>211.03282590603828</v>
      </c>
      <c r="OC65" s="18">
        <v>209.89222825646399</v>
      </c>
      <c r="OD65" s="18">
        <v>211.51196172165868</v>
      </c>
      <c r="OE65" s="18">
        <v>210.34380316233637</v>
      </c>
      <c r="OF65" s="18">
        <v>210.05441360998151</v>
      </c>
      <c r="OG65" s="18">
        <v>210.83459936285018</v>
      </c>
      <c r="OH65" s="18">
        <v>207.82091988539693</v>
      </c>
      <c r="OI65" s="18">
        <v>207.53471043801309</v>
      </c>
      <c r="OJ65" s="18">
        <v>206.55099796700478</v>
      </c>
      <c r="OK65" s="18">
        <v>227.35418465185165</v>
      </c>
      <c r="OL65" s="18">
        <v>240.63324297547339</v>
      </c>
      <c r="OM65" s="18">
        <v>240.39685517263413</v>
      </c>
      <c r="ON65" s="18">
        <v>237.22735055160521</v>
      </c>
      <c r="OO65" s="18">
        <v>236.99520288872719</v>
      </c>
      <c r="OP65" s="18">
        <v>224.54933206748962</v>
      </c>
      <c r="OQ65" s="18">
        <v>211.78227064418795</v>
      </c>
      <c r="OR65" s="18">
        <v>198.58271494483949</v>
      </c>
      <c r="OS65" s="18">
        <v>197.78132849216462</v>
      </c>
      <c r="OT65" s="18">
        <v>192.72284151840211</v>
      </c>
      <c r="OU65" s="18">
        <v>184.34008481502534</v>
      </c>
      <c r="OV65" s="18">
        <v>182.48608361697197</v>
      </c>
      <c r="OW65" s="18">
        <v>177.98305497813223</v>
      </c>
      <c r="OX65" s="18">
        <v>179.67699089264869</v>
      </c>
      <c r="OY65" s="18">
        <v>181.26174320316315</v>
      </c>
      <c r="OZ65" s="18">
        <v>182.72141138482093</v>
      </c>
      <c r="PA65" s="18">
        <v>193.03979198050499</v>
      </c>
      <c r="PB65" s="18">
        <v>176.12269357013702</v>
      </c>
      <c r="PC65" s="18">
        <v>173.41112406492235</v>
      </c>
      <c r="PD65" s="18">
        <v>174.2347712523937</v>
      </c>
      <c r="PE65" s="18">
        <v>170.40486483240127</v>
      </c>
      <c r="PF65" s="18">
        <v>161.27160335588457</v>
      </c>
      <c r="PG65" s="18">
        <v>159.5755473713875</v>
      </c>
      <c r="PH65" s="18">
        <v>156.36470138573645</v>
      </c>
      <c r="PI65" s="18">
        <v>154.52554067754747</v>
      </c>
      <c r="PJ65" s="18">
        <v>157.77348788785935</v>
      </c>
      <c r="PK65" s="18">
        <v>160.42675546860696</v>
      </c>
      <c r="PL65" s="18">
        <v>161.40198765969276</v>
      </c>
      <c r="PM65" s="18">
        <v>162.22987498712538</v>
      </c>
      <c r="PN65" s="18">
        <v>167.03713366818428</v>
      </c>
      <c r="PO65" s="18">
        <v>173.05071216821671</v>
      </c>
      <c r="PP65" s="18">
        <v>173.98248292469978</v>
      </c>
      <c r="PQ65" s="18">
        <v>175.83436405277251</v>
      </c>
      <c r="PR65" s="18">
        <v>175.07113885974886</v>
      </c>
      <c r="PS65" s="18">
        <v>161.27054332089423</v>
      </c>
      <c r="PT65" s="18">
        <v>157.45547739076616</v>
      </c>
      <c r="PU65" s="18">
        <v>153.13901491022111</v>
      </c>
      <c r="PV65" s="18">
        <v>148.75577022528648</v>
      </c>
      <c r="PW65" s="18">
        <v>150.04477277350426</v>
      </c>
      <c r="PX65" s="18">
        <v>146.68128174924851</v>
      </c>
      <c r="PY65" s="18">
        <v>146.09190229463579</v>
      </c>
      <c r="PZ65" s="18">
        <v>146.58269849514963</v>
      </c>
      <c r="QA65" s="18">
        <v>145.14317097830772</v>
      </c>
      <c r="QB65" s="18">
        <v>142.65102871608735</v>
      </c>
      <c r="QC65" s="18">
        <v>142.27471629452708</v>
      </c>
      <c r="QD65" s="18">
        <v>135.5350138261318</v>
      </c>
      <c r="QE65" s="18">
        <v>135.51063302135466</v>
      </c>
      <c r="QF65" s="18">
        <v>133.78701612710952</v>
      </c>
      <c r="QG65" s="18">
        <v>124.15553820514678</v>
      </c>
      <c r="QH65" s="18">
        <v>121.93688497042656</v>
      </c>
      <c r="QI65" s="18">
        <v>124.7830789194107</v>
      </c>
      <c r="QJ65" s="18">
        <v>129.27656724333764</v>
      </c>
      <c r="QK65" s="18">
        <v>126.97523127937318</v>
      </c>
      <c r="QL65" s="18">
        <v>127.67591440796852</v>
      </c>
      <c r="QM65" s="18">
        <v>126.28620853567124</v>
      </c>
      <c r="QN65" s="18">
        <v>128.66068691396714</v>
      </c>
      <c r="QO65" s="18">
        <v>135.30816633820533</v>
      </c>
      <c r="QP65" s="18">
        <v>133.60363007378578</v>
      </c>
      <c r="QQ65" s="18">
        <v>127.32504282617569</v>
      </c>
      <c r="QR65" s="18">
        <v>126.64556039738655</v>
      </c>
      <c r="QS65" s="18">
        <v>128.1910914132595</v>
      </c>
      <c r="QT65" s="18">
        <v>130.17547691512107</v>
      </c>
      <c r="QU65" s="18">
        <v>132.50967396378516</v>
      </c>
      <c r="QV65" s="18">
        <v>134.32975404214858</v>
      </c>
      <c r="QW65" s="18">
        <v>135.84242397332193</v>
      </c>
      <c r="QX65" s="18">
        <v>137.09432529687882</v>
      </c>
      <c r="QY65" s="18">
        <v>137.58830160236357</v>
      </c>
      <c r="QZ65" s="18">
        <v>139.05008985400201</v>
      </c>
      <c r="RA65" s="18">
        <v>141.61325446057319</v>
      </c>
      <c r="RB65" s="18">
        <v>145.10076957869532</v>
      </c>
      <c r="RC65" s="18">
        <v>143.05808215236664</v>
      </c>
      <c r="RD65" s="18">
        <v>139.98928085541726</v>
      </c>
      <c r="RE65" s="18">
        <v>139.69035098814965</v>
      </c>
      <c r="RF65" s="18">
        <v>136.64169035601614</v>
      </c>
      <c r="RG65" s="18">
        <v>134.00856344008446</v>
      </c>
      <c r="RH65" s="18">
        <v>129.44193270182609</v>
      </c>
      <c r="RI65" s="18">
        <v>129.66241997981072</v>
      </c>
      <c r="RJ65" s="18">
        <v>129.32108871293067</v>
      </c>
      <c r="RK65" s="18">
        <v>130.5952507712841</v>
      </c>
      <c r="RL65" s="18">
        <v>130.31858163881301</v>
      </c>
      <c r="RM65" s="18">
        <v>129.73344232416153</v>
      </c>
      <c r="RN65" s="18">
        <v>131.85775244474411</v>
      </c>
      <c r="RO65" s="18">
        <v>135.38130875253677</v>
      </c>
      <c r="RP65" s="18">
        <v>134.81737013769151</v>
      </c>
      <c r="RQ65" s="18">
        <v>133.45840528011323</v>
      </c>
      <c r="RR65" s="18">
        <v>131.70934754610062</v>
      </c>
      <c r="RS65" s="18">
        <v>122.90893705654143</v>
      </c>
      <c r="RT65" s="18">
        <v>122.86865572690964</v>
      </c>
      <c r="RU65" s="18">
        <v>119.63660904145242</v>
      </c>
      <c r="RV65" s="18">
        <v>112.56935576105118</v>
      </c>
      <c r="RW65" s="18">
        <v>110.24257895731925</v>
      </c>
      <c r="RX65" s="18">
        <v>109.67758030748367</v>
      </c>
      <c r="RY65" s="18">
        <v>110.9125210711956</v>
      </c>
      <c r="RZ65" s="18">
        <v>107.93064264345169</v>
      </c>
      <c r="SA65" s="18">
        <v>105.13321030402184</v>
      </c>
      <c r="SB65" s="18">
        <v>102.09302995181085</v>
      </c>
      <c r="SC65" s="18">
        <v>103.62054037284851</v>
      </c>
      <c r="SD65" s="18">
        <v>104.43464724540711</v>
      </c>
      <c r="SE65" s="18">
        <v>105.38443859672546</v>
      </c>
      <c r="SF65" s="18">
        <v>105.63248678445817</v>
      </c>
      <c r="SG65" s="18">
        <v>112.48455296182632</v>
      </c>
      <c r="SH65" s="18">
        <v>114.15834821152687</v>
      </c>
      <c r="SI65" s="18">
        <v>115.53427362895012</v>
      </c>
      <c r="SJ65" s="18">
        <v>116.33354001164437</v>
      </c>
      <c r="SK65" s="18">
        <v>115.97524818491935</v>
      </c>
      <c r="SL65" s="18">
        <v>115.47915180945395</v>
      </c>
      <c r="SM65" s="18">
        <v>114.79754931068422</v>
      </c>
      <c r="SN65" s="18">
        <v>114.64172416710853</v>
      </c>
      <c r="SO65" s="18">
        <v>119.44580274319648</v>
      </c>
      <c r="SP65" s="5">
        <v>120.28747052550315</v>
      </c>
      <c r="SQ65" s="5">
        <v>122.46902253556252</v>
      </c>
      <c r="SR65" s="5">
        <v>120.00444118309021</v>
      </c>
      <c r="SS65" s="5">
        <v>128.97657734107972</v>
      </c>
    </row>
    <row r="66" spans="1:513" x14ac:dyDescent="0.25">
      <c r="A66" s="5" t="s">
        <v>292</v>
      </c>
      <c r="B66" s="5" t="str">
        <f ca="1">_xlfn.XLOOKUP(A66,bonds[worksheet get],bonds[unique lookup],"-")</f>
        <v>ORAFP 5 1/4 PERP nc-24</v>
      </c>
      <c r="C66" s="5" t="str">
        <f ca="1">_xlfn.XLOOKUP(A66,bonds[worksheet get],bonds[ID_ISIN],"-")</f>
        <v>XS1028599287</v>
      </c>
      <c r="D66" s="18">
        <f ca="1">_xll.BDH(A66,"blp_i_sprd_mid","-2AY",,"Dates=H","Fill=C","Sort=R","Dir=H","factor="&amp;_xlfn.XLOOKUP(A66,bonds[worksheet get],bonds[yas/blp factor]),"cols=510;rows=1")</f>
        <v>202.38253673183917</v>
      </c>
      <c r="E66" s="18">
        <v>203.39594501805306</v>
      </c>
      <c r="F66" s="18">
        <v>213.86416249775885</v>
      </c>
      <c r="G66" s="18">
        <v>216.41318946051598</v>
      </c>
      <c r="H66" s="18">
        <v>218.16589559817314</v>
      </c>
      <c r="I66" s="18">
        <v>223.18391727995871</v>
      </c>
      <c r="J66" s="18">
        <v>228.16592445206643</v>
      </c>
      <c r="K66" s="18">
        <v>229.41042584204675</v>
      </c>
      <c r="L66" s="18">
        <v>232.20054993903636</v>
      </c>
      <c r="M66" s="18">
        <v>233.25097313797474</v>
      </c>
      <c r="N66" s="18">
        <v>232.44965029764174</v>
      </c>
      <c r="O66" s="18">
        <v>234.61952450573446</v>
      </c>
      <c r="P66" s="18">
        <v>229.31338674652577</v>
      </c>
      <c r="Q66" s="18">
        <v>226.55627595007419</v>
      </c>
      <c r="R66" s="18">
        <v>219.35737562668325</v>
      </c>
      <c r="S66" s="18">
        <v>212.73970947337151</v>
      </c>
      <c r="T66" s="18">
        <v>237.69076185882091</v>
      </c>
      <c r="U66" s="18">
        <v>232.93384537220001</v>
      </c>
      <c r="V66" s="18">
        <v>234.45345759999753</v>
      </c>
      <c r="W66" s="18">
        <v>202.99578379940985</v>
      </c>
      <c r="X66" s="18">
        <v>183.55995340991018</v>
      </c>
      <c r="Y66" s="18">
        <v>172.89765773916244</v>
      </c>
      <c r="Z66" s="18">
        <v>180.43869590449336</v>
      </c>
      <c r="AA66" s="18">
        <v>198.74307044827938</v>
      </c>
      <c r="AB66" s="18">
        <v>207.45157896900176</v>
      </c>
      <c r="AC66" s="18">
        <v>216.79534342432021</v>
      </c>
      <c r="AD66" s="18">
        <v>217.35456872737407</v>
      </c>
      <c r="AE66" s="18">
        <v>216.08905887341501</v>
      </c>
      <c r="AF66" s="18">
        <v>206.06902195858953</v>
      </c>
      <c r="AG66" s="18">
        <v>204.07521868669986</v>
      </c>
      <c r="AH66" s="18">
        <v>218.40599232935907</v>
      </c>
      <c r="AI66" s="18">
        <v>232.30759306502341</v>
      </c>
      <c r="AJ66" s="18">
        <v>232.4956688377857</v>
      </c>
      <c r="AK66" s="18">
        <v>233.58710856163501</v>
      </c>
      <c r="AL66" s="18">
        <v>243.75720593345164</v>
      </c>
      <c r="AM66" s="18">
        <v>250.91008771669865</v>
      </c>
      <c r="AN66" s="18">
        <v>263.26806655144691</v>
      </c>
      <c r="AO66" s="18">
        <v>269.50257833790778</v>
      </c>
      <c r="AP66" s="18">
        <v>267.76587864899636</v>
      </c>
      <c r="AQ66" s="18">
        <v>261.03316614532469</v>
      </c>
      <c r="AR66" s="18">
        <v>254.53754916369914</v>
      </c>
      <c r="AS66" s="18">
        <v>254.1804052760601</v>
      </c>
      <c r="AT66" s="18">
        <v>255.6369921119213</v>
      </c>
      <c r="AU66" s="18">
        <v>254.02034078860282</v>
      </c>
      <c r="AV66" s="18">
        <v>256.24423676121239</v>
      </c>
      <c r="AW66" s="18">
        <v>257.81386914134026</v>
      </c>
      <c r="AX66" s="18">
        <v>255.79405539023875</v>
      </c>
      <c r="AY66" s="18">
        <v>233.60311501038072</v>
      </c>
      <c r="AZ66" s="18">
        <v>223.42601481723787</v>
      </c>
      <c r="BA66" s="18">
        <v>218.0338423960209</v>
      </c>
      <c r="BB66" s="18">
        <v>213.92718788969518</v>
      </c>
      <c r="BC66" s="18">
        <v>222.18751584553721</v>
      </c>
      <c r="BD66" s="18">
        <v>221.48623330986499</v>
      </c>
      <c r="BE66" s="18">
        <v>230.82999776518344</v>
      </c>
      <c r="BF66" s="18">
        <v>231.28618155443669</v>
      </c>
      <c r="BG66" s="18">
        <v>222.00744329714774</v>
      </c>
      <c r="BH66" s="18">
        <v>218.03184158992767</v>
      </c>
      <c r="BI66" s="18">
        <v>219.4284042429924</v>
      </c>
      <c r="BJ66" s="18">
        <v>207.2925148845911</v>
      </c>
      <c r="BK66" s="18">
        <v>206.69127265357972</v>
      </c>
      <c r="BL66" s="18">
        <v>232.42063860929011</v>
      </c>
      <c r="BM66" s="18">
        <v>264.80368522799017</v>
      </c>
      <c r="BN66" s="18">
        <v>277.70188170790669</v>
      </c>
      <c r="BO66" s="18">
        <v>311.42346760296823</v>
      </c>
      <c r="BP66" s="18">
        <v>315.79022690141204</v>
      </c>
      <c r="BQ66" s="18">
        <v>319.36166577780244</v>
      </c>
      <c r="BR66" s="18">
        <v>319.0405363998413</v>
      </c>
      <c r="BS66" s="18">
        <v>328.59138428580764</v>
      </c>
      <c r="BT66" s="18">
        <v>344.98899062275888</v>
      </c>
      <c r="BU66" s="18">
        <v>347.68907844555378</v>
      </c>
      <c r="BV66" s="18">
        <v>356.87678002560136</v>
      </c>
      <c r="BW66" s="18">
        <v>361.09547967314717</v>
      </c>
      <c r="BX66" s="18">
        <v>408.84871869993214</v>
      </c>
      <c r="BY66" s="18">
        <v>418.69768669378755</v>
      </c>
      <c r="BZ66" s="18">
        <v>402.0699876561165</v>
      </c>
      <c r="CA66" s="18">
        <v>407.68825116586686</v>
      </c>
      <c r="CB66" s="18">
        <v>414.72308538961408</v>
      </c>
      <c r="CC66" s="18">
        <v>374.60892402672772</v>
      </c>
      <c r="CD66" s="18">
        <v>327.92311505067346</v>
      </c>
      <c r="CE66" s="18">
        <v>261.40431567561626</v>
      </c>
      <c r="CF66" s="18">
        <v>257.47573291158676</v>
      </c>
      <c r="CG66" s="18">
        <v>215.38177391946314</v>
      </c>
      <c r="CH66" s="18">
        <v>212.37256155526637</v>
      </c>
      <c r="CI66" s="18">
        <v>224.05526833355427</v>
      </c>
      <c r="CJ66" s="18">
        <v>179.2432142637968</v>
      </c>
      <c r="CK66" s="18">
        <v>159.73335404884816</v>
      </c>
      <c r="CL66" s="18">
        <v>150.68670929837228</v>
      </c>
      <c r="CM66" s="18">
        <v>157.07028113877774</v>
      </c>
      <c r="CN66" s="18">
        <v>176.31103293418886</v>
      </c>
      <c r="CO66" s="18">
        <v>173.54691931641102</v>
      </c>
      <c r="CP66" s="18">
        <v>153.01964920306204</v>
      </c>
      <c r="CQ66" s="18">
        <v>136.97018312633037</v>
      </c>
      <c r="CR66" s="18">
        <v>129.66323927390573</v>
      </c>
      <c r="CS66" s="18">
        <v>124.58919502151012</v>
      </c>
      <c r="CT66" s="18">
        <v>111.91208761489392</v>
      </c>
      <c r="CU66" s="18">
        <v>114.02293804323673</v>
      </c>
      <c r="CV66" s="18">
        <v>115.60757646906377</v>
      </c>
      <c r="CW66" s="18">
        <v>118.11058489167691</v>
      </c>
      <c r="CX66" s="18">
        <v>117.52334830331802</v>
      </c>
      <c r="CY66" s="18">
        <v>118.96492909348011</v>
      </c>
      <c r="CZ66" s="18">
        <v>119.40010441875458</v>
      </c>
      <c r="DA66" s="18">
        <v>119.73623984241486</v>
      </c>
      <c r="DB66" s="18">
        <v>121.10078959798814</v>
      </c>
      <c r="DC66" s="18">
        <v>122.02116040086746</v>
      </c>
      <c r="DD66" s="18">
        <v>119.85128619277477</v>
      </c>
      <c r="DE66" s="18">
        <v>119.6291967164278</v>
      </c>
      <c r="DF66" s="18">
        <v>120.89070495820046</v>
      </c>
      <c r="DG66" s="18">
        <v>124.57418897581101</v>
      </c>
      <c r="DH66" s="18">
        <v>132.64544075584413</v>
      </c>
      <c r="DI66" s="18">
        <v>132.74648146355153</v>
      </c>
      <c r="DJ66" s="18">
        <v>130.69165360581877</v>
      </c>
      <c r="DK66" s="18">
        <v>127.5363823968172</v>
      </c>
      <c r="DL66" s="18">
        <v>128.0595931901932</v>
      </c>
      <c r="DM66" s="18">
        <v>130.8217060018778</v>
      </c>
      <c r="DN66" s="18">
        <v>119.51114915692806</v>
      </c>
      <c r="DO66" s="18">
        <v>116.4399118038416</v>
      </c>
      <c r="DP66" s="18">
        <v>112.25922747206688</v>
      </c>
      <c r="DQ66" s="18">
        <v>111.61096629786492</v>
      </c>
      <c r="DR66" s="18">
        <v>110.42748949372768</v>
      </c>
      <c r="DS66" s="18">
        <v>110.97470996022226</v>
      </c>
      <c r="DT66" s="18">
        <v>114.38908555829525</v>
      </c>
      <c r="DU66" s="18">
        <v>117.38229147374629</v>
      </c>
      <c r="DV66" s="18">
        <v>115.2994523307085</v>
      </c>
      <c r="DW66" s="18">
        <v>114.51513634216785</v>
      </c>
      <c r="DX66" s="18">
        <v>116.26384086763859</v>
      </c>
      <c r="DY66" s="18">
        <v>116.58797145473957</v>
      </c>
      <c r="DZ66" s="18">
        <v>121.32688068652153</v>
      </c>
      <c r="EA66" s="18">
        <v>119.13099599921703</v>
      </c>
      <c r="EB66" s="18">
        <v>118.11958851909638</v>
      </c>
      <c r="EC66" s="18">
        <v>114.84827055668832</v>
      </c>
      <c r="ED66" s="18">
        <v>111.71100660252571</v>
      </c>
      <c r="EE66" s="18">
        <v>111.02973212778568</v>
      </c>
      <c r="EF66" s="18">
        <v>110.67058743405343</v>
      </c>
      <c r="EG66" s="18">
        <v>113.25762971258163</v>
      </c>
      <c r="EH66" s="18">
        <v>114.95631408572197</v>
      </c>
      <c r="EI66" s="18">
        <v>115.90769738304616</v>
      </c>
      <c r="EJ66" s="18">
        <v>116.79305407929419</v>
      </c>
      <c r="EK66" s="18">
        <v>117.39729751944542</v>
      </c>
      <c r="EL66" s="18">
        <v>118.66880979168414</v>
      </c>
      <c r="EM66" s="18">
        <v>120.46953527557851</v>
      </c>
      <c r="EN66" s="18">
        <v>119.90130634510517</v>
      </c>
      <c r="EO66" s="18">
        <v>121.32688068652153</v>
      </c>
      <c r="EP66" s="18">
        <v>126.49496282529832</v>
      </c>
      <c r="EQ66" s="18">
        <v>129.38812843608858</v>
      </c>
      <c r="ER66" s="18">
        <v>127.89952870273591</v>
      </c>
      <c r="ES66" s="18">
        <v>129.42914496099951</v>
      </c>
      <c r="ET66" s="18">
        <v>133.34372208237647</v>
      </c>
      <c r="EU66" s="18">
        <v>135.12844111752511</v>
      </c>
      <c r="EV66" s="18">
        <v>139.91737050163744</v>
      </c>
      <c r="EW66" s="18">
        <v>140.5986449763775</v>
      </c>
      <c r="EX66" s="18">
        <v>134.24608563041687</v>
      </c>
      <c r="EY66" s="18">
        <v>138.11764542078973</v>
      </c>
      <c r="EZ66" s="18">
        <v>139.77531326901911</v>
      </c>
      <c r="FA66" s="18">
        <v>139.74830238676071</v>
      </c>
      <c r="FB66" s="18">
        <v>139.99540193927288</v>
      </c>
      <c r="FC66" s="18">
        <v>144.83235066962243</v>
      </c>
      <c r="FD66" s="18">
        <v>149.8863868610859</v>
      </c>
      <c r="FE66" s="18">
        <v>150.25653598833085</v>
      </c>
      <c r="FF66" s="18">
        <v>151.39699546146394</v>
      </c>
      <c r="FG66" s="18">
        <v>146.04483916211126</v>
      </c>
      <c r="FH66" s="18">
        <v>143.10965662336349</v>
      </c>
      <c r="FI66" s="18">
        <v>142.31133499217032</v>
      </c>
      <c r="FJ66" s="18">
        <v>142.42538093948363</v>
      </c>
      <c r="FK66" s="18">
        <v>140.68568004143236</v>
      </c>
      <c r="FL66" s="18">
        <v>137.63445074927807</v>
      </c>
      <c r="FM66" s="18">
        <v>136.73008639514447</v>
      </c>
      <c r="FN66" s="18">
        <v>135.06041371035576</v>
      </c>
      <c r="FO66" s="18">
        <v>132.32431137788294</v>
      </c>
      <c r="FP66" s="18">
        <v>135.30851366591452</v>
      </c>
      <c r="FQ66" s="18">
        <v>133.32271361839773</v>
      </c>
      <c r="FR66" s="18">
        <v>139.51220726776123</v>
      </c>
      <c r="FS66" s="18">
        <v>141.72409840381147</v>
      </c>
      <c r="FT66" s="18">
        <v>141.98420319592952</v>
      </c>
      <c r="FU66" s="18">
        <v>140.0374188672304</v>
      </c>
      <c r="FV66" s="18">
        <v>137.7524983087778</v>
      </c>
      <c r="FW66" s="18">
        <v>135.26949794709682</v>
      </c>
      <c r="FX66" s="18">
        <v>137.09523350715637</v>
      </c>
      <c r="FY66" s="18">
        <v>139.9243733229637</v>
      </c>
      <c r="FZ66" s="18">
        <v>143.00961631870268</v>
      </c>
      <c r="GA66" s="18">
        <v>141.57803955900667</v>
      </c>
      <c r="GB66" s="18">
        <v>140.72769696938991</v>
      </c>
      <c r="GC66" s="18">
        <v>143.31573965096476</v>
      </c>
      <c r="GD66" s="18">
        <v>145.23251188826561</v>
      </c>
      <c r="GE66" s="18">
        <v>146.21690848612783</v>
      </c>
      <c r="GF66" s="18">
        <v>149.63528569638729</v>
      </c>
      <c r="GG66" s="18">
        <v>151.79315506792068</v>
      </c>
      <c r="GH66" s="18">
        <v>151.04485358905794</v>
      </c>
      <c r="GI66" s="18">
        <v>154.51725256383421</v>
      </c>
      <c r="GJ66" s="18">
        <v>160.69174016749861</v>
      </c>
      <c r="GK66" s="18">
        <v>161.12191347754001</v>
      </c>
      <c r="GL66" s="18">
        <v>158.43883250653744</v>
      </c>
      <c r="GM66" s="18">
        <v>158.15972005653381</v>
      </c>
      <c r="GN66" s="18">
        <v>159.43323313486576</v>
      </c>
      <c r="GO66" s="18">
        <v>154.24114132297038</v>
      </c>
      <c r="GP66" s="18">
        <v>150.74573307812213</v>
      </c>
      <c r="GQ66" s="18">
        <v>153.36078664195537</v>
      </c>
      <c r="GR66" s="18">
        <v>153.64890271937847</v>
      </c>
      <c r="GS66" s="18">
        <v>154.97843836832047</v>
      </c>
      <c r="GT66" s="18">
        <v>155.83478337621688</v>
      </c>
      <c r="GU66" s="18">
        <v>154.57527594053747</v>
      </c>
      <c r="GV66" s="18">
        <v>153.9540256485939</v>
      </c>
      <c r="GW66" s="18">
        <v>149.9274033859968</v>
      </c>
      <c r="GX66" s="18">
        <v>157.10429484236241</v>
      </c>
      <c r="GY66" s="18">
        <v>156.00185068500042</v>
      </c>
      <c r="GZ66" s="18">
        <v>147.57245461428167</v>
      </c>
      <c r="HA66" s="18">
        <v>140.90776951777934</v>
      </c>
      <c r="HB66" s="18">
        <v>134.9523701813221</v>
      </c>
      <c r="HC66" s="18">
        <v>135.20947376430036</v>
      </c>
      <c r="HD66" s="18">
        <v>161.70814966285229</v>
      </c>
      <c r="HE66" s="18">
        <v>157.05927670526506</v>
      </c>
      <c r="HF66" s="18">
        <v>153.28075439822672</v>
      </c>
      <c r="HG66" s="18">
        <v>152.13529290986062</v>
      </c>
      <c r="HH66" s="18">
        <v>150.06846021556856</v>
      </c>
      <c r="HI66" s="18">
        <v>157.29036980903149</v>
      </c>
      <c r="HJ66" s="18">
        <v>159.50126054203511</v>
      </c>
      <c r="HK66" s="18">
        <v>153.26974996471404</v>
      </c>
      <c r="HL66" s="18">
        <v>148.29974762916567</v>
      </c>
      <c r="HM66" s="18">
        <v>146.30894556641579</v>
      </c>
      <c r="HN66" s="18">
        <v>144.08705039989948</v>
      </c>
      <c r="HO66" s="18">
        <v>141.89016530954837</v>
      </c>
      <c r="HP66" s="18">
        <v>143.33974932408333</v>
      </c>
      <c r="HQ66" s="18">
        <v>143.38076584899426</v>
      </c>
      <c r="HR66" s="18">
        <v>142.4053728785515</v>
      </c>
      <c r="HS66" s="18">
        <v>153.58187571525573</v>
      </c>
      <c r="HT66" s="18">
        <v>165.48066955161093</v>
      </c>
      <c r="HU66" s="18">
        <v>168.72197542262077</v>
      </c>
      <c r="HV66" s="18">
        <v>175.66877417826655</v>
      </c>
      <c r="HW66" s="18">
        <v>179.16918443834783</v>
      </c>
      <c r="HX66" s="18">
        <v>164.20515566718581</v>
      </c>
      <c r="HY66" s="18">
        <v>157.66352014541624</v>
      </c>
      <c r="HZ66" s="18">
        <v>151.33797168171404</v>
      </c>
      <c r="IA66" s="18">
        <v>151.43701158332826</v>
      </c>
      <c r="IB66" s="18">
        <v>152.89960083746911</v>
      </c>
      <c r="IC66" s="18">
        <v>156.67011992013454</v>
      </c>
      <c r="ID66" s="18">
        <v>162.49546686053276</v>
      </c>
      <c r="IE66" s="18">
        <v>174.79942393076422</v>
      </c>
      <c r="IF66" s="18">
        <v>160.22855355691908</v>
      </c>
      <c r="IG66" s="18">
        <v>150.18050535678864</v>
      </c>
      <c r="IH66" s="18">
        <v>148.25572989511491</v>
      </c>
      <c r="II66" s="18">
        <v>146.93219666445253</v>
      </c>
      <c r="IJ66" s="18">
        <v>138.71188483047487</v>
      </c>
      <c r="IK66" s="18">
        <v>136.42896507811545</v>
      </c>
      <c r="IL66" s="18">
        <v>137.10523753762246</v>
      </c>
      <c r="IM66" s="18">
        <v>148.62287781322001</v>
      </c>
      <c r="IN66" s="18">
        <v>156.22494056439399</v>
      </c>
      <c r="IO66" s="18">
        <v>160.31658902502062</v>
      </c>
      <c r="IP66" s="18">
        <v>157.71654150688647</v>
      </c>
      <c r="IQ66" s="18">
        <v>158.01266080868245</v>
      </c>
      <c r="IR66" s="18">
        <v>149.22311964118481</v>
      </c>
      <c r="IS66" s="18">
        <v>141.77211775004864</v>
      </c>
      <c r="IT66" s="18">
        <v>142.53642567765715</v>
      </c>
      <c r="IU66" s="18">
        <v>144.44119307839873</v>
      </c>
      <c r="IV66" s="18">
        <v>146.19389921605585</v>
      </c>
      <c r="IW66" s="18">
        <v>155.32257701635359</v>
      </c>
      <c r="IX66" s="18">
        <v>157.36139842534067</v>
      </c>
      <c r="IY66" s="18">
        <v>156.91321786046026</v>
      </c>
      <c r="IZ66" s="18">
        <v>148.92800074243544</v>
      </c>
      <c r="JA66" s="18">
        <v>149.97242152309417</v>
      </c>
      <c r="JB66" s="18">
        <v>154.0160506374836</v>
      </c>
      <c r="JC66" s="18">
        <v>157.21133796834945</v>
      </c>
      <c r="JD66" s="18">
        <v>159.44623837447168</v>
      </c>
      <c r="JE66" s="18">
        <v>163.6539335885048</v>
      </c>
      <c r="JF66" s="18">
        <v>168.5999262509346</v>
      </c>
      <c r="JG66" s="18">
        <v>170.44867108106612</v>
      </c>
      <c r="JH66" s="18">
        <v>169.25418984341621</v>
      </c>
      <c r="JI66" s="18">
        <v>167.51749015450477</v>
      </c>
      <c r="JJ66" s="18">
        <v>166.26298473405839</v>
      </c>
      <c r="JK66" s="18">
        <v>166.72717174768448</v>
      </c>
      <c r="JL66" s="18">
        <v>173.90506360709668</v>
      </c>
      <c r="JM66" s="18">
        <v>186.08096908736229</v>
      </c>
      <c r="JN66" s="18">
        <v>195.16162754142283</v>
      </c>
      <c r="JO66" s="18">
        <v>198.2548737615347</v>
      </c>
      <c r="JP66" s="18">
        <v>199.07120264756682</v>
      </c>
      <c r="JQ66" s="18">
        <v>200.38673265385628</v>
      </c>
      <c r="JR66" s="18">
        <v>196.6012075254917</v>
      </c>
      <c r="JS66" s="18">
        <v>200.76988702070713</v>
      </c>
      <c r="JT66" s="18">
        <v>204.75649316143989</v>
      </c>
      <c r="JU66" s="18">
        <v>204.3793412128687</v>
      </c>
      <c r="JV66" s="18">
        <v>208.50200216794013</v>
      </c>
      <c r="JW66" s="18">
        <v>217.83776339888573</v>
      </c>
      <c r="JX66" s="18">
        <v>222.03145297026634</v>
      </c>
      <c r="JY66" s="18">
        <v>219.92360375106335</v>
      </c>
      <c r="JZ66" s="18">
        <v>217.29554494762419</v>
      </c>
      <c r="KA66" s="18">
        <v>219.37238167238235</v>
      </c>
      <c r="KB66" s="18">
        <v>217.41159170103074</v>
      </c>
      <c r="KC66" s="18">
        <v>215.18269371318817</v>
      </c>
      <c r="KD66" s="18">
        <v>215.18469451928141</v>
      </c>
      <c r="KE66" s="18">
        <v>215.16968847358226</v>
      </c>
      <c r="KF66" s="18">
        <v>199.60341706836223</v>
      </c>
      <c r="KG66" s="18">
        <v>194.50736394894122</v>
      </c>
      <c r="KH66" s="18">
        <v>193.42192664337156</v>
      </c>
      <c r="KI66" s="18">
        <v>194.34930026757715</v>
      </c>
      <c r="KJ66" s="18">
        <v>193.26586376810073</v>
      </c>
      <c r="KK66" s="18">
        <v>196.1620305880308</v>
      </c>
      <c r="KL66" s="18">
        <v>194.24925996291637</v>
      </c>
      <c r="KM66" s="18">
        <v>192.97774769067766</v>
      </c>
      <c r="KN66" s="18">
        <v>186.13198964273928</v>
      </c>
      <c r="KO66" s="18">
        <v>188.89010084223747</v>
      </c>
      <c r="KP66" s="18">
        <v>180.06254435896875</v>
      </c>
      <c r="KQ66" s="18">
        <v>171.53610919272901</v>
      </c>
      <c r="KR66" s="18">
        <v>160.66372888219357</v>
      </c>
      <c r="KS66" s="18">
        <v>160.14251889491081</v>
      </c>
      <c r="KT66" s="18">
        <v>159.11810617518424</v>
      </c>
      <c r="KU66" s="18">
        <v>164.47726529586316</v>
      </c>
      <c r="KV66" s="18">
        <v>168.73097905004025</v>
      </c>
      <c r="KW66" s="18">
        <v>174.21018653631208</v>
      </c>
      <c r="KX66" s="18">
        <v>173.82102975118161</v>
      </c>
      <c r="KY66" s="18">
        <v>174.08913776767255</v>
      </c>
      <c r="KZ66" s="18">
        <v>172.09133288359641</v>
      </c>
      <c r="LA66" s="18">
        <v>173.82102975118161</v>
      </c>
      <c r="LB66" s="18">
        <v>173.00770207428931</v>
      </c>
      <c r="LC66" s="18">
        <v>174.49330059850217</v>
      </c>
      <c r="LD66" s="18">
        <v>175.8068297986984</v>
      </c>
      <c r="LE66" s="18">
        <v>181.74922389554976</v>
      </c>
      <c r="LF66" s="18">
        <v>193.36990568494798</v>
      </c>
      <c r="LG66" s="18">
        <v>197.46055374252796</v>
      </c>
      <c r="LH66" s="18">
        <v>193.4839516322613</v>
      </c>
      <c r="LI66" s="18">
        <v>194.21324545323847</v>
      </c>
      <c r="LJ66" s="18">
        <v>194.21224505019185</v>
      </c>
      <c r="LK66" s="18">
        <v>195.22765414249898</v>
      </c>
      <c r="LL66" s="18">
        <v>196.02897698283195</v>
      </c>
      <c r="LM66" s="18">
        <v>210.62385702979563</v>
      </c>
      <c r="LN66" s="18">
        <v>213.7171032499075</v>
      </c>
      <c r="LO66" s="18">
        <v>224.95162946331499</v>
      </c>
      <c r="LP66" s="18">
        <v>230.09270071983337</v>
      </c>
      <c r="LQ66" s="18">
        <v>235.86702710485457</v>
      </c>
      <c r="LR66" s="18">
        <v>233.43504729855061</v>
      </c>
      <c r="LS66" s="18">
        <v>239.97968402945997</v>
      </c>
      <c r="LT66" s="18">
        <v>238.17995894861221</v>
      </c>
      <c r="LU66" s="18">
        <v>238.33802262997625</v>
      </c>
      <c r="LV66" s="18">
        <v>234.47346566092966</v>
      </c>
      <c r="LW66" s="18">
        <v>232.29758903455735</v>
      </c>
      <c r="LX66" s="18">
        <v>234.62952853620052</v>
      </c>
      <c r="LY66" s="18">
        <v>236.28319477224349</v>
      </c>
      <c r="LZ66" s="18">
        <v>235.32380825054648</v>
      </c>
      <c r="MA66" s="18">
        <v>241.96948568916324</v>
      </c>
      <c r="MB66" s="18">
        <v>248.58615143942831</v>
      </c>
      <c r="MC66" s="18">
        <v>254.07536295616629</v>
      </c>
      <c r="MD66" s="18">
        <v>255.88709287357329</v>
      </c>
      <c r="ME66" s="18">
        <v>253.65519367659093</v>
      </c>
      <c r="MF66" s="18">
        <v>245.78902452111245</v>
      </c>
      <c r="MG66" s="18">
        <v>239.46747766959669</v>
      </c>
      <c r="MH66" s="18">
        <v>239.02730032908917</v>
      </c>
      <c r="MI66" s="18">
        <v>237.55370664143561</v>
      </c>
      <c r="MJ66" s="18">
        <v>233.91524076092244</v>
      </c>
      <c r="MK66" s="18">
        <v>238.66915603840351</v>
      </c>
      <c r="ML66" s="18">
        <v>247.95989913225176</v>
      </c>
      <c r="MM66" s="18">
        <v>253.45111145508289</v>
      </c>
      <c r="MN66" s="18">
        <v>259.60759180390835</v>
      </c>
      <c r="MO66" s="18">
        <v>259.44452610731122</v>
      </c>
      <c r="MP66" s="18">
        <v>262.37070501863957</v>
      </c>
      <c r="MQ66" s="18">
        <v>262.20363770985603</v>
      </c>
      <c r="MR66" s="18">
        <v>264.75666628479956</v>
      </c>
      <c r="MS66" s="18">
        <v>270.04179558002949</v>
      </c>
      <c r="MT66" s="18">
        <v>271.48637757933142</v>
      </c>
      <c r="MU66" s="18">
        <v>268.50617690348628</v>
      </c>
      <c r="MV66" s="18">
        <v>275.09883298063278</v>
      </c>
      <c r="MW66" s="18">
        <v>285.8081475945711</v>
      </c>
      <c r="MX66" s="18">
        <v>288.70731562364102</v>
      </c>
      <c r="MY66" s="18">
        <v>280.81713679504395</v>
      </c>
      <c r="MZ66" s="18">
        <v>256.83347415566448</v>
      </c>
      <c r="NA66" s="18">
        <v>260.00575221645835</v>
      </c>
      <c r="NB66" s="18">
        <v>266.11421321904658</v>
      </c>
      <c r="NC66" s="18">
        <v>264.20244299697879</v>
      </c>
      <c r="ND66" s="18">
        <v>267.44074765884881</v>
      </c>
      <c r="NE66" s="18">
        <v>279.23649998140337</v>
      </c>
      <c r="NF66" s="18">
        <v>282.68989129829407</v>
      </c>
      <c r="NG66" s="18">
        <v>282.36375990509987</v>
      </c>
      <c r="NH66" s="18">
        <v>282.21970186638833</v>
      </c>
      <c r="NI66" s="18">
        <v>285.80314557933804</v>
      </c>
      <c r="NJ66" s="18">
        <v>284.02943097770213</v>
      </c>
      <c r="NK66" s="18">
        <v>282.12766478610041</v>
      </c>
      <c r="NL66" s="18">
        <v>276.04621466577055</v>
      </c>
      <c r="NM66" s="18">
        <v>280.14186473858354</v>
      </c>
      <c r="NN66" s="18">
        <v>289.96782346236705</v>
      </c>
      <c r="NO66" s="18">
        <v>291.06426520144942</v>
      </c>
      <c r="NP66" s="18">
        <v>296.32038280832768</v>
      </c>
      <c r="NQ66" s="18">
        <v>295.87120184040072</v>
      </c>
      <c r="NR66" s="18">
        <v>292.43981939053538</v>
      </c>
      <c r="NS66" s="18">
        <v>300.84620619118215</v>
      </c>
      <c r="NT66" s="18">
        <v>301.40943310642245</v>
      </c>
      <c r="NU66" s="18">
        <v>318.63337235987188</v>
      </c>
      <c r="NV66" s="18">
        <v>326.79966242933273</v>
      </c>
      <c r="NW66" s="18">
        <v>330.49515128350259</v>
      </c>
      <c r="NX66" s="18">
        <v>332.96614680862427</v>
      </c>
      <c r="NY66" s="18">
        <v>318.5723477740288</v>
      </c>
      <c r="NZ66" s="18">
        <v>310.11794162714483</v>
      </c>
      <c r="OA66" s="18">
        <v>310.72718708252904</v>
      </c>
      <c r="OB66" s="18">
        <v>309.61874050688749</v>
      </c>
      <c r="OC66" s="18">
        <v>308.50529191601271</v>
      </c>
      <c r="OD66" s="18">
        <v>308.32621977066992</v>
      </c>
      <c r="OE66" s="18">
        <v>307.48888242065908</v>
      </c>
      <c r="OF66" s="18">
        <v>306.44346123695374</v>
      </c>
      <c r="OG66" s="18">
        <v>304.56570471847056</v>
      </c>
      <c r="OH66" s="18">
        <v>300.42303570246696</v>
      </c>
      <c r="OI66" s="18">
        <v>299.29858267807958</v>
      </c>
      <c r="OJ66" s="18">
        <v>298.65532351911071</v>
      </c>
      <c r="OK66" s="18">
        <v>312.89706129062176</v>
      </c>
      <c r="OL66" s="18">
        <v>328.01715293705462</v>
      </c>
      <c r="OM66" s="18">
        <v>329.32768092811108</v>
      </c>
      <c r="ON66" s="18">
        <v>327.33187685012814</v>
      </c>
      <c r="OO66" s="18">
        <v>327.52495463812346</v>
      </c>
      <c r="OP66" s="18">
        <v>320.20100393390658</v>
      </c>
      <c r="OQ66" s="18">
        <v>311.32142649221424</v>
      </c>
      <c r="OR66" s="18">
        <v>298.42623122143743</v>
      </c>
      <c r="OS66" s="18">
        <v>297.19573547410965</v>
      </c>
      <c r="OT66" s="18">
        <v>290.47002579176427</v>
      </c>
      <c r="OU66" s="18">
        <v>276.03320942616466</v>
      </c>
      <c r="OV66" s="18">
        <v>273.43316190803051</v>
      </c>
      <c r="OW66" s="18">
        <v>271.09822119724748</v>
      </c>
      <c r="OX66" s="18">
        <v>276.79551654767994</v>
      </c>
      <c r="OY66" s="18">
        <v>277.79591959428791</v>
      </c>
      <c r="OZ66" s="18">
        <v>279.40056608104709</v>
      </c>
      <c r="PA66" s="18">
        <v>286.798546610713</v>
      </c>
      <c r="PB66" s="18">
        <v>270.3719285854101</v>
      </c>
      <c r="PC66" s="18">
        <v>265.47995768749712</v>
      </c>
      <c r="PD66" s="18">
        <v>262.44073323190213</v>
      </c>
      <c r="PE66" s="18">
        <v>253.28604495239259</v>
      </c>
      <c r="PF66" s="18">
        <v>247.06854001772402</v>
      </c>
      <c r="PG66" s="18">
        <v>245.65797172200681</v>
      </c>
      <c r="PH66" s="18">
        <v>243.48109469258787</v>
      </c>
      <c r="PI66" s="18">
        <v>239.15335111296176</v>
      </c>
      <c r="PJ66" s="18">
        <v>241.28621040832996</v>
      </c>
      <c r="PK66" s="18">
        <v>245.57693907523156</v>
      </c>
      <c r="PL66" s="18">
        <v>245.88506321358682</v>
      </c>
      <c r="PM66" s="18">
        <v>247.02452228367329</v>
      </c>
      <c r="PN66" s="18">
        <v>254.33546774828434</v>
      </c>
      <c r="PO66" s="18">
        <v>259.46153295910364</v>
      </c>
      <c r="PP66" s="18">
        <v>264.83669852852825</v>
      </c>
      <c r="PQ66" s="18">
        <v>267.37372065472607</v>
      </c>
      <c r="PR66" s="18">
        <v>271.68045577037338</v>
      </c>
      <c r="PS66" s="18">
        <v>254.64659309577942</v>
      </c>
      <c r="PT66" s="18">
        <v>251.60536783409117</v>
      </c>
      <c r="PU66" s="18">
        <v>246.96449810087682</v>
      </c>
      <c r="PV66" s="18">
        <v>242.83083271229268</v>
      </c>
      <c r="PW66" s="18">
        <v>245.50791126501559</v>
      </c>
      <c r="PX66" s="18">
        <v>244.68557996070385</v>
      </c>
      <c r="PY66" s="18">
        <v>241.59833615887166</v>
      </c>
      <c r="PZ66" s="18">
        <v>241.17916728234292</v>
      </c>
      <c r="QA66" s="18">
        <v>240.19276987838745</v>
      </c>
      <c r="QB66" s="18">
        <v>238.97728017675877</v>
      </c>
      <c r="QC66" s="18">
        <v>237.19956396293642</v>
      </c>
      <c r="QD66" s="18">
        <v>228.59909897124768</v>
      </c>
      <c r="QE66" s="18">
        <v>229.60250322699545</v>
      </c>
      <c r="QF66" s="18">
        <v>229.0062630112171</v>
      </c>
      <c r="QG66" s="18">
        <v>221.70031956183908</v>
      </c>
      <c r="QH66" s="18">
        <v>219.51643971109391</v>
      </c>
      <c r="QI66" s="18">
        <v>223.36999224662782</v>
      </c>
      <c r="QJ66" s="18">
        <v>227.46864352858069</v>
      </c>
      <c r="QK66" s="18">
        <v>223.52505471885203</v>
      </c>
      <c r="QL66" s="18">
        <v>225.28676448392869</v>
      </c>
      <c r="QM66" s="18">
        <v>221.91640661990641</v>
      </c>
      <c r="QN66" s="18">
        <v>223.62209381437302</v>
      </c>
      <c r="QO66" s="18">
        <v>229.45644438219071</v>
      </c>
      <c r="QP66" s="18">
        <v>228.62310864436628</v>
      </c>
      <c r="QQ66" s="18">
        <v>219.99463236737253</v>
      </c>
      <c r="QR66" s="18">
        <v>218.94921118366716</v>
      </c>
      <c r="QS66" s="18">
        <v>219.58546752130988</v>
      </c>
      <c r="QT66" s="18">
        <v>221.23813335430623</v>
      </c>
      <c r="QU66" s="18">
        <v>222.47663232600689</v>
      </c>
      <c r="QV66" s="18">
        <v>224.56747469341755</v>
      </c>
      <c r="QW66" s="18">
        <v>227.68072897446154</v>
      </c>
      <c r="QX66" s="18">
        <v>231.02507635927199</v>
      </c>
      <c r="QY66" s="18">
        <v>231.62831939637661</v>
      </c>
      <c r="QZ66" s="18">
        <v>238.99528743159772</v>
      </c>
      <c r="RA66" s="18">
        <v>243.23899715530871</v>
      </c>
      <c r="RB66" s="18">
        <v>248.16298095071315</v>
      </c>
      <c r="RC66" s="18">
        <v>248.76122197258474</v>
      </c>
      <c r="RD66" s="18">
        <v>249.5245294971466</v>
      </c>
      <c r="RE66" s="18">
        <v>248.55814015412329</v>
      </c>
      <c r="RF66" s="18">
        <v>245.2458056668043</v>
      </c>
      <c r="RG66" s="18">
        <v>241.11914309954642</v>
      </c>
      <c r="RH66" s="18">
        <v>236.13613552439213</v>
      </c>
      <c r="RI66" s="18">
        <v>236.6613471238613</v>
      </c>
      <c r="RJ66" s="18">
        <v>236.86342853927613</v>
      </c>
      <c r="RK66" s="18">
        <v>237.16955187153818</v>
      </c>
      <c r="RL66" s="18">
        <v>234.90764058315753</v>
      </c>
      <c r="RM66" s="18">
        <v>233.80619682884216</v>
      </c>
      <c r="RN66" s="18">
        <v>235.71196463263033</v>
      </c>
      <c r="RO66" s="18">
        <v>243.01290606677532</v>
      </c>
      <c r="RP66" s="18">
        <v>241.99049415314198</v>
      </c>
      <c r="RQ66" s="18">
        <v>243.33903745996955</v>
      </c>
      <c r="RR66" s="18">
        <v>240.63894963717462</v>
      </c>
      <c r="RS66" s="18">
        <v>223.85218651509285</v>
      </c>
      <c r="RT66" s="18">
        <v>224.09228324627878</v>
      </c>
      <c r="RU66" s="18">
        <v>221.11808498871326</v>
      </c>
      <c r="RV66" s="18">
        <v>214.51742568719388</v>
      </c>
      <c r="RW66" s="18">
        <v>212.78972962570191</v>
      </c>
      <c r="RX66" s="18">
        <v>211.76031489074231</v>
      </c>
      <c r="RY66" s="18">
        <v>214.46840593791009</v>
      </c>
      <c r="RZ66" s="18">
        <v>212.85975783896447</v>
      </c>
      <c r="SA66" s="18">
        <v>210.67587798821927</v>
      </c>
      <c r="SB66" s="18">
        <v>205.93196674120426</v>
      </c>
      <c r="SC66" s="18">
        <v>209.5244140815735</v>
      </c>
      <c r="SD66" s="18">
        <v>211.68528466224669</v>
      </c>
      <c r="SE66" s="18">
        <v>212.41557888627054</v>
      </c>
      <c r="SF66" s="18">
        <v>213.25291623628141</v>
      </c>
      <c r="SG66" s="18">
        <v>221.111082167387</v>
      </c>
      <c r="SH66" s="18">
        <v>221.98243322098256</v>
      </c>
      <c r="SI66" s="18">
        <v>223.39200111365318</v>
      </c>
      <c r="SJ66" s="18">
        <v>225.06267420148851</v>
      </c>
      <c r="SK66" s="18">
        <v>226.25515463304518</v>
      </c>
      <c r="SL66" s="18">
        <v>226.13410586440563</v>
      </c>
      <c r="SM66" s="18">
        <v>226.10609457910058</v>
      </c>
      <c r="SN66" s="18">
        <v>224.07527639448645</v>
      </c>
      <c r="SO66" s="18">
        <v>227.55167698144913</v>
      </c>
      <c r="SP66" s="5">
        <v>228.4130240045786</v>
      </c>
      <c r="SQ66" s="5">
        <v>228.93723520100116</v>
      </c>
      <c r="SR66" s="5">
        <v>223.77515548050403</v>
      </c>
      <c r="SS66" s="5">
        <v>231.48826296985149</v>
      </c>
    </row>
    <row r="67" spans="1:513" x14ac:dyDescent="0.25">
      <c r="A67" s="5" t="s">
        <v>294</v>
      </c>
      <c r="B67" s="5" t="str">
        <f ca="1">_xlfn.XLOOKUP(A67,bonds[worksheet get],bonds[unique lookup],"-")</f>
        <v>ORAFP 2 3/8 PERP nc-25</v>
      </c>
      <c r="C67" s="5" t="str">
        <f ca="1">_xlfn.XLOOKUP(A67,bonds[worksheet get],bonds[ID_ISIN],"-")</f>
        <v>FR0013413887</v>
      </c>
      <c r="D67" s="18">
        <f ca="1">_xll.BDH(A67,"blp_i_sprd_mid","-2AY",,"Dates=H","Fill=C","Sort=R","Dir=H","factor="&amp;_xlfn.XLOOKUP(A67,bonds[worksheet get],bonds[yas/blp factor]),"cols=319;rows=1")</f>
        <v>218.65783737492561</v>
      </c>
      <c r="E67" s="18">
        <v>220.36489506626128</v>
      </c>
      <c r="F67" s="18">
        <v>234.72295629858968</v>
      </c>
      <c r="G67" s="18">
        <v>235.49118273448946</v>
      </c>
      <c r="H67" s="18">
        <v>236.57033393025398</v>
      </c>
      <c r="I67" s="18">
        <v>240.50030175542832</v>
      </c>
      <c r="J67" s="18">
        <v>244.51304825043678</v>
      </c>
      <c r="K67" s="18">
        <v>244.42421260476112</v>
      </c>
      <c r="L67" s="18">
        <v>244.68163407802581</v>
      </c>
      <c r="M67" s="18">
        <v>244.97539740633962</v>
      </c>
      <c r="N67" s="18">
        <v>244.8300299861431</v>
      </c>
      <c r="O67" s="18">
        <v>247.82318554782867</v>
      </c>
      <c r="P67" s="18">
        <v>239.80677802157402</v>
      </c>
      <c r="Q67" s="18">
        <v>237.03974955797196</v>
      </c>
      <c r="R67" s="18">
        <v>227.8392032546997</v>
      </c>
      <c r="S67" s="18">
        <v>222.07296225357055</v>
      </c>
      <c r="T67" s="18">
        <v>243.66103364872933</v>
      </c>
      <c r="U67" s="18">
        <v>239.25559321999549</v>
      </c>
      <c r="V67" s="18">
        <v>239.68765749669075</v>
      </c>
      <c r="W67" s="18">
        <v>209.45628157567978</v>
      </c>
      <c r="X67" s="18">
        <v>195.52826562809943</v>
      </c>
      <c r="Y67" s="18">
        <v>186.97783473181724</v>
      </c>
      <c r="Z67" s="18">
        <v>195.81496248459817</v>
      </c>
      <c r="AA67" s="18">
        <v>212.16173078489302</v>
      </c>
      <c r="AB67" s="18">
        <v>219.01620844554901</v>
      </c>
      <c r="AC67" s="18">
        <v>229.05463640689851</v>
      </c>
      <c r="AD67" s="18">
        <v>230.64863054919243</v>
      </c>
      <c r="AE67" s="18">
        <v>229.74412215685845</v>
      </c>
      <c r="AF67" s="18">
        <v>222.93103383111955</v>
      </c>
      <c r="AG67" s="18">
        <v>223.68411782741549</v>
      </c>
      <c r="AH67" s="18">
        <v>237.3072659909725</v>
      </c>
      <c r="AI67" s="18">
        <v>253.01704233193396</v>
      </c>
      <c r="AJ67" s="18">
        <v>254.77255583000183</v>
      </c>
      <c r="AK67" s="18">
        <v>255.97991301441192</v>
      </c>
      <c r="AL67" s="18">
        <v>259.57270918440815</v>
      </c>
      <c r="AM67" s="18">
        <v>266.48069013166429</v>
      </c>
      <c r="AN67" s="18">
        <v>276.41312101578711</v>
      </c>
      <c r="AO67" s="18">
        <v>279.94130944347381</v>
      </c>
      <c r="AP67" s="18">
        <v>278.18882443332672</v>
      </c>
      <c r="AQ67" s="18">
        <v>270.94770981478689</v>
      </c>
      <c r="AR67" s="18">
        <v>264.98259810686113</v>
      </c>
      <c r="AS67" s="18">
        <v>265.34197867345813</v>
      </c>
      <c r="AT67" s="18">
        <v>268.01007653164862</v>
      </c>
      <c r="AU67" s="18">
        <v>266.87338406538964</v>
      </c>
      <c r="AV67" s="18">
        <v>266.51299400281903</v>
      </c>
      <c r="AW67" s="18">
        <v>270.87502610468863</v>
      </c>
      <c r="AX67" s="18">
        <v>270.83464626574516</v>
      </c>
      <c r="AY67" s="18">
        <v>247.83126151561737</v>
      </c>
      <c r="AZ67" s="18">
        <v>232.38698261570929</v>
      </c>
      <c r="BA67" s="18">
        <v>221.35117263245584</v>
      </c>
      <c r="BB67" s="18">
        <v>214.03131732797624</v>
      </c>
      <c r="BC67" s="18">
        <v>224.82585777354242</v>
      </c>
      <c r="BD67" s="18">
        <v>221.11192208671571</v>
      </c>
      <c r="BE67" s="18">
        <v>232.01649759340287</v>
      </c>
      <c r="BF67" s="18">
        <v>230.36294318866729</v>
      </c>
      <c r="BG67" s="18">
        <v>218.80421429109575</v>
      </c>
      <c r="BH67" s="18">
        <v>217.87345900344849</v>
      </c>
      <c r="BI67" s="18">
        <v>217.943114225626</v>
      </c>
      <c r="BJ67" s="18">
        <v>207.84007852196692</v>
      </c>
      <c r="BK67" s="18">
        <v>199.27046720218658</v>
      </c>
      <c r="BL67" s="18">
        <v>227.598943212986</v>
      </c>
      <c r="BM67" s="18">
        <v>250.28433673143388</v>
      </c>
      <c r="BN67" s="18">
        <v>262.83640966701506</v>
      </c>
      <c r="BO67" s="18">
        <v>289.04999161314964</v>
      </c>
      <c r="BP67" s="18">
        <v>299.25902439403535</v>
      </c>
      <c r="BQ67" s="18">
        <v>297.74175194573399</v>
      </c>
      <c r="BR67" s="18">
        <v>304.5659447271824</v>
      </c>
      <c r="BS67" s="18">
        <v>327.24730026173592</v>
      </c>
      <c r="BT67" s="18">
        <v>342.3533980104923</v>
      </c>
      <c r="BU67" s="18">
        <v>348.13579094719887</v>
      </c>
      <c r="BV67" s="18">
        <v>357.42618239212038</v>
      </c>
      <c r="BW67" s="18">
        <v>364.52596757435799</v>
      </c>
      <c r="BX67" s="18">
        <v>428.46441405344012</v>
      </c>
      <c r="BY67" s="18">
        <v>445.52186751914024</v>
      </c>
      <c r="BZ67" s="18">
        <v>432.74871496534348</v>
      </c>
      <c r="CA67" s="18">
        <v>441.85638763904569</v>
      </c>
      <c r="CB67" s="18">
        <v>443.17377988457679</v>
      </c>
      <c r="CC67" s="18">
        <v>407.17111548256872</v>
      </c>
      <c r="CD67" s="18">
        <v>334.1421577613354</v>
      </c>
      <c r="CE67" s="18">
        <v>279.78584706354138</v>
      </c>
      <c r="CF67" s="18">
        <v>278.25948915147779</v>
      </c>
      <c r="CG67" s="18">
        <v>231.71970577716826</v>
      </c>
      <c r="CH67" s="18">
        <v>225.807087859869</v>
      </c>
      <c r="CI67" s="18">
        <v>234.31007244539259</v>
      </c>
      <c r="CJ67" s="18">
        <v>189.41374851608276</v>
      </c>
      <c r="CK67" s="18">
        <v>167.40471729993823</v>
      </c>
      <c r="CL67" s="18">
        <v>160.29685614991186</v>
      </c>
      <c r="CM67" s="18">
        <v>166.91612124872208</v>
      </c>
      <c r="CN67" s="18">
        <v>191.36308524107932</v>
      </c>
      <c r="CO67" s="18">
        <v>185.22030224180222</v>
      </c>
      <c r="CP67" s="18">
        <v>166.80204820370673</v>
      </c>
      <c r="CQ67" s="18">
        <v>152.98911479711535</v>
      </c>
      <c r="CR67" s="18">
        <v>147.59033033037184</v>
      </c>
      <c r="CS67" s="18">
        <v>141.99772263669968</v>
      </c>
      <c r="CT67" s="18">
        <v>128.79654379010199</v>
      </c>
      <c r="CU67" s="18">
        <v>130.81048825740817</v>
      </c>
      <c r="CV67" s="18">
        <v>134.20643271255491</v>
      </c>
      <c r="CW67" s="18">
        <v>138.01728001284599</v>
      </c>
      <c r="CX67" s="18">
        <v>137.29044291186332</v>
      </c>
      <c r="CY67" s="18">
        <v>139.63247357058523</v>
      </c>
      <c r="CZ67" s="18">
        <v>140.09381323051454</v>
      </c>
      <c r="DA67" s="18">
        <v>140.02516750431062</v>
      </c>
      <c r="DB67" s="18">
        <v>141.54748743247987</v>
      </c>
      <c r="DC67" s="18">
        <v>142.00478910851479</v>
      </c>
      <c r="DD67" s="18">
        <v>139.80913536596299</v>
      </c>
      <c r="DE67" s="18">
        <v>139.1529629831314</v>
      </c>
      <c r="DF67" s="18">
        <v>140.62783660054208</v>
      </c>
      <c r="DG67" s="18">
        <v>144.69105789422991</v>
      </c>
      <c r="DH67" s="18">
        <v>153.49184379196168</v>
      </c>
      <c r="DI67" s="18">
        <v>152.39553116464614</v>
      </c>
      <c r="DJ67" s="18">
        <v>152.25521122431755</v>
      </c>
      <c r="DK67" s="18">
        <v>148.77245011544227</v>
      </c>
      <c r="DL67" s="18">
        <v>149.89601913404465</v>
      </c>
      <c r="DM67" s="18">
        <v>152.53887959289551</v>
      </c>
      <c r="DN67" s="18">
        <v>141.67367442917825</v>
      </c>
      <c r="DO67" s="18">
        <v>138.15356196928025</v>
      </c>
      <c r="DP67" s="18">
        <v>133.45536770820615</v>
      </c>
      <c r="DQ67" s="18">
        <v>132.24498203587532</v>
      </c>
      <c r="DR67" s="18">
        <v>130.8468301124573</v>
      </c>
      <c r="DS67" s="18">
        <v>131.99159854650497</v>
      </c>
      <c r="DT67" s="18">
        <v>136.0558293361664</v>
      </c>
      <c r="DU67" s="18">
        <v>140.52486801123618</v>
      </c>
      <c r="DV67" s="18">
        <v>138.97226320385931</v>
      </c>
      <c r="DW67" s="18">
        <v>139.0287949783802</v>
      </c>
      <c r="DX67" s="18">
        <v>141.08412878060341</v>
      </c>
      <c r="DY67" s="18">
        <v>141.0689863409996</v>
      </c>
      <c r="DZ67" s="18">
        <v>145.67228798055649</v>
      </c>
      <c r="EA67" s="18">
        <v>143.7078088159561</v>
      </c>
      <c r="EB67" s="18">
        <v>141.61209517478943</v>
      </c>
      <c r="EC67" s="18">
        <v>139.78894544649123</v>
      </c>
      <c r="ED67" s="18">
        <v>136.09116169524194</v>
      </c>
      <c r="EE67" s="18">
        <v>135.46325519967078</v>
      </c>
      <c r="EF67" s="18">
        <v>132.86683155560493</v>
      </c>
      <c r="EG67" s="18">
        <v>137.04311639833449</v>
      </c>
      <c r="EH67" s="18">
        <v>137.02393597483638</v>
      </c>
      <c r="EI67" s="18">
        <v>137.2934713997841</v>
      </c>
      <c r="EJ67" s="18">
        <v>137.45398125958442</v>
      </c>
      <c r="EK67" s="18">
        <v>137.50950353813172</v>
      </c>
      <c r="EL67" s="18">
        <v>139.24785560464858</v>
      </c>
      <c r="EM67" s="18">
        <v>141.61209517478943</v>
      </c>
      <c r="EN67" s="18">
        <v>142.12592862534521</v>
      </c>
      <c r="EO67" s="18">
        <v>143.76938807034492</v>
      </c>
      <c r="EP67" s="18">
        <v>149.56793294262886</v>
      </c>
      <c r="EQ67" s="18">
        <v>153.11126380991934</v>
      </c>
      <c r="ER67" s="18">
        <v>151.61620027303695</v>
      </c>
      <c r="ES67" s="18">
        <v>153.76440770483018</v>
      </c>
      <c r="ET67" s="18">
        <v>157.80037260723114</v>
      </c>
      <c r="EU67" s="18">
        <v>161.09940544891359</v>
      </c>
      <c r="EV67" s="18">
        <v>165.68958364081382</v>
      </c>
      <c r="EW67" s="18">
        <v>166.83031409096716</v>
      </c>
      <c r="EX67" s="18">
        <v>162.29262968969346</v>
      </c>
      <c r="EY67" s="18">
        <v>167.22603651261329</v>
      </c>
      <c r="EZ67" s="18">
        <v>169.04111027312277</v>
      </c>
      <c r="FA67" s="18">
        <v>168.27894081306457</v>
      </c>
      <c r="FB67" s="18">
        <v>164.03098175621034</v>
      </c>
      <c r="FC67" s="18">
        <v>167.55816068792342</v>
      </c>
      <c r="FD67" s="18">
        <v>174.47623659491541</v>
      </c>
      <c r="FE67" s="18">
        <v>175.14048494553566</v>
      </c>
      <c r="FF67" s="18">
        <v>175.19802621603014</v>
      </c>
      <c r="FG67" s="18">
        <v>169.86183049964905</v>
      </c>
      <c r="FH67" s="18">
        <v>164.73964792966842</v>
      </c>
      <c r="FI67" s="18">
        <v>164.86078744649888</v>
      </c>
      <c r="FJ67" s="18">
        <v>164.70936305046081</v>
      </c>
      <c r="FK67" s="18">
        <v>162.76507380533218</v>
      </c>
      <c r="FL67" s="18">
        <v>159.22477142596244</v>
      </c>
      <c r="FM67" s="18">
        <v>158.93504608154296</v>
      </c>
      <c r="FN67" s="18">
        <v>156.57888247919081</v>
      </c>
      <c r="FO67" s="18">
        <v>151.13568018960953</v>
      </c>
      <c r="FP67" s="18">
        <v>153.40199865031244</v>
      </c>
      <c r="FQ67" s="18">
        <v>150.35231131410598</v>
      </c>
      <c r="FR67" s="18">
        <v>156.25786275959015</v>
      </c>
      <c r="FS67" s="18">
        <v>161.27404825234413</v>
      </c>
      <c r="FT67" s="18">
        <v>162.13817680573464</v>
      </c>
      <c r="FU67" s="18">
        <v>159.06930904603004</v>
      </c>
      <c r="FV67" s="18">
        <v>156.83731344842911</v>
      </c>
      <c r="FW67" s="18">
        <v>154.00668673849106</v>
      </c>
      <c r="FX67" s="18">
        <v>155.63904172778132</v>
      </c>
      <c r="FY67" s="18">
        <v>159.06628055810927</v>
      </c>
      <c r="FZ67" s="18">
        <v>162.76002632546425</v>
      </c>
      <c r="GA67" s="18">
        <v>161.16502268719674</v>
      </c>
      <c r="GB67" s="18">
        <v>163.6201168949604</v>
      </c>
      <c r="GC67" s="18">
        <v>168.88362890124318</v>
      </c>
      <c r="GD67" s="18">
        <v>170.73908250069618</v>
      </c>
      <c r="GE67" s="18">
        <v>170.88949740076066</v>
      </c>
      <c r="GF67" s="18">
        <v>174.22790058541298</v>
      </c>
      <c r="GG67" s="18">
        <v>177.31998675251006</v>
      </c>
      <c r="GH67" s="18">
        <v>176.71933664822578</v>
      </c>
      <c r="GI67" s="18">
        <v>182.184747849226</v>
      </c>
      <c r="GJ67" s="18">
        <v>186.42564043426515</v>
      </c>
      <c r="GK67" s="18">
        <v>189.08970030856133</v>
      </c>
      <c r="GL67" s="18">
        <v>185.345479742527</v>
      </c>
      <c r="GM67" s="18">
        <v>185.95016783070562</v>
      </c>
      <c r="GN67" s="18">
        <v>186.99600565934182</v>
      </c>
      <c r="GO67" s="18">
        <v>182.65315398097039</v>
      </c>
      <c r="GP67" s="18">
        <v>178.43447030735015</v>
      </c>
      <c r="GQ67" s="18">
        <v>179.79829936766623</v>
      </c>
      <c r="GR67" s="18">
        <v>180.17383186984063</v>
      </c>
      <c r="GS67" s="18">
        <v>182.0212095015049</v>
      </c>
      <c r="GT67" s="18">
        <v>183.09834170532227</v>
      </c>
      <c r="GU67" s="18">
        <v>180.41207291960717</v>
      </c>
      <c r="GV67" s="18">
        <v>179.70441624212265</v>
      </c>
      <c r="GW67" s="18">
        <v>175.12635200190545</v>
      </c>
      <c r="GX67" s="18">
        <v>180.2768004591465</v>
      </c>
      <c r="GY67" s="18">
        <v>179.13607000899313</v>
      </c>
      <c r="GZ67" s="18">
        <v>169.42269975113871</v>
      </c>
      <c r="HA67" s="18">
        <v>162.67623815965652</v>
      </c>
      <c r="HB67" s="18">
        <v>156.18719804143905</v>
      </c>
      <c r="HC67" s="18">
        <v>157.04526961898804</v>
      </c>
      <c r="HD67" s="18">
        <v>188.01155860877037</v>
      </c>
      <c r="HE67" s="18">
        <v>185.02042203903198</v>
      </c>
      <c r="HF67" s="18">
        <v>183.7020202975273</v>
      </c>
      <c r="HG67" s="18">
        <v>181.48213865160943</v>
      </c>
      <c r="HH67" s="18">
        <v>176.35188011384011</v>
      </c>
      <c r="HI67" s="18">
        <v>184.19667332458496</v>
      </c>
      <c r="HJ67" s="18">
        <v>187.08887928891184</v>
      </c>
      <c r="HK67" s="18">
        <v>182.41592242717741</v>
      </c>
      <c r="HL67" s="18">
        <v>180.3848165283203</v>
      </c>
      <c r="HM67" s="18">
        <v>181.33374274349211</v>
      </c>
      <c r="HN67" s="18">
        <v>181.15304296422005</v>
      </c>
      <c r="HO67" s="18">
        <v>179.36421609902382</v>
      </c>
      <c r="HP67" s="18">
        <v>179.69835926628113</v>
      </c>
      <c r="HQ67" s="18">
        <v>180.44235779881478</v>
      </c>
      <c r="HR67" s="18">
        <v>179.2874944050312</v>
      </c>
      <c r="HS67" s="18">
        <v>188.8978960735798</v>
      </c>
      <c r="HT67" s="18">
        <v>199.72070240640642</v>
      </c>
      <c r="HU67" s="18">
        <v>201.76089376902581</v>
      </c>
      <c r="HV67" s="18">
        <v>209.90146930003166</v>
      </c>
      <c r="HW67" s="18">
        <v>213.96267160177229</v>
      </c>
      <c r="HX67" s="18">
        <v>200.94824951028824</v>
      </c>
      <c r="HY67" s="18">
        <v>192.84401583433151</v>
      </c>
      <c r="HZ67" s="18">
        <v>188.50015465998649</v>
      </c>
      <c r="IA67" s="18">
        <v>190.14664259290694</v>
      </c>
      <c r="IB67" s="18">
        <v>190.56659291791917</v>
      </c>
      <c r="IC67" s="18">
        <v>193.11960823512078</v>
      </c>
      <c r="ID67" s="18">
        <v>196.30053004789355</v>
      </c>
      <c r="IE67" s="18">
        <v>206.13403032660483</v>
      </c>
      <c r="IF67" s="18">
        <v>191.67098151302338</v>
      </c>
      <c r="IG67" s="18">
        <v>179.85886912608146</v>
      </c>
      <c r="IH67" s="18">
        <v>175.40800137853623</v>
      </c>
      <c r="II67" s="18">
        <v>174.56406274461747</v>
      </c>
      <c r="IJ67" s="18">
        <v>166.80305769968032</v>
      </c>
      <c r="IK67" s="18">
        <v>165.66838422536853</v>
      </c>
      <c r="IL67" s="18">
        <v>164.53371075105667</v>
      </c>
      <c r="IM67" s="18">
        <v>173.31228773736953</v>
      </c>
      <c r="IN67" s="18">
        <v>177.89943744134902</v>
      </c>
      <c r="IO67" s="18">
        <v>181.1025681655407</v>
      </c>
      <c r="IP67" s="18">
        <v>180.02341696977618</v>
      </c>
      <c r="IQ67" s="18">
        <v>178.45062224292755</v>
      </c>
      <c r="IR67" s="18">
        <v>169.15316432619096</v>
      </c>
      <c r="IS67" s="18">
        <v>164.82545508742334</v>
      </c>
      <c r="IT67" s="18">
        <v>166.20139809942245</v>
      </c>
      <c r="IU67" s="18">
        <v>166.7021081023216</v>
      </c>
      <c r="IV67" s="18">
        <v>168.43036520910263</v>
      </c>
      <c r="IW67" s="18">
        <v>177.29172086524963</v>
      </c>
      <c r="IX67" s="18">
        <v>180.66949439287185</v>
      </c>
      <c r="IY67" s="18">
        <v>174.27534689617156</v>
      </c>
      <c r="IZ67" s="18">
        <v>167.280549295187</v>
      </c>
      <c r="JA67" s="18">
        <v>167.16243826627732</v>
      </c>
      <c r="JB67" s="18">
        <v>169.88101092314719</v>
      </c>
      <c r="JC67" s="18">
        <v>172.69750468945503</v>
      </c>
      <c r="JD67" s="18">
        <v>177.39267046260832</v>
      </c>
      <c r="JE67" s="18">
        <v>188.38002463912963</v>
      </c>
      <c r="JF67" s="18">
        <v>193.64454614138603</v>
      </c>
      <c r="JG67" s="18">
        <v>195.03664108896254</v>
      </c>
      <c r="JH67" s="18">
        <v>193.5839763829708</v>
      </c>
      <c r="JI67" s="18">
        <v>189.59343879938126</v>
      </c>
      <c r="JJ67" s="18">
        <v>189.06850089311598</v>
      </c>
      <c r="JK67" s="18">
        <v>187.45027884745599</v>
      </c>
      <c r="JL67" s="18">
        <v>193.1569595861435</v>
      </c>
      <c r="JM67" s="18">
        <v>201.48631086421014</v>
      </c>
      <c r="JN67" s="18">
        <v>213.91219680309297</v>
      </c>
      <c r="JO67" s="18">
        <v>218.67096082258226</v>
      </c>
      <c r="JP67" s="18">
        <v>217.58070517110824</v>
      </c>
      <c r="JQ67" s="18">
        <v>219.46442465782167</v>
      </c>
      <c r="JR67" s="18">
        <v>213.15911280679703</v>
      </c>
      <c r="JS67" s="18">
        <v>219.29987681412697</v>
      </c>
      <c r="JT67" s="18">
        <v>225.17716237235069</v>
      </c>
      <c r="JU67" s="18">
        <v>225.076212774992</v>
      </c>
      <c r="JV67" s="18">
        <v>230.4649022819996</v>
      </c>
      <c r="JW67" s="18">
        <v>239.03956108164786</v>
      </c>
      <c r="JX67" s="18">
        <v>248.15631921911239</v>
      </c>
      <c r="JY67" s="18">
        <v>247.73132141423227</v>
      </c>
      <c r="JZ67" s="18">
        <v>245.97883640408514</v>
      </c>
      <c r="KA67" s="18">
        <v>247.68286560750008</v>
      </c>
      <c r="KB67" s="18">
        <v>247.06303507971765</v>
      </c>
      <c r="KC67" s="18">
        <v>245.24392333531381</v>
      </c>
      <c r="KD67" s="18">
        <v>244.51607673835755</v>
      </c>
      <c r="KE67" s="18">
        <v>246.05252961015702</v>
      </c>
      <c r="KF67" s="18">
        <v>233.02397457504273</v>
      </c>
      <c r="KG67" s="18">
        <v>228.56200237178803</v>
      </c>
      <c r="KH67" s="18">
        <v>227.90784898090362</v>
      </c>
      <c r="KI67" s="18">
        <v>229.420073949337</v>
      </c>
      <c r="KJ67" s="18">
        <v>228.79014846181869</v>
      </c>
      <c r="KK67" s="18">
        <v>232.29108049821852</v>
      </c>
      <c r="KL67" s="18">
        <v>232.22142527604103</v>
      </c>
      <c r="KM67" s="18">
        <v>235.17924847865106</v>
      </c>
      <c r="KN67" s="18">
        <v>228.25511559581756</v>
      </c>
      <c r="KO67" s="18">
        <v>231.52083507037162</v>
      </c>
      <c r="KP67" s="18">
        <v>226.09277522039415</v>
      </c>
      <c r="KQ67" s="18">
        <v>216.12501197719575</v>
      </c>
      <c r="KR67" s="18">
        <v>204.06254458880426</v>
      </c>
      <c r="KS67" s="18">
        <v>203.38214430260658</v>
      </c>
      <c r="KT67" s="18">
        <v>205.40113624978065</v>
      </c>
      <c r="KU67" s="18">
        <v>212.00525890898703</v>
      </c>
      <c r="KV67" s="18">
        <v>214.87727495384215</v>
      </c>
      <c r="KW67" s="18">
        <v>222.47777013897894</v>
      </c>
      <c r="KX67" s="18">
        <v>219.15652838587761</v>
      </c>
      <c r="KY67" s="18">
        <v>217.37577748847008</v>
      </c>
      <c r="KZ67" s="18">
        <v>214.64610037589074</v>
      </c>
      <c r="LA67" s="18">
        <v>216.15226836848259</v>
      </c>
      <c r="LB67" s="18">
        <v>212.29498425340654</v>
      </c>
      <c r="LC67" s="18">
        <v>212.52514933538438</v>
      </c>
      <c r="LD67" s="18">
        <v>211.57723261618614</v>
      </c>
      <c r="LE67" s="18">
        <v>215.6293494541645</v>
      </c>
      <c r="LF67" s="18">
        <v>225.50121057987212</v>
      </c>
      <c r="LG67" s="18">
        <v>230.18628139328956</v>
      </c>
      <c r="LH67" s="18">
        <v>226.96598923754692</v>
      </c>
      <c r="LI67" s="18">
        <v>226.27347499966623</v>
      </c>
      <c r="LJ67" s="18">
        <v>224.51695200562477</v>
      </c>
      <c r="LK67" s="18"/>
      <c r="LL67" s="18"/>
      <c r="LM67" s="18"/>
      <c r="LN67" s="18"/>
      <c r="LO67" s="18"/>
      <c r="LP67" s="18"/>
      <c r="LQ67" s="18"/>
      <c r="LR67" s="18"/>
      <c r="LS67" s="18"/>
      <c r="LT67" s="18"/>
      <c r="LU67" s="18"/>
      <c r="LV67" s="18"/>
      <c r="LW67" s="18"/>
      <c r="LX67" s="18"/>
      <c r="LY67" s="18"/>
      <c r="LZ67" s="18"/>
      <c r="MA67" s="18"/>
      <c r="MB67" s="18"/>
      <c r="MC67" s="18"/>
      <c r="MD67" s="18"/>
      <c r="ME67" s="18"/>
      <c r="MF67" s="18"/>
      <c r="MG67" s="18"/>
      <c r="MH67" s="18"/>
      <c r="MI67" s="18"/>
      <c r="MJ67" s="18"/>
      <c r="MK67" s="18"/>
      <c r="ML67" s="18"/>
      <c r="MM67" s="18"/>
      <c r="MN67" s="18"/>
      <c r="MO67" s="18"/>
      <c r="MP67" s="18"/>
      <c r="MQ67" s="18"/>
      <c r="MR67" s="18"/>
      <c r="MS67" s="18"/>
      <c r="MT67" s="18"/>
      <c r="MU67" s="18"/>
      <c r="MV67" s="18"/>
      <c r="MW67" s="18"/>
      <c r="MX67" s="18"/>
      <c r="MY67" s="18"/>
      <c r="MZ67" s="18"/>
      <c r="NA67" s="18"/>
      <c r="NB67" s="18"/>
      <c r="NC67" s="18"/>
      <c r="ND67" s="18"/>
      <c r="NE67" s="18"/>
      <c r="NF67" s="18"/>
      <c r="NG67" s="18"/>
      <c r="NH67" s="18"/>
      <c r="NI67" s="18"/>
      <c r="NJ67" s="18"/>
      <c r="NK67" s="18"/>
      <c r="NL67" s="18"/>
      <c r="NM67" s="18"/>
      <c r="NN67" s="18"/>
      <c r="NO67" s="18"/>
      <c r="NP67" s="18"/>
      <c r="NQ67" s="18"/>
      <c r="NR67" s="18"/>
      <c r="NS67" s="18"/>
      <c r="NT67" s="18"/>
      <c r="NU67" s="18"/>
      <c r="NV67" s="18"/>
      <c r="NW67" s="18"/>
      <c r="NX67" s="18"/>
      <c r="NY67" s="18"/>
      <c r="NZ67" s="18"/>
      <c r="OA67" s="18"/>
      <c r="OB67" s="18"/>
      <c r="OC67" s="18"/>
      <c r="OD67" s="18"/>
      <c r="OE67" s="18"/>
      <c r="OF67" s="18"/>
      <c r="OG67" s="18"/>
      <c r="OH67" s="18"/>
      <c r="OI67" s="18"/>
      <c r="OJ67" s="18"/>
      <c r="OK67" s="18"/>
      <c r="OL67" s="18"/>
      <c r="OM67" s="18"/>
      <c r="ON67" s="18"/>
      <c r="OO67" s="18"/>
      <c r="OP67" s="18"/>
      <c r="OQ67" s="18"/>
      <c r="OR67" s="18"/>
      <c r="OS67" s="18"/>
      <c r="OT67" s="18"/>
      <c r="OU67" s="18"/>
      <c r="OV67" s="18"/>
      <c r="OW67" s="18"/>
      <c r="OX67" s="18"/>
      <c r="OY67" s="18"/>
      <c r="OZ67" s="18"/>
      <c r="PA67" s="18"/>
      <c r="PB67" s="18"/>
      <c r="PC67" s="18"/>
      <c r="PD67" s="18"/>
      <c r="PE67" s="18"/>
      <c r="PF67" s="18"/>
      <c r="PG67" s="18"/>
      <c r="PH67" s="18"/>
      <c r="PI67" s="18"/>
      <c r="PJ67" s="18"/>
      <c r="PK67" s="18"/>
      <c r="PL67" s="18"/>
      <c r="PM67" s="18"/>
      <c r="PN67" s="18"/>
      <c r="PO67" s="18"/>
      <c r="PP67" s="18"/>
      <c r="PQ67" s="18"/>
      <c r="PR67" s="18"/>
      <c r="PS67" s="18"/>
      <c r="PT67" s="18"/>
      <c r="PU67" s="18"/>
      <c r="PV67" s="18"/>
      <c r="PW67" s="18"/>
      <c r="PX67" s="18"/>
      <c r="PY67" s="18"/>
      <c r="PZ67" s="18"/>
      <c r="QA67" s="18"/>
      <c r="QB67" s="18"/>
      <c r="QC67" s="18"/>
      <c r="QD67" s="18"/>
      <c r="QE67" s="18"/>
      <c r="QF67" s="18"/>
      <c r="QG67" s="18"/>
      <c r="QH67" s="18"/>
      <c r="QI67" s="18"/>
      <c r="QJ67" s="18"/>
      <c r="QK67" s="18"/>
      <c r="QL67" s="18"/>
      <c r="QM67" s="18"/>
      <c r="QN67" s="18"/>
      <c r="QO67" s="18"/>
      <c r="QP67" s="18"/>
      <c r="QQ67" s="18"/>
      <c r="QR67" s="18"/>
      <c r="QS67" s="18"/>
      <c r="QT67" s="18"/>
      <c r="QU67" s="18"/>
      <c r="QV67" s="18"/>
      <c r="QW67" s="18"/>
      <c r="QX67" s="18"/>
      <c r="QY67" s="18"/>
      <c r="QZ67" s="18"/>
      <c r="RA67" s="18"/>
      <c r="RB67" s="18"/>
      <c r="RC67" s="18"/>
      <c r="RD67" s="18"/>
      <c r="RE67" s="18"/>
      <c r="RF67" s="18"/>
      <c r="RG67" s="18"/>
      <c r="RH67" s="18"/>
      <c r="RI67" s="18"/>
      <c r="RJ67" s="18"/>
      <c r="RK67" s="18"/>
      <c r="RL67" s="18"/>
      <c r="RM67" s="18"/>
      <c r="RN67" s="18"/>
      <c r="RO67" s="18"/>
      <c r="RP67" s="18"/>
      <c r="RQ67" s="18"/>
      <c r="RR67" s="18"/>
      <c r="RS67" s="18"/>
      <c r="RT67" s="18"/>
      <c r="RU67" s="18"/>
      <c r="RV67" s="18"/>
      <c r="RW67" s="18"/>
      <c r="RX67" s="18"/>
      <c r="RY67" s="18"/>
      <c r="RZ67" s="18"/>
      <c r="SA67" s="18"/>
      <c r="SB67" s="18"/>
      <c r="SC67" s="18"/>
      <c r="SD67" s="18"/>
      <c r="SE67" s="18"/>
      <c r="SF67" s="18"/>
      <c r="SG67" s="18"/>
      <c r="SH67" s="18"/>
      <c r="SI67" s="18"/>
      <c r="SJ67" s="18"/>
      <c r="SK67" s="18"/>
      <c r="SL67" s="18"/>
      <c r="SM67" s="18"/>
      <c r="SN67" s="18"/>
      <c r="SO67" s="18"/>
    </row>
    <row r="68" spans="1:513" x14ac:dyDescent="0.25">
      <c r="A68" s="5" t="s">
        <v>296</v>
      </c>
      <c r="B68" s="5" t="str">
        <f ca="1">_xlfn.XLOOKUP(A68,bonds[worksheet get],bonds[unique lookup],"-")</f>
        <v>ORAFP 5 PERP nc-26</v>
      </c>
      <c r="C68" s="5" t="str">
        <f ca="1">_xlfn.XLOOKUP(A68,bonds[worksheet get],bonds[ID_ISIN],"-")</f>
        <v>XS1115498260</v>
      </c>
      <c r="D68" s="18">
        <f ca="1">_xll.BDH(A68,"blp_i_sprd_mid","-2AY",,"Dates=H","Fill=C","Sort=R","Dir=H","factor="&amp;_xlfn.XLOOKUP(A68,bonds[worksheet get],bonds[yas/blp factor]),"cols=510;rows=1")</f>
        <v>236.28951871740819</v>
      </c>
      <c r="E68" s="18">
        <v>237.38668532931806</v>
      </c>
      <c r="F68" s="18">
        <v>243.84477987647057</v>
      </c>
      <c r="G68" s="18">
        <v>245.72635066902637</v>
      </c>
      <c r="H68" s="18">
        <v>246.10706148791314</v>
      </c>
      <c r="I68" s="18">
        <v>252.19243914413451</v>
      </c>
      <c r="J68" s="18">
        <v>257.64229952788355</v>
      </c>
      <c r="K68" s="18">
        <v>257.67727296268941</v>
      </c>
      <c r="L68" s="18">
        <v>257.08072608900073</v>
      </c>
      <c r="M68" s="18">
        <v>256.46519363641744</v>
      </c>
      <c r="N68" s="18">
        <v>255.61983575510979</v>
      </c>
      <c r="O68" s="18">
        <v>257.57035417628288</v>
      </c>
      <c r="P68" s="18">
        <v>250.44276816284656</v>
      </c>
      <c r="Q68" s="18">
        <v>250.4637522237301</v>
      </c>
      <c r="R68" s="18">
        <v>241.22976619398594</v>
      </c>
      <c r="S68" s="18">
        <v>234.51986291623118</v>
      </c>
      <c r="T68" s="18">
        <v>252.49720764744282</v>
      </c>
      <c r="U68" s="18">
        <v>248.07856396996974</v>
      </c>
      <c r="V68" s="18">
        <v>244.9709244772196</v>
      </c>
      <c r="W68" s="18">
        <v>215.84604721188543</v>
      </c>
      <c r="X68" s="18">
        <v>200.28986341023446</v>
      </c>
      <c r="Y68" s="18">
        <v>195.35561137962341</v>
      </c>
      <c r="Z68" s="18">
        <v>205.20512986195087</v>
      </c>
      <c r="AA68" s="18">
        <v>228.66431068873405</v>
      </c>
      <c r="AB68" s="18">
        <v>240.20254645168779</v>
      </c>
      <c r="AC68" s="18">
        <v>251.72379511773585</v>
      </c>
      <c r="AD68" s="18">
        <v>251.70580877983571</v>
      </c>
      <c r="AE68" s="18">
        <v>252.44025091075898</v>
      </c>
      <c r="AF68" s="18">
        <v>244.79206033921241</v>
      </c>
      <c r="AG68" s="18">
        <v>244.63517950308324</v>
      </c>
      <c r="AH68" s="18">
        <v>256.51215796315671</v>
      </c>
      <c r="AI68" s="18">
        <v>268.76585027813917</v>
      </c>
      <c r="AJ68" s="18">
        <v>269.91297893977162</v>
      </c>
      <c r="AK68" s="18">
        <v>272.00239185917377</v>
      </c>
      <c r="AL68" s="18">
        <v>275.27790383899213</v>
      </c>
      <c r="AM68" s="18">
        <v>281.27135132372382</v>
      </c>
      <c r="AN68" s="18">
        <v>288.00723486733438</v>
      </c>
      <c r="AO68" s="18">
        <v>290.8830504493713</v>
      </c>
      <c r="AP68" s="18">
        <v>290.59027283799645</v>
      </c>
      <c r="AQ68" s="18">
        <v>285.90583105599882</v>
      </c>
      <c r="AR68" s="18">
        <v>281.26735435974598</v>
      </c>
      <c r="AS68" s="18">
        <v>280.42999040639398</v>
      </c>
      <c r="AT68" s="18">
        <v>279.56764542818064</v>
      </c>
      <c r="AU68" s="18">
        <v>281.26535587775703</v>
      </c>
      <c r="AV68" s="18">
        <v>281.81493842470644</v>
      </c>
      <c r="AW68" s="18">
        <v>288.07818097794058</v>
      </c>
      <c r="AX68" s="18">
        <v>287.3927016557455</v>
      </c>
      <c r="AY68" s="18">
        <v>274.10079794752602</v>
      </c>
      <c r="AZ68" s="18">
        <v>263.78063695681095</v>
      </c>
      <c r="BA68" s="18">
        <v>257.54537315142153</v>
      </c>
      <c r="BB68" s="18">
        <v>251.6908201649189</v>
      </c>
      <c r="BC68" s="18">
        <v>254.78147256076335</v>
      </c>
      <c r="BD68" s="18">
        <v>251.01833097565174</v>
      </c>
      <c r="BE68" s="18">
        <v>262.72044226169589</v>
      </c>
      <c r="BF68" s="18">
        <v>264.76289085435866</v>
      </c>
      <c r="BG68" s="18">
        <v>252.37230252313614</v>
      </c>
      <c r="BH68" s="18">
        <v>245.10682125246527</v>
      </c>
      <c r="BI68" s="18">
        <v>246.53873359751702</v>
      </c>
      <c r="BJ68" s="18">
        <v>239.5780208301544</v>
      </c>
      <c r="BK68" s="18">
        <v>232.42645303285121</v>
      </c>
      <c r="BL68" s="18">
        <v>259.94355153810977</v>
      </c>
      <c r="BM68" s="18">
        <v>283.6095752507448</v>
      </c>
      <c r="BN68" s="18">
        <v>296.42284252262118</v>
      </c>
      <c r="BO68" s="18">
        <v>318.10936982524396</v>
      </c>
      <c r="BP68" s="18">
        <v>327.270411262393</v>
      </c>
      <c r="BQ68" s="18">
        <v>325.95341163170337</v>
      </c>
      <c r="BR68" s="18">
        <v>334.03427355384827</v>
      </c>
      <c r="BS68" s="18">
        <v>346.50779888761048</v>
      </c>
      <c r="BT68" s="18">
        <v>358.50468626701831</v>
      </c>
      <c r="BU68" s="18">
        <v>362.87836409974096</v>
      </c>
      <c r="BV68" s="18">
        <v>369.95398958146575</v>
      </c>
      <c r="BW68" s="18">
        <v>374.98716647052765</v>
      </c>
      <c r="BX68" s="18">
        <v>415.98902219593526</v>
      </c>
      <c r="BY68" s="18">
        <v>433.37881322240833</v>
      </c>
      <c r="BZ68" s="18">
        <v>421.17608219814298</v>
      </c>
      <c r="CA68" s="18">
        <v>424.65344085884095</v>
      </c>
      <c r="CB68" s="18">
        <v>424.04090612924097</v>
      </c>
      <c r="CC68" s="18">
        <v>391.13490094089508</v>
      </c>
      <c r="CD68" s="18">
        <v>348.23348808503152</v>
      </c>
      <c r="CE68" s="18">
        <v>277.49521960568427</v>
      </c>
      <c r="CF68" s="18">
        <v>283.17390617716313</v>
      </c>
      <c r="CG68" s="18">
        <v>239.21529634916783</v>
      </c>
      <c r="CH68" s="18">
        <v>236.48936691629888</v>
      </c>
      <c r="CI68" s="18">
        <v>248.43729148697852</v>
      </c>
      <c r="CJ68" s="18">
        <v>205.29006534647942</v>
      </c>
      <c r="CK68" s="18">
        <v>184.1061562640667</v>
      </c>
      <c r="CL68" s="18">
        <v>175.26587118613719</v>
      </c>
      <c r="CM68" s="18">
        <v>180.64878242325784</v>
      </c>
      <c r="CN68" s="18">
        <v>194.33338784229755</v>
      </c>
      <c r="CO68" s="18">
        <v>191.61245461440086</v>
      </c>
      <c r="CP68" s="18">
        <v>175.69354633176326</v>
      </c>
      <c r="CQ68" s="18">
        <v>165.45732158458233</v>
      </c>
      <c r="CR68" s="18">
        <v>161.75413445913793</v>
      </c>
      <c r="CS68" s="18">
        <v>157.33249305868148</v>
      </c>
      <c r="CT68" s="18">
        <v>147.38804668188095</v>
      </c>
      <c r="CU68" s="18">
        <v>149.95609603762625</v>
      </c>
      <c r="CV68" s="18">
        <v>151.07024974644185</v>
      </c>
      <c r="CW68" s="18">
        <v>154.31378601443768</v>
      </c>
      <c r="CX68" s="18">
        <v>155.25107406723498</v>
      </c>
      <c r="CY68" s="18">
        <v>157.70620919060707</v>
      </c>
      <c r="CZ68" s="18">
        <v>158.54157466197015</v>
      </c>
      <c r="DA68" s="18">
        <v>159.07217163002491</v>
      </c>
      <c r="DB68" s="18">
        <v>160.81284944236279</v>
      </c>
      <c r="DC68" s="18">
        <v>162.27274053525923</v>
      </c>
      <c r="DD68" s="18">
        <v>160.2562722084522</v>
      </c>
      <c r="DE68" s="18">
        <v>158.56255872285365</v>
      </c>
      <c r="DF68" s="18">
        <v>160.65796708822251</v>
      </c>
      <c r="DG68" s="18">
        <v>165.62019786667824</v>
      </c>
      <c r="DH68" s="18">
        <v>173.2144294245243</v>
      </c>
      <c r="DI68" s="18">
        <v>173.37730570662021</v>
      </c>
      <c r="DJ68" s="18">
        <v>170.60641042900085</v>
      </c>
      <c r="DK68" s="18">
        <v>167.70261609911921</v>
      </c>
      <c r="DL68" s="18">
        <v>167.29492577338218</v>
      </c>
      <c r="DM68" s="18">
        <v>170.50548708856104</v>
      </c>
      <c r="DN68" s="18">
        <v>160.04043615365029</v>
      </c>
      <c r="DO68" s="18">
        <v>156.16438033616541</v>
      </c>
      <c r="DP68" s="18">
        <v>152.41622736597063</v>
      </c>
      <c r="DQ68" s="18">
        <v>151.17916701483728</v>
      </c>
      <c r="DR68" s="18">
        <v>149.23164631664753</v>
      </c>
      <c r="DS68" s="18">
        <v>152.17640952730179</v>
      </c>
      <c r="DT68" s="18">
        <v>156.69597654521465</v>
      </c>
      <c r="DU68" s="18">
        <v>159.39192874825002</v>
      </c>
      <c r="DV68" s="18">
        <v>157.94302930629252</v>
      </c>
      <c r="DW68" s="18">
        <v>158.10990255236624</v>
      </c>
      <c r="DX68" s="18">
        <v>160.85581680512428</v>
      </c>
      <c r="DY68" s="18">
        <v>160.84182743120192</v>
      </c>
      <c r="DZ68" s="18">
        <v>165.55824492502211</v>
      </c>
      <c r="EA68" s="18">
        <v>164.78982860028742</v>
      </c>
      <c r="EB68" s="18">
        <v>163.20103541910646</v>
      </c>
      <c r="EC68" s="18">
        <v>161.01669460523129</v>
      </c>
      <c r="ED68" s="18">
        <v>156.73394770300388</v>
      </c>
      <c r="EE68" s="18">
        <v>153.55036589467525</v>
      </c>
      <c r="EF68" s="18">
        <v>153.99802586019041</v>
      </c>
      <c r="EG68" s="18">
        <v>158.40667712771892</v>
      </c>
      <c r="EH68" s="18">
        <v>158.04295340573788</v>
      </c>
      <c r="EI68" s="18">
        <v>158.92028699886799</v>
      </c>
      <c r="EJ68" s="18">
        <v>160.72391699385642</v>
      </c>
      <c r="EK68" s="18">
        <v>160.35819478988645</v>
      </c>
      <c r="EL68" s="18">
        <v>162.26574584829808</v>
      </c>
      <c r="EM68" s="18">
        <v>166.31467035782339</v>
      </c>
      <c r="EN68" s="18">
        <v>166.92320812344553</v>
      </c>
      <c r="EO68" s="18">
        <v>169.23844950759411</v>
      </c>
      <c r="EP68" s="18">
        <v>173.39029583954812</v>
      </c>
      <c r="EQ68" s="18">
        <v>177.43922034907342</v>
      </c>
      <c r="ER68" s="18">
        <v>175.29684765696527</v>
      </c>
      <c r="ES68" s="18">
        <v>177.99579758298398</v>
      </c>
      <c r="ET68" s="18">
        <v>181.7949118438959</v>
      </c>
      <c r="EU68" s="18">
        <v>184.66073501598834</v>
      </c>
      <c r="EV68" s="18">
        <v>189.33418514704704</v>
      </c>
      <c r="EW68" s="18">
        <v>190.9439623891115</v>
      </c>
      <c r="EX68" s="18">
        <v>184.3719543685913</v>
      </c>
      <c r="EY68" s="18">
        <v>190.69115441751481</v>
      </c>
      <c r="EZ68" s="18">
        <v>192.25096960985661</v>
      </c>
      <c r="FA68" s="18">
        <v>191.49054721307755</v>
      </c>
      <c r="FB68" s="18">
        <v>189.33618362903593</v>
      </c>
      <c r="FC68" s="18">
        <v>192.80055215680599</v>
      </c>
      <c r="FD68" s="18">
        <v>199.16371880948543</v>
      </c>
      <c r="FE68" s="18">
        <v>198.60714157557487</v>
      </c>
      <c r="FF68" s="18">
        <v>199.61637497997285</v>
      </c>
      <c r="FG68" s="18">
        <v>193.47104286408424</v>
      </c>
      <c r="FH68" s="18">
        <v>190.57923942613601</v>
      </c>
      <c r="FI68" s="18">
        <v>189.97170090150834</v>
      </c>
      <c r="FJ68" s="18">
        <v>189.35017300295829</v>
      </c>
      <c r="FK68" s="18">
        <v>186.45936880600453</v>
      </c>
      <c r="FL68" s="18">
        <v>182.20160292863847</v>
      </c>
      <c r="FM68" s="18">
        <v>181.76893157804014</v>
      </c>
      <c r="FN68" s="18">
        <v>181.39521544611452</v>
      </c>
      <c r="FO68" s="18">
        <v>175.7295190075636</v>
      </c>
      <c r="FP68" s="18">
        <v>177.65405716288089</v>
      </c>
      <c r="FQ68" s="18">
        <v>174.45548673963546</v>
      </c>
      <c r="FR68" s="18">
        <v>181.16539001739025</v>
      </c>
      <c r="FS68" s="18">
        <v>187.13385647726059</v>
      </c>
      <c r="FT68" s="18">
        <v>188.6357156919241</v>
      </c>
      <c r="FU68" s="18">
        <v>185.05843293178083</v>
      </c>
      <c r="FV68" s="18">
        <v>182.19260975968837</v>
      </c>
      <c r="FW68" s="18">
        <v>177.99180061900617</v>
      </c>
      <c r="FX68" s="18">
        <v>180.23809437453747</v>
      </c>
      <c r="FY68" s="18">
        <v>183.80638396573067</v>
      </c>
      <c r="FZ68" s="18">
        <v>185.91378322303296</v>
      </c>
      <c r="GA68" s="18">
        <v>183.34073766231535</v>
      </c>
      <c r="GB68" s="18">
        <v>182.53834714376924</v>
      </c>
      <c r="GC68" s="18">
        <v>186.52132174766064</v>
      </c>
      <c r="GD68" s="18">
        <v>188.68168077766893</v>
      </c>
      <c r="GE68" s="18">
        <v>187.90127356100083</v>
      </c>
      <c r="GF68" s="18">
        <v>191.46756467020512</v>
      </c>
      <c r="GG68" s="18">
        <v>194.23546222484111</v>
      </c>
      <c r="GH68" s="18">
        <v>192.88848536431789</v>
      </c>
      <c r="GI68" s="18">
        <v>199.48847213268277</v>
      </c>
      <c r="GJ68" s="18">
        <v>204.7304903895855</v>
      </c>
      <c r="GK68" s="18">
        <v>207.13866118621826</v>
      </c>
      <c r="GL68" s="18">
        <v>202.93085735857488</v>
      </c>
      <c r="GM68" s="18">
        <v>203.95408013689519</v>
      </c>
      <c r="GN68" s="18">
        <v>204.06899285125732</v>
      </c>
      <c r="GO68" s="18">
        <v>198.89692146396638</v>
      </c>
      <c r="GP68" s="18">
        <v>195.42056204426288</v>
      </c>
      <c r="GQ68" s="18">
        <v>194.77805008482932</v>
      </c>
      <c r="GR68" s="18">
        <v>194.43630966472625</v>
      </c>
      <c r="GS68" s="18">
        <v>197.02534308135512</v>
      </c>
      <c r="GT68" s="18">
        <v>198.3383457480669</v>
      </c>
      <c r="GU68" s="18">
        <v>196.76454118180274</v>
      </c>
      <c r="GV68" s="18">
        <v>195.51848766171932</v>
      </c>
      <c r="GW68" s="18">
        <v>191.20776201164722</v>
      </c>
      <c r="GX68" s="18">
        <v>197.32211765670777</v>
      </c>
      <c r="GY68" s="18">
        <v>195.79028121221066</v>
      </c>
      <c r="GZ68" s="18">
        <v>188.21503523325921</v>
      </c>
      <c r="HA68" s="18">
        <v>183.24780824983119</v>
      </c>
      <c r="HB68" s="18">
        <v>176.13321236932276</v>
      </c>
      <c r="HC68" s="18">
        <v>179.92533194327356</v>
      </c>
      <c r="HD68" s="18">
        <v>201.21715905308724</v>
      </c>
      <c r="HE68" s="18">
        <v>196.05008387076856</v>
      </c>
      <c r="HF68" s="18">
        <v>193.48103527402876</v>
      </c>
      <c r="HG68" s="18">
        <v>193.70086829280854</v>
      </c>
      <c r="HH68" s="18">
        <v>188.8355638908148</v>
      </c>
      <c r="HI68" s="18">
        <v>197.928656940341</v>
      </c>
      <c r="HJ68" s="18">
        <v>200.9153882727623</v>
      </c>
      <c r="HK68" s="18">
        <v>197.30712904179094</v>
      </c>
      <c r="HL68" s="18">
        <v>196.50873548722265</v>
      </c>
      <c r="HM68" s="18">
        <v>196.84348122036457</v>
      </c>
      <c r="HN68" s="18">
        <v>200.95236018955706</v>
      </c>
      <c r="HO68" s="18">
        <v>198.91890476584433</v>
      </c>
      <c r="HP68" s="18">
        <v>197.6448724979162</v>
      </c>
      <c r="HQ68" s="18">
        <v>196.96438938069343</v>
      </c>
      <c r="HR68" s="18">
        <v>199.09577042186262</v>
      </c>
      <c r="HS68" s="18">
        <v>209.54683198285102</v>
      </c>
      <c r="HT68" s="18">
        <v>220.23371441853047</v>
      </c>
      <c r="HU68" s="18">
        <v>223.17248218321802</v>
      </c>
      <c r="HV68" s="18">
        <v>233.04997941339016</v>
      </c>
      <c r="HW68" s="18">
        <v>236.12564319431783</v>
      </c>
      <c r="HX68" s="18">
        <v>223.7240632121563</v>
      </c>
      <c r="HY68" s="18">
        <v>216.55750679993631</v>
      </c>
      <c r="HZ68" s="18">
        <v>213.69867831480502</v>
      </c>
      <c r="IA68" s="18">
        <v>214.05041114485263</v>
      </c>
      <c r="IB68" s="18">
        <v>213.90252347767353</v>
      </c>
      <c r="IC68" s="18">
        <v>220.01388139975072</v>
      </c>
      <c r="ID68" s="18">
        <v>223.12551785647867</v>
      </c>
      <c r="IE68" s="18">
        <v>230.90960520327093</v>
      </c>
      <c r="IF68" s="18">
        <v>219.33439752352237</v>
      </c>
      <c r="IG68" s="18">
        <v>210.71394546437264</v>
      </c>
      <c r="IH68" s="18">
        <v>206.95779856622221</v>
      </c>
      <c r="II68" s="18">
        <v>205.7946820486784</v>
      </c>
      <c r="IJ68" s="18">
        <v>198.64311425137521</v>
      </c>
      <c r="IK68" s="18">
        <v>196.37983339893819</v>
      </c>
      <c r="IL68" s="18">
        <v>196.04408842480183</v>
      </c>
      <c r="IM68" s="18">
        <v>208.15189155459404</v>
      </c>
      <c r="IN68" s="18">
        <v>211.45238455927372</v>
      </c>
      <c r="IO68" s="18">
        <v>214.10237167656419</v>
      </c>
      <c r="IP68" s="18">
        <v>212.93525819504262</v>
      </c>
      <c r="IQ68" s="18">
        <v>211.940014164567</v>
      </c>
      <c r="IR68" s="18">
        <v>207.27156023848056</v>
      </c>
      <c r="IS68" s="18">
        <v>203.84216514551642</v>
      </c>
      <c r="IT68" s="18">
        <v>204.05100651335715</v>
      </c>
      <c r="IU68" s="18">
        <v>203.89112795424461</v>
      </c>
      <c r="IV68" s="18">
        <v>205.39298716890812</v>
      </c>
      <c r="IW68" s="18">
        <v>214.13934359335897</v>
      </c>
      <c r="IX68" s="18">
        <v>217.64767872488497</v>
      </c>
      <c r="IY68" s="18">
        <v>215.49631286382674</v>
      </c>
      <c r="IZ68" s="18">
        <v>207.86710787117482</v>
      </c>
      <c r="JA68" s="18">
        <v>210.13338644659521</v>
      </c>
      <c r="JB68" s="18">
        <v>211.85108171606063</v>
      </c>
      <c r="JC68" s="18">
        <v>214.64895650053026</v>
      </c>
      <c r="JD68" s="18">
        <v>217.13406885373593</v>
      </c>
      <c r="JE68" s="18">
        <v>223.80000552773475</v>
      </c>
      <c r="JF68" s="18">
        <v>226.62985602402685</v>
      </c>
      <c r="JG68" s="18">
        <v>227.23539606666563</v>
      </c>
      <c r="JH68" s="18">
        <v>227.29934749031068</v>
      </c>
      <c r="JI68" s="18">
        <v>224.58041274440288</v>
      </c>
      <c r="JJ68" s="18">
        <v>223.26641083669662</v>
      </c>
      <c r="JK68" s="18">
        <v>224.01684082353117</v>
      </c>
      <c r="JL68" s="18">
        <v>228.82518848884106</v>
      </c>
      <c r="JM68" s="18">
        <v>242.1021035821438</v>
      </c>
      <c r="JN68" s="18">
        <v>248.20946454024315</v>
      </c>
      <c r="JO68" s="18">
        <v>252.9138911421299</v>
      </c>
      <c r="JP68" s="18">
        <v>253.44348886919022</v>
      </c>
      <c r="JQ68" s="18">
        <v>252.63510290467738</v>
      </c>
      <c r="JR68" s="18">
        <v>247.87072184312342</v>
      </c>
      <c r="JS68" s="18">
        <v>254.03603877890112</v>
      </c>
      <c r="JT68" s="18">
        <v>262.49461379694941</v>
      </c>
      <c r="JU68" s="18">
        <v>261.49237507951256</v>
      </c>
      <c r="JV68" s="18">
        <v>265.75313867986199</v>
      </c>
      <c r="JW68" s="18">
        <v>271.23297629344466</v>
      </c>
      <c r="JX68" s="18">
        <v>274.37858694398403</v>
      </c>
      <c r="JY68" s="18">
        <v>272.66988484346865</v>
      </c>
      <c r="JZ68" s="18">
        <v>269.1245777951479</v>
      </c>
      <c r="KA68" s="18">
        <v>271.2829383431673</v>
      </c>
      <c r="KB68" s="18">
        <v>268.99667494785785</v>
      </c>
      <c r="KC68" s="18">
        <v>267.8475478042364</v>
      </c>
      <c r="KD68" s="18">
        <v>266.52055576360226</v>
      </c>
      <c r="KE68" s="18">
        <v>266.46959447288515</v>
      </c>
      <c r="KF68" s="18">
        <v>256.13844183123115</v>
      </c>
      <c r="KG68" s="18">
        <v>251.45000308525562</v>
      </c>
      <c r="KH68" s="18">
        <v>251.60888240337374</v>
      </c>
      <c r="KI68" s="18">
        <v>253.52142966675757</v>
      </c>
      <c r="KJ68" s="18">
        <v>252.268381459713</v>
      </c>
      <c r="KK68" s="18">
        <v>255.74973708438873</v>
      </c>
      <c r="KL68" s="18">
        <v>253.67731126189233</v>
      </c>
      <c r="KM68" s="18">
        <v>253.07177121925355</v>
      </c>
      <c r="KN68" s="18">
        <v>245.7403400429487</v>
      </c>
      <c r="KO68" s="18">
        <v>248.61715486598015</v>
      </c>
      <c r="KP68" s="18">
        <v>244.24747399723529</v>
      </c>
      <c r="KQ68" s="18">
        <v>234.27005266761782</v>
      </c>
      <c r="KR68" s="18">
        <v>225.63461199355126</v>
      </c>
      <c r="KS68" s="18">
        <v>225.0480575298071</v>
      </c>
      <c r="KT68" s="18">
        <v>226.22216569828987</v>
      </c>
      <c r="KU68" s="18">
        <v>233.64652628707887</v>
      </c>
      <c r="KV68" s="18">
        <v>236.54732289397717</v>
      </c>
      <c r="KW68" s="18">
        <v>241.2027866871357</v>
      </c>
      <c r="KX68" s="18">
        <v>240.00969293975831</v>
      </c>
      <c r="KY68" s="18">
        <v>240.84805613410472</v>
      </c>
      <c r="KZ68" s="18">
        <v>237.22680677020551</v>
      </c>
      <c r="LA68" s="18">
        <v>238.9265157017708</v>
      </c>
      <c r="LB68" s="18">
        <v>235.16837032163144</v>
      </c>
      <c r="LC68" s="18">
        <v>236.38844357585907</v>
      </c>
      <c r="LD68" s="18">
        <v>238.09115023040772</v>
      </c>
      <c r="LE68" s="18">
        <v>241.75436771607397</v>
      </c>
      <c r="LF68" s="18">
        <v>254.27785509955882</v>
      </c>
      <c r="LG68" s="18">
        <v>257.5783481042385</v>
      </c>
      <c r="LH68" s="18">
        <v>255.03527977335455</v>
      </c>
      <c r="LI68" s="18">
        <v>254.51667369723322</v>
      </c>
      <c r="LJ68" s="18">
        <v>253.42250480830671</v>
      </c>
      <c r="LK68" s="18">
        <v>254.02105016398428</v>
      </c>
      <c r="LL68" s="18">
        <v>254.53965624010564</v>
      </c>
      <c r="LM68" s="18">
        <v>271.17102335178851</v>
      </c>
      <c r="LN68" s="18">
        <v>271.64466358315946</v>
      </c>
      <c r="LO68" s="18">
        <v>281.47319800460338</v>
      </c>
      <c r="LP68" s="18">
        <v>286.53635212349894</v>
      </c>
      <c r="LQ68" s="18">
        <v>292.5288003672361</v>
      </c>
      <c r="LR68" s="18">
        <v>287.98225384247303</v>
      </c>
      <c r="LS68" s="18">
        <v>291.81134533321858</v>
      </c>
      <c r="LT68" s="18">
        <v>290.42939503788944</v>
      </c>
      <c r="LU68" s="18">
        <v>287.53859084093574</v>
      </c>
      <c r="LV68" s="18">
        <v>282.29557334303854</v>
      </c>
      <c r="LW68" s="18">
        <v>279.48370918464661</v>
      </c>
      <c r="LX68" s="18">
        <v>281.89887466824052</v>
      </c>
      <c r="LY68" s="18">
        <v>281.53714942824837</v>
      </c>
      <c r="LZ68" s="18">
        <v>281.09448566770556</v>
      </c>
      <c r="MA68" s="18">
        <v>285.87385534417632</v>
      </c>
      <c r="MB68" s="18">
        <v>292.42388006281857</v>
      </c>
      <c r="MC68" s="18">
        <v>296.84352298128607</v>
      </c>
      <c r="MD68" s="18">
        <v>299.32363912951945</v>
      </c>
      <c r="ME68" s="18">
        <v>295.85327515578268</v>
      </c>
      <c r="MF68" s="18">
        <v>285.67700486826897</v>
      </c>
      <c r="MG68" s="18">
        <v>280.00731146574026</v>
      </c>
      <c r="MH68" s="18">
        <v>280.28909742617606</v>
      </c>
      <c r="MI68" s="18">
        <v>279.14096952354907</v>
      </c>
      <c r="MJ68" s="18">
        <v>276.88967956304555</v>
      </c>
      <c r="MK68" s="18">
        <v>280.87864961290359</v>
      </c>
      <c r="ML68" s="18">
        <v>287.35273201596738</v>
      </c>
      <c r="MM68" s="18">
        <v>288.87657453250887</v>
      </c>
      <c r="MN68" s="18">
        <v>293.21527893042565</v>
      </c>
      <c r="MO68" s="18">
        <v>292.22603034591674</v>
      </c>
      <c r="MP68" s="18">
        <v>295.56949071335794</v>
      </c>
      <c r="MQ68" s="18">
        <v>294.16455787515639</v>
      </c>
      <c r="MR68" s="18">
        <v>295.76334346628187</v>
      </c>
      <c r="MS68" s="18">
        <v>297.79080344402792</v>
      </c>
      <c r="MT68" s="18">
        <v>299.68236664652829</v>
      </c>
      <c r="MU68" s="18">
        <v>299.25768922388556</v>
      </c>
      <c r="MV68" s="18">
        <v>303.67733214235307</v>
      </c>
      <c r="MW68" s="18">
        <v>315.84708821380138</v>
      </c>
      <c r="MX68" s="18">
        <v>319.60423435294626</v>
      </c>
      <c r="MY68" s="18">
        <v>310.63604642772674</v>
      </c>
      <c r="MZ68" s="18">
        <v>299.45354045879839</v>
      </c>
      <c r="NA68" s="18">
        <v>303.14273821032049</v>
      </c>
      <c r="NB68" s="18">
        <v>309.84264907813071</v>
      </c>
      <c r="NC68" s="18">
        <v>311.84013182604315</v>
      </c>
      <c r="ND68" s="18">
        <v>316.58652654969694</v>
      </c>
      <c r="NE68" s="18">
        <v>322.86675619983674</v>
      </c>
      <c r="NF68" s="18">
        <v>324.75432243835922</v>
      </c>
      <c r="NG68" s="18">
        <v>324.21872926533217</v>
      </c>
      <c r="NH68" s="18">
        <v>325.32888601016998</v>
      </c>
      <c r="NI68" s="18">
        <v>327.91592094480995</v>
      </c>
      <c r="NJ68" s="18">
        <v>324.72934141349793</v>
      </c>
      <c r="NK68" s="18">
        <v>321.00317174518108</v>
      </c>
      <c r="NL68" s="18">
        <v>317.05716905808447</v>
      </c>
      <c r="NM68" s="18">
        <v>317.43388291299345</v>
      </c>
      <c r="NN68" s="18">
        <v>326.80476495897767</v>
      </c>
      <c r="NO68" s="18">
        <v>325.3688556499481</v>
      </c>
      <c r="NP68" s="18">
        <v>331.1954298886061</v>
      </c>
      <c r="NQ68" s="18">
        <v>330.51994297635559</v>
      </c>
      <c r="NR68" s="18">
        <v>327.3623414338827</v>
      </c>
      <c r="NS68" s="18">
        <v>333.74849062943457</v>
      </c>
      <c r="NT68" s="18">
        <v>333.22488834834098</v>
      </c>
      <c r="NU68" s="18">
        <v>347.55400420880318</v>
      </c>
      <c r="NV68" s="18">
        <v>352.7620482718944</v>
      </c>
      <c r="NW68" s="18">
        <v>355.72779554343225</v>
      </c>
      <c r="NX68" s="18">
        <v>356.54117771291732</v>
      </c>
      <c r="NY68" s="18">
        <v>343.14535294127467</v>
      </c>
      <c r="NZ68" s="18">
        <v>336.02076465082172</v>
      </c>
      <c r="OA68" s="18">
        <v>336.09870544838901</v>
      </c>
      <c r="OB68" s="18">
        <v>334.63381815052031</v>
      </c>
      <c r="OC68" s="18">
        <v>332.86016538536546</v>
      </c>
      <c r="OD68" s="18">
        <v>332.45247505962845</v>
      </c>
      <c r="OE68" s="18">
        <v>333.01804546248917</v>
      </c>
      <c r="OF68" s="18">
        <v>330.32009477746487</v>
      </c>
      <c r="OG68" s="18">
        <v>328.38756269419196</v>
      </c>
      <c r="OH68" s="18">
        <v>325.40183060276507</v>
      </c>
      <c r="OI68" s="18">
        <v>324.42057594621178</v>
      </c>
      <c r="OJ68" s="18">
        <v>322.60295657730103</v>
      </c>
      <c r="OK68" s="18">
        <v>333.85740789783</v>
      </c>
      <c r="OL68" s="18">
        <v>346.86352868163584</v>
      </c>
      <c r="OM68" s="18">
        <v>349.82527898919585</v>
      </c>
      <c r="ON68" s="18">
        <v>347.75285316669942</v>
      </c>
      <c r="OO68" s="18">
        <v>347.56599510073659</v>
      </c>
      <c r="OP68" s="18">
        <v>338.63477909231187</v>
      </c>
      <c r="OQ68" s="18">
        <v>333.49668189883232</v>
      </c>
      <c r="OR68" s="18">
        <v>325.74157254087925</v>
      </c>
      <c r="OS68" s="18">
        <v>324.87123363471028</v>
      </c>
      <c r="OT68" s="18">
        <v>320.30470229005812</v>
      </c>
      <c r="OU68" s="18">
        <v>312.62353676569461</v>
      </c>
      <c r="OV68" s="18">
        <v>310.73896825015549</v>
      </c>
      <c r="OW68" s="18">
        <v>306.35829573047164</v>
      </c>
      <c r="OX68" s="18">
        <v>310.13043048453329</v>
      </c>
      <c r="OY68" s="18">
        <v>308.35477923738955</v>
      </c>
      <c r="OZ68" s="18">
        <v>308.63156899285315</v>
      </c>
      <c r="PA68" s="18">
        <v>315.47237284088135</v>
      </c>
      <c r="PB68" s="18">
        <v>303.84520462942123</v>
      </c>
      <c r="PC68" s="18">
        <v>301.03134198904036</v>
      </c>
      <c r="PD68" s="18">
        <v>299.76530364906785</v>
      </c>
      <c r="PE68" s="18">
        <v>292.93748993396764</v>
      </c>
      <c r="PF68" s="18">
        <v>287.50461664712429</v>
      </c>
      <c r="PG68" s="18">
        <v>286.95603334116936</v>
      </c>
      <c r="PH68" s="18">
        <v>283.81941585958009</v>
      </c>
      <c r="PI68" s="18">
        <v>279.66856876862045</v>
      </c>
      <c r="PJ68" s="18">
        <v>281.43822456979751</v>
      </c>
      <c r="PK68" s="18">
        <v>284.26707582509516</v>
      </c>
      <c r="PL68" s="18">
        <v>285.21535552883148</v>
      </c>
      <c r="PM68" s="18">
        <v>284.38498626244069</v>
      </c>
      <c r="PN68" s="18">
        <v>292.54778594613072</v>
      </c>
      <c r="PO68" s="18">
        <v>298.04560989761353</v>
      </c>
      <c r="PP68" s="18">
        <v>301.31412719047069</v>
      </c>
      <c r="PQ68" s="18">
        <v>302.29238412404061</v>
      </c>
      <c r="PR68" s="18">
        <v>304.90140236055851</v>
      </c>
      <c r="PS68" s="18">
        <v>293.02942010545729</v>
      </c>
      <c r="PT68" s="18">
        <v>290.30948611855501</v>
      </c>
      <c r="PU68" s="18">
        <v>287.58855289065838</v>
      </c>
      <c r="PV68" s="18">
        <v>282.10771603608134</v>
      </c>
      <c r="PW68" s="18">
        <v>283.45769061958788</v>
      </c>
      <c r="PX68" s="18">
        <v>282.68427808988093</v>
      </c>
      <c r="PY68" s="18">
        <v>280.69279078793528</v>
      </c>
      <c r="PZ68" s="18">
        <v>279.39077977216243</v>
      </c>
      <c r="QA68" s="18">
        <v>277.96885983705522</v>
      </c>
      <c r="QB68" s="18">
        <v>277.67008677971359</v>
      </c>
      <c r="QC68" s="18">
        <v>275.80950004804134</v>
      </c>
      <c r="QD68" s="18">
        <v>268.45108936488623</v>
      </c>
      <c r="QE68" s="18">
        <v>268.65493452775479</v>
      </c>
      <c r="QF68" s="18">
        <v>267.49381649219993</v>
      </c>
      <c r="QG68" s="18">
        <v>260.96177811145787</v>
      </c>
      <c r="QH68" s="18">
        <v>259.77567905104161</v>
      </c>
      <c r="QI68" s="18">
        <v>265.10363203346731</v>
      </c>
      <c r="QJ68" s="18">
        <v>269.52227571094033</v>
      </c>
      <c r="QK68" s="18">
        <v>266.19880016338828</v>
      </c>
      <c r="QL68" s="18">
        <v>267.82556450235842</v>
      </c>
      <c r="QM68" s="18">
        <v>264.1653447396755</v>
      </c>
      <c r="QN68" s="18">
        <v>264.96074057126043</v>
      </c>
      <c r="QO68" s="18">
        <v>269.82804345524312</v>
      </c>
      <c r="QP68" s="18">
        <v>267.34992578899858</v>
      </c>
      <c r="QQ68" s="18">
        <v>259.7067314224243</v>
      </c>
      <c r="QR68" s="18">
        <v>257.95306347715854</v>
      </c>
      <c r="QS68" s="18">
        <v>259.35300011038782</v>
      </c>
      <c r="QT68" s="18">
        <v>261.13164908051488</v>
      </c>
      <c r="QU68" s="18">
        <v>263.89255194818975</v>
      </c>
      <c r="QV68" s="18">
        <v>265.54929351699349</v>
      </c>
      <c r="QW68" s="18">
        <v>269.23749202752111</v>
      </c>
      <c r="QX68" s="18">
        <v>273.02161767351623</v>
      </c>
      <c r="QY68" s="18">
        <v>273.04859718036647</v>
      </c>
      <c r="QZ68" s="18">
        <v>280.61484999036787</v>
      </c>
      <c r="RA68" s="18">
        <v>285.6350367465019</v>
      </c>
      <c r="RB68" s="18">
        <v>290.72916733622549</v>
      </c>
      <c r="RC68" s="18">
        <v>289.71393848586087</v>
      </c>
      <c r="RD68" s="18">
        <v>290.2994937086105</v>
      </c>
      <c r="RE68" s="18">
        <v>289.42815556144717</v>
      </c>
      <c r="RF68" s="18">
        <v>285.88184927213189</v>
      </c>
      <c r="RG68" s="18">
        <v>281.74199383211135</v>
      </c>
      <c r="RH68" s="18">
        <v>276.28014255642893</v>
      </c>
      <c r="RI68" s="18">
        <v>277.38730157828331</v>
      </c>
      <c r="RJ68" s="18">
        <v>277.82396989285951</v>
      </c>
      <c r="RK68" s="18">
        <v>278.02181960976122</v>
      </c>
      <c r="RL68" s="18">
        <v>276.60089891564843</v>
      </c>
      <c r="RM68" s="18">
        <v>275.84547272384168</v>
      </c>
      <c r="RN68" s="18">
        <v>277.22442529618741</v>
      </c>
      <c r="RO68" s="18">
        <v>284.48890732586381</v>
      </c>
      <c r="RP68" s="18">
        <v>284.30404774188992</v>
      </c>
      <c r="RQ68" s="18">
        <v>284.02426026344301</v>
      </c>
      <c r="RR68" s="18">
        <v>283.32479156732563</v>
      </c>
      <c r="RS68" s="18">
        <v>266.77636145818229</v>
      </c>
      <c r="RT68" s="18">
        <v>267.21802597773075</v>
      </c>
      <c r="RU68" s="18">
        <v>264.02744948244094</v>
      </c>
      <c r="RV68" s="18">
        <v>256.13244638526442</v>
      </c>
      <c r="RW68" s="18">
        <v>254.29084523248673</v>
      </c>
      <c r="RX68" s="18">
        <v>253.48445774996279</v>
      </c>
      <c r="RY68" s="18">
        <v>256.51915265011786</v>
      </c>
      <c r="RZ68" s="18">
        <v>254.65756667745114</v>
      </c>
      <c r="SA68" s="18">
        <v>251.50596058094501</v>
      </c>
      <c r="SB68" s="18">
        <v>248.51123532056806</v>
      </c>
      <c r="SC68" s="18">
        <v>251.51795147287845</v>
      </c>
      <c r="SD68" s="18">
        <v>252.39728354799746</v>
      </c>
      <c r="SE68" s="18">
        <v>253.99407065713407</v>
      </c>
      <c r="SF68" s="18">
        <v>255.83667105090618</v>
      </c>
      <c r="SG68" s="18">
        <v>263.44788970565799</v>
      </c>
      <c r="SH68" s="18">
        <v>264.02545100045205</v>
      </c>
      <c r="SI68" s="18">
        <v>265.08464645457269</v>
      </c>
      <c r="SJ68" s="18">
        <v>267.87552655208111</v>
      </c>
      <c r="SK68" s="18">
        <v>270.50452960848804</v>
      </c>
      <c r="SL68" s="18">
        <v>270.1887694542408</v>
      </c>
      <c r="SM68" s="18">
        <v>269.86901233601571</v>
      </c>
      <c r="SN68" s="18">
        <v>267.65169656932358</v>
      </c>
      <c r="SO68" s="18">
        <v>269.25547836542125</v>
      </c>
      <c r="SP68" s="5">
        <v>269.83303966021538</v>
      </c>
      <c r="SQ68" s="5">
        <v>270.83927534163001</v>
      </c>
      <c r="SR68" s="5">
        <v>267.40388480269911</v>
      </c>
      <c r="SS68" s="5">
        <v>273.63814936709406</v>
      </c>
    </row>
    <row r="69" spans="1:513" x14ac:dyDescent="0.25">
      <c r="A69" s="5" t="s">
        <v>298</v>
      </c>
      <c r="B69" s="5" t="str">
        <f ca="1">_xlfn.XLOOKUP(A69,bonds[worksheet get],bonds[unique lookup],"-")</f>
        <v>ORAFP 1 3/4 PERP nc-26</v>
      </c>
      <c r="C69" s="5" t="str">
        <f ca="1">_xlfn.XLOOKUP(A69,bonds[worksheet get],bonds[ID_ISIN],"-")</f>
        <v>FR0013447877</v>
      </c>
      <c r="D69" s="18">
        <f ca="1">_xll.BDH(A69,"blp_i_sprd_mid","-2AY",,"Dates=H","Fill=C","Sort=R","Dir=H","factor="&amp;_xlfn.XLOOKUP(A69,bonds[worksheet get],bonds[yas/blp factor]),"cols=207;rows=1")</f>
        <v>228.69724709546568</v>
      </c>
      <c r="E69" s="18">
        <v>229.77403582829237</v>
      </c>
      <c r="F69" s="18">
        <v>235.03514434719088</v>
      </c>
      <c r="G69" s="18">
        <v>235.33529796820881</v>
      </c>
      <c r="H69" s="18">
        <v>234.82612647908925</v>
      </c>
      <c r="I69" s="18">
        <v>239.43046321338414</v>
      </c>
      <c r="J69" s="18">
        <v>240.93123131847383</v>
      </c>
      <c r="K69" s="18">
        <v>239.10950686615706</v>
      </c>
      <c r="L69" s="18">
        <v>238.87275202977659</v>
      </c>
      <c r="M69" s="18">
        <v>236.81427274107932</v>
      </c>
      <c r="N69" s="18">
        <v>234.85287284135819</v>
      </c>
      <c r="O69" s="18">
        <v>237.41557058912517</v>
      </c>
      <c r="P69" s="18">
        <v>231.55811725223063</v>
      </c>
      <c r="Q69" s="18">
        <v>231.53533331400155</v>
      </c>
      <c r="R69" s="18">
        <v>221.98886319601536</v>
      </c>
      <c r="S69" s="18">
        <v>215.8609744184017</v>
      </c>
      <c r="T69" s="18">
        <v>229.509544023633</v>
      </c>
      <c r="U69" s="18">
        <v>223.86011794883012</v>
      </c>
      <c r="V69" s="18">
        <v>219.67777937477825</v>
      </c>
      <c r="W69" s="18">
        <v>193.7209300957918</v>
      </c>
      <c r="X69" s="18">
        <v>182.697466416955</v>
      </c>
      <c r="Y69" s="18">
        <v>176.63396702998875</v>
      </c>
      <c r="Z69" s="18">
        <v>188.43505642664434</v>
      </c>
      <c r="AA69" s="18">
        <v>209.65185594797134</v>
      </c>
      <c r="AB69" s="18">
        <v>215.45482595431804</v>
      </c>
      <c r="AC69" s="18">
        <v>225.86708572500942</v>
      </c>
      <c r="AD69" s="18">
        <v>225.4579654428959</v>
      </c>
      <c r="AE69" s="18">
        <v>225.75316603386403</v>
      </c>
      <c r="AF69" s="18">
        <v>218.21762611609697</v>
      </c>
      <c r="AG69" s="18">
        <v>219.16761727964879</v>
      </c>
      <c r="AH69" s="18">
        <v>228.74182436591386</v>
      </c>
      <c r="AI69" s="18">
        <v>242.36364760887622</v>
      </c>
      <c r="AJ69" s="18">
        <v>243.09669605624674</v>
      </c>
      <c r="AK69" s="18">
        <v>244.99073474729062</v>
      </c>
      <c r="AL69" s="18">
        <v>247.99524277549983</v>
      </c>
      <c r="AM69" s="18">
        <v>251.05621534627676</v>
      </c>
      <c r="AN69" s="18">
        <v>252.24197074019906</v>
      </c>
      <c r="AO69" s="18">
        <v>255.84282358640434</v>
      </c>
      <c r="AP69" s="18">
        <v>254.77693151968717</v>
      </c>
      <c r="AQ69" s="18">
        <v>251.7664798554182</v>
      </c>
      <c r="AR69" s="18">
        <v>245.69208380234241</v>
      </c>
      <c r="AS69" s="18">
        <v>245.76439804106951</v>
      </c>
      <c r="AT69" s="18">
        <v>244.10216115635635</v>
      </c>
      <c r="AU69" s="18">
        <v>248.37167305928469</v>
      </c>
      <c r="AV69" s="18">
        <v>249.40685633969306</v>
      </c>
      <c r="AW69" s="18">
        <v>255.19793907392025</v>
      </c>
      <c r="AX69" s="18">
        <v>255.71305419909953</v>
      </c>
      <c r="AY69" s="18">
        <v>241.18086403298378</v>
      </c>
      <c r="AZ69" s="18">
        <v>229.09646131747962</v>
      </c>
      <c r="BA69" s="18">
        <v>223.85120249474048</v>
      </c>
      <c r="BB69" s="18">
        <v>217.87982946670056</v>
      </c>
      <c r="BC69" s="18">
        <v>227.22520656466483</v>
      </c>
      <c r="BD69" s="18">
        <v>225.57584755808116</v>
      </c>
      <c r="BE69" s="18">
        <v>252.76501071345805</v>
      </c>
      <c r="BF69" s="18">
        <v>283.35789611905813</v>
      </c>
      <c r="BG69" s="18">
        <v>289.24011460620164</v>
      </c>
      <c r="BH69" s="18">
        <v>295.14412642556425</v>
      </c>
      <c r="BI69" s="18">
        <v>306.53609554010626</v>
      </c>
      <c r="BJ69" s="18">
        <v>305.29486620962621</v>
      </c>
      <c r="BK69" s="18">
        <v>309.46828932958846</v>
      </c>
      <c r="BL69" s="18">
        <v>333.84413141667841</v>
      </c>
      <c r="BM69" s="18">
        <v>351.36398930883411</v>
      </c>
      <c r="BN69" s="18">
        <v>362.78765781569484</v>
      </c>
      <c r="BO69" s="18">
        <v>386.84749658560753</v>
      </c>
      <c r="BP69" s="18">
        <v>393.21412141162153</v>
      </c>
      <c r="BQ69" s="18">
        <v>393.28049201428888</v>
      </c>
      <c r="BR69" s="18">
        <v>395.63615310597419</v>
      </c>
      <c r="BS69" s="18">
        <v>401.3697806916237</v>
      </c>
      <c r="BT69" s="18">
        <v>409.50463724541663</v>
      </c>
      <c r="BU69" s="18">
        <v>412.25951255911588</v>
      </c>
      <c r="BV69" s="18">
        <v>420.37059456866984</v>
      </c>
      <c r="BW69" s="18">
        <v>419.85944186753034</v>
      </c>
      <c r="BX69" s="18">
        <v>469.80678749573229</v>
      </c>
      <c r="BY69" s="18">
        <v>486.05966030114888</v>
      </c>
      <c r="BZ69" s="18">
        <v>470.20005808168651</v>
      </c>
      <c r="CA69" s="18">
        <v>475.20162782597544</v>
      </c>
      <c r="CB69" s="18">
        <v>483.25228286892172</v>
      </c>
      <c r="CC69" s="18">
        <v>406.05435651272535</v>
      </c>
      <c r="CD69" s="18">
        <v>359.05703558218477</v>
      </c>
      <c r="CE69" s="18">
        <v>286.50307020068169</v>
      </c>
      <c r="CF69" s="18">
        <v>290.49025939077137</v>
      </c>
      <c r="CG69" s="18">
        <v>244.23292114967109</v>
      </c>
      <c r="CH69" s="18">
        <v>246.11111014455557</v>
      </c>
      <c r="CI69" s="18">
        <v>256.84531686848402</v>
      </c>
      <c r="CJ69" s="18">
        <v>210.12536562073231</v>
      </c>
      <c r="CK69" s="18">
        <v>186.42709804445505</v>
      </c>
      <c r="CL69" s="18">
        <v>177.6949060666561</v>
      </c>
      <c r="CM69" s="18">
        <v>184.88076206290719</v>
      </c>
      <c r="CN69" s="18">
        <v>200.77206367468833</v>
      </c>
      <c r="CO69" s="18">
        <v>198.96817013055085</v>
      </c>
      <c r="CP69" s="18">
        <v>180.40520410990717</v>
      </c>
      <c r="CQ69" s="18">
        <v>163.79868495893479</v>
      </c>
      <c r="CR69" s="18">
        <v>159.40732851678135</v>
      </c>
      <c r="CS69" s="18">
        <v>155.43301720482111</v>
      </c>
      <c r="CT69" s="18">
        <v>146.37689706176519</v>
      </c>
      <c r="CU69" s="18">
        <v>149.12186631536483</v>
      </c>
      <c r="CV69" s="18">
        <v>150.38191716003416</v>
      </c>
      <c r="CW69" s="18">
        <v>154.45231725496055</v>
      </c>
      <c r="CX69" s="18">
        <v>155.23291479080916</v>
      </c>
      <c r="CY69" s="18">
        <v>157.34587741005421</v>
      </c>
      <c r="CZ69" s="18">
        <v>159.06755065536498</v>
      </c>
      <c r="DA69" s="18">
        <v>159.639130323112</v>
      </c>
      <c r="DB69" s="18">
        <v>161.4202399290204</v>
      </c>
      <c r="DC69" s="18">
        <v>162.62877926117181</v>
      </c>
      <c r="DD69" s="18">
        <v>159.96603030639886</v>
      </c>
      <c r="DE69" s="18">
        <v>157.47960922139885</v>
      </c>
      <c r="DF69" s="18">
        <v>159.86399788737296</v>
      </c>
      <c r="DG69" s="18">
        <v>164.56541401064396</v>
      </c>
      <c r="DH69" s="18">
        <v>172.55167966294289</v>
      </c>
      <c r="DI69" s="18">
        <v>172.83400237578155</v>
      </c>
      <c r="DJ69" s="18">
        <v>171.1380848867297</v>
      </c>
      <c r="DK69" s="18">
        <v>167.85818838775157</v>
      </c>
      <c r="DL69" s="18">
        <v>168.52981926250456</v>
      </c>
      <c r="DM69" s="18">
        <v>173.51752052265408</v>
      </c>
      <c r="DN69" s="18">
        <v>162.35140957838297</v>
      </c>
      <c r="DO69" s="18">
        <v>158.96254641830922</v>
      </c>
      <c r="DP69" s="18">
        <v>154.67223178917172</v>
      </c>
      <c r="DQ69" s="18">
        <v>154.60288936847448</v>
      </c>
      <c r="DR69" s="18">
        <v>152.20166040033104</v>
      </c>
      <c r="DS69" s="18">
        <v>154.23339332675934</v>
      </c>
      <c r="DT69" s="18">
        <v>159.564834872365</v>
      </c>
      <c r="DU69" s="18">
        <v>162.69415925782917</v>
      </c>
      <c r="DV69" s="18">
        <v>162.24640534132718</v>
      </c>
      <c r="DW69" s="18">
        <v>163.07158014762402</v>
      </c>
      <c r="DX69" s="18">
        <v>165.71748880022764</v>
      </c>
      <c r="DY69" s="18">
        <v>166.39407270503045</v>
      </c>
      <c r="DZ69" s="18">
        <v>170.97661610710622</v>
      </c>
      <c r="EA69" s="18">
        <v>169.96322615891694</v>
      </c>
      <c r="EB69" s="18">
        <v>168.15735140275956</v>
      </c>
      <c r="EC69" s="18">
        <v>165.87202333778143</v>
      </c>
      <c r="ED69" s="18">
        <v>161.12801115608215</v>
      </c>
      <c r="EE69" s="18">
        <v>156.1541783800721</v>
      </c>
      <c r="EF69" s="18">
        <v>158.32657735991478</v>
      </c>
      <c r="EG69" s="18">
        <v>163.19243408083918</v>
      </c>
      <c r="EH69" s="18">
        <v>162.649581987381</v>
      </c>
      <c r="EI69" s="18">
        <v>162.09583322781324</v>
      </c>
      <c r="EJ69" s="18">
        <v>163.21125559502838</v>
      </c>
      <c r="EK69" s="18">
        <v>162.90614894396066</v>
      </c>
      <c r="EL69" s="18">
        <v>165.24496973347664</v>
      </c>
      <c r="EM69" s="18">
        <v>169.41145861136914</v>
      </c>
      <c r="EN69" s="18">
        <v>170.72797399860622</v>
      </c>
      <c r="EO69" s="18">
        <v>173.43827204185723</v>
      </c>
      <c r="EP69" s="18">
        <v>175.56510314524172</v>
      </c>
      <c r="EQ69" s="18">
        <v>179.54040506321192</v>
      </c>
      <c r="ER69" s="18">
        <v>176.98761337554456</v>
      </c>
      <c r="ES69" s="18">
        <v>178.69938056075574</v>
      </c>
      <c r="ET69" s="18">
        <v>181.5850158677697</v>
      </c>
      <c r="EU69" s="18">
        <v>184.02586907631158</v>
      </c>
      <c r="EV69" s="18">
        <v>188.2765594650507</v>
      </c>
      <c r="EW69" s="18">
        <v>190.68769449329378</v>
      </c>
      <c r="EX69" s="18">
        <v>183.8069451481104</v>
      </c>
      <c r="EY69" s="18">
        <v>190.91058084553481</v>
      </c>
      <c r="EZ69" s="18">
        <v>192.26771107918026</v>
      </c>
      <c r="FA69" s="18">
        <v>191.21568749660253</v>
      </c>
      <c r="FB69" s="18">
        <v>189.02446700257065</v>
      </c>
      <c r="FC69" s="18">
        <v>190.5876432862878</v>
      </c>
      <c r="FD69" s="18">
        <v>195.18009274846315</v>
      </c>
      <c r="FE69" s="18">
        <v>194.47379066336157</v>
      </c>
      <c r="FF69" s="18">
        <v>195.67044272339345</v>
      </c>
      <c r="FG69" s="18">
        <v>191.54654990392925</v>
      </c>
      <c r="FH69" s="18">
        <v>188.49845521128177</v>
      </c>
      <c r="FI69" s="18">
        <v>188.52421096754074</v>
      </c>
      <c r="FJ69" s="18">
        <v>188.62723399257661</v>
      </c>
      <c r="FK69" s="18">
        <v>185.59201717805863</v>
      </c>
      <c r="FL69" s="18">
        <v>181.85644191449879</v>
      </c>
      <c r="FM69" s="18">
        <v>180.09415382277965</v>
      </c>
      <c r="FN69" s="18">
        <v>179.54040506321192</v>
      </c>
      <c r="FO69" s="18">
        <v>175.02126044577361</v>
      </c>
      <c r="FP69" s="18">
        <v>178.78556328362225</v>
      </c>
      <c r="FQ69" s="18">
        <v>176.75184914517402</v>
      </c>
      <c r="FR69" s="18">
        <v>181.59690313988924</v>
      </c>
      <c r="FS69" s="18">
        <v>188.07744765704868</v>
      </c>
      <c r="FT69" s="18">
        <v>189.21268214446306</v>
      </c>
      <c r="FU69" s="18">
        <v>185.45432294267417</v>
      </c>
      <c r="FV69" s="18">
        <v>184.45282026660442</v>
      </c>
      <c r="FW69" s="18">
        <v>180.45473441040517</v>
      </c>
      <c r="FX69" s="18">
        <v>182.33589522331954</v>
      </c>
      <c r="FY69" s="18">
        <v>186.40827653026579</v>
      </c>
      <c r="FZ69" s="18">
        <v>188.98286155015231</v>
      </c>
      <c r="GA69" s="18">
        <v>186.53804591757057</v>
      </c>
      <c r="GB69" s="18">
        <v>187.31765284740925</v>
      </c>
      <c r="GC69" s="18">
        <v>191.83382564681767</v>
      </c>
      <c r="GD69" s="18">
        <v>193.98145947641135</v>
      </c>
      <c r="GE69" s="18">
        <v>193.90716402566434</v>
      </c>
      <c r="GF69" s="18">
        <v>197.7853865546584</v>
      </c>
      <c r="GG69" s="18">
        <v>200.49667520391941</v>
      </c>
      <c r="GH69" s="18">
        <v>198.99491649281978</v>
      </c>
      <c r="GI69" s="18">
        <v>204.33230167448522</v>
      </c>
      <c r="GJ69" s="18">
        <v>209.62312837368248</v>
      </c>
      <c r="GK69" s="18">
        <v>214.45233267223833</v>
      </c>
      <c r="GL69" s="18">
        <v>211.29229950046539</v>
      </c>
      <c r="GM69" s="18">
        <v>212.5483879210949</v>
      </c>
      <c r="GN69" s="18">
        <v>213.38941242355111</v>
      </c>
      <c r="GO69" s="18">
        <v>206.72263397651909</v>
      </c>
      <c r="GP69" s="18">
        <v>204.83751073956489</v>
      </c>
      <c r="GQ69" s="18">
        <v>206.5542309548259</v>
      </c>
      <c r="GR69" s="18">
        <v>208.391805103302</v>
      </c>
      <c r="GS69" s="18">
        <v>210.41759439367058</v>
      </c>
      <c r="GT69" s="18">
        <v>211.26357192617655</v>
      </c>
      <c r="GU69" s="18">
        <v>211.80543341362477</v>
      </c>
      <c r="GV69" s="18">
        <v>210.07583532023432</v>
      </c>
      <c r="GW69" s="18">
        <v>205.40017495322229</v>
      </c>
      <c r="GX69" s="18">
        <v>210.6375089278817</v>
      </c>
      <c r="GY69" s="18">
        <v>210.01243653559683</v>
      </c>
      <c r="GZ69" s="18">
        <v>203.71416352427005</v>
      </c>
      <c r="HA69" s="18">
        <v>198.96024528247119</v>
      </c>
      <c r="HB69" s="18">
        <v>193.31676284372807</v>
      </c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  <c r="IW69" s="18"/>
      <c r="IX69" s="18"/>
      <c r="IY69" s="18"/>
      <c r="IZ69" s="18"/>
      <c r="JA69" s="18"/>
      <c r="JB69" s="18"/>
      <c r="JC69" s="18"/>
      <c r="JD69" s="18"/>
      <c r="JE69" s="18"/>
      <c r="JF69" s="18"/>
      <c r="JG69" s="18"/>
      <c r="JH69" s="18"/>
      <c r="JI69" s="18"/>
      <c r="JJ69" s="18"/>
      <c r="JK69" s="18"/>
      <c r="JL69" s="18"/>
      <c r="JM69" s="18"/>
      <c r="JN69" s="18"/>
      <c r="JO69" s="18"/>
      <c r="JP69" s="18"/>
      <c r="JQ69" s="18"/>
      <c r="JR69" s="18"/>
      <c r="JS69" s="18"/>
      <c r="JT69" s="18"/>
      <c r="JU69" s="18"/>
      <c r="JV69" s="18"/>
      <c r="JW69" s="18"/>
      <c r="JX69" s="18"/>
      <c r="JY69" s="18"/>
      <c r="JZ69" s="18"/>
      <c r="KA69" s="18"/>
      <c r="KB69" s="18"/>
      <c r="KC69" s="18"/>
      <c r="KD69" s="18"/>
      <c r="KE69" s="18"/>
      <c r="KF69" s="18"/>
      <c r="KG69" s="18"/>
      <c r="KH69" s="18"/>
      <c r="KI69" s="18"/>
      <c r="KJ69" s="18"/>
      <c r="KK69" s="18"/>
      <c r="KL69" s="18"/>
      <c r="KM69" s="18"/>
      <c r="KN69" s="18"/>
      <c r="KO69" s="18"/>
      <c r="KP69" s="18"/>
      <c r="KQ69" s="18"/>
      <c r="KR69" s="18"/>
      <c r="KS69" s="18"/>
      <c r="KT69" s="18"/>
      <c r="KU69" s="18"/>
      <c r="KV69" s="18"/>
      <c r="KW69" s="18"/>
      <c r="KX69" s="18"/>
      <c r="KY69" s="18"/>
      <c r="KZ69" s="18"/>
      <c r="LA69" s="18"/>
      <c r="LB69" s="18"/>
      <c r="LC69" s="18"/>
      <c r="LD69" s="18"/>
      <c r="LE69" s="18"/>
      <c r="LF69" s="18"/>
      <c r="LG69" s="18"/>
      <c r="LH69" s="18"/>
      <c r="LI69" s="18"/>
      <c r="LJ69" s="18"/>
      <c r="LK69" s="18"/>
      <c r="LL69" s="18"/>
      <c r="LM69" s="18"/>
      <c r="LN69" s="18"/>
      <c r="LO69" s="18"/>
      <c r="LP69" s="18"/>
      <c r="LQ69" s="18"/>
      <c r="LR69" s="18"/>
      <c r="LS69" s="18"/>
      <c r="LT69" s="18"/>
      <c r="LU69" s="18"/>
      <c r="LV69" s="18"/>
      <c r="LW69" s="18"/>
      <c r="LX69" s="18"/>
      <c r="LY69" s="18"/>
      <c r="LZ69" s="18"/>
      <c r="MA69" s="18"/>
      <c r="MB69" s="18"/>
      <c r="MC69" s="18"/>
      <c r="MD69" s="18"/>
      <c r="ME69" s="18"/>
      <c r="MF69" s="18"/>
      <c r="MG69" s="18"/>
      <c r="MH69" s="18"/>
      <c r="MI69" s="18"/>
      <c r="MJ69" s="18"/>
      <c r="MK69" s="18"/>
      <c r="ML69" s="18"/>
      <c r="MM69" s="18"/>
      <c r="MN69" s="18"/>
      <c r="MO69" s="18"/>
      <c r="MP69" s="18"/>
      <c r="MQ69" s="18"/>
      <c r="MR69" s="18"/>
      <c r="MS69" s="18"/>
      <c r="MT69" s="18"/>
      <c r="MU69" s="18"/>
      <c r="MV69" s="18"/>
      <c r="MW69" s="18"/>
      <c r="MX69" s="18"/>
      <c r="MY69" s="18"/>
      <c r="MZ69" s="18"/>
      <c r="NA69" s="18"/>
      <c r="NB69" s="18"/>
      <c r="NC69" s="18"/>
      <c r="ND69" s="18"/>
      <c r="NE69" s="18"/>
      <c r="NF69" s="18"/>
      <c r="NG69" s="18"/>
      <c r="NH69" s="18"/>
      <c r="NI69" s="18"/>
      <c r="NJ69" s="18"/>
      <c r="NK69" s="18"/>
      <c r="NL69" s="18"/>
      <c r="NM69" s="18"/>
      <c r="NN69" s="18"/>
      <c r="NO69" s="18"/>
      <c r="NP69" s="18"/>
      <c r="NQ69" s="18"/>
      <c r="NR69" s="18"/>
      <c r="NS69" s="18"/>
      <c r="NT69" s="18"/>
      <c r="NU69" s="18"/>
      <c r="NV69" s="18"/>
      <c r="NW69" s="18"/>
      <c r="NX69" s="18"/>
      <c r="NY69" s="18"/>
      <c r="NZ69" s="18"/>
      <c r="OA69" s="18"/>
      <c r="OB69" s="18"/>
      <c r="OC69" s="18"/>
      <c r="OD69" s="18"/>
      <c r="OE69" s="18"/>
      <c r="OF69" s="18"/>
      <c r="OG69" s="18"/>
      <c r="OH69" s="18"/>
      <c r="OI69" s="18"/>
      <c r="OJ69" s="18"/>
      <c r="OK69" s="18"/>
      <c r="OL69" s="18"/>
      <c r="OM69" s="18"/>
      <c r="ON69" s="18"/>
      <c r="OO69" s="18"/>
      <c r="OP69" s="18"/>
      <c r="OQ69" s="18"/>
      <c r="OR69" s="18"/>
      <c r="OS69" s="18"/>
      <c r="OT69" s="18"/>
      <c r="OU69" s="18"/>
      <c r="OV69" s="18"/>
      <c r="OW69" s="18"/>
      <c r="OX69" s="18"/>
      <c r="OY69" s="18"/>
      <c r="OZ69" s="18"/>
      <c r="PA69" s="18"/>
      <c r="PB69" s="18"/>
      <c r="PC69" s="18"/>
      <c r="PD69" s="18"/>
      <c r="PE69" s="18"/>
      <c r="PF69" s="18"/>
      <c r="PG69" s="18"/>
      <c r="PH69" s="18"/>
      <c r="PI69" s="18"/>
      <c r="PJ69" s="18"/>
      <c r="PK69" s="18"/>
      <c r="PL69" s="18"/>
      <c r="PM69" s="18"/>
      <c r="PN69" s="18"/>
      <c r="PO69" s="18"/>
      <c r="PP69" s="18"/>
      <c r="PQ69" s="18"/>
      <c r="PR69" s="18"/>
      <c r="PS69" s="18"/>
      <c r="PT69" s="18"/>
      <c r="PU69" s="18"/>
      <c r="PV69" s="18"/>
      <c r="PW69" s="18"/>
      <c r="PX69" s="18"/>
      <c r="PY69" s="18"/>
      <c r="PZ69" s="18"/>
      <c r="QA69" s="18"/>
      <c r="QB69" s="18"/>
      <c r="QC69" s="18"/>
      <c r="QD69" s="18"/>
      <c r="QE69" s="18"/>
      <c r="QF69" s="18"/>
      <c r="QG69" s="18"/>
      <c r="QH69" s="18"/>
      <c r="QI69" s="18"/>
      <c r="QJ69" s="18"/>
      <c r="QK69" s="18"/>
      <c r="QL69" s="18"/>
      <c r="QM69" s="18"/>
      <c r="QN69" s="18"/>
      <c r="QO69" s="18"/>
      <c r="QP69" s="18"/>
      <c r="QQ69" s="18"/>
      <c r="QR69" s="18"/>
      <c r="QS69" s="18"/>
      <c r="QT69" s="18"/>
      <c r="QU69" s="18"/>
      <c r="QV69" s="18"/>
      <c r="QW69" s="18"/>
      <c r="QX69" s="18"/>
      <c r="QY69" s="18"/>
      <c r="QZ69" s="18"/>
      <c r="RA69" s="18"/>
      <c r="RB69" s="18"/>
      <c r="RC69" s="18"/>
      <c r="RD69" s="18"/>
      <c r="RE69" s="18"/>
      <c r="RF69" s="18"/>
      <c r="RG69" s="18"/>
      <c r="RH69" s="18"/>
      <c r="RI69" s="18"/>
      <c r="RJ69" s="18"/>
      <c r="RK69" s="18"/>
      <c r="RL69" s="18"/>
      <c r="RM69" s="18"/>
      <c r="RN69" s="18"/>
      <c r="RO69" s="18"/>
      <c r="RP69" s="18"/>
      <c r="RQ69" s="18"/>
      <c r="RR69" s="18"/>
      <c r="RS69" s="18"/>
      <c r="RT69" s="18"/>
      <c r="RU69" s="18"/>
      <c r="RV69" s="18"/>
      <c r="RW69" s="18"/>
      <c r="RX69" s="18"/>
      <c r="RY69" s="18"/>
      <c r="RZ69" s="18"/>
      <c r="SA69" s="18"/>
      <c r="SB69" s="18"/>
      <c r="SC69" s="18"/>
      <c r="SD69" s="18"/>
      <c r="SE69" s="18"/>
      <c r="SF69" s="18"/>
      <c r="SG69" s="18"/>
      <c r="SH69" s="18"/>
      <c r="SI69" s="18"/>
      <c r="SJ69" s="18"/>
      <c r="SK69" s="18"/>
      <c r="SL69" s="18"/>
      <c r="SM69" s="18"/>
      <c r="SN69" s="18"/>
      <c r="SO69" s="18"/>
    </row>
    <row r="70" spans="1:513" x14ac:dyDescent="0.25">
      <c r="A70" s="5" t="s">
        <v>300</v>
      </c>
      <c r="B70" s="5" t="str">
        <f ca="1">_xlfn.XLOOKUP(A70,bonds[worksheet get],bonds[unique lookup],"-")</f>
        <v>ORAFP 5 7/8 PERP nc-22</v>
      </c>
      <c r="C70" s="5" t="str">
        <f ca="1">_xlfn.XLOOKUP(A70,bonds[worksheet get],bonds[ID_ISIN],"-")</f>
        <v>XS1028597315</v>
      </c>
      <c r="D70" s="18">
        <f ca="1">_xll.BDH(A70,"blp_i_sprd_mid","-2AY",,"Dates=H","Fill=C","Sort=R","Dir=H","factor="&amp;_xlfn.XLOOKUP(A70,bonds[worksheet get],bonds[yas/blp factor]),"cols=506;rows=1")</f>
        <v>175.60291509926319</v>
      </c>
      <c r="E70" s="18">
        <v>175.25466141951085</v>
      </c>
      <c r="F70" s="18">
        <v>178.35592048144341</v>
      </c>
      <c r="G70" s="18">
        <v>179.25557582080364</v>
      </c>
      <c r="H70" s="18">
        <v>181.28405343246459</v>
      </c>
      <c r="I70" s="18">
        <v>184.81662667822837</v>
      </c>
      <c r="J70" s="18">
        <v>187.12230621314049</v>
      </c>
      <c r="K70" s="18">
        <v>179.50976097786426</v>
      </c>
      <c r="L70" s="18">
        <v>174.91041065561771</v>
      </c>
      <c r="M70" s="18">
        <v>172.46863198149202</v>
      </c>
      <c r="N70" s="18">
        <v>171.97327114391328</v>
      </c>
      <c r="O70" s="18">
        <v>167.61109358632564</v>
      </c>
      <c r="P70" s="18">
        <v>167.67113732421399</v>
      </c>
      <c r="Q70" s="18">
        <v>171.58999195039272</v>
      </c>
      <c r="R70" s="18">
        <v>169.08316589355471</v>
      </c>
      <c r="S70" s="18">
        <v>156.77419962644578</v>
      </c>
      <c r="T70" s="18">
        <v>168.33361989891532</v>
      </c>
      <c r="U70" s="18">
        <v>164.93914725029467</v>
      </c>
      <c r="V70" s="18">
        <v>153.33369344544411</v>
      </c>
      <c r="W70" s="18">
        <v>140.30320159471034</v>
      </c>
      <c r="X70" s="18">
        <v>132.03317742955687</v>
      </c>
      <c r="Y70" s="18">
        <v>126.93746554076671</v>
      </c>
      <c r="Z70" s="18">
        <v>147.07313304162025</v>
      </c>
      <c r="AA70" s="18">
        <v>171.00056259012223</v>
      </c>
      <c r="AB70" s="18">
        <v>181.23101479732989</v>
      </c>
      <c r="AC70" s="18">
        <v>191.17425779163838</v>
      </c>
      <c r="AD70" s="18">
        <v>191.92880743110177</v>
      </c>
      <c r="AE70" s="18">
        <v>192.81245110702514</v>
      </c>
      <c r="AF70" s="18">
        <v>191.39041524803639</v>
      </c>
      <c r="AG70" s="18">
        <v>191.95282492625711</v>
      </c>
      <c r="AH70" s="18">
        <v>206.43737596285345</v>
      </c>
      <c r="AI70" s="18">
        <v>218.28100326132775</v>
      </c>
      <c r="AJ70" s="18">
        <v>216.30556428480148</v>
      </c>
      <c r="AK70" s="18">
        <v>215.42091987991333</v>
      </c>
      <c r="AL70" s="18">
        <v>232.85361844682694</v>
      </c>
      <c r="AM70" s="18">
        <v>238.1184535306692</v>
      </c>
      <c r="AN70" s="18">
        <v>238.11645207273961</v>
      </c>
      <c r="AO70" s="18">
        <v>237.76019256126881</v>
      </c>
      <c r="AP70" s="18">
        <v>235.8838257522583</v>
      </c>
      <c r="AQ70" s="18">
        <v>231.23443898177146</v>
      </c>
      <c r="AR70" s="18">
        <v>228.69058595323563</v>
      </c>
      <c r="AS70" s="18">
        <v>227.44968203687668</v>
      </c>
      <c r="AT70" s="18">
        <v>229.21496793079376</v>
      </c>
      <c r="AU70" s="18">
        <v>228.1141660695076</v>
      </c>
      <c r="AV70" s="18">
        <v>228.35133883416654</v>
      </c>
      <c r="AW70" s="18">
        <v>218.18193109381198</v>
      </c>
      <c r="AX70" s="18">
        <v>213.59158733224871</v>
      </c>
      <c r="AY70" s="18">
        <v>219.78609962439538</v>
      </c>
      <c r="AZ70" s="18">
        <v>220.7167775616646</v>
      </c>
      <c r="BA70" s="18">
        <v>227.26054426252841</v>
      </c>
      <c r="BB70" s="18">
        <v>236.34516180503368</v>
      </c>
      <c r="BC70" s="18">
        <v>236.15802548861504</v>
      </c>
      <c r="BD70" s="18">
        <v>243.26220040977003</v>
      </c>
      <c r="BE70" s="18">
        <v>244.28394468283653</v>
      </c>
      <c r="BF70" s="18">
        <v>243.06405607473852</v>
      </c>
      <c r="BG70" s="18">
        <v>238.13946883893013</v>
      </c>
      <c r="BH70" s="18">
        <v>237.61208467447756</v>
      </c>
      <c r="BI70" s="18">
        <v>236.19004881548881</v>
      </c>
      <c r="BJ70" s="18">
        <v>236.50828062629702</v>
      </c>
      <c r="BK70" s="18">
        <v>289.79409581530098</v>
      </c>
      <c r="BL70" s="18">
        <v>294.75871220970151</v>
      </c>
      <c r="BM70" s="18">
        <v>300.82913411021235</v>
      </c>
      <c r="BN70" s="18">
        <v>311.28575106346608</v>
      </c>
      <c r="BO70" s="18">
        <v>309.61053077638149</v>
      </c>
      <c r="BP70" s="18">
        <v>308.82595926797387</v>
      </c>
      <c r="BQ70" s="18">
        <v>307.22479292428488</v>
      </c>
      <c r="BR70" s="18">
        <v>307.37290081107619</v>
      </c>
      <c r="BS70" s="18">
        <v>302.53737845313549</v>
      </c>
      <c r="BT70" s="18">
        <v>293.94511956131458</v>
      </c>
      <c r="BU70" s="18">
        <v>295.23806138384344</v>
      </c>
      <c r="BV70" s="18">
        <v>298.27427306306362</v>
      </c>
      <c r="BW70" s="18">
        <v>296.2157735824585</v>
      </c>
      <c r="BX70" s="18">
        <v>303.50308190417286</v>
      </c>
      <c r="BY70" s="18">
        <v>286.76288778090475</v>
      </c>
      <c r="BZ70" s="18">
        <v>274.9983180706501</v>
      </c>
      <c r="CA70" s="18">
        <v>277.44810257649419</v>
      </c>
      <c r="CB70" s="18">
        <v>249.58980965423584</v>
      </c>
      <c r="CC70" s="18">
        <v>216.99606727051733</v>
      </c>
      <c r="CD70" s="18">
        <v>188.90160231256485</v>
      </c>
      <c r="CE70" s="18">
        <v>192.43217410039901</v>
      </c>
      <c r="CF70" s="18">
        <v>185.08882495665551</v>
      </c>
      <c r="CG70" s="18">
        <v>178.41396276140213</v>
      </c>
      <c r="CH70" s="18">
        <v>173.07507373416425</v>
      </c>
      <c r="CI70" s="18">
        <v>138.77809065234661</v>
      </c>
      <c r="CJ70" s="18">
        <v>127.74405308640003</v>
      </c>
      <c r="CK70" s="18">
        <v>126.52616593623161</v>
      </c>
      <c r="CL70" s="18">
        <v>126.06482988345623</v>
      </c>
      <c r="CM70" s="18">
        <v>125.54044790589809</v>
      </c>
      <c r="CN70" s="18">
        <v>116.66998636186122</v>
      </c>
      <c r="CO70" s="18">
        <v>106.15732858657837</v>
      </c>
      <c r="CP70" s="18">
        <v>99.542510129213326</v>
      </c>
      <c r="CQ70" s="18">
        <v>92.987735409736629</v>
      </c>
      <c r="CR70" s="18">
        <v>87.239548235893253</v>
      </c>
      <c r="CS70" s="18">
        <v>84.018201698184001</v>
      </c>
      <c r="CT70" s="18">
        <v>83.037487312674529</v>
      </c>
      <c r="CU70" s="18">
        <v>83.182593012571331</v>
      </c>
      <c r="CV70" s="18">
        <v>85.643385537028323</v>
      </c>
      <c r="CW70" s="18">
        <v>85.967621721625335</v>
      </c>
      <c r="CX70" s="18">
        <v>87.867005296826363</v>
      </c>
      <c r="CY70" s="18">
        <v>88.227267724156377</v>
      </c>
      <c r="CZ70" s="18">
        <v>89.876469058156019</v>
      </c>
      <c r="DA70" s="18">
        <v>92.41031479704381</v>
      </c>
      <c r="DB70" s="18">
        <v>92.560424141764642</v>
      </c>
      <c r="DC70" s="18">
        <v>90.771120752692227</v>
      </c>
      <c r="DD70" s="18">
        <v>90.158674626231203</v>
      </c>
      <c r="DE70" s="18">
        <v>89.812422404408451</v>
      </c>
      <c r="DF70" s="18">
        <v>93.003747073173528</v>
      </c>
      <c r="DG70" s="18">
        <v>96.809519326329237</v>
      </c>
      <c r="DH70" s="18">
        <v>94.705987042307854</v>
      </c>
      <c r="DI70" s="18">
        <v>95.183334758520132</v>
      </c>
      <c r="DJ70" s="18">
        <v>101.17369834184646</v>
      </c>
      <c r="DK70" s="18">
        <v>103.40432320439815</v>
      </c>
      <c r="DL70" s="18">
        <v>106.04924985837935</v>
      </c>
      <c r="DM70" s="18">
        <v>102.92397330129147</v>
      </c>
      <c r="DN70" s="18">
        <v>102.96300173091889</v>
      </c>
      <c r="DO70" s="18">
        <v>102.63676408839225</v>
      </c>
      <c r="DP70" s="18">
        <v>104.62621327042579</v>
      </c>
      <c r="DQ70" s="18">
        <v>106.43853342568875</v>
      </c>
      <c r="DR70" s="18">
        <v>108.84528658604623</v>
      </c>
      <c r="DS70" s="18">
        <v>108.75722243714333</v>
      </c>
      <c r="DT70" s="18">
        <v>109.75695067298413</v>
      </c>
      <c r="DU70" s="18">
        <v>102.04133035433293</v>
      </c>
      <c r="DV70" s="18">
        <v>102.72282677936553</v>
      </c>
      <c r="DW70" s="18">
        <v>97.901314626932148</v>
      </c>
      <c r="DX70" s="18">
        <v>96.06397624754905</v>
      </c>
      <c r="DY70" s="18">
        <v>94.870106592535976</v>
      </c>
      <c r="DZ70" s="18">
        <v>93.853365964293474</v>
      </c>
      <c r="EA70" s="18">
        <v>96.051967499971383</v>
      </c>
      <c r="EB70" s="18">
        <v>95.644670811295512</v>
      </c>
      <c r="EC70" s="18">
        <v>92.795595448493955</v>
      </c>
      <c r="ED70" s="18">
        <v>95.729732773303979</v>
      </c>
      <c r="EE70" s="18">
        <v>90.146665878653536</v>
      </c>
      <c r="EF70" s="18">
        <v>92.052053827643391</v>
      </c>
      <c r="EG70" s="18">
        <v>98.565798659563058</v>
      </c>
      <c r="EH70" s="18">
        <v>97.866289113163944</v>
      </c>
      <c r="EI70" s="18">
        <v>97.924331393122671</v>
      </c>
      <c r="EJ70" s="18">
        <v>99.621567717432981</v>
      </c>
      <c r="EK70" s="18">
        <v>102.51367442572116</v>
      </c>
      <c r="EL70" s="18">
        <v>97.836267244219783</v>
      </c>
      <c r="EM70" s="18">
        <v>92.773579411268244</v>
      </c>
      <c r="EN70" s="18">
        <v>94.156586840629572</v>
      </c>
      <c r="EO70" s="18">
        <v>98.677880303621293</v>
      </c>
      <c r="EP70" s="18">
        <v>100.98456056749821</v>
      </c>
      <c r="EQ70" s="18">
        <v>100.64931636428832</v>
      </c>
      <c r="ER70" s="18">
        <v>102.02231650400161</v>
      </c>
      <c r="ES70" s="18">
        <v>106.11729942798615</v>
      </c>
      <c r="ET70" s="18">
        <v>103.92069935023784</v>
      </c>
      <c r="EU70" s="18">
        <v>107.28815231680869</v>
      </c>
      <c r="EV70" s="18">
        <v>110.20727870714664</v>
      </c>
      <c r="EW70" s="18">
        <v>107.31417126989365</v>
      </c>
      <c r="EX70" s="18">
        <v>108.57909268140793</v>
      </c>
      <c r="EY70" s="18">
        <v>110.99385167348385</v>
      </c>
      <c r="EZ70" s="18">
        <v>114.01205023133755</v>
      </c>
      <c r="FA70" s="18">
        <v>117.88587205410003</v>
      </c>
      <c r="FB70" s="18">
        <v>117.47257099163532</v>
      </c>
      <c r="FC70" s="18">
        <v>113.78688621425628</v>
      </c>
      <c r="FD70" s="18">
        <v>110.35138367807865</v>
      </c>
      <c r="FE70" s="18">
        <v>112.09065061891079</v>
      </c>
      <c r="FF70" s="18">
        <v>109.47174291801453</v>
      </c>
      <c r="FG70" s="18">
        <v>108.21582806718349</v>
      </c>
      <c r="FH70" s="18">
        <v>106.84883230125904</v>
      </c>
      <c r="FI70" s="18">
        <v>109.15251037824153</v>
      </c>
      <c r="FJ70" s="18">
        <v>106.58363912558556</v>
      </c>
      <c r="FK70" s="18">
        <v>103.97073579847812</v>
      </c>
      <c r="FL70" s="18">
        <v>104.16487721765041</v>
      </c>
      <c r="FM70" s="18">
        <v>105.50385257256032</v>
      </c>
      <c r="FN70" s="18">
        <v>108.19281130099297</v>
      </c>
      <c r="FO70" s="18">
        <v>106.88585927295685</v>
      </c>
      <c r="FP70" s="18">
        <v>105.27768782651424</v>
      </c>
      <c r="FQ70" s="18">
        <v>112.0576265630722</v>
      </c>
      <c r="FR70" s="18">
        <v>115.30799424076081</v>
      </c>
      <c r="FS70" s="18">
        <v>117.76178166246414</v>
      </c>
      <c r="FT70" s="18">
        <v>116.38077569103241</v>
      </c>
      <c r="FU70" s="18">
        <v>113.07136500442029</v>
      </c>
      <c r="FV70" s="18">
        <v>113.59074333715438</v>
      </c>
      <c r="FW70" s="18">
        <v>116.89314892101288</v>
      </c>
      <c r="FX70" s="18">
        <v>119.40197643578053</v>
      </c>
      <c r="FY70" s="18">
        <v>118.18609074354171</v>
      </c>
      <c r="FZ70" s="18">
        <v>120.27861500895024</v>
      </c>
      <c r="GA70" s="18">
        <v>117.30344779658319</v>
      </c>
      <c r="GB70" s="18">
        <v>117.55763295364379</v>
      </c>
      <c r="GC70" s="18">
        <v>120.33165364408492</v>
      </c>
      <c r="GD70" s="18">
        <v>121.53553058874607</v>
      </c>
      <c r="GE70" s="18">
        <v>123.17872754895687</v>
      </c>
      <c r="GF70" s="18">
        <v>125.50041874730587</v>
      </c>
      <c r="GG70" s="18">
        <v>121.61358744800091</v>
      </c>
      <c r="GH70" s="18">
        <v>130.79927861595155</v>
      </c>
      <c r="GI70" s="18">
        <v>138.17865400242806</v>
      </c>
      <c r="GJ70" s="18">
        <v>141.16282777547838</v>
      </c>
      <c r="GK70" s="18">
        <v>138.0595672556162</v>
      </c>
      <c r="GL70" s="18">
        <v>136.72959846138954</v>
      </c>
      <c r="GM70" s="18">
        <v>134.28381687140467</v>
      </c>
      <c r="GN70" s="18">
        <v>125.72358130645752</v>
      </c>
      <c r="GO70" s="18">
        <v>125.18118620753289</v>
      </c>
      <c r="GP70" s="18">
        <v>125.3443050287962</v>
      </c>
      <c r="GQ70" s="18">
        <v>122.91953874707222</v>
      </c>
      <c r="GR70" s="18">
        <v>117.22238875043392</v>
      </c>
      <c r="GS70" s="18">
        <v>116.99822546231746</v>
      </c>
      <c r="GT70" s="18">
        <v>113.78288329839707</v>
      </c>
      <c r="GU70" s="18">
        <v>112.10666228234768</v>
      </c>
      <c r="GV70" s="18">
        <v>109.11047976171972</v>
      </c>
      <c r="GW70" s="18">
        <v>111.41315710973738</v>
      </c>
      <c r="GX70" s="18">
        <v>111.70236778056621</v>
      </c>
      <c r="GY70" s="18">
        <v>108.00067133975028</v>
      </c>
      <c r="GZ70" s="18">
        <v>106.84583011436463</v>
      </c>
      <c r="HA70" s="18">
        <v>104.0017583963871</v>
      </c>
      <c r="HB70" s="18">
        <v>109.30261972296238</v>
      </c>
      <c r="HC70" s="18">
        <v>121.44046133708954</v>
      </c>
      <c r="HD70" s="18">
        <v>118.38923872339726</v>
      </c>
      <c r="HE70" s="18">
        <v>121.98685935187339</v>
      </c>
      <c r="HF70" s="18">
        <v>124.79590555608273</v>
      </c>
      <c r="HG70" s="18">
        <v>121.59457359766961</v>
      </c>
      <c r="HH70" s="18">
        <v>127.15462372612953</v>
      </c>
      <c r="HI70" s="18">
        <v>133.50324827885629</v>
      </c>
      <c r="HJ70" s="18">
        <v>131.08448637092113</v>
      </c>
      <c r="HK70" s="18">
        <v>126.60522352445126</v>
      </c>
      <c r="HL70" s="18">
        <v>128.13633884060383</v>
      </c>
      <c r="HM70" s="18">
        <v>130.00870273375509</v>
      </c>
      <c r="HN70" s="18">
        <v>127.70102174091339</v>
      </c>
      <c r="HO70" s="18">
        <v>124.3956139701605</v>
      </c>
      <c r="HP70" s="18">
        <v>122.13997088348866</v>
      </c>
      <c r="HQ70" s="18">
        <v>132.58758127605915</v>
      </c>
      <c r="HR70" s="18">
        <v>133.94256829440593</v>
      </c>
      <c r="HS70" s="18">
        <v>137.56921006286143</v>
      </c>
      <c r="HT70" s="18">
        <v>136.58249130356313</v>
      </c>
      <c r="HU70" s="18">
        <v>142.83704733359815</v>
      </c>
      <c r="HV70" s="18">
        <v>142.20258516991137</v>
      </c>
      <c r="HW70" s="18">
        <v>141.62016091239451</v>
      </c>
      <c r="HX70" s="18">
        <v>146.29956955182553</v>
      </c>
      <c r="HY70" s="18">
        <v>145.79620288252829</v>
      </c>
      <c r="HZ70" s="18">
        <v>145.0466568878889</v>
      </c>
      <c r="IA70" s="18">
        <v>148.37307996690271</v>
      </c>
      <c r="IB70" s="18">
        <v>155.37417980468274</v>
      </c>
      <c r="IC70" s="18">
        <v>154.92485249948504</v>
      </c>
      <c r="ID70" s="18">
        <v>141.91337449908258</v>
      </c>
      <c r="IE70" s="18">
        <v>137.19193524312973</v>
      </c>
      <c r="IF70" s="18">
        <v>131.23459571564197</v>
      </c>
      <c r="IG70" s="18">
        <v>126.91745096147061</v>
      </c>
      <c r="IH70" s="18">
        <v>114.76559914183616</v>
      </c>
      <c r="II70" s="18">
        <v>112.56799833512306</v>
      </c>
      <c r="IJ70" s="18">
        <v>112.13968633818627</v>
      </c>
      <c r="IK70" s="18">
        <v>119.21684157729149</v>
      </c>
      <c r="IL70" s="18">
        <v>118.86458498167993</v>
      </c>
      <c r="IM70" s="18">
        <v>119.83629280650615</v>
      </c>
      <c r="IN70" s="18">
        <v>118.54134952604771</v>
      </c>
      <c r="IO70" s="18">
        <v>112.94227096796035</v>
      </c>
      <c r="IP70" s="18">
        <v>113.04234386444091</v>
      </c>
      <c r="IQ70" s="18">
        <v>109.76295504677296</v>
      </c>
      <c r="IR70" s="18">
        <v>112.41788899040222</v>
      </c>
      <c r="IS70" s="18">
        <v>112.34483577597142</v>
      </c>
      <c r="IT70" s="18">
        <v>112.52496698963643</v>
      </c>
      <c r="IU70" s="18">
        <v>118.66744137561322</v>
      </c>
      <c r="IV70" s="18">
        <v>122.17099348139762</v>
      </c>
      <c r="IW70" s="18">
        <v>115.79935216248036</v>
      </c>
      <c r="IX70" s="18">
        <v>111.5572620806694</v>
      </c>
      <c r="IY70" s="18">
        <v>116.52488066196442</v>
      </c>
      <c r="IZ70" s="18">
        <v>118.03397994089126</v>
      </c>
      <c r="JA70" s="18">
        <v>119.41298445439338</v>
      </c>
      <c r="JB70" s="18">
        <v>113.1254043685198</v>
      </c>
      <c r="JC70" s="18">
        <v>115.13787031674386</v>
      </c>
      <c r="JD70" s="18">
        <v>118.97966881263257</v>
      </c>
      <c r="JE70" s="18">
        <v>116.97520869612694</v>
      </c>
      <c r="JF70" s="18">
        <v>115.96147025477886</v>
      </c>
      <c r="JG70" s="18">
        <v>109.31462847054004</v>
      </c>
      <c r="JH70" s="18">
        <v>109.15451183617115</v>
      </c>
      <c r="JI70" s="18">
        <v>110.71564902126789</v>
      </c>
      <c r="JJ70" s="18">
        <v>128.52462167894842</v>
      </c>
      <c r="JK70" s="18">
        <v>138.83813439023496</v>
      </c>
      <c r="JL70" s="18">
        <v>146.47069420480727</v>
      </c>
      <c r="JM70" s="18">
        <v>156.00563978147505</v>
      </c>
      <c r="JN70" s="18">
        <v>163.16585552465915</v>
      </c>
      <c r="JO70" s="18">
        <v>163.8193315386772</v>
      </c>
      <c r="JP70" s="18">
        <v>165.57160795605182</v>
      </c>
      <c r="JQ70" s="18">
        <v>175.23965048503877</v>
      </c>
      <c r="JR70" s="18">
        <v>187.72974869477747</v>
      </c>
      <c r="JS70" s="18">
        <v>189.22884068405628</v>
      </c>
      <c r="JT70" s="18">
        <v>195.38832746243477</v>
      </c>
      <c r="JU70" s="18">
        <v>198.17235544252395</v>
      </c>
      <c r="JV70" s="18">
        <v>204.5920317517519</v>
      </c>
      <c r="JW70" s="18">
        <v>201.73795274412632</v>
      </c>
      <c r="JX70" s="18">
        <v>198.79681031656264</v>
      </c>
      <c r="JY70" s="18">
        <v>199.80754657101633</v>
      </c>
      <c r="JZ70" s="18">
        <v>197.90916372478006</v>
      </c>
      <c r="KA70" s="18">
        <v>192.13095468199253</v>
      </c>
      <c r="KB70" s="18">
        <v>191.65760988163947</v>
      </c>
      <c r="KC70" s="18">
        <v>183.05034005534648</v>
      </c>
      <c r="KD70" s="18">
        <v>177.31416162908079</v>
      </c>
      <c r="KE70" s="18">
        <v>179.30861445593834</v>
      </c>
      <c r="KF70" s="18">
        <v>180.52349941921233</v>
      </c>
      <c r="KG70" s="18">
        <v>178.98938191616537</v>
      </c>
      <c r="KH70" s="18">
        <v>179.67688271498679</v>
      </c>
      <c r="KI70" s="18">
        <v>178.12275063264369</v>
      </c>
      <c r="KJ70" s="18">
        <v>175.27467599880694</v>
      </c>
      <c r="KK70" s="18">
        <v>166.47126329541206</v>
      </c>
      <c r="KL70" s="18">
        <v>162.36026870799063</v>
      </c>
      <c r="KM70" s="18">
        <v>156.13173163104057</v>
      </c>
      <c r="KN70" s="18">
        <v>145.07367656993864</v>
      </c>
      <c r="KO70" s="18">
        <v>137.74633908963202</v>
      </c>
      <c r="KP70" s="18">
        <v>140.77054202127457</v>
      </c>
      <c r="KQ70" s="18">
        <v>143.98388272726535</v>
      </c>
      <c r="KR70" s="18">
        <v>145.58104615509509</v>
      </c>
      <c r="KS70" s="18">
        <v>149.15064637255668</v>
      </c>
      <c r="KT70" s="18">
        <v>151.70550741970538</v>
      </c>
      <c r="KU70" s="18">
        <v>149.74007573282719</v>
      </c>
      <c r="KV70" s="18">
        <v>142.91010054802896</v>
      </c>
      <c r="KW70" s="18">
        <v>139.55565705800058</v>
      </c>
      <c r="KX70" s="18">
        <v>138.96222478187084</v>
      </c>
      <c r="KY70" s="18">
        <v>129.90963056623934</v>
      </c>
      <c r="KZ70" s="18">
        <v>125.48040416800976</v>
      </c>
      <c r="LA70" s="18">
        <v>124.1454317289591</v>
      </c>
      <c r="LB70" s="18">
        <v>127.52689490103721</v>
      </c>
      <c r="LC70" s="18">
        <v>131.96913077580928</v>
      </c>
      <c r="LD70" s="18">
        <v>136.37133749198912</v>
      </c>
      <c r="LE70" s="18">
        <v>135.05037525844574</v>
      </c>
      <c r="LF70" s="18">
        <v>135.2945531258583</v>
      </c>
      <c r="LG70" s="18">
        <v>138.98123863220215</v>
      </c>
      <c r="LH70" s="18">
        <v>145.67411394882203</v>
      </c>
      <c r="LI70" s="18">
        <v>146.13545000159741</v>
      </c>
      <c r="LJ70" s="18">
        <v>172.05933383488656</v>
      </c>
      <c r="LK70" s="18">
        <v>172.3525474215746</v>
      </c>
      <c r="LL70" s="18">
        <v>183.50266954743861</v>
      </c>
      <c r="LM70" s="18">
        <v>186.64695995485783</v>
      </c>
      <c r="LN70" s="18">
        <v>187.9449054222107</v>
      </c>
      <c r="LO70" s="18">
        <v>191.60256978857515</v>
      </c>
      <c r="LP70" s="18">
        <v>199.70447148764134</v>
      </c>
      <c r="LQ70" s="18">
        <v>195.41534714448451</v>
      </c>
      <c r="LR70" s="18">
        <v>190.2335725647211</v>
      </c>
      <c r="LS70" s="18">
        <v>182.59300691843035</v>
      </c>
      <c r="LT70" s="18">
        <v>183.0523415132761</v>
      </c>
      <c r="LU70" s="18">
        <v>183.38158134269713</v>
      </c>
      <c r="LV70" s="18">
        <v>187.71773994719982</v>
      </c>
      <c r="LW70" s="18">
        <v>191.04516375517846</v>
      </c>
      <c r="LX70" s="18">
        <v>201.27261377549172</v>
      </c>
      <c r="LY70" s="18">
        <v>207.61523395442961</v>
      </c>
      <c r="LZ70" s="18">
        <v>212.67592032945154</v>
      </c>
      <c r="MA70" s="18">
        <v>213.91782497477533</v>
      </c>
      <c r="MB70" s="18">
        <v>213.28036062419415</v>
      </c>
      <c r="MC70" s="18">
        <v>209.40353661453724</v>
      </c>
      <c r="MD70" s="18">
        <v>205.31255660641193</v>
      </c>
      <c r="ME70" s="18">
        <v>205.79991161227227</v>
      </c>
      <c r="MF70" s="18">
        <v>205.23550047612193</v>
      </c>
      <c r="MG70" s="18">
        <v>205.37260034430028</v>
      </c>
      <c r="MH70" s="18">
        <v>207.80136954188347</v>
      </c>
      <c r="MI70" s="18">
        <v>214.65836440873147</v>
      </c>
      <c r="MJ70" s="18">
        <v>222.84432734084129</v>
      </c>
      <c r="MK70" s="18">
        <v>226.33987361490728</v>
      </c>
      <c r="ML70" s="18">
        <v>222.4350291942358</v>
      </c>
      <c r="MM70" s="18">
        <v>224.64764093542101</v>
      </c>
      <c r="MN70" s="18">
        <v>227.14846261847021</v>
      </c>
      <c r="MO70" s="18">
        <v>228.54147733747959</v>
      </c>
      <c r="MP70" s="18">
        <v>231.85789312684534</v>
      </c>
      <c r="MQ70" s="18">
        <v>232.58942600011824</v>
      </c>
      <c r="MR70" s="18">
        <v>231.81085886549948</v>
      </c>
      <c r="MS70" s="18">
        <v>236.53329885041714</v>
      </c>
      <c r="MT70" s="18">
        <v>240.58525042891503</v>
      </c>
      <c r="MU70" s="18">
        <v>242.25346561324596</v>
      </c>
      <c r="MV70" s="18">
        <v>237.18577413547038</v>
      </c>
      <c r="MW70" s="18">
        <v>230.55994765949248</v>
      </c>
      <c r="MX70" s="18">
        <v>229.82241041243077</v>
      </c>
      <c r="MY70" s="18">
        <v>230.05057661640646</v>
      </c>
      <c r="MZ70" s="18">
        <v>230.8331466668844</v>
      </c>
      <c r="NA70" s="18">
        <v>230.90920206820965</v>
      </c>
      <c r="NB70" s="18">
        <v>234.58988320076466</v>
      </c>
      <c r="NC70" s="18">
        <v>233.40401937747004</v>
      </c>
      <c r="ND70" s="18">
        <v>231.71879180073739</v>
      </c>
      <c r="NE70" s="18">
        <v>221.9676887676716</v>
      </c>
      <c r="NF70" s="18">
        <v>222.66819904303551</v>
      </c>
      <c r="NG70" s="18">
        <v>219.96022646427156</v>
      </c>
      <c r="NH70" s="18">
        <v>220.58368060934544</v>
      </c>
      <c r="NI70" s="18">
        <v>219.85615065193176</v>
      </c>
      <c r="NJ70" s="18">
        <v>219.01553832149506</v>
      </c>
      <c r="NK70" s="18">
        <v>221.53037021005153</v>
      </c>
      <c r="NL70" s="18">
        <v>222.63117207133769</v>
      </c>
      <c r="NM70" s="18">
        <v>229.24799198663234</v>
      </c>
      <c r="NN70" s="18">
        <v>227.21851364600658</v>
      </c>
      <c r="NO70" s="18">
        <v>227.99507932269574</v>
      </c>
      <c r="NP70" s="18">
        <v>233.6882264034748</v>
      </c>
      <c r="NQ70" s="18">
        <v>239.04512855207921</v>
      </c>
      <c r="NR70" s="18">
        <v>268.29343400645257</v>
      </c>
      <c r="NS70" s="18">
        <v>269.81854494881634</v>
      </c>
      <c r="NT70" s="18">
        <v>271.30762964844706</v>
      </c>
      <c r="NU70" s="18">
        <v>274.00059129273887</v>
      </c>
      <c r="NV70" s="18">
        <v>271.42571566629408</v>
      </c>
      <c r="NW70" s="18">
        <v>269.29316224229336</v>
      </c>
      <c r="NX70" s="18">
        <v>269.68945091235639</v>
      </c>
      <c r="NY70" s="18">
        <v>268.71273944270609</v>
      </c>
      <c r="NZ70" s="18">
        <v>267.5508931145668</v>
      </c>
      <c r="OA70" s="18">
        <v>267.81808774816989</v>
      </c>
      <c r="OB70" s="18">
        <v>273.47120567035677</v>
      </c>
      <c r="OC70" s="18">
        <v>272.79671434807778</v>
      </c>
      <c r="OD70" s="18">
        <v>271.21856477057935</v>
      </c>
      <c r="OE70" s="18">
        <v>270.57809823310373</v>
      </c>
      <c r="OF70" s="18">
        <v>271.68690592610835</v>
      </c>
      <c r="OG70" s="18">
        <v>269.99767543351646</v>
      </c>
      <c r="OH70" s="18">
        <v>282.55882539975642</v>
      </c>
      <c r="OI70" s="18">
        <v>290.52062504374982</v>
      </c>
      <c r="OJ70" s="18">
        <v>292.31993572247029</v>
      </c>
      <c r="OK70" s="18">
        <v>288.81738434565068</v>
      </c>
      <c r="OL70" s="18">
        <v>292.52408443129059</v>
      </c>
      <c r="OM70" s="18">
        <v>281.65716860246658</v>
      </c>
      <c r="ON70" s="18">
        <v>274.70110156810279</v>
      </c>
      <c r="OO70" s="18">
        <v>265.67752849245068</v>
      </c>
      <c r="OP70" s="18">
        <v>260.25357750320438</v>
      </c>
      <c r="OQ70" s="18">
        <v>255.77231319880488</v>
      </c>
      <c r="OR70" s="18">
        <v>254.75557257056235</v>
      </c>
      <c r="OS70" s="18">
        <v>253.82589536225794</v>
      </c>
      <c r="OT70" s="18">
        <v>251.67733027482032</v>
      </c>
      <c r="OU70" s="18">
        <v>255.17788019371031</v>
      </c>
      <c r="OV70" s="18">
        <v>254.71154049611093</v>
      </c>
      <c r="OW70" s="18">
        <v>262.98856976401811</v>
      </c>
      <c r="OX70" s="18">
        <v>267.83610086953644</v>
      </c>
      <c r="OY70" s="18">
        <v>253.98300980973244</v>
      </c>
      <c r="OZ70" s="18">
        <v>247.60436338806153</v>
      </c>
      <c r="PA70" s="18">
        <v>248.90431031334401</v>
      </c>
      <c r="PB70" s="18">
        <v>231.02128371226789</v>
      </c>
      <c r="PC70" s="18">
        <v>227.86998820209504</v>
      </c>
      <c r="PD70" s="18">
        <v>231.86189604270459</v>
      </c>
      <c r="PE70" s="18">
        <v>225.77846466565131</v>
      </c>
      <c r="PF70" s="18">
        <v>220.3975450218916</v>
      </c>
      <c r="PG70" s="18">
        <v>223.85005995047095</v>
      </c>
      <c r="PH70" s="18">
        <v>226.72115135049822</v>
      </c>
      <c r="PI70" s="18">
        <v>227.31658508455754</v>
      </c>
      <c r="PJ70" s="18">
        <v>227.53974764370918</v>
      </c>
      <c r="PK70" s="18">
        <v>231.10934786117076</v>
      </c>
      <c r="PL70" s="18">
        <v>232.84861480200291</v>
      </c>
      <c r="PM70" s="18">
        <v>237.5440351048708</v>
      </c>
      <c r="PN70" s="18">
        <v>236.39820044016838</v>
      </c>
      <c r="PO70" s="18">
        <v>237.83024358880522</v>
      </c>
      <c r="PP70" s="18">
        <v>229.02182724058628</v>
      </c>
      <c r="PQ70" s="18">
        <v>226.69513239741326</v>
      </c>
      <c r="PR70" s="18">
        <v>223.95213430488107</v>
      </c>
      <c r="PS70" s="18">
        <v>220.72078047752382</v>
      </c>
      <c r="PT70" s="18">
        <v>218.32403460681437</v>
      </c>
      <c r="PU70" s="18">
        <v>217.4143719778061</v>
      </c>
      <c r="PV70" s="18">
        <v>216.71286097347738</v>
      </c>
      <c r="PW70" s="18">
        <v>215.34486447858808</v>
      </c>
      <c r="PX70" s="18">
        <v>216.09040755736828</v>
      </c>
      <c r="PY70" s="18">
        <v>212.98714703750611</v>
      </c>
      <c r="PZ70" s="18">
        <v>209.07930042994022</v>
      </c>
      <c r="QA70" s="18">
        <v>204.05263883972168</v>
      </c>
      <c r="QB70" s="18">
        <v>204.1977445396185</v>
      </c>
      <c r="QC70" s="18">
        <v>205.2334990181923</v>
      </c>
      <c r="QD70" s="18">
        <v>200.11276890528202</v>
      </c>
      <c r="QE70" s="18">
        <v>203.42718323671818</v>
      </c>
      <c r="QF70" s="18">
        <v>208.05755615687372</v>
      </c>
      <c r="QG70" s="18">
        <v>208.83512256252766</v>
      </c>
      <c r="QH70" s="18">
        <v>204.94729053425789</v>
      </c>
      <c r="QI70" s="18">
        <v>202.74668754065036</v>
      </c>
      <c r="QJ70" s="18">
        <v>200.07273974668979</v>
      </c>
      <c r="QK70" s="18">
        <v>200.69519316279889</v>
      </c>
      <c r="QL70" s="18">
        <v>193.36485349559783</v>
      </c>
      <c r="QM70" s="18">
        <v>192.67334978091716</v>
      </c>
      <c r="QN70" s="18">
        <v>187.73575306856631</v>
      </c>
      <c r="QO70" s="18">
        <v>184.31326000893117</v>
      </c>
      <c r="QP70" s="18">
        <v>182.70308710455893</v>
      </c>
      <c r="QQ70" s="18">
        <v>186.02951018357277</v>
      </c>
      <c r="QR70" s="18">
        <v>185.97647154843807</v>
      </c>
      <c r="QS70" s="18">
        <v>185.10383589112757</v>
      </c>
      <c r="QT70" s="18">
        <v>186.34273834955692</v>
      </c>
      <c r="QU70" s="18">
        <v>186.87612688779831</v>
      </c>
      <c r="QV70" s="18">
        <v>186.37676313436032</v>
      </c>
      <c r="QW70" s="18">
        <v>190.31263015294076</v>
      </c>
      <c r="QX70" s="18">
        <v>192.34811286735535</v>
      </c>
      <c r="QY70" s="18">
        <v>194.55171804785729</v>
      </c>
      <c r="QZ70" s="18">
        <v>191.50449835002422</v>
      </c>
      <c r="RA70" s="18">
        <v>190.14951133167745</v>
      </c>
      <c r="RB70" s="18">
        <v>186.76804815959932</v>
      </c>
      <c r="RC70" s="18">
        <v>182.40587060201167</v>
      </c>
      <c r="RD70" s="18">
        <v>179.55079086542128</v>
      </c>
      <c r="RE70" s="18">
        <v>179.03341399061679</v>
      </c>
      <c r="RF70" s="18">
        <v>182.07062639880178</v>
      </c>
      <c r="RG70" s="18">
        <v>182.31580499517918</v>
      </c>
      <c r="RH70" s="18">
        <v>182.48492819023133</v>
      </c>
      <c r="RI70" s="18">
        <v>182.88321831822395</v>
      </c>
      <c r="RJ70" s="18">
        <v>183.9299808154106</v>
      </c>
      <c r="RK70" s="18">
        <v>187.42352563154699</v>
      </c>
      <c r="RL70" s="18">
        <v>187.80480336713791</v>
      </c>
      <c r="RM70" s="18">
        <v>187.84183033883573</v>
      </c>
      <c r="RN70" s="18">
        <v>189.54507103693487</v>
      </c>
      <c r="RO70" s="18">
        <v>186.19663192069532</v>
      </c>
      <c r="RP70" s="18">
        <v>187.64969037759303</v>
      </c>
      <c r="RQ70" s="18">
        <v>188.14905413103105</v>
      </c>
      <c r="RR70" s="18">
        <v>181.35910810482503</v>
      </c>
      <c r="RS70" s="18">
        <v>180.79869988453387</v>
      </c>
      <c r="RT70" s="18">
        <v>181.03387119126319</v>
      </c>
      <c r="RU70" s="18">
        <v>184.27223012137412</v>
      </c>
      <c r="RV70" s="18">
        <v>182.74611845004557</v>
      </c>
      <c r="RW70" s="18">
        <v>182.17970585596561</v>
      </c>
      <c r="RX70" s="18">
        <v>182.08563733327389</v>
      </c>
      <c r="RY70" s="18">
        <v>185.84737751197815</v>
      </c>
      <c r="RZ70" s="18">
        <v>188.49830853974819</v>
      </c>
      <c r="SA70" s="18">
        <v>192.12995395302772</v>
      </c>
      <c r="SB70" s="18">
        <v>193.47793586862088</v>
      </c>
      <c r="SC70" s="18">
        <v>198.05026650881769</v>
      </c>
      <c r="SD70" s="18">
        <v>199.35721853685379</v>
      </c>
      <c r="SE70" s="18">
        <v>201.62687182903289</v>
      </c>
      <c r="SF70" s="18">
        <v>204.14270444655418</v>
      </c>
      <c r="SG70" s="18">
        <v>206.68555674612523</v>
      </c>
      <c r="SH70" s="18">
        <v>206.20920975887776</v>
      </c>
      <c r="SI70" s="18">
        <v>202.87478084814549</v>
      </c>
      <c r="SJ70" s="18">
        <v>200.83229303097727</v>
      </c>
      <c r="SK70" s="18">
        <v>201.62687182903289</v>
      </c>
      <c r="SL70" s="18">
        <v>201.68891702485084</v>
      </c>
      <c r="SM70" s="18">
        <v>202.52352498149872</v>
      </c>
      <c r="SN70" s="18">
        <v>202.18327713346483</v>
      </c>
      <c r="SO70" s="18">
        <v>211.92737506377696</v>
      </c>
    </row>
    <row r="71" spans="1:513" x14ac:dyDescent="0.25">
      <c r="A71" s="5" t="s">
        <v>302</v>
      </c>
      <c r="B71" s="5" t="str">
        <f ca="1">_xlfn.XLOOKUP(A71,bonds[worksheet get],bonds[unique lookup],"-")</f>
        <v>ORAFP 5 3/4 PERP nc-23</v>
      </c>
      <c r="C71" s="5" t="str">
        <f ca="1">_xlfn.XLOOKUP(A71,bonds[worksheet get],bonds[ID_ISIN],"-")</f>
        <v>XS1115502988</v>
      </c>
      <c r="D71" s="18">
        <f ca="1">_xll.BDH(A71,"blp_i_sprd_mid","-2AY",,"Dates=H","Fill=C","Sort=R","Dir=H","factor="&amp;_xlfn.XLOOKUP(A71,bonds[worksheet get],bonds[yas/blp factor]),"cols=506;rows=1")</f>
        <v>215.16380829691886</v>
      </c>
      <c r="E71" s="18">
        <v>214.41525928616525</v>
      </c>
      <c r="F71" s="18">
        <v>218.77745866835116</v>
      </c>
      <c r="G71" s="18">
        <v>218.61333829700948</v>
      </c>
      <c r="H71" s="18">
        <v>220.37963375687599</v>
      </c>
      <c r="I71" s="18">
        <v>223.71508008420466</v>
      </c>
      <c r="J71" s="18">
        <v>222.34807747900487</v>
      </c>
      <c r="K71" s="18">
        <v>219.39291006088257</v>
      </c>
      <c r="L71" s="18">
        <v>220.6878598201275</v>
      </c>
      <c r="M71" s="18">
        <v>220.83396697998046</v>
      </c>
      <c r="N71" s="18">
        <v>223.02357290983201</v>
      </c>
      <c r="O71" s="18">
        <v>223.58998833775519</v>
      </c>
      <c r="P71" s="18">
        <v>219.46196070492266</v>
      </c>
      <c r="Q71" s="18">
        <v>218.28409682035445</v>
      </c>
      <c r="R71" s="18">
        <v>213.66570954144001</v>
      </c>
      <c r="S71" s="18">
        <v>207.17494900166989</v>
      </c>
      <c r="T71" s="18">
        <v>213.93190477788448</v>
      </c>
      <c r="U71" s="18">
        <v>212.63095061480999</v>
      </c>
      <c r="V71" s="18">
        <v>211.17588342010973</v>
      </c>
      <c r="W71" s="18">
        <v>204.68212067842484</v>
      </c>
      <c r="X71" s="18">
        <v>200.41098808765412</v>
      </c>
      <c r="Y71" s="18">
        <v>194.85091014146803</v>
      </c>
      <c r="Z71" s="18">
        <v>211.71627976477146</v>
      </c>
      <c r="AA71" s="18">
        <v>237.42013182520867</v>
      </c>
      <c r="AB71" s="18">
        <v>246.17455260872842</v>
      </c>
      <c r="AC71" s="18">
        <v>257.64296392321586</v>
      </c>
      <c r="AD71" s="18">
        <v>258.38750999808309</v>
      </c>
      <c r="AE71" s="18">
        <v>261.12151520848278</v>
      </c>
      <c r="AF71" s="18">
        <v>260.40098674893375</v>
      </c>
      <c r="AG71" s="18">
        <v>261.23259667932984</v>
      </c>
      <c r="AH71" s="18">
        <v>283.16368166685106</v>
      </c>
      <c r="AI71" s="18">
        <v>291.44775748372075</v>
      </c>
      <c r="AJ71" s="18">
        <v>291.821031255126</v>
      </c>
      <c r="AK71" s="18">
        <v>290.13279304504397</v>
      </c>
      <c r="AL71" s="18">
        <v>292.38744668304918</v>
      </c>
      <c r="AM71" s="18">
        <v>297.63629636406898</v>
      </c>
      <c r="AN71" s="18">
        <v>299.52468136847023</v>
      </c>
      <c r="AO71" s="18">
        <v>300.91269938707353</v>
      </c>
      <c r="AP71" s="18">
        <v>303.88888221859929</v>
      </c>
      <c r="AQ71" s="18">
        <v>302.87714017331598</v>
      </c>
      <c r="AR71" s="18">
        <v>301.97147592902184</v>
      </c>
      <c r="AS71" s="18">
        <v>300.10610780596738</v>
      </c>
      <c r="AT71" s="18">
        <v>299.92097202122216</v>
      </c>
      <c r="AU71" s="18">
        <v>299.04532979607586</v>
      </c>
      <c r="AV71" s="18">
        <v>298.7381044667959</v>
      </c>
      <c r="AW71" s="18">
        <v>292.47150833666325</v>
      </c>
      <c r="AX71" s="18">
        <v>291.03045141756536</v>
      </c>
      <c r="AY71" s="18">
        <v>292.94085256934164</v>
      </c>
      <c r="AZ71" s="18">
        <v>291.99415823221204</v>
      </c>
      <c r="BA71" s="18">
        <v>298.05160096228127</v>
      </c>
      <c r="BB71" s="18">
        <v>305.58212409853934</v>
      </c>
      <c r="BC71" s="18">
        <v>314.35555882751942</v>
      </c>
      <c r="BD71" s="18">
        <v>324.27983762383457</v>
      </c>
      <c r="BE71" s="18">
        <v>323.34615282833573</v>
      </c>
      <c r="BF71" s="18">
        <v>330.29324805915354</v>
      </c>
      <c r="BG71" s="18">
        <v>334.9876911199093</v>
      </c>
      <c r="BH71" s="18">
        <v>335.67219315648077</v>
      </c>
      <c r="BI71" s="18">
        <v>343.55697611868385</v>
      </c>
      <c r="BJ71" s="18">
        <v>368.84552358090878</v>
      </c>
      <c r="BK71" s="18">
        <v>397.98789756774903</v>
      </c>
      <c r="BL71" s="18">
        <v>402.93752779126169</v>
      </c>
      <c r="BM71" s="18">
        <v>418.6150261902809</v>
      </c>
      <c r="BN71" s="18">
        <v>437.51588871181008</v>
      </c>
      <c r="BO71" s="18">
        <v>441.20059119522574</v>
      </c>
      <c r="BP71" s="18">
        <v>438.42755735993387</v>
      </c>
      <c r="BQ71" s="18">
        <v>436.25696537554268</v>
      </c>
      <c r="BR71" s="18">
        <v>434.61976459801195</v>
      </c>
      <c r="BS71" s="18">
        <v>441.79502717435361</v>
      </c>
      <c r="BT71" s="18">
        <v>440.10078456044198</v>
      </c>
      <c r="BU71" s="18">
        <v>443.95060814917088</v>
      </c>
      <c r="BV71" s="18">
        <v>445.56479204535486</v>
      </c>
      <c r="BW71" s="18">
        <v>451.19392063558104</v>
      </c>
      <c r="BX71" s="18">
        <v>455.0537515640259</v>
      </c>
      <c r="BY71" s="18">
        <v>436.66826703786853</v>
      </c>
      <c r="BZ71" s="18">
        <v>431.97482471108441</v>
      </c>
      <c r="CA71" s="18">
        <v>430.76994100928306</v>
      </c>
      <c r="CB71" s="18">
        <v>388.88622209608553</v>
      </c>
      <c r="CC71" s="18">
        <v>320.21485623121265</v>
      </c>
      <c r="CD71" s="18">
        <v>263.34214389145376</v>
      </c>
      <c r="CE71" s="18">
        <v>257.88013787448403</v>
      </c>
      <c r="CF71" s="18">
        <v>219.2227852857113</v>
      </c>
      <c r="CG71" s="18">
        <v>216.49278301119804</v>
      </c>
      <c r="CH71" s="18">
        <v>218.66237426161766</v>
      </c>
      <c r="CI71" s="18">
        <v>183.65069553136826</v>
      </c>
      <c r="CJ71" s="18">
        <v>168.88386504650114</v>
      </c>
      <c r="CK71" s="18">
        <v>161.07513786613941</v>
      </c>
      <c r="CL71" s="18">
        <v>161.72361347973344</v>
      </c>
      <c r="CM71" s="18">
        <v>166.74829875111581</v>
      </c>
      <c r="CN71" s="18">
        <v>158.72841670274735</v>
      </c>
      <c r="CO71" s="18">
        <v>146.20022811233997</v>
      </c>
      <c r="CP71" s="18">
        <v>140.63314502835274</v>
      </c>
      <c r="CQ71" s="18">
        <v>136.56215923190115</v>
      </c>
      <c r="CR71" s="18">
        <v>132.11089452624321</v>
      </c>
      <c r="CS71" s="18">
        <v>122.43679922282695</v>
      </c>
      <c r="CT71" s="18">
        <v>121.48810341775417</v>
      </c>
      <c r="CU71" s="18">
        <v>120.80660358309746</v>
      </c>
      <c r="CV71" s="18">
        <v>123.55261760115624</v>
      </c>
      <c r="CW71" s="18">
        <v>121.53713938236235</v>
      </c>
      <c r="CX71" s="18">
        <v>123.34146273314953</v>
      </c>
      <c r="CY71" s="18">
        <v>124.05998972475528</v>
      </c>
      <c r="CZ71" s="18">
        <v>126.0174253731966</v>
      </c>
      <c r="DA71" s="18">
        <v>128.91855315685274</v>
      </c>
      <c r="DB71" s="18">
        <v>129.12270288705824</v>
      </c>
      <c r="DC71" s="18">
        <v>127.80673771440982</v>
      </c>
      <c r="DD71" s="18">
        <v>127.2213083410263</v>
      </c>
      <c r="DE71" s="18">
        <v>128.32711937963964</v>
      </c>
      <c r="DF71" s="18">
        <v>133.3918340098858</v>
      </c>
      <c r="DG71" s="18">
        <v>137.97919853568075</v>
      </c>
      <c r="DH71" s="18">
        <v>138.37949212431906</v>
      </c>
      <c r="DI71" s="18">
        <v>137.09755190670492</v>
      </c>
      <c r="DJ71" s="18">
        <v>140.83129035472871</v>
      </c>
      <c r="DK71" s="18">
        <v>143.36114583492278</v>
      </c>
      <c r="DL71" s="18">
        <v>145.77791837632654</v>
      </c>
      <c r="DM71" s="18">
        <v>140.88332852125168</v>
      </c>
      <c r="DN71" s="18">
        <v>140.29589767992499</v>
      </c>
      <c r="DO71" s="18">
        <v>138.54161102771758</v>
      </c>
      <c r="DP71" s="18">
        <v>139.89160115540025</v>
      </c>
      <c r="DQ71" s="18">
        <v>141.90207570433617</v>
      </c>
      <c r="DR71" s="18">
        <v>144.87325486600398</v>
      </c>
      <c r="DS71" s="18">
        <v>145.92602700412272</v>
      </c>
      <c r="DT71" s="18">
        <v>149.64175224065781</v>
      </c>
      <c r="DU71" s="18">
        <v>145.88499691128729</v>
      </c>
      <c r="DV71" s="18">
        <v>145.54474736094474</v>
      </c>
      <c r="DW71" s="18">
        <v>140.62413842260835</v>
      </c>
      <c r="DX71" s="18">
        <v>137.37175301492212</v>
      </c>
      <c r="DY71" s="18">
        <v>137.3317236560583</v>
      </c>
      <c r="DZ71" s="18">
        <v>138.05525431752207</v>
      </c>
      <c r="EA71" s="18">
        <v>139.62640665292739</v>
      </c>
      <c r="EB71" s="18">
        <v>142.50651902318</v>
      </c>
      <c r="EC71" s="18">
        <v>140.99941366195677</v>
      </c>
      <c r="ED71" s="18">
        <v>138.91388406515122</v>
      </c>
      <c r="EE71" s="18">
        <v>136.92442492961885</v>
      </c>
      <c r="EF71" s="18">
        <v>140.84730209827424</v>
      </c>
      <c r="EG71" s="18">
        <v>143.07293445110321</v>
      </c>
      <c r="EH71" s="18">
        <v>144.48897302091123</v>
      </c>
      <c r="EI71" s="18">
        <v>143.67937923789026</v>
      </c>
      <c r="EJ71" s="18">
        <v>144.06065888106824</v>
      </c>
      <c r="EK71" s="18">
        <v>146.82568684458732</v>
      </c>
      <c r="EL71" s="18">
        <v>145.76991250455382</v>
      </c>
      <c r="EM71" s="18">
        <v>140.15779639184476</v>
      </c>
      <c r="EN71" s="18">
        <v>141.61486505448818</v>
      </c>
      <c r="EO71" s="18">
        <v>145.38863286137581</v>
      </c>
      <c r="EP71" s="18">
        <v>147.46415511846541</v>
      </c>
      <c r="EQ71" s="18">
        <v>145.55975837051869</v>
      </c>
      <c r="ER71" s="18">
        <v>147.88846632242203</v>
      </c>
      <c r="ES71" s="18">
        <v>148.22671440482139</v>
      </c>
      <c r="ET71" s="18">
        <v>149.2854909467697</v>
      </c>
      <c r="EU71" s="18">
        <v>153.08527783691883</v>
      </c>
      <c r="EV71" s="18">
        <v>157.52053079903126</v>
      </c>
      <c r="EW71" s="18">
        <v>151.6081944948435</v>
      </c>
      <c r="EX71" s="18">
        <v>153.13031086564064</v>
      </c>
      <c r="EY71" s="18">
        <v>154.61239787757395</v>
      </c>
      <c r="EZ71" s="18">
        <v>155.75423533916472</v>
      </c>
      <c r="FA71" s="18">
        <v>157.42746253967286</v>
      </c>
      <c r="FB71" s="18">
        <v>156.94010509550571</v>
      </c>
      <c r="FC71" s="18">
        <v>158.88152900040149</v>
      </c>
      <c r="FD71" s="18">
        <v>153.87885987639427</v>
      </c>
      <c r="FE71" s="18">
        <v>153.25640334606172</v>
      </c>
      <c r="FF71" s="18">
        <v>148.81314451217654</v>
      </c>
      <c r="FG71" s="18">
        <v>150.22117721021175</v>
      </c>
      <c r="FH71" s="18">
        <v>148.75009827196598</v>
      </c>
      <c r="FI71" s="18">
        <v>152.04351377248761</v>
      </c>
      <c r="FJ71" s="18">
        <v>149.60872801959513</v>
      </c>
      <c r="FK71" s="18">
        <v>146.61253050863743</v>
      </c>
      <c r="FL71" s="18">
        <v>145.96505562901498</v>
      </c>
      <c r="FM71" s="18">
        <v>147.65029163718225</v>
      </c>
      <c r="FN71" s="18">
        <v>148.13664834737776</v>
      </c>
      <c r="FO71" s="18">
        <v>149.20843443095683</v>
      </c>
      <c r="FP71" s="18">
        <v>146.65155913352967</v>
      </c>
      <c r="FQ71" s="18">
        <v>155.47603129506112</v>
      </c>
      <c r="FR71" s="18">
        <v>160.03937820553779</v>
      </c>
      <c r="FS71" s="18">
        <v>161.59952246725558</v>
      </c>
      <c r="FT71" s="18">
        <v>158.13097852170466</v>
      </c>
      <c r="FU71" s="18">
        <v>155.17881330549716</v>
      </c>
      <c r="FV71" s="18">
        <v>155.59611937165261</v>
      </c>
      <c r="FW71" s="18">
        <v>159.20776827514172</v>
      </c>
      <c r="FX71" s="18">
        <v>163.86418344497682</v>
      </c>
      <c r="FY71" s="18">
        <v>159.90928278923036</v>
      </c>
      <c r="FZ71" s="18">
        <v>161.19022227287292</v>
      </c>
      <c r="GA71" s="18">
        <v>159.72014406859876</v>
      </c>
      <c r="GB71" s="18">
        <v>161.71860980987549</v>
      </c>
      <c r="GC71" s="18">
        <v>165.04705099940298</v>
      </c>
      <c r="GD71" s="18">
        <v>163.59298453867436</v>
      </c>
      <c r="GE71" s="18">
        <v>167.34073326230049</v>
      </c>
      <c r="GF71" s="18">
        <v>169.30117111265659</v>
      </c>
      <c r="GG71" s="18">
        <v>164.12937794744968</v>
      </c>
      <c r="GH71" s="18">
        <v>175.05138851344586</v>
      </c>
      <c r="GI71" s="18">
        <v>185.61213411569597</v>
      </c>
      <c r="GJ71" s="18">
        <v>187.94084206759931</v>
      </c>
      <c r="GK71" s="18">
        <v>184.95064896047114</v>
      </c>
      <c r="GL71" s="18">
        <v>185.11577006578443</v>
      </c>
      <c r="GM71" s="18">
        <v>182.07954319596291</v>
      </c>
      <c r="GN71" s="18">
        <v>176.52146671772002</v>
      </c>
      <c r="GO71" s="18">
        <v>176.18622083723542</v>
      </c>
      <c r="GP71" s="18">
        <v>175.78092357873916</v>
      </c>
      <c r="GQ71" s="18">
        <v>173.47723397612572</v>
      </c>
      <c r="GR71" s="18">
        <v>167.58991602122785</v>
      </c>
      <c r="GS71" s="18">
        <v>165.87866092979908</v>
      </c>
      <c r="GT71" s="18">
        <v>163.47089499413968</v>
      </c>
      <c r="GU71" s="18">
        <v>161.46342264711856</v>
      </c>
      <c r="GV71" s="18">
        <v>156.45074618339541</v>
      </c>
      <c r="GW71" s="18">
        <v>159.91228499114513</v>
      </c>
      <c r="GX71" s="18">
        <v>159.142720566988</v>
      </c>
      <c r="GY71" s="18">
        <v>153.82882317781448</v>
      </c>
      <c r="GZ71" s="18">
        <v>152.94417434692383</v>
      </c>
      <c r="HA71" s="18">
        <v>149.21043589890004</v>
      </c>
      <c r="HB71" s="18">
        <v>154.00094942092895</v>
      </c>
      <c r="HC71" s="18">
        <v>163.13664984762667</v>
      </c>
      <c r="HD71" s="18">
        <v>162.71534084558488</v>
      </c>
      <c r="HE71" s="18">
        <v>164.55468988537788</v>
      </c>
      <c r="HF71" s="18">
        <v>169.8876012200117</v>
      </c>
      <c r="HG71" s="18">
        <v>164.01829647660256</v>
      </c>
      <c r="HH71" s="18">
        <v>173.38516645073892</v>
      </c>
      <c r="HI71" s="18">
        <v>178.78512696146964</v>
      </c>
      <c r="HJ71" s="18">
        <v>175.69686192512515</v>
      </c>
      <c r="HK71" s="18">
        <v>170.51406068623066</v>
      </c>
      <c r="HL71" s="18">
        <v>172.72668349742889</v>
      </c>
      <c r="HM71" s="18">
        <v>173.42119287371636</v>
      </c>
      <c r="HN71" s="18">
        <v>170.09275168418884</v>
      </c>
      <c r="HO71" s="18">
        <v>167.50385289967059</v>
      </c>
      <c r="HP71" s="18">
        <v>165.88566606760025</v>
      </c>
      <c r="HQ71" s="18">
        <v>168.64669109523297</v>
      </c>
      <c r="HR71" s="18">
        <v>172.10722916901111</v>
      </c>
      <c r="HS71" s="18">
        <v>176.10916432142255</v>
      </c>
      <c r="HT71" s="18">
        <v>176.44741240382197</v>
      </c>
      <c r="HU71" s="18">
        <v>185.78025742292405</v>
      </c>
      <c r="HV71" s="18">
        <v>183.4015127724409</v>
      </c>
      <c r="HW71" s="18">
        <v>183.2103725838661</v>
      </c>
      <c r="HX71" s="18">
        <v>185.22585080266001</v>
      </c>
      <c r="HY71" s="18">
        <v>185.42199466109275</v>
      </c>
      <c r="HZ71" s="18">
        <v>182.51586320757866</v>
      </c>
      <c r="IA71" s="18">
        <v>188.74943511664867</v>
      </c>
      <c r="IB71" s="18">
        <v>192.75537320494652</v>
      </c>
      <c r="IC71" s="18">
        <v>193.06059706628324</v>
      </c>
      <c r="ID71" s="18">
        <v>182.40077880084513</v>
      </c>
      <c r="IE71" s="18">
        <v>177.32805829882622</v>
      </c>
      <c r="IF71" s="18">
        <v>173.14599103152753</v>
      </c>
      <c r="IG71" s="18">
        <v>170.50105114459993</v>
      </c>
      <c r="IH71" s="18">
        <v>163.71807628512383</v>
      </c>
      <c r="II71" s="18">
        <v>160.82795657515527</v>
      </c>
      <c r="IJ71" s="18">
        <v>160.92903070628643</v>
      </c>
      <c r="IK71" s="18">
        <v>167.55188813030719</v>
      </c>
      <c r="IL71" s="18">
        <v>168.5155949449539</v>
      </c>
      <c r="IM71" s="18">
        <v>168.03424190461635</v>
      </c>
      <c r="IN71" s="18">
        <v>168.28442539751529</v>
      </c>
      <c r="IO71" s="18">
        <v>167.96719272851942</v>
      </c>
      <c r="IP71" s="18">
        <v>163.55996031761168</v>
      </c>
      <c r="IQ71" s="18">
        <v>159.47596497952938</v>
      </c>
      <c r="IR71" s="18">
        <v>166.10582754135132</v>
      </c>
      <c r="IS71" s="18">
        <v>168.15232851326465</v>
      </c>
      <c r="IT71" s="18">
        <v>167.40678170442581</v>
      </c>
      <c r="IU71" s="18">
        <v>174.21277344524862</v>
      </c>
      <c r="IV71" s="18">
        <v>177.60526160895824</v>
      </c>
      <c r="IW71" s="18">
        <v>175.06740025699139</v>
      </c>
      <c r="IX71" s="18">
        <v>170.77325078487397</v>
      </c>
      <c r="IY71" s="18">
        <v>175.45468430399893</v>
      </c>
      <c r="IZ71" s="18">
        <v>176.98280507862569</v>
      </c>
      <c r="JA71" s="18">
        <v>181.3970426273346</v>
      </c>
      <c r="JB71" s="18">
        <v>173.66337049484252</v>
      </c>
      <c r="JC71" s="18">
        <v>174.99234520912171</v>
      </c>
      <c r="JD71" s="18">
        <v>177.77938932001589</v>
      </c>
      <c r="JE71" s="18">
        <v>177.21897829592228</v>
      </c>
      <c r="JF71" s="18">
        <v>178.44687887907028</v>
      </c>
      <c r="JG71" s="18">
        <v>178.46088915467263</v>
      </c>
      <c r="JH71" s="18">
        <v>178.63301539778709</v>
      </c>
      <c r="JI71" s="18">
        <v>181.40404776513574</v>
      </c>
      <c r="JJ71" s="18">
        <v>188.09595583319663</v>
      </c>
      <c r="JK71" s="18">
        <v>200.73622662842274</v>
      </c>
      <c r="JL71" s="18">
        <v>207.64029029846191</v>
      </c>
      <c r="JM71" s="18">
        <v>210.76258028984071</v>
      </c>
      <c r="JN71" s="18">
        <v>214.20210295021533</v>
      </c>
      <c r="JO71" s="18">
        <v>213.74977119505405</v>
      </c>
      <c r="JP71" s="18">
        <v>214.22011616170406</v>
      </c>
      <c r="JQ71" s="18">
        <v>221.91876260519027</v>
      </c>
      <c r="JR71" s="18">
        <v>230.70820907771585</v>
      </c>
      <c r="JS71" s="18">
        <v>231.36168836116792</v>
      </c>
      <c r="JT71" s="18">
        <v>230.12778337419033</v>
      </c>
      <c r="JU71" s="18">
        <v>232.84577684104443</v>
      </c>
      <c r="JV71" s="18">
        <v>237.01983823657037</v>
      </c>
      <c r="JW71" s="18">
        <v>232.79574014246464</v>
      </c>
      <c r="JX71" s="18">
        <v>230.75624430835245</v>
      </c>
      <c r="JY71" s="18">
        <v>231.51980432868004</v>
      </c>
      <c r="JZ71" s="18">
        <v>226.84337447941303</v>
      </c>
      <c r="KA71" s="18">
        <v>220.52774238467217</v>
      </c>
      <c r="KB71" s="18">
        <v>219.91729466199874</v>
      </c>
      <c r="KC71" s="18">
        <v>208.11363746702673</v>
      </c>
      <c r="KD71" s="18">
        <v>200.38096606850624</v>
      </c>
      <c r="KE71" s="18">
        <v>202.60559768736363</v>
      </c>
      <c r="KF71" s="18">
        <v>203.62134266853334</v>
      </c>
      <c r="KG71" s="18">
        <v>201.36768976449966</v>
      </c>
      <c r="KH71" s="18">
        <v>202.29036648631094</v>
      </c>
      <c r="KI71" s="18">
        <v>199.47930476009844</v>
      </c>
      <c r="KJ71" s="18">
        <v>198.97193263649939</v>
      </c>
      <c r="KK71" s="18">
        <v>191.9087522649765</v>
      </c>
      <c r="KL71" s="18">
        <v>191.91475666880606</v>
      </c>
      <c r="KM71" s="18">
        <v>185.22284860074518</v>
      </c>
      <c r="KN71" s="18">
        <v>180.3802969121933</v>
      </c>
      <c r="KO71" s="18">
        <v>173.48123691201212</v>
      </c>
      <c r="KP71" s="18">
        <v>176.91275370061396</v>
      </c>
      <c r="KQ71" s="18">
        <v>180.48337251126767</v>
      </c>
      <c r="KR71" s="18">
        <v>179.86491891682149</v>
      </c>
      <c r="KS71" s="18">
        <v>184.44327683687209</v>
      </c>
      <c r="KT71" s="18">
        <v>186.01943284213544</v>
      </c>
      <c r="KU71" s="18">
        <v>184.06600012958052</v>
      </c>
      <c r="KV71" s="18">
        <v>181.40604923307896</v>
      </c>
      <c r="KW71" s="18">
        <v>177.09788948535919</v>
      </c>
      <c r="KX71" s="18">
        <v>178.2537372225523</v>
      </c>
      <c r="KY71" s="18">
        <v>173.48423911392689</v>
      </c>
      <c r="KZ71" s="18">
        <v>169.85457699894903</v>
      </c>
      <c r="LA71" s="18">
        <v>173.67437856853007</v>
      </c>
      <c r="LB71" s="18">
        <v>177.57523958981037</v>
      </c>
      <c r="LC71" s="18">
        <v>191.93877428412438</v>
      </c>
      <c r="LD71" s="18">
        <v>198.55262510240078</v>
      </c>
      <c r="LE71" s="18">
        <v>198.44854876935483</v>
      </c>
      <c r="LF71" s="18">
        <v>202.14626079440117</v>
      </c>
      <c r="LG71" s="18">
        <v>202.61160209119319</v>
      </c>
      <c r="LH71" s="18">
        <v>213.79180202186106</v>
      </c>
      <c r="LI71" s="18">
        <v>213.20136897861957</v>
      </c>
      <c r="LJ71" s="18">
        <v>226.96346255600452</v>
      </c>
      <c r="LK71" s="18">
        <v>227.72802331030368</v>
      </c>
      <c r="LL71" s="18">
        <v>237.03484924614429</v>
      </c>
      <c r="LM71" s="18">
        <v>241.94945378065108</v>
      </c>
      <c r="LN71" s="18">
        <v>243.20337344706059</v>
      </c>
      <c r="LO71" s="18">
        <v>248.70941175878048</v>
      </c>
      <c r="LP71" s="18">
        <v>256.13085489213466</v>
      </c>
      <c r="LQ71" s="18">
        <v>252.6002654403448</v>
      </c>
      <c r="LR71" s="18">
        <v>247.29537465691567</v>
      </c>
      <c r="LS71" s="18">
        <v>239.26448453485966</v>
      </c>
      <c r="LT71" s="18">
        <v>236.70460703551771</v>
      </c>
      <c r="LU71" s="18">
        <v>237.75337623775008</v>
      </c>
      <c r="LV71" s="18">
        <v>241.70327322363855</v>
      </c>
      <c r="LW71" s="18">
        <v>242.88413931012153</v>
      </c>
      <c r="LX71" s="18">
        <v>251.22525696337223</v>
      </c>
      <c r="LY71" s="18">
        <v>256.55616683006286</v>
      </c>
      <c r="LZ71" s="18">
        <v>262.24934239447117</v>
      </c>
      <c r="MA71" s="18">
        <v>261.37269943535324</v>
      </c>
      <c r="MB71" s="18">
        <v>260.96439997494224</v>
      </c>
      <c r="MC71" s="18">
        <v>257.01550372302535</v>
      </c>
      <c r="MD71" s="18">
        <v>251.67058358073234</v>
      </c>
      <c r="ME71" s="18">
        <v>252.68232562601568</v>
      </c>
      <c r="MF71" s="18">
        <v>251.40638981223108</v>
      </c>
      <c r="MG71" s="18">
        <v>250.80194649338722</v>
      </c>
      <c r="MH71" s="18">
        <v>252.59926470637319</v>
      </c>
      <c r="MI71" s="18">
        <v>260.7522443729639</v>
      </c>
      <c r="MJ71" s="18">
        <v>267.3180599606037</v>
      </c>
      <c r="MK71" s="18">
        <v>270.99475657224656</v>
      </c>
      <c r="ML71" s="18">
        <v>266.98881848394871</v>
      </c>
      <c r="MM71" s="18">
        <v>268.33280420780187</v>
      </c>
      <c r="MN71" s="18">
        <v>270.55343289077285</v>
      </c>
      <c r="MO71" s="18">
        <v>271.9774773323536</v>
      </c>
      <c r="MP71" s="18">
        <v>273.85985793292519</v>
      </c>
      <c r="MQ71" s="18">
        <v>275.49205504059796</v>
      </c>
      <c r="MR71" s="18">
        <v>273.21338378727432</v>
      </c>
      <c r="MS71" s="18">
        <v>275.98541688859467</v>
      </c>
      <c r="MT71" s="18">
        <v>279.56604303896427</v>
      </c>
      <c r="MU71" s="18">
        <v>280.50873444020749</v>
      </c>
      <c r="MV71" s="18">
        <v>276.49479048013683</v>
      </c>
      <c r="MW71" s="18">
        <v>271.96246632277962</v>
      </c>
      <c r="MX71" s="18">
        <v>271.79234154760837</v>
      </c>
      <c r="MY71" s="18">
        <v>270.09309526383873</v>
      </c>
      <c r="MZ71" s="18">
        <v>272.18162706255913</v>
      </c>
      <c r="NA71" s="18">
        <v>272.56690964162351</v>
      </c>
      <c r="NB71" s="18">
        <v>274.35522124886512</v>
      </c>
      <c r="NC71" s="18">
        <v>274.24914344787595</v>
      </c>
      <c r="ND71" s="18">
        <v>273.8378417855501</v>
      </c>
      <c r="NE71" s="18">
        <v>269.15540753245358</v>
      </c>
      <c r="NF71" s="18">
        <v>271.53815511882306</v>
      </c>
      <c r="NG71" s="18">
        <v>268.93524605870249</v>
      </c>
      <c r="NH71" s="18">
        <v>269.07634954869746</v>
      </c>
      <c r="NI71" s="18">
        <v>268.85919027686117</v>
      </c>
      <c r="NJ71" s="18">
        <v>271.38904575705527</v>
      </c>
      <c r="NK71" s="18">
        <v>274.87059924423693</v>
      </c>
      <c r="NL71" s="18">
        <v>274.80955447196959</v>
      </c>
      <c r="NM71" s="18">
        <v>287.26669095039364</v>
      </c>
      <c r="NN71" s="18">
        <v>286.31799514532088</v>
      </c>
      <c r="NO71" s="18">
        <v>289.61841578364374</v>
      </c>
      <c r="NP71" s="18">
        <v>292.56857953190803</v>
      </c>
      <c r="NQ71" s="18">
        <v>297.68333086073397</v>
      </c>
      <c r="NR71" s="18">
        <v>313.48992394208909</v>
      </c>
      <c r="NS71" s="18">
        <v>317.39478789925573</v>
      </c>
      <c r="NT71" s="18">
        <v>316.74130861580375</v>
      </c>
      <c r="NU71" s="18">
        <v>321.11251460373404</v>
      </c>
      <c r="NV71" s="18">
        <v>317.01150678813457</v>
      </c>
      <c r="NW71" s="18">
        <v>309.95333008646963</v>
      </c>
      <c r="NX71" s="18">
        <v>310.42267431914803</v>
      </c>
      <c r="NY71" s="18">
        <v>308.66638619899749</v>
      </c>
      <c r="NZ71" s="18">
        <v>308.47024234056477</v>
      </c>
      <c r="OA71" s="18">
        <v>306.37370467007162</v>
      </c>
      <c r="OB71" s="18">
        <v>311.18923654139041</v>
      </c>
      <c r="OC71" s="18">
        <v>305.63316153109071</v>
      </c>
      <c r="OD71" s="18">
        <v>303.49559376776222</v>
      </c>
      <c r="OE71" s="18">
        <v>303.35348954379555</v>
      </c>
      <c r="OF71" s="18">
        <v>305.21485473096368</v>
      </c>
      <c r="OG71" s="18">
        <v>300.94672434210776</v>
      </c>
      <c r="OH71" s="18">
        <v>312.12492280483247</v>
      </c>
      <c r="OI71" s="18">
        <v>320.67119092226028</v>
      </c>
      <c r="OJ71" s="18">
        <v>321.56784856081009</v>
      </c>
      <c r="OK71" s="18">
        <v>316.95446495175361</v>
      </c>
      <c r="OL71" s="18">
        <v>320.6922063356638</v>
      </c>
      <c r="OM71" s="18">
        <v>310.49072422921654</v>
      </c>
      <c r="ON71" s="18">
        <v>306.04846612930299</v>
      </c>
      <c r="OO71" s="18">
        <v>300.20818267107012</v>
      </c>
      <c r="OP71" s="18">
        <v>295.81295906782151</v>
      </c>
      <c r="OQ71" s="18">
        <v>292.77973439991473</v>
      </c>
      <c r="OR71" s="18">
        <v>290.97941398501399</v>
      </c>
      <c r="OS71" s="18">
        <v>289.14006494522096</v>
      </c>
      <c r="OT71" s="18">
        <v>286.34801716446873</v>
      </c>
      <c r="OU71" s="18">
        <v>289.56437614917752</v>
      </c>
      <c r="OV71" s="18">
        <v>287.87313573718069</v>
      </c>
      <c r="OW71" s="18">
        <v>294.3919168281555</v>
      </c>
      <c r="OX71" s="18">
        <v>295.91503393292425</v>
      </c>
      <c r="OY71" s="18">
        <v>285.14413419663907</v>
      </c>
      <c r="OZ71" s="18">
        <v>281.14920418202877</v>
      </c>
      <c r="PA71" s="18">
        <v>283.81616021633147</v>
      </c>
      <c r="PB71" s="18">
        <v>268.40085411787032</v>
      </c>
      <c r="PC71" s="18">
        <v>263.22806021869184</v>
      </c>
      <c r="PD71" s="18">
        <v>268.27376090347769</v>
      </c>
      <c r="PE71" s="18">
        <v>261.4107273262739</v>
      </c>
      <c r="PF71" s="18">
        <v>254.80588311374188</v>
      </c>
      <c r="PG71" s="18">
        <v>258.37249898850916</v>
      </c>
      <c r="PH71" s="18">
        <v>259.99869169235228</v>
      </c>
      <c r="PI71" s="18">
        <v>261.02044107735156</v>
      </c>
      <c r="PJ71" s="18">
        <v>261.77899742782114</v>
      </c>
      <c r="PK71" s="18">
        <v>267.07187940359114</v>
      </c>
      <c r="PL71" s="18">
        <v>270.68452904105186</v>
      </c>
      <c r="PM71" s="18">
        <v>272.08055293142792</v>
      </c>
      <c r="PN71" s="18">
        <v>273.01623919486997</v>
      </c>
      <c r="PO71" s="18">
        <v>274.92964254856111</v>
      </c>
      <c r="PP71" s="18">
        <v>266.31232231914998</v>
      </c>
      <c r="PQ71" s="18">
        <v>260.9283735519648</v>
      </c>
      <c r="PR71" s="18">
        <v>258.96293203175071</v>
      </c>
      <c r="PS71" s="18">
        <v>255.10009890139105</v>
      </c>
      <c r="PT71" s="18">
        <v>252.00282725930217</v>
      </c>
      <c r="PU71" s="18">
        <v>250.8319685125351</v>
      </c>
      <c r="PV71" s="18">
        <v>249.84424408257007</v>
      </c>
      <c r="PW71" s="18">
        <v>248.69640221714974</v>
      </c>
      <c r="PX71" s="18">
        <v>248.84351011097431</v>
      </c>
      <c r="PY71" s="18">
        <v>245.73923333108425</v>
      </c>
      <c r="PZ71" s="18">
        <v>241.25294293642042</v>
      </c>
      <c r="QA71" s="18">
        <v>234.94131377756597</v>
      </c>
      <c r="QB71" s="18">
        <v>235.60079746484757</v>
      </c>
      <c r="QC71" s="18">
        <v>237.91649587512015</v>
      </c>
      <c r="QD71" s="18">
        <v>234.032647331357</v>
      </c>
      <c r="QE71" s="18">
        <v>236.95479052841665</v>
      </c>
      <c r="QF71" s="18">
        <v>241.35301633358</v>
      </c>
      <c r="QG71" s="18">
        <v>243.59365969598292</v>
      </c>
      <c r="QH71" s="18">
        <v>238.69506690502169</v>
      </c>
      <c r="QI71" s="18">
        <v>237.98654725313187</v>
      </c>
      <c r="QJ71" s="18">
        <v>235.27155598819255</v>
      </c>
      <c r="QK71" s="18">
        <v>236.81668924033642</v>
      </c>
      <c r="QL71" s="18">
        <v>230.26388319432735</v>
      </c>
      <c r="QM71" s="18">
        <v>229.02997820734979</v>
      </c>
      <c r="QN71" s="18">
        <v>225.65950619101525</v>
      </c>
      <c r="QO71" s="18">
        <v>221.95578976213932</v>
      </c>
      <c r="QP71" s="18">
        <v>219.47497024655343</v>
      </c>
      <c r="QQ71" s="18">
        <v>223.37483053386214</v>
      </c>
      <c r="QR71" s="18">
        <v>224.58071496963501</v>
      </c>
      <c r="QS71" s="18">
        <v>224.01029660582543</v>
      </c>
      <c r="QT71" s="18">
        <v>226.08481812894345</v>
      </c>
      <c r="QU71" s="18">
        <v>226.3059803366661</v>
      </c>
      <c r="QV71" s="18">
        <v>226.20090326964853</v>
      </c>
      <c r="QW71" s="18">
        <v>230.67618559062481</v>
      </c>
      <c r="QX71" s="18">
        <v>231.88307076036929</v>
      </c>
      <c r="QY71" s="18">
        <v>234.67411780714988</v>
      </c>
      <c r="QZ71" s="18">
        <v>231.42173239946365</v>
      </c>
      <c r="RA71" s="18">
        <v>229.58138262569906</v>
      </c>
      <c r="RB71" s="18">
        <v>229.2651506906748</v>
      </c>
      <c r="RC71" s="18">
        <v>225.43734324932097</v>
      </c>
      <c r="RD71" s="18">
        <v>223.16767860174178</v>
      </c>
      <c r="RE71" s="18">
        <v>220.42266531765461</v>
      </c>
      <c r="RF71" s="18">
        <v>224.59072230935095</v>
      </c>
      <c r="RG71" s="18">
        <v>226.44708382666113</v>
      </c>
      <c r="RH71" s="18">
        <v>227.75404239356516</v>
      </c>
      <c r="RI71" s="18">
        <v>228.10730148553847</v>
      </c>
      <c r="RJ71" s="18">
        <v>228.70874260246754</v>
      </c>
      <c r="RK71" s="18">
        <v>234.54902606070041</v>
      </c>
      <c r="RL71" s="18">
        <v>233.69439924895764</v>
      </c>
      <c r="RM71" s="18">
        <v>234.02964512944223</v>
      </c>
      <c r="RN71" s="18">
        <v>236.44341546893122</v>
      </c>
      <c r="RO71" s="18">
        <v>233.29910933017729</v>
      </c>
      <c r="RP71" s="18">
        <v>234.22278678596018</v>
      </c>
      <c r="RQ71" s="18">
        <v>235.00636148571968</v>
      </c>
      <c r="RR71" s="18">
        <v>228.26441671907904</v>
      </c>
      <c r="RS71" s="18">
        <v>227.03351393401621</v>
      </c>
      <c r="RT71" s="18">
        <v>226.79934218466283</v>
      </c>
      <c r="RU71" s="18">
        <v>230.02470777511596</v>
      </c>
      <c r="RV71" s="18">
        <v>228.66170810580255</v>
      </c>
      <c r="RW71" s="18">
        <v>225.35228086173535</v>
      </c>
      <c r="RX71" s="18">
        <v>224.76384928643702</v>
      </c>
      <c r="RY71" s="18">
        <v>228.36949378609657</v>
      </c>
      <c r="RZ71" s="18">
        <v>228.35548351049422</v>
      </c>
      <c r="SA71" s="18">
        <v>232.3283973777294</v>
      </c>
      <c r="SB71" s="18">
        <v>234.43994605779648</v>
      </c>
      <c r="SC71" s="18">
        <v>238.91322691082954</v>
      </c>
      <c r="SD71" s="18">
        <v>240.01903794944286</v>
      </c>
      <c r="SE71" s="18">
        <v>240.77859503388405</v>
      </c>
      <c r="SF71" s="18">
        <v>242.75304315984249</v>
      </c>
      <c r="SG71" s="18">
        <v>245.36696029365064</v>
      </c>
      <c r="SH71" s="18">
        <v>243.99095108270646</v>
      </c>
      <c r="SI71" s="18">
        <v>240.38930951893329</v>
      </c>
      <c r="SJ71" s="18">
        <v>238.78113002657889</v>
      </c>
      <c r="SK71" s="18">
        <v>239.12938544869425</v>
      </c>
      <c r="SL71" s="18">
        <v>239.59572747945785</v>
      </c>
      <c r="SM71" s="18">
        <v>239.6357568383217</v>
      </c>
      <c r="SN71" s="18">
        <v>238.84917993664743</v>
      </c>
      <c r="SO71" s="18">
        <v>245.01970560550691</v>
      </c>
    </row>
    <row r="72" spans="1:513" x14ac:dyDescent="0.25">
      <c r="A72" s="5" t="s">
        <v>304</v>
      </c>
      <c r="B72" s="5" t="str">
        <f ca="1">_xlfn.XLOOKUP(A72,bonds[worksheet get],bonds[unique lookup],"-")</f>
        <v>TELEFO 3 3/4 PERP nc-22</v>
      </c>
      <c r="C72" s="5" t="str">
        <f ca="1">_xlfn.XLOOKUP(A72,bonds[worksheet get],bonds[ID_ISIN],"-")</f>
        <v>XS1490960942</v>
      </c>
      <c r="D72" s="18">
        <f ca="1">_xll.BDH(A72,"blp_i_sprd_mid","-2AY",,"Dates=H","Fill=C","Sort=R","Dir=H","factor="&amp;_xlfn.XLOOKUP(A72,bonds[worksheet get],bonds[yas/blp factor]),"cols=510;rows=1")</f>
        <v>333.83218204045295</v>
      </c>
      <c r="E72" s="18">
        <v>332.132389029026</v>
      </c>
      <c r="F72" s="18">
        <v>345.79840637850765</v>
      </c>
      <c r="G72" s="18">
        <v>352.52492919129133</v>
      </c>
      <c r="H72" s="18">
        <v>363.34866970199346</v>
      </c>
      <c r="I72" s="18">
        <v>376.06328065866234</v>
      </c>
      <c r="J72" s="18">
        <v>384.8807081066966</v>
      </c>
      <c r="K72" s="18">
        <v>386.96066559726</v>
      </c>
      <c r="L72" s="18">
        <v>385.26783895063397</v>
      </c>
      <c r="M72" s="18">
        <v>378.98318270522356</v>
      </c>
      <c r="N72" s="18">
        <v>375.82642425543071</v>
      </c>
      <c r="O72" s="18">
        <v>381.78266616022586</v>
      </c>
      <c r="P72" s="18">
        <v>377.44759686410424</v>
      </c>
      <c r="Q72" s="18">
        <v>379.36533757430317</v>
      </c>
      <c r="R72" s="18">
        <v>364.65137991976735</v>
      </c>
      <c r="S72" s="18">
        <v>356.09369835931062</v>
      </c>
      <c r="T72" s="18">
        <v>395.88457890725135</v>
      </c>
      <c r="U72" s="18">
        <v>384.32041333770752</v>
      </c>
      <c r="V72" s="18">
        <v>390.4955981362462</v>
      </c>
      <c r="W72" s="18">
        <v>346.13577747386694</v>
      </c>
      <c r="X72" s="18">
        <v>311.09297213524582</v>
      </c>
      <c r="Y72" s="18">
        <v>276.65723572927715</v>
      </c>
      <c r="Z72" s="18">
        <v>299.37654173505308</v>
      </c>
      <c r="AA72" s="18">
        <v>330.8067893269062</v>
      </c>
      <c r="AB72" s="18">
        <v>340.51392107951642</v>
      </c>
      <c r="AC72" s="18">
        <v>363.10186134904626</v>
      </c>
      <c r="AD72" s="18">
        <v>366.2397110943794</v>
      </c>
      <c r="AE72" s="18">
        <v>364.05525813180208</v>
      </c>
      <c r="AF72" s="18">
        <v>342.75709054541585</v>
      </c>
      <c r="AG72" s="18">
        <v>339.14254240870474</v>
      </c>
      <c r="AH72" s="18">
        <v>350.81816981506347</v>
      </c>
      <c r="AI72" s="18">
        <v>332.72453003710513</v>
      </c>
      <c r="AJ72" s="18">
        <v>375.40446158748864</v>
      </c>
      <c r="AK72" s="18">
        <v>372.57910306322572</v>
      </c>
      <c r="AL72" s="18">
        <v>375.22035051774975</v>
      </c>
      <c r="AM72" s="18">
        <v>386.18739910435681</v>
      </c>
      <c r="AN72" s="18">
        <v>411.01154247498511</v>
      </c>
      <c r="AO72" s="18">
        <v>420.97543453025816</v>
      </c>
      <c r="AP72" s="18">
        <v>413.42887106090785</v>
      </c>
      <c r="AQ72" s="18">
        <v>393.34484133982659</v>
      </c>
      <c r="AR72" s="18">
        <v>369.44523409777878</v>
      </c>
      <c r="AS72" s="18">
        <v>366.55817348527904</v>
      </c>
      <c r="AT72" s="18">
        <v>346.56968248146774</v>
      </c>
      <c r="AU72" s="18">
        <v>371.80683176529408</v>
      </c>
      <c r="AV72" s="18">
        <v>433.30689542287587</v>
      </c>
      <c r="AW72" s="18">
        <v>442.98516652131082</v>
      </c>
      <c r="AX72" s="18">
        <v>453.80194066721202</v>
      </c>
      <c r="AY72" s="18">
        <v>397.83715144145486</v>
      </c>
      <c r="AZ72" s="18">
        <v>387.30400786244866</v>
      </c>
      <c r="BA72" s="18">
        <v>373.7643802743554</v>
      </c>
      <c r="BB72" s="18">
        <v>368.69784267413615</v>
      </c>
      <c r="BC72" s="18">
        <v>387.82150924766063</v>
      </c>
      <c r="BD72" s="18">
        <v>393.44933681184051</v>
      </c>
      <c r="BE72" s="18">
        <v>401.51240647143129</v>
      </c>
      <c r="BF72" s="18">
        <v>398.89305330628156</v>
      </c>
      <c r="BG72" s="18">
        <v>368.78741022157669</v>
      </c>
      <c r="BH72" s="18">
        <v>344.30163314127924</v>
      </c>
      <c r="BI72" s="18">
        <v>348.81384714233872</v>
      </c>
      <c r="BJ72" s="18">
        <v>303.52749996143581</v>
      </c>
      <c r="BK72" s="18">
        <v>281.1585025856495</v>
      </c>
      <c r="BL72" s="18">
        <v>340.78461411178114</v>
      </c>
      <c r="BM72" s="18">
        <v>424.44269381117823</v>
      </c>
      <c r="BN72" s="18">
        <v>463.29411030596498</v>
      </c>
      <c r="BO72" s="18">
        <v>517.67852991688255</v>
      </c>
      <c r="BP72" s="18">
        <v>525.8859028473496</v>
      </c>
      <c r="BQ72" s="18">
        <v>520.54767701989419</v>
      </c>
      <c r="BR72" s="18">
        <v>526.03418689811224</v>
      </c>
      <c r="BS72" s="18">
        <v>526.18844211870442</v>
      </c>
      <c r="BT72" s="18">
        <v>537.87302627980716</v>
      </c>
      <c r="BU72" s="18">
        <v>531.62419705337288</v>
      </c>
      <c r="BV72" s="18">
        <v>584.40237198019031</v>
      </c>
      <c r="BW72" s="18">
        <v>610.05750315207251</v>
      </c>
      <c r="BX72" s="18">
        <v>716.32044143551593</v>
      </c>
      <c r="BY72" s="18">
        <v>762.82789284652472</v>
      </c>
      <c r="BZ72" s="18">
        <v>716.25575376236441</v>
      </c>
      <c r="CA72" s="18">
        <v>791.44472425377364</v>
      </c>
      <c r="CB72" s="18">
        <v>789.03734761756652</v>
      </c>
      <c r="CC72" s="18">
        <v>619.79250036388635</v>
      </c>
      <c r="CD72" s="18">
        <v>496.58238690972331</v>
      </c>
      <c r="CE72" s="18">
        <v>380.61530245858427</v>
      </c>
      <c r="CF72" s="18">
        <v>368.79437658637761</v>
      </c>
      <c r="CG72" s="18">
        <v>301.29030166536569</v>
      </c>
      <c r="CH72" s="18">
        <v>292.9396206589937</v>
      </c>
      <c r="CI72" s="18">
        <v>311.76174315613508</v>
      </c>
      <c r="CJ72" s="18">
        <v>226.75318388032915</v>
      </c>
      <c r="CK72" s="18">
        <v>190.93213607394696</v>
      </c>
      <c r="CL72" s="18">
        <v>175.88379290896654</v>
      </c>
      <c r="CM72" s="18">
        <v>181.27277367997169</v>
      </c>
      <c r="CN72" s="18">
        <v>202.57193646132947</v>
      </c>
      <c r="CO72" s="18">
        <v>204.93452932381629</v>
      </c>
      <c r="CP72" s="18">
        <v>164.76945546656847</v>
      </c>
      <c r="CQ72" s="18">
        <v>157.12735327994824</v>
      </c>
      <c r="CR72" s="18">
        <v>152.20810453552008</v>
      </c>
      <c r="CS72" s="18">
        <v>142.08299089485408</v>
      </c>
      <c r="CT72" s="18">
        <v>126.64652169096469</v>
      </c>
      <c r="CU72" s="18">
        <v>129.14048028969765</v>
      </c>
      <c r="CV72" s="18">
        <v>131.49212600749732</v>
      </c>
      <c r="CW72" s="18">
        <v>134.92952943927048</v>
      </c>
      <c r="CX72" s="18">
        <v>135.55948785626887</v>
      </c>
      <c r="CY72" s="18">
        <v>137.75389276856185</v>
      </c>
      <c r="CZ72" s="18">
        <v>138.75505890995265</v>
      </c>
      <c r="DA72" s="18">
        <v>137.6125750826001</v>
      </c>
      <c r="DB72" s="18">
        <v>139.07053571593761</v>
      </c>
      <c r="DC72" s="18">
        <v>143.01150780332088</v>
      </c>
      <c r="DD72" s="18">
        <v>137.01247251474857</v>
      </c>
      <c r="DE72" s="18">
        <v>135.89586375665664</v>
      </c>
      <c r="DF72" s="18">
        <v>139.20090625721215</v>
      </c>
      <c r="DG72" s="18">
        <v>141.76950447881222</v>
      </c>
      <c r="DH72" s="18">
        <v>146.40114187645912</v>
      </c>
      <c r="DI72" s="18">
        <v>146.00405908280612</v>
      </c>
      <c r="DJ72" s="18">
        <v>144.91531578391792</v>
      </c>
      <c r="DK72" s="18">
        <v>139.83783103901149</v>
      </c>
      <c r="DL72" s="18">
        <v>142.67115112304688</v>
      </c>
      <c r="DM72" s="18">
        <v>152.83905814749002</v>
      </c>
      <c r="DN72" s="18">
        <v>143.50611970418691</v>
      </c>
      <c r="DO72" s="18">
        <v>139.79901843512056</v>
      </c>
      <c r="DP72" s="18">
        <v>135.44504043453929</v>
      </c>
      <c r="DQ72" s="18">
        <v>135.60029085010291</v>
      </c>
      <c r="DR72" s="18">
        <v>134.0288779900074</v>
      </c>
      <c r="DS72" s="18">
        <v>139.42781071072818</v>
      </c>
      <c r="DT72" s="18">
        <v>143.30409512495996</v>
      </c>
      <c r="DU72" s="18">
        <v>145.41987963449955</v>
      </c>
      <c r="DV72" s="18">
        <v>147.72873196852208</v>
      </c>
      <c r="DW72" s="18">
        <v>144.74812302869557</v>
      </c>
      <c r="DX72" s="18">
        <v>146.04585727161171</v>
      </c>
      <c r="DY72" s="18">
        <v>147.37842333853246</v>
      </c>
      <c r="DZ72" s="18">
        <v>153.0281451920867</v>
      </c>
      <c r="EA72" s="18">
        <v>146.11850650453567</v>
      </c>
      <c r="EB72" s="18">
        <v>145.68858227682114</v>
      </c>
      <c r="EC72" s="18">
        <v>138.90931413054469</v>
      </c>
      <c r="ED72" s="18">
        <v>137.37571867936848</v>
      </c>
      <c r="EE72" s="18">
        <v>137.49613727092742</v>
      </c>
      <c r="EF72" s="18">
        <v>138.15495634210109</v>
      </c>
      <c r="EG72" s="18">
        <v>142.15564012777807</v>
      </c>
      <c r="EH72" s="18">
        <v>142.44225627958775</v>
      </c>
      <c r="EI72" s="18">
        <v>142.57561240577698</v>
      </c>
      <c r="EJ72" s="18">
        <v>143.67828843426705</v>
      </c>
      <c r="EK72" s="18">
        <v>142.70299736213684</v>
      </c>
      <c r="EL72" s="18">
        <v>144.94019565820693</v>
      </c>
      <c r="EM72" s="18">
        <v>146.97536937505006</v>
      </c>
      <c r="EN72" s="18">
        <v>143.55886503767968</v>
      </c>
      <c r="EO72" s="18">
        <v>143.59966803151369</v>
      </c>
      <c r="EP72" s="18">
        <v>146.82808051925898</v>
      </c>
      <c r="EQ72" s="18">
        <v>146.53648839259148</v>
      </c>
      <c r="ER72" s="18">
        <v>141.8531008564234</v>
      </c>
      <c r="ES72" s="18">
        <v>144.4376221975684</v>
      </c>
      <c r="ET72" s="18">
        <v>149.96792065453531</v>
      </c>
      <c r="EU72" s="18">
        <v>149.79973270434141</v>
      </c>
      <c r="EV72" s="18">
        <v>158.33850556033852</v>
      </c>
      <c r="EW72" s="18">
        <v>160.36372732746602</v>
      </c>
      <c r="EX72" s="18">
        <v>151.04571680873633</v>
      </c>
      <c r="EY72" s="18">
        <v>147.72873196852208</v>
      </c>
      <c r="EZ72" s="18">
        <v>149.47927992349864</v>
      </c>
      <c r="FA72" s="18">
        <v>154.4940673851967</v>
      </c>
      <c r="FB72" s="18">
        <v>156.67553476285934</v>
      </c>
      <c r="FC72" s="18">
        <v>159.64121577811241</v>
      </c>
      <c r="FD72" s="18">
        <v>171.11083782535792</v>
      </c>
      <c r="FE72" s="18">
        <v>175.02892042839525</v>
      </c>
      <c r="FF72" s="18">
        <v>176.8242521570921</v>
      </c>
      <c r="FG72" s="18">
        <v>171.274049800694</v>
      </c>
      <c r="FH72" s="18">
        <v>170.56248539602757</v>
      </c>
      <c r="FI72" s="18">
        <v>169.98427711755039</v>
      </c>
      <c r="FJ72" s="18">
        <v>171.59848336142301</v>
      </c>
      <c r="FK72" s="18">
        <v>169.1572700961828</v>
      </c>
      <c r="FL72" s="18">
        <v>164.72069091296194</v>
      </c>
      <c r="FM72" s="18">
        <v>165.57456819856165</v>
      </c>
      <c r="FN72" s="18">
        <v>160.12089975440503</v>
      </c>
      <c r="FO72" s="18">
        <v>153.70587296772004</v>
      </c>
      <c r="FP72" s="18">
        <v>152.74053384530546</v>
      </c>
      <c r="FQ72" s="18">
        <v>151.62691067212822</v>
      </c>
      <c r="FR72" s="18">
        <v>155.52210379081964</v>
      </c>
      <c r="FS72" s="18">
        <v>162.45065118283034</v>
      </c>
      <c r="FT72" s="18">
        <v>164.04992950212957</v>
      </c>
      <c r="FU72" s="18">
        <v>176.53465042036771</v>
      </c>
      <c r="FV72" s="18">
        <v>156.67951554274561</v>
      </c>
      <c r="FW72" s="18">
        <v>150.37097461801767</v>
      </c>
      <c r="FX72" s="18">
        <v>150.69142739886047</v>
      </c>
      <c r="FY72" s="18">
        <v>152.11754179310799</v>
      </c>
      <c r="FZ72" s="18">
        <v>155.42059390372037</v>
      </c>
      <c r="GA72" s="18">
        <v>158.28576022684575</v>
      </c>
      <c r="GB72" s="18">
        <v>159.82035087299349</v>
      </c>
      <c r="GC72" s="18">
        <v>162.39193467950821</v>
      </c>
      <c r="GD72" s="18">
        <v>164.01808326303959</v>
      </c>
      <c r="GE72" s="18">
        <v>165.85023720568421</v>
      </c>
      <c r="GF72" s="18">
        <v>170.20720079118013</v>
      </c>
      <c r="GG72" s="18">
        <v>172.63050054693221</v>
      </c>
      <c r="GH72" s="18">
        <v>175.66285962527991</v>
      </c>
      <c r="GI72" s="18">
        <v>184.00159829199313</v>
      </c>
      <c r="GJ72" s="18">
        <v>188.923832621336</v>
      </c>
      <c r="GK72" s="18">
        <v>189.17959772902725</v>
      </c>
      <c r="GL72" s="18">
        <v>182.33265632468462</v>
      </c>
      <c r="GM72" s="18">
        <v>183.34775519567728</v>
      </c>
      <c r="GN72" s="18">
        <v>184.11206493383648</v>
      </c>
      <c r="GO72" s="18">
        <v>173.71028709107637</v>
      </c>
      <c r="GP72" s="18">
        <v>161.43754270178081</v>
      </c>
      <c r="GQ72" s="18">
        <v>167.00963934755325</v>
      </c>
      <c r="GR72" s="18">
        <v>168.0953970615268</v>
      </c>
      <c r="GS72" s="18">
        <v>170.99340481871366</v>
      </c>
      <c r="GT72" s="18">
        <v>174.00088402277231</v>
      </c>
      <c r="GU72" s="18">
        <v>164.42113722652198</v>
      </c>
      <c r="GV72" s="18">
        <v>163.51750019234419</v>
      </c>
      <c r="GW72" s="18">
        <v>160.34680901294948</v>
      </c>
      <c r="GX72" s="18">
        <v>175.73749924814703</v>
      </c>
      <c r="GY72" s="18">
        <v>173.59683486431837</v>
      </c>
      <c r="GZ72" s="18">
        <v>165.35761569476128</v>
      </c>
      <c r="HA72" s="18">
        <v>150.53816737323999</v>
      </c>
      <c r="HB72" s="18">
        <v>143.98978446036577</v>
      </c>
      <c r="HC72" s="18">
        <v>138.177845826447</v>
      </c>
      <c r="HD72" s="18">
        <v>188.13563820385934</v>
      </c>
      <c r="HE72" s="18">
        <v>185.55609283757209</v>
      </c>
      <c r="HF72" s="18">
        <v>183.07308138352633</v>
      </c>
      <c r="HG72" s="18">
        <v>181.08667222028973</v>
      </c>
      <c r="HH72" s="18">
        <v>174.72240037715434</v>
      </c>
      <c r="HI72" s="18">
        <v>186.09747890210153</v>
      </c>
      <c r="HJ72" s="18">
        <v>189.80159458625315</v>
      </c>
      <c r="HK72" s="18">
        <v>176.48588586676121</v>
      </c>
      <c r="HL72" s="18">
        <v>174.77514571064711</v>
      </c>
      <c r="HM72" s="18">
        <v>173.14800193214418</v>
      </c>
      <c r="HN72" s="18">
        <v>165.41633219808341</v>
      </c>
      <c r="HO72" s="18">
        <v>159.20133960068225</v>
      </c>
      <c r="HP72" s="18">
        <v>154.13679239040613</v>
      </c>
      <c r="HQ72" s="18">
        <v>154.91005888330935</v>
      </c>
      <c r="HR72" s="18">
        <v>155.62460887289049</v>
      </c>
      <c r="HS72" s="18">
        <v>172.18863397955894</v>
      </c>
      <c r="HT72" s="18">
        <v>184.8694083071947</v>
      </c>
      <c r="HU72" s="18">
        <v>195.41349903088809</v>
      </c>
      <c r="HV72" s="18">
        <v>211.10573334246874</v>
      </c>
      <c r="HW72" s="18">
        <v>219.74999686545135</v>
      </c>
      <c r="HX72" s="18">
        <v>196.05739017748832</v>
      </c>
      <c r="HY72" s="18">
        <v>194.310823002398</v>
      </c>
      <c r="HZ72" s="18">
        <v>203.19691890347005</v>
      </c>
      <c r="IA72" s="18">
        <v>191.35011796200274</v>
      </c>
      <c r="IB72" s="18">
        <v>194.35859236103295</v>
      </c>
      <c r="IC72" s="18">
        <v>204.70862006527184</v>
      </c>
      <c r="ID72" s="18">
        <v>209.6179168599844</v>
      </c>
      <c r="IE72" s="18">
        <v>223.49989151829482</v>
      </c>
      <c r="IF72" s="18">
        <v>213.11105121016502</v>
      </c>
      <c r="IG72" s="18">
        <v>199.37138943278791</v>
      </c>
      <c r="IH72" s="18">
        <v>191.51332993733882</v>
      </c>
      <c r="II72" s="18">
        <v>189.1139148609042</v>
      </c>
      <c r="IJ72" s="18">
        <v>175.96838448154926</v>
      </c>
      <c r="IK72" s="18">
        <v>173.91828284013272</v>
      </c>
      <c r="IL72" s="18">
        <v>169.63098290264605</v>
      </c>
      <c r="IM72" s="18">
        <v>184.62558553916216</v>
      </c>
      <c r="IN72" s="18">
        <v>200.70096991479394</v>
      </c>
      <c r="IO72" s="18">
        <v>205.57244930058718</v>
      </c>
      <c r="IP72" s="18">
        <v>207.68723861515522</v>
      </c>
      <c r="IQ72" s="18">
        <v>205.66500243294237</v>
      </c>
      <c r="IR72" s="18">
        <v>192.71851104789971</v>
      </c>
      <c r="IS72" s="18">
        <v>189.51995440930128</v>
      </c>
      <c r="IT72" s="18">
        <v>191.39689212566614</v>
      </c>
      <c r="IU72" s="18">
        <v>190.97094867783784</v>
      </c>
      <c r="IV72" s="18">
        <v>191.99798988848926</v>
      </c>
      <c r="IW72" s="18">
        <v>197.94328464859723</v>
      </c>
      <c r="IX72" s="18">
        <v>197.96318854802848</v>
      </c>
      <c r="IY72" s="18">
        <v>190.7271259098053</v>
      </c>
      <c r="IZ72" s="18">
        <v>182.15252603483202</v>
      </c>
      <c r="JA72" s="18">
        <v>175.69172027945518</v>
      </c>
      <c r="JB72" s="18">
        <v>174.84082857877016</v>
      </c>
      <c r="JC72" s="18">
        <v>176.60829484826328</v>
      </c>
      <c r="JD72" s="18">
        <v>176.15150035631657</v>
      </c>
      <c r="JE72" s="18">
        <v>182.48392596036197</v>
      </c>
      <c r="JF72" s="18">
        <v>190.41463468873502</v>
      </c>
      <c r="JG72" s="18">
        <v>197.14115750151871</v>
      </c>
      <c r="JH72" s="18">
        <v>187.67585812699795</v>
      </c>
      <c r="JI72" s="18">
        <v>184.53203721183539</v>
      </c>
      <c r="JJ72" s="18">
        <v>185.1221878299713</v>
      </c>
      <c r="JK72" s="18">
        <v>179.88945266950131</v>
      </c>
      <c r="JL72" s="18">
        <v>179.40081193846464</v>
      </c>
      <c r="JM72" s="18">
        <v>196.22458293271063</v>
      </c>
      <c r="JN72" s="18">
        <v>208.32217300701143</v>
      </c>
      <c r="JO72" s="18">
        <v>212.50298708254098</v>
      </c>
      <c r="JP72" s="18">
        <v>213.48723490941524</v>
      </c>
      <c r="JQ72" s="18">
        <v>216.12450158405304</v>
      </c>
      <c r="JR72" s="18">
        <v>204.44190781289339</v>
      </c>
      <c r="JS72" s="18">
        <v>209.63085439461469</v>
      </c>
      <c r="JT72" s="18">
        <v>225.4325601530671</v>
      </c>
      <c r="JU72" s="18">
        <v>227.7941578205824</v>
      </c>
      <c r="JV72" s="18">
        <v>235.52980833452941</v>
      </c>
      <c r="JW72" s="18">
        <v>245.00008368390797</v>
      </c>
      <c r="JX72" s="18">
        <v>256.00395448446272</v>
      </c>
      <c r="JY72" s="18">
        <v>256.5990810774565</v>
      </c>
      <c r="JZ72" s="18">
        <v>248.37080905258654</v>
      </c>
      <c r="KA72" s="18">
        <v>261.60093100452423</v>
      </c>
      <c r="KB72" s="18">
        <v>261.67158984750512</v>
      </c>
      <c r="KC72" s="18">
        <v>263.93565840780735</v>
      </c>
      <c r="KD72" s="18">
        <v>265.77179313033821</v>
      </c>
      <c r="KE72" s="18">
        <v>270.45418547153474</v>
      </c>
      <c r="KF72" s="18">
        <v>261.99204262834786</v>
      </c>
      <c r="KG72" s="18">
        <v>262.4607794599533</v>
      </c>
      <c r="KH72" s="18">
        <v>264.11877428257463</v>
      </c>
      <c r="KI72" s="18">
        <v>265.10700288933515</v>
      </c>
      <c r="KJ72" s="18">
        <v>261.78106129437685</v>
      </c>
      <c r="KK72" s="18">
        <v>269.08081641077996</v>
      </c>
      <c r="KL72" s="18">
        <v>269.49979349380732</v>
      </c>
      <c r="KM72" s="18">
        <v>274.11550777190928</v>
      </c>
      <c r="KN72" s="18">
        <v>263.45398404157163</v>
      </c>
      <c r="KO72" s="18">
        <v>275.14553456747529</v>
      </c>
      <c r="KP72" s="18">
        <v>268.58222373002769</v>
      </c>
      <c r="KQ72" s="18">
        <v>244.02976858663558</v>
      </c>
      <c r="KR72" s="18">
        <v>220.78499963587524</v>
      </c>
      <c r="KS72" s="18">
        <v>221.95136814254522</v>
      </c>
      <c r="KT72" s="18">
        <v>219.14989429759979</v>
      </c>
      <c r="KU72" s="18">
        <v>225.61567602783444</v>
      </c>
      <c r="KV72" s="18">
        <v>228.81224227648974</v>
      </c>
      <c r="KW72" s="18">
        <v>235.2431921827197</v>
      </c>
      <c r="KX72" s="18">
        <v>222.04292607992889</v>
      </c>
      <c r="KY72" s="18">
        <v>218.90507633459566</v>
      </c>
      <c r="KZ72" s="18">
        <v>217.66406820505858</v>
      </c>
      <c r="LA72" s="18">
        <v>219.73407374590633</v>
      </c>
      <c r="LB72" s="18">
        <v>212.5487660512328</v>
      </c>
      <c r="LC72" s="18">
        <v>209.02677104687692</v>
      </c>
      <c r="LD72" s="18">
        <v>209.72042194205522</v>
      </c>
      <c r="LE72" s="18">
        <v>224.71203899365662</v>
      </c>
      <c r="LF72" s="18">
        <v>235.54374106413127</v>
      </c>
      <c r="LG72" s="18">
        <v>244.49054385846853</v>
      </c>
      <c r="LH72" s="18">
        <v>242.51707222986221</v>
      </c>
      <c r="LI72" s="18">
        <v>241.99260447984935</v>
      </c>
      <c r="LJ72" s="18">
        <v>238.62785028100015</v>
      </c>
      <c r="LK72" s="18">
        <v>238.34123412919044</v>
      </c>
      <c r="LL72" s="18">
        <v>233.82404415327312</v>
      </c>
      <c r="LM72" s="18">
        <v>233.88674143648146</v>
      </c>
      <c r="LN72" s="18">
        <v>229.69298982632159</v>
      </c>
      <c r="LO72" s="18">
        <v>245.10457915592195</v>
      </c>
      <c r="LP72" s="18">
        <v>253.107937117219</v>
      </c>
      <c r="LQ72" s="18">
        <v>261.6656186776757</v>
      </c>
      <c r="LR72" s="18">
        <v>264.22326975458861</v>
      </c>
      <c r="LS72" s="18">
        <v>279.11934808892011</v>
      </c>
      <c r="LT72" s="18">
        <v>273.59601599675415</v>
      </c>
      <c r="LU72" s="18">
        <v>266.54406442826991</v>
      </c>
      <c r="LV72" s="18">
        <v>266.53311728358267</v>
      </c>
      <c r="LW72" s="18">
        <v>252.69592639899253</v>
      </c>
      <c r="LX72" s="18">
        <v>259.05223668235539</v>
      </c>
      <c r="LY72" s="18">
        <v>261.57903671514987</v>
      </c>
      <c r="LZ72" s="18">
        <v>258.99949134886265</v>
      </c>
      <c r="MA72" s="18">
        <v>268.89471495109797</v>
      </c>
      <c r="MB72" s="18">
        <v>277.26729024684431</v>
      </c>
      <c r="MC72" s="18">
        <v>289.99085795825721</v>
      </c>
      <c r="MD72" s="18">
        <v>306.14784832155703</v>
      </c>
      <c r="ME72" s="18">
        <v>301.7670000567436</v>
      </c>
      <c r="MF72" s="18">
        <v>295.57987291854619</v>
      </c>
      <c r="MG72" s="18">
        <v>277.65840187066794</v>
      </c>
      <c r="MH72" s="18">
        <v>276.00040704804661</v>
      </c>
      <c r="MI72" s="18">
        <v>270.84529709535838</v>
      </c>
      <c r="MJ72" s="18">
        <v>248.04637549185753</v>
      </c>
      <c r="MK72" s="18">
        <v>245.62009015119077</v>
      </c>
      <c r="ML72" s="18">
        <v>259.04527031755447</v>
      </c>
      <c r="MM72" s="18">
        <v>276.94285668611525</v>
      </c>
      <c r="MN72" s="18">
        <v>290.37002724242211</v>
      </c>
      <c r="MO72" s="18">
        <v>282.15767833709714</v>
      </c>
      <c r="MP72" s="18">
        <v>274.88081270504</v>
      </c>
      <c r="MQ72" s="18">
        <v>272.47244087386133</v>
      </c>
      <c r="MR72" s="18">
        <v>277.81663787114621</v>
      </c>
      <c r="MS72" s="18">
        <v>286.25688642495874</v>
      </c>
      <c r="MT72" s="18">
        <v>280.67384263449907</v>
      </c>
      <c r="MU72" s="18">
        <v>278.21571105474237</v>
      </c>
      <c r="MV72" s="18">
        <v>277.9271045129895</v>
      </c>
      <c r="MW72" s="18">
        <v>297.3423632131815</v>
      </c>
      <c r="MX72" s="18">
        <v>300.81758405387399</v>
      </c>
      <c r="MY72" s="18">
        <v>289.35492837142948</v>
      </c>
      <c r="MZ72" s="18">
        <v>265.00748339217898</v>
      </c>
      <c r="NA72" s="18">
        <v>271.60065007877347</v>
      </c>
      <c r="NB72" s="18">
        <v>287.56357742261889</v>
      </c>
      <c r="NC72" s="18">
        <v>290.90743252706528</v>
      </c>
      <c r="ND72" s="18">
        <v>293.8233537937403</v>
      </c>
      <c r="NE72" s="18">
        <v>315.70769121837617</v>
      </c>
      <c r="NF72" s="18">
        <v>320.99516210228205</v>
      </c>
      <c r="NG72" s="18">
        <v>321.16733083236221</v>
      </c>
      <c r="NH72" s="18">
        <v>321.44996620428566</v>
      </c>
      <c r="NI72" s="18">
        <v>328.13270043832063</v>
      </c>
      <c r="NJ72" s="18">
        <v>326.64189837092158</v>
      </c>
      <c r="NK72" s="18">
        <v>322.51781040877103</v>
      </c>
      <c r="NL72" s="18">
        <v>310.82227910298104</v>
      </c>
      <c r="NM72" s="18">
        <v>311.54877143222092</v>
      </c>
      <c r="NN72" s="18">
        <v>327.87195935577154</v>
      </c>
      <c r="NO72" s="18">
        <v>322.27398764073848</v>
      </c>
      <c r="NP72" s="18">
        <v>331.98510017323497</v>
      </c>
      <c r="NQ72" s="18">
        <v>331.77809961915017</v>
      </c>
      <c r="NR72" s="18">
        <v>323.17961506485938</v>
      </c>
      <c r="NS72" s="18">
        <v>331.6397675181031</v>
      </c>
      <c r="NT72" s="18">
        <v>328.07000315511226</v>
      </c>
      <c r="NU72" s="18">
        <v>351.17544480985401</v>
      </c>
      <c r="NV72" s="18">
        <v>368.65703968030215</v>
      </c>
      <c r="NW72" s="18">
        <v>380.57848024463652</v>
      </c>
      <c r="NX72" s="18">
        <v>381.09200084996223</v>
      </c>
      <c r="NY72" s="18">
        <v>357.39143260222676</v>
      </c>
      <c r="NZ72" s="18">
        <v>346.14971020346883</v>
      </c>
      <c r="OA72" s="18">
        <v>345.62922323334215</v>
      </c>
      <c r="OB72" s="18">
        <v>346.0830321403742</v>
      </c>
      <c r="OC72" s="18">
        <v>343.55424171763661</v>
      </c>
      <c r="OD72" s="18">
        <v>340.77665255200867</v>
      </c>
      <c r="OE72" s="18">
        <v>338.57428607994319</v>
      </c>
      <c r="OF72" s="18">
        <v>337.11632544660569</v>
      </c>
      <c r="OG72" s="18">
        <v>336.52318924355507</v>
      </c>
      <c r="OH72" s="18">
        <v>332.0149560223818</v>
      </c>
      <c r="OI72" s="18">
        <v>332.57923157125714</v>
      </c>
      <c r="OJ72" s="18">
        <v>331.2227808250189</v>
      </c>
      <c r="OK72" s="18">
        <v>348.83275584679842</v>
      </c>
      <c r="OL72" s="18">
        <v>373.94252017426487</v>
      </c>
      <c r="OM72" s="18">
        <v>380.2848977280259</v>
      </c>
      <c r="ON72" s="18">
        <v>376.78977298790215</v>
      </c>
      <c r="OO72" s="18">
        <v>379.89378610420226</v>
      </c>
      <c r="OP72" s="18">
        <v>370.69519898205999</v>
      </c>
      <c r="OQ72" s="18">
        <v>358.11892012643813</v>
      </c>
      <c r="OR72" s="18">
        <v>345.34758305639025</v>
      </c>
      <c r="OS72" s="18">
        <v>357.27200920563939</v>
      </c>
      <c r="OT72" s="18">
        <v>338.51855516153574</v>
      </c>
      <c r="OU72" s="18">
        <v>325.34316893303395</v>
      </c>
      <c r="OV72" s="18">
        <v>321.78136612981558</v>
      </c>
      <c r="OW72" s="18">
        <v>313.33415121120214</v>
      </c>
      <c r="OX72" s="18">
        <v>329.3717181779146</v>
      </c>
      <c r="OY72" s="18">
        <v>338.84895989209417</v>
      </c>
      <c r="OZ72" s="18">
        <v>339.83818369382618</v>
      </c>
      <c r="PA72" s="18">
        <v>361.51353017443421</v>
      </c>
      <c r="PB72" s="18">
        <v>341.37775031483176</v>
      </c>
      <c r="PC72" s="18">
        <v>332.09755720502142</v>
      </c>
      <c r="PD72" s="18">
        <v>322.75068603211645</v>
      </c>
      <c r="PE72" s="18">
        <v>304.20323734712605</v>
      </c>
      <c r="PF72" s="18">
        <v>291.81206475621462</v>
      </c>
      <c r="PG72" s="18">
        <v>285.59806735378504</v>
      </c>
      <c r="PH72" s="18">
        <v>275.11866430324318</v>
      </c>
      <c r="PI72" s="18">
        <v>257.08473622357849</v>
      </c>
      <c r="PJ72" s="18">
        <v>255.49839543890957</v>
      </c>
      <c r="PK72" s="18">
        <v>268.95641703933478</v>
      </c>
      <c r="PL72" s="18">
        <v>270.21334828841685</v>
      </c>
      <c r="PM72" s="18">
        <v>269.09872992026806</v>
      </c>
      <c r="PN72" s="18">
        <v>276.10191693514588</v>
      </c>
      <c r="PO72" s="18">
        <v>295.40571379852292</v>
      </c>
      <c r="PP72" s="18">
        <v>307.07437484008074</v>
      </c>
      <c r="PQ72" s="18">
        <v>309.17523142504695</v>
      </c>
      <c r="PR72" s="18">
        <v>314.21390356606247</v>
      </c>
      <c r="PS72" s="18">
        <v>297.77925380569695</v>
      </c>
      <c r="PT72" s="18">
        <v>297.81110004478694</v>
      </c>
      <c r="PU72" s="18">
        <v>295.60873357272146</v>
      </c>
      <c r="PV72" s="18">
        <v>290.91340369689465</v>
      </c>
      <c r="PW72" s="18">
        <v>296.80197234362367</v>
      </c>
      <c r="PX72" s="18">
        <v>290.07345914089677</v>
      </c>
      <c r="PY72" s="18">
        <v>283.83358666920662</v>
      </c>
      <c r="PZ72" s="18">
        <v>293.2192704460025</v>
      </c>
      <c r="QA72" s="18">
        <v>296.25461510926488</v>
      </c>
      <c r="QB72" s="18">
        <v>297.82304238444567</v>
      </c>
      <c r="QC72" s="18">
        <v>298.54455873882767</v>
      </c>
      <c r="QD72" s="18">
        <v>284.62178108668326</v>
      </c>
      <c r="QE72" s="18">
        <v>284.25057336229082</v>
      </c>
      <c r="QF72" s="18">
        <v>285.57617306441068</v>
      </c>
      <c r="QG72" s="18">
        <v>273.66368925482038</v>
      </c>
      <c r="QH72" s="18">
        <v>267.62484616738556</v>
      </c>
      <c r="QI72" s="18">
        <v>269.22412448668479</v>
      </c>
      <c r="QJ72" s="18">
        <v>277.04436657321452</v>
      </c>
      <c r="QK72" s="18">
        <v>275.61327620410918</v>
      </c>
      <c r="QL72" s="18">
        <v>281.83324477636813</v>
      </c>
      <c r="QM72" s="18">
        <v>272.35401267224546</v>
      </c>
      <c r="QN72" s="18">
        <v>271.84546804177762</v>
      </c>
      <c r="QO72" s="18">
        <v>305.72090967875721</v>
      </c>
      <c r="QP72" s="18">
        <v>305.97169881159067</v>
      </c>
      <c r="QQ72" s="18">
        <v>300.80564171421526</v>
      </c>
      <c r="QR72" s="18">
        <v>302.29544858664275</v>
      </c>
      <c r="QS72" s="18">
        <v>303.97334730869528</v>
      </c>
      <c r="QT72" s="18">
        <v>306.10605013275148</v>
      </c>
      <c r="QU72" s="18">
        <v>309.68775683540105</v>
      </c>
      <c r="QV72" s="18">
        <v>314.01287418180704</v>
      </c>
      <c r="QW72" s="18">
        <v>317.89712015581131</v>
      </c>
      <c r="QX72" s="18">
        <v>318.88136798268556</v>
      </c>
      <c r="QY72" s="18">
        <v>314.035763666153</v>
      </c>
      <c r="QZ72" s="18">
        <v>317.77869195419549</v>
      </c>
      <c r="RA72" s="18">
        <v>327.97545963281397</v>
      </c>
      <c r="RB72" s="18">
        <v>334.853252081275</v>
      </c>
      <c r="RC72" s="18">
        <v>338.78626260888581</v>
      </c>
      <c r="RD72" s="18">
        <v>338.26179485887286</v>
      </c>
      <c r="RE72" s="18">
        <v>330.8674962201714</v>
      </c>
      <c r="RF72" s="18">
        <v>319.99598635083436</v>
      </c>
      <c r="RG72" s="18">
        <v>305.29496623092888</v>
      </c>
      <c r="RH72" s="18">
        <v>299.1784979357123</v>
      </c>
      <c r="RI72" s="18">
        <v>297.55234935218095</v>
      </c>
      <c r="RJ72" s="18">
        <v>298.88989139395954</v>
      </c>
      <c r="RK72" s="18">
        <v>297.12839629429578</v>
      </c>
      <c r="RL72" s="18">
        <v>295.37884353429081</v>
      </c>
      <c r="RM72" s="18">
        <v>293.22325122588876</v>
      </c>
      <c r="RN72" s="18">
        <v>295.70128670507671</v>
      </c>
      <c r="RO72" s="18">
        <v>308.89160085815189</v>
      </c>
      <c r="RP72" s="18">
        <v>307.30824565839765</v>
      </c>
      <c r="RQ72" s="18">
        <v>307.43463541978593</v>
      </c>
      <c r="RR72" s="18">
        <v>302.55220888930558</v>
      </c>
      <c r="RS72" s="18">
        <v>285.91951532959939</v>
      </c>
      <c r="RT72" s="18">
        <v>286.98536914414166</v>
      </c>
      <c r="RU72" s="18">
        <v>281.37844067436458</v>
      </c>
      <c r="RV72" s="18">
        <v>263.06884358757736</v>
      </c>
      <c r="RW72" s="18">
        <v>259.60755547648665</v>
      </c>
      <c r="RX72" s="18">
        <v>258.41730229049921</v>
      </c>
      <c r="RY72" s="18">
        <v>261.9880618484616</v>
      </c>
      <c r="RZ72" s="18">
        <v>262.16719694334267</v>
      </c>
      <c r="SA72" s="18">
        <v>258.98456342428926</v>
      </c>
      <c r="SB72" s="18">
        <v>253.59956343317032</v>
      </c>
      <c r="SC72" s="18">
        <v>258.13665730851886</v>
      </c>
      <c r="SD72" s="18">
        <v>259.43737713634965</v>
      </c>
      <c r="SE72" s="18">
        <v>259.68119990438225</v>
      </c>
      <c r="SF72" s="18">
        <v>263.42910416728262</v>
      </c>
      <c r="SG72" s="18">
        <v>284.2376358276606</v>
      </c>
      <c r="SH72" s="18">
        <v>287.05801837706565</v>
      </c>
      <c r="SI72" s="18">
        <v>293.02719781649114</v>
      </c>
      <c r="SJ72" s="18">
        <v>296.21281692045926</v>
      </c>
      <c r="SK72" s="18">
        <v>293.21329927617313</v>
      </c>
      <c r="SL72" s="18">
        <v>292.93862546402215</v>
      </c>
      <c r="SM72" s="18">
        <v>293.86117120265959</v>
      </c>
      <c r="SN72" s="18">
        <v>294.51700468891863</v>
      </c>
      <c r="SO72" s="18">
        <v>296.57307750016452</v>
      </c>
      <c r="SP72" s="5">
        <v>298.12060568094256</v>
      </c>
      <c r="SQ72" s="5">
        <v>302.37108340448145</v>
      </c>
      <c r="SR72" s="5">
        <v>296.99205458319187</v>
      </c>
      <c r="SS72" s="5">
        <v>308.80899967551233</v>
      </c>
    </row>
    <row r="73" spans="1:513" x14ac:dyDescent="0.25">
      <c r="A73" s="5" t="s">
        <v>305</v>
      </c>
      <c r="B73" s="5" t="str">
        <f ca="1">_xlfn.XLOOKUP(A73,bonds[worksheet get],bonds[unique lookup],"-")</f>
        <v>TELEFO 2 5/8 PERP nc-23</v>
      </c>
      <c r="C73" s="5" t="str">
        <f ca="1">_xlfn.XLOOKUP(A73,bonds[worksheet get],bonds[ID_ISIN],"-")</f>
        <v>XS1731823255</v>
      </c>
      <c r="D73" s="18">
        <f ca="1">_xll.BDH(A73,"blp_i_sprd_mid","-2AY",,"Dates=H","Fill=C","Sort=R","Dir=H","factor="&amp;_xlfn.XLOOKUP(A73,bonds[worksheet get],bonds[yas/blp factor]),"cols=510;rows=1")</f>
        <v>347.71614324331284</v>
      </c>
      <c r="E73" s="18">
        <v>349.60906309318545</v>
      </c>
      <c r="F73" s="18">
        <v>351.2488264889717</v>
      </c>
      <c r="G73" s="18">
        <v>354.82609979188442</v>
      </c>
      <c r="H73" s="18">
        <v>350.99854681277276</v>
      </c>
      <c r="I73" s="18">
        <v>353.89114697849749</v>
      </c>
      <c r="J73" s="18">
        <v>352.94181027567384</v>
      </c>
      <c r="K73" s="18">
        <v>355.587007543087</v>
      </c>
      <c r="L73" s="18">
        <v>353.64374408018585</v>
      </c>
      <c r="M73" s="18">
        <v>353.86237919962406</v>
      </c>
      <c r="N73" s="18">
        <v>352.40241442179678</v>
      </c>
      <c r="O73" s="18">
        <v>356.8225836457014</v>
      </c>
      <c r="P73" s="18">
        <v>353.21078900814058</v>
      </c>
      <c r="Q73" s="18">
        <v>355.18282024991515</v>
      </c>
      <c r="R73" s="18">
        <v>352.54337653827668</v>
      </c>
      <c r="S73" s="18">
        <v>350.71662257981302</v>
      </c>
      <c r="T73" s="18">
        <v>352.9964690555334</v>
      </c>
      <c r="U73" s="18">
        <v>353.26832456588744</v>
      </c>
      <c r="V73" s="18">
        <v>356.45147929823395</v>
      </c>
      <c r="W73" s="18">
        <v>352.20247835862637</v>
      </c>
      <c r="X73" s="18">
        <v>372.89226492440702</v>
      </c>
      <c r="Y73" s="18">
        <v>347.71326646542548</v>
      </c>
      <c r="Z73" s="18">
        <v>348.80212689578536</v>
      </c>
      <c r="AA73" s="18">
        <v>351.5868478907347</v>
      </c>
      <c r="AB73" s="18">
        <v>348.02971203303338</v>
      </c>
      <c r="AC73" s="18">
        <v>351.12512503981594</v>
      </c>
      <c r="AD73" s="18">
        <v>350.92662736558913</v>
      </c>
      <c r="AE73" s="18">
        <v>352.35782436454298</v>
      </c>
      <c r="AF73" s="18">
        <v>350.7784733043909</v>
      </c>
      <c r="AG73" s="18">
        <v>348.86110084247588</v>
      </c>
      <c r="AH73" s="18">
        <v>346.27775429964066</v>
      </c>
      <c r="AI73" s="18">
        <v>352.92167283046246</v>
      </c>
      <c r="AJ73" s="18">
        <v>351.62999955904485</v>
      </c>
      <c r="AK73" s="18">
        <v>352.84831499433517</v>
      </c>
      <c r="AL73" s="18">
        <v>351.49191422045232</v>
      </c>
      <c r="AM73" s="18">
        <v>352.07158496475222</v>
      </c>
      <c r="AN73" s="18">
        <v>351.92486929249765</v>
      </c>
      <c r="AO73" s="18">
        <v>354.8117159024477</v>
      </c>
      <c r="AP73" s="18">
        <v>355.42878475928308</v>
      </c>
      <c r="AQ73" s="18">
        <v>354.00477970504761</v>
      </c>
      <c r="AR73" s="18">
        <v>353.48120612955091</v>
      </c>
      <c r="AS73" s="18">
        <v>352.58508981764317</v>
      </c>
      <c r="AT73" s="18">
        <v>352.65125570905207</v>
      </c>
      <c r="AU73" s="18">
        <v>351.2373193774223</v>
      </c>
      <c r="AV73" s="18">
        <v>353.91703797948361</v>
      </c>
      <c r="AW73" s="18">
        <v>356.90025664865971</v>
      </c>
      <c r="AX73" s="18">
        <v>359.149896956563</v>
      </c>
      <c r="AY73" s="18">
        <v>361.52899226939678</v>
      </c>
      <c r="AZ73" s="18">
        <v>356.47305513238905</v>
      </c>
      <c r="BA73" s="18">
        <v>357.3461572211981</v>
      </c>
      <c r="BB73" s="18">
        <v>351.16827670812603</v>
      </c>
      <c r="BC73" s="18">
        <v>357.53746295070653</v>
      </c>
      <c r="BD73" s="18">
        <v>356.92327087175846</v>
      </c>
      <c r="BE73" s="18">
        <v>348.78342783951757</v>
      </c>
      <c r="BF73" s="18">
        <v>351.38547343862058</v>
      </c>
      <c r="BG73" s="18">
        <v>349.66516026198866</v>
      </c>
      <c r="BH73" s="18">
        <v>352.41535992228984</v>
      </c>
      <c r="BI73" s="18">
        <v>353.45531512856485</v>
      </c>
      <c r="BJ73" s="18">
        <v>355.27343875336646</v>
      </c>
      <c r="BK73" s="18">
        <v>357.57486106324194</v>
      </c>
      <c r="BL73" s="18">
        <v>363.44780312025546</v>
      </c>
      <c r="BM73" s="18">
        <v>361.68577666425705</v>
      </c>
      <c r="BN73" s="18">
        <v>361.10322914206984</v>
      </c>
      <c r="BO73" s="18">
        <v>370.09891359579564</v>
      </c>
      <c r="BP73" s="18">
        <v>374.53202832019326</v>
      </c>
      <c r="BQ73" s="18">
        <v>371.74443054735661</v>
      </c>
      <c r="BR73" s="18">
        <v>370.19960082185264</v>
      </c>
      <c r="BS73" s="18">
        <v>371.24243280601502</v>
      </c>
      <c r="BT73" s="18">
        <v>373.59419872891903</v>
      </c>
      <c r="BU73" s="18">
        <v>377.45771143162244</v>
      </c>
      <c r="BV73" s="18">
        <v>383.55935733067986</v>
      </c>
      <c r="BW73" s="18">
        <v>378.7810292598009</v>
      </c>
      <c r="BX73" s="18">
        <v>387.40704775500296</v>
      </c>
      <c r="BY73" s="18">
        <v>392.14078576862812</v>
      </c>
      <c r="BZ73" s="18">
        <v>400.64166442573077</v>
      </c>
      <c r="CA73" s="18">
        <v>389.94580424058438</v>
      </c>
      <c r="CB73" s="18">
        <v>389.5329866137505</v>
      </c>
      <c r="CC73" s="18">
        <v>381.25937340974809</v>
      </c>
      <c r="CD73" s="18">
        <v>376.96290563499923</v>
      </c>
      <c r="CE73" s="18">
        <v>355.19864252829552</v>
      </c>
      <c r="CF73" s="18">
        <v>354.97569224202635</v>
      </c>
      <c r="CG73" s="18">
        <v>360.14526210558415</v>
      </c>
      <c r="CH73" s="18">
        <v>347.13503411006928</v>
      </c>
      <c r="CI73" s="18">
        <v>354.69089123117925</v>
      </c>
      <c r="CJ73" s="18">
        <v>343.56639114081861</v>
      </c>
      <c r="CK73" s="18">
        <v>331.57022735059257</v>
      </c>
      <c r="CL73" s="18">
        <v>311.54785325467589</v>
      </c>
      <c r="CM73" s="18">
        <v>315.10498911237721</v>
      </c>
      <c r="CN73" s="18">
        <v>343.71598359096049</v>
      </c>
      <c r="CO73" s="18">
        <v>345.46794132435321</v>
      </c>
      <c r="CP73" s="18">
        <v>328.45467689859868</v>
      </c>
      <c r="CQ73" s="18">
        <v>305.90649181759358</v>
      </c>
      <c r="CR73" s="18">
        <v>291.71678488826751</v>
      </c>
      <c r="CS73" s="18">
        <v>277.66804007542135</v>
      </c>
      <c r="CT73" s="18">
        <v>244.99072005307676</v>
      </c>
      <c r="CU73" s="18">
        <v>247.87325149619579</v>
      </c>
      <c r="CV73" s="18">
        <v>256.74235772287847</v>
      </c>
      <c r="CW73" s="18">
        <v>259.14015209197999</v>
      </c>
      <c r="CX73" s="18">
        <v>258.69281313049794</v>
      </c>
      <c r="CY73" s="18">
        <v>262.26720965552329</v>
      </c>
      <c r="CZ73" s="18">
        <v>265.10658943033218</v>
      </c>
      <c r="DA73" s="18">
        <v>263.85231427145004</v>
      </c>
      <c r="DB73" s="18">
        <v>270.14238912212846</v>
      </c>
      <c r="DC73" s="18">
        <v>278.24339565289023</v>
      </c>
      <c r="DD73" s="18">
        <v>271.8770861881971</v>
      </c>
      <c r="DE73" s="18">
        <v>270.04889384078979</v>
      </c>
      <c r="DF73" s="18">
        <v>273.94836626708508</v>
      </c>
      <c r="DG73" s="18">
        <v>277.53714668154714</v>
      </c>
      <c r="DH73" s="18">
        <v>288.76089560902119</v>
      </c>
      <c r="DI73" s="18">
        <v>285.9215158342123</v>
      </c>
      <c r="DJ73" s="18">
        <v>284.89019096159939</v>
      </c>
      <c r="DK73" s="18">
        <v>277.63495712971689</v>
      </c>
      <c r="DL73" s="18">
        <v>286.03802533864979</v>
      </c>
      <c r="DM73" s="18">
        <v>302.45004318594931</v>
      </c>
      <c r="DN73" s="18">
        <v>278.99854984831813</v>
      </c>
      <c r="DO73" s="18">
        <v>269.1757917519808</v>
      </c>
      <c r="DP73" s="18">
        <v>255.85774852252004</v>
      </c>
      <c r="DQ73" s="18">
        <v>249.41520444381237</v>
      </c>
      <c r="DR73" s="18">
        <v>246.53842655646801</v>
      </c>
      <c r="DS73" s="18">
        <v>257.37668724703786</v>
      </c>
      <c r="DT73" s="18">
        <v>266.67155660104748</v>
      </c>
      <c r="DU73" s="18">
        <v>272.26832798087599</v>
      </c>
      <c r="DV73" s="18">
        <v>273.20184240531921</v>
      </c>
      <c r="DW73" s="18">
        <v>272.105790030241</v>
      </c>
      <c r="DX73" s="18">
        <v>275.55073155033585</v>
      </c>
      <c r="DY73" s="18">
        <v>279.43869686508179</v>
      </c>
      <c r="DZ73" s="18">
        <v>288.51061593282225</v>
      </c>
      <c r="EA73" s="18">
        <v>277.844961915493</v>
      </c>
      <c r="EB73" s="18">
        <v>269.19017564141751</v>
      </c>
      <c r="EC73" s="18">
        <v>252.95795641207695</v>
      </c>
      <c r="ED73" s="18">
        <v>248.62696730268001</v>
      </c>
      <c r="EE73" s="18">
        <v>245.33737178850174</v>
      </c>
      <c r="EF73" s="18">
        <v>243.59548277771475</v>
      </c>
      <c r="EG73" s="18">
        <v>248.6125834132433</v>
      </c>
      <c r="EH73" s="18">
        <v>248.14079183971882</v>
      </c>
      <c r="EI73" s="18">
        <v>247.18138641428948</v>
      </c>
      <c r="EJ73" s="18">
        <v>252.03163393235204</v>
      </c>
      <c r="EK73" s="18">
        <v>252.70479995799064</v>
      </c>
      <c r="EL73" s="18">
        <v>252.42862928080558</v>
      </c>
      <c r="EM73" s="18">
        <v>254.76169614744188</v>
      </c>
      <c r="EN73" s="18">
        <v>250.99743228185176</v>
      </c>
      <c r="EO73" s="18">
        <v>252.44013639235499</v>
      </c>
      <c r="EP73" s="18">
        <v>264.53267224180695</v>
      </c>
      <c r="EQ73" s="18">
        <v>263.26545158243181</v>
      </c>
      <c r="ER73" s="18">
        <v>258.71295057570933</v>
      </c>
      <c r="ES73" s="18">
        <v>266.04154224371911</v>
      </c>
      <c r="ET73" s="18">
        <v>277.84208513760569</v>
      </c>
      <c r="EU73" s="18">
        <v>286.05816278386118</v>
      </c>
      <c r="EV73" s="18">
        <v>303.0153300408125</v>
      </c>
      <c r="EW73" s="18">
        <v>306.33513172280789</v>
      </c>
      <c r="EX73" s="18">
        <v>292.34392246770858</v>
      </c>
      <c r="EY73" s="18">
        <v>288.94213261592387</v>
      </c>
      <c r="EZ73" s="18">
        <v>299.56751174283028</v>
      </c>
      <c r="FA73" s="18">
        <v>315.96226892280578</v>
      </c>
      <c r="FB73" s="18">
        <v>324.18985368061061</v>
      </c>
      <c r="FC73" s="18">
        <v>331.410566177845</v>
      </c>
      <c r="FD73" s="18">
        <v>346.43741547238824</v>
      </c>
      <c r="FE73" s="18">
        <v>345.32697920787336</v>
      </c>
      <c r="FF73" s="18">
        <v>348.00525942099097</v>
      </c>
      <c r="FG73" s="18">
        <v>342.64869899475576</v>
      </c>
      <c r="FH73" s="18">
        <v>340.64789997410776</v>
      </c>
      <c r="FI73" s="18">
        <v>341.5540850086212</v>
      </c>
      <c r="FJ73" s="18">
        <v>341.62456606686112</v>
      </c>
      <c r="FK73" s="18">
        <v>340.84783603727817</v>
      </c>
      <c r="FL73" s="18">
        <v>336.81315505027771</v>
      </c>
      <c r="FM73" s="18">
        <v>336.22197719442846</v>
      </c>
      <c r="FN73" s="18">
        <v>331.07973672080038</v>
      </c>
      <c r="FO73" s="18">
        <v>317.47401570260524</v>
      </c>
      <c r="FP73" s="18">
        <v>314.64901981723307</v>
      </c>
      <c r="FQ73" s="18">
        <v>313.09412136912346</v>
      </c>
      <c r="FR73" s="18">
        <v>321.95603565108775</v>
      </c>
      <c r="FS73" s="18">
        <v>331.30412539601326</v>
      </c>
      <c r="FT73" s="18">
        <v>332.95108073651789</v>
      </c>
      <c r="FU73" s="18">
        <v>328.10370999634267</v>
      </c>
      <c r="FV73" s="18">
        <v>319.40145688712596</v>
      </c>
      <c r="FW73" s="18">
        <v>307.32474331605431</v>
      </c>
      <c r="FX73" s="18">
        <v>308.971698656559</v>
      </c>
      <c r="FY73" s="18">
        <v>311.71182959425448</v>
      </c>
      <c r="FZ73" s="18">
        <v>321.02252122664447</v>
      </c>
      <c r="GA73" s="18">
        <v>329.68306105649469</v>
      </c>
      <c r="GB73" s="18">
        <v>337.09939445006847</v>
      </c>
      <c r="GC73" s="18">
        <v>340.48680041241647</v>
      </c>
      <c r="GD73" s="18">
        <v>342.43725582003594</v>
      </c>
      <c r="GE73" s="18">
        <v>345.762811057806</v>
      </c>
      <c r="GF73" s="18">
        <v>352.79221782553196</v>
      </c>
      <c r="GG73" s="18">
        <v>357.13759082436559</v>
      </c>
      <c r="GH73" s="18">
        <v>360.05752038002015</v>
      </c>
      <c r="GI73" s="18">
        <v>373.38275555419921</v>
      </c>
      <c r="GJ73" s="18">
        <v>373.99694763314727</v>
      </c>
      <c r="GK73" s="18">
        <v>371.83504905080792</v>
      </c>
      <c r="GL73" s="18">
        <v>365.94340793752673</v>
      </c>
      <c r="GM73" s="18">
        <v>366.31882745182514</v>
      </c>
      <c r="GN73" s="18">
        <v>369.44156984853743</v>
      </c>
      <c r="GO73" s="18">
        <v>352.38659214341641</v>
      </c>
      <c r="GP73" s="18">
        <v>338.26880466127398</v>
      </c>
      <c r="GQ73" s="18">
        <v>349.21925968945027</v>
      </c>
      <c r="GR73" s="18">
        <v>354.62760211765766</v>
      </c>
      <c r="GS73" s="18">
        <v>359.7396364234686</v>
      </c>
      <c r="GT73" s="18">
        <v>364.85023234033582</v>
      </c>
      <c r="GU73" s="18">
        <v>353.48983646321295</v>
      </c>
      <c r="GV73" s="18">
        <v>352.45275803482531</v>
      </c>
      <c r="GW73" s="18">
        <v>348.0901243686676</v>
      </c>
      <c r="GX73" s="18">
        <v>370.16364109826088</v>
      </c>
      <c r="GY73" s="18">
        <v>362.77176031672951</v>
      </c>
      <c r="GZ73" s="18">
        <v>345.42047448921204</v>
      </c>
      <c r="HA73" s="18">
        <v>333.26464952623849</v>
      </c>
      <c r="HB73" s="18">
        <v>321.7719218662977</v>
      </c>
      <c r="HC73" s="18">
        <v>311.5061399753094</v>
      </c>
      <c r="HD73" s="18">
        <v>383.26448759722712</v>
      </c>
      <c r="HE73" s="18">
        <v>380.6063448293209</v>
      </c>
      <c r="HF73" s="18">
        <v>376.38611166858675</v>
      </c>
      <c r="HG73" s="18">
        <v>369.05176644480224</v>
      </c>
      <c r="HH73" s="18">
        <v>358.08117397141456</v>
      </c>
      <c r="HI73" s="18">
        <v>378.62136808705327</v>
      </c>
      <c r="HJ73" s="18">
        <v>382.82721735835071</v>
      </c>
      <c r="HK73" s="18">
        <v>370.14062687516213</v>
      </c>
      <c r="HL73" s="18">
        <v>367.12432526028158</v>
      </c>
      <c r="HM73" s="18">
        <v>367.92119273507598</v>
      </c>
      <c r="HN73" s="18">
        <v>361.23268414700033</v>
      </c>
      <c r="HO73" s="18">
        <v>350.62168890953063</v>
      </c>
      <c r="HP73" s="18">
        <v>344.39777995026111</v>
      </c>
      <c r="HQ73" s="18">
        <v>344.15756899666786</v>
      </c>
      <c r="HR73" s="18">
        <v>344.20647422075274</v>
      </c>
      <c r="HS73" s="18">
        <v>366.95747214281556</v>
      </c>
      <c r="HT73" s="18">
        <v>388.39378257036208</v>
      </c>
      <c r="HU73" s="18">
        <v>399.70671161234378</v>
      </c>
      <c r="HV73" s="18">
        <v>416.49702575182914</v>
      </c>
      <c r="HW73" s="18">
        <v>428.53777959930892</v>
      </c>
      <c r="HX73" s="18">
        <v>401.39538023221496</v>
      </c>
      <c r="HY73" s="18">
        <v>392.4313403352499</v>
      </c>
      <c r="HZ73" s="18">
        <v>378.90473070895672</v>
      </c>
      <c r="IA73" s="18">
        <v>383.90600906610484</v>
      </c>
      <c r="IB73" s="18">
        <v>392.58093278539178</v>
      </c>
      <c r="IC73" s="18">
        <v>404.88347342061996</v>
      </c>
      <c r="ID73" s="18">
        <v>418.12672042500969</v>
      </c>
      <c r="IE73" s="18">
        <v>449.04920593607432</v>
      </c>
      <c r="IF73" s="18">
        <v>425.62791876626017</v>
      </c>
      <c r="IG73" s="18">
        <v>397.4685784159899</v>
      </c>
      <c r="IH73" s="18">
        <v>378.09347934472561</v>
      </c>
      <c r="II73" s="18">
        <v>370.33480938255781</v>
      </c>
      <c r="IJ73" s="18">
        <v>349.41200380790235</v>
      </c>
      <c r="IK73" s="18">
        <v>336.78582566034794</v>
      </c>
      <c r="IL73" s="18">
        <v>322.96866146743298</v>
      </c>
      <c r="IM73" s="18">
        <v>351.87596406841277</v>
      </c>
      <c r="IN73" s="18">
        <v>366.61801235210896</v>
      </c>
      <c r="IO73" s="18">
        <v>377.25777536845209</v>
      </c>
      <c r="IP73" s="18">
        <v>374.3867510368824</v>
      </c>
      <c r="IQ73" s="18">
        <v>372.25505862236025</v>
      </c>
      <c r="IR73" s="18">
        <v>354.76856423413756</v>
      </c>
      <c r="IS73" s="18">
        <v>348.17355092740058</v>
      </c>
      <c r="IT73" s="18">
        <v>347.60107212781907</v>
      </c>
      <c r="IU73" s="18">
        <v>346.2748775217533</v>
      </c>
      <c r="IV73" s="18">
        <v>348.6798638355732</v>
      </c>
      <c r="IW73" s="18">
        <v>362.06119617855546</v>
      </c>
      <c r="IX73" s="18">
        <v>365.14654046273233</v>
      </c>
      <c r="IY73" s="18">
        <v>352.48871775841712</v>
      </c>
      <c r="IZ73" s="18">
        <v>332.05064925777913</v>
      </c>
      <c r="JA73" s="18">
        <v>323.04777285933494</v>
      </c>
      <c r="JB73" s="18">
        <v>322.28111155235763</v>
      </c>
      <c r="JC73" s="18">
        <v>328.60570773768427</v>
      </c>
      <c r="JD73" s="18">
        <v>333.87164966046811</v>
      </c>
      <c r="JE73" s="18">
        <v>360.33800622403618</v>
      </c>
      <c r="JF73" s="18">
        <v>384.47704947674276</v>
      </c>
      <c r="JG73" s="18">
        <v>393.49718654251097</v>
      </c>
      <c r="JH73" s="18">
        <v>380.7041552774906</v>
      </c>
      <c r="JI73" s="18">
        <v>374.27455669927599</v>
      </c>
      <c r="JJ73" s="18">
        <v>374.87004972195626</v>
      </c>
      <c r="JK73" s="18">
        <v>364.9552347332239</v>
      </c>
      <c r="JL73" s="18">
        <v>375.53027024710178</v>
      </c>
      <c r="JM73" s="18">
        <v>411.33320944404602</v>
      </c>
      <c r="JN73" s="18">
        <v>441.5393772611618</v>
      </c>
      <c r="JO73" s="18">
        <v>445.63159380590912</v>
      </c>
      <c r="JP73" s="18">
        <v>449.07222015917301</v>
      </c>
      <c r="JQ73" s="18">
        <v>455.07893238794799</v>
      </c>
      <c r="JR73" s="18">
        <v>435.38882613801957</v>
      </c>
      <c r="JS73" s="18">
        <v>453.87356245315078</v>
      </c>
      <c r="JT73" s="18">
        <v>475.86221423506737</v>
      </c>
      <c r="JU73" s="18">
        <v>476.82161966049671</v>
      </c>
      <c r="JV73" s="18">
        <v>500.93189513432981</v>
      </c>
      <c r="JW73" s="18">
        <v>519.73307701706881</v>
      </c>
      <c r="JX73" s="18">
        <v>532.80659412610532</v>
      </c>
      <c r="JY73" s="18">
        <v>530.80723349440098</v>
      </c>
      <c r="JZ73" s="18">
        <v>520.43644921052453</v>
      </c>
      <c r="KA73" s="18">
        <v>533.28845442223553</v>
      </c>
      <c r="KB73" s="18">
        <v>527.55072092592718</v>
      </c>
      <c r="KC73" s="18">
        <v>527.83552193677428</v>
      </c>
      <c r="KD73" s="18">
        <v>529.60186355960366</v>
      </c>
      <c r="KE73" s="18">
        <v>536.63558549416064</v>
      </c>
      <c r="KF73" s="18">
        <v>519.85965524411199</v>
      </c>
      <c r="KG73" s="18">
        <v>515.12879400837426</v>
      </c>
      <c r="KH73" s="18">
        <v>513.55663489294056</v>
      </c>
      <c r="KI73" s="18">
        <v>517.30795325803763</v>
      </c>
      <c r="KJ73" s="18">
        <v>512.66483374786378</v>
      </c>
      <c r="KK73" s="18">
        <v>526.77111411845681</v>
      </c>
      <c r="KL73" s="18">
        <v>529.04376864945891</v>
      </c>
      <c r="KM73" s="18">
        <v>541.20678555715085</v>
      </c>
      <c r="KN73" s="18">
        <v>530.36420969974995</v>
      </c>
      <c r="KO73" s="18">
        <v>559.07157623755927</v>
      </c>
      <c r="KP73" s="18">
        <v>547.31274662303929</v>
      </c>
      <c r="KQ73" s="18">
        <v>520.24658186995987</v>
      </c>
      <c r="KR73" s="18">
        <v>496.62823541486262</v>
      </c>
      <c r="KS73" s="18">
        <v>492.58204731631281</v>
      </c>
      <c r="KT73" s="18">
        <v>484.67234651505947</v>
      </c>
      <c r="KU73" s="18">
        <v>498.85198472177979</v>
      </c>
      <c r="KV73" s="18">
        <v>512.65908019208905</v>
      </c>
      <c r="KW73" s="18">
        <v>530.2649608626366</v>
      </c>
      <c r="KX73" s="18">
        <v>507.76999617254728</v>
      </c>
      <c r="KY73" s="18">
        <v>484.9183110244274</v>
      </c>
      <c r="KZ73" s="18">
        <v>476.30667641866211</v>
      </c>
      <c r="LA73" s="18">
        <v>474.45115468132497</v>
      </c>
      <c r="LB73" s="18">
        <v>465.32601522266862</v>
      </c>
      <c r="LC73" s="18">
        <v>458.26784067606928</v>
      </c>
      <c r="LD73" s="18">
        <v>450.54225365960593</v>
      </c>
      <c r="LE73" s="18">
        <v>467.05064356613161</v>
      </c>
      <c r="LF73" s="18">
        <v>483.52019697117805</v>
      </c>
      <c r="LG73" s="18">
        <v>497.76743945825103</v>
      </c>
      <c r="LH73" s="18">
        <v>497.38482799923423</v>
      </c>
      <c r="LI73" s="18">
        <v>494.68209517407416</v>
      </c>
      <c r="LJ73" s="18">
        <v>487.77207468867306</v>
      </c>
      <c r="LK73" s="18">
        <v>486.93349393451211</v>
      </c>
      <c r="LL73" s="18">
        <v>480.34279579460622</v>
      </c>
      <c r="LM73" s="18">
        <v>484.04664732456206</v>
      </c>
      <c r="LN73" s="18">
        <v>481.42158750236035</v>
      </c>
      <c r="LO73" s="18">
        <v>519.9718495817184</v>
      </c>
      <c r="LP73" s="18">
        <v>535.28206149816515</v>
      </c>
      <c r="LQ73" s="18">
        <v>549.05607402276996</v>
      </c>
      <c r="LR73" s="18">
        <v>552.28813397920135</v>
      </c>
      <c r="LS73" s="18">
        <v>566.52243096578115</v>
      </c>
      <c r="LT73" s="18">
        <v>559.24705968868727</v>
      </c>
      <c r="LU73" s="18">
        <v>541.84111508131025</v>
      </c>
      <c r="LV73" s="18">
        <v>530.07797029995913</v>
      </c>
      <c r="LW73" s="18">
        <v>507.54704588627817</v>
      </c>
      <c r="LX73" s="18">
        <v>512.42749957215779</v>
      </c>
      <c r="LY73" s="18">
        <v>518.96066215431688</v>
      </c>
      <c r="LZ73" s="18">
        <v>513.43005666589738</v>
      </c>
      <c r="MA73" s="18">
        <v>531.22580467700959</v>
      </c>
      <c r="MB73" s="18">
        <v>544.43165356886379</v>
      </c>
      <c r="MC73" s="18">
        <v>562.21877124631408</v>
      </c>
      <c r="MD73" s="18">
        <v>590.00556886017318</v>
      </c>
      <c r="ME73" s="18">
        <v>584.34263158893589</v>
      </c>
      <c r="MF73" s="18">
        <v>572.37235879969592</v>
      </c>
      <c r="MG73" s="18">
        <v>530.78134249341497</v>
      </c>
      <c r="MH73" s="18">
        <v>526.73659278380876</v>
      </c>
      <c r="MI73" s="18">
        <v>523.06294742166995</v>
      </c>
      <c r="MJ73" s="18">
        <v>495.66019965577124</v>
      </c>
      <c r="MK73" s="18">
        <v>490.62152318608764</v>
      </c>
      <c r="ML73" s="18">
        <v>514.34343364512927</v>
      </c>
      <c r="MM73" s="18">
        <v>538.24082755529878</v>
      </c>
      <c r="MN73" s="18">
        <v>562.15548213279249</v>
      </c>
      <c r="MO73" s="18">
        <v>553.4374067451954</v>
      </c>
      <c r="MP73" s="18">
        <v>543.82033826780321</v>
      </c>
      <c r="MQ73" s="18">
        <v>538.17178488600257</v>
      </c>
      <c r="MR73" s="18">
        <v>542.67394227969646</v>
      </c>
      <c r="MS73" s="18">
        <v>551.7976433494091</v>
      </c>
      <c r="MT73" s="18">
        <v>547.6018628007173</v>
      </c>
      <c r="MU73" s="18">
        <v>545.34503054809579</v>
      </c>
      <c r="MV73" s="18">
        <v>549.76088460516928</v>
      </c>
      <c r="MW73" s="18">
        <v>598.37843090128899</v>
      </c>
      <c r="MX73" s="18">
        <v>604.26000329196461</v>
      </c>
      <c r="MY73" s="18">
        <v>579.1888840037584</v>
      </c>
      <c r="MZ73" s="18">
        <v>541.66994679701327</v>
      </c>
      <c r="NA73" s="18">
        <v>554.2874946109057</v>
      </c>
      <c r="NB73" s="18">
        <v>579.88362586355208</v>
      </c>
      <c r="NC73" s="18">
        <v>579.00045505213734</v>
      </c>
      <c r="ND73" s="18">
        <v>573.98766958343981</v>
      </c>
      <c r="NE73" s="18">
        <v>609.78341683566566</v>
      </c>
      <c r="NF73" s="18">
        <v>628.8737148960829</v>
      </c>
      <c r="NG73" s="18">
        <v>629.54256575489046</v>
      </c>
      <c r="NH73" s="18">
        <v>631.70590272617335</v>
      </c>
      <c r="NI73" s="18">
        <v>644.07892441964157</v>
      </c>
      <c r="NJ73" s="18">
        <v>637.72124528861048</v>
      </c>
      <c r="NK73" s="18">
        <v>631.59802355539796</v>
      </c>
      <c r="NL73" s="18">
        <v>611.06358299553392</v>
      </c>
      <c r="NM73" s="18">
        <v>612.95362606751917</v>
      </c>
      <c r="NN73" s="18">
        <v>632.75161148822315</v>
      </c>
      <c r="NO73" s="18">
        <v>616.93077149677276</v>
      </c>
      <c r="NP73" s="18">
        <v>632.36036969554425</v>
      </c>
      <c r="NQ73" s="18">
        <v>625.35973070669172</v>
      </c>
      <c r="NR73" s="18">
        <v>611.31242428278927</v>
      </c>
      <c r="NS73" s="18">
        <v>640.65987390053272</v>
      </c>
      <c r="NT73" s="18">
        <v>634.47192466485501</v>
      </c>
      <c r="NU73" s="18">
        <v>654.91574672126774</v>
      </c>
      <c r="NV73" s="18">
        <v>680.79524059581752</v>
      </c>
      <c r="NW73" s="18">
        <v>699.15627546179292</v>
      </c>
      <c r="NX73" s="18">
        <v>702.73930232048031</v>
      </c>
      <c r="NY73" s="18">
        <v>671.76934997427463</v>
      </c>
      <c r="NZ73" s="18">
        <v>650.01659397912022</v>
      </c>
      <c r="OA73" s="18">
        <v>651.89369155061252</v>
      </c>
      <c r="OB73" s="18">
        <v>649.99933331179625</v>
      </c>
      <c r="OC73" s="18">
        <v>640.7648762934208</v>
      </c>
      <c r="OD73" s="18">
        <v>642.44347619068628</v>
      </c>
      <c r="OE73" s="18">
        <v>634.29644121372701</v>
      </c>
      <c r="OF73" s="18">
        <v>630.54512284862994</v>
      </c>
      <c r="OG73" s="18">
        <v>627.66690657234187</v>
      </c>
      <c r="OH73" s="18">
        <v>620.25488834559917</v>
      </c>
      <c r="OI73" s="18">
        <v>617.39393273663518</v>
      </c>
      <c r="OJ73" s="18">
        <v>612.52786294019222</v>
      </c>
      <c r="OK73" s="18">
        <v>632.73722759878626</v>
      </c>
      <c r="OL73" s="18">
        <v>675.9593769671917</v>
      </c>
      <c r="OM73" s="18">
        <v>681.73594696497923</v>
      </c>
      <c r="ON73" s="18">
        <v>676.43836048543449</v>
      </c>
      <c r="OO73" s="18">
        <v>675.50772283887864</v>
      </c>
      <c r="OP73" s="18">
        <v>654.6683438229561</v>
      </c>
      <c r="OQ73" s="18">
        <v>637.38753905367844</v>
      </c>
      <c r="OR73" s="18">
        <v>619.93412761116031</v>
      </c>
      <c r="OS73" s="18">
        <v>624.72827796041963</v>
      </c>
      <c r="OT73" s="18">
        <v>600.06709952116012</v>
      </c>
      <c r="OU73" s="18">
        <v>582.20950078547003</v>
      </c>
      <c r="OV73" s="18">
        <v>576.13518427634233</v>
      </c>
      <c r="OW73" s="18">
        <v>570.5326593407392</v>
      </c>
      <c r="OX73" s="18">
        <v>588.36149029755586</v>
      </c>
      <c r="OY73" s="18">
        <v>597.48806814515592</v>
      </c>
      <c r="OZ73" s="18">
        <v>600.43820386862751</v>
      </c>
      <c r="PA73" s="18">
        <v>621.85006168413167</v>
      </c>
      <c r="PB73" s="18">
        <v>595.605217017889</v>
      </c>
      <c r="PC73" s="18">
        <v>582.44827335011962</v>
      </c>
      <c r="PD73" s="18">
        <v>571.90632078194619</v>
      </c>
      <c r="PE73" s="18">
        <v>536.36804515063761</v>
      </c>
      <c r="PF73" s="18">
        <v>517.84015716719625</v>
      </c>
      <c r="PG73" s="18">
        <v>511.61624820792679</v>
      </c>
      <c r="PH73" s="18">
        <v>494.18009743273257</v>
      </c>
      <c r="PI73" s="18">
        <v>472.22452859652043</v>
      </c>
      <c r="PJ73" s="18">
        <v>468.11505138444903</v>
      </c>
      <c r="PK73" s="18">
        <v>489.90376710319515</v>
      </c>
      <c r="PL73" s="18">
        <v>489.65348742699626</v>
      </c>
      <c r="PM73" s="18">
        <v>490.28637856221201</v>
      </c>
      <c r="PN73" s="18">
        <v>511.80467715954779</v>
      </c>
      <c r="PO73" s="18">
        <v>539.01180402910711</v>
      </c>
      <c r="PP73" s="18">
        <v>556.83631981909275</v>
      </c>
      <c r="PQ73" s="18">
        <v>559.43261186242103</v>
      </c>
      <c r="PR73" s="18">
        <v>562.09650818610191</v>
      </c>
      <c r="PS73" s="18">
        <v>540.51348208630088</v>
      </c>
      <c r="PT73" s="18">
        <v>539.86908383953573</v>
      </c>
      <c r="PU73" s="18">
        <v>534.75417275583743</v>
      </c>
      <c r="PV73" s="18">
        <v>524.63079137027262</v>
      </c>
      <c r="PW73" s="18">
        <v>532.9533097983599</v>
      </c>
      <c r="PX73" s="18">
        <v>525.88650491809847</v>
      </c>
      <c r="PY73" s="18">
        <v>514.97632478034495</v>
      </c>
      <c r="PZ73" s="18">
        <v>515.44955474281312</v>
      </c>
      <c r="QA73" s="18">
        <v>516.50820900535587</v>
      </c>
      <c r="QB73" s="18">
        <v>515.02091483759875</v>
      </c>
      <c r="QC73" s="18">
        <v>516.88650529754159</v>
      </c>
      <c r="QD73" s="18">
        <v>502.09267501187321</v>
      </c>
      <c r="QE73" s="18">
        <v>500.47304906129835</v>
      </c>
      <c r="QF73" s="18">
        <v>504.39265893280509</v>
      </c>
      <c r="QG73" s="18">
        <v>490.00013916242119</v>
      </c>
      <c r="QH73" s="18">
        <v>482.38674648356437</v>
      </c>
      <c r="QI73" s="18">
        <v>471.10546199834351</v>
      </c>
      <c r="QJ73" s="18">
        <v>478.93605140769478</v>
      </c>
      <c r="QK73" s="18">
        <v>472.9077633447647</v>
      </c>
      <c r="QL73" s="18">
        <v>482.78374183201788</v>
      </c>
      <c r="QM73" s="18">
        <v>469.47720571410656</v>
      </c>
      <c r="QN73" s="18">
        <v>473.15516624307628</v>
      </c>
      <c r="QO73" s="18">
        <v>512.17002795124051</v>
      </c>
      <c r="QP73" s="18">
        <v>513.47752350103849</v>
      </c>
      <c r="QQ73" s="18">
        <v>505.24706196534635</v>
      </c>
      <c r="QR73" s="18">
        <v>502.7457035923004</v>
      </c>
      <c r="QS73" s="18">
        <v>507.32409560000895</v>
      </c>
      <c r="QT73" s="18">
        <v>514.66850954639915</v>
      </c>
      <c r="QU73" s="18">
        <v>524.19927468717094</v>
      </c>
      <c r="QV73" s="18">
        <v>525.44348112344744</v>
      </c>
      <c r="QW73" s="18">
        <v>538.58460251283645</v>
      </c>
      <c r="QX73" s="18">
        <v>541.33192539525032</v>
      </c>
      <c r="QY73" s="18">
        <v>531.07333544898029</v>
      </c>
      <c r="QZ73" s="18">
        <v>546.37491703176499</v>
      </c>
      <c r="RA73" s="18">
        <v>566.91367275846005</v>
      </c>
      <c r="RB73" s="18">
        <v>577.46857082712654</v>
      </c>
      <c r="RC73" s="18">
        <v>583.59035417139535</v>
      </c>
      <c r="RD73" s="18">
        <v>583.90679973900319</v>
      </c>
      <c r="RE73" s="18">
        <v>574.67521949851516</v>
      </c>
      <c r="RF73" s="18">
        <v>562.74090643286706</v>
      </c>
      <c r="RG73" s="18">
        <v>542.70990200328822</v>
      </c>
      <c r="RH73" s="18">
        <v>531.97952048349384</v>
      </c>
      <c r="RI73" s="18">
        <v>530.04201057636737</v>
      </c>
      <c r="RJ73" s="18">
        <v>528.83232547473904</v>
      </c>
      <c r="RK73" s="18">
        <v>529.38610521805288</v>
      </c>
      <c r="RL73" s="18">
        <v>528.08148644614221</v>
      </c>
      <c r="RM73" s="18">
        <v>526.25904765450957</v>
      </c>
      <c r="RN73" s="18">
        <v>527.36948391902445</v>
      </c>
      <c r="RO73" s="18">
        <v>545.35366088175772</v>
      </c>
      <c r="RP73" s="18">
        <v>546.82944793796537</v>
      </c>
      <c r="RQ73" s="18">
        <v>545.85997378993034</v>
      </c>
      <c r="RR73" s="18">
        <v>546.16778902387625</v>
      </c>
      <c r="RS73" s="18">
        <v>522.74362507617479</v>
      </c>
      <c r="RT73" s="18">
        <v>520.95570761919021</v>
      </c>
      <c r="RU73" s="18">
        <v>504.6141708301306</v>
      </c>
      <c r="RV73" s="18">
        <v>480.17594267714026</v>
      </c>
      <c r="RW73" s="18">
        <v>474.96753631210333</v>
      </c>
      <c r="RX73" s="18">
        <v>472.37987460243698</v>
      </c>
      <c r="RY73" s="18">
        <v>477.23731406521796</v>
      </c>
      <c r="RZ73" s="18">
        <v>475.10130648386479</v>
      </c>
      <c r="SA73" s="18">
        <v>470.84511359953876</v>
      </c>
      <c r="SB73" s="18">
        <v>460.55487909650799</v>
      </c>
      <c r="SC73" s="18">
        <v>462.19032732546327</v>
      </c>
      <c r="SD73" s="18">
        <v>463.96673767089845</v>
      </c>
      <c r="SE73" s="18">
        <v>464.09187750899792</v>
      </c>
      <c r="SF73" s="18">
        <v>469.02267480790613</v>
      </c>
      <c r="SG73" s="18">
        <v>483.79924442625048</v>
      </c>
      <c r="SH73" s="18">
        <v>484.39473744893075</v>
      </c>
      <c r="SI73" s="18">
        <v>488.97888301241397</v>
      </c>
      <c r="SJ73" s="18">
        <v>491.88442867863176</v>
      </c>
      <c r="SK73" s="18">
        <v>490.09075766587256</v>
      </c>
      <c r="SL73" s="18">
        <v>488.69264361262321</v>
      </c>
      <c r="SM73" s="18">
        <v>487.05288021683697</v>
      </c>
      <c r="SN73" s="18">
        <v>485.5066121023894</v>
      </c>
      <c r="SO73" s="18">
        <v>490.89769386327271</v>
      </c>
      <c r="SP73" s="5">
        <v>491.27599015545843</v>
      </c>
      <c r="SQ73" s="5">
        <v>491.09187637066844</v>
      </c>
      <c r="SR73" s="5">
        <v>480.49094985580444</v>
      </c>
      <c r="SS73" s="5">
        <v>492.75753076744081</v>
      </c>
    </row>
    <row r="74" spans="1:513" x14ac:dyDescent="0.25">
      <c r="A74" s="5" t="s">
        <v>125</v>
      </c>
      <c r="B74" s="5" t="str">
        <f ca="1">_xlfn.XLOOKUP(A74,bonds[worksheet get],bonds[unique lookup],"-")</f>
        <v>TELEFO 3 PERP nc-23</v>
      </c>
      <c r="C74" s="5" t="str">
        <f ca="1">_xlfn.XLOOKUP(A74,bonds[worksheet get],bonds[ID_ISIN],"-")</f>
        <v>XS1795406575</v>
      </c>
      <c r="D74" s="18">
        <f ca="1">_xll.BDH(A74,"blp_i_sprd_mid","-2AY",,"Dates=H","Fill=C","Sort=R","Dir=H","factor="&amp;_xlfn.XLOOKUP(A74,bonds[worksheet get],bonds[yas/blp factor]),"cols=510;rows=1")</f>
        <v>351.32798793792722</v>
      </c>
      <c r="E74" s="18">
        <v>353.11816890716551</v>
      </c>
      <c r="F74" s="18">
        <v>373.48048288726807</v>
      </c>
      <c r="G74" s="18">
        <v>385.86555155944825</v>
      </c>
      <c r="H74" s="18">
        <v>397.35552974700931</v>
      </c>
      <c r="I74" s="18">
        <v>407.35965773010253</v>
      </c>
      <c r="J74" s="18">
        <v>410.42583991241457</v>
      </c>
      <c r="K74" s="18">
        <v>408.38602815246577</v>
      </c>
      <c r="L74" s="18">
        <v>409.1448659744263</v>
      </c>
      <c r="M74" s="18">
        <v>406.00906564331052</v>
      </c>
      <c r="N74" s="18">
        <v>400.97766257476809</v>
      </c>
      <c r="O74" s="18">
        <v>410.71326341247561</v>
      </c>
      <c r="P74" s="18">
        <v>388.99240098571772</v>
      </c>
      <c r="Q74" s="18">
        <v>390.88899826812747</v>
      </c>
      <c r="R74" s="18">
        <v>381.97886976623539</v>
      </c>
      <c r="S74" s="18">
        <v>369.69425013732911</v>
      </c>
      <c r="T74" s="18">
        <v>405.45908226776123</v>
      </c>
      <c r="U74" s="18">
        <v>392.20677037048341</v>
      </c>
      <c r="V74" s="18">
        <v>396.13721214294435</v>
      </c>
      <c r="W74" s="18">
        <v>359.79156574249265</v>
      </c>
      <c r="X74" s="18">
        <v>328.71004593658444</v>
      </c>
      <c r="Y74" s="18">
        <v>303.28151981353761</v>
      </c>
      <c r="Z74" s="18">
        <v>319.63084478759765</v>
      </c>
      <c r="AA74" s="18">
        <v>356.21219834899904</v>
      </c>
      <c r="AB74" s="18">
        <v>365.79364471435548</v>
      </c>
      <c r="AC74" s="18">
        <v>388.24052497863772</v>
      </c>
      <c r="AD74" s="18">
        <v>390.73086561584478</v>
      </c>
      <c r="AE74" s="18">
        <v>386.96154013061522</v>
      </c>
      <c r="AF74" s="18">
        <v>364.68870523834232</v>
      </c>
      <c r="AG74" s="18">
        <v>356.39917280578612</v>
      </c>
      <c r="AH74" s="18">
        <v>372.2233780288696</v>
      </c>
      <c r="AI74" s="18">
        <v>406.44268725585943</v>
      </c>
      <c r="AJ74" s="18">
        <v>400.76582449340822</v>
      </c>
      <c r="AK74" s="18">
        <v>400.19396112823489</v>
      </c>
      <c r="AL74" s="18">
        <v>404.38298459625241</v>
      </c>
      <c r="AM74" s="18">
        <v>423.4553737335205</v>
      </c>
      <c r="AN74" s="18">
        <v>444.29109112548826</v>
      </c>
      <c r="AO74" s="18">
        <v>456.76268521118163</v>
      </c>
      <c r="AP74" s="18">
        <v>453.55726673126225</v>
      </c>
      <c r="AQ74" s="18">
        <v>433.69222524261477</v>
      </c>
      <c r="AR74" s="18">
        <v>416.60395334625247</v>
      </c>
      <c r="AS74" s="18">
        <v>409.38852949523925</v>
      </c>
      <c r="AT74" s="18">
        <v>415.68996650695806</v>
      </c>
      <c r="AU74" s="18">
        <v>407.68885211944581</v>
      </c>
      <c r="AV74" s="18">
        <v>437.02096730041507</v>
      </c>
      <c r="AW74" s="18">
        <v>447.05393708801267</v>
      </c>
      <c r="AX74" s="18">
        <v>455.04013330078124</v>
      </c>
      <c r="AY74" s="18">
        <v>418.92223770141607</v>
      </c>
      <c r="AZ74" s="18">
        <v>407.09709785461422</v>
      </c>
      <c r="BA74" s="18">
        <v>391.82685418701169</v>
      </c>
      <c r="BB74" s="18">
        <v>379.84557077789304</v>
      </c>
      <c r="BC74" s="18">
        <v>393.73638055419923</v>
      </c>
      <c r="BD74" s="18">
        <v>404.55504087829593</v>
      </c>
      <c r="BE74" s="18">
        <v>425.90891620635989</v>
      </c>
      <c r="BF74" s="18">
        <v>429.16804011535646</v>
      </c>
      <c r="BG74" s="18">
        <v>407.97925925445554</v>
      </c>
      <c r="BH74" s="18">
        <v>383.61787989807129</v>
      </c>
      <c r="BI74" s="18">
        <v>384.01470334625242</v>
      </c>
      <c r="BJ74" s="18">
        <v>350.82773181152345</v>
      </c>
      <c r="BK74" s="18">
        <v>332.21283336639408</v>
      </c>
      <c r="BL74" s="18">
        <v>393.26098805236819</v>
      </c>
      <c r="BM74" s="18">
        <v>446.81822992706299</v>
      </c>
      <c r="BN74" s="18">
        <v>485.15793901824952</v>
      </c>
      <c r="BO74" s="18">
        <v>535.68181869506839</v>
      </c>
      <c r="BP74" s="18">
        <v>551.05847867584225</v>
      </c>
      <c r="BQ74" s="18">
        <v>541.92656664276126</v>
      </c>
      <c r="BR74" s="18">
        <v>543.63519492340083</v>
      </c>
      <c r="BS74" s="18">
        <v>543.74956759643555</v>
      </c>
      <c r="BT74" s="18">
        <v>542.15630653381345</v>
      </c>
      <c r="BU74" s="18">
        <v>538.67738818359373</v>
      </c>
      <c r="BV74" s="18">
        <v>565.09349747467036</v>
      </c>
      <c r="BW74" s="18">
        <v>597.06911322021494</v>
      </c>
      <c r="BX74" s="18">
        <v>727.55639861297607</v>
      </c>
      <c r="BY74" s="18">
        <v>763.44157068634036</v>
      </c>
      <c r="BZ74" s="18">
        <v>736.59482341766352</v>
      </c>
      <c r="CA74" s="18">
        <v>777.57107125854498</v>
      </c>
      <c r="CB74" s="18">
        <v>783.20119040679924</v>
      </c>
      <c r="CC74" s="18">
        <v>650.60546965026856</v>
      </c>
      <c r="CD74" s="18">
        <v>570.44216039276125</v>
      </c>
      <c r="CE74" s="18">
        <v>465.22725756072998</v>
      </c>
      <c r="CF74" s="18">
        <v>445.79384859466552</v>
      </c>
      <c r="CG74" s="18">
        <v>345.16180904388426</v>
      </c>
      <c r="CH74" s="18">
        <v>331.80705901336671</v>
      </c>
      <c r="CI74" s="18">
        <v>348.36126025390627</v>
      </c>
      <c r="CJ74" s="18">
        <v>284.50550508117675</v>
      </c>
      <c r="CK74" s="18">
        <v>246.1319814605713</v>
      </c>
      <c r="CL74" s="18">
        <v>229.18990767669678</v>
      </c>
      <c r="CM74" s="18">
        <v>233.94681632995605</v>
      </c>
      <c r="CN74" s="18">
        <v>265.8856339111328</v>
      </c>
      <c r="CO74" s="18">
        <v>271.25219863891601</v>
      </c>
      <c r="CP74" s="18">
        <v>239.32531559753417</v>
      </c>
      <c r="CQ74" s="18">
        <v>220.22110102081299</v>
      </c>
      <c r="CR74" s="18">
        <v>215.08129254913331</v>
      </c>
      <c r="CS74" s="18">
        <v>203.79519608306884</v>
      </c>
      <c r="CT74" s="18">
        <v>180.9256342010498</v>
      </c>
      <c r="CU74" s="18">
        <v>184.37869438171384</v>
      </c>
      <c r="CV74" s="18">
        <v>186.12710446166992</v>
      </c>
      <c r="CW74" s="18">
        <v>191.01728214263915</v>
      </c>
      <c r="CX74" s="18">
        <v>189.25992115783691</v>
      </c>
      <c r="CY74" s="18">
        <v>189.90736994171144</v>
      </c>
      <c r="CZ74" s="18">
        <v>191.51952735900878</v>
      </c>
      <c r="DA74" s="18">
        <v>185.27179577636718</v>
      </c>
      <c r="DB74" s="18">
        <v>189.88250631713868</v>
      </c>
      <c r="DC74" s="18">
        <v>194.94971300506592</v>
      </c>
      <c r="DD74" s="18">
        <v>191.08491120147707</v>
      </c>
      <c r="DE74" s="18">
        <v>190.1709243621826</v>
      </c>
      <c r="DF74" s="18">
        <v>193.98599891662599</v>
      </c>
      <c r="DG74" s="18">
        <v>201.41922811889648</v>
      </c>
      <c r="DH74" s="18">
        <v>211.73464868164061</v>
      </c>
      <c r="DI74" s="18">
        <v>213.45222786712645</v>
      </c>
      <c r="DJ74" s="18">
        <v>212.19015028381349</v>
      </c>
      <c r="DK74" s="18">
        <v>205.79224240875243</v>
      </c>
      <c r="DL74" s="18">
        <v>212.22993208312988</v>
      </c>
      <c r="DM74" s="18">
        <v>226.16450183868409</v>
      </c>
      <c r="DN74" s="18">
        <v>206.39692575836182</v>
      </c>
      <c r="DO74" s="18">
        <v>199.02834197998047</v>
      </c>
      <c r="DP74" s="18">
        <v>186.13108264160155</v>
      </c>
      <c r="DQ74" s="18">
        <v>181.35527763366699</v>
      </c>
      <c r="DR74" s="18">
        <v>178.33782815551757</v>
      </c>
      <c r="DS74" s="18">
        <v>186.32501891326905</v>
      </c>
      <c r="DT74" s="18">
        <v>194.8224112472534</v>
      </c>
      <c r="DU74" s="18">
        <v>198.38288228607178</v>
      </c>
      <c r="DV74" s="18">
        <v>197.38137548828124</v>
      </c>
      <c r="DW74" s="18">
        <v>196.98455204010008</v>
      </c>
      <c r="DX74" s="18">
        <v>199.23122915649415</v>
      </c>
      <c r="DY74" s="18">
        <v>200.71210663604734</v>
      </c>
      <c r="DZ74" s="18">
        <v>207.80221781921387</v>
      </c>
      <c r="EA74" s="18">
        <v>201.38839722442626</v>
      </c>
      <c r="EB74" s="18">
        <v>196.26450147247314</v>
      </c>
      <c r="EC74" s="18">
        <v>187.16938760375976</v>
      </c>
      <c r="ED74" s="18">
        <v>182.72078789520265</v>
      </c>
      <c r="EE74" s="18">
        <v>181.36223944854737</v>
      </c>
      <c r="EF74" s="18">
        <v>180.46018714904784</v>
      </c>
      <c r="EG74" s="18">
        <v>184.66313424682616</v>
      </c>
      <c r="EH74" s="18">
        <v>184.90878685760498</v>
      </c>
      <c r="EI74" s="18">
        <v>183.73820741271973</v>
      </c>
      <c r="EJ74" s="18">
        <v>185.76807372283938</v>
      </c>
      <c r="EK74" s="18">
        <v>185.15841764831544</v>
      </c>
      <c r="EL74" s="18">
        <v>184.24542535400391</v>
      </c>
      <c r="EM74" s="18">
        <v>185.62287015533445</v>
      </c>
      <c r="EN74" s="18">
        <v>185.01420862579346</v>
      </c>
      <c r="EO74" s="18">
        <v>185.29367576599122</v>
      </c>
      <c r="EP74" s="18">
        <v>189.6895645904541</v>
      </c>
      <c r="EQ74" s="18">
        <v>191.12867118072509</v>
      </c>
      <c r="ER74" s="18">
        <v>187.43791474914551</v>
      </c>
      <c r="ES74" s="18">
        <v>194.18988063812256</v>
      </c>
      <c r="ET74" s="18">
        <v>201.60023530578613</v>
      </c>
      <c r="EU74" s="18">
        <v>208.91312456512452</v>
      </c>
      <c r="EV74" s="18">
        <v>220.26287191009521</v>
      </c>
      <c r="EW74" s="18">
        <v>223.50111037445069</v>
      </c>
      <c r="EX74" s="18">
        <v>209.99121132659911</v>
      </c>
      <c r="EY74" s="18">
        <v>213.27917704010011</v>
      </c>
      <c r="EZ74" s="18">
        <v>217.16983701324463</v>
      </c>
      <c r="FA74" s="18">
        <v>225.46931489562988</v>
      </c>
      <c r="FB74" s="18">
        <v>227.50415393066407</v>
      </c>
      <c r="FC74" s="18">
        <v>236.49285148620604</v>
      </c>
      <c r="FD74" s="18">
        <v>258.62943371582031</v>
      </c>
      <c r="FE74" s="18">
        <v>264.55194908905025</v>
      </c>
      <c r="FF74" s="18">
        <v>265.35156325531005</v>
      </c>
      <c r="FG74" s="18">
        <v>257.56825421905518</v>
      </c>
      <c r="FH74" s="18">
        <v>255.43992795562744</v>
      </c>
      <c r="FI74" s="18">
        <v>257.62195964813236</v>
      </c>
      <c r="FJ74" s="18">
        <v>256.79947094726566</v>
      </c>
      <c r="FK74" s="18">
        <v>252.3220294342041</v>
      </c>
      <c r="FL74" s="18">
        <v>244.24433508300783</v>
      </c>
      <c r="FM74" s="18">
        <v>245.65559441375731</v>
      </c>
      <c r="FN74" s="18">
        <v>239.78380083465575</v>
      </c>
      <c r="FO74" s="18">
        <v>223.78157205963134</v>
      </c>
      <c r="FP74" s="18">
        <v>221.64429489135745</v>
      </c>
      <c r="FQ74" s="18">
        <v>219.15196516418459</v>
      </c>
      <c r="FR74" s="18">
        <v>229.15907678222655</v>
      </c>
      <c r="FS74" s="18">
        <v>238.31784152984619</v>
      </c>
      <c r="FT74" s="18">
        <v>239.60378819274902</v>
      </c>
      <c r="FU74" s="18">
        <v>233.77674913787843</v>
      </c>
      <c r="FV74" s="18">
        <v>227.88605920410157</v>
      </c>
      <c r="FW74" s="18">
        <v>220.0371101989746</v>
      </c>
      <c r="FX74" s="18">
        <v>220.85064799499514</v>
      </c>
      <c r="FY74" s="18">
        <v>223.33402681732179</v>
      </c>
      <c r="FZ74" s="18">
        <v>232.89060955810547</v>
      </c>
      <c r="GA74" s="18">
        <v>236.74844954681396</v>
      </c>
      <c r="GB74" s="18">
        <v>239.69528633117676</v>
      </c>
      <c r="GC74" s="18">
        <v>244.59242582702637</v>
      </c>
      <c r="GD74" s="18">
        <v>243.95392794799804</v>
      </c>
      <c r="GE74" s="18">
        <v>244.30102414703367</v>
      </c>
      <c r="GF74" s="18">
        <v>249.47961987304689</v>
      </c>
      <c r="GG74" s="18">
        <v>252.57762749481199</v>
      </c>
      <c r="GH74" s="18">
        <v>253.27977625274659</v>
      </c>
      <c r="GI74" s="18">
        <v>262.37190648651119</v>
      </c>
      <c r="GJ74" s="18">
        <v>266.21681739044192</v>
      </c>
      <c r="GK74" s="18">
        <v>264.34210009765621</v>
      </c>
      <c r="GL74" s="18">
        <v>258.41262290954586</v>
      </c>
      <c r="GM74" s="18">
        <v>256.71891280364991</v>
      </c>
      <c r="GN74" s="18">
        <v>261.8278903808594</v>
      </c>
      <c r="GO74" s="18">
        <v>250.34984673309327</v>
      </c>
      <c r="GP74" s="18">
        <v>239.37007012176514</v>
      </c>
      <c r="GQ74" s="18">
        <v>247.66556982421875</v>
      </c>
      <c r="GR74" s="18">
        <v>252.39463121795654</v>
      </c>
      <c r="GS74" s="18">
        <v>259.40318971252441</v>
      </c>
      <c r="GT74" s="18">
        <v>265.36349779510499</v>
      </c>
      <c r="GU74" s="18">
        <v>256.91483816528324</v>
      </c>
      <c r="GV74" s="18">
        <v>256.29424209594725</v>
      </c>
      <c r="GW74" s="18">
        <v>253.94512684631346</v>
      </c>
      <c r="GX74" s="18">
        <v>267.5017695083618</v>
      </c>
      <c r="GY74" s="18">
        <v>262.04967391204838</v>
      </c>
      <c r="GZ74" s="18">
        <v>251.03807186126707</v>
      </c>
      <c r="HA74" s="18">
        <v>241.02002024841309</v>
      </c>
      <c r="HB74" s="18">
        <v>232.67081511688232</v>
      </c>
      <c r="HC74" s="18">
        <v>218.7123762817383</v>
      </c>
      <c r="HD74" s="18">
        <v>266.80956620025637</v>
      </c>
      <c r="HE74" s="18">
        <v>263.73045493316653</v>
      </c>
      <c r="HF74" s="18">
        <v>257.59112875366213</v>
      </c>
      <c r="HG74" s="18">
        <v>256.89096908569337</v>
      </c>
      <c r="HH74" s="18">
        <v>247.80778975677489</v>
      </c>
      <c r="HI74" s="18">
        <v>261.48178872680666</v>
      </c>
      <c r="HJ74" s="18">
        <v>264.87617075347902</v>
      </c>
      <c r="HK74" s="18">
        <v>254.2812830505371</v>
      </c>
      <c r="HL74" s="18">
        <v>253.51647795867922</v>
      </c>
      <c r="HM74" s="18">
        <v>253.50553796386717</v>
      </c>
      <c r="HN74" s="18">
        <v>250.85805921936037</v>
      </c>
      <c r="HO74" s="18">
        <v>245.28860731506347</v>
      </c>
      <c r="HP74" s="18">
        <v>241.68238720703127</v>
      </c>
      <c r="HQ74" s="18">
        <v>240.39146781921389</v>
      </c>
      <c r="HR74" s="18">
        <v>241.82062895965575</v>
      </c>
      <c r="HS74" s="18">
        <v>255.43396068572997</v>
      </c>
      <c r="HT74" s="18">
        <v>268.88816521453856</v>
      </c>
      <c r="HU74" s="18">
        <v>276.70131060028075</v>
      </c>
      <c r="HV74" s="18">
        <v>291.9765269927978</v>
      </c>
      <c r="HW74" s="18">
        <v>300.56442292022706</v>
      </c>
      <c r="HX74" s="18">
        <v>282.01814807891844</v>
      </c>
      <c r="HY74" s="18">
        <v>276.12049633026123</v>
      </c>
      <c r="HZ74" s="18">
        <v>267.77924755859374</v>
      </c>
      <c r="IA74" s="18">
        <v>273.19156135559081</v>
      </c>
      <c r="IB74" s="18">
        <v>275.87981644439697</v>
      </c>
      <c r="IC74" s="18">
        <v>285.68702452087405</v>
      </c>
      <c r="ID74" s="18">
        <v>295.03773645019533</v>
      </c>
      <c r="IE74" s="18">
        <v>320.82628785705566</v>
      </c>
      <c r="IF74" s="18">
        <v>305.36111337280272</v>
      </c>
      <c r="IG74" s="18">
        <v>284.69745226287841</v>
      </c>
      <c r="IH74" s="18">
        <v>272.03987826538082</v>
      </c>
      <c r="II74" s="18">
        <v>268.98662516784668</v>
      </c>
      <c r="IJ74" s="18">
        <v>248.45324945068359</v>
      </c>
      <c r="IK74" s="18">
        <v>243.34526641845704</v>
      </c>
      <c r="IL74" s="18">
        <v>236.20741707611083</v>
      </c>
      <c r="IM74" s="18">
        <v>251.7730406036377</v>
      </c>
      <c r="IN74" s="18">
        <v>263.38136964416503</v>
      </c>
      <c r="IO74" s="18">
        <v>270.28649546051025</v>
      </c>
      <c r="IP74" s="18">
        <v>271.19749866485597</v>
      </c>
      <c r="IQ74" s="18">
        <v>272.80169972229004</v>
      </c>
      <c r="IR74" s="18">
        <v>259.71647138214115</v>
      </c>
      <c r="IS74" s="18">
        <v>251.04901185607909</v>
      </c>
      <c r="IT74" s="18">
        <v>251.216095413208</v>
      </c>
      <c r="IU74" s="18">
        <v>250.64224295806883</v>
      </c>
      <c r="IV74" s="18">
        <v>254.24547943115232</v>
      </c>
      <c r="IW74" s="18">
        <v>266.68425353240968</v>
      </c>
      <c r="IX74" s="18">
        <v>271.20346593475341</v>
      </c>
      <c r="IY74" s="18">
        <v>256.96854359436031</v>
      </c>
      <c r="IZ74" s="18">
        <v>241.40391461181642</v>
      </c>
      <c r="JA74" s="18">
        <v>235.91004812622072</v>
      </c>
      <c r="JB74" s="18">
        <v>235.76782819366457</v>
      </c>
      <c r="JC74" s="18">
        <v>238.68482862854003</v>
      </c>
      <c r="JD74" s="18">
        <v>240.48495504760743</v>
      </c>
      <c r="JE74" s="18">
        <v>263.2689860610962</v>
      </c>
      <c r="JF74" s="18">
        <v>275.87186008453369</v>
      </c>
      <c r="JG74" s="18">
        <v>284.30261790466312</v>
      </c>
      <c r="JH74" s="18">
        <v>271.85290380859374</v>
      </c>
      <c r="JI74" s="18">
        <v>267.02737155151368</v>
      </c>
      <c r="JJ74" s="18">
        <v>263.41717326354984</v>
      </c>
      <c r="JK74" s="18">
        <v>258.70104095458987</v>
      </c>
      <c r="JL74" s="18">
        <v>258.7975118179321</v>
      </c>
      <c r="JM74" s="18">
        <v>288.62789403533935</v>
      </c>
      <c r="JN74" s="18">
        <v>308.53172277832033</v>
      </c>
      <c r="JO74" s="18">
        <v>311.15433789825437</v>
      </c>
      <c r="JP74" s="18">
        <v>313.1643133087158</v>
      </c>
      <c r="JQ74" s="18">
        <v>316.7645661468506</v>
      </c>
      <c r="JR74" s="18">
        <v>304.98517536926272</v>
      </c>
      <c r="JS74" s="18">
        <v>316.85805337524414</v>
      </c>
      <c r="JT74" s="18">
        <v>329.78315997314451</v>
      </c>
      <c r="JU74" s="18">
        <v>336.41080773925779</v>
      </c>
      <c r="JV74" s="18">
        <v>347.60441152191163</v>
      </c>
      <c r="JW74" s="18">
        <v>360.99496517181399</v>
      </c>
      <c r="JX74" s="18">
        <v>374.84102042388918</v>
      </c>
      <c r="JY74" s="18">
        <v>372.35167433166504</v>
      </c>
      <c r="JZ74" s="18">
        <v>363.17898595428466</v>
      </c>
      <c r="KA74" s="18">
        <v>371.2706039352417</v>
      </c>
      <c r="KB74" s="18">
        <v>369.29344850921632</v>
      </c>
      <c r="KC74" s="18">
        <v>376.3646633377075</v>
      </c>
      <c r="KD74" s="18">
        <v>373.12145214843753</v>
      </c>
      <c r="KE74" s="18">
        <v>377.47159190368649</v>
      </c>
      <c r="KF74" s="18">
        <v>359.08941698455811</v>
      </c>
      <c r="KG74" s="18">
        <v>348.57210379028317</v>
      </c>
      <c r="KH74" s="18">
        <v>348.82770185089112</v>
      </c>
      <c r="KI74" s="18">
        <v>347.64618241119382</v>
      </c>
      <c r="KJ74" s="18">
        <v>346.9679027328491</v>
      </c>
      <c r="KK74" s="18">
        <v>355.97151846313477</v>
      </c>
      <c r="KL74" s="18">
        <v>358.21620648956298</v>
      </c>
      <c r="KM74" s="18">
        <v>365.34013220214842</v>
      </c>
      <c r="KN74" s="18">
        <v>357.38874506378176</v>
      </c>
      <c r="KO74" s="18">
        <v>372.91458679199218</v>
      </c>
      <c r="KP74" s="18">
        <v>366.20836997222898</v>
      </c>
      <c r="KQ74" s="18">
        <v>352.54133281707766</v>
      </c>
      <c r="KR74" s="18">
        <v>336.23477327728273</v>
      </c>
      <c r="KS74" s="18">
        <v>334.9448484344482</v>
      </c>
      <c r="KT74" s="18">
        <v>333.02935479736328</v>
      </c>
      <c r="KU74" s="18">
        <v>343.86691147613521</v>
      </c>
      <c r="KV74" s="18">
        <v>355.29920605468749</v>
      </c>
      <c r="KW74" s="18">
        <v>364.67080342864989</v>
      </c>
      <c r="KX74" s="18">
        <v>350.12259941864016</v>
      </c>
      <c r="KY74" s="18">
        <v>338.37503408050537</v>
      </c>
      <c r="KZ74" s="18">
        <v>333.07311477661131</v>
      </c>
      <c r="LA74" s="18">
        <v>331.83092809295653</v>
      </c>
      <c r="LB74" s="18">
        <v>326.29727980804444</v>
      </c>
      <c r="LC74" s="18">
        <v>320.25342994689942</v>
      </c>
      <c r="LD74" s="18">
        <v>314.6402180633545</v>
      </c>
      <c r="LE74" s="18">
        <v>322.10029998016358</v>
      </c>
      <c r="LF74" s="18">
        <v>335.86679163360594</v>
      </c>
      <c r="LG74" s="18">
        <v>343.3736171646118</v>
      </c>
      <c r="LH74" s="18">
        <v>343.99620232391356</v>
      </c>
      <c r="LI74" s="18">
        <v>342.92308828735349</v>
      </c>
      <c r="LJ74" s="18">
        <v>339.83104793548586</v>
      </c>
      <c r="LK74" s="18">
        <v>340.25671318817137</v>
      </c>
      <c r="LL74" s="18">
        <v>335.56444995880122</v>
      </c>
      <c r="LM74" s="18">
        <v>336.32925505065919</v>
      </c>
      <c r="LN74" s="18">
        <v>334.30038328552246</v>
      </c>
      <c r="LO74" s="18">
        <v>353.70992317199705</v>
      </c>
      <c r="LP74" s="18">
        <v>366.49380438232424</v>
      </c>
      <c r="LQ74" s="18">
        <v>378.02256982421875</v>
      </c>
      <c r="LR74" s="18">
        <v>377.92709350585938</v>
      </c>
      <c r="LS74" s="18">
        <v>389.58415525054932</v>
      </c>
      <c r="LT74" s="18">
        <v>385.22009186553959</v>
      </c>
      <c r="LU74" s="18">
        <v>371.2417621307373</v>
      </c>
      <c r="LV74" s="18">
        <v>362.26301002502441</v>
      </c>
      <c r="LW74" s="18">
        <v>346.1712722015381</v>
      </c>
      <c r="LX74" s="18">
        <v>348.24788212585452</v>
      </c>
      <c r="LY74" s="18">
        <v>347.87691684722904</v>
      </c>
      <c r="LZ74" s="18">
        <v>342.88529557800297</v>
      </c>
      <c r="MA74" s="18">
        <v>357.36885416412355</v>
      </c>
      <c r="MB74" s="18">
        <v>369.14824494171143</v>
      </c>
      <c r="MC74" s="18">
        <v>384.27030140686031</v>
      </c>
      <c r="MD74" s="18">
        <v>402.52119638824462</v>
      </c>
      <c r="ME74" s="18">
        <v>398.94182899475095</v>
      </c>
      <c r="MF74" s="18">
        <v>389.70548973846439</v>
      </c>
      <c r="MG74" s="18">
        <v>360.87263613891599</v>
      </c>
      <c r="MH74" s="18">
        <v>362.8129934005737</v>
      </c>
      <c r="MI74" s="18">
        <v>361.26548140716557</v>
      </c>
      <c r="MJ74" s="18">
        <v>338.53714491271973</v>
      </c>
      <c r="MK74" s="18">
        <v>342.13341957092285</v>
      </c>
      <c r="ML74" s="18">
        <v>359.52204405212404</v>
      </c>
      <c r="MM74" s="18">
        <v>380.5646268005371</v>
      </c>
      <c r="MN74" s="18">
        <v>395.84680500793456</v>
      </c>
      <c r="MO74" s="18">
        <v>389.83378604125977</v>
      </c>
      <c r="MP74" s="18">
        <v>387.17536730194092</v>
      </c>
      <c r="MQ74" s="18">
        <v>382.43934409332275</v>
      </c>
      <c r="MR74" s="18">
        <v>385.05201376342774</v>
      </c>
      <c r="MS74" s="18">
        <v>395.40025431060792</v>
      </c>
      <c r="MT74" s="18">
        <v>386.96054558563236</v>
      </c>
      <c r="MU74" s="18">
        <v>383.94806883239744</v>
      </c>
      <c r="MV74" s="18">
        <v>388.23356316375731</v>
      </c>
      <c r="MW74" s="18">
        <v>411.64614660644531</v>
      </c>
      <c r="MX74" s="18">
        <v>412.98480415344238</v>
      </c>
      <c r="MY74" s="18">
        <v>396.65835371398924</v>
      </c>
      <c r="MZ74" s="18">
        <v>371.83550548553467</v>
      </c>
      <c r="NA74" s="18">
        <v>380.1598469924927</v>
      </c>
      <c r="NB74" s="18">
        <v>392.91687548828128</v>
      </c>
      <c r="NC74" s="18">
        <v>389.92826781463623</v>
      </c>
      <c r="ND74" s="18">
        <v>388.79050835418701</v>
      </c>
      <c r="NE74" s="18">
        <v>415.16981948089602</v>
      </c>
      <c r="NF74" s="18">
        <v>425.30124922180175</v>
      </c>
      <c r="NG74" s="18">
        <v>424.64783316802976</v>
      </c>
      <c r="NH74" s="18">
        <v>426.97904660797121</v>
      </c>
      <c r="NI74" s="18">
        <v>437.56796704101566</v>
      </c>
      <c r="NJ74" s="18">
        <v>432.79514566802976</v>
      </c>
      <c r="NK74" s="18">
        <v>427.3311155319214</v>
      </c>
      <c r="NL74" s="18">
        <v>411.51287757873536</v>
      </c>
      <c r="NM74" s="18">
        <v>412.06683913421631</v>
      </c>
      <c r="NN74" s="18">
        <v>422.59907050323483</v>
      </c>
      <c r="NO74" s="18">
        <v>418.38617795562743</v>
      </c>
      <c r="NP74" s="18">
        <v>431.09845192718507</v>
      </c>
      <c r="NQ74" s="18">
        <v>428.52059133148191</v>
      </c>
      <c r="NR74" s="18">
        <v>415.16783039093019</v>
      </c>
      <c r="NS74" s="18">
        <v>421.34296018981934</v>
      </c>
      <c r="NT74" s="18">
        <v>415.37867392730709</v>
      </c>
      <c r="NU74" s="18">
        <v>440.36164389801024</v>
      </c>
      <c r="NV74" s="18">
        <v>461.08099952697756</v>
      </c>
      <c r="NW74" s="18">
        <v>472.94989935302732</v>
      </c>
      <c r="NX74" s="18">
        <v>475.41438182067873</v>
      </c>
      <c r="NY74" s="18">
        <v>454.02171923828126</v>
      </c>
      <c r="NZ74" s="18">
        <v>439.20598262786865</v>
      </c>
      <c r="OA74" s="18">
        <v>437.28054354095457</v>
      </c>
      <c r="OB74" s="18">
        <v>435.78474788665773</v>
      </c>
      <c r="OC74" s="18">
        <v>430.78715934753416</v>
      </c>
      <c r="OD74" s="18">
        <v>431.33018090820315</v>
      </c>
      <c r="OE74" s="18">
        <v>428.89354570007322</v>
      </c>
      <c r="OF74" s="18">
        <v>428.16752786254887</v>
      </c>
      <c r="OG74" s="18">
        <v>427.11132109069825</v>
      </c>
      <c r="OH74" s="18">
        <v>420.49063513946538</v>
      </c>
      <c r="OI74" s="18">
        <v>420.81386225891117</v>
      </c>
      <c r="OJ74" s="18">
        <v>418.87549408721924</v>
      </c>
      <c r="OK74" s="18">
        <v>440.88576910400388</v>
      </c>
      <c r="OL74" s="18">
        <v>471.22834198760984</v>
      </c>
      <c r="OM74" s="18">
        <v>476.01309790039068</v>
      </c>
      <c r="ON74" s="18">
        <v>472.08762885284426</v>
      </c>
      <c r="OO74" s="18">
        <v>468.43864331054687</v>
      </c>
      <c r="OP74" s="18">
        <v>456.80346155548096</v>
      </c>
      <c r="OQ74" s="18">
        <v>444.85300904083255</v>
      </c>
      <c r="OR74" s="18">
        <v>430.68273212432865</v>
      </c>
      <c r="OS74" s="18">
        <v>429.16207284545902</v>
      </c>
      <c r="OT74" s="18">
        <v>409.59539485168455</v>
      </c>
      <c r="OU74" s="18">
        <v>395.74536141967775</v>
      </c>
      <c r="OV74" s="18">
        <v>391.24603991699217</v>
      </c>
      <c r="OW74" s="18">
        <v>387.26487635040286</v>
      </c>
      <c r="OX74" s="18">
        <v>399.93537943267825</v>
      </c>
      <c r="OY74" s="18">
        <v>406.1045419616699</v>
      </c>
      <c r="OZ74" s="18">
        <v>407.17168872833247</v>
      </c>
      <c r="PA74" s="18">
        <v>424.67468588256838</v>
      </c>
      <c r="PB74" s="18">
        <v>407.28506685638428</v>
      </c>
      <c r="PC74" s="18">
        <v>398.20586570739744</v>
      </c>
      <c r="PD74" s="18">
        <v>391.89149961090089</v>
      </c>
      <c r="PE74" s="18">
        <v>368.24420355224612</v>
      </c>
      <c r="PF74" s="18">
        <v>358.58717176818845</v>
      </c>
      <c r="PG74" s="18">
        <v>350.67059370422362</v>
      </c>
      <c r="PH74" s="18">
        <v>339.8857479095459</v>
      </c>
      <c r="PI74" s="18">
        <v>321.67761836242676</v>
      </c>
      <c r="PJ74" s="18">
        <v>315.79488478851317</v>
      </c>
      <c r="PK74" s="18">
        <v>329.18146025848392</v>
      </c>
      <c r="PL74" s="18">
        <v>329.88261447143555</v>
      </c>
      <c r="PM74" s="18">
        <v>328.283386138916</v>
      </c>
      <c r="PN74" s="18">
        <v>339.03939012908938</v>
      </c>
      <c r="PO74" s="18">
        <v>364.68273796844483</v>
      </c>
      <c r="PP74" s="18">
        <v>371.14628581237793</v>
      </c>
      <c r="PQ74" s="18">
        <v>372.69578689575195</v>
      </c>
      <c r="PR74" s="18">
        <v>379.85949440765381</v>
      </c>
      <c r="PS74" s="18">
        <v>366.67779520416263</v>
      </c>
      <c r="PT74" s="18">
        <v>364.01639282989498</v>
      </c>
      <c r="PU74" s="18">
        <v>361.23663960266117</v>
      </c>
      <c r="PV74" s="18">
        <v>357.34697417449951</v>
      </c>
      <c r="PW74" s="18">
        <v>362.84481884002685</v>
      </c>
      <c r="PX74" s="18">
        <v>358.80298802947999</v>
      </c>
      <c r="PY74" s="18">
        <v>350.13751759338379</v>
      </c>
      <c r="PZ74" s="18">
        <v>359.01780974578861</v>
      </c>
      <c r="QA74" s="18">
        <v>362.49573355102535</v>
      </c>
      <c r="QB74" s="18">
        <v>362.70359345245362</v>
      </c>
      <c r="QC74" s="18">
        <v>364.63997253417966</v>
      </c>
      <c r="QD74" s="18">
        <v>354.58114457702635</v>
      </c>
      <c r="QE74" s="18">
        <v>355.37678056335449</v>
      </c>
      <c r="QF74" s="18">
        <v>359.83532572174073</v>
      </c>
      <c r="QG74" s="18">
        <v>345.51885069274903</v>
      </c>
      <c r="QH74" s="18">
        <v>339.02845013427731</v>
      </c>
      <c r="QI74" s="18">
        <v>334.7141139984131</v>
      </c>
      <c r="QJ74" s="18">
        <v>343.27018448638916</v>
      </c>
      <c r="QK74" s="18">
        <v>341.08119097900391</v>
      </c>
      <c r="QL74" s="18">
        <v>351.62834052276611</v>
      </c>
      <c r="QM74" s="18">
        <v>340.85642381286618</v>
      </c>
      <c r="QN74" s="18">
        <v>346.7083264923096</v>
      </c>
      <c r="QO74" s="18">
        <v>365.80060652923584</v>
      </c>
      <c r="QP74" s="18">
        <v>367.02688049316407</v>
      </c>
      <c r="QQ74" s="18">
        <v>363.07555327606201</v>
      </c>
      <c r="QR74" s="18">
        <v>361.97260289001468</v>
      </c>
      <c r="QS74" s="18">
        <v>365.21680862426763</v>
      </c>
      <c r="QT74" s="18">
        <v>368.4152652893066</v>
      </c>
      <c r="QU74" s="18">
        <v>374.48696240997316</v>
      </c>
      <c r="QV74" s="18">
        <v>375.12446574401855</v>
      </c>
      <c r="QW74" s="18">
        <v>382.91970932006836</v>
      </c>
      <c r="QX74" s="18">
        <v>384.50799765777589</v>
      </c>
      <c r="QY74" s="18">
        <v>378.52083686065674</v>
      </c>
      <c r="QZ74" s="18">
        <v>380.51788318634033</v>
      </c>
      <c r="RA74" s="18">
        <v>391.31764715576173</v>
      </c>
      <c r="RB74" s="18">
        <v>400.23274838256833</v>
      </c>
      <c r="RC74" s="18">
        <v>402.72209447479247</v>
      </c>
      <c r="RD74" s="18">
        <v>403.79023578643796</v>
      </c>
      <c r="RE74" s="18">
        <v>397.9055131225586</v>
      </c>
      <c r="RF74" s="18">
        <v>388.34097402191162</v>
      </c>
      <c r="RG74" s="18">
        <v>376.43129785156248</v>
      </c>
      <c r="RH74" s="18">
        <v>365.79762289428709</v>
      </c>
      <c r="RI74" s="18">
        <v>364.79313246154783</v>
      </c>
      <c r="RJ74" s="18">
        <v>363.80952747344969</v>
      </c>
      <c r="RK74" s="18">
        <v>363.75880567932131</v>
      </c>
      <c r="RL74" s="18">
        <v>361.71601028442382</v>
      </c>
      <c r="RM74" s="18">
        <v>359.5677931213379</v>
      </c>
      <c r="RN74" s="18">
        <v>359.8661566162109</v>
      </c>
      <c r="RO74" s="18">
        <v>373.26566117095945</v>
      </c>
      <c r="RP74" s="18">
        <v>373.18211939239501</v>
      </c>
      <c r="RQ74" s="18">
        <v>371.24673485565188</v>
      </c>
      <c r="RR74" s="18">
        <v>372.55555605316164</v>
      </c>
      <c r="RS74" s="18">
        <v>360.44000907135006</v>
      </c>
      <c r="RT74" s="18">
        <v>360.36442365264895</v>
      </c>
      <c r="RU74" s="18">
        <v>350.80784091186524</v>
      </c>
      <c r="RV74" s="18">
        <v>330.29833427429202</v>
      </c>
      <c r="RW74" s="18">
        <v>327.49371742248536</v>
      </c>
      <c r="RX74" s="18">
        <v>327.24209754180907</v>
      </c>
      <c r="RY74" s="18">
        <v>326.87908862304693</v>
      </c>
      <c r="RZ74" s="18">
        <v>325.15056944274903</v>
      </c>
      <c r="SA74" s="18">
        <v>317.79093656921384</v>
      </c>
      <c r="SB74" s="18">
        <v>310.47506367492673</v>
      </c>
      <c r="SC74" s="18">
        <v>311.90223572540282</v>
      </c>
      <c r="SD74" s="18">
        <v>313.2478550872803</v>
      </c>
      <c r="SE74" s="18">
        <v>314.35378910827632</v>
      </c>
      <c r="SF74" s="18">
        <v>314.6113762588501</v>
      </c>
      <c r="SG74" s="18">
        <v>331.29287925720217</v>
      </c>
      <c r="SH74" s="18">
        <v>331.2918847122192</v>
      </c>
      <c r="SI74" s="18">
        <v>333.81603987884523</v>
      </c>
      <c r="SJ74" s="18">
        <v>334.76583033752439</v>
      </c>
      <c r="SK74" s="18">
        <v>333.44408005523684</v>
      </c>
      <c r="SL74" s="18">
        <v>332.4117423629761</v>
      </c>
      <c r="SM74" s="18">
        <v>331.12778479003907</v>
      </c>
      <c r="SN74" s="18">
        <v>329.00244216156005</v>
      </c>
      <c r="SO74" s="18">
        <v>332.60468408966062</v>
      </c>
      <c r="SP74" s="5">
        <v>332.07160797882079</v>
      </c>
      <c r="SQ74" s="5">
        <v>333.52165456390378</v>
      </c>
      <c r="SR74" s="5">
        <v>327.45890834808347</v>
      </c>
      <c r="SS74" s="5">
        <v>336.57192402648928</v>
      </c>
    </row>
    <row r="75" spans="1:513" x14ac:dyDescent="0.25">
      <c r="A75" s="5" t="s">
        <v>306</v>
      </c>
      <c r="B75" s="5" t="str">
        <f ca="1">_xlfn.XLOOKUP(A75,bonds[worksheet get],bonds[unique lookup],"-")</f>
        <v>TELEFO 5 7/8 PERP nc-24</v>
      </c>
      <c r="C75" s="5" t="str">
        <f ca="1">_xlfn.XLOOKUP(A75,bonds[worksheet get],bonds[ID_ISIN],"-")</f>
        <v>XS1050461034</v>
      </c>
      <c r="D75" s="18">
        <f ca="1">_xll.BDH(A75,"blp_i_sprd_mid","-2AY",,"Dates=H","Fill=C","Sort=R","Dir=H","factor="&amp;_xlfn.XLOOKUP(A75,bonds[worksheet get],bonds[yas/blp factor]),"cols=510;rows=1")</f>
        <v>347.10016068267822</v>
      </c>
      <c r="E75" s="18">
        <v>347.32085304915904</v>
      </c>
      <c r="F75" s="18">
        <v>358.67802175498008</v>
      </c>
      <c r="G75" s="18">
        <v>364.35710541188718</v>
      </c>
      <c r="H75" s="18">
        <v>374.04959459316734</v>
      </c>
      <c r="I75" s="18">
        <v>386.36742418837548</v>
      </c>
      <c r="J75" s="18">
        <v>390.84218660557269</v>
      </c>
      <c r="K75" s="18">
        <v>391.74692544734478</v>
      </c>
      <c r="L75" s="18">
        <v>390.7073745265007</v>
      </c>
      <c r="M75" s="18">
        <v>389.72973730123044</v>
      </c>
      <c r="N75" s="18">
        <v>385.56454336190222</v>
      </c>
      <c r="O75" s="18">
        <v>389.23942077660558</v>
      </c>
      <c r="P75" s="18">
        <v>377.91820195853711</v>
      </c>
      <c r="Q75" s="18">
        <v>377.58566549682621</v>
      </c>
      <c r="R75" s="18">
        <v>367.06333307325838</v>
      </c>
      <c r="S75" s="18">
        <v>352.8840981788635</v>
      </c>
      <c r="T75" s="18">
        <v>379.10055382239818</v>
      </c>
      <c r="U75" s="18">
        <v>369.9652879012823</v>
      </c>
      <c r="V75" s="18">
        <v>373.36554811787607</v>
      </c>
      <c r="W75" s="18">
        <v>342.08415273320674</v>
      </c>
      <c r="X75" s="18">
        <v>319.72731698310378</v>
      </c>
      <c r="Y75" s="18">
        <v>297.79588823807239</v>
      </c>
      <c r="Z75" s="18">
        <v>315.49721352422239</v>
      </c>
      <c r="AA75" s="18">
        <v>342.15305668473241</v>
      </c>
      <c r="AB75" s="18">
        <v>347.94098861289024</v>
      </c>
      <c r="AC75" s="18">
        <v>365.50949903595449</v>
      </c>
      <c r="AD75" s="18">
        <v>366.46616549336909</v>
      </c>
      <c r="AE75" s="18">
        <v>368.92673558843131</v>
      </c>
      <c r="AF75" s="18">
        <v>360.04411748957631</v>
      </c>
      <c r="AG75" s="18">
        <v>353.92165188372138</v>
      </c>
      <c r="AH75" s="18">
        <v>366.85861843466762</v>
      </c>
      <c r="AI75" s="18">
        <v>370.91895853471755</v>
      </c>
      <c r="AJ75" s="18">
        <v>393.45354650759697</v>
      </c>
      <c r="AK75" s="18">
        <v>392.69360582482813</v>
      </c>
      <c r="AL75" s="18">
        <v>398.61135679209229</v>
      </c>
      <c r="AM75" s="18">
        <v>408.87205392146109</v>
      </c>
      <c r="AN75" s="18">
        <v>432.09468280160428</v>
      </c>
      <c r="AO75" s="18">
        <v>441.64037660789489</v>
      </c>
      <c r="AP75" s="18">
        <v>442.89962128722669</v>
      </c>
      <c r="AQ75" s="18">
        <v>417.73869429242615</v>
      </c>
      <c r="AR75" s="18">
        <v>404.01682185888291</v>
      </c>
      <c r="AS75" s="18">
        <v>403.81809886825084</v>
      </c>
      <c r="AT75" s="18">
        <v>397.807477357626</v>
      </c>
      <c r="AU75" s="18">
        <v>406.02801835703849</v>
      </c>
      <c r="AV75" s="18">
        <v>444.77400849032404</v>
      </c>
      <c r="AW75" s="18">
        <v>453.69157786893845</v>
      </c>
      <c r="AX75" s="18">
        <v>455.32030750572682</v>
      </c>
      <c r="AY75" s="18">
        <v>421.33468167567258</v>
      </c>
      <c r="AZ75" s="18">
        <v>406.32061049902438</v>
      </c>
      <c r="BA75" s="18">
        <v>396.93169814765457</v>
      </c>
      <c r="BB75" s="18">
        <v>389.2973400402069</v>
      </c>
      <c r="BC75" s="18">
        <v>406.89081566309932</v>
      </c>
      <c r="BD75" s="18">
        <v>411.2856894408464</v>
      </c>
      <c r="BE75" s="18">
        <v>424.87274979531765</v>
      </c>
      <c r="BF75" s="18">
        <v>422.46211009991168</v>
      </c>
      <c r="BG75" s="18">
        <v>393.60034188258646</v>
      </c>
      <c r="BH75" s="18">
        <v>379.90643047285079</v>
      </c>
      <c r="BI75" s="18">
        <v>383.278729665637</v>
      </c>
      <c r="BJ75" s="18">
        <v>356.58194357740882</v>
      </c>
      <c r="BK75" s="18">
        <v>347.21699781787396</v>
      </c>
      <c r="BL75" s="18">
        <v>396.65508373355868</v>
      </c>
      <c r="BM75" s="18">
        <v>449.61126560902596</v>
      </c>
      <c r="BN75" s="18">
        <v>484.61447298407558</v>
      </c>
      <c r="BO75" s="18">
        <v>524.67562984430799</v>
      </c>
      <c r="BP75" s="18">
        <v>533.36052356052403</v>
      </c>
      <c r="BQ75" s="18">
        <v>532.27104224002369</v>
      </c>
      <c r="BR75" s="18">
        <v>534.39108700942995</v>
      </c>
      <c r="BS75" s="18">
        <v>539.03960721743113</v>
      </c>
      <c r="BT75" s="18">
        <v>550.26695688414577</v>
      </c>
      <c r="BU75" s="18">
        <v>543.39553528344629</v>
      </c>
      <c r="BV75" s="18">
        <v>560.96604292249685</v>
      </c>
      <c r="BW75" s="18">
        <v>584.66500781536104</v>
      </c>
      <c r="BX75" s="18">
        <v>676.58188054263587</v>
      </c>
      <c r="BY75" s="18">
        <v>705.68431328630447</v>
      </c>
      <c r="BZ75" s="18">
        <v>679.11035598123078</v>
      </c>
      <c r="CA75" s="18">
        <v>718.30871553540226</v>
      </c>
      <c r="CB75" s="18">
        <v>710.00728728854654</v>
      </c>
      <c r="CC75" s="18">
        <v>600.59280530571937</v>
      </c>
      <c r="CD75" s="18">
        <v>516.15950087893009</v>
      </c>
      <c r="CE75" s="18">
        <v>433.65650570285322</v>
      </c>
      <c r="CF75" s="18">
        <v>423.6184981559515</v>
      </c>
      <c r="CG75" s="18">
        <v>341.47400324940679</v>
      </c>
      <c r="CH75" s="18">
        <v>332.54844500684737</v>
      </c>
      <c r="CI75" s="18">
        <v>340.37553445696835</v>
      </c>
      <c r="CJ75" s="18">
        <v>278.90721804809567</v>
      </c>
      <c r="CK75" s="18">
        <v>246.49939284718036</v>
      </c>
      <c r="CL75" s="18">
        <v>227.81643590378761</v>
      </c>
      <c r="CM75" s="18">
        <v>232.18634448170661</v>
      </c>
      <c r="CN75" s="18">
        <v>260.31313721609115</v>
      </c>
      <c r="CO75" s="18">
        <v>262.54502608072755</v>
      </c>
      <c r="CP75" s="18">
        <v>233.74716877496243</v>
      </c>
      <c r="CQ75" s="18">
        <v>217.13632341730593</v>
      </c>
      <c r="CR75" s="18">
        <v>212.0444212603569</v>
      </c>
      <c r="CS75" s="18">
        <v>202.36391537499426</v>
      </c>
      <c r="CT75" s="18">
        <v>184.37299377083778</v>
      </c>
      <c r="CU75" s="18">
        <v>187.37480939817428</v>
      </c>
      <c r="CV75" s="18">
        <v>190.54638838434221</v>
      </c>
      <c r="CW75" s="18">
        <v>194.48689552521708</v>
      </c>
      <c r="CX75" s="18">
        <v>194.43696512556076</v>
      </c>
      <c r="CY75" s="18">
        <v>195.78608452427386</v>
      </c>
      <c r="CZ75" s="18">
        <v>194.71857257962228</v>
      </c>
      <c r="DA75" s="18">
        <v>191.9604173026085</v>
      </c>
      <c r="DB75" s="18">
        <v>196.39922983205318</v>
      </c>
      <c r="DC75" s="18">
        <v>200.70223167443277</v>
      </c>
      <c r="DD75" s="18">
        <v>196.6079389026165</v>
      </c>
      <c r="DE75" s="18">
        <v>196.55401407098771</v>
      </c>
      <c r="DF75" s="18">
        <v>199.78451092875002</v>
      </c>
      <c r="DG75" s="18">
        <v>205.4006822820902</v>
      </c>
      <c r="DH75" s="18">
        <v>213.94976531124115</v>
      </c>
      <c r="DI75" s="18">
        <v>213.44147384274007</v>
      </c>
      <c r="DJ75" s="18">
        <v>211.70789036667347</v>
      </c>
      <c r="DK75" s="18">
        <v>204.07952390718461</v>
      </c>
      <c r="DL75" s="18">
        <v>207.37193446052075</v>
      </c>
      <c r="DM75" s="18">
        <v>212.23914981901646</v>
      </c>
      <c r="DN75" s="18">
        <v>198.74795583188535</v>
      </c>
      <c r="DO75" s="18">
        <v>191.65284604072571</v>
      </c>
      <c r="DP75" s="18">
        <v>184.66458730483055</v>
      </c>
      <c r="DQ75" s="18">
        <v>184.15330001235009</v>
      </c>
      <c r="DR75" s="18">
        <v>182.17905200994014</v>
      </c>
      <c r="DS75" s="18">
        <v>188.93862951540947</v>
      </c>
      <c r="DT75" s="18">
        <v>196.93648093235495</v>
      </c>
      <c r="DU75" s="18">
        <v>200.981841912508</v>
      </c>
      <c r="DV75" s="18">
        <v>200.29479961323739</v>
      </c>
      <c r="DW75" s="18">
        <v>199.1434045971632</v>
      </c>
      <c r="DX75" s="18">
        <v>200.99382520842553</v>
      </c>
      <c r="DY75" s="18">
        <v>202.83925277972222</v>
      </c>
      <c r="DZ75" s="18">
        <v>209.71566742038729</v>
      </c>
      <c r="EA75" s="18">
        <v>205.66331618428228</v>
      </c>
      <c r="EB75" s="18">
        <v>199.93030769574642</v>
      </c>
      <c r="EC75" s="18">
        <v>190.34566817772387</v>
      </c>
      <c r="ED75" s="18">
        <v>185.44549875545502</v>
      </c>
      <c r="EE75" s="18">
        <v>183.18964329898355</v>
      </c>
      <c r="EF75" s="18">
        <v>181.582883038044</v>
      </c>
      <c r="EG75" s="18">
        <v>185.64921478605268</v>
      </c>
      <c r="EH75" s="18">
        <v>187.7652651234865</v>
      </c>
      <c r="EI75" s="18">
        <v>186.50302462017535</v>
      </c>
      <c r="EJ75" s="18">
        <v>189.95421384441852</v>
      </c>
      <c r="EK75" s="18">
        <v>189.5188207594156</v>
      </c>
      <c r="EL75" s="18">
        <v>190.41656934523581</v>
      </c>
      <c r="EM75" s="18">
        <v>191.58194487321376</v>
      </c>
      <c r="EN75" s="18">
        <v>191.31032349908352</v>
      </c>
      <c r="EO75" s="18">
        <v>192.64346516990662</v>
      </c>
      <c r="EP75" s="18">
        <v>197.4787250726223</v>
      </c>
      <c r="EQ75" s="18">
        <v>198.126821660161</v>
      </c>
      <c r="ER75" s="18">
        <v>193.60512466728687</v>
      </c>
      <c r="ES75" s="18">
        <v>197.22308142638207</v>
      </c>
      <c r="ET75" s="18">
        <v>202.92613167512417</v>
      </c>
      <c r="EU75" s="18">
        <v>207.21814882957935</v>
      </c>
      <c r="EV75" s="18">
        <v>214.05062471854686</v>
      </c>
      <c r="EW75" s="18">
        <v>216.13771542418002</v>
      </c>
      <c r="EX75" s="18">
        <v>202.57262444555758</v>
      </c>
      <c r="EY75" s="18">
        <v>204.09250581109524</v>
      </c>
      <c r="EZ75" s="18">
        <v>207.18819058978559</v>
      </c>
      <c r="FA75" s="18">
        <v>220.32987177932262</v>
      </c>
      <c r="FB75" s="18">
        <v>224.64385830962658</v>
      </c>
      <c r="FC75" s="18">
        <v>234.74178233611582</v>
      </c>
      <c r="FD75" s="18">
        <v>249.01588498985768</v>
      </c>
      <c r="FE75" s="18">
        <v>254.49824287211896</v>
      </c>
      <c r="FF75" s="18">
        <v>255.24320443499087</v>
      </c>
      <c r="FG75" s="18">
        <v>247.49800084030628</v>
      </c>
      <c r="FH75" s="18">
        <v>246.17784107339381</v>
      </c>
      <c r="FI75" s="18">
        <v>247.19642122638226</v>
      </c>
      <c r="FJ75" s="18">
        <v>246.77201282930375</v>
      </c>
      <c r="FK75" s="18">
        <v>243.84609140944482</v>
      </c>
      <c r="FL75" s="18">
        <v>237.11547353577615</v>
      </c>
      <c r="FM75" s="18">
        <v>236.96468372881412</v>
      </c>
      <c r="FN75" s="18">
        <v>233.66228709554673</v>
      </c>
      <c r="FO75" s="18">
        <v>221.32548394846916</v>
      </c>
      <c r="FP75" s="18">
        <v>220.69436369681358</v>
      </c>
      <c r="FQ75" s="18">
        <v>219.93142719006539</v>
      </c>
      <c r="FR75" s="18">
        <v>225.51364587163926</v>
      </c>
      <c r="FS75" s="18">
        <v>234.09268714058399</v>
      </c>
      <c r="FT75" s="18">
        <v>234.72181017625331</v>
      </c>
      <c r="FU75" s="18">
        <v>228.91490469622613</v>
      </c>
      <c r="FV75" s="18">
        <v>224.06566428160667</v>
      </c>
      <c r="FW75" s="18">
        <v>219.50801740097998</v>
      </c>
      <c r="FX75" s="18">
        <v>220.7492871364355</v>
      </c>
      <c r="FY75" s="18">
        <v>224.33129400777818</v>
      </c>
      <c r="FZ75" s="18">
        <v>227.78647766399385</v>
      </c>
      <c r="GA75" s="18">
        <v>229.77171035432818</v>
      </c>
      <c r="GB75" s="18">
        <v>233.27782301819326</v>
      </c>
      <c r="GC75" s="18">
        <v>237.61278031635283</v>
      </c>
      <c r="GD75" s="18">
        <v>238.35175023126601</v>
      </c>
      <c r="GE75" s="18">
        <v>241.35057003462316</v>
      </c>
      <c r="GF75" s="18">
        <v>245.39692962276936</v>
      </c>
      <c r="GG75" s="18">
        <v>248.41871740996837</v>
      </c>
      <c r="GH75" s="18">
        <v>249.56811521005631</v>
      </c>
      <c r="GI75" s="18">
        <v>258.82221548235418</v>
      </c>
      <c r="GJ75" s="18">
        <v>262.50208593702314</v>
      </c>
      <c r="GK75" s="18">
        <v>263.41281642675398</v>
      </c>
      <c r="GL75" s="18">
        <v>256.67920272910595</v>
      </c>
      <c r="GM75" s="18">
        <v>256.50943937027455</v>
      </c>
      <c r="GN75" s="18">
        <v>258.65145351552962</v>
      </c>
      <c r="GO75" s="18">
        <v>250.33205032479765</v>
      </c>
      <c r="GP75" s="18">
        <v>243.2299502776861</v>
      </c>
      <c r="GQ75" s="18">
        <v>249.7139119770527</v>
      </c>
      <c r="GR75" s="18">
        <v>249.50220708250998</v>
      </c>
      <c r="GS75" s="18">
        <v>253.0932014257908</v>
      </c>
      <c r="GT75" s="18">
        <v>254.6080897513628</v>
      </c>
      <c r="GU75" s="18">
        <v>244.95254906582832</v>
      </c>
      <c r="GV75" s="18">
        <v>243.19200317394734</v>
      </c>
      <c r="GW75" s="18">
        <v>235.50971188282966</v>
      </c>
      <c r="GX75" s="18">
        <v>246.42150142371653</v>
      </c>
      <c r="GY75" s="18">
        <v>242.90240685594082</v>
      </c>
      <c r="GZ75" s="18">
        <v>234.37729041862488</v>
      </c>
      <c r="HA75" s="18">
        <v>223.68819046020508</v>
      </c>
      <c r="HB75" s="18">
        <v>219.04466329216956</v>
      </c>
      <c r="HC75" s="18">
        <v>213.39553787505628</v>
      </c>
      <c r="HD75" s="18">
        <v>260.49887830281261</v>
      </c>
      <c r="HE75" s="18">
        <v>257.3053299407959</v>
      </c>
      <c r="HF75" s="18">
        <v>252.96238377869128</v>
      </c>
      <c r="HG75" s="18">
        <v>251.48943698883056</v>
      </c>
      <c r="HH75" s="18">
        <v>246.86488337266445</v>
      </c>
      <c r="HI75" s="18">
        <v>259.2056809517145</v>
      </c>
      <c r="HJ75" s="18">
        <v>260.9712198835611</v>
      </c>
      <c r="HK75" s="18">
        <v>250.91423878479006</v>
      </c>
      <c r="HL75" s="18">
        <v>249.90065167176724</v>
      </c>
      <c r="HM75" s="18">
        <v>248.95297268629076</v>
      </c>
      <c r="HN75" s="18">
        <v>245.87526285147666</v>
      </c>
      <c r="HO75" s="18">
        <v>240.27407061803342</v>
      </c>
      <c r="HP75" s="18">
        <v>234.28741569924355</v>
      </c>
      <c r="HQ75" s="18">
        <v>236.43442288446428</v>
      </c>
      <c r="HR75" s="18">
        <v>238.30181983160972</v>
      </c>
      <c r="HS75" s="18">
        <v>249.34242980360983</v>
      </c>
      <c r="HT75" s="18">
        <v>265.78750623440743</v>
      </c>
      <c r="HU75" s="18">
        <v>270.08152060484889</v>
      </c>
      <c r="HV75" s="18">
        <v>283.95917588531972</v>
      </c>
      <c r="HW75" s="18">
        <v>291.22704485929012</v>
      </c>
      <c r="HX75" s="18">
        <v>273.2930439107418</v>
      </c>
      <c r="HY75" s="18">
        <v>264.40043973195554</v>
      </c>
      <c r="HZ75" s="18">
        <v>259.21666563963885</v>
      </c>
      <c r="IA75" s="18">
        <v>261.83002275764943</v>
      </c>
      <c r="IB75" s="18">
        <v>269.42743236935138</v>
      </c>
      <c r="IC75" s="18">
        <v>277.60403461706636</v>
      </c>
      <c r="ID75" s="18">
        <v>284.94580058252814</v>
      </c>
      <c r="IE75" s="18">
        <v>301.40585613322258</v>
      </c>
      <c r="IF75" s="18">
        <v>286.1051844625473</v>
      </c>
      <c r="IG75" s="18">
        <v>267.08569662547114</v>
      </c>
      <c r="IH75" s="18">
        <v>260.58875302219388</v>
      </c>
      <c r="II75" s="18">
        <v>256.55138090598581</v>
      </c>
      <c r="IJ75" s="18">
        <v>242.48998175477982</v>
      </c>
      <c r="IK75" s="18">
        <v>234.46416931402683</v>
      </c>
      <c r="IL75" s="18">
        <v>228.92189495217801</v>
      </c>
      <c r="IM75" s="18">
        <v>240.86924098193646</v>
      </c>
      <c r="IN75" s="18">
        <v>247.64779203927517</v>
      </c>
      <c r="IO75" s="18">
        <v>248.84512302303315</v>
      </c>
      <c r="IP75" s="18">
        <v>248.27991089892387</v>
      </c>
      <c r="IQ75" s="18">
        <v>248.14609742784498</v>
      </c>
      <c r="IR75" s="18">
        <v>236.88978812932967</v>
      </c>
      <c r="IS75" s="18">
        <v>229.42419477272034</v>
      </c>
      <c r="IT75" s="18">
        <v>230.32893361449243</v>
      </c>
      <c r="IU75" s="18">
        <v>229.86957393765448</v>
      </c>
      <c r="IV75" s="18">
        <v>231.61514070963858</v>
      </c>
      <c r="IW75" s="18">
        <v>242.19139796483518</v>
      </c>
      <c r="IX75" s="18">
        <v>247.4790272884369</v>
      </c>
      <c r="IY75" s="18">
        <v>236.27664282155035</v>
      </c>
      <c r="IZ75" s="18">
        <v>225.46571268796922</v>
      </c>
      <c r="JA75" s="18">
        <v>219.77564434313774</v>
      </c>
      <c r="JB75" s="18">
        <v>221.42534474778176</v>
      </c>
      <c r="JC75" s="18">
        <v>226.98359683752062</v>
      </c>
      <c r="JD75" s="18">
        <v>231.73697088479997</v>
      </c>
      <c r="JE75" s="18">
        <v>243.96991880059244</v>
      </c>
      <c r="JF75" s="18">
        <v>252.73769698023796</v>
      </c>
      <c r="JG75" s="18">
        <v>258.81123079442983</v>
      </c>
      <c r="JH75" s="18">
        <v>250.34403362071515</v>
      </c>
      <c r="JI75" s="18">
        <v>245.18322751224042</v>
      </c>
      <c r="JJ75" s="18">
        <v>241.54429998528957</v>
      </c>
      <c r="JK75" s="18">
        <v>237.80850748300551</v>
      </c>
      <c r="JL75" s="18">
        <v>240.31101911377905</v>
      </c>
      <c r="JM75" s="18">
        <v>262.17554112327099</v>
      </c>
      <c r="JN75" s="18">
        <v>276.47560758483411</v>
      </c>
      <c r="JO75" s="18">
        <v>278.19021750903124</v>
      </c>
      <c r="JP75" s="18">
        <v>281.79319514822959</v>
      </c>
      <c r="JQ75" s="18">
        <v>283.18425608265403</v>
      </c>
      <c r="JR75" s="18">
        <v>274.12388576102256</v>
      </c>
      <c r="JS75" s="18">
        <v>283.58469788789751</v>
      </c>
      <c r="JT75" s="18">
        <v>292.7529178727865</v>
      </c>
      <c r="JU75" s="18">
        <v>294.8220336345434</v>
      </c>
      <c r="JV75" s="18">
        <v>301.44580045294759</v>
      </c>
      <c r="JW75" s="18">
        <v>314.7332784094811</v>
      </c>
      <c r="JX75" s="18">
        <v>324.7073750448227</v>
      </c>
      <c r="JY75" s="18">
        <v>323.44114010953905</v>
      </c>
      <c r="JZ75" s="18">
        <v>317.05703920948508</v>
      </c>
      <c r="KA75" s="18">
        <v>324.15015178465842</v>
      </c>
      <c r="KB75" s="18">
        <v>322.31570890128609</v>
      </c>
      <c r="KC75" s="18">
        <v>325.27558299291132</v>
      </c>
      <c r="KD75" s="18">
        <v>324.00235780167583</v>
      </c>
      <c r="KE75" s="18">
        <v>329.3009718132019</v>
      </c>
      <c r="KF75" s="18">
        <v>318.33725465667248</v>
      </c>
      <c r="KG75" s="18">
        <v>312.8548967744112</v>
      </c>
      <c r="KH75" s="18">
        <v>315.3584070131779</v>
      </c>
      <c r="KI75" s="18">
        <v>318.30729641687867</v>
      </c>
      <c r="KJ75" s="18">
        <v>316.42991338980198</v>
      </c>
      <c r="KK75" s="18">
        <v>322.96280688083175</v>
      </c>
      <c r="KL75" s="18">
        <v>323.96241348195076</v>
      </c>
      <c r="KM75" s="18">
        <v>327.57637580907345</v>
      </c>
      <c r="KN75" s="18">
        <v>316.61265865254398</v>
      </c>
      <c r="KO75" s="18">
        <v>326.05449722754958</v>
      </c>
      <c r="KP75" s="18">
        <v>319.22002412259582</v>
      </c>
      <c r="KQ75" s="18">
        <v>309.5135544294119</v>
      </c>
      <c r="KR75" s="18">
        <v>290.78066708636283</v>
      </c>
      <c r="KS75" s="18">
        <v>290.78765734231473</v>
      </c>
      <c r="KT75" s="18">
        <v>289.86294634068014</v>
      </c>
      <c r="KU75" s="18">
        <v>296.5596115425825</v>
      </c>
      <c r="KV75" s="18">
        <v>302.78493377172947</v>
      </c>
      <c r="KW75" s="18">
        <v>308.00166192781921</v>
      </c>
      <c r="KX75" s="18">
        <v>300.86261338496206</v>
      </c>
      <c r="KY75" s="18">
        <v>293.67663026642799</v>
      </c>
      <c r="KZ75" s="18">
        <v>288.59970722937584</v>
      </c>
      <c r="LA75" s="18">
        <v>287.57114099645611</v>
      </c>
      <c r="LB75" s="18">
        <v>284.0640297245979</v>
      </c>
      <c r="LC75" s="18">
        <v>284.69315276026725</v>
      </c>
      <c r="LD75" s="18">
        <v>283.7384835188389</v>
      </c>
      <c r="LE75" s="18">
        <v>298.9043431104422</v>
      </c>
      <c r="LF75" s="18">
        <v>312.41750647342207</v>
      </c>
      <c r="LG75" s="18">
        <v>322.10200679075717</v>
      </c>
      <c r="LH75" s="18">
        <v>320.276551379323</v>
      </c>
      <c r="LI75" s="18">
        <v>319.80420979857445</v>
      </c>
      <c r="LJ75" s="18">
        <v>319.58351743209363</v>
      </c>
      <c r="LK75" s="18">
        <v>319.41674989724163</v>
      </c>
      <c r="LL75" s="18">
        <v>317.26075524008269</v>
      </c>
      <c r="LM75" s="18">
        <v>320.25657921946043</v>
      </c>
      <c r="LN75" s="18">
        <v>318.70973543810845</v>
      </c>
      <c r="LO75" s="18">
        <v>333.97745304501058</v>
      </c>
      <c r="LP75" s="18">
        <v>342.55549570596219</v>
      </c>
      <c r="LQ75" s="18">
        <v>349.78441896820067</v>
      </c>
      <c r="LR75" s="18">
        <v>348.38137473785878</v>
      </c>
      <c r="LS75" s="18">
        <v>357.94803931200505</v>
      </c>
      <c r="LT75" s="18">
        <v>354.88331138110158</v>
      </c>
      <c r="LU75" s="18">
        <v>345.9038283069134</v>
      </c>
      <c r="LV75" s="18">
        <v>341.07855448412892</v>
      </c>
      <c r="LW75" s="18">
        <v>328.6728473855257</v>
      </c>
      <c r="LX75" s="18">
        <v>333.34932861733438</v>
      </c>
      <c r="LY75" s="18">
        <v>336.94931043255326</v>
      </c>
      <c r="LZ75" s="18">
        <v>334.82626983916759</v>
      </c>
      <c r="MA75" s="18">
        <v>353.96359341943264</v>
      </c>
      <c r="MB75" s="18">
        <v>360.48250639855866</v>
      </c>
      <c r="MC75" s="18">
        <v>366.61495808434483</v>
      </c>
      <c r="MD75" s="18">
        <v>384.40216365790366</v>
      </c>
      <c r="ME75" s="18">
        <v>381.75485386812687</v>
      </c>
      <c r="MF75" s="18">
        <v>374.2493161917925</v>
      </c>
      <c r="MG75" s="18">
        <v>342.86007114386558</v>
      </c>
      <c r="MH75" s="18">
        <v>336.66970019447803</v>
      </c>
      <c r="MI75" s="18">
        <v>334.86022251093385</v>
      </c>
      <c r="MJ75" s="18">
        <v>316.31707068657875</v>
      </c>
      <c r="MK75" s="18">
        <v>316.56772129285338</v>
      </c>
      <c r="ML75" s="18">
        <v>330.37747122979164</v>
      </c>
      <c r="MM75" s="18">
        <v>341.98928497385981</v>
      </c>
      <c r="MN75" s="18">
        <v>355.53540240061284</v>
      </c>
      <c r="MO75" s="18">
        <v>349.77643010425567</v>
      </c>
      <c r="MP75" s="18">
        <v>345.32563427889346</v>
      </c>
      <c r="MQ75" s="18">
        <v>339.38691254377369</v>
      </c>
      <c r="MR75" s="18">
        <v>344.31304577386379</v>
      </c>
      <c r="MS75" s="18">
        <v>347.93499696493149</v>
      </c>
      <c r="MT75" s="18">
        <v>346.80057828474042</v>
      </c>
      <c r="MU75" s="18">
        <v>345.4424714140892</v>
      </c>
      <c r="MV75" s="18">
        <v>348.58309355247025</v>
      </c>
      <c r="MW75" s="18">
        <v>373.24371794271468</v>
      </c>
      <c r="MX75" s="18">
        <v>380.74825701105595</v>
      </c>
      <c r="MY75" s="18">
        <v>369.98725727713105</v>
      </c>
      <c r="MZ75" s="18">
        <v>350.22480509316921</v>
      </c>
      <c r="NA75" s="18">
        <v>354.20425794577596</v>
      </c>
      <c r="NB75" s="18">
        <v>363.98762045443061</v>
      </c>
      <c r="NC75" s="18">
        <v>364.03555363810062</v>
      </c>
      <c r="ND75" s="18">
        <v>362.96604447746273</v>
      </c>
      <c r="NE75" s="18">
        <v>383.66019791901113</v>
      </c>
      <c r="NF75" s="18">
        <v>396.75993757283686</v>
      </c>
      <c r="NG75" s="18">
        <v>396.16876164090633</v>
      </c>
      <c r="NH75" s="18">
        <v>401.19275845432281</v>
      </c>
      <c r="NI75" s="18">
        <v>411.4135112639666</v>
      </c>
      <c r="NJ75" s="18">
        <v>411.05301377844808</v>
      </c>
      <c r="NK75" s="18">
        <v>407.40210295557978</v>
      </c>
      <c r="NL75" s="18">
        <v>399.01379581332208</v>
      </c>
      <c r="NM75" s="18">
        <v>398.75715355908869</v>
      </c>
      <c r="NN75" s="18">
        <v>409.55310457277301</v>
      </c>
      <c r="NO75" s="18">
        <v>404.35235414457321</v>
      </c>
      <c r="NP75" s="18">
        <v>414.37238674759863</v>
      </c>
      <c r="NQ75" s="18">
        <v>414.73887588107584</v>
      </c>
      <c r="NR75" s="18">
        <v>404.86164422106742</v>
      </c>
      <c r="NS75" s="18">
        <v>408.53452441978453</v>
      </c>
      <c r="NT75" s="18">
        <v>404.19856851363181</v>
      </c>
      <c r="NU75" s="18">
        <v>419.84775437390806</v>
      </c>
      <c r="NV75" s="18">
        <v>431.50750130164619</v>
      </c>
      <c r="NW75" s="18">
        <v>442.70489272856713</v>
      </c>
      <c r="NX75" s="18">
        <v>444.96673983299729</v>
      </c>
      <c r="NY75" s="18">
        <v>427.45714728152751</v>
      </c>
      <c r="NZ75" s="18">
        <v>415.69254651451109</v>
      </c>
      <c r="OA75" s="18">
        <v>414.94458912765981</v>
      </c>
      <c r="OB75" s="18">
        <v>415.7364852662086</v>
      </c>
      <c r="OC75" s="18">
        <v>410.60364018154144</v>
      </c>
      <c r="OD75" s="18">
        <v>411.72407834982874</v>
      </c>
      <c r="OE75" s="18">
        <v>406.15584018015858</v>
      </c>
      <c r="OF75" s="18">
        <v>403.78314758849143</v>
      </c>
      <c r="OG75" s="18">
        <v>401.00502015161516</v>
      </c>
      <c r="OH75" s="18">
        <v>395.05431512057783</v>
      </c>
      <c r="OI75" s="18">
        <v>393.11401978993416</v>
      </c>
      <c r="OJ75" s="18">
        <v>390.02632387518884</v>
      </c>
      <c r="OK75" s="18">
        <v>406.71106622433666</v>
      </c>
      <c r="OL75" s="18">
        <v>429.19871962153917</v>
      </c>
      <c r="OM75" s="18">
        <v>432.91753578794004</v>
      </c>
      <c r="ON75" s="18">
        <v>431.57540664517882</v>
      </c>
      <c r="OO75" s="18">
        <v>431.59737602102757</v>
      </c>
      <c r="OP75" s="18">
        <v>416.61126586818693</v>
      </c>
      <c r="OQ75" s="18">
        <v>408.2629030456543</v>
      </c>
      <c r="OR75" s="18">
        <v>396.29858068001272</v>
      </c>
      <c r="OS75" s="18">
        <v>398.91992666196825</v>
      </c>
      <c r="OT75" s="18">
        <v>386.74489800977705</v>
      </c>
      <c r="OU75" s="18">
        <v>374.79755198001862</v>
      </c>
      <c r="OV75" s="18">
        <v>372.365941516757</v>
      </c>
      <c r="OW75" s="18">
        <v>367.90116517949104</v>
      </c>
      <c r="OX75" s="18">
        <v>376.31343891358375</v>
      </c>
      <c r="OY75" s="18">
        <v>380.5655117483139</v>
      </c>
      <c r="OZ75" s="18">
        <v>381.94658660280703</v>
      </c>
      <c r="PA75" s="18">
        <v>395.87916532289978</v>
      </c>
      <c r="PB75" s="18">
        <v>381.15169464027883</v>
      </c>
      <c r="PC75" s="18">
        <v>374.5578860616684</v>
      </c>
      <c r="PD75" s="18">
        <v>369.14443213093278</v>
      </c>
      <c r="PE75" s="18">
        <v>352.61547262871267</v>
      </c>
      <c r="PF75" s="18">
        <v>344.40292049324512</v>
      </c>
      <c r="PG75" s="18">
        <v>338.4821737020016</v>
      </c>
      <c r="PH75" s="18">
        <v>329.159169478178</v>
      </c>
      <c r="PI75" s="18">
        <v>315.51219264411924</v>
      </c>
      <c r="PJ75" s="18">
        <v>315.50420378017429</v>
      </c>
      <c r="PK75" s="18">
        <v>320.41336067438129</v>
      </c>
      <c r="PL75" s="18">
        <v>319.3278737858534</v>
      </c>
      <c r="PM75" s="18">
        <v>317.22979839229589</v>
      </c>
      <c r="PN75" s="18">
        <v>323.85755964267258</v>
      </c>
      <c r="PO75" s="18">
        <v>335.92973167157174</v>
      </c>
      <c r="PP75" s="18">
        <v>344.92519247364999</v>
      </c>
      <c r="PQ75" s="18">
        <v>346.70471191740035</v>
      </c>
      <c r="PR75" s="18">
        <v>350.18785659742355</v>
      </c>
      <c r="PS75" s="18">
        <v>338.50713890182971</v>
      </c>
      <c r="PT75" s="18">
        <v>336.80551088154311</v>
      </c>
      <c r="PU75" s="18">
        <v>334.09029574823376</v>
      </c>
      <c r="PV75" s="18">
        <v>328.58896431410318</v>
      </c>
      <c r="PW75" s="18">
        <v>332.63332668626305</v>
      </c>
      <c r="PX75" s="18">
        <v>331.57879664552212</v>
      </c>
      <c r="PY75" s="18">
        <v>324.44773696660991</v>
      </c>
      <c r="PZ75" s="18">
        <v>326.21926754641532</v>
      </c>
      <c r="QA75" s="18">
        <v>326.82941703021527</v>
      </c>
      <c r="QB75" s="18">
        <v>325.57516539084912</v>
      </c>
      <c r="QC75" s="18">
        <v>323.96740652191636</v>
      </c>
      <c r="QD75" s="18">
        <v>313.13350840449334</v>
      </c>
      <c r="QE75" s="18">
        <v>313.19442349207401</v>
      </c>
      <c r="QF75" s="18">
        <v>315.29749192559723</v>
      </c>
      <c r="QG75" s="18">
        <v>307.72804333770273</v>
      </c>
      <c r="QH75" s="18">
        <v>304.55446713554858</v>
      </c>
      <c r="QI75" s="18">
        <v>305.32938693821427</v>
      </c>
      <c r="QJ75" s="18">
        <v>316.26314585494998</v>
      </c>
      <c r="QK75" s="18">
        <v>315.66298245108129</v>
      </c>
      <c r="QL75" s="18">
        <v>324.98998110687734</v>
      </c>
      <c r="QM75" s="18">
        <v>319.3368612577915</v>
      </c>
      <c r="QN75" s="18">
        <v>320.9076716309786</v>
      </c>
      <c r="QO75" s="18">
        <v>345.7700148358345</v>
      </c>
      <c r="QP75" s="18">
        <v>347.23297554576396</v>
      </c>
      <c r="QQ75" s="18">
        <v>342.66134815323352</v>
      </c>
      <c r="QR75" s="18">
        <v>341.89241999852658</v>
      </c>
      <c r="QS75" s="18">
        <v>343.75382529771326</v>
      </c>
      <c r="QT75" s="18">
        <v>347.94598165285583</v>
      </c>
      <c r="QU75" s="18">
        <v>355.82300150263313</v>
      </c>
      <c r="QV75" s="18">
        <v>362.69841753530505</v>
      </c>
      <c r="QW75" s="18">
        <v>372.13626167833803</v>
      </c>
      <c r="QX75" s="18">
        <v>374.15045400047308</v>
      </c>
      <c r="QY75" s="18">
        <v>368.64912256634238</v>
      </c>
      <c r="QZ75" s="18">
        <v>372.26707932543752</v>
      </c>
      <c r="RA75" s="18">
        <v>383.35861830508708</v>
      </c>
      <c r="RB75" s="18">
        <v>391.14476482748984</v>
      </c>
      <c r="RC75" s="18">
        <v>395.30796155083175</v>
      </c>
      <c r="RD75" s="18">
        <v>393.7091901538372</v>
      </c>
      <c r="RE75" s="18">
        <v>388.84996365928652</v>
      </c>
      <c r="RF75" s="18">
        <v>380.42071358931065</v>
      </c>
      <c r="RG75" s="18">
        <v>366.11765130376813</v>
      </c>
      <c r="RH75" s="18">
        <v>358.64706490719317</v>
      </c>
      <c r="RI75" s="18">
        <v>357.49666849911216</v>
      </c>
      <c r="RJ75" s="18">
        <v>353.05785596966746</v>
      </c>
      <c r="RK75" s="18">
        <v>357.59053765046599</v>
      </c>
      <c r="RL75" s="18">
        <v>353.57413630211352</v>
      </c>
      <c r="RM75" s="18">
        <v>350.04205983042715</v>
      </c>
      <c r="RN75" s="18">
        <v>353.08581699347491</v>
      </c>
      <c r="RO75" s="18">
        <v>365.2218999339342</v>
      </c>
      <c r="RP75" s="18">
        <v>366.56602629268167</v>
      </c>
      <c r="RQ75" s="18">
        <v>365.40963823664185</v>
      </c>
      <c r="RR75" s="18">
        <v>366.77373675525189</v>
      </c>
      <c r="RS75" s="18">
        <v>354.43992943215375</v>
      </c>
      <c r="RT75" s="18">
        <v>353.92964074766638</v>
      </c>
      <c r="RU75" s="18">
        <v>340.96970621287824</v>
      </c>
      <c r="RV75" s="18">
        <v>322.3416727091074</v>
      </c>
      <c r="RW75" s="18">
        <v>320.2915304992199</v>
      </c>
      <c r="RX75" s="18">
        <v>319.20105057072641</v>
      </c>
      <c r="RY75" s="18">
        <v>321.95521141576768</v>
      </c>
      <c r="RZ75" s="18">
        <v>321.74350652122496</v>
      </c>
      <c r="SA75" s="18">
        <v>315.58109659564496</v>
      </c>
      <c r="SB75" s="18">
        <v>310.41030440723898</v>
      </c>
      <c r="SC75" s="18">
        <v>312.55731159245966</v>
      </c>
      <c r="SD75" s="18">
        <v>315.24756152594091</v>
      </c>
      <c r="SE75" s="18">
        <v>315.79679592216019</v>
      </c>
      <c r="SF75" s="18">
        <v>316.8083858191967</v>
      </c>
      <c r="SG75" s="18">
        <v>326.90231541371344</v>
      </c>
      <c r="SH75" s="18">
        <v>326.91529731762409</v>
      </c>
      <c r="SI75" s="18">
        <v>329.25204002153873</v>
      </c>
      <c r="SJ75" s="18">
        <v>331.41502493464947</v>
      </c>
      <c r="SK75" s="18">
        <v>330.01198070430752</v>
      </c>
      <c r="SL75" s="18">
        <v>329.01736714315416</v>
      </c>
      <c r="SM75" s="18">
        <v>328.8346218804121</v>
      </c>
      <c r="SN75" s="18">
        <v>326.99318874108792</v>
      </c>
      <c r="SO75" s="18">
        <v>329.73536629021169</v>
      </c>
      <c r="SP75" s="5">
        <v>328.29137913215163</v>
      </c>
      <c r="SQ75" s="5">
        <v>329.7823008658886</v>
      </c>
      <c r="SR75" s="5">
        <v>319.45469700098033</v>
      </c>
      <c r="SS75" s="5">
        <v>330.05292363202568</v>
      </c>
    </row>
    <row r="76" spans="1:513" x14ac:dyDescent="0.25">
      <c r="A76" s="5" t="s">
        <v>307</v>
      </c>
      <c r="B76" s="5" t="str">
        <f ca="1">_xlfn.XLOOKUP(A76,bonds[worksheet get],bonds[unique lookup],"-")</f>
        <v>TELEFO 4 3/8 PERP nc-24</v>
      </c>
      <c r="C76" s="5" t="str">
        <f ca="1">_xlfn.XLOOKUP(A76,bonds[worksheet get],bonds[ID_ISIN],"-")</f>
        <v>XS1933828433</v>
      </c>
      <c r="D76" s="18">
        <f ca="1">_xll.BDH(A76,"blp_i_sprd_mid","-2AY",,"Dates=H","Fill=C","Sort=R","Dir=H","factor="&amp;_xlfn.XLOOKUP(A76,bonds[worksheet get],bonds[yas/blp factor]),"cols=340;rows=1")</f>
        <v>359.88394355106357</v>
      </c>
      <c r="E76" s="18">
        <v>360.10984032058718</v>
      </c>
      <c r="F76" s="18">
        <v>370.8161316080093</v>
      </c>
      <c r="G76" s="18">
        <v>378.51688157176972</v>
      </c>
      <c r="H76" s="18">
        <v>384.87947174835205</v>
      </c>
      <c r="I76" s="18">
        <v>393.10900249099728</v>
      </c>
      <c r="J76" s="18">
        <v>396.39919400405881</v>
      </c>
      <c r="K76" s="18">
        <v>397.03839069271089</v>
      </c>
      <c r="L76" s="18">
        <v>395.69719193553925</v>
      </c>
      <c r="M76" s="18">
        <v>391.54899789428714</v>
      </c>
      <c r="N76" s="18">
        <v>386.48404790496829</v>
      </c>
      <c r="O76" s="18">
        <v>388.78758716011049</v>
      </c>
      <c r="P76" s="18">
        <v>372.364993314743</v>
      </c>
      <c r="Q76" s="18">
        <v>371.98917402553559</v>
      </c>
      <c r="R76" s="18">
        <v>363.68670800304415</v>
      </c>
      <c r="S76" s="18">
        <v>353.10805345535277</v>
      </c>
      <c r="T76" s="18">
        <v>377.45729403400424</v>
      </c>
      <c r="U76" s="18">
        <v>373.54208769226074</v>
      </c>
      <c r="V76" s="18">
        <v>380.1113278284073</v>
      </c>
      <c r="W76" s="18">
        <v>344.50270342350007</v>
      </c>
      <c r="X76" s="18">
        <v>320.58904854393006</v>
      </c>
      <c r="Y76" s="18">
        <v>303.86154470920559</v>
      </c>
      <c r="Z76" s="18">
        <v>320.70858136367798</v>
      </c>
      <c r="AA76" s="18">
        <v>344.17550765419008</v>
      </c>
      <c r="AB76" s="18">
        <v>353.68343177413942</v>
      </c>
      <c r="AC76" s="18">
        <v>375.70887329769135</v>
      </c>
      <c r="AD76" s="18">
        <v>379.84491145896908</v>
      </c>
      <c r="AE76" s="18">
        <v>380.38280914783479</v>
      </c>
      <c r="AF76" s="18">
        <v>371.33478248691557</v>
      </c>
      <c r="AG76" s="18">
        <v>366.59500228691104</v>
      </c>
      <c r="AH76" s="18">
        <v>380.0414315185547</v>
      </c>
      <c r="AI76" s="18">
        <v>382.88995939254761</v>
      </c>
      <c r="AJ76" s="18">
        <v>399.70863232707978</v>
      </c>
      <c r="AK76" s="18">
        <v>405.89901420402526</v>
      </c>
      <c r="AL76" s="18">
        <v>407.83281210994721</v>
      </c>
      <c r="AM76" s="18">
        <v>417.82798441886905</v>
      </c>
      <c r="AN76" s="18">
        <v>436.40520798969271</v>
      </c>
      <c r="AO76" s="18">
        <v>444.51621890258787</v>
      </c>
      <c r="AP76" s="18">
        <v>442.75462929630277</v>
      </c>
      <c r="AQ76" s="18">
        <v>422.06329559993748</v>
      </c>
      <c r="AR76" s="18">
        <v>411.02575658321382</v>
      </c>
      <c r="AS76" s="18">
        <v>410.91331469345096</v>
      </c>
      <c r="AT76" s="18">
        <v>413.31410098838808</v>
      </c>
      <c r="AU76" s="18">
        <v>410.61043068408969</v>
      </c>
      <c r="AV76" s="18">
        <v>444.00567194366454</v>
      </c>
      <c r="AW76" s="18">
        <v>451.03177056884766</v>
      </c>
      <c r="AX76" s="18">
        <v>454.0393378725052</v>
      </c>
      <c r="AY76" s="18">
        <v>427.89811798763276</v>
      </c>
      <c r="AZ76" s="18">
        <v>413.91176508712766</v>
      </c>
      <c r="BA76" s="18">
        <v>400.58182970523836</v>
      </c>
      <c r="BB76" s="18">
        <v>395.59690592575072</v>
      </c>
      <c r="BC76" s="18">
        <v>417.38733376979832</v>
      </c>
      <c r="BD76" s="18">
        <v>423.15833778762823</v>
      </c>
      <c r="BE76" s="18">
        <v>436.62300083923338</v>
      </c>
      <c r="BF76" s="18">
        <v>434.67198210334777</v>
      </c>
      <c r="BG76" s="18">
        <v>412.86635940933229</v>
      </c>
      <c r="BH76" s="18">
        <v>405.01669991588591</v>
      </c>
      <c r="BI76" s="18">
        <v>403.99358001804353</v>
      </c>
      <c r="BJ76" s="18">
        <v>378.70124575138095</v>
      </c>
      <c r="BK76" s="18">
        <v>373.48536025238042</v>
      </c>
      <c r="BL76" s="18">
        <v>414.45675370597837</v>
      </c>
      <c r="BM76" s="18">
        <v>455.72394023895265</v>
      </c>
      <c r="BN76" s="18">
        <v>481.99077088356017</v>
      </c>
      <c r="BO76" s="18">
        <v>518.73799604606631</v>
      </c>
      <c r="BP76" s="18">
        <v>526.72137021923061</v>
      </c>
      <c r="BQ76" s="18">
        <v>523.84549161529549</v>
      </c>
      <c r="BR76" s="18">
        <v>520.53706628227235</v>
      </c>
      <c r="BS76" s="18">
        <v>520.96353507137303</v>
      </c>
      <c r="BT76" s="18">
        <v>524.93749483299257</v>
      </c>
      <c r="BU76" s="18">
        <v>520.88857381153105</v>
      </c>
      <c r="BV76" s="18">
        <v>539.05452344322214</v>
      </c>
      <c r="BW76" s="18">
        <v>558.0116182632446</v>
      </c>
      <c r="BX76" s="18">
        <v>641.10617479801181</v>
      </c>
      <c r="BY76" s="18">
        <v>673.68089415931706</v>
      </c>
      <c r="BZ76" s="18">
        <v>647.05749103546145</v>
      </c>
      <c r="CA76" s="18">
        <v>672.3964228420258</v>
      </c>
      <c r="CB76" s="18">
        <v>664.08889186954491</v>
      </c>
      <c r="CC76" s="18">
        <v>572.81849306201934</v>
      </c>
      <c r="CD76" s="18">
        <v>500.68347531414031</v>
      </c>
      <c r="CE76" s="18">
        <v>418.05692015838628</v>
      </c>
      <c r="CF76" s="18">
        <v>418.73663644695284</v>
      </c>
      <c r="CG76" s="18">
        <v>333.58064526653288</v>
      </c>
      <c r="CH76" s="18">
        <v>325.03708762454988</v>
      </c>
      <c r="CI76" s="18">
        <v>337.11091540908814</v>
      </c>
      <c r="CJ76" s="18">
        <v>274.02189834213254</v>
      </c>
      <c r="CK76" s="18">
        <v>247.39849521827696</v>
      </c>
      <c r="CL76" s="18">
        <v>234.53352224540711</v>
      </c>
      <c r="CM76" s="18">
        <v>237.50968685913085</v>
      </c>
      <c r="CN76" s="18">
        <v>265.61914630985262</v>
      </c>
      <c r="CO76" s="18">
        <v>269.48167717170719</v>
      </c>
      <c r="CP76" s="18">
        <v>245.65108747196197</v>
      </c>
      <c r="CQ76" s="18">
        <v>230.50080906391142</v>
      </c>
      <c r="CR76" s="18">
        <v>225.71240534400943</v>
      </c>
      <c r="CS76" s="18">
        <v>213.40862882995606</v>
      </c>
      <c r="CT76" s="18">
        <v>193.5985964317322</v>
      </c>
      <c r="CU76" s="18">
        <v>195.62153745746613</v>
      </c>
      <c r="CV76" s="18">
        <v>196.73683944511413</v>
      </c>
      <c r="CW76" s="18">
        <v>202.36906383323671</v>
      </c>
      <c r="CX76" s="18">
        <v>201.71973724460602</v>
      </c>
      <c r="CY76" s="18">
        <v>202.55038904285431</v>
      </c>
      <c r="CZ76" s="18">
        <v>202.567609872818</v>
      </c>
      <c r="DA76" s="18">
        <v>202.14215407371523</v>
      </c>
      <c r="DB76" s="18">
        <v>206.60741398429872</v>
      </c>
      <c r="DC76" s="18">
        <v>211.51535052394865</v>
      </c>
      <c r="DD76" s="18">
        <v>207.088584233284</v>
      </c>
      <c r="DE76" s="18">
        <v>205.96213935565947</v>
      </c>
      <c r="DF76" s="18">
        <v>208.59793933010101</v>
      </c>
      <c r="DG76" s="18">
        <v>215.74458376502992</v>
      </c>
      <c r="DH76" s="18">
        <v>224.47351857662201</v>
      </c>
      <c r="DI76" s="18">
        <v>222.64608462047576</v>
      </c>
      <c r="DJ76" s="18">
        <v>220.58262399482726</v>
      </c>
      <c r="DK76" s="18">
        <v>214.35678746795654</v>
      </c>
      <c r="DL76" s="18">
        <v>218.86560594844818</v>
      </c>
      <c r="DM76" s="18">
        <v>231.69816324138642</v>
      </c>
      <c r="DN76" s="18">
        <v>217.7908235607147</v>
      </c>
      <c r="DO76" s="18">
        <v>212.70460078144075</v>
      </c>
      <c r="DP76" s="18">
        <v>208.73165400981904</v>
      </c>
      <c r="DQ76" s="18">
        <v>208.53209498023986</v>
      </c>
      <c r="DR76" s="18">
        <v>205.60860584640503</v>
      </c>
      <c r="DS76" s="18">
        <v>211.42722039413454</v>
      </c>
      <c r="DT76" s="18">
        <v>219.04997012805941</v>
      </c>
      <c r="DU76" s="18">
        <v>222.33813566112516</v>
      </c>
      <c r="DV76" s="18">
        <v>220.28277895545961</v>
      </c>
      <c r="DW76" s="18">
        <v>219.28093184757233</v>
      </c>
      <c r="DX76" s="18">
        <v>221.11748271369936</v>
      </c>
      <c r="DY76" s="18">
        <v>222.21556387138369</v>
      </c>
      <c r="DZ76" s="18">
        <v>230.42787378406527</v>
      </c>
      <c r="EA76" s="18">
        <v>225.49056053447723</v>
      </c>
      <c r="EB76" s="18">
        <v>216.15990966415407</v>
      </c>
      <c r="EC76" s="18">
        <v>208.20287323093413</v>
      </c>
      <c r="ED76" s="18">
        <v>201.40165838527679</v>
      </c>
      <c r="EE76" s="18">
        <v>200.57404555702212</v>
      </c>
      <c r="EF76" s="18">
        <v>198.12260976219176</v>
      </c>
      <c r="EG76" s="18">
        <v>202.8968316221237</v>
      </c>
      <c r="EH76" s="18">
        <v>202.35893393325807</v>
      </c>
      <c r="EI76" s="18">
        <v>202.99509165191651</v>
      </c>
      <c r="EJ76" s="18">
        <v>204.30387472915649</v>
      </c>
      <c r="EK76" s="18">
        <v>204.07899094963074</v>
      </c>
      <c r="EL76" s="18">
        <v>204.33325143909454</v>
      </c>
      <c r="EM76" s="18">
        <v>205.89629500579835</v>
      </c>
      <c r="EN76" s="18">
        <v>206.64286863422393</v>
      </c>
      <c r="EO76" s="18">
        <v>208.01445709133148</v>
      </c>
      <c r="EP76" s="18">
        <v>211.47077896404264</v>
      </c>
      <c r="EQ76" s="18">
        <v>214.293982088089</v>
      </c>
      <c r="ER76" s="18">
        <v>209.44378597831727</v>
      </c>
      <c r="ES76" s="18">
        <v>212.70662676143647</v>
      </c>
      <c r="ET76" s="18">
        <v>217.61051134109496</v>
      </c>
      <c r="EU76" s="18">
        <v>226.50456352233886</v>
      </c>
      <c r="EV76" s="18">
        <v>238.07696125793458</v>
      </c>
      <c r="EW76" s="18">
        <v>240.97208667182923</v>
      </c>
      <c r="EX76" s="18">
        <v>231.61104610157011</v>
      </c>
      <c r="EY76" s="18">
        <v>236.25054029178619</v>
      </c>
      <c r="EZ76" s="18">
        <v>239.7088881444931</v>
      </c>
      <c r="FA76" s="18">
        <v>252.12105458831789</v>
      </c>
      <c r="FB76" s="18">
        <v>251.82019655895235</v>
      </c>
      <c r="FC76" s="18">
        <v>255.58649337100982</v>
      </c>
      <c r="FD76" s="18">
        <v>268.66824620342254</v>
      </c>
      <c r="FE76" s="18">
        <v>271.87739851665498</v>
      </c>
      <c r="FF76" s="18">
        <v>273.5711177930832</v>
      </c>
      <c r="FG76" s="18">
        <v>267.09507273674012</v>
      </c>
      <c r="FH76" s="18">
        <v>264.08446646308897</v>
      </c>
      <c r="FI76" s="18">
        <v>264.59805239200591</v>
      </c>
      <c r="FJ76" s="18">
        <v>262.39378615665436</v>
      </c>
      <c r="FK76" s="18">
        <v>257.7765777463913</v>
      </c>
      <c r="FL76" s="18">
        <v>251.80601469898224</v>
      </c>
      <c r="FM76" s="18">
        <v>252.1514442882538</v>
      </c>
      <c r="FN76" s="18">
        <v>246.51010299015044</v>
      </c>
      <c r="FO76" s="18">
        <v>232.26746362018585</v>
      </c>
      <c r="FP76" s="18">
        <v>231.93115094089507</v>
      </c>
      <c r="FQ76" s="18">
        <v>230.40052305412291</v>
      </c>
      <c r="FR76" s="18">
        <v>238.06784434795378</v>
      </c>
      <c r="FS76" s="18">
        <v>252.24261338806153</v>
      </c>
      <c r="FT76" s="18">
        <v>253.84313758468627</v>
      </c>
      <c r="FU76" s="18">
        <v>245.62880169200898</v>
      </c>
      <c r="FV76" s="18">
        <v>240.73707299232484</v>
      </c>
      <c r="FW76" s="18">
        <v>234.79791263484955</v>
      </c>
      <c r="FX76" s="18">
        <v>237.50968685913085</v>
      </c>
      <c r="FY76" s="18">
        <v>240.93055408191682</v>
      </c>
      <c r="FZ76" s="18">
        <v>247.37519644832611</v>
      </c>
      <c r="GA76" s="18">
        <v>252.91929070663451</v>
      </c>
      <c r="GB76" s="18">
        <v>255.59966224098207</v>
      </c>
      <c r="GC76" s="18">
        <v>261.5702252883911</v>
      </c>
      <c r="GD76" s="18">
        <v>263.39360728454591</v>
      </c>
      <c r="GE76" s="18">
        <v>265.8146533794403</v>
      </c>
      <c r="GF76" s="18">
        <v>270.67903134918214</v>
      </c>
      <c r="GG76" s="18">
        <v>274.4321592912674</v>
      </c>
      <c r="GH76" s="18">
        <v>275.70143575859072</v>
      </c>
      <c r="GI76" s="18">
        <v>283.67265405178074</v>
      </c>
      <c r="GJ76" s="18">
        <v>289.03137114048002</v>
      </c>
      <c r="GK76" s="18">
        <v>288.90778636074066</v>
      </c>
      <c r="GL76" s="18">
        <v>281.77532378578184</v>
      </c>
      <c r="GM76" s="18">
        <v>281.89890856552125</v>
      </c>
      <c r="GN76" s="18">
        <v>283.43662738227846</v>
      </c>
      <c r="GO76" s="18">
        <v>272.05568475627899</v>
      </c>
      <c r="GP76" s="18">
        <v>263.41690605449674</v>
      </c>
      <c r="GQ76" s="18">
        <v>269.1767671823502</v>
      </c>
      <c r="GR76" s="18">
        <v>269.4593913917542</v>
      </c>
      <c r="GS76" s="18">
        <v>274.00467751216888</v>
      </c>
      <c r="GT76" s="18">
        <v>275.33777234935764</v>
      </c>
      <c r="GU76" s="18">
        <v>266.51766843795781</v>
      </c>
      <c r="GV76" s="18">
        <v>264.53322103214265</v>
      </c>
      <c r="GW76" s="18">
        <v>259.11372454357149</v>
      </c>
      <c r="GX76" s="18">
        <v>270.82794087886811</v>
      </c>
      <c r="GY76" s="18">
        <v>268.48084305381775</v>
      </c>
      <c r="GZ76" s="18">
        <v>254.4965161333084</v>
      </c>
      <c r="HA76" s="18">
        <v>245.67641222190858</v>
      </c>
      <c r="HB76" s="18">
        <v>240.7127612323761</v>
      </c>
      <c r="HC76" s="18">
        <v>235.03799126434328</v>
      </c>
      <c r="HD76" s="18">
        <v>279.15877062129977</v>
      </c>
      <c r="HE76" s="18">
        <v>278.78902927207946</v>
      </c>
      <c r="HF76" s="18">
        <v>277.28575211524964</v>
      </c>
      <c r="HG76" s="18">
        <v>275.37525297927857</v>
      </c>
      <c r="HH76" s="18">
        <v>267.84265935516356</v>
      </c>
      <c r="HI76" s="18">
        <v>282.05085706520083</v>
      </c>
      <c r="HJ76" s="18">
        <v>284.00187580108644</v>
      </c>
      <c r="HK76" s="18">
        <v>276.76406226634975</v>
      </c>
      <c r="HL76" s="18">
        <v>274.41088650131223</v>
      </c>
      <c r="HM76" s="18">
        <v>275.17468095970156</v>
      </c>
      <c r="HN76" s="18">
        <v>270.86035655879977</v>
      </c>
      <c r="HO76" s="18">
        <v>263.87579052352908</v>
      </c>
      <c r="HP76" s="18">
        <v>259.84409033203127</v>
      </c>
      <c r="HQ76" s="18">
        <v>259.32746543312072</v>
      </c>
      <c r="HR76" s="18">
        <v>261.69482305812835</v>
      </c>
      <c r="HS76" s="18">
        <v>274.57397789096831</v>
      </c>
      <c r="HT76" s="18">
        <v>288.96046184062959</v>
      </c>
      <c r="HU76" s="18">
        <v>295.26936354732516</v>
      </c>
      <c r="HV76" s="18">
        <v>310.85320167446139</v>
      </c>
      <c r="HW76" s="18">
        <v>316.7883100719452</v>
      </c>
      <c r="HX76" s="18">
        <v>299.9463383674622</v>
      </c>
      <c r="HY76" s="18">
        <v>291.40683268547059</v>
      </c>
      <c r="HZ76" s="18">
        <v>286.11598592662813</v>
      </c>
      <c r="IA76" s="18">
        <v>287.69827630329132</v>
      </c>
      <c r="IB76" s="18">
        <v>294.8702454881668</v>
      </c>
      <c r="IC76" s="18">
        <v>304.00032433891295</v>
      </c>
      <c r="ID76" s="18">
        <v>310.2849142856598</v>
      </c>
      <c r="IE76" s="18">
        <v>326.06122051239015</v>
      </c>
      <c r="IF76" s="18">
        <v>309.87161436653139</v>
      </c>
      <c r="IG76" s="18">
        <v>296.21549620532988</v>
      </c>
      <c r="IH76" s="18">
        <v>294.33133480930331</v>
      </c>
      <c r="II76" s="18">
        <v>292.52821261310578</v>
      </c>
      <c r="IJ76" s="18">
        <v>276.405463807106</v>
      </c>
      <c r="IK76" s="18">
        <v>271.63630689716342</v>
      </c>
      <c r="IL76" s="18">
        <v>263.86869959354402</v>
      </c>
      <c r="IM76" s="18">
        <v>279.58017446041106</v>
      </c>
      <c r="IN76" s="18">
        <v>290.89729871654509</v>
      </c>
      <c r="IO76" s="18">
        <v>296.50318536472321</v>
      </c>
      <c r="IP76" s="18">
        <v>295.87209259605407</v>
      </c>
      <c r="IQ76" s="18">
        <v>295.10525916767125</v>
      </c>
      <c r="IR76" s="18">
        <v>285.50312697792054</v>
      </c>
      <c r="IS76" s="18">
        <v>279.0422767715454</v>
      </c>
      <c r="IT76" s="18">
        <v>278.72926286220547</v>
      </c>
      <c r="IU76" s="18">
        <v>277.48429815483092</v>
      </c>
      <c r="IV76" s="18">
        <v>279.6358889102936</v>
      </c>
      <c r="IW76" s="18">
        <v>290.36649195766444</v>
      </c>
      <c r="IX76" s="18">
        <v>295.19440228748323</v>
      </c>
      <c r="IY76" s="18">
        <v>287.13809283447267</v>
      </c>
      <c r="IZ76" s="18">
        <v>275.99317687797549</v>
      </c>
      <c r="JA76" s="18">
        <v>268.06653014469151</v>
      </c>
      <c r="JB76" s="18">
        <v>267.90951669502255</v>
      </c>
      <c r="JC76" s="18">
        <v>270.06414642047883</v>
      </c>
      <c r="JD76" s="18">
        <v>271.77913848686217</v>
      </c>
      <c r="JE76" s="18">
        <v>285.44032159805295</v>
      </c>
      <c r="JF76" s="18">
        <v>296.00479428577421</v>
      </c>
      <c r="JG76" s="18">
        <v>302.07868231296538</v>
      </c>
      <c r="JH76" s="18">
        <v>293.15322744178775</v>
      </c>
      <c r="JI76" s="18">
        <v>285.32078877830503</v>
      </c>
      <c r="JJ76" s="18">
        <v>283.6017447519302</v>
      </c>
      <c r="JK76" s="18">
        <v>277.85809146404267</v>
      </c>
      <c r="JL76" s="18">
        <v>278.90248415184021</v>
      </c>
      <c r="JM76" s="18">
        <v>298.70036067008971</v>
      </c>
      <c r="JN76" s="18">
        <v>318.94091381740571</v>
      </c>
      <c r="JO76" s="18">
        <v>320.06533271503451</v>
      </c>
      <c r="JP76" s="18">
        <v>322.72645743942263</v>
      </c>
      <c r="JQ76" s="18">
        <v>327.13904187011718</v>
      </c>
      <c r="JR76" s="18">
        <v>312.90754539012909</v>
      </c>
      <c r="JS76" s="18">
        <v>322.57957388973233</v>
      </c>
      <c r="JT76" s="18">
        <v>337.78354076766965</v>
      </c>
      <c r="JU76" s="18">
        <v>341.66227946949004</v>
      </c>
      <c r="JV76" s="18">
        <v>353.6074575242996</v>
      </c>
      <c r="JW76" s="18">
        <v>363.19642084407803</v>
      </c>
      <c r="JX76" s="18">
        <v>376.96801986503601</v>
      </c>
      <c r="JY76" s="18">
        <v>374.70398721981047</v>
      </c>
      <c r="JZ76" s="18">
        <v>369.6592970304489</v>
      </c>
      <c r="KA76" s="18">
        <v>378.67997296142579</v>
      </c>
      <c r="KB76" s="18">
        <v>378.21095859241484</v>
      </c>
      <c r="KC76" s="18">
        <v>383.75910481071475</v>
      </c>
      <c r="KD76" s="18">
        <v>381.42011090564728</v>
      </c>
      <c r="KE76" s="18">
        <v>389.57366739845276</v>
      </c>
      <c r="KF76" s="18">
        <v>375.92160119724275</v>
      </c>
      <c r="KG76" s="18">
        <v>363.27746004390718</v>
      </c>
      <c r="KH76" s="18">
        <v>361.39431163787839</v>
      </c>
      <c r="KI76" s="18">
        <v>362.02743038654324</v>
      </c>
      <c r="KJ76" s="18">
        <v>359.96093079090122</v>
      </c>
      <c r="KK76" s="18">
        <v>368.78913862228393</v>
      </c>
      <c r="KL76" s="18">
        <v>367.81666822433476</v>
      </c>
      <c r="KM76" s="18">
        <v>371.83621253585812</v>
      </c>
      <c r="KN76" s="18">
        <v>358.76458960342404</v>
      </c>
      <c r="KO76" s="18">
        <v>371.02885950756075</v>
      </c>
      <c r="KP76" s="18">
        <v>364.71995780086519</v>
      </c>
      <c r="KQ76" s="18">
        <v>355.03273445129395</v>
      </c>
      <c r="KR76" s="18">
        <v>337.27907174873354</v>
      </c>
      <c r="KS76" s="18">
        <v>335.26929959297183</v>
      </c>
      <c r="KT76" s="18">
        <v>332.56562928867339</v>
      </c>
      <c r="KU76" s="18">
        <v>340.66954927158355</v>
      </c>
      <c r="KV76" s="18">
        <v>347.56598517704009</v>
      </c>
      <c r="KW76" s="18">
        <v>353.84348419380188</v>
      </c>
      <c r="KX76" s="18">
        <v>346.21566950988773</v>
      </c>
      <c r="KY76" s="18">
        <v>337.08559065914153</v>
      </c>
      <c r="KZ76" s="18">
        <v>331.95580930995942</v>
      </c>
      <c r="LA76" s="18">
        <v>331.82412061023712</v>
      </c>
      <c r="LB76" s="18">
        <v>321.44198612213137</v>
      </c>
      <c r="LC76" s="18">
        <v>321.21406337261203</v>
      </c>
      <c r="LD76" s="18">
        <v>323.33526442813877</v>
      </c>
      <c r="LE76" s="18">
        <v>340.66549731159211</v>
      </c>
      <c r="LF76" s="18">
        <v>356.44484250831607</v>
      </c>
      <c r="LG76" s="18">
        <v>364.08076111221311</v>
      </c>
      <c r="LH76" s="18">
        <v>366.66185962677002</v>
      </c>
      <c r="LI76" s="18">
        <v>364.42011276149753</v>
      </c>
      <c r="LJ76" s="18">
        <v>361.49155867767331</v>
      </c>
      <c r="LK76" s="18">
        <v>360.08958052062985</v>
      </c>
      <c r="LL76" s="18">
        <v>354.17979687309264</v>
      </c>
      <c r="LM76" s="18">
        <v>358.49006931400294</v>
      </c>
      <c r="LN76" s="18">
        <v>355.57164513015749</v>
      </c>
      <c r="LO76" s="18">
        <v>379.14797434043885</v>
      </c>
      <c r="LP76" s="18">
        <v>390.7710215759277</v>
      </c>
      <c r="LQ76" s="18">
        <v>399.3338260278702</v>
      </c>
      <c r="LR76" s="18">
        <v>401.97063899230955</v>
      </c>
      <c r="LS76" s="18">
        <v>411.90908386135101</v>
      </c>
      <c r="LT76" s="18">
        <v>407.43166807079314</v>
      </c>
      <c r="LU76" s="18">
        <v>400.5129463853836</v>
      </c>
      <c r="LV76" s="18">
        <v>399.08260450839992</v>
      </c>
      <c r="LW76" s="18">
        <v>385.88131885623932</v>
      </c>
      <c r="LX76" s="18">
        <v>390.25135770702366</v>
      </c>
      <c r="LY76" s="18">
        <v>396.85200053310393</v>
      </c>
      <c r="LZ76" s="18">
        <v>386.47999594497679</v>
      </c>
      <c r="MA76" s="18">
        <v>402.48523791122437</v>
      </c>
      <c r="MB76" s="18">
        <v>409.46879095649723</v>
      </c>
      <c r="MC76" s="18">
        <v>416.11299235248566</v>
      </c>
      <c r="MD76" s="18">
        <v>429.05393957519533</v>
      </c>
      <c r="ME76" s="18">
        <v>427.79681898784634</v>
      </c>
      <c r="MF76" s="18"/>
      <c r="MG76" s="18"/>
      <c r="MH76" s="18"/>
      <c r="MI76" s="18"/>
      <c r="MJ76" s="18"/>
      <c r="MK76" s="18"/>
      <c r="ML76" s="18"/>
      <c r="MM76" s="18"/>
      <c r="MN76" s="18"/>
      <c r="MO76" s="18"/>
      <c r="MP76" s="18"/>
      <c r="MQ76" s="18"/>
      <c r="MR76" s="18"/>
      <c r="MS76" s="18"/>
      <c r="MT76" s="18"/>
      <c r="MU76" s="18"/>
      <c r="MV76" s="18"/>
      <c r="MW76" s="18"/>
      <c r="MX76" s="18"/>
      <c r="MY76" s="18"/>
      <c r="MZ76" s="18"/>
      <c r="NA76" s="18"/>
      <c r="NB76" s="18"/>
      <c r="NC76" s="18"/>
      <c r="ND76" s="18"/>
      <c r="NE76" s="18"/>
      <c r="NF76" s="18"/>
      <c r="NG76" s="18"/>
      <c r="NH76" s="18"/>
      <c r="NI76" s="18"/>
      <c r="NJ76" s="18"/>
      <c r="NK76" s="18"/>
      <c r="NL76" s="18"/>
      <c r="NM76" s="18"/>
      <c r="NN76" s="18"/>
      <c r="NO76" s="18"/>
      <c r="NP76" s="18"/>
      <c r="NQ76" s="18"/>
      <c r="NR76" s="18"/>
      <c r="NS76" s="18"/>
      <c r="NT76" s="18"/>
      <c r="NU76" s="18"/>
      <c r="NV76" s="18"/>
      <c r="NW76" s="18"/>
      <c r="NX76" s="18"/>
      <c r="NY76" s="18"/>
      <c r="NZ76" s="18"/>
      <c r="OA76" s="18"/>
      <c r="OB76" s="18"/>
      <c r="OC76" s="18"/>
      <c r="OD76" s="18"/>
      <c r="OE76" s="18"/>
      <c r="OF76" s="18"/>
      <c r="OG76" s="18"/>
      <c r="OH76" s="18"/>
      <c r="OI76" s="18"/>
      <c r="OJ76" s="18"/>
      <c r="OK76" s="18"/>
      <c r="OL76" s="18"/>
      <c r="OM76" s="18"/>
      <c r="ON76" s="18"/>
      <c r="OO76" s="18"/>
      <c r="OP76" s="18"/>
      <c r="OQ76" s="18"/>
      <c r="OR76" s="18"/>
      <c r="OS76" s="18"/>
      <c r="OT76" s="18"/>
      <c r="OU76" s="18"/>
      <c r="OV76" s="18"/>
      <c r="OW76" s="18"/>
      <c r="OX76" s="18"/>
      <c r="OY76" s="18"/>
      <c r="OZ76" s="18"/>
      <c r="PA76" s="18"/>
      <c r="PB76" s="18"/>
      <c r="PC76" s="18"/>
      <c r="PD76" s="18"/>
      <c r="PE76" s="18"/>
      <c r="PF76" s="18"/>
      <c r="PG76" s="18"/>
      <c r="PH76" s="18"/>
      <c r="PI76" s="18"/>
      <c r="PJ76" s="18"/>
      <c r="PK76" s="18"/>
      <c r="PL76" s="18"/>
      <c r="PM76" s="18"/>
      <c r="PN76" s="18"/>
      <c r="PO76" s="18"/>
      <c r="PP76" s="18"/>
      <c r="PQ76" s="18"/>
      <c r="PR76" s="18"/>
      <c r="PS76" s="18"/>
      <c r="PT76" s="18"/>
      <c r="PU76" s="18"/>
      <c r="PV76" s="18"/>
      <c r="PW76" s="18"/>
      <c r="PX76" s="18"/>
      <c r="PY76" s="18"/>
      <c r="PZ76" s="18"/>
      <c r="QA76" s="18"/>
      <c r="QB76" s="18"/>
      <c r="QC76" s="18"/>
      <c r="QD76" s="18"/>
      <c r="QE76" s="18"/>
      <c r="QF76" s="18"/>
      <c r="QG76" s="18"/>
      <c r="QH76" s="18"/>
      <c r="QI76" s="18"/>
      <c r="QJ76" s="18"/>
      <c r="QK76" s="18"/>
      <c r="QL76" s="18"/>
      <c r="QM76" s="18"/>
      <c r="QN76" s="18"/>
      <c r="QO76" s="18"/>
      <c r="QP76" s="18"/>
      <c r="QQ76" s="18"/>
      <c r="QR76" s="18"/>
      <c r="QS76" s="18"/>
      <c r="QT76" s="18"/>
      <c r="QU76" s="18"/>
      <c r="QV76" s="18"/>
      <c r="QW76" s="18"/>
      <c r="QX76" s="18"/>
      <c r="QY76" s="18"/>
      <c r="QZ76" s="18"/>
      <c r="RA76" s="18"/>
      <c r="RB76" s="18"/>
      <c r="RC76" s="18"/>
      <c r="RD76" s="18"/>
      <c r="RE76" s="18"/>
      <c r="RF76" s="18"/>
      <c r="RG76" s="18"/>
      <c r="RH76" s="18"/>
      <c r="RI76" s="18"/>
      <c r="RJ76" s="18"/>
      <c r="RK76" s="18"/>
      <c r="RL76" s="18"/>
      <c r="RM76" s="18"/>
      <c r="RN76" s="18"/>
      <c r="RO76" s="18"/>
      <c r="RP76" s="18"/>
      <c r="RQ76" s="18"/>
      <c r="RR76" s="18"/>
      <c r="RS76" s="18"/>
      <c r="RT76" s="18"/>
      <c r="RU76" s="18"/>
      <c r="RV76" s="18"/>
      <c r="RW76" s="18"/>
      <c r="RX76" s="18"/>
      <c r="RY76" s="18"/>
      <c r="RZ76" s="18"/>
      <c r="SA76" s="18"/>
      <c r="SB76" s="18"/>
      <c r="SC76" s="18"/>
      <c r="SD76" s="18"/>
      <c r="SE76" s="18"/>
      <c r="SF76" s="18"/>
      <c r="SG76" s="18"/>
      <c r="SH76" s="18"/>
      <c r="SI76" s="18"/>
      <c r="SJ76" s="18"/>
      <c r="SK76" s="18"/>
      <c r="SL76" s="18"/>
      <c r="SM76" s="18"/>
      <c r="SN76" s="18"/>
      <c r="SO76" s="18"/>
    </row>
    <row r="77" spans="1:513" x14ac:dyDescent="0.25">
      <c r="A77" s="5" t="s">
        <v>308</v>
      </c>
      <c r="B77" s="5" t="str">
        <f ca="1">_xlfn.XLOOKUP(A77,bonds[worksheet get],bonds[unique lookup],"-")</f>
        <v>TELEFO 3 7/8 PERP nc-26</v>
      </c>
      <c r="C77" s="5" t="str">
        <f ca="1">_xlfn.XLOOKUP(A77,bonds[worksheet get],bonds[ID_ISIN],"-")</f>
        <v>XS1795406658</v>
      </c>
      <c r="D77" s="18">
        <f ca="1">_xll.BDH(A77,"blp_i_sprd_mid","-2AY",,"Dates=H","Fill=C","Sort=R","Dir=H","factor="&amp;_xlfn.XLOOKUP(A77,bonds[worksheet get],bonds[yas/blp factor]),"cols=510;rows=1")</f>
        <v>386.75431550073625</v>
      </c>
      <c r="E77" s="18">
        <v>388.49715172576907</v>
      </c>
      <c r="F77" s="18">
        <v>390.68517559003834</v>
      </c>
      <c r="G77" s="18">
        <v>394.66251131200795</v>
      </c>
      <c r="H77" s="18">
        <v>390.67906037521362</v>
      </c>
      <c r="I77" s="18">
        <v>395.72655869150162</v>
      </c>
      <c r="J77" s="18">
        <v>394.44236357831954</v>
      </c>
      <c r="K77" s="18">
        <v>396.47873011493681</v>
      </c>
      <c r="L77" s="18">
        <v>394.21487758684157</v>
      </c>
      <c r="M77" s="18">
        <v>394.14761022377013</v>
      </c>
      <c r="N77" s="18">
        <v>391.53519045066832</v>
      </c>
      <c r="O77" s="18">
        <v>395.15050545501714</v>
      </c>
      <c r="P77" s="18">
        <v>389.60889778089523</v>
      </c>
      <c r="Q77" s="18">
        <v>391.72720819616319</v>
      </c>
      <c r="R77" s="18">
        <v>387.36828306913378</v>
      </c>
      <c r="S77" s="18">
        <v>385.50436559057238</v>
      </c>
      <c r="T77" s="18">
        <v>390.3635152902603</v>
      </c>
      <c r="U77" s="18">
        <v>389.20040143060686</v>
      </c>
      <c r="V77" s="18">
        <v>394.07055851697919</v>
      </c>
      <c r="W77" s="18">
        <v>386.48402300548554</v>
      </c>
      <c r="X77" s="18">
        <v>380.95709184694289</v>
      </c>
      <c r="Y77" s="18">
        <v>381.86092059803008</v>
      </c>
      <c r="Z77" s="18">
        <v>381.03414355373383</v>
      </c>
      <c r="AA77" s="18">
        <v>385.72329028129576</v>
      </c>
      <c r="AB77" s="18">
        <v>385.49091211795809</v>
      </c>
      <c r="AC77" s="18">
        <v>391.09000281143187</v>
      </c>
      <c r="AD77" s="18">
        <v>389.83882985830309</v>
      </c>
      <c r="AE77" s="18">
        <v>392.72031908369064</v>
      </c>
      <c r="AF77" s="18">
        <v>390.80136467170712</v>
      </c>
      <c r="AG77" s="18">
        <v>388.31002615213396</v>
      </c>
      <c r="AH77" s="18">
        <v>387.58598471689226</v>
      </c>
      <c r="AI77" s="18">
        <v>394.73833997583387</v>
      </c>
      <c r="AJ77" s="18">
        <v>395.13582893943789</v>
      </c>
      <c r="AK77" s="18">
        <v>396.4432618689537</v>
      </c>
      <c r="AL77" s="18">
        <v>395.02208594369887</v>
      </c>
      <c r="AM77" s="18">
        <v>397.57213052558899</v>
      </c>
      <c r="AN77" s="18">
        <v>398.76337437343597</v>
      </c>
      <c r="AO77" s="18">
        <v>402.53034670543673</v>
      </c>
      <c r="AP77" s="18">
        <v>403.50755803442001</v>
      </c>
      <c r="AQ77" s="18">
        <v>400.65175271129607</v>
      </c>
      <c r="AR77" s="18">
        <v>400.83765524196627</v>
      </c>
      <c r="AS77" s="18">
        <v>398.97251472043996</v>
      </c>
      <c r="AT77" s="18">
        <v>398.15796810579303</v>
      </c>
      <c r="AU77" s="18">
        <v>398.60193270206452</v>
      </c>
      <c r="AV77" s="18">
        <v>399.66842616748806</v>
      </c>
      <c r="AW77" s="18">
        <v>404.69757883930208</v>
      </c>
      <c r="AX77" s="18">
        <v>402.76027878284452</v>
      </c>
      <c r="AY77" s="18">
        <v>406.69358495807649</v>
      </c>
      <c r="AZ77" s="18">
        <v>398.68632266664503</v>
      </c>
      <c r="BA77" s="18">
        <v>398.21667416810993</v>
      </c>
      <c r="BB77" s="18">
        <v>392.31426881933214</v>
      </c>
      <c r="BC77" s="18">
        <v>399.14740986442564</v>
      </c>
      <c r="BD77" s="18">
        <v>400.90492260503771</v>
      </c>
      <c r="BE77" s="18">
        <v>395.71432826185224</v>
      </c>
      <c r="BF77" s="18">
        <v>397.55990009593961</v>
      </c>
      <c r="BG77" s="18">
        <v>392.58945348644261</v>
      </c>
      <c r="BH77" s="18">
        <v>392.84873859500885</v>
      </c>
      <c r="BI77" s="18">
        <v>395.19086587285994</v>
      </c>
      <c r="BJ77" s="18">
        <v>393.50184353828433</v>
      </c>
      <c r="BK77" s="18">
        <v>393.318387093544</v>
      </c>
      <c r="BL77" s="18">
        <v>403.27640291404725</v>
      </c>
      <c r="BM77" s="18">
        <v>405.32255379438396</v>
      </c>
      <c r="BN77" s="18">
        <v>404.16922427844997</v>
      </c>
      <c r="BO77" s="18">
        <v>417.65082688093185</v>
      </c>
      <c r="BP77" s="18">
        <v>420.97750374555585</v>
      </c>
      <c r="BQ77" s="18">
        <v>418.51307217121126</v>
      </c>
      <c r="BR77" s="18">
        <v>418.84207072877882</v>
      </c>
      <c r="BS77" s="18">
        <v>418.17551231288911</v>
      </c>
      <c r="BT77" s="18">
        <v>419.34841051626205</v>
      </c>
      <c r="BU77" s="18">
        <v>426.48364317369459</v>
      </c>
      <c r="BV77" s="18">
        <v>425.70823393392561</v>
      </c>
      <c r="BW77" s="18">
        <v>421.62693955993649</v>
      </c>
      <c r="BX77" s="18">
        <v>432.17568513250347</v>
      </c>
      <c r="BY77" s="18">
        <v>444.2495652823448</v>
      </c>
      <c r="BZ77" s="18">
        <v>446.77392596197132</v>
      </c>
      <c r="CA77" s="18">
        <v>446.35319918203351</v>
      </c>
      <c r="CB77" s="18">
        <v>435.44854810667033</v>
      </c>
      <c r="CC77" s="18">
        <v>420.12871192789083</v>
      </c>
      <c r="CD77" s="18">
        <v>406.15911518239977</v>
      </c>
      <c r="CE77" s="18">
        <v>382.93842145013809</v>
      </c>
      <c r="CF77" s="18">
        <v>387.3560526394844</v>
      </c>
      <c r="CG77" s="18">
        <v>382.44064296340946</v>
      </c>
      <c r="CH77" s="18">
        <v>372.54255624818802</v>
      </c>
      <c r="CI77" s="18">
        <v>384.23117786407471</v>
      </c>
      <c r="CJ77" s="18">
        <v>360.34025658702848</v>
      </c>
      <c r="CK77" s="18">
        <v>336.06529981899263</v>
      </c>
      <c r="CL77" s="18">
        <v>322.92614924669266</v>
      </c>
      <c r="CM77" s="18">
        <v>327.36824129533767</v>
      </c>
      <c r="CN77" s="18">
        <v>356.77019417238233</v>
      </c>
      <c r="CO77" s="18">
        <v>356.25529308414457</v>
      </c>
      <c r="CP77" s="18">
        <v>332.01947369098667</v>
      </c>
      <c r="CQ77" s="18">
        <v>313.92944519662854</v>
      </c>
      <c r="CR77" s="18">
        <v>313.10633728122707</v>
      </c>
      <c r="CS77" s="18">
        <v>303.07738496875766</v>
      </c>
      <c r="CT77" s="18">
        <v>282.96199732446672</v>
      </c>
      <c r="CU77" s="18">
        <v>287.25610117435457</v>
      </c>
      <c r="CV77" s="18">
        <v>288.70051491594313</v>
      </c>
      <c r="CW77" s="18">
        <v>292.58245328664776</v>
      </c>
      <c r="CX77" s="18">
        <v>292.67540455198287</v>
      </c>
      <c r="CY77" s="18">
        <v>293.85074884128568</v>
      </c>
      <c r="CZ77" s="18">
        <v>292.99828789472582</v>
      </c>
      <c r="DA77" s="18">
        <v>292.07733654212956</v>
      </c>
      <c r="DB77" s="18">
        <v>297.63606681776048</v>
      </c>
      <c r="DC77" s="18">
        <v>308.18970456218716</v>
      </c>
      <c r="DD77" s="18">
        <v>302.94651937150957</v>
      </c>
      <c r="DE77" s="18">
        <v>300.87957676076888</v>
      </c>
      <c r="DF77" s="18">
        <v>305.18224191141127</v>
      </c>
      <c r="DG77" s="18">
        <v>312.84338304376604</v>
      </c>
      <c r="DH77" s="18">
        <v>325.55079944944379</v>
      </c>
      <c r="DI77" s="18">
        <v>325.22791610670089</v>
      </c>
      <c r="DJ77" s="18">
        <v>321.85965578126911</v>
      </c>
      <c r="DK77" s="18">
        <v>312.33092804145815</v>
      </c>
      <c r="DL77" s="18">
        <v>313.21763419103621</v>
      </c>
      <c r="DM77" s="18">
        <v>328.53380124092104</v>
      </c>
      <c r="DN77" s="18">
        <v>311.44055276298525</v>
      </c>
      <c r="DO77" s="18">
        <v>305.07461413049697</v>
      </c>
      <c r="DP77" s="18">
        <v>296.20143741989136</v>
      </c>
      <c r="DQ77" s="18">
        <v>294.47939292526246</v>
      </c>
      <c r="DR77" s="18">
        <v>289.82326835775376</v>
      </c>
      <c r="DS77" s="18">
        <v>299.32508915233615</v>
      </c>
      <c r="DT77" s="18">
        <v>307.29688319778444</v>
      </c>
      <c r="DU77" s="18">
        <v>311.97746862459184</v>
      </c>
      <c r="DV77" s="18">
        <v>310.65658222246168</v>
      </c>
      <c r="DW77" s="18">
        <v>310.76543304634095</v>
      </c>
      <c r="DX77" s="18">
        <v>315.01917647838593</v>
      </c>
      <c r="DY77" s="18">
        <v>315.75300225734713</v>
      </c>
      <c r="DZ77" s="18">
        <v>326.57204032516483</v>
      </c>
      <c r="EA77" s="18">
        <v>323.22334868717195</v>
      </c>
      <c r="EB77" s="18">
        <v>311.9102012615204</v>
      </c>
      <c r="EC77" s="18">
        <v>303.95552981758118</v>
      </c>
      <c r="ED77" s="18">
        <v>295.28415519618989</v>
      </c>
      <c r="EE77" s="18">
        <v>290.4727041721344</v>
      </c>
      <c r="EF77" s="18">
        <v>289.41966417932514</v>
      </c>
      <c r="EG77" s="18">
        <v>294.77536932277678</v>
      </c>
      <c r="EH77" s="18">
        <v>295.19487305974957</v>
      </c>
      <c r="EI77" s="18">
        <v>294.34852732801437</v>
      </c>
      <c r="EJ77" s="18">
        <v>296.41669298171996</v>
      </c>
      <c r="EK77" s="18">
        <v>296.47539904403686</v>
      </c>
      <c r="EL77" s="18">
        <v>296.63072550058365</v>
      </c>
      <c r="EM77" s="18">
        <v>300.05891493129729</v>
      </c>
      <c r="EN77" s="18">
        <v>299.04134318447115</v>
      </c>
      <c r="EO77" s="18">
        <v>300.7487111635208</v>
      </c>
      <c r="EP77" s="18">
        <v>303.23271142530439</v>
      </c>
      <c r="EQ77" s="18">
        <v>305.94297463560105</v>
      </c>
      <c r="ER77" s="18">
        <v>301.49721345806125</v>
      </c>
      <c r="ES77" s="18">
        <v>305.80354773759842</v>
      </c>
      <c r="ET77" s="18">
        <v>311.841710855484</v>
      </c>
      <c r="EU77" s="18">
        <v>321.30806340408321</v>
      </c>
      <c r="EV77" s="18">
        <v>332.25674402618409</v>
      </c>
      <c r="EW77" s="18">
        <v>338.53095443630218</v>
      </c>
      <c r="EX77" s="18">
        <v>325.7966310853958</v>
      </c>
      <c r="EY77" s="18">
        <v>331.46298914194108</v>
      </c>
      <c r="EZ77" s="18">
        <v>339.79068869018556</v>
      </c>
      <c r="FA77" s="18">
        <v>351.10995133066177</v>
      </c>
      <c r="FB77" s="18">
        <v>350.60116545724873</v>
      </c>
      <c r="FC77" s="18">
        <v>355.60830335569381</v>
      </c>
      <c r="FD77" s="18">
        <v>370.98562255382535</v>
      </c>
      <c r="FE77" s="18">
        <v>369.55833141374592</v>
      </c>
      <c r="FF77" s="18">
        <v>371.94693432426453</v>
      </c>
      <c r="FG77" s="18">
        <v>368.89788821268081</v>
      </c>
      <c r="FH77" s="18">
        <v>367.09756896829606</v>
      </c>
      <c r="FI77" s="18">
        <v>367.24678021001819</v>
      </c>
      <c r="FJ77" s="18">
        <v>366.05553636217115</v>
      </c>
      <c r="FK77" s="18">
        <v>359.4413200078011</v>
      </c>
      <c r="FL77" s="18">
        <v>351.58693808698655</v>
      </c>
      <c r="FM77" s="18">
        <v>351.50132507944107</v>
      </c>
      <c r="FN77" s="18">
        <v>345.97561696386333</v>
      </c>
      <c r="FO77" s="18">
        <v>330.74139379262925</v>
      </c>
      <c r="FP77" s="18">
        <v>333.21805579662322</v>
      </c>
      <c r="FQ77" s="18">
        <v>329.54892690181731</v>
      </c>
      <c r="FR77" s="18">
        <v>341.85396217203146</v>
      </c>
      <c r="FS77" s="18">
        <v>354.16266657114028</v>
      </c>
      <c r="FT77" s="18">
        <v>356.79832416057587</v>
      </c>
      <c r="FU77" s="18">
        <v>347.35154029941555</v>
      </c>
      <c r="FV77" s="18">
        <v>342.58778795099255</v>
      </c>
      <c r="FW77" s="18">
        <v>334.95599984979629</v>
      </c>
      <c r="FX77" s="18">
        <v>337.30668842840197</v>
      </c>
      <c r="FY77" s="18">
        <v>342.58778795099255</v>
      </c>
      <c r="FZ77" s="18">
        <v>346.76081054735187</v>
      </c>
      <c r="GA77" s="18">
        <v>347.83097314167026</v>
      </c>
      <c r="GB77" s="18">
        <v>349.37812249231342</v>
      </c>
      <c r="GC77" s="18">
        <v>352.69379197025302</v>
      </c>
      <c r="GD77" s="18">
        <v>354.81332542848588</v>
      </c>
      <c r="GE77" s="18">
        <v>354.4831038279533</v>
      </c>
      <c r="GF77" s="18">
        <v>359.17225055551529</v>
      </c>
      <c r="GG77" s="18">
        <v>362.80835729026796</v>
      </c>
      <c r="GH77" s="18">
        <v>360.64479428529739</v>
      </c>
      <c r="GI77" s="18">
        <v>366.9006590509415</v>
      </c>
      <c r="GJ77" s="18">
        <v>369.67696658134457</v>
      </c>
      <c r="GK77" s="18">
        <v>375.05957867002485</v>
      </c>
      <c r="GL77" s="18">
        <v>370.28848806381222</v>
      </c>
      <c r="GM77" s="18">
        <v>371.04188253021238</v>
      </c>
      <c r="GN77" s="18">
        <v>373.55890495204926</v>
      </c>
      <c r="GO77" s="18">
        <v>364.51083309745786</v>
      </c>
      <c r="GP77" s="18">
        <v>356.26752351379395</v>
      </c>
      <c r="GQ77" s="18">
        <v>361.70394949293137</v>
      </c>
      <c r="GR77" s="18">
        <v>362.83893336439132</v>
      </c>
      <c r="GS77" s="18">
        <v>367.95247600078585</v>
      </c>
      <c r="GT77" s="18">
        <v>372.89601566505434</v>
      </c>
      <c r="GU77" s="18">
        <v>365.42077706336971</v>
      </c>
      <c r="GV77" s="18">
        <v>363.74031602954864</v>
      </c>
      <c r="GW77" s="18">
        <v>355.37103302049633</v>
      </c>
      <c r="GX77" s="18">
        <v>370.94403909301758</v>
      </c>
      <c r="GY77" s="18">
        <v>367.30426322937012</v>
      </c>
      <c r="GZ77" s="18">
        <v>358.33935829639438</v>
      </c>
      <c r="HA77" s="18">
        <v>349.32920077371597</v>
      </c>
      <c r="HB77" s="18">
        <v>339.59622485876088</v>
      </c>
      <c r="HC77" s="18">
        <v>336.341707529068</v>
      </c>
      <c r="HD77" s="18">
        <v>378.94640921258929</v>
      </c>
      <c r="HE77" s="18">
        <v>375.87901745653153</v>
      </c>
      <c r="HF77" s="18">
        <v>372.40190630722049</v>
      </c>
      <c r="HG77" s="18">
        <v>373.04278082084653</v>
      </c>
      <c r="HH77" s="18">
        <v>362.34849313545226</v>
      </c>
      <c r="HI77" s="18">
        <v>384.72406417894359</v>
      </c>
      <c r="HJ77" s="18">
        <v>387.57008515834809</v>
      </c>
      <c r="HK77" s="18">
        <v>380.69291456651689</v>
      </c>
      <c r="HL77" s="18">
        <v>379.35368251991275</v>
      </c>
      <c r="HM77" s="18">
        <v>379.37080512142177</v>
      </c>
      <c r="HN77" s="18">
        <v>378.32877251529692</v>
      </c>
      <c r="HO77" s="18">
        <v>369.69531222581861</v>
      </c>
      <c r="HP77" s="18">
        <v>363.33671185112001</v>
      </c>
      <c r="HQ77" s="18">
        <v>361.12667321348192</v>
      </c>
      <c r="HR77" s="18">
        <v>364.5047178826332</v>
      </c>
      <c r="HS77" s="18">
        <v>380.37003122377394</v>
      </c>
      <c r="HT77" s="18">
        <v>400.52455624294282</v>
      </c>
      <c r="HU77" s="18">
        <v>409.01736659145354</v>
      </c>
      <c r="HV77" s="18">
        <v>428.37935976934432</v>
      </c>
      <c r="HW77" s="18">
        <v>434.26341947364807</v>
      </c>
      <c r="HX77" s="18">
        <v>414.72286202287677</v>
      </c>
      <c r="HY77" s="18">
        <v>404.13253298950195</v>
      </c>
      <c r="HZ77" s="18">
        <v>397.7250108962059</v>
      </c>
      <c r="IA77" s="18">
        <v>400.5184410281181</v>
      </c>
      <c r="IB77" s="18">
        <v>405.09262171697617</v>
      </c>
      <c r="IC77" s="18">
        <v>416.81671157884597</v>
      </c>
      <c r="ID77" s="18">
        <v>421.93392334413534</v>
      </c>
      <c r="IE77" s="18">
        <v>443.26501569557189</v>
      </c>
      <c r="IF77" s="18">
        <v>422.93070336055757</v>
      </c>
      <c r="IG77" s="18">
        <v>401.13607772541047</v>
      </c>
      <c r="IH77" s="18">
        <v>395.94670642518992</v>
      </c>
      <c r="II77" s="18">
        <v>394.44114053535458</v>
      </c>
      <c r="IJ77" s="18">
        <v>369.4445884180069</v>
      </c>
      <c r="IK77" s="18">
        <v>360.52371303176881</v>
      </c>
      <c r="IL77" s="18">
        <v>350.38224076652523</v>
      </c>
      <c r="IM77" s="18">
        <v>370.28359589195247</v>
      </c>
      <c r="IN77" s="18">
        <v>382.89072277450566</v>
      </c>
      <c r="IO77" s="18">
        <v>391.76879165697096</v>
      </c>
      <c r="IP77" s="18">
        <v>391.50216829061509</v>
      </c>
      <c r="IQ77" s="18">
        <v>392.94535898923874</v>
      </c>
      <c r="IR77" s="18">
        <v>386.06696535444257</v>
      </c>
      <c r="IS77" s="18">
        <v>381.30198996305467</v>
      </c>
      <c r="IT77" s="18">
        <v>383.69426200246812</v>
      </c>
      <c r="IU77" s="18">
        <v>381.3839338417053</v>
      </c>
      <c r="IV77" s="18">
        <v>383.22583654689794</v>
      </c>
      <c r="IW77" s="18">
        <v>398.52732708120345</v>
      </c>
      <c r="IX77" s="18">
        <v>406.41228507614136</v>
      </c>
      <c r="IY77" s="18">
        <v>400.22491071653371</v>
      </c>
      <c r="IZ77" s="18">
        <v>387.39763610029223</v>
      </c>
      <c r="JA77" s="18">
        <v>385.15702138853072</v>
      </c>
      <c r="JB77" s="18">
        <v>386.69927856731414</v>
      </c>
      <c r="JC77" s="18">
        <v>388.8432728848457</v>
      </c>
      <c r="JD77" s="18">
        <v>391.66116387605666</v>
      </c>
      <c r="JE77" s="18">
        <v>407.60230588102343</v>
      </c>
      <c r="JF77" s="18">
        <v>418.10946799278258</v>
      </c>
      <c r="JG77" s="18">
        <v>425.33275974369053</v>
      </c>
      <c r="JH77" s="18">
        <v>419.20531448936458</v>
      </c>
      <c r="JI77" s="18">
        <v>413.56341729211806</v>
      </c>
      <c r="JJ77" s="18">
        <v>410.27587780237195</v>
      </c>
      <c r="JK77" s="18">
        <v>404.76606924533843</v>
      </c>
      <c r="JL77" s="18">
        <v>412.25843044853212</v>
      </c>
      <c r="JM77" s="18">
        <v>439.60200201559064</v>
      </c>
      <c r="JN77" s="18">
        <v>456.83345434856415</v>
      </c>
      <c r="JO77" s="18">
        <v>457.33000979232787</v>
      </c>
      <c r="JP77" s="18">
        <v>461.28655378389362</v>
      </c>
      <c r="JQ77" s="18">
        <v>471.56500686120989</v>
      </c>
      <c r="JR77" s="18">
        <v>460.52582105970384</v>
      </c>
      <c r="JS77" s="18">
        <v>477.12373713684087</v>
      </c>
      <c r="JT77" s="18">
        <v>491.78435315752029</v>
      </c>
      <c r="JU77" s="18">
        <v>495.79348799657822</v>
      </c>
      <c r="JV77" s="18">
        <v>504.16888622045519</v>
      </c>
      <c r="JW77" s="18">
        <v>514.67604833221435</v>
      </c>
      <c r="JX77" s="18">
        <v>530.13286532306677</v>
      </c>
      <c r="JY77" s="18">
        <v>529.55558904361726</v>
      </c>
      <c r="JZ77" s="18">
        <v>521.63027063083655</v>
      </c>
      <c r="KA77" s="18">
        <v>529.75494504690164</v>
      </c>
      <c r="KB77" s="18">
        <v>526.75359761095046</v>
      </c>
      <c r="KC77" s="18">
        <v>535.19259406900403</v>
      </c>
      <c r="KD77" s="18">
        <v>529.92739410495756</v>
      </c>
      <c r="KE77" s="18">
        <v>533.25774009847646</v>
      </c>
      <c r="KF77" s="18">
        <v>515.92844432830805</v>
      </c>
      <c r="KG77" s="18">
        <v>504.38291873931882</v>
      </c>
      <c r="KH77" s="18">
        <v>503.5879408121109</v>
      </c>
      <c r="KI77" s="18">
        <v>503.41671479701995</v>
      </c>
      <c r="KJ77" s="18">
        <v>500.27349437713627</v>
      </c>
      <c r="KK77" s="18">
        <v>507.4711022257805</v>
      </c>
      <c r="KL77" s="18">
        <v>507.33167532777782</v>
      </c>
      <c r="KM77" s="18">
        <v>510.25597105693817</v>
      </c>
      <c r="KN77" s="18">
        <v>497.18408784770969</v>
      </c>
      <c r="KO77" s="18">
        <v>510.18748065090182</v>
      </c>
      <c r="KP77" s="18">
        <v>505.2757401037216</v>
      </c>
      <c r="KQ77" s="18">
        <v>491.30002814340588</v>
      </c>
      <c r="KR77" s="18">
        <v>466.05886743307116</v>
      </c>
      <c r="KS77" s="18">
        <v>464.21818777084349</v>
      </c>
      <c r="KT77" s="18">
        <v>463.07586564159391</v>
      </c>
      <c r="KU77" s="18">
        <v>471.94170409440994</v>
      </c>
      <c r="KV77" s="18">
        <v>480.03702547931675</v>
      </c>
      <c r="KW77" s="18">
        <v>487.28477808952334</v>
      </c>
      <c r="KX77" s="18">
        <v>479.73248778104784</v>
      </c>
      <c r="KY77" s="18">
        <v>475.86033375406265</v>
      </c>
      <c r="KZ77" s="18">
        <v>471.26169220590594</v>
      </c>
      <c r="LA77" s="18">
        <v>472.51653428792957</v>
      </c>
      <c r="LB77" s="18">
        <v>466.18484085845949</v>
      </c>
      <c r="LC77" s="18">
        <v>464.51416416835787</v>
      </c>
      <c r="LD77" s="18">
        <v>463.21040036773678</v>
      </c>
      <c r="LE77" s="18">
        <v>474.48685650444031</v>
      </c>
      <c r="LF77" s="18">
        <v>494.05676698637006</v>
      </c>
      <c r="LG77" s="18">
        <v>501.18343834304807</v>
      </c>
      <c r="LH77" s="18">
        <v>501.35099522924423</v>
      </c>
      <c r="LI77" s="18">
        <v>500.13406747913359</v>
      </c>
      <c r="LJ77" s="18">
        <v>500.35176912689207</v>
      </c>
      <c r="LK77" s="18">
        <v>502.21079443359378</v>
      </c>
      <c r="LL77" s="18">
        <v>500.68443681335447</v>
      </c>
      <c r="LM77" s="18">
        <v>506.1661153821945</v>
      </c>
      <c r="LN77" s="18">
        <v>502.95807368516921</v>
      </c>
      <c r="LO77" s="18">
        <v>513.99236731481551</v>
      </c>
      <c r="LP77" s="18">
        <v>524.6096032934189</v>
      </c>
      <c r="LQ77" s="18">
        <v>531.37180784654618</v>
      </c>
      <c r="LR77" s="18">
        <v>529.17399963855746</v>
      </c>
      <c r="LS77" s="18">
        <v>539.28611887264253</v>
      </c>
      <c r="LT77" s="18">
        <v>533.08162191152576</v>
      </c>
      <c r="LU77" s="18">
        <v>525.72379543447494</v>
      </c>
      <c r="LV77" s="18">
        <v>518.9407991509438</v>
      </c>
      <c r="LW77" s="18">
        <v>500.97307495307928</v>
      </c>
      <c r="LX77" s="18">
        <v>504.91127330017088</v>
      </c>
      <c r="LY77" s="18">
        <v>504.15665579080581</v>
      </c>
      <c r="LZ77" s="18">
        <v>497.94237448596954</v>
      </c>
      <c r="MA77" s="18">
        <v>516.23909724140162</v>
      </c>
      <c r="MB77" s="18">
        <v>534.92963983154289</v>
      </c>
      <c r="MC77" s="18">
        <v>548.40390417623519</v>
      </c>
      <c r="MD77" s="18">
        <v>563.63935039043429</v>
      </c>
      <c r="ME77" s="18">
        <v>562.09953929758069</v>
      </c>
      <c r="MF77" s="18">
        <v>552.46196073389058</v>
      </c>
      <c r="MG77" s="18">
        <v>529.78796720695493</v>
      </c>
      <c r="MH77" s="18">
        <v>549.28938728284834</v>
      </c>
      <c r="MI77" s="18">
        <v>546.44092021751408</v>
      </c>
      <c r="MJ77" s="18">
        <v>521.12148475742345</v>
      </c>
      <c r="MK77" s="18">
        <v>521.10925432777412</v>
      </c>
      <c r="ML77" s="18">
        <v>530.15243401050566</v>
      </c>
      <c r="MM77" s="18">
        <v>541.63191527938841</v>
      </c>
      <c r="MN77" s="18">
        <v>555.42661688089368</v>
      </c>
      <c r="MO77" s="18">
        <v>546.86042395448681</v>
      </c>
      <c r="MP77" s="18">
        <v>541.10600680446623</v>
      </c>
      <c r="MQ77" s="18">
        <v>534.89417158555977</v>
      </c>
      <c r="MR77" s="18">
        <v>537.86738903331764</v>
      </c>
      <c r="MS77" s="18">
        <v>548.39411983251568</v>
      </c>
      <c r="MT77" s="18">
        <v>538.66114391756059</v>
      </c>
      <c r="MU77" s="18">
        <v>532.60952732706073</v>
      </c>
      <c r="MV77" s="18">
        <v>538.25020148134229</v>
      </c>
      <c r="MW77" s="18">
        <v>561.18348011684418</v>
      </c>
      <c r="MX77" s="18">
        <v>566.31292231178281</v>
      </c>
      <c r="MY77" s="18">
        <v>556.06137617969512</v>
      </c>
      <c r="MZ77" s="18">
        <v>526.37445429182048</v>
      </c>
      <c r="NA77" s="18">
        <v>533.99278892040252</v>
      </c>
      <c r="NB77" s="18">
        <v>546.51552583837508</v>
      </c>
      <c r="NC77" s="18">
        <v>546.33696156549456</v>
      </c>
      <c r="ND77" s="18">
        <v>549.21111253309255</v>
      </c>
      <c r="NE77" s="18">
        <v>571.70898787307738</v>
      </c>
      <c r="NF77" s="18">
        <v>584.07517529153824</v>
      </c>
      <c r="NG77" s="18">
        <v>584.14366569757465</v>
      </c>
      <c r="NH77" s="18">
        <v>588.5710812306404</v>
      </c>
      <c r="NI77" s="18">
        <v>597.05410723543162</v>
      </c>
      <c r="NJ77" s="18">
        <v>593.12447018909461</v>
      </c>
      <c r="NK77" s="18">
        <v>586.02225969171525</v>
      </c>
      <c r="NL77" s="18">
        <v>572.30827892589571</v>
      </c>
      <c r="NM77" s="18">
        <v>568.20130064964292</v>
      </c>
      <c r="NN77" s="18">
        <v>574.72868095350259</v>
      </c>
      <c r="NO77" s="18">
        <v>568.91555774116512</v>
      </c>
      <c r="NP77" s="18">
        <v>579.33221467351916</v>
      </c>
      <c r="NQ77" s="18">
        <v>576.20000164031978</v>
      </c>
      <c r="NR77" s="18">
        <v>565.30268882274629</v>
      </c>
      <c r="NS77" s="18">
        <v>575.80128963375091</v>
      </c>
      <c r="NT77" s="18">
        <v>571.30538369464875</v>
      </c>
      <c r="NU77" s="18">
        <v>596.23711453485487</v>
      </c>
      <c r="NV77" s="18">
        <v>610.69715150928505</v>
      </c>
      <c r="NW77" s="18">
        <v>617.80180809259411</v>
      </c>
      <c r="NX77" s="18">
        <v>621.64827821731569</v>
      </c>
      <c r="NY77" s="18">
        <v>602.16031161403657</v>
      </c>
      <c r="NZ77" s="18">
        <v>587.09486837196357</v>
      </c>
      <c r="OA77" s="18">
        <v>586.9077427983284</v>
      </c>
      <c r="OB77" s="18">
        <v>586.9273114857674</v>
      </c>
      <c r="OC77" s="18">
        <v>583.23983694648734</v>
      </c>
      <c r="OD77" s="18">
        <v>582.89126970148084</v>
      </c>
      <c r="OE77" s="18">
        <v>579.59516891098019</v>
      </c>
      <c r="OF77" s="18">
        <v>574.76904137134545</v>
      </c>
      <c r="OG77" s="18">
        <v>572.95649169731144</v>
      </c>
      <c r="OH77" s="18">
        <v>566.96235812616351</v>
      </c>
      <c r="OI77" s="18">
        <v>565.8469429421425</v>
      </c>
      <c r="OJ77" s="18">
        <v>561.83536201715469</v>
      </c>
      <c r="OK77" s="18">
        <v>578.57025890636442</v>
      </c>
      <c r="OL77" s="18">
        <v>604.84489092206957</v>
      </c>
      <c r="OM77" s="18">
        <v>609.23806125211718</v>
      </c>
      <c r="ON77" s="18">
        <v>605.34144636583324</v>
      </c>
      <c r="OO77" s="18">
        <v>606.01901216840736</v>
      </c>
      <c r="OP77" s="18">
        <v>595.33573186969761</v>
      </c>
      <c r="OQ77" s="18">
        <v>585.11598485469824</v>
      </c>
      <c r="OR77" s="18">
        <v>568.94491077232362</v>
      </c>
      <c r="OS77" s="18">
        <v>569.06476898288724</v>
      </c>
      <c r="OT77" s="18">
        <v>560.69548597383493</v>
      </c>
      <c r="OU77" s="18">
        <v>551.31719251871107</v>
      </c>
      <c r="OV77" s="18">
        <v>547.15150818014149</v>
      </c>
      <c r="OW77" s="18">
        <v>542.10645594978337</v>
      </c>
      <c r="OX77" s="18">
        <v>549.22701209163665</v>
      </c>
      <c r="OY77" s="18">
        <v>549.96573004245761</v>
      </c>
      <c r="OZ77" s="18">
        <v>551.54834763908389</v>
      </c>
      <c r="PA77" s="18">
        <v>566.87185294675828</v>
      </c>
      <c r="PB77" s="18">
        <v>551.84310099363324</v>
      </c>
      <c r="PC77" s="18">
        <v>542.20063025808338</v>
      </c>
      <c r="PD77" s="18">
        <v>536.5831939201355</v>
      </c>
      <c r="PE77" s="18">
        <v>515.25821678352349</v>
      </c>
      <c r="PF77" s="18">
        <v>507.47232526874541</v>
      </c>
      <c r="PG77" s="18">
        <v>498.3643243088722</v>
      </c>
      <c r="PH77" s="18">
        <v>490.16749035787581</v>
      </c>
      <c r="PI77" s="18">
        <v>474.58103081274032</v>
      </c>
      <c r="PJ77" s="18">
        <v>474.02699234962461</v>
      </c>
      <c r="PK77" s="18">
        <v>480.68890737962721</v>
      </c>
      <c r="PL77" s="18">
        <v>481.48755443572998</v>
      </c>
      <c r="PM77" s="18">
        <v>474.84643113613129</v>
      </c>
      <c r="PN77" s="18">
        <v>491.48103850221634</v>
      </c>
      <c r="PO77" s="18">
        <v>511.56340398645403</v>
      </c>
      <c r="PP77" s="18">
        <v>524.9520553236008</v>
      </c>
      <c r="PQ77" s="18">
        <v>527.20979263687138</v>
      </c>
      <c r="PR77" s="18">
        <v>535.69648777055738</v>
      </c>
      <c r="PS77" s="18">
        <v>518.1641668682098</v>
      </c>
      <c r="PT77" s="18">
        <v>516.45924497508997</v>
      </c>
      <c r="PU77" s="18">
        <v>513.22551937580113</v>
      </c>
      <c r="PV77" s="18">
        <v>506.36302529954912</v>
      </c>
      <c r="PW77" s="18">
        <v>509.73862388277053</v>
      </c>
      <c r="PX77" s="18">
        <v>504.08938842773438</v>
      </c>
      <c r="PY77" s="18">
        <v>498.31295650434498</v>
      </c>
      <c r="PZ77" s="18">
        <v>504.24593792724613</v>
      </c>
      <c r="QA77" s="18">
        <v>507.10296629333499</v>
      </c>
      <c r="QB77" s="18">
        <v>506.70303124380115</v>
      </c>
      <c r="QC77" s="18">
        <v>511.40563144397737</v>
      </c>
      <c r="QD77" s="18">
        <v>499.94571886253357</v>
      </c>
      <c r="QE77" s="18">
        <v>499.43204081726071</v>
      </c>
      <c r="QF77" s="18">
        <v>502.96174281406405</v>
      </c>
      <c r="QG77" s="18">
        <v>488.2301903014183</v>
      </c>
      <c r="QH77" s="18">
        <v>482.7081513147354</v>
      </c>
      <c r="QI77" s="18">
        <v>475.53011215353013</v>
      </c>
      <c r="QJ77" s="18">
        <v>483.32578801202772</v>
      </c>
      <c r="QK77" s="18">
        <v>478.49599134349819</v>
      </c>
      <c r="QL77" s="18">
        <v>489.60122146511083</v>
      </c>
      <c r="QM77" s="18">
        <v>478.87024249076848</v>
      </c>
      <c r="QN77" s="18">
        <v>478.91794116640091</v>
      </c>
      <c r="QO77" s="18">
        <v>511.87650298547743</v>
      </c>
      <c r="QP77" s="18">
        <v>512.79500825214393</v>
      </c>
      <c r="QQ77" s="18">
        <v>504.89292765569689</v>
      </c>
      <c r="QR77" s="18">
        <v>503.4900973749161</v>
      </c>
      <c r="QS77" s="18">
        <v>503.11462318468097</v>
      </c>
      <c r="QT77" s="18">
        <v>506.5232439279556</v>
      </c>
      <c r="QU77" s="18">
        <v>510.78065648889537</v>
      </c>
      <c r="QV77" s="18">
        <v>513.30379412555692</v>
      </c>
      <c r="QW77" s="18">
        <v>524.6683093557358</v>
      </c>
      <c r="QX77" s="18">
        <v>527.64397288942337</v>
      </c>
      <c r="QY77" s="18">
        <v>516.61579447460178</v>
      </c>
      <c r="QZ77" s="18">
        <v>520.43780374002461</v>
      </c>
      <c r="RA77" s="18">
        <v>538.00803897428511</v>
      </c>
      <c r="RB77" s="18">
        <v>547.41690850353245</v>
      </c>
      <c r="RC77" s="18">
        <v>554.17177479887005</v>
      </c>
      <c r="RD77" s="18">
        <v>553.81586929607386</v>
      </c>
      <c r="RE77" s="18">
        <v>547.11603993415827</v>
      </c>
      <c r="RF77" s="18">
        <v>535.0764049873352</v>
      </c>
      <c r="RG77" s="18">
        <v>521.59724847078326</v>
      </c>
      <c r="RH77" s="18">
        <v>512.88673647451401</v>
      </c>
      <c r="RI77" s="18">
        <v>511.36894015502935</v>
      </c>
      <c r="RJ77" s="18">
        <v>508.47032832813267</v>
      </c>
      <c r="RK77" s="18">
        <v>510.82957820749283</v>
      </c>
      <c r="RL77" s="18">
        <v>509.67257956266405</v>
      </c>
      <c r="RM77" s="18">
        <v>507.29131490993501</v>
      </c>
      <c r="RN77" s="18">
        <v>510.29510843181606</v>
      </c>
      <c r="RO77" s="18">
        <v>520.23600165081029</v>
      </c>
      <c r="RP77" s="18">
        <v>520.52463979053493</v>
      </c>
      <c r="RQ77" s="18">
        <v>519.12670168161389</v>
      </c>
      <c r="RR77" s="18">
        <v>518.90655394792554</v>
      </c>
      <c r="RS77" s="18">
        <v>500.88746194553374</v>
      </c>
      <c r="RT77" s="18">
        <v>500.88868498849871</v>
      </c>
      <c r="RU77" s="18">
        <v>493.52229721069335</v>
      </c>
      <c r="RV77" s="18">
        <v>475.55946518468858</v>
      </c>
      <c r="RW77" s="18">
        <v>472.96172192716597</v>
      </c>
      <c r="RX77" s="18">
        <v>470.89967148828509</v>
      </c>
      <c r="RY77" s="18">
        <v>472.07868490648275</v>
      </c>
      <c r="RZ77" s="18">
        <v>469.85152366733553</v>
      </c>
      <c r="SA77" s="18">
        <v>463.99559395122526</v>
      </c>
      <c r="SB77" s="18">
        <v>457.26029634332656</v>
      </c>
      <c r="SC77" s="18">
        <v>459.78954919481282</v>
      </c>
      <c r="SD77" s="18">
        <v>460.65790969991684</v>
      </c>
      <c r="SE77" s="18">
        <v>463.58465151500701</v>
      </c>
      <c r="SF77" s="18">
        <v>464.61567673444745</v>
      </c>
      <c r="SG77" s="18">
        <v>477.5273413152695</v>
      </c>
      <c r="SH77" s="18">
        <v>477.20323492956163</v>
      </c>
      <c r="SI77" s="18">
        <v>479.69457344913485</v>
      </c>
      <c r="SJ77" s="18">
        <v>479.50133266067502</v>
      </c>
      <c r="SK77" s="18">
        <v>478.27584360980984</v>
      </c>
      <c r="SL77" s="18">
        <v>477.28395576524736</v>
      </c>
      <c r="SM77" s="18">
        <v>476.48653175210956</v>
      </c>
      <c r="SN77" s="18">
        <v>474.49908693408969</v>
      </c>
      <c r="SO77" s="18">
        <v>476.75070903253555</v>
      </c>
      <c r="SP77" s="5">
        <v>477.94562200927732</v>
      </c>
      <c r="SQ77" s="5">
        <v>477.15064408206939</v>
      </c>
      <c r="SR77" s="5">
        <v>469.31216171979906</v>
      </c>
      <c r="SS77" s="5">
        <v>479.86579946422574</v>
      </c>
    </row>
    <row r="78" spans="1:513" x14ac:dyDescent="0.25">
      <c r="A78" s="5" t="s">
        <v>309</v>
      </c>
      <c r="B78" s="5" t="str">
        <f ca="1">_xlfn.XLOOKUP(A78,bonds[worksheet get],bonds[unique lookup],"-")</f>
        <v>TELEFO 2.502 PERP nc-27</v>
      </c>
      <c r="C78" s="5" t="str">
        <f ca="1">_xlfn.XLOOKUP(A78,bonds[worksheet get],bonds[ID_ISIN],"-")</f>
        <v>XS2109819859</v>
      </c>
      <c r="D78" s="18">
        <f ca="1">_xll.BDH(A78,"blp_i_sprd_mid","-2AY",,"Dates=H","Fill=C","Sort=R","Dir=H","factor="&amp;_xlfn.XLOOKUP(A78,bonds[worksheet get],bonds[yas/blp factor]),"cols=112;rows=1")</f>
        <v>346.68576458990577</v>
      </c>
      <c r="E78" s="18">
        <v>348.01482828259469</v>
      </c>
      <c r="F78" s="18">
        <v>354.50825375258921</v>
      </c>
      <c r="G78" s="18">
        <v>358.18566306769844</v>
      </c>
      <c r="H78" s="18">
        <v>362.92132685691121</v>
      </c>
      <c r="I78" s="18">
        <v>367.52808146089313</v>
      </c>
      <c r="J78" s="18">
        <v>369.11796141207219</v>
      </c>
      <c r="K78" s="18">
        <v>369.31182483792304</v>
      </c>
      <c r="L78" s="18">
        <v>366.88653342276808</v>
      </c>
      <c r="M78" s="18">
        <v>363.18414170742034</v>
      </c>
      <c r="N78" s="18">
        <v>359.05505059599875</v>
      </c>
      <c r="O78" s="18">
        <v>359.68860426604749</v>
      </c>
      <c r="P78" s="18">
        <v>351.8341376310587</v>
      </c>
      <c r="Q78" s="18">
        <v>350.32020417660476</v>
      </c>
      <c r="R78" s="18">
        <v>343.11727853983638</v>
      </c>
      <c r="S78" s="18">
        <v>337.17946165114637</v>
      </c>
      <c r="T78" s="18">
        <v>358.91814704269171</v>
      </c>
      <c r="U78" s="18">
        <v>353.78276484966278</v>
      </c>
      <c r="V78" s="18">
        <v>354.03059026002882</v>
      </c>
      <c r="W78" s="18">
        <v>326.41104785233739</v>
      </c>
      <c r="X78" s="18">
        <v>310.23544334590434</v>
      </c>
      <c r="Y78" s="18">
        <v>296.44216052621601</v>
      </c>
      <c r="Z78" s="18">
        <v>309.28911002486944</v>
      </c>
      <c r="AA78" s="18">
        <v>334.0986320537329</v>
      </c>
      <c r="AB78" s="18">
        <v>345.40766499370335</v>
      </c>
      <c r="AC78" s="18">
        <v>364.19243138104679</v>
      </c>
      <c r="AD78" s="18">
        <v>364.60014415293932</v>
      </c>
      <c r="AE78" s="18">
        <v>365.58644931435583</v>
      </c>
      <c r="AF78" s="18">
        <v>357.86988552868365</v>
      </c>
      <c r="AG78" s="18">
        <v>352.48967581331732</v>
      </c>
      <c r="AH78" s="18">
        <v>362.1798492178321</v>
      </c>
      <c r="AI78" s="18">
        <v>374.81294937044385</v>
      </c>
      <c r="AJ78" s="18">
        <v>378.40941570878027</v>
      </c>
      <c r="AK78" s="18">
        <v>377.4021253311634</v>
      </c>
      <c r="AL78" s="18">
        <v>380.06624849259856</v>
      </c>
      <c r="AM78" s="18">
        <v>390.82766721934081</v>
      </c>
      <c r="AN78" s="18">
        <v>403.4247927156091</v>
      </c>
      <c r="AO78" s="18">
        <v>410.76362260967494</v>
      </c>
      <c r="AP78" s="18">
        <v>411.86384751617908</v>
      </c>
      <c r="AQ78" s="18">
        <v>393.23297271430494</v>
      </c>
      <c r="AR78" s="18">
        <v>386.09799920618536</v>
      </c>
      <c r="AS78" s="18">
        <v>384.67999816864733</v>
      </c>
      <c r="AT78" s="18">
        <v>384.08841493099925</v>
      </c>
      <c r="AU78" s="18">
        <v>387.09929380774497</v>
      </c>
      <c r="AV78" s="18">
        <v>410.80559304207566</v>
      </c>
      <c r="AW78" s="18">
        <v>416.7673930349946</v>
      </c>
      <c r="AX78" s="18">
        <v>419.30760349124671</v>
      </c>
      <c r="AY78" s="18">
        <v>395.09166329205038</v>
      </c>
      <c r="AZ78" s="18">
        <v>383.32695137172936</v>
      </c>
      <c r="BA78" s="18">
        <v>375.74829043537375</v>
      </c>
      <c r="BB78" s="18">
        <v>369.95637076407667</v>
      </c>
      <c r="BC78" s="18">
        <v>383.59376340627665</v>
      </c>
      <c r="BD78" s="18">
        <v>387.39708401858809</v>
      </c>
      <c r="BE78" s="18">
        <v>401.07244990915063</v>
      </c>
      <c r="BF78" s="18">
        <v>404.90874728977684</v>
      </c>
      <c r="BG78" s="18">
        <v>391.94687875002626</v>
      </c>
      <c r="BH78" s="18">
        <v>386.66759793162345</v>
      </c>
      <c r="BI78" s="18">
        <v>392.46951056301594</v>
      </c>
      <c r="BJ78" s="18">
        <v>371.56323874741793</v>
      </c>
      <c r="BK78" s="18">
        <v>370.79977659612894</v>
      </c>
      <c r="BL78" s="18">
        <v>413.41575421899557</v>
      </c>
      <c r="BM78" s="18">
        <v>446.36354294955731</v>
      </c>
      <c r="BN78" s="18">
        <v>468.17617624580856</v>
      </c>
      <c r="BO78" s="18">
        <v>504.38266926348211</v>
      </c>
      <c r="BP78" s="18">
        <v>512.19816335409871</v>
      </c>
      <c r="BQ78" s="18">
        <v>509.43910707175729</v>
      </c>
      <c r="BR78" s="18">
        <v>507.3885516601801</v>
      </c>
      <c r="BS78" s="18">
        <v>506.14542742431166</v>
      </c>
      <c r="BT78" s="18">
        <v>512.73378601521256</v>
      </c>
      <c r="BU78" s="18">
        <v>508.85351961016653</v>
      </c>
      <c r="BV78" s="18">
        <v>516.61205382823948</v>
      </c>
      <c r="BW78" s="18">
        <v>529.23616031676534</v>
      </c>
      <c r="BX78" s="18">
        <v>600.40402352422473</v>
      </c>
      <c r="BY78" s="18">
        <v>629.66440997958182</v>
      </c>
      <c r="BZ78" s="18">
        <v>590.56995149433612</v>
      </c>
      <c r="CA78" s="18">
        <v>630.50281933158635</v>
      </c>
      <c r="CB78" s="18">
        <v>626.11890773773189</v>
      </c>
      <c r="CC78" s="18">
        <v>528.03600580930708</v>
      </c>
      <c r="CD78" s="18">
        <v>467.07794993132353</v>
      </c>
      <c r="CE78" s="18">
        <v>392.08777948737139</v>
      </c>
      <c r="CF78" s="18">
        <v>392.54046057969333</v>
      </c>
      <c r="CG78" s="18">
        <v>324.99704399883746</v>
      </c>
      <c r="CH78" s="18">
        <v>322.78260404169561</v>
      </c>
      <c r="CI78" s="18">
        <v>339.52880656957626</v>
      </c>
      <c r="CJ78" s="18">
        <v>287.7532817232609</v>
      </c>
      <c r="CK78" s="18">
        <v>262.57302087485789</v>
      </c>
      <c r="CL78" s="18">
        <v>250.73635964185002</v>
      </c>
      <c r="CM78" s="18">
        <v>258.89061507970092</v>
      </c>
      <c r="CN78" s="18">
        <v>281.89740710735322</v>
      </c>
      <c r="CO78" s="18">
        <v>286.45719479888675</v>
      </c>
      <c r="CP78" s="18">
        <v>265.99161252349614</v>
      </c>
      <c r="CQ78" s="18">
        <v>252.20132759183645</v>
      </c>
      <c r="CR78" s="18">
        <v>249.77503688067196</v>
      </c>
      <c r="CS78" s="18">
        <v>241.5068616977334</v>
      </c>
      <c r="CT78" s="18">
        <v>223.16278485059738</v>
      </c>
      <c r="CU78" s="18">
        <v>225.72997629910708</v>
      </c>
      <c r="CV78" s="18">
        <v>225.83190449208021</v>
      </c>
      <c r="CW78" s="18">
        <v>228.22022195488213</v>
      </c>
      <c r="CX78" s="18">
        <v>226.68830117225647</v>
      </c>
      <c r="CY78" s="18">
        <v>227.21692876130342</v>
      </c>
      <c r="CZ78" s="18">
        <v>228.26718886733056</v>
      </c>
      <c r="DA78" s="18">
        <v>227.32085554629563</v>
      </c>
      <c r="DB78" s="18">
        <v>231.86965098172425</v>
      </c>
      <c r="DC78" s="18">
        <v>239.8040612974763</v>
      </c>
      <c r="DD78" s="18">
        <v>235.67297159403563</v>
      </c>
      <c r="DE78" s="18">
        <v>233.65839083880186</v>
      </c>
      <c r="DF78" s="18">
        <v>236.55035349041225</v>
      </c>
      <c r="DG78" s="18">
        <v>243.97012636125086</v>
      </c>
      <c r="DH78" s="18">
        <v>255.64789952874185</v>
      </c>
      <c r="DI78" s="18">
        <v>257.86134018987417</v>
      </c>
      <c r="DJ78" s="18">
        <v>257.51058729052545</v>
      </c>
      <c r="DK78" s="18">
        <v>253.0177524316311</v>
      </c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8"/>
      <c r="IY78" s="18"/>
      <c r="IZ78" s="18"/>
      <c r="JA78" s="18"/>
      <c r="JB78" s="18"/>
      <c r="JC78" s="18"/>
      <c r="JD78" s="18"/>
      <c r="JE78" s="18"/>
      <c r="JF78" s="18"/>
      <c r="JG78" s="18"/>
      <c r="JH78" s="18"/>
      <c r="JI78" s="18"/>
      <c r="JJ78" s="18"/>
      <c r="JK78" s="18"/>
      <c r="JL78" s="18"/>
      <c r="JM78" s="18"/>
      <c r="JN78" s="18"/>
      <c r="JO78" s="18"/>
      <c r="JP78" s="18"/>
      <c r="JQ78" s="18"/>
      <c r="JR78" s="18"/>
      <c r="JS78" s="18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8"/>
      <c r="KI78" s="18"/>
      <c r="KJ78" s="18"/>
      <c r="KK78" s="18"/>
      <c r="KL78" s="18"/>
      <c r="KM78" s="18"/>
      <c r="KN78" s="18"/>
      <c r="KO78" s="18"/>
      <c r="KP78" s="18"/>
      <c r="KQ78" s="18"/>
      <c r="KR78" s="18"/>
      <c r="KS78" s="18"/>
      <c r="KT78" s="18"/>
      <c r="KU78" s="18"/>
      <c r="KV78" s="18"/>
      <c r="KW78" s="18"/>
      <c r="KX78" s="18"/>
      <c r="KY78" s="18"/>
      <c r="KZ78" s="18"/>
      <c r="LA78" s="18"/>
      <c r="LB78" s="18"/>
      <c r="LC78" s="18"/>
      <c r="LD78" s="18"/>
      <c r="LE78" s="18"/>
      <c r="LF78" s="18"/>
      <c r="LG78" s="18"/>
      <c r="LH78" s="18"/>
      <c r="LI78" s="18"/>
      <c r="LJ78" s="18"/>
      <c r="LK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8"/>
      <c r="MG78" s="18"/>
      <c r="MH78" s="18"/>
      <c r="MI78" s="18"/>
      <c r="MJ78" s="18"/>
      <c r="MK78" s="18"/>
      <c r="ML78" s="18"/>
      <c r="MM78" s="18"/>
      <c r="MN78" s="18"/>
      <c r="MO78" s="18"/>
      <c r="MP78" s="18"/>
      <c r="MQ78" s="18"/>
      <c r="MR78" s="18"/>
      <c r="MS78" s="18"/>
      <c r="MT78" s="18"/>
      <c r="MU78" s="18"/>
      <c r="MV78" s="18"/>
      <c r="MW78" s="18"/>
      <c r="MX78" s="18"/>
      <c r="MY78" s="18"/>
      <c r="MZ78" s="18"/>
      <c r="NA78" s="18"/>
      <c r="NB78" s="18"/>
      <c r="NC78" s="18"/>
      <c r="ND78" s="18"/>
      <c r="NE78" s="18"/>
      <c r="NF78" s="18"/>
      <c r="NG78" s="18"/>
      <c r="NH78" s="18"/>
      <c r="NI78" s="18"/>
      <c r="NJ78" s="18"/>
      <c r="NK78" s="18"/>
      <c r="NL78" s="18"/>
      <c r="NM78" s="18"/>
      <c r="NN78" s="18"/>
      <c r="NO78" s="18"/>
      <c r="NP78" s="18"/>
      <c r="NQ78" s="18"/>
      <c r="NR78" s="18"/>
      <c r="NS78" s="18"/>
      <c r="NT78" s="18"/>
      <c r="NU78" s="18"/>
      <c r="NV78" s="18"/>
      <c r="NW78" s="18"/>
      <c r="NX78" s="18"/>
      <c r="NY78" s="18"/>
      <c r="NZ78" s="18"/>
      <c r="OA78" s="18"/>
      <c r="OB78" s="18"/>
      <c r="OC78" s="18"/>
      <c r="OD78" s="18"/>
      <c r="OE78" s="18"/>
      <c r="OF78" s="18"/>
      <c r="OG78" s="18"/>
      <c r="OH78" s="18"/>
      <c r="OI78" s="18"/>
      <c r="OJ78" s="18"/>
      <c r="OK78" s="18"/>
      <c r="OL78" s="18"/>
      <c r="OM78" s="18"/>
      <c r="ON78" s="18"/>
      <c r="OO78" s="18"/>
      <c r="OP78" s="18"/>
      <c r="OQ78" s="18"/>
      <c r="OR78" s="18"/>
      <c r="OS78" s="18"/>
      <c r="OT78" s="18"/>
      <c r="OU78" s="18"/>
      <c r="OV78" s="18"/>
      <c r="OW78" s="18"/>
      <c r="OX78" s="18"/>
      <c r="OY78" s="18"/>
      <c r="OZ78" s="18"/>
      <c r="PA78" s="18"/>
      <c r="PB78" s="18"/>
      <c r="PC78" s="18"/>
      <c r="PD78" s="18"/>
      <c r="PE78" s="18"/>
      <c r="PF78" s="18"/>
      <c r="PG78" s="18"/>
      <c r="PH78" s="18"/>
      <c r="PI78" s="18"/>
      <c r="PJ78" s="18"/>
      <c r="PK78" s="18"/>
      <c r="PL78" s="18"/>
      <c r="PM78" s="18"/>
      <c r="PN78" s="18"/>
      <c r="PO78" s="18"/>
      <c r="PP78" s="18"/>
      <c r="PQ78" s="18"/>
      <c r="PR78" s="18"/>
      <c r="PS78" s="18"/>
      <c r="PT78" s="18"/>
      <c r="PU78" s="18"/>
      <c r="PV78" s="18"/>
      <c r="PW78" s="18"/>
      <c r="PX78" s="18"/>
      <c r="PY78" s="18"/>
      <c r="PZ78" s="18"/>
      <c r="QA78" s="18"/>
      <c r="QB78" s="18"/>
      <c r="QC78" s="18"/>
      <c r="QD78" s="18"/>
      <c r="QE78" s="18"/>
      <c r="QF78" s="18"/>
      <c r="QG78" s="18"/>
      <c r="QH78" s="18"/>
      <c r="QI78" s="18"/>
      <c r="QJ78" s="18"/>
      <c r="QK78" s="18"/>
      <c r="QL78" s="18"/>
      <c r="QM78" s="18"/>
      <c r="QN78" s="18"/>
      <c r="QO78" s="18"/>
      <c r="QP78" s="18"/>
      <c r="QQ78" s="18"/>
      <c r="QR78" s="18"/>
      <c r="QS78" s="18"/>
      <c r="QT78" s="18"/>
      <c r="QU78" s="18"/>
      <c r="QV78" s="18"/>
      <c r="QW78" s="18"/>
      <c r="QX78" s="18"/>
      <c r="QY78" s="18"/>
      <c r="QZ78" s="18"/>
      <c r="RA78" s="18"/>
      <c r="RB78" s="18"/>
      <c r="RC78" s="18"/>
      <c r="RD78" s="18"/>
      <c r="RE78" s="18"/>
      <c r="RF78" s="18"/>
      <c r="RG78" s="18"/>
      <c r="RH78" s="18"/>
      <c r="RI78" s="18"/>
      <c r="RJ78" s="18"/>
      <c r="RK78" s="18"/>
      <c r="RL78" s="18"/>
      <c r="RM78" s="18"/>
      <c r="RN78" s="18"/>
      <c r="RO78" s="18"/>
      <c r="RP78" s="18"/>
      <c r="RQ78" s="18"/>
      <c r="RR78" s="18"/>
      <c r="RS78" s="18"/>
      <c r="RT78" s="18"/>
      <c r="RU78" s="18"/>
      <c r="RV78" s="18"/>
      <c r="RW78" s="18"/>
      <c r="RX78" s="18"/>
      <c r="RY78" s="18"/>
      <c r="RZ78" s="18"/>
      <c r="SA78" s="18"/>
      <c r="SB78" s="18"/>
      <c r="SC78" s="18"/>
      <c r="SD78" s="18"/>
      <c r="SE78" s="18"/>
      <c r="SF78" s="18"/>
      <c r="SG78" s="18"/>
      <c r="SH78" s="18"/>
      <c r="SI78" s="18"/>
      <c r="SJ78" s="18"/>
      <c r="SK78" s="18"/>
      <c r="SL78" s="18"/>
      <c r="SM78" s="18"/>
      <c r="SN78" s="18"/>
      <c r="SO78" s="18"/>
    </row>
    <row r="79" spans="1:513" x14ac:dyDescent="0.25">
      <c r="A79" s="5" t="s">
        <v>126</v>
      </c>
      <c r="B79" s="5" t="str">
        <f ca="1">_xlfn.XLOOKUP(A79,bonds[worksheet get],bonds[unique lookup],"-")</f>
        <v>TELEFO 2 7/8 PERP nc-27</v>
      </c>
      <c r="C79" s="5" t="str">
        <f ca="1">_xlfn.XLOOKUP(A79,bonds[worksheet get],bonds[ID_ISIN],"-")</f>
        <v>XS2056371334</v>
      </c>
      <c r="D79" s="18">
        <f ca="1">_xll.BDH(A79,"blp_i_sprd_mid","-2AY",,"Dates=H","Fill=C","Sort=R","Dir=H","factor="&amp;_xlfn.XLOOKUP(A79,bonds[worksheet get],bonds[yas/blp factor]),"cols=203;rows=1")</f>
        <v>373.81608902549743</v>
      </c>
      <c r="E79" s="18">
        <v>374.14241604995726</v>
      </c>
      <c r="F79" s="18">
        <v>379.64806190299987</v>
      </c>
      <c r="G79" s="18">
        <v>383.09295758628843</v>
      </c>
      <c r="H79" s="18">
        <v>386.65361453819276</v>
      </c>
      <c r="I79" s="18">
        <v>390.71523835945129</v>
      </c>
      <c r="J79" s="18">
        <v>392.33888994598391</v>
      </c>
      <c r="K79" s="18">
        <v>391.53554665946962</v>
      </c>
      <c r="L79" s="18">
        <v>389.40593849372863</v>
      </c>
      <c r="M79" s="18">
        <v>383.12888349723812</v>
      </c>
      <c r="N79" s="18">
        <v>378.16112836647034</v>
      </c>
      <c r="O79" s="18">
        <v>380.71585981178282</v>
      </c>
      <c r="P79" s="18">
        <v>366.60995005416868</v>
      </c>
      <c r="Q79" s="18">
        <v>365.47628797531132</v>
      </c>
      <c r="R79" s="18">
        <v>353.6646468086243</v>
      </c>
      <c r="S79" s="18">
        <v>343.42875601387021</v>
      </c>
      <c r="T79" s="18">
        <v>367.35042299652099</v>
      </c>
      <c r="U79" s="18">
        <v>361.2320407733917</v>
      </c>
      <c r="V79" s="18">
        <v>361.97650548362731</v>
      </c>
      <c r="W79" s="18">
        <v>338.33226636886593</v>
      </c>
      <c r="X79" s="18">
        <v>321.28342573928836</v>
      </c>
      <c r="Y79" s="18">
        <v>305.97798973274229</v>
      </c>
      <c r="Z79" s="18">
        <v>320.53097749328612</v>
      </c>
      <c r="AA79" s="18">
        <v>346.98941296577453</v>
      </c>
      <c r="AB79" s="18">
        <v>358.64138341712948</v>
      </c>
      <c r="AC79" s="18">
        <v>378.68604584312436</v>
      </c>
      <c r="AD79" s="18">
        <v>381.0741209793091</v>
      </c>
      <c r="AE79" s="18">
        <v>383.14285468482973</v>
      </c>
      <c r="AF79" s="18">
        <v>371.77529769515991</v>
      </c>
      <c r="AG79" s="18">
        <v>368.75951705932613</v>
      </c>
      <c r="AH79" s="18">
        <v>384.46612573814394</v>
      </c>
      <c r="AI79" s="18">
        <v>391.20422992515569</v>
      </c>
      <c r="AJ79" s="18">
        <v>405.99073610687253</v>
      </c>
      <c r="AK79" s="18">
        <v>406.91083860397339</v>
      </c>
      <c r="AL79" s="18">
        <v>410.07331670951839</v>
      </c>
      <c r="AM79" s="18">
        <v>422.01968004226683</v>
      </c>
      <c r="AN79" s="18">
        <v>435.08872809219361</v>
      </c>
      <c r="AO79" s="18">
        <v>442.49645134162904</v>
      </c>
      <c r="AP79" s="18">
        <v>443.44449621391294</v>
      </c>
      <c r="AQ79" s="18">
        <v>430.20080831909183</v>
      </c>
      <c r="AR79" s="18">
        <v>421.22332234954831</v>
      </c>
      <c r="AS79" s="18">
        <v>419.80524680900572</v>
      </c>
      <c r="AT79" s="18">
        <v>416.24558779907227</v>
      </c>
      <c r="AU79" s="18">
        <v>423.76009083938601</v>
      </c>
      <c r="AV79" s="18">
        <v>449.66666440200805</v>
      </c>
      <c r="AW79" s="18">
        <v>457.63024132919315</v>
      </c>
      <c r="AX79" s="18">
        <v>461.94634035301209</v>
      </c>
      <c r="AY79" s="18">
        <v>438.03465279006957</v>
      </c>
      <c r="AZ79" s="18">
        <v>423.468691783905</v>
      </c>
      <c r="BA79" s="18">
        <v>416.16076273155215</v>
      </c>
      <c r="BB79" s="18">
        <v>410.10624879455565</v>
      </c>
      <c r="BC79" s="18">
        <v>426.18508982849124</v>
      </c>
      <c r="BD79" s="18">
        <v>430.23573628807065</v>
      </c>
      <c r="BE79" s="18">
        <v>447.65481338882444</v>
      </c>
      <c r="BF79" s="18">
        <v>450.53287803268432</v>
      </c>
      <c r="BG79" s="18">
        <v>436.32418025207517</v>
      </c>
      <c r="BH79" s="18">
        <v>429.71980028915402</v>
      </c>
      <c r="BI79" s="18">
        <v>431.32648686218261</v>
      </c>
      <c r="BJ79" s="18">
        <v>411.81572339057925</v>
      </c>
      <c r="BK79" s="18">
        <v>406.62842102622983</v>
      </c>
      <c r="BL79" s="18">
        <v>445.69884712600708</v>
      </c>
      <c r="BM79" s="18">
        <v>483.02387271881099</v>
      </c>
      <c r="BN79" s="18">
        <v>501.3460873031616</v>
      </c>
      <c r="BO79" s="18">
        <v>532.83415030860897</v>
      </c>
      <c r="BP79" s="18">
        <v>539.65308779525753</v>
      </c>
      <c r="BQ79" s="18">
        <v>537.43566073608395</v>
      </c>
      <c r="BR79" s="18">
        <v>538.49846893501285</v>
      </c>
      <c r="BS79" s="18">
        <v>538.35376734924318</v>
      </c>
      <c r="BT79" s="18">
        <v>546.08382585525521</v>
      </c>
      <c r="BU79" s="18">
        <v>541.12804602813719</v>
      </c>
      <c r="BV79" s="18">
        <v>551.04758921813959</v>
      </c>
      <c r="BW79" s="18">
        <v>562.87220363044742</v>
      </c>
      <c r="BX79" s="18">
        <v>633.1362998542786</v>
      </c>
      <c r="BY79" s="18">
        <v>659.62766741180428</v>
      </c>
      <c r="BZ79" s="18">
        <v>633.86978720283514</v>
      </c>
      <c r="CA79" s="18">
        <v>662.17641120529174</v>
      </c>
      <c r="CB79" s="18">
        <v>650.98948171234133</v>
      </c>
      <c r="CC79" s="18">
        <v>550.00274397468559</v>
      </c>
      <c r="CD79" s="18">
        <v>497.16570838737488</v>
      </c>
      <c r="CE79" s="18">
        <v>408.51253546714787</v>
      </c>
      <c r="CF79" s="18">
        <v>408.60833789634705</v>
      </c>
      <c r="CG79" s="18">
        <v>347.35665561103821</v>
      </c>
      <c r="CH79" s="18">
        <v>339.39108279991149</v>
      </c>
      <c r="CI79" s="18">
        <v>355.42900821304318</v>
      </c>
      <c r="CJ79" s="18">
        <v>297.96052393913266</v>
      </c>
      <c r="CK79" s="18">
        <v>275.16054373168947</v>
      </c>
      <c r="CL79" s="18">
        <v>265.0503936252594</v>
      </c>
      <c r="CM79" s="18">
        <v>267.83964143371583</v>
      </c>
      <c r="CN79" s="18">
        <v>288.32838803672792</v>
      </c>
      <c r="CO79" s="18">
        <v>288.90420055389404</v>
      </c>
      <c r="CP79" s="18">
        <v>268.04421953773499</v>
      </c>
      <c r="CQ79" s="18">
        <v>255.00910151481628</v>
      </c>
      <c r="CR79" s="18">
        <v>253.45430792427064</v>
      </c>
      <c r="CS79" s="18">
        <v>246.32800431060792</v>
      </c>
      <c r="CT79" s="18">
        <v>231.87980045700073</v>
      </c>
      <c r="CU79" s="18">
        <v>236.3465887184143</v>
      </c>
      <c r="CV79" s="18">
        <v>235.39654796218872</v>
      </c>
      <c r="CW79" s="18">
        <v>238.26862495422361</v>
      </c>
      <c r="CX79" s="18">
        <v>237.22677353668215</v>
      </c>
      <c r="CY79" s="18">
        <v>239.41725616264344</v>
      </c>
      <c r="CZ79" s="18">
        <v>239.81942677688599</v>
      </c>
      <c r="DA79" s="18">
        <v>238.27960231590271</v>
      </c>
      <c r="DB79" s="18">
        <v>244.67142063903808</v>
      </c>
      <c r="DC79" s="18">
        <v>255.44420421409606</v>
      </c>
      <c r="DD79" s="18">
        <v>251.55722023773194</v>
      </c>
      <c r="DE79" s="18">
        <v>249.2190422000885</v>
      </c>
      <c r="DF79" s="18">
        <v>250.54031736946104</v>
      </c>
      <c r="DG79" s="18">
        <v>259.10864713096618</v>
      </c>
      <c r="DH79" s="18">
        <v>269.05812858009341</v>
      </c>
      <c r="DI79" s="18">
        <v>268.73978509140011</v>
      </c>
      <c r="DJ79" s="18">
        <v>266.28285195922854</v>
      </c>
      <c r="DK79" s="18">
        <v>260.29120836639402</v>
      </c>
      <c r="DL79" s="18">
        <v>261.01870806312564</v>
      </c>
      <c r="DM79" s="18">
        <v>271.22865236663819</v>
      </c>
      <c r="DN79" s="18">
        <v>257.33829807472233</v>
      </c>
      <c r="DO79" s="18">
        <v>251.63406176948547</v>
      </c>
      <c r="DP79" s="18">
        <v>245.28415700912475</v>
      </c>
      <c r="DQ79" s="18">
        <v>244.33711007881166</v>
      </c>
      <c r="DR79" s="18">
        <v>240.74950869369508</v>
      </c>
      <c r="DS79" s="18">
        <v>247.03754105186462</v>
      </c>
      <c r="DT79" s="18">
        <v>253.88741473960877</v>
      </c>
      <c r="DU79" s="18">
        <v>257.80433697509767</v>
      </c>
      <c r="DV79" s="18">
        <v>256.15673478126524</v>
      </c>
      <c r="DW79" s="18">
        <v>256.39424497032167</v>
      </c>
      <c r="DX79" s="18">
        <v>259.34715526199341</v>
      </c>
      <c r="DY79" s="18">
        <v>259.69044729995727</v>
      </c>
      <c r="DZ79" s="18">
        <v>268.01428127861021</v>
      </c>
      <c r="EA79" s="18">
        <v>266.8476871147156</v>
      </c>
      <c r="EB79" s="18">
        <v>261.89589905548092</v>
      </c>
      <c r="EC79" s="18">
        <v>256.20663187980654</v>
      </c>
      <c r="ED79" s="18">
        <v>249.13222124862671</v>
      </c>
      <c r="EE79" s="18">
        <v>245.16839574050903</v>
      </c>
      <c r="EF79" s="18">
        <v>245.25322080802917</v>
      </c>
      <c r="EG79" s="18">
        <v>250.10421672821045</v>
      </c>
      <c r="EH79" s="18">
        <v>248.65021527671814</v>
      </c>
      <c r="EI79" s="18">
        <v>249.34278700447084</v>
      </c>
      <c r="EJ79" s="18">
        <v>251.3785886249542</v>
      </c>
      <c r="EK79" s="18">
        <v>250.69599631690977</v>
      </c>
      <c r="EL79" s="18">
        <v>251.89851639175416</v>
      </c>
      <c r="EM79" s="18">
        <v>255.26457465934755</v>
      </c>
      <c r="EN79" s="18">
        <v>254.51212641334536</v>
      </c>
      <c r="EO79" s="18">
        <v>257.52391528129579</v>
      </c>
      <c r="EP79" s="18">
        <v>259.67148640251162</v>
      </c>
      <c r="EQ79" s="18">
        <v>261.82105340766907</v>
      </c>
      <c r="ER79" s="18">
        <v>257.9739871101379</v>
      </c>
      <c r="ES79" s="18">
        <v>259.86808097076414</v>
      </c>
      <c r="ET79" s="18">
        <v>264.62427240371704</v>
      </c>
      <c r="EU79" s="18">
        <v>269.09305654907229</v>
      </c>
      <c r="EV79" s="18">
        <v>276.17944248390199</v>
      </c>
      <c r="EW79" s="18">
        <v>280.29395722961425</v>
      </c>
      <c r="EX79" s="18">
        <v>270.44526791954041</v>
      </c>
      <c r="EY79" s="18">
        <v>276.44190122222898</v>
      </c>
      <c r="EZ79" s="18">
        <v>279.25609757995608</v>
      </c>
      <c r="FA79" s="18">
        <v>287.91324417686462</v>
      </c>
      <c r="FB79" s="18">
        <v>287.90925240898133</v>
      </c>
      <c r="FC79" s="18">
        <v>290.98191573715212</v>
      </c>
      <c r="FD79" s="18">
        <v>302.99214735603334</v>
      </c>
      <c r="FE79" s="18">
        <v>306.25841142654417</v>
      </c>
      <c r="FF79" s="18">
        <v>307.77328733825686</v>
      </c>
      <c r="FG79" s="18">
        <v>303.25560403633114</v>
      </c>
      <c r="FH79" s="18">
        <v>302.5400796432495</v>
      </c>
      <c r="FI79" s="18">
        <v>303.09493537902836</v>
      </c>
      <c r="FJ79" s="18">
        <v>302.93426672172546</v>
      </c>
      <c r="FK79" s="18">
        <v>297.61623395919804</v>
      </c>
      <c r="FL79" s="18">
        <v>291.18050618934632</v>
      </c>
      <c r="FM79" s="18">
        <v>290.87314006233214</v>
      </c>
      <c r="FN79" s="18">
        <v>286.20277163887022</v>
      </c>
      <c r="FO79" s="18">
        <v>274.95796151161193</v>
      </c>
      <c r="FP79" s="18">
        <v>276.94187014961238</v>
      </c>
      <c r="FQ79" s="18">
        <v>274.41308519554138</v>
      </c>
      <c r="FR79" s="18">
        <v>282.69201178550719</v>
      </c>
      <c r="FS79" s="18">
        <v>293.60650312042236</v>
      </c>
      <c r="FT79" s="18">
        <v>295.92871408653258</v>
      </c>
      <c r="FU79" s="18">
        <v>290.1167000484466</v>
      </c>
      <c r="FV79" s="18">
        <v>286.55205132865905</v>
      </c>
      <c r="FW79" s="18">
        <v>279.38882386207575</v>
      </c>
      <c r="FX79" s="18">
        <v>280.45562382888795</v>
      </c>
      <c r="FY79" s="18">
        <v>285.40741188812257</v>
      </c>
      <c r="FZ79" s="18">
        <v>288.70561010169979</v>
      </c>
      <c r="GA79" s="18">
        <v>288.6696841907501</v>
      </c>
      <c r="GB79" s="18">
        <v>289.25048641777039</v>
      </c>
      <c r="GC79" s="18">
        <v>293.58654428100584</v>
      </c>
      <c r="GD79" s="18">
        <v>295.53153318214419</v>
      </c>
      <c r="GE79" s="18">
        <v>294.74216108322145</v>
      </c>
      <c r="GF79" s="18">
        <v>298.96844532966611</v>
      </c>
      <c r="GG79" s="18">
        <v>302.22173615455631</v>
      </c>
      <c r="GH79" s="18">
        <v>301.87245646476748</v>
      </c>
      <c r="GI79" s="18">
        <v>311.64829601097108</v>
      </c>
      <c r="GJ79" s="18">
        <v>316.78869510269163</v>
      </c>
      <c r="GK79" s="18">
        <v>318.91231561660766</v>
      </c>
      <c r="GL79" s="18">
        <v>313.37373767852779</v>
      </c>
      <c r="GM79" s="18">
        <v>313.4665462818146</v>
      </c>
      <c r="GN79" s="18">
        <v>314.32976608657839</v>
      </c>
      <c r="GO79" s="18">
        <v>304.78345319366451</v>
      </c>
      <c r="GP79" s="18">
        <v>297.91661449241639</v>
      </c>
      <c r="GQ79" s="18">
        <v>301.6529092311859</v>
      </c>
      <c r="GR79" s="18">
        <v>303.0620032939911</v>
      </c>
      <c r="GS79" s="18">
        <v>308.66045775032046</v>
      </c>
      <c r="GT79" s="18">
        <v>311.16728798103333</v>
      </c>
      <c r="GU79" s="18">
        <v>310.15437688064571</v>
      </c>
      <c r="GV79" s="18">
        <v>308.50976851272583</v>
      </c>
      <c r="GW79" s="18">
        <v>303.48014097976682</v>
      </c>
      <c r="GX79" s="18">
        <v>310.80004533576965</v>
      </c>
      <c r="GY79" s="18"/>
      <c r="GZ79" s="18"/>
      <c r="HA79" s="18"/>
      <c r="HB79" s="18"/>
      <c r="HC79" s="18"/>
      <c r="HD79" s="18"/>
      <c r="HE79" s="18"/>
      <c r="HF79" s="18"/>
      <c r="HG79" s="18"/>
      <c r="HH79" s="18"/>
      <c r="HI79" s="18"/>
      <c r="HJ79" s="18"/>
      <c r="HK79" s="18"/>
      <c r="HL79" s="18"/>
      <c r="HM79" s="18"/>
      <c r="HN79" s="18"/>
      <c r="HO79" s="18"/>
      <c r="HP79" s="18"/>
      <c r="HQ79" s="18"/>
      <c r="HR79" s="18"/>
      <c r="HS79" s="18"/>
      <c r="HT79" s="18"/>
      <c r="HU79" s="18"/>
      <c r="HV79" s="18"/>
      <c r="HW79" s="18"/>
      <c r="HX79" s="18"/>
      <c r="HY79" s="18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8"/>
      <c r="IY79" s="18"/>
      <c r="IZ79" s="18"/>
      <c r="JA79" s="18"/>
      <c r="JB79" s="18"/>
      <c r="JC79" s="18"/>
      <c r="JD79" s="18"/>
      <c r="JE79" s="18"/>
      <c r="JF79" s="18"/>
      <c r="JG79" s="18"/>
      <c r="JH79" s="18"/>
      <c r="JI79" s="18"/>
      <c r="JJ79" s="18"/>
      <c r="JK79" s="18"/>
      <c r="JL79" s="18"/>
      <c r="JM79" s="18"/>
      <c r="JN79" s="18"/>
      <c r="JO79" s="18"/>
      <c r="JP79" s="18"/>
      <c r="JQ79" s="18"/>
      <c r="JR79" s="18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8"/>
      <c r="KH79" s="18"/>
      <c r="KI79" s="18"/>
      <c r="KJ79" s="18"/>
      <c r="KK79" s="18"/>
      <c r="KL79" s="18"/>
      <c r="KM79" s="18"/>
      <c r="KN79" s="18"/>
      <c r="KO79" s="18"/>
      <c r="KP79" s="18"/>
      <c r="KQ79" s="18"/>
      <c r="KR79" s="18"/>
      <c r="KS79" s="18"/>
      <c r="KT79" s="18"/>
      <c r="KU79" s="18"/>
      <c r="KV79" s="18"/>
      <c r="KW79" s="18"/>
      <c r="KX79" s="18"/>
      <c r="KY79" s="18"/>
      <c r="KZ79" s="18"/>
      <c r="LA79" s="18"/>
      <c r="LB79" s="18"/>
      <c r="LC79" s="18"/>
      <c r="LD79" s="18"/>
      <c r="LE79" s="18"/>
      <c r="LF79" s="18"/>
      <c r="LG79" s="18"/>
      <c r="LH79" s="18"/>
      <c r="LI79" s="18"/>
      <c r="LJ79" s="18"/>
      <c r="LK79" s="18"/>
      <c r="LL79" s="18"/>
      <c r="LM79" s="18"/>
      <c r="LN79" s="18"/>
      <c r="LO79" s="18"/>
      <c r="LP79" s="18"/>
      <c r="LQ79" s="18"/>
      <c r="LR79" s="18"/>
      <c r="LS79" s="18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8"/>
      <c r="MG79" s="18"/>
      <c r="MH79" s="18"/>
      <c r="MI79" s="18"/>
      <c r="MJ79" s="18"/>
      <c r="MK79" s="18"/>
      <c r="ML79" s="18"/>
      <c r="MM79" s="18"/>
      <c r="MN79" s="18"/>
      <c r="MO79" s="18"/>
      <c r="MP79" s="18"/>
      <c r="MQ79" s="18"/>
      <c r="MR79" s="18"/>
      <c r="MS79" s="18"/>
      <c r="MT79" s="18"/>
      <c r="MU79" s="18"/>
      <c r="MV79" s="18"/>
      <c r="MW79" s="18"/>
      <c r="MX79" s="18"/>
      <c r="MY79" s="18"/>
      <c r="MZ79" s="18"/>
      <c r="NA79" s="18"/>
      <c r="NB79" s="18"/>
      <c r="NC79" s="18"/>
      <c r="ND79" s="18"/>
      <c r="NE79" s="18"/>
      <c r="NF79" s="18"/>
      <c r="NG79" s="18"/>
      <c r="NH79" s="18"/>
      <c r="NI79" s="18"/>
      <c r="NJ79" s="18"/>
      <c r="NK79" s="18"/>
      <c r="NL79" s="18"/>
      <c r="NM79" s="18"/>
      <c r="NN79" s="18"/>
      <c r="NO79" s="18"/>
      <c r="NP79" s="18"/>
      <c r="NQ79" s="18"/>
      <c r="NR79" s="18"/>
      <c r="NS79" s="18"/>
      <c r="NT79" s="18"/>
      <c r="NU79" s="18"/>
      <c r="NV79" s="18"/>
      <c r="NW79" s="18"/>
      <c r="NX79" s="18"/>
      <c r="NY79" s="18"/>
      <c r="NZ79" s="18"/>
      <c r="OA79" s="18"/>
      <c r="OB79" s="18"/>
      <c r="OC79" s="18"/>
      <c r="OD79" s="18"/>
      <c r="OE79" s="18"/>
      <c r="OF79" s="18"/>
      <c r="OG79" s="18"/>
      <c r="OH79" s="18"/>
      <c r="OI79" s="18"/>
      <c r="OJ79" s="18"/>
      <c r="OK79" s="18"/>
      <c r="OL79" s="18"/>
      <c r="OM79" s="18"/>
      <c r="ON79" s="18"/>
      <c r="OO79" s="18"/>
      <c r="OP79" s="18"/>
      <c r="OQ79" s="18"/>
      <c r="OR79" s="18"/>
      <c r="OS79" s="18"/>
      <c r="OT79" s="18"/>
      <c r="OU79" s="18"/>
      <c r="OV79" s="18"/>
      <c r="OW79" s="18"/>
      <c r="OX79" s="18"/>
      <c r="OY79" s="18"/>
      <c r="OZ79" s="18"/>
      <c r="PA79" s="18"/>
      <c r="PB79" s="18"/>
      <c r="PC79" s="18"/>
      <c r="PD79" s="18"/>
      <c r="PE79" s="18"/>
      <c r="PF79" s="18"/>
      <c r="PG79" s="18"/>
      <c r="PH79" s="18"/>
      <c r="PI79" s="18"/>
      <c r="PJ79" s="18"/>
      <c r="PK79" s="18"/>
      <c r="PL79" s="18"/>
      <c r="PM79" s="18"/>
      <c r="PN79" s="18"/>
      <c r="PO79" s="18"/>
      <c r="PP79" s="18"/>
      <c r="PQ79" s="18"/>
      <c r="PR79" s="18"/>
      <c r="PS79" s="18"/>
      <c r="PT79" s="18"/>
      <c r="PU79" s="18"/>
      <c r="PV79" s="18"/>
      <c r="PW79" s="18"/>
      <c r="PX79" s="18"/>
      <c r="PY79" s="18"/>
      <c r="PZ79" s="18"/>
      <c r="QA79" s="18"/>
      <c r="QB79" s="18"/>
      <c r="QC79" s="18"/>
      <c r="QD79" s="18"/>
      <c r="QE79" s="18"/>
      <c r="QF79" s="18"/>
      <c r="QG79" s="18"/>
      <c r="QH79" s="18"/>
      <c r="QI79" s="18"/>
      <c r="QJ79" s="18"/>
      <c r="QK79" s="18"/>
      <c r="QL79" s="18"/>
      <c r="QM79" s="18"/>
      <c r="QN79" s="18"/>
      <c r="QO79" s="18"/>
      <c r="QP79" s="18"/>
      <c r="QQ79" s="18"/>
      <c r="QR79" s="18"/>
      <c r="QS79" s="18"/>
      <c r="QT79" s="18"/>
      <c r="QU79" s="18"/>
      <c r="QV79" s="18"/>
      <c r="QW79" s="18"/>
      <c r="QX79" s="18"/>
      <c r="QY79" s="18"/>
      <c r="QZ79" s="18"/>
      <c r="RA79" s="18"/>
      <c r="RB79" s="18"/>
      <c r="RC79" s="18"/>
      <c r="RD79" s="18"/>
      <c r="RE79" s="18"/>
      <c r="RF79" s="18"/>
      <c r="RG79" s="18"/>
      <c r="RH79" s="18"/>
      <c r="RI79" s="18"/>
      <c r="RJ79" s="18"/>
      <c r="RK79" s="18"/>
      <c r="RL79" s="18"/>
      <c r="RM79" s="18"/>
      <c r="RN79" s="18"/>
      <c r="RO79" s="18"/>
      <c r="RP79" s="18"/>
      <c r="RQ79" s="18"/>
      <c r="RR79" s="18"/>
      <c r="RS79" s="18"/>
      <c r="RT79" s="18"/>
      <c r="RU79" s="18"/>
      <c r="RV79" s="18"/>
      <c r="RW79" s="18"/>
      <c r="RX79" s="18"/>
      <c r="RY79" s="18"/>
      <c r="RZ79" s="18"/>
      <c r="SA79" s="18"/>
      <c r="SB79" s="18"/>
      <c r="SC79" s="18"/>
      <c r="SD79" s="18"/>
      <c r="SE79" s="18"/>
      <c r="SF79" s="18"/>
      <c r="SG79" s="18"/>
      <c r="SH79" s="18"/>
      <c r="SI79" s="18"/>
      <c r="SJ79" s="18"/>
      <c r="SK79" s="18"/>
      <c r="SL79" s="18"/>
      <c r="SM79" s="18"/>
      <c r="SN79" s="18"/>
      <c r="SO79" s="18"/>
    </row>
    <row r="80" spans="1:513" x14ac:dyDescent="0.25">
      <c r="A80" s="5" t="s">
        <v>128</v>
      </c>
      <c r="B80" s="5" t="str">
        <f ca="1">_xlfn.XLOOKUP(A80,bonds[worksheet get],bonds[unique lookup],"-")</f>
        <v>VOD 3.1 01/03/79 nc-23</v>
      </c>
      <c r="C80" s="5" t="str">
        <f ca="1">_xlfn.XLOOKUP(A80,bonds[worksheet get],bonds[ID_ISIN],"-")</f>
        <v>XS1888179477</v>
      </c>
      <c r="D80" s="18">
        <f ca="1">_xll.BDH(A80,"blp_i_sprd_mid","-2AY",,"Dates=H","Fill=C","Sort=R","Dir=H","factor="&amp;_xlfn.XLOOKUP(A80,bonds[worksheet get],bonds[yas/blp factor]),"cols=451;rows=1")</f>
        <v>298.91285207211968</v>
      </c>
      <c r="E80" s="18">
        <v>299.4145810854435</v>
      </c>
      <c r="F80" s="18">
        <v>313.66006537556649</v>
      </c>
      <c r="G80" s="18">
        <v>316.54576130390166</v>
      </c>
      <c r="H80" s="18">
        <v>327.53453161776065</v>
      </c>
      <c r="I80" s="18">
        <v>337.48465249121188</v>
      </c>
      <c r="J80" s="18">
        <v>346.10755433142185</v>
      </c>
      <c r="K80" s="18">
        <v>345.74659097313878</v>
      </c>
      <c r="L80" s="18">
        <v>347.59263199210164</v>
      </c>
      <c r="M80" s="18">
        <v>340.87811024665831</v>
      </c>
      <c r="N80" s="18">
        <v>338.50319255232807</v>
      </c>
      <c r="O80" s="18">
        <v>326.46270170152189</v>
      </c>
      <c r="P80" s="18">
        <v>316.13251355946068</v>
      </c>
      <c r="Q80" s="18">
        <v>309.90363332390785</v>
      </c>
      <c r="R80" s="18">
        <v>298.87665518939491</v>
      </c>
      <c r="S80" s="18">
        <v>289.03110308825973</v>
      </c>
      <c r="T80" s="18">
        <v>310.58634675085545</v>
      </c>
      <c r="U80" s="18">
        <v>304.59576265990734</v>
      </c>
      <c r="V80" s="18">
        <v>311.97691032886502</v>
      </c>
      <c r="W80" s="18">
        <v>296.88482117056844</v>
      </c>
      <c r="X80" s="18">
        <v>273.2452403444052</v>
      </c>
      <c r="Y80" s="18">
        <v>253.36611344575883</v>
      </c>
      <c r="Z80" s="18">
        <v>256.65600789785384</v>
      </c>
      <c r="AA80" s="18">
        <v>275.28935874938963</v>
      </c>
      <c r="AB80" s="18">
        <v>295.0257090550661</v>
      </c>
      <c r="AC80" s="18">
        <v>313.07990978300575</v>
      </c>
      <c r="AD80" s="18">
        <v>317.08368719995019</v>
      </c>
      <c r="AE80" s="18">
        <v>318.71355239152911</v>
      </c>
      <c r="AF80" s="18">
        <v>307.5528468847275</v>
      </c>
      <c r="AG80" s="18">
        <v>299.72024365067477</v>
      </c>
      <c r="AH80" s="18">
        <v>316.43918159365654</v>
      </c>
      <c r="AI80" s="18">
        <v>343.42999047875406</v>
      </c>
      <c r="AJ80" s="18">
        <v>343.35156389951703</v>
      </c>
      <c r="AK80" s="18">
        <v>343.91563198864463</v>
      </c>
      <c r="AL80" s="18">
        <v>354.82999759912491</v>
      </c>
      <c r="AM80" s="18">
        <v>374.64879635989666</v>
      </c>
      <c r="AN80" s="18">
        <v>392.01726725399493</v>
      </c>
      <c r="AO80" s="18">
        <v>410.00209062337876</v>
      </c>
      <c r="AP80" s="18">
        <v>414.37386968135831</v>
      </c>
      <c r="AQ80" s="18">
        <v>401.12681607306001</v>
      </c>
      <c r="AR80" s="18">
        <v>403.16590713322165</v>
      </c>
      <c r="AS80" s="18">
        <v>404.47502772510052</v>
      </c>
      <c r="AT80" s="18">
        <v>413.79069768190385</v>
      </c>
      <c r="AU80" s="18">
        <v>409.81909527182574</v>
      </c>
      <c r="AV80" s="18">
        <v>403.55301268458368</v>
      </c>
      <c r="AW80" s="18">
        <v>414.27633919179442</v>
      </c>
      <c r="AX80" s="18">
        <v>423.46330912113194</v>
      </c>
      <c r="AY80" s="18">
        <v>376.38624673068523</v>
      </c>
      <c r="AZ80" s="18">
        <v>364.08634488701819</v>
      </c>
      <c r="BA80" s="18">
        <v>350.90967410624023</v>
      </c>
      <c r="BB80" s="18">
        <v>345.86121443510058</v>
      </c>
      <c r="BC80" s="18">
        <v>378.83054178357122</v>
      </c>
      <c r="BD80" s="18">
        <v>377.30625083327294</v>
      </c>
      <c r="BE80" s="18">
        <v>393.26304330110554</v>
      </c>
      <c r="BF80" s="18">
        <v>398.89869684755803</v>
      </c>
      <c r="BG80" s="18">
        <v>369.08955845475197</v>
      </c>
      <c r="BH80" s="18">
        <v>359.26813760876655</v>
      </c>
      <c r="BI80" s="18">
        <v>365.32709358930583</v>
      </c>
      <c r="BJ80" s="18">
        <v>335.39629345178605</v>
      </c>
      <c r="BK80" s="18">
        <v>320.40475118994709</v>
      </c>
      <c r="BL80" s="18">
        <v>353.99244195163249</v>
      </c>
      <c r="BM80" s="18">
        <v>398.00483493804927</v>
      </c>
      <c r="BN80" s="18">
        <v>415.92933016955851</v>
      </c>
      <c r="BO80" s="18">
        <v>449.34307480037211</v>
      </c>
      <c r="BP80" s="18">
        <v>455.94699495971201</v>
      </c>
      <c r="BQ80" s="18">
        <v>451.89998237729071</v>
      </c>
      <c r="BR80" s="18">
        <v>449.84681475162506</v>
      </c>
      <c r="BS80" s="18">
        <v>447.25974310576913</v>
      </c>
      <c r="BT80" s="18">
        <v>451.46561978459357</v>
      </c>
      <c r="BU80" s="18">
        <v>441.82216694533821</v>
      </c>
      <c r="BV80" s="18">
        <v>459.12126048088078</v>
      </c>
      <c r="BW80" s="18">
        <v>487.38499307513234</v>
      </c>
      <c r="BX80" s="18">
        <v>582.683341537714</v>
      </c>
      <c r="BY80" s="18">
        <v>607.44804213523867</v>
      </c>
      <c r="BZ80" s="18">
        <v>580.17067459523673</v>
      </c>
      <c r="CA80" s="18">
        <v>632.89545615971087</v>
      </c>
      <c r="CB80" s="18">
        <v>641.66012912392614</v>
      </c>
      <c r="CC80" s="18">
        <v>501.47060779988766</v>
      </c>
      <c r="CD80" s="18">
        <v>476.36103134751318</v>
      </c>
      <c r="CE80" s="18">
        <v>398.8906530958414</v>
      </c>
      <c r="CF80" s="18">
        <v>382.0681518495083</v>
      </c>
      <c r="CG80" s="18">
        <v>319.67578619062903</v>
      </c>
      <c r="CH80" s="18">
        <v>301.32497211813927</v>
      </c>
      <c r="CI80" s="18">
        <v>320.84011925160888</v>
      </c>
      <c r="CJ80" s="18">
        <v>261.06398383855822</v>
      </c>
      <c r="CK80" s="18">
        <v>233.21249351978301</v>
      </c>
      <c r="CL80" s="18">
        <v>217.57946205854415</v>
      </c>
      <c r="CM80" s="18">
        <v>225.63326846480371</v>
      </c>
      <c r="CN80" s="18">
        <v>254.39470819652081</v>
      </c>
      <c r="CO80" s="18">
        <v>259.15862015068535</v>
      </c>
      <c r="CP80" s="18">
        <v>224.00641968011857</v>
      </c>
      <c r="CQ80" s="18">
        <v>209.83835650026799</v>
      </c>
      <c r="CR80" s="18">
        <v>210.74528950631617</v>
      </c>
      <c r="CS80" s="18">
        <v>202.43307757616043</v>
      </c>
      <c r="CT80" s="18">
        <v>179.99402669370173</v>
      </c>
      <c r="CU80" s="18">
        <v>172.64103215575219</v>
      </c>
      <c r="CV80" s="18">
        <v>172.7043767005205</v>
      </c>
      <c r="CW80" s="18">
        <v>171.05540759861469</v>
      </c>
      <c r="CX80" s="18">
        <v>168.36376718044281</v>
      </c>
      <c r="CY80" s="18">
        <v>170.38073792338372</v>
      </c>
      <c r="CZ80" s="18">
        <v>172.94367831408977</v>
      </c>
      <c r="DA80" s="18">
        <v>171.04133103311059</v>
      </c>
      <c r="DB80" s="18">
        <v>178.07659737825395</v>
      </c>
      <c r="DC80" s="18">
        <v>187.96940652072431</v>
      </c>
      <c r="DD80" s="18">
        <v>182.06730369865895</v>
      </c>
      <c r="DE80" s="18">
        <v>179.87135948002339</v>
      </c>
      <c r="DF80" s="18">
        <v>181.79582707822323</v>
      </c>
      <c r="DG80" s="18">
        <v>188.50733241677284</v>
      </c>
      <c r="DH80" s="18">
        <v>202.76488233447074</v>
      </c>
      <c r="DI80" s="18">
        <v>203.48379264414311</v>
      </c>
      <c r="DJ80" s="18">
        <v>202.70958154141903</v>
      </c>
      <c r="DK80" s="18">
        <v>197.72346094608307</v>
      </c>
      <c r="DL80" s="18">
        <v>205.2594508355856</v>
      </c>
      <c r="DM80" s="18">
        <v>218.5286247611046</v>
      </c>
      <c r="DN80" s="18">
        <v>207.32770049571991</v>
      </c>
      <c r="DO80" s="18">
        <v>199.87616999924182</v>
      </c>
      <c r="DP80" s="18">
        <v>191.70472372412681</v>
      </c>
      <c r="DQ80" s="18">
        <v>187.8266299277544</v>
      </c>
      <c r="DR80" s="18">
        <v>185.48288177132605</v>
      </c>
      <c r="DS80" s="18">
        <v>186.9760031837225</v>
      </c>
      <c r="DT80" s="18">
        <v>189.8305295741558</v>
      </c>
      <c r="DU80" s="18">
        <v>197.78680549085141</v>
      </c>
      <c r="DV80" s="18">
        <v>198.82847133815289</v>
      </c>
      <c r="DW80" s="18">
        <v>197.26295616030694</v>
      </c>
      <c r="DX80" s="18">
        <v>196.62347789883614</v>
      </c>
      <c r="DY80" s="18">
        <v>196.29770595431327</v>
      </c>
      <c r="DZ80" s="18">
        <v>202.41296819686892</v>
      </c>
      <c r="EA80" s="18">
        <v>200.67451235711573</v>
      </c>
      <c r="EB80" s="18">
        <v>193.28934281229974</v>
      </c>
      <c r="EC80" s="18">
        <v>191.44631820023059</v>
      </c>
      <c r="ED80" s="18">
        <v>184.4532815515995</v>
      </c>
      <c r="EE80" s="18">
        <v>182.66254132568838</v>
      </c>
      <c r="EF80" s="18">
        <v>181.95167476773261</v>
      </c>
      <c r="EG80" s="18">
        <v>184.59103079974651</v>
      </c>
      <c r="EH80" s="18">
        <v>188.56564961671828</v>
      </c>
      <c r="EI80" s="18">
        <v>188.92661297500135</v>
      </c>
      <c r="EJ80" s="18">
        <v>188.93264578878879</v>
      </c>
      <c r="EK80" s="18">
        <v>187.40332749366758</v>
      </c>
      <c r="EL80" s="18">
        <v>189.08949894726277</v>
      </c>
      <c r="EM80" s="18">
        <v>190.63691568374634</v>
      </c>
      <c r="EN80" s="18">
        <v>190.66406334578991</v>
      </c>
      <c r="EO80" s="18">
        <v>191.16277595221996</v>
      </c>
      <c r="EP80" s="18">
        <v>202.18472674191</v>
      </c>
      <c r="EQ80" s="18">
        <v>204.99300155997275</v>
      </c>
      <c r="ER80" s="18">
        <v>204.24694358825684</v>
      </c>
      <c r="ES80" s="18">
        <v>205.80039313852788</v>
      </c>
      <c r="ET80" s="18">
        <v>209.22401496291161</v>
      </c>
      <c r="EU80" s="18">
        <v>213.72851592421532</v>
      </c>
      <c r="EV80" s="18">
        <v>222.10608333706855</v>
      </c>
      <c r="EW80" s="18">
        <v>225.52367234766484</v>
      </c>
      <c r="EX80" s="18">
        <v>210.83477624416349</v>
      </c>
      <c r="EY80" s="18">
        <v>214.75208333015442</v>
      </c>
      <c r="EZ80" s="18">
        <v>217.0385197556019</v>
      </c>
      <c r="FA80" s="18">
        <v>214.63846533715724</v>
      </c>
      <c r="FB80" s="18">
        <v>212.82359385609627</v>
      </c>
      <c r="FC80" s="18">
        <v>215.71029525339603</v>
      </c>
      <c r="FD80" s="18">
        <v>223.07032807409763</v>
      </c>
      <c r="FE80" s="18">
        <v>221.69183012366292</v>
      </c>
      <c r="FF80" s="18">
        <v>222.59474125385282</v>
      </c>
      <c r="FG80" s="18">
        <v>217.9022175961733</v>
      </c>
      <c r="FH80" s="18">
        <v>217.27178855538369</v>
      </c>
      <c r="FI80" s="18">
        <v>219.88098051846026</v>
      </c>
      <c r="FJ80" s="18">
        <v>218.93785062968732</v>
      </c>
      <c r="FK80" s="18">
        <v>216.23313911497593</v>
      </c>
      <c r="FL80" s="18">
        <v>211.64518422961234</v>
      </c>
      <c r="FM80" s="18">
        <v>212.7873969733715</v>
      </c>
      <c r="FN80" s="18">
        <v>209.61212598323823</v>
      </c>
      <c r="FO80" s="18">
        <v>201.60758755624295</v>
      </c>
      <c r="FP80" s="18">
        <v>198.49666657984258</v>
      </c>
      <c r="FQ80" s="18">
        <v>197.01259438812733</v>
      </c>
      <c r="FR80" s="18">
        <v>201.21444919109345</v>
      </c>
      <c r="FS80" s="18">
        <v>212.06345931887626</v>
      </c>
      <c r="FT80" s="18">
        <v>215.5645022535324</v>
      </c>
      <c r="FU80" s="18">
        <v>206.2830182415247</v>
      </c>
      <c r="FV80" s="18">
        <v>198.65050333142281</v>
      </c>
      <c r="FW80" s="18">
        <v>190.71031491816044</v>
      </c>
      <c r="FX80" s="18">
        <v>190.63289380788802</v>
      </c>
      <c r="FY80" s="18">
        <v>191.68059246897698</v>
      </c>
      <c r="FZ80" s="18">
        <v>192.16221210300921</v>
      </c>
      <c r="GA80" s="18">
        <v>193.6100874119997</v>
      </c>
      <c r="GB80" s="18">
        <v>198.30964935243128</v>
      </c>
      <c r="GC80" s="18">
        <v>200.64635922610759</v>
      </c>
      <c r="GD80" s="18">
        <v>202.47430180370807</v>
      </c>
      <c r="GE80" s="18">
        <v>205.91300566256047</v>
      </c>
      <c r="GF80" s="18">
        <v>208.48097339808942</v>
      </c>
      <c r="GG80" s="18">
        <v>212.39325313925744</v>
      </c>
      <c r="GH80" s="18">
        <v>214.41022388219832</v>
      </c>
      <c r="GI80" s="18">
        <v>224.75348312079907</v>
      </c>
      <c r="GJ80" s="18">
        <v>229.58375602662565</v>
      </c>
      <c r="GK80" s="18">
        <v>230.27451320528982</v>
      </c>
      <c r="GL80" s="18">
        <v>213.50831822097302</v>
      </c>
      <c r="GM80" s="18">
        <v>213.68528075873851</v>
      </c>
      <c r="GN80" s="18">
        <v>216.90177597641946</v>
      </c>
      <c r="GO80" s="18">
        <v>205.02316562891005</v>
      </c>
      <c r="GP80" s="18">
        <v>194.59544699728488</v>
      </c>
      <c r="GQ80" s="18">
        <v>197.82400784254074</v>
      </c>
      <c r="GR80" s="18">
        <v>197.36651946365834</v>
      </c>
      <c r="GS80" s="18">
        <v>203.36213089942933</v>
      </c>
      <c r="GT80" s="18">
        <v>205.20314457356929</v>
      </c>
      <c r="GU80" s="18">
        <v>202.27119707286357</v>
      </c>
      <c r="GV80" s="18">
        <v>203.16908085823059</v>
      </c>
      <c r="GW80" s="18">
        <v>198.89081041395664</v>
      </c>
      <c r="GX80" s="18">
        <v>215.67108196377754</v>
      </c>
      <c r="GY80" s="18">
        <v>215.92244920492172</v>
      </c>
      <c r="GZ80" s="18">
        <v>205.24939614593984</v>
      </c>
      <c r="HA80" s="18">
        <v>201.76544618368149</v>
      </c>
      <c r="HB80" s="18">
        <v>194.9101587831974</v>
      </c>
      <c r="HC80" s="18">
        <v>192.93340679883954</v>
      </c>
      <c r="HD80" s="18">
        <v>226.08371856093407</v>
      </c>
      <c r="HE80" s="18">
        <v>226.3843537813425</v>
      </c>
      <c r="HF80" s="18">
        <v>226.86898982226847</v>
      </c>
      <c r="HG80" s="18">
        <v>225.54277625799179</v>
      </c>
      <c r="HH80" s="18">
        <v>217.18632369339466</v>
      </c>
      <c r="HI80" s="18">
        <v>233.32912791967391</v>
      </c>
      <c r="HJ80" s="18">
        <v>235.50395729005339</v>
      </c>
      <c r="HK80" s="18">
        <v>231.64999474883078</v>
      </c>
      <c r="HL80" s="18">
        <v>230.47560699820519</v>
      </c>
      <c r="HM80" s="18">
        <v>228.96740355134011</v>
      </c>
      <c r="HN80" s="18">
        <v>226.19934749186038</v>
      </c>
      <c r="HO80" s="18">
        <v>225.04808552742006</v>
      </c>
      <c r="HP80" s="18">
        <v>221.43040819287299</v>
      </c>
      <c r="HQ80" s="18">
        <v>222.28204040586948</v>
      </c>
      <c r="HR80" s="18">
        <v>225.26928869962694</v>
      </c>
      <c r="HS80" s="18">
        <v>232.59614104449747</v>
      </c>
      <c r="HT80" s="18">
        <v>240.96063736081123</v>
      </c>
      <c r="HU80" s="18">
        <v>242.07871884942054</v>
      </c>
      <c r="HV80" s="18">
        <v>265.06172844171522</v>
      </c>
      <c r="HW80" s="18">
        <v>276.9182184720039</v>
      </c>
      <c r="HX80" s="18">
        <v>260.26161960482597</v>
      </c>
      <c r="HY80" s="18">
        <v>252.06604207456112</v>
      </c>
      <c r="HZ80" s="18">
        <v>250.88059416532516</v>
      </c>
      <c r="IA80" s="18">
        <v>260.34205712199213</v>
      </c>
      <c r="IB80" s="18">
        <v>265.31108474493027</v>
      </c>
      <c r="IC80" s="18">
        <v>273.80930843353269</v>
      </c>
      <c r="ID80" s="18">
        <v>277.725610050559</v>
      </c>
      <c r="IE80" s="18">
        <v>287.27354333817959</v>
      </c>
      <c r="IF80" s="18">
        <v>279.75163001418116</v>
      </c>
      <c r="IG80" s="18">
        <v>270.25195923686027</v>
      </c>
      <c r="IH80" s="18">
        <v>264.51475332498552</v>
      </c>
      <c r="II80" s="18">
        <v>269.58231690645215</v>
      </c>
      <c r="IJ80" s="18">
        <v>262.41131225109098</v>
      </c>
      <c r="IK80" s="18">
        <v>264.01000790476797</v>
      </c>
      <c r="IL80" s="18">
        <v>265.60568715155125</v>
      </c>
      <c r="IM80" s="18">
        <v>274.70920315682883</v>
      </c>
      <c r="IN80" s="18">
        <v>279.21873146295547</v>
      </c>
      <c r="IO80" s="18">
        <v>287.93212550997731</v>
      </c>
      <c r="IP80" s="18">
        <v>300.95194313228131</v>
      </c>
      <c r="IQ80" s="18">
        <v>306.83192563712601</v>
      </c>
      <c r="IR80" s="18">
        <v>299.80771945059303</v>
      </c>
      <c r="IS80" s="18">
        <v>272.3181979590654</v>
      </c>
      <c r="IT80" s="18">
        <v>268.40189634203909</v>
      </c>
      <c r="IU80" s="18">
        <v>265.2155651932955</v>
      </c>
      <c r="IV80" s="18">
        <v>265.91034424781799</v>
      </c>
      <c r="IW80" s="18">
        <v>272.07085259377959</v>
      </c>
      <c r="IX80" s="18">
        <v>276.5170363551378</v>
      </c>
      <c r="IY80" s="18">
        <v>264.82142135918139</v>
      </c>
      <c r="IZ80" s="18">
        <v>254.70941998243333</v>
      </c>
      <c r="JA80" s="18">
        <v>250.31853701412678</v>
      </c>
      <c r="JB80" s="18">
        <v>249.08884847044945</v>
      </c>
      <c r="JC80" s="18">
        <v>247.86820914745331</v>
      </c>
      <c r="JD80" s="18">
        <v>247.32726684451103</v>
      </c>
      <c r="JE80" s="18">
        <v>264.7822080695629</v>
      </c>
      <c r="JF80" s="18">
        <v>272.68318319320679</v>
      </c>
      <c r="JG80" s="18">
        <v>276.23449957609182</v>
      </c>
      <c r="JH80" s="18">
        <v>273.48655289590363</v>
      </c>
      <c r="JI80" s="18">
        <v>267.91625483214858</v>
      </c>
      <c r="JJ80" s="18">
        <v>264.97425264179708</v>
      </c>
      <c r="JK80" s="18">
        <v>258.10790508270264</v>
      </c>
      <c r="JL80" s="18">
        <v>266.11344897866246</v>
      </c>
      <c r="JM80" s="18">
        <v>281.85507108807565</v>
      </c>
      <c r="JN80" s="18">
        <v>303.18609517157074</v>
      </c>
      <c r="JO80" s="18">
        <v>307.9912313532829</v>
      </c>
      <c r="JP80" s="18">
        <v>309.77091142058373</v>
      </c>
      <c r="JQ80" s="18">
        <v>311.97087751507758</v>
      </c>
      <c r="JR80" s="18">
        <v>303.51588899195195</v>
      </c>
      <c r="JS80" s="18">
        <v>311.92663688063624</v>
      </c>
      <c r="JT80" s="18">
        <v>319.30074626684188</v>
      </c>
      <c r="JU80" s="18">
        <v>320.7999004930258</v>
      </c>
      <c r="JV80" s="18">
        <v>328.85672330617905</v>
      </c>
      <c r="JW80" s="18">
        <v>337.82148459434507</v>
      </c>
      <c r="JX80" s="18">
        <v>362.0854616475105</v>
      </c>
      <c r="JY80" s="18">
        <v>361.18858333110808</v>
      </c>
      <c r="JZ80" s="18">
        <v>357.1496145004034</v>
      </c>
      <c r="KA80" s="18">
        <v>363.27090955674652</v>
      </c>
      <c r="KB80" s="18">
        <v>356.9817011833191</v>
      </c>
      <c r="KC80" s="18">
        <v>359.68239082217218</v>
      </c>
      <c r="KD80" s="18">
        <v>360.71098557293419</v>
      </c>
      <c r="KE80" s="18">
        <v>370.94565416336059</v>
      </c>
      <c r="KF80" s="18">
        <v>351.12987180948261</v>
      </c>
      <c r="KG80" s="18">
        <v>333.45674381911749</v>
      </c>
      <c r="KH80" s="18">
        <v>327.79293714165686</v>
      </c>
      <c r="KI80" s="18">
        <v>326.37824230849742</v>
      </c>
      <c r="KJ80" s="18">
        <v>326.69094315648078</v>
      </c>
      <c r="KK80" s="18">
        <v>330.71382448375226</v>
      </c>
      <c r="KL80" s="18">
        <v>324.20441840708253</v>
      </c>
      <c r="KM80" s="18">
        <v>344.76726420164107</v>
      </c>
      <c r="KN80" s="18">
        <v>330.62232680797575</v>
      </c>
      <c r="KO80" s="18">
        <v>339.41012555837631</v>
      </c>
      <c r="KP80" s="18">
        <v>326.3591383981705</v>
      </c>
      <c r="KQ80" s="18">
        <v>308.06865246355528</v>
      </c>
      <c r="KR80" s="18">
        <v>296.48263358473775</v>
      </c>
      <c r="KS80" s="18">
        <v>294.52196910381321</v>
      </c>
      <c r="KT80" s="18">
        <v>293.22893601536754</v>
      </c>
      <c r="KU80" s="18">
        <v>302.75575445473191</v>
      </c>
      <c r="KV80" s="18">
        <v>304.21066804647444</v>
      </c>
      <c r="KW80" s="18">
        <v>308.89514795243736</v>
      </c>
      <c r="KX80" s="18">
        <v>307.99525322914121</v>
      </c>
      <c r="KY80" s="18">
        <v>303.81350780546666</v>
      </c>
      <c r="KZ80" s="18">
        <v>303.10666312336923</v>
      </c>
      <c r="LA80" s="18">
        <v>304.90745803892617</v>
      </c>
      <c r="LB80" s="18">
        <v>299.69510692656041</v>
      </c>
      <c r="LC80" s="18">
        <v>298.25024802446364</v>
      </c>
      <c r="LD80" s="18">
        <v>299.33514903724193</v>
      </c>
      <c r="LE80" s="18">
        <v>309.94686848938466</v>
      </c>
      <c r="LF80" s="18">
        <v>323.33167134582993</v>
      </c>
      <c r="LG80" s="18">
        <v>336.48622180938719</v>
      </c>
      <c r="LH80" s="18">
        <v>334.45316356301311</v>
      </c>
      <c r="LI80" s="18">
        <v>332.90574682652954</v>
      </c>
      <c r="LJ80" s="18">
        <v>335.1026965141296</v>
      </c>
      <c r="LK80" s="18">
        <v>332.88362650930878</v>
      </c>
      <c r="LL80" s="18">
        <v>330.39710175991058</v>
      </c>
      <c r="LM80" s="18">
        <v>333.96148923933504</v>
      </c>
      <c r="LN80" s="18">
        <v>322.95260954618459</v>
      </c>
      <c r="LO80" s="18">
        <v>341.55981820464132</v>
      </c>
      <c r="LP80" s="18">
        <v>360.57524726271629</v>
      </c>
      <c r="LQ80" s="18">
        <v>368.86232246875761</v>
      </c>
      <c r="LR80" s="18">
        <v>366.93584393262864</v>
      </c>
      <c r="LS80" s="18">
        <v>381.25171105027198</v>
      </c>
      <c r="LT80" s="18">
        <v>376.66275069594383</v>
      </c>
      <c r="LU80" s="18">
        <v>379.56956147253516</v>
      </c>
      <c r="LV80" s="18">
        <v>377.80797984659671</v>
      </c>
      <c r="LW80" s="18">
        <v>369.5842491853237</v>
      </c>
      <c r="LX80" s="18">
        <v>363.99384174227714</v>
      </c>
      <c r="LY80" s="18">
        <v>366.5889571398497</v>
      </c>
      <c r="LZ80" s="18">
        <v>359.07408209860324</v>
      </c>
      <c r="MA80" s="18">
        <v>363.41971896350384</v>
      </c>
      <c r="MB80" s="18">
        <v>373.78610398828982</v>
      </c>
      <c r="MC80" s="18">
        <v>377.43092898488044</v>
      </c>
      <c r="MD80" s="18">
        <v>403.66763614654536</v>
      </c>
      <c r="ME80" s="18">
        <v>399.68798998475074</v>
      </c>
      <c r="MF80" s="18">
        <v>390.60759976565839</v>
      </c>
      <c r="MG80" s="18">
        <v>381.13608211934564</v>
      </c>
      <c r="MH80" s="18">
        <v>378.31473620474338</v>
      </c>
      <c r="MI80" s="18">
        <v>375.56075671076769</v>
      </c>
      <c r="MJ80" s="18">
        <v>360.56720351099966</v>
      </c>
      <c r="MK80" s="18">
        <v>353.33084337294099</v>
      </c>
      <c r="ML80" s="18">
        <v>359.62910096704962</v>
      </c>
      <c r="MM80" s="18">
        <v>365.14309276878834</v>
      </c>
      <c r="MN80" s="18">
        <v>384.85732275724411</v>
      </c>
      <c r="MO80" s="18">
        <v>381.86605258762836</v>
      </c>
      <c r="MP80" s="18">
        <v>368.62000444829465</v>
      </c>
      <c r="MQ80" s="18">
        <v>357.54476380348206</v>
      </c>
      <c r="MR80" s="18">
        <v>360.32689642846589</v>
      </c>
      <c r="MS80" s="18">
        <v>372.46994511365892</v>
      </c>
      <c r="MT80" s="18">
        <v>374.66689480125905</v>
      </c>
      <c r="MU80" s="18">
        <v>376.47673893749709</v>
      </c>
      <c r="MV80" s="18">
        <v>384.65120161950591</v>
      </c>
      <c r="MW80" s="18">
        <v>406.74738758504395</v>
      </c>
      <c r="MX80" s="18">
        <v>415.00731512904167</v>
      </c>
      <c r="MY80" s="18">
        <v>401.76026152074337</v>
      </c>
      <c r="MZ80" s="18">
        <v>379.41371378302574</v>
      </c>
      <c r="NA80" s="18">
        <v>385.56617837727072</v>
      </c>
      <c r="NB80" s="18">
        <v>398.27530608952043</v>
      </c>
      <c r="NC80" s="18">
        <v>398.95801951646808</v>
      </c>
      <c r="ND80" s="18">
        <v>399.71513764679429</v>
      </c>
      <c r="NE80" s="18">
        <v>416.22895992100234</v>
      </c>
      <c r="NF80" s="18">
        <v>436.06585712313654</v>
      </c>
      <c r="NG80" s="18">
        <v>436.93860418438913</v>
      </c>
      <c r="NH80" s="18">
        <v>433.02531897425655</v>
      </c>
      <c r="NI80" s="18">
        <v>419.76318333148959</v>
      </c>
      <c r="NJ80" s="18">
        <v>411.84410976648331</v>
      </c>
      <c r="NK80" s="18">
        <v>409.63911632716656</v>
      </c>
      <c r="NL80" s="18">
        <v>372.64891858935357</v>
      </c>
      <c r="NM80" s="18">
        <v>373.55283518850803</v>
      </c>
      <c r="NN80" s="18">
        <v>392.12686337113382</v>
      </c>
      <c r="NO80" s="18">
        <v>376.45662955820558</v>
      </c>
      <c r="NP80" s="18">
        <v>406.65790084719663</v>
      </c>
      <c r="NQ80" s="18">
        <v>404.84101842820644</v>
      </c>
      <c r="NR80" s="18">
        <v>386.96880758285522</v>
      </c>
      <c r="NS80" s="18">
        <v>408.62962548673153</v>
      </c>
      <c r="NT80" s="18">
        <v>408.59543954193589</v>
      </c>
      <c r="NU80" s="18">
        <v>434.65116228997704</v>
      </c>
      <c r="NV80" s="18">
        <v>449.16711773157118</v>
      </c>
      <c r="NW80" s="18">
        <v>455.33868623614313</v>
      </c>
      <c r="NX80" s="18">
        <v>457.01882487595083</v>
      </c>
      <c r="NY80" s="18">
        <v>446.09239363789555</v>
      </c>
      <c r="NZ80" s="18">
        <v>432.29233209908006</v>
      </c>
      <c r="OA80" s="18">
        <v>431.64581555485728</v>
      </c>
      <c r="OB80" s="18">
        <v>430.70469660401346</v>
      </c>
      <c r="OC80" s="18">
        <v>425.37772202968597</v>
      </c>
      <c r="OD80" s="18">
        <v>426.03429326355456</v>
      </c>
      <c r="OE80" s="18">
        <v>421.24625005424019</v>
      </c>
      <c r="OF80" s="18">
        <v>419.14582538723943</v>
      </c>
      <c r="OG80" s="18">
        <v>419.42635122835634</v>
      </c>
      <c r="OH80" s="18">
        <v>413.23970068931584</v>
      </c>
      <c r="OI80" s="18">
        <v>408.04042067348962</v>
      </c>
      <c r="OJ80" s="18">
        <v>402.94973130583759</v>
      </c>
      <c r="OK80" s="18">
        <v>422.50710813581946</v>
      </c>
      <c r="OL80" s="18">
        <v>447.36230094015593</v>
      </c>
      <c r="OM80" s="18">
        <v>453.40215301036835</v>
      </c>
      <c r="ON80" s="18">
        <v>445.99285221040248</v>
      </c>
      <c r="OO80" s="18">
        <v>443.15240238547329</v>
      </c>
      <c r="OP80" s="18">
        <v>434.24998017311094</v>
      </c>
      <c r="OQ80" s="18">
        <v>421.70977124691007</v>
      </c>
      <c r="OR80" s="18">
        <v>406.45781252324582</v>
      </c>
      <c r="OS80" s="18">
        <v>415.82375592827799</v>
      </c>
      <c r="OT80" s="18">
        <v>406.79866650223732</v>
      </c>
      <c r="OU80" s="18">
        <v>391.42705697178843</v>
      </c>
      <c r="OV80" s="18">
        <v>366.48941571235656</v>
      </c>
      <c r="OW80" s="18">
        <v>349.36929565250875</v>
      </c>
      <c r="OX80" s="18">
        <v>347.6730695092678</v>
      </c>
      <c r="OY80" s="18">
        <v>363.39860411524774</v>
      </c>
      <c r="OZ80" s="18">
        <v>374.60053384959696</v>
      </c>
      <c r="PA80" s="18">
        <v>401.37416143834588</v>
      </c>
      <c r="PB80" s="18">
        <v>369.48269681990149</v>
      </c>
      <c r="PC80" s="18">
        <v>354.2729677927494</v>
      </c>
      <c r="PD80" s="18">
        <v>350.59295138239861</v>
      </c>
      <c r="PE80" s="18">
        <v>333.47685319840912</v>
      </c>
      <c r="PF80" s="18">
        <v>328.06541923105715</v>
      </c>
      <c r="PG80" s="18">
        <v>322.31112034678461</v>
      </c>
      <c r="PH80" s="18">
        <v>310.72309053003789</v>
      </c>
      <c r="PI80" s="18">
        <v>299.64081160247326</v>
      </c>
      <c r="PJ80" s="18">
        <v>303.19514439225196</v>
      </c>
      <c r="PK80" s="18">
        <v>309.70253953099245</v>
      </c>
      <c r="PL80" s="18">
        <v>307.42113045036797</v>
      </c>
      <c r="PM80" s="18">
        <v>303.07247717857359</v>
      </c>
      <c r="PN80" s="18">
        <v>308.18729780137539</v>
      </c>
      <c r="PO80" s="18">
        <v>324.03751055896282</v>
      </c>
      <c r="PP80" s="18">
        <v>326.98554556310177</v>
      </c>
      <c r="PQ80" s="18">
        <v>327.20272685945037</v>
      </c>
      <c r="PR80" s="18">
        <v>326.95337055623531</v>
      </c>
      <c r="PS80" s="18">
        <v>317.93029206812383</v>
      </c>
      <c r="PT80" s="18">
        <v>316.58899646937851</v>
      </c>
      <c r="PU80" s="18">
        <v>311.16549687445166</v>
      </c>
      <c r="PV80" s="18">
        <v>305.20708779037</v>
      </c>
      <c r="PW80" s="18">
        <v>312.56008232831954</v>
      </c>
      <c r="PX80" s="18">
        <v>307.55586329162116</v>
      </c>
      <c r="PY80" s="18">
        <v>300.37480394661424</v>
      </c>
      <c r="PZ80" s="18">
        <v>301.23950725615026</v>
      </c>
      <c r="QA80" s="18">
        <v>303.01918732345104</v>
      </c>
      <c r="QB80" s="18">
        <v>301.02433689773085</v>
      </c>
      <c r="QC80" s="18">
        <v>302.74771070301534</v>
      </c>
      <c r="QD80" s="18">
        <v>297.21360952198501</v>
      </c>
      <c r="QE80" s="18">
        <v>298.18589801073074</v>
      </c>
      <c r="QF80" s="18">
        <v>297.46799317002296</v>
      </c>
      <c r="QG80" s="18">
        <v>285.86287038087846</v>
      </c>
      <c r="QH80" s="18">
        <v>280.51880283415318</v>
      </c>
      <c r="QI80" s="18">
        <v>279.31927835941315</v>
      </c>
      <c r="QJ80" s="18">
        <v>281.46193272292612</v>
      </c>
      <c r="QK80" s="18">
        <v>279.53243777990343</v>
      </c>
      <c r="QL80" s="18">
        <v>282.98823461115359</v>
      </c>
      <c r="QM80" s="18"/>
      <c r="QN80" s="18"/>
      <c r="QO80" s="18"/>
      <c r="QP80" s="18"/>
      <c r="QQ80" s="18"/>
      <c r="QR80" s="18"/>
      <c r="QS80" s="18"/>
      <c r="QT80" s="18"/>
      <c r="QU80" s="18"/>
      <c r="QV80" s="18"/>
      <c r="QW80" s="18"/>
      <c r="QX80" s="18"/>
      <c r="QY80" s="18"/>
      <c r="QZ80" s="18"/>
      <c r="RA80" s="18"/>
      <c r="RB80" s="18"/>
      <c r="RC80" s="18"/>
      <c r="RD80" s="18"/>
      <c r="RE80" s="18"/>
      <c r="RF80" s="18"/>
      <c r="RG80" s="18"/>
      <c r="RH80" s="18"/>
      <c r="RI80" s="18"/>
      <c r="RJ80" s="18"/>
      <c r="RK80" s="18"/>
      <c r="RL80" s="18"/>
      <c r="RM80" s="18"/>
      <c r="RN80" s="18"/>
      <c r="RO80" s="18"/>
      <c r="RP80" s="18"/>
      <c r="RQ80" s="18"/>
      <c r="RR80" s="18"/>
      <c r="RS80" s="18"/>
      <c r="RT80" s="18"/>
      <c r="RU80" s="18"/>
      <c r="RV80" s="18"/>
      <c r="RW80" s="18"/>
      <c r="RX80" s="18"/>
      <c r="RY80" s="18"/>
      <c r="RZ80" s="18"/>
      <c r="SA80" s="18"/>
      <c r="SB80" s="18"/>
      <c r="SC80" s="18"/>
      <c r="SD80" s="18"/>
      <c r="SE80" s="18"/>
      <c r="SF80" s="18"/>
      <c r="SG80" s="18"/>
      <c r="SH80" s="18"/>
      <c r="SI80" s="18"/>
      <c r="SJ80" s="18"/>
      <c r="SK80" s="18"/>
      <c r="SL80" s="18"/>
      <c r="SM80" s="18"/>
      <c r="SN80" s="18"/>
      <c r="SO80" s="18"/>
    </row>
    <row r="81" spans="1:513" x14ac:dyDescent="0.25">
      <c r="A81" s="5" t="s">
        <v>129</v>
      </c>
      <c r="B81" s="5" t="str">
        <f ca="1">_xlfn.XLOOKUP(A81,bonds[worksheet get],bonds[unique lookup],"-")</f>
        <v>VOD 4.2 10/03/78 nc-28</v>
      </c>
      <c r="C81" s="5" t="str">
        <f ca="1">_xlfn.XLOOKUP(A81,bonds[worksheet get],bonds[ID_ISIN],"-")</f>
        <v>XS1888179550</v>
      </c>
      <c r="D81" s="18">
        <f ca="1">_xll.BDH(A81,"blp_i_sprd_mid","-2AY",,"Dates=H","Fill=C","Sort=R","Dir=H","factor="&amp;_xlfn.XLOOKUP(A81,bonds[worksheet get],bonds[yas/blp factor]),"cols=451;rows=1")</f>
        <v>308.35489617347713</v>
      </c>
      <c r="E81" s="18">
        <v>308.80700598621371</v>
      </c>
      <c r="F81" s="18">
        <v>312.39087647080419</v>
      </c>
      <c r="G81" s="18">
        <v>314.59541192936899</v>
      </c>
      <c r="H81" s="18">
        <v>317.91621851849555</v>
      </c>
      <c r="I81" s="18">
        <v>321.32704697299005</v>
      </c>
      <c r="J81" s="18">
        <v>322.87942402911187</v>
      </c>
      <c r="K81" s="18">
        <v>323.89267013597492</v>
      </c>
      <c r="L81" s="18">
        <v>323.00045342588425</v>
      </c>
      <c r="M81" s="18">
        <v>320.82692549872399</v>
      </c>
      <c r="N81" s="18">
        <v>315.70968257403371</v>
      </c>
      <c r="O81" s="18">
        <v>321.5561026082039</v>
      </c>
      <c r="P81" s="18">
        <v>315.39260555934902</v>
      </c>
      <c r="Q81" s="18">
        <v>315.20556012797357</v>
      </c>
      <c r="R81" s="18">
        <v>307.25462893009188</v>
      </c>
      <c r="S81" s="18">
        <v>303.62074629807472</v>
      </c>
      <c r="T81" s="18">
        <v>316.24781328034402</v>
      </c>
      <c r="U81" s="18">
        <v>311.12756962680817</v>
      </c>
      <c r="V81" s="18">
        <v>314.69143525242805</v>
      </c>
      <c r="W81" s="18">
        <v>297.19918656849865</v>
      </c>
      <c r="X81" s="18">
        <v>282.78068446540834</v>
      </c>
      <c r="Y81" s="18">
        <v>272.65622534036635</v>
      </c>
      <c r="Z81" s="18">
        <v>273.75749282670017</v>
      </c>
      <c r="AA81" s="18">
        <v>297.89035444593429</v>
      </c>
      <c r="AB81" s="18">
        <v>315.07052732992173</v>
      </c>
      <c r="AC81" s="18">
        <v>328.73584649276734</v>
      </c>
      <c r="AD81" s="18">
        <v>330.79534672379492</v>
      </c>
      <c r="AE81" s="18">
        <v>336.4767266714573</v>
      </c>
      <c r="AF81" s="18">
        <v>332.23069535493846</v>
      </c>
      <c r="AG81" s="18">
        <v>335.22142177104951</v>
      </c>
      <c r="AH81" s="18">
        <v>344.67171714878083</v>
      </c>
      <c r="AI81" s="18">
        <v>358.45006376481058</v>
      </c>
      <c r="AJ81" s="18">
        <v>360.91066141819954</v>
      </c>
      <c r="AK81" s="18">
        <v>361.46379576873778</v>
      </c>
      <c r="AL81" s="18">
        <v>367.000140488863</v>
      </c>
      <c r="AM81" s="18">
        <v>376.32040428328514</v>
      </c>
      <c r="AN81" s="18">
        <v>387.3410810902119</v>
      </c>
      <c r="AO81" s="18">
        <v>398.39476591444014</v>
      </c>
      <c r="AP81" s="18">
        <v>403.75706836152074</v>
      </c>
      <c r="AQ81" s="18">
        <v>400.13218791604044</v>
      </c>
      <c r="AR81" s="18">
        <v>399.10693889379502</v>
      </c>
      <c r="AS81" s="18">
        <v>398.80686600923536</v>
      </c>
      <c r="AT81" s="18">
        <v>399.13094472455975</v>
      </c>
      <c r="AU81" s="18">
        <v>403.77507273459435</v>
      </c>
      <c r="AV81" s="18">
        <v>402.3907364938259</v>
      </c>
      <c r="AW81" s="18">
        <v>410.72676122689251</v>
      </c>
      <c r="AX81" s="18">
        <v>413.54444561290745</v>
      </c>
      <c r="AY81" s="18">
        <v>403.11491238856314</v>
      </c>
      <c r="AZ81" s="18">
        <v>396.78037379550938</v>
      </c>
      <c r="BA81" s="18">
        <v>393.32653489422796</v>
      </c>
      <c r="BB81" s="18">
        <v>389.12751499629024</v>
      </c>
      <c r="BC81" s="18">
        <v>402.15167842912672</v>
      </c>
      <c r="BD81" s="18">
        <v>402.20869227719305</v>
      </c>
      <c r="BE81" s="18">
        <v>406.40371120333674</v>
      </c>
      <c r="BF81" s="18">
        <v>412.83827409124376</v>
      </c>
      <c r="BG81" s="18">
        <v>403.83208658266068</v>
      </c>
      <c r="BH81" s="18">
        <v>404.9573598997593</v>
      </c>
      <c r="BI81" s="18">
        <v>412.35415650415422</v>
      </c>
      <c r="BJ81" s="18">
        <v>398.40476834392547</v>
      </c>
      <c r="BK81" s="18">
        <v>392.60435948538782</v>
      </c>
      <c r="BL81" s="18">
        <v>413.08333361363412</v>
      </c>
      <c r="BM81" s="18">
        <v>433.09119331312178</v>
      </c>
      <c r="BN81" s="18">
        <v>445.60723332810403</v>
      </c>
      <c r="BO81" s="18">
        <v>465.93217004227643</v>
      </c>
      <c r="BP81" s="18">
        <v>473.84009079337125</v>
      </c>
      <c r="BQ81" s="18">
        <v>470.82435830354689</v>
      </c>
      <c r="BR81" s="18">
        <v>469.94614499473573</v>
      </c>
      <c r="BS81" s="18">
        <v>477.39595447540279</v>
      </c>
      <c r="BT81" s="18">
        <v>482.63022582507131</v>
      </c>
      <c r="BU81" s="18">
        <v>486.49716506409646</v>
      </c>
      <c r="BV81" s="18">
        <v>486.1120715289116</v>
      </c>
      <c r="BW81" s="18">
        <v>489.98401198267936</v>
      </c>
      <c r="BX81" s="18">
        <v>522.76597437787052</v>
      </c>
      <c r="BY81" s="18">
        <v>527.90222191858288</v>
      </c>
      <c r="BZ81" s="18">
        <v>510.3439572000504</v>
      </c>
      <c r="CA81" s="18">
        <v>511.03612532043456</v>
      </c>
      <c r="CB81" s="18">
        <v>508.64454443049431</v>
      </c>
      <c r="CC81" s="18">
        <v>469.05292804169659</v>
      </c>
      <c r="CD81" s="18">
        <v>433.21722392463687</v>
      </c>
      <c r="CE81" s="18">
        <v>371.60525902390481</v>
      </c>
      <c r="CF81" s="18">
        <v>364.51953797650333</v>
      </c>
      <c r="CG81" s="18">
        <v>331.37248690509796</v>
      </c>
      <c r="CH81" s="18">
        <v>324.24275516796109</v>
      </c>
      <c r="CI81" s="18">
        <v>335.26543246078495</v>
      </c>
      <c r="CJ81" s="18">
        <v>292.89214043211939</v>
      </c>
      <c r="CK81" s="18">
        <v>277.96751539707179</v>
      </c>
      <c r="CL81" s="18">
        <v>269.39643357110026</v>
      </c>
      <c r="CM81" s="18">
        <v>273.92653388500213</v>
      </c>
      <c r="CN81" s="18">
        <v>288.31302821373941</v>
      </c>
      <c r="CO81" s="18">
        <v>287.56684697413448</v>
      </c>
      <c r="CP81" s="18">
        <v>263.86709055161475</v>
      </c>
      <c r="CQ81" s="18">
        <v>246.41585182857514</v>
      </c>
      <c r="CR81" s="18">
        <v>246.37184113883973</v>
      </c>
      <c r="CS81" s="18">
        <v>240.40339146494864</v>
      </c>
      <c r="CT81" s="18">
        <v>228.02538497686385</v>
      </c>
      <c r="CU81" s="18">
        <v>232.42045249271393</v>
      </c>
      <c r="CV81" s="18">
        <v>231.48622557878494</v>
      </c>
      <c r="CW81" s="18">
        <v>232.49547071385382</v>
      </c>
      <c r="CX81" s="18">
        <v>231.09813131475448</v>
      </c>
      <c r="CY81" s="18">
        <v>234.00583756613733</v>
      </c>
      <c r="CZ81" s="18">
        <v>235.05509241914748</v>
      </c>
      <c r="DA81" s="18">
        <v>233.80778946232797</v>
      </c>
      <c r="DB81" s="18">
        <v>238.80100226140021</v>
      </c>
      <c r="DC81" s="18">
        <v>245.08452846407891</v>
      </c>
      <c r="DD81" s="18">
        <v>239.52317767024041</v>
      </c>
      <c r="DE81" s="18">
        <v>238.12683851408957</v>
      </c>
      <c r="DF81" s="18">
        <v>240.14832951307298</v>
      </c>
      <c r="DG81" s="18">
        <v>247.72516984820365</v>
      </c>
      <c r="DH81" s="18">
        <v>257.59656750726697</v>
      </c>
      <c r="DI81" s="18">
        <v>257.84262727260585</v>
      </c>
      <c r="DJ81" s="18">
        <v>255.03594555902481</v>
      </c>
      <c r="DK81" s="18">
        <v>251.03997497963906</v>
      </c>
      <c r="DL81" s="18">
        <v>252.91543050813675</v>
      </c>
      <c r="DM81" s="18">
        <v>259.60105437612532</v>
      </c>
      <c r="DN81" s="18">
        <v>250.69489116239546</v>
      </c>
      <c r="DO81" s="18">
        <v>246.9349779188633</v>
      </c>
      <c r="DP81" s="18">
        <v>241.38563004040719</v>
      </c>
      <c r="DQ81" s="18">
        <v>239.18909652543067</v>
      </c>
      <c r="DR81" s="18">
        <v>236.78351223421097</v>
      </c>
      <c r="DS81" s="18">
        <v>237.39866164755821</v>
      </c>
      <c r="DT81" s="18">
        <v>240.79048548603058</v>
      </c>
      <c r="DU81" s="18">
        <v>241.39063125514983</v>
      </c>
      <c r="DV81" s="18">
        <v>240.1493297560215</v>
      </c>
      <c r="DW81" s="18">
        <v>241.3616242096424</v>
      </c>
      <c r="DX81" s="18">
        <v>244.56540237379073</v>
      </c>
      <c r="DY81" s="18">
        <v>243.38311520862581</v>
      </c>
      <c r="DZ81" s="18">
        <v>247.67115672898291</v>
      </c>
      <c r="EA81" s="18">
        <v>248.99647863578798</v>
      </c>
      <c r="EB81" s="18">
        <v>246.55388535547257</v>
      </c>
      <c r="EC81" s="18">
        <v>243.58816501307487</v>
      </c>
      <c r="ED81" s="18">
        <v>238.62896047425269</v>
      </c>
      <c r="EE81" s="18">
        <v>234.01083878087999</v>
      </c>
      <c r="EF81" s="18">
        <v>235.43618498253821</v>
      </c>
      <c r="EG81" s="18">
        <v>240.39538952136039</v>
      </c>
      <c r="EH81" s="18">
        <v>238.1338402147293</v>
      </c>
      <c r="EI81" s="18">
        <v>238.42991212749482</v>
      </c>
      <c r="EJ81" s="18">
        <v>241.36662542438506</v>
      </c>
      <c r="EK81" s="18">
        <v>242.31785646843909</v>
      </c>
      <c r="EL81" s="18">
        <v>241.78572721982002</v>
      </c>
      <c r="EM81" s="18">
        <v>247.76417932319643</v>
      </c>
      <c r="EN81" s="18">
        <v>247.02199905538558</v>
      </c>
      <c r="EO81" s="18">
        <v>250.00272304201127</v>
      </c>
      <c r="EP81" s="18">
        <v>253.01245407414436</v>
      </c>
      <c r="EQ81" s="18">
        <v>255.56907505059243</v>
      </c>
      <c r="ER81" s="18">
        <v>254.47180853605269</v>
      </c>
      <c r="ES81" s="18">
        <v>255.93916494154931</v>
      </c>
      <c r="ET81" s="18">
        <v>258.20071424818036</v>
      </c>
      <c r="EU81" s="18">
        <v>262.66579877042767</v>
      </c>
      <c r="EV81" s="18">
        <v>266.66877105045319</v>
      </c>
      <c r="EW81" s="18">
        <v>268.6472516026497</v>
      </c>
      <c r="EX81" s="18">
        <v>260.81734980154039</v>
      </c>
      <c r="EY81" s="18">
        <v>265.65052372884753</v>
      </c>
      <c r="EZ81" s="18">
        <v>267.12088086318965</v>
      </c>
      <c r="FA81" s="18">
        <v>267.48396905350683</v>
      </c>
      <c r="FB81" s="18">
        <v>266.6647700786591</v>
      </c>
      <c r="FC81" s="18">
        <v>270.57271927857397</v>
      </c>
      <c r="FD81" s="18">
        <v>277.4723951375484</v>
      </c>
      <c r="FE81" s="18">
        <v>275.34587862896922</v>
      </c>
      <c r="FF81" s="18">
        <v>276.78022701716424</v>
      </c>
      <c r="FG81" s="18">
        <v>274.53068062591552</v>
      </c>
      <c r="FH81" s="18">
        <v>272.26312986159326</v>
      </c>
      <c r="FI81" s="18">
        <v>272.24912646031379</v>
      </c>
      <c r="FJ81" s="18">
        <v>273.72148408055301</v>
      </c>
      <c r="FK81" s="18">
        <v>269.29440879034996</v>
      </c>
      <c r="FL81" s="18">
        <v>265.80756187176706</v>
      </c>
      <c r="FM81" s="18">
        <v>265.75854996728901</v>
      </c>
      <c r="FN81" s="18">
        <v>262.39373268842695</v>
      </c>
      <c r="FO81" s="18">
        <v>251.84016933846473</v>
      </c>
      <c r="FP81" s="18">
        <v>247.69016134500504</v>
      </c>
      <c r="FQ81" s="18">
        <v>243.42912638425827</v>
      </c>
      <c r="FR81" s="18">
        <v>247.93322038149833</v>
      </c>
      <c r="FS81" s="18">
        <v>254.5968389046192</v>
      </c>
      <c r="FT81" s="18">
        <v>257.1424572086334</v>
      </c>
      <c r="FU81" s="18">
        <v>250.31279835605622</v>
      </c>
      <c r="FV81" s="18">
        <v>244.51338974046709</v>
      </c>
      <c r="FW81" s="18">
        <v>236.24338104200365</v>
      </c>
      <c r="FX81" s="18">
        <v>238.03481616282463</v>
      </c>
      <c r="FY81" s="18">
        <v>242.99302045869828</v>
      </c>
      <c r="FZ81" s="18">
        <v>243.58816501307487</v>
      </c>
      <c r="GA81" s="18">
        <v>240.44840239763258</v>
      </c>
      <c r="GB81" s="18">
        <v>241.45964801859856</v>
      </c>
      <c r="GC81" s="18">
        <v>245.86871893572808</v>
      </c>
      <c r="GD81" s="18">
        <v>250.17276434326172</v>
      </c>
      <c r="GE81" s="18">
        <v>249.94770967984201</v>
      </c>
      <c r="GF81" s="18">
        <v>251.74714674425127</v>
      </c>
      <c r="GG81" s="18">
        <v>257.02242805480955</v>
      </c>
      <c r="GH81" s="18">
        <v>256.20823029470444</v>
      </c>
      <c r="GI81" s="18">
        <v>263.66704196190835</v>
      </c>
      <c r="GJ81" s="18">
        <v>270.07459829020502</v>
      </c>
      <c r="GK81" s="18">
        <v>272.51119011282918</v>
      </c>
      <c r="GL81" s="18">
        <v>266.92083227348326</v>
      </c>
      <c r="GM81" s="18">
        <v>268.5072175898552</v>
      </c>
      <c r="GN81" s="18">
        <v>270.18162428569792</v>
      </c>
      <c r="GO81" s="18">
        <v>262.05665081477167</v>
      </c>
      <c r="GP81" s="18">
        <v>256.98741955161097</v>
      </c>
      <c r="GQ81" s="18">
        <v>260.00115155553817</v>
      </c>
      <c r="GR81" s="18">
        <v>260.76933814001086</v>
      </c>
      <c r="GS81" s="18">
        <v>262.25169818973541</v>
      </c>
      <c r="GT81" s="18">
        <v>261.93862214684486</v>
      </c>
      <c r="GU81" s="18">
        <v>263.32295838761331</v>
      </c>
      <c r="GV81" s="18">
        <v>260.81434907269477</v>
      </c>
      <c r="GW81" s="18">
        <v>256.01318291974064</v>
      </c>
      <c r="GX81" s="18">
        <v>262.80583278322223</v>
      </c>
      <c r="GY81" s="18">
        <v>262.66779925632477</v>
      </c>
      <c r="GZ81" s="18">
        <v>253.65761077594757</v>
      </c>
      <c r="HA81" s="18">
        <v>248.52836493587492</v>
      </c>
      <c r="HB81" s="18">
        <v>241.80073086404801</v>
      </c>
      <c r="HC81" s="18">
        <v>246.65390965032577</v>
      </c>
      <c r="HD81" s="18">
        <v>270.30465416836734</v>
      </c>
      <c r="HE81" s="18">
        <v>267.18889738368989</v>
      </c>
      <c r="HF81" s="18">
        <v>267.8560594303608</v>
      </c>
      <c r="HG81" s="18">
        <v>266.83081040811538</v>
      </c>
      <c r="HH81" s="18">
        <v>257.94265156745911</v>
      </c>
      <c r="HI81" s="18">
        <v>275.40889393472668</v>
      </c>
      <c r="HJ81" s="18">
        <v>279.31584289169308</v>
      </c>
      <c r="HK81" s="18">
        <v>278.54865655016897</v>
      </c>
      <c r="HL81" s="18">
        <v>280.72818593502046</v>
      </c>
      <c r="HM81" s="18">
        <v>286.72264192557338</v>
      </c>
      <c r="HN81" s="18">
        <v>291.24173956704141</v>
      </c>
      <c r="HO81" s="18">
        <v>290.14247256660462</v>
      </c>
      <c r="HP81" s="18">
        <v>286.87567909669872</v>
      </c>
      <c r="HQ81" s="18">
        <v>285.08824494767191</v>
      </c>
      <c r="HR81" s="18">
        <v>292.03593246817587</v>
      </c>
      <c r="HS81" s="18">
        <v>303.50571835899353</v>
      </c>
      <c r="HT81" s="18">
        <v>313.69319278979304</v>
      </c>
      <c r="HU81" s="18">
        <v>316.46686648607255</v>
      </c>
      <c r="HV81" s="18">
        <v>336.72078595089914</v>
      </c>
      <c r="HW81" s="18">
        <v>343.16035005354883</v>
      </c>
      <c r="HX81" s="18">
        <v>327.81462273716926</v>
      </c>
      <c r="HY81" s="18">
        <v>317.27406254553796</v>
      </c>
      <c r="HZ81" s="18">
        <v>319.52861015152934</v>
      </c>
      <c r="IA81" s="18">
        <v>325.09596240305899</v>
      </c>
      <c r="IB81" s="18">
        <v>330.09817738866803</v>
      </c>
      <c r="IC81" s="18">
        <v>335.22742322874069</v>
      </c>
      <c r="ID81" s="18">
        <v>336.57775120925902</v>
      </c>
      <c r="IE81" s="18">
        <v>339.54847276639941</v>
      </c>
      <c r="IF81" s="18">
        <v>333.2589451060295</v>
      </c>
      <c r="IG81" s="18">
        <v>325.16497916650775</v>
      </c>
      <c r="IH81" s="18">
        <v>319.77066894507408</v>
      </c>
      <c r="II81" s="18">
        <v>320.57986549043659</v>
      </c>
      <c r="IJ81" s="18">
        <v>315.07852927351001</v>
      </c>
      <c r="IK81" s="18">
        <v>312.32786116504673</v>
      </c>
      <c r="IL81" s="18">
        <v>316.40685190916059</v>
      </c>
      <c r="IM81" s="18">
        <v>325.35402508378024</v>
      </c>
      <c r="IN81" s="18">
        <v>333.62603426814081</v>
      </c>
      <c r="IO81" s="18">
        <v>339.12336951327325</v>
      </c>
      <c r="IP81" s="18">
        <v>339.58548175549504</v>
      </c>
      <c r="IQ81" s="18">
        <v>343.69848075985908</v>
      </c>
      <c r="IR81" s="18">
        <v>335.49548833894727</v>
      </c>
      <c r="IS81" s="18">
        <v>319.89669955658917</v>
      </c>
      <c r="IT81" s="18">
        <v>317.28906618976595</v>
      </c>
      <c r="IU81" s="18">
        <v>314.8114644062519</v>
      </c>
      <c r="IV81" s="18">
        <v>317.72117114353182</v>
      </c>
      <c r="IW81" s="18">
        <v>329.06492642283439</v>
      </c>
      <c r="IX81" s="18">
        <v>334.24818538212776</v>
      </c>
      <c r="IY81" s="18">
        <v>328.27673497939111</v>
      </c>
      <c r="IZ81" s="18">
        <v>320.08174450206758</v>
      </c>
      <c r="JA81" s="18">
        <v>321.33804964542389</v>
      </c>
      <c r="JB81" s="18">
        <v>321.1049930384159</v>
      </c>
      <c r="JC81" s="18">
        <v>321.56410455179213</v>
      </c>
      <c r="JD81" s="18">
        <v>322.72938758683205</v>
      </c>
      <c r="JE81" s="18">
        <v>331.7255726659298</v>
      </c>
      <c r="JF81" s="18">
        <v>338.99533841586111</v>
      </c>
      <c r="JG81" s="18">
        <v>339.16337923121455</v>
      </c>
      <c r="JH81" s="18">
        <v>340.74176260399815</v>
      </c>
      <c r="JI81" s="18">
        <v>335.97860568308829</v>
      </c>
      <c r="JJ81" s="18">
        <v>333.76206730914112</v>
      </c>
      <c r="JK81" s="18">
        <v>331.12342641091345</v>
      </c>
      <c r="JL81" s="18">
        <v>336.52873930478097</v>
      </c>
      <c r="JM81" s="18">
        <v>350.68617799830434</v>
      </c>
      <c r="JN81" s="18">
        <v>363.73634774780277</v>
      </c>
      <c r="JO81" s="18">
        <v>368.73256127572057</v>
      </c>
      <c r="JP81" s="18">
        <v>370.30194246196749</v>
      </c>
      <c r="JQ81" s="18">
        <v>369.44673474097254</v>
      </c>
      <c r="JR81" s="18">
        <v>363.32424765300749</v>
      </c>
      <c r="JS81" s="18">
        <v>371.10213682079313</v>
      </c>
      <c r="JT81" s="18">
        <v>381.47865716886525</v>
      </c>
      <c r="JU81" s="18">
        <v>382.71395721030234</v>
      </c>
      <c r="JV81" s="18">
        <v>385.18055632138254</v>
      </c>
      <c r="JW81" s="18">
        <v>394.61784854078292</v>
      </c>
      <c r="JX81" s="18">
        <v>405.25343181252475</v>
      </c>
      <c r="JY81" s="18">
        <v>402.81884047579763</v>
      </c>
      <c r="JZ81" s="18">
        <v>398.09969424462315</v>
      </c>
      <c r="KA81" s="18">
        <v>400.94538543319703</v>
      </c>
      <c r="KB81" s="18">
        <v>398.40276785802837</v>
      </c>
      <c r="KC81" s="18">
        <v>401.21745151519775</v>
      </c>
      <c r="KD81" s="18">
        <v>397.39552320885656</v>
      </c>
      <c r="KE81" s="18">
        <v>402.48876030278205</v>
      </c>
      <c r="KF81" s="18">
        <v>388.66740323996544</v>
      </c>
      <c r="KG81" s="18">
        <v>377.4166705548763</v>
      </c>
      <c r="KH81" s="18">
        <v>375.0450945239067</v>
      </c>
      <c r="KI81" s="18">
        <v>375.93331026220318</v>
      </c>
      <c r="KJ81" s="18">
        <v>373.86680833053589</v>
      </c>
      <c r="KK81" s="18">
        <v>378.06782871437071</v>
      </c>
      <c r="KL81" s="18">
        <v>374.86805152201651</v>
      </c>
      <c r="KM81" s="18">
        <v>382.14281848669054</v>
      </c>
      <c r="KN81" s="18">
        <v>370.88708458685875</v>
      </c>
      <c r="KO81" s="18">
        <v>376.3784183743</v>
      </c>
      <c r="KP81" s="18">
        <v>368.12241307711605</v>
      </c>
      <c r="KQ81" s="18">
        <v>359.83339976263045</v>
      </c>
      <c r="KR81" s="18">
        <v>348.63367946791647</v>
      </c>
      <c r="KS81" s="18">
        <v>346.56417680740356</v>
      </c>
      <c r="KT81" s="18">
        <v>346.13207185363768</v>
      </c>
      <c r="KU81" s="18">
        <v>351.29032473921774</v>
      </c>
      <c r="KV81" s="18">
        <v>352.18754266405102</v>
      </c>
      <c r="KW81" s="18">
        <v>357.55484632587434</v>
      </c>
      <c r="KX81" s="18">
        <v>355.17926932311059</v>
      </c>
      <c r="KY81" s="18">
        <v>356.47758467030525</v>
      </c>
      <c r="KZ81" s="18">
        <v>353.29781233692171</v>
      </c>
      <c r="LA81" s="18">
        <v>355.66838812494279</v>
      </c>
      <c r="LB81" s="18">
        <v>349.80296347475053</v>
      </c>
      <c r="LC81" s="18">
        <v>348.84573097300535</v>
      </c>
      <c r="LD81" s="18">
        <v>350.8932282886505</v>
      </c>
      <c r="LE81" s="18">
        <v>364.23846970796581</v>
      </c>
      <c r="LF81" s="18">
        <v>374.20689093303679</v>
      </c>
      <c r="LG81" s="18">
        <v>384.08429004979132</v>
      </c>
      <c r="LH81" s="18">
        <v>382.32886367511747</v>
      </c>
      <c r="LI81" s="18">
        <v>386.30382915258406</v>
      </c>
      <c r="LJ81" s="18">
        <v>388.04125115418435</v>
      </c>
      <c r="LK81" s="18">
        <v>390.76091173124314</v>
      </c>
      <c r="LL81" s="18">
        <v>388.70241174316408</v>
      </c>
      <c r="LM81" s="18">
        <v>395.23999965476992</v>
      </c>
      <c r="LN81" s="18">
        <v>393.24351472949985</v>
      </c>
      <c r="LO81" s="18">
        <v>406.75879745006563</v>
      </c>
      <c r="LP81" s="18">
        <v>420.40411175394058</v>
      </c>
      <c r="LQ81" s="18">
        <v>428.72113187098506</v>
      </c>
      <c r="LR81" s="18">
        <v>428.68212239599228</v>
      </c>
      <c r="LS81" s="18">
        <v>436.11492774653436</v>
      </c>
      <c r="LT81" s="18">
        <v>431.81488331079481</v>
      </c>
      <c r="LU81" s="18">
        <v>428.01396010637285</v>
      </c>
      <c r="LV81" s="18">
        <v>426.72564718866352</v>
      </c>
      <c r="LW81" s="18">
        <v>419.92899635338784</v>
      </c>
      <c r="LX81" s="18">
        <v>426.46158305025102</v>
      </c>
      <c r="LY81" s="18">
        <v>428.98919698119164</v>
      </c>
      <c r="LZ81" s="18">
        <v>427.06973076295856</v>
      </c>
      <c r="MA81" s="18">
        <v>432.59407256770129</v>
      </c>
      <c r="MB81" s="18">
        <v>438.0854063551426</v>
      </c>
      <c r="MC81" s="18">
        <v>438.48850426340101</v>
      </c>
      <c r="MD81" s="18">
        <v>447.01857612848283</v>
      </c>
      <c r="ME81" s="18">
        <v>434.99265515828131</v>
      </c>
      <c r="MF81" s="18">
        <v>425.69839768052105</v>
      </c>
      <c r="MG81" s="18">
        <v>414.56669390630725</v>
      </c>
      <c r="MH81" s="18">
        <v>413.24037175655366</v>
      </c>
      <c r="MI81" s="18">
        <v>409.32842158484459</v>
      </c>
      <c r="MJ81" s="18">
        <v>401.27446536326408</v>
      </c>
      <c r="MK81" s="18">
        <v>401.45951030874255</v>
      </c>
      <c r="ML81" s="18">
        <v>404.80132199978829</v>
      </c>
      <c r="MM81" s="18">
        <v>404.31820465564732</v>
      </c>
      <c r="MN81" s="18">
        <v>416.83924588537218</v>
      </c>
      <c r="MO81" s="18">
        <v>414.39165139031411</v>
      </c>
      <c r="MP81" s="18">
        <v>410.99982755184169</v>
      </c>
      <c r="MQ81" s="18">
        <v>404.3442109723091</v>
      </c>
      <c r="MR81" s="18">
        <v>412.71124323678015</v>
      </c>
      <c r="MS81" s="18">
        <v>420.4291178276539</v>
      </c>
      <c r="MT81" s="18">
        <v>424.25804783463474</v>
      </c>
      <c r="MU81" s="18">
        <v>424.88419992041588</v>
      </c>
      <c r="MV81" s="18">
        <v>430.66160319113732</v>
      </c>
      <c r="MW81" s="18">
        <v>444.67400665712353</v>
      </c>
      <c r="MX81" s="18">
        <v>449.00305813837053</v>
      </c>
      <c r="MY81" s="18">
        <v>438.4434933307171</v>
      </c>
      <c r="MZ81" s="18">
        <v>424.30906022500994</v>
      </c>
      <c r="NA81" s="18">
        <v>427.45982551288603</v>
      </c>
      <c r="NB81" s="18">
        <v>434.25147513341904</v>
      </c>
      <c r="NC81" s="18">
        <v>431.00168579363822</v>
      </c>
      <c r="ND81" s="18">
        <v>432.64208422923087</v>
      </c>
      <c r="NE81" s="18">
        <v>442.46547022676469</v>
      </c>
      <c r="NF81" s="18">
        <v>446.69949862790111</v>
      </c>
      <c r="NG81" s="18">
        <v>445.21213736343384</v>
      </c>
      <c r="NH81" s="18">
        <v>439.61477782344815</v>
      </c>
      <c r="NI81" s="18">
        <v>435.54178853702541</v>
      </c>
      <c r="NJ81" s="18">
        <v>429.04921155810354</v>
      </c>
      <c r="NK81" s="18">
        <v>425.94145671701432</v>
      </c>
      <c r="NL81" s="18">
        <v>410.40268251156806</v>
      </c>
      <c r="NM81" s="18">
        <v>411.5689657895565</v>
      </c>
      <c r="NN81" s="18">
        <v>421.77444459342956</v>
      </c>
      <c r="NO81" s="18">
        <v>417.1423194987774</v>
      </c>
      <c r="NP81" s="18">
        <v>442.14839321208001</v>
      </c>
      <c r="NQ81" s="18">
        <v>439.72380430483821</v>
      </c>
      <c r="NR81" s="18">
        <v>428.88317122864726</v>
      </c>
      <c r="NS81" s="18">
        <v>442.52648504662511</v>
      </c>
      <c r="NT81" s="18">
        <v>442.11238446593285</v>
      </c>
      <c r="NU81" s="18">
        <v>461.06598809766768</v>
      </c>
      <c r="NV81" s="18">
        <v>470.22321229147911</v>
      </c>
      <c r="NW81" s="18">
        <v>472.85085051727293</v>
      </c>
      <c r="NX81" s="18">
        <v>475.9496031718254</v>
      </c>
      <c r="NY81" s="18">
        <v>465.85415109229086</v>
      </c>
      <c r="NZ81" s="18">
        <v>454.83747525715825</v>
      </c>
      <c r="OA81" s="18">
        <v>454.56040796041486</v>
      </c>
      <c r="OB81" s="18">
        <v>452.80998280048368</v>
      </c>
      <c r="OC81" s="18">
        <v>450.35138563299182</v>
      </c>
      <c r="OD81" s="18">
        <v>450.66846264767651</v>
      </c>
      <c r="OE81" s="18">
        <v>450.16434020161631</v>
      </c>
      <c r="OF81" s="18">
        <v>447.21062277460095</v>
      </c>
      <c r="OG81" s="18">
        <v>446.20637885427476</v>
      </c>
      <c r="OH81" s="18">
        <v>442.70052731966973</v>
      </c>
      <c r="OI81" s="18">
        <v>441.86332397174834</v>
      </c>
      <c r="OJ81" s="18">
        <v>440.94410070204736</v>
      </c>
      <c r="OK81" s="18">
        <v>453.05804305171966</v>
      </c>
      <c r="OL81" s="18">
        <v>475.41547343730929</v>
      </c>
      <c r="OM81" s="18">
        <v>478.26616584062572</v>
      </c>
      <c r="ON81" s="18">
        <v>473.17592947554584</v>
      </c>
      <c r="OO81" s="18">
        <v>472.78983569741251</v>
      </c>
      <c r="OP81" s="18">
        <v>464.07871985864642</v>
      </c>
      <c r="OQ81" s="18">
        <v>458.01424686169628</v>
      </c>
      <c r="OR81" s="18">
        <v>448.161853818655</v>
      </c>
      <c r="OS81" s="18">
        <v>450.98353917646409</v>
      </c>
      <c r="OT81" s="18">
        <v>445.5172114627361</v>
      </c>
      <c r="OU81" s="18">
        <v>437.28921296811103</v>
      </c>
      <c r="OV81" s="18">
        <v>418.21257945370672</v>
      </c>
      <c r="OW81" s="18">
        <v>404.63028045558929</v>
      </c>
      <c r="OX81" s="18">
        <v>403.56702220129966</v>
      </c>
      <c r="OY81" s="18">
        <v>404.75731131005284</v>
      </c>
      <c r="OZ81" s="18">
        <v>408.92832440543174</v>
      </c>
      <c r="PA81" s="18">
        <v>425.66638990616798</v>
      </c>
      <c r="PB81" s="18">
        <v>401.6485562260151</v>
      </c>
      <c r="PC81" s="18">
        <v>392.42131502580645</v>
      </c>
      <c r="PD81" s="18">
        <v>390.6878939960003</v>
      </c>
      <c r="PE81" s="18">
        <v>373.47971430945398</v>
      </c>
      <c r="PF81" s="18">
        <v>370.30294270491601</v>
      </c>
      <c r="PG81" s="18">
        <v>362.97116189217564</v>
      </c>
      <c r="PH81" s="18">
        <v>352.3245759479999</v>
      </c>
      <c r="PI81" s="18">
        <v>343.85251817393305</v>
      </c>
      <c r="PJ81" s="18">
        <v>344.80875043272977</v>
      </c>
      <c r="PK81" s="18">
        <v>349.14780434346198</v>
      </c>
      <c r="PL81" s="18">
        <v>346.56017583560941</v>
      </c>
      <c r="PM81" s="18">
        <v>343.9085317790508</v>
      </c>
      <c r="PN81" s="18">
        <v>350.0020118215084</v>
      </c>
      <c r="PO81" s="18">
        <v>359.63235092997553</v>
      </c>
      <c r="PP81" s="18">
        <v>362.14196048784254</v>
      </c>
      <c r="PQ81" s="18">
        <v>361.61083148217205</v>
      </c>
      <c r="PR81" s="18">
        <v>361.15472069764138</v>
      </c>
      <c r="PS81" s="18">
        <v>352.85170398187637</v>
      </c>
      <c r="PT81" s="18">
        <v>349.8549761080742</v>
      </c>
      <c r="PU81" s="18">
        <v>346.25510173630715</v>
      </c>
      <c r="PV81" s="18">
        <v>342.07008523964885</v>
      </c>
      <c r="PW81" s="18">
        <v>347.00028273296357</v>
      </c>
      <c r="PX81" s="18">
        <v>342.82426842284201</v>
      </c>
      <c r="PY81" s="18">
        <v>338.05511004424096</v>
      </c>
      <c r="PZ81" s="18">
        <v>339.27440619850159</v>
      </c>
      <c r="QA81" s="18">
        <v>339.14537485814094</v>
      </c>
      <c r="QB81" s="18">
        <v>338.46721013903618</v>
      </c>
      <c r="QC81" s="18">
        <v>338.91631922292709</v>
      </c>
      <c r="QD81" s="18">
        <v>332.84284403944014</v>
      </c>
      <c r="QE81" s="18">
        <v>334.30619947314267</v>
      </c>
      <c r="QF81" s="18">
        <v>334.78531584548949</v>
      </c>
      <c r="QG81" s="18">
        <v>327.22848036932947</v>
      </c>
      <c r="QH81" s="18">
        <v>325.6540979683399</v>
      </c>
      <c r="QI81" s="18">
        <v>322.65036839389802</v>
      </c>
      <c r="QJ81" s="18">
        <v>325.54807221579551</v>
      </c>
      <c r="QK81" s="18">
        <v>320.99196558523175</v>
      </c>
      <c r="QL81" s="18">
        <v>323.27051902198792</v>
      </c>
      <c r="QM81" s="18"/>
      <c r="QN81" s="18"/>
      <c r="QO81" s="18"/>
      <c r="QP81" s="18"/>
      <c r="QQ81" s="18"/>
      <c r="QR81" s="18"/>
      <c r="QS81" s="18"/>
      <c r="QT81" s="18"/>
      <c r="QU81" s="18"/>
      <c r="QV81" s="18"/>
      <c r="QW81" s="18"/>
      <c r="QX81" s="18"/>
      <c r="QY81" s="18"/>
      <c r="QZ81" s="18"/>
      <c r="RA81" s="18"/>
      <c r="RB81" s="18"/>
      <c r="RC81" s="18"/>
      <c r="RD81" s="18"/>
      <c r="RE81" s="18"/>
      <c r="RF81" s="18"/>
      <c r="RG81" s="18"/>
      <c r="RH81" s="18"/>
      <c r="RI81" s="18"/>
      <c r="RJ81" s="18"/>
      <c r="RK81" s="18"/>
      <c r="RL81" s="18"/>
      <c r="RM81" s="18"/>
      <c r="RN81" s="18"/>
      <c r="RO81" s="18"/>
      <c r="RP81" s="18"/>
      <c r="RQ81" s="18"/>
      <c r="RR81" s="18"/>
      <c r="RS81" s="18"/>
      <c r="RT81" s="18"/>
      <c r="RU81" s="18"/>
      <c r="RV81" s="18"/>
      <c r="RW81" s="18"/>
      <c r="RX81" s="18"/>
      <c r="RY81" s="18"/>
      <c r="RZ81" s="18"/>
      <c r="SA81" s="18"/>
      <c r="SB81" s="18"/>
      <c r="SC81" s="18"/>
      <c r="SD81" s="18"/>
      <c r="SE81" s="18"/>
      <c r="SF81" s="18"/>
      <c r="SG81" s="18"/>
      <c r="SH81" s="18"/>
      <c r="SI81" s="18"/>
      <c r="SJ81" s="18"/>
      <c r="SK81" s="18"/>
      <c r="SL81" s="18"/>
      <c r="SM81" s="18"/>
      <c r="SN81" s="18"/>
      <c r="SO81" s="18"/>
    </row>
    <row r="82" spans="1:513" x14ac:dyDescent="0.25">
      <c r="A82" s="5" t="s">
        <v>310</v>
      </c>
      <c r="B82" s="5" t="str">
        <f ca="1">_xlfn.XLOOKUP(A82,bonds[worksheet get],bonds[unique lookup],"-")</f>
        <v>VOD 4 7/8 10/03/78 nc-25</v>
      </c>
      <c r="C82" s="5" t="str">
        <f ca="1">_xlfn.XLOOKUP(A82,bonds[worksheet get],bonds[ID_ISIN],"-")</f>
        <v>XS1888180996</v>
      </c>
      <c r="D82" s="18">
        <f ca="1">_xll.BDH(A82,"blp_i_sprd_mid","-2AY",,"Dates=H","Fill=C","Sort=R","Dir=H","factor="&amp;_xlfn.XLOOKUP(A82,bonds[worksheet get],bonds[yas/blp factor]),"cols=448;rows=1")</f>
        <v>335.43367837667466</v>
      </c>
      <c r="E82" s="18">
        <v>334.248813393116</v>
      </c>
      <c r="F82" s="18">
        <v>345.07744033813481</v>
      </c>
      <c r="G82" s="18">
        <v>349.52018450498582</v>
      </c>
      <c r="H82" s="18">
        <v>354.10379373311997</v>
      </c>
      <c r="I82" s="18">
        <v>360.74942768812184</v>
      </c>
      <c r="J82" s="18">
        <v>362.20403427839278</v>
      </c>
      <c r="K82" s="18">
        <v>361.87534913539884</v>
      </c>
      <c r="L82" s="18">
        <v>360.65951381921769</v>
      </c>
      <c r="M82" s="18">
        <v>357.56947385787964</v>
      </c>
      <c r="N82" s="18">
        <v>356.39160217523573</v>
      </c>
      <c r="O82" s="18">
        <v>358.31076375484469</v>
      </c>
      <c r="P82" s="18">
        <v>350.4772676873207</v>
      </c>
      <c r="Q82" s="18">
        <v>352.38444075107572</v>
      </c>
      <c r="R82" s="18">
        <v>350.1286016845703</v>
      </c>
      <c r="S82" s="18">
        <v>346.07348619699474</v>
      </c>
      <c r="T82" s="18">
        <v>359.15595412254333</v>
      </c>
      <c r="U82" s="18">
        <v>355.47847688436508</v>
      </c>
      <c r="V82" s="18">
        <v>354.25964443922044</v>
      </c>
      <c r="W82" s="18">
        <v>346.59198950767512</v>
      </c>
      <c r="X82" s="18">
        <v>334.02402872085571</v>
      </c>
      <c r="Y82" s="18">
        <v>329.76311037778856</v>
      </c>
      <c r="Z82" s="18">
        <v>339.77252207279207</v>
      </c>
      <c r="AA82" s="18">
        <v>357.30272938013076</v>
      </c>
      <c r="AB82" s="18">
        <v>365.89350003242498</v>
      </c>
      <c r="AC82" s="18">
        <v>376.45638154268266</v>
      </c>
      <c r="AD82" s="18">
        <v>381.89617061138154</v>
      </c>
      <c r="AE82" s="18">
        <v>386.65261427640917</v>
      </c>
      <c r="AF82" s="18">
        <v>382.90820115804672</v>
      </c>
      <c r="AG82" s="18">
        <v>388.76259306669232</v>
      </c>
      <c r="AH82" s="18">
        <v>395.88277244091034</v>
      </c>
      <c r="AI82" s="18">
        <v>410.07417808294292</v>
      </c>
      <c r="AJ82" s="18">
        <v>413.34004961013795</v>
      </c>
      <c r="AK82" s="18">
        <v>410.56770531892778</v>
      </c>
      <c r="AL82" s="18">
        <v>414.49094713211059</v>
      </c>
      <c r="AM82" s="18">
        <v>424.58028226613999</v>
      </c>
      <c r="AN82" s="18">
        <v>427.83116814851758</v>
      </c>
      <c r="AO82" s="18">
        <v>430.56155263423921</v>
      </c>
      <c r="AP82" s="18">
        <v>430.59851722478868</v>
      </c>
      <c r="AQ82" s="18">
        <v>425.66024773597718</v>
      </c>
      <c r="AR82" s="18">
        <v>422.9678268837929</v>
      </c>
      <c r="AS82" s="18">
        <v>423.12567567586899</v>
      </c>
      <c r="AT82" s="18">
        <v>419.94472280263898</v>
      </c>
      <c r="AU82" s="18">
        <v>421.43329685449601</v>
      </c>
      <c r="AV82" s="18">
        <v>420.32036296606066</v>
      </c>
      <c r="AW82" s="18">
        <v>398.32343446016313</v>
      </c>
      <c r="AX82" s="18">
        <v>393.21033244848252</v>
      </c>
      <c r="AY82" s="18">
        <v>390.59683599233625</v>
      </c>
      <c r="AZ82" s="18">
        <v>387.248043897152</v>
      </c>
      <c r="BA82" s="18">
        <v>387.96735484838484</v>
      </c>
      <c r="BB82" s="18">
        <v>400.05577500104908</v>
      </c>
      <c r="BC82" s="18">
        <v>402.93801402091981</v>
      </c>
      <c r="BD82" s="18">
        <v>408.23993515729899</v>
      </c>
      <c r="BE82" s="18">
        <v>406.19089798927308</v>
      </c>
      <c r="BF82" s="18">
        <v>398.40635502815246</v>
      </c>
      <c r="BG82" s="18">
        <v>392.30220237255094</v>
      </c>
      <c r="BH82" s="18">
        <v>394.82478591680524</v>
      </c>
      <c r="BI82" s="18">
        <v>382.83127484798428</v>
      </c>
      <c r="BJ82" s="18">
        <v>376.31551648139953</v>
      </c>
      <c r="BK82" s="18">
        <v>405.18486170053478</v>
      </c>
      <c r="BL82" s="18">
        <v>415.18028679370877</v>
      </c>
      <c r="BM82" s="18">
        <v>433.9193361163139</v>
      </c>
      <c r="BN82" s="18">
        <v>455.91526557922361</v>
      </c>
      <c r="BO82" s="18">
        <v>461.74368237018581</v>
      </c>
      <c r="BP82" s="18">
        <v>462.90257223606108</v>
      </c>
      <c r="BQ82" s="18">
        <v>470.6581429505348</v>
      </c>
      <c r="BR82" s="18">
        <v>480.57863981962203</v>
      </c>
      <c r="BS82" s="18">
        <v>484.48489790201188</v>
      </c>
      <c r="BT82" s="18">
        <v>476.78527359485628</v>
      </c>
      <c r="BU82" s="18">
        <v>485.53988729715348</v>
      </c>
      <c r="BV82" s="18">
        <v>484.24512758493421</v>
      </c>
      <c r="BW82" s="18">
        <v>505.80447526216506</v>
      </c>
      <c r="BX82" s="18">
        <v>501.6594459056854</v>
      </c>
      <c r="BY82" s="18">
        <v>476.16586694240573</v>
      </c>
      <c r="BZ82" s="18">
        <v>465.77881699800491</v>
      </c>
      <c r="CA82" s="18">
        <v>458.4368500804901</v>
      </c>
      <c r="CB82" s="18">
        <v>418.68892576694486</v>
      </c>
      <c r="CC82" s="18">
        <v>409.07613413810731</v>
      </c>
      <c r="CD82" s="18">
        <v>374.92584768533709</v>
      </c>
      <c r="CE82" s="18">
        <v>342.36403958320619</v>
      </c>
      <c r="CF82" s="18">
        <v>317.84252944707868</v>
      </c>
      <c r="CG82" s="18">
        <v>313.57761493206021</v>
      </c>
      <c r="CH82" s="18">
        <v>323.15344197034835</v>
      </c>
      <c r="CI82" s="18">
        <v>287.03703891754151</v>
      </c>
      <c r="CJ82" s="18">
        <v>277.10555257558821</v>
      </c>
      <c r="CK82" s="18">
        <v>268.77553214311604</v>
      </c>
      <c r="CL82" s="18">
        <v>266.6865332555771</v>
      </c>
      <c r="CM82" s="18">
        <v>274.83372882127759</v>
      </c>
      <c r="CN82" s="18">
        <v>271.32708793401719</v>
      </c>
      <c r="CO82" s="18">
        <v>254.51019731998443</v>
      </c>
      <c r="CP82" s="18">
        <v>247.11727921009066</v>
      </c>
      <c r="CQ82" s="18">
        <v>243.02619817495344</v>
      </c>
      <c r="CR82" s="18">
        <v>236.12381017208099</v>
      </c>
      <c r="CS82" s="18">
        <v>224.80265503406525</v>
      </c>
      <c r="CT82" s="18">
        <v>223.46593551635743</v>
      </c>
      <c r="CU82" s="18">
        <v>222.28007148981095</v>
      </c>
      <c r="CV82" s="18">
        <v>221.52879116296771</v>
      </c>
      <c r="CW82" s="18">
        <v>219.40382672786714</v>
      </c>
      <c r="CX82" s="18">
        <v>220.69558931112292</v>
      </c>
      <c r="CY82" s="18">
        <v>219.53570040225983</v>
      </c>
      <c r="CZ82" s="18">
        <v>221.379933757782</v>
      </c>
      <c r="DA82" s="18">
        <v>224.68376891851426</v>
      </c>
      <c r="DB82" s="18">
        <v>228.33327295303343</v>
      </c>
      <c r="DC82" s="18">
        <v>223.14923888921737</v>
      </c>
      <c r="DD82" s="18">
        <v>222.56779587030411</v>
      </c>
      <c r="DE82" s="18">
        <v>224.03239289045337</v>
      </c>
      <c r="DF82" s="18">
        <v>226.37115252494812</v>
      </c>
      <c r="DG82" s="18">
        <v>234.81106768608095</v>
      </c>
      <c r="DH82" s="18">
        <v>234.75612032175064</v>
      </c>
      <c r="DI82" s="18">
        <v>231.8568975710869</v>
      </c>
      <c r="DJ82" s="18">
        <v>235.62328963518141</v>
      </c>
      <c r="DK82" s="18">
        <v>235.91700827360154</v>
      </c>
      <c r="DL82" s="18">
        <v>241.96721260786057</v>
      </c>
      <c r="DM82" s="18">
        <v>232.69209750890732</v>
      </c>
      <c r="DN82" s="18">
        <v>229.18545662164689</v>
      </c>
      <c r="DO82" s="18">
        <v>224.32910865783691</v>
      </c>
      <c r="DP82" s="18">
        <v>223.26612691879271</v>
      </c>
      <c r="DQ82" s="18">
        <v>221.4109040904045</v>
      </c>
      <c r="DR82" s="18">
        <v>226.349173579216</v>
      </c>
      <c r="DS82" s="18">
        <v>227.23132853746415</v>
      </c>
      <c r="DT82" s="18">
        <v>232.13962673664093</v>
      </c>
      <c r="DU82" s="18">
        <v>226.49503385543821</v>
      </c>
      <c r="DV82" s="18">
        <v>227.35221273899077</v>
      </c>
      <c r="DW82" s="18">
        <v>224.21521775722505</v>
      </c>
      <c r="DX82" s="18">
        <v>220.74254433155062</v>
      </c>
      <c r="DY82" s="18">
        <v>221.50681221723556</v>
      </c>
      <c r="DZ82" s="18">
        <v>223.74366946697236</v>
      </c>
      <c r="EA82" s="18">
        <v>224.75470097064971</v>
      </c>
      <c r="EB82" s="18">
        <v>229.10653222560882</v>
      </c>
      <c r="EC82" s="18">
        <v>225.09037941455841</v>
      </c>
      <c r="ED82" s="18">
        <v>224.25218234777452</v>
      </c>
      <c r="EE82" s="18">
        <v>220.16309939861299</v>
      </c>
      <c r="EF82" s="18">
        <v>225.60089038133623</v>
      </c>
      <c r="EG82" s="18">
        <v>227.41415340423583</v>
      </c>
      <c r="EH82" s="18">
        <v>226.61092284202576</v>
      </c>
      <c r="EI82" s="18">
        <v>228.06053421735763</v>
      </c>
      <c r="EJ82" s="18">
        <v>226.67386255025863</v>
      </c>
      <c r="EK82" s="18">
        <v>230.14853406190872</v>
      </c>
      <c r="EL82" s="18">
        <v>230.42726705551146</v>
      </c>
      <c r="EM82" s="18">
        <v>224.28415172338487</v>
      </c>
      <c r="EN82" s="18">
        <v>231.44928803205488</v>
      </c>
      <c r="EO82" s="18">
        <v>234.72215286016464</v>
      </c>
      <c r="EP82" s="18">
        <v>235.9629642510414</v>
      </c>
      <c r="EQ82" s="18">
        <v>234.29855863332747</v>
      </c>
      <c r="ER82" s="18">
        <v>238.75029418706896</v>
      </c>
      <c r="ES82" s="18">
        <v>242.57263265848161</v>
      </c>
      <c r="ET82" s="18">
        <v>244.34193778991698</v>
      </c>
      <c r="EU82" s="18">
        <v>247.22217872381211</v>
      </c>
      <c r="EV82" s="18">
        <v>254.04464328765872</v>
      </c>
      <c r="EW82" s="18">
        <v>248.53192408084871</v>
      </c>
      <c r="EX82" s="18">
        <v>251.38319276809693</v>
      </c>
      <c r="EY82" s="18">
        <v>253.45520792484285</v>
      </c>
      <c r="EZ82" s="18">
        <v>254.56414564132689</v>
      </c>
      <c r="FA82" s="18">
        <v>255.78997138738634</v>
      </c>
      <c r="FB82" s="18">
        <v>255.82493789196013</v>
      </c>
      <c r="FC82" s="18">
        <v>259.91302179813385</v>
      </c>
      <c r="FD82" s="18">
        <v>254.56714277029039</v>
      </c>
      <c r="FE82" s="18">
        <v>255.13459918737411</v>
      </c>
      <c r="FF82" s="18">
        <v>253.6150548028946</v>
      </c>
      <c r="FG82" s="18">
        <v>252.76187209129333</v>
      </c>
      <c r="FH82" s="18">
        <v>253.29935721874236</v>
      </c>
      <c r="FI82" s="18">
        <v>255.061669049263</v>
      </c>
      <c r="FJ82" s="18">
        <v>250.17235266685486</v>
      </c>
      <c r="FK82" s="18">
        <v>246.52684480428695</v>
      </c>
      <c r="FL82" s="18">
        <v>247.01138065338134</v>
      </c>
      <c r="FM82" s="18">
        <v>246.85852707624434</v>
      </c>
      <c r="FN82" s="18">
        <v>245.33198939085008</v>
      </c>
      <c r="FO82" s="18">
        <v>252.73489793062211</v>
      </c>
      <c r="FP82" s="18">
        <v>247.90452508449553</v>
      </c>
      <c r="FQ82" s="18">
        <v>259.20569936275484</v>
      </c>
      <c r="FR82" s="18">
        <v>270.63774827241895</v>
      </c>
      <c r="FS82" s="18">
        <v>275.37221299171449</v>
      </c>
      <c r="FT82" s="18">
        <v>271.35905730962759</v>
      </c>
      <c r="FU82" s="18">
        <v>268.73457138061525</v>
      </c>
      <c r="FV82" s="18">
        <v>267.05817724704747</v>
      </c>
      <c r="FW82" s="18">
        <v>271.58084485292437</v>
      </c>
      <c r="FX82" s="18">
        <v>274.63292118072513</v>
      </c>
      <c r="FY82" s="18">
        <v>273.88663606882096</v>
      </c>
      <c r="FZ82" s="18">
        <v>273.21128300905229</v>
      </c>
      <c r="GA82" s="18">
        <v>271.10629943370816</v>
      </c>
      <c r="GB82" s="18">
        <v>277.86282716035845</v>
      </c>
      <c r="GC82" s="18">
        <v>280.21657243967059</v>
      </c>
      <c r="GD82" s="18">
        <v>281.74311012506485</v>
      </c>
      <c r="GE82" s="18">
        <v>282.16470626592638</v>
      </c>
      <c r="GF82" s="18">
        <v>287.85725321054457</v>
      </c>
      <c r="GG82" s="18">
        <v>282.10076751470564</v>
      </c>
      <c r="GH82" s="18">
        <v>295.06634741067887</v>
      </c>
      <c r="GI82" s="18">
        <v>308.72026792526248</v>
      </c>
      <c r="GJ82" s="18">
        <v>310.98809550762178</v>
      </c>
      <c r="GK82" s="18">
        <v>305.06776676177981</v>
      </c>
      <c r="GL82" s="18">
        <v>305.71614566087726</v>
      </c>
      <c r="GM82" s="18">
        <v>305.68617437124249</v>
      </c>
      <c r="GN82" s="18">
        <v>302.44128274679184</v>
      </c>
      <c r="GO82" s="18">
        <v>299.15443131685254</v>
      </c>
      <c r="GP82" s="18">
        <v>302.42929423093796</v>
      </c>
      <c r="GQ82" s="18">
        <v>299.95566379308701</v>
      </c>
      <c r="GR82" s="18">
        <v>296.5749023222923</v>
      </c>
      <c r="GS82" s="18">
        <v>295.17923926830292</v>
      </c>
      <c r="GT82" s="18">
        <v>294.21216565608984</v>
      </c>
      <c r="GU82" s="18">
        <v>292.32597249507904</v>
      </c>
      <c r="GV82" s="18">
        <v>290.55067310571673</v>
      </c>
      <c r="GW82" s="18">
        <v>294.39399147987365</v>
      </c>
      <c r="GX82" s="18">
        <v>295.60483158111572</v>
      </c>
      <c r="GY82" s="18">
        <v>288.77837084531785</v>
      </c>
      <c r="GZ82" s="18">
        <v>286.50255091905592</v>
      </c>
      <c r="HA82" s="18">
        <v>278.91881559848781</v>
      </c>
      <c r="HB82" s="18">
        <v>288.20891634225848</v>
      </c>
      <c r="HC82" s="18">
        <v>305.43741266727449</v>
      </c>
      <c r="HD82" s="18">
        <v>307.23069483041763</v>
      </c>
      <c r="HE82" s="18">
        <v>312.07905045032498</v>
      </c>
      <c r="HF82" s="18">
        <v>317.30804144859314</v>
      </c>
      <c r="HG82" s="18">
        <v>310.66340653657915</v>
      </c>
      <c r="HH82" s="18">
        <v>323.39021515846252</v>
      </c>
      <c r="HI82" s="18">
        <v>329.60925775766373</v>
      </c>
      <c r="HJ82" s="18">
        <v>327.09466655731205</v>
      </c>
      <c r="HK82" s="18">
        <v>322.82675491333009</v>
      </c>
      <c r="HL82" s="18">
        <v>328.14466073751447</v>
      </c>
      <c r="HM82" s="18">
        <v>331.6752786564827</v>
      </c>
      <c r="HN82" s="18">
        <v>327.43134404420852</v>
      </c>
      <c r="HO82" s="18">
        <v>328.33347986221315</v>
      </c>
      <c r="HP82" s="18">
        <v>326.11460538625721</v>
      </c>
      <c r="HQ82" s="18">
        <v>332.34863363027569</v>
      </c>
      <c r="HR82" s="18">
        <v>338.5876570892334</v>
      </c>
      <c r="HS82" s="18">
        <v>341.15519756793981</v>
      </c>
      <c r="HT82" s="18">
        <v>345.74280296802522</v>
      </c>
      <c r="HU82" s="18">
        <v>354.06183392763137</v>
      </c>
      <c r="HV82" s="18">
        <v>348.74292906045912</v>
      </c>
      <c r="HW82" s="18">
        <v>345.54998767137522</v>
      </c>
      <c r="HX82" s="18">
        <v>347.84678750038148</v>
      </c>
      <c r="HY82" s="18">
        <v>350.95181310653686</v>
      </c>
      <c r="HZ82" s="18">
        <v>347.37024399518964</v>
      </c>
      <c r="IA82" s="18">
        <v>356.47951795816425</v>
      </c>
      <c r="IB82" s="18">
        <v>361.50370514392853</v>
      </c>
      <c r="IC82" s="18">
        <v>362.09413954973218</v>
      </c>
      <c r="ID82" s="18">
        <v>351.89590873003004</v>
      </c>
      <c r="IE82" s="18">
        <v>344.59190544605258</v>
      </c>
      <c r="IF82" s="18">
        <v>339.33693933010102</v>
      </c>
      <c r="IG82" s="18">
        <v>337.02415481328961</v>
      </c>
      <c r="IH82" s="18">
        <v>331.31362509489054</v>
      </c>
      <c r="II82" s="18">
        <v>329.11473147869111</v>
      </c>
      <c r="IJ82" s="18">
        <v>329.00983196496964</v>
      </c>
      <c r="IK82" s="18">
        <v>336.79537396907807</v>
      </c>
      <c r="IL82" s="18">
        <v>341.80557455301283</v>
      </c>
      <c r="IM82" s="18">
        <v>342.37602809906008</v>
      </c>
      <c r="IN82" s="18">
        <v>340.74259281396866</v>
      </c>
      <c r="IO82" s="18">
        <v>341.41095257282257</v>
      </c>
      <c r="IP82" s="18">
        <v>335.63648410320286</v>
      </c>
      <c r="IQ82" s="18">
        <v>328.90493245124821</v>
      </c>
      <c r="IR82" s="18">
        <v>329.09475061893465</v>
      </c>
      <c r="IS82" s="18">
        <v>325.73297096490859</v>
      </c>
      <c r="IT82" s="18">
        <v>326.55718142986296</v>
      </c>
      <c r="IU82" s="18">
        <v>333.84819715499879</v>
      </c>
      <c r="IV82" s="18">
        <v>340.13017946243286</v>
      </c>
      <c r="IW82" s="18">
        <v>335.80232523918153</v>
      </c>
      <c r="IX82" s="18">
        <v>327.30546462774282</v>
      </c>
      <c r="IY82" s="18">
        <v>334.77830617666245</v>
      </c>
      <c r="IZ82" s="18">
        <v>331.63831406593323</v>
      </c>
      <c r="JA82" s="18">
        <v>338.21101788282397</v>
      </c>
      <c r="JB82" s="18">
        <v>332.98802114248275</v>
      </c>
      <c r="JC82" s="18">
        <v>339.22304842948915</v>
      </c>
      <c r="JD82" s="18">
        <v>344.34414278507228</v>
      </c>
      <c r="JE82" s="18">
        <v>344.50099253416062</v>
      </c>
      <c r="JF82" s="18">
        <v>346.71986701011662</v>
      </c>
      <c r="JG82" s="18">
        <v>344.31716862440106</v>
      </c>
      <c r="JH82" s="18">
        <v>343.15528162956235</v>
      </c>
      <c r="JI82" s="18">
        <v>349.27641801595689</v>
      </c>
      <c r="JJ82" s="18">
        <v>350.80295570135115</v>
      </c>
      <c r="JK82" s="18">
        <v>366.55186936140063</v>
      </c>
      <c r="JL82" s="18">
        <v>377.25961210489271</v>
      </c>
      <c r="JM82" s="18">
        <v>383.82931879282</v>
      </c>
      <c r="JN82" s="18">
        <v>387.86445342063905</v>
      </c>
      <c r="JO82" s="18">
        <v>390.11529727220534</v>
      </c>
      <c r="JP82" s="18">
        <v>390.87556898593903</v>
      </c>
      <c r="JQ82" s="18">
        <v>401.97094040870667</v>
      </c>
      <c r="JR82" s="18">
        <v>411.47283826589586</v>
      </c>
      <c r="JS82" s="18">
        <v>412.11422386407855</v>
      </c>
      <c r="JT82" s="18">
        <v>410.77750434637068</v>
      </c>
      <c r="JU82" s="18">
        <v>413.29908884763717</v>
      </c>
      <c r="JV82" s="18">
        <v>418.88274010658262</v>
      </c>
      <c r="JW82" s="18">
        <v>416.63589242696764</v>
      </c>
      <c r="JX82" s="18">
        <v>413.90650698423383</v>
      </c>
      <c r="JY82" s="18">
        <v>419.38925490140917</v>
      </c>
      <c r="JZ82" s="18">
        <v>415.56391930103302</v>
      </c>
      <c r="KA82" s="18">
        <v>413.88652612447743</v>
      </c>
      <c r="KB82" s="18">
        <v>416.26424843549728</v>
      </c>
      <c r="KC82" s="18">
        <v>404.9760617160797</v>
      </c>
      <c r="KD82" s="18">
        <v>395.15247201681137</v>
      </c>
      <c r="KE82" s="18">
        <v>395.64200308084492</v>
      </c>
      <c r="KF82" s="18">
        <v>397.38533309459689</v>
      </c>
      <c r="KG82" s="18">
        <v>393.68287978172305</v>
      </c>
      <c r="KH82" s="18">
        <v>397.35636084794999</v>
      </c>
      <c r="KI82" s="18">
        <v>392.83069611310958</v>
      </c>
      <c r="KJ82" s="18">
        <v>400.0148142385483</v>
      </c>
      <c r="KK82" s="18">
        <v>395.47316481590269</v>
      </c>
      <c r="KL82" s="18">
        <v>397.57914743423459</v>
      </c>
      <c r="KM82" s="18">
        <v>389.10126863956452</v>
      </c>
      <c r="KN82" s="18">
        <v>375.58022084236143</v>
      </c>
      <c r="KO82" s="18">
        <v>365.96643017053606</v>
      </c>
      <c r="KP82" s="18">
        <v>367.70676305532459</v>
      </c>
      <c r="KQ82" s="18">
        <v>374.9108620405197</v>
      </c>
      <c r="KR82" s="18">
        <v>371.69993787765503</v>
      </c>
      <c r="KS82" s="18">
        <v>373.83589178562164</v>
      </c>
      <c r="KT82" s="18">
        <v>377.92897090673449</v>
      </c>
      <c r="KU82" s="18">
        <v>372.92476458072662</v>
      </c>
      <c r="KV82" s="18">
        <v>367.72974104404449</v>
      </c>
      <c r="KW82" s="18">
        <v>362.58067348480222</v>
      </c>
      <c r="KX82" s="18">
        <v>366.99144827604295</v>
      </c>
      <c r="KY82" s="18">
        <v>363.1791002345085</v>
      </c>
      <c r="KZ82" s="18">
        <v>364.20012216806407</v>
      </c>
      <c r="LA82" s="18">
        <v>365.94245313882828</v>
      </c>
      <c r="LB82" s="18">
        <v>369.33220599651332</v>
      </c>
      <c r="LC82" s="18">
        <v>380.92310274124145</v>
      </c>
      <c r="LD82" s="18">
        <v>388.88747344017025</v>
      </c>
      <c r="LE82" s="18">
        <v>387.55375105142593</v>
      </c>
      <c r="LF82" s="18">
        <v>387.29399987459186</v>
      </c>
      <c r="LG82" s="18">
        <v>389.27909829139708</v>
      </c>
      <c r="LH82" s="18">
        <v>392.1673315691948</v>
      </c>
      <c r="LI82" s="18">
        <v>393.4351171207428</v>
      </c>
      <c r="LJ82" s="18">
        <v>401.55833565473557</v>
      </c>
      <c r="LK82" s="18">
        <v>400.98088880777362</v>
      </c>
      <c r="LL82" s="18">
        <v>418.0785105013847</v>
      </c>
      <c r="LM82" s="18">
        <v>429.16189340829845</v>
      </c>
      <c r="LN82" s="18">
        <v>435.25505659103396</v>
      </c>
      <c r="LO82" s="18">
        <v>428.35366763114928</v>
      </c>
      <c r="LP82" s="18">
        <v>432.07610180377964</v>
      </c>
      <c r="LQ82" s="18">
        <v>422.10665182828905</v>
      </c>
      <c r="LR82" s="18">
        <v>416.64288572788234</v>
      </c>
      <c r="LS82" s="18">
        <v>406.19289607524871</v>
      </c>
      <c r="LT82" s="18">
        <v>398.06268424034118</v>
      </c>
      <c r="LU82" s="18">
        <v>394.64296009302143</v>
      </c>
      <c r="LV82" s="18">
        <v>397.67405651807786</v>
      </c>
      <c r="LW82" s="18">
        <v>395.596047103405</v>
      </c>
      <c r="LX82" s="18">
        <v>401.67022846937181</v>
      </c>
      <c r="LY82" s="18">
        <v>409.87636757135391</v>
      </c>
      <c r="LZ82" s="18">
        <v>414.00341415405273</v>
      </c>
      <c r="MA82" s="18">
        <v>417.8946865916252</v>
      </c>
      <c r="MB82" s="18">
        <v>415.49898150682446</v>
      </c>
      <c r="MC82" s="18">
        <v>409.57265850305555</v>
      </c>
      <c r="MD82" s="18">
        <v>401.5053863763809</v>
      </c>
      <c r="ME82" s="18">
        <v>399.78303626537325</v>
      </c>
      <c r="MF82" s="18">
        <v>399.10068990468977</v>
      </c>
      <c r="MG82" s="18">
        <v>396.86882786989213</v>
      </c>
      <c r="MH82" s="18">
        <v>397.41630342721942</v>
      </c>
      <c r="MI82" s="18">
        <v>411.98434827566149</v>
      </c>
      <c r="MJ82" s="18">
        <v>415.93955946445465</v>
      </c>
      <c r="MK82" s="18">
        <v>421.68105951547619</v>
      </c>
      <c r="ML82" s="18">
        <v>421.93781356334682</v>
      </c>
      <c r="MM82" s="18">
        <v>423.34546513319015</v>
      </c>
      <c r="MN82" s="18">
        <v>424.64621910333631</v>
      </c>
      <c r="MO82" s="18">
        <v>424.81605641126635</v>
      </c>
      <c r="MP82" s="18">
        <v>427.12484475612638</v>
      </c>
      <c r="MQ82" s="18">
        <v>427.59139783143996</v>
      </c>
      <c r="MR82" s="18">
        <v>424.91296358108519</v>
      </c>
      <c r="MS82" s="18">
        <v>426.80115482807156</v>
      </c>
      <c r="MT82" s="18">
        <v>429.22982833147051</v>
      </c>
      <c r="MU82" s="18">
        <v>431.10503201961512</v>
      </c>
      <c r="MV82" s="18">
        <v>424.21163540363312</v>
      </c>
      <c r="MW82" s="18">
        <v>417.83973922729496</v>
      </c>
      <c r="MX82" s="18">
        <v>416.38013742208483</v>
      </c>
      <c r="MY82" s="18">
        <v>413.571827583313</v>
      </c>
      <c r="MZ82" s="18">
        <v>415.03242843151094</v>
      </c>
      <c r="NA82" s="18">
        <v>416.77675748825072</v>
      </c>
      <c r="NB82" s="18">
        <v>419.56508646726604</v>
      </c>
      <c r="NC82" s="18">
        <v>419.32831327915193</v>
      </c>
      <c r="ND82" s="18">
        <v>419.42422140598302</v>
      </c>
      <c r="NE82" s="18">
        <v>412.67668506622317</v>
      </c>
      <c r="NF82" s="18">
        <v>412.117220993042</v>
      </c>
      <c r="NG82" s="18">
        <v>399.85596640348433</v>
      </c>
      <c r="NH82" s="18">
        <v>397.54218284368517</v>
      </c>
      <c r="NI82" s="18">
        <v>389.4479365563393</v>
      </c>
      <c r="NJ82" s="18">
        <v>388.72962464809416</v>
      </c>
      <c r="NK82" s="18">
        <v>400.01081806659698</v>
      </c>
      <c r="NL82" s="18">
        <v>398.39836268424983</v>
      </c>
      <c r="NM82" s="18">
        <v>416.95758426904683</v>
      </c>
      <c r="NN82" s="18">
        <v>415.02743321657181</v>
      </c>
      <c r="NO82" s="18">
        <v>413.35103908300403</v>
      </c>
      <c r="NP82" s="18">
        <v>420.44724142551422</v>
      </c>
      <c r="NQ82" s="18">
        <v>423.16064218044278</v>
      </c>
      <c r="NR82" s="18">
        <v>439.90660074234006</v>
      </c>
      <c r="NS82" s="18">
        <v>445.45528549671172</v>
      </c>
      <c r="NT82" s="18">
        <v>444.99172955036164</v>
      </c>
      <c r="NU82" s="18">
        <v>448.88599911689755</v>
      </c>
      <c r="NV82" s="18">
        <v>441.51406090974808</v>
      </c>
      <c r="NW82" s="18">
        <v>434.96833125352856</v>
      </c>
      <c r="NX82" s="18">
        <v>433.72152560472489</v>
      </c>
      <c r="NY82" s="18">
        <v>431.2389037799835</v>
      </c>
      <c r="NZ82" s="18">
        <v>430.84128467082979</v>
      </c>
      <c r="OA82" s="18">
        <v>429.21384364366531</v>
      </c>
      <c r="OB82" s="18">
        <v>430.32477944612504</v>
      </c>
      <c r="OC82" s="18">
        <v>428.00600067138674</v>
      </c>
      <c r="OD82" s="18">
        <v>426.60933857440943</v>
      </c>
      <c r="OE82" s="18">
        <v>426.58935771465303</v>
      </c>
      <c r="OF82" s="18">
        <v>426.34758931159968</v>
      </c>
      <c r="OG82" s="18">
        <v>421.85289490938186</v>
      </c>
      <c r="OH82" s="18">
        <v>436.96941435813903</v>
      </c>
      <c r="OI82" s="18">
        <v>449.9210076522827</v>
      </c>
      <c r="OJ82" s="18">
        <v>450.28465929985049</v>
      </c>
      <c r="OK82" s="18">
        <v>444.0016779494286</v>
      </c>
      <c r="OL82" s="18">
        <v>444.08459851741787</v>
      </c>
      <c r="OM82" s="18">
        <v>434.00125764131542</v>
      </c>
      <c r="ON82" s="18">
        <v>428.86317955493928</v>
      </c>
      <c r="OO82" s="18">
        <v>422.18657526731494</v>
      </c>
      <c r="OP82" s="18">
        <v>418.07751145839694</v>
      </c>
      <c r="OQ82" s="18">
        <v>413.02934724092484</v>
      </c>
      <c r="OR82" s="18">
        <v>405.76130950450897</v>
      </c>
      <c r="OS82" s="18">
        <v>393.40214870214464</v>
      </c>
      <c r="OT82" s="18">
        <v>386.50375687122346</v>
      </c>
      <c r="OU82" s="18">
        <v>391.82066365242008</v>
      </c>
      <c r="OV82" s="18">
        <v>391.04440725088119</v>
      </c>
      <c r="OW82" s="18">
        <v>398.34541340589521</v>
      </c>
      <c r="OX82" s="18">
        <v>408.10306626796728</v>
      </c>
      <c r="OY82" s="18">
        <v>393.41513626098629</v>
      </c>
      <c r="OZ82" s="18">
        <v>385.89533969163892</v>
      </c>
      <c r="PA82" s="18">
        <v>389.65274036884307</v>
      </c>
      <c r="PB82" s="18">
        <v>368.05143288612368</v>
      </c>
      <c r="PC82" s="18">
        <v>364.9983575153351</v>
      </c>
      <c r="PD82" s="18">
        <v>366.63478992938997</v>
      </c>
      <c r="PE82" s="18">
        <v>358.38968815088271</v>
      </c>
      <c r="PF82" s="18">
        <v>351.85694605350494</v>
      </c>
      <c r="PG82" s="18">
        <v>357.43060688257219</v>
      </c>
      <c r="PH82" s="18">
        <v>359.7533818292618</v>
      </c>
      <c r="PI82" s="18">
        <v>358.80329194784161</v>
      </c>
      <c r="PJ82" s="18">
        <v>357.31971311092377</v>
      </c>
      <c r="PK82" s="18">
        <v>365.9754215574265</v>
      </c>
      <c r="PL82" s="18">
        <v>375.26052708625792</v>
      </c>
      <c r="PM82" s="18">
        <v>376.35747628688813</v>
      </c>
      <c r="PN82" s="18">
        <v>377.00485614299771</v>
      </c>
      <c r="PO82" s="18">
        <v>376.29853275060651</v>
      </c>
      <c r="PP82" s="18">
        <v>365.56581393241885</v>
      </c>
      <c r="PQ82" s="18">
        <v>362.37586967229845</v>
      </c>
      <c r="PR82" s="18">
        <v>358.02603650331503</v>
      </c>
      <c r="PS82" s="18">
        <v>353.16968853950499</v>
      </c>
      <c r="PT82" s="18">
        <v>349.20648500680926</v>
      </c>
      <c r="PU82" s="18">
        <v>346.70687945127486</v>
      </c>
      <c r="PV82" s="18">
        <v>343.63981747865677</v>
      </c>
      <c r="PW82" s="18">
        <v>345.16036090612408</v>
      </c>
      <c r="PX82" s="18">
        <v>345.09842024087902</v>
      </c>
      <c r="PY82" s="18">
        <v>341.26609133958817</v>
      </c>
      <c r="PZ82" s="18">
        <v>333.64039621353146</v>
      </c>
      <c r="QA82" s="18">
        <v>326.37135943412784</v>
      </c>
      <c r="QB82" s="18">
        <v>326.37335752010341</v>
      </c>
      <c r="QC82" s="18">
        <v>329.04379942655561</v>
      </c>
      <c r="QD82" s="18">
        <v>321.71881623983381</v>
      </c>
      <c r="QE82" s="18">
        <v>326.38934220790861</v>
      </c>
      <c r="QF82" s="18">
        <v>328.40241382837291</v>
      </c>
      <c r="QG82" s="18">
        <v>333.17983739614488</v>
      </c>
      <c r="QH82" s="18">
        <v>327.79099951982499</v>
      </c>
      <c r="QI82" s="18">
        <v>330.17971130371092</v>
      </c>
      <c r="QJ82" s="18"/>
      <c r="QK82" s="18"/>
      <c r="QL82" s="18"/>
      <c r="QM82" s="18"/>
      <c r="QN82" s="18"/>
      <c r="QO82" s="18"/>
      <c r="QP82" s="18"/>
      <c r="QQ82" s="18"/>
      <c r="QR82" s="18"/>
      <c r="QS82" s="18"/>
      <c r="QT82" s="18"/>
      <c r="QU82" s="18"/>
      <c r="QV82" s="18"/>
      <c r="QW82" s="18"/>
      <c r="QX82" s="18"/>
      <c r="QY82" s="18"/>
      <c r="QZ82" s="18"/>
      <c r="RA82" s="18"/>
      <c r="RB82" s="18"/>
      <c r="RC82" s="18"/>
      <c r="RD82" s="18"/>
      <c r="RE82" s="18"/>
      <c r="RF82" s="18"/>
      <c r="RG82" s="18"/>
      <c r="RH82" s="18"/>
      <c r="RI82" s="18"/>
      <c r="RJ82" s="18"/>
      <c r="RK82" s="18"/>
      <c r="RL82" s="18"/>
      <c r="RM82" s="18"/>
      <c r="RN82" s="18"/>
      <c r="RO82" s="18"/>
      <c r="RP82" s="18"/>
      <c r="RQ82" s="18"/>
      <c r="RR82" s="18"/>
      <c r="RS82" s="18"/>
      <c r="RT82" s="18"/>
      <c r="RU82" s="18"/>
      <c r="RV82" s="18"/>
      <c r="RW82" s="18"/>
      <c r="RX82" s="18"/>
      <c r="RY82" s="18"/>
      <c r="RZ82" s="18"/>
      <c r="SA82" s="18"/>
      <c r="SB82" s="18"/>
      <c r="SC82" s="18"/>
      <c r="SD82" s="18"/>
      <c r="SE82" s="18"/>
      <c r="SF82" s="18"/>
      <c r="SG82" s="18"/>
      <c r="SH82" s="18"/>
      <c r="SI82" s="18"/>
      <c r="SJ82" s="18"/>
      <c r="SK82" s="18"/>
      <c r="SL82" s="18"/>
      <c r="SM82" s="18"/>
      <c r="SN82" s="18"/>
      <c r="SO82" s="18"/>
    </row>
    <row r="83" spans="1:513" x14ac:dyDescent="0.25">
      <c r="A83" s="5" t="s">
        <v>311</v>
      </c>
      <c r="B83" s="5" t="str">
        <f ca="1">_xlfn.XLOOKUP(A83,bonds[worksheet get],bonds[unique lookup],"-")</f>
        <v>VOD 6 1/4 10/03/78 nc-24</v>
      </c>
      <c r="C83" s="5" t="str">
        <f ca="1">_xlfn.XLOOKUP(A83,bonds[worksheet get],bonds[ID_ISIN],"-")</f>
        <v>XS1888180640</v>
      </c>
      <c r="D83" s="18">
        <f ca="1">_xll.BDH(A83,"blp_i_sprd_mid","-2AY",,"Dates=H","Fill=C","Sort=R","Dir=H","factor="&amp;_xlfn.XLOOKUP(A83,bonds[worksheet get],bonds[yas/blp factor]),"cols=376;rows=1")</f>
        <v>383.21066605782505</v>
      </c>
      <c r="E83" s="18">
        <v>375.32105235743518</v>
      </c>
      <c r="F83" s="18">
        <v>381.42539578366279</v>
      </c>
      <c r="G83" s="18">
        <v>401.20747133278849</v>
      </c>
      <c r="H83" s="18">
        <v>398.06123268818857</v>
      </c>
      <c r="I83" s="18">
        <v>397.7229920196533</v>
      </c>
      <c r="J83" s="18">
        <v>397.12756835758688</v>
      </c>
      <c r="K83" s="18">
        <v>397.754014092803</v>
      </c>
      <c r="L83" s="18">
        <v>397.77202690947053</v>
      </c>
      <c r="M83" s="18">
        <v>394.5987690398693</v>
      </c>
      <c r="N83" s="18">
        <v>394.31056397318838</v>
      </c>
      <c r="O83" s="18">
        <v>400.63806618368625</v>
      </c>
      <c r="P83" s="18">
        <v>381.14219427716728</v>
      </c>
      <c r="Q83" s="18">
        <v>362.84717681515218</v>
      </c>
      <c r="R83" s="18">
        <v>364.49534954023358</v>
      </c>
      <c r="S83" s="18">
        <v>386.69714679503443</v>
      </c>
      <c r="T83" s="18">
        <v>389.56318606925009</v>
      </c>
      <c r="U83" s="18">
        <v>381.17021421420577</v>
      </c>
      <c r="V83" s="18">
        <v>383.99322287082674</v>
      </c>
      <c r="W83" s="18">
        <v>350.52040594232085</v>
      </c>
      <c r="X83" s="18">
        <v>333.82452631556987</v>
      </c>
      <c r="Y83" s="18">
        <v>344.7492996244431</v>
      </c>
      <c r="Z83" s="18">
        <v>384.78878894031044</v>
      </c>
      <c r="AA83" s="18">
        <v>407.90323557293414</v>
      </c>
      <c r="AB83" s="18">
        <v>262.31564556944375</v>
      </c>
      <c r="AC83" s="18">
        <v>415.14338716125491</v>
      </c>
      <c r="AD83" s="18">
        <v>409.86463116562362</v>
      </c>
      <c r="AE83" s="18">
        <v>442.84009421169753</v>
      </c>
      <c r="AF83" s="18">
        <v>442.99520457744597</v>
      </c>
      <c r="AG83" s="18">
        <v>452.07266346585749</v>
      </c>
      <c r="AH83" s="18">
        <v>473.30777289283276</v>
      </c>
      <c r="AI83" s="18">
        <v>479.32305294775966</v>
      </c>
      <c r="AJ83" s="18">
        <v>489.77749159920211</v>
      </c>
      <c r="AK83" s="18">
        <v>477.64085601341725</v>
      </c>
      <c r="AL83" s="18">
        <v>491.92101678264146</v>
      </c>
      <c r="AM83" s="18">
        <v>470.66789453899861</v>
      </c>
      <c r="AN83" s="18">
        <v>291.64051110422611</v>
      </c>
      <c r="AO83" s="18">
        <v>468.42229672777654</v>
      </c>
      <c r="AP83" s="18">
        <v>457.34441447722912</v>
      </c>
      <c r="AQ83" s="18">
        <v>468.23716500091552</v>
      </c>
      <c r="AR83" s="18">
        <v>467.13738247215747</v>
      </c>
      <c r="AS83" s="18">
        <v>465.03688790631298</v>
      </c>
      <c r="AT83" s="18">
        <v>455.67322537529469</v>
      </c>
      <c r="AU83" s="18">
        <v>454.73355677247048</v>
      </c>
      <c r="AV83" s="18">
        <v>430.07801360273362</v>
      </c>
      <c r="AW83" s="18">
        <v>487.82710383892061</v>
      </c>
      <c r="AX83" s="18">
        <v>623.88491311323651</v>
      </c>
      <c r="AY83" s="18">
        <v>560.88808895456793</v>
      </c>
      <c r="AZ83" s="18">
        <v>626.00342049574851</v>
      </c>
      <c r="BA83" s="18">
        <v>681.3878281883002</v>
      </c>
      <c r="BB83" s="18">
        <v>727.01929636740681</v>
      </c>
      <c r="BC83" s="18">
        <v>790.00311126959332</v>
      </c>
      <c r="BD83" s="18">
        <v>723.63088540983199</v>
      </c>
      <c r="BE83" s="18">
        <v>1287.2649281941651</v>
      </c>
      <c r="BF83" s="18">
        <v>927.23575647544862</v>
      </c>
      <c r="BG83" s="18">
        <v>583.20696951770788</v>
      </c>
      <c r="BH83" s="18">
        <v>522.76096034157274</v>
      </c>
      <c r="BI83" s="18">
        <v>481.93190922844411</v>
      </c>
      <c r="BJ83" s="18">
        <v>397.20862603259087</v>
      </c>
      <c r="BK83" s="18">
        <v>325.64670754849914</v>
      </c>
      <c r="BL83" s="18">
        <v>335.33960433971879</v>
      </c>
      <c r="BM83" s="18">
        <v>265.78011064183715</v>
      </c>
      <c r="BN83" s="18">
        <v>225.23926459538939</v>
      </c>
      <c r="BO83" s="18">
        <v>215.70247888195516</v>
      </c>
      <c r="BP83" s="18">
        <v>212.13293904566765</v>
      </c>
      <c r="BQ83" s="18">
        <v>234.86711510419843</v>
      </c>
      <c r="BR83" s="18">
        <v>225.64155083429813</v>
      </c>
      <c r="BS83" s="18">
        <v>230.97834812808037</v>
      </c>
      <c r="BT83" s="18">
        <v>231.3596194142103</v>
      </c>
      <c r="BU83" s="18">
        <v>251.86320834207535</v>
      </c>
      <c r="BV83" s="18">
        <v>251.66306593465805</v>
      </c>
      <c r="BW83" s="18">
        <v>260.66146857213971</v>
      </c>
      <c r="BX83" s="18">
        <v>230.64911386787892</v>
      </c>
      <c r="BY83" s="18">
        <v>221.39552966094016</v>
      </c>
      <c r="BZ83" s="18">
        <v>226.97349855566026</v>
      </c>
      <c r="CA83" s="18">
        <v>229.88657129561904</v>
      </c>
      <c r="CB83" s="18">
        <v>229.87156061506272</v>
      </c>
      <c r="CC83" s="18">
        <v>230.0286724048853</v>
      </c>
      <c r="CD83" s="18">
        <v>229.82352643728257</v>
      </c>
      <c r="CE83" s="18">
        <v>235.80478228294851</v>
      </c>
      <c r="CF83" s="18">
        <v>241.4317860674858</v>
      </c>
      <c r="CG83" s="18">
        <v>237.89226759231093</v>
      </c>
      <c r="CH83" s="18">
        <v>240.2779650887251</v>
      </c>
      <c r="CI83" s="18">
        <v>235.05324754309655</v>
      </c>
      <c r="CJ83" s="18">
        <v>226.53618739545345</v>
      </c>
      <c r="CK83" s="18">
        <v>229.54732991504667</v>
      </c>
      <c r="CL83" s="18">
        <v>226.28500867414473</v>
      </c>
      <c r="CM83" s="18">
        <v>220.20368162477016</v>
      </c>
      <c r="CN83" s="18">
        <v>228.95791052520275</v>
      </c>
      <c r="CO83" s="18">
        <v>224.18451410830022</v>
      </c>
      <c r="CP83" s="18">
        <v>227.7470489603281</v>
      </c>
      <c r="CQ83" s="18">
        <v>225.49844901299477</v>
      </c>
      <c r="CR83" s="18">
        <v>228.57063496685026</v>
      </c>
      <c r="CS83" s="18">
        <v>228.74175672519209</v>
      </c>
      <c r="CT83" s="18">
        <v>239.6995535312891</v>
      </c>
      <c r="CU83" s="18">
        <v>256.75869162750246</v>
      </c>
      <c r="CV83" s="18">
        <v>270.04514534389972</v>
      </c>
      <c r="CW83" s="18">
        <v>281.62338361299038</v>
      </c>
      <c r="CX83" s="18">
        <v>281.53532095372674</v>
      </c>
      <c r="CY83" s="18">
        <v>274.9956677913666</v>
      </c>
      <c r="CZ83" s="18">
        <v>283.58878205382825</v>
      </c>
      <c r="DA83" s="18">
        <v>277.26127984333039</v>
      </c>
      <c r="DB83" s="18">
        <v>282.63710490655899</v>
      </c>
      <c r="DC83" s="18">
        <v>288.16703962349891</v>
      </c>
      <c r="DD83" s="18">
        <v>281.22009666204451</v>
      </c>
      <c r="DE83" s="18">
        <v>298.79159932124617</v>
      </c>
      <c r="DF83" s="18">
        <v>284.7626172733307</v>
      </c>
      <c r="DG83" s="18">
        <v>277.70159313964848</v>
      </c>
      <c r="DH83" s="18">
        <v>284.77862866592409</v>
      </c>
      <c r="DI83" s="18">
        <v>278.48615137672425</v>
      </c>
      <c r="DJ83" s="18">
        <v>278.57521474802496</v>
      </c>
      <c r="DK83" s="18">
        <v>281.9716314018965</v>
      </c>
      <c r="DL83" s="18">
        <v>274.40524768948552</v>
      </c>
      <c r="DM83" s="18">
        <v>259.71879783320423</v>
      </c>
      <c r="DN83" s="18">
        <v>260.07505131840702</v>
      </c>
      <c r="DO83" s="18">
        <v>274.60038653671739</v>
      </c>
      <c r="DP83" s="18">
        <v>280.65769649720193</v>
      </c>
      <c r="DQ83" s="18">
        <v>277.53447422945499</v>
      </c>
      <c r="DR83" s="18">
        <v>253.25519878566263</v>
      </c>
      <c r="DS83" s="18">
        <v>256.76969945991038</v>
      </c>
      <c r="DT83" s="18">
        <v>248.47379667246341</v>
      </c>
      <c r="DU83" s="18">
        <v>257.0288838775158</v>
      </c>
      <c r="DV83" s="18">
        <v>263.46546370005609</v>
      </c>
      <c r="DW83" s="18">
        <v>268.62413425123691</v>
      </c>
      <c r="DX83" s="18">
        <v>265.89319110202791</v>
      </c>
      <c r="DY83" s="18">
        <v>271.02484242820736</v>
      </c>
      <c r="DZ83" s="18">
        <v>276.38765823495385</v>
      </c>
      <c r="EA83" s="18">
        <v>281.70544200003144</v>
      </c>
      <c r="EB83" s="18">
        <v>274.61339579319957</v>
      </c>
      <c r="EC83" s="18">
        <v>285.28098610854147</v>
      </c>
      <c r="ED83" s="18">
        <v>285.19792700946334</v>
      </c>
      <c r="EE83" s="18">
        <v>318.77882083797459</v>
      </c>
      <c r="EF83" s="18">
        <v>322.26430086314679</v>
      </c>
      <c r="EG83" s="18">
        <v>317.1456587934494</v>
      </c>
      <c r="EH83" s="18">
        <v>314.5538146173954</v>
      </c>
      <c r="EI83" s="18">
        <v>317.86216861200336</v>
      </c>
      <c r="EJ83" s="18">
        <v>308.14225259578228</v>
      </c>
      <c r="EK83" s="18">
        <v>298.20518206751348</v>
      </c>
      <c r="EL83" s="18">
        <v>281.2671301277876</v>
      </c>
      <c r="EM83" s="18">
        <v>287.01121722066404</v>
      </c>
      <c r="EN83" s="18">
        <v>286.79506342065338</v>
      </c>
      <c r="EO83" s="18">
        <v>293.84608043396474</v>
      </c>
      <c r="EP83" s="18">
        <v>287.61965013921264</v>
      </c>
      <c r="EQ83" s="18">
        <v>295.89153583776948</v>
      </c>
      <c r="ER83" s="18">
        <v>285.22294481039046</v>
      </c>
      <c r="ES83" s="18">
        <v>287.64867078828814</v>
      </c>
      <c r="ET83" s="18">
        <v>291.49640857088565</v>
      </c>
      <c r="EU83" s="18">
        <v>295.58031439423564</v>
      </c>
      <c r="EV83" s="18">
        <v>287.53458961606026</v>
      </c>
      <c r="EW83" s="18">
        <v>283.25254280936718</v>
      </c>
      <c r="EX83" s="18">
        <v>284.33631394553186</v>
      </c>
      <c r="EY83" s="18">
        <v>307.59086026334762</v>
      </c>
      <c r="EZ83" s="18">
        <v>303.97528767335416</v>
      </c>
      <c r="FA83" s="18">
        <v>327.01167876708507</v>
      </c>
      <c r="FB83" s="18">
        <v>339.14331079268453</v>
      </c>
      <c r="FC83" s="18">
        <v>326.28816396427152</v>
      </c>
      <c r="FD83" s="18">
        <v>332.3384689404964</v>
      </c>
      <c r="FE83" s="18">
        <v>333.61437678778174</v>
      </c>
      <c r="FF83" s="18">
        <v>345.01448831427098</v>
      </c>
      <c r="FG83" s="18">
        <v>340.23208548903466</v>
      </c>
      <c r="FH83" s="18">
        <v>356.41660126483441</v>
      </c>
      <c r="FI83" s="18">
        <v>360.67663240671158</v>
      </c>
      <c r="FJ83" s="18">
        <v>347.70240084588528</v>
      </c>
      <c r="FK83" s="18">
        <v>359.06648673903942</v>
      </c>
      <c r="FL83" s="18">
        <v>363.54367239296437</v>
      </c>
      <c r="FM83" s="18">
        <v>363.22344454109668</v>
      </c>
      <c r="FN83" s="18">
        <v>345.3006919568777</v>
      </c>
      <c r="FO83" s="18">
        <v>374.65557885277275</v>
      </c>
      <c r="FP83" s="18">
        <v>370.60970008683205</v>
      </c>
      <c r="FQ83" s="18">
        <v>373.02041538417336</v>
      </c>
      <c r="FR83" s="18">
        <v>389.87640893685818</v>
      </c>
      <c r="FS83" s="18">
        <v>372.76223167860508</v>
      </c>
      <c r="FT83" s="18">
        <v>362.61701304662228</v>
      </c>
      <c r="FU83" s="18">
        <v>373.99510890829561</v>
      </c>
      <c r="FV83" s="18">
        <v>355.7811491212845</v>
      </c>
      <c r="FW83" s="18">
        <v>380.46771436417106</v>
      </c>
      <c r="FX83" s="18">
        <v>405.90781577098375</v>
      </c>
      <c r="FY83" s="18">
        <v>405.6306185367107</v>
      </c>
      <c r="FZ83" s="18">
        <v>387.99707173120976</v>
      </c>
      <c r="GA83" s="18">
        <v>379.6771518548727</v>
      </c>
      <c r="GB83" s="18">
        <v>350.29824787008761</v>
      </c>
      <c r="GC83" s="18">
        <v>345.75701664578918</v>
      </c>
      <c r="GD83" s="18">
        <v>345.99118326246742</v>
      </c>
      <c r="GE83" s="18">
        <v>329.97878995704656</v>
      </c>
      <c r="GF83" s="18">
        <v>345.1926150568724</v>
      </c>
      <c r="GG83" s="18">
        <v>341.77418273818495</v>
      </c>
      <c r="GH83" s="18">
        <v>367.0811894440651</v>
      </c>
      <c r="GI83" s="18">
        <v>366.40470810699463</v>
      </c>
      <c r="GJ83" s="18">
        <v>365.900349240303</v>
      </c>
      <c r="GK83" s="18">
        <v>375.11890852594371</v>
      </c>
      <c r="GL83" s="18">
        <v>386.54804070150857</v>
      </c>
      <c r="GM83" s="18">
        <v>365.25388926434522</v>
      </c>
      <c r="GN83" s="18">
        <v>349.29953725707531</v>
      </c>
      <c r="GO83" s="18">
        <v>353.07022021281722</v>
      </c>
      <c r="GP83" s="18">
        <v>353.34441531097889</v>
      </c>
      <c r="GQ83" s="18">
        <v>325.96293255221843</v>
      </c>
      <c r="GR83" s="18">
        <v>359.43675019276139</v>
      </c>
      <c r="GS83" s="18">
        <v>358.33396552789213</v>
      </c>
      <c r="GT83" s="18">
        <v>336.35832919347291</v>
      </c>
      <c r="GU83" s="18">
        <v>337.25696860277651</v>
      </c>
      <c r="GV83" s="18">
        <v>344.33200270497798</v>
      </c>
      <c r="GW83" s="18">
        <v>344.45709170961379</v>
      </c>
      <c r="GX83" s="18">
        <v>345.41977668929098</v>
      </c>
      <c r="GY83" s="18">
        <v>372.37595683228966</v>
      </c>
      <c r="GZ83" s="18">
        <v>361.98156090307236</v>
      </c>
      <c r="HA83" s="18">
        <v>378.12104463720317</v>
      </c>
      <c r="HB83" s="18">
        <v>367.34337599778172</v>
      </c>
      <c r="HC83" s="18">
        <v>365.10378245878218</v>
      </c>
      <c r="HD83" s="18">
        <v>354.92053676939014</v>
      </c>
      <c r="HE83" s="18">
        <v>366.08047740697862</v>
      </c>
      <c r="HF83" s="18">
        <v>366.51778856718539</v>
      </c>
      <c r="HG83" s="18">
        <v>393.37489821851256</v>
      </c>
      <c r="HH83" s="18">
        <v>393.72014387130736</v>
      </c>
      <c r="HI83" s="18">
        <v>403.29996020233631</v>
      </c>
      <c r="HJ83" s="18">
        <v>406.78143737936023</v>
      </c>
      <c r="HK83" s="18">
        <v>385.85454725980759</v>
      </c>
      <c r="HL83" s="18">
        <v>389.74331423592571</v>
      </c>
      <c r="HM83" s="18">
        <v>406.89151570343967</v>
      </c>
      <c r="HN83" s="18">
        <v>416.7815527659655</v>
      </c>
      <c r="HO83" s="18">
        <v>424.61012303209304</v>
      </c>
      <c r="HP83" s="18">
        <v>428.63398613321783</v>
      </c>
      <c r="HQ83" s="18">
        <v>420.49319371151927</v>
      </c>
      <c r="HR83" s="18">
        <v>442.09056089591979</v>
      </c>
      <c r="HS83" s="18">
        <v>417.25689098358151</v>
      </c>
      <c r="HT83" s="18">
        <v>425.16551821267603</v>
      </c>
      <c r="HU83" s="18">
        <v>425.86301450252535</v>
      </c>
      <c r="HV83" s="18">
        <v>416.93566241967682</v>
      </c>
      <c r="HW83" s="18">
        <v>417.56511029100415</v>
      </c>
      <c r="HX83" s="18">
        <v>416.74852926874161</v>
      </c>
      <c r="HY83" s="18">
        <v>396.66724082052707</v>
      </c>
      <c r="HZ83" s="18">
        <v>399.17202304935455</v>
      </c>
      <c r="IA83" s="18">
        <v>399.28210137343405</v>
      </c>
      <c r="IB83" s="18">
        <v>398.77273894655701</v>
      </c>
      <c r="IC83" s="18">
        <v>398.65965848636625</v>
      </c>
      <c r="ID83" s="18">
        <v>405.32339994132519</v>
      </c>
      <c r="IE83" s="18">
        <v>393.77618374538417</v>
      </c>
      <c r="IF83" s="18">
        <v>405.32740278947352</v>
      </c>
      <c r="IG83" s="18">
        <v>376.64399367046354</v>
      </c>
      <c r="IH83" s="18">
        <v>385.61137423479556</v>
      </c>
      <c r="II83" s="18">
        <v>384.57363585233691</v>
      </c>
      <c r="IJ83" s="18">
        <v>361.24303541970249</v>
      </c>
      <c r="IK83" s="18">
        <v>361.07291437339779</v>
      </c>
      <c r="IL83" s="18">
        <v>361.15197062432765</v>
      </c>
      <c r="IM83" s="18">
        <v>351.53312652385239</v>
      </c>
      <c r="IN83" s="18">
        <v>372.59411205637457</v>
      </c>
      <c r="IO83" s="18">
        <v>371.96566489708425</v>
      </c>
      <c r="IP83" s="18">
        <v>385.89557645332809</v>
      </c>
      <c r="IQ83" s="18">
        <v>385.64039488387107</v>
      </c>
      <c r="IR83" s="18">
        <v>381.29230108273032</v>
      </c>
      <c r="IS83" s="18">
        <v>371.75351394522187</v>
      </c>
      <c r="IT83" s="18">
        <v>363.25246519017225</v>
      </c>
      <c r="IU83" s="18">
        <v>381.14719783735273</v>
      </c>
      <c r="IV83" s="18">
        <v>380.88501128363606</v>
      </c>
      <c r="IW83" s="18">
        <v>363.69077706241609</v>
      </c>
      <c r="IX83" s="18">
        <v>374.67659380555153</v>
      </c>
      <c r="IY83" s="18">
        <v>376.62798227787022</v>
      </c>
      <c r="IZ83" s="18">
        <v>387.89199696731566</v>
      </c>
      <c r="JA83" s="18">
        <v>402.03806232357027</v>
      </c>
      <c r="JB83" s="18">
        <v>412.91179931855203</v>
      </c>
      <c r="JC83" s="18">
        <v>398.58460508358479</v>
      </c>
      <c r="JD83" s="18">
        <v>394.54773272597788</v>
      </c>
      <c r="JE83" s="18">
        <v>402.21618906617164</v>
      </c>
      <c r="JF83" s="18">
        <v>401.20947275686262</v>
      </c>
      <c r="JG83" s="18">
        <v>404.15757041811946</v>
      </c>
      <c r="JH83" s="18">
        <v>397.83206963169573</v>
      </c>
      <c r="JI83" s="18">
        <v>404.75099265611175</v>
      </c>
      <c r="JJ83" s="18">
        <v>412.00215207684039</v>
      </c>
      <c r="JK83" s="18">
        <v>433.634544182539</v>
      </c>
      <c r="JL83" s="18">
        <v>466.22873594248296</v>
      </c>
      <c r="JM83" s="18">
        <v>448.09783525454998</v>
      </c>
      <c r="JN83" s="18">
        <v>456.32669033551218</v>
      </c>
      <c r="JO83" s="18">
        <v>444.13401487565039</v>
      </c>
      <c r="JP83" s="18">
        <v>435.20065852057934</v>
      </c>
      <c r="JQ83" s="18">
        <v>428.92719476008415</v>
      </c>
      <c r="JR83" s="18">
        <v>411.19357675087451</v>
      </c>
      <c r="JS83" s="18">
        <v>414.1756986213922</v>
      </c>
      <c r="JT83" s="18">
        <v>413.69735826766492</v>
      </c>
      <c r="JU83" s="18">
        <v>412.28835571944717</v>
      </c>
      <c r="JV83" s="18">
        <v>423.57938963389398</v>
      </c>
      <c r="JW83" s="18">
        <v>446.45766822576519</v>
      </c>
      <c r="JX83" s="18">
        <v>451.69539502787592</v>
      </c>
      <c r="JY83" s="18">
        <v>467.87590795552734</v>
      </c>
      <c r="JZ83" s="18">
        <v>462.84032498490814</v>
      </c>
      <c r="KA83" s="18">
        <v>453.40060833907125</v>
      </c>
      <c r="KB83" s="18">
        <v>452.00361433529855</v>
      </c>
      <c r="KC83" s="18">
        <v>455.78130227529999</v>
      </c>
      <c r="KD83" s="18">
        <v>455.87937205493449</v>
      </c>
      <c r="KE83" s="18">
        <v>447.1911901489496</v>
      </c>
      <c r="KF83" s="18">
        <v>457.47150490593913</v>
      </c>
      <c r="KG83" s="18">
        <v>469.74523804080485</v>
      </c>
      <c r="KH83" s="18">
        <v>442.9701867765188</v>
      </c>
      <c r="KI83" s="18">
        <v>457.31239169204235</v>
      </c>
      <c r="KJ83" s="18">
        <v>459.17771892917153</v>
      </c>
      <c r="KK83" s="18">
        <v>459.13668973565103</v>
      </c>
      <c r="KL83" s="18">
        <v>447.49540660822396</v>
      </c>
      <c r="KM83" s="18">
        <v>439.91401221525666</v>
      </c>
      <c r="KN83" s="18">
        <v>444.71242643308642</v>
      </c>
      <c r="KO83" s="18">
        <v>427.20997290444376</v>
      </c>
      <c r="KP83" s="18">
        <v>456.85806842720513</v>
      </c>
      <c r="KQ83" s="18">
        <v>487.25269512963297</v>
      </c>
      <c r="KR83" s="18">
        <v>484.33862167763715</v>
      </c>
      <c r="KS83" s="18">
        <v>476.97938535690304</v>
      </c>
      <c r="KT83" s="18">
        <v>470.61785893714432</v>
      </c>
      <c r="KU83" s="18">
        <v>462.08078454875948</v>
      </c>
      <c r="KV83" s="18">
        <v>469.97740323340889</v>
      </c>
      <c r="KW83" s="18">
        <v>470.66289097881315</v>
      </c>
      <c r="KX83" s="18">
        <v>475.81455654573438</v>
      </c>
      <c r="KY83" s="18">
        <v>482.1590708608627</v>
      </c>
      <c r="KZ83" s="18">
        <v>478.99582011163233</v>
      </c>
      <c r="LA83" s="18">
        <v>500.92042013216019</v>
      </c>
      <c r="LB83" s="18">
        <v>495.38848399114607</v>
      </c>
      <c r="LC83" s="18">
        <v>511.55298552620411</v>
      </c>
      <c r="LD83" s="18">
        <v>500.78732543122766</v>
      </c>
      <c r="LE83" s="18">
        <v>504.39389161288739</v>
      </c>
      <c r="LF83" s="18">
        <v>439.47870247912408</v>
      </c>
      <c r="LG83" s="18">
        <v>443.01021525800229</v>
      </c>
      <c r="LH83" s="18">
        <v>464.24832682108882</v>
      </c>
      <c r="LI83" s="18">
        <v>491.74489146411418</v>
      </c>
      <c r="LJ83" s="18">
        <v>486.2749994693994</v>
      </c>
      <c r="LK83" s="18">
        <v>476.05873028278353</v>
      </c>
      <c r="LL83" s="18">
        <v>491.94603458356858</v>
      </c>
      <c r="LM83" s="18">
        <v>491.73888719189171</v>
      </c>
      <c r="LN83" s="18">
        <v>537.6305405006409</v>
      </c>
      <c r="LO83" s="18">
        <v>552.32999961340431</v>
      </c>
      <c r="LP83" s="18">
        <v>558.12112017202378</v>
      </c>
      <c r="LQ83" s="18">
        <v>544.74960593247408</v>
      </c>
      <c r="LR83" s="18">
        <v>560.1725798480511</v>
      </c>
      <c r="LS83" s="18">
        <v>522.58783715915683</v>
      </c>
      <c r="LT83" s="18">
        <v>522.25460005080708</v>
      </c>
      <c r="LU83" s="18">
        <v>522.4567438822985</v>
      </c>
      <c r="LV83" s="18">
        <v>513.23518246054653</v>
      </c>
      <c r="LW83" s="18">
        <v>519.7738349108696</v>
      </c>
      <c r="LX83" s="18">
        <v>514.88035304951666</v>
      </c>
      <c r="LY83" s="18">
        <v>514.70522844302661</v>
      </c>
      <c r="LZ83" s="18">
        <v>506.41332850372788</v>
      </c>
      <c r="MA83" s="18">
        <v>539.23668332016462</v>
      </c>
      <c r="MB83" s="18">
        <v>496.87053851807116</v>
      </c>
      <c r="MC83" s="18">
        <v>491.19149770760532</v>
      </c>
      <c r="MD83" s="18">
        <v>494.58991578555106</v>
      </c>
      <c r="ME83" s="18">
        <v>509.18830298256876</v>
      </c>
      <c r="MF83" s="18">
        <v>536.72789824318886</v>
      </c>
      <c r="MG83" s="18">
        <v>530.14321303915972</v>
      </c>
      <c r="MH83" s="18">
        <v>512.45762920773029</v>
      </c>
      <c r="MI83" s="18">
        <v>517.46719366538525</v>
      </c>
      <c r="MJ83" s="18">
        <v>490.22380916774273</v>
      </c>
      <c r="MK83" s="18">
        <v>470.81099636030194</v>
      </c>
      <c r="ML83" s="18">
        <v>493.003787206769</v>
      </c>
      <c r="MM83" s="18">
        <v>476.91834192264082</v>
      </c>
      <c r="MN83" s="18">
        <v>458.92553949582577</v>
      </c>
      <c r="MO83" s="18">
        <v>424.11076772558692</v>
      </c>
      <c r="MP83" s="18">
        <v>429.006251011014</v>
      </c>
      <c r="MQ83" s="18">
        <v>442.73301802372936</v>
      </c>
      <c r="MR83" s="18">
        <v>451.38317287230495</v>
      </c>
      <c r="MS83" s="18">
        <v>460.93096641814708</v>
      </c>
      <c r="MT83" s="18">
        <v>432.42068048155306</v>
      </c>
      <c r="MU83" s="18">
        <v>397.86609384095669</v>
      </c>
      <c r="MV83" s="18">
        <v>398.35744345116615</v>
      </c>
      <c r="MW83" s="18">
        <v>369.53093251085278</v>
      </c>
      <c r="MX83" s="18">
        <v>365.70621110510831</v>
      </c>
      <c r="MY83" s="18">
        <v>358.82631585013871</v>
      </c>
      <c r="MZ83" s="18">
        <v>356.76985261392593</v>
      </c>
      <c r="NA83" s="18">
        <v>313.35496159696578</v>
      </c>
      <c r="NB83" s="18">
        <v>346.02720889580252</v>
      </c>
      <c r="NC83" s="18">
        <v>350.69753197288509</v>
      </c>
      <c r="ND83" s="18">
        <v>331.48886442101002</v>
      </c>
      <c r="NE83" s="18">
        <v>347.39318082642558</v>
      </c>
      <c r="NF83" s="18">
        <v>344.77531813740728</v>
      </c>
      <c r="NG83" s="18">
        <v>369.15666620898247</v>
      </c>
      <c r="NH83" s="18">
        <v>367.24830835425854</v>
      </c>
      <c r="NI83" s="18">
        <v>371.268168607235</v>
      </c>
      <c r="NJ83" s="18">
        <v>354.4181793267727</v>
      </c>
      <c r="NK83" s="18">
        <v>347.56530329680442</v>
      </c>
      <c r="NL83" s="18">
        <v>360.63760463726516</v>
      </c>
      <c r="NM83" s="18">
        <v>371.26916931927201</v>
      </c>
      <c r="NN83" s="18">
        <v>365.17983657360077</v>
      </c>
      <c r="NO83" s="18">
        <v>341.48297553539277</v>
      </c>
      <c r="NP83" s="18"/>
      <c r="NQ83" s="18"/>
      <c r="NR83" s="18"/>
      <c r="NS83" s="18"/>
      <c r="NT83" s="18"/>
      <c r="NU83" s="18"/>
      <c r="NV83" s="18"/>
      <c r="NW83" s="18"/>
      <c r="NX83" s="18"/>
      <c r="NY83" s="18"/>
      <c r="NZ83" s="18"/>
      <c r="OA83" s="18"/>
      <c r="OB83" s="18"/>
      <c r="OC83" s="18"/>
      <c r="OD83" s="18"/>
      <c r="OE83" s="18"/>
      <c r="OF83" s="18"/>
      <c r="OG83" s="18"/>
      <c r="OH83" s="18"/>
      <c r="OI83" s="18"/>
      <c r="OJ83" s="18"/>
      <c r="OK83" s="18"/>
      <c r="OL83" s="18"/>
      <c r="OM83" s="18"/>
      <c r="ON83" s="18"/>
      <c r="OO83" s="18"/>
      <c r="OP83" s="18"/>
      <c r="OQ83" s="18"/>
      <c r="OR83" s="18"/>
      <c r="OS83" s="18"/>
      <c r="OT83" s="18"/>
      <c r="OU83" s="18"/>
      <c r="OV83" s="18"/>
      <c r="OW83" s="18"/>
      <c r="OX83" s="18"/>
      <c r="OY83" s="18"/>
      <c r="OZ83" s="18"/>
      <c r="PA83" s="18"/>
      <c r="PB83" s="18"/>
      <c r="PC83" s="18"/>
      <c r="PD83" s="18"/>
      <c r="PE83" s="18"/>
      <c r="PF83" s="18"/>
      <c r="PG83" s="18"/>
      <c r="PH83" s="18"/>
      <c r="PI83" s="18"/>
      <c r="PJ83" s="18"/>
      <c r="PK83" s="18"/>
      <c r="PL83" s="18"/>
      <c r="PM83" s="18"/>
      <c r="PN83" s="18"/>
      <c r="PO83" s="18"/>
      <c r="PP83" s="18"/>
      <c r="PQ83" s="18"/>
      <c r="PR83" s="18"/>
      <c r="PS83" s="18"/>
      <c r="PT83" s="18"/>
      <c r="PU83" s="18"/>
      <c r="PV83" s="18"/>
      <c r="PW83" s="18"/>
      <c r="PX83" s="18"/>
      <c r="PY83" s="18"/>
      <c r="PZ83" s="18"/>
      <c r="QA83" s="18"/>
      <c r="QB83" s="18"/>
      <c r="QC83" s="18"/>
      <c r="QD83" s="18"/>
      <c r="QE83" s="18"/>
      <c r="QF83" s="18"/>
      <c r="QG83" s="18"/>
      <c r="QH83" s="18"/>
      <c r="QI83" s="18"/>
      <c r="QJ83" s="18"/>
      <c r="QK83" s="18"/>
      <c r="QL83" s="18"/>
      <c r="QM83" s="18"/>
      <c r="QN83" s="18"/>
      <c r="QO83" s="18"/>
      <c r="QP83" s="18"/>
      <c r="QQ83" s="18"/>
      <c r="QR83" s="18"/>
      <c r="QS83" s="18"/>
      <c r="QT83" s="18"/>
      <c r="QU83" s="18"/>
      <c r="QV83" s="18"/>
      <c r="QW83" s="18"/>
      <c r="QX83" s="18"/>
      <c r="QY83" s="18"/>
      <c r="QZ83" s="18"/>
      <c r="RA83" s="18"/>
      <c r="RB83" s="18"/>
      <c r="RC83" s="18"/>
      <c r="RD83" s="18"/>
      <c r="RE83" s="18"/>
      <c r="RF83" s="18"/>
      <c r="RG83" s="18"/>
      <c r="RH83" s="18"/>
      <c r="RI83" s="18"/>
      <c r="RJ83" s="18"/>
      <c r="RK83" s="18"/>
      <c r="RL83" s="18"/>
      <c r="RM83" s="18"/>
      <c r="RN83" s="18"/>
      <c r="RO83" s="18"/>
      <c r="RP83" s="18"/>
      <c r="RQ83" s="18"/>
      <c r="RR83" s="18"/>
      <c r="RS83" s="18"/>
      <c r="RT83" s="18"/>
      <c r="RU83" s="18"/>
      <c r="RV83" s="18"/>
      <c r="RW83" s="18"/>
      <c r="RX83" s="18"/>
      <c r="RY83" s="18"/>
      <c r="RZ83" s="18"/>
      <c r="SA83" s="18"/>
      <c r="SB83" s="18"/>
      <c r="SC83" s="18"/>
      <c r="SD83" s="18"/>
      <c r="SE83" s="18"/>
      <c r="SF83" s="18"/>
      <c r="SG83" s="18"/>
      <c r="SH83" s="18"/>
      <c r="SI83" s="18"/>
      <c r="SJ83" s="18"/>
      <c r="SK83" s="18"/>
      <c r="SL83" s="18"/>
      <c r="SM83" s="18"/>
      <c r="SN83" s="18"/>
      <c r="SO83" s="18"/>
    </row>
    <row r="84" spans="1:513" x14ac:dyDescent="0.25">
      <c r="A84" s="5" t="s">
        <v>312</v>
      </c>
      <c r="B84" s="5" t="str">
        <f ca="1">_xlfn.XLOOKUP(A84,bonds[worksheet get],bonds[unique lookup],"-")</f>
        <v>VOD 7 04/04/79 nc-29</v>
      </c>
      <c r="C84" s="5" t="str">
        <f ca="1">_xlfn.XLOOKUP(A84,bonds[worksheet get],bonds[ID_ISIN],"-")</f>
        <v>US92857WBQ24</v>
      </c>
      <c r="D84" s="18">
        <f ca="1">_xll.BDH(A84,"blp_i_sprd_mid","-2AY",,"Dates=H","Fill=C","Sort=R","Dir=H","factor="&amp;_xlfn.XLOOKUP(A84,bonds[worksheet get],bonds[yas/blp factor]),"cols=288;rows=1")</f>
        <v>395.00297834897037</v>
      </c>
      <c r="E84" s="18">
        <v>393.83902261328694</v>
      </c>
      <c r="F84" s="18">
        <v>393.79902413439754</v>
      </c>
      <c r="G84" s="18">
        <v>395.40896290969846</v>
      </c>
      <c r="H84" s="18">
        <v>395.90894389581678</v>
      </c>
      <c r="I84" s="18">
        <v>415.14521235573289</v>
      </c>
      <c r="J84" s="18">
        <v>418.78707385861873</v>
      </c>
      <c r="K84" s="18">
        <v>408.76945482075217</v>
      </c>
      <c r="L84" s="18">
        <v>405.06859556150437</v>
      </c>
      <c r="M84" s="18">
        <v>399.39681125497816</v>
      </c>
      <c r="N84" s="18">
        <v>404.48561773169041</v>
      </c>
      <c r="O84" s="18">
        <v>395.56195709145067</v>
      </c>
      <c r="P84" s="18">
        <v>400.19278098487854</v>
      </c>
      <c r="Q84" s="18">
        <v>410.22939930021761</v>
      </c>
      <c r="R84" s="18">
        <v>425.22182914996148</v>
      </c>
      <c r="S84" s="18">
        <v>368.11000106763839</v>
      </c>
      <c r="T84" s="18">
        <v>349.34171481072906</v>
      </c>
      <c r="U84" s="18">
        <v>361.89023760032654</v>
      </c>
      <c r="V84" s="18">
        <v>384.41638094890118</v>
      </c>
      <c r="W84" s="18">
        <v>386.39130584406854</v>
      </c>
      <c r="X84" s="18">
        <v>407.81949094712735</v>
      </c>
      <c r="Y84" s="18">
        <v>410.79937762439249</v>
      </c>
      <c r="Z84" s="18">
        <v>410.66938256800177</v>
      </c>
      <c r="AA84" s="18">
        <v>402.966675495863</v>
      </c>
      <c r="AB84" s="18">
        <v>401.5837280882597</v>
      </c>
      <c r="AC84" s="18">
        <v>412.36531807291504</v>
      </c>
      <c r="AD84" s="18">
        <v>415.24420859098433</v>
      </c>
      <c r="AE84" s="18">
        <v>412.83130035197735</v>
      </c>
      <c r="AF84" s="18">
        <v>421.24798027229309</v>
      </c>
      <c r="AG84" s="18">
        <v>433.89349937319759</v>
      </c>
      <c r="AH84" s="18">
        <v>445.89004315412041</v>
      </c>
      <c r="AI84" s="18">
        <v>456.60963549649716</v>
      </c>
      <c r="AJ84" s="18">
        <v>433.67750758719444</v>
      </c>
      <c r="AK84" s="18">
        <v>444.49409624087815</v>
      </c>
      <c r="AL84" s="18">
        <v>440.92723188591003</v>
      </c>
      <c r="AM84" s="18">
        <v>442.51317157387729</v>
      </c>
      <c r="AN84" s="18">
        <v>438.13933790731431</v>
      </c>
      <c r="AO84" s="18">
        <v>442.56116974854467</v>
      </c>
      <c r="AP84" s="18">
        <v>439.22829649507997</v>
      </c>
      <c r="AQ84" s="18">
        <v>439.47928695011137</v>
      </c>
      <c r="AR84" s="18">
        <v>431.02860832273961</v>
      </c>
      <c r="AS84" s="18">
        <v>432.30255987536907</v>
      </c>
      <c r="AT84" s="18">
        <v>440.80623648726936</v>
      </c>
      <c r="AU84" s="18">
        <v>447.28099025750163</v>
      </c>
      <c r="AV84" s="18">
        <v>440.07926413345336</v>
      </c>
      <c r="AW84" s="18">
        <v>437.89634714806078</v>
      </c>
      <c r="AX84" s="18">
        <v>451.71782152831554</v>
      </c>
      <c r="AY84" s="18">
        <v>429.01568487262722</v>
      </c>
      <c r="AZ84" s="18">
        <v>427.07675860846047</v>
      </c>
      <c r="BA84" s="18">
        <v>422.73492372500897</v>
      </c>
      <c r="BB84" s="18">
        <v>420.60800461006164</v>
      </c>
      <c r="BC84" s="18">
        <v>416.28316908013818</v>
      </c>
      <c r="BD84" s="18">
        <v>416.17617314910888</v>
      </c>
      <c r="BE84" s="18">
        <v>499.64899874353409</v>
      </c>
      <c r="BF84" s="18">
        <v>474.65994905734061</v>
      </c>
      <c r="BG84" s="18">
        <v>487.97544267964366</v>
      </c>
      <c r="BH84" s="18">
        <v>495.56215416300296</v>
      </c>
      <c r="BI84" s="18">
        <v>546.59621337807175</v>
      </c>
      <c r="BJ84" s="18">
        <v>602.21509823584563</v>
      </c>
      <c r="BK84" s="18">
        <v>580.95390678215028</v>
      </c>
      <c r="BL84" s="18">
        <v>559.47772350442415</v>
      </c>
      <c r="BM84" s="18">
        <v>546.85720345282562</v>
      </c>
      <c r="BN84" s="18">
        <v>547.82316671800618</v>
      </c>
      <c r="BO84" s="18">
        <v>510.36759112393855</v>
      </c>
      <c r="BP84" s="18">
        <v>484.95455756151676</v>
      </c>
      <c r="BQ84" s="18">
        <v>451.45283160567288</v>
      </c>
      <c r="BR84" s="18">
        <v>445.81804589211941</v>
      </c>
      <c r="BS84" s="18">
        <v>446.02403805840015</v>
      </c>
      <c r="BT84" s="18">
        <v>474.00897381341457</v>
      </c>
      <c r="BU84" s="18">
        <v>402.52469230413436</v>
      </c>
      <c r="BV84" s="18">
        <v>373.78778514599804</v>
      </c>
      <c r="BW84" s="18">
        <v>369.23195840048788</v>
      </c>
      <c r="BX84" s="18">
        <v>373.12481035840511</v>
      </c>
      <c r="BY84" s="18">
        <v>378.05062303364275</v>
      </c>
      <c r="BZ84" s="18">
        <v>312.99209715795519</v>
      </c>
      <c r="CA84" s="18">
        <v>286.68609755432607</v>
      </c>
      <c r="CB84" s="18">
        <v>283.40422236144542</v>
      </c>
      <c r="CC84" s="18">
        <v>280.78132210826874</v>
      </c>
      <c r="CD84" s="18">
        <v>289.58998712170126</v>
      </c>
      <c r="CE84" s="18">
        <v>286.19711614990234</v>
      </c>
      <c r="CF84" s="18">
        <v>291.19792597305775</v>
      </c>
      <c r="CG84" s="18">
        <v>295.23277253103259</v>
      </c>
      <c r="CH84" s="18">
        <v>304.96540240681168</v>
      </c>
      <c r="CI84" s="18">
        <v>301.33054063773153</v>
      </c>
      <c r="CJ84" s="18">
        <v>301.98451576757429</v>
      </c>
      <c r="CK84" s="18">
        <v>279.15638390338421</v>
      </c>
      <c r="CL84" s="18">
        <v>275.98750441336631</v>
      </c>
      <c r="CM84" s="18">
        <v>272.94362016987799</v>
      </c>
      <c r="CN84" s="18">
        <v>269.32575775432588</v>
      </c>
      <c r="CO84" s="18">
        <v>271.59467146933082</v>
      </c>
      <c r="CP84" s="18">
        <v>268.47179023003582</v>
      </c>
      <c r="CQ84" s="18">
        <v>279.13638466393945</v>
      </c>
      <c r="CR84" s="18">
        <v>276.0035038049221</v>
      </c>
      <c r="CS84" s="18">
        <v>273.28360724043847</v>
      </c>
      <c r="CT84" s="18">
        <v>271.8676610877514</v>
      </c>
      <c r="CU84" s="18">
        <v>274.75155141568183</v>
      </c>
      <c r="CV84" s="18">
        <v>279.91435507833961</v>
      </c>
      <c r="CW84" s="18">
        <v>282.44025902020934</v>
      </c>
      <c r="CX84" s="18">
        <v>275.2625319834948</v>
      </c>
      <c r="CY84" s="18">
        <v>272.05165409064296</v>
      </c>
      <c r="CZ84" s="18">
        <v>273.13961271643637</v>
      </c>
      <c r="DA84" s="18">
        <v>273.50659876024724</v>
      </c>
      <c r="DB84" s="18">
        <v>277.87043280708787</v>
      </c>
      <c r="DC84" s="18">
        <v>278.12642307198047</v>
      </c>
      <c r="DD84" s="18">
        <v>273.59959522366523</v>
      </c>
      <c r="DE84" s="18">
        <v>273.69959142088891</v>
      </c>
      <c r="DF84" s="18">
        <v>273.54059746730326</v>
      </c>
      <c r="DG84" s="18">
        <v>274.47856179726119</v>
      </c>
      <c r="DH84" s="18">
        <v>269.73874204885959</v>
      </c>
      <c r="DI84" s="18">
        <v>279.2493803668022</v>
      </c>
      <c r="DJ84" s="18">
        <v>288.98401016652582</v>
      </c>
      <c r="DK84" s="18">
        <v>283.74920924186705</v>
      </c>
      <c r="DL84" s="18">
        <v>301.1705467221737</v>
      </c>
      <c r="DM84" s="18">
        <v>302.15750918877126</v>
      </c>
      <c r="DN84" s="18">
        <v>301.43653660678859</v>
      </c>
      <c r="DO84" s="18">
        <v>310.74018279647828</v>
      </c>
      <c r="DP84" s="18">
        <v>311.02317203462127</v>
      </c>
      <c r="DQ84" s="18">
        <v>321.31378069090846</v>
      </c>
      <c r="DR84" s="18">
        <v>312.66310966908935</v>
      </c>
      <c r="DS84" s="18">
        <v>314.51303931772708</v>
      </c>
      <c r="DT84" s="18">
        <v>317.08594147229195</v>
      </c>
      <c r="DU84" s="18">
        <v>322.04375293064118</v>
      </c>
      <c r="DV84" s="18">
        <v>326.46558477187159</v>
      </c>
      <c r="DW84" s="18">
        <v>329.84745616197586</v>
      </c>
      <c r="DX84" s="18">
        <v>336.75819335210326</v>
      </c>
      <c r="DY84" s="18">
        <v>337.70815722572803</v>
      </c>
      <c r="DZ84" s="18">
        <v>342.03599264156816</v>
      </c>
      <c r="EA84" s="18">
        <v>332.42635808837417</v>
      </c>
      <c r="EB84" s="18">
        <v>322.80972380137445</v>
      </c>
      <c r="EC84" s="18">
        <v>323.23170775365833</v>
      </c>
      <c r="ED84" s="18">
        <v>323.46169900727273</v>
      </c>
      <c r="EE84" s="18">
        <v>316.51396322417258</v>
      </c>
      <c r="EF84" s="18">
        <v>307.2413158556223</v>
      </c>
      <c r="EG84" s="18">
        <v>304.71441195178033</v>
      </c>
      <c r="EH84" s="18">
        <v>304.08643583321572</v>
      </c>
      <c r="EI84" s="18">
        <v>306.69133677089212</v>
      </c>
      <c r="EJ84" s="18">
        <v>310.47019306397442</v>
      </c>
      <c r="EK84" s="18">
        <v>319.31985651826858</v>
      </c>
      <c r="EL84" s="18">
        <v>327.21355632710458</v>
      </c>
      <c r="EM84" s="18">
        <v>319.84883640158176</v>
      </c>
      <c r="EN84" s="18">
        <v>311.17916610229014</v>
      </c>
      <c r="EO84" s="18">
        <v>306.19535563266277</v>
      </c>
      <c r="EP84" s="18">
        <v>305.38638639712337</v>
      </c>
      <c r="EQ84" s="18">
        <v>308.90025276756285</v>
      </c>
      <c r="ER84" s="18">
        <v>313.66307164132598</v>
      </c>
      <c r="ES84" s="18">
        <v>316.43596619033809</v>
      </c>
      <c r="ET84" s="18">
        <v>339.01610748541356</v>
      </c>
      <c r="EU84" s="18">
        <v>319.54884780991074</v>
      </c>
      <c r="EV84" s="18">
        <v>327.37355024266247</v>
      </c>
      <c r="EW84" s="18">
        <v>327.5445437399149</v>
      </c>
      <c r="EX84" s="18">
        <v>332.38835953342914</v>
      </c>
      <c r="EY84" s="18">
        <v>335.20725233316426</v>
      </c>
      <c r="EZ84" s="18">
        <v>342.48597552907466</v>
      </c>
      <c r="FA84" s="18">
        <v>349.47370979106427</v>
      </c>
      <c r="FB84" s="18">
        <v>364.80012693953518</v>
      </c>
      <c r="FC84" s="18">
        <v>362.02023265671727</v>
      </c>
      <c r="FD84" s="18">
        <v>393.21304641866686</v>
      </c>
      <c r="FE84" s="18">
        <v>365.95608297944074</v>
      </c>
      <c r="FF84" s="18">
        <v>360.81027867031099</v>
      </c>
      <c r="FG84" s="18">
        <v>355.38448500895504</v>
      </c>
      <c r="FH84" s="18">
        <v>342.97195704758167</v>
      </c>
      <c r="FI84" s="18">
        <v>341.72800435411926</v>
      </c>
      <c r="FJ84" s="18">
        <v>346.21983353340624</v>
      </c>
      <c r="FK84" s="18">
        <v>351.25064221572876</v>
      </c>
      <c r="FL84" s="18">
        <v>351.02465081000327</v>
      </c>
      <c r="FM84" s="18">
        <v>353.57955364906792</v>
      </c>
      <c r="FN84" s="18">
        <v>345.41286422181128</v>
      </c>
      <c r="FO84" s="18">
        <v>341.03003089749814</v>
      </c>
      <c r="FP84" s="18">
        <v>346.63781763780116</v>
      </c>
      <c r="FQ84" s="18">
        <v>347.42878755784034</v>
      </c>
      <c r="FR84" s="18">
        <v>338.61412277257443</v>
      </c>
      <c r="FS84" s="18">
        <v>330.6464257777929</v>
      </c>
      <c r="FT84" s="18">
        <v>326.68357648181916</v>
      </c>
      <c r="FU84" s="18">
        <v>331.94637634170056</v>
      </c>
      <c r="FV84" s="18">
        <v>350.39867461538313</v>
      </c>
      <c r="FW84" s="18">
        <v>349.23171899378298</v>
      </c>
      <c r="FX84" s="18">
        <v>357.95538723957537</v>
      </c>
      <c r="FY84" s="18">
        <v>363.79916500532624</v>
      </c>
      <c r="FZ84" s="18">
        <v>366.23907221758367</v>
      </c>
      <c r="GA84" s="18">
        <v>376.76567189931865</v>
      </c>
      <c r="GB84" s="18">
        <v>379.19057968199252</v>
      </c>
      <c r="GC84" s="18">
        <v>370.41891326153279</v>
      </c>
      <c r="GD84" s="18">
        <v>375.45672167766094</v>
      </c>
      <c r="GE84" s="18">
        <v>384.05139482903479</v>
      </c>
      <c r="GF84" s="18">
        <v>391.35911692214012</v>
      </c>
      <c r="GG84" s="18">
        <v>384.94736075615884</v>
      </c>
      <c r="GH84" s="18">
        <v>386.70029409348962</v>
      </c>
      <c r="GI84" s="18">
        <v>391.40011536300182</v>
      </c>
      <c r="GJ84" s="18">
        <v>396.63691621160507</v>
      </c>
      <c r="GK84" s="18">
        <v>410.35439454674719</v>
      </c>
      <c r="GL84" s="18">
        <v>410.53938751161098</v>
      </c>
      <c r="GM84" s="18">
        <v>421.41397395968437</v>
      </c>
      <c r="GN84" s="18">
        <v>428.8536910331249</v>
      </c>
      <c r="GO84" s="18">
        <v>418.02910268366338</v>
      </c>
      <c r="GP84" s="18">
        <v>407.29351094973089</v>
      </c>
      <c r="GQ84" s="18">
        <v>407.69949551045892</v>
      </c>
      <c r="GR84" s="18">
        <v>404.53461586833004</v>
      </c>
      <c r="GS84" s="18">
        <v>409.05244405889511</v>
      </c>
      <c r="GT84" s="18">
        <v>421.41197403573989</v>
      </c>
      <c r="GU84" s="18">
        <v>413.98425650596619</v>
      </c>
      <c r="GV84" s="18">
        <v>417.95910534560682</v>
      </c>
      <c r="GW84" s="18">
        <v>394.91298177146911</v>
      </c>
      <c r="GX84" s="18">
        <v>378.03262371814253</v>
      </c>
      <c r="GY84" s="18">
        <v>369.92693197119235</v>
      </c>
      <c r="GZ84" s="18">
        <v>367.39602821946147</v>
      </c>
      <c r="HA84" s="18">
        <v>369.61994364571575</v>
      </c>
      <c r="HB84" s="18">
        <v>370.54690839397904</v>
      </c>
      <c r="HC84" s="18">
        <v>374.21176902222635</v>
      </c>
      <c r="HD84" s="18">
        <v>379.699560325861</v>
      </c>
      <c r="HE84" s="18">
        <v>379.72155948925018</v>
      </c>
      <c r="HF84" s="18">
        <v>387.34826945149899</v>
      </c>
      <c r="HG84" s="18">
        <v>385.84032679736617</v>
      </c>
      <c r="HH84" s="18">
        <v>391.85309813642499</v>
      </c>
      <c r="HI84" s="18">
        <v>381.40449548852445</v>
      </c>
      <c r="HJ84" s="18">
        <v>378.01762428855892</v>
      </c>
      <c r="HK84" s="18">
        <v>371.88785739874839</v>
      </c>
      <c r="HL84" s="18">
        <v>370.50690991508964</v>
      </c>
      <c r="HM84" s="18">
        <v>370.53690877425669</v>
      </c>
      <c r="HN84" s="18">
        <v>379.81555591464041</v>
      </c>
      <c r="HO84" s="18">
        <v>384.26438672912121</v>
      </c>
      <c r="HP84" s="18">
        <v>380.71752161359791</v>
      </c>
      <c r="HQ84" s="18">
        <v>377.96662622797487</v>
      </c>
      <c r="HR84" s="18">
        <v>391.2741201545</v>
      </c>
      <c r="HS84" s="18">
        <v>390.29715730762484</v>
      </c>
      <c r="HT84" s="18">
        <v>386.431304322958</v>
      </c>
      <c r="HU84" s="18">
        <v>391.84609840261936</v>
      </c>
      <c r="HV84" s="18">
        <v>402.02071147012708</v>
      </c>
      <c r="HW84" s="18">
        <v>389.24819719874858</v>
      </c>
      <c r="HX84" s="18">
        <v>394.32800401771073</v>
      </c>
      <c r="HY84" s="18">
        <v>391.95809414350987</v>
      </c>
      <c r="HZ84" s="18">
        <v>385.2533491196632</v>
      </c>
      <c r="IA84" s="18">
        <v>388.55922339987757</v>
      </c>
      <c r="IB84" s="18">
        <v>381.15050514757633</v>
      </c>
      <c r="IC84" s="18">
        <v>393.59403193008899</v>
      </c>
      <c r="ID84" s="18">
        <v>394.67199093616011</v>
      </c>
      <c r="IE84" s="18">
        <v>403.85064187932011</v>
      </c>
      <c r="IF84" s="18">
        <v>399.50180726206304</v>
      </c>
      <c r="IG84" s="18">
        <v>400.76475923299785</v>
      </c>
      <c r="IH84" s="18">
        <v>388.38822990262508</v>
      </c>
      <c r="II84" s="18">
        <v>393.97601740348335</v>
      </c>
      <c r="IJ84" s="18">
        <v>403.04067268180847</v>
      </c>
      <c r="IK84" s="18">
        <v>401.07174755847456</v>
      </c>
      <c r="IL84" s="18">
        <v>404.36862218093876</v>
      </c>
      <c r="IM84" s="18">
        <v>420.2490182620287</v>
      </c>
      <c r="IN84" s="18">
        <v>434.91946035671231</v>
      </c>
      <c r="IO84" s="18">
        <v>431.55958812999728</v>
      </c>
      <c r="IP84" s="18">
        <v>421.86395684719088</v>
      </c>
      <c r="IQ84" s="18">
        <v>429.30967369246486</v>
      </c>
      <c r="IR84" s="18">
        <v>424.07787265372275</v>
      </c>
      <c r="IS84" s="18">
        <v>421.9949518655539</v>
      </c>
      <c r="IT84" s="18">
        <v>425.47881937682627</v>
      </c>
      <c r="IU84" s="18">
        <v>407.63249805831913</v>
      </c>
      <c r="IV84" s="18">
        <v>400.97275132322312</v>
      </c>
      <c r="IW84" s="18">
        <v>399.65480144381524</v>
      </c>
      <c r="IX84" s="18">
        <v>399.80479573965073</v>
      </c>
      <c r="IY84" s="18">
        <v>393.56803291881084</v>
      </c>
      <c r="IZ84" s="18">
        <v>395.01197800672054</v>
      </c>
      <c r="JA84" s="18">
        <v>387.11727823591235</v>
      </c>
      <c r="JB84" s="18">
        <v>395.84694625353814</v>
      </c>
      <c r="JC84" s="18">
        <v>387.34226967966561</v>
      </c>
      <c r="JD84" s="18">
        <v>389.7941764355898</v>
      </c>
      <c r="JE84" s="18">
        <v>378.41260926759247</v>
      </c>
      <c r="JF84" s="18">
        <v>374.5997542674541</v>
      </c>
      <c r="JG84" s="18">
        <v>372.36483925950529</v>
      </c>
      <c r="JH84" s="18">
        <v>363.05619325995445</v>
      </c>
      <c r="JI84" s="18">
        <v>360.94527353656292</v>
      </c>
      <c r="JJ84" s="18">
        <v>369.81793611621856</v>
      </c>
      <c r="JK84" s="18">
        <v>377.28565212488178</v>
      </c>
      <c r="JL84" s="18">
        <v>384.55837554895874</v>
      </c>
      <c r="JM84" s="18">
        <v>387.32927017402648</v>
      </c>
      <c r="JN84" s="18">
        <v>387.23027393877504</v>
      </c>
      <c r="JO84" s="18">
        <v>393.30404295814037</v>
      </c>
      <c r="JP84" s="18">
        <v>387.54826184594629</v>
      </c>
      <c r="JQ84" s="18">
        <v>388.03524332642559</v>
      </c>
      <c r="JR84" s="18">
        <v>386.68829454982279</v>
      </c>
      <c r="JS84" s="18">
        <v>383.01943407368657</v>
      </c>
      <c r="JT84" s="18">
        <v>382.68544677495953</v>
      </c>
      <c r="JU84" s="18">
        <v>387.14627713310716</v>
      </c>
      <c r="JV84" s="18">
        <v>385.60933558177948</v>
      </c>
      <c r="JW84" s="18">
        <v>399.6288024325371</v>
      </c>
      <c r="JX84" s="18">
        <v>401.88071679401401</v>
      </c>
      <c r="JY84" s="18">
        <v>397.25189282453061</v>
      </c>
      <c r="JZ84" s="18">
        <v>393.01105410027503</v>
      </c>
      <c r="KA84" s="18">
        <v>395.41296275758742</v>
      </c>
      <c r="KB84" s="18">
        <v>402.53669184780125</v>
      </c>
      <c r="KC84" s="18">
        <v>408.6234603728056</v>
      </c>
      <c r="KD84" s="18">
        <v>427.82972997355461</v>
      </c>
      <c r="KE84" s="18">
        <v>419.80203526043891</v>
      </c>
      <c r="KF84" s="18"/>
      <c r="KG84" s="18"/>
      <c r="KH84" s="18"/>
      <c r="KI84" s="18"/>
      <c r="KJ84" s="18"/>
      <c r="KK84" s="18"/>
      <c r="KL84" s="18"/>
      <c r="KM84" s="18"/>
      <c r="KN84" s="18"/>
      <c r="KO84" s="18"/>
      <c r="KP84" s="18"/>
      <c r="KQ84" s="18"/>
      <c r="KR84" s="18"/>
      <c r="KS84" s="18"/>
      <c r="KT84" s="18"/>
      <c r="KU84" s="18"/>
      <c r="KV84" s="18"/>
      <c r="KW84" s="18"/>
      <c r="KX84" s="18"/>
      <c r="KY84" s="18"/>
      <c r="KZ84" s="18"/>
      <c r="LA84" s="18"/>
      <c r="LB84" s="18"/>
      <c r="LC84" s="18"/>
      <c r="LD84" s="18"/>
      <c r="LE84" s="18"/>
      <c r="LF84" s="18"/>
      <c r="LG84" s="18"/>
      <c r="LH84" s="18"/>
      <c r="LI84" s="18"/>
      <c r="LJ84" s="18"/>
      <c r="LK84" s="18"/>
      <c r="LL84" s="18"/>
      <c r="LM84" s="18"/>
      <c r="LN84" s="18"/>
      <c r="LO84" s="18"/>
      <c r="LP84" s="18"/>
      <c r="LQ84" s="18"/>
      <c r="LR84" s="18"/>
      <c r="LS84" s="18"/>
      <c r="LT84" s="18"/>
      <c r="LU84" s="18"/>
      <c r="LV84" s="18"/>
      <c r="LW84" s="18"/>
      <c r="LX84" s="18"/>
      <c r="LY84" s="18"/>
      <c r="LZ84" s="18"/>
      <c r="MA84" s="18"/>
      <c r="MB84" s="18"/>
      <c r="MC84" s="18"/>
      <c r="MD84" s="18"/>
      <c r="ME84" s="18"/>
      <c r="MF84" s="18"/>
      <c r="MG84" s="18"/>
      <c r="MH84" s="18"/>
      <c r="MI84" s="18"/>
      <c r="MJ84" s="18"/>
      <c r="MK84" s="18"/>
      <c r="ML84" s="18"/>
      <c r="MM84" s="18"/>
      <c r="MN84" s="18"/>
      <c r="MO84" s="18"/>
      <c r="MP84" s="18"/>
      <c r="MQ84" s="18"/>
      <c r="MR84" s="18"/>
      <c r="MS84" s="18"/>
      <c r="MT84" s="18"/>
      <c r="MU84" s="18"/>
      <c r="MV84" s="18"/>
      <c r="MW84" s="18"/>
      <c r="MX84" s="18"/>
      <c r="MY84" s="18"/>
      <c r="MZ84" s="18"/>
      <c r="NA84" s="18"/>
      <c r="NB84" s="18"/>
      <c r="NC84" s="18"/>
      <c r="ND84" s="18"/>
      <c r="NE84" s="18"/>
      <c r="NF84" s="18"/>
      <c r="NG84" s="18"/>
      <c r="NH84" s="18"/>
      <c r="NI84" s="18"/>
      <c r="NJ84" s="18"/>
      <c r="NK84" s="18"/>
      <c r="NL84" s="18"/>
      <c r="NM84" s="18"/>
      <c r="NN84" s="18"/>
      <c r="NO84" s="18"/>
      <c r="NP84" s="18"/>
      <c r="NQ84" s="18"/>
      <c r="NR84" s="18"/>
      <c r="NS84" s="18"/>
      <c r="NT84" s="18"/>
      <c r="NU84" s="18"/>
      <c r="NV84" s="18"/>
      <c r="NW84" s="18"/>
      <c r="NX84" s="18"/>
      <c r="NY84" s="18"/>
      <c r="NZ84" s="18"/>
      <c r="OA84" s="18"/>
      <c r="OB84" s="18"/>
      <c r="OC84" s="18"/>
      <c r="OD84" s="18"/>
      <c r="OE84" s="18"/>
      <c r="OF84" s="18"/>
      <c r="OG84" s="18"/>
      <c r="OH84" s="18"/>
      <c r="OI84" s="18"/>
      <c r="OJ84" s="18"/>
      <c r="OK84" s="18"/>
      <c r="OL84" s="18"/>
      <c r="OM84" s="18"/>
      <c r="ON84" s="18"/>
      <c r="OO84" s="18"/>
      <c r="OP84" s="18"/>
      <c r="OQ84" s="18"/>
      <c r="OR84" s="18"/>
      <c r="OS84" s="18"/>
      <c r="OT84" s="18"/>
      <c r="OU84" s="18"/>
      <c r="OV84" s="18"/>
      <c r="OW84" s="18"/>
      <c r="OX84" s="18"/>
      <c r="OY84" s="18"/>
      <c r="OZ84" s="18"/>
      <c r="PA84" s="18"/>
      <c r="PB84" s="18"/>
      <c r="PC84" s="18"/>
      <c r="PD84" s="18"/>
      <c r="PE84" s="18"/>
      <c r="PF84" s="18"/>
      <c r="PG84" s="18"/>
      <c r="PH84" s="18"/>
      <c r="PI84" s="18"/>
      <c r="PJ84" s="18"/>
      <c r="PK84" s="18"/>
      <c r="PL84" s="18"/>
      <c r="PM84" s="18"/>
      <c r="PN84" s="18"/>
      <c r="PO84" s="18"/>
      <c r="PP84" s="18"/>
      <c r="PQ84" s="18"/>
      <c r="PR84" s="18"/>
      <c r="PS84" s="18"/>
      <c r="PT84" s="18"/>
      <c r="PU84" s="18"/>
      <c r="PV84" s="18"/>
      <c r="PW84" s="18"/>
      <c r="PX84" s="18"/>
      <c r="PY84" s="18"/>
      <c r="PZ84" s="18"/>
      <c r="QA84" s="18"/>
      <c r="QB84" s="18"/>
      <c r="QC84" s="18"/>
      <c r="QD84" s="18"/>
      <c r="QE84" s="18"/>
      <c r="QF84" s="18"/>
      <c r="QG84" s="18"/>
      <c r="QH84" s="18"/>
      <c r="QI84" s="18"/>
      <c r="QJ84" s="18"/>
      <c r="QK84" s="18"/>
      <c r="QL84" s="18"/>
      <c r="QM84" s="18"/>
      <c r="QN84" s="18"/>
      <c r="QO84" s="18"/>
      <c r="QP84" s="18"/>
      <c r="QQ84" s="18"/>
      <c r="QR84" s="18"/>
      <c r="QS84" s="18"/>
      <c r="QT84" s="18"/>
      <c r="QU84" s="18"/>
      <c r="QV84" s="18"/>
      <c r="QW84" s="18"/>
      <c r="QX84" s="18"/>
      <c r="QY84" s="18"/>
      <c r="QZ84" s="18"/>
      <c r="RA84" s="18"/>
      <c r="RB84" s="18"/>
      <c r="RC84" s="18"/>
      <c r="RD84" s="18"/>
      <c r="RE84" s="18"/>
      <c r="RF84" s="18"/>
      <c r="RG84" s="18"/>
      <c r="RH84" s="18"/>
      <c r="RI84" s="18"/>
      <c r="RJ84" s="18"/>
      <c r="RK84" s="18"/>
      <c r="RL84" s="18"/>
      <c r="RM84" s="18"/>
      <c r="RN84" s="18"/>
      <c r="RO84" s="18"/>
      <c r="RP84" s="18"/>
      <c r="RQ84" s="18"/>
      <c r="RR84" s="18"/>
      <c r="RS84" s="18"/>
      <c r="RT84" s="18"/>
      <c r="RU84" s="18"/>
      <c r="RV84" s="18"/>
      <c r="RW84" s="18"/>
      <c r="RX84" s="18"/>
      <c r="RY84" s="18"/>
      <c r="RZ84" s="18"/>
      <c r="SA84" s="18"/>
      <c r="SB84" s="18"/>
      <c r="SC84" s="18"/>
      <c r="SD84" s="18"/>
      <c r="SE84" s="18"/>
      <c r="SF84" s="18"/>
      <c r="SG84" s="18"/>
      <c r="SH84" s="18"/>
      <c r="SI84" s="18"/>
      <c r="SJ84" s="18"/>
      <c r="SK84" s="18"/>
      <c r="SL84" s="18"/>
      <c r="SM84" s="18"/>
      <c r="SN84" s="18"/>
      <c r="SO84" s="18"/>
    </row>
    <row r="85" spans="1:513" x14ac:dyDescent="0.25">
      <c r="A85" s="5" t="s">
        <v>313</v>
      </c>
      <c r="B85" s="5" t="str">
        <f ca="1">_xlfn.XLOOKUP(A85,bonds[worksheet get],bonds[unique lookup],"-")</f>
        <v>BRITEL 1.874 08/18/80 nc-25</v>
      </c>
      <c r="C85" s="5" t="str">
        <f ca="1">_xlfn.XLOOKUP(A85,bonds[worksheet get],bonds[ID_ISIN],"-")</f>
        <v>XS2119468572</v>
      </c>
      <c r="D85" s="18">
        <f ca="1">_xll.BDH(A85,"blp_i_sprd_mid","-2AY",,"Dates=H","Fill=C","Sort=R","Dir=H","factor="&amp;_xlfn.XLOOKUP(A85,bonds[worksheet get],bonds[yas/blp factor]),"cols=101;rows=1")</f>
        <v>377.96812751126288</v>
      </c>
      <c r="E85" s="18">
        <v>378.00717856371398</v>
      </c>
      <c r="F85" s="18">
        <v>385.63214688205716</v>
      </c>
      <c r="G85" s="18">
        <v>389.73050477135183</v>
      </c>
      <c r="H85" s="18">
        <v>391.57091078174119</v>
      </c>
      <c r="I85" s="18">
        <v>396.87284213376046</v>
      </c>
      <c r="J85" s="18">
        <v>399.583385697484</v>
      </c>
      <c r="K85" s="18">
        <v>395.45198460996153</v>
      </c>
      <c r="L85" s="18">
        <v>396.14489046370983</v>
      </c>
      <c r="M85" s="18">
        <v>392.18271060347558</v>
      </c>
      <c r="N85" s="18">
        <v>389.79458854973319</v>
      </c>
      <c r="O85" s="18">
        <v>394.91828689312933</v>
      </c>
      <c r="P85" s="18">
        <v>389.86167625522609</v>
      </c>
      <c r="Q85" s="18">
        <v>387.34338402664662</v>
      </c>
      <c r="R85" s="18">
        <v>379.11062112271787</v>
      </c>
      <c r="S85" s="18">
        <v>371.28739361500743</v>
      </c>
      <c r="T85" s="18">
        <v>388.05931998825076</v>
      </c>
      <c r="U85" s="18">
        <v>384.51468599653242</v>
      </c>
      <c r="V85" s="18">
        <v>386.23693754053119</v>
      </c>
      <c r="W85" s="18">
        <v>352.81424318754677</v>
      </c>
      <c r="X85" s="18">
        <v>335.30735598099233</v>
      </c>
      <c r="Y85" s="18">
        <v>318.19898977124694</v>
      </c>
      <c r="Z85" s="18">
        <v>322.04501778316501</v>
      </c>
      <c r="AA85" s="18">
        <v>354.1760234781504</v>
      </c>
      <c r="AB85" s="18">
        <v>360.0827454886437</v>
      </c>
      <c r="AC85" s="18">
        <v>367.97806724703315</v>
      </c>
      <c r="AD85" s="18">
        <v>369.67528606510166</v>
      </c>
      <c r="AE85" s="18">
        <v>370.03976255464551</v>
      </c>
      <c r="AF85" s="18">
        <v>362.47987932372092</v>
      </c>
      <c r="AG85" s="18">
        <v>358.15822951912878</v>
      </c>
      <c r="AH85" s="18">
        <v>380.36826527345181</v>
      </c>
      <c r="AI85" s="18">
        <v>397.26635658538345</v>
      </c>
      <c r="AJ85" s="18">
        <v>398.96357540345196</v>
      </c>
      <c r="AK85" s="18">
        <v>403.03189402163031</v>
      </c>
      <c r="AL85" s="18">
        <v>414.58299507486822</v>
      </c>
      <c r="AM85" s="18">
        <v>427.25856617689129</v>
      </c>
      <c r="AN85" s="18">
        <v>443.46475294411181</v>
      </c>
      <c r="AO85" s="18">
        <v>454.59129896557334</v>
      </c>
      <c r="AP85" s="18">
        <v>462.39450029253959</v>
      </c>
      <c r="AQ85" s="18">
        <v>448.15488447439674</v>
      </c>
      <c r="AR85" s="18">
        <v>442.71276985716821</v>
      </c>
      <c r="AS85" s="18">
        <v>438.81968032050133</v>
      </c>
      <c r="AT85" s="18">
        <v>446.36854915201667</v>
      </c>
      <c r="AU85" s="18">
        <v>441.33697124004362</v>
      </c>
      <c r="AV85" s="18">
        <v>439.52159795558453</v>
      </c>
      <c r="AW85" s="18">
        <v>444.0715462206602</v>
      </c>
      <c r="AX85" s="18">
        <v>446.6018541576862</v>
      </c>
      <c r="AY85" s="18">
        <v>392.29085197949411</v>
      </c>
      <c r="AZ85" s="18">
        <v>380.5314786465168</v>
      </c>
      <c r="BA85" s="18">
        <v>376.59633413028718</v>
      </c>
      <c r="BB85" s="18">
        <v>375.53194262373449</v>
      </c>
      <c r="BC85" s="18">
        <v>388.07734355092049</v>
      </c>
      <c r="BD85" s="18">
        <v>390.42941847932337</v>
      </c>
      <c r="BE85" s="18">
        <v>394.26343078279496</v>
      </c>
      <c r="BF85" s="18">
        <v>396.04075432384019</v>
      </c>
      <c r="BG85" s="18">
        <v>382.79944361579413</v>
      </c>
      <c r="BH85" s="18">
        <v>387.15113269150254</v>
      </c>
      <c r="BI85" s="18">
        <v>393.80483124375343</v>
      </c>
      <c r="BJ85" s="18">
        <v>379.76147199690342</v>
      </c>
      <c r="BK85" s="18">
        <v>381.94732962512967</v>
      </c>
      <c r="BL85" s="18">
        <v>420.53177206492427</v>
      </c>
      <c r="BM85" s="18">
        <v>467.08162789571287</v>
      </c>
      <c r="BN85" s="18">
        <v>498.18228659141062</v>
      </c>
      <c r="BO85" s="18">
        <v>516.69148414421079</v>
      </c>
      <c r="BP85" s="18">
        <v>524.76003236603731</v>
      </c>
      <c r="BQ85" s="18">
        <v>524.69895251476771</v>
      </c>
      <c r="BR85" s="18">
        <v>530.90806985449797</v>
      </c>
      <c r="BS85" s="18">
        <v>540.26129757106298</v>
      </c>
      <c r="BT85" s="18">
        <v>547.38461006176465</v>
      </c>
      <c r="BU85" s="18">
        <v>550.33446648538109</v>
      </c>
      <c r="BV85" s="18">
        <v>574.39091610431672</v>
      </c>
      <c r="BW85" s="18">
        <v>586.37858789777749</v>
      </c>
      <c r="BX85" s="18">
        <v>657.69281883680821</v>
      </c>
      <c r="BY85" s="18">
        <v>685.62233181166653</v>
      </c>
      <c r="BZ85" s="18">
        <v>662.20972390365603</v>
      </c>
      <c r="CA85" s="18">
        <v>678.57511880779271</v>
      </c>
      <c r="CB85" s="18">
        <v>679.46528254187103</v>
      </c>
      <c r="CC85" s="18">
        <v>600.85451264870164</v>
      </c>
      <c r="CD85" s="18">
        <v>485.14123769080641</v>
      </c>
      <c r="CE85" s="18">
        <v>376.08766913938524</v>
      </c>
      <c r="CF85" s="18">
        <v>380.52747341036792</v>
      </c>
      <c r="CG85" s="18">
        <v>342.94033477163316</v>
      </c>
      <c r="CH85" s="18">
        <v>334.56238205730915</v>
      </c>
      <c r="CI85" s="18">
        <v>351.87401400160786</v>
      </c>
      <c r="CJ85" s="18">
        <v>293.35250732195379</v>
      </c>
      <c r="CK85" s="18">
        <v>262.69642983877662</v>
      </c>
      <c r="CL85" s="18">
        <v>254.01207655906677</v>
      </c>
      <c r="CM85" s="18">
        <v>260.08701848781112</v>
      </c>
      <c r="CN85" s="18">
        <v>281.21163524580004</v>
      </c>
      <c r="CO85" s="18">
        <v>280.47667441248893</v>
      </c>
      <c r="CP85" s="18">
        <v>256.81173662710188</v>
      </c>
      <c r="CQ85" s="18">
        <v>234.37340241229535</v>
      </c>
      <c r="CR85" s="18">
        <v>232.89947550952434</v>
      </c>
      <c r="CS85" s="18">
        <v>227.31317239093781</v>
      </c>
      <c r="CT85" s="18">
        <v>209.58299326908588</v>
      </c>
      <c r="CU85" s="18">
        <v>210.81059814870358</v>
      </c>
      <c r="CV85" s="18">
        <v>213.56920454621314</v>
      </c>
      <c r="CW85" s="18">
        <v>214.33320334160328</v>
      </c>
      <c r="CX85" s="18">
        <v>212.61395572471619</v>
      </c>
      <c r="CY85" s="18">
        <v>213.66533021378515</v>
      </c>
      <c r="CZ85" s="18">
        <v>213.97773863339424</v>
      </c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  <c r="JG85" s="18"/>
      <c r="JH85" s="18"/>
      <c r="JI85" s="18"/>
      <c r="JJ85" s="18"/>
      <c r="JK85" s="18"/>
      <c r="JL85" s="18"/>
      <c r="JM85" s="18"/>
      <c r="JN85" s="18"/>
      <c r="JO85" s="18"/>
      <c r="JP85" s="18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8"/>
      <c r="KJ85" s="18"/>
      <c r="KK85" s="18"/>
      <c r="KL85" s="18"/>
      <c r="KM85" s="18"/>
      <c r="KN85" s="18"/>
      <c r="KO85" s="18"/>
      <c r="KP85" s="18"/>
      <c r="KQ85" s="18"/>
      <c r="KR85" s="18"/>
      <c r="KS85" s="18"/>
      <c r="KT85" s="18"/>
      <c r="KU85" s="18"/>
      <c r="KV85" s="18"/>
      <c r="KW85" s="18"/>
      <c r="KX85" s="18"/>
      <c r="KY85" s="18"/>
      <c r="KZ85" s="18"/>
      <c r="LA85" s="18"/>
      <c r="LB85" s="18"/>
      <c r="LC85" s="18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LV85" s="18"/>
      <c r="LW85" s="18"/>
      <c r="LX85" s="18"/>
      <c r="LY85" s="18"/>
      <c r="LZ85" s="18"/>
      <c r="MA85" s="18"/>
      <c r="MB85" s="18"/>
      <c r="MC85" s="18"/>
      <c r="MD85" s="18"/>
      <c r="ME85" s="18"/>
      <c r="MF85" s="18"/>
      <c r="MG85" s="18"/>
      <c r="MH85" s="18"/>
      <c r="MI85" s="18"/>
      <c r="MJ85" s="18"/>
      <c r="MK85" s="18"/>
      <c r="ML85" s="18"/>
      <c r="MM85" s="18"/>
      <c r="MN85" s="18"/>
      <c r="MO85" s="18"/>
      <c r="MP85" s="18"/>
      <c r="MQ85" s="18"/>
      <c r="MR85" s="18"/>
      <c r="MS85" s="18"/>
      <c r="MT85" s="18"/>
      <c r="MU85" s="18"/>
      <c r="MV85" s="18"/>
      <c r="MW85" s="18"/>
      <c r="MX85" s="18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8"/>
      <c r="NX85" s="18"/>
      <c r="NY85" s="18"/>
      <c r="NZ85" s="18"/>
      <c r="OA85" s="18"/>
      <c r="OB85" s="18"/>
      <c r="OC85" s="18"/>
      <c r="OD85" s="18"/>
      <c r="OE85" s="18"/>
      <c r="OF85" s="18"/>
      <c r="OG85" s="18"/>
      <c r="OH85" s="18"/>
      <c r="OI85" s="18"/>
      <c r="OJ85" s="18"/>
      <c r="OK85" s="18"/>
      <c r="OL85" s="18"/>
      <c r="OM85" s="18"/>
      <c r="ON85" s="18"/>
      <c r="OO85" s="18"/>
      <c r="OP85" s="18"/>
      <c r="OQ85" s="18"/>
      <c r="OR85" s="18"/>
      <c r="OS85" s="18"/>
      <c r="OT85" s="18"/>
      <c r="OU85" s="18"/>
      <c r="OV85" s="18"/>
      <c r="OW85" s="18"/>
      <c r="OX85" s="18"/>
      <c r="OY85" s="18"/>
      <c r="OZ85" s="18"/>
      <c r="PA85" s="18"/>
      <c r="PB85" s="18"/>
      <c r="PC85" s="18"/>
      <c r="PD85" s="18"/>
      <c r="PE85" s="18"/>
      <c r="PF85" s="18"/>
      <c r="PG85" s="18"/>
      <c r="PH85" s="18"/>
      <c r="PI85" s="18"/>
      <c r="PJ85" s="18"/>
      <c r="PK85" s="18"/>
      <c r="PL85" s="18"/>
      <c r="PM85" s="18"/>
      <c r="PN85" s="18"/>
      <c r="PO85" s="18"/>
      <c r="PP85" s="18"/>
      <c r="PQ85" s="18"/>
      <c r="PR85" s="18"/>
      <c r="PS85" s="18"/>
      <c r="PT85" s="18"/>
      <c r="PU85" s="18"/>
      <c r="PV85" s="18"/>
      <c r="PW85" s="18"/>
      <c r="PX85" s="18"/>
      <c r="PY85" s="18"/>
      <c r="PZ85" s="18"/>
      <c r="QA85" s="18"/>
      <c r="QB85" s="18"/>
      <c r="QC85" s="18"/>
      <c r="QD85" s="18"/>
      <c r="QE85" s="18"/>
      <c r="QF85" s="18"/>
      <c r="QG85" s="18"/>
      <c r="QH85" s="18"/>
      <c r="QI85" s="18"/>
      <c r="QJ85" s="18"/>
      <c r="QK85" s="18"/>
      <c r="QL85" s="18"/>
      <c r="QM85" s="18"/>
      <c r="QN85" s="18"/>
      <c r="QO85" s="18"/>
      <c r="QP85" s="18"/>
      <c r="QQ85" s="18"/>
      <c r="QR85" s="18"/>
      <c r="QS85" s="18"/>
      <c r="QT85" s="18"/>
      <c r="QU85" s="18"/>
      <c r="QV85" s="18"/>
      <c r="QW85" s="18"/>
      <c r="QX85" s="18"/>
      <c r="QY85" s="18"/>
      <c r="QZ85" s="18"/>
      <c r="RA85" s="18"/>
      <c r="RB85" s="18"/>
      <c r="RC85" s="18"/>
      <c r="RD85" s="18"/>
      <c r="RE85" s="18"/>
      <c r="RF85" s="18"/>
      <c r="RG85" s="18"/>
      <c r="RH85" s="18"/>
      <c r="RI85" s="18"/>
      <c r="RJ85" s="18"/>
      <c r="RK85" s="18"/>
      <c r="RL85" s="18"/>
      <c r="RM85" s="18"/>
      <c r="RN85" s="18"/>
      <c r="RO85" s="18"/>
      <c r="RP85" s="18"/>
      <c r="RQ85" s="18"/>
      <c r="RR85" s="18"/>
      <c r="RS85" s="18"/>
      <c r="RT85" s="18"/>
      <c r="RU85" s="18"/>
      <c r="RV85" s="18"/>
      <c r="RW85" s="18"/>
      <c r="RX85" s="18"/>
      <c r="RY85" s="18"/>
      <c r="RZ85" s="18"/>
      <c r="SA85" s="18"/>
      <c r="SB85" s="18"/>
      <c r="SC85" s="18"/>
      <c r="SD85" s="18"/>
      <c r="SE85" s="18"/>
      <c r="SF85" s="18"/>
      <c r="SG85" s="18"/>
      <c r="SH85" s="18"/>
      <c r="SI85" s="18"/>
      <c r="SJ85" s="18"/>
      <c r="SK85" s="18"/>
      <c r="SL85" s="18"/>
      <c r="SM85" s="18"/>
      <c r="SN85" s="18"/>
      <c r="SO85" s="18"/>
    </row>
    <row r="86" spans="1:513" x14ac:dyDescent="0.25">
      <c r="A86" s="5" t="s">
        <v>104</v>
      </c>
      <c r="B86" s="5" t="str">
        <f ca="1">_xlfn.XLOOKUP(A86,bonds[worksheet get],bonds[unique lookup],"-")</f>
        <v>IFXGR 2 7/8 PERP nc-25</v>
      </c>
      <c r="C86" s="5" t="str">
        <f ca="1">_xlfn.XLOOKUP(A86,bonds[worksheet get],bonds[ID_ISIN],"-")</f>
        <v>XS2056730323</v>
      </c>
      <c r="D86" s="18">
        <f ca="1">_xll.BDH(A86,"blp_i_sprd_mid","-2AY",,"Dates=H","Fill=C","Sort=R","Dir=H","factor="&amp;_xlfn.XLOOKUP(A86,bonds[worksheet get],bonds[yas/blp factor]),"cols=196;rows=1")</f>
        <v>342.45599820613859</v>
      </c>
      <c r="E86" s="18">
        <v>346.30450017273427</v>
      </c>
      <c r="F86" s="18">
        <v>353.56781404197216</v>
      </c>
      <c r="G86" s="18">
        <v>356.15105508804322</v>
      </c>
      <c r="H86" s="18">
        <v>362.27742459237572</v>
      </c>
      <c r="I86" s="18">
        <v>374.48042850196362</v>
      </c>
      <c r="J86" s="18">
        <v>379.64293178617959</v>
      </c>
      <c r="K86" s="18">
        <v>381.68803906023504</v>
      </c>
      <c r="L86" s="18">
        <v>382.45296488404273</v>
      </c>
      <c r="M86" s="18">
        <v>380.72914635002616</v>
      </c>
      <c r="N86" s="18">
        <v>380.30739270985129</v>
      </c>
      <c r="O86" s="18">
        <v>383.13632514536386</v>
      </c>
      <c r="P86" s="18">
        <v>375.67407087981701</v>
      </c>
      <c r="Q86" s="18">
        <v>375.3189622724056</v>
      </c>
      <c r="R86" s="18">
        <v>362.40474644601341</v>
      </c>
      <c r="S86" s="18">
        <v>350.56779286563398</v>
      </c>
      <c r="T86" s="18">
        <v>375.20556624650953</v>
      </c>
      <c r="U86" s="18">
        <v>370.58716494619847</v>
      </c>
      <c r="V86" s="18">
        <v>375.59946823120117</v>
      </c>
      <c r="W86" s="18">
        <v>347.64535844385625</v>
      </c>
      <c r="X86" s="18">
        <v>319.80066587448124</v>
      </c>
      <c r="Y86" s="18">
        <v>289.02856537342069</v>
      </c>
      <c r="Z86" s="18">
        <v>290.25901172459129</v>
      </c>
      <c r="AA86" s="18">
        <v>328.74303668856624</v>
      </c>
      <c r="AB86" s="18">
        <v>337.34024591505528</v>
      </c>
      <c r="AC86" s="18">
        <v>350.56480875968936</v>
      </c>
      <c r="AD86" s="18">
        <v>352.07078755974771</v>
      </c>
      <c r="AE86" s="18">
        <v>353.31118093073366</v>
      </c>
      <c r="AF86" s="18">
        <v>346.40595977485179</v>
      </c>
      <c r="AG86" s="18">
        <v>342.31574522674083</v>
      </c>
      <c r="AH86" s="18">
        <v>417.06362033188344</v>
      </c>
      <c r="AI86" s="18">
        <v>429.91616463541988</v>
      </c>
      <c r="AJ86" s="18">
        <v>439.19375001728537</v>
      </c>
      <c r="AK86" s="18">
        <v>441.43779768764972</v>
      </c>
      <c r="AL86" s="18">
        <v>453.34438040673734</v>
      </c>
      <c r="AM86" s="18">
        <v>462.64583863615991</v>
      </c>
      <c r="AN86" s="18">
        <v>482.52595243930818</v>
      </c>
      <c r="AO86" s="18">
        <v>490.09066100895404</v>
      </c>
      <c r="AP86" s="18">
        <v>490.94511001110078</v>
      </c>
      <c r="AQ86" s="18">
        <v>472.78483593404292</v>
      </c>
      <c r="AR86" s="18">
        <v>460.93296182394027</v>
      </c>
      <c r="AS86" s="18">
        <v>458.97339892029765</v>
      </c>
      <c r="AT86" s="18">
        <v>462.30565055847165</v>
      </c>
      <c r="AU86" s="18">
        <v>459.40410487830638</v>
      </c>
      <c r="AV86" s="18">
        <v>462.43695122003555</v>
      </c>
      <c r="AW86" s="18">
        <v>476.90389683961871</v>
      </c>
      <c r="AX86" s="18">
        <v>495.39938548445701</v>
      </c>
      <c r="AY86" s="18">
        <v>470.80239488482476</v>
      </c>
      <c r="AZ86" s="18">
        <v>460.2704903042316</v>
      </c>
      <c r="BA86" s="18">
        <v>442.75776721715926</v>
      </c>
      <c r="BB86" s="18">
        <v>430.1698136407137</v>
      </c>
      <c r="BC86" s="18">
        <v>449.23327711701393</v>
      </c>
      <c r="BD86" s="18">
        <v>453.694515504241</v>
      </c>
      <c r="BE86" s="18">
        <v>458.60237508118155</v>
      </c>
      <c r="BF86" s="18">
        <v>442.64039238333703</v>
      </c>
      <c r="BG86" s="18">
        <v>416.22409185945986</v>
      </c>
      <c r="BH86" s="18">
        <v>405.17494224846365</v>
      </c>
      <c r="BI86" s="18">
        <v>398.96601247966288</v>
      </c>
      <c r="BJ86" s="18">
        <v>380.30341390192507</v>
      </c>
      <c r="BK86" s="18">
        <v>374.19594373524188</v>
      </c>
      <c r="BL86" s="18">
        <v>404.01213563203811</v>
      </c>
      <c r="BM86" s="18">
        <v>436.49213943541048</v>
      </c>
      <c r="BN86" s="18">
        <v>445.44744137525555</v>
      </c>
      <c r="BO86" s="18">
        <v>451.14509432554246</v>
      </c>
      <c r="BP86" s="18">
        <v>451.7478837263584</v>
      </c>
      <c r="BQ86" s="18">
        <v>446.07509832561016</v>
      </c>
      <c r="BR86" s="18">
        <v>445.78663475096226</v>
      </c>
      <c r="BS86" s="18">
        <v>447.38512083530424</v>
      </c>
      <c r="BT86" s="18">
        <v>449.70476585626602</v>
      </c>
      <c r="BU86" s="18">
        <v>448.64242413997647</v>
      </c>
      <c r="BV86" s="18">
        <v>461.79138963401317</v>
      </c>
      <c r="BW86" s="18">
        <v>476.04347962558268</v>
      </c>
      <c r="BX86" s="18">
        <v>579.60190292417997</v>
      </c>
      <c r="BY86" s="18">
        <v>594.84968959927562</v>
      </c>
      <c r="BZ86" s="18">
        <v>581.60523271501063</v>
      </c>
      <c r="CA86" s="18">
        <v>581.25211351156236</v>
      </c>
      <c r="CB86" s="18">
        <v>573.84655725896357</v>
      </c>
      <c r="CC86" s="18">
        <v>534.97459852218628</v>
      </c>
      <c r="CD86" s="18">
        <v>481.94703588604926</v>
      </c>
      <c r="CE86" s="18">
        <v>416.953208411932</v>
      </c>
      <c r="CF86" s="18">
        <v>413.42500048339366</v>
      </c>
      <c r="CG86" s="18">
        <v>354.8400378763676</v>
      </c>
      <c r="CH86" s="18">
        <v>343.39300747275348</v>
      </c>
      <c r="CI86" s="18">
        <v>374.42671459496023</v>
      </c>
      <c r="CJ86" s="18">
        <v>315.05792682647706</v>
      </c>
      <c r="CK86" s="18">
        <v>284.4390104305744</v>
      </c>
      <c r="CL86" s="18">
        <v>271.37956811487675</v>
      </c>
      <c r="CM86" s="18">
        <v>289.45529252350332</v>
      </c>
      <c r="CN86" s="18">
        <v>316.26748443603515</v>
      </c>
      <c r="CO86" s="18">
        <v>319.94788176774978</v>
      </c>
      <c r="CP86" s="18">
        <v>290.48978258430958</v>
      </c>
      <c r="CQ86" s="18">
        <v>269.42000521123413</v>
      </c>
      <c r="CR86" s="18">
        <v>265.6650052309036</v>
      </c>
      <c r="CS86" s="18">
        <v>258.30520526945588</v>
      </c>
      <c r="CT86" s="18">
        <v>234.32095109045505</v>
      </c>
      <c r="CU86" s="18">
        <v>235.13362260937691</v>
      </c>
      <c r="CV86" s="18">
        <v>235.63992591798308</v>
      </c>
      <c r="CW86" s="18">
        <v>235.43999081969261</v>
      </c>
      <c r="CX86" s="18">
        <v>227.12328755199908</v>
      </c>
      <c r="CY86" s="18">
        <v>227.13820808172227</v>
      </c>
      <c r="CZ86" s="18">
        <v>225.56061073899269</v>
      </c>
      <c r="DA86" s="18">
        <v>222.36960678219796</v>
      </c>
      <c r="DB86" s="18">
        <v>223.64282531857492</v>
      </c>
      <c r="DC86" s="18">
        <v>224.73500809431076</v>
      </c>
      <c r="DD86" s="18">
        <v>218.48629024624825</v>
      </c>
      <c r="DE86" s="18">
        <v>213.61125583469868</v>
      </c>
      <c r="DF86" s="18">
        <v>215.40370880544185</v>
      </c>
      <c r="DG86" s="18">
        <v>230.98472064435484</v>
      </c>
      <c r="DH86" s="18">
        <v>238.4529431217909</v>
      </c>
      <c r="DI86" s="18">
        <v>237.30306763112546</v>
      </c>
      <c r="DJ86" s="18">
        <v>229.25791800439359</v>
      </c>
      <c r="DK86" s="18">
        <v>215.42161344110966</v>
      </c>
      <c r="DL86" s="18">
        <v>217.15736839890479</v>
      </c>
      <c r="DM86" s="18">
        <v>235.2897908204794</v>
      </c>
      <c r="DN86" s="18">
        <v>220.4975776529312</v>
      </c>
      <c r="DO86" s="18">
        <v>214.36921874463559</v>
      </c>
      <c r="DP86" s="18">
        <v>191.51494601666926</v>
      </c>
      <c r="DQ86" s="18">
        <v>189.89159238278864</v>
      </c>
      <c r="DR86" s="18">
        <v>184.68631691336631</v>
      </c>
      <c r="DS86" s="18">
        <v>195.26994599699975</v>
      </c>
      <c r="DT86" s="18">
        <v>204.32173402905462</v>
      </c>
      <c r="DU86" s="18">
        <v>210.84896843194963</v>
      </c>
      <c r="DV86" s="18">
        <v>213.11191543996335</v>
      </c>
      <c r="DW86" s="18">
        <v>215.10927701890469</v>
      </c>
      <c r="DX86" s="18">
        <v>220.3095789784193</v>
      </c>
      <c r="DY86" s="18">
        <v>221.00785976946355</v>
      </c>
      <c r="DZ86" s="18">
        <v>226.76320543467997</v>
      </c>
      <c r="EA86" s="18">
        <v>228.07422264635562</v>
      </c>
      <c r="EB86" s="18">
        <v>228.68795376896858</v>
      </c>
      <c r="EC86" s="18">
        <v>228.87197363555433</v>
      </c>
      <c r="ED86" s="18">
        <v>226.05895643174648</v>
      </c>
      <c r="EE86" s="18">
        <v>228.85904250979425</v>
      </c>
      <c r="EF86" s="18">
        <v>226.35040411233902</v>
      </c>
      <c r="EG86" s="18">
        <v>230.14419746994972</v>
      </c>
      <c r="EH86" s="18">
        <v>229.11269151508807</v>
      </c>
      <c r="EI86" s="18">
        <v>229.85274978935718</v>
      </c>
      <c r="EJ86" s="18">
        <v>233.79674314618111</v>
      </c>
      <c r="EK86" s="18">
        <v>235.73840141415596</v>
      </c>
      <c r="EL86" s="18">
        <v>240.37968086004255</v>
      </c>
      <c r="EM86" s="18">
        <v>244.08395103931426</v>
      </c>
      <c r="EN86" s="18">
        <v>245.7122781831026</v>
      </c>
      <c r="EO86" s="18">
        <v>248.62277618110181</v>
      </c>
      <c r="EP86" s="18">
        <v>257.27568871855738</v>
      </c>
      <c r="EQ86" s="18">
        <v>261.36291916072366</v>
      </c>
      <c r="ER86" s="18">
        <v>260.18817612051964</v>
      </c>
      <c r="ES86" s="18">
        <v>262.28102908968924</v>
      </c>
      <c r="ET86" s="18">
        <v>264.28833768844606</v>
      </c>
      <c r="EU86" s="18">
        <v>272.74728333950043</v>
      </c>
      <c r="EV86" s="18">
        <v>279.57790184676645</v>
      </c>
      <c r="EW86" s="18">
        <v>284.28383692145349</v>
      </c>
      <c r="EX86" s="18">
        <v>277.19658530294896</v>
      </c>
      <c r="EY86" s="18">
        <v>281.378312433362</v>
      </c>
      <c r="EZ86" s="18">
        <v>282.78283163130283</v>
      </c>
      <c r="FA86" s="18">
        <v>281.367370711565</v>
      </c>
      <c r="FB86" s="18">
        <v>280.21650051891805</v>
      </c>
      <c r="FC86" s="18">
        <v>292.34191767394543</v>
      </c>
      <c r="FD86" s="18">
        <v>299.42121167659764</v>
      </c>
      <c r="FE86" s="18">
        <v>301.89304610073566</v>
      </c>
      <c r="FF86" s="18">
        <v>302.68582358002664</v>
      </c>
      <c r="FG86" s="18">
        <v>298.53692161500453</v>
      </c>
      <c r="FH86" s="18">
        <v>296.83697592854503</v>
      </c>
      <c r="FI86" s="18">
        <v>296.64698785006999</v>
      </c>
      <c r="FJ86" s="18">
        <v>296.06210308492183</v>
      </c>
      <c r="FK86" s="18">
        <v>293.27992164254186</v>
      </c>
      <c r="FL86" s="18">
        <v>290.37837596237659</v>
      </c>
      <c r="FM86" s="18">
        <v>301.25743153452873</v>
      </c>
      <c r="FN86" s="18">
        <v>297.26071897268292</v>
      </c>
      <c r="FO86" s="18">
        <v>288.53718259453774</v>
      </c>
      <c r="FP86" s="18">
        <v>287.34155081272127</v>
      </c>
      <c r="FQ86" s="18">
        <v>280.30005548536781</v>
      </c>
      <c r="FR86" s="18">
        <v>288.14626471579072</v>
      </c>
      <c r="FS86" s="18">
        <v>295.86117328464985</v>
      </c>
      <c r="FT86" s="18">
        <v>297.62875870585441</v>
      </c>
      <c r="FU86" s="18">
        <v>294.4636170005798</v>
      </c>
      <c r="FV86" s="18">
        <v>291.43972297668461</v>
      </c>
      <c r="FW86" s="18">
        <v>286.60746075034143</v>
      </c>
      <c r="FX86" s="18">
        <v>287.7513680291176</v>
      </c>
      <c r="FY86" s="18">
        <v>293.40326468825339</v>
      </c>
      <c r="FZ86" s="18">
        <v>297.88638651907445</v>
      </c>
      <c r="GA86" s="18">
        <v>299.69972823143007</v>
      </c>
      <c r="GB86" s="18">
        <v>299.56544346392155</v>
      </c>
      <c r="GC86" s="18">
        <v>303.55917191982269</v>
      </c>
      <c r="GD86" s="18">
        <v>305.55056528687476</v>
      </c>
      <c r="GE86" s="18">
        <v>300.60391233265398</v>
      </c>
      <c r="GF86" s="18">
        <v>302.42421695888044</v>
      </c>
      <c r="GG86" s="18">
        <v>304.57177853703502</v>
      </c>
      <c r="GH86" s="18">
        <v>300.18912160634994</v>
      </c>
      <c r="GI86" s="18">
        <v>320.44324335455894</v>
      </c>
      <c r="GJ86" s="18">
        <v>333.88763533711432</v>
      </c>
      <c r="GK86" s="18">
        <v>338.7606803447008</v>
      </c>
      <c r="GL86" s="18">
        <v>338.15789094388487</v>
      </c>
      <c r="GM86" s="18">
        <v>342.07502734720708</v>
      </c>
      <c r="GN86" s="18">
        <v>346.90430546760558</v>
      </c>
      <c r="GO86" s="18">
        <v>339.01134524405001</v>
      </c>
      <c r="GP86" s="18">
        <v>332.89293335556982</v>
      </c>
      <c r="GQ86" s="18">
        <v>332.74671216428283</v>
      </c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8"/>
      <c r="IY86" s="18"/>
      <c r="IZ86" s="18"/>
      <c r="JA86" s="18"/>
      <c r="JB86" s="18"/>
      <c r="JC86" s="18"/>
      <c r="JD86" s="18"/>
      <c r="JE86" s="18"/>
      <c r="JF86" s="18"/>
      <c r="JG86" s="18"/>
      <c r="JH86" s="18"/>
      <c r="JI86" s="18"/>
      <c r="JJ86" s="18"/>
      <c r="JK86" s="18"/>
      <c r="JL86" s="18"/>
      <c r="JM86" s="18"/>
      <c r="JN86" s="18"/>
      <c r="JO86" s="18"/>
      <c r="JP86" s="18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8"/>
      <c r="KL86" s="18"/>
      <c r="KM86" s="18"/>
      <c r="KN86" s="18"/>
      <c r="KO86" s="18"/>
      <c r="KP86" s="18"/>
      <c r="KQ86" s="18"/>
      <c r="KR86" s="18"/>
      <c r="KS86" s="18"/>
      <c r="KT86" s="18"/>
      <c r="KU86" s="18"/>
      <c r="KV86" s="18"/>
      <c r="KW86" s="18"/>
      <c r="KX86" s="18"/>
      <c r="KY86" s="18"/>
      <c r="KZ86" s="18"/>
      <c r="LA86" s="18"/>
      <c r="LB86" s="18"/>
      <c r="LC86" s="18"/>
      <c r="LD86" s="18"/>
      <c r="LE86" s="18"/>
      <c r="LF86" s="18"/>
      <c r="LG86" s="18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18"/>
      <c r="LT86" s="18"/>
      <c r="LU86" s="18"/>
      <c r="LV86" s="18"/>
      <c r="LW86" s="18"/>
      <c r="LX86" s="18"/>
      <c r="LY86" s="18"/>
      <c r="LZ86" s="18"/>
      <c r="MA86" s="18"/>
      <c r="MB86" s="18"/>
      <c r="MC86" s="18"/>
      <c r="MD86" s="18"/>
      <c r="ME86" s="18"/>
      <c r="MF86" s="18"/>
      <c r="MG86" s="18"/>
      <c r="MH86" s="18"/>
      <c r="MI86" s="18"/>
      <c r="MJ86" s="18"/>
      <c r="MK86" s="18"/>
      <c r="ML86" s="18"/>
      <c r="MM86" s="18"/>
      <c r="MN86" s="18"/>
      <c r="MO86" s="18"/>
      <c r="MP86" s="18"/>
      <c r="MQ86" s="18"/>
      <c r="MR86" s="18"/>
      <c r="MS86" s="18"/>
      <c r="MT86" s="18"/>
      <c r="MU86" s="18"/>
      <c r="MV86" s="18"/>
      <c r="MW86" s="18"/>
      <c r="MX86" s="18"/>
      <c r="MY86" s="18"/>
      <c r="MZ86" s="18"/>
      <c r="NA86" s="18"/>
      <c r="NB86" s="18"/>
      <c r="NC86" s="18"/>
      <c r="ND86" s="18"/>
      <c r="NE86" s="18"/>
      <c r="NF86" s="18"/>
      <c r="NG86" s="18"/>
      <c r="NH86" s="18"/>
      <c r="NI86" s="18"/>
      <c r="NJ86" s="18"/>
      <c r="NK86" s="18"/>
      <c r="NL86" s="18"/>
      <c r="NM86" s="18"/>
      <c r="NN86" s="18"/>
      <c r="NO86" s="18"/>
      <c r="NP86" s="18"/>
      <c r="NQ86" s="18"/>
      <c r="NR86" s="18"/>
      <c r="NS86" s="18"/>
      <c r="NT86" s="18"/>
      <c r="NU86" s="18"/>
      <c r="NV86" s="18"/>
      <c r="NW86" s="18"/>
      <c r="NX86" s="18"/>
      <c r="NY86" s="18"/>
      <c r="NZ86" s="18"/>
      <c r="OA86" s="18"/>
      <c r="OB86" s="18"/>
      <c r="OC86" s="18"/>
      <c r="OD86" s="18"/>
      <c r="OE86" s="18"/>
      <c r="OF86" s="18"/>
      <c r="OG86" s="18"/>
      <c r="OH86" s="18"/>
      <c r="OI86" s="18"/>
      <c r="OJ86" s="18"/>
      <c r="OK86" s="18"/>
      <c r="OL86" s="18"/>
      <c r="OM86" s="18"/>
      <c r="ON86" s="18"/>
      <c r="OO86" s="18"/>
      <c r="OP86" s="18"/>
      <c r="OQ86" s="18"/>
      <c r="OR86" s="18"/>
      <c r="OS86" s="18"/>
      <c r="OT86" s="18"/>
      <c r="OU86" s="18"/>
      <c r="OV86" s="18"/>
      <c r="OW86" s="18"/>
      <c r="OX86" s="18"/>
      <c r="OY86" s="18"/>
      <c r="OZ86" s="18"/>
      <c r="PA86" s="18"/>
      <c r="PB86" s="18"/>
      <c r="PC86" s="18"/>
      <c r="PD86" s="18"/>
      <c r="PE86" s="18"/>
      <c r="PF86" s="18"/>
      <c r="PG86" s="18"/>
      <c r="PH86" s="18"/>
      <c r="PI86" s="18"/>
      <c r="PJ86" s="18"/>
      <c r="PK86" s="18"/>
      <c r="PL86" s="18"/>
      <c r="PM86" s="18"/>
      <c r="PN86" s="18"/>
      <c r="PO86" s="18"/>
      <c r="PP86" s="18"/>
      <c r="PQ86" s="18"/>
      <c r="PR86" s="18"/>
      <c r="PS86" s="18"/>
      <c r="PT86" s="18"/>
      <c r="PU86" s="18"/>
      <c r="PV86" s="18"/>
      <c r="PW86" s="18"/>
      <c r="PX86" s="18"/>
      <c r="PY86" s="18"/>
      <c r="PZ86" s="18"/>
      <c r="QA86" s="18"/>
      <c r="QB86" s="18"/>
      <c r="QC86" s="18"/>
      <c r="QD86" s="18"/>
      <c r="QE86" s="18"/>
      <c r="QF86" s="18"/>
      <c r="QG86" s="18"/>
      <c r="QH86" s="18"/>
      <c r="QI86" s="18"/>
      <c r="QJ86" s="18"/>
      <c r="QK86" s="18"/>
      <c r="QL86" s="18"/>
      <c r="QM86" s="18"/>
      <c r="QN86" s="18"/>
      <c r="QO86" s="18"/>
      <c r="QP86" s="18"/>
      <c r="QQ86" s="18"/>
      <c r="QR86" s="18"/>
      <c r="QS86" s="18"/>
      <c r="QT86" s="18"/>
      <c r="QU86" s="18"/>
      <c r="QV86" s="18"/>
      <c r="QW86" s="18"/>
      <c r="QX86" s="18"/>
      <c r="QY86" s="18"/>
      <c r="QZ86" s="18"/>
      <c r="RA86" s="18"/>
      <c r="RB86" s="18"/>
      <c r="RC86" s="18"/>
      <c r="RD86" s="18"/>
      <c r="RE86" s="18"/>
      <c r="RF86" s="18"/>
      <c r="RG86" s="18"/>
      <c r="RH86" s="18"/>
      <c r="RI86" s="18"/>
      <c r="RJ86" s="18"/>
      <c r="RK86" s="18"/>
      <c r="RL86" s="18"/>
      <c r="RM86" s="18"/>
      <c r="RN86" s="18"/>
      <c r="RO86" s="18"/>
      <c r="RP86" s="18"/>
      <c r="RQ86" s="18"/>
      <c r="RR86" s="18"/>
      <c r="RS86" s="18"/>
      <c r="RT86" s="18"/>
      <c r="RU86" s="18"/>
      <c r="RV86" s="18"/>
      <c r="RW86" s="18"/>
      <c r="RX86" s="18"/>
      <c r="RY86" s="18"/>
      <c r="RZ86" s="18"/>
      <c r="SA86" s="18"/>
      <c r="SB86" s="18"/>
      <c r="SC86" s="18"/>
      <c r="SD86" s="18"/>
      <c r="SE86" s="18"/>
      <c r="SF86" s="18"/>
      <c r="SG86" s="18"/>
      <c r="SH86" s="18"/>
      <c r="SI86" s="18"/>
      <c r="SJ86" s="18"/>
      <c r="SK86" s="18"/>
      <c r="SL86" s="18"/>
      <c r="SM86" s="18"/>
      <c r="SN86" s="18"/>
      <c r="SO86" s="18"/>
    </row>
    <row r="87" spans="1:513" x14ac:dyDescent="0.25">
      <c r="A87" s="5" t="s">
        <v>105</v>
      </c>
      <c r="B87" s="5" t="str">
        <f ca="1">_xlfn.XLOOKUP(A87,bonds[worksheet get],bonds[unique lookup],"-")</f>
        <v>IFXGR 3 5/8 PERP nc-28</v>
      </c>
      <c r="C87" s="5" t="str">
        <f ca="1">_xlfn.XLOOKUP(A87,bonds[worksheet get],bonds[ID_ISIN],"-")</f>
        <v>XS2056730679</v>
      </c>
      <c r="D87" s="18">
        <f ca="1">_xll.BDH(A87,"blp_i_sprd_mid","-2AY",,"Dates=H","Fill=C","Sort=R","Dir=H","factor="&amp;_xlfn.XLOOKUP(A87,bonds[worksheet get],bonds[yas/blp factor]),"cols=196;rows=1")</f>
        <v>367.60310527992249</v>
      </c>
      <c r="E87" s="18">
        <v>370.20278800201419</v>
      </c>
      <c r="F87" s="18">
        <v>374.287576830864</v>
      </c>
      <c r="G87" s="18">
        <v>377.49982847023011</v>
      </c>
      <c r="H87" s="18">
        <v>380.8784199619293</v>
      </c>
      <c r="I87" s="18">
        <v>390.54406024360657</v>
      </c>
      <c r="J87" s="18">
        <v>392.90170353984831</v>
      </c>
      <c r="K87" s="18">
        <v>393.57702341938023</v>
      </c>
      <c r="L87" s="18">
        <v>393.10888131999968</v>
      </c>
      <c r="M87" s="18">
        <v>391.59488984966276</v>
      </c>
      <c r="N87" s="18">
        <v>389.76515147399903</v>
      </c>
      <c r="O87" s="18">
        <v>393.25131604385376</v>
      </c>
      <c r="P87" s="18">
        <v>387.26308135986329</v>
      </c>
      <c r="Q87" s="18">
        <v>386.73318434524532</v>
      </c>
      <c r="R87" s="18">
        <v>378.20104557228086</v>
      </c>
      <c r="S87" s="18">
        <v>369.20972912311555</v>
      </c>
      <c r="T87" s="18">
        <v>386.84474161148069</v>
      </c>
      <c r="U87" s="18">
        <v>383.1155415687561</v>
      </c>
      <c r="V87" s="18">
        <v>382.42328888988493</v>
      </c>
      <c r="W87" s="18">
        <v>360.96345584487915</v>
      </c>
      <c r="X87" s="18">
        <v>343.15114698696135</v>
      </c>
      <c r="Y87" s="18">
        <v>329.44454394531249</v>
      </c>
      <c r="Z87" s="18">
        <v>335.80330812072754</v>
      </c>
      <c r="AA87" s="18">
        <v>371.42792583656308</v>
      </c>
      <c r="AB87" s="18">
        <v>380.6493291473389</v>
      </c>
      <c r="AC87" s="18">
        <v>390.18448726940153</v>
      </c>
      <c r="AD87" s="18">
        <v>393.54415386772155</v>
      </c>
      <c r="AE87" s="18">
        <v>395.12886467647553</v>
      </c>
      <c r="AF87" s="18">
        <v>390.59485864162446</v>
      </c>
      <c r="AG87" s="18">
        <v>392.15068408679963</v>
      </c>
      <c r="AH87" s="18">
        <v>446.76195009708408</v>
      </c>
      <c r="AI87" s="18">
        <v>461.06120111560824</v>
      </c>
      <c r="AJ87" s="18">
        <v>463.16883660984041</v>
      </c>
      <c r="AK87" s="18">
        <v>465.54142061138157</v>
      </c>
      <c r="AL87" s="18">
        <v>472.10935466098783</v>
      </c>
      <c r="AM87" s="18">
        <v>477.88343923568721</v>
      </c>
      <c r="AN87" s="18">
        <v>493.84509273052214</v>
      </c>
      <c r="AO87" s="18">
        <v>500.97081311130523</v>
      </c>
      <c r="AP87" s="18">
        <v>501.73876536369323</v>
      </c>
      <c r="AQ87" s="18">
        <v>488.21941916179657</v>
      </c>
      <c r="AR87" s="18">
        <v>480.07972291469576</v>
      </c>
      <c r="AS87" s="18">
        <v>477.40533666610719</v>
      </c>
      <c r="AT87" s="18">
        <v>472.50478532791135</v>
      </c>
      <c r="AU87" s="18">
        <v>480.03689289283756</v>
      </c>
      <c r="AV87" s="18">
        <v>483.23619592094423</v>
      </c>
      <c r="AW87" s="18">
        <v>500.65905039405823</v>
      </c>
      <c r="AX87" s="18">
        <v>511.14344132614139</v>
      </c>
      <c r="AY87" s="18">
        <v>509.6912047710419</v>
      </c>
      <c r="AZ87" s="18">
        <v>500.52358799934387</v>
      </c>
      <c r="BA87" s="18">
        <v>489.49635144138341</v>
      </c>
      <c r="BB87" s="18">
        <v>486.289080037117</v>
      </c>
      <c r="BC87" s="18">
        <v>500.62020456027989</v>
      </c>
      <c r="BD87" s="18">
        <v>502.89417990684507</v>
      </c>
      <c r="BE87" s="18">
        <v>505.19704061698911</v>
      </c>
      <c r="BF87" s="18">
        <v>501.95191942596438</v>
      </c>
      <c r="BG87" s="18">
        <v>486.81001262855534</v>
      </c>
      <c r="BH87" s="18">
        <v>486.64865301132198</v>
      </c>
      <c r="BI87" s="18">
        <v>488.29910292339326</v>
      </c>
      <c r="BJ87" s="18">
        <v>478.58266424369816</v>
      </c>
      <c r="BK87" s="18">
        <v>474.90725074005127</v>
      </c>
      <c r="BL87" s="18">
        <v>493.56619956493375</v>
      </c>
      <c r="BM87" s="18">
        <v>522.42068568611148</v>
      </c>
      <c r="BN87" s="18">
        <v>531.12016035842896</v>
      </c>
      <c r="BO87" s="18">
        <v>541.21808504676812</v>
      </c>
      <c r="BP87" s="18">
        <v>543.22511979198453</v>
      </c>
      <c r="BQ87" s="18">
        <v>542.84662192440032</v>
      </c>
      <c r="BR87" s="18">
        <v>541.50893077659612</v>
      </c>
      <c r="BS87" s="18">
        <v>543.73409981918337</v>
      </c>
      <c r="BT87" s="18">
        <v>547.87765542221075</v>
      </c>
      <c r="BU87" s="18">
        <v>545.99911074256897</v>
      </c>
      <c r="BV87" s="18">
        <v>550.71838152313228</v>
      </c>
      <c r="BW87" s="18">
        <v>560.3053340902328</v>
      </c>
      <c r="BX87" s="18">
        <v>611.64060145187375</v>
      </c>
      <c r="BY87" s="18">
        <v>621.50345904350286</v>
      </c>
      <c r="BZ87" s="18">
        <v>603.13037571334837</v>
      </c>
      <c r="CA87" s="18">
        <v>600.2000053806305</v>
      </c>
      <c r="CB87" s="18">
        <v>598.33440931224823</v>
      </c>
      <c r="CC87" s="18">
        <v>540.87444882488251</v>
      </c>
      <c r="CD87" s="18">
        <v>504.36135716724397</v>
      </c>
      <c r="CE87" s="18">
        <v>446.63644817256926</v>
      </c>
      <c r="CF87" s="18">
        <v>452.20335496711732</v>
      </c>
      <c r="CG87" s="18">
        <v>407.77866182994842</v>
      </c>
      <c r="CH87" s="18">
        <v>407.78164997100828</v>
      </c>
      <c r="CI87" s="18">
        <v>428.53329358482358</v>
      </c>
      <c r="CJ87" s="18">
        <v>375.62128379058839</v>
      </c>
      <c r="CK87" s="18">
        <v>347.69810163307187</v>
      </c>
      <c r="CL87" s="18">
        <v>339.30939363098145</v>
      </c>
      <c r="CM87" s="18">
        <v>345.74086923885346</v>
      </c>
      <c r="CN87" s="18">
        <v>363.42668012523654</v>
      </c>
      <c r="CO87" s="18">
        <v>363.53226110935213</v>
      </c>
      <c r="CP87" s="18">
        <v>337.16888858509066</v>
      </c>
      <c r="CQ87" s="18">
        <v>320.42235003852846</v>
      </c>
      <c r="CR87" s="18">
        <v>317.84856453895571</v>
      </c>
      <c r="CS87" s="18">
        <v>311.64418765163418</v>
      </c>
      <c r="CT87" s="18">
        <v>287.9053990249634</v>
      </c>
      <c r="CU87" s="18">
        <v>289.26101901912688</v>
      </c>
      <c r="CV87" s="18">
        <v>288.57474262237554</v>
      </c>
      <c r="CW87" s="18">
        <v>289.0379044866562</v>
      </c>
      <c r="CX87" s="18">
        <v>283.33653134441374</v>
      </c>
      <c r="CY87" s="18">
        <v>283.71702130603791</v>
      </c>
      <c r="CZ87" s="18">
        <v>282.56061071586612</v>
      </c>
      <c r="DA87" s="18">
        <v>279.79658023548126</v>
      </c>
      <c r="DB87" s="18">
        <v>282.52276092910768</v>
      </c>
      <c r="DC87" s="18">
        <v>285.54675968170164</v>
      </c>
      <c r="DD87" s="18">
        <v>280.59740203952788</v>
      </c>
      <c r="DE87" s="18">
        <v>277.68894474124909</v>
      </c>
      <c r="DF87" s="18">
        <v>280.24480139446263</v>
      </c>
      <c r="DG87" s="18">
        <v>294.81796534347535</v>
      </c>
      <c r="DH87" s="18">
        <v>301.3251405248642</v>
      </c>
      <c r="DI87" s="18">
        <v>298.58302307891842</v>
      </c>
      <c r="DJ87" s="18">
        <v>292.83981596183776</v>
      </c>
      <c r="DK87" s="18">
        <v>281.30658751773836</v>
      </c>
      <c r="DL87" s="18">
        <v>280.75975770378113</v>
      </c>
      <c r="DM87" s="18">
        <v>296.11382251644136</v>
      </c>
      <c r="DN87" s="18">
        <v>277.07836791801452</v>
      </c>
      <c r="DO87" s="18">
        <v>269.76140650939942</v>
      </c>
      <c r="DP87" s="18">
        <v>250.92814945602419</v>
      </c>
      <c r="DQ87" s="18">
        <v>251.49290811634066</v>
      </c>
      <c r="DR87" s="18">
        <v>250.62136697387697</v>
      </c>
      <c r="DS87" s="18">
        <v>260.8766670913696</v>
      </c>
      <c r="DT87" s="18">
        <v>266.86390572834017</v>
      </c>
      <c r="DU87" s="18">
        <v>274.46374449062347</v>
      </c>
      <c r="DV87" s="18">
        <v>276.67198073387146</v>
      </c>
      <c r="DW87" s="18">
        <v>277.83635970020299</v>
      </c>
      <c r="DX87" s="18">
        <v>282.66220751190184</v>
      </c>
      <c r="DY87" s="18">
        <v>282.09446071052554</v>
      </c>
      <c r="DZ87" s="18">
        <v>288.63848963165282</v>
      </c>
      <c r="EA87" s="18">
        <v>290.59871016693114</v>
      </c>
      <c r="EB87" s="18">
        <v>291.78002193260193</v>
      </c>
      <c r="EC87" s="18">
        <v>291.29594308090208</v>
      </c>
      <c r="ED87" s="18">
        <v>286.78185798645023</v>
      </c>
      <c r="EE87" s="18">
        <v>285.39635658168794</v>
      </c>
      <c r="EF87" s="18">
        <v>285.12244365119938</v>
      </c>
      <c r="EG87" s="18">
        <v>289.90446539402006</v>
      </c>
      <c r="EH87" s="18">
        <v>289.4164023542404</v>
      </c>
      <c r="EI87" s="18">
        <v>289.0110112171173</v>
      </c>
      <c r="EJ87" s="18">
        <v>293.05595816516876</v>
      </c>
      <c r="EK87" s="18">
        <v>293.79900924205776</v>
      </c>
      <c r="EL87" s="18">
        <v>297.53816975498199</v>
      </c>
      <c r="EM87" s="18">
        <v>301.85005730438235</v>
      </c>
      <c r="EN87" s="18">
        <v>303.8451394853592</v>
      </c>
      <c r="EO87" s="18">
        <v>307.71279006385805</v>
      </c>
      <c r="EP87" s="18">
        <v>314.80763298702243</v>
      </c>
      <c r="EQ87" s="18">
        <v>318.41531529331206</v>
      </c>
      <c r="ER87" s="18">
        <v>316.57661249446869</v>
      </c>
      <c r="ES87" s="18">
        <v>318.84560760593411</v>
      </c>
      <c r="ET87" s="18">
        <v>319.54782075500486</v>
      </c>
      <c r="EU87" s="18">
        <v>324.89460115814211</v>
      </c>
      <c r="EV87" s="18">
        <v>330.26229854869842</v>
      </c>
      <c r="EW87" s="18">
        <v>335.55429636573791</v>
      </c>
      <c r="EX87" s="18">
        <v>327.50723249149326</v>
      </c>
      <c r="EY87" s="18">
        <v>333.95464485168452</v>
      </c>
      <c r="EZ87" s="18">
        <v>335.66585363197328</v>
      </c>
      <c r="FA87" s="18">
        <v>335.32520555114746</v>
      </c>
      <c r="FB87" s="18">
        <v>334.16879496097567</v>
      </c>
      <c r="FC87" s="18">
        <v>340.55445240592957</v>
      </c>
      <c r="FD87" s="18">
        <v>346.89329564094544</v>
      </c>
      <c r="FE87" s="18">
        <v>347.90229127216338</v>
      </c>
      <c r="FF87" s="18">
        <v>349.93422719287872</v>
      </c>
      <c r="FG87" s="18">
        <v>346.66221273231508</v>
      </c>
      <c r="FH87" s="18">
        <v>345.04662446594239</v>
      </c>
      <c r="FI87" s="18">
        <v>344.75976292419432</v>
      </c>
      <c r="FJ87" s="18">
        <v>344.46294091224667</v>
      </c>
      <c r="FK87" s="18">
        <v>340.43094257545471</v>
      </c>
      <c r="FL87" s="18">
        <v>336.8830230903626</v>
      </c>
      <c r="FM87" s="18">
        <v>343.36230895519259</v>
      </c>
      <c r="FN87" s="18">
        <v>341.06343243312836</v>
      </c>
      <c r="FO87" s="18">
        <v>334.45466045570373</v>
      </c>
      <c r="FP87" s="18">
        <v>335.62202756309512</v>
      </c>
      <c r="FQ87" s="18">
        <v>331.07606896400449</v>
      </c>
      <c r="FR87" s="18">
        <v>338.67989191436766</v>
      </c>
      <c r="FS87" s="18">
        <v>348.00886830329893</v>
      </c>
      <c r="FT87" s="18">
        <v>351.27490648174285</v>
      </c>
      <c r="FU87" s="18">
        <v>346.73791230583191</v>
      </c>
      <c r="FV87" s="18">
        <v>344.53465629768368</v>
      </c>
      <c r="FW87" s="18">
        <v>339.31835805416108</v>
      </c>
      <c r="FX87" s="18">
        <v>341.68297367954256</v>
      </c>
      <c r="FY87" s="18">
        <v>347.79969842910765</v>
      </c>
      <c r="FZ87" s="18">
        <v>353.18632071304324</v>
      </c>
      <c r="GA87" s="18">
        <v>354.6026995754242</v>
      </c>
      <c r="GB87" s="18">
        <v>355.28499178409578</v>
      </c>
      <c r="GC87" s="18">
        <v>360.42957464218142</v>
      </c>
      <c r="GD87" s="18">
        <v>363.33305170536039</v>
      </c>
      <c r="GE87" s="18">
        <v>359.97736929512024</v>
      </c>
      <c r="GF87" s="18">
        <v>363.3619370689392</v>
      </c>
      <c r="GG87" s="18">
        <v>366.67279736328123</v>
      </c>
      <c r="GH87" s="18">
        <v>362.39377936553956</v>
      </c>
      <c r="GI87" s="18">
        <v>379.6931240081787</v>
      </c>
      <c r="GJ87" s="18">
        <v>392.72839135837552</v>
      </c>
      <c r="GK87" s="18">
        <v>397.69468179988866</v>
      </c>
      <c r="GL87" s="18">
        <v>395.98247697257995</v>
      </c>
      <c r="GM87" s="18">
        <v>398.75049164104462</v>
      </c>
      <c r="GN87" s="18">
        <v>402.74065600299838</v>
      </c>
      <c r="GO87" s="18">
        <v>395.41971040630341</v>
      </c>
      <c r="GP87" s="18">
        <v>390.65561750984193</v>
      </c>
      <c r="GQ87" s="18">
        <v>390.30700105285644</v>
      </c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  <c r="JG87" s="18"/>
      <c r="JH87" s="18"/>
      <c r="JI87" s="18"/>
      <c r="JJ87" s="18"/>
      <c r="JK87" s="18"/>
      <c r="JL87" s="18"/>
      <c r="JM87" s="18"/>
      <c r="JN87" s="18"/>
      <c r="JO87" s="18"/>
      <c r="JP87" s="18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8"/>
      <c r="KM87" s="18"/>
      <c r="KN87" s="18"/>
      <c r="KO87" s="18"/>
      <c r="KP87" s="18"/>
      <c r="KQ87" s="18"/>
      <c r="KR87" s="18"/>
      <c r="KS87" s="18"/>
      <c r="KT87" s="18"/>
      <c r="KU87" s="18"/>
      <c r="KV87" s="18"/>
      <c r="KW87" s="18"/>
      <c r="KX87" s="18"/>
      <c r="KY87" s="18"/>
      <c r="KZ87" s="18"/>
      <c r="LA87" s="18"/>
      <c r="LB87" s="18"/>
      <c r="LC87" s="18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8"/>
      <c r="MG87" s="18"/>
      <c r="MH87" s="18"/>
      <c r="MI87" s="18"/>
      <c r="MJ87" s="18"/>
      <c r="MK87" s="18"/>
      <c r="ML87" s="18"/>
      <c r="MM87" s="18"/>
      <c r="MN87" s="18"/>
      <c r="MO87" s="18"/>
      <c r="MP87" s="18"/>
      <c r="MQ87" s="18"/>
      <c r="MR87" s="18"/>
      <c r="MS87" s="18"/>
      <c r="MT87" s="18"/>
      <c r="MU87" s="18"/>
      <c r="MV87" s="18"/>
      <c r="MW87" s="18"/>
      <c r="MX87" s="18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8"/>
      <c r="NX87" s="18"/>
      <c r="NY87" s="18"/>
      <c r="NZ87" s="18"/>
      <c r="OA87" s="18"/>
      <c r="OB87" s="18"/>
      <c r="OC87" s="18"/>
      <c r="OD87" s="18"/>
      <c r="OE87" s="18"/>
      <c r="OF87" s="18"/>
      <c r="OG87" s="18"/>
      <c r="OH87" s="18"/>
      <c r="OI87" s="18"/>
      <c r="OJ87" s="18"/>
      <c r="OK87" s="18"/>
      <c r="OL87" s="18"/>
      <c r="OM87" s="18"/>
      <c r="ON87" s="18"/>
      <c r="OO87" s="18"/>
      <c r="OP87" s="18"/>
      <c r="OQ87" s="18"/>
      <c r="OR87" s="18"/>
      <c r="OS87" s="18"/>
      <c r="OT87" s="18"/>
      <c r="OU87" s="18"/>
      <c r="OV87" s="18"/>
      <c r="OW87" s="18"/>
      <c r="OX87" s="18"/>
      <c r="OY87" s="18"/>
      <c r="OZ87" s="18"/>
      <c r="PA87" s="18"/>
      <c r="PB87" s="18"/>
      <c r="PC87" s="18"/>
      <c r="PD87" s="18"/>
      <c r="PE87" s="18"/>
      <c r="PF87" s="18"/>
      <c r="PG87" s="18"/>
      <c r="PH87" s="18"/>
      <c r="PI87" s="18"/>
      <c r="PJ87" s="18"/>
      <c r="PK87" s="18"/>
      <c r="PL87" s="18"/>
      <c r="PM87" s="18"/>
      <c r="PN87" s="18"/>
      <c r="PO87" s="18"/>
      <c r="PP87" s="18"/>
      <c r="PQ87" s="18"/>
      <c r="PR87" s="18"/>
      <c r="PS87" s="18"/>
      <c r="PT87" s="18"/>
      <c r="PU87" s="18"/>
      <c r="PV87" s="18"/>
      <c r="PW87" s="18"/>
      <c r="PX87" s="18"/>
      <c r="PY87" s="18"/>
      <c r="PZ87" s="18"/>
      <c r="QA87" s="18"/>
      <c r="QB87" s="18"/>
      <c r="QC87" s="18"/>
      <c r="QD87" s="18"/>
      <c r="QE87" s="18"/>
      <c r="QF87" s="18"/>
      <c r="QG87" s="18"/>
      <c r="QH87" s="18"/>
      <c r="QI87" s="18"/>
      <c r="QJ87" s="18"/>
      <c r="QK87" s="18"/>
      <c r="QL87" s="18"/>
      <c r="QM87" s="18"/>
      <c r="QN87" s="18"/>
      <c r="QO87" s="18"/>
      <c r="QP87" s="18"/>
      <c r="QQ87" s="18"/>
      <c r="QR87" s="18"/>
      <c r="QS87" s="18"/>
      <c r="QT87" s="18"/>
      <c r="QU87" s="18"/>
      <c r="QV87" s="18"/>
      <c r="QW87" s="18"/>
      <c r="QX87" s="18"/>
      <c r="QY87" s="18"/>
      <c r="QZ87" s="18"/>
      <c r="RA87" s="18"/>
      <c r="RB87" s="18"/>
      <c r="RC87" s="18"/>
      <c r="RD87" s="18"/>
      <c r="RE87" s="18"/>
      <c r="RF87" s="18"/>
      <c r="RG87" s="18"/>
      <c r="RH87" s="18"/>
      <c r="RI87" s="18"/>
      <c r="RJ87" s="18"/>
      <c r="RK87" s="18"/>
      <c r="RL87" s="18"/>
      <c r="RM87" s="18"/>
      <c r="RN87" s="18"/>
      <c r="RO87" s="18"/>
      <c r="RP87" s="18"/>
      <c r="RQ87" s="18"/>
      <c r="RR87" s="18"/>
      <c r="RS87" s="18"/>
      <c r="RT87" s="18"/>
      <c r="RU87" s="18"/>
      <c r="RV87" s="18"/>
      <c r="RW87" s="18"/>
      <c r="RX87" s="18"/>
      <c r="RY87" s="18"/>
      <c r="RZ87" s="18"/>
      <c r="SA87" s="18"/>
      <c r="SB87" s="18"/>
      <c r="SC87" s="18"/>
      <c r="SD87" s="18"/>
      <c r="SE87" s="18"/>
      <c r="SF87" s="18"/>
      <c r="SG87" s="18"/>
      <c r="SH87" s="18"/>
      <c r="SI87" s="18"/>
      <c r="SJ87" s="18"/>
      <c r="SK87" s="18"/>
      <c r="SL87" s="18"/>
      <c r="SM87" s="18"/>
      <c r="SN87" s="18"/>
      <c r="SO87" s="18"/>
    </row>
    <row r="88" spans="1:513" x14ac:dyDescent="0.25">
      <c r="A88" s="5" t="s">
        <v>314</v>
      </c>
      <c r="B88" s="5" t="str">
        <f ca="1">_xlfn.XLOOKUP(A88,bonds[worksheet get],bonds[unique lookup],"-")</f>
        <v>T 2 7/8 PERP nc-25</v>
      </c>
      <c r="C88" s="5" t="str">
        <f ca="1">_xlfn.XLOOKUP(A88,bonds[worksheet get],bonds[ID_ISIN],"-")</f>
        <v>XS2114413565</v>
      </c>
      <c r="D88" s="18">
        <f ca="1">_xll.BDH(A88,"blp_i_sprd_mid","-2AY",,"Dates=H","Fill=C","Sort=R","Dir=H","factor="&amp;_xlfn.XLOOKUP(A88,bonds[worksheet get],bonds[yas/blp factor]),"cols=101;rows=1")</f>
        <v>425.58430612260099</v>
      </c>
      <c r="E88" s="18">
        <v>410.0431518627405</v>
      </c>
      <c r="F88" s="18">
        <v>411.03501291936635</v>
      </c>
      <c r="G88" s="18">
        <v>416.47976077401643</v>
      </c>
      <c r="H88" s="18">
        <v>421.59388827645773</v>
      </c>
      <c r="I88" s="18">
        <v>427.1005650188327</v>
      </c>
      <c r="J88" s="18">
        <v>434.84866795563698</v>
      </c>
      <c r="K88" s="18">
        <v>434.94655555236341</v>
      </c>
      <c r="L88" s="18">
        <v>433.05872332978248</v>
      </c>
      <c r="M88" s="18">
        <v>435.26119425612688</v>
      </c>
      <c r="N88" s="18">
        <v>431.59140823191404</v>
      </c>
      <c r="O88" s="18">
        <v>426.64009377300738</v>
      </c>
      <c r="P88" s="18">
        <v>427.81074952161316</v>
      </c>
      <c r="Q88" s="18">
        <v>419.7420147628784</v>
      </c>
      <c r="R88" s="18">
        <v>415.20222775143384</v>
      </c>
      <c r="S88" s="18">
        <v>402.68560045981411</v>
      </c>
      <c r="T88" s="18">
        <v>402.85540547454355</v>
      </c>
      <c r="U88" s="18">
        <v>440.64101666396857</v>
      </c>
      <c r="V88" s="18">
        <v>444.88514317917827</v>
      </c>
      <c r="W88" s="18">
        <v>440.96664275103808</v>
      </c>
      <c r="X88" s="18">
        <v>415.99731476157905</v>
      </c>
      <c r="Y88" s="18">
        <v>383.71538375544549</v>
      </c>
      <c r="Z88" s="18">
        <v>352.55816125863794</v>
      </c>
      <c r="AA88" s="18">
        <v>374.3411480893493</v>
      </c>
      <c r="AB88" s="18">
        <v>408.6367667995691</v>
      </c>
      <c r="AC88" s="18">
        <v>430.72440380376577</v>
      </c>
      <c r="AD88" s="18">
        <v>446.62015088850256</v>
      </c>
      <c r="AE88" s="18">
        <v>450.12013189798591</v>
      </c>
      <c r="AF88" s="18">
        <v>449.42393133759498</v>
      </c>
      <c r="AG88" s="18">
        <v>440.06367961388827</v>
      </c>
      <c r="AH88" s="18">
        <v>437.5445722777248</v>
      </c>
      <c r="AI88" s="18">
        <v>461.14147620695826</v>
      </c>
      <c r="AJ88" s="18">
        <v>492.30069640982151</v>
      </c>
      <c r="AK88" s="18">
        <v>493.24261481505636</v>
      </c>
      <c r="AL88" s="18">
        <v>494.09463644778725</v>
      </c>
      <c r="AM88" s="18">
        <v>501.06862828803065</v>
      </c>
      <c r="AN88" s="18">
        <v>516.91243501532074</v>
      </c>
      <c r="AO88" s="18">
        <v>528.84972755080457</v>
      </c>
      <c r="AP88" s="18">
        <v>539.04701811182508</v>
      </c>
      <c r="AQ88" s="18">
        <v>539.10894699954986</v>
      </c>
      <c r="AR88" s="18">
        <v>529.29521600121257</v>
      </c>
      <c r="AS88" s="18">
        <v>525.61644029974946</v>
      </c>
      <c r="AT88" s="18">
        <v>523.30609324640045</v>
      </c>
      <c r="AU88" s="18">
        <v>530.76352995210891</v>
      </c>
      <c r="AV88" s="18">
        <v>526.80807196193939</v>
      </c>
      <c r="AW88" s="18">
        <v>530.45288666045667</v>
      </c>
      <c r="AX88" s="18">
        <v>530.39395433181528</v>
      </c>
      <c r="AY88" s="18">
        <v>528.77681127977371</v>
      </c>
      <c r="AZ88" s="18">
        <v>491.38075277119873</v>
      </c>
      <c r="BA88" s="18">
        <v>486.56328461802008</v>
      </c>
      <c r="BB88" s="18">
        <v>473.44434895062449</v>
      </c>
      <c r="BC88" s="18">
        <v>467.47120784425732</v>
      </c>
      <c r="BD88" s="18">
        <v>495.32921879017357</v>
      </c>
      <c r="BE88" s="18">
        <v>507.15264208048586</v>
      </c>
      <c r="BF88" s="18">
        <v>527.59916355997325</v>
      </c>
      <c r="BG88" s="18">
        <v>527.26354894262556</v>
      </c>
      <c r="BH88" s="18">
        <v>500.32747934138774</v>
      </c>
      <c r="BI88" s="18">
        <v>479.02494081705805</v>
      </c>
      <c r="BJ88" s="18">
        <v>477.28493884259467</v>
      </c>
      <c r="BK88" s="18">
        <v>457.75736214870216</v>
      </c>
      <c r="BL88" s="18">
        <v>448.14240290290115</v>
      </c>
      <c r="BM88" s="18">
        <v>483.01036439806222</v>
      </c>
      <c r="BN88" s="18">
        <v>518.24690266048901</v>
      </c>
      <c r="BO88" s="18">
        <v>535.71284670495982</v>
      </c>
      <c r="BP88" s="18">
        <v>566.72024124759434</v>
      </c>
      <c r="BQ88" s="18">
        <v>568.16058731371163</v>
      </c>
      <c r="BR88" s="18">
        <v>559.01708669704203</v>
      </c>
      <c r="BS88" s="18">
        <v>542.35621819299467</v>
      </c>
      <c r="BT88" s="18">
        <v>534.98967711281784</v>
      </c>
      <c r="BU88" s="18">
        <v>538.38278084832427</v>
      </c>
      <c r="BV88" s="18">
        <v>529.21530775898691</v>
      </c>
      <c r="BW88" s="18">
        <v>524.66752992331976</v>
      </c>
      <c r="BX88" s="18">
        <v>533.30660976094009</v>
      </c>
      <c r="BY88" s="18">
        <v>617.22824345237018</v>
      </c>
      <c r="BZ88" s="18">
        <v>642.95669974297289</v>
      </c>
      <c r="CA88" s="18">
        <v>622.94667703664311</v>
      </c>
      <c r="CB88" s="18">
        <v>621.04585972470045</v>
      </c>
      <c r="CC88" s="18">
        <v>619.87919938820596</v>
      </c>
      <c r="CD88" s="18">
        <v>598.52771706551312</v>
      </c>
      <c r="CE88" s="18">
        <v>501.62598827755448</v>
      </c>
      <c r="CF88" s="18">
        <v>473.38541662198304</v>
      </c>
      <c r="CG88" s="18">
        <v>476.65066716992851</v>
      </c>
      <c r="CH88" s="18">
        <v>428.54091108494998</v>
      </c>
      <c r="CI88" s="18">
        <v>413.68596885520219</v>
      </c>
      <c r="CJ88" s="18">
        <v>459.22567609959839</v>
      </c>
      <c r="CK88" s="18">
        <v>401.45301582348344</v>
      </c>
      <c r="CL88" s="18">
        <v>357.49848833423852</v>
      </c>
      <c r="CM88" s="18">
        <v>324.84398514872788</v>
      </c>
      <c r="CN88" s="18">
        <v>320.24226924955849</v>
      </c>
      <c r="CO88" s="18">
        <v>344.0659128161073</v>
      </c>
      <c r="CP88" s="18">
        <v>352.17260398989913</v>
      </c>
      <c r="CQ88" s="18">
        <v>329.74136154413225</v>
      </c>
      <c r="CR88" s="18">
        <v>306.49105961555244</v>
      </c>
      <c r="CS88" s="18">
        <v>311.3075289157033</v>
      </c>
      <c r="CT88" s="18">
        <v>299.51806662833695</v>
      </c>
      <c r="CU88" s="18">
        <v>277.92386301988364</v>
      </c>
      <c r="CV88" s="18">
        <v>275.96511223232744</v>
      </c>
      <c r="CW88" s="18">
        <v>275.07513418453937</v>
      </c>
      <c r="CX88" s="18">
        <v>279.55798657339813</v>
      </c>
      <c r="CY88" s="18">
        <v>276.7592003894448</v>
      </c>
      <c r="CZ88" s="18">
        <v>275.92316040515902</v>
      </c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8"/>
      <c r="IY88" s="18"/>
      <c r="IZ88" s="18"/>
      <c r="JA88" s="18"/>
      <c r="JB88" s="18"/>
      <c r="JC88" s="18"/>
      <c r="JD88" s="18"/>
      <c r="JE88" s="18"/>
      <c r="JF88" s="18"/>
      <c r="JG88" s="18"/>
      <c r="JH88" s="18"/>
      <c r="JI88" s="18"/>
      <c r="JJ88" s="18"/>
      <c r="JK88" s="18"/>
      <c r="JL88" s="18"/>
      <c r="JM88" s="18"/>
      <c r="JN88" s="18"/>
      <c r="JO88" s="18"/>
      <c r="JP88" s="18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8"/>
      <c r="KP88" s="18"/>
      <c r="KQ88" s="18"/>
      <c r="KR88" s="18"/>
      <c r="KS88" s="18"/>
      <c r="KT88" s="18"/>
      <c r="KU88" s="18"/>
      <c r="KV88" s="18"/>
      <c r="KW88" s="18"/>
      <c r="KX88" s="18"/>
      <c r="KY88" s="18"/>
      <c r="KZ88" s="18"/>
      <c r="LA88" s="18"/>
      <c r="LB88" s="18"/>
      <c r="LC88" s="18"/>
      <c r="LD88" s="18"/>
      <c r="LE88" s="18"/>
      <c r="LF88" s="18"/>
      <c r="LG88" s="18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8"/>
      <c r="MG88" s="18"/>
      <c r="MH88" s="18"/>
      <c r="MI88" s="18"/>
      <c r="MJ88" s="18"/>
      <c r="MK88" s="18"/>
      <c r="ML88" s="18"/>
      <c r="MM88" s="18"/>
      <c r="MN88" s="18"/>
      <c r="MO88" s="18"/>
      <c r="MP88" s="18"/>
      <c r="MQ88" s="18"/>
      <c r="MR88" s="18"/>
      <c r="MS88" s="18"/>
      <c r="MT88" s="18"/>
      <c r="MU88" s="18"/>
      <c r="MV88" s="18"/>
      <c r="MW88" s="18"/>
      <c r="MX88" s="18"/>
      <c r="MY88" s="18"/>
      <c r="MZ88" s="18"/>
      <c r="NA88" s="18"/>
      <c r="NB88" s="18"/>
      <c r="NC88" s="18"/>
      <c r="ND88" s="18"/>
      <c r="NE88" s="18"/>
      <c r="NF88" s="18"/>
      <c r="NG88" s="18"/>
      <c r="NH88" s="18"/>
      <c r="NI88" s="18"/>
      <c r="NJ88" s="18"/>
      <c r="NK88" s="18"/>
      <c r="NL88" s="18"/>
      <c r="NM88" s="18"/>
      <c r="NN88" s="18"/>
      <c r="NO88" s="18"/>
      <c r="NP88" s="18"/>
      <c r="NQ88" s="18"/>
      <c r="NR88" s="18"/>
      <c r="NS88" s="18"/>
      <c r="NT88" s="18"/>
      <c r="NU88" s="18"/>
      <c r="NV88" s="18"/>
      <c r="NW88" s="18"/>
      <c r="NX88" s="18"/>
      <c r="NY88" s="18"/>
      <c r="NZ88" s="18"/>
      <c r="OA88" s="18"/>
      <c r="OB88" s="18"/>
      <c r="OC88" s="18"/>
      <c r="OD88" s="18"/>
      <c r="OE88" s="18"/>
      <c r="OF88" s="18"/>
      <c r="OG88" s="18"/>
      <c r="OH88" s="18"/>
      <c r="OI88" s="18"/>
      <c r="OJ88" s="18"/>
      <c r="OK88" s="18"/>
      <c r="OL88" s="18"/>
      <c r="OM88" s="18"/>
      <c r="ON88" s="18"/>
      <c r="OO88" s="18"/>
      <c r="OP88" s="18"/>
      <c r="OQ88" s="18"/>
      <c r="OR88" s="18"/>
      <c r="OS88" s="18"/>
      <c r="OT88" s="18"/>
      <c r="OU88" s="18"/>
      <c r="OV88" s="18"/>
      <c r="OW88" s="18"/>
      <c r="OX88" s="18"/>
      <c r="OY88" s="18"/>
      <c r="OZ88" s="18"/>
      <c r="PA88" s="18"/>
      <c r="PB88" s="18"/>
      <c r="PC88" s="18"/>
      <c r="PD88" s="18"/>
      <c r="PE88" s="18"/>
      <c r="PF88" s="18"/>
      <c r="PG88" s="18"/>
      <c r="PH88" s="18"/>
      <c r="PI88" s="18"/>
      <c r="PJ88" s="18"/>
      <c r="PK88" s="18"/>
      <c r="PL88" s="18"/>
      <c r="PM88" s="18"/>
      <c r="PN88" s="18"/>
      <c r="PO88" s="18"/>
      <c r="PP88" s="18"/>
      <c r="PQ88" s="18"/>
      <c r="PR88" s="18"/>
      <c r="PS88" s="18"/>
      <c r="PT88" s="18"/>
      <c r="PU88" s="18"/>
      <c r="PV88" s="18"/>
      <c r="PW88" s="18"/>
      <c r="PX88" s="18"/>
      <c r="PY88" s="18"/>
      <c r="PZ88" s="18"/>
      <c r="QA88" s="18"/>
      <c r="QB88" s="18"/>
      <c r="QC88" s="18"/>
      <c r="QD88" s="18"/>
      <c r="QE88" s="18"/>
      <c r="QF88" s="18"/>
      <c r="QG88" s="18"/>
      <c r="QH88" s="18"/>
      <c r="QI88" s="18"/>
      <c r="QJ88" s="18"/>
      <c r="QK88" s="18"/>
      <c r="QL88" s="18"/>
      <c r="QM88" s="18"/>
      <c r="QN88" s="18"/>
      <c r="QO88" s="18"/>
      <c r="QP88" s="18"/>
      <c r="QQ88" s="18"/>
      <c r="QR88" s="18"/>
      <c r="QS88" s="18"/>
      <c r="QT88" s="18"/>
      <c r="QU88" s="18"/>
      <c r="QV88" s="18"/>
      <c r="QW88" s="18"/>
      <c r="QX88" s="18"/>
      <c r="QY88" s="18"/>
      <c r="QZ88" s="18"/>
      <c r="RA88" s="18"/>
      <c r="RB88" s="18"/>
      <c r="RC88" s="18"/>
      <c r="RD88" s="18"/>
      <c r="RE88" s="18"/>
      <c r="RF88" s="18"/>
      <c r="RG88" s="18"/>
      <c r="RH88" s="18"/>
      <c r="RI88" s="18"/>
      <c r="RJ88" s="18"/>
      <c r="RK88" s="18"/>
      <c r="RL88" s="18"/>
      <c r="RM88" s="18"/>
      <c r="RN88" s="18"/>
      <c r="RO88" s="18"/>
      <c r="RP88" s="18"/>
      <c r="RQ88" s="18"/>
      <c r="RR88" s="18"/>
      <c r="RS88" s="18"/>
      <c r="RT88" s="18"/>
      <c r="RU88" s="18"/>
      <c r="RV88" s="18"/>
      <c r="RW88" s="18"/>
      <c r="RX88" s="18"/>
      <c r="RY88" s="18"/>
      <c r="RZ88" s="18"/>
      <c r="SA88" s="18"/>
      <c r="SB88" s="18"/>
      <c r="SC88" s="18"/>
      <c r="SD88" s="18"/>
      <c r="SE88" s="18"/>
      <c r="SF88" s="18"/>
      <c r="SG88" s="18"/>
      <c r="SH88" s="18"/>
      <c r="SI88" s="18"/>
      <c r="SJ88" s="18"/>
      <c r="SK88" s="18"/>
      <c r="SL88" s="18"/>
      <c r="SM88" s="18"/>
      <c r="SN88" s="18"/>
      <c r="SO88" s="18"/>
    </row>
    <row r="89" spans="1:513" x14ac:dyDescent="0.25">
      <c r="A89" s="5" t="s">
        <v>315</v>
      </c>
      <c r="B89" s="5" t="str">
        <f ca="1">_xlfn.XLOOKUP(A89,bonds[worksheet get],bonds[unique lookup],"-")</f>
        <v>ENGIFP 4 3/4 PERP nc-21</v>
      </c>
      <c r="C89" s="5" t="str">
        <f ca="1">_xlfn.XLOOKUP(A89,bonds[worksheet get],bonds[ID_ISIN],"-")</f>
        <v>FR0011531730</v>
      </c>
      <c r="D89" s="18">
        <f ca="1">_xll.BDH(A89,"blp_i_sprd_mid","-2AY",,"Dates=H","Fill=C","Sort=R","Dir=H","factor="&amp;_xlfn.XLOOKUP(A89,bonds[worksheet get],bonds[yas/blp factor]),"cols=510;rows=1")</f>
        <v>153.91649658858776</v>
      </c>
      <c r="E89" s="18">
        <v>152.93911957025526</v>
      </c>
      <c r="F89" s="18">
        <v>151.99728353440761</v>
      </c>
      <c r="G89" s="18">
        <v>154.72975789368152</v>
      </c>
      <c r="H89" s="18">
        <v>159.35008561670782</v>
      </c>
      <c r="I89" s="18">
        <v>159.79957451283931</v>
      </c>
      <c r="J89" s="18">
        <v>156.01655052423479</v>
      </c>
      <c r="K89" s="18">
        <v>156.63642707169055</v>
      </c>
      <c r="L89" s="18">
        <v>158.49919268310072</v>
      </c>
      <c r="M89" s="18">
        <v>156.73677808105947</v>
      </c>
      <c r="N89" s="18">
        <v>155.16565759062766</v>
      </c>
      <c r="O89" s="18">
        <v>155.52002209246157</v>
      </c>
      <c r="P89" s="18">
        <v>154.2468186610937</v>
      </c>
      <c r="Q89" s="18">
        <v>149.91500009000302</v>
      </c>
      <c r="R89" s="18">
        <v>136.59863021135328</v>
      </c>
      <c r="S89" s="18">
        <v>130.44481362640857</v>
      </c>
      <c r="T89" s="18">
        <v>155.56392565906046</v>
      </c>
      <c r="U89" s="18">
        <v>149.52613992869854</v>
      </c>
      <c r="V89" s="18">
        <v>155.33290927290918</v>
      </c>
      <c r="W89" s="18">
        <v>124.18228344798088</v>
      </c>
      <c r="X89" s="18">
        <v>119.18354879379272</v>
      </c>
      <c r="Y89" s="18">
        <v>100.62592932164669</v>
      </c>
      <c r="Z89" s="18">
        <v>105.0884132695198</v>
      </c>
      <c r="AA89" s="18">
        <v>128.24440868139266</v>
      </c>
      <c r="AB89" s="18">
        <v>140.18199750423432</v>
      </c>
      <c r="AC89" s="18">
        <v>151.11503091037272</v>
      </c>
      <c r="AD89" s="18">
        <v>151.47566735029218</v>
      </c>
      <c r="AE89" s="18">
        <v>151.35650052666665</v>
      </c>
      <c r="AF89" s="18">
        <v>138.54815763294695</v>
      </c>
      <c r="AG89" s="18">
        <v>143.74654898285866</v>
      </c>
      <c r="AH89" s="18">
        <v>169.44372464239598</v>
      </c>
      <c r="AI89" s="18">
        <v>165.14222043871879</v>
      </c>
      <c r="AJ89" s="18">
        <v>174.87940431654454</v>
      </c>
      <c r="AK89" s="18">
        <v>175.85260004281997</v>
      </c>
      <c r="AL89" s="18">
        <v>175.99999058783055</v>
      </c>
      <c r="AM89" s="18">
        <v>192.05197079479694</v>
      </c>
      <c r="AN89" s="18">
        <v>207.44853347182274</v>
      </c>
      <c r="AO89" s="18">
        <v>208.86285551011562</v>
      </c>
      <c r="AP89" s="18">
        <v>211.64236940503122</v>
      </c>
      <c r="AQ89" s="18">
        <v>199.37445850968359</v>
      </c>
      <c r="AR89" s="18">
        <v>196.10677876710892</v>
      </c>
      <c r="AS89" s="18">
        <v>191.04741537809372</v>
      </c>
      <c r="AT89" s="18">
        <v>195.26006712555886</v>
      </c>
      <c r="AU89" s="18">
        <v>198.60510077118875</v>
      </c>
      <c r="AV89" s="18">
        <v>207.54470318913459</v>
      </c>
      <c r="AW89" s="18">
        <v>207.15270705878734</v>
      </c>
      <c r="AX89" s="18">
        <v>211.41239834189415</v>
      </c>
      <c r="AY89" s="18">
        <v>196.88868038177492</v>
      </c>
      <c r="AZ89" s="18">
        <v>196.95976234674453</v>
      </c>
      <c r="BA89" s="18">
        <v>197.97268034756183</v>
      </c>
      <c r="BB89" s="18">
        <v>202.52715272068977</v>
      </c>
      <c r="BC89" s="18">
        <v>201.38147869706154</v>
      </c>
      <c r="BD89" s="18">
        <v>205.67252967059611</v>
      </c>
      <c r="BE89" s="18">
        <v>206.68231170237064</v>
      </c>
      <c r="BF89" s="18">
        <v>213.73092478752136</v>
      </c>
      <c r="BG89" s="18">
        <v>212.1002208852768</v>
      </c>
      <c r="BH89" s="18">
        <v>218.46101142704487</v>
      </c>
      <c r="BI89" s="18">
        <v>222.86286664009094</v>
      </c>
      <c r="BJ89" s="18">
        <v>217.30488417327405</v>
      </c>
      <c r="BK89" s="18">
        <v>222.59317330241205</v>
      </c>
      <c r="BL89" s="18">
        <v>251.77859186053274</v>
      </c>
      <c r="BM89" s="18">
        <v>293.38976508915425</v>
      </c>
      <c r="BN89" s="18">
        <v>311.3118281686306</v>
      </c>
      <c r="BO89" s="18">
        <v>318.03848176538946</v>
      </c>
      <c r="BP89" s="18">
        <v>332.3050502640009</v>
      </c>
      <c r="BQ89" s="18">
        <v>319.62841807007788</v>
      </c>
      <c r="BR89" s="18">
        <v>333.95143401145936</v>
      </c>
      <c r="BS89" s="18">
        <v>347.23748952269557</v>
      </c>
      <c r="BT89" s="18">
        <v>345.40712892472743</v>
      </c>
      <c r="BU89" s="18">
        <v>353.04007757484914</v>
      </c>
      <c r="BV89" s="18">
        <v>365.10624112844471</v>
      </c>
      <c r="BW89" s="18">
        <v>369.65757753252984</v>
      </c>
      <c r="BX89" s="18">
        <v>405.8320257639885</v>
      </c>
      <c r="BY89" s="18">
        <v>402.82463145196436</v>
      </c>
      <c r="BZ89" s="18">
        <v>389.19361934602261</v>
      </c>
      <c r="CA89" s="18">
        <v>395.60458539247514</v>
      </c>
      <c r="CB89" s="18">
        <v>404.65812801897528</v>
      </c>
      <c r="CC89" s="18">
        <v>300.63908019304273</v>
      </c>
      <c r="CD89" s="18">
        <v>228.86406606495382</v>
      </c>
      <c r="CE89" s="18">
        <v>178.2808854049444</v>
      </c>
      <c r="CF89" s="18">
        <v>171.55214116215706</v>
      </c>
      <c r="CG89" s="18">
        <v>145.15250843703748</v>
      </c>
      <c r="CH89" s="18">
        <v>139.31333407938479</v>
      </c>
      <c r="CI89" s="18">
        <v>151.51016300976278</v>
      </c>
      <c r="CJ89" s="18">
        <v>112.2352867180109</v>
      </c>
      <c r="CK89" s="18">
        <v>94.253640226721771</v>
      </c>
      <c r="CL89" s="18">
        <v>87.082724348902701</v>
      </c>
      <c r="CM89" s="18">
        <v>93.244903517961504</v>
      </c>
      <c r="CN89" s="18">
        <v>104.61174597501754</v>
      </c>
      <c r="CO89" s="18">
        <v>106.08147013306618</v>
      </c>
      <c r="CP89" s="18">
        <v>75.673023648262017</v>
      </c>
      <c r="CQ89" s="18">
        <v>61.935388594865799</v>
      </c>
      <c r="CR89" s="18">
        <v>50.478648358583449</v>
      </c>
      <c r="CS89" s="18">
        <v>49.225306064486503</v>
      </c>
      <c r="CT89" s="18">
        <v>42.415026626586915</v>
      </c>
      <c r="CU89" s="18">
        <v>44.591389142274856</v>
      </c>
      <c r="CV89" s="18">
        <v>45.494548226594922</v>
      </c>
      <c r="CW89" s="18">
        <v>46.921414141058925</v>
      </c>
      <c r="CX89" s="18">
        <v>46.866012021303177</v>
      </c>
      <c r="CY89" s="18">
        <v>48.071269456744197</v>
      </c>
      <c r="CZ89" s="18">
        <v>46.275404518246646</v>
      </c>
      <c r="DA89" s="18">
        <v>48.006459429860115</v>
      </c>
      <c r="DB89" s="18">
        <v>47.980326354503632</v>
      </c>
      <c r="DC89" s="18">
        <v>47.698089140653614</v>
      </c>
      <c r="DD89" s="18">
        <v>47.99705152273178</v>
      </c>
      <c r="DE89" s="18">
        <v>48.138170129656793</v>
      </c>
      <c r="DF89" s="18">
        <v>48.52075835287571</v>
      </c>
      <c r="DG89" s="18">
        <v>49.789780492186544</v>
      </c>
      <c r="DH89" s="18">
        <v>51.812480524778366</v>
      </c>
      <c r="DI89" s="18">
        <v>51.264731265306473</v>
      </c>
      <c r="DJ89" s="18">
        <v>51.222918344736101</v>
      </c>
      <c r="DK89" s="18">
        <v>52.288102496266369</v>
      </c>
      <c r="DL89" s="18">
        <v>52.084264508485795</v>
      </c>
      <c r="DM89" s="18">
        <v>52.218065854310993</v>
      </c>
      <c r="DN89" s="18">
        <v>45.512318717837339</v>
      </c>
      <c r="DO89" s="18">
        <v>41.966583053469655</v>
      </c>
      <c r="DP89" s="18">
        <v>42.42757050275803</v>
      </c>
      <c r="DQ89" s="18">
        <v>43.111211754083634</v>
      </c>
      <c r="DR89" s="18">
        <v>41.89968238055706</v>
      </c>
      <c r="DS89" s="18">
        <v>42.587504923939704</v>
      </c>
      <c r="DT89" s="18">
        <v>42.822702602148055</v>
      </c>
      <c r="DU89" s="18">
        <v>45.071192405819893</v>
      </c>
      <c r="DV89" s="18">
        <v>45.639848125576975</v>
      </c>
      <c r="DW89" s="18">
        <v>44.599751726388931</v>
      </c>
      <c r="DX89" s="18">
        <v>44.900804754495624</v>
      </c>
      <c r="DY89" s="18">
        <v>46.028708286881447</v>
      </c>
      <c r="DZ89" s="18">
        <v>50.148326286077499</v>
      </c>
      <c r="EA89" s="18">
        <v>41.171092239618304</v>
      </c>
      <c r="EB89" s="18">
        <v>39.147346884012222</v>
      </c>
      <c r="EC89" s="18">
        <v>37.124646851420401</v>
      </c>
      <c r="ED89" s="18">
        <v>35.493942949175832</v>
      </c>
      <c r="EE89" s="18">
        <v>35.422860984206203</v>
      </c>
      <c r="EF89" s="18">
        <v>37.448696985840797</v>
      </c>
      <c r="EG89" s="18">
        <v>40.94634779155254</v>
      </c>
      <c r="EH89" s="18">
        <v>40.670382515788077</v>
      </c>
      <c r="EI89" s="18">
        <v>42.954413301944733</v>
      </c>
      <c r="EJ89" s="18">
        <v>43.899385306835178</v>
      </c>
      <c r="EK89" s="18">
        <v>45.289664915800095</v>
      </c>
      <c r="EL89" s="18">
        <v>46.017209733724592</v>
      </c>
      <c r="EM89" s="18">
        <v>47.339543346762653</v>
      </c>
      <c r="EN89" s="18">
        <v>46.647539511322975</v>
      </c>
      <c r="EO89" s="18">
        <v>47.405398696660995</v>
      </c>
      <c r="EP89" s="18">
        <v>47.888337929248806</v>
      </c>
      <c r="EQ89" s="18">
        <v>50.543458385467524</v>
      </c>
      <c r="ER89" s="18">
        <v>50.232997450232503</v>
      </c>
      <c r="ES89" s="18">
        <v>50.798517200946804</v>
      </c>
      <c r="ET89" s="18">
        <v>50.979358082413668</v>
      </c>
      <c r="EU89" s="18">
        <v>52.314235571622845</v>
      </c>
      <c r="EV89" s="18">
        <v>54.934860368371005</v>
      </c>
      <c r="EW89" s="18">
        <v>54.717433181405063</v>
      </c>
      <c r="EX89" s="18">
        <v>50.819423661231994</v>
      </c>
      <c r="EY89" s="18">
        <v>52.647693613171576</v>
      </c>
      <c r="EZ89" s="18">
        <v>54.327527697086339</v>
      </c>
      <c r="FA89" s="18">
        <v>55.871469789147376</v>
      </c>
      <c r="FB89" s="18">
        <v>56.019905657172202</v>
      </c>
      <c r="FC89" s="18">
        <v>56.812260501980781</v>
      </c>
      <c r="FD89" s="18">
        <v>56.725498691797256</v>
      </c>
      <c r="FE89" s="18">
        <v>53.820546035170558</v>
      </c>
      <c r="FF89" s="18">
        <v>52.963381163477898</v>
      </c>
      <c r="FG89" s="18">
        <v>45.716156705617905</v>
      </c>
      <c r="FH89" s="18">
        <v>45.125549202561373</v>
      </c>
      <c r="FI89" s="18">
        <v>42.170421041250229</v>
      </c>
      <c r="FJ89" s="18">
        <v>42.75580192923546</v>
      </c>
      <c r="FK89" s="18">
        <v>43.23874116182327</v>
      </c>
      <c r="FL89" s="18">
        <v>36.040646885633471</v>
      </c>
      <c r="FM89" s="18">
        <v>36.10963820457458</v>
      </c>
      <c r="FN89" s="18">
        <v>34.729811825752257</v>
      </c>
      <c r="FO89" s="18">
        <v>32.113368321061131</v>
      </c>
      <c r="FP89" s="18">
        <v>36.026012363433836</v>
      </c>
      <c r="FQ89" s="18">
        <v>36.120091434717182</v>
      </c>
      <c r="FR89" s="18">
        <v>38.782529152035714</v>
      </c>
      <c r="FS89" s="18">
        <v>38.709356541037558</v>
      </c>
      <c r="FT89" s="18">
        <v>37.177958325147628</v>
      </c>
      <c r="FU89" s="18">
        <v>37.094332484006877</v>
      </c>
      <c r="FV89" s="18">
        <v>37.600268822908397</v>
      </c>
      <c r="FW89" s="18">
        <v>30.36976953327656</v>
      </c>
      <c r="FX89" s="18">
        <v>30.31645805954933</v>
      </c>
      <c r="FY89" s="18">
        <v>30.545383799672127</v>
      </c>
      <c r="FZ89" s="18">
        <v>34.264643084406856</v>
      </c>
      <c r="GA89" s="18">
        <v>32.982031745910646</v>
      </c>
      <c r="GB89" s="18">
        <v>32.064238139390945</v>
      </c>
      <c r="GC89" s="18">
        <v>35.068496482372289</v>
      </c>
      <c r="GD89" s="18">
        <v>35.265017209053035</v>
      </c>
      <c r="GE89" s="18">
        <v>39.487076863646507</v>
      </c>
      <c r="GF89" s="18">
        <v>42.025121142268183</v>
      </c>
      <c r="GG89" s="18">
        <v>41.532774002552031</v>
      </c>
      <c r="GH89" s="18">
        <v>44.180577197670935</v>
      </c>
      <c r="GI89" s="18">
        <v>44.741915656328203</v>
      </c>
      <c r="GJ89" s="18">
        <v>48.721460371613503</v>
      </c>
      <c r="GK89" s="18">
        <v>50.795381231904031</v>
      </c>
      <c r="GL89" s="18">
        <v>47.250690890550608</v>
      </c>
      <c r="GM89" s="18">
        <v>48.647242437601086</v>
      </c>
      <c r="GN89" s="18">
        <v>47.33640737771988</v>
      </c>
      <c r="GO89" s="18">
        <v>46.375755527615546</v>
      </c>
      <c r="GP89" s="18">
        <v>45.171543415188793</v>
      </c>
      <c r="GQ89" s="18">
        <v>44.973977365493774</v>
      </c>
      <c r="GR89" s="18">
        <v>45.556222284436231</v>
      </c>
      <c r="GS89" s="18">
        <v>45.413013031482699</v>
      </c>
      <c r="GT89" s="18">
        <v>45.794555931687356</v>
      </c>
      <c r="GU89" s="18">
        <v>42.610502030253407</v>
      </c>
      <c r="GV89" s="18">
        <v>42.790297588706018</v>
      </c>
      <c r="GW89" s="18">
        <v>40.69233429908752</v>
      </c>
      <c r="GX89" s="18">
        <v>41.965537730455402</v>
      </c>
      <c r="GY89" s="18">
        <v>42.383666936159131</v>
      </c>
      <c r="GZ89" s="18">
        <v>31.395231410264969</v>
      </c>
      <c r="HA89" s="18">
        <v>28.493414722681045</v>
      </c>
      <c r="HB89" s="18">
        <v>26.68709655404091</v>
      </c>
      <c r="HC89" s="18">
        <v>27.438683801293372</v>
      </c>
      <c r="HD89" s="18">
        <v>39.945973666906355</v>
      </c>
      <c r="HE89" s="18">
        <v>40.926486654281618</v>
      </c>
      <c r="HF89" s="18">
        <v>41.035200247764585</v>
      </c>
      <c r="HG89" s="18">
        <v>36.15458709418774</v>
      </c>
      <c r="HH89" s="18">
        <v>34.991142579317092</v>
      </c>
      <c r="HI89" s="18">
        <v>36.435778985023504</v>
      </c>
      <c r="HJ89" s="18">
        <v>36.13368063390255</v>
      </c>
      <c r="HK89" s="18">
        <v>35.95597572147846</v>
      </c>
      <c r="HL89" s="18">
        <v>34.94828433573246</v>
      </c>
      <c r="HM89" s="18">
        <v>34.187289181351659</v>
      </c>
      <c r="HN89" s="18">
        <v>34.770579423308369</v>
      </c>
      <c r="HO89" s="18">
        <v>34.385900554060939</v>
      </c>
      <c r="HP89" s="18">
        <v>35.054907283186907</v>
      </c>
      <c r="HQ89" s="18">
        <v>33.965680702328683</v>
      </c>
      <c r="HR89" s="18">
        <v>33.347894800901415</v>
      </c>
      <c r="HS89" s="18">
        <v>39.41076828360557</v>
      </c>
      <c r="HT89" s="18">
        <v>42.705626424551006</v>
      </c>
      <c r="HU89" s="18">
        <v>42.392029520273212</v>
      </c>
      <c r="HV89" s="18">
        <v>46.176098831892013</v>
      </c>
      <c r="HW89" s="18">
        <v>50.768202833533287</v>
      </c>
      <c r="HX89" s="18">
        <v>45.242625380158422</v>
      </c>
      <c r="HY89" s="18">
        <v>43.446760441660885</v>
      </c>
      <c r="HZ89" s="18">
        <v>43.956878072619439</v>
      </c>
      <c r="IA89" s="18">
        <v>35.909981508851054</v>
      </c>
      <c r="IB89" s="18">
        <v>35.329827235937124</v>
      </c>
      <c r="IC89" s="18">
        <v>38.888106776475901</v>
      </c>
      <c r="ID89" s="18">
        <v>42.186100886464118</v>
      </c>
      <c r="IE89" s="18">
        <v>45.280257008671761</v>
      </c>
      <c r="IF89" s="18">
        <v>35.836808897852897</v>
      </c>
      <c r="IG89" s="18">
        <v>34.256280500292782</v>
      </c>
      <c r="IH89" s="18">
        <v>32.214764653444291</v>
      </c>
      <c r="II89" s="18">
        <v>29.704944096207619</v>
      </c>
      <c r="IJ89" s="18">
        <v>29.067297057509421</v>
      </c>
      <c r="IK89" s="18">
        <v>29.273225691318512</v>
      </c>
      <c r="IL89" s="18">
        <v>31.960751160979271</v>
      </c>
      <c r="IM89" s="18">
        <v>40.756099002957342</v>
      </c>
      <c r="IN89" s="18">
        <v>41.048789446949954</v>
      </c>
      <c r="IO89" s="18">
        <v>45.225900211930274</v>
      </c>
      <c r="IP89" s="18">
        <v>44.820314882397653</v>
      </c>
      <c r="IQ89" s="18">
        <v>44.474312964677807</v>
      </c>
      <c r="IR89" s="18">
        <v>43.039084466099744</v>
      </c>
      <c r="IS89" s="18">
        <v>43.051628342270853</v>
      </c>
      <c r="IT89" s="18">
        <v>43.391358321905138</v>
      </c>
      <c r="IU89" s="18">
        <v>41.309074877500535</v>
      </c>
      <c r="IV89" s="18">
        <v>41.210814514160155</v>
      </c>
      <c r="IW89" s="18">
        <v>45.587581974864001</v>
      </c>
      <c r="IX89" s="18">
        <v>50.011388971209527</v>
      </c>
      <c r="IY89" s="18">
        <v>45.335659128427501</v>
      </c>
      <c r="IZ89" s="18">
        <v>40.580484736561772</v>
      </c>
      <c r="JA89" s="18">
        <v>40.412187731266016</v>
      </c>
      <c r="JB89" s="18">
        <v>44.740870333313943</v>
      </c>
      <c r="JC89" s="18">
        <v>44.816133590340613</v>
      </c>
      <c r="JD89" s="18">
        <v>44.187894458770749</v>
      </c>
      <c r="JE89" s="18">
        <v>42.154741196036333</v>
      </c>
      <c r="JF89" s="18">
        <v>50.296762154102325</v>
      </c>
      <c r="JG89" s="18">
        <v>78.191206789612778</v>
      </c>
      <c r="JH89" s="18">
        <v>73.182018905282021</v>
      </c>
      <c r="JI89" s="18">
        <v>71.141548381447791</v>
      </c>
      <c r="JJ89" s="18">
        <v>68.009760630726817</v>
      </c>
      <c r="JK89" s="18">
        <v>68.71744431138039</v>
      </c>
      <c r="JL89" s="18">
        <v>70.221664128899576</v>
      </c>
      <c r="JM89" s="18">
        <v>76.349347638487814</v>
      </c>
      <c r="JN89" s="18">
        <v>79.909717825055111</v>
      </c>
      <c r="JO89" s="18">
        <v>83.050913482904434</v>
      </c>
      <c r="JP89" s="18">
        <v>85.458292384743686</v>
      </c>
      <c r="JQ89" s="18">
        <v>86.255873844623565</v>
      </c>
      <c r="JR89" s="18">
        <v>83.635249047875405</v>
      </c>
      <c r="JS89" s="18">
        <v>86.882022330164901</v>
      </c>
      <c r="JT89" s="18">
        <v>93.943179291486743</v>
      </c>
      <c r="JU89" s="18">
        <v>93.331665328145021</v>
      </c>
      <c r="JV89" s="18">
        <v>96.443591941595074</v>
      </c>
      <c r="JW89" s="18">
        <v>97.684390359520904</v>
      </c>
      <c r="JX89" s="18">
        <v>102.97581545770169</v>
      </c>
      <c r="JY89" s="18">
        <v>101.46636902511119</v>
      </c>
      <c r="JZ89" s="18">
        <v>99.441578346490857</v>
      </c>
      <c r="KA89" s="18">
        <v>102.28590226829051</v>
      </c>
      <c r="KB89" s="18">
        <v>100.98865640759468</v>
      </c>
      <c r="KC89" s="18">
        <v>103.2528260564804</v>
      </c>
      <c r="KD89" s="18">
        <v>100.66774224221706</v>
      </c>
      <c r="KE89" s="18">
        <v>103.25596202552317</v>
      </c>
      <c r="KF89" s="18">
        <v>96.290974781513214</v>
      </c>
      <c r="KG89" s="18">
        <v>92.594712603092191</v>
      </c>
      <c r="KH89" s="18">
        <v>91.704097394943233</v>
      </c>
      <c r="KI89" s="18">
        <v>88.567083029150965</v>
      </c>
      <c r="KJ89" s="18">
        <v>87.555210351347924</v>
      </c>
      <c r="KK89" s="18">
        <v>90.719403115510943</v>
      </c>
      <c r="KL89" s="18">
        <v>90.879337536692617</v>
      </c>
      <c r="KM89" s="18">
        <v>90.785258465409285</v>
      </c>
      <c r="KN89" s="18">
        <v>90.217648068666449</v>
      </c>
      <c r="KO89" s="18">
        <v>91.738593054413798</v>
      </c>
      <c r="KP89" s="18">
        <v>90.438211224675172</v>
      </c>
      <c r="KQ89" s="18">
        <v>84.872911496758462</v>
      </c>
      <c r="KR89" s="18">
        <v>79.908672502040872</v>
      </c>
      <c r="KS89" s="18">
        <v>78.18388952851295</v>
      </c>
      <c r="KT89" s="18">
        <v>78.980425665378561</v>
      </c>
      <c r="KU89" s="18">
        <v>82.281555744409559</v>
      </c>
      <c r="KV89" s="18">
        <v>84.866639558672901</v>
      </c>
      <c r="KW89" s="18">
        <v>88.614122564792638</v>
      </c>
      <c r="KX89" s="18">
        <v>88.497046387195581</v>
      </c>
      <c r="KY89" s="18">
        <v>89.188004899621006</v>
      </c>
      <c r="KZ89" s="18">
        <v>90.258415666222575</v>
      </c>
      <c r="LA89" s="18">
        <v>89.089744536280634</v>
      </c>
      <c r="LB89" s="18">
        <v>89.554913277626028</v>
      </c>
      <c r="LC89" s="18">
        <v>91.271333667039869</v>
      </c>
      <c r="LD89" s="18">
        <v>91.716641271114341</v>
      </c>
      <c r="LE89" s="18">
        <v>94.998955535888669</v>
      </c>
      <c r="LF89" s="18">
        <v>99.91406434893608</v>
      </c>
      <c r="LG89" s="18">
        <v>109.53312672615051</v>
      </c>
      <c r="LH89" s="18">
        <v>108.64982877910137</v>
      </c>
      <c r="LI89" s="18">
        <v>108.10730613470078</v>
      </c>
      <c r="LJ89" s="18">
        <v>106.79751639783383</v>
      </c>
      <c r="LK89" s="18">
        <v>107.69544886708259</v>
      </c>
      <c r="LL89" s="18">
        <v>108.37804479539395</v>
      </c>
      <c r="LM89" s="18">
        <v>111.19205434978008</v>
      </c>
      <c r="LN89" s="18">
        <v>112.0628084206581</v>
      </c>
      <c r="LO89" s="18">
        <v>114.50781895101071</v>
      </c>
      <c r="LP89" s="18">
        <v>116.63923257708549</v>
      </c>
      <c r="LQ89" s="18">
        <v>120.12852079868317</v>
      </c>
      <c r="LR89" s="18">
        <v>119.13441861212253</v>
      </c>
      <c r="LS89" s="18">
        <v>123.28435097873211</v>
      </c>
      <c r="LT89" s="18">
        <v>119.93095474898814</v>
      </c>
      <c r="LU89" s="18">
        <v>117.33228173553944</v>
      </c>
      <c r="LV89" s="18">
        <v>115.4412924027443</v>
      </c>
      <c r="LW89" s="18">
        <v>107.83238618195057</v>
      </c>
      <c r="LX89" s="18">
        <v>111.34885280191898</v>
      </c>
      <c r="LY89" s="18">
        <v>116.01622006058693</v>
      </c>
      <c r="LZ89" s="18">
        <v>115.5980908548832</v>
      </c>
      <c r="MA89" s="18">
        <v>126.68687739014626</v>
      </c>
      <c r="MB89" s="18">
        <v>131.1023218023777</v>
      </c>
      <c r="MC89" s="18">
        <v>133.71981063008309</v>
      </c>
      <c r="MD89" s="18">
        <v>136.80351352214814</v>
      </c>
      <c r="ME89" s="18">
        <v>136.68957331359388</v>
      </c>
      <c r="MF89" s="18">
        <v>136.57458778202533</v>
      </c>
      <c r="MG89" s="18">
        <v>134.53725322723389</v>
      </c>
      <c r="MH89" s="18">
        <v>135.22821173965932</v>
      </c>
      <c r="MI89" s="18">
        <v>134.76722429037096</v>
      </c>
      <c r="MJ89" s="18">
        <v>133.21073832213878</v>
      </c>
      <c r="MK89" s="18">
        <v>134.7170487856865</v>
      </c>
      <c r="ML89" s="18">
        <v>138.94433505535125</v>
      </c>
      <c r="MM89" s="18">
        <v>147.84212455272674</v>
      </c>
      <c r="MN89" s="18">
        <v>153.5349536883831</v>
      </c>
      <c r="MO89" s="18">
        <v>154.4224329274893</v>
      </c>
      <c r="MP89" s="18">
        <v>156.23397771120071</v>
      </c>
      <c r="MQ89" s="18">
        <v>154.09211085498333</v>
      </c>
      <c r="MR89" s="18">
        <v>154.03357276618479</v>
      </c>
      <c r="MS89" s="18">
        <v>156.77859100162982</v>
      </c>
      <c r="MT89" s="18">
        <v>153.34052360773089</v>
      </c>
      <c r="MU89" s="18">
        <v>154.46320052504538</v>
      </c>
      <c r="MV89" s="18">
        <v>157.24166909694674</v>
      </c>
      <c r="MW89" s="18">
        <v>165.25825129330158</v>
      </c>
      <c r="MX89" s="18">
        <v>166.26176138699054</v>
      </c>
      <c r="MY89" s="18">
        <v>157.94621680855752</v>
      </c>
      <c r="MZ89" s="18">
        <v>152.30565382361411</v>
      </c>
      <c r="NA89" s="18">
        <v>157.74237882077693</v>
      </c>
      <c r="NB89" s="18">
        <v>160.15812030673027</v>
      </c>
      <c r="NC89" s="18">
        <v>160.6640566456318</v>
      </c>
      <c r="ND89" s="18">
        <v>159.85288598656655</v>
      </c>
      <c r="NE89" s="18">
        <v>168.87088763058188</v>
      </c>
      <c r="NF89" s="18">
        <v>171.52809873282911</v>
      </c>
      <c r="NG89" s="18">
        <v>172.20128675401213</v>
      </c>
      <c r="NH89" s="18">
        <v>172.32777083873748</v>
      </c>
      <c r="NI89" s="18">
        <v>174.97871000289916</v>
      </c>
      <c r="NJ89" s="18">
        <v>176.83206770718098</v>
      </c>
      <c r="NK89" s="18">
        <v>174.8083223515749</v>
      </c>
      <c r="NL89" s="18">
        <v>172.36540246725082</v>
      </c>
      <c r="NM89" s="18">
        <v>177.83766844689848</v>
      </c>
      <c r="NN89" s="18">
        <v>191.67983580172063</v>
      </c>
      <c r="NO89" s="18">
        <v>201.02606887221336</v>
      </c>
      <c r="NP89" s="18">
        <v>208.63602041602135</v>
      </c>
      <c r="NQ89" s="18">
        <v>209.05728559076786</v>
      </c>
      <c r="NR89" s="18">
        <v>203.66655480623245</v>
      </c>
      <c r="NS89" s="18">
        <v>229.36059449672697</v>
      </c>
      <c r="NT89" s="18">
        <v>233.08717104256152</v>
      </c>
      <c r="NU89" s="18">
        <v>243.89999230206013</v>
      </c>
      <c r="NV89" s="18">
        <v>249.40570861816408</v>
      </c>
      <c r="NW89" s="18">
        <v>257.18291184425357</v>
      </c>
      <c r="NX89" s="18">
        <v>260.51853758275513</v>
      </c>
      <c r="NY89" s="18">
        <v>246.2686942523718</v>
      </c>
      <c r="NZ89" s="18">
        <v>238.02214099287986</v>
      </c>
      <c r="OA89" s="18">
        <v>238.9827928429842</v>
      </c>
      <c r="OB89" s="18">
        <v>238.03573019206524</v>
      </c>
      <c r="OC89" s="18">
        <v>236.34439755499363</v>
      </c>
      <c r="OD89" s="18">
        <v>237.66254987597466</v>
      </c>
      <c r="OE89" s="18">
        <v>235.7203397154808</v>
      </c>
      <c r="OF89" s="18">
        <v>235.00115748167039</v>
      </c>
      <c r="OG89" s="18">
        <v>234.40532336354255</v>
      </c>
      <c r="OH89" s="18">
        <v>231.32684708654881</v>
      </c>
      <c r="OI89" s="18">
        <v>232.81016044378282</v>
      </c>
      <c r="OJ89" s="18">
        <v>231.94985960304737</v>
      </c>
      <c r="OK89" s="18">
        <v>246.73804428577424</v>
      </c>
      <c r="OL89" s="18">
        <v>259.4899397367239</v>
      </c>
      <c r="OM89" s="18">
        <v>261.75620003163817</v>
      </c>
      <c r="ON89" s="18">
        <v>257.28639882266521</v>
      </c>
      <c r="OO89" s="18">
        <v>255.13512405931951</v>
      </c>
      <c r="OP89" s="18">
        <v>250.54197473466397</v>
      </c>
      <c r="OQ89" s="18">
        <v>233.3370032429695</v>
      </c>
      <c r="OR89" s="18">
        <v>223.205732588768</v>
      </c>
      <c r="OS89" s="18">
        <v>223.33430731952191</v>
      </c>
      <c r="OT89" s="18">
        <v>216.55538757205008</v>
      </c>
      <c r="OU89" s="18">
        <v>212.18802801847457</v>
      </c>
      <c r="OV89" s="18">
        <v>207.36281698465348</v>
      </c>
      <c r="OW89" s="18">
        <v>204.20489615857602</v>
      </c>
      <c r="OX89" s="18">
        <v>207.59487869381903</v>
      </c>
      <c r="OY89" s="18">
        <v>207.73599730074406</v>
      </c>
      <c r="OZ89" s="18">
        <v>208.88794326245784</v>
      </c>
      <c r="PA89" s="18">
        <v>212.93856994271277</v>
      </c>
      <c r="PB89" s="18">
        <v>196.33256853818892</v>
      </c>
      <c r="PC89" s="18">
        <v>189.86620037198065</v>
      </c>
      <c r="PD89" s="18">
        <v>177.47389603793621</v>
      </c>
      <c r="PE89" s="18">
        <v>169.21375357925893</v>
      </c>
      <c r="PF89" s="18">
        <v>161.31111159145834</v>
      </c>
      <c r="PG89" s="18">
        <v>159.26018783748148</v>
      </c>
      <c r="PH89" s="18">
        <v>154.58550331771374</v>
      </c>
      <c r="PI89" s="18">
        <v>149.70279951810835</v>
      </c>
      <c r="PJ89" s="18">
        <v>149.82823827981949</v>
      </c>
      <c r="PK89" s="18">
        <v>151.98369433522225</v>
      </c>
      <c r="PL89" s="18">
        <v>151.61783128023148</v>
      </c>
      <c r="PM89" s="18">
        <v>151.04185829937458</v>
      </c>
      <c r="PN89" s="18">
        <v>150.83070305049418</v>
      </c>
      <c r="PO89" s="18">
        <v>156.16812236130238</v>
      </c>
      <c r="PP89" s="18">
        <v>157.25107700407503</v>
      </c>
      <c r="PQ89" s="18">
        <v>156.98974625051019</v>
      </c>
      <c r="PR89" s="18">
        <v>155.36531428635121</v>
      </c>
      <c r="PS89" s="18">
        <v>151.68264130711555</v>
      </c>
      <c r="PT89" s="18">
        <v>150.83070305049418</v>
      </c>
      <c r="PU89" s="18">
        <v>147.42504067003725</v>
      </c>
      <c r="PV89" s="18">
        <v>145.32498673439025</v>
      </c>
      <c r="PW89" s="18">
        <v>146.03162509202957</v>
      </c>
      <c r="PX89" s="18">
        <v>144.57444481015207</v>
      </c>
      <c r="PY89" s="18">
        <v>143.69114686310292</v>
      </c>
      <c r="PZ89" s="18">
        <v>142.66673030912875</v>
      </c>
      <c r="QA89" s="18">
        <v>141.80224817633629</v>
      </c>
      <c r="QB89" s="18">
        <v>141.16669178366661</v>
      </c>
      <c r="QC89" s="18">
        <v>140.46632536411286</v>
      </c>
      <c r="QD89" s="18">
        <v>133.24418865859508</v>
      </c>
      <c r="QE89" s="18">
        <v>131.61453007936478</v>
      </c>
      <c r="QF89" s="18">
        <v>129.59287536978721</v>
      </c>
      <c r="QG89" s="18">
        <v>124.99972604513168</v>
      </c>
      <c r="QH89" s="18">
        <v>125.0634907490015</v>
      </c>
      <c r="QI89" s="18">
        <v>127.87645498037338</v>
      </c>
      <c r="QJ89" s="18">
        <v>129.20819650053977</v>
      </c>
      <c r="QK89" s="18">
        <v>128.2694964337349</v>
      </c>
      <c r="QL89" s="18">
        <v>128.08447426021101</v>
      </c>
      <c r="QM89" s="18">
        <v>126.5290336149931</v>
      </c>
      <c r="QN89" s="18">
        <v>128.01652826428412</v>
      </c>
      <c r="QO89" s="18">
        <v>126.37850710093976</v>
      </c>
      <c r="QP89" s="18">
        <v>123.58435868382453</v>
      </c>
      <c r="QQ89" s="18">
        <v>124.78543482720852</v>
      </c>
      <c r="QR89" s="18">
        <v>124.72480609238147</v>
      </c>
      <c r="QS89" s="18">
        <v>126.12972022354603</v>
      </c>
      <c r="QT89" s="18">
        <v>128.39807116448878</v>
      </c>
      <c r="QU89" s="18">
        <v>129.19460730135441</v>
      </c>
      <c r="QV89" s="18">
        <v>130.53157543659211</v>
      </c>
      <c r="QW89" s="18">
        <v>131.44205178201199</v>
      </c>
      <c r="QX89" s="18">
        <v>132.10583189606666</v>
      </c>
      <c r="QY89" s="18">
        <v>132.36925329566</v>
      </c>
      <c r="QZ89" s="18">
        <v>134.65119343578814</v>
      </c>
      <c r="RA89" s="18">
        <v>136.11778162479402</v>
      </c>
      <c r="RB89" s="18">
        <v>137.2697275865078</v>
      </c>
      <c r="RC89" s="18">
        <v>137.73176035881042</v>
      </c>
      <c r="RD89" s="18">
        <v>136.6989812207222</v>
      </c>
      <c r="RE89" s="18">
        <v>136.76274592459202</v>
      </c>
      <c r="RF89" s="18">
        <v>131.49118196368218</v>
      </c>
      <c r="RG89" s="18">
        <v>129.42666901051999</v>
      </c>
      <c r="RH89" s="18">
        <v>126.73705289483071</v>
      </c>
      <c r="RI89" s="18">
        <v>127.08932675063609</v>
      </c>
      <c r="RJ89" s="18">
        <v>127.86704707324505</v>
      </c>
      <c r="RK89" s="18">
        <v>128.60504512131214</v>
      </c>
      <c r="RL89" s="18">
        <v>126.71510111153127</v>
      </c>
      <c r="RM89" s="18">
        <v>126.95238943576813</v>
      </c>
      <c r="RN89" s="18">
        <v>127.18026985287666</v>
      </c>
      <c r="RO89" s="18">
        <v>128.60399979829788</v>
      </c>
      <c r="RP89" s="18">
        <v>128.61340770542623</v>
      </c>
      <c r="RQ89" s="18">
        <v>128.57786672294139</v>
      </c>
      <c r="RR89" s="18">
        <v>129.21760440766812</v>
      </c>
      <c r="RS89" s="18">
        <v>124.50528825938702</v>
      </c>
      <c r="RT89" s="18">
        <v>122.48258822679519</v>
      </c>
      <c r="RU89" s="18">
        <v>119.60481396853923</v>
      </c>
      <c r="RV89" s="18">
        <v>114.62384980559348</v>
      </c>
      <c r="RW89" s="18">
        <v>111.61645549356938</v>
      </c>
      <c r="RX89" s="18">
        <v>112.4359887367487</v>
      </c>
      <c r="RY89" s="18">
        <v>115.01898190498352</v>
      </c>
      <c r="RZ89" s="18">
        <v>115.69739654123782</v>
      </c>
      <c r="SA89" s="18">
        <v>113.93707258522511</v>
      </c>
      <c r="SB89" s="18">
        <v>108.53170727849006</v>
      </c>
      <c r="SC89" s="18">
        <v>108.94879116117954</v>
      </c>
      <c r="SD89" s="18">
        <v>111.35617006301881</v>
      </c>
      <c r="SE89" s="18">
        <v>111.4795181787014</v>
      </c>
      <c r="SF89" s="18">
        <v>116.28486807525158</v>
      </c>
      <c r="SG89" s="18">
        <v>126.58443573474885</v>
      </c>
      <c r="SH89" s="18">
        <v>130.8556255710125</v>
      </c>
      <c r="SI89" s="18">
        <v>131.91140181541442</v>
      </c>
      <c r="SJ89" s="18">
        <v>136.2254498952627</v>
      </c>
      <c r="SK89" s="18">
        <v>136.04774498283862</v>
      </c>
      <c r="SL89" s="18">
        <v>136.23903909444809</v>
      </c>
      <c r="SM89" s="18">
        <v>137.02198603212832</v>
      </c>
      <c r="SN89" s="18">
        <v>136.94776809811592</v>
      </c>
      <c r="SO89" s="18">
        <v>137.09202267408369</v>
      </c>
      <c r="SP89" s="5">
        <v>138.94747102439405</v>
      </c>
      <c r="SQ89" s="5">
        <v>139.56107563376426</v>
      </c>
      <c r="SR89" s="5">
        <v>138.12793778121471</v>
      </c>
      <c r="SS89" s="5">
        <v>148.37732993602751</v>
      </c>
    </row>
    <row r="90" spans="1:513" x14ac:dyDescent="0.25">
      <c r="A90" s="5" t="s">
        <v>134</v>
      </c>
      <c r="B90" s="5" t="str">
        <f ca="1">_xlfn.XLOOKUP(A90,bonds[worksheet get],bonds[unique lookup],"-")</f>
        <v>ENGIFP 1 3/8 PERP nc-23</v>
      </c>
      <c r="C90" s="5" t="str">
        <f ca="1">_xlfn.XLOOKUP(A90,bonds[worksheet get],bonds[ID_ISIN],"-")</f>
        <v>FR0013310505</v>
      </c>
      <c r="D90" s="18">
        <f ca="1">_xll.BDH(A90,"blp_i_sprd_mid","-2AY",,"Dates=H","Fill=C","Sort=R","Dir=H","factor="&amp;_xlfn.XLOOKUP(A90,bonds[worksheet get],bonds[yas/blp factor]),"cols=510;rows=1")</f>
        <v>246.00006687402725</v>
      </c>
      <c r="E90" s="18">
        <v>244.26916574060917</v>
      </c>
      <c r="F90" s="18">
        <v>252.27956991791729</v>
      </c>
      <c r="G90" s="18">
        <v>255.48256403326988</v>
      </c>
      <c r="H90" s="18">
        <v>259.48144186258315</v>
      </c>
      <c r="I90" s="18">
        <v>265.50894749581812</v>
      </c>
      <c r="J90" s="18">
        <v>272.14260906279088</v>
      </c>
      <c r="K90" s="18">
        <v>275.01771465539935</v>
      </c>
      <c r="L90" s="18">
        <v>275.33587354838852</v>
      </c>
      <c r="M90" s="18">
        <v>269.35604310095312</v>
      </c>
      <c r="N90" s="18">
        <v>266.72125936329365</v>
      </c>
      <c r="O90" s="18">
        <v>275.53824984729289</v>
      </c>
      <c r="P90" s="18">
        <v>270.18403459310531</v>
      </c>
      <c r="Q90" s="18">
        <v>273.43664982020857</v>
      </c>
      <c r="R90" s="18">
        <v>261.74552670657636</v>
      </c>
      <c r="S90" s="18">
        <v>250.61580322980879</v>
      </c>
      <c r="T90" s="18">
        <v>270.12468385159968</v>
      </c>
      <c r="U90" s="18">
        <v>270.68705645143984</v>
      </c>
      <c r="V90" s="18">
        <v>266.71152973353861</v>
      </c>
      <c r="W90" s="18">
        <v>237.18794120490551</v>
      </c>
      <c r="X90" s="18">
        <v>209.27947121560572</v>
      </c>
      <c r="Y90" s="18">
        <v>197.76056254863738</v>
      </c>
      <c r="Z90" s="18">
        <v>206.71765970110891</v>
      </c>
      <c r="AA90" s="18">
        <v>223.81651103258133</v>
      </c>
      <c r="AB90" s="18">
        <v>235.00558525085449</v>
      </c>
      <c r="AC90" s="18">
        <v>242.56258868157863</v>
      </c>
      <c r="AD90" s="18">
        <v>242.62193942308426</v>
      </c>
      <c r="AE90" s="18">
        <v>240.5164475440979</v>
      </c>
      <c r="AF90" s="18">
        <v>223.99845510900022</v>
      </c>
      <c r="AG90" s="18">
        <v>221.3841035938263</v>
      </c>
      <c r="AH90" s="18">
        <v>237.55377528369428</v>
      </c>
      <c r="AI90" s="18">
        <v>244.88894315600393</v>
      </c>
      <c r="AJ90" s="18">
        <v>245.30537130951882</v>
      </c>
      <c r="AK90" s="18">
        <v>246.4982239174843</v>
      </c>
      <c r="AL90" s="18">
        <v>248.80220024347307</v>
      </c>
      <c r="AM90" s="18">
        <v>261.27363966345786</v>
      </c>
      <c r="AN90" s="18">
        <v>271.7582886874676</v>
      </c>
      <c r="AO90" s="18">
        <v>275.82916577696801</v>
      </c>
      <c r="AP90" s="18">
        <v>277.6739035785198</v>
      </c>
      <c r="AQ90" s="18">
        <v>264.16042081177233</v>
      </c>
      <c r="AR90" s="18">
        <v>258.19713073492051</v>
      </c>
      <c r="AS90" s="18">
        <v>257.64740665376189</v>
      </c>
      <c r="AT90" s="18">
        <v>255.6469947761297</v>
      </c>
      <c r="AU90" s="18">
        <v>256.82719886541366</v>
      </c>
      <c r="AV90" s="18">
        <v>254.45122327923775</v>
      </c>
      <c r="AW90" s="18">
        <v>256.00309922516345</v>
      </c>
      <c r="AX90" s="18">
        <v>253.25934363424781</v>
      </c>
      <c r="AY90" s="18">
        <v>230.55427963793278</v>
      </c>
      <c r="AZ90" s="18">
        <v>220.40530284047128</v>
      </c>
      <c r="BA90" s="18">
        <v>210.33124419212339</v>
      </c>
      <c r="BB90" s="18">
        <v>188.73827687680722</v>
      </c>
      <c r="BC90" s="18">
        <v>200.21437517285347</v>
      </c>
      <c r="BD90" s="18">
        <v>203.30742447197437</v>
      </c>
      <c r="BE90" s="18">
        <v>210.61340345501901</v>
      </c>
      <c r="BF90" s="18">
        <v>217.02133761167525</v>
      </c>
      <c r="BG90" s="18">
        <v>208.81050306141375</v>
      </c>
      <c r="BH90" s="18">
        <v>207.64975823163985</v>
      </c>
      <c r="BI90" s="18">
        <v>197.03959698379037</v>
      </c>
      <c r="BJ90" s="18">
        <v>187.40823648929597</v>
      </c>
      <c r="BK90" s="18">
        <v>194.00006064832209</v>
      </c>
      <c r="BL90" s="18">
        <v>232.84755337119103</v>
      </c>
      <c r="BM90" s="18">
        <v>265.9847263908386</v>
      </c>
      <c r="BN90" s="18">
        <v>279.92533990383151</v>
      </c>
      <c r="BO90" s="18">
        <v>303.43309835493568</v>
      </c>
      <c r="BP90" s="18">
        <v>308.71142249703411</v>
      </c>
      <c r="BQ90" s="18">
        <v>305.86161394178868</v>
      </c>
      <c r="BR90" s="18">
        <v>312.37170921087267</v>
      </c>
      <c r="BS90" s="18">
        <v>330.73346648454662</v>
      </c>
      <c r="BT90" s="18">
        <v>356.65222718894478</v>
      </c>
      <c r="BU90" s="18">
        <v>364.0340972840786</v>
      </c>
      <c r="BV90" s="18">
        <v>369.04096475601193</v>
      </c>
      <c r="BW90" s="18">
        <v>377.73244301617143</v>
      </c>
      <c r="BX90" s="18">
        <v>438.29744231522079</v>
      </c>
      <c r="BY90" s="18">
        <v>451.58714359760285</v>
      </c>
      <c r="BZ90" s="18">
        <v>426.78145253717901</v>
      </c>
      <c r="CA90" s="18">
        <v>441.43232902228834</v>
      </c>
      <c r="CB90" s="18">
        <v>443.98343794405463</v>
      </c>
      <c r="CC90" s="18">
        <v>405.34124040901662</v>
      </c>
      <c r="CD90" s="18">
        <v>368.60994215786457</v>
      </c>
      <c r="CE90" s="18">
        <v>302.74521353125573</v>
      </c>
      <c r="CF90" s="18">
        <v>299.16957459628583</v>
      </c>
      <c r="CG90" s="18">
        <v>246.10125502347947</v>
      </c>
      <c r="CH90" s="18">
        <v>240.04747938990593</v>
      </c>
      <c r="CI90" s="18">
        <v>255.58083329379559</v>
      </c>
      <c r="CJ90" s="18">
        <v>192.36256396055222</v>
      </c>
      <c r="CK90" s="18">
        <v>169.50279885113238</v>
      </c>
      <c r="CL90" s="18">
        <v>164.15052952289579</v>
      </c>
      <c r="CM90" s="18">
        <v>165.3949491685629</v>
      </c>
      <c r="CN90" s="18">
        <v>186.22511351108551</v>
      </c>
      <c r="CO90" s="18">
        <v>183.6175727367401</v>
      </c>
      <c r="CP90" s="18">
        <v>164.30912248790264</v>
      </c>
      <c r="CQ90" s="18">
        <v>140.65541959047317</v>
      </c>
      <c r="CR90" s="18">
        <v>132.31712689042092</v>
      </c>
      <c r="CS90" s="18">
        <v>124.85352790534498</v>
      </c>
      <c r="CT90" s="18">
        <v>114.22682628691196</v>
      </c>
      <c r="CU90" s="18">
        <v>115.38465222775936</v>
      </c>
      <c r="CV90" s="18">
        <v>117.55630558907986</v>
      </c>
      <c r="CW90" s="18">
        <v>119.8505522853136</v>
      </c>
      <c r="CX90" s="18">
        <v>119.55282561480999</v>
      </c>
      <c r="CY90" s="18">
        <v>121.38588786065579</v>
      </c>
      <c r="CZ90" s="18">
        <v>122.20901453793049</v>
      </c>
      <c r="DA90" s="18">
        <v>121.62134490072728</v>
      </c>
      <c r="DB90" s="18">
        <v>124.76790716350079</v>
      </c>
      <c r="DC90" s="18">
        <v>124.51688271582127</v>
      </c>
      <c r="DD90" s="18">
        <v>122.54663269042969</v>
      </c>
      <c r="DE90" s="18">
        <v>119.87876821160316</v>
      </c>
      <c r="DF90" s="18">
        <v>121.66512823462487</v>
      </c>
      <c r="DG90" s="18">
        <v>123.87375418901443</v>
      </c>
      <c r="DH90" s="18">
        <v>128.57997610151767</v>
      </c>
      <c r="DI90" s="18">
        <v>129.20169944286346</v>
      </c>
      <c r="DJ90" s="18">
        <v>128.7424609184265</v>
      </c>
      <c r="DK90" s="18">
        <v>126.02011051297187</v>
      </c>
      <c r="DL90" s="18">
        <v>127.25771941781045</v>
      </c>
      <c r="DM90" s="18">
        <v>129.30775240719319</v>
      </c>
      <c r="DN90" s="18">
        <v>119.34461153805256</v>
      </c>
      <c r="DO90" s="18">
        <v>115.41189519107341</v>
      </c>
      <c r="DP90" s="18">
        <v>110.26200216174125</v>
      </c>
      <c r="DQ90" s="18">
        <v>111.21745180368424</v>
      </c>
      <c r="DR90" s="18">
        <v>109.6577921539545</v>
      </c>
      <c r="DS90" s="18">
        <v>111.11820958018303</v>
      </c>
      <c r="DT90" s="18">
        <v>116.52593779802322</v>
      </c>
      <c r="DU90" s="18">
        <v>119.04007412672043</v>
      </c>
      <c r="DV90" s="18">
        <v>119.08191153466701</v>
      </c>
      <c r="DW90" s="18">
        <v>118.87369745790959</v>
      </c>
      <c r="DX90" s="18">
        <v>120.05390154719353</v>
      </c>
      <c r="DY90" s="18">
        <v>120.95583822548389</v>
      </c>
      <c r="DZ90" s="18">
        <v>124.6745027178526</v>
      </c>
      <c r="EA90" s="18">
        <v>123.58283825933933</v>
      </c>
      <c r="EB90" s="18">
        <v>120.78459674179554</v>
      </c>
      <c r="EC90" s="18">
        <v>119.50515042901038</v>
      </c>
      <c r="ED90" s="18">
        <v>118.71413152992726</v>
      </c>
      <c r="EE90" s="18">
        <v>116.8032322460413</v>
      </c>
      <c r="EF90" s="18">
        <v>116.84798854291439</v>
      </c>
      <c r="EG90" s="18">
        <v>118.7832119011879</v>
      </c>
      <c r="EH90" s="18">
        <v>118.90969708800316</v>
      </c>
      <c r="EI90" s="18">
        <v>119.92741636037827</v>
      </c>
      <c r="EJ90" s="18">
        <v>120.3778982180357</v>
      </c>
      <c r="EK90" s="18">
        <v>121.53183230698109</v>
      </c>
      <c r="EL90" s="18">
        <v>121.46664378762244</v>
      </c>
      <c r="EM90" s="18">
        <v>123.85137604057789</v>
      </c>
      <c r="EN90" s="18">
        <v>125.47427828371526</v>
      </c>
      <c r="EO90" s="18">
        <v>127.62841831147672</v>
      </c>
      <c r="EP90" s="18">
        <v>132.2149657779932</v>
      </c>
      <c r="EQ90" s="18">
        <v>133.62770801842214</v>
      </c>
      <c r="ER90" s="18">
        <v>132.352153557539</v>
      </c>
      <c r="ES90" s="18">
        <v>132.09626429498195</v>
      </c>
      <c r="ET90" s="18">
        <v>134.0986220985651</v>
      </c>
      <c r="EU90" s="18">
        <v>135.63882248878477</v>
      </c>
      <c r="EV90" s="18">
        <v>138.38452400565146</v>
      </c>
      <c r="EW90" s="18">
        <v>139.87899513602255</v>
      </c>
      <c r="EX90" s="18">
        <v>136.7995673185587</v>
      </c>
      <c r="EY90" s="18">
        <v>139.83618476510048</v>
      </c>
      <c r="EZ90" s="18">
        <v>141.38514182209968</v>
      </c>
      <c r="FA90" s="18">
        <v>139.97629143357278</v>
      </c>
      <c r="FB90" s="18">
        <v>140.10277662038803</v>
      </c>
      <c r="FC90" s="18">
        <v>145.13104927778244</v>
      </c>
      <c r="FD90" s="18">
        <v>148.06355968594551</v>
      </c>
      <c r="FE90" s="18">
        <v>148.12096450150011</v>
      </c>
      <c r="FF90" s="18">
        <v>144.2417611181736</v>
      </c>
      <c r="FG90" s="18">
        <v>138.21328252196312</v>
      </c>
      <c r="FH90" s="18">
        <v>135.66606545209885</v>
      </c>
      <c r="FI90" s="18">
        <v>134.0470550608635</v>
      </c>
      <c r="FJ90" s="18">
        <v>133.82424653947353</v>
      </c>
      <c r="FK90" s="18">
        <v>131.19140872776507</v>
      </c>
      <c r="FL90" s="18">
        <v>129.4595346313715</v>
      </c>
      <c r="FM90" s="18">
        <v>128.48949054479598</v>
      </c>
      <c r="FN90" s="18">
        <v>125.37600902318955</v>
      </c>
      <c r="FO90" s="18">
        <v>120.05779339909554</v>
      </c>
      <c r="FP90" s="18">
        <v>120.84978526115417</v>
      </c>
      <c r="FQ90" s="18">
        <v>120.10352265894413</v>
      </c>
      <c r="FR90" s="18">
        <v>125.47135939478873</v>
      </c>
      <c r="FS90" s="18">
        <v>128.6364079540968</v>
      </c>
      <c r="FT90" s="18">
        <v>128.8310005491972</v>
      </c>
      <c r="FU90" s="18">
        <v>125.2611993920803</v>
      </c>
      <c r="FV90" s="18">
        <v>123.39213751614093</v>
      </c>
      <c r="FW90" s="18">
        <v>118.69953708529472</v>
      </c>
      <c r="FX90" s="18">
        <v>119.54309598505496</v>
      </c>
      <c r="FY90" s="18">
        <v>122.6487938028574</v>
      </c>
      <c r="FZ90" s="18">
        <v>124.54120679020883</v>
      </c>
      <c r="GA90" s="18">
        <v>124.19580493390561</v>
      </c>
      <c r="GB90" s="18">
        <v>123.99732048690319</v>
      </c>
      <c r="GC90" s="18">
        <v>127.00669497013092</v>
      </c>
      <c r="GD90" s="18">
        <v>127.6760934972763</v>
      </c>
      <c r="GE90" s="18">
        <v>128.95553981006145</v>
      </c>
      <c r="GF90" s="18">
        <v>133.85051653981208</v>
      </c>
      <c r="GG90" s="18">
        <v>137.32885917723181</v>
      </c>
      <c r="GH90" s="18">
        <v>136.71297361373902</v>
      </c>
      <c r="GI90" s="18">
        <v>142.32113220453263</v>
      </c>
      <c r="GJ90" s="18">
        <v>145.60001743197441</v>
      </c>
      <c r="GK90" s="18">
        <v>147.54886227190494</v>
      </c>
      <c r="GL90" s="18">
        <v>144.12208667218687</v>
      </c>
      <c r="GM90" s="18">
        <v>144.32057111918925</v>
      </c>
      <c r="GN90" s="18">
        <v>144.68056742012499</v>
      </c>
      <c r="GO90" s="18">
        <v>139.49078290879726</v>
      </c>
      <c r="GP90" s="18">
        <v>135.56098545074462</v>
      </c>
      <c r="GQ90" s="18">
        <v>135.6933084154129</v>
      </c>
      <c r="GR90" s="18">
        <v>136.28000508964061</v>
      </c>
      <c r="GS90" s="18">
        <v>137.88636696219444</v>
      </c>
      <c r="GT90" s="18">
        <v>137.68496362626553</v>
      </c>
      <c r="GU90" s="18">
        <v>129.28537425875663</v>
      </c>
      <c r="GV90" s="18">
        <v>128.67824536204338</v>
      </c>
      <c r="GW90" s="18">
        <v>125.02185050010682</v>
      </c>
      <c r="GX90" s="18">
        <v>133.42825060844422</v>
      </c>
      <c r="GY90" s="18">
        <v>132.89895874977114</v>
      </c>
      <c r="GZ90" s="18">
        <v>119.79217450678348</v>
      </c>
      <c r="HA90" s="18">
        <v>113.05537886440754</v>
      </c>
      <c r="HB90" s="18">
        <v>110.90415772557259</v>
      </c>
      <c r="HC90" s="18">
        <v>112.7012203413248</v>
      </c>
      <c r="HD90" s="18">
        <v>149.6922997069359</v>
      </c>
      <c r="HE90" s="18">
        <v>148.6463645082712</v>
      </c>
      <c r="HF90" s="18">
        <v>143.6103081470728</v>
      </c>
      <c r="HG90" s="18">
        <v>140.37326032757758</v>
      </c>
      <c r="HH90" s="18">
        <v>136.90270139396191</v>
      </c>
      <c r="HI90" s="18">
        <v>142.06232405304908</v>
      </c>
      <c r="HJ90" s="18">
        <v>142.95258517563343</v>
      </c>
      <c r="HK90" s="18">
        <v>137.58961325466635</v>
      </c>
      <c r="HL90" s="18">
        <v>136.33157212734224</v>
      </c>
      <c r="HM90" s="18">
        <v>135.15331396400927</v>
      </c>
      <c r="HN90" s="18">
        <v>137.63047769963742</v>
      </c>
      <c r="HO90" s="18">
        <v>136.55048879683017</v>
      </c>
      <c r="HP90" s="18">
        <v>135.53666137635707</v>
      </c>
      <c r="HQ90" s="18">
        <v>135.11926025986671</v>
      </c>
      <c r="HR90" s="18">
        <v>132.56328652322293</v>
      </c>
      <c r="HS90" s="18">
        <v>145.53677483856677</v>
      </c>
      <c r="HT90" s="18">
        <v>153.44307197749615</v>
      </c>
      <c r="HU90" s="18">
        <v>155.08154162824152</v>
      </c>
      <c r="HV90" s="18">
        <v>164.08728692948819</v>
      </c>
      <c r="HW90" s="18">
        <v>166.73277325987817</v>
      </c>
      <c r="HX90" s="18">
        <v>158.64647797048093</v>
      </c>
      <c r="HY90" s="18">
        <v>155.79569645226002</v>
      </c>
      <c r="HZ90" s="18">
        <v>150.77131564676762</v>
      </c>
      <c r="IA90" s="18">
        <v>153.68047494351862</v>
      </c>
      <c r="IB90" s="18">
        <v>154.93754310786724</v>
      </c>
      <c r="IC90" s="18">
        <v>162.05865912556649</v>
      </c>
      <c r="ID90" s="18">
        <v>169.6127436673641</v>
      </c>
      <c r="IE90" s="18">
        <v>175.6431681895256</v>
      </c>
      <c r="IF90" s="18">
        <v>163.55994099676607</v>
      </c>
      <c r="IG90" s="18">
        <v>153.61917827606203</v>
      </c>
      <c r="IH90" s="18">
        <v>150.43856230914594</v>
      </c>
      <c r="II90" s="18">
        <v>150.79563972115517</v>
      </c>
      <c r="IJ90" s="18">
        <v>142.31529442667963</v>
      </c>
      <c r="IK90" s="18">
        <v>137.19556324958802</v>
      </c>
      <c r="IL90" s="18">
        <v>137.61782918095588</v>
      </c>
      <c r="IM90" s="18">
        <v>151.93303343951703</v>
      </c>
      <c r="IN90" s="18">
        <v>158.90236723303795</v>
      </c>
      <c r="IO90" s="18">
        <v>167.97816586852073</v>
      </c>
      <c r="IP90" s="18">
        <v>169.0649655121565</v>
      </c>
      <c r="IQ90" s="18">
        <v>168.15719105601312</v>
      </c>
      <c r="IR90" s="18">
        <v>156.49039201676845</v>
      </c>
      <c r="IS90" s="18">
        <v>147.40680967748165</v>
      </c>
      <c r="IT90" s="18">
        <v>147.21902782320976</v>
      </c>
      <c r="IU90" s="18">
        <v>146.84151818871499</v>
      </c>
      <c r="IV90" s="18">
        <v>147.27837856471538</v>
      </c>
      <c r="IW90" s="18">
        <v>155.46975385546685</v>
      </c>
      <c r="IX90" s="18">
        <v>157.85254018247127</v>
      </c>
      <c r="IY90" s="18">
        <v>148.58701376676561</v>
      </c>
      <c r="IZ90" s="18">
        <v>138.65889956474305</v>
      </c>
      <c r="JA90" s="18">
        <v>137.78809770166873</v>
      </c>
      <c r="JB90" s="18">
        <v>139.62991661429405</v>
      </c>
      <c r="JC90" s="18">
        <v>142.27442998170852</v>
      </c>
      <c r="JD90" s="18">
        <v>143.24739295721054</v>
      </c>
      <c r="JE90" s="18">
        <v>157.55384054899216</v>
      </c>
      <c r="JF90" s="18">
        <v>164.22544767200947</v>
      </c>
      <c r="JG90" s="18">
        <v>169.3558814418316</v>
      </c>
      <c r="JH90" s="18">
        <v>165.28305842638017</v>
      </c>
      <c r="JI90" s="18">
        <v>160.13705724894999</v>
      </c>
      <c r="JJ90" s="18">
        <v>156.09926090061666</v>
      </c>
      <c r="JK90" s="18">
        <v>156.37947423756123</v>
      </c>
      <c r="JL90" s="18">
        <v>163.18729617714882</v>
      </c>
      <c r="JM90" s="18">
        <v>186.05387202739715</v>
      </c>
      <c r="JN90" s="18">
        <v>195.8272851163149</v>
      </c>
      <c r="JO90" s="18">
        <v>196.40911697566509</v>
      </c>
      <c r="JP90" s="18">
        <v>196.29333438158034</v>
      </c>
      <c r="JQ90" s="18">
        <v>198.9281181192398</v>
      </c>
      <c r="JR90" s="18">
        <v>192.3148887747526</v>
      </c>
      <c r="JS90" s="18">
        <v>204.56157374739647</v>
      </c>
      <c r="JT90" s="18">
        <v>215.27876092255116</v>
      </c>
      <c r="JU90" s="18">
        <v>218.4866198527813</v>
      </c>
      <c r="JV90" s="18">
        <v>221.20215951740741</v>
      </c>
      <c r="JW90" s="18">
        <v>235.19823192000391</v>
      </c>
      <c r="JX90" s="18">
        <v>249.8851080352068</v>
      </c>
      <c r="JY90" s="18">
        <v>246.40287354588509</v>
      </c>
      <c r="JZ90" s="18">
        <v>241.95448682188987</v>
      </c>
      <c r="KA90" s="18">
        <v>243.16387980043888</v>
      </c>
      <c r="KB90" s="18">
        <v>238.24652492225169</v>
      </c>
      <c r="KC90" s="18">
        <v>238.40317196130752</v>
      </c>
      <c r="KD90" s="18">
        <v>236.78026971817019</v>
      </c>
      <c r="KE90" s="18">
        <v>237.9069608438015</v>
      </c>
      <c r="KF90" s="18">
        <v>221.86085545182229</v>
      </c>
      <c r="KG90" s="18">
        <v>213.29002460062506</v>
      </c>
      <c r="KH90" s="18">
        <v>208.20337416470051</v>
      </c>
      <c r="KI90" s="18">
        <v>206.47344599425793</v>
      </c>
      <c r="KJ90" s="18">
        <v>206.48998636484146</v>
      </c>
      <c r="KK90" s="18">
        <v>209.81460085213186</v>
      </c>
      <c r="KL90" s="18">
        <v>205.3418900537491</v>
      </c>
      <c r="KM90" s="18">
        <v>204.26968485474586</v>
      </c>
      <c r="KN90" s="18">
        <v>196.15225475013256</v>
      </c>
      <c r="KO90" s="18">
        <v>198.16823403537273</v>
      </c>
      <c r="KP90" s="18">
        <v>191.64451728463172</v>
      </c>
      <c r="KQ90" s="18">
        <v>177.5813104367256</v>
      </c>
      <c r="KR90" s="18">
        <v>162.03725394010544</v>
      </c>
      <c r="KS90" s="18">
        <v>162.01195690274238</v>
      </c>
      <c r="KT90" s="18">
        <v>159.65057576119898</v>
      </c>
      <c r="KU90" s="18">
        <v>166.88066363215447</v>
      </c>
      <c r="KV90" s="18">
        <v>175.03993114471436</v>
      </c>
      <c r="KW90" s="18">
        <v>180.05555528342722</v>
      </c>
      <c r="KX90" s="18">
        <v>179.87653009593487</v>
      </c>
      <c r="KY90" s="18">
        <v>179.45718305349348</v>
      </c>
      <c r="KZ90" s="18">
        <v>180.8105745524168</v>
      </c>
      <c r="LA90" s="18">
        <v>180.71230529189111</v>
      </c>
      <c r="LB90" s="18">
        <v>176.46045708894729</v>
      </c>
      <c r="LC90" s="18">
        <v>175.13917336821555</v>
      </c>
      <c r="LD90" s="18">
        <v>174.61182743549347</v>
      </c>
      <c r="LE90" s="18">
        <v>186.67754129469395</v>
      </c>
      <c r="LF90" s="18">
        <v>200.49458850979806</v>
      </c>
      <c r="LG90" s="18">
        <v>205.53550968587399</v>
      </c>
      <c r="LH90" s="18">
        <v>203.06710261702537</v>
      </c>
      <c r="LI90" s="18">
        <v>203.8016896635294</v>
      </c>
      <c r="LJ90" s="18">
        <v>200.89934110760689</v>
      </c>
      <c r="LK90" s="18">
        <v>201.23987814903259</v>
      </c>
      <c r="LL90" s="18">
        <v>197.8627236610651</v>
      </c>
      <c r="LM90" s="18">
        <v>200.62204665958882</v>
      </c>
      <c r="LN90" s="18">
        <v>198.30542181491853</v>
      </c>
      <c r="LO90" s="18">
        <v>209.87784344553947</v>
      </c>
      <c r="LP90" s="18">
        <v>226.18762180387975</v>
      </c>
      <c r="LQ90" s="18">
        <v>230.10282481729985</v>
      </c>
      <c r="LR90" s="18">
        <v>235.12331377089023</v>
      </c>
      <c r="LS90" s="18">
        <v>243.15901498556136</v>
      </c>
      <c r="LT90" s="18">
        <v>237.04005083262922</v>
      </c>
      <c r="LU90" s="18">
        <v>232.09837188005449</v>
      </c>
      <c r="LV90" s="18">
        <v>220.12022468864916</v>
      </c>
      <c r="LW90" s="18">
        <v>203.10602113604546</v>
      </c>
      <c r="LX90" s="18">
        <v>209.05082491636279</v>
      </c>
      <c r="LY90" s="18">
        <v>221.84236915528774</v>
      </c>
      <c r="LZ90" s="18">
        <v>221.26637507379056</v>
      </c>
      <c r="MA90" s="18">
        <v>230.91330297589303</v>
      </c>
      <c r="MB90" s="18">
        <v>237.84663713932036</v>
      </c>
      <c r="MC90" s="18">
        <v>244.05608684897422</v>
      </c>
      <c r="MD90" s="18">
        <v>247.7076168960333</v>
      </c>
      <c r="ME90" s="18">
        <v>246.00493168890478</v>
      </c>
      <c r="MF90" s="18">
        <v>241.7141649669409</v>
      </c>
      <c r="MG90" s="18">
        <v>235.66525414824486</v>
      </c>
      <c r="MH90" s="18">
        <v>235.88514378070832</v>
      </c>
      <c r="MI90" s="18">
        <v>235.05034154772758</v>
      </c>
      <c r="MJ90" s="18">
        <v>232.0215078049898</v>
      </c>
      <c r="MK90" s="18">
        <v>233.83121893942356</v>
      </c>
      <c r="ML90" s="18">
        <v>243.72333351135254</v>
      </c>
      <c r="MM90" s="18">
        <v>251.54595583438874</v>
      </c>
      <c r="MN90" s="18">
        <v>255.97391033589838</v>
      </c>
      <c r="MO90" s="18">
        <v>248.86349691092968</v>
      </c>
      <c r="MP90" s="18">
        <v>243.67663128852845</v>
      </c>
      <c r="MQ90" s="18">
        <v>242.57426423728467</v>
      </c>
      <c r="MR90" s="18">
        <v>244.79845759928227</v>
      </c>
      <c r="MS90" s="18">
        <v>250.89407064080237</v>
      </c>
      <c r="MT90" s="18">
        <v>246.44276502788065</v>
      </c>
      <c r="MU90" s="18">
        <v>245.8239605754614</v>
      </c>
      <c r="MV90" s="18">
        <v>257.26600516736511</v>
      </c>
      <c r="MW90" s="18">
        <v>281.11527362287046</v>
      </c>
      <c r="MX90" s="18">
        <v>283.43968217134471</v>
      </c>
      <c r="MY90" s="18">
        <v>265.27349045574664</v>
      </c>
      <c r="MZ90" s="18">
        <v>252.397298437953</v>
      </c>
      <c r="NA90" s="18">
        <v>257.82351295232775</v>
      </c>
      <c r="NB90" s="18">
        <v>266.92071677327158</v>
      </c>
      <c r="NC90" s="18">
        <v>268.04157012104992</v>
      </c>
      <c r="ND90" s="18">
        <v>272.30412091672417</v>
      </c>
      <c r="NE90" s="18">
        <v>287.67401704072955</v>
      </c>
      <c r="NF90" s="18">
        <v>295.65231343984601</v>
      </c>
      <c r="NG90" s="18">
        <v>297.10981197714807</v>
      </c>
      <c r="NH90" s="18">
        <v>298.27250273287297</v>
      </c>
      <c r="NI90" s="18">
        <v>303.19277649998662</v>
      </c>
      <c r="NJ90" s="18">
        <v>303.12758798062799</v>
      </c>
      <c r="NK90" s="18">
        <v>297.62256346523759</v>
      </c>
      <c r="NL90" s="18">
        <v>291.84510931670667</v>
      </c>
      <c r="NM90" s="18">
        <v>298.00201902568341</v>
      </c>
      <c r="NN90" s="18">
        <v>323.22997601747511</v>
      </c>
      <c r="NO90" s="18">
        <v>321.96025933444497</v>
      </c>
      <c r="NP90" s="18">
        <v>330.42309129536153</v>
      </c>
      <c r="NQ90" s="18">
        <v>326.63145457983018</v>
      </c>
      <c r="NR90" s="18">
        <v>321.73745081305503</v>
      </c>
      <c r="NS90" s="18">
        <v>325.80054419875142</v>
      </c>
      <c r="NT90" s="18">
        <v>324.12510195493701</v>
      </c>
      <c r="NU90" s="18">
        <v>337.30972323596478</v>
      </c>
      <c r="NV90" s="18">
        <v>339.89975067675118</v>
      </c>
      <c r="NW90" s="18">
        <v>343.25452701628211</v>
      </c>
      <c r="NX90" s="18">
        <v>349.57392154216768</v>
      </c>
      <c r="NY90" s="18">
        <v>331.33962241828442</v>
      </c>
      <c r="NZ90" s="18">
        <v>323.48975713193414</v>
      </c>
      <c r="OA90" s="18">
        <v>322.58003674983979</v>
      </c>
      <c r="OB90" s="18">
        <v>320.9941070997715</v>
      </c>
      <c r="OC90" s="18">
        <v>318.18419002652172</v>
      </c>
      <c r="OD90" s="18">
        <v>317.71522187232972</v>
      </c>
      <c r="OE90" s="18">
        <v>315.88313258945942</v>
      </c>
      <c r="OF90" s="18">
        <v>312.1109551334381</v>
      </c>
      <c r="OG90" s="18">
        <v>308.35045323312283</v>
      </c>
      <c r="OH90" s="18">
        <v>304.5607624435425</v>
      </c>
      <c r="OI90" s="18">
        <v>303.854391323328</v>
      </c>
      <c r="OJ90" s="18">
        <v>301.11841943621636</v>
      </c>
      <c r="OK90" s="18">
        <v>311.29463919699191</v>
      </c>
      <c r="OL90" s="18">
        <v>321.40177858650685</v>
      </c>
      <c r="OM90" s="18">
        <v>322.98770823657514</v>
      </c>
      <c r="ON90" s="18">
        <v>319.56385152578355</v>
      </c>
      <c r="OO90" s="18">
        <v>315.02108739316463</v>
      </c>
      <c r="OP90" s="18">
        <v>310.0657869589329</v>
      </c>
      <c r="OQ90" s="18">
        <v>294.86713231861592</v>
      </c>
      <c r="OR90" s="18">
        <v>284.69091255784031</v>
      </c>
      <c r="OS90" s="18">
        <v>281.36727103352547</v>
      </c>
      <c r="OT90" s="18">
        <v>274.03696797609325</v>
      </c>
      <c r="OU90" s="18">
        <v>268.06978604733945</v>
      </c>
      <c r="OV90" s="18">
        <v>263.60485895276071</v>
      </c>
      <c r="OW90" s="18">
        <v>261.11407373547553</v>
      </c>
      <c r="OX90" s="18">
        <v>268.41713382959364</v>
      </c>
      <c r="OY90" s="18">
        <v>268.02794863939283</v>
      </c>
      <c r="OZ90" s="18">
        <v>269.08166754186158</v>
      </c>
      <c r="PA90" s="18">
        <v>276.5452665269375</v>
      </c>
      <c r="PB90" s="18">
        <v>267.84016678512097</v>
      </c>
      <c r="PC90" s="18">
        <v>262.74962449729441</v>
      </c>
      <c r="PD90" s="18">
        <v>252.08400435984134</v>
      </c>
      <c r="PE90" s="18">
        <v>242.18021423220634</v>
      </c>
      <c r="PF90" s="18">
        <v>235.89487341046333</v>
      </c>
      <c r="PG90" s="18">
        <v>234.74580413639546</v>
      </c>
      <c r="PH90" s="18">
        <v>229.33126517772675</v>
      </c>
      <c r="PI90" s="18">
        <v>223.94105029344558</v>
      </c>
      <c r="PJ90" s="18">
        <v>225.11541660487651</v>
      </c>
      <c r="PK90" s="18">
        <v>227.60912071108817</v>
      </c>
      <c r="PL90" s="18">
        <v>227.89419886291029</v>
      </c>
      <c r="PM90" s="18">
        <v>227.16739552021025</v>
      </c>
      <c r="PN90" s="18">
        <v>233.43035819351672</v>
      </c>
      <c r="PO90" s="18">
        <v>245.62644909143447</v>
      </c>
      <c r="PP90" s="18">
        <v>251.38444398045542</v>
      </c>
      <c r="PQ90" s="18">
        <v>254.38895364880565</v>
      </c>
      <c r="PR90" s="18">
        <v>256.47595923125743</v>
      </c>
      <c r="PS90" s="18">
        <v>251.4827132409811</v>
      </c>
      <c r="PT90" s="18">
        <v>250.57493878483774</v>
      </c>
      <c r="PU90" s="18">
        <v>248.21258468031886</v>
      </c>
      <c r="PV90" s="18">
        <v>245.65758390665056</v>
      </c>
      <c r="PW90" s="18">
        <v>249.26241173088553</v>
      </c>
      <c r="PX90" s="18">
        <v>248.55312172174453</v>
      </c>
      <c r="PY90" s="18">
        <v>246.21411872863771</v>
      </c>
      <c r="PZ90" s="18">
        <v>245.81520390868187</v>
      </c>
      <c r="QA90" s="18">
        <v>243.42755276679992</v>
      </c>
      <c r="QB90" s="18">
        <v>242.8457209074497</v>
      </c>
      <c r="QC90" s="18">
        <v>243.11036683678628</v>
      </c>
      <c r="QD90" s="18">
        <v>236.24903193354606</v>
      </c>
      <c r="QE90" s="18">
        <v>236.47475934386253</v>
      </c>
      <c r="QF90" s="18">
        <v>230.94443779110907</v>
      </c>
      <c r="QG90" s="18">
        <v>221.89782804489136</v>
      </c>
      <c r="QH90" s="18">
        <v>221.1554572945833</v>
      </c>
      <c r="QI90" s="18">
        <v>222.80073768615722</v>
      </c>
      <c r="QJ90" s="18">
        <v>226.11951439559459</v>
      </c>
      <c r="QK90" s="18">
        <v>223.71726880908011</v>
      </c>
      <c r="QL90" s="18">
        <v>224.78752808213233</v>
      </c>
      <c r="QM90" s="18">
        <v>220.30508765399455</v>
      </c>
      <c r="QN90" s="18">
        <v>220.30703357994557</v>
      </c>
      <c r="QO90" s="18">
        <v>215.62610870480538</v>
      </c>
      <c r="QP90" s="18">
        <v>204.816490046978</v>
      </c>
      <c r="QQ90" s="18">
        <v>205.32437672019006</v>
      </c>
      <c r="QR90" s="18">
        <v>204.4302237457037</v>
      </c>
      <c r="QS90" s="18">
        <v>204.66957263767719</v>
      </c>
      <c r="QT90" s="18">
        <v>206.77117266476154</v>
      </c>
      <c r="QU90" s="18">
        <v>206.59701229214667</v>
      </c>
      <c r="QV90" s="18">
        <v>207.64878526866437</v>
      </c>
      <c r="QW90" s="18">
        <v>210.30302826583386</v>
      </c>
      <c r="QX90" s="18">
        <v>211.38885494649412</v>
      </c>
      <c r="QY90" s="18">
        <v>211.23512679636477</v>
      </c>
      <c r="QZ90" s="18">
        <v>214.6764968407154</v>
      </c>
      <c r="RA90" s="18">
        <v>216.25561574995515</v>
      </c>
      <c r="RB90" s="18">
        <v>217.72089799106121</v>
      </c>
      <c r="RC90" s="18">
        <v>218.92737208068371</v>
      </c>
      <c r="RD90" s="18">
        <v>217.97776021659374</v>
      </c>
      <c r="RE90" s="18">
        <v>218.04002984702586</v>
      </c>
      <c r="RF90" s="18">
        <v>214.95768314063551</v>
      </c>
      <c r="RG90" s="18">
        <v>212.41824977457523</v>
      </c>
      <c r="RH90" s="18">
        <v>208.16542860865593</v>
      </c>
      <c r="RI90" s="18">
        <v>208.68401787459851</v>
      </c>
      <c r="RJ90" s="18">
        <v>210.13081381916999</v>
      </c>
      <c r="RK90" s="18">
        <v>208.88250232160092</v>
      </c>
      <c r="RL90" s="18">
        <v>207.96207934677602</v>
      </c>
      <c r="RM90" s="18">
        <v>206.77603747963906</v>
      </c>
      <c r="RN90" s="18">
        <v>208.61785639226437</v>
      </c>
      <c r="RO90" s="18">
        <v>215.76135055840015</v>
      </c>
      <c r="RP90" s="18">
        <v>214.95573721468449</v>
      </c>
      <c r="RQ90" s="18">
        <v>214.00612535059452</v>
      </c>
      <c r="RR90" s="18">
        <v>214.98589906692504</v>
      </c>
      <c r="RS90" s="18">
        <v>210.52680975019933</v>
      </c>
      <c r="RT90" s="18">
        <v>210.78172604978084</v>
      </c>
      <c r="RU90" s="18">
        <v>208.83871898770332</v>
      </c>
      <c r="RV90" s="18">
        <v>203.83379744172095</v>
      </c>
      <c r="RW90" s="18">
        <v>202.23035445809364</v>
      </c>
      <c r="RX90" s="18">
        <v>200.8604225885868</v>
      </c>
      <c r="RY90" s="18">
        <v>202.77910557627678</v>
      </c>
      <c r="RZ90" s="18">
        <v>201.94527630627155</v>
      </c>
      <c r="SA90" s="18">
        <v>198.72087700545788</v>
      </c>
      <c r="SB90" s="18">
        <v>192.76537063241005</v>
      </c>
      <c r="SC90" s="18">
        <v>192.75174915075303</v>
      </c>
      <c r="SD90" s="18">
        <v>194.40675917208193</v>
      </c>
      <c r="SE90" s="18">
        <v>195.41572177767753</v>
      </c>
      <c r="SF90" s="18">
        <v>196.2621995663643</v>
      </c>
      <c r="SG90" s="18">
        <v>199.44184257030489</v>
      </c>
      <c r="SH90" s="18">
        <v>199.017630712986</v>
      </c>
      <c r="SI90" s="18">
        <v>200.16767295002936</v>
      </c>
      <c r="SJ90" s="18">
        <v>200.89350332975388</v>
      </c>
      <c r="SK90" s="18">
        <v>201.33425555765629</v>
      </c>
      <c r="SL90" s="18">
        <v>199.92735109508038</v>
      </c>
      <c r="SM90" s="18">
        <v>199.27643886446953</v>
      </c>
      <c r="SN90" s="18">
        <v>198.57104070723057</v>
      </c>
      <c r="SO90" s="18">
        <v>200.76701814293861</v>
      </c>
      <c r="SP90" s="5">
        <v>202.03381593704222</v>
      </c>
      <c r="SQ90" s="5">
        <v>201.82560186028479</v>
      </c>
      <c r="SR90" s="5">
        <v>198.3394755190611</v>
      </c>
      <c r="SS90" s="5">
        <v>204.11498374164105</v>
      </c>
    </row>
    <row r="91" spans="1:513" x14ac:dyDescent="0.25">
      <c r="A91" s="5" t="s">
        <v>316</v>
      </c>
      <c r="B91" s="5" t="str">
        <f ca="1">_xlfn.XLOOKUP(A91,bonds[worksheet get],bonds[unique lookup],"-")</f>
        <v>ENGIFP 3 7/8 PERP nc-24</v>
      </c>
      <c r="C91" s="5" t="str">
        <f ca="1">_xlfn.XLOOKUP(A91,bonds[worksheet get],bonds[ID_ISIN],"-")</f>
        <v>FR0011942283</v>
      </c>
      <c r="D91" s="18">
        <f ca="1">_xll.BDH(A91,"blp_i_sprd_mid","-2AY",,"Dates=H","Fill=C","Sort=R","Dir=H","factor="&amp;_xlfn.XLOOKUP(A91,bonds[worksheet get],bonds[yas/blp factor]),"cols=510;rows=1")</f>
        <v>231.60867116570472</v>
      </c>
      <c r="E91" s="18">
        <v>231.73666822075842</v>
      </c>
      <c r="F91" s="18">
        <v>234.87259606957434</v>
      </c>
      <c r="G91" s="18">
        <v>234.35360801041128</v>
      </c>
      <c r="H91" s="18">
        <v>235.09959084689615</v>
      </c>
      <c r="I91" s="18">
        <v>238.34551616489887</v>
      </c>
      <c r="J91" s="18">
        <v>240.00047808766365</v>
      </c>
      <c r="K91" s="18">
        <v>239.64848618626596</v>
      </c>
      <c r="L91" s="18">
        <v>238.3075170391798</v>
      </c>
      <c r="M91" s="18">
        <v>236.67455461025239</v>
      </c>
      <c r="N91" s="18">
        <v>235.57557989537716</v>
      </c>
      <c r="O91" s="18">
        <v>238.56251117229462</v>
      </c>
      <c r="P91" s="18">
        <v>233.34463122487068</v>
      </c>
      <c r="Q91" s="18">
        <v>232.95864010572433</v>
      </c>
      <c r="R91" s="18">
        <v>223.42685941219329</v>
      </c>
      <c r="S91" s="18">
        <v>216.77701241135597</v>
      </c>
      <c r="T91" s="18">
        <v>228.60374030292036</v>
      </c>
      <c r="U91" s="18">
        <v>224.48083516240118</v>
      </c>
      <c r="V91" s="18">
        <v>222.07289056420328</v>
      </c>
      <c r="W91" s="18">
        <v>199.24941568493841</v>
      </c>
      <c r="X91" s="18">
        <v>190.57861518204211</v>
      </c>
      <c r="Y91" s="18">
        <v>187.5256854236126</v>
      </c>
      <c r="Z91" s="18">
        <v>193.97053714096546</v>
      </c>
      <c r="AA91" s="18">
        <v>205.98526070713999</v>
      </c>
      <c r="AB91" s="18">
        <v>215.32304586410524</v>
      </c>
      <c r="AC91" s="18">
        <v>223.75985175073146</v>
      </c>
      <c r="AD91" s="18">
        <v>224.6228318953514</v>
      </c>
      <c r="AE91" s="18">
        <v>223.8598494499922</v>
      </c>
      <c r="AF91" s="18">
        <v>221.15591166198254</v>
      </c>
      <c r="AG91" s="18">
        <v>222.03189150750637</v>
      </c>
      <c r="AH91" s="18">
        <v>237.42853726267813</v>
      </c>
      <c r="AI91" s="18">
        <v>243.46739832103253</v>
      </c>
      <c r="AJ91" s="18">
        <v>245.24535741388797</v>
      </c>
      <c r="AK91" s="18">
        <v>247.02431648373604</v>
      </c>
      <c r="AL91" s="18">
        <v>248.27428772449494</v>
      </c>
      <c r="AM91" s="18">
        <v>260.38600905895231</v>
      </c>
      <c r="AN91" s="18">
        <v>269.46180024385455</v>
      </c>
      <c r="AO91" s="18">
        <v>274.36368746161463</v>
      </c>
      <c r="AP91" s="18">
        <v>276.22364466786388</v>
      </c>
      <c r="AQ91" s="18">
        <v>270.04278687655926</v>
      </c>
      <c r="AR91" s="18">
        <v>267.29285014688969</v>
      </c>
      <c r="AS91" s="18">
        <v>266.604865975976</v>
      </c>
      <c r="AT91" s="18">
        <v>264.74890867769716</v>
      </c>
      <c r="AU91" s="18">
        <v>265.48889165222647</v>
      </c>
      <c r="AV91" s="18">
        <v>266.86685994803906</v>
      </c>
      <c r="AW91" s="18">
        <v>271.10976232767104</v>
      </c>
      <c r="AX91" s="18">
        <v>268.76081637203691</v>
      </c>
      <c r="AY91" s="18">
        <v>254.88113571465016</v>
      </c>
      <c r="AZ91" s="18">
        <v>247.09531485021114</v>
      </c>
      <c r="BA91" s="18">
        <v>245.04436203837395</v>
      </c>
      <c r="BB91" s="18">
        <v>240.6094640761614</v>
      </c>
      <c r="BC91" s="18">
        <v>245.26035706877707</v>
      </c>
      <c r="BD91" s="18">
        <v>246.43832996606827</v>
      </c>
      <c r="BE91" s="18">
        <v>250.50323644101618</v>
      </c>
      <c r="BF91" s="18">
        <v>256.0491088420153</v>
      </c>
      <c r="BG91" s="18">
        <v>250.47323713123799</v>
      </c>
      <c r="BH91" s="18">
        <v>249.76725337445737</v>
      </c>
      <c r="BI91" s="18">
        <v>251.09022293567656</v>
      </c>
      <c r="BJ91" s="18">
        <v>245.32535557329655</v>
      </c>
      <c r="BK91" s="18">
        <v>246.16233631610871</v>
      </c>
      <c r="BL91" s="18">
        <v>272.20973701953886</v>
      </c>
      <c r="BM91" s="18">
        <v>303.5370162439346</v>
      </c>
      <c r="BN91" s="18">
        <v>322.08258954882621</v>
      </c>
      <c r="BO91" s="18">
        <v>342.99210846424103</v>
      </c>
      <c r="BP91" s="18">
        <v>347.84199687838554</v>
      </c>
      <c r="BQ91" s="18">
        <v>350.09994492769243</v>
      </c>
      <c r="BR91" s="18">
        <v>354.64784029006961</v>
      </c>
      <c r="BS91" s="18">
        <v>378.49629158675668</v>
      </c>
      <c r="BT91" s="18">
        <v>388.18706862211229</v>
      </c>
      <c r="BU91" s="18">
        <v>396.30388187110424</v>
      </c>
      <c r="BV91" s="18">
        <v>397.51785394012927</v>
      </c>
      <c r="BW91" s="18">
        <v>397.31985849559305</v>
      </c>
      <c r="BX91" s="18">
        <v>435.68297583997247</v>
      </c>
      <c r="BY91" s="18">
        <v>440.61886227548126</v>
      </c>
      <c r="BZ91" s="18">
        <v>420.96031457781794</v>
      </c>
      <c r="CA91" s="18">
        <v>426.07719684898854</v>
      </c>
      <c r="CB91" s="18">
        <v>432.95703855812548</v>
      </c>
      <c r="CC91" s="18">
        <v>391.66298864841463</v>
      </c>
      <c r="CD91" s="18">
        <v>363.04164716601372</v>
      </c>
      <c r="CE91" s="18">
        <v>286.10441733181477</v>
      </c>
      <c r="CF91" s="18">
        <v>285.00044273197653</v>
      </c>
      <c r="CG91" s="18">
        <v>243.28340255439281</v>
      </c>
      <c r="CH91" s="18">
        <v>237.99852414846418</v>
      </c>
      <c r="CI91" s="18">
        <v>248.43328406631946</v>
      </c>
      <c r="CJ91" s="18">
        <v>198.30643738090993</v>
      </c>
      <c r="CK91" s="18">
        <v>182.08081069886686</v>
      </c>
      <c r="CL91" s="18">
        <v>175.94495187222958</v>
      </c>
      <c r="CM91" s="18">
        <v>178.67188913106918</v>
      </c>
      <c r="CN91" s="18">
        <v>192.53557015657424</v>
      </c>
      <c r="CO91" s="18">
        <v>186.03071981966494</v>
      </c>
      <c r="CP91" s="18">
        <v>168.78911651313305</v>
      </c>
      <c r="CQ91" s="18">
        <v>148.75757739722729</v>
      </c>
      <c r="CR91" s="18">
        <v>141.8447364473343</v>
      </c>
      <c r="CS91" s="18">
        <v>134.15891328215599</v>
      </c>
      <c r="CT91" s="18">
        <v>122.40318375706673</v>
      </c>
      <c r="CU91" s="18">
        <v>124.35813877761365</v>
      </c>
      <c r="CV91" s="18">
        <v>126.18209681212902</v>
      </c>
      <c r="CW91" s="18">
        <v>128.06805342018603</v>
      </c>
      <c r="CX91" s="18">
        <v>127.3310703766346</v>
      </c>
      <c r="CY91" s="18">
        <v>128.75303766012192</v>
      </c>
      <c r="CZ91" s="18">
        <v>128.3880460578203</v>
      </c>
      <c r="DA91" s="18">
        <v>128.01305468559264</v>
      </c>
      <c r="DB91" s="18">
        <v>130.48599778831004</v>
      </c>
      <c r="DC91" s="18">
        <v>131.38897701263429</v>
      </c>
      <c r="DD91" s="18">
        <v>128.58604150235652</v>
      </c>
      <c r="DE91" s="18">
        <v>126.7410839509964</v>
      </c>
      <c r="DF91" s="18">
        <v>128.99403211534025</v>
      </c>
      <c r="DG91" s="18">
        <v>132.54195048511028</v>
      </c>
      <c r="DH91" s="18">
        <v>138.26681876778605</v>
      </c>
      <c r="DI91" s="18">
        <v>138.93980328381062</v>
      </c>
      <c r="DJ91" s="18">
        <v>137.81982905209065</v>
      </c>
      <c r="DK91" s="18">
        <v>135.02489335775374</v>
      </c>
      <c r="DL91" s="18">
        <v>134.21191206276418</v>
      </c>
      <c r="DM91" s="18">
        <v>138.36981639802454</v>
      </c>
      <c r="DN91" s="18">
        <v>128.13205194771288</v>
      </c>
      <c r="DO91" s="18">
        <v>124.6611318063736</v>
      </c>
      <c r="DP91" s="18">
        <v>120.82821999371052</v>
      </c>
      <c r="DQ91" s="18">
        <v>120.40522972583771</v>
      </c>
      <c r="DR91" s="18">
        <v>118.72126847028733</v>
      </c>
      <c r="DS91" s="18">
        <v>120.17723497152329</v>
      </c>
      <c r="DT91" s="18">
        <v>126.74608383595942</v>
      </c>
      <c r="DU91" s="18">
        <v>128.01805457055568</v>
      </c>
      <c r="DV91" s="18">
        <v>126.66608567655086</v>
      </c>
      <c r="DW91" s="18">
        <v>126.03810012519359</v>
      </c>
      <c r="DX91" s="18">
        <v>128.62304065108299</v>
      </c>
      <c r="DY91" s="18">
        <v>127.96205585896969</v>
      </c>
      <c r="DZ91" s="18">
        <v>131.64097121477127</v>
      </c>
      <c r="EA91" s="18">
        <v>131.23698050975801</v>
      </c>
      <c r="EB91" s="18">
        <v>128.77003726899625</v>
      </c>
      <c r="EC91" s="18">
        <v>126.69408503234386</v>
      </c>
      <c r="ED91" s="18">
        <v>123.12616712272168</v>
      </c>
      <c r="EE91" s="18">
        <v>122.60517910957337</v>
      </c>
      <c r="EF91" s="18">
        <v>120.88421870529652</v>
      </c>
      <c r="EG91" s="18">
        <v>124.60113318681717</v>
      </c>
      <c r="EH91" s="18">
        <v>125.03912310957909</v>
      </c>
      <c r="EI91" s="18">
        <v>125.84610454261303</v>
      </c>
      <c r="EJ91" s="18">
        <v>126.98007845222951</v>
      </c>
      <c r="EK91" s="18">
        <v>126.89008052289486</v>
      </c>
      <c r="EL91" s="18">
        <v>128.17005107343198</v>
      </c>
      <c r="EM91" s="18">
        <v>130.08800694525243</v>
      </c>
      <c r="EN91" s="18">
        <v>130.25300314903259</v>
      </c>
      <c r="EO91" s="18">
        <v>131.53897356152535</v>
      </c>
      <c r="EP91" s="18">
        <v>134.96689469218254</v>
      </c>
      <c r="EQ91" s="18">
        <v>137.29584110796452</v>
      </c>
      <c r="ER91" s="18">
        <v>134.67590138733388</v>
      </c>
      <c r="ES91" s="18">
        <v>136.12886795759201</v>
      </c>
      <c r="ET91" s="18">
        <v>137.37483929038046</v>
      </c>
      <c r="EU91" s="18">
        <v>139.73578496992587</v>
      </c>
      <c r="EV91" s="18">
        <v>142.66171765029429</v>
      </c>
      <c r="EW91" s="18">
        <v>144.66267161250113</v>
      </c>
      <c r="EX91" s="18">
        <v>139.40579256236552</v>
      </c>
      <c r="EY91" s="18">
        <v>143.37470124602316</v>
      </c>
      <c r="EZ91" s="18">
        <v>144.52467478752135</v>
      </c>
      <c r="FA91" s="18">
        <v>144.46367619097234</v>
      </c>
      <c r="FB91" s="18">
        <v>144.49267552375795</v>
      </c>
      <c r="FC91" s="18">
        <v>147.18861349582673</v>
      </c>
      <c r="FD91" s="18">
        <v>150.04754771769046</v>
      </c>
      <c r="FE91" s="18">
        <v>149.37256324768066</v>
      </c>
      <c r="FF91" s="18">
        <v>148.09859255909919</v>
      </c>
      <c r="FG91" s="18">
        <v>143.94368815481664</v>
      </c>
      <c r="FH91" s="18">
        <v>141.66874049663542</v>
      </c>
      <c r="FI91" s="18">
        <v>141.20175124108792</v>
      </c>
      <c r="FJ91" s="18">
        <v>140.07777710139752</v>
      </c>
      <c r="FK91" s="18">
        <v>137.00484780311587</v>
      </c>
      <c r="FL91" s="18">
        <v>132.35895469546318</v>
      </c>
      <c r="FM91" s="18">
        <v>131.34997790992261</v>
      </c>
      <c r="FN91" s="18">
        <v>129.26302592635153</v>
      </c>
      <c r="FO91" s="18">
        <v>125.42411425173283</v>
      </c>
      <c r="FP91" s="18">
        <v>128.86903499126436</v>
      </c>
      <c r="FQ91" s="18">
        <v>127.49206667244435</v>
      </c>
      <c r="FR91" s="18">
        <v>130.93198752701284</v>
      </c>
      <c r="FS91" s="18">
        <v>133.55892708659172</v>
      </c>
      <c r="FT91" s="18">
        <v>134.02791629612446</v>
      </c>
      <c r="FU91" s="18">
        <v>130.09800671517849</v>
      </c>
      <c r="FV91" s="18">
        <v>127.94305629611016</v>
      </c>
      <c r="FW91" s="18">
        <v>123.61315591812134</v>
      </c>
      <c r="FX91" s="18">
        <v>124.62413265764712</v>
      </c>
      <c r="FY91" s="18">
        <v>128.78403694689274</v>
      </c>
      <c r="FZ91" s="18">
        <v>130.17700489759446</v>
      </c>
      <c r="GA91" s="18">
        <v>129.74801476776599</v>
      </c>
      <c r="GB91" s="18">
        <v>130.77699109315873</v>
      </c>
      <c r="GC91" s="18">
        <v>134.65790180146695</v>
      </c>
      <c r="GD91" s="18">
        <v>136.83285176038743</v>
      </c>
      <c r="GE91" s="18">
        <v>137.91282691240309</v>
      </c>
      <c r="GF91" s="18">
        <v>141.211751011014</v>
      </c>
      <c r="GG91" s="18">
        <v>144.20168221890927</v>
      </c>
      <c r="GH91" s="18">
        <v>144.16268311619757</v>
      </c>
      <c r="GI91" s="18">
        <v>150.2915421038866</v>
      </c>
      <c r="GJ91" s="18">
        <v>155.67641820907593</v>
      </c>
      <c r="GK91" s="18">
        <v>159.64632686972618</v>
      </c>
      <c r="GL91" s="18">
        <v>155.63841908335687</v>
      </c>
      <c r="GM91" s="18">
        <v>155.47842276453972</v>
      </c>
      <c r="GN91" s="18">
        <v>156.10740829288957</v>
      </c>
      <c r="GO91" s="18">
        <v>151.48351467907429</v>
      </c>
      <c r="GP91" s="18">
        <v>148.84957528054716</v>
      </c>
      <c r="GQ91" s="18">
        <v>150.21254392147065</v>
      </c>
      <c r="GR91" s="18">
        <v>150.57953547775745</v>
      </c>
      <c r="GS91" s="18">
        <v>151.85250618934631</v>
      </c>
      <c r="GT91" s="18">
        <v>152.45349236190319</v>
      </c>
      <c r="GU91" s="18">
        <v>148.57758153855801</v>
      </c>
      <c r="GV91" s="18">
        <v>146.80862223863602</v>
      </c>
      <c r="GW91" s="18">
        <v>144.15068339228631</v>
      </c>
      <c r="GX91" s="18">
        <v>150.92152760922909</v>
      </c>
      <c r="GY91" s="18">
        <v>150.18354458868504</v>
      </c>
      <c r="GZ91" s="18">
        <v>142.14072963714599</v>
      </c>
      <c r="HA91" s="18">
        <v>135.23488852620125</v>
      </c>
      <c r="HB91" s="18">
        <v>132.71194657385351</v>
      </c>
      <c r="HC91" s="18">
        <v>136.05486966013908</v>
      </c>
      <c r="HD91" s="18">
        <v>162.48926145970822</v>
      </c>
      <c r="HE91" s="18">
        <v>161.6572806018591</v>
      </c>
      <c r="HF91" s="18">
        <v>157.39437868237496</v>
      </c>
      <c r="HG91" s="18">
        <v>156.29740392148494</v>
      </c>
      <c r="HH91" s="18">
        <v>151.23752033889295</v>
      </c>
      <c r="HI91" s="18">
        <v>156.81139209568499</v>
      </c>
      <c r="HJ91" s="18">
        <v>158.27235848188403</v>
      </c>
      <c r="HK91" s="18">
        <v>154.99143396914005</v>
      </c>
      <c r="HL91" s="18">
        <v>153.05647848844529</v>
      </c>
      <c r="HM91" s="18">
        <v>154.19145237505435</v>
      </c>
      <c r="HN91" s="18">
        <v>157.82436878919603</v>
      </c>
      <c r="HO91" s="18">
        <v>155.54242129206656</v>
      </c>
      <c r="HP91" s="18">
        <v>152.69248686313628</v>
      </c>
      <c r="HQ91" s="18">
        <v>152.99247996091844</v>
      </c>
      <c r="HR91" s="18">
        <v>150.97552636682988</v>
      </c>
      <c r="HS91" s="18">
        <v>160.90029801845552</v>
      </c>
      <c r="HT91" s="18">
        <v>166.84816117048263</v>
      </c>
      <c r="HU91" s="18">
        <v>168.21212978839876</v>
      </c>
      <c r="HV91" s="18">
        <v>180.43984845399856</v>
      </c>
      <c r="HW91" s="18">
        <v>182.80779397249222</v>
      </c>
      <c r="HX91" s="18">
        <v>174.00299655258655</v>
      </c>
      <c r="HY91" s="18">
        <v>169.66309640467168</v>
      </c>
      <c r="HZ91" s="18">
        <v>164.5932130521536</v>
      </c>
      <c r="IA91" s="18">
        <v>167.24115212857723</v>
      </c>
      <c r="IB91" s="18">
        <v>167.7691399806738</v>
      </c>
      <c r="IC91" s="18">
        <v>174.10299425184726</v>
      </c>
      <c r="ID91" s="18">
        <v>178.15190109491348</v>
      </c>
      <c r="IE91" s="18">
        <v>183.44477931678296</v>
      </c>
      <c r="IF91" s="18">
        <v>171.53605331182479</v>
      </c>
      <c r="IG91" s="18">
        <v>162.15526914417742</v>
      </c>
      <c r="IH91" s="18">
        <v>159.32933416306972</v>
      </c>
      <c r="II91" s="18">
        <v>159.27633538246155</v>
      </c>
      <c r="IJ91" s="18">
        <v>152.4424926149845</v>
      </c>
      <c r="IK91" s="18">
        <v>149.97154946625233</v>
      </c>
      <c r="IL91" s="18">
        <v>149.8265528023243</v>
      </c>
      <c r="IM91" s="18">
        <v>160.35231062650681</v>
      </c>
      <c r="IN91" s="18">
        <v>162.83025361418726</v>
      </c>
      <c r="IO91" s="18">
        <v>168.82111577689648</v>
      </c>
      <c r="IP91" s="18">
        <v>168.40912525594234</v>
      </c>
      <c r="IQ91" s="18">
        <v>168.15313114583492</v>
      </c>
      <c r="IR91" s="18">
        <v>159.59832797408103</v>
      </c>
      <c r="IS91" s="18">
        <v>153.85646008253099</v>
      </c>
      <c r="IT91" s="18">
        <v>153.77846187710762</v>
      </c>
      <c r="IU91" s="18">
        <v>150.49053752541542</v>
      </c>
      <c r="IV91" s="18">
        <v>151.91150483191012</v>
      </c>
      <c r="IW91" s="18">
        <v>160.11831601023675</v>
      </c>
      <c r="IX91" s="18">
        <v>161.05829438328743</v>
      </c>
      <c r="IY91" s="18">
        <v>153.40147055089474</v>
      </c>
      <c r="IZ91" s="18">
        <v>142.32372542679309</v>
      </c>
      <c r="JA91" s="18">
        <v>143.19570536434651</v>
      </c>
      <c r="JB91" s="18">
        <v>145.26665771603587</v>
      </c>
      <c r="JC91" s="18">
        <v>146.96161871850492</v>
      </c>
      <c r="JD91" s="18">
        <v>148.0705932033062</v>
      </c>
      <c r="JE91" s="18">
        <v>156.4584002172947</v>
      </c>
      <c r="JF91" s="18">
        <v>177.47191673994064</v>
      </c>
      <c r="JG91" s="18">
        <v>184.44875621736051</v>
      </c>
      <c r="JH91" s="18">
        <v>181.34382765531541</v>
      </c>
      <c r="JI91" s="18">
        <v>175.98395097494125</v>
      </c>
      <c r="JJ91" s="18">
        <v>173.31101247370242</v>
      </c>
      <c r="JK91" s="18">
        <v>172.58002929210664</v>
      </c>
      <c r="JL91" s="18">
        <v>180.5148467284441</v>
      </c>
      <c r="JM91" s="18">
        <v>195.96249131023885</v>
      </c>
      <c r="JN91" s="18">
        <v>207.80721878767014</v>
      </c>
      <c r="JO91" s="18">
        <v>210.3621600037813</v>
      </c>
      <c r="JP91" s="18">
        <v>213.36309095859528</v>
      </c>
      <c r="JQ91" s="18">
        <v>214.78205831110478</v>
      </c>
      <c r="JR91" s="18">
        <v>208.16221062004567</v>
      </c>
      <c r="JS91" s="18">
        <v>215.36704485177995</v>
      </c>
      <c r="JT91" s="18">
        <v>224.478835208416</v>
      </c>
      <c r="JU91" s="18">
        <v>224.44983587563038</v>
      </c>
      <c r="JV91" s="18">
        <v>226.52778806626796</v>
      </c>
      <c r="JW91" s="18">
        <v>232.40865275979041</v>
      </c>
      <c r="JX91" s="18">
        <v>239.75348377048968</v>
      </c>
      <c r="JY91" s="18">
        <v>236.28756351411343</v>
      </c>
      <c r="JZ91" s="18">
        <v>232.63164762914181</v>
      </c>
      <c r="KA91" s="18">
        <v>234.12861318707465</v>
      </c>
      <c r="KB91" s="18">
        <v>230.82068929553031</v>
      </c>
      <c r="KC91" s="18">
        <v>229.10172884523868</v>
      </c>
      <c r="KD91" s="18">
        <v>228.07475247383118</v>
      </c>
      <c r="KE91" s="18">
        <v>229.22372603833676</v>
      </c>
      <c r="KF91" s="18">
        <v>218.57997092902662</v>
      </c>
      <c r="KG91" s="18">
        <v>213.7300825148821</v>
      </c>
      <c r="KH91" s="18">
        <v>209.89617072522643</v>
      </c>
      <c r="KI91" s="18">
        <v>208.50720268249512</v>
      </c>
      <c r="KJ91" s="18">
        <v>207.54222488462923</v>
      </c>
      <c r="KK91" s="18">
        <v>210.55315560936927</v>
      </c>
      <c r="KL91" s="18">
        <v>209.55417859375476</v>
      </c>
      <c r="KM91" s="18">
        <v>208.55820150911808</v>
      </c>
      <c r="KN91" s="18">
        <v>201.67935977697371</v>
      </c>
      <c r="KO91" s="18">
        <v>204.81828755676747</v>
      </c>
      <c r="KP91" s="18">
        <v>201.29336865782739</v>
      </c>
      <c r="KQ91" s="18">
        <v>189.98662880241872</v>
      </c>
      <c r="KR91" s="18">
        <v>175.85895385086536</v>
      </c>
      <c r="KS91" s="18">
        <v>174.91097566187381</v>
      </c>
      <c r="KT91" s="18">
        <v>174.27099038660526</v>
      </c>
      <c r="KU91" s="18">
        <v>178.23289923131466</v>
      </c>
      <c r="KV91" s="18">
        <v>180.70984224200248</v>
      </c>
      <c r="KW91" s="18">
        <v>183.02778891086578</v>
      </c>
      <c r="KX91" s="18">
        <v>181.88381523132324</v>
      </c>
      <c r="KY91" s="18">
        <v>181.16583175063133</v>
      </c>
      <c r="KZ91" s="18">
        <v>178.67788899302482</v>
      </c>
      <c r="LA91" s="18">
        <v>178.07690282046795</v>
      </c>
      <c r="LB91" s="18">
        <v>174.23599119186403</v>
      </c>
      <c r="LC91" s="18">
        <v>172.12703971445561</v>
      </c>
      <c r="LD91" s="18">
        <v>171.20206099629402</v>
      </c>
      <c r="LE91" s="18">
        <v>182.15480899631976</v>
      </c>
      <c r="LF91" s="18">
        <v>194.15353293061256</v>
      </c>
      <c r="LG91" s="18">
        <v>200.15539484024046</v>
      </c>
      <c r="LH91" s="18">
        <v>197.11346482872963</v>
      </c>
      <c r="LI91" s="18">
        <v>196.08248854935169</v>
      </c>
      <c r="LJ91" s="18">
        <v>192.52557038664818</v>
      </c>
      <c r="LK91" s="18">
        <v>192.42657266438007</v>
      </c>
      <c r="LL91" s="18">
        <v>191.46559477448463</v>
      </c>
      <c r="LM91" s="18">
        <v>195.84649397909641</v>
      </c>
      <c r="LN91" s="18">
        <v>194.18153228640557</v>
      </c>
      <c r="LO91" s="18">
        <v>205.61426924288273</v>
      </c>
      <c r="LP91" s="18">
        <v>220.83491904735567</v>
      </c>
      <c r="LQ91" s="18">
        <v>230.45069780826569</v>
      </c>
      <c r="LR91" s="18">
        <v>228.049753049016</v>
      </c>
      <c r="LS91" s="18">
        <v>235.87057310819625</v>
      </c>
      <c r="LT91" s="18">
        <v>232.6596469849348</v>
      </c>
      <c r="LU91" s="18">
        <v>228.26974798738956</v>
      </c>
      <c r="LV91" s="18">
        <v>221.74189817965032</v>
      </c>
      <c r="LW91" s="18">
        <v>215.24404768168927</v>
      </c>
      <c r="LX91" s="18">
        <v>222.92787089288234</v>
      </c>
      <c r="LY91" s="18">
        <v>229.09272905230523</v>
      </c>
      <c r="LZ91" s="18">
        <v>231.5216731673479</v>
      </c>
      <c r="MA91" s="18">
        <v>240.66146287977696</v>
      </c>
      <c r="MB91" s="18">
        <v>249.31326381981373</v>
      </c>
      <c r="MC91" s="18">
        <v>255.15712936460972</v>
      </c>
      <c r="MD91" s="18">
        <v>259.21603597760196</v>
      </c>
      <c r="ME91" s="18">
        <v>257.10008466124532</v>
      </c>
      <c r="MF91" s="18">
        <v>252.71918545663357</v>
      </c>
      <c r="MG91" s="18">
        <v>248.27628767848014</v>
      </c>
      <c r="MH91" s="18">
        <v>249.01427069902422</v>
      </c>
      <c r="MI91" s="18">
        <v>248.89627341389655</v>
      </c>
      <c r="MJ91" s="18">
        <v>245.98634036540983</v>
      </c>
      <c r="MK91" s="18">
        <v>249.09726878941061</v>
      </c>
      <c r="ML91" s="18">
        <v>256.06110856592653</v>
      </c>
      <c r="MM91" s="18">
        <v>259.76802327752114</v>
      </c>
      <c r="MN91" s="18">
        <v>261.1839906990528</v>
      </c>
      <c r="MO91" s="18">
        <v>258.68804812550547</v>
      </c>
      <c r="MP91" s="18">
        <v>259.33603321671484</v>
      </c>
      <c r="MQ91" s="18">
        <v>258.05206275820734</v>
      </c>
      <c r="MR91" s="18">
        <v>261.6319803917408</v>
      </c>
      <c r="MS91" s="18">
        <v>270.32078048050403</v>
      </c>
      <c r="MT91" s="18">
        <v>267.4098474550247</v>
      </c>
      <c r="MU91" s="18">
        <v>267.45584639668465</v>
      </c>
      <c r="MV91" s="18">
        <v>271.2417592906952</v>
      </c>
      <c r="MW91" s="18">
        <v>281.36152645587919</v>
      </c>
      <c r="MX91" s="18">
        <v>282.76249422252181</v>
      </c>
      <c r="MY91" s="18">
        <v>274.78267782151698</v>
      </c>
      <c r="MZ91" s="18">
        <v>261.33198729395866</v>
      </c>
      <c r="NA91" s="18">
        <v>264.07692413866522</v>
      </c>
      <c r="NB91" s="18">
        <v>268.16283013045785</v>
      </c>
      <c r="NC91" s="18">
        <v>268.70481766045094</v>
      </c>
      <c r="ND91" s="18">
        <v>270.7937695980072</v>
      </c>
      <c r="NE91" s="18">
        <v>277.42961692094804</v>
      </c>
      <c r="NF91" s="18">
        <v>282.36450337946411</v>
      </c>
      <c r="NG91" s="18">
        <v>282.75149447560307</v>
      </c>
      <c r="NH91" s="18">
        <v>284.03146502614021</v>
      </c>
      <c r="NI91" s="18">
        <v>286.79940134167668</v>
      </c>
      <c r="NJ91" s="18">
        <v>284.66345048546793</v>
      </c>
      <c r="NK91" s="18">
        <v>280.84553832769393</v>
      </c>
      <c r="NL91" s="18">
        <v>276.92462853968141</v>
      </c>
      <c r="NM91" s="18">
        <v>277.27262053310869</v>
      </c>
      <c r="NN91" s="18">
        <v>294.49822420775888</v>
      </c>
      <c r="NO91" s="18">
        <v>289.53533839344976</v>
      </c>
      <c r="NP91" s="18">
        <v>299.24411501467227</v>
      </c>
      <c r="NQ91" s="18">
        <v>297.03716579198834</v>
      </c>
      <c r="NR91" s="18">
        <v>292.93826009929177</v>
      </c>
      <c r="NS91" s="18">
        <v>304.50099406480786</v>
      </c>
      <c r="NT91" s="18">
        <v>304.68898973941805</v>
      </c>
      <c r="NU91" s="18">
        <v>314.46576479613782</v>
      </c>
      <c r="NV91" s="18">
        <v>319.32565298020842</v>
      </c>
      <c r="NW91" s="18">
        <v>322.01559109032155</v>
      </c>
      <c r="NX91" s="18">
        <v>324.64653055787085</v>
      </c>
      <c r="NY91" s="18">
        <v>312.16081782817844</v>
      </c>
      <c r="NZ91" s="18">
        <v>303.35702038526534</v>
      </c>
      <c r="OA91" s="18">
        <v>302.13404852330689</v>
      </c>
      <c r="OB91" s="18">
        <v>301.4990631330013</v>
      </c>
      <c r="OC91" s="18">
        <v>298.7871255290508</v>
      </c>
      <c r="OD91" s="18">
        <v>298.80612509191036</v>
      </c>
      <c r="OE91" s="18">
        <v>298.21313873529436</v>
      </c>
      <c r="OF91" s="18">
        <v>295.85119307875635</v>
      </c>
      <c r="OG91" s="18">
        <v>293.24125312805177</v>
      </c>
      <c r="OH91" s="18">
        <v>290.44031757175924</v>
      </c>
      <c r="OI91" s="18">
        <v>290.31532044768335</v>
      </c>
      <c r="OJ91" s="18">
        <v>288.81935486674308</v>
      </c>
      <c r="OK91" s="18">
        <v>297.01316634416577</v>
      </c>
      <c r="OL91" s="18">
        <v>304.17200163424013</v>
      </c>
      <c r="OM91" s="18">
        <v>304.91698449373246</v>
      </c>
      <c r="ON91" s="18">
        <v>302.90103087663653</v>
      </c>
      <c r="OO91" s="18">
        <v>302.72903483390809</v>
      </c>
      <c r="OP91" s="18">
        <v>298.01814322173595</v>
      </c>
      <c r="OQ91" s="18">
        <v>287.56038383305071</v>
      </c>
      <c r="OR91" s="18">
        <v>280.33355010747908</v>
      </c>
      <c r="OS91" s="18">
        <v>279.22457562267778</v>
      </c>
      <c r="OT91" s="18">
        <v>273.81270013868811</v>
      </c>
      <c r="OU91" s="18">
        <v>267.05285566866399</v>
      </c>
      <c r="OV91" s="18">
        <v>264.82890683710571</v>
      </c>
      <c r="OW91" s="18">
        <v>262.83495271384714</v>
      </c>
      <c r="OX91" s="18">
        <v>266.36787142872811</v>
      </c>
      <c r="OY91" s="18">
        <v>268.14383056759834</v>
      </c>
      <c r="OZ91" s="18">
        <v>271.81174617648122</v>
      </c>
      <c r="PA91" s="18">
        <v>276.31464257419111</v>
      </c>
      <c r="PB91" s="18">
        <v>268.26182785272596</v>
      </c>
      <c r="PC91" s="18">
        <v>265.24889717400072</v>
      </c>
      <c r="PD91" s="18">
        <v>258.22005889296531</v>
      </c>
      <c r="PE91" s="18">
        <v>251.70620876312256</v>
      </c>
      <c r="PF91" s="18">
        <v>246.15833640813827</v>
      </c>
      <c r="PG91" s="18">
        <v>244.50237450838091</v>
      </c>
      <c r="PH91" s="18">
        <v>241.17745100796222</v>
      </c>
      <c r="PI91" s="18">
        <v>237.52353507697583</v>
      </c>
      <c r="PJ91" s="18">
        <v>238.43551409423353</v>
      </c>
      <c r="PK91" s="18">
        <v>240.23547268092634</v>
      </c>
      <c r="PL91" s="18">
        <v>240.82545910656452</v>
      </c>
      <c r="PM91" s="18">
        <v>240.83345892250537</v>
      </c>
      <c r="PN91" s="18">
        <v>243.80639052152634</v>
      </c>
      <c r="PO91" s="18">
        <v>248.84427461028099</v>
      </c>
      <c r="PP91" s="18">
        <v>252.01020176887511</v>
      </c>
      <c r="PQ91" s="18">
        <v>252.72418534159658</v>
      </c>
      <c r="PR91" s="18">
        <v>255.19012860536574</v>
      </c>
      <c r="PS91" s="18">
        <v>250.20724325120449</v>
      </c>
      <c r="PT91" s="18">
        <v>250.68323229968547</v>
      </c>
      <c r="PU91" s="18">
        <v>248.40228477954864</v>
      </c>
      <c r="PV91" s="18">
        <v>244.83236691594124</v>
      </c>
      <c r="PW91" s="18">
        <v>246.36233171463013</v>
      </c>
      <c r="PX91" s="18">
        <v>247.73430014848711</v>
      </c>
      <c r="PY91" s="18">
        <v>245.7273463243246</v>
      </c>
      <c r="PZ91" s="18">
        <v>244.87536592662335</v>
      </c>
      <c r="QA91" s="18">
        <v>243.99838610410688</v>
      </c>
      <c r="QB91" s="18">
        <v>242.99240924954412</v>
      </c>
      <c r="QC91" s="18">
        <v>241.58444164395334</v>
      </c>
      <c r="QD91" s="18">
        <v>235.3005862224102</v>
      </c>
      <c r="QE91" s="18">
        <v>235.44558288633823</v>
      </c>
      <c r="QF91" s="18">
        <v>231.57867185592653</v>
      </c>
      <c r="QG91" s="18">
        <v>224.82582722485066</v>
      </c>
      <c r="QH91" s="18">
        <v>224.37483760118485</v>
      </c>
      <c r="QI91" s="18">
        <v>225.47381231606008</v>
      </c>
      <c r="QJ91" s="18">
        <v>228.01375387728214</v>
      </c>
      <c r="QK91" s="18">
        <v>225.30681615829468</v>
      </c>
      <c r="QL91" s="18">
        <v>226.16079650998114</v>
      </c>
      <c r="QM91" s="18">
        <v>221.51290344834328</v>
      </c>
      <c r="QN91" s="18">
        <v>221.6149011015892</v>
      </c>
      <c r="QO91" s="18">
        <v>220.24093271374704</v>
      </c>
      <c r="QP91" s="18">
        <v>217.83098816156388</v>
      </c>
      <c r="QQ91" s="18">
        <v>218.75696685671807</v>
      </c>
      <c r="QR91" s="18">
        <v>217.3729986989498</v>
      </c>
      <c r="QS91" s="18">
        <v>217.72699055433273</v>
      </c>
      <c r="QT91" s="18">
        <v>219.56594824373721</v>
      </c>
      <c r="QU91" s="18">
        <v>220.71292185425759</v>
      </c>
      <c r="QV91" s="18">
        <v>221.71589877784251</v>
      </c>
      <c r="QW91" s="18">
        <v>223.94884740233422</v>
      </c>
      <c r="QX91" s="18">
        <v>224.93582469403745</v>
      </c>
      <c r="QY91" s="18">
        <v>224.07484450340272</v>
      </c>
      <c r="QZ91" s="18">
        <v>226.74678302764895</v>
      </c>
      <c r="RA91" s="18">
        <v>228.57874087810518</v>
      </c>
      <c r="RB91" s="18">
        <v>230.49869670391081</v>
      </c>
      <c r="RC91" s="18">
        <v>230.05270696520805</v>
      </c>
      <c r="RD91" s="18">
        <v>227.8247582256794</v>
      </c>
      <c r="RE91" s="18">
        <v>228.46574347794055</v>
      </c>
      <c r="RF91" s="18">
        <v>226.31479296684265</v>
      </c>
      <c r="RG91" s="18">
        <v>223.24686355352404</v>
      </c>
      <c r="RH91" s="18">
        <v>219.30195431768894</v>
      </c>
      <c r="RI91" s="18">
        <v>220.49792680084704</v>
      </c>
      <c r="RJ91" s="18">
        <v>220.52492617964745</v>
      </c>
      <c r="RK91" s="18">
        <v>219.93093984603883</v>
      </c>
      <c r="RL91" s="18">
        <v>219.53294900298118</v>
      </c>
      <c r="RM91" s="18">
        <v>219.43195132672787</v>
      </c>
      <c r="RN91" s="18">
        <v>220.06293680906296</v>
      </c>
      <c r="RO91" s="18">
        <v>224.3818374401331</v>
      </c>
      <c r="RP91" s="18">
        <v>223.56885614514351</v>
      </c>
      <c r="RQ91" s="18">
        <v>223.66585391342639</v>
      </c>
      <c r="RR91" s="18">
        <v>223.87084919691085</v>
      </c>
      <c r="RS91" s="18">
        <v>220.12993526756762</v>
      </c>
      <c r="RT91" s="18">
        <v>220.55692544341088</v>
      </c>
      <c r="RU91" s="18">
        <v>218.26097826838492</v>
      </c>
      <c r="RV91" s="18">
        <v>212.47611136615276</v>
      </c>
      <c r="RW91" s="18">
        <v>210.71215195119382</v>
      </c>
      <c r="RX91" s="18">
        <v>210.6271539068222</v>
      </c>
      <c r="RY91" s="18">
        <v>213.04309832096101</v>
      </c>
      <c r="RZ91" s="18">
        <v>211.92212411224841</v>
      </c>
      <c r="SA91" s="18">
        <v>209.42318160772322</v>
      </c>
      <c r="SB91" s="18">
        <v>205.83926406621933</v>
      </c>
      <c r="SC91" s="18">
        <v>207.53622502267359</v>
      </c>
      <c r="SD91" s="18">
        <v>209.2471856570244</v>
      </c>
      <c r="SE91" s="18">
        <v>211.00614518702031</v>
      </c>
      <c r="SF91" s="18">
        <v>213.00709914922714</v>
      </c>
      <c r="SG91" s="18">
        <v>218.33497656583788</v>
      </c>
      <c r="SH91" s="18">
        <v>219.45695075154305</v>
      </c>
      <c r="SI91" s="18">
        <v>219.80894265294074</v>
      </c>
      <c r="SJ91" s="18">
        <v>222.16688840150832</v>
      </c>
      <c r="SK91" s="18">
        <v>223.11886649847031</v>
      </c>
      <c r="SL91" s="18">
        <v>223.05586794793606</v>
      </c>
      <c r="SM91" s="18">
        <v>222.8358730095625</v>
      </c>
      <c r="SN91" s="18">
        <v>221.58190186083317</v>
      </c>
      <c r="SO91" s="18">
        <v>223.8788490128517</v>
      </c>
      <c r="SP91" s="5">
        <v>224.91782510817052</v>
      </c>
      <c r="SQ91" s="5">
        <v>224.92982483208181</v>
      </c>
      <c r="SR91" s="5">
        <v>222.03789136946202</v>
      </c>
      <c r="SS91" s="5">
        <v>230.6236938279867</v>
      </c>
    </row>
    <row r="92" spans="1:513" x14ac:dyDescent="0.25">
      <c r="A92" s="5" t="s">
        <v>317</v>
      </c>
      <c r="B92" s="5" t="str">
        <f ca="1">_xlfn.XLOOKUP(A92,bonds[worksheet get],bonds[unique lookup],"-")</f>
        <v>ENGIFP 3 1/4 PERP nc-24</v>
      </c>
      <c r="C92" s="5" t="str">
        <f ca="1">_xlfn.XLOOKUP(A92,bonds[worksheet get],bonds[ID_ISIN],"-")</f>
        <v>FR0013398229</v>
      </c>
      <c r="D92" s="18">
        <f ca="1">_xll.BDH(A92,"blp_i_sprd_mid","-2AY",,"Dates=H","Fill=C","Sort=R","Dir=H","factor="&amp;_xlfn.XLOOKUP(A92,bonds[worksheet get],bonds[yas/blp factor]),"cols=373;rows=1")</f>
        <v>236.51464239907264</v>
      </c>
      <c r="E92" s="18">
        <v>237.05553296113015</v>
      </c>
      <c r="F92" s="18">
        <v>241.03538113081456</v>
      </c>
      <c r="G92" s="18">
        <v>240.66249445545674</v>
      </c>
      <c r="H92" s="18">
        <v>242.17452943575381</v>
      </c>
      <c r="I92" s="18">
        <v>246.57233849430085</v>
      </c>
      <c r="J92" s="18">
        <v>246.54160607600213</v>
      </c>
      <c r="K92" s="18">
        <v>243.79207905220986</v>
      </c>
      <c r="L92" s="18">
        <v>242.86498443353176</v>
      </c>
      <c r="M92" s="18">
        <v>241.47485471248626</v>
      </c>
      <c r="N92" s="18">
        <v>240.06935878229143</v>
      </c>
      <c r="O92" s="18">
        <v>243.13338088667393</v>
      </c>
      <c r="P92" s="18">
        <v>238.55527497410776</v>
      </c>
      <c r="Q92" s="18">
        <v>239.16992334008216</v>
      </c>
      <c r="R92" s="18">
        <v>231.8197532969713</v>
      </c>
      <c r="S92" s="18">
        <v>224.9203253889084</v>
      </c>
      <c r="T92" s="18">
        <v>238.3954663989544</v>
      </c>
      <c r="U92" s="18">
        <v>234.52727934908864</v>
      </c>
      <c r="V92" s="18">
        <v>234.24556551468373</v>
      </c>
      <c r="W92" s="18">
        <v>209.15459480166433</v>
      </c>
      <c r="X92" s="18">
        <v>197.43734811830521</v>
      </c>
      <c r="Y92" s="18">
        <v>194.03014734292032</v>
      </c>
      <c r="Z92" s="18">
        <v>199.71871797001361</v>
      </c>
      <c r="AA92" s="18">
        <v>217.94304202115535</v>
      </c>
      <c r="AB92" s="18">
        <v>223.86313019943236</v>
      </c>
      <c r="AC92" s="18">
        <v>231.12622505736351</v>
      </c>
      <c r="AD92" s="18">
        <v>232.61264968907832</v>
      </c>
      <c r="AE92" s="18">
        <v>232.88514379799366</v>
      </c>
      <c r="AF92" s="18">
        <v>229.89385508358478</v>
      </c>
      <c r="AG92" s="18">
        <v>230.87217039942743</v>
      </c>
      <c r="AH92" s="18">
        <v>250.16905584919451</v>
      </c>
      <c r="AI92" s="18">
        <v>255.92011572682858</v>
      </c>
      <c r="AJ92" s="18">
        <v>257.00497009277342</v>
      </c>
      <c r="AK92" s="18">
        <v>261.10467469382286</v>
      </c>
      <c r="AL92" s="18">
        <v>264.42992235374447</v>
      </c>
      <c r="AM92" s="18">
        <v>272.19498004388811</v>
      </c>
      <c r="AN92" s="18">
        <v>283.69095331549647</v>
      </c>
      <c r="AO92" s="18">
        <v>287.45055248737339</v>
      </c>
      <c r="AP92" s="18">
        <v>289.62948094475269</v>
      </c>
      <c r="AQ92" s="18">
        <v>283.83642009544371</v>
      </c>
      <c r="AR92" s="18">
        <v>282.24960289728642</v>
      </c>
      <c r="AS92" s="18">
        <v>281.75583537662027</v>
      </c>
      <c r="AT92" s="18">
        <v>282.55692708027362</v>
      </c>
      <c r="AU92" s="18">
        <v>283.67046503663067</v>
      </c>
      <c r="AV92" s="18">
        <v>284.84854107141496</v>
      </c>
      <c r="AW92" s="18">
        <v>289.80363131511211</v>
      </c>
      <c r="AX92" s="18">
        <v>285.8791014983654</v>
      </c>
      <c r="AY92" s="18">
        <v>270.23015410065653</v>
      </c>
      <c r="AZ92" s="18">
        <v>260.00957618844507</v>
      </c>
      <c r="BA92" s="18">
        <v>258.66452068090439</v>
      </c>
      <c r="BB92" s="18">
        <v>254.25544306898118</v>
      </c>
      <c r="BC92" s="18">
        <v>264.74031977856157</v>
      </c>
      <c r="BD92" s="18">
        <v>264.04166946923738</v>
      </c>
      <c r="BE92" s="18">
        <v>271.06095380866526</v>
      </c>
      <c r="BF92" s="18">
        <v>276.18404793906211</v>
      </c>
      <c r="BG92" s="18">
        <v>271.06914912021159</v>
      </c>
      <c r="BH92" s="18">
        <v>270.27113065838813</v>
      </c>
      <c r="BI92" s="18">
        <v>270.82533860170838</v>
      </c>
      <c r="BJ92" s="18">
        <v>264.04474271106722</v>
      </c>
      <c r="BK92" s="18">
        <v>262.03484255433079</v>
      </c>
      <c r="BL92" s="18">
        <v>288.33871937620637</v>
      </c>
      <c r="BM92" s="18">
        <v>313.46964223301416</v>
      </c>
      <c r="BN92" s="18">
        <v>328.24476453709605</v>
      </c>
      <c r="BO92" s="18">
        <v>347.47711190843586</v>
      </c>
      <c r="BP92" s="18">
        <v>354.52815308010577</v>
      </c>
      <c r="BQ92" s="18">
        <v>354.88669796025749</v>
      </c>
      <c r="BR92" s="18">
        <v>359.09089278352263</v>
      </c>
      <c r="BS92" s="18">
        <v>374.81769564092156</v>
      </c>
      <c r="BT92" s="18">
        <v>384.30786641156675</v>
      </c>
      <c r="BU92" s="18">
        <v>388.29283665096756</v>
      </c>
      <c r="BV92" s="18">
        <v>393.74374324321747</v>
      </c>
      <c r="BW92" s="18">
        <v>406.39730427074431</v>
      </c>
      <c r="BX92" s="18">
        <v>453.95367276012894</v>
      </c>
      <c r="BY92" s="18">
        <v>467.44520439326766</v>
      </c>
      <c r="BZ92" s="18">
        <v>436.36448535382743</v>
      </c>
      <c r="CA92" s="18">
        <v>438.42765503561498</v>
      </c>
      <c r="CB92" s="18">
        <v>440.01242340588573</v>
      </c>
      <c r="CC92" s="18">
        <v>404.22964436674118</v>
      </c>
      <c r="CD92" s="18">
        <v>361.01781541085239</v>
      </c>
      <c r="CE92" s="18">
        <v>303.92415310943124</v>
      </c>
      <c r="CF92" s="18">
        <v>298.03377293550966</v>
      </c>
      <c r="CG92" s="18">
        <v>252.52828116059302</v>
      </c>
      <c r="CH92" s="18">
        <v>248.6293616924286</v>
      </c>
      <c r="CI92" s="18">
        <v>260.84447355222699</v>
      </c>
      <c r="CJ92" s="18">
        <v>206.55565662753583</v>
      </c>
      <c r="CK92" s="18">
        <v>184.22753031957149</v>
      </c>
      <c r="CL92" s="18">
        <v>178.95179851162436</v>
      </c>
      <c r="CM92" s="18">
        <v>179.41073595821857</v>
      </c>
      <c r="CN92" s="18">
        <v>191.74570424938202</v>
      </c>
      <c r="CO92" s="18">
        <v>186.81417552638052</v>
      </c>
      <c r="CP92" s="18">
        <v>169.42065118324757</v>
      </c>
      <c r="CQ92" s="18">
        <v>150.40240632605554</v>
      </c>
      <c r="CR92" s="18">
        <v>144.51100173819066</v>
      </c>
      <c r="CS92" s="18">
        <v>138.06641362094879</v>
      </c>
      <c r="CT92" s="18">
        <v>123.67339771771431</v>
      </c>
      <c r="CU92" s="18">
        <v>127.79768825340271</v>
      </c>
      <c r="CV92" s="18">
        <v>129.82602786111832</v>
      </c>
      <c r="CW92" s="18">
        <v>132.13300806140901</v>
      </c>
      <c r="CX92" s="18">
        <v>131.53577473247051</v>
      </c>
      <c r="CY92" s="18">
        <v>133.42069638812544</v>
      </c>
      <c r="CZ92" s="18">
        <v>133.39918369531631</v>
      </c>
      <c r="DA92" s="18">
        <v>133.45450204825403</v>
      </c>
      <c r="DB92" s="18">
        <v>135.08332021808624</v>
      </c>
      <c r="DC92" s="18">
        <v>136.18354079318044</v>
      </c>
      <c r="DD92" s="18">
        <v>134.02202737283707</v>
      </c>
      <c r="DE92" s="18">
        <v>131.92607644486429</v>
      </c>
      <c r="DF92" s="18">
        <v>133.40635459291934</v>
      </c>
      <c r="DG92" s="18">
        <v>137.95987457084655</v>
      </c>
      <c r="DH92" s="18">
        <v>145.59995375990866</v>
      </c>
      <c r="DI92" s="18">
        <v>146.23099274897575</v>
      </c>
      <c r="DJ92" s="18">
        <v>144.90642552030087</v>
      </c>
      <c r="DK92" s="18">
        <v>142.9600390280485</v>
      </c>
      <c r="DL92" s="18">
        <v>142.77052244853974</v>
      </c>
      <c r="DM92" s="18">
        <v>148.61480399501323</v>
      </c>
      <c r="DN92" s="18">
        <v>135.7389451417923</v>
      </c>
      <c r="DO92" s="18">
        <v>132.25184007883072</v>
      </c>
      <c r="DP92" s="18">
        <v>127.57231718587875</v>
      </c>
      <c r="DQ92" s="18">
        <v>127.22196761727332</v>
      </c>
      <c r="DR92" s="18">
        <v>125.30733795726299</v>
      </c>
      <c r="DS92" s="18">
        <v>125.5501240618229</v>
      </c>
      <c r="DT92" s="18">
        <v>133.7638750591278</v>
      </c>
      <c r="DU92" s="18">
        <v>135.35376549911499</v>
      </c>
      <c r="DV92" s="18">
        <v>134.33652245342731</v>
      </c>
      <c r="DW92" s="18">
        <v>133.54874813103677</v>
      </c>
      <c r="DX92" s="18">
        <v>136.26037183892728</v>
      </c>
      <c r="DY92" s="18">
        <v>135.29332507646083</v>
      </c>
      <c r="DZ92" s="18">
        <v>139.30902773416042</v>
      </c>
      <c r="EA92" s="18">
        <v>138.76403951632975</v>
      </c>
      <c r="EB92" s="18">
        <v>135.81167853176592</v>
      </c>
      <c r="EC92" s="18">
        <v>135.20727430522444</v>
      </c>
      <c r="ED92" s="18">
        <v>131.40157650589944</v>
      </c>
      <c r="EE92" s="18">
        <v>130.6558031551838</v>
      </c>
      <c r="EF92" s="18">
        <v>128.86205434048176</v>
      </c>
      <c r="EG92" s="18">
        <v>132.89004996550085</v>
      </c>
      <c r="EH92" s="18">
        <v>132.90746500253678</v>
      </c>
      <c r="EI92" s="18">
        <v>133.80280278897285</v>
      </c>
      <c r="EJ92" s="18">
        <v>134.43896384775641</v>
      </c>
      <c r="EK92" s="18">
        <v>134.63770015275477</v>
      </c>
      <c r="EL92" s="18">
        <v>135.92948613524436</v>
      </c>
      <c r="EM92" s="18">
        <v>137.71708846628667</v>
      </c>
      <c r="EN92" s="18">
        <v>137.89533649241926</v>
      </c>
      <c r="EO92" s="18">
        <v>139.22707461869715</v>
      </c>
      <c r="EP92" s="18">
        <v>142.98974703240393</v>
      </c>
      <c r="EQ92" s="18">
        <v>145.840691036582</v>
      </c>
      <c r="ER92" s="18">
        <v>144.03977132427693</v>
      </c>
      <c r="ES92" s="18">
        <v>144.57451540267468</v>
      </c>
      <c r="ET92" s="18">
        <v>145.31721551156045</v>
      </c>
      <c r="EU92" s="18">
        <v>146.96652196025849</v>
      </c>
      <c r="EV92" s="18">
        <v>149.69146304941177</v>
      </c>
      <c r="EW92" s="18">
        <v>151.57740911900999</v>
      </c>
      <c r="EX92" s="18">
        <v>145.86630138516423</v>
      </c>
      <c r="EY92" s="18">
        <v>150.13093663108347</v>
      </c>
      <c r="EZ92" s="18">
        <v>151.11232518875599</v>
      </c>
      <c r="FA92" s="18">
        <v>151.44628413426875</v>
      </c>
      <c r="FB92" s="18">
        <v>150.17805967247486</v>
      </c>
      <c r="FC92" s="18">
        <v>154.19171350228785</v>
      </c>
      <c r="FD92" s="18">
        <v>159.39778516209125</v>
      </c>
      <c r="FE92" s="18">
        <v>159.86286909234522</v>
      </c>
      <c r="FF92" s="18">
        <v>158.60898642575742</v>
      </c>
      <c r="FG92" s="18">
        <v>153.0423210579157</v>
      </c>
      <c r="FH92" s="18">
        <v>151.57433587718009</v>
      </c>
      <c r="FI92" s="18">
        <v>148.94978735446929</v>
      </c>
      <c r="FJ92" s="18">
        <v>148.12513413012027</v>
      </c>
      <c r="FK92" s="18">
        <v>143.95679379487038</v>
      </c>
      <c r="FL92" s="18">
        <v>140.97779804778099</v>
      </c>
      <c r="FM92" s="18">
        <v>140.41334596502782</v>
      </c>
      <c r="FN92" s="18">
        <v>139.47600720691679</v>
      </c>
      <c r="FO92" s="18">
        <v>133.1143966190815</v>
      </c>
      <c r="FP92" s="18">
        <v>137.53371837043761</v>
      </c>
      <c r="FQ92" s="18">
        <v>136.12207595658302</v>
      </c>
      <c r="FR92" s="18">
        <v>140.03636163389683</v>
      </c>
      <c r="FS92" s="18">
        <v>145.65629652678967</v>
      </c>
      <c r="FT92" s="18">
        <v>146.50451127183439</v>
      </c>
      <c r="FU92" s="18">
        <v>142.15997173833847</v>
      </c>
      <c r="FV92" s="18">
        <v>139.65835288882258</v>
      </c>
      <c r="FW92" s="18">
        <v>99.773820420742041</v>
      </c>
      <c r="FX92" s="18">
        <v>100.47042190217971</v>
      </c>
      <c r="FY92" s="18">
        <v>104.77705811977387</v>
      </c>
      <c r="FZ92" s="18">
        <v>107.08301390612127</v>
      </c>
      <c r="GA92" s="18">
        <v>106.42943781030178</v>
      </c>
      <c r="GB92" s="18">
        <v>108.53665729165077</v>
      </c>
      <c r="GC92" s="18">
        <v>112.59640974891185</v>
      </c>
      <c r="GD92" s="18">
        <v>115.72906758749485</v>
      </c>
      <c r="GE92" s="18">
        <v>116.89997272467613</v>
      </c>
      <c r="GF92" s="18">
        <v>120.96279842376708</v>
      </c>
      <c r="GG92" s="18">
        <v>123.57710280704499</v>
      </c>
      <c r="GH92" s="18">
        <v>122.82415855872631</v>
      </c>
      <c r="GI92" s="18">
        <v>127.59895194840432</v>
      </c>
      <c r="GJ92" s="18">
        <v>133.04371205699442</v>
      </c>
      <c r="GK92" s="18">
        <v>137.28990785193443</v>
      </c>
      <c r="GL92" s="18">
        <v>132.2108635210991</v>
      </c>
      <c r="GM92" s="18">
        <v>132.84087809622289</v>
      </c>
      <c r="GN92" s="18">
        <v>132.82243864524366</v>
      </c>
      <c r="GO92" s="18">
        <v>126.78556727743148</v>
      </c>
      <c r="GP92" s="18">
        <v>123.8065715303421</v>
      </c>
      <c r="GQ92" s="18">
        <v>126.55507414019108</v>
      </c>
      <c r="GR92" s="18">
        <v>127.32236018371582</v>
      </c>
      <c r="GS92" s="18">
        <v>129.00854553437233</v>
      </c>
      <c r="GT92" s="18">
        <v>129.68568315088748</v>
      </c>
      <c r="GU92" s="18">
        <v>126.37785052800179</v>
      </c>
      <c r="GV92" s="18">
        <v>124.97952549540997</v>
      </c>
      <c r="GW92" s="18">
        <v>121.90321042370796</v>
      </c>
      <c r="GX92" s="18">
        <v>128.96654456269741</v>
      </c>
      <c r="GY92" s="18">
        <v>126.81834852361679</v>
      </c>
      <c r="GZ92" s="18">
        <v>119.35754177463055</v>
      </c>
      <c r="HA92" s="18">
        <v>112.43762558770179</v>
      </c>
      <c r="HB92" s="18">
        <v>107.88820326554774</v>
      </c>
      <c r="HC92" s="18">
        <v>110.78114824140073</v>
      </c>
      <c r="HD92" s="18">
        <v>138.22827102398873</v>
      </c>
      <c r="HE92" s="18">
        <v>136.94775359487534</v>
      </c>
      <c r="HF92" s="18">
        <v>132.99556460165977</v>
      </c>
      <c r="HG92" s="18">
        <v>131.4609925146103</v>
      </c>
      <c r="HH92" s="18">
        <v>125.65666311192513</v>
      </c>
      <c r="HI92" s="18">
        <v>131.9332473424673</v>
      </c>
      <c r="HJ92" s="18">
        <v>134.08861427915096</v>
      </c>
      <c r="HK92" s="18">
        <v>128.40926337754726</v>
      </c>
      <c r="HL92" s="18">
        <v>126.28462885916234</v>
      </c>
      <c r="HM92" s="18">
        <v>127.25474886345863</v>
      </c>
      <c r="HN92" s="18">
        <v>130.81048966062068</v>
      </c>
      <c r="HO92" s="18">
        <v>129.06181505942345</v>
      </c>
      <c r="HP92" s="18">
        <v>126.14325973498822</v>
      </c>
      <c r="HQ92" s="18">
        <v>126.26004292452336</v>
      </c>
      <c r="HR92" s="18">
        <v>124.50931949543953</v>
      </c>
      <c r="HS92" s="18">
        <v>137.1065377560854</v>
      </c>
      <c r="HT92" s="18">
        <v>148.04215660071375</v>
      </c>
      <c r="HU92" s="18">
        <v>150.16883994698526</v>
      </c>
      <c r="HV92" s="18">
        <v>165.71329712247851</v>
      </c>
      <c r="HW92" s="18">
        <v>168.58985147523882</v>
      </c>
      <c r="HX92" s="18">
        <v>158.61615732336045</v>
      </c>
      <c r="HY92" s="18">
        <v>154.80021538460252</v>
      </c>
      <c r="HZ92" s="18">
        <v>147.96327672708037</v>
      </c>
      <c r="IA92" s="18">
        <v>150.99554199922085</v>
      </c>
      <c r="IB92" s="18">
        <v>151.83248819088936</v>
      </c>
      <c r="IC92" s="18">
        <v>161.08499492669105</v>
      </c>
      <c r="ID92" s="18">
        <v>165.78295727062223</v>
      </c>
      <c r="IE92" s="18">
        <v>173.08395544445514</v>
      </c>
      <c r="IF92" s="18">
        <v>156.38088609910011</v>
      </c>
      <c r="IG92" s="18">
        <v>146.99008348095415</v>
      </c>
      <c r="IH92" s="18">
        <v>145.16969990372658</v>
      </c>
      <c r="II92" s="18">
        <v>144.75071460092067</v>
      </c>
      <c r="IJ92" s="18">
        <v>129.06181505942345</v>
      </c>
      <c r="IK92" s="18">
        <v>122.72786364805698</v>
      </c>
      <c r="IL92" s="18">
        <v>120.08077801859378</v>
      </c>
      <c r="IM92" s="18">
        <v>131.6228499176502</v>
      </c>
      <c r="IN92" s="18">
        <v>138.83369966447353</v>
      </c>
      <c r="IO92" s="18">
        <v>146.29655524134637</v>
      </c>
      <c r="IP92" s="18">
        <v>145.77820178604125</v>
      </c>
      <c r="IQ92" s="18">
        <v>146.21869978165628</v>
      </c>
      <c r="IR92" s="18">
        <v>135.07819814836981</v>
      </c>
      <c r="IS92" s="18">
        <v>124.24911835384368</v>
      </c>
      <c r="IT92" s="18">
        <v>125.02050205314158</v>
      </c>
      <c r="IU92" s="18">
        <v>124.46424528193474</v>
      </c>
      <c r="IV92" s="18">
        <v>126.10638083302975</v>
      </c>
      <c r="IW92" s="18">
        <v>137.66484335517882</v>
      </c>
      <c r="IX92" s="18">
        <v>140.16646220469474</v>
      </c>
      <c r="IY92" s="18">
        <v>133.62660359072686</v>
      </c>
      <c r="IZ92" s="18">
        <v>122.88972105109691</v>
      </c>
      <c r="JA92" s="18">
        <v>125.08196688973904</v>
      </c>
      <c r="JB92" s="18">
        <v>127.19225961291791</v>
      </c>
      <c r="JC92" s="18">
        <v>127.47499786126613</v>
      </c>
      <c r="JD92" s="18">
        <v>129.44494587421417</v>
      </c>
      <c r="JE92" s="18">
        <v>138.29280910241604</v>
      </c>
      <c r="JF92" s="18">
        <v>154.49289120161535</v>
      </c>
      <c r="JG92" s="18">
        <v>160.6946932142973</v>
      </c>
      <c r="JH92" s="18">
        <v>158.13468277001382</v>
      </c>
      <c r="JI92" s="18">
        <v>152.2904012235403</v>
      </c>
      <c r="JJ92" s="18">
        <v>150.12786338925363</v>
      </c>
      <c r="JK92" s="18">
        <v>150.38806453084945</v>
      </c>
      <c r="JL92" s="18">
        <v>161.56954272186755</v>
      </c>
      <c r="JM92" s="18">
        <v>178.27363648116588</v>
      </c>
      <c r="JN92" s="18">
        <v>191.08085960018633</v>
      </c>
      <c r="JO92" s="18">
        <v>192.18517783105372</v>
      </c>
      <c r="JP92" s="18">
        <v>195.75628483736517</v>
      </c>
      <c r="JQ92" s="18">
        <v>201.55139451456068</v>
      </c>
      <c r="JR92" s="18">
        <v>197.10851124250888</v>
      </c>
      <c r="JS92" s="18">
        <v>209.98949216544631</v>
      </c>
      <c r="JT92" s="18">
        <v>219.569811363101</v>
      </c>
      <c r="JU92" s="18">
        <v>220.14655641317367</v>
      </c>
      <c r="JV92" s="18">
        <v>222.99442717552185</v>
      </c>
      <c r="JW92" s="18">
        <v>230.19913043868542</v>
      </c>
      <c r="JX92" s="18">
        <v>236.0925838544369</v>
      </c>
      <c r="JY92" s="18">
        <v>233.09002658665179</v>
      </c>
      <c r="JZ92" s="18">
        <v>228.47504177212716</v>
      </c>
      <c r="KA92" s="18">
        <v>230.53411379814148</v>
      </c>
      <c r="KB92" s="18">
        <v>226.8615898114443</v>
      </c>
      <c r="KC92" s="18">
        <v>225.0627189270258</v>
      </c>
      <c r="KD92" s="18">
        <v>222.92886468315126</v>
      </c>
      <c r="KE92" s="18">
        <v>223.90103351533412</v>
      </c>
      <c r="KF92" s="18">
        <v>209.42094242691994</v>
      </c>
      <c r="KG92" s="18">
        <v>203.81944698500632</v>
      </c>
      <c r="KH92" s="18">
        <v>201.0207480919361</v>
      </c>
      <c r="KI92" s="18">
        <v>199.66544844496252</v>
      </c>
      <c r="KJ92" s="18">
        <v>200.8445488936901</v>
      </c>
      <c r="KK92" s="18">
        <v>203.87681416583061</v>
      </c>
      <c r="KL92" s="18">
        <v>203.44041382598877</v>
      </c>
      <c r="KM92" s="18">
        <v>203.52748901116848</v>
      </c>
      <c r="KN92" s="18">
        <v>195.96526528179643</v>
      </c>
      <c r="KO92" s="18">
        <v>201.95911126399039</v>
      </c>
      <c r="KP92" s="18">
        <v>195.89048306393624</v>
      </c>
      <c r="KQ92" s="18">
        <v>183.50531848955154</v>
      </c>
      <c r="KR92" s="18">
        <v>167.751880869627</v>
      </c>
      <c r="KS92" s="18">
        <v>166.91186143612862</v>
      </c>
      <c r="KT92" s="18">
        <v>165.85159300482275</v>
      </c>
      <c r="KU92" s="18">
        <v>171.16932578444482</v>
      </c>
      <c r="KV92" s="18">
        <v>176.62330561852454</v>
      </c>
      <c r="KW92" s="18">
        <v>182.63559105169773</v>
      </c>
      <c r="KX92" s="18">
        <v>180.19543703877926</v>
      </c>
      <c r="KY92" s="18">
        <v>179.81230622398851</v>
      </c>
      <c r="KZ92" s="18">
        <v>177.98577616310121</v>
      </c>
      <c r="LA92" s="18">
        <v>178.82579559659956</v>
      </c>
      <c r="LB92" s="18">
        <v>175.00780482995509</v>
      </c>
      <c r="LC92" s="18">
        <v>199.08563015305998</v>
      </c>
      <c r="LD92" s="18">
        <v>199.15221705937387</v>
      </c>
      <c r="LE92" s="18">
        <v>207.58929029631614</v>
      </c>
      <c r="LF92" s="18">
        <v>218.85989250040055</v>
      </c>
      <c r="LG92" s="18">
        <v>223.26999452626706</v>
      </c>
      <c r="LH92" s="18">
        <v>220.36065892732145</v>
      </c>
      <c r="LI92" s="18">
        <v>219.69888751995563</v>
      </c>
      <c r="LJ92" s="18">
        <v>216.71784294497965</v>
      </c>
      <c r="LK92" s="18">
        <v>217.0681925135851</v>
      </c>
      <c r="LL92" s="18">
        <v>214.49281586015223</v>
      </c>
      <c r="LM92" s="18">
        <v>218.9316014764309</v>
      </c>
      <c r="LN92" s="18">
        <v>218.01065334141254</v>
      </c>
      <c r="LO92" s="18">
        <v>226.49689844763279</v>
      </c>
      <c r="LP92" s="18">
        <v>237.72345085215568</v>
      </c>
      <c r="LQ92" s="18">
        <v>243.99901066875458</v>
      </c>
      <c r="LR92" s="18">
        <v>244.64029379725457</v>
      </c>
      <c r="LS92" s="18">
        <v>254.62115884673594</v>
      </c>
      <c r="LT92" s="18">
        <v>249.48269850718975</v>
      </c>
      <c r="LU92" s="18">
        <v>241.06406472122669</v>
      </c>
      <c r="LV92" s="18">
        <v>233.48135271298887</v>
      </c>
      <c r="LW92" s="18">
        <v>227.09105853474139</v>
      </c>
      <c r="LX92" s="18">
        <v>233.98126671731472</v>
      </c>
      <c r="LY92" s="18">
        <v>238.27970762336253</v>
      </c>
      <c r="LZ92" s="18">
        <v>239.16787451219557</v>
      </c>
      <c r="MA92" s="18">
        <v>245.98227606296541</v>
      </c>
      <c r="MB92" s="18">
        <v>257.79479324305061</v>
      </c>
      <c r="MC92" s="18">
        <v>264.50060691583155</v>
      </c>
      <c r="MD92" s="18">
        <v>268.13625200057027</v>
      </c>
      <c r="ME92" s="18">
        <v>266.7450978655815</v>
      </c>
      <c r="MF92" s="18">
        <v>259.16033702945708</v>
      </c>
      <c r="MG92" s="18">
        <v>252.96980357015133</v>
      </c>
      <c r="MH92" s="18">
        <v>253.95631419754028</v>
      </c>
      <c r="MI92" s="18">
        <v>251.85421678590774</v>
      </c>
      <c r="MJ92" s="18">
        <v>248.42345448982715</v>
      </c>
      <c r="MK92" s="18">
        <v>251.07873543083667</v>
      </c>
      <c r="ML92" s="18">
        <v>257.00087243700028</v>
      </c>
      <c r="MM92" s="18">
        <v>262.1362595347166</v>
      </c>
      <c r="MN92" s="18">
        <v>264.75671040165423</v>
      </c>
      <c r="MO92" s="18">
        <v>259.36317099022864</v>
      </c>
      <c r="MP92" s="18">
        <v>259.03126087260245</v>
      </c>
      <c r="MQ92" s="18">
        <v>258.36026973974703</v>
      </c>
      <c r="MR92" s="18">
        <v>260.53305171346665</v>
      </c>
      <c r="MS92" s="18">
        <v>258.11133715152744</v>
      </c>
      <c r="MT92" s="18">
        <v>260.1622138659954</v>
      </c>
      <c r="MU92" s="18">
        <v>260.95613467204572</v>
      </c>
      <c r="MV92" s="18">
        <v>272.39166752099987</v>
      </c>
      <c r="MW92" s="18">
        <v>291.32795926272865</v>
      </c>
      <c r="MX92" s="18">
        <v>293.29893168962002</v>
      </c>
      <c r="MY92" s="18">
        <v>282.81917704975604</v>
      </c>
      <c r="MZ92" s="18">
        <v>269.69336119437219</v>
      </c>
      <c r="NA92" s="18">
        <v>273.72033240544795</v>
      </c>
      <c r="NB92" s="18">
        <v>278.45517365133765</v>
      </c>
      <c r="NC92" s="18">
        <v>277.55164055335524</v>
      </c>
      <c r="ND92" s="18">
        <v>279.82891274929051</v>
      </c>
      <c r="NE92" s="18">
        <v>289.59669969856736</v>
      </c>
      <c r="NF92" s="18">
        <v>300.61427165865899</v>
      </c>
      <c r="NG92" s="18">
        <v>310.66377244234081</v>
      </c>
      <c r="NH92" s="18">
        <v>310.60640526151656</v>
      </c>
      <c r="NI92" s="18">
        <v>316.87786742234232</v>
      </c>
      <c r="NJ92" s="18">
        <v>314.35576029396054</v>
      </c>
      <c r="NK92" s="18">
        <v>313.08138934850695</v>
      </c>
      <c r="NL92" s="18">
        <v>303.93132400703428</v>
      </c>
      <c r="NM92" s="18"/>
      <c r="NN92" s="18"/>
      <c r="NO92" s="18"/>
      <c r="NP92" s="18"/>
      <c r="NQ92" s="18"/>
      <c r="NR92" s="18"/>
      <c r="NS92" s="18"/>
      <c r="NT92" s="18"/>
      <c r="NU92" s="18"/>
      <c r="NV92" s="18"/>
      <c r="NW92" s="18"/>
      <c r="NX92" s="18"/>
      <c r="NY92" s="18"/>
      <c r="NZ92" s="18"/>
      <c r="OA92" s="18"/>
      <c r="OB92" s="18"/>
      <c r="OC92" s="18"/>
      <c r="OD92" s="18"/>
      <c r="OE92" s="18"/>
      <c r="OF92" s="18"/>
      <c r="OG92" s="18"/>
      <c r="OH92" s="18"/>
      <c r="OI92" s="18"/>
      <c r="OJ92" s="18"/>
      <c r="OK92" s="18"/>
      <c r="OL92" s="18"/>
      <c r="OM92" s="18"/>
      <c r="ON92" s="18"/>
      <c r="OO92" s="18"/>
      <c r="OP92" s="18"/>
      <c r="OQ92" s="18"/>
      <c r="OR92" s="18"/>
      <c r="OS92" s="18"/>
      <c r="OT92" s="18"/>
      <c r="OU92" s="18"/>
      <c r="OV92" s="18"/>
      <c r="OW92" s="18"/>
      <c r="OX92" s="18"/>
      <c r="OY92" s="18"/>
      <c r="OZ92" s="18"/>
      <c r="PA92" s="18"/>
      <c r="PB92" s="18"/>
      <c r="PC92" s="18"/>
      <c r="PD92" s="18"/>
      <c r="PE92" s="18"/>
      <c r="PF92" s="18"/>
      <c r="PG92" s="18"/>
      <c r="PH92" s="18"/>
      <c r="PI92" s="18"/>
      <c r="PJ92" s="18"/>
      <c r="PK92" s="18"/>
      <c r="PL92" s="18"/>
      <c r="PM92" s="18"/>
      <c r="PN92" s="18"/>
      <c r="PO92" s="18"/>
      <c r="PP92" s="18"/>
      <c r="PQ92" s="18"/>
      <c r="PR92" s="18"/>
      <c r="PS92" s="18"/>
      <c r="PT92" s="18"/>
      <c r="PU92" s="18"/>
      <c r="PV92" s="18"/>
      <c r="PW92" s="18"/>
      <c r="PX92" s="18"/>
      <c r="PY92" s="18"/>
      <c r="PZ92" s="18"/>
      <c r="QA92" s="18"/>
      <c r="QB92" s="18"/>
      <c r="QC92" s="18"/>
      <c r="QD92" s="18"/>
      <c r="QE92" s="18"/>
      <c r="QF92" s="18"/>
      <c r="QG92" s="18"/>
      <c r="QH92" s="18"/>
      <c r="QI92" s="18"/>
      <c r="QJ92" s="18"/>
      <c r="QK92" s="18"/>
      <c r="QL92" s="18"/>
      <c r="QM92" s="18"/>
      <c r="QN92" s="18"/>
      <c r="QO92" s="18"/>
      <c r="QP92" s="18"/>
      <c r="QQ92" s="18"/>
      <c r="QR92" s="18"/>
      <c r="QS92" s="18"/>
      <c r="QT92" s="18"/>
      <c r="QU92" s="18"/>
      <c r="QV92" s="18"/>
      <c r="QW92" s="18"/>
      <c r="QX92" s="18"/>
      <c r="QY92" s="18"/>
      <c r="QZ92" s="18"/>
      <c r="RA92" s="18"/>
      <c r="RB92" s="18"/>
      <c r="RC92" s="18"/>
      <c r="RD92" s="18"/>
      <c r="RE92" s="18"/>
      <c r="RF92" s="18"/>
      <c r="RG92" s="18"/>
      <c r="RH92" s="18"/>
      <c r="RI92" s="18"/>
      <c r="RJ92" s="18"/>
      <c r="RK92" s="18"/>
      <c r="RL92" s="18"/>
      <c r="RM92" s="18"/>
      <c r="RN92" s="18"/>
      <c r="RO92" s="18"/>
      <c r="RP92" s="18"/>
      <c r="RQ92" s="18"/>
      <c r="RR92" s="18"/>
      <c r="RS92" s="18"/>
      <c r="RT92" s="18"/>
      <c r="RU92" s="18"/>
      <c r="RV92" s="18"/>
      <c r="RW92" s="18"/>
      <c r="RX92" s="18"/>
      <c r="RY92" s="18"/>
      <c r="RZ92" s="18"/>
      <c r="SA92" s="18"/>
      <c r="SB92" s="18"/>
      <c r="SC92" s="18"/>
      <c r="SD92" s="18"/>
      <c r="SE92" s="18"/>
      <c r="SF92" s="18"/>
      <c r="SG92" s="18"/>
      <c r="SH92" s="18"/>
      <c r="SI92" s="18"/>
      <c r="SJ92" s="18"/>
      <c r="SK92" s="18"/>
      <c r="SL92" s="18"/>
      <c r="SM92" s="18"/>
      <c r="SN92" s="18"/>
      <c r="SO92" s="18"/>
    </row>
    <row r="93" spans="1:513" x14ac:dyDescent="0.25">
      <c r="A93" s="5" t="s">
        <v>135</v>
      </c>
      <c r="B93" s="5" t="str">
        <f ca="1">_xlfn.XLOOKUP(A93,bonds[worksheet get],bonds[unique lookup],"-")</f>
        <v>ENGIFP 1 5/8 PERP nc-25</v>
      </c>
      <c r="C93" s="5" t="str">
        <f ca="1">_xlfn.XLOOKUP(A93,bonds[worksheet get],bonds[ID_ISIN],"-")</f>
        <v>FR0013431244</v>
      </c>
      <c r="D93" s="18">
        <f ca="1">_xll.BDH(A93,"blp_i_sprd_mid","-2AY",,"Dates=H","Fill=C","Sort=R","Dir=H","factor="&amp;_xlfn.XLOOKUP(A93,bonds[worksheet get],bonds[yas/blp factor]),"cols=261;rows=1")</f>
        <v>243.61839504009484</v>
      </c>
      <c r="E93" s="18">
        <v>244.41892643940449</v>
      </c>
      <c r="F93" s="18">
        <v>247.23327902424333</v>
      </c>
      <c r="G93" s="18">
        <v>248.34862614238261</v>
      </c>
      <c r="H93" s="18">
        <v>247.13233811122177</v>
      </c>
      <c r="I93" s="18">
        <v>251.39584241765738</v>
      </c>
      <c r="J93" s="18">
        <v>252.3412889891267</v>
      </c>
      <c r="K93" s="18">
        <v>251.31688863420487</v>
      </c>
      <c r="L93" s="18">
        <v>249.79677844899894</v>
      </c>
      <c r="M93" s="18">
        <v>246.88948027098178</v>
      </c>
      <c r="N93" s="18">
        <v>244.94062105917931</v>
      </c>
      <c r="O93" s="18">
        <v>247.56808304268122</v>
      </c>
      <c r="P93" s="18">
        <v>241.17682424294949</v>
      </c>
      <c r="Q93" s="18">
        <v>240.18540458238124</v>
      </c>
      <c r="R93" s="18">
        <v>228.35732828921081</v>
      </c>
      <c r="S93" s="18">
        <v>222.17294839042424</v>
      </c>
      <c r="T93" s="18">
        <v>233.81513349723815</v>
      </c>
      <c r="U93" s="18">
        <v>229.97737997245787</v>
      </c>
      <c r="V93" s="18">
        <v>227.90759154802561</v>
      </c>
      <c r="W93" s="18">
        <v>206.71799513334037</v>
      </c>
      <c r="X93" s="18">
        <v>194.63107036024331</v>
      </c>
      <c r="Y93" s="18">
        <v>190.95222381734848</v>
      </c>
      <c r="Z93" s="18">
        <v>197.5073866738677</v>
      </c>
      <c r="AA93" s="18">
        <v>219.36958937036991</v>
      </c>
      <c r="AB93" s="18">
        <v>226.97113971138</v>
      </c>
      <c r="AC93" s="18">
        <v>234.26487023842333</v>
      </c>
      <c r="AD93" s="18">
        <v>235.92889618080855</v>
      </c>
      <c r="AE93" s="18">
        <v>236.69045039588212</v>
      </c>
      <c r="AF93" s="18">
        <v>233.17950556969643</v>
      </c>
      <c r="AG93" s="18">
        <v>233.70219960445166</v>
      </c>
      <c r="AH93" s="18">
        <v>250.98808110564946</v>
      </c>
      <c r="AI93" s="18">
        <v>256.5558219615221</v>
      </c>
      <c r="AJ93" s="18">
        <v>259.84489666205644</v>
      </c>
      <c r="AK93" s="18">
        <v>262.74320010524985</v>
      </c>
      <c r="AL93" s="18">
        <v>266.28512679582832</v>
      </c>
      <c r="AM93" s="18">
        <v>276.12736552292108</v>
      </c>
      <c r="AN93" s="18">
        <v>290.48596054649352</v>
      </c>
      <c r="AO93" s="18">
        <v>294.3317093911171</v>
      </c>
      <c r="AP93" s="18">
        <v>296.25858147335055</v>
      </c>
      <c r="AQ93" s="18">
        <v>289.09177664881946</v>
      </c>
      <c r="AR93" s="18">
        <v>287.71158456087113</v>
      </c>
      <c r="AS93" s="18">
        <v>286.90305784171824</v>
      </c>
      <c r="AT93" s="18">
        <v>285.48788622945546</v>
      </c>
      <c r="AU93" s="18">
        <v>289.13075383305551</v>
      </c>
      <c r="AV93" s="18">
        <v>290.46397341692449</v>
      </c>
      <c r="AW93" s="18">
        <v>292.70865946292878</v>
      </c>
      <c r="AX93" s="18">
        <v>289.55550519973042</v>
      </c>
      <c r="AY93" s="18">
        <v>272.8153042778373</v>
      </c>
      <c r="AZ93" s="18">
        <v>262.62327030760048</v>
      </c>
      <c r="BA93" s="18">
        <v>259.10832782149316</v>
      </c>
      <c r="BB93" s="18">
        <v>254.8987919239998</v>
      </c>
      <c r="BC93" s="18">
        <v>263.17994445168972</v>
      </c>
      <c r="BD93" s="18">
        <v>265.87036957895759</v>
      </c>
      <c r="BE93" s="18">
        <v>270.81247665709259</v>
      </c>
      <c r="BF93" s="18">
        <v>275.85552464824917</v>
      </c>
      <c r="BG93" s="18">
        <v>271.35216074651481</v>
      </c>
      <c r="BH93" s="18">
        <v>273.29602288341522</v>
      </c>
      <c r="BI93" s="18">
        <v>273.87468415707355</v>
      </c>
      <c r="BJ93" s="18">
        <v>267.34350726008415</v>
      </c>
      <c r="BK93" s="18">
        <v>267.04168393599986</v>
      </c>
      <c r="BL93" s="18">
        <v>291.13857852870228</v>
      </c>
      <c r="BM93" s="18">
        <v>316.39279566872119</v>
      </c>
      <c r="BN93" s="18">
        <v>330.66144334405664</v>
      </c>
      <c r="BO93" s="18">
        <v>350.2359851503968</v>
      </c>
      <c r="BP93" s="18">
        <v>352.71153605687618</v>
      </c>
      <c r="BQ93" s="18">
        <v>353.73693582677845</v>
      </c>
      <c r="BR93" s="18">
        <v>351.9469835968614</v>
      </c>
      <c r="BS93" s="18">
        <v>377.35411122888326</v>
      </c>
      <c r="BT93" s="18">
        <v>384.93067619538306</v>
      </c>
      <c r="BU93" s="18">
        <v>385.99405373454096</v>
      </c>
      <c r="BV93" s="18">
        <v>388.35067425835132</v>
      </c>
      <c r="BW93" s="18">
        <v>398.22589367979765</v>
      </c>
      <c r="BX93" s="18">
        <v>442.54395157116653</v>
      </c>
      <c r="BY93" s="18">
        <v>453.16473456799986</v>
      </c>
      <c r="BZ93" s="18">
        <v>436.88426453709599</v>
      </c>
      <c r="CA93" s="18">
        <v>440.85094259434936</v>
      </c>
      <c r="CB93" s="18">
        <v>440.49215261638165</v>
      </c>
      <c r="CC93" s="18">
        <v>403.87758539402483</v>
      </c>
      <c r="CD93" s="18">
        <v>367.42392398351433</v>
      </c>
      <c r="CE93" s="18">
        <v>305.41821976882215</v>
      </c>
      <c r="CF93" s="18">
        <v>305.48717940247059</v>
      </c>
      <c r="CG93" s="18">
        <v>259.69998148989674</v>
      </c>
      <c r="CH93" s="18">
        <v>257.93601404947043</v>
      </c>
      <c r="CI93" s="18">
        <v>269.03251857697961</v>
      </c>
      <c r="CJ93" s="18">
        <v>212.93635514146089</v>
      </c>
      <c r="CK93" s="18">
        <v>194.97986618840693</v>
      </c>
      <c r="CL93" s="18">
        <v>186.97255336534977</v>
      </c>
      <c r="CM93" s="18">
        <v>189.87285563850403</v>
      </c>
      <c r="CN93" s="18">
        <v>204.13250857901573</v>
      </c>
      <c r="CO93" s="18">
        <v>199.27835001915693</v>
      </c>
      <c r="CP93" s="18">
        <v>180.60428111016751</v>
      </c>
      <c r="CQ93" s="18">
        <v>161.18864628571271</v>
      </c>
      <c r="CR93" s="18">
        <v>156.34348246067762</v>
      </c>
      <c r="CS93" s="18">
        <v>148.01535742890835</v>
      </c>
      <c r="CT93" s="18">
        <v>135.40873686599733</v>
      </c>
      <c r="CU93" s="18">
        <v>137.52949545443059</v>
      </c>
      <c r="CV93" s="18">
        <v>139.58229382419586</v>
      </c>
      <c r="CW93" s="18">
        <v>141.41222265332937</v>
      </c>
      <c r="CX93" s="18">
        <v>140.49975677621364</v>
      </c>
      <c r="CY93" s="18">
        <v>142.72745276755094</v>
      </c>
      <c r="CZ93" s="18">
        <v>142.3766581094265</v>
      </c>
      <c r="DA93" s="18">
        <v>142.03185994118454</v>
      </c>
      <c r="DB93" s="18">
        <v>143.34309239548443</v>
      </c>
      <c r="DC93" s="18">
        <v>144.43245472413301</v>
      </c>
      <c r="DD93" s="18">
        <v>141.85396407467127</v>
      </c>
      <c r="DE93" s="18">
        <v>138.84272673869134</v>
      </c>
      <c r="DF93" s="18">
        <v>141.22133439207076</v>
      </c>
      <c r="DG93" s="18">
        <v>147.9843755645156</v>
      </c>
      <c r="DH93" s="18">
        <v>158.82403044205904</v>
      </c>
      <c r="DI93" s="18">
        <v>159.78746648317576</v>
      </c>
      <c r="DJ93" s="18">
        <v>158.41027264016864</v>
      </c>
      <c r="DK93" s="18">
        <v>155.42801833862066</v>
      </c>
      <c r="DL93" s="18">
        <v>155.70285745823384</v>
      </c>
      <c r="DM93" s="18">
        <v>160.60998501205444</v>
      </c>
      <c r="DN93" s="18">
        <v>150.11213005781173</v>
      </c>
      <c r="DO93" s="18">
        <v>146.51523554331064</v>
      </c>
      <c r="DP93" s="18">
        <v>139.7152160165906</v>
      </c>
      <c r="DQ93" s="18">
        <v>140.6786520577073</v>
      </c>
      <c r="DR93" s="18">
        <v>138.50892213523389</v>
      </c>
      <c r="DS93" s="18">
        <v>140.05401769495009</v>
      </c>
      <c r="DT93" s="18">
        <v>148.00036620420215</v>
      </c>
      <c r="DU93" s="18">
        <v>148.56503566813467</v>
      </c>
      <c r="DV93" s="18">
        <v>147.77249958866835</v>
      </c>
      <c r="DW93" s="18">
        <v>147.94339955031873</v>
      </c>
      <c r="DX93" s="18">
        <v>150.52788668966295</v>
      </c>
      <c r="DY93" s="18">
        <v>149.69237576603891</v>
      </c>
      <c r="DZ93" s="18">
        <v>153.37222172391412</v>
      </c>
      <c r="EA93" s="18">
        <v>153.53512636572123</v>
      </c>
      <c r="EB93" s="18">
        <v>151.09055732363461</v>
      </c>
      <c r="EC93" s="18">
        <v>148.39913278138636</v>
      </c>
      <c r="ED93" s="18">
        <v>144.63633538013698</v>
      </c>
      <c r="EE93" s="18">
        <v>143.22416201281547</v>
      </c>
      <c r="EF93" s="18">
        <v>141.17536130297185</v>
      </c>
      <c r="EG93" s="18">
        <v>145.14004053026437</v>
      </c>
      <c r="EH93" s="18">
        <v>145.05209201198815</v>
      </c>
      <c r="EI93" s="18">
        <v>145.21899431371688</v>
      </c>
      <c r="EJ93" s="18">
        <v>145.99653916847706</v>
      </c>
      <c r="EK93" s="18">
        <v>145.36191065591575</v>
      </c>
      <c r="EL93" s="18">
        <v>145.41288081991672</v>
      </c>
      <c r="EM93" s="18">
        <v>147.79748496317862</v>
      </c>
      <c r="EN93" s="18">
        <v>147.50065871399639</v>
      </c>
      <c r="EO93" s="18">
        <v>149.08972853285073</v>
      </c>
      <c r="EP93" s="18">
        <v>151.73418057101966</v>
      </c>
      <c r="EQ93" s="18">
        <v>154.55952672064305</v>
      </c>
      <c r="ER93" s="18">
        <v>152.04000155502555</v>
      </c>
      <c r="ES93" s="18">
        <v>152.47174882656336</v>
      </c>
      <c r="ET93" s="18">
        <v>154.16775604832173</v>
      </c>
      <c r="EU93" s="18">
        <v>155.7508293772936</v>
      </c>
      <c r="EV93" s="18">
        <v>158.73208426386117</v>
      </c>
      <c r="EW93" s="18">
        <v>161.35055151253937</v>
      </c>
      <c r="EX93" s="18">
        <v>155.76182294207811</v>
      </c>
      <c r="EY93" s="18">
        <v>159.74449163901807</v>
      </c>
      <c r="EZ93" s="18">
        <v>160.70093177527187</v>
      </c>
      <c r="FA93" s="18">
        <v>161.16865798610451</v>
      </c>
      <c r="FB93" s="18">
        <v>160.16924300569298</v>
      </c>
      <c r="FC93" s="18">
        <v>163.90805444741247</v>
      </c>
      <c r="FD93" s="18">
        <v>168.6402843796611</v>
      </c>
      <c r="FE93" s="18">
        <v>169.09002112084627</v>
      </c>
      <c r="FF93" s="18">
        <v>167.60788870489597</v>
      </c>
      <c r="FG93" s="18">
        <v>162.83268392848967</v>
      </c>
      <c r="FH93" s="18">
        <v>161.03673520869017</v>
      </c>
      <c r="FI93" s="18">
        <v>159.70151679486034</v>
      </c>
      <c r="FJ93" s="18">
        <v>159.14184440582991</v>
      </c>
      <c r="FK93" s="18">
        <v>155.04224415618182</v>
      </c>
      <c r="FL93" s="18">
        <v>151.29243914967776</v>
      </c>
      <c r="FM93" s="18">
        <v>150.77074452990294</v>
      </c>
      <c r="FN93" s="18">
        <v>149.29460860383512</v>
      </c>
      <c r="FO93" s="18">
        <v>141.39023552376034</v>
      </c>
      <c r="FP93" s="18">
        <v>144.41246642452481</v>
      </c>
      <c r="FQ93" s="18">
        <v>143.05326205116509</v>
      </c>
      <c r="FR93" s="18">
        <v>147.93240598553419</v>
      </c>
      <c r="FS93" s="18">
        <v>152.72560023158789</v>
      </c>
      <c r="FT93" s="18">
        <v>153.06240307998655</v>
      </c>
      <c r="FU93" s="18">
        <v>165.14133253324033</v>
      </c>
      <c r="FV93" s="18">
        <v>145.99753858345747</v>
      </c>
      <c r="FW93" s="18">
        <v>142.5765411055088</v>
      </c>
      <c r="FX93" s="18">
        <v>145.29295102226732</v>
      </c>
      <c r="FY93" s="18">
        <v>148.13828547149896</v>
      </c>
      <c r="FZ93" s="18">
        <v>150.54387732934953</v>
      </c>
      <c r="GA93" s="18">
        <v>149.1536910915971</v>
      </c>
      <c r="GB93" s="18">
        <v>149.2836150390506</v>
      </c>
      <c r="GC93" s="18">
        <v>153.22830596673489</v>
      </c>
      <c r="GD93" s="18">
        <v>155.37105168473718</v>
      </c>
      <c r="GE93" s="18">
        <v>156.11961350506544</v>
      </c>
      <c r="GF93" s="18">
        <v>158.4832299337387</v>
      </c>
      <c r="GG93" s="18">
        <v>162.14508642196657</v>
      </c>
      <c r="GH93" s="18">
        <v>160.55601660311223</v>
      </c>
      <c r="GI93" s="18">
        <v>165.37619505363705</v>
      </c>
      <c r="GJ93" s="18">
        <v>170.88497042566539</v>
      </c>
      <c r="GK93" s="18">
        <v>175.47728226065638</v>
      </c>
      <c r="GL93" s="18">
        <v>172.30813735777139</v>
      </c>
      <c r="GM93" s="18">
        <v>173.08768104249239</v>
      </c>
      <c r="GN93" s="18">
        <v>174.66975495648384</v>
      </c>
      <c r="GO93" s="18">
        <v>169.76762447756528</v>
      </c>
      <c r="GP93" s="18">
        <v>166.98625258708</v>
      </c>
      <c r="GQ93" s="18">
        <v>169.06203750139474</v>
      </c>
      <c r="GR93" s="18">
        <v>170.20536823898556</v>
      </c>
      <c r="GS93" s="18">
        <v>173.1316553016305</v>
      </c>
      <c r="GT93" s="18">
        <v>175.21843378072978</v>
      </c>
      <c r="GU93" s="18">
        <v>171.68150416505338</v>
      </c>
      <c r="GV93" s="18">
        <v>170.61512838095427</v>
      </c>
      <c r="GW93" s="18">
        <v>166.88331284409762</v>
      </c>
      <c r="GX93" s="18">
        <v>170.13840743529798</v>
      </c>
      <c r="GY93" s="18">
        <v>169.28090938210488</v>
      </c>
      <c r="GZ93" s="18">
        <v>163.57624867391587</v>
      </c>
      <c r="HA93" s="18">
        <v>159.01391928833723</v>
      </c>
      <c r="HB93" s="18">
        <v>154.6854530081749</v>
      </c>
      <c r="HC93" s="18">
        <v>158.31532821702956</v>
      </c>
      <c r="HD93" s="18">
        <v>181.47876921802759</v>
      </c>
      <c r="HE93" s="18">
        <v>181.50275517755748</v>
      </c>
      <c r="HF93" s="18">
        <v>176.64260012781622</v>
      </c>
      <c r="HG93" s="18">
        <v>176.54565687471629</v>
      </c>
      <c r="HH93" s="18">
        <v>169.98849518823624</v>
      </c>
      <c r="HI93" s="18">
        <v>177.10033218884467</v>
      </c>
      <c r="HJ93" s="18">
        <v>178.62643886393309</v>
      </c>
      <c r="HK93" s="18">
        <v>174.67175378644467</v>
      </c>
      <c r="HL93" s="18">
        <v>173.95617266047</v>
      </c>
      <c r="HM93" s="18">
        <v>174.0601118184328</v>
      </c>
      <c r="HN93" s="18">
        <v>178.32561495482923</v>
      </c>
      <c r="HO93" s="18">
        <v>177.19727544194458</v>
      </c>
      <c r="HP93" s="18">
        <v>174.07610245811938</v>
      </c>
      <c r="HQ93" s="18">
        <v>176.62860831809044</v>
      </c>
      <c r="HR93" s="18">
        <v>174.66275905162095</v>
      </c>
      <c r="HS93" s="18">
        <v>183.46260795414446</v>
      </c>
      <c r="HT93" s="18">
        <v>192.17151009345054</v>
      </c>
      <c r="HU93" s="18">
        <v>194.2213102182746</v>
      </c>
      <c r="HV93" s="18">
        <v>207.86532353085278</v>
      </c>
      <c r="HW93" s="18">
        <v>210.07103239262102</v>
      </c>
      <c r="HX93" s="18">
        <v>201.45907350641488</v>
      </c>
      <c r="HY93" s="18">
        <v>197.84319010728598</v>
      </c>
      <c r="HZ93" s="18">
        <v>196.10320862638949</v>
      </c>
      <c r="IA93" s="18">
        <v>197.58534104233979</v>
      </c>
      <c r="IB93" s="18">
        <v>198.65571448636055</v>
      </c>
      <c r="IC93" s="18">
        <v>205.14591536915302</v>
      </c>
      <c r="ID93" s="18">
        <v>207.05679681169985</v>
      </c>
      <c r="IE93" s="18">
        <v>210.7016632452607</v>
      </c>
      <c r="IF93" s="18">
        <v>204.11351969438792</v>
      </c>
      <c r="IG93" s="18">
        <v>195.77639992779493</v>
      </c>
      <c r="IH93" s="18">
        <v>189.83787611418964</v>
      </c>
      <c r="II93" s="18">
        <v>190.39754850322007</v>
      </c>
      <c r="IJ93" s="18">
        <v>176.07193417400123</v>
      </c>
      <c r="IK93" s="18">
        <v>170.62812077569961</v>
      </c>
      <c r="IL93" s="18">
        <v>168.49936686742308</v>
      </c>
      <c r="IM93" s="18">
        <v>176.17087625706196</v>
      </c>
      <c r="IN93" s="18">
        <v>182.95790338903666</v>
      </c>
      <c r="IO93" s="18">
        <v>189.07432306915521</v>
      </c>
      <c r="IP93" s="18">
        <v>190.11771230870485</v>
      </c>
      <c r="IQ93" s="18">
        <v>189.2282329761386</v>
      </c>
      <c r="IR93" s="18">
        <v>182.08041703623533</v>
      </c>
      <c r="IS93" s="18">
        <v>177.08134330421686</v>
      </c>
      <c r="IT93" s="18">
        <v>177.50009818100929</v>
      </c>
      <c r="IU93" s="18">
        <v>175.75112196528912</v>
      </c>
      <c r="IV93" s="18">
        <v>176.27581483000515</v>
      </c>
      <c r="IW93" s="18">
        <v>183.47659976387024</v>
      </c>
      <c r="IX93" s="18">
        <v>185.31552332782746</v>
      </c>
      <c r="IY93" s="18">
        <v>182.01645447748899</v>
      </c>
      <c r="IZ93" s="18">
        <v>167.18813441312312</v>
      </c>
      <c r="JA93" s="18">
        <v>165.79295110046863</v>
      </c>
      <c r="JB93" s="18">
        <v>165.52610730069875</v>
      </c>
      <c r="JC93" s="18">
        <v>166.01382181113956</v>
      </c>
      <c r="JD93" s="18">
        <v>172.48903146922589</v>
      </c>
      <c r="JE93" s="18"/>
      <c r="JF93" s="18"/>
      <c r="JG93" s="18"/>
      <c r="JH93" s="18"/>
      <c r="JI93" s="18"/>
      <c r="JJ93" s="18"/>
      <c r="JK93" s="18"/>
      <c r="JL93" s="18"/>
      <c r="JM93" s="18"/>
      <c r="JN93" s="18"/>
      <c r="JO93" s="18"/>
      <c r="JP93" s="18"/>
      <c r="JQ93" s="18"/>
      <c r="JR93" s="18"/>
      <c r="JS93" s="18"/>
      <c r="JT93" s="18"/>
      <c r="JU93" s="18"/>
      <c r="JV93" s="18"/>
      <c r="JW93" s="18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8"/>
      <c r="KP93" s="18"/>
      <c r="KQ93" s="18"/>
      <c r="KR93" s="18"/>
      <c r="KS93" s="18"/>
      <c r="KT93" s="18"/>
      <c r="KU93" s="18"/>
      <c r="KV93" s="18"/>
      <c r="KW93" s="18"/>
      <c r="KX93" s="18"/>
      <c r="KY93" s="18"/>
      <c r="KZ93" s="18"/>
      <c r="LA93" s="18"/>
      <c r="LB93" s="18"/>
      <c r="LC93" s="18"/>
      <c r="LD93" s="18"/>
      <c r="LE93" s="18"/>
      <c r="LF93" s="18"/>
      <c r="LG93" s="18"/>
      <c r="LH93" s="18"/>
      <c r="LI93" s="18"/>
      <c r="LJ93" s="18"/>
      <c r="LK93" s="18"/>
      <c r="LL93" s="18"/>
      <c r="LM93" s="18"/>
      <c r="LN93" s="18"/>
      <c r="LO93" s="18"/>
      <c r="LP93" s="18"/>
      <c r="LQ93" s="18"/>
      <c r="LR93" s="18"/>
      <c r="LS93" s="18"/>
      <c r="LT93" s="18"/>
      <c r="LU93" s="18"/>
      <c r="LV93" s="18"/>
      <c r="LW93" s="18"/>
      <c r="LX93" s="18"/>
      <c r="LY93" s="18"/>
      <c r="LZ93" s="18"/>
      <c r="MA93" s="18"/>
      <c r="MB93" s="18"/>
      <c r="MC93" s="18"/>
      <c r="MD93" s="18"/>
      <c r="ME93" s="18"/>
      <c r="MF93" s="18"/>
      <c r="MG93" s="18"/>
      <c r="MH93" s="18"/>
      <c r="MI93" s="18"/>
      <c r="MJ93" s="18"/>
      <c r="MK93" s="18"/>
      <c r="ML93" s="18"/>
      <c r="MM93" s="18"/>
      <c r="MN93" s="18"/>
      <c r="MO93" s="18"/>
      <c r="MP93" s="18"/>
      <c r="MQ93" s="18"/>
      <c r="MR93" s="18"/>
      <c r="MS93" s="18"/>
      <c r="MT93" s="18"/>
      <c r="MU93" s="18"/>
      <c r="MV93" s="18"/>
      <c r="MW93" s="18"/>
      <c r="MX93" s="18"/>
      <c r="MY93" s="18"/>
      <c r="MZ93" s="18"/>
      <c r="NA93" s="18"/>
      <c r="NB93" s="18"/>
      <c r="NC93" s="18"/>
      <c r="ND93" s="18"/>
      <c r="NE93" s="18"/>
      <c r="NF93" s="18"/>
      <c r="NG93" s="18"/>
      <c r="NH93" s="18"/>
      <c r="NI93" s="18"/>
      <c r="NJ93" s="18"/>
      <c r="NK93" s="18"/>
      <c r="NL93" s="18"/>
      <c r="NM93" s="18"/>
      <c r="NN93" s="18"/>
      <c r="NO93" s="18"/>
      <c r="NP93" s="18"/>
      <c r="NQ93" s="18"/>
      <c r="NR93" s="18"/>
      <c r="NS93" s="18"/>
      <c r="NT93" s="18"/>
      <c r="NU93" s="18"/>
      <c r="NV93" s="18"/>
      <c r="NW93" s="18"/>
      <c r="NX93" s="18"/>
      <c r="NY93" s="18"/>
      <c r="NZ93" s="18"/>
      <c r="OA93" s="18"/>
      <c r="OB93" s="18"/>
      <c r="OC93" s="18"/>
      <c r="OD93" s="18"/>
      <c r="OE93" s="18"/>
      <c r="OF93" s="18"/>
      <c r="OG93" s="18"/>
      <c r="OH93" s="18"/>
      <c r="OI93" s="18"/>
      <c r="OJ93" s="18"/>
      <c r="OK93" s="18"/>
      <c r="OL93" s="18"/>
      <c r="OM93" s="18"/>
      <c r="ON93" s="18"/>
      <c r="OO93" s="18"/>
      <c r="OP93" s="18"/>
      <c r="OQ93" s="18"/>
      <c r="OR93" s="18"/>
      <c r="OS93" s="18"/>
      <c r="OT93" s="18"/>
      <c r="OU93" s="18"/>
      <c r="OV93" s="18"/>
      <c r="OW93" s="18"/>
      <c r="OX93" s="18"/>
      <c r="OY93" s="18"/>
      <c r="OZ93" s="18"/>
      <c r="PA93" s="18"/>
      <c r="PB93" s="18"/>
      <c r="PC93" s="18"/>
      <c r="PD93" s="18"/>
      <c r="PE93" s="18"/>
      <c r="PF93" s="18"/>
      <c r="PG93" s="18"/>
      <c r="PH93" s="18"/>
      <c r="PI93" s="18"/>
      <c r="PJ93" s="18"/>
      <c r="PK93" s="18"/>
      <c r="PL93" s="18"/>
      <c r="PM93" s="18"/>
      <c r="PN93" s="18"/>
      <c r="PO93" s="18"/>
      <c r="PP93" s="18"/>
      <c r="PQ93" s="18"/>
      <c r="PR93" s="18"/>
      <c r="PS93" s="18"/>
      <c r="PT93" s="18"/>
      <c r="PU93" s="18"/>
      <c r="PV93" s="18"/>
      <c r="PW93" s="18"/>
      <c r="PX93" s="18"/>
      <c r="PY93" s="18"/>
      <c r="PZ93" s="18"/>
      <c r="QA93" s="18"/>
      <c r="QB93" s="18"/>
      <c r="QC93" s="18"/>
      <c r="QD93" s="18"/>
      <c r="QE93" s="18"/>
      <c r="QF93" s="18"/>
      <c r="QG93" s="18"/>
      <c r="QH93" s="18"/>
      <c r="QI93" s="18"/>
      <c r="QJ93" s="18"/>
      <c r="QK93" s="18"/>
      <c r="QL93" s="18"/>
      <c r="QM93" s="18"/>
      <c r="QN93" s="18"/>
      <c r="QO93" s="18"/>
      <c r="QP93" s="18"/>
      <c r="QQ93" s="18"/>
      <c r="QR93" s="18"/>
      <c r="QS93" s="18"/>
      <c r="QT93" s="18"/>
      <c r="QU93" s="18"/>
      <c r="QV93" s="18"/>
      <c r="QW93" s="18"/>
      <c r="QX93" s="18"/>
      <c r="QY93" s="18"/>
      <c r="QZ93" s="18"/>
      <c r="RA93" s="18"/>
      <c r="RB93" s="18"/>
      <c r="RC93" s="18"/>
      <c r="RD93" s="18"/>
      <c r="RE93" s="18"/>
      <c r="RF93" s="18"/>
      <c r="RG93" s="18"/>
      <c r="RH93" s="18"/>
      <c r="RI93" s="18"/>
      <c r="RJ93" s="18"/>
      <c r="RK93" s="18"/>
      <c r="RL93" s="18"/>
      <c r="RM93" s="18"/>
      <c r="RN93" s="18"/>
      <c r="RO93" s="18"/>
      <c r="RP93" s="18"/>
      <c r="RQ93" s="18"/>
      <c r="RR93" s="18"/>
      <c r="RS93" s="18"/>
      <c r="RT93" s="18"/>
      <c r="RU93" s="18"/>
      <c r="RV93" s="18"/>
      <c r="RW93" s="18"/>
      <c r="RX93" s="18"/>
      <c r="RY93" s="18"/>
      <c r="RZ93" s="18"/>
      <c r="SA93" s="18"/>
      <c r="SB93" s="18"/>
      <c r="SC93" s="18"/>
      <c r="SD93" s="18"/>
      <c r="SE93" s="18"/>
      <c r="SF93" s="18"/>
      <c r="SG93" s="18"/>
      <c r="SH93" s="18"/>
      <c r="SI93" s="18"/>
      <c r="SJ93" s="18"/>
      <c r="SK93" s="18"/>
      <c r="SL93" s="18"/>
      <c r="SM93" s="18"/>
      <c r="SN93" s="18"/>
      <c r="SO93" s="18"/>
    </row>
    <row r="94" spans="1:513" x14ac:dyDescent="0.25">
      <c r="A94" s="5" t="s">
        <v>77</v>
      </c>
      <c r="B94" s="5" t="str">
        <f ca="1">_xlfn.XLOOKUP(A94,bonds[worksheet get],bonds[unique lookup],"-")</f>
        <v>SEVFP 2 1/2 PERP nc-22</v>
      </c>
      <c r="C94" s="5" t="str">
        <f ca="1">_xlfn.XLOOKUP(A94,bonds[worksheet get],bonds[ID_ISIN],"-")</f>
        <v>FR0012648590</v>
      </c>
      <c r="D94" s="18">
        <f ca="1">_xll.BDH(A94,"blp_i_sprd_mid","-2AY",,"Dates=H","Fill=C","Sort=R","Dir=H","factor="&amp;_xlfn.XLOOKUP(A94,bonds[worksheet get],bonds[yas/blp factor]),"cols=510;rows=1")</f>
        <v>243.60270804524421</v>
      </c>
      <c r="E94" s="18">
        <v>243.86464751601218</v>
      </c>
      <c r="F94" s="18">
        <v>253.42943727493287</v>
      </c>
      <c r="G94" s="18">
        <v>254.48719284772872</v>
      </c>
      <c r="H94" s="18">
        <v>257.33453488111496</v>
      </c>
      <c r="I94" s="18">
        <v>260.66276579022411</v>
      </c>
      <c r="J94" s="18">
        <v>262.79927208423618</v>
      </c>
      <c r="K94" s="18">
        <v>265.10573910355566</v>
      </c>
      <c r="L94" s="18">
        <v>261.83349525690079</v>
      </c>
      <c r="M94" s="18">
        <v>261.53256479620933</v>
      </c>
      <c r="N94" s="18">
        <v>260.15688269019125</v>
      </c>
      <c r="O94" s="18">
        <v>261.36860268473623</v>
      </c>
      <c r="P94" s="18">
        <v>252.03475955843925</v>
      </c>
      <c r="Q94" s="18">
        <v>255.05406185507775</v>
      </c>
      <c r="R94" s="18">
        <v>247.82273287773131</v>
      </c>
      <c r="S94" s="18">
        <v>242.07306151747702</v>
      </c>
      <c r="T94" s="18">
        <v>259.18610701799389</v>
      </c>
      <c r="U94" s="18">
        <v>249.1954156768322</v>
      </c>
      <c r="V94" s="18">
        <v>246.93993687510491</v>
      </c>
      <c r="W94" s="18">
        <v>222.5295776450634</v>
      </c>
      <c r="X94" s="18">
        <v>207.83197398185729</v>
      </c>
      <c r="Y94" s="18">
        <v>189.57719231486323</v>
      </c>
      <c r="Z94" s="18">
        <v>201.04854150414468</v>
      </c>
      <c r="AA94" s="18">
        <v>244.80842942595484</v>
      </c>
      <c r="AB94" s="18">
        <v>257.36052887439729</v>
      </c>
      <c r="AC94" s="18">
        <v>267.22824863195422</v>
      </c>
      <c r="AD94" s="18">
        <v>266.0605184721947</v>
      </c>
      <c r="AE94" s="18">
        <v>262.39136634349825</v>
      </c>
      <c r="AF94" s="18">
        <v>257.63446557283402</v>
      </c>
      <c r="AG94" s="18">
        <v>252.33269071221352</v>
      </c>
      <c r="AH94" s="18">
        <v>260.92170595407487</v>
      </c>
      <c r="AI94" s="18">
        <v>275.5023366475105</v>
      </c>
      <c r="AJ94" s="18">
        <v>285.95992009878159</v>
      </c>
      <c r="AK94" s="18">
        <v>287.71051556944843</v>
      </c>
      <c r="AL94" s="18">
        <v>287.92646566748618</v>
      </c>
      <c r="AM94" s="18">
        <v>297.05035730957985</v>
      </c>
      <c r="AN94" s="18">
        <v>315.55708075761794</v>
      </c>
      <c r="AO94" s="18">
        <v>313.27960703849789</v>
      </c>
      <c r="AP94" s="18">
        <v>316.23692365884779</v>
      </c>
      <c r="AQ94" s="18">
        <v>307.64490911006931</v>
      </c>
      <c r="AR94" s="18">
        <v>306.13325842380522</v>
      </c>
      <c r="AS94" s="18">
        <v>307.29798927664757</v>
      </c>
      <c r="AT94" s="18">
        <v>300.49056234359739</v>
      </c>
      <c r="AU94" s="18">
        <v>306.83309670448301</v>
      </c>
      <c r="AV94" s="18">
        <v>306.31621614575386</v>
      </c>
      <c r="AW94" s="18">
        <v>308.42272937059403</v>
      </c>
      <c r="AX94" s="18">
        <v>307.12103016853331</v>
      </c>
      <c r="AY94" s="18">
        <v>283.96238169193271</v>
      </c>
      <c r="AZ94" s="18">
        <v>276.66506796240805</v>
      </c>
      <c r="BA94" s="18">
        <v>275.54432694435121</v>
      </c>
      <c r="BB94" s="18">
        <v>270.31953429460526</v>
      </c>
      <c r="BC94" s="18">
        <v>286.5587817132473</v>
      </c>
      <c r="BD94" s="18">
        <v>300.23662102460861</v>
      </c>
      <c r="BE94" s="18">
        <v>309.78541447997094</v>
      </c>
      <c r="BF94" s="18">
        <v>310.04135533690453</v>
      </c>
      <c r="BG94" s="18">
        <v>301.67428880691529</v>
      </c>
      <c r="BH94" s="18">
        <v>303.10995705127715</v>
      </c>
      <c r="BI94" s="18">
        <v>302.06819778203965</v>
      </c>
      <c r="BJ94" s="18">
        <v>294.96683877110485</v>
      </c>
      <c r="BK94" s="18">
        <v>312.1998565483093</v>
      </c>
      <c r="BL94" s="18">
        <v>341.80501535892489</v>
      </c>
      <c r="BM94" s="18">
        <v>399.96257625222205</v>
      </c>
      <c r="BN94" s="18">
        <v>435.33640203356742</v>
      </c>
      <c r="BO94" s="18">
        <v>465.062532889843</v>
      </c>
      <c r="BP94" s="18">
        <v>468.9596323442459</v>
      </c>
      <c r="BQ94" s="18">
        <v>464.76660127401357</v>
      </c>
      <c r="BR94" s="18">
        <v>462.72907210826872</v>
      </c>
      <c r="BS94" s="18">
        <v>469.76744567394252</v>
      </c>
      <c r="BT94" s="18">
        <v>477.27571065664296</v>
      </c>
      <c r="BU94" s="18">
        <v>476.89379890918735</v>
      </c>
      <c r="BV94" s="18">
        <v>476.73083656668666</v>
      </c>
      <c r="BW94" s="18">
        <v>476.39491419196128</v>
      </c>
      <c r="BX94" s="18">
        <v>500.18241735219954</v>
      </c>
      <c r="BY94" s="18">
        <v>499.41059570550919</v>
      </c>
      <c r="BZ94" s="18">
        <v>492.72514058709146</v>
      </c>
      <c r="CA94" s="18">
        <v>497.21210373520853</v>
      </c>
      <c r="CB94" s="18">
        <v>495.77843502879142</v>
      </c>
      <c r="CC94" s="18">
        <v>456.44452434778214</v>
      </c>
      <c r="CD94" s="18">
        <v>388.27827627182006</v>
      </c>
      <c r="CE94" s="18">
        <v>280.21824689030649</v>
      </c>
      <c r="CF94" s="18">
        <v>267.59116476893428</v>
      </c>
      <c r="CG94" s="18">
        <v>220.73799164652823</v>
      </c>
      <c r="CH94" s="18">
        <v>203.76491380214694</v>
      </c>
      <c r="CI94" s="18">
        <v>208.35585292339326</v>
      </c>
      <c r="CJ94" s="18">
        <v>168.19813260912895</v>
      </c>
      <c r="CK94" s="18">
        <v>137.6741861128807</v>
      </c>
      <c r="CL94" s="18">
        <v>129.89598350763319</v>
      </c>
      <c r="CM94" s="18">
        <v>132.97727148056032</v>
      </c>
      <c r="CN94" s="18">
        <v>142.53806216359138</v>
      </c>
      <c r="CO94" s="18">
        <v>140.27958405494692</v>
      </c>
      <c r="CP94" s="18">
        <v>114.34357737302781</v>
      </c>
      <c r="CQ94" s="18">
        <v>100.69773066878319</v>
      </c>
      <c r="CR94" s="18">
        <v>90.669048106670374</v>
      </c>
      <c r="CS94" s="18">
        <v>83.306749393939967</v>
      </c>
      <c r="CT94" s="18">
        <v>73.456025708913799</v>
      </c>
      <c r="CU94" s="18">
        <v>73.580996830463405</v>
      </c>
      <c r="CV94" s="18">
        <v>74.871698573827743</v>
      </c>
      <c r="CW94" s="18">
        <v>77.797022587060923</v>
      </c>
      <c r="CX94" s="18">
        <v>76.97521249175071</v>
      </c>
      <c r="CY94" s="18">
        <v>77.864007108211524</v>
      </c>
      <c r="CZ94" s="18">
        <v>80.111487758159626</v>
      </c>
      <c r="DA94" s="18">
        <v>79.624600268602379</v>
      </c>
      <c r="DB94" s="18">
        <v>81.098259733915327</v>
      </c>
      <c r="DC94" s="18">
        <v>81.025276598930361</v>
      </c>
      <c r="DD94" s="18">
        <v>79.344664956331258</v>
      </c>
      <c r="DE94" s="18">
        <v>79.822554525136937</v>
      </c>
      <c r="DF94" s="18">
        <v>81.569150919914236</v>
      </c>
      <c r="DG94" s="18">
        <v>84.047578202486037</v>
      </c>
      <c r="DH94" s="18">
        <v>89.279369235038757</v>
      </c>
      <c r="DI94" s="18">
        <v>89.691274051666269</v>
      </c>
      <c r="DJ94" s="18">
        <v>90.330126425027842</v>
      </c>
      <c r="DK94" s="18">
        <v>88.275601186752326</v>
      </c>
      <c r="DL94" s="18">
        <v>90.533079526424416</v>
      </c>
      <c r="DM94" s="18">
        <v>93.676353175640102</v>
      </c>
      <c r="DN94" s="18">
        <v>85.041348561048508</v>
      </c>
      <c r="DO94" s="18">
        <v>83.877617477178575</v>
      </c>
      <c r="DP94" s="18">
        <v>82.442949001789103</v>
      </c>
      <c r="DQ94" s="18">
        <v>82.720884776115412</v>
      </c>
      <c r="DR94" s="18">
        <v>82.274987814426424</v>
      </c>
      <c r="DS94" s="18">
        <v>83.228767414093028</v>
      </c>
      <c r="DT94" s="18">
        <v>89.673278210163119</v>
      </c>
      <c r="DU94" s="18">
        <v>94.389188452959061</v>
      </c>
      <c r="DV94" s="18">
        <v>94.645129309892653</v>
      </c>
      <c r="DW94" s="18">
        <v>94.390188221931467</v>
      </c>
      <c r="DX94" s="18">
        <v>95.667892968654627</v>
      </c>
      <c r="DY94" s="18">
        <v>96.627671182155609</v>
      </c>
      <c r="DZ94" s="18">
        <v>100.10486766815185</v>
      </c>
      <c r="EA94" s="18">
        <v>98.3132816696167</v>
      </c>
      <c r="EB94" s="18">
        <v>98.587218368053442</v>
      </c>
      <c r="EC94" s="18">
        <v>99.173082985877983</v>
      </c>
      <c r="ED94" s="18">
        <v>96.041806564331054</v>
      </c>
      <c r="EE94" s="18">
        <v>98.00635259509086</v>
      </c>
      <c r="EF94" s="18">
        <v>98.617211437225336</v>
      </c>
      <c r="EG94" s="18">
        <v>97.853387942314157</v>
      </c>
      <c r="EH94" s="18">
        <v>99.408028694391248</v>
      </c>
      <c r="EI94" s="18">
        <v>100.39779997706414</v>
      </c>
      <c r="EJ94" s="18">
        <v>102.83823603868484</v>
      </c>
      <c r="EK94" s="18">
        <v>103.78001841068269</v>
      </c>
      <c r="EL94" s="18">
        <v>107.19822852730751</v>
      </c>
      <c r="EM94" s="18">
        <v>107.61713172674179</v>
      </c>
      <c r="EN94" s="18">
        <v>108.19499819278717</v>
      </c>
      <c r="EO94" s="18">
        <v>110.97435593605042</v>
      </c>
      <c r="EP94" s="18">
        <v>114.75748172760011</v>
      </c>
      <c r="EQ94" s="18">
        <v>115.57029390215874</v>
      </c>
      <c r="ER94" s="18">
        <v>114.91144614934922</v>
      </c>
      <c r="ES94" s="18">
        <v>114.31558384180069</v>
      </c>
      <c r="ET94" s="18">
        <v>116.18115274429321</v>
      </c>
      <c r="EU94" s="18">
        <v>119.91229054927825</v>
      </c>
      <c r="EV94" s="18">
        <v>121.82684813141823</v>
      </c>
      <c r="EW94" s="18">
        <v>120.76809278964997</v>
      </c>
      <c r="EX94" s="18">
        <v>114.66650275111198</v>
      </c>
      <c r="EY94" s="18">
        <v>116.79501089334488</v>
      </c>
      <c r="EZ94" s="18">
        <v>117.76678633451462</v>
      </c>
      <c r="FA94" s="18">
        <v>117.71179904103279</v>
      </c>
      <c r="FB94" s="18">
        <v>118.50561560511589</v>
      </c>
      <c r="FC94" s="18">
        <v>119.677344840765</v>
      </c>
      <c r="FD94" s="18">
        <v>125.5159956395626</v>
      </c>
      <c r="FE94" s="18">
        <v>126.37879626274109</v>
      </c>
      <c r="FF94" s="18">
        <v>125.12108689546585</v>
      </c>
      <c r="FG94" s="18">
        <v>118.4406306219101</v>
      </c>
      <c r="FH94" s="18">
        <v>110.2145315170288</v>
      </c>
      <c r="FI94" s="18">
        <v>106.96528235673904</v>
      </c>
      <c r="FJ94" s="18">
        <v>106.19446047902106</v>
      </c>
      <c r="FK94" s="18">
        <v>105.79155358314515</v>
      </c>
      <c r="FL94" s="18">
        <v>103.13016857862472</v>
      </c>
      <c r="FM94" s="18">
        <v>102.27536610722542</v>
      </c>
      <c r="FN94" s="18">
        <v>99.595985261201861</v>
      </c>
      <c r="FO94" s="18">
        <v>96.863616659641266</v>
      </c>
      <c r="FP94" s="18">
        <v>98.435253484249117</v>
      </c>
      <c r="FQ94" s="18">
        <v>97.609444313049323</v>
      </c>
      <c r="FR94" s="18">
        <v>100.1528565788269</v>
      </c>
      <c r="FS94" s="18">
        <v>101.65550934433938</v>
      </c>
      <c r="FT94" s="18">
        <v>102.00242917776107</v>
      </c>
      <c r="FU94" s="18">
        <v>97.670430220365517</v>
      </c>
      <c r="FV94" s="18">
        <v>96.847620356082928</v>
      </c>
      <c r="FW94" s="18">
        <v>92.582605919837945</v>
      </c>
      <c r="FX94" s="18">
        <v>92.164702489376069</v>
      </c>
      <c r="FY94" s="18">
        <v>94.555150102376942</v>
      </c>
      <c r="FZ94" s="18">
        <v>94.320204393863676</v>
      </c>
      <c r="GA94" s="18">
        <v>91.611830247640611</v>
      </c>
      <c r="GB94" s="18">
        <v>91.284905793666837</v>
      </c>
      <c r="GC94" s="18">
        <v>92.800555555820466</v>
      </c>
      <c r="GD94" s="18">
        <v>93.875307201147081</v>
      </c>
      <c r="GE94" s="18">
        <v>94.807091883420938</v>
      </c>
      <c r="GF94" s="18">
        <v>97.409490518569953</v>
      </c>
      <c r="GG94" s="18">
        <v>98.212305003404623</v>
      </c>
      <c r="GH94" s="18">
        <v>98.452249556779861</v>
      </c>
      <c r="GI94" s="18">
        <v>101.34058211803436</v>
      </c>
      <c r="GJ94" s="18">
        <v>104.51784791231155</v>
      </c>
      <c r="GK94" s="18">
        <v>106.58936922311783</v>
      </c>
      <c r="GL94" s="18">
        <v>100.52377086758614</v>
      </c>
      <c r="GM94" s="18">
        <v>98.681196651458734</v>
      </c>
      <c r="GN94" s="18">
        <v>97.832392793893817</v>
      </c>
      <c r="GO94" s="18">
        <v>92.541615391969685</v>
      </c>
      <c r="GP94" s="18">
        <v>86.704964131116867</v>
      </c>
      <c r="GQ94" s="18">
        <v>89.100410588979713</v>
      </c>
      <c r="GR94" s="18">
        <v>89.102410126924525</v>
      </c>
      <c r="GS94" s="18">
        <v>89.030426760911936</v>
      </c>
      <c r="GT94" s="18">
        <v>89.285367848873136</v>
      </c>
      <c r="GU94" s="18">
        <v>86.443024660348883</v>
      </c>
      <c r="GV94" s="18">
        <v>85.674202320575716</v>
      </c>
      <c r="GW94" s="18">
        <v>80.45940736055374</v>
      </c>
      <c r="GX94" s="18">
        <v>88.558535805940622</v>
      </c>
      <c r="GY94" s="18">
        <v>89.061419599056237</v>
      </c>
      <c r="GZ94" s="18">
        <v>85.087337933778755</v>
      </c>
      <c r="HA94" s="18">
        <v>81.207234551906581</v>
      </c>
      <c r="HB94" s="18">
        <v>80.225461421012881</v>
      </c>
      <c r="HC94" s="18">
        <v>81.215232703685757</v>
      </c>
      <c r="HD94" s="18">
        <v>107.94005710482598</v>
      </c>
      <c r="HE94" s="18">
        <v>108.92382977366448</v>
      </c>
      <c r="HF94" s="18">
        <v>105.72756836891173</v>
      </c>
      <c r="HG94" s="18">
        <v>103.17315864443779</v>
      </c>
      <c r="HH94" s="18">
        <v>101.02265558481217</v>
      </c>
      <c r="HI94" s="18">
        <v>107.07225763678551</v>
      </c>
      <c r="HJ94" s="18">
        <v>110.75440676212311</v>
      </c>
      <c r="HK94" s="18">
        <v>105.71157206535339</v>
      </c>
      <c r="HL94" s="18">
        <v>103.81900940060616</v>
      </c>
      <c r="HM94" s="18">
        <v>104.19292299628258</v>
      </c>
      <c r="HN94" s="18">
        <v>104.16592923402786</v>
      </c>
      <c r="HO94" s="18">
        <v>102.96920577406883</v>
      </c>
      <c r="HP94" s="18">
        <v>103.2361440896988</v>
      </c>
      <c r="HQ94" s="18">
        <v>102.71126537919045</v>
      </c>
      <c r="HR94" s="18">
        <v>102.77225128650666</v>
      </c>
      <c r="HS94" s="18">
        <v>118.60759204030037</v>
      </c>
      <c r="HT94" s="18">
        <v>125.59597715735435</v>
      </c>
      <c r="HU94" s="18">
        <v>126.26582236886024</v>
      </c>
      <c r="HV94" s="18">
        <v>132.13046716094019</v>
      </c>
      <c r="HW94" s="18">
        <v>135.80861721038818</v>
      </c>
      <c r="HX94" s="18">
        <v>125.97488959789277</v>
      </c>
      <c r="HY94" s="18">
        <v>124.65219524741173</v>
      </c>
      <c r="HZ94" s="18">
        <v>123.16953786134719</v>
      </c>
      <c r="IA94" s="18">
        <v>126.30681289672852</v>
      </c>
      <c r="IB94" s="18">
        <v>124.96812224268913</v>
      </c>
      <c r="IC94" s="18">
        <v>129.00618912220003</v>
      </c>
      <c r="ID94" s="18">
        <v>130.50684234976768</v>
      </c>
      <c r="IE94" s="18">
        <v>140.1166217124462</v>
      </c>
      <c r="IF94" s="18">
        <v>129.80600430011751</v>
      </c>
      <c r="IG94" s="18">
        <v>121.20599159955978</v>
      </c>
      <c r="IH94" s="18">
        <v>119.12347283005714</v>
      </c>
      <c r="II94" s="18">
        <v>120.21322100996971</v>
      </c>
      <c r="IJ94" s="18">
        <v>111.03834115028381</v>
      </c>
      <c r="IK94" s="18">
        <v>110.22053013086318</v>
      </c>
      <c r="IL94" s="18">
        <v>111.69518936514855</v>
      </c>
      <c r="IM94" s="18">
        <v>121.02603318452836</v>
      </c>
      <c r="IN94" s="18">
        <v>128.30035222768785</v>
      </c>
      <c r="IO94" s="18">
        <v>131.865528383255</v>
      </c>
      <c r="IP94" s="18">
        <v>131.81653970360756</v>
      </c>
      <c r="IQ94" s="18">
        <v>133.13523497819901</v>
      </c>
      <c r="IR94" s="18">
        <v>126.92766942858695</v>
      </c>
      <c r="IS94" s="18">
        <v>125.73594481348991</v>
      </c>
      <c r="IT94" s="18">
        <v>124.99511600494385</v>
      </c>
      <c r="IU94" s="18">
        <v>123.8993692111969</v>
      </c>
      <c r="IV94" s="18">
        <v>124.41025115609169</v>
      </c>
      <c r="IW94" s="18">
        <v>132.55336943626403</v>
      </c>
      <c r="IX94" s="18">
        <v>132.58036319851874</v>
      </c>
      <c r="IY94" s="18">
        <v>129.06817479848863</v>
      </c>
      <c r="IZ94" s="18">
        <v>127.37756546616554</v>
      </c>
      <c r="JA94" s="18">
        <v>127.02164771199226</v>
      </c>
      <c r="JB94" s="18">
        <v>129.11816324710847</v>
      </c>
      <c r="JC94" s="18">
        <v>133.56913471221924</v>
      </c>
      <c r="JD94" s="18">
        <v>135.89959618687629</v>
      </c>
      <c r="JE94" s="18">
        <v>142.3061157619953</v>
      </c>
      <c r="JF94" s="18">
        <v>147.11700405716897</v>
      </c>
      <c r="JG94" s="18">
        <v>147.87582870721818</v>
      </c>
      <c r="JH94" s="18">
        <v>145.39440211772919</v>
      </c>
      <c r="JI94" s="18">
        <v>139.85568201065064</v>
      </c>
      <c r="JJ94" s="18">
        <v>140.08262956738474</v>
      </c>
      <c r="JK94" s="18">
        <v>139.69871828198433</v>
      </c>
      <c r="JL94" s="18">
        <v>145.82430277585985</v>
      </c>
      <c r="JM94" s="18">
        <v>155.50206642866135</v>
      </c>
      <c r="JN94" s="18">
        <v>162.29149752020837</v>
      </c>
      <c r="JO94" s="18">
        <v>166.16260298132894</v>
      </c>
      <c r="JP94" s="18">
        <v>166.7254729127884</v>
      </c>
      <c r="JQ94" s="18">
        <v>166.89143456220629</v>
      </c>
      <c r="JR94" s="18">
        <v>164.02709645628929</v>
      </c>
      <c r="JS94" s="18">
        <v>174.31471918225287</v>
      </c>
      <c r="JT94" s="18">
        <v>178.95664652109144</v>
      </c>
      <c r="JU94" s="18">
        <v>178.04485721826555</v>
      </c>
      <c r="JV94" s="18">
        <v>182.45983700037004</v>
      </c>
      <c r="JW94" s="18">
        <v>192.8854278445244</v>
      </c>
      <c r="JX94" s="18">
        <v>199.28894811272622</v>
      </c>
      <c r="JY94" s="18">
        <v>197.35539492011071</v>
      </c>
      <c r="JZ94" s="18">
        <v>195.64978905320166</v>
      </c>
      <c r="KA94" s="18">
        <v>198.39215534448621</v>
      </c>
      <c r="KB94" s="18">
        <v>197.82128726124762</v>
      </c>
      <c r="KC94" s="18">
        <v>198.33216920614242</v>
      </c>
      <c r="KD94" s="18">
        <v>198.61110474944115</v>
      </c>
      <c r="KE94" s="18">
        <v>198.53512230753898</v>
      </c>
      <c r="KF94" s="18">
        <v>188.12952684283258</v>
      </c>
      <c r="KG94" s="18">
        <v>183.24465564370155</v>
      </c>
      <c r="KH94" s="18">
        <v>183.2296591091156</v>
      </c>
      <c r="KI94" s="18">
        <v>183.14567851543424</v>
      </c>
      <c r="KJ94" s="18">
        <v>182.00494211792946</v>
      </c>
      <c r="KK94" s="18">
        <v>186.27495539903643</v>
      </c>
      <c r="KL94" s="18">
        <v>186.63287269115446</v>
      </c>
      <c r="KM94" s="18">
        <v>187.08476826667786</v>
      </c>
      <c r="KN94" s="18">
        <v>182.22189198493959</v>
      </c>
      <c r="KO94" s="18">
        <v>183.48759950399398</v>
      </c>
      <c r="KP94" s="18">
        <v>181.44507149338722</v>
      </c>
      <c r="KQ94" s="18">
        <v>171.88128150343894</v>
      </c>
      <c r="KR94" s="18">
        <v>161.26873386144638</v>
      </c>
      <c r="KS94" s="18">
        <v>162.11253887414932</v>
      </c>
      <c r="KT94" s="18">
        <v>166.05162862539291</v>
      </c>
      <c r="KU94" s="18">
        <v>174.26872980952263</v>
      </c>
      <c r="KV94" s="18">
        <v>177.62795355677605</v>
      </c>
      <c r="KW94" s="18">
        <v>181.82798300981523</v>
      </c>
      <c r="KX94" s="18">
        <v>182.53082059741021</v>
      </c>
      <c r="KY94" s="18">
        <v>182.19089914679529</v>
      </c>
      <c r="KZ94" s="18">
        <v>184.04047174572943</v>
      </c>
      <c r="LA94" s="18">
        <v>186.55589048027991</v>
      </c>
      <c r="LB94" s="18">
        <v>185.35116886854172</v>
      </c>
      <c r="LC94" s="18">
        <v>187.08776757359504</v>
      </c>
      <c r="LD94" s="18">
        <v>188.03654832839968</v>
      </c>
      <c r="LE94" s="18">
        <v>194.4000778377056</v>
      </c>
      <c r="LF94" s="18">
        <v>199.22796220540999</v>
      </c>
      <c r="LG94" s="18">
        <v>202.47021298289297</v>
      </c>
      <c r="LH94" s="18">
        <v>201.07453549742701</v>
      </c>
      <c r="LI94" s="18">
        <v>200.4036905169487</v>
      </c>
      <c r="LJ94" s="18">
        <v>201.32347797155381</v>
      </c>
      <c r="LK94" s="18">
        <v>202.89411502718926</v>
      </c>
      <c r="LL94" s="18">
        <v>200.4436812758446</v>
      </c>
      <c r="LM94" s="18">
        <v>198.81405785083771</v>
      </c>
      <c r="LN94" s="18">
        <v>196.33763010621072</v>
      </c>
      <c r="LO94" s="18">
        <v>200.40169097900392</v>
      </c>
      <c r="LP94" s="18">
        <v>206.08037874221802</v>
      </c>
      <c r="LQ94" s="18">
        <v>208.10691044926642</v>
      </c>
      <c r="LR94" s="18">
        <v>204.93064442396164</v>
      </c>
      <c r="LS94" s="18">
        <v>207.5410412108898</v>
      </c>
      <c r="LT94" s="18">
        <v>205.62948293566703</v>
      </c>
      <c r="LU94" s="18">
        <v>202.30425133347512</v>
      </c>
      <c r="LV94" s="18">
        <v>195.34985836148263</v>
      </c>
      <c r="LW94" s="18">
        <v>187.27872344732285</v>
      </c>
      <c r="LX94" s="18">
        <v>195.75476479530334</v>
      </c>
      <c r="LY94" s="18">
        <v>199.03700633168219</v>
      </c>
      <c r="LZ94" s="18">
        <v>197.42737828612329</v>
      </c>
      <c r="MA94" s="18">
        <v>205.02062363147738</v>
      </c>
      <c r="MB94" s="18">
        <v>214.76337226748464</v>
      </c>
      <c r="MC94" s="18">
        <v>222.00469893455505</v>
      </c>
      <c r="MD94" s="18">
        <v>225.09198552131653</v>
      </c>
      <c r="ME94" s="18">
        <v>222.55957071423529</v>
      </c>
      <c r="MF94" s="18">
        <v>217.48174410343171</v>
      </c>
      <c r="MG94" s="18">
        <v>215.41722117543222</v>
      </c>
      <c r="MH94" s="18">
        <v>215.61717496991159</v>
      </c>
      <c r="MI94" s="18">
        <v>215.69715648770332</v>
      </c>
      <c r="MJ94" s="18">
        <v>214.67639236688615</v>
      </c>
      <c r="MK94" s="18">
        <v>220.24810485005381</v>
      </c>
      <c r="ML94" s="18">
        <v>224.36315394043922</v>
      </c>
      <c r="MM94" s="18">
        <v>227.82835319876671</v>
      </c>
      <c r="MN94" s="18">
        <v>231.2235686290264</v>
      </c>
      <c r="MO94" s="18">
        <v>230.99962037920952</v>
      </c>
      <c r="MP94" s="18">
        <v>233.03415023803711</v>
      </c>
      <c r="MQ94" s="18">
        <v>233.01915370345117</v>
      </c>
      <c r="MR94" s="18">
        <v>236.38537583351135</v>
      </c>
      <c r="MS94" s="18">
        <v>238.03399486899374</v>
      </c>
      <c r="MT94" s="18">
        <v>236.38137675762178</v>
      </c>
      <c r="MU94" s="18">
        <v>237.76505701541899</v>
      </c>
      <c r="MV94" s="18">
        <v>241.94409132003784</v>
      </c>
      <c r="MW94" s="18">
        <v>252.67461170077326</v>
      </c>
      <c r="MX94" s="18">
        <v>252.93255209565163</v>
      </c>
      <c r="MY94" s="18">
        <v>245.30431483626364</v>
      </c>
      <c r="MZ94" s="18">
        <v>237.06621850371363</v>
      </c>
      <c r="NA94" s="18">
        <v>240.69338033556937</v>
      </c>
      <c r="NB94" s="18">
        <v>242.99184920310975</v>
      </c>
      <c r="NC94" s="18">
        <v>243.29877827763556</v>
      </c>
      <c r="ND94" s="18">
        <v>246.64000618338585</v>
      </c>
      <c r="NE94" s="18">
        <v>261.73151882171629</v>
      </c>
      <c r="NF94" s="18">
        <v>262.66130396604535</v>
      </c>
      <c r="NG94" s="18">
        <v>260.20087252497677</v>
      </c>
      <c r="NH94" s="18">
        <v>260.68076163172719</v>
      </c>
      <c r="NI94" s="18">
        <v>263.35914270877839</v>
      </c>
      <c r="NJ94" s="18">
        <v>262.21740654230121</v>
      </c>
      <c r="NK94" s="18">
        <v>258.05436854124065</v>
      </c>
      <c r="NL94" s="18">
        <v>247.33984446406365</v>
      </c>
      <c r="NM94" s="18">
        <v>252.19972143888475</v>
      </c>
      <c r="NN94" s="18">
        <v>265.93454758167263</v>
      </c>
      <c r="NO94" s="18">
        <v>269.69867776274685</v>
      </c>
      <c r="NP94" s="18">
        <v>282.27577143549922</v>
      </c>
      <c r="NQ94" s="18">
        <v>281.27100361824034</v>
      </c>
      <c r="NR94" s="18">
        <v>276.7170559489727</v>
      </c>
      <c r="NS94" s="18">
        <v>282.50571829915049</v>
      </c>
      <c r="NT94" s="18">
        <v>281.98683820247652</v>
      </c>
      <c r="NU94" s="18">
        <v>297.75119535923005</v>
      </c>
      <c r="NV94" s="18">
        <v>299.61676426172255</v>
      </c>
      <c r="NW94" s="18">
        <v>305.42642176032069</v>
      </c>
      <c r="NX94" s="18">
        <v>301.30537405610085</v>
      </c>
      <c r="NY94" s="18">
        <v>288.55132127523422</v>
      </c>
      <c r="NZ94" s="18">
        <v>281.88686130523683</v>
      </c>
      <c r="OA94" s="18">
        <v>281.2120172488689</v>
      </c>
      <c r="OB94" s="18">
        <v>281.46095972299577</v>
      </c>
      <c r="OC94" s="18">
        <v>275.68629413843155</v>
      </c>
      <c r="OD94" s="18">
        <v>274.69152401089667</v>
      </c>
      <c r="OE94" s="18">
        <v>274.3985917019844</v>
      </c>
      <c r="OF94" s="18">
        <v>271.853179898262</v>
      </c>
      <c r="OG94" s="18">
        <v>269.67368353843688</v>
      </c>
      <c r="OH94" s="18">
        <v>265.33068712234495</v>
      </c>
      <c r="OI94" s="18">
        <v>266.14049998998644</v>
      </c>
      <c r="OJ94" s="18">
        <v>265.93354781270028</v>
      </c>
      <c r="OK94" s="18">
        <v>276.96899773001672</v>
      </c>
      <c r="OL94" s="18">
        <v>287.90846982598305</v>
      </c>
      <c r="OM94" s="18">
        <v>290.13695486545561</v>
      </c>
      <c r="ON94" s="18">
        <v>289.73504773855211</v>
      </c>
      <c r="OO94" s="18">
        <v>288.29238111138341</v>
      </c>
      <c r="OP94" s="18">
        <v>284.39728119492531</v>
      </c>
      <c r="OQ94" s="18">
        <v>278.17771841764454</v>
      </c>
      <c r="OR94" s="18">
        <v>272.2850800943375</v>
      </c>
      <c r="OS94" s="18">
        <v>273.09289342403412</v>
      </c>
      <c r="OT94" s="18">
        <v>267.79611740827562</v>
      </c>
      <c r="OU94" s="18">
        <v>259.61200860023501</v>
      </c>
      <c r="OV94" s="18">
        <v>253.68437836289405</v>
      </c>
      <c r="OW94" s="18">
        <v>251.01699474453926</v>
      </c>
      <c r="OX94" s="18">
        <v>256.07182666897774</v>
      </c>
      <c r="OY94" s="18">
        <v>262.12542779684065</v>
      </c>
      <c r="OZ94" s="18">
        <v>266.33645470857624</v>
      </c>
      <c r="PA94" s="18">
        <v>270.6674538969994</v>
      </c>
      <c r="PB94" s="18">
        <v>246.29208658099174</v>
      </c>
      <c r="PC94" s="18">
        <v>237.87103252649305</v>
      </c>
      <c r="PD94" s="18">
        <v>228.49020025849342</v>
      </c>
      <c r="PE94" s="18">
        <v>219.62824808716775</v>
      </c>
      <c r="PF94" s="18">
        <v>212.07499350070952</v>
      </c>
      <c r="PG94" s="18">
        <v>209.24964638471604</v>
      </c>
      <c r="PH94" s="18">
        <v>204.74268785715103</v>
      </c>
      <c r="PI94" s="18">
        <v>202.47221252083779</v>
      </c>
      <c r="PJ94" s="18">
        <v>203.74691796064377</v>
      </c>
      <c r="PK94" s="18">
        <v>204.86865874767304</v>
      </c>
      <c r="PL94" s="18">
        <v>205.69346814990044</v>
      </c>
      <c r="PM94" s="18">
        <v>206.95817589998245</v>
      </c>
      <c r="PN94" s="18">
        <v>209.90549483060838</v>
      </c>
      <c r="PO94" s="18">
        <v>212.36492650270461</v>
      </c>
      <c r="PP94" s="18">
        <v>213.39168923735619</v>
      </c>
      <c r="PQ94" s="18">
        <v>213.57564672827721</v>
      </c>
      <c r="PR94" s="18">
        <v>212.0809921145439</v>
      </c>
      <c r="PS94" s="18">
        <v>201.46244585871696</v>
      </c>
      <c r="PT94" s="18">
        <v>200.38169559955597</v>
      </c>
      <c r="PU94" s="18">
        <v>196.19866221904755</v>
      </c>
      <c r="PV94" s="18">
        <v>191.16682498097421</v>
      </c>
      <c r="PW94" s="18">
        <v>191.57673025965693</v>
      </c>
      <c r="PX94" s="18">
        <v>189.58419069766998</v>
      </c>
      <c r="PY94" s="18">
        <v>185.62910464286804</v>
      </c>
      <c r="PZ94" s="18">
        <v>185.18920629501343</v>
      </c>
      <c r="QA94" s="18">
        <v>182.41184808969498</v>
      </c>
      <c r="QB94" s="18">
        <v>181.91996175527572</v>
      </c>
      <c r="QC94" s="18">
        <v>179.59649866342545</v>
      </c>
      <c r="QD94" s="18">
        <v>172.57312163233757</v>
      </c>
      <c r="QE94" s="18">
        <v>172.65910176396372</v>
      </c>
      <c r="QF94" s="18">
        <v>172.21020549535751</v>
      </c>
      <c r="QG94" s="18">
        <v>168.27311528205874</v>
      </c>
      <c r="QH94" s="18">
        <v>167.72524188518526</v>
      </c>
      <c r="QI94" s="18">
        <v>170.44961233496667</v>
      </c>
      <c r="QJ94" s="18">
        <v>172.45314935564994</v>
      </c>
      <c r="QK94" s="18">
        <v>169.79476365804672</v>
      </c>
      <c r="QL94" s="18">
        <v>170.04470590114593</v>
      </c>
      <c r="QM94" s="18">
        <v>164.80591648578644</v>
      </c>
      <c r="QN94" s="18">
        <v>165.85867321372032</v>
      </c>
      <c r="QO94" s="18">
        <v>164.31802922725677</v>
      </c>
      <c r="QP94" s="18">
        <v>162.30249497890472</v>
      </c>
      <c r="QQ94" s="18">
        <v>161.73562597155572</v>
      </c>
      <c r="QR94" s="18">
        <v>160.61288541555405</v>
      </c>
      <c r="QS94" s="18">
        <v>162.00256428718566</v>
      </c>
      <c r="QT94" s="18">
        <v>164.03109553217888</v>
      </c>
      <c r="QU94" s="18">
        <v>165.58873559117319</v>
      </c>
      <c r="QV94" s="18">
        <v>166.51552142858506</v>
      </c>
      <c r="QW94" s="18">
        <v>168.32510326862337</v>
      </c>
      <c r="QX94" s="18">
        <v>168.81399029612541</v>
      </c>
      <c r="QY94" s="18">
        <v>169.03094016313551</v>
      </c>
      <c r="QZ94" s="18">
        <v>171.61134388089181</v>
      </c>
      <c r="RA94" s="18">
        <v>174.28772541999817</v>
      </c>
      <c r="RB94" s="18">
        <v>175.75038742661476</v>
      </c>
      <c r="RC94" s="18">
        <v>176.74615732312202</v>
      </c>
      <c r="RD94" s="18">
        <v>175.57342831850053</v>
      </c>
      <c r="RE94" s="18">
        <v>173.85582522392272</v>
      </c>
      <c r="RF94" s="18">
        <v>171.28142012000083</v>
      </c>
      <c r="RG94" s="18">
        <v>170.13268557071686</v>
      </c>
      <c r="RH94" s="18">
        <v>165.82468106865883</v>
      </c>
      <c r="RI94" s="18">
        <v>166.28057572007179</v>
      </c>
      <c r="RJ94" s="18">
        <v>167.55728069782256</v>
      </c>
      <c r="RK94" s="18">
        <v>167.2663479268551</v>
      </c>
      <c r="RL94" s="18">
        <v>166.66148769855499</v>
      </c>
      <c r="RM94" s="18">
        <v>167.99118043184279</v>
      </c>
      <c r="RN94" s="18">
        <v>168.91696650028229</v>
      </c>
      <c r="RO94" s="18">
        <v>171.69232516765595</v>
      </c>
      <c r="RP94" s="18">
        <v>171.08346586346624</v>
      </c>
      <c r="RQ94" s="18">
        <v>170.722549264431</v>
      </c>
      <c r="RR94" s="18">
        <v>170.21166731953622</v>
      </c>
      <c r="RS94" s="18">
        <v>167.36132597923279</v>
      </c>
      <c r="RT94" s="18">
        <v>168.20213168501854</v>
      </c>
      <c r="RU94" s="18">
        <v>165.86567159652711</v>
      </c>
      <c r="RV94" s="18">
        <v>161.83660263776778</v>
      </c>
      <c r="RW94" s="18">
        <v>160.36294317245483</v>
      </c>
      <c r="RX94" s="18">
        <v>159.74408617854118</v>
      </c>
      <c r="RY94" s="18">
        <v>161.85159917235376</v>
      </c>
      <c r="RZ94" s="18">
        <v>161.26373501658438</v>
      </c>
      <c r="SA94" s="18">
        <v>160.13399607777595</v>
      </c>
      <c r="SB94" s="18">
        <v>156.53982662200926</v>
      </c>
      <c r="SC94" s="18">
        <v>159.6141162121296</v>
      </c>
      <c r="SD94" s="18">
        <v>163.5811994946003</v>
      </c>
      <c r="SE94" s="18">
        <v>165.59973304986954</v>
      </c>
      <c r="SF94" s="18">
        <v>167.59827122569084</v>
      </c>
      <c r="SG94" s="18">
        <v>173.80883608222007</v>
      </c>
      <c r="SH94" s="18">
        <v>175.94634214520454</v>
      </c>
      <c r="SI94" s="18">
        <v>176.9471108865738</v>
      </c>
      <c r="SJ94" s="18">
        <v>178.12683827400207</v>
      </c>
      <c r="SK94" s="18">
        <v>179.00763473868372</v>
      </c>
      <c r="SL94" s="18">
        <v>178.44076573133469</v>
      </c>
      <c r="SM94" s="18">
        <v>177.9938690006733</v>
      </c>
      <c r="SN94" s="18">
        <v>178.38877774477007</v>
      </c>
      <c r="SO94" s="18">
        <v>179.09661417722702</v>
      </c>
      <c r="SP94" s="5">
        <v>181.66102159142494</v>
      </c>
      <c r="SQ94" s="5">
        <v>184.01247821450235</v>
      </c>
      <c r="SR94" s="5">
        <v>183.92649808287621</v>
      </c>
      <c r="SS94" s="5">
        <v>195.73077033996583</v>
      </c>
    </row>
    <row r="95" spans="1:513" x14ac:dyDescent="0.25">
      <c r="A95" s="5" t="s">
        <v>318</v>
      </c>
      <c r="B95" s="5" t="str">
        <f ca="1">_xlfn.XLOOKUP(A95,bonds[worksheet get],bonds[unique lookup],"-")</f>
        <v>SEVFP 2 7/8 PERP nc-24</v>
      </c>
      <c r="C95" s="5" t="str">
        <f ca="1">_xlfn.XLOOKUP(A95,bonds[worksheet get],bonds[ID_ISIN],"-")</f>
        <v>FR0013252061</v>
      </c>
      <c r="D95" s="18">
        <f ca="1">_xll.BDH(A95,"blp_i_sprd_mid","-2AY",,"Dates=H","Fill=C","Sort=R","Dir=H","factor="&amp;_xlfn.XLOOKUP(A95,bonds[worksheet get],bonds[yas/blp factor]),"cols=510;rows=1")</f>
        <v>273.4019712663889</v>
      </c>
      <c r="E95" s="18">
        <v>273.91402552664277</v>
      </c>
      <c r="F95" s="18">
        <v>280.87776344490055</v>
      </c>
      <c r="G95" s="18">
        <v>282.92498037993909</v>
      </c>
      <c r="H95" s="18">
        <v>283.13800295305253</v>
      </c>
      <c r="I95" s="18">
        <v>288.96662058734893</v>
      </c>
      <c r="J95" s="18">
        <v>290.63979788696764</v>
      </c>
      <c r="K95" s="18">
        <v>291.54889422011371</v>
      </c>
      <c r="L95" s="18">
        <v>290.08373896372319</v>
      </c>
      <c r="M95" s="18">
        <v>289.35166138851645</v>
      </c>
      <c r="N95" s="18">
        <v>286.56336592447758</v>
      </c>
      <c r="O95" s="18">
        <v>289.5136785567999</v>
      </c>
      <c r="P95" s="18">
        <v>283.97609176182749</v>
      </c>
      <c r="Q95" s="18">
        <v>282.76296321165563</v>
      </c>
      <c r="R95" s="18">
        <v>278.17147667098044</v>
      </c>
      <c r="S95" s="18">
        <v>271.47676726055141</v>
      </c>
      <c r="T95" s="18">
        <v>284.88118767106533</v>
      </c>
      <c r="U95" s="18">
        <v>280.87076270306113</v>
      </c>
      <c r="V95" s="18">
        <v>277.61041721785068</v>
      </c>
      <c r="W95" s="18">
        <v>264.67404640460018</v>
      </c>
      <c r="X95" s="18">
        <v>254.54497306895257</v>
      </c>
      <c r="Y95" s="18">
        <v>250.3625298728943</v>
      </c>
      <c r="Z95" s="18">
        <v>254.18293470525742</v>
      </c>
      <c r="AA95" s="18">
        <v>276.98035045230392</v>
      </c>
      <c r="AB95" s="18">
        <v>282.06288902771473</v>
      </c>
      <c r="AC95" s="18">
        <v>291.74791530954838</v>
      </c>
      <c r="AD95" s="18">
        <v>292.59000454223161</v>
      </c>
      <c r="AE95" s="18">
        <v>293.86914008688927</v>
      </c>
      <c r="AF95" s="18">
        <v>289.0666311850548</v>
      </c>
      <c r="AG95" s="18">
        <v>288.09052775144579</v>
      </c>
      <c r="AH95" s="18">
        <v>295.47831060397624</v>
      </c>
      <c r="AI95" s="18">
        <v>308.14365269744394</v>
      </c>
      <c r="AJ95" s="18">
        <v>310.23587440145013</v>
      </c>
      <c r="AK95" s="18">
        <v>314.29230424439908</v>
      </c>
      <c r="AL95" s="18">
        <v>316.04148959827421</v>
      </c>
      <c r="AM95" s="18">
        <v>322.49117304432389</v>
      </c>
      <c r="AN95" s="18">
        <v>337.86080169975759</v>
      </c>
      <c r="AO95" s="18">
        <v>339.20094370901586</v>
      </c>
      <c r="AP95" s="18">
        <v>339.26395038557052</v>
      </c>
      <c r="AQ95" s="18">
        <v>334.75147221708301</v>
      </c>
      <c r="AR95" s="18">
        <v>332.05118607902529</v>
      </c>
      <c r="AS95" s="18">
        <v>332.73425846135615</v>
      </c>
      <c r="AT95" s="18">
        <v>329.39890502786636</v>
      </c>
      <c r="AU95" s="18">
        <v>330.81205477344986</v>
      </c>
      <c r="AV95" s="18">
        <v>332.41722486662866</v>
      </c>
      <c r="AW95" s="18">
        <v>332.45922931766506</v>
      </c>
      <c r="AX95" s="18">
        <v>329.57192336189746</v>
      </c>
      <c r="AY95" s="18">
        <v>316.63355233669284</v>
      </c>
      <c r="AZ95" s="18">
        <v>305.10833105707172</v>
      </c>
      <c r="BA95" s="18">
        <v>304.69828760647772</v>
      </c>
      <c r="BB95" s="18">
        <v>300.12880339729782</v>
      </c>
      <c r="BC95" s="18">
        <v>321.44806251025199</v>
      </c>
      <c r="BD95" s="18">
        <v>321.99112005579468</v>
      </c>
      <c r="BE95" s="18">
        <v>321.56607501554487</v>
      </c>
      <c r="BF95" s="18">
        <v>328.09776715171336</v>
      </c>
      <c r="BG95" s="18">
        <v>327.17166901695731</v>
      </c>
      <c r="BH95" s="18">
        <v>328.85784769427772</v>
      </c>
      <c r="BI95" s="18">
        <v>329.62592908465865</v>
      </c>
      <c r="BJ95" s="18">
        <v>323.15424330711363</v>
      </c>
      <c r="BK95" s="18">
        <v>321.66208518934246</v>
      </c>
      <c r="BL95" s="18">
        <v>352.32633455193042</v>
      </c>
      <c r="BM95" s="18">
        <v>380.47331717026231</v>
      </c>
      <c r="BN95" s="18">
        <v>394.52480614793302</v>
      </c>
      <c r="BO95" s="18">
        <v>418.64636220860478</v>
      </c>
      <c r="BP95" s="18">
        <v>423.33885945296288</v>
      </c>
      <c r="BQ95" s="18">
        <v>423.23184811341764</v>
      </c>
      <c r="BR95" s="18">
        <v>422.28274754118917</v>
      </c>
      <c r="BS95" s="18">
        <v>424.72900676107412</v>
      </c>
      <c r="BT95" s="18">
        <v>428.10336432766911</v>
      </c>
      <c r="BU95" s="18">
        <v>425.45708391237258</v>
      </c>
      <c r="BV95" s="18">
        <v>425.2700640946627</v>
      </c>
      <c r="BW95" s="18">
        <v>420.72358232295511</v>
      </c>
      <c r="BX95" s="18">
        <v>445.74223344504833</v>
      </c>
      <c r="BY95" s="18">
        <v>443.61800834977629</v>
      </c>
      <c r="BZ95" s="18">
        <v>433.35392070722577</v>
      </c>
      <c r="CA95" s="18">
        <v>434.72906642568108</v>
      </c>
      <c r="CB95" s="18">
        <v>435.90919147861001</v>
      </c>
      <c r="CC95" s="18">
        <v>402.45464644002914</v>
      </c>
      <c r="CD95" s="18">
        <v>369.58916382193564</v>
      </c>
      <c r="CE95" s="18">
        <v>287.57447306728363</v>
      </c>
      <c r="CF95" s="18">
        <v>274.29206558597087</v>
      </c>
      <c r="CG95" s="18">
        <v>247.60223737621305</v>
      </c>
      <c r="CH95" s="18">
        <v>241.12155064487459</v>
      </c>
      <c r="CI95" s="18">
        <v>247.2792031456232</v>
      </c>
      <c r="CJ95" s="18">
        <v>199.97419043076039</v>
      </c>
      <c r="CK95" s="18">
        <v>178.83895081758499</v>
      </c>
      <c r="CL95" s="18">
        <v>172.31225921130181</v>
      </c>
      <c r="CM95" s="18">
        <v>177.57281665062905</v>
      </c>
      <c r="CN95" s="18">
        <v>190.97823716711997</v>
      </c>
      <c r="CO95" s="18">
        <v>185.58066520893576</v>
      </c>
      <c r="CP95" s="18">
        <v>169.64397646450996</v>
      </c>
      <c r="CQ95" s="18">
        <v>154.04732375228406</v>
      </c>
      <c r="CR95" s="18">
        <v>141.89403591907023</v>
      </c>
      <c r="CS95" s="18">
        <v>137.64658583450318</v>
      </c>
      <c r="CT95" s="18">
        <v>126.83744043445587</v>
      </c>
      <c r="CU95" s="18">
        <v>128.34460014188289</v>
      </c>
      <c r="CV95" s="18">
        <v>129.41371343135833</v>
      </c>
      <c r="CW95" s="18">
        <v>131.14089645373824</v>
      </c>
      <c r="CX95" s="18">
        <v>129.9077657840252</v>
      </c>
      <c r="CY95" s="18">
        <v>130.95687695395947</v>
      </c>
      <c r="CZ95" s="18">
        <v>132.29201843333243</v>
      </c>
      <c r="DA95" s="18">
        <v>132.22201101493835</v>
      </c>
      <c r="DB95" s="18">
        <v>133.62515970075128</v>
      </c>
      <c r="DC95" s="18">
        <v>134.74427828907966</v>
      </c>
      <c r="DD95" s="18">
        <v>133.23811868762968</v>
      </c>
      <c r="DE95" s="18">
        <v>132.64305563127994</v>
      </c>
      <c r="DF95" s="18">
        <v>134.72827659344674</v>
      </c>
      <c r="DG95" s="18">
        <v>139.69380276954175</v>
      </c>
      <c r="DH95" s="18">
        <v>147.44362398576737</v>
      </c>
      <c r="DI95" s="18">
        <v>147.11258890736104</v>
      </c>
      <c r="DJ95" s="18">
        <v>146.13048483788967</v>
      </c>
      <c r="DK95" s="18">
        <v>142.97915090417862</v>
      </c>
      <c r="DL95" s="18">
        <v>143.85624384605885</v>
      </c>
      <c r="DM95" s="18">
        <v>144.98136307024956</v>
      </c>
      <c r="DN95" s="18">
        <v>135.35834335899352</v>
      </c>
      <c r="DO95" s="18">
        <v>134.15721608054639</v>
      </c>
      <c r="DP95" s="18">
        <v>131.36592029857636</v>
      </c>
      <c r="DQ95" s="18">
        <v>131.4249265512228</v>
      </c>
      <c r="DR95" s="18">
        <v>129.43871608078481</v>
      </c>
      <c r="DS95" s="18">
        <v>130.21179800105097</v>
      </c>
      <c r="DT95" s="18">
        <v>134.8152858134508</v>
      </c>
      <c r="DU95" s="18">
        <v>138.7206996538639</v>
      </c>
      <c r="DV95" s="18">
        <v>137.72159378278255</v>
      </c>
      <c r="DW95" s="18">
        <v>137.64558572852613</v>
      </c>
      <c r="DX95" s="18">
        <v>139.28975995481014</v>
      </c>
      <c r="DY95" s="18">
        <v>139.70980446517467</v>
      </c>
      <c r="DZ95" s="18">
        <v>143.83824193847181</v>
      </c>
      <c r="EA95" s="18">
        <v>144.12927277779579</v>
      </c>
      <c r="EB95" s="18">
        <v>143.42719838190078</v>
      </c>
      <c r="EC95" s="18">
        <v>143.40119562649727</v>
      </c>
      <c r="ED95" s="18">
        <v>140.70190959441663</v>
      </c>
      <c r="EE95" s="18">
        <v>139.03273271870614</v>
      </c>
      <c r="EF95" s="18">
        <v>138.24364910280707</v>
      </c>
      <c r="EG95" s="18">
        <v>141.57200179445744</v>
      </c>
      <c r="EH95" s="18">
        <v>141.79202510941028</v>
      </c>
      <c r="EI95" s="18">
        <v>142.52810310852527</v>
      </c>
      <c r="EJ95" s="18">
        <v>142.78112992072104</v>
      </c>
      <c r="EK95" s="18">
        <v>142.98115111613274</v>
      </c>
      <c r="EL95" s="18">
        <v>144.98536349415778</v>
      </c>
      <c r="EM95" s="18">
        <v>147.47262705910205</v>
      </c>
      <c r="EN95" s="18">
        <v>147.65664655888079</v>
      </c>
      <c r="EO95" s="18">
        <v>148.40172551178932</v>
      </c>
      <c r="EP95" s="18">
        <v>152.37814687657357</v>
      </c>
      <c r="EQ95" s="18">
        <v>154.47436900448798</v>
      </c>
      <c r="ER95" s="18">
        <v>152.54616468071939</v>
      </c>
      <c r="ES95" s="18">
        <v>152.7381850283146</v>
      </c>
      <c r="ET95" s="18">
        <v>155.94952532064914</v>
      </c>
      <c r="EU95" s="18">
        <v>158.41278634214399</v>
      </c>
      <c r="EV95" s="18">
        <v>162.07017390024663</v>
      </c>
      <c r="EW95" s="18">
        <v>162.38920770692826</v>
      </c>
      <c r="EX95" s="18">
        <v>154.88341234910487</v>
      </c>
      <c r="EY95" s="18">
        <v>158.25376949179173</v>
      </c>
      <c r="EZ95" s="18">
        <v>159.98595304405688</v>
      </c>
      <c r="FA95" s="18">
        <v>160.09096417164804</v>
      </c>
      <c r="FB95" s="18">
        <v>160.19197487533094</v>
      </c>
      <c r="FC95" s="18">
        <v>160.62302055144309</v>
      </c>
      <c r="FD95" s="18">
        <v>166.2406158245802</v>
      </c>
      <c r="FE95" s="18">
        <v>165.1655018992424</v>
      </c>
      <c r="FF95" s="18">
        <v>163.01627415454388</v>
      </c>
      <c r="FG95" s="18">
        <v>155.33446014475822</v>
      </c>
      <c r="FH95" s="18">
        <v>150.37693481647966</v>
      </c>
      <c r="FI95" s="18">
        <v>149.19380944561959</v>
      </c>
      <c r="FJ95" s="18">
        <v>148.48473430788516</v>
      </c>
      <c r="FK95" s="18">
        <v>147.03358053517343</v>
      </c>
      <c r="FL95" s="18">
        <v>143.03115641498565</v>
      </c>
      <c r="FM95" s="18">
        <v>142.83213532555104</v>
      </c>
      <c r="FN95" s="18">
        <v>141.27897074317934</v>
      </c>
      <c r="FO95" s="18">
        <v>137.70259176921843</v>
      </c>
      <c r="FP95" s="18">
        <v>139.03673314261437</v>
      </c>
      <c r="FQ95" s="18">
        <v>139.64379747068881</v>
      </c>
      <c r="FR95" s="18">
        <v>144.21628199779985</v>
      </c>
      <c r="FS95" s="18">
        <v>149.90188447737694</v>
      </c>
      <c r="FT95" s="18">
        <v>151.21002309536934</v>
      </c>
      <c r="FU95" s="18">
        <v>146.54552881836892</v>
      </c>
      <c r="FV95" s="18">
        <v>145.6654355585575</v>
      </c>
      <c r="FW95" s="18">
        <v>143.43219891178609</v>
      </c>
      <c r="FX95" s="18">
        <v>145.45141287946703</v>
      </c>
      <c r="FY95" s="18">
        <v>149.25081548631192</v>
      </c>
      <c r="FZ95" s="18">
        <v>152.15612334966659</v>
      </c>
      <c r="GA95" s="18">
        <v>152.0651137057543</v>
      </c>
      <c r="GB95" s="18">
        <v>153.59427574467659</v>
      </c>
      <c r="GC95" s="18">
        <v>155.84851461696624</v>
      </c>
      <c r="GD95" s="18">
        <v>156.54658858895303</v>
      </c>
      <c r="GE95" s="18">
        <v>158.89783774101736</v>
      </c>
      <c r="GF95" s="18">
        <v>162.50021947038175</v>
      </c>
      <c r="GG95" s="18">
        <v>165.05349002981185</v>
      </c>
      <c r="GH95" s="18">
        <v>165.45253231465816</v>
      </c>
      <c r="GI95" s="18">
        <v>167.51075041544436</v>
      </c>
      <c r="GJ95" s="18">
        <v>172.81131209385396</v>
      </c>
      <c r="GK95" s="18">
        <v>173.55239062285423</v>
      </c>
      <c r="GL95" s="18">
        <v>168.57786349296569</v>
      </c>
      <c r="GM95" s="18">
        <v>167.2067181984186</v>
      </c>
      <c r="GN95" s="18">
        <v>167.78077902925014</v>
      </c>
      <c r="GO95" s="18">
        <v>163.00227267086507</v>
      </c>
      <c r="GP95" s="18">
        <v>158.79582693135737</v>
      </c>
      <c r="GQ95" s="18">
        <v>162.29319753313067</v>
      </c>
      <c r="GR95" s="18">
        <v>162.33720219612121</v>
      </c>
      <c r="GS95" s="18">
        <v>164.24040387046338</v>
      </c>
      <c r="GT95" s="18">
        <v>165.55454312431812</v>
      </c>
      <c r="GU95" s="18">
        <v>164.07738659620284</v>
      </c>
      <c r="GV95" s="18">
        <v>162.77624872004984</v>
      </c>
      <c r="GW95" s="18">
        <v>158.12675603270532</v>
      </c>
      <c r="GX95" s="18">
        <v>164.58344022059441</v>
      </c>
      <c r="GY95" s="18">
        <v>163.08428136098385</v>
      </c>
      <c r="GZ95" s="18">
        <v>157.33167178094388</v>
      </c>
      <c r="HA95" s="18">
        <v>151.90509674942496</v>
      </c>
      <c r="HB95" s="18">
        <v>149.54284643161296</v>
      </c>
      <c r="HC95" s="18">
        <v>153.4712627094984</v>
      </c>
      <c r="HD95" s="18">
        <v>179.08297667598723</v>
      </c>
      <c r="HE95" s="18">
        <v>179.35500550174714</v>
      </c>
      <c r="HF95" s="18">
        <v>176.82973790967466</v>
      </c>
      <c r="HG95" s="18">
        <v>176.99775571382048</v>
      </c>
      <c r="HH95" s="18">
        <v>174.82152510774137</v>
      </c>
      <c r="HI95" s="18">
        <v>182.82337303018571</v>
      </c>
      <c r="HJ95" s="18">
        <v>187.48186667132376</v>
      </c>
      <c r="HK95" s="18">
        <v>184.02350020265578</v>
      </c>
      <c r="HL95" s="18">
        <v>181.54823790943621</v>
      </c>
      <c r="HM95" s="18">
        <v>181.55523865127563</v>
      </c>
      <c r="HN95" s="18">
        <v>181.75926027059555</v>
      </c>
      <c r="HO95" s="18">
        <v>182.09929630279541</v>
      </c>
      <c r="HP95" s="18">
        <v>181.21020208919049</v>
      </c>
      <c r="HQ95" s="18">
        <v>181.93527892255781</v>
      </c>
      <c r="HR95" s="18">
        <v>181.68225211036207</v>
      </c>
      <c r="HS95" s="18">
        <v>190.35917156732083</v>
      </c>
      <c r="HT95" s="18">
        <v>202.9705079380274</v>
      </c>
      <c r="HU95" s="18">
        <v>205.25274977767467</v>
      </c>
      <c r="HV95" s="18">
        <v>213.62263669967652</v>
      </c>
      <c r="HW95" s="18">
        <v>217.12700804328921</v>
      </c>
      <c r="HX95" s="18">
        <v>205.76780435585977</v>
      </c>
      <c r="HY95" s="18">
        <v>202.92350295710563</v>
      </c>
      <c r="HZ95" s="18">
        <v>200.80227817976476</v>
      </c>
      <c r="IA95" s="18">
        <v>203.21653400838375</v>
      </c>
      <c r="IB95" s="18">
        <v>203.91260776841639</v>
      </c>
      <c r="IC95" s="18">
        <v>210.36729174435138</v>
      </c>
      <c r="ID95" s="18">
        <v>212.35450232076644</v>
      </c>
      <c r="IE95" s="18">
        <v>215.87487536001206</v>
      </c>
      <c r="IF95" s="18">
        <v>201.99040408051013</v>
      </c>
      <c r="IG95" s="18">
        <v>191.54429715013504</v>
      </c>
      <c r="IH95" s="18">
        <v>186.3127427841425</v>
      </c>
      <c r="II95" s="18">
        <v>183.44343873596193</v>
      </c>
      <c r="IJ95" s="18">
        <v>174.18145728242399</v>
      </c>
      <c r="IK95" s="18">
        <v>173.51038617181777</v>
      </c>
      <c r="IL95" s="18">
        <v>175.25857141971588</v>
      </c>
      <c r="IM95" s="18">
        <v>184.0905073031187</v>
      </c>
      <c r="IN95" s="18">
        <v>185.3506408342123</v>
      </c>
      <c r="IO95" s="18">
        <v>189.74110607349874</v>
      </c>
      <c r="IP95" s="18">
        <v>187.52187091040614</v>
      </c>
      <c r="IQ95" s="18">
        <v>187.43986222028732</v>
      </c>
      <c r="IR95" s="18">
        <v>178.84995198333263</v>
      </c>
      <c r="IS95" s="18">
        <v>176.50970399701598</v>
      </c>
      <c r="IT95" s="18">
        <v>176.38169043195248</v>
      </c>
      <c r="IU95" s="18">
        <v>173.53438871526717</v>
      </c>
      <c r="IV95" s="18">
        <v>174.31747169530394</v>
      </c>
      <c r="IW95" s="18">
        <v>184.28852828657628</v>
      </c>
      <c r="IX95" s="18">
        <v>184.71457343280315</v>
      </c>
      <c r="IY95" s="18">
        <v>176.32168407332898</v>
      </c>
      <c r="IZ95" s="18">
        <v>167.33773208141326</v>
      </c>
      <c r="JA95" s="18">
        <v>169.01891022884845</v>
      </c>
      <c r="JB95" s="18">
        <v>173.99843788862228</v>
      </c>
      <c r="JC95" s="18">
        <v>187.91191224145888</v>
      </c>
      <c r="JD95" s="18">
        <v>191.90133498394491</v>
      </c>
      <c r="JE95" s="18">
        <v>197.48892707777023</v>
      </c>
      <c r="JF95" s="18">
        <v>201.28632947266101</v>
      </c>
      <c r="JG95" s="18">
        <v>202.34644180834292</v>
      </c>
      <c r="JH95" s="18">
        <v>201.68037122762203</v>
      </c>
      <c r="JI95" s="18">
        <v>196.01477086758612</v>
      </c>
      <c r="JJ95" s="18">
        <v>193.5315077265501</v>
      </c>
      <c r="JK95" s="18">
        <v>192.04335003268719</v>
      </c>
      <c r="JL95" s="18">
        <v>197.19289570856094</v>
      </c>
      <c r="JM95" s="18">
        <v>206.78991266441346</v>
      </c>
      <c r="JN95" s="18">
        <v>214.74275539398192</v>
      </c>
      <c r="JO95" s="18">
        <v>217.23901991271973</v>
      </c>
      <c r="JP95" s="18">
        <v>216.28391870462895</v>
      </c>
      <c r="JQ95" s="18">
        <v>215.74686179494856</v>
      </c>
      <c r="JR95" s="18">
        <v>211.98746342718601</v>
      </c>
      <c r="JS95" s="18">
        <v>219.11021819579599</v>
      </c>
      <c r="JT95" s="18">
        <v>223.09864083230494</v>
      </c>
      <c r="JU95" s="18">
        <v>222.29355552077294</v>
      </c>
      <c r="JV95" s="18">
        <v>223.19165068817139</v>
      </c>
      <c r="JW95" s="18">
        <v>238.55327849578856</v>
      </c>
      <c r="JX95" s="18">
        <v>242.59570685505867</v>
      </c>
      <c r="JY95" s="18">
        <v>241.31157078051567</v>
      </c>
      <c r="JZ95" s="18">
        <v>237.85720473575591</v>
      </c>
      <c r="KA95" s="18">
        <v>239.29335691881181</v>
      </c>
      <c r="KB95" s="18">
        <v>236.18502754211426</v>
      </c>
      <c r="KC95" s="18">
        <v>235.60796639335155</v>
      </c>
      <c r="KD95" s="18">
        <v>235.60996660530569</v>
      </c>
      <c r="KE95" s="18">
        <v>236.57906929707528</v>
      </c>
      <c r="KF95" s="18">
        <v>225.42788765287398</v>
      </c>
      <c r="KG95" s="18">
        <v>220.84440196001529</v>
      </c>
      <c r="KH95" s="18">
        <v>219.55726556754112</v>
      </c>
      <c r="KI95" s="18">
        <v>218.78018322336675</v>
      </c>
      <c r="KJ95" s="18">
        <v>214.69675051903727</v>
      </c>
      <c r="KK95" s="18">
        <v>225.61090704667566</v>
      </c>
      <c r="KL95" s="18">
        <v>224.47578676271439</v>
      </c>
      <c r="KM95" s="18">
        <v>227.11906686007976</v>
      </c>
      <c r="KN95" s="18">
        <v>222.53058063733579</v>
      </c>
      <c r="KO95" s="18">
        <v>224.09174606752396</v>
      </c>
      <c r="KP95" s="18">
        <v>222.69459801757336</v>
      </c>
      <c r="KQ95" s="18">
        <v>211.97046162557604</v>
      </c>
      <c r="KR95" s="18">
        <v>203.21853422033786</v>
      </c>
      <c r="KS95" s="18">
        <v>202.17742389822007</v>
      </c>
      <c r="KT95" s="18">
        <v>203.53856813299655</v>
      </c>
      <c r="KU95" s="18">
        <v>208.6191064964533</v>
      </c>
      <c r="KV95" s="18">
        <v>211.34939581382275</v>
      </c>
      <c r="KW95" s="18">
        <v>214.96777923882007</v>
      </c>
      <c r="KX95" s="18">
        <v>213.87066298198701</v>
      </c>
      <c r="KY95" s="18">
        <v>214.84176588571071</v>
      </c>
      <c r="KZ95" s="18">
        <v>214.87076895904542</v>
      </c>
      <c r="LA95" s="18">
        <v>216.32492304968832</v>
      </c>
      <c r="LB95" s="18">
        <v>213.41061423254013</v>
      </c>
      <c r="LC95" s="18">
        <v>215.57384346091746</v>
      </c>
      <c r="LD95" s="18">
        <v>216.85197889959812</v>
      </c>
      <c r="LE95" s="18">
        <v>220.72938977265358</v>
      </c>
      <c r="LF95" s="18">
        <v>228.37219964933396</v>
      </c>
      <c r="LG95" s="18">
        <v>231.8605692973137</v>
      </c>
      <c r="LH95" s="18">
        <v>227.67612588930129</v>
      </c>
      <c r="LI95" s="18">
        <v>227.46510352814198</v>
      </c>
      <c r="LJ95" s="18">
        <v>227.10206505846978</v>
      </c>
      <c r="LK95" s="18">
        <v>228.8732527438402</v>
      </c>
      <c r="LL95" s="18">
        <v>226.66901917040349</v>
      </c>
      <c r="LM95" s="18">
        <v>229.76434716939926</v>
      </c>
      <c r="LN95" s="18">
        <v>227.0290573221445</v>
      </c>
      <c r="LO95" s="18">
        <v>234.92689422297477</v>
      </c>
      <c r="LP95" s="18">
        <v>240.39647381150724</v>
      </c>
      <c r="LQ95" s="18">
        <v>243.05075507462024</v>
      </c>
      <c r="LR95" s="18">
        <v>241.99464316284656</v>
      </c>
      <c r="LS95" s="18">
        <v>244.73193322205543</v>
      </c>
      <c r="LT95" s="18">
        <v>241.64160575294497</v>
      </c>
      <c r="LU95" s="18">
        <v>238.38526069164277</v>
      </c>
      <c r="LV95" s="18">
        <v>234.9919011114836</v>
      </c>
      <c r="LW95" s="18">
        <v>228.49621279048921</v>
      </c>
      <c r="LX95" s="18">
        <v>230.47142209517955</v>
      </c>
      <c r="LY95" s="18">
        <v>233.67976206958295</v>
      </c>
      <c r="LZ95" s="18">
        <v>232.55764316332338</v>
      </c>
      <c r="MA95" s="18">
        <v>241.42458275592327</v>
      </c>
      <c r="MB95" s="18">
        <v>248.0242820985317</v>
      </c>
      <c r="MC95" s="18">
        <v>256.401169762373</v>
      </c>
      <c r="MD95" s="18">
        <v>260.65562058877941</v>
      </c>
      <c r="ME95" s="18">
        <v>257.37727319598201</v>
      </c>
      <c r="MF95" s="18">
        <v>250.60755583727359</v>
      </c>
      <c r="MG95" s="18">
        <v>245.32899649035932</v>
      </c>
      <c r="MH95" s="18">
        <v>244.63692315423486</v>
      </c>
      <c r="MI95" s="18">
        <v>243.89484451925753</v>
      </c>
      <c r="MJ95" s="18">
        <v>240.16044880092144</v>
      </c>
      <c r="MK95" s="18">
        <v>243.05775581645966</v>
      </c>
      <c r="ML95" s="18">
        <v>248.69935363304614</v>
      </c>
      <c r="MM95" s="18">
        <v>252.57976482403279</v>
      </c>
      <c r="MN95" s="18">
        <v>255.72709833383558</v>
      </c>
      <c r="MO95" s="18">
        <v>253.25183604061604</v>
      </c>
      <c r="MP95" s="18">
        <v>255.61908688831332</v>
      </c>
      <c r="MQ95" s="18">
        <v>252.98180742681026</v>
      </c>
      <c r="MR95" s="18">
        <v>255.87311380648615</v>
      </c>
      <c r="MS95" s="18">
        <v>259.79752966046334</v>
      </c>
      <c r="MT95" s="18">
        <v>258.56439899075031</v>
      </c>
      <c r="MU95" s="18">
        <v>263.26889750683307</v>
      </c>
      <c r="MV95" s="18">
        <v>275.14315577244759</v>
      </c>
      <c r="MW95" s="18">
        <v>288.24254385995863</v>
      </c>
      <c r="MX95" s="18">
        <v>289.89171861612795</v>
      </c>
      <c r="MY95" s="18">
        <v>284.37813436460499</v>
      </c>
      <c r="MZ95" s="18">
        <v>273.97803230917452</v>
      </c>
      <c r="NA95" s="18">
        <v>277.59841594612601</v>
      </c>
      <c r="NB95" s="18">
        <v>284.65816403818127</v>
      </c>
      <c r="NC95" s="18">
        <v>284.55915354645254</v>
      </c>
      <c r="ND95" s="18">
        <v>289.35566181242467</v>
      </c>
      <c r="NE95" s="18">
        <v>301.19091594493386</v>
      </c>
      <c r="NF95" s="18">
        <v>301.38493650448322</v>
      </c>
      <c r="NG95" s="18">
        <v>300.26481781017782</v>
      </c>
      <c r="NH95" s="18">
        <v>301.03389930653572</v>
      </c>
      <c r="NI95" s="18">
        <v>303.93720695793627</v>
      </c>
      <c r="NJ95" s="18">
        <v>302.2510282806158</v>
      </c>
      <c r="NK95" s="18">
        <v>301.67296702587606</v>
      </c>
      <c r="NL95" s="18">
        <v>297.24949828934672</v>
      </c>
      <c r="NM95" s="18">
        <v>302.04000591945646</v>
      </c>
      <c r="NN95" s="18">
        <v>322.97822465515139</v>
      </c>
      <c r="NO95" s="18">
        <v>324.81441922903059</v>
      </c>
      <c r="NP95" s="18">
        <v>331.95017537534238</v>
      </c>
      <c r="NQ95" s="18">
        <v>332.88727467584607</v>
      </c>
      <c r="NR95" s="18">
        <v>329.86095398926739</v>
      </c>
      <c r="NS95" s="18">
        <v>335.92859695208068</v>
      </c>
      <c r="NT95" s="18">
        <v>335.84158773207662</v>
      </c>
      <c r="NU95" s="18">
        <v>345.78664156794548</v>
      </c>
      <c r="NV95" s="18">
        <v>349.99608762538435</v>
      </c>
      <c r="NW95" s="18">
        <v>351.87428665030001</v>
      </c>
      <c r="NX95" s="18">
        <v>353.21342855358125</v>
      </c>
      <c r="NY95" s="18">
        <v>345.61162302196027</v>
      </c>
      <c r="NZ95" s="18">
        <v>337.01171172523499</v>
      </c>
      <c r="OA95" s="18">
        <v>338.09282628643513</v>
      </c>
      <c r="OB95" s="18">
        <v>336.40364729118346</v>
      </c>
      <c r="OC95" s="18">
        <v>331.44912228083609</v>
      </c>
      <c r="OD95" s="18">
        <v>330.8610599663258</v>
      </c>
      <c r="OE95" s="18">
        <v>329.55192124235629</v>
      </c>
      <c r="OF95" s="18">
        <v>327.22167431581022</v>
      </c>
      <c r="OG95" s="18">
        <v>325.25346575295924</v>
      </c>
      <c r="OH95" s="18">
        <v>321.73209260773655</v>
      </c>
      <c r="OI95" s="18">
        <v>320.43195483756068</v>
      </c>
      <c r="OJ95" s="18">
        <v>321.90111051785948</v>
      </c>
      <c r="OK95" s="18">
        <v>337.2637384314537</v>
      </c>
      <c r="OL95" s="18">
        <v>349.65405138123037</v>
      </c>
      <c r="OM95" s="18">
        <v>351.446241292119</v>
      </c>
      <c r="ON95" s="18">
        <v>351.63126089787482</v>
      </c>
      <c r="OO95" s="18">
        <v>353.47245600163939</v>
      </c>
      <c r="OP95" s="18">
        <v>349.19700294971466</v>
      </c>
      <c r="OQ95" s="18">
        <v>339.7309998768568</v>
      </c>
      <c r="OR95" s="18">
        <v>330.59603188240527</v>
      </c>
      <c r="OS95" s="18">
        <v>330.69404226815698</v>
      </c>
      <c r="OT95" s="18">
        <v>323.8983221540451</v>
      </c>
      <c r="OU95" s="18">
        <v>315.64644773733613</v>
      </c>
      <c r="OV95" s="18">
        <v>312.77914390110965</v>
      </c>
      <c r="OW95" s="18">
        <v>309.21876662278174</v>
      </c>
      <c r="OX95" s="18">
        <v>315.7144549437761</v>
      </c>
      <c r="OY95" s="18">
        <v>318.10470822894575</v>
      </c>
      <c r="OZ95" s="18">
        <v>321.94111475694177</v>
      </c>
      <c r="PA95" s="18">
        <v>328.62082257771493</v>
      </c>
      <c r="PB95" s="18">
        <v>301.03389930653572</v>
      </c>
      <c r="PC95" s="18">
        <v>295.50931388926506</v>
      </c>
      <c r="PD95" s="18">
        <v>289.98072804808618</v>
      </c>
      <c r="PE95" s="18">
        <v>274.81912143588067</v>
      </c>
      <c r="PF95" s="18">
        <v>269.7585851919651</v>
      </c>
      <c r="PG95" s="18">
        <v>268.1164111776352</v>
      </c>
      <c r="PH95" s="18">
        <v>265.11809345841408</v>
      </c>
      <c r="PI95" s="18">
        <v>260.85164136028288</v>
      </c>
      <c r="PJ95" s="18">
        <v>261.78774055480955</v>
      </c>
      <c r="PK95" s="18">
        <v>263.40191160178188</v>
      </c>
      <c r="PL95" s="18">
        <v>264.42902044022082</v>
      </c>
      <c r="PM95" s="18">
        <v>264.64704354321958</v>
      </c>
      <c r="PN95" s="18">
        <v>269.80559017288681</v>
      </c>
      <c r="PO95" s="18">
        <v>274.79511889243128</v>
      </c>
      <c r="PP95" s="18">
        <v>277.07436041414741</v>
      </c>
      <c r="PQ95" s="18">
        <v>277.79443671762942</v>
      </c>
      <c r="PR95" s="18">
        <v>277.6654230465889</v>
      </c>
      <c r="PS95" s="18">
        <v>270.14662631106376</v>
      </c>
      <c r="PT95" s="18">
        <v>268.73547677743431</v>
      </c>
      <c r="PU95" s="18">
        <v>264.83606357288357</v>
      </c>
      <c r="PV95" s="18">
        <v>259.98154916024208</v>
      </c>
      <c r="PW95" s="18">
        <v>259.6585149296522</v>
      </c>
      <c r="PX95" s="18">
        <v>259.95254608690738</v>
      </c>
      <c r="PY95" s="18">
        <v>256.77620950376991</v>
      </c>
      <c r="PZ95" s="18">
        <v>254.87100761747359</v>
      </c>
      <c r="QA95" s="18">
        <v>254.2119377785921</v>
      </c>
      <c r="QB95" s="18">
        <v>253.25583646452429</v>
      </c>
      <c r="QC95" s="18">
        <v>251.8436868249178</v>
      </c>
      <c r="QD95" s="18">
        <v>243.38279025900363</v>
      </c>
      <c r="QE95" s="18">
        <v>242.61370876264573</v>
      </c>
      <c r="QF95" s="18">
        <v>240.51348621082306</v>
      </c>
      <c r="QG95" s="18">
        <v>233.88278358292581</v>
      </c>
      <c r="QH95" s="18">
        <v>233.76377097165584</v>
      </c>
      <c r="QI95" s="18">
        <v>236.3240422729254</v>
      </c>
      <c r="QJ95" s="18">
        <v>238.72429661786558</v>
      </c>
      <c r="QK95" s="18">
        <v>234.47084589743613</v>
      </c>
      <c r="QL95" s="18">
        <v>234.63986380755901</v>
      </c>
      <c r="QM95" s="18">
        <v>224.62880297720432</v>
      </c>
      <c r="QN95" s="18">
        <v>224.29176726293565</v>
      </c>
      <c r="QO95" s="18">
        <v>222.32455880606173</v>
      </c>
      <c r="QP95" s="18">
        <v>221.31745208716393</v>
      </c>
      <c r="QQ95" s="18">
        <v>222.27255329525471</v>
      </c>
      <c r="QR95" s="18">
        <v>221.10342940807342</v>
      </c>
      <c r="QS95" s="18">
        <v>221.03742241358759</v>
      </c>
      <c r="QT95" s="18">
        <v>237.13612832629678</v>
      </c>
      <c r="QU95" s="18">
        <v>223.4296759107113</v>
      </c>
      <c r="QV95" s="18">
        <v>223.98073430407047</v>
      </c>
      <c r="QW95" s="18">
        <v>224.91883371055127</v>
      </c>
      <c r="QX95" s="18">
        <v>224.72981368088722</v>
      </c>
      <c r="QY95" s="18">
        <v>223.41067389714718</v>
      </c>
      <c r="QZ95" s="18">
        <v>226.65001715683937</v>
      </c>
      <c r="RA95" s="18">
        <v>228.35019731783865</v>
      </c>
      <c r="RB95" s="18">
        <v>230.92447010278701</v>
      </c>
      <c r="RC95" s="18">
        <v>229.95336719906331</v>
      </c>
      <c r="RD95" s="18">
        <v>230.06837938642502</v>
      </c>
      <c r="RE95" s="18">
        <v>231.4495257407427</v>
      </c>
      <c r="RF95" s="18">
        <v>229.34630287098884</v>
      </c>
      <c r="RG95" s="18">
        <v>227.3230884793997</v>
      </c>
      <c r="RH95" s="18">
        <v>222.70659928929805</v>
      </c>
      <c r="RI95" s="18">
        <v>223.59169307899475</v>
      </c>
      <c r="RJ95" s="18">
        <v>224.62280234134195</v>
      </c>
      <c r="RK95" s="18">
        <v>224.37877648293971</v>
      </c>
      <c r="RL95" s="18">
        <v>224.61380138754845</v>
      </c>
      <c r="RM95" s="18">
        <v>224.35477393949031</v>
      </c>
      <c r="RN95" s="18">
        <v>225.00284261262419</v>
      </c>
      <c r="RO95" s="18">
        <v>228.33119530427456</v>
      </c>
      <c r="RP95" s="18">
        <v>227.55411296010018</v>
      </c>
      <c r="RQ95" s="18">
        <v>226.40799151039121</v>
      </c>
      <c r="RR95" s="18">
        <v>227.17007226490972</v>
      </c>
      <c r="RS95" s="18">
        <v>223.67070145118237</v>
      </c>
      <c r="RT95" s="18">
        <v>223.43967697048186</v>
      </c>
      <c r="RU95" s="18">
        <v>220.85240280783177</v>
      </c>
      <c r="RV95" s="18">
        <v>216.00088871312141</v>
      </c>
      <c r="RW95" s="18">
        <v>214.56673674201966</v>
      </c>
      <c r="RX95" s="18">
        <v>213.80965651738643</v>
      </c>
      <c r="RY95" s="18">
        <v>216.11790111243724</v>
      </c>
      <c r="RZ95" s="18">
        <v>214.60074034523964</v>
      </c>
      <c r="SA95" s="18">
        <v>212.16348207914828</v>
      </c>
      <c r="SB95" s="18">
        <v>209.32718152821064</v>
      </c>
      <c r="SC95" s="18">
        <v>212.41350857341288</v>
      </c>
      <c r="SD95" s="18">
        <v>217.10700592374803</v>
      </c>
      <c r="SE95" s="18">
        <v>218.69717442727091</v>
      </c>
      <c r="SF95" s="18">
        <v>220.81839920461178</v>
      </c>
      <c r="SG95" s="18">
        <v>225.98894710600376</v>
      </c>
      <c r="SH95" s="18">
        <v>226.75002775454521</v>
      </c>
      <c r="SI95" s="18">
        <v>227.20007544422148</v>
      </c>
      <c r="SJ95" s="18">
        <v>228.94726058614253</v>
      </c>
      <c r="SK95" s="18">
        <v>230.75145176875591</v>
      </c>
      <c r="SL95" s="18">
        <v>230.68144435036183</v>
      </c>
      <c r="SM95" s="18">
        <v>231.30751069200036</v>
      </c>
      <c r="SN95" s="18">
        <v>230.8094579154253</v>
      </c>
      <c r="SO95" s="18">
        <v>232.59864750838281</v>
      </c>
      <c r="SP95" s="5">
        <v>234.18381548202038</v>
      </c>
      <c r="SQ95" s="5">
        <v>235.54595982277391</v>
      </c>
      <c r="SR95" s="5">
        <v>236.57006834328175</v>
      </c>
      <c r="SS95" s="5">
        <v>248.48233063602447</v>
      </c>
    </row>
    <row r="96" spans="1:513" x14ac:dyDescent="0.25">
      <c r="A96" s="5" t="s">
        <v>78</v>
      </c>
      <c r="B96" s="5" t="str">
        <f ca="1">_xlfn.XLOOKUP(A96,bonds[worksheet get],bonds[unique lookup],"-")</f>
        <v>SEVFP 1 5/8 PERP nc-26</v>
      </c>
      <c r="C96" s="5" t="str">
        <f ca="1">_xlfn.XLOOKUP(A96,bonds[worksheet get],bonds[ID_ISIN],"-")</f>
        <v>FR0013445335</v>
      </c>
      <c r="D96" s="18">
        <f ca="1">_xll.BDH(A96,"blp_i_sprd_mid","-2AY",,"Dates=H","Fill=C","Sort=R","Dir=H","factor="&amp;_xlfn.XLOOKUP(A96,bonds[worksheet get],bonds[yas/blp factor]),"cols=213;rows=1")</f>
        <v>282.86474747657775</v>
      </c>
      <c r="E96" s="18">
        <v>284.74364085388186</v>
      </c>
      <c r="F96" s="18">
        <v>289.93562992000579</v>
      </c>
      <c r="G96" s="18">
        <v>291.64469646644591</v>
      </c>
      <c r="H96" s="18">
        <v>291.92741396522524</v>
      </c>
      <c r="I96" s="18">
        <v>299.94559636116031</v>
      </c>
      <c r="J96" s="18">
        <v>302.58723799037932</v>
      </c>
      <c r="K96" s="18">
        <v>300.95474076652522</v>
      </c>
      <c r="L96" s="18">
        <v>299.83957729911805</v>
      </c>
      <c r="M96" s="18">
        <v>298.14425396442408</v>
      </c>
      <c r="N96" s="18">
        <v>296.17995634269715</v>
      </c>
      <c r="O96" s="18">
        <v>298.22573157691954</v>
      </c>
      <c r="P96" s="18">
        <v>294.47677974414825</v>
      </c>
      <c r="Q96" s="18">
        <v>294.48168803405758</v>
      </c>
      <c r="R96" s="18">
        <v>289.15030353450777</v>
      </c>
      <c r="S96" s="18">
        <v>282.84118768501281</v>
      </c>
      <c r="T96" s="18">
        <v>292.04521292304992</v>
      </c>
      <c r="U96" s="18">
        <v>283.80321250724791</v>
      </c>
      <c r="V96" s="18">
        <v>277.4047657814026</v>
      </c>
      <c r="W96" s="18">
        <v>265.3735655555725</v>
      </c>
      <c r="X96" s="18">
        <v>256.90382048797608</v>
      </c>
      <c r="Y96" s="18">
        <v>253.68987225532533</v>
      </c>
      <c r="Z96" s="18">
        <v>258.67669480323792</v>
      </c>
      <c r="AA96" s="18">
        <v>279.56539499950406</v>
      </c>
      <c r="AB96" s="18">
        <v>288.99520157337184</v>
      </c>
      <c r="AC96" s="18">
        <v>299.0935172328949</v>
      </c>
      <c r="AD96" s="18">
        <v>301.67625938320157</v>
      </c>
      <c r="AE96" s="18">
        <v>301.61637824630736</v>
      </c>
      <c r="AF96" s="18">
        <v>297.36874415874485</v>
      </c>
      <c r="AG96" s="18">
        <v>297.14394448089604</v>
      </c>
      <c r="AH96" s="18">
        <v>303.42753722286221</v>
      </c>
      <c r="AI96" s="18">
        <v>319.15467975044248</v>
      </c>
      <c r="AJ96" s="18">
        <v>320.91184753799439</v>
      </c>
      <c r="AK96" s="18">
        <v>321.24070296192167</v>
      </c>
      <c r="AL96" s="18">
        <v>322.13204840946196</v>
      </c>
      <c r="AM96" s="18">
        <v>328.60706445789339</v>
      </c>
      <c r="AN96" s="18">
        <v>337.31142578315735</v>
      </c>
      <c r="AO96" s="18">
        <v>340.11896761131288</v>
      </c>
      <c r="AP96" s="18">
        <v>339.94619580650328</v>
      </c>
      <c r="AQ96" s="18">
        <v>335.61610244846344</v>
      </c>
      <c r="AR96" s="18">
        <v>331.53436855983733</v>
      </c>
      <c r="AS96" s="18">
        <v>329.83610025119782</v>
      </c>
      <c r="AT96" s="18">
        <v>327.9483719520569</v>
      </c>
      <c r="AU96" s="18">
        <v>329.79879724788668</v>
      </c>
      <c r="AV96" s="18">
        <v>326.49060984897613</v>
      </c>
      <c r="AW96" s="18">
        <v>327.7726551733017</v>
      </c>
      <c r="AX96" s="18">
        <v>323.6045353822708</v>
      </c>
      <c r="AY96" s="18">
        <v>310.85377985572813</v>
      </c>
      <c r="AZ96" s="18">
        <v>297.72214103221899</v>
      </c>
      <c r="BA96" s="18">
        <v>293.33020322132109</v>
      </c>
      <c r="BB96" s="18">
        <v>287.80935873126987</v>
      </c>
      <c r="BC96" s="18">
        <v>297.28137659835818</v>
      </c>
      <c r="BD96" s="18">
        <v>299.96228454685212</v>
      </c>
      <c r="BE96" s="18">
        <v>298.09517106533053</v>
      </c>
      <c r="BF96" s="18">
        <v>304.03714682960509</v>
      </c>
      <c r="BG96" s="18">
        <v>301.61441493034363</v>
      </c>
      <c r="BH96" s="18">
        <v>304.86861114025118</v>
      </c>
      <c r="BI96" s="18">
        <v>305.08457589626317</v>
      </c>
      <c r="BJ96" s="18">
        <v>302.66282565498352</v>
      </c>
      <c r="BK96" s="18">
        <v>300.83890512466428</v>
      </c>
      <c r="BL96" s="18">
        <v>318.85920069789887</v>
      </c>
      <c r="BM96" s="18">
        <v>331.23201790142059</v>
      </c>
      <c r="BN96" s="18">
        <v>342.26879859161374</v>
      </c>
      <c r="BO96" s="18">
        <v>356.66383123779292</v>
      </c>
      <c r="BP96" s="18">
        <v>360.17227686500547</v>
      </c>
      <c r="BQ96" s="18">
        <v>359.03748023796078</v>
      </c>
      <c r="BR96" s="18">
        <v>357.80451781272888</v>
      </c>
      <c r="BS96" s="18">
        <v>356.86801609802245</v>
      </c>
      <c r="BT96" s="18">
        <v>376.64449780082703</v>
      </c>
      <c r="BU96" s="18">
        <v>354.07912577152251</v>
      </c>
      <c r="BV96" s="18">
        <v>345.45722371673583</v>
      </c>
      <c r="BW96" s="18">
        <v>341.8928235845566</v>
      </c>
      <c r="BX96" s="18">
        <v>357.73187512207033</v>
      </c>
      <c r="BY96" s="18">
        <v>361.40523929023743</v>
      </c>
      <c r="BZ96" s="18">
        <v>347.57564164161681</v>
      </c>
      <c r="CA96" s="18">
        <v>342.0577421255112</v>
      </c>
      <c r="CB96" s="18">
        <v>344.86626561164854</v>
      </c>
      <c r="CC96" s="18">
        <v>327.36330379486088</v>
      </c>
      <c r="CD96" s="18">
        <v>305.75897492980954</v>
      </c>
      <c r="CE96" s="18">
        <v>265.25969322967529</v>
      </c>
      <c r="CF96" s="18">
        <v>266.6762256975174</v>
      </c>
      <c r="CG96" s="18">
        <v>241.40442261219025</v>
      </c>
      <c r="CH96" s="18">
        <v>233.16242219638826</v>
      </c>
      <c r="CI96" s="18">
        <v>238.93555278778078</v>
      </c>
      <c r="CJ96" s="18">
        <v>214.52957204246522</v>
      </c>
      <c r="CK96" s="18">
        <v>199.51511320972443</v>
      </c>
      <c r="CL96" s="18">
        <v>193.1951991224289</v>
      </c>
      <c r="CM96" s="18">
        <v>195.7740146408081</v>
      </c>
      <c r="CN96" s="18">
        <v>213.75111726284027</v>
      </c>
      <c r="CO96" s="18">
        <v>209.12456319427491</v>
      </c>
      <c r="CP96" s="18">
        <v>193.33753952980041</v>
      </c>
      <c r="CQ96" s="18">
        <v>179.8014576177597</v>
      </c>
      <c r="CR96" s="18">
        <v>174.24920007228852</v>
      </c>
      <c r="CS96" s="18">
        <v>168.81081485271454</v>
      </c>
      <c r="CT96" s="18">
        <v>159.01583150959016</v>
      </c>
      <c r="CU96" s="18">
        <v>160.50991495800017</v>
      </c>
      <c r="CV96" s="18">
        <v>159.89343374538421</v>
      </c>
      <c r="CW96" s="18">
        <v>161.45328827857972</v>
      </c>
      <c r="CX96" s="18">
        <v>160.16338969039919</v>
      </c>
      <c r="CY96" s="18">
        <v>161.82042836380003</v>
      </c>
      <c r="CZ96" s="18">
        <v>162.33383548831938</v>
      </c>
      <c r="DA96" s="18">
        <v>160.95264270782471</v>
      </c>
      <c r="DB96" s="18">
        <v>162.80012302970889</v>
      </c>
      <c r="DC96" s="18">
        <v>164.38942730236056</v>
      </c>
      <c r="DD96" s="18">
        <v>162.48010252761841</v>
      </c>
      <c r="DE96" s="18">
        <v>160.83877038192747</v>
      </c>
      <c r="DF96" s="18">
        <v>162.65680096435545</v>
      </c>
      <c r="DG96" s="18">
        <v>166.08180566310884</v>
      </c>
      <c r="DH96" s="18">
        <v>173.37257949447633</v>
      </c>
      <c r="DI96" s="18">
        <v>173.02212759494782</v>
      </c>
      <c r="DJ96" s="18">
        <v>170.8624800348282</v>
      </c>
      <c r="DK96" s="18">
        <v>166.26046741580961</v>
      </c>
      <c r="DL96" s="18">
        <v>166.91817826366426</v>
      </c>
      <c r="DM96" s="18">
        <v>170.9262878036499</v>
      </c>
      <c r="DN96" s="18">
        <v>162.32401890850068</v>
      </c>
      <c r="DO96" s="18">
        <v>160.07896710395812</v>
      </c>
      <c r="DP96" s="18">
        <v>156.18963817977905</v>
      </c>
      <c r="DQ96" s="18">
        <v>155.48480774879454</v>
      </c>
      <c r="DR96" s="18">
        <v>153.53817997074128</v>
      </c>
      <c r="DS96" s="18">
        <v>154.10852325820923</v>
      </c>
      <c r="DT96" s="18">
        <v>159.38493491077423</v>
      </c>
      <c r="DU96" s="18">
        <v>160.85055027770994</v>
      </c>
      <c r="DV96" s="18">
        <v>159.56359666347501</v>
      </c>
      <c r="DW96" s="18">
        <v>158.94417047691343</v>
      </c>
      <c r="DX96" s="18">
        <v>162.36132191181184</v>
      </c>
      <c r="DY96" s="18">
        <v>162.11688907432554</v>
      </c>
      <c r="DZ96" s="18">
        <v>165.59490330410003</v>
      </c>
      <c r="EA96" s="18">
        <v>167.84879003047945</v>
      </c>
      <c r="EB96" s="18">
        <v>167.27844674301147</v>
      </c>
      <c r="EC96" s="18">
        <v>167.81345034313202</v>
      </c>
      <c r="ED96" s="18">
        <v>163.66398205375671</v>
      </c>
      <c r="EE96" s="18">
        <v>161.61526184558866</v>
      </c>
      <c r="EF96" s="18">
        <v>161.26677326202392</v>
      </c>
      <c r="EG96" s="18">
        <v>164.98725701332091</v>
      </c>
      <c r="EH96" s="18">
        <v>164.56023579120634</v>
      </c>
      <c r="EI96" s="18">
        <v>164.84687992191314</v>
      </c>
      <c r="EJ96" s="18">
        <v>165.90118059444427</v>
      </c>
      <c r="EK96" s="18">
        <v>165.92474038600923</v>
      </c>
      <c r="EL96" s="18">
        <v>167.78400060367585</v>
      </c>
      <c r="EM96" s="18">
        <v>172.08660753822326</v>
      </c>
      <c r="EN96" s="18">
        <v>172.33693032360077</v>
      </c>
      <c r="EO96" s="18">
        <v>173.70732486629487</v>
      </c>
      <c r="EP96" s="18">
        <v>176.13398339748383</v>
      </c>
      <c r="EQ96" s="18">
        <v>179.35676655197145</v>
      </c>
      <c r="ER96" s="18">
        <v>177.21086220359803</v>
      </c>
      <c r="ES96" s="18">
        <v>178.73341373348237</v>
      </c>
      <c r="ET96" s="18">
        <v>179.24780251598358</v>
      </c>
      <c r="EU96" s="18">
        <v>181.1502556848526</v>
      </c>
      <c r="EV96" s="18">
        <v>185.21333807182313</v>
      </c>
      <c r="EW96" s="18">
        <v>187.87952115058897</v>
      </c>
      <c r="EX96" s="18">
        <v>180.99024543380739</v>
      </c>
      <c r="EY96" s="18">
        <v>185.77877306938171</v>
      </c>
      <c r="EZ96" s="18">
        <v>187.18352564144135</v>
      </c>
      <c r="FA96" s="18">
        <v>187.8549797010422</v>
      </c>
      <c r="FB96" s="18">
        <v>187.19628719520568</v>
      </c>
      <c r="FC96" s="18">
        <v>186.96167093753817</v>
      </c>
      <c r="FD96" s="18">
        <v>191.93180529975891</v>
      </c>
      <c r="FE96" s="18">
        <v>190.5113461999893</v>
      </c>
      <c r="FF96" s="18">
        <v>188.64128774452209</v>
      </c>
      <c r="FG96" s="18">
        <v>183.19112262916565</v>
      </c>
      <c r="FH96" s="18">
        <v>180.90385953140259</v>
      </c>
      <c r="FI96" s="18">
        <v>180.47487499332428</v>
      </c>
      <c r="FJ96" s="18">
        <v>180.84790502643585</v>
      </c>
      <c r="FK96" s="18">
        <v>177.69285627269744</v>
      </c>
      <c r="FL96" s="18">
        <v>173.28717525005342</v>
      </c>
      <c r="FM96" s="18">
        <v>173.20275266361236</v>
      </c>
      <c r="FN96" s="18">
        <v>172.97402635383605</v>
      </c>
      <c r="FO96" s="18">
        <v>169.04739442634582</v>
      </c>
      <c r="FP96" s="18">
        <v>173.10949515533446</v>
      </c>
      <c r="FQ96" s="18">
        <v>171.61443004894255</v>
      </c>
      <c r="FR96" s="18">
        <v>177.01158563327789</v>
      </c>
      <c r="FS96" s="18">
        <v>181.74710373783111</v>
      </c>
      <c r="FT96" s="18">
        <v>182.6168527097702</v>
      </c>
      <c r="FU96" s="18">
        <v>178.5773301143646</v>
      </c>
      <c r="FV96" s="18">
        <v>177.94317905807495</v>
      </c>
      <c r="FW96" s="18">
        <v>176.03581759929656</v>
      </c>
      <c r="FX96" s="18">
        <v>177.89900444889071</v>
      </c>
      <c r="FY96" s="18">
        <v>182.27327241611482</v>
      </c>
      <c r="FZ96" s="18">
        <v>184.67146286582948</v>
      </c>
      <c r="GA96" s="18">
        <v>182.53635675525666</v>
      </c>
      <c r="GB96" s="18">
        <v>181.59691006660464</v>
      </c>
      <c r="GC96" s="18">
        <v>185.42537619590757</v>
      </c>
      <c r="GD96" s="18">
        <v>187.42305018901826</v>
      </c>
      <c r="GE96" s="18">
        <v>187.42501350498199</v>
      </c>
      <c r="GF96" s="18">
        <v>191.23482813262939</v>
      </c>
      <c r="GG96" s="18">
        <v>194.61663988018034</v>
      </c>
      <c r="GH96" s="18">
        <v>193.49656812286378</v>
      </c>
      <c r="GI96" s="18">
        <v>197.84334966659546</v>
      </c>
      <c r="GJ96" s="18">
        <v>202.75752952384948</v>
      </c>
      <c r="GK96" s="18">
        <v>205.43156586647035</v>
      </c>
      <c r="GL96" s="18">
        <v>203.21400048542023</v>
      </c>
      <c r="GM96" s="18">
        <v>203.68814129066467</v>
      </c>
      <c r="GN96" s="18">
        <v>204.31345742511749</v>
      </c>
      <c r="GO96" s="18">
        <v>199.56812274074554</v>
      </c>
      <c r="GP96" s="18">
        <v>198.2173613576889</v>
      </c>
      <c r="GQ96" s="18">
        <v>199.91955629825591</v>
      </c>
      <c r="GR96" s="18">
        <v>200.45063326644896</v>
      </c>
      <c r="GS96" s="18">
        <v>201.17117022514344</v>
      </c>
      <c r="GT96" s="18">
        <v>202.12141515159607</v>
      </c>
      <c r="GU96" s="18">
        <v>201.17215188312531</v>
      </c>
      <c r="GV96" s="18">
        <v>199.37179114437103</v>
      </c>
      <c r="GW96" s="18">
        <v>194.3221424856186</v>
      </c>
      <c r="GX96" s="18">
        <v>197.89439588165285</v>
      </c>
      <c r="GY96" s="18">
        <v>195.4019662656784</v>
      </c>
      <c r="GZ96" s="18">
        <v>190.10395813751222</v>
      </c>
      <c r="HA96" s="18">
        <v>186.24015232086182</v>
      </c>
      <c r="HB96" s="18">
        <v>181.48598271465303</v>
      </c>
      <c r="HC96" s="18">
        <v>186.80460566043851</v>
      </c>
      <c r="HD96" s="18">
        <v>202.52585824012758</v>
      </c>
      <c r="HE96" s="18">
        <v>201.09558256053924</v>
      </c>
      <c r="HF96" s="18">
        <v>201.25068452167511</v>
      </c>
      <c r="HG96" s="18">
        <v>202.74967625999452</v>
      </c>
      <c r="HH96" s="18">
        <v>199.25301052856446</v>
      </c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  <c r="JG96" s="18"/>
      <c r="JH96" s="18"/>
      <c r="JI96" s="18"/>
      <c r="JJ96" s="18"/>
      <c r="JK96" s="18"/>
      <c r="JL96" s="18"/>
      <c r="JM96" s="18"/>
      <c r="JN96" s="18"/>
      <c r="JO96" s="18"/>
      <c r="JP96" s="18"/>
      <c r="JQ96" s="18"/>
      <c r="JR96" s="18"/>
      <c r="JS96" s="18"/>
      <c r="JT96" s="18"/>
      <c r="JU96" s="18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/>
      <c r="MI96" s="18"/>
      <c r="MJ96" s="18"/>
      <c r="MK96" s="18"/>
      <c r="ML96" s="18"/>
      <c r="MM96" s="18"/>
      <c r="MN96" s="18"/>
      <c r="MO96" s="18"/>
      <c r="MP96" s="18"/>
      <c r="MQ96" s="18"/>
      <c r="MR96" s="18"/>
      <c r="MS96" s="18"/>
      <c r="MT96" s="18"/>
      <c r="MU96" s="18"/>
      <c r="MV96" s="18"/>
      <c r="MW96" s="18"/>
      <c r="MX96" s="18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8"/>
      <c r="NX96" s="18"/>
      <c r="NY96" s="18"/>
      <c r="NZ96" s="18"/>
      <c r="OA96" s="18"/>
      <c r="OB96" s="18"/>
      <c r="OC96" s="18"/>
      <c r="OD96" s="18"/>
      <c r="OE96" s="18"/>
      <c r="OF96" s="18"/>
      <c r="OG96" s="18"/>
      <c r="OH96" s="18"/>
      <c r="OI96" s="18"/>
      <c r="OJ96" s="18"/>
      <c r="OK96" s="18"/>
      <c r="OL96" s="18"/>
      <c r="OM96" s="18"/>
      <c r="ON96" s="18"/>
      <c r="OO96" s="18"/>
      <c r="OP96" s="18"/>
      <c r="OQ96" s="18"/>
      <c r="OR96" s="18"/>
      <c r="OS96" s="18"/>
      <c r="OT96" s="18"/>
      <c r="OU96" s="18"/>
      <c r="OV96" s="18"/>
      <c r="OW96" s="18"/>
      <c r="OX96" s="18"/>
      <c r="OY96" s="18"/>
      <c r="OZ96" s="18"/>
      <c r="PA96" s="18"/>
      <c r="PB96" s="18"/>
      <c r="PC96" s="18"/>
      <c r="PD96" s="18"/>
      <c r="PE96" s="18"/>
      <c r="PF96" s="18"/>
      <c r="PG96" s="18"/>
      <c r="PH96" s="18"/>
      <c r="PI96" s="18"/>
      <c r="PJ96" s="18"/>
      <c r="PK96" s="18"/>
      <c r="PL96" s="18"/>
      <c r="PM96" s="18"/>
      <c r="PN96" s="18"/>
      <c r="PO96" s="18"/>
      <c r="PP96" s="18"/>
      <c r="PQ96" s="18"/>
      <c r="PR96" s="18"/>
      <c r="PS96" s="18"/>
      <c r="PT96" s="18"/>
      <c r="PU96" s="18"/>
      <c r="PV96" s="18"/>
      <c r="PW96" s="18"/>
      <c r="PX96" s="18"/>
      <c r="PY96" s="18"/>
      <c r="PZ96" s="18"/>
      <c r="QA96" s="18"/>
      <c r="QB96" s="18"/>
      <c r="QC96" s="18"/>
      <c r="QD96" s="18"/>
      <c r="QE96" s="18"/>
      <c r="QF96" s="18"/>
      <c r="QG96" s="18"/>
      <c r="QH96" s="18"/>
      <c r="QI96" s="18"/>
      <c r="QJ96" s="18"/>
      <c r="QK96" s="18"/>
      <c r="QL96" s="18"/>
      <c r="QM96" s="18"/>
      <c r="QN96" s="18"/>
      <c r="QO96" s="18"/>
      <c r="QP96" s="18"/>
      <c r="QQ96" s="18"/>
      <c r="QR96" s="18"/>
      <c r="QS96" s="18"/>
      <c r="QT96" s="18"/>
      <c r="QU96" s="18"/>
      <c r="QV96" s="18"/>
      <c r="QW96" s="18"/>
      <c r="QX96" s="18"/>
      <c r="QY96" s="18"/>
      <c r="QZ96" s="18"/>
      <c r="RA96" s="18"/>
      <c r="RB96" s="18"/>
      <c r="RC96" s="18"/>
      <c r="RD96" s="18"/>
      <c r="RE96" s="18"/>
      <c r="RF96" s="18"/>
      <c r="RG96" s="18"/>
      <c r="RH96" s="18"/>
      <c r="RI96" s="18"/>
      <c r="RJ96" s="18"/>
      <c r="RK96" s="18"/>
      <c r="RL96" s="18"/>
      <c r="RM96" s="18"/>
      <c r="RN96" s="18"/>
      <c r="RO96" s="18"/>
      <c r="RP96" s="18"/>
      <c r="RQ96" s="18"/>
      <c r="RR96" s="18"/>
      <c r="RS96" s="18"/>
      <c r="RT96" s="18"/>
      <c r="RU96" s="18"/>
      <c r="RV96" s="18"/>
      <c r="RW96" s="18"/>
      <c r="RX96" s="18"/>
      <c r="RY96" s="18"/>
      <c r="RZ96" s="18"/>
      <c r="SA96" s="18"/>
      <c r="SB96" s="18"/>
      <c r="SC96" s="18"/>
      <c r="SD96" s="18"/>
      <c r="SE96" s="18"/>
      <c r="SF96" s="18"/>
      <c r="SG96" s="18"/>
      <c r="SH96" s="18"/>
      <c r="SI96" s="18"/>
      <c r="SJ96" s="18"/>
      <c r="SK96" s="18"/>
      <c r="SL96" s="18"/>
      <c r="SM96" s="18"/>
      <c r="SN96" s="18"/>
      <c r="SO96" s="18"/>
    </row>
    <row r="97" spans="1:513" x14ac:dyDescent="0.25">
      <c r="A97" s="5" t="s">
        <v>319</v>
      </c>
      <c r="B97" s="5" t="str">
        <f ca="1">_xlfn.XLOOKUP(A97,bonds[worksheet get],bonds[unique lookup],"-")</f>
        <v>EDF 4 1/8 PERP nc-22</v>
      </c>
      <c r="C97" s="5" t="str">
        <f ca="1">_xlfn.XLOOKUP(A97,bonds[worksheet get],bonds[ID_ISIN],"-")</f>
        <v>FR0011697010</v>
      </c>
      <c r="D97" s="18">
        <f ca="1">_xll.BDH(A97,"blp_i_sprd_mid","-2AY",,"Dates=H","Fill=C","Sort=R","Dir=H","factor="&amp;_xlfn.XLOOKUP(A97,bonds[worksheet get],bonds[yas/blp factor]),"cols=510;rows=1")</f>
        <v>207.95675338268279</v>
      </c>
      <c r="E97" s="18">
        <v>207.91804159355164</v>
      </c>
      <c r="F97" s="18">
        <v>212.90987717151643</v>
      </c>
      <c r="G97" s="18">
        <v>230.88405864810943</v>
      </c>
      <c r="H97" s="18">
        <v>255.4819265060425</v>
      </c>
      <c r="I97" s="18">
        <v>286.75807429409025</v>
      </c>
      <c r="J97" s="18">
        <v>298.55028082942965</v>
      </c>
      <c r="K97" s="18">
        <v>316.35472599983211</v>
      </c>
      <c r="L97" s="18">
        <v>319.51321094894411</v>
      </c>
      <c r="M97" s="18">
        <v>323.34170763301853</v>
      </c>
      <c r="N97" s="18">
        <v>326.15774213981632</v>
      </c>
      <c r="O97" s="18">
        <v>345.67840996170042</v>
      </c>
      <c r="P97" s="18">
        <v>320.06113165664675</v>
      </c>
      <c r="Q97" s="18">
        <v>319.10028519821168</v>
      </c>
      <c r="R97" s="18">
        <v>312.22447588253021</v>
      </c>
      <c r="S97" s="18">
        <v>308.36421567916875</v>
      </c>
      <c r="T97" s="18">
        <v>325.9175305252075</v>
      </c>
      <c r="U97" s="18">
        <v>322.42155818367007</v>
      </c>
      <c r="V97" s="18">
        <v>322.21708052825926</v>
      </c>
      <c r="W97" s="18">
        <v>291.92560183811185</v>
      </c>
      <c r="X97" s="18">
        <v>277.18633627891541</v>
      </c>
      <c r="Y97" s="18">
        <v>253.40141599273682</v>
      </c>
      <c r="Z97" s="18">
        <v>265.80407766437531</v>
      </c>
      <c r="AA97" s="18">
        <v>293.49690343284607</v>
      </c>
      <c r="AB97" s="18">
        <v>309.64865299034119</v>
      </c>
      <c r="AC97" s="18">
        <v>319.45464696025851</v>
      </c>
      <c r="AD97" s="18">
        <v>318.40148777389527</v>
      </c>
      <c r="AE97" s="18">
        <v>319.25612496471405</v>
      </c>
      <c r="AF97" s="18">
        <v>317.14881398200987</v>
      </c>
      <c r="AG97" s="18">
        <v>316.74482172107696</v>
      </c>
      <c r="AH97" s="18">
        <v>345.95931858539586</v>
      </c>
      <c r="AI97" s="18">
        <v>342.84947152519226</v>
      </c>
      <c r="AJ97" s="18">
        <v>358.20018483066559</v>
      </c>
      <c r="AK97" s="18">
        <v>361.0767685461044</v>
      </c>
      <c r="AL97" s="18">
        <v>372.74291361427305</v>
      </c>
      <c r="AM97" s="18">
        <v>384.91231194114687</v>
      </c>
      <c r="AN97" s="18">
        <v>391.21439268970488</v>
      </c>
      <c r="AO97" s="18">
        <v>406.30305696105955</v>
      </c>
      <c r="AP97" s="18">
        <v>414.79285010051723</v>
      </c>
      <c r="AQ97" s="18">
        <v>407.53190811347957</v>
      </c>
      <c r="AR97" s="18">
        <v>404.23842820739748</v>
      </c>
      <c r="AS97" s="18">
        <v>411.14699365234378</v>
      </c>
      <c r="AT97" s="18">
        <v>431.45976423645021</v>
      </c>
      <c r="AU97" s="18">
        <v>410.38665440940855</v>
      </c>
      <c r="AV97" s="18">
        <v>411.30283341884615</v>
      </c>
      <c r="AW97" s="18">
        <v>417.44808179092405</v>
      </c>
      <c r="AX97" s="18">
        <v>417.12151310825345</v>
      </c>
      <c r="AY97" s="18">
        <v>383.43431568431851</v>
      </c>
      <c r="AZ97" s="18">
        <v>377.82408409023287</v>
      </c>
      <c r="BA97" s="18">
        <v>370.05988884449005</v>
      </c>
      <c r="BB97" s="18">
        <v>367.33318923568726</v>
      </c>
      <c r="BC97" s="18">
        <v>370.64850656127931</v>
      </c>
      <c r="BD97" s="18">
        <v>369.22609646320348</v>
      </c>
      <c r="BE97" s="18">
        <v>374.45715104579926</v>
      </c>
      <c r="BF97" s="18">
        <v>373.42384405899048</v>
      </c>
      <c r="BG97" s="18">
        <v>369.34123922061923</v>
      </c>
      <c r="BH97" s="18">
        <v>370.12440849304198</v>
      </c>
      <c r="BI97" s="18">
        <v>383.5037983827591</v>
      </c>
      <c r="BJ97" s="18">
        <v>364.25609830474855</v>
      </c>
      <c r="BK97" s="18">
        <v>366.11426418304438</v>
      </c>
      <c r="BL97" s="18">
        <v>401.97627006816862</v>
      </c>
      <c r="BM97" s="18">
        <v>425.93191927051544</v>
      </c>
      <c r="BN97" s="18">
        <v>436.61240263080595</v>
      </c>
      <c r="BO97" s="18">
        <v>445.47740234184266</v>
      </c>
      <c r="BP97" s="18">
        <v>446.94249466896053</v>
      </c>
      <c r="BQ97" s="18">
        <v>445.41189008331298</v>
      </c>
      <c r="BR97" s="18">
        <v>444.73790790843964</v>
      </c>
      <c r="BS97" s="18">
        <v>448.01550605487824</v>
      </c>
      <c r="BT97" s="18">
        <v>441.99433393001561</v>
      </c>
      <c r="BU97" s="18">
        <v>442.02609744930265</v>
      </c>
      <c r="BV97" s="18">
        <v>447.2472259321213</v>
      </c>
      <c r="BW97" s="18">
        <v>455.36677554988864</v>
      </c>
      <c r="BX97" s="18">
        <v>493.03136115455629</v>
      </c>
      <c r="BY97" s="18">
        <v>458.29993803405762</v>
      </c>
      <c r="BZ97" s="18">
        <v>439.88801555728912</v>
      </c>
      <c r="CA97" s="18">
        <v>437.68045096683505</v>
      </c>
      <c r="CB97" s="18">
        <v>419.11566655349731</v>
      </c>
      <c r="CC97" s="18">
        <v>381.46398487854003</v>
      </c>
      <c r="CD97" s="18">
        <v>312.09841441535951</v>
      </c>
      <c r="CE97" s="18">
        <v>237.67351089572907</v>
      </c>
      <c r="CF97" s="18">
        <v>227.20941651058197</v>
      </c>
      <c r="CG97" s="18">
        <v>183.47303567218779</v>
      </c>
      <c r="CH97" s="18">
        <v>171.64906561756132</v>
      </c>
      <c r="CI97" s="18">
        <v>185.25774841213226</v>
      </c>
      <c r="CJ97" s="18">
        <v>126.83371773338318</v>
      </c>
      <c r="CK97" s="18">
        <v>109.80946400547028</v>
      </c>
      <c r="CL97" s="18">
        <v>105.04096567249297</v>
      </c>
      <c r="CM97" s="18">
        <v>103.89152331829072</v>
      </c>
      <c r="CN97" s="18">
        <v>113.23496103858947</v>
      </c>
      <c r="CO97" s="18">
        <v>111.42146260929108</v>
      </c>
      <c r="CP97" s="18">
        <v>89.710104566574103</v>
      </c>
      <c r="CQ97" s="18">
        <v>82.220862284660342</v>
      </c>
      <c r="CR97" s="18">
        <v>74.579750676155101</v>
      </c>
      <c r="CS97" s="18">
        <v>70.44950055885316</v>
      </c>
      <c r="CT97" s="18">
        <v>61.013750110626226</v>
      </c>
      <c r="CU97" s="18">
        <v>62.511598567008967</v>
      </c>
      <c r="CV97" s="18">
        <v>63.05157839488983</v>
      </c>
      <c r="CW97" s="18">
        <v>64.552404681205758</v>
      </c>
      <c r="CX97" s="18">
        <v>62.023234457969664</v>
      </c>
      <c r="CY97" s="18">
        <v>65.263113425254815</v>
      </c>
      <c r="CZ97" s="18">
        <v>65.502332429885854</v>
      </c>
      <c r="DA97" s="18">
        <v>65.636334776878357</v>
      </c>
      <c r="DB97" s="18">
        <v>66.836400239944467</v>
      </c>
      <c r="DC97" s="18">
        <v>67.301934319496155</v>
      </c>
      <c r="DD97" s="18">
        <v>68.32630781650542</v>
      </c>
      <c r="DE97" s="18">
        <v>68.734270517349245</v>
      </c>
      <c r="DF97" s="18">
        <v>70.436596629142755</v>
      </c>
      <c r="DG97" s="18">
        <v>71.336893878936763</v>
      </c>
      <c r="DH97" s="18">
        <v>74.108260936737054</v>
      </c>
      <c r="DI97" s="18">
        <v>74.145980115890495</v>
      </c>
      <c r="DJ97" s="18">
        <v>73.788640523910516</v>
      </c>
      <c r="DK97" s="18">
        <v>71.721033940315237</v>
      </c>
      <c r="DL97" s="18">
        <v>72.102196171760554</v>
      </c>
      <c r="DM97" s="18">
        <v>73.107710079193112</v>
      </c>
      <c r="DN97" s="18">
        <v>68.832538905143736</v>
      </c>
      <c r="DO97" s="18">
        <v>68.651883889198302</v>
      </c>
      <c r="DP97" s="18">
        <v>68.898051163673401</v>
      </c>
      <c r="DQ97" s="18">
        <v>69.695116975784302</v>
      </c>
      <c r="DR97" s="18">
        <v>68.901028993606573</v>
      </c>
      <c r="DS97" s="18">
        <v>69.144218438148499</v>
      </c>
      <c r="DT97" s="18">
        <v>72.894298933982853</v>
      </c>
      <c r="DU97" s="18">
        <v>74.078482637405386</v>
      </c>
      <c r="DV97" s="18">
        <v>75.232888041496281</v>
      </c>
      <c r="DW97" s="18">
        <v>75.609087223052981</v>
      </c>
      <c r="DX97" s="18">
        <v>76.870694504737855</v>
      </c>
      <c r="DY97" s="18">
        <v>77.49802401065827</v>
      </c>
      <c r="DZ97" s="18">
        <v>80.848082685470587</v>
      </c>
      <c r="EA97" s="18">
        <v>80.204871419906624</v>
      </c>
      <c r="EB97" s="18">
        <v>78.847973580360417</v>
      </c>
      <c r="EC97" s="18">
        <v>77.961572870254514</v>
      </c>
      <c r="ED97" s="18">
        <v>76.520303182601936</v>
      </c>
      <c r="EE97" s="18">
        <v>78.829113990783682</v>
      </c>
      <c r="EF97" s="18">
        <v>76.273143298149108</v>
      </c>
      <c r="EG97" s="18">
        <v>78.063811697959892</v>
      </c>
      <c r="EH97" s="18">
        <v>80.341851596832271</v>
      </c>
      <c r="EI97" s="18">
        <v>80.308102857589731</v>
      </c>
      <c r="EJ97" s="18">
        <v>83.509270035743711</v>
      </c>
      <c r="EK97" s="18">
        <v>84.78477385711669</v>
      </c>
      <c r="EL97" s="18">
        <v>87.520406955718997</v>
      </c>
      <c r="EM97" s="18">
        <v>88.075275933265686</v>
      </c>
      <c r="EN97" s="18">
        <v>88.332361917495717</v>
      </c>
      <c r="EO97" s="18">
        <v>91.491839476585383</v>
      </c>
      <c r="EP97" s="18">
        <v>94.229457795143119</v>
      </c>
      <c r="EQ97" s="18">
        <v>94.731718443870548</v>
      </c>
      <c r="ER97" s="18">
        <v>94.698962314605708</v>
      </c>
      <c r="ES97" s="18">
        <v>94.825023781776437</v>
      </c>
      <c r="ET97" s="18">
        <v>94.309859203338618</v>
      </c>
      <c r="EU97" s="18">
        <v>97.512018991470342</v>
      </c>
      <c r="EV97" s="18">
        <v>99.444630618095402</v>
      </c>
      <c r="EW97" s="18">
        <v>98.76171495342254</v>
      </c>
      <c r="EX97" s="18">
        <v>97.03358098220825</v>
      </c>
      <c r="EY97" s="18">
        <v>98.679328325271612</v>
      </c>
      <c r="EZ97" s="18">
        <v>99.68484223270417</v>
      </c>
      <c r="FA97" s="18">
        <v>100.4521297454834</v>
      </c>
      <c r="FB97" s="18">
        <v>96.839029426574712</v>
      </c>
      <c r="FC97" s="18">
        <v>130.48056679153441</v>
      </c>
      <c r="FD97" s="18">
        <v>134.92150383186339</v>
      </c>
      <c r="FE97" s="18">
        <v>137.49137106418607</v>
      </c>
      <c r="FF97" s="18">
        <v>138.77878620529177</v>
      </c>
      <c r="FG97" s="18">
        <v>134.71305573654175</v>
      </c>
      <c r="FH97" s="18">
        <v>133.68074135971068</v>
      </c>
      <c r="FI97" s="18">
        <v>133.39288446617127</v>
      </c>
      <c r="FJ97" s="18">
        <v>132.26527953147888</v>
      </c>
      <c r="FK97" s="18">
        <v>131.45729500961303</v>
      </c>
      <c r="FL97" s="18">
        <v>130.36244620418549</v>
      </c>
      <c r="FM97" s="18">
        <v>130.28403001594543</v>
      </c>
      <c r="FN97" s="18">
        <v>127.22976911449432</v>
      </c>
      <c r="FO97" s="18">
        <v>124.68769496154785</v>
      </c>
      <c r="FP97" s="18">
        <v>128.3534036092758</v>
      </c>
      <c r="FQ97" s="18">
        <v>128.01293838691711</v>
      </c>
      <c r="FR97" s="18">
        <v>132.73379144096376</v>
      </c>
      <c r="FS97" s="18">
        <v>137.25612249946593</v>
      </c>
      <c r="FT97" s="18">
        <v>138.48199582195284</v>
      </c>
      <c r="FU97" s="18">
        <v>136.5513694152832</v>
      </c>
      <c r="FV97" s="18">
        <v>134.89569597244264</v>
      </c>
      <c r="FW97" s="18">
        <v>132.55512164497375</v>
      </c>
      <c r="FX97" s="18">
        <v>135.93595122909548</v>
      </c>
      <c r="FY97" s="18">
        <v>137.16778021144867</v>
      </c>
      <c r="FZ97" s="18">
        <v>138.07105529117584</v>
      </c>
      <c r="GA97" s="18">
        <v>139.41207137107847</v>
      </c>
      <c r="GB97" s="18">
        <v>141.23351068019866</v>
      </c>
      <c r="GC97" s="18">
        <v>143.34181427288055</v>
      </c>
      <c r="GD97" s="18">
        <v>144.86844841861725</v>
      </c>
      <c r="GE97" s="18">
        <v>146.95193676185608</v>
      </c>
      <c r="GF97" s="18">
        <v>152.07578946685791</v>
      </c>
      <c r="GG97" s="18">
        <v>154.69528719806672</v>
      </c>
      <c r="GH97" s="18">
        <v>155.50327171993257</v>
      </c>
      <c r="GI97" s="18">
        <v>159.35757626342775</v>
      </c>
      <c r="GJ97" s="18">
        <v>158.26868311786652</v>
      </c>
      <c r="GK97" s="18">
        <v>157.92226223564148</v>
      </c>
      <c r="GL97" s="18">
        <v>154.86800133419035</v>
      </c>
      <c r="GM97" s="18">
        <v>157.16291560268402</v>
      </c>
      <c r="GN97" s="18">
        <v>156.33507888126374</v>
      </c>
      <c r="GO97" s="18">
        <v>151.40478512191774</v>
      </c>
      <c r="GP97" s="18">
        <v>151.14174347782134</v>
      </c>
      <c r="GQ97" s="18">
        <v>152.98005715656279</v>
      </c>
      <c r="GR97" s="18">
        <v>153.85553915691375</v>
      </c>
      <c r="GS97" s="18">
        <v>154.70918373775481</v>
      </c>
      <c r="GT97" s="18">
        <v>155.15486561775208</v>
      </c>
      <c r="GU97" s="18">
        <v>137.73257528877258</v>
      </c>
      <c r="GV97" s="18">
        <v>136.73301704120635</v>
      </c>
      <c r="GW97" s="18">
        <v>133.95073127365114</v>
      </c>
      <c r="GX97" s="18">
        <v>137.8407697763443</v>
      </c>
      <c r="GY97" s="18">
        <v>135.20836811542512</v>
      </c>
      <c r="GZ97" s="18">
        <v>129.39961452579499</v>
      </c>
      <c r="HA97" s="18">
        <v>127.62780571556091</v>
      </c>
      <c r="HB97" s="18">
        <v>124.958677485466</v>
      </c>
      <c r="HC97" s="18">
        <v>127.28734049320222</v>
      </c>
      <c r="HD97" s="18">
        <v>165.03133489608763</v>
      </c>
      <c r="HE97" s="18">
        <v>164.43576890945434</v>
      </c>
      <c r="HF97" s="18">
        <v>127.90275867938995</v>
      </c>
      <c r="HG97" s="18">
        <v>128.61644525337221</v>
      </c>
      <c r="HH97" s="18">
        <v>127.94246307849885</v>
      </c>
      <c r="HI97" s="18">
        <v>131.96154087829589</v>
      </c>
      <c r="HJ97" s="18">
        <v>132.43799366760254</v>
      </c>
      <c r="HK97" s="18">
        <v>132.15907026386262</v>
      </c>
      <c r="HL97" s="18">
        <v>130.44384022235869</v>
      </c>
      <c r="HM97" s="18">
        <v>129.94952045345306</v>
      </c>
      <c r="HN97" s="18">
        <v>132.29902827072144</v>
      </c>
      <c r="HO97" s="18">
        <v>132.16800375366211</v>
      </c>
      <c r="HP97" s="18">
        <v>129.11870590209963</v>
      </c>
      <c r="HQ97" s="18">
        <v>132.94819519615172</v>
      </c>
      <c r="HR97" s="18">
        <v>131.61809782600403</v>
      </c>
      <c r="HS97" s="18">
        <v>139.09939922809599</v>
      </c>
      <c r="HT97" s="18">
        <v>144.53691668605805</v>
      </c>
      <c r="HU97" s="18">
        <v>147.16336268711089</v>
      </c>
      <c r="HV97" s="18">
        <v>155.35140239334106</v>
      </c>
      <c r="HW97" s="18">
        <v>159.87671128177644</v>
      </c>
      <c r="HX97" s="18">
        <v>148.11825348567962</v>
      </c>
      <c r="HY97" s="18">
        <v>145.64566203117369</v>
      </c>
      <c r="HZ97" s="18">
        <v>143.67136078548432</v>
      </c>
      <c r="IA97" s="18">
        <v>147.26460890483855</v>
      </c>
      <c r="IB97" s="18">
        <v>148.76047214126586</v>
      </c>
      <c r="IC97" s="18">
        <v>158.54959174156187</v>
      </c>
      <c r="ID97" s="18">
        <v>161.15717815303802</v>
      </c>
      <c r="IE97" s="18">
        <v>164.47547330856321</v>
      </c>
      <c r="IF97" s="18">
        <v>156.17229084491731</v>
      </c>
      <c r="IG97" s="18">
        <v>141.42706962585447</v>
      </c>
      <c r="IH97" s="18">
        <v>139.77338140296936</v>
      </c>
      <c r="II97" s="18">
        <v>144.06443433666229</v>
      </c>
      <c r="IJ97" s="18">
        <v>138.85124673366545</v>
      </c>
      <c r="IK97" s="18">
        <v>135.99749304771422</v>
      </c>
      <c r="IL97" s="18">
        <v>138.29339992618563</v>
      </c>
      <c r="IM97" s="18">
        <v>146.35041511535644</v>
      </c>
      <c r="IN97" s="18">
        <v>158.08008722209931</v>
      </c>
      <c r="IO97" s="18">
        <v>162.08030543231965</v>
      </c>
      <c r="IP97" s="18">
        <v>162.51804643249511</v>
      </c>
      <c r="IQ97" s="18">
        <v>161.44702026653289</v>
      </c>
      <c r="IR97" s="18">
        <v>153.72649985980988</v>
      </c>
      <c r="IS97" s="18">
        <v>150.43699039363861</v>
      </c>
      <c r="IT97" s="18">
        <v>152.69220026302338</v>
      </c>
      <c r="IU97" s="18">
        <v>151.51992787933349</v>
      </c>
      <c r="IV97" s="18">
        <v>153.579593583107</v>
      </c>
      <c r="IW97" s="18">
        <v>156.28048533248901</v>
      </c>
      <c r="IX97" s="18">
        <v>158.27364616775512</v>
      </c>
      <c r="IY97" s="18">
        <v>151.49014958000183</v>
      </c>
      <c r="IZ97" s="18">
        <v>142.94477028179168</v>
      </c>
      <c r="JA97" s="18">
        <v>145.39850214672089</v>
      </c>
      <c r="JB97" s="18">
        <v>149.96450804424285</v>
      </c>
      <c r="JC97" s="18">
        <v>150.56503708076477</v>
      </c>
      <c r="JD97" s="18">
        <v>148.40213993930817</v>
      </c>
      <c r="JE97" s="18">
        <v>156.04622937774658</v>
      </c>
      <c r="JF97" s="18">
        <v>159.34070189380645</v>
      </c>
      <c r="JG97" s="18">
        <v>164.25511389350891</v>
      </c>
      <c r="JH97" s="18">
        <v>146.66407986831666</v>
      </c>
      <c r="JI97" s="18">
        <v>145.85808056640624</v>
      </c>
      <c r="JJ97" s="18">
        <v>143.26935374450684</v>
      </c>
      <c r="JK97" s="18">
        <v>142.28865508651734</v>
      </c>
      <c r="JL97" s="18">
        <v>148.55301665592194</v>
      </c>
      <c r="JM97" s="18">
        <v>159.28213790512083</v>
      </c>
      <c r="JN97" s="18">
        <v>169.28764648056031</v>
      </c>
      <c r="JO97" s="18">
        <v>173.85762281799316</v>
      </c>
      <c r="JP97" s="18">
        <v>172.45010186958314</v>
      </c>
      <c r="JQ97" s="18">
        <v>173.95787642574308</v>
      </c>
      <c r="JR97" s="18">
        <v>165.4998468055725</v>
      </c>
      <c r="JS97" s="18">
        <v>178.69064079952238</v>
      </c>
      <c r="JT97" s="18">
        <v>189.86445131874083</v>
      </c>
      <c r="JU97" s="18">
        <v>194.18627516174317</v>
      </c>
      <c r="JV97" s="18">
        <v>202.68202396106722</v>
      </c>
      <c r="JW97" s="18">
        <v>217.61683368587492</v>
      </c>
      <c r="JX97" s="18">
        <v>224.9988740901947</v>
      </c>
      <c r="JY97" s="18">
        <v>221.4076111907959</v>
      </c>
      <c r="JZ97" s="18">
        <v>217.29324283313753</v>
      </c>
      <c r="KA97" s="18">
        <v>220.61253059864043</v>
      </c>
      <c r="KB97" s="18">
        <v>218.85263310813903</v>
      </c>
      <c r="KC97" s="18">
        <v>217.95928412818907</v>
      </c>
      <c r="KD97" s="18">
        <v>221.24581576442719</v>
      </c>
      <c r="KE97" s="18">
        <v>223.34022281742094</v>
      </c>
      <c r="KF97" s="18">
        <v>207.70463044834136</v>
      </c>
      <c r="KG97" s="18">
        <v>203.11777974128722</v>
      </c>
      <c r="KH97" s="18">
        <v>203.54559464168548</v>
      </c>
      <c r="KI97" s="18">
        <v>202.11226583385468</v>
      </c>
      <c r="KJ97" s="18">
        <v>204.99579781913758</v>
      </c>
      <c r="KK97" s="18">
        <v>210.93061287593841</v>
      </c>
      <c r="KL97" s="18">
        <v>211.4497478942871</v>
      </c>
      <c r="KM97" s="18">
        <v>213.65532726478577</v>
      </c>
      <c r="KN97" s="18">
        <v>209.07443221759797</v>
      </c>
      <c r="KO97" s="18">
        <v>211.56687587165831</v>
      </c>
      <c r="KP97" s="18">
        <v>207.33736475658418</v>
      </c>
      <c r="KQ97" s="18">
        <v>197.0668293170929</v>
      </c>
      <c r="KR97" s="18">
        <v>184.40311122131348</v>
      </c>
      <c r="KS97" s="18">
        <v>183.86114617347715</v>
      </c>
      <c r="KT97" s="18">
        <v>184.40906688117983</v>
      </c>
      <c r="KU97" s="18">
        <v>186.74765598869325</v>
      </c>
      <c r="KV97" s="18">
        <v>190.64762059116364</v>
      </c>
      <c r="KW97" s="18">
        <v>191.59556311988831</v>
      </c>
      <c r="KX97" s="18">
        <v>186.69405504989624</v>
      </c>
      <c r="KY97" s="18">
        <v>186.87570267581938</v>
      </c>
      <c r="KZ97" s="18">
        <v>187.32237716579439</v>
      </c>
      <c r="LA97" s="18">
        <v>189.27980404186249</v>
      </c>
      <c r="LB97" s="18">
        <v>187.68567241764069</v>
      </c>
      <c r="LC97" s="18">
        <v>188.11944297790529</v>
      </c>
      <c r="LD97" s="18">
        <v>188.93239054965971</v>
      </c>
      <c r="LE97" s="18">
        <v>198.13289243316652</v>
      </c>
      <c r="LF97" s="18">
        <v>207.05744874286651</v>
      </c>
      <c r="LG97" s="18">
        <v>212.58529370880129</v>
      </c>
      <c r="LH97" s="18">
        <v>210.36283996868133</v>
      </c>
      <c r="LI97" s="18">
        <v>210.02038952636718</v>
      </c>
      <c r="LJ97" s="18">
        <v>209.03075737857819</v>
      </c>
      <c r="LK97" s="18">
        <v>210.12362096405028</v>
      </c>
      <c r="LL97" s="18">
        <v>208.8659841222763</v>
      </c>
      <c r="LM97" s="18">
        <v>211.17975798034669</v>
      </c>
      <c r="LN97" s="18">
        <v>211.15494273090363</v>
      </c>
      <c r="LO97" s="18">
        <v>218.57271709442136</v>
      </c>
      <c r="LP97" s="18">
        <v>226.72998589134218</v>
      </c>
      <c r="LQ97" s="18">
        <v>228.65862707805633</v>
      </c>
      <c r="LR97" s="18">
        <v>232.96953221130372</v>
      </c>
      <c r="LS97" s="18">
        <v>241.74221919441223</v>
      </c>
      <c r="LT97" s="18">
        <v>232.25386041736604</v>
      </c>
      <c r="LU97" s="18">
        <v>228.91372784233093</v>
      </c>
      <c r="LV97" s="18">
        <v>223.57745660209656</v>
      </c>
      <c r="LW97" s="18">
        <v>212.90491412162783</v>
      </c>
      <c r="LX97" s="18">
        <v>212.60316068840027</v>
      </c>
      <c r="LY97" s="18">
        <v>215.88373666477204</v>
      </c>
      <c r="LZ97" s="18">
        <v>213.60768198585512</v>
      </c>
      <c r="MA97" s="18">
        <v>217.23269362449645</v>
      </c>
      <c r="MB97" s="18">
        <v>226.27437791156768</v>
      </c>
      <c r="MC97" s="18">
        <v>243.19142976188661</v>
      </c>
      <c r="MD97" s="18">
        <v>250.27270934295655</v>
      </c>
      <c r="ME97" s="18">
        <v>246.5047618675232</v>
      </c>
      <c r="MF97" s="18">
        <v>235.63171217155457</v>
      </c>
      <c r="MG97" s="18">
        <v>228.79163681507112</v>
      </c>
      <c r="MH97" s="18">
        <v>226.00339538764953</v>
      </c>
      <c r="MI97" s="18">
        <v>220.13707041931153</v>
      </c>
      <c r="MJ97" s="18">
        <v>203.44931147384642</v>
      </c>
      <c r="MK97" s="18">
        <v>199.44015977382662</v>
      </c>
      <c r="ML97" s="18">
        <v>204.52927112960813</v>
      </c>
      <c r="MM97" s="18">
        <v>220.75745165538788</v>
      </c>
      <c r="MN97" s="18">
        <v>227.55385217285155</v>
      </c>
      <c r="MO97" s="18">
        <v>224.39040417385101</v>
      </c>
      <c r="MP97" s="18">
        <v>219.50676308345794</v>
      </c>
      <c r="MQ97" s="18">
        <v>209.7077173833847</v>
      </c>
      <c r="MR97" s="18">
        <v>215.60779109096526</v>
      </c>
      <c r="MS97" s="18">
        <v>223.96060405349729</v>
      </c>
      <c r="MT97" s="18">
        <v>233.07276364898681</v>
      </c>
      <c r="MU97" s="18">
        <v>221.45525646972658</v>
      </c>
      <c r="MV97" s="18">
        <v>256.79911994647983</v>
      </c>
      <c r="MW97" s="18">
        <v>274.5499641780853</v>
      </c>
      <c r="MX97" s="18">
        <v>275.39269004917145</v>
      </c>
      <c r="MY97" s="18">
        <v>265.07351672077181</v>
      </c>
      <c r="MZ97" s="18">
        <v>250.30645808219907</v>
      </c>
      <c r="NA97" s="18">
        <v>261.15767035865781</v>
      </c>
      <c r="NB97" s="18">
        <v>272.6302564811707</v>
      </c>
      <c r="NC97" s="18">
        <v>274.70084089469907</v>
      </c>
      <c r="ND97" s="18">
        <v>277.74418308639525</v>
      </c>
      <c r="NE97" s="18">
        <v>296.10448984432225</v>
      </c>
      <c r="NF97" s="18">
        <v>301.02287228393556</v>
      </c>
      <c r="NG97" s="18">
        <v>297.16161947059635</v>
      </c>
      <c r="NH97" s="18">
        <v>297.79986768627168</v>
      </c>
      <c r="NI97" s="18">
        <v>305.19679724025724</v>
      </c>
      <c r="NJ97" s="18">
        <v>303.43193669986721</v>
      </c>
      <c r="NK97" s="18">
        <v>299.7443906326294</v>
      </c>
      <c r="NL97" s="18">
        <v>288.31250151920318</v>
      </c>
      <c r="NM97" s="18">
        <v>291.17618130493162</v>
      </c>
      <c r="NN97" s="18">
        <v>304.44638409709933</v>
      </c>
      <c r="NO97" s="18">
        <v>301.49535463333132</v>
      </c>
      <c r="NP97" s="18">
        <v>308.93298119640349</v>
      </c>
      <c r="NQ97" s="18">
        <v>302.04724578094482</v>
      </c>
      <c r="NR97" s="18">
        <v>294.83791951274873</v>
      </c>
      <c r="NS97" s="18">
        <v>306.51597590065001</v>
      </c>
      <c r="NT97" s="18">
        <v>302.98426959991457</v>
      </c>
      <c r="NU97" s="18">
        <v>346.92909853363039</v>
      </c>
      <c r="NV97" s="18">
        <v>355.44668475246431</v>
      </c>
      <c r="NW97" s="18">
        <v>365.32811708068846</v>
      </c>
      <c r="NX97" s="18">
        <v>368.759569773674</v>
      </c>
      <c r="NY97" s="18">
        <v>351.29856765556332</v>
      </c>
      <c r="NZ97" s="18">
        <v>340.2190550842285</v>
      </c>
      <c r="OA97" s="18">
        <v>342.88520548439027</v>
      </c>
      <c r="OB97" s="18">
        <v>341.00420957660674</v>
      </c>
      <c r="OC97" s="18">
        <v>333.01469186592107</v>
      </c>
      <c r="OD97" s="18">
        <v>337.98965307426448</v>
      </c>
      <c r="OE97" s="18">
        <v>334.10060718154909</v>
      </c>
      <c r="OF97" s="18">
        <v>330.27608093738559</v>
      </c>
      <c r="OG97" s="18">
        <v>330.20858345890042</v>
      </c>
      <c r="OH97" s="18">
        <v>324.37402200984951</v>
      </c>
      <c r="OI97" s="18">
        <v>326.24806964778901</v>
      </c>
      <c r="OJ97" s="18">
        <v>324.65493063354495</v>
      </c>
      <c r="OK97" s="18">
        <v>334.43710196399689</v>
      </c>
      <c r="OL97" s="18">
        <v>351.98247593021392</v>
      </c>
      <c r="OM97" s="18">
        <v>350.43996002483368</v>
      </c>
      <c r="ON97" s="18">
        <v>344.56370895671847</v>
      </c>
      <c r="OO97" s="18">
        <v>341.02108394622803</v>
      </c>
      <c r="OP97" s="18">
        <v>331.69749842548367</v>
      </c>
      <c r="OQ97" s="18">
        <v>308.67291738224031</v>
      </c>
      <c r="OR97" s="18">
        <v>289.98306411170961</v>
      </c>
      <c r="OS97" s="18">
        <v>289.23860662841798</v>
      </c>
      <c r="OT97" s="18">
        <v>280.17508492183686</v>
      </c>
      <c r="OU97" s="18">
        <v>268.9258360443115</v>
      </c>
      <c r="OV97" s="18">
        <v>264.59309349155427</v>
      </c>
      <c r="OW97" s="18">
        <v>260.14620079135898</v>
      </c>
      <c r="OX97" s="18">
        <v>261.6847462568283</v>
      </c>
      <c r="OY97" s="18">
        <v>259.4275511674881</v>
      </c>
      <c r="OZ97" s="18">
        <v>259.76801638984682</v>
      </c>
      <c r="PA97" s="18">
        <v>268.10693281269073</v>
      </c>
      <c r="PB97" s="18">
        <v>252.78500519657135</v>
      </c>
      <c r="PC97" s="18">
        <v>243.18845193195344</v>
      </c>
      <c r="PD97" s="18">
        <v>238.28198081207276</v>
      </c>
      <c r="PE97" s="18">
        <v>231.70097665977477</v>
      </c>
      <c r="PF97" s="18">
        <v>226.79649075984958</v>
      </c>
      <c r="PG97" s="18">
        <v>225.05743807888032</v>
      </c>
      <c r="PH97" s="18">
        <v>219.20203182029724</v>
      </c>
      <c r="PI97" s="18">
        <v>212.85131318283081</v>
      </c>
      <c r="PJ97" s="18">
        <v>214.10200175476075</v>
      </c>
      <c r="PK97" s="18">
        <v>216.79693784427644</v>
      </c>
      <c r="PL97" s="18">
        <v>216.61826804828644</v>
      </c>
      <c r="PM97" s="18">
        <v>216.72844775581362</v>
      </c>
      <c r="PN97" s="18">
        <v>221.57635488700868</v>
      </c>
      <c r="PO97" s="18">
        <v>229.74950544357301</v>
      </c>
      <c r="PP97" s="18">
        <v>232.91196083259581</v>
      </c>
      <c r="PQ97" s="18">
        <v>233.797368932724</v>
      </c>
      <c r="PR97" s="18">
        <v>234.1686050643921</v>
      </c>
      <c r="PS97" s="18">
        <v>225.41080723094939</v>
      </c>
      <c r="PT97" s="18">
        <v>226.06195937633515</v>
      </c>
      <c r="PU97" s="18">
        <v>223.96854493331909</v>
      </c>
      <c r="PV97" s="18">
        <v>217.32202852249145</v>
      </c>
      <c r="PW97" s="18">
        <v>219.39856859588625</v>
      </c>
      <c r="PX97" s="18">
        <v>215.27625935840607</v>
      </c>
      <c r="PY97" s="18">
        <v>213.18483013534546</v>
      </c>
      <c r="PZ97" s="18">
        <v>215.91847801399231</v>
      </c>
      <c r="QA97" s="18">
        <v>214.97549853515625</v>
      </c>
      <c r="QB97" s="18">
        <v>210.99612513446809</v>
      </c>
      <c r="QC97" s="18">
        <v>209.99855210685732</v>
      </c>
      <c r="QD97" s="18">
        <v>197.25443260288239</v>
      </c>
      <c r="QE97" s="18">
        <v>196.77003893375399</v>
      </c>
      <c r="QF97" s="18">
        <v>192.55045391845704</v>
      </c>
      <c r="QG97" s="18">
        <v>182.6174058713913</v>
      </c>
      <c r="QH97" s="18">
        <v>172.15331148624421</v>
      </c>
      <c r="QI97" s="18">
        <v>169.91696120643616</v>
      </c>
      <c r="QJ97" s="18">
        <v>171.8704176425934</v>
      </c>
      <c r="QK97" s="18">
        <v>170.2147441997528</v>
      </c>
      <c r="QL97" s="18">
        <v>170.96317212295531</v>
      </c>
      <c r="QM97" s="18">
        <v>167.50094852066039</v>
      </c>
      <c r="QN97" s="18">
        <v>167.66373655700684</v>
      </c>
      <c r="QO97" s="18">
        <v>165.17228551292419</v>
      </c>
      <c r="QP97" s="18">
        <v>175.79023444461822</v>
      </c>
      <c r="QQ97" s="18">
        <v>177.24242284202577</v>
      </c>
      <c r="QR97" s="18">
        <v>176.08106916809081</v>
      </c>
      <c r="QS97" s="18">
        <v>179.95820374107362</v>
      </c>
      <c r="QT97" s="18">
        <v>184.58972189712523</v>
      </c>
      <c r="QU97" s="18">
        <v>193.28994835186006</v>
      </c>
      <c r="QV97" s="18">
        <v>198.18252293205259</v>
      </c>
      <c r="QW97" s="18">
        <v>205.58937858581544</v>
      </c>
      <c r="QX97" s="18">
        <v>211.21052888965605</v>
      </c>
      <c r="QY97" s="18">
        <v>212.14656009864808</v>
      </c>
      <c r="QZ97" s="18">
        <v>218.01784811687469</v>
      </c>
      <c r="RA97" s="18">
        <v>226.56124219512938</v>
      </c>
      <c r="RB97" s="18">
        <v>233.38642840194703</v>
      </c>
      <c r="RC97" s="18">
        <v>231.90644692516327</v>
      </c>
      <c r="RD97" s="18">
        <v>230.94758568668365</v>
      </c>
      <c r="RE97" s="18">
        <v>230.50488163661956</v>
      </c>
      <c r="RF97" s="18">
        <v>226.09074506568908</v>
      </c>
      <c r="RG97" s="18">
        <v>221.96446538829804</v>
      </c>
      <c r="RH97" s="18">
        <v>219.19210572052003</v>
      </c>
      <c r="RI97" s="18">
        <v>218.50224178600311</v>
      </c>
      <c r="RJ97" s="18">
        <v>215.79142393684387</v>
      </c>
      <c r="RK97" s="18">
        <v>220.81998608398436</v>
      </c>
      <c r="RL97" s="18">
        <v>220.17677481842043</v>
      </c>
      <c r="RM97" s="18">
        <v>220.35842244434357</v>
      </c>
      <c r="RN97" s="18">
        <v>223.51690739345551</v>
      </c>
      <c r="RO97" s="18">
        <v>230.25176609230041</v>
      </c>
      <c r="RP97" s="18">
        <v>229.25816350460053</v>
      </c>
      <c r="RQ97" s="18">
        <v>229.59962133693693</v>
      </c>
      <c r="RR97" s="18">
        <v>230.57932738494873</v>
      </c>
      <c r="RS97" s="18">
        <v>226.29423011112215</v>
      </c>
      <c r="RT97" s="18">
        <v>226.43815855789185</v>
      </c>
      <c r="RU97" s="18">
        <v>221.04133810901644</v>
      </c>
      <c r="RV97" s="18">
        <v>212.74907435512543</v>
      </c>
      <c r="RW97" s="18">
        <v>210.8134848985672</v>
      </c>
      <c r="RX97" s="18">
        <v>210.15439187335969</v>
      </c>
      <c r="RY97" s="18">
        <v>211.46761487388611</v>
      </c>
      <c r="RZ97" s="18">
        <v>211.16288361072543</v>
      </c>
      <c r="SA97" s="18">
        <v>211.2790189781189</v>
      </c>
      <c r="SB97" s="18">
        <v>208.61485379791262</v>
      </c>
      <c r="SC97" s="18">
        <v>213.60867459583284</v>
      </c>
      <c r="SD97" s="18">
        <v>236.64417434883117</v>
      </c>
      <c r="SE97" s="18">
        <v>237.3221269636154</v>
      </c>
      <c r="SF97" s="18">
        <v>237.66159957599641</v>
      </c>
      <c r="SG97" s="18">
        <v>241.83254670238495</v>
      </c>
      <c r="SH97" s="18">
        <v>241.63600992679596</v>
      </c>
      <c r="SI97" s="18">
        <v>241.29951514434813</v>
      </c>
      <c r="SJ97" s="18">
        <v>241.53377109909056</v>
      </c>
      <c r="SK97" s="18">
        <v>240.96500558185576</v>
      </c>
      <c r="SL97" s="18">
        <v>239.09492838382721</v>
      </c>
      <c r="SM97" s="18">
        <v>237.8670698413849</v>
      </c>
      <c r="SN97" s="18">
        <v>236.94394256210327</v>
      </c>
      <c r="SO97" s="18">
        <v>238.04276180744171</v>
      </c>
      <c r="SP97" s="5">
        <v>239.21007114124299</v>
      </c>
      <c r="SQ97" s="5">
        <v>239.88703114604951</v>
      </c>
      <c r="SR97" s="5">
        <v>236.72656097698211</v>
      </c>
      <c r="SS97" s="5">
        <v>244.51557147216798</v>
      </c>
    </row>
    <row r="98" spans="1:513" x14ac:dyDescent="0.25">
      <c r="A98" s="5" t="s">
        <v>320</v>
      </c>
      <c r="B98" s="5" t="str">
        <f ca="1">_xlfn.XLOOKUP(A98,bonds[worksheet get],bonds[unique lookup],"-")</f>
        <v>EDF 4 PERP nc-24</v>
      </c>
      <c r="C98" s="5" t="str">
        <f ca="1">_xlfn.XLOOKUP(A98,bonds[worksheet get],bonds[ID_ISIN],"-")</f>
        <v>FR0013367612</v>
      </c>
      <c r="D98" s="18">
        <f ca="1">_xll.BDH(A98,"blp_i_sprd_mid","-2AY",,"Dates=H","Fill=C","Sort=R","Dir=H","factor="&amp;_xlfn.XLOOKUP(A98,bonds[worksheet get],bonds[yas/blp factor]),"cols=452;rows=1")</f>
        <v>317.96073572278027</v>
      </c>
      <c r="E98" s="18">
        <v>318.34879668176177</v>
      </c>
      <c r="F98" s="18">
        <v>323.8880375766754</v>
      </c>
      <c r="G98" s="18">
        <v>327.07459558188918</v>
      </c>
      <c r="H98" s="18">
        <v>336.73356456875797</v>
      </c>
      <c r="I98" s="18">
        <v>357.42744714379313</v>
      </c>
      <c r="J98" s="18">
        <v>383.36065927207471</v>
      </c>
      <c r="K98" s="18">
        <v>398.20120461463927</v>
      </c>
      <c r="L98" s="18">
        <v>402.94203288376332</v>
      </c>
      <c r="M98" s="18">
        <v>402.2905362868309</v>
      </c>
      <c r="N98" s="18">
        <v>401.24692587494849</v>
      </c>
      <c r="O98" s="18">
        <v>417.32967157185078</v>
      </c>
      <c r="P98" s="18">
        <v>395.03288446128363</v>
      </c>
      <c r="Q98" s="18">
        <v>394.47460355162622</v>
      </c>
      <c r="R98" s="18">
        <v>382.68788518130782</v>
      </c>
      <c r="S98" s="18">
        <v>368.57989355504515</v>
      </c>
      <c r="T98" s="18">
        <v>396.59222079515456</v>
      </c>
      <c r="U98" s="18">
        <v>395.91336742043495</v>
      </c>
      <c r="V98" s="18">
        <v>398.93274511694909</v>
      </c>
      <c r="W98" s="18">
        <v>365.72364331126215</v>
      </c>
      <c r="X98" s="18">
        <v>335.37281817734242</v>
      </c>
      <c r="Y98" s="18">
        <v>308.96744832873344</v>
      </c>
      <c r="Z98" s="18">
        <v>321.35601581037048</v>
      </c>
      <c r="AA98" s="18">
        <v>348.2193583834171</v>
      </c>
      <c r="AB98" s="18">
        <v>361.33034744143487</v>
      </c>
      <c r="AC98" s="18">
        <v>383.38193676590919</v>
      </c>
      <c r="AD98" s="18">
        <v>381.11841670751573</v>
      </c>
      <c r="AE98" s="18">
        <v>382.29273172438144</v>
      </c>
      <c r="AF98" s="18">
        <v>371.60129767954351</v>
      </c>
      <c r="AG98" s="18">
        <v>366.18364246368412</v>
      </c>
      <c r="AH98" s="18">
        <v>404.92489266633987</v>
      </c>
      <c r="AI98" s="18">
        <v>446.38560922384266</v>
      </c>
      <c r="AJ98" s="18">
        <v>447.31270002663132</v>
      </c>
      <c r="AK98" s="18">
        <v>450.64009477674961</v>
      </c>
      <c r="AL98" s="18">
        <v>463.26575433254243</v>
      </c>
      <c r="AM98" s="18">
        <v>477.06268926322463</v>
      </c>
      <c r="AN98" s="18">
        <v>499.26524747252466</v>
      </c>
      <c r="AO98" s="18">
        <v>530.00210713744161</v>
      </c>
      <c r="AP98" s="18">
        <v>538.0622244447469</v>
      </c>
      <c r="AQ98" s="18">
        <v>515.9650404906273</v>
      </c>
      <c r="AR98" s="18">
        <v>482.68906656146049</v>
      </c>
      <c r="AS98" s="18">
        <v>463.41571000337603</v>
      </c>
      <c r="AT98" s="18">
        <v>462.19681357085705</v>
      </c>
      <c r="AU98" s="18">
        <v>466.12605743229392</v>
      </c>
      <c r="AV98" s="18">
        <v>468.55675779938701</v>
      </c>
      <c r="AW98" s="18">
        <v>477.01709463357923</v>
      </c>
      <c r="AX98" s="18">
        <v>479.55519568383693</v>
      </c>
      <c r="AY98" s="18">
        <v>436.79553878843785</v>
      </c>
      <c r="AZ98" s="18">
        <v>417.06319629192353</v>
      </c>
      <c r="BA98" s="18">
        <v>397.12314492702484</v>
      </c>
      <c r="BB98" s="18">
        <v>378.0291272455454</v>
      </c>
      <c r="BC98" s="18">
        <v>395.10380944073205</v>
      </c>
      <c r="BD98" s="18">
        <v>400.63190498173236</v>
      </c>
      <c r="BE98" s="18">
        <v>412.57161866486069</v>
      </c>
      <c r="BF98" s="18">
        <v>415.00535867393017</v>
      </c>
      <c r="BG98" s="18">
        <v>402.49419229924678</v>
      </c>
      <c r="BH98" s="18">
        <v>385.17431231796741</v>
      </c>
      <c r="BI98" s="18">
        <v>385.60492826461797</v>
      </c>
      <c r="BJ98" s="18">
        <v>351.69772201836111</v>
      </c>
      <c r="BK98" s="18">
        <v>346.2841196584701</v>
      </c>
      <c r="BL98" s="18">
        <v>375.96926319956776</v>
      </c>
      <c r="BM98" s="18">
        <v>402.57119656264786</v>
      </c>
      <c r="BN98" s="18">
        <v>422.12318696856499</v>
      </c>
      <c r="BO98" s="18">
        <v>461.31835703969006</v>
      </c>
      <c r="BP98" s="18">
        <v>468.18794790625572</v>
      </c>
      <c r="BQ98" s="18">
        <v>467.83838907897473</v>
      </c>
      <c r="BR98" s="18">
        <v>474.98762700736523</v>
      </c>
      <c r="BS98" s="18">
        <v>490.45332538306712</v>
      </c>
      <c r="BT98" s="18">
        <v>513.07028811514374</v>
      </c>
      <c r="BU98" s="18">
        <v>522.53066715955731</v>
      </c>
      <c r="BV98" s="18">
        <v>550.8986325109006</v>
      </c>
      <c r="BW98" s="18">
        <v>581.25452371478082</v>
      </c>
      <c r="BX98" s="18">
        <v>672.11854131400582</v>
      </c>
      <c r="BY98" s="18">
        <v>688.96626357495779</v>
      </c>
      <c r="BZ98" s="18">
        <v>651.61716939747339</v>
      </c>
      <c r="CA98" s="18">
        <v>696.50660210430624</v>
      </c>
      <c r="CB98" s="18">
        <v>690.3037060445547</v>
      </c>
      <c r="CC98" s="18">
        <v>562.21116673290726</v>
      </c>
      <c r="CD98" s="18">
        <v>505.74171131014828</v>
      </c>
      <c r="CE98" s="18">
        <v>410.28580789864066</v>
      </c>
      <c r="CF98" s="18">
        <v>400.92978989541535</v>
      </c>
      <c r="CG98" s="18">
        <v>334.14784246087078</v>
      </c>
      <c r="CH98" s="18">
        <v>329.84066978037356</v>
      </c>
      <c r="CI98" s="18">
        <v>342.93240777254101</v>
      </c>
      <c r="CJ98" s="18">
        <v>273.66200677335263</v>
      </c>
      <c r="CK98" s="18">
        <v>240.70316882371901</v>
      </c>
      <c r="CL98" s="18">
        <v>228.58614269196985</v>
      </c>
      <c r="CM98" s="18">
        <v>239.46198168337344</v>
      </c>
      <c r="CN98" s="18">
        <v>255.5366216683388</v>
      </c>
      <c r="CO98" s="18">
        <v>254.0644217377901</v>
      </c>
      <c r="CP98" s="18">
        <v>225.44315288841722</v>
      </c>
      <c r="CQ98" s="18">
        <v>200.2749173241854</v>
      </c>
      <c r="CR98" s="18">
        <v>190.0880638474226</v>
      </c>
      <c r="CS98" s="18">
        <v>180.51319162189961</v>
      </c>
      <c r="CT98" s="18">
        <v>163.46080013453962</v>
      </c>
      <c r="CU98" s="18">
        <v>165.09106144785881</v>
      </c>
      <c r="CV98" s="18">
        <v>167.33229079842567</v>
      </c>
      <c r="CW98" s="18">
        <v>170.27466423153876</v>
      </c>
      <c r="CX98" s="18">
        <v>169.57149372100832</v>
      </c>
      <c r="CY98" s="18">
        <v>173.50073758244514</v>
      </c>
      <c r="CZ98" s="18">
        <v>180.10385316908358</v>
      </c>
      <c r="DA98" s="18">
        <v>179.68438257634639</v>
      </c>
      <c r="DB98" s="18">
        <v>181.41495207488538</v>
      </c>
      <c r="DC98" s="18">
        <v>182.27314432621</v>
      </c>
      <c r="DD98" s="18">
        <v>180.75940262198446</v>
      </c>
      <c r="DE98" s="18">
        <v>179.5496251153946</v>
      </c>
      <c r="DF98" s="18">
        <v>184.57111366033553</v>
      </c>
      <c r="DG98" s="18">
        <v>188.52771429955959</v>
      </c>
      <c r="DH98" s="18">
        <v>204.33283936262131</v>
      </c>
      <c r="DI98" s="18">
        <v>205.33186835885047</v>
      </c>
      <c r="DJ98" s="18">
        <v>205.87191141664982</v>
      </c>
      <c r="DK98" s="18">
        <v>201.01456353843213</v>
      </c>
      <c r="DL98" s="18">
        <v>205.97627245783806</v>
      </c>
      <c r="DM98" s="18">
        <v>210.9876288628578</v>
      </c>
      <c r="DN98" s="18">
        <v>195.31928768873215</v>
      </c>
      <c r="DO98" s="18">
        <v>190.30590485572816</v>
      </c>
      <c r="DP98" s="18">
        <v>185.67551691174506</v>
      </c>
      <c r="DQ98" s="18">
        <v>186.15881998598576</v>
      </c>
      <c r="DR98" s="18">
        <v>184.94093676745891</v>
      </c>
      <c r="DS98" s="18">
        <v>187.82150414705279</v>
      </c>
      <c r="DT98" s="18">
        <v>203.18486790955066</v>
      </c>
      <c r="DU98" s="18">
        <v>210.40807045936583</v>
      </c>
      <c r="DV98" s="18">
        <v>210.02203592836855</v>
      </c>
      <c r="DW98" s="18">
        <v>210.04939270615577</v>
      </c>
      <c r="DX98" s="18">
        <v>212.28555598676203</v>
      </c>
      <c r="DY98" s="18">
        <v>211.75564506888389</v>
      </c>
      <c r="DZ98" s="18">
        <v>217.56440088570119</v>
      </c>
      <c r="EA98" s="18">
        <v>216.91087786078452</v>
      </c>
      <c r="EB98" s="18">
        <v>210.69177037715912</v>
      </c>
      <c r="EC98" s="18">
        <v>204.23759724736215</v>
      </c>
      <c r="ED98" s="18">
        <v>199.67509464085103</v>
      </c>
      <c r="EE98" s="18">
        <v>197.89589087069035</v>
      </c>
      <c r="EF98" s="18">
        <v>196.50170841753481</v>
      </c>
      <c r="EG98" s="18">
        <v>199.14417050898075</v>
      </c>
      <c r="EH98" s="18">
        <v>201.92544291734694</v>
      </c>
      <c r="EI98" s="18">
        <v>200.99936532855031</v>
      </c>
      <c r="EJ98" s="18">
        <v>204.34803757250307</v>
      </c>
      <c r="EK98" s="18">
        <v>204.19504225969317</v>
      </c>
      <c r="EL98" s="18">
        <v>205.02993058919907</v>
      </c>
      <c r="EM98" s="18">
        <v>208.18913181662558</v>
      </c>
      <c r="EN98" s="18">
        <v>207.37653419494629</v>
      </c>
      <c r="EO98" s="18">
        <v>207.41199668467044</v>
      </c>
      <c r="EP98" s="18">
        <v>211.38075589179994</v>
      </c>
      <c r="EQ98" s="18">
        <v>214.19039829194546</v>
      </c>
      <c r="ER98" s="18">
        <v>212.55405769467356</v>
      </c>
      <c r="ES98" s="18">
        <v>212.6280223160982</v>
      </c>
      <c r="ET98" s="18">
        <v>216.77612039983273</v>
      </c>
      <c r="EU98" s="18">
        <v>222.26470059514048</v>
      </c>
      <c r="EV98" s="18">
        <v>227.53240014016629</v>
      </c>
      <c r="EW98" s="18">
        <v>229.69763844132424</v>
      </c>
      <c r="EX98" s="18">
        <v>221.10659700214865</v>
      </c>
      <c r="EY98" s="18">
        <v>226.65394360899927</v>
      </c>
      <c r="EZ98" s="18">
        <v>229.76349735081195</v>
      </c>
      <c r="FA98" s="18">
        <v>228.10790568768979</v>
      </c>
      <c r="FB98" s="18">
        <v>223.35187920868395</v>
      </c>
      <c r="FC98" s="18">
        <v>240.82779414474965</v>
      </c>
      <c r="FD98" s="18">
        <v>251.55773032128809</v>
      </c>
      <c r="FE98" s="18">
        <v>251.23451505780221</v>
      </c>
      <c r="FF98" s="18">
        <v>251.78772989749908</v>
      </c>
      <c r="FG98" s="18">
        <v>248.91425501585007</v>
      </c>
      <c r="FH98" s="18">
        <v>247.50386113882067</v>
      </c>
      <c r="FI98" s="18">
        <v>247.27690120458601</v>
      </c>
      <c r="FJ98" s="18">
        <v>244.62734661519528</v>
      </c>
      <c r="FK98" s="18">
        <v>240.21479967951774</v>
      </c>
      <c r="FL98" s="18">
        <v>234.92582264065743</v>
      </c>
      <c r="FM98" s="18">
        <v>234.49824633598328</v>
      </c>
      <c r="FN98" s="18">
        <v>230.15054509580136</v>
      </c>
      <c r="FO98" s="18">
        <v>224.60421170294285</v>
      </c>
      <c r="FP98" s="18">
        <v>227.72085794270038</v>
      </c>
      <c r="FQ98" s="18">
        <v>226.47156509041787</v>
      </c>
      <c r="FR98" s="18">
        <v>232.90243429839612</v>
      </c>
      <c r="FS98" s="18">
        <v>238.86317221403121</v>
      </c>
      <c r="FT98" s="18">
        <v>241.12061298847198</v>
      </c>
      <c r="FU98" s="18">
        <v>237.03330774426462</v>
      </c>
      <c r="FV98" s="18">
        <v>233.47591341793537</v>
      </c>
      <c r="FW98" s="18">
        <v>227.06125563383102</v>
      </c>
      <c r="FX98" s="18">
        <v>230.13534688591955</v>
      </c>
      <c r="FY98" s="18">
        <v>234.63097736895085</v>
      </c>
      <c r="FZ98" s="18">
        <v>236.65943178117277</v>
      </c>
      <c r="GA98" s="18">
        <v>241.68699961006641</v>
      </c>
      <c r="GB98" s="18">
        <v>244.84417440950872</v>
      </c>
      <c r="GC98" s="18">
        <v>248.45121622145177</v>
      </c>
      <c r="GD98" s="18">
        <v>250.67522093415261</v>
      </c>
      <c r="GE98" s="18">
        <v>252.98433562219142</v>
      </c>
      <c r="GF98" s="18">
        <v>258.60362042248249</v>
      </c>
      <c r="GG98" s="18">
        <v>263.24110086441038</v>
      </c>
      <c r="GH98" s="18">
        <v>262.56326070368289</v>
      </c>
      <c r="GI98" s="18">
        <v>264.49444657266139</v>
      </c>
      <c r="GJ98" s="18">
        <v>269.54734475135803</v>
      </c>
      <c r="GK98" s="18">
        <v>269.65474543452262</v>
      </c>
      <c r="GL98" s="18">
        <v>265.68092015743258</v>
      </c>
      <c r="GM98" s="18">
        <v>267.27065291106703</v>
      </c>
      <c r="GN98" s="18">
        <v>270.3629820150137</v>
      </c>
      <c r="GO98" s="18">
        <v>263.04859020590783</v>
      </c>
      <c r="GP98" s="18">
        <v>256.25296396076681</v>
      </c>
      <c r="GQ98" s="18">
        <v>265.55426840841773</v>
      </c>
      <c r="GR98" s="18">
        <v>267.45201821565627</v>
      </c>
      <c r="GS98" s="18">
        <v>269.77734432756904</v>
      </c>
      <c r="GT98" s="18">
        <v>270.16135243058204</v>
      </c>
      <c r="GU98" s="18">
        <v>251.81204703330994</v>
      </c>
      <c r="GV98" s="18">
        <v>250.33174139082433</v>
      </c>
      <c r="GW98" s="18">
        <v>246.58284961998461</v>
      </c>
      <c r="GX98" s="18">
        <v>254.6561387091875</v>
      </c>
      <c r="GY98" s="18">
        <v>248.12192167401312</v>
      </c>
      <c r="GZ98" s="18">
        <v>239.10229071617127</v>
      </c>
      <c r="HA98" s="18">
        <v>235.64216493308544</v>
      </c>
      <c r="HB98" s="18">
        <v>231.21441978752614</v>
      </c>
      <c r="HC98" s="18">
        <v>239.74872124314311</v>
      </c>
      <c r="HD98" s="18">
        <v>268.98197134375573</v>
      </c>
      <c r="HE98" s="18">
        <v>267.24734898924828</v>
      </c>
      <c r="HF98" s="18">
        <v>236.06467516779898</v>
      </c>
      <c r="HG98" s="18">
        <v>235.32097609758378</v>
      </c>
      <c r="HH98" s="18">
        <v>232.92675143420698</v>
      </c>
      <c r="HI98" s="18">
        <v>240.47519567549227</v>
      </c>
      <c r="HJ98" s="18">
        <v>243.22303202211856</v>
      </c>
      <c r="HK98" s="18">
        <v>239.29176173269747</v>
      </c>
      <c r="HL98" s="18">
        <v>238.23497953891751</v>
      </c>
      <c r="HM98" s="18">
        <v>239.58660700440404</v>
      </c>
      <c r="HN98" s="18">
        <v>241.9433427500725</v>
      </c>
      <c r="HO98" s="18">
        <v>241.46409253180028</v>
      </c>
      <c r="HP98" s="18">
        <v>236.50542325437067</v>
      </c>
      <c r="HQ98" s="18">
        <v>239.46299489736558</v>
      </c>
      <c r="HR98" s="18">
        <v>237.15894627928733</v>
      </c>
      <c r="HS98" s="18">
        <v>244.80060620784761</v>
      </c>
      <c r="HT98" s="18">
        <v>254.57102873384952</v>
      </c>
      <c r="HU98" s="18">
        <v>255.32789958596229</v>
      </c>
      <c r="HV98" s="18">
        <v>266.19867250740526</v>
      </c>
      <c r="HW98" s="18">
        <v>269.88677143871786</v>
      </c>
      <c r="HX98" s="18">
        <v>258.19326875567435</v>
      </c>
      <c r="HY98" s="18">
        <v>253.74120647430419</v>
      </c>
      <c r="HZ98" s="18">
        <v>252.37336758494376</v>
      </c>
      <c r="IA98" s="18">
        <v>252.90429171681404</v>
      </c>
      <c r="IB98" s="18">
        <v>254.43627127289773</v>
      </c>
      <c r="IC98" s="18">
        <v>262.34136683940886</v>
      </c>
      <c r="ID98" s="18">
        <v>268.39836008429529</v>
      </c>
      <c r="IE98" s="18">
        <v>271.28095389187337</v>
      </c>
      <c r="IF98" s="18">
        <v>261.20859359622006</v>
      </c>
      <c r="IG98" s="18">
        <v>248.31949840247631</v>
      </c>
      <c r="IH98" s="18">
        <v>243.87858147501947</v>
      </c>
      <c r="II98" s="18">
        <v>245.28492249608041</v>
      </c>
      <c r="IJ98" s="18">
        <v>230.66019173383711</v>
      </c>
      <c r="IK98" s="18">
        <v>224.69742739021777</v>
      </c>
      <c r="IL98" s="18">
        <v>223.73791373968123</v>
      </c>
      <c r="IM98" s="18">
        <v>233.950097566247</v>
      </c>
      <c r="IN98" s="18">
        <v>243.91607039272787</v>
      </c>
      <c r="IO98" s="18">
        <v>251.00248905360701</v>
      </c>
      <c r="IP98" s="18">
        <v>251.56178317725659</v>
      </c>
      <c r="IQ98" s="18">
        <v>250.65191701233388</v>
      </c>
      <c r="IR98" s="18">
        <v>238.78616795063019</v>
      </c>
      <c r="IS98" s="18">
        <v>227.50808300435543</v>
      </c>
      <c r="IT98" s="18">
        <v>225.466456810236</v>
      </c>
      <c r="IU98" s="18">
        <v>222.77941330313683</v>
      </c>
      <c r="IV98" s="18">
        <v>222.10359957039356</v>
      </c>
      <c r="IW98" s="18">
        <v>235.02815725386142</v>
      </c>
      <c r="IX98" s="18">
        <v>245.30214713394642</v>
      </c>
      <c r="IY98" s="18">
        <v>232.95309499800206</v>
      </c>
      <c r="IZ98" s="18">
        <v>223.38531527042389</v>
      </c>
      <c r="JA98" s="18">
        <v>216.3667819470167</v>
      </c>
      <c r="JB98" s="18">
        <v>223.81998407304289</v>
      </c>
      <c r="JC98" s="18">
        <v>229.68649308741092</v>
      </c>
      <c r="JD98" s="18">
        <v>237.17414448916912</v>
      </c>
      <c r="JE98" s="18">
        <v>250.11491359651089</v>
      </c>
      <c r="JF98" s="18">
        <v>258.23886338531975</v>
      </c>
      <c r="JG98" s="18">
        <v>265.77514905869964</v>
      </c>
      <c r="JH98" s="18">
        <v>260.79114943146703</v>
      </c>
      <c r="JI98" s="18">
        <v>251.08253295898436</v>
      </c>
      <c r="JJ98" s="18">
        <v>246.55853248417375</v>
      </c>
      <c r="JK98" s="18">
        <v>233.54379875540732</v>
      </c>
      <c r="JL98" s="18">
        <v>241.13783762633801</v>
      </c>
      <c r="JM98" s="18">
        <v>253.86583179533483</v>
      </c>
      <c r="JN98" s="18">
        <v>274.26892195463182</v>
      </c>
      <c r="JO98" s="18">
        <v>280.00776600599289</v>
      </c>
      <c r="JP98" s="18">
        <v>282.42934744715689</v>
      </c>
      <c r="JQ98" s="18">
        <v>288.46911605417728</v>
      </c>
      <c r="JR98" s="18">
        <v>276.98230902552604</v>
      </c>
      <c r="JS98" s="18">
        <v>286.86925116062162</v>
      </c>
      <c r="JT98" s="18">
        <v>297.51407736182216</v>
      </c>
      <c r="JU98" s="18">
        <v>301.810104688406</v>
      </c>
      <c r="JV98" s="18">
        <v>308.27339674413201</v>
      </c>
      <c r="JW98" s="18">
        <v>318.62033803164957</v>
      </c>
      <c r="JX98" s="18">
        <v>328.7129626071453</v>
      </c>
      <c r="JY98" s="18">
        <v>326.25794510424134</v>
      </c>
      <c r="JZ98" s="18">
        <v>320.65993779778483</v>
      </c>
      <c r="KA98" s="18">
        <v>325.69662455260755</v>
      </c>
      <c r="KB98" s="18">
        <v>323.92147363841536</v>
      </c>
      <c r="KC98" s="18">
        <v>324.35614244103431</v>
      </c>
      <c r="KD98" s="18">
        <v>324.14640714466572</v>
      </c>
      <c r="KE98" s="18">
        <v>328.50018766880038</v>
      </c>
      <c r="KF98" s="18">
        <v>312.61704512834552</v>
      </c>
      <c r="KG98" s="18">
        <v>306.15881914258006</v>
      </c>
      <c r="KH98" s="18">
        <v>305.39992186248298</v>
      </c>
      <c r="KI98" s="18">
        <v>306.49723261594772</v>
      </c>
      <c r="KJ98" s="18">
        <v>306.38476586282252</v>
      </c>
      <c r="KK98" s="18">
        <v>313.52083200931548</v>
      </c>
      <c r="KL98" s="18">
        <v>313.65052340030672</v>
      </c>
      <c r="KM98" s="18">
        <v>317.92020716309548</v>
      </c>
      <c r="KN98" s="18">
        <v>311.69299396753308</v>
      </c>
      <c r="KO98" s="18">
        <v>314.94743731021879</v>
      </c>
      <c r="KP98" s="18">
        <v>309.90163162946703</v>
      </c>
      <c r="KQ98" s="18">
        <v>294.76826744318004</v>
      </c>
      <c r="KR98" s="18">
        <v>280.58023191154001</v>
      </c>
      <c r="KS98" s="18">
        <v>278.59230605900285</v>
      </c>
      <c r="KT98" s="18">
        <v>279.44948509633542</v>
      </c>
      <c r="KU98" s="18">
        <v>283.99577627897258</v>
      </c>
      <c r="KV98" s="18">
        <v>285.85603716850278</v>
      </c>
      <c r="KW98" s="18">
        <v>288.89871878683562</v>
      </c>
      <c r="KX98" s="18">
        <v>287.18233428418637</v>
      </c>
      <c r="KY98" s="18">
        <v>287.33431638300419</v>
      </c>
      <c r="KZ98" s="18">
        <v>286.57440588891507</v>
      </c>
      <c r="LA98" s="18">
        <v>287.71528484404087</v>
      </c>
      <c r="LB98" s="18">
        <v>283.08793654203419</v>
      </c>
      <c r="LC98" s="18">
        <v>280.1860916686058</v>
      </c>
      <c r="LD98" s="18">
        <v>276.5527062928677</v>
      </c>
      <c r="LE98" s="18">
        <v>297.51002450585366</v>
      </c>
      <c r="LF98" s="18">
        <v>304.42926285803316</v>
      </c>
      <c r="LG98" s="18">
        <v>313.0314496511221</v>
      </c>
      <c r="LH98" s="18">
        <v>310.90370026767255</v>
      </c>
      <c r="LI98" s="18">
        <v>310.41229148149489</v>
      </c>
      <c r="LJ98" s="18">
        <v>309.86616913974285</v>
      </c>
      <c r="LK98" s="18">
        <v>308.33418958365917</v>
      </c>
      <c r="LL98" s="18">
        <v>305.21349048793314</v>
      </c>
      <c r="LM98" s="18">
        <v>311.45286225140097</v>
      </c>
      <c r="LN98" s="18">
        <v>309.62502420961857</v>
      </c>
      <c r="LO98" s="18">
        <v>322.26182911932472</v>
      </c>
      <c r="LP98" s="18">
        <v>328.6379847717285</v>
      </c>
      <c r="LQ98" s="18">
        <v>337.9048399436474</v>
      </c>
      <c r="LR98" s="18">
        <v>336.4650628608465</v>
      </c>
      <c r="LS98" s="18">
        <v>353.88423781335354</v>
      </c>
      <c r="LT98" s="18">
        <v>347.16054976165293</v>
      </c>
      <c r="LU98" s="18">
        <v>342.73179140210152</v>
      </c>
      <c r="LV98" s="18">
        <v>339.85831652045249</v>
      </c>
      <c r="LW98" s="18">
        <v>328.51943873465063</v>
      </c>
      <c r="LX98" s="18">
        <v>327.7777660924196</v>
      </c>
      <c r="LY98" s="18">
        <v>331.22066723763942</v>
      </c>
      <c r="LZ98" s="18">
        <v>333.2612802177668</v>
      </c>
      <c r="MA98" s="18">
        <v>349.62367297649388</v>
      </c>
      <c r="MB98" s="18">
        <v>360.25532739579677</v>
      </c>
      <c r="MC98" s="18">
        <v>369.89707174479958</v>
      </c>
      <c r="MD98" s="18">
        <v>379.58643715143205</v>
      </c>
      <c r="ME98" s="18">
        <v>375.02494775891307</v>
      </c>
      <c r="MF98" s="18">
        <v>371.1423117411137</v>
      </c>
      <c r="MG98" s="18">
        <v>362.51783424019817</v>
      </c>
      <c r="MH98" s="18">
        <v>360.38501878678801</v>
      </c>
      <c r="MI98" s="18">
        <v>357.01000297904011</v>
      </c>
      <c r="MJ98" s="18">
        <v>345.84539799988266</v>
      </c>
      <c r="MK98" s="18">
        <v>346.61138777792456</v>
      </c>
      <c r="ML98" s="18">
        <v>352.65318281292912</v>
      </c>
      <c r="MM98" s="18">
        <v>367.742978797555</v>
      </c>
      <c r="MN98" s="18">
        <v>379.28855223774906</v>
      </c>
      <c r="MO98" s="18">
        <v>376.6075880146027</v>
      </c>
      <c r="MP98" s="18">
        <v>370.70257686853409</v>
      </c>
      <c r="MQ98" s="18">
        <v>364.58884364008901</v>
      </c>
      <c r="MR98" s="18">
        <v>371.78468941211696</v>
      </c>
      <c r="MS98" s="18">
        <v>374.85067495226861</v>
      </c>
      <c r="MT98" s="18">
        <v>397.96005968451499</v>
      </c>
      <c r="MU98" s="18">
        <v>368.6974263781309</v>
      </c>
      <c r="MV98" s="18">
        <v>389.2839082700014</v>
      </c>
      <c r="MW98" s="18">
        <v>406.37581510305409</v>
      </c>
      <c r="MX98" s="18">
        <v>411.56955002665518</v>
      </c>
      <c r="MY98" s="18">
        <v>399.5416867262125</v>
      </c>
      <c r="MZ98" s="18">
        <v>374.95098313748832</v>
      </c>
      <c r="NA98" s="18">
        <v>378.17199041843418</v>
      </c>
      <c r="NB98" s="18">
        <v>387.39426417469974</v>
      </c>
      <c r="NC98" s="18">
        <v>386.79748113334176</v>
      </c>
      <c r="ND98" s="18">
        <v>388.6709138047695</v>
      </c>
      <c r="NE98" s="18">
        <v>407.50554870426652</v>
      </c>
      <c r="NF98" s="18">
        <v>414.13602106869223</v>
      </c>
      <c r="NG98" s="18">
        <v>408.49849841654299</v>
      </c>
      <c r="NH98" s="18">
        <v>410.87752487003803</v>
      </c>
      <c r="NI98" s="18">
        <v>430.94422798395158</v>
      </c>
      <c r="NJ98" s="18">
        <v>428.81749181449413</v>
      </c>
      <c r="NK98" s="18">
        <v>428.97048712730407</v>
      </c>
      <c r="NL98" s="18">
        <v>404.7587255716324</v>
      </c>
      <c r="NM98" s="18">
        <v>406.55718040764333</v>
      </c>
      <c r="NN98" s="18">
        <v>420.18085574567323</v>
      </c>
      <c r="NO98" s="18">
        <v>416.897029197216</v>
      </c>
      <c r="NP98" s="18">
        <v>426.64617422938346</v>
      </c>
      <c r="NQ98" s="18">
        <v>419.80697978258132</v>
      </c>
      <c r="NR98" s="18">
        <v>409.18343107521531</v>
      </c>
      <c r="NS98" s="18">
        <v>417.99636637866496</v>
      </c>
      <c r="NT98" s="18">
        <v>414.72267197012906</v>
      </c>
      <c r="NU98" s="18">
        <v>439.61024725854395</v>
      </c>
      <c r="NV98" s="18">
        <v>450.02102102756498</v>
      </c>
      <c r="NW98" s="18">
        <v>455.53391835868359</v>
      </c>
      <c r="NX98" s="18">
        <v>455.58356584429742</v>
      </c>
      <c r="NY98" s="18">
        <v>440.58293269097805</v>
      </c>
      <c r="NZ98" s="18">
        <v>431.23907325565818</v>
      </c>
      <c r="OA98" s="18">
        <v>431.07999865889553</v>
      </c>
      <c r="OB98" s="18">
        <v>430.74665125548842</v>
      </c>
      <c r="OC98" s="18">
        <v>425.63093380928041</v>
      </c>
      <c r="OD98" s="18">
        <v>427.62493894577028</v>
      </c>
      <c r="OE98" s="18">
        <v>426.00987584233286</v>
      </c>
      <c r="OF98" s="18">
        <v>421.33186684072018</v>
      </c>
      <c r="OG98" s="18">
        <v>418.20002239108084</v>
      </c>
      <c r="OH98" s="18">
        <v>412.34465873062607</v>
      </c>
      <c r="OI98" s="18">
        <v>411.93228063583376</v>
      </c>
      <c r="OJ98" s="18">
        <v>407.97567999660964</v>
      </c>
      <c r="OK98" s="18">
        <v>417.68632289707659</v>
      </c>
      <c r="OL98" s="18">
        <v>440.37725025057796</v>
      </c>
      <c r="OM98" s="18">
        <v>444.67125114917758</v>
      </c>
      <c r="ON98" s="18">
        <v>440.43095059216023</v>
      </c>
      <c r="OO98" s="18">
        <v>439.67002688407894</v>
      </c>
      <c r="OP98" s="18">
        <v>428.50542190492149</v>
      </c>
      <c r="OQ98" s="18">
        <v>407.37383088529106</v>
      </c>
      <c r="OR98" s="18">
        <v>395.52429324746129</v>
      </c>
      <c r="OS98" s="18">
        <v>395.6468921405077</v>
      </c>
      <c r="OT98" s="18">
        <v>384.16109832584857</v>
      </c>
      <c r="OU98" s="18">
        <v>372.76953341245655</v>
      </c>
      <c r="OV98" s="18">
        <v>371.21121029257773</v>
      </c>
      <c r="OW98" s="18">
        <v>364.91611175954341</v>
      </c>
      <c r="OX98" s="18">
        <v>369.33068512320517</v>
      </c>
      <c r="OY98" s="18">
        <v>370.02271027982238</v>
      </c>
      <c r="OZ98" s="18">
        <v>374.88816386997701</v>
      </c>
      <c r="PA98" s="18">
        <v>391.89800036966801</v>
      </c>
      <c r="PB98" s="18">
        <v>379.75767031610013</v>
      </c>
      <c r="PC98" s="18">
        <v>375.99560676336284</v>
      </c>
      <c r="PD98" s="18">
        <v>373.60847459793092</v>
      </c>
      <c r="PE98" s="18">
        <v>359.39814835846425</v>
      </c>
      <c r="PF98" s="18">
        <v>353.58230004370211</v>
      </c>
      <c r="PG98" s="18">
        <v>351.62983668088913</v>
      </c>
      <c r="PH98" s="18">
        <v>346.91940483152865</v>
      </c>
      <c r="PI98" s="18">
        <v>334.91687188088889</v>
      </c>
      <c r="PJ98" s="18">
        <v>334.6463437449932</v>
      </c>
      <c r="PK98" s="18">
        <v>337.76602962672712</v>
      </c>
      <c r="PL98" s="18">
        <v>335.32519711971281</v>
      </c>
      <c r="PM98" s="18">
        <v>332.55203042328355</v>
      </c>
      <c r="PN98" s="18">
        <v>333.5003987199068</v>
      </c>
      <c r="PO98" s="18">
        <v>345.0439457321167</v>
      </c>
      <c r="PP98" s="18">
        <v>354.57119690001014</v>
      </c>
      <c r="PQ98" s="18">
        <v>355.69991728723045</v>
      </c>
      <c r="PR98" s="18">
        <v>358.33832652270797</v>
      </c>
      <c r="PS98" s="18">
        <v>350.70071945011614</v>
      </c>
      <c r="PT98" s="18">
        <v>351.45151101827622</v>
      </c>
      <c r="PU98" s="18">
        <v>350.24274672567844</v>
      </c>
      <c r="PV98" s="18">
        <v>343.84328715145585</v>
      </c>
      <c r="PW98" s="18">
        <v>344.29822023391722</v>
      </c>
      <c r="PX98" s="18">
        <v>345.02368145227433</v>
      </c>
      <c r="PY98" s="18">
        <v>340.54932846307753</v>
      </c>
      <c r="PZ98" s="18">
        <v>344.29518059194089</v>
      </c>
      <c r="QA98" s="18">
        <v>345.31650029599666</v>
      </c>
      <c r="QB98" s="18">
        <v>343.98615032434464</v>
      </c>
      <c r="QC98" s="18">
        <v>345.03786644816398</v>
      </c>
      <c r="QD98" s="18">
        <v>337.97576492309571</v>
      </c>
      <c r="QE98" s="18">
        <v>338.34356160223484</v>
      </c>
      <c r="QF98" s="18">
        <v>340.11060680449009</v>
      </c>
      <c r="QG98" s="18">
        <v>338.70122614145276</v>
      </c>
      <c r="QH98" s="18">
        <v>335.88246481537817</v>
      </c>
      <c r="QI98" s="18">
        <v>332.91780067443852</v>
      </c>
      <c r="QJ98" s="18">
        <v>338.17232843756676</v>
      </c>
      <c r="QK98" s="18">
        <v>333.70202830433846</v>
      </c>
      <c r="QL98" s="18">
        <v>342.0468587434292</v>
      </c>
      <c r="QM98" s="18">
        <v>336.07092261791229</v>
      </c>
      <c r="QN98" s="18"/>
      <c r="QO98" s="18"/>
      <c r="QP98" s="18"/>
      <c r="QQ98" s="18"/>
      <c r="QR98" s="18"/>
      <c r="QS98" s="18"/>
      <c r="QT98" s="18"/>
      <c r="QU98" s="18"/>
      <c r="QV98" s="18"/>
      <c r="QW98" s="18"/>
      <c r="QX98" s="18"/>
      <c r="QY98" s="18"/>
      <c r="QZ98" s="18"/>
      <c r="RA98" s="18"/>
      <c r="RB98" s="18"/>
      <c r="RC98" s="18"/>
      <c r="RD98" s="18"/>
      <c r="RE98" s="18"/>
      <c r="RF98" s="18"/>
      <c r="RG98" s="18"/>
      <c r="RH98" s="18"/>
      <c r="RI98" s="18"/>
      <c r="RJ98" s="18"/>
      <c r="RK98" s="18"/>
      <c r="RL98" s="18"/>
      <c r="RM98" s="18"/>
      <c r="RN98" s="18"/>
      <c r="RO98" s="18"/>
      <c r="RP98" s="18"/>
      <c r="RQ98" s="18"/>
      <c r="RR98" s="18"/>
      <c r="RS98" s="18"/>
      <c r="RT98" s="18"/>
      <c r="RU98" s="18"/>
      <c r="RV98" s="18"/>
      <c r="RW98" s="18"/>
      <c r="RX98" s="18"/>
      <c r="RY98" s="18"/>
      <c r="RZ98" s="18"/>
      <c r="SA98" s="18"/>
      <c r="SB98" s="18"/>
      <c r="SC98" s="18"/>
      <c r="SD98" s="18"/>
      <c r="SE98" s="18"/>
      <c r="SF98" s="18"/>
      <c r="SG98" s="18"/>
      <c r="SH98" s="18"/>
      <c r="SI98" s="18"/>
      <c r="SJ98" s="18"/>
      <c r="SK98" s="18"/>
      <c r="SL98" s="18"/>
      <c r="SM98" s="18"/>
      <c r="SN98" s="18"/>
      <c r="SO98" s="18"/>
    </row>
    <row r="99" spans="1:513" x14ac:dyDescent="0.25">
      <c r="A99" s="5" t="s">
        <v>321</v>
      </c>
      <c r="B99" s="5" t="str">
        <f ca="1">_xlfn.XLOOKUP(A99,bonds[worksheet get],bonds[unique lookup],"-")</f>
        <v>EDF 5 3/8 PERP nc-25</v>
      </c>
      <c r="C99" s="5" t="str">
        <f ca="1">_xlfn.XLOOKUP(A99,bonds[worksheet get],bonds[ID_ISIN],"-")</f>
        <v>FR0011401751</v>
      </c>
      <c r="D99" s="18">
        <f ca="1">_xll.BDH(A99,"blp_i_sprd_mid","-2AY",,"Dates=H","Fill=C","Sort=R","Dir=H","factor="&amp;_xlfn.XLOOKUP(A99,bonds[worksheet get],bonds[yas/blp factor]),"cols=510;rows=1")</f>
        <v>336.1169522600174</v>
      </c>
      <c r="E99" s="18">
        <v>336.0819443492889</v>
      </c>
      <c r="F99" s="18">
        <v>346.59532005405424</v>
      </c>
      <c r="G99" s="18">
        <v>347.92362020969392</v>
      </c>
      <c r="H99" s="18">
        <v>359.90132680892941</v>
      </c>
      <c r="I99" s="18">
        <v>378.13044603824619</v>
      </c>
      <c r="J99" s="18">
        <v>397.25676800823209</v>
      </c>
      <c r="K99" s="18">
        <v>408.72335911083218</v>
      </c>
      <c r="L99" s="18">
        <v>414.32962595748899</v>
      </c>
      <c r="M99" s="18">
        <v>412.99132354164124</v>
      </c>
      <c r="N99" s="18">
        <v>413.99154956245422</v>
      </c>
      <c r="O99" s="18">
        <v>429.0089430389404</v>
      </c>
      <c r="P99" s="18">
        <v>404.05430404567721</v>
      </c>
      <c r="Q99" s="18">
        <v>403.94727986145017</v>
      </c>
      <c r="R99" s="18">
        <v>393.75897761344913</v>
      </c>
      <c r="S99" s="18">
        <v>379.26570257186893</v>
      </c>
      <c r="T99" s="18">
        <v>403.96628415584564</v>
      </c>
      <c r="U99" s="18">
        <v>396.37856956195827</v>
      </c>
      <c r="V99" s="18">
        <v>393.41690031433103</v>
      </c>
      <c r="W99" s="18">
        <v>365.8386684684753</v>
      </c>
      <c r="X99" s="18">
        <v>342.49639382076259</v>
      </c>
      <c r="Y99" s="18">
        <v>319.59721930027007</v>
      </c>
      <c r="Z99" s="18">
        <v>330.41066281127934</v>
      </c>
      <c r="AA99" s="18">
        <v>357.74884041213988</v>
      </c>
      <c r="AB99" s="18">
        <v>370.21965843963625</v>
      </c>
      <c r="AC99" s="18">
        <v>392.4796885328293</v>
      </c>
      <c r="AD99" s="18">
        <v>393.57493602561948</v>
      </c>
      <c r="AE99" s="18">
        <v>396.74565251159669</v>
      </c>
      <c r="AF99" s="18">
        <v>388.99290062427519</v>
      </c>
      <c r="AG99" s="18">
        <v>385.33807474422451</v>
      </c>
      <c r="AH99" s="18">
        <v>425.73120236873626</v>
      </c>
      <c r="AI99" s="18">
        <v>453.85655784797672</v>
      </c>
      <c r="AJ99" s="18">
        <v>458.26555414772031</v>
      </c>
      <c r="AK99" s="18">
        <v>461.92538115787511</v>
      </c>
      <c r="AL99" s="18">
        <v>479.02124430561065</v>
      </c>
      <c r="AM99" s="18">
        <v>498.65968199825289</v>
      </c>
      <c r="AN99" s="18">
        <v>522.1399878368378</v>
      </c>
      <c r="AO99" s="18">
        <v>546.50549370384215</v>
      </c>
      <c r="AP99" s="18">
        <v>554.02219225025181</v>
      </c>
      <c r="AQ99" s="18">
        <v>532.40930839252474</v>
      </c>
      <c r="AR99" s="18">
        <v>502.86063128566741</v>
      </c>
      <c r="AS99" s="18">
        <v>488.58440529060363</v>
      </c>
      <c r="AT99" s="18">
        <v>484.0333768959045</v>
      </c>
      <c r="AU99" s="18">
        <v>494.78180571556095</v>
      </c>
      <c r="AV99" s="18">
        <v>501.53333135604862</v>
      </c>
      <c r="AW99" s="18">
        <v>511.51258636569975</v>
      </c>
      <c r="AX99" s="18">
        <v>515.46347914791102</v>
      </c>
      <c r="AY99" s="18">
        <v>469.17902026081083</v>
      </c>
      <c r="AZ99" s="18">
        <v>446.63392575168609</v>
      </c>
      <c r="BA99" s="18">
        <v>426.95147811412812</v>
      </c>
      <c r="BB99" s="18">
        <v>404.99551673126223</v>
      </c>
      <c r="BC99" s="18">
        <v>420.59204107379912</v>
      </c>
      <c r="BD99" s="18">
        <v>426.30733255672459</v>
      </c>
      <c r="BE99" s="18">
        <v>430.25422443485257</v>
      </c>
      <c r="BF99" s="18">
        <v>428.82190077304841</v>
      </c>
      <c r="BG99" s="18">
        <v>413.52244355869288</v>
      </c>
      <c r="BH99" s="18">
        <v>394.67118374443055</v>
      </c>
      <c r="BI99" s="18">
        <v>395.04926918029781</v>
      </c>
      <c r="BJ99" s="18">
        <v>354.95220845794677</v>
      </c>
      <c r="BK99" s="18">
        <v>357.24972762775417</v>
      </c>
      <c r="BL99" s="18">
        <v>402.47294670677184</v>
      </c>
      <c r="BM99" s="18">
        <v>431.30946288681031</v>
      </c>
      <c r="BN99" s="18">
        <v>447.03901729011534</v>
      </c>
      <c r="BO99" s="18">
        <v>481.3447693519592</v>
      </c>
      <c r="BP99" s="18">
        <v>486.06683639621735</v>
      </c>
      <c r="BQ99" s="18">
        <v>485.73476135730743</v>
      </c>
      <c r="BR99" s="18">
        <v>487.17108592319488</v>
      </c>
      <c r="BS99" s="18">
        <v>498.42562910938261</v>
      </c>
      <c r="BT99" s="18">
        <v>522.51807327270501</v>
      </c>
      <c r="BU99" s="18">
        <v>526.6089976978302</v>
      </c>
      <c r="BV99" s="18">
        <v>542.20052091026298</v>
      </c>
      <c r="BW99" s="18">
        <v>579.77401138210303</v>
      </c>
      <c r="BX99" s="18">
        <v>661.59350011062622</v>
      </c>
      <c r="BY99" s="18">
        <v>671.39371466255182</v>
      </c>
      <c r="BZ99" s="18">
        <v>651.24716215133674</v>
      </c>
      <c r="CA99" s="18">
        <v>693.71675899505613</v>
      </c>
      <c r="CB99" s="18">
        <v>679.79461301136018</v>
      </c>
      <c r="CC99" s="18">
        <v>553.47806929492947</v>
      </c>
      <c r="CD99" s="18">
        <v>505.06112853145601</v>
      </c>
      <c r="CE99" s="18">
        <v>406.33381914710998</v>
      </c>
      <c r="CF99" s="18">
        <v>400.16942618083954</v>
      </c>
      <c r="CG99" s="18">
        <v>345.77813539505001</v>
      </c>
      <c r="CH99" s="18">
        <v>340.07984775447846</v>
      </c>
      <c r="CI99" s="18">
        <v>352.06355570983885</v>
      </c>
      <c r="CJ99" s="18">
        <v>281.89369944572445</v>
      </c>
      <c r="CK99" s="18">
        <v>254.37548116111756</v>
      </c>
      <c r="CL99" s="18">
        <v>243.92611992168426</v>
      </c>
      <c r="CM99" s="18">
        <v>252.12097171020508</v>
      </c>
      <c r="CN99" s="18">
        <v>268.47766782855985</v>
      </c>
      <c r="CO99" s="18">
        <v>263.40452145099641</v>
      </c>
      <c r="CP99" s="18">
        <v>238.82696766757965</v>
      </c>
      <c r="CQ99" s="18">
        <v>214.46846338272093</v>
      </c>
      <c r="CR99" s="18">
        <v>206.36463216209413</v>
      </c>
      <c r="CS99" s="18">
        <v>196.77846597862245</v>
      </c>
      <c r="CT99" s="18">
        <v>180.58180602359772</v>
      </c>
      <c r="CU99" s="18">
        <v>183.76252476978303</v>
      </c>
      <c r="CV99" s="18">
        <v>187.09827854919436</v>
      </c>
      <c r="CW99" s="18">
        <v>191.31423122692107</v>
      </c>
      <c r="CX99" s="18">
        <v>190.65108137512206</v>
      </c>
      <c r="CY99" s="18">
        <v>195.84025397109986</v>
      </c>
      <c r="CZ99" s="18">
        <v>200.77536915779112</v>
      </c>
      <c r="DA99" s="18">
        <v>200.12822292232514</v>
      </c>
      <c r="DB99" s="18">
        <v>203.33794822311401</v>
      </c>
      <c r="DC99" s="18">
        <v>204.1301272315979</v>
      </c>
      <c r="DD99" s="18">
        <v>202.44074548244478</v>
      </c>
      <c r="DE99" s="18">
        <v>199.95618404674531</v>
      </c>
      <c r="DF99" s="18">
        <v>204.19114101886751</v>
      </c>
      <c r="DG99" s="18">
        <v>207.41486948394774</v>
      </c>
      <c r="DH99" s="18">
        <v>219.09150805091858</v>
      </c>
      <c r="DI99" s="18">
        <v>219.11651370143892</v>
      </c>
      <c r="DJ99" s="18">
        <v>217.31010550785064</v>
      </c>
      <c r="DK99" s="18">
        <v>212.11293110370636</v>
      </c>
      <c r="DL99" s="18">
        <v>216.86900583267212</v>
      </c>
      <c r="DM99" s="18">
        <v>222.61430409622193</v>
      </c>
      <c r="DN99" s="18">
        <v>208.46410657978058</v>
      </c>
      <c r="DO99" s="18">
        <v>204.12812677955625</v>
      </c>
      <c r="DP99" s="18">
        <v>198.41483574867249</v>
      </c>
      <c r="DQ99" s="18">
        <v>199.20901520919799</v>
      </c>
      <c r="DR99" s="18">
        <v>197.35359594058991</v>
      </c>
      <c r="DS99" s="18">
        <v>202.74381396675111</v>
      </c>
      <c r="DT99" s="18">
        <v>217.13306550216674</v>
      </c>
      <c r="DU99" s="18">
        <v>222.45626838493348</v>
      </c>
      <c r="DV99" s="18">
        <v>220.63585702705385</v>
      </c>
      <c r="DW99" s="18">
        <v>219.78166400527954</v>
      </c>
      <c r="DX99" s="18">
        <v>222.50928036403656</v>
      </c>
      <c r="DY99" s="18">
        <v>222.6043018360138</v>
      </c>
      <c r="DZ99" s="18">
        <v>228.91472780132293</v>
      </c>
      <c r="EA99" s="18">
        <v>228.28658586025239</v>
      </c>
      <c r="EB99" s="18">
        <v>225.95605923175813</v>
      </c>
      <c r="EC99" s="18">
        <v>223.72055407524107</v>
      </c>
      <c r="ED99" s="18">
        <v>219.05750036621095</v>
      </c>
      <c r="EE99" s="18">
        <v>218.38134757614134</v>
      </c>
      <c r="EF99" s="18">
        <v>216.15384422779081</v>
      </c>
      <c r="EG99" s="18">
        <v>219.68264162921906</v>
      </c>
      <c r="EH99" s="18">
        <v>220.06072706508635</v>
      </c>
      <c r="EI99" s="18">
        <v>220.02671938037872</v>
      </c>
      <c r="EJ99" s="18">
        <v>223.36847451591493</v>
      </c>
      <c r="EK99" s="18">
        <v>222.70232398605344</v>
      </c>
      <c r="EL99" s="18">
        <v>224.09763928508758</v>
      </c>
      <c r="EM99" s="18">
        <v>226.67522174072266</v>
      </c>
      <c r="EN99" s="18">
        <v>227.21234311389924</v>
      </c>
      <c r="EO99" s="18">
        <v>229.92595630836487</v>
      </c>
      <c r="EP99" s="18">
        <v>234.32995147800443</v>
      </c>
      <c r="EQ99" s="18">
        <v>236.31940103340148</v>
      </c>
      <c r="ER99" s="18">
        <v>234.52799623012541</v>
      </c>
      <c r="ES99" s="18">
        <v>235.39719264221191</v>
      </c>
      <c r="ET99" s="18">
        <v>238.08079905605314</v>
      </c>
      <c r="EU99" s="18">
        <v>241.98468121528626</v>
      </c>
      <c r="EV99" s="18">
        <v>247.08183301734925</v>
      </c>
      <c r="EW99" s="18">
        <v>249.72543039035799</v>
      </c>
      <c r="EX99" s="18">
        <v>241.78363578510286</v>
      </c>
      <c r="EY99" s="18">
        <v>247.02982126426696</v>
      </c>
      <c r="EZ99" s="18">
        <v>249.94848079299928</v>
      </c>
      <c r="FA99" s="18">
        <v>249.39135489940645</v>
      </c>
      <c r="FB99" s="18">
        <v>248.06405496978761</v>
      </c>
      <c r="FC99" s="18">
        <v>264.91686319446569</v>
      </c>
      <c r="FD99" s="18">
        <v>274.64206079483029</v>
      </c>
      <c r="FE99" s="18">
        <v>273.9088951215744</v>
      </c>
      <c r="FF99" s="18">
        <v>275.62928387737276</v>
      </c>
      <c r="FG99" s="18">
        <v>269.24484118652344</v>
      </c>
      <c r="FH99" s="18">
        <v>267.17237287139898</v>
      </c>
      <c r="FI99" s="18">
        <v>266.44220787620543</v>
      </c>
      <c r="FJ99" s="18">
        <v>264.70181459999083</v>
      </c>
      <c r="FK99" s="18">
        <v>260.5788829421997</v>
      </c>
      <c r="FL99" s="18">
        <v>254.97161586952208</v>
      </c>
      <c r="FM99" s="18">
        <v>254.33047099018097</v>
      </c>
      <c r="FN99" s="18">
        <v>250.06350678539278</v>
      </c>
      <c r="FO99" s="18">
        <v>243.31298137092591</v>
      </c>
      <c r="FP99" s="18">
        <v>245.95357806587219</v>
      </c>
      <c r="FQ99" s="18">
        <v>243.27097187805177</v>
      </c>
      <c r="FR99" s="18">
        <v>248.54916458988188</v>
      </c>
      <c r="FS99" s="18">
        <v>254.33947302436829</v>
      </c>
      <c r="FT99" s="18">
        <v>255.74379035758972</v>
      </c>
      <c r="FU99" s="18">
        <v>252.32801849651335</v>
      </c>
      <c r="FV99" s="18">
        <v>249.52338473415375</v>
      </c>
      <c r="FW99" s="18">
        <v>243.10493435859681</v>
      </c>
      <c r="FX99" s="18">
        <v>247.97903575801848</v>
      </c>
      <c r="FY99" s="18">
        <v>252.8781428079605</v>
      </c>
      <c r="FZ99" s="18">
        <v>255.16165881347658</v>
      </c>
      <c r="GA99" s="18">
        <v>260.96096928215024</v>
      </c>
      <c r="GB99" s="18">
        <v>263.58156145668028</v>
      </c>
      <c r="GC99" s="18">
        <v>268.01756385898591</v>
      </c>
      <c r="GD99" s="18">
        <v>270.63415512943266</v>
      </c>
      <c r="GE99" s="18">
        <v>271.37932351493833</v>
      </c>
      <c r="GF99" s="18">
        <v>275.24419685935976</v>
      </c>
      <c r="GG99" s="18">
        <v>279.44914705085756</v>
      </c>
      <c r="GH99" s="18">
        <v>278.97103901290893</v>
      </c>
      <c r="GI99" s="18">
        <v>280.53639273548129</v>
      </c>
      <c r="GJ99" s="18">
        <v>285.87659946060182</v>
      </c>
      <c r="GK99" s="18">
        <v>286.11465325355533</v>
      </c>
      <c r="GL99" s="18">
        <v>281.19054055309294</v>
      </c>
      <c r="GM99" s="18">
        <v>281.50861242771145</v>
      </c>
      <c r="GN99" s="18">
        <v>286.37271156692503</v>
      </c>
      <c r="GO99" s="18">
        <v>279.39513484573365</v>
      </c>
      <c r="GP99" s="18">
        <v>274.9921399021149</v>
      </c>
      <c r="GQ99" s="18">
        <v>281.39858756542202</v>
      </c>
      <c r="GR99" s="18">
        <v>282.61686285877227</v>
      </c>
      <c r="GS99" s="18">
        <v>284.95739174747462</v>
      </c>
      <c r="GT99" s="18">
        <v>287.30492221832276</v>
      </c>
      <c r="GU99" s="18">
        <v>274.65006260299685</v>
      </c>
      <c r="GV99" s="18">
        <v>272.86165847778324</v>
      </c>
      <c r="GW99" s="18">
        <v>268.94977451038363</v>
      </c>
      <c r="GX99" s="18">
        <v>275.07415843582152</v>
      </c>
      <c r="GY99" s="18">
        <v>270.81419581317903</v>
      </c>
      <c r="GZ99" s="18">
        <v>263.72059287357331</v>
      </c>
      <c r="HA99" s="18">
        <v>258.84049011802671</v>
      </c>
      <c r="HB99" s="18">
        <v>253.86436566448211</v>
      </c>
      <c r="HC99" s="18">
        <v>259.57365579128265</v>
      </c>
      <c r="HD99" s="18">
        <v>284.37025907325744</v>
      </c>
      <c r="HE99" s="18">
        <v>284.31624686813353</v>
      </c>
      <c r="HF99" s="18">
        <v>257.63121685886381</v>
      </c>
      <c r="HG99" s="18">
        <v>257.68822974205017</v>
      </c>
      <c r="HH99" s="18">
        <v>254.27245788097383</v>
      </c>
      <c r="HI99" s="18">
        <v>265.04489212512971</v>
      </c>
      <c r="HJ99" s="18">
        <v>269.4858956575394</v>
      </c>
      <c r="HK99" s="18">
        <v>266.91931568813322</v>
      </c>
      <c r="HL99" s="18">
        <v>266.32618165779115</v>
      </c>
      <c r="HM99" s="18">
        <v>267.55045830726624</v>
      </c>
      <c r="HN99" s="18">
        <v>270.44211173343655</v>
      </c>
      <c r="HO99" s="18">
        <v>269.02079055786129</v>
      </c>
      <c r="HP99" s="18">
        <v>266.31918007564548</v>
      </c>
      <c r="HQ99" s="18">
        <v>267.91654103088376</v>
      </c>
      <c r="HR99" s="18">
        <v>264.29272215747835</v>
      </c>
      <c r="HS99" s="18">
        <v>273.53180991172792</v>
      </c>
      <c r="HT99" s="18">
        <v>283.38303599071503</v>
      </c>
      <c r="HU99" s="18">
        <v>286.27168873882295</v>
      </c>
      <c r="HV99" s="18">
        <v>295.56378847217559</v>
      </c>
      <c r="HW99" s="18">
        <v>299.29463152980804</v>
      </c>
      <c r="HX99" s="18">
        <v>287.28191701984406</v>
      </c>
      <c r="HY99" s="18">
        <v>282.23777719688411</v>
      </c>
      <c r="HZ99" s="18">
        <v>279.7602173433304</v>
      </c>
      <c r="IA99" s="18">
        <v>280.45837510585784</v>
      </c>
      <c r="IB99" s="18">
        <v>281.73766418647762</v>
      </c>
      <c r="IC99" s="18">
        <v>290.27559350013729</v>
      </c>
      <c r="ID99" s="18">
        <v>294.28950052165987</v>
      </c>
      <c r="IE99" s="18">
        <v>299.79674499225615</v>
      </c>
      <c r="IF99" s="18">
        <v>288.7932585372925</v>
      </c>
      <c r="IG99" s="18">
        <v>275.24919798946382</v>
      </c>
      <c r="IH99" s="18">
        <v>269.33986265850069</v>
      </c>
      <c r="II99" s="18">
        <v>268.5206775474548</v>
      </c>
      <c r="IJ99" s="18">
        <v>250.49960533046723</v>
      </c>
      <c r="IK99" s="18">
        <v>244.92534571647644</v>
      </c>
      <c r="IL99" s="18">
        <v>245.12739137268068</v>
      </c>
      <c r="IM99" s="18">
        <v>258.13533077335359</v>
      </c>
      <c r="IN99" s="18">
        <v>268.65170715618132</v>
      </c>
      <c r="IO99" s="18">
        <v>274.98513831996917</v>
      </c>
      <c r="IP99" s="18">
        <v>274.73308136272431</v>
      </c>
      <c r="IQ99" s="18">
        <v>277.232646188736</v>
      </c>
      <c r="IR99" s="18">
        <v>266.0591213102341</v>
      </c>
      <c r="IS99" s="18">
        <v>259.60366257190708</v>
      </c>
      <c r="IT99" s="18">
        <v>260.01675591850284</v>
      </c>
      <c r="IU99" s="18">
        <v>257.86827042579654</v>
      </c>
      <c r="IV99" s="18">
        <v>257.41916894245145</v>
      </c>
      <c r="IW99" s="18">
        <v>271.86543336105342</v>
      </c>
      <c r="IX99" s="18">
        <v>278.12684825134278</v>
      </c>
      <c r="IY99" s="18">
        <v>271.46834363079068</v>
      </c>
      <c r="IZ99" s="18">
        <v>263.50154337501527</v>
      </c>
      <c r="JA99" s="18">
        <v>259.32259906005862</v>
      </c>
      <c r="JB99" s="18">
        <v>262.49531599807739</v>
      </c>
      <c r="JC99" s="18">
        <v>266.29317419910433</v>
      </c>
      <c r="JD99" s="18">
        <v>268.8627548465729</v>
      </c>
      <c r="JE99" s="18">
        <v>279.61918547439575</v>
      </c>
      <c r="JF99" s="18">
        <v>285.17644124603277</v>
      </c>
      <c r="JG99" s="18">
        <v>288.82326531791688</v>
      </c>
      <c r="JH99" s="18">
        <v>282.21177132034302</v>
      </c>
      <c r="JI99" s="18">
        <v>273.75986144447324</v>
      </c>
      <c r="JJ99" s="18">
        <v>268.73172523784638</v>
      </c>
      <c r="JK99" s="18">
        <v>264.89085731792454</v>
      </c>
      <c r="JL99" s="18">
        <v>268.22661109733582</v>
      </c>
      <c r="JM99" s="18">
        <v>282.58385540008544</v>
      </c>
      <c r="JN99" s="18">
        <v>303.38655618095396</v>
      </c>
      <c r="JO99" s="18">
        <v>310.4961627368927</v>
      </c>
      <c r="JP99" s="18">
        <v>313.28779356098175</v>
      </c>
      <c r="JQ99" s="18">
        <v>318.44795960235592</v>
      </c>
      <c r="JR99" s="18">
        <v>309.21287275218958</v>
      </c>
      <c r="JS99" s="18">
        <v>321.74270411491398</v>
      </c>
      <c r="JT99" s="18">
        <v>333.7214109401703</v>
      </c>
      <c r="JU99" s="18">
        <v>336.88812652206423</v>
      </c>
      <c r="JV99" s="18">
        <v>340.67898314094543</v>
      </c>
      <c r="JW99" s="18">
        <v>348.86583312129972</v>
      </c>
      <c r="JX99" s="18">
        <v>352.7647141504288</v>
      </c>
      <c r="JY99" s="18">
        <v>347.70157003307344</v>
      </c>
      <c r="JZ99" s="18">
        <v>342.28134522628784</v>
      </c>
      <c r="KA99" s="18">
        <v>344.39382258224487</v>
      </c>
      <c r="KB99" s="18">
        <v>341.42115084838866</v>
      </c>
      <c r="KC99" s="18">
        <v>338.85357065296171</v>
      </c>
      <c r="KD99" s="18">
        <v>338.89457991981504</v>
      </c>
      <c r="KE99" s="18">
        <v>342.15531674766538</v>
      </c>
      <c r="KF99" s="18">
        <v>329.45044583129879</v>
      </c>
      <c r="KG99" s="18">
        <v>323.76416090297698</v>
      </c>
      <c r="KH99" s="18">
        <v>324.31828611850739</v>
      </c>
      <c r="KI99" s="18">
        <v>325.50555440521242</v>
      </c>
      <c r="KJ99" s="18">
        <v>324.09723616790774</v>
      </c>
      <c r="KK99" s="18">
        <v>327.19893705844879</v>
      </c>
      <c r="KL99" s="18">
        <v>329.17938457965852</v>
      </c>
      <c r="KM99" s="18">
        <v>329.7745190620422</v>
      </c>
      <c r="KN99" s="18">
        <v>324.56134104156496</v>
      </c>
      <c r="KO99" s="18">
        <v>328.00511923122406</v>
      </c>
      <c r="KP99" s="18">
        <v>320.82149594974521</v>
      </c>
      <c r="KQ99" s="18">
        <v>309.23787840270995</v>
      </c>
      <c r="KR99" s="18">
        <v>298.28940437889099</v>
      </c>
      <c r="KS99" s="18">
        <v>294.75160494327548</v>
      </c>
      <c r="KT99" s="18">
        <v>294.66058437538146</v>
      </c>
      <c r="KU99" s="18">
        <v>299.66871606159208</v>
      </c>
      <c r="KV99" s="18">
        <v>302.31931501674649</v>
      </c>
      <c r="KW99" s="18">
        <v>304.05270671081541</v>
      </c>
      <c r="KX99" s="18">
        <v>302.5943771724701</v>
      </c>
      <c r="KY99" s="18">
        <v>302.45034462547301</v>
      </c>
      <c r="KZ99" s="18">
        <v>301.29608379745486</v>
      </c>
      <c r="LA99" s="18">
        <v>302.41333626270296</v>
      </c>
      <c r="LB99" s="18">
        <v>298.17437838649755</v>
      </c>
      <c r="LC99" s="18">
        <v>297.03412072277069</v>
      </c>
      <c r="LD99" s="18">
        <v>295.58479321861262</v>
      </c>
      <c r="LE99" s="18">
        <v>314.99717983055115</v>
      </c>
      <c r="LF99" s="18">
        <v>325.46354491233825</v>
      </c>
      <c r="LG99" s="18">
        <v>338.52849719619752</v>
      </c>
      <c r="LH99" s="18">
        <v>336.62506707859035</v>
      </c>
      <c r="LI99" s="18">
        <v>335.48881031894683</v>
      </c>
      <c r="LJ99" s="18">
        <v>334.78765187835694</v>
      </c>
      <c r="LK99" s="18">
        <v>337.31722348499295</v>
      </c>
      <c r="LL99" s="18">
        <v>334.08049208164215</v>
      </c>
      <c r="LM99" s="18">
        <v>338.51949516201017</v>
      </c>
      <c r="LN99" s="18">
        <v>338.11240317153931</v>
      </c>
      <c r="LO99" s="18">
        <v>351.80749784851076</v>
      </c>
      <c r="LP99" s="18">
        <v>358.11392290973663</v>
      </c>
      <c r="LQ99" s="18">
        <v>363.57915788745879</v>
      </c>
      <c r="LR99" s="18">
        <v>363.21907651996611</v>
      </c>
      <c r="LS99" s="18">
        <v>374.99973859310154</v>
      </c>
      <c r="LT99" s="18">
        <v>371.23388762474059</v>
      </c>
      <c r="LU99" s="18">
        <v>367.35801179409026</v>
      </c>
      <c r="LV99" s="18">
        <v>363.28209075927731</v>
      </c>
      <c r="LW99" s="18">
        <v>353.29983507156373</v>
      </c>
      <c r="LX99" s="18">
        <v>352.05055277156828</v>
      </c>
      <c r="LY99" s="18">
        <v>356.49255652999875</v>
      </c>
      <c r="LZ99" s="18">
        <v>356.60458184432986</v>
      </c>
      <c r="MA99" s="18">
        <v>367.68908660697934</v>
      </c>
      <c r="MB99" s="18">
        <v>377.68634568500516</v>
      </c>
      <c r="MC99" s="18">
        <v>386.0802424516678</v>
      </c>
      <c r="MD99" s="18">
        <v>392.45868378639221</v>
      </c>
      <c r="ME99" s="18">
        <v>389.87409974861146</v>
      </c>
      <c r="MF99" s="18">
        <v>383.30761592197416</v>
      </c>
      <c r="MG99" s="18">
        <v>370.35868985652922</v>
      </c>
      <c r="MH99" s="18">
        <v>366.08372384357449</v>
      </c>
      <c r="MI99" s="18">
        <v>362.37888666248324</v>
      </c>
      <c r="MJ99" s="18">
        <v>350.75826075267787</v>
      </c>
      <c r="MK99" s="18">
        <v>350.31316017341612</v>
      </c>
      <c r="ML99" s="18">
        <v>354.0600068473816</v>
      </c>
      <c r="MM99" s="18">
        <v>371.63897916316989</v>
      </c>
      <c r="MN99" s="18">
        <v>377.80437235546111</v>
      </c>
      <c r="MO99" s="18">
        <v>374.91571960735325</v>
      </c>
      <c r="MP99" s="18">
        <v>372.6121990814209</v>
      </c>
      <c r="MQ99" s="18">
        <v>367.3070002670288</v>
      </c>
      <c r="MR99" s="18">
        <v>373.11531276988984</v>
      </c>
      <c r="MS99" s="18">
        <v>380.21391683959962</v>
      </c>
      <c r="MT99" s="18">
        <v>389.09692413043979</v>
      </c>
      <c r="MU99" s="18">
        <v>361.20262086200711</v>
      </c>
      <c r="MV99" s="18">
        <v>391.84254455757144</v>
      </c>
      <c r="MW99" s="18">
        <v>413.98654843235011</v>
      </c>
      <c r="MX99" s="18">
        <v>416.93621496772766</v>
      </c>
      <c r="MY99" s="18">
        <v>403.47317272758482</v>
      </c>
      <c r="MZ99" s="18">
        <v>382.71848279571532</v>
      </c>
      <c r="NA99" s="18">
        <v>386.5053385105133</v>
      </c>
      <c r="NB99" s="18">
        <v>391.2644139175415</v>
      </c>
      <c r="NC99" s="18">
        <v>393.25486369895935</v>
      </c>
      <c r="ND99" s="18">
        <v>395.00225855731964</v>
      </c>
      <c r="NE99" s="18">
        <v>416.72716772937775</v>
      </c>
      <c r="NF99" s="18">
        <v>420.63505079269413</v>
      </c>
      <c r="NG99" s="18">
        <v>416.20004861640928</v>
      </c>
      <c r="NH99" s="18">
        <v>419.36576397228242</v>
      </c>
      <c r="NI99" s="18">
        <v>426.74343110179899</v>
      </c>
      <c r="NJ99" s="18">
        <v>422.31743095970154</v>
      </c>
      <c r="NK99" s="18">
        <v>417.87242652320862</v>
      </c>
      <c r="NL99" s="18">
        <v>405.76269008922577</v>
      </c>
      <c r="NM99" s="18">
        <v>409.54854557800297</v>
      </c>
      <c r="NN99" s="18">
        <v>422.18039999485012</v>
      </c>
      <c r="NO99" s="18">
        <v>422.13639004993439</v>
      </c>
      <c r="NP99" s="18">
        <v>431.43249068737026</v>
      </c>
      <c r="NQ99" s="18">
        <v>429.55206576824185</v>
      </c>
      <c r="NR99" s="18">
        <v>422.87755753135679</v>
      </c>
      <c r="NS99" s="18">
        <v>432.99084282779688</v>
      </c>
      <c r="NT99" s="18">
        <v>432.49973185157774</v>
      </c>
      <c r="NU99" s="18">
        <v>462.06241212272647</v>
      </c>
      <c r="NV99" s="18">
        <v>470.85439884567262</v>
      </c>
      <c r="NW99" s="18">
        <v>478.05302551746365</v>
      </c>
      <c r="NX99" s="18">
        <v>478.86220836830142</v>
      </c>
      <c r="NY99" s="18">
        <v>462.0834168691635</v>
      </c>
      <c r="NZ99" s="18">
        <v>451.92912230587007</v>
      </c>
      <c r="OA99" s="18">
        <v>453.91357073116302</v>
      </c>
      <c r="OB99" s="18">
        <v>452.14317067432404</v>
      </c>
      <c r="OC99" s="18">
        <v>448.75640536785124</v>
      </c>
      <c r="OD99" s="18">
        <v>463.84781556987764</v>
      </c>
      <c r="OE99" s="18">
        <v>447.31007854175567</v>
      </c>
      <c r="OF99" s="18">
        <v>445.72171962070462</v>
      </c>
      <c r="OG99" s="18">
        <v>444.98855394744868</v>
      </c>
      <c r="OH99" s="18">
        <v>441.2307047872543</v>
      </c>
      <c r="OI99" s="18">
        <v>442.38596584129334</v>
      </c>
      <c r="OJ99" s="18">
        <v>440.74159426307676</v>
      </c>
      <c r="OK99" s="18">
        <v>451.95012705230715</v>
      </c>
      <c r="OL99" s="18">
        <v>463.30469284057614</v>
      </c>
      <c r="OM99" s="18">
        <v>465.76124794769288</v>
      </c>
      <c r="ON99" s="18">
        <v>461.76434476852421</v>
      </c>
      <c r="OO99" s="18">
        <v>456.26410188007355</v>
      </c>
      <c r="OP99" s="18">
        <v>443.48221356010436</v>
      </c>
      <c r="OQ99" s="18">
        <v>423.8587792577743</v>
      </c>
      <c r="OR99" s="18">
        <v>408.30126373004913</v>
      </c>
      <c r="OS99" s="18">
        <v>408.12322349834443</v>
      </c>
      <c r="OT99" s="18">
        <v>400.0483988323212</v>
      </c>
      <c r="OU99" s="18">
        <v>391.89955744075775</v>
      </c>
      <c r="OV99" s="18">
        <v>387.89765313148501</v>
      </c>
      <c r="OW99" s="18">
        <v>383.65069344711304</v>
      </c>
      <c r="OX99" s="18">
        <v>387.53257063388821</v>
      </c>
      <c r="OY99" s="18">
        <v>386.42131952476501</v>
      </c>
      <c r="OZ99" s="18">
        <v>387.37753560066227</v>
      </c>
      <c r="PA99" s="18">
        <v>396.9026879968643</v>
      </c>
      <c r="PB99" s="18">
        <v>380.94208138275144</v>
      </c>
      <c r="PC99" s="18">
        <v>373.03729514026639</v>
      </c>
      <c r="PD99" s="18">
        <v>368.02716300201416</v>
      </c>
      <c r="PE99" s="18">
        <v>360.95656526088715</v>
      </c>
      <c r="PF99" s="18">
        <v>355.66937051486968</v>
      </c>
      <c r="PG99" s="18">
        <v>354.03100029277806</v>
      </c>
      <c r="PH99" s="18">
        <v>348.9048419361115</v>
      </c>
      <c r="PI99" s="18">
        <v>341.07507264518739</v>
      </c>
      <c r="PJ99" s="18">
        <v>343.0075093173981</v>
      </c>
      <c r="PK99" s="18">
        <v>346.06820094108582</v>
      </c>
      <c r="PL99" s="18">
        <v>345.93116997623446</v>
      </c>
      <c r="PM99" s="18">
        <v>347.436510137558</v>
      </c>
      <c r="PN99" s="18">
        <v>353.35984863281249</v>
      </c>
      <c r="PO99" s="18">
        <v>365.05849217224119</v>
      </c>
      <c r="PP99" s="18">
        <v>366.34078193092347</v>
      </c>
      <c r="PQ99" s="18">
        <v>366.84289539337158</v>
      </c>
      <c r="PR99" s="18">
        <v>366.41079775238035</v>
      </c>
      <c r="PS99" s="18">
        <v>355.88441910934444</v>
      </c>
      <c r="PT99" s="18">
        <v>353.7009257059097</v>
      </c>
      <c r="PU99" s="18">
        <v>350.89229103946684</v>
      </c>
      <c r="PV99" s="18">
        <v>345.78613720321658</v>
      </c>
      <c r="PW99" s="18">
        <v>345.24701537799831</v>
      </c>
      <c r="PX99" s="18">
        <v>345.73112477207184</v>
      </c>
      <c r="PY99" s="18">
        <v>342.32335471916196</v>
      </c>
      <c r="PZ99" s="18">
        <v>342.3213542671204</v>
      </c>
      <c r="QA99" s="18">
        <v>341.01205840587619</v>
      </c>
      <c r="QB99" s="18">
        <v>340.0808479804993</v>
      </c>
      <c r="QC99" s="18">
        <v>338.85257042694093</v>
      </c>
      <c r="QD99" s="18">
        <v>331.02780226612089</v>
      </c>
      <c r="QE99" s="18">
        <v>331.43589448261258</v>
      </c>
      <c r="QF99" s="18">
        <v>331.36387820911403</v>
      </c>
      <c r="QG99" s="18">
        <v>327.43899130344391</v>
      </c>
      <c r="QH99" s="18">
        <v>326.45376867294311</v>
      </c>
      <c r="QI99" s="18">
        <v>328.70727789783479</v>
      </c>
      <c r="QJ99" s="18">
        <v>331.44989764690399</v>
      </c>
      <c r="QK99" s="18">
        <v>328.58124941921233</v>
      </c>
      <c r="QL99" s="18">
        <v>329.25540175724029</v>
      </c>
      <c r="QM99" s="18">
        <v>323.80016903972626</v>
      </c>
      <c r="QN99" s="18">
        <v>322.96297986030578</v>
      </c>
      <c r="QO99" s="18">
        <v>317.12366035079958</v>
      </c>
      <c r="QP99" s="18">
        <v>310.95726693248747</v>
      </c>
      <c r="QQ99" s="18">
        <v>311.0792945070267</v>
      </c>
      <c r="QR99" s="18">
        <v>309.34690303897855</v>
      </c>
      <c r="QS99" s="18">
        <v>309.03183184242249</v>
      </c>
      <c r="QT99" s="18">
        <v>312.03851126098635</v>
      </c>
      <c r="QU99" s="18">
        <v>313.51784554576875</v>
      </c>
      <c r="QV99" s="18">
        <v>312.25856098556517</v>
      </c>
      <c r="QW99" s="18">
        <v>320.95352578449246</v>
      </c>
      <c r="QX99" s="18">
        <v>324.06722938728336</v>
      </c>
      <c r="QY99" s="18">
        <v>326.01867035388943</v>
      </c>
      <c r="QZ99" s="18">
        <v>330.19261353874208</v>
      </c>
      <c r="RA99" s="18">
        <v>334.25853231334685</v>
      </c>
      <c r="RB99" s="18">
        <v>337.64529761981964</v>
      </c>
      <c r="RC99" s="18">
        <v>335.64784625625612</v>
      </c>
      <c r="RD99" s="18">
        <v>333.28131149101262</v>
      </c>
      <c r="RE99" s="18">
        <v>332.85421498012545</v>
      </c>
      <c r="RF99" s="18">
        <v>331.27085718917851</v>
      </c>
      <c r="RG99" s="18">
        <v>326.38375285148624</v>
      </c>
      <c r="RH99" s="18">
        <v>319.5322046089172</v>
      </c>
      <c r="RI99" s="18">
        <v>320.89351222324376</v>
      </c>
      <c r="RJ99" s="18">
        <v>321.26359585094451</v>
      </c>
      <c r="RK99" s="18">
        <v>322.43286006927491</v>
      </c>
      <c r="RL99" s="18">
        <v>322.23281486511235</v>
      </c>
      <c r="RM99" s="18">
        <v>320.94952488040923</v>
      </c>
      <c r="RN99" s="18">
        <v>323.18002890682226</v>
      </c>
      <c r="RO99" s="18">
        <v>328.13314816188813</v>
      </c>
      <c r="RP99" s="18">
        <v>327.92210047149661</v>
      </c>
      <c r="RQ99" s="18">
        <v>326.60980393218995</v>
      </c>
      <c r="RR99" s="18">
        <v>326.74883534908298</v>
      </c>
      <c r="RS99" s="18">
        <v>322.79594211483004</v>
      </c>
      <c r="RT99" s="18">
        <v>323.7031471157074</v>
      </c>
      <c r="RU99" s="18">
        <v>321.88173553180695</v>
      </c>
      <c r="RV99" s="18">
        <v>315.08720017242433</v>
      </c>
      <c r="RW99" s="18">
        <v>313.97294838523862</v>
      </c>
      <c r="RX99" s="18">
        <v>313.53484938812255</v>
      </c>
      <c r="RY99" s="18">
        <v>315.44228040981289</v>
      </c>
      <c r="RZ99" s="18">
        <v>313.85792239284513</v>
      </c>
      <c r="SA99" s="18">
        <v>309.88802531623838</v>
      </c>
      <c r="SB99" s="18">
        <v>302.33031750297545</v>
      </c>
      <c r="SC99" s="18">
        <v>307.06338703346256</v>
      </c>
      <c r="SD99" s="18">
        <v>313.06774383640288</v>
      </c>
      <c r="SE99" s="18">
        <v>314.31102478027344</v>
      </c>
      <c r="SF99" s="18">
        <v>314.8101375646591</v>
      </c>
      <c r="SG99" s="18">
        <v>319.42718087673188</v>
      </c>
      <c r="SH99" s="18">
        <v>319.81526857280733</v>
      </c>
      <c r="SI99" s="18">
        <v>321.36861958312988</v>
      </c>
      <c r="SJ99" s="18">
        <v>324.00521537399294</v>
      </c>
      <c r="SK99" s="18">
        <v>325.39953044700627</v>
      </c>
      <c r="SL99" s="18">
        <v>324.94342738151551</v>
      </c>
      <c r="SM99" s="18">
        <v>325.10346354484557</v>
      </c>
      <c r="SN99" s="18">
        <v>323.69014417743682</v>
      </c>
      <c r="SO99" s="18">
        <v>327.37197616004943</v>
      </c>
      <c r="SP99" s="5">
        <v>328.91032378005985</v>
      </c>
      <c r="SQ99" s="5">
        <v>329.7925231304169</v>
      </c>
      <c r="SR99" s="5">
        <v>326.30273454380034</v>
      </c>
      <c r="SS99" s="5">
        <v>336.30699520397184</v>
      </c>
    </row>
    <row r="100" spans="1:513" x14ac:dyDescent="0.25">
      <c r="A100" s="5" t="s">
        <v>322</v>
      </c>
      <c r="B100" s="5" t="str">
        <f ca="1">_xlfn.XLOOKUP(A100,bonds[worksheet get],bonds[unique lookup],"-")</f>
        <v>EDF 5 PERP nc-26</v>
      </c>
      <c r="C100" s="5" t="str">
        <f ca="1">_xlfn.XLOOKUP(A100,bonds[worksheet get],bonds[ID_ISIN],"-")</f>
        <v>FR0011697028</v>
      </c>
      <c r="D100" s="18">
        <f ca="1">_xll.BDH(A100,"blp_i_sprd_mid","-2AY",,"Dates=H","Fill=C","Sort=R","Dir=H","factor="&amp;_xlfn.XLOOKUP(A100,bonds[worksheet get],bonds[yas/blp factor]),"cols=510;rows=1")</f>
        <v>344.81141155004502</v>
      </c>
      <c r="E100" s="18">
        <v>344.52562090337278</v>
      </c>
      <c r="F100" s="18">
        <v>355.43562887668611</v>
      </c>
      <c r="G100" s="18">
        <v>360.07323164314033</v>
      </c>
      <c r="H100" s="18">
        <v>374.1149455139041</v>
      </c>
      <c r="I100" s="18">
        <v>390.32706947058438</v>
      </c>
      <c r="J100" s="18">
        <v>408.44379822641611</v>
      </c>
      <c r="K100" s="18">
        <v>417.33128777712585</v>
      </c>
      <c r="L100" s="18">
        <v>419.62061075448992</v>
      </c>
      <c r="M100" s="18">
        <v>418.2336267769337</v>
      </c>
      <c r="N100" s="18">
        <v>416.16614129453899</v>
      </c>
      <c r="O100" s="18">
        <v>433.03078725218774</v>
      </c>
      <c r="P100" s="18">
        <v>409.09831876337529</v>
      </c>
      <c r="Q100" s="18">
        <v>408.15900684773925</v>
      </c>
      <c r="R100" s="18">
        <v>396.39562400639056</v>
      </c>
      <c r="S100" s="18">
        <v>385.06092713505029</v>
      </c>
      <c r="T100" s="18">
        <v>405.30010111302136</v>
      </c>
      <c r="U100" s="18">
        <v>398.81185401916503</v>
      </c>
      <c r="V100" s="18">
        <v>396.30069354683161</v>
      </c>
      <c r="W100" s="18">
        <v>370.2887483596802</v>
      </c>
      <c r="X100" s="18">
        <v>352.72061773329972</v>
      </c>
      <c r="Y100" s="18">
        <v>333.33781642735005</v>
      </c>
      <c r="Z100" s="18">
        <v>342.47412370890379</v>
      </c>
      <c r="AA100" s="18">
        <v>366.12679715901612</v>
      </c>
      <c r="AB100" s="18">
        <v>377.43451379448175</v>
      </c>
      <c r="AC100" s="18">
        <v>396.16679163545371</v>
      </c>
      <c r="AD100" s="18">
        <v>398.56703336030245</v>
      </c>
      <c r="AE100" s="18">
        <v>401.60181026220323</v>
      </c>
      <c r="AF100" s="18">
        <v>391.83396560758348</v>
      </c>
      <c r="AG100" s="18">
        <v>391.11249411493537</v>
      </c>
      <c r="AH100" s="18">
        <v>427.99747435957192</v>
      </c>
      <c r="AI100" s="18">
        <v>459.02774341940875</v>
      </c>
      <c r="AJ100" s="18">
        <v>461.23612568914893</v>
      </c>
      <c r="AK100" s="18">
        <v>465.02335139155383</v>
      </c>
      <c r="AL100" s="18">
        <v>478.86920873522763</v>
      </c>
      <c r="AM100" s="18">
        <v>495.70487592101097</v>
      </c>
      <c r="AN100" s="18">
        <v>516.19586543381206</v>
      </c>
      <c r="AO100" s="18">
        <v>538.67839606136079</v>
      </c>
      <c r="AP100" s="18">
        <v>545.99403705537316</v>
      </c>
      <c r="AQ100" s="18">
        <v>523.09780947774652</v>
      </c>
      <c r="AR100" s="18">
        <v>500.62127445816992</v>
      </c>
      <c r="AS100" s="18">
        <v>488.17339304000137</v>
      </c>
      <c r="AT100" s="18">
        <v>485.29949828535314</v>
      </c>
      <c r="AU100" s="18">
        <v>492.47923883199689</v>
      </c>
      <c r="AV100" s="18">
        <v>494.03909617275002</v>
      </c>
      <c r="AW100" s="18">
        <v>508.62541110098363</v>
      </c>
      <c r="AX100" s="18">
        <v>509.58370910853148</v>
      </c>
      <c r="AY100" s="18">
        <v>467.24472414523365</v>
      </c>
      <c r="AZ100" s="18">
        <v>450.43204012334348</v>
      </c>
      <c r="BA100" s="18">
        <v>430.06096276998517</v>
      </c>
      <c r="BB100" s="18">
        <v>407.77029159754517</v>
      </c>
      <c r="BC100" s="18">
        <v>421.16447980731726</v>
      </c>
      <c r="BD100" s="18">
        <v>423.74858684331178</v>
      </c>
      <c r="BE100" s="18">
        <v>428.37120058983567</v>
      </c>
      <c r="BF100" s="18">
        <v>429.4983748885989</v>
      </c>
      <c r="BG100" s="18">
        <v>416.09819107085468</v>
      </c>
      <c r="BH100" s="18">
        <v>397.79959553986788</v>
      </c>
      <c r="BI100" s="18">
        <v>396.84929167628286</v>
      </c>
      <c r="BJ100" s="18">
        <v>364.20720333993432</v>
      </c>
      <c r="BK100" s="18">
        <v>361.57912851214411</v>
      </c>
      <c r="BL100" s="18">
        <v>394.29516268014908</v>
      </c>
      <c r="BM100" s="18">
        <v>416.63779578834772</v>
      </c>
      <c r="BN100" s="18">
        <v>434.13697692304851</v>
      </c>
      <c r="BO100" s="18">
        <v>464.93841361194848</v>
      </c>
      <c r="BP100" s="18">
        <v>471.1098927512765</v>
      </c>
      <c r="BQ100" s="18">
        <v>470.04467306822539</v>
      </c>
      <c r="BR100" s="18">
        <v>471.3127441543341</v>
      </c>
      <c r="BS100" s="18">
        <v>479.98039474606514</v>
      </c>
      <c r="BT100" s="18">
        <v>494.59868625015019</v>
      </c>
      <c r="BU100" s="18">
        <v>495.2082397273183</v>
      </c>
      <c r="BV100" s="18">
        <v>503.50016555279495</v>
      </c>
      <c r="BW100" s="18">
        <v>536.72982347041375</v>
      </c>
      <c r="BX100" s="18">
        <v>598.97922324120998</v>
      </c>
      <c r="BY100" s="18">
        <v>609.55247790008787</v>
      </c>
      <c r="BZ100" s="18">
        <v>588.51289025783535</v>
      </c>
      <c r="CA100" s="18">
        <v>605.99508383661509</v>
      </c>
      <c r="CB100" s="18">
        <v>604.01253613382585</v>
      </c>
      <c r="CC100" s="18">
        <v>528.83560630708928</v>
      </c>
      <c r="CD100" s="18">
        <v>487.11017189294097</v>
      </c>
      <c r="CE100" s="18">
        <v>404.76849053949115</v>
      </c>
      <c r="CF100" s="18">
        <v>397.99545206695791</v>
      </c>
      <c r="CG100" s="18">
        <v>351.06383139699699</v>
      </c>
      <c r="CH100" s="18">
        <v>349.6168913397193</v>
      </c>
      <c r="CI100" s="18">
        <v>360.59484953671694</v>
      </c>
      <c r="CJ100" s="18">
        <v>289.67280283421275</v>
      </c>
      <c r="CK100" s="18">
        <v>265.52449245840313</v>
      </c>
      <c r="CL100" s="18">
        <v>252.70188554197549</v>
      </c>
      <c r="CM100" s="18">
        <v>260.00553532004358</v>
      </c>
      <c r="CN100" s="18">
        <v>273.72548489630219</v>
      </c>
      <c r="CO100" s="18">
        <v>269.83333605438469</v>
      </c>
      <c r="CP100" s="18">
        <v>244.29904096901419</v>
      </c>
      <c r="CQ100" s="18">
        <v>220.45151025980712</v>
      </c>
      <c r="CR100" s="18">
        <v>214.77566804617643</v>
      </c>
      <c r="CS100" s="18">
        <v>204.96085779577493</v>
      </c>
      <c r="CT100" s="18">
        <v>191.1110033801198</v>
      </c>
      <c r="CU100" s="18">
        <v>194.73235059529543</v>
      </c>
      <c r="CV100" s="18">
        <v>198.63549138516188</v>
      </c>
      <c r="CW100" s="18">
        <v>201.92708016186953</v>
      </c>
      <c r="CX100" s="18">
        <v>201.8051694664359</v>
      </c>
      <c r="CY100" s="18">
        <v>207.057322050035</v>
      </c>
      <c r="CZ100" s="18">
        <v>211.68093506455423</v>
      </c>
      <c r="DA100" s="18">
        <v>211.12034571915865</v>
      </c>
      <c r="DB100" s="18">
        <v>215.30727861970664</v>
      </c>
      <c r="DC100" s="18">
        <v>216.23360005140304</v>
      </c>
      <c r="DD100" s="18">
        <v>214.11415263324974</v>
      </c>
      <c r="DE100" s="18">
        <v>211.89877548754217</v>
      </c>
      <c r="DF100" s="18">
        <v>214.6137866309285</v>
      </c>
      <c r="DG100" s="18">
        <v>220.38555857211352</v>
      </c>
      <c r="DH100" s="18">
        <v>234.41328269094228</v>
      </c>
      <c r="DI100" s="18">
        <v>234.59814727008344</v>
      </c>
      <c r="DJ100" s="18">
        <v>234.46924169868231</v>
      </c>
      <c r="DK100" s="18">
        <v>230.89186227530243</v>
      </c>
      <c r="DL100" s="18">
        <v>238.06860501796007</v>
      </c>
      <c r="DM100" s="18">
        <v>243.86336012303829</v>
      </c>
      <c r="DN100" s="18">
        <v>231.3904970049858</v>
      </c>
      <c r="DO100" s="18">
        <v>227.21455605238677</v>
      </c>
      <c r="DP100" s="18">
        <v>221.66262307018042</v>
      </c>
      <c r="DQ100" s="18">
        <v>222.06632734030487</v>
      </c>
      <c r="DR100" s="18">
        <v>220.79925552219154</v>
      </c>
      <c r="DS100" s="18">
        <v>226.32620680451393</v>
      </c>
      <c r="DT100" s="18">
        <v>243.33474735349418</v>
      </c>
      <c r="DU100" s="18">
        <v>248.51195483744144</v>
      </c>
      <c r="DV100" s="18">
        <v>246.69028928190471</v>
      </c>
      <c r="DW100" s="18">
        <v>246.46545398294924</v>
      </c>
      <c r="DX100" s="18">
        <v>249.51122283279895</v>
      </c>
      <c r="DY100" s="18">
        <v>249.21643877416849</v>
      </c>
      <c r="DZ100" s="18">
        <v>255.3619369456172</v>
      </c>
      <c r="EA100" s="18">
        <v>255.25401600211859</v>
      </c>
      <c r="EB100" s="18">
        <v>252.30517614781857</v>
      </c>
      <c r="EC100" s="18">
        <v>249.36932677745818</v>
      </c>
      <c r="ED100" s="18">
        <v>244.06121518611909</v>
      </c>
      <c r="EE100" s="18">
        <v>241.96575019985437</v>
      </c>
      <c r="EF100" s="18">
        <v>240.8945349088311</v>
      </c>
      <c r="EG100" s="18">
        <v>246.09372628867627</v>
      </c>
      <c r="EH100" s="18">
        <v>245.31129944831133</v>
      </c>
      <c r="EI100" s="18">
        <v>245.81093344599009</v>
      </c>
      <c r="EJ100" s="18">
        <v>248.40003682196141</v>
      </c>
      <c r="EK100" s="18">
        <v>248.28312246650458</v>
      </c>
      <c r="EL100" s="18">
        <v>267.22524658650161</v>
      </c>
      <c r="EM100" s="18">
        <v>253.46732482641934</v>
      </c>
      <c r="EN100" s="18">
        <v>253.47831677436827</v>
      </c>
      <c r="EO100" s="18">
        <v>255.79062291562559</v>
      </c>
      <c r="EP100" s="18">
        <v>259.4069737908244</v>
      </c>
      <c r="EQ100" s="18">
        <v>262.39878216892481</v>
      </c>
      <c r="ER100" s="18">
        <v>260.3872556942701</v>
      </c>
      <c r="ES100" s="18">
        <v>261.06076232314109</v>
      </c>
      <c r="ET100" s="18">
        <v>263.22917387306694</v>
      </c>
      <c r="EU100" s="18">
        <v>267.03338713139294</v>
      </c>
      <c r="EV100" s="18">
        <v>271.12339103639124</v>
      </c>
      <c r="EW100" s="18">
        <v>271.9008215367794</v>
      </c>
      <c r="EX100" s="18">
        <v>263.57691913545131</v>
      </c>
      <c r="EY100" s="18">
        <v>270.58378631889821</v>
      </c>
      <c r="EZ100" s="18">
        <v>272.56333621770142</v>
      </c>
      <c r="FA100" s="18">
        <v>272.43343137830493</v>
      </c>
      <c r="FB100" s="18">
        <v>273.30779087424276</v>
      </c>
      <c r="FC100" s="18">
        <v>288.47567977577449</v>
      </c>
      <c r="FD100" s="18">
        <v>297.05239697992801</v>
      </c>
      <c r="FE100" s="18">
        <v>295.58846936672927</v>
      </c>
      <c r="FF100" s="18">
        <v>296.64669417381282</v>
      </c>
      <c r="FG100" s="18">
        <v>291.72230149269103</v>
      </c>
      <c r="FH100" s="18">
        <v>288.91335915774107</v>
      </c>
      <c r="FI100" s="18">
        <v>287.83914606273174</v>
      </c>
      <c r="FJ100" s="18">
        <v>287.43943886458874</v>
      </c>
      <c r="FK100" s="18">
        <v>282.88177753776313</v>
      </c>
      <c r="FL100" s="18">
        <v>276.55041551917788</v>
      </c>
      <c r="FM100" s="18">
        <v>275.89189791023733</v>
      </c>
      <c r="FN100" s="18">
        <v>274.67678802788254</v>
      </c>
      <c r="FO100" s="18">
        <v>267.82780518770215</v>
      </c>
      <c r="FP100" s="18">
        <v>269.85531995028259</v>
      </c>
      <c r="FQ100" s="18">
        <v>267.17828099071983</v>
      </c>
      <c r="FR100" s="18">
        <v>272.99501999169587</v>
      </c>
      <c r="FS100" s="18">
        <v>278.17022893965247</v>
      </c>
      <c r="FT100" s="18">
        <v>280.11880153059963</v>
      </c>
      <c r="FU100" s="18">
        <v>275.49119144409894</v>
      </c>
      <c r="FV100" s="18">
        <v>272.3444965267181</v>
      </c>
      <c r="FW100" s="18">
        <v>266.71062356889246</v>
      </c>
      <c r="FX100" s="18">
        <v>271.22131929993628</v>
      </c>
      <c r="FY100" s="18">
        <v>277.57066814243791</v>
      </c>
      <c r="FZ100" s="18">
        <v>280.0978169026971</v>
      </c>
      <c r="GA100" s="18">
        <v>283.9679818487167</v>
      </c>
      <c r="GB100" s="18">
        <v>286.21333703428508</v>
      </c>
      <c r="GC100" s="18">
        <v>290.83695004880428</v>
      </c>
      <c r="GD100" s="18">
        <v>294.15651832938198</v>
      </c>
      <c r="GE100" s="18">
        <v>294.3503763204813</v>
      </c>
      <c r="GF100" s="18">
        <v>297.63996656119826</v>
      </c>
      <c r="GG100" s="18">
        <v>301.73196900218721</v>
      </c>
      <c r="GH100" s="18">
        <v>300.55283276766539</v>
      </c>
      <c r="GI100" s="18">
        <v>303.03001812815666</v>
      </c>
      <c r="GJ100" s="18">
        <v>308.12528563648465</v>
      </c>
      <c r="GK100" s="18">
        <v>309.2004979994893</v>
      </c>
      <c r="GL100" s="18">
        <v>304.74875908017157</v>
      </c>
      <c r="GM100" s="18">
        <v>305.2983564776182</v>
      </c>
      <c r="GN100" s="18">
        <v>309.48329084217545</v>
      </c>
      <c r="GO100" s="18">
        <v>302.40247782707218</v>
      </c>
      <c r="GP100" s="18">
        <v>299.01396005481485</v>
      </c>
      <c r="GQ100" s="18">
        <v>304.58088205695151</v>
      </c>
      <c r="GR100" s="18">
        <v>306.0278221142292</v>
      </c>
      <c r="GS100" s="18">
        <v>308.68487571388482</v>
      </c>
      <c r="GT100" s="18">
        <v>310.54051638126373</v>
      </c>
      <c r="GU100" s="18">
        <v>298.79012402385473</v>
      </c>
      <c r="GV100" s="18">
        <v>297.14832670748234</v>
      </c>
      <c r="GW100" s="18">
        <v>292.75354606389999</v>
      </c>
      <c r="GX100" s="18">
        <v>300.6717456591129</v>
      </c>
      <c r="GY100" s="18">
        <v>296.7236378094554</v>
      </c>
      <c r="GZ100" s="18">
        <v>288.04099819779395</v>
      </c>
      <c r="HA100" s="18">
        <v>284.07790132820605</v>
      </c>
      <c r="HB100" s="18">
        <v>278.86372092843055</v>
      </c>
      <c r="HC100" s="18">
        <v>285.93354199558496</v>
      </c>
      <c r="HD100" s="18">
        <v>312.20729539752006</v>
      </c>
      <c r="HE100" s="18">
        <v>312.43512850046159</v>
      </c>
      <c r="HF100" s="18">
        <v>287.14065773397687</v>
      </c>
      <c r="HG100" s="18">
        <v>288.84341039806606</v>
      </c>
      <c r="HH100" s="18">
        <v>285.10614809542892</v>
      </c>
      <c r="HI100" s="18">
        <v>297.62597680926325</v>
      </c>
      <c r="HJ100" s="18">
        <v>302.27856859564781</v>
      </c>
      <c r="HK100" s="18">
        <v>300.69472882300619</v>
      </c>
      <c r="HL100" s="18">
        <v>300.64576469123364</v>
      </c>
      <c r="HM100" s="18">
        <v>301.81990458577872</v>
      </c>
      <c r="HN100" s="18">
        <v>305.99984261035917</v>
      </c>
      <c r="HO100" s="18">
        <v>304.93861999928947</v>
      </c>
      <c r="HP100" s="18">
        <v>301.14340015292163</v>
      </c>
      <c r="HQ100" s="18">
        <v>302.29555615156886</v>
      </c>
      <c r="HR100" s="18">
        <v>300.27503626495599</v>
      </c>
      <c r="HS100" s="18">
        <v>308.05933394879105</v>
      </c>
      <c r="HT100" s="18">
        <v>317.39149775743488</v>
      </c>
      <c r="HU100" s="18">
        <v>318.08199194222686</v>
      </c>
      <c r="HV100" s="18">
        <v>329.18685717463495</v>
      </c>
      <c r="HW100" s="18">
        <v>331.51914867579939</v>
      </c>
      <c r="HX100" s="18">
        <v>319.37104765623809</v>
      </c>
      <c r="HY100" s="18">
        <v>313.39342650800944</v>
      </c>
      <c r="HZ100" s="18">
        <v>310.65043586075302</v>
      </c>
      <c r="IA100" s="18">
        <v>311.71165847182272</v>
      </c>
      <c r="IB100" s="18">
        <v>312.75289572298527</v>
      </c>
      <c r="IC100" s="18">
        <v>319.55391369938849</v>
      </c>
      <c r="ID100" s="18">
        <v>324.53626392424104</v>
      </c>
      <c r="IE100" s="18">
        <v>327.15434607207777</v>
      </c>
      <c r="IF100" s="18">
        <v>318.91338291436432</v>
      </c>
      <c r="IG100" s="18">
        <v>305.66808563590047</v>
      </c>
      <c r="IH100" s="18">
        <v>300.17011312544344</v>
      </c>
      <c r="II100" s="18">
        <v>299.62251426398751</v>
      </c>
      <c r="IJ100" s="18">
        <v>285.62276964902878</v>
      </c>
      <c r="IK100" s="18">
        <v>278.35009717881678</v>
      </c>
      <c r="IL100" s="18">
        <v>277.68558396190406</v>
      </c>
      <c r="IM100" s="18">
        <v>286.35723162561658</v>
      </c>
      <c r="IN100" s="18">
        <v>294.54423431158062</v>
      </c>
      <c r="IO100" s="18">
        <v>297.1283413475752</v>
      </c>
      <c r="IP100" s="18">
        <v>295.05785806119439</v>
      </c>
      <c r="IQ100" s="18">
        <v>293.44004317671056</v>
      </c>
      <c r="IR100" s="18">
        <v>284.9732454520464</v>
      </c>
      <c r="IS100" s="18">
        <v>278.17822308361531</v>
      </c>
      <c r="IT100" s="18">
        <v>277.67858908593655</v>
      </c>
      <c r="IU100" s="18">
        <v>275.84892938643691</v>
      </c>
      <c r="IV100" s="18">
        <v>276.66333280265331</v>
      </c>
      <c r="IW100" s="18">
        <v>290.16244415193796</v>
      </c>
      <c r="IX100" s="18">
        <v>297.0454021039605</v>
      </c>
      <c r="IY100" s="18">
        <v>290.66707448959352</v>
      </c>
      <c r="IZ100" s="18">
        <v>280.07783154278997</v>
      </c>
      <c r="JA100" s="18">
        <v>277.229917756021</v>
      </c>
      <c r="JB100" s="18">
        <v>280.0298666790128</v>
      </c>
      <c r="JC100" s="18">
        <v>285.01821251183748</v>
      </c>
      <c r="JD100" s="18">
        <v>286.11740730673074</v>
      </c>
      <c r="JE100" s="18">
        <v>301.18736794471744</v>
      </c>
      <c r="JF100" s="18">
        <v>309.1595280116797</v>
      </c>
      <c r="JG100" s="18">
        <v>313.93003342151644</v>
      </c>
      <c r="JH100" s="18">
        <v>309.58921324968338</v>
      </c>
      <c r="JI100" s="18">
        <v>302.96406644046306</v>
      </c>
      <c r="JJ100" s="18">
        <v>299.22980194181207</v>
      </c>
      <c r="JK100" s="18">
        <v>295.53950523495672</v>
      </c>
      <c r="JL100" s="18">
        <v>299.26177851766346</v>
      </c>
      <c r="JM100" s="18">
        <v>316.99179055929181</v>
      </c>
      <c r="JN100" s="18">
        <v>338.61095363885164</v>
      </c>
      <c r="JO100" s="18">
        <v>344.85937641382219</v>
      </c>
      <c r="JP100" s="18">
        <v>346.96283554404971</v>
      </c>
      <c r="JQ100" s="18">
        <v>350.09454144150021</v>
      </c>
      <c r="JR100" s="18">
        <v>342.47812078088521</v>
      </c>
      <c r="JS100" s="18">
        <v>356.44988589197396</v>
      </c>
      <c r="JT100" s="18">
        <v>368.17129947751761</v>
      </c>
      <c r="JU100" s="18">
        <v>371.02720740824935</v>
      </c>
      <c r="JV100" s="18">
        <v>378.41679423391821</v>
      </c>
      <c r="JW100" s="18">
        <v>386.50187158435585</v>
      </c>
      <c r="JX100" s="18">
        <v>392.11475991427898</v>
      </c>
      <c r="JY100" s="18">
        <v>388.27257447212935</v>
      </c>
      <c r="JZ100" s="18">
        <v>383.74888825714584</v>
      </c>
      <c r="KA100" s="18">
        <v>387.70299171477558</v>
      </c>
      <c r="KB100" s="18">
        <v>384.7461577165127</v>
      </c>
      <c r="KC100" s="18">
        <v>384.96599667549134</v>
      </c>
      <c r="KD100" s="18">
        <v>382.60272786647079</v>
      </c>
      <c r="KE100" s="18">
        <v>384.82609915614131</v>
      </c>
      <c r="KF100" s="18">
        <v>373.63429760813716</v>
      </c>
      <c r="KG100" s="18">
        <v>367.27895315766335</v>
      </c>
      <c r="KH100" s="18">
        <v>367.05112005472182</v>
      </c>
      <c r="KI100" s="18">
        <v>368.75487198680639</v>
      </c>
      <c r="KJ100" s="18">
        <v>367.58572843223811</v>
      </c>
      <c r="KK100" s="18">
        <v>371.39693656653162</v>
      </c>
      <c r="KL100" s="18">
        <v>371.36695852667094</v>
      </c>
      <c r="KM100" s="18">
        <v>370.72342993766068</v>
      </c>
      <c r="KN100" s="18">
        <v>365.68412143707275</v>
      </c>
      <c r="KO100" s="18">
        <v>370.67546507388352</v>
      </c>
      <c r="KP100" s="18">
        <v>359.37074624240398</v>
      </c>
      <c r="KQ100" s="18">
        <v>349.33909483700995</v>
      </c>
      <c r="KR100" s="18">
        <v>338.13330353707073</v>
      </c>
      <c r="KS100" s="18">
        <v>335.88295201152567</v>
      </c>
      <c r="KT100" s="18">
        <v>334.34208076268436</v>
      </c>
      <c r="KU100" s="18">
        <v>336.93917828261851</v>
      </c>
      <c r="KV100" s="18">
        <v>340.31570483893154</v>
      </c>
      <c r="KW100" s="18">
        <v>341.12111484318967</v>
      </c>
      <c r="KX100" s="18">
        <v>340.11485197186465</v>
      </c>
      <c r="KY100" s="18">
        <v>339.59123554229734</v>
      </c>
      <c r="KZ100" s="18">
        <v>336.50849377661945</v>
      </c>
      <c r="LA100" s="18">
        <v>337.24995062917475</v>
      </c>
      <c r="LB100" s="18">
        <v>333.65458438187835</v>
      </c>
      <c r="LC100" s="18">
        <v>331.50216111987828</v>
      </c>
      <c r="LD100" s="18">
        <v>331.03150589406488</v>
      </c>
      <c r="LE100" s="18">
        <v>345.10419707268477</v>
      </c>
      <c r="LF100" s="18">
        <v>355.30472476929424</v>
      </c>
      <c r="LG100" s="18">
        <v>364.99962286025283</v>
      </c>
      <c r="LH100" s="18">
        <v>362.92414323389528</v>
      </c>
      <c r="LI100" s="18">
        <v>362.09275226175788</v>
      </c>
      <c r="LJ100" s="18">
        <v>360.97357210695742</v>
      </c>
      <c r="LK100" s="18">
        <v>362.11173835366964</v>
      </c>
      <c r="LL100" s="18">
        <v>358.23757633566856</v>
      </c>
      <c r="LM100" s="18">
        <v>362.9451278617978</v>
      </c>
      <c r="LN100" s="18">
        <v>363.66260228246449</v>
      </c>
      <c r="LO100" s="18">
        <v>381.94021318554883</v>
      </c>
      <c r="LP100" s="18">
        <v>389.91237325251103</v>
      </c>
      <c r="LQ100" s="18">
        <v>396.74336926877498</v>
      </c>
      <c r="LR100" s="18">
        <v>395.33639993131158</v>
      </c>
      <c r="LS100" s="18">
        <v>409.77882026821374</v>
      </c>
      <c r="LT100" s="18">
        <v>405.49795617610215</v>
      </c>
      <c r="LU100" s="18">
        <v>402.37024735063318</v>
      </c>
      <c r="LV100" s="18">
        <v>396.70339854896071</v>
      </c>
      <c r="LW100" s="18">
        <v>385.66248646825551</v>
      </c>
      <c r="LX100" s="18">
        <v>386.55583205610515</v>
      </c>
      <c r="LY100" s="18">
        <v>392.73930241137742</v>
      </c>
      <c r="LZ100" s="18">
        <v>393.14700375348332</v>
      </c>
      <c r="MA100" s="18">
        <v>404.75350151956081</v>
      </c>
      <c r="MB100" s="18">
        <v>411.33567980498077</v>
      </c>
      <c r="MC100" s="18">
        <v>422.06382100313903</v>
      </c>
      <c r="MD100" s="18">
        <v>429.43342246890069</v>
      </c>
      <c r="ME100" s="18">
        <v>424.35314398050309</v>
      </c>
      <c r="MF100" s="18">
        <v>418.40050453215838</v>
      </c>
      <c r="MG100" s="18">
        <v>406.38030981600286</v>
      </c>
      <c r="MH100" s="18">
        <v>401.11416748046878</v>
      </c>
      <c r="MI100" s="18">
        <v>397.33093885004524</v>
      </c>
      <c r="MJ100" s="18">
        <v>384.63523896902797</v>
      </c>
      <c r="MK100" s="18">
        <v>384.53930924147369</v>
      </c>
      <c r="ML100" s="18">
        <v>389.20189370781185</v>
      </c>
      <c r="MM100" s="18">
        <v>403.82618081986908</v>
      </c>
      <c r="MN100" s="18">
        <v>413.92878025293351</v>
      </c>
      <c r="MO100" s="18">
        <v>411.10185109406711</v>
      </c>
      <c r="MP100" s="18">
        <v>410.5782346644998</v>
      </c>
      <c r="MQ100" s="18">
        <v>406.75303677827117</v>
      </c>
      <c r="MR100" s="18">
        <v>411.79634235084058</v>
      </c>
      <c r="MS100" s="18">
        <v>418.31656602054835</v>
      </c>
      <c r="MT100" s="18">
        <v>426.96622978836297</v>
      </c>
      <c r="MU100" s="18">
        <v>396.44958447813991</v>
      </c>
      <c r="MV100" s="18">
        <v>424.27620034486057</v>
      </c>
      <c r="MW100" s="18">
        <v>444.17162613242868</v>
      </c>
      <c r="MX100" s="18">
        <v>445.58459107786416</v>
      </c>
      <c r="MY100" s="18">
        <v>430.46666557610035</v>
      </c>
      <c r="MZ100" s="18">
        <v>405.24913844525815</v>
      </c>
      <c r="NA100" s="18">
        <v>407.69134942591194</v>
      </c>
      <c r="NB100" s="18">
        <v>414.54333007007835</v>
      </c>
      <c r="NC100" s="18">
        <v>416.54286532878876</v>
      </c>
      <c r="ND100" s="18">
        <v>418.13869631737469</v>
      </c>
      <c r="NE100" s="18">
        <v>437.00287753373385</v>
      </c>
      <c r="NF100" s="18">
        <v>444.05571104496715</v>
      </c>
      <c r="NG100" s="18">
        <v>441.39865744531153</v>
      </c>
      <c r="NH100" s="18">
        <v>444.75320010572671</v>
      </c>
      <c r="NI100" s="18">
        <v>454.31119848132136</v>
      </c>
      <c r="NJ100" s="18">
        <v>455.82209169030187</v>
      </c>
      <c r="NK100" s="18">
        <v>450.85872755736114</v>
      </c>
      <c r="NL100" s="18">
        <v>440.86904540777209</v>
      </c>
      <c r="NM100" s="18">
        <v>443.55507777929307</v>
      </c>
      <c r="NN100" s="18">
        <v>454.17429876595736</v>
      </c>
      <c r="NO100" s="18">
        <v>452.78531625241044</v>
      </c>
      <c r="NP100" s="18">
        <v>462.07151373326781</v>
      </c>
      <c r="NQ100" s="18">
        <v>459.79917831182485</v>
      </c>
      <c r="NR100" s="18">
        <v>449.9773731854558</v>
      </c>
      <c r="NS100" s="18">
        <v>471.25878368258475</v>
      </c>
      <c r="NT100" s="18">
        <v>472.35198286950589</v>
      </c>
      <c r="NU100" s="18">
        <v>507.96789276003835</v>
      </c>
      <c r="NV100" s="18">
        <v>518.75499076992276</v>
      </c>
      <c r="NW100" s="18">
        <v>521.8817003273964</v>
      </c>
      <c r="NX100" s="18">
        <v>523.89922241002319</v>
      </c>
      <c r="NY100" s="18">
        <v>505.23989113271239</v>
      </c>
      <c r="NZ100" s="18">
        <v>492.65710853517055</v>
      </c>
      <c r="OA100" s="18">
        <v>493.3645902758837</v>
      </c>
      <c r="OB100" s="18">
        <v>492.12649722963573</v>
      </c>
      <c r="OC100" s="18">
        <v>488.46318075865508</v>
      </c>
      <c r="OD100" s="18">
        <v>489.33354318261149</v>
      </c>
      <c r="OE100" s="18">
        <v>488.59208633005619</v>
      </c>
      <c r="OF100" s="18">
        <v>486.31575383663181</v>
      </c>
      <c r="OG100" s="18">
        <v>484.53505826890466</v>
      </c>
      <c r="OH100" s="18">
        <v>479.97240060210231</v>
      </c>
      <c r="OI100" s="18">
        <v>481.70113423407076</v>
      </c>
      <c r="OJ100" s="18">
        <v>478.3655776655674</v>
      </c>
      <c r="OK100" s="18">
        <v>486.82438124626873</v>
      </c>
      <c r="OL100" s="18">
        <v>503.92485445082184</v>
      </c>
      <c r="OM100" s="18">
        <v>509.10805754274128</v>
      </c>
      <c r="ON100" s="18">
        <v>504.00479589045051</v>
      </c>
      <c r="OO100" s="18">
        <v>500.03770194888114</v>
      </c>
      <c r="OP100" s="18">
        <v>486.98426412552595</v>
      </c>
      <c r="OQ100" s="18">
        <v>461.4060012483597</v>
      </c>
      <c r="OR100" s="18">
        <v>441.47859888494014</v>
      </c>
      <c r="OS100" s="18">
        <v>440.37440775007008</v>
      </c>
      <c r="OT100" s="18">
        <v>430.40670949637888</v>
      </c>
      <c r="OU100" s="18">
        <v>421.47725068986415</v>
      </c>
      <c r="OV100" s="18">
        <v>418.3505411323905</v>
      </c>
      <c r="OW100" s="18">
        <v>414.74618147313595</v>
      </c>
      <c r="OX100" s="18">
        <v>418.19365605711937</v>
      </c>
      <c r="OY100" s="18">
        <v>415.91132795572281</v>
      </c>
      <c r="OZ100" s="18">
        <v>416.68875845611097</v>
      </c>
      <c r="PA100" s="18">
        <v>425.18353568464516</v>
      </c>
      <c r="PB100" s="18">
        <v>411.40762710064649</v>
      </c>
      <c r="PC100" s="18">
        <v>402.95981546789409</v>
      </c>
      <c r="PD100" s="18">
        <v>395.98392559230325</v>
      </c>
      <c r="PE100" s="18">
        <v>389.28183514744046</v>
      </c>
      <c r="PF100" s="18">
        <v>383.49407491832972</v>
      </c>
      <c r="PG100" s="18">
        <v>381.98717878133056</v>
      </c>
      <c r="PH100" s="18">
        <v>376.65508475810287</v>
      </c>
      <c r="PI100" s="18">
        <v>368.80483538657427</v>
      </c>
      <c r="PJ100" s="18">
        <v>370.71143872171643</v>
      </c>
      <c r="PK100" s="18">
        <v>373.17463433027268</v>
      </c>
      <c r="PL100" s="18">
        <v>373.02174632698296</v>
      </c>
      <c r="PM100" s="18">
        <v>372.74594836026432</v>
      </c>
      <c r="PN100" s="18">
        <v>378.61165149301291</v>
      </c>
      <c r="PO100" s="18">
        <v>393.11202937364578</v>
      </c>
      <c r="PP100" s="18">
        <v>395.91797390460971</v>
      </c>
      <c r="PQ100" s="18">
        <v>395.16152803212407</v>
      </c>
      <c r="PR100" s="18">
        <v>393.05107402592898</v>
      </c>
      <c r="PS100" s="18">
        <v>384.88505596786734</v>
      </c>
      <c r="PT100" s="18">
        <v>383.4091371387243</v>
      </c>
      <c r="PU100" s="18">
        <v>379.22020570218564</v>
      </c>
      <c r="PV100" s="18">
        <v>372.54209768921135</v>
      </c>
      <c r="PW100" s="18">
        <v>371.94153762400151</v>
      </c>
      <c r="PX100" s="18">
        <v>372.66101058065891</v>
      </c>
      <c r="PY100" s="18">
        <v>370.17483180820943</v>
      </c>
      <c r="PZ100" s="18">
        <v>371.42691460639242</v>
      </c>
      <c r="QA100" s="18">
        <v>369.92701334536076</v>
      </c>
      <c r="QB100" s="18">
        <v>368.81582733452319</v>
      </c>
      <c r="QC100" s="18">
        <v>368.79784051060676</v>
      </c>
      <c r="QD100" s="18">
        <v>360.68778146028518</v>
      </c>
      <c r="QE100" s="18">
        <v>361.84793160289524</v>
      </c>
      <c r="QF100" s="18">
        <v>361.0235355067253</v>
      </c>
      <c r="QG100" s="18">
        <v>352.49578243434433</v>
      </c>
      <c r="QH100" s="18">
        <v>352.80655478090046</v>
      </c>
      <c r="QI100" s="18">
        <v>352.73560675323012</v>
      </c>
      <c r="QJ100" s="18">
        <v>356.70969557076694</v>
      </c>
      <c r="QK100" s="18">
        <v>353.93972468763593</v>
      </c>
      <c r="QL100" s="18">
        <v>355.13784701406956</v>
      </c>
      <c r="QM100" s="18">
        <v>350.37633501619098</v>
      </c>
      <c r="QN100" s="18">
        <v>350.22844335287812</v>
      </c>
      <c r="QO100" s="18">
        <v>344.4077072799206</v>
      </c>
      <c r="QP100" s="18">
        <v>328.52933883368968</v>
      </c>
      <c r="QQ100" s="18">
        <v>323.13329165875911</v>
      </c>
      <c r="QR100" s="18">
        <v>321.45851849853995</v>
      </c>
      <c r="QS100" s="18">
        <v>322.11503757148984</v>
      </c>
      <c r="QT100" s="18">
        <v>324.95096014231444</v>
      </c>
      <c r="QU100" s="18">
        <v>327.10738047629593</v>
      </c>
      <c r="QV100" s="18">
        <v>327.28624944746497</v>
      </c>
      <c r="QW100" s="18">
        <v>335.6591159805655</v>
      </c>
      <c r="QX100" s="18">
        <v>337.90447116613387</v>
      </c>
      <c r="QY100" s="18">
        <v>337.99440528571608</v>
      </c>
      <c r="QZ100" s="18">
        <v>342.78089898347855</v>
      </c>
      <c r="RA100" s="18">
        <v>346.80894827276467</v>
      </c>
      <c r="RB100" s="18">
        <v>350.26741480469701</v>
      </c>
      <c r="RC100" s="18">
        <v>349.03132029443975</v>
      </c>
      <c r="RD100" s="18">
        <v>347.31557714641093</v>
      </c>
      <c r="RE100" s="18">
        <v>346.93885311216115</v>
      </c>
      <c r="RF100" s="18">
        <v>345.08621024876834</v>
      </c>
      <c r="RG100" s="18">
        <v>342.07741431474682</v>
      </c>
      <c r="RH100" s="18">
        <v>337.78156120270489</v>
      </c>
      <c r="RI100" s="18">
        <v>339.30644416362048</v>
      </c>
      <c r="RJ100" s="18">
        <v>338.82279845386745</v>
      </c>
      <c r="RK100" s="18">
        <v>340.70641862511638</v>
      </c>
      <c r="RL100" s="18">
        <v>340.65745449334383</v>
      </c>
      <c r="RM100" s="18">
        <v>340.23976047128434</v>
      </c>
      <c r="RN100" s="18">
        <v>341.72467271238565</v>
      </c>
      <c r="RO100" s="18">
        <v>345.47492549896242</v>
      </c>
      <c r="RP100" s="18">
        <v>345.52089182674882</v>
      </c>
      <c r="RQ100" s="18">
        <v>344.87736323773862</v>
      </c>
      <c r="RR100" s="18">
        <v>344.86037568181752</v>
      </c>
      <c r="RS100" s="18">
        <v>340.85530955642463</v>
      </c>
      <c r="RT100" s="18">
        <v>341.96749483525753</v>
      </c>
      <c r="RU100" s="18">
        <v>340.4496067503095</v>
      </c>
      <c r="RV100" s="18">
        <v>333.07001260459424</v>
      </c>
      <c r="RW100" s="18">
        <v>331.07047734588383</v>
      </c>
      <c r="RX100" s="18">
        <v>330.17613249003887</v>
      </c>
      <c r="RY100" s="18">
        <v>332.59136323481795</v>
      </c>
      <c r="RZ100" s="18">
        <v>330.68775770366193</v>
      </c>
      <c r="SA100" s="18">
        <v>325.74737673461436</v>
      </c>
      <c r="SB100" s="18">
        <v>319.256131836772</v>
      </c>
      <c r="SC100" s="18">
        <v>323.24520967423916</v>
      </c>
      <c r="SD100" s="18">
        <v>330.4769121566415</v>
      </c>
      <c r="SE100" s="18">
        <v>332.00978926151987</v>
      </c>
      <c r="SF100" s="18">
        <v>332.87215754151345</v>
      </c>
      <c r="SG100" s="18">
        <v>336.56944912433624</v>
      </c>
      <c r="SH100" s="18">
        <v>335.88295201152567</v>
      </c>
      <c r="SI100" s="18">
        <v>335.97888173907995</v>
      </c>
      <c r="SJ100" s="18">
        <v>338.12231158912181</v>
      </c>
      <c r="SK100" s="18">
        <v>340.14383074373006</v>
      </c>
      <c r="SL100" s="18">
        <v>339.64619528204202</v>
      </c>
      <c r="SM100" s="18">
        <v>339.59823041826485</v>
      </c>
      <c r="SN100" s="18">
        <v>338.16428084492679</v>
      </c>
      <c r="SO100" s="18">
        <v>340.15582195967431</v>
      </c>
      <c r="SP100" s="5">
        <v>341.51982277333735</v>
      </c>
      <c r="SQ100" s="5">
        <v>342.69995827585461</v>
      </c>
      <c r="SR100" s="5">
        <v>339.20851590007544</v>
      </c>
      <c r="SS100" s="5">
        <v>347.03278430372472</v>
      </c>
    </row>
    <row r="101" spans="1:513" x14ac:dyDescent="0.25">
      <c r="A101" s="5" t="s">
        <v>323</v>
      </c>
      <c r="B101" s="5" t="str">
        <f ca="1">_xlfn.XLOOKUP(A101,bonds[worksheet get],bonds[unique lookup],"-")</f>
        <v>EDF 3 PERP nc-27</v>
      </c>
      <c r="C101" s="5" t="str">
        <f ca="1">_xlfn.XLOOKUP(A101,bonds[worksheet get],bonds[ID_ISIN],"-")</f>
        <v>FR0013464922</v>
      </c>
      <c r="D101" s="18">
        <f ca="1">_xll.BDH(A101,"blp_i_sprd_mid","-2AY",,"Dates=H","Fill=C","Sort=R","Dir=H","factor="&amp;_xlfn.XLOOKUP(A101,bonds[worksheet get],bonds[yas/blp factor]),"cols=153;rows=1")</f>
        <v>361.70008145409827</v>
      </c>
      <c r="E101" s="18">
        <v>361.01569246280195</v>
      </c>
      <c r="F101" s="18">
        <v>367.77965373444556</v>
      </c>
      <c r="G101" s="18">
        <v>375.18104592061047</v>
      </c>
      <c r="H101" s="18">
        <v>389.27146627718213</v>
      </c>
      <c r="I101" s="18">
        <v>396.91164527928834</v>
      </c>
      <c r="J101" s="18">
        <v>409.09576754039529</v>
      </c>
      <c r="K101" s="18">
        <v>413.26504529321193</v>
      </c>
      <c r="L101" s="18">
        <v>415.28524170255662</v>
      </c>
      <c r="M101" s="18">
        <v>412.97130753636355</v>
      </c>
      <c r="N101" s="18">
        <v>410.56845275670292</v>
      </c>
      <c r="O101" s="18">
        <v>423.26012189018724</v>
      </c>
      <c r="P101" s="18">
        <v>395.6577647185922</v>
      </c>
      <c r="Q101" s="18">
        <v>390.8340712149739</v>
      </c>
      <c r="R101" s="18">
        <v>381.51239342111347</v>
      </c>
      <c r="S101" s="18">
        <v>374.41073363989591</v>
      </c>
      <c r="T101" s="18">
        <v>391.18475812876221</v>
      </c>
      <c r="U101" s="18">
        <v>384.75449893462661</v>
      </c>
      <c r="V101" s="18">
        <v>381.45644337219005</v>
      </c>
      <c r="W101" s="18">
        <v>355.69144584292172</v>
      </c>
      <c r="X101" s="18">
        <v>342.17850991988178</v>
      </c>
      <c r="Y101" s="18">
        <v>330.9555295706391</v>
      </c>
      <c r="Z101" s="18">
        <v>335.80619899070263</v>
      </c>
      <c r="AA101" s="18">
        <v>354.02293545538186</v>
      </c>
      <c r="AB101" s="18">
        <v>363.00191919958593</v>
      </c>
      <c r="AC101" s="18">
        <v>377.83367770439384</v>
      </c>
      <c r="AD101" s="18">
        <v>377.31613975185155</v>
      </c>
      <c r="AE101" s="18">
        <v>379.69002039903404</v>
      </c>
      <c r="AF101" s="18">
        <v>373.36666576266288</v>
      </c>
      <c r="AG101" s="18">
        <v>372.15374863064289</v>
      </c>
      <c r="AH101" s="18">
        <v>412.97630307644607</v>
      </c>
      <c r="AI101" s="18">
        <v>436.87496683090922</v>
      </c>
      <c r="AJ101" s="18">
        <v>437.62929338335988</v>
      </c>
      <c r="AK101" s="18">
        <v>439.12795540809628</v>
      </c>
      <c r="AL101" s="18">
        <v>449.88335320562129</v>
      </c>
      <c r="AM101" s="18">
        <v>465.42248018610479</v>
      </c>
      <c r="AN101" s="18">
        <v>482.73502389585974</v>
      </c>
      <c r="AO101" s="18">
        <v>500.85784420698883</v>
      </c>
      <c r="AP101" s="18">
        <v>506.09317021340132</v>
      </c>
      <c r="AQ101" s="18">
        <v>489.24820905536416</v>
      </c>
      <c r="AR101" s="18">
        <v>467.93423773956295</v>
      </c>
      <c r="AS101" s="18">
        <v>457.63842962962394</v>
      </c>
      <c r="AT101" s="18">
        <v>467.84132069402932</v>
      </c>
      <c r="AU101" s="18">
        <v>461.87764494359493</v>
      </c>
      <c r="AV101" s="18">
        <v>457.82326461267473</v>
      </c>
      <c r="AW101" s="18">
        <v>461.3031578341126</v>
      </c>
      <c r="AX101" s="18">
        <v>459.88742177474501</v>
      </c>
      <c r="AY101" s="18">
        <v>421.24292280489209</v>
      </c>
      <c r="AZ101" s="18">
        <v>405.2202275444269</v>
      </c>
      <c r="BA101" s="18">
        <v>390.9729472292662</v>
      </c>
      <c r="BB101" s="18">
        <v>376.49986850237849</v>
      </c>
      <c r="BC101" s="18">
        <v>385.1161760365963</v>
      </c>
      <c r="BD101" s="18">
        <v>382.86618478345872</v>
      </c>
      <c r="BE101" s="18">
        <v>381.94400808423762</v>
      </c>
      <c r="BF101" s="18">
        <v>377.52295511126522</v>
      </c>
      <c r="BG101" s="18">
        <v>365.04009955322744</v>
      </c>
      <c r="BH101" s="18">
        <v>349.49098149257895</v>
      </c>
      <c r="BI101" s="18">
        <v>344.97201593399046</v>
      </c>
      <c r="BJ101" s="18">
        <v>315.95991735112671</v>
      </c>
      <c r="BK101" s="18">
        <v>316.62332507407666</v>
      </c>
      <c r="BL101" s="18">
        <v>334.69319266033176</v>
      </c>
      <c r="BM101" s="18">
        <v>357.83353343027829</v>
      </c>
      <c r="BN101" s="18">
        <v>375.38786128002408</v>
      </c>
      <c r="BO101" s="18">
        <v>402.42672153031828</v>
      </c>
      <c r="BP101" s="18">
        <v>407.24342127782108</v>
      </c>
      <c r="BQ101" s="18">
        <v>408.10665060406922</v>
      </c>
      <c r="BR101" s="18">
        <v>408.46932681405542</v>
      </c>
      <c r="BS101" s="18">
        <v>415.2842425945401</v>
      </c>
      <c r="BT101" s="18">
        <v>432.79760701560974</v>
      </c>
      <c r="BU101" s="18">
        <v>430.77541239023213</v>
      </c>
      <c r="BV101" s="18">
        <v>434.91072047048806</v>
      </c>
      <c r="BW101" s="18">
        <v>450.38190810585019</v>
      </c>
      <c r="BX101" s="18">
        <v>487.98633563053613</v>
      </c>
      <c r="BY101" s="18">
        <v>496.92835237813</v>
      </c>
      <c r="BZ101" s="18">
        <v>483.69616580772396</v>
      </c>
      <c r="CA101" s="18">
        <v>499.93067196768521</v>
      </c>
      <c r="CB101" s="18">
        <v>505.58062780094144</v>
      </c>
      <c r="CC101" s="18">
        <v>474.12770833379028</v>
      </c>
      <c r="CD101" s="18">
        <v>437.13373580718041</v>
      </c>
      <c r="CE101" s="18">
        <v>373.48456050860881</v>
      </c>
      <c r="CF101" s="18">
        <v>374.08502442651985</v>
      </c>
      <c r="CG101" s="18">
        <v>335.99303218978645</v>
      </c>
      <c r="CH101" s="18">
        <v>336.25679670614005</v>
      </c>
      <c r="CI101" s="18">
        <v>348.30404116898774</v>
      </c>
      <c r="CJ101" s="18">
        <v>293.51995130074022</v>
      </c>
      <c r="CK101" s="18">
        <v>271.59252766281367</v>
      </c>
      <c r="CL101" s="18">
        <v>263.14407027536635</v>
      </c>
      <c r="CM101" s="18">
        <v>270.35763015443086</v>
      </c>
      <c r="CN101" s="18">
        <v>284.91163663065436</v>
      </c>
      <c r="CO101" s="18">
        <v>281.48569524210694</v>
      </c>
      <c r="CP101" s="18">
        <v>263.4208231959343</v>
      </c>
      <c r="CQ101" s="18">
        <v>239.75295339328051</v>
      </c>
      <c r="CR101" s="18">
        <v>236.60076760125162</v>
      </c>
      <c r="CS101" s="18">
        <v>228.00943776744603</v>
      </c>
      <c r="CT101" s="18">
        <v>216.73650201737883</v>
      </c>
      <c r="CU101" s="18">
        <v>219.60494113272426</v>
      </c>
      <c r="CV101" s="18">
        <v>220.99769770771263</v>
      </c>
      <c r="CW101" s="18">
        <v>222.33450423377752</v>
      </c>
      <c r="CX101" s="18">
        <v>222.09771563386917</v>
      </c>
      <c r="CY101" s="18">
        <v>226.01222084248064</v>
      </c>
      <c r="CZ101" s="18">
        <v>228.76676164394618</v>
      </c>
      <c r="DA101" s="18">
        <v>227.34902736854553</v>
      </c>
      <c r="DB101" s="18">
        <v>231.13864407509564</v>
      </c>
      <c r="DC101" s="18">
        <v>232.27063345777989</v>
      </c>
      <c r="DD101" s="18">
        <v>230.0975735219121</v>
      </c>
      <c r="DE101" s="18">
        <v>227.14321111714841</v>
      </c>
      <c r="DF101" s="18">
        <v>227.92551269406079</v>
      </c>
      <c r="DG101" s="18">
        <v>233.71434454160928</v>
      </c>
      <c r="DH101" s="18">
        <v>248.60005487930775</v>
      </c>
      <c r="DI101" s="18">
        <v>249.1665491246581</v>
      </c>
      <c r="DJ101" s="18">
        <v>248.10549641114474</v>
      </c>
      <c r="DK101" s="18">
        <v>245.34995650166272</v>
      </c>
      <c r="DL101" s="18">
        <v>247.13236520308257</v>
      </c>
      <c r="DM101" s="18">
        <v>253.94828009158374</v>
      </c>
      <c r="DN101" s="18">
        <v>243.4936138070226</v>
      </c>
      <c r="DO101" s="18">
        <v>240.36940303945542</v>
      </c>
      <c r="DP101" s="18">
        <v>234.61154354041815</v>
      </c>
      <c r="DQ101" s="18">
        <v>235.42681568187476</v>
      </c>
      <c r="DR101" s="18">
        <v>234.45967912191153</v>
      </c>
      <c r="DS101" s="18">
        <v>237.52294430047274</v>
      </c>
      <c r="DT101" s="18">
        <v>249.10959996771811</v>
      </c>
      <c r="DU101" s="18">
        <v>253.45671894747019</v>
      </c>
      <c r="DV101" s="18">
        <v>251.87812828141452</v>
      </c>
      <c r="DW101" s="18">
        <v>251.4485118343234</v>
      </c>
      <c r="DX101" s="18">
        <v>254.64865481114387</v>
      </c>
      <c r="DY101" s="18">
        <v>253.51966275250913</v>
      </c>
      <c r="DZ101" s="18">
        <v>259.14264266932014</v>
      </c>
      <c r="EA101" s="18">
        <v>259.05871759593487</v>
      </c>
      <c r="EB101" s="18">
        <v>256.25322228562834</v>
      </c>
      <c r="EC101" s="18">
        <v>254.41386442726849</v>
      </c>
      <c r="ED101" s="18">
        <v>248.81686131888625</v>
      </c>
      <c r="EE101" s="18">
        <v>245.51880575644969</v>
      </c>
      <c r="EF101" s="18">
        <v>245.77557651668786</v>
      </c>
      <c r="EG101" s="18">
        <v>251.38556802928449</v>
      </c>
      <c r="EH101" s="18">
        <v>249.44330204522609</v>
      </c>
      <c r="EI101" s="18">
        <v>250.36947517651319</v>
      </c>
      <c r="EJ101" s="18">
        <v>253.69850308746101</v>
      </c>
      <c r="EK101" s="18">
        <v>253.64555036258699</v>
      </c>
      <c r="EL101" s="18">
        <v>255.35502417880298</v>
      </c>
      <c r="EM101" s="18">
        <v>260.51841440802809</v>
      </c>
      <c r="EN101" s="18">
        <v>263.05015412181621</v>
      </c>
      <c r="EO101" s="18">
        <v>267.92480213427541</v>
      </c>
      <c r="EP101" s="18">
        <v>271.86628325933214</v>
      </c>
      <c r="EQ101" s="18">
        <v>274.89957519739863</v>
      </c>
      <c r="ER101" s="18">
        <v>273.94342882561682</v>
      </c>
      <c r="ES101" s="18">
        <v>276.59106506931784</v>
      </c>
      <c r="ET101" s="18">
        <v>279.02189487344026</v>
      </c>
      <c r="EU101" s="18">
        <v>281.21793429368734</v>
      </c>
      <c r="EV101" s="18">
        <v>287.36045037907365</v>
      </c>
      <c r="EW101" s="18">
        <v>291.10510722488164</v>
      </c>
      <c r="EX101" s="18">
        <v>281.12901368021966</v>
      </c>
      <c r="EY101" s="18">
        <v>290.40173518127204</v>
      </c>
      <c r="EZ101" s="18">
        <v>296.62917544806004</v>
      </c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8"/>
      <c r="IX101" s="18"/>
      <c r="IY101" s="18"/>
      <c r="IZ101" s="18"/>
      <c r="JA101" s="18"/>
      <c r="JB101" s="18"/>
      <c r="JC101" s="18"/>
      <c r="JD101" s="18"/>
      <c r="JE101" s="18"/>
      <c r="JF101" s="18"/>
      <c r="JG101" s="18"/>
      <c r="JH101" s="18"/>
      <c r="JI101" s="18"/>
      <c r="JJ101" s="18"/>
      <c r="JK101" s="18"/>
      <c r="JL101" s="18"/>
      <c r="JM101" s="18"/>
      <c r="JN101" s="18"/>
      <c r="JO101" s="18"/>
      <c r="JP101" s="18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8"/>
      <c r="KK101" s="18"/>
      <c r="KL101" s="18"/>
      <c r="KM101" s="18"/>
      <c r="KN101" s="18"/>
      <c r="KO101" s="18"/>
      <c r="KP101" s="18"/>
      <c r="KQ101" s="18"/>
      <c r="KR101" s="18"/>
      <c r="KS101" s="18"/>
      <c r="KT101" s="18"/>
      <c r="KU101" s="18"/>
      <c r="KV101" s="18"/>
      <c r="KW101" s="18"/>
      <c r="KX101" s="18"/>
      <c r="KY101" s="18"/>
      <c r="KZ101" s="18"/>
      <c r="LA101" s="18"/>
      <c r="LB101" s="18"/>
      <c r="LC101" s="18"/>
      <c r="LD101" s="18"/>
      <c r="LE101" s="18"/>
      <c r="LF101" s="18"/>
      <c r="LG101" s="18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18"/>
      <c r="MG101" s="18"/>
      <c r="MH101" s="18"/>
      <c r="MI101" s="18"/>
      <c r="MJ101" s="18"/>
      <c r="MK101" s="18"/>
      <c r="ML101" s="18"/>
      <c r="MM101" s="18"/>
      <c r="MN101" s="18"/>
      <c r="MO101" s="18"/>
      <c r="MP101" s="18"/>
      <c r="MQ101" s="18"/>
      <c r="MR101" s="18"/>
      <c r="MS101" s="18"/>
      <c r="MT101" s="18"/>
      <c r="MU101" s="18"/>
      <c r="MV101" s="18"/>
      <c r="MW101" s="18"/>
      <c r="MX101" s="18"/>
      <c r="MY101" s="18"/>
      <c r="MZ101" s="18"/>
      <c r="NA101" s="18"/>
      <c r="NB101" s="18"/>
      <c r="NC101" s="18"/>
      <c r="ND101" s="18"/>
      <c r="NE101" s="18"/>
      <c r="NF101" s="18"/>
      <c r="NG101" s="18"/>
      <c r="NH101" s="18"/>
      <c r="NI101" s="18"/>
      <c r="NJ101" s="18"/>
      <c r="NK101" s="18"/>
      <c r="NL101" s="18"/>
      <c r="NM101" s="18"/>
      <c r="NN101" s="18"/>
      <c r="NO101" s="18"/>
      <c r="NP101" s="18"/>
      <c r="NQ101" s="18"/>
      <c r="NR101" s="18"/>
      <c r="NS101" s="18"/>
      <c r="NT101" s="18"/>
      <c r="NU101" s="18"/>
      <c r="NV101" s="18"/>
      <c r="NW101" s="18"/>
      <c r="NX101" s="18"/>
      <c r="NY101" s="18"/>
      <c r="NZ101" s="18"/>
      <c r="OA101" s="18"/>
      <c r="OB101" s="18"/>
      <c r="OC101" s="18"/>
      <c r="OD101" s="18"/>
      <c r="OE101" s="18"/>
      <c r="OF101" s="18"/>
      <c r="OG101" s="18"/>
      <c r="OH101" s="18"/>
      <c r="OI101" s="18"/>
      <c r="OJ101" s="18"/>
      <c r="OK101" s="18"/>
      <c r="OL101" s="18"/>
      <c r="OM101" s="18"/>
      <c r="ON101" s="18"/>
      <c r="OO101" s="18"/>
      <c r="OP101" s="18"/>
      <c r="OQ101" s="18"/>
      <c r="OR101" s="18"/>
      <c r="OS101" s="18"/>
      <c r="OT101" s="18"/>
      <c r="OU101" s="18"/>
      <c r="OV101" s="18"/>
      <c r="OW101" s="18"/>
      <c r="OX101" s="18"/>
      <c r="OY101" s="18"/>
      <c r="OZ101" s="18"/>
      <c r="PA101" s="18"/>
      <c r="PB101" s="18"/>
      <c r="PC101" s="18"/>
      <c r="PD101" s="18"/>
      <c r="PE101" s="18"/>
      <c r="PF101" s="18"/>
      <c r="PG101" s="18"/>
      <c r="PH101" s="18"/>
      <c r="PI101" s="18"/>
      <c r="PJ101" s="18"/>
      <c r="PK101" s="18"/>
      <c r="PL101" s="18"/>
      <c r="PM101" s="18"/>
      <c r="PN101" s="18"/>
      <c r="PO101" s="18"/>
      <c r="PP101" s="18"/>
      <c r="PQ101" s="18"/>
      <c r="PR101" s="18"/>
      <c r="PS101" s="18"/>
      <c r="PT101" s="18"/>
      <c r="PU101" s="18"/>
      <c r="PV101" s="18"/>
      <c r="PW101" s="18"/>
      <c r="PX101" s="18"/>
      <c r="PY101" s="18"/>
      <c r="PZ101" s="18"/>
      <c r="QA101" s="18"/>
      <c r="QB101" s="18"/>
      <c r="QC101" s="18"/>
      <c r="QD101" s="18"/>
      <c r="QE101" s="18"/>
      <c r="QF101" s="18"/>
      <c r="QG101" s="18"/>
      <c r="QH101" s="18"/>
      <c r="QI101" s="18"/>
      <c r="QJ101" s="18"/>
      <c r="QK101" s="18"/>
      <c r="QL101" s="18"/>
      <c r="QM101" s="18"/>
      <c r="QN101" s="18"/>
      <c r="QO101" s="18"/>
      <c r="QP101" s="18"/>
      <c r="QQ101" s="18"/>
      <c r="QR101" s="18"/>
      <c r="QS101" s="18"/>
      <c r="QT101" s="18"/>
      <c r="QU101" s="18"/>
      <c r="QV101" s="18"/>
      <c r="QW101" s="18"/>
      <c r="QX101" s="18"/>
      <c r="QY101" s="18"/>
      <c r="QZ101" s="18"/>
      <c r="RA101" s="18"/>
      <c r="RB101" s="18"/>
      <c r="RC101" s="18"/>
      <c r="RD101" s="18"/>
      <c r="RE101" s="18"/>
      <c r="RF101" s="18"/>
      <c r="RG101" s="18"/>
      <c r="RH101" s="18"/>
      <c r="RI101" s="18"/>
      <c r="RJ101" s="18"/>
      <c r="RK101" s="18"/>
      <c r="RL101" s="18"/>
      <c r="RM101" s="18"/>
      <c r="RN101" s="18"/>
      <c r="RO101" s="18"/>
      <c r="RP101" s="18"/>
      <c r="RQ101" s="18"/>
      <c r="RR101" s="18"/>
      <c r="RS101" s="18"/>
      <c r="RT101" s="18"/>
      <c r="RU101" s="18"/>
      <c r="RV101" s="18"/>
      <c r="RW101" s="18"/>
      <c r="RX101" s="18"/>
      <c r="RY101" s="18"/>
      <c r="RZ101" s="18"/>
      <c r="SA101" s="18"/>
      <c r="SB101" s="18"/>
      <c r="SC101" s="18"/>
      <c r="SD101" s="18"/>
      <c r="SE101" s="18"/>
      <c r="SF101" s="18"/>
      <c r="SG101" s="18"/>
      <c r="SH101" s="18"/>
      <c r="SI101" s="18"/>
      <c r="SJ101" s="18"/>
      <c r="SK101" s="18"/>
      <c r="SL101" s="18"/>
      <c r="SM101" s="18"/>
      <c r="SN101" s="18"/>
      <c r="SO101" s="18"/>
    </row>
    <row r="102" spans="1:513" x14ac:dyDescent="0.25">
      <c r="A102" s="5" t="s">
        <v>324</v>
      </c>
      <c r="B102" s="5" t="str">
        <f ca="1">_xlfn.XLOOKUP(A102,bonds[worksheet get],bonds[unique lookup],"-")</f>
        <v>EDF 6 PERP nc-26</v>
      </c>
      <c r="C102" s="5" t="str">
        <f ca="1">_xlfn.XLOOKUP(A102,bonds[worksheet get],bonds[ID_ISIN],"-")</f>
        <v>FR0011401728</v>
      </c>
      <c r="D102" s="18">
        <f ca="1">_xll.BDH(A102,"blp_i_sprd_mid","-2AY",,"Dates=H","Fill=C","Sort=R","Dir=H","factor="&amp;_xlfn.XLOOKUP(A102,bonds[worksheet get],bonds[yas/blp factor]),"cols=506;rows=1")</f>
        <v>408.01270489972831</v>
      </c>
      <c r="E102" s="18">
        <v>409.62963373714689</v>
      </c>
      <c r="F102" s="18">
        <v>420.80622960716482</v>
      </c>
      <c r="G102" s="18">
        <v>436.33094498991966</v>
      </c>
      <c r="H102" s="18">
        <v>445.92259083759785</v>
      </c>
      <c r="I102" s="18">
        <v>450.34965805006027</v>
      </c>
      <c r="J102" s="18">
        <v>457.57886893379691</v>
      </c>
      <c r="K102" s="18">
        <v>463.19914568388458</v>
      </c>
      <c r="L102" s="18">
        <v>465.97130921602246</v>
      </c>
      <c r="M102" s="18">
        <v>461.51725987833737</v>
      </c>
      <c r="N102" s="18">
        <v>455.99291957348589</v>
      </c>
      <c r="O102" s="18">
        <v>453.8543363150954</v>
      </c>
      <c r="P102" s="18">
        <v>438.0328175548911</v>
      </c>
      <c r="Q102" s="18">
        <v>438.25167257058615</v>
      </c>
      <c r="R102" s="18">
        <v>435.47651102453472</v>
      </c>
      <c r="S102" s="18">
        <v>426.8252422077656</v>
      </c>
      <c r="T102" s="18">
        <v>438.05080563837288</v>
      </c>
      <c r="U102" s="18">
        <v>437.42921742028</v>
      </c>
      <c r="V102" s="18">
        <v>436.54280463981627</v>
      </c>
      <c r="W102" s="18">
        <v>420.30955863547325</v>
      </c>
      <c r="X102" s="18">
        <v>409.89545763748879</v>
      </c>
      <c r="Y102" s="18">
        <v>399.77915935492513</v>
      </c>
      <c r="Z102" s="18">
        <v>414.03571485221386</v>
      </c>
      <c r="AA102" s="18">
        <v>439.46786688154936</v>
      </c>
      <c r="AB102" s="18">
        <v>453.58251638692616</v>
      </c>
      <c r="AC102" s="18">
        <v>470.27345918208357</v>
      </c>
      <c r="AD102" s="18">
        <v>471.46467004376649</v>
      </c>
      <c r="AE102" s="18">
        <v>472.37306825959678</v>
      </c>
      <c r="AF102" s="18">
        <v>467.77211624014376</v>
      </c>
      <c r="AG102" s="18">
        <v>476.37841484820842</v>
      </c>
      <c r="AH102" s="18">
        <v>509.03178305751089</v>
      </c>
      <c r="AI102" s="18">
        <v>528.27203701722613</v>
      </c>
      <c r="AJ102" s="18">
        <v>531.02921047979589</v>
      </c>
      <c r="AK102" s="18">
        <v>531.79170535182948</v>
      </c>
      <c r="AL102" s="18">
        <v>536.39865339910989</v>
      </c>
      <c r="AM102" s="18">
        <v>539.25975801068546</v>
      </c>
      <c r="AN102" s="18">
        <v>540.03724295228722</v>
      </c>
      <c r="AO102" s="18">
        <v>540.99560806667807</v>
      </c>
      <c r="AP102" s="18">
        <v>531.46092448335889</v>
      </c>
      <c r="AQ102" s="18">
        <v>516.18804226934913</v>
      </c>
      <c r="AR102" s="18">
        <v>509.19867249870299</v>
      </c>
      <c r="AS102" s="18">
        <v>510.6666999784112</v>
      </c>
      <c r="AT102" s="18">
        <v>506.39852750337121</v>
      </c>
      <c r="AU102" s="18">
        <v>506.93817000782491</v>
      </c>
      <c r="AV102" s="18">
        <v>504.35688002818819</v>
      </c>
      <c r="AW102" s="18">
        <v>488.57833280074595</v>
      </c>
      <c r="AX102" s="18">
        <v>485.85913418108225</v>
      </c>
      <c r="AY102" s="18">
        <v>473.19552340990305</v>
      </c>
      <c r="AZ102" s="18">
        <v>466.30508809840677</v>
      </c>
      <c r="BA102" s="18">
        <v>463.5988808723688</v>
      </c>
      <c r="BB102" s="18">
        <v>481.51601135820147</v>
      </c>
      <c r="BC102" s="18">
        <v>488.06167506963016</v>
      </c>
      <c r="BD102" s="18">
        <v>491.37647912013529</v>
      </c>
      <c r="BE102" s="18">
        <v>489.40378596496583</v>
      </c>
      <c r="BF102" s="18">
        <v>481.4210742509365</v>
      </c>
      <c r="BG102" s="18">
        <v>469.67685441327097</v>
      </c>
      <c r="BH102" s="18">
        <v>479.23052541804316</v>
      </c>
      <c r="BI102" s="18">
        <v>479.10860618555546</v>
      </c>
      <c r="BJ102" s="18">
        <v>488.57533478683234</v>
      </c>
      <c r="BK102" s="18">
        <v>516.25899526530509</v>
      </c>
      <c r="BL102" s="18">
        <v>527.64245409536363</v>
      </c>
      <c r="BM102" s="18">
        <v>545.67151043397189</v>
      </c>
      <c r="BN102" s="18">
        <v>577.20062342566246</v>
      </c>
      <c r="BO102" s="18">
        <v>583.24861682742835</v>
      </c>
      <c r="BP102" s="18">
        <v>586.40852349239594</v>
      </c>
      <c r="BQ102" s="18">
        <v>588.25330138725042</v>
      </c>
      <c r="BR102" s="18">
        <v>602.59380127412089</v>
      </c>
      <c r="BS102" s="18">
        <v>613.58551961946489</v>
      </c>
      <c r="BT102" s="18">
        <v>613.99624752563238</v>
      </c>
      <c r="BU102" s="18">
        <v>628.30876594930885</v>
      </c>
      <c r="BV102" s="18">
        <v>641.98470608532421</v>
      </c>
      <c r="BW102" s="18">
        <v>651.31252670860295</v>
      </c>
      <c r="BX102" s="18">
        <v>653.15730460345753</v>
      </c>
      <c r="BY102" s="18">
        <v>620.18514758133892</v>
      </c>
      <c r="BZ102" s="18">
        <v>606.40527629631754</v>
      </c>
      <c r="CA102" s="18">
        <v>582.31223714840405</v>
      </c>
      <c r="CB102" s="18">
        <v>535.64415323084597</v>
      </c>
      <c r="CC102" s="18">
        <v>510.49381450939177</v>
      </c>
      <c r="CD102" s="18">
        <v>463.80174648052451</v>
      </c>
      <c r="CE102" s="18">
        <v>454.23208606821299</v>
      </c>
      <c r="CF102" s="18">
        <v>393.32643407481908</v>
      </c>
      <c r="CG102" s="18">
        <v>396.3564268035293</v>
      </c>
      <c r="CH102" s="18">
        <v>403.89243444442752</v>
      </c>
      <c r="CI102" s="18">
        <v>337.48942427140474</v>
      </c>
      <c r="CJ102" s="18">
        <v>321.65991080743072</v>
      </c>
      <c r="CK102" s="18">
        <v>316.07261221039295</v>
      </c>
      <c r="CL102" s="18">
        <v>324.42607831174138</v>
      </c>
      <c r="CM102" s="18">
        <v>333.0093921464682</v>
      </c>
      <c r="CN102" s="18">
        <v>332.94543451631068</v>
      </c>
      <c r="CO102" s="18">
        <v>307.51827917683124</v>
      </c>
      <c r="CP102" s="18">
        <v>281.61643830102685</v>
      </c>
      <c r="CQ102" s="18">
        <v>273.11606951791049</v>
      </c>
      <c r="CR102" s="18">
        <v>265.29525055521725</v>
      </c>
      <c r="CS102" s="18">
        <v>251.81418132358789</v>
      </c>
      <c r="CT102" s="18">
        <v>257.23459047943351</v>
      </c>
      <c r="CU102" s="18">
        <v>261.08204166859389</v>
      </c>
      <c r="CV102" s="18">
        <v>263.7592680934668</v>
      </c>
      <c r="CW102" s="18">
        <v>263.5314190360308</v>
      </c>
      <c r="CX102" s="18">
        <v>267.46281461477281</v>
      </c>
      <c r="CY102" s="18">
        <v>274.05144985896351</v>
      </c>
      <c r="CZ102" s="18">
        <v>277.69503610199689</v>
      </c>
      <c r="DA102" s="18">
        <v>280.75800698375701</v>
      </c>
      <c r="DB102" s="18">
        <v>281.59345352768895</v>
      </c>
      <c r="DC102" s="18">
        <v>279.92655779170991</v>
      </c>
      <c r="DD102" s="18">
        <v>279.24800730925796</v>
      </c>
      <c r="DE102" s="18">
        <v>278.78931118047234</v>
      </c>
      <c r="DF102" s="18">
        <v>283.66807915592193</v>
      </c>
      <c r="DG102" s="18">
        <v>294.18011527508497</v>
      </c>
      <c r="DH102" s="18">
        <v>292.78304079133272</v>
      </c>
      <c r="DI102" s="18">
        <v>291.05518543910978</v>
      </c>
      <c r="DJ102" s="18">
        <v>293.78737545239926</v>
      </c>
      <c r="DK102" s="18">
        <v>294.46892394876477</v>
      </c>
      <c r="DL102" s="18">
        <v>299.11784419083591</v>
      </c>
      <c r="DM102" s="18">
        <v>288.87263130998616</v>
      </c>
      <c r="DN102" s="18">
        <v>287.2267216714024</v>
      </c>
      <c r="DO102" s="18">
        <v>283.65408842432498</v>
      </c>
      <c r="DP102" s="18">
        <v>285.53184447222947</v>
      </c>
      <c r="DQ102" s="18">
        <v>289.16543733555079</v>
      </c>
      <c r="DR102" s="18">
        <v>297.7857266752124</v>
      </c>
      <c r="DS102" s="18">
        <v>310.86606138038633</v>
      </c>
      <c r="DT102" s="18">
        <v>320.66457018810513</v>
      </c>
      <c r="DU102" s="18">
        <v>314.69552448606493</v>
      </c>
      <c r="DV102" s="18">
        <v>313.46034275364877</v>
      </c>
      <c r="DW102" s="18">
        <v>311.09191176187994</v>
      </c>
      <c r="DX102" s="18">
        <v>307.51328248697519</v>
      </c>
      <c r="DY102" s="18">
        <v>307.51528116291763</v>
      </c>
      <c r="DZ102" s="18">
        <v>306.89868963468075</v>
      </c>
      <c r="EA102" s="18">
        <v>305.46463964599366</v>
      </c>
      <c r="EB102" s="18">
        <v>303.69481209897998</v>
      </c>
      <c r="EC102" s="18">
        <v>298.37933343011139</v>
      </c>
      <c r="ED102" s="18">
        <v>296.42163034451005</v>
      </c>
      <c r="EE102" s="18">
        <v>292.93793817687038</v>
      </c>
      <c r="EF102" s="18">
        <v>299.04988920879362</v>
      </c>
      <c r="EG102" s="18">
        <v>299.73943240892885</v>
      </c>
      <c r="EH102" s="18">
        <v>299.08686471372846</v>
      </c>
      <c r="EI102" s="18">
        <v>300.35602393716573</v>
      </c>
      <c r="EJ102" s="18">
        <v>299.20378725636004</v>
      </c>
      <c r="EK102" s="18">
        <v>301.80806200933455</v>
      </c>
      <c r="EL102" s="18">
        <v>302.45263500076533</v>
      </c>
      <c r="EM102" s="18">
        <v>297.30804312497378</v>
      </c>
      <c r="EN102" s="18">
        <v>300.73877038013933</v>
      </c>
      <c r="EO102" s="18">
        <v>299.91031920200584</v>
      </c>
      <c r="EP102" s="18">
        <v>303.78175450247528</v>
      </c>
      <c r="EQ102" s="18">
        <v>300.73577236622572</v>
      </c>
      <c r="ER102" s="18">
        <v>305.53459330397845</v>
      </c>
      <c r="ES102" s="18">
        <v>306.88769691699741</v>
      </c>
      <c r="ET102" s="18">
        <v>307.95898722213508</v>
      </c>
      <c r="EU102" s="18">
        <v>312.36406899923088</v>
      </c>
      <c r="EV102" s="18">
        <v>320.10394158625598</v>
      </c>
      <c r="EW102" s="18">
        <v>316.13856851649285</v>
      </c>
      <c r="EX102" s="18">
        <v>320.71153907275198</v>
      </c>
      <c r="EY102" s="18">
        <v>323.21687936657668</v>
      </c>
      <c r="EZ102" s="18">
        <v>326.43774564778806</v>
      </c>
      <c r="FA102" s="18">
        <v>332.1429661254287</v>
      </c>
      <c r="FB102" s="18">
        <v>340.54539978736642</v>
      </c>
      <c r="FC102" s="18">
        <v>345.33322800743582</v>
      </c>
      <c r="FD102" s="18">
        <v>339.992765889287</v>
      </c>
      <c r="FE102" s="18">
        <v>342.59504196631906</v>
      </c>
      <c r="FF102" s="18">
        <v>338.20095290690659</v>
      </c>
      <c r="FG102" s="18">
        <v>335.65963644611838</v>
      </c>
      <c r="FH102" s="18">
        <v>335.80454045194386</v>
      </c>
      <c r="FI102" s="18">
        <v>337.75724684768915</v>
      </c>
      <c r="FJ102" s="18">
        <v>332.9904047250152</v>
      </c>
      <c r="FK102" s="18">
        <v>329.06800318801402</v>
      </c>
      <c r="FL102" s="18">
        <v>329.47673241823912</v>
      </c>
      <c r="FM102" s="18">
        <v>329.89745370411873</v>
      </c>
      <c r="FN102" s="18">
        <v>330.0863285806775</v>
      </c>
      <c r="FO102" s="18">
        <v>332.30785689067841</v>
      </c>
      <c r="FP102" s="18">
        <v>328.20957187074424</v>
      </c>
      <c r="FQ102" s="18">
        <v>339.18330213260651</v>
      </c>
      <c r="FR102" s="18">
        <v>347.69766164731982</v>
      </c>
      <c r="FS102" s="18">
        <v>351.29028165382147</v>
      </c>
      <c r="FT102" s="18">
        <v>347.3069205005765</v>
      </c>
      <c r="FU102" s="18">
        <v>343.71729850798846</v>
      </c>
      <c r="FV102" s="18">
        <v>343.64434683609011</v>
      </c>
      <c r="FW102" s="18">
        <v>349.17668184471131</v>
      </c>
      <c r="FX102" s="18">
        <v>355.1287388012409</v>
      </c>
      <c r="FY102" s="18">
        <v>352.04178380817172</v>
      </c>
      <c r="FZ102" s="18">
        <v>354.11840811234714</v>
      </c>
      <c r="GA102" s="18">
        <v>350.89454381722214</v>
      </c>
      <c r="GB102" s="18">
        <v>354.24732271063328</v>
      </c>
      <c r="GC102" s="18">
        <v>357.16638892453909</v>
      </c>
      <c r="GD102" s="18">
        <v>356.78264314359427</v>
      </c>
      <c r="GE102" s="18">
        <v>359.59278151863816</v>
      </c>
      <c r="GF102" s="18">
        <v>363.07447501033545</v>
      </c>
      <c r="GG102" s="18">
        <v>357.09943328046802</v>
      </c>
      <c r="GH102" s="18">
        <v>371.61681598824265</v>
      </c>
      <c r="GI102" s="18">
        <v>380.65282992392775</v>
      </c>
      <c r="GJ102" s="18">
        <v>383.20413976442819</v>
      </c>
      <c r="GK102" s="18">
        <v>378.36434596985578</v>
      </c>
      <c r="GL102" s="18">
        <v>378.43330028986935</v>
      </c>
      <c r="GM102" s="18">
        <v>377.3490185911059</v>
      </c>
      <c r="GN102" s="18">
        <v>372.00655779701469</v>
      </c>
      <c r="GO102" s="18">
        <v>373.81935687679055</v>
      </c>
      <c r="GP102" s="18">
        <v>373.43361241990328</v>
      </c>
      <c r="GQ102" s="18">
        <v>372.30436051243544</v>
      </c>
      <c r="GR102" s="18">
        <v>369.44225656288864</v>
      </c>
      <c r="GS102" s="18">
        <v>370.73140254575014</v>
      </c>
      <c r="GT102" s="18">
        <v>358.35660044825079</v>
      </c>
      <c r="GU102" s="18">
        <v>355.27963883489372</v>
      </c>
      <c r="GV102" s="18">
        <v>349.38954083257914</v>
      </c>
      <c r="GW102" s="18">
        <v>351.54011614662409</v>
      </c>
      <c r="GX102" s="18">
        <v>349.47848191201683</v>
      </c>
      <c r="GY102" s="18">
        <v>339.99576390320061</v>
      </c>
      <c r="GZ102" s="18">
        <v>336.95577779477833</v>
      </c>
      <c r="HA102" s="18">
        <v>330.24722199404238</v>
      </c>
      <c r="HB102" s="18">
        <v>337.34352092760804</v>
      </c>
      <c r="HC102" s="18">
        <v>355.71934754222627</v>
      </c>
      <c r="HD102" s="18">
        <v>352.63938791495559</v>
      </c>
      <c r="HE102" s="18">
        <v>343.47346004301312</v>
      </c>
      <c r="HF102" s="18">
        <v>346.46947528070211</v>
      </c>
      <c r="HG102" s="18">
        <v>338.37783572781086</v>
      </c>
      <c r="HH102" s="18">
        <v>350.24597347390653</v>
      </c>
      <c r="HI102" s="18">
        <v>357.96585930150746</v>
      </c>
      <c r="HJ102" s="18">
        <v>354.25431807643173</v>
      </c>
      <c r="HK102" s="18">
        <v>349.82525218802692</v>
      </c>
      <c r="HL102" s="18">
        <v>353.35491390234233</v>
      </c>
      <c r="HM102" s="18">
        <v>352.69435150337222</v>
      </c>
      <c r="HN102" s="18">
        <v>348.7769466562271</v>
      </c>
      <c r="HO102" s="18">
        <v>346.80725151497126</v>
      </c>
      <c r="HP102" s="18">
        <v>343.66433359551428</v>
      </c>
      <c r="HQ102" s="18">
        <v>350.38887880378962</v>
      </c>
      <c r="HR102" s="18">
        <v>356.32494635277982</v>
      </c>
      <c r="HS102" s="18">
        <v>357.85693146264555</v>
      </c>
      <c r="HT102" s="18">
        <v>361.62143760019541</v>
      </c>
      <c r="HU102" s="18">
        <v>369.08849092108017</v>
      </c>
      <c r="HV102" s="18">
        <v>366.35430223184824</v>
      </c>
      <c r="HW102" s="18">
        <v>363.29932605385784</v>
      </c>
      <c r="HX102" s="18">
        <v>363.84996127599476</v>
      </c>
      <c r="HY102" s="18">
        <v>365.12311785131692</v>
      </c>
      <c r="HZ102" s="18">
        <v>363.51918040752412</v>
      </c>
      <c r="IA102" s="18">
        <v>371.54986034417152</v>
      </c>
      <c r="IB102" s="18">
        <v>377.92263858658077</v>
      </c>
      <c r="IC102" s="18">
        <v>380.74077166539428</v>
      </c>
      <c r="ID102" s="18">
        <v>369.67110495829581</v>
      </c>
      <c r="IE102" s="18">
        <v>362.89259549957512</v>
      </c>
      <c r="IF102" s="18">
        <v>359.89358224797252</v>
      </c>
      <c r="IG102" s="18">
        <v>358.5404786349535</v>
      </c>
      <c r="IH102" s="18">
        <v>350.33791256725789</v>
      </c>
      <c r="II102" s="18">
        <v>345.44315518426896</v>
      </c>
      <c r="IJ102" s="18">
        <v>342.48711346542837</v>
      </c>
      <c r="IK102" s="18">
        <v>350.20500061708691</v>
      </c>
      <c r="IL102" s="18">
        <v>354.92887120699879</v>
      </c>
      <c r="IM102" s="18">
        <v>357.61309299767021</v>
      </c>
      <c r="IN102" s="18">
        <v>355.48750113290549</v>
      </c>
      <c r="IO102" s="18">
        <v>355.49849385058877</v>
      </c>
      <c r="IP102" s="18">
        <v>354.62807047766449</v>
      </c>
      <c r="IQ102" s="18">
        <v>350.65470270413158</v>
      </c>
      <c r="IR102" s="18">
        <v>356.41788478410245</v>
      </c>
      <c r="IS102" s="18">
        <v>357.82095529568193</v>
      </c>
      <c r="IT102" s="18">
        <v>358.25966466504337</v>
      </c>
      <c r="IU102" s="18">
        <v>366.98988118153812</v>
      </c>
      <c r="IV102" s="18">
        <v>372.3873055640459</v>
      </c>
      <c r="IW102" s="18">
        <v>368.87063524335622</v>
      </c>
      <c r="IX102" s="18">
        <v>364.577479319036</v>
      </c>
      <c r="IY102" s="18">
        <v>371.26404968440534</v>
      </c>
      <c r="IZ102" s="18">
        <v>370.88330191737413</v>
      </c>
      <c r="JA102" s="18">
        <v>373.57152105993032</v>
      </c>
      <c r="JB102" s="18">
        <v>366.86096658325192</v>
      </c>
      <c r="JC102" s="18">
        <v>370.12480439722538</v>
      </c>
      <c r="JD102" s="18">
        <v>376.2687342442274</v>
      </c>
      <c r="JE102" s="18">
        <v>375.9209646302462</v>
      </c>
      <c r="JF102" s="18">
        <v>369.73206457453966</v>
      </c>
      <c r="JG102" s="18">
        <v>363.03949818134305</v>
      </c>
      <c r="JH102" s="18">
        <v>358.78331776195768</v>
      </c>
      <c r="JI102" s="18">
        <v>360.40324461328981</v>
      </c>
      <c r="JJ102" s="18">
        <v>368.08415626001357</v>
      </c>
      <c r="JK102" s="18">
        <v>378.1045180973411</v>
      </c>
      <c r="JL102" s="18">
        <v>391.01396600943804</v>
      </c>
      <c r="JM102" s="18">
        <v>402.99602828425168</v>
      </c>
      <c r="JN102" s="18">
        <v>406.21289721357823</v>
      </c>
      <c r="JO102" s="18">
        <v>408.87013687902692</v>
      </c>
      <c r="JP102" s="18">
        <v>410.15928286188841</v>
      </c>
      <c r="JQ102" s="18">
        <v>423.37252951723337</v>
      </c>
      <c r="JR102" s="18">
        <v>432.21766990041732</v>
      </c>
      <c r="JS102" s="18">
        <v>434.76698106497525</v>
      </c>
      <c r="JT102" s="18">
        <v>434.18136901384594</v>
      </c>
      <c r="JU102" s="18">
        <v>436.78164641493561</v>
      </c>
      <c r="JV102" s="18">
        <v>443.97687980765107</v>
      </c>
      <c r="JW102" s="18">
        <v>440.94888575488329</v>
      </c>
      <c r="JX102" s="18">
        <v>439.00317472493646</v>
      </c>
      <c r="JY102" s="18">
        <v>440.18139419299365</v>
      </c>
      <c r="JZ102" s="18">
        <v>436.42987944906952</v>
      </c>
      <c r="KA102" s="18">
        <v>428.57808100926877</v>
      </c>
      <c r="KB102" s="18">
        <v>430.42885493195058</v>
      </c>
      <c r="KC102" s="18">
        <v>417.26257716125247</v>
      </c>
      <c r="KD102" s="18">
        <v>409.853485442698</v>
      </c>
      <c r="KE102" s="18">
        <v>411.57034807723761</v>
      </c>
      <c r="KF102" s="18">
        <v>411.69326664769648</v>
      </c>
      <c r="KG102" s="18">
        <v>410.00038812446593</v>
      </c>
      <c r="KH102" s="18">
        <v>412.44077145016195</v>
      </c>
      <c r="KI102" s="18">
        <v>407.72389622604851</v>
      </c>
      <c r="KJ102" s="18">
        <v>407.20324114304782</v>
      </c>
      <c r="KK102" s="18">
        <v>401.13925833374259</v>
      </c>
      <c r="KL102" s="18">
        <v>402.27250759309527</v>
      </c>
      <c r="KM102" s="18">
        <v>387.52827516585592</v>
      </c>
      <c r="KN102" s="18">
        <v>379.1778070784211</v>
      </c>
      <c r="KO102" s="18">
        <v>368.64378552389144</v>
      </c>
      <c r="KP102" s="18">
        <v>372.35832476288084</v>
      </c>
      <c r="KQ102" s="18">
        <v>376.44561706513167</v>
      </c>
      <c r="KR102" s="18">
        <v>373.83534628432994</v>
      </c>
      <c r="KS102" s="18">
        <v>376.80737741070988</v>
      </c>
      <c r="KT102" s="18">
        <v>378.62617251831296</v>
      </c>
      <c r="KU102" s="18">
        <v>375.3433472828865</v>
      </c>
      <c r="KV102" s="18">
        <v>371.69076699811222</v>
      </c>
      <c r="KW102" s="18">
        <v>367.42459319901468</v>
      </c>
      <c r="KX102" s="18">
        <v>370.72540651792286</v>
      </c>
      <c r="KY102" s="18">
        <v>367.33365344363449</v>
      </c>
      <c r="KZ102" s="18">
        <v>369.48622743362188</v>
      </c>
      <c r="LA102" s="18">
        <v>372.67711357569692</v>
      </c>
      <c r="LB102" s="18">
        <v>378.01857503181697</v>
      </c>
      <c r="LC102" s="18">
        <v>386.74079684454205</v>
      </c>
      <c r="LD102" s="18">
        <v>394.39872371792796</v>
      </c>
      <c r="LE102" s="18">
        <v>393.95301898276807</v>
      </c>
      <c r="LF102" s="18">
        <v>392.07626227283481</v>
      </c>
      <c r="LG102" s="18">
        <v>393.10458104521035</v>
      </c>
      <c r="LH102" s="18">
        <v>394.49865751504899</v>
      </c>
      <c r="LI102" s="18">
        <v>394.70751915103199</v>
      </c>
      <c r="LJ102" s="18">
        <v>414.42845467489957</v>
      </c>
      <c r="LK102" s="18">
        <v>412.68660859107968</v>
      </c>
      <c r="LL102" s="18">
        <v>440.63009694206715</v>
      </c>
      <c r="LM102" s="18">
        <v>449.74705725342039</v>
      </c>
      <c r="LN102" s="18">
        <v>452.66312545341253</v>
      </c>
      <c r="LO102" s="18">
        <v>456.76340914928909</v>
      </c>
      <c r="LP102" s="18">
        <v>461.05956308752297</v>
      </c>
      <c r="LQ102" s="18">
        <v>450.27970439207553</v>
      </c>
      <c r="LR102" s="18">
        <v>444.17474872595074</v>
      </c>
      <c r="LS102" s="18">
        <v>430.0211250396967</v>
      </c>
      <c r="LT102" s="18">
        <v>423.25760565054418</v>
      </c>
      <c r="LU102" s="18">
        <v>420.14566720819471</v>
      </c>
      <c r="LV102" s="18">
        <v>420.28757320010658</v>
      </c>
      <c r="LW102" s="18">
        <v>419.43014122080808</v>
      </c>
      <c r="LX102" s="18">
        <v>426.59239646047354</v>
      </c>
      <c r="LY102" s="18">
        <v>433.94352657669782</v>
      </c>
      <c r="LZ102" s="18">
        <v>437.75799961280825</v>
      </c>
      <c r="MA102" s="18">
        <v>439.17905820786956</v>
      </c>
      <c r="MB102" s="18">
        <v>434.60109096175432</v>
      </c>
      <c r="MC102" s="18">
        <v>427.53876951920984</v>
      </c>
      <c r="MD102" s="18">
        <v>418.37583966118098</v>
      </c>
      <c r="ME102" s="18">
        <v>413.98974530553818</v>
      </c>
      <c r="MF102" s="18">
        <v>408.56433945983645</v>
      </c>
      <c r="MG102" s="18">
        <v>401.97370553970336</v>
      </c>
      <c r="MH102" s="18">
        <v>404.20322855347393</v>
      </c>
      <c r="MI102" s="18">
        <v>415.07002965241674</v>
      </c>
      <c r="MJ102" s="18">
        <v>428.55309755998849</v>
      </c>
      <c r="MK102" s="18">
        <v>432.25364606738094</v>
      </c>
      <c r="ML102" s="18">
        <v>430.967498098433</v>
      </c>
      <c r="MM102" s="18">
        <v>429.70433490282295</v>
      </c>
      <c r="MN102" s="18">
        <v>429.96816012722252</v>
      </c>
      <c r="MO102" s="18">
        <v>432.53945672714713</v>
      </c>
      <c r="MP102" s="18">
        <v>436.08210983508826</v>
      </c>
      <c r="MQ102" s="18">
        <v>440.34928297215703</v>
      </c>
      <c r="MR102" s="18">
        <v>433.9215411413312</v>
      </c>
      <c r="MS102" s="18">
        <v>454.75074247527124</v>
      </c>
      <c r="MT102" s="18">
        <v>462.97829199224714</v>
      </c>
      <c r="MU102" s="18">
        <v>465.1698401631117</v>
      </c>
      <c r="MV102" s="18">
        <v>460.28407682186366</v>
      </c>
      <c r="MW102" s="18">
        <v>453.3096971207857</v>
      </c>
      <c r="MX102" s="18">
        <v>453.17878384655711</v>
      </c>
      <c r="MY102" s="18">
        <v>451.24206685835122</v>
      </c>
      <c r="MZ102" s="18">
        <v>453.77538861536982</v>
      </c>
      <c r="NA102" s="18">
        <v>455.84102020186185</v>
      </c>
      <c r="NB102" s="18">
        <v>461.12152204173805</v>
      </c>
      <c r="NC102" s="18">
        <v>462.60254091507198</v>
      </c>
      <c r="ND102" s="18">
        <v>462.30773621356485</v>
      </c>
      <c r="NE102" s="18">
        <v>452.46825454902648</v>
      </c>
      <c r="NF102" s="18">
        <v>453.58551440083983</v>
      </c>
      <c r="NG102" s="18">
        <v>446.12145909386868</v>
      </c>
      <c r="NH102" s="18">
        <v>447.52253092950582</v>
      </c>
      <c r="NI102" s="18">
        <v>448.22906287515167</v>
      </c>
      <c r="NJ102" s="18">
        <v>453.33468057006598</v>
      </c>
      <c r="NK102" s="18">
        <v>464.06457236695292</v>
      </c>
      <c r="NL102" s="18">
        <v>466.33007154768706</v>
      </c>
      <c r="NM102" s="18">
        <v>481.61194780343772</v>
      </c>
      <c r="NN102" s="18">
        <v>479.74418513524535</v>
      </c>
      <c r="NO102" s="18">
        <v>480.2658395562172</v>
      </c>
      <c r="NP102" s="18">
        <v>492.76755757606031</v>
      </c>
      <c r="NQ102" s="18">
        <v>499.95179825109244</v>
      </c>
      <c r="NR102" s="18">
        <v>516.71169536626337</v>
      </c>
      <c r="NS102" s="18">
        <v>522.47787546014786</v>
      </c>
      <c r="NT102" s="18">
        <v>522.14209790182122</v>
      </c>
      <c r="NU102" s="18">
        <v>524.59147526925801</v>
      </c>
      <c r="NV102" s="18">
        <v>517.79897507894043</v>
      </c>
      <c r="NW102" s="18">
        <v>509.37555531960726</v>
      </c>
      <c r="NX102" s="18">
        <v>508.65803065627813</v>
      </c>
      <c r="NY102" s="18">
        <v>507.88953975641726</v>
      </c>
      <c r="NZ102" s="18">
        <v>509.82625674462315</v>
      </c>
      <c r="OA102" s="18">
        <v>503.1646698285341</v>
      </c>
      <c r="OB102" s="18">
        <v>507.8415715337992</v>
      </c>
      <c r="OC102" s="18">
        <v>505.14935503935811</v>
      </c>
      <c r="OD102" s="18">
        <v>499.88484260702131</v>
      </c>
      <c r="OE102" s="18">
        <v>498.88250662189722</v>
      </c>
      <c r="OF102" s="18">
        <v>500.28257911956308</v>
      </c>
      <c r="OG102" s="18">
        <v>494.73525404137371</v>
      </c>
      <c r="OH102" s="18">
        <v>508.77994988876583</v>
      </c>
      <c r="OI102" s="18">
        <v>527.57449911332128</v>
      </c>
      <c r="OJ102" s="18">
        <v>531.18410786533354</v>
      </c>
      <c r="OK102" s="18">
        <v>523.78001283663502</v>
      </c>
      <c r="OL102" s="18">
        <v>526.38628626555203</v>
      </c>
      <c r="OM102" s="18">
        <v>505.20231995183229</v>
      </c>
      <c r="ON102" s="18">
        <v>498.61968073546888</v>
      </c>
      <c r="OO102" s="18">
        <v>490.98174062150719</v>
      </c>
      <c r="OP102" s="18">
        <v>486.05400508546825</v>
      </c>
      <c r="OQ102" s="18">
        <v>480.49069059973959</v>
      </c>
      <c r="OR102" s="18">
        <v>480.0919547492266</v>
      </c>
      <c r="OS102" s="18">
        <v>475.82478161215784</v>
      </c>
      <c r="OT102" s="18">
        <v>471.46367070579532</v>
      </c>
      <c r="OU102" s="18">
        <v>476.25949362963439</v>
      </c>
      <c r="OV102" s="18">
        <v>473.21850818324089</v>
      </c>
      <c r="OW102" s="18">
        <v>477.25483424896004</v>
      </c>
      <c r="OX102" s="18">
        <v>482.53533608883623</v>
      </c>
      <c r="OY102" s="18">
        <v>474.05795207905771</v>
      </c>
      <c r="OZ102" s="18">
        <v>467.03960150724646</v>
      </c>
      <c r="PA102" s="18">
        <v>463.55391066366434</v>
      </c>
      <c r="PB102" s="18">
        <v>440.1254312666058</v>
      </c>
      <c r="PC102" s="18">
        <v>437.011494148314</v>
      </c>
      <c r="PD102" s="18">
        <v>440.7120426557064</v>
      </c>
      <c r="PE102" s="18">
        <v>433.74365898245571</v>
      </c>
      <c r="PF102" s="18">
        <v>428.40419620227811</v>
      </c>
      <c r="PG102" s="18">
        <v>431.14538025730849</v>
      </c>
      <c r="PH102" s="18">
        <v>433.52980065661671</v>
      </c>
      <c r="PI102" s="18">
        <v>434.96484998327492</v>
      </c>
      <c r="PJ102" s="18">
        <v>435.41255339437726</v>
      </c>
      <c r="PK102" s="18">
        <v>442.95055971121792</v>
      </c>
      <c r="PL102" s="18">
        <v>449.25038628172877</v>
      </c>
      <c r="PM102" s="18">
        <v>451.37397947055103</v>
      </c>
      <c r="PN102" s="18">
        <v>450.75838728028538</v>
      </c>
      <c r="PO102" s="18">
        <v>452.44626911365987</v>
      </c>
      <c r="PP102" s="18">
        <v>443.12944120806458</v>
      </c>
      <c r="PQ102" s="18">
        <v>441.70338592314721</v>
      </c>
      <c r="PR102" s="18">
        <v>439.74168548566104</v>
      </c>
      <c r="PS102" s="18">
        <v>432.10574404764174</v>
      </c>
      <c r="PT102" s="18">
        <v>427.48580460673571</v>
      </c>
      <c r="PU102" s="18">
        <v>429.77029120892286</v>
      </c>
      <c r="PV102" s="18">
        <v>426.15468642908337</v>
      </c>
      <c r="PW102" s="18">
        <v>425.16334316164256</v>
      </c>
      <c r="PX102" s="18">
        <v>425.22030542600157</v>
      </c>
      <c r="PY102" s="18">
        <v>421.51076287686828</v>
      </c>
      <c r="PZ102" s="18">
        <v>415.89148546475167</v>
      </c>
      <c r="QA102" s="18">
        <v>407.45707298773527</v>
      </c>
      <c r="QB102" s="18">
        <v>405.65826463955642</v>
      </c>
      <c r="QC102" s="18">
        <v>402.34945661687851</v>
      </c>
      <c r="QD102" s="18">
        <v>393.91204612594845</v>
      </c>
      <c r="QE102" s="18">
        <v>395.35309148043393</v>
      </c>
      <c r="QF102" s="18">
        <v>399.07162807130817</v>
      </c>
      <c r="QG102" s="18">
        <v>403.24286476314069</v>
      </c>
      <c r="QH102" s="18">
        <v>399.62326263141631</v>
      </c>
      <c r="QI102" s="18">
        <v>400.72853042757515</v>
      </c>
      <c r="QJ102" s="18">
        <v>397.87641985774042</v>
      </c>
      <c r="QK102" s="18">
        <v>400.32279921126366</v>
      </c>
      <c r="QL102" s="18">
        <v>395.78080813211204</v>
      </c>
      <c r="QM102" s="18">
        <v>398.06929208618408</v>
      </c>
      <c r="QN102" s="18">
        <v>404.1802437801361</v>
      </c>
      <c r="QO102" s="18">
        <v>401.00834505951406</v>
      </c>
      <c r="QP102" s="18">
        <v>398.30213783347602</v>
      </c>
      <c r="QQ102" s="18">
        <v>401.34312327986953</v>
      </c>
      <c r="QR102" s="18">
        <v>404.59097168630359</v>
      </c>
      <c r="QS102" s="18">
        <v>407.07732455867529</v>
      </c>
      <c r="QT102" s="18">
        <v>410.2362318856716</v>
      </c>
      <c r="QU102" s="18">
        <v>412.74956688326597</v>
      </c>
      <c r="QV102" s="18">
        <v>411.76122162973883</v>
      </c>
      <c r="QW102" s="18">
        <v>414.373491086483</v>
      </c>
      <c r="QX102" s="18">
        <v>414.85317331266401</v>
      </c>
      <c r="QY102" s="18">
        <v>416.41913591355086</v>
      </c>
      <c r="QZ102" s="18">
        <v>412.0250468541384</v>
      </c>
      <c r="RA102" s="18">
        <v>408.60031562680007</v>
      </c>
      <c r="RB102" s="18">
        <v>406.12095812022687</v>
      </c>
      <c r="RC102" s="18">
        <v>402.67124344360826</v>
      </c>
      <c r="RD102" s="18">
        <v>397.25882899153231</v>
      </c>
      <c r="RE102" s="18">
        <v>394.13689716947079</v>
      </c>
      <c r="RF102" s="18">
        <v>397.4227204188108</v>
      </c>
      <c r="RG102" s="18">
        <v>400.05097928309436</v>
      </c>
      <c r="RH102" s="18">
        <v>399.49534737110139</v>
      </c>
      <c r="RI102" s="18">
        <v>399.01266713100671</v>
      </c>
      <c r="RJ102" s="18">
        <v>400.11993360310794</v>
      </c>
      <c r="RK102" s="18">
        <v>403.89743113428358</v>
      </c>
      <c r="RL102" s="18">
        <v>403.04299716889858</v>
      </c>
      <c r="RM102" s="18">
        <v>402.49735863661766</v>
      </c>
      <c r="RN102" s="18">
        <v>401.10528084272147</v>
      </c>
      <c r="RO102" s="18">
        <v>396.74317059838768</v>
      </c>
      <c r="RP102" s="18">
        <v>397.7724887087345</v>
      </c>
      <c r="RQ102" s="18">
        <v>397.42172108083963</v>
      </c>
      <c r="RR102" s="18">
        <v>391.08791701930761</v>
      </c>
      <c r="RS102" s="18">
        <v>390.00263598257305</v>
      </c>
      <c r="RT102" s="18">
        <v>388.83341055625675</v>
      </c>
      <c r="RU102" s="18">
        <v>391.43068994343281</v>
      </c>
      <c r="RV102" s="18">
        <v>390.40436984699966</v>
      </c>
      <c r="RW102" s="18">
        <v>386.15318611747028</v>
      </c>
      <c r="RX102" s="18">
        <v>380.01924965018037</v>
      </c>
      <c r="RY102" s="18">
        <v>383.4609696230292</v>
      </c>
      <c r="RZ102" s="18">
        <v>385.93932779163123</v>
      </c>
      <c r="SA102" s="18">
        <v>391.17585876077413</v>
      </c>
      <c r="SB102" s="18">
        <v>392.47000143349175</v>
      </c>
      <c r="SC102" s="18">
        <v>395.07327684849497</v>
      </c>
      <c r="SD102" s="18">
        <v>395.06728082066775</v>
      </c>
      <c r="SE102" s="18">
        <v>395.92871015185113</v>
      </c>
      <c r="SF102" s="18">
        <v>399.13758437740802</v>
      </c>
      <c r="SG102" s="18">
        <v>402.3584506586194</v>
      </c>
      <c r="SH102" s="18">
        <v>400.1369223486185</v>
      </c>
      <c r="SI102" s="18">
        <v>395.97667837446926</v>
      </c>
      <c r="SJ102" s="18">
        <v>394.37573894459007</v>
      </c>
      <c r="SK102" s="18">
        <v>396.84210505753759</v>
      </c>
      <c r="SL102" s="18">
        <v>399.41939768528943</v>
      </c>
      <c r="SM102" s="18">
        <v>399.88708785581588</v>
      </c>
      <c r="SN102" s="18">
        <v>398.04131062299012</v>
      </c>
      <c r="SO102" s="18">
        <v>405.0776492782831</v>
      </c>
    </row>
    <row r="103" spans="1:513" x14ac:dyDescent="0.25">
      <c r="A103" s="5" t="s">
        <v>325</v>
      </c>
      <c r="B103" s="5" t="str">
        <f ca="1">_xlfn.XLOOKUP(A103,bonds[worksheet get],bonds[unique lookup],"-")</f>
        <v>EDF 5 7/8 PERP nc-29</v>
      </c>
      <c r="C103" s="5" t="str">
        <f ca="1">_xlfn.XLOOKUP(A103,bonds[worksheet get],bonds[ID_ISIN],"-")</f>
        <v>FR0011700293</v>
      </c>
      <c r="D103" s="18">
        <f ca="1">_xll.BDH(A103,"blp_i_sprd_mid","-2AY",,"Dates=H","Fill=C","Sort=R","Dir=H","factor="&amp;_xlfn.XLOOKUP(A103,bonds[worksheet get],bonds[yas/blp factor]),"cols=506;rows=1")</f>
        <v>466.06430448818207</v>
      </c>
      <c r="E103" s="18">
        <v>465.55850384545329</v>
      </c>
      <c r="F103" s="18">
        <v>473.9362018429041</v>
      </c>
      <c r="G103" s="18">
        <v>485.98545272719861</v>
      </c>
      <c r="H103" s="18">
        <v>491.55225861525531</v>
      </c>
      <c r="I103" s="18">
        <v>494.52508689880375</v>
      </c>
      <c r="J103" s="18">
        <v>500.492734798193</v>
      </c>
      <c r="K103" s="18">
        <v>502.07711032927034</v>
      </c>
      <c r="L103" s="18">
        <v>504.42118643045427</v>
      </c>
      <c r="M103" s="18">
        <v>499.74902792429924</v>
      </c>
      <c r="N103" s="18">
        <v>497.58288169348242</v>
      </c>
      <c r="O103" s="18">
        <v>499.14826471030716</v>
      </c>
      <c r="P103" s="18">
        <v>487.48985977721213</v>
      </c>
      <c r="Q103" s="18">
        <v>488.12261038362982</v>
      </c>
      <c r="R103" s="18">
        <v>486.6361962418556</v>
      </c>
      <c r="S103" s="18">
        <v>480.13575833737849</v>
      </c>
      <c r="T103" s="18">
        <v>484.97285183572768</v>
      </c>
      <c r="U103" s="18">
        <v>483.17156179976467</v>
      </c>
      <c r="V103" s="18">
        <v>481.38726506602762</v>
      </c>
      <c r="W103" s="18">
        <v>469.29503112316132</v>
      </c>
      <c r="X103" s="18">
        <v>460.00369322955606</v>
      </c>
      <c r="Y103" s="18">
        <v>455.48647365546225</v>
      </c>
      <c r="Z103" s="18">
        <v>464.10207788407803</v>
      </c>
      <c r="AA103" s="18">
        <v>485.20276121878624</v>
      </c>
      <c r="AB103" s="18">
        <v>497.00710862982271</v>
      </c>
      <c r="AC103" s="18">
        <v>509.1973039619923</v>
      </c>
      <c r="AD103" s="18">
        <v>511.21750771486757</v>
      </c>
      <c r="AE103" s="18">
        <v>512.55298134863381</v>
      </c>
      <c r="AF103" s="18">
        <v>510.03697301316259</v>
      </c>
      <c r="AG103" s="18">
        <v>514.60617209994791</v>
      </c>
      <c r="AH103" s="18">
        <v>538.30583106923109</v>
      </c>
      <c r="AI103" s="18">
        <v>553.36589526557918</v>
      </c>
      <c r="AJ103" s="18">
        <v>553.90168408870693</v>
      </c>
      <c r="AK103" s="18">
        <v>550.68695114994046</v>
      </c>
      <c r="AL103" s="18">
        <v>553.26493505823612</v>
      </c>
      <c r="AM103" s="18">
        <v>555.84291896653178</v>
      </c>
      <c r="AN103" s="18">
        <v>556.84352458584306</v>
      </c>
      <c r="AO103" s="18">
        <v>559.48748249101641</v>
      </c>
      <c r="AP103" s="18">
        <v>549.1255665571689</v>
      </c>
      <c r="AQ103" s="18">
        <v>537.53213601493837</v>
      </c>
      <c r="AR103" s="18">
        <v>532.11127260482317</v>
      </c>
      <c r="AS103" s="18">
        <v>534.75323129796982</v>
      </c>
      <c r="AT103" s="18">
        <v>533.83459337174884</v>
      </c>
      <c r="AU103" s="18">
        <v>533.90756461071976</v>
      </c>
      <c r="AV103" s="18">
        <v>530.85876627016069</v>
      </c>
      <c r="AW103" s="18">
        <v>518.92147125935549</v>
      </c>
      <c r="AX103" s="18">
        <v>517.91486800396444</v>
      </c>
      <c r="AY103" s="18">
        <v>509.1973039619923</v>
      </c>
      <c r="AZ103" s="18">
        <v>506.02155565774439</v>
      </c>
      <c r="BA103" s="18">
        <v>504.66209147965907</v>
      </c>
      <c r="BB103" s="18">
        <v>510.41282487416265</v>
      </c>
      <c r="BC103" s="18">
        <v>513.73051723229889</v>
      </c>
      <c r="BD103" s="18">
        <v>513.94843134319774</v>
      </c>
      <c r="BE103" s="18">
        <v>514.11936397147178</v>
      </c>
      <c r="BF103" s="18">
        <v>509.35724092411994</v>
      </c>
      <c r="BG103" s="18">
        <v>502.66587827110288</v>
      </c>
      <c r="BH103" s="18">
        <v>503.96836490643022</v>
      </c>
      <c r="BI103" s="18">
        <v>492.01407659339907</v>
      </c>
      <c r="BJ103" s="18">
        <v>496.50930483520028</v>
      </c>
      <c r="BK103" s="18">
        <v>516.3424877450467</v>
      </c>
      <c r="BL103" s="18">
        <v>523.64361006617548</v>
      </c>
      <c r="BM103" s="18">
        <v>531.28759724986548</v>
      </c>
      <c r="BN103" s="18">
        <v>547.10836162233352</v>
      </c>
      <c r="BO103" s="18">
        <v>553.7417471265793</v>
      </c>
      <c r="BP103" s="18">
        <v>549.38746333265306</v>
      </c>
      <c r="BQ103" s="18">
        <v>550.43405082857601</v>
      </c>
      <c r="BR103" s="18">
        <v>545.92282889056207</v>
      </c>
      <c r="BS103" s="18">
        <v>548.88266229593762</v>
      </c>
      <c r="BT103" s="18">
        <v>543.9016255316734</v>
      </c>
      <c r="BU103" s="18">
        <v>545.81387183511254</v>
      </c>
      <c r="BV103" s="18">
        <v>540.24506673502924</v>
      </c>
      <c r="BW103" s="18">
        <v>543.0419643602371</v>
      </c>
      <c r="BX103" s="18">
        <v>548.67174542713167</v>
      </c>
      <c r="BY103" s="18">
        <v>529.4823087898493</v>
      </c>
      <c r="BZ103" s="18">
        <v>515.95264139986034</v>
      </c>
      <c r="CA103" s="18">
        <v>510.80766924941543</v>
      </c>
      <c r="CB103" s="18">
        <v>486.13439402318005</v>
      </c>
      <c r="CC103" s="18">
        <v>475.09374560630323</v>
      </c>
      <c r="CD103" s="18">
        <v>452.68157918214797</v>
      </c>
      <c r="CE103" s="18">
        <v>454.3949038889408</v>
      </c>
      <c r="CF103" s="18">
        <v>414.05180479824543</v>
      </c>
      <c r="CG103" s="18">
        <v>409.44062225890156</v>
      </c>
      <c r="CH103" s="18">
        <v>410.06337680518629</v>
      </c>
      <c r="CI103" s="18">
        <v>368.87361142122745</v>
      </c>
      <c r="CJ103" s="18">
        <v>356.86834320151809</v>
      </c>
      <c r="CK103" s="18">
        <v>351.82233204638959</v>
      </c>
      <c r="CL103" s="18">
        <v>355.27397161030768</v>
      </c>
      <c r="CM103" s="18">
        <v>359.23940866506098</v>
      </c>
      <c r="CN103" s="18">
        <v>355.07804883170132</v>
      </c>
      <c r="CO103" s="18">
        <v>337.60293650722502</v>
      </c>
      <c r="CP103" s="18">
        <v>328.3795718225241</v>
      </c>
      <c r="CQ103" s="18">
        <v>319.06724220263959</v>
      </c>
      <c r="CR103" s="18">
        <v>316.53024214088913</v>
      </c>
      <c r="CS103" s="18">
        <v>307.30887666821479</v>
      </c>
      <c r="CT103" s="18">
        <v>310.82748983502387</v>
      </c>
      <c r="CU103" s="18">
        <v>309.81988697361948</v>
      </c>
      <c r="CV103" s="18">
        <v>311.66615928018092</v>
      </c>
      <c r="CW103" s="18">
        <v>309.70593188810346</v>
      </c>
      <c r="CX103" s="18">
        <v>312.44085394048693</v>
      </c>
      <c r="CY103" s="18">
        <v>315.97146237945555</v>
      </c>
      <c r="CZ103" s="18">
        <v>319.34013464426994</v>
      </c>
      <c r="DA103" s="18">
        <v>323.73640189075468</v>
      </c>
      <c r="DB103" s="18">
        <v>323.81337155377861</v>
      </c>
      <c r="DC103" s="18">
        <v>322.3049660797119</v>
      </c>
      <c r="DD103" s="18">
        <v>320.75657636511323</v>
      </c>
      <c r="DE103" s="18">
        <v>320.7315862147808</v>
      </c>
      <c r="DF103" s="18">
        <v>326.21142637968063</v>
      </c>
      <c r="DG103" s="18">
        <v>336.2964514478445</v>
      </c>
      <c r="DH103" s="18">
        <v>335.72967483830456</v>
      </c>
      <c r="DI103" s="18">
        <v>333.74245808386803</v>
      </c>
      <c r="DJ103" s="18">
        <v>335.87361810421942</v>
      </c>
      <c r="DK103" s="18">
        <v>335.30584188866612</v>
      </c>
      <c r="DL103" s="18">
        <v>338.97239674544335</v>
      </c>
      <c r="DM103" s="18">
        <v>332.2270553677082</v>
      </c>
      <c r="DN103" s="18">
        <v>329.47214119505878</v>
      </c>
      <c r="DO103" s="18">
        <v>325.27379593920705</v>
      </c>
      <c r="DP103" s="18">
        <v>325.9885142387152</v>
      </c>
      <c r="DQ103" s="18">
        <v>327.37696699118612</v>
      </c>
      <c r="DR103" s="18">
        <v>344.49122154486179</v>
      </c>
      <c r="DS103" s="18">
        <v>362.42015499937531</v>
      </c>
      <c r="DT103" s="18">
        <v>372.94600631940369</v>
      </c>
      <c r="DU103" s="18">
        <v>367.16928316855433</v>
      </c>
      <c r="DV103" s="18">
        <v>366.43657196080687</v>
      </c>
      <c r="DW103" s="18">
        <v>364.2054513391256</v>
      </c>
      <c r="DX103" s="18">
        <v>360.58987638902664</v>
      </c>
      <c r="DY103" s="18">
        <v>361.18764078497884</v>
      </c>
      <c r="DZ103" s="18">
        <v>360.92774322152138</v>
      </c>
      <c r="EA103" s="18">
        <v>359.44232868576051</v>
      </c>
      <c r="EB103" s="18">
        <v>361.2915998103619</v>
      </c>
      <c r="EC103" s="18">
        <v>356.09664735925202</v>
      </c>
      <c r="ED103" s="18">
        <v>353.78655786252023</v>
      </c>
      <c r="EE103" s="18">
        <v>349.25334459221364</v>
      </c>
      <c r="EF103" s="18">
        <v>358.6376458450556</v>
      </c>
      <c r="EG103" s="18">
        <v>357.09825258457658</v>
      </c>
      <c r="EH103" s="18">
        <v>357.23419900238514</v>
      </c>
      <c r="EI103" s="18">
        <v>356.11064184343815</v>
      </c>
      <c r="EJ103" s="18">
        <v>355.01207483482358</v>
      </c>
      <c r="EK103" s="18">
        <v>357.78798073375225</v>
      </c>
      <c r="EL103" s="18">
        <v>358.87055404615404</v>
      </c>
      <c r="EM103" s="18">
        <v>353.28975367391109</v>
      </c>
      <c r="EN103" s="18">
        <v>357.07726085829739</v>
      </c>
      <c r="EO103" s="18">
        <v>356.46050394809248</v>
      </c>
      <c r="EP103" s="18">
        <v>360.39695242846011</v>
      </c>
      <c r="EQ103" s="18">
        <v>356.8953325638771</v>
      </c>
      <c r="ER103" s="18">
        <v>360.10406786656375</v>
      </c>
      <c r="ES103" s="18">
        <v>360.67784171819687</v>
      </c>
      <c r="ET103" s="18">
        <v>361.57148949408531</v>
      </c>
      <c r="EU103" s="18">
        <v>365.13308571946618</v>
      </c>
      <c r="EV103" s="18">
        <v>372.68610875594618</v>
      </c>
      <c r="EW103" s="18">
        <v>365.88478944146635</v>
      </c>
      <c r="EX103" s="18">
        <v>369.6722966258526</v>
      </c>
      <c r="EY103" s="18">
        <v>372.24528250408173</v>
      </c>
      <c r="EZ103" s="18">
        <v>373.49079159665104</v>
      </c>
      <c r="FA103" s="18">
        <v>378.25691306805612</v>
      </c>
      <c r="FB103" s="18">
        <v>382.75214130985739</v>
      </c>
      <c r="FC103" s="18">
        <v>386.52965243411063</v>
      </c>
      <c r="FD103" s="18">
        <v>381.84249983775618</v>
      </c>
      <c r="FE103" s="18">
        <v>383.62879578351971</v>
      </c>
      <c r="FF103" s="18">
        <v>381.26772638010982</v>
      </c>
      <c r="FG103" s="18">
        <v>379.19454350852965</v>
      </c>
      <c r="FH103" s="18">
        <v>379.7713161782026</v>
      </c>
      <c r="FI103" s="18">
        <v>382.40527802324294</v>
      </c>
      <c r="FJ103" s="18">
        <v>376.9914118552208</v>
      </c>
      <c r="FK103" s="18">
        <v>370.9517923228741</v>
      </c>
      <c r="FL103" s="18">
        <v>370.65191051888468</v>
      </c>
      <c r="FM103" s="18">
        <v>371.97638848650456</v>
      </c>
      <c r="FN103" s="18">
        <v>370.57793967390057</v>
      </c>
      <c r="FO103" s="18">
        <v>376.17073531830312</v>
      </c>
      <c r="FP103" s="18">
        <v>371.25867136895653</v>
      </c>
      <c r="FQ103" s="18">
        <v>381.22574292755127</v>
      </c>
      <c r="FR103" s="18">
        <v>389.25657763838768</v>
      </c>
      <c r="FS103" s="18">
        <v>393.37495441317554</v>
      </c>
      <c r="FT103" s="18">
        <v>387.28835339820381</v>
      </c>
      <c r="FU103" s="18">
        <v>383.92367955744265</v>
      </c>
      <c r="FV103" s="18">
        <v>383.64279026770589</v>
      </c>
      <c r="FW103" s="18">
        <v>390.12623486995693</v>
      </c>
      <c r="FX103" s="18">
        <v>397.64627090799809</v>
      </c>
      <c r="FY103" s="18">
        <v>391.8955375134945</v>
      </c>
      <c r="FZ103" s="18">
        <v>391.62364467787745</v>
      </c>
      <c r="GA103" s="18">
        <v>389.73039088869098</v>
      </c>
      <c r="GB103" s="18">
        <v>393.94572944676878</v>
      </c>
      <c r="GC103" s="18">
        <v>397.70324845075606</v>
      </c>
      <c r="GD103" s="18">
        <v>395.48012467718127</v>
      </c>
      <c r="GE103" s="18">
        <v>398.4629490208626</v>
      </c>
      <c r="GF103" s="18">
        <v>403.05313983392716</v>
      </c>
      <c r="GG103" s="18">
        <v>396.6676566209793</v>
      </c>
      <c r="GH103" s="18">
        <v>411.82568220663069</v>
      </c>
      <c r="GI103" s="18">
        <v>421.5988301986456</v>
      </c>
      <c r="GJ103" s="18">
        <v>423.83594845640658</v>
      </c>
      <c r="GK103" s="18">
        <v>420.18338808381554</v>
      </c>
      <c r="GL103" s="18">
        <v>419.9324869744778</v>
      </c>
      <c r="GM103" s="18">
        <v>417.59041008532046</v>
      </c>
      <c r="GN103" s="18">
        <v>414.68955343472959</v>
      </c>
      <c r="GO103" s="18">
        <v>416.70875758159161</v>
      </c>
      <c r="GP103" s="18">
        <v>416.23994236135485</v>
      </c>
      <c r="GQ103" s="18">
        <v>414.70454752492907</v>
      </c>
      <c r="GR103" s="18">
        <v>415.0973926881552</v>
      </c>
      <c r="GS103" s="18">
        <v>413.56099824571606</v>
      </c>
      <c r="GT103" s="18">
        <v>406.11093462860583</v>
      </c>
      <c r="GU103" s="18">
        <v>404.40160834586618</v>
      </c>
      <c r="GV103" s="18">
        <v>397.67226066434387</v>
      </c>
      <c r="GW103" s="18">
        <v>398.64287810325624</v>
      </c>
      <c r="GX103" s="18">
        <v>397.37137925434115</v>
      </c>
      <c r="GY103" s="18">
        <v>391.22979990863803</v>
      </c>
      <c r="GZ103" s="18">
        <v>389.48948583948612</v>
      </c>
      <c r="HA103" s="18">
        <v>382.68916613101959</v>
      </c>
      <c r="HB103" s="18">
        <v>391.37274356853959</v>
      </c>
      <c r="HC103" s="18">
        <v>407.61234286057953</v>
      </c>
      <c r="HD103" s="18">
        <v>406.96359855794907</v>
      </c>
      <c r="HE103" s="18">
        <v>400.8829951790571</v>
      </c>
      <c r="HF103" s="18">
        <v>407.47839565479757</v>
      </c>
      <c r="HG103" s="18">
        <v>397.73323663115502</v>
      </c>
      <c r="HH103" s="18">
        <v>409.75949657714364</v>
      </c>
      <c r="HI103" s="18">
        <v>416.5018391368389</v>
      </c>
      <c r="HJ103" s="18">
        <v>413.35108098292352</v>
      </c>
      <c r="HK103" s="18">
        <v>407.38043426549433</v>
      </c>
      <c r="HL103" s="18">
        <v>411.07797690868381</v>
      </c>
      <c r="HM103" s="18">
        <v>412.08857858812809</v>
      </c>
      <c r="HN103" s="18">
        <v>407.8582459398508</v>
      </c>
      <c r="HO103" s="18">
        <v>405.48218244624138</v>
      </c>
      <c r="HP103" s="18">
        <v>401.79763468122485</v>
      </c>
      <c r="HQ103" s="18">
        <v>411.477819314003</v>
      </c>
      <c r="HR103" s="18">
        <v>416.22794708919525</v>
      </c>
      <c r="HS103" s="18">
        <v>417.68237383854387</v>
      </c>
      <c r="HT103" s="18">
        <v>420.96607959222791</v>
      </c>
      <c r="HU103" s="18">
        <v>426.62884765756132</v>
      </c>
      <c r="HV103" s="18">
        <v>419.68458468317988</v>
      </c>
      <c r="HW103" s="18">
        <v>415.93106410324577</v>
      </c>
      <c r="HX103" s="18">
        <v>415.54121775805947</v>
      </c>
      <c r="HY103" s="18">
        <v>418.04822963941098</v>
      </c>
      <c r="HZ103" s="18">
        <v>415.0334179033041</v>
      </c>
      <c r="IA103" s="18">
        <v>422.50647245872022</v>
      </c>
      <c r="IB103" s="18">
        <v>422.01966433024404</v>
      </c>
      <c r="IC103" s="18">
        <v>423.50108044195179</v>
      </c>
      <c r="ID103" s="18">
        <v>413.22613023126127</v>
      </c>
      <c r="IE103" s="18">
        <v>405.35323327052589</v>
      </c>
      <c r="IF103" s="18">
        <v>402.03554091238976</v>
      </c>
      <c r="IG103" s="18">
        <v>399.84440453124046</v>
      </c>
      <c r="IH103" s="18">
        <v>394.45053048348427</v>
      </c>
      <c r="II103" s="18">
        <v>390.28217340803144</v>
      </c>
      <c r="IJ103" s="18">
        <v>387.1654018585682</v>
      </c>
      <c r="IK103" s="18">
        <v>394.7913961340189</v>
      </c>
      <c r="IL103" s="18">
        <v>398.82680560970306</v>
      </c>
      <c r="IM103" s="18">
        <v>399.1946606225967</v>
      </c>
      <c r="IN103" s="18">
        <v>397.15346514344213</v>
      </c>
      <c r="IO103" s="18">
        <v>396.02391034841537</v>
      </c>
      <c r="IP103" s="18">
        <v>394.65944814026358</v>
      </c>
      <c r="IQ103" s="18">
        <v>389.13362609875202</v>
      </c>
      <c r="IR103" s="18">
        <v>392.47630860722063</v>
      </c>
      <c r="IS103" s="18">
        <v>390.74699020421508</v>
      </c>
      <c r="IT103" s="18">
        <v>391.41872544515132</v>
      </c>
      <c r="IU103" s="18">
        <v>399.48754518449306</v>
      </c>
      <c r="IV103" s="18">
        <v>404.71048660397531</v>
      </c>
      <c r="IW103" s="18">
        <v>402.44637898385525</v>
      </c>
      <c r="IX103" s="18">
        <v>398.70985170614722</v>
      </c>
      <c r="IY103" s="18">
        <v>406.46979318737982</v>
      </c>
      <c r="IZ103" s="18">
        <v>406.59474393904208</v>
      </c>
      <c r="JA103" s="18">
        <v>407.20350400114057</v>
      </c>
      <c r="JB103" s="18">
        <v>400.33221226572994</v>
      </c>
      <c r="JC103" s="18">
        <v>402.32042862617971</v>
      </c>
      <c r="JD103" s="18">
        <v>404.86742474806306</v>
      </c>
      <c r="JE103" s="18">
        <v>405.70009655714034</v>
      </c>
      <c r="JF103" s="18">
        <v>405.42520490348335</v>
      </c>
      <c r="JG103" s="18">
        <v>400.90398690533641</v>
      </c>
      <c r="JH103" s="18">
        <v>397.87218186700346</v>
      </c>
      <c r="JI103" s="18">
        <v>399.93936710250375</v>
      </c>
      <c r="JJ103" s="18">
        <v>404.11971945011618</v>
      </c>
      <c r="JK103" s="18">
        <v>414.59159204542635</v>
      </c>
      <c r="JL103" s="18">
        <v>423.35813678205011</v>
      </c>
      <c r="JM103" s="18">
        <v>433.7430436542034</v>
      </c>
      <c r="JN103" s="18">
        <v>437.44458472144606</v>
      </c>
      <c r="JO103" s="18">
        <v>438.13731168866155</v>
      </c>
      <c r="JP103" s="18">
        <v>439.27386372578144</v>
      </c>
      <c r="JQ103" s="18">
        <v>448.47423747217658</v>
      </c>
      <c r="JR103" s="18">
        <v>456.44709503424167</v>
      </c>
      <c r="JS103" s="18">
        <v>458.79416995346548</v>
      </c>
      <c r="JT103" s="18">
        <v>456.31114861643312</v>
      </c>
      <c r="JU103" s="18">
        <v>458.19640555751323</v>
      </c>
      <c r="JV103" s="18">
        <v>464.54390374195572</v>
      </c>
      <c r="JW103" s="18">
        <v>461.91893835103514</v>
      </c>
      <c r="JX103" s="18">
        <v>459.60684964227676</v>
      </c>
      <c r="JY103" s="18">
        <v>459.85575153958797</v>
      </c>
      <c r="JZ103" s="18">
        <v>456.6810028413534</v>
      </c>
      <c r="KA103" s="18">
        <v>449.34289509773254</v>
      </c>
      <c r="KB103" s="18">
        <v>450.0216275807619</v>
      </c>
      <c r="KC103" s="18">
        <v>439.0519511908293</v>
      </c>
      <c r="KD103" s="18">
        <v>430.99512672364716</v>
      </c>
      <c r="KE103" s="18">
        <v>432.73444118678566</v>
      </c>
      <c r="KF103" s="18">
        <v>433.8070184390545</v>
      </c>
      <c r="KG103" s="18">
        <v>430.43734656822681</v>
      </c>
      <c r="KH103" s="18">
        <v>431.48593327617647</v>
      </c>
      <c r="KI103" s="18">
        <v>426.82277122414109</v>
      </c>
      <c r="KJ103" s="18">
        <v>426.51489257204531</v>
      </c>
      <c r="KK103" s="18">
        <v>420.30134159338473</v>
      </c>
      <c r="KL103" s="18">
        <v>421.91770451688768</v>
      </c>
      <c r="KM103" s="18">
        <v>408.14313365364075</v>
      </c>
      <c r="KN103" s="18">
        <v>403.72087665081023</v>
      </c>
      <c r="KO103" s="18">
        <v>395.78000648117063</v>
      </c>
      <c r="KP103" s="18">
        <v>399.37059128093722</v>
      </c>
      <c r="KQ103" s="18">
        <v>404.27765720021728</v>
      </c>
      <c r="KR103" s="18">
        <v>401.52074381554127</v>
      </c>
      <c r="KS103" s="18">
        <v>404.98737746965884</v>
      </c>
      <c r="KT103" s="18">
        <v>407.04056822097306</v>
      </c>
      <c r="KU103" s="18">
        <v>404.81044720530514</v>
      </c>
      <c r="KV103" s="18">
        <v>402.23646172106265</v>
      </c>
      <c r="KW103" s="18">
        <v>398.45395256674288</v>
      </c>
      <c r="KX103" s="18">
        <v>403.27305315685271</v>
      </c>
      <c r="KY103" s="18">
        <v>399.99934346330161</v>
      </c>
      <c r="KZ103" s="18">
        <v>404.00376515257358</v>
      </c>
      <c r="LA103" s="18">
        <v>406.9586005278826</v>
      </c>
      <c r="LB103" s="18">
        <v>411.10296705901624</v>
      </c>
      <c r="LC103" s="18">
        <v>418.84091720795629</v>
      </c>
      <c r="LD103" s="18">
        <v>425.9731061128378</v>
      </c>
      <c r="LE103" s="18">
        <v>425.08545597302913</v>
      </c>
      <c r="LF103" s="18">
        <v>424.86354343807699</v>
      </c>
      <c r="LG103" s="18">
        <v>425.2893755997419</v>
      </c>
      <c r="LH103" s="18">
        <v>428.8969537017345</v>
      </c>
      <c r="LI103" s="18">
        <v>428.17923658418658</v>
      </c>
      <c r="LJ103" s="18">
        <v>446.10417161464687</v>
      </c>
      <c r="LK103" s="18">
        <v>444.86665937018392</v>
      </c>
      <c r="LL103" s="18">
        <v>461.81198050761225</v>
      </c>
      <c r="LM103" s="18">
        <v>466.24423357057572</v>
      </c>
      <c r="LN103" s="18">
        <v>468.48235143434999</v>
      </c>
      <c r="LO103" s="18">
        <v>474.54196308696271</v>
      </c>
      <c r="LP103" s="18">
        <v>479.60496754431722</v>
      </c>
      <c r="LQ103" s="18">
        <v>470.47256700682641</v>
      </c>
      <c r="LR103" s="18">
        <v>464.95174299538132</v>
      </c>
      <c r="LS103" s="18">
        <v>451.81492076861861</v>
      </c>
      <c r="LT103" s="18">
        <v>445.8592681413889</v>
      </c>
      <c r="LU103" s="18">
        <v>444.95862312340739</v>
      </c>
      <c r="LV103" s="18">
        <v>446.49601717185976</v>
      </c>
      <c r="LW103" s="18">
        <v>445.22851674699785</v>
      </c>
      <c r="LX103" s="18">
        <v>451.43607008957861</v>
      </c>
      <c r="LY103" s="18">
        <v>457.84854266488554</v>
      </c>
      <c r="LZ103" s="18">
        <v>460.16662900972369</v>
      </c>
      <c r="MA103" s="18">
        <v>462.3667618449926</v>
      </c>
      <c r="MB103" s="18">
        <v>459.44491346812248</v>
      </c>
      <c r="MC103" s="18">
        <v>451.23315006887913</v>
      </c>
      <c r="MD103" s="18">
        <v>443.72810812103751</v>
      </c>
      <c r="ME103" s="18">
        <v>443.66913136625288</v>
      </c>
      <c r="MF103" s="18">
        <v>441.32605487108231</v>
      </c>
      <c r="MG103" s="18">
        <v>436.5149511290789</v>
      </c>
      <c r="MH103" s="18">
        <v>439.00596931421757</v>
      </c>
      <c r="MI103" s="18">
        <v>451.32411421608924</v>
      </c>
      <c r="MJ103" s="18">
        <v>461.74000887465479</v>
      </c>
      <c r="MK103" s="18">
        <v>466.3002115073204</v>
      </c>
      <c r="ML103" s="18">
        <v>465.90536713206768</v>
      </c>
      <c r="MM103" s="18">
        <v>464.93774851119514</v>
      </c>
      <c r="MN103" s="18">
        <v>465.6804557790756</v>
      </c>
      <c r="MO103" s="18">
        <v>469.12109967684745</v>
      </c>
      <c r="MP103" s="18">
        <v>472.85162931847572</v>
      </c>
      <c r="MQ103" s="18">
        <v>475.78047493743901</v>
      </c>
      <c r="MR103" s="18">
        <v>473.72928339815138</v>
      </c>
      <c r="MS103" s="18">
        <v>491.80715814864635</v>
      </c>
      <c r="MT103" s="18">
        <v>499.89497040224074</v>
      </c>
      <c r="MU103" s="18">
        <v>502.09010520744323</v>
      </c>
      <c r="MV103" s="18">
        <v>496.12645573210716</v>
      </c>
      <c r="MW103" s="18">
        <v>488.89530583190918</v>
      </c>
      <c r="MX103" s="18">
        <v>487.98666396582126</v>
      </c>
      <c r="MY103" s="18">
        <v>485.26673600363733</v>
      </c>
      <c r="MZ103" s="18">
        <v>488.42549100565913</v>
      </c>
      <c r="NA103" s="18">
        <v>490.8115505594015</v>
      </c>
      <c r="NB103" s="18">
        <v>494.41513023734092</v>
      </c>
      <c r="NC103" s="18">
        <v>495.36775476801392</v>
      </c>
      <c r="ND103" s="18">
        <v>493.89033708035942</v>
      </c>
      <c r="NE103" s="18">
        <v>485.83051379513739</v>
      </c>
      <c r="NF103" s="18">
        <v>488.10661668741699</v>
      </c>
      <c r="NG103" s="18">
        <v>482.41585965371132</v>
      </c>
      <c r="NH103" s="18">
        <v>483.4604479376078</v>
      </c>
      <c r="NI103" s="18">
        <v>483.43545778727531</v>
      </c>
      <c r="NJ103" s="18">
        <v>485.61659810829161</v>
      </c>
      <c r="NK103" s="18">
        <v>495.2887858929634</v>
      </c>
      <c r="NL103" s="18">
        <v>498.40955586647988</v>
      </c>
      <c r="NM103" s="18">
        <v>511.24349747121335</v>
      </c>
      <c r="NN103" s="18">
        <v>509.57615464103219</v>
      </c>
      <c r="NO103" s="18">
        <v>509.32025550162791</v>
      </c>
      <c r="NP103" s="18">
        <v>518.70455675446988</v>
      </c>
      <c r="NQ103" s="18">
        <v>523.89850959956652</v>
      </c>
      <c r="NR103" s="18">
        <v>534.79721396255502</v>
      </c>
      <c r="NS103" s="18">
        <v>537.94897172248363</v>
      </c>
      <c r="NT103" s="18">
        <v>536.21265607738496</v>
      </c>
      <c r="NU103" s="18">
        <v>539.3204311727286</v>
      </c>
      <c r="NV103" s="18">
        <v>534.52232230889797</v>
      </c>
      <c r="NW103" s="18">
        <v>526.65942140829554</v>
      </c>
      <c r="NX103" s="18">
        <v>527.14822874879837</v>
      </c>
      <c r="NY103" s="18">
        <v>523.83453481471543</v>
      </c>
      <c r="NZ103" s="18">
        <v>528.29877527010433</v>
      </c>
      <c r="OA103" s="18">
        <v>522.391103731513</v>
      </c>
      <c r="OB103" s="18">
        <v>524.85513255429271</v>
      </c>
      <c r="OC103" s="18">
        <v>522.66899420320988</v>
      </c>
      <c r="OD103" s="18">
        <v>520.63079754209525</v>
      </c>
      <c r="OE103" s="18">
        <v>520.0710181746482</v>
      </c>
      <c r="OF103" s="18">
        <v>521.23355996811381</v>
      </c>
      <c r="OG103" s="18">
        <v>515.62577023351184</v>
      </c>
      <c r="OH103" s="18">
        <v>524.61522711110115</v>
      </c>
      <c r="OI103" s="18">
        <v>538.02494177949427</v>
      </c>
      <c r="OJ103" s="18">
        <v>539.90719990253444</v>
      </c>
      <c r="OK103" s="18">
        <v>533.76861937487126</v>
      </c>
      <c r="OL103" s="18">
        <v>535.19205833780768</v>
      </c>
      <c r="OM103" s="18">
        <v>519.26733493995664</v>
      </c>
      <c r="ON103" s="18">
        <v>512.35905778205404</v>
      </c>
      <c r="OO103" s="18">
        <v>504.8770067725182</v>
      </c>
      <c r="OP103" s="18">
        <v>499.8199999512434</v>
      </c>
      <c r="OQ103" s="18">
        <v>495.87755383479595</v>
      </c>
      <c r="OR103" s="18">
        <v>493.76138790464404</v>
      </c>
      <c r="OS103" s="18">
        <v>490.59663526654248</v>
      </c>
      <c r="OT103" s="18">
        <v>486.07241845035554</v>
      </c>
      <c r="OU103" s="18">
        <v>490.80755213534832</v>
      </c>
      <c r="OV103" s="18">
        <v>487.62780540704728</v>
      </c>
      <c r="OW103" s="18">
        <v>490.34673376321797</v>
      </c>
      <c r="OX103" s="18">
        <v>493.6524308491945</v>
      </c>
      <c r="OY103" s="18">
        <v>486.79713280999658</v>
      </c>
      <c r="OZ103" s="18">
        <v>480.4376393533945</v>
      </c>
      <c r="PA103" s="18">
        <v>477.36884889256953</v>
      </c>
      <c r="PB103" s="18">
        <v>457.83354857468606</v>
      </c>
      <c r="PC103" s="18">
        <v>455.76736294519901</v>
      </c>
      <c r="PD103" s="18">
        <v>458.82915616393086</v>
      </c>
      <c r="PE103" s="18">
        <v>454.35192083036901</v>
      </c>
      <c r="PF103" s="18">
        <v>447.57559166622161</v>
      </c>
      <c r="PG103" s="18">
        <v>450.6183923707008</v>
      </c>
      <c r="PH103" s="18">
        <v>451.77493652808664</v>
      </c>
      <c r="PI103" s="18">
        <v>454.32693068003653</v>
      </c>
      <c r="PJ103" s="18">
        <v>455.01266040515901</v>
      </c>
      <c r="PK103" s="18">
        <v>460.84036346268653</v>
      </c>
      <c r="PL103" s="18">
        <v>465.1656586822271</v>
      </c>
      <c r="PM103" s="18">
        <v>467.4447603925467</v>
      </c>
      <c r="PN103" s="18">
        <v>468.12149366354942</v>
      </c>
      <c r="PO103" s="18">
        <v>468.84420881116392</v>
      </c>
      <c r="PP103" s="18">
        <v>461.2012212334871</v>
      </c>
      <c r="PQ103" s="18">
        <v>458.77117901515959</v>
      </c>
      <c r="PR103" s="18">
        <v>458.16341855907439</v>
      </c>
      <c r="PS103" s="18">
        <v>450.73334706223011</v>
      </c>
      <c r="PT103" s="18">
        <v>447.49962160921098</v>
      </c>
      <c r="PU103" s="18">
        <v>449.92266658544543</v>
      </c>
      <c r="PV103" s="18">
        <v>447.38266770565514</v>
      </c>
      <c r="PW103" s="18">
        <v>445.66634418082236</v>
      </c>
      <c r="PX103" s="18">
        <v>444.35885951542855</v>
      </c>
      <c r="PY103" s="18">
        <v>442.6485336266756</v>
      </c>
      <c r="PZ103" s="18">
        <v>438.18629238331317</v>
      </c>
      <c r="QA103" s="18">
        <v>430.90316297042369</v>
      </c>
      <c r="QB103" s="18">
        <v>430.11947185599803</v>
      </c>
      <c r="QC103" s="18">
        <v>431.44295021760462</v>
      </c>
      <c r="QD103" s="18">
        <v>423.95290235996248</v>
      </c>
      <c r="QE103" s="18">
        <v>427.28758802032473</v>
      </c>
      <c r="QF103" s="18">
        <v>432.02871934139728</v>
      </c>
      <c r="QG103" s="18">
        <v>436.70587587761878</v>
      </c>
      <c r="QH103" s="18">
        <v>432.98734150815011</v>
      </c>
      <c r="QI103" s="18">
        <v>434.45476313567161</v>
      </c>
      <c r="QJ103" s="18">
        <v>431.66586235857011</v>
      </c>
      <c r="QK103" s="18">
        <v>430.73322994816306</v>
      </c>
      <c r="QL103" s="18">
        <v>426.21800958609583</v>
      </c>
      <c r="QM103" s="18">
        <v>425.29637284183502</v>
      </c>
      <c r="QN103" s="18">
        <v>429.94554040968421</v>
      </c>
      <c r="QO103" s="18">
        <v>426.82177161812785</v>
      </c>
      <c r="QP103" s="18">
        <v>423.53306783437728</v>
      </c>
      <c r="QQ103" s="18">
        <v>426.32296821749208</v>
      </c>
      <c r="QR103" s="18">
        <v>430.36637454128265</v>
      </c>
      <c r="QS103" s="18">
        <v>433.06531077718734</v>
      </c>
      <c r="QT103" s="18">
        <v>436.37700549924369</v>
      </c>
      <c r="QU103" s="18">
        <v>438.72108160042762</v>
      </c>
      <c r="QV103" s="18">
        <v>437.48756778001786</v>
      </c>
      <c r="QW103" s="18">
        <v>440.52137203037739</v>
      </c>
      <c r="QX103" s="18">
        <v>440.93620852589606</v>
      </c>
      <c r="QY103" s="18">
        <v>442.88144182777404</v>
      </c>
      <c r="QZ103" s="18">
        <v>437.45058235752583</v>
      </c>
      <c r="RA103" s="18">
        <v>435.60331044495103</v>
      </c>
      <c r="RB103" s="18">
        <v>434.71366109311577</v>
      </c>
      <c r="RC103" s="18">
        <v>432.21364645385745</v>
      </c>
      <c r="RD103" s="18">
        <v>428.17823697817323</v>
      </c>
      <c r="RE103" s="18">
        <v>424.59065099644658</v>
      </c>
      <c r="RF103" s="18">
        <v>426.44392054510121</v>
      </c>
      <c r="RG103" s="18">
        <v>428.95792966854572</v>
      </c>
      <c r="RH103" s="18">
        <v>428.83297891688346</v>
      </c>
      <c r="RI103" s="18">
        <v>428.74701279973982</v>
      </c>
      <c r="RJ103" s="18">
        <v>428.5940730797052</v>
      </c>
      <c r="RK103" s="18">
        <v>432.89737696695329</v>
      </c>
      <c r="RL103" s="18">
        <v>430.51231701922416</v>
      </c>
      <c r="RM103" s="18">
        <v>429.69963733041288</v>
      </c>
      <c r="RN103" s="18">
        <v>430.38536705553531</v>
      </c>
      <c r="RO103" s="18">
        <v>426.31297215735913</v>
      </c>
      <c r="RP103" s="18">
        <v>426.77279092347618</v>
      </c>
      <c r="RQ103" s="18">
        <v>427.09466405975814</v>
      </c>
      <c r="RR103" s="18">
        <v>421.20298621737959</v>
      </c>
      <c r="RS103" s="18">
        <v>419.47266820836063</v>
      </c>
      <c r="RT103" s="18">
        <v>418.44307401466369</v>
      </c>
      <c r="RU103" s="18">
        <v>421.4298967823982</v>
      </c>
      <c r="RV103" s="18">
        <v>419.52264850902554</v>
      </c>
      <c r="RW103" s="18">
        <v>415.09339426410196</v>
      </c>
      <c r="RX103" s="18">
        <v>409.88144851076606</v>
      </c>
      <c r="RY103" s="18">
        <v>414.71054516100884</v>
      </c>
      <c r="RZ103" s="18">
        <v>416.37488917315005</v>
      </c>
      <c r="SA103" s="18">
        <v>421.56684280622005</v>
      </c>
      <c r="SB103" s="18">
        <v>423.05725537204739</v>
      </c>
      <c r="SC103" s="18">
        <v>425.29437362980843</v>
      </c>
      <c r="SD103" s="18">
        <v>425.11644375944138</v>
      </c>
      <c r="SE103" s="18">
        <v>424.85954501402375</v>
      </c>
      <c r="SF103" s="18">
        <v>428.31418339598179</v>
      </c>
      <c r="SG103" s="18">
        <v>431.49093130624294</v>
      </c>
      <c r="SH103" s="18">
        <v>428.69803210508826</v>
      </c>
      <c r="SI103" s="18">
        <v>425.63423967432976</v>
      </c>
      <c r="SJ103" s="18">
        <v>424.0838507477045</v>
      </c>
      <c r="SK103" s="18">
        <v>425.04747094452381</v>
      </c>
      <c r="SL103" s="18">
        <v>427.27759196019173</v>
      </c>
      <c r="SM103" s="18">
        <v>425.91612857007982</v>
      </c>
      <c r="SN103" s="18">
        <v>424.75858480668069</v>
      </c>
      <c r="SO103" s="18">
        <v>432.16666497123242</v>
      </c>
    </row>
    <row r="104" spans="1:513" x14ac:dyDescent="0.25">
      <c r="A104" s="5" t="s">
        <v>326</v>
      </c>
      <c r="B104" s="5" t="str">
        <f ca="1">_xlfn.XLOOKUP(A104,bonds[worksheet get],bonds[unique lookup],"-")</f>
        <v>EDF 5 1/4 PERP nc-23</v>
      </c>
      <c r="C104" s="5" t="str">
        <f ca="1">_xlfn.XLOOKUP(A104,bonds[worksheet get],bonds[ID_ISIN],"-")</f>
        <v>USF2893TAF33</v>
      </c>
      <c r="D104" s="18">
        <f ca="1">_xll.BDH(A104,"blp_i_sprd_mid","-2AY",,"Dates=H","Fill=C","Sort=R","Dir=H","factor="&amp;_xlfn.XLOOKUP(A104,bonds[worksheet get],bonds[yas/blp factor]),"cols=263;rows=1")</f>
        <v>378.80399999999997</v>
      </c>
      <c r="E104" s="18">
        <v>443.77</v>
      </c>
      <c r="F104" s="18">
        <v>407.54300000000001</v>
      </c>
      <c r="G104" s="18">
        <v>366.88900000000001</v>
      </c>
      <c r="H104" s="18">
        <v>435.58</v>
      </c>
      <c r="I104" s="18">
        <v>410.60700000000003</v>
      </c>
      <c r="J104" s="18">
        <v>366.47</v>
      </c>
      <c r="K104" s="18">
        <v>416.97699999999998</v>
      </c>
      <c r="L104" s="18">
        <v>487.14699999999999</v>
      </c>
      <c r="M104" s="18">
        <v>463.19</v>
      </c>
      <c r="N104" s="18">
        <v>526.53899999999999</v>
      </c>
      <c r="O104" s="18">
        <v>490.98200000000003</v>
      </c>
      <c r="P104" s="18">
        <v>520.476</v>
      </c>
      <c r="Q104" s="18">
        <v>542.26199999999994</v>
      </c>
      <c r="R104" s="18">
        <v>506.66899999999998</v>
      </c>
      <c r="S104" s="18">
        <v>503.81900000000002</v>
      </c>
      <c r="T104" s="18">
        <v>393.51799999999997</v>
      </c>
      <c r="U104" s="18">
        <v>489.721</v>
      </c>
      <c r="V104" s="18">
        <v>574.71699999999998</v>
      </c>
      <c r="W104" s="18">
        <v>622.15</v>
      </c>
      <c r="X104" s="18">
        <v>664.154</v>
      </c>
      <c r="Y104" s="18">
        <v>978.346</v>
      </c>
      <c r="Z104" s="18">
        <v>821.05499999999995</v>
      </c>
      <c r="AA104" s="18">
        <v>620.62900000000002</v>
      </c>
      <c r="AB104" s="18">
        <v>351.733</v>
      </c>
      <c r="AC104" s="18">
        <v>185.17099999999999</v>
      </c>
      <c r="AD104" s="18">
        <v>172.7</v>
      </c>
      <c r="AE104" s="18">
        <v>179.196</v>
      </c>
      <c r="AF104" s="18">
        <v>162.97</v>
      </c>
      <c r="AG104" s="18">
        <v>170.65299999999999</v>
      </c>
      <c r="AH104" s="18">
        <v>194.78</v>
      </c>
      <c r="AI104" s="18">
        <v>198.846</v>
      </c>
      <c r="AJ104" s="18">
        <v>161.512</v>
      </c>
      <c r="AK104" s="18">
        <v>187.809</v>
      </c>
      <c r="AL104" s="18">
        <v>221.96</v>
      </c>
      <c r="AM104" s="18">
        <v>159.96</v>
      </c>
      <c r="AN104" s="18">
        <v>196.35900000000001</v>
      </c>
      <c r="AO104" s="18">
        <v>232.971</v>
      </c>
      <c r="AP104" s="18">
        <v>249.40199999999999</v>
      </c>
      <c r="AQ104" s="18">
        <v>227.792</v>
      </c>
      <c r="AR104" s="18">
        <v>231.852</v>
      </c>
      <c r="AS104" s="18">
        <v>226.35300000000001</v>
      </c>
      <c r="AT104" s="18">
        <v>265.20800000000003</v>
      </c>
      <c r="AU104" s="18">
        <v>224.69800000000001</v>
      </c>
      <c r="AV104" s="18">
        <v>244.94200000000001</v>
      </c>
      <c r="AW104" s="18">
        <v>259.702</v>
      </c>
      <c r="AX104" s="18">
        <v>259.87099999999998</v>
      </c>
      <c r="AY104" s="18">
        <v>273.923</v>
      </c>
      <c r="AZ104" s="18">
        <v>210.55600000000001</v>
      </c>
      <c r="BA104" s="18">
        <v>249.547</v>
      </c>
      <c r="BB104" s="18">
        <v>229.80500000000001</v>
      </c>
      <c r="BC104" s="18">
        <v>291.428</v>
      </c>
      <c r="BD104" s="18">
        <v>242.13399999999999</v>
      </c>
      <c r="BE104" s="18">
        <v>219.595</v>
      </c>
      <c r="BF104" s="18">
        <v>218.59</v>
      </c>
      <c r="BG104" s="18">
        <v>267.42700000000002</v>
      </c>
      <c r="BH104" s="18">
        <v>212.52699999999999</v>
      </c>
      <c r="BI104" s="18">
        <v>248.45699999999999</v>
      </c>
      <c r="BJ104" s="18">
        <v>293.23599999999999</v>
      </c>
      <c r="BK104" s="18">
        <v>277.76799999999997</v>
      </c>
      <c r="BL104" s="18">
        <v>291.387</v>
      </c>
      <c r="BM104" s="18">
        <v>278.51100000000002</v>
      </c>
      <c r="BN104" s="18">
        <v>265.923</v>
      </c>
      <c r="BO104" s="18">
        <v>326.57600000000002</v>
      </c>
      <c r="BP104" s="18">
        <v>278.714</v>
      </c>
      <c r="BQ104" s="18">
        <v>242.14099999999999</v>
      </c>
      <c r="BR104" s="18">
        <v>255.34800000000001</v>
      </c>
      <c r="BS104" s="18">
        <v>286.63900000000001</v>
      </c>
      <c r="BT104" s="18">
        <v>262.16300000000001</v>
      </c>
      <c r="BU104" s="18">
        <v>273.20999999999998</v>
      </c>
      <c r="BV104" s="18">
        <v>278.34800000000001</v>
      </c>
      <c r="BW104" s="18">
        <v>270.04199999999997</v>
      </c>
      <c r="BX104" s="18">
        <v>264.26</v>
      </c>
      <c r="BY104" s="18">
        <v>288.83300000000003</v>
      </c>
      <c r="BZ104" s="18">
        <v>297.78500000000003</v>
      </c>
      <c r="CA104" s="18">
        <v>311.125</v>
      </c>
      <c r="CB104" s="18">
        <v>305.48</v>
      </c>
      <c r="CC104" s="18">
        <v>296.63</v>
      </c>
      <c r="CD104" s="18">
        <v>294.483</v>
      </c>
      <c r="CE104" s="18">
        <v>313.67200000000003</v>
      </c>
      <c r="CF104" s="18">
        <v>305.13200000000001</v>
      </c>
      <c r="CG104" s="18">
        <v>266.25799999999998</v>
      </c>
      <c r="CH104" s="18">
        <v>248.55799999999999</v>
      </c>
      <c r="CI104" s="18">
        <v>232.31899999999999</v>
      </c>
      <c r="CJ104" s="18">
        <v>263.18400000000003</v>
      </c>
      <c r="CK104" s="18">
        <v>269.43700000000001</v>
      </c>
      <c r="CL104" s="18">
        <v>275.98700000000002</v>
      </c>
      <c r="CM104" s="18">
        <v>251.21600000000001</v>
      </c>
      <c r="CN104" s="18">
        <v>256.02</v>
      </c>
      <c r="CO104" s="18">
        <v>257.642</v>
      </c>
      <c r="CP104" s="18">
        <v>254.459</v>
      </c>
      <c r="CQ104" s="18">
        <v>266.38099999999997</v>
      </c>
      <c r="CR104" s="18">
        <v>289.37200000000001</v>
      </c>
      <c r="CS104" s="18">
        <v>283.57499999999999</v>
      </c>
      <c r="CT104" s="18">
        <v>289.63600000000002</v>
      </c>
      <c r="CU104" s="18">
        <v>260.75700000000001</v>
      </c>
      <c r="CV104" s="18">
        <v>271.24700000000001</v>
      </c>
      <c r="CW104" s="18">
        <v>286.197</v>
      </c>
      <c r="CX104" s="18">
        <v>247.59700000000001</v>
      </c>
      <c r="CY104" s="18">
        <v>252.26300000000001</v>
      </c>
      <c r="CZ104" s="18">
        <v>251.464</v>
      </c>
      <c r="DA104" s="18">
        <v>300.28100000000001</v>
      </c>
      <c r="DB104" s="18">
        <v>249.05699999999999</v>
      </c>
      <c r="DC104" s="18">
        <v>301.14800000000002</v>
      </c>
      <c r="DD104" s="18">
        <v>258.161</v>
      </c>
      <c r="DE104" s="18">
        <v>334.49599999999998</v>
      </c>
      <c r="DF104" s="18">
        <v>266.322</v>
      </c>
      <c r="DG104" s="18">
        <v>314.33100000000002</v>
      </c>
      <c r="DH104" s="18">
        <v>320.553</v>
      </c>
      <c r="DI104" s="18">
        <v>304.15199999999999</v>
      </c>
      <c r="DJ104" s="18">
        <v>246.185</v>
      </c>
      <c r="DK104" s="18">
        <v>309.37299999999999</v>
      </c>
      <c r="DL104" s="18">
        <v>310.31099999999998</v>
      </c>
      <c r="DM104" s="18">
        <v>255.13200000000001</v>
      </c>
      <c r="DN104" s="18">
        <v>282.25299999999999</v>
      </c>
      <c r="DO104" s="18">
        <v>298.10599999999999</v>
      </c>
      <c r="DP104" s="18">
        <v>305.50400000000002</v>
      </c>
      <c r="DQ104" s="18">
        <v>313.685</v>
      </c>
      <c r="DR104" s="18">
        <v>290.39699999999999</v>
      </c>
      <c r="DS104" s="18">
        <v>302.65499999999997</v>
      </c>
      <c r="DT104" s="18">
        <v>260.34899999999999</v>
      </c>
      <c r="DU104" s="18">
        <v>244.642</v>
      </c>
      <c r="DV104" s="18">
        <v>237.31</v>
      </c>
      <c r="DW104" s="18">
        <v>242.251</v>
      </c>
      <c r="DX104" s="18">
        <v>238.214</v>
      </c>
      <c r="DY104" s="18">
        <v>242.422</v>
      </c>
      <c r="DZ104" s="18">
        <v>228.34399999999999</v>
      </c>
      <c r="EA104" s="18">
        <v>255.017</v>
      </c>
      <c r="EB104" s="18">
        <v>240.39500000000001</v>
      </c>
      <c r="EC104" s="18">
        <v>219.869</v>
      </c>
      <c r="ED104" s="18">
        <v>209.72499999999999</v>
      </c>
      <c r="EE104" s="18">
        <v>227.999</v>
      </c>
      <c r="EF104" s="18">
        <v>232.46799999999999</v>
      </c>
      <c r="EG104" s="18">
        <v>254.99</v>
      </c>
      <c r="EH104" s="18">
        <v>283.21100000000001</v>
      </c>
      <c r="EI104" s="18">
        <v>262.56099999999998</v>
      </c>
      <c r="EJ104" s="18">
        <v>237.28</v>
      </c>
      <c r="EK104" s="18">
        <v>278.07900000000001</v>
      </c>
      <c r="EL104" s="18">
        <v>271.58</v>
      </c>
      <c r="EM104" s="18">
        <v>290.56099999999998</v>
      </c>
      <c r="EN104" s="18">
        <v>309.96800000000002</v>
      </c>
      <c r="EO104" s="18">
        <v>277.80200000000002</v>
      </c>
      <c r="EP104" s="18">
        <v>270.351</v>
      </c>
      <c r="EQ104" s="18">
        <v>250.31800000000001</v>
      </c>
      <c r="ER104" s="18">
        <v>286.79899999999998</v>
      </c>
      <c r="ES104" s="18">
        <v>230.38900000000001</v>
      </c>
      <c r="ET104" s="18">
        <v>310.577</v>
      </c>
      <c r="EU104" s="18">
        <v>305.11700000000002</v>
      </c>
      <c r="EV104" s="18">
        <v>296.995</v>
      </c>
      <c r="EW104" s="18">
        <v>254.67599999999999</v>
      </c>
      <c r="EX104" s="18">
        <v>295.19900000000001</v>
      </c>
      <c r="EY104" s="18">
        <v>328.79199999999997</v>
      </c>
      <c r="EZ104" s="18">
        <v>292.41399999999999</v>
      </c>
      <c r="FA104" s="18">
        <v>300.798</v>
      </c>
      <c r="FB104" s="18">
        <v>326.06299999999999</v>
      </c>
      <c r="FC104" s="18">
        <v>275.779</v>
      </c>
      <c r="FD104" s="18">
        <v>295.70699999999999</v>
      </c>
      <c r="FE104" s="18">
        <v>348.10500000000002</v>
      </c>
      <c r="FF104" s="18">
        <v>241.31</v>
      </c>
      <c r="FG104" s="18">
        <v>295.89299999999997</v>
      </c>
      <c r="FH104" s="18">
        <v>277.10700000000003</v>
      </c>
      <c r="FI104" s="18">
        <v>282.98</v>
      </c>
      <c r="FJ104" s="18">
        <v>317.36599999999999</v>
      </c>
      <c r="FK104" s="18">
        <v>294.875</v>
      </c>
      <c r="FL104" s="18">
        <v>272.608</v>
      </c>
      <c r="FM104" s="18">
        <v>303.07</v>
      </c>
      <c r="FN104" s="18">
        <v>309.35300000000001</v>
      </c>
      <c r="FO104" s="18">
        <v>327.69200000000001</v>
      </c>
      <c r="FP104" s="18">
        <v>324.36700000000002</v>
      </c>
      <c r="FQ104" s="18">
        <v>259.88499999999999</v>
      </c>
      <c r="FR104" s="18">
        <v>301.43099999999998</v>
      </c>
      <c r="FS104" s="18">
        <v>337.48700000000002</v>
      </c>
      <c r="FT104" s="18">
        <v>361.81400000000002</v>
      </c>
      <c r="FU104" s="18">
        <v>354.41800000000001</v>
      </c>
      <c r="FV104" s="18">
        <v>342.89699999999999</v>
      </c>
      <c r="FW104" s="18">
        <v>335.69299999999998</v>
      </c>
      <c r="FX104" s="18">
        <v>348.16300000000001</v>
      </c>
      <c r="FY104" s="18">
        <v>416.072</v>
      </c>
      <c r="FZ104" s="18">
        <v>407.346</v>
      </c>
      <c r="GA104" s="18">
        <v>388.70400000000001</v>
      </c>
      <c r="GB104" s="18">
        <v>371.73</v>
      </c>
      <c r="GC104" s="18">
        <v>372.911</v>
      </c>
      <c r="GD104" s="18">
        <v>371.30900000000003</v>
      </c>
      <c r="GE104" s="18">
        <v>379.35199999999998</v>
      </c>
      <c r="GF104" s="18">
        <v>429.01100000000002</v>
      </c>
      <c r="GG104" s="18">
        <v>427.12900000000002</v>
      </c>
      <c r="GH104" s="18">
        <v>435.423</v>
      </c>
      <c r="GI104" s="18">
        <v>388.48899999999998</v>
      </c>
      <c r="GJ104" s="18">
        <v>385.858</v>
      </c>
      <c r="GK104" s="18">
        <v>356.68700000000001</v>
      </c>
      <c r="GL104" s="18">
        <v>333.13400000000001</v>
      </c>
      <c r="GM104" s="18">
        <v>340.04</v>
      </c>
      <c r="GN104" s="18">
        <v>341.04700000000003</v>
      </c>
      <c r="GO104" s="18">
        <v>367.66699999999997</v>
      </c>
      <c r="GP104" s="18">
        <v>375.37599999999998</v>
      </c>
      <c r="GQ104" s="18">
        <v>327.63900000000001</v>
      </c>
      <c r="GR104" s="18">
        <v>340.19</v>
      </c>
      <c r="GS104" s="18">
        <v>325.08499999999998</v>
      </c>
      <c r="GT104" s="18">
        <v>296.17099999999999</v>
      </c>
      <c r="GU104" s="18">
        <v>269.88</v>
      </c>
      <c r="GV104" s="18">
        <v>267.30099999999999</v>
      </c>
      <c r="GW104" s="18">
        <v>239.58600000000001</v>
      </c>
      <c r="GX104" s="18">
        <v>279.49200000000002</v>
      </c>
      <c r="GY104" s="18">
        <v>245.13</v>
      </c>
      <c r="GZ104" s="18">
        <v>284.38099999999997</v>
      </c>
      <c r="HA104" s="18">
        <v>306.50299999999999</v>
      </c>
      <c r="HB104" s="18">
        <v>297.27800000000002</v>
      </c>
      <c r="HC104" s="18">
        <v>283.75299999999999</v>
      </c>
      <c r="HD104" s="18">
        <v>287.51499999999999</v>
      </c>
      <c r="HE104" s="18">
        <v>263.11900000000003</v>
      </c>
      <c r="HF104" s="18">
        <v>273.74</v>
      </c>
      <c r="HG104" s="18">
        <v>300.44200000000001</v>
      </c>
      <c r="HH104" s="18">
        <v>287.88900000000001</v>
      </c>
      <c r="HI104" s="18">
        <v>281.86500000000001</v>
      </c>
      <c r="HJ104" s="18">
        <v>292.142</v>
      </c>
      <c r="HK104" s="18">
        <v>248.035</v>
      </c>
      <c r="HL104" s="18">
        <v>187.583</v>
      </c>
      <c r="HM104" s="18">
        <v>218.863</v>
      </c>
      <c r="HN104" s="18">
        <v>236.53899999999999</v>
      </c>
      <c r="HO104" s="18">
        <v>222.011</v>
      </c>
      <c r="HP104" s="18">
        <v>202.99299999999999</v>
      </c>
      <c r="HQ104" s="18">
        <v>220.65</v>
      </c>
      <c r="HR104" s="18">
        <v>231.274</v>
      </c>
      <c r="HS104" s="18">
        <v>222.64699999999999</v>
      </c>
      <c r="HT104" s="18">
        <v>199.91300000000001</v>
      </c>
      <c r="HU104" s="18">
        <v>193.37</v>
      </c>
      <c r="HV104" s="18">
        <v>206.42500000000001</v>
      </c>
      <c r="HW104" s="18">
        <v>198.041</v>
      </c>
      <c r="HX104" s="18">
        <v>223.50399999999999</v>
      </c>
      <c r="HY104" s="18">
        <v>198.97200000000001</v>
      </c>
      <c r="HZ104" s="18">
        <v>227.00200000000001</v>
      </c>
      <c r="IA104" s="18">
        <v>237.95400000000001</v>
      </c>
      <c r="IB104" s="18">
        <v>221.751</v>
      </c>
      <c r="IC104" s="18">
        <v>247.92500000000001</v>
      </c>
      <c r="ID104" s="18">
        <v>247.86600000000001</v>
      </c>
      <c r="IE104" s="18">
        <v>217.76900000000001</v>
      </c>
      <c r="IF104" s="18">
        <v>241.11500000000001</v>
      </c>
      <c r="IG104" s="18">
        <v>253.92500000000001</v>
      </c>
      <c r="IH104" s="18">
        <v>246.73500000000001</v>
      </c>
      <c r="II104" s="18">
        <v>253.92</v>
      </c>
      <c r="IJ104" s="18">
        <v>237.566</v>
      </c>
      <c r="IK104" s="18">
        <v>253.136</v>
      </c>
      <c r="IL104" s="18">
        <v>255.84899999999999</v>
      </c>
      <c r="IM104" s="18">
        <v>249.96299999999999</v>
      </c>
      <c r="IN104" s="18">
        <v>244.126</v>
      </c>
      <c r="IO104" s="18">
        <v>230.126</v>
      </c>
      <c r="IP104" s="18">
        <v>246.02099999999999</v>
      </c>
      <c r="IQ104" s="18">
        <v>231.06399999999999</v>
      </c>
      <c r="IR104" s="18">
        <v>233.44499999999999</v>
      </c>
      <c r="IS104" s="18">
        <v>230.642</v>
      </c>
      <c r="IT104" s="18">
        <v>227.88</v>
      </c>
      <c r="IU104" s="18">
        <v>249.99600000000001</v>
      </c>
      <c r="IV104" s="18">
        <v>235.39099999999999</v>
      </c>
      <c r="IW104" s="18">
        <v>220.33699999999999</v>
      </c>
      <c r="IX104" s="18">
        <v>242.601</v>
      </c>
      <c r="IY104" s="18">
        <v>236.66399999999999</v>
      </c>
      <c r="IZ104" s="18">
        <v>256.93700000000001</v>
      </c>
      <c r="JA104" s="18">
        <v>246.87899999999999</v>
      </c>
      <c r="JB104" s="18">
        <v>247.46899999999999</v>
      </c>
      <c r="JC104" s="18">
        <v>250.28899999999999</v>
      </c>
      <c r="JD104" s="18">
        <v>260.83499999999998</v>
      </c>
      <c r="JE104" s="18">
        <v>277.584</v>
      </c>
      <c r="JF104" s="18">
        <v>254.10599999999999</v>
      </c>
      <c r="JG104" s="18"/>
      <c r="JH104" s="18"/>
      <c r="JI104" s="18"/>
      <c r="JJ104" s="18"/>
      <c r="JK104" s="18"/>
      <c r="JL104" s="18"/>
      <c r="JM104" s="18"/>
      <c r="JN104" s="18"/>
      <c r="JO104" s="18"/>
      <c r="JP104" s="18"/>
      <c r="JQ104" s="18"/>
      <c r="JR104" s="18"/>
      <c r="JS104" s="18"/>
      <c r="JT104" s="18"/>
      <c r="JU104" s="18"/>
      <c r="JV104" s="18"/>
      <c r="JW104" s="18"/>
      <c r="JX104" s="18"/>
      <c r="JY104" s="18"/>
      <c r="JZ104" s="18"/>
      <c r="KA104" s="18"/>
      <c r="KB104" s="18"/>
      <c r="KC104" s="18"/>
      <c r="KD104" s="18"/>
      <c r="KE104" s="18"/>
      <c r="KF104" s="18"/>
      <c r="KG104" s="18"/>
      <c r="KH104" s="18"/>
      <c r="KI104" s="18"/>
      <c r="KJ104" s="18"/>
      <c r="KK104" s="18"/>
      <c r="KL104" s="18"/>
      <c r="KM104" s="18"/>
      <c r="KN104" s="18"/>
      <c r="KO104" s="18"/>
      <c r="KP104" s="18"/>
      <c r="KQ104" s="18"/>
      <c r="KR104" s="18"/>
      <c r="KS104" s="18"/>
      <c r="KT104" s="18"/>
      <c r="KU104" s="18"/>
      <c r="KV104" s="18"/>
      <c r="KW104" s="18"/>
      <c r="KX104" s="18"/>
      <c r="KY104" s="18"/>
      <c r="KZ104" s="18"/>
      <c r="LA104" s="18"/>
      <c r="LB104" s="18"/>
      <c r="LC104" s="18"/>
      <c r="LD104" s="18"/>
      <c r="LE104" s="18"/>
      <c r="LF104" s="18"/>
      <c r="LG104" s="18"/>
      <c r="LH104" s="18"/>
      <c r="LI104" s="18"/>
      <c r="LJ104" s="18"/>
      <c r="LK104" s="18"/>
      <c r="LL104" s="18"/>
      <c r="LM104" s="18"/>
      <c r="LN104" s="18"/>
      <c r="LO104" s="18"/>
      <c r="LP104" s="18"/>
      <c r="LQ104" s="18"/>
      <c r="LR104" s="18"/>
      <c r="LS104" s="18"/>
      <c r="LT104" s="18"/>
      <c r="LU104" s="18"/>
      <c r="LV104" s="18"/>
      <c r="LW104" s="18"/>
      <c r="LX104" s="18"/>
      <c r="LY104" s="18"/>
      <c r="LZ104" s="18"/>
      <c r="MA104" s="18"/>
      <c r="MB104" s="18"/>
      <c r="MC104" s="18"/>
      <c r="MD104" s="18"/>
      <c r="ME104" s="18"/>
      <c r="MF104" s="18"/>
      <c r="MG104" s="18"/>
      <c r="MH104" s="18"/>
      <c r="MI104" s="18"/>
      <c r="MJ104" s="18"/>
      <c r="MK104" s="18"/>
      <c r="ML104" s="18"/>
      <c r="MM104" s="18"/>
      <c r="MN104" s="18"/>
      <c r="MO104" s="18"/>
      <c r="MP104" s="18"/>
      <c r="MQ104" s="18"/>
      <c r="MR104" s="18"/>
      <c r="MS104" s="18"/>
      <c r="MT104" s="18"/>
      <c r="MU104" s="18"/>
      <c r="MV104" s="18"/>
      <c r="MW104" s="18"/>
      <c r="MX104" s="18"/>
      <c r="MY104" s="18"/>
      <c r="MZ104" s="18"/>
      <c r="NA104" s="18"/>
      <c r="NB104" s="18"/>
      <c r="NC104" s="18"/>
      <c r="ND104" s="18"/>
      <c r="NE104" s="18"/>
      <c r="NF104" s="18"/>
      <c r="NG104" s="18"/>
      <c r="NH104" s="18"/>
      <c r="NI104" s="18"/>
      <c r="NJ104" s="18"/>
      <c r="NK104" s="18"/>
      <c r="NL104" s="18"/>
      <c r="NM104" s="18"/>
      <c r="NN104" s="18"/>
      <c r="NO104" s="18"/>
      <c r="NP104" s="18"/>
      <c r="NQ104" s="18"/>
      <c r="NR104" s="18"/>
      <c r="NS104" s="18"/>
      <c r="NT104" s="18"/>
      <c r="NU104" s="18"/>
      <c r="NV104" s="18"/>
      <c r="NW104" s="18"/>
      <c r="NX104" s="18"/>
      <c r="NY104" s="18"/>
      <c r="NZ104" s="18"/>
      <c r="OA104" s="18"/>
      <c r="OB104" s="18"/>
      <c r="OC104" s="18"/>
      <c r="OD104" s="18"/>
      <c r="OE104" s="18"/>
      <c r="OF104" s="18"/>
      <c r="OG104" s="18"/>
      <c r="OH104" s="18"/>
      <c r="OI104" s="18"/>
      <c r="OJ104" s="18"/>
      <c r="OK104" s="18"/>
      <c r="OL104" s="18"/>
      <c r="OM104" s="18"/>
      <c r="ON104" s="18"/>
      <c r="OO104" s="18"/>
      <c r="OP104" s="18"/>
      <c r="OQ104" s="18"/>
      <c r="OR104" s="18"/>
      <c r="OS104" s="18"/>
      <c r="OT104" s="18"/>
      <c r="OU104" s="18"/>
      <c r="OV104" s="18"/>
      <c r="OW104" s="18"/>
      <c r="OX104" s="18"/>
      <c r="OY104" s="18"/>
      <c r="OZ104" s="18"/>
      <c r="PA104" s="18"/>
      <c r="PB104" s="18"/>
      <c r="PC104" s="18"/>
      <c r="PD104" s="18"/>
      <c r="PE104" s="18"/>
      <c r="PF104" s="18"/>
      <c r="PG104" s="18"/>
      <c r="PH104" s="18"/>
      <c r="PI104" s="18"/>
      <c r="PJ104" s="18"/>
      <c r="PK104" s="18"/>
      <c r="PL104" s="18"/>
      <c r="PM104" s="18"/>
      <c r="PN104" s="18"/>
      <c r="PO104" s="18"/>
      <c r="PP104" s="18"/>
      <c r="PQ104" s="18"/>
      <c r="PR104" s="18"/>
      <c r="PS104" s="18"/>
      <c r="PT104" s="18"/>
      <c r="PU104" s="18"/>
      <c r="PV104" s="18"/>
      <c r="PW104" s="18"/>
      <c r="PX104" s="18"/>
      <c r="PY104" s="18"/>
      <c r="PZ104" s="18"/>
      <c r="QA104" s="18"/>
      <c r="QB104" s="18"/>
      <c r="QC104" s="18"/>
      <c r="QD104" s="18"/>
      <c r="QE104" s="18"/>
      <c r="QF104" s="18"/>
      <c r="QG104" s="18"/>
      <c r="QH104" s="18"/>
      <c r="QI104" s="18"/>
      <c r="QJ104" s="18"/>
      <c r="QK104" s="18"/>
      <c r="QL104" s="18"/>
      <c r="QM104" s="18"/>
      <c r="QN104" s="18"/>
      <c r="QO104" s="18"/>
      <c r="QP104" s="18"/>
      <c r="QQ104" s="18"/>
      <c r="QR104" s="18"/>
      <c r="QS104" s="18"/>
      <c r="QT104" s="18"/>
      <c r="QU104" s="18"/>
      <c r="QV104" s="18"/>
      <c r="QW104" s="18"/>
      <c r="QX104" s="18"/>
      <c r="QY104" s="18"/>
      <c r="QZ104" s="18"/>
      <c r="RA104" s="18"/>
      <c r="RB104" s="18"/>
      <c r="RC104" s="18"/>
      <c r="RD104" s="18"/>
      <c r="RE104" s="18"/>
      <c r="RF104" s="18"/>
      <c r="RG104" s="18"/>
      <c r="RH104" s="18"/>
      <c r="RI104" s="18"/>
      <c r="RJ104" s="18"/>
      <c r="RK104" s="18"/>
      <c r="RL104" s="18"/>
      <c r="RM104" s="18"/>
      <c r="RN104" s="18"/>
      <c r="RO104" s="18"/>
      <c r="RP104" s="18"/>
      <c r="RQ104" s="18"/>
      <c r="RR104" s="18"/>
      <c r="RS104" s="18"/>
      <c r="RT104" s="18"/>
      <c r="RU104" s="18"/>
      <c r="RV104" s="18"/>
      <c r="RW104" s="18"/>
      <c r="RX104" s="18"/>
      <c r="RY104" s="18"/>
      <c r="RZ104" s="18"/>
      <c r="SA104" s="18"/>
      <c r="SB104" s="18"/>
      <c r="SC104" s="18"/>
      <c r="SD104" s="18"/>
      <c r="SE104" s="18"/>
      <c r="SF104" s="18"/>
      <c r="SG104" s="18"/>
      <c r="SH104" s="18"/>
      <c r="SI104" s="18"/>
      <c r="SJ104" s="18"/>
      <c r="SK104" s="18"/>
      <c r="SL104" s="18"/>
      <c r="SM104" s="18"/>
      <c r="SN104" s="18"/>
      <c r="SO104" s="18"/>
    </row>
    <row r="105" spans="1:513" x14ac:dyDescent="0.25">
      <c r="A105" s="5" t="s">
        <v>327</v>
      </c>
      <c r="B105" s="5" t="str">
        <f ca="1">_xlfn.XLOOKUP(A105,bonds[worksheet get],bonds[unique lookup],"-")</f>
        <v>EDF 5 5/8 PERP nc-24</v>
      </c>
      <c r="C105" s="5" t="str">
        <f ca="1">_xlfn.XLOOKUP(A105,bonds[worksheet get],bonds[ID_ISIN],"-")</f>
        <v>USF2893TAM83</v>
      </c>
      <c r="D105" s="18">
        <f ca="1">_xll.BDH(A105,"blp_i_sprd_mid","-2AY",,"Dates=H","Fill=C","Sort=R","Dir=H","factor="&amp;_xlfn.XLOOKUP(A105,bonds[worksheet get],bonds[yas/blp factor]),"cols=134;rows=1")</f>
        <v>376.51600000000002</v>
      </c>
      <c r="E105" s="18">
        <v>427.19900000000001</v>
      </c>
      <c r="F105" s="18">
        <v>426.238</v>
      </c>
      <c r="G105" s="18">
        <v>494.452</v>
      </c>
      <c r="H105" s="18">
        <v>448.45</v>
      </c>
      <c r="I105" s="18">
        <v>433.63</v>
      </c>
      <c r="J105" s="18">
        <v>451.31099999999998</v>
      </c>
      <c r="K105" s="18">
        <v>445.95499999999998</v>
      </c>
      <c r="L105" s="18">
        <v>440.48</v>
      </c>
      <c r="M105" s="18">
        <v>494.351</v>
      </c>
      <c r="N105" s="18">
        <v>568.54399999999998</v>
      </c>
      <c r="O105" s="18">
        <v>567.17200000000003</v>
      </c>
      <c r="P105" s="18">
        <v>577.08199999999999</v>
      </c>
      <c r="Q105" s="18">
        <v>556.68399999999997</v>
      </c>
      <c r="R105" s="18">
        <v>477.37099999999998</v>
      </c>
      <c r="S105" s="18">
        <v>568.524</v>
      </c>
      <c r="T105" s="18">
        <v>590.81500000000005</v>
      </c>
      <c r="U105" s="18">
        <v>610.84500000000003</v>
      </c>
      <c r="V105" s="18">
        <v>551.73099999999999</v>
      </c>
      <c r="W105" s="18">
        <v>294.78199999999998</v>
      </c>
      <c r="X105" s="18">
        <v>307.76499999999999</v>
      </c>
      <c r="Y105" s="18">
        <v>261.23899999999998</v>
      </c>
      <c r="Z105" s="18">
        <v>181.18600000000001</v>
      </c>
      <c r="AA105" s="18">
        <v>194.76599999999999</v>
      </c>
      <c r="AB105" s="18">
        <v>215.875</v>
      </c>
      <c r="AC105" s="18">
        <v>223.17400000000001</v>
      </c>
      <c r="AD105" s="18">
        <v>228.392</v>
      </c>
      <c r="AE105" s="18">
        <v>280.483</v>
      </c>
      <c r="AF105" s="18">
        <v>211.98</v>
      </c>
      <c r="AG105" s="18">
        <v>221.958</v>
      </c>
      <c r="AH105" s="18">
        <v>220.876</v>
      </c>
      <c r="AI105" s="18">
        <v>235.42</v>
      </c>
      <c r="AJ105" s="18">
        <v>223.29900000000001</v>
      </c>
      <c r="AK105" s="18">
        <v>221.42500000000001</v>
      </c>
      <c r="AL105" s="18">
        <v>231.495</v>
      </c>
      <c r="AM105" s="18">
        <v>239.41399999999999</v>
      </c>
      <c r="AN105" s="18">
        <v>255.03899999999999</v>
      </c>
      <c r="AO105" s="18">
        <v>261.88</v>
      </c>
      <c r="AP105" s="18">
        <v>263.904</v>
      </c>
      <c r="AQ105" s="18">
        <v>185.666</v>
      </c>
      <c r="AR105" s="18">
        <v>240.66800000000001</v>
      </c>
      <c r="AS105" s="18">
        <v>254.71899999999999</v>
      </c>
      <c r="AT105" s="18">
        <v>249.578</v>
      </c>
      <c r="AU105" s="18">
        <v>279.24400000000003</v>
      </c>
      <c r="AV105" s="18">
        <v>258.70100000000002</v>
      </c>
      <c r="AW105" s="18">
        <v>269.25299999999999</v>
      </c>
      <c r="AX105" s="18">
        <v>243.624</v>
      </c>
      <c r="AY105" s="18">
        <v>268.02100000000002</v>
      </c>
      <c r="AZ105" s="18">
        <v>286.685</v>
      </c>
      <c r="BA105" s="18">
        <v>286.387</v>
      </c>
      <c r="BB105" s="18">
        <v>312.709</v>
      </c>
      <c r="BC105" s="18">
        <v>309.53399999999999</v>
      </c>
      <c r="BD105" s="18">
        <v>294.05599999999998</v>
      </c>
      <c r="BE105" s="18">
        <v>309.77699999999999</v>
      </c>
      <c r="BF105" s="18">
        <v>296.97500000000002</v>
      </c>
      <c r="BG105" s="18">
        <v>333.5</v>
      </c>
      <c r="BH105" s="18">
        <v>314.779</v>
      </c>
      <c r="BI105" s="18">
        <v>328.517</v>
      </c>
      <c r="BJ105" s="18">
        <v>343.61799999999999</v>
      </c>
      <c r="BK105" s="18">
        <v>313.887</v>
      </c>
      <c r="BL105" s="18">
        <v>269.73099999999999</v>
      </c>
      <c r="BM105" s="18">
        <v>336.161</v>
      </c>
      <c r="BN105" s="18">
        <v>300.70600000000002</v>
      </c>
      <c r="BO105" s="18">
        <v>330.23</v>
      </c>
      <c r="BP105" s="18">
        <v>288.94499999999999</v>
      </c>
      <c r="BQ105" s="18">
        <v>298.32600000000002</v>
      </c>
      <c r="BR105" s="18">
        <v>294.08300000000003</v>
      </c>
      <c r="BS105" s="18">
        <v>303.88799999999998</v>
      </c>
      <c r="BT105" s="18">
        <v>343.76900000000001</v>
      </c>
      <c r="BU105" s="18">
        <v>335.17599999999999</v>
      </c>
      <c r="BV105" s="18">
        <v>348.42700000000002</v>
      </c>
      <c r="BW105" s="18">
        <v>371.16199999999998</v>
      </c>
      <c r="BX105" s="18">
        <v>328.43700000000001</v>
      </c>
      <c r="BY105" s="18">
        <v>313.22300000000001</v>
      </c>
      <c r="BZ105" s="18">
        <v>300.52199999999999</v>
      </c>
      <c r="CA105" s="18">
        <v>308.952</v>
      </c>
      <c r="CB105" s="18">
        <v>315.97399999999999</v>
      </c>
      <c r="CC105" s="18">
        <v>304.56400000000002</v>
      </c>
      <c r="CD105" s="18">
        <v>301.85300000000001</v>
      </c>
      <c r="CE105" s="18">
        <v>296.35599999999999</v>
      </c>
      <c r="CF105" s="18">
        <v>313.42599999999999</v>
      </c>
      <c r="CG105" s="18">
        <v>310.322</v>
      </c>
      <c r="CH105" s="18">
        <v>313.97199999999998</v>
      </c>
      <c r="CI105" s="18">
        <v>321.09100000000001</v>
      </c>
      <c r="CJ105" s="18">
        <v>350.548</v>
      </c>
      <c r="CK105" s="18">
        <v>360.375</v>
      </c>
      <c r="CL105" s="18">
        <v>316.40199999999999</v>
      </c>
      <c r="CM105" s="18">
        <v>335.66800000000001</v>
      </c>
      <c r="CN105" s="18">
        <v>360.80700000000002</v>
      </c>
      <c r="CO105" s="18">
        <v>337.84300000000002</v>
      </c>
      <c r="CP105" s="18">
        <v>344.28199999999998</v>
      </c>
      <c r="CQ105" s="18">
        <v>370.86</v>
      </c>
      <c r="CR105" s="18">
        <v>397.565</v>
      </c>
      <c r="CS105" s="18">
        <v>417.33600000000001</v>
      </c>
      <c r="CT105" s="18">
        <v>414.05799999999999</v>
      </c>
      <c r="CU105" s="18">
        <v>388.71</v>
      </c>
      <c r="CV105" s="18">
        <v>414.80799999999999</v>
      </c>
      <c r="CW105" s="18">
        <v>429.71699999999998</v>
      </c>
      <c r="CX105" s="18">
        <v>421.91500000000002</v>
      </c>
      <c r="CY105" s="18">
        <v>381.774</v>
      </c>
      <c r="CZ105" s="18">
        <v>426.40300000000002</v>
      </c>
      <c r="DA105" s="18">
        <v>431.62</v>
      </c>
      <c r="DB105" s="18">
        <v>508.89100000000002</v>
      </c>
      <c r="DC105" s="18">
        <v>448.1</v>
      </c>
      <c r="DD105" s="18">
        <v>443.351</v>
      </c>
      <c r="DE105" s="18">
        <v>443.09399999999999</v>
      </c>
      <c r="DF105" s="18">
        <v>477.16500000000002</v>
      </c>
      <c r="DG105" s="18">
        <v>355.887</v>
      </c>
      <c r="DH105" s="18">
        <v>338.79700000000003</v>
      </c>
      <c r="DI105" s="18">
        <v>373.53899999999999</v>
      </c>
      <c r="DJ105" s="18">
        <v>398.892</v>
      </c>
      <c r="DK105" s="18">
        <v>399.36500000000001</v>
      </c>
      <c r="DL105" s="18">
        <v>326.96699999999998</v>
      </c>
      <c r="DM105" s="18">
        <v>294.91300000000001</v>
      </c>
      <c r="DN105" s="18">
        <v>309.83100000000002</v>
      </c>
      <c r="DO105" s="18">
        <v>318.84800000000001</v>
      </c>
      <c r="DP105" s="18">
        <v>325.85500000000002</v>
      </c>
      <c r="DQ105" s="18">
        <v>318.69299999999998</v>
      </c>
      <c r="DR105" s="18">
        <v>300.32900000000001</v>
      </c>
      <c r="DS105" s="18">
        <v>310.625</v>
      </c>
      <c r="DT105" s="18">
        <v>283.91300000000001</v>
      </c>
      <c r="DU105" s="18">
        <v>277.88600000000002</v>
      </c>
      <c r="DV105" s="18">
        <v>236.476</v>
      </c>
      <c r="DW105" s="18">
        <v>277.46600000000001</v>
      </c>
      <c r="DX105" s="18">
        <v>272.04399999999998</v>
      </c>
      <c r="DY105" s="18">
        <v>265.75799999999998</v>
      </c>
      <c r="DZ105" s="18">
        <v>268.15600000000001</v>
      </c>
      <c r="EA105" s="18">
        <v>253.92699999999999</v>
      </c>
      <c r="EB105" s="18">
        <v>284.95600000000002</v>
      </c>
      <c r="EC105" s="18">
        <v>296.94</v>
      </c>
      <c r="ED105" s="18">
        <v>297.66500000000002</v>
      </c>
      <c r="EE105" s="18">
        <v>286.85899999999998</v>
      </c>
      <c r="EF105" s="18">
        <v>295.19400000000002</v>
      </c>
      <c r="EG105" s="18">
        <v>313.22399999999999</v>
      </c>
      <c r="EH105" s="18"/>
      <c r="EI105" s="18"/>
      <c r="EJ105" s="18"/>
      <c r="EK105" s="18"/>
      <c r="EL105" s="18"/>
      <c r="EM105" s="18"/>
      <c r="EN105" s="18"/>
      <c r="EO105" s="18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18"/>
      <c r="FO105" s="18"/>
      <c r="FP105" s="18"/>
      <c r="FQ105" s="18"/>
      <c r="FR105" s="18"/>
      <c r="FS105" s="18"/>
      <c r="FT105" s="18"/>
      <c r="FU105" s="18"/>
      <c r="FV105" s="18"/>
      <c r="FW105" s="18"/>
      <c r="FX105" s="18"/>
      <c r="FY105" s="18"/>
      <c r="FZ105" s="18"/>
      <c r="GA105" s="18"/>
      <c r="GB105" s="18"/>
      <c r="GC105" s="18"/>
      <c r="GD105" s="18"/>
      <c r="GE105" s="18"/>
      <c r="GF105" s="18"/>
      <c r="GG105" s="18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18"/>
      <c r="HG105" s="18"/>
      <c r="HH105" s="18"/>
      <c r="HI105" s="18"/>
      <c r="HJ105" s="18"/>
      <c r="HK105" s="18"/>
      <c r="HL105" s="18"/>
      <c r="HM105" s="18"/>
      <c r="HN105" s="18"/>
      <c r="HO105" s="18"/>
      <c r="HP105" s="18"/>
      <c r="HQ105" s="18"/>
      <c r="HR105" s="18"/>
      <c r="HS105" s="18"/>
      <c r="HT105" s="18"/>
      <c r="HU105" s="18"/>
      <c r="HV105" s="18"/>
      <c r="HW105" s="18"/>
      <c r="HX105" s="18"/>
      <c r="HY105" s="18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18"/>
      <c r="IY105" s="18"/>
      <c r="IZ105" s="18"/>
      <c r="JA105" s="18"/>
      <c r="JB105" s="18"/>
      <c r="JC105" s="18"/>
      <c r="JD105" s="18"/>
      <c r="JE105" s="18"/>
      <c r="JF105" s="18"/>
      <c r="JG105" s="18"/>
      <c r="JH105" s="18"/>
      <c r="JI105" s="18"/>
      <c r="JJ105" s="18"/>
      <c r="JK105" s="18"/>
      <c r="JL105" s="18"/>
      <c r="JM105" s="18"/>
      <c r="JN105" s="18"/>
      <c r="JO105" s="18"/>
      <c r="JP105" s="18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8"/>
      <c r="KG105" s="18"/>
      <c r="KH105" s="18"/>
      <c r="KI105" s="18"/>
      <c r="KJ105" s="18"/>
      <c r="KK105" s="18"/>
      <c r="KL105" s="18"/>
      <c r="KM105" s="18"/>
      <c r="KN105" s="18"/>
      <c r="KO105" s="18"/>
      <c r="KP105" s="18"/>
      <c r="KQ105" s="18"/>
      <c r="KR105" s="18"/>
      <c r="KS105" s="18"/>
      <c r="KT105" s="18"/>
      <c r="KU105" s="18"/>
      <c r="KV105" s="18"/>
      <c r="KW105" s="18"/>
      <c r="KX105" s="18"/>
      <c r="KY105" s="18"/>
      <c r="KZ105" s="18"/>
      <c r="LA105" s="18"/>
      <c r="LB105" s="18"/>
      <c r="LC105" s="18"/>
      <c r="LD105" s="18"/>
      <c r="LE105" s="18"/>
      <c r="LF105" s="18"/>
      <c r="LG105" s="18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LS105" s="18"/>
      <c r="LT105" s="18"/>
      <c r="LU105" s="18"/>
      <c r="LV105" s="18"/>
      <c r="LW105" s="18"/>
      <c r="LX105" s="18"/>
      <c r="LY105" s="18"/>
      <c r="LZ105" s="18"/>
      <c r="MA105" s="18"/>
      <c r="MB105" s="18"/>
      <c r="MC105" s="18"/>
      <c r="MD105" s="18"/>
      <c r="ME105" s="18"/>
      <c r="MF105" s="18"/>
      <c r="MG105" s="18"/>
      <c r="MH105" s="18"/>
      <c r="MI105" s="18"/>
      <c r="MJ105" s="18"/>
      <c r="MK105" s="18"/>
      <c r="ML105" s="18"/>
      <c r="MM105" s="18"/>
      <c r="MN105" s="18"/>
      <c r="MO105" s="18"/>
      <c r="MP105" s="18"/>
      <c r="MQ105" s="18"/>
      <c r="MR105" s="18"/>
      <c r="MS105" s="18"/>
      <c r="MT105" s="18"/>
      <c r="MU105" s="18"/>
      <c r="MV105" s="18"/>
      <c r="MW105" s="18"/>
      <c r="MX105" s="18"/>
      <c r="MY105" s="18"/>
      <c r="MZ105" s="18"/>
      <c r="NA105" s="18"/>
      <c r="NB105" s="18"/>
      <c r="NC105" s="18"/>
      <c r="ND105" s="18"/>
      <c r="NE105" s="18"/>
      <c r="NF105" s="18"/>
      <c r="NG105" s="18"/>
      <c r="NH105" s="18"/>
      <c r="NI105" s="18"/>
      <c r="NJ105" s="18"/>
      <c r="NK105" s="18"/>
      <c r="NL105" s="18"/>
      <c r="NM105" s="18"/>
      <c r="NN105" s="18"/>
      <c r="NO105" s="18"/>
      <c r="NP105" s="18"/>
      <c r="NQ105" s="18"/>
      <c r="NR105" s="18"/>
      <c r="NS105" s="18"/>
      <c r="NT105" s="18"/>
      <c r="NU105" s="18"/>
      <c r="NV105" s="18"/>
      <c r="NW105" s="18"/>
      <c r="NX105" s="18"/>
      <c r="NY105" s="18"/>
      <c r="NZ105" s="18"/>
      <c r="OA105" s="18"/>
      <c r="OB105" s="18"/>
      <c r="OC105" s="18"/>
      <c r="OD105" s="18"/>
      <c r="OE105" s="18"/>
      <c r="OF105" s="18"/>
      <c r="OG105" s="18"/>
      <c r="OH105" s="18"/>
      <c r="OI105" s="18"/>
      <c r="OJ105" s="18"/>
      <c r="OK105" s="18"/>
      <c r="OL105" s="18"/>
      <c r="OM105" s="18"/>
      <c r="ON105" s="18"/>
      <c r="OO105" s="18"/>
      <c r="OP105" s="18"/>
      <c r="OQ105" s="18"/>
      <c r="OR105" s="18"/>
      <c r="OS105" s="18"/>
      <c r="OT105" s="18"/>
      <c r="OU105" s="18"/>
      <c r="OV105" s="18"/>
      <c r="OW105" s="18"/>
      <c r="OX105" s="18"/>
      <c r="OY105" s="18"/>
      <c r="OZ105" s="18"/>
      <c r="PA105" s="18"/>
      <c r="PB105" s="18"/>
      <c r="PC105" s="18"/>
      <c r="PD105" s="18"/>
      <c r="PE105" s="18"/>
      <c r="PF105" s="18"/>
      <c r="PG105" s="18"/>
      <c r="PH105" s="18"/>
      <c r="PI105" s="18"/>
      <c r="PJ105" s="18"/>
      <c r="PK105" s="18"/>
      <c r="PL105" s="18"/>
      <c r="PM105" s="18"/>
      <c r="PN105" s="18"/>
      <c r="PO105" s="18"/>
      <c r="PP105" s="18"/>
      <c r="PQ105" s="18"/>
      <c r="PR105" s="18"/>
      <c r="PS105" s="18"/>
      <c r="PT105" s="18"/>
      <c r="PU105" s="18"/>
      <c r="PV105" s="18"/>
      <c r="PW105" s="18"/>
      <c r="PX105" s="18"/>
      <c r="PY105" s="18"/>
      <c r="PZ105" s="18"/>
      <c r="QA105" s="18"/>
      <c r="QB105" s="18"/>
      <c r="QC105" s="18"/>
      <c r="QD105" s="18"/>
      <c r="QE105" s="18"/>
      <c r="QF105" s="18"/>
      <c r="QG105" s="18"/>
      <c r="QH105" s="18"/>
      <c r="QI105" s="18"/>
      <c r="QJ105" s="18"/>
      <c r="QK105" s="18"/>
      <c r="QL105" s="18"/>
      <c r="QM105" s="18"/>
      <c r="QN105" s="18"/>
      <c r="QO105" s="18"/>
      <c r="QP105" s="18"/>
      <c r="QQ105" s="18"/>
      <c r="QR105" s="18"/>
      <c r="QS105" s="18"/>
      <c r="QT105" s="18"/>
      <c r="QU105" s="18"/>
      <c r="QV105" s="18"/>
      <c r="QW105" s="18"/>
      <c r="QX105" s="18"/>
      <c r="QY105" s="18"/>
      <c r="QZ105" s="18"/>
      <c r="RA105" s="18"/>
      <c r="RB105" s="18"/>
      <c r="RC105" s="18"/>
      <c r="RD105" s="18"/>
      <c r="RE105" s="18"/>
      <c r="RF105" s="18"/>
      <c r="RG105" s="18"/>
      <c r="RH105" s="18"/>
      <c r="RI105" s="18"/>
      <c r="RJ105" s="18"/>
      <c r="RK105" s="18"/>
      <c r="RL105" s="18"/>
      <c r="RM105" s="18"/>
      <c r="RN105" s="18"/>
      <c r="RO105" s="18"/>
      <c r="RP105" s="18"/>
      <c r="RQ105" s="18"/>
      <c r="RR105" s="18"/>
      <c r="RS105" s="18"/>
      <c r="RT105" s="18"/>
      <c r="RU105" s="18"/>
      <c r="RV105" s="18"/>
      <c r="RW105" s="18"/>
      <c r="RX105" s="18"/>
      <c r="RY105" s="18"/>
      <c r="RZ105" s="18"/>
      <c r="SA105" s="18"/>
      <c r="SB105" s="18"/>
      <c r="SC105" s="18"/>
      <c r="SD105" s="18"/>
      <c r="SE105" s="18"/>
      <c r="SF105" s="18"/>
      <c r="SG105" s="18"/>
      <c r="SH105" s="18"/>
      <c r="SI105" s="18"/>
      <c r="SJ105" s="18"/>
      <c r="SK105" s="18"/>
      <c r="SL105" s="18"/>
      <c r="SM105" s="18"/>
      <c r="SN105" s="18"/>
      <c r="SO105" s="18"/>
    </row>
    <row r="106" spans="1:513" x14ac:dyDescent="0.25">
      <c r="A106" s="5" t="s">
        <v>328</v>
      </c>
      <c r="B106" s="5" t="str">
        <f ca="1">_xlfn.XLOOKUP(A106,bonds[worksheet get],bonds[unique lookup],"-")</f>
        <v>ENBW 3 5/8 04/02/76 nc-21</v>
      </c>
      <c r="C106" s="5" t="str">
        <f ca="1">_xlfn.XLOOKUP(A106,bonds[worksheet get],bonds[ID_ISIN],"-")</f>
        <v>XS1044811591</v>
      </c>
      <c r="D106" s="18">
        <f ca="1">_xll.BDH(A106,"blp_i_sprd_mid","-2AY",,"Dates=H","Fill=C","Sort=R","Dir=H","factor="&amp;_xlfn.XLOOKUP(A106,bonds[worksheet get],bonds[yas/blp factor]),"cols=510;rows=1")</f>
        <v>193.10615469622613</v>
      </c>
      <c r="E106" s="18">
        <v>188.58351157665254</v>
      </c>
      <c r="F106" s="18">
        <v>192.78766775250435</v>
      </c>
      <c r="G106" s="18">
        <v>202.38869205093383</v>
      </c>
      <c r="H106" s="18">
        <v>190.85743838417531</v>
      </c>
      <c r="I106" s="18">
        <v>196.69211157810687</v>
      </c>
      <c r="J106" s="18">
        <v>195.56384290122986</v>
      </c>
      <c r="K106" s="18">
        <v>182.16987186312676</v>
      </c>
      <c r="L106" s="18">
        <v>183.48635580432415</v>
      </c>
      <c r="M106" s="18">
        <v>189.57675625956057</v>
      </c>
      <c r="N106" s="18">
        <v>183.66331906914712</v>
      </c>
      <c r="O106" s="18">
        <v>183.07616927719116</v>
      </c>
      <c r="P106" s="18">
        <v>175.92194341492652</v>
      </c>
      <c r="Q106" s="18">
        <v>170.96288036370277</v>
      </c>
      <c r="R106" s="18">
        <v>161.83955458939076</v>
      </c>
      <c r="S106" s="18">
        <v>148.4946831854582</v>
      </c>
      <c r="T106" s="18">
        <v>162.32952802205085</v>
      </c>
      <c r="U106" s="18">
        <v>155.72358140802382</v>
      </c>
      <c r="V106" s="18">
        <v>142.1321889241934</v>
      </c>
      <c r="W106" s="18">
        <v>130.47818617200852</v>
      </c>
      <c r="X106" s="18">
        <v>118.09178054344655</v>
      </c>
      <c r="Y106" s="18">
        <v>90.281952331066137</v>
      </c>
      <c r="Z106" s="18">
        <v>117.11081076908111</v>
      </c>
      <c r="AA106" s="18">
        <v>126.51441362178325</v>
      </c>
      <c r="AB106" s="18">
        <v>136.6872440764904</v>
      </c>
      <c r="AC106" s="18">
        <v>147.39096432566643</v>
      </c>
      <c r="AD106" s="18">
        <v>148.38523191761971</v>
      </c>
      <c r="AE106" s="18">
        <v>141.31795332419873</v>
      </c>
      <c r="AF106" s="18">
        <v>140.22957810008526</v>
      </c>
      <c r="AG106" s="18">
        <v>129.37958185744284</v>
      </c>
      <c r="AH106" s="18">
        <v>132.20792536747456</v>
      </c>
      <c r="AI106" s="18">
        <v>164.9072588160038</v>
      </c>
      <c r="AJ106" s="18">
        <v>160.3614510190487</v>
      </c>
      <c r="AK106" s="18">
        <v>166.53266128885747</v>
      </c>
      <c r="AL106" s="18">
        <v>173.79736132800579</v>
      </c>
      <c r="AM106" s="18">
        <v>192.36213758969308</v>
      </c>
      <c r="AN106" s="18">
        <v>205.24363119614122</v>
      </c>
      <c r="AO106" s="18">
        <v>206.71150567603109</v>
      </c>
      <c r="AP106" s="18">
        <v>210.43080296444893</v>
      </c>
      <c r="AQ106" s="18">
        <v>206.30438787603379</v>
      </c>
      <c r="AR106" s="18">
        <v>202.62396113133431</v>
      </c>
      <c r="AS106" s="18">
        <v>203.41057818710803</v>
      </c>
      <c r="AT106" s="18">
        <v>185.93008551335333</v>
      </c>
      <c r="AU106" s="18">
        <v>192.48079503893851</v>
      </c>
      <c r="AV106" s="18">
        <v>203.33386000871658</v>
      </c>
      <c r="AW106" s="18">
        <v>206.1100351574421</v>
      </c>
      <c r="AX106" s="18">
        <v>206.47930532276629</v>
      </c>
      <c r="AY106" s="18">
        <v>185.27235499727726</v>
      </c>
      <c r="AZ106" s="18">
        <v>184.66781575155258</v>
      </c>
      <c r="BA106" s="18">
        <v>182.63018093347549</v>
      </c>
      <c r="BB106" s="18">
        <v>190.43599985754489</v>
      </c>
      <c r="BC106" s="18">
        <v>203.34306619012355</v>
      </c>
      <c r="BD106" s="18">
        <v>214.49993514633178</v>
      </c>
      <c r="BE106" s="18">
        <v>235.88589455473425</v>
      </c>
      <c r="BF106" s="18">
        <v>218.21820952570437</v>
      </c>
      <c r="BG106" s="18">
        <v>216.27059070360659</v>
      </c>
      <c r="BH106" s="18">
        <v>214.3638882433176</v>
      </c>
      <c r="BI106" s="18">
        <v>227.1093349467516</v>
      </c>
      <c r="BJ106" s="18">
        <v>218.10466662168503</v>
      </c>
      <c r="BK106" s="18">
        <v>206.36780823683739</v>
      </c>
      <c r="BL106" s="18">
        <v>326.00111271142958</v>
      </c>
      <c r="BM106" s="18">
        <v>401.75059623706341</v>
      </c>
      <c r="BN106" s="18">
        <v>457.42139811408521</v>
      </c>
      <c r="BO106" s="18">
        <v>535.5481222608089</v>
      </c>
      <c r="BP106" s="18">
        <v>557.24709183704863</v>
      </c>
      <c r="BQ106" s="18">
        <v>558.54004887020585</v>
      </c>
      <c r="BR106" s="18">
        <v>564.87083295106891</v>
      </c>
      <c r="BS106" s="18">
        <v>569.64679528319834</v>
      </c>
      <c r="BT106" s="18">
        <v>582.87300923788541</v>
      </c>
      <c r="BU106" s="18">
        <v>579.21610940122605</v>
      </c>
      <c r="BV106" s="18">
        <v>594.14239818906788</v>
      </c>
      <c r="BW106" s="18">
        <v>626.46427819991106</v>
      </c>
      <c r="BX106" s="18">
        <v>641.22690154051782</v>
      </c>
      <c r="BY106" s="18">
        <v>650.35534186005589</v>
      </c>
      <c r="BZ106" s="18">
        <v>608.9091131658555</v>
      </c>
      <c r="CA106" s="18">
        <v>642.12808440935612</v>
      </c>
      <c r="CB106" s="18">
        <v>637.25289989984037</v>
      </c>
      <c r="CC106" s="18">
        <v>475.67827875316141</v>
      </c>
      <c r="CD106" s="18">
        <v>372.92604225182532</v>
      </c>
      <c r="CE106" s="18">
        <v>264.294124558568</v>
      </c>
      <c r="CF106" s="18">
        <v>240.32225108385086</v>
      </c>
      <c r="CG106" s="18">
        <v>183.92825251185894</v>
      </c>
      <c r="CH106" s="18">
        <v>178.02095277571678</v>
      </c>
      <c r="CI106" s="18">
        <v>182.80100674402712</v>
      </c>
      <c r="CJ106" s="18">
        <v>100.50388241994381</v>
      </c>
      <c r="CK106" s="18">
        <v>91.089027567744267</v>
      </c>
      <c r="CL106" s="18">
        <v>89.77152071750163</v>
      </c>
      <c r="CM106" s="18">
        <v>93.164510020494461</v>
      </c>
      <c r="CN106" s="18">
        <v>95.758607359170924</v>
      </c>
      <c r="CO106" s="18">
        <v>94.318351423501966</v>
      </c>
      <c r="CP106" s="18">
        <v>68.490920940756794</v>
      </c>
      <c r="CQ106" s="18">
        <v>65.729066518664368</v>
      </c>
      <c r="CR106" s="18">
        <v>55.732176419734955</v>
      </c>
      <c r="CS106" s="18">
        <v>53.062383811712266</v>
      </c>
      <c r="CT106" s="18">
        <v>50.556256650924681</v>
      </c>
      <c r="CU106" s="18">
        <v>50.831419184088702</v>
      </c>
      <c r="CV106" s="18">
        <v>52.35453075242043</v>
      </c>
      <c r="CW106" s="18">
        <v>54.175308852911002</v>
      </c>
      <c r="CX106" s="18">
        <v>53.042948539853093</v>
      </c>
      <c r="CY106" s="18">
        <v>53.611685968995097</v>
      </c>
      <c r="CZ106" s="18">
        <v>53.841840504169468</v>
      </c>
      <c r="DA106" s="18">
        <v>55.122522628784175</v>
      </c>
      <c r="DB106" s="18">
        <v>56.474808386564256</v>
      </c>
      <c r="DC106" s="18">
        <v>57.548862884044645</v>
      </c>
      <c r="DD106" s="18">
        <v>56.470716750383382</v>
      </c>
      <c r="DE106" s="18">
        <v>55.79559678053856</v>
      </c>
      <c r="DF106" s="18">
        <v>58.988095910668378</v>
      </c>
      <c r="DG106" s="18">
        <v>61.616972156882291</v>
      </c>
      <c r="DH106" s="18">
        <v>62.757515742301941</v>
      </c>
      <c r="DI106" s="18">
        <v>63.367169533252714</v>
      </c>
      <c r="DJ106" s="18">
        <v>64.387009851336487</v>
      </c>
      <c r="DK106" s="18">
        <v>64.137420044302942</v>
      </c>
      <c r="DL106" s="18">
        <v>64.902556010127071</v>
      </c>
      <c r="DM106" s="18">
        <v>63.576865887522693</v>
      </c>
      <c r="DN106" s="18">
        <v>60.868202735781672</v>
      </c>
      <c r="DO106" s="18">
        <v>60.041692227244383</v>
      </c>
      <c r="DP106" s="18">
        <v>60.390504211664194</v>
      </c>
      <c r="DQ106" s="18">
        <v>61.06766999959946</v>
      </c>
      <c r="DR106" s="18">
        <v>60.882523462414738</v>
      </c>
      <c r="DS106" s="18">
        <v>62.578506659388545</v>
      </c>
      <c r="DT106" s="18">
        <v>65.023259277462955</v>
      </c>
      <c r="DU106" s="18">
        <v>67.910931512117386</v>
      </c>
      <c r="DV106" s="18">
        <v>66.402140670418746</v>
      </c>
      <c r="DW106" s="18">
        <v>67.078283549308765</v>
      </c>
      <c r="DX106" s="18">
        <v>64.342001853346829</v>
      </c>
      <c r="DY106" s="18">
        <v>64.389055669426924</v>
      </c>
      <c r="DZ106" s="18">
        <v>66.355086854338651</v>
      </c>
      <c r="EA106" s="18">
        <v>61.65072815537453</v>
      </c>
      <c r="EB106" s="18">
        <v>61.124952906131746</v>
      </c>
      <c r="EC106" s="18">
        <v>59.253029353380207</v>
      </c>
      <c r="ED106" s="18">
        <v>57.709459604144101</v>
      </c>
      <c r="EE106" s="18">
        <v>57.547839974999427</v>
      </c>
      <c r="EF106" s="18">
        <v>58.391739937305452</v>
      </c>
      <c r="EG106" s="18">
        <v>60.373114757895472</v>
      </c>
      <c r="EH106" s="18">
        <v>61.512635434269903</v>
      </c>
      <c r="EI106" s="18">
        <v>64.103664045810703</v>
      </c>
      <c r="EJ106" s="18">
        <v>64.309268763899809</v>
      </c>
      <c r="EK106" s="18">
        <v>66.915641011118893</v>
      </c>
      <c r="EL106" s="18">
        <v>69.90355833220481</v>
      </c>
      <c r="EM106" s="18">
        <v>69.264240178942671</v>
      </c>
      <c r="EN106" s="18">
        <v>71.19958409249783</v>
      </c>
      <c r="EO106" s="18">
        <v>72.187714230179779</v>
      </c>
      <c r="EP106" s="18">
        <v>74.125103961825374</v>
      </c>
      <c r="EQ106" s="18">
        <v>77.334992545723907</v>
      </c>
      <c r="ER106" s="18">
        <v>78.235152505517007</v>
      </c>
      <c r="ES106" s="18">
        <v>79.555728082895286</v>
      </c>
      <c r="ET106" s="18">
        <v>79.586415354251869</v>
      </c>
      <c r="EU106" s="18">
        <v>80.785264755249017</v>
      </c>
      <c r="EV106" s="18">
        <v>82.921098841667174</v>
      </c>
      <c r="EW106" s="18">
        <v>80.716729849219334</v>
      </c>
      <c r="EX106" s="18">
        <v>79.455482996463772</v>
      </c>
      <c r="EY106" s="18">
        <v>80.731050575852393</v>
      </c>
      <c r="EZ106" s="18">
        <v>82.362590502977369</v>
      </c>
      <c r="FA106" s="18">
        <v>82.675600670814518</v>
      </c>
      <c r="FB106" s="18">
        <v>83.387545366287227</v>
      </c>
      <c r="FC106" s="18">
        <v>83.80489225673675</v>
      </c>
      <c r="FD106" s="18">
        <v>82.541599585890765</v>
      </c>
      <c r="FE106" s="18">
        <v>84.328621687889097</v>
      </c>
      <c r="FF106" s="18">
        <v>84.184391512513173</v>
      </c>
      <c r="FG106" s="18">
        <v>80.540789493441579</v>
      </c>
      <c r="FH106" s="18">
        <v>77.531391082406046</v>
      </c>
      <c r="FI106" s="18">
        <v>78.310847774863248</v>
      </c>
      <c r="FJ106" s="18">
        <v>75.340319907546046</v>
      </c>
      <c r="FK106" s="18">
        <v>75.509099900007243</v>
      </c>
      <c r="FL106" s="18">
        <v>74.661108301520358</v>
      </c>
      <c r="FM106" s="18">
        <v>75.622642804026611</v>
      </c>
      <c r="FN106" s="18">
        <v>74.878987928152085</v>
      </c>
      <c r="FO106" s="18">
        <v>74.802269749760626</v>
      </c>
      <c r="FP106" s="18">
        <v>75.246212275385858</v>
      </c>
      <c r="FQ106" s="18">
        <v>75.16847118794918</v>
      </c>
      <c r="FR106" s="18">
        <v>79.765424437165265</v>
      </c>
      <c r="FS106" s="18">
        <v>81.29774218690396</v>
      </c>
      <c r="FT106" s="18">
        <v>80.43747567987441</v>
      </c>
      <c r="FU106" s="18">
        <v>78.690347030639643</v>
      </c>
      <c r="FV106" s="18">
        <v>75.811880977392207</v>
      </c>
      <c r="FW106" s="18">
        <v>74.637581393480289</v>
      </c>
      <c r="FX106" s="18">
        <v>75.279968273878097</v>
      </c>
      <c r="FY106" s="18">
        <v>78.256633595466624</v>
      </c>
      <c r="FZ106" s="18">
        <v>78.882653931140894</v>
      </c>
      <c r="GA106" s="18">
        <v>79.437070633649824</v>
      </c>
      <c r="GB106" s="18">
        <v>81.198520009517665</v>
      </c>
      <c r="GC106" s="18">
        <v>81.700768350720395</v>
      </c>
      <c r="GD106" s="18">
        <v>82.152894148707389</v>
      </c>
      <c r="GE106" s="18">
        <v>82.413735955238337</v>
      </c>
      <c r="GF106" s="18">
        <v>83.151253376841552</v>
      </c>
      <c r="GG106" s="18">
        <v>85.224690011501309</v>
      </c>
      <c r="GH106" s="18">
        <v>84.797114030599587</v>
      </c>
      <c r="GI106" s="18">
        <v>89.092309111475942</v>
      </c>
      <c r="GJ106" s="18">
        <v>90.434365778803837</v>
      </c>
      <c r="GK106" s="18">
        <v>90.88137703156471</v>
      </c>
      <c r="GL106" s="18">
        <v>81.868525434136387</v>
      </c>
      <c r="GM106" s="18">
        <v>80.394513499975204</v>
      </c>
      <c r="GN106" s="18">
        <v>80.645126216053967</v>
      </c>
      <c r="GO106" s="18">
        <v>77.136548190951359</v>
      </c>
      <c r="GP106" s="18">
        <v>74.42379340302945</v>
      </c>
      <c r="GQ106" s="18">
        <v>75.151081734180451</v>
      </c>
      <c r="GR106" s="18">
        <v>76.136143144726745</v>
      </c>
      <c r="GS106" s="18">
        <v>76.002142059803006</v>
      </c>
      <c r="GT106" s="18">
        <v>77.52832235527039</v>
      </c>
      <c r="GU106" s="18">
        <v>77.191785279393187</v>
      </c>
      <c r="GV106" s="18">
        <v>76.944241290450094</v>
      </c>
      <c r="GW106" s="18">
        <v>74.124081052780156</v>
      </c>
      <c r="GX106" s="18">
        <v>77.719606346726422</v>
      </c>
      <c r="GY106" s="18">
        <v>78.566575036168103</v>
      </c>
      <c r="GZ106" s="18">
        <v>73.3732658135891</v>
      </c>
      <c r="HA106" s="18">
        <v>69.011581644773472</v>
      </c>
      <c r="HB106" s="18">
        <v>68.072551141262053</v>
      </c>
      <c r="HC106" s="18">
        <v>70.502983032703412</v>
      </c>
      <c r="HD106" s="18">
        <v>88.912277119517327</v>
      </c>
      <c r="HE106" s="18">
        <v>86.445020502448088</v>
      </c>
      <c r="HF106" s="18">
        <v>81.503346904993052</v>
      </c>
      <c r="HG106" s="18">
        <v>79.749057892441741</v>
      </c>
      <c r="HH106" s="18">
        <v>78.234129596471789</v>
      </c>
      <c r="HI106" s="18">
        <v>82.686852670311922</v>
      </c>
      <c r="HJ106" s="18">
        <v>83.96753479492665</v>
      </c>
      <c r="HK106" s="18">
        <v>81.835792344689366</v>
      </c>
      <c r="HL106" s="18">
        <v>80.943815657258028</v>
      </c>
      <c r="HM106" s="18">
        <v>83.785456984877598</v>
      </c>
      <c r="HN106" s="18">
        <v>83.23615482759476</v>
      </c>
      <c r="HO106" s="18">
        <v>81.789761437654491</v>
      </c>
      <c r="HP106" s="18">
        <v>82.361567593932151</v>
      </c>
      <c r="HQ106" s="18">
        <v>81.436857817053792</v>
      </c>
      <c r="HR106" s="18">
        <v>81.303879641175271</v>
      </c>
      <c r="HS106" s="18">
        <v>87.733885899424564</v>
      </c>
      <c r="HT106" s="18">
        <v>97.080205845594406</v>
      </c>
      <c r="HU106" s="18">
        <v>102.11598707520962</v>
      </c>
      <c r="HV106" s="18">
        <v>107.40033520281315</v>
      </c>
      <c r="HW106" s="18">
        <v>107.93224790632725</v>
      </c>
      <c r="HX106" s="18">
        <v>101.09103221189976</v>
      </c>
      <c r="HY106" s="18">
        <v>101.39176747119426</v>
      </c>
      <c r="HZ106" s="18">
        <v>98.572630142569537</v>
      </c>
      <c r="IA106" s="18">
        <v>100.75449513602257</v>
      </c>
      <c r="IB106" s="18">
        <v>99.325491199851029</v>
      </c>
      <c r="IC106" s="18">
        <v>103.84777208876611</v>
      </c>
      <c r="ID106" s="18">
        <v>106.51551887869834</v>
      </c>
      <c r="IE106" s="18">
        <v>106.48380869829656</v>
      </c>
      <c r="IF106" s="18">
        <v>95.074281207919114</v>
      </c>
      <c r="IG106" s="18">
        <v>90.820002488851543</v>
      </c>
      <c r="IH106" s="18">
        <v>91.14119592905044</v>
      </c>
      <c r="II106" s="18">
        <v>93.75063690340518</v>
      </c>
      <c r="IJ106" s="18">
        <v>84.347034050703044</v>
      </c>
      <c r="IK106" s="18">
        <v>81.198520009517665</v>
      </c>
      <c r="IL106" s="18">
        <v>83.214673737645143</v>
      </c>
      <c r="IM106" s="18">
        <v>88.752703308463097</v>
      </c>
      <c r="IN106" s="18">
        <v>93.815080173254017</v>
      </c>
      <c r="IO106" s="18">
        <v>94.731606677770614</v>
      </c>
      <c r="IP106" s="18">
        <v>94.814462310433385</v>
      </c>
      <c r="IQ106" s="18">
        <v>94.021707800388327</v>
      </c>
      <c r="IR106" s="18">
        <v>92.869912215471274</v>
      </c>
      <c r="IS106" s="18">
        <v>91.627077725529674</v>
      </c>
      <c r="IT106" s="18">
        <v>90.399586871266365</v>
      </c>
      <c r="IU106" s="18">
        <v>89.177210562229163</v>
      </c>
      <c r="IV106" s="18">
        <v>89.930071619510642</v>
      </c>
      <c r="IW106" s="18">
        <v>93.26782383406163</v>
      </c>
      <c r="IX106" s="18">
        <v>94.655911408424373</v>
      </c>
      <c r="IY106" s="18">
        <v>88.522548773288733</v>
      </c>
      <c r="IZ106" s="18">
        <v>81.505392723083503</v>
      </c>
      <c r="JA106" s="18">
        <v>82.084359242677678</v>
      </c>
      <c r="JB106" s="18">
        <v>85.335164188385022</v>
      </c>
      <c r="JC106" s="18">
        <v>91.526832639098174</v>
      </c>
      <c r="JD106" s="18">
        <v>88.84374221348763</v>
      </c>
      <c r="JE106" s="18">
        <v>91.965660619497299</v>
      </c>
      <c r="JF106" s="18">
        <v>92.947653302907938</v>
      </c>
      <c r="JG106" s="18">
        <v>93.269869652152053</v>
      </c>
      <c r="JH106" s="18">
        <v>92.835133307933802</v>
      </c>
      <c r="JI106" s="18">
        <v>93.478543097376829</v>
      </c>
      <c r="JJ106" s="18">
        <v>91.784605718493466</v>
      </c>
      <c r="JK106" s="18">
        <v>90.723849038600918</v>
      </c>
      <c r="JL106" s="18">
        <v>91.398969008445746</v>
      </c>
      <c r="JM106" s="18">
        <v>98.272917792320257</v>
      </c>
      <c r="JN106" s="18">
        <v>99.624180641055105</v>
      </c>
      <c r="JO106" s="18">
        <v>103.69126700484753</v>
      </c>
      <c r="JP106" s="18">
        <v>104.90852876865864</v>
      </c>
      <c r="JQ106" s="18">
        <v>104.52493787670136</v>
      </c>
      <c r="JR106" s="18">
        <v>97.265352382779128</v>
      </c>
      <c r="JS106" s="18">
        <v>108.47234388220311</v>
      </c>
      <c r="JT106" s="18">
        <v>117.96903145802021</v>
      </c>
      <c r="JU106" s="18">
        <v>121.23006549417973</v>
      </c>
      <c r="JV106" s="18">
        <v>124.17502063536645</v>
      </c>
      <c r="JW106" s="18">
        <v>130.62037052929401</v>
      </c>
      <c r="JX106" s="18">
        <v>133.56634857952594</v>
      </c>
      <c r="JY106" s="18">
        <v>132.74086098003389</v>
      </c>
      <c r="JZ106" s="18">
        <v>130.73289052426816</v>
      </c>
      <c r="KA106" s="18">
        <v>133.10194787299633</v>
      </c>
      <c r="KB106" s="18">
        <v>130.16415309512615</v>
      </c>
      <c r="KC106" s="18">
        <v>128.46305535292626</v>
      </c>
      <c r="KD106" s="18">
        <v>130.59172907602786</v>
      </c>
      <c r="KE106" s="18">
        <v>131.11750432527066</v>
      </c>
      <c r="KF106" s="18">
        <v>116.53286715853214</v>
      </c>
      <c r="KG106" s="18">
        <v>115.27162030577659</v>
      </c>
      <c r="KH106" s="18">
        <v>115.01793886256218</v>
      </c>
      <c r="KI106" s="18">
        <v>115.63577592587471</v>
      </c>
      <c r="KJ106" s="18">
        <v>117.5895322022438</v>
      </c>
      <c r="KK106" s="18">
        <v>118.43547798264026</v>
      </c>
      <c r="KL106" s="18">
        <v>118.75769433188438</v>
      </c>
      <c r="KM106" s="18">
        <v>117.73580819571019</v>
      </c>
      <c r="KN106" s="18">
        <v>108.61145951235295</v>
      </c>
      <c r="KO106" s="18">
        <v>109.04415003848077</v>
      </c>
      <c r="KP106" s="18">
        <v>106.91240758824348</v>
      </c>
      <c r="KQ106" s="18">
        <v>99.656913730502126</v>
      </c>
      <c r="KR106" s="18">
        <v>91.53910754764081</v>
      </c>
      <c r="KS106" s="18">
        <v>92.916966031551354</v>
      </c>
      <c r="KT106" s="18">
        <v>93.34147328531742</v>
      </c>
      <c r="KU106" s="18">
        <v>102.18043034505844</v>
      </c>
      <c r="KV106" s="18">
        <v>104.79600877368451</v>
      </c>
      <c r="KW106" s="18">
        <v>106.32525779628754</v>
      </c>
      <c r="KX106" s="18">
        <v>105.67571055257321</v>
      </c>
      <c r="KY106" s="18">
        <v>106.7078257791996</v>
      </c>
      <c r="KZ106" s="18">
        <v>108.59918460381031</v>
      </c>
      <c r="LA106" s="18">
        <v>110.02307399475575</v>
      </c>
      <c r="LB106" s="18">
        <v>110.55907833445072</v>
      </c>
      <c r="LC106" s="18">
        <v>108.8037664128542</v>
      </c>
      <c r="LD106" s="18">
        <v>110.71353760027885</v>
      </c>
      <c r="LE106" s="18">
        <v>116.11756608617306</v>
      </c>
      <c r="LF106" s="18">
        <v>120.53960188865662</v>
      </c>
      <c r="LG106" s="18">
        <v>125.84952274239063</v>
      </c>
      <c r="LH106" s="18">
        <v>124.63226097857951</v>
      </c>
      <c r="LI106" s="18">
        <v>126.63102525293827</v>
      </c>
      <c r="LJ106" s="18">
        <v>124.82865951526165</v>
      </c>
      <c r="LK106" s="18">
        <v>124.51667225646972</v>
      </c>
      <c r="LL106" s="18">
        <v>124.95038569164277</v>
      </c>
      <c r="LM106" s="18">
        <v>128.26461099815367</v>
      </c>
      <c r="LN106" s="18">
        <v>131.28116977250576</v>
      </c>
      <c r="LO106" s="18">
        <v>135.71957211971284</v>
      </c>
      <c r="LP106" s="18">
        <v>137.83801675236225</v>
      </c>
      <c r="LQ106" s="18">
        <v>142.09331838047504</v>
      </c>
      <c r="LR106" s="18">
        <v>143.88136339151859</v>
      </c>
      <c r="LS106" s="18">
        <v>150.19884965479375</v>
      </c>
      <c r="LT106" s="18">
        <v>142.02273765635491</v>
      </c>
      <c r="LU106" s="18">
        <v>143.25841178297998</v>
      </c>
      <c r="LV106" s="18">
        <v>140.26435700762272</v>
      </c>
      <c r="LW106" s="18">
        <v>135.3646226810217</v>
      </c>
      <c r="LX106" s="18">
        <v>140.47303045284747</v>
      </c>
      <c r="LY106" s="18">
        <v>148.1530315643549</v>
      </c>
      <c r="LZ106" s="18">
        <v>151.06832234323025</v>
      </c>
      <c r="MA106" s="18">
        <v>163.08443489742277</v>
      </c>
      <c r="MB106" s="18">
        <v>168.6684953752756</v>
      </c>
      <c r="MC106" s="18">
        <v>178.7799512872696</v>
      </c>
      <c r="MD106" s="18">
        <v>179.57884325158594</v>
      </c>
      <c r="ME106" s="18">
        <v>178.61321711289884</v>
      </c>
      <c r="MF106" s="18">
        <v>170.57212910842895</v>
      </c>
      <c r="MG106" s="18">
        <v>166.13372676122191</v>
      </c>
      <c r="MH106" s="18">
        <v>165.60385987579824</v>
      </c>
      <c r="MI106" s="18">
        <v>163.86696031701564</v>
      </c>
      <c r="MJ106" s="18">
        <v>157.53003878188133</v>
      </c>
      <c r="MK106" s="18">
        <v>158.26960202157497</v>
      </c>
      <c r="ML106" s="18">
        <v>161.77408841049672</v>
      </c>
      <c r="MM106" s="18">
        <v>166.6758685551882</v>
      </c>
      <c r="MN106" s="18">
        <v>171.92646068429946</v>
      </c>
      <c r="MO106" s="18">
        <v>171.65027524209023</v>
      </c>
      <c r="MP106" s="18">
        <v>172.34994502902032</v>
      </c>
      <c r="MQ106" s="18">
        <v>171.77609305465222</v>
      </c>
      <c r="MR106" s="18">
        <v>177.90536405360697</v>
      </c>
      <c r="MS106" s="18">
        <v>181.99597732543944</v>
      </c>
      <c r="MT106" s="18">
        <v>179.96345705258847</v>
      </c>
      <c r="MU106" s="18">
        <v>180.08825195610524</v>
      </c>
      <c r="MV106" s="18">
        <v>190.90551510930061</v>
      </c>
      <c r="MW106" s="18">
        <v>202.73648112630843</v>
      </c>
      <c r="MX106" s="18">
        <v>205.39706755292414</v>
      </c>
      <c r="MY106" s="18">
        <v>189.62381007564068</v>
      </c>
      <c r="MZ106" s="18">
        <v>182.32023949277399</v>
      </c>
      <c r="NA106" s="18">
        <v>182.96876382744313</v>
      </c>
      <c r="NB106" s="18">
        <v>186.04976587164404</v>
      </c>
      <c r="NC106" s="18">
        <v>183.76765579175947</v>
      </c>
      <c r="ND106" s="18">
        <v>184.70770920431613</v>
      </c>
      <c r="NE106" s="18">
        <v>197.24755118966104</v>
      </c>
      <c r="NF106" s="18">
        <v>199.05093983638287</v>
      </c>
      <c r="NG106" s="18">
        <v>194.32816877460479</v>
      </c>
      <c r="NH106" s="18">
        <v>191.61745980477332</v>
      </c>
      <c r="NI106" s="18">
        <v>193.50574990224837</v>
      </c>
      <c r="NJ106" s="18">
        <v>190.7152540268898</v>
      </c>
      <c r="NK106" s="18">
        <v>187.38466217565536</v>
      </c>
      <c r="NL106" s="18">
        <v>176.55103247773647</v>
      </c>
      <c r="NM106" s="18">
        <v>174.19118131041526</v>
      </c>
      <c r="NN106" s="18">
        <v>175.58336052095891</v>
      </c>
      <c r="NO106" s="18">
        <v>176.13777722346785</v>
      </c>
      <c r="NP106" s="18">
        <v>199.5675089042187</v>
      </c>
      <c r="NQ106" s="18">
        <v>200.01656597506999</v>
      </c>
      <c r="NR106" s="18">
        <v>198.02189333689211</v>
      </c>
      <c r="NS106" s="18">
        <v>213.17731375086308</v>
      </c>
      <c r="NT106" s="18">
        <v>216.15602489054203</v>
      </c>
      <c r="NU106" s="18">
        <v>235.56674693262576</v>
      </c>
      <c r="NV106" s="18">
        <v>248.06567255616187</v>
      </c>
      <c r="NW106" s="18">
        <v>256.62844417369365</v>
      </c>
      <c r="NX106" s="18">
        <v>261.64785885858538</v>
      </c>
      <c r="NY106" s="18">
        <v>233.9566880954504</v>
      </c>
      <c r="NZ106" s="18">
        <v>228.60994251608849</v>
      </c>
      <c r="OA106" s="18">
        <v>228.32864252865315</v>
      </c>
      <c r="OB106" s="18">
        <v>226.75131678092481</v>
      </c>
      <c r="OC106" s="18">
        <v>224.00071435832979</v>
      </c>
      <c r="OD106" s="18">
        <v>225.9145771819353</v>
      </c>
      <c r="OE106" s="18">
        <v>225.36629793369769</v>
      </c>
      <c r="OF106" s="18">
        <v>224.26973943722248</v>
      </c>
      <c r="OG106" s="18">
        <v>224.86404959249498</v>
      </c>
      <c r="OH106" s="18">
        <v>220.31108143222332</v>
      </c>
      <c r="OI106" s="18">
        <v>223.16090603220465</v>
      </c>
      <c r="OJ106" s="18">
        <v>227.55225456333159</v>
      </c>
      <c r="OK106" s="18">
        <v>244.23692399990557</v>
      </c>
      <c r="OL106" s="18">
        <v>261.99871666109561</v>
      </c>
      <c r="OM106" s="18">
        <v>266.928115350008</v>
      </c>
      <c r="ON106" s="18">
        <v>263.96372493696214</v>
      </c>
      <c r="OO106" s="18">
        <v>257.92753866112236</v>
      </c>
      <c r="OP106" s="18">
        <v>248.56894380640983</v>
      </c>
      <c r="OQ106" s="18">
        <v>233.68459428942202</v>
      </c>
      <c r="OR106" s="18">
        <v>225.75909500706197</v>
      </c>
      <c r="OS106" s="18">
        <v>227.53179638242722</v>
      </c>
      <c r="OT106" s="18">
        <v>220.22924870860575</v>
      </c>
      <c r="OU106" s="18">
        <v>217.68118227696419</v>
      </c>
      <c r="OV106" s="18">
        <v>214.89989258301256</v>
      </c>
      <c r="OW106" s="18">
        <v>211.4506432825327</v>
      </c>
      <c r="OX106" s="18">
        <v>213.39928501367569</v>
      </c>
      <c r="OY106" s="18">
        <v>213.13537448000906</v>
      </c>
      <c r="OZ106" s="18">
        <v>217.14313211917877</v>
      </c>
      <c r="PA106" s="18">
        <v>225.14228085279464</v>
      </c>
      <c r="PB106" s="18">
        <v>203.59061017906666</v>
      </c>
      <c r="PC106" s="18">
        <v>197.14935192131998</v>
      </c>
      <c r="PD106" s="18">
        <v>189.53481698870658</v>
      </c>
      <c r="PE106" s="18">
        <v>184.22285031688213</v>
      </c>
      <c r="PF106" s="18">
        <v>179.72818797218801</v>
      </c>
      <c r="PG106" s="18">
        <v>178.75130983400345</v>
      </c>
      <c r="PH106" s="18">
        <v>177.95753241491317</v>
      </c>
      <c r="PI106" s="18">
        <v>175.50766525161265</v>
      </c>
      <c r="PJ106" s="18">
        <v>178.51604075360299</v>
      </c>
      <c r="PK106" s="18">
        <v>184.637128480196</v>
      </c>
      <c r="PL106" s="18">
        <v>185.06163573396205</v>
      </c>
      <c r="PM106" s="18">
        <v>186.48859385204315</v>
      </c>
      <c r="PN106" s="18">
        <v>187.84701706409453</v>
      </c>
      <c r="PO106" s="18">
        <v>190.43497694849967</v>
      </c>
      <c r="PP106" s="18">
        <v>189.7516737062931</v>
      </c>
      <c r="PQ106" s="18">
        <v>189.63813080227374</v>
      </c>
      <c r="PR106" s="18">
        <v>190.48100785553456</v>
      </c>
      <c r="PS106" s="18">
        <v>181.87834278523923</v>
      </c>
      <c r="PT106" s="18">
        <v>176.29939685261249</v>
      </c>
      <c r="PU106" s="18">
        <v>173.79736132800579</v>
      </c>
      <c r="PV106" s="18">
        <v>167.39701943206788</v>
      </c>
      <c r="PW106" s="18">
        <v>166.80680091297626</v>
      </c>
      <c r="PX106" s="18">
        <v>166.87738163709639</v>
      </c>
      <c r="PY106" s="18">
        <v>165.34710970544816</v>
      </c>
      <c r="PZ106" s="18">
        <v>162.9320214496851</v>
      </c>
      <c r="QA106" s="18">
        <v>161.19205316376684</v>
      </c>
      <c r="QB106" s="18">
        <v>159.13805180096628</v>
      </c>
      <c r="QC106" s="18">
        <v>159.05621907734871</v>
      </c>
      <c r="QD106" s="18">
        <v>149.48690495932104</v>
      </c>
      <c r="QE106" s="18">
        <v>150.62540272665024</v>
      </c>
      <c r="QF106" s="18">
        <v>148.43944609701634</v>
      </c>
      <c r="QG106" s="18">
        <v>144.1084491995573</v>
      </c>
      <c r="QH106" s="18">
        <v>143.76577466940878</v>
      </c>
      <c r="QI106" s="18">
        <v>145.80340948748591</v>
      </c>
      <c r="QJ106" s="18">
        <v>146.75471489953995</v>
      </c>
      <c r="QK106" s="18">
        <v>143.81487430357933</v>
      </c>
      <c r="QL106" s="18">
        <v>142.29994600760938</v>
      </c>
      <c r="QM106" s="18">
        <v>138.82614689004421</v>
      </c>
      <c r="QN106" s="18">
        <v>140.40551845586299</v>
      </c>
      <c r="QO106" s="18">
        <v>139.68641339707375</v>
      </c>
      <c r="QP106" s="18">
        <v>139.21178360009193</v>
      </c>
      <c r="QQ106" s="18">
        <v>135.44338667750358</v>
      </c>
      <c r="QR106" s="18">
        <v>135.30120232021807</v>
      </c>
      <c r="QS106" s="18">
        <v>139.21382941818237</v>
      </c>
      <c r="QT106" s="18">
        <v>143.24102232921123</v>
      </c>
      <c r="QU106" s="18">
        <v>145.23671787643434</v>
      </c>
      <c r="QV106" s="18">
        <v>147.65078322315216</v>
      </c>
      <c r="QW106" s="18">
        <v>150.04132166182995</v>
      </c>
      <c r="QX106" s="18">
        <v>150.93534416735173</v>
      </c>
      <c r="QY106" s="18">
        <v>153.26655388140679</v>
      </c>
      <c r="QZ106" s="18">
        <v>154.48995309948921</v>
      </c>
      <c r="RA106" s="18">
        <v>156.82320863163471</v>
      </c>
      <c r="RB106" s="18">
        <v>158.15094457232954</v>
      </c>
      <c r="RC106" s="18">
        <v>157.99750821554662</v>
      </c>
      <c r="RD106" s="18">
        <v>157.63642132258414</v>
      </c>
      <c r="RE106" s="18">
        <v>157.47582460248472</v>
      </c>
      <c r="RF106" s="18">
        <v>155.5537785065174</v>
      </c>
      <c r="RG106" s="18">
        <v>153.25530188190939</v>
      </c>
      <c r="RH106" s="18">
        <v>149.2281089708805</v>
      </c>
      <c r="RI106" s="18">
        <v>147.15876397240163</v>
      </c>
      <c r="RJ106" s="18">
        <v>147.25594033169747</v>
      </c>
      <c r="RK106" s="18">
        <v>146.16347347140311</v>
      </c>
      <c r="RL106" s="18">
        <v>146.30872655582428</v>
      </c>
      <c r="RM106" s="18">
        <v>147.87889194023609</v>
      </c>
      <c r="RN106" s="18">
        <v>148.84451807892322</v>
      </c>
      <c r="RO106" s="18">
        <v>151.76594631206987</v>
      </c>
      <c r="RP106" s="18">
        <v>151.351668148756</v>
      </c>
      <c r="RQ106" s="18">
        <v>150.63767763519289</v>
      </c>
      <c r="RR106" s="18">
        <v>151.13276561307907</v>
      </c>
      <c r="RS106" s="18">
        <v>144.70582808196545</v>
      </c>
      <c r="RT106" s="18">
        <v>143.20010596740246</v>
      </c>
      <c r="RU106" s="18">
        <v>142.53010054278374</v>
      </c>
      <c r="RV106" s="18">
        <v>138.0671483784914</v>
      </c>
      <c r="RW106" s="18">
        <v>137.35111204683781</v>
      </c>
      <c r="RX106" s="18">
        <v>136.60950298905374</v>
      </c>
      <c r="RY106" s="18">
        <v>137.87893311417102</v>
      </c>
      <c r="RZ106" s="18">
        <v>138.15204982924462</v>
      </c>
      <c r="SA106" s="18">
        <v>137.44419676995278</v>
      </c>
      <c r="SB106" s="18">
        <v>134.46650853931905</v>
      </c>
      <c r="SC106" s="18">
        <v>136.03565101468564</v>
      </c>
      <c r="SD106" s="18">
        <v>139.79586466491222</v>
      </c>
      <c r="SE106" s="18">
        <v>140.66226862621306</v>
      </c>
      <c r="SF106" s="18">
        <v>143.4026419583559</v>
      </c>
      <c r="SG106" s="18">
        <v>147.27026105833053</v>
      </c>
      <c r="SH106" s="18">
        <v>148.04562611460685</v>
      </c>
      <c r="SI106" s="18">
        <v>149.9492598477602</v>
      </c>
      <c r="SJ106" s="18">
        <v>149.57692095530032</v>
      </c>
      <c r="SK106" s="18">
        <v>149.49304241359235</v>
      </c>
      <c r="SL106" s="18">
        <v>149.09819952213763</v>
      </c>
      <c r="SM106" s="18">
        <v>149.10740570354463</v>
      </c>
      <c r="SN106" s="18">
        <v>149.87561039650441</v>
      </c>
      <c r="SO106" s="18">
        <v>151.24528560805322</v>
      </c>
      <c r="SP106" s="5">
        <v>153.74016076934336</v>
      </c>
      <c r="SQ106" s="5">
        <v>156.79354426932335</v>
      </c>
      <c r="SR106" s="5">
        <v>154.83160472059251</v>
      </c>
      <c r="SS106" s="5">
        <v>168.30229393708706</v>
      </c>
    </row>
    <row r="107" spans="1:513" x14ac:dyDescent="0.25">
      <c r="A107" s="5" t="s">
        <v>328</v>
      </c>
      <c r="B107" s="5" t="str">
        <f ca="1">_xlfn.XLOOKUP(A107,bonds[worksheet get],bonds[unique lookup],"-")</f>
        <v>ENBW 3 5/8 04/02/76 nc-21</v>
      </c>
      <c r="C107" s="5" t="str">
        <f ca="1">_xlfn.XLOOKUP(A107,bonds[worksheet get],bonds[ID_ISIN],"-")</f>
        <v>XS1044811591</v>
      </c>
      <c r="D107" s="18">
        <f ca="1">_xll.BDH(A107,"blp_i_sprd_mid","-2AY",,"Dates=H","Fill=C","Sort=R","Dir=H","factor="&amp;_xlfn.XLOOKUP(A107,bonds[worksheet get],bonds[yas/blp factor]),"cols=510;rows=1")</f>
        <v>193.10615469622613</v>
      </c>
      <c r="E107" s="18">
        <v>189.07261916160584</v>
      </c>
      <c r="F107" s="18">
        <v>193.28767917871474</v>
      </c>
      <c r="G107" s="18">
        <v>202.91360456085204</v>
      </c>
      <c r="H107" s="18">
        <v>191.35244359421731</v>
      </c>
      <c r="I107" s="18">
        <v>197.20224951577188</v>
      </c>
      <c r="J107" s="18">
        <v>196.07105457687376</v>
      </c>
      <c r="K107" s="18">
        <v>182.64234512090684</v>
      </c>
      <c r="L107" s="18">
        <v>183.96224347662925</v>
      </c>
      <c r="M107" s="18">
        <v>190.0684399101734</v>
      </c>
      <c r="N107" s="18">
        <v>184.13966571092607</v>
      </c>
      <c r="O107" s="18">
        <v>183.55099309539796</v>
      </c>
      <c r="P107" s="18">
        <v>176.37821213197708</v>
      </c>
      <c r="Q107" s="18">
        <v>171.40628732347486</v>
      </c>
      <c r="R107" s="18">
        <v>162.25929941773416</v>
      </c>
      <c r="S107" s="18">
        <v>148.87981694006922</v>
      </c>
      <c r="T107" s="18">
        <v>162.7505436387062</v>
      </c>
      <c r="U107" s="18">
        <v>156.12746393299102</v>
      </c>
      <c r="V107" s="18">
        <v>142.50082100176812</v>
      </c>
      <c r="W107" s="18">
        <v>130.81659258937836</v>
      </c>
      <c r="X107" s="18">
        <v>118.39806175065041</v>
      </c>
      <c r="Y107" s="18">
        <v>90.516106352806091</v>
      </c>
      <c r="Z107" s="18">
        <v>117.41454774665833</v>
      </c>
      <c r="AA107" s="18">
        <v>126.84253965353966</v>
      </c>
      <c r="AB107" s="18">
        <v>137.0417542204857</v>
      </c>
      <c r="AC107" s="18">
        <v>147.77323549032212</v>
      </c>
      <c r="AD107" s="18">
        <v>148.77008180093767</v>
      </c>
      <c r="AE107" s="18">
        <v>141.68447361159323</v>
      </c>
      <c r="AF107" s="18">
        <v>140.59327559256553</v>
      </c>
      <c r="AG107" s="18">
        <v>129.71513894987106</v>
      </c>
      <c r="AH107" s="18">
        <v>132.55081801247599</v>
      </c>
      <c r="AI107" s="18">
        <v>165.33495999956131</v>
      </c>
      <c r="AJ107" s="18">
        <v>160.77736225843429</v>
      </c>
      <c r="AK107" s="18">
        <v>166.96457809376716</v>
      </c>
      <c r="AL107" s="18">
        <v>174.24811975836755</v>
      </c>
      <c r="AM107" s="18">
        <v>192.86104536676407</v>
      </c>
      <c r="AN107" s="18">
        <v>205.77594823670387</v>
      </c>
      <c r="AO107" s="18">
        <v>207.24762977552413</v>
      </c>
      <c r="AP107" s="18">
        <v>210.97657338190078</v>
      </c>
      <c r="AQ107" s="18">
        <v>206.83945608043669</v>
      </c>
      <c r="AR107" s="18">
        <v>203.14948383188249</v>
      </c>
      <c r="AS107" s="18">
        <v>203.93814104676247</v>
      </c>
      <c r="AT107" s="18">
        <v>186.41231120920182</v>
      </c>
      <c r="AU107" s="18">
        <v>192.98001056432722</v>
      </c>
      <c r="AV107" s="18">
        <v>203.8612238931656</v>
      </c>
      <c r="AW107" s="18">
        <v>206.64459929132462</v>
      </c>
      <c r="AX107" s="18">
        <v>207.01482719063759</v>
      </c>
      <c r="AY107" s="18">
        <v>185.75287481236458</v>
      </c>
      <c r="AZ107" s="18">
        <v>185.14676764202119</v>
      </c>
      <c r="BA107" s="18">
        <v>183.1038480424881</v>
      </c>
      <c r="BB107" s="18">
        <v>190.92991203045844</v>
      </c>
      <c r="BC107" s="18">
        <v>203.8704539515972</v>
      </c>
      <c r="BD107" s="18">
        <v>215.05625920867919</v>
      </c>
      <c r="BE107" s="18">
        <v>236.49768494534493</v>
      </c>
      <c r="BF107" s="18">
        <v>218.78417725300787</v>
      </c>
      <c r="BG107" s="18">
        <v>216.83150711369512</v>
      </c>
      <c r="BH107" s="18">
        <v>214.91985945630071</v>
      </c>
      <c r="BI107" s="18">
        <v>227.69836257386208</v>
      </c>
      <c r="BJ107" s="18">
        <v>218.6703398656845</v>
      </c>
      <c r="BK107" s="18">
        <v>206.90304092741013</v>
      </c>
      <c r="BL107" s="18">
        <v>326.84662468433379</v>
      </c>
      <c r="BM107" s="18">
        <v>402.79257102179525</v>
      </c>
      <c r="BN107" s="18">
        <v>458.60775991988186</v>
      </c>
      <c r="BO107" s="18">
        <v>536.93711245679856</v>
      </c>
      <c r="BP107" s="18">
        <v>558.69236018013964</v>
      </c>
      <c r="BQ107" s="18">
        <v>559.98867060875887</v>
      </c>
      <c r="BR107" s="18">
        <v>566.33587412357338</v>
      </c>
      <c r="BS107" s="18">
        <v>571.12422332549102</v>
      </c>
      <c r="BT107" s="18">
        <v>584.3847406055927</v>
      </c>
      <c r="BU107" s="18">
        <v>580.71835628414158</v>
      </c>
      <c r="BV107" s="18">
        <v>595.68335768795009</v>
      </c>
      <c r="BW107" s="18">
        <v>628.08906727933879</v>
      </c>
      <c r="BX107" s="18">
        <v>642.88997875547409</v>
      </c>
      <c r="BY107" s="18">
        <v>652.04209447145456</v>
      </c>
      <c r="BZ107" s="18">
        <v>610.48837141227727</v>
      </c>
      <c r="CA107" s="18">
        <v>643.79349891972538</v>
      </c>
      <c r="CB107" s="18">
        <v>638.90567019915579</v>
      </c>
      <c r="CC107" s="18">
        <v>476.91199135184286</v>
      </c>
      <c r="CD107" s="18">
        <v>373.89325807237628</v>
      </c>
      <c r="CE107" s="18">
        <v>264.97959414124489</v>
      </c>
      <c r="CF107" s="18">
        <v>240.9455475473404</v>
      </c>
      <c r="CG107" s="18">
        <v>184.40528628134726</v>
      </c>
      <c r="CH107" s="18">
        <v>178.48266545438764</v>
      </c>
      <c r="CI107" s="18">
        <v>183.27511690449714</v>
      </c>
      <c r="CJ107" s="18">
        <v>100.76454789805412</v>
      </c>
      <c r="CK107" s="18">
        <v>91.325274808645261</v>
      </c>
      <c r="CL107" s="18">
        <v>90.004350890874861</v>
      </c>
      <c r="CM107" s="18">
        <v>93.406140203952788</v>
      </c>
      <c r="CN107" s="18">
        <v>96.006965557575228</v>
      </c>
      <c r="CO107" s="18">
        <v>94.562974194049843</v>
      </c>
      <c r="CP107" s="18">
        <v>68.668558045148842</v>
      </c>
      <c r="CQ107" s="18">
        <v>65.899540515661243</v>
      </c>
      <c r="CR107" s="18">
        <v>55.876722620964053</v>
      </c>
      <c r="CS107" s="18">
        <v>53.200005675792696</v>
      </c>
      <c r="CT107" s="18">
        <v>50.687378658294676</v>
      </c>
      <c r="CU107" s="18">
        <v>50.963254849195479</v>
      </c>
      <c r="CV107" s="18">
        <v>52.4903167386055</v>
      </c>
      <c r="CW107" s="18">
        <v>54.315817183971411</v>
      </c>
      <c r="CX107" s="18">
        <v>53.180519996881479</v>
      </c>
      <c r="CY107" s="18">
        <v>53.750732495546345</v>
      </c>
      <c r="CZ107" s="18">
        <v>53.98148395633698</v>
      </c>
      <c r="DA107" s="18">
        <v>55.265487640380854</v>
      </c>
      <c r="DB107" s="18">
        <v>56.621280667781832</v>
      </c>
      <c r="DC107" s="18">
        <v>57.698120818138122</v>
      </c>
      <c r="DD107" s="18">
        <v>56.617178419589997</v>
      </c>
      <c r="DE107" s="18">
        <v>55.940307467937465</v>
      </c>
      <c r="DF107" s="18">
        <v>59.141086619615557</v>
      </c>
      <c r="DG107" s="18">
        <v>61.776781082868581</v>
      </c>
      <c r="DH107" s="18">
        <v>62.920282766342162</v>
      </c>
      <c r="DI107" s="18">
        <v>63.531517746925353</v>
      </c>
      <c r="DJ107" s="18">
        <v>64.554003108739849</v>
      </c>
      <c r="DK107" s="18">
        <v>64.303765969038011</v>
      </c>
      <c r="DL107" s="18">
        <v>65.070886380910878</v>
      </c>
      <c r="DM107" s="18">
        <v>63.741757966756822</v>
      </c>
      <c r="DN107" s="18">
        <v>61.026069663763046</v>
      </c>
      <c r="DO107" s="18">
        <v>60.19741552901268</v>
      </c>
      <c r="DP107" s="18">
        <v>60.547132187366479</v>
      </c>
      <c r="DQ107" s="18">
        <v>61.226054263114932</v>
      </c>
      <c r="DR107" s="18">
        <v>61.040427532434464</v>
      </c>
      <c r="DS107" s="18">
        <v>62.740809407949449</v>
      </c>
      <c r="DT107" s="18">
        <v>65.191902702569962</v>
      </c>
      <c r="DU107" s="18">
        <v>68.087064363956458</v>
      </c>
      <c r="DV107" s="18">
        <v>66.574360343217862</v>
      </c>
      <c r="DW107" s="18">
        <v>67.252256856918322</v>
      </c>
      <c r="DX107" s="18">
        <v>64.508878378629689</v>
      </c>
      <c r="DY107" s="18">
        <v>64.556054232835777</v>
      </c>
      <c r="DZ107" s="18">
        <v>66.527184489011759</v>
      </c>
      <c r="EA107" s="18">
        <v>61.810624630451208</v>
      </c>
      <c r="EB107" s="18">
        <v>61.283485737800596</v>
      </c>
      <c r="EC107" s="18">
        <v>59.406707190036776</v>
      </c>
      <c r="ED107" s="18">
        <v>57.859134059667589</v>
      </c>
      <c r="EE107" s="18">
        <v>57.697095256090165</v>
      </c>
      <c r="EF107" s="18">
        <v>58.543183945655827</v>
      </c>
      <c r="EG107" s="18">
        <v>60.529697632551191</v>
      </c>
      <c r="EH107" s="18">
        <v>61.672173753976821</v>
      </c>
      <c r="EI107" s="18">
        <v>64.269922421455377</v>
      </c>
      <c r="EJ107" s="18">
        <v>64.476060393095011</v>
      </c>
      <c r="EK107" s="18">
        <v>67.089192491292948</v>
      </c>
      <c r="EL107" s="18">
        <v>70.084859233379362</v>
      </c>
      <c r="EM107" s="18">
        <v>69.443882953405378</v>
      </c>
      <c r="EN107" s="18">
        <v>71.384246348142625</v>
      </c>
      <c r="EO107" s="18">
        <v>72.374939286470408</v>
      </c>
      <c r="EP107" s="18">
        <v>74.317353805303583</v>
      </c>
      <c r="EQ107" s="18">
        <v>77.535567511796941</v>
      </c>
      <c r="ER107" s="18">
        <v>78.438062114000331</v>
      </c>
      <c r="ES107" s="18">
        <v>79.762062717914588</v>
      </c>
      <c r="ET107" s="18">
        <v>79.792829579353338</v>
      </c>
      <c r="EU107" s="18">
        <v>80.99478829956054</v>
      </c>
      <c r="EV107" s="18">
        <v>83.136161855697623</v>
      </c>
      <c r="EW107" s="18">
        <v>80.926075642347342</v>
      </c>
      <c r="EX107" s="18">
        <v>79.661557637214656</v>
      </c>
      <c r="EY107" s="18">
        <v>80.940433511018753</v>
      </c>
      <c r="EZ107" s="18">
        <v>82.576204977512361</v>
      </c>
      <c r="FA107" s="18">
        <v>82.890026964187626</v>
      </c>
      <c r="FB107" s="18">
        <v>83.603818149566649</v>
      </c>
      <c r="FC107" s="18">
        <v>84.02224746513366</v>
      </c>
      <c r="FD107" s="18">
        <v>82.755678335905074</v>
      </c>
      <c r="FE107" s="18">
        <v>84.547335233688358</v>
      </c>
      <c r="FF107" s="18">
        <v>84.402730984926237</v>
      </c>
      <c r="FG107" s="18">
        <v>80.749678970098486</v>
      </c>
      <c r="FH107" s="18">
        <v>77.732475425004964</v>
      </c>
      <c r="FI107" s="18">
        <v>78.513953705549241</v>
      </c>
      <c r="FJ107" s="18">
        <v>75.535721518278123</v>
      </c>
      <c r="FK107" s="18">
        <v>75.704939256191253</v>
      </c>
      <c r="FL107" s="18">
        <v>74.854748318433764</v>
      </c>
      <c r="FM107" s="18">
        <v>75.818776643514639</v>
      </c>
      <c r="FN107" s="18">
        <v>75.073193034648895</v>
      </c>
      <c r="FO107" s="18">
        <v>74.996275881052014</v>
      </c>
      <c r="FP107" s="18">
        <v>75.441369809865961</v>
      </c>
      <c r="FQ107" s="18">
        <v>75.363427094221109</v>
      </c>
      <c r="FR107" s="18">
        <v>79.972302937746051</v>
      </c>
      <c r="FS107" s="18">
        <v>81.508594885587698</v>
      </c>
      <c r="FT107" s="18">
        <v>80.646097203254698</v>
      </c>
      <c r="FU107" s="18">
        <v>78.89443722534179</v>
      </c>
      <c r="FV107" s="18">
        <v>76.008505622386934</v>
      </c>
      <c r="FW107" s="18">
        <v>74.831160391330712</v>
      </c>
      <c r="FX107" s="18">
        <v>75.475213357448567</v>
      </c>
      <c r="FY107" s="18">
        <v>78.459598917007455</v>
      </c>
      <c r="FZ107" s="18">
        <v>79.08724289035797</v>
      </c>
      <c r="GA107" s="18">
        <v>79.643097520351418</v>
      </c>
      <c r="GB107" s="18">
        <v>81.409115366935723</v>
      </c>
      <c r="GC107" s="18">
        <v>81.912666332483283</v>
      </c>
      <c r="GD107" s="18">
        <v>82.365964757680899</v>
      </c>
      <c r="GE107" s="18">
        <v>82.627483079910277</v>
      </c>
      <c r="GF107" s="18">
        <v>83.366913316488265</v>
      </c>
      <c r="GG107" s="18">
        <v>85.445727587699892</v>
      </c>
      <c r="GH107" s="18">
        <v>85.017042651653284</v>
      </c>
      <c r="GI107" s="18">
        <v>89.323377691030501</v>
      </c>
      <c r="GJ107" s="18">
        <v>90.668915097951896</v>
      </c>
      <c r="GK107" s="18">
        <v>91.117085712909699</v>
      </c>
      <c r="GL107" s="18">
        <v>82.080858508348456</v>
      </c>
      <c r="GM107" s="18">
        <v>80.603023597240437</v>
      </c>
      <c r="GN107" s="18">
        <v>80.854286298990246</v>
      </c>
      <c r="GO107" s="18">
        <v>77.336608474493033</v>
      </c>
      <c r="GP107" s="18">
        <v>74.616817923307423</v>
      </c>
      <c r="GQ107" s="18">
        <v>75.345992539405827</v>
      </c>
      <c r="GR107" s="18">
        <v>76.333608791589739</v>
      </c>
      <c r="GS107" s="18">
        <v>76.199260163307187</v>
      </c>
      <c r="GT107" s="18">
        <v>77.729398738861079</v>
      </c>
      <c r="GU107" s="18">
        <v>77.391988825082777</v>
      </c>
      <c r="GV107" s="18">
        <v>77.143802809476853</v>
      </c>
      <c r="GW107" s="18">
        <v>74.316328243255612</v>
      </c>
      <c r="GX107" s="18">
        <v>77.921178841829303</v>
      </c>
      <c r="GY107" s="18">
        <v>78.770344217538835</v>
      </c>
      <c r="GZ107" s="18">
        <v>73.56356570005417</v>
      </c>
      <c r="HA107" s="18">
        <v>69.190569127559655</v>
      </c>
      <c r="HB107" s="18">
        <v>68.249103167533875</v>
      </c>
      <c r="HC107" s="18">
        <v>70.685838593482984</v>
      </c>
      <c r="HD107" s="18">
        <v>89.142878770589832</v>
      </c>
      <c r="HE107" s="18">
        <v>86.669223110914231</v>
      </c>
      <c r="HF107" s="18">
        <v>81.714732857227318</v>
      </c>
      <c r="HG107" s="18">
        <v>79.955893944978712</v>
      </c>
      <c r="HH107" s="18">
        <v>78.43703655195236</v>
      </c>
      <c r="HI107" s="18">
        <v>82.901308146715152</v>
      </c>
      <c r="HJ107" s="18">
        <v>84.185311830759048</v>
      </c>
      <c r="HK107" s="18">
        <v>82.048040522813793</v>
      </c>
      <c r="HL107" s="18">
        <v>81.1537504169941</v>
      </c>
      <c r="HM107" s="18">
        <v>84.002761786222464</v>
      </c>
      <c r="HN107" s="18">
        <v>83.452034966468815</v>
      </c>
      <c r="HO107" s="18">
        <v>82.001890230655675</v>
      </c>
      <c r="HP107" s="18">
        <v>82.57517941546439</v>
      </c>
      <c r="HQ107" s="18">
        <v>81.648071324110035</v>
      </c>
      <c r="HR107" s="18">
        <v>81.514748257875453</v>
      </c>
      <c r="HS107" s="18">
        <v>87.961431291341782</v>
      </c>
      <c r="HT107" s="18">
        <v>97.331991723537456</v>
      </c>
      <c r="HU107" s="18">
        <v>102.38083368563652</v>
      </c>
      <c r="HV107" s="18">
        <v>107.67888722538949</v>
      </c>
      <c r="HW107" s="18">
        <v>108.21217949032784</v>
      </c>
      <c r="HX107" s="18">
        <v>101.35322051358223</v>
      </c>
      <c r="HY107" s="18">
        <v>101.65473575568198</v>
      </c>
      <c r="HZ107" s="18">
        <v>98.828286751508713</v>
      </c>
      <c r="IA107" s="18">
        <v>101.01581059980393</v>
      </c>
      <c r="IB107" s="18">
        <v>99.583100418806069</v>
      </c>
      <c r="IC107" s="18">
        <v>104.11711023283006</v>
      </c>
      <c r="ID107" s="18">
        <v>106.79177605390548</v>
      </c>
      <c r="IE107" s="18">
        <v>106.75998363041879</v>
      </c>
      <c r="IF107" s="18">
        <v>95.32086454749107</v>
      </c>
      <c r="IG107" s="18">
        <v>91.0555519900322</v>
      </c>
      <c r="IH107" s="18">
        <v>91.37757847309112</v>
      </c>
      <c r="II107" s="18">
        <v>93.993787257432928</v>
      </c>
      <c r="IJ107" s="18">
        <v>84.56579535055161</v>
      </c>
      <c r="IK107" s="18">
        <v>81.409115366935723</v>
      </c>
      <c r="IL107" s="18">
        <v>83.430498163461678</v>
      </c>
      <c r="IM107" s="18">
        <v>88.982891091108328</v>
      </c>
      <c r="IN107" s="18">
        <v>94.058397666454312</v>
      </c>
      <c r="IO107" s="18">
        <v>94.977301261425012</v>
      </c>
      <c r="IP107" s="18">
        <v>95.060371787309649</v>
      </c>
      <c r="IQ107" s="18">
        <v>94.265561200141903</v>
      </c>
      <c r="IR107" s="18">
        <v>93.11077833414079</v>
      </c>
      <c r="IS107" s="18">
        <v>91.864720445871356</v>
      </c>
      <c r="IT107" s="18">
        <v>90.634045988321304</v>
      </c>
      <c r="IU107" s="18">
        <v>89.408499341011051</v>
      </c>
      <c r="IV107" s="18">
        <v>90.163313008308407</v>
      </c>
      <c r="IW107" s="18">
        <v>93.509721970796591</v>
      </c>
      <c r="IX107" s="18">
        <v>94.901409669876102</v>
      </c>
      <c r="IY107" s="18">
        <v>88.7521396303177</v>
      </c>
      <c r="IZ107" s="18">
        <v>81.716783981323246</v>
      </c>
      <c r="JA107" s="18">
        <v>82.297252100467674</v>
      </c>
      <c r="JB107" s="18">
        <v>85.556488288879407</v>
      </c>
      <c r="JC107" s="18">
        <v>91.764215365171438</v>
      </c>
      <c r="JD107" s="18">
        <v>89.07416611337662</v>
      </c>
      <c r="JE107" s="18">
        <v>92.204181483745586</v>
      </c>
      <c r="JF107" s="18">
        <v>93.188721049785613</v>
      </c>
      <c r="JG107" s="18">
        <v>93.511773094892504</v>
      </c>
      <c r="JH107" s="18">
        <v>93.075909224510198</v>
      </c>
      <c r="JI107" s="18">
        <v>93.72098775267601</v>
      </c>
      <c r="JJ107" s="18">
        <v>92.022657001256945</v>
      </c>
      <c r="JK107" s="18">
        <v>90.959149157524095</v>
      </c>
      <c r="JL107" s="18">
        <v>91.636020109176641</v>
      </c>
      <c r="JM107" s="18">
        <v>98.527797071456916</v>
      </c>
      <c r="JN107" s="18">
        <v>99.882564536809923</v>
      </c>
      <c r="JO107" s="18">
        <v>103.96019923949241</v>
      </c>
      <c r="JP107" s="18">
        <v>105.18061807656288</v>
      </c>
      <c r="JQ107" s="18">
        <v>104.79603230857849</v>
      </c>
      <c r="JR107" s="18">
        <v>97.51761845421791</v>
      </c>
      <c r="JS107" s="18">
        <v>108.75367625164986</v>
      </c>
      <c r="JT107" s="18">
        <v>118.2749943048954</v>
      </c>
      <c r="JU107" s="18">
        <v>121.5444861137867</v>
      </c>
      <c r="JV107" s="18">
        <v>124.49707924985886</v>
      </c>
      <c r="JW107" s="18">
        <v>130.95914571404455</v>
      </c>
      <c r="JX107" s="18">
        <v>133.91276441216468</v>
      </c>
      <c r="JY107" s="18">
        <v>133.08513583946228</v>
      </c>
      <c r="JZ107" s="18">
        <v>131.07195753932001</v>
      </c>
      <c r="KA107" s="18">
        <v>133.44715924239159</v>
      </c>
      <c r="KB107" s="18">
        <v>130.50174504065512</v>
      </c>
      <c r="KC107" s="18">
        <v>128.79623535490035</v>
      </c>
      <c r="KD107" s="18">
        <v>130.93042997670173</v>
      </c>
      <c r="KE107" s="18">
        <v>131.45756886935234</v>
      </c>
      <c r="KF107" s="18">
        <v>116.83510518956184</v>
      </c>
      <c r="KG107" s="18">
        <v>115.57058718442917</v>
      </c>
      <c r="KH107" s="18">
        <v>115.31624779653548</v>
      </c>
      <c r="KI107" s="18">
        <v>115.93568727350235</v>
      </c>
      <c r="KJ107" s="18">
        <v>117.89451078510285</v>
      </c>
      <c r="KK107" s="18">
        <v>118.74265059876443</v>
      </c>
      <c r="KL107" s="18">
        <v>119.0657026438713</v>
      </c>
      <c r="KM107" s="18">
        <v>118.0411661579609</v>
      </c>
      <c r="KN107" s="18">
        <v>108.8931526901722</v>
      </c>
      <c r="KO107" s="18">
        <v>109.32696543645859</v>
      </c>
      <c r="KP107" s="18">
        <v>107.18969412851334</v>
      </c>
      <c r="KQ107" s="18">
        <v>99.915382522344586</v>
      </c>
      <c r="KR107" s="18">
        <v>91.776522109746935</v>
      </c>
      <c r="KS107" s="18">
        <v>93.157954188346864</v>
      </c>
      <c r="KT107" s="18">
        <v>93.583562438249587</v>
      </c>
      <c r="KU107" s="18">
        <v>102.44544409465789</v>
      </c>
      <c r="KV107" s="18">
        <v>105.06780625128746</v>
      </c>
      <c r="KW107" s="18">
        <v>106.60102151298523</v>
      </c>
      <c r="KX107" s="18">
        <v>105.94978961253166</v>
      </c>
      <c r="KY107" s="18">
        <v>106.98458171892166</v>
      </c>
      <c r="KZ107" s="18">
        <v>108.88084594559669</v>
      </c>
      <c r="LA107" s="18">
        <v>110.30842831635475</v>
      </c>
      <c r="LB107" s="18">
        <v>110.84582282948494</v>
      </c>
      <c r="LC107" s="18">
        <v>109.08595835518837</v>
      </c>
      <c r="LD107" s="18">
        <v>111.00068269872665</v>
      </c>
      <c r="LE107" s="18">
        <v>116.41872699809073</v>
      </c>
      <c r="LF107" s="18">
        <v>120.8522317314148</v>
      </c>
      <c r="LG107" s="18">
        <v>126.17592432236673</v>
      </c>
      <c r="LH107" s="18">
        <v>124.95550548529624</v>
      </c>
      <c r="LI107" s="18">
        <v>126.95945372700692</v>
      </c>
      <c r="LJ107" s="18">
        <v>125.15241339850427</v>
      </c>
      <c r="LK107" s="18">
        <v>124.83961697387694</v>
      </c>
      <c r="LL107" s="18">
        <v>125.27445528221131</v>
      </c>
      <c r="LM107" s="18">
        <v>128.59727631759642</v>
      </c>
      <c r="LN107" s="18">
        <v>131.6216587970257</v>
      </c>
      <c r="LO107" s="18">
        <v>136.07157252311708</v>
      </c>
      <c r="LP107" s="18">
        <v>138.19551152443887</v>
      </c>
      <c r="LQ107" s="18">
        <v>142.4618496439457</v>
      </c>
      <c r="LR107" s="18">
        <v>144.25453210377691</v>
      </c>
      <c r="LS107" s="18">
        <v>150.58840331196785</v>
      </c>
      <c r="LT107" s="18">
        <v>142.39108586263657</v>
      </c>
      <c r="LU107" s="18">
        <v>143.62996481657029</v>
      </c>
      <c r="LV107" s="18">
        <v>140.62814470219612</v>
      </c>
      <c r="LW107" s="18">
        <v>135.71570249247551</v>
      </c>
      <c r="LX107" s="18">
        <v>140.83735935997962</v>
      </c>
      <c r="LY107" s="18">
        <v>148.5372792160511</v>
      </c>
      <c r="LZ107" s="18">
        <v>151.46013105273246</v>
      </c>
      <c r="MA107" s="18">
        <v>163.50740843009947</v>
      </c>
      <c r="MB107" s="18">
        <v>169.10595164990426</v>
      </c>
      <c r="MC107" s="18">
        <v>179.2436324939728</v>
      </c>
      <c r="MD107" s="18">
        <v>180.04459645342826</v>
      </c>
      <c r="ME107" s="18">
        <v>179.07646588015555</v>
      </c>
      <c r="MF107" s="18">
        <v>171.01452262115478</v>
      </c>
      <c r="MG107" s="18">
        <v>166.5646088950634</v>
      </c>
      <c r="MH107" s="18">
        <v>166.03336775422096</v>
      </c>
      <c r="MI107" s="18">
        <v>164.29196339678765</v>
      </c>
      <c r="MJ107" s="18">
        <v>157.93860650968551</v>
      </c>
      <c r="MK107" s="18">
        <v>158.68008787035942</v>
      </c>
      <c r="ML107" s="18">
        <v>162.19366344666483</v>
      </c>
      <c r="MM107" s="18">
        <v>167.10815678048135</v>
      </c>
      <c r="MN107" s="18">
        <v>172.37236677265167</v>
      </c>
      <c r="MO107" s="18">
        <v>172.09546501970291</v>
      </c>
      <c r="MP107" s="18">
        <v>172.79694946050645</v>
      </c>
      <c r="MQ107" s="18">
        <v>172.2216091516018</v>
      </c>
      <c r="MR107" s="18">
        <v>178.36677694296836</v>
      </c>
      <c r="MS107" s="18">
        <v>182.46799957275388</v>
      </c>
      <c r="MT107" s="18">
        <v>180.43020778346062</v>
      </c>
      <c r="MU107" s="18">
        <v>180.55532635331156</v>
      </c>
      <c r="MV107" s="18">
        <v>191.40064501047135</v>
      </c>
      <c r="MW107" s="18">
        <v>203.26229565715789</v>
      </c>
      <c r="MX107" s="18">
        <v>205.92978254389763</v>
      </c>
      <c r="MY107" s="18">
        <v>190.1156157643795</v>
      </c>
      <c r="MZ107" s="18">
        <v>182.79310274195672</v>
      </c>
      <c r="NA107" s="18">
        <v>183.44330908036233</v>
      </c>
      <c r="NB107" s="18">
        <v>186.53230196881296</v>
      </c>
      <c r="NC107" s="18">
        <v>184.24427303981778</v>
      </c>
      <c r="ND107" s="18">
        <v>185.18676456189155</v>
      </c>
      <c r="NE107" s="18">
        <v>197.75912970781329</v>
      </c>
      <c r="NF107" s="18">
        <v>199.56719559836387</v>
      </c>
      <c r="NG107" s="18">
        <v>194.83217562294007</v>
      </c>
      <c r="NH107" s="18">
        <v>192.11443619585037</v>
      </c>
      <c r="NI107" s="18">
        <v>194.00762373638153</v>
      </c>
      <c r="NJ107" s="18">
        <v>191.20989046955108</v>
      </c>
      <c r="NK107" s="18">
        <v>187.8706604413986</v>
      </c>
      <c r="NL107" s="18">
        <v>177.00893279147149</v>
      </c>
      <c r="NM107" s="18">
        <v>174.64296114683151</v>
      </c>
      <c r="NN107" s="18">
        <v>176.03875109410288</v>
      </c>
      <c r="NO107" s="18">
        <v>176.59460572409631</v>
      </c>
      <c r="NP107" s="18">
        <v>200.08510443258288</v>
      </c>
      <c r="NQ107" s="18">
        <v>200.5353261716366</v>
      </c>
      <c r="NR107" s="18">
        <v>198.53548017811775</v>
      </c>
      <c r="NS107" s="18">
        <v>213.73020748066901</v>
      </c>
      <c r="NT107" s="18">
        <v>216.71664416432381</v>
      </c>
      <c r="NU107" s="18">
        <v>236.17770958638192</v>
      </c>
      <c r="NV107" s="18">
        <v>248.70905225038527</v>
      </c>
      <c r="NW107" s="18">
        <v>257.29403215384485</v>
      </c>
      <c r="NX107" s="18">
        <v>262.3264651231766</v>
      </c>
      <c r="NY107" s="18">
        <v>234.56347492289544</v>
      </c>
      <c r="NZ107" s="18">
        <v>229.20286209821703</v>
      </c>
      <c r="OA107" s="18">
        <v>228.92083253502847</v>
      </c>
      <c r="OB107" s="18">
        <v>227.33941585707666</v>
      </c>
      <c r="OC107" s="18">
        <v>224.58167951011657</v>
      </c>
      <c r="OD107" s="18">
        <v>226.5005061018467</v>
      </c>
      <c r="OE107" s="18">
        <v>225.950804844141</v>
      </c>
      <c r="OF107" s="18">
        <v>224.85140232872965</v>
      </c>
      <c r="OG107" s="18">
        <v>225.44725387859344</v>
      </c>
      <c r="OH107" s="18">
        <v>220.88247720313072</v>
      </c>
      <c r="OI107" s="18">
        <v>223.73969306874275</v>
      </c>
      <c r="OJ107" s="18">
        <v>228.14243094062803</v>
      </c>
      <c r="OK107" s="18">
        <v>244.87037350487708</v>
      </c>
      <c r="OL107" s="18">
        <v>262.67823290562626</v>
      </c>
      <c r="OM107" s="18">
        <v>267.62041641473769</v>
      </c>
      <c r="ON107" s="18">
        <v>264.64833759975437</v>
      </c>
      <c r="OO107" s="18">
        <v>258.59649595475196</v>
      </c>
      <c r="OP107" s="18">
        <v>249.2136287779808</v>
      </c>
      <c r="OQ107" s="18">
        <v>234.29067541813851</v>
      </c>
      <c r="OR107" s="18">
        <v>226.34462067055702</v>
      </c>
      <c r="OS107" s="18">
        <v>228.12191969966889</v>
      </c>
      <c r="OT107" s="18">
        <v>220.80043223929405</v>
      </c>
      <c r="OU107" s="18">
        <v>218.24575717782974</v>
      </c>
      <c r="OV107" s="18">
        <v>215.45725396943092</v>
      </c>
      <c r="OW107" s="18">
        <v>211.9990587437153</v>
      </c>
      <c r="OX107" s="18">
        <v>213.95275444507598</v>
      </c>
      <c r="OY107" s="18">
        <v>213.68815943670273</v>
      </c>
      <c r="OZ107" s="18">
        <v>217.70631154060365</v>
      </c>
      <c r="PA107" s="18">
        <v>225.72620675563812</v>
      </c>
      <c r="PB107" s="18">
        <v>204.11863996720314</v>
      </c>
      <c r="PC107" s="18">
        <v>197.66067575120925</v>
      </c>
      <c r="PD107" s="18">
        <v>190.02639186620712</v>
      </c>
      <c r="PE107" s="18">
        <v>184.7006481511593</v>
      </c>
      <c r="PF107" s="18">
        <v>180.19432851243019</v>
      </c>
      <c r="PG107" s="18">
        <v>179.21491675662995</v>
      </c>
      <c r="PH107" s="18">
        <v>178.41908060741426</v>
      </c>
      <c r="PI107" s="18">
        <v>175.96285950255393</v>
      </c>
      <c r="PJ107" s="18">
        <v>178.97903748559952</v>
      </c>
      <c r="PK107" s="18">
        <v>185.11600078058243</v>
      </c>
      <c r="PL107" s="18">
        <v>185.54160903048515</v>
      </c>
      <c r="PM107" s="18">
        <v>186.97226808738711</v>
      </c>
      <c r="PN107" s="18">
        <v>188.3342144870758</v>
      </c>
      <c r="PO107" s="18">
        <v>190.92888646841047</v>
      </c>
      <c r="PP107" s="18">
        <v>190.2438110203743</v>
      </c>
      <c r="PQ107" s="18">
        <v>190.12997363305092</v>
      </c>
      <c r="PR107" s="18">
        <v>190.97503676056863</v>
      </c>
      <c r="PS107" s="18">
        <v>182.35005993723871</v>
      </c>
      <c r="PT107" s="18">
        <v>176.75664452767373</v>
      </c>
      <c r="PU107" s="18">
        <v>174.24811975836755</v>
      </c>
      <c r="PV107" s="18">
        <v>167.831178024292</v>
      </c>
      <c r="PW107" s="18">
        <v>167.23942872262</v>
      </c>
      <c r="PX107" s="18">
        <v>167.31019250392913</v>
      </c>
      <c r="PY107" s="18">
        <v>165.77595168018343</v>
      </c>
      <c r="PZ107" s="18">
        <v>163.35459968495368</v>
      </c>
      <c r="QA107" s="18">
        <v>161.61011864137649</v>
      </c>
      <c r="QB107" s="18">
        <v>159.55079004907608</v>
      </c>
      <c r="QC107" s="18">
        <v>159.46874508523942</v>
      </c>
      <c r="QD107" s="18">
        <v>149.87461212658883</v>
      </c>
      <c r="QE107" s="18">
        <v>151.01606268596649</v>
      </c>
      <c r="QF107" s="18">
        <v>148.82443658947946</v>
      </c>
      <c r="QG107" s="18">
        <v>144.48220687842368</v>
      </c>
      <c r="QH107" s="18">
        <v>144.13864359235762</v>
      </c>
      <c r="QI107" s="18">
        <v>146.18156319189072</v>
      </c>
      <c r="QJ107" s="18">
        <v>147.13533589649199</v>
      </c>
      <c r="QK107" s="18">
        <v>144.18787057065964</v>
      </c>
      <c r="QL107" s="18">
        <v>142.66901317763327</v>
      </c>
      <c r="QM107" s="18">
        <v>139.18620446276665</v>
      </c>
      <c r="QN107" s="18">
        <v>140.76967226481437</v>
      </c>
      <c r="QO107" s="18">
        <v>140.04870214509964</v>
      </c>
      <c r="QP107" s="18">
        <v>139.57284135484696</v>
      </c>
      <c r="QQ107" s="18">
        <v>135.7946707701683</v>
      </c>
      <c r="QR107" s="18">
        <v>135.65211764550207</v>
      </c>
      <c r="QS107" s="18">
        <v>139.57489247894287</v>
      </c>
      <c r="QT107" s="18">
        <v>143.61253026175498</v>
      </c>
      <c r="QU107" s="18">
        <v>145.61340181732177</v>
      </c>
      <c r="QV107" s="18">
        <v>148.03372825050354</v>
      </c>
      <c r="QW107" s="18">
        <v>150.43046675658226</v>
      </c>
      <c r="QX107" s="18">
        <v>151.3268079864979</v>
      </c>
      <c r="QY107" s="18">
        <v>153.664063893795</v>
      </c>
      <c r="QZ107" s="18">
        <v>154.89063610315324</v>
      </c>
      <c r="RA107" s="18">
        <v>157.22994313454629</v>
      </c>
      <c r="RB107" s="18">
        <v>158.56112267279624</v>
      </c>
      <c r="RC107" s="18">
        <v>158.40728836560248</v>
      </c>
      <c r="RD107" s="18">
        <v>158.04526496267317</v>
      </c>
      <c r="RE107" s="18">
        <v>157.88425172114373</v>
      </c>
      <c r="RF107" s="18">
        <v>155.95722063302992</v>
      </c>
      <c r="RG107" s="18">
        <v>153.65278271126749</v>
      </c>
      <c r="RH107" s="18">
        <v>149.61514492845535</v>
      </c>
      <c r="RI107" s="18">
        <v>147.54043290543555</v>
      </c>
      <c r="RJ107" s="18">
        <v>147.63786129999161</v>
      </c>
      <c r="RK107" s="18">
        <v>146.54256103277206</v>
      </c>
      <c r="RL107" s="18">
        <v>146.68819084358216</v>
      </c>
      <c r="RM107" s="18">
        <v>148.26242858719826</v>
      </c>
      <c r="RN107" s="18">
        <v>149.23055916047096</v>
      </c>
      <c r="RO107" s="18">
        <v>152.15956436944006</v>
      </c>
      <c r="RP107" s="18">
        <v>151.74421174001694</v>
      </c>
      <c r="RQ107" s="18">
        <v>151.028369430542</v>
      </c>
      <c r="RR107" s="18">
        <v>151.52474146175385</v>
      </c>
      <c r="RS107" s="18">
        <v>145.08113511443139</v>
      </c>
      <c r="RT107" s="18">
        <v>143.57150777983665</v>
      </c>
      <c r="RU107" s="18">
        <v>142.8997646384239</v>
      </c>
      <c r="RV107" s="18">
        <v>138.42523742318153</v>
      </c>
      <c r="RW107" s="18">
        <v>137.70734398961068</v>
      </c>
      <c r="RX107" s="18">
        <v>136.96381150484086</v>
      </c>
      <c r="RY107" s="18">
        <v>138.2365340063572</v>
      </c>
      <c r="RZ107" s="18">
        <v>138.51035907316208</v>
      </c>
      <c r="SA107" s="18">
        <v>137.80067013597491</v>
      </c>
      <c r="SB107" s="18">
        <v>134.81525901436808</v>
      </c>
      <c r="SC107" s="18">
        <v>136.38847119593621</v>
      </c>
      <c r="SD107" s="18">
        <v>140.15843728423118</v>
      </c>
      <c r="SE107" s="18">
        <v>141.02708833885194</v>
      </c>
      <c r="SF107" s="18">
        <v>143.77456906533243</v>
      </c>
      <c r="SG107" s="18">
        <v>147.65221916866304</v>
      </c>
      <c r="SH107" s="18">
        <v>148.42959520101547</v>
      </c>
      <c r="SI107" s="18">
        <v>150.33816617226603</v>
      </c>
      <c r="SJ107" s="18">
        <v>149.96486158680915</v>
      </c>
      <c r="SK107" s="18">
        <v>149.88076549887657</v>
      </c>
      <c r="SL107" s="18">
        <v>149.48489854836461</v>
      </c>
      <c r="SM107" s="18">
        <v>149.49412860679627</v>
      </c>
      <c r="SN107" s="18">
        <v>150.26432570481302</v>
      </c>
      <c r="SO107" s="18">
        <v>151.63755328702928</v>
      </c>
      <c r="SP107" s="5">
        <v>154.13889912199974</v>
      </c>
      <c r="SQ107" s="5">
        <v>157.2002018351555</v>
      </c>
      <c r="SR107" s="5">
        <v>155.23317382717133</v>
      </c>
      <c r="SS107" s="5">
        <v>168.73880043673515</v>
      </c>
    </row>
    <row r="108" spans="1:513" x14ac:dyDescent="0.25">
      <c r="A108" s="5" t="s">
        <v>329</v>
      </c>
      <c r="B108" s="5" t="str">
        <f ca="1">_xlfn.XLOOKUP(A108,bonds[worksheet get],bonds[unique lookup],"-")</f>
        <v>ENBW 3 3/8 04/05/77 nc-22</v>
      </c>
      <c r="C108" s="5" t="str">
        <f ca="1">_xlfn.XLOOKUP(A108,bonds[worksheet get],bonds[ID_ISIN],"-")</f>
        <v>XS1405770907</v>
      </c>
      <c r="D108" s="18">
        <f ca="1">_xll.BDH(A108,"blp_i_sprd_mid","-2AY",,"Dates=H","Fill=C","Sort=R","Dir=H","factor="&amp;_xlfn.XLOOKUP(A108,bonds[worksheet get],bonds[yas/blp factor]),"cols=510;rows=1")</f>
        <v>186.06242770206927</v>
      </c>
      <c r="E108" s="18">
        <v>186.34054792284965</v>
      </c>
      <c r="F108" s="18">
        <v>190.1720353525877</v>
      </c>
      <c r="G108" s="18">
        <v>192.33597496068478</v>
      </c>
      <c r="H108" s="18">
        <v>193.44493533468247</v>
      </c>
      <c r="I108" s="18">
        <v>196.41155102300647</v>
      </c>
      <c r="J108" s="18">
        <v>200.74529775440692</v>
      </c>
      <c r="K108" s="18">
        <v>198.67523838961122</v>
      </c>
      <c r="L108" s="18">
        <v>198.84070231842995</v>
      </c>
      <c r="M108" s="18">
        <v>197.94414599490165</v>
      </c>
      <c r="N108" s="18">
        <v>195.83888153886792</v>
      </c>
      <c r="O108" s="18">
        <v>196.2695571550131</v>
      </c>
      <c r="P108" s="18">
        <v>177.17548917055129</v>
      </c>
      <c r="Q108" s="18">
        <v>175.72386590850351</v>
      </c>
      <c r="R108" s="18">
        <v>170.06054023134709</v>
      </c>
      <c r="S108" s="18">
        <v>161.66177896499633</v>
      </c>
      <c r="T108" s="18">
        <v>171.87477593314648</v>
      </c>
      <c r="U108" s="18">
        <v>166.92611360812188</v>
      </c>
      <c r="V108" s="18">
        <v>157.28343911802767</v>
      </c>
      <c r="W108" s="18">
        <v>144.64481136357784</v>
      </c>
      <c r="X108" s="18">
        <v>122.82821632337571</v>
      </c>
      <c r="Y108" s="18">
        <v>109.04190259456635</v>
      </c>
      <c r="Z108" s="18">
        <v>126.77588055419922</v>
      </c>
      <c r="AA108" s="18">
        <v>153.55052594375613</v>
      </c>
      <c r="AB108" s="18">
        <v>174.66419266223909</v>
      </c>
      <c r="AC108" s="18">
        <v>191.79733706474303</v>
      </c>
      <c r="AD108" s="18">
        <v>194.05515691614153</v>
      </c>
      <c r="AE108" s="18">
        <v>193.27595089673994</v>
      </c>
      <c r="AF108" s="18">
        <v>195.79898243546486</v>
      </c>
      <c r="AG108" s="18">
        <v>203.40210863983631</v>
      </c>
      <c r="AH108" s="18">
        <v>207.0634381285906</v>
      </c>
      <c r="AI108" s="18">
        <v>213.63388165664674</v>
      </c>
      <c r="AJ108" s="18">
        <v>239.38523239421843</v>
      </c>
      <c r="AK108" s="18">
        <v>242.89517999064924</v>
      </c>
      <c r="AL108" s="18">
        <v>249.10301107895373</v>
      </c>
      <c r="AM108" s="18">
        <v>265.28327101194861</v>
      </c>
      <c r="AN108" s="18">
        <v>284.00651203536984</v>
      </c>
      <c r="AO108" s="18">
        <v>290.9219654575586</v>
      </c>
      <c r="AP108" s="18">
        <v>293.94960330402853</v>
      </c>
      <c r="AQ108" s="18">
        <v>292.04266086196901</v>
      </c>
      <c r="AR108" s="18">
        <v>290.09699281954767</v>
      </c>
      <c r="AS108" s="18">
        <v>284.78219754564759</v>
      </c>
      <c r="AT108" s="18">
        <v>265.12015408921241</v>
      </c>
      <c r="AU108" s="18">
        <v>291.39488718318938</v>
      </c>
      <c r="AV108" s="18">
        <v>297.68721049046519</v>
      </c>
      <c r="AW108" s="18">
        <v>303.06185441946985</v>
      </c>
      <c r="AX108" s="18">
        <v>305.20819148194795</v>
      </c>
      <c r="AY108" s="18">
        <v>288.47638511955739</v>
      </c>
      <c r="AZ108" s="18">
        <v>287.15619419813157</v>
      </c>
      <c r="BA108" s="18">
        <v>287.04471140921117</v>
      </c>
      <c r="BB108" s="18">
        <v>288.21469394135477</v>
      </c>
      <c r="BC108" s="18">
        <v>299.33598226344589</v>
      </c>
      <c r="BD108" s="18">
        <v>303.95254322779175</v>
      </c>
      <c r="BE108" s="18">
        <v>317.14506441771982</v>
      </c>
      <c r="BF108" s="18">
        <v>319.27966644978522</v>
      </c>
      <c r="BG108" s="18">
        <v>323.05834624266623</v>
      </c>
      <c r="BH108" s="18">
        <v>323.70142590928077</v>
      </c>
      <c r="BI108" s="18">
        <v>329.62292225551602</v>
      </c>
      <c r="BJ108" s="18">
        <v>324.75640514338016</v>
      </c>
      <c r="BK108" s="18">
        <v>330.32702408027649</v>
      </c>
      <c r="BL108" s="18">
        <v>409.09137470710283</v>
      </c>
      <c r="BM108" s="18">
        <v>454.05179672718049</v>
      </c>
      <c r="BN108" s="18">
        <v>499.67876847469807</v>
      </c>
      <c r="BO108" s="18">
        <v>534.6585471287965</v>
      </c>
      <c r="BP108" s="18">
        <v>543.44808490788932</v>
      </c>
      <c r="BQ108" s="18">
        <v>548.22893629801274</v>
      </c>
      <c r="BR108" s="18">
        <v>556.42585504126555</v>
      </c>
      <c r="BS108" s="18">
        <v>560.39229532074933</v>
      </c>
      <c r="BT108" s="18">
        <v>576.5350031564235</v>
      </c>
      <c r="BU108" s="18">
        <v>580.78777817797663</v>
      </c>
      <c r="BV108" s="18">
        <v>603.25566740608213</v>
      </c>
      <c r="BW108" s="18">
        <v>616.12078124749667</v>
      </c>
      <c r="BX108" s="18">
        <v>633.23045558917522</v>
      </c>
      <c r="BY108" s="18">
        <v>636.84249795019616</v>
      </c>
      <c r="BZ108" s="18">
        <v>623.27797629618647</v>
      </c>
      <c r="CA108" s="18">
        <v>644.9326279166936</v>
      </c>
      <c r="CB108" s="18">
        <v>632.17312934899337</v>
      </c>
      <c r="CC108" s="18">
        <v>526.45106685817245</v>
      </c>
      <c r="CD108" s="18">
        <v>445.43124338603019</v>
      </c>
      <c r="CE108" s="18">
        <v>328.85662476956844</v>
      </c>
      <c r="CF108" s="18">
        <v>313.29832144844528</v>
      </c>
      <c r="CG108" s="18">
        <v>231.93231457912921</v>
      </c>
      <c r="CH108" s="18">
        <v>224.71409737229348</v>
      </c>
      <c r="CI108" s="18">
        <v>228.82957253801825</v>
      </c>
      <c r="CJ108" s="18">
        <v>149.97251517093181</v>
      </c>
      <c r="CK108" s="18">
        <v>129.06421148467064</v>
      </c>
      <c r="CL108" s="18">
        <v>129.56295027720927</v>
      </c>
      <c r="CM108" s="18">
        <v>133.36510013091564</v>
      </c>
      <c r="CN108" s="18">
        <v>143.37508107292652</v>
      </c>
      <c r="CO108" s="18">
        <v>145.63876843953133</v>
      </c>
      <c r="CP108" s="18">
        <v>117.64954740226268</v>
      </c>
      <c r="CQ108" s="18">
        <v>106.45315488553047</v>
      </c>
      <c r="CR108" s="18">
        <v>99.448515232205395</v>
      </c>
      <c r="CS108" s="18">
        <v>93.532886401176441</v>
      </c>
      <c r="CT108" s="18">
        <v>87.54332687854766</v>
      </c>
      <c r="CU108" s="18">
        <v>88.511466887593272</v>
      </c>
      <c r="CV108" s="18">
        <v>90.818573866724975</v>
      </c>
      <c r="CW108" s="18">
        <v>93.488293285608293</v>
      </c>
      <c r="CX108" s="18">
        <v>91.920493222475045</v>
      </c>
      <c r="CY108" s="18">
        <v>93.190223513126384</v>
      </c>
      <c r="CZ108" s="18">
        <v>93.23599013173579</v>
      </c>
      <c r="DA108" s="18">
        <v>94.019890163302421</v>
      </c>
      <c r="DB108" s="18">
        <v>94.332041972279555</v>
      </c>
      <c r="DC108" s="18">
        <v>94.11846441876888</v>
      </c>
      <c r="DD108" s="18">
        <v>93.251245671272272</v>
      </c>
      <c r="DE108" s="18">
        <v>92.658626635432242</v>
      </c>
      <c r="DF108" s="18">
        <v>97.813825495719911</v>
      </c>
      <c r="DG108" s="18">
        <v>100.45538084161281</v>
      </c>
      <c r="DH108" s="18">
        <v>105.07663581812382</v>
      </c>
      <c r="DI108" s="18">
        <v>105.39934915447236</v>
      </c>
      <c r="DJ108" s="18">
        <v>104.3502374355793</v>
      </c>
      <c r="DK108" s="18">
        <v>100.7511036080122</v>
      </c>
      <c r="DL108" s="18">
        <v>99.883884860515593</v>
      </c>
      <c r="DM108" s="18">
        <v>100.17843412387371</v>
      </c>
      <c r="DN108" s="18">
        <v>92.119988739490509</v>
      </c>
      <c r="DO108" s="18">
        <v>89.785891190409657</v>
      </c>
      <c r="DP108" s="18">
        <v>87.289850221633912</v>
      </c>
      <c r="DQ108" s="18">
        <v>87.333269834160816</v>
      </c>
      <c r="DR108" s="18">
        <v>86.518858723521234</v>
      </c>
      <c r="DS108" s="18">
        <v>86.313495691299451</v>
      </c>
      <c r="DT108" s="18">
        <v>93.0599646755457</v>
      </c>
      <c r="DU108" s="18">
        <v>95.325999048233029</v>
      </c>
      <c r="DV108" s="18">
        <v>94.962213105440142</v>
      </c>
      <c r="DW108" s="18">
        <v>95.103033470392234</v>
      </c>
      <c r="DX108" s="18">
        <v>97.167225319981583</v>
      </c>
      <c r="DY108" s="18">
        <v>97.512235214114185</v>
      </c>
      <c r="DZ108" s="18">
        <v>100.44599281728267</v>
      </c>
      <c r="EA108" s="18">
        <v>95.678049960613251</v>
      </c>
      <c r="EB108" s="18">
        <v>93.741769942522055</v>
      </c>
      <c r="EC108" s="18">
        <v>93.613858111023902</v>
      </c>
      <c r="ED108" s="18">
        <v>90.785715781569479</v>
      </c>
      <c r="EE108" s="18">
        <v>91.643546504735937</v>
      </c>
      <c r="EF108" s="18">
        <v>91.552013267517097</v>
      </c>
      <c r="EG108" s="18">
        <v>91.972127356290812</v>
      </c>
      <c r="EH108" s="18">
        <v>93.8016185976267</v>
      </c>
      <c r="EI108" s="18">
        <v>95.678049960613251</v>
      </c>
      <c r="EJ108" s="18">
        <v>96.771754795074457</v>
      </c>
      <c r="EK108" s="18">
        <v>97.927655290722839</v>
      </c>
      <c r="EL108" s="18">
        <v>99.326470915913589</v>
      </c>
      <c r="EM108" s="18">
        <v>99.430912686586382</v>
      </c>
      <c r="EN108" s="18">
        <v>98.893448293685921</v>
      </c>
      <c r="EO108" s="18">
        <v>99.551783499836915</v>
      </c>
      <c r="EP108" s="18">
        <v>103.64378860473632</v>
      </c>
      <c r="EQ108" s="18">
        <v>106.09523645794393</v>
      </c>
      <c r="ER108" s="18">
        <v>106.17386116170883</v>
      </c>
      <c r="ES108" s="18">
        <v>107.98692336046696</v>
      </c>
      <c r="ET108" s="18">
        <v>112.85578747868539</v>
      </c>
      <c r="EU108" s="18">
        <v>114.01168797433377</v>
      </c>
      <c r="EV108" s="18">
        <v>118.40410985779762</v>
      </c>
      <c r="EW108" s="18">
        <v>116.84921832811831</v>
      </c>
      <c r="EX108" s="18">
        <v>114.51981479120253</v>
      </c>
      <c r="EY108" s="18">
        <v>117.31509903550148</v>
      </c>
      <c r="EZ108" s="18">
        <v>119.69144269406796</v>
      </c>
      <c r="FA108" s="18">
        <v>121.4751673167944</v>
      </c>
      <c r="FB108" s="18">
        <v>123.39384478926659</v>
      </c>
      <c r="FC108" s="18">
        <v>129.96663532340528</v>
      </c>
      <c r="FD108" s="18">
        <v>133.49418546545508</v>
      </c>
      <c r="FE108" s="18">
        <v>133.90843203902244</v>
      </c>
      <c r="FF108" s="18">
        <v>134.33676064908505</v>
      </c>
      <c r="FG108" s="18">
        <v>125.78309698128702</v>
      </c>
      <c r="FH108" s="18">
        <v>122.73903009223937</v>
      </c>
      <c r="FI108" s="18">
        <v>121.31439740014076</v>
      </c>
      <c r="FJ108" s="18">
        <v>119.31122770869733</v>
      </c>
      <c r="FK108" s="18">
        <v>118.90988966858386</v>
      </c>
      <c r="FL108" s="18">
        <v>115.28141826498508</v>
      </c>
      <c r="FM108" s="18">
        <v>114.0175554895401</v>
      </c>
      <c r="FN108" s="18">
        <v>108.1547342953682</v>
      </c>
      <c r="FO108" s="18">
        <v>105.9872741781473</v>
      </c>
      <c r="FP108" s="18">
        <v>107.31802662694453</v>
      </c>
      <c r="FQ108" s="18">
        <v>105.274957832098</v>
      </c>
      <c r="FR108" s="18">
        <v>109.47609871983529</v>
      </c>
      <c r="FS108" s="18">
        <v>110.63786673069001</v>
      </c>
      <c r="FT108" s="18">
        <v>109.33293134880067</v>
      </c>
      <c r="FU108" s="18">
        <v>107.60905538117885</v>
      </c>
      <c r="FV108" s="18">
        <v>106.87092196822165</v>
      </c>
      <c r="FW108" s="18">
        <v>101.97272027397156</v>
      </c>
      <c r="FX108" s="18">
        <v>102.41395741748811</v>
      </c>
      <c r="FY108" s="18">
        <v>104.59315256512166</v>
      </c>
      <c r="FZ108" s="18">
        <v>105.44511577308178</v>
      </c>
      <c r="GA108" s="18">
        <v>105.26909031689166</v>
      </c>
      <c r="GB108" s="18">
        <v>106.52121806192399</v>
      </c>
      <c r="GC108" s="18">
        <v>108.22866498696804</v>
      </c>
      <c r="GD108" s="18">
        <v>108.78021141636371</v>
      </c>
      <c r="GE108" s="18">
        <v>110.75404353177548</v>
      </c>
      <c r="GF108" s="18">
        <v>113.51412268483638</v>
      </c>
      <c r="GG108" s="18">
        <v>116.62625275027752</v>
      </c>
      <c r="GH108" s="18">
        <v>117.13907357931136</v>
      </c>
      <c r="GI108" s="18">
        <v>120.51172131991386</v>
      </c>
      <c r="GJ108" s="18">
        <v>125.87110970938205</v>
      </c>
      <c r="GK108" s="18">
        <v>127.36849959003926</v>
      </c>
      <c r="GL108" s="18">
        <v>122.77188817739487</v>
      </c>
      <c r="GM108" s="18">
        <v>121.35429650354386</v>
      </c>
      <c r="GN108" s="18">
        <v>122.83525734162332</v>
      </c>
      <c r="GO108" s="18">
        <v>117.00764123868942</v>
      </c>
      <c r="GP108" s="18">
        <v>112.44506141424178</v>
      </c>
      <c r="GQ108" s="18">
        <v>112.81588837528228</v>
      </c>
      <c r="GR108" s="18">
        <v>113.56223630952836</v>
      </c>
      <c r="GS108" s="18">
        <v>114.03281102907658</v>
      </c>
      <c r="GT108" s="18">
        <v>115.65224522602558</v>
      </c>
      <c r="GU108" s="18">
        <v>112.86634900605679</v>
      </c>
      <c r="GV108" s="18">
        <v>112.02260031938552</v>
      </c>
      <c r="GW108" s="18">
        <v>107.3121591117382</v>
      </c>
      <c r="GX108" s="18">
        <v>112.13056259918214</v>
      </c>
      <c r="GY108" s="18">
        <v>111.89586199092865</v>
      </c>
      <c r="GZ108" s="18">
        <v>104.45233220016956</v>
      </c>
      <c r="HA108" s="18">
        <v>100.75227711105346</v>
      </c>
      <c r="HB108" s="18">
        <v>100.2582323306799</v>
      </c>
      <c r="HC108" s="18">
        <v>97.846683580875393</v>
      </c>
      <c r="HD108" s="18">
        <v>128.81425533688068</v>
      </c>
      <c r="HE108" s="18">
        <v>128.00101772928238</v>
      </c>
      <c r="HF108" s="18">
        <v>124.91470473074912</v>
      </c>
      <c r="HG108" s="18">
        <v>121.56435354793071</v>
      </c>
      <c r="HH108" s="18">
        <v>120.55044692027569</v>
      </c>
      <c r="HI108" s="18">
        <v>124.86307059693337</v>
      </c>
      <c r="HJ108" s="18">
        <v>129.9725028386116</v>
      </c>
      <c r="HK108" s="18">
        <v>121.18648556864262</v>
      </c>
      <c r="HL108" s="18">
        <v>119.69731020927429</v>
      </c>
      <c r="HM108" s="18">
        <v>120.41784107661248</v>
      </c>
      <c r="HN108" s="18">
        <v>120.92714139652253</v>
      </c>
      <c r="HO108" s="18">
        <v>117.6671499478817</v>
      </c>
      <c r="HP108" s="18">
        <v>116.74242955136299</v>
      </c>
      <c r="HQ108" s="18">
        <v>116.48425888228417</v>
      </c>
      <c r="HR108" s="18">
        <v>113.47539708447455</v>
      </c>
      <c r="HS108" s="18">
        <v>123.68370004045964</v>
      </c>
      <c r="HT108" s="18">
        <v>138.35483506238461</v>
      </c>
      <c r="HU108" s="18">
        <v>137.90303639149664</v>
      </c>
      <c r="HV108" s="18">
        <v>146.81344498383999</v>
      </c>
      <c r="HW108" s="18">
        <v>152.44860658800602</v>
      </c>
      <c r="HX108" s="18">
        <v>143.08170531260967</v>
      </c>
      <c r="HY108" s="18">
        <v>141.44349506700038</v>
      </c>
      <c r="HZ108" s="18">
        <v>140.41315939676761</v>
      </c>
      <c r="IA108" s="18">
        <v>143.41615367937089</v>
      </c>
      <c r="IB108" s="18">
        <v>142.66628523600102</v>
      </c>
      <c r="IC108" s="18">
        <v>151.40888289344309</v>
      </c>
      <c r="ID108" s="18">
        <v>153.08581873941421</v>
      </c>
      <c r="IE108" s="18">
        <v>153.61389510798452</v>
      </c>
      <c r="IF108" s="18">
        <v>142.65220319950581</v>
      </c>
      <c r="IG108" s="18">
        <v>136.05359559845925</v>
      </c>
      <c r="IH108" s="18">
        <v>134.15956168985366</v>
      </c>
      <c r="II108" s="18">
        <v>137.00648006796837</v>
      </c>
      <c r="IJ108" s="18">
        <v>127.89774946165085</v>
      </c>
      <c r="IK108" s="18">
        <v>124.78327239012718</v>
      </c>
      <c r="IL108" s="18">
        <v>127.11502293312549</v>
      </c>
      <c r="IM108" s="18">
        <v>132.68798887610436</v>
      </c>
      <c r="IN108" s="18">
        <v>136.00665547680853</v>
      </c>
      <c r="IO108" s="18">
        <v>135.80246594762804</v>
      </c>
      <c r="IP108" s="18">
        <v>136.61453005218505</v>
      </c>
      <c r="IQ108" s="18">
        <v>133.83684835350513</v>
      </c>
      <c r="IR108" s="18">
        <v>130.74349433672427</v>
      </c>
      <c r="IS108" s="18">
        <v>128.7309366209507</v>
      </c>
      <c r="IT108" s="18">
        <v>127.64896681690216</v>
      </c>
      <c r="IU108" s="18">
        <v>125.88988575804234</v>
      </c>
      <c r="IV108" s="18">
        <v>125.44512810540199</v>
      </c>
      <c r="IW108" s="18">
        <v>131.11314779472352</v>
      </c>
      <c r="IX108" s="18">
        <v>131.81138210427761</v>
      </c>
      <c r="IY108" s="18">
        <v>121.52093393540383</v>
      </c>
      <c r="IZ108" s="18">
        <v>112.29954703712463</v>
      </c>
      <c r="JA108" s="18">
        <v>114.55267287635803</v>
      </c>
      <c r="JB108" s="18">
        <v>115.67336828076839</v>
      </c>
      <c r="JC108" s="18">
        <v>121.45052375292778</v>
      </c>
      <c r="JD108" s="18">
        <v>121.88589338123798</v>
      </c>
      <c r="JE108" s="18">
        <v>129.80586540675165</v>
      </c>
      <c r="JF108" s="18">
        <v>132.13057493150234</v>
      </c>
      <c r="JG108" s="18">
        <v>133.02947826111318</v>
      </c>
      <c r="JH108" s="18">
        <v>131.56846697473526</v>
      </c>
      <c r="JI108" s="18">
        <v>128.23571833753584</v>
      </c>
      <c r="JJ108" s="18">
        <v>127.8379008065462</v>
      </c>
      <c r="JK108" s="18">
        <v>127.80973673355579</v>
      </c>
      <c r="JL108" s="18">
        <v>134.13139761686324</v>
      </c>
      <c r="JM108" s="18">
        <v>142.98547806322574</v>
      </c>
      <c r="JN108" s="18">
        <v>147.1983539813757</v>
      </c>
      <c r="JO108" s="18">
        <v>153.07995122420789</v>
      </c>
      <c r="JP108" s="18">
        <v>154.15488001000881</v>
      </c>
      <c r="JQ108" s="18">
        <v>153.27944674122332</v>
      </c>
      <c r="JR108" s="18">
        <v>148.57839355790617</v>
      </c>
      <c r="JS108" s="18">
        <v>156.80817038631437</v>
      </c>
      <c r="JT108" s="18">
        <v>165.75965158510209</v>
      </c>
      <c r="JU108" s="18">
        <v>167.90950915670396</v>
      </c>
      <c r="JV108" s="18">
        <v>169.97956852149966</v>
      </c>
      <c r="JW108" s="18">
        <v>175.79662309706211</v>
      </c>
      <c r="JX108" s="18">
        <v>182.12649850165846</v>
      </c>
      <c r="JY108" s="18">
        <v>178.85477202260495</v>
      </c>
      <c r="JZ108" s="18">
        <v>174.37785792016984</v>
      </c>
      <c r="KA108" s="18">
        <v>176.50776594007016</v>
      </c>
      <c r="KB108" s="18">
        <v>172.20100977861884</v>
      </c>
      <c r="KC108" s="18">
        <v>172.7161776137352</v>
      </c>
      <c r="KD108" s="18">
        <v>171.80671275675297</v>
      </c>
      <c r="KE108" s="18">
        <v>171.19179716312885</v>
      </c>
      <c r="KF108" s="18">
        <v>156.59459283280373</v>
      </c>
      <c r="KG108" s="18">
        <v>152.02849249923227</v>
      </c>
      <c r="KH108" s="18">
        <v>151.20586686730385</v>
      </c>
      <c r="KI108" s="18">
        <v>151.62480745303631</v>
      </c>
      <c r="KJ108" s="18">
        <v>151.71516718721389</v>
      </c>
      <c r="KK108" s="18">
        <v>154.39427463042736</v>
      </c>
      <c r="KL108" s="18">
        <v>154.64775128734109</v>
      </c>
      <c r="KM108" s="18">
        <v>151.75741329669953</v>
      </c>
      <c r="KN108" s="18">
        <v>140.27116552877425</v>
      </c>
      <c r="KO108" s="18">
        <v>139.44971339988709</v>
      </c>
      <c r="KP108" s="18">
        <v>133.66903741860389</v>
      </c>
      <c r="KQ108" s="18">
        <v>120.30518478465081</v>
      </c>
      <c r="KR108" s="18">
        <v>108.98088043642043</v>
      </c>
      <c r="KS108" s="18">
        <v>109.1299153226614</v>
      </c>
      <c r="KT108" s="18">
        <v>108.24861453866959</v>
      </c>
      <c r="KU108" s="18">
        <v>118.16588874042033</v>
      </c>
      <c r="KV108" s="18">
        <v>121.14071895003319</v>
      </c>
      <c r="KW108" s="18">
        <v>124.60842043697835</v>
      </c>
      <c r="KX108" s="18">
        <v>125.14119081771373</v>
      </c>
      <c r="KY108" s="18">
        <v>125.48502720880509</v>
      </c>
      <c r="KZ108" s="18">
        <v>126.37102200496196</v>
      </c>
      <c r="LA108" s="18">
        <v>127.03757173240184</v>
      </c>
      <c r="LB108" s="18">
        <v>126.26188622212409</v>
      </c>
      <c r="LC108" s="18">
        <v>126.46959626042843</v>
      </c>
      <c r="LD108" s="18">
        <v>150.88902104616167</v>
      </c>
      <c r="LE108" s="18">
        <v>152.74315585136412</v>
      </c>
      <c r="LF108" s="18">
        <v>161.44350739932062</v>
      </c>
      <c r="LG108" s="18">
        <v>167.24061242318155</v>
      </c>
      <c r="LH108" s="18">
        <v>165.51908346164225</v>
      </c>
      <c r="LI108" s="18">
        <v>166.32645355403426</v>
      </c>
      <c r="LJ108" s="18">
        <v>163.30585672581196</v>
      </c>
      <c r="LK108" s="18">
        <v>162.68390011394024</v>
      </c>
      <c r="LL108" s="18">
        <v>163.18146540343761</v>
      </c>
      <c r="LM108" s="18">
        <v>166.69258650290965</v>
      </c>
      <c r="LN108" s="18">
        <v>169.12173779833316</v>
      </c>
      <c r="LO108" s="18">
        <v>174.4646971452236</v>
      </c>
      <c r="LP108" s="18">
        <v>177.95352168691159</v>
      </c>
      <c r="LQ108" s="18">
        <v>184.08624858057499</v>
      </c>
      <c r="LR108" s="18">
        <v>183.81164886891841</v>
      </c>
      <c r="LS108" s="18">
        <v>190.75526636409759</v>
      </c>
      <c r="LT108" s="18">
        <v>186.25488220083716</v>
      </c>
      <c r="LU108" s="18">
        <v>185.02153050446509</v>
      </c>
      <c r="LV108" s="18">
        <v>181.26514726936819</v>
      </c>
      <c r="LW108" s="18">
        <v>178.7339012093544</v>
      </c>
      <c r="LX108" s="18">
        <v>185.56838292169573</v>
      </c>
      <c r="LY108" s="18">
        <v>191.37956998205186</v>
      </c>
      <c r="LZ108" s="18">
        <v>194.80385185647012</v>
      </c>
      <c r="MA108" s="18">
        <v>202.45391818249223</v>
      </c>
      <c r="MB108" s="18">
        <v>214.63370624780654</v>
      </c>
      <c r="MC108" s="18">
        <v>223.93489135289192</v>
      </c>
      <c r="MD108" s="18">
        <v>224.26464570748806</v>
      </c>
      <c r="ME108" s="18">
        <v>222.28964008903503</v>
      </c>
      <c r="MF108" s="18">
        <v>213.753578966856</v>
      </c>
      <c r="MG108" s="18">
        <v>208.32378039491175</v>
      </c>
      <c r="MH108" s="18">
        <v>206.54474978435042</v>
      </c>
      <c r="MI108" s="18">
        <v>204.50520149862766</v>
      </c>
      <c r="MJ108" s="18">
        <v>197.40433459591864</v>
      </c>
      <c r="MK108" s="18">
        <v>199.68210399901866</v>
      </c>
      <c r="ML108" s="18">
        <v>204.37494266104696</v>
      </c>
      <c r="MM108" s="18">
        <v>209.89744797325136</v>
      </c>
      <c r="MN108" s="18">
        <v>216.48666754996779</v>
      </c>
      <c r="MO108" s="18">
        <v>216.619273393631</v>
      </c>
      <c r="MP108" s="18">
        <v>217.64608855473998</v>
      </c>
      <c r="MQ108" s="18">
        <v>217.96410787892341</v>
      </c>
      <c r="MR108" s="18">
        <v>221.09384048998356</v>
      </c>
      <c r="MS108" s="18">
        <v>223.30237321364879</v>
      </c>
      <c r="MT108" s="18">
        <v>223.81167353355886</v>
      </c>
      <c r="MU108" s="18">
        <v>222.68159010481835</v>
      </c>
      <c r="MV108" s="18">
        <v>234.53162381553651</v>
      </c>
      <c r="MW108" s="18">
        <v>244.92181974291802</v>
      </c>
      <c r="MX108" s="18">
        <v>246.17746799707413</v>
      </c>
      <c r="MY108" s="18">
        <v>233.64328201329707</v>
      </c>
      <c r="MZ108" s="18">
        <v>228.06092804598811</v>
      </c>
      <c r="NA108" s="18">
        <v>228.81196999239921</v>
      </c>
      <c r="NB108" s="18">
        <v>231.47347488999367</v>
      </c>
      <c r="NC108" s="18">
        <v>230.41380164372922</v>
      </c>
      <c r="ND108" s="18">
        <v>234.86724568533896</v>
      </c>
      <c r="NE108" s="18">
        <v>243.41621534097195</v>
      </c>
      <c r="NF108" s="18">
        <v>241.69116587030888</v>
      </c>
      <c r="NG108" s="18">
        <v>239.90274723541737</v>
      </c>
      <c r="NH108" s="18">
        <v>239.51783823788165</v>
      </c>
      <c r="NI108" s="18">
        <v>241.29100133323672</v>
      </c>
      <c r="NJ108" s="18">
        <v>240.68195325481892</v>
      </c>
      <c r="NK108" s="18">
        <v>237.68247948133944</v>
      </c>
      <c r="NL108" s="18">
        <v>230.44431272280215</v>
      </c>
      <c r="NM108" s="18">
        <v>237.48063695824146</v>
      </c>
      <c r="NN108" s="18">
        <v>252.04380970036982</v>
      </c>
      <c r="NO108" s="18">
        <v>258.25164078867437</v>
      </c>
      <c r="NP108" s="18">
        <v>282.93627726173401</v>
      </c>
      <c r="NQ108" s="18">
        <v>284.24238614666461</v>
      </c>
      <c r="NR108" s="18">
        <v>282.77550734508037</v>
      </c>
      <c r="NS108" s="18">
        <v>291.25171981215476</v>
      </c>
      <c r="NT108" s="18">
        <v>291.46999137783052</v>
      </c>
      <c r="NU108" s="18">
        <v>310.16624183130261</v>
      </c>
      <c r="NV108" s="18">
        <v>319.95091018939019</v>
      </c>
      <c r="NW108" s="18">
        <v>321.86724065577982</v>
      </c>
      <c r="NX108" s="18">
        <v>320.31586963522432</v>
      </c>
      <c r="NY108" s="18">
        <v>302.32958852171896</v>
      </c>
      <c r="NZ108" s="18">
        <v>294.18313040924073</v>
      </c>
      <c r="OA108" s="18">
        <v>293.81934446644783</v>
      </c>
      <c r="OB108" s="18">
        <v>292.89931808209417</v>
      </c>
      <c r="OC108" s="18">
        <v>289.11242376792427</v>
      </c>
      <c r="OD108" s="18">
        <v>288.4869466469288</v>
      </c>
      <c r="OE108" s="18">
        <v>305.19058893632888</v>
      </c>
      <c r="OF108" s="18">
        <v>289.79774954402444</v>
      </c>
      <c r="OG108" s="18">
        <v>288.1231607041359</v>
      </c>
      <c r="OH108" s="18">
        <v>284.41371759068966</v>
      </c>
      <c r="OI108" s="18">
        <v>286.23968832290171</v>
      </c>
      <c r="OJ108" s="18">
        <v>286.66801693296429</v>
      </c>
      <c r="OK108" s="18">
        <v>298.05569044542312</v>
      </c>
      <c r="OL108" s="18">
        <v>311.81618710732459</v>
      </c>
      <c r="OM108" s="18">
        <v>315.13015969586371</v>
      </c>
      <c r="ON108" s="18">
        <v>308.4857854762077</v>
      </c>
      <c r="OO108" s="18">
        <v>305.62126455247403</v>
      </c>
      <c r="OP108" s="18">
        <v>296.90917797410486</v>
      </c>
      <c r="OQ108" s="18">
        <v>284.46065771234032</v>
      </c>
      <c r="OR108" s="18">
        <v>272.96267491400243</v>
      </c>
      <c r="OS108" s="18">
        <v>275.36483563947678</v>
      </c>
      <c r="OT108" s="18">
        <v>270.29060848903657</v>
      </c>
      <c r="OU108" s="18">
        <v>264.8678509353399</v>
      </c>
      <c r="OV108" s="18">
        <v>261.80970200979709</v>
      </c>
      <c r="OW108" s="18">
        <v>259.3441721200943</v>
      </c>
      <c r="OX108" s="18">
        <v>261.13493776106833</v>
      </c>
      <c r="OY108" s="18">
        <v>261.39193492710592</v>
      </c>
      <c r="OZ108" s="18">
        <v>264.53222906553742</v>
      </c>
      <c r="PA108" s="18">
        <v>266.34529126429561</v>
      </c>
      <c r="PB108" s="18">
        <v>249.00678382956983</v>
      </c>
      <c r="PC108" s="18">
        <v>240.16443841361999</v>
      </c>
      <c r="PD108" s="18">
        <v>234.77805945420266</v>
      </c>
      <c r="PE108" s="18">
        <v>229.72143484938147</v>
      </c>
      <c r="PF108" s="18">
        <v>224.67185126280785</v>
      </c>
      <c r="PG108" s="18">
        <v>223.18032889735699</v>
      </c>
      <c r="PH108" s="18">
        <v>221.07623794436452</v>
      </c>
      <c r="PI108" s="18">
        <v>219.13526391410826</v>
      </c>
      <c r="PJ108" s="18">
        <v>221.65477494370938</v>
      </c>
      <c r="PK108" s="18">
        <v>223.6732001746893</v>
      </c>
      <c r="PL108" s="18">
        <v>224.3209738534689</v>
      </c>
      <c r="PM108" s="18">
        <v>226.87451647126673</v>
      </c>
      <c r="PN108" s="18">
        <v>227.72295917010308</v>
      </c>
      <c r="PO108" s="18">
        <v>230.33635044300556</v>
      </c>
      <c r="PP108" s="18">
        <v>231.01815570998193</v>
      </c>
      <c r="PQ108" s="18">
        <v>231.01346169781687</v>
      </c>
      <c r="PR108" s="18">
        <v>232.58243526399136</v>
      </c>
      <c r="PS108" s="18">
        <v>225.61769471406936</v>
      </c>
      <c r="PT108" s="18">
        <v>221.69584755015373</v>
      </c>
      <c r="PU108" s="18">
        <v>218.40299801635743</v>
      </c>
      <c r="PV108" s="18">
        <v>212.08251063609123</v>
      </c>
      <c r="PW108" s="18">
        <v>214.44829276728629</v>
      </c>
      <c r="PX108" s="18">
        <v>211.48519758808615</v>
      </c>
      <c r="PY108" s="18">
        <v>210.70599156868457</v>
      </c>
      <c r="PZ108" s="18">
        <v>209.42687325370312</v>
      </c>
      <c r="QA108" s="18">
        <v>206.35464229166507</v>
      </c>
      <c r="QB108" s="18">
        <v>204.94526513910293</v>
      </c>
      <c r="QC108" s="18">
        <v>202.43514213383196</v>
      </c>
      <c r="QD108" s="18">
        <v>193.61509327566625</v>
      </c>
      <c r="QE108" s="18">
        <v>194.50812909007072</v>
      </c>
      <c r="QF108" s="18">
        <v>192.40051762795449</v>
      </c>
      <c r="QG108" s="18">
        <v>187.72410800850392</v>
      </c>
      <c r="QH108" s="18">
        <v>185.69160074102879</v>
      </c>
      <c r="QI108" s="18">
        <v>189.18042528271675</v>
      </c>
      <c r="QJ108" s="18">
        <v>191.27747521746161</v>
      </c>
      <c r="QK108" s="18">
        <v>189.24262094390392</v>
      </c>
      <c r="QL108" s="18">
        <v>187.22888972508906</v>
      </c>
      <c r="QM108" s="18">
        <v>183.48776202952862</v>
      </c>
      <c r="QN108" s="18">
        <v>183.10989405024051</v>
      </c>
      <c r="QO108" s="18">
        <v>183.38449376189706</v>
      </c>
      <c r="QP108" s="18">
        <v>184.43008497166633</v>
      </c>
      <c r="QQ108" s="18">
        <v>183.55817221200468</v>
      </c>
      <c r="QR108" s="18">
        <v>182.95733865487577</v>
      </c>
      <c r="QS108" s="18">
        <v>184.67534710729123</v>
      </c>
      <c r="QT108" s="18">
        <v>188.84362990987302</v>
      </c>
      <c r="QU108" s="18">
        <v>190.88317819559575</v>
      </c>
      <c r="QV108" s="18">
        <v>194.0199518249035</v>
      </c>
      <c r="QW108" s="18">
        <v>197.74230347180367</v>
      </c>
      <c r="QX108" s="18">
        <v>199.22326430988312</v>
      </c>
      <c r="QY108" s="18">
        <v>199.10826101183889</v>
      </c>
      <c r="QZ108" s="18">
        <v>202.01854855418205</v>
      </c>
      <c r="RA108" s="18">
        <v>205.57191576313971</v>
      </c>
      <c r="RB108" s="18">
        <v>207.04348857688902</v>
      </c>
      <c r="RC108" s="18">
        <v>207.93183037912846</v>
      </c>
      <c r="RD108" s="18">
        <v>208.2909223097563</v>
      </c>
      <c r="RE108" s="18">
        <v>208.59016558527946</v>
      </c>
      <c r="RF108" s="18">
        <v>207.11272525632384</v>
      </c>
      <c r="RG108" s="18">
        <v>203.52415295612812</v>
      </c>
      <c r="RH108" s="18">
        <v>197.67541379845144</v>
      </c>
      <c r="RI108" s="18">
        <v>195.7109697073698</v>
      </c>
      <c r="RJ108" s="18">
        <v>196.0782761592865</v>
      </c>
      <c r="RK108" s="18">
        <v>195.36126580107214</v>
      </c>
      <c r="RL108" s="18">
        <v>195.36713331627845</v>
      </c>
      <c r="RM108" s="18">
        <v>195.77433887159825</v>
      </c>
      <c r="RN108" s="18">
        <v>197.49000031793116</v>
      </c>
      <c r="RO108" s="18">
        <v>200.16558725202083</v>
      </c>
      <c r="RP108" s="18">
        <v>198.33726951372623</v>
      </c>
      <c r="RQ108" s="18">
        <v>198.2128781913519</v>
      </c>
      <c r="RR108" s="18">
        <v>197.97231006789207</v>
      </c>
      <c r="RS108" s="18">
        <v>194.02229883098605</v>
      </c>
      <c r="RT108" s="18">
        <v>193.15508008348942</v>
      </c>
      <c r="RU108" s="18">
        <v>189.72962470602988</v>
      </c>
      <c r="RV108" s="18">
        <v>182.81651828992366</v>
      </c>
      <c r="RW108" s="18">
        <v>181.42004967081547</v>
      </c>
      <c r="RX108" s="18">
        <v>180.48124723780154</v>
      </c>
      <c r="RY108" s="18">
        <v>182.43278279542923</v>
      </c>
      <c r="RZ108" s="18">
        <v>181.25575924503804</v>
      </c>
      <c r="SA108" s="18">
        <v>180.46599169826507</v>
      </c>
      <c r="SB108" s="18">
        <v>177.64371688401698</v>
      </c>
      <c r="SC108" s="18">
        <v>180.65257868182661</v>
      </c>
      <c r="SD108" s="18">
        <v>185.31607976782323</v>
      </c>
      <c r="SE108" s="18">
        <v>187.65369782602787</v>
      </c>
      <c r="SF108" s="18">
        <v>189.20976285874846</v>
      </c>
      <c r="SG108" s="18">
        <v>194.95053973662854</v>
      </c>
      <c r="SH108" s="18">
        <v>195.11365665936469</v>
      </c>
      <c r="SI108" s="18">
        <v>196.20501448774337</v>
      </c>
      <c r="SJ108" s="18">
        <v>197.74112996876238</v>
      </c>
      <c r="SK108" s="18">
        <v>197.77633506000041</v>
      </c>
      <c r="SL108" s="18">
        <v>197.09335628998281</v>
      </c>
      <c r="SM108" s="18">
        <v>196.32471179795266</v>
      </c>
      <c r="SN108" s="18">
        <v>195.66637659180165</v>
      </c>
      <c r="SO108" s="18">
        <v>199.33944111096858</v>
      </c>
      <c r="SP108" s="5">
        <v>200.85912754940986</v>
      </c>
      <c r="SQ108" s="5">
        <v>201.38837742102146</v>
      </c>
      <c r="SR108" s="5">
        <v>200.76172679698468</v>
      </c>
      <c r="SS108" s="5">
        <v>215.99849028480051</v>
      </c>
    </row>
    <row r="109" spans="1:513" x14ac:dyDescent="0.25">
      <c r="A109" s="5" t="s">
        <v>330</v>
      </c>
      <c r="B109" s="5" t="str">
        <f ca="1">_xlfn.XLOOKUP(A109,bonds[worksheet get],bonds[unique lookup],"-")</f>
        <v>ENBW 1 1/8 11/05/79 nc-24</v>
      </c>
      <c r="C109" s="5" t="str">
        <f ca="1">_xlfn.XLOOKUP(A109,bonds[worksheet get],bonds[ID_ISIN],"-")</f>
        <v>XS2035564975</v>
      </c>
      <c r="D109" s="18">
        <f ca="1">_xll.BDH(A109,"blp_i_sprd_mid","-2AY",,"Dates=H","Fill=C","Sort=R","Dir=H","factor="&amp;_xlfn.XLOOKUP(A109,bonds[worksheet get],bonds[yas/blp factor]),"cols=239;rows=1")</f>
        <v>207.49459604763985</v>
      </c>
      <c r="E109" s="18">
        <v>207.93563132297993</v>
      </c>
      <c r="F109" s="18">
        <v>210.0227982609272</v>
      </c>
      <c r="G109" s="18">
        <v>210.42383033668995</v>
      </c>
      <c r="H109" s="18">
        <v>209.10472483062745</v>
      </c>
      <c r="I109" s="18">
        <v>212.00395671999453</v>
      </c>
      <c r="J109" s="18">
        <v>213.45907310461999</v>
      </c>
      <c r="K109" s="18">
        <v>212.58400311386586</v>
      </c>
      <c r="L109" s="18">
        <v>210.98287505078318</v>
      </c>
      <c r="M109" s="18">
        <v>209.68777146446703</v>
      </c>
      <c r="N109" s="18">
        <v>208.19765228021146</v>
      </c>
      <c r="O109" s="18">
        <v>208.99071571183202</v>
      </c>
      <c r="P109" s="18">
        <v>196.64072792232037</v>
      </c>
      <c r="Q109" s="18">
        <v>195.88166721034051</v>
      </c>
      <c r="R109" s="18">
        <v>188.90710936403275</v>
      </c>
      <c r="S109" s="18">
        <v>183.31666222310065</v>
      </c>
      <c r="T109" s="18">
        <v>198.03783966755867</v>
      </c>
      <c r="U109" s="18">
        <v>195.956673209548</v>
      </c>
      <c r="V109" s="18">
        <v>194.99059593975542</v>
      </c>
      <c r="W109" s="18">
        <v>180.47543497312071</v>
      </c>
      <c r="X109" s="18">
        <v>172.56180201673507</v>
      </c>
      <c r="Y109" s="18">
        <v>168.64048837816716</v>
      </c>
      <c r="Z109" s="18">
        <v>180.73545577037333</v>
      </c>
      <c r="AA109" s="18">
        <v>196.48271528398993</v>
      </c>
      <c r="AB109" s="18">
        <v>203.21225353288651</v>
      </c>
      <c r="AC109" s="18">
        <v>211.28489920759202</v>
      </c>
      <c r="AD109" s="18">
        <v>213.0600411888361</v>
      </c>
      <c r="AE109" s="18">
        <v>213.64708814263344</v>
      </c>
      <c r="AF109" s="18">
        <v>211.22789464819434</v>
      </c>
      <c r="AG109" s="18">
        <v>207.34758428919315</v>
      </c>
      <c r="AH109" s="18">
        <v>220.08160279464721</v>
      </c>
      <c r="AI109" s="18">
        <v>230.23441484737398</v>
      </c>
      <c r="AJ109" s="18">
        <v>231.18049051737785</v>
      </c>
      <c r="AK109" s="18">
        <v>234.7747779994011</v>
      </c>
      <c r="AL109" s="18">
        <v>237.05696053528786</v>
      </c>
      <c r="AM109" s="18">
        <v>244.67556989479067</v>
      </c>
      <c r="AN109" s="18">
        <v>256.14148697364328</v>
      </c>
      <c r="AO109" s="18">
        <v>258.74469518613813</v>
      </c>
      <c r="AP109" s="18">
        <v>259.65476797652246</v>
      </c>
      <c r="AQ109" s="18">
        <v>252.23717469489577</v>
      </c>
      <c r="AR109" s="18">
        <v>251.58512254178524</v>
      </c>
      <c r="AS109" s="18">
        <v>252.23017413496973</v>
      </c>
      <c r="AT109" s="18">
        <v>251.43411046338079</v>
      </c>
      <c r="AU109" s="18">
        <v>252.34818357372285</v>
      </c>
      <c r="AV109" s="18">
        <v>253.28925884377958</v>
      </c>
      <c r="AW109" s="18">
        <v>259.38374629938602</v>
      </c>
      <c r="AX109" s="18">
        <v>259.65276781654359</v>
      </c>
      <c r="AY109" s="18">
        <v>250.53103823292255</v>
      </c>
      <c r="AZ109" s="18">
        <v>245.02259765112399</v>
      </c>
      <c r="BA109" s="18">
        <v>242.91342895340921</v>
      </c>
      <c r="BB109" s="18">
        <v>240.66024873721599</v>
      </c>
      <c r="BC109" s="18">
        <v>250.86806518936157</v>
      </c>
      <c r="BD109" s="18">
        <v>252.40518813312053</v>
      </c>
      <c r="BE109" s="18">
        <v>254.73937482845781</v>
      </c>
      <c r="BF109" s="18">
        <v>259.97479357314108</v>
      </c>
      <c r="BG109" s="18">
        <v>255.95547209560871</v>
      </c>
      <c r="BH109" s="18">
        <v>259.38274621939661</v>
      </c>
      <c r="BI109" s="18">
        <v>258.58268222785</v>
      </c>
      <c r="BJ109" s="18">
        <v>248.83990297079086</v>
      </c>
      <c r="BK109" s="18">
        <v>247.36178474640849</v>
      </c>
      <c r="BL109" s="18">
        <v>282.67360909330847</v>
      </c>
      <c r="BM109" s="18">
        <v>308.25465514302255</v>
      </c>
      <c r="BN109" s="18">
        <v>326.47111215054986</v>
      </c>
      <c r="BO109" s="18">
        <v>347.02375601339338</v>
      </c>
      <c r="BP109" s="18">
        <v>356.26549519574644</v>
      </c>
      <c r="BQ109" s="18">
        <v>354.60636249327655</v>
      </c>
      <c r="BR109" s="18">
        <v>354.71837145209309</v>
      </c>
      <c r="BS109" s="18">
        <v>358.4706715724468</v>
      </c>
      <c r="BT109" s="18">
        <v>363.53007623898981</v>
      </c>
      <c r="BU109" s="18">
        <v>366.3653030090332</v>
      </c>
      <c r="BV109" s="18">
        <v>380.83346021616461</v>
      </c>
      <c r="BW109" s="18">
        <v>385.32981984865665</v>
      </c>
      <c r="BX109" s="18">
        <v>428.07523875701429</v>
      </c>
      <c r="BY109" s="18">
        <v>436.43890770864488</v>
      </c>
      <c r="BZ109" s="18">
        <v>421.63872394502164</v>
      </c>
      <c r="CA109" s="18">
        <v>423.54087608492375</v>
      </c>
      <c r="CB109" s="18">
        <v>422.86882233202454</v>
      </c>
      <c r="CC109" s="18">
        <v>368.9995137012005</v>
      </c>
      <c r="CD109" s="18">
        <v>328.24625413179399</v>
      </c>
      <c r="CE109" s="18">
        <v>259.88478637409207</v>
      </c>
      <c r="CF109" s="18">
        <v>259.21873310112949</v>
      </c>
      <c r="CG109" s="18">
        <v>226.36910568821429</v>
      </c>
      <c r="CH109" s="18">
        <v>219.20853296387196</v>
      </c>
      <c r="CI109" s="18">
        <v>229.38334677636624</v>
      </c>
      <c r="CJ109" s="18">
        <v>168.77649925673009</v>
      </c>
      <c r="CK109" s="18">
        <v>151.50611791920662</v>
      </c>
      <c r="CL109" s="18">
        <v>146.3627065335512</v>
      </c>
      <c r="CM109" s="18">
        <v>149.30894218242167</v>
      </c>
      <c r="CN109" s="18">
        <v>163.88510802841188</v>
      </c>
      <c r="CO109" s="18">
        <v>160.0287995891571</v>
      </c>
      <c r="CP109" s="18">
        <v>146.3897086932659</v>
      </c>
      <c r="CQ109" s="18">
        <v>134.44175305950642</v>
      </c>
      <c r="CR109" s="18">
        <v>128.83730479872227</v>
      </c>
      <c r="CS109" s="18">
        <v>123.74389741253853</v>
      </c>
      <c r="CT109" s="18">
        <v>115.81626333630085</v>
      </c>
      <c r="CU109" s="18">
        <v>117.55940275788306</v>
      </c>
      <c r="CV109" s="18">
        <v>119.1555304210186</v>
      </c>
      <c r="CW109" s="18">
        <v>120.60264616572857</v>
      </c>
      <c r="CX109" s="18">
        <v>119.33154449915887</v>
      </c>
      <c r="CY109" s="18">
        <v>122.02375983071327</v>
      </c>
      <c r="CZ109" s="18">
        <v>121.27069959867001</v>
      </c>
      <c r="DA109" s="18">
        <v>120.68165248489379</v>
      </c>
      <c r="DB109" s="18">
        <v>122.50179806566238</v>
      </c>
      <c r="DC109" s="18">
        <v>123.12984829902649</v>
      </c>
      <c r="DD109" s="18">
        <v>121.35870663774014</v>
      </c>
      <c r="DE109" s="18">
        <v>118.33446474969388</v>
      </c>
      <c r="DF109" s="18">
        <v>122.45579438614845</v>
      </c>
      <c r="DG109" s="18">
        <v>126.14808970713617</v>
      </c>
      <c r="DH109" s="18">
        <v>133.27866003179551</v>
      </c>
      <c r="DI109" s="18">
        <v>132.65461011838914</v>
      </c>
      <c r="DJ109" s="18">
        <v>131.13748877441884</v>
      </c>
      <c r="DK109" s="18">
        <v>127.94723360812664</v>
      </c>
      <c r="DL109" s="18">
        <v>126.5041181833744</v>
      </c>
      <c r="DM109" s="18">
        <v>128.2012539254427</v>
      </c>
      <c r="DN109" s="18">
        <v>117.59940595746041</v>
      </c>
      <c r="DO109" s="18">
        <v>115.14320950341225</v>
      </c>
      <c r="DP109" s="18">
        <v>110.1188076364994</v>
      </c>
      <c r="DQ109" s="18">
        <v>109.69377364099026</v>
      </c>
      <c r="DR109" s="18">
        <v>108.54268157315255</v>
      </c>
      <c r="DS109" s="18">
        <v>108.65769077193737</v>
      </c>
      <c r="DT109" s="18">
        <v>112.14496969509125</v>
      </c>
      <c r="DU109" s="18">
        <v>112.54700185084343</v>
      </c>
      <c r="DV109" s="18">
        <v>110.77486010956764</v>
      </c>
      <c r="DW109" s="18">
        <v>110.49183747255803</v>
      </c>
      <c r="DX109" s="18">
        <v>112.27498009371757</v>
      </c>
      <c r="DY109" s="18">
        <v>112.49199745142461</v>
      </c>
      <c r="DZ109" s="18">
        <v>115.27021966207028</v>
      </c>
      <c r="EA109" s="18">
        <v>114.7511781475544</v>
      </c>
      <c r="EB109" s="18">
        <v>112.88702904725075</v>
      </c>
      <c r="EC109" s="18">
        <v>111.43291274261475</v>
      </c>
      <c r="ED109" s="18">
        <v>108.99771796834469</v>
      </c>
      <c r="EE109" s="18">
        <v>106.95755478990078</v>
      </c>
      <c r="EF109" s="18">
        <v>105.22541624820232</v>
      </c>
      <c r="EG109" s="18">
        <v>108.27466013598442</v>
      </c>
      <c r="EH109" s="18">
        <v>109.10372644722462</v>
      </c>
      <c r="EI109" s="18">
        <v>109.35074620461464</v>
      </c>
      <c r="EJ109" s="18">
        <v>111.39190946304798</v>
      </c>
      <c r="EK109" s="18">
        <v>111.46491530227661</v>
      </c>
      <c r="EL109" s="18">
        <v>113.23505688357353</v>
      </c>
      <c r="EM109" s="18">
        <v>117.11336708259583</v>
      </c>
      <c r="EN109" s="18">
        <v>118.25145811057091</v>
      </c>
      <c r="EO109" s="18">
        <v>119.92859225285054</v>
      </c>
      <c r="EP109" s="18">
        <v>123.35886661660672</v>
      </c>
      <c r="EQ109" s="18">
        <v>127.17617193627358</v>
      </c>
      <c r="ER109" s="18">
        <v>125.84006507039069</v>
      </c>
      <c r="ES109" s="18">
        <v>128.87930815827846</v>
      </c>
      <c r="ET109" s="18">
        <v>132.29158108222487</v>
      </c>
      <c r="EU109" s="18">
        <v>138.16105054020883</v>
      </c>
      <c r="EV109" s="18">
        <v>142.90543001008035</v>
      </c>
      <c r="EW109" s="18">
        <v>145.49363702273368</v>
      </c>
      <c r="EX109" s="18">
        <v>141.26129850745201</v>
      </c>
      <c r="EY109" s="18">
        <v>146.52071917188167</v>
      </c>
      <c r="EZ109" s="18">
        <v>147.63480828011035</v>
      </c>
      <c r="FA109" s="18">
        <v>147.87682763755322</v>
      </c>
      <c r="FB109" s="18">
        <v>148.23785651373862</v>
      </c>
      <c r="FC109" s="18">
        <v>153.07524342262744</v>
      </c>
      <c r="FD109" s="18">
        <v>157.44959329640866</v>
      </c>
      <c r="FE109" s="18">
        <v>155.99647707176209</v>
      </c>
      <c r="FF109" s="18">
        <v>156.24549698913097</v>
      </c>
      <c r="FG109" s="18">
        <v>152.35818607020377</v>
      </c>
      <c r="FH109" s="18">
        <v>150.29402097201347</v>
      </c>
      <c r="FI109" s="18">
        <v>150.70705400764942</v>
      </c>
      <c r="FJ109" s="18">
        <v>151.65712999761107</v>
      </c>
      <c r="FK109" s="18">
        <v>149.65897017872334</v>
      </c>
      <c r="FL109" s="18">
        <v>146.79774132895469</v>
      </c>
      <c r="FM109" s="18">
        <v>145.98467629754543</v>
      </c>
      <c r="FN109" s="18">
        <v>141.47531562519075</v>
      </c>
      <c r="FO109" s="18">
        <v>137.98503646206854</v>
      </c>
      <c r="FP109" s="18">
        <v>139.24913756871223</v>
      </c>
      <c r="FQ109" s="18">
        <v>137.06896319174766</v>
      </c>
      <c r="FR109" s="18">
        <v>142.05736217904089</v>
      </c>
      <c r="FS109" s="18">
        <v>144.30254175531863</v>
      </c>
      <c r="FT109" s="18">
        <v>145.61864702141284</v>
      </c>
      <c r="FU109" s="18">
        <v>141.50931834483146</v>
      </c>
      <c r="FV109" s="18">
        <v>139.40214980709553</v>
      </c>
      <c r="FW109" s="18">
        <v>131.11248677468299</v>
      </c>
      <c r="FX109" s="18">
        <v>129.87938814771175</v>
      </c>
      <c r="FY109" s="18">
        <v>132.07256356453897</v>
      </c>
      <c r="FZ109" s="18">
        <v>138.33006405842303</v>
      </c>
      <c r="GA109" s="18">
        <v>139.75717820334435</v>
      </c>
      <c r="GB109" s="18">
        <v>142.17937193775177</v>
      </c>
      <c r="GC109" s="18">
        <v>145.60764614152907</v>
      </c>
      <c r="GD109" s="18">
        <v>148.1408487547636</v>
      </c>
      <c r="GE109" s="18">
        <v>149.58396417951585</v>
      </c>
      <c r="GF109" s="18">
        <v>154.67537140572071</v>
      </c>
      <c r="GG109" s="18">
        <v>160.0167986292839</v>
      </c>
      <c r="GH109" s="18">
        <v>160.61984686291217</v>
      </c>
      <c r="GI109" s="18">
        <v>165.69025240933894</v>
      </c>
      <c r="GJ109" s="18">
        <v>171.89474866378308</v>
      </c>
      <c r="GK109" s="18">
        <v>175.64204838418959</v>
      </c>
      <c r="GL109" s="18">
        <v>173.15184921050073</v>
      </c>
      <c r="GM109" s="18">
        <v>173.78589992380142</v>
      </c>
      <c r="GN109" s="18">
        <v>175.34802486729623</v>
      </c>
      <c r="GO109" s="18">
        <v>169.56456228840349</v>
      </c>
      <c r="GP109" s="18">
        <v>167.66641046845913</v>
      </c>
      <c r="GQ109" s="18">
        <v>168.22945550251009</v>
      </c>
      <c r="GR109" s="18">
        <v>167.94243254554272</v>
      </c>
      <c r="GS109" s="18">
        <v>171.01867859303951</v>
      </c>
      <c r="GT109" s="18">
        <v>173.15284929049017</v>
      </c>
      <c r="GU109" s="18">
        <v>170.24161644124985</v>
      </c>
      <c r="GV109" s="18">
        <v>168.76649845683573</v>
      </c>
      <c r="GW109" s="18">
        <v>163.23005563533309</v>
      </c>
      <c r="GX109" s="18">
        <v>168.43447190034388</v>
      </c>
      <c r="GY109" s="18">
        <v>167.11436631429194</v>
      </c>
      <c r="GZ109" s="18">
        <v>161.57592333281039</v>
      </c>
      <c r="HA109" s="18">
        <v>157.5315998555422</v>
      </c>
      <c r="HB109" s="18">
        <v>154.12232717156411</v>
      </c>
      <c r="HC109" s="18">
        <v>157.30258153796194</v>
      </c>
      <c r="HD109" s="18">
        <v>181.35650544381144</v>
      </c>
      <c r="HE109" s="18">
        <v>180.20841361594199</v>
      </c>
      <c r="HF109" s="18">
        <v>176.60212517404557</v>
      </c>
      <c r="HG109" s="18">
        <v>174.4669543966055</v>
      </c>
      <c r="HH109" s="18">
        <v>171.47971546816828</v>
      </c>
      <c r="HI109" s="18">
        <v>177.88222756052016</v>
      </c>
      <c r="HJ109" s="18">
        <v>180.67845121097562</v>
      </c>
      <c r="HK109" s="18">
        <v>172.98983625221251</v>
      </c>
      <c r="HL109" s="18">
        <v>172.42079073822498</v>
      </c>
      <c r="HM109" s="18">
        <v>172.11676642143726</v>
      </c>
      <c r="HN109" s="18">
        <v>172.47179481768609</v>
      </c>
      <c r="HO109" s="18">
        <v>168.84850501596929</v>
      </c>
      <c r="HP109" s="18">
        <v>165.43323185205458</v>
      </c>
      <c r="HQ109" s="18">
        <v>164.11712658596039</v>
      </c>
      <c r="HR109" s="18">
        <v>160.57284310340881</v>
      </c>
      <c r="HS109" s="18">
        <v>166.7133342385292</v>
      </c>
      <c r="HT109" s="18">
        <v>173.43287168753147</v>
      </c>
      <c r="HU109" s="18">
        <v>172.94483265268804</v>
      </c>
      <c r="HV109" s="18">
        <v>181.30550136435031</v>
      </c>
      <c r="HW109" s="18">
        <v>183.27765910351278</v>
      </c>
      <c r="HX109" s="18">
        <v>174.57796327543258</v>
      </c>
      <c r="HY109" s="18">
        <v>171.12268691194058</v>
      </c>
      <c r="HZ109" s="18">
        <v>165.61324625015257</v>
      </c>
      <c r="IA109" s="18">
        <v>167.14036839401723</v>
      </c>
      <c r="IB109" s="18">
        <v>166.50731776070594</v>
      </c>
      <c r="IC109" s="18">
        <v>172.40978985834121</v>
      </c>
      <c r="ID109" s="18">
        <v>170.59664483749867</v>
      </c>
      <c r="IE109" s="18">
        <v>175.78405974268915</v>
      </c>
      <c r="IF109" s="18">
        <v>165.65124928975106</v>
      </c>
      <c r="IG109" s="18">
        <v>161.32390317547322</v>
      </c>
      <c r="IH109" s="18">
        <v>156.85054538273812</v>
      </c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  <c r="JG109" s="18"/>
      <c r="JH109" s="18"/>
      <c r="JI109" s="18"/>
      <c r="JJ109" s="18"/>
      <c r="JK109" s="18"/>
      <c r="JL109" s="18"/>
      <c r="JM109" s="18"/>
      <c r="JN109" s="18"/>
      <c r="JO109" s="18"/>
      <c r="JP109" s="18"/>
      <c r="JQ109" s="18"/>
      <c r="JR109" s="18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8"/>
      <c r="KK109" s="18"/>
      <c r="KL109" s="18"/>
      <c r="KM109" s="18"/>
      <c r="KN109" s="18"/>
      <c r="KO109" s="18"/>
      <c r="KP109" s="18"/>
      <c r="KQ109" s="18"/>
      <c r="KR109" s="18"/>
      <c r="KS109" s="18"/>
      <c r="KT109" s="18"/>
      <c r="KU109" s="18"/>
      <c r="KV109" s="18"/>
      <c r="KW109" s="18"/>
      <c r="KX109" s="18"/>
      <c r="KY109" s="18"/>
      <c r="KZ109" s="18"/>
      <c r="LA109" s="18"/>
      <c r="LB109" s="18"/>
      <c r="LC109" s="18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LS109" s="18"/>
      <c r="LT109" s="18"/>
      <c r="LU109" s="18"/>
      <c r="LV109" s="18"/>
      <c r="LW109" s="18"/>
      <c r="LX109" s="18"/>
      <c r="LY109" s="18"/>
      <c r="LZ109" s="18"/>
      <c r="MA109" s="18"/>
      <c r="MB109" s="18"/>
      <c r="MC109" s="18"/>
      <c r="MD109" s="18"/>
      <c r="ME109" s="18"/>
      <c r="MF109" s="18"/>
      <c r="MG109" s="18"/>
      <c r="MH109" s="18"/>
      <c r="MI109" s="18"/>
      <c r="MJ109" s="18"/>
      <c r="MK109" s="18"/>
      <c r="ML109" s="18"/>
      <c r="MM109" s="18"/>
      <c r="MN109" s="18"/>
      <c r="MO109" s="18"/>
      <c r="MP109" s="18"/>
      <c r="MQ109" s="18"/>
      <c r="MR109" s="18"/>
      <c r="MS109" s="18"/>
      <c r="MT109" s="18"/>
      <c r="MU109" s="18"/>
      <c r="MV109" s="18"/>
      <c r="MW109" s="18"/>
      <c r="MX109" s="18"/>
      <c r="MY109" s="18"/>
      <c r="MZ109" s="18"/>
      <c r="NA109" s="18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8"/>
      <c r="NN109" s="18"/>
      <c r="NO109" s="18"/>
      <c r="NP109" s="18"/>
      <c r="NQ109" s="18"/>
      <c r="NR109" s="18"/>
      <c r="NS109" s="18"/>
      <c r="NT109" s="18"/>
      <c r="NU109" s="18"/>
      <c r="NV109" s="18"/>
      <c r="NW109" s="18"/>
      <c r="NX109" s="18"/>
      <c r="NY109" s="18"/>
      <c r="NZ109" s="18"/>
      <c r="OA109" s="18"/>
      <c r="OB109" s="18"/>
      <c r="OC109" s="18"/>
      <c r="OD109" s="18"/>
      <c r="OE109" s="18"/>
      <c r="OF109" s="18"/>
      <c r="OG109" s="18"/>
      <c r="OH109" s="18"/>
      <c r="OI109" s="18"/>
      <c r="OJ109" s="18"/>
      <c r="OK109" s="18"/>
      <c r="OL109" s="18"/>
      <c r="OM109" s="18"/>
      <c r="ON109" s="18"/>
      <c r="OO109" s="18"/>
      <c r="OP109" s="18"/>
      <c r="OQ109" s="18"/>
      <c r="OR109" s="18"/>
      <c r="OS109" s="18"/>
      <c r="OT109" s="18"/>
      <c r="OU109" s="18"/>
      <c r="OV109" s="18"/>
      <c r="OW109" s="18"/>
      <c r="OX109" s="18"/>
      <c r="OY109" s="18"/>
      <c r="OZ109" s="18"/>
      <c r="PA109" s="18"/>
      <c r="PB109" s="18"/>
      <c r="PC109" s="18"/>
      <c r="PD109" s="18"/>
      <c r="PE109" s="18"/>
      <c r="PF109" s="18"/>
      <c r="PG109" s="18"/>
      <c r="PH109" s="18"/>
      <c r="PI109" s="18"/>
      <c r="PJ109" s="18"/>
      <c r="PK109" s="18"/>
      <c r="PL109" s="18"/>
      <c r="PM109" s="18"/>
      <c r="PN109" s="18"/>
      <c r="PO109" s="18"/>
      <c r="PP109" s="18"/>
      <c r="PQ109" s="18"/>
      <c r="PR109" s="18"/>
      <c r="PS109" s="18"/>
      <c r="PT109" s="18"/>
      <c r="PU109" s="18"/>
      <c r="PV109" s="18"/>
      <c r="PW109" s="18"/>
      <c r="PX109" s="18"/>
      <c r="PY109" s="18"/>
      <c r="PZ109" s="18"/>
      <c r="QA109" s="18"/>
      <c r="QB109" s="18"/>
      <c r="QC109" s="18"/>
      <c r="QD109" s="18"/>
      <c r="QE109" s="18"/>
      <c r="QF109" s="18"/>
      <c r="QG109" s="18"/>
      <c r="QH109" s="18"/>
      <c r="QI109" s="18"/>
      <c r="QJ109" s="18"/>
      <c r="QK109" s="18"/>
      <c r="QL109" s="18"/>
      <c r="QM109" s="18"/>
      <c r="QN109" s="18"/>
      <c r="QO109" s="18"/>
      <c r="QP109" s="18"/>
      <c r="QQ109" s="18"/>
      <c r="QR109" s="18"/>
      <c r="QS109" s="18"/>
      <c r="QT109" s="18"/>
      <c r="QU109" s="18"/>
      <c r="QV109" s="18"/>
      <c r="QW109" s="18"/>
      <c r="QX109" s="18"/>
      <c r="QY109" s="18"/>
      <c r="QZ109" s="18"/>
      <c r="RA109" s="18"/>
      <c r="RB109" s="18"/>
      <c r="RC109" s="18"/>
      <c r="RD109" s="18"/>
      <c r="RE109" s="18"/>
      <c r="RF109" s="18"/>
      <c r="RG109" s="18"/>
      <c r="RH109" s="18"/>
      <c r="RI109" s="18"/>
      <c r="RJ109" s="18"/>
      <c r="RK109" s="18"/>
      <c r="RL109" s="18"/>
      <c r="RM109" s="18"/>
      <c r="RN109" s="18"/>
      <c r="RO109" s="18"/>
      <c r="RP109" s="18"/>
      <c r="RQ109" s="18"/>
      <c r="RR109" s="18"/>
      <c r="RS109" s="18"/>
      <c r="RT109" s="18"/>
      <c r="RU109" s="18"/>
      <c r="RV109" s="18"/>
      <c r="RW109" s="18"/>
      <c r="RX109" s="18"/>
      <c r="RY109" s="18"/>
      <c r="RZ109" s="18"/>
      <c r="SA109" s="18"/>
      <c r="SB109" s="18"/>
      <c r="SC109" s="18"/>
      <c r="SD109" s="18"/>
      <c r="SE109" s="18"/>
      <c r="SF109" s="18"/>
      <c r="SG109" s="18"/>
      <c r="SH109" s="18"/>
      <c r="SI109" s="18"/>
      <c r="SJ109" s="18"/>
      <c r="SK109" s="18"/>
      <c r="SL109" s="18"/>
      <c r="SM109" s="18"/>
      <c r="SN109" s="18"/>
      <c r="SO109" s="18"/>
    </row>
    <row r="110" spans="1:513" x14ac:dyDescent="0.25">
      <c r="A110" s="5" t="s">
        <v>331</v>
      </c>
      <c r="B110" s="5" t="str">
        <f ca="1">_xlfn.XLOOKUP(A110,bonds[worksheet get],bonds[unique lookup],"-")</f>
        <v>ENBW 1 7/8 06/29/80 nc-26</v>
      </c>
      <c r="C110" s="5" t="str">
        <f ca="1">_xlfn.XLOOKUP(A110,bonds[worksheet get],bonds[ID_ISIN],"-")</f>
        <v>XS2196328608</v>
      </c>
      <c r="D110" s="18">
        <f ca="1">_xll.BDH(A110,"blp_i_sprd_mid","-2AY",,"Dates=H","Fill=C","Sort=R","Dir=H","factor="&amp;_xlfn.XLOOKUP(A110,bonds[worksheet get],bonds[yas/blp factor]),"cols=10;rows=1")</f>
        <v>231.90652196109295</v>
      </c>
      <c r="E110" s="18">
        <v>232.37213751673698</v>
      </c>
      <c r="F110" s="18">
        <v>232.95365737378597</v>
      </c>
      <c r="G110" s="18">
        <v>232.96864499896765</v>
      </c>
      <c r="H110" s="18">
        <v>231.40693445503712</v>
      </c>
      <c r="I110" s="18">
        <v>234.5323538929224</v>
      </c>
      <c r="J110" s="18">
        <v>235.05791994929314</v>
      </c>
      <c r="K110" s="18">
        <v>235.01295707374811</v>
      </c>
      <c r="L110" s="18">
        <v>233.65208070725203</v>
      </c>
      <c r="M110" s="18">
        <v>232.63292219489813</v>
      </c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  <c r="JG110" s="18"/>
      <c r="JH110" s="18"/>
      <c r="JI110" s="18"/>
      <c r="JJ110" s="18"/>
      <c r="JK110" s="18"/>
      <c r="JL110" s="18"/>
      <c r="JM110" s="18"/>
      <c r="JN110" s="18"/>
      <c r="JO110" s="18"/>
      <c r="JP110" s="18"/>
      <c r="JQ110" s="18"/>
      <c r="JR110" s="18"/>
      <c r="JS110" s="18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8"/>
      <c r="KM110" s="18"/>
      <c r="KN110" s="18"/>
      <c r="KO110" s="18"/>
      <c r="KP110" s="18"/>
      <c r="KQ110" s="18"/>
      <c r="KR110" s="18"/>
      <c r="KS110" s="18"/>
      <c r="KT110" s="18"/>
      <c r="KU110" s="18"/>
      <c r="KV110" s="18"/>
      <c r="KW110" s="18"/>
      <c r="KX110" s="18"/>
      <c r="KY110" s="18"/>
      <c r="KZ110" s="18"/>
      <c r="LA110" s="18"/>
      <c r="LB110" s="18"/>
      <c r="LC110" s="18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LS110" s="18"/>
      <c r="LT110" s="18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18"/>
      <c r="MG110" s="18"/>
      <c r="MH110" s="18"/>
      <c r="MI110" s="18"/>
      <c r="MJ110" s="18"/>
      <c r="MK110" s="18"/>
      <c r="ML110" s="18"/>
      <c r="MM110" s="18"/>
      <c r="MN110" s="18"/>
      <c r="MO110" s="18"/>
      <c r="MP110" s="18"/>
      <c r="MQ110" s="18"/>
      <c r="MR110" s="18"/>
      <c r="MS110" s="18"/>
      <c r="MT110" s="18"/>
      <c r="MU110" s="18"/>
      <c r="MV110" s="18"/>
      <c r="MW110" s="18"/>
      <c r="MX110" s="18"/>
      <c r="MY110" s="18"/>
      <c r="MZ110" s="18"/>
      <c r="NA110" s="18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8"/>
      <c r="NN110" s="18"/>
      <c r="NO110" s="18"/>
      <c r="NP110" s="18"/>
      <c r="NQ110" s="18"/>
      <c r="NR110" s="18"/>
      <c r="NS110" s="18"/>
      <c r="NT110" s="18"/>
      <c r="NU110" s="18"/>
      <c r="NV110" s="18"/>
      <c r="NW110" s="18"/>
      <c r="NX110" s="18"/>
      <c r="NY110" s="18"/>
      <c r="NZ110" s="18"/>
      <c r="OA110" s="18"/>
      <c r="OB110" s="18"/>
      <c r="OC110" s="18"/>
      <c r="OD110" s="18"/>
      <c r="OE110" s="18"/>
      <c r="OF110" s="18"/>
      <c r="OG110" s="18"/>
      <c r="OH110" s="18"/>
      <c r="OI110" s="18"/>
      <c r="OJ110" s="18"/>
      <c r="OK110" s="18"/>
      <c r="OL110" s="18"/>
      <c r="OM110" s="18"/>
      <c r="ON110" s="18"/>
      <c r="OO110" s="18"/>
      <c r="OP110" s="18"/>
      <c r="OQ110" s="18"/>
      <c r="OR110" s="18"/>
      <c r="OS110" s="18"/>
      <c r="OT110" s="18"/>
      <c r="OU110" s="18"/>
      <c r="OV110" s="18"/>
      <c r="OW110" s="18"/>
      <c r="OX110" s="18"/>
      <c r="OY110" s="18"/>
      <c r="OZ110" s="18"/>
      <c r="PA110" s="18"/>
      <c r="PB110" s="18"/>
      <c r="PC110" s="18"/>
      <c r="PD110" s="18"/>
      <c r="PE110" s="18"/>
      <c r="PF110" s="18"/>
      <c r="PG110" s="18"/>
      <c r="PH110" s="18"/>
      <c r="PI110" s="18"/>
      <c r="PJ110" s="18"/>
      <c r="PK110" s="18"/>
      <c r="PL110" s="18"/>
      <c r="PM110" s="18"/>
      <c r="PN110" s="18"/>
      <c r="PO110" s="18"/>
      <c r="PP110" s="18"/>
      <c r="PQ110" s="18"/>
      <c r="PR110" s="18"/>
      <c r="PS110" s="18"/>
      <c r="PT110" s="18"/>
      <c r="PU110" s="18"/>
      <c r="PV110" s="18"/>
      <c r="PW110" s="18"/>
      <c r="PX110" s="18"/>
      <c r="PY110" s="18"/>
      <c r="PZ110" s="18"/>
      <c r="QA110" s="18"/>
      <c r="QB110" s="18"/>
      <c r="QC110" s="18"/>
      <c r="QD110" s="18"/>
      <c r="QE110" s="18"/>
      <c r="QF110" s="18"/>
      <c r="QG110" s="18"/>
      <c r="QH110" s="18"/>
      <c r="QI110" s="18"/>
      <c r="QJ110" s="18"/>
      <c r="QK110" s="18"/>
      <c r="QL110" s="18"/>
      <c r="QM110" s="18"/>
      <c r="QN110" s="18"/>
      <c r="QO110" s="18"/>
      <c r="QP110" s="18"/>
      <c r="QQ110" s="18"/>
      <c r="QR110" s="18"/>
      <c r="QS110" s="18"/>
      <c r="QT110" s="18"/>
      <c r="QU110" s="18"/>
      <c r="QV110" s="18"/>
      <c r="QW110" s="18"/>
      <c r="QX110" s="18"/>
      <c r="QY110" s="18"/>
      <c r="QZ110" s="18"/>
      <c r="RA110" s="18"/>
      <c r="RB110" s="18"/>
      <c r="RC110" s="18"/>
      <c r="RD110" s="18"/>
      <c r="RE110" s="18"/>
      <c r="RF110" s="18"/>
      <c r="RG110" s="18"/>
      <c r="RH110" s="18"/>
      <c r="RI110" s="18"/>
      <c r="RJ110" s="18"/>
      <c r="RK110" s="18"/>
      <c r="RL110" s="18"/>
      <c r="RM110" s="18"/>
      <c r="RN110" s="18"/>
      <c r="RO110" s="18"/>
      <c r="RP110" s="18"/>
      <c r="RQ110" s="18"/>
      <c r="RR110" s="18"/>
      <c r="RS110" s="18"/>
      <c r="RT110" s="18"/>
      <c r="RU110" s="18"/>
      <c r="RV110" s="18"/>
      <c r="RW110" s="18"/>
      <c r="RX110" s="18"/>
      <c r="RY110" s="18"/>
      <c r="RZ110" s="18"/>
      <c r="SA110" s="18"/>
      <c r="SB110" s="18"/>
      <c r="SC110" s="18"/>
      <c r="SD110" s="18"/>
      <c r="SE110" s="18"/>
      <c r="SF110" s="18"/>
      <c r="SG110" s="18"/>
      <c r="SH110" s="18"/>
      <c r="SI110" s="18"/>
      <c r="SJ110" s="18"/>
      <c r="SK110" s="18"/>
      <c r="SL110" s="18"/>
      <c r="SM110" s="18"/>
      <c r="SN110" s="18"/>
      <c r="SO110" s="18"/>
    </row>
    <row r="111" spans="1:513" x14ac:dyDescent="0.25">
      <c r="A111" s="5" t="s">
        <v>332</v>
      </c>
      <c r="B111" s="5" t="str">
        <f ca="1">_xlfn.XLOOKUP(A111,bonds[worksheet get],bonds[unique lookup],"-")</f>
        <v>ENBW 1 5/8 08/05/79 nc-27</v>
      </c>
      <c r="C111" s="5" t="str">
        <f ca="1">_xlfn.XLOOKUP(A111,bonds[worksheet get],bonds[ID_ISIN],"-")</f>
        <v>XS2035564629</v>
      </c>
      <c r="D111" s="18">
        <f ca="1">_xll.BDH(A111,"blp_i_sprd_mid","-2AY",,"Dates=H","Fill=C","Sort=R","Dir=H","factor="&amp;_xlfn.XLOOKUP(A111,bonds[worksheet get],bonds[yas/blp factor]),"cols=239;rows=1")</f>
        <v>229.78471781075001</v>
      </c>
      <c r="E111" s="18">
        <v>230.08027883589267</v>
      </c>
      <c r="F111" s="18">
        <v>231.28948289483787</v>
      </c>
      <c r="G111" s="18">
        <v>231.48918629020451</v>
      </c>
      <c r="H111" s="18">
        <v>229.68087204515933</v>
      </c>
      <c r="I111" s="18">
        <v>232.61251788914203</v>
      </c>
      <c r="J111" s="18">
        <v>233.55012533038854</v>
      </c>
      <c r="K111" s="18">
        <v>233.16369926035404</v>
      </c>
      <c r="L111" s="18">
        <v>231.40031827926634</v>
      </c>
      <c r="M111" s="18">
        <v>229.69984386771918</v>
      </c>
      <c r="N111" s="18">
        <v>228.08524191617965</v>
      </c>
      <c r="O111" s="18">
        <v>230.50165300011633</v>
      </c>
      <c r="P111" s="18">
        <v>222.70423392802476</v>
      </c>
      <c r="Q111" s="18">
        <v>221.33127308487892</v>
      </c>
      <c r="R111" s="18">
        <v>216.35766002327205</v>
      </c>
      <c r="S111" s="18">
        <v>213.22631078392268</v>
      </c>
      <c r="T111" s="18">
        <v>222.2229487451911</v>
      </c>
      <c r="U111" s="18">
        <v>218.15698761552571</v>
      </c>
      <c r="V111" s="18">
        <v>217.40909839987754</v>
      </c>
      <c r="W111" s="18">
        <v>203.73540691912174</v>
      </c>
      <c r="X111" s="18">
        <v>198.74581758588553</v>
      </c>
      <c r="Y111" s="18">
        <v>197.24904063761235</v>
      </c>
      <c r="Z111" s="18">
        <v>204.19472472846508</v>
      </c>
      <c r="AA111" s="18">
        <v>215.57382419645788</v>
      </c>
      <c r="AB111" s="18">
        <v>222.31481230705978</v>
      </c>
      <c r="AC111" s="18">
        <v>232.56059500634672</v>
      </c>
      <c r="AD111" s="18">
        <v>234.47874611884356</v>
      </c>
      <c r="AE111" s="18">
        <v>235.84571586012839</v>
      </c>
      <c r="AF111" s="18">
        <v>233.22960138082504</v>
      </c>
      <c r="AG111" s="18">
        <v>231.35139094740151</v>
      </c>
      <c r="AH111" s="18">
        <v>239.52425240278242</v>
      </c>
      <c r="AI111" s="18">
        <v>247.26875007510185</v>
      </c>
      <c r="AJ111" s="18">
        <v>249.64621899694203</v>
      </c>
      <c r="AK111" s="18">
        <v>250.16245227396487</v>
      </c>
      <c r="AL111" s="18">
        <v>250.52591245353221</v>
      </c>
      <c r="AM111" s="18">
        <v>257.39471073716879</v>
      </c>
      <c r="AN111" s="18">
        <v>268.05887204974891</v>
      </c>
      <c r="AO111" s="18">
        <v>272.11085394173858</v>
      </c>
      <c r="AP111" s="18">
        <v>273.11835757136345</v>
      </c>
      <c r="AQ111" s="18">
        <v>268.00894620090719</v>
      </c>
      <c r="AR111" s="18">
        <v>266.62000908613209</v>
      </c>
      <c r="AS111" s="18">
        <v>265.43576795160772</v>
      </c>
      <c r="AT111" s="18">
        <v>265.96897601723668</v>
      </c>
      <c r="AU111" s="18">
        <v>266.45225823402404</v>
      </c>
      <c r="AV111" s="18">
        <v>267.20913410246374</v>
      </c>
      <c r="AW111" s="18">
        <v>276.08095744162796</v>
      </c>
      <c r="AX111" s="18">
        <v>275.87825849533084</v>
      </c>
      <c r="AY111" s="18">
        <v>271.26411154538391</v>
      </c>
      <c r="AZ111" s="18">
        <v>265.67241647511719</v>
      </c>
      <c r="BA111" s="18">
        <v>263.24602022141221</v>
      </c>
      <c r="BB111" s="18">
        <v>261.94395408362152</v>
      </c>
      <c r="BC111" s="18">
        <v>270.88966767907141</v>
      </c>
      <c r="BD111" s="18">
        <v>272.35848615199325</v>
      </c>
      <c r="BE111" s="18">
        <v>274.29960315495731</v>
      </c>
      <c r="BF111" s="18">
        <v>279.21030964702368</v>
      </c>
      <c r="BG111" s="18">
        <v>277.03154560357331</v>
      </c>
      <c r="BH111" s="18">
        <v>281.12246965765956</v>
      </c>
      <c r="BI111" s="18">
        <v>281.58777856886383</v>
      </c>
      <c r="BJ111" s="18">
        <v>276.36154071211814</v>
      </c>
      <c r="BK111" s="18">
        <v>276.97962272077802</v>
      </c>
      <c r="BL111" s="18">
        <v>299.36237927347423</v>
      </c>
      <c r="BM111" s="18">
        <v>314.32016358643767</v>
      </c>
      <c r="BN111" s="18">
        <v>326.96038999617105</v>
      </c>
      <c r="BO111" s="18">
        <v>343.20027010738846</v>
      </c>
      <c r="BP111" s="18">
        <v>350.36562793314459</v>
      </c>
      <c r="BQ111" s="18">
        <v>350.62723938107496</v>
      </c>
      <c r="BR111" s="18">
        <v>351.48496546417476</v>
      </c>
      <c r="BS111" s="18">
        <v>350.73907328248021</v>
      </c>
      <c r="BT111" s="18">
        <v>358.87698664367201</v>
      </c>
      <c r="BU111" s="18">
        <v>356.82703129023315</v>
      </c>
      <c r="BV111" s="18">
        <v>362.55352615237234</v>
      </c>
      <c r="BW111" s="18">
        <v>372.43784570604561</v>
      </c>
      <c r="BX111" s="18">
        <v>392.52301469504835</v>
      </c>
      <c r="BY111" s="18">
        <v>401.14520879000423</v>
      </c>
      <c r="BZ111" s="18">
        <v>383.86287695497276</v>
      </c>
      <c r="CA111" s="18">
        <v>377.51430601626635</v>
      </c>
      <c r="CB111" s="18">
        <v>376.60066298246386</v>
      </c>
      <c r="CC111" s="18">
        <v>337.70742821782829</v>
      </c>
      <c r="CD111" s="18">
        <v>306.16527543663977</v>
      </c>
      <c r="CE111" s="18">
        <v>254.82852210670708</v>
      </c>
      <c r="CF111" s="18">
        <v>254.50799815714359</v>
      </c>
      <c r="CG111" s="18">
        <v>228.50362052947281</v>
      </c>
      <c r="CH111" s="18">
        <v>227.09271604120732</v>
      </c>
      <c r="CI111" s="18">
        <v>232.49569140285254</v>
      </c>
      <c r="CJ111" s="18">
        <v>193.65837358891963</v>
      </c>
      <c r="CK111" s="18">
        <v>180.94225988894704</v>
      </c>
      <c r="CL111" s="18">
        <v>176.62766803205011</v>
      </c>
      <c r="CM111" s="18">
        <v>178.33613057941199</v>
      </c>
      <c r="CN111" s="18">
        <v>187.54145858883857</v>
      </c>
      <c r="CO111" s="18">
        <v>185.4036337414384</v>
      </c>
      <c r="CP111" s="18">
        <v>175.68506800591945</v>
      </c>
      <c r="CQ111" s="18">
        <v>165.41731793314219</v>
      </c>
      <c r="CR111" s="18">
        <v>162.79521235197782</v>
      </c>
      <c r="CS111" s="18">
        <v>158.94493088930847</v>
      </c>
      <c r="CT111" s="18">
        <v>151.83848556518555</v>
      </c>
      <c r="CU111" s="18">
        <v>153.37520319253207</v>
      </c>
      <c r="CV111" s="18">
        <v>153.85748689234259</v>
      </c>
      <c r="CW111" s="18">
        <v>155.46509922504424</v>
      </c>
      <c r="CX111" s="18">
        <v>154.39868309378622</v>
      </c>
      <c r="CY111" s="18">
        <v>155.03274137407541</v>
      </c>
      <c r="CZ111" s="18">
        <v>154.57242504775525</v>
      </c>
      <c r="DA111" s="18">
        <v>153.93636973351241</v>
      </c>
      <c r="DB111" s="18">
        <v>156.13809966742994</v>
      </c>
      <c r="DC111" s="18">
        <v>157.84556369781495</v>
      </c>
      <c r="DD111" s="18">
        <v>155.41117930829523</v>
      </c>
      <c r="DE111" s="18">
        <v>152.92587055295704</v>
      </c>
      <c r="DF111" s="18">
        <v>156.0572197923064</v>
      </c>
      <c r="DG111" s="18">
        <v>159.23150526165961</v>
      </c>
      <c r="DH111" s="18">
        <v>168.61756484389304</v>
      </c>
      <c r="DI111" s="18">
        <v>168.10233008384705</v>
      </c>
      <c r="DJ111" s="18">
        <v>166.36990312904118</v>
      </c>
      <c r="DK111" s="18">
        <v>162.46969581753018</v>
      </c>
      <c r="DL111" s="18">
        <v>162.41477738380433</v>
      </c>
      <c r="DM111" s="18">
        <v>166.02142070412637</v>
      </c>
      <c r="DN111" s="18">
        <v>156.0082924604416</v>
      </c>
      <c r="DO111" s="18">
        <v>152.85497584760188</v>
      </c>
      <c r="DP111" s="18">
        <v>148.2378333467245</v>
      </c>
      <c r="DQ111" s="18">
        <v>147.91231681227686</v>
      </c>
      <c r="DR111" s="18">
        <v>145.86535700976847</v>
      </c>
      <c r="DS111" s="18">
        <v>145.766503829062</v>
      </c>
      <c r="DT111" s="18">
        <v>149.25232659518718</v>
      </c>
      <c r="DU111" s="18">
        <v>149.1085401505232</v>
      </c>
      <c r="DV111" s="18">
        <v>146.65718097239733</v>
      </c>
      <c r="DW111" s="18">
        <v>146.81794220566749</v>
      </c>
      <c r="DX111" s="18">
        <v>149.75957321941851</v>
      </c>
      <c r="DY111" s="18">
        <v>149.13550010889767</v>
      </c>
      <c r="DZ111" s="18">
        <v>153.39517353206872</v>
      </c>
      <c r="EA111" s="18">
        <v>154.83403649568558</v>
      </c>
      <c r="EB111" s="18">
        <v>153.44110531300308</v>
      </c>
      <c r="EC111" s="18">
        <v>152.49650825291874</v>
      </c>
      <c r="ED111" s="18">
        <v>148.08006766438484</v>
      </c>
      <c r="EE111" s="18">
        <v>144.20582179427146</v>
      </c>
      <c r="EF111" s="18">
        <v>144.74502096176147</v>
      </c>
      <c r="EG111" s="18">
        <v>148.6981496730447</v>
      </c>
      <c r="EH111" s="18">
        <v>148.44951894581317</v>
      </c>
      <c r="EI111" s="18">
        <v>148.48346852302552</v>
      </c>
      <c r="EJ111" s="18">
        <v>150.05812979549171</v>
      </c>
      <c r="EK111" s="18">
        <v>149.79352279663084</v>
      </c>
      <c r="EL111" s="18">
        <v>151.73064573168753</v>
      </c>
      <c r="EM111" s="18">
        <v>155.67778334110974</v>
      </c>
      <c r="EN111" s="18">
        <v>155.6757863071561</v>
      </c>
      <c r="EO111" s="18">
        <v>157.52803529918194</v>
      </c>
      <c r="EP111" s="18">
        <v>159.37928577423096</v>
      </c>
      <c r="EQ111" s="18">
        <v>163.73082275927067</v>
      </c>
      <c r="ER111" s="18">
        <v>161.84562270700934</v>
      </c>
      <c r="ES111" s="18">
        <v>163.75478716671466</v>
      </c>
      <c r="ET111" s="18">
        <v>165.96450523644688</v>
      </c>
      <c r="EU111" s="18">
        <v>169.90365471005441</v>
      </c>
      <c r="EV111" s="18">
        <v>174.47186987906693</v>
      </c>
      <c r="EW111" s="18">
        <v>178.25924477219581</v>
      </c>
      <c r="EX111" s="18">
        <v>172.39994715213777</v>
      </c>
      <c r="EY111" s="18">
        <v>178.33912613034249</v>
      </c>
      <c r="EZ111" s="18">
        <v>179.28372319042683</v>
      </c>
      <c r="FA111" s="18">
        <v>180.4180384761095</v>
      </c>
      <c r="FB111" s="18">
        <v>181.19987726897</v>
      </c>
      <c r="FC111" s="18">
        <v>182.84942731469872</v>
      </c>
      <c r="FD111" s="18">
        <v>186.78757827132941</v>
      </c>
      <c r="FE111" s="18">
        <v>185.2568517458439</v>
      </c>
      <c r="FF111" s="18">
        <v>185.73813692867756</v>
      </c>
      <c r="FG111" s="18">
        <v>182.34717327535151</v>
      </c>
      <c r="FH111" s="18">
        <v>180.44399991750717</v>
      </c>
      <c r="FI111" s="18">
        <v>180.14444482445717</v>
      </c>
      <c r="FJ111" s="18">
        <v>181.09902705430983</v>
      </c>
      <c r="FK111" s="18">
        <v>177.79193882703782</v>
      </c>
      <c r="FL111" s="18">
        <v>173.47634845316412</v>
      </c>
      <c r="FM111" s="18">
        <v>172.81133614659311</v>
      </c>
      <c r="FN111" s="18">
        <v>171.23068377226593</v>
      </c>
      <c r="FO111" s="18">
        <v>168.04741165012121</v>
      </c>
      <c r="FP111" s="18">
        <v>170.93412423014641</v>
      </c>
      <c r="FQ111" s="18">
        <v>168.49674428969624</v>
      </c>
      <c r="FR111" s="18">
        <v>172.46784630656242</v>
      </c>
      <c r="FS111" s="18">
        <v>176.31413370132447</v>
      </c>
      <c r="FT111" s="18">
        <v>177.19482567489146</v>
      </c>
      <c r="FU111" s="18">
        <v>173.02801433056592</v>
      </c>
      <c r="FV111" s="18">
        <v>171.9246530711651</v>
      </c>
      <c r="FW111" s="18">
        <v>166.10030354529621</v>
      </c>
      <c r="FX111" s="18">
        <v>166.26805439740417</v>
      </c>
      <c r="FY111" s="18">
        <v>170.10735217332842</v>
      </c>
      <c r="FZ111" s="18">
        <v>173.83182049691678</v>
      </c>
      <c r="GA111" s="18">
        <v>173.51029803037645</v>
      </c>
      <c r="GB111" s="18">
        <v>174.38300186812876</v>
      </c>
      <c r="GC111" s="18">
        <v>178.54581914454698</v>
      </c>
      <c r="GD111" s="18">
        <v>181.5982855427265</v>
      </c>
      <c r="GE111" s="18">
        <v>180.99817683964966</v>
      </c>
      <c r="GF111" s="18">
        <v>185.89490409404038</v>
      </c>
      <c r="GG111" s="18">
        <v>190.28138917326928</v>
      </c>
      <c r="GH111" s="18">
        <v>189.20898194015027</v>
      </c>
      <c r="GI111" s="18">
        <v>196.13669272542</v>
      </c>
      <c r="GJ111" s="18">
        <v>202.03093843966721</v>
      </c>
      <c r="GK111" s="18">
        <v>207.4858366841078</v>
      </c>
      <c r="GL111" s="18">
        <v>204.76987050712111</v>
      </c>
      <c r="GM111" s="18">
        <v>206.0579574072361</v>
      </c>
      <c r="GN111" s="18">
        <v>206.70699344217778</v>
      </c>
      <c r="GO111" s="18">
        <v>201.16722125470639</v>
      </c>
      <c r="GP111" s="18">
        <v>199.77229303807019</v>
      </c>
      <c r="GQ111" s="18">
        <v>201.6145568603277</v>
      </c>
      <c r="GR111" s="18">
        <v>202.07786873757837</v>
      </c>
      <c r="GS111" s="18">
        <v>205.06942560017109</v>
      </c>
      <c r="GT111" s="18">
        <v>206.22470974236728</v>
      </c>
      <c r="GU111" s="18">
        <v>204.63107664734125</v>
      </c>
      <c r="GV111" s="18">
        <v>203.02046876370906</v>
      </c>
      <c r="GW111" s="18">
        <v>197.23206584900618</v>
      </c>
      <c r="GX111" s="18">
        <v>199.61752290666101</v>
      </c>
      <c r="GY111" s="18">
        <v>198.4093173646927</v>
      </c>
      <c r="GZ111" s="18">
        <v>191.86304006457328</v>
      </c>
      <c r="HA111" s="18">
        <v>188.6498124331236</v>
      </c>
      <c r="HB111" s="18">
        <v>181.97772199392318</v>
      </c>
      <c r="HC111" s="18">
        <v>189.52950588971376</v>
      </c>
      <c r="HD111" s="18">
        <v>208.26667695999146</v>
      </c>
      <c r="HE111" s="18">
        <v>206.07193664491174</v>
      </c>
      <c r="HF111" s="18">
        <v>204.23466540753842</v>
      </c>
      <c r="HG111" s="18">
        <v>204.32553045243023</v>
      </c>
      <c r="HH111" s="18">
        <v>199.84718181133272</v>
      </c>
      <c r="HI111" s="18">
        <v>208.15284602463245</v>
      </c>
      <c r="HJ111" s="18">
        <v>211.84835735589266</v>
      </c>
      <c r="HK111" s="18">
        <v>206.18177351236343</v>
      </c>
      <c r="HL111" s="18">
        <v>205.31106670856477</v>
      </c>
      <c r="HM111" s="18">
        <v>205.66753726929429</v>
      </c>
      <c r="HN111" s="18">
        <v>207.28213922083378</v>
      </c>
      <c r="HO111" s="18">
        <v>202.23862997084854</v>
      </c>
      <c r="HP111" s="18">
        <v>197.70935696393249</v>
      </c>
      <c r="HQ111" s="18">
        <v>196.65891710430384</v>
      </c>
      <c r="HR111" s="18">
        <v>193.90001469731331</v>
      </c>
      <c r="HS111" s="18">
        <v>199.22011314988134</v>
      </c>
      <c r="HT111" s="18">
        <v>204.85374593317508</v>
      </c>
      <c r="HU111" s="18">
        <v>204.0569293856621</v>
      </c>
      <c r="HV111" s="18">
        <v>213.032598490417</v>
      </c>
      <c r="HW111" s="18">
        <v>212.70408640503885</v>
      </c>
      <c r="HX111" s="18">
        <v>202.83873867392538</v>
      </c>
      <c r="HY111" s="18">
        <v>197.16616372853517</v>
      </c>
      <c r="HZ111" s="18">
        <v>191.97187841504814</v>
      </c>
      <c r="IA111" s="18">
        <v>191.16407818078994</v>
      </c>
      <c r="IB111" s="18">
        <v>189.86101352602245</v>
      </c>
      <c r="IC111" s="18">
        <v>196.26450289845468</v>
      </c>
      <c r="ID111" s="18">
        <v>195.50363296210767</v>
      </c>
      <c r="IE111" s="18">
        <v>198.18864511281254</v>
      </c>
      <c r="IF111" s="18">
        <v>191.77616908758878</v>
      </c>
      <c r="IG111" s="18">
        <v>185.96080621451139</v>
      </c>
      <c r="IH111" s="18">
        <v>181.84891330391167</v>
      </c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  <c r="JG111" s="18"/>
      <c r="JH111" s="18"/>
      <c r="JI111" s="18"/>
      <c r="JJ111" s="18"/>
      <c r="JK111" s="18"/>
      <c r="JL111" s="18"/>
      <c r="JM111" s="18"/>
      <c r="JN111" s="18"/>
      <c r="JO111" s="18"/>
      <c r="JP111" s="18"/>
      <c r="JQ111" s="18"/>
      <c r="JR111" s="18"/>
      <c r="JS111" s="18"/>
      <c r="JT111" s="18"/>
      <c r="JU111" s="18"/>
      <c r="JV111" s="18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18"/>
      <c r="KP111" s="18"/>
      <c r="KQ111" s="18"/>
      <c r="KR111" s="18"/>
      <c r="KS111" s="18"/>
      <c r="KT111" s="18"/>
      <c r="KU111" s="18"/>
      <c r="KV111" s="18"/>
      <c r="KW111" s="18"/>
      <c r="KX111" s="18"/>
      <c r="KY111" s="18"/>
      <c r="KZ111" s="18"/>
      <c r="LA111" s="18"/>
      <c r="LB111" s="18"/>
      <c r="LC111" s="18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LS111" s="18"/>
      <c r="LT111" s="18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18"/>
      <c r="MG111" s="18"/>
      <c r="MH111" s="18"/>
      <c r="MI111" s="18"/>
      <c r="MJ111" s="18"/>
      <c r="MK111" s="18"/>
      <c r="ML111" s="18"/>
      <c r="MM111" s="18"/>
      <c r="MN111" s="18"/>
      <c r="MO111" s="18"/>
      <c r="MP111" s="18"/>
      <c r="MQ111" s="18"/>
      <c r="MR111" s="18"/>
      <c r="MS111" s="18"/>
      <c r="MT111" s="18"/>
      <c r="MU111" s="18"/>
      <c r="MV111" s="18"/>
      <c r="MW111" s="18"/>
      <c r="MX111" s="18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8"/>
      <c r="NN111" s="18"/>
      <c r="NO111" s="18"/>
      <c r="NP111" s="18"/>
      <c r="NQ111" s="18"/>
      <c r="NR111" s="18"/>
      <c r="NS111" s="18"/>
      <c r="NT111" s="18"/>
      <c r="NU111" s="18"/>
      <c r="NV111" s="18"/>
      <c r="NW111" s="18"/>
      <c r="NX111" s="18"/>
      <c r="NY111" s="18"/>
      <c r="NZ111" s="18"/>
      <c r="OA111" s="18"/>
      <c r="OB111" s="18"/>
      <c r="OC111" s="18"/>
      <c r="OD111" s="18"/>
      <c r="OE111" s="18"/>
      <c r="OF111" s="18"/>
      <c r="OG111" s="18"/>
      <c r="OH111" s="18"/>
      <c r="OI111" s="18"/>
      <c r="OJ111" s="18"/>
      <c r="OK111" s="18"/>
      <c r="OL111" s="18"/>
      <c r="OM111" s="18"/>
      <c r="ON111" s="18"/>
      <c r="OO111" s="18"/>
      <c r="OP111" s="18"/>
      <c r="OQ111" s="18"/>
      <c r="OR111" s="18"/>
      <c r="OS111" s="18"/>
      <c r="OT111" s="18"/>
      <c r="OU111" s="18"/>
      <c r="OV111" s="18"/>
      <c r="OW111" s="18"/>
      <c r="OX111" s="18"/>
      <c r="OY111" s="18"/>
      <c r="OZ111" s="18"/>
      <c r="PA111" s="18"/>
      <c r="PB111" s="18"/>
      <c r="PC111" s="18"/>
      <c r="PD111" s="18"/>
      <c r="PE111" s="18"/>
      <c r="PF111" s="18"/>
      <c r="PG111" s="18"/>
      <c r="PH111" s="18"/>
      <c r="PI111" s="18"/>
      <c r="PJ111" s="18"/>
      <c r="PK111" s="18"/>
      <c r="PL111" s="18"/>
      <c r="PM111" s="18"/>
      <c r="PN111" s="18"/>
      <c r="PO111" s="18"/>
      <c r="PP111" s="18"/>
      <c r="PQ111" s="18"/>
      <c r="PR111" s="18"/>
      <c r="PS111" s="18"/>
      <c r="PT111" s="18"/>
      <c r="PU111" s="18"/>
      <c r="PV111" s="18"/>
      <c r="PW111" s="18"/>
      <c r="PX111" s="18"/>
      <c r="PY111" s="18"/>
      <c r="PZ111" s="18"/>
      <c r="QA111" s="18"/>
      <c r="QB111" s="18"/>
      <c r="QC111" s="18"/>
      <c r="QD111" s="18"/>
      <c r="QE111" s="18"/>
      <c r="QF111" s="18"/>
      <c r="QG111" s="18"/>
      <c r="QH111" s="18"/>
      <c r="QI111" s="18"/>
      <c r="QJ111" s="18"/>
      <c r="QK111" s="18"/>
      <c r="QL111" s="18"/>
      <c r="QM111" s="18"/>
      <c r="QN111" s="18"/>
      <c r="QO111" s="18"/>
      <c r="QP111" s="18"/>
      <c r="QQ111" s="18"/>
      <c r="QR111" s="18"/>
      <c r="QS111" s="18"/>
      <c r="QT111" s="18"/>
      <c r="QU111" s="18"/>
      <c r="QV111" s="18"/>
      <c r="QW111" s="18"/>
      <c r="QX111" s="18"/>
      <c r="QY111" s="18"/>
      <c r="QZ111" s="18"/>
      <c r="RA111" s="18"/>
      <c r="RB111" s="18"/>
      <c r="RC111" s="18"/>
      <c r="RD111" s="18"/>
      <c r="RE111" s="18"/>
      <c r="RF111" s="18"/>
      <c r="RG111" s="18"/>
      <c r="RH111" s="18"/>
      <c r="RI111" s="18"/>
      <c r="RJ111" s="18"/>
      <c r="RK111" s="18"/>
      <c r="RL111" s="18"/>
      <c r="RM111" s="18"/>
      <c r="RN111" s="18"/>
      <c r="RO111" s="18"/>
      <c r="RP111" s="18"/>
      <c r="RQ111" s="18"/>
      <c r="RR111" s="18"/>
      <c r="RS111" s="18"/>
      <c r="RT111" s="18"/>
      <c r="RU111" s="18"/>
      <c r="RV111" s="18"/>
      <c r="RW111" s="18"/>
      <c r="RX111" s="18"/>
      <c r="RY111" s="18"/>
      <c r="RZ111" s="18"/>
      <c r="SA111" s="18"/>
      <c r="SB111" s="18"/>
      <c r="SC111" s="18"/>
      <c r="SD111" s="18"/>
      <c r="SE111" s="18"/>
      <c r="SF111" s="18"/>
      <c r="SG111" s="18"/>
      <c r="SH111" s="18"/>
      <c r="SI111" s="18"/>
      <c r="SJ111" s="18"/>
      <c r="SK111" s="18"/>
      <c r="SL111" s="18"/>
      <c r="SM111" s="18"/>
      <c r="SN111" s="18"/>
      <c r="SO111" s="18"/>
    </row>
    <row r="112" spans="1:513" x14ac:dyDescent="0.25">
      <c r="A112" s="5" t="s">
        <v>333</v>
      </c>
      <c r="B112" s="5" t="str">
        <f ca="1">_xlfn.XLOOKUP(A112,bonds[worksheet get],bonds[unique lookup],"-")</f>
        <v>ENBW 5 1/8 04/05/77 nc-22</v>
      </c>
      <c r="C112" s="5" t="str">
        <f ca="1">_xlfn.XLOOKUP(A112,bonds[worksheet get],bonds[ID_ISIN],"-")</f>
        <v>XS1498442521</v>
      </c>
      <c r="D112" s="18">
        <f ca="1">_xll.BDH(A112,"blp_i_sprd_mid","-2AY",,"Dates=H","Fill=C","Sort=R","Dir=H","factor="&amp;_xlfn.XLOOKUP(A112,bonds[worksheet get],bonds[yas/blp factor]),"cols=442;rows=1")</f>
        <v>247.47782986831663</v>
      </c>
      <c r="E112" s="18">
        <v>267.22678897857668</v>
      </c>
      <c r="F112" s="18">
        <v>267.40831080245971</v>
      </c>
      <c r="G112" s="18">
        <v>274.23127517700192</v>
      </c>
      <c r="H112" s="18">
        <v>273.67953087615967</v>
      </c>
      <c r="I112" s="18">
        <v>279.26773662948608</v>
      </c>
      <c r="J112" s="18">
        <v>267.59393481445312</v>
      </c>
      <c r="K112" s="18">
        <v>223.7784636077881</v>
      </c>
      <c r="L112" s="18">
        <v>281.91467350769045</v>
      </c>
      <c r="M112" s="18">
        <v>234.01034630203247</v>
      </c>
      <c r="N112" s="18">
        <v>278.90982071685789</v>
      </c>
      <c r="O112" s="18">
        <v>278.97750682067874</v>
      </c>
      <c r="P112" s="18">
        <v>279.29029866409303</v>
      </c>
      <c r="Q112" s="18">
        <v>279.22774029541017</v>
      </c>
      <c r="R112" s="18">
        <v>259.80490513992311</v>
      </c>
      <c r="S112" s="18">
        <v>257.42666158294679</v>
      </c>
      <c r="T112" s="18">
        <v>259.99873352813722</v>
      </c>
      <c r="U112" s="18">
        <v>266.91194604110717</v>
      </c>
      <c r="V112" s="18">
        <v>296.91022214508058</v>
      </c>
      <c r="W112" s="18">
        <v>311.06482221984862</v>
      </c>
      <c r="X112" s="18">
        <v>313.04925571823117</v>
      </c>
      <c r="Y112" s="18">
        <v>336.46146881103516</v>
      </c>
      <c r="Z112" s="18">
        <v>335.96305295562746</v>
      </c>
      <c r="AA112" s="18">
        <v>384.50116822433472</v>
      </c>
      <c r="AB112" s="18">
        <v>383.67252622604371</v>
      </c>
      <c r="AC112" s="18">
        <v>382.37931142425538</v>
      </c>
      <c r="AD112" s="18">
        <v>381.54246504974367</v>
      </c>
      <c r="AE112" s="18">
        <v>422.64946655654904</v>
      </c>
      <c r="AF112" s="18">
        <v>410.45981458663942</v>
      </c>
      <c r="AG112" s="18">
        <v>345.20323167419434</v>
      </c>
      <c r="AH112" s="18">
        <v>406.71041465377806</v>
      </c>
      <c r="AI112" s="18">
        <v>399.48543584442137</v>
      </c>
      <c r="AJ112" s="18">
        <v>399.23315127563478</v>
      </c>
      <c r="AK112" s="18">
        <v>365.12858487319949</v>
      </c>
      <c r="AL112" s="18">
        <v>408.48050882339476</v>
      </c>
      <c r="AM112" s="18">
        <v>366.30181067276004</v>
      </c>
      <c r="AN112" s="18">
        <v>366.19720487594606</v>
      </c>
      <c r="AO112" s="18">
        <v>358.13332859802244</v>
      </c>
      <c r="AP112" s="18">
        <v>382.33418735504148</v>
      </c>
      <c r="AQ112" s="18">
        <v>383.02335495758058</v>
      </c>
      <c r="AR112" s="18">
        <v>352.03952816009519</v>
      </c>
      <c r="AS112" s="18">
        <v>352.26822514724734</v>
      </c>
      <c r="AT112" s="18">
        <v>399.86591379165645</v>
      </c>
      <c r="AU112" s="18">
        <v>410.06908116912842</v>
      </c>
      <c r="AV112" s="18">
        <v>411.51407693099975</v>
      </c>
      <c r="AW112" s="18">
        <v>406.74733434677125</v>
      </c>
      <c r="AX112" s="18">
        <v>415.64600590515136</v>
      </c>
      <c r="AY112" s="18">
        <v>411.23923032760621</v>
      </c>
      <c r="AZ112" s="18">
        <v>414.75172889709472</v>
      </c>
      <c r="BA112" s="18">
        <v>414.36407212066649</v>
      </c>
      <c r="BB112" s="18">
        <v>387.63626548767093</v>
      </c>
      <c r="BC112" s="18">
        <v>361.13305365371701</v>
      </c>
      <c r="BD112" s="18">
        <v>392.16713225555424</v>
      </c>
      <c r="BE112" s="18">
        <v>382.99874182891847</v>
      </c>
      <c r="BF112" s="18">
        <v>366.24335449218751</v>
      </c>
      <c r="BG112" s="18">
        <v>317.54320279312134</v>
      </c>
      <c r="BH112" s="18">
        <v>200.21446955490111</v>
      </c>
      <c r="BI112" s="18">
        <v>129.28661157989501</v>
      </c>
      <c r="BJ112" s="18">
        <v>106.75636893081665</v>
      </c>
      <c r="BK112" s="18">
        <v>110.03401723098756</v>
      </c>
      <c r="BL112" s="18">
        <v>111.7661661605835</v>
      </c>
      <c r="BM112" s="18">
        <v>111.75693623733521</v>
      </c>
      <c r="BN112" s="18">
        <v>109.88633845901489</v>
      </c>
      <c r="BO112" s="18">
        <v>110.17554272079468</v>
      </c>
      <c r="BP112" s="18">
        <v>110.07196247100831</v>
      </c>
      <c r="BQ112" s="18">
        <v>109.82480563735962</v>
      </c>
      <c r="BR112" s="18">
        <v>99.094507087707527</v>
      </c>
      <c r="BS112" s="18">
        <v>93.190432849884033</v>
      </c>
      <c r="BT112" s="18">
        <v>95.903004737854005</v>
      </c>
      <c r="BU112" s="18">
        <v>95.653796810150141</v>
      </c>
      <c r="BV112" s="18">
        <v>95.831216445922848</v>
      </c>
      <c r="BW112" s="18">
        <v>95.97171638870239</v>
      </c>
      <c r="BX112" s="18">
        <v>95.954282089233388</v>
      </c>
      <c r="BY112" s="18">
        <v>95.97171638870239</v>
      </c>
      <c r="BZ112" s="18">
        <v>102.36292546463012</v>
      </c>
      <c r="CA112" s="18">
        <v>98.490459888458261</v>
      </c>
      <c r="CB112" s="18">
        <v>99.120145763397218</v>
      </c>
      <c r="CC112" s="18">
        <v>88.502657386779788</v>
      </c>
      <c r="CD112" s="18">
        <v>84.799407070159916</v>
      </c>
      <c r="CE112" s="18">
        <v>90.496320808410644</v>
      </c>
      <c r="CF112" s="18">
        <v>88.367285179138179</v>
      </c>
      <c r="CG112" s="18">
        <v>88.412409248352049</v>
      </c>
      <c r="CH112" s="18">
        <v>83.068283687591546</v>
      </c>
      <c r="CI112" s="18">
        <v>90.765014129638672</v>
      </c>
      <c r="CJ112" s="18">
        <v>85.767523464202881</v>
      </c>
      <c r="CK112" s="18">
        <v>85.649585556030274</v>
      </c>
      <c r="CL112" s="18">
        <v>88.433945735931388</v>
      </c>
      <c r="CM112" s="18">
        <v>88.454456676483161</v>
      </c>
      <c r="CN112" s="18">
        <v>95.350234889984122</v>
      </c>
      <c r="CO112" s="18">
        <v>95.912234661102289</v>
      </c>
      <c r="CP112" s="18">
        <v>99.531390121459964</v>
      </c>
      <c r="CQ112" s="18">
        <v>103.6366548728943</v>
      </c>
      <c r="CR112" s="18">
        <v>101.63376152801514</v>
      </c>
      <c r="CS112" s="18">
        <v>108.14290851211548</v>
      </c>
      <c r="CT112" s="18">
        <v>113.35268741226196</v>
      </c>
      <c r="CU112" s="18">
        <v>101.40506454086304</v>
      </c>
      <c r="CV112" s="18">
        <v>106.58100038909912</v>
      </c>
      <c r="CW112" s="18">
        <v>106.64150766372681</v>
      </c>
      <c r="CX112" s="18">
        <v>106.68150399780274</v>
      </c>
      <c r="CY112" s="18">
        <v>114.68692409515381</v>
      </c>
      <c r="CZ112" s="18">
        <v>114.6459022140503</v>
      </c>
      <c r="DA112" s="18">
        <v>110.99598034286498</v>
      </c>
      <c r="DB112" s="18">
        <v>107.74499626541139</v>
      </c>
      <c r="DC112" s="18">
        <v>102.64495089721679</v>
      </c>
      <c r="DD112" s="18">
        <v>102.69725379562378</v>
      </c>
      <c r="DE112" s="18">
        <v>102.65725746154784</v>
      </c>
      <c r="DF112" s="18">
        <v>102.71263700103759</v>
      </c>
      <c r="DG112" s="18">
        <v>91.770050216674804</v>
      </c>
      <c r="DH112" s="18">
        <v>91.769024669647223</v>
      </c>
      <c r="DI112" s="18">
        <v>98.475076683044435</v>
      </c>
      <c r="DJ112" s="18">
        <v>111.65950926971435</v>
      </c>
      <c r="DK112" s="18">
        <v>119.86798767852784</v>
      </c>
      <c r="DL112" s="18">
        <v>137.63456438446045</v>
      </c>
      <c r="DM112" s="18">
        <v>113.04194666290283</v>
      </c>
      <c r="DN112" s="18">
        <v>113.95365797042847</v>
      </c>
      <c r="DO112" s="18">
        <v>113.11783714294434</v>
      </c>
      <c r="DP112" s="18">
        <v>125.73821886444091</v>
      </c>
      <c r="DQ112" s="18">
        <v>123.10461409759522</v>
      </c>
      <c r="DR112" s="18">
        <v>120.53151660537719</v>
      </c>
      <c r="DS112" s="18">
        <v>131.74792444610597</v>
      </c>
      <c r="DT112" s="18">
        <v>134.79072247695922</v>
      </c>
      <c r="DU112" s="18">
        <v>134.73124074935913</v>
      </c>
      <c r="DV112" s="18">
        <v>137.00385296249391</v>
      </c>
      <c r="DW112" s="18">
        <v>141.07219802093505</v>
      </c>
      <c r="DX112" s="18">
        <v>145.07593361663817</v>
      </c>
      <c r="DY112" s="18">
        <v>154.595061126709</v>
      </c>
      <c r="DZ112" s="18">
        <v>170.92279535293579</v>
      </c>
      <c r="EA112" s="18">
        <v>177.54475251007082</v>
      </c>
      <c r="EB112" s="18">
        <v>177.3847671737671</v>
      </c>
      <c r="EC112" s="18">
        <v>177.56526345062255</v>
      </c>
      <c r="ED112" s="18">
        <v>181.60181655120849</v>
      </c>
      <c r="EE112" s="18">
        <v>174.81474632263183</v>
      </c>
      <c r="EF112" s="18">
        <v>168.86759910964966</v>
      </c>
      <c r="EG112" s="18">
        <v>160.10942749404907</v>
      </c>
      <c r="EH112" s="18">
        <v>162.75226218414306</v>
      </c>
      <c r="EI112" s="18">
        <v>162.72559796142579</v>
      </c>
      <c r="EJ112" s="18">
        <v>168.62249337005616</v>
      </c>
      <c r="EK112" s="18">
        <v>172.24062328338621</v>
      </c>
      <c r="EL112" s="18">
        <v>161.92259463882448</v>
      </c>
      <c r="EM112" s="18">
        <v>162.13283177947997</v>
      </c>
      <c r="EN112" s="18">
        <v>158.10858524322509</v>
      </c>
      <c r="EO112" s="18">
        <v>171.50017832946779</v>
      </c>
      <c r="EP112" s="18">
        <v>163.38194805908205</v>
      </c>
      <c r="EQ112" s="18">
        <v>161.33905838012694</v>
      </c>
      <c r="ER112" s="18">
        <v>155.46369945907594</v>
      </c>
      <c r="ES112" s="18">
        <v>160.70732141113282</v>
      </c>
      <c r="ET112" s="18">
        <v>175.11625714874268</v>
      </c>
      <c r="EU112" s="18">
        <v>174.95114407730102</v>
      </c>
      <c r="EV112" s="18">
        <v>186.33369053649903</v>
      </c>
      <c r="EW112" s="18">
        <v>183.93903822708131</v>
      </c>
      <c r="EX112" s="18">
        <v>183.69598358154298</v>
      </c>
      <c r="EY112" s="18">
        <v>196.08971940994263</v>
      </c>
      <c r="EZ112" s="18">
        <v>197.95416390609742</v>
      </c>
      <c r="FA112" s="18">
        <v>193.09819873046877</v>
      </c>
      <c r="FB112" s="18">
        <v>186.87825600814821</v>
      </c>
      <c r="FC112" s="18">
        <v>187.09156978988648</v>
      </c>
      <c r="FD112" s="18">
        <v>190.80302448272707</v>
      </c>
      <c r="FE112" s="18">
        <v>188.25351457214356</v>
      </c>
      <c r="FF112" s="18">
        <v>191.91471746063232</v>
      </c>
      <c r="FG112" s="18">
        <v>191.57731248855592</v>
      </c>
      <c r="FH112" s="18">
        <v>183.32165891647338</v>
      </c>
      <c r="FI112" s="18">
        <v>189.70568916320801</v>
      </c>
      <c r="FJ112" s="18">
        <v>193.87864001846313</v>
      </c>
      <c r="FK112" s="18">
        <v>196.06100409317017</v>
      </c>
      <c r="FL112" s="18">
        <v>180.77830228805541</v>
      </c>
      <c r="FM112" s="18">
        <v>200.87389629364014</v>
      </c>
      <c r="FN112" s="18">
        <v>195.15236942672729</v>
      </c>
      <c r="FO112" s="18">
        <v>196.76247826004027</v>
      </c>
      <c r="FP112" s="18">
        <v>196.25073029327393</v>
      </c>
      <c r="FQ112" s="18">
        <v>196.49583603286743</v>
      </c>
      <c r="FR112" s="18">
        <v>194.15758880996705</v>
      </c>
      <c r="FS112" s="18">
        <v>203.76388781738279</v>
      </c>
      <c r="FT112" s="18">
        <v>199.12636415863037</v>
      </c>
      <c r="FU112" s="18">
        <v>194.59754848480225</v>
      </c>
      <c r="FV112" s="18">
        <v>175.43007453918457</v>
      </c>
      <c r="FW112" s="18">
        <v>162.46818565750121</v>
      </c>
      <c r="FX112" s="18">
        <v>157.67785549163818</v>
      </c>
      <c r="FY112" s="18">
        <v>151.84249290466309</v>
      </c>
      <c r="FZ112" s="18">
        <v>153.56746300506592</v>
      </c>
      <c r="GA112" s="18">
        <v>150.37903729629517</v>
      </c>
      <c r="GB112" s="18">
        <v>154.05459784317017</v>
      </c>
      <c r="GC112" s="18">
        <v>162.88250665664671</v>
      </c>
      <c r="GD112" s="18">
        <v>165.24946919631958</v>
      </c>
      <c r="GE112" s="18">
        <v>171.49402504730224</v>
      </c>
      <c r="GF112" s="18">
        <v>171.49710168838502</v>
      </c>
      <c r="GG112" s="18">
        <v>168.01331843566894</v>
      </c>
      <c r="GH112" s="18">
        <v>159.99661732101441</v>
      </c>
      <c r="GI112" s="18">
        <v>157.93526779556274</v>
      </c>
      <c r="GJ112" s="18">
        <v>157.82758535766601</v>
      </c>
      <c r="GK112" s="18">
        <v>155.48113375854493</v>
      </c>
      <c r="GL112" s="18">
        <v>161.2590657119751</v>
      </c>
      <c r="GM112" s="18">
        <v>156.53334500885009</v>
      </c>
      <c r="GN112" s="18">
        <v>156.69743253326416</v>
      </c>
      <c r="GO112" s="18">
        <v>153.21570037460327</v>
      </c>
      <c r="GP112" s="18">
        <v>159.82842760848999</v>
      </c>
      <c r="GQ112" s="18">
        <v>169.94339794158935</v>
      </c>
      <c r="GR112" s="18">
        <v>163.33990063095092</v>
      </c>
      <c r="GS112" s="18">
        <v>186.88543483734131</v>
      </c>
      <c r="GT112" s="18">
        <v>193.13511842346193</v>
      </c>
      <c r="GU112" s="18">
        <v>193.04487028503416</v>
      </c>
      <c r="GV112" s="18">
        <v>195.13083293914795</v>
      </c>
      <c r="GW112" s="18">
        <v>206.22212404251098</v>
      </c>
      <c r="GX112" s="18">
        <v>194.25193913650514</v>
      </c>
      <c r="GY112" s="18">
        <v>188.29043426513672</v>
      </c>
      <c r="GZ112" s="18">
        <v>196.72145637893678</v>
      </c>
      <c r="HA112" s="18">
        <v>194.04888082504272</v>
      </c>
      <c r="HB112" s="18">
        <v>199.25558308410643</v>
      </c>
      <c r="HC112" s="18">
        <v>199.39813412094117</v>
      </c>
      <c r="HD112" s="18">
        <v>203.79465422821045</v>
      </c>
      <c r="HE112" s="18">
        <v>205.72063154602051</v>
      </c>
      <c r="HF112" s="18">
        <v>205.8908723526001</v>
      </c>
      <c r="HG112" s="18">
        <v>193.03153817367556</v>
      </c>
      <c r="HH112" s="18">
        <v>203.81413962173463</v>
      </c>
      <c r="HI112" s="18">
        <v>215.33000719451906</v>
      </c>
      <c r="HJ112" s="18">
        <v>223.59591623687746</v>
      </c>
      <c r="HK112" s="18">
        <v>221.35201934051514</v>
      </c>
      <c r="HL112" s="18">
        <v>224.95579159545898</v>
      </c>
      <c r="HM112" s="18">
        <v>224.65428076934813</v>
      </c>
      <c r="HN112" s="18">
        <v>212.83587682342528</v>
      </c>
      <c r="HO112" s="18">
        <v>200.69852775192263</v>
      </c>
      <c r="HP112" s="18">
        <v>204.86942751312256</v>
      </c>
      <c r="HQ112" s="18">
        <v>199.15713056945802</v>
      </c>
      <c r="HR112" s="18">
        <v>194.61908497238159</v>
      </c>
      <c r="HS112" s="18">
        <v>190.36921809005739</v>
      </c>
      <c r="HT112" s="18">
        <v>168.94246404266357</v>
      </c>
      <c r="HU112" s="18">
        <v>169.09116836166382</v>
      </c>
      <c r="HV112" s="18">
        <v>179.41535028839112</v>
      </c>
      <c r="HW112" s="18">
        <v>179.31382113265991</v>
      </c>
      <c r="HX112" s="18">
        <v>176.2740997428894</v>
      </c>
      <c r="HY112" s="18">
        <v>179.37432840728761</v>
      </c>
      <c r="HZ112" s="18">
        <v>173.4189768180847</v>
      </c>
      <c r="IA112" s="18">
        <v>173.31334547424316</v>
      </c>
      <c r="IB112" s="18">
        <v>162.33999227905272</v>
      </c>
      <c r="IC112" s="18">
        <v>162.22820765304567</v>
      </c>
      <c r="ID112" s="18">
        <v>154.87503546524047</v>
      </c>
      <c r="IE112" s="18">
        <v>131.02183715057373</v>
      </c>
      <c r="IF112" s="18">
        <v>131.02388824462892</v>
      </c>
      <c r="IG112" s="18">
        <v>121.30990679931641</v>
      </c>
      <c r="IH112" s="18">
        <v>124.32911724853516</v>
      </c>
      <c r="II112" s="18">
        <v>132.75911381530761</v>
      </c>
      <c r="IJ112" s="18">
        <v>129.28968822097778</v>
      </c>
      <c r="IK112" s="18">
        <v>132.66066130065917</v>
      </c>
      <c r="IL112" s="18">
        <v>141.72547147750853</v>
      </c>
      <c r="IM112" s="18">
        <v>130.87723501968384</v>
      </c>
      <c r="IN112" s="18">
        <v>133.63595652389526</v>
      </c>
      <c r="IO112" s="18">
        <v>125.27262051391601</v>
      </c>
      <c r="IP112" s="18">
        <v>125.324923412323</v>
      </c>
      <c r="IQ112" s="18">
        <v>125.476704372406</v>
      </c>
      <c r="IR112" s="18">
        <v>126.14125884628295</v>
      </c>
      <c r="IS112" s="18">
        <v>124.01837649917603</v>
      </c>
      <c r="IT112" s="18">
        <v>148.43562567901611</v>
      </c>
      <c r="IU112" s="18">
        <v>127.38011965560912</v>
      </c>
      <c r="IV112" s="18">
        <v>139.77180438995362</v>
      </c>
      <c r="IW112" s="18">
        <v>139.16878273773193</v>
      </c>
      <c r="IX112" s="18">
        <v>139.7307825088501</v>
      </c>
      <c r="IY112" s="18">
        <v>140.34508517837523</v>
      </c>
      <c r="IZ112" s="18">
        <v>136.84284207916261</v>
      </c>
      <c r="JA112" s="18">
        <v>141.33576360702514</v>
      </c>
      <c r="JB112" s="18">
        <v>138.64575375366212</v>
      </c>
      <c r="JC112" s="18">
        <v>152.57575902938842</v>
      </c>
      <c r="JD112" s="18">
        <v>149.86011050033571</v>
      </c>
      <c r="JE112" s="18">
        <v>160.57194920349122</v>
      </c>
      <c r="JF112" s="18">
        <v>165.7550638809204</v>
      </c>
      <c r="JG112" s="18">
        <v>180.66446656799314</v>
      </c>
      <c r="JH112" s="18">
        <v>176.95096078109742</v>
      </c>
      <c r="JI112" s="18">
        <v>183.12885607528688</v>
      </c>
      <c r="JJ112" s="18">
        <v>169.35575949478149</v>
      </c>
      <c r="JK112" s="18">
        <v>164.68029059600829</v>
      </c>
      <c r="JL112" s="18">
        <v>149.88164698791505</v>
      </c>
      <c r="JM112" s="18">
        <v>148.73200876998899</v>
      </c>
      <c r="JN112" s="18">
        <v>154.80940045547484</v>
      </c>
      <c r="JO112" s="18">
        <v>157.40711107635497</v>
      </c>
      <c r="JP112" s="18">
        <v>157.8952714614868</v>
      </c>
      <c r="JQ112" s="18">
        <v>164.63003879165649</v>
      </c>
      <c r="JR112" s="18">
        <v>161.67953999328611</v>
      </c>
      <c r="JS112" s="18">
        <v>174.79936311721801</v>
      </c>
      <c r="JT112" s="18">
        <v>174.69475732040405</v>
      </c>
      <c r="JU112" s="18">
        <v>168.72504807281493</v>
      </c>
      <c r="JV112" s="18">
        <v>164.47928337860108</v>
      </c>
      <c r="JW112" s="18">
        <v>159.37308472824097</v>
      </c>
      <c r="JX112" s="18">
        <v>161.8343975944519</v>
      </c>
      <c r="JY112" s="18">
        <v>162.2333353881836</v>
      </c>
      <c r="JZ112" s="18">
        <v>167.4174756126404</v>
      </c>
      <c r="KA112" s="18">
        <v>170.06236139678956</v>
      </c>
      <c r="KB112" s="18">
        <v>171.57811990356444</v>
      </c>
      <c r="KC112" s="18">
        <v>171.70631328201293</v>
      </c>
      <c r="KD112" s="18">
        <v>171.79758696746825</v>
      </c>
      <c r="KE112" s="18">
        <v>174.66091426849366</v>
      </c>
      <c r="KF112" s="18">
        <v>218.468181098938</v>
      </c>
      <c r="KG112" s="18">
        <v>178.48825577545165</v>
      </c>
      <c r="KH112" s="18">
        <v>181.9669112930298</v>
      </c>
      <c r="KI112" s="18">
        <v>186.27420880889892</v>
      </c>
      <c r="KJ112" s="18">
        <v>195.40567954254152</v>
      </c>
      <c r="KK112" s="18">
        <v>211.64521672439574</v>
      </c>
      <c r="KL112" s="18">
        <v>228.32471358108521</v>
      </c>
      <c r="KM112" s="18">
        <v>273.54415866851809</v>
      </c>
      <c r="KN112" s="18">
        <v>224.93322956085206</v>
      </c>
      <c r="KO112" s="18">
        <v>218.62201315307615</v>
      </c>
      <c r="KP112" s="18">
        <v>218.70303136825561</v>
      </c>
      <c r="KQ112" s="18">
        <v>221.98375630950929</v>
      </c>
      <c r="KR112" s="18">
        <v>230.20966901779175</v>
      </c>
      <c r="KS112" s="18">
        <v>229.48768391036987</v>
      </c>
      <c r="KT112" s="18">
        <v>234.14571850967405</v>
      </c>
      <c r="KU112" s="18">
        <v>234.70053945159913</v>
      </c>
      <c r="KV112" s="18">
        <v>235.34048079681398</v>
      </c>
      <c r="KW112" s="18">
        <v>235.85017766952515</v>
      </c>
      <c r="KX112" s="18">
        <v>227.88783054733278</v>
      </c>
      <c r="KY112" s="18">
        <v>235.61122521209717</v>
      </c>
      <c r="KZ112" s="18">
        <v>232.64841984939576</v>
      </c>
      <c r="LA112" s="18">
        <v>243.55306139373778</v>
      </c>
      <c r="LB112" s="18">
        <v>242.74287924194337</v>
      </c>
      <c r="LC112" s="18">
        <v>256.36522040939332</v>
      </c>
      <c r="LD112" s="18">
        <v>270.10447393798825</v>
      </c>
      <c r="LE112" s="18">
        <v>275.77472345352169</v>
      </c>
      <c r="LF112" s="18">
        <v>278.47498877716066</v>
      </c>
      <c r="LG112" s="18">
        <v>291.22458942413334</v>
      </c>
      <c r="LH112" s="18">
        <v>291.02870994186401</v>
      </c>
      <c r="LI112" s="18">
        <v>309.21268428802489</v>
      </c>
      <c r="LJ112" s="18">
        <v>322.51505478286742</v>
      </c>
      <c r="LK112" s="18">
        <v>334.70778339385987</v>
      </c>
      <c r="LL112" s="18">
        <v>325.43376162338257</v>
      </c>
      <c r="LM112" s="18">
        <v>320.90802259063719</v>
      </c>
      <c r="LN112" s="18">
        <v>311.87500437164306</v>
      </c>
      <c r="LO112" s="18">
        <v>309.4988119087219</v>
      </c>
      <c r="LP112" s="18">
        <v>306.31551393508909</v>
      </c>
      <c r="LQ112" s="18">
        <v>300.68526075363161</v>
      </c>
      <c r="LR112" s="18">
        <v>299.87405305480956</v>
      </c>
      <c r="LS112" s="18">
        <v>297.62502842330935</v>
      </c>
      <c r="LT112" s="18">
        <v>297.89269619750974</v>
      </c>
      <c r="LU112" s="18">
        <v>297.01995567703244</v>
      </c>
      <c r="LV112" s="18">
        <v>280.47788212203977</v>
      </c>
      <c r="LW112" s="18">
        <v>280.67171051025389</v>
      </c>
      <c r="LX112" s="18">
        <v>281.01526876449583</v>
      </c>
      <c r="LY112" s="18">
        <v>281.31883068466186</v>
      </c>
      <c r="LZ112" s="18">
        <v>290.41440727233885</v>
      </c>
      <c r="MA112" s="18">
        <v>296.81689736557007</v>
      </c>
      <c r="MB112" s="18">
        <v>296.39539753723142</v>
      </c>
      <c r="MC112" s="18">
        <v>288.26998843765261</v>
      </c>
      <c r="MD112" s="18">
        <v>283.54324218750003</v>
      </c>
      <c r="ME112" s="18">
        <v>260.00386126327516</v>
      </c>
      <c r="MF112" s="18">
        <v>248.97102634048463</v>
      </c>
      <c r="MG112" s="18">
        <v>256.65545021820066</v>
      </c>
      <c r="MH112" s="18">
        <v>255.40941057968141</v>
      </c>
      <c r="MI112" s="18">
        <v>241.6127264175415</v>
      </c>
      <c r="MJ112" s="18">
        <v>237.5136149482727</v>
      </c>
      <c r="MK112" s="18">
        <v>237.50848721313477</v>
      </c>
      <c r="ML112" s="18">
        <v>239.57804111480715</v>
      </c>
      <c r="MM112" s="18">
        <v>228.9441439857483</v>
      </c>
      <c r="MN112" s="18">
        <v>226.27874726104736</v>
      </c>
      <c r="MO112" s="18">
        <v>214.76390523529051</v>
      </c>
      <c r="MP112" s="18">
        <v>214.83056579208375</v>
      </c>
      <c r="MQ112" s="18">
        <v>203.46442808532714</v>
      </c>
      <c r="MR112" s="18">
        <v>192.81514775085449</v>
      </c>
      <c r="MS112" s="18">
        <v>188.30581747055055</v>
      </c>
      <c r="MT112" s="18">
        <v>181.69924351882935</v>
      </c>
      <c r="MU112" s="18">
        <v>182.12894772338868</v>
      </c>
      <c r="MV112" s="18">
        <v>184.25490671157837</v>
      </c>
      <c r="MW112" s="18">
        <v>184.10312575149536</v>
      </c>
      <c r="MX112" s="18">
        <v>187.34590545272826</v>
      </c>
      <c r="MY112" s="18">
        <v>187.40948936843873</v>
      </c>
      <c r="MZ112" s="18">
        <v>193.03564036178588</v>
      </c>
      <c r="NA112" s="18">
        <v>193.06435567855834</v>
      </c>
      <c r="NB112" s="18">
        <v>198.72332417678834</v>
      </c>
      <c r="NC112" s="18">
        <v>198.65563807296752</v>
      </c>
      <c r="ND112" s="18">
        <v>198.59513079833985</v>
      </c>
      <c r="NE112" s="18">
        <v>191.79472845840453</v>
      </c>
      <c r="NF112" s="18">
        <v>187.21566098022461</v>
      </c>
      <c r="NG112" s="18">
        <v>187.90893077087404</v>
      </c>
      <c r="NH112" s="18">
        <v>184.67230435180664</v>
      </c>
      <c r="NI112" s="18">
        <v>184.6928152923584</v>
      </c>
      <c r="NJ112" s="18">
        <v>181.39568159866334</v>
      </c>
      <c r="NK112" s="18">
        <v>186.06602276229859</v>
      </c>
      <c r="NL112" s="18">
        <v>189.78465628433227</v>
      </c>
      <c r="NM112" s="18">
        <v>189.60928774261475</v>
      </c>
      <c r="NN112" s="18">
        <v>189.55801039123537</v>
      </c>
      <c r="NO112" s="18">
        <v>193.05615130233767</v>
      </c>
      <c r="NP112" s="18">
        <v>179.6194341468811</v>
      </c>
      <c r="NQ112" s="18">
        <v>180.10759453201294</v>
      </c>
      <c r="NR112" s="18">
        <v>177.43091679000855</v>
      </c>
      <c r="NS112" s="18">
        <v>177.12735486984252</v>
      </c>
      <c r="NT112" s="18">
        <v>183.34216985702514</v>
      </c>
      <c r="NU112" s="18">
        <v>182.44481620788574</v>
      </c>
      <c r="NV112" s="18">
        <v>186.41778539276123</v>
      </c>
      <c r="NW112" s="18">
        <v>186.29471974945068</v>
      </c>
      <c r="NX112" s="18">
        <v>182.02434192657472</v>
      </c>
      <c r="NY112" s="18">
        <v>178.43287623596191</v>
      </c>
      <c r="NZ112" s="18">
        <v>178.81335418319702</v>
      </c>
      <c r="OA112" s="18">
        <v>176.29050849533081</v>
      </c>
      <c r="OB112" s="18">
        <v>176.12949761199951</v>
      </c>
      <c r="OC112" s="18">
        <v>176.17872386932373</v>
      </c>
      <c r="OD112" s="18">
        <v>178.7559235496521</v>
      </c>
      <c r="OE112" s="18">
        <v>184.30720960998536</v>
      </c>
      <c r="OF112" s="18">
        <v>183.78110398483275</v>
      </c>
      <c r="OG112" s="18">
        <v>183.94621705627441</v>
      </c>
      <c r="OH112" s="18">
        <v>191.05736014556885</v>
      </c>
      <c r="OI112" s="18">
        <v>190.97941857147217</v>
      </c>
      <c r="OJ112" s="18">
        <v>183.49292527008058</v>
      </c>
      <c r="OK112" s="18">
        <v>196.48045282745363</v>
      </c>
      <c r="OL112" s="18">
        <v>191.15991484832765</v>
      </c>
      <c r="OM112" s="18">
        <v>203.50852660751343</v>
      </c>
      <c r="ON112" s="18">
        <v>205.89292344665529</v>
      </c>
      <c r="OO112" s="18">
        <v>199.72323252868651</v>
      </c>
      <c r="OP112" s="18">
        <v>208.22911957550048</v>
      </c>
      <c r="OQ112" s="18">
        <v>198.01159453964235</v>
      </c>
      <c r="OR112" s="18">
        <v>198.64333150863646</v>
      </c>
      <c r="OS112" s="18">
        <v>203.53826747131347</v>
      </c>
      <c r="OT112" s="18">
        <v>196.57070096588134</v>
      </c>
      <c r="OU112" s="18">
        <v>199.29865605926514</v>
      </c>
      <c r="OV112" s="18">
        <v>203.98438042831421</v>
      </c>
      <c r="OW112" s="18">
        <v>203.86849361419678</v>
      </c>
      <c r="OX112" s="18">
        <v>203.94335854721069</v>
      </c>
      <c r="OY112" s="18">
        <v>199.94885287475586</v>
      </c>
      <c r="OZ112" s="18">
        <v>200.3190753517151</v>
      </c>
      <c r="PA112" s="18">
        <v>200.32317753982545</v>
      </c>
      <c r="PB112" s="18">
        <v>200.18883087921142</v>
      </c>
      <c r="PC112" s="18">
        <v>191.39579066467283</v>
      </c>
      <c r="PD112" s="18">
        <v>196.29893100357054</v>
      </c>
      <c r="PE112" s="18">
        <v>197.35832108306886</v>
      </c>
      <c r="PF112" s="18">
        <v>187.48743094253541</v>
      </c>
      <c r="PG112" s="18">
        <v>185.27532600402833</v>
      </c>
      <c r="PH112" s="18">
        <v>187.00337274551393</v>
      </c>
      <c r="PI112" s="18">
        <v>186.74903708267212</v>
      </c>
      <c r="PJ112" s="18">
        <v>187.72433230590821</v>
      </c>
      <c r="PK112" s="18">
        <v>188.23608027267457</v>
      </c>
      <c r="PL112" s="18">
        <v>188.42170428466798</v>
      </c>
      <c r="PM112" s="18">
        <v>195.00981838989256</v>
      </c>
      <c r="PN112" s="18">
        <v>201.07490351104735</v>
      </c>
      <c r="PO112" s="18">
        <v>205.44578494262694</v>
      </c>
      <c r="PP112" s="18">
        <v>205.80985413742064</v>
      </c>
      <c r="PQ112" s="18">
        <v>213.08611029815674</v>
      </c>
      <c r="PR112" s="18">
        <v>214.57520458221435</v>
      </c>
      <c r="PS112" s="18">
        <v>217.85285288238524</v>
      </c>
      <c r="PT112" s="18">
        <v>221.79505565643311</v>
      </c>
      <c r="PU112" s="18">
        <v>222.60113562011719</v>
      </c>
      <c r="PV112" s="18">
        <v>218.52971392059328</v>
      </c>
      <c r="PW112" s="18">
        <v>222.62369765472411</v>
      </c>
      <c r="PX112" s="18">
        <v>221.65763235473634</v>
      </c>
      <c r="PY112" s="18">
        <v>226.04594808578491</v>
      </c>
      <c r="PZ112" s="18">
        <v>222.72522681045533</v>
      </c>
      <c r="QA112" s="18">
        <v>222.78368299102783</v>
      </c>
      <c r="QB112" s="18">
        <v>213.90552237319946</v>
      </c>
      <c r="QC112" s="18">
        <v>224.22765320587158</v>
      </c>
      <c r="QD112" s="18"/>
      <c r="QE112" s="18"/>
      <c r="QF112" s="18"/>
      <c r="QG112" s="18"/>
      <c r="QH112" s="18"/>
      <c r="QI112" s="18"/>
      <c r="QJ112" s="18"/>
      <c r="QK112" s="18"/>
      <c r="QL112" s="18"/>
      <c r="QM112" s="18"/>
      <c r="QN112" s="18"/>
      <c r="QO112" s="18"/>
      <c r="QP112" s="18"/>
      <c r="QQ112" s="18"/>
      <c r="QR112" s="18"/>
      <c r="QS112" s="18"/>
      <c r="QT112" s="18"/>
      <c r="QU112" s="18"/>
      <c r="QV112" s="18"/>
      <c r="QW112" s="18"/>
      <c r="QX112" s="18"/>
      <c r="QY112" s="18"/>
      <c r="QZ112" s="18"/>
      <c r="RA112" s="18"/>
      <c r="RB112" s="18"/>
      <c r="RC112" s="18"/>
      <c r="RD112" s="18"/>
      <c r="RE112" s="18"/>
      <c r="RF112" s="18"/>
      <c r="RG112" s="18"/>
      <c r="RH112" s="18"/>
      <c r="RI112" s="18"/>
      <c r="RJ112" s="18"/>
      <c r="RK112" s="18"/>
      <c r="RL112" s="18"/>
      <c r="RM112" s="18"/>
      <c r="RN112" s="18"/>
      <c r="RO112" s="18"/>
      <c r="RP112" s="18"/>
      <c r="RQ112" s="18"/>
      <c r="RR112" s="18"/>
      <c r="RS112" s="18"/>
      <c r="RT112" s="18"/>
      <c r="RU112" s="18"/>
      <c r="RV112" s="18"/>
      <c r="RW112" s="18"/>
      <c r="RX112" s="18"/>
      <c r="RY112" s="18"/>
      <c r="RZ112" s="18"/>
      <c r="SA112" s="18"/>
      <c r="SB112" s="18"/>
      <c r="SC112" s="18"/>
      <c r="SD112" s="18"/>
      <c r="SE112" s="18"/>
      <c r="SF112" s="18"/>
      <c r="SG112" s="18"/>
      <c r="SH112" s="18"/>
      <c r="SI112" s="18"/>
      <c r="SJ112" s="18"/>
      <c r="SK112" s="18"/>
      <c r="SL112" s="18"/>
      <c r="SM112" s="18"/>
      <c r="SN112" s="18"/>
      <c r="SO112" s="18"/>
    </row>
    <row r="113" spans="1:513" x14ac:dyDescent="0.25">
      <c r="A113" s="5" t="s">
        <v>334</v>
      </c>
      <c r="B113" s="5" t="str">
        <f ca="1">_xlfn.XLOOKUP(A113,bonds[worksheet get],bonds[unique lookup],"-")</f>
        <v>RWE 2 3/4 04/21/75 nc-20</v>
      </c>
      <c r="C113" s="5" t="str">
        <f ca="1">_xlfn.XLOOKUP(A113,bonds[worksheet get],bonds[ID_ISIN],"-")</f>
        <v>XS1219498141</v>
      </c>
      <c r="D113" s="18">
        <f ca="1">_xll.BDH(A113,"blp_i_sprd_mid","-2AY",,"Dates=H","Fill=C","Sort=R","Dir=H","factor="&amp;_xlfn.XLOOKUP(A113,bonds[worksheet get],bonds[yas/blp factor]),"cols=510;rows=1")</f>
        <v>272.38090558075902</v>
      </c>
      <c r="E113" s="18">
        <v>267.78435782098774</v>
      </c>
      <c r="F113" s="18">
        <v>279.39003800940515</v>
      </c>
      <c r="G113" s="18">
        <v>280.2157767045498</v>
      </c>
      <c r="H113" s="18">
        <v>295.63085187792774</v>
      </c>
      <c r="I113" s="18">
        <v>309.94912226581573</v>
      </c>
      <c r="J113" s="18">
        <v>323.08762813949585</v>
      </c>
      <c r="K113" s="18">
        <v>325.15872741341587</v>
      </c>
      <c r="L113" s="18">
        <v>324.26642800569533</v>
      </c>
      <c r="M113" s="18">
        <v>307.43332026004788</v>
      </c>
      <c r="N113" s="18">
        <v>299.85890409851078</v>
      </c>
      <c r="O113" s="18">
        <v>291.97483592629436</v>
      </c>
      <c r="P113" s="18">
        <v>297.99906273841862</v>
      </c>
      <c r="Q113" s="18">
        <v>297.84375440907479</v>
      </c>
      <c r="R113" s="18">
        <v>293.58290415620803</v>
      </c>
      <c r="S113" s="18">
        <v>284.48145019745823</v>
      </c>
      <c r="T113" s="18">
        <v>301.93964985251426</v>
      </c>
      <c r="U113" s="18">
        <v>291.64589095544818</v>
      </c>
      <c r="V113" s="18">
        <v>297.37397082900998</v>
      </c>
      <c r="W113" s="18">
        <v>290.81050578022007</v>
      </c>
      <c r="X113" s="18">
        <v>266.71649247574805</v>
      </c>
      <c r="Y113" s="18">
        <v>252.16381262183188</v>
      </c>
      <c r="Z113" s="18">
        <v>267.74673654866223</v>
      </c>
      <c r="AA113" s="18">
        <v>311.14432114815713</v>
      </c>
      <c r="AB113" s="18">
        <v>351.28043083143234</v>
      </c>
      <c r="AC113" s="18">
        <v>374.55738727283477</v>
      </c>
      <c r="AD113" s="18">
        <v>375.84519236397745</v>
      </c>
      <c r="AE113" s="18">
        <v>369.43703564453125</v>
      </c>
      <c r="AF113" s="18">
        <v>360.80536526584626</v>
      </c>
      <c r="AG113" s="18">
        <v>360.09249038767814</v>
      </c>
      <c r="AH113" s="18">
        <v>395.84813346505166</v>
      </c>
      <c r="AI113" s="18">
        <v>451.16008561563496</v>
      </c>
      <c r="AJ113" s="18">
        <v>432.30025240445133</v>
      </c>
      <c r="AK113" s="18">
        <v>434.40414971065525</v>
      </c>
      <c r="AL113" s="18">
        <v>446.45549727892876</v>
      </c>
      <c r="AM113" s="18">
        <v>472.40067011141781</v>
      </c>
      <c r="AN113" s="18">
        <v>489.40066196250916</v>
      </c>
      <c r="AO113" s="18">
        <v>493.49848670196536</v>
      </c>
      <c r="AP113" s="18">
        <v>491.68784239029884</v>
      </c>
      <c r="AQ113" s="18">
        <v>487.51959834623341</v>
      </c>
      <c r="AR113" s="18">
        <v>487.38840621709824</v>
      </c>
      <c r="AS113" s="18">
        <v>484.06422918033599</v>
      </c>
      <c r="AT113" s="18">
        <v>497.01559334039689</v>
      </c>
      <c r="AU113" s="18">
        <v>473.47528799271583</v>
      </c>
      <c r="AV113" s="18">
        <v>477.34063256216052</v>
      </c>
      <c r="AW113" s="18">
        <v>482.31918093323708</v>
      </c>
      <c r="AX113" s="18">
        <v>478.5271496124268</v>
      </c>
      <c r="AY113" s="18">
        <v>463.07445316672329</v>
      </c>
      <c r="AZ113" s="18">
        <v>456.5997357347012</v>
      </c>
      <c r="BA113" s="18">
        <v>436.77525451517101</v>
      </c>
      <c r="BB113" s="18">
        <v>429.33203048276897</v>
      </c>
      <c r="BC113" s="18">
        <v>437.51417488956452</v>
      </c>
      <c r="BD113" s="18">
        <v>440.11679521608352</v>
      </c>
      <c r="BE113" s="18">
        <v>444.88408567333221</v>
      </c>
      <c r="BF113" s="18">
        <v>419.06431708192827</v>
      </c>
      <c r="BG113" s="18">
        <v>395.96292657804486</v>
      </c>
      <c r="BH113" s="18">
        <v>388.41069732069968</v>
      </c>
      <c r="BI113" s="18">
        <v>393.17702312994004</v>
      </c>
      <c r="BJ113" s="18">
        <v>386.85857867527011</v>
      </c>
      <c r="BK113" s="18">
        <v>388.45024788904186</v>
      </c>
      <c r="BL113" s="18">
        <v>521.70382981801026</v>
      </c>
      <c r="BM113" s="18">
        <v>615.9210007932187</v>
      </c>
      <c r="BN113" s="18">
        <v>637.15193880891798</v>
      </c>
      <c r="BO113" s="18">
        <v>663.41158689212807</v>
      </c>
      <c r="BP113" s="18">
        <v>671.75386286830894</v>
      </c>
      <c r="BQ113" s="18">
        <v>658.94912520551679</v>
      </c>
      <c r="BR113" s="18">
        <v>650.32420736289032</v>
      </c>
      <c r="BS113" s="18">
        <v>637.67477802944177</v>
      </c>
      <c r="BT113" s="18">
        <v>649.8438126547336</v>
      </c>
      <c r="BU113" s="18">
        <v>660.10187957549101</v>
      </c>
      <c r="BV113" s="18">
        <v>691.5802733838558</v>
      </c>
      <c r="BW113" s="18">
        <v>683.58719998669631</v>
      </c>
      <c r="BX113" s="18">
        <v>835.89354472851755</v>
      </c>
      <c r="BY113" s="18">
        <v>836.36911619663238</v>
      </c>
      <c r="BZ113" s="18">
        <v>808.64127384471885</v>
      </c>
      <c r="CA113" s="18">
        <v>873.89585301733018</v>
      </c>
      <c r="CB113" s="18">
        <v>897.08213254594796</v>
      </c>
      <c r="CC113" s="18">
        <v>710.51245519566544</v>
      </c>
      <c r="CD113" s="18">
        <v>620.93331184458725</v>
      </c>
      <c r="CE113" s="18">
        <v>435.23374699783329</v>
      </c>
      <c r="CF113" s="18">
        <v>407.88211736917492</v>
      </c>
      <c r="CG113" s="18">
        <v>318.648318005085</v>
      </c>
      <c r="CH113" s="18">
        <v>290.04843385362625</v>
      </c>
      <c r="CI113" s="18">
        <v>291.13848610305786</v>
      </c>
      <c r="CJ113" s="18">
        <v>166.42107439994814</v>
      </c>
      <c r="CK113" s="18">
        <v>138.48679737424851</v>
      </c>
      <c r="CL113" s="18">
        <v>119.94143941378594</v>
      </c>
      <c r="CM113" s="18">
        <v>123.61096043753624</v>
      </c>
      <c r="CN113" s="18">
        <v>122.73313074994087</v>
      </c>
      <c r="CO113" s="18">
        <v>134.13430556058884</v>
      </c>
      <c r="CP113" s="18">
        <v>99.06549186515808</v>
      </c>
      <c r="CQ113" s="18">
        <v>89.858891273498543</v>
      </c>
      <c r="CR113" s="18">
        <v>81.412433312416084</v>
      </c>
      <c r="CS113" s="18">
        <v>77.053188962697973</v>
      </c>
      <c r="CT113" s="18">
        <v>69.778778331756584</v>
      </c>
      <c r="CU113" s="18">
        <v>68.919276956319806</v>
      </c>
      <c r="CV113" s="18">
        <v>70.345991360664371</v>
      </c>
      <c r="CW113" s="18">
        <v>69.96977863740922</v>
      </c>
      <c r="CX113" s="18">
        <v>70.41062277722358</v>
      </c>
      <c r="CY113" s="18">
        <v>71.326073737144469</v>
      </c>
      <c r="CZ113" s="18">
        <v>72.424807818651189</v>
      </c>
      <c r="DA113" s="18">
        <v>74.313588618993762</v>
      </c>
      <c r="DB113" s="18">
        <v>76.329702956438055</v>
      </c>
      <c r="DC113" s="18">
        <v>76.787910760402681</v>
      </c>
      <c r="DD113" s="18">
        <v>74.710058950424184</v>
      </c>
      <c r="DE113" s="18">
        <v>76.225520971536639</v>
      </c>
      <c r="DF113" s="18">
        <v>81.867747172355649</v>
      </c>
      <c r="DG113" s="18">
        <v>79.955814819812772</v>
      </c>
      <c r="DH113" s="18">
        <v>83.715048108339317</v>
      </c>
      <c r="DI113" s="18">
        <v>84.464579610824586</v>
      </c>
      <c r="DJ113" s="18">
        <v>83.945598982334147</v>
      </c>
      <c r="DK113" s="18">
        <v>84.31409452152252</v>
      </c>
      <c r="DL113" s="18">
        <v>85.823768654584882</v>
      </c>
      <c r="DM113" s="18">
        <v>87.331513491630545</v>
      </c>
      <c r="DN113" s="18">
        <v>82.410844001054755</v>
      </c>
      <c r="DO113" s="18">
        <v>79.702112393617639</v>
      </c>
      <c r="DP113" s="18">
        <v>80.424633751869194</v>
      </c>
      <c r="DQ113" s="18">
        <v>81.796363219737998</v>
      </c>
      <c r="DR113" s="18">
        <v>81.782858147621155</v>
      </c>
      <c r="DS113" s="18">
        <v>81.186705678462985</v>
      </c>
      <c r="DT113" s="18">
        <v>88.469798141479501</v>
      </c>
      <c r="DU113" s="18">
        <v>91.79204588222504</v>
      </c>
      <c r="DV113" s="18">
        <v>92.093016060829171</v>
      </c>
      <c r="DW113" s="18">
        <v>92.214561709880826</v>
      </c>
      <c r="DX113" s="18">
        <v>93.608478081941612</v>
      </c>
      <c r="DY113" s="18">
        <v>96.579593947649002</v>
      </c>
      <c r="DZ113" s="18">
        <v>98.262904722213747</v>
      </c>
      <c r="EA113" s="18">
        <v>93.586291177749644</v>
      </c>
      <c r="EB113" s="18">
        <v>93.598831601858137</v>
      </c>
      <c r="EC113" s="18">
        <v>91.34251991033554</v>
      </c>
      <c r="ED113" s="18">
        <v>89.546345318794252</v>
      </c>
      <c r="EE113" s="18">
        <v>81.434620216608039</v>
      </c>
      <c r="EF113" s="18">
        <v>92.574375416994087</v>
      </c>
      <c r="EG113" s="18">
        <v>91.383999774694445</v>
      </c>
      <c r="EH113" s="18">
        <v>91.248949053525934</v>
      </c>
      <c r="EI113" s="18">
        <v>91.388823014736175</v>
      </c>
      <c r="EJ113" s="18">
        <v>98.750051966428757</v>
      </c>
      <c r="EK113" s="18">
        <v>98.910183535814284</v>
      </c>
      <c r="EL113" s="18">
        <v>101.52341499042511</v>
      </c>
      <c r="EM113" s="18">
        <v>100.18544820284843</v>
      </c>
      <c r="EN113" s="18">
        <v>99.335593307495117</v>
      </c>
      <c r="EO113" s="18">
        <v>98.513713204383848</v>
      </c>
      <c r="EP113" s="18">
        <v>104.846627379179</v>
      </c>
      <c r="EQ113" s="18">
        <v>106.27720037555694</v>
      </c>
      <c r="ER113" s="18">
        <v>105.46303745651245</v>
      </c>
      <c r="ES113" s="18">
        <v>105.29711799907685</v>
      </c>
      <c r="ET113" s="18">
        <v>107.03830765414237</v>
      </c>
      <c r="EU113" s="18">
        <v>108.87982070207596</v>
      </c>
      <c r="EV113" s="18">
        <v>110.50042935609817</v>
      </c>
      <c r="EW113" s="18">
        <v>111.97923475289345</v>
      </c>
      <c r="EX113" s="18">
        <v>109.68144319701194</v>
      </c>
      <c r="EY113" s="18">
        <v>109.40748316264153</v>
      </c>
      <c r="EZ113" s="18">
        <v>112.80979668807984</v>
      </c>
      <c r="FA113" s="18">
        <v>112.32554338788985</v>
      </c>
      <c r="FB113" s="18">
        <v>113.74646990418435</v>
      </c>
      <c r="FC113" s="18">
        <v>113.51109579014779</v>
      </c>
      <c r="FD113" s="18">
        <v>114.54519845509529</v>
      </c>
      <c r="FE113" s="18">
        <v>115.61113450431823</v>
      </c>
      <c r="FF113" s="18">
        <v>108.70714870858193</v>
      </c>
      <c r="FG113" s="18">
        <v>103.81059541821479</v>
      </c>
      <c r="FH113" s="18">
        <v>109.01101283121109</v>
      </c>
      <c r="FI113" s="18">
        <v>105.02122866868973</v>
      </c>
      <c r="FJ113" s="18">
        <v>105.50837591290474</v>
      </c>
      <c r="FK113" s="18">
        <v>105.26431996679305</v>
      </c>
      <c r="FL113" s="18">
        <v>101.92953180193902</v>
      </c>
      <c r="FM113" s="18">
        <v>103.30415521383286</v>
      </c>
      <c r="FN113" s="18">
        <v>101.32855609273911</v>
      </c>
      <c r="FO113" s="18">
        <v>101.44720779776574</v>
      </c>
      <c r="FP113" s="18">
        <v>100.51728711771965</v>
      </c>
      <c r="FQ113" s="18">
        <v>99.532381501197818</v>
      </c>
      <c r="FR113" s="18">
        <v>100.11695819425583</v>
      </c>
      <c r="FS113" s="18">
        <v>100.07837227392196</v>
      </c>
      <c r="FT113" s="18">
        <v>97.942641583442679</v>
      </c>
      <c r="FU113" s="18">
        <v>94.30205999994277</v>
      </c>
      <c r="FV113" s="18">
        <v>90.682700672626495</v>
      </c>
      <c r="FW113" s="18">
        <v>90.069184539318087</v>
      </c>
      <c r="FX113" s="18">
        <v>91.852818706750867</v>
      </c>
      <c r="FY113" s="18">
        <v>93.359598895788196</v>
      </c>
      <c r="FZ113" s="18">
        <v>93.314260439395895</v>
      </c>
      <c r="GA113" s="18">
        <v>90.985600147247311</v>
      </c>
      <c r="GB113" s="18">
        <v>96.307563209295282</v>
      </c>
      <c r="GC113" s="18">
        <v>94.501742137670519</v>
      </c>
      <c r="GD113" s="18">
        <v>94.257686191558847</v>
      </c>
      <c r="GE113" s="18">
        <v>95.956431334257118</v>
      </c>
      <c r="GF113" s="18">
        <v>98.8088954949379</v>
      </c>
      <c r="GG113" s="18">
        <v>98.915971423864363</v>
      </c>
      <c r="GH113" s="18">
        <v>97.245201073408126</v>
      </c>
      <c r="GI113" s="18">
        <v>100.73915615963935</v>
      </c>
      <c r="GJ113" s="18">
        <v>98.180909641504286</v>
      </c>
      <c r="GK113" s="18">
        <v>99.605694749832153</v>
      </c>
      <c r="GL113" s="18">
        <v>93.353811007738116</v>
      </c>
      <c r="GM113" s="18">
        <v>93.830347123861316</v>
      </c>
      <c r="GN113" s="18">
        <v>96.357724905729285</v>
      </c>
      <c r="GO113" s="18">
        <v>95.017828822135925</v>
      </c>
      <c r="GP113" s="18">
        <v>89.58010799908638</v>
      </c>
      <c r="GQ113" s="18">
        <v>89.174955835580818</v>
      </c>
      <c r="GR113" s="18">
        <v>84.264897473096838</v>
      </c>
      <c r="GS113" s="18">
        <v>83.385138489484788</v>
      </c>
      <c r="GT113" s="18">
        <v>84.775196269512179</v>
      </c>
      <c r="GU113" s="18">
        <v>84.037240543127069</v>
      </c>
      <c r="GV113" s="18">
        <v>82.21212651133537</v>
      </c>
      <c r="GW113" s="18">
        <v>78.86962116241456</v>
      </c>
      <c r="GX113" s="18">
        <v>84.42406439447403</v>
      </c>
      <c r="GY113" s="18">
        <v>84.517635251283636</v>
      </c>
      <c r="GZ113" s="18">
        <v>84.684519356727591</v>
      </c>
      <c r="HA113" s="18">
        <v>80.376401351451875</v>
      </c>
      <c r="HB113" s="18">
        <v>81.023680165052411</v>
      </c>
      <c r="HC113" s="18">
        <v>82.087686918258669</v>
      </c>
      <c r="HD113" s="18">
        <v>102.7871038813591</v>
      </c>
      <c r="HE113" s="18">
        <v>101.99223392248155</v>
      </c>
      <c r="HF113" s="18">
        <v>96.463836186647413</v>
      </c>
      <c r="HG113" s="18">
        <v>94.079226310014732</v>
      </c>
      <c r="HH113" s="18">
        <v>98.183803585529319</v>
      </c>
      <c r="HI113" s="18">
        <v>98.878350151538839</v>
      </c>
      <c r="HJ113" s="18">
        <v>101.6536424715519</v>
      </c>
      <c r="HK113" s="18">
        <v>98.40181403541564</v>
      </c>
      <c r="HL113" s="18">
        <v>101.08450014662743</v>
      </c>
      <c r="HM113" s="18">
        <v>100.72179249548911</v>
      </c>
      <c r="HN113" s="18">
        <v>104.12603531694411</v>
      </c>
      <c r="HO113" s="18">
        <v>103.13148322033882</v>
      </c>
      <c r="HP113" s="18">
        <v>103.57907989621162</v>
      </c>
      <c r="HQ113" s="18">
        <v>102.15718873190879</v>
      </c>
      <c r="HR113" s="18">
        <v>102.64047738409043</v>
      </c>
      <c r="HS113" s="18">
        <v>106.4981047694683</v>
      </c>
      <c r="HT113" s="18">
        <v>114.72076439261436</v>
      </c>
      <c r="HU113" s="18">
        <v>116.24008500576019</v>
      </c>
      <c r="HV113" s="18">
        <v>123.67945044612884</v>
      </c>
      <c r="HW113" s="18">
        <v>125.36469051671028</v>
      </c>
      <c r="HX113" s="18">
        <v>118.6353060104847</v>
      </c>
      <c r="HY113" s="18">
        <v>118.35652273607255</v>
      </c>
      <c r="HZ113" s="18">
        <v>113.14067095494271</v>
      </c>
      <c r="IA113" s="18">
        <v>113.70884863185883</v>
      </c>
      <c r="IB113" s="18">
        <v>109.68626643705369</v>
      </c>
      <c r="IC113" s="18">
        <v>110.93837955188752</v>
      </c>
      <c r="ID113" s="18">
        <v>117.08801060509683</v>
      </c>
      <c r="IE113" s="18">
        <v>119.557509506464</v>
      </c>
      <c r="IF113" s="18">
        <v>108.03189510273933</v>
      </c>
      <c r="IG113" s="18">
        <v>96.829437781810768</v>
      </c>
      <c r="IH113" s="18">
        <v>92.204915229797365</v>
      </c>
      <c r="II113" s="18">
        <v>94.411065224885931</v>
      </c>
      <c r="IJ113" s="18">
        <v>93.154128870010368</v>
      </c>
      <c r="IK113" s="18">
        <v>91.16888326883317</v>
      </c>
      <c r="IL113" s="18">
        <v>91.739954889774324</v>
      </c>
      <c r="IM113" s="18">
        <v>102.22664338850974</v>
      </c>
      <c r="IN113" s="18">
        <v>108.52000699496269</v>
      </c>
      <c r="IO113" s="18">
        <v>109.74221602153777</v>
      </c>
      <c r="IP113" s="18">
        <v>108.57113333940505</v>
      </c>
      <c r="IQ113" s="18">
        <v>110.62486894917488</v>
      </c>
      <c r="IR113" s="18">
        <v>108.57692122745513</v>
      </c>
      <c r="IS113" s="18">
        <v>107.75600577235221</v>
      </c>
      <c r="IT113" s="18">
        <v>107.04216624617577</v>
      </c>
      <c r="IU113" s="18">
        <v>104.59292495298386</v>
      </c>
      <c r="IV113" s="18">
        <v>105.28843616700173</v>
      </c>
      <c r="IW113" s="18">
        <v>108.19009737610817</v>
      </c>
      <c r="IX113" s="18">
        <v>110.63162148523331</v>
      </c>
      <c r="IY113" s="18">
        <v>106.57334731411933</v>
      </c>
      <c r="IZ113" s="18">
        <v>104.18873743748665</v>
      </c>
      <c r="JA113" s="18">
        <v>101.16649522733688</v>
      </c>
      <c r="JB113" s="18">
        <v>104.86881428337098</v>
      </c>
      <c r="JC113" s="18">
        <v>111.32520340323448</v>
      </c>
      <c r="JD113" s="18">
        <v>113.9963137383461</v>
      </c>
      <c r="JE113" s="18">
        <v>124.01997119307518</v>
      </c>
      <c r="JF113" s="18">
        <v>127.77534588956833</v>
      </c>
      <c r="JG113" s="18">
        <v>130.05770307731629</v>
      </c>
      <c r="JH113" s="18">
        <v>129.8339047393799</v>
      </c>
      <c r="JI113" s="18">
        <v>129.03324689245224</v>
      </c>
      <c r="JJ113" s="18">
        <v>130.43873904061317</v>
      </c>
      <c r="JK113" s="18">
        <v>128.85961025094986</v>
      </c>
      <c r="JL113" s="18">
        <v>132.03137290239334</v>
      </c>
      <c r="JM113" s="18">
        <v>136.84014322400091</v>
      </c>
      <c r="JN113" s="18">
        <v>147.26123565816877</v>
      </c>
      <c r="JO113" s="18">
        <v>151.8220914416313</v>
      </c>
      <c r="JP113" s="18">
        <v>152.70860296130181</v>
      </c>
      <c r="JQ113" s="18">
        <v>153.01632567596434</v>
      </c>
      <c r="JR113" s="18">
        <v>147.86896390342713</v>
      </c>
      <c r="JS113" s="18">
        <v>157.59454512357712</v>
      </c>
      <c r="JT113" s="18">
        <v>166.55998371315002</v>
      </c>
      <c r="JU113" s="18">
        <v>167.40790931248665</v>
      </c>
      <c r="JV113" s="18">
        <v>171.54914321231843</v>
      </c>
      <c r="JW113" s="18">
        <v>187.32017350077629</v>
      </c>
      <c r="JX113" s="18">
        <v>191.34564963960648</v>
      </c>
      <c r="JY113" s="18">
        <v>189.28226754975319</v>
      </c>
      <c r="JZ113" s="18">
        <v>187.00859219408034</v>
      </c>
      <c r="KA113" s="18">
        <v>186.34587901234627</v>
      </c>
      <c r="KB113" s="18">
        <v>179.52871153736115</v>
      </c>
      <c r="KC113" s="18">
        <v>181.91428606200216</v>
      </c>
      <c r="KD113" s="18">
        <v>176.52576228737831</v>
      </c>
      <c r="KE113" s="18">
        <v>177.73253694581987</v>
      </c>
      <c r="KF113" s="18">
        <v>168.17480447912214</v>
      </c>
      <c r="KG113" s="18">
        <v>161.66535971879961</v>
      </c>
      <c r="KH113" s="18">
        <v>160.22610489034653</v>
      </c>
      <c r="KI113" s="18">
        <v>158.57945074009893</v>
      </c>
      <c r="KJ113" s="18">
        <v>156.20255804753302</v>
      </c>
      <c r="KK113" s="18">
        <v>156.83247319698336</v>
      </c>
      <c r="KL113" s="18">
        <v>157.68811598038675</v>
      </c>
      <c r="KM113" s="18">
        <v>155.95078491735458</v>
      </c>
      <c r="KN113" s="18">
        <v>150.94522640204431</v>
      </c>
      <c r="KO113" s="18">
        <v>150.25743237209321</v>
      </c>
      <c r="KP113" s="18">
        <v>137.47488161349298</v>
      </c>
      <c r="KQ113" s="18">
        <v>127.36344119000435</v>
      </c>
      <c r="KR113" s="18">
        <v>119.66265613937378</v>
      </c>
      <c r="KS113" s="18">
        <v>119.91153532552718</v>
      </c>
      <c r="KT113" s="18">
        <v>119.19769579935074</v>
      </c>
      <c r="KU113" s="18">
        <v>121.9691295273304</v>
      </c>
      <c r="KV113" s="18">
        <v>122.26141787385941</v>
      </c>
      <c r="KW113" s="18">
        <v>122.68972158956528</v>
      </c>
      <c r="KX113" s="18">
        <v>120.43823313808441</v>
      </c>
      <c r="KY113" s="18">
        <v>121.76558879756927</v>
      </c>
      <c r="KZ113" s="18">
        <v>124.88140186452866</v>
      </c>
      <c r="LA113" s="18">
        <v>128.76796869015692</v>
      </c>
      <c r="LB113" s="18">
        <v>125.87691860914231</v>
      </c>
      <c r="LC113" s="18">
        <v>127.80910856986046</v>
      </c>
      <c r="LD113" s="18">
        <v>127.58145163989067</v>
      </c>
      <c r="LE113" s="18">
        <v>130.55546144962312</v>
      </c>
      <c r="LF113" s="18">
        <v>134.20279556918146</v>
      </c>
      <c r="LG113" s="18">
        <v>135.85620225548746</v>
      </c>
      <c r="LH113" s="18">
        <v>136.79384011960028</v>
      </c>
      <c r="LI113" s="18">
        <v>134.91181185531616</v>
      </c>
      <c r="LJ113" s="18">
        <v>134.0937903442383</v>
      </c>
      <c r="LK113" s="18">
        <v>132.81949032521248</v>
      </c>
      <c r="LL113" s="18">
        <v>132.38539872145651</v>
      </c>
      <c r="LM113" s="18">
        <v>135.67967166996002</v>
      </c>
      <c r="LN113" s="18">
        <v>139.14372266793251</v>
      </c>
      <c r="LO113" s="18">
        <v>142.50166238498687</v>
      </c>
      <c r="LP113" s="18">
        <v>147.87571643948553</v>
      </c>
      <c r="LQ113" s="18">
        <v>150.96837795424463</v>
      </c>
      <c r="LR113" s="18">
        <v>156.89806926155089</v>
      </c>
      <c r="LS113" s="18">
        <v>170.05297415137289</v>
      </c>
      <c r="LT113" s="18">
        <v>162.55862377452848</v>
      </c>
      <c r="LU113" s="18">
        <v>164.92394069099424</v>
      </c>
      <c r="LV113" s="18">
        <v>161.64220816659929</v>
      </c>
      <c r="LW113" s="18">
        <v>157.67846950030327</v>
      </c>
      <c r="LX113" s="18">
        <v>169.34492251324653</v>
      </c>
      <c r="LY113" s="18">
        <v>173.29901469945909</v>
      </c>
      <c r="LZ113" s="18">
        <v>176.67431808066368</v>
      </c>
      <c r="MA113" s="18">
        <v>196.71584510207177</v>
      </c>
      <c r="MB113" s="18">
        <v>208.26268176198008</v>
      </c>
      <c r="MC113" s="18">
        <v>214.30909547829629</v>
      </c>
      <c r="MD113" s="18">
        <v>221.04619716858863</v>
      </c>
      <c r="ME113" s="18">
        <v>220.07383197617531</v>
      </c>
      <c r="MF113" s="18">
        <v>213.41197283053398</v>
      </c>
      <c r="MG113" s="18">
        <v>210.10708875393865</v>
      </c>
      <c r="MH113" s="18">
        <v>210.982024497509</v>
      </c>
      <c r="MI113" s="18">
        <v>210.99745886564253</v>
      </c>
      <c r="MJ113" s="18">
        <v>207.74948902153969</v>
      </c>
      <c r="MK113" s="18">
        <v>208.71413702988625</v>
      </c>
      <c r="ML113" s="18">
        <v>212.37208227753641</v>
      </c>
      <c r="MM113" s="18">
        <v>216.88181171655657</v>
      </c>
      <c r="MN113" s="18">
        <v>214.48852000784873</v>
      </c>
      <c r="MO113" s="18">
        <v>216.41781602454185</v>
      </c>
      <c r="MP113" s="18">
        <v>214.17211546111105</v>
      </c>
      <c r="MQ113" s="18">
        <v>213.53351847958567</v>
      </c>
      <c r="MR113" s="18">
        <v>216.01362850904465</v>
      </c>
      <c r="MS113" s="18">
        <v>217.13551414275167</v>
      </c>
      <c r="MT113" s="18">
        <v>217.65256547522543</v>
      </c>
      <c r="MU113" s="18">
        <v>213.24412407708166</v>
      </c>
      <c r="MV113" s="18">
        <v>214.47694423174858</v>
      </c>
      <c r="MW113" s="18">
        <v>222.7941393597126</v>
      </c>
      <c r="MX113" s="18">
        <v>216.62810929036141</v>
      </c>
      <c r="MY113" s="18">
        <v>208.27425753808024</v>
      </c>
      <c r="MZ113" s="18">
        <v>200.43070458221436</v>
      </c>
      <c r="NA113" s="18">
        <v>201.67124192094803</v>
      </c>
      <c r="NB113" s="18">
        <v>207.6896808450222</v>
      </c>
      <c r="NC113" s="18">
        <v>206.09318839120863</v>
      </c>
      <c r="ND113" s="18">
        <v>211.38235342097281</v>
      </c>
      <c r="NE113" s="18">
        <v>226.96141875576973</v>
      </c>
      <c r="NF113" s="18">
        <v>229.94507504558564</v>
      </c>
      <c r="NG113" s="18">
        <v>226.74726689791677</v>
      </c>
      <c r="NH113" s="18">
        <v>225.62827520823478</v>
      </c>
      <c r="NI113" s="18">
        <v>226.33536219835281</v>
      </c>
      <c r="NJ113" s="18">
        <v>222.81150302386285</v>
      </c>
      <c r="NK113" s="18">
        <v>217.61880279493332</v>
      </c>
      <c r="NL113" s="18">
        <v>209.51190093278885</v>
      </c>
      <c r="NM113" s="18">
        <v>214.25989842987059</v>
      </c>
      <c r="NN113" s="18">
        <v>217.7364898519516</v>
      </c>
      <c r="NO113" s="18">
        <v>217.9872983341217</v>
      </c>
      <c r="NP113" s="18">
        <v>227.78233421087265</v>
      </c>
      <c r="NQ113" s="18">
        <v>229.93446391749382</v>
      </c>
      <c r="NR113" s="18">
        <v>225.56074984765053</v>
      </c>
      <c r="NS113" s="18">
        <v>249.83804627370836</v>
      </c>
      <c r="NT113" s="18">
        <v>260.83985680890083</v>
      </c>
      <c r="NU113" s="18">
        <v>305.76737314963344</v>
      </c>
      <c r="NV113" s="18">
        <v>350.6456924419403</v>
      </c>
      <c r="NW113" s="18">
        <v>384.88683814620975</v>
      </c>
      <c r="NX113" s="18">
        <v>398.21152108550075</v>
      </c>
      <c r="NY113" s="18">
        <v>383.24114864397052</v>
      </c>
      <c r="NZ113" s="18">
        <v>376.68829472327229</v>
      </c>
      <c r="OA113" s="18">
        <v>377.40116960144047</v>
      </c>
      <c r="OB113" s="18">
        <v>383.19002229952815</v>
      </c>
      <c r="OC113" s="18">
        <v>367.13827944064144</v>
      </c>
      <c r="OD113" s="18">
        <v>376.2628849515915</v>
      </c>
      <c r="OE113" s="18">
        <v>371.71167564821246</v>
      </c>
      <c r="OF113" s="18">
        <v>346.10702356266972</v>
      </c>
      <c r="OG113" s="18">
        <v>339.62265965056423</v>
      </c>
      <c r="OH113" s="18">
        <v>332.80163358354565</v>
      </c>
      <c r="OI113" s="18">
        <v>328.73950082039829</v>
      </c>
      <c r="OJ113" s="18">
        <v>329.90576026248931</v>
      </c>
      <c r="OK113" s="18">
        <v>354.65091097259523</v>
      </c>
      <c r="OL113" s="18">
        <v>371.29977094864842</v>
      </c>
      <c r="OM113" s="18">
        <v>370.10071347427368</v>
      </c>
      <c r="ON113" s="18">
        <v>353.02451443052291</v>
      </c>
      <c r="OO113" s="18">
        <v>342.15871926450728</v>
      </c>
      <c r="OP113" s="18">
        <v>318.16792329692839</v>
      </c>
      <c r="OQ113" s="18">
        <v>292.66070066022877</v>
      </c>
      <c r="OR113" s="18">
        <v>277.49546932101254</v>
      </c>
      <c r="OS113" s="18">
        <v>278.48616282558442</v>
      </c>
      <c r="OT113" s="18">
        <v>269.53712325215344</v>
      </c>
      <c r="OU113" s="18">
        <v>257.02081534385678</v>
      </c>
      <c r="OV113" s="18">
        <v>245.6244637732506</v>
      </c>
      <c r="OW113" s="18">
        <v>242.00124585390091</v>
      </c>
      <c r="OX113" s="18">
        <v>241.12438081431389</v>
      </c>
      <c r="OY113" s="18">
        <v>235.72235196757316</v>
      </c>
      <c r="OZ113" s="18">
        <v>238.39539159870148</v>
      </c>
      <c r="PA113" s="18">
        <v>239.39476693534851</v>
      </c>
      <c r="PB113" s="18">
        <v>217.47989348173141</v>
      </c>
      <c r="PC113" s="18">
        <v>207.18516993665693</v>
      </c>
      <c r="PD113" s="18">
        <v>204.85554499650002</v>
      </c>
      <c r="PE113" s="18">
        <v>197.0206738727093</v>
      </c>
      <c r="PF113" s="18">
        <v>188.14494754791258</v>
      </c>
      <c r="PG113" s="18">
        <v>185.8056761276722</v>
      </c>
      <c r="PH113" s="18">
        <v>184.6056540052891</v>
      </c>
      <c r="PI113" s="18">
        <v>182.094675239563</v>
      </c>
      <c r="PJ113" s="18">
        <v>183.17315171289442</v>
      </c>
      <c r="PK113" s="18">
        <v>185.65712033438683</v>
      </c>
      <c r="PL113" s="18">
        <v>186.36324267649653</v>
      </c>
      <c r="PM113" s="18">
        <v>186.60536932659147</v>
      </c>
      <c r="PN113" s="18">
        <v>187.41953224563599</v>
      </c>
      <c r="PO113" s="18">
        <v>194.82899359774589</v>
      </c>
      <c r="PP113" s="18">
        <v>196.93674949598312</v>
      </c>
      <c r="PQ113" s="18">
        <v>197.12196191358566</v>
      </c>
      <c r="PR113" s="18">
        <v>195.29009534573555</v>
      </c>
      <c r="PS113" s="18">
        <v>186.51758635783196</v>
      </c>
      <c r="PT113" s="18">
        <v>182.48053444290161</v>
      </c>
      <c r="PU113" s="18">
        <v>179.41295377635956</v>
      </c>
      <c r="PV113" s="18">
        <v>176.78139400959014</v>
      </c>
      <c r="PW113" s="18">
        <v>176.74570203328133</v>
      </c>
      <c r="PX113" s="18">
        <v>174.32057694029808</v>
      </c>
      <c r="PY113" s="18">
        <v>171.67840604543684</v>
      </c>
      <c r="PZ113" s="18">
        <v>171.55010786032676</v>
      </c>
      <c r="QA113" s="18">
        <v>169.74525143671036</v>
      </c>
      <c r="QB113" s="18">
        <v>169.77515552496911</v>
      </c>
      <c r="QC113" s="18">
        <v>170.32404024171831</v>
      </c>
      <c r="QD113" s="18">
        <v>161.51390998148918</v>
      </c>
      <c r="QE113" s="18">
        <v>160.76920171904564</v>
      </c>
      <c r="QF113" s="18">
        <v>158.11352575206755</v>
      </c>
      <c r="QG113" s="18">
        <v>154.16618610191347</v>
      </c>
      <c r="QH113" s="18">
        <v>151.37353011775016</v>
      </c>
      <c r="QI113" s="18">
        <v>154.33982274341585</v>
      </c>
      <c r="QJ113" s="18">
        <v>157.28103452086447</v>
      </c>
      <c r="QK113" s="18">
        <v>157.50579750680922</v>
      </c>
      <c r="QL113" s="18">
        <v>158.05371757555008</v>
      </c>
      <c r="QM113" s="18">
        <v>157.44502468228342</v>
      </c>
      <c r="QN113" s="18">
        <v>158.61803666043284</v>
      </c>
      <c r="QO113" s="18">
        <v>157.77589894914627</v>
      </c>
      <c r="QP113" s="18">
        <v>159.70615961384772</v>
      </c>
      <c r="QQ113" s="18">
        <v>159.99748331236839</v>
      </c>
      <c r="QR113" s="18">
        <v>160.62643381381037</v>
      </c>
      <c r="QS113" s="18">
        <v>168.17383983111381</v>
      </c>
      <c r="QT113" s="18">
        <v>170.22082290482521</v>
      </c>
      <c r="QU113" s="18">
        <v>173.15528214621546</v>
      </c>
      <c r="QV113" s="18">
        <v>176.42350959849358</v>
      </c>
      <c r="QW113" s="18">
        <v>176.03668574714661</v>
      </c>
      <c r="QX113" s="18">
        <v>175.19068944382667</v>
      </c>
      <c r="QY113" s="18">
        <v>177.12480870056154</v>
      </c>
      <c r="QZ113" s="18">
        <v>176.06948377943039</v>
      </c>
      <c r="RA113" s="18">
        <v>177.52899621605872</v>
      </c>
      <c r="RB113" s="18">
        <v>178.41261379170416</v>
      </c>
      <c r="RC113" s="18">
        <v>177.4450718393326</v>
      </c>
      <c r="RD113" s="18">
        <v>174.48167315769197</v>
      </c>
      <c r="RE113" s="18">
        <v>172.33147274708747</v>
      </c>
      <c r="RF113" s="18">
        <v>168.75745187616349</v>
      </c>
      <c r="RG113" s="18">
        <v>165.89341193938256</v>
      </c>
      <c r="RH113" s="18">
        <v>164.00559578704832</v>
      </c>
      <c r="RI113" s="18">
        <v>162.3782345969677</v>
      </c>
      <c r="RJ113" s="18">
        <v>159.00775445580484</v>
      </c>
      <c r="RK113" s="18">
        <v>161.76375381565094</v>
      </c>
      <c r="RL113" s="18">
        <v>162.7843514084816</v>
      </c>
      <c r="RM113" s="18">
        <v>160.81261087942121</v>
      </c>
      <c r="RN113" s="18">
        <v>163.27825118875504</v>
      </c>
      <c r="RO113" s="18">
        <v>167.51594988942148</v>
      </c>
      <c r="RP113" s="18">
        <v>165.91945743560791</v>
      </c>
      <c r="RQ113" s="18">
        <v>164.95866801929472</v>
      </c>
      <c r="RR113" s="18">
        <v>164.54772796773912</v>
      </c>
      <c r="RS113" s="18">
        <v>161.71648606324197</v>
      </c>
      <c r="RT113" s="18">
        <v>161.31229854774475</v>
      </c>
      <c r="RU113" s="18">
        <v>158.36626353025434</v>
      </c>
      <c r="RV113" s="18">
        <v>156.96462997412684</v>
      </c>
      <c r="RW113" s="18">
        <v>155.29482427167892</v>
      </c>
      <c r="RX113" s="18">
        <v>154.30895400714874</v>
      </c>
      <c r="RY113" s="18">
        <v>154.62632320189476</v>
      </c>
      <c r="RZ113" s="18">
        <v>154.64272221803665</v>
      </c>
      <c r="SA113" s="18">
        <v>153.49189714407919</v>
      </c>
      <c r="SB113" s="18">
        <v>152.08158175587656</v>
      </c>
      <c r="SC113" s="18">
        <v>155.75785531568528</v>
      </c>
      <c r="SD113" s="18">
        <v>157.44984792232512</v>
      </c>
      <c r="SE113" s="18">
        <v>159.05984544825554</v>
      </c>
      <c r="SF113" s="18">
        <v>160.5299690129757</v>
      </c>
      <c r="SG113" s="18">
        <v>165.99469998025896</v>
      </c>
      <c r="SH113" s="18">
        <v>167.09729265379906</v>
      </c>
      <c r="SI113" s="18">
        <v>168.04554164600373</v>
      </c>
      <c r="SJ113" s="18">
        <v>170.42436363458631</v>
      </c>
      <c r="SK113" s="18">
        <v>170.6375508444309</v>
      </c>
      <c r="SL113" s="18">
        <v>169.56196831512452</v>
      </c>
      <c r="SM113" s="18">
        <v>169.80988285326956</v>
      </c>
      <c r="SN113" s="18">
        <v>169.0391290946007</v>
      </c>
      <c r="SO113" s="18">
        <v>168.45648169755935</v>
      </c>
      <c r="SP113" s="5">
        <v>170.07033781552315</v>
      </c>
      <c r="SQ113" s="5">
        <v>170.13303993606567</v>
      </c>
      <c r="SR113" s="5">
        <v>169.01887148642538</v>
      </c>
      <c r="SS113" s="5">
        <v>179.33481728768351</v>
      </c>
    </row>
    <row r="114" spans="1:513" x14ac:dyDescent="0.25">
      <c r="A114" s="5" t="s">
        <v>335</v>
      </c>
      <c r="B114" s="5" t="str">
        <f ca="1">_xlfn.XLOOKUP(A114,bonds[worksheet get],bonds[unique lookup],"-")</f>
        <v>RWE 3 1/2 04/21/75 nc-25</v>
      </c>
      <c r="C114" s="5" t="str">
        <f ca="1">_xlfn.XLOOKUP(A114,bonds[worksheet get],bonds[ID_ISIN],"-")</f>
        <v>XS1219499032</v>
      </c>
      <c r="D114" s="18">
        <f ca="1">_xll.BDH(A114,"blp_i_sprd_mid","-2AY",,"Dates=H","Fill=C","Sort=R","Dir=H","factor="&amp;_xlfn.XLOOKUP(A114,bonds[worksheet get],bonds[yas/blp factor]),"cols=509;rows=1")</f>
        <v>283.02549808603527</v>
      </c>
      <c r="E114" s="18">
        <v>283.91191710507871</v>
      </c>
      <c r="F114" s="18">
        <v>285.7397191184163</v>
      </c>
      <c r="G114" s="18">
        <v>286.51121346193554</v>
      </c>
      <c r="H114" s="18">
        <v>285.77269750356675</v>
      </c>
      <c r="I114" s="18">
        <v>289.33836047983169</v>
      </c>
      <c r="J114" s="18">
        <v>292.16450815272333</v>
      </c>
      <c r="K114" s="18">
        <v>292.59422650468349</v>
      </c>
      <c r="L114" s="18">
        <v>290.68847558099031</v>
      </c>
      <c r="M114" s="18">
        <v>289.96494979768988</v>
      </c>
      <c r="N114" s="18">
        <v>288.44194801074264</v>
      </c>
      <c r="O114" s="18">
        <v>290.35469434946776</v>
      </c>
      <c r="P114" s="18">
        <v>287.43760628116127</v>
      </c>
      <c r="Q114" s="18">
        <v>286.24238965570925</v>
      </c>
      <c r="R114" s="18">
        <v>283.77900421947237</v>
      </c>
      <c r="S114" s="18">
        <v>282.19104500722881</v>
      </c>
      <c r="T114" s="18">
        <v>288.7667351372242</v>
      </c>
      <c r="U114" s="18">
        <v>286.88197045862677</v>
      </c>
      <c r="V114" s="18">
        <v>286.71308115285638</v>
      </c>
      <c r="W114" s="18">
        <v>278.09173179852962</v>
      </c>
      <c r="X114" s="18">
        <v>275.84920160830018</v>
      </c>
      <c r="Y114" s="18">
        <v>274.41114414674047</v>
      </c>
      <c r="Z114" s="18">
        <v>278.71532308137421</v>
      </c>
      <c r="AA114" s="18">
        <v>290.38667338961363</v>
      </c>
      <c r="AB114" s="18">
        <v>294.27912218236924</v>
      </c>
      <c r="AC114" s="18">
        <v>301.40245337486272</v>
      </c>
      <c r="AD114" s="18">
        <v>303.26223442834618</v>
      </c>
      <c r="AE114" s="18">
        <v>302.8035350712538</v>
      </c>
      <c r="AF114" s="18">
        <v>301.04968458825351</v>
      </c>
      <c r="AG114" s="18">
        <v>301.24355751913782</v>
      </c>
      <c r="AH114" s="18">
        <v>308.07208193528652</v>
      </c>
      <c r="AI114" s="18">
        <v>323.1761823341846</v>
      </c>
      <c r="AJ114" s="18">
        <v>316.04685507166386</v>
      </c>
      <c r="AK114" s="18">
        <v>317.86166559994223</v>
      </c>
      <c r="AL114" s="18">
        <v>321.92600173348188</v>
      </c>
      <c r="AM114" s="18">
        <v>324.7181716762185</v>
      </c>
      <c r="AN114" s="18">
        <v>328.76651828968528</v>
      </c>
      <c r="AO114" s="18">
        <v>333.05370835924145</v>
      </c>
      <c r="AP114" s="18">
        <v>333.28155902028084</v>
      </c>
      <c r="AQ114" s="18">
        <v>329.9217611149549</v>
      </c>
      <c r="AR114" s="18">
        <v>328.12493879675861</v>
      </c>
      <c r="AS114" s="18">
        <v>328.29682613754272</v>
      </c>
      <c r="AT114" s="18">
        <v>331.32484150135514</v>
      </c>
      <c r="AU114" s="18">
        <v>329.03334340590243</v>
      </c>
      <c r="AV114" s="18">
        <v>329.2372097868323</v>
      </c>
      <c r="AW114" s="18">
        <v>333.46044177609679</v>
      </c>
      <c r="AX114" s="18">
        <v>331.36081792151924</v>
      </c>
      <c r="AY114" s="18">
        <v>322.6825059019327</v>
      </c>
      <c r="AZ114" s="18">
        <v>313.95022925209997</v>
      </c>
      <c r="BA114" s="18">
        <v>313.35262093937394</v>
      </c>
      <c r="BB114" s="18">
        <v>311.61575932145121</v>
      </c>
      <c r="BC114" s="18">
        <v>320.32804907119277</v>
      </c>
      <c r="BD114" s="18">
        <v>318.04954246079922</v>
      </c>
      <c r="BE114" s="18">
        <v>316.43560027843711</v>
      </c>
      <c r="BF114" s="18">
        <v>322.7064901820421</v>
      </c>
      <c r="BG114" s="18">
        <v>322.08289889919757</v>
      </c>
      <c r="BH114" s="18">
        <v>326.68488264518976</v>
      </c>
      <c r="BI114" s="18">
        <v>329.33114821726087</v>
      </c>
      <c r="BJ114" s="18">
        <v>325.71651733577249</v>
      </c>
      <c r="BK114" s="18">
        <v>322.86038931274413</v>
      </c>
      <c r="BL114" s="18">
        <v>344.56116608673329</v>
      </c>
      <c r="BM114" s="18">
        <v>358.81882126677033</v>
      </c>
      <c r="BN114" s="18">
        <v>364.87884937441351</v>
      </c>
      <c r="BO114" s="18">
        <v>377.51057023203373</v>
      </c>
      <c r="BP114" s="18">
        <v>376.60916103792192</v>
      </c>
      <c r="BQ114" s="18">
        <v>381.22713430398699</v>
      </c>
      <c r="BR114" s="18">
        <v>380.50061048567295</v>
      </c>
      <c r="BS114" s="18">
        <v>383.20983479303123</v>
      </c>
      <c r="BT114" s="18">
        <v>383.8424201809168</v>
      </c>
      <c r="BU114" s="18">
        <v>385.78114948976037</v>
      </c>
      <c r="BV114" s="18">
        <v>385.71319402945045</v>
      </c>
      <c r="BW114" s="18">
        <v>382.58924154520031</v>
      </c>
      <c r="BX114" s="18">
        <v>408.64416450405116</v>
      </c>
      <c r="BY114" s="18">
        <v>410.80175036889318</v>
      </c>
      <c r="BZ114" s="18">
        <v>399.59209745275973</v>
      </c>
      <c r="CA114" s="18">
        <v>398.6966843286753</v>
      </c>
      <c r="CB114" s="18">
        <v>395.92450128602985</v>
      </c>
      <c r="CC114" s="18">
        <v>365.31856117641922</v>
      </c>
      <c r="CD114" s="18">
        <v>347.02655021297932</v>
      </c>
      <c r="CE114" s="18">
        <v>312.13042199879885</v>
      </c>
      <c r="CF114" s="18">
        <v>310.46351453119513</v>
      </c>
      <c r="CG114" s="18">
        <v>282.14407579201463</v>
      </c>
      <c r="CH114" s="18">
        <v>279.08508073306081</v>
      </c>
      <c r="CI114" s="18">
        <v>285.05117041027546</v>
      </c>
      <c r="CJ114" s="18">
        <v>235.33575512349606</v>
      </c>
      <c r="CK114" s="18">
        <v>221.38489885985851</v>
      </c>
      <c r="CL114" s="18">
        <v>216.37218431699276</v>
      </c>
      <c r="CM114" s="18">
        <v>217.8282299886346</v>
      </c>
      <c r="CN114" s="18">
        <v>220.16269991928337</v>
      </c>
      <c r="CO114" s="18">
        <v>215.84053277456761</v>
      </c>
      <c r="CP114" s="18">
        <v>199.1804522035718</v>
      </c>
      <c r="CQ114" s="18">
        <v>188.46347637468574</v>
      </c>
      <c r="CR114" s="18">
        <v>181.22821854168177</v>
      </c>
      <c r="CS114" s="18">
        <v>176.68119877094031</v>
      </c>
      <c r="CT114" s="18">
        <v>165.7653532861471</v>
      </c>
      <c r="CU114" s="18">
        <v>168.11681208187343</v>
      </c>
      <c r="CV114" s="18">
        <v>168.51355204868315</v>
      </c>
      <c r="CW114" s="18">
        <v>168.61648458415272</v>
      </c>
      <c r="CX114" s="18">
        <v>167.46923651891947</v>
      </c>
      <c r="CY114" s="18">
        <v>168.72141580963134</v>
      </c>
      <c r="CZ114" s="18">
        <v>167.64112385970355</v>
      </c>
      <c r="DA114" s="18">
        <v>168.38763457810879</v>
      </c>
      <c r="DB114" s="18">
        <v>169.84268090474606</v>
      </c>
      <c r="DC114" s="18">
        <v>170.89399184954166</v>
      </c>
      <c r="DD114" s="18">
        <v>168.74739877974989</v>
      </c>
      <c r="DE114" s="18">
        <v>167.14844677245617</v>
      </c>
      <c r="DF114" s="18">
        <v>168.39263130313157</v>
      </c>
      <c r="DG114" s="18">
        <v>171.02190801012514</v>
      </c>
      <c r="DH114" s="18">
        <v>175.34807253485917</v>
      </c>
      <c r="DI114" s="18">
        <v>175.29011052459478</v>
      </c>
      <c r="DJ114" s="18">
        <v>172.9966137391329</v>
      </c>
      <c r="DK114" s="18">
        <v>170.88899512451889</v>
      </c>
      <c r="DL114" s="18">
        <v>170.31437174689768</v>
      </c>
      <c r="DM114" s="18">
        <v>173.97297380858657</v>
      </c>
      <c r="DN114" s="18">
        <v>167.32233280324934</v>
      </c>
      <c r="DO114" s="18">
        <v>165.24669322878123</v>
      </c>
      <c r="DP114" s="18">
        <v>161.50014880669116</v>
      </c>
      <c r="DQ114" s="18">
        <v>162.45652197605369</v>
      </c>
      <c r="DR114" s="18">
        <v>159.4544895823598</v>
      </c>
      <c r="DS114" s="18">
        <v>160.25796296602488</v>
      </c>
      <c r="DT114" s="18">
        <v>163.88858336758614</v>
      </c>
      <c r="DU114" s="18">
        <v>164.20137835401297</v>
      </c>
      <c r="DV114" s="18">
        <v>161.69002435755729</v>
      </c>
      <c r="DW114" s="18">
        <v>161.26330404061079</v>
      </c>
      <c r="DX114" s="18">
        <v>164.41923556500672</v>
      </c>
      <c r="DY114" s="18">
        <v>164.69905216628311</v>
      </c>
      <c r="DZ114" s="18">
        <v>168.26471514254808</v>
      </c>
      <c r="EA114" s="18">
        <v>169.33201560741665</v>
      </c>
      <c r="EB114" s="18">
        <v>168.67944331943988</v>
      </c>
      <c r="EC114" s="18">
        <v>167.18842057263851</v>
      </c>
      <c r="ED114" s="18">
        <v>162.52048005634546</v>
      </c>
      <c r="EE114" s="18">
        <v>160.09407038527729</v>
      </c>
      <c r="EF114" s="18">
        <v>157.67565547424553</v>
      </c>
      <c r="EG114" s="18">
        <v>163.54680737602709</v>
      </c>
      <c r="EH114" s="18">
        <v>163.00616172856093</v>
      </c>
      <c r="EI114" s="18">
        <v>161.52413308680056</v>
      </c>
      <c r="EJ114" s="18">
        <v>165.46355109477042</v>
      </c>
      <c r="EK114" s="18">
        <v>165.29266309899091</v>
      </c>
      <c r="EL114" s="18">
        <v>165.90825962179898</v>
      </c>
      <c r="EM114" s="18">
        <v>168.91129136049747</v>
      </c>
      <c r="EN114" s="18">
        <v>168.16977736711502</v>
      </c>
      <c r="EO114" s="18">
        <v>169.04220555609464</v>
      </c>
      <c r="EP114" s="18">
        <v>171.63650518792866</v>
      </c>
      <c r="EQ114" s="18">
        <v>174.77744653725622</v>
      </c>
      <c r="ER114" s="18">
        <v>173.40634519100189</v>
      </c>
      <c r="ES114" s="18">
        <v>173.79209236276151</v>
      </c>
      <c r="ET114" s="18">
        <v>175.02128671836851</v>
      </c>
      <c r="EU114" s="18">
        <v>176.18752233868838</v>
      </c>
      <c r="EV114" s="18">
        <v>179.37143552321197</v>
      </c>
      <c r="EW114" s="18">
        <v>182.26753734642267</v>
      </c>
      <c r="EX114" s="18">
        <v>175.46399655538798</v>
      </c>
      <c r="EY114" s="18">
        <v>179.38142897325753</v>
      </c>
      <c r="EZ114" s="18">
        <v>181.42708819758892</v>
      </c>
      <c r="FA114" s="18">
        <v>181.35413601225616</v>
      </c>
      <c r="FB114" s="18">
        <v>181.00136722564699</v>
      </c>
      <c r="FC114" s="18">
        <v>180.46371961319446</v>
      </c>
      <c r="FD114" s="18">
        <v>182.298517041564</v>
      </c>
      <c r="FE114" s="18">
        <v>180.18190432190897</v>
      </c>
      <c r="FF114" s="18">
        <v>182.51137752753496</v>
      </c>
      <c r="FG114" s="18">
        <v>179.19954818242789</v>
      </c>
      <c r="FH114" s="18">
        <v>178.98169097143412</v>
      </c>
      <c r="FI114" s="18">
        <v>178.63391890984775</v>
      </c>
      <c r="FJ114" s="18">
        <v>179.57130452412366</v>
      </c>
      <c r="FK114" s="18">
        <v>176.65421645581722</v>
      </c>
      <c r="FL114" s="18">
        <v>174.12887162929772</v>
      </c>
      <c r="FM114" s="18">
        <v>172.93265565884113</v>
      </c>
      <c r="FN114" s="18">
        <v>172.31506044602395</v>
      </c>
      <c r="FO114" s="18">
        <v>169.48691408312322</v>
      </c>
      <c r="FP114" s="18">
        <v>173.16950042492149</v>
      </c>
      <c r="FQ114" s="18">
        <v>172.44497529661655</v>
      </c>
      <c r="FR114" s="18">
        <v>178.05230011719468</v>
      </c>
      <c r="FS114" s="18">
        <v>180.80049887973072</v>
      </c>
      <c r="FT114" s="18">
        <v>182.70025373339652</v>
      </c>
      <c r="FU114" s="18">
        <v>177.78247696596384</v>
      </c>
      <c r="FV114" s="18">
        <v>178.1452392026186</v>
      </c>
      <c r="FW114" s="18">
        <v>177.7355077507496</v>
      </c>
      <c r="FX114" s="18">
        <v>179.90908313566445</v>
      </c>
      <c r="FY114" s="18">
        <v>182.95808474457263</v>
      </c>
      <c r="FZ114" s="18">
        <v>183.95343236911299</v>
      </c>
      <c r="GA114" s="18">
        <v>183.59166947746274</v>
      </c>
      <c r="GB114" s="18">
        <v>184.32019198578595</v>
      </c>
      <c r="GC114" s="18">
        <v>188.28859099888803</v>
      </c>
      <c r="GD114" s="18">
        <v>190.68502031981944</v>
      </c>
      <c r="GE114" s="18">
        <v>190.99681596124174</v>
      </c>
      <c r="GF114" s="18">
        <v>193.59111559307573</v>
      </c>
      <c r="GG114" s="18">
        <v>196.6311230969429</v>
      </c>
      <c r="GH114" s="18">
        <v>198.61582227599621</v>
      </c>
      <c r="GI114" s="18">
        <v>202.10153765189648</v>
      </c>
      <c r="GJ114" s="18">
        <v>221.77264472162724</v>
      </c>
      <c r="GK114" s="18">
        <v>208.69921337199213</v>
      </c>
      <c r="GL114" s="18">
        <v>207.34809892582894</v>
      </c>
      <c r="GM114" s="18">
        <v>208.39841052561999</v>
      </c>
      <c r="GN114" s="18">
        <v>210.48704158514738</v>
      </c>
      <c r="GO114" s="18">
        <v>205.85307879900932</v>
      </c>
      <c r="GP114" s="18">
        <v>205.52329494750498</v>
      </c>
      <c r="GQ114" s="18">
        <v>214.10566984665394</v>
      </c>
      <c r="GR114" s="18">
        <v>215.16697424149513</v>
      </c>
      <c r="GS114" s="18">
        <v>215.12799978631736</v>
      </c>
      <c r="GT114" s="18">
        <v>215.37883538246155</v>
      </c>
      <c r="GU114" s="18">
        <v>216.58804283797741</v>
      </c>
      <c r="GV114" s="18">
        <v>215.17896638154983</v>
      </c>
      <c r="GW114" s="18">
        <v>213.27021742284299</v>
      </c>
      <c r="GX114" s="18">
        <v>215.3418596172929</v>
      </c>
      <c r="GY114" s="18">
        <v>216.77791838884352</v>
      </c>
      <c r="GZ114" s="18">
        <v>214.22858928221464</v>
      </c>
      <c r="HA114" s="18">
        <v>212.24189141315222</v>
      </c>
      <c r="HB114" s="18">
        <v>209.98337170284987</v>
      </c>
      <c r="HC114" s="18">
        <v>217.17765639066695</v>
      </c>
      <c r="HD114" s="18">
        <v>232.96131139266492</v>
      </c>
      <c r="HE114" s="18">
        <v>232.0449120234847</v>
      </c>
      <c r="HF114" s="18">
        <v>233.27810375911</v>
      </c>
      <c r="HG114" s="18">
        <v>236.90572612565757</v>
      </c>
      <c r="HH114" s="18">
        <v>234.41335968428851</v>
      </c>
      <c r="HI114" s="18">
        <v>242.21024940985441</v>
      </c>
      <c r="HJ114" s="18">
        <v>246.30456589353085</v>
      </c>
      <c r="HK114" s="18">
        <v>245.32520778906346</v>
      </c>
      <c r="HL114" s="18">
        <v>245.37117765927317</v>
      </c>
      <c r="HM114" s="18">
        <v>246.13767527776957</v>
      </c>
      <c r="HN114" s="18">
        <v>248.01744323134423</v>
      </c>
      <c r="HO114" s="18">
        <v>247.00410739672185</v>
      </c>
      <c r="HP114" s="18">
        <v>241.10397448980808</v>
      </c>
      <c r="HQ114" s="18">
        <v>245.35119075918197</v>
      </c>
      <c r="HR114" s="18">
        <v>243.4454398354888</v>
      </c>
      <c r="HS114" s="18">
        <v>250.59475399810074</v>
      </c>
      <c r="HT114" s="18">
        <v>258.02388476198911</v>
      </c>
      <c r="HU114" s="18">
        <v>258.11082777738568</v>
      </c>
      <c r="HV114" s="18">
        <v>266.25349087452889</v>
      </c>
      <c r="HW114" s="18">
        <v>267.364762519598</v>
      </c>
      <c r="HX114" s="18">
        <v>257.59316706502437</v>
      </c>
      <c r="HY114" s="18">
        <v>254.42224536556006</v>
      </c>
      <c r="HZ114" s="18">
        <v>252.17571779531241</v>
      </c>
      <c r="IA114" s="18">
        <v>254.22037767463922</v>
      </c>
      <c r="IB114" s="18">
        <v>255.06682289350033</v>
      </c>
      <c r="IC114" s="18">
        <v>257.05551945257184</v>
      </c>
      <c r="ID114" s="18">
        <v>260.23443591207263</v>
      </c>
      <c r="IE114" s="18">
        <v>260.11451451152567</v>
      </c>
      <c r="IF114" s="18">
        <v>254.67807768672705</v>
      </c>
      <c r="IG114" s="18">
        <v>246.81123381084205</v>
      </c>
      <c r="IH114" s="18">
        <v>243.89314639753104</v>
      </c>
      <c r="II114" s="18">
        <v>243.09566908389328</v>
      </c>
      <c r="IJ114" s="18">
        <v>240.8961107288599</v>
      </c>
      <c r="IK114" s="18">
        <v>239.17323994100096</v>
      </c>
      <c r="IL114" s="18">
        <v>239.39009780699016</v>
      </c>
      <c r="IM114" s="18">
        <v>248.14935677194597</v>
      </c>
      <c r="IN114" s="18">
        <v>249.37255505752563</v>
      </c>
      <c r="IO114" s="18">
        <v>251.84193656378986</v>
      </c>
      <c r="IP114" s="18">
        <v>250.89655618947745</v>
      </c>
      <c r="IQ114" s="18">
        <v>249.54444239830971</v>
      </c>
      <c r="IR114" s="18">
        <v>247.13901897233723</v>
      </c>
      <c r="IS114" s="18">
        <v>243.96509923785925</v>
      </c>
      <c r="IT114" s="18">
        <v>243.20959441441298</v>
      </c>
      <c r="IU114" s="18">
        <v>240.17658232557773</v>
      </c>
      <c r="IV114" s="18">
        <v>241.74655332773924</v>
      </c>
      <c r="IW114" s="18">
        <v>248.41917992317676</v>
      </c>
      <c r="IX114" s="18">
        <v>251.187365585804</v>
      </c>
      <c r="IY114" s="18">
        <v>250.83559614419937</v>
      </c>
      <c r="IZ114" s="18">
        <v>248.26727948248387</v>
      </c>
      <c r="JA114" s="18">
        <v>250.67070421844721</v>
      </c>
      <c r="JB114" s="18">
        <v>252.36459400117397</v>
      </c>
      <c r="JC114" s="18">
        <v>253.46287416118383</v>
      </c>
      <c r="JD114" s="18">
        <v>254.4232447105646</v>
      </c>
      <c r="JE114" s="18">
        <v>258.82535945564507</v>
      </c>
      <c r="JF114" s="18">
        <v>260.7411038293838</v>
      </c>
      <c r="JG114" s="18">
        <v>261.97129752999541</v>
      </c>
      <c r="JH114" s="18">
        <v>263.90802814882994</v>
      </c>
      <c r="JI114" s="18">
        <v>261.63651695346829</v>
      </c>
      <c r="JJ114" s="18">
        <v>259.89365926551824</v>
      </c>
      <c r="JK114" s="18">
        <v>260.81405601471664</v>
      </c>
      <c r="JL114" s="18">
        <v>260.35635600262879</v>
      </c>
      <c r="JM114" s="18">
        <v>266.69420202153924</v>
      </c>
      <c r="JN114" s="18">
        <v>269.26051999324562</v>
      </c>
      <c r="JO114" s="18">
        <v>272.05468862599133</v>
      </c>
      <c r="JP114" s="18">
        <v>272.12364343130588</v>
      </c>
      <c r="JQ114" s="18">
        <v>272.40246068757773</v>
      </c>
      <c r="JR114" s="18">
        <v>270.73155583995577</v>
      </c>
      <c r="JS114" s="18">
        <v>273.31286398673058</v>
      </c>
      <c r="JT114" s="18">
        <v>278.07274424344303</v>
      </c>
      <c r="JU114" s="18">
        <v>277.27027020478249</v>
      </c>
      <c r="JV114" s="18">
        <v>278.7842778866887</v>
      </c>
      <c r="JW114" s="18">
        <v>282.04414129155873</v>
      </c>
      <c r="JX114" s="18">
        <v>282.64174960428477</v>
      </c>
      <c r="JY114" s="18">
        <v>281.70736202502252</v>
      </c>
      <c r="JZ114" s="18">
        <v>279.86556918162103</v>
      </c>
      <c r="KA114" s="18">
        <v>279.93052660691734</v>
      </c>
      <c r="KB114" s="18">
        <v>278.11471673363451</v>
      </c>
      <c r="KC114" s="18">
        <v>277.12636452412602</v>
      </c>
      <c r="KD114" s="18">
        <v>275.73727496778963</v>
      </c>
      <c r="KE114" s="18">
        <v>277.21630557453636</v>
      </c>
      <c r="KF114" s="18">
        <v>271.23922310227152</v>
      </c>
      <c r="KG114" s="18">
        <v>268.44205643451215</v>
      </c>
      <c r="KH114" s="18">
        <v>269.67025144511462</v>
      </c>
      <c r="KI114" s="18">
        <v>270.10896390211582</v>
      </c>
      <c r="KJ114" s="18">
        <v>268.43406167447569</v>
      </c>
      <c r="KK114" s="18">
        <v>269.76518922054771</v>
      </c>
      <c r="KL114" s="18">
        <v>269.75119839048386</v>
      </c>
      <c r="KM114" s="18">
        <v>268.72686976081133</v>
      </c>
      <c r="KN114" s="18">
        <v>266.86009329229597</v>
      </c>
      <c r="KO114" s="18">
        <v>266.84410377222298</v>
      </c>
      <c r="KP114" s="18">
        <v>265.15621005952357</v>
      </c>
      <c r="KQ114" s="18">
        <v>259.27406536269189</v>
      </c>
      <c r="KR114" s="18">
        <v>254.18639994448424</v>
      </c>
      <c r="KS114" s="18">
        <v>251.41621559184787</v>
      </c>
      <c r="KT114" s="18">
        <v>251.56911537754536</v>
      </c>
      <c r="KU114" s="18">
        <v>253.01616694414614</v>
      </c>
      <c r="KV114" s="18">
        <v>254.3802728753686</v>
      </c>
      <c r="KW114" s="18">
        <v>255.79934278184177</v>
      </c>
      <c r="KX114" s="18">
        <v>256.75171857118607</v>
      </c>
      <c r="KY114" s="18">
        <v>257.13646639794109</v>
      </c>
      <c r="KZ114" s="18">
        <v>258.15679764759545</v>
      </c>
      <c r="LA114" s="18">
        <v>260.97694925045971</v>
      </c>
      <c r="LB114" s="18">
        <v>256.50887773507833</v>
      </c>
      <c r="LC114" s="18">
        <v>261.52059293293956</v>
      </c>
      <c r="LD114" s="18">
        <v>260.4642852631211</v>
      </c>
      <c r="LE114" s="18">
        <v>266.70519481658937</v>
      </c>
      <c r="LF114" s="18">
        <v>274.02339828497168</v>
      </c>
      <c r="LG114" s="18">
        <v>277.43816016554831</v>
      </c>
      <c r="LH114" s="18">
        <v>275.53041055184605</v>
      </c>
      <c r="LI114" s="18">
        <v>275.85120029830932</v>
      </c>
      <c r="LJ114" s="18">
        <v>275.20662277036905</v>
      </c>
      <c r="LK114" s="18">
        <v>278.93118160235878</v>
      </c>
      <c r="LL114" s="18">
        <v>278.9031999422312</v>
      </c>
      <c r="LM114" s="18">
        <v>285.49587893730398</v>
      </c>
      <c r="LN114" s="18">
        <v>284.87828372448683</v>
      </c>
      <c r="LO114" s="18">
        <v>288.59884517645838</v>
      </c>
      <c r="LP114" s="18">
        <v>291.14217821305994</v>
      </c>
      <c r="LQ114" s="18">
        <v>294.8327593148947</v>
      </c>
      <c r="LR114" s="18">
        <v>289.56920917588474</v>
      </c>
      <c r="LS114" s="18">
        <v>293.3027621129155</v>
      </c>
      <c r="LT114" s="18">
        <v>290.59453715056185</v>
      </c>
      <c r="LU114" s="18">
        <v>287.73341240251068</v>
      </c>
      <c r="LV114" s="18">
        <v>283.74502648931741</v>
      </c>
      <c r="LW114" s="18">
        <v>282.5308223087788</v>
      </c>
      <c r="LX114" s="18">
        <v>291.18015332323313</v>
      </c>
      <c r="LY114" s="18">
        <v>294.28411890739198</v>
      </c>
      <c r="LZ114" s="18">
        <v>294.9376905403733</v>
      </c>
      <c r="MA114" s="18">
        <v>300.59198457616566</v>
      </c>
      <c r="MB114" s="18">
        <v>306.44215023285147</v>
      </c>
      <c r="MC114" s="18">
        <v>311.55479927617313</v>
      </c>
      <c r="MD114" s="18">
        <v>313.89126789683104</v>
      </c>
      <c r="ME114" s="18">
        <v>313.77834191131592</v>
      </c>
      <c r="MF114" s="18">
        <v>307.36654436206817</v>
      </c>
      <c r="MG114" s="18">
        <v>303.75491151559356</v>
      </c>
      <c r="MH114" s="18">
        <v>304.10568161219356</v>
      </c>
      <c r="MI114" s="18">
        <v>302.00505841261145</v>
      </c>
      <c r="MJ114" s="18">
        <v>302.27787959885598</v>
      </c>
      <c r="MK114" s="18">
        <v>304.28956109303232</v>
      </c>
      <c r="ML114" s="18">
        <v>307.97614481484891</v>
      </c>
      <c r="MM114" s="18">
        <v>309.81893700325486</v>
      </c>
      <c r="MN114" s="18">
        <v>311.2390062547326</v>
      </c>
      <c r="MO114" s="18">
        <v>309.0724262848496</v>
      </c>
      <c r="MP114" s="18">
        <v>311.40789556050305</v>
      </c>
      <c r="MQ114" s="18">
        <v>309.97983154898878</v>
      </c>
      <c r="MR114" s="18">
        <v>310.88024139809608</v>
      </c>
      <c r="MS114" s="18">
        <v>313.56048470032215</v>
      </c>
      <c r="MT114" s="18">
        <v>313.88826986181738</v>
      </c>
      <c r="MU114" s="18">
        <v>312.14541217386727</v>
      </c>
      <c r="MV114" s="18">
        <v>315.70308039009575</v>
      </c>
      <c r="MW114" s="18">
        <v>322.50562183612584</v>
      </c>
      <c r="MX114" s="18">
        <v>325.13789657813311</v>
      </c>
      <c r="MY114" s="18">
        <v>321.2164667802453</v>
      </c>
      <c r="MZ114" s="18">
        <v>316.88730422049764</v>
      </c>
      <c r="NA114" s="18">
        <v>318.83402828937767</v>
      </c>
      <c r="NB114" s="18">
        <v>323.83674938219781</v>
      </c>
      <c r="NC114" s="18">
        <v>325.39872562432294</v>
      </c>
      <c r="ND114" s="18">
        <v>330.54435305279497</v>
      </c>
      <c r="NE114" s="18">
        <v>336.62037068051103</v>
      </c>
      <c r="NF114" s="18">
        <v>336.72130452597145</v>
      </c>
      <c r="NG114" s="18">
        <v>333.95411820834875</v>
      </c>
      <c r="NH114" s="18">
        <v>335.11835513865952</v>
      </c>
      <c r="NI114" s="18">
        <v>337.20099012815956</v>
      </c>
      <c r="NJ114" s="18">
        <v>335.00143177312611</v>
      </c>
      <c r="NK114" s="18">
        <v>332.61599524724483</v>
      </c>
      <c r="NL114" s="18">
        <v>329.54001132321355</v>
      </c>
      <c r="NM114" s="18">
        <v>331.12896988046168</v>
      </c>
      <c r="NN114" s="18">
        <v>337.8725499712229</v>
      </c>
      <c r="NO114" s="18">
        <v>337.9634903666377</v>
      </c>
      <c r="NP114" s="18">
        <v>344.24337437528374</v>
      </c>
      <c r="NQ114" s="18">
        <v>343.62278112745287</v>
      </c>
      <c r="NR114" s="18">
        <v>339.1097390868664</v>
      </c>
      <c r="NS114" s="18">
        <v>346.79370282691718</v>
      </c>
      <c r="NT114" s="18">
        <v>346.92461702251433</v>
      </c>
      <c r="NU114" s="18">
        <v>359.61529923540354</v>
      </c>
      <c r="NV114" s="18">
        <v>368.27562304490806</v>
      </c>
      <c r="NW114" s="18">
        <v>376.99390886467694</v>
      </c>
      <c r="NX114" s="18">
        <v>380.88136093240973</v>
      </c>
      <c r="NY114" s="18">
        <v>372.0341596070528</v>
      </c>
      <c r="NZ114" s="18">
        <v>364.47711268258098</v>
      </c>
      <c r="OA114" s="18">
        <v>363.64765632879738</v>
      </c>
      <c r="OB114" s="18">
        <v>362.30053926265242</v>
      </c>
      <c r="OC114" s="18">
        <v>358.96772367244955</v>
      </c>
      <c r="OD114" s="18">
        <v>359.05566603285075</v>
      </c>
      <c r="OE114" s="18">
        <v>356.88708737295866</v>
      </c>
      <c r="OF114" s="18">
        <v>351.78742981469628</v>
      </c>
      <c r="OG114" s="18">
        <v>348.48359522962568</v>
      </c>
      <c r="OH114" s="18">
        <v>343.80666060829162</v>
      </c>
      <c r="OI114" s="18">
        <v>342.18472366589305</v>
      </c>
      <c r="OJ114" s="18">
        <v>339.27862839263673</v>
      </c>
      <c r="OK114" s="18">
        <v>344.69407897233964</v>
      </c>
      <c r="OL114" s="18">
        <v>352.65985800367594</v>
      </c>
      <c r="OM114" s="18">
        <v>349.12417537754777</v>
      </c>
      <c r="ON114" s="18">
        <v>347.20643231379989</v>
      </c>
      <c r="OO114" s="18">
        <v>342.61644070786241</v>
      </c>
      <c r="OP114" s="18">
        <v>334.50675599586964</v>
      </c>
      <c r="OQ114" s="18">
        <v>329.55999822330477</v>
      </c>
      <c r="OR114" s="18">
        <v>323.54094326084851</v>
      </c>
      <c r="OS114" s="18">
        <v>323.89471139246228</v>
      </c>
      <c r="OT114" s="18">
        <v>320.90567048382758</v>
      </c>
      <c r="OU114" s="18">
        <v>316.24872276258469</v>
      </c>
      <c r="OV114" s="18">
        <v>312.64308598613741</v>
      </c>
      <c r="OW114" s="18">
        <v>312.07745671355724</v>
      </c>
      <c r="OX114" s="18">
        <v>312.28731916451454</v>
      </c>
      <c r="OY114" s="18">
        <v>308.03610551512241</v>
      </c>
      <c r="OZ114" s="18">
        <v>307.34355942696334</v>
      </c>
      <c r="PA114" s="18">
        <v>311.0101562486887</v>
      </c>
      <c r="PB114" s="18">
        <v>301.64929159098864</v>
      </c>
      <c r="PC114" s="18">
        <v>298.0676390946507</v>
      </c>
      <c r="PD114" s="18">
        <v>296.92738644444944</v>
      </c>
      <c r="PE114" s="18">
        <v>292.66218196499347</v>
      </c>
      <c r="PF114" s="18">
        <v>289.7580853817463</v>
      </c>
      <c r="PG114" s="18">
        <v>289.28139781457185</v>
      </c>
      <c r="PH114" s="18">
        <v>287.68044711726907</v>
      </c>
      <c r="PI114" s="18">
        <v>284.29966296684739</v>
      </c>
      <c r="PJ114" s="18">
        <v>284.7763505340219</v>
      </c>
      <c r="PK114" s="18">
        <v>286.02852982473377</v>
      </c>
      <c r="PL114" s="18">
        <v>286.1734348503947</v>
      </c>
      <c r="PM114" s="18">
        <v>286.35931302124266</v>
      </c>
      <c r="PN114" s="18">
        <v>287.31568619060516</v>
      </c>
      <c r="PO114" s="18">
        <v>290.49060527008771</v>
      </c>
      <c r="PP114" s="18">
        <v>291.74278456079963</v>
      </c>
      <c r="PQ114" s="18">
        <v>292.27443610322479</v>
      </c>
      <c r="PR114" s="18">
        <v>293.66452500456575</v>
      </c>
      <c r="PS114" s="18">
        <v>286.45325145167112</v>
      </c>
      <c r="PT114" s="18">
        <v>285.88562348908187</v>
      </c>
      <c r="PU114" s="18">
        <v>283.71404679417606</v>
      </c>
      <c r="PV114" s="18">
        <v>280.40821351909636</v>
      </c>
      <c r="PW114" s="18">
        <v>279.15303619337084</v>
      </c>
      <c r="PX114" s="18">
        <v>280.8819030512571</v>
      </c>
      <c r="PY114" s="18">
        <v>277.86787851750853</v>
      </c>
      <c r="PZ114" s="18">
        <v>277.48612872576712</v>
      </c>
      <c r="QA114" s="18">
        <v>275.82821536320449</v>
      </c>
      <c r="QB114" s="18">
        <v>275.45046295148131</v>
      </c>
      <c r="QC114" s="18">
        <v>274.70595092308525</v>
      </c>
      <c r="QD114" s="18">
        <v>268.76584421598915</v>
      </c>
      <c r="QE114" s="18">
        <v>268.81581146621704</v>
      </c>
      <c r="QF114" s="18">
        <v>269.29249903339149</v>
      </c>
      <c r="QG114" s="18">
        <v>263.83507596349716</v>
      </c>
      <c r="QH114" s="18">
        <v>263.15452201539279</v>
      </c>
      <c r="QI114" s="18">
        <v>266.44636446040869</v>
      </c>
      <c r="QJ114" s="18">
        <v>270.51569731897115</v>
      </c>
      <c r="QK114" s="18">
        <v>267.8984127520323</v>
      </c>
      <c r="QL114" s="18">
        <v>268.9807033919692</v>
      </c>
      <c r="QM114" s="18">
        <v>264.7095028424859</v>
      </c>
      <c r="QN114" s="18">
        <v>266.5183173007369</v>
      </c>
      <c r="QO114" s="18">
        <v>266.21651510936022</v>
      </c>
      <c r="QP114" s="18">
        <v>268.6159424653053</v>
      </c>
      <c r="QQ114" s="18">
        <v>272.2245772767663</v>
      </c>
      <c r="QR114" s="18">
        <v>275.31355268585685</v>
      </c>
      <c r="QS114" s="18">
        <v>278.87222024708984</v>
      </c>
      <c r="QT114" s="18">
        <v>281.81229325050117</v>
      </c>
      <c r="QU114" s="18">
        <v>283.41224460279943</v>
      </c>
      <c r="QV114" s="18">
        <v>285.79068571364883</v>
      </c>
      <c r="QW114" s="18">
        <v>288.25307180488113</v>
      </c>
      <c r="QX114" s="18">
        <v>289.11750523382426</v>
      </c>
      <c r="QY114" s="18">
        <v>288.41496569561957</v>
      </c>
      <c r="QZ114" s="18">
        <v>289.93297075754401</v>
      </c>
      <c r="RA114" s="18">
        <v>291.32305965888503</v>
      </c>
      <c r="RB114" s="18">
        <v>293.85639924544091</v>
      </c>
      <c r="RC114" s="18">
        <v>291.38501904916768</v>
      </c>
      <c r="RD114" s="18">
        <v>290.7784166314006</v>
      </c>
      <c r="RE114" s="18">
        <v>291.43698498940466</v>
      </c>
      <c r="RF114" s="18">
        <v>290.53957317531109</v>
      </c>
      <c r="RG114" s="18">
        <v>288.39597814053297</v>
      </c>
      <c r="RH114" s="18">
        <v>284.82431909424071</v>
      </c>
      <c r="RI114" s="18">
        <v>285.90461104416846</v>
      </c>
      <c r="RJ114" s="18">
        <v>282.27998671263452</v>
      </c>
      <c r="RK114" s="18">
        <v>287.0388676243424</v>
      </c>
      <c r="RL114" s="18">
        <v>287.49057156640288</v>
      </c>
      <c r="RM114" s="18">
        <v>287.9682584785819</v>
      </c>
      <c r="RN114" s="18">
        <v>289.16147641402483</v>
      </c>
      <c r="RO114" s="18">
        <v>292.92700839120153</v>
      </c>
      <c r="RP114" s="18">
        <v>290.45562819492818</v>
      </c>
      <c r="RQ114" s="18">
        <v>289.60218756103512</v>
      </c>
      <c r="RR114" s="18">
        <v>286.02353309971096</v>
      </c>
      <c r="RS114" s="18">
        <v>287.14279950481654</v>
      </c>
      <c r="RT114" s="18">
        <v>285.17508919084077</v>
      </c>
      <c r="RU114" s="18">
        <v>278.86422548705343</v>
      </c>
      <c r="RV114" s="18">
        <v>276.81856626272202</v>
      </c>
      <c r="RW114" s="18">
        <v>276.54274704146383</v>
      </c>
      <c r="RX114" s="18">
        <v>277.65401868653299</v>
      </c>
      <c r="RY114" s="18">
        <v>276.14200969463587</v>
      </c>
      <c r="RZ114" s="18">
        <v>272.44143514275549</v>
      </c>
      <c r="SA114" s="18">
        <v>270.19290888249873</v>
      </c>
      <c r="SB114" s="18">
        <v>272.21458382672068</v>
      </c>
      <c r="SC114" s="18">
        <v>273.60067534804341</v>
      </c>
      <c r="SD114" s="18">
        <v>275.45745836651321</v>
      </c>
      <c r="SE114" s="18">
        <v>276.22795336502787</v>
      </c>
      <c r="SF114" s="18">
        <v>282.66973126441241</v>
      </c>
      <c r="SG114" s="18">
        <v>282.52282754874233</v>
      </c>
      <c r="SH114" s="18">
        <v>281.49150350403784</v>
      </c>
      <c r="SI114" s="18">
        <v>284.54550183796886</v>
      </c>
      <c r="SJ114" s="18">
        <v>286.01653768467907</v>
      </c>
      <c r="SK114" s="18">
        <v>285.79868047368524</v>
      </c>
      <c r="SL114" s="18">
        <v>285.35796932667495</v>
      </c>
      <c r="SM114" s="18">
        <v>283.87594068491461</v>
      </c>
      <c r="SN114" s="18">
        <v>286.04351999980213</v>
      </c>
      <c r="SO114" s="18">
        <v>286.4782350767851</v>
      </c>
      <c r="SP114" s="5">
        <v>285.90760907918218</v>
      </c>
      <c r="SQ114" s="5">
        <v>284.95523328983785</v>
      </c>
      <c r="SR114" s="5">
        <v>289.39932052510977</v>
      </c>
    </row>
    <row r="115" spans="1:513" x14ac:dyDescent="0.25">
      <c r="A115" s="5" t="s">
        <v>336</v>
      </c>
      <c r="B115" s="5" t="str">
        <f ca="1">_xlfn.XLOOKUP(A115,bonds[worksheet get],bonds[unique lookup],"-")</f>
        <v>RWE 6 5/8 07/30/75 nc-26</v>
      </c>
      <c r="C115" s="5" t="str">
        <f ca="1">_xlfn.XLOOKUP(A115,bonds[worksheet get],bonds[ID_ISIN],"-")</f>
        <v>XS1254119750</v>
      </c>
      <c r="D115" s="18">
        <f ca="1">_xll.BDH(A115,"blp_i_sprd_mid","-2AY",,"Dates=H","Fill=C","Sort=R","Dir=H","factor="&amp;_xlfn.XLOOKUP(A115,bonds[worksheet get],bonds[yas/blp factor]),"cols=486;rows=1")</f>
        <v>392.45432897806165</v>
      </c>
      <c r="E115" s="18">
        <v>411.34097464036938</v>
      </c>
      <c r="F115" s="18">
        <v>417.55579392623906</v>
      </c>
      <c r="G115" s="18">
        <v>411.38801111483576</v>
      </c>
      <c r="H115" s="18">
        <v>411.42704138088226</v>
      </c>
      <c r="I115" s="18">
        <v>415.04484681057932</v>
      </c>
      <c r="J115" s="18">
        <v>414.34330279779431</v>
      </c>
      <c r="K115" s="18">
        <v>401.28717841720584</v>
      </c>
      <c r="L115" s="18">
        <v>417.11545246315001</v>
      </c>
      <c r="M115" s="18">
        <v>414.93175911664963</v>
      </c>
      <c r="N115" s="18">
        <v>419.79853305983545</v>
      </c>
      <c r="O115" s="18">
        <v>415.7674071204662</v>
      </c>
      <c r="P115" s="18">
        <v>414.88572341823578</v>
      </c>
      <c r="Q115" s="18">
        <v>415.50920689892769</v>
      </c>
      <c r="R115" s="18">
        <v>418.41646133136749</v>
      </c>
      <c r="S115" s="18">
        <v>418.49952574372293</v>
      </c>
      <c r="T115" s="18">
        <v>429.92738748693466</v>
      </c>
      <c r="U115" s="18">
        <v>414.08009869599346</v>
      </c>
      <c r="V115" s="18">
        <v>424.1659197528362</v>
      </c>
      <c r="W115" s="18">
        <v>416.06663916015629</v>
      </c>
      <c r="X115" s="18">
        <v>408.29961621689796</v>
      </c>
      <c r="Y115" s="18">
        <v>462.95900187492373</v>
      </c>
      <c r="Z115" s="18">
        <v>482.54018611764906</v>
      </c>
      <c r="AA115" s="18">
        <v>483.13464709281919</v>
      </c>
      <c r="AB115" s="18">
        <v>477.76448279523851</v>
      </c>
      <c r="AC115" s="18">
        <v>472.77961727786067</v>
      </c>
      <c r="AD115" s="18">
        <v>479.4317756986618</v>
      </c>
      <c r="AE115" s="18">
        <v>454.09512837815282</v>
      </c>
      <c r="AF115" s="18">
        <v>485.70163766741751</v>
      </c>
      <c r="AG115" s="18">
        <v>487.25584287691117</v>
      </c>
      <c r="AH115" s="18">
        <v>483.29076815700529</v>
      </c>
      <c r="AI115" s="18">
        <v>465.37187293744091</v>
      </c>
      <c r="AJ115" s="18">
        <v>493.88398267245293</v>
      </c>
      <c r="AK115" s="18">
        <v>482.22694321322444</v>
      </c>
      <c r="AL115" s="18">
        <v>486.81249908566474</v>
      </c>
      <c r="AM115" s="18">
        <v>477.57833844947817</v>
      </c>
      <c r="AN115" s="18">
        <v>486.43120340967175</v>
      </c>
      <c r="AO115" s="18">
        <v>487.02566438484195</v>
      </c>
      <c r="AP115" s="18">
        <v>482.71832425498962</v>
      </c>
      <c r="AQ115" s="18">
        <v>481.34325795888901</v>
      </c>
      <c r="AR115" s="18">
        <v>406.63732719373701</v>
      </c>
      <c r="AS115" s="18">
        <v>473.09586251044271</v>
      </c>
      <c r="AT115" s="18">
        <v>463.95477404713631</v>
      </c>
      <c r="AU115" s="18">
        <v>463.54745819377899</v>
      </c>
      <c r="AV115" s="18">
        <v>459.88361706566809</v>
      </c>
      <c r="AW115" s="18">
        <v>458.33841884064674</v>
      </c>
      <c r="AX115" s="18">
        <v>469.47105164837842</v>
      </c>
      <c r="AY115" s="18">
        <v>503.74462911748884</v>
      </c>
      <c r="AZ115" s="18">
        <v>468.59036872220037</v>
      </c>
      <c r="BA115" s="18">
        <v>486.54529187965392</v>
      </c>
      <c r="BB115" s="18">
        <v>485.80972148108481</v>
      </c>
      <c r="BC115" s="18">
        <v>491.93847402644161</v>
      </c>
      <c r="BD115" s="18">
        <v>496.36590728259085</v>
      </c>
      <c r="BE115" s="18">
        <v>497.07645827984805</v>
      </c>
      <c r="BF115" s="18">
        <v>521.1511269981861</v>
      </c>
      <c r="BG115" s="18">
        <v>525.67863785958286</v>
      </c>
      <c r="BH115" s="18">
        <v>518.18582755470277</v>
      </c>
      <c r="BI115" s="18">
        <v>521.52441646575926</v>
      </c>
      <c r="BJ115" s="18">
        <v>615.62238479971882</v>
      </c>
      <c r="BK115" s="18">
        <v>591.00629623699183</v>
      </c>
      <c r="BL115" s="18">
        <v>589.90944568347936</v>
      </c>
      <c r="BM115" s="18">
        <v>589.26694745779037</v>
      </c>
      <c r="BN115" s="18">
        <v>611.49018047904963</v>
      </c>
      <c r="BO115" s="18">
        <v>655.91863255262376</v>
      </c>
      <c r="BP115" s="18">
        <v>586.03143848013883</v>
      </c>
      <c r="BQ115" s="18">
        <v>589.28496142673487</v>
      </c>
      <c r="BR115" s="18">
        <v>389.76524372506145</v>
      </c>
      <c r="BS115" s="18">
        <v>389.74422742795946</v>
      </c>
      <c r="BT115" s="18">
        <v>401.41127464771273</v>
      </c>
      <c r="BU115" s="18">
        <v>404.86295125269885</v>
      </c>
      <c r="BV115" s="18">
        <v>393.46711434316632</v>
      </c>
      <c r="BW115" s="18">
        <v>389.64715215086937</v>
      </c>
      <c r="BX115" s="18">
        <v>429.02468748760225</v>
      </c>
      <c r="BY115" s="18">
        <v>389.72221035480499</v>
      </c>
      <c r="BZ115" s="18">
        <v>381.01545869827271</v>
      </c>
      <c r="CA115" s="18">
        <v>373.81287344861033</v>
      </c>
      <c r="CB115" s="18">
        <v>380.02969428658486</v>
      </c>
      <c r="CC115" s="18">
        <v>342.5726481945515</v>
      </c>
      <c r="CD115" s="18">
        <v>324.71580109024046</v>
      </c>
      <c r="CE115" s="18">
        <v>319.77296816706655</v>
      </c>
      <c r="CF115" s="18">
        <v>306.05132771158219</v>
      </c>
      <c r="CG115" s="18">
        <v>321.26112215709685</v>
      </c>
      <c r="CH115" s="18">
        <v>302.8638559844494</v>
      </c>
      <c r="CI115" s="18">
        <v>281.15502185416221</v>
      </c>
      <c r="CJ115" s="18">
        <v>270.99714492154118</v>
      </c>
      <c r="CK115" s="18">
        <v>267.2132106671333</v>
      </c>
      <c r="CL115" s="18">
        <v>265.23968029165269</v>
      </c>
      <c r="CM115" s="18">
        <v>250.34212797451019</v>
      </c>
      <c r="CN115" s="18">
        <v>244.8308542535305</v>
      </c>
      <c r="CO115" s="18">
        <v>244.93193263483047</v>
      </c>
      <c r="CP115" s="18">
        <v>247.91224371910096</v>
      </c>
      <c r="CQ115" s="18">
        <v>246.07882199096682</v>
      </c>
      <c r="CR115" s="18">
        <v>244.15833274626732</v>
      </c>
      <c r="CS115" s="18">
        <v>247.79215059280395</v>
      </c>
      <c r="CT115" s="18">
        <v>249.56352420568467</v>
      </c>
      <c r="CU115" s="18">
        <v>240.38040314817428</v>
      </c>
      <c r="CV115" s="18">
        <v>236.09808241963387</v>
      </c>
      <c r="CW115" s="18">
        <v>231.62661501717568</v>
      </c>
      <c r="CX115" s="18">
        <v>234.66397033643722</v>
      </c>
      <c r="CY115" s="18">
        <v>241.10696656227111</v>
      </c>
      <c r="CZ115" s="18">
        <v>246.50014870905875</v>
      </c>
      <c r="DA115" s="18">
        <v>246.34102531671525</v>
      </c>
      <c r="DB115" s="18">
        <v>238.83720647525786</v>
      </c>
      <c r="DC115" s="18">
        <v>241.08494948911667</v>
      </c>
      <c r="DD115" s="18">
        <v>240.89280048704146</v>
      </c>
      <c r="DE115" s="18">
        <v>226.05129162883759</v>
      </c>
      <c r="DF115" s="18">
        <v>228.35808042979241</v>
      </c>
      <c r="DG115" s="18">
        <v>221.12046801829339</v>
      </c>
      <c r="DH115" s="18">
        <v>224.20385903596878</v>
      </c>
      <c r="DI115" s="18">
        <v>228.97355770206451</v>
      </c>
      <c r="DJ115" s="18">
        <v>228.93152510786055</v>
      </c>
      <c r="DK115" s="18">
        <v>226.33451125168799</v>
      </c>
      <c r="DL115" s="18">
        <v>226.27946856880189</v>
      </c>
      <c r="DM115" s="18">
        <v>226.28547322511673</v>
      </c>
      <c r="DN115" s="18">
        <v>222.8638199017048</v>
      </c>
      <c r="DO115" s="18">
        <v>232.95664639091493</v>
      </c>
      <c r="DP115" s="18">
        <v>232.64640581464769</v>
      </c>
      <c r="DQ115" s="18">
        <v>228.70334816789628</v>
      </c>
      <c r="DR115" s="18">
        <v>221.56581336164476</v>
      </c>
      <c r="DS115" s="18">
        <v>221.58182577848433</v>
      </c>
      <c r="DT115" s="18">
        <v>219.45917977118492</v>
      </c>
      <c r="DU115" s="18">
        <v>219.59328376221657</v>
      </c>
      <c r="DV115" s="18">
        <v>219.63731790852549</v>
      </c>
      <c r="DW115" s="18">
        <v>219.55125116801261</v>
      </c>
      <c r="DX115" s="18">
        <v>219.60929617905617</v>
      </c>
      <c r="DY115" s="18">
        <v>210.89553909015655</v>
      </c>
      <c r="DZ115" s="18">
        <v>220.14671291923523</v>
      </c>
      <c r="EA115" s="18">
        <v>223.32517766189574</v>
      </c>
      <c r="EB115" s="18">
        <v>226.47061679482459</v>
      </c>
      <c r="EC115" s="18">
        <v>228.68733575105665</v>
      </c>
      <c r="ED115" s="18">
        <v>224.96845194005968</v>
      </c>
      <c r="EE115" s="18">
        <v>238.14466944694519</v>
      </c>
      <c r="EF115" s="18">
        <v>234.36273674464226</v>
      </c>
      <c r="EG115" s="18">
        <v>236.30724461460113</v>
      </c>
      <c r="EH115" s="18">
        <v>236.21117011356353</v>
      </c>
      <c r="EI115" s="18">
        <v>239.5757792019844</v>
      </c>
      <c r="EJ115" s="18">
        <v>239.50872720646859</v>
      </c>
      <c r="EK115" s="18">
        <v>246.49014094853402</v>
      </c>
      <c r="EL115" s="18">
        <v>250.76045236444475</v>
      </c>
      <c r="EM115" s="18">
        <v>236.58946346139908</v>
      </c>
      <c r="EN115" s="18">
        <v>244.51661057305336</v>
      </c>
      <c r="EO115" s="18">
        <v>244.44155236911774</v>
      </c>
      <c r="EP115" s="18">
        <v>244.42453917622566</v>
      </c>
      <c r="EQ115" s="18">
        <v>250.26907132267951</v>
      </c>
      <c r="ER115" s="18">
        <v>250.14297354006769</v>
      </c>
      <c r="ES115" s="18">
        <v>250.08392775297165</v>
      </c>
      <c r="ET115" s="18">
        <v>247.10461744475367</v>
      </c>
      <c r="EU115" s="18">
        <v>238.72912266159059</v>
      </c>
      <c r="EV115" s="18">
        <v>240.78171434521676</v>
      </c>
      <c r="EW115" s="18">
        <v>240.73667942285539</v>
      </c>
      <c r="EX115" s="18">
        <v>235.99200015807151</v>
      </c>
      <c r="EY115" s="18">
        <v>231.9168400723934</v>
      </c>
      <c r="EZ115" s="18">
        <v>231.96888042712212</v>
      </c>
      <c r="FA115" s="18">
        <v>239.61380869197845</v>
      </c>
      <c r="FB115" s="18">
        <v>239.50072099804879</v>
      </c>
      <c r="FC115" s="18">
        <v>242.18780469894409</v>
      </c>
      <c r="FD115" s="18">
        <v>248.94104150104522</v>
      </c>
      <c r="FE115" s="18">
        <v>261.22756909728048</v>
      </c>
      <c r="FF115" s="18">
        <v>256.09759105229375</v>
      </c>
      <c r="FG115" s="18">
        <v>250.35513806319236</v>
      </c>
      <c r="FH115" s="18">
        <v>249.62357076883316</v>
      </c>
      <c r="FI115" s="18">
        <v>249.65359405040741</v>
      </c>
      <c r="FJ115" s="18">
        <v>260.51401577186584</v>
      </c>
      <c r="FK115" s="18">
        <v>260.33687841057775</v>
      </c>
      <c r="FL115" s="18">
        <v>254.0860311868191</v>
      </c>
      <c r="FM115" s="18">
        <v>262.82580845308303</v>
      </c>
      <c r="FN115" s="18">
        <v>265.12759337377548</v>
      </c>
      <c r="FO115" s="18">
        <v>265.06754681062699</v>
      </c>
      <c r="FP115" s="18">
        <v>268.18596499013904</v>
      </c>
      <c r="FQ115" s="18">
        <v>270.45372352504734</v>
      </c>
      <c r="FR115" s="18">
        <v>273.86036520767215</v>
      </c>
      <c r="FS115" s="18">
        <v>276.2171928112507</v>
      </c>
      <c r="FT115" s="18">
        <v>292.1335351498127</v>
      </c>
      <c r="FU115" s="18">
        <v>297.10238825035094</v>
      </c>
      <c r="FV115" s="18">
        <v>296.90423459196086</v>
      </c>
      <c r="FW115" s="18">
        <v>297.05535177588462</v>
      </c>
      <c r="FX115" s="18">
        <v>300.2158025496006</v>
      </c>
      <c r="FY115" s="18">
        <v>295.74033204293255</v>
      </c>
      <c r="FZ115" s="18">
        <v>289.12920544028282</v>
      </c>
      <c r="GA115" s="18">
        <v>278.28679768776897</v>
      </c>
      <c r="GB115" s="18">
        <v>285.60146985530855</v>
      </c>
      <c r="GC115" s="18">
        <v>285.56744346952439</v>
      </c>
      <c r="GD115" s="18">
        <v>290.47224690270423</v>
      </c>
      <c r="GE115" s="18">
        <v>293.86387694454197</v>
      </c>
      <c r="GF115" s="18">
        <v>288.74590821218487</v>
      </c>
      <c r="GG115" s="18">
        <v>288.87500832295422</v>
      </c>
      <c r="GH115" s="18">
        <v>280.623609770298</v>
      </c>
      <c r="GI115" s="18">
        <v>283.37674469065666</v>
      </c>
      <c r="GJ115" s="18">
        <v>298.50947938013081</v>
      </c>
      <c r="GK115" s="18">
        <v>278.45192573642731</v>
      </c>
      <c r="GL115" s="18">
        <v>275.36453161454205</v>
      </c>
      <c r="GM115" s="18">
        <v>278.91728660082822</v>
      </c>
      <c r="GN115" s="18">
        <v>301.6489138567448</v>
      </c>
      <c r="GO115" s="18">
        <v>286.51717994332313</v>
      </c>
      <c r="GP115" s="18">
        <v>308.48321351909641</v>
      </c>
      <c r="GQ115" s="18">
        <v>308.41716229963305</v>
      </c>
      <c r="GR115" s="18">
        <v>308.09491241073607</v>
      </c>
      <c r="GS115" s="18">
        <v>320.09421727991105</v>
      </c>
      <c r="GT115" s="18">
        <v>319.85002792310712</v>
      </c>
      <c r="GU115" s="18">
        <v>319.73794100522997</v>
      </c>
      <c r="GV115" s="18">
        <v>313.40402936911585</v>
      </c>
      <c r="GW115" s="18">
        <v>315.49565131878853</v>
      </c>
      <c r="GX115" s="18">
        <v>320.03316994071008</v>
      </c>
      <c r="GY115" s="18">
        <v>319.49475242447852</v>
      </c>
      <c r="GZ115" s="18">
        <v>316.80666794753074</v>
      </c>
      <c r="HA115" s="18">
        <v>318.36187393307688</v>
      </c>
      <c r="HB115" s="18">
        <v>310.67391229796408</v>
      </c>
      <c r="HC115" s="18">
        <v>315.07932848095891</v>
      </c>
      <c r="HD115" s="18">
        <v>318.65510131645203</v>
      </c>
      <c r="HE115" s="18">
        <v>318.64909666013716</v>
      </c>
      <c r="HF115" s="18">
        <v>327.62705862689018</v>
      </c>
      <c r="HG115" s="18">
        <v>327.1306737048626</v>
      </c>
      <c r="HH115" s="18">
        <v>319.89806517362592</v>
      </c>
      <c r="HI115" s="18">
        <v>320.45349588274956</v>
      </c>
      <c r="HJ115" s="18">
        <v>316.63653601861</v>
      </c>
      <c r="HK115" s="18">
        <v>316.81967803621291</v>
      </c>
      <c r="HL115" s="18">
        <v>312.14605387115478</v>
      </c>
      <c r="HM115" s="18">
        <v>325.63851661062245</v>
      </c>
      <c r="HN115" s="18">
        <v>320.09822038412096</v>
      </c>
      <c r="HO115" s="18">
        <v>317.56125309109689</v>
      </c>
      <c r="HP115" s="18">
        <v>296.62501807332035</v>
      </c>
      <c r="HQ115" s="18">
        <v>284.61870777177813</v>
      </c>
      <c r="HR115" s="18">
        <v>275.34251454138757</v>
      </c>
      <c r="HS115" s="18">
        <v>267.13615091109273</v>
      </c>
      <c r="HT115" s="18">
        <v>271.26835523176192</v>
      </c>
      <c r="HU115" s="18">
        <v>266.82490955877302</v>
      </c>
      <c r="HV115" s="18">
        <v>267.37733793973922</v>
      </c>
      <c r="HW115" s="18">
        <v>277.98256176781655</v>
      </c>
      <c r="HX115" s="18">
        <v>280.53253914952279</v>
      </c>
      <c r="HY115" s="18">
        <v>280.43546387243271</v>
      </c>
      <c r="HZ115" s="18">
        <v>280.41344679927829</v>
      </c>
      <c r="IA115" s="18">
        <v>280.14123571300502</v>
      </c>
      <c r="IB115" s="18">
        <v>275.524655782938</v>
      </c>
      <c r="IC115" s="18">
        <v>275.5937093305588</v>
      </c>
      <c r="ID115" s="18">
        <v>275.43658749032022</v>
      </c>
      <c r="IE115" s="18">
        <v>272.07197840189934</v>
      </c>
      <c r="IF115" s="18">
        <v>278.68310500454902</v>
      </c>
      <c r="IG115" s="18">
        <v>287.11164091849326</v>
      </c>
      <c r="IH115" s="18">
        <v>278.42990866327284</v>
      </c>
      <c r="II115" s="18">
        <v>278.36185589170458</v>
      </c>
      <c r="IJ115" s="18">
        <v>282.45903305053713</v>
      </c>
      <c r="IK115" s="18">
        <v>291.90735976195333</v>
      </c>
      <c r="IL115" s="18">
        <v>287.043588146925</v>
      </c>
      <c r="IM115" s="18">
        <v>289.51350344443318</v>
      </c>
      <c r="IN115" s="18">
        <v>298.35235753989218</v>
      </c>
      <c r="IO115" s="18">
        <v>298.25828459095953</v>
      </c>
      <c r="IP115" s="18">
        <v>300.82827749371529</v>
      </c>
      <c r="IQ115" s="18">
        <v>303.27317338991168</v>
      </c>
      <c r="IR115" s="18">
        <v>297.26651552295687</v>
      </c>
      <c r="IS115" s="18">
        <v>297.46867228555681</v>
      </c>
      <c r="IT115" s="18">
        <v>299.73843237257</v>
      </c>
      <c r="IU115" s="18">
        <v>294.05002129030225</v>
      </c>
      <c r="IV115" s="18">
        <v>313.1238120744228</v>
      </c>
      <c r="IW115" s="18">
        <v>313.20387415862086</v>
      </c>
      <c r="IX115" s="18">
        <v>319.30460497450832</v>
      </c>
      <c r="IY115" s="18">
        <v>313.62620165276525</v>
      </c>
      <c r="IZ115" s="18">
        <v>306.27049766707421</v>
      </c>
      <c r="JA115" s="18">
        <v>305.26772006249428</v>
      </c>
      <c r="JB115" s="18">
        <v>309.85227515888215</v>
      </c>
      <c r="JC115" s="18">
        <v>314.56593036603925</v>
      </c>
      <c r="JD115" s="18">
        <v>319.02438767981528</v>
      </c>
      <c r="JE115" s="18">
        <v>318.86026040720941</v>
      </c>
      <c r="JF115" s="18">
        <v>326.65130197572711</v>
      </c>
      <c r="JG115" s="18">
        <v>324.31849299740793</v>
      </c>
      <c r="JH115" s="18">
        <v>318.90029144930844</v>
      </c>
      <c r="JI115" s="18">
        <v>307.84471839761733</v>
      </c>
      <c r="JJ115" s="18">
        <v>312.37323003506657</v>
      </c>
      <c r="JK115" s="18">
        <v>303.98772749137879</v>
      </c>
      <c r="JL115" s="18">
        <v>302.24437560796736</v>
      </c>
      <c r="JM115" s="18">
        <v>297.70385465788843</v>
      </c>
      <c r="JN115" s="18">
        <v>289.5655437991619</v>
      </c>
      <c r="JO115" s="18">
        <v>289.67262683677671</v>
      </c>
      <c r="JP115" s="18">
        <v>295.60923038005831</v>
      </c>
      <c r="JQ115" s="18">
        <v>295.50214734244349</v>
      </c>
      <c r="JR115" s="18">
        <v>295.48413337349893</v>
      </c>
      <c r="JS115" s="18">
        <v>295.37805111193654</v>
      </c>
      <c r="JT115" s="18">
        <v>285.25019746088981</v>
      </c>
      <c r="JU115" s="18">
        <v>293.10628947281839</v>
      </c>
      <c r="JV115" s="18">
        <v>282.52208194184306</v>
      </c>
      <c r="JW115" s="18">
        <v>282.49806331658363</v>
      </c>
      <c r="JX115" s="18">
        <v>282.64417662024499</v>
      </c>
      <c r="JY115" s="18">
        <v>275.50764259004592</v>
      </c>
      <c r="JZ115" s="18">
        <v>272.60439126181598</v>
      </c>
      <c r="KA115" s="18">
        <v>264.42905168914791</v>
      </c>
      <c r="KB115" s="18">
        <v>269.01760988974576</v>
      </c>
      <c r="KC115" s="18">
        <v>275.83289480710033</v>
      </c>
      <c r="KD115" s="18">
        <v>270.76596565341947</v>
      </c>
      <c r="KE115" s="18">
        <v>274.47183937573436</v>
      </c>
      <c r="KF115" s="18">
        <v>274.60494259071351</v>
      </c>
      <c r="KG115" s="18">
        <v>274.69801476359368</v>
      </c>
      <c r="KH115" s="18">
        <v>275.0342755172253</v>
      </c>
      <c r="KI115" s="18">
        <v>279.54077008152007</v>
      </c>
      <c r="KJ115" s="18">
        <v>277.57824824261667</v>
      </c>
      <c r="KK115" s="18">
        <v>277.06384935164448</v>
      </c>
      <c r="KL115" s="18">
        <v>255.83738927865031</v>
      </c>
      <c r="KM115" s="18">
        <v>285.18014313721659</v>
      </c>
      <c r="KN115" s="18">
        <v>296.9142423524857</v>
      </c>
      <c r="KO115" s="18">
        <v>299.45921585392949</v>
      </c>
      <c r="KP115" s="18">
        <v>299.63235011100767</v>
      </c>
      <c r="KQ115" s="18">
        <v>298.15420388150216</v>
      </c>
      <c r="KR115" s="18">
        <v>294.84363669991495</v>
      </c>
      <c r="KS115" s="18">
        <v>300.2638398001194</v>
      </c>
      <c r="KT115" s="18">
        <v>298.1361899125576</v>
      </c>
      <c r="KU115" s="18">
        <v>303.12205620598792</v>
      </c>
      <c r="KV115" s="18">
        <v>303.55539223670957</v>
      </c>
      <c r="KW115" s="18">
        <v>314.36677593159675</v>
      </c>
      <c r="KX115" s="18">
        <v>321.09699488449098</v>
      </c>
      <c r="KY115" s="18">
        <v>326.68833068966865</v>
      </c>
      <c r="KZ115" s="18">
        <v>320.7637364590168</v>
      </c>
      <c r="LA115" s="18">
        <v>326.49818323969839</v>
      </c>
      <c r="LB115" s="18">
        <v>312.90664367103574</v>
      </c>
      <c r="LC115" s="18">
        <v>309.38291119027133</v>
      </c>
      <c r="LD115" s="18">
        <v>297.35758614373208</v>
      </c>
      <c r="LE115" s="18">
        <v>297.7438856999874</v>
      </c>
      <c r="LF115" s="18">
        <v>301.41172993230822</v>
      </c>
      <c r="LG115" s="18">
        <v>301.26761818075181</v>
      </c>
      <c r="LH115" s="18">
        <v>301.57785875701904</v>
      </c>
      <c r="LI115" s="18">
        <v>307.72462527132035</v>
      </c>
      <c r="LJ115" s="18">
        <v>307.77266252183915</v>
      </c>
      <c r="LK115" s="18">
        <v>314.09356406927111</v>
      </c>
      <c r="LL115" s="18">
        <v>323.10555242180828</v>
      </c>
      <c r="LM115" s="18">
        <v>311.90086373829843</v>
      </c>
      <c r="LN115" s="18">
        <v>307.24024966192246</v>
      </c>
      <c r="LO115" s="18">
        <v>304.69427538442613</v>
      </c>
      <c r="LP115" s="18">
        <v>288.76392218112949</v>
      </c>
      <c r="LQ115" s="18">
        <v>305.74108713531496</v>
      </c>
      <c r="LR115" s="18">
        <v>307.20722405219078</v>
      </c>
      <c r="LS115" s="18">
        <v>321.70046284413343</v>
      </c>
      <c r="LT115" s="18">
        <v>316.02706340265274</v>
      </c>
      <c r="LU115" s="18">
        <v>310.76798524689673</v>
      </c>
      <c r="LV115" s="18">
        <v>332.78105529713633</v>
      </c>
      <c r="LW115" s="18">
        <v>338.3383647165299</v>
      </c>
      <c r="LX115" s="18">
        <v>340.92336926007272</v>
      </c>
      <c r="LY115" s="18">
        <v>332.62293268084528</v>
      </c>
      <c r="LZ115" s="18">
        <v>343.65648865938186</v>
      </c>
      <c r="MA115" s="18">
        <v>331.4390146107674</v>
      </c>
      <c r="MB115" s="18">
        <v>335.16290230202679</v>
      </c>
      <c r="MC115" s="18">
        <v>342.86487480187412</v>
      </c>
      <c r="MD115" s="18">
        <v>354.33777146744728</v>
      </c>
      <c r="ME115" s="18">
        <v>349.94036149287223</v>
      </c>
      <c r="MF115" s="18">
        <v>355.14739929389953</v>
      </c>
      <c r="MG115" s="18">
        <v>355.51068100094795</v>
      </c>
      <c r="MH115" s="18">
        <v>359.16951824879646</v>
      </c>
      <c r="MI115" s="18">
        <v>364.17840239143374</v>
      </c>
      <c r="MJ115" s="18">
        <v>371.45204274082181</v>
      </c>
      <c r="MK115" s="18">
        <v>376.31681513190267</v>
      </c>
      <c r="ML115" s="18">
        <v>376.71912710499765</v>
      </c>
      <c r="MM115" s="18">
        <v>377.19749805808067</v>
      </c>
      <c r="MN115" s="18">
        <v>374.29724905800822</v>
      </c>
      <c r="MO115" s="18">
        <v>382.55965614724158</v>
      </c>
      <c r="MP115" s="18">
        <v>382.06026889705657</v>
      </c>
      <c r="MQ115" s="18">
        <v>382.02624251127247</v>
      </c>
      <c r="MR115" s="18">
        <v>381.96219284391401</v>
      </c>
      <c r="MS115" s="18">
        <v>389.41297055459023</v>
      </c>
      <c r="MT115" s="18">
        <v>399.241592165947</v>
      </c>
      <c r="MU115" s="18">
        <v>398.8833143391609</v>
      </c>
      <c r="MV115" s="18">
        <v>407.37489914441113</v>
      </c>
      <c r="MW115" s="18">
        <v>407.27782386732099</v>
      </c>
      <c r="MX115" s="18">
        <v>402.68226023435591</v>
      </c>
      <c r="MY115" s="18">
        <v>407.88029105091096</v>
      </c>
      <c r="MZ115" s="18">
        <v>403.53792375922205</v>
      </c>
      <c r="NA115" s="18">
        <v>406.38012774825097</v>
      </c>
      <c r="NB115" s="18">
        <v>420.62517407917971</v>
      </c>
      <c r="NC115" s="18">
        <v>428.13799990510938</v>
      </c>
      <c r="ND115" s="18">
        <v>417.49074348282812</v>
      </c>
      <c r="NE115" s="18">
        <v>415.23699581265453</v>
      </c>
      <c r="NF115" s="18">
        <v>403.56894781684872</v>
      </c>
      <c r="NG115" s="18">
        <v>401.34322187614441</v>
      </c>
      <c r="NH115" s="18">
        <v>398.23080835294724</v>
      </c>
      <c r="NI115" s="18">
        <v>398.11171600270274</v>
      </c>
      <c r="NJ115" s="18">
        <v>391.09327354669574</v>
      </c>
      <c r="NK115" s="18">
        <v>392.18111711573601</v>
      </c>
      <c r="NL115" s="18">
        <v>392.40028707122804</v>
      </c>
      <c r="NM115" s="18">
        <v>387.84175215220449</v>
      </c>
      <c r="NN115" s="18">
        <v>384.13888075804709</v>
      </c>
      <c r="NO115" s="18">
        <v>375.4171174607277</v>
      </c>
      <c r="NP115" s="18">
        <v>375.76038364672661</v>
      </c>
      <c r="NQ115" s="18">
        <v>375.98355670642854</v>
      </c>
      <c r="NR115" s="18">
        <v>380.98243308854103</v>
      </c>
      <c r="NS115" s="18">
        <v>380.90737488460542</v>
      </c>
      <c r="NT115" s="18">
        <v>380.51507067203522</v>
      </c>
      <c r="NU115" s="18">
        <v>372.29469617700573</v>
      </c>
      <c r="NV115" s="18">
        <v>368.40668121314047</v>
      </c>
      <c r="NW115" s="18">
        <v>350.22358111572265</v>
      </c>
      <c r="NX115" s="18">
        <v>339.99464908337592</v>
      </c>
      <c r="NY115" s="18">
        <v>339.86354742050173</v>
      </c>
      <c r="NZ115" s="18">
        <v>340.12074686598783</v>
      </c>
      <c r="OA115" s="18">
        <v>345.48790883541108</v>
      </c>
      <c r="OB115" s="18">
        <v>329.41944853687284</v>
      </c>
      <c r="OC115" s="18">
        <v>324.29647592425346</v>
      </c>
      <c r="OD115" s="18">
        <v>329.7537077383995</v>
      </c>
      <c r="OE115" s="18">
        <v>321.82455907464026</v>
      </c>
      <c r="OF115" s="18">
        <v>321.66343413019177</v>
      </c>
      <c r="OG115" s="18">
        <v>314.87116706204415</v>
      </c>
      <c r="OH115" s="18">
        <v>298.7046307103634</v>
      </c>
      <c r="OI115" s="18">
        <v>299.03088370347018</v>
      </c>
      <c r="OJ115" s="18">
        <v>301.01742416763307</v>
      </c>
      <c r="OK115" s="18">
        <v>296.73810576725003</v>
      </c>
      <c r="OL115" s="18">
        <v>290.95762328815465</v>
      </c>
      <c r="OM115" s="18">
        <v>291.2348382546902</v>
      </c>
      <c r="ON115" s="18">
        <v>291.22282894206046</v>
      </c>
      <c r="OO115" s="18">
        <v>291.1727901394367</v>
      </c>
      <c r="OP115" s="18">
        <v>291.68318592619897</v>
      </c>
      <c r="OQ115" s="18">
        <v>291.75123869776723</v>
      </c>
      <c r="OR115" s="18">
        <v>293.71275976061821</v>
      </c>
      <c r="OS115" s="18">
        <v>293.83685599112511</v>
      </c>
      <c r="OT115" s="18">
        <v>298.89577893638608</v>
      </c>
      <c r="OU115" s="18">
        <v>298.95182239532471</v>
      </c>
      <c r="OV115" s="18">
        <v>301.68794412279129</v>
      </c>
      <c r="OW115" s="18">
        <v>290.30912040615084</v>
      </c>
      <c r="OX115" s="18">
        <v>286.89847561931612</v>
      </c>
      <c r="OY115" s="18">
        <v>290.04891863250731</v>
      </c>
      <c r="OZ115" s="18">
        <v>280.56656553530689</v>
      </c>
      <c r="PA115" s="18">
        <v>280.59859036898609</v>
      </c>
      <c r="PB115" s="18">
        <v>275.80687462973594</v>
      </c>
      <c r="PC115" s="18">
        <v>278.87025012636184</v>
      </c>
      <c r="PD115" s="18">
        <v>278.99935023713113</v>
      </c>
      <c r="PE115" s="18">
        <v>287.19570610690118</v>
      </c>
      <c r="PF115" s="18">
        <v>280.83977739763259</v>
      </c>
      <c r="PG115" s="18">
        <v>280.80975411605834</v>
      </c>
      <c r="PH115" s="18">
        <v>268.24401000118257</v>
      </c>
      <c r="PI115" s="18">
        <v>268.43015434694286</v>
      </c>
      <c r="PJ115" s="18">
        <v>264.17885767602917</v>
      </c>
      <c r="PK115" s="18">
        <v>263.98270556974416</v>
      </c>
      <c r="PL115" s="18">
        <v>274.38877496337892</v>
      </c>
      <c r="PM115" s="18">
        <v>273.85736287951465</v>
      </c>
      <c r="PN115" s="18">
        <v>269.39290090942387</v>
      </c>
      <c r="PO115" s="18">
        <v>277.40711553764345</v>
      </c>
      <c r="PP115" s="18">
        <v>273.05874358963962</v>
      </c>
      <c r="PQ115" s="18">
        <v>270.18151243877406</v>
      </c>
      <c r="PR115" s="18">
        <v>270.34463893532751</v>
      </c>
      <c r="PS115" s="18">
        <v>267.9537849459648</v>
      </c>
      <c r="PT115" s="18">
        <v>267.85971199703215</v>
      </c>
      <c r="PU115" s="18">
        <v>267.90674847149847</v>
      </c>
      <c r="PV115" s="18">
        <v>272.05596598505974</v>
      </c>
      <c r="PW115" s="18">
        <v>275.85991576051714</v>
      </c>
      <c r="PX115" s="18">
        <v>275.604717867136</v>
      </c>
      <c r="PY115" s="18">
        <v>277.69133593654635</v>
      </c>
      <c r="PZ115" s="18">
        <v>281.37018870544432</v>
      </c>
      <c r="QA115" s="18">
        <v>281.3341607675552</v>
      </c>
      <c r="QB115" s="18">
        <v>284.65973958992959</v>
      </c>
      <c r="QC115" s="18">
        <v>284.43856808233261</v>
      </c>
      <c r="QD115" s="18">
        <v>295.07481596803666</v>
      </c>
      <c r="QE115" s="18">
        <v>289.13120699238777</v>
      </c>
      <c r="QF115" s="18">
        <v>289.27631951999666</v>
      </c>
      <c r="QG115" s="18">
        <v>288.62681586194043</v>
      </c>
      <c r="QH115" s="18">
        <v>288.44767694854733</v>
      </c>
      <c r="QI115" s="18">
        <v>285.09908027696611</v>
      </c>
      <c r="QJ115" s="18">
        <v>283.48382772827148</v>
      </c>
      <c r="QK115" s="18">
        <v>283.11654291701313</v>
      </c>
      <c r="QL115" s="18">
        <v>288.34960089540482</v>
      </c>
      <c r="QM115" s="18">
        <v>284.94195843672753</v>
      </c>
      <c r="QN115" s="18">
        <v>287.17769213795663</v>
      </c>
      <c r="QO115" s="18">
        <v>302.36747106242177</v>
      </c>
      <c r="QP115" s="18">
        <v>284.70877761650087</v>
      </c>
      <c r="QQ115" s="18">
        <v>284.65373493361471</v>
      </c>
      <c r="QR115" s="18">
        <v>284.86890178489688</v>
      </c>
      <c r="QS115" s="18">
        <v>282.68320688629149</v>
      </c>
      <c r="QT115" s="18">
        <v>282.57712462472915</v>
      </c>
      <c r="QU115" s="18">
        <v>280.40544059085846</v>
      </c>
      <c r="QV115" s="18">
        <v>281.40721741938592</v>
      </c>
      <c r="QW115" s="18">
        <v>276.2512191970348</v>
      </c>
      <c r="QX115" s="18">
        <v>268.75740811610217</v>
      </c>
      <c r="QY115" s="18">
        <v>268.92653926897049</v>
      </c>
      <c r="QZ115" s="18">
        <v>268.5982847237587</v>
      </c>
      <c r="RA115" s="18">
        <v>267.53145745182036</v>
      </c>
      <c r="RB115" s="18">
        <v>263.74352009320256</v>
      </c>
      <c r="RC115" s="18">
        <v>261.4627514696121</v>
      </c>
      <c r="RD115" s="18">
        <v>264.63421077990529</v>
      </c>
      <c r="RE115" s="18">
        <v>263.90264348554609</v>
      </c>
      <c r="RF115" s="18">
        <v>263.90264348554609</v>
      </c>
      <c r="RG115" s="18">
        <v>266.65677918195723</v>
      </c>
      <c r="RH115" s="18">
        <v>263.51834548139573</v>
      </c>
      <c r="RI115" s="18">
        <v>264.23590191102028</v>
      </c>
      <c r="RJ115" s="18">
        <v>269.38389392495156</v>
      </c>
      <c r="RK115" s="18">
        <v>269.02361454606057</v>
      </c>
      <c r="RL115" s="18">
        <v>273.12279325699808</v>
      </c>
      <c r="RM115" s="18">
        <v>276.82666542720796</v>
      </c>
      <c r="RN115" s="18">
        <v>276.10310434126853</v>
      </c>
      <c r="RO115" s="18">
        <v>273.76228915452958</v>
      </c>
      <c r="RP115" s="18">
        <v>276.94275544929508</v>
      </c>
      <c r="RQ115" s="18">
        <v>277.92351598072054</v>
      </c>
      <c r="RR115" s="18">
        <v>275.74882961869241</v>
      </c>
      <c r="RS115" s="18">
        <v>275.70379469633104</v>
      </c>
      <c r="RT115" s="18">
        <v>273.09877463173865</v>
      </c>
      <c r="RU115" s="18">
        <v>280.33838859534262</v>
      </c>
      <c r="RV115" s="18"/>
      <c r="RW115" s="18"/>
      <c r="RX115" s="18"/>
      <c r="RY115" s="18"/>
      <c r="RZ115" s="18"/>
      <c r="SA115" s="18"/>
      <c r="SB115" s="18"/>
      <c r="SC115" s="18"/>
      <c r="SD115" s="18"/>
      <c r="SE115" s="18"/>
      <c r="SF115" s="18"/>
      <c r="SG115" s="18"/>
      <c r="SH115" s="18"/>
      <c r="SI115" s="18"/>
      <c r="SJ115" s="18"/>
      <c r="SK115" s="18"/>
      <c r="SL115" s="18"/>
      <c r="SM115" s="18"/>
      <c r="SN115" s="18"/>
      <c r="SO115" s="18"/>
    </row>
    <row r="116" spans="1:513" x14ac:dyDescent="0.25">
      <c r="A116" s="5" t="s">
        <v>337</v>
      </c>
      <c r="B116" s="5" t="str">
        <f ca="1">_xlfn.XLOOKUP(A116,bonds[worksheet get],bonds[unique lookup],"-")</f>
        <v>TENN 2.995 PERP nc-24</v>
      </c>
      <c r="C116" s="5" t="str">
        <f ca="1">_xlfn.XLOOKUP(A116,bonds[worksheet get],bonds[ID_ISIN],"-")</f>
        <v>XS1591694481</v>
      </c>
      <c r="D116" s="18">
        <f ca="1">_xll.BDH(A116,"blp_i_sprd_mid","-2AY",,"Dates=H","Fill=C","Sort=R","Dir=H","factor="&amp;_xlfn.XLOOKUP(A116,bonds[worksheet get],bonds[yas/blp factor]),"cols=510;rows=1")</f>
        <v>226.34197467374801</v>
      </c>
      <c r="E116" s="18">
        <v>225.91503469097614</v>
      </c>
      <c r="F116" s="18">
        <v>234.45692065954208</v>
      </c>
      <c r="G116" s="18">
        <v>236.63174264407158</v>
      </c>
      <c r="H116" s="18">
        <v>238.40328637981415</v>
      </c>
      <c r="I116" s="18">
        <v>243.39694102168085</v>
      </c>
      <c r="J116" s="18">
        <v>245.79603509354592</v>
      </c>
      <c r="K116" s="18">
        <v>243.43089046609401</v>
      </c>
      <c r="L116" s="18">
        <v>243.63664467465878</v>
      </c>
      <c r="M116" s="18">
        <v>241.74987858211995</v>
      </c>
      <c r="N116" s="18">
        <v>238.84051407301425</v>
      </c>
      <c r="O116" s="18">
        <v>240.8836533640623</v>
      </c>
      <c r="P116" s="18">
        <v>237.71503855216503</v>
      </c>
      <c r="Q116" s="18">
        <v>237.34262343466284</v>
      </c>
      <c r="R116" s="18">
        <v>227.39749376368525</v>
      </c>
      <c r="S116" s="18">
        <v>218.86486673450469</v>
      </c>
      <c r="T116" s="18">
        <v>242.68503146004676</v>
      </c>
      <c r="U116" s="18">
        <v>241.39598134338857</v>
      </c>
      <c r="V116" s="18">
        <v>236.4126144119501</v>
      </c>
      <c r="W116" s="18">
        <v>213.68294699180126</v>
      </c>
      <c r="X116" s="18">
        <v>202.52489626133442</v>
      </c>
      <c r="Y116" s="18">
        <v>191.47383771932124</v>
      </c>
      <c r="Z116" s="18">
        <v>197.14853879153728</v>
      </c>
      <c r="AA116" s="18">
        <v>205.62664095544815</v>
      </c>
      <c r="AB116" s="18">
        <v>209.36005106985567</v>
      </c>
      <c r="AC116" s="18">
        <v>215.85365389215946</v>
      </c>
      <c r="AD116" s="18">
        <v>215.11088119924068</v>
      </c>
      <c r="AE116" s="18">
        <v>215.98122150146961</v>
      </c>
      <c r="AF116" s="18">
        <v>213.13769833910465</v>
      </c>
      <c r="AG116" s="18">
        <v>212.21489071369172</v>
      </c>
      <c r="AH116" s="18">
        <v>222.71967183196546</v>
      </c>
      <c r="AI116" s="18">
        <v>239.23247584033012</v>
      </c>
      <c r="AJ116" s="18">
        <v>246.09334992492199</v>
      </c>
      <c r="AK116" s="18">
        <v>250.54484222722056</v>
      </c>
      <c r="AL116" s="18">
        <v>251.81948954927921</v>
      </c>
      <c r="AM116" s="18">
        <v>260.99921356439592</v>
      </c>
      <c r="AN116" s="18">
        <v>277.20853011512759</v>
      </c>
      <c r="AO116" s="18">
        <v>282.08387608706948</v>
      </c>
      <c r="AP116" s="18">
        <v>282.81327475643155</v>
      </c>
      <c r="AQ116" s="18">
        <v>272.70971434485915</v>
      </c>
      <c r="AR116" s="18">
        <v>273.84856388926505</v>
      </c>
      <c r="AS116" s="18">
        <v>278.86896657824514</v>
      </c>
      <c r="AT116" s="18">
        <v>293.36846565580367</v>
      </c>
      <c r="AU116" s="18">
        <v>289.38917926216124</v>
      </c>
      <c r="AV116" s="18">
        <v>288.17728697371484</v>
      </c>
      <c r="AW116" s="18">
        <v>291.54651213896273</v>
      </c>
      <c r="AX116" s="18">
        <v>291.87880518579482</v>
      </c>
      <c r="AY116" s="18">
        <v>279.44302082014082</v>
      </c>
      <c r="AZ116" s="18">
        <v>271.64699385762214</v>
      </c>
      <c r="BA116" s="18">
        <v>266.33442019248014</v>
      </c>
      <c r="BB116" s="18">
        <v>259.22046843135359</v>
      </c>
      <c r="BC116" s="18">
        <v>269.52566796731946</v>
      </c>
      <c r="BD116" s="18">
        <v>271.34556394207476</v>
      </c>
      <c r="BE116" s="18">
        <v>278.95538334584234</v>
      </c>
      <c r="BF116" s="18">
        <v>283.31325748324394</v>
      </c>
      <c r="BG116" s="18">
        <v>279.34014371585846</v>
      </c>
      <c r="BH116" s="18">
        <v>282.72685798883435</v>
      </c>
      <c r="BI116" s="18">
        <v>289.65974604642395</v>
      </c>
      <c r="BJ116" s="18">
        <v>281.89355344414707</v>
      </c>
      <c r="BK116" s="18">
        <v>290.18441927826404</v>
      </c>
      <c r="BL116" s="18">
        <v>327.64917434477803</v>
      </c>
      <c r="BM116" s="18">
        <v>357.71706561338902</v>
      </c>
      <c r="BN116" s="18">
        <v>381.42406552422045</v>
      </c>
      <c r="BO116" s="18">
        <v>409.97554827570912</v>
      </c>
      <c r="BP116" s="18">
        <v>425.81862233519558</v>
      </c>
      <c r="BQ116" s="18">
        <v>422.17677284359934</v>
      </c>
      <c r="BR116" s="18">
        <v>424.97297253799439</v>
      </c>
      <c r="BS116" s="18">
        <v>428.65803041338921</v>
      </c>
      <c r="BT116" s="18">
        <v>437.93445890653135</v>
      </c>
      <c r="BU116" s="18">
        <v>438.86652547132968</v>
      </c>
      <c r="BV116" s="18">
        <v>443.0700839523077</v>
      </c>
      <c r="BW116" s="18">
        <v>447.20985862863063</v>
      </c>
      <c r="BX116" s="18">
        <v>500.44052992641923</v>
      </c>
      <c r="BY116" s="18">
        <v>506.78598971855638</v>
      </c>
      <c r="BZ116" s="18">
        <v>484.45548546302319</v>
      </c>
      <c r="CA116" s="18">
        <v>488.4687213010788</v>
      </c>
      <c r="CB116" s="18">
        <v>489.10347303450106</v>
      </c>
      <c r="CC116" s="18">
        <v>404.57552907192712</v>
      </c>
      <c r="CD116" s="18">
        <v>372.93053179466722</v>
      </c>
      <c r="CE116" s="18">
        <v>296.40025391900537</v>
      </c>
      <c r="CF116" s="18">
        <v>286.01583901274205</v>
      </c>
      <c r="CG116" s="18">
        <v>246.39375106942651</v>
      </c>
      <c r="CH116" s="18">
        <v>243.59034997773171</v>
      </c>
      <c r="CI116" s="18">
        <v>252.60238431286814</v>
      </c>
      <c r="CJ116" s="18">
        <v>209.40531699573995</v>
      </c>
      <c r="CK116" s="18">
        <v>189.9286236129999</v>
      </c>
      <c r="CL116" s="18">
        <v>180.02155847060681</v>
      </c>
      <c r="CM116" s="18">
        <v>180.62853338587283</v>
      </c>
      <c r="CN116" s="18">
        <v>195.43872131836414</v>
      </c>
      <c r="CO116" s="18">
        <v>190.83805721485615</v>
      </c>
      <c r="CP116" s="18">
        <v>170.57229644227027</v>
      </c>
      <c r="CQ116" s="18">
        <v>158.85870934867859</v>
      </c>
      <c r="CR116" s="18">
        <v>150.24172309398651</v>
      </c>
      <c r="CS116" s="18">
        <v>139.06824079787731</v>
      </c>
      <c r="CT116" s="18">
        <v>125.33414737617969</v>
      </c>
      <c r="CU116" s="18">
        <v>127.00281400763988</v>
      </c>
      <c r="CV116" s="18">
        <v>128.43280575716494</v>
      </c>
      <c r="CW116" s="18">
        <v>130.50680817949771</v>
      </c>
      <c r="CX116" s="18">
        <v>130.64157718610764</v>
      </c>
      <c r="CY116" s="18">
        <v>132.1446116796732</v>
      </c>
      <c r="CZ116" s="18">
        <v>133.0962248942852</v>
      </c>
      <c r="DA116" s="18">
        <v>132.75055782389643</v>
      </c>
      <c r="DB116" s="18">
        <v>135.04060216522217</v>
      </c>
      <c r="DC116" s="18">
        <v>137.17324453699587</v>
      </c>
      <c r="DD116" s="18">
        <v>134.50872753608229</v>
      </c>
      <c r="DE116" s="18">
        <v>132.76907570266724</v>
      </c>
      <c r="DF116" s="18">
        <v>133.67645176243781</v>
      </c>
      <c r="DG116" s="18">
        <v>136.80597327470778</v>
      </c>
      <c r="DH116" s="18">
        <v>147.12763314735889</v>
      </c>
      <c r="DI116" s="18">
        <v>146.74390154838559</v>
      </c>
      <c r="DJ116" s="18">
        <v>146.13589786207677</v>
      </c>
      <c r="DK116" s="18">
        <v>143.01357774710655</v>
      </c>
      <c r="DL116" s="18">
        <v>144.961041331172</v>
      </c>
      <c r="DM116" s="18">
        <v>149.75408561968803</v>
      </c>
      <c r="DN116" s="18">
        <v>140.39432667207717</v>
      </c>
      <c r="DO116" s="18">
        <v>137.02304396474361</v>
      </c>
      <c r="DP116" s="18">
        <v>131.72693063628674</v>
      </c>
      <c r="DQ116" s="18">
        <v>131.15699147856236</v>
      </c>
      <c r="DR116" s="18">
        <v>129.94818550324439</v>
      </c>
      <c r="DS116" s="18">
        <v>130.10147238862513</v>
      </c>
      <c r="DT116" s="18">
        <v>134.43362724995615</v>
      </c>
      <c r="DU116" s="18">
        <v>137.82034152293207</v>
      </c>
      <c r="DV116" s="18">
        <v>137.55697613596917</v>
      </c>
      <c r="DW116" s="18">
        <v>138.13205914890767</v>
      </c>
      <c r="DX116" s="18">
        <v>140.49205992114543</v>
      </c>
      <c r="DY116" s="18">
        <v>140.35008951723577</v>
      </c>
      <c r="DZ116" s="18">
        <v>145.54641205453873</v>
      </c>
      <c r="EA116" s="18">
        <v>145.25115476524829</v>
      </c>
      <c r="EB116" s="18">
        <v>143.64935825157167</v>
      </c>
      <c r="EC116" s="18">
        <v>141.72658517253399</v>
      </c>
      <c r="ED116" s="18">
        <v>137.93042002451421</v>
      </c>
      <c r="EE116" s="18">
        <v>136.0878910868168</v>
      </c>
      <c r="EF116" s="18">
        <v>135.20932061624526</v>
      </c>
      <c r="EG116" s="18">
        <v>137.78844962060452</v>
      </c>
      <c r="EH116" s="18">
        <v>138.36044632041455</v>
      </c>
      <c r="EI116" s="18">
        <v>139.23901679098606</v>
      </c>
      <c r="EJ116" s="18">
        <v>140.82332419693469</v>
      </c>
      <c r="EK116" s="18">
        <v>141.71629746210573</v>
      </c>
      <c r="EL116" s="18">
        <v>143.65347333574294</v>
      </c>
      <c r="EM116" s="18">
        <v>146.75521802985671</v>
      </c>
      <c r="EN116" s="18">
        <v>146.38280291235446</v>
      </c>
      <c r="EO116" s="18">
        <v>147.59881028497219</v>
      </c>
      <c r="EP116" s="18">
        <v>151.97520230114461</v>
      </c>
      <c r="EQ116" s="18">
        <v>154.57284918427467</v>
      </c>
      <c r="ER116" s="18">
        <v>153.54819322562216</v>
      </c>
      <c r="ES116" s="18">
        <v>153.58934406733513</v>
      </c>
      <c r="ET116" s="18">
        <v>159.2311244661808</v>
      </c>
      <c r="EU116" s="18">
        <v>161.72280793190001</v>
      </c>
      <c r="EV116" s="18">
        <v>166.5353988702297</v>
      </c>
      <c r="EW116" s="18">
        <v>169.33674241983891</v>
      </c>
      <c r="EX116" s="18">
        <v>162.63944293105604</v>
      </c>
      <c r="EY116" s="18">
        <v>166.42840668177604</v>
      </c>
      <c r="EZ116" s="18">
        <v>168.64437950801849</v>
      </c>
      <c r="FA116" s="18">
        <v>167.57754393661023</v>
      </c>
      <c r="FB116" s="18">
        <v>166.9139866139889</v>
      </c>
      <c r="FC116" s="18">
        <v>168.01271408772467</v>
      </c>
      <c r="FD116" s="18">
        <v>174.41887137138843</v>
      </c>
      <c r="FE116" s="18">
        <v>175.48467817175387</v>
      </c>
      <c r="FF116" s="18">
        <v>175.42398068022729</v>
      </c>
      <c r="FG116" s="18">
        <v>172.00743204700947</v>
      </c>
      <c r="FH116" s="18">
        <v>170.43444112253189</v>
      </c>
      <c r="FI116" s="18">
        <v>170.52908805847167</v>
      </c>
      <c r="FJ116" s="18">
        <v>169.32748348045351</v>
      </c>
      <c r="FK116" s="18">
        <v>166.13417816352845</v>
      </c>
      <c r="FL116" s="18">
        <v>161.83185766243935</v>
      </c>
      <c r="FM116" s="18">
        <v>162.73923372220992</v>
      </c>
      <c r="FN116" s="18">
        <v>161.76807385778426</v>
      </c>
      <c r="FO116" s="18">
        <v>155.53269256722928</v>
      </c>
      <c r="FP116" s="18">
        <v>155.34236992430687</v>
      </c>
      <c r="FQ116" s="18">
        <v>151.68200255393981</v>
      </c>
      <c r="FR116" s="18">
        <v>158.98216187381743</v>
      </c>
      <c r="FS116" s="18">
        <v>165.82554685068129</v>
      </c>
      <c r="FT116" s="18">
        <v>166.61770055365562</v>
      </c>
      <c r="FU116" s="18">
        <v>163.38221562397479</v>
      </c>
      <c r="FV116" s="18">
        <v>163.1733751022816</v>
      </c>
      <c r="FW116" s="18">
        <v>160.34836981868744</v>
      </c>
      <c r="FX116" s="18">
        <v>161.56334842026232</v>
      </c>
      <c r="FY116" s="18">
        <v>165.47473592507839</v>
      </c>
      <c r="FZ116" s="18">
        <v>165.23400350105763</v>
      </c>
      <c r="GA116" s="18">
        <v>163.03140469837189</v>
      </c>
      <c r="GB116" s="18">
        <v>165.0601411948204</v>
      </c>
      <c r="GC116" s="18">
        <v>167.21233021640776</v>
      </c>
      <c r="GD116" s="18">
        <v>169.43447566890717</v>
      </c>
      <c r="GE116" s="18">
        <v>170.84080568444728</v>
      </c>
      <c r="GF116" s="18">
        <v>174.92605549550055</v>
      </c>
      <c r="GG116" s="18">
        <v>177.89405995404721</v>
      </c>
      <c r="GH116" s="18">
        <v>178.39610022294522</v>
      </c>
      <c r="GI116" s="18">
        <v>185.71271987950803</v>
      </c>
      <c r="GJ116" s="18">
        <v>191.30717681038379</v>
      </c>
      <c r="GK116" s="18">
        <v>196.14548702478407</v>
      </c>
      <c r="GL116" s="18">
        <v>190.29898118841649</v>
      </c>
      <c r="GM116" s="18">
        <v>190.18170128953457</v>
      </c>
      <c r="GN116" s="18">
        <v>191.08804857826232</v>
      </c>
      <c r="GO116" s="18">
        <v>184.46482060456276</v>
      </c>
      <c r="GP116" s="18">
        <v>181.67993739163873</v>
      </c>
      <c r="GQ116" s="18">
        <v>181.17686835169795</v>
      </c>
      <c r="GR116" s="18">
        <v>180.67277054071428</v>
      </c>
      <c r="GS116" s="18">
        <v>182.2169558759928</v>
      </c>
      <c r="GT116" s="18">
        <v>180.62853338587283</v>
      </c>
      <c r="GU116" s="18">
        <v>179.71395592880248</v>
      </c>
      <c r="GV116" s="18">
        <v>178.51852397704127</v>
      </c>
      <c r="GW116" s="18">
        <v>173.47548832511902</v>
      </c>
      <c r="GX116" s="18">
        <v>176.12148744726181</v>
      </c>
      <c r="GY116" s="18">
        <v>174.63902837455271</v>
      </c>
      <c r="GZ116" s="18">
        <v>167.61972354936597</v>
      </c>
      <c r="HA116" s="18">
        <v>159.68481249606609</v>
      </c>
      <c r="HB116" s="18">
        <v>149.69544567024707</v>
      </c>
      <c r="HC116" s="18">
        <v>134.60131692993639</v>
      </c>
      <c r="HD116" s="18">
        <v>161.87506604623795</v>
      </c>
      <c r="HE116" s="18">
        <v>157.01926672410963</v>
      </c>
      <c r="HF116" s="18">
        <v>152.25914310896397</v>
      </c>
      <c r="HG116" s="18">
        <v>152.29720763754847</v>
      </c>
      <c r="HH116" s="18">
        <v>149.23764255619048</v>
      </c>
      <c r="HI116" s="18">
        <v>157.97808133602143</v>
      </c>
      <c r="HJ116" s="18">
        <v>160.02842202436923</v>
      </c>
      <c r="HK116" s="18">
        <v>155.28887383008004</v>
      </c>
      <c r="HL116" s="18">
        <v>154.15516814088821</v>
      </c>
      <c r="HM116" s="18">
        <v>154.54610113716123</v>
      </c>
      <c r="HN116" s="18">
        <v>155.22920510959625</v>
      </c>
      <c r="HO116" s="18">
        <v>151.26843659472468</v>
      </c>
      <c r="HP116" s="18">
        <v>149.01954309511186</v>
      </c>
      <c r="HQ116" s="18">
        <v>151.20362401902676</v>
      </c>
      <c r="HR116" s="18">
        <v>152.40934368121623</v>
      </c>
      <c r="HS116" s="18">
        <v>163.81635700404647</v>
      </c>
      <c r="HT116" s="18">
        <v>179.10080838727953</v>
      </c>
      <c r="HU116" s="18">
        <v>182.36201259303093</v>
      </c>
      <c r="HV116" s="18">
        <v>191.54790923440456</v>
      </c>
      <c r="HW116" s="18">
        <v>191.55511063170434</v>
      </c>
      <c r="HX116" s="18">
        <v>181.07707756054401</v>
      </c>
      <c r="HY116" s="18">
        <v>178.17491444873809</v>
      </c>
      <c r="HZ116" s="18">
        <v>176.23773857510091</v>
      </c>
      <c r="IA116" s="18">
        <v>177.9238943142891</v>
      </c>
      <c r="IB116" s="18">
        <v>179.97114868950842</v>
      </c>
      <c r="IC116" s="18">
        <v>190.35453482472897</v>
      </c>
      <c r="ID116" s="18">
        <v>192.99230377852916</v>
      </c>
      <c r="IE116" s="18">
        <v>199.30690043938159</v>
      </c>
      <c r="IF116" s="18">
        <v>187.7136795578003</v>
      </c>
      <c r="IG116" s="18">
        <v>174.71618620276453</v>
      </c>
      <c r="IH116" s="18">
        <v>173.23372713005543</v>
      </c>
      <c r="II116" s="18">
        <v>173.12982125473025</v>
      </c>
      <c r="IJ116" s="18">
        <v>161.92238951420785</v>
      </c>
      <c r="IK116" s="18">
        <v>162.3575596653223</v>
      </c>
      <c r="IL116" s="18">
        <v>160.30310389280319</v>
      </c>
      <c r="IM116" s="18">
        <v>169.91902683007717</v>
      </c>
      <c r="IN116" s="18">
        <v>181.6593619707823</v>
      </c>
      <c r="IO116" s="18">
        <v>184.19116750717163</v>
      </c>
      <c r="IP116" s="18">
        <v>184.52860440921782</v>
      </c>
      <c r="IQ116" s="18">
        <v>185.11809021675586</v>
      </c>
      <c r="IR116" s="18">
        <v>179.77362464928629</v>
      </c>
      <c r="IS116" s="18">
        <v>175.33653514158726</v>
      </c>
      <c r="IT116" s="18">
        <v>174.7408767077923</v>
      </c>
      <c r="IU116" s="18">
        <v>172.47243655836581</v>
      </c>
      <c r="IV116" s="18">
        <v>173.4487402780056</v>
      </c>
      <c r="IW116" s="18">
        <v>181.50710385644436</v>
      </c>
      <c r="IX116" s="18">
        <v>186.74354846441744</v>
      </c>
      <c r="IY116" s="18">
        <v>185.23434134459495</v>
      </c>
      <c r="IZ116" s="18">
        <v>179.26335421204567</v>
      </c>
      <c r="JA116" s="18">
        <v>180.84251776278018</v>
      </c>
      <c r="JB116" s="18">
        <v>184.61502117681502</v>
      </c>
      <c r="JC116" s="18">
        <v>194.83894780039785</v>
      </c>
      <c r="JD116" s="18">
        <v>195.14655034220218</v>
      </c>
      <c r="JE116" s="18">
        <v>200.74203604412077</v>
      </c>
      <c r="JF116" s="18">
        <v>203.35511449289322</v>
      </c>
      <c r="JG116" s="18">
        <v>203.26561141216754</v>
      </c>
      <c r="JH116" s="18">
        <v>202.86027562129499</v>
      </c>
      <c r="JI116" s="18">
        <v>197.1403086231947</v>
      </c>
      <c r="JJ116" s="18">
        <v>194.8831849552393</v>
      </c>
      <c r="JK116" s="18">
        <v>195.61258362460137</v>
      </c>
      <c r="JL116" s="18">
        <v>203.0217926750183</v>
      </c>
      <c r="JM116" s="18">
        <v>213.00087179040909</v>
      </c>
      <c r="JN116" s="18">
        <v>220.51604425823686</v>
      </c>
      <c r="JO116" s="18">
        <v>222.51494639444351</v>
      </c>
      <c r="JP116" s="18">
        <v>223.8328021003008</v>
      </c>
      <c r="JQ116" s="18">
        <v>224.30706555104254</v>
      </c>
      <c r="JR116" s="18">
        <v>219.54488439381123</v>
      </c>
      <c r="JS116" s="18">
        <v>227.57958623826505</v>
      </c>
      <c r="JT116" s="18">
        <v>234.57008547425269</v>
      </c>
      <c r="JU116" s="18">
        <v>234.29848991894724</v>
      </c>
      <c r="JV116" s="18">
        <v>240.00816920661924</v>
      </c>
      <c r="JW116" s="18">
        <v>250.08601034212114</v>
      </c>
      <c r="JX116" s="18">
        <v>255.52306530344487</v>
      </c>
      <c r="JY116" s="18">
        <v>252.83077148437499</v>
      </c>
      <c r="JZ116" s="18">
        <v>247.30832852649689</v>
      </c>
      <c r="KA116" s="18">
        <v>249.17040411400794</v>
      </c>
      <c r="KB116" s="18">
        <v>246.53572147333622</v>
      </c>
      <c r="KC116" s="18">
        <v>246.11083903265001</v>
      </c>
      <c r="KD116" s="18">
        <v>246.42255665862561</v>
      </c>
      <c r="KE116" s="18">
        <v>247.24557349288463</v>
      </c>
      <c r="KF116" s="18">
        <v>240.44231058669089</v>
      </c>
      <c r="KG116" s="18">
        <v>237.54734887218476</v>
      </c>
      <c r="KH116" s="18">
        <v>238.36419308018685</v>
      </c>
      <c r="KI116" s="18">
        <v>238.90738419079781</v>
      </c>
      <c r="KJ116" s="18">
        <v>237.67594525253773</v>
      </c>
      <c r="KK116" s="18">
        <v>240.92480420577527</v>
      </c>
      <c r="KL116" s="18">
        <v>238.7901042919159</v>
      </c>
      <c r="KM116" s="18">
        <v>239.42485602533819</v>
      </c>
      <c r="KN116" s="18">
        <v>234.34375584483146</v>
      </c>
      <c r="KO116" s="18">
        <v>244.18292209839822</v>
      </c>
      <c r="KP116" s="18">
        <v>230.24410323917866</v>
      </c>
      <c r="KQ116" s="18">
        <v>217.83815323376658</v>
      </c>
      <c r="KR116" s="18">
        <v>205.79124432229995</v>
      </c>
      <c r="KS116" s="18">
        <v>206.15131418728828</v>
      </c>
      <c r="KT116" s="18">
        <v>204.45795705080033</v>
      </c>
      <c r="KU116" s="18">
        <v>208.28395655906201</v>
      </c>
      <c r="KV116" s="18">
        <v>213.1911944333315</v>
      </c>
      <c r="KW116" s="18">
        <v>215.2662256267071</v>
      </c>
      <c r="KX116" s="18">
        <v>213.7107238099575</v>
      </c>
      <c r="KY116" s="18">
        <v>212.26221418166159</v>
      </c>
      <c r="KZ116" s="18">
        <v>211.30134202766419</v>
      </c>
      <c r="LA116" s="18">
        <v>216.84641794848443</v>
      </c>
      <c r="LB116" s="18">
        <v>212.30027871024609</v>
      </c>
      <c r="LC116" s="18">
        <v>208.18313699686527</v>
      </c>
      <c r="LD116" s="18">
        <v>202.82735494792462</v>
      </c>
      <c r="LE116" s="18">
        <v>217.78259959745407</v>
      </c>
      <c r="LF116" s="18">
        <v>226.88413701331615</v>
      </c>
      <c r="LG116" s="18">
        <v>231.23789606654643</v>
      </c>
      <c r="LH116" s="18">
        <v>230.07229847502708</v>
      </c>
      <c r="LI116" s="18">
        <v>230.34286525928977</v>
      </c>
      <c r="LJ116" s="18">
        <v>228.98694502484798</v>
      </c>
      <c r="LK116" s="18">
        <v>228.43449497485159</v>
      </c>
      <c r="LL116" s="18">
        <v>226.39649953901767</v>
      </c>
      <c r="LM116" s="18">
        <v>230.80169714438915</v>
      </c>
      <c r="LN116" s="18">
        <v>231.63191537594795</v>
      </c>
      <c r="LO116" s="18">
        <v>244.0656421995163</v>
      </c>
      <c r="LP116" s="18">
        <v>253.39762432897092</v>
      </c>
      <c r="LQ116" s="18">
        <v>258.98899494671821</v>
      </c>
      <c r="LR116" s="18">
        <v>256.5415486358404</v>
      </c>
      <c r="LS116" s="18">
        <v>259.8500763095617</v>
      </c>
      <c r="LT116" s="18">
        <v>256.8059427938461</v>
      </c>
      <c r="LU116" s="18">
        <v>254.05192271220685</v>
      </c>
      <c r="LV116" s="18">
        <v>248.75580938374998</v>
      </c>
      <c r="LW116" s="18">
        <v>243.81359329402449</v>
      </c>
      <c r="LX116" s="18">
        <v>249.77223517405989</v>
      </c>
      <c r="LY116" s="18">
        <v>251.50982946538926</v>
      </c>
      <c r="LZ116" s="18">
        <v>251.94705715858939</v>
      </c>
      <c r="MA116" s="18">
        <v>255.60845329999924</v>
      </c>
      <c r="MB116" s="18">
        <v>269.11930340540408</v>
      </c>
      <c r="MC116" s="18">
        <v>280.12509602153301</v>
      </c>
      <c r="MD116" s="18">
        <v>285.80905603313442</v>
      </c>
      <c r="ME116" s="18">
        <v>276.02750095796586</v>
      </c>
      <c r="MF116" s="18">
        <v>264.63900551390645</v>
      </c>
      <c r="MG116" s="18">
        <v>259.52292711794377</v>
      </c>
      <c r="MH116" s="18">
        <v>259.86345033311846</v>
      </c>
      <c r="MI116" s="18">
        <v>257.41909033536911</v>
      </c>
      <c r="MJ116" s="18">
        <v>254.49326548957825</v>
      </c>
      <c r="MK116" s="18">
        <v>258.12791358387472</v>
      </c>
      <c r="ML116" s="18">
        <v>264.94866559779643</v>
      </c>
      <c r="MM116" s="18">
        <v>267.09159567999842</v>
      </c>
      <c r="MN116" s="18">
        <v>271.88155365538597</v>
      </c>
      <c r="MO116" s="18">
        <v>269.23452576220035</v>
      </c>
      <c r="MP116" s="18">
        <v>270.27564205753799</v>
      </c>
      <c r="MQ116" s="18">
        <v>269.99170124971863</v>
      </c>
      <c r="MR116" s="18">
        <v>269.20777771508693</v>
      </c>
      <c r="MS116" s="18">
        <v>270.8836457438469</v>
      </c>
      <c r="MT116" s="18">
        <v>269.14090759730334</v>
      </c>
      <c r="MU116" s="18">
        <v>268.98453439879415</v>
      </c>
      <c r="MV116" s="18">
        <v>274.37632343423365</v>
      </c>
      <c r="MW116" s="18">
        <v>286.74215136897567</v>
      </c>
      <c r="MX116" s="18">
        <v>289.03116693925853</v>
      </c>
      <c r="MY116" s="18">
        <v>278.96052720105649</v>
      </c>
      <c r="MZ116" s="18">
        <v>268.56376704227927</v>
      </c>
      <c r="NA116" s="18">
        <v>278.52638582098484</v>
      </c>
      <c r="NB116" s="18">
        <v>285.57861131954189</v>
      </c>
      <c r="NC116" s="18">
        <v>287.47360758042339</v>
      </c>
      <c r="ND116" s="18">
        <v>289.26675550806527</v>
      </c>
      <c r="NE116" s="18">
        <v>295.66262508130075</v>
      </c>
      <c r="NF116" s="18">
        <v>298.74996698081492</v>
      </c>
      <c r="NG116" s="18">
        <v>295.34370605802536</v>
      </c>
      <c r="NH116" s="18">
        <v>297.11113470959668</v>
      </c>
      <c r="NI116" s="18">
        <v>302.26116254997254</v>
      </c>
      <c r="NJ116" s="18">
        <v>303.75082301998134</v>
      </c>
      <c r="NK116" s="18">
        <v>301.95973263442517</v>
      </c>
      <c r="NL116" s="18">
        <v>297.55144871592523</v>
      </c>
      <c r="NM116" s="18">
        <v>300.61718642354009</v>
      </c>
      <c r="NN116" s="18">
        <v>317.61659913516041</v>
      </c>
      <c r="NO116" s="18">
        <v>319.53525713002682</v>
      </c>
      <c r="NP116" s="18">
        <v>330.64804193460941</v>
      </c>
      <c r="NQ116" s="18">
        <v>330.27871313023564</v>
      </c>
      <c r="NR116" s="18">
        <v>324.83445677161217</v>
      </c>
      <c r="NS116" s="18">
        <v>329.26228733992576</v>
      </c>
      <c r="NT116" s="18">
        <v>329.84045666599275</v>
      </c>
      <c r="NU116" s="18">
        <v>339.92138411462309</v>
      </c>
      <c r="NV116" s="18">
        <v>345.54567540574072</v>
      </c>
      <c r="NW116" s="18">
        <v>346.0240539406538</v>
      </c>
      <c r="NX116" s="18">
        <v>348.9858857729435</v>
      </c>
      <c r="NY116" s="18">
        <v>341.2371822783947</v>
      </c>
      <c r="NZ116" s="18">
        <v>331.97721412193772</v>
      </c>
      <c r="OA116" s="18">
        <v>331.72310767436028</v>
      </c>
      <c r="OB116" s="18">
        <v>330.65627210295202</v>
      </c>
      <c r="OC116" s="18">
        <v>325.48361129963394</v>
      </c>
      <c r="OD116" s="18">
        <v>326.02680241024495</v>
      </c>
      <c r="OE116" s="18">
        <v>323.65445638549329</v>
      </c>
      <c r="OF116" s="18">
        <v>320.17206640553474</v>
      </c>
      <c r="OG116" s="18">
        <v>317.99415810787679</v>
      </c>
      <c r="OH116" s="18">
        <v>310.86991863632198</v>
      </c>
      <c r="OI116" s="18">
        <v>310.49853228986262</v>
      </c>
      <c r="OJ116" s="18">
        <v>308.74447766184807</v>
      </c>
      <c r="OK116" s="18">
        <v>313.35954455995562</v>
      </c>
      <c r="OL116" s="18">
        <v>319.76775938570501</v>
      </c>
      <c r="OM116" s="18">
        <v>323.02587727832798</v>
      </c>
      <c r="ON116" s="18">
        <v>320.28420244920255</v>
      </c>
      <c r="OO116" s="18">
        <v>318.75339113748072</v>
      </c>
      <c r="OP116" s="18">
        <v>311.52833210372921</v>
      </c>
      <c r="OQ116" s="18">
        <v>305.44829524064062</v>
      </c>
      <c r="OR116" s="18">
        <v>296.79118691527844</v>
      </c>
      <c r="OS116" s="18">
        <v>299.53080420231817</v>
      </c>
      <c r="OT116" s="18">
        <v>294.84680964434148</v>
      </c>
      <c r="OU116" s="18">
        <v>283.400703021884</v>
      </c>
      <c r="OV116" s="18">
        <v>278.9831601639986</v>
      </c>
      <c r="OW116" s="18">
        <v>275.51723052072526</v>
      </c>
      <c r="OX116" s="18">
        <v>279.74856581985949</v>
      </c>
      <c r="OY116" s="18">
        <v>278.03669080460077</v>
      </c>
      <c r="OZ116" s="18">
        <v>277.74451982843874</v>
      </c>
      <c r="PA116" s="18">
        <v>281.74232410085199</v>
      </c>
      <c r="PB116" s="18">
        <v>272.7128006579876</v>
      </c>
      <c r="PC116" s="18">
        <v>270.07297416210173</v>
      </c>
      <c r="PD116" s="18">
        <v>261.25949263823031</v>
      </c>
      <c r="PE116" s="18">
        <v>250.1024706788063</v>
      </c>
      <c r="PF116" s="18">
        <v>247.61284475517272</v>
      </c>
      <c r="PG116" s="18">
        <v>244.83722048163415</v>
      </c>
      <c r="PH116" s="18">
        <v>241.39701011443137</v>
      </c>
      <c r="PI116" s="18">
        <v>237.22637230682375</v>
      </c>
      <c r="PJ116" s="18">
        <v>241.40112519860267</v>
      </c>
      <c r="PK116" s="18">
        <v>247.02027263450623</v>
      </c>
      <c r="PL116" s="18">
        <v>247.8453470108509</v>
      </c>
      <c r="PM116" s="18">
        <v>249.31648960208892</v>
      </c>
      <c r="PN116" s="18">
        <v>252.83282902646064</v>
      </c>
      <c r="PO116" s="18">
        <v>256.89956095874311</v>
      </c>
      <c r="PP116" s="18">
        <v>259.36449637734887</v>
      </c>
      <c r="PQ116" s="18">
        <v>259.60420003032687</v>
      </c>
      <c r="PR116" s="18">
        <v>258.43654489672184</v>
      </c>
      <c r="PS116" s="18">
        <v>247.48424837481974</v>
      </c>
      <c r="PT116" s="18">
        <v>247.73835482239724</v>
      </c>
      <c r="PU116" s="18">
        <v>244.20349751925468</v>
      </c>
      <c r="PV116" s="18">
        <v>239.30037472915649</v>
      </c>
      <c r="PW116" s="18">
        <v>239.69953789377215</v>
      </c>
      <c r="PX116" s="18">
        <v>242.0595386660099</v>
      </c>
      <c r="PY116" s="18">
        <v>238.56480343353749</v>
      </c>
      <c r="PZ116" s="18">
        <v>237.90638996613023</v>
      </c>
      <c r="QA116" s="18">
        <v>238.39711375355719</v>
      </c>
      <c r="QB116" s="18">
        <v>236.49491609537603</v>
      </c>
      <c r="QC116" s="18">
        <v>236.47845575869084</v>
      </c>
      <c r="QD116" s="18">
        <v>228.62173130464555</v>
      </c>
      <c r="QE116" s="18">
        <v>228.64127795445921</v>
      </c>
      <c r="QF116" s="18">
        <v>228.75650031125545</v>
      </c>
      <c r="QG116" s="18">
        <v>223.10134588885307</v>
      </c>
      <c r="QH116" s="18">
        <v>223.03859085524081</v>
      </c>
      <c r="QI116" s="18">
        <v>226.30802522933485</v>
      </c>
      <c r="QJ116" s="18">
        <v>231.28007567930223</v>
      </c>
      <c r="QK116" s="18">
        <v>228.28429440259933</v>
      </c>
      <c r="QL116" s="18">
        <v>230.5877127674818</v>
      </c>
      <c r="QM116" s="18">
        <v>226.33580204749109</v>
      </c>
      <c r="QN116" s="18">
        <v>226.89030963957308</v>
      </c>
      <c r="QO116" s="18">
        <v>227.5302052282095</v>
      </c>
      <c r="QP116" s="18">
        <v>228.08677036237717</v>
      </c>
      <c r="QQ116" s="18">
        <v>227.34502644050121</v>
      </c>
      <c r="QR116" s="18">
        <v>226.17325622272492</v>
      </c>
      <c r="QS116" s="18">
        <v>225.07761506211756</v>
      </c>
      <c r="QT116" s="18">
        <v>228.85423356032373</v>
      </c>
      <c r="QU116" s="18">
        <v>228.87378021013737</v>
      </c>
      <c r="QV116" s="18">
        <v>231.51052039289473</v>
      </c>
      <c r="QW116" s="18">
        <v>236.09369538867475</v>
      </c>
      <c r="QX116" s="18">
        <v>236.47022559034824</v>
      </c>
      <c r="QY116" s="18">
        <v>235.55050427806376</v>
      </c>
      <c r="QZ116" s="18">
        <v>239.11313839936255</v>
      </c>
      <c r="RA116" s="18">
        <v>239.82196164786816</v>
      </c>
      <c r="RB116" s="18">
        <v>243.07287814319133</v>
      </c>
      <c r="RC116" s="18">
        <v>243.48335778927805</v>
      </c>
      <c r="RD116" s="18">
        <v>243.20558960771561</v>
      </c>
      <c r="RE116" s="18">
        <v>242.33010545027255</v>
      </c>
      <c r="RF116" s="18">
        <v>239.59974710261821</v>
      </c>
      <c r="RG116" s="18">
        <v>237.14715693652627</v>
      </c>
      <c r="RH116" s="18">
        <v>232.77488000452516</v>
      </c>
      <c r="RI116" s="18">
        <v>234.47029468309881</v>
      </c>
      <c r="RJ116" s="18">
        <v>231.24406869280338</v>
      </c>
      <c r="RK116" s="18">
        <v>234.86945784771441</v>
      </c>
      <c r="RL116" s="18">
        <v>234.0690739763975</v>
      </c>
      <c r="RM116" s="18">
        <v>233.24502837109566</v>
      </c>
      <c r="RN116" s="18">
        <v>234.30672008728979</v>
      </c>
      <c r="RO116" s="18">
        <v>238.15638132953646</v>
      </c>
      <c r="RP116" s="18">
        <v>237.81997319853306</v>
      </c>
      <c r="RQ116" s="18">
        <v>236.18525601148608</v>
      </c>
      <c r="RR116" s="18">
        <v>233.89006781494615</v>
      </c>
      <c r="RS116" s="18">
        <v>229.15566347587111</v>
      </c>
      <c r="RT116" s="18">
        <v>230.12373702716826</v>
      </c>
      <c r="RU116" s="18">
        <v>227.26786861228945</v>
      </c>
      <c r="RV116" s="18">
        <v>221.27630605888365</v>
      </c>
      <c r="RW116" s="18">
        <v>219.27226006746289</v>
      </c>
      <c r="RX116" s="18">
        <v>216.74765592837335</v>
      </c>
      <c r="RY116" s="18">
        <v>218.3299057922363</v>
      </c>
      <c r="RZ116" s="18">
        <v>217.11286964857578</v>
      </c>
      <c r="SA116" s="18">
        <v>214.31255487000942</v>
      </c>
      <c r="SB116" s="18">
        <v>212.28278960251808</v>
      </c>
      <c r="SC116" s="18">
        <v>213.80331320381165</v>
      </c>
      <c r="SD116" s="18">
        <v>216.72296542334558</v>
      </c>
      <c r="SE116" s="18">
        <v>217.84123954689503</v>
      </c>
      <c r="SF116" s="18">
        <v>218.42352395713328</v>
      </c>
      <c r="SG116" s="18">
        <v>223.29269730281831</v>
      </c>
      <c r="SH116" s="18">
        <v>223.01390035021305</v>
      </c>
      <c r="SI116" s="18">
        <v>222.95526040077209</v>
      </c>
      <c r="SJ116" s="18">
        <v>225.34200922012329</v>
      </c>
      <c r="SK116" s="18">
        <v>226.06832157635691</v>
      </c>
      <c r="SL116" s="18">
        <v>226.53744117188452</v>
      </c>
      <c r="SM116" s="18">
        <v>226.33271573436258</v>
      </c>
      <c r="SN116" s="18">
        <v>224.90889661109446</v>
      </c>
      <c r="SO116" s="18">
        <v>227.39234990847109</v>
      </c>
      <c r="SP116" s="5">
        <v>227.91805191135407</v>
      </c>
      <c r="SQ116" s="5">
        <v>228.21125165855887</v>
      </c>
      <c r="SR116" s="5">
        <v>226.920143999815</v>
      </c>
      <c r="SS116" s="5">
        <v>239.89706193399428</v>
      </c>
    </row>
    <row r="117" spans="1:513" x14ac:dyDescent="0.25">
      <c r="A117" s="5" t="s">
        <v>338</v>
      </c>
      <c r="B117" s="5" t="str">
        <f ca="1">_xlfn.XLOOKUP(A117,bonds[worksheet get],bonds[unique lookup],"-")</f>
        <v>VATFAL 3 03/19/77 nc-27</v>
      </c>
      <c r="C117" s="5" t="str">
        <f ca="1">_xlfn.XLOOKUP(A117,bonds[worksheet get],bonds[ID_ISIN],"-")</f>
        <v>XS1205618470</v>
      </c>
      <c r="D117" s="18">
        <f ca="1">_xll.BDH(A117,"blp_i_sprd_mid","-2AY",,"Dates=H","Fill=C","Sort=R","Dir=H","factor="&amp;_xlfn.XLOOKUP(A117,bonds[worksheet get],bonds[yas/blp factor]),"cols=510;rows=1")</f>
        <v>263.63564243316648</v>
      </c>
      <c r="E117" s="18">
        <v>264.53281086921692</v>
      </c>
      <c r="F117" s="18">
        <v>267.03948749065398</v>
      </c>
      <c r="G117" s="18">
        <v>267.21832173347474</v>
      </c>
      <c r="H117" s="18">
        <v>266.64385419368745</v>
      </c>
      <c r="I117" s="18">
        <v>271.16866025924685</v>
      </c>
      <c r="J117" s="18">
        <v>271.27156487941744</v>
      </c>
      <c r="K117" s="18">
        <v>269.26042895317079</v>
      </c>
      <c r="L117" s="18">
        <v>268.12548090934757</v>
      </c>
      <c r="M117" s="18">
        <v>266.80470510482792</v>
      </c>
      <c r="N117" s="18">
        <v>264.65769511699676</v>
      </c>
      <c r="O117" s="18">
        <v>266.38009866237644</v>
      </c>
      <c r="P117" s="18">
        <v>262.49569901943204</v>
      </c>
      <c r="Q117" s="18">
        <v>263.24800172805789</v>
      </c>
      <c r="R117" s="18">
        <v>258.81411139488216</v>
      </c>
      <c r="S117" s="18">
        <v>256.48427086830139</v>
      </c>
      <c r="T117" s="18">
        <v>267.15737822055814</v>
      </c>
      <c r="U117" s="18">
        <v>265.10727840900421</v>
      </c>
      <c r="V117" s="18">
        <v>266.20925701141357</v>
      </c>
      <c r="W117" s="18">
        <v>255.6420515012741</v>
      </c>
      <c r="X117" s="18">
        <v>249.11310302734375</v>
      </c>
      <c r="Y117" s="18">
        <v>247.53756335735321</v>
      </c>
      <c r="Z117" s="18">
        <v>251.2171528339386</v>
      </c>
      <c r="AA117" s="18">
        <v>260.51253716468813</v>
      </c>
      <c r="AB117" s="18">
        <v>266.58690697669982</v>
      </c>
      <c r="AC117" s="18">
        <v>272.28862219333649</v>
      </c>
      <c r="AD117" s="18">
        <v>273.0549119377136</v>
      </c>
      <c r="AE117" s="18">
        <v>274.52954513549804</v>
      </c>
      <c r="AF117" s="18">
        <v>272.01587499618529</v>
      </c>
      <c r="AG117" s="18">
        <v>270.8659408426285</v>
      </c>
      <c r="AH117" s="18">
        <v>277.52676708221435</v>
      </c>
      <c r="AI117" s="18">
        <v>281.82178613185886</v>
      </c>
      <c r="AJ117" s="18">
        <v>284.36842571258546</v>
      </c>
      <c r="AK117" s="18">
        <v>285.05978490829472</v>
      </c>
      <c r="AL117" s="18">
        <v>286.11180981159214</v>
      </c>
      <c r="AM117" s="18">
        <v>290.47776311397553</v>
      </c>
      <c r="AN117" s="18">
        <v>296.11254037380218</v>
      </c>
      <c r="AO117" s="18">
        <v>299.59331412792204</v>
      </c>
      <c r="AP117" s="18">
        <v>300.31364646911618</v>
      </c>
      <c r="AQ117" s="18">
        <v>297.58817264556882</v>
      </c>
      <c r="AR117" s="18">
        <v>296.49918200492857</v>
      </c>
      <c r="AS117" s="18">
        <v>296.1395153713226</v>
      </c>
      <c r="AT117" s="18">
        <v>293.74173781394961</v>
      </c>
      <c r="AU117" s="18">
        <v>296.9857310342789</v>
      </c>
      <c r="AV117" s="18">
        <v>297.1335939836502</v>
      </c>
      <c r="AW117" s="18">
        <v>301.51453339576722</v>
      </c>
      <c r="AX117" s="18">
        <v>300.07886408329011</v>
      </c>
      <c r="AY117" s="18">
        <v>294.77078401565552</v>
      </c>
      <c r="AZ117" s="18">
        <v>288.78133549213408</v>
      </c>
      <c r="BA117" s="18">
        <v>286.99898750782012</v>
      </c>
      <c r="BB117" s="18">
        <v>285.16668582439422</v>
      </c>
      <c r="BC117" s="18">
        <v>290.04716222763057</v>
      </c>
      <c r="BD117" s="18">
        <v>290.36986312389377</v>
      </c>
      <c r="BE117" s="18">
        <v>291.20109267711638</v>
      </c>
      <c r="BF117" s="18">
        <v>295.6469718980789</v>
      </c>
      <c r="BG117" s="18">
        <v>290.28594090938572</v>
      </c>
      <c r="BH117" s="18">
        <v>292.64875087738039</v>
      </c>
      <c r="BI117" s="18">
        <v>290.36386868000028</v>
      </c>
      <c r="BJ117" s="18">
        <v>288.50359292507176</v>
      </c>
      <c r="BK117" s="18">
        <v>287.04494491100309</v>
      </c>
      <c r="BL117" s="18">
        <v>308.19034574508669</v>
      </c>
      <c r="BM117" s="18">
        <v>324.76997848033909</v>
      </c>
      <c r="BN117" s="18">
        <v>331.81944449901584</v>
      </c>
      <c r="BO117" s="18">
        <v>347.64377730369569</v>
      </c>
      <c r="BP117" s="18">
        <v>353.15367031574249</v>
      </c>
      <c r="BQ117" s="18">
        <v>354.12077393054966</v>
      </c>
      <c r="BR117" s="18">
        <v>356.12591541290283</v>
      </c>
      <c r="BS117" s="18">
        <v>357.89127913951876</v>
      </c>
      <c r="BT117" s="18">
        <v>365.52220621585843</v>
      </c>
      <c r="BU117" s="18">
        <v>365.92483303070071</v>
      </c>
      <c r="BV117" s="18">
        <v>368.68527444362638</v>
      </c>
      <c r="BW117" s="18">
        <v>370.164903011322</v>
      </c>
      <c r="BX117" s="18">
        <v>400.69260761260989</v>
      </c>
      <c r="BY117" s="18">
        <v>411.73037696838384</v>
      </c>
      <c r="BZ117" s="18">
        <v>399.86837157726285</v>
      </c>
      <c r="CA117" s="18">
        <v>400.48879652023317</v>
      </c>
      <c r="CB117" s="18">
        <v>410.10788082122804</v>
      </c>
      <c r="CC117" s="18">
        <v>375.97152099609372</v>
      </c>
      <c r="CD117" s="18">
        <v>342.35168241977692</v>
      </c>
      <c r="CE117" s="18">
        <v>290.9543214035034</v>
      </c>
      <c r="CF117" s="18">
        <v>287.74929206848145</v>
      </c>
      <c r="CG117" s="18">
        <v>261.11397970199585</v>
      </c>
      <c r="CH117" s="18">
        <v>260.32371218204497</v>
      </c>
      <c r="CI117" s="18">
        <v>267.70986613273624</v>
      </c>
      <c r="CJ117" s="18">
        <v>232.54545917987824</v>
      </c>
      <c r="CK117" s="18">
        <v>221.37181576251984</v>
      </c>
      <c r="CL117" s="18">
        <v>215.36238575935366</v>
      </c>
      <c r="CM117" s="18">
        <v>215.1735607767105</v>
      </c>
      <c r="CN117" s="18">
        <v>222.69758693695067</v>
      </c>
      <c r="CO117" s="18">
        <v>220.98917042732236</v>
      </c>
      <c r="CP117" s="18">
        <v>206.29778751850128</v>
      </c>
      <c r="CQ117" s="18">
        <v>196.36799120903015</v>
      </c>
      <c r="CR117" s="18">
        <v>191.17280650138855</v>
      </c>
      <c r="CS117" s="18">
        <v>187.08159854412079</v>
      </c>
      <c r="CT117" s="18">
        <v>175.87898198127746</v>
      </c>
      <c r="CU117" s="18">
        <v>178.06395678043367</v>
      </c>
      <c r="CV117" s="18">
        <v>178.41962711811067</v>
      </c>
      <c r="CW117" s="18">
        <v>180.84138245105743</v>
      </c>
      <c r="CX117" s="18">
        <v>182.33399898052215</v>
      </c>
      <c r="CY117" s="18">
        <v>187.79493736743927</v>
      </c>
      <c r="CZ117" s="18">
        <v>191.20977223873138</v>
      </c>
      <c r="DA117" s="18">
        <v>190.01987512588499</v>
      </c>
      <c r="DB117" s="18">
        <v>192.07696845531464</v>
      </c>
      <c r="DC117" s="18">
        <v>193.81036181449892</v>
      </c>
      <c r="DD117" s="18">
        <v>191.16681205749512</v>
      </c>
      <c r="DE117" s="18">
        <v>188.67412247180937</v>
      </c>
      <c r="DF117" s="18">
        <v>189.8210594034195</v>
      </c>
      <c r="DG117" s="18">
        <v>193.90627291679382</v>
      </c>
      <c r="DH117" s="18">
        <v>198.85868264675142</v>
      </c>
      <c r="DI117" s="18">
        <v>198.90563912391664</v>
      </c>
      <c r="DJ117" s="18">
        <v>195.36492093086241</v>
      </c>
      <c r="DK117" s="18">
        <v>192.55352674484251</v>
      </c>
      <c r="DL117" s="18">
        <v>192.93717115402222</v>
      </c>
      <c r="DM117" s="18">
        <v>195.62368109226227</v>
      </c>
      <c r="DN117" s="18">
        <v>187.89384569168092</v>
      </c>
      <c r="DO117" s="18">
        <v>185.88370883941653</v>
      </c>
      <c r="DP117" s="18">
        <v>181.75453607082366</v>
      </c>
      <c r="DQ117" s="18">
        <v>181.38188147544861</v>
      </c>
      <c r="DR117" s="18">
        <v>178.88020022392271</v>
      </c>
      <c r="DS117" s="18">
        <v>180.04312233924867</v>
      </c>
      <c r="DT117" s="18">
        <v>182.64071469306947</v>
      </c>
      <c r="DU117" s="18">
        <v>184.56593025684356</v>
      </c>
      <c r="DV117" s="18">
        <v>182.67568228244781</v>
      </c>
      <c r="DW117" s="18">
        <v>182.37995638370515</v>
      </c>
      <c r="DX117" s="18">
        <v>185.14739131450651</v>
      </c>
      <c r="DY117" s="18">
        <v>184.84567097187042</v>
      </c>
      <c r="DZ117" s="18">
        <v>188.55822988986969</v>
      </c>
      <c r="EA117" s="18">
        <v>191.03193706989288</v>
      </c>
      <c r="EB117" s="18">
        <v>189.67819182395937</v>
      </c>
      <c r="EC117" s="18">
        <v>188.25351232528686</v>
      </c>
      <c r="ED117" s="18">
        <v>183.27812389373781</v>
      </c>
      <c r="EE117" s="18">
        <v>179.29581500053405</v>
      </c>
      <c r="EF117" s="18">
        <v>179.6834557056427</v>
      </c>
      <c r="EG117" s="18">
        <v>184.94657744407652</v>
      </c>
      <c r="EH117" s="18">
        <v>184.48100896835325</v>
      </c>
      <c r="EI117" s="18">
        <v>184.90161911487581</v>
      </c>
      <c r="EJ117" s="18">
        <v>185.93366253852844</v>
      </c>
      <c r="EK117" s="18">
        <v>185.95064679622649</v>
      </c>
      <c r="EL117" s="18">
        <v>186.5071310043335</v>
      </c>
      <c r="EM117" s="18">
        <v>190.04884827136993</v>
      </c>
      <c r="EN117" s="18">
        <v>190.05484271526336</v>
      </c>
      <c r="EO117" s="18">
        <v>190.83711764335632</v>
      </c>
      <c r="EP117" s="18">
        <v>193.23289705276491</v>
      </c>
      <c r="EQ117" s="18">
        <v>196.80059024333954</v>
      </c>
      <c r="ER117" s="18">
        <v>194.68854784488678</v>
      </c>
      <c r="ES117" s="18">
        <v>195.37091537475584</v>
      </c>
      <c r="ET117" s="18">
        <v>198.55396508216859</v>
      </c>
      <c r="EU117" s="18">
        <v>201.80495182037353</v>
      </c>
      <c r="EV117" s="18">
        <v>206.68842544555665</v>
      </c>
      <c r="EW117" s="18">
        <v>209.29201224327088</v>
      </c>
      <c r="EX117" s="18">
        <v>202.30948418140412</v>
      </c>
      <c r="EY117" s="18">
        <v>207.33083001613616</v>
      </c>
      <c r="EZ117" s="18">
        <v>208.36587066173553</v>
      </c>
      <c r="FA117" s="18">
        <v>209.45386222839355</v>
      </c>
      <c r="FB117" s="18">
        <v>208.91036598205568</v>
      </c>
      <c r="FC117" s="18">
        <v>209.31798816680907</v>
      </c>
      <c r="FD117" s="18">
        <v>214.5601293516159</v>
      </c>
      <c r="FE117" s="18">
        <v>212.66388693332672</v>
      </c>
      <c r="FF117" s="18">
        <v>213.55905722141267</v>
      </c>
      <c r="FG117" s="18">
        <v>209.14015299797057</v>
      </c>
      <c r="FH117" s="18">
        <v>208.09612068653107</v>
      </c>
      <c r="FI117" s="18">
        <v>206.65245878219605</v>
      </c>
      <c r="FJ117" s="18">
        <v>206.9142161655426</v>
      </c>
      <c r="FK117" s="18">
        <v>203.98493124961854</v>
      </c>
      <c r="FL117" s="18">
        <v>200.03659087181092</v>
      </c>
      <c r="FM117" s="18">
        <v>198.73579654693603</v>
      </c>
      <c r="FN117" s="18">
        <v>198.08440031051637</v>
      </c>
      <c r="FO117" s="18">
        <v>193.58257294654845</v>
      </c>
      <c r="FP117" s="18">
        <v>198.31218917846681</v>
      </c>
      <c r="FQ117" s="18">
        <v>195.49679869651794</v>
      </c>
      <c r="FR117" s="18">
        <v>198.97057893276215</v>
      </c>
      <c r="FS117" s="18">
        <v>202.05971568584442</v>
      </c>
      <c r="FT117" s="18">
        <v>202.66115822315214</v>
      </c>
      <c r="FU117" s="18">
        <v>198.88765579223633</v>
      </c>
      <c r="FV117" s="18">
        <v>198.16832252502442</v>
      </c>
      <c r="FW117" s="18">
        <v>195.7915255212784</v>
      </c>
      <c r="FX117" s="18">
        <v>198.4200891685486</v>
      </c>
      <c r="FY117" s="18">
        <v>202.56624619483947</v>
      </c>
      <c r="FZ117" s="18">
        <v>203.03481189250948</v>
      </c>
      <c r="GA117" s="18">
        <v>199.95666495323181</v>
      </c>
      <c r="GB117" s="18">
        <v>200.09253901481628</v>
      </c>
      <c r="GC117" s="18">
        <v>204.35858491897582</v>
      </c>
      <c r="GD117" s="18">
        <v>206.61649211883545</v>
      </c>
      <c r="GE117" s="18">
        <v>205.17283021450044</v>
      </c>
      <c r="GF117" s="18">
        <v>209.49582333564757</v>
      </c>
      <c r="GG117" s="18">
        <v>212.82773506641388</v>
      </c>
      <c r="GH117" s="18">
        <v>211.50196389198305</v>
      </c>
      <c r="GI117" s="18">
        <v>218.05289199352265</v>
      </c>
      <c r="GJ117" s="18">
        <v>223.97340441226962</v>
      </c>
      <c r="GK117" s="18">
        <v>227.86080127716065</v>
      </c>
      <c r="GL117" s="18">
        <v>224.60781639099122</v>
      </c>
      <c r="GM117" s="18">
        <v>225.62687185287476</v>
      </c>
      <c r="GN117" s="18">
        <v>226.14738939762114</v>
      </c>
      <c r="GO117" s="18">
        <v>220.56856028079986</v>
      </c>
      <c r="GP117" s="18">
        <v>219.45759001255036</v>
      </c>
      <c r="GQ117" s="18">
        <v>220.57555379867554</v>
      </c>
      <c r="GR117" s="18">
        <v>220.98417505741119</v>
      </c>
      <c r="GS117" s="18">
        <v>222.12911384105684</v>
      </c>
      <c r="GT117" s="18">
        <v>223.23408966541291</v>
      </c>
      <c r="GU117" s="18">
        <v>224.28711364269256</v>
      </c>
      <c r="GV117" s="18">
        <v>223.00630079746244</v>
      </c>
      <c r="GW117" s="18">
        <v>218.2836780834198</v>
      </c>
      <c r="GX117" s="18">
        <v>220.55557231903074</v>
      </c>
      <c r="GY117" s="18">
        <v>221.04711671829224</v>
      </c>
      <c r="GZ117" s="18">
        <v>216.57026620388029</v>
      </c>
      <c r="HA117" s="18">
        <v>214.43024973392485</v>
      </c>
      <c r="HB117" s="18">
        <v>209.26104094982148</v>
      </c>
      <c r="HC117" s="18">
        <v>215.78899034976959</v>
      </c>
      <c r="HD117" s="18">
        <v>232.73128694057465</v>
      </c>
      <c r="HE117" s="18">
        <v>232.04891941070557</v>
      </c>
      <c r="HF117" s="18">
        <v>232.85017674446107</v>
      </c>
      <c r="HG117" s="18">
        <v>235.83041443347932</v>
      </c>
      <c r="HH117" s="18">
        <v>232.08988144397736</v>
      </c>
      <c r="HI117" s="18">
        <v>241.63803149223327</v>
      </c>
      <c r="HJ117" s="18">
        <v>245.41952651500702</v>
      </c>
      <c r="HK117" s="18">
        <v>244.54633585453033</v>
      </c>
      <c r="HL117" s="18">
        <v>244.18267292499542</v>
      </c>
      <c r="HM117" s="18">
        <v>244.54333863258364</v>
      </c>
      <c r="HN117" s="18">
        <v>246.82122731208801</v>
      </c>
      <c r="HO117" s="18">
        <v>244.39147938728331</v>
      </c>
      <c r="HP117" s="18">
        <v>240.77982694149017</v>
      </c>
      <c r="HQ117" s="18">
        <v>241.26537689685821</v>
      </c>
      <c r="HR117" s="18">
        <v>240.39718160629272</v>
      </c>
      <c r="HS117" s="18">
        <v>250.42388809204101</v>
      </c>
      <c r="HT117" s="18">
        <v>257.94092073440555</v>
      </c>
      <c r="HU117" s="18">
        <v>258.72519381046294</v>
      </c>
      <c r="HV117" s="18">
        <v>267.07745230197906</v>
      </c>
      <c r="HW117" s="18">
        <v>267.42712819576263</v>
      </c>
      <c r="HX117" s="18">
        <v>257.700143904686</v>
      </c>
      <c r="HY117" s="18">
        <v>252.66081473827364</v>
      </c>
      <c r="HZ117" s="18">
        <v>249.95732054233551</v>
      </c>
      <c r="IA117" s="18">
        <v>251.12723617553712</v>
      </c>
      <c r="IB117" s="18">
        <v>251.68172223567962</v>
      </c>
      <c r="IC117" s="18">
        <v>258.01984757900237</v>
      </c>
      <c r="ID117" s="18">
        <v>256.45629679679871</v>
      </c>
      <c r="IE117" s="18">
        <v>257.54229021549224</v>
      </c>
      <c r="IF117" s="18">
        <v>250.53078900814057</v>
      </c>
      <c r="IG117" s="18">
        <v>242.71203602313997</v>
      </c>
      <c r="IH117" s="18">
        <v>239.32517522335053</v>
      </c>
      <c r="II117" s="18">
        <v>236.2090634727478</v>
      </c>
      <c r="IJ117" s="18">
        <v>231.09880005359648</v>
      </c>
      <c r="IK117" s="18">
        <v>230.20163161754607</v>
      </c>
      <c r="IL117" s="18">
        <v>229.51426871776582</v>
      </c>
      <c r="IM117" s="18">
        <v>234.04506922721862</v>
      </c>
      <c r="IN117" s="18">
        <v>236.25801809787751</v>
      </c>
      <c r="IO117" s="18">
        <v>238.0203846025467</v>
      </c>
      <c r="IP117" s="18">
        <v>236.523771777153</v>
      </c>
      <c r="IQ117" s="18">
        <v>235.96229219913485</v>
      </c>
      <c r="IR117" s="18">
        <v>232.47652307510376</v>
      </c>
      <c r="IS117" s="18">
        <v>228.08259570121766</v>
      </c>
      <c r="IT117" s="18">
        <v>226.97662080287935</v>
      </c>
      <c r="IU117" s="18">
        <v>223.93044423103333</v>
      </c>
      <c r="IV117" s="18">
        <v>224.80763118743894</v>
      </c>
      <c r="IW117" s="18">
        <v>232.73927953243256</v>
      </c>
      <c r="IX117" s="18">
        <v>236.32395698070528</v>
      </c>
      <c r="IY117" s="18">
        <v>237.30604670524599</v>
      </c>
      <c r="IZ117" s="18">
        <v>234.49265437126161</v>
      </c>
      <c r="JA117" s="18">
        <v>239.527987241745</v>
      </c>
      <c r="JB117" s="18">
        <v>240.91869822502136</v>
      </c>
      <c r="JC117" s="18">
        <v>241.55211112976076</v>
      </c>
      <c r="JD117" s="18">
        <v>245.01390247821809</v>
      </c>
      <c r="JE117" s="18">
        <v>249.16805209636689</v>
      </c>
      <c r="JF117" s="18">
        <v>252.75073139667512</v>
      </c>
      <c r="JG117" s="18">
        <v>252.6578175163269</v>
      </c>
      <c r="JH117" s="18">
        <v>253.13137858390809</v>
      </c>
      <c r="JI117" s="18">
        <v>249.5836668729782</v>
      </c>
      <c r="JJ117" s="18">
        <v>247.645463347435</v>
      </c>
      <c r="JK117" s="18">
        <v>249.67358353137971</v>
      </c>
      <c r="JL117" s="18">
        <v>252.8146721315384</v>
      </c>
      <c r="JM117" s="18">
        <v>266.01843388080596</v>
      </c>
      <c r="JN117" s="18">
        <v>274.94915620803835</v>
      </c>
      <c r="JO117" s="18">
        <v>278.92547065734868</v>
      </c>
      <c r="JP117" s="18">
        <v>280.39410941123964</v>
      </c>
      <c r="JQ117" s="18">
        <v>280.66485846042633</v>
      </c>
      <c r="JR117" s="18">
        <v>278.60976327896117</v>
      </c>
      <c r="JS117" s="18">
        <v>284.00975815296175</v>
      </c>
      <c r="JT117" s="18">
        <v>290.66558902263642</v>
      </c>
      <c r="JU117" s="18">
        <v>290.63761495113368</v>
      </c>
      <c r="JV117" s="18">
        <v>294.6828655052185</v>
      </c>
      <c r="JW117" s="18">
        <v>297.44630414009094</v>
      </c>
      <c r="JX117" s="18">
        <v>302.02206297874454</v>
      </c>
      <c r="JY117" s="18">
        <v>298.95890214920041</v>
      </c>
      <c r="JZ117" s="18">
        <v>293.79768595695492</v>
      </c>
      <c r="KA117" s="18">
        <v>295.61500153064731</v>
      </c>
      <c r="KB117" s="18">
        <v>293.56490171909331</v>
      </c>
      <c r="KC117" s="18">
        <v>292.48390367031095</v>
      </c>
      <c r="KD117" s="18">
        <v>291.02026028633122</v>
      </c>
      <c r="KE117" s="18">
        <v>292.11224814891813</v>
      </c>
      <c r="KF117" s="18">
        <v>280.33616312026976</v>
      </c>
      <c r="KG117" s="18">
        <v>276.85039399623872</v>
      </c>
      <c r="KH117" s="18">
        <v>276.17701813220975</v>
      </c>
      <c r="KI117" s="18">
        <v>276.37883107662202</v>
      </c>
      <c r="KJ117" s="18">
        <v>275.16895248413084</v>
      </c>
      <c r="KK117" s="18">
        <v>278.33002256393434</v>
      </c>
      <c r="KL117" s="18">
        <v>277.66064299583434</v>
      </c>
      <c r="KM117" s="18">
        <v>278.33901422977448</v>
      </c>
      <c r="KN117" s="18">
        <v>273.01095268249514</v>
      </c>
      <c r="KO117" s="18">
        <v>273.81620631217953</v>
      </c>
      <c r="KP117" s="18">
        <v>268.99667342185973</v>
      </c>
      <c r="KQ117" s="18">
        <v>262.30087959289551</v>
      </c>
      <c r="KR117" s="18">
        <v>254.85977657318116</v>
      </c>
      <c r="KS117" s="18">
        <v>254.20937941074371</v>
      </c>
      <c r="KT117" s="18">
        <v>254.33126643657684</v>
      </c>
      <c r="KU117" s="18">
        <v>256.17056163787845</v>
      </c>
      <c r="KV117" s="18">
        <v>258.79612806320193</v>
      </c>
      <c r="KW117" s="18">
        <v>260.1828427505493</v>
      </c>
      <c r="KX117" s="18">
        <v>258.95198360443118</v>
      </c>
      <c r="KY117" s="18">
        <v>257.85699851989745</v>
      </c>
      <c r="KZ117" s="18">
        <v>255.94976628780367</v>
      </c>
      <c r="LA117" s="18">
        <v>257.22458468914033</v>
      </c>
      <c r="LB117" s="18">
        <v>252.86862212657928</v>
      </c>
      <c r="LC117" s="18">
        <v>253.56597576618194</v>
      </c>
      <c r="LD117" s="18">
        <v>254.22336644649505</v>
      </c>
      <c r="LE117" s="18">
        <v>259.24571135520932</v>
      </c>
      <c r="LF117" s="18">
        <v>267.27826617240908</v>
      </c>
      <c r="LG117" s="18">
        <v>270.49828161716465</v>
      </c>
      <c r="LH117" s="18">
        <v>268.01758091926575</v>
      </c>
      <c r="LI117" s="18">
        <v>267.74183650016784</v>
      </c>
      <c r="LJ117" s="18">
        <v>268.52011513233185</v>
      </c>
      <c r="LK117" s="18">
        <v>267.95264111042025</v>
      </c>
      <c r="LL117" s="18">
        <v>266.88662917137145</v>
      </c>
      <c r="LM117" s="18">
        <v>271.77310001850128</v>
      </c>
      <c r="LN117" s="18">
        <v>271.2425917339325</v>
      </c>
      <c r="LO117" s="18">
        <v>275.56558485507969</v>
      </c>
      <c r="LP117" s="18">
        <v>279.48295393943789</v>
      </c>
      <c r="LQ117" s="18">
        <v>284.81001641273502</v>
      </c>
      <c r="LR117" s="18">
        <v>278.33202071189879</v>
      </c>
      <c r="LS117" s="18">
        <v>281.30126858711242</v>
      </c>
      <c r="LT117" s="18">
        <v>278.27607256889343</v>
      </c>
      <c r="LU117" s="18">
        <v>274.23481831073758</v>
      </c>
      <c r="LV117" s="18">
        <v>268.9906789779663</v>
      </c>
      <c r="LW117" s="18">
        <v>262.68052770614622</v>
      </c>
      <c r="LX117" s="18">
        <v>266.58890512466434</v>
      </c>
      <c r="LY117" s="18">
        <v>268.52810772418974</v>
      </c>
      <c r="LZ117" s="18">
        <v>266.73177270412441</v>
      </c>
      <c r="MA117" s="18">
        <v>274.21183960914612</v>
      </c>
      <c r="MB117" s="18">
        <v>283.0136813926697</v>
      </c>
      <c r="MC117" s="18">
        <v>288.25682165145872</v>
      </c>
      <c r="MD117" s="18">
        <v>290.71054735183719</v>
      </c>
      <c r="ME117" s="18">
        <v>287.23876526355741</v>
      </c>
      <c r="MF117" s="18">
        <v>280.90063992023471</v>
      </c>
      <c r="MG117" s="18">
        <v>276.0821061038971</v>
      </c>
      <c r="MH117" s="18">
        <v>275.52362374782564</v>
      </c>
      <c r="MI117" s="18">
        <v>271.49236022949219</v>
      </c>
      <c r="MJ117" s="18">
        <v>268.41121606826783</v>
      </c>
      <c r="MK117" s="18">
        <v>270.88991861820222</v>
      </c>
      <c r="ML117" s="18">
        <v>275.16795341014864</v>
      </c>
      <c r="MM117" s="18">
        <v>277.02623101711276</v>
      </c>
      <c r="MN117" s="18">
        <v>278.81557251930241</v>
      </c>
      <c r="MO117" s="18">
        <v>276.03714777469634</v>
      </c>
      <c r="MP117" s="18">
        <v>276.35785052299497</v>
      </c>
      <c r="MQ117" s="18">
        <v>274.40765810966491</v>
      </c>
      <c r="MR117" s="18">
        <v>274.01302388668057</v>
      </c>
      <c r="MS117" s="18">
        <v>276.34985793113708</v>
      </c>
      <c r="MT117" s="18">
        <v>273.30468043327329</v>
      </c>
      <c r="MU117" s="18">
        <v>266.09436350345612</v>
      </c>
      <c r="MV117" s="18">
        <v>273.69931465625763</v>
      </c>
      <c r="MW117" s="18">
        <v>291.592729678154</v>
      </c>
      <c r="MX117" s="18">
        <v>293.78070169925689</v>
      </c>
      <c r="MY117" s="18">
        <v>286.21671257972719</v>
      </c>
      <c r="MZ117" s="18">
        <v>280.12435943603515</v>
      </c>
      <c r="NA117" s="18">
        <v>288.17190036296847</v>
      </c>
      <c r="NB117" s="18">
        <v>302.73739995002745</v>
      </c>
      <c r="NC117" s="18">
        <v>309.34727341651916</v>
      </c>
      <c r="ND117" s="18">
        <v>313.15174714088442</v>
      </c>
      <c r="NE117" s="18">
        <v>316.66948663234712</v>
      </c>
      <c r="NF117" s="18">
        <v>316.72243755340577</v>
      </c>
      <c r="NG117" s="18">
        <v>315.57749876976015</v>
      </c>
      <c r="NH117" s="18">
        <v>317.56066062450412</v>
      </c>
      <c r="NI117" s="18">
        <v>318.92539568424223</v>
      </c>
      <c r="NJ117" s="18">
        <v>315.54852562427521</v>
      </c>
      <c r="NK117" s="18">
        <v>312.65920366764072</v>
      </c>
      <c r="NL117" s="18">
        <v>309.68595949649813</v>
      </c>
      <c r="NM117" s="18">
        <v>311.21753991127014</v>
      </c>
      <c r="NN117" s="18">
        <v>314.98404882431032</v>
      </c>
      <c r="NO117" s="18">
        <v>314.88114420413973</v>
      </c>
      <c r="NP117" s="18">
        <v>317.26693287372586</v>
      </c>
      <c r="NQ117" s="18">
        <v>315.7343533849716</v>
      </c>
      <c r="NR117" s="18">
        <v>312.25557777881625</v>
      </c>
      <c r="NS117" s="18">
        <v>313.5563721036911</v>
      </c>
      <c r="NT117" s="18">
        <v>312.07174816608426</v>
      </c>
      <c r="NU117" s="18">
        <v>316.82634124755862</v>
      </c>
      <c r="NV117" s="18">
        <v>320.73471866607662</v>
      </c>
      <c r="NW117" s="18">
        <v>324.06163502693181</v>
      </c>
      <c r="NX117" s="18">
        <v>327.85711708545688</v>
      </c>
      <c r="NY117" s="18">
        <v>322.23432871341709</v>
      </c>
      <c r="NZ117" s="18">
        <v>313.04184900283815</v>
      </c>
      <c r="OA117" s="18">
        <v>312.66220088958738</v>
      </c>
      <c r="OB117" s="18">
        <v>311.01972326278684</v>
      </c>
      <c r="OC117" s="18">
        <v>308.4021494293213</v>
      </c>
      <c r="OD117" s="18">
        <v>308.67789384841916</v>
      </c>
      <c r="OE117" s="18">
        <v>308.57299108028411</v>
      </c>
      <c r="OF117" s="18">
        <v>305.2910330486298</v>
      </c>
      <c r="OG117" s="18">
        <v>303.99823131561277</v>
      </c>
      <c r="OH117" s="18">
        <v>299.94698631763458</v>
      </c>
      <c r="OI117" s="18">
        <v>299.85307336330413</v>
      </c>
      <c r="OJ117" s="18">
        <v>298.74110402107237</v>
      </c>
      <c r="OK117" s="18">
        <v>303.89632576942444</v>
      </c>
      <c r="OL117" s="18">
        <v>310.09058445930481</v>
      </c>
      <c r="OM117" s="18">
        <v>311.97983335971833</v>
      </c>
      <c r="ON117" s="18">
        <v>310.62009366989139</v>
      </c>
      <c r="OO117" s="18">
        <v>309.87078818321231</v>
      </c>
      <c r="OP117" s="18">
        <v>304.99530714988708</v>
      </c>
      <c r="OQ117" s="18">
        <v>300.59438625812527</v>
      </c>
      <c r="OR117" s="18">
        <v>295.14144046306615</v>
      </c>
      <c r="OS117" s="18">
        <v>294.32319887161253</v>
      </c>
      <c r="OT117" s="18">
        <v>288.96116880893703</v>
      </c>
      <c r="OU117" s="18">
        <v>282.78189622879029</v>
      </c>
      <c r="OV117" s="18">
        <v>279.99847611427305</v>
      </c>
      <c r="OW117" s="18">
        <v>278.65172438621522</v>
      </c>
      <c r="OX117" s="18">
        <v>280.87066770076751</v>
      </c>
      <c r="OY117" s="18">
        <v>278.9294669532776</v>
      </c>
      <c r="OZ117" s="18">
        <v>279.14226971149446</v>
      </c>
      <c r="PA117" s="18">
        <v>281.0045436143875</v>
      </c>
      <c r="PB117" s="18">
        <v>274.73035900592805</v>
      </c>
      <c r="PC117" s="18">
        <v>273.09887119293211</v>
      </c>
      <c r="PD117" s="18">
        <v>272.38653144359591</v>
      </c>
      <c r="PE117" s="18">
        <v>267.36218838691713</v>
      </c>
      <c r="PF117" s="18">
        <v>265.05932285785678</v>
      </c>
      <c r="PG117" s="18">
        <v>264.19812108516692</v>
      </c>
      <c r="PH117" s="18">
        <v>262.1410277557373</v>
      </c>
      <c r="PI117" s="18">
        <v>259.75024371623994</v>
      </c>
      <c r="PJ117" s="18">
        <v>261.81333148956298</v>
      </c>
      <c r="PK117" s="18">
        <v>263.70757575988767</v>
      </c>
      <c r="PL117" s="18">
        <v>264.88048861503597</v>
      </c>
      <c r="PM117" s="18">
        <v>265.39700986385344</v>
      </c>
      <c r="PN117" s="18">
        <v>268.35326977729795</v>
      </c>
      <c r="PO117" s="18">
        <v>272.13976016998288</v>
      </c>
      <c r="PP117" s="18">
        <v>272.66227586269383</v>
      </c>
      <c r="PQ117" s="18">
        <v>270.98383157253267</v>
      </c>
      <c r="PR117" s="18">
        <v>270.67311956405638</v>
      </c>
      <c r="PS117" s="18">
        <v>261.91723518371583</v>
      </c>
      <c r="PT117" s="18">
        <v>261.18091765880587</v>
      </c>
      <c r="PU117" s="18">
        <v>258.20767348766327</v>
      </c>
      <c r="PV117" s="18">
        <v>252.68679066181181</v>
      </c>
      <c r="PW117" s="18">
        <v>253.48105447769166</v>
      </c>
      <c r="PX117" s="18">
        <v>254.37722383975984</v>
      </c>
      <c r="PY117" s="18">
        <v>252.7247554731369</v>
      </c>
      <c r="PZ117" s="18">
        <v>251.15421117305755</v>
      </c>
      <c r="QA117" s="18">
        <v>249.11310302734375</v>
      </c>
      <c r="QB117" s="18">
        <v>248.58958826065063</v>
      </c>
      <c r="QC117" s="18">
        <v>248.08405682563782</v>
      </c>
      <c r="QD117" s="18">
        <v>244.39447660923005</v>
      </c>
      <c r="QE117" s="18">
        <v>244.97294044494629</v>
      </c>
      <c r="QF117" s="18">
        <v>244.11273774623871</v>
      </c>
      <c r="QG117" s="18">
        <v>237.72365962982175</v>
      </c>
      <c r="QH117" s="18">
        <v>239.1982928276062</v>
      </c>
      <c r="QI117" s="18">
        <v>241.75592222213743</v>
      </c>
      <c r="QJ117" s="18">
        <v>244.43843586444854</v>
      </c>
      <c r="QK117" s="18">
        <v>242.01268423557281</v>
      </c>
      <c r="QL117" s="18">
        <v>242.98078692436218</v>
      </c>
      <c r="QM117" s="18">
        <v>238.73572157382964</v>
      </c>
      <c r="QN117" s="18">
        <v>238.38005123615264</v>
      </c>
      <c r="QO117" s="18">
        <v>237.80058832645415</v>
      </c>
      <c r="QP117" s="18">
        <v>237.18515875339509</v>
      </c>
      <c r="QQ117" s="18">
        <v>238.57886695861816</v>
      </c>
      <c r="QR117" s="18">
        <v>236.92240229606628</v>
      </c>
      <c r="QS117" s="18">
        <v>236.5337625169754</v>
      </c>
      <c r="QT117" s="18">
        <v>238.172243847847</v>
      </c>
      <c r="QU117" s="18">
        <v>238.73572157382964</v>
      </c>
      <c r="QV117" s="18">
        <v>238.63481510162353</v>
      </c>
      <c r="QW117" s="18">
        <v>240.04950386047364</v>
      </c>
      <c r="QX117" s="18">
        <v>239.7807529592514</v>
      </c>
      <c r="QY117" s="18">
        <v>238.76369564533235</v>
      </c>
      <c r="QZ117" s="18">
        <v>240.55103899955751</v>
      </c>
      <c r="RA117" s="18">
        <v>241.92976109504698</v>
      </c>
      <c r="RB117" s="18">
        <v>244.80709416389465</v>
      </c>
      <c r="RC117" s="18">
        <v>242.98178599834441</v>
      </c>
      <c r="RD117" s="18">
        <v>243.98485627651215</v>
      </c>
      <c r="RE117" s="18">
        <v>245.06085895538331</v>
      </c>
      <c r="RF117" s="18">
        <v>244.1796757030487</v>
      </c>
      <c r="RG117" s="18">
        <v>242.98278507232666</v>
      </c>
      <c r="RH117" s="18">
        <v>238.79067064285277</v>
      </c>
      <c r="RI117" s="18">
        <v>241.1354972791672</v>
      </c>
      <c r="RJ117" s="18">
        <v>241.5870787191391</v>
      </c>
      <c r="RK117" s="18">
        <v>242.42829901218414</v>
      </c>
      <c r="RL117" s="18">
        <v>242.61013047695161</v>
      </c>
      <c r="RM117" s="18">
        <v>243.13664246559142</v>
      </c>
      <c r="RN117" s="18">
        <v>244.13871366977693</v>
      </c>
      <c r="RO117" s="18">
        <v>248.88431508541109</v>
      </c>
      <c r="RP117" s="18">
        <v>248.47969012260438</v>
      </c>
      <c r="RQ117" s="18">
        <v>249.67757982730865</v>
      </c>
      <c r="RR117" s="18">
        <v>250.20908718585969</v>
      </c>
      <c r="RS117" s="18">
        <v>247.36672170639039</v>
      </c>
      <c r="RT117" s="18">
        <v>247.78033833503721</v>
      </c>
      <c r="RU117" s="18">
        <v>247.07798932552336</v>
      </c>
      <c r="RV117" s="18">
        <v>242.52221196651459</v>
      </c>
      <c r="RW117" s="18">
        <v>241.53912316799165</v>
      </c>
      <c r="RX117" s="18">
        <v>241.17346209049225</v>
      </c>
      <c r="RY117" s="18">
        <v>242.66707769393921</v>
      </c>
      <c r="RZ117" s="18">
        <v>241.42622780799866</v>
      </c>
      <c r="SA117" s="18">
        <v>238.03636978626253</v>
      </c>
      <c r="SB117" s="18">
        <v>233.72336740493773</v>
      </c>
      <c r="SC117" s="18">
        <v>237.45590780258178</v>
      </c>
      <c r="SD117" s="18">
        <v>237.66171704292299</v>
      </c>
      <c r="SE117" s="18">
        <v>240.41216771602629</v>
      </c>
      <c r="SF117" s="18">
        <v>241.58607964515687</v>
      </c>
      <c r="SG117" s="18">
        <v>245.79917462825773</v>
      </c>
      <c r="SH117" s="18">
        <v>245.96801813125609</v>
      </c>
      <c r="SI117" s="18">
        <v>245.57837927818301</v>
      </c>
      <c r="SJ117" s="18">
        <v>247.04302173614502</v>
      </c>
      <c r="SK117" s="18">
        <v>249.67658075332639</v>
      </c>
      <c r="SL117" s="18">
        <v>248.97323266983034</v>
      </c>
      <c r="SM117" s="18">
        <v>250.5267927122116</v>
      </c>
      <c r="SN117" s="18">
        <v>249.71854186058044</v>
      </c>
      <c r="SO117" s="18">
        <v>251.87354444026946</v>
      </c>
      <c r="SP117" s="5">
        <v>252.90958415985108</v>
      </c>
      <c r="SQ117" s="5">
        <v>253.15235913753509</v>
      </c>
      <c r="SR117" s="5">
        <v>252.74873324871064</v>
      </c>
      <c r="SS117" s="5">
        <v>257.38143930435183</v>
      </c>
    </row>
    <row r="118" spans="1:513" x14ac:dyDescent="0.25">
      <c r="A118" s="5" t="s">
        <v>339</v>
      </c>
      <c r="B118" s="5" t="str">
        <f ca="1">_xlfn.XLOOKUP(A118,bonds[worksheet get],bonds[unique lookup],"-")</f>
        <v>VATFAL 6.1 11/19/78 nc-23</v>
      </c>
      <c r="C118" s="5" t="str">
        <f ca="1">_xlfn.XLOOKUP(A118,bonds[worksheet get],bonds[ID_ISIN],"-")</f>
        <v>XS1322373017</v>
      </c>
      <c r="D118" s="18">
        <f ca="1">_xll.BDH(A118,"blp_i_sprd_mid","-2AY",,"Dates=H","Fill=C","Sort=R","Dir=H","factor="&amp;_xlfn.XLOOKUP(A118,bonds[worksheet get],bonds[yas/blp factor]),"cols=492;rows=1")</f>
        <v>431.642</v>
      </c>
      <c r="E118" s="18">
        <v>428.01299999999998</v>
      </c>
      <c r="F118" s="18">
        <v>424.68400000000003</v>
      </c>
      <c r="G118" s="18">
        <v>422.11</v>
      </c>
      <c r="H118" s="18">
        <v>422.66199999999998</v>
      </c>
      <c r="I118" s="18">
        <v>423.52800000000002</v>
      </c>
      <c r="J118" s="18">
        <v>422.20499999999998</v>
      </c>
      <c r="K118" s="18">
        <v>419.10300000000001</v>
      </c>
      <c r="L118" s="18">
        <v>420.42700000000002</v>
      </c>
      <c r="M118" s="18">
        <v>419.45699999999999</v>
      </c>
      <c r="N118" s="18">
        <v>417.14400000000001</v>
      </c>
      <c r="O118" s="18">
        <v>415.19799999999998</v>
      </c>
      <c r="P118" s="18">
        <v>414.60599999999999</v>
      </c>
      <c r="Q118" s="18">
        <v>415.363</v>
      </c>
      <c r="R118" s="18">
        <v>415.05900000000003</v>
      </c>
      <c r="S118" s="18">
        <v>413.35199999999998</v>
      </c>
      <c r="T118" s="18">
        <v>414.90499999999997</v>
      </c>
      <c r="U118" s="18">
        <v>413.33600000000001</v>
      </c>
      <c r="V118" s="18">
        <v>414.416</v>
      </c>
      <c r="W118" s="18">
        <v>411.8</v>
      </c>
      <c r="X118" s="18">
        <v>410.28500000000003</v>
      </c>
      <c r="Y118" s="18">
        <v>410.64499999999998</v>
      </c>
      <c r="Z118" s="18">
        <v>406.947</v>
      </c>
      <c r="AA118" s="18">
        <v>425.25700000000001</v>
      </c>
      <c r="AB118" s="18">
        <v>426.16699999999997</v>
      </c>
      <c r="AC118" s="18">
        <v>425.37299999999999</v>
      </c>
      <c r="AD118" s="18">
        <v>452.654</v>
      </c>
      <c r="AE118" s="18">
        <v>450.29500000000002</v>
      </c>
      <c r="AF118" s="18">
        <v>455.67500000000001</v>
      </c>
      <c r="AG118" s="18">
        <v>402.10700000000003</v>
      </c>
      <c r="AH118" s="18">
        <v>454.81200000000001</v>
      </c>
      <c r="AI118" s="18">
        <v>465.161</v>
      </c>
      <c r="AJ118" s="18">
        <v>464.57100000000003</v>
      </c>
      <c r="AK118" s="18">
        <v>481.25099999999998</v>
      </c>
      <c r="AL118" s="18">
        <v>479.71600000000001</v>
      </c>
      <c r="AM118" s="18">
        <v>729.30600000000004</v>
      </c>
      <c r="AN118" s="18">
        <v>728.947</v>
      </c>
      <c r="AO118" s="18">
        <v>722.94</v>
      </c>
      <c r="AP118" s="18">
        <v>662.85</v>
      </c>
      <c r="AQ118" s="18">
        <v>840.702</v>
      </c>
      <c r="AR118" s="18">
        <v>403.51400000000001</v>
      </c>
      <c r="AS118" s="18">
        <v>644.12199999999996</v>
      </c>
      <c r="AT118" s="18">
        <v>702.71299999999997</v>
      </c>
      <c r="AU118" s="18">
        <v>626.31500000000005</v>
      </c>
      <c r="AV118" s="18">
        <v>801.17100000000005</v>
      </c>
      <c r="AW118" s="18">
        <v>741.86400000000003</v>
      </c>
      <c r="AX118" s="18">
        <v>757.28800000000001</v>
      </c>
      <c r="AY118" s="18">
        <v>726.81</v>
      </c>
      <c r="AZ118" s="18">
        <v>555.16499999999996</v>
      </c>
      <c r="BA118" s="18">
        <v>548.34799999999996</v>
      </c>
      <c r="BB118" s="18">
        <v>697.43700000000001</v>
      </c>
      <c r="BC118" s="18">
        <v>693.59299999999996</v>
      </c>
      <c r="BD118" s="18">
        <v>715.70500000000004</v>
      </c>
      <c r="BE118" s="18">
        <v>737.46</v>
      </c>
      <c r="BF118" s="18">
        <v>578.10299999999995</v>
      </c>
      <c r="BG118" s="18">
        <v>508.69499999999999</v>
      </c>
      <c r="BH118" s="18">
        <v>553.79399999999998</v>
      </c>
      <c r="BI118" s="18">
        <v>557.822</v>
      </c>
      <c r="BJ118" s="18">
        <v>414.69799999999998</v>
      </c>
      <c r="BK118" s="18">
        <v>430.37299999999999</v>
      </c>
      <c r="BL118" s="18">
        <v>439.86599999999999</v>
      </c>
      <c r="BM118" s="18">
        <v>441.26299999999998</v>
      </c>
      <c r="BN118" s="18">
        <v>1055.683</v>
      </c>
      <c r="BO118" s="18">
        <v>439.27300000000002</v>
      </c>
      <c r="BP118" s="18">
        <v>437.11200000000002</v>
      </c>
      <c r="BQ118" s="18">
        <v>432.44799999999998</v>
      </c>
      <c r="BR118" s="18">
        <v>428.62299999999999</v>
      </c>
      <c r="BS118" s="18">
        <v>432.226</v>
      </c>
      <c r="BT118" s="18">
        <v>434.911</v>
      </c>
      <c r="BU118" s="18">
        <v>431.70800000000003</v>
      </c>
      <c r="BV118" s="18">
        <v>417.33300000000003</v>
      </c>
      <c r="BW118" s="18">
        <v>414.06799999999998</v>
      </c>
      <c r="BX118" s="18">
        <v>425.55399999999997</v>
      </c>
      <c r="BY118" s="18">
        <v>428.255</v>
      </c>
      <c r="BZ118" s="18">
        <v>416.34899999999999</v>
      </c>
      <c r="CA118" s="18">
        <v>429.315</v>
      </c>
      <c r="CB118" s="18">
        <v>429.15199999999999</v>
      </c>
      <c r="CC118" s="18">
        <v>428.23099999999999</v>
      </c>
      <c r="CD118" s="18">
        <v>432.47300000000001</v>
      </c>
      <c r="CE118" s="18">
        <v>418.03500000000003</v>
      </c>
      <c r="CF118" s="18">
        <v>404.93400000000003</v>
      </c>
      <c r="CG118" s="18">
        <v>414.86399999999998</v>
      </c>
      <c r="CH118" s="18">
        <v>393.03500000000003</v>
      </c>
      <c r="CI118" s="18">
        <v>397.79399999999998</v>
      </c>
      <c r="CJ118" s="18">
        <v>391.13600000000002</v>
      </c>
      <c r="CK118" s="18">
        <v>352.98200000000003</v>
      </c>
      <c r="CL118" s="18">
        <v>345.851</v>
      </c>
      <c r="CM118" s="18">
        <v>343.61399999999998</v>
      </c>
      <c r="CN118" s="18">
        <v>329.947</v>
      </c>
      <c r="CO118" s="18">
        <v>319.51900000000001</v>
      </c>
      <c r="CP118" s="18">
        <v>315.31799999999998</v>
      </c>
      <c r="CQ118" s="18">
        <v>314.79300000000001</v>
      </c>
      <c r="CR118" s="18">
        <v>317.49799999999999</v>
      </c>
      <c r="CS118" s="18">
        <v>310.452</v>
      </c>
      <c r="CT118" s="18">
        <v>313.66199999999998</v>
      </c>
      <c r="CU118" s="18">
        <v>312.95400000000001</v>
      </c>
      <c r="CV118" s="18">
        <v>314.529</v>
      </c>
      <c r="CW118" s="18">
        <v>317.93299999999999</v>
      </c>
      <c r="CX118" s="18">
        <v>312.59300000000002</v>
      </c>
      <c r="CY118" s="18">
        <v>308.67899999999997</v>
      </c>
      <c r="CZ118" s="18">
        <v>312.28199999999998</v>
      </c>
      <c r="DA118" s="18">
        <v>315.70699999999999</v>
      </c>
      <c r="DB118" s="18">
        <v>332.66199999999998</v>
      </c>
      <c r="DC118" s="18">
        <v>326.95999999999998</v>
      </c>
      <c r="DD118" s="18">
        <v>330.01499999999999</v>
      </c>
      <c r="DE118" s="18">
        <v>325.49400000000003</v>
      </c>
      <c r="DF118" s="18">
        <v>323.005</v>
      </c>
      <c r="DG118" s="18">
        <v>327.32499999999999</v>
      </c>
      <c r="DH118" s="18">
        <v>336.54700000000003</v>
      </c>
      <c r="DI118" s="18">
        <v>334.50099999999998</v>
      </c>
      <c r="DJ118" s="18">
        <v>328.88299999999998</v>
      </c>
      <c r="DK118" s="18">
        <v>327.536</v>
      </c>
      <c r="DL118" s="18">
        <v>325.02499999999998</v>
      </c>
      <c r="DM118" s="18">
        <v>325.95999999999998</v>
      </c>
      <c r="DN118" s="18">
        <v>327.697</v>
      </c>
      <c r="DO118" s="18">
        <v>328.36200000000002</v>
      </c>
      <c r="DP118" s="18">
        <v>325.57499999999999</v>
      </c>
      <c r="DQ118" s="18">
        <v>327.48700000000002</v>
      </c>
      <c r="DR118" s="18">
        <v>325.63</v>
      </c>
      <c r="DS118" s="18">
        <v>328.84699999999998</v>
      </c>
      <c r="DT118" s="18">
        <v>330.685</v>
      </c>
      <c r="DU118" s="18">
        <v>332.17500000000001</v>
      </c>
      <c r="DV118" s="18">
        <v>331.40199999999999</v>
      </c>
      <c r="DW118" s="18">
        <v>323.17700000000002</v>
      </c>
      <c r="DX118" s="18">
        <v>326.81200000000001</v>
      </c>
      <c r="DY118" s="18">
        <v>330.37200000000001</v>
      </c>
      <c r="DZ118" s="18">
        <v>331.05099999999999</v>
      </c>
      <c r="EA118" s="18">
        <v>326.21699999999998</v>
      </c>
      <c r="EB118" s="18">
        <v>328.46800000000002</v>
      </c>
      <c r="EC118" s="18">
        <v>325.08199999999999</v>
      </c>
      <c r="ED118" s="18">
        <v>326.07799999999997</v>
      </c>
      <c r="EE118" s="18">
        <v>318.31700000000001</v>
      </c>
      <c r="EF118" s="18">
        <v>320.39100000000002</v>
      </c>
      <c r="EG118" s="18">
        <v>322.41399999999999</v>
      </c>
      <c r="EH118" s="18">
        <v>326.49299999999999</v>
      </c>
      <c r="EI118" s="18">
        <v>320.58499999999998</v>
      </c>
      <c r="EJ118" s="18">
        <v>329.41199999999998</v>
      </c>
      <c r="EK118" s="18">
        <v>328.12400000000002</v>
      </c>
      <c r="EL118" s="18">
        <v>331.31200000000001</v>
      </c>
      <c r="EM118" s="18">
        <v>330.012</v>
      </c>
      <c r="EN118" s="18">
        <v>329.54500000000002</v>
      </c>
      <c r="EO118" s="18">
        <v>332.28899999999999</v>
      </c>
      <c r="EP118" s="18">
        <v>336.21100000000001</v>
      </c>
      <c r="EQ118" s="18">
        <v>342.16899999999998</v>
      </c>
      <c r="ER118" s="18">
        <v>332.80799999999999</v>
      </c>
      <c r="ES118" s="18">
        <v>337.18099999999998</v>
      </c>
      <c r="ET118" s="18">
        <v>338.721</v>
      </c>
      <c r="EU118" s="18">
        <v>336.83600000000001</v>
      </c>
      <c r="EV118" s="18">
        <v>335.78399999999999</v>
      </c>
      <c r="EW118" s="18">
        <v>336.79</v>
      </c>
      <c r="EX118" s="18">
        <v>339.80700000000002</v>
      </c>
      <c r="EY118" s="18">
        <v>335.08499999999998</v>
      </c>
      <c r="EZ118" s="18">
        <v>334.346</v>
      </c>
      <c r="FA118" s="18">
        <v>333.036</v>
      </c>
      <c r="FB118" s="18">
        <v>329.721</v>
      </c>
      <c r="FC118" s="18">
        <v>326.245</v>
      </c>
      <c r="FD118" s="18">
        <v>321.64600000000002</v>
      </c>
      <c r="FE118" s="18">
        <v>320.31400000000002</v>
      </c>
      <c r="FF118" s="18">
        <v>323.80599999999998</v>
      </c>
      <c r="FG118" s="18">
        <v>326.38299999999998</v>
      </c>
      <c r="FH118" s="18">
        <v>326.43400000000003</v>
      </c>
      <c r="FI118" s="18">
        <v>328.09500000000003</v>
      </c>
      <c r="FJ118" s="18">
        <v>330.33300000000003</v>
      </c>
      <c r="FK118" s="18">
        <v>325.28399999999999</v>
      </c>
      <c r="FL118" s="18">
        <v>339.74599999999998</v>
      </c>
      <c r="FM118" s="18">
        <v>313.74400000000003</v>
      </c>
      <c r="FN118" s="18">
        <v>313.721</v>
      </c>
      <c r="FO118" s="18">
        <v>327.42099999999999</v>
      </c>
      <c r="FP118" s="18">
        <v>335.37700000000001</v>
      </c>
      <c r="FQ118" s="18">
        <v>333.29599999999999</v>
      </c>
      <c r="FR118" s="18">
        <v>319.08</v>
      </c>
      <c r="FS118" s="18">
        <v>344.07799999999997</v>
      </c>
      <c r="FT118" s="18">
        <v>337.86200000000002</v>
      </c>
      <c r="FU118" s="18">
        <v>340.24400000000003</v>
      </c>
      <c r="FV118" s="18">
        <v>331.87200000000001</v>
      </c>
      <c r="FW118" s="18">
        <v>342.58300000000003</v>
      </c>
      <c r="FX118" s="18">
        <v>355.79500000000002</v>
      </c>
      <c r="FY118" s="18">
        <v>333.88</v>
      </c>
      <c r="FZ118" s="18">
        <v>347.01400000000001</v>
      </c>
      <c r="GA118" s="18">
        <v>328.62099999999998</v>
      </c>
      <c r="GB118" s="18">
        <v>344.00200000000001</v>
      </c>
      <c r="GC118" s="18">
        <v>321.86399999999998</v>
      </c>
      <c r="GD118" s="18">
        <v>334.68</v>
      </c>
      <c r="GE118" s="18">
        <v>366.34300000000002</v>
      </c>
      <c r="GF118" s="18">
        <v>349.57499999999999</v>
      </c>
      <c r="GG118" s="18">
        <v>356.685</v>
      </c>
      <c r="GH118" s="18">
        <v>358.97399999999999</v>
      </c>
      <c r="GI118" s="18">
        <v>360.17</v>
      </c>
      <c r="GJ118" s="18">
        <v>335.73599999999999</v>
      </c>
      <c r="GK118" s="18">
        <v>343.58499999999998</v>
      </c>
      <c r="GL118" s="18">
        <v>335.35300000000001</v>
      </c>
      <c r="GM118" s="18">
        <v>335.36200000000002</v>
      </c>
      <c r="GN118" s="18">
        <v>331.37400000000002</v>
      </c>
      <c r="GO118" s="18">
        <v>330.28100000000001</v>
      </c>
      <c r="GP118" s="18">
        <v>329.97300000000001</v>
      </c>
      <c r="GQ118" s="18">
        <v>326.29500000000002</v>
      </c>
      <c r="GR118" s="18">
        <v>320.62099999999998</v>
      </c>
      <c r="GS118" s="18">
        <v>331.92099999999999</v>
      </c>
      <c r="GT118" s="18">
        <v>336.44600000000003</v>
      </c>
      <c r="GU118" s="18">
        <v>336.15100000000001</v>
      </c>
      <c r="GV118" s="18">
        <v>345.19</v>
      </c>
      <c r="GW118" s="18">
        <v>352.43599999999998</v>
      </c>
      <c r="GX118" s="18">
        <v>353.68599999999998</v>
      </c>
      <c r="GY118" s="18">
        <v>363.911</v>
      </c>
      <c r="GZ118" s="18">
        <v>362.904</v>
      </c>
      <c r="HA118" s="18">
        <v>356.88900000000001</v>
      </c>
      <c r="HB118" s="18">
        <v>350.02699999999999</v>
      </c>
      <c r="HC118" s="18">
        <v>351.87799999999999</v>
      </c>
      <c r="HD118" s="18">
        <v>349.411</v>
      </c>
      <c r="HE118" s="18">
        <v>342.84</v>
      </c>
      <c r="HF118" s="18">
        <v>340.61200000000002</v>
      </c>
      <c r="HG118" s="18">
        <v>254.876</v>
      </c>
      <c r="HH118" s="18">
        <v>258.83</v>
      </c>
      <c r="HI118" s="18">
        <v>262.70600000000002</v>
      </c>
      <c r="HJ118" s="18">
        <v>258.89600000000002</v>
      </c>
      <c r="HK118" s="18">
        <v>264.86</v>
      </c>
      <c r="HL118" s="18">
        <v>277.33999999999997</v>
      </c>
      <c r="HM118" s="18">
        <v>271.13400000000001</v>
      </c>
      <c r="HN118" s="18">
        <v>261.81799999999998</v>
      </c>
      <c r="HO118" s="18">
        <v>271.63499999999999</v>
      </c>
      <c r="HP118" s="18">
        <v>264.16800000000001</v>
      </c>
      <c r="HQ118" s="18">
        <v>268.267</v>
      </c>
      <c r="HR118" s="18">
        <v>268.90699999999998</v>
      </c>
      <c r="HS118" s="18">
        <v>269.74400000000003</v>
      </c>
      <c r="HT118" s="18">
        <v>271.31700000000001</v>
      </c>
      <c r="HU118" s="18">
        <v>255.399</v>
      </c>
      <c r="HV118" s="18">
        <v>235.71</v>
      </c>
      <c r="HW118" s="18">
        <v>247.54300000000001</v>
      </c>
      <c r="HX118" s="18">
        <v>243.96600000000001</v>
      </c>
      <c r="HY118" s="18">
        <v>236.29599999999999</v>
      </c>
      <c r="HZ118" s="18">
        <v>235.821</v>
      </c>
      <c r="IA118" s="18">
        <v>209.34299999999999</v>
      </c>
      <c r="IB118" s="18">
        <v>234.27099999999999</v>
      </c>
      <c r="IC118" s="18">
        <v>226.59800000000001</v>
      </c>
      <c r="ID118" s="18">
        <v>223.66800000000001</v>
      </c>
      <c r="IE118" s="18">
        <v>197.01900000000001</v>
      </c>
      <c r="IF118" s="18">
        <v>219.45599999999999</v>
      </c>
      <c r="IG118" s="18">
        <v>220.376</v>
      </c>
      <c r="IH118" s="18">
        <v>230.9</v>
      </c>
      <c r="II118" s="18">
        <v>226.249</v>
      </c>
      <c r="IJ118" s="18">
        <v>211.29900000000001</v>
      </c>
      <c r="IK118" s="18">
        <v>201.643</v>
      </c>
      <c r="IL118" s="18">
        <v>220.45</v>
      </c>
      <c r="IM118" s="18">
        <v>230.72399999999999</v>
      </c>
      <c r="IN118" s="18">
        <v>226.82</v>
      </c>
      <c r="IO118" s="18">
        <v>216.76599999999999</v>
      </c>
      <c r="IP118" s="18">
        <v>227.76300000000001</v>
      </c>
      <c r="IQ118" s="18">
        <v>15.77</v>
      </c>
      <c r="IR118" s="18">
        <v>9.5180000000000007</v>
      </c>
      <c r="IS118" s="18">
        <v>12.597</v>
      </c>
      <c r="IT118" s="18">
        <v>14.098000000000001</v>
      </c>
      <c r="IU118" s="18">
        <v>12.6</v>
      </c>
      <c r="IV118" s="18">
        <v>20.111000000000001</v>
      </c>
      <c r="IW118" s="18">
        <v>17.495000000000001</v>
      </c>
      <c r="IX118" s="18">
        <v>13.129</v>
      </c>
      <c r="IY118" s="18">
        <v>13.303000000000001</v>
      </c>
      <c r="IZ118" s="18">
        <v>16.646000000000001</v>
      </c>
      <c r="JA118" s="18">
        <v>41.253999999999998</v>
      </c>
      <c r="JB118" s="18">
        <v>43.978999999999999</v>
      </c>
      <c r="JC118" s="18">
        <v>48.365000000000002</v>
      </c>
      <c r="JD118" s="18">
        <v>47.171999999999997</v>
      </c>
      <c r="JE118" s="18">
        <v>42.652999999999999</v>
      </c>
      <c r="JF118" s="18">
        <v>36.942999999999998</v>
      </c>
      <c r="JG118" s="18">
        <v>36.061999999999998</v>
      </c>
      <c r="JH118" s="18">
        <v>43.195</v>
      </c>
      <c r="JI118" s="18">
        <v>40.795000000000002</v>
      </c>
      <c r="JJ118" s="18">
        <v>42.613999999999997</v>
      </c>
      <c r="JK118" s="18">
        <v>40.369999999999997</v>
      </c>
      <c r="JL118" s="18">
        <v>46.988</v>
      </c>
      <c r="JM118" s="18">
        <v>37.823</v>
      </c>
      <c r="JN118" s="18">
        <v>26.946000000000002</v>
      </c>
      <c r="JO118" s="18">
        <v>56.131999999999998</v>
      </c>
      <c r="JP118" s="18">
        <v>56.491999999999997</v>
      </c>
      <c r="JQ118" s="18">
        <v>51.494999999999997</v>
      </c>
      <c r="JR118" s="18">
        <v>51.231000000000002</v>
      </c>
      <c r="JS118" s="18">
        <v>45.110999999999997</v>
      </c>
      <c r="JT118" s="18">
        <v>40.976999999999997</v>
      </c>
      <c r="JU118" s="18">
        <v>43.475000000000001</v>
      </c>
      <c r="JV118" s="18">
        <v>46.017000000000003</v>
      </c>
      <c r="JW118" s="18">
        <v>46.396000000000001</v>
      </c>
      <c r="JX118" s="18">
        <v>49.14</v>
      </c>
      <c r="JY118" s="18">
        <v>47.1</v>
      </c>
      <c r="JZ118" s="18">
        <v>47.142000000000003</v>
      </c>
      <c r="KA118" s="18">
        <v>65.19</v>
      </c>
      <c r="KB118" s="18">
        <v>64.325999999999993</v>
      </c>
      <c r="KC118" s="18">
        <v>61.917999999999999</v>
      </c>
      <c r="KD118" s="18">
        <v>64.802999999999997</v>
      </c>
      <c r="KE118" s="18">
        <v>64.600999999999999</v>
      </c>
      <c r="KF118" s="18">
        <v>59.280999999999999</v>
      </c>
      <c r="KG118" s="18">
        <v>55.113</v>
      </c>
      <c r="KH118" s="18">
        <v>60.182000000000002</v>
      </c>
      <c r="KI118" s="18">
        <v>64.468999999999994</v>
      </c>
      <c r="KJ118" s="18">
        <v>63.183999999999997</v>
      </c>
      <c r="KK118" s="18">
        <v>66.075000000000003</v>
      </c>
      <c r="KL118" s="18">
        <v>59.540999999999997</v>
      </c>
      <c r="KM118" s="18">
        <v>62.713000000000001</v>
      </c>
      <c r="KN118" s="18">
        <v>58.988</v>
      </c>
      <c r="KO118" s="18">
        <v>56.917000000000002</v>
      </c>
      <c r="KP118" s="18">
        <v>55.363999999999997</v>
      </c>
      <c r="KQ118" s="18">
        <v>52.920999999999999</v>
      </c>
      <c r="KR118" s="18">
        <v>53.941000000000003</v>
      </c>
      <c r="KS118" s="18">
        <v>57.88</v>
      </c>
      <c r="KT118" s="18">
        <v>58.372</v>
      </c>
      <c r="KU118" s="18">
        <v>62.280999999999999</v>
      </c>
      <c r="KV118" s="18">
        <v>67.057000000000002</v>
      </c>
      <c r="KW118" s="18">
        <v>63.933</v>
      </c>
      <c r="KX118" s="18">
        <v>62.02</v>
      </c>
      <c r="KY118" s="18">
        <v>64.402000000000001</v>
      </c>
      <c r="KZ118" s="18">
        <v>59.048999999999999</v>
      </c>
      <c r="LA118" s="18">
        <v>58.984999999999999</v>
      </c>
      <c r="LB118" s="18">
        <v>62.393999999999998</v>
      </c>
      <c r="LC118" s="18">
        <v>58.917000000000002</v>
      </c>
      <c r="LD118" s="18">
        <v>67.948999999999998</v>
      </c>
      <c r="LE118" s="18">
        <v>67.055000000000007</v>
      </c>
      <c r="LF118" s="18">
        <v>62.402000000000001</v>
      </c>
      <c r="LG118" s="18">
        <v>69.135999999999996</v>
      </c>
      <c r="LH118" s="18">
        <v>72.144000000000005</v>
      </c>
      <c r="LI118" s="18">
        <v>65.823999999999998</v>
      </c>
      <c r="LJ118" s="18">
        <v>50.436999999999998</v>
      </c>
      <c r="LK118" s="18">
        <v>51.277999999999999</v>
      </c>
      <c r="LL118" s="18">
        <v>43.238</v>
      </c>
      <c r="LM118" s="18">
        <v>44.41</v>
      </c>
      <c r="LN118" s="18">
        <v>47.613</v>
      </c>
      <c r="LO118" s="18">
        <v>40.036000000000001</v>
      </c>
      <c r="LP118" s="18">
        <v>40.591000000000001</v>
      </c>
      <c r="LQ118" s="18">
        <v>43.03</v>
      </c>
      <c r="LR118" s="18">
        <v>39.268000000000001</v>
      </c>
      <c r="LS118" s="18">
        <v>35.902000000000001</v>
      </c>
      <c r="LT118" s="18">
        <v>32.043999999999997</v>
      </c>
      <c r="LU118" s="18">
        <v>29.663</v>
      </c>
      <c r="LV118" s="18">
        <v>27</v>
      </c>
      <c r="LW118" s="18">
        <v>29.806000000000001</v>
      </c>
      <c r="LX118" s="18">
        <v>27</v>
      </c>
      <c r="LY118" s="18">
        <v>28.526</v>
      </c>
      <c r="LZ118" s="18">
        <v>33.93</v>
      </c>
      <c r="MA118" s="18">
        <v>38.215000000000003</v>
      </c>
      <c r="MB118" s="18">
        <v>35.970999999999997</v>
      </c>
      <c r="MC118" s="18">
        <v>35.863</v>
      </c>
      <c r="MD118" s="18">
        <v>31.416</v>
      </c>
      <c r="ME118" s="18">
        <v>35.048000000000002</v>
      </c>
      <c r="MF118" s="18">
        <v>36.279000000000003</v>
      </c>
      <c r="MG118" s="18">
        <v>32.524000000000001</v>
      </c>
      <c r="MH118" s="18">
        <v>32.671999999999997</v>
      </c>
      <c r="MI118" s="18">
        <v>29.443999999999999</v>
      </c>
      <c r="MJ118" s="18">
        <v>32.408000000000001</v>
      </c>
      <c r="MK118" s="18">
        <v>35.905000000000001</v>
      </c>
      <c r="ML118" s="18">
        <v>37.649000000000001</v>
      </c>
      <c r="MM118" s="18">
        <v>34.642000000000003</v>
      </c>
      <c r="MN118" s="18">
        <v>31.702999999999999</v>
      </c>
      <c r="MO118" s="18">
        <v>31.652000000000001</v>
      </c>
      <c r="MP118" s="18">
        <v>29.885000000000002</v>
      </c>
      <c r="MQ118" s="18">
        <v>33.784999999999997</v>
      </c>
      <c r="MR118" s="18">
        <v>38.533999999999999</v>
      </c>
      <c r="MS118" s="18">
        <v>34.405999999999999</v>
      </c>
      <c r="MT118" s="18">
        <v>30.170999999999999</v>
      </c>
      <c r="MU118" s="18">
        <v>27.22</v>
      </c>
      <c r="MV118" s="18">
        <v>25.43</v>
      </c>
      <c r="MW118" s="18">
        <v>29.312000000000001</v>
      </c>
      <c r="MX118" s="18">
        <v>26.742999999999999</v>
      </c>
      <c r="MY118" s="18">
        <v>27.777000000000001</v>
      </c>
      <c r="MZ118" s="18">
        <v>22.562999999999999</v>
      </c>
      <c r="NA118" s="18">
        <v>25.945</v>
      </c>
      <c r="NB118" s="18">
        <v>31.553999999999998</v>
      </c>
      <c r="NC118" s="18">
        <v>32.942</v>
      </c>
      <c r="ND118" s="18">
        <v>34.314999999999998</v>
      </c>
      <c r="NE118" s="18">
        <v>35.066000000000003</v>
      </c>
      <c r="NF118" s="18">
        <v>30.274000000000001</v>
      </c>
      <c r="NG118" s="18">
        <v>33.143000000000001</v>
      </c>
      <c r="NH118" s="18">
        <v>31.498000000000001</v>
      </c>
      <c r="NI118" s="18">
        <v>41.584000000000003</v>
      </c>
      <c r="NJ118" s="18">
        <v>45.905000000000001</v>
      </c>
      <c r="NK118" s="18">
        <v>55.485999999999997</v>
      </c>
      <c r="NL118" s="18">
        <v>46.686</v>
      </c>
      <c r="NM118" s="18">
        <v>45.177999999999997</v>
      </c>
      <c r="NN118" s="18">
        <v>41.444000000000003</v>
      </c>
      <c r="NO118" s="18">
        <v>33.969000000000001</v>
      </c>
      <c r="NP118" s="18">
        <v>28.295999999999999</v>
      </c>
      <c r="NQ118" s="18">
        <v>35.040999999999997</v>
      </c>
      <c r="NR118" s="18">
        <v>28.013999999999999</v>
      </c>
      <c r="NS118" s="18">
        <v>23.196000000000002</v>
      </c>
      <c r="NT118" s="18">
        <v>29.893000000000001</v>
      </c>
      <c r="NU118" s="18">
        <v>26.742000000000001</v>
      </c>
      <c r="NV118" s="18">
        <v>21.141999999999999</v>
      </c>
      <c r="NW118" s="18">
        <v>18.158999999999999</v>
      </c>
      <c r="NX118" s="18">
        <v>14.052</v>
      </c>
      <c r="NY118" s="18">
        <v>13.327</v>
      </c>
      <c r="NZ118" s="18">
        <v>17.521999999999998</v>
      </c>
      <c r="OA118" s="18">
        <v>21.594000000000001</v>
      </c>
      <c r="OB118" s="18">
        <v>21.701999999999998</v>
      </c>
      <c r="OC118" s="18">
        <v>12.138999999999999</v>
      </c>
      <c r="OD118" s="18">
        <v>9.7929999999999993</v>
      </c>
      <c r="OE118" s="18">
        <v>6.4859999999999998</v>
      </c>
      <c r="OF118" s="18">
        <v>8.0340000000000007</v>
      </c>
      <c r="OG118" s="18">
        <v>4.077</v>
      </c>
      <c r="OH118" s="18">
        <v>2.8369999999999997</v>
      </c>
      <c r="OI118" s="18">
        <v>0.83399999999999996</v>
      </c>
      <c r="OJ118" s="18">
        <v>1.569</v>
      </c>
      <c r="OK118" s="18">
        <v>3.2949999999999999</v>
      </c>
      <c r="OL118" s="18">
        <v>3.2000000000000001E-2</v>
      </c>
      <c r="OM118" s="18">
        <v>1.6360000000000001</v>
      </c>
      <c r="ON118" s="18">
        <v>4.0529999999999999</v>
      </c>
      <c r="OO118" s="18">
        <v>3.7330000000000001</v>
      </c>
      <c r="OP118" s="18">
        <v>-7.0759999999999996</v>
      </c>
      <c r="OQ118" s="18">
        <v>-7.82</v>
      </c>
      <c r="OR118" s="18">
        <v>-9.782</v>
      </c>
      <c r="OS118" s="18">
        <v>-6.8070000000000004</v>
      </c>
      <c r="OT118" s="18">
        <v>-12.856999999999999</v>
      </c>
      <c r="OU118" s="18">
        <v>-10.804</v>
      </c>
      <c r="OV118" s="18">
        <v>-9.4570000000000007</v>
      </c>
      <c r="OW118" s="18">
        <v>-6.7089999999999996</v>
      </c>
      <c r="OX118" s="18">
        <v>-4.2869999999999999</v>
      </c>
      <c r="OY118" s="18">
        <v>1.24</v>
      </c>
      <c r="OZ118" s="18">
        <v>0.55900000000000005</v>
      </c>
      <c r="PA118" s="18">
        <v>2.6739999999999999</v>
      </c>
      <c r="PB118" s="18">
        <v>6.7969999999999997</v>
      </c>
      <c r="PC118" s="18">
        <v>8.5129999999999999</v>
      </c>
      <c r="PD118" s="18">
        <v>2.5209999999999999</v>
      </c>
      <c r="PE118" s="18">
        <v>4.6899999999999995</v>
      </c>
      <c r="PF118" s="18">
        <v>-1.2110000000000001</v>
      </c>
      <c r="PG118" s="18">
        <v>-3.7439999999999998</v>
      </c>
      <c r="PH118" s="18">
        <v>-3.706</v>
      </c>
      <c r="PI118" s="18">
        <v>-4.2229999999999999</v>
      </c>
      <c r="PJ118" s="18">
        <v>-4.7039999999999997</v>
      </c>
      <c r="PK118" s="18">
        <v>-0.47</v>
      </c>
      <c r="PL118" s="18">
        <v>1.4990000000000001</v>
      </c>
      <c r="PM118" s="18">
        <v>2.0129999999999999</v>
      </c>
      <c r="PN118" s="18">
        <v>-1.1970000000000001</v>
      </c>
      <c r="PO118" s="18">
        <v>5.3819999999999997</v>
      </c>
      <c r="PP118" s="18">
        <v>-0.63700000000000001</v>
      </c>
      <c r="PQ118" s="18">
        <v>-3.3039999999999998</v>
      </c>
      <c r="PR118" s="18">
        <v>-1.8420000000000001</v>
      </c>
      <c r="PS118" s="18">
        <v>-0.56899999999999995</v>
      </c>
      <c r="PT118" s="18">
        <v>9.173</v>
      </c>
      <c r="PU118" s="18">
        <v>8.4459999999999997</v>
      </c>
      <c r="PV118" s="18">
        <v>9.7309999999999999</v>
      </c>
      <c r="PW118" s="18">
        <v>5.1340000000000003</v>
      </c>
      <c r="PX118" s="18">
        <v>5.8689999999999998</v>
      </c>
      <c r="PY118" s="18">
        <v>2.2240000000000002</v>
      </c>
      <c r="PZ118" s="18">
        <v>4.0659999999999998</v>
      </c>
      <c r="QA118" s="18">
        <v>0.42599999999999999</v>
      </c>
      <c r="QB118" s="18">
        <v>-3.2170000000000001</v>
      </c>
      <c r="QC118" s="18">
        <v>-0.51800000000000002</v>
      </c>
      <c r="QD118" s="18">
        <v>-0.17399999999999999</v>
      </c>
      <c r="QE118" s="18">
        <v>4.6139999999999999</v>
      </c>
      <c r="QF118" s="18">
        <v>2.79</v>
      </c>
      <c r="QG118" s="18">
        <v>5.3550000000000004</v>
      </c>
      <c r="QH118" s="18">
        <v>6.4589999999999996</v>
      </c>
      <c r="QI118" s="18">
        <v>5.6230000000000002</v>
      </c>
      <c r="QJ118" s="18">
        <v>10.083</v>
      </c>
      <c r="QK118" s="18">
        <v>9.4689999999999994</v>
      </c>
      <c r="QL118" s="18">
        <v>16.349</v>
      </c>
      <c r="QM118" s="18">
        <v>45.222000000000001</v>
      </c>
      <c r="QN118" s="18">
        <v>52.91</v>
      </c>
      <c r="QO118" s="18">
        <v>32.491999999999997</v>
      </c>
      <c r="QP118" s="18">
        <v>21.361000000000001</v>
      </c>
      <c r="QQ118" s="18">
        <v>25.279</v>
      </c>
      <c r="QR118" s="18">
        <v>34.576999999999998</v>
      </c>
      <c r="QS118" s="18">
        <v>24.895</v>
      </c>
      <c r="QT118" s="18">
        <v>45.460999999999999</v>
      </c>
      <c r="QU118" s="18">
        <v>16.492999999999999</v>
      </c>
      <c r="QV118" s="18">
        <v>22.431999999999999</v>
      </c>
      <c r="QW118" s="18">
        <v>43.673999999999999</v>
      </c>
      <c r="QX118" s="18">
        <v>39.841999999999999</v>
      </c>
      <c r="QY118" s="18">
        <v>39.887999999999998</v>
      </c>
      <c r="QZ118" s="18">
        <v>41.67</v>
      </c>
      <c r="RA118" s="18">
        <v>37.737000000000002</v>
      </c>
      <c r="RB118" s="18">
        <v>40.762</v>
      </c>
      <c r="RC118" s="18">
        <v>41.527000000000001</v>
      </c>
      <c r="RD118" s="18">
        <v>36.069000000000003</v>
      </c>
      <c r="RE118" s="18">
        <v>33.658000000000001</v>
      </c>
      <c r="RF118" s="18">
        <v>32.103000000000002</v>
      </c>
      <c r="RG118" s="18">
        <v>34.865000000000002</v>
      </c>
      <c r="RH118" s="18">
        <v>33.716999999999999</v>
      </c>
      <c r="RI118" s="18">
        <v>30.288</v>
      </c>
      <c r="RJ118" s="18">
        <v>29.053999999999998</v>
      </c>
      <c r="RK118" s="18">
        <v>32.963000000000001</v>
      </c>
      <c r="RL118" s="18">
        <v>32.951000000000001</v>
      </c>
      <c r="RM118" s="18">
        <v>33.834000000000003</v>
      </c>
      <c r="RN118" s="18">
        <v>26.861000000000001</v>
      </c>
      <c r="RO118" s="18">
        <v>27.443999999999999</v>
      </c>
      <c r="RP118" s="18">
        <v>29.65</v>
      </c>
      <c r="RQ118" s="18">
        <v>30.056999999999999</v>
      </c>
      <c r="RR118" s="18">
        <v>22.771000000000001</v>
      </c>
      <c r="RS118" s="18">
        <v>25.413</v>
      </c>
      <c r="RT118" s="18">
        <v>24.303999999999998</v>
      </c>
      <c r="RU118" s="18">
        <v>19.366</v>
      </c>
      <c r="RV118" s="18">
        <v>20.472999999999999</v>
      </c>
      <c r="RW118" s="18">
        <v>23.111000000000001</v>
      </c>
      <c r="RX118" s="18">
        <v>21.379000000000001</v>
      </c>
      <c r="RY118" s="18">
        <v>21.699000000000002</v>
      </c>
      <c r="RZ118" s="18">
        <v>22.699000000000002</v>
      </c>
      <c r="SA118" s="18">
        <v>22.885999999999999</v>
      </c>
      <c r="SB118" s="18"/>
      <c r="SC118" s="18"/>
      <c r="SD118" s="18"/>
      <c r="SE118" s="18"/>
      <c r="SF118" s="18"/>
      <c r="SG118" s="18"/>
      <c r="SH118" s="18"/>
      <c r="SI118" s="18"/>
      <c r="SJ118" s="18"/>
      <c r="SK118" s="18"/>
      <c r="SL118" s="18"/>
      <c r="SM118" s="18"/>
      <c r="SN118" s="18"/>
      <c r="SO118" s="18"/>
    </row>
    <row r="119" spans="1:513" x14ac:dyDescent="0.25">
      <c r="A119" s="5" t="s">
        <v>340</v>
      </c>
      <c r="B119" s="5" t="str">
        <f ca="1">_xlfn.XLOOKUP(A119,bonds[worksheet get],bonds[unique lookup],"-")</f>
        <v>ENELIM 2 1/2 11/24/78 nc-23</v>
      </c>
      <c r="C119" s="5" t="str">
        <f ca="1">_xlfn.XLOOKUP(A119,bonds[worksheet get],bonds[ID_ISIN],"-")</f>
        <v>XS1713463716</v>
      </c>
      <c r="D119" s="18">
        <f ca="1">_xll.BDH(A119,"blp_i_sprd_mid","-2AY",,"Dates=H","Fill=C","Sort=R","Dir=H","factor="&amp;_xlfn.XLOOKUP(A119,bonds[worksheet get],bonds[yas/blp factor]),"cols=510;rows=1")</f>
        <v>255.80780362701415</v>
      </c>
      <c r="E119" s="18">
        <v>257.46435889434815</v>
      </c>
      <c r="F119" s="18">
        <v>267.76039400482176</v>
      </c>
      <c r="G119" s="18">
        <v>268.97258134460452</v>
      </c>
      <c r="H119" s="18">
        <v>271.31735269927981</v>
      </c>
      <c r="I119" s="18">
        <v>277.28155624389649</v>
      </c>
      <c r="J119" s="18">
        <v>276.26787339782715</v>
      </c>
      <c r="K119" s="18">
        <v>277.28054860687251</v>
      </c>
      <c r="L119" s="18">
        <v>273.63995603942868</v>
      </c>
      <c r="M119" s="18">
        <v>271.4392767791748</v>
      </c>
      <c r="N119" s="18">
        <v>266.86258941650391</v>
      </c>
      <c r="O119" s="18">
        <v>273.09079386138916</v>
      </c>
      <c r="P119" s="18">
        <v>265.04380458831787</v>
      </c>
      <c r="Q119" s="18">
        <v>262.177077255249</v>
      </c>
      <c r="R119" s="18">
        <v>245.00089654541017</v>
      </c>
      <c r="S119" s="18">
        <v>235.60971948242189</v>
      </c>
      <c r="T119" s="18">
        <v>252.92797701263427</v>
      </c>
      <c r="U119" s="18">
        <v>245.74453266906738</v>
      </c>
      <c r="V119" s="18">
        <v>246.89827706146238</v>
      </c>
      <c r="W119" s="18">
        <v>215.39954369354248</v>
      </c>
      <c r="X119" s="18">
        <v>202.1783383026123</v>
      </c>
      <c r="Y119" s="18">
        <v>198.07725561523438</v>
      </c>
      <c r="Z119" s="18">
        <v>208.21005352783203</v>
      </c>
      <c r="AA119" s="18">
        <v>234.42876889038084</v>
      </c>
      <c r="AB119" s="18">
        <v>255.85617020416259</v>
      </c>
      <c r="AC119" s="18">
        <v>267.99416579437258</v>
      </c>
      <c r="AD119" s="18">
        <v>270.72486212921143</v>
      </c>
      <c r="AE119" s="18">
        <v>271.39393311309811</v>
      </c>
      <c r="AF119" s="18">
        <v>268.53929742431643</v>
      </c>
      <c r="AG119" s="18">
        <v>272.26251622772219</v>
      </c>
      <c r="AH119" s="18">
        <v>283.82112052917483</v>
      </c>
      <c r="AI119" s="18">
        <v>291.21314573669429</v>
      </c>
      <c r="AJ119" s="18">
        <v>308.9707330093384</v>
      </c>
      <c r="AK119" s="18">
        <v>308.97778646850588</v>
      </c>
      <c r="AL119" s="18">
        <v>314.73340914916992</v>
      </c>
      <c r="AM119" s="18">
        <v>326.91271785736086</v>
      </c>
      <c r="AN119" s="18">
        <v>350.09945341491704</v>
      </c>
      <c r="AO119" s="18">
        <v>360.17078546905515</v>
      </c>
      <c r="AP119" s="18">
        <v>365.32887939453127</v>
      </c>
      <c r="AQ119" s="18">
        <v>352.82611920166016</v>
      </c>
      <c r="AR119" s="18">
        <v>349.54928359985348</v>
      </c>
      <c r="AS119" s="18">
        <v>348.73007469940183</v>
      </c>
      <c r="AT119" s="18">
        <v>341.01258273315432</v>
      </c>
      <c r="AU119" s="18">
        <v>352.38779709625243</v>
      </c>
      <c r="AV119" s="18">
        <v>354.20557428741455</v>
      </c>
      <c r="AW119" s="18">
        <v>357.76555589294429</v>
      </c>
      <c r="AX119" s="18">
        <v>358.09404556274416</v>
      </c>
      <c r="AY119" s="18">
        <v>325.78920257568359</v>
      </c>
      <c r="AZ119" s="18">
        <v>317.62734268188478</v>
      </c>
      <c r="BA119" s="18">
        <v>311.96845315551758</v>
      </c>
      <c r="BB119" s="18">
        <v>311.25706141662602</v>
      </c>
      <c r="BC119" s="18">
        <v>339.30161506652831</v>
      </c>
      <c r="BD119" s="18">
        <v>343.55082039642332</v>
      </c>
      <c r="BE119" s="18">
        <v>351.64617624664305</v>
      </c>
      <c r="BF119" s="18">
        <v>354.42826206970216</v>
      </c>
      <c r="BG119" s="18">
        <v>341.39346952819824</v>
      </c>
      <c r="BH119" s="18">
        <v>335.75574037933353</v>
      </c>
      <c r="BI119" s="18">
        <v>334.85289760589598</v>
      </c>
      <c r="BJ119" s="18">
        <v>316.76379775238036</v>
      </c>
      <c r="BK119" s="18">
        <v>319.98722859191895</v>
      </c>
      <c r="BL119" s="18">
        <v>364.92481694793702</v>
      </c>
      <c r="BM119" s="18">
        <v>399.16029247283933</v>
      </c>
      <c r="BN119" s="18">
        <v>420.9534660263061</v>
      </c>
      <c r="BO119" s="18">
        <v>452.9237735214233</v>
      </c>
      <c r="BP119" s="18">
        <v>466.76064513397216</v>
      </c>
      <c r="BQ119" s="18">
        <v>467.02666130828862</v>
      </c>
      <c r="BR119" s="18">
        <v>474.66555758666993</v>
      </c>
      <c r="BS119" s="18">
        <v>486.6322548828125</v>
      </c>
      <c r="BT119" s="18">
        <v>494.84449662780759</v>
      </c>
      <c r="BU119" s="18">
        <v>500.89636459350589</v>
      </c>
      <c r="BV119" s="18">
        <v>510.3056791229248</v>
      </c>
      <c r="BW119" s="18">
        <v>521.14986877441413</v>
      </c>
      <c r="BX119" s="18">
        <v>564.2061988067627</v>
      </c>
      <c r="BY119" s="18">
        <v>584.34886291503904</v>
      </c>
      <c r="BZ119" s="18">
        <v>569.22725409698489</v>
      </c>
      <c r="CA119" s="18">
        <v>587.90884452056878</v>
      </c>
      <c r="CB119" s="18">
        <v>582.22577170562738</v>
      </c>
      <c r="CC119" s="18">
        <v>498.67049440765385</v>
      </c>
      <c r="CD119" s="18">
        <v>457.51557543945313</v>
      </c>
      <c r="CE119" s="18">
        <v>377.16659915161131</v>
      </c>
      <c r="CF119" s="18">
        <v>371.32734259796138</v>
      </c>
      <c r="CG119" s="18">
        <v>316.55320161437987</v>
      </c>
      <c r="CH119" s="18">
        <v>309.66600255584717</v>
      </c>
      <c r="CI119" s="18">
        <v>313.00329637908931</v>
      </c>
      <c r="CJ119" s="18">
        <v>242.68232375335691</v>
      </c>
      <c r="CK119" s="18">
        <v>211.41131635284424</v>
      </c>
      <c r="CL119" s="18">
        <v>190.58748961639404</v>
      </c>
      <c r="CM119" s="18">
        <v>196.81267115020751</v>
      </c>
      <c r="CN119" s="18">
        <v>214.53297585296633</v>
      </c>
      <c r="CO119" s="18">
        <v>209.14715596008301</v>
      </c>
      <c r="CP119" s="18">
        <v>189.41762303161622</v>
      </c>
      <c r="CQ119" s="18">
        <v>167.61840365600588</v>
      </c>
      <c r="CR119" s="18">
        <v>158.01864572906493</v>
      </c>
      <c r="CS119" s="18">
        <v>150.4926047973633</v>
      </c>
      <c r="CT119" s="18">
        <v>132.1556262359619</v>
      </c>
      <c r="CU119" s="18">
        <v>134.76641376495363</v>
      </c>
      <c r="CV119" s="18">
        <v>139.14560427093505</v>
      </c>
      <c r="CW119" s="18">
        <v>143.04012136840819</v>
      </c>
      <c r="CX119" s="18">
        <v>142.57963124847413</v>
      </c>
      <c r="CY119" s="18">
        <v>143.77771166992187</v>
      </c>
      <c r="CZ119" s="18">
        <v>143.22653421783446</v>
      </c>
      <c r="DA119" s="18">
        <v>142.43553915405272</v>
      </c>
      <c r="DB119" s="18">
        <v>143.46735946655272</v>
      </c>
      <c r="DC119" s="18">
        <v>143.63361957550049</v>
      </c>
      <c r="DD119" s="18">
        <v>140.42026510620116</v>
      </c>
      <c r="DE119" s="18">
        <v>137.81451576232911</v>
      </c>
      <c r="DF119" s="18">
        <v>139.86707238006591</v>
      </c>
      <c r="DG119" s="18">
        <v>143.69508543395995</v>
      </c>
      <c r="DH119" s="18">
        <v>151.30274496459961</v>
      </c>
      <c r="DI119" s="18">
        <v>150.37168835449219</v>
      </c>
      <c r="DJ119" s="18">
        <v>149.09601988220214</v>
      </c>
      <c r="DK119" s="18">
        <v>147.30645652770997</v>
      </c>
      <c r="DL119" s="18">
        <v>149.49504414367675</v>
      </c>
      <c r="DM119" s="18">
        <v>153.86415827941894</v>
      </c>
      <c r="DN119" s="18">
        <v>145.42318292999266</v>
      </c>
      <c r="DO119" s="18">
        <v>138.43018198394776</v>
      </c>
      <c r="DP119" s="18">
        <v>135.62693578338622</v>
      </c>
      <c r="DQ119" s="18">
        <v>133.99758671569825</v>
      </c>
      <c r="DR119" s="18">
        <v>132.84585759735108</v>
      </c>
      <c r="DS119" s="18">
        <v>136.02596004486085</v>
      </c>
      <c r="DT119" s="18">
        <v>145.34861779022219</v>
      </c>
      <c r="DU119" s="18">
        <v>154.31054148101805</v>
      </c>
      <c r="DV119" s="18">
        <v>153.61325666046145</v>
      </c>
      <c r="DW119" s="18">
        <v>153.82183752441406</v>
      </c>
      <c r="DX119" s="18">
        <v>157.40398714447022</v>
      </c>
      <c r="DY119" s="18">
        <v>157.59846109008788</v>
      </c>
      <c r="DZ119" s="18">
        <v>160.02283576965331</v>
      </c>
      <c r="EA119" s="18">
        <v>158.02670682525635</v>
      </c>
      <c r="EB119" s="18">
        <v>156.38123556518553</v>
      </c>
      <c r="EC119" s="18">
        <v>154.10901407623291</v>
      </c>
      <c r="ED119" s="18">
        <v>151.79850238037108</v>
      </c>
      <c r="EE119" s="18">
        <v>149.96460299682619</v>
      </c>
      <c r="EF119" s="18">
        <v>149.51418924713136</v>
      </c>
      <c r="EG119" s="18">
        <v>152.16931280517576</v>
      </c>
      <c r="EH119" s="18">
        <v>151.95770903015139</v>
      </c>
      <c r="EI119" s="18">
        <v>152.24387794494629</v>
      </c>
      <c r="EJ119" s="18">
        <v>155.2415980911255</v>
      </c>
      <c r="EK119" s="18">
        <v>155.12874274444582</v>
      </c>
      <c r="EL119" s="18">
        <v>155.72123331451417</v>
      </c>
      <c r="EM119" s="18">
        <v>159.4595666732788</v>
      </c>
      <c r="EN119" s="18">
        <v>160.5931583251953</v>
      </c>
      <c r="EO119" s="18">
        <v>162.37869113159178</v>
      </c>
      <c r="EP119" s="18">
        <v>165.45198405456543</v>
      </c>
      <c r="EQ119" s="18">
        <v>167.68390006256104</v>
      </c>
      <c r="ER119" s="18">
        <v>167.05311928558351</v>
      </c>
      <c r="ES119" s="18">
        <v>166.63797283172607</v>
      </c>
      <c r="ET119" s="18">
        <v>168.26127607727051</v>
      </c>
      <c r="EU119" s="18">
        <v>170.98894950103761</v>
      </c>
      <c r="EV119" s="18">
        <v>174.57210675811768</v>
      </c>
      <c r="EW119" s="18">
        <v>176.62365573883056</v>
      </c>
      <c r="EX119" s="18">
        <v>170.01154158782961</v>
      </c>
      <c r="EY119" s="18">
        <v>173.82343244934083</v>
      </c>
      <c r="EZ119" s="18">
        <v>176.38686103820802</v>
      </c>
      <c r="FA119" s="18">
        <v>173.82343244934083</v>
      </c>
      <c r="FB119" s="18">
        <v>172.27066379547119</v>
      </c>
      <c r="FC119" s="18">
        <v>179.49239834594727</v>
      </c>
      <c r="FD119" s="18">
        <v>192.1795561141968</v>
      </c>
      <c r="FE119" s="18">
        <v>196.88219810485839</v>
      </c>
      <c r="FF119" s="18">
        <v>198.13872147369383</v>
      </c>
      <c r="FG119" s="18">
        <v>190.55020704650877</v>
      </c>
      <c r="FH119" s="18">
        <v>186.42091052246096</v>
      </c>
      <c r="FI119" s="18">
        <v>188.39990963745117</v>
      </c>
      <c r="FJ119" s="18">
        <v>185.83245050048828</v>
      </c>
      <c r="FK119" s="18">
        <v>182.96270025634766</v>
      </c>
      <c r="FL119" s="18">
        <v>182.17372046661379</v>
      </c>
      <c r="FM119" s="18">
        <v>182.56266835784913</v>
      </c>
      <c r="FN119" s="18">
        <v>177.1798713760376</v>
      </c>
      <c r="FO119" s="18">
        <v>165.11341801452636</v>
      </c>
      <c r="FP119" s="18">
        <v>164.25692654418944</v>
      </c>
      <c r="FQ119" s="18">
        <v>163.14953345489502</v>
      </c>
      <c r="FR119" s="18">
        <v>168.67743016815186</v>
      </c>
      <c r="FS119" s="18">
        <v>177.4337959060669</v>
      </c>
      <c r="FT119" s="18">
        <v>177.74918629455564</v>
      </c>
      <c r="FU119" s="18">
        <v>175.78832464599608</v>
      </c>
      <c r="FV119" s="18">
        <v>171.5633026046753</v>
      </c>
      <c r="FW119" s="18">
        <v>167.53376214599609</v>
      </c>
      <c r="FX119" s="18">
        <v>169.11978282165526</v>
      </c>
      <c r="FY119" s="18">
        <v>170.44583314514159</v>
      </c>
      <c r="FZ119" s="18">
        <v>174.65070244598388</v>
      </c>
      <c r="GA119" s="18">
        <v>179.930720451355</v>
      </c>
      <c r="GB119" s="18">
        <v>181.51976403808595</v>
      </c>
      <c r="GC119" s="18">
        <v>186.26875733184815</v>
      </c>
      <c r="GD119" s="18">
        <v>187.94647297668456</v>
      </c>
      <c r="GE119" s="18">
        <v>188.79893389892578</v>
      </c>
      <c r="GF119" s="18">
        <v>192.99070391845703</v>
      </c>
      <c r="GG119" s="18">
        <v>195.41407096099852</v>
      </c>
      <c r="GH119" s="18">
        <v>195.48964373779299</v>
      </c>
      <c r="GI119" s="18">
        <v>199.26223675537111</v>
      </c>
      <c r="GJ119" s="18">
        <v>203.71599240112303</v>
      </c>
      <c r="GK119" s="18">
        <v>204.6047282562256</v>
      </c>
      <c r="GL119" s="18">
        <v>198.62440251922607</v>
      </c>
      <c r="GM119" s="18">
        <v>199.63103190612793</v>
      </c>
      <c r="GN119" s="18">
        <v>198.68486074066163</v>
      </c>
      <c r="GO119" s="18">
        <v>191.18098782348633</v>
      </c>
      <c r="GP119" s="18">
        <v>188.4472685775757</v>
      </c>
      <c r="GQ119" s="18">
        <v>192.68740517425539</v>
      </c>
      <c r="GR119" s="18">
        <v>194.80747347259521</v>
      </c>
      <c r="GS119" s="18">
        <v>194.71477086639405</v>
      </c>
      <c r="GT119" s="18">
        <v>193.43204893493652</v>
      </c>
      <c r="GU119" s="18">
        <v>190.63182564544678</v>
      </c>
      <c r="GV119" s="18">
        <v>190.45750444030762</v>
      </c>
      <c r="GW119" s="18">
        <v>185.82640467834474</v>
      </c>
      <c r="GX119" s="18">
        <v>191.26260642242431</v>
      </c>
      <c r="GY119" s="18">
        <v>186.04506191253662</v>
      </c>
      <c r="GZ119" s="18">
        <v>182.03265128326416</v>
      </c>
      <c r="HA119" s="18">
        <v>179.05206096649169</v>
      </c>
      <c r="HB119" s="18">
        <v>178.85254883575442</v>
      </c>
      <c r="HC119" s="18">
        <v>181.47341273498537</v>
      </c>
      <c r="HD119" s="18">
        <v>204.85462223815918</v>
      </c>
      <c r="HE119" s="18">
        <v>205.16497444152833</v>
      </c>
      <c r="HF119" s="18">
        <v>204.69138504028319</v>
      </c>
      <c r="HG119" s="18">
        <v>205.5307466812134</v>
      </c>
      <c r="HH119" s="18">
        <v>204.46265143585205</v>
      </c>
      <c r="HI119" s="18">
        <v>213.60091160583497</v>
      </c>
      <c r="HJ119" s="18">
        <v>216.50492150878907</v>
      </c>
      <c r="HK119" s="18">
        <v>215.65951404571533</v>
      </c>
      <c r="HL119" s="18">
        <v>215.60711692047121</v>
      </c>
      <c r="HM119" s="18">
        <v>216.0333473815918</v>
      </c>
      <c r="HN119" s="18">
        <v>221.36374723815919</v>
      </c>
      <c r="HO119" s="18">
        <v>225.42250917053224</v>
      </c>
      <c r="HP119" s="18">
        <v>227.19292742156983</v>
      </c>
      <c r="HQ119" s="18">
        <v>228.22978591918945</v>
      </c>
      <c r="HR119" s="18">
        <v>226.42208509826659</v>
      </c>
      <c r="HS119" s="18">
        <v>235.50593286895753</v>
      </c>
      <c r="HT119" s="18">
        <v>246.84991048431397</v>
      </c>
      <c r="HU119" s="18">
        <v>248.07922765350344</v>
      </c>
      <c r="HV119" s="18">
        <v>258.95465405273438</v>
      </c>
      <c r="HW119" s="18">
        <v>261.53218955993651</v>
      </c>
      <c r="HX119" s="18">
        <v>254.5593413543701</v>
      </c>
      <c r="HY119" s="18">
        <v>249.52317150878906</v>
      </c>
      <c r="HZ119" s="18">
        <v>240.25492616271973</v>
      </c>
      <c r="IA119" s="18">
        <v>240.88167639160159</v>
      </c>
      <c r="IB119" s="18">
        <v>230.53828234100342</v>
      </c>
      <c r="IC119" s="18">
        <v>233.72745352172851</v>
      </c>
      <c r="ID119" s="18">
        <v>235.97549172210694</v>
      </c>
      <c r="IE119" s="18">
        <v>241.44091493988037</v>
      </c>
      <c r="IF119" s="18">
        <v>232.01850112915039</v>
      </c>
      <c r="IG119" s="18">
        <v>222.51346108245849</v>
      </c>
      <c r="IH119" s="18">
        <v>217.87933840942384</v>
      </c>
      <c r="II119" s="18">
        <v>216.0958208770752</v>
      </c>
      <c r="IJ119" s="18">
        <v>207.52486035156249</v>
      </c>
      <c r="IK119" s="18">
        <v>206.7116972732544</v>
      </c>
      <c r="IL119" s="18">
        <v>208.25438955688475</v>
      </c>
      <c r="IM119" s="18">
        <v>215.14058097839356</v>
      </c>
      <c r="IN119" s="18">
        <v>218.39121801757813</v>
      </c>
      <c r="IO119" s="18">
        <v>221.36576251220703</v>
      </c>
      <c r="IP119" s="18">
        <v>220.27348397827149</v>
      </c>
      <c r="IQ119" s="18">
        <v>221.73153475189207</v>
      </c>
      <c r="IR119" s="18">
        <v>216.72861692810059</v>
      </c>
      <c r="IS119" s="18">
        <v>213.80445428466797</v>
      </c>
      <c r="IT119" s="18">
        <v>213.92436309051513</v>
      </c>
      <c r="IU119" s="18">
        <v>214.34857827758788</v>
      </c>
      <c r="IV119" s="18">
        <v>215.00454998016357</v>
      </c>
      <c r="IW119" s="18">
        <v>229.32206445312499</v>
      </c>
      <c r="IX119" s="18">
        <v>232.95963410949705</v>
      </c>
      <c r="IY119" s="18">
        <v>224.45517762756347</v>
      </c>
      <c r="IZ119" s="18">
        <v>219.4421834335327</v>
      </c>
      <c r="JA119" s="18">
        <v>219.56914569854737</v>
      </c>
      <c r="JB119" s="18">
        <v>225.765105758667</v>
      </c>
      <c r="JC119" s="18">
        <v>232.01144766998289</v>
      </c>
      <c r="JD119" s="18">
        <v>240.81920289611816</v>
      </c>
      <c r="JE119" s="18">
        <v>255.2818171005249</v>
      </c>
      <c r="JF119" s="18">
        <v>264.16917565155029</v>
      </c>
      <c r="JG119" s="18">
        <v>264.10569451904297</v>
      </c>
      <c r="JH119" s="18">
        <v>254.33463829803469</v>
      </c>
      <c r="JI119" s="18">
        <v>247.34667553710938</v>
      </c>
      <c r="JJ119" s="18">
        <v>242.98864540863036</v>
      </c>
      <c r="JK119" s="18">
        <v>237.85675004577638</v>
      </c>
      <c r="JL119" s="18">
        <v>238.68805059051513</v>
      </c>
      <c r="JM119" s="18">
        <v>255.0309154815674</v>
      </c>
      <c r="JN119" s="18">
        <v>287.62394265747071</v>
      </c>
      <c r="JO119" s="18">
        <v>293.10246515655513</v>
      </c>
      <c r="JP119" s="18">
        <v>294.98070056915282</v>
      </c>
      <c r="JQ119" s="18">
        <v>296.75917991638181</v>
      </c>
      <c r="JR119" s="18">
        <v>285.84848622131346</v>
      </c>
      <c r="JS119" s="18">
        <v>297.54715206909179</v>
      </c>
      <c r="JT119" s="18">
        <v>307.24868133544925</v>
      </c>
      <c r="JU119" s="18">
        <v>312.47932512664795</v>
      </c>
      <c r="JV119" s="18">
        <v>318.5664603881836</v>
      </c>
      <c r="JW119" s="18">
        <v>339.58073052215576</v>
      </c>
      <c r="JX119" s="18">
        <v>356.50701725006104</v>
      </c>
      <c r="JY119" s="18">
        <v>353.153601234436</v>
      </c>
      <c r="JZ119" s="18">
        <v>348.27159985351562</v>
      </c>
      <c r="KA119" s="18">
        <v>351.33078585815429</v>
      </c>
      <c r="KB119" s="18">
        <v>348.50436400604247</v>
      </c>
      <c r="KC119" s="18">
        <v>349.99768207550051</v>
      </c>
      <c r="KD119" s="18">
        <v>349.66213894653322</v>
      </c>
      <c r="KE119" s="18">
        <v>355.8298851699829</v>
      </c>
      <c r="KF119" s="18">
        <v>334.31280416107177</v>
      </c>
      <c r="KG119" s="18">
        <v>327.08603142547611</v>
      </c>
      <c r="KH119" s="18">
        <v>323.34769806671142</v>
      </c>
      <c r="KI119" s="18">
        <v>321.96219715881347</v>
      </c>
      <c r="KJ119" s="18">
        <v>321.58030272674557</v>
      </c>
      <c r="KK119" s="18">
        <v>324.55787013244628</v>
      </c>
      <c r="KL119" s="18">
        <v>314.62458435058596</v>
      </c>
      <c r="KM119" s="18">
        <v>314.27694957733155</v>
      </c>
      <c r="KN119" s="18">
        <v>308.80447290039064</v>
      </c>
      <c r="KO119" s="18">
        <v>311.32658837127684</v>
      </c>
      <c r="KP119" s="18">
        <v>303.3531566009521</v>
      </c>
      <c r="KQ119" s="18">
        <v>284.29773284149167</v>
      </c>
      <c r="KR119" s="18">
        <v>263.1151873245239</v>
      </c>
      <c r="KS119" s="18">
        <v>258.14955207061769</v>
      </c>
      <c r="KT119" s="18">
        <v>256.01235394287107</v>
      </c>
      <c r="KU119" s="18">
        <v>261.42538003540039</v>
      </c>
      <c r="KV119" s="18">
        <v>264.09864105987549</v>
      </c>
      <c r="KW119" s="18">
        <v>270.02354676055904</v>
      </c>
      <c r="KX119" s="18">
        <v>266.64997800445559</v>
      </c>
      <c r="KY119" s="18">
        <v>260.6636064453125</v>
      </c>
      <c r="KZ119" s="18">
        <v>257.70316886901855</v>
      </c>
      <c r="LA119" s="18">
        <v>256.21891953277589</v>
      </c>
      <c r="LB119" s="18">
        <v>252.87658752441408</v>
      </c>
      <c r="LC119" s="18">
        <v>253.89430091857909</v>
      </c>
      <c r="LD119" s="18">
        <v>248.94277258300784</v>
      </c>
      <c r="LE119" s="18">
        <v>262.91769046783446</v>
      </c>
      <c r="LF119" s="18">
        <v>272.0247138900757</v>
      </c>
      <c r="LG119" s="18">
        <v>285.42024048614502</v>
      </c>
      <c r="LH119" s="18">
        <v>284.23525934600832</v>
      </c>
      <c r="LI119" s="18">
        <v>283.16615646362305</v>
      </c>
      <c r="LJ119" s="18">
        <v>284.26750373077391</v>
      </c>
      <c r="LK119" s="18">
        <v>284.78945970916743</v>
      </c>
      <c r="LL119" s="18">
        <v>283.995441734314</v>
      </c>
      <c r="LM119" s="18">
        <v>292.00212552642819</v>
      </c>
      <c r="LN119" s="18">
        <v>293.3150765686035</v>
      </c>
      <c r="LO119" s="18">
        <v>304.60766469573974</v>
      </c>
      <c r="LP119" s="18">
        <v>307.94395088195802</v>
      </c>
      <c r="LQ119" s="18">
        <v>313.6532222595215</v>
      </c>
      <c r="LR119" s="18">
        <v>316.24889523315426</v>
      </c>
      <c r="LS119" s="18">
        <v>329.40359658050534</v>
      </c>
      <c r="LT119" s="18">
        <v>324.41478567504885</v>
      </c>
      <c r="LU119" s="18">
        <v>321.96522006988522</v>
      </c>
      <c r="LV119" s="18">
        <v>313.80336017608641</v>
      </c>
      <c r="LW119" s="18">
        <v>306.25212831878662</v>
      </c>
      <c r="LX119" s="18">
        <v>314.79084445953367</v>
      </c>
      <c r="LY119" s="18">
        <v>318.37097880554199</v>
      </c>
      <c r="LZ119" s="18">
        <v>317.70996891784671</v>
      </c>
      <c r="MA119" s="18">
        <v>325.95344741058352</v>
      </c>
      <c r="MB119" s="18">
        <v>337.55034191894532</v>
      </c>
      <c r="MC119" s="18">
        <v>349.1542898864746</v>
      </c>
      <c r="MD119" s="18">
        <v>362.21931153869627</v>
      </c>
      <c r="ME119" s="18">
        <v>359.94003659057614</v>
      </c>
      <c r="MF119" s="18">
        <v>353.4407777862549</v>
      </c>
      <c r="MG119" s="18">
        <v>349.41123732757563</v>
      </c>
      <c r="MH119" s="18">
        <v>351.72981011962895</v>
      </c>
      <c r="MI119" s="18">
        <v>348.70589141082763</v>
      </c>
      <c r="MJ119" s="18">
        <v>325.83857678985601</v>
      </c>
      <c r="MK119" s="18">
        <v>321.92189167785648</v>
      </c>
      <c r="ML119" s="18">
        <v>320.47694018554688</v>
      </c>
      <c r="MM119" s="18">
        <v>326.00886744689944</v>
      </c>
      <c r="MN119" s="18">
        <v>334.74306517028811</v>
      </c>
      <c r="MO119" s="18">
        <v>328.80405255126954</v>
      </c>
      <c r="MP119" s="18">
        <v>327.21400132751461</v>
      </c>
      <c r="MQ119" s="18">
        <v>324.59011451721193</v>
      </c>
      <c r="MR119" s="18">
        <v>324.43090786743164</v>
      </c>
      <c r="MS119" s="18">
        <v>330.09181266784668</v>
      </c>
      <c r="MT119" s="18">
        <v>326.46028883361816</v>
      </c>
      <c r="MU119" s="18">
        <v>321.00494198608396</v>
      </c>
      <c r="MV119" s="18">
        <v>330.12707996368408</v>
      </c>
      <c r="MW119" s="18">
        <v>380.23283861541751</v>
      </c>
      <c r="MX119" s="18">
        <v>388.2506064147949</v>
      </c>
      <c r="MY119" s="18">
        <v>367.53661211395263</v>
      </c>
      <c r="MZ119" s="18">
        <v>350.52366860198975</v>
      </c>
      <c r="NA119" s="18">
        <v>357.31211923217774</v>
      </c>
      <c r="NB119" s="18">
        <v>367.53761975097655</v>
      </c>
      <c r="NC119" s="18">
        <v>362.08529581451415</v>
      </c>
      <c r="ND119" s="18">
        <v>357.89654870605472</v>
      </c>
      <c r="NE119" s="18">
        <v>379.39246933746335</v>
      </c>
      <c r="NF119" s="18">
        <v>391.13647885131837</v>
      </c>
      <c r="NG119" s="18">
        <v>388.95998287963869</v>
      </c>
      <c r="NH119" s="18">
        <v>388.06822411346434</v>
      </c>
      <c r="NI119" s="18">
        <v>393.15981399536133</v>
      </c>
      <c r="NJ119" s="18">
        <v>389.84670346069333</v>
      </c>
      <c r="NK119" s="18">
        <v>385.81212481689448</v>
      </c>
      <c r="NL119" s="18">
        <v>378.63271102142329</v>
      </c>
      <c r="NM119" s="18">
        <v>378.68309287261962</v>
      </c>
      <c r="NN119" s="18">
        <v>390.5903395843506</v>
      </c>
      <c r="NO119" s="18">
        <v>390.99238675689696</v>
      </c>
      <c r="NP119" s="18">
        <v>402.12375296020508</v>
      </c>
      <c r="NQ119" s="18">
        <v>402.80491558837889</v>
      </c>
      <c r="NR119" s="18">
        <v>390.1127196350098</v>
      </c>
      <c r="NS119" s="18">
        <v>393.37947886657719</v>
      </c>
      <c r="NT119" s="18">
        <v>391.76524435424801</v>
      </c>
      <c r="NU119" s="18">
        <v>413.55539499664303</v>
      </c>
      <c r="NV119" s="18">
        <v>427.78423741149902</v>
      </c>
      <c r="NW119" s="18">
        <v>430.6408883743286</v>
      </c>
      <c r="NX119" s="18">
        <v>434.8487805862427</v>
      </c>
      <c r="NY119" s="18">
        <v>414.08440443420415</v>
      </c>
      <c r="NZ119" s="18">
        <v>403.78433877563475</v>
      </c>
      <c r="OA119" s="18">
        <v>403.41050543975831</v>
      </c>
      <c r="OB119" s="18">
        <v>402.86537380981446</v>
      </c>
      <c r="OC119" s="18">
        <v>398.45696183013916</v>
      </c>
      <c r="OD119" s="18">
        <v>400.3271361465454</v>
      </c>
      <c r="OE119" s="18">
        <v>397.45738590240478</v>
      </c>
      <c r="OF119" s="18">
        <v>395.04711814117434</v>
      </c>
      <c r="OG119" s="18">
        <v>403.56870445251462</v>
      </c>
      <c r="OH119" s="18">
        <v>394.42238318634031</v>
      </c>
      <c r="OI119" s="18">
        <v>389.95653589630126</v>
      </c>
      <c r="OJ119" s="18">
        <v>383.07235974884031</v>
      </c>
      <c r="OK119" s="18">
        <v>404.54308945465084</v>
      </c>
      <c r="OL119" s="18">
        <v>457.22739125061037</v>
      </c>
      <c r="OM119" s="18">
        <v>457.16491775512696</v>
      </c>
      <c r="ON119" s="18">
        <v>453.03360595703128</v>
      </c>
      <c r="OO119" s="18">
        <v>457.23444470977785</v>
      </c>
      <c r="OP119" s="18">
        <v>448.20198642730713</v>
      </c>
      <c r="OQ119" s="18">
        <v>435.79898229980466</v>
      </c>
      <c r="OR119" s="18">
        <v>421.12274904632568</v>
      </c>
      <c r="OS119" s="18">
        <v>426.66777558898929</v>
      </c>
      <c r="OT119" s="18">
        <v>412.78152976226806</v>
      </c>
      <c r="OU119" s="18">
        <v>399.2398957977295</v>
      </c>
      <c r="OV119" s="18">
        <v>395.17307276916506</v>
      </c>
      <c r="OW119" s="18">
        <v>390.79488990020752</v>
      </c>
      <c r="OX119" s="18">
        <v>411.27108186340331</v>
      </c>
      <c r="OY119" s="18">
        <v>419.7624390640259</v>
      </c>
      <c r="OZ119" s="18">
        <v>427.0567234802246</v>
      </c>
      <c r="PA119" s="18">
        <v>444.53217238616946</v>
      </c>
      <c r="PB119" s="18">
        <v>420.51917446899415</v>
      </c>
      <c r="PC119" s="18">
        <v>398.31488500976559</v>
      </c>
      <c r="PD119" s="18">
        <v>376.09648863220212</v>
      </c>
      <c r="PE119" s="18">
        <v>358.06885463714599</v>
      </c>
      <c r="PF119" s="18">
        <v>350.05410974884035</v>
      </c>
      <c r="PG119" s="18">
        <v>346.50118160247803</v>
      </c>
      <c r="PH119" s="18">
        <v>343.09839137268068</v>
      </c>
      <c r="PI119" s="18">
        <v>335.62575520324708</v>
      </c>
      <c r="PJ119" s="18">
        <v>336.75733158111569</v>
      </c>
      <c r="PK119" s="18">
        <v>339.15450006103515</v>
      </c>
      <c r="PL119" s="18">
        <v>337.9100683364868</v>
      </c>
      <c r="PM119" s="18">
        <v>338.17608451080321</v>
      </c>
      <c r="PN119" s="18">
        <v>344.73378626251218</v>
      </c>
      <c r="PO119" s="18">
        <v>352.63869871520996</v>
      </c>
      <c r="PP119" s="18">
        <v>354.8020954055786</v>
      </c>
      <c r="PQ119" s="18">
        <v>355.43287618255613</v>
      </c>
      <c r="PR119" s="18">
        <v>361.90190587615967</v>
      </c>
      <c r="PS119" s="18">
        <v>355.16282946014405</v>
      </c>
      <c r="PT119" s="18">
        <v>353.61006080627442</v>
      </c>
      <c r="PU119" s="18">
        <v>347.23977954101565</v>
      </c>
      <c r="PV119" s="18">
        <v>340.26995424652097</v>
      </c>
      <c r="PW119" s="18">
        <v>353.65439683532713</v>
      </c>
      <c r="PX119" s="18">
        <v>349.8022004928589</v>
      </c>
      <c r="PY119" s="18">
        <v>344.90407691955568</v>
      </c>
      <c r="PZ119" s="18">
        <v>345.73436982727048</v>
      </c>
      <c r="QA119" s="18">
        <v>346.38026515960695</v>
      </c>
      <c r="QB119" s="18">
        <v>346.65333479309083</v>
      </c>
      <c r="QC119" s="18">
        <v>354.38594131469728</v>
      </c>
      <c r="QD119" s="18">
        <v>342.72657331085207</v>
      </c>
      <c r="QE119" s="18">
        <v>337.91812943267826</v>
      </c>
      <c r="QF119" s="18">
        <v>333.82410020446775</v>
      </c>
      <c r="QG119" s="18">
        <v>312.44708074188236</v>
      </c>
      <c r="QH119" s="18">
        <v>308.89415259552004</v>
      </c>
      <c r="QI119" s="18">
        <v>312.61434848785399</v>
      </c>
      <c r="QJ119" s="18">
        <v>319.81189974975581</v>
      </c>
      <c r="QK119" s="18">
        <v>309.05033633422852</v>
      </c>
      <c r="QL119" s="18">
        <v>312.96702144622805</v>
      </c>
      <c r="QM119" s="18">
        <v>294.54237846374514</v>
      </c>
      <c r="QN119" s="18">
        <v>292.33263047027589</v>
      </c>
      <c r="QO119" s="18">
        <v>291.41568077850343</v>
      </c>
      <c r="QP119" s="18">
        <v>291.39653567504882</v>
      </c>
      <c r="QQ119" s="18">
        <v>282.29354280090331</v>
      </c>
      <c r="QR119" s="18">
        <v>280.65814791107181</v>
      </c>
      <c r="QS119" s="18">
        <v>278.55017125701909</v>
      </c>
      <c r="QT119" s="18">
        <v>282.35198574829099</v>
      </c>
      <c r="QU119" s="18">
        <v>282.9192853927612</v>
      </c>
      <c r="QV119" s="18">
        <v>287.94034068298339</v>
      </c>
      <c r="QW119" s="18">
        <v>292.09684340667724</v>
      </c>
      <c r="QX119" s="18">
        <v>292.24597368621829</v>
      </c>
      <c r="QY119" s="18">
        <v>282.77720857238774</v>
      </c>
      <c r="QZ119" s="18">
        <v>291.09928275299069</v>
      </c>
      <c r="RA119" s="18">
        <v>324.30797615051273</v>
      </c>
      <c r="RB119" s="18">
        <v>337.71257147979736</v>
      </c>
      <c r="RC119" s="18">
        <v>343.32107915496823</v>
      </c>
      <c r="RD119" s="18">
        <v>350.30803427886963</v>
      </c>
      <c r="RE119" s="18">
        <v>351.36101496887204</v>
      </c>
      <c r="RF119" s="18">
        <v>349.63896329498289</v>
      </c>
      <c r="RG119" s="18">
        <v>342.91500143432614</v>
      </c>
      <c r="RH119" s="18">
        <v>336.80771343231203</v>
      </c>
      <c r="RI119" s="18">
        <v>337.87379340362548</v>
      </c>
      <c r="RJ119" s="18">
        <v>338.66478846740722</v>
      </c>
      <c r="RK119" s="18">
        <v>339.21798119354247</v>
      </c>
      <c r="RL119" s="18">
        <v>338.12570265960693</v>
      </c>
      <c r="RM119" s="18">
        <v>336.83693490600587</v>
      </c>
      <c r="RN119" s="18">
        <v>342.52000772094726</v>
      </c>
      <c r="RO119" s="18">
        <v>347.29318430328368</v>
      </c>
      <c r="RP119" s="18">
        <v>346.45986848449706</v>
      </c>
      <c r="RQ119" s="18">
        <v>345.57516317749025</v>
      </c>
      <c r="RR119" s="18">
        <v>344.60984690856935</v>
      </c>
      <c r="RS119" s="18">
        <v>339.59786035156247</v>
      </c>
      <c r="RT119" s="18">
        <v>342.88779523468014</v>
      </c>
      <c r="RU119" s="18">
        <v>335.65699195098875</v>
      </c>
      <c r="RV119" s="18">
        <v>318.36997116851808</v>
      </c>
      <c r="RW119" s="18">
        <v>314.13386511993406</v>
      </c>
      <c r="RX119" s="18">
        <v>310.37034083557126</v>
      </c>
      <c r="RY119" s="18">
        <v>308.65534262084958</v>
      </c>
      <c r="RZ119" s="18">
        <v>305.24952947998042</v>
      </c>
      <c r="SA119" s="18">
        <v>289.75711023712154</v>
      </c>
      <c r="SB119" s="18">
        <v>276.90369235992432</v>
      </c>
      <c r="SC119" s="18">
        <v>278.07355894470214</v>
      </c>
      <c r="SD119" s="18">
        <v>279.45099875640869</v>
      </c>
      <c r="SE119" s="18">
        <v>279.34318159484866</v>
      </c>
      <c r="SF119" s="18">
        <v>278.34259803009036</v>
      </c>
      <c r="SG119" s="18">
        <v>282.67442959594723</v>
      </c>
      <c r="SH119" s="18">
        <v>283.52487524414062</v>
      </c>
      <c r="SI119" s="18">
        <v>283.73446374511718</v>
      </c>
      <c r="SJ119" s="18">
        <v>285.87367714691163</v>
      </c>
      <c r="SK119" s="18">
        <v>283.18026338195801</v>
      </c>
      <c r="SL119" s="18">
        <v>282.13030560302735</v>
      </c>
      <c r="SM119" s="18">
        <v>280.89595024871824</v>
      </c>
      <c r="SN119" s="18">
        <v>279.50944170379643</v>
      </c>
      <c r="SO119" s="18">
        <v>281.66074674987794</v>
      </c>
      <c r="SP119" s="5">
        <v>282.92533121490482</v>
      </c>
      <c r="SQ119" s="5">
        <v>282.87897991180421</v>
      </c>
      <c r="SR119" s="5">
        <v>269.66583561706545</v>
      </c>
      <c r="SS119" s="5">
        <v>295.86742115020752</v>
      </c>
    </row>
    <row r="120" spans="1:513" x14ac:dyDescent="0.25">
      <c r="A120" s="5" t="s">
        <v>341</v>
      </c>
      <c r="B120" s="5" t="str">
        <f ca="1">_xlfn.XLOOKUP(A120,bonds[worksheet get],bonds[unique lookup],"-")</f>
        <v>ENELIM 5.451 01/10/74 nc-24</v>
      </c>
      <c r="C120" s="5" t="str">
        <f ca="1">_xlfn.XLOOKUP(A120,bonds[worksheet get],bonds[ID_ISIN],"-")</f>
        <v>XS0954675129</v>
      </c>
      <c r="D120" s="18">
        <f ca="1">_xll.BDH(A120,"blp_i_sprd_mid","-2AY",,"Dates=H","Fill=C","Sort=R","Dir=H","factor="&amp;_xlfn.XLOOKUP(A120,bonds[worksheet get],bonds[yas/blp factor]),"cols=509;rows=1")</f>
        <v>252.59407126498223</v>
      </c>
      <c r="E120" s="18">
        <v>251.23675657558442</v>
      </c>
      <c r="F120" s="18">
        <v>253.44015068590642</v>
      </c>
      <c r="G120" s="18">
        <v>255.57079591786859</v>
      </c>
      <c r="H120" s="18">
        <v>258.2336041778326</v>
      </c>
      <c r="I120" s="18">
        <v>261.58304226231576</v>
      </c>
      <c r="J120" s="18">
        <v>266.89271382260324</v>
      </c>
      <c r="K120" s="18">
        <v>267.25745477437971</v>
      </c>
      <c r="L120" s="18">
        <v>267.22556485509875</v>
      </c>
      <c r="M120" s="18">
        <v>263.0150989500284</v>
      </c>
      <c r="N120" s="18">
        <v>261.4385410655737</v>
      </c>
      <c r="O120" s="18">
        <v>263.59708997690677</v>
      </c>
      <c r="P120" s="18">
        <v>257.46425987517836</v>
      </c>
      <c r="Q120" s="18">
        <v>253.39729860687254</v>
      </c>
      <c r="R120" s="18">
        <v>242.14115366065502</v>
      </c>
      <c r="S120" s="18">
        <v>229.56157706427575</v>
      </c>
      <c r="T120" s="18">
        <v>246.96450395190718</v>
      </c>
      <c r="U120" s="18">
        <v>240.61741345500945</v>
      </c>
      <c r="V120" s="18">
        <v>240.76689745163918</v>
      </c>
      <c r="W120" s="18">
        <v>210.58807165205479</v>
      </c>
      <c r="X120" s="18">
        <v>188.38670847260951</v>
      </c>
      <c r="Y120" s="18">
        <v>182.99232931423188</v>
      </c>
      <c r="Z120" s="18">
        <v>191.14219681048394</v>
      </c>
      <c r="AA120" s="18">
        <v>234.24939519858358</v>
      </c>
      <c r="AB120" s="18">
        <v>262.22482688784601</v>
      </c>
      <c r="AC120" s="18">
        <v>265.27928321897986</v>
      </c>
      <c r="AD120" s="18">
        <v>258.14291721987723</v>
      </c>
      <c r="AE120" s="18">
        <v>256.29928126144409</v>
      </c>
      <c r="AF120" s="18">
        <v>251.08228977906705</v>
      </c>
      <c r="AG120" s="18">
        <v>251.02648242032527</v>
      </c>
      <c r="AH120" s="18">
        <v>260.43998796808722</v>
      </c>
      <c r="AI120" s="18">
        <v>261.76740585815907</v>
      </c>
      <c r="AJ120" s="18">
        <v>269.64820216047764</v>
      </c>
      <c r="AK120" s="18">
        <v>271.85458595073226</v>
      </c>
      <c r="AL120" s="18">
        <v>271.81572011160853</v>
      </c>
      <c r="AM120" s="18">
        <v>276.86030671787262</v>
      </c>
      <c r="AN120" s="18">
        <v>284.35045150899884</v>
      </c>
      <c r="AO120" s="18">
        <v>290.91479208099838</v>
      </c>
      <c r="AP120" s="18">
        <v>290.17135833775995</v>
      </c>
      <c r="AQ120" s="18">
        <v>282.73602434539794</v>
      </c>
      <c r="AR120" s="18">
        <v>278.09703764998915</v>
      </c>
      <c r="AS120" s="18">
        <v>279.17531554567813</v>
      </c>
      <c r="AT120" s="18">
        <v>289.16782244038581</v>
      </c>
      <c r="AU120" s="18">
        <v>275.84481210076814</v>
      </c>
      <c r="AV120" s="18">
        <v>282.01351836168766</v>
      </c>
      <c r="AW120" s="18">
        <v>283.18945913517473</v>
      </c>
      <c r="AX120" s="18">
        <v>285.2453623688221</v>
      </c>
      <c r="AY120" s="18">
        <v>258.96607576131822</v>
      </c>
      <c r="AZ120" s="18">
        <v>252.7545174213648</v>
      </c>
      <c r="BA120" s="18">
        <v>246.87481355392933</v>
      </c>
      <c r="BB120" s="18">
        <v>243.27025611519815</v>
      </c>
      <c r="BC120" s="18">
        <v>261.31596418833732</v>
      </c>
      <c r="BD120" s="18">
        <v>263.18850038611885</v>
      </c>
      <c r="BE120" s="18">
        <v>267.012301019907</v>
      </c>
      <c r="BF120" s="18">
        <v>273.75701894783975</v>
      </c>
      <c r="BG120" s="18">
        <v>269.81263455677038</v>
      </c>
      <c r="BH120" s="18">
        <v>269.98204975295067</v>
      </c>
      <c r="BI120" s="18">
        <v>269.82160359656808</v>
      </c>
      <c r="BJ120" s="18">
        <v>256.77763005065918</v>
      </c>
      <c r="BK120" s="18">
        <v>254.55131506085397</v>
      </c>
      <c r="BL120" s="18">
        <v>281.35479221653941</v>
      </c>
      <c r="BM120" s="18">
        <v>320.6013172516823</v>
      </c>
      <c r="BN120" s="18">
        <v>338.61513540554046</v>
      </c>
      <c r="BO120" s="18">
        <v>364.70407905733589</v>
      </c>
      <c r="BP120" s="18">
        <v>368.4302168133259</v>
      </c>
      <c r="BQ120" s="18">
        <v>367.483484834671</v>
      </c>
      <c r="BR120" s="18">
        <v>374.97960898566248</v>
      </c>
      <c r="BS120" s="18">
        <v>382.84944312822819</v>
      </c>
      <c r="BT120" s="18">
        <v>399.01065628385544</v>
      </c>
      <c r="BU120" s="18">
        <v>397.23080016398427</v>
      </c>
      <c r="BV120" s="18">
        <v>393.8933207992315</v>
      </c>
      <c r="BW120" s="18">
        <v>387.51832662296295</v>
      </c>
      <c r="BX120" s="18">
        <v>424.2415617949963</v>
      </c>
      <c r="BY120" s="18">
        <v>438.17347028088568</v>
      </c>
      <c r="BZ120" s="18">
        <v>435.44887530231478</v>
      </c>
      <c r="CA120" s="18">
        <v>437.86055044794085</v>
      </c>
      <c r="CB120" s="18">
        <v>448.28357125294212</v>
      </c>
      <c r="CC120" s="18">
        <v>377.89155724000932</v>
      </c>
      <c r="CD120" s="18">
        <v>348.12431071114543</v>
      </c>
      <c r="CE120" s="18">
        <v>292.88698427653316</v>
      </c>
      <c r="CF120" s="18">
        <v>290.60785160791875</v>
      </c>
      <c r="CG120" s="18">
        <v>259.77129622316363</v>
      </c>
      <c r="CH120" s="18">
        <v>256.38398885953427</v>
      </c>
      <c r="CI120" s="18">
        <v>265.01220514500142</v>
      </c>
      <c r="CJ120" s="18">
        <v>197.70255114257336</v>
      </c>
      <c r="CK120" s="18">
        <v>186.98056234431266</v>
      </c>
      <c r="CL120" s="18">
        <v>183.65404513931276</v>
      </c>
      <c r="CM120" s="18">
        <v>184.76720263421535</v>
      </c>
      <c r="CN120" s="18">
        <v>196.75482260394097</v>
      </c>
      <c r="CO120" s="18">
        <v>191.16312457001209</v>
      </c>
      <c r="CP120" s="18">
        <v>184.0616381701231</v>
      </c>
      <c r="CQ120" s="18">
        <v>176.52266194009781</v>
      </c>
      <c r="CR120" s="18">
        <v>163.63714143061637</v>
      </c>
      <c r="CS120" s="18">
        <v>159.47550696444512</v>
      </c>
      <c r="CT120" s="18">
        <v>149.93842797946928</v>
      </c>
      <c r="CU120" s="18">
        <v>151.08048571372032</v>
      </c>
      <c r="CV120" s="18">
        <v>153.07958502864838</v>
      </c>
      <c r="CW120" s="18">
        <v>152.42185544347763</v>
      </c>
      <c r="CX120" s="18">
        <v>152.08501817107202</v>
      </c>
      <c r="CY120" s="18">
        <v>152.6331261587143</v>
      </c>
      <c r="CZ120" s="18">
        <v>152.62714679884911</v>
      </c>
      <c r="DA120" s="18">
        <v>152.97195655107498</v>
      </c>
      <c r="DB120" s="18">
        <v>152.8902386329174</v>
      </c>
      <c r="DC120" s="18">
        <v>153.85889493107794</v>
      </c>
      <c r="DD120" s="18">
        <v>151.09643067336083</v>
      </c>
      <c r="DE120" s="18">
        <v>148.53527153110505</v>
      </c>
      <c r="DF120" s="18">
        <v>152.18766384875775</v>
      </c>
      <c r="DG120" s="18">
        <v>153.94858532905579</v>
      </c>
      <c r="DH120" s="18">
        <v>159.73660567855836</v>
      </c>
      <c r="DI120" s="18">
        <v>160.37340750420094</v>
      </c>
      <c r="DJ120" s="18">
        <v>159.48547256422043</v>
      </c>
      <c r="DK120" s="18">
        <v>156.99108294045925</v>
      </c>
      <c r="DL120" s="18">
        <v>156.57352430987359</v>
      </c>
      <c r="DM120" s="18">
        <v>161.55233795762064</v>
      </c>
      <c r="DN120" s="18">
        <v>154.24954644227029</v>
      </c>
      <c r="DO120" s="18">
        <v>152.50855616152288</v>
      </c>
      <c r="DP120" s="18">
        <v>150.48553940713404</v>
      </c>
      <c r="DQ120" s="18">
        <v>147.97520482373235</v>
      </c>
      <c r="DR120" s="18">
        <v>148.35688729512691</v>
      </c>
      <c r="DS120" s="18">
        <v>151.30471170866488</v>
      </c>
      <c r="DT120" s="18">
        <v>154.25751892209053</v>
      </c>
      <c r="DU120" s="18">
        <v>158.86760537815093</v>
      </c>
      <c r="DV120" s="18">
        <v>159.21241513037683</v>
      </c>
      <c r="DW120" s="18">
        <v>159.90701743471624</v>
      </c>
      <c r="DX120" s="18">
        <v>162.58477409434317</v>
      </c>
      <c r="DY120" s="18">
        <v>162.58278097438813</v>
      </c>
      <c r="DZ120" s="18">
        <v>168.18843084800244</v>
      </c>
      <c r="EA120" s="18">
        <v>167.10517015242576</v>
      </c>
      <c r="EB120" s="18">
        <v>166.32287057006357</v>
      </c>
      <c r="EC120" s="18">
        <v>164.97751460039615</v>
      </c>
      <c r="ED120" s="18">
        <v>161.17165204620363</v>
      </c>
      <c r="EE120" s="18">
        <v>158.99516505527498</v>
      </c>
      <c r="EF120" s="18">
        <v>158.05341587650776</v>
      </c>
      <c r="EG120" s="18">
        <v>162.89370768737791</v>
      </c>
      <c r="EH120" s="18">
        <v>161.28326676368712</v>
      </c>
      <c r="EI120" s="18">
        <v>162.82195536899565</v>
      </c>
      <c r="EJ120" s="18">
        <v>166.77630535984039</v>
      </c>
      <c r="EK120" s="18">
        <v>166.9417343161106</v>
      </c>
      <c r="EL120" s="18">
        <v>168.13561316919328</v>
      </c>
      <c r="EM120" s="18">
        <v>170.26625840115548</v>
      </c>
      <c r="EN120" s="18">
        <v>170.7456037503481</v>
      </c>
      <c r="EO120" s="18">
        <v>172.63109522783756</v>
      </c>
      <c r="EP120" s="18">
        <v>178.93732676565648</v>
      </c>
      <c r="EQ120" s="18">
        <v>182.31367196953298</v>
      </c>
      <c r="ER120" s="18">
        <v>180.01261498141287</v>
      </c>
      <c r="ES120" s="18">
        <v>181.51742054748536</v>
      </c>
      <c r="ET120" s="18">
        <v>184.09851088929176</v>
      </c>
      <c r="EU120" s="18">
        <v>186.18231780230997</v>
      </c>
      <c r="EV120" s="18">
        <v>191.56374168097972</v>
      </c>
      <c r="EW120" s="18">
        <v>192.74366869437694</v>
      </c>
      <c r="EX120" s="18">
        <v>186.02486132586003</v>
      </c>
      <c r="EY120" s="18">
        <v>190.93690545511245</v>
      </c>
      <c r="EZ120" s="18">
        <v>191.22491128861904</v>
      </c>
      <c r="FA120" s="18">
        <v>191.54082080149649</v>
      </c>
      <c r="FB120" s="18">
        <v>190.48945002520082</v>
      </c>
      <c r="FC120" s="18">
        <v>190.61900282227992</v>
      </c>
      <c r="FD120" s="18">
        <v>195.7861663057804</v>
      </c>
      <c r="FE120" s="18">
        <v>194.88527608609198</v>
      </c>
      <c r="FF120" s="18">
        <v>197.52516346657276</v>
      </c>
      <c r="FG120" s="18">
        <v>191.20697320902346</v>
      </c>
      <c r="FH120" s="18">
        <v>189.67127428364753</v>
      </c>
      <c r="FI120" s="18">
        <v>187.8655076043606</v>
      </c>
      <c r="FJ120" s="18">
        <v>186.26104604053498</v>
      </c>
      <c r="FK120" s="18">
        <v>184.21311528670788</v>
      </c>
      <c r="FL120" s="18">
        <v>181.86521997964383</v>
      </c>
      <c r="FM120" s="18">
        <v>180.8178354432583</v>
      </c>
      <c r="FN120" s="18">
        <v>174.99892173445227</v>
      </c>
      <c r="FO120" s="18">
        <v>169.81182705140114</v>
      </c>
      <c r="FP120" s="18">
        <v>173.12937521660328</v>
      </c>
      <c r="FQ120" s="18">
        <v>172.06205948066713</v>
      </c>
      <c r="FR120" s="18">
        <v>176.53960345971583</v>
      </c>
      <c r="FS120" s="18">
        <v>179.59505635082721</v>
      </c>
      <c r="FT120" s="18">
        <v>180.28168617534638</v>
      </c>
      <c r="FU120" s="18">
        <v>174.74878518009186</v>
      </c>
      <c r="FV120" s="18">
        <v>172.70185098624231</v>
      </c>
      <c r="FW120" s="18">
        <v>170.69079295158386</v>
      </c>
      <c r="FX120" s="18">
        <v>173.48116088867189</v>
      </c>
      <c r="FY120" s="18">
        <v>176.67812529659273</v>
      </c>
      <c r="FZ120" s="18">
        <v>177.15946376574038</v>
      </c>
      <c r="GA120" s="18">
        <v>177.72550983297825</v>
      </c>
      <c r="GB120" s="18">
        <v>178.89347812664508</v>
      </c>
      <c r="GC120" s="18">
        <v>182.87074899697305</v>
      </c>
      <c r="GD120" s="18">
        <v>184.22706712639331</v>
      </c>
      <c r="GE120" s="18">
        <v>185.18775094473361</v>
      </c>
      <c r="GF120" s="18">
        <v>187.5266772119999</v>
      </c>
      <c r="GG120" s="18">
        <v>190.12769875335692</v>
      </c>
      <c r="GH120" s="18">
        <v>190.41570458686351</v>
      </c>
      <c r="GI120" s="18">
        <v>193.37847740006447</v>
      </c>
      <c r="GJ120" s="18">
        <v>197.21921955347062</v>
      </c>
      <c r="GK120" s="18">
        <v>199.38175470471381</v>
      </c>
      <c r="GL120" s="18">
        <v>194.12988362312319</v>
      </c>
      <c r="GM120" s="18">
        <v>194.68197785067559</v>
      </c>
      <c r="GN120" s="18">
        <v>194.74077488934995</v>
      </c>
      <c r="GO120" s="18">
        <v>189.22481541371343</v>
      </c>
      <c r="GP120" s="18">
        <v>187.7808000062704</v>
      </c>
      <c r="GQ120" s="18">
        <v>189.91244179821015</v>
      </c>
      <c r="GR120" s="18">
        <v>191.71820847749709</v>
      </c>
      <c r="GS120" s="18">
        <v>192.42177982163432</v>
      </c>
      <c r="GT120" s="18">
        <v>193.70036627280712</v>
      </c>
      <c r="GU120" s="18">
        <v>191.54281392145157</v>
      </c>
      <c r="GV120" s="18">
        <v>191.03157865297794</v>
      </c>
      <c r="GW120" s="18">
        <v>187.16791562008856</v>
      </c>
      <c r="GX120" s="18">
        <v>192.62308493709565</v>
      </c>
      <c r="GY120" s="18">
        <v>192.61112621736527</v>
      </c>
      <c r="GZ120" s="18">
        <v>187.66519904887676</v>
      </c>
      <c r="HA120" s="18">
        <v>184.68648127603532</v>
      </c>
      <c r="HB120" s="18">
        <v>180.89955336141585</v>
      </c>
      <c r="HC120" s="18">
        <v>182.40635204744339</v>
      </c>
      <c r="HD120" s="18">
        <v>205.36809048974513</v>
      </c>
      <c r="HE120" s="18">
        <v>205.60427520442008</v>
      </c>
      <c r="HF120" s="18">
        <v>204.17919443655012</v>
      </c>
      <c r="HG120" s="18">
        <v>205.82750463938714</v>
      </c>
      <c r="HH120" s="18">
        <v>202.33157223820686</v>
      </c>
      <c r="HI120" s="18">
        <v>211.38133339416979</v>
      </c>
      <c r="HJ120" s="18">
        <v>214.66898476004602</v>
      </c>
      <c r="HK120" s="18">
        <v>214.78458571743965</v>
      </c>
      <c r="HL120" s="18">
        <v>214.8692933155298</v>
      </c>
      <c r="HM120" s="18">
        <v>214.98190459299087</v>
      </c>
      <c r="HN120" s="18">
        <v>220.22281351482869</v>
      </c>
      <c r="HO120" s="18">
        <v>221.95284163582323</v>
      </c>
      <c r="HP120" s="18">
        <v>220.04941207873821</v>
      </c>
      <c r="HQ120" s="18">
        <v>220.97920253777502</v>
      </c>
      <c r="HR120" s="18">
        <v>222.34648282694818</v>
      </c>
      <c r="HS120" s="18">
        <v>233.9135544861555</v>
      </c>
      <c r="HT120" s="18">
        <v>245.32117654895782</v>
      </c>
      <c r="HU120" s="18">
        <v>248.38559847986699</v>
      </c>
      <c r="HV120" s="18">
        <v>257.00484572553637</v>
      </c>
      <c r="HW120" s="18">
        <v>260.84160163903238</v>
      </c>
      <c r="HX120" s="18">
        <v>249.67813677072525</v>
      </c>
      <c r="HY120" s="18">
        <v>247.5146050595045</v>
      </c>
      <c r="HZ120" s="18">
        <v>242.79788668584823</v>
      </c>
      <c r="IA120" s="18">
        <v>243.68781474578381</v>
      </c>
      <c r="IB120" s="18">
        <v>235.31272469460964</v>
      </c>
      <c r="IC120" s="18">
        <v>242.33448629629612</v>
      </c>
      <c r="ID120" s="18">
        <v>248.40154343950746</v>
      </c>
      <c r="IE120" s="18">
        <v>256.80453717005253</v>
      </c>
      <c r="IF120" s="18">
        <v>249.2456297404766</v>
      </c>
      <c r="IG120" s="18">
        <v>240.4280670592785</v>
      </c>
      <c r="IH120" s="18">
        <v>237.89780127632616</v>
      </c>
      <c r="II120" s="18">
        <v>235.88574668169019</v>
      </c>
      <c r="IJ120" s="18">
        <v>231.41318550252913</v>
      </c>
      <c r="IK120" s="18">
        <v>229.60343258333205</v>
      </c>
      <c r="IL120" s="18">
        <v>232.0998153270483</v>
      </c>
      <c r="IM120" s="18">
        <v>243.49149243021012</v>
      </c>
      <c r="IN120" s="18">
        <v>247.7139170550108</v>
      </c>
      <c r="IO120" s="18">
        <v>250.05782612216473</v>
      </c>
      <c r="IP120" s="18">
        <v>251.54569016861913</v>
      </c>
      <c r="IQ120" s="18">
        <v>251.48490000998976</v>
      </c>
      <c r="IR120" s="18">
        <v>248.47229919791224</v>
      </c>
      <c r="IS120" s="18">
        <v>246.98144547152521</v>
      </c>
      <c r="IT120" s="18">
        <v>246.55093156123161</v>
      </c>
      <c r="IU120" s="18">
        <v>243.04304044032096</v>
      </c>
      <c r="IV120" s="18">
        <v>242.23582685852051</v>
      </c>
      <c r="IW120" s="18">
        <v>251.60548376727104</v>
      </c>
      <c r="IX120" s="18">
        <v>255.65650007593629</v>
      </c>
      <c r="IY120" s="18">
        <v>251.64036336648462</v>
      </c>
      <c r="IZ120" s="18">
        <v>246.53399004161358</v>
      </c>
      <c r="JA120" s="18">
        <v>247.09903954887389</v>
      </c>
      <c r="JB120" s="18">
        <v>250.12459564065932</v>
      </c>
      <c r="JC120" s="18">
        <v>252.62396806430817</v>
      </c>
      <c r="JD120" s="18">
        <v>257.66556499063967</v>
      </c>
      <c r="JE120" s="18">
        <v>262.42015264344218</v>
      </c>
      <c r="JF120" s="18">
        <v>266.2618913568258</v>
      </c>
      <c r="JG120" s="18">
        <v>268.97153793573375</v>
      </c>
      <c r="JH120" s="18">
        <v>266.32168495547768</v>
      </c>
      <c r="JI120" s="18">
        <v>263.35392934238911</v>
      </c>
      <c r="JJ120" s="18">
        <v>262.50585680150982</v>
      </c>
      <c r="JK120" s="18">
        <v>257.87384602594375</v>
      </c>
      <c r="JL120" s="18">
        <v>255.81794279229644</v>
      </c>
      <c r="JM120" s="18">
        <v>266.71532614660265</v>
      </c>
      <c r="JN120" s="18">
        <v>278.1618140485287</v>
      </c>
      <c r="JO120" s="18">
        <v>284.53182542490958</v>
      </c>
      <c r="JP120" s="18">
        <v>287.29329312264923</v>
      </c>
      <c r="JQ120" s="18">
        <v>287.97294702732563</v>
      </c>
      <c r="JR120" s="18">
        <v>284.07839063513279</v>
      </c>
      <c r="JS120" s="18">
        <v>293.0414510730505</v>
      </c>
      <c r="JT120" s="18">
        <v>300.31633890902998</v>
      </c>
      <c r="JU120" s="18">
        <v>302.12210558831691</v>
      </c>
      <c r="JV120" s="18">
        <v>305.16659631967548</v>
      </c>
      <c r="JW120" s="18">
        <v>307.19060963404178</v>
      </c>
      <c r="JX120" s="18">
        <v>312.36674215734007</v>
      </c>
      <c r="JY120" s="18">
        <v>310.89980587041379</v>
      </c>
      <c r="JZ120" s="18">
        <v>307.68888962280749</v>
      </c>
      <c r="KA120" s="18">
        <v>309.10101511096957</v>
      </c>
      <c r="KB120" s="18">
        <v>303.68770131301881</v>
      </c>
      <c r="KC120" s="18">
        <v>299.69249236309525</v>
      </c>
      <c r="KD120" s="18">
        <v>316.11281111288071</v>
      </c>
      <c r="KE120" s="18">
        <v>299.39850716972353</v>
      </c>
      <c r="KF120" s="18">
        <v>281.58300445139406</v>
      </c>
      <c r="KG120" s="18">
        <v>278.54748275983337</v>
      </c>
      <c r="KH120" s="18">
        <v>276.34608176946642</v>
      </c>
      <c r="KI120" s="18">
        <v>274.47254901170732</v>
      </c>
      <c r="KJ120" s="18">
        <v>272.65482361269</v>
      </c>
      <c r="KK120" s="18">
        <v>272.61396465361116</v>
      </c>
      <c r="KL120" s="18">
        <v>284.1790431928635</v>
      </c>
      <c r="KM120" s="18">
        <v>283.68773912394045</v>
      </c>
      <c r="KN120" s="18">
        <v>279.97854288756849</v>
      </c>
      <c r="KO120" s="18">
        <v>281.43750669467448</v>
      </c>
      <c r="KP120" s="18">
        <v>277.54195374250412</v>
      </c>
      <c r="KQ120" s="18">
        <v>262.77891423535345</v>
      </c>
      <c r="KR120" s="18">
        <v>252.6438992638588</v>
      </c>
      <c r="KS120" s="18">
        <v>250.80026330542563</v>
      </c>
      <c r="KT120" s="18">
        <v>250.74545250666139</v>
      </c>
      <c r="KU120" s="18">
        <v>253.20496253120899</v>
      </c>
      <c r="KV120" s="18">
        <v>255.46316744029525</v>
      </c>
      <c r="KW120" s="18">
        <v>260.3931496491432</v>
      </c>
      <c r="KX120" s="18">
        <v>259.02487279999252</v>
      </c>
      <c r="KY120" s="18">
        <v>256.52251069641113</v>
      </c>
      <c r="KZ120" s="18">
        <v>253.58066564273832</v>
      </c>
      <c r="LA120" s="18">
        <v>253.25279741013051</v>
      </c>
      <c r="LB120" s="18">
        <v>251.04342393994332</v>
      </c>
      <c r="LC120" s="18">
        <v>251.04940329980849</v>
      </c>
      <c r="LD120" s="18">
        <v>252.08183943653106</v>
      </c>
      <c r="LE120" s="18">
        <v>260.19084797370436</v>
      </c>
      <c r="LF120" s="18">
        <v>270.2590934267044</v>
      </c>
      <c r="LG120" s="18">
        <v>277.92861901378632</v>
      </c>
      <c r="LH120" s="18">
        <v>276.7696197599173</v>
      </c>
      <c r="LI120" s="18">
        <v>276.6440532027483</v>
      </c>
      <c r="LJ120" s="18">
        <v>276.98886295497419</v>
      </c>
      <c r="LK120" s="18">
        <v>277.03769439387327</v>
      </c>
      <c r="LL120" s="18">
        <v>278.77170875477788</v>
      </c>
      <c r="LM120" s="18">
        <v>286.37346826338768</v>
      </c>
      <c r="LN120" s="18">
        <v>285.37989796578887</v>
      </c>
      <c r="LO120" s="18">
        <v>288.16030030310151</v>
      </c>
      <c r="LP120" s="18">
        <v>292.03293237578868</v>
      </c>
      <c r="LQ120" s="18">
        <v>295.54879597651961</v>
      </c>
      <c r="LR120" s="18">
        <v>293.67127697885036</v>
      </c>
      <c r="LS120" s="18">
        <v>299.03077653801438</v>
      </c>
      <c r="LT120" s="18">
        <v>297.31370369672771</v>
      </c>
      <c r="LU120" s="18">
        <v>296.2573501205444</v>
      </c>
      <c r="LV120" s="18">
        <v>294.04199729049208</v>
      </c>
      <c r="LW120" s="18">
        <v>290.70551448571683</v>
      </c>
      <c r="LX120" s="18">
        <v>295.33453558135034</v>
      </c>
      <c r="LY120" s="18">
        <v>300.03132275545596</v>
      </c>
      <c r="LZ120" s="18">
        <v>303.16351076483727</v>
      </c>
      <c r="MA120" s="18">
        <v>311.64622929358478</v>
      </c>
      <c r="MB120" s="18">
        <v>315.36140488982198</v>
      </c>
      <c r="MC120" s="18">
        <v>319.98544318556782</v>
      </c>
      <c r="MD120" s="18">
        <v>323.37175398921966</v>
      </c>
      <c r="ME120" s="18">
        <v>322.80072512209415</v>
      </c>
      <c r="MF120" s="18">
        <v>316.14270791220662</v>
      </c>
      <c r="MG120" s="18">
        <v>311.07320730650423</v>
      </c>
      <c r="MH120" s="18">
        <v>311.31736450099947</v>
      </c>
      <c r="MI120" s="18">
        <v>308.78510559809206</v>
      </c>
      <c r="MJ120" s="18">
        <v>304.64738857138155</v>
      </c>
      <c r="MK120" s="18">
        <v>306.86074828147889</v>
      </c>
      <c r="ML120" s="18">
        <v>313.38124021446708</v>
      </c>
      <c r="MM120" s="18">
        <v>321.87691402292251</v>
      </c>
      <c r="MN120" s="18">
        <v>330.59382414638998</v>
      </c>
      <c r="MO120" s="18">
        <v>326.73813359332081</v>
      </c>
      <c r="MP120" s="18">
        <v>331.75880276012418</v>
      </c>
      <c r="MQ120" s="18">
        <v>329.34912073445321</v>
      </c>
      <c r="MR120" s="18">
        <v>330.67554206454753</v>
      </c>
      <c r="MS120" s="18">
        <v>336.61902577054502</v>
      </c>
      <c r="MT120" s="18">
        <v>343.433502896905</v>
      </c>
      <c r="MU120" s="18">
        <v>341.0626867103577</v>
      </c>
      <c r="MV120" s="18">
        <v>347.34101456880569</v>
      </c>
      <c r="MW120" s="18">
        <v>359.56282613325118</v>
      </c>
      <c r="MX120" s="18">
        <v>368.29568121635913</v>
      </c>
      <c r="MY120" s="18">
        <v>360.93010642242433</v>
      </c>
      <c r="MZ120" s="18">
        <v>349.9151289907694</v>
      </c>
      <c r="NA120" s="18">
        <v>357.21293770623208</v>
      </c>
      <c r="NB120" s="18">
        <v>361.13539777779579</v>
      </c>
      <c r="NC120" s="18">
        <v>360.40093307435512</v>
      </c>
      <c r="ND120" s="18">
        <v>360.20162107884886</v>
      </c>
      <c r="NE120" s="18">
        <v>368.53385905098912</v>
      </c>
      <c r="NF120" s="18">
        <v>370.59374852454664</v>
      </c>
      <c r="NG120" s="18">
        <v>369.11684663784507</v>
      </c>
      <c r="NH120" s="18">
        <v>369.04210463953018</v>
      </c>
      <c r="NI120" s="18">
        <v>372.35467000484465</v>
      </c>
      <c r="NJ120" s="18">
        <v>370.48113724708554</v>
      </c>
      <c r="NK120" s="18">
        <v>367.10180236327653</v>
      </c>
      <c r="NL120" s="18">
        <v>360.66003866851327</v>
      </c>
      <c r="NM120" s="18">
        <v>360.43282299363614</v>
      </c>
      <c r="NN120" s="18">
        <v>366.76695821082592</v>
      </c>
      <c r="NO120" s="18">
        <v>366.18696030390265</v>
      </c>
      <c r="NP120" s="18">
        <v>370.74721876108646</v>
      </c>
      <c r="NQ120" s="18">
        <v>373.60933901655676</v>
      </c>
      <c r="NR120" s="18">
        <v>366.42214845860008</v>
      </c>
      <c r="NS120" s="18">
        <v>364.82565937459469</v>
      </c>
      <c r="NT120" s="18">
        <v>374.91682570707798</v>
      </c>
      <c r="NU120" s="18">
        <v>384.13400893926621</v>
      </c>
      <c r="NV120" s="18">
        <v>387.66681405961515</v>
      </c>
      <c r="NW120" s="18">
        <v>396.60097425818446</v>
      </c>
      <c r="NX120" s="18">
        <v>395.46987868368626</v>
      </c>
      <c r="NY120" s="18">
        <v>390.28876336050035</v>
      </c>
      <c r="NZ120" s="18">
        <v>393.177790735364</v>
      </c>
      <c r="OA120" s="18">
        <v>393.48473120844363</v>
      </c>
      <c r="OB120" s="18">
        <v>390.94649294567108</v>
      </c>
      <c r="OC120" s="18">
        <v>391.15178430104254</v>
      </c>
      <c r="OD120" s="18">
        <v>396.13458418869971</v>
      </c>
      <c r="OE120" s="18">
        <v>399.16811276030541</v>
      </c>
      <c r="OF120" s="18">
        <v>412.00878807079789</v>
      </c>
      <c r="OG120" s="18">
        <v>414.15039546251296</v>
      </c>
      <c r="OH120" s="18">
        <v>418.21436705088615</v>
      </c>
      <c r="OI120" s="18">
        <v>507.56394151639938</v>
      </c>
      <c r="OJ120" s="18">
        <v>509.04582620298862</v>
      </c>
      <c r="OK120" s="18">
        <v>-50.224629747629166</v>
      </c>
      <c r="OL120" s="18">
        <v>5.4970248360633853</v>
      </c>
      <c r="OM120" s="18">
        <v>28.774672791242597</v>
      </c>
      <c r="ON120" s="18">
        <v>-7.2639256762266156</v>
      </c>
      <c r="OO120" s="18">
        <v>34.530803221464154</v>
      </c>
      <c r="OP120" s="18">
        <v>10.65322615981102</v>
      </c>
      <c r="OQ120" s="18">
        <v>-43.981181488394739</v>
      </c>
      <c r="OR120" s="18">
        <v>35.839286471962929</v>
      </c>
      <c r="OS120" s="18">
        <v>-15.592177408456804</v>
      </c>
      <c r="OT120" s="18">
        <v>-69.505075632929803</v>
      </c>
      <c r="OU120" s="18">
        <v>-77.627039449810979</v>
      </c>
      <c r="OV120" s="18">
        <v>-51.332804442644118</v>
      </c>
      <c r="OW120" s="18">
        <v>-26.750659476876258</v>
      </c>
      <c r="OX120" s="18">
        <v>-20.489273138046265</v>
      </c>
      <c r="OY120" s="18">
        <v>1.5705785245895387</v>
      </c>
      <c r="OZ120" s="18">
        <v>61.197751660227773</v>
      </c>
      <c r="PA120" s="18">
        <v>54.050423501372336</v>
      </c>
      <c r="PB120" s="18">
        <v>2.8112956966161726</v>
      </c>
      <c r="PC120" s="18">
        <v>-6.8443739256858827</v>
      </c>
      <c r="PD120" s="18">
        <v>-20.836076010227206</v>
      </c>
      <c r="PE120" s="18">
        <v>-30.947173542261122</v>
      </c>
      <c r="PF120" s="18">
        <v>-33.122663973212241</v>
      </c>
      <c r="PG120" s="18">
        <v>-32.827682219862943</v>
      </c>
      <c r="PH120" s="18">
        <v>-58.406387163162229</v>
      </c>
      <c r="PI120" s="18">
        <v>-61.099092222452164</v>
      </c>
      <c r="PJ120" s="18">
        <v>-50.08411479079723</v>
      </c>
      <c r="PK120" s="18">
        <v>-44.034995727181432</v>
      </c>
      <c r="PL120" s="18">
        <v>-48.465701387286188</v>
      </c>
      <c r="PM120" s="18">
        <v>-40.881879958271981</v>
      </c>
      <c r="PN120" s="18">
        <v>13.04596666586399</v>
      </c>
      <c r="PO120" s="18">
        <v>33.650840761303904</v>
      </c>
      <c r="PP120" s="18">
        <v>40.718444121956828</v>
      </c>
      <c r="PQ120" s="18">
        <v>35.24633328533173</v>
      </c>
      <c r="PR120" s="18">
        <v>12.029475488781928</v>
      </c>
      <c r="PS120" s="18">
        <v>36.805949650168422</v>
      </c>
      <c r="PT120" s="18">
        <v>38.124398500442503</v>
      </c>
      <c r="PU120" s="18">
        <v>40.886862758159637</v>
      </c>
      <c r="PV120" s="18">
        <v>48.479653226971628</v>
      </c>
      <c r="PW120" s="18">
        <v>23.324486274123192</v>
      </c>
      <c r="PX120" s="18">
        <v>35.280216324567796</v>
      </c>
      <c r="PY120" s="18">
        <v>36.586706455111504</v>
      </c>
      <c r="PZ120" s="18">
        <v>41.373184027194974</v>
      </c>
      <c r="QA120" s="18">
        <v>38.374535054802891</v>
      </c>
      <c r="QB120" s="18">
        <v>51.715483474016189</v>
      </c>
      <c r="QC120" s="18">
        <v>19.280445885300637</v>
      </c>
      <c r="QD120" s="18">
        <v>20.496249057888985</v>
      </c>
      <c r="QE120" s="18">
        <v>19.512644360065458</v>
      </c>
      <c r="QF120" s="18">
        <v>7.972479820251465E-3</v>
      </c>
      <c r="QG120" s="18">
        <v>9.9865275348424927</v>
      </c>
      <c r="QH120" s="18">
        <v>21.740952469825743</v>
      </c>
      <c r="QI120" s="18">
        <v>19.180789887547494</v>
      </c>
      <c r="QJ120" s="18">
        <v>7.329698634743691</v>
      </c>
      <c r="QK120" s="18">
        <v>10.208760409832001</v>
      </c>
      <c r="QL120" s="18">
        <v>8.5445052473545076</v>
      </c>
      <c r="QM120" s="18">
        <v>13.583112493753434</v>
      </c>
      <c r="QN120" s="18">
        <v>44.415681638598443</v>
      </c>
      <c r="QO120" s="18">
        <v>13.883077046990396</v>
      </c>
      <c r="QP120" s="18">
        <v>-3.3893004835844036</v>
      </c>
      <c r="QQ120" s="18">
        <v>-4.3739017413854597</v>
      </c>
      <c r="QR120" s="18">
        <v>0.55309078752994545</v>
      </c>
      <c r="QS120" s="18">
        <v>0.36474095177650451</v>
      </c>
      <c r="QT120" s="18">
        <v>4.8911163697242737</v>
      </c>
      <c r="QU120" s="18">
        <v>9.9915103347301475</v>
      </c>
      <c r="QV120" s="18">
        <v>10.064259213089944</v>
      </c>
      <c r="QW120" s="18">
        <v>17.560383364081382</v>
      </c>
      <c r="QX120" s="18">
        <v>33.174485092043881</v>
      </c>
      <c r="QY120" s="18">
        <v>25.676367821097376</v>
      </c>
      <c r="QZ120" s="18">
        <v>27.224025466203692</v>
      </c>
      <c r="RA120" s="18">
        <v>33.602009322404868</v>
      </c>
      <c r="RB120" s="18">
        <v>46.923026542067525</v>
      </c>
      <c r="RC120" s="18">
        <v>47.642542845845227</v>
      </c>
      <c r="RD120" s="18">
        <v>46.528388790965082</v>
      </c>
      <c r="RE120" s="18">
        <v>43.502832699179649</v>
      </c>
      <c r="RF120" s="18">
        <v>36.657462213516233</v>
      </c>
      <c r="RG120" s="18">
        <v>37.742716029047962</v>
      </c>
      <c r="RH120" s="18">
        <v>38.609723209500316</v>
      </c>
      <c r="RI120" s="18">
        <v>40.036797097325319</v>
      </c>
      <c r="RJ120" s="18">
        <v>37.780585308194162</v>
      </c>
      <c r="RK120" s="18">
        <v>39.557451748132706</v>
      </c>
      <c r="RL120" s="18">
        <v>46.253338237166403</v>
      </c>
      <c r="RM120" s="18">
        <v>49.497140964031217</v>
      </c>
      <c r="RN120" s="18">
        <v>52.089193465590476</v>
      </c>
      <c r="RO120" s="18">
        <v>51.442426040172577</v>
      </c>
      <c r="RP120" s="18">
        <v>43.793828212618827</v>
      </c>
      <c r="RQ120" s="18">
        <v>54.095268700361245</v>
      </c>
      <c r="RR120" s="18">
        <v>55.537290987849232</v>
      </c>
      <c r="RS120" s="18">
        <v>62.388640833377835</v>
      </c>
      <c r="RT120" s="18">
        <v>57.369964786529536</v>
      </c>
      <c r="RU120" s="18">
        <v>48.367041949510572</v>
      </c>
      <c r="RV120" s="18">
        <v>53.923860384225847</v>
      </c>
      <c r="RW120" s="18">
        <v>50.685040457248689</v>
      </c>
      <c r="RX120" s="18">
        <v>49.065630493760111</v>
      </c>
      <c r="RY120" s="18">
        <v>46.75161822593212</v>
      </c>
      <c r="RZ120" s="18">
        <v>19.383091562986372</v>
      </c>
      <c r="SA120" s="18">
        <v>12.615452755570413</v>
      </c>
      <c r="SB120" s="18">
        <v>12.586552516222001</v>
      </c>
      <c r="SC120" s="18">
        <v>16.554854346752165</v>
      </c>
      <c r="SD120" s="18">
        <v>16.497053868055342</v>
      </c>
      <c r="SE120" s="18">
        <v>16.29475219261646</v>
      </c>
      <c r="SF120" s="18">
        <v>21.869508706927299</v>
      </c>
      <c r="SG120" s="18">
        <v>18.137391591072081</v>
      </c>
      <c r="SH120" s="18">
        <v>17.581311123609542</v>
      </c>
      <c r="SI120" s="18">
        <v>14.363418956160546</v>
      </c>
      <c r="SJ120" s="18">
        <v>6.7277764083147051</v>
      </c>
      <c r="SK120" s="18">
        <v>10.567522001743315</v>
      </c>
      <c r="SL120" s="18">
        <v>15.963894280076024</v>
      </c>
      <c r="SM120" s="18">
        <v>22.904934523582462</v>
      </c>
      <c r="SN120" s="18">
        <v>36.819901489853862</v>
      </c>
      <c r="SO120" s="18">
        <v>29.574910453200339</v>
      </c>
      <c r="SP120" s="5">
        <v>32.786823260784146</v>
      </c>
      <c r="SQ120" s="5">
        <v>32.772871421098714</v>
      </c>
      <c r="SR120" s="5">
        <v>44.267194201946261</v>
      </c>
    </row>
    <row r="121" spans="1:513" x14ac:dyDescent="0.25">
      <c r="A121" s="5" t="s">
        <v>342</v>
      </c>
      <c r="B121" s="5" t="str">
        <f ca="1">_xlfn.XLOOKUP(A121,bonds[worksheet get],bonds[unique lookup],"-")</f>
        <v>ENELIM 3 1/2 05/24/80 nc-25</v>
      </c>
      <c r="C121" s="5" t="str">
        <f ca="1">_xlfn.XLOOKUP(A121,bonds[worksheet get],bonds[ID_ISIN],"-")</f>
        <v>XS2000719992</v>
      </c>
      <c r="D121" s="18">
        <f ca="1">_xll.BDH(A121,"blp_i_sprd_mid","-2AY",,"Dates=H","Fill=C","Sort=R","Dir=H","factor="&amp;_xlfn.XLOOKUP(A121,bonds[worksheet get],bonds[yas/blp factor]),"cols=291;rows=1")</f>
        <v>272.89465774136784</v>
      </c>
      <c r="E121" s="18">
        <v>274.40022552484271</v>
      </c>
      <c r="F121" s="18">
        <v>283.76853608191016</v>
      </c>
      <c r="G121" s="18">
        <v>287.26153331661226</v>
      </c>
      <c r="H121" s="18">
        <v>291.74724556392431</v>
      </c>
      <c r="I121" s="18">
        <v>298.90119181793932</v>
      </c>
      <c r="J121" s="18">
        <v>299.04115163844824</v>
      </c>
      <c r="K121" s="18">
        <v>298.70724749523401</v>
      </c>
      <c r="L121" s="18">
        <v>297.88548340624573</v>
      </c>
      <c r="M121" s="18">
        <v>295.3012252918482</v>
      </c>
      <c r="N121" s="18">
        <v>288.86807211345439</v>
      </c>
      <c r="O121" s="18">
        <v>291.32136782437561</v>
      </c>
      <c r="P121" s="18">
        <v>281.03931958198547</v>
      </c>
      <c r="Q121" s="18">
        <v>278.76297307270767</v>
      </c>
      <c r="R121" s="18">
        <v>267.83710965597629</v>
      </c>
      <c r="S121" s="18">
        <v>258.97965244376655</v>
      </c>
      <c r="T121" s="18">
        <v>275.54989547902346</v>
      </c>
      <c r="U121" s="18">
        <v>269.47563926893474</v>
      </c>
      <c r="V121" s="18">
        <v>267.54019489389663</v>
      </c>
      <c r="W121" s="18">
        <v>238.23860675734281</v>
      </c>
      <c r="X121" s="18">
        <v>221.51540763252973</v>
      </c>
      <c r="Y121" s="18">
        <v>207.80634321367742</v>
      </c>
      <c r="Z121" s="18">
        <v>216.36288681179286</v>
      </c>
      <c r="AA121" s="18">
        <v>250.01322651416064</v>
      </c>
      <c r="AB121" s="18">
        <v>264.26013652896881</v>
      </c>
      <c r="AC121" s="18">
        <v>274.54718333637715</v>
      </c>
      <c r="AD121" s="18">
        <v>276.60759183686974</v>
      </c>
      <c r="AE121" s="18">
        <v>276.87151606982951</v>
      </c>
      <c r="AF121" s="18">
        <v>272.84967065620424</v>
      </c>
      <c r="AG121" s="18">
        <v>274.509194242239</v>
      </c>
      <c r="AH121" s="18">
        <v>289.28195329695939</v>
      </c>
      <c r="AI121" s="18">
        <v>308.07855719131231</v>
      </c>
      <c r="AJ121" s="18">
        <v>311.73650707161431</v>
      </c>
      <c r="AK121" s="18">
        <v>312.86118420070414</v>
      </c>
      <c r="AL121" s="18">
        <v>320.90487502795457</v>
      </c>
      <c r="AM121" s="18">
        <v>332.18163770896194</v>
      </c>
      <c r="AN121" s="18">
        <v>345.21189699834582</v>
      </c>
      <c r="AO121" s="18">
        <v>353.44853243529798</v>
      </c>
      <c r="AP121" s="18">
        <v>353.28058065068723</v>
      </c>
      <c r="AQ121" s="18">
        <v>341.4699712257385</v>
      </c>
      <c r="AR121" s="18">
        <v>335.80059878212211</v>
      </c>
      <c r="AS121" s="18">
        <v>334.8648674107194</v>
      </c>
      <c r="AT121" s="18">
        <v>336.15749632441998</v>
      </c>
      <c r="AU121" s="18">
        <v>332.7224824439287</v>
      </c>
      <c r="AV121" s="18">
        <v>332.29960384339091</v>
      </c>
      <c r="AW121" s="18">
        <v>337.36315020680428</v>
      </c>
      <c r="AX121" s="18">
        <v>337.57009079855681</v>
      </c>
      <c r="AY121" s="18">
        <v>305.27036336410043</v>
      </c>
      <c r="AZ121" s="18">
        <v>296.01302095043661</v>
      </c>
      <c r="BA121" s="18">
        <v>287.04159645581245</v>
      </c>
      <c r="BB121" s="18">
        <v>283.89250049436089</v>
      </c>
      <c r="BC121" s="18">
        <v>311.9574436454177</v>
      </c>
      <c r="BD121" s="18">
        <v>317.77077476155762</v>
      </c>
      <c r="BE121" s="18">
        <v>328.73962583744526</v>
      </c>
      <c r="BF121" s="18">
        <v>333.79917334884402</v>
      </c>
      <c r="BG121" s="18">
        <v>311.72750965458158</v>
      </c>
      <c r="BH121" s="18">
        <v>301.298503600657</v>
      </c>
      <c r="BI121" s="18">
        <v>302.94303149163721</v>
      </c>
      <c r="BJ121" s="18">
        <v>273.46049530142545</v>
      </c>
      <c r="BK121" s="18">
        <v>259.59347622799874</v>
      </c>
      <c r="BL121" s="18">
        <v>297.68654051852224</v>
      </c>
      <c r="BM121" s="18">
        <v>333.1593570265174</v>
      </c>
      <c r="BN121" s="18">
        <v>354.1713249369264</v>
      </c>
      <c r="BO121" s="18">
        <v>386.86293986880776</v>
      </c>
      <c r="BP121" s="18">
        <v>400.69296956109997</v>
      </c>
      <c r="BQ121" s="18">
        <v>404.69781985366347</v>
      </c>
      <c r="BR121" s="18">
        <v>421.28105915796755</v>
      </c>
      <c r="BS121" s="18">
        <v>441.83315908670426</v>
      </c>
      <c r="BT121" s="18">
        <v>461.80142662131789</v>
      </c>
      <c r="BU121" s="18">
        <v>475.44151084291934</v>
      </c>
      <c r="BV121" s="18">
        <v>487.97291334348915</v>
      </c>
      <c r="BW121" s="18">
        <v>517.63539787435536</v>
      </c>
      <c r="BX121" s="18">
        <v>601.03045692461728</v>
      </c>
      <c r="BY121" s="18">
        <v>626.41716893893476</v>
      </c>
      <c r="BZ121" s="18">
        <v>611.06357662910227</v>
      </c>
      <c r="CA121" s="18">
        <v>613.40590419661999</v>
      </c>
      <c r="CB121" s="18">
        <v>623.39403681594126</v>
      </c>
      <c r="CC121" s="18">
        <v>526.163949508369</v>
      </c>
      <c r="CD121" s="18">
        <v>477.37595550495382</v>
      </c>
      <c r="CE121" s="18">
        <v>388.23354639679195</v>
      </c>
      <c r="CF121" s="18">
        <v>387.76867985010148</v>
      </c>
      <c r="CG121" s="18">
        <v>322.36545572626591</v>
      </c>
      <c r="CH121" s="18">
        <v>319.8581755131483</v>
      </c>
      <c r="CI121" s="18">
        <v>332.33959236353638</v>
      </c>
      <c r="CJ121" s="18">
        <v>254.85983515578508</v>
      </c>
      <c r="CK121" s="18">
        <v>218.34631741100549</v>
      </c>
      <c r="CL121" s="18">
        <v>209.59083092516661</v>
      </c>
      <c r="CM121" s="18">
        <v>223.08295762223005</v>
      </c>
      <c r="CN121" s="18">
        <v>245.20560667967797</v>
      </c>
      <c r="CO121" s="18">
        <v>241.60763957959412</v>
      </c>
      <c r="CP121" s="18">
        <v>216.02398410356045</v>
      </c>
      <c r="CQ121" s="18">
        <v>194.29122311753036</v>
      </c>
      <c r="CR121" s="18">
        <v>187.65512819939852</v>
      </c>
      <c r="CS121" s="18">
        <v>179.81937767690422</v>
      </c>
      <c r="CT121" s="18">
        <v>160.99978038346768</v>
      </c>
      <c r="CU121" s="18">
        <v>164.18186687403917</v>
      </c>
      <c r="CV121" s="18">
        <v>165.97635171556473</v>
      </c>
      <c r="CW121" s="18">
        <v>167.94178748071195</v>
      </c>
      <c r="CX121" s="18">
        <v>168.87152057409284</v>
      </c>
      <c r="CY121" s="18">
        <v>170.4850573619604</v>
      </c>
      <c r="CZ121" s="18">
        <v>171.90265040111541</v>
      </c>
      <c r="DA121" s="18">
        <v>171.48577007859944</v>
      </c>
      <c r="DB121" s="18">
        <v>171.95263605129719</v>
      </c>
      <c r="DC121" s="18">
        <v>172.89236627471448</v>
      </c>
      <c r="DD121" s="18">
        <v>168.90850995522737</v>
      </c>
      <c r="DE121" s="18">
        <v>164.69471964490413</v>
      </c>
      <c r="DF121" s="18">
        <v>167.33296226149798</v>
      </c>
      <c r="DG121" s="18">
        <v>171.30482202494144</v>
      </c>
      <c r="DH121" s="18">
        <v>182.40663493031263</v>
      </c>
      <c r="DI121" s="18">
        <v>181.71383381879329</v>
      </c>
      <c r="DJ121" s="18">
        <v>180.77810244739058</v>
      </c>
      <c r="DK121" s="18">
        <v>177.14614510518314</v>
      </c>
      <c r="DL121" s="18">
        <v>178.63871661961079</v>
      </c>
      <c r="DM121" s="18">
        <v>183.60629053467511</v>
      </c>
      <c r="DN121" s="18">
        <v>174.98076673930885</v>
      </c>
      <c r="DO121" s="18">
        <v>167.70185635983944</v>
      </c>
      <c r="DP121" s="18">
        <v>163.21614411252739</v>
      </c>
      <c r="DQ121" s="18">
        <v>158.47750447529555</v>
      </c>
      <c r="DR121" s="18">
        <v>156.9409455887079</v>
      </c>
      <c r="DS121" s="18">
        <v>160.70686447340248</v>
      </c>
      <c r="DT121" s="18">
        <v>166.83010662066934</v>
      </c>
      <c r="DU121" s="18">
        <v>178.813666395247</v>
      </c>
      <c r="DV121" s="18">
        <v>180.77210416936876</v>
      </c>
      <c r="DW121" s="18">
        <v>181.90577871549129</v>
      </c>
      <c r="DX121" s="18">
        <v>186.35450158166884</v>
      </c>
      <c r="DY121" s="18">
        <v>187.64413135635854</v>
      </c>
      <c r="DZ121" s="18">
        <v>191.82393142455814</v>
      </c>
      <c r="EA121" s="18">
        <v>188.33293361586331</v>
      </c>
      <c r="EB121" s="18">
        <v>186.62542380565404</v>
      </c>
      <c r="EC121" s="18">
        <v>183.69326556599142</v>
      </c>
      <c r="ED121" s="18">
        <v>179.39449965035917</v>
      </c>
      <c r="EE121" s="18">
        <v>179.10558259230854</v>
      </c>
      <c r="EF121" s="18">
        <v>177.1621405132413</v>
      </c>
      <c r="EG121" s="18">
        <v>181.21197789096834</v>
      </c>
      <c r="EH121" s="18">
        <v>180.25225340747832</v>
      </c>
      <c r="EI121" s="18">
        <v>181.73482779186963</v>
      </c>
      <c r="EJ121" s="18">
        <v>184.28109681212902</v>
      </c>
      <c r="EK121" s="18">
        <v>184.27809767311811</v>
      </c>
      <c r="EL121" s="18">
        <v>184.10614703649281</v>
      </c>
      <c r="EM121" s="18">
        <v>188.82379270064828</v>
      </c>
      <c r="EN121" s="18">
        <v>189.44361476290226</v>
      </c>
      <c r="EO121" s="18">
        <v>190.21039463669061</v>
      </c>
      <c r="EP121" s="18">
        <v>195.20895965486764</v>
      </c>
      <c r="EQ121" s="18">
        <v>198.89290207326411</v>
      </c>
      <c r="ER121" s="18">
        <v>196.65254523211718</v>
      </c>
      <c r="ES121" s="18">
        <v>198.74694397473334</v>
      </c>
      <c r="ET121" s="18">
        <v>202.81677561253309</v>
      </c>
      <c r="EU121" s="18">
        <v>205.12011437290906</v>
      </c>
      <c r="EV121" s="18">
        <v>210.48457435041664</v>
      </c>
      <c r="EW121" s="18">
        <v>211.27434762328863</v>
      </c>
      <c r="EX121" s="18">
        <v>203.43359853577613</v>
      </c>
      <c r="EY121" s="18">
        <v>208.12425194883346</v>
      </c>
      <c r="EZ121" s="18">
        <v>210.01970780372622</v>
      </c>
      <c r="FA121" s="18">
        <v>208.96800972390173</v>
      </c>
      <c r="FB121" s="18">
        <v>207.95729987722635</v>
      </c>
      <c r="FC121" s="18">
        <v>217.76848329490423</v>
      </c>
      <c r="FD121" s="18">
        <v>228.98126434367896</v>
      </c>
      <c r="FE121" s="18">
        <v>230.47383585810661</v>
      </c>
      <c r="FF121" s="18">
        <v>231.8034541529417</v>
      </c>
      <c r="FG121" s="18">
        <v>226.81788540381194</v>
      </c>
      <c r="FH121" s="18">
        <v>225.05039281338455</v>
      </c>
      <c r="FI121" s="18">
        <v>224.36958825790882</v>
      </c>
      <c r="FJ121" s="18">
        <v>224.42257304710148</v>
      </c>
      <c r="FK121" s="18">
        <v>221.65736687904598</v>
      </c>
      <c r="FL121" s="18">
        <v>216.8097585244179</v>
      </c>
      <c r="FM121" s="18">
        <v>216.75777344822882</v>
      </c>
      <c r="FN121" s="18">
        <v>211.15838091486691</v>
      </c>
      <c r="FO121" s="18">
        <v>201.58812833106518</v>
      </c>
      <c r="FP121" s="18">
        <v>201.92003304827213</v>
      </c>
      <c r="FQ121" s="18">
        <v>201.476160474658</v>
      </c>
      <c r="FR121" s="18">
        <v>209.3788917683959</v>
      </c>
      <c r="FS121" s="18">
        <v>217.75748645186422</v>
      </c>
      <c r="FT121" s="18">
        <v>219.72092279100417</v>
      </c>
      <c r="FU121" s="18">
        <v>215.11424527025221</v>
      </c>
      <c r="FV121" s="18">
        <v>211.41430744379758</v>
      </c>
      <c r="FW121" s="18">
        <v>206.68466522359847</v>
      </c>
      <c r="FX121" s="18">
        <v>209.09697270137073</v>
      </c>
      <c r="FY121" s="18">
        <v>213.03884107470512</v>
      </c>
      <c r="FZ121" s="18">
        <v>216.32289829164742</v>
      </c>
      <c r="GA121" s="18">
        <v>215.78205355668067</v>
      </c>
      <c r="GB121" s="18">
        <v>216.96971260499956</v>
      </c>
      <c r="GC121" s="18">
        <v>220.6836464135051</v>
      </c>
      <c r="GD121" s="18">
        <v>223.31888989108802</v>
      </c>
      <c r="GE121" s="18">
        <v>223.4678471286297</v>
      </c>
      <c r="GF121" s="18">
        <v>226.20406161957979</v>
      </c>
      <c r="GG121" s="18">
        <v>228.85230136620999</v>
      </c>
      <c r="GH121" s="18">
        <v>228.0115427301526</v>
      </c>
      <c r="GI121" s="18">
        <v>233.22604575711489</v>
      </c>
      <c r="GJ121" s="18">
        <v>236.910987888515</v>
      </c>
      <c r="GK121" s="18">
        <v>239.64220381444693</v>
      </c>
      <c r="GL121" s="18">
        <v>234.23075732576848</v>
      </c>
      <c r="GM121" s="18">
        <v>235.05252141475677</v>
      </c>
      <c r="GN121" s="18">
        <v>234.56066261696813</v>
      </c>
      <c r="GO121" s="18">
        <v>226.1420794133544</v>
      </c>
      <c r="GP121" s="18">
        <v>222.24119927316906</v>
      </c>
      <c r="GQ121" s="18">
        <v>226.33002545803785</v>
      </c>
      <c r="GR121" s="18">
        <v>227.09580561882257</v>
      </c>
      <c r="GS121" s="18">
        <v>228.38943424552681</v>
      </c>
      <c r="GT121" s="18">
        <v>228.68834843361375</v>
      </c>
      <c r="GU121" s="18">
        <v>227.39272038090229</v>
      </c>
      <c r="GV121" s="18">
        <v>226.05610409504177</v>
      </c>
      <c r="GW121" s="18">
        <v>222.25819439423086</v>
      </c>
      <c r="GX121" s="18">
        <v>227.20777347522974</v>
      </c>
      <c r="GY121" s="18">
        <v>224.23062815040348</v>
      </c>
      <c r="GZ121" s="18">
        <v>216.92972408485412</v>
      </c>
      <c r="HA121" s="18">
        <v>214.46643124389647</v>
      </c>
      <c r="HB121" s="18">
        <v>209.94872818046807</v>
      </c>
      <c r="HC121" s="18">
        <v>213.87560085874796</v>
      </c>
      <c r="HD121" s="18">
        <v>238.53252238041162</v>
      </c>
      <c r="HE121" s="18">
        <v>236.95197612166405</v>
      </c>
      <c r="HF121" s="18">
        <v>237.4928208566308</v>
      </c>
      <c r="HG121" s="18">
        <v>239.36228417342903</v>
      </c>
      <c r="HH121" s="18">
        <v>236.30616152131557</v>
      </c>
      <c r="HI121" s="18">
        <v>246.52022927945853</v>
      </c>
      <c r="HJ121" s="18">
        <v>249.58235020959376</v>
      </c>
      <c r="HK121" s="18">
        <v>248.64761855119465</v>
      </c>
      <c r="HL121" s="18">
        <v>248.67161166328191</v>
      </c>
      <c r="HM121" s="18">
        <v>251.80471221667528</v>
      </c>
      <c r="HN121" s="18">
        <v>260.3462601197362</v>
      </c>
      <c r="HO121" s="18">
        <v>263.19944103211162</v>
      </c>
      <c r="HP121" s="18">
        <v>262.78056128358838</v>
      </c>
      <c r="HQ121" s="18">
        <v>261.83883163416385</v>
      </c>
      <c r="HR121" s="18">
        <v>260.68516282796861</v>
      </c>
      <c r="HS121" s="18">
        <v>272.27883453112844</v>
      </c>
      <c r="HT121" s="18">
        <v>282.26096887242795</v>
      </c>
      <c r="HU121" s="18">
        <v>284.41535039526224</v>
      </c>
      <c r="HV121" s="18">
        <v>295.95603730922937</v>
      </c>
      <c r="HW121" s="18">
        <v>298.50030690348149</v>
      </c>
      <c r="HX121" s="18">
        <v>303.65482715022569</v>
      </c>
      <c r="HY121" s="18">
        <v>277.52332894819978</v>
      </c>
      <c r="HZ121" s="18">
        <v>270.41137064033745</v>
      </c>
      <c r="IA121" s="18">
        <v>270.36138499015573</v>
      </c>
      <c r="IB121" s="18">
        <v>255.9665174508095</v>
      </c>
      <c r="IC121" s="18">
        <v>259.91438410216568</v>
      </c>
      <c r="ID121" s="18">
        <v>267.0753283472061</v>
      </c>
      <c r="IE121" s="18">
        <v>277.47434301102157</v>
      </c>
      <c r="IF121" s="18">
        <v>261.81983708709475</v>
      </c>
      <c r="IG121" s="18">
        <v>250.43810454070567</v>
      </c>
      <c r="IH121" s="18">
        <v>244.43982651889323</v>
      </c>
      <c r="II121" s="18">
        <v>242.49538472682238</v>
      </c>
      <c r="IJ121" s="18">
        <v>233.3480107435584</v>
      </c>
      <c r="IK121" s="18">
        <v>232.31730663681029</v>
      </c>
      <c r="IL121" s="18">
        <v>232.65720905804633</v>
      </c>
      <c r="IM121" s="18">
        <v>242.82329059201479</v>
      </c>
      <c r="IN121" s="18">
        <v>250.62904972440003</v>
      </c>
      <c r="IO121" s="18">
        <v>257.196164445281</v>
      </c>
      <c r="IP121" s="18">
        <v>255.78756882315872</v>
      </c>
      <c r="IQ121" s="18">
        <v>256.03049908304212</v>
      </c>
      <c r="IR121" s="18">
        <v>248.8155703358054</v>
      </c>
      <c r="IS121" s="18">
        <v>243.56807677972319</v>
      </c>
      <c r="IT121" s="18">
        <v>244.66076309269667</v>
      </c>
      <c r="IU121" s="18">
        <v>243.2161778024435</v>
      </c>
      <c r="IV121" s="18">
        <v>243.69604004418849</v>
      </c>
      <c r="IW121" s="18">
        <v>256.11947354036568</v>
      </c>
      <c r="IX121" s="18">
        <v>263.02449125647547</v>
      </c>
      <c r="IY121" s="18">
        <v>255.57662937939168</v>
      </c>
      <c r="IZ121" s="18">
        <v>250.82599318611622</v>
      </c>
      <c r="JA121" s="18">
        <v>249.12148251491786</v>
      </c>
      <c r="JB121" s="18">
        <v>257.46308781725168</v>
      </c>
      <c r="JC121" s="18">
        <v>264.67001886045932</v>
      </c>
      <c r="JD121" s="18">
        <v>269.28269465923313</v>
      </c>
      <c r="JE121" s="18">
        <v>283.88550250333549</v>
      </c>
      <c r="JF121" s="18">
        <v>296.53487113833427</v>
      </c>
      <c r="JG121" s="18">
        <v>299.90190453457831</v>
      </c>
      <c r="JH121" s="18">
        <v>295.92504620611669</v>
      </c>
      <c r="JI121" s="18">
        <v>289.10800323432682</v>
      </c>
      <c r="JJ121" s="18">
        <v>287.82037288564447</v>
      </c>
      <c r="JK121" s="18">
        <v>280.72440998584034</v>
      </c>
      <c r="JL121" s="18">
        <v>283.37764829748869</v>
      </c>
      <c r="JM121" s="18">
        <v>306.22109043055775</v>
      </c>
      <c r="JN121" s="18">
        <v>334.84187401163575</v>
      </c>
      <c r="JO121" s="18">
        <v>340.95411931586267</v>
      </c>
      <c r="JP121" s="18">
        <v>341.36700078636403</v>
      </c>
      <c r="JQ121" s="18">
        <v>345.37884906995299</v>
      </c>
      <c r="JR121" s="18">
        <v>334.31002669370173</v>
      </c>
      <c r="JS121" s="18">
        <v>349.56264799016714</v>
      </c>
      <c r="JT121" s="18">
        <v>363.48465127879382</v>
      </c>
      <c r="JU121" s="18">
        <v>368.0503405663967</v>
      </c>
      <c r="JV121" s="18">
        <v>369.60489428704977</v>
      </c>
      <c r="JW121" s="18">
        <v>374.40451641750337</v>
      </c>
      <c r="JX121" s="18">
        <v>380.90864921915528</v>
      </c>
      <c r="JY121" s="18">
        <v>380.34581079810857</v>
      </c>
      <c r="JZ121" s="18">
        <v>375.90708506196734</v>
      </c>
      <c r="KA121" s="18">
        <v>376.45292836195227</v>
      </c>
      <c r="KB121" s="18">
        <v>369.68887017935515</v>
      </c>
      <c r="KC121" s="18">
        <v>366.29784367102388</v>
      </c>
      <c r="KD121" s="18">
        <v>364.83326412069795</v>
      </c>
      <c r="KE121" s="18">
        <v>370.84953697657585</v>
      </c>
      <c r="KF121" s="18">
        <v>359.56377687853575</v>
      </c>
      <c r="KG121" s="18">
        <v>350.18746861743927</v>
      </c>
      <c r="KH121" s="18">
        <v>347.26930635982757</v>
      </c>
      <c r="KI121" s="18"/>
      <c r="KJ121" s="18"/>
      <c r="KK121" s="18"/>
      <c r="KL121" s="18"/>
      <c r="KM121" s="18"/>
      <c r="KN121" s="18"/>
      <c r="KO121" s="18"/>
      <c r="KP121" s="18"/>
      <c r="KQ121" s="18"/>
      <c r="KR121" s="18"/>
      <c r="KS121" s="18"/>
      <c r="KT121" s="18"/>
      <c r="KU121" s="18"/>
      <c r="KV121" s="18"/>
      <c r="KW121" s="18"/>
      <c r="KX121" s="18"/>
      <c r="KY121" s="18"/>
      <c r="KZ121" s="18"/>
      <c r="LA121" s="18"/>
      <c r="LB121" s="18"/>
      <c r="LC121" s="18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18"/>
      <c r="MG121" s="18"/>
      <c r="MH121" s="18"/>
      <c r="MI121" s="18"/>
      <c r="MJ121" s="18"/>
      <c r="MK121" s="18"/>
      <c r="ML121" s="18"/>
      <c r="MM121" s="18"/>
      <c r="MN121" s="18"/>
      <c r="MO121" s="18"/>
      <c r="MP121" s="18"/>
      <c r="MQ121" s="18"/>
      <c r="MR121" s="18"/>
      <c r="MS121" s="18"/>
      <c r="MT121" s="18"/>
      <c r="MU121" s="18"/>
      <c r="MV121" s="18"/>
      <c r="MW121" s="18"/>
      <c r="MX121" s="18"/>
      <c r="MY121" s="18"/>
      <c r="MZ121" s="18"/>
      <c r="NA121" s="18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18"/>
      <c r="NX121" s="18"/>
      <c r="NY121" s="18"/>
      <c r="NZ121" s="18"/>
      <c r="OA121" s="18"/>
      <c r="OB121" s="18"/>
      <c r="OC121" s="18"/>
      <c r="OD121" s="18"/>
      <c r="OE121" s="18"/>
      <c r="OF121" s="18"/>
      <c r="OG121" s="18"/>
      <c r="OH121" s="18"/>
      <c r="OI121" s="18"/>
      <c r="OJ121" s="18"/>
      <c r="OK121" s="18"/>
      <c r="OL121" s="18"/>
      <c r="OM121" s="18"/>
      <c r="ON121" s="18"/>
      <c r="OO121" s="18"/>
      <c r="OP121" s="18"/>
      <c r="OQ121" s="18"/>
      <c r="OR121" s="18"/>
      <c r="OS121" s="18"/>
      <c r="OT121" s="18"/>
      <c r="OU121" s="18"/>
      <c r="OV121" s="18"/>
      <c r="OW121" s="18"/>
      <c r="OX121" s="18"/>
      <c r="OY121" s="18"/>
      <c r="OZ121" s="18"/>
      <c r="PA121" s="18"/>
      <c r="PB121" s="18"/>
      <c r="PC121" s="18"/>
      <c r="PD121" s="18"/>
      <c r="PE121" s="18"/>
      <c r="PF121" s="18"/>
      <c r="PG121" s="18"/>
      <c r="PH121" s="18"/>
      <c r="PI121" s="18"/>
      <c r="PJ121" s="18"/>
      <c r="PK121" s="18"/>
      <c r="PL121" s="18"/>
      <c r="PM121" s="18"/>
      <c r="PN121" s="18"/>
      <c r="PO121" s="18"/>
      <c r="PP121" s="18"/>
      <c r="PQ121" s="18"/>
      <c r="PR121" s="18"/>
      <c r="PS121" s="18"/>
      <c r="PT121" s="18"/>
      <c r="PU121" s="18"/>
      <c r="PV121" s="18"/>
      <c r="PW121" s="18"/>
      <c r="PX121" s="18"/>
      <c r="PY121" s="18"/>
      <c r="PZ121" s="18"/>
      <c r="QA121" s="18"/>
      <c r="QB121" s="18"/>
      <c r="QC121" s="18"/>
      <c r="QD121" s="18"/>
      <c r="QE121" s="18"/>
      <c r="QF121" s="18"/>
      <c r="QG121" s="18"/>
      <c r="QH121" s="18"/>
      <c r="QI121" s="18"/>
      <c r="QJ121" s="18"/>
      <c r="QK121" s="18"/>
      <c r="QL121" s="18"/>
      <c r="QM121" s="18"/>
      <c r="QN121" s="18"/>
      <c r="QO121" s="18"/>
      <c r="QP121" s="18"/>
      <c r="QQ121" s="18"/>
      <c r="QR121" s="18"/>
      <c r="QS121" s="18"/>
      <c r="QT121" s="18"/>
      <c r="QU121" s="18"/>
      <c r="QV121" s="18"/>
      <c r="QW121" s="18"/>
      <c r="QX121" s="18"/>
      <c r="QY121" s="18"/>
      <c r="QZ121" s="18"/>
      <c r="RA121" s="18"/>
      <c r="RB121" s="18"/>
      <c r="RC121" s="18"/>
      <c r="RD121" s="18"/>
      <c r="RE121" s="18"/>
      <c r="RF121" s="18"/>
      <c r="RG121" s="18"/>
      <c r="RH121" s="18"/>
      <c r="RI121" s="18"/>
      <c r="RJ121" s="18"/>
      <c r="RK121" s="18"/>
      <c r="RL121" s="18"/>
      <c r="RM121" s="18"/>
      <c r="RN121" s="18"/>
      <c r="RO121" s="18"/>
      <c r="RP121" s="18"/>
      <c r="RQ121" s="18"/>
      <c r="RR121" s="18"/>
      <c r="RS121" s="18"/>
      <c r="RT121" s="18"/>
      <c r="RU121" s="18"/>
      <c r="RV121" s="18"/>
      <c r="RW121" s="18"/>
      <c r="RX121" s="18"/>
      <c r="RY121" s="18"/>
      <c r="RZ121" s="18"/>
      <c r="SA121" s="18"/>
      <c r="SB121" s="18"/>
      <c r="SC121" s="18"/>
      <c r="SD121" s="18"/>
      <c r="SE121" s="18"/>
      <c r="SF121" s="18"/>
      <c r="SG121" s="18"/>
      <c r="SH121" s="18"/>
      <c r="SI121" s="18"/>
      <c r="SJ121" s="18"/>
      <c r="SK121" s="18"/>
      <c r="SL121" s="18"/>
      <c r="SM121" s="18"/>
      <c r="SN121" s="18"/>
      <c r="SO121" s="18"/>
    </row>
    <row r="122" spans="1:513" x14ac:dyDescent="0.25">
      <c r="A122" s="5" t="s">
        <v>343</v>
      </c>
      <c r="B122" s="5" t="str">
        <f ca="1">_xlfn.XLOOKUP(A122,bonds[worksheet get],bonds[unique lookup],"-")</f>
        <v>ENELIM 3 3/8 11/24/81 nc-26</v>
      </c>
      <c r="C122" s="5" t="str">
        <f ca="1">_xlfn.XLOOKUP(A122,bonds[worksheet get],bonds[ID_ISIN],"-")</f>
        <v>XS1713463559</v>
      </c>
      <c r="D122" s="18">
        <f ca="1">_xll.BDH(A122,"blp_i_sprd_mid","-2AY",,"Dates=H","Fill=C","Sort=R","Dir=H","factor="&amp;_xlfn.XLOOKUP(A122,bonds[worksheet get],bonds[yas/blp factor]),"cols=510;rows=1")</f>
        <v>297.19402404284477</v>
      </c>
      <c r="E122" s="18">
        <v>297.85618753409386</v>
      </c>
      <c r="F122" s="18">
        <v>303.51668210625644</v>
      </c>
      <c r="G122" s="18">
        <v>306.61881773495674</v>
      </c>
      <c r="H122" s="18">
        <v>308.17590521740914</v>
      </c>
      <c r="I122" s="18">
        <v>315.26105457377435</v>
      </c>
      <c r="J122" s="18">
        <v>317.10507956910135</v>
      </c>
      <c r="K122" s="18">
        <v>317.64885625433919</v>
      </c>
      <c r="L122" s="18">
        <v>315.36238565349578</v>
      </c>
      <c r="M122" s="18">
        <v>312.90937090182302</v>
      </c>
      <c r="N122" s="18">
        <v>309.3838519499302</v>
      </c>
      <c r="O122" s="18">
        <v>311.60510947966577</v>
      </c>
      <c r="P122" s="18">
        <v>304.90622215986252</v>
      </c>
      <c r="Q122" s="18">
        <v>303.96916049194334</v>
      </c>
      <c r="R122" s="18">
        <v>294.7249568428993</v>
      </c>
      <c r="S122" s="18">
        <v>288.89791811990739</v>
      </c>
      <c r="T122" s="18">
        <v>299.52664543247221</v>
      </c>
      <c r="U122" s="18">
        <v>294.99483862948421</v>
      </c>
      <c r="V122" s="18">
        <v>292.646164791584</v>
      </c>
      <c r="W122" s="18">
        <v>269.22162964963911</v>
      </c>
      <c r="X122" s="18">
        <v>254.5838033809662</v>
      </c>
      <c r="Y122" s="18">
        <v>249.20121681952477</v>
      </c>
      <c r="Z122" s="18">
        <v>254.84967205548287</v>
      </c>
      <c r="AA122" s="18">
        <v>279.27848849248886</v>
      </c>
      <c r="AB122" s="18">
        <v>292.25287980890272</v>
      </c>
      <c r="AC122" s="18">
        <v>300.55099228787424</v>
      </c>
      <c r="AD122" s="18">
        <v>304.00527850055693</v>
      </c>
      <c r="AE122" s="18">
        <v>304.70155344438552</v>
      </c>
      <c r="AF122" s="18">
        <v>299.658074852705</v>
      </c>
      <c r="AG122" s="18">
        <v>303.54276733469959</v>
      </c>
      <c r="AH122" s="18">
        <v>315.57708714914321</v>
      </c>
      <c r="AI122" s="18">
        <v>328.7882520775795</v>
      </c>
      <c r="AJ122" s="18">
        <v>335.47810989522935</v>
      </c>
      <c r="AK122" s="18">
        <v>336.48740758037565</v>
      </c>
      <c r="AL122" s="18">
        <v>342.74786240673063</v>
      </c>
      <c r="AM122" s="18">
        <v>349.63636927175526</v>
      </c>
      <c r="AN122" s="18">
        <v>360.22998185372353</v>
      </c>
      <c r="AO122" s="18">
        <v>366.1172172577381</v>
      </c>
      <c r="AP122" s="18">
        <v>368.59832379388808</v>
      </c>
      <c r="AQ122" s="18">
        <v>359.10631047463414</v>
      </c>
      <c r="AR122" s="18">
        <v>355.01795255517959</v>
      </c>
      <c r="AS122" s="18">
        <v>354.47517914795878</v>
      </c>
      <c r="AT122" s="18">
        <v>353.99761881184577</v>
      </c>
      <c r="AU122" s="18">
        <v>353.81803204679488</v>
      </c>
      <c r="AV122" s="18">
        <v>354.34876611781118</v>
      </c>
      <c r="AW122" s="18">
        <v>357.63349834561348</v>
      </c>
      <c r="AX122" s="18">
        <v>357.88331457185745</v>
      </c>
      <c r="AY122" s="18">
        <v>334.57816951394085</v>
      </c>
      <c r="AZ122" s="18">
        <v>325.134313539505</v>
      </c>
      <c r="BA122" s="18">
        <v>319.33737315702439</v>
      </c>
      <c r="BB122" s="18">
        <v>316.95157803249361</v>
      </c>
      <c r="BC122" s="18">
        <v>337.64719696807862</v>
      </c>
      <c r="BD122" s="18">
        <v>337.12749895524979</v>
      </c>
      <c r="BE122" s="18">
        <v>342.19204638528828</v>
      </c>
      <c r="BF122" s="18">
        <v>346.35063376593587</v>
      </c>
      <c r="BG122" s="18">
        <v>329.45944507098199</v>
      </c>
      <c r="BH122" s="18">
        <v>323.1468197877407</v>
      </c>
      <c r="BI122" s="18">
        <v>323.36051800537109</v>
      </c>
      <c r="BJ122" s="18">
        <v>310.63594291520116</v>
      </c>
      <c r="BK122" s="18">
        <v>302.18232234358788</v>
      </c>
      <c r="BL122" s="18">
        <v>329.4233270623684</v>
      </c>
      <c r="BM122" s="18">
        <v>356.54895480918884</v>
      </c>
      <c r="BN122" s="18">
        <v>363.03815702342985</v>
      </c>
      <c r="BO122" s="18">
        <v>395.45707958817485</v>
      </c>
      <c r="BP122" s="18">
        <v>407.59574031639102</v>
      </c>
      <c r="BQ122" s="18">
        <v>410.58049241709705</v>
      </c>
      <c r="BR122" s="18">
        <v>416.78175384044647</v>
      </c>
      <c r="BS122" s="18">
        <v>428.68263767862317</v>
      </c>
      <c r="BT122" s="18">
        <v>444.45316482853889</v>
      </c>
      <c r="BU122" s="18">
        <v>449.37825661420823</v>
      </c>
      <c r="BV122" s="18">
        <v>456.36809455895423</v>
      </c>
      <c r="BW122" s="18">
        <v>469.83509538173678</v>
      </c>
      <c r="BX122" s="18">
        <v>532.69246970558163</v>
      </c>
      <c r="BY122" s="18">
        <v>558.15064938807484</v>
      </c>
      <c r="BZ122" s="18">
        <v>545.35082844662668</v>
      </c>
      <c r="CA122" s="18">
        <v>547.95333162283896</v>
      </c>
      <c r="CB122" s="18">
        <v>551.62833899927136</v>
      </c>
      <c r="CC122" s="18">
        <v>484.52007571721077</v>
      </c>
      <c r="CD122" s="18">
        <v>435.78383948326115</v>
      </c>
      <c r="CE122" s="18">
        <v>371.77971838593481</v>
      </c>
      <c r="CF122" s="18">
        <v>372.25627544403079</v>
      </c>
      <c r="CG122" s="18">
        <v>322.6772856757641</v>
      </c>
      <c r="CH122" s="18">
        <v>322.00709596037865</v>
      </c>
      <c r="CI122" s="18">
        <v>336.46332890796657</v>
      </c>
      <c r="CJ122" s="18">
        <v>268.4611449127197</v>
      </c>
      <c r="CK122" s="18">
        <v>242.01573966145514</v>
      </c>
      <c r="CL122" s="18">
        <v>235.91781587386131</v>
      </c>
      <c r="CM122" s="18">
        <v>246.02082550549508</v>
      </c>
      <c r="CN122" s="18">
        <v>260.1188882009983</v>
      </c>
      <c r="CO122" s="18">
        <v>257.6227324945927</v>
      </c>
      <c r="CP122" s="18">
        <v>236.46259583711623</v>
      </c>
      <c r="CQ122" s="18">
        <v>217.15551367712021</v>
      </c>
      <c r="CR122" s="18">
        <v>209.78242352986337</v>
      </c>
      <c r="CS122" s="18">
        <v>203.47983102679251</v>
      </c>
      <c r="CT122" s="18">
        <v>187.19060914206506</v>
      </c>
      <c r="CU122" s="18">
        <v>190.56764294743536</v>
      </c>
      <c r="CV122" s="18">
        <v>191.69131432652472</v>
      </c>
      <c r="CW122" s="18">
        <v>193.1631231775284</v>
      </c>
      <c r="CX122" s="18">
        <v>193.38183778524399</v>
      </c>
      <c r="CY122" s="18">
        <v>194.79645978927613</v>
      </c>
      <c r="CZ122" s="18">
        <v>195.40344298958777</v>
      </c>
      <c r="DA122" s="18">
        <v>194.72121393799782</v>
      </c>
      <c r="DB122" s="18">
        <v>195.40544954562188</v>
      </c>
      <c r="DC122" s="18">
        <v>196.86923217248918</v>
      </c>
      <c r="DD122" s="18">
        <v>193.65673596191405</v>
      </c>
      <c r="DE122" s="18">
        <v>190.83150506591798</v>
      </c>
      <c r="DF122" s="18">
        <v>192.89324139094353</v>
      </c>
      <c r="DG122" s="18">
        <v>198.8527128121853</v>
      </c>
      <c r="DH122" s="18">
        <v>210.99638993048666</v>
      </c>
      <c r="DI122" s="18">
        <v>210.71747864174841</v>
      </c>
      <c r="DJ122" s="18">
        <v>209.01892895889284</v>
      </c>
      <c r="DK122" s="18">
        <v>205.82950814270976</v>
      </c>
      <c r="DL122" s="18">
        <v>206.1796521706581</v>
      </c>
      <c r="DM122" s="18">
        <v>209.75934813547136</v>
      </c>
      <c r="DN122" s="18">
        <v>201.58764868664741</v>
      </c>
      <c r="DO122" s="18">
        <v>196.06560648083689</v>
      </c>
      <c r="DP122" s="18">
        <v>192.19596316909792</v>
      </c>
      <c r="DQ122" s="18">
        <v>189.40785355973242</v>
      </c>
      <c r="DR122" s="18">
        <v>187.26786154937744</v>
      </c>
      <c r="DS122" s="18">
        <v>189.74997136354446</v>
      </c>
      <c r="DT122" s="18">
        <v>195.48771834301948</v>
      </c>
      <c r="DU122" s="18">
        <v>203.763758705616</v>
      </c>
      <c r="DV122" s="18">
        <v>204.12293223571777</v>
      </c>
      <c r="DW122" s="18">
        <v>204.24834198784828</v>
      </c>
      <c r="DX122" s="18">
        <v>208.4520768792629</v>
      </c>
      <c r="DY122" s="18">
        <v>208.6176177520752</v>
      </c>
      <c r="DZ122" s="18">
        <v>211.99364827942847</v>
      </c>
      <c r="EA122" s="18">
        <v>210.89305229473115</v>
      </c>
      <c r="EB122" s="18">
        <v>209.68309900617598</v>
      </c>
      <c r="EC122" s="18">
        <v>207.21704164028168</v>
      </c>
      <c r="ED122" s="18">
        <v>202.07223196887972</v>
      </c>
      <c r="EE122" s="18">
        <v>200.13791195201875</v>
      </c>
      <c r="EF122" s="18">
        <v>199.75365647149087</v>
      </c>
      <c r="EG122" s="18">
        <v>205.01785622692108</v>
      </c>
      <c r="EH122" s="18">
        <v>203.25309019494057</v>
      </c>
      <c r="EI122" s="18">
        <v>203.83900455689431</v>
      </c>
      <c r="EJ122" s="18">
        <v>205.98501623535157</v>
      </c>
      <c r="EK122" s="18">
        <v>205.7492459013462</v>
      </c>
      <c r="EL122" s="18">
        <v>207.16988757348059</v>
      </c>
      <c r="EM122" s="18">
        <v>210.81579988741876</v>
      </c>
      <c r="EN122" s="18">
        <v>211.9324483203888</v>
      </c>
      <c r="EO122" s="18">
        <v>212.47722828364371</v>
      </c>
      <c r="EP122" s="18">
        <v>216.61173699188231</v>
      </c>
      <c r="EQ122" s="18">
        <v>220.0991313791275</v>
      </c>
      <c r="ER122" s="18">
        <v>217.89894268774987</v>
      </c>
      <c r="ES122" s="18">
        <v>218.34339484930038</v>
      </c>
      <c r="ET122" s="18">
        <v>220.85158989191055</v>
      </c>
      <c r="EU122" s="18">
        <v>222.62939853811264</v>
      </c>
      <c r="EV122" s="18">
        <v>227.01873986268043</v>
      </c>
      <c r="EW122" s="18">
        <v>229.68645611000062</v>
      </c>
      <c r="EX122" s="18">
        <v>220.56966876912117</v>
      </c>
      <c r="EY122" s="18">
        <v>225.73153416681291</v>
      </c>
      <c r="EZ122" s="18">
        <v>226.8241039273739</v>
      </c>
      <c r="FA122" s="18">
        <v>225.30313445353508</v>
      </c>
      <c r="FB122" s="18">
        <v>224.09418444299698</v>
      </c>
      <c r="FC122" s="18">
        <v>230.12990499353407</v>
      </c>
      <c r="FD122" s="18">
        <v>239.80250835585593</v>
      </c>
      <c r="FE122" s="18">
        <v>239.95300005841256</v>
      </c>
      <c r="FF122" s="18">
        <v>241.22114347195625</v>
      </c>
      <c r="FG122" s="18">
        <v>236.50272695779799</v>
      </c>
      <c r="FH122" s="18">
        <v>234.60853806161882</v>
      </c>
      <c r="FI122" s="18">
        <v>234.51924631810186</v>
      </c>
      <c r="FJ122" s="18">
        <v>235.11920657229425</v>
      </c>
      <c r="FK122" s="18">
        <v>232.37524119567871</v>
      </c>
      <c r="FL122" s="18">
        <v>229.07545979762077</v>
      </c>
      <c r="FM122" s="18">
        <v>228.19257514262199</v>
      </c>
      <c r="FN122" s="18">
        <v>222.85714264798165</v>
      </c>
      <c r="FO122" s="18">
        <v>215.68069499206544</v>
      </c>
      <c r="FP122" s="18">
        <v>218.69554543328286</v>
      </c>
      <c r="FQ122" s="18">
        <v>216.5475271987915</v>
      </c>
      <c r="FR122" s="18">
        <v>224.50251859593391</v>
      </c>
      <c r="FS122" s="18">
        <v>231.48132048249244</v>
      </c>
      <c r="FT122" s="18">
        <v>232.67722787880896</v>
      </c>
      <c r="FU122" s="18">
        <v>227.82336883234979</v>
      </c>
      <c r="FV122" s="18">
        <v>225.09244606995583</v>
      </c>
      <c r="FW122" s="18">
        <v>221.21577981209754</v>
      </c>
      <c r="FX122" s="18">
        <v>223.39991605520248</v>
      </c>
      <c r="FY122" s="18">
        <v>227.86149339699745</v>
      </c>
      <c r="FZ122" s="18">
        <v>230.21317706894877</v>
      </c>
      <c r="GA122" s="18">
        <v>229.28514490318298</v>
      </c>
      <c r="GB122" s="18">
        <v>229.91018710780142</v>
      </c>
      <c r="GC122" s="18">
        <v>234.59047905731202</v>
      </c>
      <c r="GD122" s="18">
        <v>237.01239219045638</v>
      </c>
      <c r="GE122" s="18">
        <v>236.16863537812233</v>
      </c>
      <c r="GF122" s="18">
        <v>239.38012831068039</v>
      </c>
      <c r="GG122" s="18">
        <v>242.49831638765335</v>
      </c>
      <c r="GH122" s="18">
        <v>241.04556981897355</v>
      </c>
      <c r="GI122" s="18">
        <v>247.20870667767525</v>
      </c>
      <c r="GJ122" s="18">
        <v>252.73777182960512</v>
      </c>
      <c r="GK122" s="18">
        <v>255.81181567382814</v>
      </c>
      <c r="GL122" s="18">
        <v>251.11045488595963</v>
      </c>
      <c r="GM122" s="18">
        <v>252.18095253014565</v>
      </c>
      <c r="GN122" s="18">
        <v>252.25118199133871</v>
      </c>
      <c r="GO122" s="18">
        <v>245.69074703788758</v>
      </c>
      <c r="GP122" s="18">
        <v>243.89588266539573</v>
      </c>
      <c r="GQ122" s="18">
        <v>245.26034076857567</v>
      </c>
      <c r="GR122" s="18">
        <v>246.48433994936943</v>
      </c>
      <c r="GS122" s="18">
        <v>247.57389987587928</v>
      </c>
      <c r="GT122" s="18">
        <v>249.15105291867255</v>
      </c>
      <c r="GU122" s="18">
        <v>246.16630081796646</v>
      </c>
      <c r="GV122" s="18">
        <v>244.37946266961097</v>
      </c>
      <c r="GW122" s="18">
        <v>239.0049023323059</v>
      </c>
      <c r="GX122" s="18">
        <v>243.36715515041351</v>
      </c>
      <c r="GY122" s="18">
        <v>240.91815351080893</v>
      </c>
      <c r="GZ122" s="18">
        <v>235.14328524470329</v>
      </c>
      <c r="HA122" s="18">
        <v>231.41309757733347</v>
      </c>
      <c r="HB122" s="18">
        <v>227.01974314069747</v>
      </c>
      <c r="HC122" s="18">
        <v>232.04215289402006</v>
      </c>
      <c r="HD122" s="18">
        <v>252.80298490071297</v>
      </c>
      <c r="HE122" s="18">
        <v>251.92511663579941</v>
      </c>
      <c r="HF122" s="18">
        <v>251.92511663579941</v>
      </c>
      <c r="HG122" s="18">
        <v>253.93167266988755</v>
      </c>
      <c r="HH122" s="18">
        <v>250.14630471158029</v>
      </c>
      <c r="HI122" s="18">
        <v>261.46027090978623</v>
      </c>
      <c r="HJ122" s="18">
        <v>264.87241944575311</v>
      </c>
      <c r="HK122" s="18">
        <v>263.47485316801067</v>
      </c>
      <c r="HL122" s="18">
        <v>264.46609184885023</v>
      </c>
      <c r="HM122" s="18">
        <v>265.16838646078111</v>
      </c>
      <c r="HN122" s="18">
        <v>271.29038892078398</v>
      </c>
      <c r="HO122" s="18">
        <v>273.80259707546236</v>
      </c>
      <c r="HP122" s="18">
        <v>271.65156900691989</v>
      </c>
      <c r="HQ122" s="18">
        <v>273.19561387515068</v>
      </c>
      <c r="HR122" s="18">
        <v>271.59739199399945</v>
      </c>
      <c r="HS122" s="18">
        <v>285.19381568098066</v>
      </c>
      <c r="HT122" s="18">
        <v>294.87243871140481</v>
      </c>
      <c r="HU122" s="18">
        <v>295.95296913576124</v>
      </c>
      <c r="HV122" s="18">
        <v>307.07631251072883</v>
      </c>
      <c r="HW122" s="18">
        <v>308.54611480569838</v>
      </c>
      <c r="HX122" s="18">
        <v>297.58831230354309</v>
      </c>
      <c r="HY122" s="18">
        <v>290.30852701187138</v>
      </c>
      <c r="HZ122" s="18">
        <v>285.77471365284919</v>
      </c>
      <c r="IA122" s="18">
        <v>287.37193225598332</v>
      </c>
      <c r="IB122" s="18">
        <v>278.60729549908638</v>
      </c>
      <c r="IC122" s="18">
        <v>283.75210517048833</v>
      </c>
      <c r="ID122" s="18">
        <v>288.6882330143452</v>
      </c>
      <c r="IE122" s="18">
        <v>294.98881896138187</v>
      </c>
      <c r="IF122" s="18">
        <v>285.13863539004325</v>
      </c>
      <c r="IG122" s="18">
        <v>276.21949381852153</v>
      </c>
      <c r="IH122" s="18">
        <v>273.46850549578664</v>
      </c>
      <c r="II122" s="18">
        <v>269.97709799647333</v>
      </c>
      <c r="IJ122" s="18">
        <v>260.39478965568543</v>
      </c>
      <c r="IK122" s="18">
        <v>257.67088983941079</v>
      </c>
      <c r="IL122" s="18">
        <v>259.05942661499978</v>
      </c>
      <c r="IM122" s="18">
        <v>266.82780830097198</v>
      </c>
      <c r="IN122" s="18">
        <v>271.06063825488093</v>
      </c>
      <c r="IO122" s="18">
        <v>277.13448337006565</v>
      </c>
      <c r="IP122" s="18">
        <v>276.09809717845917</v>
      </c>
      <c r="IQ122" s="18">
        <v>277.74046329236035</v>
      </c>
      <c r="IR122" s="18">
        <v>271.50609369444851</v>
      </c>
      <c r="IS122" s="18">
        <v>266.32115290236476</v>
      </c>
      <c r="IT122" s="18">
        <v>266.65925759410857</v>
      </c>
      <c r="IU122" s="18">
        <v>266.23487099289895</v>
      </c>
      <c r="IV122" s="18">
        <v>266.94619510698323</v>
      </c>
      <c r="IW122" s="18">
        <v>279.8363110699654</v>
      </c>
      <c r="IX122" s="18">
        <v>284.74334385132789</v>
      </c>
      <c r="IY122" s="18">
        <v>281.77464419889446</v>
      </c>
      <c r="IZ122" s="18">
        <v>276.3649691309929</v>
      </c>
      <c r="JA122" s="18">
        <v>278.04646308755872</v>
      </c>
      <c r="JB122" s="18">
        <v>283.45413159942626</v>
      </c>
      <c r="JC122" s="18">
        <v>287.71605661582947</v>
      </c>
      <c r="JD122" s="18">
        <v>290.10686813044549</v>
      </c>
      <c r="JE122" s="18">
        <v>303.84676057386395</v>
      </c>
      <c r="JF122" s="18">
        <v>315.41455611038208</v>
      </c>
      <c r="JG122" s="18">
        <v>315.85098204779626</v>
      </c>
      <c r="JH122" s="18">
        <v>314.6731336557865</v>
      </c>
      <c r="JI122" s="18">
        <v>311.11751636338232</v>
      </c>
      <c r="JJ122" s="18">
        <v>309.08186526679992</v>
      </c>
      <c r="JK122" s="18">
        <v>307.75753828430175</v>
      </c>
      <c r="JL122" s="18">
        <v>308.88321621942521</v>
      </c>
      <c r="JM122" s="18">
        <v>326.28808325910569</v>
      </c>
      <c r="JN122" s="18">
        <v>342.63850510287284</v>
      </c>
      <c r="JO122" s="18">
        <v>346.44193206548692</v>
      </c>
      <c r="JP122" s="18">
        <v>347.72010825920103</v>
      </c>
      <c r="JQ122" s="18">
        <v>350.74298492455483</v>
      </c>
      <c r="JR122" s="18">
        <v>340.16843462491039</v>
      </c>
      <c r="JS122" s="18">
        <v>352.07132501912116</v>
      </c>
      <c r="JT122" s="18">
        <v>364.4688314757347</v>
      </c>
      <c r="JU122" s="18">
        <v>365.70286343669892</v>
      </c>
      <c r="JV122" s="18">
        <v>366.08410908317563</v>
      </c>
      <c r="JW122" s="18">
        <v>373.70099578857423</v>
      </c>
      <c r="JX122" s="18">
        <v>382.01616399383545</v>
      </c>
      <c r="JY122" s="18">
        <v>380.9988400845528</v>
      </c>
      <c r="JZ122" s="18">
        <v>376.00251555967333</v>
      </c>
      <c r="KA122" s="18">
        <v>378.15956329631803</v>
      </c>
      <c r="KB122" s="18">
        <v>374.91195235514641</v>
      </c>
      <c r="KC122" s="18">
        <v>369.73704434323309</v>
      </c>
      <c r="KD122" s="18">
        <v>369.66581160402302</v>
      </c>
      <c r="KE122" s="18">
        <v>376.11889580965038</v>
      </c>
      <c r="KF122" s="18">
        <v>360.67242745924</v>
      </c>
      <c r="KG122" s="18">
        <v>355.11727707886695</v>
      </c>
      <c r="KH122" s="18">
        <v>352.28702979278569</v>
      </c>
      <c r="KI122" s="18">
        <v>352.51778373670578</v>
      </c>
      <c r="KJ122" s="18">
        <v>352.08737746739388</v>
      </c>
      <c r="KK122" s="18">
        <v>358.16724225068094</v>
      </c>
      <c r="KL122" s="18">
        <v>351.73923999547958</v>
      </c>
      <c r="KM122" s="18">
        <v>351.17840758395198</v>
      </c>
      <c r="KN122" s="18">
        <v>344.4995858244896</v>
      </c>
      <c r="KO122" s="18">
        <v>346.58941393399238</v>
      </c>
      <c r="KP122" s="18">
        <v>340.91587674760819</v>
      </c>
      <c r="KQ122" s="18">
        <v>327.7358134377003</v>
      </c>
      <c r="KR122" s="18">
        <v>311.53187018442156</v>
      </c>
      <c r="KS122" s="18">
        <v>307.14553869390488</v>
      </c>
      <c r="KT122" s="18">
        <v>307.69633832526205</v>
      </c>
      <c r="KU122" s="18">
        <v>311.46465055727958</v>
      </c>
      <c r="KV122" s="18">
        <v>313.33777061510091</v>
      </c>
      <c r="KW122" s="18">
        <v>318.55782613778115</v>
      </c>
      <c r="KX122" s="18">
        <v>313.96281281971932</v>
      </c>
      <c r="KY122" s="18">
        <v>310.41923486351965</v>
      </c>
      <c r="KZ122" s="18">
        <v>305.18814328265188</v>
      </c>
      <c r="LA122" s="18">
        <v>306.80944055819515</v>
      </c>
      <c r="LB122" s="18">
        <v>301.31047374677661</v>
      </c>
      <c r="LC122" s="18">
        <v>302.35187632846828</v>
      </c>
      <c r="LD122" s="18">
        <v>301.52818507647515</v>
      </c>
      <c r="LE122" s="18">
        <v>314.2035995438099</v>
      </c>
      <c r="LF122" s="18">
        <v>322.45355467796321</v>
      </c>
      <c r="LG122" s="18">
        <v>329.11532071113589</v>
      </c>
      <c r="LH122" s="18">
        <v>329.8838316721916</v>
      </c>
      <c r="LI122" s="18">
        <v>329.36915004944802</v>
      </c>
      <c r="LJ122" s="18">
        <v>327.69467903900147</v>
      </c>
      <c r="LK122" s="18">
        <v>332.34888576006887</v>
      </c>
      <c r="LL122" s="18">
        <v>331.29544384217263</v>
      </c>
      <c r="LM122" s="18">
        <v>339.40393677592277</v>
      </c>
      <c r="LN122" s="18">
        <v>339.47416623711587</v>
      </c>
      <c r="LO122" s="18">
        <v>346.8001023175716</v>
      </c>
      <c r="LP122" s="18">
        <v>350.01159525012969</v>
      </c>
      <c r="LQ122" s="18">
        <v>353.74378947353364</v>
      </c>
      <c r="LR122" s="18">
        <v>352.91106871938706</v>
      </c>
      <c r="LS122" s="18">
        <v>362.00177083182336</v>
      </c>
      <c r="LT122" s="18">
        <v>359.14042192721365</v>
      </c>
      <c r="LU122" s="18">
        <v>356.00517812395094</v>
      </c>
      <c r="LV122" s="18">
        <v>351.14931252145766</v>
      </c>
      <c r="LW122" s="18">
        <v>345.61824081349368</v>
      </c>
      <c r="LX122" s="18">
        <v>351.44527953648571</v>
      </c>
      <c r="LY122" s="18">
        <v>354.95675259613995</v>
      </c>
      <c r="LZ122" s="18">
        <v>356.27606318855288</v>
      </c>
      <c r="MA122" s="18">
        <v>367.23386569070817</v>
      </c>
      <c r="MB122" s="18">
        <v>372.39773764443396</v>
      </c>
      <c r="MC122" s="18">
        <v>379.99154895544052</v>
      </c>
      <c r="MD122" s="18">
        <v>385.70120415043829</v>
      </c>
      <c r="ME122" s="18">
        <v>382.27902283430097</v>
      </c>
      <c r="MF122" s="18">
        <v>373.33580259037018</v>
      </c>
      <c r="MG122" s="18">
        <v>367.71443586087224</v>
      </c>
      <c r="MH122" s="18">
        <v>367.21480340838428</v>
      </c>
      <c r="MI122" s="18">
        <v>361.81114800858501</v>
      </c>
      <c r="MJ122" s="18">
        <v>341.12957496523853</v>
      </c>
      <c r="MK122" s="18">
        <v>344.47149404001237</v>
      </c>
      <c r="ML122" s="18">
        <v>349.26916951751707</v>
      </c>
      <c r="MM122" s="18">
        <v>353.98056308555607</v>
      </c>
      <c r="MN122" s="18">
        <v>360.445686627388</v>
      </c>
      <c r="MO122" s="18">
        <v>356.15065343642237</v>
      </c>
      <c r="MP122" s="18">
        <v>357.46093452668191</v>
      </c>
      <c r="MQ122" s="18">
        <v>356.18677144503596</v>
      </c>
      <c r="MR122" s="18">
        <v>356.97033157634735</v>
      </c>
      <c r="MS122" s="18">
        <v>361.6114956831932</v>
      </c>
      <c r="MT122" s="18">
        <v>359.21466450047495</v>
      </c>
      <c r="MU122" s="18">
        <v>355.52159811973576</v>
      </c>
      <c r="MV122" s="18">
        <v>360.80185032343866</v>
      </c>
      <c r="MW122" s="18">
        <v>389.88788331556316</v>
      </c>
      <c r="MX122" s="18">
        <v>397.41748483347897</v>
      </c>
      <c r="MY122" s="18">
        <v>384.98085053420067</v>
      </c>
      <c r="MZ122" s="18">
        <v>371.61016440105442</v>
      </c>
      <c r="NA122" s="18">
        <v>378.89195624876021</v>
      </c>
      <c r="NB122" s="18">
        <v>385.5216173853874</v>
      </c>
      <c r="NC122" s="18">
        <v>383.96352662491796</v>
      </c>
      <c r="ND122" s="18">
        <v>384.11702816152575</v>
      </c>
      <c r="NE122" s="18">
        <v>400.72830228972435</v>
      </c>
      <c r="NF122" s="18">
        <v>404.72134879755976</v>
      </c>
      <c r="NG122" s="18">
        <v>402.07169155454636</v>
      </c>
      <c r="NH122" s="18">
        <v>403.48531028056141</v>
      </c>
      <c r="NI122" s="18">
        <v>406.8533145837784</v>
      </c>
      <c r="NJ122" s="18">
        <v>401.16974461722373</v>
      </c>
      <c r="NK122" s="18">
        <v>397.08640308785436</v>
      </c>
      <c r="NL122" s="18">
        <v>389.4103229794502</v>
      </c>
      <c r="NM122" s="18">
        <v>389.96814555692674</v>
      </c>
      <c r="NN122" s="18">
        <v>399.26451966285703</v>
      </c>
      <c r="NO122" s="18">
        <v>400.26478784584998</v>
      </c>
      <c r="NP122" s="18">
        <v>407.42116994142532</v>
      </c>
      <c r="NQ122" s="18">
        <v>405.2871975991726</v>
      </c>
      <c r="NR122" s="18">
        <v>397.43955694985391</v>
      </c>
      <c r="NS122" s="18">
        <v>399.15415908098225</v>
      </c>
      <c r="NT122" s="18">
        <v>396.42022648453712</v>
      </c>
      <c r="NU122" s="18">
        <v>416.72757682752609</v>
      </c>
      <c r="NV122" s="18">
        <v>423.50070672059059</v>
      </c>
      <c r="NW122" s="18">
        <v>430.31898412442206</v>
      </c>
      <c r="NX122" s="18">
        <v>432.92249057865143</v>
      </c>
      <c r="NY122" s="18">
        <v>420.37850553154942</v>
      </c>
      <c r="NZ122" s="18">
        <v>410.08085996460915</v>
      </c>
      <c r="OA122" s="18">
        <v>411.30786897945404</v>
      </c>
      <c r="OB122" s="18">
        <v>409.87719452714919</v>
      </c>
      <c r="OC122" s="18">
        <v>406.03865283393861</v>
      </c>
      <c r="OD122" s="18">
        <v>406.97170138978959</v>
      </c>
      <c r="OE122" s="18">
        <v>407.55059280562398</v>
      </c>
      <c r="OF122" s="18">
        <v>403.94079850029942</v>
      </c>
      <c r="OG122" s="18">
        <v>411.73626869273187</v>
      </c>
      <c r="OH122" s="18">
        <v>405.82997100639346</v>
      </c>
      <c r="OI122" s="18">
        <v>403.17329081726075</v>
      </c>
      <c r="OJ122" s="18">
        <v>398.45989069318773</v>
      </c>
      <c r="OK122" s="18">
        <v>416.85599641370777</v>
      </c>
      <c r="OL122" s="18">
        <v>445.1524496064186</v>
      </c>
      <c r="OM122" s="18">
        <v>447.027576220274</v>
      </c>
      <c r="ON122" s="18">
        <v>442.76565120387079</v>
      </c>
      <c r="OO122" s="18">
        <v>442.12154671692849</v>
      </c>
      <c r="OP122" s="18">
        <v>436.05572782588001</v>
      </c>
      <c r="OQ122" s="18">
        <v>427.92014638566968</v>
      </c>
      <c r="OR122" s="18">
        <v>417.93953667211537</v>
      </c>
      <c r="OS122" s="18">
        <v>419.20467025160787</v>
      </c>
      <c r="OT122" s="18">
        <v>407.85257948875426</v>
      </c>
      <c r="OU122" s="18">
        <v>397.77665836358068</v>
      </c>
      <c r="OV122" s="18">
        <v>394.75578825426101</v>
      </c>
      <c r="OW122" s="18">
        <v>391.74194109106065</v>
      </c>
      <c r="OX122" s="18">
        <v>401.42658378958703</v>
      </c>
      <c r="OY122" s="18">
        <v>405.92126930594446</v>
      </c>
      <c r="OZ122" s="18">
        <v>408.06226459431645</v>
      </c>
      <c r="PA122" s="18">
        <v>425.33570221376419</v>
      </c>
      <c r="PB122" s="18">
        <v>407.14125537466998</v>
      </c>
      <c r="PC122" s="18">
        <v>390.69351556324955</v>
      </c>
      <c r="PD122" s="18">
        <v>377.52850142359733</v>
      </c>
      <c r="PE122" s="18">
        <v>367.41044262170789</v>
      </c>
      <c r="PF122" s="18">
        <v>360.72861102819445</v>
      </c>
      <c r="PG122" s="18">
        <v>358.50534694242475</v>
      </c>
      <c r="PH122" s="18">
        <v>355.30589334607123</v>
      </c>
      <c r="PI122" s="18">
        <v>349.13573354125026</v>
      </c>
      <c r="PJ122" s="18">
        <v>350.56038832545283</v>
      </c>
      <c r="PK122" s="18">
        <v>351.97601360750201</v>
      </c>
      <c r="PL122" s="18">
        <v>352.56293124747276</v>
      </c>
      <c r="PM122" s="18">
        <v>352.37431498026848</v>
      </c>
      <c r="PN122" s="18">
        <v>357.93046863865857</v>
      </c>
      <c r="PO122" s="18">
        <v>360.72560119414334</v>
      </c>
      <c r="PP122" s="18">
        <v>363.44448462033273</v>
      </c>
      <c r="PQ122" s="18">
        <v>361.89542336201669</v>
      </c>
      <c r="PR122" s="18">
        <v>364.65845102095602</v>
      </c>
      <c r="PS122" s="18">
        <v>356.47671879196167</v>
      </c>
      <c r="PT122" s="18">
        <v>356.06938791704181</v>
      </c>
      <c r="PU122" s="18">
        <v>352.14556759238246</v>
      </c>
      <c r="PV122" s="18">
        <v>346.66365650725368</v>
      </c>
      <c r="PW122" s="18">
        <v>353.0254424133301</v>
      </c>
      <c r="PX122" s="18">
        <v>352.44755427551269</v>
      </c>
      <c r="PY122" s="18">
        <v>348.76050756287572</v>
      </c>
      <c r="PZ122" s="18">
        <v>349.31833014035226</v>
      </c>
      <c r="QA122" s="18">
        <v>349.12871059513094</v>
      </c>
      <c r="QB122" s="18">
        <v>348.86484847664838</v>
      </c>
      <c r="QC122" s="18">
        <v>353.50400602746009</v>
      </c>
      <c r="QD122" s="18">
        <v>345.8088636367321</v>
      </c>
      <c r="QE122" s="18">
        <v>343.6728847384453</v>
      </c>
      <c r="QF122" s="18">
        <v>340.12128055810928</v>
      </c>
      <c r="QG122" s="18">
        <v>322.63916111111638</v>
      </c>
      <c r="QH122" s="18">
        <v>323.29129182219509</v>
      </c>
      <c r="QI122" s="18">
        <v>328.5093407888412</v>
      </c>
      <c r="QJ122" s="18">
        <v>334.19993370151519</v>
      </c>
      <c r="QK122" s="18">
        <v>324.35777635431288</v>
      </c>
      <c r="QL122" s="18">
        <v>327.22915803909302</v>
      </c>
      <c r="QM122" s="18">
        <v>315.98542130208011</v>
      </c>
      <c r="QN122" s="18">
        <v>314.01799311065673</v>
      </c>
      <c r="QO122" s="18">
        <v>313.23342970132825</v>
      </c>
      <c r="QP122" s="18">
        <v>312.99163969922063</v>
      </c>
      <c r="QQ122" s="18">
        <v>310.43729386782644</v>
      </c>
      <c r="QR122" s="18">
        <v>308.21001666998859</v>
      </c>
      <c r="QS122" s="18">
        <v>306.47534897851943</v>
      </c>
      <c r="QT122" s="18">
        <v>310.42726108765601</v>
      </c>
      <c r="QU122" s="18">
        <v>312.48699085664748</v>
      </c>
      <c r="QV122" s="18">
        <v>313.70597364735602</v>
      </c>
      <c r="QW122" s="18">
        <v>318.23176078224185</v>
      </c>
      <c r="QX122" s="18">
        <v>318.05217401719091</v>
      </c>
      <c r="QY122" s="18">
        <v>312.47093840837476</v>
      </c>
      <c r="QZ122" s="18">
        <v>320.44298553180698</v>
      </c>
      <c r="RA122" s="18">
        <v>340.27377881669997</v>
      </c>
      <c r="RB122" s="18">
        <v>347.60774112129212</v>
      </c>
      <c r="RC122" s="18">
        <v>353.13078660511968</v>
      </c>
      <c r="RD122" s="18">
        <v>358.53544528293605</v>
      </c>
      <c r="RE122" s="18">
        <v>359.93903122878072</v>
      </c>
      <c r="RF122" s="18">
        <v>358.28562905669213</v>
      </c>
      <c r="RG122" s="18">
        <v>351.33592223262787</v>
      </c>
      <c r="RH122" s="18">
        <v>345.22896894288061</v>
      </c>
      <c r="RI122" s="18">
        <v>346.74692858266826</v>
      </c>
      <c r="RJ122" s="18">
        <v>346.08075197935102</v>
      </c>
      <c r="RK122" s="18">
        <v>347.16429223775862</v>
      </c>
      <c r="RL122" s="18">
        <v>347.01179397916792</v>
      </c>
      <c r="RM122" s="18">
        <v>346.19913878536221</v>
      </c>
      <c r="RN122" s="18">
        <v>347.86357701563833</v>
      </c>
      <c r="RO122" s="18">
        <v>352.30007240700724</v>
      </c>
      <c r="RP122" s="18">
        <v>351.81247929072379</v>
      </c>
      <c r="RQ122" s="18">
        <v>350.96370608830455</v>
      </c>
      <c r="RR122" s="18">
        <v>351.40414513778683</v>
      </c>
      <c r="RS122" s="18">
        <v>345.0915198545456</v>
      </c>
      <c r="RT122" s="18">
        <v>346.87133505678179</v>
      </c>
      <c r="RU122" s="18">
        <v>341.64024347591402</v>
      </c>
      <c r="RV122" s="18">
        <v>327.96255426955224</v>
      </c>
      <c r="RW122" s="18">
        <v>323.44379008078573</v>
      </c>
      <c r="RX122" s="18">
        <v>319.87513017416001</v>
      </c>
      <c r="RY122" s="18">
        <v>319.36847477555273</v>
      </c>
      <c r="RZ122" s="18">
        <v>316.09076549386975</v>
      </c>
      <c r="SA122" s="18">
        <v>307.38331558394435</v>
      </c>
      <c r="SB122" s="18">
        <v>298.94574746060368</v>
      </c>
      <c r="SC122" s="18">
        <v>300.3974907512665</v>
      </c>
      <c r="SD122" s="18">
        <v>301.07871652483942</v>
      </c>
      <c r="SE122" s="18">
        <v>301.89237499666217</v>
      </c>
      <c r="SF122" s="18">
        <v>302.25957475090024</v>
      </c>
      <c r="SG122" s="18">
        <v>306.00079847645759</v>
      </c>
      <c r="SH122" s="18">
        <v>307.85284969592095</v>
      </c>
      <c r="SI122" s="18">
        <v>308.89525555562977</v>
      </c>
      <c r="SJ122" s="18">
        <v>312.1980467877388</v>
      </c>
      <c r="SK122" s="18">
        <v>312.09771898603435</v>
      </c>
      <c r="SL122" s="18">
        <v>310.75934611129765</v>
      </c>
      <c r="SM122" s="18">
        <v>310.37910374283791</v>
      </c>
      <c r="SN122" s="18">
        <v>307.70837766146656</v>
      </c>
      <c r="SO122" s="18">
        <v>309.81325494122501</v>
      </c>
      <c r="SP122" s="5">
        <v>310.65701175355912</v>
      </c>
      <c r="SQ122" s="5">
        <v>309.40692734432224</v>
      </c>
      <c r="SR122" s="5">
        <v>302.16025022721288</v>
      </c>
      <c r="SS122" s="5">
        <v>318.54277696752547</v>
      </c>
    </row>
    <row r="123" spans="1:513" x14ac:dyDescent="0.25">
      <c r="A123" s="5" t="s">
        <v>344</v>
      </c>
      <c r="B123" s="5" t="str">
        <f ca="1">_xlfn.XLOOKUP(A123,bonds[worksheet get],bonds[unique lookup],"-")</f>
        <v>ENELIM 7 3/4 09/10/75 nc-20</v>
      </c>
      <c r="C123" s="5" t="str">
        <f ca="1">_xlfn.XLOOKUP(A123,bonds[worksheet get],bonds[ID_ISIN],"-")</f>
        <v>XS0954674825</v>
      </c>
      <c r="D123" s="18">
        <f ca="1">_xll.BDH(A123,"blp_i_sprd_mid","-2AY",,"Dates=H","Fill=C","Sort=R","Dir=H","factor="&amp;_xlfn.XLOOKUP(A123,bonds[worksheet get],bonds[yas/blp factor]),"cols=506;rows=1")</f>
        <v>126.74006162786482</v>
      </c>
      <c r="E123" s="18">
        <v>131.30076437473298</v>
      </c>
      <c r="F123" s="18">
        <v>141.28793974637986</v>
      </c>
      <c r="G123" s="18">
        <v>135.28367383432388</v>
      </c>
      <c r="H123" s="18">
        <v>166.51855330848693</v>
      </c>
      <c r="I123" s="18">
        <v>166.59491770792008</v>
      </c>
      <c r="J123" s="18">
        <v>173.74740977048873</v>
      </c>
      <c r="K123" s="18">
        <v>182.46675210094452</v>
      </c>
      <c r="L123" s="18">
        <v>182.4860732140541</v>
      </c>
      <c r="M123" s="18">
        <v>188.42501536273957</v>
      </c>
      <c r="N123" s="18">
        <v>190.05074902296067</v>
      </c>
      <c r="O123" s="18">
        <v>209.07744517087937</v>
      </c>
      <c r="P123" s="18">
        <v>207.53727644014359</v>
      </c>
      <c r="Q123" s="18">
        <v>217.57689483308792</v>
      </c>
      <c r="R123" s="18">
        <v>219.56880958938598</v>
      </c>
      <c r="S123" s="18">
        <v>220.99305164146423</v>
      </c>
      <c r="T123" s="18">
        <v>227.46838469219207</v>
      </c>
      <c r="U123" s="18">
        <v>223.1790975818634</v>
      </c>
      <c r="V123" s="18">
        <v>222.29676674985885</v>
      </c>
      <c r="W123" s="18">
        <v>221.90574422264098</v>
      </c>
      <c r="X123" s="18">
        <v>181.64422471427918</v>
      </c>
      <c r="Y123" s="18">
        <v>172.86231877946855</v>
      </c>
      <c r="Z123" s="18">
        <v>185.11926491498949</v>
      </c>
      <c r="AA123" s="18">
        <v>199.13075213146209</v>
      </c>
      <c r="AB123" s="18">
        <v>221.44663777303694</v>
      </c>
      <c r="AC123" s="18">
        <v>226.29439705753327</v>
      </c>
      <c r="AD123" s="18">
        <v>232.21769830513</v>
      </c>
      <c r="AE123" s="18">
        <v>223.76609139919282</v>
      </c>
      <c r="AF123" s="18">
        <v>236.89616783666611</v>
      </c>
      <c r="AG123" s="18">
        <v>250.80000885152819</v>
      </c>
      <c r="AH123" s="18">
        <v>302.09296389245986</v>
      </c>
      <c r="AI123" s="18">
        <v>317.16527222394944</v>
      </c>
      <c r="AJ123" s="18">
        <v>313.51726205825804</v>
      </c>
      <c r="AK123" s="18">
        <v>331.97168523693085</v>
      </c>
      <c r="AL123" s="18">
        <v>340.40121087074283</v>
      </c>
      <c r="AM123" s="18">
        <v>348.27318438339233</v>
      </c>
      <c r="AN123" s="18">
        <v>357.97422327041625</v>
      </c>
      <c r="AO123" s="18">
        <v>357.97330321741106</v>
      </c>
      <c r="AP123" s="18">
        <v>355.33183103942872</v>
      </c>
      <c r="AQ123" s="18">
        <v>352.61583456802367</v>
      </c>
      <c r="AR123" s="18">
        <v>350.74536680841447</v>
      </c>
      <c r="AS123" s="18">
        <v>355.52228201150893</v>
      </c>
      <c r="AT123" s="18">
        <v>356.25004393863679</v>
      </c>
      <c r="AU123" s="18">
        <v>361.60107221698757</v>
      </c>
      <c r="AV123" s="18">
        <v>366.84261418771746</v>
      </c>
      <c r="AW123" s="18">
        <v>359.02124359035491</v>
      </c>
      <c r="AX123" s="18">
        <v>360.04434253215788</v>
      </c>
      <c r="AY123" s="18">
        <v>358.33672415447234</v>
      </c>
      <c r="AZ123" s="18">
        <v>359.71312345027928</v>
      </c>
      <c r="BA123" s="18">
        <v>369.4307232913971</v>
      </c>
      <c r="BB123" s="18">
        <v>384.23621625137332</v>
      </c>
      <c r="BC123" s="18">
        <v>414.1802613592148</v>
      </c>
      <c r="BD123" s="18">
        <v>411.48818626594544</v>
      </c>
      <c r="BE123" s="18">
        <v>417.82459131288527</v>
      </c>
      <c r="BF123" s="18">
        <v>407.15473661136627</v>
      </c>
      <c r="BG123" s="18">
        <v>421.6152096943855</v>
      </c>
      <c r="BH123" s="18">
        <v>429.01519601535796</v>
      </c>
      <c r="BI123" s="18">
        <v>428.73826006078718</v>
      </c>
      <c r="BJ123" s="18">
        <v>435.77206528568263</v>
      </c>
      <c r="BK123" s="18">
        <v>445.34061653995514</v>
      </c>
      <c r="BL123" s="18">
        <v>475.6885649170876</v>
      </c>
      <c r="BM123" s="18">
        <v>503.25611311244961</v>
      </c>
      <c r="BN123" s="18">
        <v>514.40715553569794</v>
      </c>
      <c r="BO123" s="18">
        <v>519.28619662237168</v>
      </c>
      <c r="BP123" s="18">
        <v>499.64858527898792</v>
      </c>
      <c r="BQ123" s="18">
        <v>490.12603667497638</v>
      </c>
      <c r="BR123" s="18">
        <v>485.02710292005537</v>
      </c>
      <c r="BS123" s="18">
        <v>470.37525881195069</v>
      </c>
      <c r="BT123" s="18">
        <v>474.96448320198056</v>
      </c>
      <c r="BU123" s="18">
        <v>513.41993866109851</v>
      </c>
      <c r="BV123" s="18">
        <v>545.38534022140493</v>
      </c>
      <c r="BW123" s="18">
        <v>515.37965156221389</v>
      </c>
      <c r="BX123" s="18">
        <v>506.78451638746265</v>
      </c>
      <c r="BY123" s="18">
        <v>491.24666123533251</v>
      </c>
      <c r="BZ123" s="18">
        <v>506.3226497788429</v>
      </c>
      <c r="CA123" s="18">
        <v>488.0025543389321</v>
      </c>
      <c r="CB123" s="18">
        <v>443.20793367385869</v>
      </c>
      <c r="CC123" s="18">
        <v>406.21628254604343</v>
      </c>
      <c r="CD123" s="18">
        <v>330.99734910440446</v>
      </c>
      <c r="CE123" s="18">
        <v>305.34903147792818</v>
      </c>
      <c r="CF123" s="18">
        <v>226.74430297708511</v>
      </c>
      <c r="CG123" s="18">
        <v>207.29438244676589</v>
      </c>
      <c r="CH123" s="18">
        <v>192.77778613042832</v>
      </c>
      <c r="CI123" s="18">
        <v>134.41790395641328</v>
      </c>
      <c r="CJ123" s="18">
        <v>113.79031557941437</v>
      </c>
      <c r="CK123" s="18">
        <v>104.63210796546936</v>
      </c>
      <c r="CL123" s="18">
        <v>93.079922431945803</v>
      </c>
      <c r="CM123" s="18">
        <v>103.04133631944657</v>
      </c>
      <c r="CN123" s="18">
        <v>102.75795999383926</v>
      </c>
      <c r="CO123" s="18">
        <v>52.115482427597044</v>
      </c>
      <c r="CP123" s="18">
        <v>55.921741710186005</v>
      </c>
      <c r="CQ123" s="18">
        <v>52.054758929252628</v>
      </c>
      <c r="CR123" s="18">
        <v>48.18409593629837</v>
      </c>
      <c r="CS123" s="18">
        <v>35.084381247997285</v>
      </c>
      <c r="CT123" s="18">
        <v>31.900997849941255</v>
      </c>
      <c r="CU123" s="18">
        <v>34.813885664463044</v>
      </c>
      <c r="CV123" s="18">
        <v>29.509780089378356</v>
      </c>
      <c r="CW123" s="18">
        <v>30.703088837146762</v>
      </c>
      <c r="CX123" s="18">
        <v>33.38596340036392</v>
      </c>
      <c r="CY123" s="18">
        <v>31.074790251255035</v>
      </c>
      <c r="CZ123" s="18">
        <v>31.575299086093906</v>
      </c>
      <c r="DA123" s="18">
        <v>30.149216928005217</v>
      </c>
      <c r="DB123" s="18">
        <v>33.744784072399142</v>
      </c>
      <c r="DC123" s="18">
        <v>32.23313698482513</v>
      </c>
      <c r="DD123" s="18">
        <v>34.682318084716798</v>
      </c>
      <c r="DE123" s="18">
        <v>38.399332225799554</v>
      </c>
      <c r="DF123" s="18">
        <v>44.15794398546219</v>
      </c>
      <c r="DG123" s="18">
        <v>39.067290707588199</v>
      </c>
      <c r="DH123" s="18">
        <v>38.158278338432311</v>
      </c>
      <c r="DI123" s="18">
        <v>46.033932063102718</v>
      </c>
      <c r="DJ123" s="18">
        <v>46.939264220237732</v>
      </c>
      <c r="DK123" s="18">
        <v>50.018681628704073</v>
      </c>
      <c r="DL123" s="18">
        <v>52.549747446060181</v>
      </c>
      <c r="DM123" s="18">
        <v>46.423114484310148</v>
      </c>
      <c r="DN123" s="18">
        <v>47.346847701549528</v>
      </c>
      <c r="DO123" s="18">
        <v>51.842226685047152</v>
      </c>
      <c r="DP123" s="18">
        <v>52.028077392101288</v>
      </c>
      <c r="DQ123" s="18">
        <v>53.617928985118866</v>
      </c>
      <c r="DR123" s="18">
        <v>52.268211226463322</v>
      </c>
      <c r="DS123" s="18">
        <v>53.168943118572237</v>
      </c>
      <c r="DT123" s="18">
        <v>57.958739063739777</v>
      </c>
      <c r="DU123" s="18">
        <v>56.765430315971372</v>
      </c>
      <c r="DV123" s="18">
        <v>52.241529689311982</v>
      </c>
      <c r="DW123" s="18">
        <v>49.943237282276158</v>
      </c>
      <c r="DX123" s="18">
        <v>47.549259362697597</v>
      </c>
      <c r="DY123" s="18">
        <v>51.984834900856022</v>
      </c>
      <c r="DZ123" s="18">
        <v>50.52471078157425</v>
      </c>
      <c r="EA123" s="18">
        <v>55.723930314064027</v>
      </c>
      <c r="EB123" s="18">
        <v>50.359101240634921</v>
      </c>
      <c r="EC123" s="18">
        <v>35.9749925570488</v>
      </c>
      <c r="ED123" s="18">
        <v>30.516318077087401</v>
      </c>
      <c r="EE123" s="18">
        <v>35.777181160926823</v>
      </c>
      <c r="EF123" s="18">
        <v>39.335946185112</v>
      </c>
      <c r="EG123" s="18">
        <v>25.847049075603486</v>
      </c>
      <c r="EH123" s="18">
        <v>33.967436899662012</v>
      </c>
      <c r="EI123" s="18">
        <v>39.127094152927398</v>
      </c>
      <c r="EJ123" s="18">
        <v>46.631966516494749</v>
      </c>
      <c r="EK123" s="18">
        <v>39.911899366378783</v>
      </c>
      <c r="EL123" s="18">
        <v>38.398412172794345</v>
      </c>
      <c r="EM123" s="18">
        <v>37.861101217746736</v>
      </c>
      <c r="EN123" s="18">
        <v>39.132614470958714</v>
      </c>
      <c r="EO123" s="18">
        <v>47.526258037567139</v>
      </c>
      <c r="EP123" s="18">
        <v>43.822124638557433</v>
      </c>
      <c r="EQ123" s="18">
        <v>45.316290719032288</v>
      </c>
      <c r="ER123" s="18">
        <v>46.117656886577606</v>
      </c>
      <c r="ES123" s="18">
        <v>44.624410859107975</v>
      </c>
      <c r="ET123" s="18">
        <v>38.006469592571257</v>
      </c>
      <c r="EU123" s="18">
        <v>43.329896280765531</v>
      </c>
      <c r="EV123" s="18">
        <v>42.397882586479184</v>
      </c>
      <c r="EW123" s="18">
        <v>40.627700604438786</v>
      </c>
      <c r="EX123" s="18">
        <v>43.710798224925995</v>
      </c>
      <c r="EY123" s="18">
        <v>42.973835767745967</v>
      </c>
      <c r="EZ123" s="18">
        <v>44.543446194648745</v>
      </c>
      <c r="FA123" s="18">
        <v>45.285928969860073</v>
      </c>
      <c r="FB123" s="18">
        <v>46.413913954257964</v>
      </c>
      <c r="FC123" s="18">
        <v>38.644986378192904</v>
      </c>
      <c r="FD123" s="18">
        <v>38.662467385292054</v>
      </c>
      <c r="FE123" s="18">
        <v>38.521699275493624</v>
      </c>
      <c r="FF123" s="18">
        <v>35.366837520599361</v>
      </c>
      <c r="FG123" s="18">
        <v>32.723525236606598</v>
      </c>
      <c r="FH123" s="18">
        <v>30.687447936058042</v>
      </c>
      <c r="FI123" s="18">
        <v>32.538594582557678</v>
      </c>
      <c r="FJ123" s="18">
        <v>29.983607387065888</v>
      </c>
      <c r="FK123" s="18">
        <v>27.715676729202269</v>
      </c>
      <c r="FL123" s="18">
        <v>28.974309240341189</v>
      </c>
      <c r="FM123" s="18">
        <v>24.10170852470398</v>
      </c>
      <c r="FN123" s="18">
        <v>24.216715150356293</v>
      </c>
      <c r="FO123" s="18">
        <v>26.224270807743071</v>
      </c>
      <c r="FP123" s="18">
        <v>28.297150228500367</v>
      </c>
      <c r="FQ123" s="18">
        <v>29.777515513896944</v>
      </c>
      <c r="FR123" s="18">
        <v>28.172943072795867</v>
      </c>
      <c r="FS123" s="18">
        <v>29.085635653972627</v>
      </c>
      <c r="FT123" s="18">
        <v>26.238991655826567</v>
      </c>
      <c r="FU123" s="18">
        <v>27.761679379463196</v>
      </c>
      <c r="FV123" s="18">
        <v>30.335987688064577</v>
      </c>
      <c r="FW123" s="18">
        <v>30.62856454372406</v>
      </c>
      <c r="FX123" s="18">
        <v>27.012756233215331</v>
      </c>
      <c r="FY123" s="18">
        <v>32.718924971580506</v>
      </c>
      <c r="FZ123" s="18">
        <v>31.3912884850502</v>
      </c>
      <c r="GA123" s="18">
        <v>32.20553539466858</v>
      </c>
      <c r="GB123" s="18">
        <v>31.932279652118684</v>
      </c>
      <c r="GC123" s="18">
        <v>32.775968257904054</v>
      </c>
      <c r="GD123" s="18">
        <v>40.1759545788765</v>
      </c>
      <c r="GE123" s="18">
        <v>41.07300625896454</v>
      </c>
      <c r="GF123" s="18">
        <v>39.48591482496262</v>
      </c>
      <c r="GG123" s="18">
        <v>42.154068540096283</v>
      </c>
      <c r="GH123" s="18">
        <v>48.686444877147679</v>
      </c>
      <c r="GI123" s="18">
        <v>54.940045153617859</v>
      </c>
      <c r="GJ123" s="18">
        <v>54.927164411544801</v>
      </c>
      <c r="GK123" s="18">
        <v>54.971326955795284</v>
      </c>
      <c r="GL123" s="18">
        <v>53.739375981807704</v>
      </c>
      <c r="GM123" s="18">
        <v>52.054758929252628</v>
      </c>
      <c r="GN123" s="18">
        <v>51.701458575248722</v>
      </c>
      <c r="GO123" s="18">
        <v>52.454981986522675</v>
      </c>
      <c r="GP123" s="18">
        <v>53.827701070308684</v>
      </c>
      <c r="GQ123" s="18">
        <v>52.217608311176299</v>
      </c>
      <c r="GR123" s="18">
        <v>45.487420578002926</v>
      </c>
      <c r="GS123" s="18">
        <v>50.007640992641448</v>
      </c>
      <c r="GT123" s="18">
        <v>49.574296027183529</v>
      </c>
      <c r="GU123" s="18">
        <v>48.142693551063537</v>
      </c>
      <c r="GV123" s="18">
        <v>41.64987949323654</v>
      </c>
      <c r="GW123" s="18">
        <v>43.880087977886198</v>
      </c>
      <c r="GX123" s="18">
        <v>43.116443983554838</v>
      </c>
      <c r="GY123" s="18">
        <v>39.256821626663211</v>
      </c>
      <c r="GZ123" s="18">
        <v>37.794857401371004</v>
      </c>
      <c r="HA123" s="18">
        <v>41.140170128345495</v>
      </c>
      <c r="HB123" s="18">
        <v>42.114506260871885</v>
      </c>
      <c r="HC123" s="18">
        <v>44.248109179973603</v>
      </c>
      <c r="HD123" s="18">
        <v>43.388779673099513</v>
      </c>
      <c r="HE123" s="18">
        <v>39.967102546691891</v>
      </c>
      <c r="HF123" s="18">
        <v>45.007152909278872</v>
      </c>
      <c r="HG123" s="18">
        <v>46.537201056957251</v>
      </c>
      <c r="HH123" s="18">
        <v>50.70504117059707</v>
      </c>
      <c r="HI123" s="18">
        <v>55.514158228874209</v>
      </c>
      <c r="HJ123" s="18">
        <v>55.103814588546754</v>
      </c>
      <c r="HK123" s="18">
        <v>56.826153814315802</v>
      </c>
      <c r="HL123" s="18">
        <v>57.93849789762497</v>
      </c>
      <c r="HM123" s="18">
        <v>62.42559640407562</v>
      </c>
      <c r="HN123" s="18">
        <v>60.775021312713619</v>
      </c>
      <c r="HO123" s="18">
        <v>56.372567682743075</v>
      </c>
      <c r="HP123" s="18">
        <v>59.760202847957615</v>
      </c>
      <c r="HQ123" s="18">
        <v>62.33635126256943</v>
      </c>
      <c r="HR123" s="18">
        <v>64.296064163684846</v>
      </c>
      <c r="HS123" s="18">
        <v>62.288508506298058</v>
      </c>
      <c r="HT123" s="18">
        <v>60.342596400260923</v>
      </c>
      <c r="HU123" s="18">
        <v>62.686891457557678</v>
      </c>
      <c r="HV123" s="18">
        <v>66.73420462751389</v>
      </c>
      <c r="HW123" s="18">
        <v>67.448165759563437</v>
      </c>
      <c r="HX123" s="18">
        <v>64.33102617788316</v>
      </c>
      <c r="HY123" s="18">
        <v>59.69579913759231</v>
      </c>
      <c r="HZ123" s="18">
        <v>54.048513791561128</v>
      </c>
      <c r="IA123" s="18">
        <v>56.244680315017696</v>
      </c>
      <c r="IB123" s="18">
        <v>58.978157793521873</v>
      </c>
      <c r="IC123" s="18">
        <v>49.867792935848236</v>
      </c>
      <c r="ID123" s="18">
        <v>43.657435150623321</v>
      </c>
      <c r="IE123" s="18">
        <v>45.119399375915528</v>
      </c>
      <c r="IF123" s="18">
        <v>46.409313689231873</v>
      </c>
      <c r="IG123" s="18">
        <v>52.40713923025131</v>
      </c>
      <c r="IH123" s="18">
        <v>47.660585776329043</v>
      </c>
      <c r="II123" s="18">
        <v>46.76445414924622</v>
      </c>
      <c r="IJ123" s="18">
        <v>48.226418374538426</v>
      </c>
      <c r="IK123" s="18">
        <v>52.611390997409821</v>
      </c>
      <c r="IL123" s="18">
        <v>53.648290734291081</v>
      </c>
      <c r="IM123" s="18">
        <v>55.405591974258421</v>
      </c>
      <c r="IN123" s="18">
        <v>53.527763790607452</v>
      </c>
      <c r="IO123" s="18">
        <v>52.944450185298919</v>
      </c>
      <c r="IP123" s="18">
        <v>54.251845505714421</v>
      </c>
      <c r="IQ123" s="18">
        <v>53.513042942523953</v>
      </c>
      <c r="IR123" s="18">
        <v>53.588487288951875</v>
      </c>
      <c r="IS123" s="18">
        <v>55.461715207576752</v>
      </c>
      <c r="IT123" s="18">
        <v>54.995248333930967</v>
      </c>
      <c r="IU123" s="18">
        <v>58.105027491569523</v>
      </c>
      <c r="IV123" s="18">
        <v>58.304678993701934</v>
      </c>
      <c r="IW123" s="18">
        <v>56.419490386009215</v>
      </c>
      <c r="IX123" s="18">
        <v>57.078248337745663</v>
      </c>
      <c r="IY123" s="18">
        <v>59.801605233192447</v>
      </c>
      <c r="IZ123" s="18">
        <v>62.338191368579864</v>
      </c>
      <c r="JA123" s="18">
        <v>65.584138370990757</v>
      </c>
      <c r="JB123" s="18">
        <v>64.492955506801593</v>
      </c>
      <c r="JC123" s="18">
        <v>66.303619821071621</v>
      </c>
      <c r="JD123" s="18">
        <v>67.953274859428404</v>
      </c>
      <c r="JE123" s="18">
        <v>70.23868652439117</v>
      </c>
      <c r="JF123" s="18">
        <v>68.346137492656709</v>
      </c>
      <c r="JG123" s="18">
        <v>66.961457719802851</v>
      </c>
      <c r="JH123" s="18">
        <v>64.02096831512452</v>
      </c>
      <c r="JI123" s="18">
        <v>62.960147200107571</v>
      </c>
      <c r="JJ123" s="18">
        <v>67.714061078071595</v>
      </c>
      <c r="JK123" s="18">
        <v>72.734790327548993</v>
      </c>
      <c r="JL123" s="18">
        <v>85.596211287498477</v>
      </c>
      <c r="JM123" s="18">
        <v>86.191485581874844</v>
      </c>
      <c r="JN123" s="18">
        <v>88.303927281856545</v>
      </c>
      <c r="JO123" s="18">
        <v>89.916780200004581</v>
      </c>
      <c r="JP123" s="18">
        <v>88.296566857814781</v>
      </c>
      <c r="JQ123" s="18">
        <v>97.893639755249026</v>
      </c>
      <c r="JR123" s="18">
        <v>102.40741979885101</v>
      </c>
      <c r="JS123" s="18">
        <v>106.54949842834473</v>
      </c>
      <c r="JT123" s="18">
        <v>107.80905099248886</v>
      </c>
      <c r="JU123" s="18">
        <v>111.66683324337006</v>
      </c>
      <c r="JV123" s="18">
        <v>116.40510622024536</v>
      </c>
      <c r="JW123" s="18">
        <v>115.91747812747955</v>
      </c>
      <c r="JX123" s="18">
        <v>114.42147194099427</v>
      </c>
      <c r="JY123" s="18">
        <v>117.98851744222642</v>
      </c>
      <c r="JZ123" s="18">
        <v>116.64892026662827</v>
      </c>
      <c r="KA123" s="18">
        <v>112.47555983495712</v>
      </c>
      <c r="KB123" s="18">
        <v>113.51153951883316</v>
      </c>
      <c r="KC123" s="18">
        <v>104.53366229391098</v>
      </c>
      <c r="KD123" s="18">
        <v>97.614863694667804</v>
      </c>
      <c r="KE123" s="18">
        <v>97.861437900066377</v>
      </c>
      <c r="KF123" s="18">
        <v>98.166895497798919</v>
      </c>
      <c r="KG123" s="18">
        <v>98.677524915695187</v>
      </c>
      <c r="KH123" s="18">
        <v>103.14346220302582</v>
      </c>
      <c r="KI123" s="18">
        <v>96.211782861709594</v>
      </c>
      <c r="KJ123" s="18">
        <v>94.181225879192354</v>
      </c>
      <c r="KK123" s="18">
        <v>89.778772249221802</v>
      </c>
      <c r="KL123" s="18">
        <v>88.993046982765193</v>
      </c>
      <c r="KM123" s="18">
        <v>83.539892820835121</v>
      </c>
      <c r="KN123" s="18">
        <v>78.885344667434694</v>
      </c>
      <c r="KO123" s="18">
        <v>73.228858791351314</v>
      </c>
      <c r="KP123" s="18">
        <v>74.418487327098845</v>
      </c>
      <c r="KQ123" s="18">
        <v>78.514563306331638</v>
      </c>
      <c r="KR123" s="18">
        <v>80.355589369773853</v>
      </c>
      <c r="KS123" s="18">
        <v>81.233319936752324</v>
      </c>
      <c r="KT123" s="18">
        <v>82.89401561117171</v>
      </c>
      <c r="KU123" s="18">
        <v>81.179956862449643</v>
      </c>
      <c r="KV123" s="18">
        <v>81.962001916885384</v>
      </c>
      <c r="KW123" s="18">
        <v>80.979385307312015</v>
      </c>
      <c r="KX123" s="18">
        <v>81.119233364105227</v>
      </c>
      <c r="KY123" s="18">
        <v>83.950236461162575</v>
      </c>
      <c r="KZ123" s="18">
        <v>89.829375164508818</v>
      </c>
      <c r="LA123" s="18">
        <v>90.408088504791252</v>
      </c>
      <c r="LB123" s="18">
        <v>97.73447058534623</v>
      </c>
      <c r="LC123" s="18">
        <v>101.18282924890518</v>
      </c>
      <c r="LD123" s="18">
        <v>110.58945117425918</v>
      </c>
      <c r="LE123" s="18">
        <v>114.27058324813844</v>
      </c>
      <c r="LF123" s="18">
        <v>114.75085091686248</v>
      </c>
      <c r="LG123" s="18">
        <v>114.12521487331391</v>
      </c>
      <c r="LH123" s="18">
        <v>119.93074933624268</v>
      </c>
      <c r="LI123" s="18">
        <v>122.11035490560532</v>
      </c>
      <c r="LJ123" s="18">
        <v>129.79371755218506</v>
      </c>
      <c r="LK123" s="18">
        <v>132.42874935913088</v>
      </c>
      <c r="LL123" s="18">
        <v>140.76166942739485</v>
      </c>
      <c r="LM123" s="18">
        <v>139.8931393904686</v>
      </c>
      <c r="LN123" s="18">
        <v>141.55843532991409</v>
      </c>
      <c r="LO123" s="18">
        <v>142.68089999628069</v>
      </c>
      <c r="LP123" s="18">
        <v>146.15410009098053</v>
      </c>
      <c r="LQ123" s="18">
        <v>140.6540232257843</v>
      </c>
      <c r="LR123" s="18">
        <v>137.81289954566955</v>
      </c>
      <c r="LS123" s="18">
        <v>133.03782444858552</v>
      </c>
      <c r="LT123" s="18">
        <v>127.98581339693069</v>
      </c>
      <c r="LU123" s="18">
        <v>129.46157841730118</v>
      </c>
      <c r="LV123" s="18">
        <v>137.74205546426774</v>
      </c>
      <c r="LW123" s="18">
        <v>139.59872242879868</v>
      </c>
      <c r="LX123" s="18">
        <v>145.92316678667069</v>
      </c>
      <c r="LY123" s="18">
        <v>152.86220655202865</v>
      </c>
      <c r="LZ123" s="18">
        <v>156.02166857194902</v>
      </c>
      <c r="MA123" s="18">
        <v>157.73020700263979</v>
      </c>
      <c r="MB123" s="18">
        <v>155.90482184028625</v>
      </c>
      <c r="MC123" s="18">
        <v>155.86893977308273</v>
      </c>
      <c r="MD123" s="18">
        <v>155.08505461263658</v>
      </c>
      <c r="ME123" s="18">
        <v>155.85513897800445</v>
      </c>
      <c r="MF123" s="18">
        <v>155.92506300640105</v>
      </c>
      <c r="MG123" s="18">
        <v>156.70894816684722</v>
      </c>
      <c r="MH123" s="18">
        <v>159.07624454927443</v>
      </c>
      <c r="MI123" s="18">
        <v>161.88976663923262</v>
      </c>
      <c r="MJ123" s="18">
        <v>166.02724500370027</v>
      </c>
      <c r="MK123" s="18">
        <v>169.84086471033095</v>
      </c>
      <c r="ML123" s="18">
        <v>167.37328255033492</v>
      </c>
      <c r="MM123" s="18">
        <v>168.86836868381499</v>
      </c>
      <c r="MN123" s="18">
        <v>167.88299191522597</v>
      </c>
      <c r="MO123" s="18">
        <v>169.5639287557602</v>
      </c>
      <c r="MP123" s="18">
        <v>173.16317611217499</v>
      </c>
      <c r="MQ123" s="18">
        <v>171.50156038475038</v>
      </c>
      <c r="MR123" s="18">
        <v>171.42335587930677</v>
      </c>
      <c r="MS123" s="18">
        <v>178.74881790685654</v>
      </c>
      <c r="MT123" s="18">
        <v>195.68607367992402</v>
      </c>
      <c r="MU123" s="18">
        <v>202.16232678365708</v>
      </c>
      <c r="MV123" s="18">
        <v>199.82355204439165</v>
      </c>
      <c r="MW123" s="18">
        <v>190.68282543754577</v>
      </c>
      <c r="MX123" s="18">
        <v>190.56045838785172</v>
      </c>
      <c r="MY123" s="18">
        <v>191.76388771867752</v>
      </c>
      <c r="MZ123" s="18">
        <v>190.96068144512176</v>
      </c>
      <c r="NA123" s="18">
        <v>189.30550608873367</v>
      </c>
      <c r="NB123" s="18">
        <v>197.2621244778633</v>
      </c>
      <c r="NC123" s="18">
        <v>202.27917351531983</v>
      </c>
      <c r="ND123" s="18">
        <v>205.69165011167527</v>
      </c>
      <c r="NE123" s="18">
        <v>204.40541601037978</v>
      </c>
      <c r="NF123" s="18">
        <v>207.88965674114229</v>
      </c>
      <c r="NG123" s="18">
        <v>209.31205868721008</v>
      </c>
      <c r="NH123" s="18">
        <v>211.82748360347748</v>
      </c>
      <c r="NI123" s="18">
        <v>214.45515498638153</v>
      </c>
      <c r="NJ123" s="18">
        <v>220.23216780614854</v>
      </c>
      <c r="NK123" s="18">
        <v>225.05968592453004</v>
      </c>
      <c r="NL123" s="18">
        <v>224.07246904993059</v>
      </c>
      <c r="NM123" s="18">
        <v>234.2546956586838</v>
      </c>
      <c r="NN123" s="18">
        <v>235.52252869987487</v>
      </c>
      <c r="NO123" s="18">
        <v>235.67801765775678</v>
      </c>
      <c r="NP123" s="18">
        <v>241.78532950639726</v>
      </c>
      <c r="NQ123" s="18">
        <v>248.02328888177871</v>
      </c>
      <c r="NR123" s="18">
        <v>261.11012282800675</v>
      </c>
      <c r="NS123" s="18">
        <v>267.77958706283567</v>
      </c>
      <c r="NT123" s="18">
        <v>269.7107783207893</v>
      </c>
      <c r="NU123" s="18">
        <v>271.39355526733397</v>
      </c>
      <c r="NV123" s="18">
        <v>267.85595146226882</v>
      </c>
      <c r="NW123" s="18">
        <v>264.66888785219192</v>
      </c>
      <c r="NX123" s="18">
        <v>267.32416082525253</v>
      </c>
      <c r="NY123" s="18">
        <v>269.80646383333203</v>
      </c>
      <c r="NZ123" s="18">
        <v>266.34154421567916</v>
      </c>
      <c r="OA123" s="18">
        <v>265.30832469081884</v>
      </c>
      <c r="OB123" s="18">
        <v>269.62613344430923</v>
      </c>
      <c r="OC123" s="18">
        <v>265.0258684182167</v>
      </c>
      <c r="OD123" s="18">
        <v>266.38110649490358</v>
      </c>
      <c r="OE123" s="18">
        <v>268.20649165725706</v>
      </c>
      <c r="OF123" s="18">
        <v>268.9719757575989</v>
      </c>
      <c r="OG123" s="18">
        <v>268.85604907894134</v>
      </c>
      <c r="OH123" s="18">
        <v>281.43501376628876</v>
      </c>
      <c r="OI123" s="18">
        <v>302.000958591938</v>
      </c>
      <c r="OJ123" s="18">
        <v>302.29169534158711</v>
      </c>
      <c r="OK123" s="18">
        <v>297.92696388483046</v>
      </c>
      <c r="OL123" s="18">
        <v>295.28549170684818</v>
      </c>
      <c r="OM123" s="18">
        <v>286.27541262674333</v>
      </c>
      <c r="ON123" s="18">
        <v>280.43215599060062</v>
      </c>
      <c r="OO123" s="18">
        <v>277.05740156745912</v>
      </c>
      <c r="OP123" s="18">
        <v>274.46377214574812</v>
      </c>
      <c r="OQ123" s="18">
        <v>262.7478171772957</v>
      </c>
      <c r="OR123" s="18">
        <v>255.53460161638259</v>
      </c>
      <c r="OS123" s="18">
        <v>254.31553138446807</v>
      </c>
      <c r="OT123" s="18">
        <v>250.98953977060316</v>
      </c>
      <c r="OU123" s="18">
        <v>261.64743378305434</v>
      </c>
      <c r="OV123" s="18">
        <v>258.76674782371521</v>
      </c>
      <c r="OW123" s="18">
        <v>255.32482953119279</v>
      </c>
      <c r="OX123" s="18">
        <v>253.64205258464816</v>
      </c>
      <c r="OY123" s="18">
        <v>239.75753268289566</v>
      </c>
      <c r="OZ123" s="18">
        <v>233.42204768896104</v>
      </c>
      <c r="PA123" s="18">
        <v>227.39662055778504</v>
      </c>
      <c r="PB123" s="18">
        <v>214.88573979282378</v>
      </c>
      <c r="PC123" s="18">
        <v>211.57262892103194</v>
      </c>
      <c r="PD123" s="18">
        <v>212.77237803983687</v>
      </c>
      <c r="PE123" s="18">
        <v>205.70177069473266</v>
      </c>
      <c r="PF123" s="18">
        <v>202.35829807376862</v>
      </c>
      <c r="PG123" s="18">
        <v>199.3193629975319</v>
      </c>
      <c r="PH123" s="18">
        <v>199.55121635484696</v>
      </c>
      <c r="PI123" s="18">
        <v>200.3553426814079</v>
      </c>
      <c r="PJ123" s="18">
        <v>200.46666909503935</v>
      </c>
      <c r="PK123" s="18">
        <v>206.52337802839278</v>
      </c>
      <c r="PL123" s="18">
        <v>213.40169429540634</v>
      </c>
      <c r="PM123" s="18">
        <v>212.54144473552702</v>
      </c>
      <c r="PN123" s="18">
        <v>211.87256620073316</v>
      </c>
      <c r="PO123" s="18">
        <v>210.16586787605286</v>
      </c>
      <c r="PP123" s="18">
        <v>201.76486388540269</v>
      </c>
      <c r="PQ123" s="18">
        <v>195.33461343193053</v>
      </c>
      <c r="PR123" s="18">
        <v>196.63740848731993</v>
      </c>
      <c r="PS123" s="18">
        <v>190.57793939495087</v>
      </c>
      <c r="PT123" s="18">
        <v>190.58161960697174</v>
      </c>
      <c r="PU123" s="18">
        <v>186.79376138448717</v>
      </c>
      <c r="PV123" s="18">
        <v>187.56384574985503</v>
      </c>
      <c r="PW123" s="18">
        <v>188.16556041526795</v>
      </c>
      <c r="PX123" s="18">
        <v>189.40671191930772</v>
      </c>
      <c r="PY123" s="18">
        <v>186.17548576498032</v>
      </c>
      <c r="PZ123" s="18">
        <v>187.91070573282244</v>
      </c>
      <c r="QA123" s="18">
        <v>181.72150916671754</v>
      </c>
      <c r="QB123" s="18">
        <v>178.0808594250679</v>
      </c>
      <c r="QC123" s="18">
        <v>175.06676577997209</v>
      </c>
      <c r="QD123" s="18">
        <v>168.4506646194458</v>
      </c>
      <c r="QE123" s="18">
        <v>169.71113723659516</v>
      </c>
      <c r="QF123" s="18">
        <v>173.09877240180967</v>
      </c>
      <c r="QG123" s="18">
        <v>172.24864342498779</v>
      </c>
      <c r="QH123" s="18">
        <v>163.81451752614976</v>
      </c>
      <c r="QI123" s="18">
        <v>163.51274014043807</v>
      </c>
      <c r="QJ123" s="18">
        <v>155.137497633934</v>
      </c>
      <c r="QK123" s="18">
        <v>152.4868249258995</v>
      </c>
      <c r="QL123" s="18">
        <v>148.35210672044752</v>
      </c>
      <c r="QM123" s="18">
        <v>149.88123481512071</v>
      </c>
      <c r="QN123" s="18">
        <v>147.43389382123948</v>
      </c>
      <c r="QO123" s="18">
        <v>144.15942517566683</v>
      </c>
      <c r="QP123" s="18">
        <v>143.25317296552657</v>
      </c>
      <c r="QQ123" s="18">
        <v>140.44241103458404</v>
      </c>
      <c r="QR123" s="18">
        <v>140.88863674211501</v>
      </c>
      <c r="QS123" s="18">
        <v>142.73702322959898</v>
      </c>
      <c r="QT123" s="18">
        <v>142.84650953721999</v>
      </c>
      <c r="QU123" s="18">
        <v>144.45660229635237</v>
      </c>
      <c r="QV123" s="18">
        <v>143.86592826700209</v>
      </c>
      <c r="QW123" s="18">
        <v>146.06301484346389</v>
      </c>
      <c r="QX123" s="18">
        <v>149.28688057374953</v>
      </c>
      <c r="QY123" s="18">
        <v>151.29259612512587</v>
      </c>
      <c r="QZ123" s="18">
        <v>149.7275859632492</v>
      </c>
      <c r="RA123" s="18">
        <v>148.18465707349779</v>
      </c>
      <c r="RB123" s="18">
        <v>143.23569195842742</v>
      </c>
      <c r="RC123" s="18">
        <v>141.5630355949402</v>
      </c>
      <c r="RD123" s="18">
        <v>139.5352387714386</v>
      </c>
      <c r="RE123" s="18">
        <v>140.42861023950576</v>
      </c>
      <c r="RF123" s="18">
        <v>135.7565810790062</v>
      </c>
      <c r="RG123" s="18">
        <v>135.91391014289854</v>
      </c>
      <c r="RH123" s="18">
        <v>136.51010449028016</v>
      </c>
      <c r="RI123" s="18">
        <v>138.9878072333336</v>
      </c>
      <c r="RJ123" s="18">
        <v>138.38793267393112</v>
      </c>
      <c r="RK123" s="18">
        <v>138.23428382205964</v>
      </c>
      <c r="RL123" s="18">
        <v>131.75251040029525</v>
      </c>
      <c r="RM123" s="18">
        <v>130.51503910827637</v>
      </c>
      <c r="RN123" s="18">
        <v>129.06135536003114</v>
      </c>
      <c r="RO123" s="18">
        <v>127.26633194684982</v>
      </c>
      <c r="RP123" s="18">
        <v>127.94901127672196</v>
      </c>
      <c r="RQ123" s="18">
        <v>126.95167381906509</v>
      </c>
      <c r="RR123" s="18">
        <v>122.73231073713302</v>
      </c>
      <c r="RS123" s="18">
        <v>123.34598609161377</v>
      </c>
      <c r="RT123" s="18">
        <v>124.27339952087402</v>
      </c>
      <c r="RU123" s="18">
        <v>124.27247946786881</v>
      </c>
      <c r="RV123" s="18">
        <v>124.15839289522171</v>
      </c>
      <c r="RW123" s="18">
        <v>119.57284871721266</v>
      </c>
      <c r="RX123" s="18">
        <v>119.28211196756362</v>
      </c>
      <c r="RY123" s="18">
        <v>121.2547056107521</v>
      </c>
      <c r="RZ123" s="18">
        <v>122.16555808591843</v>
      </c>
      <c r="SA123" s="18">
        <v>125.18241189002991</v>
      </c>
      <c r="SB123" s="18">
        <v>125.63599802160263</v>
      </c>
      <c r="SC123" s="18">
        <v>129.64190880632401</v>
      </c>
      <c r="SD123" s="18">
        <v>130.83889776611329</v>
      </c>
      <c r="SE123" s="18">
        <v>133.01482312345505</v>
      </c>
      <c r="SF123" s="18">
        <v>135.22755060100556</v>
      </c>
      <c r="SG123" s="18">
        <v>136.3297741012573</v>
      </c>
      <c r="SH123" s="18">
        <v>133.87691278934477</v>
      </c>
      <c r="SI123" s="18">
        <v>131.63474361562729</v>
      </c>
      <c r="SJ123" s="18">
        <v>131.83347506475448</v>
      </c>
      <c r="SK123" s="18">
        <v>133.00838275241853</v>
      </c>
      <c r="SL123" s="18">
        <v>133.3202807211876</v>
      </c>
      <c r="SM123" s="18">
        <v>133.61101747083663</v>
      </c>
      <c r="SN123" s="18">
        <v>133.4656490960121</v>
      </c>
      <c r="SO123" s="18">
        <v>136.40061818265914</v>
      </c>
    </row>
    <row r="124" spans="1:513" x14ac:dyDescent="0.25">
      <c r="A124" s="5" t="s">
        <v>345</v>
      </c>
      <c r="B124" s="5" t="str">
        <f ca="1">_xlfn.XLOOKUP(A124,bonds[worksheet get],bonds[unique lookup],"-")</f>
        <v>ENELIM 6 5/8 09/15/76 nc-21</v>
      </c>
      <c r="C124" s="5" t="str">
        <f ca="1">_xlfn.XLOOKUP(A124,bonds[worksheet get],bonds[ID_ISIN],"-")</f>
        <v>XS1014987355</v>
      </c>
      <c r="D124" s="18">
        <f ca="1">_xll.BDH(A124,"blp_i_sprd_mid","-2AY",,"Dates=H","Fill=C","Sort=R","Dir=H","factor="&amp;_xlfn.XLOOKUP(A124,bonds[worksheet get],bonds[yas/blp factor]),"cols=506;rows=1")</f>
        <v>232.25343615341185</v>
      </c>
      <c r="E124" s="18">
        <v>230.25937498950958</v>
      </c>
      <c r="F124" s="18">
        <v>237.56672571039198</v>
      </c>
      <c r="G124" s="18">
        <v>243.00516995012759</v>
      </c>
      <c r="H124" s="18">
        <v>247.14789512133598</v>
      </c>
      <c r="I124" s="18">
        <v>248.92319852042198</v>
      </c>
      <c r="J124" s="18">
        <v>250.29464143061637</v>
      </c>
      <c r="K124" s="18">
        <v>256.14010131931309</v>
      </c>
      <c r="L124" s="18">
        <v>247.78944433546067</v>
      </c>
      <c r="M124" s="18">
        <v>245.95103773498533</v>
      </c>
      <c r="N124" s="18">
        <v>246.66936251080034</v>
      </c>
      <c r="O124" s="18">
        <v>252.29080603456495</v>
      </c>
      <c r="P124" s="18">
        <v>251.00244900619984</v>
      </c>
      <c r="Q124" s="18">
        <v>253.72324870610237</v>
      </c>
      <c r="R124" s="18">
        <v>246.78399999332427</v>
      </c>
      <c r="S124" s="18">
        <v>252.25715099382401</v>
      </c>
      <c r="T124" s="18">
        <v>265.50356468546391</v>
      </c>
      <c r="U124" s="18">
        <v>262.94052298903466</v>
      </c>
      <c r="V124" s="18">
        <v>257.82916367650034</v>
      </c>
      <c r="W124" s="18">
        <v>247.23834304332735</v>
      </c>
      <c r="X124" s="18">
        <v>243.65828808450698</v>
      </c>
      <c r="Y124" s="18">
        <v>235.90816323387622</v>
      </c>
      <c r="Z124" s="18">
        <v>251.87116974532606</v>
      </c>
      <c r="AA124" s="18">
        <v>271.97059110784534</v>
      </c>
      <c r="AB124" s="18">
        <v>293.19535289514062</v>
      </c>
      <c r="AC124" s="18">
        <v>305.82020005309585</v>
      </c>
      <c r="AD124" s="18">
        <v>305.3932017236948</v>
      </c>
      <c r="AE124" s="18">
        <v>306.92660951745512</v>
      </c>
      <c r="AF124" s="18">
        <v>308.1034842233658</v>
      </c>
      <c r="AG124" s="18">
        <v>310.53926779699322</v>
      </c>
      <c r="AH124" s="18">
        <v>317.75091199576855</v>
      </c>
      <c r="AI124" s="18">
        <v>331.65359898185727</v>
      </c>
      <c r="AJ124" s="18">
        <v>328.70667947697638</v>
      </c>
      <c r="AK124" s="18">
        <v>328.24707782685761</v>
      </c>
      <c r="AL124" s="18">
        <v>341.22004431247711</v>
      </c>
      <c r="AM124" s="18">
        <v>343.40657024061682</v>
      </c>
      <c r="AN124" s="18">
        <v>342.85967582857609</v>
      </c>
      <c r="AO124" s="18">
        <v>347.12650396251678</v>
      </c>
      <c r="AP124" s="18">
        <v>354.97864565539356</v>
      </c>
      <c r="AQ124" s="18">
        <v>349.03432408452034</v>
      </c>
      <c r="AR124" s="18">
        <v>345.73402665185932</v>
      </c>
      <c r="AS124" s="18">
        <v>346.09161145973206</v>
      </c>
      <c r="AT124" s="18">
        <v>344.42148006296156</v>
      </c>
      <c r="AU124" s="18">
        <v>346.19257658195494</v>
      </c>
      <c r="AV124" s="18">
        <v>345.60992368912696</v>
      </c>
      <c r="AW124" s="18">
        <v>330.59977551865575</v>
      </c>
      <c r="AX124" s="18">
        <v>325.2475723208189</v>
      </c>
      <c r="AY124" s="18">
        <v>324.7322295094728</v>
      </c>
      <c r="AZ124" s="18">
        <v>324.64178158748155</v>
      </c>
      <c r="BA124" s="18">
        <v>328.37959454977511</v>
      </c>
      <c r="BB124" s="18">
        <v>357.7751691969633</v>
      </c>
      <c r="BC124" s="18">
        <v>368.30078318870068</v>
      </c>
      <c r="BD124" s="18">
        <v>373.99795055413244</v>
      </c>
      <c r="BE124" s="18">
        <v>372.88628248965739</v>
      </c>
      <c r="BF124" s="18">
        <v>367.14494288325307</v>
      </c>
      <c r="BG124" s="18">
        <v>367.27009756600859</v>
      </c>
      <c r="BH124" s="18">
        <v>392.83530788886549</v>
      </c>
      <c r="BI124" s="18">
        <v>409.11803728735447</v>
      </c>
      <c r="BJ124" s="18">
        <v>421.08240427076817</v>
      </c>
      <c r="BK124" s="18">
        <v>454.15163695883751</v>
      </c>
      <c r="BL124" s="18">
        <v>457.23002146661281</v>
      </c>
      <c r="BM124" s="18">
        <v>462.34874281930928</v>
      </c>
      <c r="BN124" s="18">
        <v>473.01213213407993</v>
      </c>
      <c r="BO124" s="18">
        <v>478.21288764858247</v>
      </c>
      <c r="BP124" s="18">
        <v>466.70286371517182</v>
      </c>
      <c r="BQ124" s="18">
        <v>465.15788700115684</v>
      </c>
      <c r="BR124" s="18">
        <v>463.82115085172654</v>
      </c>
      <c r="BS124" s="18">
        <v>462.98082655322554</v>
      </c>
      <c r="BT124" s="18">
        <v>463.01132643389701</v>
      </c>
      <c r="BU124" s="18">
        <v>469.22488833069798</v>
      </c>
      <c r="BV124" s="18">
        <v>472.94061517250537</v>
      </c>
      <c r="BW124" s="18">
        <v>486.903250199914</v>
      </c>
      <c r="BX124" s="18">
        <v>492.02407499265667</v>
      </c>
      <c r="BY124" s="18">
        <v>466.38208910810948</v>
      </c>
      <c r="BZ124" s="18">
        <v>466.41153726875785</v>
      </c>
      <c r="CA124" s="18">
        <v>449.35789709329606</v>
      </c>
      <c r="CB124" s="18">
        <v>375.96256355738637</v>
      </c>
      <c r="CC124" s="18">
        <v>338.14691840481754</v>
      </c>
      <c r="CD124" s="18">
        <v>292.23197735393046</v>
      </c>
      <c r="CE124" s="18">
        <v>283.00208243072029</v>
      </c>
      <c r="CF124" s="18">
        <v>242.47405133843424</v>
      </c>
      <c r="CG124" s="18">
        <v>214.19329991579056</v>
      </c>
      <c r="CH124" s="18">
        <v>212.70721952307227</v>
      </c>
      <c r="CI124" s="18">
        <v>146.13334205734731</v>
      </c>
      <c r="CJ124" s="18">
        <v>132.4010337150097</v>
      </c>
      <c r="CK124" s="18">
        <v>126.00026565408707</v>
      </c>
      <c r="CL124" s="18">
        <v>118.85382809674739</v>
      </c>
      <c r="CM124" s="18">
        <v>126.13383409702777</v>
      </c>
      <c r="CN124" s="18">
        <v>120.26944324791432</v>
      </c>
      <c r="CO124" s="18">
        <v>98.600855610847475</v>
      </c>
      <c r="CP124" s="18">
        <v>92.12751886832713</v>
      </c>
      <c r="CQ124" s="18">
        <v>87.823880533576002</v>
      </c>
      <c r="CR124" s="18">
        <v>83.429794276833533</v>
      </c>
      <c r="CS124" s="18">
        <v>74.259847394943236</v>
      </c>
      <c r="CT124" s="18">
        <v>73.778159624338159</v>
      </c>
      <c r="CU124" s="18">
        <v>75.223222936153419</v>
      </c>
      <c r="CV124" s="18">
        <v>73.475264257669437</v>
      </c>
      <c r="CW124" s="18">
        <v>73.294368413686755</v>
      </c>
      <c r="CX124" s="18">
        <v>75.554514743447299</v>
      </c>
      <c r="CY124" s="18">
        <v>74.264054275035846</v>
      </c>
      <c r="CZ124" s="18">
        <v>76.204477717757214</v>
      </c>
      <c r="DA124" s="18">
        <v>75.598686984419828</v>
      </c>
      <c r="DB124" s="18">
        <v>78.475141247749335</v>
      </c>
      <c r="DC124" s="18">
        <v>77.356111143112187</v>
      </c>
      <c r="DD124" s="18">
        <v>76.786078890562067</v>
      </c>
      <c r="DE124" s="18">
        <v>77.831488593578342</v>
      </c>
      <c r="DF124" s="18">
        <v>80.658512015819539</v>
      </c>
      <c r="DG124" s="18">
        <v>83.152140190720559</v>
      </c>
      <c r="DH124" s="18">
        <v>83.40034611618519</v>
      </c>
      <c r="DI124" s="18">
        <v>88.934496878027929</v>
      </c>
      <c r="DJ124" s="18">
        <v>89.985165181159971</v>
      </c>
      <c r="DK124" s="18">
        <v>91.190436327695849</v>
      </c>
      <c r="DL124" s="18">
        <v>94.262510515332224</v>
      </c>
      <c r="DM124" s="18">
        <v>93.321221094608305</v>
      </c>
      <c r="DN124" s="18">
        <v>92.38413855397701</v>
      </c>
      <c r="DO124" s="18">
        <v>92.363104153513902</v>
      </c>
      <c r="DP124" s="18">
        <v>94.090028431534762</v>
      </c>
      <c r="DQ124" s="18">
        <v>94.796784287095079</v>
      </c>
      <c r="DR124" s="18">
        <v>96.152451396942141</v>
      </c>
      <c r="DS124" s="18">
        <v>95.783297668814654</v>
      </c>
      <c r="DT124" s="18">
        <v>97.234671300768852</v>
      </c>
      <c r="DU124" s="18">
        <v>93.131911490440373</v>
      </c>
      <c r="DV124" s="18">
        <v>93.757684904217726</v>
      </c>
      <c r="DW124" s="18">
        <v>90.055630422711374</v>
      </c>
      <c r="DX124" s="18">
        <v>84.704478944897659</v>
      </c>
      <c r="DY124" s="18">
        <v>84.169153453111647</v>
      </c>
      <c r="DZ124" s="18">
        <v>84.286946095705034</v>
      </c>
      <c r="EA124" s="18">
        <v>86.485040944099424</v>
      </c>
      <c r="EB124" s="18">
        <v>87.533605807185168</v>
      </c>
      <c r="EC124" s="18">
        <v>86.192662777662264</v>
      </c>
      <c r="ED124" s="18">
        <v>83.228915752410884</v>
      </c>
      <c r="EE124" s="18">
        <v>81.733369879484172</v>
      </c>
      <c r="EF124" s="18">
        <v>88.808290475249294</v>
      </c>
      <c r="EG124" s="18">
        <v>86.654367867827418</v>
      </c>
      <c r="EH124" s="18">
        <v>90.961161362648014</v>
      </c>
      <c r="EI124" s="18">
        <v>91.712089459180831</v>
      </c>
      <c r="EJ124" s="18">
        <v>94.672681324362756</v>
      </c>
      <c r="EK124" s="18">
        <v>96.804517811298368</v>
      </c>
      <c r="EL124" s="18">
        <v>96.489001804351801</v>
      </c>
      <c r="EM124" s="18">
        <v>91.64898625779152</v>
      </c>
      <c r="EN124" s="18">
        <v>92.481948516130444</v>
      </c>
      <c r="EO124" s="18">
        <v>98.149667720913882</v>
      </c>
      <c r="EP124" s="18">
        <v>98.745992974042892</v>
      </c>
      <c r="EQ124" s="18">
        <v>96.642552927732467</v>
      </c>
      <c r="ER124" s="18">
        <v>99.458007429718961</v>
      </c>
      <c r="ES124" s="18">
        <v>97.765789912462239</v>
      </c>
      <c r="ET124" s="18">
        <v>94.838853088021281</v>
      </c>
      <c r="EU124" s="18">
        <v>96.992775695443157</v>
      </c>
      <c r="EV124" s="18">
        <v>99.832419757962228</v>
      </c>
      <c r="EW124" s="18">
        <v>98.575614330291742</v>
      </c>
      <c r="EX124" s="18">
        <v>96.961224094748488</v>
      </c>
      <c r="EY124" s="18">
        <v>98.270615523576737</v>
      </c>
      <c r="EZ124" s="18">
        <v>99.596834472775456</v>
      </c>
      <c r="FA124" s="18">
        <v>104.11292025220393</v>
      </c>
      <c r="FB124" s="18">
        <v>104.42843625915052</v>
      </c>
      <c r="FC124" s="18">
        <v>102.24085861098766</v>
      </c>
      <c r="FD124" s="18">
        <v>98.618734851241115</v>
      </c>
      <c r="FE124" s="18">
        <v>97.691117790818211</v>
      </c>
      <c r="FF124" s="18">
        <v>82.206643889904029</v>
      </c>
      <c r="FG124" s="18">
        <v>80.455530051350593</v>
      </c>
      <c r="FH124" s="18">
        <v>77.7126442309618</v>
      </c>
      <c r="FI124" s="18">
        <v>80.915131701469434</v>
      </c>
      <c r="FJ124" s="18">
        <v>81.214871908068659</v>
      </c>
      <c r="FK124" s="18">
        <v>77.543317307233821</v>
      </c>
      <c r="FL124" s="18">
        <v>77.0763536169529</v>
      </c>
      <c r="FM124" s="18">
        <v>77.445507345080372</v>
      </c>
      <c r="FN124" s="18">
        <v>79.019932219743723</v>
      </c>
      <c r="FO124" s="18">
        <v>77.014302135586746</v>
      </c>
      <c r="FP124" s="18">
        <v>74.613225322723395</v>
      </c>
      <c r="FQ124" s="18">
        <v>80.452374891281124</v>
      </c>
      <c r="FR124" s="18">
        <v>83.168967711091028</v>
      </c>
      <c r="FS124" s="18">
        <v>85.893974291086195</v>
      </c>
      <c r="FT124" s="18">
        <v>85.280821517586716</v>
      </c>
      <c r="FU124" s="18">
        <v>84.0997399315834</v>
      </c>
      <c r="FV124" s="18">
        <v>87.200210559844976</v>
      </c>
      <c r="FW124" s="18">
        <v>89.511891170740128</v>
      </c>
      <c r="FX124" s="18">
        <v>91.224091368436817</v>
      </c>
      <c r="FY124" s="18">
        <v>89.896820699214928</v>
      </c>
      <c r="FZ124" s="18">
        <v>92.32629395270348</v>
      </c>
      <c r="GA124" s="18">
        <v>91.395521732211108</v>
      </c>
      <c r="GB124" s="18">
        <v>93.684064502596854</v>
      </c>
      <c r="GC124" s="18">
        <v>96.92336217391491</v>
      </c>
      <c r="GD124" s="18">
        <v>98.275874123692503</v>
      </c>
      <c r="GE124" s="18">
        <v>102.24611721110344</v>
      </c>
      <c r="GF124" s="18">
        <v>105.16358855533601</v>
      </c>
      <c r="GG124" s="18">
        <v>101.85592908251284</v>
      </c>
      <c r="GH124" s="18">
        <v>113.03991980874538</v>
      </c>
      <c r="GI124" s="18">
        <v>122.24562517142296</v>
      </c>
      <c r="GJ124" s="18">
        <v>124.00094589006902</v>
      </c>
      <c r="GK124" s="18">
        <v>119.48170495057106</v>
      </c>
      <c r="GL124" s="18">
        <v>118.10500344026089</v>
      </c>
      <c r="GM124" s="18">
        <v>117.24048958122729</v>
      </c>
      <c r="GN124" s="18">
        <v>113.96543342912197</v>
      </c>
      <c r="GO124" s="18">
        <v>114.49865548086166</v>
      </c>
      <c r="GP124" s="18">
        <v>115.35370385968685</v>
      </c>
      <c r="GQ124" s="18">
        <v>114.13896723294258</v>
      </c>
      <c r="GR124" s="18">
        <v>107.53626892757416</v>
      </c>
      <c r="GS124" s="18">
        <v>109.00236663985253</v>
      </c>
      <c r="GT124" s="18">
        <v>108.91717731797696</v>
      </c>
      <c r="GU124" s="18">
        <v>106.95677119481564</v>
      </c>
      <c r="GV124" s="18">
        <v>101.94217012441159</v>
      </c>
      <c r="GW124" s="18">
        <v>104.85017598843575</v>
      </c>
      <c r="GX124" s="18">
        <v>104.7712969866991</v>
      </c>
      <c r="GY124" s="18">
        <v>97.839410314083111</v>
      </c>
      <c r="GZ124" s="18">
        <v>96.511087924838066</v>
      </c>
      <c r="HA124" s="18">
        <v>93.287566053867337</v>
      </c>
      <c r="HB124" s="18">
        <v>97.552290747761717</v>
      </c>
      <c r="HC124" s="18">
        <v>107.86335385477543</v>
      </c>
      <c r="HD124" s="18">
        <v>109.68913981497288</v>
      </c>
      <c r="HE124" s="18">
        <v>111.24989232933521</v>
      </c>
      <c r="HF124" s="18">
        <v>113.67095182263851</v>
      </c>
      <c r="HG124" s="18">
        <v>109.4724854902029</v>
      </c>
      <c r="HH124" s="18">
        <v>119.42596378934383</v>
      </c>
      <c r="HI124" s="18">
        <v>125.24828583753109</v>
      </c>
      <c r="HJ124" s="18">
        <v>124.23547945523262</v>
      </c>
      <c r="HK124" s="18">
        <v>120.65752793645859</v>
      </c>
      <c r="HL124" s="18">
        <v>122.56008945834637</v>
      </c>
      <c r="HM124" s="18">
        <v>126.17379945790768</v>
      </c>
      <c r="HN124" s="18">
        <v>123.70015396344662</v>
      </c>
      <c r="HO124" s="18">
        <v>119.35549854779244</v>
      </c>
      <c r="HP124" s="18">
        <v>118.49834672892095</v>
      </c>
      <c r="HQ124" s="18">
        <v>121.66612743866445</v>
      </c>
      <c r="HR124" s="18">
        <v>124.03460093080997</v>
      </c>
      <c r="HS124" s="18">
        <v>125.26195819783212</v>
      </c>
      <c r="HT124" s="18">
        <v>124.94854563093186</v>
      </c>
      <c r="HU124" s="18">
        <v>129.09127080214023</v>
      </c>
      <c r="HV124" s="18">
        <v>128.9324610786438</v>
      </c>
      <c r="HW124" s="18">
        <v>127.78818969345093</v>
      </c>
      <c r="HX124" s="18">
        <v>129.68759605526924</v>
      </c>
      <c r="HY124" s="18">
        <v>128.21308458280564</v>
      </c>
      <c r="HZ124" s="18">
        <v>123.49717199897766</v>
      </c>
      <c r="IA124" s="18">
        <v>124.35537553787231</v>
      </c>
      <c r="IB124" s="18">
        <v>130.30916258895397</v>
      </c>
      <c r="IC124" s="18">
        <v>132.9342557667494</v>
      </c>
      <c r="ID124" s="18">
        <v>125.10314847433567</v>
      </c>
      <c r="IE124" s="18">
        <v>124.69087422525882</v>
      </c>
      <c r="IF124" s="18">
        <v>124.92225263035297</v>
      </c>
      <c r="IG124" s="18">
        <v>127.5589147284031</v>
      </c>
      <c r="IH124" s="18">
        <v>124.31015157687665</v>
      </c>
      <c r="II124" s="18">
        <v>122.67577866089344</v>
      </c>
      <c r="IJ124" s="18">
        <v>121.4673523542881</v>
      </c>
      <c r="IK124" s="18">
        <v>126.83112447237968</v>
      </c>
      <c r="IL124" s="18">
        <v>127.57469052875042</v>
      </c>
      <c r="IM124" s="18">
        <v>127.54419064807892</v>
      </c>
      <c r="IN124" s="18">
        <v>127.17398519992828</v>
      </c>
      <c r="IO124" s="18">
        <v>126.13173065698147</v>
      </c>
      <c r="IP124" s="18">
        <v>124.48158194065094</v>
      </c>
      <c r="IQ124" s="18">
        <v>120.41037373101712</v>
      </c>
      <c r="IR124" s="18">
        <v>121.5262486755848</v>
      </c>
      <c r="IS124" s="18">
        <v>120.32518440914154</v>
      </c>
      <c r="IT124" s="18">
        <v>120.46085629212857</v>
      </c>
      <c r="IU124" s="18">
        <v>125.58693968498707</v>
      </c>
      <c r="IV124" s="18">
        <v>127.58310428893566</v>
      </c>
      <c r="IW124" s="18">
        <v>124.45634066009521</v>
      </c>
      <c r="IX124" s="18">
        <v>122.42757273542881</v>
      </c>
      <c r="IY124" s="18">
        <v>129.46673485040665</v>
      </c>
      <c r="IZ124" s="18">
        <v>134.43085335969926</v>
      </c>
      <c r="JA124" s="18">
        <v>142.08211652815342</v>
      </c>
      <c r="JB124" s="18">
        <v>138.29907960486412</v>
      </c>
      <c r="JC124" s="18">
        <v>142.41656349551678</v>
      </c>
      <c r="JD124" s="18">
        <v>144.66619262504577</v>
      </c>
      <c r="JE124" s="18">
        <v>144.22552193534375</v>
      </c>
      <c r="JF124" s="18">
        <v>145.0206222728491</v>
      </c>
      <c r="JG124" s="18">
        <v>141.52786007595063</v>
      </c>
      <c r="JH124" s="18">
        <v>140.40567481124401</v>
      </c>
      <c r="JI124" s="18">
        <v>143.2242844733</v>
      </c>
      <c r="JJ124" s="18">
        <v>151.54338985645771</v>
      </c>
      <c r="JK124" s="18">
        <v>163.50880855989456</v>
      </c>
      <c r="JL124" s="18">
        <v>187.12518167984487</v>
      </c>
      <c r="JM124" s="18">
        <v>188.16848794281481</v>
      </c>
      <c r="JN124" s="18">
        <v>189.4305519706011</v>
      </c>
      <c r="JO124" s="18">
        <v>190.62215075683594</v>
      </c>
      <c r="JP124" s="18">
        <v>192.94960716807844</v>
      </c>
      <c r="JQ124" s="18">
        <v>207.6053256907463</v>
      </c>
      <c r="JR124" s="18">
        <v>216.20313688004018</v>
      </c>
      <c r="JS124" s="18">
        <v>218.73252353572846</v>
      </c>
      <c r="JT124" s="18">
        <v>217.67344147241116</v>
      </c>
      <c r="JU124" s="18">
        <v>216.90147897541524</v>
      </c>
      <c r="JV124" s="18">
        <v>221.06523854708669</v>
      </c>
      <c r="JW124" s="18">
        <v>218.3107838064432</v>
      </c>
      <c r="JX124" s="18">
        <v>217.90902675759793</v>
      </c>
      <c r="JY124" s="18">
        <v>217.87221655678746</v>
      </c>
      <c r="JZ124" s="18">
        <v>217.97423339903355</v>
      </c>
      <c r="KA124" s="18">
        <v>210.59746915662291</v>
      </c>
      <c r="KB124" s="18">
        <v>212.63149568140508</v>
      </c>
      <c r="KC124" s="18">
        <v>204.49854474234581</v>
      </c>
      <c r="KD124" s="18">
        <v>196.41502464437485</v>
      </c>
      <c r="KE124" s="18">
        <v>196.16366355884074</v>
      </c>
      <c r="KF124" s="18">
        <v>196.90091929507255</v>
      </c>
      <c r="KG124" s="18">
        <v>195.95016439414024</v>
      </c>
      <c r="KH124" s="18">
        <v>197.23852142250536</v>
      </c>
      <c r="KI124" s="18">
        <v>191.39095809376241</v>
      </c>
      <c r="KJ124" s="18">
        <v>190.24984186863901</v>
      </c>
      <c r="KK124" s="18">
        <v>185.0743276346922</v>
      </c>
      <c r="KL124" s="18">
        <v>184.78825978839396</v>
      </c>
      <c r="KM124" s="18">
        <v>177.38099566531179</v>
      </c>
      <c r="KN124" s="18">
        <v>172.16341263043881</v>
      </c>
      <c r="KO124" s="18">
        <v>163.62344604241846</v>
      </c>
      <c r="KP124" s="18">
        <v>167.06677739822865</v>
      </c>
      <c r="KQ124" s="18">
        <v>172.28856731319428</v>
      </c>
      <c r="KR124" s="18">
        <v>172.3064465535879</v>
      </c>
      <c r="KS124" s="18">
        <v>175.17133189666271</v>
      </c>
      <c r="KT124" s="18">
        <v>179.45603927099705</v>
      </c>
      <c r="KU124" s="18">
        <v>176.13470743787289</v>
      </c>
      <c r="KV124" s="18">
        <v>173.94923322975637</v>
      </c>
      <c r="KW124" s="18">
        <v>170.35235075056553</v>
      </c>
      <c r="KX124" s="18">
        <v>172.87542708611488</v>
      </c>
      <c r="KY124" s="18">
        <v>173.99971579086781</v>
      </c>
      <c r="KZ124" s="18">
        <v>177.2074618614912</v>
      </c>
      <c r="LA124" s="18">
        <v>178.20344072341919</v>
      </c>
      <c r="LB124" s="18">
        <v>184.10674521338939</v>
      </c>
      <c r="LC124" s="18">
        <v>189.49260345196726</v>
      </c>
      <c r="LD124" s="18">
        <v>198.18822460341454</v>
      </c>
      <c r="LE124" s="18">
        <v>200.14547556650638</v>
      </c>
      <c r="LF124" s="18">
        <v>200.42312965261937</v>
      </c>
      <c r="LG124" s="18">
        <v>201.89658940505981</v>
      </c>
      <c r="LH124" s="18">
        <v>214.95369349253178</v>
      </c>
      <c r="LI124" s="18">
        <v>214.5098676427603</v>
      </c>
      <c r="LJ124" s="18">
        <v>230.62432183754441</v>
      </c>
      <c r="LK124" s="18">
        <v>237.87277623713018</v>
      </c>
      <c r="LL124" s="18">
        <v>243.73085676610469</v>
      </c>
      <c r="LM124" s="18">
        <v>245.46514308428766</v>
      </c>
      <c r="LN124" s="18">
        <v>246.49793214702606</v>
      </c>
      <c r="LO124" s="18">
        <v>251.18439657020568</v>
      </c>
      <c r="LP124" s="18">
        <v>255.86455067324638</v>
      </c>
      <c r="LQ124" s="18">
        <v>251.37265445435045</v>
      </c>
      <c r="LR124" s="18">
        <v>245.49459124493598</v>
      </c>
      <c r="LS124" s="18">
        <v>239.46613207221031</v>
      </c>
      <c r="LT124" s="18">
        <v>231.75176570236681</v>
      </c>
      <c r="LU124" s="18">
        <v>232.98332984948161</v>
      </c>
      <c r="LV124" s="18">
        <v>242.80639486575129</v>
      </c>
      <c r="LW124" s="18">
        <v>244.85724891090393</v>
      </c>
      <c r="LX124" s="18">
        <v>252.41806415736676</v>
      </c>
      <c r="LY124" s="18">
        <v>257.42004458749295</v>
      </c>
      <c r="LZ124" s="18">
        <v>261.0937026283741</v>
      </c>
      <c r="MA124" s="18">
        <v>260.0440860452652</v>
      </c>
      <c r="MB124" s="18">
        <v>259.51612259364128</v>
      </c>
      <c r="MC124" s="18">
        <v>258.0668524017334</v>
      </c>
      <c r="MD124" s="18">
        <v>254.49415948307515</v>
      </c>
      <c r="ME124" s="18">
        <v>255.4785694247484</v>
      </c>
      <c r="MF124" s="18">
        <v>256.6428234903812</v>
      </c>
      <c r="MG124" s="18">
        <v>255.24508757960797</v>
      </c>
      <c r="MH124" s="18">
        <v>258.897711220026</v>
      </c>
      <c r="MI124" s="18">
        <v>265.12704891717436</v>
      </c>
      <c r="MJ124" s="18">
        <v>270.2152703891993</v>
      </c>
      <c r="MK124" s="18">
        <v>273.82898038876056</v>
      </c>
      <c r="ML124" s="18">
        <v>270.91992280471322</v>
      </c>
      <c r="MM124" s="18">
        <v>272.44912371838092</v>
      </c>
      <c r="MN124" s="18">
        <v>275.91874807477001</v>
      </c>
      <c r="MO124" s="18">
        <v>277.7802925157547</v>
      </c>
      <c r="MP124" s="18">
        <v>282.00294840872289</v>
      </c>
      <c r="MQ124" s="18">
        <v>282.80751422643658</v>
      </c>
      <c r="MR124" s="18">
        <v>281.70531164216993</v>
      </c>
      <c r="MS124" s="18">
        <v>290.73748320102692</v>
      </c>
      <c r="MT124" s="18">
        <v>309.25511764872078</v>
      </c>
      <c r="MU124" s="18">
        <v>314.99961241519452</v>
      </c>
      <c r="MV124" s="18">
        <v>309.84828774178027</v>
      </c>
      <c r="MW124" s="18">
        <v>298.33510864830015</v>
      </c>
      <c r="MX124" s="18">
        <v>299.19120874714855</v>
      </c>
      <c r="MY124" s="18">
        <v>298.87989962029457</v>
      </c>
      <c r="MZ124" s="18">
        <v>299.05343342411516</v>
      </c>
      <c r="NA124" s="18">
        <v>299.5067247540951</v>
      </c>
      <c r="NB124" s="18">
        <v>308.82496415925021</v>
      </c>
      <c r="NC124" s="18">
        <v>313.07286133277421</v>
      </c>
      <c r="ND124" s="18">
        <v>316.50357204830647</v>
      </c>
      <c r="NE124" s="18">
        <v>315.58331702804566</v>
      </c>
      <c r="NF124" s="18">
        <v>319.60509439659114</v>
      </c>
      <c r="NG124" s="18">
        <v>317.462740709424</v>
      </c>
      <c r="NH124" s="18">
        <v>320.21509201002124</v>
      </c>
      <c r="NI124" s="18">
        <v>320.00685144543644</v>
      </c>
      <c r="NJ124" s="18">
        <v>322.74027178561693</v>
      </c>
      <c r="NK124" s="18">
        <v>328.21342278611655</v>
      </c>
      <c r="NL124" s="18">
        <v>327.81692433738709</v>
      </c>
      <c r="NM124" s="18">
        <v>341.11487231016156</v>
      </c>
      <c r="NN124" s="18">
        <v>338.62334757530692</v>
      </c>
      <c r="NO124" s="18">
        <v>337.20562898409366</v>
      </c>
      <c r="NP124" s="18">
        <v>342.11190289211277</v>
      </c>
      <c r="NQ124" s="18">
        <v>345.88547433519363</v>
      </c>
      <c r="NR124" s="18">
        <v>354.45278564381596</v>
      </c>
      <c r="NS124" s="18">
        <v>359.55573119616508</v>
      </c>
      <c r="NT124" s="18">
        <v>360.57905477869508</v>
      </c>
      <c r="NU124" s="18">
        <v>363.80678352975843</v>
      </c>
      <c r="NV124" s="18">
        <v>358.56290749430656</v>
      </c>
      <c r="NW124" s="18">
        <v>351.44381465756891</v>
      </c>
      <c r="NX124" s="18">
        <v>352.8857228093147</v>
      </c>
      <c r="NY124" s="18">
        <v>355.14061053895949</v>
      </c>
      <c r="NZ124" s="18">
        <v>350.80436888349055</v>
      </c>
      <c r="OA124" s="18">
        <v>348.10460358405112</v>
      </c>
      <c r="OB124" s="18">
        <v>355.06173153722284</v>
      </c>
      <c r="OC124" s="18">
        <v>353.59037522482873</v>
      </c>
      <c r="OD124" s="18">
        <v>352.11796719241147</v>
      </c>
      <c r="OE124" s="18">
        <v>349.23099572885036</v>
      </c>
      <c r="OF124" s="18">
        <v>352.04329507076739</v>
      </c>
      <c r="OG124" s="18">
        <v>350.36369819378854</v>
      </c>
      <c r="OH124" s="18">
        <v>359.02250914442538</v>
      </c>
      <c r="OI124" s="18">
        <v>377.35398914802079</v>
      </c>
      <c r="OJ124" s="18">
        <v>377.35293742799757</v>
      </c>
      <c r="OK124" s="18">
        <v>370.50729179728029</v>
      </c>
      <c r="OL124" s="18">
        <v>368.31024866890903</v>
      </c>
      <c r="OM124" s="18">
        <v>357.9245134402513</v>
      </c>
      <c r="ON124" s="18">
        <v>351.19140185201167</v>
      </c>
      <c r="OO124" s="18">
        <v>345.29335596215725</v>
      </c>
      <c r="OP124" s="18">
        <v>345.62044088935852</v>
      </c>
      <c r="OQ124" s="18">
        <v>337.77671295666693</v>
      </c>
      <c r="OR124" s="18">
        <v>327.94628590023518</v>
      </c>
      <c r="OS124" s="18">
        <v>324.97096995472907</v>
      </c>
      <c r="OT124" s="18">
        <v>320.36653969335561</v>
      </c>
      <c r="OU124" s="18">
        <v>326.72418723332879</v>
      </c>
      <c r="OV124" s="18">
        <v>324.94993555426601</v>
      </c>
      <c r="OW124" s="18">
        <v>325.62934668922423</v>
      </c>
      <c r="OX124" s="18">
        <v>326.75363539397716</v>
      </c>
      <c r="OY124" s="18">
        <v>315.8620228341818</v>
      </c>
      <c r="OZ124" s="18">
        <v>306.23457774221896</v>
      </c>
      <c r="PA124" s="18">
        <v>301.79421580445762</v>
      </c>
      <c r="PB124" s="18">
        <v>283.38280507910252</v>
      </c>
      <c r="PC124" s="18">
        <v>276.26266052234178</v>
      </c>
      <c r="PD124" s="18">
        <v>279.76278475940228</v>
      </c>
      <c r="PE124" s="18">
        <v>273.14325893366339</v>
      </c>
      <c r="PF124" s="18">
        <v>268.96267184162139</v>
      </c>
      <c r="PG124" s="18">
        <v>266.45221614634988</v>
      </c>
      <c r="PH124" s="18">
        <v>269.12674016523363</v>
      </c>
      <c r="PI124" s="18">
        <v>270.62649291825295</v>
      </c>
      <c r="PJ124" s="18">
        <v>267.23890272367004</v>
      </c>
      <c r="PK124" s="18">
        <v>273.51872298192978</v>
      </c>
      <c r="PL124" s="18">
        <v>282.88534150815008</v>
      </c>
      <c r="PM124" s="18">
        <v>282.92425514900685</v>
      </c>
      <c r="PN124" s="18">
        <v>283.39121883928772</v>
      </c>
      <c r="PO124" s="18">
        <v>282.99892727065088</v>
      </c>
      <c r="PP124" s="18">
        <v>276.18693668067459</v>
      </c>
      <c r="PQ124" s="18">
        <v>270.36776979255677</v>
      </c>
      <c r="PR124" s="18">
        <v>267.92357245874405</v>
      </c>
      <c r="PS124" s="18">
        <v>262.20852585291863</v>
      </c>
      <c r="PT124" s="18">
        <v>259.20586518681051</v>
      </c>
      <c r="PU124" s="18">
        <v>257.94905975914003</v>
      </c>
      <c r="PV124" s="18">
        <v>257.1045285805464</v>
      </c>
      <c r="PW124" s="18">
        <v>254.58040052497387</v>
      </c>
      <c r="PX124" s="18">
        <v>256.66385789084433</v>
      </c>
      <c r="PY124" s="18">
        <v>253.18056117415426</v>
      </c>
      <c r="PZ124" s="18">
        <v>252.30658183491229</v>
      </c>
      <c r="QA124" s="18">
        <v>245.32736776125432</v>
      </c>
      <c r="QB124" s="18">
        <v>243.48790944075586</v>
      </c>
      <c r="QC124" s="18">
        <v>243.58151252281667</v>
      </c>
      <c r="QD124" s="18">
        <v>236.43507496547699</v>
      </c>
      <c r="QE124" s="18">
        <v>238.40810172891617</v>
      </c>
      <c r="QF124" s="18">
        <v>243.26073791575433</v>
      </c>
      <c r="QG124" s="18">
        <v>246.1939850603342</v>
      </c>
      <c r="QH124" s="18">
        <v>240.41583525311947</v>
      </c>
      <c r="QI124" s="18">
        <v>241.00059158599376</v>
      </c>
      <c r="QJ124" s="18">
        <v>233.30200101649763</v>
      </c>
      <c r="QK124" s="18">
        <v>234.51568592321874</v>
      </c>
      <c r="QL124" s="18">
        <v>231.98735098755361</v>
      </c>
      <c r="QM124" s="18">
        <v>232.56159012019634</v>
      </c>
      <c r="QN124" s="18">
        <v>232.39015975642204</v>
      </c>
      <c r="QO124" s="18">
        <v>228.05496982097625</v>
      </c>
      <c r="QP124" s="18">
        <v>228.26426210558412</v>
      </c>
      <c r="QQ124" s="18">
        <v>231.2995260924101</v>
      </c>
      <c r="QR124" s="18">
        <v>232.04624730885027</v>
      </c>
      <c r="QS124" s="18">
        <v>231.6886625009775</v>
      </c>
      <c r="QT124" s="18">
        <v>233.94460195064545</v>
      </c>
      <c r="QU124" s="18">
        <v>235.33707926130296</v>
      </c>
      <c r="QV124" s="18">
        <v>236.25523084151746</v>
      </c>
      <c r="QW124" s="18">
        <v>239.68278639698028</v>
      </c>
      <c r="QX124" s="18">
        <v>243.21551395475865</v>
      </c>
      <c r="QY124" s="18">
        <v>247.25832572376726</v>
      </c>
      <c r="QZ124" s="18">
        <v>246.531587187767</v>
      </c>
      <c r="RA124" s="18">
        <v>245.71755588984487</v>
      </c>
      <c r="RB124" s="18">
        <v>242.81691206598282</v>
      </c>
      <c r="RC124" s="18">
        <v>240.96588482522967</v>
      </c>
      <c r="RD124" s="18">
        <v>238.36708464801313</v>
      </c>
      <c r="RE124" s="18">
        <v>236.17530011975765</v>
      </c>
      <c r="RF124" s="18">
        <v>236.09536939799787</v>
      </c>
      <c r="RG124" s="18">
        <v>233.93303303039073</v>
      </c>
      <c r="RH124" s="18">
        <v>232.6898999630213</v>
      </c>
      <c r="RI124" s="18">
        <v>233.13477753281592</v>
      </c>
      <c r="RJ124" s="18">
        <v>232.41329759693147</v>
      </c>
      <c r="RK124" s="18">
        <v>233.49446578073503</v>
      </c>
      <c r="RL124" s="18">
        <v>227.35136912548541</v>
      </c>
      <c r="RM124" s="18">
        <v>226.24916654121876</v>
      </c>
      <c r="RN124" s="18">
        <v>226.48159666633606</v>
      </c>
      <c r="RO124" s="18">
        <v>222.41038845670224</v>
      </c>
      <c r="RP124" s="18">
        <v>224.23091581678392</v>
      </c>
      <c r="RQ124" s="18">
        <v>224.49910442268848</v>
      </c>
      <c r="RR124" s="18">
        <v>218.46959352993966</v>
      </c>
      <c r="RS124" s="18">
        <v>216.9162030557394</v>
      </c>
      <c r="RT124" s="18">
        <v>216.40717056453227</v>
      </c>
      <c r="RU124" s="18">
        <v>217.37790814590454</v>
      </c>
      <c r="RV124" s="18">
        <v>217.89114751720427</v>
      </c>
      <c r="RW124" s="18">
        <v>210.60798635685444</v>
      </c>
      <c r="RX124" s="18">
        <v>208.66125259399413</v>
      </c>
      <c r="RY124" s="18">
        <v>211.72491302144527</v>
      </c>
      <c r="RZ124" s="18">
        <v>214.36683371961115</v>
      </c>
      <c r="SA124" s="18">
        <v>214.43098864102362</v>
      </c>
      <c r="SB124" s="18">
        <v>216.27465384161474</v>
      </c>
      <c r="SC124" s="18">
        <v>219.81579515957833</v>
      </c>
      <c r="SD124" s="18">
        <v>221.06313510704041</v>
      </c>
      <c r="SE124" s="18">
        <v>222.13904469072818</v>
      </c>
      <c r="SF124" s="18">
        <v>222.94886910855772</v>
      </c>
      <c r="SG124" s="18">
        <v>225.72015136957168</v>
      </c>
      <c r="SH124" s="18">
        <v>227.35978288567065</v>
      </c>
      <c r="SI124" s="18">
        <v>224.22776065671442</v>
      </c>
      <c r="SJ124" s="18">
        <v>223.80181404733656</v>
      </c>
      <c r="SK124" s="18">
        <v>225.22268779861926</v>
      </c>
      <c r="SL124" s="18">
        <v>221.45647839570046</v>
      </c>
      <c r="SM124" s="18">
        <v>222.16954457139968</v>
      </c>
      <c r="SN124" s="18">
        <v>220.42789621305465</v>
      </c>
      <c r="SO124" s="18">
        <v>226.23549418091775</v>
      </c>
    </row>
    <row r="125" spans="1:513" x14ac:dyDescent="0.25">
      <c r="A125" s="5" t="s">
        <v>346</v>
      </c>
      <c r="B125" s="5" t="str">
        <f ca="1">_xlfn.XLOOKUP(A125,bonds[worksheet get],bonds[unique lookup],"-")</f>
        <v>ENELIM 8 3/4 09/24/73 nc-23</v>
      </c>
      <c r="C125" s="5" t="str">
        <f ca="1">_xlfn.XLOOKUP(A125,bonds[worksheet get],bonds[ID_ISIN],"-")</f>
        <v>US29265WAA62</v>
      </c>
      <c r="D125" s="18">
        <f ca="1">_xll.BDH(A125,"blp_i_sprd_mid","-2AY",,"Dates=H","Fill=C","Sort=R","Dir=H","factor="&amp;_xlfn.XLOOKUP(A125,bonds[worksheet get],bonds[yas/blp factor]),"cols=192;rows=1")</f>
        <v>359.62770577955246</v>
      </c>
      <c r="E125" s="18">
        <v>355.36069367408754</v>
      </c>
      <c r="F125" s="18">
        <v>342.71187182378765</v>
      </c>
      <c r="G125" s="18">
        <v>376.05184695339204</v>
      </c>
      <c r="H125" s="18">
        <v>376.06186106300351</v>
      </c>
      <c r="I125" s="18">
        <v>386.91515305995944</v>
      </c>
      <c r="J125" s="18">
        <v>384.75210538387296</v>
      </c>
      <c r="K125" s="18">
        <v>399.83736010265352</v>
      </c>
      <c r="L125" s="18">
        <v>382.2035144877434</v>
      </c>
      <c r="M125" s="18">
        <v>405.34411897802357</v>
      </c>
      <c r="N125" s="18">
        <v>388.12085185718536</v>
      </c>
      <c r="O125" s="18">
        <v>375.74841943216325</v>
      </c>
      <c r="P125" s="18">
        <v>355.19345804357528</v>
      </c>
      <c r="Q125" s="18">
        <v>394.03818922662737</v>
      </c>
      <c r="R125" s="18">
        <v>338.58105160903926</v>
      </c>
      <c r="S125" s="18">
        <v>337.80395670318603</v>
      </c>
      <c r="T125" s="18">
        <v>401.09613368082046</v>
      </c>
      <c r="U125" s="18">
        <v>401.11616190004349</v>
      </c>
      <c r="V125" s="18">
        <v>401.49068959951404</v>
      </c>
      <c r="W125" s="18">
        <v>415.81787622070317</v>
      </c>
      <c r="X125" s="18">
        <v>412.90677455663678</v>
      </c>
      <c r="Y125" s="18">
        <v>402.62829245138164</v>
      </c>
      <c r="Z125" s="18">
        <v>420.28216628551485</v>
      </c>
      <c r="AA125" s="18">
        <v>420.99917653369903</v>
      </c>
      <c r="AB125" s="18">
        <v>448.31866896486281</v>
      </c>
      <c r="AC125" s="18">
        <v>458.02534541130063</v>
      </c>
      <c r="AD125" s="18">
        <v>445.0340410122871</v>
      </c>
      <c r="AE125" s="18">
        <v>456.08561237955092</v>
      </c>
      <c r="AF125" s="18">
        <v>456.40706529808045</v>
      </c>
      <c r="AG125" s="18">
        <v>456.06958980417255</v>
      </c>
      <c r="AH125" s="18">
        <v>450.46469265460968</v>
      </c>
      <c r="AI125" s="18">
        <v>450.55481964111328</v>
      </c>
      <c r="AJ125" s="18">
        <v>449.9129152150154</v>
      </c>
      <c r="AK125" s="18">
        <v>439.30096325969697</v>
      </c>
      <c r="AL125" s="18">
        <v>454.80380634927752</v>
      </c>
      <c r="AM125" s="18">
        <v>418.12612848615646</v>
      </c>
      <c r="AN125" s="18">
        <v>413.13409484481815</v>
      </c>
      <c r="AO125" s="18">
        <v>415.67167022037506</v>
      </c>
      <c r="AP125" s="18">
        <v>405.90791334915161</v>
      </c>
      <c r="AQ125" s="18">
        <v>413.19618232440945</v>
      </c>
      <c r="AR125" s="18">
        <v>432.79880188894276</v>
      </c>
      <c r="AS125" s="18">
        <v>420.63466294384</v>
      </c>
      <c r="AT125" s="18">
        <v>421.08730069828039</v>
      </c>
      <c r="AU125" s="18">
        <v>407.04151055717472</v>
      </c>
      <c r="AV125" s="18">
        <v>407.14465588617327</v>
      </c>
      <c r="AW125" s="18">
        <v>394.87637020111083</v>
      </c>
      <c r="AX125" s="18">
        <v>394.87937443399426</v>
      </c>
      <c r="AY125" s="18">
        <v>601.8840384464263</v>
      </c>
      <c r="AZ125" s="18">
        <v>599.51269729042053</v>
      </c>
      <c r="BA125" s="18">
        <v>601.87502574777602</v>
      </c>
      <c r="BB125" s="18">
        <v>599.65089200305943</v>
      </c>
      <c r="BC125" s="18">
        <v>602.23353087186808</v>
      </c>
      <c r="BD125" s="18">
        <v>601.65271251440038</v>
      </c>
      <c r="BE125" s="18">
        <v>732.51008704090111</v>
      </c>
      <c r="BF125" s="18">
        <v>732.46902919149397</v>
      </c>
      <c r="BG125" s="18">
        <v>734.21448849678029</v>
      </c>
      <c r="BH125" s="18">
        <v>734.27257033252727</v>
      </c>
      <c r="BI125" s="18">
        <v>732.95371209669122</v>
      </c>
      <c r="BJ125" s="18">
        <v>733.09390963125236</v>
      </c>
      <c r="BK125" s="18">
        <v>856.92838908720012</v>
      </c>
      <c r="BL125" s="18">
        <v>798.04842880439753</v>
      </c>
      <c r="BM125" s="18">
        <v>817.60498346471786</v>
      </c>
      <c r="BN125" s="18">
        <v>464.8349399471283</v>
      </c>
      <c r="BO125" s="18">
        <v>384.69802919197082</v>
      </c>
      <c r="BP125" s="18">
        <v>380.6803684158325</v>
      </c>
      <c r="BQ125" s="18">
        <v>378.59543079471587</v>
      </c>
      <c r="BR125" s="18">
        <v>403.19308823347092</v>
      </c>
      <c r="BS125" s="18">
        <v>313.86422626590729</v>
      </c>
      <c r="BT125" s="18">
        <v>283.32319477272034</v>
      </c>
      <c r="BU125" s="18">
        <v>270.2077154145241</v>
      </c>
      <c r="BV125" s="18">
        <v>304.26369938135144</v>
      </c>
      <c r="BW125" s="18">
        <v>274.30048201274872</v>
      </c>
      <c r="BX125" s="18">
        <v>235.22542630863191</v>
      </c>
      <c r="BY125" s="18">
        <v>217.96410557127001</v>
      </c>
      <c r="BZ125" s="18">
        <v>207.69563757562636</v>
      </c>
      <c r="CA125" s="18">
        <v>176.82614328718185</v>
      </c>
      <c r="CB125" s="18">
        <v>177.04144664382935</v>
      </c>
      <c r="CC125" s="18">
        <v>180.47728765153886</v>
      </c>
      <c r="CD125" s="18">
        <v>180.48529893922804</v>
      </c>
      <c r="CE125" s="18">
        <v>182.2157370800972</v>
      </c>
      <c r="CF125" s="18">
        <v>185.27504756641389</v>
      </c>
      <c r="CG125" s="18">
        <v>183.04490535593033</v>
      </c>
      <c r="CH125" s="18">
        <v>180.12078534936904</v>
      </c>
      <c r="CI125" s="18">
        <v>199.56117633819579</v>
      </c>
      <c r="CJ125" s="18">
        <v>199.741430311203</v>
      </c>
      <c r="CK125" s="18">
        <v>197.32402425098419</v>
      </c>
      <c r="CL125" s="18">
        <v>194.88959420442583</v>
      </c>
      <c r="CM125" s="18">
        <v>195.43936882209778</v>
      </c>
      <c r="CN125" s="18">
        <v>184.10339674186707</v>
      </c>
      <c r="CO125" s="18">
        <v>178.01882374191285</v>
      </c>
      <c r="CP125" s="18">
        <v>179.98459345865248</v>
      </c>
      <c r="CQ125" s="18">
        <v>188.22520425796509</v>
      </c>
      <c r="CR125" s="18">
        <v>188.61976017665864</v>
      </c>
      <c r="CS125" s="18">
        <v>188.79000004005431</v>
      </c>
      <c r="CT125" s="18">
        <v>188.41547234058382</v>
      </c>
      <c r="CU125" s="18">
        <v>188.33936510753634</v>
      </c>
      <c r="CV125" s="18">
        <v>193.21423366642</v>
      </c>
      <c r="CW125" s="18">
        <v>193.37846506404875</v>
      </c>
      <c r="CX125" s="18">
        <v>193.18118710470199</v>
      </c>
      <c r="CY125" s="18">
        <v>192.3019482808113</v>
      </c>
      <c r="CZ125" s="18">
        <v>193.17417722797393</v>
      </c>
      <c r="DA125" s="18">
        <v>193.66787283182146</v>
      </c>
      <c r="DB125" s="18">
        <v>193.53869081783293</v>
      </c>
      <c r="DC125" s="18">
        <v>193.84011551713945</v>
      </c>
      <c r="DD125" s="18">
        <v>193.4295370230675</v>
      </c>
      <c r="DE125" s="18">
        <v>193.40650457096098</v>
      </c>
      <c r="DF125" s="18">
        <v>193.37846506404875</v>
      </c>
      <c r="DG125" s="18">
        <v>195.30818398618698</v>
      </c>
      <c r="DH125" s="18">
        <v>200.11896224355698</v>
      </c>
      <c r="DI125" s="18">
        <v>203.97038880014418</v>
      </c>
      <c r="DJ125" s="18">
        <v>201.1323901362419</v>
      </c>
      <c r="DK125" s="18">
        <v>214.94184729051591</v>
      </c>
      <c r="DL125" s="18">
        <v>201.41178379440305</v>
      </c>
      <c r="DM125" s="18">
        <v>223.97457416009902</v>
      </c>
      <c r="DN125" s="18">
        <v>231.10061455965044</v>
      </c>
      <c r="DO125" s="18">
        <v>225.69800242424012</v>
      </c>
      <c r="DP125" s="18">
        <v>232.70287209749222</v>
      </c>
      <c r="DQ125" s="18">
        <v>232.62876768636701</v>
      </c>
      <c r="DR125" s="18">
        <v>244.02282160234452</v>
      </c>
      <c r="DS125" s="18">
        <v>234.20799277210233</v>
      </c>
      <c r="DT125" s="18">
        <v>216.02136830663682</v>
      </c>
      <c r="DU125" s="18">
        <v>222.35729545783997</v>
      </c>
      <c r="DV125" s="18">
        <v>221.80551801824569</v>
      </c>
      <c r="DW125" s="18">
        <v>228.43986563587188</v>
      </c>
      <c r="DX125" s="18">
        <v>232.71789326190947</v>
      </c>
      <c r="DY125" s="18">
        <v>239.15396150922777</v>
      </c>
      <c r="DZ125" s="18">
        <v>250.97862213850021</v>
      </c>
      <c r="EA125" s="18">
        <v>272.10739200782774</v>
      </c>
      <c r="EB125" s="18">
        <v>241.94389244699479</v>
      </c>
      <c r="EC125" s="18">
        <v>223.50591383028032</v>
      </c>
      <c r="ED125" s="18">
        <v>209.57328312778472</v>
      </c>
      <c r="EE125" s="18">
        <v>244.01681313657761</v>
      </c>
      <c r="EF125" s="18">
        <v>249.0509060382843</v>
      </c>
      <c r="EG125" s="18">
        <v>270.48610766172413</v>
      </c>
      <c r="EH125" s="18">
        <v>284.9104311461449</v>
      </c>
      <c r="EI125" s="18">
        <v>280.55930051994324</v>
      </c>
      <c r="EJ125" s="18">
        <v>271.90510699367525</v>
      </c>
      <c r="EK125" s="18">
        <v>244.39534647989271</v>
      </c>
      <c r="EL125" s="18">
        <v>267.51592275094987</v>
      </c>
      <c r="EM125" s="18">
        <v>257.67806146860124</v>
      </c>
      <c r="EN125" s="18">
        <v>264.90724719715115</v>
      </c>
      <c r="EO125" s="18">
        <v>301.87433282804488</v>
      </c>
      <c r="EP125" s="18">
        <v>305.11489869832991</v>
      </c>
      <c r="EQ125" s="18">
        <v>344.09381895017623</v>
      </c>
      <c r="ER125" s="18">
        <v>354.80691341257096</v>
      </c>
      <c r="ES125" s="18">
        <v>369.11907886934279</v>
      </c>
      <c r="ET125" s="18">
        <v>359.7378609852791</v>
      </c>
      <c r="EU125" s="18">
        <v>354.5665747818947</v>
      </c>
      <c r="EV125" s="18">
        <v>341.70845804071422</v>
      </c>
      <c r="EW125" s="18">
        <v>318.96641511297224</v>
      </c>
      <c r="EX125" s="18">
        <v>338.76430981492996</v>
      </c>
      <c r="EY125" s="18">
        <v>335.68196687650681</v>
      </c>
      <c r="EZ125" s="18">
        <v>349.05080320787431</v>
      </c>
      <c r="FA125" s="18">
        <v>370.34781011867523</v>
      </c>
      <c r="FB125" s="18">
        <v>387.69925784254076</v>
      </c>
      <c r="FC125" s="18">
        <v>380.42901426458354</v>
      </c>
      <c r="FD125" s="18">
        <v>370.21962951564785</v>
      </c>
      <c r="FE125" s="18">
        <v>387.79739611673352</v>
      </c>
      <c r="FF125" s="18">
        <v>376.3783069267273</v>
      </c>
      <c r="FG125" s="18">
        <v>385.78055444097521</v>
      </c>
      <c r="FH125" s="18">
        <v>384.81018721961971</v>
      </c>
      <c r="FI125" s="18">
        <v>420.3853116145134</v>
      </c>
      <c r="FJ125" s="18">
        <v>445.32845583486557</v>
      </c>
      <c r="FK125" s="18">
        <v>444.20587414741516</v>
      </c>
      <c r="FL125" s="18">
        <v>442.56155734920503</v>
      </c>
      <c r="FM125" s="18">
        <v>485.71636130905148</v>
      </c>
      <c r="FN125" s="18">
        <v>520.5824867434502</v>
      </c>
      <c r="FO125" s="18">
        <v>497.17550693750383</v>
      </c>
      <c r="FP125" s="18">
        <v>487.49586858701707</v>
      </c>
      <c r="FQ125" s="18">
        <v>458.58813837146761</v>
      </c>
      <c r="FR125" s="18">
        <v>484.23227026462558</v>
      </c>
      <c r="FS125" s="18">
        <v>430.77995739126203</v>
      </c>
      <c r="FT125" s="18">
        <v>421.01820334196094</v>
      </c>
      <c r="FU125" s="18">
        <v>374.46160634708406</v>
      </c>
      <c r="FV125" s="18">
        <v>349.60858911323544</v>
      </c>
      <c r="FW125" s="18">
        <v>355.22650460529326</v>
      </c>
      <c r="FX125" s="18">
        <v>369.54067288398738</v>
      </c>
      <c r="FY125" s="18">
        <v>344.75475018453596</v>
      </c>
      <c r="FZ125" s="18">
        <v>342.59570815229415</v>
      </c>
      <c r="GA125" s="18">
        <v>320.8330451445579</v>
      </c>
      <c r="GB125" s="18">
        <v>321.12345432329175</v>
      </c>
      <c r="GC125" s="18">
        <v>308.77605717229847</v>
      </c>
      <c r="GD125" s="18">
        <v>309.10852561140058</v>
      </c>
      <c r="GE125" s="18">
        <v>357.43561718559266</v>
      </c>
      <c r="GF125" s="18">
        <v>364.72989462661747</v>
      </c>
      <c r="GG125" s="18">
        <v>368.59433952569958</v>
      </c>
      <c r="GH125" s="18">
        <v>358.33087858486175</v>
      </c>
      <c r="GI125" s="18">
        <v>354.28217406892776</v>
      </c>
      <c r="GJ125" s="18">
        <v>339.75470525550844</v>
      </c>
      <c r="GK125" s="18">
        <v>325.44754685354229</v>
      </c>
      <c r="GL125" s="18">
        <v>318.35455301570892</v>
      </c>
      <c r="GM125" s="18">
        <v>324.80363960552216</v>
      </c>
      <c r="GN125" s="18"/>
      <c r="GO125" s="18"/>
      <c r="GP125" s="18"/>
      <c r="GQ125" s="18"/>
      <c r="GR125" s="18"/>
      <c r="GS125" s="18"/>
      <c r="GT125" s="18"/>
      <c r="GU125" s="18"/>
      <c r="GV125" s="18"/>
      <c r="GW125" s="18"/>
      <c r="GX125" s="18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  <c r="JG125" s="18"/>
      <c r="JH125" s="18"/>
      <c r="JI125" s="18"/>
      <c r="JJ125" s="18"/>
      <c r="JK125" s="18"/>
      <c r="JL125" s="18"/>
      <c r="JM125" s="18"/>
      <c r="JN125" s="18"/>
      <c r="JO125" s="18"/>
      <c r="JP125" s="18"/>
      <c r="JQ125" s="18"/>
      <c r="JR125" s="18"/>
      <c r="JS125" s="18"/>
      <c r="JT125" s="18"/>
      <c r="JU125" s="18"/>
      <c r="JV125" s="18"/>
      <c r="JW125" s="18"/>
      <c r="JX125" s="18"/>
      <c r="JY125" s="18"/>
      <c r="JZ125" s="18"/>
      <c r="KA125" s="18"/>
      <c r="KB125" s="18"/>
      <c r="KC125" s="18"/>
      <c r="KD125" s="18"/>
      <c r="KE125" s="18"/>
      <c r="KF125" s="18"/>
      <c r="KG125" s="18"/>
      <c r="KH125" s="18"/>
      <c r="KI125" s="18"/>
      <c r="KJ125" s="18"/>
      <c r="KK125" s="18"/>
      <c r="KL125" s="18"/>
      <c r="KM125" s="18"/>
      <c r="KN125" s="18"/>
      <c r="KO125" s="18"/>
      <c r="KP125" s="18"/>
      <c r="KQ125" s="18"/>
      <c r="KR125" s="18"/>
      <c r="KS125" s="18"/>
      <c r="KT125" s="18"/>
      <c r="KU125" s="18"/>
      <c r="KV125" s="18"/>
      <c r="KW125" s="18"/>
      <c r="KX125" s="18"/>
      <c r="KY125" s="18"/>
      <c r="KZ125" s="18"/>
      <c r="LA125" s="18"/>
      <c r="LB125" s="18"/>
      <c r="LC125" s="18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LS125" s="18"/>
      <c r="LT125" s="18"/>
      <c r="LU125" s="18"/>
      <c r="LV125" s="18"/>
      <c r="LW125" s="18"/>
      <c r="LX125" s="18"/>
      <c r="LY125" s="18"/>
      <c r="LZ125" s="18"/>
      <c r="MA125" s="18"/>
      <c r="MB125" s="18"/>
      <c r="MC125" s="18"/>
      <c r="MD125" s="18"/>
      <c r="ME125" s="18"/>
      <c r="MF125" s="18"/>
      <c r="MG125" s="18"/>
      <c r="MH125" s="18"/>
      <c r="MI125" s="18"/>
      <c r="MJ125" s="18"/>
      <c r="MK125" s="18"/>
      <c r="ML125" s="18"/>
      <c r="MM125" s="18"/>
      <c r="MN125" s="18"/>
      <c r="MO125" s="18"/>
      <c r="MP125" s="18"/>
      <c r="MQ125" s="18"/>
      <c r="MR125" s="18"/>
      <c r="MS125" s="18"/>
      <c r="MT125" s="18"/>
      <c r="MU125" s="18"/>
      <c r="MV125" s="18"/>
      <c r="MW125" s="18"/>
      <c r="MX125" s="18"/>
      <c r="MY125" s="18"/>
      <c r="MZ125" s="18"/>
      <c r="NA125" s="18"/>
      <c r="NB125" s="18"/>
      <c r="NC125" s="18"/>
      <c r="ND125" s="18"/>
      <c r="NE125" s="18"/>
      <c r="NF125" s="18"/>
      <c r="NG125" s="18"/>
      <c r="NH125" s="18"/>
      <c r="NI125" s="18"/>
      <c r="NJ125" s="18"/>
      <c r="NK125" s="18"/>
      <c r="NL125" s="18"/>
      <c r="NM125" s="18"/>
      <c r="NN125" s="18"/>
      <c r="NO125" s="18"/>
      <c r="NP125" s="18"/>
      <c r="NQ125" s="18"/>
      <c r="NR125" s="18"/>
      <c r="NS125" s="18"/>
      <c r="NT125" s="18"/>
      <c r="NU125" s="18"/>
      <c r="NV125" s="18"/>
      <c r="NW125" s="18"/>
      <c r="NX125" s="18"/>
      <c r="NY125" s="18"/>
      <c r="NZ125" s="18"/>
      <c r="OA125" s="18"/>
      <c r="OB125" s="18"/>
      <c r="OC125" s="18"/>
      <c r="OD125" s="18"/>
      <c r="OE125" s="18"/>
      <c r="OF125" s="18"/>
      <c r="OG125" s="18"/>
      <c r="OH125" s="18"/>
      <c r="OI125" s="18"/>
      <c r="OJ125" s="18"/>
      <c r="OK125" s="18"/>
      <c r="OL125" s="18"/>
      <c r="OM125" s="18"/>
      <c r="ON125" s="18"/>
      <c r="OO125" s="18"/>
      <c r="OP125" s="18"/>
      <c r="OQ125" s="18"/>
      <c r="OR125" s="18"/>
      <c r="OS125" s="18"/>
      <c r="OT125" s="18"/>
      <c r="OU125" s="18"/>
      <c r="OV125" s="18"/>
      <c r="OW125" s="18"/>
      <c r="OX125" s="18"/>
      <c r="OY125" s="18"/>
      <c r="OZ125" s="18"/>
      <c r="PA125" s="18"/>
      <c r="PB125" s="18"/>
      <c r="PC125" s="18"/>
      <c r="PD125" s="18"/>
      <c r="PE125" s="18"/>
      <c r="PF125" s="18"/>
      <c r="PG125" s="18"/>
      <c r="PH125" s="18"/>
      <c r="PI125" s="18"/>
      <c r="PJ125" s="18"/>
      <c r="PK125" s="18"/>
      <c r="PL125" s="18"/>
      <c r="PM125" s="18"/>
      <c r="PN125" s="18"/>
      <c r="PO125" s="18"/>
      <c r="PP125" s="18"/>
      <c r="PQ125" s="18"/>
      <c r="PR125" s="18"/>
      <c r="PS125" s="18"/>
      <c r="PT125" s="18"/>
      <c r="PU125" s="18"/>
      <c r="PV125" s="18"/>
      <c r="PW125" s="18"/>
      <c r="PX125" s="18"/>
      <c r="PY125" s="18"/>
      <c r="PZ125" s="18"/>
      <c r="QA125" s="18"/>
      <c r="QB125" s="18"/>
      <c r="QC125" s="18"/>
      <c r="QD125" s="18"/>
      <c r="QE125" s="18"/>
      <c r="QF125" s="18"/>
      <c r="QG125" s="18"/>
      <c r="QH125" s="18"/>
      <c r="QI125" s="18"/>
      <c r="QJ125" s="18"/>
      <c r="QK125" s="18"/>
      <c r="QL125" s="18"/>
      <c r="QM125" s="18"/>
      <c r="QN125" s="18"/>
      <c r="QO125" s="18"/>
      <c r="QP125" s="18"/>
      <c r="QQ125" s="18"/>
      <c r="QR125" s="18"/>
      <c r="QS125" s="18"/>
      <c r="QT125" s="18"/>
      <c r="QU125" s="18"/>
      <c r="QV125" s="18"/>
      <c r="QW125" s="18"/>
      <c r="QX125" s="18"/>
      <c r="QY125" s="18"/>
      <c r="QZ125" s="18"/>
      <c r="RA125" s="18"/>
      <c r="RB125" s="18"/>
      <c r="RC125" s="18"/>
      <c r="RD125" s="18"/>
      <c r="RE125" s="18"/>
      <c r="RF125" s="18"/>
      <c r="RG125" s="18"/>
      <c r="RH125" s="18"/>
      <c r="RI125" s="18"/>
      <c r="RJ125" s="18"/>
      <c r="RK125" s="18"/>
      <c r="RL125" s="18"/>
      <c r="RM125" s="18"/>
      <c r="RN125" s="18"/>
      <c r="RO125" s="18"/>
      <c r="RP125" s="18"/>
      <c r="RQ125" s="18"/>
      <c r="RR125" s="18"/>
      <c r="RS125" s="18"/>
      <c r="RT125" s="18"/>
      <c r="RU125" s="18"/>
      <c r="RV125" s="18"/>
      <c r="RW125" s="18"/>
      <c r="RX125" s="18"/>
      <c r="RY125" s="18"/>
      <c r="RZ125" s="18"/>
      <c r="SA125" s="18"/>
      <c r="SB125" s="18"/>
      <c r="SC125" s="18"/>
      <c r="SD125" s="18"/>
      <c r="SE125" s="18"/>
      <c r="SF125" s="18"/>
      <c r="SG125" s="18"/>
      <c r="SH125" s="18"/>
      <c r="SI125" s="18"/>
      <c r="SJ125" s="18"/>
      <c r="SK125" s="18"/>
      <c r="SL125" s="18"/>
      <c r="SM125" s="18"/>
      <c r="SN125" s="18"/>
      <c r="SO125" s="18"/>
    </row>
    <row r="126" spans="1:513" x14ac:dyDescent="0.25">
      <c r="A126" s="5" t="s">
        <v>347</v>
      </c>
      <c r="B126" s="5" t="str">
        <f ca="1">_xlfn.XLOOKUP(A126,bonds[worksheet get],bonds[unique lookup],"-")</f>
        <v>IBESM 1 7/8 PERP nc-23</v>
      </c>
      <c r="C126" s="5" t="str">
        <f ca="1">_xlfn.XLOOKUP(A126,bonds[worksheet get],bonds[ID_ISIN],"-")</f>
        <v>XS1721244371</v>
      </c>
      <c r="D126" s="18">
        <f ca="1">_xll.BDH(A126,"blp_i_sprd_mid","-2AY",,"Dates=H","Fill=C","Sort=R","Dir=H","factor="&amp;_xlfn.XLOOKUP(A126,bonds[worksheet get],bonds[yas/blp factor]),"cols=510;rows=1")</f>
        <v>208.24904036521912</v>
      </c>
      <c r="E126" s="18">
        <v>208.14154013693332</v>
      </c>
      <c r="F126" s="18">
        <v>212.76706397831438</v>
      </c>
      <c r="G126" s="18">
        <v>213.26538279354571</v>
      </c>
      <c r="H126" s="18">
        <v>216.45020264089109</v>
      </c>
      <c r="I126" s="18">
        <v>221.71168577671051</v>
      </c>
      <c r="J126" s="18">
        <v>223.94708772003651</v>
      </c>
      <c r="K126" s="18">
        <v>222.00404621064664</v>
      </c>
      <c r="L126" s="18">
        <v>218.50074437856676</v>
      </c>
      <c r="M126" s="18">
        <v>216.56071689426898</v>
      </c>
      <c r="N126" s="18">
        <v>216.19903388321401</v>
      </c>
      <c r="O126" s="18">
        <v>218.17322031855582</v>
      </c>
      <c r="P126" s="18">
        <v>211.62374379336836</v>
      </c>
      <c r="Q126" s="18">
        <v>210.60701266229154</v>
      </c>
      <c r="R126" s="18">
        <v>203.82746555507183</v>
      </c>
      <c r="S126" s="18">
        <v>195.64639678001402</v>
      </c>
      <c r="T126" s="18">
        <v>205.74137148857116</v>
      </c>
      <c r="U126" s="18">
        <v>197.22775527834892</v>
      </c>
      <c r="V126" s="18">
        <v>197.99934570193292</v>
      </c>
      <c r="W126" s="18">
        <v>173.80476161241532</v>
      </c>
      <c r="X126" s="18">
        <v>156.62180456221103</v>
      </c>
      <c r="Y126" s="18">
        <v>149.89952393174173</v>
      </c>
      <c r="Z126" s="18">
        <v>161.21417412757873</v>
      </c>
      <c r="AA126" s="18">
        <v>188.52726951241493</v>
      </c>
      <c r="AB126" s="18">
        <v>195.58913030326366</v>
      </c>
      <c r="AC126" s="18">
        <v>200.94103419184685</v>
      </c>
      <c r="AD126" s="18">
        <v>200.45376680195329</v>
      </c>
      <c r="AE126" s="18">
        <v>198.61722084581854</v>
      </c>
      <c r="AF126" s="18">
        <v>187.14282732009886</v>
      </c>
      <c r="AG126" s="18">
        <v>184.41312526166439</v>
      </c>
      <c r="AH126" s="18">
        <v>203.00463670492172</v>
      </c>
      <c r="AI126" s="18">
        <v>210.86019077003002</v>
      </c>
      <c r="AJ126" s="18">
        <v>211.60264561772345</v>
      </c>
      <c r="AK126" s="18">
        <v>213.23725189268589</v>
      </c>
      <c r="AL126" s="18">
        <v>217.38756444454194</v>
      </c>
      <c r="AM126" s="18">
        <v>220.60453389286997</v>
      </c>
      <c r="AN126" s="18">
        <v>228.05620859563351</v>
      </c>
      <c r="AO126" s="18">
        <v>231.06922901272773</v>
      </c>
      <c r="AP126" s="18">
        <v>227.83116138875482</v>
      </c>
      <c r="AQ126" s="18">
        <v>220.81752499938011</v>
      </c>
      <c r="AR126" s="18">
        <v>218.22445874512195</v>
      </c>
      <c r="AS126" s="18">
        <v>219.16483457386494</v>
      </c>
      <c r="AT126" s="18">
        <v>219.50240538418294</v>
      </c>
      <c r="AU126" s="18">
        <v>219.17990469932556</v>
      </c>
      <c r="AV126" s="18">
        <v>219.08044187128544</v>
      </c>
      <c r="AW126" s="18">
        <v>220.27198645770551</v>
      </c>
      <c r="AX126" s="18">
        <v>219.19497482478619</v>
      </c>
      <c r="AY126" s="18">
        <v>204.41218642294407</v>
      </c>
      <c r="AZ126" s="18">
        <v>200.96615106761456</v>
      </c>
      <c r="BA126" s="18">
        <v>195.00641878545284</v>
      </c>
      <c r="BB126" s="18">
        <v>193.22010658085347</v>
      </c>
      <c r="BC126" s="18">
        <v>205.68008631169798</v>
      </c>
      <c r="BD126" s="18">
        <v>206.95501892566679</v>
      </c>
      <c r="BE126" s="18">
        <v>211.09528472721576</v>
      </c>
      <c r="BF126" s="18">
        <v>210.03133386969566</v>
      </c>
      <c r="BG126" s="18">
        <v>203.97816680967807</v>
      </c>
      <c r="BH126" s="18">
        <v>197.22474125325678</v>
      </c>
      <c r="BI126" s="18">
        <v>192.09286119639876</v>
      </c>
      <c r="BJ126" s="18">
        <v>174.39048715531825</v>
      </c>
      <c r="BK126" s="18">
        <v>175.40922763645648</v>
      </c>
      <c r="BL126" s="18">
        <v>214.17260434627531</v>
      </c>
      <c r="BM126" s="18">
        <v>244.8925527602434</v>
      </c>
      <c r="BN126" s="18">
        <v>262.15588381290434</v>
      </c>
      <c r="BO126" s="18">
        <v>292.37249003648759</v>
      </c>
      <c r="BP126" s="18">
        <v>316.88656078577037</v>
      </c>
      <c r="BQ126" s="18">
        <v>321.98126786649226</v>
      </c>
      <c r="BR126" s="18">
        <v>329.05920345783238</v>
      </c>
      <c r="BS126" s="18">
        <v>356.68374810218813</v>
      </c>
      <c r="BT126" s="18">
        <v>375.14666114151481</v>
      </c>
      <c r="BU126" s="18">
        <v>382.35319513678553</v>
      </c>
      <c r="BV126" s="18">
        <v>396.0619859308004</v>
      </c>
      <c r="BW126" s="18">
        <v>414.51786624491217</v>
      </c>
      <c r="BX126" s="18">
        <v>494.7250926464796</v>
      </c>
      <c r="BY126" s="18">
        <v>500.03580485880377</v>
      </c>
      <c r="BZ126" s="18">
        <v>478.65129683017727</v>
      </c>
      <c r="CA126" s="18">
        <v>491.52118397355076</v>
      </c>
      <c r="CB126" s="18">
        <v>493.37782343029977</v>
      </c>
      <c r="CC126" s="18">
        <v>423.78398405313493</v>
      </c>
      <c r="CD126" s="18">
        <v>339.23254281878474</v>
      </c>
      <c r="CE126" s="18">
        <v>248.98158013522627</v>
      </c>
      <c r="CF126" s="18">
        <v>239.55973769724369</v>
      </c>
      <c r="CG126" s="18">
        <v>203.70188117623329</v>
      </c>
      <c r="CH126" s="18">
        <v>206.31705028116704</v>
      </c>
      <c r="CI126" s="18">
        <v>218.17723901867868</v>
      </c>
      <c r="CJ126" s="18">
        <v>163.55406227409841</v>
      </c>
      <c r="CK126" s="18">
        <v>134.7801693946123</v>
      </c>
      <c r="CL126" s="18">
        <v>129.94567314684392</v>
      </c>
      <c r="CM126" s="18">
        <v>134.48379026055338</v>
      </c>
      <c r="CN126" s="18">
        <v>150.91826441287995</v>
      </c>
      <c r="CO126" s="18">
        <v>148.02680967450141</v>
      </c>
      <c r="CP126" s="18">
        <v>126.05255740284919</v>
      </c>
      <c r="CQ126" s="18">
        <v>113.81159682869911</v>
      </c>
      <c r="CR126" s="18">
        <v>107.00793752074242</v>
      </c>
      <c r="CS126" s="18">
        <v>97.960838869214058</v>
      </c>
      <c r="CT126" s="18">
        <v>88.861497116088856</v>
      </c>
      <c r="CU126" s="18">
        <v>91.503792446851733</v>
      </c>
      <c r="CV126" s="18">
        <v>94.556999865174305</v>
      </c>
      <c r="CW126" s="18">
        <v>99.010724276304245</v>
      </c>
      <c r="CX126" s="18">
        <v>99.950095430016518</v>
      </c>
      <c r="CY126" s="18">
        <v>101.78362736105919</v>
      </c>
      <c r="CZ126" s="18">
        <v>102.46278768181801</v>
      </c>
      <c r="DA126" s="18">
        <v>102.19052074849606</v>
      </c>
      <c r="DB126" s="18">
        <v>103.62419201731682</v>
      </c>
      <c r="DC126" s="18">
        <v>103.69954264461994</v>
      </c>
      <c r="DD126" s="18">
        <v>101.19890649318694</v>
      </c>
      <c r="DE126" s="18">
        <v>98.71836384236812</v>
      </c>
      <c r="DF126" s="18">
        <v>102.98923739790916</v>
      </c>
      <c r="DG126" s="18">
        <v>108.78621232509613</v>
      </c>
      <c r="DH126" s="18">
        <v>118.4622375458479</v>
      </c>
      <c r="DI126" s="18">
        <v>118.91534598469734</v>
      </c>
      <c r="DJ126" s="18">
        <v>117.50679159164429</v>
      </c>
      <c r="DK126" s="18">
        <v>115.21311849653722</v>
      </c>
      <c r="DL126" s="18">
        <v>117.09487482905388</v>
      </c>
      <c r="DM126" s="18">
        <v>120.56904108524321</v>
      </c>
      <c r="DN126" s="18">
        <v>110.14654231667518</v>
      </c>
      <c r="DO126" s="18">
        <v>106.80599783957004</v>
      </c>
      <c r="DP126" s="18">
        <v>104.11346875727178</v>
      </c>
      <c r="DQ126" s="18">
        <v>104.80066647827626</v>
      </c>
      <c r="DR126" s="18">
        <v>105.28391516804695</v>
      </c>
      <c r="DS126" s="18">
        <v>106.70653501152992</v>
      </c>
      <c r="DT126" s="18">
        <v>111.48075075745582</v>
      </c>
      <c r="DU126" s="18">
        <v>114.68164540529251</v>
      </c>
      <c r="DV126" s="18">
        <v>114.32297641932963</v>
      </c>
      <c r="DW126" s="18">
        <v>114.42444859743118</v>
      </c>
      <c r="DX126" s="18">
        <v>116.01886787116527</v>
      </c>
      <c r="DY126" s="18">
        <v>117.46258589029311</v>
      </c>
      <c r="DZ126" s="18">
        <v>119.95819866657257</v>
      </c>
      <c r="EA126" s="18">
        <v>116.1434475749731</v>
      </c>
      <c r="EB126" s="18">
        <v>112.65320651829244</v>
      </c>
      <c r="EC126" s="18">
        <v>113.77241450250148</v>
      </c>
      <c r="ED126" s="18">
        <v>112.19507470428944</v>
      </c>
      <c r="EE126" s="18">
        <v>110.59362270534038</v>
      </c>
      <c r="EF126" s="18">
        <v>110.74231460988521</v>
      </c>
      <c r="EG126" s="18">
        <v>112.58488861620427</v>
      </c>
      <c r="EH126" s="18">
        <v>113.46699329316615</v>
      </c>
      <c r="EI126" s="18">
        <v>114.49276649951935</v>
      </c>
      <c r="EJ126" s="18">
        <v>115.08954346776009</v>
      </c>
      <c r="EK126" s="18">
        <v>115.41405350267887</v>
      </c>
      <c r="EL126" s="18">
        <v>117.25964153409004</v>
      </c>
      <c r="EM126" s="18">
        <v>120.12597939670086</v>
      </c>
      <c r="EN126" s="18">
        <v>121.21203310489655</v>
      </c>
      <c r="EO126" s="18">
        <v>122.3422925144434</v>
      </c>
      <c r="EP126" s="18">
        <v>130.88604897558687</v>
      </c>
      <c r="EQ126" s="18">
        <v>132.69647338092327</v>
      </c>
      <c r="ER126" s="18">
        <v>130.58062776625158</v>
      </c>
      <c r="ES126" s="18">
        <v>132.50357577502729</v>
      </c>
      <c r="ET126" s="18">
        <v>134.59631386399269</v>
      </c>
      <c r="EU126" s="18">
        <v>136.79353815615178</v>
      </c>
      <c r="EV126" s="18">
        <v>142.5985504835844</v>
      </c>
      <c r="EW126" s="18">
        <v>143.47462711036204</v>
      </c>
      <c r="EX126" s="18">
        <v>138.9365099966526</v>
      </c>
      <c r="EY126" s="18">
        <v>142.71710213720797</v>
      </c>
      <c r="EZ126" s="18">
        <v>145.48297249674798</v>
      </c>
      <c r="FA126" s="18">
        <v>144.27635778486729</v>
      </c>
      <c r="FB126" s="18">
        <v>142.53123725652694</v>
      </c>
      <c r="FC126" s="18">
        <v>150.72838083207606</v>
      </c>
      <c r="FD126" s="18">
        <v>156.65094013810156</v>
      </c>
      <c r="FE126" s="18">
        <v>158.42620091736316</v>
      </c>
      <c r="FF126" s="18">
        <v>158.78286055326464</v>
      </c>
      <c r="FG126" s="18">
        <v>152.7839459449053</v>
      </c>
      <c r="FH126" s="18">
        <v>148.75318972170354</v>
      </c>
      <c r="FI126" s="18">
        <v>147.76559416651727</v>
      </c>
      <c r="FJ126" s="18">
        <v>145.86273965835571</v>
      </c>
      <c r="FK126" s="18">
        <v>142.87282676696776</v>
      </c>
      <c r="FL126" s="18">
        <v>141.08048651218414</v>
      </c>
      <c r="FM126" s="18">
        <v>141.76768423318865</v>
      </c>
      <c r="FN126" s="18">
        <v>138.3216488778591</v>
      </c>
      <c r="FO126" s="18">
        <v>133.25507269799709</v>
      </c>
      <c r="FP126" s="18">
        <v>133.39472252726554</v>
      </c>
      <c r="FQ126" s="18">
        <v>133.40577395260334</v>
      </c>
      <c r="FR126" s="18">
        <v>139.26001535654066</v>
      </c>
      <c r="FS126" s="18">
        <v>143.4434821844101</v>
      </c>
      <c r="FT126" s="18">
        <v>142.73920498788357</v>
      </c>
      <c r="FU126" s="18">
        <v>139.27106678187846</v>
      </c>
      <c r="FV126" s="18">
        <v>135.58491409420967</v>
      </c>
      <c r="FW126" s="18">
        <v>132.14289743900298</v>
      </c>
      <c r="FX126" s="18">
        <v>134.04575194716452</v>
      </c>
      <c r="FY126" s="18">
        <v>136.90204305946827</v>
      </c>
      <c r="FZ126" s="18">
        <v>141.81088525950909</v>
      </c>
      <c r="GA126" s="18">
        <v>143.4907019108534</v>
      </c>
      <c r="GB126" s="18">
        <v>145.59348675012589</v>
      </c>
      <c r="GC126" s="18">
        <v>149.0505735307932</v>
      </c>
      <c r="GD126" s="18">
        <v>150.01305221021175</v>
      </c>
      <c r="GE126" s="18">
        <v>151.15335837006569</v>
      </c>
      <c r="GF126" s="18">
        <v>154.26785096526146</v>
      </c>
      <c r="GG126" s="18">
        <v>156.28523842692374</v>
      </c>
      <c r="GH126" s="18">
        <v>156.18979429900645</v>
      </c>
      <c r="GI126" s="18">
        <v>161.06548222303391</v>
      </c>
      <c r="GJ126" s="18">
        <v>166.99607892930507</v>
      </c>
      <c r="GK126" s="18">
        <v>167.92439865767955</v>
      </c>
      <c r="GL126" s="18">
        <v>163.71983365416526</v>
      </c>
      <c r="GM126" s="18">
        <v>163.01254243254661</v>
      </c>
      <c r="GN126" s="18">
        <v>163.3852768689394</v>
      </c>
      <c r="GO126" s="18">
        <v>155.63621835708619</v>
      </c>
      <c r="GP126" s="18">
        <v>147.18690134882928</v>
      </c>
      <c r="GQ126" s="18">
        <v>148.83657774925231</v>
      </c>
      <c r="GR126" s="18">
        <v>149.16812050938606</v>
      </c>
      <c r="GS126" s="18">
        <v>150.91324103772641</v>
      </c>
      <c r="GT126" s="18">
        <v>151.73004183769226</v>
      </c>
      <c r="GU126" s="18">
        <v>148.17550157904623</v>
      </c>
      <c r="GV126" s="18">
        <v>147.30947170257568</v>
      </c>
      <c r="GW126" s="18">
        <v>144.74855504930019</v>
      </c>
      <c r="GX126" s="18">
        <v>152.32179543077945</v>
      </c>
      <c r="GY126" s="18">
        <v>149.08272313177588</v>
      </c>
      <c r="GZ126" s="18">
        <v>141.07043976187705</v>
      </c>
      <c r="HA126" s="18">
        <v>134.4647014349699</v>
      </c>
      <c r="HB126" s="18">
        <v>131.26581613719463</v>
      </c>
      <c r="HC126" s="18">
        <v>131.65060667395593</v>
      </c>
      <c r="HD126" s="18">
        <v>155.29864754676819</v>
      </c>
      <c r="HE126" s="18">
        <v>152.98990432620047</v>
      </c>
      <c r="HF126" s="18">
        <v>147.85199621915817</v>
      </c>
      <c r="HG126" s="18">
        <v>144.96054148077965</v>
      </c>
      <c r="HH126" s="18">
        <v>140.65852299928665</v>
      </c>
      <c r="HI126" s="18">
        <v>145.02885938286784</v>
      </c>
      <c r="HJ126" s="18">
        <v>144.92537785470486</v>
      </c>
      <c r="HK126" s="18">
        <v>140.62335937321185</v>
      </c>
      <c r="HL126" s="18">
        <v>135.23729653358461</v>
      </c>
      <c r="HM126" s="18">
        <v>132.52366927564145</v>
      </c>
      <c r="HN126" s="18">
        <v>130.68511396944524</v>
      </c>
      <c r="HO126" s="18">
        <v>128.57529640495778</v>
      </c>
      <c r="HP126" s="18">
        <v>129.26450347602369</v>
      </c>
      <c r="HQ126" s="18">
        <v>127.30639184117317</v>
      </c>
      <c r="HR126" s="18">
        <v>127.8037059813738</v>
      </c>
      <c r="HS126" s="18">
        <v>137.63646050691605</v>
      </c>
      <c r="HT126" s="18">
        <v>148.66477831900121</v>
      </c>
      <c r="HU126" s="18">
        <v>152.8351843714714</v>
      </c>
      <c r="HV126" s="18">
        <v>163.93483411073683</v>
      </c>
      <c r="HW126" s="18">
        <v>168.05902511179445</v>
      </c>
      <c r="HX126" s="18">
        <v>160.82436021566392</v>
      </c>
      <c r="HY126" s="18">
        <v>156.00694344341755</v>
      </c>
      <c r="HZ126" s="18">
        <v>153.11046532988547</v>
      </c>
      <c r="IA126" s="18">
        <v>156.63486533761025</v>
      </c>
      <c r="IB126" s="18">
        <v>156.4369443565607</v>
      </c>
      <c r="IC126" s="18">
        <v>165.60158998668192</v>
      </c>
      <c r="ID126" s="18">
        <v>172.71267985403537</v>
      </c>
      <c r="IE126" s="18">
        <v>182.2761814713478</v>
      </c>
      <c r="IF126" s="18">
        <v>167.20002796053885</v>
      </c>
      <c r="IG126" s="18">
        <v>158.75573432743548</v>
      </c>
      <c r="IH126" s="18">
        <v>159.08024436235428</v>
      </c>
      <c r="II126" s="18">
        <v>156.97444549798965</v>
      </c>
      <c r="IJ126" s="18">
        <v>145.03890613317489</v>
      </c>
      <c r="IK126" s="18">
        <v>141.30151501893997</v>
      </c>
      <c r="IL126" s="18">
        <v>142.1534794449806</v>
      </c>
      <c r="IM126" s="18">
        <v>151.7712335139513</v>
      </c>
      <c r="IN126" s="18">
        <v>159.65793250501156</v>
      </c>
      <c r="IO126" s="18">
        <v>166.5891855418682</v>
      </c>
      <c r="IP126" s="18">
        <v>165.37654277980329</v>
      </c>
      <c r="IQ126" s="18">
        <v>165.58752453625203</v>
      </c>
      <c r="IR126" s="18">
        <v>152.32581413090227</v>
      </c>
      <c r="IS126" s="18">
        <v>145.96823053658008</v>
      </c>
      <c r="IT126" s="18">
        <v>146.92468116581441</v>
      </c>
      <c r="IU126" s="18">
        <v>145.50206132233143</v>
      </c>
      <c r="IV126" s="18">
        <v>146.47860545217989</v>
      </c>
      <c r="IW126" s="18">
        <v>166.13708177804946</v>
      </c>
      <c r="IX126" s="18">
        <v>168.95820926427839</v>
      </c>
      <c r="IY126" s="18">
        <v>160.37024710178375</v>
      </c>
      <c r="IZ126" s="18">
        <v>143.58916006386281</v>
      </c>
      <c r="JA126" s="18">
        <v>143.76296884417533</v>
      </c>
      <c r="JB126" s="18">
        <v>147.94543099701406</v>
      </c>
      <c r="JC126" s="18">
        <v>154.29196316599848</v>
      </c>
      <c r="JD126" s="18">
        <v>156.60271573662757</v>
      </c>
      <c r="JE126" s="18">
        <v>171.6416962713003</v>
      </c>
      <c r="JF126" s="18">
        <v>179.21292730271816</v>
      </c>
      <c r="JG126" s="18">
        <v>180.8726504534483</v>
      </c>
      <c r="JH126" s="18">
        <v>174.46985648274421</v>
      </c>
      <c r="JI126" s="18">
        <v>168.13035703897478</v>
      </c>
      <c r="JJ126" s="18">
        <v>166.87049455046653</v>
      </c>
      <c r="JK126" s="18">
        <v>164.64313000738622</v>
      </c>
      <c r="JL126" s="18">
        <v>171.13534005582332</v>
      </c>
      <c r="JM126" s="18">
        <v>185.26508968770503</v>
      </c>
      <c r="JN126" s="18">
        <v>199.10046953558921</v>
      </c>
      <c r="JO126" s="18">
        <v>203.96108733415605</v>
      </c>
      <c r="JP126" s="18">
        <v>205.44197832942007</v>
      </c>
      <c r="JQ126" s="18">
        <v>201.05958584547042</v>
      </c>
      <c r="JR126" s="18">
        <v>191.62568730711939</v>
      </c>
      <c r="JS126" s="18">
        <v>199.55960602462292</v>
      </c>
      <c r="JT126" s="18">
        <v>206.47277491092683</v>
      </c>
      <c r="JU126" s="18">
        <v>205.97043739557267</v>
      </c>
      <c r="JV126" s="18">
        <v>210.89535439610481</v>
      </c>
      <c r="JW126" s="18">
        <v>226.63459342718124</v>
      </c>
      <c r="JX126" s="18">
        <v>235.41947189569476</v>
      </c>
      <c r="JY126" s="18">
        <v>232.804302790761</v>
      </c>
      <c r="JZ126" s="18">
        <v>228.02506366968154</v>
      </c>
      <c r="KA126" s="18">
        <v>231.89004851281643</v>
      </c>
      <c r="KB126" s="18">
        <v>231.30331829488279</v>
      </c>
      <c r="KC126" s="18">
        <v>231.24002376794814</v>
      </c>
      <c r="KD126" s="18">
        <v>231.77752490937712</v>
      </c>
      <c r="KE126" s="18">
        <v>233.56283243894578</v>
      </c>
      <c r="KF126" s="18">
        <v>219.41801268160341</v>
      </c>
      <c r="KG126" s="18">
        <v>215.02155474722383</v>
      </c>
      <c r="KH126" s="18">
        <v>214.36148325204849</v>
      </c>
      <c r="KI126" s="18">
        <v>213.41608404815196</v>
      </c>
      <c r="KJ126" s="18">
        <v>215.05269967317579</v>
      </c>
      <c r="KK126" s="18">
        <v>221.3128297895193</v>
      </c>
      <c r="KL126" s="18">
        <v>221.4183206677437</v>
      </c>
      <c r="KM126" s="18">
        <v>224.27159775495531</v>
      </c>
      <c r="KN126" s="18">
        <v>217.07912921011447</v>
      </c>
      <c r="KO126" s="18">
        <v>222.55259877741335</v>
      </c>
      <c r="KP126" s="18">
        <v>216.2110899835825</v>
      </c>
      <c r="KQ126" s="18">
        <v>198.65841252207758</v>
      </c>
      <c r="KR126" s="18">
        <v>182.7594301611185</v>
      </c>
      <c r="KS126" s="18">
        <v>183.62546003758905</v>
      </c>
      <c r="KT126" s="18">
        <v>183.50088033378123</v>
      </c>
      <c r="KU126" s="18">
        <v>189.66154762208461</v>
      </c>
      <c r="KV126" s="18">
        <v>195.1581247150898</v>
      </c>
      <c r="KW126" s="18">
        <v>198.08172905445099</v>
      </c>
      <c r="KX126" s="18">
        <v>198.19123863279819</v>
      </c>
      <c r="KY126" s="18">
        <v>199.13462848663329</v>
      </c>
      <c r="KZ126" s="18">
        <v>200.33421047329901</v>
      </c>
      <c r="LA126" s="18">
        <v>201.8522744446993</v>
      </c>
      <c r="LB126" s="18">
        <v>201.9145642966032</v>
      </c>
      <c r="LC126" s="18">
        <v>192.30082892775536</v>
      </c>
      <c r="LD126" s="18">
        <v>189.38928068876268</v>
      </c>
      <c r="LE126" s="18">
        <v>195.0375637114048</v>
      </c>
      <c r="LF126" s="18">
        <v>209.68974435925483</v>
      </c>
      <c r="LG126" s="18">
        <v>216.02924380302429</v>
      </c>
      <c r="LH126" s="18">
        <v>214.33536170125006</v>
      </c>
      <c r="LI126" s="18">
        <v>213.92947298884391</v>
      </c>
      <c r="LJ126" s="18">
        <v>213.22720514237881</v>
      </c>
      <c r="LK126" s="18">
        <v>212.40939966738225</v>
      </c>
      <c r="LL126" s="18">
        <v>209.81633341312408</v>
      </c>
      <c r="LM126" s="18">
        <v>213.60194892883302</v>
      </c>
      <c r="LN126" s="18">
        <v>212.21449271142484</v>
      </c>
      <c r="LO126" s="18">
        <v>220.43876251280309</v>
      </c>
      <c r="LP126" s="18">
        <v>231.53740757703781</v>
      </c>
      <c r="LQ126" s="18">
        <v>237.1173726975918</v>
      </c>
      <c r="LR126" s="18">
        <v>235.92783746123314</v>
      </c>
      <c r="LS126" s="18">
        <v>242.4843467116356</v>
      </c>
      <c r="LT126" s="18">
        <v>234.94426060616971</v>
      </c>
      <c r="LU126" s="18">
        <v>231.07927576303481</v>
      </c>
      <c r="LV126" s="18">
        <v>222.64402420520784</v>
      </c>
      <c r="LW126" s="18">
        <v>213.3829297721386</v>
      </c>
      <c r="LX126" s="18">
        <v>220.48196353912351</v>
      </c>
      <c r="LY126" s="18">
        <v>229.79228704869749</v>
      </c>
      <c r="LZ126" s="18">
        <v>234.14252993166446</v>
      </c>
      <c r="MA126" s="18">
        <v>245.16682904362679</v>
      </c>
      <c r="MB126" s="18">
        <v>256.36292758584023</v>
      </c>
      <c r="MC126" s="18">
        <v>264.58920673727988</v>
      </c>
      <c r="MD126" s="18">
        <v>271.1205991119146</v>
      </c>
      <c r="ME126" s="18">
        <v>268.24320982396603</v>
      </c>
      <c r="MF126" s="18">
        <v>263.02392303943634</v>
      </c>
      <c r="MG126" s="18">
        <v>255.28993465304376</v>
      </c>
      <c r="MH126" s="18">
        <v>252.9028267800808</v>
      </c>
      <c r="MI126" s="18">
        <v>248.3616956412792</v>
      </c>
      <c r="MJ126" s="18">
        <v>225.39884313941002</v>
      </c>
      <c r="MK126" s="18">
        <v>225.4581189662218</v>
      </c>
      <c r="ML126" s="18">
        <v>240.02188821136951</v>
      </c>
      <c r="MM126" s="18">
        <v>250.5106955319643</v>
      </c>
      <c r="MN126" s="18">
        <v>256.36996031105519</v>
      </c>
      <c r="MO126" s="18">
        <v>250.99394422173501</v>
      </c>
      <c r="MP126" s="18">
        <v>247.06867887675764</v>
      </c>
      <c r="MQ126" s="18">
        <v>244.26563554108142</v>
      </c>
      <c r="MR126" s="18">
        <v>246.13232174813746</v>
      </c>
      <c r="MS126" s="18">
        <v>251.28228595554828</v>
      </c>
      <c r="MT126" s="18">
        <v>248.3014151394367</v>
      </c>
      <c r="MU126" s="18">
        <v>246.63064056336881</v>
      </c>
      <c r="MV126" s="18">
        <v>255.35624320507051</v>
      </c>
      <c r="MW126" s="18">
        <v>275.49696354568005</v>
      </c>
      <c r="MX126" s="18">
        <v>278.86463424861432</v>
      </c>
      <c r="MY126" s="18">
        <v>267.42741369903086</v>
      </c>
      <c r="MZ126" s="18">
        <v>257.44496259391309</v>
      </c>
      <c r="NA126" s="18">
        <v>267.77402658462529</v>
      </c>
      <c r="NB126" s="18">
        <v>288.2663831859827</v>
      </c>
      <c r="NC126" s="18">
        <v>288.32364966273309</v>
      </c>
      <c r="ND126" s="18">
        <v>293.66450212597846</v>
      </c>
      <c r="NE126" s="18">
        <v>318.61460183858873</v>
      </c>
      <c r="NF126" s="18">
        <v>326.51436160504818</v>
      </c>
      <c r="NG126" s="18">
        <v>326.23807597160339</v>
      </c>
      <c r="NH126" s="18">
        <v>325.62120550274847</v>
      </c>
      <c r="NI126" s="18">
        <v>329.57259239852425</v>
      </c>
      <c r="NJ126" s="18">
        <v>329.72630767822267</v>
      </c>
      <c r="NK126" s="18">
        <v>324.50400686860087</v>
      </c>
      <c r="NL126" s="18">
        <v>313.07381904423238</v>
      </c>
      <c r="NM126" s="18">
        <v>313.29384287595752</v>
      </c>
      <c r="NN126" s="18">
        <v>329.93528008460999</v>
      </c>
      <c r="NO126" s="18">
        <v>330.41149604916575</v>
      </c>
      <c r="NP126" s="18">
        <v>345.15912082493304</v>
      </c>
      <c r="NQ126" s="18">
        <v>344.85269494056701</v>
      </c>
      <c r="NR126" s="18">
        <v>331.50156845748427</v>
      </c>
      <c r="NS126" s="18">
        <v>336.36921898126599</v>
      </c>
      <c r="NT126" s="18">
        <v>337.48541294038296</v>
      </c>
      <c r="NU126" s="18">
        <v>345.85134192109109</v>
      </c>
      <c r="NV126" s="18">
        <v>356.57021982371805</v>
      </c>
      <c r="NW126" s="18">
        <v>360.69842952489853</v>
      </c>
      <c r="NX126" s="18">
        <v>356.3682801425457</v>
      </c>
      <c r="NY126" s="18">
        <v>339.62135205566881</v>
      </c>
      <c r="NZ126" s="18">
        <v>330.07794393897052</v>
      </c>
      <c r="OA126" s="18">
        <v>331.23733892440799</v>
      </c>
      <c r="OB126" s="18">
        <v>329.90714918375016</v>
      </c>
      <c r="OC126" s="18">
        <v>326.51938498020172</v>
      </c>
      <c r="OD126" s="18">
        <v>325.41122842133046</v>
      </c>
      <c r="OE126" s="18">
        <v>324.98926490843292</v>
      </c>
      <c r="OF126" s="18">
        <v>322.62626923620701</v>
      </c>
      <c r="OG126" s="18">
        <v>321.10016786456106</v>
      </c>
      <c r="OH126" s="18">
        <v>315.90599795579908</v>
      </c>
      <c r="OI126" s="18">
        <v>317.98667994439603</v>
      </c>
      <c r="OJ126" s="18">
        <v>316.95990206301212</v>
      </c>
      <c r="OK126" s="18">
        <v>325.50466319918633</v>
      </c>
      <c r="OL126" s="18">
        <v>341.80451089739802</v>
      </c>
      <c r="OM126" s="18">
        <v>344.04393154084681</v>
      </c>
      <c r="ON126" s="18">
        <v>339.36616459786887</v>
      </c>
      <c r="OO126" s="18">
        <v>337.73155832290649</v>
      </c>
      <c r="OP126" s="18">
        <v>329.52436799705026</v>
      </c>
      <c r="OQ126" s="18">
        <v>318.87380799651146</v>
      </c>
      <c r="OR126" s="18">
        <v>312.40370079874992</v>
      </c>
      <c r="OS126" s="18">
        <v>313.29685690104964</v>
      </c>
      <c r="OT126" s="18">
        <v>307.79927513301374</v>
      </c>
      <c r="OU126" s="18">
        <v>300.63594216406347</v>
      </c>
      <c r="OV126" s="18">
        <v>296.62327009141444</v>
      </c>
      <c r="OW126" s="18">
        <v>292.21877475678917</v>
      </c>
      <c r="OX126" s="18">
        <v>296.58911114037039</v>
      </c>
      <c r="OY126" s="18">
        <v>297.18689278364178</v>
      </c>
      <c r="OZ126" s="18">
        <v>298.8496299594641</v>
      </c>
      <c r="PA126" s="18">
        <v>316.19333501458163</v>
      </c>
      <c r="PB126" s="18">
        <v>297.46016439199451</v>
      </c>
      <c r="PC126" s="18">
        <v>283.61373311877247</v>
      </c>
      <c r="PD126" s="18">
        <v>267.38823137283327</v>
      </c>
      <c r="PE126" s="18">
        <v>258.87160113751884</v>
      </c>
      <c r="PF126" s="18">
        <v>251.40887500941753</v>
      </c>
      <c r="PG126" s="18">
        <v>248.78868252933026</v>
      </c>
      <c r="PH126" s="18">
        <v>246.06802254617213</v>
      </c>
      <c r="PI126" s="18">
        <v>240.01284613609312</v>
      </c>
      <c r="PJ126" s="18">
        <v>244.7428561806679</v>
      </c>
      <c r="PK126" s="18">
        <v>251.31242620646952</v>
      </c>
      <c r="PL126" s="18">
        <v>253.77789873182775</v>
      </c>
      <c r="PM126" s="18">
        <v>254.5233676046133</v>
      </c>
      <c r="PN126" s="18">
        <v>260.43588016033169</v>
      </c>
      <c r="PO126" s="18">
        <v>262.24931859076025</v>
      </c>
      <c r="PP126" s="18">
        <v>268.72243981361385</v>
      </c>
      <c r="PQ126" s="18">
        <v>271.44008577167989</v>
      </c>
      <c r="PR126" s="18">
        <v>275.90888030827045</v>
      </c>
      <c r="PS126" s="18">
        <v>266.08315850794315</v>
      </c>
      <c r="PT126" s="18">
        <v>263.84474253952504</v>
      </c>
      <c r="PU126" s="18">
        <v>259.02732576727868</v>
      </c>
      <c r="PV126" s="18">
        <v>247.42232448756693</v>
      </c>
      <c r="PW126" s="18">
        <v>248.50435949563982</v>
      </c>
      <c r="PX126" s="18">
        <v>244.78002915680406</v>
      </c>
      <c r="PY126" s="18">
        <v>240.6940158069134</v>
      </c>
      <c r="PZ126" s="18">
        <v>242.10960292518141</v>
      </c>
      <c r="QA126" s="18">
        <v>241.11597931981086</v>
      </c>
      <c r="QB126" s="18">
        <v>238.76905844807624</v>
      </c>
      <c r="QC126" s="18">
        <v>239.71244830191137</v>
      </c>
      <c r="QD126" s="18">
        <v>230.27854976356028</v>
      </c>
      <c r="QE126" s="18">
        <v>229.5913520425558</v>
      </c>
      <c r="QF126" s="18">
        <v>225.79970847666263</v>
      </c>
      <c r="QG126" s="18">
        <v>219.59483548700811</v>
      </c>
      <c r="QH126" s="18">
        <v>218.67555783390998</v>
      </c>
      <c r="QI126" s="18">
        <v>220.16950960457325</v>
      </c>
      <c r="QJ126" s="18">
        <v>223.6828581869602</v>
      </c>
      <c r="QK126" s="18">
        <v>219.76663491725921</v>
      </c>
      <c r="QL126" s="18">
        <v>225.86903105378153</v>
      </c>
      <c r="QM126" s="18">
        <v>220.58444039225577</v>
      </c>
      <c r="QN126" s="18">
        <v>221.22843708693983</v>
      </c>
      <c r="QO126" s="18">
        <v>219.17890002429485</v>
      </c>
      <c r="QP126" s="18">
        <v>217.67691085338592</v>
      </c>
      <c r="QQ126" s="18">
        <v>217.3694802939892</v>
      </c>
      <c r="QR126" s="18">
        <v>215.26066740453243</v>
      </c>
      <c r="QS126" s="18">
        <v>209.79623991250992</v>
      </c>
      <c r="QT126" s="18">
        <v>212.42246044278144</v>
      </c>
      <c r="QU126" s="18">
        <v>217.56740127503872</v>
      </c>
      <c r="QV126" s="18">
        <v>221.25154461264611</v>
      </c>
      <c r="QW126" s="18">
        <v>226.49795762300491</v>
      </c>
      <c r="QX126" s="18">
        <v>230.0123108804226</v>
      </c>
      <c r="QY126" s="18">
        <v>230.81806025505065</v>
      </c>
      <c r="QZ126" s="18">
        <v>236.99078364372255</v>
      </c>
      <c r="RA126" s="18">
        <v>243.26296986043454</v>
      </c>
      <c r="RB126" s="18">
        <v>250.02141879200937</v>
      </c>
      <c r="RC126" s="18">
        <v>251.84892267286776</v>
      </c>
      <c r="RD126" s="18">
        <v>251.16072027683256</v>
      </c>
      <c r="RE126" s="18">
        <v>251.12254262566566</v>
      </c>
      <c r="RF126" s="18">
        <v>248.30543383955956</v>
      </c>
      <c r="RG126" s="18">
        <v>241.39226495325565</v>
      </c>
      <c r="RH126" s="18">
        <v>236.92849379181862</v>
      </c>
      <c r="RI126" s="18">
        <v>236.15991739332677</v>
      </c>
      <c r="RJ126" s="18">
        <v>236.03131898939608</v>
      </c>
      <c r="RK126" s="18">
        <v>236.18302491903304</v>
      </c>
      <c r="RL126" s="18">
        <v>236.117721042037</v>
      </c>
      <c r="RM126" s="18">
        <v>236.71248866021631</v>
      </c>
      <c r="RN126" s="18">
        <v>239.7526353031397</v>
      </c>
      <c r="RO126" s="18">
        <v>246.88984672129155</v>
      </c>
      <c r="RP126" s="18">
        <v>246.37645778059959</v>
      </c>
      <c r="RQ126" s="18">
        <v>246.27599027752876</v>
      </c>
      <c r="RR126" s="18">
        <v>245.34666587412357</v>
      </c>
      <c r="RS126" s="18">
        <v>238.80824077427388</v>
      </c>
      <c r="RT126" s="18">
        <v>239.01118513047695</v>
      </c>
      <c r="RU126" s="18">
        <v>229.51097804009916</v>
      </c>
      <c r="RV126" s="18">
        <v>212.5379980713129</v>
      </c>
      <c r="RW126" s="18">
        <v>210.77077469229698</v>
      </c>
      <c r="RX126" s="18">
        <v>209.39035120010377</v>
      </c>
      <c r="RY126" s="18">
        <v>211.32334595918655</v>
      </c>
      <c r="RZ126" s="18">
        <v>209.89972144067286</v>
      </c>
      <c r="SA126" s="18">
        <v>207.95567525625228</v>
      </c>
      <c r="SB126" s="18">
        <v>202.78762689828872</v>
      </c>
      <c r="SC126" s="18">
        <v>204.88538836240767</v>
      </c>
      <c r="SD126" s="18">
        <v>206.70686419308186</v>
      </c>
      <c r="SE126" s="18">
        <v>206.6626584917307</v>
      </c>
      <c r="SF126" s="18">
        <v>208.3555359184742</v>
      </c>
      <c r="SG126" s="18">
        <v>212.3571565657854</v>
      </c>
      <c r="SH126" s="18">
        <v>212.52895599603653</v>
      </c>
      <c r="SI126" s="18">
        <v>211.92012292742729</v>
      </c>
      <c r="SJ126" s="18">
        <v>211.43486488759518</v>
      </c>
      <c r="SK126" s="18">
        <v>212.13512338399886</v>
      </c>
      <c r="SL126" s="18">
        <v>210.71049419045448</v>
      </c>
      <c r="SM126" s="18">
        <v>210.85315804481507</v>
      </c>
      <c r="SN126" s="18">
        <v>210.06247879564762</v>
      </c>
      <c r="SO126" s="18">
        <v>213.08956466317179</v>
      </c>
      <c r="SP126" s="5">
        <v>213.89430936276912</v>
      </c>
      <c r="SQ126" s="5">
        <v>213.09056933820247</v>
      </c>
      <c r="SR126" s="5">
        <v>209.07588791549207</v>
      </c>
      <c r="SS126" s="5">
        <v>227.43431475162507</v>
      </c>
    </row>
    <row r="127" spans="1:513" x14ac:dyDescent="0.25">
      <c r="A127" s="5" t="s">
        <v>348</v>
      </c>
      <c r="B127" s="5" t="str">
        <f ca="1">_xlfn.XLOOKUP(A127,bonds[worksheet get],bonds[unique lookup],"-")</f>
        <v>IBESM 2 5/8 PERP nc-24</v>
      </c>
      <c r="C127" s="5" t="str">
        <f ca="1">_xlfn.XLOOKUP(A127,bonds[worksheet get],bonds[ID_ISIN],"-")</f>
        <v>XS1797138960</v>
      </c>
      <c r="D127" s="18">
        <f ca="1">_xll.BDH(A127,"blp_i_sprd_mid","-2AY",,"Dates=H","Fill=C","Sort=R","Dir=H","factor="&amp;_xlfn.XLOOKUP(A127,bonds[worksheet get],bonds[yas/blp factor]),"cols=510;rows=1")</f>
        <v>197.16325318038466</v>
      </c>
      <c r="E127" s="18">
        <v>198.68696453243493</v>
      </c>
      <c r="F127" s="18">
        <v>205.07056573128699</v>
      </c>
      <c r="G127" s="18">
        <v>206.2435736836195</v>
      </c>
      <c r="H127" s="18">
        <v>206.54631764405966</v>
      </c>
      <c r="I127" s="18">
        <v>211.63501398241519</v>
      </c>
      <c r="J127" s="18">
        <v>214.0649589058161</v>
      </c>
      <c r="K127" s="18">
        <v>212.02168696159123</v>
      </c>
      <c r="L127" s="18">
        <v>210.42203983068467</v>
      </c>
      <c r="M127" s="18">
        <v>206.9699593576789</v>
      </c>
      <c r="N127" s="18">
        <v>206.72416723138093</v>
      </c>
      <c r="O127" s="18">
        <v>207.64538812750578</v>
      </c>
      <c r="P127" s="18">
        <v>201.28576664829254</v>
      </c>
      <c r="Q127" s="18">
        <v>199.99385925275089</v>
      </c>
      <c r="R127" s="18">
        <v>192.39128897225856</v>
      </c>
      <c r="S127" s="18">
        <v>185.76589226704837</v>
      </c>
      <c r="T127" s="18">
        <v>197.63585348826646</v>
      </c>
      <c r="U127" s="18">
        <v>193.4064304369688</v>
      </c>
      <c r="V127" s="18">
        <v>193.13665859103205</v>
      </c>
      <c r="W127" s="18">
        <v>175.07193646311759</v>
      </c>
      <c r="X127" s="18">
        <v>162.10390391343833</v>
      </c>
      <c r="Y127" s="18">
        <v>156.37874584966897</v>
      </c>
      <c r="Z127" s="18">
        <v>167.1016771481633</v>
      </c>
      <c r="AA127" s="18">
        <v>184.61586487936972</v>
      </c>
      <c r="AB127" s="18">
        <v>192.05657205229997</v>
      </c>
      <c r="AC127" s="18">
        <v>199.80202149564028</v>
      </c>
      <c r="AD127" s="18">
        <v>200.79618070566656</v>
      </c>
      <c r="AE127" s="18">
        <v>200.50842407000064</v>
      </c>
      <c r="AF127" s="18">
        <v>194.19276541012525</v>
      </c>
      <c r="AG127" s="18">
        <v>190.995469458282</v>
      </c>
      <c r="AH127" s="18">
        <v>204.71286824667453</v>
      </c>
      <c r="AI127" s="18">
        <v>212.79103630000353</v>
      </c>
      <c r="AJ127" s="18">
        <v>212.88096024864913</v>
      </c>
      <c r="AK127" s="18">
        <v>213.59835352784395</v>
      </c>
      <c r="AL127" s="18">
        <v>221.55562382799386</v>
      </c>
      <c r="AM127" s="18">
        <v>225.72509758019447</v>
      </c>
      <c r="AN127" s="18">
        <v>232.98995347577335</v>
      </c>
      <c r="AO127" s="18">
        <v>235.25403867167233</v>
      </c>
      <c r="AP127" s="18">
        <v>237.22037568205593</v>
      </c>
      <c r="AQ127" s="18">
        <v>228.45778646403551</v>
      </c>
      <c r="AR127" s="18">
        <v>227.74638811475037</v>
      </c>
      <c r="AS127" s="18">
        <v>228.25895462203025</v>
      </c>
      <c r="AT127" s="18">
        <v>227.84030868333576</v>
      </c>
      <c r="AU127" s="18">
        <v>228.73355323988199</v>
      </c>
      <c r="AV127" s="18">
        <v>230.53003390282393</v>
      </c>
      <c r="AW127" s="18">
        <v>234.03806705498695</v>
      </c>
      <c r="AX127" s="18">
        <v>232.57230669206382</v>
      </c>
      <c r="AY127" s="18">
        <v>218.50120703899861</v>
      </c>
      <c r="AZ127" s="18">
        <v>213.57337465322016</v>
      </c>
      <c r="BA127" s="18">
        <v>211.7369277908802</v>
      </c>
      <c r="BB127" s="18">
        <v>209.01722792184353</v>
      </c>
      <c r="BC127" s="18">
        <v>219.67721245628596</v>
      </c>
      <c r="BD127" s="18">
        <v>224.8228606287837</v>
      </c>
      <c r="BE127" s="18">
        <v>228.58967492204903</v>
      </c>
      <c r="BF127" s="18">
        <v>231.50321085816623</v>
      </c>
      <c r="BG127" s="18">
        <v>224.89679809767006</v>
      </c>
      <c r="BH127" s="18">
        <v>220.62940715694427</v>
      </c>
      <c r="BI127" s="18">
        <v>215.52772180378437</v>
      </c>
      <c r="BJ127" s="18">
        <v>201.02698550719023</v>
      </c>
      <c r="BK127" s="18">
        <v>203.58482226866485</v>
      </c>
      <c r="BL127" s="18">
        <v>230.1303719088435</v>
      </c>
      <c r="BM127" s="18">
        <v>250.64202459490301</v>
      </c>
      <c r="BN127" s="18">
        <v>263.6100571445823</v>
      </c>
      <c r="BO127" s="18">
        <v>283.17551005989316</v>
      </c>
      <c r="BP127" s="18">
        <v>293.40385964083669</v>
      </c>
      <c r="BQ127" s="18">
        <v>292.71444270122049</v>
      </c>
      <c r="BR127" s="18">
        <v>297.6262886072397</v>
      </c>
      <c r="BS127" s="18">
        <v>311.67940347057578</v>
      </c>
      <c r="BT127" s="18">
        <v>330.21572675138714</v>
      </c>
      <c r="BU127" s="18">
        <v>328.66903483468292</v>
      </c>
      <c r="BV127" s="18">
        <v>341.52516202604772</v>
      </c>
      <c r="BW127" s="18">
        <v>353.60594494909043</v>
      </c>
      <c r="BX127" s="18">
        <v>410.1741035770774</v>
      </c>
      <c r="BY127" s="18">
        <v>417.77967132252451</v>
      </c>
      <c r="BZ127" s="18">
        <v>400.44133486866946</v>
      </c>
      <c r="CA127" s="18">
        <v>407.56431075638534</v>
      </c>
      <c r="CB127" s="18">
        <v>411.4130557584167</v>
      </c>
      <c r="CC127" s="18">
        <v>337.94419055998327</v>
      </c>
      <c r="CD127" s="18">
        <v>285.25175411862136</v>
      </c>
      <c r="CE127" s="18">
        <v>240.90625842154029</v>
      </c>
      <c r="CF127" s="18">
        <v>241.05613166928291</v>
      </c>
      <c r="CG127" s="18">
        <v>206.66221962231396</v>
      </c>
      <c r="CH127" s="18">
        <v>207.07487063109875</v>
      </c>
      <c r="CI127" s="18">
        <v>213.80717691969872</v>
      </c>
      <c r="CJ127" s="18">
        <v>164.34900516462326</v>
      </c>
      <c r="CK127" s="18">
        <v>140.48618665903805</v>
      </c>
      <c r="CL127" s="18">
        <v>134.98483931189776</v>
      </c>
      <c r="CM127" s="18">
        <v>138.63475247192383</v>
      </c>
      <c r="CN127" s="18">
        <v>153.5960992165804</v>
      </c>
      <c r="CO127" s="18">
        <v>150.07807451456787</v>
      </c>
      <c r="CP127" s="18">
        <v>131.44583235520122</v>
      </c>
      <c r="CQ127" s="18">
        <v>118.41685135143995</v>
      </c>
      <c r="CR127" s="18">
        <v>114.65503283309936</v>
      </c>
      <c r="CS127" s="18">
        <v>108.69107672792673</v>
      </c>
      <c r="CT127" s="18">
        <v>101.1054920821786</v>
      </c>
      <c r="CU127" s="18">
        <v>103.48448010134697</v>
      </c>
      <c r="CV127" s="18">
        <v>106.33207180845737</v>
      </c>
      <c r="CW127" s="18">
        <v>108.40032262730598</v>
      </c>
      <c r="CX127" s="18">
        <v>108.29441219890117</v>
      </c>
      <c r="CY127" s="18">
        <v>109.32953676331043</v>
      </c>
      <c r="CZ127" s="18">
        <v>110.60645683407783</v>
      </c>
      <c r="DA127" s="18">
        <v>110.04493173253536</v>
      </c>
      <c r="DB127" s="18">
        <v>111.17997179543973</v>
      </c>
      <c r="DC127" s="18">
        <v>111.38779603230954</v>
      </c>
      <c r="DD127" s="18">
        <v>110.44459372651576</v>
      </c>
      <c r="DE127" s="18">
        <v>107.65695131850244</v>
      </c>
      <c r="DF127" s="18">
        <v>110.37065625762939</v>
      </c>
      <c r="DG127" s="18">
        <v>115.14561793071032</v>
      </c>
      <c r="DH127" s="18">
        <v>123.92918940341474</v>
      </c>
      <c r="DI127" s="18">
        <v>125.05623622643948</v>
      </c>
      <c r="DJ127" s="18">
        <v>122.79015272057057</v>
      </c>
      <c r="DK127" s="18">
        <v>120.37419596695899</v>
      </c>
      <c r="DL127" s="18">
        <v>122.33653635740279</v>
      </c>
      <c r="DM127" s="18">
        <v>125.26306130832434</v>
      </c>
      <c r="DN127" s="18">
        <v>115.70314641231299</v>
      </c>
      <c r="DO127" s="18">
        <v>112.05023578733206</v>
      </c>
      <c r="DP127" s="18">
        <v>108.76201673185825</v>
      </c>
      <c r="DQ127" s="18">
        <v>108.87592040014268</v>
      </c>
      <c r="DR127" s="18">
        <v>108.01764626806974</v>
      </c>
      <c r="DS127" s="18">
        <v>108.72704630738497</v>
      </c>
      <c r="DT127" s="18">
        <v>113.18327754026652</v>
      </c>
      <c r="DU127" s="18">
        <v>115.26551652890444</v>
      </c>
      <c r="DV127" s="18">
        <v>114.09650519651174</v>
      </c>
      <c r="DW127" s="18">
        <v>112.58678201425076</v>
      </c>
      <c r="DX127" s="18">
        <v>114.22339787960051</v>
      </c>
      <c r="DY127" s="18">
        <v>113.40708825689555</v>
      </c>
      <c r="DZ127" s="18">
        <v>116.94709436857701</v>
      </c>
      <c r="EA127" s="18">
        <v>116.24468841415644</v>
      </c>
      <c r="EB127" s="18">
        <v>114.90182411438226</v>
      </c>
      <c r="EC127" s="18">
        <v>114.34529478776454</v>
      </c>
      <c r="ED127" s="18">
        <v>111.10803263652325</v>
      </c>
      <c r="EE127" s="18">
        <v>110.7193613473773</v>
      </c>
      <c r="EF127" s="18">
        <v>109.83311087572575</v>
      </c>
      <c r="EG127" s="18">
        <v>112.78761216622591</v>
      </c>
      <c r="EH127" s="18">
        <v>113.47902741581201</v>
      </c>
      <c r="EI127" s="18">
        <v>113.703837287426</v>
      </c>
      <c r="EJ127" s="18">
        <v>114.55911395454407</v>
      </c>
      <c r="EK127" s="18">
        <v>114.35928295755387</v>
      </c>
      <c r="EL127" s="18">
        <v>116.13178390085697</v>
      </c>
      <c r="EM127" s="18">
        <v>118.07713865655661</v>
      </c>
      <c r="EN127" s="18">
        <v>118.57971361398698</v>
      </c>
      <c r="EO127" s="18">
        <v>119.60584578353166</v>
      </c>
      <c r="EP127" s="18">
        <v>123.71437108165026</v>
      </c>
      <c r="EQ127" s="18">
        <v>126.34114953708648</v>
      </c>
      <c r="ER127" s="18">
        <v>124.39179816144704</v>
      </c>
      <c r="ES127" s="18">
        <v>127.15346253985166</v>
      </c>
      <c r="ET127" s="18">
        <v>128.53629303902389</v>
      </c>
      <c r="EU127" s="18">
        <v>130.85533175909521</v>
      </c>
      <c r="EV127" s="18">
        <v>135.68524695634844</v>
      </c>
      <c r="EW127" s="18">
        <v>136.63644250202179</v>
      </c>
      <c r="EX127" s="18">
        <v>130.96523880743979</v>
      </c>
      <c r="EY127" s="18">
        <v>135.326550316751</v>
      </c>
      <c r="EZ127" s="18">
        <v>137.63759579694269</v>
      </c>
      <c r="FA127" s="18">
        <v>137.14701069933176</v>
      </c>
      <c r="FB127" s="18">
        <v>135.87009062856438</v>
      </c>
      <c r="FC127" s="18">
        <v>140.95978612190487</v>
      </c>
      <c r="FD127" s="18">
        <v>146.78086306422949</v>
      </c>
      <c r="FE127" s="18">
        <v>146.41816980469227</v>
      </c>
      <c r="FF127" s="18">
        <v>147.25945830202102</v>
      </c>
      <c r="FG127" s="18">
        <v>143.41570907491447</v>
      </c>
      <c r="FH127" s="18">
        <v>202.80048560547829</v>
      </c>
      <c r="FI127" s="18">
        <v>132.29511409240962</v>
      </c>
      <c r="FJ127" s="18">
        <v>132.00835661172869</v>
      </c>
      <c r="FK127" s="18">
        <v>129.34860604178905</v>
      </c>
      <c r="FL127" s="18">
        <v>127.04355549150705</v>
      </c>
      <c r="FM127" s="18">
        <v>126.88369069391489</v>
      </c>
      <c r="FN127" s="18">
        <v>123.09089837104081</v>
      </c>
      <c r="FO127" s="18">
        <v>118.67763080251217</v>
      </c>
      <c r="FP127" s="18">
        <v>121.53921067941188</v>
      </c>
      <c r="FQ127" s="18">
        <v>119.95455087327957</v>
      </c>
      <c r="FR127" s="18">
        <v>124.48272126507759</v>
      </c>
      <c r="FS127" s="18">
        <v>127.78193102538586</v>
      </c>
      <c r="FT127" s="18">
        <v>128.50332092452049</v>
      </c>
      <c r="FU127" s="18">
        <v>124.65457592248917</v>
      </c>
      <c r="FV127" s="18">
        <v>121.90889802384376</v>
      </c>
      <c r="FW127" s="18">
        <v>115.83503487032652</v>
      </c>
      <c r="FX127" s="18">
        <v>117.05600226193667</v>
      </c>
      <c r="FY127" s="18">
        <v>121.66210674256087</v>
      </c>
      <c r="FZ127" s="18">
        <v>126.91466449844837</v>
      </c>
      <c r="GA127" s="18">
        <v>130.59954808294773</v>
      </c>
      <c r="GB127" s="18">
        <v>133.17836709910631</v>
      </c>
      <c r="GC127" s="18">
        <v>137.27390338242051</v>
      </c>
      <c r="GD127" s="18">
        <v>139.1802910937071</v>
      </c>
      <c r="GE127" s="18">
        <v>140.17644861370323</v>
      </c>
      <c r="GF127" s="18">
        <v>143.39073020029068</v>
      </c>
      <c r="GG127" s="18">
        <v>146.26030331707</v>
      </c>
      <c r="GH127" s="18">
        <v>146.52907600802183</v>
      </c>
      <c r="GI127" s="18">
        <v>150.8234441333413</v>
      </c>
      <c r="GJ127" s="18">
        <v>155.5294641124606</v>
      </c>
      <c r="GK127" s="18">
        <v>157.92543776637316</v>
      </c>
      <c r="GL127" s="18">
        <v>155.48550129312275</v>
      </c>
      <c r="GM127" s="18">
        <v>157.28298111104965</v>
      </c>
      <c r="GN127" s="18">
        <v>161.77018614846469</v>
      </c>
      <c r="GO127" s="18">
        <v>153.58710682171585</v>
      </c>
      <c r="GP127" s="18">
        <v>145.88661935269832</v>
      </c>
      <c r="GQ127" s="18">
        <v>147.73705438482762</v>
      </c>
      <c r="GR127" s="18">
        <v>148.34054399573805</v>
      </c>
      <c r="GS127" s="18">
        <v>150.47274073362351</v>
      </c>
      <c r="GT127" s="18">
        <v>151.36998191010952</v>
      </c>
      <c r="GU127" s="18">
        <v>148.18667412805559</v>
      </c>
      <c r="GV127" s="18">
        <v>147.80999269872905</v>
      </c>
      <c r="GW127" s="18">
        <v>143.58756373232603</v>
      </c>
      <c r="GX127" s="18">
        <v>152.44107605397701</v>
      </c>
      <c r="GY127" s="18">
        <v>150.9663232961893</v>
      </c>
      <c r="GZ127" s="18">
        <v>143.11296511447429</v>
      </c>
      <c r="HA127" s="18">
        <v>136.34968502134086</v>
      </c>
      <c r="HB127" s="18">
        <v>132.91558933806419</v>
      </c>
      <c r="HC127" s="18">
        <v>134.75603282034399</v>
      </c>
      <c r="HD127" s="18">
        <v>158.96256064075232</v>
      </c>
      <c r="HE127" s="18">
        <v>155.97408808076381</v>
      </c>
      <c r="HF127" s="18">
        <v>152.36014450019599</v>
      </c>
      <c r="HG127" s="18">
        <v>148.89307670241595</v>
      </c>
      <c r="HH127" s="18">
        <v>142.62337917184828</v>
      </c>
      <c r="HI127" s="18">
        <v>149.88224013751744</v>
      </c>
      <c r="HJ127" s="18">
        <v>148.57434626221655</v>
      </c>
      <c r="HK127" s="18">
        <v>143.32378681629896</v>
      </c>
      <c r="HL127" s="18">
        <v>140.07153734028338</v>
      </c>
      <c r="HM127" s="18">
        <v>138.69370261603595</v>
      </c>
      <c r="HN127" s="18">
        <v>136.79830560958385</v>
      </c>
      <c r="HO127" s="18">
        <v>132.97553863716124</v>
      </c>
      <c r="HP127" s="18">
        <v>133.38818964594603</v>
      </c>
      <c r="HQ127" s="18">
        <v>132.28712085252999</v>
      </c>
      <c r="HR127" s="18">
        <v>133.48111105954646</v>
      </c>
      <c r="HS127" s="18">
        <v>142.61039015704392</v>
      </c>
      <c r="HT127" s="18">
        <v>153.07653862440586</v>
      </c>
      <c r="HU127" s="18">
        <v>157.60071239626407</v>
      </c>
      <c r="HV127" s="18">
        <v>168.55644680625201</v>
      </c>
      <c r="HW127" s="18">
        <v>172.66397294938565</v>
      </c>
      <c r="HX127" s="18">
        <v>165.1433333776593</v>
      </c>
      <c r="HY127" s="18">
        <v>159.76388293868303</v>
      </c>
      <c r="HZ127" s="18">
        <v>156.48465627807377</v>
      </c>
      <c r="IA127" s="18">
        <v>159.05248458939792</v>
      </c>
      <c r="IB127" s="18">
        <v>159.67595730000735</v>
      </c>
      <c r="IC127" s="18">
        <v>167.15862898230554</v>
      </c>
      <c r="ID127" s="18">
        <v>173.22250058597325</v>
      </c>
      <c r="IE127" s="18">
        <v>181.90315909522769</v>
      </c>
      <c r="IF127" s="18">
        <v>169.32979276460409</v>
      </c>
      <c r="IG127" s="18">
        <v>159.09045247882605</v>
      </c>
      <c r="IH127" s="18">
        <v>156.89830644184352</v>
      </c>
      <c r="II127" s="18">
        <v>156.71646023458243</v>
      </c>
      <c r="IJ127" s="18">
        <v>147.09959350442887</v>
      </c>
      <c r="IK127" s="18">
        <v>144.29496546167135</v>
      </c>
      <c r="IL127" s="18">
        <v>141.5912520723939</v>
      </c>
      <c r="IM127" s="18">
        <v>156.88032165211439</v>
      </c>
      <c r="IN127" s="18">
        <v>163.15401580262184</v>
      </c>
      <c r="IO127" s="18">
        <v>171.0063748293519</v>
      </c>
      <c r="IP127" s="18">
        <v>168.8721797814965</v>
      </c>
      <c r="IQ127" s="18">
        <v>168.21473580139875</v>
      </c>
      <c r="IR127" s="18">
        <v>156.2278734469414</v>
      </c>
      <c r="IS127" s="18">
        <v>151.52485093277693</v>
      </c>
      <c r="IT127" s="18">
        <v>153.38128089481592</v>
      </c>
      <c r="IU127" s="18">
        <v>153.20542961746455</v>
      </c>
      <c r="IV127" s="18">
        <v>153.04956143981218</v>
      </c>
      <c r="IW127" s="18">
        <v>168.29766566514968</v>
      </c>
      <c r="IX127" s="18">
        <v>171.81768867713211</v>
      </c>
      <c r="IY127" s="18">
        <v>161.10374977350236</v>
      </c>
      <c r="IZ127" s="18">
        <v>146.58103206723931</v>
      </c>
      <c r="JA127" s="18">
        <v>146.76387742948532</v>
      </c>
      <c r="JB127" s="18">
        <v>150.41279143452644</v>
      </c>
      <c r="JC127" s="18">
        <v>155.43654269886019</v>
      </c>
      <c r="JD127" s="18">
        <v>155.39457818949222</v>
      </c>
      <c r="JE127" s="18">
        <v>170.00522153443097</v>
      </c>
      <c r="JF127" s="18">
        <v>178.16731860649588</v>
      </c>
      <c r="JG127" s="18">
        <v>179.45922600203752</v>
      </c>
      <c r="JH127" s="18">
        <v>165.67588298463821</v>
      </c>
      <c r="JI127" s="18">
        <v>158.64982513046263</v>
      </c>
      <c r="JJ127" s="18">
        <v>154.40441559940575</v>
      </c>
      <c r="JK127" s="18">
        <v>155.20673705232142</v>
      </c>
      <c r="JL127" s="18">
        <v>160.34239367496968</v>
      </c>
      <c r="JM127" s="18">
        <v>173.95288287997246</v>
      </c>
      <c r="JN127" s="18">
        <v>185.41518886733056</v>
      </c>
      <c r="JO127" s="18">
        <v>187.70225462788343</v>
      </c>
      <c r="JP127" s="18">
        <v>188.6924172179699</v>
      </c>
      <c r="JQ127" s="18">
        <v>186.36738356798887</v>
      </c>
      <c r="JR127" s="18">
        <v>179.87087785583734</v>
      </c>
      <c r="JS127" s="18">
        <v>183.82553328627347</v>
      </c>
      <c r="JT127" s="18">
        <v>188.63646453881262</v>
      </c>
      <c r="JU127" s="18">
        <v>188.3207315635681</v>
      </c>
      <c r="JV127" s="18">
        <v>200.90508859902619</v>
      </c>
      <c r="JW127" s="18">
        <v>212.26947739785911</v>
      </c>
      <c r="JX127" s="18">
        <v>220.00693360131982</v>
      </c>
      <c r="JY127" s="18">
        <v>216.98249146187305</v>
      </c>
      <c r="JZ127" s="18">
        <v>213.49743887436389</v>
      </c>
      <c r="KA127" s="18">
        <v>219.56630625295639</v>
      </c>
      <c r="KB127" s="18">
        <v>224.04052227556704</v>
      </c>
      <c r="KC127" s="18">
        <v>223.54294309306144</v>
      </c>
      <c r="KD127" s="18">
        <v>222.99440700632334</v>
      </c>
      <c r="KE127" s="18">
        <v>225.67014405602217</v>
      </c>
      <c r="KF127" s="18">
        <v>227.62249289661645</v>
      </c>
      <c r="KG127" s="18">
        <v>208.22090139883755</v>
      </c>
      <c r="KH127" s="18">
        <v>207.0329061217308</v>
      </c>
      <c r="KI127" s="18">
        <v>207.2617126132846</v>
      </c>
      <c r="KJ127" s="18">
        <v>209.93345304304361</v>
      </c>
      <c r="KK127" s="18">
        <v>218.51919182872774</v>
      </c>
      <c r="KL127" s="18">
        <v>217.61395741236211</v>
      </c>
      <c r="KM127" s="18">
        <v>219.64923611670733</v>
      </c>
      <c r="KN127" s="18">
        <v>213.96904002726077</v>
      </c>
      <c r="KO127" s="18">
        <v>217.64093459695576</v>
      </c>
      <c r="KP127" s="18">
        <v>213.0847878655791</v>
      </c>
      <c r="KQ127" s="18">
        <v>197.75075631153584</v>
      </c>
      <c r="KR127" s="18">
        <v>183.85850540077686</v>
      </c>
      <c r="KS127" s="18">
        <v>182.91030732005834</v>
      </c>
      <c r="KT127" s="18">
        <v>183.24702254998684</v>
      </c>
      <c r="KU127" s="18">
        <v>189.6735874131918</v>
      </c>
      <c r="KV127" s="18">
        <v>193.12666704118251</v>
      </c>
      <c r="KW127" s="18">
        <v>196.54077962476015</v>
      </c>
      <c r="KX127" s="18">
        <v>195.58958407908676</v>
      </c>
      <c r="KY127" s="18">
        <v>195.58059168422224</v>
      </c>
      <c r="KZ127" s="18">
        <v>194.55745697963238</v>
      </c>
      <c r="LA127" s="18">
        <v>194.9281434790492</v>
      </c>
      <c r="LB127" s="18">
        <v>193.85904764515161</v>
      </c>
      <c r="LC127" s="18">
        <v>193.81108820587397</v>
      </c>
      <c r="LD127" s="18">
        <v>190.51287760055067</v>
      </c>
      <c r="LE127" s="18">
        <v>195.40374125188589</v>
      </c>
      <c r="LF127" s="18">
        <v>208.47368761003017</v>
      </c>
      <c r="LG127" s="18">
        <v>214.40467160069943</v>
      </c>
      <c r="LH127" s="18">
        <v>211.70695314133167</v>
      </c>
      <c r="LI127" s="18">
        <v>212.64416051721574</v>
      </c>
      <c r="LJ127" s="18">
        <v>212.9668875773549</v>
      </c>
      <c r="LK127" s="18">
        <v>212.47730163472892</v>
      </c>
      <c r="LL127" s="18">
        <v>210.19922826904059</v>
      </c>
      <c r="LM127" s="18">
        <v>214.67844006657603</v>
      </c>
      <c r="LN127" s="18">
        <v>213.79718536984922</v>
      </c>
      <c r="LO127" s="18">
        <v>223.47699886405468</v>
      </c>
      <c r="LP127" s="18">
        <v>232.94099488151073</v>
      </c>
      <c r="LQ127" s="18">
        <v>238.17356953769922</v>
      </c>
      <c r="LR127" s="18">
        <v>234.15296987825633</v>
      </c>
      <c r="LS127" s="18">
        <v>244.08057380872967</v>
      </c>
      <c r="LT127" s="18">
        <v>237.78489824855328</v>
      </c>
      <c r="LU127" s="18">
        <v>233.96612789607047</v>
      </c>
      <c r="LV127" s="18">
        <v>228.07810756975411</v>
      </c>
      <c r="LW127" s="18">
        <v>222.06119625037908</v>
      </c>
      <c r="LX127" s="18">
        <v>227.897260517478</v>
      </c>
      <c r="LY127" s="18">
        <v>232.63225599116089</v>
      </c>
      <c r="LZ127" s="18">
        <v>236.81671706813574</v>
      </c>
      <c r="MA127" s="18">
        <v>245.56631727135181</v>
      </c>
      <c r="MB127" s="18">
        <v>252.80519513732196</v>
      </c>
      <c r="MC127" s="18">
        <v>261.5108325212002</v>
      </c>
      <c r="MD127" s="18">
        <v>265.02486060327294</v>
      </c>
      <c r="ME127" s="18">
        <v>263.3642650182843</v>
      </c>
      <c r="MF127" s="18">
        <v>260.28686766463517</v>
      </c>
      <c r="MG127" s="18">
        <v>256.23629335564374</v>
      </c>
      <c r="MH127" s="18">
        <v>256.20232208615539</v>
      </c>
      <c r="MI127" s="18">
        <v>255.2581206253767</v>
      </c>
      <c r="MJ127" s="18">
        <v>243.98265662020444</v>
      </c>
      <c r="MK127" s="18">
        <v>246.69236493939161</v>
      </c>
      <c r="ML127" s="18">
        <v>256.17734321153165</v>
      </c>
      <c r="MM127" s="18">
        <v>264.0107182935476</v>
      </c>
      <c r="MN127" s="18">
        <v>269.82879777091745</v>
      </c>
      <c r="MO127" s="18">
        <v>265.1817279359102</v>
      </c>
      <c r="MP127" s="18">
        <v>266.44166237193343</v>
      </c>
      <c r="MQ127" s="18">
        <v>263.24936219501495</v>
      </c>
      <c r="MR127" s="18">
        <v>266.60452463448047</v>
      </c>
      <c r="MS127" s="18">
        <v>270.87391388517619</v>
      </c>
      <c r="MT127" s="18">
        <v>268.71673827266693</v>
      </c>
      <c r="MU127" s="18">
        <v>264.27749267452953</v>
      </c>
      <c r="MV127" s="18">
        <v>271.60429617917538</v>
      </c>
      <c r="MW127" s="18">
        <v>289.62505548775198</v>
      </c>
      <c r="MX127" s="18">
        <v>294.13823855477574</v>
      </c>
      <c r="MY127" s="18">
        <v>283.00065793752674</v>
      </c>
      <c r="MZ127" s="18">
        <v>269.97567355370524</v>
      </c>
      <c r="NA127" s="18">
        <v>275.4140741367936</v>
      </c>
      <c r="NB127" s="18">
        <v>292.63351114743944</v>
      </c>
      <c r="NC127" s="18">
        <v>293.44882161515949</v>
      </c>
      <c r="ND127" s="18">
        <v>295.42015440046788</v>
      </c>
      <c r="NE127" s="18">
        <v>315.90482990193368</v>
      </c>
      <c r="NF127" s="18">
        <v>320.14524365806579</v>
      </c>
      <c r="NG127" s="18">
        <v>319.85548871242997</v>
      </c>
      <c r="NH127" s="18">
        <v>318.0660021343827</v>
      </c>
      <c r="NI127" s="18">
        <v>321.6429769805074</v>
      </c>
      <c r="NJ127" s="18">
        <v>314.87170364749431</v>
      </c>
      <c r="NK127" s="18">
        <v>309.3793486952186</v>
      </c>
      <c r="NL127" s="18">
        <v>298.29871991211172</v>
      </c>
      <c r="NM127" s="18">
        <v>297.91204693293571</v>
      </c>
      <c r="NN127" s="18">
        <v>305.13993409407141</v>
      </c>
      <c r="NO127" s="18">
        <v>304.17375122362375</v>
      </c>
      <c r="NP127" s="18">
        <v>318.69546977490182</v>
      </c>
      <c r="NQ127" s="18">
        <v>316.66019107055666</v>
      </c>
      <c r="NR127" s="18">
        <v>302.73896466523411</v>
      </c>
      <c r="NS127" s="18">
        <v>306.38887782526018</v>
      </c>
      <c r="NT127" s="18">
        <v>307.23116547757388</v>
      </c>
      <c r="NU127" s="18">
        <v>314.91666562181712</v>
      </c>
      <c r="NV127" s="18">
        <v>322.25945560622216</v>
      </c>
      <c r="NW127" s="18">
        <v>323.61530892080071</v>
      </c>
      <c r="NX127" s="18">
        <v>322.99083705520633</v>
      </c>
      <c r="NY127" s="18">
        <v>312.09605109930038</v>
      </c>
      <c r="NZ127" s="18">
        <v>303.12463848942514</v>
      </c>
      <c r="OA127" s="18">
        <v>302.82888861387966</v>
      </c>
      <c r="OB127" s="18">
        <v>301.81074968421456</v>
      </c>
      <c r="OC127" s="18">
        <v>298.16783060908318</v>
      </c>
      <c r="OD127" s="18">
        <v>298.1468483543992</v>
      </c>
      <c r="OE127" s="18">
        <v>298.62144697225096</v>
      </c>
      <c r="OF127" s="18">
        <v>297.74019227552418</v>
      </c>
      <c r="OG127" s="18">
        <v>296.39832713073491</v>
      </c>
      <c r="OH127" s="18">
        <v>293.1960354039669</v>
      </c>
      <c r="OI127" s="18">
        <v>293.75056642061475</v>
      </c>
      <c r="OJ127" s="18">
        <v>293.7435723357201</v>
      </c>
      <c r="OK127" s="18">
        <v>300.47487946933506</v>
      </c>
      <c r="OL127" s="18">
        <v>314.84472646290061</v>
      </c>
      <c r="OM127" s="18">
        <v>316.30649020588402</v>
      </c>
      <c r="ON127" s="18">
        <v>312.85540888786318</v>
      </c>
      <c r="OO127" s="18">
        <v>311.34168908566238</v>
      </c>
      <c r="OP127" s="18">
        <v>303.90198106771709</v>
      </c>
      <c r="OQ127" s="18">
        <v>299.87138985842466</v>
      </c>
      <c r="OR127" s="18">
        <v>294.76370957535505</v>
      </c>
      <c r="OS127" s="18">
        <v>297.28158013743166</v>
      </c>
      <c r="OT127" s="18">
        <v>293.03417229640485</v>
      </c>
      <c r="OU127" s="18">
        <v>287.11617732053992</v>
      </c>
      <c r="OV127" s="18">
        <v>283.39432500159739</v>
      </c>
      <c r="OW127" s="18">
        <v>280.23000116425749</v>
      </c>
      <c r="OX127" s="18">
        <v>282.69491651213173</v>
      </c>
      <c r="OY127" s="18">
        <v>282.32822663265466</v>
      </c>
      <c r="OZ127" s="18">
        <v>284.60230337840318</v>
      </c>
      <c r="PA127" s="18">
        <v>294.13823855477574</v>
      </c>
      <c r="PB127" s="18">
        <v>281.06129811173673</v>
      </c>
      <c r="PC127" s="18">
        <v>270.5871564044952</v>
      </c>
      <c r="PD127" s="18">
        <v>261.13814771181342</v>
      </c>
      <c r="PE127" s="18">
        <v>252.84815880167486</v>
      </c>
      <c r="PF127" s="18">
        <v>246.25573421096803</v>
      </c>
      <c r="PG127" s="18">
        <v>244.99979639488458</v>
      </c>
      <c r="PH127" s="18">
        <v>242.67875936484336</v>
      </c>
      <c r="PI127" s="18">
        <v>236.66184804546833</v>
      </c>
      <c r="PJ127" s="18">
        <v>240.71841728436948</v>
      </c>
      <c r="PK127" s="18">
        <v>246.21177139163015</v>
      </c>
      <c r="PL127" s="18">
        <v>249.19125155675411</v>
      </c>
      <c r="PM127" s="18">
        <v>250.48016148734092</v>
      </c>
      <c r="PN127" s="18">
        <v>255.19317555135487</v>
      </c>
      <c r="PO127" s="18">
        <v>259.38363155823947</v>
      </c>
      <c r="PP127" s="18">
        <v>262.43505088227988</v>
      </c>
      <c r="PQ127" s="18">
        <v>265.49846006613973</v>
      </c>
      <c r="PR127" s="18">
        <v>271.72019815742971</v>
      </c>
      <c r="PS127" s="18">
        <v>260.62258373957872</v>
      </c>
      <c r="PT127" s="18">
        <v>259.41060874283312</v>
      </c>
      <c r="PU127" s="18">
        <v>254.86944933623076</v>
      </c>
      <c r="PV127" s="18">
        <v>241.83747086751461</v>
      </c>
      <c r="PW127" s="18">
        <v>242.18118018233776</v>
      </c>
      <c r="PX127" s="18">
        <v>239.82717103779316</v>
      </c>
      <c r="PY127" s="18">
        <v>236.72279649955036</v>
      </c>
      <c r="PZ127" s="18">
        <v>237.47016442829369</v>
      </c>
      <c r="QA127" s="18">
        <v>236.57492156177759</v>
      </c>
      <c r="QB127" s="18">
        <v>236.34711422520877</v>
      </c>
      <c r="QC127" s="18">
        <v>237.25834357148409</v>
      </c>
      <c r="QD127" s="18">
        <v>230.08940655446051</v>
      </c>
      <c r="QE127" s="18">
        <v>229.94852570158244</v>
      </c>
      <c r="QF127" s="18">
        <v>227.59951233196259</v>
      </c>
      <c r="QG127" s="18">
        <v>221.25387902253865</v>
      </c>
      <c r="QH127" s="18">
        <v>221.90932469266653</v>
      </c>
      <c r="QI127" s="18">
        <v>223.48599125891926</v>
      </c>
      <c r="QJ127" s="18">
        <v>227.76737036943436</v>
      </c>
      <c r="QK127" s="18">
        <v>225.2574930472374</v>
      </c>
      <c r="QL127" s="18">
        <v>229.88557893753054</v>
      </c>
      <c r="QM127" s="18">
        <v>226.15972999864817</v>
      </c>
      <c r="QN127" s="18">
        <v>227.72041008514168</v>
      </c>
      <c r="QO127" s="18">
        <v>225.62318377172946</v>
      </c>
      <c r="QP127" s="18">
        <v>223.49298534381387</v>
      </c>
      <c r="QQ127" s="18">
        <v>224.33926961606741</v>
      </c>
      <c r="QR127" s="18">
        <v>222.70764952564238</v>
      </c>
      <c r="QS127" s="18">
        <v>218.29038533717394</v>
      </c>
      <c r="QT127" s="18">
        <v>221.08901845002174</v>
      </c>
      <c r="QU127" s="18">
        <v>225.24050741249323</v>
      </c>
      <c r="QV127" s="18">
        <v>230.04744204509257</v>
      </c>
      <c r="QW127" s="18">
        <v>235.39691783452034</v>
      </c>
      <c r="QX127" s="18">
        <v>239.83716258764267</v>
      </c>
      <c r="QY127" s="18">
        <v>241.40483675903081</v>
      </c>
      <c r="QZ127" s="18">
        <v>246.78928297293186</v>
      </c>
      <c r="RA127" s="18">
        <v>254.1140881676078</v>
      </c>
      <c r="RB127" s="18">
        <v>260.95929896950724</v>
      </c>
      <c r="RC127" s="18">
        <v>262.26819199979309</v>
      </c>
      <c r="RD127" s="18">
        <v>261.96444888436793</v>
      </c>
      <c r="RE127" s="18">
        <v>261.6866837985516</v>
      </c>
      <c r="RF127" s="18">
        <v>259.23875408542159</v>
      </c>
      <c r="RG127" s="18">
        <v>253.03400162887573</v>
      </c>
      <c r="RH127" s="18">
        <v>249.30315691506863</v>
      </c>
      <c r="RI127" s="18">
        <v>249.6648510196209</v>
      </c>
      <c r="RJ127" s="18">
        <v>250.84685136681796</v>
      </c>
      <c r="RK127" s="18">
        <v>250.04353075891731</v>
      </c>
      <c r="RL127" s="18">
        <v>249.59391101568937</v>
      </c>
      <c r="RM127" s="18">
        <v>249.1772633869648</v>
      </c>
      <c r="RN127" s="18">
        <v>251.44534520280359</v>
      </c>
      <c r="RO127" s="18">
        <v>258.71319856333736</v>
      </c>
      <c r="RP127" s="18">
        <v>258.51536587631699</v>
      </c>
      <c r="RQ127" s="18">
        <v>258.30154670953749</v>
      </c>
      <c r="RR127" s="18">
        <v>257.18249312639233</v>
      </c>
      <c r="RS127" s="18">
        <v>251.96090917503835</v>
      </c>
      <c r="RT127" s="18">
        <v>251.4393502728939</v>
      </c>
      <c r="RU127" s="18">
        <v>243.50306222742796</v>
      </c>
      <c r="RV127" s="18">
        <v>226.63532777148484</v>
      </c>
      <c r="RW127" s="18">
        <v>225.30245502156018</v>
      </c>
      <c r="RX127" s="18">
        <v>224.45916821426152</v>
      </c>
      <c r="RY127" s="18">
        <v>225.5572395427227</v>
      </c>
      <c r="RZ127" s="18">
        <v>223.90863381755352</v>
      </c>
      <c r="SA127" s="18">
        <v>220.14082036930321</v>
      </c>
      <c r="SB127" s="18">
        <v>215.62963561224939</v>
      </c>
      <c r="SC127" s="18">
        <v>216.5918218627572</v>
      </c>
      <c r="SD127" s="18">
        <v>217.96166334712504</v>
      </c>
      <c r="SE127" s="18">
        <v>219.33250398647786</v>
      </c>
      <c r="SF127" s="18">
        <v>220.29369108200072</v>
      </c>
      <c r="SG127" s="18">
        <v>223.99556030124427</v>
      </c>
      <c r="SH127" s="18">
        <v>225.30145586657522</v>
      </c>
      <c r="SI127" s="18">
        <v>224.75691639977694</v>
      </c>
      <c r="SJ127" s="18">
        <v>224.69796625566482</v>
      </c>
      <c r="SK127" s="18">
        <v>224.65700090128183</v>
      </c>
      <c r="SL127" s="18">
        <v>225.66115166115762</v>
      </c>
      <c r="SM127" s="18">
        <v>224.35725440579654</v>
      </c>
      <c r="SN127" s="18">
        <v>222.77359375464914</v>
      </c>
      <c r="SO127" s="18">
        <v>225.18255642336607</v>
      </c>
      <c r="SP127" s="5">
        <v>226.73424411499499</v>
      </c>
      <c r="SQ127" s="5">
        <v>226.67529397088288</v>
      </c>
      <c r="SR127" s="5">
        <v>224.22836341273785</v>
      </c>
      <c r="SS127" s="5">
        <v>235.86951814240217</v>
      </c>
    </row>
    <row r="128" spans="1:513" x14ac:dyDescent="0.25">
      <c r="A128" s="5" t="s">
        <v>349</v>
      </c>
      <c r="B128" s="5" t="str">
        <f ca="1">_xlfn.XLOOKUP(A128,bonds[worksheet get],bonds[unique lookup],"-")</f>
        <v>IBESM 3 1/4 PERP nc-24</v>
      </c>
      <c r="C128" s="5" t="str">
        <f ca="1">_xlfn.XLOOKUP(A128,bonds[worksheet get],bonds[ID_ISIN],"-")</f>
        <v>XS1890845875</v>
      </c>
      <c r="D128" s="18">
        <f ca="1">_xll.BDH(A128,"blp_i_sprd_mid","-2AY",,"Dates=H","Fill=C","Sort=R","Dir=H","factor="&amp;_xlfn.XLOOKUP(A128,bonds[worksheet get],bonds[yas/blp factor]),"cols=360;rows=1")</f>
        <v>206.10597660827636</v>
      </c>
      <c r="E128" s="18">
        <v>207.71285293579103</v>
      </c>
      <c r="F128" s="18">
        <v>214.2159881439209</v>
      </c>
      <c r="G128" s="18">
        <v>215.08832203674316</v>
      </c>
      <c r="H128" s="18">
        <v>213.98806242370605</v>
      </c>
      <c r="I128" s="18">
        <v>219.06458982849122</v>
      </c>
      <c r="J128" s="18">
        <v>220.44561248779297</v>
      </c>
      <c r="K128" s="18">
        <v>217.82861080932616</v>
      </c>
      <c r="L128" s="18">
        <v>215.92957514953613</v>
      </c>
      <c r="M128" s="18">
        <v>214.06783642578125</v>
      </c>
      <c r="N128" s="18">
        <v>213.75599259948731</v>
      </c>
      <c r="O128" s="18">
        <v>214.078196685791</v>
      </c>
      <c r="P128" s="18">
        <v>207.08398515319826</v>
      </c>
      <c r="Q128" s="18">
        <v>206.21579536437986</v>
      </c>
      <c r="R128" s="18">
        <v>199.90121688842771</v>
      </c>
      <c r="S128" s="18">
        <v>194.78221241760252</v>
      </c>
      <c r="T128" s="18">
        <v>203.93446611022949</v>
      </c>
      <c r="U128" s="18">
        <v>200.92170249938965</v>
      </c>
      <c r="V128" s="18">
        <v>201.67178532409667</v>
      </c>
      <c r="W128" s="18">
        <v>182.03805657958983</v>
      </c>
      <c r="X128" s="18">
        <v>173.63692173767089</v>
      </c>
      <c r="Y128" s="18">
        <v>169.1540372314453</v>
      </c>
      <c r="Z128" s="18">
        <v>179.07295016479492</v>
      </c>
      <c r="AA128" s="18">
        <v>194.83815782165527</v>
      </c>
      <c r="AB128" s="18">
        <v>200.79634335327148</v>
      </c>
      <c r="AC128" s="18">
        <v>208.88874244689941</v>
      </c>
      <c r="AD128" s="18">
        <v>208.89910270690916</v>
      </c>
      <c r="AE128" s="18">
        <v>209.42747596740725</v>
      </c>
      <c r="AF128" s="18">
        <v>204.16653593444826</v>
      </c>
      <c r="AG128" s="18">
        <v>202.50889433288575</v>
      </c>
      <c r="AH128" s="18">
        <v>217.77473745727539</v>
      </c>
      <c r="AI128" s="18">
        <v>227.31550090026855</v>
      </c>
      <c r="AJ128" s="18">
        <v>228.90994491577146</v>
      </c>
      <c r="AK128" s="18">
        <v>232.28946173095702</v>
      </c>
      <c r="AL128" s="18">
        <v>239.16556629943847</v>
      </c>
      <c r="AM128" s="18">
        <v>246.13180513000489</v>
      </c>
      <c r="AN128" s="18">
        <v>251.91075816345216</v>
      </c>
      <c r="AO128" s="18">
        <v>255.4353186187744</v>
      </c>
      <c r="AP128" s="18">
        <v>253.68236262512207</v>
      </c>
      <c r="AQ128" s="18">
        <v>245.66766548156738</v>
      </c>
      <c r="AR128" s="18">
        <v>243.7883143157959</v>
      </c>
      <c r="AS128" s="18">
        <v>243.71579249572756</v>
      </c>
      <c r="AT128" s="18">
        <v>244.66893641662597</v>
      </c>
      <c r="AU128" s="18">
        <v>246.25405619812011</v>
      </c>
      <c r="AV128" s="18">
        <v>249.08758731079101</v>
      </c>
      <c r="AW128" s="18">
        <v>254.08952084350585</v>
      </c>
      <c r="AX128" s="18">
        <v>251.56576150512697</v>
      </c>
      <c r="AY128" s="18">
        <v>236.9277501373291</v>
      </c>
      <c r="AZ128" s="18">
        <v>232.22626414489747</v>
      </c>
      <c r="BA128" s="18">
        <v>229.14201473999023</v>
      </c>
      <c r="BB128" s="18">
        <v>228.11634899902344</v>
      </c>
      <c r="BC128" s="18">
        <v>235.43587269592285</v>
      </c>
      <c r="BD128" s="18">
        <v>238.4051232147217</v>
      </c>
      <c r="BE128" s="18">
        <v>242.59481236267089</v>
      </c>
      <c r="BF128" s="18">
        <v>244.03799658203124</v>
      </c>
      <c r="BG128" s="18">
        <v>234.47133248901369</v>
      </c>
      <c r="BH128" s="18">
        <v>227.00054899597168</v>
      </c>
      <c r="BI128" s="18">
        <v>224.06237925720214</v>
      </c>
      <c r="BJ128" s="18">
        <v>207.11713798522948</v>
      </c>
      <c r="BK128" s="18">
        <v>206.44164903259278</v>
      </c>
      <c r="BL128" s="18">
        <v>234.27034344482422</v>
      </c>
      <c r="BM128" s="18">
        <v>253.68961480712889</v>
      </c>
      <c r="BN128" s="18">
        <v>269.2942384338379</v>
      </c>
      <c r="BO128" s="18">
        <v>293.5838680267334</v>
      </c>
      <c r="BP128" s="18">
        <v>305.72298468017578</v>
      </c>
      <c r="BQ128" s="18">
        <v>310.0090242462158</v>
      </c>
      <c r="BR128" s="18">
        <v>319.18096243286135</v>
      </c>
      <c r="BS128" s="18">
        <v>338.74009730529787</v>
      </c>
      <c r="BT128" s="18">
        <v>356.55767247009277</v>
      </c>
      <c r="BU128" s="18">
        <v>355.54443904113765</v>
      </c>
      <c r="BV128" s="18">
        <v>367.35927955627437</v>
      </c>
      <c r="BW128" s="18">
        <v>379.06533734130863</v>
      </c>
      <c r="BX128" s="18">
        <v>429.14165409851074</v>
      </c>
      <c r="BY128" s="18">
        <v>436.87144409179689</v>
      </c>
      <c r="BZ128" s="18">
        <v>414.93773762512211</v>
      </c>
      <c r="CA128" s="18">
        <v>424.93849661254882</v>
      </c>
      <c r="CB128" s="18">
        <v>436.83725523376467</v>
      </c>
      <c r="CC128" s="18">
        <v>366.90446414184572</v>
      </c>
      <c r="CD128" s="18">
        <v>324.21915687561034</v>
      </c>
      <c r="CE128" s="18">
        <v>276.25633316040035</v>
      </c>
      <c r="CF128" s="18">
        <v>276.16412684631348</v>
      </c>
      <c r="CG128" s="18">
        <v>240.26789796447756</v>
      </c>
      <c r="CH128" s="18">
        <v>238.82885784912111</v>
      </c>
      <c r="CI128" s="18">
        <v>246.6394578704834</v>
      </c>
      <c r="CJ128" s="18">
        <v>189.41145362854002</v>
      </c>
      <c r="CK128" s="18">
        <v>164.438046875</v>
      </c>
      <c r="CL128" s="18">
        <v>159.37809588623048</v>
      </c>
      <c r="CM128" s="18">
        <v>164.16971614074708</v>
      </c>
      <c r="CN128" s="18">
        <v>177.41945266723633</v>
      </c>
      <c r="CO128" s="18">
        <v>173.92286491394043</v>
      </c>
      <c r="CP128" s="18">
        <v>154.46318853759766</v>
      </c>
      <c r="CQ128" s="18">
        <v>140.60737680053711</v>
      </c>
      <c r="CR128" s="18">
        <v>135.62098365783692</v>
      </c>
      <c r="CS128" s="18">
        <v>129.0432545776367</v>
      </c>
      <c r="CT128" s="18">
        <v>121.44711193847657</v>
      </c>
      <c r="CU128" s="18">
        <v>124.25785047912598</v>
      </c>
      <c r="CV128" s="18">
        <v>124.99342893981934</v>
      </c>
      <c r="CW128" s="18">
        <v>127.60939459228516</v>
      </c>
      <c r="CX128" s="18">
        <v>127.4529546661377</v>
      </c>
      <c r="CY128" s="18">
        <v>128.99352532958983</v>
      </c>
      <c r="CZ128" s="18">
        <v>130.65427500915527</v>
      </c>
      <c r="DA128" s="18">
        <v>130.48229469299315</v>
      </c>
      <c r="DB128" s="18">
        <v>131.68822895812988</v>
      </c>
      <c r="DC128" s="18">
        <v>132.83821781921387</v>
      </c>
      <c r="DD128" s="18">
        <v>131.22926943969728</v>
      </c>
      <c r="DE128" s="18">
        <v>130.22743229675294</v>
      </c>
      <c r="DF128" s="18">
        <v>132.0280454864502</v>
      </c>
      <c r="DG128" s="18">
        <v>136.95745719909667</v>
      </c>
      <c r="DH128" s="18">
        <v>144.69657142639159</v>
      </c>
      <c r="DI128" s="18">
        <v>144.78256158447266</v>
      </c>
      <c r="DJ128" s="18">
        <v>141.70452833557127</v>
      </c>
      <c r="DK128" s="18">
        <v>138.96941969299317</v>
      </c>
      <c r="DL128" s="18">
        <v>140.03963455200193</v>
      </c>
      <c r="DM128" s="18">
        <v>142.956047744751</v>
      </c>
      <c r="DN128" s="18">
        <v>134.21613240051269</v>
      </c>
      <c r="DO128" s="18">
        <v>130.75269747924804</v>
      </c>
      <c r="DP128" s="18">
        <v>127.16183135986327</v>
      </c>
      <c r="DQ128" s="18">
        <v>126.67179106140136</v>
      </c>
      <c r="DR128" s="18">
        <v>124.95820405578613</v>
      </c>
      <c r="DS128" s="18">
        <v>125.93103247070313</v>
      </c>
      <c r="DT128" s="18">
        <v>129.72081558227538</v>
      </c>
      <c r="DU128" s="18">
        <v>132.84754205322267</v>
      </c>
      <c r="DV128" s="18">
        <v>130.66049116516115</v>
      </c>
      <c r="DW128" s="18">
        <v>130.54134817504882</v>
      </c>
      <c r="DX128" s="18">
        <v>132.31709674072266</v>
      </c>
      <c r="DY128" s="18">
        <v>132.75740779113769</v>
      </c>
      <c r="DZ128" s="18">
        <v>135.9390436401367</v>
      </c>
      <c r="EA128" s="18">
        <v>134.82324363708494</v>
      </c>
      <c r="EB128" s="18">
        <v>132.95010862731934</v>
      </c>
      <c r="EC128" s="18">
        <v>133.13866535949705</v>
      </c>
      <c r="ED128" s="18">
        <v>129.82752626037598</v>
      </c>
      <c r="EE128" s="18">
        <v>129.62757324218751</v>
      </c>
      <c r="EF128" s="18">
        <v>127.77930285644531</v>
      </c>
      <c r="EG128" s="18">
        <v>131.9565596923828</v>
      </c>
      <c r="EH128" s="18">
        <v>132.06016229248047</v>
      </c>
      <c r="EI128" s="18">
        <v>132.27979980468751</v>
      </c>
      <c r="EJ128" s="18">
        <v>132.66830955505372</v>
      </c>
      <c r="EK128" s="18">
        <v>133.30857362365722</v>
      </c>
      <c r="EL128" s="18">
        <v>135.81679257202148</v>
      </c>
      <c r="EM128" s="18">
        <v>138.71041319274903</v>
      </c>
      <c r="EN128" s="18">
        <v>138.64617958068845</v>
      </c>
      <c r="EO128" s="18">
        <v>140.34111811828615</v>
      </c>
      <c r="EP128" s="18">
        <v>143.89157922363282</v>
      </c>
      <c r="EQ128" s="18">
        <v>147.48140931701661</v>
      </c>
      <c r="ER128" s="18">
        <v>145.91701005554199</v>
      </c>
      <c r="ES128" s="18">
        <v>147.77564070129395</v>
      </c>
      <c r="ET128" s="18">
        <v>149.7668826751709</v>
      </c>
      <c r="EU128" s="18">
        <v>152.21915621948241</v>
      </c>
      <c r="EV128" s="18">
        <v>157.27703515624998</v>
      </c>
      <c r="EW128" s="18">
        <v>159.06936013793947</v>
      </c>
      <c r="EX128" s="18">
        <v>152.88221286010742</v>
      </c>
      <c r="EY128" s="18">
        <v>157.54432986450195</v>
      </c>
      <c r="EZ128" s="18">
        <v>160.02975624084473</v>
      </c>
      <c r="FA128" s="18">
        <v>159.47651835632325</v>
      </c>
      <c r="FB128" s="18">
        <v>158.68706654357911</v>
      </c>
      <c r="FC128" s="18">
        <v>162.73067602539064</v>
      </c>
      <c r="FD128" s="18">
        <v>168.93647177124024</v>
      </c>
      <c r="FE128" s="18">
        <v>169.24417149353027</v>
      </c>
      <c r="FF128" s="18">
        <v>168.6246279449463</v>
      </c>
      <c r="FG128" s="18">
        <v>164.3313361968994</v>
      </c>
      <c r="FH128" s="18">
        <v>161.10307917785644</v>
      </c>
      <c r="FI128" s="18">
        <v>161.13934008789062</v>
      </c>
      <c r="FJ128" s="18">
        <v>160.20277258300783</v>
      </c>
      <c r="FK128" s="18">
        <v>157.61995976257325</v>
      </c>
      <c r="FL128" s="18">
        <v>154.70665464782715</v>
      </c>
      <c r="FM128" s="18">
        <v>154.1254440612793</v>
      </c>
      <c r="FN128" s="18">
        <v>151.309525390625</v>
      </c>
      <c r="FO128" s="18">
        <v>146.26511479187013</v>
      </c>
      <c r="FP128" s="18">
        <v>148.79819836425781</v>
      </c>
      <c r="FQ128" s="18">
        <v>147.56636344909668</v>
      </c>
      <c r="FR128" s="18">
        <v>152.45847822570801</v>
      </c>
      <c r="FS128" s="18">
        <v>156.03173190307618</v>
      </c>
      <c r="FT128" s="18">
        <v>157.27392707824708</v>
      </c>
      <c r="FU128" s="18">
        <v>151.22146318054197</v>
      </c>
      <c r="FV128" s="18">
        <v>149.36179650878907</v>
      </c>
      <c r="FW128" s="18">
        <v>146.46403178405762</v>
      </c>
      <c r="FX128" s="18">
        <v>148.83031517028809</v>
      </c>
      <c r="FY128" s="18">
        <v>152.04510385131837</v>
      </c>
      <c r="FZ128" s="18">
        <v>155.08584016418459</v>
      </c>
      <c r="GA128" s="18">
        <v>153.64058389282226</v>
      </c>
      <c r="GB128" s="18">
        <v>154.45282827758788</v>
      </c>
      <c r="GC128" s="18">
        <v>158.71193116760256</v>
      </c>
      <c r="GD128" s="18">
        <v>160.45867100524902</v>
      </c>
      <c r="GE128" s="18">
        <v>161.91428753662109</v>
      </c>
      <c r="GF128" s="18">
        <v>165.79006080627443</v>
      </c>
      <c r="GG128" s="18">
        <v>168.58422293090823</v>
      </c>
      <c r="GH128" s="18">
        <v>169.13331671142578</v>
      </c>
      <c r="GI128" s="18">
        <v>174.85736036682127</v>
      </c>
      <c r="GJ128" s="18">
        <v>179.4842524871826</v>
      </c>
      <c r="GK128" s="18">
        <v>182.09918211364746</v>
      </c>
      <c r="GL128" s="18">
        <v>179.87379826354982</v>
      </c>
      <c r="GM128" s="18">
        <v>180.81658192443848</v>
      </c>
      <c r="GN128" s="18">
        <v>184.62501350402835</v>
      </c>
      <c r="GO128" s="18">
        <v>175.14433956909181</v>
      </c>
      <c r="GP128" s="18">
        <v>171.52446472167969</v>
      </c>
      <c r="GQ128" s="18">
        <v>174.826279586792</v>
      </c>
      <c r="GR128" s="18">
        <v>175.64888423156739</v>
      </c>
      <c r="GS128" s="18">
        <v>178.01620364379883</v>
      </c>
      <c r="GT128" s="18">
        <v>178.69272862243653</v>
      </c>
      <c r="GU128" s="18">
        <v>176.08194309997558</v>
      </c>
      <c r="GV128" s="18">
        <v>174.79727085876465</v>
      </c>
      <c r="GW128" s="18">
        <v>173.01323408508301</v>
      </c>
      <c r="GX128" s="18">
        <v>180.9170764465332</v>
      </c>
      <c r="GY128" s="18">
        <v>180.02091395568848</v>
      </c>
      <c r="GZ128" s="18">
        <v>171.31829554748535</v>
      </c>
      <c r="HA128" s="18">
        <v>165.09799543762207</v>
      </c>
      <c r="HB128" s="18">
        <v>160.2110607910156</v>
      </c>
      <c r="HC128" s="18">
        <v>163.74390945434573</v>
      </c>
      <c r="HD128" s="18">
        <v>184.97415426635743</v>
      </c>
      <c r="HE128" s="18">
        <v>183.64078880310058</v>
      </c>
      <c r="HF128" s="18">
        <v>179.30916409301759</v>
      </c>
      <c r="HG128" s="18">
        <v>177.67017095947264</v>
      </c>
      <c r="HH128" s="18">
        <v>172.1036032562256</v>
      </c>
      <c r="HI128" s="18">
        <v>178.1726435699463</v>
      </c>
      <c r="HJ128" s="18">
        <v>178.74452992248536</v>
      </c>
      <c r="HK128" s="18">
        <v>173.59237261962892</v>
      </c>
      <c r="HL128" s="18">
        <v>170.98573120117186</v>
      </c>
      <c r="HM128" s="18">
        <v>168.78417594909666</v>
      </c>
      <c r="HN128" s="18">
        <v>167.6549076080322</v>
      </c>
      <c r="HO128" s="18">
        <v>163.92314195251467</v>
      </c>
      <c r="HP128" s="18">
        <v>162.50793043518067</v>
      </c>
      <c r="HQ128" s="18">
        <v>161.86973841857912</v>
      </c>
      <c r="HR128" s="18">
        <v>161.59415550231932</v>
      </c>
      <c r="HS128" s="18">
        <v>169.57466378784179</v>
      </c>
      <c r="HT128" s="18">
        <v>178.8709250946045</v>
      </c>
      <c r="HU128" s="18">
        <v>182.2121089477539</v>
      </c>
      <c r="HV128" s="18">
        <v>192.50399124145508</v>
      </c>
      <c r="HW128" s="18">
        <v>195.92494909667968</v>
      </c>
      <c r="HX128" s="18">
        <v>186.22981777954101</v>
      </c>
      <c r="HY128" s="18">
        <v>179.22524598693846</v>
      </c>
      <c r="HZ128" s="18">
        <v>175.15055572509766</v>
      </c>
      <c r="IA128" s="18">
        <v>177.46710986328125</v>
      </c>
      <c r="IB128" s="18">
        <v>179.68006140136717</v>
      </c>
      <c r="IC128" s="18">
        <v>187.43886012268067</v>
      </c>
      <c r="ID128" s="18">
        <v>193.75861872863769</v>
      </c>
      <c r="IE128" s="18">
        <v>197.94934390258788</v>
      </c>
      <c r="IF128" s="18">
        <v>184.11425268554686</v>
      </c>
      <c r="IG128" s="18">
        <v>174.36628404235839</v>
      </c>
      <c r="IH128" s="18">
        <v>171.03028031921386</v>
      </c>
      <c r="II128" s="18">
        <v>171.28721476745605</v>
      </c>
      <c r="IJ128" s="18">
        <v>161.38902235412596</v>
      </c>
      <c r="IK128" s="18">
        <v>159.48377053833008</v>
      </c>
      <c r="IL128" s="18">
        <v>160.17790795898438</v>
      </c>
      <c r="IM128" s="18">
        <v>169.65132971191406</v>
      </c>
      <c r="IN128" s="18">
        <v>176.726351272583</v>
      </c>
      <c r="IO128" s="18">
        <v>180.8766714324951</v>
      </c>
      <c r="IP128" s="18">
        <v>179.30812806701661</v>
      </c>
      <c r="IQ128" s="18">
        <v>176.97292546081542</v>
      </c>
      <c r="IR128" s="18">
        <v>167.97814772033692</v>
      </c>
      <c r="IS128" s="18">
        <v>163.72940509033202</v>
      </c>
      <c r="IT128" s="18">
        <v>163.19170759582519</v>
      </c>
      <c r="IU128" s="18">
        <v>162.75657667541506</v>
      </c>
      <c r="IV128" s="18">
        <v>164.73642236328126</v>
      </c>
      <c r="IW128" s="18">
        <v>178.63160308837888</v>
      </c>
      <c r="IX128" s="18">
        <v>182.31571154785155</v>
      </c>
      <c r="IY128" s="18">
        <v>175.45100326538085</v>
      </c>
      <c r="IZ128" s="18">
        <v>166.49145040893555</v>
      </c>
      <c r="JA128" s="18">
        <v>167.89215756225587</v>
      </c>
      <c r="JB128" s="18">
        <v>172.08702684020997</v>
      </c>
      <c r="JC128" s="18">
        <v>176.55644300842286</v>
      </c>
      <c r="JD128" s="18">
        <v>178.9683115386963</v>
      </c>
      <c r="JE128" s="18">
        <v>190.33040869140623</v>
      </c>
      <c r="JF128" s="18">
        <v>199.31171809387206</v>
      </c>
      <c r="JG128" s="18">
        <v>202.36695877075198</v>
      </c>
      <c r="JH128" s="18">
        <v>200.09184567260741</v>
      </c>
      <c r="JI128" s="18">
        <v>193.57006199645997</v>
      </c>
      <c r="JJ128" s="18">
        <v>190.83909745788574</v>
      </c>
      <c r="JK128" s="18">
        <v>189.33685975646972</v>
      </c>
      <c r="JL128" s="18">
        <v>192.73088093566895</v>
      </c>
      <c r="JM128" s="18">
        <v>208.83383306884767</v>
      </c>
      <c r="JN128" s="18">
        <v>215.38358944702148</v>
      </c>
      <c r="JO128" s="18">
        <v>218.27513801574707</v>
      </c>
      <c r="JP128" s="18">
        <v>219.63751220703125</v>
      </c>
      <c r="JQ128" s="18">
        <v>216.40821916198732</v>
      </c>
      <c r="JR128" s="18">
        <v>207.70249267578123</v>
      </c>
      <c r="JS128" s="18">
        <v>212.94167616271974</v>
      </c>
      <c r="JT128" s="18">
        <v>219.6002152709961</v>
      </c>
      <c r="JU128" s="18">
        <v>219.96282437133789</v>
      </c>
      <c r="JV128" s="18">
        <v>227.4159954223633</v>
      </c>
      <c r="JW128" s="18">
        <v>238.45692451477049</v>
      </c>
      <c r="JX128" s="18">
        <v>246.00644598388672</v>
      </c>
      <c r="JY128" s="18">
        <v>243.33349890136719</v>
      </c>
      <c r="JZ128" s="18">
        <v>239.91875720214844</v>
      </c>
      <c r="KA128" s="18">
        <v>242.96570967102051</v>
      </c>
      <c r="KB128" s="18">
        <v>243.00922276306153</v>
      </c>
      <c r="KC128" s="18">
        <v>241.96594458007812</v>
      </c>
      <c r="KD128" s="18">
        <v>241.73387475585938</v>
      </c>
      <c r="KE128" s="18">
        <v>243.01233084106445</v>
      </c>
      <c r="KF128" s="18">
        <v>230.62249589538575</v>
      </c>
      <c r="KG128" s="18">
        <v>225.39470869445799</v>
      </c>
      <c r="KH128" s="18">
        <v>224.92228083801268</v>
      </c>
      <c r="KI128" s="18">
        <v>224.20742289733886</v>
      </c>
      <c r="KJ128" s="18">
        <v>225.43511370849609</v>
      </c>
      <c r="KK128" s="18">
        <v>231.5176223602295</v>
      </c>
      <c r="KL128" s="18">
        <v>228.92652133178711</v>
      </c>
      <c r="KM128" s="18">
        <v>231.97140174865723</v>
      </c>
      <c r="KN128" s="18">
        <v>226.13443125915526</v>
      </c>
      <c r="KO128" s="18">
        <v>230.13763572692869</v>
      </c>
      <c r="KP128" s="18">
        <v>224.12454081726074</v>
      </c>
      <c r="KQ128" s="18">
        <v>210.18584700012207</v>
      </c>
      <c r="KR128" s="18">
        <v>197.98871289062501</v>
      </c>
      <c r="KS128" s="18">
        <v>197.29353944396971</v>
      </c>
      <c r="KT128" s="18">
        <v>197.71312997436522</v>
      </c>
      <c r="KU128" s="18">
        <v>201.09782691955564</v>
      </c>
      <c r="KV128" s="18">
        <v>205.2429669494629</v>
      </c>
      <c r="KW128" s="18">
        <v>208.15938014221192</v>
      </c>
      <c r="KX128" s="18">
        <v>207.2010560913086</v>
      </c>
      <c r="KY128" s="18">
        <v>209.25756770324708</v>
      </c>
      <c r="KZ128" s="18">
        <v>207.0850211791992</v>
      </c>
      <c r="LA128" s="18">
        <v>207.88172517395017</v>
      </c>
      <c r="LB128" s="18">
        <v>204.11680668640136</v>
      </c>
      <c r="LC128" s="18">
        <v>205.51233370971681</v>
      </c>
      <c r="LD128" s="18">
        <v>202.09344790649413</v>
      </c>
      <c r="LE128" s="18">
        <v>209.06797494506836</v>
      </c>
      <c r="LF128" s="18">
        <v>223.81373301696777</v>
      </c>
      <c r="LG128" s="18">
        <v>229.75741418457031</v>
      </c>
      <c r="LH128" s="18">
        <v>227.42324760437009</v>
      </c>
      <c r="LI128" s="18">
        <v>227.42428363037109</v>
      </c>
      <c r="LJ128" s="18">
        <v>226.73325428771972</v>
      </c>
      <c r="LK128" s="18">
        <v>226.12925112915039</v>
      </c>
      <c r="LL128" s="18">
        <v>225.60916607666016</v>
      </c>
      <c r="LM128" s="18">
        <v>229.32228326416018</v>
      </c>
      <c r="LN128" s="18">
        <v>229.71390109252928</v>
      </c>
      <c r="LO128" s="18">
        <v>238.51286991882324</v>
      </c>
      <c r="LP128" s="18">
        <v>244.61920716857909</v>
      </c>
      <c r="LQ128" s="18">
        <v>250.94310987854004</v>
      </c>
      <c r="LR128" s="18">
        <v>250.46757394409181</v>
      </c>
      <c r="LS128" s="18">
        <v>257.78502558898924</v>
      </c>
      <c r="LT128" s="18">
        <v>253.53628295898437</v>
      </c>
      <c r="LU128" s="18">
        <v>249.32898136901855</v>
      </c>
      <c r="LV128" s="18">
        <v>241.68725358581543</v>
      </c>
      <c r="LW128" s="18">
        <v>234.59151150512696</v>
      </c>
      <c r="LX128" s="18">
        <v>242.4445885925293</v>
      </c>
      <c r="LY128" s="18">
        <v>249.78586883544921</v>
      </c>
      <c r="LZ128" s="18">
        <v>251.20626048278808</v>
      </c>
      <c r="MA128" s="18">
        <v>256.70859457397461</v>
      </c>
      <c r="MB128" s="18">
        <v>261.57377267456053</v>
      </c>
      <c r="MC128" s="18">
        <v>271.71853927612301</v>
      </c>
      <c r="MD128" s="18">
        <v>280.10413372802731</v>
      </c>
      <c r="ME128" s="18">
        <v>277.2084410552979</v>
      </c>
      <c r="MF128" s="18">
        <v>273.6766284179688</v>
      </c>
      <c r="MG128" s="18">
        <v>269.02487167358402</v>
      </c>
      <c r="MH128" s="18">
        <v>270.32508430480959</v>
      </c>
      <c r="MI128" s="18">
        <v>270.92805143737792</v>
      </c>
      <c r="MJ128" s="18">
        <v>260.88688743591308</v>
      </c>
      <c r="MK128" s="18">
        <v>266.4762477111816</v>
      </c>
      <c r="ML128" s="18">
        <v>277.83316473388675</v>
      </c>
      <c r="MM128" s="18">
        <v>286.78753746032714</v>
      </c>
      <c r="MN128" s="18">
        <v>292.02257684326173</v>
      </c>
      <c r="MO128" s="18">
        <v>288.06702957153323</v>
      </c>
      <c r="MP128" s="18">
        <v>287.3190187988281</v>
      </c>
      <c r="MQ128" s="18">
        <v>284.69269288635252</v>
      </c>
      <c r="MR128" s="18">
        <v>287.23406466674805</v>
      </c>
      <c r="MS128" s="18">
        <v>291.91483013916019</v>
      </c>
      <c r="MT128" s="18">
        <v>293.15080915832522</v>
      </c>
      <c r="MU128" s="18">
        <v>285.0553019866943</v>
      </c>
      <c r="MV128" s="18">
        <v>291.03938816833494</v>
      </c>
      <c r="MW128" s="18">
        <v>301.88347232055668</v>
      </c>
      <c r="MX128" s="18">
        <v>308.76890112304687</v>
      </c>
      <c r="MY128" s="18">
        <v>304.74186805725094</v>
      </c>
      <c r="MZ128" s="18"/>
      <c r="NA128" s="18"/>
      <c r="NB128" s="18"/>
      <c r="NC128" s="18"/>
      <c r="ND128" s="18"/>
      <c r="NE128" s="18"/>
      <c r="NF128" s="18"/>
      <c r="NG128" s="18"/>
      <c r="NH128" s="18"/>
      <c r="NI128" s="18"/>
      <c r="NJ128" s="18"/>
      <c r="NK128" s="18"/>
      <c r="NL128" s="18"/>
      <c r="NM128" s="18"/>
      <c r="NN128" s="18"/>
      <c r="NO128" s="18"/>
      <c r="NP128" s="18"/>
      <c r="NQ128" s="18"/>
      <c r="NR128" s="18"/>
      <c r="NS128" s="18"/>
      <c r="NT128" s="18"/>
      <c r="NU128" s="18"/>
      <c r="NV128" s="18"/>
      <c r="NW128" s="18"/>
      <c r="NX128" s="18"/>
      <c r="NY128" s="18"/>
      <c r="NZ128" s="18"/>
      <c r="OA128" s="18"/>
      <c r="OB128" s="18"/>
      <c r="OC128" s="18"/>
      <c r="OD128" s="18"/>
      <c r="OE128" s="18"/>
      <c r="OF128" s="18"/>
      <c r="OG128" s="18"/>
      <c r="OH128" s="18"/>
      <c r="OI128" s="18"/>
      <c r="OJ128" s="18"/>
      <c r="OK128" s="18"/>
      <c r="OL128" s="18"/>
      <c r="OM128" s="18"/>
      <c r="ON128" s="18"/>
      <c r="OO128" s="18"/>
      <c r="OP128" s="18"/>
      <c r="OQ128" s="18"/>
      <c r="OR128" s="18"/>
      <c r="OS128" s="18"/>
      <c r="OT128" s="18"/>
      <c r="OU128" s="18"/>
      <c r="OV128" s="18"/>
      <c r="OW128" s="18"/>
      <c r="OX128" s="18"/>
      <c r="OY128" s="18"/>
      <c r="OZ128" s="18"/>
      <c r="PA128" s="18"/>
      <c r="PB128" s="18"/>
      <c r="PC128" s="18"/>
      <c r="PD128" s="18"/>
      <c r="PE128" s="18"/>
      <c r="PF128" s="18"/>
      <c r="PG128" s="18"/>
      <c r="PH128" s="18"/>
      <c r="PI128" s="18"/>
      <c r="PJ128" s="18"/>
      <c r="PK128" s="18"/>
      <c r="PL128" s="18"/>
      <c r="PM128" s="18"/>
      <c r="PN128" s="18"/>
      <c r="PO128" s="18"/>
      <c r="PP128" s="18"/>
      <c r="PQ128" s="18"/>
      <c r="PR128" s="18"/>
      <c r="PS128" s="18"/>
      <c r="PT128" s="18"/>
      <c r="PU128" s="18"/>
      <c r="PV128" s="18"/>
      <c r="PW128" s="18"/>
      <c r="PX128" s="18"/>
      <c r="PY128" s="18"/>
      <c r="PZ128" s="18"/>
      <c r="QA128" s="18"/>
      <c r="QB128" s="18"/>
      <c r="QC128" s="18"/>
      <c r="QD128" s="18"/>
      <c r="QE128" s="18"/>
      <c r="QF128" s="18"/>
      <c r="QG128" s="18"/>
      <c r="QH128" s="18"/>
      <c r="QI128" s="18"/>
      <c r="QJ128" s="18"/>
      <c r="QK128" s="18"/>
      <c r="QL128" s="18"/>
      <c r="QM128" s="18"/>
      <c r="QN128" s="18"/>
      <c r="QO128" s="18"/>
      <c r="QP128" s="18"/>
      <c r="QQ128" s="18"/>
      <c r="QR128" s="18"/>
      <c r="QS128" s="18"/>
      <c r="QT128" s="18"/>
      <c r="QU128" s="18"/>
      <c r="QV128" s="18"/>
      <c r="QW128" s="18"/>
      <c r="QX128" s="18"/>
      <c r="QY128" s="18"/>
      <c r="QZ128" s="18"/>
      <c r="RA128" s="18"/>
      <c r="RB128" s="18"/>
      <c r="RC128" s="18"/>
      <c r="RD128" s="18"/>
      <c r="RE128" s="18"/>
      <c r="RF128" s="18"/>
      <c r="RG128" s="18"/>
      <c r="RH128" s="18"/>
      <c r="RI128" s="18"/>
      <c r="RJ128" s="18"/>
      <c r="RK128" s="18"/>
      <c r="RL128" s="18"/>
      <c r="RM128" s="18"/>
      <c r="RN128" s="18"/>
      <c r="RO128" s="18"/>
      <c r="RP128" s="18"/>
      <c r="RQ128" s="18"/>
      <c r="RR128" s="18"/>
      <c r="RS128" s="18"/>
      <c r="RT128" s="18"/>
      <c r="RU128" s="18"/>
      <c r="RV128" s="18"/>
      <c r="RW128" s="18"/>
      <c r="RX128" s="18"/>
      <c r="RY128" s="18"/>
      <c r="RZ128" s="18"/>
      <c r="SA128" s="18"/>
      <c r="SB128" s="18"/>
      <c r="SC128" s="18"/>
      <c r="SD128" s="18"/>
      <c r="SE128" s="18"/>
      <c r="SF128" s="18"/>
      <c r="SG128" s="18"/>
      <c r="SH128" s="18"/>
      <c r="SI128" s="18"/>
      <c r="SJ128" s="18"/>
      <c r="SK128" s="18"/>
      <c r="SL128" s="18"/>
      <c r="SM128" s="18"/>
      <c r="SN128" s="18"/>
      <c r="SO128" s="18"/>
    </row>
    <row r="129" spans="1:513" x14ac:dyDescent="0.25">
      <c r="A129" s="5" t="s">
        <v>53</v>
      </c>
      <c r="B129" s="5" t="str">
        <f ca="1">_xlfn.XLOOKUP(A129,bonds[worksheet get],bonds[unique lookup],"-")</f>
        <v>NTGYSM 4 1/8 PERP nc-22</v>
      </c>
      <c r="C129" s="5" t="str">
        <f ca="1">_xlfn.XLOOKUP(A129,bonds[worksheet get],bonds[ID_ISIN],"-")</f>
        <v>XS1139494493</v>
      </c>
      <c r="D129" s="18">
        <f ca="1">_xll.BDH(A129,"blp_i_sprd_mid","-2AY",,"Dates=H","Fill=C","Sort=R","Dir=H","factor="&amp;_xlfn.XLOOKUP(A129,bonds[worksheet get],bonds[yas/blp factor]),"cols=510;rows=1")</f>
        <v>302.55902153182029</v>
      </c>
      <c r="E129" s="18">
        <v>304.12959412884715</v>
      </c>
      <c r="F129" s="18">
        <v>312.49898766911031</v>
      </c>
      <c r="G129" s="18">
        <v>315.67110471463207</v>
      </c>
      <c r="H129" s="18">
        <v>319.88327651429177</v>
      </c>
      <c r="I129" s="18">
        <v>321.19808156371118</v>
      </c>
      <c r="J129" s="18">
        <v>322.97246892523765</v>
      </c>
      <c r="K129" s="18">
        <v>322.62778219115734</v>
      </c>
      <c r="L129" s="18">
        <v>322.61079762744902</v>
      </c>
      <c r="M129" s="18">
        <v>320.45175985252854</v>
      </c>
      <c r="N129" s="18">
        <v>317.24267640364172</v>
      </c>
      <c r="O129" s="18">
        <v>320.73849925160403</v>
      </c>
      <c r="P129" s="18">
        <v>316.67319397342209</v>
      </c>
      <c r="Q129" s="18">
        <v>315.66810743868348</v>
      </c>
      <c r="R129" s="18">
        <v>306.80616155087944</v>
      </c>
      <c r="S129" s="18">
        <v>298.17300772714617</v>
      </c>
      <c r="T129" s="18">
        <v>320.42178709304335</v>
      </c>
      <c r="U129" s="18">
        <v>312.48200310540199</v>
      </c>
      <c r="V129" s="18">
        <v>312.86065896689888</v>
      </c>
      <c r="W129" s="18">
        <v>303.42223700499534</v>
      </c>
      <c r="X129" s="18">
        <v>294.41941914761065</v>
      </c>
      <c r="Y129" s="18">
        <v>281.3752742196321</v>
      </c>
      <c r="Z129" s="18">
        <v>286.40969872117046</v>
      </c>
      <c r="AA129" s="18">
        <v>313.65193981730937</v>
      </c>
      <c r="AB129" s="18">
        <v>327.38745639741421</v>
      </c>
      <c r="AC129" s="18">
        <v>342.74749654161934</v>
      </c>
      <c r="AD129" s="18">
        <v>341.35775959348678</v>
      </c>
      <c r="AE129" s="18">
        <v>340.79027534723286</v>
      </c>
      <c r="AF129" s="18">
        <v>336.53614168429374</v>
      </c>
      <c r="AG129" s="18">
        <v>338.5772866052389</v>
      </c>
      <c r="AH129" s="18">
        <v>367.2272483052015</v>
      </c>
      <c r="AI129" s="18">
        <v>372.59636862099171</v>
      </c>
      <c r="AJ129" s="18">
        <v>386.7305229022503</v>
      </c>
      <c r="AK129" s="18">
        <v>391.24941594064239</v>
      </c>
      <c r="AL129" s="18">
        <v>400.04642084956174</v>
      </c>
      <c r="AM129" s="18">
        <v>406.26876571869849</v>
      </c>
      <c r="AN129" s="18">
        <v>419.96631680345536</v>
      </c>
      <c r="AO129" s="18">
        <v>425.2375261049271</v>
      </c>
      <c r="AP129" s="18">
        <v>425.53825279176237</v>
      </c>
      <c r="AQ129" s="18">
        <v>408.26095513248447</v>
      </c>
      <c r="AR129" s="18">
        <v>402.63506817710396</v>
      </c>
      <c r="AS129" s="18">
        <v>403.69210749495033</v>
      </c>
      <c r="AT129" s="18">
        <v>411.04642358064655</v>
      </c>
      <c r="AU129" s="18">
        <v>400.60791054391859</v>
      </c>
      <c r="AV129" s="18">
        <v>397.03815488922595</v>
      </c>
      <c r="AW129" s="18">
        <v>396.55459436953072</v>
      </c>
      <c r="AX129" s="18">
        <v>394.29864467227458</v>
      </c>
      <c r="AY129" s="18">
        <v>366.99645805716511</v>
      </c>
      <c r="AZ129" s="18">
        <v>353.29491060447691</v>
      </c>
      <c r="BA129" s="18">
        <v>348.97383777868748</v>
      </c>
      <c r="BB129" s="18">
        <v>350.65431049382687</v>
      </c>
      <c r="BC129" s="18">
        <v>363.4796542775631</v>
      </c>
      <c r="BD129" s="18">
        <v>369.27938323795797</v>
      </c>
      <c r="BE129" s="18">
        <v>370.79100940799714</v>
      </c>
      <c r="BF129" s="18">
        <v>373.15985649931434</v>
      </c>
      <c r="BG129" s="18">
        <v>360.18265073418615</v>
      </c>
      <c r="BH129" s="18">
        <v>357.19136933755874</v>
      </c>
      <c r="BI129" s="18">
        <v>355.42897107982634</v>
      </c>
      <c r="BJ129" s="18">
        <v>339.35857653582093</v>
      </c>
      <c r="BK129" s="18">
        <v>341.1629366568327</v>
      </c>
      <c r="BL129" s="18">
        <v>382.93397336745261</v>
      </c>
      <c r="BM129" s="18">
        <v>427.61136865615845</v>
      </c>
      <c r="BN129" s="18">
        <v>449.67731418919567</v>
      </c>
      <c r="BO129" s="18">
        <v>481.31655910182002</v>
      </c>
      <c r="BP129" s="18">
        <v>491.52028552258014</v>
      </c>
      <c r="BQ129" s="18">
        <v>489.0825010844469</v>
      </c>
      <c r="BR129" s="18">
        <v>487.94453531599044</v>
      </c>
      <c r="BS129" s="18">
        <v>494.19385566866396</v>
      </c>
      <c r="BT129" s="18">
        <v>495.69748910284045</v>
      </c>
      <c r="BU129" s="18">
        <v>493.28468196427821</v>
      </c>
      <c r="BV129" s="18">
        <v>494.89322005665304</v>
      </c>
      <c r="BW129" s="18">
        <v>501.50421170711513</v>
      </c>
      <c r="BX129" s="18">
        <v>522.73791361844542</v>
      </c>
      <c r="BY129" s="18">
        <v>523.34935791194448</v>
      </c>
      <c r="BZ129" s="18">
        <v>503.25861722898486</v>
      </c>
      <c r="CA129" s="18">
        <v>515.36861115300655</v>
      </c>
      <c r="CB129" s="18">
        <v>503.24862630915641</v>
      </c>
      <c r="CC129" s="18">
        <v>451.01409926223755</v>
      </c>
      <c r="CD129" s="18">
        <v>411.93761362934112</v>
      </c>
      <c r="CE129" s="18">
        <v>341.14295481717585</v>
      </c>
      <c r="CF129" s="18">
        <v>323.40507575380803</v>
      </c>
      <c r="CG129" s="18">
        <v>279.14130454599854</v>
      </c>
      <c r="CH129" s="18">
        <v>276.57363815009592</v>
      </c>
      <c r="CI129" s="18">
        <v>284.35556560444832</v>
      </c>
      <c r="CJ129" s="18">
        <v>222.10014596962927</v>
      </c>
      <c r="CK129" s="18">
        <v>190.03628696429729</v>
      </c>
      <c r="CL129" s="18">
        <v>182.84782014775277</v>
      </c>
      <c r="CM129" s="18">
        <v>184.28151714313032</v>
      </c>
      <c r="CN129" s="18">
        <v>198.1658984286785</v>
      </c>
      <c r="CO129" s="18">
        <v>192.24028387844561</v>
      </c>
      <c r="CP129" s="18">
        <v>166.42674431777002</v>
      </c>
      <c r="CQ129" s="18">
        <v>153.6353696614504</v>
      </c>
      <c r="CR129" s="18">
        <v>139.68305012106896</v>
      </c>
      <c r="CS129" s="18">
        <v>134.92237682282922</v>
      </c>
      <c r="CT129" s="18">
        <v>125.88359165406227</v>
      </c>
      <c r="CU129" s="18">
        <v>127.38422781229019</v>
      </c>
      <c r="CV129" s="18">
        <v>128.36034067952633</v>
      </c>
      <c r="CW129" s="18">
        <v>129.79004130697248</v>
      </c>
      <c r="CX129" s="18">
        <v>129.14362879407406</v>
      </c>
      <c r="CY129" s="18">
        <v>130.96797075474262</v>
      </c>
      <c r="CZ129" s="18">
        <v>130.89403794801237</v>
      </c>
      <c r="DA129" s="18">
        <v>132.07196739578248</v>
      </c>
      <c r="DB129" s="18">
        <v>133.95625487542154</v>
      </c>
      <c r="DC129" s="18">
        <v>134.25498337829114</v>
      </c>
      <c r="DD129" s="18">
        <v>132.5615224673748</v>
      </c>
      <c r="DE129" s="18">
        <v>130.4904047869444</v>
      </c>
      <c r="DF129" s="18">
        <v>135.20112348604204</v>
      </c>
      <c r="DG129" s="18">
        <v>139.54017996752262</v>
      </c>
      <c r="DH129" s="18">
        <v>144.33182511723041</v>
      </c>
      <c r="DI129" s="18">
        <v>143.68741078829765</v>
      </c>
      <c r="DJ129" s="18">
        <v>142.57142504346371</v>
      </c>
      <c r="DK129" s="18">
        <v>139.87787305772304</v>
      </c>
      <c r="DL129" s="18">
        <v>141.86906337952612</v>
      </c>
      <c r="DM129" s="18">
        <v>145.62465014302731</v>
      </c>
      <c r="DN129" s="18">
        <v>140.13763697326181</v>
      </c>
      <c r="DO129" s="18">
        <v>136.1422681338787</v>
      </c>
      <c r="DP129" s="18">
        <v>134.08613683319092</v>
      </c>
      <c r="DQ129" s="18">
        <v>134.33191346096993</v>
      </c>
      <c r="DR129" s="18">
        <v>132.14190383458137</v>
      </c>
      <c r="DS129" s="18">
        <v>133.92828029990199</v>
      </c>
      <c r="DT129" s="18">
        <v>136.02837164783477</v>
      </c>
      <c r="DU129" s="18">
        <v>137.65289521193503</v>
      </c>
      <c r="DV129" s="18">
        <v>137.97959829032419</v>
      </c>
      <c r="DW129" s="18">
        <v>136.70575601220133</v>
      </c>
      <c r="DX129" s="18">
        <v>138.18641033077242</v>
      </c>
      <c r="DY129" s="18">
        <v>137.9646119105816</v>
      </c>
      <c r="DZ129" s="18">
        <v>141.25961726999284</v>
      </c>
      <c r="EA129" s="18">
        <v>138.11147843205927</v>
      </c>
      <c r="EB129" s="18">
        <v>136.53790855908395</v>
      </c>
      <c r="EC129" s="18">
        <v>134.33291255295279</v>
      </c>
      <c r="ED129" s="18">
        <v>131.74126794946193</v>
      </c>
      <c r="EE129" s="18">
        <v>129.14163061010836</v>
      </c>
      <c r="EF129" s="18">
        <v>129.94989602422714</v>
      </c>
      <c r="EG129" s="18">
        <v>132.78831634747982</v>
      </c>
      <c r="EH129" s="18">
        <v>130.43845200383663</v>
      </c>
      <c r="EI129" s="18">
        <v>134.11411140871047</v>
      </c>
      <c r="EJ129" s="18">
        <v>137.41710950398445</v>
      </c>
      <c r="EK129" s="18">
        <v>138.56506619226934</v>
      </c>
      <c r="EL129" s="18">
        <v>140.02773685514927</v>
      </c>
      <c r="EM129" s="18">
        <v>141.21265994679928</v>
      </c>
      <c r="EN129" s="18">
        <v>141.46043475854395</v>
      </c>
      <c r="EO129" s="18">
        <v>143.42065322887896</v>
      </c>
      <c r="EP129" s="18">
        <v>148.71983710587023</v>
      </c>
      <c r="EQ129" s="18">
        <v>149.48114519679547</v>
      </c>
      <c r="ER129" s="18">
        <v>149.50312522041799</v>
      </c>
      <c r="ES129" s="18">
        <v>149.70094543302059</v>
      </c>
      <c r="ET129" s="18">
        <v>152.46243567359448</v>
      </c>
      <c r="EU129" s="18">
        <v>154.9841438382864</v>
      </c>
      <c r="EV129" s="18">
        <v>161.27142968630793</v>
      </c>
      <c r="EW129" s="18">
        <v>161.44327350735665</v>
      </c>
      <c r="EX129" s="18">
        <v>159.35017580330373</v>
      </c>
      <c r="EY129" s="18">
        <v>163.48541752028464</v>
      </c>
      <c r="EZ129" s="18">
        <v>165.31275675690173</v>
      </c>
      <c r="FA129" s="18">
        <v>163.49041298019887</v>
      </c>
      <c r="FB129" s="18">
        <v>162.83400954747199</v>
      </c>
      <c r="FC129" s="18">
        <v>166.06107665205002</v>
      </c>
      <c r="FD129" s="18">
        <v>173.72611034440993</v>
      </c>
      <c r="FE129" s="18">
        <v>174.60631038129327</v>
      </c>
      <c r="FF129" s="18">
        <v>176.47760966515543</v>
      </c>
      <c r="FG129" s="18">
        <v>171.15045121264458</v>
      </c>
      <c r="FH129" s="18">
        <v>168.33501000499726</v>
      </c>
      <c r="FI129" s="18">
        <v>168.76162228167055</v>
      </c>
      <c r="FJ129" s="18">
        <v>170.09041461884976</v>
      </c>
      <c r="FK129" s="18">
        <v>169.89059622228143</v>
      </c>
      <c r="FL129" s="18">
        <v>168.04227605402468</v>
      </c>
      <c r="FM129" s="18">
        <v>167.13410144162179</v>
      </c>
      <c r="FN129" s="18">
        <v>165.91620831453801</v>
      </c>
      <c r="FO129" s="18">
        <v>159.28623391640187</v>
      </c>
      <c r="FP129" s="18">
        <v>153.27269927167893</v>
      </c>
      <c r="FQ129" s="18">
        <v>151.25653165030479</v>
      </c>
      <c r="FR129" s="18">
        <v>155.83636929965019</v>
      </c>
      <c r="FS129" s="18">
        <v>158.91357260680198</v>
      </c>
      <c r="FT129" s="18">
        <v>158.69277327859402</v>
      </c>
      <c r="FU129" s="18">
        <v>152.81711332750319</v>
      </c>
      <c r="FV129" s="18">
        <v>147.22419640755655</v>
      </c>
      <c r="FW129" s="18">
        <v>144.504668030262</v>
      </c>
      <c r="FX129" s="18">
        <v>145.42183447051048</v>
      </c>
      <c r="FY129" s="18">
        <v>146.70766585242748</v>
      </c>
      <c r="FZ129" s="18">
        <v>147.56888314163686</v>
      </c>
      <c r="GA129" s="18">
        <v>146.75861954355238</v>
      </c>
      <c r="GB129" s="18">
        <v>149.36624961876871</v>
      </c>
      <c r="GC129" s="18">
        <v>152.87206338655949</v>
      </c>
      <c r="GD129" s="18">
        <v>154.39068320047855</v>
      </c>
      <c r="GE129" s="18">
        <v>155.18496132683754</v>
      </c>
      <c r="GF129" s="18">
        <v>158.10330900871756</v>
      </c>
      <c r="GG129" s="18">
        <v>160.09150205457209</v>
      </c>
      <c r="GH129" s="18">
        <v>159.05944003629685</v>
      </c>
      <c r="GI129" s="18">
        <v>164.19277464413645</v>
      </c>
      <c r="GJ129" s="18">
        <v>168.41593645560741</v>
      </c>
      <c r="GK129" s="18">
        <v>170.54100510311127</v>
      </c>
      <c r="GL129" s="18">
        <v>169.38205840301515</v>
      </c>
      <c r="GM129" s="18">
        <v>167.73555481529237</v>
      </c>
      <c r="GN129" s="18">
        <v>168.14917889618872</v>
      </c>
      <c r="GO129" s="18">
        <v>160.66498085272312</v>
      </c>
      <c r="GP129" s="18">
        <v>157.71965768730641</v>
      </c>
      <c r="GQ129" s="18">
        <v>158.44399937486648</v>
      </c>
      <c r="GR129" s="18">
        <v>158.44499846684931</v>
      </c>
      <c r="GS129" s="18">
        <v>159.28023936450484</v>
      </c>
      <c r="GT129" s="18">
        <v>159.55798693573476</v>
      </c>
      <c r="GU129" s="18">
        <v>157.08623337018491</v>
      </c>
      <c r="GV129" s="18">
        <v>156.47978453660014</v>
      </c>
      <c r="GW129" s="18">
        <v>153.51547862350941</v>
      </c>
      <c r="GX129" s="18">
        <v>162.13064879155158</v>
      </c>
      <c r="GY129" s="18">
        <v>162.23655254173278</v>
      </c>
      <c r="GZ129" s="18">
        <v>158.35607928037643</v>
      </c>
      <c r="HA129" s="18">
        <v>153.73527885973454</v>
      </c>
      <c r="HB129" s="18">
        <v>151.04272596597673</v>
      </c>
      <c r="HC129" s="18">
        <v>150.75498747491835</v>
      </c>
      <c r="HD129" s="18">
        <v>178.17107057607174</v>
      </c>
      <c r="HE129" s="18">
        <v>177.56162446653843</v>
      </c>
      <c r="HF129" s="18">
        <v>175.92211452269552</v>
      </c>
      <c r="HG129" s="18">
        <v>174.86007974493504</v>
      </c>
      <c r="HH129" s="18">
        <v>172.07361220479009</v>
      </c>
      <c r="HI129" s="18">
        <v>176.69740990138055</v>
      </c>
      <c r="HJ129" s="18">
        <v>179.7426422650814</v>
      </c>
      <c r="HK129" s="18">
        <v>175.77125163328648</v>
      </c>
      <c r="HL129" s="18">
        <v>174.343549189806</v>
      </c>
      <c r="HM129" s="18">
        <v>174.78414875423908</v>
      </c>
      <c r="HN129" s="18">
        <v>173.37343087446689</v>
      </c>
      <c r="HO129" s="18">
        <v>173.08469329142571</v>
      </c>
      <c r="HP129" s="18">
        <v>171.60603715682029</v>
      </c>
      <c r="HQ129" s="18">
        <v>171.29631864213943</v>
      </c>
      <c r="HR129" s="18">
        <v>168.8515405601263</v>
      </c>
      <c r="HS129" s="18">
        <v>181.43110771608352</v>
      </c>
      <c r="HT129" s="18">
        <v>194.41730530905724</v>
      </c>
      <c r="HU129" s="18">
        <v>198.34373680162429</v>
      </c>
      <c r="HV129" s="18">
        <v>210.11004308354853</v>
      </c>
      <c r="HW129" s="18">
        <v>211.29996163511277</v>
      </c>
      <c r="HX129" s="18">
        <v>203.8317490633726</v>
      </c>
      <c r="HY129" s="18">
        <v>200.77952305579186</v>
      </c>
      <c r="HZ129" s="18">
        <v>196.28460822498798</v>
      </c>
      <c r="IA129" s="18">
        <v>196.82112061977386</v>
      </c>
      <c r="IB129" s="18">
        <v>199.2569068739414</v>
      </c>
      <c r="IC129" s="18">
        <v>211.05318591535092</v>
      </c>
      <c r="ID129" s="18">
        <v>212.90849972748757</v>
      </c>
      <c r="IE129" s="18">
        <v>219.22875561094284</v>
      </c>
      <c r="IF129" s="18">
        <v>208.40858943676949</v>
      </c>
      <c r="IG129" s="18">
        <v>195.4663518910408</v>
      </c>
      <c r="IH129" s="18">
        <v>190.87452513790132</v>
      </c>
      <c r="II129" s="18">
        <v>190.95844886446</v>
      </c>
      <c r="IJ129" s="18">
        <v>179.33701092004776</v>
      </c>
      <c r="IK129" s="18">
        <v>177.37479426574708</v>
      </c>
      <c r="IL129" s="18">
        <v>176.06598376822473</v>
      </c>
      <c r="IM129" s="18">
        <v>185.37652195632455</v>
      </c>
      <c r="IN129" s="18">
        <v>191.2621728272438</v>
      </c>
      <c r="IO129" s="18">
        <v>193.12647846722601</v>
      </c>
      <c r="IP129" s="18">
        <v>190.90449789738656</v>
      </c>
      <c r="IQ129" s="18">
        <v>191.53592403054239</v>
      </c>
      <c r="IR129" s="18">
        <v>181.85172544085978</v>
      </c>
      <c r="IS129" s="18">
        <v>178.0731595617533</v>
      </c>
      <c r="IT129" s="18">
        <v>176.74636540853979</v>
      </c>
      <c r="IU129" s="18">
        <v>173.89495688951015</v>
      </c>
      <c r="IV129" s="18">
        <v>173.1566279141903</v>
      </c>
      <c r="IW129" s="18">
        <v>175.75126979362966</v>
      </c>
      <c r="IX129" s="18">
        <v>174.43846292817594</v>
      </c>
      <c r="IY129" s="18">
        <v>166.65453728985787</v>
      </c>
      <c r="IZ129" s="18">
        <v>154.88023827207087</v>
      </c>
      <c r="JA129" s="18">
        <v>153.52147317540647</v>
      </c>
      <c r="JB129" s="18">
        <v>158.1982227470875</v>
      </c>
      <c r="JC129" s="18">
        <v>161.49922265839575</v>
      </c>
      <c r="JD129" s="18">
        <v>163.39350105786323</v>
      </c>
      <c r="JE129" s="18">
        <v>176.79532091569899</v>
      </c>
      <c r="JF129" s="18">
        <v>189.37288988769052</v>
      </c>
      <c r="JG129" s="18">
        <v>191.72774969124794</v>
      </c>
      <c r="JH129" s="18">
        <v>181.40013586461544</v>
      </c>
      <c r="JI129" s="18">
        <v>175.67034334301951</v>
      </c>
      <c r="JJ129" s="18">
        <v>177.80440381836891</v>
      </c>
      <c r="JK129" s="18">
        <v>177.33483058643341</v>
      </c>
      <c r="JL129" s="18">
        <v>186.28169929277897</v>
      </c>
      <c r="JM129" s="18">
        <v>201.0692597308159</v>
      </c>
      <c r="JN129" s="18">
        <v>213.76671974074841</v>
      </c>
      <c r="JO129" s="18">
        <v>220.4296641743183</v>
      </c>
      <c r="JP129" s="18">
        <v>222.23402429533004</v>
      </c>
      <c r="JQ129" s="18">
        <v>225.79079175424576</v>
      </c>
      <c r="JR129" s="18">
        <v>217.09769241154191</v>
      </c>
      <c r="JS129" s="18">
        <v>228.08270876288412</v>
      </c>
      <c r="JT129" s="18">
        <v>232.75346378266812</v>
      </c>
      <c r="JU129" s="18">
        <v>232.27989418280126</v>
      </c>
      <c r="JV129" s="18">
        <v>240.29161279320715</v>
      </c>
      <c r="JW129" s="18">
        <v>254.1230422036648</v>
      </c>
      <c r="JX129" s="18">
        <v>256.67572221982476</v>
      </c>
      <c r="JY129" s="18">
        <v>255.06718412744999</v>
      </c>
      <c r="JZ129" s="18">
        <v>252.37263304972649</v>
      </c>
      <c r="KA129" s="18">
        <v>255.59870106232165</v>
      </c>
      <c r="KB129" s="18">
        <v>253.73039905440808</v>
      </c>
      <c r="KC129" s="18">
        <v>251.11177896738053</v>
      </c>
      <c r="KD129" s="18">
        <v>251.37553925085069</v>
      </c>
      <c r="KE129" s="18">
        <v>251.65828228199481</v>
      </c>
      <c r="KF129" s="18">
        <v>237.74892369687558</v>
      </c>
      <c r="KG129" s="18">
        <v>232.05010302674771</v>
      </c>
      <c r="KH129" s="18">
        <v>230.80523441612718</v>
      </c>
      <c r="KI129" s="18">
        <v>230.69033883810044</v>
      </c>
      <c r="KJ129" s="18">
        <v>230.45255494618416</v>
      </c>
      <c r="KK129" s="18">
        <v>233.77053942120077</v>
      </c>
      <c r="KL129" s="18">
        <v>235.31613471865654</v>
      </c>
      <c r="KM129" s="18">
        <v>233.60469015204907</v>
      </c>
      <c r="KN129" s="18">
        <v>225.66590525639057</v>
      </c>
      <c r="KO129" s="18">
        <v>229.48643299877642</v>
      </c>
      <c r="KP129" s="18">
        <v>221.75346105158332</v>
      </c>
      <c r="KQ129" s="18">
        <v>212.21912625932694</v>
      </c>
      <c r="KR129" s="18">
        <v>199.71149372613431</v>
      </c>
      <c r="KS129" s="18">
        <v>199.29387327730655</v>
      </c>
      <c r="KT129" s="18">
        <v>200.39487264239787</v>
      </c>
      <c r="KU129" s="18">
        <v>204.7129481922388</v>
      </c>
      <c r="KV129" s="18">
        <v>210.33383968770505</v>
      </c>
      <c r="KW129" s="18">
        <v>218.96399623548984</v>
      </c>
      <c r="KX129" s="18">
        <v>218.11776532602312</v>
      </c>
      <c r="KY129" s="18">
        <v>217.50132557260991</v>
      </c>
      <c r="KZ129" s="18">
        <v>220.50559516501426</v>
      </c>
      <c r="LA129" s="18">
        <v>222.18506878817081</v>
      </c>
      <c r="LB129" s="18">
        <v>220.45364238190652</v>
      </c>
      <c r="LC129" s="18">
        <v>221.63956456553936</v>
      </c>
      <c r="LD129" s="18">
        <v>222.69760297536851</v>
      </c>
      <c r="LE129" s="18">
        <v>226.80586920881271</v>
      </c>
      <c r="LF129" s="18">
        <v>233.65064838325978</v>
      </c>
      <c r="LG129" s="18">
        <v>239.07072239017486</v>
      </c>
      <c r="LH129" s="18">
        <v>236.27526302218439</v>
      </c>
      <c r="LI129" s="18">
        <v>237.08153025233744</v>
      </c>
      <c r="LJ129" s="18">
        <v>236.36817857658863</v>
      </c>
      <c r="LK129" s="18">
        <v>236.03747913026811</v>
      </c>
      <c r="LL129" s="18">
        <v>235.35709748995305</v>
      </c>
      <c r="LM129" s="18">
        <v>238.07762495923043</v>
      </c>
      <c r="LN129" s="18">
        <v>237.63902357876299</v>
      </c>
      <c r="LO129" s="18">
        <v>242.48761697149277</v>
      </c>
      <c r="LP129" s="18">
        <v>248.82685560262203</v>
      </c>
      <c r="LQ129" s="18">
        <v>254.72749285328388</v>
      </c>
      <c r="LR129" s="18">
        <v>254.88435029459001</v>
      </c>
      <c r="LS129" s="18">
        <v>260.87190854775906</v>
      </c>
      <c r="LT129" s="18">
        <v>255.14211602616311</v>
      </c>
      <c r="LU129" s="18">
        <v>250.51632014560698</v>
      </c>
      <c r="LV129" s="18">
        <v>239.08171240198612</v>
      </c>
      <c r="LW129" s="18">
        <v>234.36000369107725</v>
      </c>
      <c r="LX129" s="18">
        <v>232.98225584673881</v>
      </c>
      <c r="LY129" s="18">
        <v>234.41595284211635</v>
      </c>
      <c r="LZ129" s="18">
        <v>232.39079339289665</v>
      </c>
      <c r="MA129" s="18">
        <v>236.71186621868608</v>
      </c>
      <c r="MB129" s="18">
        <v>244.43684543001652</v>
      </c>
      <c r="MC129" s="18">
        <v>257.70778423810003</v>
      </c>
      <c r="MD129" s="18">
        <v>265.82840387463568</v>
      </c>
      <c r="ME129" s="18">
        <v>262.33757648658752</v>
      </c>
      <c r="MF129" s="18">
        <v>255.82649403440954</v>
      </c>
      <c r="MG129" s="18">
        <v>249.26845425903798</v>
      </c>
      <c r="MH129" s="18">
        <v>253.19788302755356</v>
      </c>
      <c r="MI129" s="18">
        <v>251.96700170469285</v>
      </c>
      <c r="MJ129" s="18">
        <v>244.98634602057933</v>
      </c>
      <c r="MK129" s="18">
        <v>251.55237853181362</v>
      </c>
      <c r="ML129" s="18">
        <v>270.91877752721314</v>
      </c>
      <c r="MM129" s="18">
        <v>276.57763451802731</v>
      </c>
      <c r="MN129" s="18">
        <v>283.8490259691477</v>
      </c>
      <c r="MO129" s="18">
        <v>282.58417551887038</v>
      </c>
      <c r="MP129" s="18">
        <v>283.35347634565829</v>
      </c>
      <c r="MQ129" s="18">
        <v>280.91669099950792</v>
      </c>
      <c r="MR129" s="18">
        <v>285.88617452216153</v>
      </c>
      <c r="MS129" s="18">
        <v>288.35193353581428</v>
      </c>
      <c r="MT129" s="18">
        <v>288.07318687260147</v>
      </c>
      <c r="MU129" s="18">
        <v>288.02423136544229</v>
      </c>
      <c r="MV129" s="18">
        <v>295.05284346473218</v>
      </c>
      <c r="MW129" s="18">
        <v>310.0542095870972</v>
      </c>
      <c r="MX129" s="18">
        <v>313.07746192717553</v>
      </c>
      <c r="MY129" s="18">
        <v>298.69453374218944</v>
      </c>
      <c r="MZ129" s="18">
        <v>286.904249252677</v>
      </c>
      <c r="NA129" s="18">
        <v>288.0102440776825</v>
      </c>
      <c r="NB129" s="18">
        <v>291.33222492063044</v>
      </c>
      <c r="NC129" s="18">
        <v>290.67582148790359</v>
      </c>
      <c r="ND129" s="18">
        <v>293.18454145681858</v>
      </c>
      <c r="NE129" s="18">
        <v>301.45002943086621</v>
      </c>
      <c r="NF129" s="18">
        <v>305.47936739766601</v>
      </c>
      <c r="NG129" s="18">
        <v>304.37537075662613</v>
      </c>
      <c r="NH129" s="18">
        <v>304.22750514316562</v>
      </c>
      <c r="NI129" s="18">
        <v>308.37173868799209</v>
      </c>
      <c r="NJ129" s="18">
        <v>306.241674580574</v>
      </c>
      <c r="NK129" s="18">
        <v>302.81478907942767</v>
      </c>
      <c r="NL129" s="18">
        <v>299.03822138428689</v>
      </c>
      <c r="NM129" s="18">
        <v>304.02269128668308</v>
      </c>
      <c r="NN129" s="18">
        <v>314.58609082126617</v>
      </c>
      <c r="NO129" s="18">
        <v>315.89689950275425</v>
      </c>
      <c r="NP129" s="18">
        <v>322.87156063497071</v>
      </c>
      <c r="NQ129" s="18">
        <v>320.61461184573176</v>
      </c>
      <c r="NR129" s="18">
        <v>308.92223837053774</v>
      </c>
      <c r="NS129" s="18">
        <v>310.57273832619194</v>
      </c>
      <c r="NT129" s="18">
        <v>308.82932281613353</v>
      </c>
      <c r="NU129" s="18">
        <v>329.98010009288782</v>
      </c>
      <c r="NV129" s="18">
        <v>339.65530685472487</v>
      </c>
      <c r="NW129" s="18">
        <v>343.89245595395562</v>
      </c>
      <c r="NX129" s="18">
        <v>349.70817038607601</v>
      </c>
      <c r="NY129" s="18">
        <v>345.06439084982873</v>
      </c>
      <c r="NZ129" s="18">
        <v>340.18082923769953</v>
      </c>
      <c r="OA129" s="18">
        <v>338.36448001289369</v>
      </c>
      <c r="OB129" s="18">
        <v>336.91279936182497</v>
      </c>
      <c r="OC129" s="18">
        <v>333.11425164306161</v>
      </c>
      <c r="OD129" s="18">
        <v>334.32215385031697</v>
      </c>
      <c r="OE129" s="18">
        <v>331.52569539034369</v>
      </c>
      <c r="OF129" s="18">
        <v>331.29690332627297</v>
      </c>
      <c r="OG129" s="18">
        <v>328.65130775570867</v>
      </c>
      <c r="OH129" s="18">
        <v>325.05857298541065</v>
      </c>
      <c r="OI129" s="18">
        <v>324.83777365720272</v>
      </c>
      <c r="OJ129" s="18">
        <v>322.36901736760137</v>
      </c>
      <c r="OK129" s="18">
        <v>331.90634943580631</v>
      </c>
      <c r="OL129" s="18">
        <v>343.36793266296388</v>
      </c>
      <c r="OM129" s="18">
        <v>345.81370983695984</v>
      </c>
      <c r="ON129" s="18">
        <v>342.4058070834875</v>
      </c>
      <c r="OO129" s="18">
        <v>339.64231865894794</v>
      </c>
      <c r="OP129" s="18">
        <v>331.69254375147824</v>
      </c>
      <c r="OQ129" s="18">
        <v>320.32687335467335</v>
      </c>
      <c r="OR129" s="18">
        <v>313.64694435739517</v>
      </c>
      <c r="OS129" s="18">
        <v>316.67119578945636</v>
      </c>
      <c r="OT129" s="18">
        <v>312.93958723354336</v>
      </c>
      <c r="OU129" s="18">
        <v>301.97155544590947</v>
      </c>
      <c r="OV129" s="18">
        <v>294.53731200158597</v>
      </c>
      <c r="OW129" s="18">
        <v>287.31987151753901</v>
      </c>
      <c r="OX129" s="18">
        <v>289.58681122660641</v>
      </c>
      <c r="OY129" s="18">
        <v>288.79553037619593</v>
      </c>
      <c r="OZ129" s="18">
        <v>291.70088986229899</v>
      </c>
      <c r="PA129" s="18">
        <v>302.2413102812767</v>
      </c>
      <c r="PB129" s="18">
        <v>289.68072587299349</v>
      </c>
      <c r="PC129" s="18">
        <v>283.79007954216002</v>
      </c>
      <c r="PD129" s="18">
        <v>276.35483700585365</v>
      </c>
      <c r="PE129" s="18">
        <v>270.38326422441008</v>
      </c>
      <c r="PF129" s="18">
        <v>265.16300861406324</v>
      </c>
      <c r="PG129" s="18">
        <v>264.57654162013529</v>
      </c>
      <c r="PH129" s="18">
        <v>259.86981928896904</v>
      </c>
      <c r="PI129" s="18">
        <v>254.91931851398945</v>
      </c>
      <c r="PJ129" s="18">
        <v>256.58380575740335</v>
      </c>
      <c r="PK129" s="18">
        <v>260.02967400622367</v>
      </c>
      <c r="PL129" s="18">
        <v>260.3054233934879</v>
      </c>
      <c r="PM129" s="18">
        <v>260.25646788632866</v>
      </c>
      <c r="PN129" s="18">
        <v>262.39752200555802</v>
      </c>
      <c r="PO129" s="18">
        <v>270.4761797788143</v>
      </c>
      <c r="PP129" s="18">
        <v>277.26800707817074</v>
      </c>
      <c r="PQ129" s="18">
        <v>278.59580032336709</v>
      </c>
      <c r="PR129" s="18">
        <v>279.53494678723808</v>
      </c>
      <c r="PS129" s="18">
        <v>273.95301987910273</v>
      </c>
      <c r="PT129" s="18">
        <v>270.01060291481014</v>
      </c>
      <c r="PU129" s="18">
        <v>268.96854997670653</v>
      </c>
      <c r="PV129" s="18">
        <v>262.88308070921897</v>
      </c>
      <c r="PW129" s="18">
        <v>266.17009333276746</v>
      </c>
      <c r="PX129" s="18">
        <v>263.68635066342353</v>
      </c>
      <c r="PY129" s="18">
        <v>257.24620374202732</v>
      </c>
      <c r="PZ129" s="18">
        <v>258.52903784799577</v>
      </c>
      <c r="QA129" s="18">
        <v>258.2702730244398</v>
      </c>
      <c r="QB129" s="18">
        <v>258.1234065029621</v>
      </c>
      <c r="QC129" s="18">
        <v>257.86663986337186</v>
      </c>
      <c r="QD129" s="18">
        <v>250.71813672614098</v>
      </c>
      <c r="QE129" s="18">
        <v>250.32049811697007</v>
      </c>
      <c r="QF129" s="18">
        <v>249.15555686497689</v>
      </c>
      <c r="QG129" s="18">
        <v>241.13384733474254</v>
      </c>
      <c r="QH129" s="18">
        <v>239.7461085705757</v>
      </c>
      <c r="QI129" s="18">
        <v>242.1729029968977</v>
      </c>
      <c r="QJ129" s="18">
        <v>249.1995169122219</v>
      </c>
      <c r="QK129" s="18">
        <v>248.0385720281601</v>
      </c>
      <c r="QL129" s="18">
        <v>251.26364094877243</v>
      </c>
      <c r="QM129" s="18">
        <v>246.97254088246822</v>
      </c>
      <c r="QN129" s="18">
        <v>250.33648358869553</v>
      </c>
      <c r="QO129" s="18">
        <v>250.81904501640796</v>
      </c>
      <c r="QP129" s="18">
        <v>252.1418428016901</v>
      </c>
      <c r="QQ129" s="18">
        <v>252.43457675266265</v>
      </c>
      <c r="QR129" s="18">
        <v>251.68725594949723</v>
      </c>
      <c r="QS129" s="18">
        <v>253.2907985819578</v>
      </c>
      <c r="QT129" s="18">
        <v>257.47299762213231</v>
      </c>
      <c r="QU129" s="18">
        <v>259.75692189490792</v>
      </c>
      <c r="QV129" s="18">
        <v>261.37445181512834</v>
      </c>
      <c r="QW129" s="18">
        <v>264.26682310545448</v>
      </c>
      <c r="QX129" s="18">
        <v>267.4619192665815</v>
      </c>
      <c r="QY129" s="18">
        <v>267.01432605826858</v>
      </c>
      <c r="QZ129" s="18">
        <v>270.43221973156926</v>
      </c>
      <c r="RA129" s="18">
        <v>275.46364695715903</v>
      </c>
      <c r="RB129" s="18">
        <v>277.28898800981045</v>
      </c>
      <c r="RC129" s="18">
        <v>277.57772559285161</v>
      </c>
      <c r="RD129" s="18">
        <v>274.9001590788364</v>
      </c>
      <c r="RE129" s="18">
        <v>276.05311122703552</v>
      </c>
      <c r="RF129" s="18">
        <v>272.32350085508824</v>
      </c>
      <c r="RG129" s="18">
        <v>267.86055696773525</v>
      </c>
      <c r="RH129" s="18">
        <v>262.86409796154499</v>
      </c>
      <c r="RI129" s="18">
        <v>264.43467055857184</v>
      </c>
      <c r="RJ129" s="18">
        <v>265.38780431020263</v>
      </c>
      <c r="RK129" s="18">
        <v>265.77145563161372</v>
      </c>
      <c r="RL129" s="18">
        <v>265.3808106663227</v>
      </c>
      <c r="RM129" s="18">
        <v>264.57454343616962</v>
      </c>
      <c r="RN129" s="18">
        <v>268.06736900818345</v>
      </c>
      <c r="RO129" s="18">
        <v>272.90896875703334</v>
      </c>
      <c r="RP129" s="18">
        <v>272.47036737656595</v>
      </c>
      <c r="RQ129" s="18">
        <v>273.77518150615691</v>
      </c>
      <c r="RR129" s="18">
        <v>274.23376472628115</v>
      </c>
      <c r="RS129" s="18">
        <v>266.10415326189997</v>
      </c>
      <c r="RT129" s="18">
        <v>262.26064640390877</v>
      </c>
      <c r="RU129" s="18">
        <v>259.24338861572738</v>
      </c>
      <c r="RV129" s="18">
        <v>246.81568344116209</v>
      </c>
      <c r="RW129" s="18">
        <v>245.37299461793899</v>
      </c>
      <c r="RX129" s="18">
        <v>244.39688175070285</v>
      </c>
      <c r="RY129" s="18">
        <v>246.52594676613808</v>
      </c>
      <c r="RZ129" s="18">
        <v>247.92767281806468</v>
      </c>
      <c r="SA129" s="18">
        <v>245.66273129296303</v>
      </c>
      <c r="SB129" s="18">
        <v>241.95709912860391</v>
      </c>
      <c r="SC129" s="18">
        <v>243.10006035697461</v>
      </c>
      <c r="SD129" s="18">
        <v>246.79270432555674</v>
      </c>
      <c r="SE129" s="18">
        <v>247.69288620209696</v>
      </c>
      <c r="SF129" s="18">
        <v>248.58407625079155</v>
      </c>
      <c r="SG129" s="18">
        <v>251.40451291835308</v>
      </c>
      <c r="SH129" s="18">
        <v>250.62721935570238</v>
      </c>
      <c r="SI129" s="18">
        <v>249.62113372898102</v>
      </c>
      <c r="SJ129" s="18">
        <v>251.10578441548347</v>
      </c>
      <c r="SK129" s="18">
        <v>248.11350392687319</v>
      </c>
      <c r="SL129" s="18">
        <v>247.14138742756845</v>
      </c>
      <c r="SM129" s="18">
        <v>246.49597400665283</v>
      </c>
      <c r="SN129" s="18">
        <v>246.14529272067546</v>
      </c>
      <c r="SO129" s="18">
        <v>250.03375871789456</v>
      </c>
      <c r="SP129" s="5">
        <v>250.78607498097421</v>
      </c>
      <c r="SQ129" s="5">
        <v>251.34456739938261</v>
      </c>
      <c r="SR129" s="5">
        <v>247.23030661404135</v>
      </c>
      <c r="SS129" s="5">
        <v>261.19361616623399</v>
      </c>
    </row>
    <row r="130" spans="1:513" x14ac:dyDescent="0.25">
      <c r="A130" s="5" t="s">
        <v>54</v>
      </c>
      <c r="B130" s="5" t="str">
        <f ca="1">_xlfn.XLOOKUP(A130,bonds[worksheet get],bonds[unique lookup],"-")</f>
        <v>NTGYSM 3 3/8 PERP nc-24</v>
      </c>
      <c r="C130" s="5" t="str">
        <f ca="1">_xlfn.XLOOKUP(A130,bonds[worksheet get],bonds[ID_ISIN],"-")</f>
        <v>XS1224710399</v>
      </c>
      <c r="D130" s="18">
        <f ca="1">_xll.BDH(A130,"blp_i_sprd_mid","-2AY",,"Dates=H","Fill=C","Sort=R","Dir=H","factor="&amp;_xlfn.XLOOKUP(A130,bonds[worksheet get],bonds[yas/blp factor]),"cols=510;rows=1")</f>
        <v>331.24068875789641</v>
      </c>
      <c r="E130" s="18">
        <v>333.10122622966765</v>
      </c>
      <c r="F130" s="18">
        <v>341.6016818399429</v>
      </c>
      <c r="G130" s="18">
        <v>345.20072152996062</v>
      </c>
      <c r="H130" s="18">
        <v>348.31962251758574</v>
      </c>
      <c r="I130" s="18">
        <v>353.84421846199035</v>
      </c>
      <c r="J130" s="18">
        <v>358.14746158218384</v>
      </c>
      <c r="K130" s="18">
        <v>358.8776725254059</v>
      </c>
      <c r="L130" s="18">
        <v>356.93111020278928</v>
      </c>
      <c r="M130" s="18">
        <v>353.64616124725342</v>
      </c>
      <c r="N130" s="18">
        <v>352.10971739959717</v>
      </c>
      <c r="O130" s="18">
        <v>353.48711530208584</v>
      </c>
      <c r="P130" s="18">
        <v>345.59083422565459</v>
      </c>
      <c r="Q130" s="18">
        <v>344.09940338134766</v>
      </c>
      <c r="R130" s="18">
        <v>333.47033285713201</v>
      </c>
      <c r="S130" s="18">
        <v>323.46844351291656</v>
      </c>
      <c r="T130" s="18">
        <v>340.37132641506196</v>
      </c>
      <c r="U130" s="18">
        <v>332.89616699218749</v>
      </c>
      <c r="V130" s="18">
        <v>332.46304187107086</v>
      </c>
      <c r="W130" s="18">
        <v>317.4567068433762</v>
      </c>
      <c r="X130" s="18">
        <v>308.68417263507848</v>
      </c>
      <c r="Y130" s="18">
        <v>299.33947313976284</v>
      </c>
      <c r="Z130" s="18">
        <v>306.52354847431184</v>
      </c>
      <c r="AA130" s="18">
        <v>331.0436318321228</v>
      </c>
      <c r="AB130" s="18">
        <v>342.86404651165009</v>
      </c>
      <c r="AC130" s="18">
        <v>356.36294607162472</v>
      </c>
      <c r="AD130" s="18">
        <v>357.11416308307651</v>
      </c>
      <c r="AE130" s="18">
        <v>357.02013592052458</v>
      </c>
      <c r="AF130" s="18">
        <v>353.32306791210175</v>
      </c>
      <c r="AG130" s="18">
        <v>352.95296099567412</v>
      </c>
      <c r="AH130" s="18">
        <v>374.32113383007049</v>
      </c>
      <c r="AI130" s="18">
        <v>383.47777900028228</v>
      </c>
      <c r="AJ130" s="18">
        <v>385.43834536838528</v>
      </c>
      <c r="AK130" s="18">
        <v>386.59167854309084</v>
      </c>
      <c r="AL130" s="18">
        <v>391.04096385192872</v>
      </c>
      <c r="AM130" s="18">
        <v>394.4599515285492</v>
      </c>
      <c r="AN130" s="18">
        <v>403.48255797767638</v>
      </c>
      <c r="AO130" s="18">
        <v>407.3836849346161</v>
      </c>
      <c r="AP130" s="18">
        <v>409.19920940303803</v>
      </c>
      <c r="AQ130" s="18">
        <v>400.56871622753141</v>
      </c>
      <c r="AR130" s="18">
        <v>396.9636748037338</v>
      </c>
      <c r="AS130" s="18">
        <v>396.76361701107027</v>
      </c>
      <c r="AT130" s="18">
        <v>397.3527872104645</v>
      </c>
      <c r="AU130" s="18">
        <v>396.6025704879761</v>
      </c>
      <c r="AV130" s="18">
        <v>396.43252136421199</v>
      </c>
      <c r="AW130" s="18">
        <v>399.02827122402192</v>
      </c>
      <c r="AX130" s="18">
        <v>394.17787004089359</v>
      </c>
      <c r="AY130" s="18">
        <v>371.50432010936737</v>
      </c>
      <c r="AZ130" s="18">
        <v>360.44212446403503</v>
      </c>
      <c r="BA130" s="18">
        <v>357.61430756473544</v>
      </c>
      <c r="BB130" s="18">
        <v>358.04643239688869</v>
      </c>
      <c r="BC130" s="18">
        <v>369.976878862381</v>
      </c>
      <c r="BD130" s="18">
        <v>372.10749435424805</v>
      </c>
      <c r="BE130" s="18">
        <v>373.8409951276779</v>
      </c>
      <c r="BF130" s="18">
        <v>374.80927484416964</v>
      </c>
      <c r="BG130" s="18">
        <v>360.19205222320556</v>
      </c>
      <c r="BH130" s="18">
        <v>357.53628502559661</v>
      </c>
      <c r="BI130" s="18">
        <v>359.00570951271055</v>
      </c>
      <c r="BJ130" s="18">
        <v>353.91823984527588</v>
      </c>
      <c r="BK130" s="18">
        <v>355.57371807956696</v>
      </c>
      <c r="BL130" s="18">
        <v>389.41149313068388</v>
      </c>
      <c r="BM130" s="18">
        <v>414.38470738887787</v>
      </c>
      <c r="BN130" s="18">
        <v>428.68683898639676</v>
      </c>
      <c r="BO130" s="18">
        <v>448.68361565208431</v>
      </c>
      <c r="BP130" s="18">
        <v>458.88456250000002</v>
      </c>
      <c r="BQ130" s="18">
        <v>458.02031283569335</v>
      </c>
      <c r="BR130" s="18">
        <v>456.81296405696867</v>
      </c>
      <c r="BS130" s="18">
        <v>460.90414591693877</v>
      </c>
      <c r="BT130" s="18">
        <v>462.51561143684387</v>
      </c>
      <c r="BU130" s="18">
        <v>461.73338546752933</v>
      </c>
      <c r="BV130" s="18">
        <v>461.28125485610963</v>
      </c>
      <c r="BW130" s="18">
        <v>458.74252146720886</v>
      </c>
      <c r="BX130" s="18">
        <v>498.28994592094421</v>
      </c>
      <c r="BY130" s="18">
        <v>507.77568616008762</v>
      </c>
      <c r="BZ130" s="18">
        <v>494.58887675666813</v>
      </c>
      <c r="CA130" s="18">
        <v>487.04269681739805</v>
      </c>
      <c r="CB130" s="18">
        <v>492.80536153507234</v>
      </c>
      <c r="CC130" s="18">
        <v>450.36310082149504</v>
      </c>
      <c r="CD130" s="18">
        <v>416.03918533420563</v>
      </c>
      <c r="CE130" s="18">
        <v>372.82170067405701</v>
      </c>
      <c r="CF130" s="18">
        <v>360.21605915832521</v>
      </c>
      <c r="CG130" s="18">
        <v>309.12029862308503</v>
      </c>
      <c r="CH130" s="18">
        <v>306.51954731845854</v>
      </c>
      <c r="CI130" s="18">
        <v>315.04501015281676</v>
      </c>
      <c r="CJ130" s="18">
        <v>253.71029178905488</v>
      </c>
      <c r="CK130" s="18">
        <v>223.85466710090637</v>
      </c>
      <c r="CL130" s="18">
        <v>216.28848138236998</v>
      </c>
      <c r="CM130" s="18">
        <v>219.6474517211914</v>
      </c>
      <c r="CN130" s="18">
        <v>226.64147215270995</v>
      </c>
      <c r="CO130" s="18">
        <v>224.09873760795591</v>
      </c>
      <c r="CP130" s="18">
        <v>204.76115136909485</v>
      </c>
      <c r="CQ130" s="18">
        <v>193.69295398998261</v>
      </c>
      <c r="CR130" s="18">
        <v>183.97014526653291</v>
      </c>
      <c r="CS130" s="18">
        <v>178.894679066658</v>
      </c>
      <c r="CT130" s="18">
        <v>169.27590039539336</v>
      </c>
      <c r="CU130" s="18">
        <v>171.07642052936552</v>
      </c>
      <c r="CV130" s="18">
        <v>172.72589702987671</v>
      </c>
      <c r="CW130" s="18">
        <v>174.45339606952666</v>
      </c>
      <c r="CX130" s="18">
        <v>173.1910313978195</v>
      </c>
      <c r="CY130" s="18">
        <v>173.88023049354555</v>
      </c>
      <c r="CZ130" s="18">
        <v>173.69717761325836</v>
      </c>
      <c r="DA130" s="18">
        <v>173.65716605472565</v>
      </c>
      <c r="DB130" s="18">
        <v>175.7187616081238</v>
      </c>
      <c r="DC130" s="18">
        <v>177.73234329128266</v>
      </c>
      <c r="DD130" s="18">
        <v>174.68846397590639</v>
      </c>
      <c r="DE130" s="18">
        <v>171.74761442375183</v>
      </c>
      <c r="DF130" s="18">
        <v>177.06615084171293</v>
      </c>
      <c r="DG130" s="18">
        <v>180.5891685705185</v>
      </c>
      <c r="DH130" s="18">
        <v>186.82797083473207</v>
      </c>
      <c r="DI130" s="18">
        <v>186.69493240261076</v>
      </c>
      <c r="DJ130" s="18">
        <v>185.09747092819214</v>
      </c>
      <c r="DK130" s="18">
        <v>181.8665375766754</v>
      </c>
      <c r="DL130" s="18">
        <v>182.66876932525636</v>
      </c>
      <c r="DM130" s="18">
        <v>186.52088212299347</v>
      </c>
      <c r="DN130" s="18">
        <v>174.4784032936096</v>
      </c>
      <c r="DO130" s="18">
        <v>170.86736013603212</v>
      </c>
      <c r="DP130" s="18">
        <v>166.99124040317537</v>
      </c>
      <c r="DQ130" s="18">
        <v>167.21230426406859</v>
      </c>
      <c r="DR130" s="18">
        <v>164.9116396484375</v>
      </c>
      <c r="DS130" s="18">
        <v>167.20430195236207</v>
      </c>
      <c r="DT130" s="18">
        <v>173.1950325536728</v>
      </c>
      <c r="DU130" s="18">
        <v>175.67074773788454</v>
      </c>
      <c r="DV130" s="18">
        <v>173.79320535373688</v>
      </c>
      <c r="DW130" s="18">
        <v>173.52312733364107</v>
      </c>
      <c r="DX130" s="18">
        <v>176.6160208082199</v>
      </c>
      <c r="DY130" s="18">
        <v>175.26262984085082</v>
      </c>
      <c r="DZ130" s="18">
        <v>179.62989145469666</v>
      </c>
      <c r="EA130" s="18">
        <v>179.25378280448913</v>
      </c>
      <c r="EB130" s="18">
        <v>177.8473765220642</v>
      </c>
      <c r="EC130" s="18">
        <v>175.81278877067567</v>
      </c>
      <c r="ED130" s="18">
        <v>172.49282970142366</v>
      </c>
      <c r="EE130" s="18">
        <v>171.61857714748382</v>
      </c>
      <c r="EF130" s="18">
        <v>169.08484520339965</v>
      </c>
      <c r="EG130" s="18">
        <v>172.74890367603302</v>
      </c>
      <c r="EH130" s="18">
        <v>171.99068464183807</v>
      </c>
      <c r="EI130" s="18">
        <v>173.94724985408783</v>
      </c>
      <c r="EJ130" s="18">
        <v>174.80049633979797</v>
      </c>
      <c r="EK130" s="18">
        <v>174.87351743412017</v>
      </c>
      <c r="EL130" s="18">
        <v>176.03085176467894</v>
      </c>
      <c r="EM130" s="18">
        <v>178.34852129268646</v>
      </c>
      <c r="EN130" s="18">
        <v>178.77364410209657</v>
      </c>
      <c r="EO130" s="18">
        <v>179.76292988681794</v>
      </c>
      <c r="EP130" s="18">
        <v>183.70806955814362</v>
      </c>
      <c r="EQ130" s="18">
        <v>186.23980092430116</v>
      </c>
      <c r="ER130" s="18">
        <v>185.36654865932462</v>
      </c>
      <c r="ES130" s="18">
        <v>186.28081277179717</v>
      </c>
      <c r="ET130" s="18">
        <v>189.08362244701385</v>
      </c>
      <c r="EU130" s="18">
        <v>191.69437664127352</v>
      </c>
      <c r="EV130" s="18">
        <v>196.26869807052611</v>
      </c>
      <c r="EW130" s="18">
        <v>198.23626646137237</v>
      </c>
      <c r="EX130" s="18">
        <v>193.27483320331572</v>
      </c>
      <c r="EY130" s="18">
        <v>198.11923265266421</v>
      </c>
      <c r="EZ130" s="18">
        <v>199.52463864612579</v>
      </c>
      <c r="FA130" s="18">
        <v>199.09151352500913</v>
      </c>
      <c r="FB130" s="18">
        <v>198.24326848411562</v>
      </c>
      <c r="FC130" s="18">
        <v>202.28743676280976</v>
      </c>
      <c r="FD130" s="18">
        <v>211.49209580326081</v>
      </c>
      <c r="FE130" s="18">
        <v>210.95394034099579</v>
      </c>
      <c r="FF130" s="18">
        <v>211.6761489725113</v>
      </c>
      <c r="FG130" s="18">
        <v>205.53137387084962</v>
      </c>
      <c r="FH130" s="18">
        <v>203.80387483119966</v>
      </c>
      <c r="FI130" s="18">
        <v>203.37074971008303</v>
      </c>
      <c r="FJ130" s="18">
        <v>203.64182801914214</v>
      </c>
      <c r="FK130" s="18">
        <v>202.6045283641815</v>
      </c>
      <c r="FL130" s="18">
        <v>198.35129969215393</v>
      </c>
      <c r="FM130" s="18">
        <v>198.32729275703431</v>
      </c>
      <c r="FN130" s="18">
        <v>197.2189725856781</v>
      </c>
      <c r="FO130" s="18">
        <v>191.95645234966278</v>
      </c>
      <c r="FP130" s="18">
        <v>192.02047084331514</v>
      </c>
      <c r="FQ130" s="18">
        <v>188.66250079345704</v>
      </c>
      <c r="FR130" s="18">
        <v>194.43416811180114</v>
      </c>
      <c r="FS130" s="18">
        <v>196.14466223907471</v>
      </c>
      <c r="FT130" s="18">
        <v>198.03120722389221</v>
      </c>
      <c r="FU130" s="18">
        <v>192.20052285671235</v>
      </c>
      <c r="FV130" s="18">
        <v>190.62406745052337</v>
      </c>
      <c r="FW130" s="18">
        <v>187.84926586627958</v>
      </c>
      <c r="FX130" s="18">
        <v>190.13192528057098</v>
      </c>
      <c r="FY130" s="18">
        <v>193.29583927154542</v>
      </c>
      <c r="FZ130" s="18">
        <v>194.75426058006286</v>
      </c>
      <c r="GA130" s="18">
        <v>193.25782829093933</v>
      </c>
      <c r="GB130" s="18">
        <v>196.73983417224883</v>
      </c>
      <c r="GC130" s="18">
        <v>202.13439255142211</v>
      </c>
      <c r="GD130" s="18">
        <v>204.18098377037049</v>
      </c>
      <c r="GE130" s="18">
        <v>205.21828342533109</v>
      </c>
      <c r="GF130" s="18">
        <v>209.0123794631958</v>
      </c>
      <c r="GG130" s="18">
        <v>212.01624722003939</v>
      </c>
      <c r="GH130" s="18">
        <v>211.43007788753511</v>
      </c>
      <c r="GI130" s="18">
        <v>217.03869810485838</v>
      </c>
      <c r="GJ130" s="18">
        <v>222.38024116897583</v>
      </c>
      <c r="GK130" s="18">
        <v>225.48913926696778</v>
      </c>
      <c r="GL130" s="18">
        <v>222.74934779644013</v>
      </c>
      <c r="GM130" s="18">
        <v>222.12916863918304</v>
      </c>
      <c r="GN130" s="18">
        <v>222.60030474090576</v>
      </c>
      <c r="GO130" s="18">
        <v>215.14415080833433</v>
      </c>
      <c r="GP130" s="18">
        <v>211.26102905273436</v>
      </c>
      <c r="GQ130" s="18">
        <v>211.9062154340744</v>
      </c>
      <c r="GR130" s="18">
        <v>213.19458761882782</v>
      </c>
      <c r="GS130" s="18">
        <v>213.70673556804658</v>
      </c>
      <c r="GT130" s="18">
        <v>214.2728991212845</v>
      </c>
      <c r="GU130" s="18">
        <v>213.79976244163512</v>
      </c>
      <c r="GV130" s="18">
        <v>212.53339661407472</v>
      </c>
      <c r="GW130" s="18">
        <v>209.20543523311616</v>
      </c>
      <c r="GX130" s="18">
        <v>215.33520600032807</v>
      </c>
      <c r="GY130" s="18">
        <v>215.99639700508118</v>
      </c>
      <c r="GZ130" s="18">
        <v>209.80260774421691</v>
      </c>
      <c r="HA130" s="18">
        <v>208.01809223365782</v>
      </c>
      <c r="HB130" s="18">
        <v>204.28201295566561</v>
      </c>
      <c r="HC130" s="18">
        <v>206.63069144153596</v>
      </c>
      <c r="HD130" s="18">
        <v>231.62891292381289</v>
      </c>
      <c r="HE130" s="18">
        <v>230.85268868827819</v>
      </c>
      <c r="HF130" s="18">
        <v>229.94142544269562</v>
      </c>
      <c r="HG130" s="18">
        <v>230.39755720996857</v>
      </c>
      <c r="HH130" s="18">
        <v>227.71578249931335</v>
      </c>
      <c r="HI130" s="18">
        <v>234.03660845851897</v>
      </c>
      <c r="HJ130" s="18">
        <v>238.25882817268371</v>
      </c>
      <c r="HK130" s="18">
        <v>234.27267665386202</v>
      </c>
      <c r="HL130" s="18">
        <v>232.99030620288849</v>
      </c>
      <c r="HM130" s="18">
        <v>233.77053159427643</v>
      </c>
      <c r="HN130" s="18">
        <v>233.43943594741822</v>
      </c>
      <c r="HO130" s="18">
        <v>232.16306723022461</v>
      </c>
      <c r="HP130" s="18">
        <v>230.23951155376434</v>
      </c>
      <c r="HQ130" s="18">
        <v>231.47686900138854</v>
      </c>
      <c r="HR130" s="18">
        <v>228.49700817966462</v>
      </c>
      <c r="HS130" s="18">
        <v>239.61021856212616</v>
      </c>
      <c r="HT130" s="18">
        <v>250.1412607679367</v>
      </c>
      <c r="HU130" s="18">
        <v>252.68399531269071</v>
      </c>
      <c r="HV130" s="18">
        <v>264.57142935276033</v>
      </c>
      <c r="HW130" s="18">
        <v>265.68375067996982</v>
      </c>
      <c r="HX130" s="18">
        <v>254.90263623332979</v>
      </c>
      <c r="HY130" s="18">
        <v>251.51565780353548</v>
      </c>
      <c r="HZ130" s="18">
        <v>247.4614866352081</v>
      </c>
      <c r="IA130" s="18">
        <v>247.40647074222565</v>
      </c>
      <c r="IB130" s="18">
        <v>248.52479380321503</v>
      </c>
      <c r="IC130" s="18">
        <v>255.66385613441469</v>
      </c>
      <c r="ID130" s="18">
        <v>256.84219653320309</v>
      </c>
      <c r="IE130" s="18">
        <v>260.0111119689941</v>
      </c>
      <c r="IF130" s="18">
        <v>251.29159307575225</v>
      </c>
      <c r="IG130" s="18">
        <v>241.77184301185608</v>
      </c>
      <c r="IH130" s="18">
        <v>237.13050222206118</v>
      </c>
      <c r="II130" s="18">
        <v>235.64507311153412</v>
      </c>
      <c r="IJ130" s="18">
        <v>228.68506250476838</v>
      </c>
      <c r="IK130" s="18">
        <v>227.51072326183319</v>
      </c>
      <c r="IL130" s="18">
        <v>227.28865911197664</v>
      </c>
      <c r="IM130" s="18">
        <v>234.52274889469149</v>
      </c>
      <c r="IN130" s="18">
        <v>238.56391630649568</v>
      </c>
      <c r="IO130" s="18">
        <v>243.94447064018249</v>
      </c>
      <c r="IP130" s="18">
        <v>241.93589040184023</v>
      </c>
      <c r="IQ130" s="18">
        <v>238.96203131389618</v>
      </c>
      <c r="IR130" s="18">
        <v>226.54444412326814</v>
      </c>
      <c r="IS130" s="18">
        <v>220.44668260288239</v>
      </c>
      <c r="IT130" s="18">
        <v>220.78678085041048</v>
      </c>
      <c r="IU130" s="18">
        <v>218.04098764610291</v>
      </c>
      <c r="IV130" s="18">
        <v>217.58085472297668</v>
      </c>
      <c r="IW130" s="18">
        <v>224.31580031299592</v>
      </c>
      <c r="IX130" s="18">
        <v>226.84353052330016</v>
      </c>
      <c r="IY130" s="18">
        <v>222.3232246980667</v>
      </c>
      <c r="IZ130" s="18">
        <v>211.911216878891</v>
      </c>
      <c r="JA130" s="18">
        <v>211.83719549560547</v>
      </c>
      <c r="JB130" s="18">
        <v>218.03398562335968</v>
      </c>
      <c r="JC130" s="18">
        <v>221.63902704715727</v>
      </c>
      <c r="JD130" s="18">
        <v>224.27778933238983</v>
      </c>
      <c r="JE130" s="18">
        <v>238.83599490451812</v>
      </c>
      <c r="JF130" s="18">
        <v>256.16600119400022</v>
      </c>
      <c r="JG130" s="18">
        <v>259.44994986057281</v>
      </c>
      <c r="JH130" s="18">
        <v>252.79102623176573</v>
      </c>
      <c r="JI130" s="18">
        <v>246.52921732139586</v>
      </c>
      <c r="JJ130" s="18">
        <v>247.89561204528809</v>
      </c>
      <c r="JK130" s="18">
        <v>244.93975815868379</v>
      </c>
      <c r="JL130" s="18">
        <v>251.09653672790529</v>
      </c>
      <c r="JM130" s="18">
        <v>263.97425684165955</v>
      </c>
      <c r="JN130" s="18">
        <v>276.72894141292574</v>
      </c>
      <c r="JO130" s="18">
        <v>279.33369387340542</v>
      </c>
      <c r="JP130" s="18">
        <v>281.43730156326291</v>
      </c>
      <c r="JQ130" s="18">
        <v>284.4351675863266</v>
      </c>
      <c r="JR130" s="18">
        <v>278.40442542648316</v>
      </c>
      <c r="JS130" s="18">
        <v>285.15237477302549</v>
      </c>
      <c r="JT130" s="18">
        <v>296.73372039031983</v>
      </c>
      <c r="JU130" s="18">
        <v>298.9583630447388</v>
      </c>
      <c r="JV130" s="18">
        <v>305.22817426681519</v>
      </c>
      <c r="JW130" s="18">
        <v>319.45628448104856</v>
      </c>
      <c r="JX130" s="18">
        <v>326.74038871192931</v>
      </c>
      <c r="JY130" s="18">
        <v>324.77182003211976</v>
      </c>
      <c r="JZ130" s="18">
        <v>322.81925597572325</v>
      </c>
      <c r="KA130" s="18">
        <v>326.07019510650633</v>
      </c>
      <c r="KB130" s="18">
        <v>322.97230018711093</v>
      </c>
      <c r="KC130" s="18">
        <v>322.19607595157623</v>
      </c>
      <c r="KD130" s="18">
        <v>320.39955697345738</v>
      </c>
      <c r="KE130" s="18">
        <v>323.51145593833922</v>
      </c>
      <c r="KF130" s="18">
        <v>307.68388367176061</v>
      </c>
      <c r="KG130" s="18">
        <v>300.35676701545714</v>
      </c>
      <c r="KH130" s="18">
        <v>296.1605548143387</v>
      </c>
      <c r="KI130" s="18">
        <v>293.38975438594821</v>
      </c>
      <c r="KJ130" s="18">
        <v>294.23499855995175</v>
      </c>
      <c r="KK130" s="18">
        <v>300.07768639469145</v>
      </c>
      <c r="KL130" s="18">
        <v>301.44908256340028</v>
      </c>
      <c r="KM130" s="18">
        <v>299.1734251718521</v>
      </c>
      <c r="KN130" s="18">
        <v>293.35474427223204</v>
      </c>
      <c r="KO130" s="18">
        <v>294.93320025634767</v>
      </c>
      <c r="KP130" s="18">
        <v>289.97776873207096</v>
      </c>
      <c r="KQ130" s="18">
        <v>280.09991521930698</v>
      </c>
      <c r="KR130" s="18">
        <v>271.47742435550691</v>
      </c>
      <c r="KS130" s="18">
        <v>269.38682042217255</v>
      </c>
      <c r="KT130" s="18">
        <v>271.04830039024358</v>
      </c>
      <c r="KU130" s="18">
        <v>277.72322864246365</v>
      </c>
      <c r="KV130" s="18">
        <v>281.67336975860593</v>
      </c>
      <c r="KW130" s="18">
        <v>285.63051289749149</v>
      </c>
      <c r="KX130" s="18">
        <v>285.30641927337643</v>
      </c>
      <c r="KY130" s="18">
        <v>284.68323924922942</v>
      </c>
      <c r="KZ130" s="18">
        <v>284.31513291072844</v>
      </c>
      <c r="LA130" s="18">
        <v>286.44474811363222</v>
      </c>
      <c r="LB130" s="18">
        <v>282.80669715404514</v>
      </c>
      <c r="LC130" s="18">
        <v>283.95702946186066</v>
      </c>
      <c r="LD130" s="18">
        <v>286.42974377918239</v>
      </c>
      <c r="LE130" s="18">
        <v>292.88760932636262</v>
      </c>
      <c r="LF130" s="18">
        <v>299.35447747421262</v>
      </c>
      <c r="LG130" s="18">
        <v>304.91108266544342</v>
      </c>
      <c r="LH130" s="18">
        <v>301.61613082027435</v>
      </c>
      <c r="LI130" s="18">
        <v>302.53939753341672</v>
      </c>
      <c r="LJ130" s="18">
        <v>301.74916925239563</v>
      </c>
      <c r="LK130" s="18">
        <v>301.5251045246124</v>
      </c>
      <c r="LL130" s="18">
        <v>300.19271962547299</v>
      </c>
      <c r="LM130" s="18">
        <v>304.44594829750059</v>
      </c>
      <c r="LN130" s="18">
        <v>303.4546619348526</v>
      </c>
      <c r="LO130" s="18">
        <v>308.71418130397797</v>
      </c>
      <c r="LP130" s="18">
        <v>313.69462005233765</v>
      </c>
      <c r="LQ130" s="18">
        <v>316.53544070816042</v>
      </c>
      <c r="LR130" s="18">
        <v>313.29150360012056</v>
      </c>
      <c r="LS130" s="18">
        <v>319.01415675926211</v>
      </c>
      <c r="LT130" s="18">
        <v>315.40311360168459</v>
      </c>
      <c r="LU130" s="18">
        <v>310.60372715568542</v>
      </c>
      <c r="LV130" s="18">
        <v>302.95351716423033</v>
      </c>
      <c r="LW130" s="18">
        <v>297.98208101654052</v>
      </c>
      <c r="LX130" s="18">
        <v>298.28116741657254</v>
      </c>
      <c r="LY130" s="18">
        <v>298.58925641727444</v>
      </c>
      <c r="LZ130" s="18">
        <v>297.37390532684327</v>
      </c>
      <c r="MA130" s="18">
        <v>299.73358699131012</v>
      </c>
      <c r="MB130" s="18">
        <v>306.39751206493378</v>
      </c>
      <c r="MC130" s="18">
        <v>317.61075134372715</v>
      </c>
      <c r="MD130" s="18">
        <v>324.07361833572389</v>
      </c>
      <c r="ME130" s="18">
        <v>321.10175982570649</v>
      </c>
      <c r="MF130" s="18">
        <v>313.03242875862122</v>
      </c>
      <c r="MG130" s="18">
        <v>307.35878975868224</v>
      </c>
      <c r="MH130" s="18">
        <v>308.98225874614712</v>
      </c>
      <c r="MI130" s="18">
        <v>305.29719420528414</v>
      </c>
      <c r="MJ130" s="18">
        <v>299.45250579261779</v>
      </c>
      <c r="MK130" s="18">
        <v>304.39693413829804</v>
      </c>
      <c r="ML130" s="18">
        <v>324.93686771106724</v>
      </c>
      <c r="MM130" s="18">
        <v>328.91801778507232</v>
      </c>
      <c r="MN130" s="18">
        <v>334.8547327823639</v>
      </c>
      <c r="MO130" s="18">
        <v>331.71382543754578</v>
      </c>
      <c r="MP130" s="18">
        <v>332.78013347244263</v>
      </c>
      <c r="MQ130" s="18">
        <v>331.59579133987427</v>
      </c>
      <c r="MR130" s="18">
        <v>333.68039353942874</v>
      </c>
      <c r="MS130" s="18">
        <v>338.61481899547579</v>
      </c>
      <c r="MT130" s="18">
        <v>338.59181234931947</v>
      </c>
      <c r="MU130" s="18">
        <v>339.69613136482241</v>
      </c>
      <c r="MV130" s="18">
        <v>345.65085156345367</v>
      </c>
      <c r="MW130" s="18">
        <v>356.59601340007782</v>
      </c>
      <c r="MX130" s="18">
        <v>360.11402968406674</v>
      </c>
      <c r="MY130" s="18">
        <v>351.07841947841644</v>
      </c>
      <c r="MZ130" s="18">
        <v>343.47722364616391</v>
      </c>
      <c r="NA130" s="18">
        <v>345.54182006645203</v>
      </c>
      <c r="NB130" s="18">
        <v>350.66329955863955</v>
      </c>
      <c r="NC130" s="18">
        <v>352.52183645248414</v>
      </c>
      <c r="ND130" s="18">
        <v>355.36565797519683</v>
      </c>
      <c r="NE130" s="18">
        <v>363.21292489242552</v>
      </c>
      <c r="NF130" s="18">
        <v>364.65434128856657</v>
      </c>
      <c r="NG130" s="18">
        <v>364.54831065845485</v>
      </c>
      <c r="NH130" s="18">
        <v>365.68864007663728</v>
      </c>
      <c r="NI130" s="18">
        <v>369.3566997051239</v>
      </c>
      <c r="NJ130" s="18">
        <v>366.52988309478758</v>
      </c>
      <c r="NK130" s="18">
        <v>362.59774717998505</v>
      </c>
      <c r="NL130" s="18">
        <v>359.30679649066923</v>
      </c>
      <c r="NM130" s="18">
        <v>365.25451466655733</v>
      </c>
      <c r="NN130" s="18">
        <v>371.7223831033707</v>
      </c>
      <c r="NO130" s="18">
        <v>371.26725162506108</v>
      </c>
      <c r="NP130" s="18">
        <v>378.06021397495272</v>
      </c>
      <c r="NQ130" s="18">
        <v>375.14237106895445</v>
      </c>
      <c r="NR130" s="18">
        <v>365.87469382381443</v>
      </c>
      <c r="NS130" s="18">
        <v>366.50287529277801</v>
      </c>
      <c r="NT130" s="18">
        <v>362.02658218193056</v>
      </c>
      <c r="NU130" s="18">
        <v>378.98848213291171</v>
      </c>
      <c r="NV130" s="18">
        <v>386.84075049495698</v>
      </c>
      <c r="NW130" s="18">
        <v>391.2730308914185</v>
      </c>
      <c r="NX130" s="18">
        <v>396.08442080497747</v>
      </c>
      <c r="NY130" s="18">
        <v>388.16513308238984</v>
      </c>
      <c r="NZ130" s="18">
        <v>376.49276116943361</v>
      </c>
      <c r="OA130" s="18">
        <v>376.74083283233642</v>
      </c>
      <c r="OB130" s="18">
        <v>376.00562044429779</v>
      </c>
      <c r="OC130" s="18">
        <v>369.27067485427852</v>
      </c>
      <c r="OD130" s="18">
        <v>371.4853146190643</v>
      </c>
      <c r="OE130" s="18">
        <v>369.83583811855317</v>
      </c>
      <c r="OF130" s="18">
        <v>366.57889725399019</v>
      </c>
      <c r="OG130" s="18">
        <v>363.27594309711458</v>
      </c>
      <c r="OH130" s="18">
        <v>359.61088433551788</v>
      </c>
      <c r="OI130" s="18">
        <v>360.17604759979247</v>
      </c>
      <c r="OJ130" s="18">
        <v>357.97441159152982</v>
      </c>
      <c r="OK130" s="18">
        <v>367.12205416107179</v>
      </c>
      <c r="OL130" s="18">
        <v>376.47275539016721</v>
      </c>
      <c r="OM130" s="18">
        <v>379.29156968879704</v>
      </c>
      <c r="ON130" s="18">
        <v>376.34171753597258</v>
      </c>
      <c r="OO130" s="18">
        <v>375.30941932582857</v>
      </c>
      <c r="OP130" s="18">
        <v>366.92999868011475</v>
      </c>
      <c r="OQ130" s="18">
        <v>358.02642661762241</v>
      </c>
      <c r="OR130" s="18">
        <v>352.23575380897523</v>
      </c>
      <c r="OS130" s="18">
        <v>353.64216009140017</v>
      </c>
      <c r="OT130" s="18">
        <v>350.29519322013857</v>
      </c>
      <c r="OU130" s="18">
        <v>343.60826150035859</v>
      </c>
      <c r="OV130" s="18">
        <v>338.89089874935149</v>
      </c>
      <c r="OW130" s="18">
        <v>332.48604851722718</v>
      </c>
      <c r="OX130" s="18">
        <v>335.35187639713286</v>
      </c>
      <c r="OY130" s="18">
        <v>334.02349265384674</v>
      </c>
      <c r="OZ130" s="18">
        <v>335.65496395301818</v>
      </c>
      <c r="PA130" s="18">
        <v>342.13483585739135</v>
      </c>
      <c r="PB130" s="18">
        <v>330.11836454105378</v>
      </c>
      <c r="PC130" s="18">
        <v>326.84341847515111</v>
      </c>
      <c r="PD130" s="18">
        <v>325.43301103687287</v>
      </c>
      <c r="PE130" s="18">
        <v>318.50300909900665</v>
      </c>
      <c r="PF130" s="18">
        <v>311.17989359855648</v>
      </c>
      <c r="PG130" s="18">
        <v>310.83779477310179</v>
      </c>
      <c r="PH130" s="18">
        <v>305.17815981864925</v>
      </c>
      <c r="PI130" s="18">
        <v>299.33847285079958</v>
      </c>
      <c r="PJ130" s="18">
        <v>299.46150839328766</v>
      </c>
      <c r="PK130" s="18">
        <v>303.94680410480498</v>
      </c>
      <c r="PL130" s="18">
        <v>303.84077347469326</v>
      </c>
      <c r="PM130" s="18">
        <v>303.79075902652738</v>
      </c>
      <c r="PN130" s="18">
        <v>307.28476837539677</v>
      </c>
      <c r="PO130" s="18">
        <v>313.55858075332645</v>
      </c>
      <c r="PP130" s="18">
        <v>318.92713161945341</v>
      </c>
      <c r="PQ130" s="18">
        <v>320.21150264835359</v>
      </c>
      <c r="PR130" s="18">
        <v>321.3938442029953</v>
      </c>
      <c r="PS130" s="18">
        <v>316.62146555900569</v>
      </c>
      <c r="PT130" s="18">
        <v>315.56916156959534</v>
      </c>
      <c r="PU130" s="18">
        <v>312.85237674522398</v>
      </c>
      <c r="PV130" s="18">
        <v>306.65558661746979</v>
      </c>
      <c r="PW130" s="18">
        <v>306.99368428707118</v>
      </c>
      <c r="PX130" s="18">
        <v>305.29119247150419</v>
      </c>
      <c r="PY130" s="18">
        <v>299.41549510097502</v>
      </c>
      <c r="PZ130" s="18">
        <v>299.5745410461426</v>
      </c>
      <c r="QA130" s="18">
        <v>299.29145926952361</v>
      </c>
      <c r="QB130" s="18">
        <v>298.84032894706729</v>
      </c>
      <c r="QC130" s="18">
        <v>298.2081463222504</v>
      </c>
      <c r="QD130" s="18">
        <v>290.66596753883363</v>
      </c>
      <c r="QE130" s="18">
        <v>291.17811548805236</v>
      </c>
      <c r="QF130" s="18">
        <v>290.65696493816375</v>
      </c>
      <c r="QG130" s="18">
        <v>282.46559861755372</v>
      </c>
      <c r="QH130" s="18">
        <v>282.70166681289675</v>
      </c>
      <c r="QI130" s="18">
        <v>285.32242389678959</v>
      </c>
      <c r="QJ130" s="18">
        <v>292.55051194572451</v>
      </c>
      <c r="QK130" s="18">
        <v>290.62995713615419</v>
      </c>
      <c r="QL130" s="18">
        <v>293.67083558464054</v>
      </c>
      <c r="QM130" s="18">
        <v>289.53063956546782</v>
      </c>
      <c r="QN130" s="18">
        <v>290.27685513210292</v>
      </c>
      <c r="QO130" s="18">
        <v>289.75970573806762</v>
      </c>
      <c r="QP130" s="18">
        <v>291.53821951484679</v>
      </c>
      <c r="QQ130" s="18">
        <v>292.76357349491116</v>
      </c>
      <c r="QR130" s="18">
        <v>292.98863851165771</v>
      </c>
      <c r="QS130" s="18">
        <v>294.74314535331729</v>
      </c>
      <c r="QT130" s="18">
        <v>297.94006888008118</v>
      </c>
      <c r="QU130" s="18">
        <v>301.85019843769072</v>
      </c>
      <c r="QV130" s="18">
        <v>303.21759345054625</v>
      </c>
      <c r="QW130" s="18">
        <v>306.88865394592284</v>
      </c>
      <c r="QX130" s="18">
        <v>309.49740756225589</v>
      </c>
      <c r="QY130" s="18">
        <v>307.99497353935243</v>
      </c>
      <c r="QZ130" s="18">
        <v>314.46284197616581</v>
      </c>
      <c r="RA130" s="18">
        <v>320.36954830455778</v>
      </c>
      <c r="RB130" s="18">
        <v>322.33311553955082</v>
      </c>
      <c r="RC130" s="18">
        <v>320.38255206108096</v>
      </c>
      <c r="RD130" s="18">
        <v>317.16862362194058</v>
      </c>
      <c r="RE130" s="18">
        <v>318.43198858261104</v>
      </c>
      <c r="RF130" s="18">
        <v>315.68619537830358</v>
      </c>
      <c r="RG130" s="18">
        <v>311.32693607616426</v>
      </c>
      <c r="RH130" s="18">
        <v>306.64258286094662</v>
      </c>
      <c r="RI130" s="18">
        <v>308.24404549121851</v>
      </c>
      <c r="RJ130" s="18">
        <v>308.10900648117064</v>
      </c>
      <c r="RK130" s="18">
        <v>309.86051245594024</v>
      </c>
      <c r="RL130" s="18">
        <v>310.19460896968843</v>
      </c>
      <c r="RM130" s="18">
        <v>310.79878350353243</v>
      </c>
      <c r="RN130" s="18">
        <v>313.2404888629913</v>
      </c>
      <c r="RO130" s="18">
        <v>317.74879122066494</v>
      </c>
      <c r="RP130" s="18">
        <v>316.91455022525787</v>
      </c>
      <c r="RQ130" s="18">
        <v>317.37668372631077</v>
      </c>
      <c r="RR130" s="18">
        <v>317.47071088886264</v>
      </c>
      <c r="RS130" s="18">
        <v>310.14059336566925</v>
      </c>
      <c r="RT130" s="18">
        <v>309.56342663383481</v>
      </c>
      <c r="RU130" s="18">
        <v>307.43281114196776</v>
      </c>
      <c r="RV130" s="18">
        <v>295.29030341625213</v>
      </c>
      <c r="RW130" s="18">
        <v>292.4694885396957</v>
      </c>
      <c r="RX130" s="18">
        <v>291.5712290506363</v>
      </c>
      <c r="RY130" s="18">
        <v>292.85660036849976</v>
      </c>
      <c r="RZ130" s="18">
        <v>291.61124060916899</v>
      </c>
      <c r="SA130" s="18">
        <v>288.62437776470182</v>
      </c>
      <c r="SB130" s="18">
        <v>284.67823780441284</v>
      </c>
      <c r="SC130" s="18">
        <v>286.26769696712495</v>
      </c>
      <c r="SD130" s="18">
        <v>290.35987911605838</v>
      </c>
      <c r="SE130" s="18">
        <v>292.045366019249</v>
      </c>
      <c r="SF130" s="18">
        <v>292.45048304939269</v>
      </c>
      <c r="SG130" s="18">
        <v>295.623399641037</v>
      </c>
      <c r="SH130" s="18">
        <v>294.22399538135528</v>
      </c>
      <c r="SI130" s="18">
        <v>292.36845935440061</v>
      </c>
      <c r="SJ130" s="18">
        <v>293.61581969165803</v>
      </c>
      <c r="SK130" s="18">
        <v>293.19369774913787</v>
      </c>
      <c r="SL130" s="18">
        <v>293.13067954444887</v>
      </c>
      <c r="SM130" s="18">
        <v>292.11638653564449</v>
      </c>
      <c r="SN130" s="18">
        <v>291.12810103988647</v>
      </c>
      <c r="SO130" s="18">
        <v>293.11367463207245</v>
      </c>
      <c r="SP130" s="5">
        <v>294.01893614387512</v>
      </c>
      <c r="SQ130" s="5">
        <v>295.71742680358886</v>
      </c>
      <c r="SR130" s="5">
        <v>292.30444086074834</v>
      </c>
      <c r="SS130" s="5">
        <v>300.25073638534542</v>
      </c>
    </row>
    <row r="131" spans="1:513" x14ac:dyDescent="0.25">
      <c r="A131" s="5" t="s">
        <v>350</v>
      </c>
      <c r="B131" s="5" t="str">
        <f ca="1">_xlfn.XLOOKUP(A131,bonds[worksheet get],bonds[unique lookup],"-")</f>
        <v>CNALN 3 04/10/76 nc-21</v>
      </c>
      <c r="C131" s="5" t="str">
        <f ca="1">_xlfn.XLOOKUP(A131,bonds[worksheet get],bonds[ID_ISIN],"-")</f>
        <v>XS1216020161</v>
      </c>
      <c r="D131" s="18">
        <f ca="1">_xll.BDH(A131,"blp_i_sprd_mid","-2AY",,"Dates=H","Fill=C","Sort=R","Dir=H","factor="&amp;_xlfn.XLOOKUP(A131,bonds[worksheet get],bonds[yas/blp factor]),"cols=510;rows=1")</f>
        <v>452.11101500630377</v>
      </c>
      <c r="E131" s="18">
        <v>461.13419854044918</v>
      </c>
      <c r="F131" s="18">
        <v>480.84070149064064</v>
      </c>
      <c r="G131" s="18">
        <v>491.83656482577322</v>
      </c>
      <c r="H131" s="18">
        <v>514.98105088591581</v>
      </c>
      <c r="I131" s="18">
        <v>535.37149734735488</v>
      </c>
      <c r="J131" s="18">
        <v>542.49506329536428</v>
      </c>
      <c r="K131" s="18">
        <v>542.94155460834509</v>
      </c>
      <c r="L131" s="18">
        <v>535.17362051546581</v>
      </c>
      <c r="M131" s="18">
        <v>498.90228985369208</v>
      </c>
      <c r="N131" s="18">
        <v>492.3155282342434</v>
      </c>
      <c r="O131" s="18">
        <v>493.63470711350442</v>
      </c>
      <c r="P131" s="18">
        <v>488.54064713358878</v>
      </c>
      <c r="Q131" s="18">
        <v>490.96083300054073</v>
      </c>
      <c r="R131" s="18">
        <v>460.85108245790008</v>
      </c>
      <c r="S131" s="18">
        <v>446.31981972634793</v>
      </c>
      <c r="T131" s="18">
        <v>487.92773633122442</v>
      </c>
      <c r="U131" s="18">
        <v>466.40381078660488</v>
      </c>
      <c r="V131" s="18">
        <v>493.58193995833398</v>
      </c>
      <c r="W131" s="18">
        <v>427.30436355829238</v>
      </c>
      <c r="X131" s="18">
        <v>376.84780093252664</v>
      </c>
      <c r="Y131" s="18">
        <v>314.97425248324868</v>
      </c>
      <c r="Z131" s="18">
        <v>358.91102718651291</v>
      </c>
      <c r="AA131" s="18">
        <v>452.45806052684782</v>
      </c>
      <c r="AB131" s="18">
        <v>568.43620857954033</v>
      </c>
      <c r="AC131" s="18">
        <v>612.44198648571967</v>
      </c>
      <c r="AD131" s="18">
        <v>621.42559465348722</v>
      </c>
      <c r="AE131" s="18">
        <v>632.74719369649893</v>
      </c>
      <c r="AF131" s="18">
        <v>628.54408683657641</v>
      </c>
      <c r="AG131" s="18">
        <v>619.99783720493315</v>
      </c>
      <c r="AH131" s="18">
        <v>646.29110177457335</v>
      </c>
      <c r="AI131" s="18">
        <v>663.32068635284907</v>
      </c>
      <c r="AJ131" s="18">
        <v>657.73954494059092</v>
      </c>
      <c r="AK131" s="18">
        <v>657.07995550096041</v>
      </c>
      <c r="AL131" s="18">
        <v>653.93422125041491</v>
      </c>
      <c r="AM131" s="18">
        <v>663.43433868706222</v>
      </c>
      <c r="AN131" s="18">
        <v>665.23349572777749</v>
      </c>
      <c r="AO131" s="18">
        <v>666.23404217004781</v>
      </c>
      <c r="AP131" s="18">
        <v>666.25027821779247</v>
      </c>
      <c r="AQ131" s="18">
        <v>609.638223990798</v>
      </c>
      <c r="AR131" s="18">
        <v>569.45096156358727</v>
      </c>
      <c r="AS131" s="18">
        <v>556.49053645133972</v>
      </c>
      <c r="AT131" s="18">
        <v>605.5639907598495</v>
      </c>
      <c r="AU131" s="18">
        <v>555.84819781243812</v>
      </c>
      <c r="AV131" s="18">
        <v>545.20039475083354</v>
      </c>
      <c r="AW131" s="18">
        <v>552.42239173829557</v>
      </c>
      <c r="AX131" s="18">
        <v>539.28032584190373</v>
      </c>
      <c r="AY131" s="18">
        <v>509.63634691894055</v>
      </c>
      <c r="AZ131" s="18">
        <v>511.6120709788799</v>
      </c>
      <c r="BA131" s="18">
        <v>490.14294209539889</v>
      </c>
      <c r="BB131" s="18">
        <v>490.28602226614953</v>
      </c>
      <c r="BC131" s="18">
        <v>498.7399293762445</v>
      </c>
      <c r="BD131" s="18">
        <v>509.51254705488685</v>
      </c>
      <c r="BE131" s="18">
        <v>509.78957461953161</v>
      </c>
      <c r="BF131" s="18">
        <v>521.254253833294</v>
      </c>
      <c r="BG131" s="18">
        <v>514.23825170159341</v>
      </c>
      <c r="BH131" s="18">
        <v>493.54033508598803</v>
      </c>
      <c r="BI131" s="18">
        <v>495.78395393371585</v>
      </c>
      <c r="BJ131" s="18">
        <v>488.16315902352329</v>
      </c>
      <c r="BK131" s="18">
        <v>481.02538653373716</v>
      </c>
      <c r="BL131" s="18">
        <v>570.51137843191623</v>
      </c>
      <c r="BM131" s="18">
        <v>621.49256835043434</v>
      </c>
      <c r="BN131" s="18">
        <v>622.91322252809994</v>
      </c>
      <c r="BO131" s="18">
        <v>646.12062327325339</v>
      </c>
      <c r="BP131" s="18">
        <v>656.70043788492683</v>
      </c>
      <c r="BQ131" s="18">
        <v>641.68107896804804</v>
      </c>
      <c r="BR131" s="18">
        <v>638.45112021982663</v>
      </c>
      <c r="BS131" s="18">
        <v>643.61113914370537</v>
      </c>
      <c r="BT131" s="18">
        <v>650.60887572169304</v>
      </c>
      <c r="BU131" s="18">
        <v>636.14458668708801</v>
      </c>
      <c r="BV131" s="18">
        <v>671.64166082203383</v>
      </c>
      <c r="BW131" s="18">
        <v>792.59412800252437</v>
      </c>
      <c r="BX131" s="18">
        <v>889.68975252807138</v>
      </c>
      <c r="BY131" s="18">
        <v>927.11790159165855</v>
      </c>
      <c r="BZ131" s="18">
        <v>909.28158839106561</v>
      </c>
      <c r="CA131" s="18">
        <v>932.95273124992843</v>
      </c>
      <c r="CB131" s="18">
        <v>930.38540620028971</v>
      </c>
      <c r="CC131" s="18">
        <v>707.812530938387</v>
      </c>
      <c r="CD131" s="18">
        <v>579.48585382282738</v>
      </c>
      <c r="CE131" s="18">
        <v>414.19882876932621</v>
      </c>
      <c r="CF131" s="18">
        <v>388.94873026728629</v>
      </c>
      <c r="CG131" s="18">
        <v>270.71072731912136</v>
      </c>
      <c r="CH131" s="18">
        <v>241.61370025455952</v>
      </c>
      <c r="CI131" s="18">
        <v>254.62587776899338</v>
      </c>
      <c r="CJ131" s="18">
        <v>161.67146017134189</v>
      </c>
      <c r="CK131" s="18">
        <v>131.70986356437206</v>
      </c>
      <c r="CL131" s="18">
        <v>123.85770497381688</v>
      </c>
      <c r="CM131" s="18">
        <v>132.30349406003953</v>
      </c>
      <c r="CN131" s="18">
        <v>149.52588170528412</v>
      </c>
      <c r="CO131" s="18">
        <v>156.58450346231459</v>
      </c>
      <c r="CP131" s="18">
        <v>130.47287967681885</v>
      </c>
      <c r="CQ131" s="18">
        <v>125.79080940842628</v>
      </c>
      <c r="CR131" s="18">
        <v>107.91390608847141</v>
      </c>
      <c r="CS131" s="18">
        <v>102.22418610692024</v>
      </c>
      <c r="CT131" s="18">
        <v>93.365392556190486</v>
      </c>
      <c r="CU131" s="18">
        <v>94.804312287569047</v>
      </c>
      <c r="CV131" s="18">
        <v>97.042857370376595</v>
      </c>
      <c r="CW131" s="18">
        <v>99.855752642154684</v>
      </c>
      <c r="CX131" s="18">
        <v>100.12973594784738</v>
      </c>
      <c r="CY131" s="18">
        <v>96.306146703958518</v>
      </c>
      <c r="CZ131" s="18">
        <v>99.499574344754222</v>
      </c>
      <c r="DA131" s="18">
        <v>88.540242117047313</v>
      </c>
      <c r="DB131" s="18">
        <v>87.824841263294218</v>
      </c>
      <c r="DC131" s="18">
        <v>89.274923277497294</v>
      </c>
      <c r="DD131" s="18">
        <v>86.668022861480708</v>
      </c>
      <c r="DE131" s="18">
        <v>82.010306664705269</v>
      </c>
      <c r="DF131" s="18">
        <v>85.615724017024036</v>
      </c>
      <c r="DG131" s="18">
        <v>90.091799429655069</v>
      </c>
      <c r="DH131" s="18">
        <v>92.205529895424831</v>
      </c>
      <c r="DI131" s="18">
        <v>92.236987237930293</v>
      </c>
      <c r="DJ131" s="18">
        <v>89.314498643875126</v>
      </c>
      <c r="DK131" s="18">
        <v>87.270786134004595</v>
      </c>
      <c r="DL131" s="18">
        <v>91.48201101779938</v>
      </c>
      <c r="DM131" s="18">
        <v>89.658499905467039</v>
      </c>
      <c r="DN131" s="18">
        <v>79.313093233108518</v>
      </c>
      <c r="DO131" s="18">
        <v>76.961910569071776</v>
      </c>
      <c r="DP131" s="18">
        <v>77.284602017998694</v>
      </c>
      <c r="DQ131" s="18">
        <v>78.625090709924692</v>
      </c>
      <c r="DR131" s="18">
        <v>78.129891253709786</v>
      </c>
      <c r="DS131" s="18">
        <v>78.984313266277312</v>
      </c>
      <c r="DT131" s="18">
        <v>88.192181843519208</v>
      </c>
      <c r="DU131" s="18">
        <v>92.368905125856401</v>
      </c>
      <c r="DV131" s="18">
        <v>91.344004611968998</v>
      </c>
      <c r="DW131" s="18">
        <v>93.058937155008323</v>
      </c>
      <c r="DX131" s="18">
        <v>96.811493690013876</v>
      </c>
      <c r="DY131" s="18">
        <v>100.87253513216973</v>
      </c>
      <c r="DZ131" s="18">
        <v>112.25603410720825</v>
      </c>
      <c r="EA131" s="18">
        <v>108.8281985270977</v>
      </c>
      <c r="EB131" s="18">
        <v>105.202486115098</v>
      </c>
      <c r="EC131" s="18">
        <v>106.89204983353615</v>
      </c>
      <c r="ED131" s="18">
        <v>104.98025521159171</v>
      </c>
      <c r="EE131" s="18">
        <v>106.39482087135315</v>
      </c>
      <c r="EF131" s="18">
        <v>107.75560462296008</v>
      </c>
      <c r="EG131" s="18">
        <v>110.48427539706231</v>
      </c>
      <c r="EH131" s="18">
        <v>110.87698480188847</v>
      </c>
      <c r="EI131" s="18">
        <v>109.3619585967064</v>
      </c>
      <c r="EJ131" s="18">
        <v>117.11568614780903</v>
      </c>
      <c r="EK131" s="18">
        <v>118.61244679927826</v>
      </c>
      <c r="EL131" s="18">
        <v>118.50792724192142</v>
      </c>
      <c r="EM131" s="18">
        <v>127.82843340039253</v>
      </c>
      <c r="EN131" s="18">
        <v>126.95067206919194</v>
      </c>
      <c r="EO131" s="18">
        <v>129.52408563673498</v>
      </c>
      <c r="EP131" s="18">
        <v>159.64601321518421</v>
      </c>
      <c r="EQ131" s="18">
        <v>165.75685568511486</v>
      </c>
      <c r="ER131" s="18">
        <v>165.22816938042641</v>
      </c>
      <c r="ES131" s="18">
        <v>164.64773067355156</v>
      </c>
      <c r="ET131" s="18">
        <v>166.78480045795442</v>
      </c>
      <c r="EU131" s="18">
        <v>178.51940396547317</v>
      </c>
      <c r="EV131" s="18">
        <v>179.9096155536175</v>
      </c>
      <c r="EW131" s="18">
        <v>181.0126520472765</v>
      </c>
      <c r="EX131" s="18">
        <v>179.0237361985445</v>
      </c>
      <c r="EY131" s="18">
        <v>183.85598990857599</v>
      </c>
      <c r="EZ131" s="18">
        <v>183.59722789764405</v>
      </c>
      <c r="FA131" s="18">
        <v>180.05675473630427</v>
      </c>
      <c r="FB131" s="18">
        <v>180.34088557183742</v>
      </c>
      <c r="FC131" s="18">
        <v>188.95207939445973</v>
      </c>
      <c r="FD131" s="18">
        <v>190.63859885394572</v>
      </c>
      <c r="FE131" s="18">
        <v>193.32465000271799</v>
      </c>
      <c r="FF131" s="18">
        <v>192.77566863834861</v>
      </c>
      <c r="FG131" s="18">
        <v>183.07665961682795</v>
      </c>
      <c r="FH131" s="18">
        <v>172.87128885626794</v>
      </c>
      <c r="FI131" s="18">
        <v>170.58707988917828</v>
      </c>
      <c r="FJ131" s="18">
        <v>172.43900408506391</v>
      </c>
      <c r="FK131" s="18">
        <v>170.67231913983821</v>
      </c>
      <c r="FL131" s="18">
        <v>164.20529837250712</v>
      </c>
      <c r="FM131" s="18">
        <v>163.80041193187239</v>
      </c>
      <c r="FN131" s="18">
        <v>162.62025421142579</v>
      </c>
      <c r="FO131" s="18">
        <v>158.64140776097776</v>
      </c>
      <c r="FP131" s="18">
        <v>153.72898856520652</v>
      </c>
      <c r="FQ131" s="18">
        <v>155.446965367198</v>
      </c>
      <c r="FR131" s="18">
        <v>157.27352073848246</v>
      </c>
      <c r="FS131" s="18">
        <v>162.42339213252069</v>
      </c>
      <c r="FT131" s="18">
        <v>166.15768311381339</v>
      </c>
      <c r="FU131" s="18">
        <v>162.40614133179187</v>
      </c>
      <c r="FV131" s="18">
        <v>160.98041338920592</v>
      </c>
      <c r="FW131" s="18">
        <v>157.81336932599544</v>
      </c>
      <c r="FX131" s="18">
        <v>163.52541387319565</v>
      </c>
      <c r="FY131" s="18">
        <v>165.40575115263462</v>
      </c>
      <c r="FZ131" s="18">
        <v>195.77324895322323</v>
      </c>
      <c r="GA131" s="18">
        <v>184.8372560441494</v>
      </c>
      <c r="GB131" s="18">
        <v>190.04090934634209</v>
      </c>
      <c r="GC131" s="18">
        <v>189.68676055490971</v>
      </c>
      <c r="GD131" s="18">
        <v>192.01764815926552</v>
      </c>
      <c r="GE131" s="18">
        <v>194.85997126758096</v>
      </c>
      <c r="GF131" s="18">
        <v>198.63485236823561</v>
      </c>
      <c r="GG131" s="18">
        <v>209.40341103494168</v>
      </c>
      <c r="GH131" s="18">
        <v>210.47093117415906</v>
      </c>
      <c r="GI131" s="18">
        <v>220.87214926064016</v>
      </c>
      <c r="GJ131" s="18">
        <v>227.33714052200318</v>
      </c>
      <c r="GK131" s="18">
        <v>226.69886089503765</v>
      </c>
      <c r="GL131" s="18">
        <v>216.2184920758009</v>
      </c>
      <c r="GM131" s="18">
        <v>215.65124515771865</v>
      </c>
      <c r="GN131" s="18">
        <v>222.30599522709846</v>
      </c>
      <c r="GO131" s="18">
        <v>218.71884342849253</v>
      </c>
      <c r="GP131" s="18">
        <v>217.92124758303163</v>
      </c>
      <c r="GQ131" s="18">
        <v>221.09843917608259</v>
      </c>
      <c r="GR131" s="18">
        <v>220.35462523877621</v>
      </c>
      <c r="GS131" s="18">
        <v>225.3614164620638</v>
      </c>
      <c r="GT131" s="18">
        <v>225.95606171071529</v>
      </c>
      <c r="GU131" s="18">
        <v>223.82508044421672</v>
      </c>
      <c r="GV131" s="18">
        <v>220.21154506802557</v>
      </c>
      <c r="GW131" s="18">
        <v>221.29124224305153</v>
      </c>
      <c r="GX131" s="18">
        <v>223.18781557023527</v>
      </c>
      <c r="GY131" s="18">
        <v>222.47444422245027</v>
      </c>
      <c r="GZ131" s="18">
        <v>220.94115246355534</v>
      </c>
      <c r="HA131" s="18">
        <v>220.7889395159483</v>
      </c>
      <c r="HB131" s="18">
        <v>219.03849061846734</v>
      </c>
      <c r="HC131" s="18">
        <v>218.53415838539601</v>
      </c>
      <c r="HD131" s="18">
        <v>249.00211673140527</v>
      </c>
      <c r="HE131" s="18">
        <v>244.8284377080202</v>
      </c>
      <c r="HF131" s="18">
        <v>242.22559630393982</v>
      </c>
      <c r="HG131" s="18">
        <v>237.46640480875971</v>
      </c>
      <c r="HH131" s="18">
        <v>235.1466794872284</v>
      </c>
      <c r="HI131" s="18">
        <v>242.02366046011448</v>
      </c>
      <c r="HJ131" s="18">
        <v>250.79924426615239</v>
      </c>
      <c r="HK131" s="18">
        <v>241.89986059606076</v>
      </c>
      <c r="HL131" s="18">
        <v>238.72875752091409</v>
      </c>
      <c r="HM131" s="18">
        <v>239.81251370787621</v>
      </c>
      <c r="HN131" s="18">
        <v>239.65725650131702</v>
      </c>
      <c r="HO131" s="18">
        <v>239.81555796682835</v>
      </c>
      <c r="HP131" s="18">
        <v>231.32714925527571</v>
      </c>
      <c r="HQ131" s="18">
        <v>234.60784565269947</v>
      </c>
      <c r="HR131" s="18">
        <v>236.41512071728707</v>
      </c>
      <c r="HS131" s="18">
        <v>252.50910304427146</v>
      </c>
      <c r="HT131" s="18">
        <v>268.17384485900402</v>
      </c>
      <c r="HU131" s="18">
        <v>271.9954045969248</v>
      </c>
      <c r="HV131" s="18">
        <v>284.86247243463993</v>
      </c>
      <c r="HW131" s="18">
        <v>284.77114466607566</v>
      </c>
      <c r="HX131" s="18">
        <v>272.57178429186342</v>
      </c>
      <c r="HY131" s="18">
        <v>268.51784612059589</v>
      </c>
      <c r="HZ131" s="18">
        <v>259.46523474991324</v>
      </c>
      <c r="IA131" s="18">
        <v>259.61135917961599</v>
      </c>
      <c r="IB131" s="18">
        <v>248.87121359646318</v>
      </c>
      <c r="IC131" s="18">
        <v>261.14668044447899</v>
      </c>
      <c r="ID131" s="18">
        <v>276.0148411667347</v>
      </c>
      <c r="IE131" s="18">
        <v>296.83655764639377</v>
      </c>
      <c r="IF131" s="18">
        <v>281.28039440095421</v>
      </c>
      <c r="IG131" s="18">
        <v>264.99868277192115</v>
      </c>
      <c r="IH131" s="18">
        <v>271.24753164768214</v>
      </c>
      <c r="II131" s="18">
        <v>283.10694977223869</v>
      </c>
      <c r="IJ131" s="18">
        <v>238.13005326032641</v>
      </c>
      <c r="IK131" s="18">
        <v>222.91687652349472</v>
      </c>
      <c r="IL131" s="18">
        <v>217.45141695141791</v>
      </c>
      <c r="IM131" s="18">
        <v>232.54992660105231</v>
      </c>
      <c r="IN131" s="18">
        <v>245.24448643147946</v>
      </c>
      <c r="IO131" s="18">
        <v>249.79869782388209</v>
      </c>
      <c r="IP131" s="18">
        <v>240.64867016673088</v>
      </c>
      <c r="IQ131" s="18">
        <v>249.15027066707611</v>
      </c>
      <c r="IR131" s="18">
        <v>235.91484749615194</v>
      </c>
      <c r="IS131" s="18">
        <v>220.61846101462842</v>
      </c>
      <c r="IT131" s="18">
        <v>218.73203521728516</v>
      </c>
      <c r="IU131" s="18">
        <v>224.33144218325614</v>
      </c>
      <c r="IV131" s="18">
        <v>214.23059098005297</v>
      </c>
      <c r="IW131" s="18">
        <v>216.20834454596041</v>
      </c>
      <c r="IX131" s="18">
        <v>218.23480625510217</v>
      </c>
      <c r="IY131" s="18">
        <v>206.99844646275045</v>
      </c>
      <c r="IZ131" s="18">
        <v>200.64000426471236</v>
      </c>
      <c r="JA131" s="18">
        <v>207.12529058575632</v>
      </c>
      <c r="JB131" s="18">
        <v>215.91913994550706</v>
      </c>
      <c r="JC131" s="18">
        <v>231.54735065281392</v>
      </c>
      <c r="JD131" s="18">
        <v>235.38108742654325</v>
      </c>
      <c r="JE131" s="18">
        <v>258.0039904528856</v>
      </c>
      <c r="JF131" s="18">
        <v>266.3675845474005</v>
      </c>
      <c r="JG131" s="18">
        <v>270.68332898855209</v>
      </c>
      <c r="JH131" s="18">
        <v>235.0472336947918</v>
      </c>
      <c r="JI131" s="18">
        <v>219.38452138602733</v>
      </c>
      <c r="JJ131" s="18">
        <v>217.78019691824915</v>
      </c>
      <c r="JK131" s="18">
        <v>213.0575365304947</v>
      </c>
      <c r="JL131" s="18">
        <v>231.79190612196922</v>
      </c>
      <c r="JM131" s="18">
        <v>240.29858038723469</v>
      </c>
      <c r="JN131" s="18">
        <v>261.76162075281144</v>
      </c>
      <c r="JO131" s="18">
        <v>263.01687019407746</v>
      </c>
      <c r="JP131" s="18">
        <v>263.52932045102119</v>
      </c>
      <c r="JQ131" s="18">
        <v>268.54017068624501</v>
      </c>
      <c r="JR131" s="18">
        <v>257.8974413895607</v>
      </c>
      <c r="JS131" s="18">
        <v>276.35782767534255</v>
      </c>
      <c r="JT131" s="18">
        <v>299.29428937375542</v>
      </c>
      <c r="JU131" s="18">
        <v>304.54969507813456</v>
      </c>
      <c r="JV131" s="18">
        <v>315.52221909463407</v>
      </c>
      <c r="JW131" s="18">
        <v>335.22567778587342</v>
      </c>
      <c r="JX131" s="18">
        <v>354.86622179210184</v>
      </c>
      <c r="JY131" s="18">
        <v>354.15995371520523</v>
      </c>
      <c r="JZ131" s="18">
        <v>350.94420150876044</v>
      </c>
      <c r="KA131" s="18">
        <v>357.28640765905379</v>
      </c>
      <c r="KB131" s="18">
        <v>355.8221191030741</v>
      </c>
      <c r="KC131" s="18">
        <v>364.8077567768097</v>
      </c>
      <c r="KD131" s="18">
        <v>359.50465768218044</v>
      </c>
      <c r="KE131" s="18">
        <v>364.7194732671976</v>
      </c>
      <c r="KF131" s="18">
        <v>336.64531721055505</v>
      </c>
      <c r="KG131" s="18">
        <v>319.78113736867903</v>
      </c>
      <c r="KH131" s="18">
        <v>318.87293344795705</v>
      </c>
      <c r="KI131" s="18">
        <v>314.34510563313961</v>
      </c>
      <c r="KJ131" s="18">
        <v>314.79058219313623</v>
      </c>
      <c r="KK131" s="18">
        <v>317.40458588004117</v>
      </c>
      <c r="KL131" s="18">
        <v>318.10679494500164</v>
      </c>
      <c r="KM131" s="18">
        <v>321.76802371144294</v>
      </c>
      <c r="KN131" s="18">
        <v>312.01929179370404</v>
      </c>
      <c r="KO131" s="18">
        <v>316.90837167084214</v>
      </c>
      <c r="KP131" s="18">
        <v>300.58099615752701</v>
      </c>
      <c r="KQ131" s="18">
        <v>281.14137324213976</v>
      </c>
      <c r="KR131" s="18">
        <v>274.01577778816221</v>
      </c>
      <c r="KS131" s="18">
        <v>268.97042595148088</v>
      </c>
      <c r="KT131" s="18">
        <v>264.17571810185905</v>
      </c>
      <c r="KU131" s="18">
        <v>268.02061715841296</v>
      </c>
      <c r="KV131" s="18">
        <v>284.35103693068027</v>
      </c>
      <c r="KW131" s="18">
        <v>282.99126793205738</v>
      </c>
      <c r="KX131" s="18">
        <v>270.5930159729719</v>
      </c>
      <c r="KY131" s="18">
        <v>264.94895987570283</v>
      </c>
      <c r="KZ131" s="18">
        <v>266.84857746183872</v>
      </c>
      <c r="LA131" s="18">
        <v>267.02818874001503</v>
      </c>
      <c r="LB131" s="18">
        <v>256.10437286674977</v>
      </c>
      <c r="LC131" s="18">
        <v>254.92928891122344</v>
      </c>
      <c r="LD131" s="18">
        <v>254.47772383332253</v>
      </c>
      <c r="LE131" s="18">
        <v>286.52666732847689</v>
      </c>
      <c r="LF131" s="18">
        <v>292.31989211440083</v>
      </c>
      <c r="LG131" s="18">
        <v>301.88596849501135</v>
      </c>
      <c r="LH131" s="18">
        <v>308.55391035318371</v>
      </c>
      <c r="LI131" s="18">
        <v>295.46055260002618</v>
      </c>
      <c r="LJ131" s="18">
        <v>293.94146738290789</v>
      </c>
      <c r="LK131" s="18">
        <v>281.66295627593991</v>
      </c>
      <c r="LL131" s="18">
        <v>273.64945196092128</v>
      </c>
      <c r="LM131" s="18">
        <v>253.16869248390196</v>
      </c>
      <c r="LN131" s="18">
        <v>250.74241809904575</v>
      </c>
      <c r="LO131" s="18">
        <v>261.53736034333707</v>
      </c>
      <c r="LP131" s="18">
        <v>270.5909864670038</v>
      </c>
      <c r="LQ131" s="18">
        <v>276.43494890213015</v>
      </c>
      <c r="LR131" s="18">
        <v>280.4239428824186</v>
      </c>
      <c r="LS131" s="18">
        <v>293.93131985306741</v>
      </c>
      <c r="LT131" s="18">
        <v>277.2873414087295</v>
      </c>
      <c r="LU131" s="18">
        <v>271.75287863373757</v>
      </c>
      <c r="LV131" s="18">
        <v>261.16799025714397</v>
      </c>
      <c r="LW131" s="18">
        <v>247.16135481834414</v>
      </c>
      <c r="LX131" s="18">
        <v>256.15916952788831</v>
      </c>
      <c r="LY131" s="18">
        <v>270.99993191957475</v>
      </c>
      <c r="LZ131" s="18">
        <v>277.15542352080342</v>
      </c>
      <c r="MA131" s="18">
        <v>288.31263258039951</v>
      </c>
      <c r="MB131" s="18">
        <v>297.50122085094449</v>
      </c>
      <c r="MC131" s="18">
        <v>312.9447465151548</v>
      </c>
      <c r="MD131" s="18">
        <v>326.39326781272888</v>
      </c>
      <c r="ME131" s="18">
        <v>324.85896130084996</v>
      </c>
      <c r="MF131" s="18">
        <v>318.97948251128196</v>
      </c>
      <c r="MG131" s="18">
        <v>313.68957520544529</v>
      </c>
      <c r="MH131" s="18">
        <v>310.02733168601986</v>
      </c>
      <c r="MI131" s="18">
        <v>307.79994888603687</v>
      </c>
      <c r="MJ131" s="18">
        <v>302.49887929737565</v>
      </c>
      <c r="MK131" s="18">
        <v>301.46586075961591</v>
      </c>
      <c r="ML131" s="18">
        <v>310.85537012100224</v>
      </c>
      <c r="MM131" s="18">
        <v>343.39342455446723</v>
      </c>
      <c r="MN131" s="18">
        <v>356.49084131956101</v>
      </c>
      <c r="MO131" s="18">
        <v>357.5522729408741</v>
      </c>
      <c r="MP131" s="18">
        <v>308.61682503819463</v>
      </c>
      <c r="MQ131" s="18">
        <v>301.44860995888706</v>
      </c>
      <c r="MR131" s="18">
        <v>303.88807613253596</v>
      </c>
      <c r="MS131" s="18">
        <v>308.69293151199815</v>
      </c>
      <c r="MT131" s="18">
        <v>302.37406468033794</v>
      </c>
      <c r="MU131" s="18">
        <v>295.21396762490275</v>
      </c>
      <c r="MV131" s="18">
        <v>304.26657899558546</v>
      </c>
      <c r="MW131" s="18">
        <v>318.54922724604609</v>
      </c>
      <c r="MX131" s="18">
        <v>313.76771118521691</v>
      </c>
      <c r="MY131" s="18">
        <v>298.87215213239193</v>
      </c>
      <c r="MZ131" s="18">
        <v>276.67240110039711</v>
      </c>
      <c r="NA131" s="18">
        <v>283.53010176658631</v>
      </c>
      <c r="NB131" s="18">
        <v>295.02319406390188</v>
      </c>
      <c r="NC131" s="18">
        <v>296.77364296138285</v>
      </c>
      <c r="ND131" s="18">
        <v>297.42511437714097</v>
      </c>
      <c r="NE131" s="18">
        <v>323.00094858706001</v>
      </c>
      <c r="NF131" s="18">
        <v>329.30763838291165</v>
      </c>
      <c r="NG131" s="18">
        <v>329.21935487329961</v>
      </c>
      <c r="NH131" s="18">
        <v>331.89525849223133</v>
      </c>
      <c r="NI131" s="18">
        <v>338.63220355331896</v>
      </c>
      <c r="NJ131" s="18">
        <v>334.94053219735628</v>
      </c>
      <c r="NK131" s="18">
        <v>326.15175660252572</v>
      </c>
      <c r="NL131" s="18">
        <v>323.83000177502635</v>
      </c>
      <c r="NM131" s="18">
        <v>325.09032498121258</v>
      </c>
      <c r="NN131" s="18">
        <v>338.26486297309395</v>
      </c>
      <c r="NO131" s="18">
        <v>339.15277183413502</v>
      </c>
      <c r="NP131" s="18">
        <v>363.71689731895918</v>
      </c>
      <c r="NQ131" s="18">
        <v>366.75506775319576</v>
      </c>
      <c r="NR131" s="18">
        <v>367.55469310462479</v>
      </c>
      <c r="NS131" s="18">
        <v>385.71471250712875</v>
      </c>
      <c r="NT131" s="18">
        <v>389.31099708259109</v>
      </c>
      <c r="NU131" s="18">
        <v>410.95060446739194</v>
      </c>
      <c r="NV131" s="18">
        <v>420.16862057447435</v>
      </c>
      <c r="NW131" s="18">
        <v>429.32372199654577</v>
      </c>
      <c r="NX131" s="18">
        <v>435.61722000360487</v>
      </c>
      <c r="NY131" s="18">
        <v>424.9937710136175</v>
      </c>
      <c r="NZ131" s="18">
        <v>411.82938055157661</v>
      </c>
      <c r="OA131" s="18">
        <v>413.02780382573604</v>
      </c>
      <c r="OB131" s="18">
        <v>411.83546906948089</v>
      </c>
      <c r="OC131" s="18">
        <v>408.32340899169446</v>
      </c>
      <c r="OD131" s="18">
        <v>408.94748207688332</v>
      </c>
      <c r="OE131" s="18">
        <v>406.88448926031589</v>
      </c>
      <c r="OF131" s="18">
        <v>403.64844199419019</v>
      </c>
      <c r="OG131" s="18">
        <v>404.4917017239332</v>
      </c>
      <c r="OH131" s="18">
        <v>400.80814839184285</v>
      </c>
      <c r="OI131" s="18">
        <v>397.74968289792537</v>
      </c>
      <c r="OJ131" s="18">
        <v>398.16776112735272</v>
      </c>
      <c r="OK131" s="18">
        <v>439.06535064339641</v>
      </c>
      <c r="OL131" s="18">
        <v>466.57023027598854</v>
      </c>
      <c r="OM131" s="18">
        <v>474.68318038344381</v>
      </c>
      <c r="ON131" s="18">
        <v>472.23864044487476</v>
      </c>
      <c r="OO131" s="18">
        <v>469.91891512334348</v>
      </c>
      <c r="OP131" s="18">
        <v>460.56492211639886</v>
      </c>
      <c r="OQ131" s="18">
        <v>444.89510653674603</v>
      </c>
      <c r="OR131" s="18">
        <v>417.16089272975921</v>
      </c>
      <c r="OS131" s="18">
        <v>411.06628630757331</v>
      </c>
      <c r="OT131" s="18">
        <v>396.07736998021602</v>
      </c>
      <c r="OU131" s="18">
        <v>356.84296060502527</v>
      </c>
      <c r="OV131" s="18">
        <v>338.52058072507378</v>
      </c>
      <c r="OW131" s="18">
        <v>321.74772865176197</v>
      </c>
      <c r="OX131" s="18">
        <v>323.22013523161411</v>
      </c>
      <c r="OY131" s="18">
        <v>316.70034730911254</v>
      </c>
      <c r="OZ131" s="18">
        <v>301.0031333988905</v>
      </c>
      <c r="PA131" s="18">
        <v>321.81673185467719</v>
      </c>
      <c r="PB131" s="18">
        <v>280.36001344442366</v>
      </c>
      <c r="PC131" s="18">
        <v>257.64375314354896</v>
      </c>
      <c r="PD131" s="18">
        <v>232.62298881590368</v>
      </c>
      <c r="PE131" s="18">
        <v>208.13801406383513</v>
      </c>
      <c r="PF131" s="18">
        <v>201.20420692384243</v>
      </c>
      <c r="PG131" s="18">
        <v>198.05644316732884</v>
      </c>
      <c r="PH131" s="18">
        <v>196.40544006228447</v>
      </c>
      <c r="PI131" s="18">
        <v>193.50324652791022</v>
      </c>
      <c r="PJ131" s="18">
        <v>195.60885896980761</v>
      </c>
      <c r="PK131" s="18">
        <v>199.19905502736569</v>
      </c>
      <c r="PL131" s="18">
        <v>201.63649169504643</v>
      </c>
      <c r="PM131" s="18">
        <v>202.79838386178017</v>
      </c>
      <c r="PN131" s="18">
        <v>208.03552401244639</v>
      </c>
      <c r="PO131" s="18">
        <v>212.05699008822441</v>
      </c>
      <c r="PP131" s="18">
        <v>216.36969027042389</v>
      </c>
      <c r="PQ131" s="18">
        <v>219.89697164297104</v>
      </c>
      <c r="PR131" s="18">
        <v>217.98619177401068</v>
      </c>
      <c r="PS131" s="18">
        <v>213.79526194989683</v>
      </c>
      <c r="PT131" s="18">
        <v>212.26602920293809</v>
      </c>
      <c r="PU131" s="18">
        <v>209.59114033699038</v>
      </c>
      <c r="PV131" s="18">
        <v>207.46624758839607</v>
      </c>
      <c r="PW131" s="18">
        <v>207.36578704297543</v>
      </c>
      <c r="PX131" s="18">
        <v>208.12380752205851</v>
      </c>
      <c r="PY131" s="18">
        <v>207.23995767295361</v>
      </c>
      <c r="PZ131" s="18">
        <v>209.00867212414741</v>
      </c>
      <c r="QA131" s="18">
        <v>207.48755740106105</v>
      </c>
      <c r="QB131" s="18">
        <v>209.21669648587704</v>
      </c>
      <c r="QC131" s="18">
        <v>209.74233853161337</v>
      </c>
      <c r="QD131" s="18">
        <v>203.31895214259623</v>
      </c>
      <c r="QE131" s="18">
        <v>204.72742928445339</v>
      </c>
      <c r="QF131" s="18">
        <v>204.16728563725948</v>
      </c>
      <c r="QG131" s="18">
        <v>199.3380761861801</v>
      </c>
      <c r="QH131" s="18">
        <v>197.99149897634982</v>
      </c>
      <c r="QI131" s="18">
        <v>199.75006589770317</v>
      </c>
      <c r="QJ131" s="18">
        <v>200.45937823355197</v>
      </c>
      <c r="QK131" s="18">
        <v>198.81750790536404</v>
      </c>
      <c r="QL131" s="18">
        <v>199.83834940731523</v>
      </c>
      <c r="QM131" s="18">
        <v>196.93311161398887</v>
      </c>
      <c r="QN131" s="18">
        <v>195.79455876588821</v>
      </c>
      <c r="QO131" s="18">
        <v>196.40848432123661</v>
      </c>
      <c r="QP131" s="18">
        <v>198.146756182909</v>
      </c>
      <c r="QQ131" s="18">
        <v>194.13442288398744</v>
      </c>
      <c r="QR131" s="18">
        <v>195.12989556133749</v>
      </c>
      <c r="QS131" s="18">
        <v>195.54492953181267</v>
      </c>
      <c r="QT131" s="18">
        <v>196.91991982519625</v>
      </c>
      <c r="QU131" s="18">
        <v>202.80650188565255</v>
      </c>
      <c r="QV131" s="18">
        <v>205.45196291506292</v>
      </c>
      <c r="QW131" s="18">
        <v>207.96246179759501</v>
      </c>
      <c r="QX131" s="18">
        <v>209.07564582109453</v>
      </c>
      <c r="QY131" s="18">
        <v>193.23129272818565</v>
      </c>
      <c r="QZ131" s="18">
        <v>198.77488828003405</v>
      </c>
      <c r="RA131" s="18">
        <v>204.55695078313352</v>
      </c>
      <c r="RB131" s="18">
        <v>207.58395893454551</v>
      </c>
      <c r="RC131" s="18">
        <v>208.16947140634059</v>
      </c>
      <c r="RD131" s="18">
        <v>211.37507608294487</v>
      </c>
      <c r="RE131" s="18">
        <v>210.43845907866955</v>
      </c>
      <c r="RF131" s="18">
        <v>207.13949712753293</v>
      </c>
      <c r="RG131" s="18">
        <v>203.2621259754896</v>
      </c>
      <c r="RH131" s="18">
        <v>201.93381431937217</v>
      </c>
      <c r="RI131" s="18">
        <v>202.94755255043509</v>
      </c>
      <c r="RJ131" s="18">
        <v>200.7648188817501</v>
      </c>
      <c r="RK131" s="18">
        <v>199.84443792521952</v>
      </c>
      <c r="RL131" s="18">
        <v>199.70338726043701</v>
      </c>
      <c r="RM131" s="18">
        <v>200.58926661550998</v>
      </c>
      <c r="RN131" s="18">
        <v>201.09055458962916</v>
      </c>
      <c r="RO131" s="18">
        <v>203.84053517639637</v>
      </c>
      <c r="RP131" s="18">
        <v>202.23012219071387</v>
      </c>
      <c r="RQ131" s="18">
        <v>201.65069823682308</v>
      </c>
      <c r="RR131" s="18">
        <v>201.38686246097089</v>
      </c>
      <c r="RS131" s="18">
        <v>198.32433795511722</v>
      </c>
      <c r="RT131" s="18">
        <v>198.45422633707523</v>
      </c>
      <c r="RU131" s="18">
        <v>194.18211627423764</v>
      </c>
      <c r="RV131" s="18">
        <v>187.77801019191742</v>
      </c>
      <c r="RW131" s="18">
        <v>186.66584092140198</v>
      </c>
      <c r="RX131" s="18">
        <v>187.02404872477055</v>
      </c>
      <c r="RY131" s="18">
        <v>188.12607046544551</v>
      </c>
      <c r="RZ131" s="18">
        <v>187.29904678344727</v>
      </c>
      <c r="SA131" s="18">
        <v>186.27820528149604</v>
      </c>
      <c r="SB131" s="18">
        <v>182.02943453729154</v>
      </c>
      <c r="SC131" s="18">
        <v>180.36828390240669</v>
      </c>
      <c r="SD131" s="18">
        <v>183.15073658466338</v>
      </c>
      <c r="SE131" s="18">
        <v>184.53993341982365</v>
      </c>
      <c r="SF131" s="18">
        <v>186.01944327056407</v>
      </c>
      <c r="SG131" s="18">
        <v>189.96175861358643</v>
      </c>
      <c r="SH131" s="18">
        <v>190.76341347098352</v>
      </c>
      <c r="SI131" s="18">
        <v>193.3276942616701</v>
      </c>
      <c r="SJ131" s="18">
        <v>189.37929040074349</v>
      </c>
      <c r="SK131" s="18">
        <v>185.7322681760788</v>
      </c>
      <c r="SL131" s="18">
        <v>180.13184645712377</v>
      </c>
      <c r="SM131" s="18">
        <v>176.0139788478613</v>
      </c>
      <c r="SN131" s="18">
        <v>176.33971455574036</v>
      </c>
      <c r="SO131" s="18">
        <v>178.74569388091564</v>
      </c>
      <c r="SP131" s="5">
        <v>178.71119227945803</v>
      </c>
      <c r="SQ131" s="5">
        <v>178.75888566970823</v>
      </c>
      <c r="SR131" s="5">
        <v>171.9062587684393</v>
      </c>
      <c r="SS131" s="5">
        <v>186.23558565616608</v>
      </c>
    </row>
    <row r="132" spans="1:513" x14ac:dyDescent="0.25">
      <c r="A132" s="5" t="s">
        <v>351</v>
      </c>
      <c r="B132" s="5" t="str">
        <f ca="1">_xlfn.XLOOKUP(A132,bonds[worksheet get],bonds[unique lookup],"-")</f>
        <v>CNALN 5 1/4 04/10/75 nc-25</v>
      </c>
      <c r="C132" s="5" t="str">
        <f ca="1">_xlfn.XLOOKUP(A132,bonds[worksheet get],bonds[ID_ISIN],"-")</f>
        <v>XS1216019585</v>
      </c>
      <c r="D132" s="18">
        <f ca="1">_xll.BDH(A132,"blp_i_sprd_mid","-2AY",,"Dates=H","Fill=C","Sort=R","Dir=H","factor="&amp;_xlfn.XLOOKUP(A132,bonds[worksheet get],bonds[yas/blp factor]),"cols=506;rows=1")</f>
        <v>480.60341364121439</v>
      </c>
      <c r="E132" s="18">
        <v>480.01097400963306</v>
      </c>
      <c r="F132" s="18">
        <v>487.36102185034753</v>
      </c>
      <c r="G132" s="18">
        <v>489.41707709789273</v>
      </c>
      <c r="H132" s="18">
        <v>498.82817546129229</v>
      </c>
      <c r="I132" s="18">
        <v>505.14919662320614</v>
      </c>
      <c r="J132" s="18">
        <v>507.82866220819955</v>
      </c>
      <c r="K132" s="18">
        <v>506.52489539670944</v>
      </c>
      <c r="L132" s="18">
        <v>509.15141106522083</v>
      </c>
      <c r="M132" s="18">
        <v>505.77760223579406</v>
      </c>
      <c r="N132" s="18">
        <v>504.10818128406999</v>
      </c>
      <c r="O132" s="18">
        <v>506.41899556374551</v>
      </c>
      <c r="P132" s="18">
        <v>505.12422024750708</v>
      </c>
      <c r="Q132" s="18">
        <v>506.81861757493022</v>
      </c>
      <c r="R132" s="18">
        <v>503.75251769411562</v>
      </c>
      <c r="S132" s="18">
        <v>498.21375661909582</v>
      </c>
      <c r="T132" s="18">
        <v>505.48587816762927</v>
      </c>
      <c r="U132" s="18">
        <v>501.2189141432047</v>
      </c>
      <c r="V132" s="18">
        <v>506.56086137771609</v>
      </c>
      <c r="W132" s="18">
        <v>500.79331670129301</v>
      </c>
      <c r="X132" s="18">
        <v>493.31039454185964</v>
      </c>
      <c r="Y132" s="18">
        <v>495.87896501874923</v>
      </c>
      <c r="Z132" s="18">
        <v>505.9404482053518</v>
      </c>
      <c r="AA132" s="18">
        <v>531.73804713737968</v>
      </c>
      <c r="AB132" s="18">
        <v>538.25488308477406</v>
      </c>
      <c r="AC132" s="18">
        <v>548.33335020685195</v>
      </c>
      <c r="AD132" s="18">
        <v>550.43835915076727</v>
      </c>
      <c r="AE132" s="18">
        <v>551.91895870220662</v>
      </c>
      <c r="AF132" s="18">
        <v>552.16073001897337</v>
      </c>
      <c r="AG132" s="18">
        <v>555.42863901543615</v>
      </c>
      <c r="AH132" s="18">
        <v>564.65491219866271</v>
      </c>
      <c r="AI132" s="18">
        <v>576.38681539201741</v>
      </c>
      <c r="AJ132" s="18">
        <v>579.05828853678702</v>
      </c>
      <c r="AK132" s="18">
        <v>573.12589978075027</v>
      </c>
      <c r="AL132" s="18">
        <v>572.41157543575764</v>
      </c>
      <c r="AM132" s="18">
        <v>572.4605291321277</v>
      </c>
      <c r="AN132" s="18">
        <v>567.26444393169879</v>
      </c>
      <c r="AO132" s="18">
        <v>568.33043564653406</v>
      </c>
      <c r="AP132" s="18">
        <v>564.70786211514474</v>
      </c>
      <c r="AQ132" s="18">
        <v>556.98017147386065</v>
      </c>
      <c r="AR132" s="18">
        <v>549.97979289293289</v>
      </c>
      <c r="AS132" s="18">
        <v>550.51828355300427</v>
      </c>
      <c r="AT132" s="18">
        <v>547.39923375570777</v>
      </c>
      <c r="AU132" s="18">
        <v>544.701785180211</v>
      </c>
      <c r="AV132" s="18">
        <v>541.4718402748108</v>
      </c>
      <c r="AW132" s="18">
        <v>535.91409715425971</v>
      </c>
      <c r="AX132" s="18">
        <v>533.98991717040542</v>
      </c>
      <c r="AY132" s="18">
        <v>531.73704808235175</v>
      </c>
      <c r="AZ132" s="18">
        <v>532.40141967594616</v>
      </c>
      <c r="BA132" s="18">
        <v>528.73488772332666</v>
      </c>
      <c r="BB132" s="18">
        <v>534.63031144332888</v>
      </c>
      <c r="BC132" s="18">
        <v>536.62842149925234</v>
      </c>
      <c r="BD132" s="18">
        <v>535.7812228355408</v>
      </c>
      <c r="BE132" s="18">
        <v>536.5195245012045</v>
      </c>
      <c r="BF132" s="18">
        <v>534.15276313996321</v>
      </c>
      <c r="BG132" s="18">
        <v>532.26454913711552</v>
      </c>
      <c r="BH132" s="18">
        <v>533.34153045725827</v>
      </c>
      <c r="BI132" s="18">
        <v>532.89295474970345</v>
      </c>
      <c r="BJ132" s="18">
        <v>529.8088718783855</v>
      </c>
      <c r="BK132" s="18">
        <v>550.45534308624269</v>
      </c>
      <c r="BL132" s="18">
        <v>548.10856282556051</v>
      </c>
      <c r="BM132" s="18">
        <v>544.33113576483731</v>
      </c>
      <c r="BN132" s="18">
        <v>548.86784464681148</v>
      </c>
      <c r="BO132" s="18">
        <v>548.7469589884281</v>
      </c>
      <c r="BP132" s="18">
        <v>544.32614048969742</v>
      </c>
      <c r="BQ132" s="18">
        <v>544.09735688829414</v>
      </c>
      <c r="BR132" s="18">
        <v>540.30993927729128</v>
      </c>
      <c r="BS132" s="18">
        <v>539.04613466691978</v>
      </c>
      <c r="BT132" s="18">
        <v>531.66411706531051</v>
      </c>
      <c r="BU132" s="18">
        <v>536.40363411796091</v>
      </c>
      <c r="BV132" s="18">
        <v>544.69579085004329</v>
      </c>
      <c r="BW132" s="18">
        <v>540.35090053343765</v>
      </c>
      <c r="BX132" s="18">
        <v>546.02553309226039</v>
      </c>
      <c r="BY132" s="18">
        <v>493.86686819243431</v>
      </c>
      <c r="BZ132" s="18">
        <v>484.57166021227835</v>
      </c>
      <c r="CA132" s="18">
        <v>476.18459325253963</v>
      </c>
      <c r="CB132" s="18">
        <v>416.95661497485639</v>
      </c>
      <c r="CC132" s="18">
        <v>394.75261697840688</v>
      </c>
      <c r="CD132" s="18">
        <v>369.43656256985662</v>
      </c>
      <c r="CE132" s="18">
        <v>365.02173840129376</v>
      </c>
      <c r="CF132" s="18">
        <v>353.3098163084984</v>
      </c>
      <c r="CG132" s="18">
        <v>349.19071242821218</v>
      </c>
      <c r="CH132" s="18">
        <v>359.29715309107303</v>
      </c>
      <c r="CI132" s="18">
        <v>325.00059303617479</v>
      </c>
      <c r="CJ132" s="18">
        <v>313.19176260566712</v>
      </c>
      <c r="CK132" s="18">
        <v>307.77188907897471</v>
      </c>
      <c r="CL132" s="18">
        <v>317.7424582580328</v>
      </c>
      <c r="CM132" s="18">
        <v>320.89747403633595</v>
      </c>
      <c r="CN132" s="18">
        <v>317.24293074405193</v>
      </c>
      <c r="CO132" s="18">
        <v>290.48623898518088</v>
      </c>
      <c r="CP132" s="18">
        <v>279.1999143342972</v>
      </c>
      <c r="CQ132" s="18">
        <v>271.47522085809709</v>
      </c>
      <c r="CR132" s="18">
        <v>265.3260371609926</v>
      </c>
      <c r="CS132" s="18">
        <v>253.67905364501476</v>
      </c>
      <c r="CT132" s="18">
        <v>254.02972195982935</v>
      </c>
      <c r="CU132" s="18">
        <v>253.28542596399785</v>
      </c>
      <c r="CV132" s="18">
        <v>254.8159782668352</v>
      </c>
      <c r="CW132" s="18">
        <v>254.60517765593528</v>
      </c>
      <c r="CX132" s="18">
        <v>258.37661038649082</v>
      </c>
      <c r="CY132" s="18">
        <v>260.62448419940472</v>
      </c>
      <c r="CZ132" s="18">
        <v>251.0415483711958</v>
      </c>
      <c r="DA132" s="18">
        <v>254.85693952298166</v>
      </c>
      <c r="DB132" s="18">
        <v>256.440441742301</v>
      </c>
      <c r="DC132" s="18">
        <v>252.54212902319432</v>
      </c>
      <c r="DD132" s="18">
        <v>252.71296743297577</v>
      </c>
      <c r="DE132" s="18">
        <v>252.28936810111998</v>
      </c>
      <c r="DF132" s="18">
        <v>256.99691539287568</v>
      </c>
      <c r="DG132" s="18">
        <v>265.14920442104335</v>
      </c>
      <c r="DH132" s="18">
        <v>264.8075276014805</v>
      </c>
      <c r="DI132" s="18">
        <v>262.26593161034583</v>
      </c>
      <c r="DJ132" s="18">
        <v>265.6327470545769</v>
      </c>
      <c r="DK132" s="18">
        <v>265.84654483056067</v>
      </c>
      <c r="DL132" s="18">
        <v>270.04757122313976</v>
      </c>
      <c r="DM132" s="18">
        <v>266.53888996493816</v>
      </c>
      <c r="DN132" s="18">
        <v>265.20315339255336</v>
      </c>
      <c r="DO132" s="18">
        <v>264.12617207241055</v>
      </c>
      <c r="DP132" s="18">
        <v>265.55781792747979</v>
      </c>
      <c r="DQ132" s="18">
        <v>267.24022659456728</v>
      </c>
      <c r="DR132" s="18">
        <v>273.14863802993295</v>
      </c>
      <c r="DS132" s="18">
        <v>278.48259282422066</v>
      </c>
      <c r="DT132" s="18">
        <v>289.12452698206903</v>
      </c>
      <c r="DU132" s="18">
        <v>284.84257713222507</v>
      </c>
      <c r="DV132" s="18">
        <v>287.3182354915142</v>
      </c>
      <c r="DW132" s="18">
        <v>286.73678546524047</v>
      </c>
      <c r="DX132" s="18">
        <v>283.67667991459371</v>
      </c>
      <c r="DY132" s="18">
        <v>284.37102315902706</v>
      </c>
      <c r="DZ132" s="18">
        <v>285.12131348502641</v>
      </c>
      <c r="EA132" s="18">
        <v>285.05137963306908</v>
      </c>
      <c r="EB132" s="18">
        <v>288.14245588958266</v>
      </c>
      <c r="EC132" s="18">
        <v>283.61973377799984</v>
      </c>
      <c r="ED132" s="18">
        <v>283.55479520118234</v>
      </c>
      <c r="EE132" s="18">
        <v>279.7583860949278</v>
      </c>
      <c r="EF132" s="18">
        <v>284.09828113639355</v>
      </c>
      <c r="EG132" s="18">
        <v>286.84768057334423</v>
      </c>
      <c r="EH132" s="18">
        <v>286.75177129065992</v>
      </c>
      <c r="EI132" s="18">
        <v>286.35015116941929</v>
      </c>
      <c r="EJ132" s="18">
        <v>284.94148357999325</v>
      </c>
      <c r="EK132" s="18">
        <v>287.85372898650166</v>
      </c>
      <c r="EL132" s="18">
        <v>288.47014593875406</v>
      </c>
      <c r="EM132" s="18">
        <v>281.89836196482185</v>
      </c>
      <c r="EN132" s="18">
        <v>289.00464037871365</v>
      </c>
      <c r="EO132" s="18">
        <v>299.50670683264735</v>
      </c>
      <c r="EP132" s="18">
        <v>304.5209640179873</v>
      </c>
      <c r="EQ132" s="18">
        <v>300.12512189495561</v>
      </c>
      <c r="ER132" s="18">
        <v>301.71162127935889</v>
      </c>
      <c r="ES132" s="18">
        <v>303.85958958947657</v>
      </c>
      <c r="ET132" s="18">
        <v>306.20337268507478</v>
      </c>
      <c r="EU132" s="18">
        <v>309.4802731767893</v>
      </c>
      <c r="EV132" s="18">
        <v>315.91818377697467</v>
      </c>
      <c r="EW132" s="18">
        <v>308.08459330272672</v>
      </c>
      <c r="EX132" s="18">
        <v>311.71715738439559</v>
      </c>
      <c r="EY132" s="18">
        <v>312.85707917129997</v>
      </c>
      <c r="EZ132" s="18">
        <v>314.47654737162588</v>
      </c>
      <c r="FA132" s="18">
        <v>316.99816226220133</v>
      </c>
      <c r="FB132" s="18">
        <v>315.3037649347782</v>
      </c>
      <c r="FC132" s="18">
        <v>318.32790450441837</v>
      </c>
      <c r="FD132" s="18">
        <v>312.23266977882389</v>
      </c>
      <c r="FE132" s="18">
        <v>314.74629222917554</v>
      </c>
      <c r="FF132" s="18">
        <v>311.30254954779144</v>
      </c>
      <c r="FG132" s="18">
        <v>308.16251959490779</v>
      </c>
      <c r="FH132" s="18">
        <v>308.90581653571127</v>
      </c>
      <c r="FI132" s="18">
        <v>312.09779735004901</v>
      </c>
      <c r="FJ132" s="18">
        <v>307.2104201532602</v>
      </c>
      <c r="FK132" s="18">
        <v>302.48289176094534</v>
      </c>
      <c r="FL132" s="18">
        <v>301.0912081069946</v>
      </c>
      <c r="FM132" s="18">
        <v>303.92752533137798</v>
      </c>
      <c r="FN132" s="18">
        <v>302.35701082742213</v>
      </c>
      <c r="FO132" s="18">
        <v>307.65400058567525</v>
      </c>
      <c r="FP132" s="18">
        <v>303.68875117969515</v>
      </c>
      <c r="FQ132" s="18">
        <v>310.47033670949935</v>
      </c>
      <c r="FR132" s="18">
        <v>315.36270918142793</v>
      </c>
      <c r="FS132" s="18">
        <v>318.00321162033077</v>
      </c>
      <c r="FT132" s="18">
        <v>312.56435604810719</v>
      </c>
      <c r="FU132" s="18">
        <v>309.33041492259503</v>
      </c>
      <c r="FV132" s="18">
        <v>309.50724766254427</v>
      </c>
      <c r="FW132" s="18">
        <v>314.33068533754346</v>
      </c>
      <c r="FX132" s="18">
        <v>318.73451990079877</v>
      </c>
      <c r="FY132" s="18">
        <v>313.90808506071568</v>
      </c>
      <c r="FZ132" s="18">
        <v>313.1567956796884</v>
      </c>
      <c r="GA132" s="18">
        <v>312.22767450368406</v>
      </c>
      <c r="GB132" s="18">
        <v>317.7714308538437</v>
      </c>
      <c r="GC132" s="18">
        <v>318.2180084513426</v>
      </c>
      <c r="GD132" s="18">
        <v>318.57866731643674</v>
      </c>
      <c r="GE132" s="18">
        <v>320.21112323212623</v>
      </c>
      <c r="GF132" s="18">
        <v>327.05165300858022</v>
      </c>
      <c r="GG132" s="18">
        <v>320.400943687439</v>
      </c>
      <c r="GH132" s="18">
        <v>332.59141313862801</v>
      </c>
      <c r="GI132" s="18">
        <v>344.61803756523136</v>
      </c>
      <c r="GJ132" s="18">
        <v>345.06661327278613</v>
      </c>
      <c r="GK132" s="18">
        <v>339.76762540447714</v>
      </c>
      <c r="GL132" s="18">
        <v>340.67776453495026</v>
      </c>
      <c r="GM132" s="18">
        <v>339.41595803463463</v>
      </c>
      <c r="GN132" s="18">
        <v>337.10913997507095</v>
      </c>
      <c r="GO132" s="18">
        <v>334.97915465545651</v>
      </c>
      <c r="GP132" s="18">
        <v>335.05708094763759</v>
      </c>
      <c r="GQ132" s="18">
        <v>334.93919245433807</v>
      </c>
      <c r="GR132" s="18">
        <v>328.97783110249043</v>
      </c>
      <c r="GS132" s="18">
        <v>325.90773500156405</v>
      </c>
      <c r="GT132" s="18">
        <v>324.93165823924539</v>
      </c>
      <c r="GU132" s="18">
        <v>321.97345630145077</v>
      </c>
      <c r="GV132" s="18">
        <v>317.29288349545004</v>
      </c>
      <c r="GW132" s="18">
        <v>318.66558510386943</v>
      </c>
      <c r="GX132" s="18">
        <v>318.38185347592832</v>
      </c>
      <c r="GY132" s="18">
        <v>311.01082547962665</v>
      </c>
      <c r="GZ132" s="18">
        <v>310.02276005697246</v>
      </c>
      <c r="HA132" s="18">
        <v>302.19916013300423</v>
      </c>
      <c r="HB132" s="18">
        <v>309.85192164719103</v>
      </c>
      <c r="HC132" s="18">
        <v>323.09639415287972</v>
      </c>
      <c r="HD132" s="18">
        <v>322.0503835386038</v>
      </c>
      <c r="HE132" s="18">
        <v>325.39222260713575</v>
      </c>
      <c r="HF132" s="18">
        <v>331.93003871011734</v>
      </c>
      <c r="HG132" s="18">
        <v>324.34621199285988</v>
      </c>
      <c r="HH132" s="18">
        <v>334.51359501242638</v>
      </c>
      <c r="HI132" s="18">
        <v>339.62875675559042</v>
      </c>
      <c r="HJ132" s="18">
        <v>337.04619950830937</v>
      </c>
      <c r="HK132" s="18">
        <v>330.73217173159122</v>
      </c>
      <c r="HL132" s="18">
        <v>334.29080574119092</v>
      </c>
      <c r="HM132" s="18">
        <v>334.63647878086562</v>
      </c>
      <c r="HN132" s="18">
        <v>330.44943915867805</v>
      </c>
      <c r="HO132" s="18">
        <v>329.30252398657797</v>
      </c>
      <c r="HP132" s="18">
        <v>325.71891360127927</v>
      </c>
      <c r="HQ132" s="18">
        <v>331.21971058523656</v>
      </c>
      <c r="HR132" s="18">
        <v>339.87352523744107</v>
      </c>
      <c r="HS132" s="18">
        <v>341.61188098609449</v>
      </c>
      <c r="HT132" s="18">
        <v>343.34823862469199</v>
      </c>
      <c r="HU132" s="18">
        <v>352.54753732216358</v>
      </c>
      <c r="HV132" s="18">
        <v>348.12372165834898</v>
      </c>
      <c r="HW132" s="18">
        <v>347.17661749184128</v>
      </c>
      <c r="HX132" s="18">
        <v>349.72920308828355</v>
      </c>
      <c r="HY132" s="18">
        <v>349.89904244303705</v>
      </c>
      <c r="HZ132" s="18">
        <v>346.73503516948222</v>
      </c>
      <c r="IA132" s="18">
        <v>354.14003103673463</v>
      </c>
      <c r="IB132" s="18">
        <v>359.76670895421506</v>
      </c>
      <c r="IC132" s="18">
        <v>365.0766864278317</v>
      </c>
      <c r="ID132" s="18">
        <v>355.668585229516</v>
      </c>
      <c r="IE132" s="18">
        <v>352.44563370931149</v>
      </c>
      <c r="IF132" s="18">
        <v>352.92218295764923</v>
      </c>
      <c r="IG132" s="18">
        <v>353.31081536352633</v>
      </c>
      <c r="IH132" s="18">
        <v>343.05251833641529</v>
      </c>
      <c r="II132" s="18">
        <v>338.0702309119701</v>
      </c>
      <c r="IJ132" s="18">
        <v>337.2500067340136</v>
      </c>
      <c r="IK132" s="18">
        <v>344.21641744399068</v>
      </c>
      <c r="IL132" s="18">
        <v>352.20586050260067</v>
      </c>
      <c r="IM132" s="18">
        <v>351.90014966404436</v>
      </c>
      <c r="IN132" s="18">
        <v>354.90930340826515</v>
      </c>
      <c r="IO132" s="18">
        <v>356.04522897505763</v>
      </c>
      <c r="IP132" s="18">
        <v>357.16816682648658</v>
      </c>
      <c r="IQ132" s="18">
        <v>354.51867289233206</v>
      </c>
      <c r="IR132" s="18">
        <v>358.06931446170807</v>
      </c>
      <c r="IS132" s="18">
        <v>357.77459322845937</v>
      </c>
      <c r="IT132" s="18">
        <v>359.24819939470291</v>
      </c>
      <c r="IU132" s="18">
        <v>370.13989730954171</v>
      </c>
      <c r="IV132" s="18">
        <v>373.02916445040705</v>
      </c>
      <c r="IW132" s="18">
        <v>371.35275011348728</v>
      </c>
      <c r="IX132" s="18">
        <v>367.14073411560059</v>
      </c>
      <c r="IY132" s="18">
        <v>377.79165976870058</v>
      </c>
      <c r="IZ132" s="18">
        <v>381.12750450706483</v>
      </c>
      <c r="JA132" s="18">
        <v>385.48338442897796</v>
      </c>
      <c r="JB132" s="18">
        <v>379.56498244333267</v>
      </c>
      <c r="JC132" s="18">
        <v>381.87879388809205</v>
      </c>
      <c r="JD132" s="18">
        <v>386.90603878879546</v>
      </c>
      <c r="JE132" s="18">
        <v>386.7481880943775</v>
      </c>
      <c r="JF132" s="18">
        <v>387.69129604077341</v>
      </c>
      <c r="JG132" s="18">
        <v>386.92402177929881</v>
      </c>
      <c r="JH132" s="18">
        <v>384.6411810404062</v>
      </c>
      <c r="JI132" s="18">
        <v>390.59954522716998</v>
      </c>
      <c r="JJ132" s="18">
        <v>394.18415466749667</v>
      </c>
      <c r="JK132" s="18">
        <v>399.56906126821042</v>
      </c>
      <c r="JL132" s="18">
        <v>403.9099553647041</v>
      </c>
      <c r="JM132" s="18">
        <v>407.79028509330749</v>
      </c>
      <c r="JN132" s="18">
        <v>409.51465407156945</v>
      </c>
      <c r="JO132" s="18">
        <v>408.19690048968795</v>
      </c>
      <c r="JP132" s="18">
        <v>410.13207007884978</v>
      </c>
      <c r="JQ132" s="18">
        <v>418.09054243159295</v>
      </c>
      <c r="JR132" s="18">
        <v>424.82816954016687</v>
      </c>
      <c r="JS132" s="18">
        <v>424.39857587814333</v>
      </c>
      <c r="JT132" s="18">
        <v>423.07782513117792</v>
      </c>
      <c r="JU132" s="18">
        <v>422.45341573870184</v>
      </c>
      <c r="JV132" s="18">
        <v>429.59266296851638</v>
      </c>
      <c r="JW132" s="18">
        <v>426.76533723938462</v>
      </c>
      <c r="JX132" s="18">
        <v>425.09192006754876</v>
      </c>
      <c r="JY132" s="18">
        <v>424.98202401447298</v>
      </c>
      <c r="JZ132" s="18">
        <v>423.48743769264217</v>
      </c>
      <c r="KA132" s="18">
        <v>414.07933649432658</v>
      </c>
      <c r="KB132" s="18">
        <v>414.80465044462682</v>
      </c>
      <c r="KC132" s="18">
        <v>400.88181957495215</v>
      </c>
      <c r="KD132" s="18">
        <v>388.01798703491687</v>
      </c>
      <c r="KE132" s="18">
        <v>387.76122989273068</v>
      </c>
      <c r="KF132" s="18">
        <v>389.09596741008761</v>
      </c>
      <c r="KG132" s="18">
        <v>385.61525969266893</v>
      </c>
      <c r="KH132" s="18">
        <v>387.02492633712296</v>
      </c>
      <c r="KI132" s="18">
        <v>383.10363535237315</v>
      </c>
      <c r="KJ132" s="18">
        <v>383.06167504119873</v>
      </c>
      <c r="KK132" s="18">
        <v>376.94546016001703</v>
      </c>
      <c r="KL132" s="18">
        <v>378.49499450838567</v>
      </c>
      <c r="KM132" s="18">
        <v>369.64136885058878</v>
      </c>
      <c r="KN132" s="18">
        <v>359.21223341369631</v>
      </c>
      <c r="KO132" s="18">
        <v>350.59238663244247</v>
      </c>
      <c r="KP132" s="18">
        <v>354.4367503800392</v>
      </c>
      <c r="KQ132" s="18">
        <v>361.60596926069258</v>
      </c>
      <c r="KR132" s="18">
        <v>362.72890711212159</v>
      </c>
      <c r="KS132" s="18">
        <v>364.90884518313408</v>
      </c>
      <c r="KT132" s="18">
        <v>365.91389454126357</v>
      </c>
      <c r="KU132" s="18">
        <v>360.24026103746894</v>
      </c>
      <c r="KV132" s="18">
        <v>355.31991502475739</v>
      </c>
      <c r="KW132" s="18">
        <v>350.1687873005867</v>
      </c>
      <c r="KX132" s="18">
        <v>351.37164955425266</v>
      </c>
      <c r="KY132" s="18">
        <v>348.60526618182661</v>
      </c>
      <c r="KZ132" s="18">
        <v>349.77915583968166</v>
      </c>
      <c r="LA132" s="18">
        <v>352.11894271516798</v>
      </c>
      <c r="LB132" s="18">
        <v>353.21290797078615</v>
      </c>
      <c r="LC132" s="18">
        <v>364.8169321205616</v>
      </c>
      <c r="LD132" s="18">
        <v>369.09388669526578</v>
      </c>
      <c r="LE132" s="18">
        <v>367.33255268096923</v>
      </c>
      <c r="LF132" s="18">
        <v>366.77707808542254</v>
      </c>
      <c r="LG132" s="18">
        <v>365.83696730411054</v>
      </c>
      <c r="LH132" s="18">
        <v>365.96884256780146</v>
      </c>
      <c r="LI132" s="18">
        <v>366.33149954295158</v>
      </c>
      <c r="LJ132" s="18">
        <v>361.56700611460207</v>
      </c>
      <c r="LK132" s="18">
        <v>360.39211740171908</v>
      </c>
      <c r="LL132" s="18">
        <v>371.0410449447632</v>
      </c>
      <c r="LM132" s="18">
        <v>374.42084810435767</v>
      </c>
      <c r="LN132" s="18">
        <v>376.04431252479549</v>
      </c>
      <c r="LO132" s="18">
        <v>377.84161252009869</v>
      </c>
      <c r="LP132" s="18">
        <v>383.42533107137683</v>
      </c>
      <c r="LQ132" s="18">
        <v>373.75447840070723</v>
      </c>
      <c r="LR132" s="18">
        <v>367.77913027846813</v>
      </c>
      <c r="LS132" s="18">
        <v>354.97823820519449</v>
      </c>
      <c r="LT132" s="18">
        <v>349.1857171530724</v>
      </c>
      <c r="LU132" s="18">
        <v>350.40156712210177</v>
      </c>
      <c r="LV132" s="18">
        <v>353.98218034231661</v>
      </c>
      <c r="LW132" s="18">
        <v>355.09113142335417</v>
      </c>
      <c r="LX132" s="18">
        <v>360.94359577715397</v>
      </c>
      <c r="LY132" s="18">
        <v>367.30058292007448</v>
      </c>
      <c r="LZ132" s="18">
        <v>371.08600242102148</v>
      </c>
      <c r="MA132" s="18">
        <v>371.99214533138274</v>
      </c>
      <c r="MB132" s="18">
        <v>371.18890508890155</v>
      </c>
      <c r="MC132" s="18">
        <v>365.1556117750406</v>
      </c>
      <c r="MD132" s="18">
        <v>359.68778360700611</v>
      </c>
      <c r="ME132" s="18">
        <v>361.3631988888979</v>
      </c>
      <c r="MF132" s="18">
        <v>360.5269898304939</v>
      </c>
      <c r="MG132" s="18">
        <v>359.976510510087</v>
      </c>
      <c r="MH132" s="18">
        <v>360.90563168609145</v>
      </c>
      <c r="MI132" s="18">
        <v>369.05891976928712</v>
      </c>
      <c r="MJ132" s="18">
        <v>374.4448254250288</v>
      </c>
      <c r="MK132" s="18">
        <v>378.669829138279</v>
      </c>
      <c r="ML132" s="18">
        <v>375.62071319293977</v>
      </c>
      <c r="MM132" s="18">
        <v>362.41520383334159</v>
      </c>
      <c r="MN132" s="18">
        <v>364.15355958199501</v>
      </c>
      <c r="MO132" s="18">
        <v>364.86688487195966</v>
      </c>
      <c r="MP132" s="18">
        <v>365.36241616582873</v>
      </c>
      <c r="MQ132" s="18">
        <v>366.85100815749166</v>
      </c>
      <c r="MR132" s="18">
        <v>364.72901527810097</v>
      </c>
      <c r="MS132" s="18">
        <v>370.1009341634512</v>
      </c>
      <c r="MT132" s="18">
        <v>380.01555626094341</v>
      </c>
      <c r="MU132" s="18">
        <v>383.7909852116108</v>
      </c>
      <c r="MV132" s="18">
        <v>377.99446793937682</v>
      </c>
      <c r="MW132" s="18">
        <v>373.27293387722966</v>
      </c>
      <c r="MX132" s="18">
        <v>374.78550318956371</v>
      </c>
      <c r="MY132" s="18">
        <v>372.89728918671608</v>
      </c>
      <c r="MZ132" s="18">
        <v>376.44193642592433</v>
      </c>
      <c r="NA132" s="18">
        <v>377.40802263796326</v>
      </c>
      <c r="NB132" s="18">
        <v>379.25727349472044</v>
      </c>
      <c r="NC132" s="18">
        <v>379.39514308857918</v>
      </c>
      <c r="ND132" s="18">
        <v>378.57791607570647</v>
      </c>
      <c r="NE132" s="18">
        <v>374.80048901498316</v>
      </c>
      <c r="NF132" s="18">
        <v>379.63791346037391</v>
      </c>
      <c r="NG132" s="18">
        <v>374.57570163369178</v>
      </c>
      <c r="NH132" s="18">
        <v>375.49283414936065</v>
      </c>
      <c r="NI132" s="18">
        <v>376.14321897256377</v>
      </c>
      <c r="NJ132" s="18">
        <v>380.30528221905234</v>
      </c>
      <c r="NK132" s="18">
        <v>387.11084506952761</v>
      </c>
      <c r="NL132" s="18">
        <v>387.37259748685358</v>
      </c>
      <c r="NM132" s="18">
        <v>399.88276454699042</v>
      </c>
      <c r="NN132" s="18">
        <v>399.1204855606556</v>
      </c>
      <c r="NO132" s="18">
        <v>400.28937994337082</v>
      </c>
      <c r="NP132" s="18">
        <v>406.77324707484246</v>
      </c>
      <c r="NQ132" s="18">
        <v>413.00735044932367</v>
      </c>
      <c r="NR132" s="18">
        <v>425.24577454185487</v>
      </c>
      <c r="NS132" s="18">
        <v>429.01221199727058</v>
      </c>
      <c r="NT132" s="18">
        <v>428.30288292741778</v>
      </c>
      <c r="NU132" s="18">
        <v>433.32812971806527</v>
      </c>
      <c r="NV132" s="18">
        <v>427.89027320086956</v>
      </c>
      <c r="NW132" s="18">
        <v>421.79104225516318</v>
      </c>
      <c r="NX132" s="18">
        <v>420.76201557636261</v>
      </c>
      <c r="NY132" s="18">
        <v>418.91276471960549</v>
      </c>
      <c r="NZ132" s="18">
        <v>419.19749540257453</v>
      </c>
      <c r="OA132" s="18">
        <v>417.33725494050981</v>
      </c>
      <c r="OB132" s="18">
        <v>418.31233264780047</v>
      </c>
      <c r="OC132" s="18">
        <v>416.5310175329447</v>
      </c>
      <c r="OD132" s="18">
        <v>413.63575606191159</v>
      </c>
      <c r="OE132" s="18">
        <v>412.65868024456501</v>
      </c>
      <c r="OF132" s="18">
        <v>414.81464099490643</v>
      </c>
      <c r="OG132" s="18">
        <v>410.87137079954147</v>
      </c>
      <c r="OH132" s="18">
        <v>419.76695676851273</v>
      </c>
      <c r="OI132" s="18">
        <v>427.32780522012712</v>
      </c>
      <c r="OJ132" s="18">
        <v>428.02614468467232</v>
      </c>
      <c r="OK132" s="18">
        <v>421.71111785292629</v>
      </c>
      <c r="OL132" s="18">
        <v>423.50242351806168</v>
      </c>
      <c r="OM132" s="18">
        <v>415.88762609493733</v>
      </c>
      <c r="ON132" s="18">
        <v>412.40492026746273</v>
      </c>
      <c r="OO132" s="18">
        <v>403.49235036301616</v>
      </c>
      <c r="OP132" s="18">
        <v>397.28622052931786</v>
      </c>
      <c r="OQ132" s="18">
        <v>392.69356456577776</v>
      </c>
      <c r="OR132" s="18">
        <v>379.6708822762966</v>
      </c>
      <c r="OS132" s="18">
        <v>376.0692889004946</v>
      </c>
      <c r="OT132" s="18">
        <v>371.14694477772713</v>
      </c>
      <c r="OU132" s="18">
        <v>372.67350086045263</v>
      </c>
      <c r="OV132" s="18">
        <v>368.25468047177793</v>
      </c>
      <c r="OW132" s="18">
        <v>357.62873119437694</v>
      </c>
      <c r="OX132" s="18">
        <v>358.14124642372133</v>
      </c>
      <c r="OY132" s="18">
        <v>347.29950126028058</v>
      </c>
      <c r="OZ132" s="18">
        <v>338.04225737118725</v>
      </c>
      <c r="PA132" s="18">
        <v>338.79654391729832</v>
      </c>
      <c r="PB132" s="18">
        <v>313.25670118248462</v>
      </c>
      <c r="PC132" s="18">
        <v>311.39745977544783</v>
      </c>
      <c r="PD132" s="18">
        <v>312.36754220759872</v>
      </c>
      <c r="PE132" s="18">
        <v>306.42216573619839</v>
      </c>
      <c r="PF132" s="18">
        <v>300.70357475614549</v>
      </c>
      <c r="PG132" s="18">
        <v>304.40906985485555</v>
      </c>
      <c r="PH132" s="18">
        <v>305.29123544454575</v>
      </c>
      <c r="PI132" s="18">
        <v>307.90776056277753</v>
      </c>
      <c r="PJ132" s="18">
        <v>308.81290441811086</v>
      </c>
      <c r="PK132" s="18">
        <v>313.94305198669434</v>
      </c>
      <c r="PL132" s="18">
        <v>319.15012679243085</v>
      </c>
      <c r="PM132" s="18">
        <v>320.86050900030136</v>
      </c>
      <c r="PN132" s="18">
        <v>322.29415296542646</v>
      </c>
      <c r="PO132" s="18">
        <v>322.78069276404381</v>
      </c>
      <c r="PP132" s="18">
        <v>315.87722252082824</v>
      </c>
      <c r="PQ132" s="18">
        <v>314.73430356884001</v>
      </c>
      <c r="PR132" s="18">
        <v>311.98989940702916</v>
      </c>
      <c r="PS132" s="18">
        <v>307.40323777365688</v>
      </c>
      <c r="PT132" s="18">
        <v>304.03042799925805</v>
      </c>
      <c r="PU132" s="18">
        <v>304.28418797636033</v>
      </c>
      <c r="PV132" s="18">
        <v>301.94540015590189</v>
      </c>
      <c r="PW132" s="18">
        <v>301.80852961707114</v>
      </c>
      <c r="PX132" s="18">
        <v>301.84449559807774</v>
      </c>
      <c r="PY132" s="18">
        <v>299.54866714382172</v>
      </c>
      <c r="PZ132" s="18">
        <v>294.22070667970183</v>
      </c>
      <c r="QA132" s="18">
        <v>289.30735405218604</v>
      </c>
      <c r="QB132" s="18">
        <v>288.23636706221106</v>
      </c>
      <c r="QC132" s="18">
        <v>290.12058484494685</v>
      </c>
      <c r="QD132" s="18">
        <v>283.63871582353113</v>
      </c>
      <c r="QE132" s="18">
        <v>288.24236139237877</v>
      </c>
      <c r="QF132" s="18">
        <v>292.69415059697627</v>
      </c>
      <c r="QG132" s="18">
        <v>296.94213257586955</v>
      </c>
      <c r="QH132" s="18">
        <v>293.26561007297039</v>
      </c>
      <c r="QI132" s="18">
        <v>293.90800245594977</v>
      </c>
      <c r="QJ132" s="18">
        <v>289.06458368039131</v>
      </c>
      <c r="QK132" s="18">
        <v>290.31540057539939</v>
      </c>
      <c r="QL132" s="18">
        <v>285.99248946940895</v>
      </c>
      <c r="QM132" s="18">
        <v>286.10937890768048</v>
      </c>
      <c r="QN132" s="18">
        <v>288.83979629909993</v>
      </c>
      <c r="QO132" s="18">
        <v>285.89458207666877</v>
      </c>
      <c r="QP132" s="18">
        <v>283.92244745147224</v>
      </c>
      <c r="QQ132" s="18">
        <v>287.92865811359883</v>
      </c>
      <c r="QR132" s="18">
        <v>289.34731625330448</v>
      </c>
      <c r="QS132" s="18">
        <v>289.5081641128063</v>
      </c>
      <c r="QT132" s="18">
        <v>292.73611090815064</v>
      </c>
      <c r="QU132" s="18">
        <v>293.94496749198436</v>
      </c>
      <c r="QV132" s="18">
        <v>290.88086572122575</v>
      </c>
      <c r="QW132" s="18">
        <v>292.74210523831846</v>
      </c>
      <c r="QX132" s="18">
        <v>295.28170311939715</v>
      </c>
      <c r="QY132" s="18">
        <v>296.90816470491887</v>
      </c>
      <c r="QZ132" s="18">
        <v>294.4355035107136</v>
      </c>
      <c r="RA132" s="18">
        <v>292.65318934082984</v>
      </c>
      <c r="RB132" s="18">
        <v>289.78690046560763</v>
      </c>
      <c r="RC132" s="18">
        <v>286.36213982975482</v>
      </c>
      <c r="RD132" s="18">
        <v>283.13119586932658</v>
      </c>
      <c r="RE132" s="18">
        <v>280.95925023853783</v>
      </c>
      <c r="RF132" s="18">
        <v>283.66968652939795</v>
      </c>
      <c r="RG132" s="18">
        <v>285.31313205039504</v>
      </c>
      <c r="RH132" s="18">
        <v>284.97045617580415</v>
      </c>
      <c r="RI132" s="18">
        <v>285.33611031603812</v>
      </c>
      <c r="RJ132" s="18">
        <v>284.97245428586007</v>
      </c>
      <c r="RK132" s="18">
        <v>289.11153926670551</v>
      </c>
      <c r="RL132" s="18">
        <v>286.7777467213869</v>
      </c>
      <c r="RM132" s="18">
        <v>287.16238290715222</v>
      </c>
      <c r="RN132" s="18">
        <v>287.13341031134127</v>
      </c>
      <c r="RO132" s="18">
        <v>283.11820815396311</v>
      </c>
      <c r="RP132" s="18">
        <v>283.99437941348549</v>
      </c>
      <c r="RQ132" s="18">
        <v>284.02135389924052</v>
      </c>
      <c r="RR132" s="18">
        <v>277.93311255884174</v>
      </c>
      <c r="RS132" s="18">
        <v>276.00094013476371</v>
      </c>
      <c r="RT132" s="18">
        <v>275.0977943894863</v>
      </c>
      <c r="RU132" s="18">
        <v>276.81217281746865</v>
      </c>
      <c r="RV132" s="18">
        <v>275.29261011993884</v>
      </c>
      <c r="RW132" s="18">
        <v>270.77088706338407</v>
      </c>
      <c r="RX132" s="18">
        <v>269.82278384184832</v>
      </c>
      <c r="RY132" s="18">
        <v>273.89293402576448</v>
      </c>
      <c r="RZ132" s="18">
        <v>274.0497856651545</v>
      </c>
      <c r="SA132" s="18">
        <v>278.61246997785565</v>
      </c>
      <c r="SB132" s="18">
        <v>280.73845907735824</v>
      </c>
      <c r="SC132" s="18">
        <v>283.65070448386666</v>
      </c>
      <c r="SD132" s="18">
        <v>283.84751832437513</v>
      </c>
      <c r="SE132" s="18">
        <v>284.69072076797482</v>
      </c>
      <c r="SF132" s="18">
        <v>286.34315778422354</v>
      </c>
      <c r="SG132" s="18">
        <v>289.91278139913084</v>
      </c>
      <c r="SH132" s="18">
        <v>287.50805594682691</v>
      </c>
      <c r="SI132" s="18">
        <v>284.36003355371952</v>
      </c>
      <c r="SJ132" s="18">
        <v>283.16516374027731</v>
      </c>
      <c r="SK132" s="18">
        <v>283.53081788051128</v>
      </c>
      <c r="SL132" s="18">
        <v>283.40293883693215</v>
      </c>
      <c r="SM132" s="18">
        <v>283.22710515201095</v>
      </c>
      <c r="SN132" s="18">
        <v>282.76654078412054</v>
      </c>
      <c r="SO132" s="18">
        <v>288.35425555551052</v>
      </c>
    </row>
    <row r="133" spans="1:513" x14ac:dyDescent="0.25">
      <c r="A133" s="5" t="s">
        <v>80</v>
      </c>
      <c r="B133" s="5" t="str">
        <f ca="1">_xlfn.XLOOKUP(A133,bonds[worksheet get],bonds[unique lookup],"-")</f>
        <v>NGGLN 1 5/8 12/05/79 nc-24</v>
      </c>
      <c r="C133" s="5" t="str">
        <f ca="1">_xlfn.XLOOKUP(A133,bonds[worksheet get],bonds[ID_ISIN],"-")</f>
        <v>XS2010044977</v>
      </c>
      <c r="D133" s="18">
        <f ca="1">_xll.BDH(A133,"blp_i_sprd_mid","-2AY",,"Dates=H","Fill=C","Sort=R","Dir=H","factor="&amp;_xlfn.XLOOKUP(A133,bonds[worksheet get],bonds[yas/blp factor]),"cols=216;rows=1")</f>
        <v>229.25779855012894</v>
      </c>
      <c r="E133" s="18">
        <v>228.0380809545517</v>
      </c>
      <c r="F133" s="18">
        <v>234.31606864452363</v>
      </c>
      <c r="G133" s="18">
        <v>235.82643381834029</v>
      </c>
      <c r="H133" s="18">
        <v>236.28545654535293</v>
      </c>
      <c r="I133" s="18">
        <v>238.51642726659776</v>
      </c>
      <c r="J133" s="18">
        <v>239.71610020160674</v>
      </c>
      <c r="K133" s="18">
        <v>235.00159603595733</v>
      </c>
      <c r="L133" s="18">
        <v>234.33511107206343</v>
      </c>
      <c r="M133" s="18">
        <v>231.54790102005006</v>
      </c>
      <c r="N133" s="18">
        <v>228.63140290737152</v>
      </c>
      <c r="O133" s="18">
        <v>227.60210958719253</v>
      </c>
      <c r="P133" s="18">
        <v>216.00226451635359</v>
      </c>
      <c r="Q133" s="18">
        <v>212.72295804738997</v>
      </c>
      <c r="R133" s="18">
        <v>208.685963408947</v>
      </c>
      <c r="S133" s="18">
        <v>199.90439761400222</v>
      </c>
      <c r="T133" s="18">
        <v>209.11892807722091</v>
      </c>
      <c r="U133" s="18">
        <v>205.13605402231218</v>
      </c>
      <c r="V133" s="18">
        <v>201.56910667419433</v>
      </c>
      <c r="W133" s="18">
        <v>186.18482968807223</v>
      </c>
      <c r="X133" s="18">
        <v>178.75728071451189</v>
      </c>
      <c r="Y133" s="18">
        <v>171.65846417427065</v>
      </c>
      <c r="Z133" s="18">
        <v>171.42795057773588</v>
      </c>
      <c r="AA133" s="18">
        <v>198.16351884365082</v>
      </c>
      <c r="AB133" s="18">
        <v>205.2763666462898</v>
      </c>
      <c r="AC133" s="18">
        <v>214.49691050767899</v>
      </c>
      <c r="AD133" s="18">
        <v>216.55249044895172</v>
      </c>
      <c r="AE133" s="18">
        <v>217.54470114707948</v>
      </c>
      <c r="AF133" s="18">
        <v>213.34634699106218</v>
      </c>
      <c r="AG133" s="18">
        <v>215.6715276169777</v>
      </c>
      <c r="AH133" s="18">
        <v>230.09065419673919</v>
      </c>
      <c r="AI133" s="18">
        <v>246.72872470140459</v>
      </c>
      <c r="AJ133" s="18">
        <v>246.15244071006776</v>
      </c>
      <c r="AK133" s="18">
        <v>249.66827417373656</v>
      </c>
      <c r="AL133" s="18">
        <v>260.79506525516507</v>
      </c>
      <c r="AM133" s="18">
        <v>267.18029187917705</v>
      </c>
      <c r="AN133" s="18">
        <v>276.93402371168139</v>
      </c>
      <c r="AO133" s="18">
        <v>282.27492352008824</v>
      </c>
      <c r="AP133" s="18">
        <v>283.42047587156293</v>
      </c>
      <c r="AQ133" s="18">
        <v>278.35919907808301</v>
      </c>
      <c r="AR133" s="18">
        <v>277.20863556146622</v>
      </c>
      <c r="AS133" s="18">
        <v>277.58246848106381</v>
      </c>
      <c r="AT133" s="18">
        <v>278.43536878824233</v>
      </c>
      <c r="AU133" s="18">
        <v>280.00185901165008</v>
      </c>
      <c r="AV133" s="18">
        <v>279.23515074491502</v>
      </c>
      <c r="AW133" s="18">
        <v>284.44676249265672</v>
      </c>
      <c r="AX133" s="18">
        <v>283.00956032991411</v>
      </c>
      <c r="AY133" s="18">
        <v>273.90627773284911</v>
      </c>
      <c r="AZ133" s="18">
        <v>267.4749483895302</v>
      </c>
      <c r="BA133" s="18">
        <v>266.21313700675967</v>
      </c>
      <c r="BB133" s="18">
        <v>264.13951687097546</v>
      </c>
      <c r="BC133" s="18">
        <v>282.33104856967924</v>
      </c>
      <c r="BD133" s="18">
        <v>288.82050742864612</v>
      </c>
      <c r="BE133" s="18">
        <v>290.23365599870681</v>
      </c>
      <c r="BF133" s="18">
        <v>294.05617276906969</v>
      </c>
      <c r="BG133" s="18">
        <v>290.36695299148562</v>
      </c>
      <c r="BH133" s="18">
        <v>293.89781995058058</v>
      </c>
      <c r="BI133" s="18">
        <v>295.72088182926177</v>
      </c>
      <c r="BJ133" s="18">
        <v>285.60935280561449</v>
      </c>
      <c r="BK133" s="18">
        <v>292.06573797464375</v>
      </c>
      <c r="BL133" s="18">
        <v>323.7583507990837</v>
      </c>
      <c r="BM133" s="18">
        <v>348.83321893692016</v>
      </c>
      <c r="BN133" s="18">
        <v>369.17955164670946</v>
      </c>
      <c r="BO133" s="18">
        <v>399.63741338014603</v>
      </c>
      <c r="BP133" s="18">
        <v>405.54657931566237</v>
      </c>
      <c r="BQ133" s="18">
        <v>404.50125026702881</v>
      </c>
      <c r="BR133" s="18">
        <v>421.82184146404268</v>
      </c>
      <c r="BS133" s="18">
        <v>443.53722449064253</v>
      </c>
      <c r="BT133" s="18">
        <v>458.6368672966957</v>
      </c>
      <c r="BU133" s="18">
        <v>466.49637870550157</v>
      </c>
      <c r="BV133" s="18">
        <v>481.90671375036243</v>
      </c>
      <c r="BW133" s="18">
        <v>488.00931066036225</v>
      </c>
      <c r="BX133" s="18">
        <v>548.34975236892706</v>
      </c>
      <c r="BY133" s="18">
        <v>563.99661440849309</v>
      </c>
      <c r="BZ133" s="18">
        <v>547.18014642477033</v>
      </c>
      <c r="CA133" s="18">
        <v>551.79943845272066</v>
      </c>
      <c r="CB133" s="18">
        <v>552.56113555431375</v>
      </c>
      <c r="CC133" s="18">
        <v>472.17302657842635</v>
      </c>
      <c r="CD133" s="18">
        <v>387.43221956014634</v>
      </c>
      <c r="CE133" s="18">
        <v>305.82739968776707</v>
      </c>
      <c r="CF133" s="18">
        <v>300.09262229919432</v>
      </c>
      <c r="CG133" s="18">
        <v>256.0825655555725</v>
      </c>
      <c r="CH133" s="18">
        <v>251.22173536777498</v>
      </c>
      <c r="CI133" s="18">
        <v>260.24985048770907</v>
      </c>
      <c r="CJ133" s="18">
        <v>201.2874791932106</v>
      </c>
      <c r="CK133" s="18">
        <v>176.27074057102203</v>
      </c>
      <c r="CL133" s="18">
        <v>168.35610634565353</v>
      </c>
      <c r="CM133" s="18">
        <v>173.80324285507203</v>
      </c>
      <c r="CN133" s="18">
        <v>190.19977519989015</v>
      </c>
      <c r="CO133" s="18">
        <v>189.57337955713274</v>
      </c>
      <c r="CP133" s="18">
        <v>170.27438036203387</v>
      </c>
      <c r="CQ133" s="18">
        <v>150.80600378513336</v>
      </c>
      <c r="CR133" s="18">
        <v>145.39394543170928</v>
      </c>
      <c r="CS133" s="18">
        <v>140.94904195070265</v>
      </c>
      <c r="CT133" s="18">
        <v>131.73952265262602</v>
      </c>
      <c r="CU133" s="18">
        <v>135.66426719188689</v>
      </c>
      <c r="CV133" s="18">
        <v>138.7882275414467</v>
      </c>
      <c r="CW133" s="18">
        <v>142.00639779567717</v>
      </c>
      <c r="CX133" s="18">
        <v>141.88813429832459</v>
      </c>
      <c r="CY133" s="18">
        <v>145.12434474706649</v>
      </c>
      <c r="CZ133" s="18">
        <v>148.54797277212145</v>
      </c>
      <c r="DA133" s="18">
        <v>147.84039625406265</v>
      </c>
      <c r="DB133" s="18">
        <v>149.36880162239075</v>
      </c>
      <c r="DC133" s="18">
        <v>150.47526688575743</v>
      </c>
      <c r="DD133" s="18">
        <v>148.88171637058258</v>
      </c>
      <c r="DE133" s="18">
        <v>146.98749594688414</v>
      </c>
      <c r="DF133" s="18">
        <v>151.62182147026061</v>
      </c>
      <c r="DG133" s="18">
        <v>158.81785461425781</v>
      </c>
      <c r="DH133" s="18">
        <v>169.81535763502123</v>
      </c>
      <c r="DI133" s="18">
        <v>171.72962271928787</v>
      </c>
      <c r="DJ133" s="18">
        <v>170.68629813671114</v>
      </c>
      <c r="DK133" s="18">
        <v>168.25688527584077</v>
      </c>
      <c r="DL133" s="18">
        <v>169.05867169857024</v>
      </c>
      <c r="DM133" s="18">
        <v>173.15179138660429</v>
      </c>
      <c r="DN133" s="18">
        <v>162.84983808755874</v>
      </c>
      <c r="DO133" s="18">
        <v>152.09086652755738</v>
      </c>
      <c r="DP133" s="18">
        <v>145.67156398057938</v>
      </c>
      <c r="DQ133" s="18">
        <v>144.67935328245161</v>
      </c>
      <c r="DR133" s="18">
        <v>144.01286831855774</v>
      </c>
      <c r="DS133" s="18">
        <v>145.07022416353226</v>
      </c>
      <c r="DT133" s="18">
        <v>149.43494900226594</v>
      </c>
      <c r="DU133" s="18">
        <v>150.79698368787766</v>
      </c>
      <c r="DV133" s="18">
        <v>150.42515523433687</v>
      </c>
      <c r="DW133" s="18">
        <v>150.90722932100294</v>
      </c>
      <c r="DX133" s="18">
        <v>152.47772847652436</v>
      </c>
      <c r="DY133" s="18">
        <v>151.82828147411348</v>
      </c>
      <c r="DZ133" s="18">
        <v>156.54078117370605</v>
      </c>
      <c r="EA133" s="18">
        <v>156.25013359546659</v>
      </c>
      <c r="EB133" s="18">
        <v>154.43609181404116</v>
      </c>
      <c r="EC133" s="18">
        <v>149.50811201334</v>
      </c>
      <c r="ED133" s="18">
        <v>144.48091114282607</v>
      </c>
      <c r="EE133" s="18">
        <v>143.5117518043518</v>
      </c>
      <c r="EF133" s="18">
        <v>141.8390248799324</v>
      </c>
      <c r="EG133" s="18">
        <v>144.82267260551453</v>
      </c>
      <c r="EH133" s="18">
        <v>145.59038310527799</v>
      </c>
      <c r="EI133" s="18">
        <v>145.33782038211822</v>
      </c>
      <c r="EJ133" s="18">
        <v>146.09951748371125</v>
      </c>
      <c r="EK133" s="18">
        <v>146.11254651308062</v>
      </c>
      <c r="EL133" s="18">
        <v>147.38638469219208</v>
      </c>
      <c r="EM133" s="18">
        <v>150.69074698686597</v>
      </c>
      <c r="EN133" s="18">
        <v>148.11500810384749</v>
      </c>
      <c r="EO133" s="18">
        <v>150.65867552995684</v>
      </c>
      <c r="EP133" s="18">
        <v>175.71750793933867</v>
      </c>
      <c r="EQ133" s="18">
        <v>178.36941653251648</v>
      </c>
      <c r="ER133" s="18">
        <v>177.08054485797882</v>
      </c>
      <c r="ES133" s="18">
        <v>182.78625748872756</v>
      </c>
      <c r="ET133" s="18">
        <v>188.75054624080659</v>
      </c>
      <c r="EU133" s="18">
        <v>192.79856544256211</v>
      </c>
      <c r="EV133" s="18">
        <v>198.04024418115614</v>
      </c>
      <c r="EW133" s="18">
        <v>202.7808064055443</v>
      </c>
      <c r="EX133" s="18">
        <v>198.64258623123169</v>
      </c>
      <c r="EY133" s="18">
        <v>202.46610523462294</v>
      </c>
      <c r="EZ133" s="18">
        <v>204.59083925485609</v>
      </c>
      <c r="FA133" s="18">
        <v>204.44351099967957</v>
      </c>
      <c r="FB133" s="18">
        <v>203.75698137521744</v>
      </c>
      <c r="FC133" s="18">
        <v>206.64942589521408</v>
      </c>
      <c r="FD133" s="18">
        <v>212.81015232086182</v>
      </c>
      <c r="FE133" s="18">
        <v>211.33185860395432</v>
      </c>
      <c r="FF133" s="18">
        <v>211.35791666269301</v>
      </c>
      <c r="FG133" s="18">
        <v>199.32510692358017</v>
      </c>
      <c r="FH133" s="18">
        <v>195.77519753694534</v>
      </c>
      <c r="FI133" s="18">
        <v>196.87564940214159</v>
      </c>
      <c r="FJ133" s="18">
        <v>196.60003531932833</v>
      </c>
      <c r="FK133" s="18">
        <v>190.8652579307556</v>
      </c>
      <c r="FL133" s="18">
        <v>185.30587132215501</v>
      </c>
      <c r="FM133" s="18">
        <v>184.61433053255081</v>
      </c>
      <c r="FN133" s="18">
        <v>180.21051860570907</v>
      </c>
      <c r="FO133" s="18">
        <v>174.26226558208464</v>
      </c>
      <c r="FP133" s="18">
        <v>174.7994624853134</v>
      </c>
      <c r="FQ133" s="18">
        <v>172.22071690320968</v>
      </c>
      <c r="FR133" s="18">
        <v>178.37342546463012</v>
      </c>
      <c r="FS133" s="18">
        <v>183.0007353568077</v>
      </c>
      <c r="FT133" s="18">
        <v>185.01622597694399</v>
      </c>
      <c r="FU133" s="18">
        <v>183.08191623210908</v>
      </c>
      <c r="FV133" s="18">
        <v>183.10496759176254</v>
      </c>
      <c r="FW133" s="18">
        <v>180.78078919887542</v>
      </c>
      <c r="FX133" s="18">
        <v>185.01522374391556</v>
      </c>
      <c r="FY133" s="18">
        <v>191.6089148378372</v>
      </c>
      <c r="FZ133" s="18">
        <v>196.65515813589099</v>
      </c>
      <c r="GA133" s="18">
        <v>195.24802296400068</v>
      </c>
      <c r="GB133" s="18">
        <v>196.83856678009033</v>
      </c>
      <c r="GC133" s="18">
        <v>199.74704702854154</v>
      </c>
      <c r="GD133" s="18">
        <v>202.5122079539299</v>
      </c>
      <c r="GE133" s="18">
        <v>204.08170487642289</v>
      </c>
      <c r="GF133" s="18">
        <v>205.99196102857587</v>
      </c>
      <c r="GG133" s="18">
        <v>211.40201491594317</v>
      </c>
      <c r="GH133" s="18">
        <v>210.48998286008833</v>
      </c>
      <c r="GI133" s="18">
        <v>218.83858398675918</v>
      </c>
      <c r="GJ133" s="18">
        <v>223.9008630132675</v>
      </c>
      <c r="GK133" s="18">
        <v>225.24185080528261</v>
      </c>
      <c r="GL133" s="18">
        <v>222.8685629940033</v>
      </c>
      <c r="GM133" s="18">
        <v>224.73171419382095</v>
      </c>
      <c r="GN133" s="18">
        <v>225.08450021982193</v>
      </c>
      <c r="GO133" s="18">
        <v>216.60360433340074</v>
      </c>
      <c r="GP133" s="18">
        <v>209.82149343013765</v>
      </c>
      <c r="GQ133" s="18">
        <v>211.78085900068282</v>
      </c>
      <c r="GR133" s="18">
        <v>211.29277151584625</v>
      </c>
      <c r="GS133" s="18">
        <v>212.61271241426468</v>
      </c>
      <c r="GT133" s="18">
        <v>213.11282669544221</v>
      </c>
      <c r="GU133" s="18">
        <v>212.76304736852646</v>
      </c>
      <c r="GV133" s="18">
        <v>210.30456974983215</v>
      </c>
      <c r="GW133" s="18">
        <v>205.86768413305282</v>
      </c>
      <c r="GX133" s="18">
        <v>211.79088133096693</v>
      </c>
      <c r="GY133" s="18">
        <v>209.43463148117064</v>
      </c>
      <c r="GZ133" s="18">
        <v>204.30319837570192</v>
      </c>
      <c r="HA133" s="18">
        <v>200.19504519224165</v>
      </c>
      <c r="HB133" s="18">
        <v>196.19613540887832</v>
      </c>
      <c r="HC133" s="18">
        <v>197.30460513830187</v>
      </c>
      <c r="HD133" s="18">
        <v>222.23214502096175</v>
      </c>
      <c r="HE133" s="18">
        <v>221.38525811195373</v>
      </c>
      <c r="HF133" s="18">
        <v>218.58602126359938</v>
      </c>
      <c r="HG133" s="18">
        <v>213.17596737623214</v>
      </c>
      <c r="HH133" s="18">
        <v>209.33941934347152</v>
      </c>
      <c r="HI133" s="18">
        <v>218.20316824674609</v>
      </c>
      <c r="HJ133" s="18">
        <v>220.56142256259918</v>
      </c>
      <c r="HK133" s="18">
        <v>213.7031419491768</v>
      </c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  <c r="JG133" s="18"/>
      <c r="JH133" s="18"/>
      <c r="JI133" s="18"/>
      <c r="JJ133" s="18"/>
      <c r="JK133" s="18"/>
      <c r="JL133" s="18"/>
      <c r="JM133" s="18"/>
      <c r="JN133" s="18"/>
      <c r="JO133" s="18"/>
      <c r="JP133" s="18"/>
      <c r="JQ133" s="18"/>
      <c r="JR133" s="18"/>
      <c r="JS133" s="18"/>
      <c r="JT133" s="18"/>
      <c r="JU133" s="18"/>
      <c r="JV133" s="18"/>
      <c r="JW133" s="18"/>
      <c r="JX133" s="18"/>
      <c r="JY133" s="18"/>
      <c r="JZ133" s="18"/>
      <c r="KA133" s="18"/>
      <c r="KB133" s="18"/>
      <c r="KC133" s="18"/>
      <c r="KD133" s="18"/>
      <c r="KE133" s="18"/>
      <c r="KF133" s="18"/>
      <c r="KG133" s="18"/>
      <c r="KH133" s="18"/>
      <c r="KI133" s="18"/>
      <c r="KJ133" s="18"/>
      <c r="KK133" s="18"/>
      <c r="KL133" s="18"/>
      <c r="KM133" s="18"/>
      <c r="KN133" s="18"/>
      <c r="KO133" s="18"/>
      <c r="KP133" s="18"/>
      <c r="KQ133" s="18"/>
      <c r="KR133" s="18"/>
      <c r="KS133" s="18"/>
      <c r="KT133" s="18"/>
      <c r="KU133" s="18"/>
      <c r="KV133" s="18"/>
      <c r="KW133" s="18"/>
      <c r="KX133" s="18"/>
      <c r="KY133" s="18"/>
      <c r="KZ133" s="18"/>
      <c r="LA133" s="18"/>
      <c r="LB133" s="18"/>
      <c r="LC133" s="18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LS133" s="18"/>
      <c r="LT133" s="18"/>
      <c r="LU133" s="18"/>
      <c r="LV133" s="18"/>
      <c r="LW133" s="18"/>
      <c r="LX133" s="18"/>
      <c r="LY133" s="18"/>
      <c r="LZ133" s="18"/>
      <c r="MA133" s="18"/>
      <c r="MB133" s="18"/>
      <c r="MC133" s="18"/>
      <c r="MD133" s="18"/>
      <c r="ME133" s="18"/>
      <c r="MF133" s="18"/>
      <c r="MG133" s="18"/>
      <c r="MH133" s="18"/>
      <c r="MI133" s="18"/>
      <c r="MJ133" s="18"/>
      <c r="MK133" s="18"/>
      <c r="ML133" s="18"/>
      <c r="MM133" s="18"/>
      <c r="MN133" s="18"/>
      <c r="MO133" s="18"/>
      <c r="MP133" s="18"/>
      <c r="MQ133" s="18"/>
      <c r="MR133" s="18"/>
      <c r="MS133" s="18"/>
      <c r="MT133" s="18"/>
      <c r="MU133" s="18"/>
      <c r="MV133" s="18"/>
      <c r="MW133" s="18"/>
      <c r="MX133" s="18"/>
      <c r="MY133" s="18"/>
      <c r="MZ133" s="18"/>
      <c r="NA133" s="18"/>
      <c r="NB133" s="18"/>
      <c r="NC133" s="18"/>
      <c r="ND133" s="18"/>
      <c r="NE133" s="18"/>
      <c r="NF133" s="18"/>
      <c r="NG133" s="18"/>
      <c r="NH133" s="18"/>
      <c r="NI133" s="18"/>
      <c r="NJ133" s="18"/>
      <c r="NK133" s="18"/>
      <c r="NL133" s="18"/>
      <c r="NM133" s="18"/>
      <c r="NN133" s="18"/>
      <c r="NO133" s="18"/>
      <c r="NP133" s="18"/>
      <c r="NQ133" s="18"/>
      <c r="NR133" s="18"/>
      <c r="NS133" s="18"/>
      <c r="NT133" s="18"/>
      <c r="NU133" s="18"/>
      <c r="NV133" s="18"/>
      <c r="NW133" s="18"/>
      <c r="NX133" s="18"/>
      <c r="NY133" s="18"/>
      <c r="NZ133" s="18"/>
      <c r="OA133" s="18"/>
      <c r="OB133" s="18"/>
      <c r="OC133" s="18"/>
      <c r="OD133" s="18"/>
      <c r="OE133" s="18"/>
      <c r="OF133" s="18"/>
      <c r="OG133" s="18"/>
      <c r="OH133" s="18"/>
      <c r="OI133" s="18"/>
      <c r="OJ133" s="18"/>
      <c r="OK133" s="18"/>
      <c r="OL133" s="18"/>
      <c r="OM133" s="18"/>
      <c r="ON133" s="18"/>
      <c r="OO133" s="18"/>
      <c r="OP133" s="18"/>
      <c r="OQ133" s="18"/>
      <c r="OR133" s="18"/>
      <c r="OS133" s="18"/>
      <c r="OT133" s="18"/>
      <c r="OU133" s="18"/>
      <c r="OV133" s="18"/>
      <c r="OW133" s="18"/>
      <c r="OX133" s="18"/>
      <c r="OY133" s="18"/>
      <c r="OZ133" s="18"/>
      <c r="PA133" s="18"/>
      <c r="PB133" s="18"/>
      <c r="PC133" s="18"/>
      <c r="PD133" s="18"/>
      <c r="PE133" s="18"/>
      <c r="PF133" s="18"/>
      <c r="PG133" s="18"/>
      <c r="PH133" s="18"/>
      <c r="PI133" s="18"/>
      <c r="PJ133" s="18"/>
      <c r="PK133" s="18"/>
      <c r="PL133" s="18"/>
      <c r="PM133" s="18"/>
      <c r="PN133" s="18"/>
      <c r="PO133" s="18"/>
      <c r="PP133" s="18"/>
      <c r="PQ133" s="18"/>
      <c r="PR133" s="18"/>
      <c r="PS133" s="18"/>
      <c r="PT133" s="18"/>
      <c r="PU133" s="18"/>
      <c r="PV133" s="18"/>
      <c r="PW133" s="18"/>
      <c r="PX133" s="18"/>
      <c r="PY133" s="18"/>
      <c r="PZ133" s="18"/>
      <c r="QA133" s="18"/>
      <c r="QB133" s="18"/>
      <c r="QC133" s="18"/>
      <c r="QD133" s="18"/>
      <c r="QE133" s="18"/>
      <c r="QF133" s="18"/>
      <c r="QG133" s="18"/>
      <c r="QH133" s="18"/>
      <c r="QI133" s="18"/>
      <c r="QJ133" s="18"/>
      <c r="QK133" s="18"/>
      <c r="QL133" s="18"/>
      <c r="QM133" s="18"/>
      <c r="QN133" s="18"/>
      <c r="QO133" s="18"/>
      <c r="QP133" s="18"/>
      <c r="QQ133" s="18"/>
      <c r="QR133" s="18"/>
      <c r="QS133" s="18"/>
      <c r="QT133" s="18"/>
      <c r="QU133" s="18"/>
      <c r="QV133" s="18"/>
      <c r="QW133" s="18"/>
      <c r="QX133" s="18"/>
      <c r="QY133" s="18"/>
      <c r="QZ133" s="18"/>
      <c r="RA133" s="18"/>
      <c r="RB133" s="18"/>
      <c r="RC133" s="18"/>
      <c r="RD133" s="18"/>
      <c r="RE133" s="18"/>
      <c r="RF133" s="18"/>
      <c r="RG133" s="18"/>
      <c r="RH133" s="18"/>
      <c r="RI133" s="18"/>
      <c r="RJ133" s="18"/>
      <c r="RK133" s="18"/>
      <c r="RL133" s="18"/>
      <c r="RM133" s="18"/>
      <c r="RN133" s="18"/>
      <c r="RO133" s="18"/>
      <c r="RP133" s="18"/>
      <c r="RQ133" s="18"/>
      <c r="RR133" s="18"/>
      <c r="RS133" s="18"/>
      <c r="RT133" s="18"/>
      <c r="RU133" s="18"/>
      <c r="RV133" s="18"/>
      <c r="RW133" s="18"/>
      <c r="RX133" s="18"/>
      <c r="RY133" s="18"/>
      <c r="RZ133" s="18"/>
      <c r="SA133" s="18"/>
      <c r="SB133" s="18"/>
      <c r="SC133" s="18"/>
      <c r="SD133" s="18"/>
      <c r="SE133" s="18"/>
      <c r="SF133" s="18"/>
      <c r="SG133" s="18"/>
      <c r="SH133" s="18"/>
      <c r="SI133" s="18"/>
      <c r="SJ133" s="18"/>
      <c r="SK133" s="18"/>
      <c r="SL133" s="18"/>
      <c r="SM133" s="18"/>
      <c r="SN133" s="18"/>
      <c r="SO133" s="18"/>
    </row>
    <row r="134" spans="1:513" x14ac:dyDescent="0.25">
      <c r="A134" s="5" t="s">
        <v>81</v>
      </c>
      <c r="B134" s="5" t="str">
        <f ca="1">_xlfn.XLOOKUP(A134,bonds[worksheet get],bonds[unique lookup],"-")</f>
        <v>NGGLN 2 1/8 09/05/82 nc-27</v>
      </c>
      <c r="C134" s="5" t="str">
        <f ca="1">_xlfn.XLOOKUP(A134,bonds[worksheet get],bonds[ID_ISIN],"-")</f>
        <v>XS2010045511</v>
      </c>
      <c r="D134" s="18">
        <f ca="1">_xll.BDH(A134,"blp_i_sprd_mid","-2AY",,"Dates=H","Fill=C","Sort=R","Dir=H","factor="&amp;_xlfn.XLOOKUP(A134,bonds[worksheet get],bonds[yas/blp factor]),"cols=216;rows=1")</f>
        <v>259.87391374802593</v>
      </c>
      <c r="E134" s="18">
        <v>259.79690458726884</v>
      </c>
      <c r="F134" s="18">
        <v>262.97428255772587</v>
      </c>
      <c r="G134" s="18">
        <v>263.46334073448185</v>
      </c>
      <c r="H134" s="18">
        <v>261.92715799522404</v>
      </c>
      <c r="I134" s="18">
        <v>265.63659925818445</v>
      </c>
      <c r="J134" s="18">
        <v>264.99552299785614</v>
      </c>
      <c r="K134" s="18">
        <v>261.76113824605943</v>
      </c>
      <c r="L134" s="18">
        <v>259.58587948441505</v>
      </c>
      <c r="M134" s="18">
        <v>257.0155737292767</v>
      </c>
      <c r="N134" s="18">
        <v>254.75730509305001</v>
      </c>
      <c r="O134" s="18">
        <v>256.31649056863785</v>
      </c>
      <c r="P134" s="18">
        <v>250.34277995562553</v>
      </c>
      <c r="Q134" s="18">
        <v>249.23564825487136</v>
      </c>
      <c r="R134" s="18">
        <v>244.52708814001082</v>
      </c>
      <c r="S134" s="18">
        <v>239.91353932738303</v>
      </c>
      <c r="T134" s="18">
        <v>244.47408183455465</v>
      </c>
      <c r="U134" s="18">
        <v>243.02690968370436</v>
      </c>
      <c r="V134" s="18">
        <v>242.44484044265747</v>
      </c>
      <c r="W134" s="18">
        <v>231.13449500107765</v>
      </c>
      <c r="X134" s="18">
        <v>223.6426037902832</v>
      </c>
      <c r="Y134" s="18">
        <v>220.6692500898838</v>
      </c>
      <c r="Z134" s="18">
        <v>220.07617954015734</v>
      </c>
      <c r="AA134" s="18">
        <v>242.59885876417158</v>
      </c>
      <c r="AB134" s="18">
        <v>250.77583147001266</v>
      </c>
      <c r="AC134" s="18">
        <v>257.6086442790031</v>
      </c>
      <c r="AD134" s="18">
        <v>259.35985259699822</v>
      </c>
      <c r="AE134" s="18">
        <v>260.32096692800525</v>
      </c>
      <c r="AF134" s="18">
        <v>258.00769174838064</v>
      </c>
      <c r="AG134" s="18">
        <v>258.62576527237894</v>
      </c>
      <c r="AH134" s="18">
        <v>266.55970906829833</v>
      </c>
      <c r="AI134" s="18">
        <v>280.46036264443399</v>
      </c>
      <c r="AJ134" s="18">
        <v>282.10955882740024</v>
      </c>
      <c r="AK134" s="18">
        <v>283.07967422914504</v>
      </c>
      <c r="AL134" s="18">
        <v>287.66822006750107</v>
      </c>
      <c r="AM134" s="18">
        <v>292.44478827238083</v>
      </c>
      <c r="AN134" s="18">
        <v>299.92067757964134</v>
      </c>
      <c r="AO134" s="18">
        <v>303.21406935071946</v>
      </c>
      <c r="AP134" s="18">
        <v>304.29719819617276</v>
      </c>
      <c r="AQ134" s="18">
        <v>298.33548901081087</v>
      </c>
      <c r="AR134" s="18">
        <v>298.06145641279221</v>
      </c>
      <c r="AS134" s="18">
        <v>297.56139692735672</v>
      </c>
      <c r="AT134" s="18">
        <v>297.22435683417325</v>
      </c>
      <c r="AU134" s="18">
        <v>298.3404896056652</v>
      </c>
      <c r="AV134" s="18">
        <v>296.16923131990433</v>
      </c>
      <c r="AW134" s="18">
        <v>301.68388732528689</v>
      </c>
      <c r="AX134" s="18">
        <v>300.25271707797049</v>
      </c>
      <c r="AY134" s="18">
        <v>294.82807177996636</v>
      </c>
      <c r="AZ134" s="18">
        <v>287.38118592286111</v>
      </c>
      <c r="BA134" s="18">
        <v>287.36218366241451</v>
      </c>
      <c r="BB134" s="18">
        <v>285.31594024801251</v>
      </c>
      <c r="BC134" s="18">
        <v>295.09810390210151</v>
      </c>
      <c r="BD134" s="18">
        <v>297.1593491010666</v>
      </c>
      <c r="BE134" s="18">
        <v>298.88155396890642</v>
      </c>
      <c r="BF134" s="18">
        <v>305.19130455613134</v>
      </c>
      <c r="BG134" s="18">
        <v>302.66800439262391</v>
      </c>
      <c r="BH134" s="18">
        <v>305.07529075551031</v>
      </c>
      <c r="BI134" s="18">
        <v>306.79649550437927</v>
      </c>
      <c r="BJ134" s="18">
        <v>300.27471969532962</v>
      </c>
      <c r="BK134" s="18">
        <v>295.24412127184866</v>
      </c>
      <c r="BL134" s="18">
        <v>314.94046428418159</v>
      </c>
      <c r="BM134" s="18">
        <v>330.58032475066187</v>
      </c>
      <c r="BN134" s="18">
        <v>341.50162391257288</v>
      </c>
      <c r="BO134" s="18">
        <v>358.37763142704961</v>
      </c>
      <c r="BP134" s="18">
        <v>366.16755809116364</v>
      </c>
      <c r="BQ134" s="18">
        <v>364.88040497565271</v>
      </c>
      <c r="BR134" s="18">
        <v>367.61373012304307</v>
      </c>
      <c r="BS134" s="18">
        <v>367.73374439954756</v>
      </c>
      <c r="BT134" s="18">
        <v>372.58732176518441</v>
      </c>
      <c r="BU134" s="18">
        <v>370.67009369802474</v>
      </c>
      <c r="BV134" s="18">
        <v>371.30416912555694</v>
      </c>
      <c r="BW134" s="18">
        <v>369.34993665647505</v>
      </c>
      <c r="BX134" s="18">
        <v>406.11030954980851</v>
      </c>
      <c r="BY134" s="18">
        <v>414.64132437133787</v>
      </c>
      <c r="BZ134" s="18">
        <v>401.83680118727682</v>
      </c>
      <c r="CA134" s="18">
        <v>397.80232125878331</v>
      </c>
      <c r="CB134" s="18">
        <v>398.8364442746639</v>
      </c>
      <c r="CC134" s="18">
        <v>368.39882351517679</v>
      </c>
      <c r="CD134" s="18">
        <v>336.54103381705283</v>
      </c>
      <c r="CE134" s="18">
        <v>280.99942676973342</v>
      </c>
      <c r="CF134" s="18">
        <v>277.70503487968449</v>
      </c>
      <c r="CG134" s="18">
        <v>253.021098559618</v>
      </c>
      <c r="CH134" s="18">
        <v>250.21776508426666</v>
      </c>
      <c r="CI134" s="18">
        <v>259.09682130765913</v>
      </c>
      <c r="CJ134" s="18">
        <v>220.94028233098982</v>
      </c>
      <c r="CK134" s="18">
        <v>202.19005186510086</v>
      </c>
      <c r="CL134" s="18">
        <v>195.43424821686745</v>
      </c>
      <c r="CM134" s="18">
        <v>197.71451947045327</v>
      </c>
      <c r="CN134" s="18">
        <v>208.65682113075258</v>
      </c>
      <c r="CO134" s="18">
        <v>204.50432716369627</v>
      </c>
      <c r="CP134" s="18">
        <v>191.35376281571388</v>
      </c>
      <c r="CQ134" s="18">
        <v>179.79738810729981</v>
      </c>
      <c r="CR134" s="18">
        <v>175.61989116597175</v>
      </c>
      <c r="CS134" s="18">
        <v>170.9013298614025</v>
      </c>
      <c r="CT134" s="18">
        <v>162.26630266690256</v>
      </c>
      <c r="CU134" s="18">
        <v>165.64270431256293</v>
      </c>
      <c r="CV134" s="18">
        <v>168.3490262477398</v>
      </c>
      <c r="CW134" s="18">
        <v>172.55952711510656</v>
      </c>
      <c r="CX134" s="18">
        <v>172.84356090283396</v>
      </c>
      <c r="CY134" s="18">
        <v>177.0070561785698</v>
      </c>
      <c r="CZ134" s="18">
        <v>180.43346377277376</v>
      </c>
      <c r="DA134" s="18">
        <v>179.65037061858177</v>
      </c>
      <c r="DB134" s="18">
        <v>182.33569005537032</v>
      </c>
      <c r="DC134" s="18">
        <v>184.46694358229635</v>
      </c>
      <c r="DD134" s="18">
        <v>182.25868089461326</v>
      </c>
      <c r="DE134" s="18">
        <v>181.15054907488823</v>
      </c>
      <c r="DF134" s="18">
        <v>184.64396464014055</v>
      </c>
      <c r="DG134" s="18">
        <v>190.90570951676369</v>
      </c>
      <c r="DH134" s="18">
        <v>200.320829508543</v>
      </c>
      <c r="DI134" s="18">
        <v>201.91001855325698</v>
      </c>
      <c r="DJ134" s="18">
        <v>200.909899582386</v>
      </c>
      <c r="DK134" s="18">
        <v>198.55861988186837</v>
      </c>
      <c r="DL134" s="18">
        <v>200.82788982677459</v>
      </c>
      <c r="DM134" s="18">
        <v>206.40155285143854</v>
      </c>
      <c r="DN134" s="18">
        <v>196.14933328104019</v>
      </c>
      <c r="DO134" s="18">
        <v>191.01272224664689</v>
      </c>
      <c r="DP134" s="18">
        <v>185.94711965918543</v>
      </c>
      <c r="DQ134" s="18">
        <v>185.92211668491365</v>
      </c>
      <c r="DR134" s="18">
        <v>185.03701139569282</v>
      </c>
      <c r="DS134" s="18">
        <v>185.70409074926374</v>
      </c>
      <c r="DT134" s="18">
        <v>189.21850881290436</v>
      </c>
      <c r="DU134" s="18">
        <v>190.15862064552306</v>
      </c>
      <c r="DV134" s="18">
        <v>189.78057567453385</v>
      </c>
      <c r="DW134" s="18">
        <v>190.24963147187233</v>
      </c>
      <c r="DX134" s="18">
        <v>193.53802264809607</v>
      </c>
      <c r="DY134" s="18">
        <v>192.77693211126328</v>
      </c>
      <c r="DZ134" s="18">
        <v>196.65039288544656</v>
      </c>
      <c r="EA134" s="18">
        <v>197.52749722290039</v>
      </c>
      <c r="EB134" s="18">
        <v>195.20122049665451</v>
      </c>
      <c r="EC134" s="18">
        <v>190.92671201515196</v>
      </c>
      <c r="ED134" s="18">
        <v>185.29904256606102</v>
      </c>
      <c r="EE134" s="18">
        <v>180.88551754760744</v>
      </c>
      <c r="EF134" s="18">
        <v>181.57359939956663</v>
      </c>
      <c r="EG134" s="18">
        <v>186.51818759155273</v>
      </c>
      <c r="EH134" s="18">
        <v>186.3991734340191</v>
      </c>
      <c r="EI134" s="18">
        <v>185.78210002899169</v>
      </c>
      <c r="EJ134" s="18">
        <v>187.52230703830719</v>
      </c>
      <c r="EK134" s="18">
        <v>187.22627182292939</v>
      </c>
      <c r="EL134" s="18">
        <v>187.87634915399553</v>
      </c>
      <c r="EM134" s="18">
        <v>191.59679172563554</v>
      </c>
      <c r="EN134" s="18">
        <v>188.96947918915748</v>
      </c>
      <c r="EO134" s="18">
        <v>191.8528221821785</v>
      </c>
      <c r="EP134" s="18">
        <v>213.27137006235122</v>
      </c>
      <c r="EQ134" s="18">
        <v>217.15583214521408</v>
      </c>
      <c r="ER134" s="18">
        <v>215.60464762139321</v>
      </c>
      <c r="ES134" s="18">
        <v>220.59224092912675</v>
      </c>
      <c r="ET134" s="18">
        <v>222.91051670360565</v>
      </c>
      <c r="EU134" s="18">
        <v>225.62884006643296</v>
      </c>
      <c r="EV134" s="18">
        <v>229.89534759616851</v>
      </c>
      <c r="EW134" s="18">
        <v>234.71692115473746</v>
      </c>
      <c r="EX134" s="18">
        <v>229.13525717830657</v>
      </c>
      <c r="EY134" s="18">
        <v>233.49777612924575</v>
      </c>
      <c r="EZ134" s="18">
        <v>234.89394221258163</v>
      </c>
      <c r="FA134" s="18">
        <v>235.72204072046279</v>
      </c>
      <c r="FB134" s="18">
        <v>235.13197052764895</v>
      </c>
      <c r="FC134" s="18">
        <v>234.90394340229034</v>
      </c>
      <c r="FD134" s="18">
        <v>240.18857204437256</v>
      </c>
      <c r="FE134" s="18">
        <v>238.13832815408708</v>
      </c>
      <c r="FF134" s="18">
        <v>238.44036408329012</v>
      </c>
      <c r="FG134" s="18">
        <v>229.8133378405571</v>
      </c>
      <c r="FH134" s="18">
        <v>227.50606337475779</v>
      </c>
      <c r="FI134" s="18">
        <v>228.13013761258125</v>
      </c>
      <c r="FJ134" s="18">
        <v>228.3561644999981</v>
      </c>
      <c r="FK134" s="18">
        <v>222.89351468110084</v>
      </c>
      <c r="FL134" s="18">
        <v>218.46898835396769</v>
      </c>
      <c r="FM134" s="18">
        <v>216.82379264688493</v>
      </c>
      <c r="FN134" s="18">
        <v>215.06858385300637</v>
      </c>
      <c r="FO134" s="18">
        <v>209.36490536212921</v>
      </c>
      <c r="FP134" s="18">
        <v>212.99133675050737</v>
      </c>
      <c r="FQ134" s="18">
        <v>210.2410095806122</v>
      </c>
      <c r="FR134" s="18">
        <v>215.39062216162682</v>
      </c>
      <c r="FS134" s="18">
        <v>220.35021213817598</v>
      </c>
      <c r="FT134" s="18">
        <v>222.33044770050049</v>
      </c>
      <c r="FU134" s="18">
        <v>218.29796800994873</v>
      </c>
      <c r="FV134" s="18">
        <v>218.33597253084184</v>
      </c>
      <c r="FW134" s="18">
        <v>217.64689055991172</v>
      </c>
      <c r="FX134" s="18">
        <v>223.96764245581628</v>
      </c>
      <c r="FY134" s="18">
        <v>228.78621565747261</v>
      </c>
      <c r="FZ134" s="18">
        <v>231.83457828068731</v>
      </c>
      <c r="GA134" s="18">
        <v>228.89922910118105</v>
      </c>
      <c r="GB134" s="18">
        <v>230.41740969896316</v>
      </c>
      <c r="GC134" s="18">
        <v>233.92182657289504</v>
      </c>
      <c r="GD134" s="18">
        <v>236.77816635370255</v>
      </c>
      <c r="GE134" s="18">
        <v>236.232101395607</v>
      </c>
      <c r="GF134" s="18">
        <v>237.97530876183509</v>
      </c>
      <c r="GG134" s="18">
        <v>243.50596667075158</v>
      </c>
      <c r="GH134" s="18">
        <v>241.46372373223306</v>
      </c>
      <c r="GI134" s="18">
        <v>248.66658056044579</v>
      </c>
      <c r="GJ134" s="18">
        <v>254.3162526268959</v>
      </c>
      <c r="GK134" s="18">
        <v>256.32349140143396</v>
      </c>
      <c r="GL134" s="18">
        <v>252.94908999371529</v>
      </c>
      <c r="GM134" s="18">
        <v>254.34025548219682</v>
      </c>
      <c r="GN134" s="18">
        <v>254.78930890011787</v>
      </c>
      <c r="GO134" s="18">
        <v>249.40666859889032</v>
      </c>
      <c r="GP134" s="18">
        <v>244.47408183455465</v>
      </c>
      <c r="GQ134" s="18">
        <v>246.41431263804435</v>
      </c>
      <c r="GR134" s="18">
        <v>246.72234928107264</v>
      </c>
      <c r="GS134" s="18">
        <v>247.8214800300598</v>
      </c>
      <c r="GT134" s="18">
        <v>248.38654724860191</v>
      </c>
      <c r="GU134" s="18">
        <v>249.96073450875284</v>
      </c>
      <c r="GV134" s="18">
        <v>246.43631525540354</v>
      </c>
      <c r="GW134" s="18">
        <v>241.51172944283485</v>
      </c>
      <c r="GX134" s="18">
        <v>244.97914191484449</v>
      </c>
      <c r="GY134" s="18">
        <v>244.75611538434029</v>
      </c>
      <c r="GZ134" s="18">
        <v>237.40024035358431</v>
      </c>
      <c r="HA134" s="18">
        <v>233.86982038640977</v>
      </c>
      <c r="HB134" s="18">
        <v>228.55918865108492</v>
      </c>
      <c r="HC134" s="18">
        <v>232.60066941237451</v>
      </c>
      <c r="HD134" s="18">
        <v>249.41967014551162</v>
      </c>
      <c r="HE134" s="18">
        <v>248.14751881456374</v>
      </c>
      <c r="HF134" s="18">
        <v>247.99050013613703</v>
      </c>
      <c r="HG134" s="18">
        <v>248.04650679850579</v>
      </c>
      <c r="HH134" s="18">
        <v>242.38883378028871</v>
      </c>
      <c r="HI134" s="18">
        <v>252.3770219423771</v>
      </c>
      <c r="HJ134" s="18">
        <v>254.83831472969055</v>
      </c>
      <c r="HK134" s="18">
        <v>250.07674830937384</v>
      </c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  <c r="JG134" s="18"/>
      <c r="JH134" s="18"/>
      <c r="JI134" s="18"/>
      <c r="JJ134" s="18"/>
      <c r="JK134" s="18"/>
      <c r="JL134" s="18"/>
      <c r="JM134" s="18"/>
      <c r="JN134" s="18"/>
      <c r="JO134" s="18"/>
      <c r="JP134" s="18"/>
      <c r="JQ134" s="18"/>
      <c r="JR134" s="18"/>
      <c r="JS134" s="18"/>
      <c r="JT134" s="18"/>
      <c r="JU134" s="18"/>
      <c r="JV134" s="18"/>
      <c r="JW134" s="18"/>
      <c r="JX134" s="18"/>
      <c r="JY134" s="18"/>
      <c r="JZ134" s="18"/>
      <c r="KA134" s="18"/>
      <c r="KB134" s="18"/>
      <c r="KC134" s="18"/>
      <c r="KD134" s="18"/>
      <c r="KE134" s="18"/>
      <c r="KF134" s="18"/>
      <c r="KG134" s="18"/>
      <c r="KH134" s="18"/>
      <c r="KI134" s="18"/>
      <c r="KJ134" s="18"/>
      <c r="KK134" s="18"/>
      <c r="KL134" s="18"/>
      <c r="KM134" s="18"/>
      <c r="KN134" s="18"/>
      <c r="KO134" s="18"/>
      <c r="KP134" s="18"/>
      <c r="KQ134" s="18"/>
      <c r="KR134" s="18"/>
      <c r="KS134" s="18"/>
      <c r="KT134" s="18"/>
      <c r="KU134" s="18"/>
      <c r="KV134" s="18"/>
      <c r="KW134" s="18"/>
      <c r="KX134" s="18"/>
      <c r="KY134" s="18"/>
      <c r="KZ134" s="18"/>
      <c r="LA134" s="18"/>
      <c r="LB134" s="18"/>
      <c r="LC134" s="18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LS134" s="18"/>
      <c r="LT134" s="18"/>
      <c r="LU134" s="18"/>
      <c r="LV134" s="18"/>
      <c r="LW134" s="18"/>
      <c r="LX134" s="18"/>
      <c r="LY134" s="18"/>
      <c r="LZ134" s="18"/>
      <c r="MA134" s="18"/>
      <c r="MB134" s="18"/>
      <c r="MC134" s="18"/>
      <c r="MD134" s="18"/>
      <c r="ME134" s="18"/>
      <c r="MF134" s="18"/>
      <c r="MG134" s="18"/>
      <c r="MH134" s="18"/>
      <c r="MI134" s="18"/>
      <c r="MJ134" s="18"/>
      <c r="MK134" s="18"/>
      <c r="ML134" s="18"/>
      <c r="MM134" s="18"/>
      <c r="MN134" s="18"/>
      <c r="MO134" s="18"/>
      <c r="MP134" s="18"/>
      <c r="MQ134" s="18"/>
      <c r="MR134" s="18"/>
      <c r="MS134" s="18"/>
      <c r="MT134" s="18"/>
      <c r="MU134" s="18"/>
      <c r="MV134" s="18"/>
      <c r="MW134" s="18"/>
      <c r="MX134" s="18"/>
      <c r="MY134" s="18"/>
      <c r="MZ134" s="18"/>
      <c r="NA134" s="18"/>
      <c r="NB134" s="18"/>
      <c r="NC134" s="18"/>
      <c r="ND134" s="18"/>
      <c r="NE134" s="18"/>
      <c r="NF134" s="18"/>
      <c r="NG134" s="18"/>
      <c r="NH134" s="18"/>
      <c r="NI134" s="18"/>
      <c r="NJ134" s="18"/>
      <c r="NK134" s="18"/>
      <c r="NL134" s="18"/>
      <c r="NM134" s="18"/>
      <c r="NN134" s="18"/>
      <c r="NO134" s="18"/>
      <c r="NP134" s="18"/>
      <c r="NQ134" s="18"/>
      <c r="NR134" s="18"/>
      <c r="NS134" s="18"/>
      <c r="NT134" s="18"/>
      <c r="NU134" s="18"/>
      <c r="NV134" s="18"/>
      <c r="NW134" s="18"/>
      <c r="NX134" s="18"/>
      <c r="NY134" s="18"/>
      <c r="NZ134" s="18"/>
      <c r="OA134" s="18"/>
      <c r="OB134" s="18"/>
      <c r="OC134" s="18"/>
      <c r="OD134" s="18"/>
      <c r="OE134" s="18"/>
      <c r="OF134" s="18"/>
      <c r="OG134" s="18"/>
      <c r="OH134" s="18"/>
      <c r="OI134" s="18"/>
      <c r="OJ134" s="18"/>
      <c r="OK134" s="18"/>
      <c r="OL134" s="18"/>
      <c r="OM134" s="18"/>
      <c r="ON134" s="18"/>
      <c r="OO134" s="18"/>
      <c r="OP134" s="18"/>
      <c r="OQ134" s="18"/>
      <c r="OR134" s="18"/>
      <c r="OS134" s="18"/>
      <c r="OT134" s="18"/>
      <c r="OU134" s="18"/>
      <c r="OV134" s="18"/>
      <c r="OW134" s="18"/>
      <c r="OX134" s="18"/>
      <c r="OY134" s="18"/>
      <c r="OZ134" s="18"/>
      <c r="PA134" s="18"/>
      <c r="PB134" s="18"/>
      <c r="PC134" s="18"/>
      <c r="PD134" s="18"/>
      <c r="PE134" s="18"/>
      <c r="PF134" s="18"/>
      <c r="PG134" s="18"/>
      <c r="PH134" s="18"/>
      <c r="PI134" s="18"/>
      <c r="PJ134" s="18"/>
      <c r="PK134" s="18"/>
      <c r="PL134" s="18"/>
      <c r="PM134" s="18"/>
      <c r="PN134" s="18"/>
      <c r="PO134" s="18"/>
      <c r="PP134" s="18"/>
      <c r="PQ134" s="18"/>
      <c r="PR134" s="18"/>
      <c r="PS134" s="18"/>
      <c r="PT134" s="18"/>
      <c r="PU134" s="18"/>
      <c r="PV134" s="18"/>
      <c r="PW134" s="18"/>
      <c r="PX134" s="18"/>
      <c r="PY134" s="18"/>
      <c r="PZ134" s="18"/>
      <c r="QA134" s="18"/>
      <c r="QB134" s="18"/>
      <c r="QC134" s="18"/>
      <c r="QD134" s="18"/>
      <c r="QE134" s="18"/>
      <c r="QF134" s="18"/>
      <c r="QG134" s="18"/>
      <c r="QH134" s="18"/>
      <c r="QI134" s="18"/>
      <c r="QJ134" s="18"/>
      <c r="QK134" s="18"/>
      <c r="QL134" s="18"/>
      <c r="QM134" s="18"/>
      <c r="QN134" s="18"/>
      <c r="QO134" s="18"/>
      <c r="QP134" s="18"/>
      <c r="QQ134" s="18"/>
      <c r="QR134" s="18"/>
      <c r="QS134" s="18"/>
      <c r="QT134" s="18"/>
      <c r="QU134" s="18"/>
      <c r="QV134" s="18"/>
      <c r="QW134" s="18"/>
      <c r="QX134" s="18"/>
      <c r="QY134" s="18"/>
      <c r="QZ134" s="18"/>
      <c r="RA134" s="18"/>
      <c r="RB134" s="18"/>
      <c r="RC134" s="18"/>
      <c r="RD134" s="18"/>
      <c r="RE134" s="18"/>
      <c r="RF134" s="18"/>
      <c r="RG134" s="18"/>
      <c r="RH134" s="18"/>
      <c r="RI134" s="18"/>
      <c r="RJ134" s="18"/>
      <c r="RK134" s="18"/>
      <c r="RL134" s="18"/>
      <c r="RM134" s="18"/>
      <c r="RN134" s="18"/>
      <c r="RO134" s="18"/>
      <c r="RP134" s="18"/>
      <c r="RQ134" s="18"/>
      <c r="RR134" s="18"/>
      <c r="RS134" s="18"/>
      <c r="RT134" s="18"/>
      <c r="RU134" s="18"/>
      <c r="RV134" s="18"/>
      <c r="RW134" s="18"/>
      <c r="RX134" s="18"/>
      <c r="RY134" s="18"/>
      <c r="RZ134" s="18"/>
      <c r="SA134" s="18"/>
      <c r="SB134" s="18"/>
      <c r="SC134" s="18"/>
      <c r="SD134" s="18"/>
      <c r="SE134" s="18"/>
      <c r="SF134" s="18"/>
      <c r="SG134" s="18"/>
      <c r="SH134" s="18"/>
      <c r="SI134" s="18"/>
      <c r="SJ134" s="18"/>
      <c r="SK134" s="18"/>
      <c r="SL134" s="18"/>
      <c r="SM134" s="18"/>
      <c r="SN134" s="18"/>
      <c r="SO134" s="18"/>
    </row>
    <row r="135" spans="1:513" x14ac:dyDescent="0.25">
      <c r="A135" s="5" t="s">
        <v>352</v>
      </c>
      <c r="B135" s="5" t="str">
        <f ca="1">_xlfn.XLOOKUP(A135,bonds[worksheet get],bonds[unique lookup],"-")</f>
        <v>NGGLN 5 5/8 06/18/73 nc-25</v>
      </c>
      <c r="C135" s="5" t="str">
        <f ca="1">_xlfn.XLOOKUP(A135,bonds[worksheet get],bonds[ID_ISIN],"-")</f>
        <v>XS0903532090</v>
      </c>
      <c r="D135" s="18">
        <f ca="1">_xll.BDH(A135,"blp_i_sprd_mid","-2AY",,"Dates=H","Fill=C","Sort=R","Dir=H","factor="&amp;_xlfn.XLOOKUP(A135,bonds[worksheet get],bonds[yas/blp factor]),"cols=506;rows=1")</f>
        <v>244.71798777389526</v>
      </c>
      <c r="E135" s="18">
        <v>247.15221982204915</v>
      </c>
      <c r="F135" s="18">
        <v>252.24717072069646</v>
      </c>
      <c r="G135" s="18">
        <v>255.2095379229784</v>
      </c>
      <c r="H135" s="18">
        <v>261.74759057104586</v>
      </c>
      <c r="I135" s="18">
        <v>264.93343811368942</v>
      </c>
      <c r="J135" s="18">
        <v>265.92557056641579</v>
      </c>
      <c r="K135" s="18">
        <v>268.32773368680472</v>
      </c>
      <c r="L135" s="18">
        <v>270.77699804484843</v>
      </c>
      <c r="M135" s="18">
        <v>272.04572499954702</v>
      </c>
      <c r="N135" s="18">
        <v>273.12203838765623</v>
      </c>
      <c r="O135" s="18">
        <v>275.31575347757337</v>
      </c>
      <c r="P135" s="18">
        <v>273.7884707927704</v>
      </c>
      <c r="Q135" s="18">
        <v>274.00092743921277</v>
      </c>
      <c r="R135" s="18">
        <v>276.07839266598228</v>
      </c>
      <c r="S135" s="18">
        <v>276.61755151402951</v>
      </c>
      <c r="T135" s="18">
        <v>279.60397041213508</v>
      </c>
      <c r="U135" s="18">
        <v>280.07698709666732</v>
      </c>
      <c r="V135" s="18">
        <v>281.90291167128089</v>
      </c>
      <c r="W135" s="18">
        <v>275.97517080473898</v>
      </c>
      <c r="X135" s="18">
        <v>269.69667604076864</v>
      </c>
      <c r="Y135" s="18">
        <v>265.86644348084928</v>
      </c>
      <c r="Z135" s="18">
        <v>272.12589731895923</v>
      </c>
      <c r="AA135" s="18">
        <v>285.50164665889736</v>
      </c>
      <c r="AB135" s="18">
        <v>297.25691299271585</v>
      </c>
      <c r="AC135" s="18">
        <v>309.2156165870428</v>
      </c>
      <c r="AD135" s="18">
        <v>311.02751100575921</v>
      </c>
      <c r="AE135" s="18">
        <v>312.46059121525286</v>
      </c>
      <c r="AF135" s="18">
        <v>310.7509165037871</v>
      </c>
      <c r="AG135" s="18">
        <v>312.75422233510017</v>
      </c>
      <c r="AH135" s="18">
        <v>317.27594114995003</v>
      </c>
      <c r="AI135" s="18">
        <v>329.82791990792754</v>
      </c>
      <c r="AJ135" s="18">
        <v>331.01847885119918</v>
      </c>
      <c r="AK135" s="18">
        <v>328.42690862619878</v>
      </c>
      <c r="AL135" s="18">
        <v>327.32153277230265</v>
      </c>
      <c r="AM135" s="18">
        <v>330.82506313061714</v>
      </c>
      <c r="AN135" s="18">
        <v>328.87787792289254</v>
      </c>
      <c r="AO135" s="18">
        <v>330.78798343288901</v>
      </c>
      <c r="AP135" s="18">
        <v>329.00515147995947</v>
      </c>
      <c r="AQ135" s="18">
        <v>325.47656727182863</v>
      </c>
      <c r="AR135" s="18">
        <v>322.40296097636218</v>
      </c>
      <c r="AS135" s="18">
        <v>323.86009288167952</v>
      </c>
      <c r="AT135" s="18">
        <v>323.1916561685801</v>
      </c>
      <c r="AU135" s="18">
        <v>323.79395071816447</v>
      </c>
      <c r="AV135" s="18">
        <v>321.38276821184161</v>
      </c>
      <c r="AW135" s="18">
        <v>315.41193472361562</v>
      </c>
      <c r="AX135" s="18">
        <v>315.48008119511604</v>
      </c>
      <c r="AY135" s="18">
        <v>313.58801445698737</v>
      </c>
      <c r="AZ135" s="18">
        <v>313.71228155207638</v>
      </c>
      <c r="BA135" s="18">
        <v>313.15307962417603</v>
      </c>
      <c r="BB135" s="18">
        <v>323.5183583701849</v>
      </c>
      <c r="BC135" s="18">
        <v>327.92482947587968</v>
      </c>
      <c r="BD135" s="18">
        <v>329.05425702559944</v>
      </c>
      <c r="BE135" s="18">
        <v>330.57552678644657</v>
      </c>
      <c r="BF135" s="18">
        <v>324.3521504920721</v>
      </c>
      <c r="BG135" s="18">
        <v>323.88414457750321</v>
      </c>
      <c r="BH135" s="18">
        <v>324.6056954522133</v>
      </c>
      <c r="BI135" s="18">
        <v>323.90819627332684</v>
      </c>
      <c r="BJ135" s="18">
        <v>325.86540302097802</v>
      </c>
      <c r="BK135" s="18">
        <v>347.93283393919467</v>
      </c>
      <c r="BL135" s="18">
        <v>349.5843837190867</v>
      </c>
      <c r="BM135" s="18">
        <v>357.76095814514161</v>
      </c>
      <c r="BN135" s="18">
        <v>373.24624163961414</v>
      </c>
      <c r="BO135" s="18">
        <v>378.50755010104183</v>
      </c>
      <c r="BP135" s="18">
        <v>376.93817694854732</v>
      </c>
      <c r="BQ135" s="18">
        <v>382.68452794241909</v>
      </c>
      <c r="BR135" s="18">
        <v>387.34153754627704</v>
      </c>
      <c r="BS135" s="18">
        <v>388.47998448193073</v>
      </c>
      <c r="BT135" s="18">
        <v>386.83144116401672</v>
      </c>
      <c r="BU135" s="18">
        <v>390.47026231133935</v>
      </c>
      <c r="BV135" s="18">
        <v>386.94668887317181</v>
      </c>
      <c r="BW135" s="18">
        <v>390.57949709653855</v>
      </c>
      <c r="BX135" s="18">
        <v>394.53700321352483</v>
      </c>
      <c r="BY135" s="18">
        <v>376.2256454597711</v>
      </c>
      <c r="BZ135" s="18">
        <v>371.34315120756628</v>
      </c>
      <c r="CA135" s="18">
        <v>363.90015350413324</v>
      </c>
      <c r="CB135" s="18">
        <v>343.89816196477415</v>
      </c>
      <c r="CC135" s="18">
        <v>327.80457099676136</v>
      </c>
      <c r="CD135" s="18">
        <v>286.61604189872742</v>
      </c>
      <c r="CE135" s="18">
        <v>286.43966279602051</v>
      </c>
      <c r="CF135" s="18">
        <v>265.5748166689873</v>
      </c>
      <c r="CG135" s="18">
        <v>261.45496160519122</v>
      </c>
      <c r="CH135" s="18">
        <v>268.91499592649933</v>
      </c>
      <c r="CI135" s="18">
        <v>234.16129761528967</v>
      </c>
      <c r="CJ135" s="18">
        <v>222.73473779106141</v>
      </c>
      <c r="CK135" s="18">
        <v>215.41600718271732</v>
      </c>
      <c r="CL135" s="18">
        <v>215.80784939384461</v>
      </c>
      <c r="CM135" s="18">
        <v>222.91011473977568</v>
      </c>
      <c r="CN135" s="18">
        <v>219.27430005443097</v>
      </c>
      <c r="CO135" s="18">
        <v>203.72387655043602</v>
      </c>
      <c r="CP135" s="18">
        <v>199.89564829850198</v>
      </c>
      <c r="CQ135" s="18">
        <v>195.84895047616959</v>
      </c>
      <c r="CR135" s="18">
        <v>192.9847943651676</v>
      </c>
      <c r="CS135" s="18">
        <v>183.78301640462877</v>
      </c>
      <c r="CT135" s="18">
        <v>189.12349503147604</v>
      </c>
      <c r="CU135" s="18">
        <v>189.24475566458702</v>
      </c>
      <c r="CV135" s="18">
        <v>192.04978469002248</v>
      </c>
      <c r="CW135" s="18">
        <v>190.3300884386301</v>
      </c>
      <c r="CX135" s="18">
        <v>193.14714331197737</v>
      </c>
      <c r="CY135" s="18">
        <v>193.66525692617893</v>
      </c>
      <c r="CZ135" s="18">
        <v>195.71065322518348</v>
      </c>
      <c r="DA135" s="18">
        <v>198.37938930761814</v>
      </c>
      <c r="DB135" s="18">
        <v>199.98684431183338</v>
      </c>
      <c r="DC135" s="18">
        <v>198.40344100344183</v>
      </c>
      <c r="DD135" s="18">
        <v>198.81833275640011</v>
      </c>
      <c r="DE135" s="18">
        <v>199.79242643725871</v>
      </c>
      <c r="DF135" s="18">
        <v>204.23096647071839</v>
      </c>
      <c r="DG135" s="18">
        <v>209.81396636378764</v>
      </c>
      <c r="DH135" s="18">
        <v>209.73579835236072</v>
      </c>
      <c r="DI135" s="18">
        <v>208.19749197363853</v>
      </c>
      <c r="DJ135" s="18">
        <v>212.74526679229737</v>
      </c>
      <c r="DK135" s="18">
        <v>212.99580529046059</v>
      </c>
      <c r="DL135" s="18">
        <v>217.19182405769826</v>
      </c>
      <c r="DM135" s="18">
        <v>211.41440629005433</v>
      </c>
      <c r="DN135" s="18">
        <v>208.3237633767128</v>
      </c>
      <c r="DO135" s="18">
        <v>204.77613824272157</v>
      </c>
      <c r="DP135" s="18">
        <v>204.91744195568563</v>
      </c>
      <c r="DQ135" s="18">
        <v>205.13791583406925</v>
      </c>
      <c r="DR135" s="18">
        <v>211.56072077298163</v>
      </c>
      <c r="DS135" s="18">
        <v>212.96473851668836</v>
      </c>
      <c r="DT135" s="18">
        <v>216.56647996628286</v>
      </c>
      <c r="DU135" s="18">
        <v>210.02842731821536</v>
      </c>
      <c r="DV135" s="18">
        <v>209.55841709566116</v>
      </c>
      <c r="DW135" s="18">
        <v>206.84157762157915</v>
      </c>
      <c r="DX135" s="18">
        <v>203.35708818912505</v>
      </c>
      <c r="DY135" s="18">
        <v>201.95607690739629</v>
      </c>
      <c r="DZ135" s="18">
        <v>202.47419052159785</v>
      </c>
      <c r="EA135" s="18">
        <v>203.05143122136593</v>
      </c>
      <c r="EB135" s="18">
        <v>205.35838971245289</v>
      </c>
      <c r="EC135" s="18">
        <v>201.54719807839393</v>
      </c>
      <c r="ED135" s="18">
        <v>198.54173825442791</v>
      </c>
      <c r="EE135" s="18">
        <v>195.70263599324227</v>
      </c>
      <c r="EF135" s="18">
        <v>202.19158309566976</v>
      </c>
      <c r="EG135" s="18">
        <v>203.1285970788002</v>
      </c>
      <c r="EH135" s="18">
        <v>203.29896325755118</v>
      </c>
      <c r="EI135" s="18">
        <v>204.50054589474203</v>
      </c>
      <c r="EJ135" s="18">
        <v>204.69997453927994</v>
      </c>
      <c r="EK135" s="18">
        <v>206.14006982672214</v>
      </c>
      <c r="EL135" s="18">
        <v>206.26734338378907</v>
      </c>
      <c r="EM135" s="18">
        <v>199.92771722626685</v>
      </c>
      <c r="EN135" s="18">
        <v>203.81707687175273</v>
      </c>
      <c r="EO135" s="18">
        <v>215.48114719223977</v>
      </c>
      <c r="EP135" s="18">
        <v>218.03864418148993</v>
      </c>
      <c r="EQ135" s="18">
        <v>215.40297918081282</v>
      </c>
      <c r="ER135" s="18">
        <v>219.6952047313452</v>
      </c>
      <c r="ES135" s="18">
        <v>221.26157142186165</v>
      </c>
      <c r="ET135" s="18">
        <v>222.62850946784019</v>
      </c>
      <c r="EU135" s="18">
        <v>226.39460417222975</v>
      </c>
      <c r="EV135" s="18">
        <v>233.06995191729067</v>
      </c>
      <c r="EW135" s="18">
        <v>227.75051852428913</v>
      </c>
      <c r="EX135" s="18">
        <v>231.02054700231551</v>
      </c>
      <c r="EY135" s="18">
        <v>233.6762550828457</v>
      </c>
      <c r="EZ135" s="18">
        <v>234.8227192504406</v>
      </c>
      <c r="FA135" s="18">
        <v>236.93024909698963</v>
      </c>
      <c r="FB135" s="18">
        <v>236.04634927546977</v>
      </c>
      <c r="FC135" s="18">
        <v>239.12296203291416</v>
      </c>
      <c r="FD135" s="18">
        <v>232.75427340960502</v>
      </c>
      <c r="FE135" s="18">
        <v>234.05206283009053</v>
      </c>
      <c r="FF135" s="18">
        <v>230.98446945858001</v>
      </c>
      <c r="FG135" s="18">
        <v>228.30972045218942</v>
      </c>
      <c r="FH135" s="18">
        <v>228.11931119358539</v>
      </c>
      <c r="FI135" s="18">
        <v>231.01152761638164</v>
      </c>
      <c r="FJ135" s="18">
        <v>226.3555201665163</v>
      </c>
      <c r="FK135" s="18">
        <v>222.18054663312435</v>
      </c>
      <c r="FL135" s="18">
        <v>222.01619337832926</v>
      </c>
      <c r="FM135" s="18">
        <v>223.03738829684258</v>
      </c>
      <c r="FN135" s="18">
        <v>222.9171298177242</v>
      </c>
      <c r="FO135" s="18">
        <v>228.6063580340147</v>
      </c>
      <c r="FP135" s="18">
        <v>224.75307593226435</v>
      </c>
      <c r="FQ135" s="18">
        <v>232.38447858631611</v>
      </c>
      <c r="FR135" s="18">
        <v>240.39269114160538</v>
      </c>
      <c r="FS135" s="18">
        <v>242.38797974097727</v>
      </c>
      <c r="FT135" s="18">
        <v>236.84506600761415</v>
      </c>
      <c r="FU135" s="18">
        <v>234.05106067609788</v>
      </c>
      <c r="FV135" s="18">
        <v>233.53394921588898</v>
      </c>
      <c r="FW135" s="18">
        <v>239.03176601958276</v>
      </c>
      <c r="FX135" s="18">
        <v>242.60845361936092</v>
      </c>
      <c r="FY135" s="18">
        <v>239.82246551978588</v>
      </c>
      <c r="FZ135" s="18">
        <v>238.34027976465225</v>
      </c>
      <c r="GA135" s="18">
        <v>237.05351403808595</v>
      </c>
      <c r="GB135" s="18">
        <v>240.84366043829917</v>
      </c>
      <c r="GC135" s="18">
        <v>240.71939334321021</v>
      </c>
      <c r="GD135" s="18">
        <v>239.89061199128628</v>
      </c>
      <c r="GE135" s="18">
        <v>242.67359362888334</v>
      </c>
      <c r="GF135" s="18">
        <v>248.69253050875662</v>
      </c>
      <c r="GG135" s="18">
        <v>242.68361516880989</v>
      </c>
      <c r="GH135" s="18">
        <v>255.49314750289915</v>
      </c>
      <c r="GI135" s="18">
        <v>266.52786511600016</v>
      </c>
      <c r="GJ135" s="18">
        <v>268.57125710701945</v>
      </c>
      <c r="GK135" s="18">
        <v>265.14589476013185</v>
      </c>
      <c r="GL135" s="18">
        <v>265.69908376407619</v>
      </c>
      <c r="GM135" s="18">
        <v>263.46027174448966</v>
      </c>
      <c r="GN135" s="18">
        <v>258.81228152656553</v>
      </c>
      <c r="GO135" s="18">
        <v>256.68470860016345</v>
      </c>
      <c r="GP135" s="18">
        <v>257.82315553581714</v>
      </c>
      <c r="GQ135" s="18">
        <v>256.44619594991207</v>
      </c>
      <c r="GR135" s="18">
        <v>251.59276416349411</v>
      </c>
      <c r="GS135" s="18">
        <v>249.24571951270104</v>
      </c>
      <c r="GT135" s="18">
        <v>249.62052510595322</v>
      </c>
      <c r="GU135" s="18">
        <v>246.88765116798876</v>
      </c>
      <c r="GV135" s="18">
        <v>241.97609444999694</v>
      </c>
      <c r="GW135" s="18">
        <v>244.29708309698103</v>
      </c>
      <c r="GX135" s="18">
        <v>243.3490454199314</v>
      </c>
      <c r="GY135" s="18">
        <v>237.23690821874143</v>
      </c>
      <c r="GZ135" s="18">
        <v>236.44721087253092</v>
      </c>
      <c r="HA135" s="18">
        <v>230.4062266048193</v>
      </c>
      <c r="HB135" s="18">
        <v>239.73527812242509</v>
      </c>
      <c r="HC135" s="18">
        <v>255.53423581659794</v>
      </c>
      <c r="HD135" s="18">
        <v>256.92722986638546</v>
      </c>
      <c r="HE135" s="18">
        <v>261.95804290950298</v>
      </c>
      <c r="HF135" s="18">
        <v>267.53202341663837</v>
      </c>
      <c r="HG135" s="18">
        <v>261.09919693779949</v>
      </c>
      <c r="HH135" s="18">
        <v>271.85932435691353</v>
      </c>
      <c r="HI135" s="18">
        <v>278.99566293859482</v>
      </c>
      <c r="HJ135" s="18">
        <v>276.7207733752727</v>
      </c>
      <c r="HK135" s="18">
        <v>270.76797865891456</v>
      </c>
      <c r="HL135" s="18">
        <v>275.70659353470802</v>
      </c>
      <c r="HM135" s="18">
        <v>278.67497366094591</v>
      </c>
      <c r="HN135" s="18">
        <v>279.66710611367222</v>
      </c>
      <c r="HO135" s="18">
        <v>274.5891918329001</v>
      </c>
      <c r="HP135" s="18">
        <v>277.25893006932739</v>
      </c>
      <c r="HQ135" s="18">
        <v>286.11997567236421</v>
      </c>
      <c r="HR135" s="18">
        <v>292.24614302945139</v>
      </c>
      <c r="HS135" s="18">
        <v>293.52890014004709</v>
      </c>
      <c r="HT135" s="18">
        <v>294.84372617840762</v>
      </c>
      <c r="HU135" s="18">
        <v>303.57649607038496</v>
      </c>
      <c r="HV135" s="18">
        <v>301.53611054134365</v>
      </c>
      <c r="HW135" s="18">
        <v>300.10403248584271</v>
      </c>
      <c r="HX135" s="18">
        <v>302.80684180402756</v>
      </c>
      <c r="HY135" s="18">
        <v>303.14156123757363</v>
      </c>
      <c r="HZ135" s="18">
        <v>300.78950581681727</v>
      </c>
      <c r="IA135" s="18">
        <v>308.9670823968649</v>
      </c>
      <c r="IB135" s="18">
        <v>309.52528217077258</v>
      </c>
      <c r="IC135" s="18">
        <v>313.76238925170901</v>
      </c>
      <c r="ID135" s="18">
        <v>306.29533985245229</v>
      </c>
      <c r="IE135" s="18">
        <v>301.77362103760242</v>
      </c>
      <c r="IF135" s="18">
        <v>297.42226840150357</v>
      </c>
      <c r="IG135" s="18">
        <v>295.63743214058877</v>
      </c>
      <c r="IH135" s="18">
        <v>294.43484734940529</v>
      </c>
      <c r="II135" s="18">
        <v>291.55966754448411</v>
      </c>
      <c r="IJ135" s="18">
        <v>290.69180218684676</v>
      </c>
      <c r="IK135" s="18">
        <v>298.04861464691163</v>
      </c>
      <c r="IL135" s="18">
        <v>300.41169376158717</v>
      </c>
      <c r="IM135" s="18">
        <v>299.0227083277702</v>
      </c>
      <c r="IN135" s="18">
        <v>298.62886180865769</v>
      </c>
      <c r="IO135" s="18">
        <v>298.20695497775074</v>
      </c>
      <c r="IP135" s="18">
        <v>297.12663297367095</v>
      </c>
      <c r="IQ135" s="18">
        <v>292.84543111705779</v>
      </c>
      <c r="IR135" s="18">
        <v>294.4238236554861</v>
      </c>
      <c r="IS135" s="18">
        <v>296.37201101720336</v>
      </c>
      <c r="IT135" s="18">
        <v>295.53120381736755</v>
      </c>
      <c r="IU135" s="18">
        <v>304.0104287492037</v>
      </c>
      <c r="IV135" s="18">
        <v>307.358625238657</v>
      </c>
      <c r="IW135" s="18">
        <v>305.53871358799933</v>
      </c>
      <c r="IX135" s="18">
        <v>301.96002168023585</v>
      </c>
      <c r="IY135" s="18">
        <v>309.68863327157499</v>
      </c>
      <c r="IZ135" s="18">
        <v>309.80488313472273</v>
      </c>
      <c r="JA135" s="18">
        <v>309.61447387611867</v>
      </c>
      <c r="JB135" s="18">
        <v>302.58636792564391</v>
      </c>
      <c r="JC135" s="18">
        <v>302.8970356633663</v>
      </c>
      <c r="JD135" s="18">
        <v>305.7371400785446</v>
      </c>
      <c r="JE135" s="18">
        <v>304.45839158391948</v>
      </c>
      <c r="JF135" s="18">
        <v>307.36864677858358</v>
      </c>
      <c r="JG135" s="18">
        <v>304.43834850406648</v>
      </c>
      <c r="JH135" s="18">
        <v>303.24378094482421</v>
      </c>
      <c r="JI135" s="18">
        <v>305.01358489584925</v>
      </c>
      <c r="JJ135" s="18">
        <v>304.97349873614309</v>
      </c>
      <c r="JK135" s="18">
        <v>314.80462940406795</v>
      </c>
      <c r="JL135" s="18">
        <v>317.5655636538267</v>
      </c>
      <c r="JM135" s="18">
        <v>320.94883553302287</v>
      </c>
      <c r="JN135" s="18">
        <v>323.09544938528541</v>
      </c>
      <c r="JO135" s="18">
        <v>324.64878807389738</v>
      </c>
      <c r="JP135" s="18">
        <v>328.05510949492458</v>
      </c>
      <c r="JQ135" s="18">
        <v>336.71572429943086</v>
      </c>
      <c r="JR135" s="18">
        <v>342.90101874208449</v>
      </c>
      <c r="JS135" s="18">
        <v>343.55442314529415</v>
      </c>
      <c r="JT135" s="18">
        <v>342.07925246810913</v>
      </c>
      <c r="JU135" s="18">
        <v>342.81683780670164</v>
      </c>
      <c r="JV135" s="18">
        <v>347.85266161978245</v>
      </c>
      <c r="JW135" s="18">
        <v>346.11091798055173</v>
      </c>
      <c r="JX135" s="18">
        <v>344.30804294776914</v>
      </c>
      <c r="JY135" s="18">
        <v>345.38134987390043</v>
      </c>
      <c r="JZ135" s="18">
        <v>343.58248345708847</v>
      </c>
      <c r="KA135" s="18">
        <v>337.41121917033195</v>
      </c>
      <c r="KB135" s="18">
        <v>337.47335271787642</v>
      </c>
      <c r="KC135" s="18">
        <v>319.41854638624193</v>
      </c>
      <c r="KD135" s="18">
        <v>308.89793377137181</v>
      </c>
      <c r="KE135" s="18">
        <v>302.3298165035248</v>
      </c>
      <c r="KF135" s="18">
        <v>300.37862267982962</v>
      </c>
      <c r="KG135" s="18">
        <v>296.69370244884487</v>
      </c>
      <c r="KH135" s="18">
        <v>296.96027541089057</v>
      </c>
      <c r="KI135" s="18">
        <v>292.3393433507681</v>
      </c>
      <c r="KJ135" s="18">
        <v>292.62896585464478</v>
      </c>
      <c r="KK135" s="18">
        <v>286.13300367426871</v>
      </c>
      <c r="KL135" s="18">
        <v>286.18411352789406</v>
      </c>
      <c r="KM135" s="18">
        <v>281.84178027772901</v>
      </c>
      <c r="KN135" s="18">
        <v>275.9902031146288</v>
      </c>
      <c r="KO135" s="18">
        <v>268.36882200050349</v>
      </c>
      <c r="KP135" s="18">
        <v>271.36626459252835</v>
      </c>
      <c r="KQ135" s="18">
        <v>275.95612987887858</v>
      </c>
      <c r="KR135" s="18">
        <v>274.10916007041931</v>
      </c>
      <c r="KS135" s="18">
        <v>277.70388644206525</v>
      </c>
      <c r="KT135" s="18">
        <v>280.11907756435869</v>
      </c>
      <c r="KU135" s="18">
        <v>278.3863533110619</v>
      </c>
      <c r="KV135" s="18">
        <v>276.45119395124914</v>
      </c>
      <c r="KW135" s="18">
        <v>272.03670561361315</v>
      </c>
      <c r="KX135" s="18">
        <v>275.51618427610396</v>
      </c>
      <c r="KY135" s="18">
        <v>272.32532596349716</v>
      </c>
      <c r="KZ135" s="18">
        <v>276.00623757851127</v>
      </c>
      <c r="LA135" s="18">
        <v>277.80811045730115</v>
      </c>
      <c r="LB135" s="18">
        <v>278.7721825982332</v>
      </c>
      <c r="LC135" s="18">
        <v>286.47173172378541</v>
      </c>
      <c r="LD135" s="18">
        <v>292.47663844776156</v>
      </c>
      <c r="LE135" s="18">
        <v>291.68493679356573</v>
      </c>
      <c r="LF135" s="18">
        <v>290.28292335784437</v>
      </c>
      <c r="LG135" s="18">
        <v>290.34505690538884</v>
      </c>
      <c r="LH135" s="18">
        <v>292.62595939266686</v>
      </c>
      <c r="LI135" s="18">
        <v>292.74421356379986</v>
      </c>
      <c r="LJ135" s="18">
        <v>298.99063940000536</v>
      </c>
      <c r="LK135" s="18">
        <v>297.70788228940961</v>
      </c>
      <c r="LL135" s="18">
        <v>306.28130969655513</v>
      </c>
      <c r="LM135" s="18">
        <v>307.53901295733448</v>
      </c>
      <c r="LN135" s="18">
        <v>308.13830104494093</v>
      </c>
      <c r="LO135" s="18">
        <v>310.03437639904024</v>
      </c>
      <c r="LP135" s="18">
        <v>315.03913343834881</v>
      </c>
      <c r="LQ135" s="18">
        <v>305.47056711649896</v>
      </c>
      <c r="LR135" s="18">
        <v>301.02200554311275</v>
      </c>
      <c r="LS135" s="18">
        <v>287.9809756367207</v>
      </c>
      <c r="LT135" s="18">
        <v>283.17564724195006</v>
      </c>
      <c r="LU135" s="18">
        <v>284.59169083356858</v>
      </c>
      <c r="LV135" s="18">
        <v>288.31268860828874</v>
      </c>
      <c r="LW135" s="18">
        <v>288.69050066351889</v>
      </c>
      <c r="LX135" s="18">
        <v>293.6681995450258</v>
      </c>
      <c r="LY135" s="18">
        <v>300.32951713418964</v>
      </c>
      <c r="LZ135" s="18">
        <v>301.34970989871027</v>
      </c>
      <c r="MA135" s="18">
        <v>301.14727479219437</v>
      </c>
      <c r="MB135" s="18">
        <v>299.75929151237011</v>
      </c>
      <c r="MC135" s="18">
        <v>294.8146637126207</v>
      </c>
      <c r="MD135" s="18">
        <v>289.50424970555304</v>
      </c>
      <c r="ME135" s="18">
        <v>289.95221254026893</v>
      </c>
      <c r="MF135" s="18">
        <v>288.87189053618903</v>
      </c>
      <c r="MG135" s="18">
        <v>288.10123411583902</v>
      </c>
      <c r="MH135" s="18">
        <v>288.65542527377607</v>
      </c>
      <c r="MI135" s="18">
        <v>296.86406862759588</v>
      </c>
      <c r="MJ135" s="18">
        <v>300.13910787558558</v>
      </c>
      <c r="MK135" s="18">
        <v>303.95831674158575</v>
      </c>
      <c r="ML135" s="18">
        <v>299.63702872526648</v>
      </c>
      <c r="MM135" s="18">
        <v>301.69745733416079</v>
      </c>
      <c r="MN135" s="18">
        <v>301.32565820288659</v>
      </c>
      <c r="MO135" s="18">
        <v>301.23346003556253</v>
      </c>
      <c r="MP135" s="18">
        <v>302.74871687245371</v>
      </c>
      <c r="MQ135" s="18">
        <v>304.49747558963298</v>
      </c>
      <c r="MR135" s="18">
        <v>303.55745514452457</v>
      </c>
      <c r="MS135" s="18">
        <v>303.72180839931968</v>
      </c>
      <c r="MT135" s="18">
        <v>304.59668883490565</v>
      </c>
      <c r="MU135" s="18">
        <v>303.8290388765335</v>
      </c>
      <c r="MV135" s="18">
        <v>297.67080259168148</v>
      </c>
      <c r="MW135" s="18">
        <v>292.96568959617616</v>
      </c>
      <c r="MX135" s="18">
        <v>292.88852373874187</v>
      </c>
      <c r="MY135" s="18">
        <v>289.54634017324446</v>
      </c>
      <c r="MZ135" s="18">
        <v>292.01664976513388</v>
      </c>
      <c r="NA135" s="18">
        <v>293.5178764461279</v>
      </c>
      <c r="NB135" s="18">
        <v>292.905560356617</v>
      </c>
      <c r="NC135" s="18">
        <v>291.99360022330285</v>
      </c>
      <c r="ND135" s="18">
        <v>291.17884902727604</v>
      </c>
      <c r="NE135" s="18">
        <v>285.35232571399212</v>
      </c>
      <c r="NF135" s="18">
        <v>290.42222276282308</v>
      </c>
      <c r="NG135" s="18">
        <v>285.46556911516188</v>
      </c>
      <c r="NH135" s="18">
        <v>284.62676622331139</v>
      </c>
      <c r="NI135" s="18">
        <v>283.30692941498756</v>
      </c>
      <c r="NJ135" s="18">
        <v>282.8619730422497</v>
      </c>
      <c r="NK135" s="18">
        <v>288.38083507978916</v>
      </c>
      <c r="NL135" s="18">
        <v>287.37266816318032</v>
      </c>
      <c r="NM135" s="18">
        <v>309.87703822219373</v>
      </c>
      <c r="NN135" s="18">
        <v>309.20559504711628</v>
      </c>
      <c r="NO135" s="18">
        <v>309.19958212316038</v>
      </c>
      <c r="NP135" s="18">
        <v>314.66733430707455</v>
      </c>
      <c r="NQ135" s="18">
        <v>319.11589588046076</v>
      </c>
      <c r="NR135" s="18">
        <v>326.65209390521051</v>
      </c>
      <c r="NS135" s="18">
        <v>329.22762966632843</v>
      </c>
      <c r="NT135" s="18">
        <v>328.52511971747879</v>
      </c>
      <c r="NU135" s="18">
        <v>329.0231902518272</v>
      </c>
      <c r="NV135" s="18">
        <v>323.32193618762494</v>
      </c>
      <c r="NW135" s="18">
        <v>318.38632777380946</v>
      </c>
      <c r="NX135" s="18">
        <v>318.02154372048381</v>
      </c>
      <c r="NY135" s="18">
        <v>316.24672899949553</v>
      </c>
      <c r="NZ135" s="18">
        <v>316.36798963260651</v>
      </c>
      <c r="OA135" s="18">
        <v>314.19732408452035</v>
      </c>
      <c r="OB135" s="18">
        <v>316.44715979802606</v>
      </c>
      <c r="OC135" s="18">
        <v>316.46018779993057</v>
      </c>
      <c r="OD135" s="18">
        <v>314.44485612070559</v>
      </c>
      <c r="OE135" s="18">
        <v>314.26346624803546</v>
      </c>
      <c r="OF135" s="18">
        <v>314.44786258268357</v>
      </c>
      <c r="OG135" s="18">
        <v>310.30094936108588</v>
      </c>
      <c r="OH135" s="18">
        <v>318.87638107621666</v>
      </c>
      <c r="OI135" s="18">
        <v>326.88559578549859</v>
      </c>
      <c r="OJ135" s="18">
        <v>327.0619748882055</v>
      </c>
      <c r="OK135" s="18">
        <v>321.00595831060406</v>
      </c>
      <c r="OL135" s="18">
        <v>322.99423183202742</v>
      </c>
      <c r="OM135" s="18">
        <v>317.57758950173854</v>
      </c>
      <c r="ON135" s="18">
        <v>314.39875703704359</v>
      </c>
      <c r="OO135" s="18">
        <v>306.96077010357379</v>
      </c>
      <c r="OP135" s="18">
        <v>301.83976320111748</v>
      </c>
      <c r="OQ135" s="18">
        <v>299.4125462309122</v>
      </c>
      <c r="OR135" s="18">
        <v>294.49197012698647</v>
      </c>
      <c r="OS135" s="18">
        <v>291.46346076118942</v>
      </c>
      <c r="OT135" s="18">
        <v>287.9809756367207</v>
      </c>
      <c r="OU135" s="18">
        <v>290.46531538450716</v>
      </c>
      <c r="OV135" s="18">
        <v>288.0010187165737</v>
      </c>
      <c r="OW135" s="18">
        <v>290.36710429322721</v>
      </c>
      <c r="OX135" s="18">
        <v>291.75608972704413</v>
      </c>
      <c r="OY135" s="18">
        <v>283.90922396457194</v>
      </c>
      <c r="OZ135" s="18">
        <v>274.54609921121602</v>
      </c>
      <c r="PA135" s="18">
        <v>277.20681806170938</v>
      </c>
      <c r="PB135" s="18">
        <v>258.68701227748392</v>
      </c>
      <c r="PC135" s="18">
        <v>256.28484915709498</v>
      </c>
      <c r="PD135" s="18">
        <v>258.72008335924147</v>
      </c>
      <c r="PE135" s="18">
        <v>253.46378566777707</v>
      </c>
      <c r="PF135" s="18">
        <v>247.72745621383189</v>
      </c>
      <c r="PG135" s="18">
        <v>251.80722511792183</v>
      </c>
      <c r="PH135" s="18">
        <v>252.66607108962535</v>
      </c>
      <c r="PI135" s="18">
        <v>255.32578778612611</v>
      </c>
      <c r="PJ135" s="18">
        <v>256.15056052207945</v>
      </c>
      <c r="PK135" s="18">
        <v>260.54801224184035</v>
      </c>
      <c r="PL135" s="18">
        <v>266.53588234794142</v>
      </c>
      <c r="PM135" s="18">
        <v>269.72172989058492</v>
      </c>
      <c r="PN135" s="18">
        <v>268.77569652152062</v>
      </c>
      <c r="PO135" s="18">
        <v>269.47820647037031</v>
      </c>
      <c r="PP135" s="18">
        <v>260.92381998908519</v>
      </c>
      <c r="PQ135" s="18">
        <v>258.63590242385862</v>
      </c>
      <c r="PR135" s="18">
        <v>254.62127352929116</v>
      </c>
      <c r="PS135" s="18">
        <v>250.63169848453998</v>
      </c>
      <c r="PT135" s="18">
        <v>246.55794250440596</v>
      </c>
      <c r="PU135" s="18">
        <v>245.79931193196771</v>
      </c>
      <c r="PV135" s="18">
        <v>243.72585532116889</v>
      </c>
      <c r="PW135" s="18">
        <v>242.93014505100248</v>
      </c>
      <c r="PX135" s="18">
        <v>241.20243156766892</v>
      </c>
      <c r="PY135" s="18">
        <v>239.35245529723167</v>
      </c>
      <c r="PZ135" s="18">
        <v>235.01312850904466</v>
      </c>
      <c r="QA135" s="18">
        <v>230.18074195647242</v>
      </c>
      <c r="QB135" s="18">
        <v>230.93335960495475</v>
      </c>
      <c r="QC135" s="18">
        <v>232.89457496857645</v>
      </c>
      <c r="QD135" s="18">
        <v>226.90670486247541</v>
      </c>
      <c r="QE135" s="18">
        <v>231.39134397959711</v>
      </c>
      <c r="QF135" s="18">
        <v>236.64663951706888</v>
      </c>
      <c r="QG135" s="18">
        <v>241.11825063228608</v>
      </c>
      <c r="QH135" s="18">
        <v>237.08458081185816</v>
      </c>
      <c r="QI135" s="18">
        <v>238.32224099278451</v>
      </c>
      <c r="QJ135" s="18">
        <v>237.02745803427698</v>
      </c>
      <c r="QK135" s="18">
        <v>238.72310258984567</v>
      </c>
      <c r="QL135" s="18">
        <v>235.46810642170905</v>
      </c>
      <c r="QM135" s="18">
        <v>235.93711449027063</v>
      </c>
      <c r="QN135" s="18">
        <v>239.41959961473941</v>
      </c>
      <c r="QO135" s="18">
        <v>236.48930134022234</v>
      </c>
      <c r="QP135" s="18">
        <v>234.56115705835819</v>
      </c>
      <c r="QQ135" s="18">
        <v>238.40742408216002</v>
      </c>
      <c r="QR135" s="18">
        <v>240.12010525560382</v>
      </c>
      <c r="QS135" s="18">
        <v>241.24251772737503</v>
      </c>
      <c r="QT135" s="18">
        <v>243.37209496176243</v>
      </c>
      <c r="QU135" s="18">
        <v>244.70195331001281</v>
      </c>
      <c r="QV135" s="18">
        <v>243.75090917098524</v>
      </c>
      <c r="QW135" s="18">
        <v>245.44655372655393</v>
      </c>
      <c r="QX135" s="18">
        <v>248.05516056942938</v>
      </c>
      <c r="QY135" s="18">
        <v>249.86505068016052</v>
      </c>
      <c r="QZ135" s="18">
        <v>247.65429897236825</v>
      </c>
      <c r="RA135" s="18">
        <v>247.58715465486051</v>
      </c>
      <c r="RB135" s="18">
        <v>248.25659352195265</v>
      </c>
      <c r="RC135" s="18">
        <v>246.48578741693495</v>
      </c>
      <c r="RD135" s="18">
        <v>244.89536903059482</v>
      </c>
      <c r="RE135" s="18">
        <v>242.41904651474951</v>
      </c>
      <c r="RF135" s="18">
        <v>245.5638057436943</v>
      </c>
      <c r="RG135" s="18">
        <v>247.62022573661804</v>
      </c>
      <c r="RH135" s="18">
        <v>247.44585094189642</v>
      </c>
      <c r="RI135" s="18">
        <v>248.19245566642283</v>
      </c>
      <c r="RJ135" s="18">
        <v>247.99402917587759</v>
      </c>
      <c r="RK135" s="18">
        <v>251.82726819777488</v>
      </c>
      <c r="RL135" s="18">
        <v>250.27292735517025</v>
      </c>
      <c r="RM135" s="18">
        <v>251.01151484775545</v>
      </c>
      <c r="RN135" s="18">
        <v>251.67794725286961</v>
      </c>
      <c r="RO135" s="18">
        <v>248.66146373498441</v>
      </c>
      <c r="RP135" s="18">
        <v>250.02639747297764</v>
      </c>
      <c r="RQ135" s="18">
        <v>250.26290581524373</v>
      </c>
      <c r="RR135" s="18">
        <v>244.61677022063733</v>
      </c>
      <c r="RS135" s="18">
        <v>242.98025275063515</v>
      </c>
      <c r="RT135" s="18">
        <v>241.16535186994074</v>
      </c>
      <c r="RU135" s="18">
        <v>244.13072553420065</v>
      </c>
      <c r="RV135" s="18">
        <v>242.49320591020586</v>
      </c>
      <c r="RW135" s="18">
        <v>237.94142247557642</v>
      </c>
      <c r="RX135" s="18">
        <v>237.09560450577737</v>
      </c>
      <c r="RY135" s="18">
        <v>240.22332711684703</v>
      </c>
      <c r="RZ135" s="18">
        <v>241.33371374070643</v>
      </c>
      <c r="SA135" s="18">
        <v>246.16810460126402</v>
      </c>
      <c r="SB135" s="18">
        <v>248.2335439801216</v>
      </c>
      <c r="SC135" s="18">
        <v>251.13778625082972</v>
      </c>
      <c r="SD135" s="18">
        <v>251.26806626987459</v>
      </c>
      <c r="SE135" s="18">
        <v>252.3824615097046</v>
      </c>
      <c r="SF135" s="18">
        <v>255.1864883811474</v>
      </c>
      <c r="SG135" s="18">
        <v>259.31736713886261</v>
      </c>
      <c r="SH135" s="18">
        <v>256.33395470273496</v>
      </c>
      <c r="SI135" s="18">
        <v>252.92963758969307</v>
      </c>
      <c r="SJ135" s="18">
        <v>251.85332420158389</v>
      </c>
      <c r="SK135" s="18">
        <v>252.46062952113152</v>
      </c>
      <c r="SL135" s="18">
        <v>251.87036081945897</v>
      </c>
      <c r="SM135" s="18">
        <v>250.60063171076777</v>
      </c>
      <c r="SN135" s="18">
        <v>249.32689398610592</v>
      </c>
      <c r="SO135" s="18">
        <v>254.30960363757612</v>
      </c>
    </row>
    <row r="136" spans="1:513" x14ac:dyDescent="0.25">
      <c r="A136" s="5" t="s">
        <v>353</v>
      </c>
      <c r="B136" s="5" t="str">
        <f ca="1">_xlfn.XLOOKUP(A136,bonds[worksheet get],bonds[unique lookup],"-")</f>
        <v>SSELN 3 7/8 PERP nc-20</v>
      </c>
      <c r="C136" s="5" t="str">
        <f ca="1">_xlfn.XLOOKUP(A136,bonds[worksheet get],bonds[ID_ISIN],"-")</f>
        <v>XS1196714429</v>
      </c>
      <c r="D136" s="18">
        <f ca="1">_xll.BDH(A136,"blp_i_sprd_mid","-2AY",,"Dates=H","Fill=C","Sort=R","Dir=H","factor="&amp;_xlfn.XLOOKUP(A136,bonds[worksheet get],bonds[yas/blp factor]),"cols=506;rows=1")</f>
        <v>212.18646045023203</v>
      </c>
      <c r="E136" s="18">
        <v>212.11339574521782</v>
      </c>
      <c r="F136" s="18">
        <v>211.87546709042789</v>
      </c>
      <c r="G136" s="18">
        <v>208.96692979466914</v>
      </c>
      <c r="H136" s="18">
        <v>214.83084073555472</v>
      </c>
      <c r="I136" s="18">
        <v>217.6784907771349</v>
      </c>
      <c r="J136" s="18">
        <v>222.76960195344688</v>
      </c>
      <c r="K136" s="18">
        <v>419.30429117184877</v>
      </c>
      <c r="L136" s="18">
        <v>422.97064060038326</v>
      </c>
      <c r="M136" s="18">
        <v>412.62823793292046</v>
      </c>
      <c r="N136" s="18">
        <v>416.61401126414535</v>
      </c>
      <c r="O136" s="18">
        <v>400.31215150308606</v>
      </c>
      <c r="P136" s="18">
        <v>390.58143155837058</v>
      </c>
      <c r="Q136" s="18">
        <v>387.12303552103043</v>
      </c>
      <c r="R136" s="18">
        <v>379.97861878842116</v>
      </c>
      <c r="S136" s="18">
        <v>382.40193150472646</v>
      </c>
      <c r="T136" s="18">
        <v>393.55741319721938</v>
      </c>
      <c r="U136" s="18">
        <v>388.61430488491055</v>
      </c>
      <c r="V136" s="18">
        <v>377.29583269661663</v>
      </c>
      <c r="W136" s="18">
        <v>329.93304276162388</v>
      </c>
      <c r="X136" s="18">
        <v>338.96590110075476</v>
      </c>
      <c r="Y136" s="18">
        <v>307.57898993521928</v>
      </c>
      <c r="Z136" s="18">
        <v>328.12515967601536</v>
      </c>
      <c r="AA136" s="18">
        <v>329.58458032232522</v>
      </c>
      <c r="AB136" s="18">
        <v>499.57148999190332</v>
      </c>
      <c r="AC136" s="18">
        <v>473.0452551637888</v>
      </c>
      <c r="AD136" s="18">
        <v>474.88592369395496</v>
      </c>
      <c r="AE136" s="18">
        <v>470.48143339937928</v>
      </c>
      <c r="AF136" s="18">
        <v>471.87059952163696</v>
      </c>
      <c r="AG136" s="18">
        <v>442.72714949083331</v>
      </c>
      <c r="AH136" s="18">
        <v>465.3612836864591</v>
      </c>
      <c r="AI136" s="18">
        <v>477.39166838514802</v>
      </c>
      <c r="AJ136" s="18">
        <v>473.97074142730236</v>
      </c>
      <c r="AK136" s="18">
        <v>472.13007289713624</v>
      </c>
      <c r="AL136" s="18">
        <v>509.17949870127438</v>
      </c>
      <c r="AM136" s="18">
        <v>522.51661754733323</v>
      </c>
      <c r="AN136" s="18">
        <v>520.05208884358399</v>
      </c>
      <c r="AO136" s="18">
        <v>459.04961724561457</v>
      </c>
      <c r="AP136" s="18">
        <v>469.08758364218477</v>
      </c>
      <c r="AQ136" s="18">
        <v>474.35948312705756</v>
      </c>
      <c r="AR136" s="18">
        <v>472.2022008751631</v>
      </c>
      <c r="AS136" s="18">
        <v>450.55256674325466</v>
      </c>
      <c r="AT136" s="18">
        <v>486.50695869916677</v>
      </c>
      <c r="AU136" s="18">
        <v>468.65013213908668</v>
      </c>
      <c r="AV136" s="18">
        <v>434.48301527506112</v>
      </c>
      <c r="AW136" s="18">
        <v>404.95738063341378</v>
      </c>
      <c r="AX136" s="18">
        <v>441.50472077232598</v>
      </c>
      <c r="AY136" s="18">
        <v>398.66632218629127</v>
      </c>
      <c r="AZ136" s="18">
        <v>393.75318913757803</v>
      </c>
      <c r="BA136" s="18">
        <v>397.12727974605559</v>
      </c>
      <c r="BB136" s="18">
        <v>400.52010489428045</v>
      </c>
      <c r="BC136" s="18">
        <v>415.40001308852436</v>
      </c>
      <c r="BD136" s="18">
        <v>440.51553707367185</v>
      </c>
      <c r="BE136" s="18">
        <v>438.150301430583</v>
      </c>
      <c r="BF136" s="18">
        <v>388.78104228866096</v>
      </c>
      <c r="BG136" s="18">
        <v>431.31032096886639</v>
      </c>
      <c r="BH136" s="18">
        <v>428.86452680486445</v>
      </c>
      <c r="BI136" s="18">
        <v>393.88339418882128</v>
      </c>
      <c r="BJ136" s="18">
        <v>409.1445502669215</v>
      </c>
      <c r="BK136" s="18">
        <v>545.19103100341567</v>
      </c>
      <c r="BL136" s="18">
        <v>595.44924405634401</v>
      </c>
      <c r="BM136" s="18">
        <v>593.46712975108619</v>
      </c>
      <c r="BN136" s="18">
        <v>599.63641368985179</v>
      </c>
      <c r="BO136" s="18">
        <v>594.6005694057942</v>
      </c>
      <c r="BP136" s="18">
        <v>600.7370679000021</v>
      </c>
      <c r="BQ136" s="18">
        <v>588.83314134460682</v>
      </c>
      <c r="BR136" s="18">
        <v>587.7849438457489</v>
      </c>
      <c r="BS136" s="18">
        <v>585.53679907608034</v>
      </c>
      <c r="BT136" s="18">
        <v>577.92027194184061</v>
      </c>
      <c r="BU136" s="18">
        <v>583.13128417253495</v>
      </c>
      <c r="BV136" s="18">
        <v>581.65874934840201</v>
      </c>
      <c r="BW136" s="18">
        <v>637.6581621068716</v>
      </c>
      <c r="BX136" s="18">
        <v>615.11208024805774</v>
      </c>
      <c r="BY136" s="18">
        <v>585.66794085431093</v>
      </c>
      <c r="BZ136" s="18">
        <v>587.26599709475033</v>
      </c>
      <c r="CA136" s="18">
        <v>501.05058190494776</v>
      </c>
      <c r="CB136" s="18">
        <v>434.84178171122073</v>
      </c>
      <c r="CC136" s="18">
        <v>346.32389158648249</v>
      </c>
      <c r="CD136" s="18">
        <v>312.62420148915049</v>
      </c>
      <c r="CE136" s="18">
        <v>272.47327262985704</v>
      </c>
      <c r="CF136" s="18">
        <v>248.00034335803986</v>
      </c>
      <c r="CG136" s="18">
        <v>229.74072419339416</v>
      </c>
      <c r="CH136" s="18">
        <v>237.40689785796405</v>
      </c>
      <c r="CI136" s="18">
        <v>144.97442565304041</v>
      </c>
      <c r="CJ136" s="18">
        <v>139.35874736380578</v>
      </c>
      <c r="CK136" s="18">
        <v>139.47490151023862</v>
      </c>
      <c r="CL136" s="18">
        <v>130.67060455602407</v>
      </c>
      <c r="CM136" s="18">
        <v>134.23953437787293</v>
      </c>
      <c r="CN136" s="18">
        <v>124.80575688815117</v>
      </c>
      <c r="CO136" s="18">
        <v>97.658472067415715</v>
      </c>
      <c r="CP136" s="18">
        <v>96.204671783030037</v>
      </c>
      <c r="CQ136" s="18">
        <v>99.49445696264506</v>
      </c>
      <c r="CR136" s="18">
        <v>80.94257897794246</v>
      </c>
      <c r="CS136" s="18">
        <v>64.298813866496076</v>
      </c>
      <c r="CT136" s="18">
        <v>59.573026215255261</v>
      </c>
      <c r="CU136" s="18">
        <v>63.632800978481768</v>
      </c>
      <c r="CV136" s="18">
        <v>64.200457532823094</v>
      </c>
      <c r="CW136" s="18">
        <v>67.532395426869385</v>
      </c>
      <c r="CX136" s="18">
        <v>66.234091822385793</v>
      </c>
      <c r="CY136" s="18">
        <v>67.249503876686092</v>
      </c>
      <c r="CZ136" s="18">
        <v>68.699557253122336</v>
      </c>
      <c r="DA136" s="18">
        <v>69.158553476929669</v>
      </c>
      <c r="DB136" s="18">
        <v>68.5721623828411</v>
      </c>
      <c r="DC136" s="18">
        <v>69.518256640076629</v>
      </c>
      <c r="DD136" s="18">
        <v>71.161275775909431</v>
      </c>
      <c r="DE136" s="18">
        <v>73.712920089483248</v>
      </c>
      <c r="DF136" s="18">
        <v>74.716154692947867</v>
      </c>
      <c r="DG136" s="18">
        <v>75.098339303791533</v>
      </c>
      <c r="DH136" s="18">
        <v>73.7709971626997</v>
      </c>
      <c r="DI136" s="18">
        <v>80.83579210138322</v>
      </c>
      <c r="DJ136" s="18">
        <v>84.797210530936724</v>
      </c>
      <c r="DK136" s="18">
        <v>89.155801203131674</v>
      </c>
      <c r="DL136" s="18">
        <v>89.98293113297224</v>
      </c>
      <c r="DM136" s="18">
        <v>85.49319868254662</v>
      </c>
      <c r="DN136" s="18">
        <v>85.952194906353952</v>
      </c>
      <c r="DO136" s="18">
        <v>88.993747434318067</v>
      </c>
      <c r="DP136" s="18">
        <v>97.243502012014389</v>
      </c>
      <c r="DQ136" s="18">
        <v>115.90216687327623</v>
      </c>
      <c r="DR136" s="18">
        <v>122.92480909752847</v>
      </c>
      <c r="DS136" s="18">
        <v>125.64506426882744</v>
      </c>
      <c r="DT136" s="18">
        <v>125.7911936788559</v>
      </c>
      <c r="DU136" s="18">
        <v>123.49059219789504</v>
      </c>
      <c r="DV136" s="18">
        <v>124.46385153776409</v>
      </c>
      <c r="DW136" s="18">
        <v>123.54398563617468</v>
      </c>
      <c r="DX136" s="18">
        <v>123.27514499080182</v>
      </c>
      <c r="DY136" s="18">
        <v>121.3276895840764</v>
      </c>
      <c r="DZ136" s="18">
        <v>123.97956368529798</v>
      </c>
      <c r="EA136" s="18">
        <v>126.82627699989081</v>
      </c>
      <c r="EB136" s="18">
        <v>127.6749516504407</v>
      </c>
      <c r="EC136" s="18">
        <v>128.84867056560515</v>
      </c>
      <c r="ED136" s="18">
        <v>122.66908262997867</v>
      </c>
      <c r="EE136" s="18">
        <v>126.26236735349893</v>
      </c>
      <c r="EF136" s="18">
        <v>119.61535265117882</v>
      </c>
      <c r="EG136" s="18">
        <v>122.04147554844617</v>
      </c>
      <c r="EH136" s="18">
        <v>137.14807167363168</v>
      </c>
      <c r="EI136" s="18">
        <v>137.56397845602035</v>
      </c>
      <c r="EJ136" s="18">
        <v>136.66003691321612</v>
      </c>
      <c r="EK136" s="18">
        <v>136.4071206266284</v>
      </c>
      <c r="EL136" s="18">
        <v>141.40643255817889</v>
      </c>
      <c r="EM136" s="18">
        <v>140.38352668797972</v>
      </c>
      <c r="EN136" s="18">
        <v>143.05694550991058</v>
      </c>
      <c r="EO136" s="18">
        <v>147.7162255450487</v>
      </c>
      <c r="EP136" s="18">
        <v>147.93260947912933</v>
      </c>
      <c r="EQ136" s="18">
        <v>148.54803910982608</v>
      </c>
      <c r="ER136" s="18">
        <v>147.46892962038518</v>
      </c>
      <c r="ES136" s="18">
        <v>147.965394923687</v>
      </c>
      <c r="ET136" s="18">
        <v>146.71486439555883</v>
      </c>
      <c r="EU136" s="18">
        <v>154.65924597537517</v>
      </c>
      <c r="EV136" s="18">
        <v>150.05148592454196</v>
      </c>
      <c r="EW136" s="18">
        <v>146.1181693046093</v>
      </c>
      <c r="EX136" s="18">
        <v>156.46712906098367</v>
      </c>
      <c r="EY136" s="18">
        <v>154.69952523583174</v>
      </c>
      <c r="EZ136" s="18">
        <v>158.51575098234417</v>
      </c>
      <c r="FA136" s="18">
        <v>162.68793298405407</v>
      </c>
      <c r="FB136" s="18">
        <v>165.72292842310668</v>
      </c>
      <c r="FC136" s="18">
        <v>172.02429086709023</v>
      </c>
      <c r="FD136" s="18">
        <v>173.61297983765601</v>
      </c>
      <c r="FE136" s="18">
        <v>159.56020157325267</v>
      </c>
      <c r="FF136" s="18">
        <v>158.61972767794131</v>
      </c>
      <c r="FG136" s="18">
        <v>154.77352666783332</v>
      </c>
      <c r="FH136" s="18">
        <v>157.62492361736298</v>
      </c>
      <c r="FI136" s="18">
        <v>154.64800525152683</v>
      </c>
      <c r="FJ136" s="18">
        <v>157.60244216966629</v>
      </c>
      <c r="FK136" s="18">
        <v>156.5917137503028</v>
      </c>
      <c r="FL136" s="18">
        <v>159.9723614476919</v>
      </c>
      <c r="FM136" s="18">
        <v>164.68597164809705</v>
      </c>
      <c r="FN136" s="18">
        <v>156.69662717288733</v>
      </c>
      <c r="FO136" s="18">
        <v>164.17545543998477</v>
      </c>
      <c r="FP136" s="18">
        <v>167.93922447520492</v>
      </c>
      <c r="FQ136" s="18">
        <v>170.00377075535059</v>
      </c>
      <c r="FR136" s="18">
        <v>174.16283857923744</v>
      </c>
      <c r="FS136" s="18">
        <v>175.0255641345978</v>
      </c>
      <c r="FT136" s="18">
        <v>175.33187385946513</v>
      </c>
      <c r="FU136" s="18">
        <v>175.73841337198019</v>
      </c>
      <c r="FV136" s="18">
        <v>172.76898882204293</v>
      </c>
      <c r="FW136" s="18">
        <v>178.71064810287953</v>
      </c>
      <c r="FX136" s="18">
        <v>174.53378246623279</v>
      </c>
      <c r="FY136" s="18">
        <v>181.88334240907432</v>
      </c>
      <c r="FZ136" s="18">
        <v>181.18641753047706</v>
      </c>
      <c r="GA136" s="18">
        <v>181.13489754617214</v>
      </c>
      <c r="GB136" s="18">
        <v>179.71481943333151</v>
      </c>
      <c r="GC136" s="18">
        <v>180.06421859961748</v>
      </c>
      <c r="GD136" s="18">
        <v>185.30052245897056</v>
      </c>
      <c r="GE136" s="18">
        <v>183.32121833467485</v>
      </c>
      <c r="GF136" s="18">
        <v>194.2949749916196</v>
      </c>
      <c r="GG136" s="18">
        <v>193.90154965692759</v>
      </c>
      <c r="GH136" s="18">
        <v>203.55733144265412</v>
      </c>
      <c r="GI136" s="18">
        <v>196.13845370274782</v>
      </c>
      <c r="GJ136" s="18">
        <v>196.43726961171626</v>
      </c>
      <c r="GK136" s="18">
        <v>187.84560968363283</v>
      </c>
      <c r="GL136" s="18">
        <v>185.66116234910487</v>
      </c>
      <c r="GM136" s="18">
        <v>184.24295769023894</v>
      </c>
      <c r="GN136" s="18">
        <v>180.83139800226687</v>
      </c>
      <c r="GO136" s="18">
        <v>166.17630428498984</v>
      </c>
      <c r="GP136" s="18">
        <v>164.9623061093688</v>
      </c>
      <c r="GQ136" s="18">
        <v>167.19546324723959</v>
      </c>
      <c r="GR136" s="18">
        <v>162.54555048197508</v>
      </c>
      <c r="GS136" s="18">
        <v>151.62237708234787</v>
      </c>
      <c r="GT136" s="18">
        <v>137.25579527717827</v>
      </c>
      <c r="GU136" s="18">
        <v>132.46256328284741</v>
      </c>
      <c r="GV136" s="18">
        <v>132.48691818451883</v>
      </c>
      <c r="GW136" s="18">
        <v>133.58288875973224</v>
      </c>
      <c r="GX136" s="18">
        <v>131.37033961558342</v>
      </c>
      <c r="GY136" s="18">
        <v>129.48845509797337</v>
      </c>
      <c r="GZ136" s="18">
        <v>125.72655951672792</v>
      </c>
      <c r="HA136" s="18">
        <v>126.60427270388604</v>
      </c>
      <c r="HB136" s="18">
        <v>129.99428767114878</v>
      </c>
      <c r="HC136" s="18">
        <v>138.84167406678199</v>
      </c>
      <c r="HD136" s="18">
        <v>142.94641172540187</v>
      </c>
      <c r="HE136" s="18">
        <v>143.31267197746038</v>
      </c>
      <c r="HF136" s="18">
        <v>146.79261273550986</v>
      </c>
      <c r="HG136" s="18">
        <v>146.08257367908953</v>
      </c>
      <c r="HH136" s="18">
        <v>151.70480905723571</v>
      </c>
      <c r="HI136" s="18">
        <v>159.96861453974248</v>
      </c>
      <c r="HJ136" s="18">
        <v>152.4214052025676</v>
      </c>
      <c r="HK136" s="18">
        <v>153.24104131650927</v>
      </c>
      <c r="HL136" s="18">
        <v>153.90611747753618</v>
      </c>
      <c r="HM136" s="18">
        <v>155.71212710916996</v>
      </c>
      <c r="HN136" s="18">
        <v>154.31827735197544</v>
      </c>
      <c r="HO136" s="18">
        <v>154.3192140789628</v>
      </c>
      <c r="HP136" s="18">
        <v>165.65735753399136</v>
      </c>
      <c r="HQ136" s="18">
        <v>170.37752482330799</v>
      </c>
      <c r="HR136" s="18">
        <v>172.31935986810922</v>
      </c>
      <c r="HS136" s="18">
        <v>170.92082647597792</v>
      </c>
      <c r="HT136" s="18">
        <v>171.6467898911834</v>
      </c>
      <c r="HU136" s="18">
        <v>173.08185563582182</v>
      </c>
      <c r="HV136" s="18">
        <v>172.47579327499867</v>
      </c>
      <c r="HW136" s="18">
        <v>173.62047365355494</v>
      </c>
      <c r="HX136" s="18">
        <v>168.04788480573893</v>
      </c>
      <c r="HY136" s="18">
        <v>160.04823633366823</v>
      </c>
      <c r="HZ136" s="18">
        <v>156.61419519799949</v>
      </c>
      <c r="IA136" s="18">
        <v>166.43952456843851</v>
      </c>
      <c r="IB136" s="18">
        <v>165.22084275788069</v>
      </c>
      <c r="IC136" s="18">
        <v>164.70470618784429</v>
      </c>
      <c r="ID136" s="18">
        <v>149.64026277709007</v>
      </c>
      <c r="IE136" s="18">
        <v>139.09365362638235</v>
      </c>
      <c r="IF136" s="18">
        <v>138.50913598626852</v>
      </c>
      <c r="IG136" s="18">
        <v>138.6028086850047</v>
      </c>
      <c r="IH136" s="18">
        <v>133.75243634444476</v>
      </c>
      <c r="II136" s="18">
        <v>129.21399409067632</v>
      </c>
      <c r="IJ136" s="18">
        <v>129.60835615235567</v>
      </c>
      <c r="IK136" s="18">
        <v>135.60153541749716</v>
      </c>
      <c r="IL136" s="18">
        <v>138.84261079376935</v>
      </c>
      <c r="IM136" s="18">
        <v>137.69886714220047</v>
      </c>
      <c r="IN136" s="18">
        <v>140.04443151855469</v>
      </c>
      <c r="IO136" s="18">
        <v>142.26822138655186</v>
      </c>
      <c r="IP136" s="18">
        <v>133.01523220539093</v>
      </c>
      <c r="IQ136" s="18">
        <v>128.51332230412959</v>
      </c>
      <c r="IR136" s="18">
        <v>127.90351303535701</v>
      </c>
      <c r="IS136" s="18">
        <v>127.43421281468868</v>
      </c>
      <c r="IT136" s="18">
        <v>127.85573995900153</v>
      </c>
      <c r="IU136" s="18">
        <v>133.49858333086968</v>
      </c>
      <c r="IV136" s="18">
        <v>129.91747605818512</v>
      </c>
      <c r="IW136" s="18">
        <v>127.51289788162708</v>
      </c>
      <c r="IX136" s="18">
        <v>126.11155430853367</v>
      </c>
      <c r="IY136" s="18">
        <v>128.09647879475355</v>
      </c>
      <c r="IZ136" s="18">
        <v>132.26116698056458</v>
      </c>
      <c r="JA136" s="18">
        <v>134.67511242699624</v>
      </c>
      <c r="JB136" s="18">
        <v>132.55342580062151</v>
      </c>
      <c r="JC136" s="18">
        <v>145.01376818650959</v>
      </c>
      <c r="JD136" s="18">
        <v>147.20289915597436</v>
      </c>
      <c r="JE136" s="18">
        <v>150.12548735654354</v>
      </c>
      <c r="JF136" s="18">
        <v>134.45029795002938</v>
      </c>
      <c r="JG136" s="18">
        <v>132.82039299201966</v>
      </c>
      <c r="JH136" s="18">
        <v>135.79824808484315</v>
      </c>
      <c r="JI136" s="18">
        <v>133.44987352752685</v>
      </c>
      <c r="JJ136" s="18">
        <v>151.66359306979177</v>
      </c>
      <c r="JK136" s="18">
        <v>155.88073796689511</v>
      </c>
      <c r="JL136" s="18">
        <v>170.20423033064603</v>
      </c>
      <c r="JM136" s="18">
        <v>171.14657767993211</v>
      </c>
      <c r="JN136" s="18">
        <v>176.31543719619512</v>
      </c>
      <c r="JO136" s="18">
        <v>178.67692593133449</v>
      </c>
      <c r="JP136" s="18">
        <v>180.28715962260961</v>
      </c>
      <c r="JQ136" s="18">
        <v>193.25520803564785</v>
      </c>
      <c r="JR136" s="18">
        <v>204.26268686413766</v>
      </c>
      <c r="JS136" s="18">
        <v>207.64520801550148</v>
      </c>
      <c r="JT136" s="18">
        <v>217.61104643404485</v>
      </c>
      <c r="JU136" s="18">
        <v>227.94970219355824</v>
      </c>
      <c r="JV136" s="18">
        <v>243.92651769000292</v>
      </c>
      <c r="JW136" s="18">
        <v>242.83616747671363</v>
      </c>
      <c r="JX136" s="18">
        <v>241.82731251132486</v>
      </c>
      <c r="JY136" s="18">
        <v>241.37674683040379</v>
      </c>
      <c r="JZ136" s="18">
        <v>234.23701373273133</v>
      </c>
      <c r="KA136" s="18">
        <v>234.04685815429687</v>
      </c>
      <c r="KB136" s="18">
        <v>233.18319587194918</v>
      </c>
      <c r="KC136" s="18">
        <v>204.06784765076637</v>
      </c>
      <c r="KD136" s="18">
        <v>182.56153274792433</v>
      </c>
      <c r="KE136" s="18">
        <v>178.04931884980201</v>
      </c>
      <c r="KF136" s="18">
        <v>164.05930129355193</v>
      </c>
      <c r="KG136" s="18">
        <v>165.82596839171646</v>
      </c>
      <c r="KH136" s="18">
        <v>164.58480513346194</v>
      </c>
      <c r="KI136" s="18">
        <v>159.03469773334263</v>
      </c>
      <c r="KJ136" s="18">
        <v>159.79532004708051</v>
      </c>
      <c r="KK136" s="18">
        <v>157.83475046253204</v>
      </c>
      <c r="KL136" s="18">
        <v>158.36868484532835</v>
      </c>
      <c r="KM136" s="18">
        <v>153.30942238658665</v>
      </c>
      <c r="KN136" s="18">
        <v>145.27324156200888</v>
      </c>
      <c r="KO136" s="18">
        <v>143.05975569087269</v>
      </c>
      <c r="KP136" s="18">
        <v>147.55042486828566</v>
      </c>
      <c r="KQ136" s="18">
        <v>150.5048617864251</v>
      </c>
      <c r="KR136" s="18">
        <v>150.20604587745666</v>
      </c>
      <c r="KS136" s="18">
        <v>153.81619168674945</v>
      </c>
      <c r="KT136" s="18">
        <v>154.82129974418879</v>
      </c>
      <c r="KU136" s="18">
        <v>154.0906526940465</v>
      </c>
      <c r="KV136" s="18">
        <v>153.80214078193904</v>
      </c>
      <c r="KW136" s="18">
        <v>155.30184068870545</v>
      </c>
      <c r="KX136" s="18">
        <v>155.69807620435952</v>
      </c>
      <c r="KY136" s="18">
        <v>152.71085384166241</v>
      </c>
      <c r="KZ136" s="18">
        <v>157.4057295023203</v>
      </c>
      <c r="LA136" s="18">
        <v>161.00650804173947</v>
      </c>
      <c r="LB136" s="18">
        <v>176.61237965118886</v>
      </c>
      <c r="LC136" s="18">
        <v>178.97480511331557</v>
      </c>
      <c r="LD136" s="18">
        <v>182.01261073333023</v>
      </c>
      <c r="LE136" s="18">
        <v>183.07204895603655</v>
      </c>
      <c r="LF136" s="18">
        <v>186.95852922660112</v>
      </c>
      <c r="LG136" s="18">
        <v>186.72903111469748</v>
      </c>
      <c r="LH136" s="18">
        <v>187.89057257902621</v>
      </c>
      <c r="LI136" s="18">
        <v>187.24985131967068</v>
      </c>
      <c r="LJ136" s="18">
        <v>190.44128016561271</v>
      </c>
      <c r="LK136" s="18">
        <v>191.04546907246112</v>
      </c>
      <c r="LL136" s="18">
        <v>205.65653662133218</v>
      </c>
      <c r="LM136" s="18">
        <v>207.43069753539564</v>
      </c>
      <c r="LN136" s="18">
        <v>210.01606402051448</v>
      </c>
      <c r="LO136" s="18">
        <v>217.66256641834974</v>
      </c>
      <c r="LP136" s="18">
        <v>221.65302338451147</v>
      </c>
      <c r="LQ136" s="18">
        <v>208.12012859809397</v>
      </c>
      <c r="LR136" s="18">
        <v>203.40370821672678</v>
      </c>
      <c r="LS136" s="18">
        <v>186.56510389190913</v>
      </c>
      <c r="LT136" s="18">
        <v>182.91561554914711</v>
      </c>
      <c r="LU136" s="18">
        <v>187.8296853248477</v>
      </c>
      <c r="LV136" s="18">
        <v>194.49918147486449</v>
      </c>
      <c r="LW136" s="18">
        <v>202.54098266136648</v>
      </c>
      <c r="LX136" s="18">
        <v>207.05975364840029</v>
      </c>
      <c r="LY136" s="18">
        <v>215.76101063400509</v>
      </c>
      <c r="LZ136" s="18">
        <v>228.0143363556862</v>
      </c>
      <c r="MA136" s="18">
        <v>230.48448542135952</v>
      </c>
      <c r="MB136" s="18">
        <v>226.65982913196086</v>
      </c>
      <c r="MC136" s="18">
        <v>227.00922829824685</v>
      </c>
      <c r="MD136" s="18">
        <v>228.42743295711279</v>
      </c>
      <c r="ME136" s="18">
        <v>229.88966378438474</v>
      </c>
      <c r="MF136" s="18">
        <v>230.92943074035642</v>
      </c>
      <c r="MG136" s="18">
        <v>231.62260871100426</v>
      </c>
      <c r="MH136" s="18">
        <v>232.80382144206763</v>
      </c>
      <c r="MI136" s="18">
        <v>238.23683796876671</v>
      </c>
      <c r="MJ136" s="18">
        <v>242.4511726849079</v>
      </c>
      <c r="MK136" s="18">
        <v>242.79120458132027</v>
      </c>
      <c r="ML136" s="18">
        <v>240.6638975930214</v>
      </c>
      <c r="MM136" s="18">
        <v>240.45781765580176</v>
      </c>
      <c r="MN136" s="18">
        <v>241.0545127467513</v>
      </c>
      <c r="MO136" s="18">
        <v>241.61092857724427</v>
      </c>
      <c r="MP136" s="18">
        <v>243.16402192229032</v>
      </c>
      <c r="MQ136" s="18">
        <v>244.91195448070764</v>
      </c>
      <c r="MR136" s="18">
        <v>248.82747328788042</v>
      </c>
      <c r="MS136" s="18">
        <v>249.60401996040343</v>
      </c>
      <c r="MT136" s="18">
        <v>256.20419831335545</v>
      </c>
      <c r="MU136" s="18">
        <v>248.4715170326829</v>
      </c>
      <c r="MV136" s="18">
        <v>244.67402582591774</v>
      </c>
      <c r="MW136" s="18">
        <v>238.86350832331181</v>
      </c>
      <c r="MX136" s="18">
        <v>239.88735092049839</v>
      </c>
      <c r="MY136" s="18">
        <v>240.12340612131359</v>
      </c>
      <c r="MZ136" s="18">
        <v>238.03825184744596</v>
      </c>
      <c r="NA136" s="18">
        <v>240.97301749885082</v>
      </c>
      <c r="NB136" s="18">
        <v>246.49502308934925</v>
      </c>
      <c r="NC136" s="18">
        <v>246.24023334878683</v>
      </c>
      <c r="ND136" s="18">
        <v>246.11096502453091</v>
      </c>
      <c r="NE136" s="18">
        <v>242.66943007296322</v>
      </c>
      <c r="NF136" s="18">
        <v>243.82254099440573</v>
      </c>
      <c r="NG136" s="18">
        <v>242.50831303113699</v>
      </c>
      <c r="NH136" s="18">
        <v>239.05928426367043</v>
      </c>
      <c r="NI136" s="18">
        <v>235.25991960293055</v>
      </c>
      <c r="NJ136" s="18">
        <v>241.66244856154918</v>
      </c>
      <c r="NK136" s="18">
        <v>244.1606994368434</v>
      </c>
      <c r="NL136" s="18">
        <v>254.08251168698072</v>
      </c>
      <c r="NM136" s="18">
        <v>268.58304545134308</v>
      </c>
      <c r="NN136" s="18">
        <v>278.514224971354</v>
      </c>
      <c r="NO136" s="18">
        <v>281.32159575247766</v>
      </c>
      <c r="NP136" s="18">
        <v>299.31612117969991</v>
      </c>
      <c r="NQ136" s="18">
        <v>306.56545133489374</v>
      </c>
      <c r="NR136" s="18">
        <v>329.06938047927622</v>
      </c>
      <c r="NS136" s="18">
        <v>336.46671349847321</v>
      </c>
      <c r="NT136" s="18">
        <v>343.66077676141265</v>
      </c>
      <c r="NU136" s="18">
        <v>347.25406148493289</v>
      </c>
      <c r="NV136" s="18">
        <v>333.58815146631002</v>
      </c>
      <c r="NW136" s="18">
        <v>328.63005552220341</v>
      </c>
      <c r="NX136" s="18">
        <v>328.19260401910543</v>
      </c>
      <c r="NY136" s="18">
        <v>329.35508221042153</v>
      </c>
      <c r="NZ136" s="18">
        <v>326.99734038323163</v>
      </c>
      <c r="OA136" s="18">
        <v>325.95476324629783</v>
      </c>
      <c r="OB136" s="18">
        <v>325.88263526827097</v>
      </c>
      <c r="OC136" s="18">
        <v>305.94252788829806</v>
      </c>
      <c r="OD136" s="18">
        <v>303.35435122221713</v>
      </c>
      <c r="OE136" s="18">
        <v>298.04872956579919</v>
      </c>
      <c r="OF136" s="18">
        <v>293.18992668235302</v>
      </c>
      <c r="OG136" s="18">
        <v>294.13602093958855</v>
      </c>
      <c r="OH136" s="18">
        <v>308.46888057321308</v>
      </c>
      <c r="OI136" s="18">
        <v>317.45677601695058</v>
      </c>
      <c r="OJ136" s="18">
        <v>322.60877444744108</v>
      </c>
      <c r="OK136" s="18">
        <v>317.66379268115759</v>
      </c>
      <c r="OL136" s="18">
        <v>320.27445079493526</v>
      </c>
      <c r="OM136" s="18">
        <v>311.95444169318677</v>
      </c>
      <c r="ON136" s="18">
        <v>304.16649352025985</v>
      </c>
      <c r="OO136" s="18">
        <v>293.51497094696759</v>
      </c>
      <c r="OP136" s="18">
        <v>292.6175864930749</v>
      </c>
      <c r="OQ136" s="18">
        <v>288.3629725164771</v>
      </c>
      <c r="OR136" s="18">
        <v>275.47735607832669</v>
      </c>
      <c r="OS136" s="18">
        <v>269.68088948053122</v>
      </c>
      <c r="OT136" s="18">
        <v>259.59608673459292</v>
      </c>
      <c r="OU136" s="18">
        <v>263.0882049434781</v>
      </c>
      <c r="OV136" s="18">
        <v>272.13979782235623</v>
      </c>
      <c r="OW136" s="18">
        <v>273.06903099381924</v>
      </c>
      <c r="OX136" s="18">
        <v>276.51712303429844</v>
      </c>
      <c r="OY136" s="18">
        <v>253.81648122256996</v>
      </c>
      <c r="OZ136" s="18">
        <v>250.45363133794066</v>
      </c>
      <c r="PA136" s="18">
        <v>247.23503740936519</v>
      </c>
      <c r="PB136" s="18">
        <v>218.97960456258056</v>
      </c>
      <c r="PC136" s="18">
        <v>213.77046578586103</v>
      </c>
      <c r="PD136" s="18">
        <v>214.05523079001904</v>
      </c>
      <c r="PE136" s="18">
        <v>208.7664702193737</v>
      </c>
      <c r="PF136" s="18">
        <v>200.6272494261861</v>
      </c>
      <c r="PG136" s="18">
        <v>203.2828704353571</v>
      </c>
      <c r="PH136" s="18">
        <v>204.13716544783114</v>
      </c>
      <c r="PI136" s="18">
        <v>204.5193500586748</v>
      </c>
      <c r="PJ136" s="18">
        <v>204.62332675427197</v>
      </c>
      <c r="PK136" s="18">
        <v>208.30841072255373</v>
      </c>
      <c r="PL136" s="18">
        <v>209.2264031701684</v>
      </c>
      <c r="PM136" s="18">
        <v>213.27587393653391</v>
      </c>
      <c r="PN136" s="18">
        <v>214.25194345736503</v>
      </c>
      <c r="PO136" s="18">
        <v>216.13476470196247</v>
      </c>
      <c r="PP136" s="18">
        <v>210.48911114913224</v>
      </c>
      <c r="PQ136" s="18">
        <v>202.71708733499051</v>
      </c>
      <c r="PR136" s="18">
        <v>201.31387030792237</v>
      </c>
      <c r="PS136" s="18">
        <v>197.42739003735781</v>
      </c>
      <c r="PT136" s="18">
        <v>196.24805076026917</v>
      </c>
      <c r="PU136" s="18">
        <v>194.9703551495075</v>
      </c>
      <c r="PV136" s="18">
        <v>192.16392109537125</v>
      </c>
      <c r="PW136" s="18">
        <v>196.14126388370988</v>
      </c>
      <c r="PX136" s="18">
        <v>195.94080430841444</v>
      </c>
      <c r="PY136" s="18">
        <v>196.26491184604168</v>
      </c>
      <c r="PZ136" s="18">
        <v>194.87012536185978</v>
      </c>
      <c r="QA136" s="18">
        <v>187.64608683532475</v>
      </c>
      <c r="QB136" s="18">
        <v>186.99225139814615</v>
      </c>
      <c r="QC136" s="18">
        <v>187.43438653618097</v>
      </c>
      <c r="QD136" s="18">
        <v>183.00366788595915</v>
      </c>
      <c r="QE136" s="18">
        <v>181.15644226688147</v>
      </c>
      <c r="QF136" s="18">
        <v>185.11598724246025</v>
      </c>
      <c r="QG136" s="18">
        <v>185.85600156247617</v>
      </c>
      <c r="QH136" s="18">
        <v>183.83641817772389</v>
      </c>
      <c r="QI136" s="18">
        <v>185.78200013047456</v>
      </c>
      <c r="QJ136" s="18">
        <v>180.46326429623363</v>
      </c>
      <c r="QK136" s="18">
        <v>178.65631793761253</v>
      </c>
      <c r="QL136" s="18">
        <v>174.59279626643658</v>
      </c>
      <c r="QM136" s="18">
        <v>169.77895627838373</v>
      </c>
      <c r="QN136" s="18">
        <v>163.67055959379672</v>
      </c>
      <c r="QO136" s="18">
        <v>161.02711603546143</v>
      </c>
      <c r="QP136" s="18">
        <v>160.57467690056561</v>
      </c>
      <c r="QQ136" s="18">
        <v>163.44668184381723</v>
      </c>
      <c r="QR136" s="18">
        <v>163.80170137202742</v>
      </c>
      <c r="QS136" s="18">
        <v>165.95711016994716</v>
      </c>
      <c r="QT136" s="18">
        <v>166.11260684984921</v>
      </c>
      <c r="QU136" s="18">
        <v>170.10587399697303</v>
      </c>
      <c r="QV136" s="18">
        <v>149.92034414631129</v>
      </c>
      <c r="QW136" s="18">
        <v>151.34885280203821</v>
      </c>
      <c r="QX136" s="18">
        <v>152.95627631235124</v>
      </c>
      <c r="QY136" s="18">
        <v>155.25406761235001</v>
      </c>
      <c r="QZ136" s="18">
        <v>153.81900186771153</v>
      </c>
      <c r="RA136" s="18">
        <v>150.61633229792116</v>
      </c>
      <c r="RB136" s="18">
        <v>149.7948227300048</v>
      </c>
      <c r="RC136" s="18">
        <v>147.72840299588441</v>
      </c>
      <c r="RD136" s="18">
        <v>142.42090788549186</v>
      </c>
      <c r="RE136" s="18">
        <v>144.28499459034205</v>
      </c>
      <c r="RF136" s="18">
        <v>146.41230157864092</v>
      </c>
      <c r="RG136" s="18">
        <v>150.08333464211225</v>
      </c>
      <c r="RH136" s="18">
        <v>149.87257106995582</v>
      </c>
      <c r="RI136" s="18">
        <v>150.64443410754203</v>
      </c>
      <c r="RJ136" s="18">
        <v>150.93762965458632</v>
      </c>
      <c r="RK136" s="18">
        <v>152.20221108752489</v>
      </c>
      <c r="RL136" s="18">
        <v>151.86592609906197</v>
      </c>
      <c r="RM136" s="18">
        <v>152.45138046616316</v>
      </c>
      <c r="RN136" s="18">
        <v>152.84480580085517</v>
      </c>
      <c r="RO136" s="18">
        <v>150.69501736485958</v>
      </c>
      <c r="RP136" s="18">
        <v>151.89496463567019</v>
      </c>
      <c r="RQ136" s="18">
        <v>151.92400317227842</v>
      </c>
      <c r="RR136" s="18">
        <v>147.87734258687499</v>
      </c>
      <c r="RS136" s="18">
        <v>147.48204379820822</v>
      </c>
      <c r="RT136" s="18">
        <v>147.26097622919082</v>
      </c>
      <c r="RU136" s="18">
        <v>147.71997245299818</v>
      </c>
      <c r="RV136" s="18">
        <v>147.00150285369159</v>
      </c>
      <c r="RW136" s="18">
        <v>145.84839193224906</v>
      </c>
      <c r="RX136" s="18">
        <v>145.65167926490307</v>
      </c>
      <c r="RY136" s="18">
        <v>147.78085970717669</v>
      </c>
      <c r="RZ136" s="18">
        <v>149.71426420909165</v>
      </c>
      <c r="SA136" s="18">
        <v>152.9984290267825</v>
      </c>
      <c r="SB136" s="18">
        <v>154.53091437810659</v>
      </c>
      <c r="SC136" s="18">
        <v>159.11900316220522</v>
      </c>
      <c r="SD136" s="18">
        <v>161.34653993815184</v>
      </c>
      <c r="SE136" s="18">
        <v>164.23259578621386</v>
      </c>
      <c r="SF136" s="18">
        <v>165.47001213651896</v>
      </c>
      <c r="SG136" s="18">
        <v>166.40299221593142</v>
      </c>
      <c r="SH136" s="18">
        <v>166.37676386028528</v>
      </c>
      <c r="SI136" s="18">
        <v>163.50756909799574</v>
      </c>
      <c r="SJ136" s="18">
        <v>164.41432082176209</v>
      </c>
      <c r="SK136" s="18">
        <v>165.2742361961603</v>
      </c>
      <c r="SL136" s="18">
        <v>165.51965866684912</v>
      </c>
      <c r="SM136" s="18">
        <v>166.86667207467556</v>
      </c>
      <c r="SN136" s="18">
        <v>166.02174433207512</v>
      </c>
      <c r="SO136" s="18">
        <v>173.53148458975554</v>
      </c>
    </row>
    <row r="137" spans="1:513" x14ac:dyDescent="0.25">
      <c r="A137" s="5" t="s">
        <v>354</v>
      </c>
      <c r="B137" s="5" t="str">
        <f ca="1">_xlfn.XLOOKUP(A137,bonds[worksheet get],bonds[unique lookup],"-")</f>
        <v>SSELN 3 5/8 09/16/77 nc-22</v>
      </c>
      <c r="C137" s="5" t="str">
        <f ca="1">_xlfn.XLOOKUP(A137,bonds[worksheet get],bonds[ID_ISIN],"-")</f>
        <v>XS1572349865</v>
      </c>
      <c r="D137" s="18">
        <f ca="1">_xll.BDH(A137,"blp_i_sprd_mid","-2AY",,"Dates=H","Fill=C","Sort=R","Dir=H","factor="&amp;_xlfn.XLOOKUP(A137,bonds[worksheet get],bonds[yas/blp factor]),"cols=506;rows=1")</f>
        <v>285.84611694335939</v>
      </c>
      <c r="E137" s="18">
        <v>285.09389031982425</v>
      </c>
      <c r="F137" s="18">
        <v>290.42590974235537</v>
      </c>
      <c r="G137" s="18">
        <v>291.48986071395876</v>
      </c>
      <c r="H137" s="18">
        <v>293.8998476409912</v>
      </c>
      <c r="I137" s="18">
        <v>301.86772638702394</v>
      </c>
      <c r="J137" s="18">
        <v>302.42883021354675</v>
      </c>
      <c r="K137" s="18">
        <v>308.94029192352298</v>
      </c>
      <c r="L137" s="18">
        <v>308.10425744247442</v>
      </c>
      <c r="M137" s="18">
        <v>302.74975298500061</v>
      </c>
      <c r="N137" s="18">
        <v>302.87239863014219</v>
      </c>
      <c r="O137" s="18">
        <v>308.63061166954043</v>
      </c>
      <c r="P137" s="18">
        <v>308.20544009971621</v>
      </c>
      <c r="Q137" s="18">
        <v>307.58403549766541</v>
      </c>
      <c r="R137" s="18">
        <v>306.25639638900753</v>
      </c>
      <c r="S137" s="18">
        <v>299.96671888732908</v>
      </c>
      <c r="T137" s="18">
        <v>302.7732600669861</v>
      </c>
      <c r="U137" s="18">
        <v>300.70770299339296</v>
      </c>
      <c r="V137" s="18">
        <v>298.2149302558899</v>
      </c>
      <c r="W137" s="18">
        <v>290.95430806350709</v>
      </c>
      <c r="X137" s="18">
        <v>287.25040958023067</v>
      </c>
      <c r="Y137" s="18">
        <v>283.34107964134216</v>
      </c>
      <c r="Z137" s="18">
        <v>296.01446297264101</v>
      </c>
      <c r="AA137" s="18">
        <v>321.10162968635558</v>
      </c>
      <c r="AB137" s="18">
        <v>331.42634891319273</v>
      </c>
      <c r="AC137" s="18">
        <v>342.65251363182068</v>
      </c>
      <c r="AD137" s="18">
        <v>343.09199386024471</v>
      </c>
      <c r="AE137" s="18">
        <v>343.65514178085328</v>
      </c>
      <c r="AF137" s="18">
        <v>342.36531841278077</v>
      </c>
      <c r="AG137" s="18">
        <v>345.38444537734989</v>
      </c>
      <c r="AH137" s="18">
        <v>358.41963336181641</v>
      </c>
      <c r="AI137" s="18">
        <v>363.55030951690679</v>
      </c>
      <c r="AJ137" s="18">
        <v>364.25654402351381</v>
      </c>
      <c r="AK137" s="18">
        <v>368.09944090461732</v>
      </c>
      <c r="AL137" s="18">
        <v>375.32633554458619</v>
      </c>
      <c r="AM137" s="18">
        <v>376.35553691673283</v>
      </c>
      <c r="AN137" s="18">
        <v>375.4428489074707</v>
      </c>
      <c r="AO137" s="18">
        <v>375.32224735641478</v>
      </c>
      <c r="AP137" s="18">
        <v>375.90277007675166</v>
      </c>
      <c r="AQ137" s="18">
        <v>375.47657645988465</v>
      </c>
      <c r="AR137" s="18">
        <v>374.86232618713382</v>
      </c>
      <c r="AS137" s="18">
        <v>380.26793299674989</v>
      </c>
      <c r="AT137" s="18">
        <v>378.8278687133789</v>
      </c>
      <c r="AU137" s="18">
        <v>377.62696343803407</v>
      </c>
      <c r="AV137" s="18">
        <v>376.373933763504</v>
      </c>
      <c r="AW137" s="18">
        <v>365.99606809043883</v>
      </c>
      <c r="AX137" s="18">
        <v>366.85152146530152</v>
      </c>
      <c r="AY137" s="18">
        <v>357.84524292373652</v>
      </c>
      <c r="AZ137" s="18">
        <v>357.56520203399657</v>
      </c>
      <c r="BA137" s="18">
        <v>366.08805232429501</v>
      </c>
      <c r="BB137" s="18">
        <v>383.90335432815556</v>
      </c>
      <c r="BC137" s="18">
        <v>395.30633318519591</v>
      </c>
      <c r="BD137" s="18">
        <v>397.29114854240419</v>
      </c>
      <c r="BE137" s="18">
        <v>384.57075104713437</v>
      </c>
      <c r="BF137" s="18">
        <v>388.87152500343325</v>
      </c>
      <c r="BG137" s="18">
        <v>388.04877713394166</v>
      </c>
      <c r="BH137" s="18">
        <v>388.40853769302367</v>
      </c>
      <c r="BI137" s="18">
        <v>385.17580289649965</v>
      </c>
      <c r="BJ137" s="18">
        <v>398.42255461883542</v>
      </c>
      <c r="BK137" s="18">
        <v>401.83619174194337</v>
      </c>
      <c r="BL137" s="18">
        <v>408.16266293716433</v>
      </c>
      <c r="BM137" s="18">
        <v>413.65820988655094</v>
      </c>
      <c r="BN137" s="18">
        <v>419.18441824722288</v>
      </c>
      <c r="BO137" s="18">
        <v>418.92788443946841</v>
      </c>
      <c r="BP137" s="18">
        <v>417.6380610713959</v>
      </c>
      <c r="BQ137" s="18">
        <v>415.68799531364442</v>
      </c>
      <c r="BR137" s="18">
        <v>415.69923783111574</v>
      </c>
      <c r="BS137" s="18">
        <v>415.44168197631836</v>
      </c>
      <c r="BT137" s="18">
        <v>415.96599210929872</v>
      </c>
      <c r="BU137" s="18">
        <v>417.00950214004519</v>
      </c>
      <c r="BV137" s="18">
        <v>417.22822020721435</v>
      </c>
      <c r="BW137" s="18">
        <v>429.61236422538758</v>
      </c>
      <c r="BX137" s="18">
        <v>425.93912715339656</v>
      </c>
      <c r="BY137" s="18">
        <v>393.83151930236818</v>
      </c>
      <c r="BZ137" s="18">
        <v>388.91956121444701</v>
      </c>
      <c r="CA137" s="18">
        <v>384.48694318962094</v>
      </c>
      <c r="CB137" s="18">
        <v>334.67543646240239</v>
      </c>
      <c r="CC137" s="18">
        <v>293.7291657848358</v>
      </c>
      <c r="CD137" s="18">
        <v>228.66360694313047</v>
      </c>
      <c r="CE137" s="18">
        <v>222.3575766887665</v>
      </c>
      <c r="CF137" s="18">
        <v>211.85604332351684</v>
      </c>
      <c r="CG137" s="18">
        <v>204.82231557464598</v>
      </c>
      <c r="CH137" s="18">
        <v>208.70507229042053</v>
      </c>
      <c r="CI137" s="18">
        <v>162.30720268630984</v>
      </c>
      <c r="CJ137" s="18">
        <v>155.42371585273742</v>
      </c>
      <c r="CK137" s="18">
        <v>153.30807847404481</v>
      </c>
      <c r="CL137" s="18">
        <v>148.92247461318971</v>
      </c>
      <c r="CM137" s="18">
        <v>150.86947422981262</v>
      </c>
      <c r="CN137" s="18">
        <v>143.17857023239137</v>
      </c>
      <c r="CO137" s="18">
        <v>125.44400994491578</v>
      </c>
      <c r="CP137" s="18">
        <v>115.82450317764281</v>
      </c>
      <c r="CQ137" s="18">
        <v>111.19463007354737</v>
      </c>
      <c r="CR137" s="18">
        <v>101.96554527664185</v>
      </c>
      <c r="CS137" s="18">
        <v>91.668421319961553</v>
      </c>
      <c r="CT137" s="18">
        <v>95.06877183151245</v>
      </c>
      <c r="CU137" s="18">
        <v>101.684482339859</v>
      </c>
      <c r="CV137" s="18">
        <v>104.56358885955811</v>
      </c>
      <c r="CW137" s="18">
        <v>103.80727404785156</v>
      </c>
      <c r="CX137" s="18">
        <v>105.52431307983399</v>
      </c>
      <c r="CY137" s="18">
        <v>107.00014900970459</v>
      </c>
      <c r="CZ137" s="18">
        <v>107.68798666954039</v>
      </c>
      <c r="DA137" s="18">
        <v>110.06935627937317</v>
      </c>
      <c r="DB137" s="18">
        <v>112.3822487373352</v>
      </c>
      <c r="DC137" s="18">
        <v>109.36414381980896</v>
      </c>
      <c r="DD137" s="18">
        <v>109.36209972572327</v>
      </c>
      <c r="DE137" s="18">
        <v>112.28617631530763</v>
      </c>
      <c r="DF137" s="18">
        <v>116.86085887908936</v>
      </c>
      <c r="DG137" s="18">
        <v>123.67484651374818</v>
      </c>
      <c r="DH137" s="18">
        <v>123.22718990898133</v>
      </c>
      <c r="DI137" s="18">
        <v>122.57716798973084</v>
      </c>
      <c r="DJ137" s="18">
        <v>125.45014222717285</v>
      </c>
      <c r="DK137" s="18">
        <v>125.11797693824768</v>
      </c>
      <c r="DL137" s="18">
        <v>127.40634026718139</v>
      </c>
      <c r="DM137" s="18">
        <v>126.27186804962159</v>
      </c>
      <c r="DN137" s="18">
        <v>125.75573429298402</v>
      </c>
      <c r="DO137" s="18">
        <v>127.01387420272827</v>
      </c>
      <c r="DP137" s="18">
        <v>134.11403500938417</v>
      </c>
      <c r="DQ137" s="18">
        <v>140.78595810508727</v>
      </c>
      <c r="DR137" s="18">
        <v>143.37480326461792</v>
      </c>
      <c r="DS137" s="18">
        <v>152.03256376457213</v>
      </c>
      <c r="DT137" s="18">
        <v>157.58125716018677</v>
      </c>
      <c r="DU137" s="18">
        <v>156.97927145195007</v>
      </c>
      <c r="DV137" s="18">
        <v>158.06672950553894</v>
      </c>
      <c r="DW137" s="18">
        <v>154.27800111770628</v>
      </c>
      <c r="DX137" s="18">
        <v>150.26646647453308</v>
      </c>
      <c r="DY137" s="18">
        <v>150.27770899200439</v>
      </c>
      <c r="DZ137" s="18">
        <v>151.99372597694398</v>
      </c>
      <c r="EA137" s="18">
        <v>153.65148628044128</v>
      </c>
      <c r="EB137" s="18">
        <v>159.79194491386414</v>
      </c>
      <c r="EC137" s="18">
        <v>157.40239892768861</v>
      </c>
      <c r="ED137" s="18">
        <v>157.57614692497253</v>
      </c>
      <c r="EE137" s="18">
        <v>154.36589716339111</v>
      </c>
      <c r="EF137" s="18">
        <v>159.5946898345947</v>
      </c>
      <c r="EG137" s="18">
        <v>158.86597029304502</v>
      </c>
      <c r="EH137" s="18">
        <v>160.36020306968689</v>
      </c>
      <c r="EI137" s="18">
        <v>161.8912295398712</v>
      </c>
      <c r="EJ137" s="18">
        <v>165.05650923156739</v>
      </c>
      <c r="EK137" s="18">
        <v>167.74449295425416</v>
      </c>
      <c r="EL137" s="18">
        <v>168.40473534393308</v>
      </c>
      <c r="EM137" s="18">
        <v>162.5412514591217</v>
      </c>
      <c r="EN137" s="18">
        <v>166.76128369903563</v>
      </c>
      <c r="EO137" s="18">
        <v>181.80275002861023</v>
      </c>
      <c r="EP137" s="18">
        <v>183.05475765609739</v>
      </c>
      <c r="EQ137" s="18">
        <v>181.19463203811645</v>
      </c>
      <c r="ER137" s="18">
        <v>182.97912617492676</v>
      </c>
      <c r="ES137" s="18">
        <v>188.27026371574402</v>
      </c>
      <c r="ET137" s="18">
        <v>199.15506472206116</v>
      </c>
      <c r="EU137" s="18">
        <v>201.22982021903994</v>
      </c>
      <c r="EV137" s="18">
        <v>203.71952681541441</v>
      </c>
      <c r="EW137" s="18">
        <v>194.77763723754882</v>
      </c>
      <c r="EX137" s="18">
        <v>196.56417546844483</v>
      </c>
      <c r="EY137" s="18">
        <v>200.37130070304872</v>
      </c>
      <c r="EZ137" s="18">
        <v>201.28398871231079</v>
      </c>
      <c r="FA137" s="18">
        <v>200.46226288986207</v>
      </c>
      <c r="FB137" s="18">
        <v>203.99445746994019</v>
      </c>
      <c r="FC137" s="18">
        <v>211.77325751304627</v>
      </c>
      <c r="FD137" s="18">
        <v>206.9072915420532</v>
      </c>
      <c r="FE137" s="18">
        <v>209.48080599594115</v>
      </c>
      <c r="FF137" s="18">
        <v>209.0791415081024</v>
      </c>
      <c r="FG137" s="18">
        <v>208.53643452835084</v>
      </c>
      <c r="FH137" s="18">
        <v>215.66930084037782</v>
      </c>
      <c r="FI137" s="18">
        <v>218.60257585334779</v>
      </c>
      <c r="FJ137" s="18">
        <v>215.96773857688905</v>
      </c>
      <c r="FK137" s="18">
        <v>215.79705672073365</v>
      </c>
      <c r="FL137" s="18">
        <v>215.43116387939452</v>
      </c>
      <c r="FM137" s="18">
        <v>218.15696334266661</v>
      </c>
      <c r="FN137" s="18">
        <v>222.40663494682312</v>
      </c>
      <c r="FO137" s="18">
        <v>224.39656053924563</v>
      </c>
      <c r="FP137" s="18">
        <v>222.26968064308167</v>
      </c>
      <c r="FQ137" s="18">
        <v>230.06585548591616</v>
      </c>
      <c r="FR137" s="18">
        <v>238.14309326553345</v>
      </c>
      <c r="FS137" s="18">
        <v>240.49788965225221</v>
      </c>
      <c r="FT137" s="18">
        <v>238.26880505180358</v>
      </c>
      <c r="FU137" s="18">
        <v>236.45364950370791</v>
      </c>
      <c r="FV137" s="18">
        <v>235.92831732368469</v>
      </c>
      <c r="FW137" s="18">
        <v>239.81925041580197</v>
      </c>
      <c r="FX137" s="18">
        <v>241.45145954322814</v>
      </c>
      <c r="FY137" s="18">
        <v>239.18455920219421</v>
      </c>
      <c r="FZ137" s="18">
        <v>240.61849120330811</v>
      </c>
      <c r="GA137" s="18">
        <v>238.02555785560608</v>
      </c>
      <c r="GB137" s="18">
        <v>240.14732751655581</v>
      </c>
      <c r="GC137" s="18">
        <v>241.21741077041628</v>
      </c>
      <c r="GD137" s="18">
        <v>247.15754818344115</v>
      </c>
      <c r="GE137" s="18">
        <v>248.74887542915346</v>
      </c>
      <c r="GF137" s="18">
        <v>252.78391715431212</v>
      </c>
      <c r="GG137" s="18">
        <v>246.88568367004396</v>
      </c>
      <c r="GH137" s="18">
        <v>255.33188043212891</v>
      </c>
      <c r="GI137" s="18">
        <v>266.39758376502994</v>
      </c>
      <c r="GJ137" s="18">
        <v>271.06118442153928</v>
      </c>
      <c r="GK137" s="18">
        <v>264.91152736473083</v>
      </c>
      <c r="GL137" s="18">
        <v>265.05870213890074</v>
      </c>
      <c r="GM137" s="18">
        <v>264.29216685676573</v>
      </c>
      <c r="GN137" s="18">
        <v>263.15054030990598</v>
      </c>
      <c r="GO137" s="18">
        <v>260.85297855758665</v>
      </c>
      <c r="GP137" s="18">
        <v>261.55103668785097</v>
      </c>
      <c r="GQ137" s="18">
        <v>259.17682140731813</v>
      </c>
      <c r="GR137" s="18">
        <v>253.67412012863159</v>
      </c>
      <c r="GS137" s="18">
        <v>250.76333015060428</v>
      </c>
      <c r="GT137" s="18">
        <v>248.02219998168945</v>
      </c>
      <c r="GU137" s="18">
        <v>245.4486855278015</v>
      </c>
      <c r="GV137" s="18">
        <v>241.6650673751831</v>
      </c>
      <c r="GW137" s="18">
        <v>244.8415895843506</v>
      </c>
      <c r="GX137" s="18">
        <v>243.64170635604859</v>
      </c>
      <c r="GY137" s="18">
        <v>237.84158938789369</v>
      </c>
      <c r="GZ137" s="18">
        <v>237.63922407341005</v>
      </c>
      <c r="HA137" s="18">
        <v>233.1350627555847</v>
      </c>
      <c r="HB137" s="18">
        <v>238.98117184066771</v>
      </c>
      <c r="HC137" s="18">
        <v>254.12382082748414</v>
      </c>
      <c r="HD137" s="18">
        <v>254.26179717826841</v>
      </c>
      <c r="HE137" s="18">
        <v>258.12206885910035</v>
      </c>
      <c r="HF137" s="18">
        <v>262.56388530731198</v>
      </c>
      <c r="HG137" s="18">
        <v>260.30413929557801</v>
      </c>
      <c r="HH137" s="18">
        <v>267.11812693023683</v>
      </c>
      <c r="HI137" s="18">
        <v>272.17419365119935</v>
      </c>
      <c r="HJ137" s="18">
        <v>269.9686161327362</v>
      </c>
      <c r="HK137" s="18">
        <v>265.20587691307071</v>
      </c>
      <c r="HL137" s="18">
        <v>267.21522139930727</v>
      </c>
      <c r="HM137" s="18">
        <v>268.85458485603334</v>
      </c>
      <c r="HN137" s="18">
        <v>268.40079596900938</v>
      </c>
      <c r="HO137" s="18">
        <v>267.656745721817</v>
      </c>
      <c r="HP137" s="18">
        <v>266.87079154586792</v>
      </c>
      <c r="HQ137" s="18">
        <v>271.63966304779052</v>
      </c>
      <c r="HR137" s="18">
        <v>271.1776977844238</v>
      </c>
      <c r="HS137" s="18">
        <v>271.90335118484501</v>
      </c>
      <c r="HT137" s="18">
        <v>270.27012001037599</v>
      </c>
      <c r="HU137" s="18">
        <v>276.32166055107115</v>
      </c>
      <c r="HV137" s="18">
        <v>275.33027491950992</v>
      </c>
      <c r="HW137" s="18">
        <v>274.92043405532837</v>
      </c>
      <c r="HX137" s="18">
        <v>277.87108386802674</v>
      </c>
      <c r="HY137" s="18">
        <v>275.20660722732543</v>
      </c>
      <c r="HZ137" s="18">
        <v>272.05052595901492</v>
      </c>
      <c r="IA137" s="18">
        <v>272.65966599655155</v>
      </c>
      <c r="IB137" s="18">
        <v>274.04453973960875</v>
      </c>
      <c r="IC137" s="18">
        <v>272.77515731239322</v>
      </c>
      <c r="ID137" s="18">
        <v>261.03899111938478</v>
      </c>
      <c r="IE137" s="18">
        <v>257.61717761993407</v>
      </c>
      <c r="IF137" s="18">
        <v>255.14075763511659</v>
      </c>
      <c r="IG137" s="18">
        <v>253.43291702651979</v>
      </c>
      <c r="IH137" s="18">
        <v>247.17083479499817</v>
      </c>
      <c r="II137" s="18">
        <v>242.58593176078799</v>
      </c>
      <c r="IJ137" s="18">
        <v>240.38546447753905</v>
      </c>
      <c r="IK137" s="18">
        <v>244.44707942581178</v>
      </c>
      <c r="IL137" s="18">
        <v>247.77690869140625</v>
      </c>
      <c r="IM137" s="18">
        <v>249.42649261856079</v>
      </c>
      <c r="IN137" s="18">
        <v>247.48255914306642</v>
      </c>
      <c r="IO137" s="18">
        <v>246.01592163658142</v>
      </c>
      <c r="IP137" s="18">
        <v>242.93649389648436</v>
      </c>
      <c r="IQ137" s="18">
        <v>237.77311223602297</v>
      </c>
      <c r="IR137" s="18">
        <v>238.60097034072876</v>
      </c>
      <c r="IS137" s="18">
        <v>236.692808511734</v>
      </c>
      <c r="IT137" s="18">
        <v>236.69689669990541</v>
      </c>
      <c r="IU137" s="18">
        <v>242.34268456459046</v>
      </c>
      <c r="IV137" s="18">
        <v>245.7767626285553</v>
      </c>
      <c r="IW137" s="18">
        <v>240.66448332023623</v>
      </c>
      <c r="IX137" s="18">
        <v>237.21405250358583</v>
      </c>
      <c r="IY137" s="18">
        <v>241.78158073806762</v>
      </c>
      <c r="IZ137" s="18">
        <v>244.42868257904053</v>
      </c>
      <c r="JA137" s="18">
        <v>245.65105084228517</v>
      </c>
      <c r="JB137" s="18">
        <v>241.36867373275757</v>
      </c>
      <c r="JC137" s="18">
        <v>243.14192535209654</v>
      </c>
      <c r="JD137" s="18">
        <v>243.99226849174502</v>
      </c>
      <c r="JE137" s="18">
        <v>243.16032219886779</v>
      </c>
      <c r="JF137" s="18">
        <v>243.95445275115966</v>
      </c>
      <c r="JG137" s="18">
        <v>240.49380146408083</v>
      </c>
      <c r="JH137" s="18">
        <v>239.21930880165101</v>
      </c>
      <c r="JI137" s="18">
        <v>242.44284517478943</v>
      </c>
      <c r="JJ137" s="18">
        <v>252.34545897293089</v>
      </c>
      <c r="JK137" s="18">
        <v>262.6844868583679</v>
      </c>
      <c r="JL137" s="18">
        <v>268.5878305778503</v>
      </c>
      <c r="JM137" s="18">
        <v>271.95343148994442</v>
      </c>
      <c r="JN137" s="18">
        <v>272.55950538635255</v>
      </c>
      <c r="JO137" s="18">
        <v>275.75749058341984</v>
      </c>
      <c r="JP137" s="18">
        <v>276.71719275665282</v>
      </c>
      <c r="JQ137" s="18">
        <v>287.29844579124449</v>
      </c>
      <c r="JR137" s="18">
        <v>299.31363082695009</v>
      </c>
      <c r="JS137" s="18">
        <v>298.74946085929872</v>
      </c>
      <c r="JT137" s="18">
        <v>297.901161813736</v>
      </c>
      <c r="JU137" s="18">
        <v>302.71193724441531</v>
      </c>
      <c r="JV137" s="18">
        <v>310.81574824714659</v>
      </c>
      <c r="JW137" s="18">
        <v>305.15667377090455</v>
      </c>
      <c r="JX137" s="18">
        <v>300.66682111167904</v>
      </c>
      <c r="JY137" s="18">
        <v>300.72201165199283</v>
      </c>
      <c r="JZ137" s="18">
        <v>297.96044054222108</v>
      </c>
      <c r="KA137" s="18">
        <v>290.10600901794436</v>
      </c>
      <c r="KB137" s="18">
        <v>292.49351091003422</v>
      </c>
      <c r="KC137" s="18">
        <v>271.41072451019284</v>
      </c>
      <c r="KD137" s="18">
        <v>258.57381365203861</v>
      </c>
      <c r="KE137" s="18">
        <v>256.99168482971191</v>
      </c>
      <c r="KF137" s="18">
        <v>255.20821273994446</v>
      </c>
      <c r="KG137" s="18">
        <v>252.3015109500885</v>
      </c>
      <c r="KH137" s="18">
        <v>248.89093996810911</v>
      </c>
      <c r="KI137" s="18">
        <v>243.63250793266297</v>
      </c>
      <c r="KJ137" s="18">
        <v>243.99329053878782</v>
      </c>
      <c r="KK137" s="18">
        <v>237.97036731529235</v>
      </c>
      <c r="KL137" s="18">
        <v>237.89473583412172</v>
      </c>
      <c r="KM137" s="18">
        <v>232.50650382423402</v>
      </c>
      <c r="KN137" s="18">
        <v>226.35071448516845</v>
      </c>
      <c r="KO137" s="18">
        <v>217.77471774864196</v>
      </c>
      <c r="KP137" s="18">
        <v>221.1117013435364</v>
      </c>
      <c r="KQ137" s="18">
        <v>225.25814619636535</v>
      </c>
      <c r="KR137" s="18">
        <v>224.0500865917206</v>
      </c>
      <c r="KS137" s="18">
        <v>226.90261988830568</v>
      </c>
      <c r="KT137" s="18">
        <v>228.61965892028806</v>
      </c>
      <c r="KU137" s="18">
        <v>227.01197892189026</v>
      </c>
      <c r="KV137" s="18">
        <v>224.8953194961548</v>
      </c>
      <c r="KW137" s="18">
        <v>221.83224450874329</v>
      </c>
      <c r="KX137" s="18">
        <v>226.1217759475708</v>
      </c>
      <c r="KY137" s="18">
        <v>223.07403166580201</v>
      </c>
      <c r="KZ137" s="18">
        <v>226.80245927810668</v>
      </c>
      <c r="LA137" s="18">
        <v>230.21200821304322</v>
      </c>
      <c r="LB137" s="18">
        <v>237.05665725898743</v>
      </c>
      <c r="LC137" s="18">
        <v>248.03344249916077</v>
      </c>
      <c r="LD137" s="18">
        <v>254.30778929519653</v>
      </c>
      <c r="LE137" s="18">
        <v>255.33494657325744</v>
      </c>
      <c r="LF137" s="18">
        <v>254.57863176155089</v>
      </c>
      <c r="LG137" s="18">
        <v>251.91313307380679</v>
      </c>
      <c r="LH137" s="18">
        <v>253.63221619987488</v>
      </c>
      <c r="LI137" s="18">
        <v>255.2572709980011</v>
      </c>
      <c r="LJ137" s="18">
        <v>264.93094625854491</v>
      </c>
      <c r="LK137" s="18">
        <v>264.6427289924622</v>
      </c>
      <c r="LL137" s="18">
        <v>278.34326960182187</v>
      </c>
      <c r="LM137" s="18">
        <v>280.94335727882384</v>
      </c>
      <c r="LN137" s="18">
        <v>280.49263453292849</v>
      </c>
      <c r="LO137" s="18">
        <v>284.38356762504583</v>
      </c>
      <c r="LP137" s="18">
        <v>286.44810265159606</v>
      </c>
      <c r="LQ137" s="18">
        <v>277.21595171356199</v>
      </c>
      <c r="LR137" s="18">
        <v>274.45029241561889</v>
      </c>
      <c r="LS137" s="18">
        <v>255.19288203430173</v>
      </c>
      <c r="LT137" s="18">
        <v>252.25654088020323</v>
      </c>
      <c r="LU137" s="18">
        <v>257.29216666030885</v>
      </c>
      <c r="LV137" s="18">
        <v>260.97664624977114</v>
      </c>
      <c r="LW137" s="18">
        <v>262.82655139732361</v>
      </c>
      <c r="LX137" s="18">
        <v>273.78800593185423</v>
      </c>
      <c r="LY137" s="18">
        <v>281.30925012016297</v>
      </c>
      <c r="LZ137" s="18">
        <v>290.79384667778015</v>
      </c>
      <c r="MA137" s="18">
        <v>294.91678444862367</v>
      </c>
      <c r="MB137" s="18">
        <v>293.56461621093752</v>
      </c>
      <c r="MC137" s="18">
        <v>295.88977323341368</v>
      </c>
      <c r="MD137" s="18">
        <v>296.57556679916382</v>
      </c>
      <c r="ME137" s="18">
        <v>302.46357981300355</v>
      </c>
      <c r="MF137" s="18">
        <v>302.36137510871885</v>
      </c>
      <c r="MG137" s="18">
        <v>302.12630428886411</v>
      </c>
      <c r="MH137" s="18">
        <v>302.9183907470703</v>
      </c>
      <c r="MI137" s="18">
        <v>308.55395814132692</v>
      </c>
      <c r="MJ137" s="18">
        <v>313.6222894268036</v>
      </c>
      <c r="MK137" s="18">
        <v>315.33421822357178</v>
      </c>
      <c r="ML137" s="18">
        <v>313.32793987846378</v>
      </c>
      <c r="MM137" s="18">
        <v>315.80333781623841</v>
      </c>
      <c r="MN137" s="18">
        <v>315.1451395206451</v>
      </c>
      <c r="MO137" s="18">
        <v>315.78391892242428</v>
      </c>
      <c r="MP137" s="18">
        <v>321.15784227371216</v>
      </c>
      <c r="MQ137" s="18">
        <v>325.51789495849607</v>
      </c>
      <c r="MR137" s="18">
        <v>327.00088521766662</v>
      </c>
      <c r="MS137" s="18">
        <v>330.38897116470338</v>
      </c>
      <c r="MT137" s="18">
        <v>337.82742954254155</v>
      </c>
      <c r="MU137" s="18">
        <v>338.01446415138247</v>
      </c>
      <c r="MV137" s="18">
        <v>329.95971140670775</v>
      </c>
      <c r="MW137" s="18">
        <v>322.58768608665468</v>
      </c>
      <c r="MX137" s="18">
        <v>321.75165160560607</v>
      </c>
      <c r="MY137" s="18">
        <v>322.0429350128174</v>
      </c>
      <c r="MZ137" s="18">
        <v>324.69514708900448</v>
      </c>
      <c r="NA137" s="18">
        <v>330.13856963920591</v>
      </c>
      <c r="NB137" s="18">
        <v>332.65791559982301</v>
      </c>
      <c r="NC137" s="18">
        <v>332.53220381355283</v>
      </c>
      <c r="ND137" s="18">
        <v>332.25625111198423</v>
      </c>
      <c r="NE137" s="18">
        <v>330.42678690528868</v>
      </c>
      <c r="NF137" s="18">
        <v>332.87050138473512</v>
      </c>
      <c r="NG137" s="18">
        <v>329.06644229125976</v>
      </c>
      <c r="NH137" s="18">
        <v>327.73369294738768</v>
      </c>
      <c r="NI137" s="18">
        <v>326.86801910209658</v>
      </c>
      <c r="NJ137" s="18">
        <v>329.22690367698669</v>
      </c>
      <c r="NK137" s="18">
        <v>333.98044447326663</v>
      </c>
      <c r="NL137" s="18">
        <v>339.08556945228577</v>
      </c>
      <c r="NM137" s="18">
        <v>352.889336812973</v>
      </c>
      <c r="NN137" s="18">
        <v>355.57221030044553</v>
      </c>
      <c r="NO137" s="18">
        <v>358.97460490608216</v>
      </c>
      <c r="NP137" s="18">
        <v>369.4332122955322</v>
      </c>
      <c r="NQ137" s="18">
        <v>380.90364625740051</v>
      </c>
      <c r="NR137" s="18">
        <v>393.0506753616333</v>
      </c>
      <c r="NS137" s="18">
        <v>396.93752026557922</v>
      </c>
      <c r="NT137" s="18">
        <v>396.1290810546875</v>
      </c>
      <c r="NU137" s="18">
        <v>399.53147566032413</v>
      </c>
      <c r="NV137" s="18">
        <v>390.60491678810115</v>
      </c>
      <c r="NW137" s="18">
        <v>382.91299074363712</v>
      </c>
      <c r="NX137" s="18">
        <v>382.28954204750062</v>
      </c>
      <c r="NY137" s="18">
        <v>382.44080500984188</v>
      </c>
      <c r="NZ137" s="18">
        <v>375.35290876770017</v>
      </c>
      <c r="OA137" s="18">
        <v>372.73953447914124</v>
      </c>
      <c r="OB137" s="18">
        <v>378.43335855484008</v>
      </c>
      <c r="OC137" s="18">
        <v>362.72245141220094</v>
      </c>
      <c r="OD137" s="18">
        <v>359.18412454986571</v>
      </c>
      <c r="OE137" s="18">
        <v>356.64331560134889</v>
      </c>
      <c r="OF137" s="18">
        <v>353.21332572555542</v>
      </c>
      <c r="OG137" s="18">
        <v>349.46752331352229</v>
      </c>
      <c r="OH137" s="18">
        <v>360.48110224723814</v>
      </c>
      <c r="OI137" s="18">
        <v>367.78873860359192</v>
      </c>
      <c r="OJ137" s="18">
        <v>365.99095785522462</v>
      </c>
      <c r="OK137" s="18">
        <v>359.82392599868774</v>
      </c>
      <c r="OL137" s="18">
        <v>360.90933995819097</v>
      </c>
      <c r="OM137" s="18">
        <v>355.22062611770627</v>
      </c>
      <c r="ON137" s="18">
        <v>345.45496662330623</v>
      </c>
      <c r="OO137" s="18">
        <v>334.26661764526364</v>
      </c>
      <c r="OP137" s="18">
        <v>330.86524508666992</v>
      </c>
      <c r="OQ137" s="18">
        <v>321.75573979377748</v>
      </c>
      <c r="OR137" s="18">
        <v>304.81837619972231</v>
      </c>
      <c r="OS137" s="18">
        <v>299.1470371589661</v>
      </c>
      <c r="OT137" s="18">
        <v>292.77763998794552</v>
      </c>
      <c r="OU137" s="18">
        <v>292.37086526489259</v>
      </c>
      <c r="OV137" s="18">
        <v>288.45131485557556</v>
      </c>
      <c r="OW137" s="18">
        <v>287.75734491348265</v>
      </c>
      <c r="OX137" s="18">
        <v>286.94072932624812</v>
      </c>
      <c r="OY137" s="18">
        <v>276.95226357650756</v>
      </c>
      <c r="OZ137" s="18">
        <v>269.03855332374576</v>
      </c>
      <c r="PA137" s="18">
        <v>267.82027324867249</v>
      </c>
      <c r="PB137" s="18">
        <v>240.85049588203429</v>
      </c>
      <c r="PC137" s="18">
        <v>235.68098193931581</v>
      </c>
      <c r="PD137" s="18">
        <v>239.19682376670838</v>
      </c>
      <c r="PE137" s="18">
        <v>233.1044013442993</v>
      </c>
      <c r="PF137" s="18">
        <v>225.72828783607483</v>
      </c>
      <c r="PG137" s="18">
        <v>228.95386830329895</v>
      </c>
      <c r="PH137" s="18">
        <v>229.18689502906798</v>
      </c>
      <c r="PI137" s="18">
        <v>231.29333398437501</v>
      </c>
      <c r="PJ137" s="18">
        <v>231.14513716316222</v>
      </c>
      <c r="PK137" s="18">
        <v>236.0908228034973</v>
      </c>
      <c r="PL137" s="18">
        <v>237.27128713798521</v>
      </c>
      <c r="PM137" s="18">
        <v>241.8030437259674</v>
      </c>
      <c r="PN137" s="18">
        <v>242.85064194488524</v>
      </c>
      <c r="PO137" s="18">
        <v>242.89050177955627</v>
      </c>
      <c r="PP137" s="18">
        <v>237.46547607612609</v>
      </c>
      <c r="PQ137" s="18">
        <v>235.64316619873048</v>
      </c>
      <c r="PR137" s="18">
        <v>233.21171628379824</v>
      </c>
      <c r="PS137" s="18">
        <v>229.20733596992494</v>
      </c>
      <c r="PT137" s="18">
        <v>225.30822650146484</v>
      </c>
      <c r="PU137" s="18">
        <v>225.09155252838133</v>
      </c>
      <c r="PV137" s="18">
        <v>223.07709780693054</v>
      </c>
      <c r="PW137" s="18">
        <v>222.20120349121092</v>
      </c>
      <c r="PX137" s="18">
        <v>222.57322861480711</v>
      </c>
      <c r="PY137" s="18">
        <v>219.73602602386475</v>
      </c>
      <c r="PZ137" s="18">
        <v>216.36224873542784</v>
      </c>
      <c r="QA137" s="18">
        <v>210.42006722831727</v>
      </c>
      <c r="QB137" s="18">
        <v>211.05271434783936</v>
      </c>
      <c r="QC137" s="18">
        <v>211.73952996063232</v>
      </c>
      <c r="QD137" s="18">
        <v>205.63177683258056</v>
      </c>
      <c r="QE137" s="18">
        <v>208.08162359428405</v>
      </c>
      <c r="QF137" s="18">
        <v>212.88728878974914</v>
      </c>
      <c r="QG137" s="18">
        <v>215.46284733772276</v>
      </c>
      <c r="QH137" s="18">
        <v>210.86976792716979</v>
      </c>
      <c r="QI137" s="18">
        <v>210.45277273368836</v>
      </c>
      <c r="QJ137" s="18">
        <v>207.99883778381349</v>
      </c>
      <c r="QK137" s="18">
        <v>207.01869466972352</v>
      </c>
      <c r="QL137" s="18">
        <v>204.642435295105</v>
      </c>
      <c r="QM137" s="18">
        <v>201.20937927818298</v>
      </c>
      <c r="QN137" s="18">
        <v>198.90057500839234</v>
      </c>
      <c r="QO137" s="18">
        <v>194.68974119186402</v>
      </c>
      <c r="QP137" s="18">
        <v>189.65513745880125</v>
      </c>
      <c r="QQ137" s="18">
        <v>193.02891474723816</v>
      </c>
      <c r="QR137" s="18">
        <v>192.69163922309875</v>
      </c>
      <c r="QS137" s="18">
        <v>192.6425809650421</v>
      </c>
      <c r="QT137" s="18">
        <v>194.28705465698243</v>
      </c>
      <c r="QU137" s="18">
        <v>195.48387174415589</v>
      </c>
      <c r="QV137" s="18">
        <v>180.83589352607729</v>
      </c>
      <c r="QW137" s="18">
        <v>184.03081258201601</v>
      </c>
      <c r="QX137" s="18">
        <v>185.24704856300355</v>
      </c>
      <c r="QY137" s="18">
        <v>187.82976144027708</v>
      </c>
      <c r="QZ137" s="18">
        <v>185.94510669326783</v>
      </c>
      <c r="RA137" s="18">
        <v>185.22251943397524</v>
      </c>
      <c r="RB137" s="18">
        <v>182.82888525962829</v>
      </c>
      <c r="RC137" s="18">
        <v>179.16893479919435</v>
      </c>
      <c r="RD137" s="18">
        <v>175.8207086868286</v>
      </c>
      <c r="RE137" s="18">
        <v>174.09140509033205</v>
      </c>
      <c r="RF137" s="18">
        <v>176.31537945556641</v>
      </c>
      <c r="RG137" s="18">
        <v>178.74274118232728</v>
      </c>
      <c r="RH137" s="18">
        <v>178.62724986648558</v>
      </c>
      <c r="RI137" s="18">
        <v>178.58227979660032</v>
      </c>
      <c r="RJ137" s="18">
        <v>178.52402311515809</v>
      </c>
      <c r="RK137" s="18">
        <v>181.43890128135681</v>
      </c>
      <c r="RL137" s="18">
        <v>180.6917848930359</v>
      </c>
      <c r="RM137" s="18">
        <v>180.50781642532348</v>
      </c>
      <c r="RN137" s="18">
        <v>182.08279091835021</v>
      </c>
      <c r="RO137" s="18">
        <v>178.15302003860475</v>
      </c>
      <c r="RP137" s="18">
        <v>179.80260396575929</v>
      </c>
      <c r="RQ137" s="18">
        <v>179.83939765930177</v>
      </c>
      <c r="RR137" s="18">
        <v>172.74230299377442</v>
      </c>
      <c r="RS137" s="18">
        <v>171.62622762298585</v>
      </c>
      <c r="RT137" s="18">
        <v>170.63279789733886</v>
      </c>
      <c r="RU137" s="18">
        <v>172.23434561347963</v>
      </c>
      <c r="RV137" s="18">
        <v>170.60826876831055</v>
      </c>
      <c r="RW137" s="18">
        <v>169.1927336139679</v>
      </c>
      <c r="RX137" s="18">
        <v>167.9315275630951</v>
      </c>
      <c r="RY137" s="18">
        <v>171.04774899673461</v>
      </c>
      <c r="RZ137" s="18">
        <v>172.12396453285217</v>
      </c>
      <c r="SA137" s="18">
        <v>175.22689935493469</v>
      </c>
      <c r="SB137" s="18">
        <v>176.86830690574646</v>
      </c>
      <c r="SC137" s="18">
        <v>180.61002112960816</v>
      </c>
      <c r="SD137" s="18">
        <v>182.15433421134949</v>
      </c>
      <c r="SE137" s="18">
        <v>184.52752744483948</v>
      </c>
      <c r="SF137" s="18">
        <v>186.91298524284363</v>
      </c>
      <c r="SG137" s="18">
        <v>190.08950745201111</v>
      </c>
      <c r="SH137" s="18">
        <v>188.60958333396911</v>
      </c>
      <c r="SI137" s="18">
        <v>185.34005484390261</v>
      </c>
      <c r="SJ137" s="18">
        <v>185.09374150657655</v>
      </c>
      <c r="SK137" s="18">
        <v>185.49438394737243</v>
      </c>
      <c r="SL137" s="18">
        <v>184.93532421493529</v>
      </c>
      <c r="SM137" s="18">
        <v>184.14221570968627</v>
      </c>
      <c r="SN137" s="18">
        <v>183.16002850151062</v>
      </c>
      <c r="SO137" s="18">
        <v>188.91415335273743</v>
      </c>
    </row>
    <row r="138" spans="1:513" x14ac:dyDescent="0.25">
      <c r="A138" s="5" t="s">
        <v>355</v>
      </c>
      <c r="B138" s="5" t="str">
        <f ca="1">_xlfn.XLOOKUP(A138,bonds[worksheet get],bonds[unique lookup],"-")</f>
        <v>SSELN 3.74 PERP nc-26</v>
      </c>
      <c r="C138" s="5" t="str">
        <f ca="1">_xlfn.XLOOKUP(A138,bonds[worksheet get],bonds[ID_ISIN],"-")</f>
        <v>XS2195190876</v>
      </c>
      <c r="D138" s="18">
        <f ca="1">_xll.BDH(A138,"blp_i_sprd_mid","-2AY",,"Dates=H","Fill=C","Sort=R","Dir=H","factor="&amp;_xlfn.XLOOKUP(A138,bonds[worksheet get],bonds[yas/blp factor]),"cols=5;rows=1")</f>
        <v>323.45099990034106</v>
      </c>
      <c r="E138" s="18">
        <v>320.80862893790004</v>
      </c>
      <c r="F138" s="18">
        <v>327.91993603432178</v>
      </c>
      <c r="G138" s="18">
        <v>330.50931961083415</v>
      </c>
      <c r="H138" s="18">
        <v>334.32541115969417</v>
      </c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/>
      <c r="BU138" s="18"/>
      <c r="BV138" s="18"/>
      <c r="BW138" s="18"/>
      <c r="BX138" s="18"/>
      <c r="BY138" s="18"/>
      <c r="BZ138" s="18"/>
      <c r="CA138" s="18"/>
      <c r="CB138" s="18"/>
      <c r="CC138" s="18"/>
      <c r="CD138" s="18"/>
      <c r="CE138" s="18"/>
      <c r="CF138" s="18"/>
      <c r="CG138" s="18"/>
      <c r="CH138" s="18"/>
      <c r="CI138" s="18"/>
      <c r="CJ138" s="18"/>
      <c r="CK138" s="18"/>
      <c r="CL138" s="18"/>
      <c r="CM138" s="18"/>
      <c r="CN138" s="18"/>
      <c r="CO138" s="18"/>
      <c r="CP138" s="18"/>
      <c r="CQ138" s="18"/>
      <c r="CR138" s="18"/>
      <c r="CS138" s="18"/>
      <c r="CT138" s="18"/>
      <c r="CU138" s="18"/>
      <c r="CV138" s="18"/>
      <c r="CW138" s="18"/>
      <c r="CX138" s="18"/>
      <c r="CY138" s="18"/>
      <c r="CZ138" s="18"/>
      <c r="DA138" s="18"/>
      <c r="DB138" s="18"/>
      <c r="DC138" s="18"/>
      <c r="DD138" s="18"/>
      <c r="DE138" s="18"/>
      <c r="DF138" s="18"/>
      <c r="DG138" s="18"/>
      <c r="DH138" s="18"/>
      <c r="DI138" s="18"/>
      <c r="DJ138" s="18"/>
      <c r="DK138" s="18"/>
      <c r="DL138" s="18"/>
      <c r="DM138" s="18"/>
      <c r="DN138" s="18"/>
      <c r="DO138" s="18"/>
      <c r="DP138" s="18"/>
      <c r="DQ138" s="18"/>
      <c r="DR138" s="18"/>
      <c r="DS138" s="18"/>
      <c r="DT138" s="18"/>
      <c r="DU138" s="18"/>
      <c r="DV138" s="18"/>
      <c r="DW138" s="18"/>
      <c r="DX138" s="18"/>
      <c r="DY138" s="18"/>
      <c r="DZ138" s="18"/>
      <c r="EA138" s="18"/>
      <c r="EB138" s="18"/>
      <c r="EC138" s="18"/>
      <c r="ED138" s="18"/>
      <c r="EE138" s="18"/>
      <c r="EF138" s="18"/>
      <c r="EG138" s="18"/>
      <c r="EH138" s="18"/>
      <c r="EI138" s="18"/>
      <c r="EJ138" s="18"/>
      <c r="EK138" s="18"/>
      <c r="EL138" s="18"/>
      <c r="EM138" s="18"/>
      <c r="EN138" s="18"/>
      <c r="EO138" s="18"/>
      <c r="EP138" s="18"/>
      <c r="EQ138" s="18"/>
      <c r="ER138" s="18"/>
      <c r="ES138" s="18"/>
      <c r="ET138" s="18"/>
      <c r="EU138" s="18"/>
      <c r="EV138" s="18"/>
      <c r="EW138" s="18"/>
      <c r="EX138" s="18"/>
      <c r="EY138" s="18"/>
      <c r="EZ138" s="18"/>
      <c r="FA138" s="18"/>
      <c r="FB138" s="18"/>
      <c r="FC138" s="18"/>
      <c r="FD138" s="18"/>
      <c r="FE138" s="18"/>
      <c r="FF138" s="18"/>
      <c r="FG138" s="18"/>
      <c r="FH138" s="18"/>
      <c r="FI138" s="18"/>
      <c r="FJ138" s="18"/>
      <c r="FK138" s="18"/>
      <c r="FL138" s="18"/>
      <c r="FM138" s="18"/>
      <c r="FN138" s="18"/>
      <c r="FO138" s="18"/>
      <c r="FP138" s="18"/>
      <c r="FQ138" s="18"/>
      <c r="FR138" s="18"/>
      <c r="FS138" s="18"/>
      <c r="FT138" s="18"/>
      <c r="FU138" s="18"/>
      <c r="FV138" s="18"/>
      <c r="FW138" s="18"/>
      <c r="FX138" s="18"/>
      <c r="FY138" s="18"/>
      <c r="FZ138" s="18"/>
      <c r="GA138" s="18"/>
      <c r="GB138" s="18"/>
      <c r="GC138" s="18"/>
      <c r="GD138" s="18"/>
      <c r="GE138" s="18"/>
      <c r="GF138" s="18"/>
      <c r="GG138" s="18"/>
      <c r="GH138" s="18"/>
      <c r="GI138" s="18"/>
      <c r="GJ138" s="18"/>
      <c r="GK138" s="18"/>
      <c r="GL138" s="18"/>
      <c r="GM138" s="18"/>
      <c r="GN138" s="18"/>
      <c r="GO138" s="18"/>
      <c r="GP138" s="18"/>
      <c r="GQ138" s="18"/>
      <c r="GR138" s="18"/>
      <c r="GS138" s="18"/>
      <c r="GT138" s="18"/>
      <c r="GU138" s="18"/>
      <c r="GV138" s="18"/>
      <c r="GW138" s="18"/>
      <c r="GX138" s="18"/>
      <c r="GY138" s="18"/>
      <c r="GZ138" s="18"/>
      <c r="HA138" s="18"/>
      <c r="HB138" s="18"/>
      <c r="HC138" s="18"/>
      <c r="HD138" s="18"/>
      <c r="HE138" s="18"/>
      <c r="HF138" s="18"/>
      <c r="HG138" s="18"/>
      <c r="HH138" s="18"/>
      <c r="HI138" s="18"/>
      <c r="HJ138" s="18"/>
      <c r="HK138" s="18"/>
      <c r="HL138" s="18"/>
      <c r="HM138" s="18"/>
      <c r="HN138" s="18"/>
      <c r="HO138" s="18"/>
      <c r="HP138" s="18"/>
      <c r="HQ138" s="18"/>
      <c r="HR138" s="18"/>
      <c r="HS138" s="18"/>
      <c r="HT138" s="18"/>
      <c r="HU138" s="18"/>
      <c r="HV138" s="18"/>
      <c r="HW138" s="18"/>
      <c r="HX138" s="18"/>
      <c r="HY138" s="18"/>
      <c r="HZ138" s="18"/>
      <c r="IA138" s="18"/>
      <c r="IB138" s="18"/>
      <c r="IC138" s="18"/>
      <c r="ID138" s="18"/>
      <c r="IE138" s="18"/>
      <c r="IF138" s="18"/>
      <c r="IG138" s="18"/>
      <c r="IH138" s="18"/>
      <c r="II138" s="18"/>
      <c r="IJ138" s="18"/>
      <c r="IK138" s="18"/>
      <c r="IL138" s="18"/>
      <c r="IM138" s="18"/>
      <c r="IN138" s="18"/>
      <c r="IO138" s="18"/>
      <c r="IP138" s="18"/>
      <c r="IQ138" s="18"/>
      <c r="IR138" s="18"/>
      <c r="IS138" s="18"/>
      <c r="IT138" s="18"/>
      <c r="IU138" s="18"/>
      <c r="IV138" s="18"/>
      <c r="IW138" s="18"/>
      <c r="IX138" s="18"/>
      <c r="IY138" s="18"/>
      <c r="IZ138" s="18"/>
      <c r="JA138" s="18"/>
      <c r="JB138" s="18"/>
      <c r="JC138" s="18"/>
      <c r="JD138" s="18"/>
      <c r="JE138" s="18"/>
      <c r="JF138" s="18"/>
      <c r="JG138" s="18"/>
      <c r="JH138" s="18"/>
      <c r="JI138" s="18"/>
      <c r="JJ138" s="18"/>
      <c r="JK138" s="18"/>
      <c r="JL138" s="18"/>
      <c r="JM138" s="18"/>
      <c r="JN138" s="18"/>
      <c r="JO138" s="18"/>
      <c r="JP138" s="18"/>
      <c r="JQ138" s="18"/>
      <c r="JR138" s="18"/>
      <c r="JS138" s="18"/>
      <c r="JT138" s="18"/>
      <c r="JU138" s="18"/>
      <c r="JV138" s="18"/>
      <c r="JW138" s="18"/>
      <c r="JX138" s="18"/>
      <c r="JY138" s="18"/>
      <c r="JZ138" s="18"/>
      <c r="KA138" s="18"/>
      <c r="KB138" s="18"/>
      <c r="KC138" s="18"/>
      <c r="KD138" s="18"/>
      <c r="KE138" s="18"/>
      <c r="KF138" s="18"/>
      <c r="KG138" s="18"/>
      <c r="KH138" s="18"/>
      <c r="KI138" s="18"/>
      <c r="KJ138" s="18"/>
      <c r="KK138" s="18"/>
      <c r="KL138" s="18"/>
      <c r="KM138" s="18"/>
      <c r="KN138" s="18"/>
      <c r="KO138" s="18"/>
      <c r="KP138" s="18"/>
      <c r="KQ138" s="18"/>
      <c r="KR138" s="18"/>
      <c r="KS138" s="18"/>
      <c r="KT138" s="18"/>
      <c r="KU138" s="18"/>
      <c r="KV138" s="18"/>
      <c r="KW138" s="18"/>
      <c r="KX138" s="18"/>
      <c r="KY138" s="18"/>
      <c r="KZ138" s="18"/>
      <c r="LA138" s="18"/>
      <c r="LB138" s="18"/>
      <c r="LC138" s="18"/>
      <c r="LD138" s="18"/>
      <c r="LE138" s="18"/>
      <c r="LF138" s="18"/>
      <c r="LG138" s="18"/>
      <c r="LH138" s="18"/>
      <c r="LI138" s="18"/>
      <c r="LJ138" s="18"/>
      <c r="LK138" s="18"/>
      <c r="LL138" s="18"/>
      <c r="LM138" s="18"/>
      <c r="LN138" s="18"/>
      <c r="LO138" s="18"/>
      <c r="LP138" s="18"/>
      <c r="LQ138" s="18"/>
      <c r="LR138" s="18"/>
      <c r="LS138" s="18"/>
      <c r="LT138" s="18"/>
      <c r="LU138" s="18"/>
      <c r="LV138" s="18"/>
      <c r="LW138" s="18"/>
      <c r="LX138" s="18"/>
      <c r="LY138" s="18"/>
      <c r="LZ138" s="18"/>
      <c r="MA138" s="18"/>
      <c r="MB138" s="18"/>
      <c r="MC138" s="18"/>
      <c r="MD138" s="18"/>
      <c r="ME138" s="18"/>
      <c r="MF138" s="18"/>
      <c r="MG138" s="18"/>
      <c r="MH138" s="18"/>
      <c r="MI138" s="18"/>
      <c r="MJ138" s="18"/>
      <c r="MK138" s="18"/>
      <c r="ML138" s="18"/>
      <c r="MM138" s="18"/>
      <c r="MN138" s="18"/>
      <c r="MO138" s="18"/>
      <c r="MP138" s="18"/>
      <c r="MQ138" s="18"/>
      <c r="MR138" s="18"/>
      <c r="MS138" s="18"/>
      <c r="MT138" s="18"/>
      <c r="MU138" s="18"/>
      <c r="MV138" s="18"/>
      <c r="MW138" s="18"/>
      <c r="MX138" s="18"/>
      <c r="MY138" s="18"/>
      <c r="MZ138" s="18"/>
      <c r="NA138" s="18"/>
      <c r="NB138" s="18"/>
      <c r="NC138" s="18"/>
      <c r="ND138" s="18"/>
      <c r="NE138" s="18"/>
      <c r="NF138" s="18"/>
      <c r="NG138" s="18"/>
      <c r="NH138" s="18"/>
      <c r="NI138" s="18"/>
      <c r="NJ138" s="18"/>
      <c r="NK138" s="18"/>
      <c r="NL138" s="18"/>
      <c r="NM138" s="18"/>
      <c r="NN138" s="18"/>
      <c r="NO138" s="18"/>
      <c r="NP138" s="18"/>
      <c r="NQ138" s="18"/>
      <c r="NR138" s="18"/>
      <c r="NS138" s="18"/>
      <c r="NT138" s="18"/>
      <c r="NU138" s="18"/>
      <c r="NV138" s="18"/>
      <c r="NW138" s="18"/>
      <c r="NX138" s="18"/>
      <c r="NY138" s="18"/>
      <c r="NZ138" s="18"/>
      <c r="OA138" s="18"/>
      <c r="OB138" s="18"/>
      <c r="OC138" s="18"/>
      <c r="OD138" s="18"/>
      <c r="OE138" s="18"/>
      <c r="OF138" s="18"/>
      <c r="OG138" s="18"/>
      <c r="OH138" s="18"/>
      <c r="OI138" s="18"/>
      <c r="OJ138" s="18"/>
      <c r="OK138" s="18"/>
      <c r="OL138" s="18"/>
      <c r="OM138" s="18"/>
      <c r="ON138" s="18"/>
      <c r="OO138" s="18"/>
      <c r="OP138" s="18"/>
      <c r="OQ138" s="18"/>
      <c r="OR138" s="18"/>
      <c r="OS138" s="18"/>
      <c r="OT138" s="18"/>
      <c r="OU138" s="18"/>
      <c r="OV138" s="18"/>
      <c r="OW138" s="18"/>
      <c r="OX138" s="18"/>
      <c r="OY138" s="18"/>
      <c r="OZ138" s="18"/>
      <c r="PA138" s="18"/>
      <c r="PB138" s="18"/>
      <c r="PC138" s="18"/>
      <c r="PD138" s="18"/>
      <c r="PE138" s="18"/>
      <c r="PF138" s="18"/>
      <c r="PG138" s="18"/>
      <c r="PH138" s="18"/>
      <c r="PI138" s="18"/>
      <c r="PJ138" s="18"/>
      <c r="PK138" s="18"/>
      <c r="PL138" s="18"/>
      <c r="PM138" s="18"/>
      <c r="PN138" s="18"/>
      <c r="PO138" s="18"/>
      <c r="PP138" s="18"/>
      <c r="PQ138" s="18"/>
      <c r="PR138" s="18"/>
      <c r="PS138" s="18"/>
      <c r="PT138" s="18"/>
      <c r="PU138" s="18"/>
      <c r="PV138" s="18"/>
      <c r="PW138" s="18"/>
      <c r="PX138" s="18"/>
      <c r="PY138" s="18"/>
      <c r="PZ138" s="18"/>
      <c r="QA138" s="18"/>
      <c r="QB138" s="18"/>
      <c r="QC138" s="18"/>
      <c r="QD138" s="18"/>
      <c r="QE138" s="18"/>
      <c r="QF138" s="18"/>
      <c r="QG138" s="18"/>
      <c r="QH138" s="18"/>
      <c r="QI138" s="18"/>
      <c r="QJ138" s="18"/>
      <c r="QK138" s="18"/>
      <c r="QL138" s="18"/>
      <c r="QM138" s="18"/>
      <c r="QN138" s="18"/>
      <c r="QO138" s="18"/>
      <c r="QP138" s="18"/>
      <c r="QQ138" s="18"/>
      <c r="QR138" s="18"/>
      <c r="QS138" s="18"/>
      <c r="QT138" s="18"/>
      <c r="QU138" s="18"/>
      <c r="QV138" s="18"/>
      <c r="QW138" s="18"/>
      <c r="QX138" s="18"/>
      <c r="QY138" s="18"/>
      <c r="QZ138" s="18"/>
      <c r="RA138" s="18"/>
      <c r="RB138" s="18"/>
      <c r="RC138" s="18"/>
      <c r="RD138" s="18"/>
      <c r="RE138" s="18"/>
      <c r="RF138" s="18"/>
      <c r="RG138" s="18"/>
      <c r="RH138" s="18"/>
      <c r="RI138" s="18"/>
      <c r="RJ138" s="18"/>
      <c r="RK138" s="18"/>
      <c r="RL138" s="18"/>
      <c r="RM138" s="18"/>
      <c r="RN138" s="18"/>
      <c r="RO138" s="18"/>
      <c r="RP138" s="18"/>
      <c r="RQ138" s="18"/>
      <c r="RR138" s="18"/>
      <c r="RS138" s="18"/>
      <c r="RT138" s="18"/>
      <c r="RU138" s="18"/>
      <c r="RV138" s="18"/>
      <c r="RW138" s="18"/>
      <c r="RX138" s="18"/>
      <c r="RY138" s="18"/>
      <c r="RZ138" s="18"/>
      <c r="SA138" s="18"/>
      <c r="SB138" s="18"/>
      <c r="SC138" s="18"/>
      <c r="SD138" s="18"/>
      <c r="SE138" s="18"/>
      <c r="SF138" s="18"/>
      <c r="SG138" s="18"/>
      <c r="SH138" s="18"/>
      <c r="SI138" s="18"/>
      <c r="SJ138" s="18"/>
      <c r="SK138" s="18"/>
      <c r="SL138" s="18"/>
      <c r="SM138" s="18"/>
      <c r="SN138" s="18"/>
      <c r="SO138" s="18"/>
    </row>
    <row r="139" spans="1:513" x14ac:dyDescent="0.25">
      <c r="A139" s="5" t="s">
        <v>356</v>
      </c>
      <c r="B139" s="5" t="str">
        <f ca="1">_xlfn.XLOOKUP(A139,bonds[worksheet get],bonds[unique lookup],"-")</f>
        <v>SSELN 2 3/8 PERP nc-21</v>
      </c>
      <c r="C139" s="5" t="str">
        <f ca="1">_xlfn.XLOOKUP(A139,bonds[worksheet get],bonds[ID_ISIN],"-")</f>
        <v>XS1196713298</v>
      </c>
      <c r="D139" s="18">
        <f ca="1">_xll.BDH(A139,"blp_i_sprd_mid","-2AY",,"Dates=H","Fill=C","Sort=R","Dir=H","factor="&amp;_xlfn.XLOOKUP(A139,bonds[worksheet get],bonds[yas/blp factor]),"cols=510;rows=1")</f>
        <v>281.66473007202148</v>
      </c>
      <c r="E139" s="18">
        <v>273.0755933904648</v>
      </c>
      <c r="F139" s="18">
        <v>271.77166582465173</v>
      </c>
      <c r="G139" s="18">
        <v>272.59352911770344</v>
      </c>
      <c r="H139" s="18">
        <v>279.76513072967526</v>
      </c>
      <c r="I139" s="18">
        <v>279.27487852871417</v>
      </c>
      <c r="J139" s="18">
        <v>292.07875125110149</v>
      </c>
      <c r="K139" s="18">
        <v>364.1724355590344</v>
      </c>
      <c r="L139" s="18">
        <v>353.42885026991365</v>
      </c>
      <c r="M139" s="18">
        <v>354.20977392196653</v>
      </c>
      <c r="N139" s="18">
        <v>350.24067572712897</v>
      </c>
      <c r="O139" s="18">
        <v>343.3607690572739</v>
      </c>
      <c r="P139" s="18">
        <v>347.25310542523863</v>
      </c>
      <c r="Q139" s="18">
        <v>344.2911223989725</v>
      </c>
      <c r="R139" s="18">
        <v>326.18556616723538</v>
      </c>
      <c r="S139" s="18">
        <v>338.97818048834796</v>
      </c>
      <c r="T139" s="18">
        <v>355.05722449064257</v>
      </c>
      <c r="U139" s="18">
        <v>347.39434718668463</v>
      </c>
      <c r="V139" s="18">
        <v>364.55726818442344</v>
      </c>
      <c r="W139" s="18">
        <v>343.41296709954742</v>
      </c>
      <c r="X139" s="18">
        <v>338.18088097989556</v>
      </c>
      <c r="Y139" s="18">
        <v>310.34192510068414</v>
      </c>
      <c r="Z139" s="18">
        <v>325.00650450646879</v>
      </c>
      <c r="AA139" s="18">
        <v>355.16571453928947</v>
      </c>
      <c r="AB139" s="18">
        <v>383.43658363103867</v>
      </c>
      <c r="AC139" s="18">
        <v>409.92964881241323</v>
      </c>
      <c r="AD139" s="18">
        <v>416.06036005198956</v>
      </c>
      <c r="AE139" s="18">
        <v>416.49329675555231</v>
      </c>
      <c r="AF139" s="18">
        <v>422.07336982369424</v>
      </c>
      <c r="AG139" s="18">
        <v>433.2611502176523</v>
      </c>
      <c r="AH139" s="18">
        <v>445.33732082128523</v>
      </c>
      <c r="AI139" s="18">
        <v>463.89218961298468</v>
      </c>
      <c r="AJ139" s="18">
        <v>462.57598015487196</v>
      </c>
      <c r="AK139" s="18">
        <v>461.40817689538</v>
      </c>
      <c r="AL139" s="18">
        <v>473.70337457835677</v>
      </c>
      <c r="AM139" s="18">
        <v>490.92872852861882</v>
      </c>
      <c r="AN139" s="18">
        <v>513.2827960050106</v>
      </c>
      <c r="AO139" s="18">
        <v>513.53457479715348</v>
      </c>
      <c r="AP139" s="18">
        <v>503.64151054978367</v>
      </c>
      <c r="AQ139" s="18">
        <v>476.90894846856594</v>
      </c>
      <c r="AR139" s="18">
        <v>476.21502155363561</v>
      </c>
      <c r="AS139" s="18">
        <v>475.55896380662921</v>
      </c>
      <c r="AT139" s="18">
        <v>467.28915632486348</v>
      </c>
      <c r="AU139" s="18">
        <v>472.53966528296473</v>
      </c>
      <c r="AV139" s="18">
        <v>468.08133837819099</v>
      </c>
      <c r="AW139" s="18">
        <v>444.82557530879973</v>
      </c>
      <c r="AX139" s="18">
        <v>478.4196212214232</v>
      </c>
      <c r="AY139" s="18">
        <v>402.27291245460515</v>
      </c>
      <c r="AZ139" s="18">
        <v>380.4080736881495</v>
      </c>
      <c r="BA139" s="18">
        <v>383.3628922772408</v>
      </c>
      <c r="BB139" s="18">
        <v>384.45188672780989</v>
      </c>
      <c r="BC139" s="18">
        <v>402.97809777081011</v>
      </c>
      <c r="BD139" s="18">
        <v>418.45021159529688</v>
      </c>
      <c r="BE139" s="18">
        <v>425.07936296403403</v>
      </c>
      <c r="BF139" s="18">
        <v>429.54690128803253</v>
      </c>
      <c r="BG139" s="18">
        <v>416.91088109374044</v>
      </c>
      <c r="BH139" s="18">
        <v>416.92111600399016</v>
      </c>
      <c r="BI139" s="18">
        <v>418.02443932890895</v>
      </c>
      <c r="BJ139" s="18">
        <v>417.4287675523758</v>
      </c>
      <c r="BK139" s="18">
        <v>432.02374956846239</v>
      </c>
      <c r="BL139" s="18">
        <v>510.48354805171488</v>
      </c>
      <c r="BM139" s="18">
        <v>592.02917197525505</v>
      </c>
      <c r="BN139" s="18">
        <v>626.45633958220481</v>
      </c>
      <c r="BO139" s="18">
        <v>634.84077805876734</v>
      </c>
      <c r="BP139" s="18">
        <v>636.00346386313436</v>
      </c>
      <c r="BQ139" s="18">
        <v>634.1161464130879</v>
      </c>
      <c r="BR139" s="18">
        <v>632.83371215879913</v>
      </c>
      <c r="BS139" s="18">
        <v>631.45199927508827</v>
      </c>
      <c r="BT139" s="18">
        <v>628.83697970628737</v>
      </c>
      <c r="BU139" s="18">
        <v>622.96009424090391</v>
      </c>
      <c r="BV139" s="18">
        <v>623.45648738801481</v>
      </c>
      <c r="BW139" s="18">
        <v>638.29506026804449</v>
      </c>
      <c r="BX139" s="18">
        <v>645.13914475202557</v>
      </c>
      <c r="BY139" s="18">
        <v>643.32142469167718</v>
      </c>
      <c r="BZ139" s="18">
        <v>608.47871972858911</v>
      </c>
      <c r="CA139" s="18">
        <v>609.02116997182372</v>
      </c>
      <c r="CB139" s="18">
        <v>609.46127111256123</v>
      </c>
      <c r="CC139" s="18">
        <v>485.46021598219869</v>
      </c>
      <c r="CD139" s="18">
        <v>390.86405799925325</v>
      </c>
      <c r="CE139" s="18">
        <v>262.17336699247363</v>
      </c>
      <c r="CF139" s="18">
        <v>241.55821076750757</v>
      </c>
      <c r="CG139" s="18">
        <v>200.96553322613241</v>
      </c>
      <c r="CH139" s="18">
        <v>197.66272768855094</v>
      </c>
      <c r="CI139" s="18">
        <v>206.25698182523251</v>
      </c>
      <c r="CJ139" s="18">
        <v>153.06308278441429</v>
      </c>
      <c r="CK139" s="18">
        <v>138.90615492701528</v>
      </c>
      <c r="CL139" s="18">
        <v>128.54126131713389</v>
      </c>
      <c r="CM139" s="18">
        <v>137.0556831538677</v>
      </c>
      <c r="CN139" s="18">
        <v>144.87617807567119</v>
      </c>
      <c r="CO139" s="18">
        <v>139.56221267402174</v>
      </c>
      <c r="CP139" s="18">
        <v>104.95491064667702</v>
      </c>
      <c r="CQ139" s="18">
        <v>89.364071863293645</v>
      </c>
      <c r="CR139" s="18">
        <v>76.750568471550949</v>
      </c>
      <c r="CS139" s="18">
        <v>54.599152218103406</v>
      </c>
      <c r="CT139" s="18">
        <v>52.746633462905884</v>
      </c>
      <c r="CU139" s="18">
        <v>54.492709151506418</v>
      </c>
      <c r="CV139" s="18">
        <v>55.29103215098381</v>
      </c>
      <c r="CW139" s="18">
        <v>56.630781902670861</v>
      </c>
      <c r="CX139" s="18">
        <v>57.447527740597721</v>
      </c>
      <c r="CY139" s="18">
        <v>57.8896758633852</v>
      </c>
      <c r="CZ139" s="18">
        <v>56.571419423222544</v>
      </c>
      <c r="DA139" s="18">
        <v>58.122008326053617</v>
      </c>
      <c r="DB139" s="18">
        <v>58.850733935832977</v>
      </c>
      <c r="DC139" s="18">
        <v>59.499627245664598</v>
      </c>
      <c r="DD139" s="18">
        <v>56.358533290028568</v>
      </c>
      <c r="DE139" s="18">
        <v>55.887727418541907</v>
      </c>
      <c r="DF139" s="18">
        <v>57.970531654357913</v>
      </c>
      <c r="DG139" s="18">
        <v>58.264273578524588</v>
      </c>
      <c r="DH139" s="18">
        <v>62.586476176977158</v>
      </c>
      <c r="DI139" s="18">
        <v>64.293659206628803</v>
      </c>
      <c r="DJ139" s="18">
        <v>64.804381228089326</v>
      </c>
      <c r="DK139" s="18">
        <v>60.463755791187289</v>
      </c>
      <c r="DL139" s="18">
        <v>59.800533607006074</v>
      </c>
      <c r="DM139" s="18">
        <v>59.280600166320802</v>
      </c>
      <c r="DN139" s="18">
        <v>55.953230844140052</v>
      </c>
      <c r="DO139" s="18">
        <v>55.124203113913538</v>
      </c>
      <c r="DP139" s="18">
        <v>54.092524160742762</v>
      </c>
      <c r="DQ139" s="18">
        <v>52.461079466938969</v>
      </c>
      <c r="DR139" s="18">
        <v>51.461128735542296</v>
      </c>
      <c r="DS139" s="18">
        <v>57.361554494500162</v>
      </c>
      <c r="DT139" s="18">
        <v>63.205688247084623</v>
      </c>
      <c r="DU139" s="18">
        <v>66.336547292470925</v>
      </c>
      <c r="DV139" s="18">
        <v>65.40107649564743</v>
      </c>
      <c r="DW139" s="18">
        <v>66.851363278031343</v>
      </c>
      <c r="DX139" s="18">
        <v>68.095928364396102</v>
      </c>
      <c r="DY139" s="18">
        <v>69.230979911088937</v>
      </c>
      <c r="DZ139" s="18">
        <v>71.478566201925275</v>
      </c>
      <c r="EA139" s="18">
        <v>68.141985460519791</v>
      </c>
      <c r="EB139" s="18">
        <v>69.680292471051217</v>
      </c>
      <c r="EC139" s="18">
        <v>70.196131947636601</v>
      </c>
      <c r="ED139" s="18">
        <v>66.664064420461656</v>
      </c>
      <c r="EE139" s="18">
        <v>72.785564240813244</v>
      </c>
      <c r="EF139" s="18">
        <v>73.146856572628025</v>
      </c>
      <c r="EG139" s="18">
        <v>73.917545314431194</v>
      </c>
      <c r="EH139" s="18">
        <v>74.667764235734936</v>
      </c>
      <c r="EI139" s="18">
        <v>77.780200442671784</v>
      </c>
      <c r="EJ139" s="18">
        <v>78.769916263818743</v>
      </c>
      <c r="EK139" s="18">
        <v>81.453509731292726</v>
      </c>
      <c r="EL139" s="18">
        <v>83.027638927698135</v>
      </c>
      <c r="EM139" s="18">
        <v>87.042794218659409</v>
      </c>
      <c r="EN139" s="18">
        <v>88.371285569071773</v>
      </c>
      <c r="EO139" s="18">
        <v>87.146166812181477</v>
      </c>
      <c r="EP139" s="18">
        <v>98.924501527547832</v>
      </c>
      <c r="EQ139" s="18">
        <v>101.35017525672913</v>
      </c>
      <c r="ER139" s="18">
        <v>101.65312860012054</v>
      </c>
      <c r="ES139" s="18">
        <v>103.35314719259739</v>
      </c>
      <c r="ET139" s="18">
        <v>104.94058177232742</v>
      </c>
      <c r="EU139" s="18">
        <v>106.8125468569994</v>
      </c>
      <c r="EV139" s="18">
        <v>108.1963067227602</v>
      </c>
      <c r="EW139" s="18">
        <v>108.42556871235371</v>
      </c>
      <c r="EX139" s="18">
        <v>107.22091977596284</v>
      </c>
      <c r="EY139" s="18">
        <v>110.08055369973182</v>
      </c>
      <c r="EZ139" s="18">
        <v>114.74664928257465</v>
      </c>
      <c r="FA139" s="18">
        <v>117.53975628972053</v>
      </c>
      <c r="FB139" s="18">
        <v>117.63801142811775</v>
      </c>
      <c r="FC139" s="18">
        <v>121.92029787659645</v>
      </c>
      <c r="FD139" s="18">
        <v>125.77271809458732</v>
      </c>
      <c r="FE139" s="18">
        <v>125.24152625262738</v>
      </c>
      <c r="FF139" s="18">
        <v>124.12080358028412</v>
      </c>
      <c r="FG139" s="18">
        <v>121.2335353988409</v>
      </c>
      <c r="FH139" s="18">
        <v>120.37073246479035</v>
      </c>
      <c r="FI139" s="18">
        <v>120.57645416080952</v>
      </c>
      <c r="FJ139" s="18">
        <v>120.36356802761554</v>
      </c>
      <c r="FK139" s="18">
        <v>120.83335040807724</v>
      </c>
      <c r="FL139" s="18">
        <v>121.76063327670097</v>
      </c>
      <c r="FM139" s="18">
        <v>125.40937878072262</v>
      </c>
      <c r="FN139" s="18">
        <v>122.95402381181718</v>
      </c>
      <c r="FO139" s="18">
        <v>121.04009559512139</v>
      </c>
      <c r="FP139" s="18">
        <v>123.08298368096351</v>
      </c>
      <c r="FQ139" s="18">
        <v>122.43204338908195</v>
      </c>
      <c r="FR139" s="18">
        <v>125.54550308704377</v>
      </c>
      <c r="FS139" s="18">
        <v>126.99067241430282</v>
      </c>
      <c r="FT139" s="18">
        <v>126.77880977213383</v>
      </c>
      <c r="FU139" s="18">
        <v>125.34080488204955</v>
      </c>
      <c r="FV139" s="18">
        <v>120.04116835474969</v>
      </c>
      <c r="FW139" s="18">
        <v>115.12124699771404</v>
      </c>
      <c r="FX139" s="18">
        <v>123.42892364740372</v>
      </c>
      <c r="FY139" s="18">
        <v>123.73290048182011</v>
      </c>
      <c r="FZ139" s="18">
        <v>128.51874451458454</v>
      </c>
      <c r="GA139" s="18">
        <v>131.13069361031057</v>
      </c>
      <c r="GB139" s="18">
        <v>136.25428968131544</v>
      </c>
      <c r="GC139" s="18">
        <v>140.04939440190793</v>
      </c>
      <c r="GD139" s="18">
        <v>140.44446193754672</v>
      </c>
      <c r="GE139" s="18">
        <v>145.58136339187624</v>
      </c>
      <c r="GF139" s="18">
        <v>146.92827758073807</v>
      </c>
      <c r="GG139" s="18">
        <v>150.54017740786077</v>
      </c>
      <c r="GH139" s="18">
        <v>151.64452422380447</v>
      </c>
      <c r="GI139" s="18">
        <v>152.88499534606933</v>
      </c>
      <c r="GJ139" s="18">
        <v>155.30657511115072</v>
      </c>
      <c r="GK139" s="18">
        <v>152.17469257473945</v>
      </c>
      <c r="GL139" s="18">
        <v>139.02180941283703</v>
      </c>
      <c r="GM139" s="18">
        <v>133.87262606620789</v>
      </c>
      <c r="GN139" s="18">
        <v>129.37335952043534</v>
      </c>
      <c r="GO139" s="18">
        <v>121.06568287074566</v>
      </c>
      <c r="GP139" s="18">
        <v>115.5531602102518</v>
      </c>
      <c r="GQ139" s="18">
        <v>114.76711910307407</v>
      </c>
      <c r="GR139" s="18">
        <v>113.85109463572502</v>
      </c>
      <c r="GS139" s="18">
        <v>112.83476804792882</v>
      </c>
      <c r="GT139" s="18">
        <v>111.33944766044617</v>
      </c>
      <c r="GU139" s="18">
        <v>110.05906038820744</v>
      </c>
      <c r="GV139" s="18">
        <v>108.13080329716206</v>
      </c>
      <c r="GW139" s="18">
        <v>105.9016398447752</v>
      </c>
      <c r="GX139" s="18">
        <v>108.8278006851673</v>
      </c>
      <c r="GY139" s="18">
        <v>107.87186006784439</v>
      </c>
      <c r="GZ139" s="18">
        <v>102.14338080108166</v>
      </c>
      <c r="HA139" s="18">
        <v>100.472019957304</v>
      </c>
      <c r="HB139" s="18">
        <v>101.04210445821285</v>
      </c>
      <c r="HC139" s="18">
        <v>98.649182441830646</v>
      </c>
      <c r="HD139" s="18">
        <v>121.96328449964524</v>
      </c>
      <c r="HE139" s="18">
        <v>118.62056281208991</v>
      </c>
      <c r="HF139" s="18">
        <v>115.46104601800442</v>
      </c>
      <c r="HG139" s="18">
        <v>114.37921600461007</v>
      </c>
      <c r="HH139" s="18">
        <v>115.55623068332672</v>
      </c>
      <c r="HI139" s="18">
        <v>119.52635236918927</v>
      </c>
      <c r="HJ139" s="18">
        <v>121.52420684993267</v>
      </c>
      <c r="HK139" s="18">
        <v>114.56549137115479</v>
      </c>
      <c r="HL139" s="18">
        <v>112.47961666226387</v>
      </c>
      <c r="HM139" s="18">
        <v>113.06403003752231</v>
      </c>
      <c r="HN139" s="18">
        <v>112.54000263273716</v>
      </c>
      <c r="HO139" s="18">
        <v>111.95149529337884</v>
      </c>
      <c r="HP139" s="18">
        <v>106.74192597627641</v>
      </c>
      <c r="HQ139" s="18">
        <v>108.10112205743791</v>
      </c>
      <c r="HR139" s="18">
        <v>111.07538697600364</v>
      </c>
      <c r="HS139" s="18">
        <v>131.60149948179722</v>
      </c>
      <c r="HT139" s="18">
        <v>146.69287464499473</v>
      </c>
      <c r="HU139" s="18">
        <v>149.58628377258776</v>
      </c>
      <c r="HV139" s="18">
        <v>161.23565861880778</v>
      </c>
      <c r="HW139" s="18">
        <v>167.19032940208913</v>
      </c>
      <c r="HX139" s="18">
        <v>156.41603938221931</v>
      </c>
      <c r="HY139" s="18">
        <v>156.40580447196962</v>
      </c>
      <c r="HZ139" s="18">
        <v>152.90751214861871</v>
      </c>
      <c r="IA139" s="18">
        <v>155.06707821130755</v>
      </c>
      <c r="IB139" s="18">
        <v>152.21256174266338</v>
      </c>
      <c r="IC139" s="18">
        <v>159.51005275070665</v>
      </c>
      <c r="ID139" s="18">
        <v>163.88752386450767</v>
      </c>
      <c r="IE139" s="18">
        <v>172.12867359757422</v>
      </c>
      <c r="IF139" s="18">
        <v>156.80701295375823</v>
      </c>
      <c r="IG139" s="18">
        <v>146.28757219910622</v>
      </c>
      <c r="IH139" s="18">
        <v>145.87817578911782</v>
      </c>
      <c r="II139" s="18">
        <v>151.5053294444084</v>
      </c>
      <c r="IJ139" s="18">
        <v>129.6292322766781</v>
      </c>
      <c r="IK139" s="18">
        <v>129.53097713828089</v>
      </c>
      <c r="IL139" s="18">
        <v>126.67236670553685</v>
      </c>
      <c r="IM139" s="18">
        <v>148.81866550385951</v>
      </c>
      <c r="IN139" s="18">
        <v>155.32090398550034</v>
      </c>
      <c r="IO139" s="18">
        <v>162.33181750655174</v>
      </c>
      <c r="IP139" s="18">
        <v>161.65836041212083</v>
      </c>
      <c r="IQ139" s="18">
        <v>159.97676465809346</v>
      </c>
      <c r="IR139" s="18">
        <v>149.11854837417602</v>
      </c>
      <c r="IS139" s="18">
        <v>139.61441071629523</v>
      </c>
      <c r="IT139" s="18">
        <v>141.84459765970706</v>
      </c>
      <c r="IU139" s="18">
        <v>141.27553664982318</v>
      </c>
      <c r="IV139" s="18">
        <v>142.7329878693819</v>
      </c>
      <c r="IW139" s="18">
        <v>163.05030820608138</v>
      </c>
      <c r="IX139" s="18">
        <v>160.78327558577058</v>
      </c>
      <c r="IY139" s="18">
        <v>148.10426876842976</v>
      </c>
      <c r="IZ139" s="18">
        <v>143.51186453938482</v>
      </c>
      <c r="JA139" s="18">
        <v>141.80263452768327</v>
      </c>
      <c r="JB139" s="18">
        <v>154.31788278102877</v>
      </c>
      <c r="JC139" s="18">
        <v>157.9379705363512</v>
      </c>
      <c r="JD139" s="18">
        <v>160.58471832692624</v>
      </c>
      <c r="JE139" s="18">
        <v>168.31105207443238</v>
      </c>
      <c r="JF139" s="18">
        <v>172.13276756167411</v>
      </c>
      <c r="JG139" s="18">
        <v>171.12155842900276</v>
      </c>
      <c r="JH139" s="18">
        <v>170.31300051927568</v>
      </c>
      <c r="JI139" s="18">
        <v>166.95697344839573</v>
      </c>
      <c r="JJ139" s="18">
        <v>168.32947491288186</v>
      </c>
      <c r="JK139" s="18">
        <v>167.02861782014369</v>
      </c>
      <c r="JL139" s="18">
        <v>175.4806067043543</v>
      </c>
      <c r="JM139" s="18">
        <v>186.92118938148022</v>
      </c>
      <c r="JN139" s="18">
        <v>204.79338965952394</v>
      </c>
      <c r="JO139" s="18">
        <v>205.39417889118195</v>
      </c>
      <c r="JP139" s="18">
        <v>206.18431396245956</v>
      </c>
      <c r="JQ139" s="18">
        <v>212.54940464675425</v>
      </c>
      <c r="JR139" s="18">
        <v>212.58522683262825</v>
      </c>
      <c r="JS139" s="18">
        <v>248.25593603491782</v>
      </c>
      <c r="JT139" s="18">
        <v>271.00097708284858</v>
      </c>
      <c r="JU139" s="18">
        <v>274.16663482308388</v>
      </c>
      <c r="JV139" s="18">
        <v>281.24407526075839</v>
      </c>
      <c r="JW139" s="18">
        <v>295.55350328087803</v>
      </c>
      <c r="JX139" s="18">
        <v>311.03994597971439</v>
      </c>
      <c r="JY139" s="18">
        <v>310.70628790557384</v>
      </c>
      <c r="JZ139" s="18">
        <v>303.43643115520473</v>
      </c>
      <c r="KA139" s="18">
        <v>303.20205171048639</v>
      </c>
      <c r="KB139" s="18">
        <v>298.19411012530327</v>
      </c>
      <c r="KC139" s="18">
        <v>298.90134242355822</v>
      </c>
      <c r="KD139" s="18">
        <v>303.49886410772802</v>
      </c>
      <c r="KE139" s="18">
        <v>303.43643115520473</v>
      </c>
      <c r="KF139" s="18">
        <v>256.92695199847219</v>
      </c>
      <c r="KG139" s="18">
        <v>225.92745583415029</v>
      </c>
      <c r="KH139" s="18">
        <v>221.52542093575002</v>
      </c>
      <c r="KI139" s="18">
        <v>212.19425326108933</v>
      </c>
      <c r="KJ139" s="18">
        <v>210.04389861762525</v>
      </c>
      <c r="KK139" s="18">
        <v>202.08523240745069</v>
      </c>
      <c r="KL139" s="18">
        <v>198.21029538691045</v>
      </c>
      <c r="KM139" s="18">
        <v>197.68012703597546</v>
      </c>
      <c r="KN139" s="18">
        <v>192.05604385375977</v>
      </c>
      <c r="KO139" s="18">
        <v>193.37634727597236</v>
      </c>
      <c r="KP139" s="18">
        <v>191.5115466284752</v>
      </c>
      <c r="KQ139" s="18">
        <v>169.88518127083776</v>
      </c>
      <c r="KR139" s="18">
        <v>158.27367559254168</v>
      </c>
      <c r="KS139" s="18">
        <v>160.46087591290473</v>
      </c>
      <c r="KT139" s="18">
        <v>157.34536923289301</v>
      </c>
      <c r="KU139" s="18">
        <v>171.84107261955737</v>
      </c>
      <c r="KV139" s="18">
        <v>180.16410163462163</v>
      </c>
      <c r="KW139" s="18">
        <v>186.50258155226709</v>
      </c>
      <c r="KX139" s="18">
        <v>188.41650976896287</v>
      </c>
      <c r="KY139" s="18">
        <v>189.61706474125384</v>
      </c>
      <c r="KZ139" s="18">
        <v>192.00282232046126</v>
      </c>
      <c r="LA139" s="18">
        <v>193.69977043986319</v>
      </c>
      <c r="LB139" s="18">
        <v>193.57592802584173</v>
      </c>
      <c r="LC139" s="18">
        <v>194.45305983424188</v>
      </c>
      <c r="LD139" s="18">
        <v>194.17671725749969</v>
      </c>
      <c r="LE139" s="18">
        <v>200.83043241083621</v>
      </c>
      <c r="LF139" s="18">
        <v>205.00320531964303</v>
      </c>
      <c r="LG139" s="18">
        <v>209.07055865287779</v>
      </c>
      <c r="LH139" s="18">
        <v>206.16486763298511</v>
      </c>
      <c r="LI139" s="18">
        <v>205.06052081704141</v>
      </c>
      <c r="LJ139" s="18">
        <v>203.74533484995365</v>
      </c>
      <c r="LK139" s="18">
        <v>201.73724545896053</v>
      </c>
      <c r="LL139" s="18">
        <v>199.61350158214572</v>
      </c>
      <c r="LM139" s="18">
        <v>199.47021283864976</v>
      </c>
      <c r="LN139" s="18">
        <v>199.93283078193664</v>
      </c>
      <c r="LO139" s="18">
        <v>199.59712572574614</v>
      </c>
      <c r="LP139" s="18">
        <v>210.81663434147836</v>
      </c>
      <c r="LQ139" s="18">
        <v>213.80932209849357</v>
      </c>
      <c r="LR139" s="18">
        <v>211.89232340872289</v>
      </c>
      <c r="LS139" s="18">
        <v>213.39480823338033</v>
      </c>
      <c r="LT139" s="18">
        <v>206.62953255832196</v>
      </c>
      <c r="LU139" s="18">
        <v>197.96977499604225</v>
      </c>
      <c r="LV139" s="18">
        <v>187.94672738850119</v>
      </c>
      <c r="LW139" s="18">
        <v>173.35583933651449</v>
      </c>
      <c r="LX139" s="18">
        <v>202.46392408668996</v>
      </c>
      <c r="LY139" s="18">
        <v>208.27530612647533</v>
      </c>
      <c r="LZ139" s="18">
        <v>212.29864934563636</v>
      </c>
      <c r="MA139" s="18">
        <v>232.73264765918253</v>
      </c>
      <c r="MB139" s="18">
        <v>247.4514720892906</v>
      </c>
      <c r="MC139" s="18">
        <v>253.85545543253423</v>
      </c>
      <c r="MD139" s="18">
        <v>256.36914938986303</v>
      </c>
      <c r="ME139" s="18">
        <v>251.6488087826967</v>
      </c>
      <c r="MF139" s="18">
        <v>248.04100291967393</v>
      </c>
      <c r="MG139" s="18">
        <v>244.31651907980444</v>
      </c>
      <c r="MH139" s="18">
        <v>248.56912428855895</v>
      </c>
      <c r="MI139" s="18">
        <v>250.06546816706657</v>
      </c>
      <c r="MJ139" s="18">
        <v>244.84873441278936</v>
      </c>
      <c r="MK139" s="18">
        <v>249.97335397481916</v>
      </c>
      <c r="ML139" s="18">
        <v>256.72430077552792</v>
      </c>
      <c r="MM139" s="18">
        <v>264.0074629092216</v>
      </c>
      <c r="MN139" s="18">
        <v>266.5764253818989</v>
      </c>
      <c r="MO139" s="18">
        <v>262.82021332025528</v>
      </c>
      <c r="MP139" s="18">
        <v>264.76894023180006</v>
      </c>
      <c r="MQ139" s="18">
        <v>266.13837122321127</v>
      </c>
      <c r="MR139" s="18">
        <v>268.96934739828112</v>
      </c>
      <c r="MS139" s="18">
        <v>269.04508573412897</v>
      </c>
      <c r="MT139" s="18">
        <v>265.48743093132975</v>
      </c>
      <c r="MU139" s="18">
        <v>261.18774513542655</v>
      </c>
      <c r="MV139" s="18">
        <v>266.2366263616085</v>
      </c>
      <c r="MW139" s="18">
        <v>274.4173901242018</v>
      </c>
      <c r="MX139" s="18">
        <v>268.57632684469223</v>
      </c>
      <c r="MY139" s="18">
        <v>249.50254810333254</v>
      </c>
      <c r="MZ139" s="18">
        <v>235.70281861364842</v>
      </c>
      <c r="NA139" s="18">
        <v>239.36998695611953</v>
      </c>
      <c r="NB139" s="18">
        <v>245.65729232251644</v>
      </c>
      <c r="NC139" s="18">
        <v>246.40751124382021</v>
      </c>
      <c r="ND139" s="18">
        <v>252.77055494606495</v>
      </c>
      <c r="NE139" s="18">
        <v>264.20192620396614</v>
      </c>
      <c r="NF139" s="18">
        <v>267.90594022333624</v>
      </c>
      <c r="NG139" s="18">
        <v>265.6256022197008</v>
      </c>
      <c r="NH139" s="18">
        <v>263.10679080724714</v>
      </c>
      <c r="NI139" s="18">
        <v>265.69417611837389</v>
      </c>
      <c r="NJ139" s="18">
        <v>264.39229553461075</v>
      </c>
      <c r="NK139" s="18">
        <v>261.73735981583593</v>
      </c>
      <c r="NL139" s="18">
        <v>253.68350894033907</v>
      </c>
      <c r="NM139" s="18">
        <v>253.54840812504293</v>
      </c>
      <c r="NN139" s="18">
        <v>260.98304693043229</v>
      </c>
      <c r="NO139" s="18">
        <v>265.07701103031633</v>
      </c>
      <c r="NP139" s="18">
        <v>318.83178315281867</v>
      </c>
      <c r="NQ139" s="18">
        <v>323.96561413407323</v>
      </c>
      <c r="NR139" s="18">
        <v>321.56143371641633</v>
      </c>
      <c r="NS139" s="18">
        <v>359.94030017077921</v>
      </c>
      <c r="NT139" s="18">
        <v>380.27092589080337</v>
      </c>
      <c r="NU139" s="18">
        <v>396.33768800079821</v>
      </c>
      <c r="NV139" s="18">
        <v>403.81121946513656</v>
      </c>
      <c r="NW139" s="18">
        <v>407.15905860781675</v>
      </c>
      <c r="NX139" s="18">
        <v>401.85737509846689</v>
      </c>
      <c r="NY139" s="18">
        <v>383.30045932471751</v>
      </c>
      <c r="NZ139" s="18">
        <v>381.47557482719424</v>
      </c>
      <c r="OA139" s="18">
        <v>379.26688119530678</v>
      </c>
      <c r="OB139" s="18">
        <v>377.23218103766442</v>
      </c>
      <c r="OC139" s="18">
        <v>372.7840890431404</v>
      </c>
      <c r="OD139" s="18">
        <v>371.27239279925823</v>
      </c>
      <c r="OE139" s="18">
        <v>369.91217322707178</v>
      </c>
      <c r="OF139" s="18">
        <v>361.34555334806447</v>
      </c>
      <c r="OG139" s="18">
        <v>360.99347243547442</v>
      </c>
      <c r="OH139" s="18">
        <v>355.22712400078774</v>
      </c>
      <c r="OI139" s="18">
        <v>363.92270374894139</v>
      </c>
      <c r="OJ139" s="18">
        <v>364.69032201766964</v>
      </c>
      <c r="OK139" s="18">
        <v>377.59756733357904</v>
      </c>
      <c r="OL139" s="18">
        <v>394.08703123688696</v>
      </c>
      <c r="OM139" s="18">
        <v>399.56987265765667</v>
      </c>
      <c r="ON139" s="18">
        <v>399.60364786148074</v>
      </c>
      <c r="OO139" s="18">
        <v>397.67743775248528</v>
      </c>
      <c r="OP139" s="18">
        <v>384.48873240470886</v>
      </c>
      <c r="OQ139" s="18">
        <v>364.41807340502737</v>
      </c>
      <c r="OR139" s="18">
        <v>351.76567735433576</v>
      </c>
      <c r="OS139" s="18">
        <v>351.50571063399315</v>
      </c>
      <c r="OT139" s="18">
        <v>341.46526367902754</v>
      </c>
      <c r="OU139" s="18">
        <v>322.7271899938583</v>
      </c>
      <c r="OV139" s="18">
        <v>310.99081841051577</v>
      </c>
      <c r="OW139" s="18">
        <v>303.99321027278904</v>
      </c>
      <c r="OX139" s="18">
        <v>307.09848204255104</v>
      </c>
      <c r="OY139" s="18">
        <v>308.33485920071598</v>
      </c>
      <c r="OZ139" s="18">
        <v>309.60194108963009</v>
      </c>
      <c r="PA139" s="18">
        <v>307.6255799204111</v>
      </c>
      <c r="PB139" s="18">
        <v>271.82693434000015</v>
      </c>
      <c r="PC139" s="18">
        <v>243.20398433566095</v>
      </c>
      <c r="PD139" s="18">
        <v>217.6668597716093</v>
      </c>
      <c r="PE139" s="18">
        <v>205.78003500759601</v>
      </c>
      <c r="PF139" s="18">
        <v>199.58689081549645</v>
      </c>
      <c r="PG139" s="18">
        <v>197.26151920676233</v>
      </c>
      <c r="PH139" s="18">
        <v>195.35987288236618</v>
      </c>
      <c r="PI139" s="18">
        <v>190.95476751089097</v>
      </c>
      <c r="PJ139" s="18">
        <v>193.53498838484285</v>
      </c>
      <c r="PK139" s="18">
        <v>195.16336260557173</v>
      </c>
      <c r="PL139" s="18">
        <v>197.12846537351609</v>
      </c>
      <c r="PM139" s="18">
        <v>197.78861708462239</v>
      </c>
      <c r="PN139" s="18">
        <v>201.07607025682927</v>
      </c>
      <c r="PO139" s="18">
        <v>202.30528297781945</v>
      </c>
      <c r="PP139" s="18">
        <v>204.29802000343801</v>
      </c>
      <c r="PQ139" s="18">
        <v>204.34510059058667</v>
      </c>
      <c r="PR139" s="18">
        <v>204.83535279154776</v>
      </c>
      <c r="PS139" s="18">
        <v>201.40154040277005</v>
      </c>
      <c r="PT139" s="18">
        <v>197.5757309514284</v>
      </c>
      <c r="PU139" s="18">
        <v>189.07973195314409</v>
      </c>
      <c r="PV139" s="18">
        <v>184.08816622436046</v>
      </c>
      <c r="PW139" s="18">
        <v>186.87001483023167</v>
      </c>
      <c r="PX139" s="18">
        <v>186.59776621758937</v>
      </c>
      <c r="PY139" s="18">
        <v>185.76669150531291</v>
      </c>
      <c r="PZ139" s="18">
        <v>186.46368889331816</v>
      </c>
      <c r="QA139" s="18">
        <v>185.38492935299874</v>
      </c>
      <c r="QB139" s="18">
        <v>185.7318928104639</v>
      </c>
      <c r="QC139" s="18">
        <v>185.62237927079201</v>
      </c>
      <c r="QD139" s="18">
        <v>178.58485498309133</v>
      </c>
      <c r="QE139" s="18">
        <v>179.70148369133472</v>
      </c>
      <c r="QF139" s="18">
        <v>179.85807781815527</v>
      </c>
      <c r="QG139" s="18">
        <v>177.76503867208959</v>
      </c>
      <c r="QH139" s="18">
        <v>177.41602823257446</v>
      </c>
      <c r="QI139" s="18">
        <v>179.83965497970581</v>
      </c>
      <c r="QJ139" s="18">
        <v>183.20489346981049</v>
      </c>
      <c r="QK139" s="18">
        <v>181.2316027736664</v>
      </c>
      <c r="QL139" s="18">
        <v>180.95321321487427</v>
      </c>
      <c r="QM139" s="18">
        <v>178.3402406281233</v>
      </c>
      <c r="QN139" s="18">
        <v>178.75680147528649</v>
      </c>
      <c r="QO139" s="18">
        <v>178.73121419966219</v>
      </c>
      <c r="QP139" s="18">
        <v>172.10820377707481</v>
      </c>
      <c r="QQ139" s="18">
        <v>169.37445924937725</v>
      </c>
      <c r="QR139" s="18">
        <v>168.16059889376163</v>
      </c>
      <c r="QS139" s="18">
        <v>165.94781129777434</v>
      </c>
      <c r="QT139" s="18">
        <v>169.55868763387204</v>
      </c>
      <c r="QU139" s="18">
        <v>170.56784978449343</v>
      </c>
      <c r="QV139" s="18">
        <v>177.22361191987991</v>
      </c>
      <c r="QW139" s="18">
        <v>178.35559299349785</v>
      </c>
      <c r="QX139" s="18">
        <v>190.65181416749957</v>
      </c>
      <c r="QY139" s="18">
        <v>170.97622270345687</v>
      </c>
      <c r="QZ139" s="18">
        <v>171.80729741573333</v>
      </c>
      <c r="RA139" s="18">
        <v>172.78882530868054</v>
      </c>
      <c r="RB139" s="18">
        <v>175.94834210276602</v>
      </c>
      <c r="RC139" s="18">
        <v>174.50829023063181</v>
      </c>
      <c r="RD139" s="18">
        <v>174.78360931634901</v>
      </c>
      <c r="RE139" s="18">
        <v>171.47978028774261</v>
      </c>
      <c r="RF139" s="18">
        <v>168.66108600497245</v>
      </c>
      <c r="RG139" s="18">
        <v>165.39205567121505</v>
      </c>
      <c r="RH139" s="18">
        <v>163.90697019398215</v>
      </c>
      <c r="RI139" s="18">
        <v>162.53549222052098</v>
      </c>
      <c r="RJ139" s="18">
        <v>163.32869776487351</v>
      </c>
      <c r="RK139" s="18">
        <v>163.58968797624112</v>
      </c>
      <c r="RL139" s="18">
        <v>163.50269123911858</v>
      </c>
      <c r="RM139" s="18">
        <v>164.22425241172314</v>
      </c>
      <c r="RN139" s="18">
        <v>163.82816138505936</v>
      </c>
      <c r="RO139" s="18">
        <v>168.14319954633712</v>
      </c>
      <c r="RP139" s="18">
        <v>166.38586545646191</v>
      </c>
      <c r="RQ139" s="18">
        <v>168.14627001941204</v>
      </c>
      <c r="RR139" s="18">
        <v>167.5331988954544</v>
      </c>
      <c r="RS139" s="18">
        <v>156.41399240016938</v>
      </c>
      <c r="RT139" s="18">
        <v>156.34439501047135</v>
      </c>
      <c r="RU139" s="18">
        <v>153.49397250592708</v>
      </c>
      <c r="RV139" s="18">
        <v>153.21865342020988</v>
      </c>
      <c r="RW139" s="18">
        <v>153.00679077804088</v>
      </c>
      <c r="RX139" s="18">
        <v>153.11221035361291</v>
      </c>
      <c r="RY139" s="18">
        <v>153.68843580067158</v>
      </c>
      <c r="RZ139" s="18">
        <v>152.56464265525341</v>
      </c>
      <c r="SA139" s="18">
        <v>152.00991051971911</v>
      </c>
      <c r="SB139" s="18">
        <v>151.43675554573537</v>
      </c>
      <c r="SC139" s="18">
        <v>152.92798196911812</v>
      </c>
      <c r="SD139" s="18">
        <v>154.1183020311594</v>
      </c>
      <c r="SE139" s="18">
        <v>156.28196205794811</v>
      </c>
      <c r="SF139" s="18">
        <v>159.70246906340122</v>
      </c>
      <c r="SG139" s="18">
        <v>161.56419923782349</v>
      </c>
      <c r="SH139" s="18">
        <v>162.94898259460928</v>
      </c>
      <c r="SI139" s="18">
        <v>163.85272516965867</v>
      </c>
      <c r="SJ139" s="18">
        <v>164.9529780215025</v>
      </c>
      <c r="SK139" s="18">
        <v>163.99191994905473</v>
      </c>
      <c r="SL139" s="18">
        <v>164.46989025771617</v>
      </c>
      <c r="SM139" s="18">
        <v>164.67254148066044</v>
      </c>
      <c r="SN139" s="18">
        <v>164.99698813557626</v>
      </c>
      <c r="SO139" s="18">
        <v>166.02150265157223</v>
      </c>
      <c r="SP139" s="5">
        <v>166.54553005635739</v>
      </c>
      <c r="SQ139" s="5">
        <v>167.8474106401205</v>
      </c>
      <c r="SR139" s="5">
        <v>167.8156824183464</v>
      </c>
      <c r="SS139" s="5">
        <v>172.00483118355274</v>
      </c>
    </row>
    <row r="140" spans="1:513" x14ac:dyDescent="0.25">
      <c r="A140" s="5" t="s">
        <v>357</v>
      </c>
      <c r="B140" s="5" t="str">
        <f ca="1">_xlfn.XLOOKUP(A140,bonds[worksheet get],bonds[unique lookup],"-")</f>
        <v>SSELN 3 1/8 PERP nc-27</v>
      </c>
      <c r="C140" s="5" t="str">
        <f ca="1">_xlfn.XLOOKUP(A140,bonds[worksheet get],bonds[ID_ISIN],"-")</f>
        <v>XS2195190520</v>
      </c>
      <c r="D140" s="18">
        <f ca="1">_xll.BDH(A140,"blp_i_sprd_mid","-2AY",,"Dates=H","Fill=C","Sort=R","Dir=H","factor="&amp;_xlfn.XLOOKUP(A140,bonds[worksheet get],bonds[yas/blp factor]),"cols=5;rows=1")</f>
        <v>329.86944446492191</v>
      </c>
      <c r="E140" s="18">
        <v>331.5360075035095</v>
      </c>
      <c r="F140" s="18">
        <v>333.4026381337643</v>
      </c>
      <c r="G140" s="18">
        <v>333.51467598509788</v>
      </c>
      <c r="H140" s="18">
        <v>332.81143840038777</v>
      </c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/>
      <c r="BU140" s="18"/>
      <c r="BV140" s="18"/>
      <c r="BW140" s="18"/>
      <c r="BX140" s="18"/>
      <c r="BY140" s="18"/>
      <c r="BZ140" s="18"/>
      <c r="CA140" s="18"/>
      <c r="CB140" s="18"/>
      <c r="CC140" s="18"/>
      <c r="CD140" s="18"/>
      <c r="CE140" s="18"/>
      <c r="CF140" s="18"/>
      <c r="CG140" s="18"/>
      <c r="CH140" s="18"/>
      <c r="CI140" s="18"/>
      <c r="CJ140" s="18"/>
      <c r="CK140" s="18"/>
      <c r="CL140" s="18"/>
      <c r="CM140" s="18"/>
      <c r="CN140" s="18"/>
      <c r="CO140" s="18"/>
      <c r="CP140" s="18"/>
      <c r="CQ140" s="18"/>
      <c r="CR140" s="18"/>
      <c r="CS140" s="18"/>
      <c r="CT140" s="18"/>
      <c r="CU140" s="18"/>
      <c r="CV140" s="18"/>
      <c r="CW140" s="18"/>
      <c r="CX140" s="18"/>
      <c r="CY140" s="18"/>
      <c r="CZ140" s="18"/>
      <c r="DA140" s="18"/>
      <c r="DB140" s="18"/>
      <c r="DC140" s="18"/>
      <c r="DD140" s="18"/>
      <c r="DE140" s="18"/>
      <c r="DF140" s="18"/>
      <c r="DG140" s="18"/>
      <c r="DH140" s="18"/>
      <c r="DI140" s="18"/>
      <c r="DJ140" s="18"/>
      <c r="DK140" s="18"/>
      <c r="DL140" s="18"/>
      <c r="DM140" s="18"/>
      <c r="DN140" s="18"/>
      <c r="DO140" s="18"/>
      <c r="DP140" s="18"/>
      <c r="DQ140" s="18"/>
      <c r="DR140" s="18"/>
      <c r="DS140" s="18"/>
      <c r="DT140" s="18"/>
      <c r="DU140" s="18"/>
      <c r="DV140" s="18"/>
      <c r="DW140" s="18"/>
      <c r="DX140" s="18"/>
      <c r="DY140" s="18"/>
      <c r="DZ140" s="18"/>
      <c r="EA140" s="18"/>
      <c r="EB140" s="18"/>
      <c r="EC140" s="18"/>
      <c r="ED140" s="18"/>
      <c r="EE140" s="18"/>
      <c r="EF140" s="18"/>
      <c r="EG140" s="18"/>
      <c r="EH140" s="18"/>
      <c r="EI140" s="18"/>
      <c r="EJ140" s="18"/>
      <c r="EK140" s="18"/>
      <c r="EL140" s="18"/>
      <c r="EM140" s="18"/>
      <c r="EN140" s="18"/>
      <c r="EO140" s="18"/>
      <c r="EP140" s="18"/>
      <c r="EQ140" s="18"/>
      <c r="ER140" s="18"/>
      <c r="ES140" s="18"/>
      <c r="ET140" s="18"/>
      <c r="EU140" s="18"/>
      <c r="EV140" s="18"/>
      <c r="EW140" s="18"/>
      <c r="EX140" s="18"/>
      <c r="EY140" s="18"/>
      <c r="EZ140" s="18"/>
      <c r="FA140" s="18"/>
      <c r="FB140" s="18"/>
      <c r="FC140" s="18"/>
      <c r="FD140" s="18"/>
      <c r="FE140" s="18"/>
      <c r="FF140" s="18"/>
      <c r="FG140" s="18"/>
      <c r="FH140" s="18"/>
      <c r="FI140" s="18"/>
      <c r="FJ140" s="18"/>
      <c r="FK140" s="18"/>
      <c r="FL140" s="18"/>
      <c r="FM140" s="18"/>
      <c r="FN140" s="18"/>
      <c r="FO140" s="18"/>
      <c r="FP140" s="18"/>
      <c r="FQ140" s="18"/>
      <c r="FR140" s="18"/>
      <c r="FS140" s="18"/>
      <c r="FT140" s="18"/>
      <c r="FU140" s="18"/>
      <c r="FV140" s="18"/>
      <c r="FW140" s="18"/>
      <c r="FX140" s="18"/>
      <c r="FY140" s="18"/>
      <c r="FZ140" s="18"/>
      <c r="GA140" s="18"/>
      <c r="GB140" s="18"/>
      <c r="GC140" s="18"/>
      <c r="GD140" s="18"/>
      <c r="GE140" s="18"/>
      <c r="GF140" s="18"/>
      <c r="GG140" s="18"/>
      <c r="GH140" s="18"/>
      <c r="GI140" s="18"/>
      <c r="GJ140" s="18"/>
      <c r="GK140" s="18"/>
      <c r="GL140" s="18"/>
      <c r="GM140" s="18"/>
      <c r="GN140" s="18"/>
      <c r="GO140" s="18"/>
      <c r="GP140" s="18"/>
      <c r="GQ140" s="18"/>
      <c r="GR140" s="18"/>
      <c r="GS140" s="18"/>
      <c r="GT140" s="18"/>
      <c r="GU140" s="18"/>
      <c r="GV140" s="18"/>
      <c r="GW140" s="18"/>
      <c r="GX140" s="18"/>
      <c r="GY140" s="18"/>
      <c r="GZ140" s="18"/>
      <c r="HA140" s="18"/>
      <c r="HB140" s="18"/>
      <c r="HC140" s="18"/>
      <c r="HD140" s="18"/>
      <c r="HE140" s="18"/>
      <c r="HF140" s="18"/>
      <c r="HG140" s="18"/>
      <c r="HH140" s="18"/>
      <c r="HI140" s="18"/>
      <c r="HJ140" s="18"/>
      <c r="HK140" s="18"/>
      <c r="HL140" s="18"/>
      <c r="HM140" s="18"/>
      <c r="HN140" s="18"/>
      <c r="HO140" s="18"/>
      <c r="HP140" s="18"/>
      <c r="HQ140" s="18"/>
      <c r="HR140" s="18"/>
      <c r="HS140" s="18"/>
      <c r="HT140" s="18"/>
      <c r="HU140" s="18"/>
      <c r="HV140" s="18"/>
      <c r="HW140" s="18"/>
      <c r="HX140" s="18"/>
      <c r="HY140" s="18"/>
      <c r="HZ140" s="18"/>
      <c r="IA140" s="18"/>
      <c r="IB140" s="18"/>
      <c r="IC140" s="18"/>
      <c r="ID140" s="18"/>
      <c r="IE140" s="18"/>
      <c r="IF140" s="18"/>
      <c r="IG140" s="18"/>
      <c r="IH140" s="18"/>
      <c r="II140" s="18"/>
      <c r="IJ140" s="18"/>
      <c r="IK140" s="18"/>
      <c r="IL140" s="18"/>
      <c r="IM140" s="18"/>
      <c r="IN140" s="18"/>
      <c r="IO140" s="18"/>
      <c r="IP140" s="18"/>
      <c r="IQ140" s="18"/>
      <c r="IR140" s="18"/>
      <c r="IS140" s="18"/>
      <c r="IT140" s="18"/>
      <c r="IU140" s="18"/>
      <c r="IV140" s="18"/>
      <c r="IW140" s="18"/>
      <c r="IX140" s="18"/>
      <c r="IY140" s="18"/>
      <c r="IZ140" s="18"/>
      <c r="JA140" s="18"/>
      <c r="JB140" s="18"/>
      <c r="JC140" s="18"/>
      <c r="JD140" s="18"/>
      <c r="JE140" s="18"/>
      <c r="JF140" s="18"/>
      <c r="JG140" s="18"/>
      <c r="JH140" s="18"/>
      <c r="JI140" s="18"/>
      <c r="JJ140" s="18"/>
      <c r="JK140" s="18"/>
      <c r="JL140" s="18"/>
      <c r="JM140" s="18"/>
      <c r="JN140" s="18"/>
      <c r="JO140" s="18"/>
      <c r="JP140" s="18"/>
      <c r="JQ140" s="18"/>
      <c r="JR140" s="18"/>
      <c r="JS140" s="18"/>
      <c r="JT140" s="18"/>
      <c r="JU140" s="18"/>
      <c r="JV140" s="18"/>
      <c r="JW140" s="18"/>
      <c r="JX140" s="18"/>
      <c r="JY140" s="18"/>
      <c r="JZ140" s="18"/>
      <c r="KA140" s="18"/>
      <c r="KB140" s="18"/>
      <c r="KC140" s="18"/>
      <c r="KD140" s="18"/>
      <c r="KE140" s="18"/>
      <c r="KF140" s="18"/>
      <c r="KG140" s="18"/>
      <c r="KH140" s="18"/>
      <c r="KI140" s="18"/>
      <c r="KJ140" s="18"/>
      <c r="KK140" s="18"/>
      <c r="KL140" s="18"/>
      <c r="KM140" s="18"/>
      <c r="KN140" s="18"/>
      <c r="KO140" s="18"/>
      <c r="KP140" s="18"/>
      <c r="KQ140" s="18"/>
      <c r="KR140" s="18"/>
      <c r="KS140" s="18"/>
      <c r="KT140" s="18"/>
      <c r="KU140" s="18"/>
      <c r="KV140" s="18"/>
      <c r="KW140" s="18"/>
      <c r="KX140" s="18"/>
      <c r="KY140" s="18"/>
      <c r="KZ140" s="18"/>
      <c r="LA140" s="18"/>
      <c r="LB140" s="18"/>
      <c r="LC140" s="18"/>
      <c r="LD140" s="18"/>
      <c r="LE140" s="18"/>
      <c r="LF140" s="18"/>
      <c r="LG140" s="18"/>
      <c r="LH140" s="18"/>
      <c r="LI140" s="18"/>
      <c r="LJ140" s="18"/>
      <c r="LK140" s="18"/>
      <c r="LL140" s="18"/>
      <c r="LM140" s="18"/>
      <c r="LN140" s="18"/>
      <c r="LO140" s="18"/>
      <c r="LP140" s="18"/>
      <c r="LQ140" s="18"/>
      <c r="LR140" s="18"/>
      <c r="LS140" s="18"/>
      <c r="LT140" s="18"/>
      <c r="LU140" s="18"/>
      <c r="LV140" s="18"/>
      <c r="LW140" s="18"/>
      <c r="LX140" s="18"/>
      <c r="LY140" s="18"/>
      <c r="LZ140" s="18"/>
      <c r="MA140" s="18"/>
      <c r="MB140" s="18"/>
      <c r="MC140" s="18"/>
      <c r="MD140" s="18"/>
      <c r="ME140" s="18"/>
      <c r="MF140" s="18"/>
      <c r="MG140" s="18"/>
      <c r="MH140" s="18"/>
      <c r="MI140" s="18"/>
      <c r="MJ140" s="18"/>
      <c r="MK140" s="18"/>
      <c r="ML140" s="18"/>
      <c r="MM140" s="18"/>
      <c r="MN140" s="18"/>
      <c r="MO140" s="18"/>
      <c r="MP140" s="18"/>
      <c r="MQ140" s="18"/>
      <c r="MR140" s="18"/>
      <c r="MS140" s="18"/>
      <c r="MT140" s="18"/>
      <c r="MU140" s="18"/>
      <c r="MV140" s="18"/>
      <c r="MW140" s="18"/>
      <c r="MX140" s="18"/>
      <c r="MY140" s="18"/>
      <c r="MZ140" s="18"/>
      <c r="NA140" s="18"/>
      <c r="NB140" s="18"/>
      <c r="NC140" s="18"/>
      <c r="ND140" s="18"/>
      <c r="NE140" s="18"/>
      <c r="NF140" s="18"/>
      <c r="NG140" s="18"/>
      <c r="NH140" s="18"/>
      <c r="NI140" s="18"/>
      <c r="NJ140" s="18"/>
      <c r="NK140" s="18"/>
      <c r="NL140" s="18"/>
      <c r="NM140" s="18"/>
      <c r="NN140" s="18"/>
      <c r="NO140" s="18"/>
      <c r="NP140" s="18"/>
      <c r="NQ140" s="18"/>
      <c r="NR140" s="18"/>
      <c r="NS140" s="18"/>
      <c r="NT140" s="18"/>
      <c r="NU140" s="18"/>
      <c r="NV140" s="18"/>
      <c r="NW140" s="18"/>
      <c r="NX140" s="18"/>
      <c r="NY140" s="18"/>
      <c r="NZ140" s="18"/>
      <c r="OA140" s="18"/>
      <c r="OB140" s="18"/>
      <c r="OC140" s="18"/>
      <c r="OD140" s="18"/>
      <c r="OE140" s="18"/>
      <c r="OF140" s="18"/>
      <c r="OG140" s="18"/>
      <c r="OH140" s="18"/>
      <c r="OI140" s="18"/>
      <c r="OJ140" s="18"/>
      <c r="OK140" s="18"/>
      <c r="OL140" s="18"/>
      <c r="OM140" s="18"/>
      <c r="ON140" s="18"/>
      <c r="OO140" s="18"/>
      <c r="OP140" s="18"/>
      <c r="OQ140" s="18"/>
      <c r="OR140" s="18"/>
      <c r="OS140" s="18"/>
      <c r="OT140" s="18"/>
      <c r="OU140" s="18"/>
      <c r="OV140" s="18"/>
      <c r="OW140" s="18"/>
      <c r="OX140" s="18"/>
      <c r="OY140" s="18"/>
      <c r="OZ140" s="18"/>
      <c r="PA140" s="18"/>
      <c r="PB140" s="18"/>
      <c r="PC140" s="18"/>
      <c r="PD140" s="18"/>
      <c r="PE140" s="18"/>
      <c r="PF140" s="18"/>
      <c r="PG140" s="18"/>
      <c r="PH140" s="18"/>
      <c r="PI140" s="18"/>
      <c r="PJ140" s="18"/>
      <c r="PK140" s="18"/>
      <c r="PL140" s="18"/>
      <c r="PM140" s="18"/>
      <c r="PN140" s="18"/>
      <c r="PO140" s="18"/>
      <c r="PP140" s="18"/>
      <c r="PQ140" s="18"/>
      <c r="PR140" s="18"/>
      <c r="PS140" s="18"/>
      <c r="PT140" s="18"/>
      <c r="PU140" s="18"/>
      <c r="PV140" s="18"/>
      <c r="PW140" s="18"/>
      <c r="PX140" s="18"/>
      <c r="PY140" s="18"/>
      <c r="PZ140" s="18"/>
      <c r="QA140" s="18"/>
      <c r="QB140" s="18"/>
      <c r="QC140" s="18"/>
      <c r="QD140" s="18"/>
      <c r="QE140" s="18"/>
      <c r="QF140" s="18"/>
      <c r="QG140" s="18"/>
      <c r="QH140" s="18"/>
      <c r="QI140" s="18"/>
      <c r="QJ140" s="18"/>
      <c r="QK140" s="18"/>
      <c r="QL140" s="18"/>
      <c r="QM140" s="18"/>
      <c r="QN140" s="18"/>
      <c r="QO140" s="18"/>
      <c r="QP140" s="18"/>
      <c r="QQ140" s="18"/>
      <c r="QR140" s="18"/>
      <c r="QS140" s="18"/>
      <c r="QT140" s="18"/>
      <c r="QU140" s="18"/>
      <c r="QV140" s="18"/>
      <c r="QW140" s="18"/>
      <c r="QX140" s="18"/>
      <c r="QY140" s="18"/>
      <c r="QZ140" s="18"/>
      <c r="RA140" s="18"/>
      <c r="RB140" s="18"/>
      <c r="RC140" s="18"/>
      <c r="RD140" s="18"/>
      <c r="RE140" s="18"/>
      <c r="RF140" s="18"/>
      <c r="RG140" s="18"/>
      <c r="RH140" s="18"/>
      <c r="RI140" s="18"/>
      <c r="RJ140" s="18"/>
      <c r="RK140" s="18"/>
      <c r="RL140" s="18"/>
      <c r="RM140" s="18"/>
      <c r="RN140" s="18"/>
      <c r="RO140" s="18"/>
      <c r="RP140" s="18"/>
      <c r="RQ140" s="18"/>
      <c r="RR140" s="18"/>
      <c r="RS140" s="18"/>
      <c r="RT140" s="18"/>
      <c r="RU140" s="18"/>
      <c r="RV140" s="18"/>
      <c r="RW140" s="18"/>
      <c r="RX140" s="18"/>
      <c r="RY140" s="18"/>
      <c r="RZ140" s="18"/>
      <c r="SA140" s="18"/>
      <c r="SB140" s="18"/>
      <c r="SC140" s="18"/>
      <c r="SD140" s="18"/>
      <c r="SE140" s="18"/>
      <c r="SF140" s="18"/>
      <c r="SG140" s="18"/>
      <c r="SH140" s="18"/>
      <c r="SI140" s="18"/>
      <c r="SJ140" s="18"/>
      <c r="SK140" s="18"/>
      <c r="SL140" s="18"/>
      <c r="SM140" s="18"/>
      <c r="SN140" s="18"/>
      <c r="SO140" s="18"/>
    </row>
    <row r="141" spans="1:513" x14ac:dyDescent="0.25">
      <c r="A141" s="5" t="s">
        <v>358</v>
      </c>
      <c r="B141" s="5" t="str">
        <f ca="1">_xlfn.XLOOKUP(A141,bonds[worksheet get],bonds[unique lookup],"-")</f>
        <v>SSELN 4 3/4 09/16/77 nc-22</v>
      </c>
      <c r="C141" s="5" t="str">
        <f ca="1">_xlfn.XLOOKUP(A141,bonds[worksheet get],bonds[ID_ISIN],"-")</f>
        <v>XS1572343744</v>
      </c>
      <c r="D141" s="18">
        <f ca="1">_xll.BDH(A141,"blp_i_sprd_mid","-2AY",,"Dates=H","Fill=C","Sort=R","Dir=H","factor="&amp;_xlfn.XLOOKUP(A141,bonds[worksheet get],bonds[yas/blp factor]),"cols=444;rows=1")</f>
        <v>366.9342252475023</v>
      </c>
      <c r="E141" s="18">
        <v>415.27137681543826</v>
      </c>
      <c r="F141" s="18">
        <v>423.78585302531718</v>
      </c>
      <c r="G141" s="18">
        <v>424.35836013734337</v>
      </c>
      <c r="H141" s="18">
        <v>422.27518644869326</v>
      </c>
      <c r="I141" s="18">
        <v>441.72789160549644</v>
      </c>
      <c r="J141" s="18">
        <v>441.79161958694459</v>
      </c>
      <c r="K141" s="18">
        <v>434.64259373366832</v>
      </c>
      <c r="L141" s="18">
        <v>223.02495120644571</v>
      </c>
      <c r="M141" s="18">
        <v>217.2058551955223</v>
      </c>
      <c r="N141" s="18">
        <v>211.70539909183978</v>
      </c>
      <c r="O141" s="18">
        <v>217.57464171111585</v>
      </c>
      <c r="P141" s="18">
        <v>452.43732665181159</v>
      </c>
      <c r="Q141" s="18">
        <v>450.39803124547007</v>
      </c>
      <c r="R141" s="18">
        <v>445.90364147186278</v>
      </c>
      <c r="S141" s="18">
        <v>398.49002327442173</v>
      </c>
      <c r="T141" s="18">
        <v>454.42125184476373</v>
      </c>
      <c r="U141" s="18">
        <v>469.66791022598744</v>
      </c>
      <c r="V141" s="18">
        <v>467.64637507677077</v>
      </c>
      <c r="W141" s="18">
        <v>470.38145467400551</v>
      </c>
      <c r="X141" s="18">
        <v>427.09866333961486</v>
      </c>
      <c r="Y141" s="18">
        <v>490.3126420521736</v>
      </c>
      <c r="Z141" s="18">
        <v>490.26562960684299</v>
      </c>
      <c r="AA141" s="18">
        <v>502.17231492757799</v>
      </c>
      <c r="AB141" s="18">
        <v>506.63745251297951</v>
      </c>
      <c r="AC141" s="18">
        <v>504.69636088132859</v>
      </c>
      <c r="AD141" s="18">
        <v>511.8558339446783</v>
      </c>
      <c r="AE141" s="18">
        <v>521.79635432958605</v>
      </c>
      <c r="AF141" s="18">
        <v>515.0223833179474</v>
      </c>
      <c r="AG141" s="18">
        <v>513.67887210249899</v>
      </c>
      <c r="AH141" s="18">
        <v>507.41054605841634</v>
      </c>
      <c r="AI141" s="18">
        <v>241.09653519153596</v>
      </c>
      <c r="AJ141" s="18">
        <v>245.62331131637097</v>
      </c>
      <c r="AK141" s="18">
        <v>503.11465327620505</v>
      </c>
      <c r="AL141" s="18">
        <v>492.75833393037323</v>
      </c>
      <c r="AM141" s="18">
        <v>464.63131024956704</v>
      </c>
      <c r="AN141" s="18">
        <v>512.4753535020352</v>
      </c>
      <c r="AO141" s="18">
        <v>508.00081342756749</v>
      </c>
      <c r="AP141" s="18">
        <v>486.23718540251258</v>
      </c>
      <c r="AQ141" s="18">
        <v>492.51177977263927</v>
      </c>
      <c r="AR141" s="18">
        <v>488.2587205517292</v>
      </c>
      <c r="AS141" s="18">
        <v>530.25337088406081</v>
      </c>
      <c r="AT141" s="18">
        <v>570.18156306385993</v>
      </c>
      <c r="AU141" s="18">
        <v>574.37193902432921</v>
      </c>
      <c r="AV141" s="18">
        <v>793.85633073687552</v>
      </c>
      <c r="AW141" s="18">
        <v>664.46763397693633</v>
      </c>
      <c r="AX141" s="18">
        <v>663.56708446860318</v>
      </c>
      <c r="AY141" s="18">
        <v>657.32174228668214</v>
      </c>
      <c r="AZ141" s="18">
        <v>750.18908207178117</v>
      </c>
      <c r="BA141" s="18">
        <v>442.12593030929565</v>
      </c>
      <c r="BB141" s="18">
        <v>440.29244494140147</v>
      </c>
      <c r="BC141" s="18">
        <v>436.03102795243262</v>
      </c>
      <c r="BD141" s="18">
        <v>449.59255134880539</v>
      </c>
      <c r="BE141" s="18">
        <v>454.03992867708206</v>
      </c>
      <c r="BF141" s="18">
        <v>443.17378547966479</v>
      </c>
      <c r="BG141" s="18">
        <v>445.45650088071818</v>
      </c>
      <c r="BH141" s="18">
        <v>382.10566371619706</v>
      </c>
      <c r="BI141" s="18">
        <v>340.88619637131688</v>
      </c>
      <c r="BJ141" s="18">
        <v>238.33533756911757</v>
      </c>
      <c r="BK141" s="18">
        <v>159.33144555151463</v>
      </c>
      <c r="BL141" s="18">
        <v>138.6501484900713</v>
      </c>
      <c r="BM141" s="18">
        <v>138.46941175580025</v>
      </c>
      <c r="BN141" s="18">
        <v>143.41094212055205</v>
      </c>
      <c r="BO141" s="18">
        <v>143.73585035383701</v>
      </c>
      <c r="BP141" s="18">
        <v>139.90694786190988</v>
      </c>
      <c r="BQ141" s="18">
        <v>139.68755645036697</v>
      </c>
      <c r="BR141" s="18">
        <v>145.4324772697687</v>
      </c>
      <c r="BS141" s="18">
        <v>145.22666723132133</v>
      </c>
      <c r="BT141" s="18">
        <v>136.09580562710764</v>
      </c>
      <c r="BU141" s="18">
        <v>160.37303239583972</v>
      </c>
      <c r="BV141" s="18">
        <v>170.04401476085184</v>
      </c>
      <c r="BW141" s="18">
        <v>179.01085516691208</v>
      </c>
      <c r="BX141" s="18">
        <v>176.61739933907984</v>
      </c>
      <c r="BY141" s="18">
        <v>154.79631165862082</v>
      </c>
      <c r="BZ141" s="18">
        <v>185.89765604734421</v>
      </c>
      <c r="CA141" s="18">
        <v>185.74826094329356</v>
      </c>
      <c r="CB141" s="18">
        <v>193.12085709214213</v>
      </c>
      <c r="CC141" s="18">
        <v>195.24164073705671</v>
      </c>
      <c r="CD141" s="18">
        <v>195.05359095573425</v>
      </c>
      <c r="CE141" s="18">
        <v>194.84046787023544</v>
      </c>
      <c r="CF141" s="18">
        <v>187.97351668894291</v>
      </c>
      <c r="CG141" s="18">
        <v>190.25100848495961</v>
      </c>
      <c r="CH141" s="18">
        <v>185.0702370095253</v>
      </c>
      <c r="CI141" s="18">
        <v>185.18097743630409</v>
      </c>
      <c r="CJ141" s="18">
        <v>180.86210079193117</v>
      </c>
      <c r="CK141" s="18">
        <v>185.8621355330944</v>
      </c>
      <c r="CL141" s="18">
        <v>187.58070159018038</v>
      </c>
      <c r="CM141" s="18">
        <v>187.46264811635015</v>
      </c>
      <c r="CN141" s="18">
        <v>190.40353775203226</v>
      </c>
      <c r="CO141" s="18">
        <v>194.28363157331944</v>
      </c>
      <c r="CP141" s="18">
        <v>199.43410613954066</v>
      </c>
      <c r="CQ141" s="18">
        <v>223.82834166109564</v>
      </c>
      <c r="CR141" s="18">
        <v>228.93075906097889</v>
      </c>
      <c r="CS141" s="18">
        <v>229.35073690593242</v>
      </c>
      <c r="CT141" s="18">
        <v>242.64063284039497</v>
      </c>
      <c r="CU141" s="18">
        <v>256.66392292201516</v>
      </c>
      <c r="CV141" s="18">
        <v>261.5312780952454</v>
      </c>
      <c r="CW141" s="18">
        <v>238.58084700584411</v>
      </c>
      <c r="CX141" s="18">
        <v>258.71471025943754</v>
      </c>
      <c r="CY141" s="18">
        <v>258.08474349200725</v>
      </c>
      <c r="CZ141" s="18">
        <v>257.74729860663416</v>
      </c>
      <c r="DA141" s="18">
        <v>271.59403083801271</v>
      </c>
      <c r="DB141" s="18">
        <v>272.1205702257156</v>
      </c>
      <c r="DC141" s="18">
        <v>275.94424911260603</v>
      </c>
      <c r="DD141" s="18">
        <v>259.5651131594181</v>
      </c>
      <c r="DE141" s="18">
        <v>253.77004573166371</v>
      </c>
      <c r="DF141" s="18">
        <v>254.19106829762458</v>
      </c>
      <c r="DG141" s="18">
        <v>253.32186041951181</v>
      </c>
      <c r="DH141" s="18">
        <v>250.57946777522565</v>
      </c>
      <c r="DI141" s="18">
        <v>243.90265581727027</v>
      </c>
      <c r="DJ141" s="18">
        <v>244.40830078482628</v>
      </c>
      <c r="DK141" s="18">
        <v>254.50657404184341</v>
      </c>
      <c r="DL141" s="18">
        <v>264.66544111728672</v>
      </c>
      <c r="DM141" s="18">
        <v>274.86191814899445</v>
      </c>
      <c r="DN141" s="18">
        <v>276.78838368654249</v>
      </c>
      <c r="DO141" s="18">
        <v>265.16063887476923</v>
      </c>
      <c r="DP141" s="18">
        <v>268.13809374570849</v>
      </c>
      <c r="DQ141" s="18">
        <v>271.25449651062485</v>
      </c>
      <c r="DR141" s="18">
        <v>240.47388147115709</v>
      </c>
      <c r="DS141" s="18">
        <v>229.63281157791613</v>
      </c>
      <c r="DT141" s="18">
        <v>294.01374365568159</v>
      </c>
      <c r="DU141" s="18">
        <v>293.14349105656152</v>
      </c>
      <c r="DV141" s="18">
        <v>302.92521384835248</v>
      </c>
      <c r="DW141" s="18">
        <v>255.29220423936843</v>
      </c>
      <c r="DX141" s="18">
        <v>306.60681067824368</v>
      </c>
      <c r="DY141" s="18">
        <v>321.15246126353736</v>
      </c>
      <c r="DZ141" s="18">
        <v>331.39804018259048</v>
      </c>
      <c r="EA141" s="18">
        <v>331.61952103614806</v>
      </c>
      <c r="EB141" s="18">
        <v>360.02757466793059</v>
      </c>
      <c r="EC141" s="18">
        <v>358.34870800912381</v>
      </c>
      <c r="ED141" s="18">
        <v>356.71058546960353</v>
      </c>
      <c r="EE141" s="18">
        <v>351.37624000608918</v>
      </c>
      <c r="EF141" s="18">
        <v>350.94163606703279</v>
      </c>
      <c r="EG141" s="18">
        <v>341.58511472523213</v>
      </c>
      <c r="EH141" s="18">
        <v>323.58770593166349</v>
      </c>
      <c r="EI141" s="18">
        <v>312.37680480182172</v>
      </c>
      <c r="EJ141" s="18">
        <v>318.91675830781458</v>
      </c>
      <c r="EK141" s="18">
        <v>317.04670770466328</v>
      </c>
      <c r="EL141" s="18">
        <v>324.16857081174845</v>
      </c>
      <c r="EM141" s="18">
        <v>330.15691162586211</v>
      </c>
      <c r="EN141" s="18">
        <v>317.86785841643814</v>
      </c>
      <c r="EO141" s="18">
        <v>318.23142132699485</v>
      </c>
      <c r="EP141" s="18">
        <v>309.23637345373635</v>
      </c>
      <c r="EQ141" s="18">
        <v>309.00549011111264</v>
      </c>
      <c r="ER141" s="18">
        <v>308.75893595337863</v>
      </c>
      <c r="ES141" s="18">
        <v>302.39867446064949</v>
      </c>
      <c r="ET141" s="18">
        <v>302.34434896826741</v>
      </c>
      <c r="EU141" s="18">
        <v>304.73362591207029</v>
      </c>
      <c r="EV141" s="18">
        <v>325.5099925851822</v>
      </c>
      <c r="EW141" s="18">
        <v>325.37835773825645</v>
      </c>
      <c r="EX141" s="18">
        <v>336.81491860568525</v>
      </c>
      <c r="EY141" s="18">
        <v>309.33562194943426</v>
      </c>
      <c r="EZ141" s="18">
        <v>339.31807013928892</v>
      </c>
      <c r="FA141" s="18">
        <v>361.90493831813336</v>
      </c>
      <c r="FB141" s="18">
        <v>360.00563552677636</v>
      </c>
      <c r="FC141" s="18">
        <v>358.56392053663728</v>
      </c>
      <c r="FD141" s="18">
        <v>301.78228906631466</v>
      </c>
      <c r="FE141" s="18">
        <v>360.08398960232734</v>
      </c>
      <c r="FF141" s="18">
        <v>360.85394898474215</v>
      </c>
      <c r="FG141" s="18">
        <v>358.16588183283807</v>
      </c>
      <c r="FH141" s="18">
        <v>342.92026817262172</v>
      </c>
      <c r="FI141" s="18">
        <v>356.39716916739945</v>
      </c>
      <c r="FJ141" s="18">
        <v>351.57055811345577</v>
      </c>
      <c r="FK141" s="18">
        <v>364.97850752174855</v>
      </c>
      <c r="FL141" s="18">
        <v>371.06191794753073</v>
      </c>
      <c r="FM141" s="18">
        <v>370.49358971953393</v>
      </c>
      <c r="FN141" s="18">
        <v>380.86975876450538</v>
      </c>
      <c r="FO141" s="18">
        <v>379.67773209512234</v>
      </c>
      <c r="FP141" s="18">
        <v>368.20982959747312</v>
      </c>
      <c r="FQ141" s="18">
        <v>378.80434533298018</v>
      </c>
      <c r="FR141" s="18">
        <v>369.55125137090687</v>
      </c>
      <c r="FS141" s="18">
        <v>371.13191425502299</v>
      </c>
      <c r="FT141" s="18">
        <v>370.85088430404664</v>
      </c>
      <c r="FU141" s="18">
        <v>388.28205431163309</v>
      </c>
      <c r="FV141" s="18">
        <v>379.36222635090348</v>
      </c>
      <c r="FW141" s="18">
        <v>367.52762677967547</v>
      </c>
      <c r="FX141" s="18">
        <v>354.13430346548557</v>
      </c>
      <c r="FY141" s="18">
        <v>316.23809364497663</v>
      </c>
      <c r="FZ141" s="18">
        <v>324.38796222329142</v>
      </c>
      <c r="GA141" s="18">
        <v>319.94162961602211</v>
      </c>
      <c r="GB141" s="18">
        <v>303.84352361381053</v>
      </c>
      <c r="GC141" s="18">
        <v>310.14528073012832</v>
      </c>
      <c r="GD141" s="18">
        <v>305.48791447937487</v>
      </c>
      <c r="GE141" s="18">
        <v>325.00643705964086</v>
      </c>
      <c r="GF141" s="18">
        <v>324.85808667659757</v>
      </c>
      <c r="GG141" s="18">
        <v>324.05783038496969</v>
      </c>
      <c r="GH141" s="18">
        <v>324.26155098140237</v>
      </c>
      <c r="GI141" s="18">
        <v>322.66835144519803</v>
      </c>
      <c r="GJ141" s="18">
        <v>313.96060184895993</v>
      </c>
      <c r="GK141" s="18">
        <v>314.14865163028242</v>
      </c>
      <c r="GL141" s="18">
        <v>313.04333680450912</v>
      </c>
      <c r="GM141" s="18">
        <v>295.67589477837089</v>
      </c>
      <c r="GN141" s="18">
        <v>319.50702567696572</v>
      </c>
      <c r="GO141" s="18">
        <v>313.46018048644061</v>
      </c>
      <c r="GP141" s="18">
        <v>318.60229728460314</v>
      </c>
      <c r="GQ141" s="18">
        <v>301.93377361238004</v>
      </c>
      <c r="GR141" s="18">
        <v>303.24071959257122</v>
      </c>
      <c r="GS141" s="18">
        <v>362.29670869588853</v>
      </c>
      <c r="GT141" s="18">
        <v>285.13465981423855</v>
      </c>
      <c r="GU141" s="18">
        <v>287.72138902842994</v>
      </c>
      <c r="GV141" s="18">
        <v>293.07140530705453</v>
      </c>
      <c r="GW141" s="18">
        <v>292.9930512315035</v>
      </c>
      <c r="GX141" s="18">
        <v>315.09725830495353</v>
      </c>
      <c r="GY141" s="18">
        <v>291.1522528165579</v>
      </c>
      <c r="GZ141" s="18">
        <v>319.01287264049057</v>
      </c>
      <c r="HA141" s="18">
        <v>283.70443675518038</v>
      </c>
      <c r="HB141" s="18">
        <v>292.25025459527973</v>
      </c>
      <c r="HC141" s="18">
        <v>290.11797901928423</v>
      </c>
      <c r="HD141" s="18">
        <v>351.65100163102153</v>
      </c>
      <c r="HE141" s="18">
        <v>352.90780100286008</v>
      </c>
      <c r="HF141" s="18">
        <v>362.38759942352772</v>
      </c>
      <c r="HG141" s="18">
        <v>370.8623762351275</v>
      </c>
      <c r="HH141" s="18">
        <v>371.39309450685977</v>
      </c>
      <c r="HI141" s="18">
        <v>371.82769844591616</v>
      </c>
      <c r="HJ141" s="18">
        <v>396.29193027496336</v>
      </c>
      <c r="HK141" s="18">
        <v>422.42353683173656</v>
      </c>
      <c r="HL141" s="18">
        <v>432.41211438298222</v>
      </c>
      <c r="HM141" s="18">
        <v>444.77847694694992</v>
      </c>
      <c r="HN141" s="18">
        <v>444.24671395421029</v>
      </c>
      <c r="HO141" s="18">
        <v>466.19212343454359</v>
      </c>
      <c r="HP141" s="18">
        <v>409.12423840820787</v>
      </c>
      <c r="HQ141" s="18">
        <v>423.18095956206321</v>
      </c>
      <c r="HR141" s="18">
        <v>399.2443118417263</v>
      </c>
      <c r="HS141" s="18">
        <v>382.83383425831795</v>
      </c>
      <c r="HT141" s="18">
        <v>384.06973921000957</v>
      </c>
      <c r="HU141" s="18">
        <v>372.17350109934807</v>
      </c>
      <c r="HV141" s="18">
        <v>373.00509902119637</v>
      </c>
      <c r="HW141" s="18">
        <v>343.55232438206673</v>
      </c>
      <c r="HX141" s="18">
        <v>343.28069692015652</v>
      </c>
      <c r="HY141" s="18">
        <v>342.96937005996705</v>
      </c>
      <c r="HZ141" s="18">
        <v>316.71030754029755</v>
      </c>
      <c r="IA141" s="18">
        <v>348.10208436906339</v>
      </c>
      <c r="IB141" s="18">
        <v>339.30866765022279</v>
      </c>
      <c r="IC141" s="18">
        <v>343.42382369816306</v>
      </c>
      <c r="ID141" s="18">
        <v>326.71351118564604</v>
      </c>
      <c r="IE141" s="18">
        <v>335.32096756517888</v>
      </c>
      <c r="IF141" s="18">
        <v>309.15384049415587</v>
      </c>
      <c r="IG141" s="18">
        <v>284.71154780626296</v>
      </c>
      <c r="IH141" s="18">
        <v>272.43503124892715</v>
      </c>
      <c r="II141" s="18">
        <v>266.96591677546502</v>
      </c>
      <c r="IJ141" s="18">
        <v>279.25288054287432</v>
      </c>
      <c r="IK141" s="18">
        <v>290.0281330126524</v>
      </c>
      <c r="IL141" s="18">
        <v>289.98321000933646</v>
      </c>
      <c r="IM141" s="18">
        <v>300.37400514841084</v>
      </c>
      <c r="IN141" s="18">
        <v>300.29982995688914</v>
      </c>
      <c r="IO141" s="18">
        <v>300.50250583231451</v>
      </c>
      <c r="IP141" s="18">
        <v>284.82960128009319</v>
      </c>
      <c r="IQ141" s="18">
        <v>290.69153085231778</v>
      </c>
      <c r="IR141" s="18">
        <v>304.72108925998214</v>
      </c>
      <c r="IS141" s="18">
        <v>301.66632503449915</v>
      </c>
      <c r="IT141" s="18">
        <v>296.8585189586878</v>
      </c>
      <c r="IU141" s="18">
        <v>281.09890256285667</v>
      </c>
      <c r="IV141" s="18">
        <v>315.2769503182173</v>
      </c>
      <c r="IW141" s="18">
        <v>321.73854974865912</v>
      </c>
      <c r="IX141" s="18">
        <v>344.21258805871008</v>
      </c>
      <c r="IY141" s="18">
        <v>342.00927145421508</v>
      </c>
      <c r="IZ141" s="18">
        <v>345.26566683411596</v>
      </c>
      <c r="JA141" s="18">
        <v>345.66161609590057</v>
      </c>
      <c r="JB141" s="18">
        <v>345.69295772612094</v>
      </c>
      <c r="JC141" s="18">
        <v>346.19860269367695</v>
      </c>
      <c r="JD141" s="18">
        <v>346.72723152339455</v>
      </c>
      <c r="JE141" s="18">
        <v>346.67708491504192</v>
      </c>
      <c r="JF141" s="18">
        <v>340.63650805056096</v>
      </c>
      <c r="JG141" s="18">
        <v>361.03781988203531</v>
      </c>
      <c r="JH141" s="18">
        <v>373.59954527437691</v>
      </c>
      <c r="JI141" s="18">
        <v>373.20464073359966</v>
      </c>
      <c r="JJ141" s="18">
        <v>372.69899576604365</v>
      </c>
      <c r="JK141" s="18">
        <v>379.47087733566758</v>
      </c>
      <c r="JL141" s="18">
        <v>349.03397550761701</v>
      </c>
      <c r="JM141" s="18">
        <v>342.69251899302009</v>
      </c>
      <c r="JN141" s="18">
        <v>319.94267433702947</v>
      </c>
      <c r="JO141" s="18">
        <v>321.06888358294964</v>
      </c>
      <c r="JP141" s="18">
        <v>328.57520402073857</v>
      </c>
      <c r="JQ141" s="18">
        <v>328.60759037196635</v>
      </c>
      <c r="JR141" s="18">
        <v>329.44859078288079</v>
      </c>
      <c r="JS141" s="18">
        <v>345.38058614492417</v>
      </c>
      <c r="JT141" s="18">
        <v>350.20615247786043</v>
      </c>
      <c r="JU141" s="18">
        <v>365.43818476498126</v>
      </c>
      <c r="JV141" s="18">
        <v>353.98908724546436</v>
      </c>
      <c r="JW141" s="18">
        <v>353.72477283060556</v>
      </c>
      <c r="JX141" s="18">
        <v>341.20274683654304</v>
      </c>
      <c r="JY141" s="18">
        <v>341.49735816061497</v>
      </c>
      <c r="JZ141" s="18">
        <v>341.62272468149666</v>
      </c>
      <c r="KA141" s="18">
        <v>342.08553608775139</v>
      </c>
      <c r="KB141" s="18">
        <v>350.60210173964498</v>
      </c>
      <c r="KC141" s="18">
        <v>356.1788224768639</v>
      </c>
      <c r="KD141" s="18">
        <v>355.06410516202453</v>
      </c>
      <c r="KE141" s="18">
        <v>360.43919474482533</v>
      </c>
      <c r="KF141" s="18">
        <v>352.33320444881912</v>
      </c>
      <c r="KG141" s="18">
        <v>327.97553416252134</v>
      </c>
      <c r="KH141" s="18">
        <v>359.91161063611509</v>
      </c>
      <c r="KI141" s="18">
        <v>339.7349138212204</v>
      </c>
      <c r="KJ141" s="18">
        <v>363.50754034340383</v>
      </c>
      <c r="KK141" s="18">
        <v>375.532279137969</v>
      </c>
      <c r="KL141" s="18">
        <v>375.97733028709888</v>
      </c>
      <c r="KM141" s="18">
        <v>375.88017123341564</v>
      </c>
      <c r="KN141" s="18">
        <v>393.4617810660601</v>
      </c>
      <c r="KO141" s="18">
        <v>393.37402450144293</v>
      </c>
      <c r="KP141" s="18">
        <v>380.51977722704407</v>
      </c>
      <c r="KQ141" s="18">
        <v>389.39886106848718</v>
      </c>
      <c r="KR141" s="18">
        <v>377.28949987232687</v>
      </c>
      <c r="KS141" s="18">
        <v>382.84846035242077</v>
      </c>
      <c r="KT141" s="18">
        <v>394.34248087525367</v>
      </c>
      <c r="KU141" s="18">
        <v>401.66910929977894</v>
      </c>
      <c r="KV141" s="18">
        <v>401.68686955690384</v>
      </c>
      <c r="KW141" s="18">
        <v>402.02535916328429</v>
      </c>
      <c r="KX141" s="18">
        <v>402.86009124815467</v>
      </c>
      <c r="KY141" s="18">
        <v>403.38036230981351</v>
      </c>
      <c r="KZ141" s="18">
        <v>410.37476945400238</v>
      </c>
      <c r="LA141" s="18">
        <v>409.99762517035009</v>
      </c>
      <c r="LB141" s="18">
        <v>409.94538911998274</v>
      </c>
      <c r="LC141" s="18">
        <v>424.38343344151974</v>
      </c>
      <c r="LD141" s="18">
        <v>447.76428958594795</v>
      </c>
      <c r="LE141" s="18">
        <v>446.94627303719523</v>
      </c>
      <c r="LF141" s="18">
        <v>466.17331845641138</v>
      </c>
      <c r="LG141" s="18">
        <v>468.53647737503053</v>
      </c>
      <c r="LH141" s="18">
        <v>468.4863307666779</v>
      </c>
      <c r="LI141" s="18">
        <v>481.51713589131828</v>
      </c>
      <c r="LJ141" s="18">
        <v>487.39160211563114</v>
      </c>
      <c r="LK141" s="18">
        <v>497.72284815728659</v>
      </c>
      <c r="LL141" s="18">
        <v>512.48580071210858</v>
      </c>
      <c r="LM141" s="18">
        <v>522.05962402343744</v>
      </c>
      <c r="LN141" s="18">
        <v>504.54905521929265</v>
      </c>
      <c r="LO141" s="18">
        <v>496.08785978078839</v>
      </c>
      <c r="LP141" s="18">
        <v>486.83476581871508</v>
      </c>
      <c r="LQ141" s="18">
        <v>481.994573391676</v>
      </c>
      <c r="LR141" s="18">
        <v>482.15232626378531</v>
      </c>
      <c r="LS141" s="18">
        <v>474.77137234687802</v>
      </c>
      <c r="LT141" s="18">
        <v>467.90546588659282</v>
      </c>
      <c r="LU141" s="18">
        <v>474.39840694725513</v>
      </c>
      <c r="LV141" s="18">
        <v>473.88858309566973</v>
      </c>
      <c r="LW141" s="18">
        <v>465.38141993284222</v>
      </c>
      <c r="LX141" s="18">
        <v>468.89481668055055</v>
      </c>
      <c r="LY141" s="18">
        <v>443.85494357645513</v>
      </c>
      <c r="LZ141" s="18">
        <v>443.88941936969752</v>
      </c>
      <c r="MA141" s="18">
        <v>434.28947803318499</v>
      </c>
      <c r="MB141" s="18">
        <v>454.93212041735654</v>
      </c>
      <c r="MC141" s="18">
        <v>454.65735879242419</v>
      </c>
      <c r="MD141" s="18">
        <v>454.23529150545596</v>
      </c>
      <c r="ME141" s="18">
        <v>454.04515228211875</v>
      </c>
      <c r="MF141" s="18">
        <v>440.0897690659761</v>
      </c>
      <c r="MG141" s="18">
        <v>417.73273950874807</v>
      </c>
      <c r="MH141" s="18">
        <v>404.62044614553452</v>
      </c>
      <c r="MI141" s="18">
        <v>416.99516647756099</v>
      </c>
      <c r="MJ141" s="18">
        <v>398.60494258522982</v>
      </c>
      <c r="MK141" s="18">
        <v>383.38753639221193</v>
      </c>
      <c r="ML141" s="18">
        <v>375.30035107433798</v>
      </c>
      <c r="MM141" s="18">
        <v>367.49732987046247</v>
      </c>
      <c r="MN141" s="18">
        <v>366.98437185585499</v>
      </c>
      <c r="MO141" s="18">
        <v>358.06558861613274</v>
      </c>
      <c r="MP141" s="18">
        <v>336.17763879120349</v>
      </c>
      <c r="MQ141" s="18">
        <v>337.42190151095389</v>
      </c>
      <c r="MR141" s="18">
        <v>303.16445495903491</v>
      </c>
      <c r="MS141" s="18">
        <v>303.44130602598187</v>
      </c>
      <c r="MT141" s="18">
        <v>286.84800226628784</v>
      </c>
      <c r="MU141" s="18">
        <v>272.70561398983</v>
      </c>
      <c r="MV141" s="18">
        <v>272.29399391293521</v>
      </c>
      <c r="MW141" s="18">
        <v>272.73591089904306</v>
      </c>
      <c r="MX141" s="18">
        <v>272.70456926882269</v>
      </c>
      <c r="MY141" s="18">
        <v>272.67845124363896</v>
      </c>
      <c r="MZ141" s="18">
        <v>272.33369331121446</v>
      </c>
      <c r="NA141" s="18">
        <v>272.40368961870672</v>
      </c>
      <c r="NB141" s="18">
        <v>276.05081065535541</v>
      </c>
      <c r="NC141" s="18">
        <v>276.08737589061263</v>
      </c>
      <c r="ND141" s="18">
        <v>282.21048571467401</v>
      </c>
      <c r="NE141" s="18">
        <v>281.98482597708698</v>
      </c>
      <c r="NF141" s="18">
        <v>286.68293634712694</v>
      </c>
      <c r="NG141" s="18">
        <v>275.54516568779945</v>
      </c>
      <c r="NH141" s="18">
        <v>271.89804465115071</v>
      </c>
      <c r="NI141" s="18">
        <v>275.11578535377981</v>
      </c>
      <c r="NJ141" s="18">
        <v>263.48386165797712</v>
      </c>
      <c r="NK141" s="18">
        <v>263.53505298733711</v>
      </c>
      <c r="NL141" s="18">
        <v>263.94667306423185</v>
      </c>
      <c r="NM141" s="18">
        <v>268.01481666684145</v>
      </c>
      <c r="NN141" s="18">
        <v>267.69722148060799</v>
      </c>
      <c r="NO141" s="18">
        <v>270.34872339725496</v>
      </c>
      <c r="NP141" s="18">
        <v>270.35812588632109</v>
      </c>
      <c r="NQ141" s="18">
        <v>270.12201893866063</v>
      </c>
      <c r="NR141" s="18">
        <v>255.58263667941094</v>
      </c>
      <c r="NS141" s="18">
        <v>255.86053246736526</v>
      </c>
      <c r="NT141" s="18">
        <v>256.13633881330492</v>
      </c>
      <c r="NU141" s="18">
        <v>255.96709401011466</v>
      </c>
      <c r="NV141" s="18">
        <v>265.98910263359545</v>
      </c>
      <c r="NW141" s="18">
        <v>265.14601278066635</v>
      </c>
      <c r="NX141" s="18">
        <v>262.43600648760793</v>
      </c>
      <c r="NY141" s="18">
        <v>262.32213189780708</v>
      </c>
      <c r="NZ141" s="18">
        <v>262.28974554657935</v>
      </c>
      <c r="OA141" s="18">
        <v>262.28243249952794</v>
      </c>
      <c r="OB141" s="18">
        <v>262.64808485209943</v>
      </c>
      <c r="OC141" s="18">
        <v>259.13573282539846</v>
      </c>
      <c r="OD141" s="18">
        <v>254.14823473632336</v>
      </c>
      <c r="OE141" s="18">
        <v>254.19524718165397</v>
      </c>
      <c r="OF141" s="18">
        <v>256.8174969100952</v>
      </c>
      <c r="OG141" s="18">
        <v>257.04420136868953</v>
      </c>
      <c r="OH141" s="18">
        <v>256.53019863307475</v>
      </c>
      <c r="OI141" s="18">
        <v>262.30332691967487</v>
      </c>
      <c r="OJ141" s="18">
        <v>274.26120356976986</v>
      </c>
      <c r="OK141" s="18">
        <v>274.18076005220416</v>
      </c>
      <c r="OL141" s="18">
        <v>257.87997817456721</v>
      </c>
      <c r="OM141" s="18">
        <v>260.60043167769908</v>
      </c>
      <c r="ON141" s="18">
        <v>268.0022800147533</v>
      </c>
      <c r="OO141" s="18">
        <v>267.43708594977858</v>
      </c>
      <c r="OP141" s="18">
        <v>267.70766869068143</v>
      </c>
      <c r="OQ141" s="18">
        <v>241.25533278465269</v>
      </c>
      <c r="OR141" s="18">
        <v>264.85349089860915</v>
      </c>
      <c r="OS141" s="18">
        <v>261.52187560617921</v>
      </c>
      <c r="OT141" s="18">
        <v>262.08289078712465</v>
      </c>
      <c r="OU141" s="18">
        <v>259.02708184063437</v>
      </c>
      <c r="OV141" s="18">
        <v>261.51247311711313</v>
      </c>
      <c r="OW141" s="18">
        <v>265.36853835523129</v>
      </c>
      <c r="OX141" s="18">
        <v>260.77072120189666</v>
      </c>
      <c r="OY141" s="18">
        <v>260.54924034833908</v>
      </c>
      <c r="OZ141" s="18">
        <v>260.59311863064767</v>
      </c>
      <c r="PA141" s="18">
        <v>260.46252850472928</v>
      </c>
      <c r="PB141" s="18">
        <v>257.98653971731665</v>
      </c>
      <c r="PC141" s="18">
        <v>257.85803903341292</v>
      </c>
      <c r="PD141" s="18">
        <v>260.51580927610399</v>
      </c>
      <c r="PE141" s="18">
        <v>254.72909961640835</v>
      </c>
      <c r="PF141" s="18">
        <v>259.16185085058214</v>
      </c>
      <c r="PG141" s="18">
        <v>252.97605776607989</v>
      </c>
      <c r="PH141" s="18">
        <v>246.12164323687554</v>
      </c>
      <c r="PI141" s="18">
        <v>246.3117824602127</v>
      </c>
      <c r="PJ141" s="18">
        <v>243.68430912673472</v>
      </c>
      <c r="PK141" s="18">
        <v>250.58155721724032</v>
      </c>
      <c r="PL141" s="18">
        <v>247.37008484065532</v>
      </c>
      <c r="PM141" s="18">
        <v>244.9808078968525</v>
      </c>
      <c r="PN141" s="18">
        <v>238.95694656848909</v>
      </c>
      <c r="PO141" s="18">
        <v>246.5844546431303</v>
      </c>
      <c r="PP141" s="18">
        <v>249.89204135239123</v>
      </c>
      <c r="PQ141" s="18">
        <v>267.25425977349283</v>
      </c>
      <c r="PR141" s="18">
        <v>250.27963284611701</v>
      </c>
      <c r="PS141" s="18">
        <v>250.89288407742976</v>
      </c>
      <c r="PT141" s="18">
        <v>250.53245532989501</v>
      </c>
      <c r="PU141" s="18">
        <v>266.56683335065844</v>
      </c>
      <c r="PV141" s="18">
        <v>271.03197093605996</v>
      </c>
      <c r="PW141" s="18">
        <v>266.92203849315644</v>
      </c>
      <c r="PX141" s="18">
        <v>253.7282568913698</v>
      </c>
      <c r="PY141" s="18">
        <v>264.97049965143202</v>
      </c>
      <c r="PZ141" s="18">
        <v>287.20529685080049</v>
      </c>
      <c r="QA141" s="18">
        <v>269.5160807543993</v>
      </c>
      <c r="QB141" s="18">
        <v>265.64121053814887</v>
      </c>
      <c r="QC141" s="18">
        <v>274.50253412246707</v>
      </c>
      <c r="QD141" s="18">
        <v>267.91870233416557</v>
      </c>
      <c r="QE141" s="18">
        <v>292.78201758801941</v>
      </c>
      <c r="QF141" s="18"/>
      <c r="QG141" s="18"/>
      <c r="QH141" s="18"/>
      <c r="QI141" s="18"/>
      <c r="QJ141" s="18"/>
      <c r="QK141" s="18"/>
      <c r="QL141" s="18"/>
      <c r="QM141" s="18"/>
      <c r="QN141" s="18"/>
      <c r="QO141" s="18"/>
      <c r="QP141" s="18"/>
      <c r="QQ141" s="18"/>
      <c r="QR141" s="18"/>
      <c r="QS141" s="18"/>
      <c r="QT141" s="18"/>
      <c r="QU141" s="18"/>
      <c r="QV141" s="18"/>
      <c r="QW141" s="18"/>
      <c r="QX141" s="18"/>
      <c r="QY141" s="18"/>
      <c r="QZ141" s="18"/>
      <c r="RA141" s="18"/>
      <c r="RB141" s="18"/>
      <c r="RC141" s="18"/>
      <c r="RD141" s="18"/>
      <c r="RE141" s="18"/>
      <c r="RF141" s="18"/>
      <c r="RG141" s="18"/>
      <c r="RH141" s="18"/>
      <c r="RI141" s="18"/>
      <c r="RJ141" s="18"/>
      <c r="RK141" s="18"/>
      <c r="RL141" s="18"/>
      <c r="RM141" s="18"/>
      <c r="RN141" s="18"/>
      <c r="RO141" s="18"/>
      <c r="RP141" s="18"/>
      <c r="RQ141" s="18"/>
      <c r="RR141" s="18"/>
      <c r="RS141" s="18"/>
      <c r="RT141" s="18"/>
      <c r="RU141" s="18"/>
      <c r="RV141" s="18"/>
      <c r="RW141" s="18"/>
      <c r="RX141" s="18"/>
      <c r="RY141" s="18"/>
      <c r="RZ141" s="18"/>
      <c r="SA141" s="18"/>
      <c r="SB141" s="18"/>
      <c r="SC141" s="18"/>
      <c r="SD141" s="18"/>
      <c r="SE141" s="18"/>
      <c r="SF141" s="18"/>
      <c r="SG141" s="18"/>
      <c r="SH141" s="18"/>
      <c r="SI141" s="18"/>
      <c r="SJ141" s="18"/>
      <c r="SK141" s="18"/>
      <c r="SL141" s="18"/>
      <c r="SM141" s="18"/>
      <c r="SN141" s="18"/>
      <c r="SO141" s="18"/>
    </row>
    <row r="142" spans="1:513" x14ac:dyDescent="0.25">
      <c r="A142" s="5" t="s">
        <v>359</v>
      </c>
      <c r="B142" s="5" t="str">
        <f ca="1">_xlfn.XLOOKUP(A142,bonds[worksheet get],bonds[unique lookup],"-")</f>
        <v>ALLRNV 1 5/8 PERP nc-25</v>
      </c>
      <c r="C142" s="5" t="str">
        <f ca="1">_xlfn.XLOOKUP(A142,bonds[worksheet get],bonds[ID_ISIN],"-")</f>
        <v>XS1757377400</v>
      </c>
      <c r="D142" s="18">
        <f ca="1">_xll.BDH(A142,"blp_i_sprd_mid","-2AY",,"Dates=H","Fill=C","Sort=R","Dir=H","factor="&amp;_xlfn.XLOOKUP(A142,bonds[worksheet get],bonds[yas/blp factor]),"cols=510;rows=1")</f>
        <v>141.25011211240292</v>
      </c>
      <c r="E142" s="18">
        <v>142.27895003473759</v>
      </c>
      <c r="F142" s="18">
        <v>146.08585327398779</v>
      </c>
      <c r="G142" s="18">
        <v>145.79972675120831</v>
      </c>
      <c r="H142" s="18">
        <v>145.19703471386433</v>
      </c>
      <c r="I142" s="18">
        <v>147.94770493817327</v>
      </c>
      <c r="J142" s="18">
        <v>148.19730467081069</v>
      </c>
      <c r="K142" s="18">
        <v>146.77377448832991</v>
      </c>
      <c r="L142" s="18">
        <v>145.8494437711239</v>
      </c>
      <c r="M142" s="18">
        <v>144.22806014204025</v>
      </c>
      <c r="N142" s="18">
        <v>143.57057791948318</v>
      </c>
      <c r="O142" s="18">
        <v>146.54649668300152</v>
      </c>
      <c r="P142" s="18">
        <v>144.71001084530351</v>
      </c>
      <c r="Q142" s="18">
        <v>142.86236404395103</v>
      </c>
      <c r="R142" s="18">
        <v>137.9880668261051</v>
      </c>
      <c r="S142" s="18">
        <v>134.26740739691257</v>
      </c>
      <c r="T142" s="18">
        <v>147.90204645049573</v>
      </c>
      <c r="U142" s="18">
        <v>144.23211867427824</v>
      </c>
      <c r="V142" s="18">
        <v>146.70477944028377</v>
      </c>
      <c r="W142" s="18">
        <v>140.64539080893994</v>
      </c>
      <c r="X142" s="18">
        <v>136.51481962370872</v>
      </c>
      <c r="Y142" s="18">
        <v>136.21550287115573</v>
      </c>
      <c r="Z142" s="18">
        <v>141.08878545594214</v>
      </c>
      <c r="AA142" s="18">
        <v>149.75273715102671</v>
      </c>
      <c r="AB142" s="18">
        <v>155.18812645077705</v>
      </c>
      <c r="AC142" s="18">
        <v>162.26620667386052</v>
      </c>
      <c r="AD142" s="18">
        <v>163.99412677419184</v>
      </c>
      <c r="AE142" s="18">
        <v>164.35432151031495</v>
      </c>
      <c r="AF142" s="18">
        <v>162.90745476746559</v>
      </c>
      <c r="AG142" s="18">
        <v>161.82788519215583</v>
      </c>
      <c r="AH142" s="18">
        <v>166.45055341124535</v>
      </c>
      <c r="AI142" s="18">
        <v>171.88898661017419</v>
      </c>
      <c r="AJ142" s="18">
        <v>175.92215302169322</v>
      </c>
      <c r="AK142" s="18">
        <v>177.90677528607847</v>
      </c>
      <c r="AL142" s="18">
        <v>177.25943939411641</v>
      </c>
      <c r="AM142" s="18">
        <v>181.65787370705607</v>
      </c>
      <c r="AN142" s="18">
        <v>190.6170836224556</v>
      </c>
      <c r="AO142" s="18">
        <v>195.26816156721114</v>
      </c>
      <c r="AP142" s="18">
        <v>196.55065775442125</v>
      </c>
      <c r="AQ142" s="18">
        <v>195.12509830582144</v>
      </c>
      <c r="AR142" s="18">
        <v>195.02059110069274</v>
      </c>
      <c r="AS142" s="18">
        <v>194.56197695779801</v>
      </c>
      <c r="AT142" s="18">
        <v>192.47589138746261</v>
      </c>
      <c r="AU142" s="18">
        <v>195.39397606658935</v>
      </c>
      <c r="AV142" s="18">
        <v>195.29048349452017</v>
      </c>
      <c r="AW142" s="18">
        <v>199.05680141139032</v>
      </c>
      <c r="AX142" s="18">
        <v>198.2562559274435</v>
      </c>
      <c r="AY142" s="18">
        <v>192.53271083879471</v>
      </c>
      <c r="AZ142" s="18">
        <v>208.33054757523536</v>
      </c>
      <c r="BA142" s="18">
        <v>185.70220108222961</v>
      </c>
      <c r="BB142" s="18">
        <v>181.82122962963584</v>
      </c>
      <c r="BC142" s="18">
        <v>189.09411940014363</v>
      </c>
      <c r="BD142" s="18">
        <v>188.33314460551739</v>
      </c>
      <c r="BE142" s="18">
        <v>199.38554252266883</v>
      </c>
      <c r="BF142" s="18">
        <v>208.9565761729479</v>
      </c>
      <c r="BG142" s="18">
        <v>208.06471371364592</v>
      </c>
      <c r="BH142" s="18">
        <v>210.6824670071602</v>
      </c>
      <c r="BI142" s="18">
        <v>212.97655235469341</v>
      </c>
      <c r="BJ142" s="18">
        <v>210.78798884534834</v>
      </c>
      <c r="BK142" s="18">
        <v>215.58111541843414</v>
      </c>
      <c r="BL142" s="18">
        <v>231.12224999082088</v>
      </c>
      <c r="BM142" s="18">
        <v>237.42920908868314</v>
      </c>
      <c r="BN142" s="18">
        <v>244.34088949000835</v>
      </c>
      <c r="BO142" s="18">
        <v>256.78434933173656</v>
      </c>
      <c r="BP142" s="18">
        <v>264.70254572808744</v>
      </c>
      <c r="BQ142" s="18">
        <v>263.20697659838197</v>
      </c>
      <c r="BR142" s="18">
        <v>264.36873145151139</v>
      </c>
      <c r="BS142" s="18">
        <v>266.15550026929378</v>
      </c>
      <c r="BT142" s="18">
        <v>268.63526346671586</v>
      </c>
      <c r="BU142" s="18">
        <v>267.56279632282258</v>
      </c>
      <c r="BV142" s="18">
        <v>267.65918646347518</v>
      </c>
      <c r="BW142" s="18">
        <v>264.6721067363024</v>
      </c>
      <c r="BX142" s="18">
        <v>273.78757014286521</v>
      </c>
      <c r="BY142" s="18">
        <v>281.47138630247116</v>
      </c>
      <c r="BZ142" s="18">
        <v>266.17579293048379</v>
      </c>
      <c r="CA142" s="18">
        <v>271.41840194892887</v>
      </c>
      <c r="CB142" s="18">
        <v>273.87990175127982</v>
      </c>
      <c r="CC142" s="18">
        <v>256.77724690032005</v>
      </c>
      <c r="CD142" s="18">
        <v>230.0355779840946</v>
      </c>
      <c r="CE142" s="18">
        <v>185.58348901426794</v>
      </c>
      <c r="CF142" s="18">
        <v>182.19157069635389</v>
      </c>
      <c r="CG142" s="18">
        <v>156.07593037784099</v>
      </c>
      <c r="CH142" s="18">
        <v>154.88475116598607</v>
      </c>
      <c r="CI142" s="18">
        <v>162.4731918179989</v>
      </c>
      <c r="CJ142" s="18">
        <v>129.82128533017635</v>
      </c>
      <c r="CK142" s="18">
        <v>118.59842905902863</v>
      </c>
      <c r="CL142" s="18">
        <v>115.47944703412055</v>
      </c>
      <c r="CM142" s="18">
        <v>116.16330971622467</v>
      </c>
      <c r="CN142" s="18">
        <v>126.66374724900723</v>
      </c>
      <c r="CO142" s="18">
        <v>122.29981046009064</v>
      </c>
      <c r="CP142" s="18">
        <v>107.82404060018064</v>
      </c>
      <c r="CQ142" s="18">
        <v>98.541162738800054</v>
      </c>
      <c r="CR142" s="18">
        <v>94.245206364870072</v>
      </c>
      <c r="CS142" s="18">
        <v>91.959238081812856</v>
      </c>
      <c r="CT142" s="18">
        <v>86.921584941387181</v>
      </c>
      <c r="CU142" s="18">
        <v>88.894031609058374</v>
      </c>
      <c r="CV142" s="18">
        <v>88.54905636882782</v>
      </c>
      <c r="CW142" s="18">
        <v>90.141015639185895</v>
      </c>
      <c r="CX142" s="18">
        <v>89.354675018072129</v>
      </c>
      <c r="CY142" s="18">
        <v>90.395688537120819</v>
      </c>
      <c r="CZ142" s="18">
        <v>89.533250436544421</v>
      </c>
      <c r="DA142" s="18">
        <v>89.607318649888043</v>
      </c>
      <c r="DB142" s="18">
        <v>90.023318204283711</v>
      </c>
      <c r="DC142" s="18">
        <v>90.809658825397491</v>
      </c>
      <c r="DD142" s="18">
        <v>88.929543766140938</v>
      </c>
      <c r="DE142" s="18">
        <v>87.720101159214977</v>
      </c>
      <c r="DF142" s="18">
        <v>88.847358488321305</v>
      </c>
      <c r="DG142" s="18">
        <v>92.329579148530968</v>
      </c>
      <c r="DH142" s="18">
        <v>96.067487339735038</v>
      </c>
      <c r="DI142" s="18">
        <v>95.502336725592613</v>
      </c>
      <c r="DJ142" s="18">
        <v>93.915450620532042</v>
      </c>
      <c r="DK142" s="18">
        <v>90.126810776352883</v>
      </c>
      <c r="DL142" s="18">
        <v>89.278577538609511</v>
      </c>
      <c r="DM142" s="18">
        <v>91.27537539970875</v>
      </c>
      <c r="DN142" s="18">
        <v>83.640261626958846</v>
      </c>
      <c r="DO142" s="18">
        <v>82.274565528869616</v>
      </c>
      <c r="DP142" s="18">
        <v>77.725965523123747</v>
      </c>
      <c r="DQ142" s="18">
        <v>77.152697844505312</v>
      </c>
      <c r="DR142" s="18">
        <v>74.809910110115993</v>
      </c>
      <c r="DS142" s="18">
        <v>74.3208569754362</v>
      </c>
      <c r="DT142" s="18">
        <v>75.102124431252491</v>
      </c>
      <c r="DU142" s="18">
        <v>75.178221910715095</v>
      </c>
      <c r="DV142" s="18">
        <v>72.657873390913011</v>
      </c>
      <c r="DW142" s="18">
        <v>73.010965695619575</v>
      </c>
      <c r="DX142" s="18">
        <v>74.81701254153252</v>
      </c>
      <c r="DY142" s="18">
        <v>74.205188806653027</v>
      </c>
      <c r="DZ142" s="18">
        <v>77.271409912466993</v>
      </c>
      <c r="EA142" s="18">
        <v>78.607681651830674</v>
      </c>
      <c r="EB142" s="18">
        <v>76.554064339399346</v>
      </c>
      <c r="EC142" s="18">
        <v>75.748445690155037</v>
      </c>
      <c r="ED142" s="18">
        <v>71.693971984386437</v>
      </c>
      <c r="EE142" s="18">
        <v>70.245075975418089</v>
      </c>
      <c r="EF142" s="18">
        <v>67.969254022955894</v>
      </c>
      <c r="EG142" s="18">
        <v>72.518868661761289</v>
      </c>
      <c r="EH142" s="18">
        <v>72.555395451903337</v>
      </c>
      <c r="EI142" s="18">
        <v>72.749190366268166</v>
      </c>
      <c r="EJ142" s="18">
        <v>73.145911892533292</v>
      </c>
      <c r="EK142" s="18">
        <v>72.543219855189321</v>
      </c>
      <c r="EL142" s="18">
        <v>74.013423158407207</v>
      </c>
      <c r="EM142" s="18">
        <v>76.687995903253551</v>
      </c>
      <c r="EN142" s="18">
        <v>76.813810402631759</v>
      </c>
      <c r="EO142" s="18">
        <v>78.107467553496349</v>
      </c>
      <c r="EP142" s="18">
        <v>80.333572486042968</v>
      </c>
      <c r="EQ142" s="18">
        <v>83.543871486306188</v>
      </c>
      <c r="ER142" s="18">
        <v>82.12439983606339</v>
      </c>
      <c r="ES142" s="18">
        <v>82.148751029491422</v>
      </c>
      <c r="ET142" s="18">
        <v>82.789999123096464</v>
      </c>
      <c r="EU142" s="18">
        <v>83.80767608177662</v>
      </c>
      <c r="EV142" s="18">
        <v>86.757214385747915</v>
      </c>
      <c r="EW142" s="18">
        <v>89.044197301864628</v>
      </c>
      <c r="EX142" s="18">
        <v>83.850290670275697</v>
      </c>
      <c r="EY142" s="18">
        <v>87.259457750201236</v>
      </c>
      <c r="EZ142" s="18">
        <v>88.480061320781701</v>
      </c>
      <c r="FA142" s="18">
        <v>88.815904863476746</v>
      </c>
      <c r="FB142" s="18">
        <v>87.931144835591311</v>
      </c>
      <c r="FC142" s="18">
        <v>87.074794533371929</v>
      </c>
      <c r="FD142" s="18">
        <v>91.208409617781641</v>
      </c>
      <c r="FE142" s="18">
        <v>90.665580930948266</v>
      </c>
      <c r="FF142" s="18">
        <v>91.778633397221569</v>
      </c>
      <c r="FG142" s="18">
        <v>88.126969016075122</v>
      </c>
      <c r="FH142" s="18">
        <v>85.906951881885533</v>
      </c>
      <c r="FI142" s="18">
        <v>84.686348311305053</v>
      </c>
      <c r="FJ142" s="18">
        <v>85.327596404910082</v>
      </c>
      <c r="FK142" s="18">
        <v>82.425745854735368</v>
      </c>
      <c r="FL142" s="18">
        <v>78.265750310778614</v>
      </c>
      <c r="FM142" s="18">
        <v>77.90048240935802</v>
      </c>
      <c r="FN142" s="18">
        <v>77.461146294593803</v>
      </c>
      <c r="FO142" s="18">
        <v>74.002262194752689</v>
      </c>
      <c r="FP142" s="18">
        <v>78.592462155938151</v>
      </c>
      <c r="FQ142" s="18">
        <v>76.799605539798733</v>
      </c>
      <c r="FR142" s="18">
        <v>79.800890129804614</v>
      </c>
      <c r="FS142" s="18">
        <v>81.860595240592957</v>
      </c>
      <c r="FT142" s="18">
        <v>82.730135772585882</v>
      </c>
      <c r="FU142" s="18">
        <v>78.778140005826941</v>
      </c>
      <c r="FV142" s="18">
        <v>78.540715869903565</v>
      </c>
      <c r="FW142" s="18">
        <v>77.240970920681946</v>
      </c>
      <c r="FX142" s="18">
        <v>79.119056713819504</v>
      </c>
      <c r="FY142" s="18">
        <v>82.898564860463139</v>
      </c>
      <c r="FZ142" s="18">
        <v>83.147149960041034</v>
      </c>
      <c r="GA142" s="18">
        <v>80.638977036952966</v>
      </c>
      <c r="GB142" s="18">
        <v>79.920616830825807</v>
      </c>
      <c r="GC142" s="18">
        <v>82.428789753913875</v>
      </c>
      <c r="GD142" s="18">
        <v>83.656495755910882</v>
      </c>
      <c r="GE142" s="18">
        <v>82.912769723296165</v>
      </c>
      <c r="GF142" s="18">
        <v>86.441663504242896</v>
      </c>
      <c r="GG142" s="18">
        <v>89.18320203101635</v>
      </c>
      <c r="GH142" s="18">
        <v>88.477017421603193</v>
      </c>
      <c r="GI142" s="18">
        <v>91.950106384277333</v>
      </c>
      <c r="GJ142" s="18">
        <v>95.25781015825271</v>
      </c>
      <c r="GK142" s="18">
        <v>99.445200794816017</v>
      </c>
      <c r="GL142" s="18">
        <v>95.650473152279858</v>
      </c>
      <c r="GM142" s="18">
        <v>95.610902462959288</v>
      </c>
      <c r="GN142" s="18">
        <v>94.055469982743261</v>
      </c>
      <c r="GO142" s="18">
        <v>92.333637680768959</v>
      </c>
      <c r="GP142" s="18">
        <v>91.783706562519072</v>
      </c>
      <c r="GQ142" s="18">
        <v>92.25145240294934</v>
      </c>
      <c r="GR142" s="18">
        <v>92.077950149774551</v>
      </c>
      <c r="GS142" s="18">
        <v>91.001424473643297</v>
      </c>
      <c r="GT142" s="18">
        <v>92.333637680768959</v>
      </c>
      <c r="GU142" s="18">
        <v>92.857188339471818</v>
      </c>
      <c r="GV142" s="18">
        <v>91.057229291915888</v>
      </c>
      <c r="GW142" s="18">
        <v>87.269604080796242</v>
      </c>
      <c r="GX142" s="18">
        <v>88.159437273979194</v>
      </c>
      <c r="GY142" s="18">
        <v>88.184803100466723</v>
      </c>
      <c r="GZ142" s="18">
        <v>84.230778067588815</v>
      </c>
      <c r="HA142" s="18">
        <v>81.618097939372063</v>
      </c>
      <c r="HB142" s="18">
        <v>77.964404292106636</v>
      </c>
      <c r="HC142" s="18">
        <v>80.316323724031449</v>
      </c>
      <c r="HD142" s="18">
        <v>95.935585041999829</v>
      </c>
      <c r="HE142" s="18">
        <v>95.514512322306629</v>
      </c>
      <c r="HF142" s="18">
        <v>94.48161586773395</v>
      </c>
      <c r="HG142" s="18">
        <v>96.140540920019149</v>
      </c>
      <c r="HH142" s="18">
        <v>93.268114728569984</v>
      </c>
      <c r="HI142" s="18">
        <v>100.10978544878959</v>
      </c>
      <c r="HJ142" s="18">
        <v>101.91786156082152</v>
      </c>
      <c r="HK142" s="18">
        <v>101.93612495589255</v>
      </c>
      <c r="HL142" s="18">
        <v>100.61710197854042</v>
      </c>
      <c r="HM142" s="18">
        <v>101.36285727727413</v>
      </c>
      <c r="HN142" s="18">
        <v>102.52055359816552</v>
      </c>
      <c r="HO142" s="18">
        <v>99.801336998701089</v>
      </c>
      <c r="HP142" s="18">
        <v>97.032403379321096</v>
      </c>
      <c r="HQ142" s="18">
        <v>97.337807930231094</v>
      </c>
      <c r="HR142" s="18">
        <v>96.785847545862197</v>
      </c>
      <c r="HS142" s="18">
        <v>106.07684247171879</v>
      </c>
      <c r="HT142" s="18">
        <v>114.34508727359771</v>
      </c>
      <c r="HU142" s="18">
        <v>115.8710953950882</v>
      </c>
      <c r="HV142" s="18">
        <v>124.01555496370793</v>
      </c>
      <c r="HW142" s="18">
        <v>125.17122201848031</v>
      </c>
      <c r="HX142" s="18">
        <v>116.01212939035892</v>
      </c>
      <c r="HY142" s="18">
        <v>112.53599652850627</v>
      </c>
      <c r="HZ142" s="18">
        <v>110.90852510106563</v>
      </c>
      <c r="IA142" s="18">
        <v>113.66325385761262</v>
      </c>
      <c r="IB142" s="18">
        <v>114.80978921484947</v>
      </c>
      <c r="IC142" s="18">
        <v>121.02644597041608</v>
      </c>
      <c r="ID142" s="18">
        <v>120.98687528109551</v>
      </c>
      <c r="IE142" s="18">
        <v>124.04193542325497</v>
      </c>
      <c r="IF142" s="18">
        <v>116.25564132463931</v>
      </c>
      <c r="IG142" s="18">
        <v>110.84663248443604</v>
      </c>
      <c r="IH142" s="18">
        <v>107.92956243836881</v>
      </c>
      <c r="II142" s="18">
        <v>105.23469703233242</v>
      </c>
      <c r="IJ142" s="18">
        <v>100.49940454363822</v>
      </c>
      <c r="IK142" s="18">
        <v>99.71915172088147</v>
      </c>
      <c r="IL142" s="18">
        <v>101.57085705447196</v>
      </c>
      <c r="IM142" s="18">
        <v>106.03321325016022</v>
      </c>
      <c r="IN142" s="18">
        <v>107.07828530144693</v>
      </c>
      <c r="IO142" s="18">
        <v>109.4099120721817</v>
      </c>
      <c r="IP142" s="18">
        <v>108.28772790837287</v>
      </c>
      <c r="IQ142" s="18">
        <v>109.25670248019695</v>
      </c>
      <c r="IR142" s="18">
        <v>105.12816056108474</v>
      </c>
      <c r="IS142" s="18">
        <v>103.42154775500298</v>
      </c>
      <c r="IT142" s="18">
        <v>103.53518665766717</v>
      </c>
      <c r="IU142" s="18">
        <v>102.20195881748199</v>
      </c>
      <c r="IV142" s="18">
        <v>103.90045455908775</v>
      </c>
      <c r="IW142" s="18">
        <v>109.56718019640445</v>
      </c>
      <c r="IX142" s="18">
        <v>113.06259108638764</v>
      </c>
      <c r="IY142" s="18">
        <v>109.95984319043158</v>
      </c>
      <c r="IZ142" s="18">
        <v>106.90072451603412</v>
      </c>
      <c r="JA142" s="18">
        <v>109.49209735000133</v>
      </c>
      <c r="JB142" s="18">
        <v>109.77010680830479</v>
      </c>
      <c r="JC142" s="18">
        <v>110.29467210006713</v>
      </c>
      <c r="JD142" s="18">
        <v>111.51933420288563</v>
      </c>
      <c r="JE142" s="18">
        <v>117.60408866071701</v>
      </c>
      <c r="JF142" s="18">
        <v>121.39678703713417</v>
      </c>
      <c r="JG142" s="18">
        <v>121.23140184843541</v>
      </c>
      <c r="JH142" s="18">
        <v>123.42909705531598</v>
      </c>
      <c r="JI142" s="18">
        <v>122.10804481184482</v>
      </c>
      <c r="JJ142" s="18">
        <v>120.60638788378239</v>
      </c>
      <c r="JK142" s="18">
        <v>122.14051306974888</v>
      </c>
      <c r="JL142" s="18">
        <v>123.5681017844677</v>
      </c>
      <c r="JM142" s="18">
        <v>131.96419035184385</v>
      </c>
      <c r="JN142" s="18">
        <v>130.32048479545116</v>
      </c>
      <c r="JO142" s="18">
        <v>132.9331649236679</v>
      </c>
      <c r="JP142" s="18">
        <v>132.17929256045818</v>
      </c>
      <c r="JQ142" s="18">
        <v>133.27002309942247</v>
      </c>
      <c r="JR142" s="18">
        <v>128.79954983925819</v>
      </c>
      <c r="JS142" s="18">
        <v>138.20113976860046</v>
      </c>
      <c r="JT142" s="18">
        <v>143.92265559113025</v>
      </c>
      <c r="JU142" s="18">
        <v>143.94497751843929</v>
      </c>
      <c r="JV142" s="18">
        <v>146.27457502305506</v>
      </c>
      <c r="JW142" s="18">
        <v>146.53533571934699</v>
      </c>
      <c r="JX142" s="18">
        <v>149.45139113235473</v>
      </c>
      <c r="JY142" s="18">
        <v>148.44588977038862</v>
      </c>
      <c r="JZ142" s="18">
        <v>145.2538541651964</v>
      </c>
      <c r="KA142" s="18">
        <v>146.90973531830309</v>
      </c>
      <c r="KB142" s="18">
        <v>144.67348405516145</v>
      </c>
      <c r="KC142" s="18">
        <v>143.35243181169034</v>
      </c>
      <c r="KD142" s="18">
        <v>143.34228548109533</v>
      </c>
      <c r="KE142" s="18">
        <v>144.29604055702686</v>
      </c>
      <c r="KF142" s="18">
        <v>137.9160278788805</v>
      </c>
      <c r="KG142" s="18">
        <v>136.34030273747445</v>
      </c>
      <c r="KH142" s="18">
        <v>137.87950108873844</v>
      </c>
      <c r="KI142" s="18">
        <v>138.28433967947959</v>
      </c>
      <c r="KJ142" s="18">
        <v>137.60352089655399</v>
      </c>
      <c r="KK142" s="18">
        <v>139.50291398394108</v>
      </c>
      <c r="KL142" s="18">
        <v>139.93717693340778</v>
      </c>
      <c r="KM142" s="18">
        <v>141.85686268198492</v>
      </c>
      <c r="KN142" s="18">
        <v>139.49378228640558</v>
      </c>
      <c r="KO142" s="18">
        <v>141.40433633744718</v>
      </c>
      <c r="KP142" s="18">
        <v>140.70728342556953</v>
      </c>
      <c r="KQ142" s="18">
        <v>135.79544478452203</v>
      </c>
      <c r="KR142" s="18">
        <v>130.34179208970068</v>
      </c>
      <c r="KS142" s="18">
        <v>128.65141341257095</v>
      </c>
      <c r="KT142" s="18">
        <v>130.99420114696025</v>
      </c>
      <c r="KU142" s="18">
        <v>132.82256992018225</v>
      </c>
      <c r="KV142" s="18">
        <v>135.65745468842982</v>
      </c>
      <c r="KW142" s="18">
        <v>138.3969639490843</v>
      </c>
      <c r="KX142" s="18">
        <v>137.40465281689168</v>
      </c>
      <c r="KY142" s="18">
        <v>137.78006704890728</v>
      </c>
      <c r="KZ142" s="18">
        <v>135.11766990077496</v>
      </c>
      <c r="LA142" s="18">
        <v>135.93546414673327</v>
      </c>
      <c r="LB142" s="18">
        <v>133.21827681338786</v>
      </c>
      <c r="LC142" s="18">
        <v>134.74631420099735</v>
      </c>
      <c r="LD142" s="18">
        <v>135.3226257787943</v>
      </c>
      <c r="LE142" s="18">
        <v>134.63166066527367</v>
      </c>
      <c r="LF142" s="18">
        <v>142.14501847088337</v>
      </c>
      <c r="LG142" s="18">
        <v>144.32850881493093</v>
      </c>
      <c r="LH142" s="18">
        <v>142.7791641330719</v>
      </c>
      <c r="LI142" s="18">
        <v>142.05573076164723</v>
      </c>
      <c r="LJ142" s="18">
        <v>141.75337010991575</v>
      </c>
      <c r="LK142" s="18">
        <v>142.75887147188186</v>
      </c>
      <c r="LL142" s="18">
        <v>142.93440299117563</v>
      </c>
      <c r="LM142" s="18">
        <v>148.59909936237335</v>
      </c>
      <c r="LN142" s="18">
        <v>147.72550029814244</v>
      </c>
      <c r="LO142" s="18">
        <v>151.20264779305458</v>
      </c>
      <c r="LP142" s="18">
        <v>157.45583133876323</v>
      </c>
      <c r="LQ142" s="18">
        <v>160.27346734499929</v>
      </c>
      <c r="LR142" s="18">
        <v>154.87866336762906</v>
      </c>
      <c r="LS142" s="18">
        <v>156.87546122872828</v>
      </c>
      <c r="LT142" s="18">
        <v>154.9131608916521</v>
      </c>
      <c r="LU142" s="18">
        <v>151.8307056568861</v>
      </c>
      <c r="LV142" s="18">
        <v>145.98236070191862</v>
      </c>
      <c r="LW142" s="18">
        <v>143.05818822443484</v>
      </c>
      <c r="LX142" s="18">
        <v>143.85366054308415</v>
      </c>
      <c r="LY142" s="18">
        <v>144.70087914776803</v>
      </c>
      <c r="LZ142" s="18">
        <v>145.23863466930391</v>
      </c>
      <c r="MA142" s="18">
        <v>150.31179996681215</v>
      </c>
      <c r="MB142" s="18">
        <v>152.31874415850641</v>
      </c>
      <c r="MC142" s="18">
        <v>156.37524713039397</v>
      </c>
      <c r="MD142" s="18">
        <v>159.32884396660327</v>
      </c>
      <c r="ME142" s="18">
        <v>157.77949928474425</v>
      </c>
      <c r="MF142" s="18">
        <v>151.72416918563843</v>
      </c>
      <c r="MG142" s="18">
        <v>147.4545932712555</v>
      </c>
      <c r="MH142" s="18">
        <v>147.3998030860424</v>
      </c>
      <c r="MI142" s="18">
        <v>145.88292666208744</v>
      </c>
      <c r="MJ142" s="18">
        <v>143.67001195931437</v>
      </c>
      <c r="MK142" s="18">
        <v>145.58462454259396</v>
      </c>
      <c r="ML142" s="18">
        <v>150.30266826927661</v>
      </c>
      <c r="MM142" s="18">
        <v>153.49571850752832</v>
      </c>
      <c r="MN142" s="18">
        <v>156.70703214085103</v>
      </c>
      <c r="MO142" s="18">
        <v>152.43035379505159</v>
      </c>
      <c r="MP142" s="18">
        <v>153.72604021203517</v>
      </c>
      <c r="MQ142" s="18">
        <v>151.57298885977269</v>
      </c>
      <c r="MR142" s="18">
        <v>150.89014081072807</v>
      </c>
      <c r="MS142" s="18">
        <v>151.31121353042124</v>
      </c>
      <c r="MT142" s="18">
        <v>150.24787808406353</v>
      </c>
      <c r="MU142" s="18">
        <v>150.05915633499623</v>
      </c>
      <c r="MV142" s="18">
        <v>151.99203231334687</v>
      </c>
      <c r="MW142" s="18">
        <v>156.6228175969124</v>
      </c>
      <c r="MX142" s="18">
        <v>160.02995541071891</v>
      </c>
      <c r="MY142" s="18">
        <v>153.84982544529439</v>
      </c>
      <c r="MZ142" s="18">
        <v>148.18208517491817</v>
      </c>
      <c r="NA142" s="18">
        <v>148.2673143519163</v>
      </c>
      <c r="NB142" s="18">
        <v>151.18742829716206</v>
      </c>
      <c r="NC142" s="18">
        <v>152.47296838355064</v>
      </c>
      <c r="ND142" s="18">
        <v>155.62137476718428</v>
      </c>
      <c r="NE142" s="18">
        <v>161.14300787699221</v>
      </c>
      <c r="NF142" s="18">
        <v>161.28911503756046</v>
      </c>
      <c r="NG142" s="18">
        <v>160.2572332160473</v>
      </c>
      <c r="NH142" s="18">
        <v>159.93762380230427</v>
      </c>
      <c r="NI142" s="18">
        <v>161.45450022625923</v>
      </c>
      <c r="NJ142" s="18">
        <v>157.70238717222213</v>
      </c>
      <c r="NK142" s="18">
        <v>155.58586261010171</v>
      </c>
      <c r="NL142" s="18">
        <v>152.22641255009174</v>
      </c>
      <c r="NM142" s="18">
        <v>153.70676218390466</v>
      </c>
      <c r="NN142" s="18">
        <v>161.79744620037079</v>
      </c>
      <c r="NO142" s="18">
        <v>161.9323923972845</v>
      </c>
      <c r="NP142" s="18">
        <v>167.57578147423266</v>
      </c>
      <c r="NQ142" s="18">
        <v>166.65956782150269</v>
      </c>
      <c r="NR142" s="18">
        <v>163.28895679783821</v>
      </c>
      <c r="NS142" s="18">
        <v>165.70378347945211</v>
      </c>
      <c r="NT142" s="18">
        <v>165.65508109259605</v>
      </c>
      <c r="NU142" s="18">
        <v>172.00262551283836</v>
      </c>
      <c r="NV142" s="18">
        <v>179.67629534184934</v>
      </c>
      <c r="NW142" s="18">
        <v>186.21357614421845</v>
      </c>
      <c r="NX142" s="18">
        <v>189.9951135569811</v>
      </c>
      <c r="NY142" s="18">
        <v>183.62220331025122</v>
      </c>
      <c r="NZ142" s="18">
        <v>174.05928672444821</v>
      </c>
      <c r="OA142" s="18">
        <v>174.228730445385</v>
      </c>
      <c r="OB142" s="18">
        <v>173.22830224871635</v>
      </c>
      <c r="OC142" s="18">
        <v>171.0397387393713</v>
      </c>
      <c r="OD142" s="18">
        <v>170.9129096069336</v>
      </c>
      <c r="OE142" s="18">
        <v>170.80028533732889</v>
      </c>
      <c r="OF142" s="18">
        <v>168.45242443764209</v>
      </c>
      <c r="OG142" s="18">
        <v>168.38444402265549</v>
      </c>
      <c r="OH142" s="18">
        <v>163.5872589173317</v>
      </c>
      <c r="OI142" s="18">
        <v>164.08747301566601</v>
      </c>
      <c r="OJ142" s="18">
        <v>164.36345320785045</v>
      </c>
      <c r="OK142" s="18">
        <v>169.96118379712104</v>
      </c>
      <c r="OL142" s="18">
        <v>176.70443511056899</v>
      </c>
      <c r="OM142" s="18">
        <v>178.25276515936849</v>
      </c>
      <c r="ON142" s="18">
        <v>176.70240584445</v>
      </c>
      <c r="OO142" s="18">
        <v>177.11231760048867</v>
      </c>
      <c r="OP142" s="18">
        <v>171.51458701121805</v>
      </c>
      <c r="OQ142" s="18">
        <v>161.89485097408294</v>
      </c>
      <c r="OR142" s="18">
        <v>157.32494367408754</v>
      </c>
      <c r="OS142" s="18">
        <v>155.30480925261975</v>
      </c>
      <c r="OT142" s="18">
        <v>150.93985783064366</v>
      </c>
      <c r="OU142" s="18">
        <v>144.48983547139167</v>
      </c>
      <c r="OV142" s="18">
        <v>142.00296984255314</v>
      </c>
      <c r="OW142" s="18">
        <v>139.42072870612145</v>
      </c>
      <c r="OX142" s="18">
        <v>141.69756529164314</v>
      </c>
      <c r="OY142" s="18">
        <v>140.2598302463293</v>
      </c>
      <c r="OZ142" s="18">
        <v>141.34548761999605</v>
      </c>
      <c r="PA142" s="18">
        <v>143.5178170003891</v>
      </c>
      <c r="PB142" s="18">
        <v>136.19622484302522</v>
      </c>
      <c r="PC142" s="18">
        <v>133.24161337375639</v>
      </c>
      <c r="PD142" s="18">
        <v>129.81824143099786</v>
      </c>
      <c r="PE142" s="18">
        <v>122.78176116335392</v>
      </c>
      <c r="PF142" s="18">
        <v>120.46332462239265</v>
      </c>
      <c r="PG142" s="18">
        <v>119.89005694377423</v>
      </c>
      <c r="PH142" s="18">
        <v>117.95413706624508</v>
      </c>
      <c r="PI142" s="18">
        <v>114.87066719841957</v>
      </c>
      <c r="PJ142" s="18">
        <v>115.83051007270812</v>
      </c>
      <c r="PK142" s="18">
        <v>117.26317195272446</v>
      </c>
      <c r="PL142" s="18">
        <v>117.63655691862107</v>
      </c>
      <c r="PM142" s="18">
        <v>118.70090699803829</v>
      </c>
      <c r="PN142" s="18">
        <v>120.39432957434654</v>
      </c>
      <c r="PO142" s="18">
        <v>123.08209254896641</v>
      </c>
      <c r="PP142" s="18">
        <v>123.08818034732342</v>
      </c>
      <c r="PQ142" s="18">
        <v>124.94495884621143</v>
      </c>
      <c r="PR142" s="18">
        <v>125.79116281783581</v>
      </c>
      <c r="PS142" s="18">
        <v>120.59624155318737</v>
      </c>
      <c r="PT142" s="18">
        <v>120.28779310309886</v>
      </c>
      <c r="PU142" s="18">
        <v>118.19257583522797</v>
      </c>
      <c r="PV142" s="18">
        <v>113.38625903236867</v>
      </c>
      <c r="PW142" s="18">
        <v>114.6961503121853</v>
      </c>
      <c r="PX142" s="18">
        <v>114.25782883048058</v>
      </c>
      <c r="PY142" s="18">
        <v>113.13868856585026</v>
      </c>
      <c r="PZ142" s="18">
        <v>113.4116248588562</v>
      </c>
      <c r="QA142" s="18">
        <v>112.38583083570003</v>
      </c>
      <c r="QB142" s="18">
        <v>111.48280741274357</v>
      </c>
      <c r="QC142" s="18">
        <v>112.07433848643302</v>
      </c>
      <c r="QD142" s="18">
        <v>105.74708672738075</v>
      </c>
      <c r="QE142" s="18">
        <v>106.76273441994191</v>
      </c>
      <c r="QF142" s="18">
        <v>107.0711828700304</v>
      </c>
      <c r="QG142" s="18">
        <v>102.8746605359316</v>
      </c>
      <c r="QH142" s="18">
        <v>104.68273664796352</v>
      </c>
      <c r="QI142" s="18">
        <v>109.02536614263057</v>
      </c>
      <c r="QJ142" s="18">
        <v>111.84807531416416</v>
      </c>
      <c r="QK142" s="18">
        <v>109.83910185635089</v>
      </c>
      <c r="QL142" s="18">
        <v>111.65022186756134</v>
      </c>
      <c r="QM142" s="18">
        <v>107.59270426261425</v>
      </c>
      <c r="QN142" s="18">
        <v>107.98841115581989</v>
      </c>
      <c r="QO142" s="18">
        <v>107.60487985932826</v>
      </c>
      <c r="QP142" s="18">
        <v>109.40483890688419</v>
      </c>
      <c r="QQ142" s="18">
        <v>111.01810547149182</v>
      </c>
      <c r="QR142" s="18">
        <v>109.69705322802066</v>
      </c>
      <c r="QS142" s="18">
        <v>109.61791184937955</v>
      </c>
      <c r="QT142" s="18">
        <v>111.39554896962643</v>
      </c>
      <c r="QU142" s="18">
        <v>113.14782026338578</v>
      </c>
      <c r="QV142" s="18">
        <v>114.00619983172416</v>
      </c>
      <c r="QW142" s="18">
        <v>116.48596302914619</v>
      </c>
      <c r="QX142" s="18">
        <v>117.00241125643254</v>
      </c>
      <c r="QY142" s="18">
        <v>116.31956320738792</v>
      </c>
      <c r="QZ142" s="18">
        <v>118.53552180933951</v>
      </c>
      <c r="RA142" s="18">
        <v>119.98238855218887</v>
      </c>
      <c r="RB142" s="18">
        <v>122.23791784346103</v>
      </c>
      <c r="RC142" s="18">
        <v>120.78597793531418</v>
      </c>
      <c r="RD142" s="18">
        <v>121.66363553178311</v>
      </c>
      <c r="RE142" s="18">
        <v>121.76002567243576</v>
      </c>
      <c r="RF142" s="18">
        <v>119.27113077747822</v>
      </c>
      <c r="RG142" s="18">
        <v>117.23577686011791</v>
      </c>
      <c r="RH142" s="18">
        <v>112.4274307911396</v>
      </c>
      <c r="RI142" s="18">
        <v>114.04272662186622</v>
      </c>
      <c r="RJ142" s="18">
        <v>115.73716383123397</v>
      </c>
      <c r="RK142" s="18">
        <v>115.28971065199374</v>
      </c>
      <c r="RL142" s="18">
        <v>115.15679372119904</v>
      </c>
      <c r="RM142" s="18">
        <v>115.11214986658096</v>
      </c>
      <c r="RN142" s="18">
        <v>116.38247045707702</v>
      </c>
      <c r="RO142" s="18">
        <v>119.84541308915615</v>
      </c>
      <c r="RP142" s="18">
        <v>119.2559112815857</v>
      </c>
      <c r="RQ142" s="18">
        <v>119.37868188178538</v>
      </c>
      <c r="RR142" s="18">
        <v>119.53189147377014</v>
      </c>
      <c r="RS142" s="18">
        <v>117.15967938065529</v>
      </c>
      <c r="RT142" s="18">
        <v>118.10937592434884</v>
      </c>
      <c r="RU142" s="18">
        <v>115.99893916058539</v>
      </c>
      <c r="RV142" s="18">
        <v>110.42657439780236</v>
      </c>
      <c r="RW142" s="18">
        <v>108.34556199276447</v>
      </c>
      <c r="RX142" s="18">
        <v>107.79867477369308</v>
      </c>
      <c r="RY142" s="18">
        <v>109.00101494920254</v>
      </c>
      <c r="RZ142" s="18">
        <v>107.04480241048337</v>
      </c>
      <c r="SA142" s="18">
        <v>104.51836609232426</v>
      </c>
      <c r="SB142" s="18">
        <v>101.74841783988477</v>
      </c>
      <c r="SC142" s="18">
        <v>104.60562453544139</v>
      </c>
      <c r="SD142" s="18">
        <v>105.278326253891</v>
      </c>
      <c r="SE142" s="18">
        <v>107.96608922851087</v>
      </c>
      <c r="SF142" s="18">
        <v>109.56718019640445</v>
      </c>
      <c r="SG142" s="18">
        <v>113.70180991387367</v>
      </c>
      <c r="SH142" s="18">
        <v>114.07012171447276</v>
      </c>
      <c r="SI142" s="18">
        <v>114.56830654668808</v>
      </c>
      <c r="SJ142" s="18">
        <v>116.91210891413688</v>
      </c>
      <c r="SK142" s="18">
        <v>118.43811703562737</v>
      </c>
      <c r="SL142" s="18">
        <v>118.46551212823391</v>
      </c>
      <c r="SM142" s="18">
        <v>118.6410436475277</v>
      </c>
      <c r="SN142" s="18">
        <v>117.23374759399891</v>
      </c>
      <c r="SO142" s="18">
        <v>120.38316861069202</v>
      </c>
      <c r="SP142" s="5">
        <v>121.19690432441234</v>
      </c>
      <c r="SQ142" s="5">
        <v>121.09138248622418</v>
      </c>
      <c r="SR142" s="5">
        <v>120.19038832938671</v>
      </c>
      <c r="SS142" s="5">
        <v>130.80750866401195</v>
      </c>
    </row>
    <row r="143" spans="1:513" x14ac:dyDescent="0.25">
      <c r="A143" s="5" t="s">
        <v>360</v>
      </c>
      <c r="B143" s="5" t="e">
        <f ca="1">_xlfn.XLOOKUP(A143,bonds[worksheet get],bonds[unique lookup],"-")</f>
        <v>#VALUE!</v>
      </c>
      <c r="C143" s="5" t="str">
        <f ca="1">_xlfn.XLOOKUP(A143,bonds[worksheet get],bonds[ID_ISIN],"-")</f>
        <v>XS1227607402</v>
      </c>
      <c r="D143" s="18">
        <f ca="1">_xll.BDH(A143,"blp_i_sprd_mid","-2AY",,"Dates=H","Fill=C","Sort=R","Dir=H","factor="&amp;_xlfn.XLOOKUP(A143,bonds[worksheet get],bonds[yas/blp factor]),"cols=416;rows=1")</f>
        <v>212.471</v>
      </c>
      <c r="E143" s="18">
        <v>217.208</v>
      </c>
      <c r="F143" s="18">
        <v>214.453</v>
      </c>
      <c r="G143" s="18">
        <v>221.434</v>
      </c>
      <c r="H143" s="18">
        <v>217.94900000000001</v>
      </c>
      <c r="I143" s="18">
        <v>222.32</v>
      </c>
      <c r="J143" s="18">
        <v>222.98</v>
      </c>
      <c r="K143" s="18">
        <v>227.327</v>
      </c>
      <c r="L143" s="18">
        <v>223.20400000000001</v>
      </c>
      <c r="M143" s="18">
        <v>223.79400000000001</v>
      </c>
      <c r="N143" s="18">
        <v>221.07</v>
      </c>
      <c r="O143" s="18">
        <v>227.99199999999999</v>
      </c>
      <c r="P143" s="18">
        <v>229.74100000000001</v>
      </c>
      <c r="Q143" s="18">
        <v>243.738</v>
      </c>
      <c r="R143" s="18">
        <v>248.59800000000001</v>
      </c>
      <c r="S143" s="18">
        <v>251.864</v>
      </c>
      <c r="T143" s="18">
        <v>239.863</v>
      </c>
      <c r="U143" s="18">
        <v>231.166</v>
      </c>
      <c r="V143" s="18">
        <v>232.143</v>
      </c>
      <c r="W143" s="18">
        <v>233.53399999999999</v>
      </c>
      <c r="X143" s="18">
        <v>228.251</v>
      </c>
      <c r="Y143" s="18">
        <v>230.50800000000001</v>
      </c>
      <c r="Z143" s="18">
        <v>229.30199999999999</v>
      </c>
      <c r="AA143" s="18">
        <v>222.21600000000001</v>
      </c>
      <c r="AB143" s="18">
        <v>217.39</v>
      </c>
      <c r="AC143" s="18">
        <v>221.99799999999999</v>
      </c>
      <c r="AD143" s="18">
        <v>218.81800000000001</v>
      </c>
      <c r="AE143" s="18">
        <v>219.24100000000001</v>
      </c>
      <c r="AF143" s="18">
        <v>222.011</v>
      </c>
      <c r="AG143" s="18">
        <v>217.268</v>
      </c>
      <c r="AH143" s="18">
        <v>220.113</v>
      </c>
      <c r="AI143" s="18">
        <v>220.13</v>
      </c>
      <c r="AJ143" s="18">
        <v>218.53700000000001</v>
      </c>
      <c r="AK143" s="18">
        <v>218.98400000000001</v>
      </c>
      <c r="AL143" s="18">
        <v>198.876</v>
      </c>
      <c r="AM143" s="18">
        <v>215.82900000000001</v>
      </c>
      <c r="AN143" s="18">
        <v>219.2</v>
      </c>
      <c r="AO143" s="18">
        <v>224.89599999999999</v>
      </c>
      <c r="AP143" s="18">
        <v>215.404</v>
      </c>
      <c r="AQ143" s="18">
        <v>206.64400000000001</v>
      </c>
      <c r="AR143" s="18">
        <v>220.70099999999999</v>
      </c>
      <c r="AS143" s="18">
        <v>217.44300000000001</v>
      </c>
      <c r="AT143" s="18">
        <v>214.7</v>
      </c>
      <c r="AU143" s="18">
        <v>204.64599999999999</v>
      </c>
      <c r="AV143" s="18">
        <v>214.93299999999999</v>
      </c>
      <c r="AW143" s="18">
        <v>198.892</v>
      </c>
      <c r="AX143" s="18">
        <v>203.41900000000001</v>
      </c>
      <c r="AY143" s="18">
        <v>200.41399999999999</v>
      </c>
      <c r="AZ143" s="18">
        <v>208.304</v>
      </c>
      <c r="BA143" s="18">
        <v>208.49100000000001</v>
      </c>
      <c r="BB143" s="18">
        <v>221.54599999999999</v>
      </c>
      <c r="BC143" s="18">
        <v>208.82</v>
      </c>
      <c r="BD143" s="18">
        <v>183.27799999999999</v>
      </c>
      <c r="BE143" s="18">
        <v>2.8330000000000002</v>
      </c>
      <c r="BF143" s="18">
        <v>10.186</v>
      </c>
      <c r="BG143" s="18">
        <v>0.16</v>
      </c>
      <c r="BH143" s="18">
        <v>1.0389999999999999</v>
      </c>
      <c r="BI143" s="18">
        <v>-10.678000000000001</v>
      </c>
      <c r="BJ143" s="18">
        <v>-10.069000000000001</v>
      </c>
      <c r="BK143" s="18">
        <v>-3.85</v>
      </c>
      <c r="BL143" s="18">
        <v>36.984000000000002</v>
      </c>
      <c r="BM143" s="18">
        <v>38.36</v>
      </c>
      <c r="BN143" s="18">
        <v>43.069000000000003</v>
      </c>
      <c r="BO143" s="18">
        <v>44.478999999999999</v>
      </c>
      <c r="BP143" s="18">
        <v>44.914999999999999</v>
      </c>
      <c r="BQ143" s="18">
        <v>38.366999999999997</v>
      </c>
      <c r="BR143" s="18">
        <v>36.4</v>
      </c>
      <c r="BS143" s="18">
        <v>-33.308</v>
      </c>
      <c r="BT143" s="18">
        <v>34.409999999999997</v>
      </c>
      <c r="BU143" s="18">
        <v>32.545999999999999</v>
      </c>
      <c r="BV143" s="18">
        <v>29.978000000000002</v>
      </c>
      <c r="BW143" s="18">
        <v>31.559000000000001</v>
      </c>
      <c r="BX143" s="18">
        <v>32.505000000000003</v>
      </c>
      <c r="BY143" s="18">
        <v>34.598999999999997</v>
      </c>
      <c r="BZ143" s="18">
        <v>36.421999999999997</v>
      </c>
      <c r="CA143" s="18">
        <v>38.390999999999998</v>
      </c>
      <c r="CB143" s="18">
        <v>38.789000000000001</v>
      </c>
      <c r="CC143" s="18">
        <v>38.665999999999997</v>
      </c>
      <c r="CD143" s="18">
        <v>42.631</v>
      </c>
      <c r="CE143" s="18">
        <v>59.128</v>
      </c>
      <c r="CF143" s="18">
        <v>44.962000000000003</v>
      </c>
      <c r="CG143" s="18">
        <v>17.12</v>
      </c>
      <c r="CH143" s="18">
        <v>18.725999999999999</v>
      </c>
      <c r="CI143" s="18">
        <v>20.901</v>
      </c>
      <c r="CJ143" s="18">
        <v>22.161000000000001</v>
      </c>
      <c r="CK143" s="18">
        <v>26.016999999999999</v>
      </c>
      <c r="CL143" s="18">
        <v>30.2</v>
      </c>
      <c r="CM143" s="18">
        <v>29.574999999999999</v>
      </c>
      <c r="CN143" s="18">
        <v>28.236999999999998</v>
      </c>
      <c r="CO143" s="18">
        <v>32.189</v>
      </c>
      <c r="CP143" s="18">
        <v>32.417000000000002</v>
      </c>
      <c r="CQ143" s="18">
        <v>33.305</v>
      </c>
      <c r="CR143" s="18">
        <v>33.25</v>
      </c>
      <c r="CS143" s="18">
        <v>38.481999999999999</v>
      </c>
      <c r="CT143" s="18">
        <v>42.360999999999997</v>
      </c>
      <c r="CU143" s="18">
        <v>41.548000000000002</v>
      </c>
      <c r="CV143" s="18">
        <v>38.426000000000002</v>
      </c>
      <c r="CW143" s="18">
        <v>38.417000000000002</v>
      </c>
      <c r="CX143" s="18">
        <v>36.384999999999998</v>
      </c>
      <c r="CY143" s="18">
        <v>32.274000000000001</v>
      </c>
      <c r="CZ143" s="18">
        <v>32.332000000000001</v>
      </c>
      <c r="DA143" s="18">
        <v>29.486999999999998</v>
      </c>
      <c r="DB143" s="18">
        <v>28.227</v>
      </c>
      <c r="DC143" s="18">
        <v>25.733000000000001</v>
      </c>
      <c r="DD143" s="18">
        <v>29.498999999999999</v>
      </c>
      <c r="DE143" s="18">
        <v>22.994</v>
      </c>
      <c r="DF143" s="18">
        <v>16.802</v>
      </c>
      <c r="DG143" s="18">
        <v>13.005000000000001</v>
      </c>
      <c r="DH143" s="18">
        <v>15.041</v>
      </c>
      <c r="DI143" s="18">
        <v>13.492000000000001</v>
      </c>
      <c r="DJ143" s="18">
        <v>11.706</v>
      </c>
      <c r="DK143" s="18">
        <v>7.2030000000000003</v>
      </c>
      <c r="DL143" s="18">
        <v>8.7799999999999994</v>
      </c>
      <c r="DM143" s="18">
        <v>11.936999999999999</v>
      </c>
      <c r="DN143" s="18">
        <v>26.117999999999999</v>
      </c>
      <c r="DO143" s="18">
        <v>24.103999999999999</v>
      </c>
      <c r="DP143" s="18">
        <v>18.835000000000001</v>
      </c>
      <c r="DQ143" s="18">
        <v>18.183</v>
      </c>
      <c r="DR143" s="18">
        <v>20.334</v>
      </c>
      <c r="DS143" s="18">
        <v>24.193000000000001</v>
      </c>
      <c r="DT143" s="18">
        <v>24.445</v>
      </c>
      <c r="DU143" s="18">
        <v>11.157</v>
      </c>
      <c r="DV143" s="18">
        <v>10.92</v>
      </c>
      <c r="DW143" s="18">
        <v>11.722</v>
      </c>
      <c r="DX143" s="18">
        <v>14.167</v>
      </c>
      <c r="DY143" s="18">
        <v>14.055999999999999</v>
      </c>
      <c r="DZ143" s="18">
        <v>18.448</v>
      </c>
      <c r="EA143" s="18">
        <v>13.542</v>
      </c>
      <c r="EB143" s="18">
        <v>18.102</v>
      </c>
      <c r="EC143" s="18">
        <v>16.754999999999999</v>
      </c>
      <c r="ED143" s="18">
        <v>19.239000000000001</v>
      </c>
      <c r="EE143" s="18">
        <v>20.164000000000001</v>
      </c>
      <c r="EF143" s="18">
        <v>24.042000000000002</v>
      </c>
      <c r="EG143" s="18">
        <v>21.289000000000001</v>
      </c>
      <c r="EH143" s="18">
        <v>12.452999999999999</v>
      </c>
      <c r="EI143" s="18">
        <v>12.475</v>
      </c>
      <c r="EJ143" s="18">
        <v>13.196</v>
      </c>
      <c r="EK143" s="18">
        <v>16.385000000000002</v>
      </c>
      <c r="EL143" s="18">
        <v>13.202</v>
      </c>
      <c r="EM143" s="18">
        <v>14.363</v>
      </c>
      <c r="EN143" s="18">
        <v>18.960999999999999</v>
      </c>
      <c r="EO143" s="18">
        <v>22.411000000000001</v>
      </c>
      <c r="EP143" s="18">
        <v>21.097999999999999</v>
      </c>
      <c r="EQ143" s="18">
        <v>15.275</v>
      </c>
      <c r="ER143" s="18">
        <v>20.027000000000001</v>
      </c>
      <c r="ES143" s="18">
        <v>19.823</v>
      </c>
      <c r="ET143" s="18">
        <v>16.834</v>
      </c>
      <c r="EU143" s="18">
        <v>14.417</v>
      </c>
      <c r="EV143" s="18">
        <v>12.986000000000001</v>
      </c>
      <c r="EW143" s="18">
        <v>20.54</v>
      </c>
      <c r="EX143" s="18">
        <v>24.015000000000001</v>
      </c>
      <c r="EY143" s="18">
        <v>27.978000000000002</v>
      </c>
      <c r="EZ143" s="18">
        <v>28.391999999999999</v>
      </c>
      <c r="FA143" s="18">
        <v>29.817</v>
      </c>
      <c r="FB143" s="18">
        <v>19.966000000000001</v>
      </c>
      <c r="FC143" s="18">
        <v>20.175000000000001</v>
      </c>
      <c r="FD143" s="18">
        <v>20.779</v>
      </c>
      <c r="FE143" s="18">
        <v>23.076000000000001</v>
      </c>
      <c r="FF143" s="18">
        <v>23.564</v>
      </c>
      <c r="FG143" s="18">
        <v>27.712</v>
      </c>
      <c r="FH143" s="18">
        <v>31.725000000000001</v>
      </c>
      <c r="FI143" s="18">
        <v>29.372</v>
      </c>
      <c r="FJ143" s="18">
        <v>27.088999999999999</v>
      </c>
      <c r="FK143" s="18">
        <v>27.763000000000002</v>
      </c>
      <c r="FL143" s="18">
        <v>32.636000000000003</v>
      </c>
      <c r="FM143" s="18">
        <v>32.226999999999997</v>
      </c>
      <c r="FN143" s="18">
        <v>32.000999999999998</v>
      </c>
      <c r="FO143" s="18">
        <v>33.863</v>
      </c>
      <c r="FP143" s="18">
        <v>34.953000000000003</v>
      </c>
      <c r="FQ143" s="18">
        <v>35.777000000000001</v>
      </c>
      <c r="FR143" s="18">
        <v>36.832000000000001</v>
      </c>
      <c r="FS143" s="18">
        <v>34.646999999999998</v>
      </c>
      <c r="FT143" s="18">
        <v>35.619</v>
      </c>
      <c r="FU143" s="18">
        <v>33.56</v>
      </c>
      <c r="FV143" s="18">
        <v>30.193000000000001</v>
      </c>
      <c r="FW143" s="18">
        <v>40.912999999999997</v>
      </c>
      <c r="FX143" s="18">
        <v>39.145000000000003</v>
      </c>
      <c r="FY143" s="18">
        <v>38.869999999999997</v>
      </c>
      <c r="FZ143" s="18">
        <v>37.621000000000002</v>
      </c>
      <c r="GA143" s="18">
        <v>37.722000000000001</v>
      </c>
      <c r="GB143" s="18">
        <v>33.531999999999996</v>
      </c>
      <c r="GC143" s="18">
        <v>35.259</v>
      </c>
      <c r="GD143" s="18">
        <v>40.084000000000003</v>
      </c>
      <c r="GE143" s="18">
        <v>41.469000000000001</v>
      </c>
      <c r="GF143" s="18">
        <v>44.579000000000001</v>
      </c>
      <c r="GG143" s="18">
        <v>57.673000000000002</v>
      </c>
      <c r="GH143" s="18">
        <v>59.072000000000003</v>
      </c>
      <c r="GI143" s="18">
        <v>56.594999999999999</v>
      </c>
      <c r="GJ143" s="18">
        <v>54.194000000000003</v>
      </c>
      <c r="GK143" s="18">
        <v>61.067</v>
      </c>
      <c r="GL143" s="18">
        <v>59.387</v>
      </c>
      <c r="GM143" s="18">
        <v>58.509</v>
      </c>
      <c r="GN143" s="18">
        <v>58.085000000000001</v>
      </c>
      <c r="GO143" s="18">
        <v>60.482999999999997</v>
      </c>
      <c r="GP143" s="18">
        <v>47.404000000000003</v>
      </c>
      <c r="GQ143" s="18">
        <v>45.003999999999998</v>
      </c>
      <c r="GR143" s="18">
        <v>44.552999999999997</v>
      </c>
      <c r="GS143" s="18">
        <v>45.753999999999998</v>
      </c>
      <c r="GT143" s="18">
        <v>44.62</v>
      </c>
      <c r="GU143" s="18">
        <v>48.976999999999997</v>
      </c>
      <c r="GV143" s="18">
        <v>49.533999999999999</v>
      </c>
      <c r="GW143" s="18">
        <v>49.957000000000001</v>
      </c>
      <c r="GX143" s="18">
        <v>45.517000000000003</v>
      </c>
      <c r="GY143" s="18">
        <v>46.688000000000002</v>
      </c>
      <c r="GZ143" s="18">
        <v>44.095999999999997</v>
      </c>
      <c r="HA143" s="18">
        <v>35.308</v>
      </c>
      <c r="HB143" s="18">
        <v>30.094999999999999</v>
      </c>
      <c r="HC143" s="18">
        <v>30.673000000000002</v>
      </c>
      <c r="HD143" s="18">
        <v>29.59</v>
      </c>
      <c r="HE143" s="18">
        <v>29.523</v>
      </c>
      <c r="HF143" s="18">
        <v>30.076000000000001</v>
      </c>
      <c r="HG143" s="18">
        <v>30.742999999999999</v>
      </c>
      <c r="HH143" s="18">
        <v>34.31</v>
      </c>
      <c r="HI143" s="18">
        <v>34.247</v>
      </c>
      <c r="HJ143" s="18">
        <v>39.597000000000001</v>
      </c>
      <c r="HK143" s="18">
        <v>35.673000000000002</v>
      </c>
      <c r="HL143" s="18">
        <v>77.927999999999997</v>
      </c>
      <c r="HM143" s="18">
        <v>78.515000000000001</v>
      </c>
      <c r="HN143" s="18">
        <v>78.978999999999999</v>
      </c>
      <c r="HO143" s="18">
        <v>81.957999999999998</v>
      </c>
      <c r="HP143" s="18">
        <v>83.625</v>
      </c>
      <c r="HQ143" s="18">
        <v>90.421999999999997</v>
      </c>
      <c r="HR143" s="18">
        <v>89.350999999999999</v>
      </c>
      <c r="HS143" s="18">
        <v>90.07</v>
      </c>
      <c r="HT143" s="18">
        <v>90.192999999999998</v>
      </c>
      <c r="HU143" s="18">
        <v>87.960999999999999</v>
      </c>
      <c r="HV143" s="18">
        <v>87.748000000000005</v>
      </c>
      <c r="HW143" s="18">
        <v>89.075000000000003</v>
      </c>
      <c r="HX143" s="18">
        <v>91.515000000000001</v>
      </c>
      <c r="HY143" s="18">
        <v>93.863</v>
      </c>
      <c r="HZ143" s="18">
        <v>98.832999999999998</v>
      </c>
      <c r="IA143" s="18">
        <v>101.089</v>
      </c>
      <c r="IB143" s="18">
        <v>101.666</v>
      </c>
      <c r="IC143" s="18">
        <v>102.279</v>
      </c>
      <c r="ID143" s="18">
        <v>99.99</v>
      </c>
      <c r="IE143" s="18">
        <v>99.465000000000003</v>
      </c>
      <c r="IF143" s="18">
        <v>99.992000000000004</v>
      </c>
      <c r="IG143" s="18">
        <v>102.24299999999999</v>
      </c>
      <c r="IH143" s="18">
        <v>105.004</v>
      </c>
      <c r="II143" s="18">
        <v>109.011</v>
      </c>
      <c r="IJ143" s="18">
        <v>108.09699999999999</v>
      </c>
      <c r="IK143" s="18">
        <v>112.64100000000001</v>
      </c>
      <c r="IL143" s="18">
        <v>115.804</v>
      </c>
      <c r="IM143" s="18">
        <v>124.539</v>
      </c>
      <c r="IN143" s="18">
        <v>129.25299999999999</v>
      </c>
      <c r="IO143" s="18">
        <v>129.73500000000001</v>
      </c>
      <c r="IP143" s="18">
        <v>126.04900000000001</v>
      </c>
      <c r="IQ143" s="18">
        <v>123.50700000000001</v>
      </c>
      <c r="IR143" s="18">
        <v>124.345</v>
      </c>
      <c r="IS143" s="18">
        <v>121.369</v>
      </c>
      <c r="IT143" s="18">
        <v>116.96899999999999</v>
      </c>
      <c r="IU143" s="18">
        <v>117.71899999999999</v>
      </c>
      <c r="IV143" s="18">
        <v>120.473</v>
      </c>
      <c r="IW143" s="18">
        <v>123.455</v>
      </c>
      <c r="IX143" s="18">
        <v>125.23</v>
      </c>
      <c r="IY143" s="18">
        <v>121.63800000000001</v>
      </c>
      <c r="IZ143" s="18">
        <v>123.17700000000001</v>
      </c>
      <c r="JA143" s="18">
        <v>122.377</v>
      </c>
      <c r="JB143" s="18">
        <v>120.1</v>
      </c>
      <c r="JC143" s="18">
        <v>121.751</v>
      </c>
      <c r="JD143" s="18">
        <v>116.36799999999999</v>
      </c>
      <c r="JE143" s="18">
        <v>117.812</v>
      </c>
      <c r="JF143" s="18">
        <v>119.117</v>
      </c>
      <c r="JG143" s="18">
        <v>125.584</v>
      </c>
      <c r="JH143" s="18">
        <v>126.038</v>
      </c>
      <c r="JI143" s="18">
        <v>113.536</v>
      </c>
      <c r="JJ143" s="18">
        <v>109.714</v>
      </c>
      <c r="JK143" s="18">
        <v>111.89700000000001</v>
      </c>
      <c r="JL143" s="18">
        <v>118.508</v>
      </c>
      <c r="JM143" s="18">
        <v>121.045</v>
      </c>
      <c r="JN143" s="18">
        <v>123.892</v>
      </c>
      <c r="JO143" s="18">
        <v>144.346</v>
      </c>
      <c r="JP143" s="18">
        <v>146.35</v>
      </c>
      <c r="JQ143" s="18">
        <v>145.66</v>
      </c>
      <c r="JR143" s="18">
        <v>148.38399999999999</v>
      </c>
      <c r="JS143" s="18">
        <v>149.04400000000001</v>
      </c>
      <c r="JT143" s="18">
        <v>150.44300000000001</v>
      </c>
      <c r="JU143" s="18">
        <v>150.589</v>
      </c>
      <c r="JV143" s="18">
        <v>150.11000000000001</v>
      </c>
      <c r="JW143" s="18">
        <v>155.95599999999999</v>
      </c>
      <c r="JX143" s="18">
        <v>168.81899999999999</v>
      </c>
      <c r="JY143" s="18">
        <v>176.054</v>
      </c>
      <c r="JZ143" s="18">
        <v>183.97</v>
      </c>
      <c r="KA143" s="18">
        <v>188.03</v>
      </c>
      <c r="KB143" s="18">
        <v>187.24799999999999</v>
      </c>
      <c r="KC143" s="18">
        <v>194.73400000000001</v>
      </c>
      <c r="KD143" s="18">
        <v>197.477</v>
      </c>
      <c r="KE143" s="18">
        <v>206.53299999999999</v>
      </c>
      <c r="KF143" s="18">
        <v>218.31399999999999</v>
      </c>
      <c r="KG143" s="18">
        <v>223.905</v>
      </c>
      <c r="KH143" s="18">
        <v>227.63300000000001</v>
      </c>
      <c r="KI143" s="18">
        <v>220.75700000000001</v>
      </c>
      <c r="KJ143" s="18">
        <v>220.08799999999999</v>
      </c>
      <c r="KK143" s="18">
        <v>218.44300000000001</v>
      </c>
      <c r="KL143" s="18">
        <v>219.03200000000001</v>
      </c>
      <c r="KM143" s="18">
        <v>215.49</v>
      </c>
      <c r="KN143" s="18">
        <v>216.98099999999999</v>
      </c>
      <c r="KO143" s="18">
        <v>216.92400000000001</v>
      </c>
      <c r="KP143" s="18">
        <v>217.91399999999999</v>
      </c>
      <c r="KQ143" s="18">
        <v>216.58</v>
      </c>
      <c r="KR143" s="18">
        <v>215.81700000000001</v>
      </c>
      <c r="KS143" s="18">
        <v>215.2</v>
      </c>
      <c r="KT143" s="18">
        <v>215.53800000000001</v>
      </c>
      <c r="KU143" s="18">
        <v>225.904</v>
      </c>
      <c r="KV143" s="18">
        <v>235.11699999999999</v>
      </c>
      <c r="KW143" s="18">
        <v>240.61500000000001</v>
      </c>
      <c r="KX143" s="18">
        <v>235.79300000000001</v>
      </c>
      <c r="KY143" s="18">
        <v>232.62899999999999</v>
      </c>
      <c r="KZ143" s="18">
        <v>220.85599999999999</v>
      </c>
      <c r="LA143" s="18">
        <v>204.011</v>
      </c>
      <c r="LB143" s="18">
        <v>196.86</v>
      </c>
      <c r="LC143" s="18">
        <v>199.45</v>
      </c>
      <c r="LD143" s="18">
        <v>193.79300000000001</v>
      </c>
      <c r="LE143" s="18">
        <v>179.495</v>
      </c>
      <c r="LF143" s="18">
        <v>170.94</v>
      </c>
      <c r="LG143" s="18">
        <v>169.22900000000001</v>
      </c>
      <c r="LH143" s="18">
        <v>172.28899999999999</v>
      </c>
      <c r="LI143" s="18">
        <v>172.423</v>
      </c>
      <c r="LJ143" s="18">
        <v>171.22800000000001</v>
      </c>
      <c r="LK143" s="18">
        <v>175.17500000000001</v>
      </c>
      <c r="LL143" s="18">
        <v>160.001</v>
      </c>
      <c r="LM143" s="18">
        <v>155.291</v>
      </c>
      <c r="LN143" s="18">
        <v>150.66</v>
      </c>
      <c r="LO143" s="18">
        <v>148.858</v>
      </c>
      <c r="LP143" s="18">
        <v>144.28200000000001</v>
      </c>
      <c r="LQ143" s="18">
        <v>144.47</v>
      </c>
      <c r="LR143" s="18">
        <v>141.27600000000001</v>
      </c>
      <c r="LS143" s="18">
        <v>140.28700000000001</v>
      </c>
      <c r="LT143" s="18">
        <v>144.11199999999999</v>
      </c>
      <c r="LU143" s="18">
        <v>146.14599999999999</v>
      </c>
      <c r="LV143" s="18">
        <v>146.50899999999999</v>
      </c>
      <c r="LW143" s="18">
        <v>146.191</v>
      </c>
      <c r="LX143" s="18">
        <v>146.11799999999999</v>
      </c>
      <c r="LY143" s="18">
        <v>148.90600000000001</v>
      </c>
      <c r="LZ143" s="18">
        <v>151.41</v>
      </c>
      <c r="MA143" s="18">
        <v>151.62299999999999</v>
      </c>
      <c r="MB143" s="18">
        <v>149.733</v>
      </c>
      <c r="MC143" s="18">
        <v>140.14500000000001</v>
      </c>
      <c r="MD143" s="18">
        <v>135.58699999999999</v>
      </c>
      <c r="ME143" s="18">
        <v>131.803</v>
      </c>
      <c r="MF143" s="18">
        <v>130.501</v>
      </c>
      <c r="MG143" s="18">
        <v>130.34</v>
      </c>
      <c r="MH143" s="18">
        <v>126.93899999999999</v>
      </c>
      <c r="MI143" s="18">
        <v>123.22199999999999</v>
      </c>
      <c r="MJ143" s="18">
        <v>123.681</v>
      </c>
      <c r="MK143" s="18">
        <v>123.637</v>
      </c>
      <c r="ML143" s="18">
        <v>122.947</v>
      </c>
      <c r="MM143" s="18">
        <v>121.995</v>
      </c>
      <c r="MN143" s="18">
        <v>115.824</v>
      </c>
      <c r="MO143" s="18">
        <v>114.345</v>
      </c>
      <c r="MP143" s="18">
        <v>112.131</v>
      </c>
      <c r="MQ143" s="18">
        <v>110.036</v>
      </c>
      <c r="MR143" s="18">
        <v>111.77800000000001</v>
      </c>
      <c r="MS143" s="18">
        <v>113.16500000000001</v>
      </c>
      <c r="MT143" s="18">
        <v>115.497</v>
      </c>
      <c r="MU143" s="18">
        <v>114.914</v>
      </c>
      <c r="MV143" s="18">
        <v>114.956</v>
      </c>
      <c r="MW143" s="18">
        <v>114.26</v>
      </c>
      <c r="MX143" s="18">
        <v>114.898</v>
      </c>
      <c r="MY143" s="18">
        <v>113.91500000000001</v>
      </c>
      <c r="MZ143" s="18">
        <v>114.745</v>
      </c>
      <c r="NA143" s="18">
        <v>112.307</v>
      </c>
      <c r="NB143" s="18">
        <v>111.76900000000001</v>
      </c>
      <c r="NC143" s="18">
        <v>112.149</v>
      </c>
      <c r="ND143" s="18">
        <v>114.551</v>
      </c>
      <c r="NE143" s="18">
        <v>115.377</v>
      </c>
      <c r="NF143" s="18">
        <v>117.172</v>
      </c>
      <c r="NG143" s="18">
        <v>120.008</v>
      </c>
      <c r="NH143" s="18">
        <v>120.35</v>
      </c>
      <c r="NI143" s="18">
        <v>122.80200000000001</v>
      </c>
      <c r="NJ143" s="18">
        <v>122.48099999999999</v>
      </c>
      <c r="NK143" s="18">
        <v>123.304</v>
      </c>
      <c r="NL143" s="18">
        <v>123.62</v>
      </c>
      <c r="NM143" s="18">
        <v>125.00700000000001</v>
      </c>
      <c r="NN143" s="18">
        <v>123.354</v>
      </c>
      <c r="NO143" s="18">
        <v>123.18899999999999</v>
      </c>
      <c r="NP143" s="18">
        <v>122.02</v>
      </c>
      <c r="NQ143" s="18">
        <v>121.264</v>
      </c>
      <c r="NR143" s="18">
        <v>120.669</v>
      </c>
      <c r="NS143" s="18">
        <v>121.355</v>
      </c>
      <c r="NT143" s="18">
        <v>118.68899999999999</v>
      </c>
      <c r="NU143" s="18">
        <v>122.258</v>
      </c>
      <c r="NV143" s="18">
        <v>123.325</v>
      </c>
      <c r="NW143" s="18">
        <v>126.65900000000001</v>
      </c>
      <c r="NX143" s="18">
        <v>128.256</v>
      </c>
      <c r="NY143" s="18">
        <v>129.45699999999999</v>
      </c>
      <c r="NZ143" s="18">
        <v>129.13200000000001</v>
      </c>
      <c r="OA143" s="18">
        <v>131.91300000000001</v>
      </c>
      <c r="OB143" s="18">
        <v>131.726</v>
      </c>
      <c r="OC143" s="18">
        <v>125.729</v>
      </c>
      <c r="OD143" s="18">
        <v>122.93600000000001</v>
      </c>
      <c r="OE143" s="18">
        <v>122.73399999999999</v>
      </c>
      <c r="OF143" s="18">
        <v>118.182</v>
      </c>
      <c r="OG143" s="18">
        <v>117.29300000000001</v>
      </c>
      <c r="OH143" s="18">
        <v>116.13500000000001</v>
      </c>
      <c r="OI143" s="18">
        <v>116.89700000000001</v>
      </c>
      <c r="OJ143" s="18">
        <v>117.648</v>
      </c>
      <c r="OK143" s="18">
        <v>117.992</v>
      </c>
      <c r="OL143" s="18">
        <v>116.67100000000001</v>
      </c>
      <c r="OM143" s="18">
        <v>116.13</v>
      </c>
      <c r="ON143" s="18">
        <v>118.794</v>
      </c>
      <c r="OO143" s="18">
        <v>121.32</v>
      </c>
      <c r="OP143" s="18">
        <v>120.553</v>
      </c>
      <c r="OQ143" s="18">
        <v>127.02500000000001</v>
      </c>
      <c r="OR143" s="18">
        <v>128.74799999999999</v>
      </c>
      <c r="OS143" s="18">
        <v>129.94</v>
      </c>
      <c r="OT143" s="18">
        <v>131.071</v>
      </c>
      <c r="OU143" s="18">
        <v>127.56399999999999</v>
      </c>
      <c r="OV143" s="18">
        <v>127.154</v>
      </c>
      <c r="OW143" s="18">
        <v>127.40300000000001</v>
      </c>
      <c r="OX143" s="18">
        <v>127.21899999999999</v>
      </c>
      <c r="OY143" s="18">
        <v>129.54300000000001</v>
      </c>
      <c r="OZ143" s="18">
        <v>134.267</v>
      </c>
      <c r="PA143" s="18">
        <v>135.756</v>
      </c>
      <c r="PB143" s="18">
        <v>135.892</v>
      </c>
      <c r="PC143" s="18">
        <v>143.114</v>
      </c>
      <c r="PD143" s="18"/>
      <c r="PE143" s="18"/>
      <c r="PF143" s="18"/>
      <c r="PG143" s="18"/>
      <c r="PH143" s="18"/>
      <c r="PI143" s="18"/>
      <c r="PJ143" s="18"/>
      <c r="PK143" s="18"/>
      <c r="PL143" s="18"/>
      <c r="PM143" s="18"/>
      <c r="PN143" s="18"/>
      <c r="PO143" s="18"/>
      <c r="PP143" s="18"/>
      <c r="PQ143" s="18"/>
      <c r="PR143" s="18"/>
      <c r="PS143" s="18"/>
      <c r="PT143" s="18"/>
      <c r="PU143" s="18"/>
      <c r="PV143" s="18"/>
      <c r="PW143" s="18"/>
      <c r="PX143" s="18"/>
      <c r="PY143" s="18"/>
      <c r="PZ143" s="18"/>
      <c r="QA143" s="18"/>
      <c r="QB143" s="18"/>
      <c r="QC143" s="18"/>
      <c r="QD143" s="18"/>
      <c r="QE143" s="18"/>
      <c r="QF143" s="18"/>
      <c r="QG143" s="18"/>
      <c r="QH143" s="18"/>
      <c r="QI143" s="18"/>
      <c r="QJ143" s="18"/>
      <c r="QK143" s="18"/>
      <c r="QL143" s="18"/>
      <c r="QM143" s="18"/>
      <c r="QN143" s="18"/>
      <c r="QO143" s="18"/>
      <c r="QP143" s="18"/>
      <c r="QQ143" s="18"/>
      <c r="QR143" s="18"/>
      <c r="QS143" s="18"/>
      <c r="QT143" s="18"/>
      <c r="QU143" s="18"/>
      <c r="QV143" s="18"/>
      <c r="QW143" s="18"/>
      <c r="QX143" s="18"/>
      <c r="QY143" s="18"/>
      <c r="QZ143" s="18"/>
      <c r="RA143" s="18"/>
      <c r="RB143" s="18"/>
      <c r="RC143" s="18"/>
      <c r="RD143" s="18"/>
      <c r="RE143" s="18"/>
      <c r="RF143" s="18"/>
      <c r="RG143" s="18"/>
      <c r="RH143" s="18"/>
      <c r="RI143" s="18"/>
      <c r="RJ143" s="18"/>
      <c r="RK143" s="18"/>
      <c r="RL143" s="18"/>
      <c r="RM143" s="18"/>
      <c r="RN143" s="18"/>
      <c r="RO143" s="18"/>
      <c r="RP143" s="18"/>
      <c r="RQ143" s="18"/>
      <c r="RR143" s="18"/>
      <c r="RS143" s="18"/>
      <c r="RT143" s="18"/>
      <c r="RU143" s="18"/>
      <c r="RV143" s="18"/>
      <c r="RW143" s="18"/>
      <c r="RX143" s="18"/>
      <c r="RY143" s="18"/>
      <c r="RZ143" s="18"/>
      <c r="SA143" s="18"/>
      <c r="SB143" s="18"/>
      <c r="SC143" s="18"/>
      <c r="SD143" s="18"/>
      <c r="SE143" s="18"/>
      <c r="SF143" s="18"/>
      <c r="SG143" s="18"/>
      <c r="SH143" s="18"/>
      <c r="SI143" s="18"/>
      <c r="SJ143" s="18"/>
      <c r="SK143" s="18"/>
      <c r="SL143" s="18"/>
      <c r="SM143" s="18"/>
      <c r="SN143" s="18"/>
      <c r="SO143" s="18"/>
    </row>
    <row r="144" spans="1:513" x14ac:dyDescent="0.25">
      <c r="A144" s="5" t="s">
        <v>89</v>
      </c>
      <c r="B144" s="5" t="str">
        <f ca="1">_xlfn.XLOOKUP(A144,bonds[worksheet get],bonds[unique lookup],"-")</f>
        <v>ORSTED 6 1/4 06/26/13 nc-23</v>
      </c>
      <c r="C144" s="5" t="str">
        <f ca="1">_xlfn.XLOOKUP(A144,bonds[worksheet get],bonds[ID_ISIN],"-")</f>
        <v>XS0943370543</v>
      </c>
      <c r="D144" s="18">
        <f ca="1">_xll.BDH(A144,"blp_i_sprd_mid","-2AY",,"Dates=H","Fill=C","Sort=R","Dir=H","factor="&amp;_xlfn.XLOOKUP(A144,bonds[worksheet get],bonds[yas/blp factor]),"cols=510;rows=1")</f>
        <v>178.28197105133532</v>
      </c>
      <c r="E144" s="18">
        <v>177.38871566843986</v>
      </c>
      <c r="F144" s="18">
        <v>179.97845607864855</v>
      </c>
      <c r="G144" s="18">
        <v>181.35785044932368</v>
      </c>
      <c r="H144" s="18">
        <v>182.71523852837086</v>
      </c>
      <c r="I144" s="18">
        <v>185.37099781346322</v>
      </c>
      <c r="J144" s="18">
        <v>182.70023423862457</v>
      </c>
      <c r="K144" s="18">
        <v>181.83098571932317</v>
      </c>
      <c r="L144" s="18">
        <v>179.76039373433591</v>
      </c>
      <c r="M144" s="18">
        <v>178.32098220467569</v>
      </c>
      <c r="N144" s="18">
        <v>177.47173940503598</v>
      </c>
      <c r="O144" s="18">
        <v>176.92758383023741</v>
      </c>
      <c r="P144" s="18">
        <v>171.84012932026386</v>
      </c>
      <c r="Q144" s="18">
        <v>168.66222075200082</v>
      </c>
      <c r="R144" s="18">
        <v>163.43272563242911</v>
      </c>
      <c r="S144" s="18">
        <v>158.14821478378772</v>
      </c>
      <c r="T144" s="18">
        <v>164.09291438126564</v>
      </c>
      <c r="U144" s="18">
        <v>165.0361840633154</v>
      </c>
      <c r="V144" s="18">
        <v>164.02689550638198</v>
      </c>
      <c r="W144" s="18">
        <v>156.16564796531202</v>
      </c>
      <c r="X144" s="18">
        <v>152.14749917125704</v>
      </c>
      <c r="Y144" s="18">
        <v>149.02960776197909</v>
      </c>
      <c r="Z144" s="18">
        <v>153.03575312423706</v>
      </c>
      <c r="AA144" s="18">
        <v>161.32912421000003</v>
      </c>
      <c r="AB144" s="18">
        <v>163.16664956092836</v>
      </c>
      <c r="AC144" s="18">
        <v>169.12035173225402</v>
      </c>
      <c r="AD144" s="18">
        <v>168.72123762500286</v>
      </c>
      <c r="AE144" s="18">
        <v>167.37085154783728</v>
      </c>
      <c r="AF144" s="18">
        <v>163.1486444132328</v>
      </c>
      <c r="AG144" s="18">
        <v>164.09591523921492</v>
      </c>
      <c r="AH144" s="18">
        <v>172.69137269186973</v>
      </c>
      <c r="AI144" s="18">
        <v>174.35584856772425</v>
      </c>
      <c r="AJ144" s="18">
        <v>179.42729850196838</v>
      </c>
      <c r="AK144" s="18">
        <v>184.77482736754419</v>
      </c>
      <c r="AL144" s="18">
        <v>187.83770304775237</v>
      </c>
      <c r="AM144" s="18">
        <v>193.07319988322257</v>
      </c>
      <c r="AN144" s="18">
        <v>200.35828269803523</v>
      </c>
      <c r="AO144" s="18">
        <v>200.70238107621671</v>
      </c>
      <c r="AP144" s="18">
        <v>202.76096962940693</v>
      </c>
      <c r="AQ144" s="18">
        <v>196.90029405450821</v>
      </c>
      <c r="AR144" s="18">
        <v>196.35613847970964</v>
      </c>
      <c r="AS144" s="18">
        <v>200.01718517780304</v>
      </c>
      <c r="AT144" s="18">
        <v>194.16751274871825</v>
      </c>
      <c r="AU144" s="18">
        <v>197.56348366129399</v>
      </c>
      <c r="AV144" s="18">
        <v>201.37557354283334</v>
      </c>
      <c r="AW144" s="18">
        <v>208.00646932470798</v>
      </c>
      <c r="AX144" s="18">
        <v>206.9261604629755</v>
      </c>
      <c r="AY144" s="18">
        <v>196.6842322821617</v>
      </c>
      <c r="AZ144" s="18">
        <v>189.80426529049873</v>
      </c>
      <c r="BA144" s="18">
        <v>188.02775738453863</v>
      </c>
      <c r="BB144" s="18">
        <v>188.58691724908351</v>
      </c>
      <c r="BC144" s="18">
        <v>202.56691414868831</v>
      </c>
      <c r="BD144" s="18">
        <v>206.94016446673871</v>
      </c>
      <c r="BE144" s="18">
        <v>211.35042536616325</v>
      </c>
      <c r="BF144" s="18">
        <v>216.29984041047095</v>
      </c>
      <c r="BG144" s="18">
        <v>219.28669435596464</v>
      </c>
      <c r="BH144" s="18">
        <v>223.37286259686945</v>
      </c>
      <c r="BI144" s="18">
        <v>225.21038794779776</v>
      </c>
      <c r="BJ144" s="18">
        <v>224.83428041815759</v>
      </c>
      <c r="BK144" s="18">
        <v>231.81027486419677</v>
      </c>
      <c r="BL144" s="18">
        <v>259.85929411590104</v>
      </c>
      <c r="BM144" s="18">
        <v>271.02848740303517</v>
      </c>
      <c r="BN144" s="18">
        <v>289.68882241749765</v>
      </c>
      <c r="BO144" s="18">
        <v>314.25384559011457</v>
      </c>
      <c r="BP144" s="18">
        <v>327.77371093750003</v>
      </c>
      <c r="BQ144" s="18">
        <v>329.59523171269893</v>
      </c>
      <c r="BR144" s="18">
        <v>328.85602037119867</v>
      </c>
      <c r="BS144" s="18">
        <v>331.0516481040716</v>
      </c>
      <c r="BT144" s="18">
        <v>342.99306217014788</v>
      </c>
      <c r="BU144" s="18">
        <v>347.94447778642183</v>
      </c>
      <c r="BV144" s="18">
        <v>370.26085806906218</v>
      </c>
      <c r="BW144" s="18">
        <v>389.25628888785837</v>
      </c>
      <c r="BX144" s="18">
        <v>426.60196606636049</v>
      </c>
      <c r="BY144" s="18">
        <v>429.95192382371425</v>
      </c>
      <c r="BZ144" s="18">
        <v>414.22442731165887</v>
      </c>
      <c r="CA144" s="18">
        <v>417.97750032019616</v>
      </c>
      <c r="CB144" s="18">
        <v>395.86217752015591</v>
      </c>
      <c r="CC144" s="18">
        <v>344.55650916171078</v>
      </c>
      <c r="CD144" s="18">
        <v>306.99477021086216</v>
      </c>
      <c r="CE144" s="18">
        <v>254.58078498315811</v>
      </c>
      <c r="CF144" s="18">
        <v>248.56206422293187</v>
      </c>
      <c r="CG144" s="18">
        <v>200.66136935091021</v>
      </c>
      <c r="CH144" s="18">
        <v>192.16894135451318</v>
      </c>
      <c r="CI144" s="18">
        <v>202.09778002262115</v>
      </c>
      <c r="CJ144" s="18">
        <v>149.42071958136557</v>
      </c>
      <c r="CK144" s="18">
        <v>135.2586706328392</v>
      </c>
      <c r="CL144" s="18">
        <v>132.34583785009383</v>
      </c>
      <c r="CM144" s="18">
        <v>133.93029084730148</v>
      </c>
      <c r="CN144" s="18">
        <v>141.74452494716644</v>
      </c>
      <c r="CO144" s="18">
        <v>138.30654202330112</v>
      </c>
      <c r="CP144" s="18">
        <v>121.03360366737842</v>
      </c>
      <c r="CQ144" s="18">
        <v>108.51702516102792</v>
      </c>
      <c r="CR144" s="18">
        <v>103.89270306122303</v>
      </c>
      <c r="CS144" s="18">
        <v>98.630198504209517</v>
      </c>
      <c r="CT144" s="18">
        <v>89.358547726988789</v>
      </c>
      <c r="CU144" s="18">
        <v>91.039028178572664</v>
      </c>
      <c r="CV144" s="18">
        <v>94.745087745904925</v>
      </c>
      <c r="CW144" s="18">
        <v>97.455862760066978</v>
      </c>
      <c r="CX144" s="18">
        <v>97.414851034760474</v>
      </c>
      <c r="CY144" s="18">
        <v>99.389415565371522</v>
      </c>
      <c r="CZ144" s="18">
        <v>101.71107933211327</v>
      </c>
      <c r="DA144" s="18">
        <v>101.89413166701793</v>
      </c>
      <c r="DB144" s="18">
        <v>104.33883060967922</v>
      </c>
      <c r="DC144" s="18">
        <v>106.10833651375771</v>
      </c>
      <c r="DD144" s="18">
        <v>105.70021983265877</v>
      </c>
      <c r="DE144" s="18">
        <v>104.66592412614823</v>
      </c>
      <c r="DF144" s="18">
        <v>109.32325566339493</v>
      </c>
      <c r="DG144" s="18">
        <v>111.78796032571793</v>
      </c>
      <c r="DH144" s="18">
        <v>116.86441168987751</v>
      </c>
      <c r="DI144" s="18">
        <v>117.28953323268891</v>
      </c>
      <c r="DJ144" s="18">
        <v>116.92242827689647</v>
      </c>
      <c r="DK144" s="18">
        <v>113.99659177637101</v>
      </c>
      <c r="DL144" s="18">
        <v>115.33997585165501</v>
      </c>
      <c r="DM144" s="18">
        <v>117.4155692665577</v>
      </c>
      <c r="DN144" s="18">
        <v>110.25052076971531</v>
      </c>
      <c r="DO144" s="18">
        <v>107.10962278282642</v>
      </c>
      <c r="DP144" s="18">
        <v>105.38813060593606</v>
      </c>
      <c r="DQ144" s="18">
        <v>106.20836511206626</v>
      </c>
      <c r="DR144" s="18">
        <v>105.28810200762749</v>
      </c>
      <c r="DS144" s="18">
        <v>107.8908461356163</v>
      </c>
      <c r="DT144" s="18">
        <v>112.77924373495578</v>
      </c>
      <c r="DU144" s="18">
        <v>118.65992502951623</v>
      </c>
      <c r="DV144" s="18">
        <v>118.29382035970688</v>
      </c>
      <c r="DW144" s="18">
        <v>120.07332912361622</v>
      </c>
      <c r="DX144" s="18">
        <v>122.68407553946972</v>
      </c>
      <c r="DY144" s="18">
        <v>122.00788221490383</v>
      </c>
      <c r="DZ144" s="18">
        <v>126.03803444075584</v>
      </c>
      <c r="EA144" s="18">
        <v>126.00502500331402</v>
      </c>
      <c r="EB144" s="18">
        <v>125.96301299202443</v>
      </c>
      <c r="EC144" s="18">
        <v>125.23480479633808</v>
      </c>
      <c r="ED144" s="18">
        <v>123.09819393646717</v>
      </c>
      <c r="EE144" s="18">
        <v>121.73480414152145</v>
      </c>
      <c r="EF144" s="18">
        <v>121.64877954697609</v>
      </c>
      <c r="EG144" s="18">
        <v>126.61319888103009</v>
      </c>
      <c r="EH144" s="18">
        <v>123.79439298069477</v>
      </c>
      <c r="EI144" s="18">
        <v>126.24809449720384</v>
      </c>
      <c r="EJ144" s="18">
        <v>128.71580001747608</v>
      </c>
      <c r="EK144" s="18">
        <v>130.8244028698206</v>
      </c>
      <c r="EL144" s="18">
        <v>132.24981039571762</v>
      </c>
      <c r="EM144" s="18">
        <v>134.4714455641508</v>
      </c>
      <c r="EN144" s="18">
        <v>133.77224566197395</v>
      </c>
      <c r="EO144" s="18">
        <v>134.68450647854803</v>
      </c>
      <c r="EP144" s="18">
        <v>141.50745716917515</v>
      </c>
      <c r="EQ144" s="18">
        <v>144.96144466876981</v>
      </c>
      <c r="ER144" s="18">
        <v>143.30997251069547</v>
      </c>
      <c r="ES144" s="18">
        <v>142.67479091143608</v>
      </c>
      <c r="ET144" s="18">
        <v>142.72680578255654</v>
      </c>
      <c r="EU144" s="18">
        <v>145.61563170170785</v>
      </c>
      <c r="EV144" s="18">
        <v>149.01960490214825</v>
      </c>
      <c r="EW144" s="18">
        <v>149.57776448071002</v>
      </c>
      <c r="EX144" s="18">
        <v>145.42157622098921</v>
      </c>
      <c r="EY144" s="18">
        <v>148.45544360768795</v>
      </c>
      <c r="EZ144" s="18">
        <v>150.11891919755934</v>
      </c>
      <c r="FA144" s="18">
        <v>152.07747915244101</v>
      </c>
      <c r="FB144" s="18">
        <v>151.37727896428109</v>
      </c>
      <c r="FC144" s="18">
        <v>153.93400993704793</v>
      </c>
      <c r="FD144" s="18">
        <v>156.01160392391682</v>
      </c>
      <c r="FE144" s="18">
        <v>156.13463909983636</v>
      </c>
      <c r="FF144" s="18">
        <v>157.45901774144173</v>
      </c>
      <c r="FG144" s="18">
        <v>151.08219459927082</v>
      </c>
      <c r="FH144" s="18">
        <v>149.17164837157725</v>
      </c>
      <c r="FI144" s="18">
        <v>147.47516334426402</v>
      </c>
      <c r="FJ144" s="18">
        <v>147.51117363965511</v>
      </c>
      <c r="FK144" s="18">
        <v>145.24352531599999</v>
      </c>
      <c r="FL144" s="18">
        <v>141.10334163200855</v>
      </c>
      <c r="FM144" s="18">
        <v>139.67593353414534</v>
      </c>
      <c r="FN144" s="18">
        <v>136.46001409852505</v>
      </c>
      <c r="FO144" s="18">
        <v>131.92071630728245</v>
      </c>
      <c r="FP144" s="18">
        <v>135.32368922173976</v>
      </c>
      <c r="FQ144" s="18">
        <v>135.17264603829383</v>
      </c>
      <c r="FR144" s="18">
        <v>138.21751657080651</v>
      </c>
      <c r="FS144" s="18">
        <v>142.01260159063341</v>
      </c>
      <c r="FT144" s="18">
        <v>142.85384210240841</v>
      </c>
      <c r="FU144" s="18">
        <v>154.93129506218435</v>
      </c>
      <c r="FV144" s="18">
        <v>136.60305499410629</v>
      </c>
      <c r="FW144" s="18">
        <v>118.56389757514</v>
      </c>
      <c r="FX144" s="18">
        <v>119.94629280376435</v>
      </c>
      <c r="FY144" s="18">
        <v>122.91214074361324</v>
      </c>
      <c r="FZ144" s="18">
        <v>123.15621052348614</v>
      </c>
      <c r="GA144" s="18">
        <v>121.83283216786384</v>
      </c>
      <c r="GB144" s="18">
        <v>120.2703854622841</v>
      </c>
      <c r="GC144" s="18">
        <v>121.4877335036993</v>
      </c>
      <c r="GD144" s="18">
        <v>124.2165136655569</v>
      </c>
      <c r="GE144" s="18">
        <v>124.57461604750156</v>
      </c>
      <c r="GF144" s="18">
        <v>127.30639706730842</v>
      </c>
      <c r="GG144" s="18">
        <v>128.9438652216196</v>
      </c>
      <c r="GH144" s="18">
        <v>129.61405683028698</v>
      </c>
      <c r="GI144" s="18">
        <v>132.90999914455415</v>
      </c>
      <c r="GJ144" s="18">
        <v>137.23923687934874</v>
      </c>
      <c r="GK144" s="18">
        <v>139.71094354355336</v>
      </c>
      <c r="GL144" s="18">
        <v>135.36170008909704</v>
      </c>
      <c r="GM144" s="18">
        <v>132.49788131952286</v>
      </c>
      <c r="GN144" s="18">
        <v>133.58719275510313</v>
      </c>
      <c r="GO144" s="18">
        <v>127.73652004003524</v>
      </c>
      <c r="GP144" s="18">
        <v>125.17578792333603</v>
      </c>
      <c r="GQ144" s="18">
        <v>127.55546827709675</v>
      </c>
      <c r="GR144" s="18">
        <v>127.80053834295272</v>
      </c>
      <c r="GS144" s="18">
        <v>127.00731155836583</v>
      </c>
      <c r="GT144" s="18">
        <v>128.19865216422082</v>
      </c>
      <c r="GU144" s="18">
        <v>124.76367009830474</v>
      </c>
      <c r="GV144" s="18">
        <v>124.28253254044056</v>
      </c>
      <c r="GW144" s="18">
        <v>118.84197707843781</v>
      </c>
      <c r="GX144" s="18">
        <v>121.28167459118366</v>
      </c>
      <c r="GY144" s="18">
        <v>123.07618764483928</v>
      </c>
      <c r="GZ144" s="18">
        <v>120.62048555636406</v>
      </c>
      <c r="HA144" s="18">
        <v>117.97572941708565</v>
      </c>
      <c r="HB144" s="18">
        <v>115.99916431450843</v>
      </c>
      <c r="HC144" s="18">
        <v>116.20622351300716</v>
      </c>
      <c r="HD144" s="18">
        <v>135.6967958934307</v>
      </c>
      <c r="HE144" s="18">
        <v>136.30396948516366</v>
      </c>
      <c r="HF144" s="18">
        <v>135.64478102231024</v>
      </c>
      <c r="HG144" s="18">
        <v>137.25924259901046</v>
      </c>
      <c r="HH144" s="18">
        <v>136.10091143059731</v>
      </c>
      <c r="HI144" s="18">
        <v>143.31197308266161</v>
      </c>
      <c r="HJ144" s="18">
        <v>145.02546297168732</v>
      </c>
      <c r="HK144" s="18">
        <v>142.44472513532639</v>
      </c>
      <c r="HL144" s="18">
        <v>143.95215611183644</v>
      </c>
      <c r="HM144" s="18">
        <v>145.05247069323062</v>
      </c>
      <c r="HN144" s="18">
        <v>146.22780672335625</v>
      </c>
      <c r="HO144" s="18">
        <v>147.24209671020506</v>
      </c>
      <c r="HP144" s="18">
        <v>146.08676639974115</v>
      </c>
      <c r="HQ144" s="18">
        <v>147.39414017963409</v>
      </c>
      <c r="HR144" s="18">
        <v>144.70937260103227</v>
      </c>
      <c r="HS144" s="18">
        <v>153.01874826252461</v>
      </c>
      <c r="HT144" s="18">
        <v>161.53618340849877</v>
      </c>
      <c r="HU144" s="18">
        <v>164.39800160610676</v>
      </c>
      <c r="HV144" s="18">
        <v>170.53875725626946</v>
      </c>
      <c r="HW144" s="18">
        <v>172.90743446421624</v>
      </c>
      <c r="HX144" s="18">
        <v>164.79411485540868</v>
      </c>
      <c r="HY144" s="18">
        <v>164.53404049980639</v>
      </c>
      <c r="HZ144" s="18">
        <v>161.66121915638448</v>
      </c>
      <c r="IA144" s="18">
        <v>162.65850428152083</v>
      </c>
      <c r="IB144" s="18">
        <v>163.63478340101241</v>
      </c>
      <c r="IC144" s="18">
        <v>169.21237804269791</v>
      </c>
      <c r="ID144" s="18">
        <v>169.72452446603774</v>
      </c>
      <c r="IE144" s="18">
        <v>171.57805439269544</v>
      </c>
      <c r="IF144" s="18">
        <v>163.74981628906727</v>
      </c>
      <c r="IG144" s="18">
        <v>153.99402709603308</v>
      </c>
      <c r="IH144" s="18">
        <v>153.00974568867684</v>
      </c>
      <c r="II144" s="18">
        <v>153.74395560026167</v>
      </c>
      <c r="IJ144" s="18">
        <v>144.56533141946792</v>
      </c>
      <c r="IK144" s="18">
        <v>140.19308138740061</v>
      </c>
      <c r="IL144" s="18">
        <v>141.81654553794863</v>
      </c>
      <c r="IM144" s="18">
        <v>146.09376840162275</v>
      </c>
      <c r="IN144" s="18">
        <v>152.84269792950155</v>
      </c>
      <c r="IO144" s="18">
        <v>153.91200364542007</v>
      </c>
      <c r="IP144" s="18">
        <v>153.85198648643492</v>
      </c>
      <c r="IQ144" s="18">
        <v>152.61563301134109</v>
      </c>
      <c r="IR144" s="18">
        <v>149.80482939887048</v>
      </c>
      <c r="IS144" s="18">
        <v>148.31840442800524</v>
      </c>
      <c r="IT144" s="18">
        <v>147.930293466568</v>
      </c>
      <c r="IU144" s="18">
        <v>145.08447984468938</v>
      </c>
      <c r="IV144" s="18">
        <v>145.98373694348336</v>
      </c>
      <c r="IW144" s="18">
        <v>151.27825065195563</v>
      </c>
      <c r="IX144" s="18">
        <v>154.32412147045136</v>
      </c>
      <c r="IY144" s="18">
        <v>153.86398991823197</v>
      </c>
      <c r="IZ144" s="18">
        <v>151.33226609504223</v>
      </c>
      <c r="JA144" s="18">
        <v>155.44344148552418</v>
      </c>
      <c r="JB144" s="18">
        <v>156.97888046956061</v>
      </c>
      <c r="JC144" s="18">
        <v>164.04390036809446</v>
      </c>
      <c r="JD144" s="18">
        <v>165.19322896265982</v>
      </c>
      <c r="JE144" s="18">
        <v>170.35370434939861</v>
      </c>
      <c r="JF144" s="18">
        <v>173.56962378501893</v>
      </c>
      <c r="JG144" s="18">
        <v>174.97902673518658</v>
      </c>
      <c r="JH144" s="18">
        <v>173.2585348442793</v>
      </c>
      <c r="JI144" s="18">
        <v>172.20423341810704</v>
      </c>
      <c r="JJ144" s="18">
        <v>170.32469605588915</v>
      </c>
      <c r="JK144" s="18">
        <v>170.47874009728432</v>
      </c>
      <c r="JL144" s="18">
        <v>177.26067906260491</v>
      </c>
      <c r="JM144" s="18">
        <v>191.26668339776992</v>
      </c>
      <c r="JN144" s="18">
        <v>197.17937384378908</v>
      </c>
      <c r="JO144" s="18">
        <v>201.53361872816086</v>
      </c>
      <c r="JP144" s="18">
        <v>202.34485066044331</v>
      </c>
      <c r="JQ144" s="18">
        <v>205.85385388910768</v>
      </c>
      <c r="JR144" s="18">
        <v>201.00846858704088</v>
      </c>
      <c r="JS144" s="18">
        <v>206.90815531527994</v>
      </c>
      <c r="JT144" s="18">
        <v>211.44645282053946</v>
      </c>
      <c r="JU144" s="18">
        <v>210.73324891459941</v>
      </c>
      <c r="JV144" s="18">
        <v>212.99789638030529</v>
      </c>
      <c r="JW144" s="18">
        <v>216.90201257228853</v>
      </c>
      <c r="JX144" s="18">
        <v>221.86443133437632</v>
      </c>
      <c r="JY144" s="18">
        <v>221.24825516879559</v>
      </c>
      <c r="JZ144" s="18">
        <v>217.66122963345049</v>
      </c>
      <c r="KA144" s="18">
        <v>220.93616594207285</v>
      </c>
      <c r="KB144" s="18">
        <v>220.00489969182016</v>
      </c>
      <c r="KC144" s="18">
        <v>222.11450283014773</v>
      </c>
      <c r="KD144" s="18">
        <v>218.68952362406256</v>
      </c>
      <c r="KE144" s="18">
        <v>220.17294773697856</v>
      </c>
      <c r="KF144" s="18">
        <v>210.29912479794027</v>
      </c>
      <c r="KG144" s="18">
        <v>207.53833548462393</v>
      </c>
      <c r="KH144" s="18">
        <v>206.30198200953006</v>
      </c>
      <c r="KI144" s="18">
        <v>206.09592309701443</v>
      </c>
      <c r="KJ144" s="18">
        <v>205.14064998316763</v>
      </c>
      <c r="KK144" s="18">
        <v>212.26468675470352</v>
      </c>
      <c r="KL144" s="18">
        <v>212.2386793191433</v>
      </c>
      <c r="KM144" s="18">
        <v>212.70081144332883</v>
      </c>
      <c r="KN144" s="18">
        <v>208.40558343195914</v>
      </c>
      <c r="KO144" s="18">
        <v>208.35356856083871</v>
      </c>
      <c r="KP144" s="18">
        <v>204.98060422587395</v>
      </c>
      <c r="KQ144" s="18">
        <v>196.42215735459328</v>
      </c>
      <c r="KR144" s="18">
        <v>187.42558522272111</v>
      </c>
      <c r="KS144" s="18">
        <v>185.57505615401269</v>
      </c>
      <c r="KT144" s="18">
        <v>181.10077695167067</v>
      </c>
      <c r="KU144" s="18">
        <v>184.43272956132887</v>
      </c>
      <c r="KV144" s="18">
        <v>188.77597129988672</v>
      </c>
      <c r="KW144" s="18">
        <v>190.41844088411332</v>
      </c>
      <c r="KX144" s="18">
        <v>191.45673773455619</v>
      </c>
      <c r="KY144" s="18">
        <v>191.89886413908005</v>
      </c>
      <c r="KZ144" s="18">
        <v>192.54804974210262</v>
      </c>
      <c r="LA144" s="18">
        <v>195.92801607894899</v>
      </c>
      <c r="LB144" s="18">
        <v>195.13378900837898</v>
      </c>
      <c r="LC144" s="18">
        <v>194.059481862545</v>
      </c>
      <c r="LD144" s="18">
        <v>194.94173409962653</v>
      </c>
      <c r="LE144" s="18">
        <v>197.201380135417</v>
      </c>
      <c r="LF144" s="18">
        <v>205.27968973481654</v>
      </c>
      <c r="LG144" s="18">
        <v>209.95302584779262</v>
      </c>
      <c r="LH144" s="18">
        <v>206.10792652881148</v>
      </c>
      <c r="LI144" s="18">
        <v>205.29669459652899</v>
      </c>
      <c r="LJ144" s="18">
        <v>204.8435650461912</v>
      </c>
      <c r="LK144" s="18">
        <v>201.39858012044431</v>
      </c>
      <c r="LL144" s="18">
        <v>198.12264352583887</v>
      </c>
      <c r="LM144" s="18">
        <v>202.39886610352994</v>
      </c>
      <c r="LN144" s="18">
        <v>200.84942311573027</v>
      </c>
      <c r="LO144" s="18">
        <v>208.58263405096531</v>
      </c>
      <c r="LP144" s="18">
        <v>216.31284412825107</v>
      </c>
      <c r="LQ144" s="18">
        <v>226.28569537961482</v>
      </c>
      <c r="LR144" s="18">
        <v>222.24654057991503</v>
      </c>
      <c r="LS144" s="18">
        <v>227.11193160164356</v>
      </c>
      <c r="LT144" s="18">
        <v>223.58392293930055</v>
      </c>
      <c r="LU144" s="18">
        <v>221.59635469090938</v>
      </c>
      <c r="LV144" s="18">
        <v>219.03062114429474</v>
      </c>
      <c r="LW144" s="18">
        <v>217.7532559438944</v>
      </c>
      <c r="LX144" s="18">
        <v>227.06191730248929</v>
      </c>
      <c r="LY144" s="18">
        <v>228.66237487542631</v>
      </c>
      <c r="LZ144" s="18">
        <v>228.67937973713876</v>
      </c>
      <c r="MA144" s="18">
        <v>233.73782595360279</v>
      </c>
      <c r="MB144" s="18">
        <v>239.31642088127134</v>
      </c>
      <c r="MC144" s="18">
        <v>244.92802524638176</v>
      </c>
      <c r="MD144" s="18">
        <v>247.05863439035414</v>
      </c>
      <c r="ME144" s="18">
        <v>243.65466118991375</v>
      </c>
      <c r="MF144" s="18">
        <v>238.53619781446457</v>
      </c>
      <c r="MG144" s="18">
        <v>234.82513681721687</v>
      </c>
      <c r="MH144" s="18">
        <v>235.13822632992267</v>
      </c>
      <c r="MI144" s="18">
        <v>233.07763720476626</v>
      </c>
      <c r="MJ144" s="18">
        <v>231.47317848789692</v>
      </c>
      <c r="MK144" s="18">
        <v>233.57277876639367</v>
      </c>
      <c r="ML144" s="18">
        <v>237.92402279281615</v>
      </c>
      <c r="MM144" s="18">
        <v>240.2186788380146</v>
      </c>
      <c r="MN144" s="18">
        <v>242.69038550221921</v>
      </c>
      <c r="MO144" s="18">
        <v>238.82428017759324</v>
      </c>
      <c r="MP144" s="18">
        <v>238.17409428858755</v>
      </c>
      <c r="MQ144" s="18">
        <v>237.7489727457762</v>
      </c>
      <c r="MR144" s="18">
        <v>237.21882117474081</v>
      </c>
      <c r="MS144" s="18">
        <v>239.69853012681006</v>
      </c>
      <c r="MT144" s="18">
        <v>236.13051002514362</v>
      </c>
      <c r="MU144" s="18">
        <v>234.45002957355976</v>
      </c>
      <c r="MV144" s="18">
        <v>236.89472851622105</v>
      </c>
      <c r="MW144" s="18">
        <v>242.34328626608848</v>
      </c>
      <c r="MX144" s="18">
        <v>243.45060284936429</v>
      </c>
      <c r="MY144" s="18">
        <v>236.65966131019593</v>
      </c>
      <c r="MZ144" s="18">
        <v>229.06649041259288</v>
      </c>
      <c r="NA144" s="18">
        <v>234.09492804956434</v>
      </c>
      <c r="NB144" s="18">
        <v>246.06735098111631</v>
      </c>
      <c r="NC144" s="18">
        <v>252.38715782225131</v>
      </c>
      <c r="ND144" s="18">
        <v>255.20696400856971</v>
      </c>
      <c r="NE144" s="18">
        <v>268.51476872754097</v>
      </c>
      <c r="NF144" s="18">
        <v>272.80199445104597</v>
      </c>
      <c r="NG144" s="18">
        <v>270.75040789973735</v>
      </c>
      <c r="NH144" s="18">
        <v>272.55092266929154</v>
      </c>
      <c r="NI144" s="18">
        <v>275.64080607104302</v>
      </c>
      <c r="NJ144" s="18">
        <v>275.85886841535563</v>
      </c>
      <c r="NK144" s="18">
        <v>277.46032627427576</v>
      </c>
      <c r="NL144" s="18">
        <v>275.12065735983845</v>
      </c>
      <c r="NM144" s="18">
        <v>280.66624285006526</v>
      </c>
      <c r="NN144" s="18">
        <v>292.42360429525371</v>
      </c>
      <c r="NO144" s="18">
        <v>295.4994836932421</v>
      </c>
      <c r="NP144" s="18">
        <v>300.27684954845904</v>
      </c>
      <c r="NQ144" s="18">
        <v>300.23283696520326</v>
      </c>
      <c r="NR144" s="18">
        <v>295.3654453715086</v>
      </c>
      <c r="NS144" s="18">
        <v>304.85215763509274</v>
      </c>
      <c r="NT144" s="18">
        <v>303.49576984202861</v>
      </c>
      <c r="NU144" s="18">
        <v>312.10723187041282</v>
      </c>
      <c r="NV144" s="18">
        <v>318.3800252703428</v>
      </c>
      <c r="NW144" s="18">
        <v>324.89288730621337</v>
      </c>
      <c r="NX144" s="18">
        <v>330.25041903162003</v>
      </c>
      <c r="NY144" s="18">
        <v>321.37688207566742</v>
      </c>
      <c r="NZ144" s="18">
        <v>315.47319420349595</v>
      </c>
      <c r="OA144" s="18">
        <v>315.20111641609668</v>
      </c>
      <c r="OB144" s="18">
        <v>314.11280526649955</v>
      </c>
      <c r="OC144" s="18">
        <v>310.79685723257069</v>
      </c>
      <c r="OD144" s="18">
        <v>310.70483092212675</v>
      </c>
      <c r="OE144" s="18">
        <v>311.06593416202065</v>
      </c>
      <c r="OF144" s="18">
        <v>310.81786323821541</v>
      </c>
      <c r="OG144" s="18">
        <v>309.20940337741371</v>
      </c>
      <c r="OH144" s="18">
        <v>306.10351539993286</v>
      </c>
      <c r="OI144" s="18">
        <v>305.63238070189954</v>
      </c>
      <c r="OJ144" s="18">
        <v>305.06621883547302</v>
      </c>
      <c r="OK144" s="18">
        <v>311.29900079607961</v>
      </c>
      <c r="OL144" s="18">
        <v>317.49277160334583</v>
      </c>
      <c r="OM144" s="18">
        <v>317.75384624493125</v>
      </c>
      <c r="ON144" s="18">
        <v>317.12366607558727</v>
      </c>
      <c r="OO144" s="18">
        <v>316.80457484698297</v>
      </c>
      <c r="OP144" s="18">
        <v>310.73183864367007</v>
      </c>
      <c r="OQ144" s="18">
        <v>297.47204765188695</v>
      </c>
      <c r="OR144" s="18">
        <v>290.71611612212655</v>
      </c>
      <c r="OS144" s="18">
        <v>290.59308094620701</v>
      </c>
      <c r="OT144" s="18">
        <v>287.73326332056524</v>
      </c>
      <c r="OU144" s="18">
        <v>280.80528260171417</v>
      </c>
      <c r="OV144" s="18">
        <v>276.13394706070426</v>
      </c>
      <c r="OW144" s="18">
        <v>274.35343801081177</v>
      </c>
      <c r="OX144" s="18">
        <v>276.67410149157053</v>
      </c>
      <c r="OY144" s="18">
        <v>275.70382408797741</v>
      </c>
      <c r="OZ144" s="18">
        <v>276.55006602966785</v>
      </c>
      <c r="PA144" s="18">
        <v>280.63223312664036</v>
      </c>
      <c r="PB144" s="18">
        <v>268.58778960430624</v>
      </c>
      <c r="PC144" s="18">
        <v>263.98447351014613</v>
      </c>
      <c r="PD144" s="18">
        <v>258.50990832471848</v>
      </c>
      <c r="PE144" s="18">
        <v>251.52891244876383</v>
      </c>
      <c r="PF144" s="18">
        <v>245.70724802720548</v>
      </c>
      <c r="PG144" s="18">
        <v>245.79827405166625</v>
      </c>
      <c r="PH144" s="18">
        <v>244.66495003283023</v>
      </c>
      <c r="PI144" s="18">
        <v>241.06992220962047</v>
      </c>
      <c r="PJ144" s="18">
        <v>243.13751333665849</v>
      </c>
      <c r="PK144" s="18">
        <v>244.51490713536739</v>
      </c>
      <c r="PL144" s="18">
        <v>245.2321121852398</v>
      </c>
      <c r="PM144" s="18">
        <v>245.39415851449968</v>
      </c>
      <c r="PN144" s="18">
        <v>247.03062638282776</v>
      </c>
      <c r="PO144" s="18">
        <v>249.23825754749774</v>
      </c>
      <c r="PP144" s="18">
        <v>249.62136707901956</v>
      </c>
      <c r="PQ144" s="18">
        <v>250.44060129916667</v>
      </c>
      <c r="PR144" s="18">
        <v>248.81313600468636</v>
      </c>
      <c r="PS144" s="18">
        <v>238.64522898662091</v>
      </c>
      <c r="PT144" s="18">
        <v>238.12908141934872</v>
      </c>
      <c r="PU144" s="18">
        <v>235.86543423962593</v>
      </c>
      <c r="PV144" s="18">
        <v>231.31013187265395</v>
      </c>
      <c r="PW144" s="18">
        <v>231.25111499965192</v>
      </c>
      <c r="PX144" s="18">
        <v>231.17309269297124</v>
      </c>
      <c r="PY144" s="18">
        <v>228.33428107297422</v>
      </c>
      <c r="PZ144" s="18">
        <v>227.18195162045956</v>
      </c>
      <c r="QA144" s="18">
        <v>225.12436335325242</v>
      </c>
      <c r="QB144" s="18">
        <v>224.14508337581157</v>
      </c>
      <c r="QC144" s="18">
        <v>223.58292265331747</v>
      </c>
      <c r="QD144" s="18">
        <v>218.44845470213889</v>
      </c>
      <c r="QE144" s="18">
        <v>219.31470236349108</v>
      </c>
      <c r="QF144" s="18">
        <v>218.01032944154741</v>
      </c>
      <c r="QG144" s="18">
        <v>213.25797073590755</v>
      </c>
      <c r="QH144" s="18">
        <v>212.71181458914282</v>
      </c>
      <c r="QI144" s="18">
        <v>215.33356415081025</v>
      </c>
      <c r="QJ144" s="18">
        <v>218.73553677928447</v>
      </c>
      <c r="QK144" s="18">
        <v>216.99003773880005</v>
      </c>
      <c r="QL144" s="18">
        <v>217.32413325715066</v>
      </c>
      <c r="QM144" s="18">
        <v>213.29898246121405</v>
      </c>
      <c r="QN144" s="18">
        <v>213.73810800778864</v>
      </c>
      <c r="QO144" s="18">
        <v>212.32670448565483</v>
      </c>
      <c r="QP144" s="18">
        <v>214.36128617525102</v>
      </c>
      <c r="QQ144" s="18">
        <v>215.22253240668775</v>
      </c>
      <c r="QR144" s="18">
        <v>215.48260676229</v>
      </c>
      <c r="QS144" s="18">
        <v>215.58463593256474</v>
      </c>
      <c r="QT144" s="18">
        <v>217.60421333241462</v>
      </c>
      <c r="QU144" s="18">
        <v>219.22967805492877</v>
      </c>
      <c r="QV144" s="18">
        <v>219.8488550784588</v>
      </c>
      <c r="QW144" s="18">
        <v>221.53333667397499</v>
      </c>
      <c r="QX144" s="18">
        <v>223.06677508604525</v>
      </c>
      <c r="QY144" s="18">
        <v>223.03276536262035</v>
      </c>
      <c r="QZ144" s="18">
        <v>224.90530072295667</v>
      </c>
      <c r="RA144" s="18">
        <v>224.53519490921497</v>
      </c>
      <c r="RB144" s="18">
        <v>226.54777030718327</v>
      </c>
      <c r="RC144" s="18">
        <v>225.53348032033443</v>
      </c>
      <c r="RD144" s="18">
        <v>224.55820148682594</v>
      </c>
      <c r="RE144" s="18">
        <v>225.44145400989058</v>
      </c>
      <c r="RF144" s="18">
        <v>224.5061866157055</v>
      </c>
      <c r="RG144" s="18">
        <v>221.90044162976741</v>
      </c>
      <c r="RH144" s="18">
        <v>218.93159283196925</v>
      </c>
      <c r="RI144" s="18">
        <v>220.16294487714768</v>
      </c>
      <c r="RJ144" s="18">
        <v>220.23396518194676</v>
      </c>
      <c r="RK144" s="18">
        <v>220.08692314243316</v>
      </c>
      <c r="RL144" s="18">
        <v>221.17423400604724</v>
      </c>
      <c r="RM144" s="18">
        <v>221.13622313869001</v>
      </c>
      <c r="RN144" s="18">
        <v>223.10278538143635</v>
      </c>
      <c r="RO144" s="18">
        <v>225.24639824318885</v>
      </c>
      <c r="RP144" s="18">
        <v>224.55520062887669</v>
      </c>
      <c r="RQ144" s="18">
        <v>225.04434047460555</v>
      </c>
      <c r="RR144" s="18">
        <v>227.23596706354618</v>
      </c>
      <c r="RS144" s="18">
        <v>224.7482558236122</v>
      </c>
      <c r="RT144" s="18">
        <v>226.55677288103104</v>
      </c>
      <c r="RU144" s="18">
        <v>225.92459213972094</v>
      </c>
      <c r="RV144" s="18">
        <v>219.3617158046961</v>
      </c>
      <c r="RW144" s="18">
        <v>219.44473954129219</v>
      </c>
      <c r="RX144" s="18">
        <v>218.51647414898872</v>
      </c>
      <c r="RY144" s="18">
        <v>219.33370779716967</v>
      </c>
      <c r="RZ144" s="18">
        <v>218.15437062311173</v>
      </c>
      <c r="SA144" s="18">
        <v>215.93973745656012</v>
      </c>
      <c r="SB144" s="18">
        <v>212.85985691463949</v>
      </c>
      <c r="SC144" s="18">
        <v>213.17894814324379</v>
      </c>
      <c r="SD144" s="18">
        <v>215.09649637281893</v>
      </c>
      <c r="SE144" s="18">
        <v>215.24954012823105</v>
      </c>
      <c r="SF144" s="18">
        <v>215.61164365410806</v>
      </c>
      <c r="SG144" s="18">
        <v>219.47774897873401</v>
      </c>
      <c r="SH144" s="18">
        <v>220.04691170310974</v>
      </c>
      <c r="SI144" s="18">
        <v>218.55448501634598</v>
      </c>
      <c r="SJ144" s="18">
        <v>218.52147557890416</v>
      </c>
      <c r="SK144" s="18">
        <v>218.93359340393545</v>
      </c>
      <c r="SL144" s="18">
        <v>219.17066118192673</v>
      </c>
      <c r="SM144" s="18">
        <v>219.14065260243416</v>
      </c>
      <c r="SN144" s="18">
        <v>217.8912954095602</v>
      </c>
      <c r="SO144" s="18">
        <v>219.98589425814151</v>
      </c>
      <c r="SP144" s="5">
        <v>219.79984106528758</v>
      </c>
      <c r="SQ144" s="5">
        <v>220.83213619983198</v>
      </c>
      <c r="SR144" s="5">
        <v>220.52704897499083</v>
      </c>
      <c r="SS144" s="5">
        <v>227.90815924417973</v>
      </c>
    </row>
    <row r="145" spans="1:516" x14ac:dyDescent="0.25">
      <c r="A145" s="5" t="s">
        <v>361</v>
      </c>
      <c r="B145" s="5" t="str">
        <f ca="1">_xlfn.XLOOKUP(A145,bonds[worksheet get],bonds[unique lookup],"-")</f>
        <v>ORSTED 2 1/4 11/24/17 nc-24</v>
      </c>
      <c r="C145" s="5" t="str">
        <f ca="1">_xlfn.XLOOKUP(A145,bonds[worksheet get],bonds[ID_ISIN],"-")</f>
        <v>XS1720192696</v>
      </c>
      <c r="D145" s="18">
        <f ca="1">_xll.BDH(A145,"blp_i_sprd_mid","-2AY",,"Dates=H","Fill=C","Sort=R","Dir=H","factor="&amp;_xlfn.XLOOKUP(A145,bonds[worksheet get],bonds[yas/blp factor]),"cols=510;rows=1")</f>
        <v>195.19893977952003</v>
      </c>
      <c r="E145" s="18">
        <v>195.28936751699447</v>
      </c>
      <c r="F145" s="18">
        <v>201.2636944422722</v>
      </c>
      <c r="G145" s="18">
        <v>203.48273015737536</v>
      </c>
      <c r="H145" s="18">
        <v>204.22037664508821</v>
      </c>
      <c r="I145" s="18">
        <v>207.75925091052056</v>
      </c>
      <c r="J145" s="18">
        <v>208.87384897804259</v>
      </c>
      <c r="K145" s="18">
        <v>205.77390485405923</v>
      </c>
      <c r="L145" s="18">
        <v>205.81657861781122</v>
      </c>
      <c r="M145" s="18">
        <v>203.42989597368239</v>
      </c>
      <c r="N145" s="18">
        <v>200.15722471070291</v>
      </c>
      <c r="O145" s="18">
        <v>202.68412115001681</v>
      </c>
      <c r="P145" s="18">
        <v>197.30722691726686</v>
      </c>
      <c r="Q145" s="18">
        <v>196.43749497032167</v>
      </c>
      <c r="R145" s="18">
        <v>191.13781992912294</v>
      </c>
      <c r="S145" s="18">
        <v>185.9935993130207</v>
      </c>
      <c r="T145" s="18">
        <v>195.25888625717161</v>
      </c>
      <c r="U145" s="18">
        <v>196.49845748996734</v>
      </c>
      <c r="V145" s="18">
        <v>195.68765597867966</v>
      </c>
      <c r="W145" s="18">
        <v>180.34846999382972</v>
      </c>
      <c r="X145" s="18">
        <v>173.48612236571313</v>
      </c>
      <c r="Y145" s="18">
        <v>171.16345036721231</v>
      </c>
      <c r="Z145" s="18">
        <v>177.37654716110228</v>
      </c>
      <c r="AA145" s="18">
        <v>190.78931752514839</v>
      </c>
      <c r="AB145" s="18">
        <v>196.17840426182747</v>
      </c>
      <c r="AC145" s="18">
        <v>203.32524364829064</v>
      </c>
      <c r="AD145" s="18">
        <v>205.98625763082507</v>
      </c>
      <c r="AE145" s="18">
        <v>208.42475841665268</v>
      </c>
      <c r="AF145" s="18">
        <v>206.98705899500845</v>
      </c>
      <c r="AG145" s="18">
        <v>205.76069630813598</v>
      </c>
      <c r="AH145" s="18">
        <v>214.6744327223301</v>
      </c>
      <c r="AI145" s="18">
        <v>222.2673145442009</v>
      </c>
      <c r="AJ145" s="18">
        <v>224.97913062644005</v>
      </c>
      <c r="AK145" s="18">
        <v>227.53752436757088</v>
      </c>
      <c r="AL145" s="18">
        <v>230.6496609954834</v>
      </c>
      <c r="AM145" s="18">
        <v>234.15805400109292</v>
      </c>
      <c r="AN145" s="18">
        <v>240.20451990795135</v>
      </c>
      <c r="AO145" s="18">
        <v>243.50767243075373</v>
      </c>
      <c r="AP145" s="18">
        <v>245.20039839291573</v>
      </c>
      <c r="AQ145" s="18">
        <v>239.15799665403367</v>
      </c>
      <c r="AR145" s="18">
        <v>238.9944138929844</v>
      </c>
      <c r="AS145" s="18">
        <v>239.32462754106521</v>
      </c>
      <c r="AT145" s="18">
        <v>235.26452373266221</v>
      </c>
      <c r="AU145" s="18">
        <v>240.77959967660905</v>
      </c>
      <c r="AV145" s="18">
        <v>242.29248620581629</v>
      </c>
      <c r="AW145" s="18">
        <v>247.10344504785539</v>
      </c>
      <c r="AX145" s="18">
        <v>248.68237430667878</v>
      </c>
      <c r="AY145" s="18">
        <v>245.02767125391961</v>
      </c>
      <c r="AZ145" s="18">
        <v>237.47746319580079</v>
      </c>
      <c r="BA145" s="18">
        <v>235.8721168451309</v>
      </c>
      <c r="BB145" s="18">
        <v>237.73045765233041</v>
      </c>
      <c r="BC145" s="18">
        <v>249.86911135578157</v>
      </c>
      <c r="BD145" s="18">
        <v>252.8969164981842</v>
      </c>
      <c r="BE145" s="18">
        <v>262.28717660760879</v>
      </c>
      <c r="BF145" s="18">
        <v>269.25925677108762</v>
      </c>
      <c r="BG145" s="18">
        <v>276.49652389502523</v>
      </c>
      <c r="BH145" s="18">
        <v>280.50176143574714</v>
      </c>
      <c r="BI145" s="18">
        <v>283.54988741803169</v>
      </c>
      <c r="BJ145" s="18">
        <v>282.26459429550169</v>
      </c>
      <c r="BK145" s="18">
        <v>282.80208051037789</v>
      </c>
      <c r="BL145" s="18">
        <v>318.62873726415637</v>
      </c>
      <c r="BM145" s="18">
        <v>343.93224708509445</v>
      </c>
      <c r="BN145" s="18">
        <v>361.23036203455922</v>
      </c>
      <c r="BO145" s="18">
        <v>400.75947581481933</v>
      </c>
      <c r="BP145" s="18">
        <v>412.914386190176</v>
      </c>
      <c r="BQ145" s="18">
        <v>418.26689541506767</v>
      </c>
      <c r="BR145" s="18">
        <v>423.70475216746331</v>
      </c>
      <c r="BS145" s="18">
        <v>424.99410945796967</v>
      </c>
      <c r="BT145" s="18">
        <v>432.41629622483254</v>
      </c>
      <c r="BU145" s="18">
        <v>435.90538443255429</v>
      </c>
      <c r="BV145" s="18">
        <v>450.61970459103583</v>
      </c>
      <c r="BW145" s="18">
        <v>454.52435397434238</v>
      </c>
      <c r="BX145" s="18">
        <v>490.89154506897927</v>
      </c>
      <c r="BY145" s="18">
        <v>498.50271564674375</v>
      </c>
      <c r="BZ145" s="18">
        <v>481.72481419825556</v>
      </c>
      <c r="CA145" s="18">
        <v>484.78106851649284</v>
      </c>
      <c r="CB145" s="18">
        <v>478.63096632623672</v>
      </c>
      <c r="CC145" s="18">
        <v>429.46875839996335</v>
      </c>
      <c r="CD145" s="18">
        <v>378.61687263751031</v>
      </c>
      <c r="CE145" s="18">
        <v>293.33538786315921</v>
      </c>
      <c r="CF145" s="18">
        <v>287.120258985281</v>
      </c>
      <c r="CG145" s="18">
        <v>237.32810502266884</v>
      </c>
      <c r="CH145" s="18">
        <v>232.55880390238761</v>
      </c>
      <c r="CI145" s="18">
        <v>246.16259016132355</v>
      </c>
      <c r="CJ145" s="18">
        <v>173.7828066279888</v>
      </c>
      <c r="CK145" s="18">
        <v>156.06405029296874</v>
      </c>
      <c r="CL145" s="18">
        <v>149.40694314765929</v>
      </c>
      <c r="CM145" s="18">
        <v>154.63041503930091</v>
      </c>
      <c r="CN145" s="18">
        <v>164.14564831399917</v>
      </c>
      <c r="CO145" s="18">
        <v>161.69089085626604</v>
      </c>
      <c r="CP145" s="18">
        <v>138.04149740171431</v>
      </c>
      <c r="CQ145" s="18">
        <v>126.75225480532647</v>
      </c>
      <c r="CR145" s="18">
        <v>122.05407662463188</v>
      </c>
      <c r="CS145" s="18">
        <v>117.58755601859092</v>
      </c>
      <c r="CT145" s="18">
        <v>105.7374582414627</v>
      </c>
      <c r="CU145" s="18">
        <v>109.50087778759003</v>
      </c>
      <c r="CV145" s="18">
        <v>112.57034065175057</v>
      </c>
      <c r="CW145" s="18">
        <v>114.79750470280648</v>
      </c>
      <c r="CX145" s="18">
        <v>114.4368097949028</v>
      </c>
      <c r="CY145" s="18">
        <v>115.94766424012185</v>
      </c>
      <c r="CZ145" s="18">
        <v>118.37905273199083</v>
      </c>
      <c r="DA145" s="18">
        <v>117.97466801834106</v>
      </c>
      <c r="DB145" s="18">
        <v>118.19819725704193</v>
      </c>
      <c r="DC145" s="18">
        <v>120.94252668309211</v>
      </c>
      <c r="DD145" s="18">
        <v>119.87060237932205</v>
      </c>
      <c r="DE145" s="18">
        <v>119.57086999106407</v>
      </c>
      <c r="DF145" s="18">
        <v>123.13920947432517</v>
      </c>
      <c r="DG145" s="18">
        <v>128.46022139739989</v>
      </c>
      <c r="DH145" s="18">
        <v>135.70053664731978</v>
      </c>
      <c r="DI145" s="18">
        <v>136.03989467334748</v>
      </c>
      <c r="DJ145" s="18">
        <v>135.45567052674295</v>
      </c>
      <c r="DK145" s="18">
        <v>131.70444348454475</v>
      </c>
      <c r="DL145" s="18">
        <v>132.54674229764939</v>
      </c>
      <c r="DM145" s="18">
        <v>135.63449391770362</v>
      </c>
      <c r="DN145" s="18">
        <v>127.73781553959847</v>
      </c>
      <c r="DO145" s="18">
        <v>127.47059649515151</v>
      </c>
      <c r="DP145" s="18">
        <v>124.79637396669388</v>
      </c>
      <c r="DQ145" s="18">
        <v>124.40621384096146</v>
      </c>
      <c r="DR145" s="18">
        <v>123.49990438222885</v>
      </c>
      <c r="DS145" s="18">
        <v>127.25824371838569</v>
      </c>
      <c r="DT145" s="18">
        <v>132.06310630846025</v>
      </c>
      <c r="DU145" s="18">
        <v>134.72513633298874</v>
      </c>
      <c r="DV145" s="18">
        <v>133.76802477455141</v>
      </c>
      <c r="DW145" s="18">
        <v>134.40305102086069</v>
      </c>
      <c r="DX145" s="18">
        <v>136.91775495624543</v>
      </c>
      <c r="DY145" s="18">
        <v>137.42069574332237</v>
      </c>
      <c r="DZ145" s="18">
        <v>141.81406132578849</v>
      </c>
      <c r="EA145" s="18">
        <v>143.4509049782753</v>
      </c>
      <c r="EB145" s="18">
        <v>142.7417076663971</v>
      </c>
      <c r="EC145" s="18">
        <v>141.73074588227271</v>
      </c>
      <c r="ED145" s="18">
        <v>138.13090909719466</v>
      </c>
      <c r="EE145" s="18">
        <v>136.74299573326113</v>
      </c>
      <c r="EF145" s="18">
        <v>134.07385341477394</v>
      </c>
      <c r="EG145" s="18">
        <v>139.73523940587043</v>
      </c>
      <c r="EH145" s="18">
        <v>137.03256770157813</v>
      </c>
      <c r="EI145" s="18">
        <v>138.57796757459639</v>
      </c>
      <c r="EJ145" s="18">
        <v>140.09491827178002</v>
      </c>
      <c r="EK145" s="18">
        <v>140.13657599353792</v>
      </c>
      <c r="EL145" s="18">
        <v>142.5252907216549</v>
      </c>
      <c r="EM145" s="18">
        <v>145.18528866219521</v>
      </c>
      <c r="EN145" s="18">
        <v>143.51796374988558</v>
      </c>
      <c r="EO145" s="18">
        <v>145.61304234170913</v>
      </c>
      <c r="EP145" s="18">
        <v>150.15475005531312</v>
      </c>
      <c r="EQ145" s="18">
        <v>152.97528263092042</v>
      </c>
      <c r="ER145" s="18">
        <v>150.89341258502006</v>
      </c>
      <c r="ES145" s="18">
        <v>152.4855503897667</v>
      </c>
      <c r="ET145" s="18">
        <v>153.07079057836532</v>
      </c>
      <c r="EU145" s="18">
        <v>153.65298264098169</v>
      </c>
      <c r="EV145" s="18">
        <v>156.41560082292557</v>
      </c>
      <c r="EW145" s="18">
        <v>158.16827326273918</v>
      </c>
      <c r="EX145" s="18">
        <v>152.41747557616233</v>
      </c>
      <c r="EY145" s="18">
        <v>156.75394280695915</v>
      </c>
      <c r="EZ145" s="18">
        <v>157.71105436539651</v>
      </c>
      <c r="FA145" s="18">
        <v>160.78559743952752</v>
      </c>
      <c r="FB145" s="18">
        <v>156.95918328976632</v>
      </c>
      <c r="FC145" s="18">
        <v>157.39201717925073</v>
      </c>
      <c r="FD145" s="18">
        <v>159.56736308860778</v>
      </c>
      <c r="FE145" s="18">
        <v>159.00345978188514</v>
      </c>
      <c r="FF145" s="18">
        <v>159.79495649528502</v>
      </c>
      <c r="FG145" s="18">
        <v>151.9714331407547</v>
      </c>
      <c r="FH145" s="18">
        <v>150.22790507888794</v>
      </c>
      <c r="FI145" s="18">
        <v>149.61523175644874</v>
      </c>
      <c r="FJ145" s="18">
        <v>149.23929621863365</v>
      </c>
      <c r="FK145" s="18">
        <v>144.78395207452772</v>
      </c>
      <c r="FL145" s="18">
        <v>140.38652232408523</v>
      </c>
      <c r="FM145" s="18">
        <v>138.98133624625206</v>
      </c>
      <c r="FN145" s="18">
        <v>137.57615016841888</v>
      </c>
      <c r="FO145" s="18">
        <v>134.21406720995904</v>
      </c>
      <c r="FP145" s="18">
        <v>137.43085616326331</v>
      </c>
      <c r="FQ145" s="18">
        <v>135.91796963405608</v>
      </c>
      <c r="FR145" s="18">
        <v>141.14042548370361</v>
      </c>
      <c r="FS145" s="18">
        <v>145.63031505560875</v>
      </c>
      <c r="FT145" s="18">
        <v>147.56993922233582</v>
      </c>
      <c r="FU145" s="18">
        <v>143.71405985474587</v>
      </c>
      <c r="FV145" s="18">
        <v>142.51716238570214</v>
      </c>
      <c r="FW145" s="18">
        <v>126.98391237998008</v>
      </c>
      <c r="FX145" s="18">
        <v>128.90219966483116</v>
      </c>
      <c r="FY145" s="18">
        <v>132.12203674411774</v>
      </c>
      <c r="FZ145" s="18">
        <v>132.03567317461966</v>
      </c>
      <c r="GA145" s="18">
        <v>130.83674362158774</v>
      </c>
      <c r="GB145" s="18">
        <v>130.90075426721575</v>
      </c>
      <c r="GC145" s="18">
        <v>133.05882746267318</v>
      </c>
      <c r="GD145" s="18">
        <v>136.11914594888688</v>
      </c>
      <c r="GE145" s="18">
        <v>136.42192646312714</v>
      </c>
      <c r="GF145" s="18">
        <v>139.22518632483482</v>
      </c>
      <c r="GG145" s="18">
        <v>140.99309939455986</v>
      </c>
      <c r="GH145" s="18">
        <v>141.1607463235855</v>
      </c>
      <c r="GI145" s="18">
        <v>143.84004906201361</v>
      </c>
      <c r="GJ145" s="18">
        <v>148.49047326898574</v>
      </c>
      <c r="GK145" s="18">
        <v>152.53838457345961</v>
      </c>
      <c r="GL145" s="18">
        <v>149.59389487457275</v>
      </c>
      <c r="GM145" s="18">
        <v>147.24683786821365</v>
      </c>
      <c r="GN145" s="18">
        <v>149.48213025522233</v>
      </c>
      <c r="GO145" s="18">
        <v>143.28325804924964</v>
      </c>
      <c r="GP145" s="18">
        <v>141.05914212417602</v>
      </c>
      <c r="GQ145" s="18">
        <v>142.37390046453476</v>
      </c>
      <c r="GR145" s="18">
        <v>143.62566420125961</v>
      </c>
      <c r="GS145" s="18">
        <v>143.25887304139138</v>
      </c>
      <c r="GT145" s="18">
        <v>143.54336479973793</v>
      </c>
      <c r="GU145" s="18">
        <v>142.14529101586342</v>
      </c>
      <c r="GV145" s="18">
        <v>141.70128066444397</v>
      </c>
      <c r="GW145" s="18">
        <v>137.20427879858019</v>
      </c>
      <c r="GX145" s="18">
        <v>139.13475858736038</v>
      </c>
      <c r="GY145" s="18">
        <v>139.4263626396656</v>
      </c>
      <c r="GZ145" s="18">
        <v>137.15550878286362</v>
      </c>
      <c r="HA145" s="18">
        <v>136.22887848424912</v>
      </c>
      <c r="HB145" s="18">
        <v>132.43599372029306</v>
      </c>
      <c r="HC145" s="18">
        <v>135.5227292983532</v>
      </c>
      <c r="HD145" s="18">
        <v>154.39774142265321</v>
      </c>
      <c r="HE145" s="18">
        <v>153.99030858302118</v>
      </c>
      <c r="HF145" s="18">
        <v>152.90517573332787</v>
      </c>
      <c r="HG145" s="18">
        <v>153.34817004275322</v>
      </c>
      <c r="HH145" s="18">
        <v>150.6099368686676</v>
      </c>
      <c r="HI145" s="18">
        <v>159.10303189730644</v>
      </c>
      <c r="HJ145" s="18">
        <v>161.39420659399033</v>
      </c>
      <c r="HK145" s="18">
        <v>158.11340699505806</v>
      </c>
      <c r="HL145" s="18">
        <v>159.43121346139907</v>
      </c>
      <c r="HM145" s="18">
        <v>160.35479563403129</v>
      </c>
      <c r="HN145" s="18">
        <v>161.4968268353939</v>
      </c>
      <c r="HO145" s="18">
        <v>160.81201453137396</v>
      </c>
      <c r="HP145" s="18">
        <v>159.59987643241882</v>
      </c>
      <c r="HQ145" s="18">
        <v>160.28468873643874</v>
      </c>
      <c r="HR145" s="18">
        <v>158.8744224486351</v>
      </c>
      <c r="HS145" s="18">
        <v>167.95478974986077</v>
      </c>
      <c r="HT145" s="18">
        <v>178.29301703977586</v>
      </c>
      <c r="HU145" s="18">
        <v>179.48788242483138</v>
      </c>
      <c r="HV145" s="18">
        <v>188.15268855047225</v>
      </c>
      <c r="HW145" s="18">
        <v>192.67102729821204</v>
      </c>
      <c r="HX145" s="18">
        <v>183.4341895298958</v>
      </c>
      <c r="HY145" s="18">
        <v>180.02638468170167</v>
      </c>
      <c r="HZ145" s="18">
        <v>177.06360622692108</v>
      </c>
      <c r="IA145" s="18">
        <v>177.73012977504732</v>
      </c>
      <c r="IB145" s="18">
        <v>177.92927400588991</v>
      </c>
      <c r="IC145" s="18">
        <v>182.92312040686608</v>
      </c>
      <c r="ID145" s="18">
        <v>181.67237271213531</v>
      </c>
      <c r="IE145" s="18">
        <v>185.41851954436302</v>
      </c>
      <c r="IF145" s="18">
        <v>176.37371371293068</v>
      </c>
      <c r="IG145" s="18">
        <v>166.05479122090338</v>
      </c>
      <c r="IH145" s="18">
        <v>163.46896434593202</v>
      </c>
      <c r="II145" s="18">
        <v>162.91014124917984</v>
      </c>
      <c r="IJ145" s="18">
        <v>155.22886377382278</v>
      </c>
      <c r="IK145" s="18">
        <v>150.43822577166557</v>
      </c>
      <c r="IL145" s="18">
        <v>150.23400133085249</v>
      </c>
      <c r="IM145" s="18">
        <v>154.55827605772018</v>
      </c>
      <c r="IN145" s="18">
        <v>159.27779112029077</v>
      </c>
      <c r="IO145" s="18">
        <v>162.51693299746512</v>
      </c>
      <c r="IP145" s="18">
        <v>160.57934091472626</v>
      </c>
      <c r="IQ145" s="18">
        <v>158.03618780350683</v>
      </c>
      <c r="IR145" s="18">
        <v>150.77656775569915</v>
      </c>
      <c r="IS145" s="18">
        <v>146.73373666119576</v>
      </c>
      <c r="IT145" s="18">
        <v>146.55694535422325</v>
      </c>
      <c r="IU145" s="18">
        <v>144.60004847359659</v>
      </c>
      <c r="IV145" s="18">
        <v>144.90689315581321</v>
      </c>
      <c r="IW145" s="18">
        <v>152.36972160243988</v>
      </c>
      <c r="IX145" s="18">
        <v>155.59057472372055</v>
      </c>
      <c r="IY145" s="18">
        <v>155.86592210412024</v>
      </c>
      <c r="IZ145" s="18">
        <v>153.17442686176301</v>
      </c>
      <c r="JA145" s="18">
        <v>155.44934488654138</v>
      </c>
      <c r="JB145" s="18">
        <v>159.01666832780839</v>
      </c>
      <c r="JC145" s="18">
        <v>168.53596577048302</v>
      </c>
      <c r="JD145" s="18">
        <v>171.835054125309</v>
      </c>
      <c r="JE145" s="18">
        <v>179.51226743268967</v>
      </c>
      <c r="JF145" s="18">
        <v>185.76295778036118</v>
      </c>
      <c r="JG145" s="18">
        <v>186.47723530220983</v>
      </c>
      <c r="JH145" s="18">
        <v>185.57397396945953</v>
      </c>
      <c r="JI145" s="18">
        <v>181.03429833984373</v>
      </c>
      <c r="JJ145" s="18">
        <v>180.97130373620988</v>
      </c>
      <c r="JK145" s="18">
        <v>182.53092819714547</v>
      </c>
      <c r="JL145" s="18">
        <v>189.86573535251617</v>
      </c>
      <c r="JM145" s="18">
        <v>201.25455006432534</v>
      </c>
      <c r="JN145" s="18">
        <v>208.47556051635743</v>
      </c>
      <c r="JO145" s="18">
        <v>212.02459520173073</v>
      </c>
      <c r="JP145" s="18">
        <v>213.53443360495569</v>
      </c>
      <c r="JQ145" s="18">
        <v>214.06074335789683</v>
      </c>
      <c r="JR145" s="18">
        <v>211.31234976387023</v>
      </c>
      <c r="JS145" s="18">
        <v>220.68838528537751</v>
      </c>
      <c r="JT145" s="18">
        <v>226.56009196925163</v>
      </c>
      <c r="JU145" s="18">
        <v>224.37356959795952</v>
      </c>
      <c r="JV145" s="18">
        <v>226.38228462028502</v>
      </c>
      <c r="JW145" s="18">
        <v>231.75003447508811</v>
      </c>
      <c r="JX145" s="18">
        <v>235.20356121301651</v>
      </c>
      <c r="JY145" s="18">
        <v>233.74452490949631</v>
      </c>
      <c r="JZ145" s="18">
        <v>230.45458093261718</v>
      </c>
      <c r="KA145" s="18">
        <v>231.30297599768639</v>
      </c>
      <c r="KB145" s="18">
        <v>226.83747143363954</v>
      </c>
      <c r="KC145" s="18">
        <v>229.4070416367054</v>
      </c>
      <c r="KD145" s="18">
        <v>225.94233843684196</v>
      </c>
      <c r="KE145" s="18">
        <v>228.71410099673272</v>
      </c>
      <c r="KF145" s="18">
        <v>217.94710398530961</v>
      </c>
      <c r="KG145" s="18">
        <v>215.30945896863938</v>
      </c>
      <c r="KH145" s="18">
        <v>214.67036855435373</v>
      </c>
      <c r="KI145" s="18">
        <v>214.03839043402672</v>
      </c>
      <c r="KJ145" s="18">
        <v>211.66085216784475</v>
      </c>
      <c r="KK145" s="18">
        <v>217.19320082569124</v>
      </c>
      <c r="KL145" s="18">
        <v>216.99202451086043</v>
      </c>
      <c r="KM145" s="18">
        <v>220.16613970041274</v>
      </c>
      <c r="KN145" s="18">
        <v>214.61753437066079</v>
      </c>
      <c r="KO145" s="18">
        <v>216.18223904156685</v>
      </c>
      <c r="KP145" s="18">
        <v>213.74780242371557</v>
      </c>
      <c r="KQ145" s="18">
        <v>204.42358504390717</v>
      </c>
      <c r="KR145" s="18">
        <v>195.41332464027406</v>
      </c>
      <c r="KS145" s="18">
        <v>192.37739116191864</v>
      </c>
      <c r="KT145" s="18">
        <v>192.47797931933403</v>
      </c>
      <c r="KU145" s="18">
        <v>198.89326847004889</v>
      </c>
      <c r="KV145" s="18">
        <v>206.34796858072281</v>
      </c>
      <c r="KW145" s="18">
        <v>208.85149605417251</v>
      </c>
      <c r="KX145" s="18">
        <v>208.03764641690253</v>
      </c>
      <c r="KY145" s="18">
        <v>207.21058823370933</v>
      </c>
      <c r="KZ145" s="18">
        <v>206.71577578258515</v>
      </c>
      <c r="LA145" s="18">
        <v>211.44545126509666</v>
      </c>
      <c r="LB145" s="18">
        <v>208.30384941935537</v>
      </c>
      <c r="LC145" s="18">
        <v>213.00609176802635</v>
      </c>
      <c r="LD145" s="18">
        <v>207.85171073198319</v>
      </c>
      <c r="LE145" s="18">
        <v>210.99128049373627</v>
      </c>
      <c r="LF145" s="18">
        <v>219.89892065596581</v>
      </c>
      <c r="LG145" s="18">
        <v>223.59223330450058</v>
      </c>
      <c r="LH145" s="18">
        <v>220.23015034604072</v>
      </c>
      <c r="LI145" s="18">
        <v>219.47726322841643</v>
      </c>
      <c r="LJ145" s="18">
        <v>218.33421598505973</v>
      </c>
      <c r="LK145" s="18">
        <v>216.55309436941147</v>
      </c>
      <c r="LL145" s="18">
        <v>213.51512880706787</v>
      </c>
      <c r="LM145" s="18">
        <v>217.45838778614998</v>
      </c>
      <c r="LN145" s="18">
        <v>217.11191746616365</v>
      </c>
      <c r="LO145" s="18">
        <v>228.34527775287629</v>
      </c>
      <c r="LP145" s="18">
        <v>234.75447065162658</v>
      </c>
      <c r="LQ145" s="18">
        <v>251.94488514971735</v>
      </c>
      <c r="LR145" s="18">
        <v>248.01585075855255</v>
      </c>
      <c r="LS145" s="18">
        <v>250.57018033170701</v>
      </c>
      <c r="LT145" s="18">
        <v>250.27756023740767</v>
      </c>
      <c r="LU145" s="18">
        <v>246.89007622909546</v>
      </c>
      <c r="LV145" s="18">
        <v>239.84788916802407</v>
      </c>
      <c r="LW145" s="18">
        <v>237.2559660410881</v>
      </c>
      <c r="LX145" s="18">
        <v>242.63997256779672</v>
      </c>
      <c r="LY145" s="18">
        <v>244.92708309650422</v>
      </c>
      <c r="LZ145" s="18">
        <v>242.84318096661568</v>
      </c>
      <c r="MA145" s="18">
        <v>246.53344548916814</v>
      </c>
      <c r="MB145" s="18">
        <v>251.11477884054185</v>
      </c>
      <c r="MC145" s="18">
        <v>256.11573753547668</v>
      </c>
      <c r="MD145" s="18">
        <v>262.04637465500832</v>
      </c>
      <c r="ME145" s="18">
        <v>258.18846320343016</v>
      </c>
      <c r="MF145" s="18">
        <v>252.4427457268238</v>
      </c>
      <c r="MG145" s="18">
        <v>246.30381999850272</v>
      </c>
      <c r="MH145" s="18">
        <v>246.68077157831192</v>
      </c>
      <c r="MI145" s="18">
        <v>244.03296614170074</v>
      </c>
      <c r="MJ145" s="18">
        <v>243.41724469327929</v>
      </c>
      <c r="MK145" s="18">
        <v>245.21360693883898</v>
      </c>
      <c r="ML145" s="18">
        <v>249.62119710922241</v>
      </c>
      <c r="MM145" s="18">
        <v>252.43360134887695</v>
      </c>
      <c r="MN145" s="18">
        <v>255.90643288469315</v>
      </c>
      <c r="MO145" s="18">
        <v>253.1966488864422</v>
      </c>
      <c r="MP145" s="18">
        <v>252.54739805221558</v>
      </c>
      <c r="MQ145" s="18">
        <v>251.87274616813659</v>
      </c>
      <c r="MR145" s="18">
        <v>253.08996447706221</v>
      </c>
      <c r="MS145" s="18">
        <v>257.81557579159738</v>
      </c>
      <c r="MT145" s="18">
        <v>257.37766169214245</v>
      </c>
      <c r="MU145" s="18">
        <v>256.04563063788413</v>
      </c>
      <c r="MV145" s="18">
        <v>261.08621497058868</v>
      </c>
      <c r="MW145" s="18">
        <v>270.32610086488722</v>
      </c>
      <c r="MX145" s="18">
        <v>272.41508320474622</v>
      </c>
      <c r="MY145" s="18">
        <v>265.87990109872817</v>
      </c>
      <c r="MZ145" s="18">
        <v>256.12793003940584</v>
      </c>
      <c r="NA145" s="18">
        <v>260.77835424637794</v>
      </c>
      <c r="NB145" s="18">
        <v>268.38342857217788</v>
      </c>
      <c r="NC145" s="18">
        <v>273.24112534594536</v>
      </c>
      <c r="ND145" s="18">
        <v>275.9702141420841</v>
      </c>
      <c r="NE145" s="18">
        <v>290.3908981642723</v>
      </c>
      <c r="NF145" s="18">
        <v>297.5529781806469</v>
      </c>
      <c r="NG145" s="18">
        <v>298.03559812784192</v>
      </c>
      <c r="NH145" s="18">
        <v>298.61575810647014</v>
      </c>
      <c r="NI145" s="18">
        <v>300.21196007919309</v>
      </c>
      <c r="NJ145" s="18">
        <v>297.87099932479862</v>
      </c>
      <c r="NK145" s="18">
        <v>294.31078817749022</v>
      </c>
      <c r="NL145" s="18">
        <v>289.71624628019333</v>
      </c>
      <c r="NM145" s="18">
        <v>291.58779563331603</v>
      </c>
      <c r="NN145" s="18">
        <v>298.32212197017674</v>
      </c>
      <c r="NO145" s="18">
        <v>299.14816411137582</v>
      </c>
      <c r="NP145" s="18">
        <v>305.58885431194307</v>
      </c>
      <c r="NQ145" s="18">
        <v>305.09404186081883</v>
      </c>
      <c r="NR145" s="18">
        <v>299.55356486701965</v>
      </c>
      <c r="NS145" s="18">
        <v>306.64960215377806</v>
      </c>
      <c r="NT145" s="18">
        <v>304.61955024957655</v>
      </c>
      <c r="NU145" s="18">
        <v>312.91756521534916</v>
      </c>
      <c r="NV145" s="18">
        <v>318.11563605713849</v>
      </c>
      <c r="NW145" s="18">
        <v>323.68049805879593</v>
      </c>
      <c r="NX145" s="18">
        <v>328.42033396124839</v>
      </c>
      <c r="NY145" s="18">
        <v>319.04023427176475</v>
      </c>
      <c r="NZ145" s="18">
        <v>313.8452115559578</v>
      </c>
      <c r="OA145" s="18">
        <v>311.96451782488822</v>
      </c>
      <c r="OB145" s="18">
        <v>310.70056158423426</v>
      </c>
      <c r="OC145" s="18">
        <v>307.74184729743001</v>
      </c>
      <c r="OD145" s="18">
        <v>308.67050968003275</v>
      </c>
      <c r="OE145" s="18">
        <v>307.69815749168396</v>
      </c>
      <c r="OF145" s="18">
        <v>306.17511054253578</v>
      </c>
      <c r="OG145" s="18">
        <v>304.8755928320885</v>
      </c>
      <c r="OH145" s="18">
        <v>301.53789488148686</v>
      </c>
      <c r="OI145" s="18">
        <v>302.69313462877273</v>
      </c>
      <c r="OJ145" s="18">
        <v>302.39137015652659</v>
      </c>
      <c r="OK145" s="18">
        <v>307.69510936570168</v>
      </c>
      <c r="OL145" s="18">
        <v>314.68039807510377</v>
      </c>
      <c r="OM145" s="18">
        <v>315.83462178039554</v>
      </c>
      <c r="ON145" s="18">
        <v>315.18333886218068</v>
      </c>
      <c r="OO145" s="18">
        <v>315.67815131330491</v>
      </c>
      <c r="OP145" s="18">
        <v>312.36077420258522</v>
      </c>
      <c r="OQ145" s="18">
        <v>298.96832467842103</v>
      </c>
      <c r="OR145" s="18">
        <v>290.79121870994567</v>
      </c>
      <c r="OS145" s="18">
        <v>289.56485602307322</v>
      </c>
      <c r="OT145" s="18">
        <v>284.12191906070711</v>
      </c>
      <c r="OU145" s="18">
        <v>272.41609924674037</v>
      </c>
      <c r="OV145" s="18">
        <v>265.9713448781967</v>
      </c>
      <c r="OW145" s="18">
        <v>263.65984934163095</v>
      </c>
      <c r="OX145" s="18">
        <v>268.07455180597304</v>
      </c>
      <c r="OY145" s="18">
        <v>267.31658447837827</v>
      </c>
      <c r="OZ145" s="18">
        <v>266.46615732932094</v>
      </c>
      <c r="PA145" s="18">
        <v>274.4949211666584</v>
      </c>
      <c r="PB145" s="18">
        <v>259.13439829993251</v>
      </c>
      <c r="PC145" s="18">
        <v>253.1966488864422</v>
      </c>
      <c r="PD145" s="18">
        <v>248.51269529366493</v>
      </c>
      <c r="PE145" s="18">
        <v>239.35206067490577</v>
      </c>
      <c r="PF145" s="18">
        <v>234.09099522948267</v>
      </c>
      <c r="PG145" s="18">
        <v>232.83211919879915</v>
      </c>
      <c r="PH145" s="18">
        <v>230.93313671183586</v>
      </c>
      <c r="PI145" s="18">
        <v>227.41255120229721</v>
      </c>
      <c r="PJ145" s="18">
        <v>230.35196069121361</v>
      </c>
      <c r="PK145" s="18">
        <v>231.72666550922395</v>
      </c>
      <c r="PL145" s="18">
        <v>231.98677225971224</v>
      </c>
      <c r="PM145" s="18">
        <v>232.61773433804512</v>
      </c>
      <c r="PN145" s="18">
        <v>234.29420362830163</v>
      </c>
      <c r="PO145" s="18">
        <v>237.46730277585982</v>
      </c>
      <c r="PP145" s="18">
        <v>239.98810296320917</v>
      </c>
      <c r="PQ145" s="18">
        <v>241.99783402752877</v>
      </c>
      <c r="PR145" s="18">
        <v>242.63082818984986</v>
      </c>
      <c r="PS145" s="18">
        <v>230.91789608192443</v>
      </c>
      <c r="PT145" s="18">
        <v>230.59784285378456</v>
      </c>
      <c r="PU145" s="18">
        <v>227.93378074526788</v>
      </c>
      <c r="PV145" s="18">
        <v>221.25330463409423</v>
      </c>
      <c r="PW145" s="18">
        <v>222.50608441281318</v>
      </c>
      <c r="PX145" s="18">
        <v>219.88774419403074</v>
      </c>
      <c r="PY145" s="18">
        <v>218.27223742341994</v>
      </c>
      <c r="PZ145" s="18">
        <v>216.88229197549819</v>
      </c>
      <c r="QA145" s="18">
        <v>213.56288278079032</v>
      </c>
      <c r="QB145" s="18">
        <v>212.8181239991188</v>
      </c>
      <c r="QC145" s="18">
        <v>211.97684122800825</v>
      </c>
      <c r="QD145" s="18">
        <v>204.7162051382065</v>
      </c>
      <c r="QE145" s="18">
        <v>203.20535069298745</v>
      </c>
      <c r="QF145" s="18">
        <v>200.5087752406597</v>
      </c>
      <c r="QG145" s="18">
        <v>195.96808356904984</v>
      </c>
      <c r="QH145" s="18">
        <v>195.2060520734787</v>
      </c>
      <c r="QI145" s="18">
        <v>198.68904402923584</v>
      </c>
      <c r="QJ145" s="18">
        <v>201.31957675194738</v>
      </c>
      <c r="QK145" s="18">
        <v>199.22145003414153</v>
      </c>
      <c r="QL145" s="18">
        <v>200.37364165544511</v>
      </c>
      <c r="QM145" s="18">
        <v>194.53952852535247</v>
      </c>
      <c r="QN145" s="18">
        <v>194.89209509730338</v>
      </c>
      <c r="QO145" s="18">
        <v>194.61877980089187</v>
      </c>
      <c r="QP145" s="18">
        <v>195.53728176355361</v>
      </c>
      <c r="QQ145" s="18">
        <v>195.78926017808914</v>
      </c>
      <c r="QR145" s="18">
        <v>194.98760304474831</v>
      </c>
      <c r="QS145" s="18">
        <v>195.39808401036262</v>
      </c>
      <c r="QT145" s="18">
        <v>197.72278809285163</v>
      </c>
      <c r="QU145" s="18">
        <v>199.85749232244493</v>
      </c>
      <c r="QV145" s="18">
        <v>200.66422966575624</v>
      </c>
      <c r="QW145" s="18">
        <v>205.60422584104538</v>
      </c>
      <c r="QX145" s="18">
        <v>206.60197907924652</v>
      </c>
      <c r="QY145" s="18">
        <v>208.78342124056815</v>
      </c>
      <c r="QZ145" s="18">
        <v>212.50315098094939</v>
      </c>
      <c r="RA145" s="18">
        <v>214.31272177243233</v>
      </c>
      <c r="RB145" s="18">
        <v>216.9036288573742</v>
      </c>
      <c r="RC145" s="18">
        <v>216.05015358233453</v>
      </c>
      <c r="RD145" s="18">
        <v>216.130420899868</v>
      </c>
      <c r="RE145" s="18">
        <v>216.08876317811013</v>
      </c>
      <c r="RF145" s="18">
        <v>215.59293468499183</v>
      </c>
      <c r="RG145" s="18">
        <v>213.19304349493981</v>
      </c>
      <c r="RH145" s="18">
        <v>208.14229874229432</v>
      </c>
      <c r="RI145" s="18">
        <v>210.80229668283462</v>
      </c>
      <c r="RJ145" s="18">
        <v>208.7956137444973</v>
      </c>
      <c r="RK145" s="18">
        <v>212.03678770565986</v>
      </c>
      <c r="RL145" s="18">
        <v>211.80614617300031</v>
      </c>
      <c r="RM145" s="18">
        <v>216.04608941435814</v>
      </c>
      <c r="RN145" s="18">
        <v>220.27079202580452</v>
      </c>
      <c r="RO145" s="18">
        <v>225.76859525585175</v>
      </c>
      <c r="RP145" s="18">
        <v>225.30832823252678</v>
      </c>
      <c r="RQ145" s="18">
        <v>225.41501264190674</v>
      </c>
      <c r="RR145" s="18">
        <v>225.94335447883606</v>
      </c>
      <c r="RS145" s="18">
        <v>221.68105831360819</v>
      </c>
      <c r="RT145" s="18">
        <v>222.7783836672306</v>
      </c>
      <c r="RU145" s="18">
        <v>221.58047015619277</v>
      </c>
      <c r="RV145" s="18">
        <v>217.25111521935463</v>
      </c>
      <c r="RW145" s="18">
        <v>215.71993993425369</v>
      </c>
      <c r="RX145" s="18">
        <v>214.66833647036552</v>
      </c>
      <c r="RY145" s="18">
        <v>216.32550096273422</v>
      </c>
      <c r="RZ145" s="18">
        <v>215.22106331515312</v>
      </c>
      <c r="SA145" s="18">
        <v>212.86384588885306</v>
      </c>
      <c r="SB145" s="18">
        <v>210.98315215778351</v>
      </c>
      <c r="SC145" s="18">
        <v>213.53849777293206</v>
      </c>
      <c r="SD145" s="18">
        <v>214.73031503200531</v>
      </c>
      <c r="SE145" s="18">
        <v>218.36469724488259</v>
      </c>
      <c r="SF145" s="18">
        <v>219.03223683500292</v>
      </c>
      <c r="SG145" s="18">
        <v>223.62373060631751</v>
      </c>
      <c r="SH145" s="18">
        <v>223.19597692680358</v>
      </c>
      <c r="SI145" s="18">
        <v>224.43554815959931</v>
      </c>
      <c r="SJ145" s="18">
        <v>227.0589685883522</v>
      </c>
      <c r="SK145" s="18">
        <v>226.85271206355094</v>
      </c>
      <c r="SL145" s="18">
        <v>225.90779300904273</v>
      </c>
      <c r="SM145" s="18">
        <v>225.37843513011933</v>
      </c>
      <c r="SN145" s="18">
        <v>223.60645789241789</v>
      </c>
      <c r="SO145" s="18">
        <v>225.62736541867255</v>
      </c>
      <c r="SP145" s="5">
        <v>225.73811399602891</v>
      </c>
      <c r="SQ145" s="5">
        <v>228.01099993681908</v>
      </c>
      <c r="SR145" s="5">
        <v>230.16602500629426</v>
      </c>
      <c r="SS145" s="5">
        <v>237.01414804649352</v>
      </c>
    </row>
    <row r="146" spans="1:516" x14ac:dyDescent="0.25">
      <c r="A146" s="5" t="s">
        <v>90</v>
      </c>
      <c r="B146" s="5" t="str">
        <f ca="1">_xlfn.XLOOKUP(A146,bonds[worksheet get],bonds[unique lookup],"-")</f>
        <v>ORSTED 1 3/4 12/09/19 nc-27</v>
      </c>
      <c r="C146" s="5" t="str">
        <f ca="1">_xlfn.XLOOKUP(A146,bonds[worksheet get],bonds[ID_ISIN],"-")</f>
        <v>XS2010036874</v>
      </c>
      <c r="D146" s="18">
        <f ca="1">_xll.BDH(A146,"blp_i_sprd_mid","-2AY",,"Dates=H","Fill=C","Sort=R","Dir=H","factor="&amp;_xlfn.XLOOKUP(A146,bonds[worksheet get],bonds[yas/blp factor]),"cols=152;rows=1")</f>
        <v>218.05271222770216</v>
      </c>
      <c r="E146" s="18">
        <v>217.52547940242292</v>
      </c>
      <c r="F146" s="18">
        <v>220.2854633589983</v>
      </c>
      <c r="G146" s="18">
        <v>221.41182439482213</v>
      </c>
      <c r="H146" s="18">
        <v>218.94141907334327</v>
      </c>
      <c r="I146" s="18">
        <v>222.58112295240164</v>
      </c>
      <c r="J146" s="18">
        <v>222.30352688151598</v>
      </c>
      <c r="K146" s="18">
        <v>221.55960935342313</v>
      </c>
      <c r="L146" s="18">
        <v>218.67780266070366</v>
      </c>
      <c r="M146" s="18">
        <v>216.51195417958499</v>
      </c>
      <c r="N146" s="18">
        <v>214.78746348023415</v>
      </c>
      <c r="O146" s="18">
        <v>215.10500143182279</v>
      </c>
      <c r="P146" s="18">
        <v>210.45177232992651</v>
      </c>
      <c r="Q146" s="18">
        <v>211.36244720995424</v>
      </c>
      <c r="R146" s="18">
        <v>206.44959588348866</v>
      </c>
      <c r="S146" s="18">
        <v>203.13741542619465</v>
      </c>
      <c r="T146" s="18">
        <v>210.80425942713021</v>
      </c>
      <c r="U146" s="18">
        <v>210.75033788818121</v>
      </c>
      <c r="V146" s="18">
        <v>208.1970531642437</v>
      </c>
      <c r="W146" s="18">
        <v>195.57442031508685</v>
      </c>
      <c r="X146" s="18">
        <v>189.41638085770609</v>
      </c>
      <c r="Y146" s="18">
        <v>188.62453307276965</v>
      </c>
      <c r="Z146" s="18">
        <v>189.63006991946699</v>
      </c>
      <c r="AA146" s="18">
        <v>198.25052632218598</v>
      </c>
      <c r="AB146" s="18">
        <v>202.32959088897704</v>
      </c>
      <c r="AC146" s="18">
        <v>207.7926416221261</v>
      </c>
      <c r="AD146" s="18">
        <v>208.12815342003108</v>
      </c>
      <c r="AE146" s="18">
        <v>210.52167062115669</v>
      </c>
      <c r="AF146" s="18">
        <v>207.86154136633871</v>
      </c>
      <c r="AG146" s="18">
        <v>207.67880726212263</v>
      </c>
      <c r="AH146" s="18">
        <v>210.69042506712677</v>
      </c>
      <c r="AI146" s="18">
        <v>209.68688531446455</v>
      </c>
      <c r="AJ146" s="18">
        <v>216.10754263746739</v>
      </c>
      <c r="AK146" s="18">
        <v>218.84056582456827</v>
      </c>
      <c r="AL146" s="18">
        <v>220.83865840673445</v>
      </c>
      <c r="AM146" s="18">
        <v>224.05298125630617</v>
      </c>
      <c r="AN146" s="18">
        <v>226.92879666692016</v>
      </c>
      <c r="AO146" s="18">
        <v>230.74224772703647</v>
      </c>
      <c r="AP146" s="18">
        <v>231.35934978389739</v>
      </c>
      <c r="AQ146" s="18">
        <v>228.24088744801284</v>
      </c>
      <c r="AR146" s="18">
        <v>227.77955872589348</v>
      </c>
      <c r="AS146" s="18">
        <v>227.5269263304472</v>
      </c>
      <c r="AT146" s="18">
        <v>226.94776906025407</v>
      </c>
      <c r="AU146" s="18">
        <v>228.16899206274749</v>
      </c>
      <c r="AV146" s="18">
        <v>227.53291761255264</v>
      </c>
      <c r="AW146" s="18">
        <v>231.6079879912734</v>
      </c>
      <c r="AX146" s="18">
        <v>232.29698543339967</v>
      </c>
      <c r="AY146" s="18">
        <v>231.11171012353898</v>
      </c>
      <c r="AZ146" s="18">
        <v>223.22318868470191</v>
      </c>
      <c r="BA146" s="18">
        <v>221.5526195243001</v>
      </c>
      <c r="BB146" s="18">
        <v>220.55207541269064</v>
      </c>
      <c r="BC146" s="18">
        <v>228.83202728241682</v>
      </c>
      <c r="BD146" s="18">
        <v>235.85081426894664</v>
      </c>
      <c r="BE146" s="18">
        <v>238.04661916059257</v>
      </c>
      <c r="BF146" s="18">
        <v>246.68804505068064</v>
      </c>
      <c r="BG146" s="18">
        <v>253.58700639510153</v>
      </c>
      <c r="BH146" s="18">
        <v>255.98152214324472</v>
      </c>
      <c r="BI146" s="18">
        <v>258.97716319596765</v>
      </c>
      <c r="BJ146" s="18">
        <v>257.32157224082948</v>
      </c>
      <c r="BK146" s="18">
        <v>255.98951051938536</v>
      </c>
      <c r="BL146" s="18">
        <v>274.58645017468928</v>
      </c>
      <c r="BM146" s="18">
        <v>292.35659289944169</v>
      </c>
      <c r="BN146" s="18">
        <v>311.4917493972182</v>
      </c>
      <c r="BO146" s="18">
        <v>335.08641687548163</v>
      </c>
      <c r="BP146" s="18">
        <v>349.94279940295218</v>
      </c>
      <c r="BQ146" s="18">
        <v>354.24853414273264</v>
      </c>
      <c r="BR146" s="18">
        <v>356.01696091085677</v>
      </c>
      <c r="BS146" s="18">
        <v>358.09893144249918</v>
      </c>
      <c r="BT146" s="18">
        <v>363.6598397833705</v>
      </c>
      <c r="BU146" s="18">
        <v>366.32596032029386</v>
      </c>
      <c r="BV146" s="18">
        <v>379.84329129719737</v>
      </c>
      <c r="BW146" s="18">
        <v>379.93116343474384</v>
      </c>
      <c r="BX146" s="18">
        <v>409.68686601144077</v>
      </c>
      <c r="BY146" s="18">
        <v>417.38865915799141</v>
      </c>
      <c r="BZ146" s="18">
        <v>408.37976796543597</v>
      </c>
      <c r="CA146" s="18">
        <v>408.99786856931451</v>
      </c>
      <c r="CB146" s="18">
        <v>411.47027098482852</v>
      </c>
      <c r="CC146" s="18">
        <v>374.78664920020105</v>
      </c>
      <c r="CD146" s="18">
        <v>318.91394937884809</v>
      </c>
      <c r="CE146" s="18">
        <v>264.40726187753677</v>
      </c>
      <c r="CF146" s="18">
        <v>263.80014529085162</v>
      </c>
      <c r="CG146" s="18">
        <v>217.89594034594296</v>
      </c>
      <c r="CH146" s="18">
        <v>216.03864289325477</v>
      </c>
      <c r="CI146" s="18">
        <v>228.43061138135195</v>
      </c>
      <c r="CJ146" s="18">
        <v>179.0255005928278</v>
      </c>
      <c r="CK146" s="18">
        <v>166.90313979947567</v>
      </c>
      <c r="CL146" s="18">
        <v>161.7086982140541</v>
      </c>
      <c r="CM146" s="18">
        <v>163.46314532393217</v>
      </c>
      <c r="CN146" s="18">
        <v>171.88588941717148</v>
      </c>
      <c r="CO146" s="18">
        <v>171.97176446068289</v>
      </c>
      <c r="CP146" s="18">
        <v>155.21115277069808</v>
      </c>
      <c r="CQ146" s="18">
        <v>146.14534439814091</v>
      </c>
      <c r="CR146" s="18">
        <v>144.82526524090767</v>
      </c>
      <c r="CS146" s="18">
        <v>140.92194494920969</v>
      </c>
      <c r="CT146" s="18">
        <v>133.10731598967311</v>
      </c>
      <c r="CU146" s="18">
        <v>135.94019387853146</v>
      </c>
      <c r="CV146" s="18">
        <v>138.35667766106127</v>
      </c>
      <c r="CW146" s="18">
        <v>143.43428924542667</v>
      </c>
      <c r="CX146" s="18">
        <v>143.03087625032663</v>
      </c>
      <c r="CY146" s="18">
        <v>143.60603933244943</v>
      </c>
      <c r="CZ146" s="18">
        <v>143.78577779561283</v>
      </c>
      <c r="DA146" s="18">
        <v>143.31046941524744</v>
      </c>
      <c r="DB146" s="18">
        <v>145.17475669705868</v>
      </c>
      <c r="DC146" s="18">
        <v>146.93219944798946</v>
      </c>
      <c r="DD146" s="18">
        <v>144.99501823389528</v>
      </c>
      <c r="DE146" s="18">
        <v>144.11230267035961</v>
      </c>
      <c r="DF146" s="18">
        <v>145.95362337076665</v>
      </c>
      <c r="DG146" s="18">
        <v>151.15205914425852</v>
      </c>
      <c r="DH146" s="18">
        <v>158.56427365571258</v>
      </c>
      <c r="DI146" s="18">
        <v>157.99110766762496</v>
      </c>
      <c r="DJ146" s="18">
        <v>157.20325407075882</v>
      </c>
      <c r="DK146" s="18">
        <v>153.46768967801333</v>
      </c>
      <c r="DL146" s="18">
        <v>154.35739507067203</v>
      </c>
      <c r="DM146" s="18">
        <v>159.15141930204632</v>
      </c>
      <c r="DN146" s="18">
        <v>150.08561092948915</v>
      </c>
      <c r="DO146" s="18">
        <v>148.63472211295365</v>
      </c>
      <c r="DP146" s="18">
        <v>144.17521113246679</v>
      </c>
      <c r="DQ146" s="18">
        <v>144.15224455106258</v>
      </c>
      <c r="DR146" s="18">
        <v>142.65142838364841</v>
      </c>
      <c r="DS146" s="18">
        <v>144.32000045001507</v>
      </c>
      <c r="DT146" s="18">
        <v>149.00318596243858</v>
      </c>
      <c r="DU146" s="18">
        <v>151.79312632954122</v>
      </c>
      <c r="DV146" s="18">
        <v>150.24437990528344</v>
      </c>
      <c r="DW146" s="18">
        <v>151.20498213618995</v>
      </c>
      <c r="DX146" s="18">
        <v>155.50172995281221</v>
      </c>
      <c r="DY146" s="18">
        <v>154.51816114050149</v>
      </c>
      <c r="DZ146" s="18">
        <v>158.96169536870718</v>
      </c>
      <c r="EA146" s="18">
        <v>162.07117078143358</v>
      </c>
      <c r="EB146" s="18">
        <v>162.11810249125958</v>
      </c>
      <c r="EC146" s="18">
        <v>161.40314282667637</v>
      </c>
      <c r="ED146" s="18">
        <v>156.78985560548307</v>
      </c>
      <c r="EE146" s="18">
        <v>153.09023890537023</v>
      </c>
      <c r="EF146" s="18">
        <v>153.16013719660046</v>
      </c>
      <c r="EG146" s="18">
        <v>158.75100194799899</v>
      </c>
      <c r="EH146" s="18">
        <v>157.17229911321402</v>
      </c>
      <c r="EI146" s="18">
        <v>157.62563945919274</v>
      </c>
      <c r="EJ146" s="18">
        <v>160.52541999822853</v>
      </c>
      <c r="EK146" s="18">
        <v>159.99718862593173</v>
      </c>
      <c r="EL146" s="18">
        <v>161.53095684492587</v>
      </c>
      <c r="EM146" s="18">
        <v>165.71886303663254</v>
      </c>
      <c r="EN146" s="18">
        <v>167.19671262264251</v>
      </c>
      <c r="EO146" s="18">
        <v>168.18427562302352</v>
      </c>
      <c r="EP146" s="18">
        <v>169.99364281886818</v>
      </c>
      <c r="EQ146" s="18">
        <v>174.13761294180154</v>
      </c>
      <c r="ER146" s="18">
        <v>171.67419744944573</v>
      </c>
      <c r="ES146" s="18">
        <v>173.14306011229755</v>
      </c>
      <c r="ET146" s="18">
        <v>175.95297141975163</v>
      </c>
      <c r="EU146" s="18">
        <v>178.94262119036912</v>
      </c>
      <c r="EV146" s="18">
        <v>182.36564036661386</v>
      </c>
      <c r="EW146" s="18">
        <v>186.01632826286556</v>
      </c>
      <c r="EX146" s="18">
        <v>179.50580170828104</v>
      </c>
      <c r="EY146" s="18">
        <v>188.67146478259562</v>
      </c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8"/>
      <c r="FP146" s="18"/>
      <c r="FQ146" s="18"/>
      <c r="FR146" s="18"/>
      <c r="FS146" s="18"/>
      <c r="FT146" s="18"/>
      <c r="FU146" s="18"/>
      <c r="FV146" s="18"/>
      <c r="FW146" s="18"/>
      <c r="FX146" s="18"/>
      <c r="FY146" s="18"/>
      <c r="FZ146" s="18"/>
      <c r="GA146" s="18"/>
      <c r="GB146" s="18"/>
      <c r="GC146" s="18"/>
      <c r="GD146" s="18"/>
      <c r="GE146" s="18"/>
      <c r="GF146" s="18"/>
      <c r="GG146" s="18"/>
      <c r="GH146" s="18"/>
      <c r="GI146" s="18"/>
      <c r="GJ146" s="18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8"/>
      <c r="HG146" s="18"/>
      <c r="HH146" s="18"/>
      <c r="HI146" s="18"/>
      <c r="HJ146" s="18"/>
      <c r="HK146" s="18"/>
      <c r="HL146" s="18"/>
      <c r="HM146" s="18"/>
      <c r="HN146" s="18"/>
      <c r="HO146" s="18"/>
      <c r="HP146" s="18"/>
      <c r="HQ146" s="18"/>
      <c r="HR146" s="18"/>
      <c r="HS146" s="18"/>
      <c r="HT146" s="18"/>
      <c r="HU146" s="18"/>
      <c r="HV146" s="18"/>
      <c r="HW146" s="18"/>
      <c r="HX146" s="18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8"/>
      <c r="IX146" s="18"/>
      <c r="IY146" s="18"/>
      <c r="IZ146" s="18"/>
      <c r="JA146" s="18"/>
      <c r="JB146" s="18"/>
      <c r="JC146" s="18"/>
      <c r="JD146" s="18"/>
      <c r="JE146" s="18"/>
      <c r="JF146" s="18"/>
      <c r="JG146" s="18"/>
      <c r="JH146" s="18"/>
      <c r="JI146" s="18"/>
      <c r="JJ146" s="18"/>
      <c r="JK146" s="18"/>
      <c r="JL146" s="18"/>
      <c r="JM146" s="18"/>
      <c r="JN146" s="18"/>
      <c r="JO146" s="18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18"/>
      <c r="KA146" s="18"/>
      <c r="KB146" s="18"/>
      <c r="KC146" s="18"/>
      <c r="KD146" s="18"/>
      <c r="KE146" s="18"/>
      <c r="KF146" s="18"/>
      <c r="KG146" s="18"/>
      <c r="KH146" s="18"/>
      <c r="KI146" s="18"/>
      <c r="KJ146" s="18"/>
      <c r="KK146" s="18"/>
      <c r="KL146" s="18"/>
      <c r="KM146" s="18"/>
      <c r="KN146" s="18"/>
      <c r="KO146" s="18"/>
      <c r="KP146" s="18"/>
      <c r="KQ146" s="18"/>
      <c r="KR146" s="18"/>
      <c r="KS146" s="18"/>
      <c r="KT146" s="18"/>
      <c r="KU146" s="18"/>
      <c r="KV146" s="18"/>
      <c r="KW146" s="18"/>
      <c r="KX146" s="18"/>
      <c r="KY146" s="18"/>
      <c r="KZ146" s="18"/>
      <c r="LA146" s="18"/>
      <c r="LB146" s="18"/>
      <c r="LC146" s="18"/>
      <c r="LD146" s="18"/>
      <c r="LE146" s="18"/>
      <c r="LF146" s="18"/>
      <c r="LG146" s="18"/>
      <c r="LH146" s="18"/>
      <c r="LI146" s="18"/>
      <c r="LJ146" s="18"/>
      <c r="LK146" s="18"/>
      <c r="LL146" s="18"/>
      <c r="LM146" s="18"/>
      <c r="LN146" s="18"/>
      <c r="LO146" s="18"/>
      <c r="LP146" s="18"/>
      <c r="LQ146" s="18"/>
      <c r="LR146" s="18"/>
      <c r="LS146" s="18"/>
      <c r="LT146" s="18"/>
      <c r="LU146" s="18"/>
      <c r="LV146" s="18"/>
      <c r="LW146" s="18"/>
      <c r="LX146" s="18"/>
      <c r="LY146" s="18"/>
      <c r="LZ146" s="18"/>
      <c r="MA146" s="18"/>
      <c r="MB146" s="18"/>
      <c r="MC146" s="18"/>
      <c r="MD146" s="18"/>
      <c r="ME146" s="18"/>
      <c r="MF146" s="18"/>
      <c r="MG146" s="18"/>
      <c r="MH146" s="18"/>
      <c r="MI146" s="18"/>
      <c r="MJ146" s="18"/>
      <c r="MK146" s="18"/>
      <c r="ML146" s="18"/>
      <c r="MM146" s="18"/>
      <c r="MN146" s="18"/>
      <c r="MO146" s="18"/>
      <c r="MP146" s="18"/>
      <c r="MQ146" s="18"/>
      <c r="MR146" s="18"/>
      <c r="MS146" s="18"/>
      <c r="MT146" s="18"/>
      <c r="MU146" s="18"/>
      <c r="MV146" s="18"/>
      <c r="MW146" s="18"/>
      <c r="MX146" s="18"/>
      <c r="MY146" s="18"/>
      <c r="MZ146" s="18"/>
      <c r="NA146" s="18"/>
      <c r="NB146" s="18"/>
      <c r="NC146" s="18"/>
      <c r="ND146" s="18"/>
      <c r="NE146" s="18"/>
      <c r="NF146" s="18"/>
      <c r="NG146" s="18"/>
      <c r="NH146" s="18"/>
      <c r="NI146" s="18"/>
      <c r="NJ146" s="18"/>
      <c r="NK146" s="18"/>
      <c r="NL146" s="18"/>
      <c r="NM146" s="18"/>
      <c r="NN146" s="18"/>
      <c r="NO146" s="18"/>
      <c r="NP146" s="18"/>
      <c r="NQ146" s="18"/>
      <c r="NR146" s="18"/>
      <c r="NS146" s="18"/>
      <c r="NT146" s="18"/>
      <c r="NU146" s="18"/>
      <c r="NV146" s="18"/>
      <c r="NW146" s="18"/>
      <c r="NX146" s="18"/>
      <c r="NY146" s="18"/>
      <c r="NZ146" s="18"/>
      <c r="OA146" s="18"/>
      <c r="OB146" s="18"/>
      <c r="OC146" s="18"/>
      <c r="OD146" s="18"/>
      <c r="OE146" s="18"/>
      <c r="OF146" s="18"/>
      <c r="OG146" s="18"/>
      <c r="OH146" s="18"/>
      <c r="OI146" s="18"/>
      <c r="OJ146" s="18"/>
      <c r="OK146" s="18"/>
      <c r="OL146" s="18"/>
      <c r="OM146" s="18"/>
      <c r="ON146" s="18"/>
      <c r="OO146" s="18"/>
      <c r="OP146" s="18"/>
      <c r="OQ146" s="18"/>
      <c r="OR146" s="18"/>
      <c r="OS146" s="18"/>
      <c r="OT146" s="18"/>
      <c r="OU146" s="18"/>
      <c r="OV146" s="18"/>
      <c r="OW146" s="18"/>
      <c r="OX146" s="18"/>
      <c r="OY146" s="18"/>
      <c r="OZ146" s="18"/>
      <c r="PA146" s="18"/>
      <c r="PB146" s="18"/>
      <c r="PC146" s="18"/>
      <c r="PD146" s="18"/>
      <c r="PE146" s="18"/>
      <c r="PF146" s="18"/>
      <c r="PG146" s="18"/>
      <c r="PH146" s="18"/>
      <c r="PI146" s="18"/>
      <c r="PJ146" s="18"/>
      <c r="PK146" s="18"/>
      <c r="PL146" s="18"/>
      <c r="PM146" s="18"/>
      <c r="PN146" s="18"/>
      <c r="PO146" s="18"/>
      <c r="PP146" s="18"/>
      <c r="PQ146" s="18"/>
      <c r="PR146" s="18"/>
      <c r="PS146" s="18"/>
      <c r="PT146" s="18"/>
      <c r="PU146" s="18"/>
      <c r="PV146" s="18"/>
      <c r="PW146" s="18"/>
      <c r="PX146" s="18"/>
      <c r="PY146" s="18"/>
      <c r="PZ146" s="18"/>
      <c r="QA146" s="18"/>
      <c r="QB146" s="18"/>
      <c r="QC146" s="18"/>
      <c r="QD146" s="18"/>
      <c r="QE146" s="18"/>
      <c r="QF146" s="18"/>
      <c r="QG146" s="18"/>
      <c r="QH146" s="18"/>
      <c r="QI146" s="18"/>
      <c r="QJ146" s="18"/>
      <c r="QK146" s="18"/>
      <c r="QL146" s="18"/>
      <c r="QM146" s="18"/>
      <c r="QN146" s="18"/>
      <c r="QO146" s="18"/>
      <c r="QP146" s="18"/>
      <c r="QQ146" s="18"/>
      <c r="QR146" s="18"/>
      <c r="QS146" s="18"/>
      <c r="QT146" s="18"/>
      <c r="QU146" s="18"/>
      <c r="QV146" s="18"/>
      <c r="QW146" s="18"/>
      <c r="QX146" s="18"/>
      <c r="QY146" s="18"/>
      <c r="QZ146" s="18"/>
      <c r="RA146" s="18"/>
      <c r="RB146" s="18"/>
      <c r="RC146" s="18"/>
      <c r="RD146" s="18"/>
      <c r="RE146" s="18"/>
      <c r="RF146" s="18"/>
      <c r="RG146" s="18"/>
      <c r="RH146" s="18"/>
      <c r="RI146" s="18"/>
      <c r="RJ146" s="18"/>
      <c r="RK146" s="18"/>
      <c r="RL146" s="18"/>
      <c r="RM146" s="18"/>
      <c r="RN146" s="18"/>
      <c r="RO146" s="18"/>
      <c r="RP146" s="18"/>
      <c r="RQ146" s="18"/>
      <c r="RR146" s="18"/>
      <c r="RS146" s="18"/>
      <c r="RT146" s="18"/>
      <c r="RU146" s="18"/>
      <c r="RV146" s="18"/>
      <c r="RW146" s="18"/>
      <c r="RX146" s="18"/>
      <c r="RY146" s="18"/>
      <c r="RZ146" s="18"/>
      <c r="SA146" s="18"/>
      <c r="SB146" s="18"/>
      <c r="SC146" s="18"/>
      <c r="SD146" s="18"/>
      <c r="SE146" s="18"/>
      <c r="SF146" s="18"/>
      <c r="SG146" s="18"/>
      <c r="SH146" s="18"/>
      <c r="SI146" s="18"/>
      <c r="SJ146" s="18"/>
      <c r="SK146" s="18"/>
      <c r="SL146" s="18"/>
      <c r="SM146" s="18"/>
      <c r="SN146" s="18"/>
      <c r="SO146" s="18"/>
    </row>
    <row r="147" spans="1:516" x14ac:dyDescent="0.25">
      <c r="A147" s="5" t="s">
        <v>362</v>
      </c>
      <c r="B147" s="5" t="str">
        <f ca="1">_xlfn.XLOOKUP(A147,bonds[worksheet get],bonds[unique lookup],"-")</f>
        <v>STEDIN 3 1/4 PERP nc-21</v>
      </c>
      <c r="C147" s="5" t="str">
        <f ca="1">_xlfn.XLOOKUP(A147,bonds[worksheet get],bonds[ID_ISIN],"-")</f>
        <v>XS1141810991</v>
      </c>
      <c r="D147" s="18">
        <f ca="1">_xll.BDH(A147,"blp_i_sprd_mid","-2AY",,"Dates=H","Fill=C","Sort=R","Dir=H","factor="&amp;_xlfn.XLOOKUP(A147,bonds[worksheet get],bonds[yas/blp factor]),"cols=510;rows=1")</f>
        <v>244.5751348733902</v>
      </c>
      <c r="E147" s="18">
        <v>246.89210930824279</v>
      </c>
      <c r="F147" s="18">
        <v>254.66316480159759</v>
      </c>
      <c r="G147" s="18">
        <v>255.30856439352033</v>
      </c>
      <c r="H147" s="18">
        <v>256.17515727281568</v>
      </c>
      <c r="I147" s="18">
        <v>261.75852025270461</v>
      </c>
      <c r="J147" s="18">
        <v>259.47083625316623</v>
      </c>
      <c r="K147" s="18">
        <v>260.18188682079312</v>
      </c>
      <c r="L147" s="18">
        <v>257.30839411497118</v>
      </c>
      <c r="M147" s="18">
        <v>257.71139010429386</v>
      </c>
      <c r="N147" s="18">
        <v>252.69161550045015</v>
      </c>
      <c r="O147" s="18">
        <v>246.25175979137421</v>
      </c>
      <c r="P147" s="18">
        <v>242.64196614265441</v>
      </c>
      <c r="Q147" s="18">
        <v>241.19259460210799</v>
      </c>
      <c r="R147" s="18">
        <v>237.84439484119414</v>
      </c>
      <c r="S147" s="18">
        <v>235.5738810968399</v>
      </c>
      <c r="T147" s="18">
        <v>254.93586885452268</v>
      </c>
      <c r="U147" s="18">
        <v>248.6252950668335</v>
      </c>
      <c r="V147" s="18">
        <v>233.89321611881257</v>
      </c>
      <c r="W147" s="18">
        <v>227.91089720964433</v>
      </c>
      <c r="X147" s="18">
        <v>214.74838158845901</v>
      </c>
      <c r="Y147" s="18">
        <v>191.56752707481385</v>
      </c>
      <c r="Z147" s="18">
        <v>199.74864866256715</v>
      </c>
      <c r="AA147" s="18">
        <v>206.21880482196809</v>
      </c>
      <c r="AB147" s="18">
        <v>207.21568963766097</v>
      </c>
      <c r="AC147" s="18">
        <v>217.31078967094422</v>
      </c>
      <c r="AD147" s="18">
        <v>213.84542816877365</v>
      </c>
      <c r="AE147" s="18">
        <v>216.91789383172988</v>
      </c>
      <c r="AF147" s="18">
        <v>209.17915881872176</v>
      </c>
      <c r="AG147" s="18">
        <v>215.58669404745103</v>
      </c>
      <c r="AH147" s="18">
        <v>219.26213867187499</v>
      </c>
      <c r="AI147" s="18">
        <v>230.85206092119216</v>
      </c>
      <c r="AJ147" s="18">
        <v>230.64399782896041</v>
      </c>
      <c r="AK147" s="18">
        <v>231.81157518148422</v>
      </c>
      <c r="AL147" s="18">
        <v>234.58709643125533</v>
      </c>
      <c r="AM147" s="18">
        <v>240.6694068264961</v>
      </c>
      <c r="AN147" s="18">
        <v>256.50644219636916</v>
      </c>
      <c r="AO147" s="18">
        <v>261.86760187387466</v>
      </c>
      <c r="AP147" s="18">
        <v>260.14148622035981</v>
      </c>
      <c r="AQ147" s="18">
        <v>252.08459647893906</v>
      </c>
      <c r="AR147" s="18">
        <v>248.77073722839356</v>
      </c>
      <c r="AS147" s="18">
        <v>247.91323448419573</v>
      </c>
      <c r="AT147" s="18">
        <v>248.55762406110762</v>
      </c>
      <c r="AU147" s="18">
        <v>246.73454696655276</v>
      </c>
      <c r="AV147" s="18">
        <v>254.26622890233995</v>
      </c>
      <c r="AW147" s="18">
        <v>254.1571472811699</v>
      </c>
      <c r="AX147" s="18">
        <v>249.34038569450377</v>
      </c>
      <c r="AY147" s="18">
        <v>256.16000704765321</v>
      </c>
      <c r="AZ147" s="18">
        <v>253.80364202737809</v>
      </c>
      <c r="BA147" s="18">
        <v>250.98065007209777</v>
      </c>
      <c r="BB147" s="18">
        <v>251.34526549100877</v>
      </c>
      <c r="BC147" s="18">
        <v>256.25292842864991</v>
      </c>
      <c r="BD147" s="18">
        <v>251.54928852319719</v>
      </c>
      <c r="BE147" s="18">
        <v>257.47807663679123</v>
      </c>
      <c r="BF147" s="18">
        <v>267.61458728551867</v>
      </c>
      <c r="BG147" s="18">
        <v>259.83848171710969</v>
      </c>
      <c r="BH147" s="18">
        <v>258.5012218427658</v>
      </c>
      <c r="BI147" s="18">
        <v>286.14028261423113</v>
      </c>
      <c r="BJ147" s="18">
        <v>290.09045132160185</v>
      </c>
      <c r="BK147" s="18">
        <v>288.02800066947941</v>
      </c>
      <c r="BL147" s="18">
        <v>315.99733634948728</v>
      </c>
      <c r="BM147" s="18">
        <v>327.75391107559204</v>
      </c>
      <c r="BN147" s="18">
        <v>333.77966063022615</v>
      </c>
      <c r="BO147" s="18">
        <v>339.60037713766098</v>
      </c>
      <c r="BP147" s="18">
        <v>338.43481981515885</v>
      </c>
      <c r="BQ147" s="18">
        <v>329.61031866550445</v>
      </c>
      <c r="BR147" s="18">
        <v>332.65248387813568</v>
      </c>
      <c r="BS147" s="18">
        <v>338.53077124118801</v>
      </c>
      <c r="BT147" s="18">
        <v>338.31260799884797</v>
      </c>
      <c r="BU147" s="18">
        <v>335.39164458751674</v>
      </c>
      <c r="BV147" s="18">
        <v>341.617377114296</v>
      </c>
      <c r="BW147" s="18">
        <v>343.81617979288097</v>
      </c>
      <c r="BX147" s="18">
        <v>356.76659226179123</v>
      </c>
      <c r="BY147" s="18">
        <v>348.40366797208787</v>
      </c>
      <c r="BZ147" s="18">
        <v>345.89681071519851</v>
      </c>
      <c r="CA147" s="18">
        <v>356.8696137928963</v>
      </c>
      <c r="CB147" s="18">
        <v>362.05099079847338</v>
      </c>
      <c r="CC147" s="18">
        <v>263.35232393980027</v>
      </c>
      <c r="CD147" s="18">
        <v>220.63272904157637</v>
      </c>
      <c r="CE147" s="18">
        <v>189.17480151414873</v>
      </c>
      <c r="CF147" s="18">
        <v>182.99350964784622</v>
      </c>
      <c r="CG147" s="18">
        <v>165.89294549942016</v>
      </c>
      <c r="CH147" s="18">
        <v>147.95406889200211</v>
      </c>
      <c r="CI147" s="18">
        <v>146.88547301054001</v>
      </c>
      <c r="CJ147" s="18">
        <v>109.22100324153901</v>
      </c>
      <c r="CK147" s="18">
        <v>94.984841663837443</v>
      </c>
      <c r="CL147" s="18">
        <v>95.615091030597682</v>
      </c>
      <c r="CM147" s="18">
        <v>96.649346401691446</v>
      </c>
      <c r="CN147" s="18">
        <v>100.03188667297364</v>
      </c>
      <c r="CO147" s="18">
        <v>96.063537695407874</v>
      </c>
      <c r="CP147" s="18">
        <v>80.985023598670963</v>
      </c>
      <c r="CQ147" s="18">
        <v>75.485491864681237</v>
      </c>
      <c r="CR147" s="18">
        <v>69.886978659629818</v>
      </c>
      <c r="CS147" s="18">
        <v>66.073161978721629</v>
      </c>
      <c r="CT147" s="18">
        <v>62.375497024059293</v>
      </c>
      <c r="CU147" s="18">
        <v>64.283415379524229</v>
      </c>
      <c r="CV147" s="18">
        <v>65.923679757118222</v>
      </c>
      <c r="CW147" s="18">
        <v>67.321540532112124</v>
      </c>
      <c r="CX147" s="18">
        <v>67.077116899490363</v>
      </c>
      <c r="CY147" s="18">
        <v>66.829663221836086</v>
      </c>
      <c r="CZ147" s="18">
        <v>67.902299163341524</v>
      </c>
      <c r="DA147" s="18">
        <v>68.274994702339171</v>
      </c>
      <c r="DB147" s="18">
        <v>69.749616618156438</v>
      </c>
      <c r="DC147" s="18">
        <v>70.391986165046688</v>
      </c>
      <c r="DD147" s="18">
        <v>69.654675207138055</v>
      </c>
      <c r="DE147" s="18">
        <v>69.32642032861709</v>
      </c>
      <c r="DF147" s="18">
        <v>70.484907546043402</v>
      </c>
      <c r="DG147" s="18">
        <v>69.938489425182354</v>
      </c>
      <c r="DH147" s="18">
        <v>73.552323133945464</v>
      </c>
      <c r="DI147" s="18">
        <v>74.412855923175812</v>
      </c>
      <c r="DJ147" s="18">
        <v>75.080475845336906</v>
      </c>
      <c r="DK147" s="18">
        <v>72.575638618469227</v>
      </c>
      <c r="DL147" s="18">
        <v>69.775877008438115</v>
      </c>
      <c r="DM147" s="18">
        <v>68.137632660865791</v>
      </c>
      <c r="DN147" s="18">
        <v>60.964506053924559</v>
      </c>
      <c r="DO147" s="18">
        <v>61.394772448539733</v>
      </c>
      <c r="DP147" s="18">
        <v>59.687847080230711</v>
      </c>
      <c r="DQ147" s="18">
        <v>59.018207128047941</v>
      </c>
      <c r="DR147" s="18">
        <v>59.767638266086578</v>
      </c>
      <c r="DS147" s="18">
        <v>60.28173590660095</v>
      </c>
      <c r="DT147" s="18">
        <v>61.733127477169042</v>
      </c>
      <c r="DU147" s="18">
        <v>64.534909117221829</v>
      </c>
      <c r="DV147" s="18">
        <v>64.587429897785185</v>
      </c>
      <c r="DW147" s="18">
        <v>64.419767405986789</v>
      </c>
      <c r="DX147" s="18">
        <v>66.074171993732449</v>
      </c>
      <c r="DY147" s="18">
        <v>66.878143942356118</v>
      </c>
      <c r="DZ147" s="18">
        <v>69.928389275074011</v>
      </c>
      <c r="EA147" s="18">
        <v>67.00641584873199</v>
      </c>
      <c r="EB147" s="18">
        <v>67.205388805866249</v>
      </c>
      <c r="EC147" s="18">
        <v>67.466982693672179</v>
      </c>
      <c r="ED147" s="18">
        <v>64.537939162254332</v>
      </c>
      <c r="EE147" s="18">
        <v>65.246969699859619</v>
      </c>
      <c r="EF147" s="18">
        <v>66.17820353984834</v>
      </c>
      <c r="EG147" s="18">
        <v>66.68422106027603</v>
      </c>
      <c r="EH147" s="18">
        <v>68.126522495746599</v>
      </c>
      <c r="EI147" s="18">
        <v>69.815267593860625</v>
      </c>
      <c r="EJ147" s="18">
        <v>68.224493951797484</v>
      </c>
      <c r="EK147" s="18">
        <v>69.499132895469671</v>
      </c>
      <c r="EL147" s="18">
        <v>68.668900556564324</v>
      </c>
      <c r="EM147" s="18">
        <v>69.189058287143709</v>
      </c>
      <c r="EN147" s="18">
        <v>70.340475399494167</v>
      </c>
      <c r="EO147" s="18">
        <v>70.084941601753229</v>
      </c>
      <c r="EP147" s="18">
        <v>72.615029203891751</v>
      </c>
      <c r="EQ147" s="18">
        <v>75.035025169849391</v>
      </c>
      <c r="ER147" s="18">
        <v>74.82898210763932</v>
      </c>
      <c r="ES147" s="18">
        <v>75.872327613830578</v>
      </c>
      <c r="ET147" s="18">
        <v>79.281128275394451</v>
      </c>
      <c r="EU147" s="18">
        <v>80.84463151216508</v>
      </c>
      <c r="EV147" s="18">
        <v>82.465705604553222</v>
      </c>
      <c r="EW147" s="18">
        <v>82.23845222711563</v>
      </c>
      <c r="EX147" s="18">
        <v>80.69918935060501</v>
      </c>
      <c r="EY147" s="18">
        <v>83.154535841941836</v>
      </c>
      <c r="EZ147" s="18">
        <v>84.582697067260739</v>
      </c>
      <c r="FA147" s="18">
        <v>83.588842296600347</v>
      </c>
      <c r="FB147" s="18">
        <v>82.927282464504245</v>
      </c>
      <c r="FC147" s="18">
        <v>83.886796724796298</v>
      </c>
      <c r="FD147" s="18">
        <v>86.44920480728149</v>
      </c>
      <c r="FE147" s="18">
        <v>86.180540814399706</v>
      </c>
      <c r="FF147" s="18">
        <v>87.885446152687067</v>
      </c>
      <c r="FG147" s="18">
        <v>82.487925934791562</v>
      </c>
      <c r="FH147" s="18">
        <v>78.023659586906433</v>
      </c>
      <c r="FI147" s="18">
        <v>78.710469794273379</v>
      </c>
      <c r="FJ147" s="18">
        <v>79.624533379077903</v>
      </c>
      <c r="FK147" s="18">
        <v>80.220442235469818</v>
      </c>
      <c r="FL147" s="18">
        <v>78.198392183780669</v>
      </c>
      <c r="FM147" s="18">
        <v>77.34694952964783</v>
      </c>
      <c r="FN147" s="18">
        <v>75.377420258522022</v>
      </c>
      <c r="FO147" s="18">
        <v>69.306220028400418</v>
      </c>
      <c r="FP147" s="18">
        <v>70.987895021438604</v>
      </c>
      <c r="FQ147" s="18">
        <v>70.378855969905857</v>
      </c>
      <c r="FR147" s="18">
        <v>75.554172885417941</v>
      </c>
      <c r="FS147" s="18">
        <v>78.514526882171637</v>
      </c>
      <c r="FT147" s="18">
        <v>78.613508353233343</v>
      </c>
      <c r="FU147" s="18">
        <v>79.189216909408572</v>
      </c>
      <c r="FV147" s="18">
        <v>80.309323556423195</v>
      </c>
      <c r="FW147" s="18">
        <v>78.543817317485804</v>
      </c>
      <c r="FX147" s="18">
        <v>79.153866384029385</v>
      </c>
      <c r="FY147" s="18">
        <v>81.58699254512787</v>
      </c>
      <c r="FZ147" s="18">
        <v>82.787900393009181</v>
      </c>
      <c r="GA147" s="18">
        <v>82.586907405853268</v>
      </c>
      <c r="GB147" s="18">
        <v>85.816935410499568</v>
      </c>
      <c r="GC147" s="18">
        <v>88.258141691684713</v>
      </c>
      <c r="GD147" s="18">
        <v>88.998482694625849</v>
      </c>
      <c r="GE147" s="18">
        <v>89.468139674663547</v>
      </c>
      <c r="GF147" s="18">
        <v>92.37193283081055</v>
      </c>
      <c r="GG147" s="18">
        <v>97.844194159507751</v>
      </c>
      <c r="GH147" s="18">
        <v>98.240120043754587</v>
      </c>
      <c r="GI147" s="18">
        <v>103.14475293636322</v>
      </c>
      <c r="GJ147" s="18">
        <v>105.29002481937408</v>
      </c>
      <c r="GK147" s="18">
        <v>106.99594017267228</v>
      </c>
      <c r="GL147" s="18">
        <v>103.78409243822097</v>
      </c>
      <c r="GM147" s="18">
        <v>104.03457616090775</v>
      </c>
      <c r="GN147" s="18">
        <v>104.3173803639412</v>
      </c>
      <c r="GO147" s="18">
        <v>100.28944050073623</v>
      </c>
      <c r="GP147" s="18">
        <v>94.897980372905721</v>
      </c>
      <c r="GQ147" s="18">
        <v>97.314946293830872</v>
      </c>
      <c r="GR147" s="18">
        <v>97.448268275260929</v>
      </c>
      <c r="GS147" s="18">
        <v>97.222024912834158</v>
      </c>
      <c r="GT147" s="18">
        <v>98.113868167400369</v>
      </c>
      <c r="GU147" s="18">
        <v>98.942080476284019</v>
      </c>
      <c r="GV147" s="18">
        <v>98.700686888694761</v>
      </c>
      <c r="GW147" s="18">
        <v>95.311076512336726</v>
      </c>
      <c r="GX147" s="18">
        <v>100.82676848649979</v>
      </c>
      <c r="GY147" s="18">
        <v>99.572329843044272</v>
      </c>
      <c r="GZ147" s="18">
        <v>96.820038938522345</v>
      </c>
      <c r="HA147" s="18">
        <v>96.258470592498782</v>
      </c>
      <c r="HB147" s="18">
        <v>95.949405999183654</v>
      </c>
      <c r="HC147" s="18">
        <v>91.290206754207617</v>
      </c>
      <c r="HD147" s="18">
        <v>109.98659461975097</v>
      </c>
      <c r="HE147" s="18">
        <v>110.13607684135437</v>
      </c>
      <c r="HF147" s="18">
        <v>109.89771329879761</v>
      </c>
      <c r="HG147" s="18">
        <v>110.62391409158707</v>
      </c>
      <c r="HH147" s="18">
        <v>110.57341334104538</v>
      </c>
      <c r="HI147" s="18">
        <v>113.46710634708404</v>
      </c>
      <c r="HJ147" s="18">
        <v>114.86294709205627</v>
      </c>
      <c r="HK147" s="18">
        <v>112.52678237199784</v>
      </c>
      <c r="HL147" s="18">
        <v>112.10459609746933</v>
      </c>
      <c r="HM147" s="18">
        <v>111.6066586971283</v>
      </c>
      <c r="HN147" s="18">
        <v>112.60354351282119</v>
      </c>
      <c r="HO147" s="18">
        <v>112.76312588453293</v>
      </c>
      <c r="HP147" s="18">
        <v>118.47779081583023</v>
      </c>
      <c r="HQ147" s="18">
        <v>115.00535920858383</v>
      </c>
      <c r="HR147" s="18">
        <v>113.25601320981978</v>
      </c>
      <c r="HS147" s="18">
        <v>118.78079531908034</v>
      </c>
      <c r="HT147" s="18">
        <v>124.53586085081101</v>
      </c>
      <c r="HU147" s="18">
        <v>128.87791538238525</v>
      </c>
      <c r="HV147" s="18">
        <v>130.41111816883085</v>
      </c>
      <c r="HW147" s="18">
        <v>132.98968649148941</v>
      </c>
      <c r="HX147" s="18">
        <v>126.31449728488921</v>
      </c>
      <c r="HY147" s="18">
        <v>124.7782644534111</v>
      </c>
      <c r="HZ147" s="18">
        <v>121.15231056451796</v>
      </c>
      <c r="IA147" s="18">
        <v>120.4826706123352</v>
      </c>
      <c r="IB147" s="18">
        <v>120.38166911125184</v>
      </c>
      <c r="IC147" s="18">
        <v>128.04061293840408</v>
      </c>
      <c r="ID147" s="18">
        <v>127.64872711420058</v>
      </c>
      <c r="IE147" s="18">
        <v>129.01426740884781</v>
      </c>
      <c r="IF147" s="18">
        <v>105.76776191949844</v>
      </c>
      <c r="IG147" s="18">
        <v>100.23792973518371</v>
      </c>
      <c r="IH147" s="18">
        <v>98.890569710731498</v>
      </c>
      <c r="II147" s="18">
        <v>98.30476100444794</v>
      </c>
      <c r="IJ147" s="18">
        <v>91.249806153774259</v>
      </c>
      <c r="IK147" s="18">
        <v>92.86179011106492</v>
      </c>
      <c r="IL147" s="18">
        <v>93.370837676525113</v>
      </c>
      <c r="IM147" s="18">
        <v>98.205779533386234</v>
      </c>
      <c r="IN147" s="18">
        <v>107.36459565162659</v>
      </c>
      <c r="IO147" s="18">
        <v>112.65101421833039</v>
      </c>
      <c r="IP147" s="18">
        <v>110.80672680854798</v>
      </c>
      <c r="IQ147" s="18">
        <v>109.45633673906326</v>
      </c>
      <c r="IR147" s="18">
        <v>102.35896125793457</v>
      </c>
      <c r="IS147" s="18">
        <v>99.308715925216674</v>
      </c>
      <c r="IT147" s="18">
        <v>97.977516140937809</v>
      </c>
      <c r="IU147" s="18">
        <v>95.032312369346627</v>
      </c>
      <c r="IV147" s="18">
        <v>95.306026437282569</v>
      </c>
      <c r="IW147" s="18">
        <v>99.46829829692841</v>
      </c>
      <c r="IX147" s="18">
        <v>103.59319960117341</v>
      </c>
      <c r="IY147" s="18">
        <v>98.079527657032017</v>
      </c>
      <c r="IZ147" s="18">
        <v>92.693117604255676</v>
      </c>
      <c r="JA147" s="18">
        <v>91.617451617717748</v>
      </c>
      <c r="JB147" s="18">
        <v>93.711212735176076</v>
      </c>
      <c r="JC147" s="18">
        <v>92.874920306205738</v>
      </c>
      <c r="JD147" s="18">
        <v>93.456688952445987</v>
      </c>
      <c r="JE147" s="18">
        <v>94.84545959234238</v>
      </c>
      <c r="JF147" s="18">
        <v>99.064292292594899</v>
      </c>
      <c r="JG147" s="18">
        <v>100.24196979522705</v>
      </c>
      <c r="JH147" s="18">
        <v>100.2732802605629</v>
      </c>
      <c r="JI147" s="18">
        <v>98.651196153163909</v>
      </c>
      <c r="JJ147" s="18">
        <v>97.607850646972651</v>
      </c>
      <c r="JK147" s="18">
        <v>100.91665982246398</v>
      </c>
      <c r="JL147" s="18">
        <v>100.74798731565475</v>
      </c>
      <c r="JM147" s="18">
        <v>109.20989307641983</v>
      </c>
      <c r="JN147" s="18">
        <v>112.08540581226349</v>
      </c>
      <c r="JO147" s="18">
        <v>116.61633315086364</v>
      </c>
      <c r="JP147" s="18">
        <v>118.4323401403427</v>
      </c>
      <c r="JQ147" s="18">
        <v>117.86370168924331</v>
      </c>
      <c r="JR147" s="18">
        <v>116.12647587060928</v>
      </c>
      <c r="JS147" s="18">
        <v>121.90679177761078</v>
      </c>
      <c r="JT147" s="18">
        <v>129.72733800649644</v>
      </c>
      <c r="JU147" s="18">
        <v>132.4180179953575</v>
      </c>
      <c r="JV147" s="18">
        <v>131.90291033983232</v>
      </c>
      <c r="JW147" s="18">
        <v>139.18107850790022</v>
      </c>
      <c r="JX147" s="18">
        <v>142.64745002508164</v>
      </c>
      <c r="JY147" s="18">
        <v>141.32433036088943</v>
      </c>
      <c r="JZ147" s="18">
        <v>139.59417464733124</v>
      </c>
      <c r="KA147" s="18">
        <v>140.28300488471984</v>
      </c>
      <c r="KB147" s="18">
        <v>140.07393177747727</v>
      </c>
      <c r="KC147" s="18">
        <v>142.17779304504396</v>
      </c>
      <c r="KD147" s="18">
        <v>141.92023921728133</v>
      </c>
      <c r="KE147" s="18">
        <v>141.36473096132278</v>
      </c>
      <c r="KF147" s="18">
        <v>137.78321773290634</v>
      </c>
      <c r="KG147" s="18">
        <v>139.14572798252104</v>
      </c>
      <c r="KH147" s="18">
        <v>140.27694479465484</v>
      </c>
      <c r="KI147" s="18">
        <v>140.15271294832229</v>
      </c>
      <c r="KJ147" s="18">
        <v>138.18217366218568</v>
      </c>
      <c r="KK147" s="18">
        <v>139.48610304117204</v>
      </c>
      <c r="KL147" s="18">
        <v>140.18705345869063</v>
      </c>
      <c r="KM147" s="18">
        <v>139.50327329635621</v>
      </c>
      <c r="KN147" s="18">
        <v>136.22375455617905</v>
      </c>
      <c r="KO147" s="18">
        <v>137.61959530115126</v>
      </c>
      <c r="KP147" s="18">
        <v>136.44595785856245</v>
      </c>
      <c r="KQ147" s="18">
        <v>132.60891083240512</v>
      </c>
      <c r="KR147" s="18">
        <v>133.36238203048705</v>
      </c>
      <c r="KS147" s="18">
        <v>132.28166596889497</v>
      </c>
      <c r="KT147" s="18">
        <v>133.63609609842302</v>
      </c>
      <c r="KU147" s="18">
        <v>137.73372699737547</v>
      </c>
      <c r="KV147" s="18">
        <v>141.17686816930768</v>
      </c>
      <c r="KW147" s="18">
        <v>145.39267082452773</v>
      </c>
      <c r="KX147" s="18">
        <v>146.24411347866061</v>
      </c>
      <c r="KY147" s="18">
        <v>150.25993316173555</v>
      </c>
      <c r="KZ147" s="18">
        <v>156.00186849832536</v>
      </c>
      <c r="LA147" s="18">
        <v>160.75297910928725</v>
      </c>
      <c r="LB147" s="18">
        <v>161.1731453537941</v>
      </c>
      <c r="LC147" s="18">
        <v>162.47808474779129</v>
      </c>
      <c r="LD147" s="18">
        <v>161.62361204862594</v>
      </c>
      <c r="LE147" s="18">
        <v>164.82535963296891</v>
      </c>
      <c r="LF147" s="18">
        <v>169.02904210805895</v>
      </c>
      <c r="LG147" s="18">
        <v>172.04494693040849</v>
      </c>
      <c r="LH147" s="18">
        <v>170.29156087160112</v>
      </c>
      <c r="LI147" s="18">
        <v>169.2138748550415</v>
      </c>
      <c r="LJ147" s="18">
        <v>168.81491892576216</v>
      </c>
      <c r="LK147" s="18">
        <v>169.95219582796096</v>
      </c>
      <c r="LL147" s="18">
        <v>169.27447575569153</v>
      </c>
      <c r="LM147" s="18">
        <v>169.72595246553422</v>
      </c>
      <c r="LN147" s="18">
        <v>169.9410856628418</v>
      </c>
      <c r="LO147" s="18">
        <v>171.26622535705567</v>
      </c>
      <c r="LP147" s="18">
        <v>174.57099447250366</v>
      </c>
      <c r="LQ147" s="18">
        <v>178.27370950222016</v>
      </c>
      <c r="LR147" s="18">
        <v>174.76188730955124</v>
      </c>
      <c r="LS147" s="18">
        <v>177.10815217971802</v>
      </c>
      <c r="LT147" s="18">
        <v>176.84453826189042</v>
      </c>
      <c r="LU147" s="18">
        <v>175.71332144975662</v>
      </c>
      <c r="LV147" s="18">
        <v>174.30637053966524</v>
      </c>
      <c r="LW147" s="18">
        <v>167.05042270183563</v>
      </c>
      <c r="LX147" s="18">
        <v>168.79572864055635</v>
      </c>
      <c r="LY147" s="18">
        <v>171.05109215974807</v>
      </c>
      <c r="LZ147" s="18">
        <v>173.47815823078156</v>
      </c>
      <c r="MA147" s="18">
        <v>177.93030439853669</v>
      </c>
      <c r="MB147" s="18">
        <v>183.52376752853394</v>
      </c>
      <c r="MC147" s="18">
        <v>184.7054850912094</v>
      </c>
      <c r="MD147" s="18">
        <v>184.86506746292116</v>
      </c>
      <c r="ME147" s="18">
        <v>182.78746658563614</v>
      </c>
      <c r="MF147" s="18">
        <v>178.23835897684097</v>
      </c>
      <c r="MG147" s="18">
        <v>173.62461040735244</v>
      </c>
      <c r="MH147" s="18">
        <v>173.84782372474669</v>
      </c>
      <c r="MI147" s="18">
        <v>174.36596142530442</v>
      </c>
      <c r="MJ147" s="18">
        <v>171.77325289249418</v>
      </c>
      <c r="MK147" s="18">
        <v>174.03972657680509</v>
      </c>
      <c r="ML147" s="18">
        <v>178.7958872628212</v>
      </c>
      <c r="MM147" s="18">
        <v>186.83560674905777</v>
      </c>
      <c r="MN147" s="18">
        <v>190.27268783092498</v>
      </c>
      <c r="MO147" s="18">
        <v>190.1656262397766</v>
      </c>
      <c r="MP147" s="18">
        <v>190.03634431838987</v>
      </c>
      <c r="MQ147" s="18">
        <v>191.99173337936401</v>
      </c>
      <c r="MR147" s="18">
        <v>192.67248349666596</v>
      </c>
      <c r="MS147" s="18">
        <v>191.77761019706728</v>
      </c>
      <c r="MT147" s="18">
        <v>191.09383003473283</v>
      </c>
      <c r="MU147" s="18">
        <v>194.3884990000725</v>
      </c>
      <c r="MV147" s="18">
        <v>195.79847995519637</v>
      </c>
      <c r="MW147" s="18">
        <v>201.84543982505798</v>
      </c>
      <c r="MX147" s="18">
        <v>200.49605977058411</v>
      </c>
      <c r="MY147" s="18">
        <v>193.50372585058213</v>
      </c>
      <c r="MZ147" s="18">
        <v>188.25467783927917</v>
      </c>
      <c r="NA147" s="18">
        <v>188.81018609523773</v>
      </c>
      <c r="NB147" s="18">
        <v>197.3640032219887</v>
      </c>
      <c r="NC147" s="18">
        <v>197.0983692741394</v>
      </c>
      <c r="ND147" s="18">
        <v>206.73694252252579</v>
      </c>
      <c r="NE147" s="18">
        <v>209.50539366722106</v>
      </c>
      <c r="NF147" s="18">
        <v>210.38713677167891</v>
      </c>
      <c r="NG147" s="18">
        <v>209.91343973159789</v>
      </c>
      <c r="NH147" s="18">
        <v>209.43469261646271</v>
      </c>
      <c r="NI147" s="18">
        <v>211.383011572361</v>
      </c>
      <c r="NJ147" s="18">
        <v>211.32645073175431</v>
      </c>
      <c r="NK147" s="18">
        <v>205.51987443447112</v>
      </c>
      <c r="NL147" s="18">
        <v>202.82919444561006</v>
      </c>
      <c r="NM147" s="18">
        <v>203.34733214616773</v>
      </c>
      <c r="NN147" s="18">
        <v>206.76522294282913</v>
      </c>
      <c r="NO147" s="18">
        <v>208.65597104310987</v>
      </c>
      <c r="NP147" s="18">
        <v>213.50101305007934</v>
      </c>
      <c r="NQ147" s="18">
        <v>213.79593743324278</v>
      </c>
      <c r="NR147" s="18">
        <v>210.19220387458802</v>
      </c>
      <c r="NS147" s="18">
        <v>216.43712668657304</v>
      </c>
      <c r="NT147" s="18">
        <v>215.72910616397857</v>
      </c>
      <c r="NU147" s="18">
        <v>242.26927060365676</v>
      </c>
      <c r="NV147" s="18">
        <v>250.78874722003937</v>
      </c>
      <c r="NW147" s="18">
        <v>252.81786737680437</v>
      </c>
      <c r="NX147" s="18">
        <v>253.41882630825043</v>
      </c>
      <c r="NY147" s="18">
        <v>237.79591412067413</v>
      </c>
      <c r="NZ147" s="18">
        <v>231.5055406332016</v>
      </c>
      <c r="OA147" s="18">
        <v>228.83708097457887</v>
      </c>
      <c r="OB147" s="18">
        <v>229.03302388668061</v>
      </c>
      <c r="OC147" s="18">
        <v>223.9385081720352</v>
      </c>
      <c r="OD147" s="18">
        <v>224.85156174182893</v>
      </c>
      <c r="OE147" s="18">
        <v>223.39310006618499</v>
      </c>
      <c r="OF147" s="18">
        <v>222.37298490524293</v>
      </c>
      <c r="OG147" s="18">
        <v>219.59746365547178</v>
      </c>
      <c r="OH147" s="18">
        <v>217.70570554018019</v>
      </c>
      <c r="OI147" s="18">
        <v>215.30085979938508</v>
      </c>
      <c r="OJ147" s="18">
        <v>214.63828995227811</v>
      </c>
      <c r="OK147" s="18">
        <v>221.94473854064941</v>
      </c>
      <c r="OL147" s="18">
        <v>229.40167936563492</v>
      </c>
      <c r="OM147" s="18">
        <v>231.52574093341826</v>
      </c>
      <c r="ON147" s="18">
        <v>228.79567035913465</v>
      </c>
      <c r="OO147" s="18">
        <v>226.03024925947187</v>
      </c>
      <c r="OP147" s="18">
        <v>221.75283568859101</v>
      </c>
      <c r="OQ147" s="18">
        <v>215.85030796527863</v>
      </c>
      <c r="OR147" s="18">
        <v>207.73079729318619</v>
      </c>
      <c r="OS147" s="18">
        <v>207.80856844902038</v>
      </c>
      <c r="OT147" s="18">
        <v>204.9078053379059</v>
      </c>
      <c r="OU147" s="18">
        <v>198.21140581607818</v>
      </c>
      <c r="OV147" s="18">
        <v>194.96218752622605</v>
      </c>
      <c r="OW147" s="18">
        <v>192.75732475757599</v>
      </c>
      <c r="OX147" s="18">
        <v>194.37940886497498</v>
      </c>
      <c r="OY147" s="18">
        <v>192.77348499774934</v>
      </c>
      <c r="OZ147" s="18">
        <v>192.30685806274414</v>
      </c>
      <c r="PA147" s="18">
        <v>197.26805179595948</v>
      </c>
      <c r="PB147" s="18">
        <v>184.944858648777</v>
      </c>
      <c r="PC147" s="18">
        <v>176.34862089157104</v>
      </c>
      <c r="PD147" s="18">
        <v>170.30772111177444</v>
      </c>
      <c r="PE147" s="18">
        <v>165.37985787391665</v>
      </c>
      <c r="PF147" s="18">
        <v>157.33205826759337</v>
      </c>
      <c r="PG147" s="18">
        <v>156.0513592338562</v>
      </c>
      <c r="PH147" s="18">
        <v>153.29300823926926</v>
      </c>
      <c r="PI147" s="18">
        <v>151.51740185022354</v>
      </c>
      <c r="PJ147" s="18">
        <v>155.35747892141342</v>
      </c>
      <c r="PK147" s="18">
        <v>156.6472680902481</v>
      </c>
      <c r="PL147" s="18">
        <v>155.5271614432335</v>
      </c>
      <c r="PM147" s="18">
        <v>155.75441482067109</v>
      </c>
      <c r="PN147" s="18">
        <v>158.33197312831879</v>
      </c>
      <c r="PO147" s="18">
        <v>161.18223548889159</v>
      </c>
      <c r="PP147" s="18">
        <v>161.21253593921662</v>
      </c>
      <c r="PQ147" s="18">
        <v>159.99344782114031</v>
      </c>
      <c r="PR147" s="18">
        <v>158.13098014116287</v>
      </c>
      <c r="PS147" s="18">
        <v>151.9254479146004</v>
      </c>
      <c r="PT147" s="18">
        <v>149.56807287931443</v>
      </c>
      <c r="PU147" s="18">
        <v>142.77269188642501</v>
      </c>
      <c r="PV147" s="18">
        <v>138.86494380950927</v>
      </c>
      <c r="PW147" s="18">
        <v>140.03151114702226</v>
      </c>
      <c r="PX147" s="18">
        <v>140.71832135438919</v>
      </c>
      <c r="PY147" s="18">
        <v>140.20624374389649</v>
      </c>
      <c r="PZ147" s="18">
        <v>138.56395933628082</v>
      </c>
      <c r="QA147" s="18">
        <v>138.11450265645982</v>
      </c>
      <c r="QB147" s="18">
        <v>137.36608153343201</v>
      </c>
      <c r="QC147" s="18">
        <v>136.77623276710509</v>
      </c>
      <c r="QD147" s="18">
        <v>129.2031402158737</v>
      </c>
      <c r="QE147" s="18">
        <v>129.38797296285628</v>
      </c>
      <c r="QF147" s="18">
        <v>128.93750626802446</v>
      </c>
      <c r="QG147" s="18">
        <v>127.50429496765136</v>
      </c>
      <c r="QH147" s="18">
        <v>127.27199151515961</v>
      </c>
      <c r="QI147" s="18">
        <v>129.88793039321899</v>
      </c>
      <c r="QJ147" s="18">
        <v>131.57970553636551</v>
      </c>
      <c r="QK147" s="18">
        <v>130.1485142660141</v>
      </c>
      <c r="QL147" s="18">
        <v>129.72632799148559</v>
      </c>
      <c r="QM147" s="18">
        <v>128.42946871757508</v>
      </c>
      <c r="QN147" s="18">
        <v>128.48602955818177</v>
      </c>
      <c r="QO147" s="18">
        <v>129.66572709083556</v>
      </c>
      <c r="QP147" s="18">
        <v>129.02436755895616</v>
      </c>
      <c r="QQ147" s="18">
        <v>128.49814973831178</v>
      </c>
      <c r="QR147" s="18">
        <v>127.75477869033813</v>
      </c>
      <c r="QS147" s="18">
        <v>128.57996095418932</v>
      </c>
      <c r="QT147" s="18">
        <v>129.24051077127456</v>
      </c>
      <c r="QU147" s="18">
        <v>129.86167000293733</v>
      </c>
      <c r="QV147" s="18">
        <v>131.49688430547715</v>
      </c>
      <c r="QW147" s="18">
        <v>132.66244162797929</v>
      </c>
      <c r="QX147" s="18">
        <v>133.3553119254112</v>
      </c>
      <c r="QY147" s="18">
        <v>133.24926034927367</v>
      </c>
      <c r="QZ147" s="18">
        <v>133.35935198545457</v>
      </c>
      <c r="RA147" s="18">
        <v>134.95719573259353</v>
      </c>
      <c r="RB147" s="18">
        <v>137.20043907165527</v>
      </c>
      <c r="RC147" s="18">
        <v>136.10255275487899</v>
      </c>
      <c r="RD147" s="18">
        <v>135.62582566976548</v>
      </c>
      <c r="RE147" s="18">
        <v>135.59249517440796</v>
      </c>
      <c r="RF147" s="18">
        <v>131.72009762287138</v>
      </c>
      <c r="RG147" s="18">
        <v>130.91814570426942</v>
      </c>
      <c r="RH147" s="18">
        <v>127.1134191584587</v>
      </c>
      <c r="RI147" s="18">
        <v>127.91638109207153</v>
      </c>
      <c r="RJ147" s="18">
        <v>127.90830097198486</v>
      </c>
      <c r="RK147" s="18">
        <v>126.51953033208846</v>
      </c>
      <c r="RL147" s="18">
        <v>126.24581626415252</v>
      </c>
      <c r="RM147" s="18">
        <v>126.88616578102112</v>
      </c>
      <c r="RN147" s="18">
        <v>128.21635555028914</v>
      </c>
      <c r="RO147" s="18">
        <v>129.69400751113889</v>
      </c>
      <c r="RP147" s="18">
        <v>129.26475113153458</v>
      </c>
      <c r="RQ147" s="18">
        <v>128.62642164468764</v>
      </c>
      <c r="RR147" s="18">
        <v>130.68180219173431</v>
      </c>
      <c r="RS147" s="18">
        <v>125.49840515613556</v>
      </c>
      <c r="RT147" s="18">
        <v>125.71353835344314</v>
      </c>
      <c r="RU147" s="18">
        <v>124.5893916463852</v>
      </c>
      <c r="RV147" s="18">
        <v>119.60698759794236</v>
      </c>
      <c r="RW147" s="18">
        <v>119.33125349998474</v>
      </c>
      <c r="RX147" s="18">
        <v>119.09389997243881</v>
      </c>
      <c r="RY147" s="18">
        <v>119.95140271663666</v>
      </c>
      <c r="RZ147" s="18">
        <v>119.06359952211379</v>
      </c>
      <c r="SA147" s="18">
        <v>118.03136418104172</v>
      </c>
      <c r="SB147" s="18">
        <v>116.12950591564177</v>
      </c>
      <c r="SC147" s="18">
        <v>117.56069718599319</v>
      </c>
      <c r="SD147" s="18">
        <v>119.32216336488723</v>
      </c>
      <c r="SE147" s="18">
        <v>119.88979180097579</v>
      </c>
      <c r="SF147" s="18">
        <v>121.36340370178222</v>
      </c>
      <c r="SG147" s="18">
        <v>125.6074867773056</v>
      </c>
      <c r="SH147" s="18">
        <v>125.02470811605453</v>
      </c>
      <c r="SI147" s="18">
        <v>126.53771060228348</v>
      </c>
      <c r="SJ147" s="18">
        <v>127.45985430717468</v>
      </c>
      <c r="SK147" s="18">
        <v>127.78002906560899</v>
      </c>
      <c r="SL147" s="18">
        <v>127.94062145233154</v>
      </c>
      <c r="SM147" s="18">
        <v>128.68904257535934</v>
      </c>
      <c r="SN147" s="18">
        <v>128.04465299844742</v>
      </c>
      <c r="SO147" s="18">
        <v>129.15970957040787</v>
      </c>
      <c r="SP147" s="5">
        <v>129.40514321804048</v>
      </c>
      <c r="SQ147" s="5">
        <v>130.32526689290998</v>
      </c>
      <c r="SR147" s="5">
        <v>130.46868902444839</v>
      </c>
      <c r="SS147" s="5">
        <v>138.40033690452574</v>
      </c>
    </row>
    <row r="148" spans="1:516" x14ac:dyDescent="0.25">
      <c r="A148" s="5" t="s">
        <v>363</v>
      </c>
      <c r="B148" s="5" t="e">
        <f ca="1">_xlfn.XLOOKUP(A148,bonds[worksheet get],bonds[unique lookup],"-")</f>
        <v>#VALUE!</v>
      </c>
      <c r="C148" s="5" t="str">
        <f ca="1">_xlfn.XLOOKUP(A148,bonds[worksheet get],bonds[ID_ISIN],"-")</f>
        <v>PTEDPUOM0024</v>
      </c>
      <c r="D148" s="18">
        <f ca="1">_xll.BDH(A148,"blp_i_sprd_mid","-2AY",,"Dates=H","Fill=C","Sort=R","Dir=H","factor="&amp;_xlfn.XLOOKUP(A148,bonds[worksheet get],bonds[yas/blp factor]),"cols=421;rows=1")</f>
        <v>-122.386</v>
      </c>
      <c r="E148" s="18">
        <v>-62.975000000000001</v>
      </c>
      <c r="F148" s="18">
        <v>-108.57599999999999</v>
      </c>
      <c r="G148" s="18">
        <v>-34.365000000000002</v>
      </c>
      <c r="H148" s="18">
        <v>65.144000000000005</v>
      </c>
      <c r="I148" s="18">
        <v>-478.089</v>
      </c>
      <c r="J148" s="18">
        <v>-356.80099999999999</v>
      </c>
      <c r="K148" s="18">
        <v>-175.68199999999999</v>
      </c>
      <c r="L148" s="18">
        <v>-167.62100000000001</v>
      </c>
      <c r="M148" s="18">
        <v>-72.451999999999998</v>
      </c>
      <c r="N148" s="18">
        <v>-234.113</v>
      </c>
      <c r="O148" s="18">
        <v>-181.50200000000001</v>
      </c>
      <c r="P148" s="18">
        <v>-104.223</v>
      </c>
      <c r="Q148" s="18">
        <v>-111.432</v>
      </c>
      <c r="R148" s="18">
        <v>-159.37899999999999</v>
      </c>
      <c r="S148" s="18">
        <v>-202.95400000000001</v>
      </c>
      <c r="T148" s="18">
        <v>-198.80500000000001</v>
      </c>
      <c r="U148" s="18">
        <v>-151.01300000000001</v>
      </c>
      <c r="V148" s="18">
        <v>-160.864</v>
      </c>
      <c r="W148" s="18">
        <v>-166.05799999999999</v>
      </c>
      <c r="X148" s="18">
        <v>-163.34800000000001</v>
      </c>
      <c r="Y148" s="18">
        <v>-240.001</v>
      </c>
      <c r="Z148" s="18">
        <v>517.673</v>
      </c>
      <c r="AA148" s="18">
        <v>501.84300000000002</v>
      </c>
      <c r="AB148" s="18">
        <v>494.67899999999997</v>
      </c>
      <c r="AC148" s="18">
        <v>490.48899999999998</v>
      </c>
      <c r="AD148" s="18">
        <v>485.03100000000001</v>
      </c>
      <c r="AE148" s="18">
        <v>485.01100000000002</v>
      </c>
      <c r="AF148" s="18">
        <v>480.375</v>
      </c>
      <c r="AG148" s="18">
        <v>320.24900000000002</v>
      </c>
      <c r="AH148" s="18">
        <v>71.528999999999996</v>
      </c>
      <c r="AI148" s="18">
        <v>28.018000000000001</v>
      </c>
      <c r="AJ148" s="18">
        <v>29.478000000000002</v>
      </c>
      <c r="AK148" s="18">
        <v>30.297000000000001</v>
      </c>
      <c r="AL148" s="18">
        <v>31.975999999999999</v>
      </c>
      <c r="AM148" s="18">
        <v>46.426000000000002</v>
      </c>
      <c r="AN148" s="18">
        <v>45.774999999999999</v>
      </c>
      <c r="AO148" s="18">
        <v>48.734000000000002</v>
      </c>
      <c r="AP148" s="18">
        <v>44.889000000000003</v>
      </c>
      <c r="AQ148" s="18">
        <v>44.869</v>
      </c>
      <c r="AR148" s="18">
        <v>42.667000000000002</v>
      </c>
      <c r="AS148" s="18">
        <v>42.783999999999999</v>
      </c>
      <c r="AT148" s="18">
        <v>41.457999999999998</v>
      </c>
      <c r="AU148" s="18">
        <v>42.128999999999998</v>
      </c>
      <c r="AV148" s="18">
        <v>46.265000000000001</v>
      </c>
      <c r="AW148" s="18">
        <v>47.389000000000003</v>
      </c>
      <c r="AX148" s="18">
        <v>49.286000000000001</v>
      </c>
      <c r="AY148" s="18">
        <v>53.478999999999999</v>
      </c>
      <c r="AZ148" s="18">
        <v>55.634999999999998</v>
      </c>
      <c r="BA148" s="18">
        <v>58.051000000000002</v>
      </c>
      <c r="BB148" s="18">
        <v>57.761000000000003</v>
      </c>
      <c r="BC148" s="18">
        <v>60.685000000000002</v>
      </c>
      <c r="BD148" s="18">
        <v>59.4</v>
      </c>
      <c r="BE148" s="18">
        <v>65.977000000000004</v>
      </c>
      <c r="BF148" s="18">
        <v>69.400000000000006</v>
      </c>
      <c r="BG148" s="18">
        <v>68.497</v>
      </c>
      <c r="BH148" s="18">
        <v>72.555999999999997</v>
      </c>
      <c r="BI148" s="18">
        <v>74.617000000000004</v>
      </c>
      <c r="BJ148" s="18">
        <v>78.763000000000005</v>
      </c>
      <c r="BK148" s="18">
        <v>84.597999999999999</v>
      </c>
      <c r="BL148" s="18">
        <v>85.28</v>
      </c>
      <c r="BM148" s="18">
        <v>83.594999999999999</v>
      </c>
      <c r="BN148" s="18">
        <v>87.301000000000002</v>
      </c>
      <c r="BO148" s="18">
        <v>92.302000000000007</v>
      </c>
      <c r="BP148" s="18">
        <v>92.617000000000004</v>
      </c>
      <c r="BQ148" s="18">
        <v>88.492000000000004</v>
      </c>
      <c r="BR148" s="18">
        <v>87.911000000000001</v>
      </c>
      <c r="BS148" s="18">
        <v>93.013999999999996</v>
      </c>
      <c r="BT148" s="18">
        <v>92.424000000000007</v>
      </c>
      <c r="BU148" s="18">
        <v>94.263999999999996</v>
      </c>
      <c r="BV148" s="18">
        <v>90.867999999999995</v>
      </c>
      <c r="BW148" s="18">
        <v>88.828000000000003</v>
      </c>
      <c r="BX148" s="18">
        <v>88.605999999999995</v>
      </c>
      <c r="BY148" s="18">
        <v>86.236999999999995</v>
      </c>
      <c r="BZ148" s="18">
        <v>82.805000000000007</v>
      </c>
      <c r="CA148" s="18">
        <v>80.278999999999996</v>
      </c>
      <c r="CB148" s="18">
        <v>78.283000000000001</v>
      </c>
      <c r="CC148" s="18">
        <v>79.332999999999998</v>
      </c>
      <c r="CD148" s="18">
        <v>79.567999999999998</v>
      </c>
      <c r="CE148" s="18">
        <v>80.608999999999995</v>
      </c>
      <c r="CF148" s="18">
        <v>80.174000000000007</v>
      </c>
      <c r="CG148" s="18">
        <v>85.146000000000001</v>
      </c>
      <c r="CH148" s="18">
        <v>88.174000000000007</v>
      </c>
      <c r="CI148" s="18">
        <v>88.191000000000003</v>
      </c>
      <c r="CJ148" s="18">
        <v>89.239000000000004</v>
      </c>
      <c r="CK148" s="18">
        <v>86.311999999999998</v>
      </c>
      <c r="CL148" s="18">
        <v>82.414000000000001</v>
      </c>
      <c r="CM148" s="18">
        <v>80.775000000000006</v>
      </c>
      <c r="CN148" s="18">
        <v>81.938000000000002</v>
      </c>
      <c r="CO148" s="18">
        <v>83.265000000000001</v>
      </c>
      <c r="CP148" s="18">
        <v>82.665000000000006</v>
      </c>
      <c r="CQ148" s="18">
        <v>83.858000000000004</v>
      </c>
      <c r="CR148" s="18">
        <v>85.994</v>
      </c>
      <c r="CS148" s="18">
        <v>86.855999999999995</v>
      </c>
      <c r="CT148" s="18">
        <v>89.733000000000004</v>
      </c>
      <c r="CU148" s="18">
        <v>94.027000000000001</v>
      </c>
      <c r="CV148" s="18">
        <v>96.478999999999999</v>
      </c>
      <c r="CW148" s="18">
        <v>98.492999999999995</v>
      </c>
      <c r="CX148" s="18">
        <v>104.578</v>
      </c>
      <c r="CY148" s="18">
        <v>107.93899999999999</v>
      </c>
      <c r="CZ148" s="18">
        <v>107.179</v>
      </c>
      <c r="DA148" s="18">
        <v>98.756</v>
      </c>
      <c r="DB148" s="18">
        <v>101.119</v>
      </c>
      <c r="DC148" s="18">
        <v>99.364000000000004</v>
      </c>
      <c r="DD148" s="18">
        <v>94.018000000000001</v>
      </c>
      <c r="DE148" s="18">
        <v>89.572999999999993</v>
      </c>
      <c r="DF148" s="18">
        <v>89.486999999999995</v>
      </c>
      <c r="DG148" s="18">
        <v>92.256</v>
      </c>
      <c r="DH148" s="18">
        <v>95.998999999999995</v>
      </c>
      <c r="DI148" s="18">
        <v>98.242000000000004</v>
      </c>
      <c r="DJ148" s="18">
        <v>93.457999999999998</v>
      </c>
      <c r="DK148" s="18">
        <v>91.363</v>
      </c>
      <c r="DL148" s="18">
        <v>86.653999999999996</v>
      </c>
      <c r="DM148" s="18">
        <v>92.097999999999999</v>
      </c>
      <c r="DN148" s="18">
        <v>92.900999999999996</v>
      </c>
      <c r="DO148" s="18">
        <v>83.132000000000005</v>
      </c>
      <c r="DP148" s="18">
        <v>70.436999999999998</v>
      </c>
      <c r="DQ148" s="18">
        <v>65.257000000000005</v>
      </c>
      <c r="DR148" s="18">
        <v>63.164999999999999</v>
      </c>
      <c r="DS148" s="18">
        <v>88.531999999999996</v>
      </c>
      <c r="DT148" s="18">
        <v>85.322999999999993</v>
      </c>
      <c r="DU148" s="18">
        <v>74.659000000000006</v>
      </c>
      <c r="DV148" s="18">
        <v>70.457999999999998</v>
      </c>
      <c r="DW148" s="18">
        <v>69.290000000000006</v>
      </c>
      <c r="DX148" s="18">
        <v>71.790000000000006</v>
      </c>
      <c r="DY148" s="18">
        <v>72.046999999999997</v>
      </c>
      <c r="DZ148" s="18">
        <v>72.242999999999995</v>
      </c>
      <c r="EA148" s="18">
        <v>71.164000000000001</v>
      </c>
      <c r="EB148" s="18">
        <v>71.58</v>
      </c>
      <c r="EC148" s="18">
        <v>73.259</v>
      </c>
      <c r="ED148" s="18">
        <v>71.394000000000005</v>
      </c>
      <c r="EE148" s="18">
        <v>66.778000000000006</v>
      </c>
      <c r="EF148" s="18">
        <v>72.531000000000006</v>
      </c>
      <c r="EG148" s="18">
        <v>73.105999999999995</v>
      </c>
      <c r="EH148" s="18">
        <v>83.179000000000002</v>
      </c>
      <c r="EI148" s="18">
        <v>95.688999999999993</v>
      </c>
      <c r="EJ148" s="18">
        <v>97.75</v>
      </c>
      <c r="EK148" s="18">
        <v>108.038</v>
      </c>
      <c r="EL148" s="18">
        <v>109.95699999999999</v>
      </c>
      <c r="EM148" s="18">
        <v>104.306</v>
      </c>
      <c r="EN148" s="18">
        <v>104.324</v>
      </c>
      <c r="EO148" s="18">
        <v>102.19199999999999</v>
      </c>
      <c r="EP148" s="18">
        <v>102.292</v>
      </c>
      <c r="EQ148" s="18">
        <v>100.459</v>
      </c>
      <c r="ER148" s="18">
        <v>106.864</v>
      </c>
      <c r="ES148" s="18">
        <v>110.127</v>
      </c>
      <c r="ET148" s="18">
        <v>116.68300000000001</v>
      </c>
      <c r="EU148" s="18">
        <v>101.532</v>
      </c>
      <c r="EV148" s="18">
        <v>101.411</v>
      </c>
      <c r="EW148" s="18">
        <v>99.254999999999995</v>
      </c>
      <c r="EX148" s="18">
        <v>103.319</v>
      </c>
      <c r="EY148" s="18">
        <v>94.043000000000006</v>
      </c>
      <c r="EZ148" s="18">
        <v>84.602999999999994</v>
      </c>
      <c r="FA148" s="18">
        <v>86.051000000000002</v>
      </c>
      <c r="FB148" s="18">
        <v>87.921999999999997</v>
      </c>
      <c r="FC148" s="18">
        <v>93.677000000000007</v>
      </c>
      <c r="FD148" s="18">
        <v>99.209000000000003</v>
      </c>
      <c r="FE148" s="18">
        <v>98.956999999999994</v>
      </c>
      <c r="FF148" s="18">
        <v>102.29300000000001</v>
      </c>
      <c r="FG148" s="18">
        <v>95.284999999999997</v>
      </c>
      <c r="FH148" s="18">
        <v>92.462000000000003</v>
      </c>
      <c r="FI148" s="18">
        <v>92.738</v>
      </c>
      <c r="FJ148" s="18">
        <v>91.516999999999996</v>
      </c>
      <c r="FK148" s="18">
        <v>92.506</v>
      </c>
      <c r="FL148" s="18">
        <v>96.635999999999996</v>
      </c>
      <c r="FM148" s="18">
        <v>97.778000000000006</v>
      </c>
      <c r="FN148" s="18">
        <v>90.316000000000003</v>
      </c>
      <c r="FO148" s="18">
        <v>85.912999999999997</v>
      </c>
      <c r="FP148" s="18">
        <v>88.007000000000005</v>
      </c>
      <c r="FQ148" s="18">
        <v>88.671999999999997</v>
      </c>
      <c r="FR148" s="18">
        <v>94.322999999999993</v>
      </c>
      <c r="FS148" s="18">
        <v>95.013000000000005</v>
      </c>
      <c r="FT148" s="18">
        <v>103.389</v>
      </c>
      <c r="FU148" s="18">
        <v>107.88500000000001</v>
      </c>
      <c r="FV148" s="18">
        <v>111.69199999999999</v>
      </c>
      <c r="FW148" s="18">
        <v>109.498</v>
      </c>
      <c r="FX148" s="18">
        <v>104.85299999999999</v>
      </c>
      <c r="FY148" s="18">
        <v>99.412000000000006</v>
      </c>
      <c r="FZ148" s="18">
        <v>99.350999999999999</v>
      </c>
      <c r="GA148" s="18">
        <v>103.816</v>
      </c>
      <c r="GB148" s="18">
        <v>114.91</v>
      </c>
      <c r="GC148" s="18">
        <v>125.425</v>
      </c>
      <c r="GD148" s="18">
        <v>129.78700000000001</v>
      </c>
      <c r="GE148" s="18">
        <v>132.87</v>
      </c>
      <c r="GF148" s="18">
        <v>135.85599999999999</v>
      </c>
      <c r="GG148" s="18">
        <v>125.67</v>
      </c>
      <c r="GH148" s="18">
        <v>134.01400000000001</v>
      </c>
      <c r="GI148" s="18">
        <v>141.77500000000001</v>
      </c>
      <c r="GJ148" s="18">
        <v>142.124</v>
      </c>
      <c r="GK148" s="18">
        <v>148.81800000000001</v>
      </c>
      <c r="GL148" s="18">
        <v>166.036</v>
      </c>
      <c r="GM148" s="18">
        <v>182.50800000000001</v>
      </c>
      <c r="GN148" s="18">
        <v>178.89400000000001</v>
      </c>
      <c r="GO148" s="18">
        <v>178.91499999999999</v>
      </c>
      <c r="GP148" s="18">
        <v>184.79</v>
      </c>
      <c r="GQ148" s="18">
        <v>181.11500000000001</v>
      </c>
      <c r="GR148" s="18">
        <v>190.43</v>
      </c>
      <c r="GS148" s="18">
        <v>181.155</v>
      </c>
      <c r="GT148" s="18">
        <v>188.721</v>
      </c>
      <c r="GU148" s="18">
        <v>167.55099999999999</v>
      </c>
      <c r="GV148" s="18">
        <v>162.244</v>
      </c>
      <c r="GW148" s="18">
        <v>160.898</v>
      </c>
      <c r="GX148" s="18">
        <v>160.643</v>
      </c>
      <c r="GY148" s="18">
        <v>160.12700000000001</v>
      </c>
      <c r="GZ148" s="18">
        <v>164.26599999999999</v>
      </c>
      <c r="HA148" s="18">
        <v>160.38300000000001</v>
      </c>
      <c r="HB148" s="18">
        <v>161.68799999999999</v>
      </c>
      <c r="HC148" s="18">
        <v>150.077</v>
      </c>
      <c r="HD148" s="18">
        <v>153.72900000000001</v>
      </c>
      <c r="HE148" s="18">
        <v>149.71199999999999</v>
      </c>
      <c r="HF148" s="18">
        <v>130.809</v>
      </c>
      <c r="HG148" s="18">
        <v>118.821</v>
      </c>
      <c r="HH148" s="18">
        <v>120.732</v>
      </c>
      <c r="HI148" s="18">
        <v>121.166</v>
      </c>
      <c r="HJ148" s="18">
        <v>124.693</v>
      </c>
      <c r="HK148" s="18">
        <v>126.45</v>
      </c>
      <c r="HL148" s="18">
        <v>133.82499999999999</v>
      </c>
      <c r="HM148" s="18">
        <v>132.572</v>
      </c>
      <c r="HN148" s="18">
        <v>133.048</v>
      </c>
      <c r="HO148" s="18">
        <v>134.9</v>
      </c>
      <c r="HP148" s="18">
        <v>135.21100000000001</v>
      </c>
      <c r="HQ148" s="18">
        <v>133.04499999999999</v>
      </c>
      <c r="HR148" s="18">
        <v>135.05699999999999</v>
      </c>
      <c r="HS148" s="18">
        <v>134.779</v>
      </c>
      <c r="HT148" s="18">
        <v>140.47</v>
      </c>
      <c r="HU148" s="18">
        <v>144.64099999999999</v>
      </c>
      <c r="HV148" s="18">
        <v>152.351</v>
      </c>
      <c r="HW148" s="18">
        <v>151.994</v>
      </c>
      <c r="HX148" s="18">
        <v>155.08199999999999</v>
      </c>
      <c r="HY148" s="18">
        <v>151.929</v>
      </c>
      <c r="HZ148" s="18">
        <v>150.63399999999999</v>
      </c>
      <c r="IA148" s="18">
        <v>149.47800000000001</v>
      </c>
      <c r="IB148" s="18">
        <v>151.803</v>
      </c>
      <c r="IC148" s="18">
        <v>150.709</v>
      </c>
      <c r="ID148" s="18">
        <v>161.148</v>
      </c>
      <c r="IE148" s="18">
        <v>166.44399999999999</v>
      </c>
      <c r="IF148" s="18">
        <v>172.142</v>
      </c>
      <c r="IG148" s="18">
        <v>177.49700000000001</v>
      </c>
      <c r="IH148" s="18">
        <v>196.37899999999999</v>
      </c>
      <c r="II148" s="18">
        <v>184.90600000000001</v>
      </c>
      <c r="IJ148" s="18">
        <v>185.65899999999999</v>
      </c>
      <c r="IK148" s="18">
        <v>184.39</v>
      </c>
      <c r="IL148" s="18">
        <v>171.124</v>
      </c>
      <c r="IM148" s="18">
        <v>174.94499999999999</v>
      </c>
      <c r="IN148" s="18">
        <v>180.303</v>
      </c>
      <c r="IO148" s="18">
        <v>179.63399999999999</v>
      </c>
      <c r="IP148" s="18">
        <v>187.86799999999999</v>
      </c>
      <c r="IQ148" s="18">
        <v>187.89599999999999</v>
      </c>
      <c r="IR148" s="18">
        <v>214.37100000000001</v>
      </c>
      <c r="IS148" s="18">
        <v>220.47900000000001</v>
      </c>
      <c r="IT148" s="18">
        <v>216.58500000000001</v>
      </c>
      <c r="IU148" s="18">
        <v>214.227</v>
      </c>
      <c r="IV148" s="18">
        <v>205.51400000000001</v>
      </c>
      <c r="IW148" s="18">
        <v>202.51</v>
      </c>
      <c r="IX148" s="18">
        <v>201.119</v>
      </c>
      <c r="IY148" s="18">
        <v>187.15100000000001</v>
      </c>
      <c r="IZ148" s="18">
        <v>185.99100000000001</v>
      </c>
      <c r="JA148" s="18">
        <v>198.29900000000001</v>
      </c>
      <c r="JB148" s="18">
        <v>211.96600000000001</v>
      </c>
      <c r="JC148" s="18">
        <v>219.29499999999999</v>
      </c>
      <c r="JD148" s="18">
        <v>220.88399999999999</v>
      </c>
      <c r="JE148" s="18">
        <v>221.36799999999999</v>
      </c>
      <c r="JF148" s="18">
        <v>219.70099999999999</v>
      </c>
      <c r="JG148" s="18">
        <v>219.786</v>
      </c>
      <c r="JH148" s="18">
        <v>222.452</v>
      </c>
      <c r="JI148" s="18">
        <v>222.565</v>
      </c>
      <c r="JJ148" s="18">
        <v>216.363</v>
      </c>
      <c r="JK148" s="18">
        <v>220.81100000000001</v>
      </c>
      <c r="JL148" s="18">
        <v>226.03299999999999</v>
      </c>
      <c r="JM148" s="18">
        <v>227.77600000000001</v>
      </c>
      <c r="JN148" s="18">
        <v>213.50200000000001</v>
      </c>
      <c r="JO148" s="18">
        <v>201.458</v>
      </c>
      <c r="JP148" s="18">
        <v>208.441</v>
      </c>
      <c r="JQ148" s="18">
        <v>230.15600000000001</v>
      </c>
      <c r="JR148" s="18">
        <v>227.65</v>
      </c>
      <c r="JS148" s="18">
        <v>228.86199999999999</v>
      </c>
      <c r="JT148" s="18">
        <v>239.46600000000001</v>
      </c>
      <c r="JU148" s="18">
        <v>244.53800000000001</v>
      </c>
      <c r="JV148" s="18">
        <v>243.328</v>
      </c>
      <c r="JW148" s="18">
        <v>245.93</v>
      </c>
      <c r="JX148" s="18">
        <v>251.274</v>
      </c>
      <c r="JY148" s="18">
        <v>257.14100000000002</v>
      </c>
      <c r="JZ148" s="18">
        <v>252.88900000000001</v>
      </c>
      <c r="KA148" s="18">
        <v>235.25</v>
      </c>
      <c r="KB148" s="18">
        <v>234.29300000000001</v>
      </c>
      <c r="KC148" s="18">
        <v>238.15700000000001</v>
      </c>
      <c r="KD148" s="18">
        <v>236.89599999999999</v>
      </c>
      <c r="KE148" s="18">
        <v>248.02099999999999</v>
      </c>
      <c r="KF148" s="18">
        <v>249.27799999999999</v>
      </c>
      <c r="KG148" s="18">
        <v>245.905</v>
      </c>
      <c r="KH148" s="18">
        <v>255.11500000000001</v>
      </c>
      <c r="KI148" s="18">
        <v>255.07300000000001</v>
      </c>
      <c r="KJ148" s="18">
        <v>277.73200000000003</v>
      </c>
      <c r="KK148" s="18">
        <v>297.86599999999999</v>
      </c>
      <c r="KL148" s="18">
        <v>323.15499999999997</v>
      </c>
      <c r="KM148" s="18">
        <v>330.36500000000001</v>
      </c>
      <c r="KN148" s="18">
        <v>315.66500000000002</v>
      </c>
      <c r="KO148" s="18">
        <v>308.89800000000002</v>
      </c>
      <c r="KP148" s="18">
        <v>309.85300000000001</v>
      </c>
      <c r="KQ148" s="18">
        <v>309.44600000000003</v>
      </c>
      <c r="KR148" s="18">
        <v>301.86500000000001</v>
      </c>
      <c r="KS148" s="18">
        <v>307.55900000000003</v>
      </c>
      <c r="KT148" s="18">
        <v>302.61599999999999</v>
      </c>
      <c r="KU148" s="18">
        <v>296.99400000000003</v>
      </c>
      <c r="KV148" s="18">
        <v>296.45</v>
      </c>
      <c r="KW148" s="18">
        <v>286.88900000000001</v>
      </c>
      <c r="KX148" s="18">
        <v>284.36500000000001</v>
      </c>
      <c r="KY148" s="18">
        <v>280.61399999999998</v>
      </c>
      <c r="KZ148" s="18">
        <v>292.68900000000002</v>
      </c>
      <c r="LA148" s="18">
        <v>308.16899999999998</v>
      </c>
      <c r="LB148" s="18">
        <v>311.06099999999998</v>
      </c>
      <c r="LC148" s="18">
        <v>305.24200000000002</v>
      </c>
      <c r="LD148" s="18">
        <v>300.041</v>
      </c>
      <c r="LE148" s="18">
        <v>290.76100000000002</v>
      </c>
      <c r="LF148" s="18">
        <v>272.65899999999999</v>
      </c>
      <c r="LG148" s="18">
        <v>257.70800000000003</v>
      </c>
      <c r="LH148" s="18">
        <v>262.83199999999999</v>
      </c>
      <c r="LI148" s="18">
        <v>244.21299999999999</v>
      </c>
      <c r="LJ148" s="18">
        <v>236.07499999999999</v>
      </c>
      <c r="LK148" s="18">
        <v>229.81200000000001</v>
      </c>
      <c r="LL148" s="18">
        <v>227.61799999999999</v>
      </c>
      <c r="LM148" s="18">
        <v>230.61799999999999</v>
      </c>
      <c r="LN148" s="18">
        <v>233.73099999999999</v>
      </c>
      <c r="LO148" s="18">
        <v>235.09100000000001</v>
      </c>
      <c r="LP148" s="18">
        <v>242.38499999999999</v>
      </c>
      <c r="LQ148" s="18">
        <v>225.96100000000001</v>
      </c>
      <c r="LR148" s="18">
        <v>218.607</v>
      </c>
      <c r="LS148" s="18">
        <v>214.18199999999999</v>
      </c>
      <c r="LT148" s="18">
        <v>208.79400000000001</v>
      </c>
      <c r="LU148" s="18">
        <v>205.482</v>
      </c>
      <c r="LV148" s="18">
        <v>205.03899999999999</v>
      </c>
      <c r="LW148" s="18">
        <v>198.631</v>
      </c>
      <c r="LX148" s="18">
        <v>194.03800000000001</v>
      </c>
      <c r="LY148" s="18">
        <v>198.142</v>
      </c>
      <c r="LZ148" s="18">
        <v>203.79400000000001</v>
      </c>
      <c r="MA148" s="18">
        <v>202.18299999999999</v>
      </c>
      <c r="MB148" s="18">
        <v>205.59100000000001</v>
      </c>
      <c r="MC148" s="18">
        <v>223.16200000000001</v>
      </c>
      <c r="MD148" s="18">
        <v>225.857</v>
      </c>
      <c r="ME148" s="18">
        <v>229.99</v>
      </c>
      <c r="MF148" s="18">
        <v>231.41</v>
      </c>
      <c r="MG148" s="18">
        <v>232.62200000000001</v>
      </c>
      <c r="MH148" s="18">
        <v>228.82400000000001</v>
      </c>
      <c r="MI148" s="18">
        <v>227.27799999999999</v>
      </c>
      <c r="MJ148" s="18">
        <v>224.59</v>
      </c>
      <c r="MK148" s="18">
        <v>218.87899999999999</v>
      </c>
      <c r="ML148" s="18">
        <v>219.58199999999999</v>
      </c>
      <c r="MM148" s="18">
        <v>216.23099999999999</v>
      </c>
      <c r="MN148" s="18">
        <v>215.351</v>
      </c>
      <c r="MO148" s="18">
        <v>217.22200000000001</v>
      </c>
      <c r="MP148" s="18">
        <v>211.22</v>
      </c>
      <c r="MQ148" s="18">
        <v>210.334</v>
      </c>
      <c r="MR148" s="18">
        <v>210.30600000000001</v>
      </c>
      <c r="MS148" s="18">
        <v>202.24100000000001</v>
      </c>
      <c r="MT148" s="18">
        <v>199.714</v>
      </c>
      <c r="MU148" s="18">
        <v>198.42500000000001</v>
      </c>
      <c r="MV148" s="18">
        <v>191.50299999999999</v>
      </c>
      <c r="MW148" s="18">
        <v>191.07400000000001</v>
      </c>
      <c r="MX148" s="18">
        <v>192.041</v>
      </c>
      <c r="MY148" s="18">
        <v>192.96</v>
      </c>
      <c r="MZ148" s="18">
        <v>187.85</v>
      </c>
      <c r="NA148" s="18">
        <v>188.10599999999999</v>
      </c>
      <c r="NB148" s="18">
        <v>180.321</v>
      </c>
      <c r="NC148" s="18">
        <v>179.55699999999999</v>
      </c>
      <c r="ND148" s="18">
        <v>178.76300000000001</v>
      </c>
      <c r="NE148" s="18">
        <v>179.36799999999999</v>
      </c>
      <c r="NF148" s="18">
        <v>178.32900000000001</v>
      </c>
      <c r="NG148" s="18">
        <v>178.898</v>
      </c>
      <c r="NH148" s="18">
        <v>178.96199999999999</v>
      </c>
      <c r="NI148" s="18">
        <v>181.72200000000001</v>
      </c>
      <c r="NJ148" s="18">
        <v>182.96</v>
      </c>
      <c r="NK148" s="18">
        <v>189.25899999999999</v>
      </c>
      <c r="NL148" s="18">
        <v>192.136</v>
      </c>
      <c r="NM148" s="18">
        <v>193.42</v>
      </c>
      <c r="NN148" s="18">
        <v>194.43600000000001</v>
      </c>
      <c r="NO148" s="18">
        <v>195.37</v>
      </c>
      <c r="NP148" s="18">
        <v>199.04400000000001</v>
      </c>
      <c r="NQ148" s="18">
        <v>201.37</v>
      </c>
      <c r="NR148" s="18">
        <v>203.399</v>
      </c>
      <c r="NS148" s="18">
        <v>202.374</v>
      </c>
      <c r="NT148" s="18">
        <v>201.839</v>
      </c>
      <c r="NU148" s="18">
        <v>198.995</v>
      </c>
      <c r="NV148" s="18">
        <v>198.03899999999999</v>
      </c>
      <c r="NW148" s="18">
        <v>192.947</v>
      </c>
      <c r="NX148" s="18">
        <v>194.35900000000001</v>
      </c>
      <c r="NY148" s="18">
        <v>195.315</v>
      </c>
      <c r="NZ148" s="18">
        <v>195.56</v>
      </c>
      <c r="OA148" s="18">
        <v>194.58699999999999</v>
      </c>
      <c r="OB148" s="18">
        <v>195.98699999999999</v>
      </c>
      <c r="OC148" s="18">
        <v>197.03399999999999</v>
      </c>
      <c r="OD148" s="18">
        <v>200.696</v>
      </c>
      <c r="OE148" s="18">
        <v>199.125</v>
      </c>
      <c r="OF148" s="18">
        <v>199.196</v>
      </c>
      <c r="OG148" s="18">
        <v>198.96100000000001</v>
      </c>
      <c r="OH148" s="18">
        <v>190.43299999999999</v>
      </c>
      <c r="OI148" s="18">
        <v>187.102</v>
      </c>
      <c r="OJ148" s="18">
        <v>184.19300000000001</v>
      </c>
      <c r="OK148" s="18">
        <v>180.63</v>
      </c>
      <c r="OL148" s="18">
        <v>176.34299999999999</v>
      </c>
      <c r="OM148" s="18">
        <v>174.33199999999999</v>
      </c>
      <c r="ON148" s="18">
        <v>176.50200000000001</v>
      </c>
      <c r="OO148" s="18">
        <v>177.04900000000001</v>
      </c>
      <c r="OP148" s="18">
        <v>177.34399999999999</v>
      </c>
      <c r="OQ148" s="18">
        <v>177.61</v>
      </c>
      <c r="OR148" s="18">
        <v>182.60599999999999</v>
      </c>
      <c r="OS148" s="18">
        <v>184.929</v>
      </c>
      <c r="OT148" s="18">
        <v>186.62200000000001</v>
      </c>
      <c r="OU148" s="18">
        <v>188.303</v>
      </c>
      <c r="OV148" s="18">
        <v>194.191</v>
      </c>
      <c r="OW148" s="18">
        <v>197.85</v>
      </c>
      <c r="OX148" s="18">
        <v>199.209</v>
      </c>
      <c r="OY148" s="18">
        <v>200.78800000000001</v>
      </c>
      <c r="OZ148" s="18">
        <v>200.77699999999999</v>
      </c>
      <c r="PA148" s="18">
        <v>201.76300000000001</v>
      </c>
      <c r="PB148" s="18">
        <v>202.16900000000001</v>
      </c>
      <c r="PC148" s="18">
        <v>202.11199999999999</v>
      </c>
      <c r="PD148" s="18">
        <v>203.101</v>
      </c>
      <c r="PE148" s="18">
        <v>204.18299999999999</v>
      </c>
      <c r="PF148" s="18">
        <v>206.33699999999999</v>
      </c>
      <c r="PG148" s="18">
        <v>203.09200000000001</v>
      </c>
      <c r="PH148" s="18">
        <v>213.04300000000001</v>
      </c>
      <c r="PI148" s="18"/>
      <c r="PJ148" s="18"/>
      <c r="PK148" s="18"/>
      <c r="PL148" s="18"/>
      <c r="PM148" s="18"/>
      <c r="PN148" s="18"/>
      <c r="PO148" s="18"/>
      <c r="PP148" s="18"/>
      <c r="PQ148" s="18"/>
      <c r="PR148" s="18"/>
      <c r="PS148" s="18"/>
      <c r="PT148" s="18"/>
      <c r="PU148" s="18"/>
      <c r="PV148" s="18"/>
      <c r="PW148" s="18"/>
      <c r="PX148" s="18"/>
      <c r="PY148" s="18"/>
      <c r="PZ148" s="18"/>
      <c r="QA148" s="18"/>
      <c r="QB148" s="18"/>
      <c r="QC148" s="18"/>
      <c r="QD148" s="18"/>
      <c r="QE148" s="18"/>
      <c r="QF148" s="18"/>
      <c r="QG148" s="18"/>
      <c r="QH148" s="18"/>
      <c r="QI148" s="18"/>
      <c r="QJ148" s="18"/>
      <c r="QK148" s="18"/>
      <c r="QL148" s="18"/>
      <c r="QM148" s="18"/>
      <c r="QN148" s="18"/>
      <c r="QO148" s="18"/>
      <c r="QP148" s="18"/>
      <c r="QQ148" s="18"/>
      <c r="QR148" s="18"/>
      <c r="QS148" s="18"/>
      <c r="QT148" s="18"/>
      <c r="QU148" s="18"/>
      <c r="QV148" s="18"/>
      <c r="QW148" s="18"/>
      <c r="QX148" s="18"/>
      <c r="QY148" s="18"/>
      <c r="QZ148" s="18"/>
      <c r="RA148" s="18"/>
      <c r="RB148" s="18"/>
      <c r="RC148" s="18"/>
      <c r="RD148" s="18"/>
      <c r="RE148" s="18"/>
      <c r="RF148" s="18"/>
      <c r="RG148" s="18"/>
      <c r="RH148" s="18"/>
      <c r="RI148" s="18"/>
      <c r="RJ148" s="18"/>
      <c r="RK148" s="18"/>
      <c r="RL148" s="18"/>
      <c r="RM148" s="18"/>
      <c r="RN148" s="18"/>
      <c r="RO148" s="18"/>
      <c r="RP148" s="18"/>
      <c r="RQ148" s="18"/>
      <c r="RR148" s="18"/>
      <c r="RS148" s="18"/>
      <c r="RT148" s="18"/>
      <c r="RU148" s="18"/>
      <c r="RV148" s="18"/>
      <c r="RW148" s="18"/>
      <c r="RX148" s="18"/>
      <c r="RY148" s="18"/>
      <c r="RZ148" s="18"/>
      <c r="SA148" s="18"/>
      <c r="SB148" s="18"/>
      <c r="SC148" s="18"/>
      <c r="SD148" s="18"/>
      <c r="SE148" s="18"/>
      <c r="SF148" s="18"/>
      <c r="SG148" s="18"/>
      <c r="SH148" s="18"/>
      <c r="SI148" s="18"/>
      <c r="SJ148" s="18"/>
      <c r="SK148" s="18"/>
      <c r="SL148" s="18"/>
      <c r="SM148" s="18"/>
      <c r="SN148" s="18"/>
      <c r="SO148" s="18"/>
    </row>
    <row r="149" spans="1:516" x14ac:dyDescent="0.25">
      <c r="A149" s="5" t="s">
        <v>50</v>
      </c>
      <c r="B149" s="5" t="str">
        <f ca="1">_xlfn.XLOOKUP(A149,bonds[worksheet get],bonds[unique lookup],"-")</f>
        <v>EDPPL 4.496 04/30/79 nc-24</v>
      </c>
      <c r="C149" s="5" t="str">
        <f ca="1">_xlfn.XLOOKUP(A149,bonds[worksheet get],bonds[ID_ISIN],"-")</f>
        <v>PTEDPKOM0034</v>
      </c>
      <c r="D149" s="18">
        <f ca="1">_xll.BDH(A149,"blp_i_sprd_mid","-2AY",,"Dates=H","Fill=C","Sort=R","Dir=H","factor="&amp;_xlfn.XLOOKUP(A149,bonds[worksheet get],bonds[yas/blp factor]),"cols=369;rows=1")</f>
        <v>306.51200509643559</v>
      </c>
      <c r="E149" s="18">
        <v>287.80445180511475</v>
      </c>
      <c r="F149" s="18">
        <v>286.65560620880132</v>
      </c>
      <c r="G149" s="18">
        <v>290.4581816329956</v>
      </c>
      <c r="H149" s="18">
        <v>297.05214135742187</v>
      </c>
      <c r="I149" s="18">
        <v>304.13875919342041</v>
      </c>
      <c r="J149" s="18">
        <v>305.95724722290043</v>
      </c>
      <c r="K149" s="18">
        <v>305.50805894470216</v>
      </c>
      <c r="L149" s="18">
        <v>302.94230377960207</v>
      </c>
      <c r="M149" s="18">
        <v>291.73329674530032</v>
      </c>
      <c r="N149" s="18">
        <v>283.74933734893796</v>
      </c>
      <c r="O149" s="18">
        <v>284.64771390533451</v>
      </c>
      <c r="P149" s="18">
        <v>272.48340553283691</v>
      </c>
      <c r="Q149" s="18">
        <v>273.90652507781982</v>
      </c>
      <c r="R149" s="18">
        <v>263.0194018096924</v>
      </c>
      <c r="S149" s="18">
        <v>258.87734768676756</v>
      </c>
      <c r="T149" s="18">
        <v>297.17323589324951</v>
      </c>
      <c r="U149" s="18">
        <v>286.40513716888427</v>
      </c>
      <c r="V149" s="18">
        <v>290.0534981842041</v>
      </c>
      <c r="W149" s="18">
        <v>273.8257953872681</v>
      </c>
      <c r="X149" s="18">
        <v>257.37660343933106</v>
      </c>
      <c r="Y149" s="18">
        <v>242.34121607208252</v>
      </c>
      <c r="Z149" s="18">
        <v>266.66051785278319</v>
      </c>
      <c r="AA149" s="18">
        <v>294.00304304504397</v>
      </c>
      <c r="AB149" s="18">
        <v>308.40087285614015</v>
      </c>
      <c r="AC149" s="18">
        <v>328.11547728729249</v>
      </c>
      <c r="AD149" s="18">
        <v>333.83486536407474</v>
      </c>
      <c r="AE149" s="18">
        <v>335.96385220336913</v>
      </c>
      <c r="AF149" s="18">
        <v>332.8702490615845</v>
      </c>
      <c r="AG149" s="18">
        <v>333.57922134399416</v>
      </c>
      <c r="AH149" s="18">
        <v>345.46201079559324</v>
      </c>
      <c r="AI149" s="18">
        <v>368.56726222991944</v>
      </c>
      <c r="AJ149" s="18">
        <v>378.88306768798827</v>
      </c>
      <c r="AK149" s="18">
        <v>386.00901537323</v>
      </c>
      <c r="AL149" s="18">
        <v>395.29499977874752</v>
      </c>
      <c r="AM149" s="18">
        <v>403.76023233032225</v>
      </c>
      <c r="AN149" s="18">
        <v>413.6071845855713</v>
      </c>
      <c r="AO149" s="18">
        <v>420.02829997253423</v>
      </c>
      <c r="AP149" s="18">
        <v>425.83152272796627</v>
      </c>
      <c r="AQ149" s="18">
        <v>416.87673705291746</v>
      </c>
      <c r="AR149" s="18">
        <v>410.54877130889889</v>
      </c>
      <c r="AS149" s="18">
        <v>411.13457906341552</v>
      </c>
      <c r="AT149" s="18">
        <v>416.43893373107909</v>
      </c>
      <c r="AU149" s="18">
        <v>409.28918113708494</v>
      </c>
      <c r="AV149" s="18">
        <v>408.78927805328368</v>
      </c>
      <c r="AW149" s="18">
        <v>407.78533190155031</v>
      </c>
      <c r="AX149" s="18">
        <v>400.91606323242189</v>
      </c>
      <c r="AY149" s="18">
        <v>376.87000040435794</v>
      </c>
      <c r="AZ149" s="18">
        <v>368.86741107940674</v>
      </c>
      <c r="BA149" s="18">
        <v>358.37048131561278</v>
      </c>
      <c r="BB149" s="18">
        <v>352.93985713195798</v>
      </c>
      <c r="BC149" s="18">
        <v>364.00706970977785</v>
      </c>
      <c r="BD149" s="18">
        <v>359.26678787994388</v>
      </c>
      <c r="BE149" s="18">
        <v>360.53465802001955</v>
      </c>
      <c r="BF149" s="18">
        <v>352.05493552398684</v>
      </c>
      <c r="BG149" s="18">
        <v>333.73033076477054</v>
      </c>
      <c r="BH149" s="18">
        <v>316.57423652648924</v>
      </c>
      <c r="BI149" s="18">
        <v>318.1815853652954</v>
      </c>
      <c r="BJ149" s="18">
        <v>291.33689326477048</v>
      </c>
      <c r="BK149" s="18">
        <v>284.93233781433105</v>
      </c>
      <c r="BL149" s="18">
        <v>329.74249105072022</v>
      </c>
      <c r="BM149" s="18">
        <v>361.91844771575927</v>
      </c>
      <c r="BN149" s="18">
        <v>386.67141283416748</v>
      </c>
      <c r="BO149" s="18">
        <v>406.97079002380372</v>
      </c>
      <c r="BP149" s="18">
        <v>407.40548835754396</v>
      </c>
      <c r="BQ149" s="18">
        <v>401.9707241897583</v>
      </c>
      <c r="BR149" s="18">
        <v>395.87252756500249</v>
      </c>
      <c r="BS149" s="18">
        <v>392.37941595458989</v>
      </c>
      <c r="BT149" s="18">
        <v>393.81702544403072</v>
      </c>
      <c r="BU149" s="18">
        <v>392.82032426452639</v>
      </c>
      <c r="BV149" s="18">
        <v>393.70938585662839</v>
      </c>
      <c r="BW149" s="18">
        <v>397.59476096343997</v>
      </c>
      <c r="BX149" s="18">
        <v>491.48028608703618</v>
      </c>
      <c r="BY149" s="18">
        <v>513.83206040954587</v>
      </c>
      <c r="BZ149" s="18">
        <v>503.79466888427731</v>
      </c>
      <c r="CA149" s="18">
        <v>506.17205477142335</v>
      </c>
      <c r="CB149" s="18">
        <v>512.66458488464355</v>
      </c>
      <c r="CC149" s="18">
        <v>483.06473334503175</v>
      </c>
      <c r="CD149" s="18">
        <v>445.98082549285891</v>
      </c>
      <c r="CE149" s="18">
        <v>377.40405835723874</v>
      </c>
      <c r="CF149" s="18">
        <v>361.36161985015866</v>
      </c>
      <c r="CG149" s="18">
        <v>302.19503664398189</v>
      </c>
      <c r="CH149" s="18">
        <v>296.95174674224853</v>
      </c>
      <c r="CI149" s="18">
        <v>304.83117153930664</v>
      </c>
      <c r="CJ149" s="18">
        <v>236.12088991546631</v>
      </c>
      <c r="CK149" s="18">
        <v>210.40951847076414</v>
      </c>
      <c r="CL149" s="18">
        <v>201.62550714111327</v>
      </c>
      <c r="CM149" s="18">
        <v>205.90728572845458</v>
      </c>
      <c r="CN149" s="18">
        <v>225.1178470916748</v>
      </c>
      <c r="CO149" s="18">
        <v>223.87792184448242</v>
      </c>
      <c r="CP149" s="18">
        <v>202.25581972503662</v>
      </c>
      <c r="CQ149" s="18">
        <v>189.12689505004883</v>
      </c>
      <c r="CR149" s="18">
        <v>184.11233927154541</v>
      </c>
      <c r="CS149" s="18">
        <v>174.25710704803467</v>
      </c>
      <c r="CT149" s="18">
        <v>154.88094631958009</v>
      </c>
      <c r="CU149" s="18">
        <v>153.69380587005617</v>
      </c>
      <c r="CV149" s="18">
        <v>159.08199521636962</v>
      </c>
      <c r="CW149" s="18">
        <v>163.51488322448731</v>
      </c>
      <c r="CX149" s="18">
        <v>163.10502479553222</v>
      </c>
      <c r="CY149" s="18">
        <v>163.81917205810547</v>
      </c>
      <c r="CZ149" s="18">
        <v>163.80261212158203</v>
      </c>
      <c r="DA149" s="18">
        <v>162.76451110076903</v>
      </c>
      <c r="DB149" s="18">
        <v>166.34456237792969</v>
      </c>
      <c r="DC149" s="18">
        <v>167.29158374786377</v>
      </c>
      <c r="DD149" s="18">
        <v>164.34702003479003</v>
      </c>
      <c r="DE149" s="18">
        <v>161.34035655975342</v>
      </c>
      <c r="DF149" s="18">
        <v>164.24973040771485</v>
      </c>
      <c r="DG149" s="18">
        <v>170.6397959136963</v>
      </c>
      <c r="DH149" s="18">
        <v>180.959741355896</v>
      </c>
      <c r="DI149" s="18">
        <v>180.9949312210083</v>
      </c>
      <c r="DJ149" s="18">
        <v>179.14125332641601</v>
      </c>
      <c r="DK149" s="18">
        <v>175.07164892578123</v>
      </c>
      <c r="DL149" s="18">
        <v>181.42134958648683</v>
      </c>
      <c r="DM149" s="18">
        <v>186.35103569030764</v>
      </c>
      <c r="DN149" s="18">
        <v>171.04447936248778</v>
      </c>
      <c r="DO149" s="18">
        <v>159.2124047164917</v>
      </c>
      <c r="DP149" s="18">
        <v>152.72194459533691</v>
      </c>
      <c r="DQ149" s="18">
        <v>152.19099163055418</v>
      </c>
      <c r="DR149" s="18">
        <v>149.6738812789917</v>
      </c>
      <c r="DS149" s="18">
        <v>151.81942805480958</v>
      </c>
      <c r="DT149" s="18">
        <v>157.79653014373781</v>
      </c>
      <c r="DU149" s="18">
        <v>161.38072140502931</v>
      </c>
      <c r="DV149" s="18">
        <v>159.80649243927002</v>
      </c>
      <c r="DW149" s="18">
        <v>160.8704683609009</v>
      </c>
      <c r="DX149" s="18">
        <v>169.35226084899904</v>
      </c>
      <c r="DY149" s="18">
        <v>169.16906655120852</v>
      </c>
      <c r="DZ149" s="18">
        <v>174.30575186157228</v>
      </c>
      <c r="EA149" s="18">
        <v>173.82861869049071</v>
      </c>
      <c r="EB149" s="18">
        <v>172.33822440338133</v>
      </c>
      <c r="EC149" s="18">
        <v>170.15748776245115</v>
      </c>
      <c r="ED149" s="18">
        <v>166.10237330627442</v>
      </c>
      <c r="EE149" s="18">
        <v>164.81897822570801</v>
      </c>
      <c r="EF149" s="18">
        <v>163.2561342163086</v>
      </c>
      <c r="EG149" s="18">
        <v>166.92726514434813</v>
      </c>
      <c r="EH149" s="18">
        <v>166.90967021179199</v>
      </c>
      <c r="EI149" s="18">
        <v>168.30484486389162</v>
      </c>
      <c r="EJ149" s="18">
        <v>170.869565032959</v>
      </c>
      <c r="EK149" s="18">
        <v>170.90164990997314</v>
      </c>
      <c r="EL149" s="18">
        <v>172.91161220550538</v>
      </c>
      <c r="EM149" s="18">
        <v>175.77544622802733</v>
      </c>
      <c r="EN149" s="18">
        <v>175.75578130340574</v>
      </c>
      <c r="EO149" s="18">
        <v>176.78767234802245</v>
      </c>
      <c r="EP149" s="18">
        <v>184.10819928741455</v>
      </c>
      <c r="EQ149" s="18">
        <v>186.95133338928221</v>
      </c>
      <c r="ER149" s="18">
        <v>185.73831803894043</v>
      </c>
      <c r="ES149" s="18">
        <v>189.45809378051757</v>
      </c>
      <c r="ET149" s="18">
        <v>192.47924720001222</v>
      </c>
      <c r="EU149" s="18">
        <v>195.79019950866697</v>
      </c>
      <c r="EV149" s="18">
        <v>201.28809843444824</v>
      </c>
      <c r="EW149" s="18">
        <v>202.42762906646729</v>
      </c>
      <c r="EX149" s="18">
        <v>195.94234392547608</v>
      </c>
      <c r="EY149" s="18">
        <v>199.46340042877196</v>
      </c>
      <c r="EZ149" s="18">
        <v>199.88464381408693</v>
      </c>
      <c r="FA149" s="18">
        <v>200.32969210815432</v>
      </c>
      <c r="FB149" s="18">
        <v>200.19203763580322</v>
      </c>
      <c r="FC149" s="18">
        <v>207.17929585266114</v>
      </c>
      <c r="FD149" s="18">
        <v>221.06273263549804</v>
      </c>
      <c r="FE149" s="18">
        <v>220.84848845672607</v>
      </c>
      <c r="FF149" s="18">
        <v>221.94661924743653</v>
      </c>
      <c r="FG149" s="18">
        <v>216.09475167846682</v>
      </c>
      <c r="FH149" s="18">
        <v>211.64840872192383</v>
      </c>
      <c r="FI149" s="18">
        <v>209.57531166839601</v>
      </c>
      <c r="FJ149" s="18">
        <v>207.3438602218628</v>
      </c>
      <c r="FK149" s="18">
        <v>202.65636318969726</v>
      </c>
      <c r="FL149" s="18">
        <v>198.23072015380859</v>
      </c>
      <c r="FM149" s="18">
        <v>196.33978240203857</v>
      </c>
      <c r="FN149" s="18">
        <v>194.89078795623777</v>
      </c>
      <c r="FO149" s="18">
        <v>190.15568110656739</v>
      </c>
      <c r="FP149" s="18">
        <v>192.71108631134032</v>
      </c>
      <c r="FQ149" s="18">
        <v>189.79860747528076</v>
      </c>
      <c r="FR149" s="18">
        <v>196.1100132827759</v>
      </c>
      <c r="FS149" s="18">
        <v>206.04701019287111</v>
      </c>
      <c r="FT149" s="18">
        <v>207.94622791290283</v>
      </c>
      <c r="FU149" s="18">
        <v>201.22289368438723</v>
      </c>
      <c r="FV149" s="18">
        <v>191.58604562377931</v>
      </c>
      <c r="FW149" s="18">
        <v>180.79724697875977</v>
      </c>
      <c r="FX149" s="18">
        <v>182.87965899658204</v>
      </c>
      <c r="FY149" s="18">
        <v>189.7447876815796</v>
      </c>
      <c r="FZ149" s="18">
        <v>198.48739916992187</v>
      </c>
      <c r="GA149" s="18">
        <v>198.01751097106933</v>
      </c>
      <c r="GB149" s="18">
        <v>199.96537350463868</v>
      </c>
      <c r="GC149" s="18">
        <v>206.23020449066163</v>
      </c>
      <c r="GD149" s="18">
        <v>211.3110000152588</v>
      </c>
      <c r="GE149" s="18">
        <v>215.42717923736572</v>
      </c>
      <c r="GF149" s="18">
        <v>221.61956050109865</v>
      </c>
      <c r="GG149" s="18">
        <v>225.00917250823974</v>
      </c>
      <c r="GH149" s="18">
        <v>226.34017740631106</v>
      </c>
      <c r="GI149" s="18">
        <v>234.74538018798827</v>
      </c>
      <c r="GJ149" s="18">
        <v>239.80340579986571</v>
      </c>
      <c r="GK149" s="18">
        <v>242.27290633392332</v>
      </c>
      <c r="GL149" s="18">
        <v>236.49762847137453</v>
      </c>
      <c r="GM149" s="18">
        <v>237.26042054748535</v>
      </c>
      <c r="GN149" s="18">
        <v>238.85327944183348</v>
      </c>
      <c r="GO149" s="18">
        <v>231.58346730804442</v>
      </c>
      <c r="GP149" s="18">
        <v>225.83302935028075</v>
      </c>
      <c r="GQ149" s="18">
        <v>229.5652250442505</v>
      </c>
      <c r="GR149" s="18">
        <v>230.12515789794921</v>
      </c>
      <c r="GS149" s="18">
        <v>231.97676580047607</v>
      </c>
      <c r="GT149" s="18">
        <v>234.69259539031984</v>
      </c>
      <c r="GU149" s="18">
        <v>231.39923801422117</v>
      </c>
      <c r="GV149" s="18">
        <v>229.54866510772706</v>
      </c>
      <c r="GW149" s="18">
        <v>224.43267971801757</v>
      </c>
      <c r="GX149" s="18">
        <v>231.51722756195068</v>
      </c>
      <c r="GY149" s="18">
        <v>232.62570831298828</v>
      </c>
      <c r="GZ149" s="18">
        <v>222.5096570892334</v>
      </c>
      <c r="HA149" s="18">
        <v>218.16577873992918</v>
      </c>
      <c r="HB149" s="18">
        <v>213.82500537872315</v>
      </c>
      <c r="HC149" s="18">
        <v>218.03847422790528</v>
      </c>
      <c r="HD149" s="18">
        <v>247.34335189819336</v>
      </c>
      <c r="HE149" s="18">
        <v>243.71258581542969</v>
      </c>
      <c r="HF149" s="18">
        <v>233.15873126983644</v>
      </c>
      <c r="HG149" s="18">
        <v>233.77972888946533</v>
      </c>
      <c r="HH149" s="18">
        <v>230.0620231399536</v>
      </c>
      <c r="HI149" s="18">
        <v>238.81187960052489</v>
      </c>
      <c r="HJ149" s="18">
        <v>241.81957807159424</v>
      </c>
      <c r="HK149" s="18">
        <v>234.72261027526855</v>
      </c>
      <c r="HL149" s="18">
        <v>231.19948377990724</v>
      </c>
      <c r="HM149" s="18">
        <v>231.22639367675779</v>
      </c>
      <c r="HN149" s="18">
        <v>233.69278922271729</v>
      </c>
      <c r="HO149" s="18">
        <v>232.62053333282469</v>
      </c>
      <c r="HP149" s="18">
        <v>231.35266319274902</v>
      </c>
      <c r="HQ149" s="18">
        <v>231.13841901397706</v>
      </c>
      <c r="HR149" s="18">
        <v>228.53126400756835</v>
      </c>
      <c r="HS149" s="18">
        <v>241.58463397216798</v>
      </c>
      <c r="HT149" s="18">
        <v>255.29315642547607</v>
      </c>
      <c r="HU149" s="18">
        <v>260.88523999023437</v>
      </c>
      <c r="HV149" s="18">
        <v>276.43398538970945</v>
      </c>
      <c r="HW149" s="18">
        <v>279.46238378143306</v>
      </c>
      <c r="HX149" s="18">
        <v>268.44174602508548</v>
      </c>
      <c r="HY149" s="18">
        <v>264.465291267395</v>
      </c>
      <c r="HZ149" s="18">
        <v>256.30952252960208</v>
      </c>
      <c r="IA149" s="18">
        <v>254.81291826629638</v>
      </c>
      <c r="IB149" s="18">
        <v>254.07703608703613</v>
      </c>
      <c r="IC149" s="18">
        <v>261.4503478240967</v>
      </c>
      <c r="ID149" s="18">
        <v>268.98097895812992</v>
      </c>
      <c r="IE149" s="18">
        <v>278.6944167251587</v>
      </c>
      <c r="IF149" s="18">
        <v>263.34749555206298</v>
      </c>
      <c r="IG149" s="18">
        <v>247.85049995422364</v>
      </c>
      <c r="IH149" s="18">
        <v>243.25408257293699</v>
      </c>
      <c r="II149" s="18">
        <v>242.97463364410399</v>
      </c>
      <c r="IJ149" s="18">
        <v>230.94280476379393</v>
      </c>
      <c r="IK149" s="18">
        <v>227.29858373260498</v>
      </c>
      <c r="IL149" s="18">
        <v>226.08142839813235</v>
      </c>
      <c r="IM149" s="18">
        <v>231.00386952972414</v>
      </c>
      <c r="IN149" s="18">
        <v>238.12567723083498</v>
      </c>
      <c r="IO149" s="18">
        <v>247.36405181884766</v>
      </c>
      <c r="IP149" s="18">
        <v>247.99643439483643</v>
      </c>
      <c r="IQ149" s="18">
        <v>248.44976265716554</v>
      </c>
      <c r="IR149" s="18">
        <v>231.42614791107178</v>
      </c>
      <c r="IS149" s="18">
        <v>225.09507717895508</v>
      </c>
      <c r="IT149" s="18">
        <v>224.69556871032717</v>
      </c>
      <c r="IU149" s="18">
        <v>221.0461726989746</v>
      </c>
      <c r="IV149" s="18">
        <v>223.18136951446533</v>
      </c>
      <c r="IW149" s="18">
        <v>235.10659380340579</v>
      </c>
      <c r="IX149" s="18">
        <v>239.6336664505005</v>
      </c>
      <c r="IY149" s="18">
        <v>225.36624613952637</v>
      </c>
      <c r="IZ149" s="18">
        <v>218.19372363281249</v>
      </c>
      <c r="JA149" s="18">
        <v>221.33597158813478</v>
      </c>
      <c r="JB149" s="18">
        <v>229.17192655181884</v>
      </c>
      <c r="JC149" s="18">
        <v>243.23234765625</v>
      </c>
      <c r="JD149" s="18">
        <v>247.34852687835695</v>
      </c>
      <c r="JE149" s="18">
        <v>261.58075732421872</v>
      </c>
      <c r="JF149" s="18">
        <v>267.41399496459962</v>
      </c>
      <c r="JG149" s="18">
        <v>271.73510340118412</v>
      </c>
      <c r="JH149" s="18">
        <v>271.61400886535642</v>
      </c>
      <c r="JI149" s="18">
        <v>265.91325071716312</v>
      </c>
      <c r="JJ149" s="18">
        <v>266.67707778930668</v>
      </c>
      <c r="JK149" s="18">
        <v>266.83232719421386</v>
      </c>
      <c r="JL149" s="18">
        <v>277.8508949584961</v>
      </c>
      <c r="JM149" s="18">
        <v>295.3433629074097</v>
      </c>
      <c r="JN149" s="18">
        <v>303.900710105896</v>
      </c>
      <c r="JO149" s="18">
        <v>309.95543689727788</v>
      </c>
      <c r="JP149" s="18">
        <v>311.33715660095214</v>
      </c>
      <c r="JQ149" s="18">
        <v>312.1672234191895</v>
      </c>
      <c r="JR149" s="18">
        <v>304.09011437988278</v>
      </c>
      <c r="JS149" s="18">
        <v>312.8627407531738</v>
      </c>
      <c r="JT149" s="18">
        <v>322.12388525390628</v>
      </c>
      <c r="JU149" s="18">
        <v>322.40747416687009</v>
      </c>
      <c r="JV149" s="18">
        <v>328.65057023620608</v>
      </c>
      <c r="JW149" s="18">
        <v>340.50851978302001</v>
      </c>
      <c r="JX149" s="18">
        <v>361.40198469543458</v>
      </c>
      <c r="JY149" s="18">
        <v>354.79871000671386</v>
      </c>
      <c r="JZ149" s="18">
        <v>348.65600855255127</v>
      </c>
      <c r="KA149" s="18">
        <v>355.12783874511717</v>
      </c>
      <c r="KB149" s="18">
        <v>353.90550843048101</v>
      </c>
      <c r="KC149" s="18">
        <v>361.40612467956538</v>
      </c>
      <c r="KD149" s="18">
        <v>357.42863492584229</v>
      </c>
      <c r="KE149" s="18">
        <v>364.1933689956665</v>
      </c>
      <c r="KF149" s="18">
        <v>336.93881846618649</v>
      </c>
      <c r="KG149" s="18">
        <v>325.77224626922606</v>
      </c>
      <c r="KH149" s="18">
        <v>324.41743646240235</v>
      </c>
      <c r="KI149" s="18">
        <v>324.35637169647219</v>
      </c>
      <c r="KJ149" s="18">
        <v>322.91048223876953</v>
      </c>
      <c r="KK149" s="18">
        <v>326.57747318267826</v>
      </c>
      <c r="KL149" s="18">
        <v>326.01236534881588</v>
      </c>
      <c r="KM149" s="18">
        <v>328.3969962081909</v>
      </c>
      <c r="KN149" s="18">
        <v>312.48289720916745</v>
      </c>
      <c r="KO149" s="18">
        <v>321.10751914978027</v>
      </c>
      <c r="KP149" s="18">
        <v>312.02025398254398</v>
      </c>
      <c r="KQ149" s="18">
        <v>299.35397253417972</v>
      </c>
      <c r="KR149" s="18">
        <v>277.96267453002935</v>
      </c>
      <c r="KS149" s="18">
        <v>279.01733548736576</v>
      </c>
      <c r="KT149" s="18">
        <v>281.68555525970459</v>
      </c>
      <c r="KU149" s="18">
        <v>286.44860700225826</v>
      </c>
      <c r="KV149" s="18">
        <v>291.34931321716306</v>
      </c>
      <c r="KW149" s="18">
        <v>300.49143317413331</v>
      </c>
      <c r="KX149" s="18">
        <v>297.92981799316408</v>
      </c>
      <c r="KY149" s="18">
        <v>296.56672821807859</v>
      </c>
      <c r="KZ149" s="18">
        <v>295.44272252655026</v>
      </c>
      <c r="LA149" s="18">
        <v>297.76525362396239</v>
      </c>
      <c r="LB149" s="18">
        <v>296.39595387268071</v>
      </c>
      <c r="LC149" s="18">
        <v>299.54958678436276</v>
      </c>
      <c r="LD149" s="18">
        <v>301.55023411560057</v>
      </c>
      <c r="LE149" s="18">
        <v>325.86746590423581</v>
      </c>
      <c r="LF149" s="18">
        <v>336.17809638214106</v>
      </c>
      <c r="LG149" s="18">
        <v>344.28315031433107</v>
      </c>
      <c r="LH149" s="18">
        <v>343.75737232971193</v>
      </c>
      <c r="LI149" s="18">
        <v>343.21606940460202</v>
      </c>
      <c r="LJ149" s="18">
        <v>341.28787179565427</v>
      </c>
      <c r="LK149" s="18">
        <v>339.78816254425044</v>
      </c>
      <c r="LL149" s="18">
        <v>338.96534069824219</v>
      </c>
      <c r="LM149" s="18">
        <v>344.91346289825435</v>
      </c>
      <c r="LN149" s="18">
        <v>343.79670217895512</v>
      </c>
      <c r="LO149" s="18">
        <v>357.13780104064944</v>
      </c>
      <c r="LP149" s="18">
        <v>362.68744976806636</v>
      </c>
      <c r="LQ149" s="18">
        <v>369.70782785797121</v>
      </c>
      <c r="LR149" s="18">
        <v>371.71572016143796</v>
      </c>
      <c r="LS149" s="18">
        <v>382.64527826690676</v>
      </c>
      <c r="LT149" s="18">
        <v>378.22067022705079</v>
      </c>
      <c r="LU149" s="18">
        <v>374.8476181564331</v>
      </c>
      <c r="LV149" s="18">
        <v>367.00959320068364</v>
      </c>
      <c r="LW149" s="18">
        <v>352.79702767944337</v>
      </c>
      <c r="LX149" s="18">
        <v>356.71345266723631</v>
      </c>
      <c r="LY149" s="18">
        <v>358.79068970489499</v>
      </c>
      <c r="LZ149" s="18">
        <v>356.2953142700195</v>
      </c>
      <c r="MA149" s="18">
        <v>362.7474795379639</v>
      </c>
      <c r="MB149" s="18">
        <v>364.54009266662598</v>
      </c>
      <c r="MC149" s="18">
        <v>390.14278952789311</v>
      </c>
      <c r="MD149" s="18">
        <v>399.82517741394042</v>
      </c>
      <c r="ME149" s="18">
        <v>395.79490286254878</v>
      </c>
      <c r="MF149" s="18">
        <v>388.11937228393555</v>
      </c>
      <c r="MG149" s="18">
        <v>374.02479631042479</v>
      </c>
      <c r="MH149" s="18">
        <v>371.75505001068115</v>
      </c>
      <c r="MI149" s="18">
        <v>370.8132036209106</v>
      </c>
      <c r="MJ149" s="18">
        <v>358.04549256134038</v>
      </c>
      <c r="MK149" s="18">
        <v>356.59649811553953</v>
      </c>
      <c r="ML149" s="18">
        <v>372.49403717803955</v>
      </c>
      <c r="MM149" s="18">
        <v>392.83481420898437</v>
      </c>
      <c r="MN149" s="18">
        <v>405.05708235931394</v>
      </c>
      <c r="MO149" s="18">
        <v>404.32327017211912</v>
      </c>
      <c r="MP149" s="18">
        <v>398.27889334106447</v>
      </c>
      <c r="MQ149" s="18">
        <v>393.49514167785645</v>
      </c>
      <c r="MR149" s="18">
        <v>395.84975765228268</v>
      </c>
      <c r="MS149" s="18">
        <v>397.43226658630374</v>
      </c>
      <c r="MT149" s="18">
        <v>409.44132555389405</v>
      </c>
      <c r="MU149" s="18">
        <v>395.29085979461672</v>
      </c>
      <c r="MV149" s="18">
        <v>401.9707241897583</v>
      </c>
      <c r="MW149" s="18">
        <v>437.8964714813232</v>
      </c>
      <c r="MX149" s="18">
        <v>443.64173445892334</v>
      </c>
      <c r="MY149" s="18">
        <v>432.14499852752687</v>
      </c>
      <c r="MZ149" s="18">
        <v>404.71553366851805</v>
      </c>
      <c r="NA149" s="18">
        <v>411.77110162353517</v>
      </c>
      <c r="NB149" s="18">
        <v>438.92008255767826</v>
      </c>
      <c r="NC149" s="18">
        <v>436.23012786865235</v>
      </c>
      <c r="ND149" s="18">
        <v>433.23588434600828</v>
      </c>
      <c r="NE149" s="18">
        <v>441.38130312347414</v>
      </c>
      <c r="NF149" s="18">
        <v>451.31312505340577</v>
      </c>
      <c r="NG149" s="18">
        <v>449.80927581787114</v>
      </c>
      <c r="NH149" s="18">
        <v>446.18885969543453</v>
      </c>
      <c r="NI149" s="18"/>
      <c r="NJ149" s="18"/>
      <c r="NK149" s="18"/>
      <c r="NL149" s="18"/>
      <c r="NM149" s="18"/>
      <c r="NN149" s="18"/>
      <c r="NO149" s="18"/>
      <c r="NP149" s="18"/>
      <c r="NQ149" s="18"/>
      <c r="NR149" s="18"/>
      <c r="NS149" s="18"/>
      <c r="NT149" s="18"/>
      <c r="NU149" s="18"/>
      <c r="NV149" s="18"/>
      <c r="NW149" s="18"/>
      <c r="NX149" s="18"/>
      <c r="NY149" s="18"/>
      <c r="NZ149" s="18"/>
      <c r="OA149" s="18"/>
      <c r="OB149" s="18"/>
      <c r="OC149" s="18"/>
      <c r="OD149" s="18"/>
      <c r="OE149" s="18"/>
      <c r="OF149" s="18"/>
      <c r="OG149" s="18"/>
      <c r="OH149" s="18"/>
      <c r="OI149" s="18"/>
      <c r="OJ149" s="18"/>
      <c r="OK149" s="18"/>
      <c r="OL149" s="18"/>
      <c r="OM149" s="18"/>
      <c r="ON149" s="18"/>
      <c r="OO149" s="18"/>
      <c r="OP149" s="18"/>
      <c r="OQ149" s="18"/>
      <c r="OR149" s="18"/>
      <c r="OS149" s="18"/>
      <c r="OT149" s="18"/>
      <c r="OU149" s="18"/>
      <c r="OV149" s="18"/>
      <c r="OW149" s="18"/>
      <c r="OX149" s="18"/>
      <c r="OY149" s="18"/>
      <c r="OZ149" s="18"/>
      <c r="PA149" s="18"/>
      <c r="PB149" s="18"/>
      <c r="PC149" s="18"/>
      <c r="PD149" s="18"/>
      <c r="PE149" s="18"/>
      <c r="PF149" s="18"/>
      <c r="PG149" s="18"/>
      <c r="PH149" s="18"/>
      <c r="PI149" s="18"/>
      <c r="PJ149" s="18"/>
      <c r="PK149" s="18"/>
      <c r="PL149" s="18"/>
      <c r="PM149" s="18"/>
      <c r="PN149" s="18"/>
      <c r="PO149" s="18"/>
      <c r="PP149" s="18"/>
      <c r="PQ149" s="18"/>
      <c r="PR149" s="18"/>
      <c r="PS149" s="18"/>
      <c r="PT149" s="18"/>
      <c r="PU149" s="18"/>
      <c r="PV149" s="18"/>
      <c r="PW149" s="18"/>
      <c r="PX149" s="18"/>
      <c r="PY149" s="18"/>
      <c r="PZ149" s="18"/>
      <c r="QA149" s="18"/>
      <c r="QB149" s="18"/>
      <c r="QC149" s="18"/>
      <c r="QD149" s="18"/>
      <c r="QE149" s="18"/>
      <c r="QF149" s="18"/>
      <c r="QG149" s="18"/>
      <c r="QH149" s="18"/>
      <c r="QI149" s="18"/>
      <c r="QJ149" s="18"/>
      <c r="QK149" s="18"/>
      <c r="QL149" s="18"/>
      <c r="QM149" s="18"/>
      <c r="QN149" s="18"/>
      <c r="QO149" s="18"/>
      <c r="QP149" s="18"/>
      <c r="QQ149" s="18"/>
      <c r="QR149" s="18"/>
      <c r="QS149" s="18"/>
      <c r="QT149" s="18"/>
      <c r="QU149" s="18"/>
      <c r="QV149" s="18"/>
      <c r="QW149" s="18"/>
      <c r="QX149" s="18"/>
      <c r="QY149" s="18"/>
      <c r="QZ149" s="18"/>
      <c r="RA149" s="18"/>
      <c r="RB149" s="18"/>
      <c r="RC149" s="18"/>
      <c r="RD149" s="18"/>
      <c r="RE149" s="18"/>
      <c r="RF149" s="18"/>
      <c r="RG149" s="18"/>
      <c r="RH149" s="18"/>
      <c r="RI149" s="18"/>
      <c r="RJ149" s="18"/>
      <c r="RK149" s="18"/>
      <c r="RL149" s="18"/>
      <c r="RM149" s="18"/>
      <c r="RN149" s="18"/>
      <c r="RO149" s="18"/>
      <c r="RP149" s="18"/>
      <c r="RQ149" s="18"/>
      <c r="RR149" s="18"/>
      <c r="RS149" s="18"/>
      <c r="RT149" s="18"/>
      <c r="RU149" s="18"/>
      <c r="RV149" s="18"/>
      <c r="RW149" s="18"/>
      <c r="RX149" s="18"/>
      <c r="RY149" s="18"/>
      <c r="RZ149" s="18"/>
      <c r="SA149" s="18"/>
      <c r="SB149" s="18"/>
      <c r="SC149" s="18"/>
      <c r="SD149" s="18"/>
      <c r="SE149" s="18"/>
      <c r="SF149" s="18"/>
      <c r="SG149" s="18"/>
      <c r="SH149" s="18"/>
      <c r="SI149" s="18"/>
      <c r="SJ149" s="18"/>
      <c r="SK149" s="18"/>
      <c r="SL149" s="18"/>
      <c r="SM149" s="18"/>
      <c r="SN149" s="18"/>
      <c r="SO149" s="18"/>
    </row>
    <row r="150" spans="1:516" x14ac:dyDescent="0.25">
      <c r="A150" s="5" t="s">
        <v>51</v>
      </c>
      <c r="B150" s="5" t="str">
        <f ca="1">_xlfn.XLOOKUP(A150,bonds[worksheet get],bonds[unique lookup],"-")</f>
        <v>EDPPL 1.7 07/20/80 nc-25</v>
      </c>
      <c r="C150" s="5" t="str">
        <f ca="1">_xlfn.XLOOKUP(A150,bonds[worksheet get],bonds[ID_ISIN],"-")</f>
        <v>PTEDPLOM0017</v>
      </c>
      <c r="D150" s="18">
        <f ca="1">_xll.BDH(A150,"blp_i_sprd_mid","-2AY",,"Dates=H","Fill=C","Sort=R","Dir=H","factor="&amp;_xlfn.XLOOKUP(A150,bonds[worksheet get],bonds[yas/blp factor]),"cols=122;rows=1")</f>
        <v>336.42969924902917</v>
      </c>
      <c r="E150" s="18">
        <v>336.4197190346718</v>
      </c>
      <c r="F150" s="18">
        <v>335.79429226827619</v>
      </c>
      <c r="G150" s="18">
        <v>340.40681467044351</v>
      </c>
      <c r="H150" s="18">
        <v>334.68316173648833</v>
      </c>
      <c r="I150" s="18">
        <v>339.90780395257474</v>
      </c>
      <c r="J150" s="18">
        <v>338.85655470693115</v>
      </c>
      <c r="K150" s="18">
        <v>341.66764841759209</v>
      </c>
      <c r="L150" s="18">
        <v>339.78138790404796</v>
      </c>
      <c r="M150" s="18">
        <v>338.61037608611582</v>
      </c>
      <c r="N150" s="18">
        <v>334.64490424811839</v>
      </c>
      <c r="O150" s="18">
        <v>339.29734750771524</v>
      </c>
      <c r="P150" s="18">
        <v>335.32688556253908</v>
      </c>
      <c r="Q150" s="18">
        <v>337.45599795877934</v>
      </c>
      <c r="R150" s="18">
        <v>333.68181356263159</v>
      </c>
      <c r="S150" s="18">
        <v>332.78692100858689</v>
      </c>
      <c r="T150" s="18">
        <v>338.35754398906232</v>
      </c>
      <c r="U150" s="18">
        <v>338.96301032674313</v>
      </c>
      <c r="V150" s="18">
        <v>341.77909414458276</v>
      </c>
      <c r="W150" s="18">
        <v>335.18716256153584</v>
      </c>
      <c r="X150" s="18">
        <v>330.85075942325591</v>
      </c>
      <c r="Y150" s="18">
        <v>332.41099960112575</v>
      </c>
      <c r="Z150" s="18">
        <v>333.19444642817973</v>
      </c>
      <c r="AA150" s="18">
        <v>339.30732772207261</v>
      </c>
      <c r="AB150" s="18">
        <v>337.91508781921863</v>
      </c>
      <c r="AC150" s="18">
        <v>344.87296059536936</v>
      </c>
      <c r="AD150" s="18">
        <v>344.69830684411528</v>
      </c>
      <c r="AE150" s="18">
        <v>348.82678884994988</v>
      </c>
      <c r="AF150" s="18">
        <v>347.98179736769202</v>
      </c>
      <c r="AG150" s="18">
        <v>345.92753657913204</v>
      </c>
      <c r="AH150" s="18">
        <v>344.39058356809619</v>
      </c>
      <c r="AI150" s="18">
        <v>353.06505321371554</v>
      </c>
      <c r="AJ150" s="18">
        <v>354.45895648562907</v>
      </c>
      <c r="AK150" s="18">
        <v>357.0388418970108</v>
      </c>
      <c r="AL150" s="18">
        <v>355.92105788898471</v>
      </c>
      <c r="AM150" s="18">
        <v>358.74046844494342</v>
      </c>
      <c r="AN150" s="18">
        <v>357.37151570892337</v>
      </c>
      <c r="AO150" s="18">
        <v>362.17033544576168</v>
      </c>
      <c r="AP150" s="18">
        <v>364.06657617366312</v>
      </c>
      <c r="AQ150" s="18">
        <v>359.829975178957</v>
      </c>
      <c r="AR150" s="18">
        <v>359.67694522547725</v>
      </c>
      <c r="AS150" s="18">
        <v>358.77373582613467</v>
      </c>
      <c r="AT150" s="18">
        <v>357.51290207898614</v>
      </c>
      <c r="AU150" s="18">
        <v>356.8874753125906</v>
      </c>
      <c r="AV150" s="18">
        <v>353.24636044120786</v>
      </c>
      <c r="AW150" s="18">
        <v>357.4929416502714</v>
      </c>
      <c r="AX150" s="18">
        <v>357.05214884948731</v>
      </c>
      <c r="AY150" s="18">
        <v>395.2464291951656</v>
      </c>
      <c r="AZ150" s="18">
        <v>351.0174459013939</v>
      </c>
      <c r="BA150" s="18">
        <v>351.68778363239767</v>
      </c>
      <c r="BB150" s="18">
        <v>345.93419005537032</v>
      </c>
      <c r="BC150" s="18">
        <v>354.87479875051974</v>
      </c>
      <c r="BD150" s="18">
        <v>354.11297572124005</v>
      </c>
      <c r="BE150" s="18">
        <v>340.49164649248121</v>
      </c>
      <c r="BF150" s="18">
        <v>344.00634531533717</v>
      </c>
      <c r="BG150" s="18">
        <v>338.58875228834154</v>
      </c>
      <c r="BH150" s="18">
        <v>340.27041840755942</v>
      </c>
      <c r="BI150" s="18">
        <v>341.08047913956642</v>
      </c>
      <c r="BJ150" s="18">
        <v>339.97433871495724</v>
      </c>
      <c r="BK150" s="18">
        <v>339.54352612853052</v>
      </c>
      <c r="BL150" s="18">
        <v>349.46053246164325</v>
      </c>
      <c r="BM150" s="18">
        <v>348.82013537371159</v>
      </c>
      <c r="BN150" s="18">
        <v>346.90559758615495</v>
      </c>
      <c r="BO150" s="18">
        <v>360.87623431742196</v>
      </c>
      <c r="BP150" s="18">
        <v>363.3446740018129</v>
      </c>
      <c r="BQ150" s="18">
        <v>361.66799798977377</v>
      </c>
      <c r="BR150" s="18">
        <v>358.80034973108769</v>
      </c>
      <c r="BS150" s="18">
        <v>358.23480425083636</v>
      </c>
      <c r="BT150" s="18">
        <v>362.54792022228241</v>
      </c>
      <c r="BU150" s="18">
        <v>366.41192654764649</v>
      </c>
      <c r="BV150" s="18">
        <v>367.1887198984623</v>
      </c>
      <c r="BW150" s="18">
        <v>357.65927855622766</v>
      </c>
      <c r="BX150" s="18">
        <v>368.70737584984306</v>
      </c>
      <c r="BY150" s="18">
        <v>376.09772458148001</v>
      </c>
      <c r="BZ150" s="18">
        <v>384.08355943644051</v>
      </c>
      <c r="CA150" s="18">
        <v>363.21160447704796</v>
      </c>
      <c r="CB150" s="18">
        <v>361.94744399178029</v>
      </c>
      <c r="CC150" s="18">
        <v>361.69461189472673</v>
      </c>
      <c r="CD150" s="18">
        <v>357.64597160375121</v>
      </c>
      <c r="CE150" s="18">
        <v>333.98121999335291</v>
      </c>
      <c r="CF150" s="18">
        <v>338.26605869078634</v>
      </c>
      <c r="CG150" s="18">
        <v>342.20325325477125</v>
      </c>
      <c r="CH150" s="18">
        <v>328.48711198961735</v>
      </c>
      <c r="CI150" s="18">
        <v>341.55453932154177</v>
      </c>
      <c r="CJ150" s="18">
        <v>323.42880667948725</v>
      </c>
      <c r="CK150" s="18">
        <v>320.31664316904545</v>
      </c>
      <c r="CL150" s="18">
        <v>312.76494763863087</v>
      </c>
      <c r="CM150" s="18">
        <v>317.44234143412109</v>
      </c>
      <c r="CN150" s="18">
        <v>324.15403558945656</v>
      </c>
      <c r="CO150" s="18">
        <v>321.17161486566067</v>
      </c>
      <c r="CP150" s="18">
        <v>318.32725377380848</v>
      </c>
      <c r="CQ150" s="18">
        <v>311.56066843950748</v>
      </c>
      <c r="CR150" s="18">
        <v>314.32352444744106</v>
      </c>
      <c r="CS150" s="18">
        <v>313.31219605922701</v>
      </c>
      <c r="CT150" s="18">
        <v>304.71923149752615</v>
      </c>
      <c r="CU150" s="18">
        <v>306.89325485837458</v>
      </c>
      <c r="CV150" s="18">
        <v>308.09753405749797</v>
      </c>
      <c r="CW150" s="18">
        <v>308.60486162066462</v>
      </c>
      <c r="CX150" s="18">
        <v>308.11749448621271</v>
      </c>
      <c r="CY150" s="18">
        <v>308.91591163480285</v>
      </c>
      <c r="CZ150" s="18">
        <v>309.09056538605688</v>
      </c>
      <c r="DA150" s="18">
        <v>307.23923562276366</v>
      </c>
      <c r="DB150" s="18">
        <v>307.275829742074</v>
      </c>
      <c r="DC150" s="18">
        <v>311.24961842536925</v>
      </c>
      <c r="DD150" s="18">
        <v>310.43955769336225</v>
      </c>
      <c r="DE150" s="18">
        <v>307.88961292505263</v>
      </c>
      <c r="DF150" s="18">
        <v>303.80271514570711</v>
      </c>
      <c r="DG150" s="18">
        <v>304.5179638413191</v>
      </c>
      <c r="DH150" s="18">
        <v>309.41658572173117</v>
      </c>
      <c r="DI150" s="18">
        <v>315.57770471835136</v>
      </c>
      <c r="DJ150" s="18">
        <v>311.28454917562004</v>
      </c>
      <c r="DK150" s="18">
        <v>310.99345959019661</v>
      </c>
      <c r="DL150" s="18">
        <v>305.61079731345177</v>
      </c>
      <c r="DM150" s="18">
        <v>316.04511142408847</v>
      </c>
      <c r="DN150" s="18">
        <v>310.33975554978849</v>
      </c>
      <c r="DO150" s="18">
        <v>309.50308091282841</v>
      </c>
      <c r="DP150" s="18">
        <v>300.02187727332114</v>
      </c>
      <c r="DQ150" s="18">
        <v>300.22480829858779</v>
      </c>
      <c r="DR150" s="18">
        <v>291.87968572676181</v>
      </c>
      <c r="DS150" s="18">
        <v>292.18408226466175</v>
      </c>
      <c r="DT150" s="18">
        <v>301.28271102046966</v>
      </c>
      <c r="DU150" s="18">
        <v>307.49872119605544</v>
      </c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  <c r="GQ150" s="18"/>
      <c r="GR150" s="18"/>
      <c r="GS150" s="18"/>
      <c r="GT150" s="18"/>
      <c r="GU150" s="18"/>
      <c r="GV150" s="18"/>
      <c r="GW150" s="18"/>
      <c r="GX150" s="18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  <c r="IW150" s="18"/>
      <c r="IX150" s="18"/>
      <c r="IY150" s="18"/>
      <c r="IZ150" s="18"/>
      <c r="JA150" s="18"/>
      <c r="JB150" s="18"/>
      <c r="JC150" s="18"/>
      <c r="JD150" s="18"/>
      <c r="JE150" s="18"/>
      <c r="JF150" s="18"/>
      <c r="JG150" s="18"/>
      <c r="JH150" s="18"/>
      <c r="JI150" s="18"/>
      <c r="JJ150" s="18"/>
      <c r="JK150" s="18"/>
      <c r="JL150" s="18"/>
      <c r="JM150" s="18"/>
      <c r="JN150" s="18"/>
      <c r="JO150" s="18"/>
      <c r="JP150" s="18"/>
      <c r="JQ150" s="18"/>
      <c r="JR150" s="18"/>
      <c r="JS150" s="18"/>
      <c r="JT150" s="18"/>
      <c r="JU150" s="18"/>
      <c r="JV150" s="18"/>
      <c r="JW150" s="18"/>
      <c r="JX150" s="18"/>
      <c r="JY150" s="18"/>
      <c r="JZ150" s="18"/>
      <c r="KA150" s="18"/>
      <c r="KB150" s="18"/>
      <c r="KC150" s="18"/>
      <c r="KD150" s="18"/>
      <c r="KE150" s="18"/>
      <c r="KF150" s="18"/>
      <c r="KG150" s="18"/>
      <c r="KH150" s="18"/>
      <c r="KI150" s="18"/>
      <c r="KJ150" s="18"/>
      <c r="KK150" s="18"/>
      <c r="KL150" s="18"/>
      <c r="KM150" s="18"/>
      <c r="KN150" s="18"/>
      <c r="KO150" s="18"/>
      <c r="KP150" s="18"/>
      <c r="KQ150" s="18"/>
      <c r="KR150" s="18"/>
      <c r="KS150" s="18"/>
      <c r="KT150" s="18"/>
      <c r="KU150" s="18"/>
      <c r="KV150" s="18"/>
      <c r="KW150" s="18"/>
      <c r="KX150" s="18"/>
      <c r="KY150" s="18"/>
      <c r="KZ150" s="18"/>
      <c r="LA150" s="18"/>
      <c r="LB150" s="18"/>
      <c r="LC150" s="18"/>
      <c r="LD150" s="18"/>
      <c r="LE150" s="18"/>
      <c r="LF150" s="18"/>
      <c r="LG150" s="18"/>
      <c r="LH150" s="18"/>
      <c r="LI150" s="18"/>
      <c r="LJ150" s="18"/>
      <c r="LK150" s="18"/>
      <c r="LL150" s="18"/>
      <c r="LM150" s="18"/>
      <c r="LN150" s="18"/>
      <c r="LO150" s="18"/>
      <c r="LP150" s="18"/>
      <c r="LQ150" s="18"/>
      <c r="LR150" s="18"/>
      <c r="LS150" s="18"/>
      <c r="LT150" s="18"/>
      <c r="LU150" s="18"/>
      <c r="LV150" s="18"/>
      <c r="LW150" s="18"/>
      <c r="LX150" s="18"/>
      <c r="LY150" s="18"/>
      <c r="LZ150" s="18"/>
      <c r="MA150" s="18"/>
      <c r="MB150" s="18"/>
      <c r="MC150" s="18"/>
      <c r="MD150" s="18"/>
      <c r="ME150" s="18"/>
      <c r="MF150" s="18"/>
      <c r="MG150" s="18"/>
      <c r="MH150" s="18"/>
      <c r="MI150" s="18"/>
      <c r="MJ150" s="18"/>
      <c r="MK150" s="18"/>
      <c r="ML150" s="18"/>
      <c r="MM150" s="18"/>
      <c r="MN150" s="18"/>
      <c r="MO150" s="18"/>
      <c r="MP150" s="18"/>
      <c r="MQ150" s="18"/>
      <c r="MR150" s="18"/>
      <c r="MS150" s="18"/>
      <c r="MT150" s="18"/>
      <c r="MU150" s="18"/>
      <c r="MV150" s="18"/>
      <c r="MW150" s="18"/>
      <c r="MX150" s="18"/>
      <c r="MY150" s="18"/>
      <c r="MZ150" s="18"/>
      <c r="NA150" s="18"/>
      <c r="NB150" s="18"/>
      <c r="NC150" s="18"/>
      <c r="ND150" s="18"/>
      <c r="NE150" s="18"/>
      <c r="NF150" s="18"/>
      <c r="NG150" s="18"/>
      <c r="NH150" s="18"/>
      <c r="NI150" s="18"/>
      <c r="NJ150" s="18"/>
      <c r="NK150" s="18"/>
      <c r="NL150" s="18"/>
      <c r="NM150" s="18"/>
      <c r="NN150" s="18"/>
      <c r="NO150" s="18"/>
      <c r="NP150" s="18"/>
      <c r="NQ150" s="18"/>
      <c r="NR150" s="18"/>
      <c r="NS150" s="18"/>
      <c r="NT150" s="18"/>
      <c r="NU150" s="18"/>
      <c r="NV150" s="18"/>
      <c r="NW150" s="18"/>
      <c r="NX150" s="18"/>
      <c r="NY150" s="18"/>
      <c r="NZ150" s="18"/>
      <c r="OA150" s="18"/>
      <c r="OB150" s="18"/>
      <c r="OC150" s="18"/>
      <c r="OD150" s="18"/>
      <c r="OE150" s="18"/>
      <c r="OF150" s="18"/>
      <c r="OG150" s="18"/>
      <c r="OH150" s="18"/>
      <c r="OI150" s="18"/>
      <c r="OJ150" s="18"/>
      <c r="OK150" s="18"/>
      <c r="OL150" s="18"/>
      <c r="OM150" s="18"/>
      <c r="ON150" s="18"/>
      <c r="OO150" s="18"/>
      <c r="OP150" s="18"/>
      <c r="OQ150" s="18"/>
      <c r="OR150" s="18"/>
      <c r="OS150" s="18"/>
      <c r="OT150" s="18"/>
      <c r="OU150" s="18"/>
      <c r="OV150" s="18"/>
      <c r="OW150" s="18"/>
      <c r="OX150" s="18"/>
      <c r="OY150" s="18"/>
      <c r="OZ150" s="18"/>
      <c r="PA150" s="18"/>
      <c r="PB150" s="18"/>
      <c r="PC150" s="18"/>
      <c r="PD150" s="18"/>
      <c r="PE150" s="18"/>
      <c r="PF150" s="18"/>
      <c r="PG150" s="18"/>
      <c r="PH150" s="18"/>
      <c r="PI150" s="18"/>
      <c r="PJ150" s="18"/>
      <c r="PK150" s="18"/>
      <c r="PL150" s="18"/>
      <c r="PM150" s="18"/>
      <c r="PN150" s="18"/>
      <c r="PO150" s="18"/>
      <c r="PP150" s="18"/>
      <c r="PQ150" s="18"/>
      <c r="PR150" s="18"/>
      <c r="PS150" s="18"/>
      <c r="PT150" s="18"/>
      <c r="PU150" s="18"/>
      <c r="PV150" s="18"/>
      <c r="PW150" s="18"/>
      <c r="PX150" s="18"/>
      <c r="PY150" s="18"/>
      <c r="PZ150" s="18"/>
      <c r="QA150" s="18"/>
      <c r="QB150" s="18"/>
      <c r="QC150" s="18"/>
      <c r="QD150" s="18"/>
      <c r="QE150" s="18"/>
      <c r="QF150" s="18"/>
      <c r="QG150" s="18"/>
      <c r="QH150" s="18"/>
      <c r="QI150" s="18"/>
      <c r="QJ150" s="18"/>
      <c r="QK150" s="18"/>
      <c r="QL150" s="18"/>
      <c r="QM150" s="18"/>
      <c r="QN150" s="18"/>
      <c r="QO150" s="18"/>
      <c r="QP150" s="18"/>
      <c r="QQ150" s="18"/>
      <c r="QR150" s="18"/>
      <c r="QS150" s="18"/>
      <c r="QT150" s="18"/>
      <c r="QU150" s="18"/>
      <c r="QV150" s="18"/>
      <c r="QW150" s="18"/>
      <c r="QX150" s="18"/>
      <c r="QY150" s="18"/>
      <c r="QZ150" s="18"/>
      <c r="RA150" s="18"/>
      <c r="RB150" s="18"/>
      <c r="RC150" s="18"/>
      <c r="RD150" s="18"/>
      <c r="RE150" s="18"/>
      <c r="RF150" s="18"/>
      <c r="RG150" s="18"/>
      <c r="RH150" s="18"/>
      <c r="RI150" s="18"/>
      <c r="RJ150" s="18"/>
      <c r="RK150" s="18"/>
      <c r="RL150" s="18"/>
      <c r="RM150" s="18"/>
      <c r="RN150" s="18"/>
      <c r="RO150" s="18"/>
      <c r="RP150" s="18"/>
      <c r="RQ150" s="18"/>
      <c r="RR150" s="18"/>
      <c r="RS150" s="18"/>
      <c r="RT150" s="18"/>
      <c r="RU150" s="18"/>
      <c r="RV150" s="18"/>
      <c r="RW150" s="18"/>
      <c r="RX150" s="18"/>
      <c r="RY150" s="18"/>
      <c r="RZ150" s="18"/>
      <c r="SA150" s="18"/>
      <c r="SB150" s="18"/>
      <c r="SC150" s="18"/>
      <c r="SD150" s="18"/>
      <c r="SE150" s="18"/>
      <c r="SF150" s="18"/>
      <c r="SG150" s="18"/>
      <c r="SH150" s="18"/>
      <c r="SI150" s="18"/>
      <c r="SJ150" s="18"/>
      <c r="SK150" s="18"/>
      <c r="SL150" s="18"/>
      <c r="SM150" s="18"/>
      <c r="SN150" s="18"/>
      <c r="SO150" s="18"/>
    </row>
    <row r="151" spans="1:516" x14ac:dyDescent="0.25">
      <c r="A151" s="5" t="s">
        <v>364</v>
      </c>
      <c r="B151" s="5" t="str">
        <f ca="1">_xlfn.XLOOKUP(A151,bonds[worksheet get],bonds[unique lookup],"-")</f>
        <v>ELIASO 2 3/4 PERP nc-23</v>
      </c>
      <c r="C151" s="5" t="str">
        <f ca="1">_xlfn.XLOOKUP(A151,bonds[worksheet get],bonds[ID_ISIN],"-")</f>
        <v>BE0002597756</v>
      </c>
      <c r="D151" s="18">
        <f ca="1">_xll.BDH(A151,"blp_i_sprd_mid","-2AY",,"Dates=H","Fill=C","Sort=R","Dir=H","factor="&amp;_xlfn.XLOOKUP(A151,bonds[worksheet get],bonds[yas/blp factor]),"cols=472;rows=1")</f>
        <v>247.83515618383882</v>
      </c>
      <c r="E151" s="18">
        <v>247.31359059762957</v>
      </c>
      <c r="F151" s="18">
        <v>251.95989611220361</v>
      </c>
      <c r="G151" s="18">
        <v>254.41521948587894</v>
      </c>
      <c r="H151" s="18">
        <v>257.55681336772443</v>
      </c>
      <c r="I151" s="18">
        <v>258.6101115106344</v>
      </c>
      <c r="J151" s="18">
        <v>259.43668621158599</v>
      </c>
      <c r="K151" s="18">
        <v>257.59951464378832</v>
      </c>
      <c r="L151" s="18">
        <v>251.35089457976818</v>
      </c>
      <c r="M151" s="18">
        <v>248.09644732546806</v>
      </c>
      <c r="N151" s="18">
        <v>243.3799897145033</v>
      </c>
      <c r="O151" s="18">
        <v>244.03575931119917</v>
      </c>
      <c r="P151" s="18">
        <v>238.1663672465086</v>
      </c>
      <c r="Q151" s="18">
        <v>237.38859400391578</v>
      </c>
      <c r="R151" s="18">
        <v>228.55044655573369</v>
      </c>
      <c r="S151" s="18">
        <v>222.66173724710941</v>
      </c>
      <c r="T151" s="18">
        <v>229.51630875241759</v>
      </c>
      <c r="U151" s="18">
        <v>221.40611639142037</v>
      </c>
      <c r="V151" s="18">
        <v>214.18248385727404</v>
      </c>
      <c r="W151" s="18">
        <v>206.06924140512945</v>
      </c>
      <c r="X151" s="18">
        <v>200.8098675699234</v>
      </c>
      <c r="Y151" s="18">
        <v>194.85202286195755</v>
      </c>
      <c r="Z151" s="18">
        <v>203.10150271868704</v>
      </c>
      <c r="AA151" s="18">
        <v>214.08894772875308</v>
      </c>
      <c r="AB151" s="18">
        <v>218.3316245148182</v>
      </c>
      <c r="AC151" s="18">
        <v>227.35277743184565</v>
      </c>
      <c r="AD151" s="18">
        <v>228.59518122589589</v>
      </c>
      <c r="AE151" s="18">
        <v>228.80665421211719</v>
      </c>
      <c r="AF151" s="18">
        <v>225.71792857682703</v>
      </c>
      <c r="AG151" s="18">
        <v>224.90355424046518</v>
      </c>
      <c r="AH151" s="18">
        <v>235.72832772266864</v>
      </c>
      <c r="AI151" s="18">
        <v>248.6434303379059</v>
      </c>
      <c r="AJ151" s="18">
        <v>247.49964615762235</v>
      </c>
      <c r="AK151" s="18">
        <v>250.73579286503792</v>
      </c>
      <c r="AL151" s="18">
        <v>257.41142568969724</v>
      </c>
      <c r="AM151" s="18">
        <v>259.31264917159081</v>
      </c>
      <c r="AN151" s="18">
        <v>267.96575775682925</v>
      </c>
      <c r="AO151" s="18">
        <v>271.9989949507713</v>
      </c>
      <c r="AP151" s="18">
        <v>273.81684927463533</v>
      </c>
      <c r="AQ151" s="18">
        <v>267.91187281322482</v>
      </c>
      <c r="AR151" s="18">
        <v>267.72988404142859</v>
      </c>
      <c r="AS151" s="18">
        <v>267.89458896338942</v>
      </c>
      <c r="AT151" s="18">
        <v>266.58609986114504</v>
      </c>
      <c r="AU151" s="18">
        <v>268.29211750960354</v>
      </c>
      <c r="AV151" s="18">
        <v>267.78986916732788</v>
      </c>
      <c r="AW151" s="18">
        <v>267.56619581651688</v>
      </c>
      <c r="AX151" s="18">
        <v>267.91085611617569</v>
      </c>
      <c r="AY151" s="18">
        <v>258.82260119390486</v>
      </c>
      <c r="AZ151" s="18">
        <v>249.22091426181791</v>
      </c>
      <c r="BA151" s="18">
        <v>245.29443025803565</v>
      </c>
      <c r="BB151" s="18">
        <v>239.76868179595471</v>
      </c>
      <c r="BC151" s="18">
        <v>245.42660087442397</v>
      </c>
      <c r="BD151" s="18">
        <v>247.15498585796357</v>
      </c>
      <c r="BE151" s="18">
        <v>251.07943646764755</v>
      </c>
      <c r="BF151" s="18">
        <v>256.70685463464264</v>
      </c>
      <c r="BG151" s="18">
        <v>255.13910778486729</v>
      </c>
      <c r="BH151" s="18">
        <v>254.50672222030164</v>
      </c>
      <c r="BI151" s="18">
        <v>254.51383909964562</v>
      </c>
      <c r="BJ151" s="18">
        <v>248.74103325462343</v>
      </c>
      <c r="BK151" s="18">
        <v>249.26666562902926</v>
      </c>
      <c r="BL151" s="18">
        <v>278.99895413410661</v>
      </c>
      <c r="BM151" s="18">
        <v>314.46846408748627</v>
      </c>
      <c r="BN151" s="18">
        <v>335.42869045257572</v>
      </c>
      <c r="BO151" s="18">
        <v>357.42493111073969</v>
      </c>
      <c r="BP151" s="18">
        <v>362.09157056629658</v>
      </c>
      <c r="BQ151" s="18">
        <v>361.29753017091747</v>
      </c>
      <c r="BR151" s="18">
        <v>361.42970078730588</v>
      </c>
      <c r="BS151" s="18">
        <v>359.63421379852298</v>
      </c>
      <c r="BT151" s="18">
        <v>358.66936829888823</v>
      </c>
      <c r="BU151" s="18">
        <v>360.0124251008034</v>
      </c>
      <c r="BV151" s="18">
        <v>363.35634169542789</v>
      </c>
      <c r="BW151" s="18">
        <v>367.46481447100638</v>
      </c>
      <c r="BX151" s="18">
        <v>388.87340423476701</v>
      </c>
      <c r="BY151" s="18">
        <v>390.36388210880756</v>
      </c>
      <c r="BZ151" s="18">
        <v>372.16093814098832</v>
      </c>
      <c r="CA151" s="18">
        <v>368.10228352081776</v>
      </c>
      <c r="CB151" s="18">
        <v>367.07846959233285</v>
      </c>
      <c r="CC151" s="18">
        <v>336.56230766236786</v>
      </c>
      <c r="CD151" s="18">
        <v>324.26535685300826</v>
      </c>
      <c r="CE151" s="18">
        <v>282.84206897985933</v>
      </c>
      <c r="CF151" s="18">
        <v>284.1210738676786</v>
      </c>
      <c r="CG151" s="18">
        <v>262.57929679048061</v>
      </c>
      <c r="CH151" s="18">
        <v>260.95156481480598</v>
      </c>
      <c r="CI151" s="18">
        <v>264.7265609582663</v>
      </c>
      <c r="CJ151" s="18">
        <v>213.15460314059257</v>
      </c>
      <c r="CK151" s="18">
        <v>187.64465748059749</v>
      </c>
      <c r="CL151" s="18">
        <v>181.26183340609074</v>
      </c>
      <c r="CM151" s="18">
        <v>187.25932929897309</v>
      </c>
      <c r="CN151" s="18">
        <v>195.21396701145173</v>
      </c>
      <c r="CO151" s="18">
        <v>192.00933791255952</v>
      </c>
      <c r="CP151" s="18">
        <v>166.28588587224485</v>
      </c>
      <c r="CQ151" s="18">
        <v>148.60247409653664</v>
      </c>
      <c r="CR151" s="18">
        <v>140.34079387521743</v>
      </c>
      <c r="CS151" s="18">
        <v>134.17655966627598</v>
      </c>
      <c r="CT151" s="18">
        <v>124.18141097617149</v>
      </c>
      <c r="CU151" s="18">
        <v>126.248356077075</v>
      </c>
      <c r="CV151" s="18">
        <v>128.55320828747747</v>
      </c>
      <c r="CW151" s="18">
        <v>133.76581405842302</v>
      </c>
      <c r="CX151" s="18">
        <v>135.17292277443408</v>
      </c>
      <c r="CY151" s="18">
        <v>136.0818499363661</v>
      </c>
      <c r="CZ151" s="18">
        <v>137.01009434223175</v>
      </c>
      <c r="DA151" s="18">
        <v>136.78438759732248</v>
      </c>
      <c r="DB151" s="18">
        <v>138.83099875724315</v>
      </c>
      <c r="DC151" s="18">
        <v>140.0246010929346</v>
      </c>
      <c r="DD151" s="18">
        <v>138.68256098806859</v>
      </c>
      <c r="DE151" s="18">
        <v>137.61706248056888</v>
      </c>
      <c r="DF151" s="18">
        <v>141.89125687515735</v>
      </c>
      <c r="DG151" s="18">
        <v>144.05783828687669</v>
      </c>
      <c r="DH151" s="18">
        <v>150.55961591613291</v>
      </c>
      <c r="DI151" s="18">
        <v>151.43804216659069</v>
      </c>
      <c r="DJ151" s="18">
        <v>150.67856947088242</v>
      </c>
      <c r="DK151" s="18">
        <v>146.87612250709535</v>
      </c>
      <c r="DL151" s="18">
        <v>146.59043063628673</v>
      </c>
      <c r="DM151" s="18">
        <v>148.17241124475004</v>
      </c>
      <c r="DN151" s="18">
        <v>137.73601603531836</v>
      </c>
      <c r="DO151" s="18">
        <v>135.76159036588669</v>
      </c>
      <c r="DP151" s="18">
        <v>131.10410118377209</v>
      </c>
      <c r="DQ151" s="18">
        <v>131.01056505525113</v>
      </c>
      <c r="DR151" s="18">
        <v>128.2380322022438</v>
      </c>
      <c r="DS151" s="18">
        <v>128.77789833533762</v>
      </c>
      <c r="DT151" s="18">
        <v>134.17045948398115</v>
      </c>
      <c r="DU151" s="18">
        <v>138.95503579723834</v>
      </c>
      <c r="DV151" s="18">
        <v>139.02925468182565</v>
      </c>
      <c r="DW151" s="18">
        <v>139.98088311982153</v>
      </c>
      <c r="DX151" s="18">
        <v>143.99683646392822</v>
      </c>
      <c r="DY151" s="18">
        <v>143.03707444953918</v>
      </c>
      <c r="DZ151" s="18">
        <v>146.31083894777296</v>
      </c>
      <c r="EA151" s="18">
        <v>145.77402290582657</v>
      </c>
      <c r="EB151" s="18">
        <v>143.97040234065057</v>
      </c>
      <c r="EC151" s="18">
        <v>142.50229180169106</v>
      </c>
      <c r="ED151" s="18">
        <v>140.04696842801573</v>
      </c>
      <c r="EE151" s="18">
        <v>141.59539803385735</v>
      </c>
      <c r="EF151" s="18">
        <v>141.21210324633122</v>
      </c>
      <c r="EG151" s="18">
        <v>143.80874750983716</v>
      </c>
      <c r="EH151" s="18">
        <v>145.19857237601281</v>
      </c>
      <c r="EI151" s="18">
        <v>145.90212673401834</v>
      </c>
      <c r="EJ151" s="18">
        <v>146.12478338778018</v>
      </c>
      <c r="EK151" s="18">
        <v>146.43792607891558</v>
      </c>
      <c r="EL151" s="18">
        <v>148.82004726505281</v>
      </c>
      <c r="EM151" s="18">
        <v>150.45692951416967</v>
      </c>
      <c r="EN151" s="18">
        <v>151.577329662323</v>
      </c>
      <c r="EO151" s="18">
        <v>153.65545843076706</v>
      </c>
      <c r="EP151" s="18">
        <v>156.58659602344034</v>
      </c>
      <c r="EQ151" s="18">
        <v>158.53458756959441</v>
      </c>
      <c r="ER151" s="18">
        <v>156.72385012507439</v>
      </c>
      <c r="ES151" s="18">
        <v>155.75900462543964</v>
      </c>
      <c r="ET151" s="18">
        <v>158.19399405813218</v>
      </c>
      <c r="EU151" s="18">
        <v>160.65643431115151</v>
      </c>
      <c r="EV151" s="18">
        <v>164.75880690443515</v>
      </c>
      <c r="EW151" s="18">
        <v>165.37594201326371</v>
      </c>
      <c r="EX151" s="18">
        <v>160.4449613249302</v>
      </c>
      <c r="EY151" s="18">
        <v>163.53775374841692</v>
      </c>
      <c r="EZ151" s="18">
        <v>165.04856556344032</v>
      </c>
      <c r="FA151" s="18">
        <v>163.96069972085954</v>
      </c>
      <c r="FB151" s="18">
        <v>160.97059369933606</v>
      </c>
      <c r="FC151" s="18">
        <v>163.14632538449766</v>
      </c>
      <c r="FD151" s="18">
        <v>167.82719859874248</v>
      </c>
      <c r="FE151" s="18">
        <v>166.75458321189879</v>
      </c>
      <c r="FF151" s="18">
        <v>167.63707625055312</v>
      </c>
      <c r="FG151" s="18">
        <v>162.33195104813575</v>
      </c>
      <c r="FH151" s="18">
        <v>159.89797831249237</v>
      </c>
      <c r="FI151" s="18">
        <v>158.11774177944659</v>
      </c>
      <c r="FJ151" s="18">
        <v>157.56465858471395</v>
      </c>
      <c r="FK151" s="18">
        <v>154.04587009763716</v>
      </c>
      <c r="FL151" s="18">
        <v>150.98256188857553</v>
      </c>
      <c r="FM151" s="18">
        <v>152.48219003605843</v>
      </c>
      <c r="FN151" s="18">
        <v>151.13201635479928</v>
      </c>
      <c r="FO151" s="18">
        <v>146.82427095758916</v>
      </c>
      <c r="FP151" s="18">
        <v>148.61874124932288</v>
      </c>
      <c r="FQ151" s="18">
        <v>147.72303114902974</v>
      </c>
      <c r="FR151" s="18">
        <v>153.38400031864643</v>
      </c>
      <c r="FS151" s="18">
        <v>158.09232435321809</v>
      </c>
      <c r="FT151" s="18">
        <v>158.55797160172463</v>
      </c>
      <c r="FU151" s="18">
        <v>157.12239536833764</v>
      </c>
      <c r="FV151" s="18">
        <v>157.19966434407235</v>
      </c>
      <c r="FW151" s="18">
        <v>156.9556570522785</v>
      </c>
      <c r="FX151" s="18">
        <v>159.75564072561264</v>
      </c>
      <c r="FY151" s="18">
        <v>164.45684788084031</v>
      </c>
      <c r="FZ151" s="18">
        <v>165.30375652277471</v>
      </c>
      <c r="GA151" s="18">
        <v>164.84725954771039</v>
      </c>
      <c r="GB151" s="18">
        <v>164.64188674378394</v>
      </c>
      <c r="GC151" s="18">
        <v>166.5136260112524</v>
      </c>
      <c r="GD151" s="18">
        <v>168.4707678308487</v>
      </c>
      <c r="GE151" s="18">
        <v>168.11797395479678</v>
      </c>
      <c r="GF151" s="18">
        <v>170.60786502814295</v>
      </c>
      <c r="GG151" s="18">
        <v>172.03225759398936</v>
      </c>
      <c r="GH151" s="18">
        <v>170.92304111337663</v>
      </c>
      <c r="GI151" s="18">
        <v>172.63922573232651</v>
      </c>
      <c r="GJ151" s="18">
        <v>177.49903762722016</v>
      </c>
      <c r="GK151" s="18">
        <v>182.5449050821066</v>
      </c>
      <c r="GL151" s="18">
        <v>163.71465903496744</v>
      </c>
      <c r="GM151" s="18">
        <v>164.27079232084751</v>
      </c>
      <c r="GN151" s="18">
        <v>164.77812414836885</v>
      </c>
      <c r="GO151" s="18">
        <v>159.52180040431023</v>
      </c>
      <c r="GP151" s="18">
        <v>155.12661906087399</v>
      </c>
      <c r="GQ151" s="18">
        <v>155.95319376182556</v>
      </c>
      <c r="GR151" s="18">
        <v>155.28319040644169</v>
      </c>
      <c r="GS151" s="18">
        <v>156.49102650082111</v>
      </c>
      <c r="GT151" s="18">
        <v>156.17381702148916</v>
      </c>
      <c r="GU151" s="18">
        <v>152.30731814360621</v>
      </c>
      <c r="GV151" s="18">
        <v>151.17878441905975</v>
      </c>
      <c r="GW151" s="18">
        <v>146.51417835760117</v>
      </c>
      <c r="GX151" s="18">
        <v>152.06839433705807</v>
      </c>
      <c r="GY151" s="18">
        <v>152.13549634230137</v>
      </c>
      <c r="GZ151" s="18">
        <v>147.76064893984795</v>
      </c>
      <c r="HA151" s="18">
        <v>143.27904834723472</v>
      </c>
      <c r="HB151" s="18">
        <v>137.7492330969572</v>
      </c>
      <c r="HC151" s="18">
        <v>138.3521344470978</v>
      </c>
      <c r="HD151" s="18">
        <v>167.44288711416723</v>
      </c>
      <c r="HE151" s="18">
        <v>164.38669578444959</v>
      </c>
      <c r="HF151" s="18">
        <v>158.02623904502394</v>
      </c>
      <c r="HG151" s="18">
        <v>158.63320718336104</v>
      </c>
      <c r="HH151" s="18">
        <v>156.7146998516321</v>
      </c>
      <c r="HI151" s="18">
        <v>160.70015228426456</v>
      </c>
      <c r="HJ151" s="18">
        <v>162.05439275372029</v>
      </c>
      <c r="HK151" s="18">
        <v>160.06675002264976</v>
      </c>
      <c r="HL151" s="18">
        <v>158.71759303843973</v>
      </c>
      <c r="HM151" s="18">
        <v>157.35216890144349</v>
      </c>
      <c r="HN151" s="18">
        <v>157.82899981749057</v>
      </c>
      <c r="HO151" s="18">
        <v>154.81754315793515</v>
      </c>
      <c r="HP151" s="18">
        <v>152.42322160720823</v>
      </c>
      <c r="HQ151" s="18">
        <v>151.72068394625188</v>
      </c>
      <c r="HR151" s="18">
        <v>149.89164595484735</v>
      </c>
      <c r="HS151" s="18">
        <v>160.98991094326973</v>
      </c>
      <c r="HT151" s="18">
        <v>168.76459327805043</v>
      </c>
      <c r="HU151" s="18">
        <v>171.61032831859589</v>
      </c>
      <c r="HV151" s="18">
        <v>178.89394597864151</v>
      </c>
      <c r="HW151" s="18">
        <v>182.59573993456365</v>
      </c>
      <c r="HX151" s="18">
        <v>169.3898619632721</v>
      </c>
      <c r="HY151" s="18">
        <v>165.49692896211147</v>
      </c>
      <c r="HZ151" s="18">
        <v>161.12716504490376</v>
      </c>
      <c r="IA151" s="18">
        <v>160.94720966720581</v>
      </c>
      <c r="IB151" s="18">
        <v>161.15461586523057</v>
      </c>
      <c r="IC151" s="18">
        <v>173.13029040706158</v>
      </c>
      <c r="ID151" s="18">
        <v>178.27986096096041</v>
      </c>
      <c r="IE151" s="18">
        <v>188.14995591402055</v>
      </c>
      <c r="IF151" s="18">
        <v>161.88562104356291</v>
      </c>
      <c r="IG151" s="18">
        <v>149.47683355879784</v>
      </c>
      <c r="IH151" s="18">
        <v>146.00379643893243</v>
      </c>
      <c r="II151" s="18">
        <v>142.92930456233023</v>
      </c>
      <c r="IJ151" s="18">
        <v>130.76757446050644</v>
      </c>
      <c r="IK151" s="18">
        <v>129.52618736350536</v>
      </c>
      <c r="IL151" s="18">
        <v>131.96829367554187</v>
      </c>
      <c r="IM151" s="18">
        <v>136.26180531406402</v>
      </c>
      <c r="IN151" s="18">
        <v>142.141364349246</v>
      </c>
      <c r="IO151" s="18">
        <v>144.74309209799767</v>
      </c>
      <c r="IP151" s="18">
        <v>145.2636409871578</v>
      </c>
      <c r="IQ151" s="18">
        <v>143.18449552166462</v>
      </c>
      <c r="IR151" s="18">
        <v>139.05365541100502</v>
      </c>
      <c r="IS151" s="18">
        <v>135.25832532656193</v>
      </c>
      <c r="IT151" s="18">
        <v>134.75811037838457</v>
      </c>
      <c r="IU151" s="18">
        <v>136.16521909439564</v>
      </c>
      <c r="IV151" s="18">
        <v>136.63493313109873</v>
      </c>
      <c r="IW151" s="18">
        <v>148.56485630571842</v>
      </c>
      <c r="IX151" s="18">
        <v>150.46912987875936</v>
      </c>
      <c r="IY151" s="18">
        <v>144.82646125602722</v>
      </c>
      <c r="IZ151" s="18">
        <v>136.8494562084675</v>
      </c>
      <c r="JA151" s="18">
        <v>139.24479445624351</v>
      </c>
      <c r="JB151" s="18">
        <v>151.22351908922195</v>
      </c>
      <c r="JC151" s="18">
        <v>156.51847732114791</v>
      </c>
      <c r="JD151" s="18">
        <v>158.42275089418888</v>
      </c>
      <c r="JE151" s="18">
        <v>165.42982695686817</v>
      </c>
      <c r="JF151" s="18">
        <v>173.78809339785576</v>
      </c>
      <c r="JG151" s="18">
        <v>175.10369937944412</v>
      </c>
      <c r="JH151" s="18">
        <v>175.93129077744484</v>
      </c>
      <c r="JI151" s="18">
        <v>174.73768844175339</v>
      </c>
      <c r="JJ151" s="18">
        <v>174.83427466142177</v>
      </c>
      <c r="JK151" s="18">
        <v>176.30136850333216</v>
      </c>
      <c r="JL151" s="18">
        <v>176.2810345623493</v>
      </c>
      <c r="JM151" s="18">
        <v>188.81792587530614</v>
      </c>
      <c r="JN151" s="18">
        <v>203.07913538360594</v>
      </c>
      <c r="JO151" s="18">
        <v>214.8463870303631</v>
      </c>
      <c r="JP151" s="18">
        <v>218.74542021381853</v>
      </c>
      <c r="JQ151" s="18">
        <v>220.05390931606291</v>
      </c>
      <c r="JR151" s="18">
        <v>214.84130354511737</v>
      </c>
      <c r="JS151" s="18">
        <v>215.12394532477856</v>
      </c>
      <c r="JT151" s="18">
        <v>225.50238880240917</v>
      </c>
      <c r="JU151" s="18">
        <v>223.73740272510051</v>
      </c>
      <c r="JV151" s="18">
        <v>225.12112740898132</v>
      </c>
      <c r="JW151" s="18">
        <v>227.41987943708898</v>
      </c>
      <c r="JX151" s="18">
        <v>231.47446726906298</v>
      </c>
      <c r="JY151" s="18">
        <v>231.14099063694476</v>
      </c>
      <c r="JZ151" s="18">
        <v>226.92983145940303</v>
      </c>
      <c r="KA151" s="18">
        <v>231.05355469071864</v>
      </c>
      <c r="KB151" s="18">
        <v>227.03150116431712</v>
      </c>
      <c r="KC151" s="18">
        <v>225.85314928436279</v>
      </c>
      <c r="KD151" s="18">
        <v>226.02903787386418</v>
      </c>
      <c r="KE151" s="18">
        <v>225.9355017453432</v>
      </c>
      <c r="KF151" s="18">
        <v>220.26639899933338</v>
      </c>
      <c r="KG151" s="18">
        <v>217.54266760468482</v>
      </c>
      <c r="KH151" s="18">
        <v>217.56503493976592</v>
      </c>
      <c r="KI151" s="18">
        <v>215.40048692214489</v>
      </c>
      <c r="KJ151" s="18">
        <v>215.62721036410332</v>
      </c>
      <c r="KK151" s="18">
        <v>221.21294395208361</v>
      </c>
      <c r="KL151" s="18">
        <v>219.46422502756121</v>
      </c>
      <c r="KM151" s="18">
        <v>220.87845062291623</v>
      </c>
      <c r="KN151" s="18">
        <v>214.80673584544658</v>
      </c>
      <c r="KO151" s="18">
        <v>218.20148729252816</v>
      </c>
      <c r="KP151" s="18">
        <v>214.65321459102628</v>
      </c>
      <c r="KQ151" s="18">
        <v>205.99807261168957</v>
      </c>
      <c r="KR151" s="18">
        <v>197.90516410052777</v>
      </c>
      <c r="KS151" s="18">
        <v>196.88236686909198</v>
      </c>
      <c r="KT151" s="18">
        <v>196.6993614002466</v>
      </c>
      <c r="KU151" s="18">
        <v>198.2040730329752</v>
      </c>
      <c r="KV151" s="18">
        <v>201.05387486171725</v>
      </c>
      <c r="KW151" s="18">
        <v>202.82089433312416</v>
      </c>
      <c r="KX151" s="18">
        <v>202.14784088659286</v>
      </c>
      <c r="KY151" s="18">
        <v>202.48436760985851</v>
      </c>
      <c r="KZ151" s="18">
        <v>200.40522214436533</v>
      </c>
      <c r="LA151" s="18">
        <v>201.50020486629009</v>
      </c>
      <c r="LB151" s="18">
        <v>198.86492611491678</v>
      </c>
      <c r="LC151" s="18">
        <v>201.71879473185541</v>
      </c>
      <c r="LD151" s="18">
        <v>203.63831876063347</v>
      </c>
      <c r="LE151" s="18">
        <v>205.72254771137236</v>
      </c>
      <c r="LF151" s="18">
        <v>217.04245265650749</v>
      </c>
      <c r="LG151" s="18">
        <v>221.02383830094337</v>
      </c>
      <c r="LH151" s="18">
        <v>217.3627122269869</v>
      </c>
      <c r="LI151" s="18">
        <v>217.75617398500444</v>
      </c>
      <c r="LJ151" s="18">
        <v>217.13598878502845</v>
      </c>
      <c r="LK151" s="18">
        <v>217.35051186239721</v>
      </c>
      <c r="LL151" s="18">
        <v>215.89663508212567</v>
      </c>
      <c r="LM151" s="18">
        <v>219.02602859938145</v>
      </c>
      <c r="LN151" s="18">
        <v>217.85581029582022</v>
      </c>
      <c r="LO151" s="18">
        <v>228.43555978918076</v>
      </c>
      <c r="LP151" s="18">
        <v>233.92267376339436</v>
      </c>
      <c r="LQ151" s="18">
        <v>239.32946867072582</v>
      </c>
      <c r="LR151" s="18">
        <v>234.58759363353255</v>
      </c>
      <c r="LS151" s="18">
        <v>240.61660713493822</v>
      </c>
      <c r="LT151" s="18">
        <v>235.82491394233705</v>
      </c>
      <c r="LU151" s="18">
        <v>233.00662972211839</v>
      </c>
      <c r="LV151" s="18">
        <v>228.99474316620828</v>
      </c>
      <c r="LW151" s="18">
        <v>225.65692675387859</v>
      </c>
      <c r="LX151" s="18">
        <v>234.10262914109231</v>
      </c>
      <c r="LY151" s="18">
        <v>237.15475368261338</v>
      </c>
      <c r="LZ151" s="18">
        <v>237.11001901245118</v>
      </c>
      <c r="MA151" s="18">
        <v>241.42183119785784</v>
      </c>
      <c r="MB151" s="18">
        <v>247.89819140088559</v>
      </c>
      <c r="MC151" s="18">
        <v>256.39269524645806</v>
      </c>
      <c r="MD151" s="18">
        <v>259.31874935388566</v>
      </c>
      <c r="ME151" s="18">
        <v>257.85063881492619</v>
      </c>
      <c r="MF151" s="18">
        <v>251.91109465384483</v>
      </c>
      <c r="MG151" s="18">
        <v>245.3625489603281</v>
      </c>
      <c r="MH151" s="18">
        <v>245.18564367377758</v>
      </c>
      <c r="MI151" s="18">
        <v>239.26643345367907</v>
      </c>
      <c r="MJ151" s="18">
        <v>234.53472538697719</v>
      </c>
      <c r="MK151" s="18">
        <v>235.99063556134701</v>
      </c>
      <c r="ML151" s="18">
        <v>243.91172227120401</v>
      </c>
      <c r="MM151" s="18">
        <v>248.75221692216397</v>
      </c>
      <c r="MN151" s="18">
        <v>253.73403246295453</v>
      </c>
      <c r="MO151" s="18">
        <v>248.22048436546325</v>
      </c>
      <c r="MP151" s="18">
        <v>249.89803449654579</v>
      </c>
      <c r="MQ151" s="18">
        <v>249.09891061592103</v>
      </c>
      <c r="MR151" s="18">
        <v>249.10501079821589</v>
      </c>
      <c r="MS151" s="18">
        <v>250.38096559488773</v>
      </c>
      <c r="MT151" s="18">
        <v>253.39242225444318</v>
      </c>
      <c r="MU151" s="18">
        <v>253.10571368658543</v>
      </c>
      <c r="MV151" s="18">
        <v>256.02363421761987</v>
      </c>
      <c r="MW151" s="18">
        <v>269.15936009252067</v>
      </c>
      <c r="MX151" s="18">
        <v>270.35194573116303</v>
      </c>
      <c r="MY151" s="18">
        <v>259.23741358995437</v>
      </c>
      <c r="MZ151" s="18">
        <v>244.75456412494185</v>
      </c>
      <c r="NA151" s="18">
        <v>246.44431462061405</v>
      </c>
      <c r="NB151" s="18">
        <v>254.13054431211947</v>
      </c>
      <c r="NC151" s="18">
        <v>254.67956071865561</v>
      </c>
      <c r="ND151" s="18">
        <v>261.84422482395172</v>
      </c>
      <c r="NE151" s="18">
        <v>273.80668230414392</v>
      </c>
      <c r="NF151" s="18">
        <v>277.39765628170966</v>
      </c>
      <c r="NG151" s="18">
        <v>276.3524917151928</v>
      </c>
      <c r="NH151" s="18">
        <v>275.72112284767627</v>
      </c>
      <c r="NI151" s="18">
        <v>278.52415661215781</v>
      </c>
      <c r="NJ151" s="18">
        <v>275.3408781512976</v>
      </c>
      <c r="NK151" s="18">
        <v>271.10633494162562</v>
      </c>
      <c r="NL151" s="18">
        <v>267.16358378505709</v>
      </c>
      <c r="NM151" s="18">
        <v>268.27381696271897</v>
      </c>
      <c r="NN151" s="18">
        <v>281.2611050684452</v>
      </c>
      <c r="NO151" s="18">
        <v>282.42115640151502</v>
      </c>
      <c r="NP151" s="18">
        <v>293.47672011387345</v>
      </c>
      <c r="NQ151" s="18">
        <v>291.69241679263115</v>
      </c>
      <c r="NR151" s="18">
        <v>287.54225943803789</v>
      </c>
      <c r="NS151" s="18">
        <v>294.78520921611789</v>
      </c>
      <c r="NT151" s="18">
        <v>293.05987432372569</v>
      </c>
      <c r="NU151" s="18">
        <v>310.37219167649744</v>
      </c>
      <c r="NV151" s="18">
        <v>320.0257301580906</v>
      </c>
      <c r="NW151" s="18">
        <v>324.58053293824196</v>
      </c>
      <c r="NX151" s="18">
        <v>327.21784508371354</v>
      </c>
      <c r="NY151" s="18">
        <v>316.65944622838498</v>
      </c>
      <c r="NZ151" s="18">
        <v>307.13502827203274</v>
      </c>
      <c r="OA151" s="18">
        <v>306.38775594091413</v>
      </c>
      <c r="OB151" s="18">
        <v>305.26125561046598</v>
      </c>
      <c r="OC151" s="18">
        <v>303.07434025776382</v>
      </c>
      <c r="OD151" s="18">
        <v>301.64994769191742</v>
      </c>
      <c r="OE151" s="18">
        <v>300.24893915820121</v>
      </c>
      <c r="OF151" s="18">
        <v>296.96500768947601</v>
      </c>
      <c r="OG151" s="18">
        <v>293.12799302601815</v>
      </c>
      <c r="OH151" s="18">
        <v>288.50100475537772</v>
      </c>
      <c r="OI151" s="18">
        <v>287.73238178622722</v>
      </c>
      <c r="OJ151" s="18">
        <v>285.64611944139</v>
      </c>
      <c r="OK151" s="18">
        <v>292.66641256570819</v>
      </c>
      <c r="OL151" s="18">
        <v>301.04196285653114</v>
      </c>
      <c r="OM151" s="18">
        <v>301.86650416338443</v>
      </c>
      <c r="ON151" s="18">
        <v>297.52215767240529</v>
      </c>
      <c r="OO151" s="18">
        <v>292.04724406278132</v>
      </c>
      <c r="OP151" s="18">
        <v>284.48098462307456</v>
      </c>
      <c r="OQ151" s="18">
        <v>277.91718847382072</v>
      </c>
      <c r="OR151" s="18">
        <v>269.55078845643999</v>
      </c>
      <c r="OS151" s="18">
        <v>270.68948915147786</v>
      </c>
      <c r="OT151" s="18">
        <v>265.0437704375982</v>
      </c>
      <c r="OU151" s="18">
        <v>256.93967825889587</v>
      </c>
      <c r="OV151" s="18">
        <v>254.71616181242464</v>
      </c>
      <c r="OW151" s="18">
        <v>251.27362560403347</v>
      </c>
      <c r="OX151" s="18">
        <v>256.27069160056118</v>
      </c>
      <c r="OY151" s="18">
        <v>255.07200577962399</v>
      </c>
      <c r="OZ151" s="18">
        <v>257.33517341101168</v>
      </c>
      <c r="PA151" s="18">
        <v>262.74705180358887</v>
      </c>
      <c r="PB151" s="18">
        <v>251.65082020926477</v>
      </c>
      <c r="PC151" s="18">
        <v>248.03341210842135</v>
      </c>
      <c r="PD151" s="18">
        <v>242.74760414993762</v>
      </c>
      <c r="PE151" s="18">
        <v>237.0886683744192</v>
      </c>
      <c r="PF151" s="18">
        <v>233.70713398897647</v>
      </c>
      <c r="PG151" s="18">
        <v>233.75390205323694</v>
      </c>
      <c r="PH151" s="18">
        <v>230.76989621400833</v>
      </c>
      <c r="PI151" s="18">
        <v>228.24950422918798</v>
      </c>
      <c r="PJ151" s="18">
        <v>230.70584429991246</v>
      </c>
      <c r="PK151" s="18">
        <v>233.36552378046511</v>
      </c>
      <c r="PL151" s="18">
        <v>234.32528579485418</v>
      </c>
      <c r="PM151" s="18">
        <v>233.94707449257373</v>
      </c>
      <c r="PN151" s="18">
        <v>237.77900567078589</v>
      </c>
      <c r="PO151" s="18">
        <v>241.70447297751906</v>
      </c>
      <c r="PP151" s="18">
        <v>243.61993021810054</v>
      </c>
      <c r="PQ151" s="18">
        <v>244.60205956757071</v>
      </c>
      <c r="PR151" s="18">
        <v>244.10692810463905</v>
      </c>
      <c r="PS151" s="18">
        <v>236.27836082625387</v>
      </c>
      <c r="PT151" s="18">
        <v>235.52193822169303</v>
      </c>
      <c r="PU151" s="18">
        <v>233.41025845062734</v>
      </c>
      <c r="PV151" s="18">
        <v>229.00592683374882</v>
      </c>
      <c r="PW151" s="18">
        <v>230.12531028485299</v>
      </c>
      <c r="PX151" s="18">
        <v>230.269681265831</v>
      </c>
      <c r="PY151" s="18">
        <v>228.33083999311924</v>
      </c>
      <c r="PZ151" s="18">
        <v>228.41217575705051</v>
      </c>
      <c r="QA151" s="18">
        <v>227.84079201543329</v>
      </c>
      <c r="QB151" s="18">
        <v>227.96076226723196</v>
      </c>
      <c r="QC151" s="18">
        <v>228.68668396031859</v>
      </c>
      <c r="QD151" s="18">
        <v>224.67378070735933</v>
      </c>
      <c r="QE151" s="18">
        <v>226.05953878533842</v>
      </c>
      <c r="QF151" s="18">
        <v>225.31938333356379</v>
      </c>
      <c r="QG151" s="18">
        <v>222.50719929563999</v>
      </c>
      <c r="QH151" s="18">
        <v>219.15413242757322</v>
      </c>
      <c r="QI151" s="18">
        <v>221.11635773241522</v>
      </c>
      <c r="QJ151" s="18">
        <v>230.48115425205231</v>
      </c>
      <c r="QK151" s="18">
        <v>228.78530357408522</v>
      </c>
      <c r="QL151" s="18">
        <v>232.9303774434328</v>
      </c>
      <c r="QM151" s="18">
        <v>231.17555833661555</v>
      </c>
      <c r="QN151" s="18">
        <v>231.97976570248602</v>
      </c>
      <c r="QO151" s="18">
        <v>233.43364248275756</v>
      </c>
      <c r="QP151" s="18">
        <v>231.15014091038705</v>
      </c>
      <c r="QQ151" s="18">
        <v>225.91720119845866</v>
      </c>
      <c r="QR151" s="18">
        <v>224.76833353292943</v>
      </c>
      <c r="QS151" s="18">
        <v>223.66623393166066</v>
      </c>
      <c r="QT151" s="18">
        <v>224.27625216114521</v>
      </c>
      <c r="QU151" s="18">
        <v>224.95235569882394</v>
      </c>
      <c r="QV151" s="18">
        <v>227.95161199378967</v>
      </c>
      <c r="QW151" s="18">
        <v>234.60792757451534</v>
      </c>
      <c r="QX151" s="18">
        <v>235.17524452793597</v>
      </c>
      <c r="QY151" s="18">
        <v>235.02273997056486</v>
      </c>
      <c r="QZ151" s="18">
        <v>241.40048055982589</v>
      </c>
      <c r="RA151" s="18">
        <v>243.69923258793355</v>
      </c>
      <c r="RB151" s="18">
        <v>244.70474596953392</v>
      </c>
      <c r="RC151" s="18">
        <v>245.25274567902088</v>
      </c>
      <c r="RD151" s="18">
        <v>242.28907378077508</v>
      </c>
      <c r="RE151" s="18">
        <v>243.28238679778576</v>
      </c>
      <c r="RF151" s="18">
        <v>241.89357862865924</v>
      </c>
      <c r="RG151" s="18">
        <v>238.6604820123911</v>
      </c>
      <c r="RH151" s="18"/>
      <c r="RI151" s="18"/>
      <c r="RJ151" s="18"/>
      <c r="RK151" s="18"/>
      <c r="RL151" s="18"/>
      <c r="RM151" s="18"/>
      <c r="RN151" s="18"/>
      <c r="RO151" s="18"/>
      <c r="RP151" s="18"/>
      <c r="RQ151" s="18"/>
      <c r="RR151" s="18"/>
      <c r="RS151" s="18"/>
      <c r="RT151" s="18"/>
      <c r="RU151" s="18"/>
      <c r="RV151" s="18"/>
      <c r="RW151" s="18"/>
      <c r="RX151" s="18"/>
      <c r="RY151" s="18"/>
      <c r="RZ151" s="18"/>
      <c r="SA151" s="18"/>
      <c r="SB151" s="18"/>
      <c r="SC151" s="18"/>
      <c r="SD151" s="18"/>
      <c r="SE151" s="18"/>
      <c r="SF151" s="18"/>
      <c r="SG151" s="18"/>
      <c r="SH151" s="18"/>
      <c r="SI151" s="18"/>
      <c r="SJ151" s="18"/>
      <c r="SK151" s="18"/>
      <c r="SL151" s="18"/>
      <c r="SM151" s="18"/>
      <c r="SN151" s="18"/>
      <c r="SO151" s="18"/>
    </row>
    <row r="152" spans="1:516" x14ac:dyDescent="0.25">
      <c r="A152" s="5" t="s">
        <v>365</v>
      </c>
      <c r="B152" s="5" t="str">
        <f ca="1">_xlfn.XLOOKUP(A152,bonds[worksheet get],bonds[unique lookup],"-")</f>
        <v>VLVY 4.85 03/10/78 nc-23</v>
      </c>
      <c r="C152" s="5" t="str">
        <f ca="1">_xlfn.XLOOKUP(A152,bonds[worksheet get],bonds[ID_ISIN],"-")</f>
        <v>XS1150695192</v>
      </c>
      <c r="D152" s="18">
        <f ca="1">_xll.BDH(A152,"blp_i_sprd_mid","-2AY",,"Dates=H","Fill=C","Sort=R","Dir=H","factor="&amp;_xlfn.XLOOKUP(A152,bonds[worksheet get],bonds[yas/blp factor]),"cols=510;rows=1")</f>
        <v>227.35394774198534</v>
      </c>
      <c r="E152" s="18">
        <v>228.15822348594668</v>
      </c>
      <c r="F152" s="18">
        <v>232.05856070697308</v>
      </c>
      <c r="G152" s="18">
        <v>233.19795134425163</v>
      </c>
      <c r="H152" s="18">
        <v>236.13495828986169</v>
      </c>
      <c r="I152" s="18">
        <v>243.38744478702546</v>
      </c>
      <c r="J152" s="18">
        <v>245.83428367972374</v>
      </c>
      <c r="K152" s="18">
        <v>246.49951175153254</v>
      </c>
      <c r="L152" s="18">
        <v>244.82893899977208</v>
      </c>
      <c r="M152" s="18">
        <v>244.37278260767459</v>
      </c>
      <c r="N152" s="18">
        <v>241.42277120351793</v>
      </c>
      <c r="O152" s="18">
        <v>244.41779804110527</v>
      </c>
      <c r="P152" s="18">
        <v>237.62446896493435</v>
      </c>
      <c r="Q152" s="18">
        <v>235.1096067506075</v>
      </c>
      <c r="R152" s="18">
        <v>228.05718884646893</v>
      </c>
      <c r="S152" s="18">
        <v>219.03309495806693</v>
      </c>
      <c r="T152" s="18">
        <v>241.27872181653976</v>
      </c>
      <c r="U152" s="18">
        <v>235.79184065282345</v>
      </c>
      <c r="V152" s="18">
        <v>239.61014975070952</v>
      </c>
      <c r="W152" s="18">
        <v>222.79738553583621</v>
      </c>
      <c r="X152" s="18">
        <v>221.90007789611818</v>
      </c>
      <c r="Y152" s="18">
        <v>222.75437078833579</v>
      </c>
      <c r="Z152" s="18">
        <v>240.69152049601078</v>
      </c>
      <c r="AA152" s="18">
        <v>285.78898204982278</v>
      </c>
      <c r="AB152" s="18">
        <v>308.56178965091709</v>
      </c>
      <c r="AC152" s="18">
        <v>335.93417420566084</v>
      </c>
      <c r="AD152" s="18">
        <v>341.94123371124266</v>
      </c>
      <c r="AE152" s="18">
        <v>347.20903976559634</v>
      </c>
      <c r="AF152" s="18">
        <v>346.03063575267788</v>
      </c>
      <c r="AG152" s="18">
        <v>350.2970984989405</v>
      </c>
      <c r="AH152" s="18">
        <v>360.83171026468278</v>
      </c>
      <c r="AI152" s="18">
        <v>371.9655274665356</v>
      </c>
      <c r="AJ152" s="18">
        <v>379.00494091212749</v>
      </c>
      <c r="AK152" s="18">
        <v>381.63184153854843</v>
      </c>
      <c r="AL152" s="18">
        <v>388.22710270762445</v>
      </c>
      <c r="AM152" s="18">
        <v>397.72635950446124</v>
      </c>
      <c r="AN152" s="18">
        <v>417.29806961715218</v>
      </c>
      <c r="AO152" s="18">
        <v>425.30481471002099</v>
      </c>
      <c r="AP152" s="18">
        <v>428.31684737801555</v>
      </c>
      <c r="AQ152" s="18">
        <v>426.59825816392896</v>
      </c>
      <c r="AR152" s="18">
        <v>428.49991014063357</v>
      </c>
      <c r="AS152" s="18">
        <v>430.46458372414111</v>
      </c>
      <c r="AT152" s="18">
        <v>432.82039140701295</v>
      </c>
      <c r="AU152" s="18">
        <v>432.42025422096253</v>
      </c>
      <c r="AV152" s="18">
        <v>435.26522961378095</v>
      </c>
      <c r="AW152" s="18">
        <v>440.3199626165628</v>
      </c>
      <c r="AX152" s="18">
        <v>440.2149266052246</v>
      </c>
      <c r="AY152" s="18">
        <v>420.28509371101859</v>
      </c>
      <c r="AZ152" s="18">
        <v>418.72055731356141</v>
      </c>
      <c r="BA152" s="18">
        <v>417.53114952802656</v>
      </c>
      <c r="BB152" s="18">
        <v>415.75354007899762</v>
      </c>
      <c r="BC152" s="18">
        <v>429.49225036203865</v>
      </c>
      <c r="BD152" s="18">
        <v>438.60737546026706</v>
      </c>
      <c r="BE152" s="18">
        <v>446.44906396389007</v>
      </c>
      <c r="BF152" s="18">
        <v>450.57047698020932</v>
      </c>
      <c r="BG152" s="18">
        <v>445.80784412324425</v>
      </c>
      <c r="BH152" s="18">
        <v>450.60348829805849</v>
      </c>
      <c r="BI152" s="18">
        <v>452.77823390424248</v>
      </c>
      <c r="BJ152" s="18">
        <v>449.86823621869087</v>
      </c>
      <c r="BK152" s="18">
        <v>463.00373969376091</v>
      </c>
      <c r="BL152" s="18">
        <v>483.88789977669711</v>
      </c>
      <c r="BM152" s="18">
        <v>496.34817175030707</v>
      </c>
      <c r="BN152" s="18">
        <v>497.45355072677137</v>
      </c>
      <c r="BO152" s="18">
        <v>500.65064684331418</v>
      </c>
      <c r="BP152" s="18">
        <v>495.9550369650126</v>
      </c>
      <c r="BQ152" s="18">
        <v>490.24007760524751</v>
      </c>
      <c r="BR152" s="18">
        <v>485.69351882874963</v>
      </c>
      <c r="BS152" s="18">
        <v>483.2776905679703</v>
      </c>
      <c r="BT152" s="18">
        <v>484.67717037618161</v>
      </c>
      <c r="BU152" s="18">
        <v>482.97858802139757</v>
      </c>
      <c r="BV152" s="18">
        <v>477.75179602861408</v>
      </c>
      <c r="BW152" s="18">
        <v>471.63069742500784</v>
      </c>
      <c r="BX152" s="18">
        <v>496.59625680565836</v>
      </c>
      <c r="BY152" s="18">
        <v>496.55224171519279</v>
      </c>
      <c r="BZ152" s="18">
        <v>483.82887954175476</v>
      </c>
      <c r="CA152" s="18">
        <v>484.72418649554254</v>
      </c>
      <c r="CB152" s="18">
        <v>477.08056589901446</v>
      </c>
      <c r="CC152" s="18">
        <v>414.92425576090812</v>
      </c>
      <c r="CD152" s="18">
        <v>365.01814557373518</v>
      </c>
      <c r="CE152" s="18">
        <v>283.95635373771188</v>
      </c>
      <c r="CF152" s="18">
        <v>273.87389699220654</v>
      </c>
      <c r="CG152" s="18">
        <v>226.67971658349038</v>
      </c>
      <c r="CH152" s="18">
        <v>225.92045627295971</v>
      </c>
      <c r="CI152" s="18">
        <v>235.13061395287514</v>
      </c>
      <c r="CJ152" s="18">
        <v>187.89441913962366</v>
      </c>
      <c r="CK152" s="18">
        <v>175.80327372014523</v>
      </c>
      <c r="CL152" s="18">
        <v>173.83960047960281</v>
      </c>
      <c r="CM152" s="18">
        <v>172.26406030952933</v>
      </c>
      <c r="CN152" s="18">
        <v>178.38215788424014</v>
      </c>
      <c r="CO152" s="18">
        <v>177.62989997446536</v>
      </c>
      <c r="CP152" s="18">
        <v>159.09654585957529</v>
      </c>
      <c r="CQ152" s="18">
        <v>146.71530098021029</v>
      </c>
      <c r="CR152" s="18">
        <v>138.31342041611671</v>
      </c>
      <c r="CS152" s="18">
        <v>132.79052690565587</v>
      </c>
      <c r="CT152" s="18">
        <v>123.02017716526984</v>
      </c>
      <c r="CU152" s="18">
        <v>123.02817990899086</v>
      </c>
      <c r="CV152" s="18">
        <v>123.80644673585891</v>
      </c>
      <c r="CW152" s="18">
        <v>124.44666623353957</v>
      </c>
      <c r="CX152" s="18">
        <v>123.3562924015522</v>
      </c>
      <c r="CY152" s="18">
        <v>123.74942718684673</v>
      </c>
      <c r="CZ152" s="18">
        <v>123.74642615795135</v>
      </c>
      <c r="DA152" s="18">
        <v>123.65639529109002</v>
      </c>
      <c r="DB152" s="18">
        <v>123.91248309016228</v>
      </c>
      <c r="DC152" s="18">
        <v>124.51468955516815</v>
      </c>
      <c r="DD152" s="18">
        <v>121.17854576647282</v>
      </c>
      <c r="DE152" s="18">
        <v>119.51897678732871</v>
      </c>
      <c r="DF152" s="18">
        <v>122.67805987119674</v>
      </c>
      <c r="DG152" s="18">
        <v>125.76311757564545</v>
      </c>
      <c r="DH152" s="18">
        <v>130.84285915255546</v>
      </c>
      <c r="DI152" s="18">
        <v>132.02526453733444</v>
      </c>
      <c r="DJ152" s="18">
        <v>130.38570241749287</v>
      </c>
      <c r="DK152" s="18">
        <v>128.2009533816576</v>
      </c>
      <c r="DL152" s="18">
        <v>128.27197773218157</v>
      </c>
      <c r="DM152" s="18">
        <v>130.55175934970379</v>
      </c>
      <c r="DN152" s="18">
        <v>123.4213146942854</v>
      </c>
      <c r="DO152" s="18">
        <v>118.98879501581192</v>
      </c>
      <c r="DP152" s="18">
        <v>115.62064025223255</v>
      </c>
      <c r="DQ152" s="18">
        <v>115.1614828312397</v>
      </c>
      <c r="DR152" s="18">
        <v>114.47224652826787</v>
      </c>
      <c r="DS152" s="18">
        <v>114.94941012263298</v>
      </c>
      <c r="DT152" s="18">
        <v>118.26654739499092</v>
      </c>
      <c r="DU152" s="18">
        <v>120.72739108920098</v>
      </c>
      <c r="DV152" s="18">
        <v>120.03815478622913</v>
      </c>
      <c r="DW152" s="18">
        <v>119.81907967686654</v>
      </c>
      <c r="DX152" s="18">
        <v>121.0545032387972</v>
      </c>
      <c r="DY152" s="18">
        <v>122.4299748158455</v>
      </c>
      <c r="DZ152" s="18">
        <v>125.72310385704041</v>
      </c>
      <c r="EA152" s="18">
        <v>126.14224755942821</v>
      </c>
      <c r="EB152" s="18">
        <v>124.54269915819168</v>
      </c>
      <c r="EC152" s="18">
        <v>123.72241792678834</v>
      </c>
      <c r="ED152" s="18">
        <v>124.15456608772277</v>
      </c>
      <c r="EE152" s="18">
        <v>122.51800499677658</v>
      </c>
      <c r="EF152" s="18">
        <v>122.80510342776776</v>
      </c>
      <c r="EG152" s="18">
        <v>125.90016456186771</v>
      </c>
      <c r="EH152" s="18">
        <v>126.98853770792483</v>
      </c>
      <c r="EI152" s="18">
        <v>128.57508165061475</v>
      </c>
      <c r="EJ152" s="18">
        <v>129.01223152637482</v>
      </c>
      <c r="EK152" s="18">
        <v>130.24365371644498</v>
      </c>
      <c r="EL152" s="18">
        <v>132.52343533396723</v>
      </c>
      <c r="EM152" s="18">
        <v>134.90625227689745</v>
      </c>
      <c r="EN152" s="18">
        <v>135.85857877969744</v>
      </c>
      <c r="EO152" s="18">
        <v>137.50114192843438</v>
      </c>
      <c r="EP152" s="18">
        <v>145.64593435049056</v>
      </c>
      <c r="EQ152" s="18">
        <v>147.16545531451703</v>
      </c>
      <c r="ER152" s="18">
        <v>146.67728794753552</v>
      </c>
      <c r="ES152" s="18">
        <v>146.30416002154348</v>
      </c>
      <c r="ET152" s="18">
        <v>148.18680548191071</v>
      </c>
      <c r="EU152" s="18">
        <v>149.63030038058758</v>
      </c>
      <c r="EV152" s="18">
        <v>152.96944519817831</v>
      </c>
      <c r="EW152" s="18">
        <v>151.56596401810648</v>
      </c>
      <c r="EX152" s="18">
        <v>147.70163914382459</v>
      </c>
      <c r="EY152" s="18">
        <v>149.45924173355101</v>
      </c>
      <c r="EZ152" s="18">
        <v>151.72801957845687</v>
      </c>
      <c r="FA152" s="18">
        <v>151.57996881961822</v>
      </c>
      <c r="FB152" s="18">
        <v>150.90373697519303</v>
      </c>
      <c r="FC152" s="18">
        <v>152.34623153090479</v>
      </c>
      <c r="FD152" s="18">
        <v>154.84608860075474</v>
      </c>
      <c r="FE152" s="18">
        <v>154.24888385057449</v>
      </c>
      <c r="FF152" s="18">
        <v>155.50631495773791</v>
      </c>
      <c r="FG152" s="18">
        <v>150.84671742618082</v>
      </c>
      <c r="FH152" s="18">
        <v>147.56659284353256</v>
      </c>
      <c r="FI152" s="18">
        <v>146.6082642829418</v>
      </c>
      <c r="FJ152" s="18">
        <v>147.22447554945947</v>
      </c>
      <c r="FK152" s="18">
        <v>145.1247556656599</v>
      </c>
      <c r="FL152" s="18">
        <v>141.6905782663822</v>
      </c>
      <c r="FM152" s="18">
        <v>139.35577778577803</v>
      </c>
      <c r="FN152" s="18">
        <v>134.10297687590122</v>
      </c>
      <c r="FO152" s="18">
        <v>130.63778884470463</v>
      </c>
      <c r="FP152" s="18">
        <v>132.67248643577099</v>
      </c>
      <c r="FQ152" s="18">
        <v>131.08794317901135</v>
      </c>
      <c r="FR152" s="18">
        <v>134.15399436712266</v>
      </c>
      <c r="FS152" s="18">
        <v>135.91259729981425</v>
      </c>
      <c r="FT152" s="18">
        <v>135.0633061224222</v>
      </c>
      <c r="FU152" s="18">
        <v>133.84488839089872</v>
      </c>
      <c r="FV152" s="18">
        <v>132.65347991943361</v>
      </c>
      <c r="FW152" s="18">
        <v>130.18663416743277</v>
      </c>
      <c r="FX152" s="18">
        <v>130.94889550685883</v>
      </c>
      <c r="FY152" s="18">
        <v>133.10263391077518</v>
      </c>
      <c r="FZ152" s="18">
        <v>132.50042744576933</v>
      </c>
      <c r="GA152" s="18">
        <v>131.98725150465967</v>
      </c>
      <c r="GB152" s="18">
        <v>131.95824155867101</v>
      </c>
      <c r="GC152" s="18">
        <v>130.82385263621808</v>
      </c>
      <c r="GD152" s="18">
        <v>129.35234813451765</v>
      </c>
      <c r="GE152" s="18">
        <v>131.21498673558233</v>
      </c>
      <c r="GF152" s="18">
        <v>135.33039769411087</v>
      </c>
      <c r="GG152" s="18">
        <v>137.80424584686756</v>
      </c>
      <c r="GH152" s="18">
        <v>138.40645231187344</v>
      </c>
      <c r="GI152" s="18">
        <v>142.6549088847637</v>
      </c>
      <c r="GJ152" s="18">
        <v>147.379528709054</v>
      </c>
      <c r="GK152" s="18">
        <v>149.32419543325901</v>
      </c>
      <c r="GL152" s="18">
        <v>148.51091660261156</v>
      </c>
      <c r="GM152" s="18">
        <v>148.30084457993507</v>
      </c>
      <c r="GN152" s="18">
        <v>150.78869753420352</v>
      </c>
      <c r="GO152" s="18">
        <v>143.41717022418976</v>
      </c>
      <c r="GP152" s="18">
        <v>137.78223830163481</v>
      </c>
      <c r="GQ152" s="18">
        <v>138.65253668129444</v>
      </c>
      <c r="GR152" s="18">
        <v>138.66153976798057</v>
      </c>
      <c r="GS152" s="18">
        <v>138.95263957083225</v>
      </c>
      <c r="GT152" s="18">
        <v>140.14004667043687</v>
      </c>
      <c r="GU152" s="18">
        <v>139.67888856351377</v>
      </c>
      <c r="GV152" s="18">
        <v>138.9626430004835</v>
      </c>
      <c r="GW152" s="18">
        <v>135.61649578213692</v>
      </c>
      <c r="GX152" s="18">
        <v>141.9096533757448</v>
      </c>
      <c r="GY152" s="18">
        <v>142.57988316237928</v>
      </c>
      <c r="GZ152" s="18">
        <v>136.53481062412263</v>
      </c>
      <c r="HA152" s="18">
        <v>135.3123915207386</v>
      </c>
      <c r="HB152" s="18">
        <v>132.76651867449283</v>
      </c>
      <c r="HC152" s="18">
        <v>132.90856737554074</v>
      </c>
      <c r="HD152" s="18">
        <v>151.27686490118504</v>
      </c>
      <c r="HE152" s="18">
        <v>151.05478876292705</v>
      </c>
      <c r="HF152" s="18">
        <v>149.29418514430523</v>
      </c>
      <c r="HG152" s="18">
        <v>149.50425716698169</v>
      </c>
      <c r="HH152" s="18">
        <v>147.99373928964138</v>
      </c>
      <c r="HI152" s="18">
        <v>154.93611946761609</v>
      </c>
      <c r="HJ152" s="18">
        <v>157.17488702356817</v>
      </c>
      <c r="HK152" s="18">
        <v>153.34557415306568</v>
      </c>
      <c r="HL152" s="18">
        <v>152.08414167404175</v>
      </c>
      <c r="HM152" s="18">
        <v>153.09248738288878</v>
      </c>
      <c r="HN152" s="18">
        <v>155.12518428802491</v>
      </c>
      <c r="HO152" s="18">
        <v>155.42528717756272</v>
      </c>
      <c r="HP152" s="18">
        <v>156.87378379106522</v>
      </c>
      <c r="HQ152" s="18">
        <v>155.56733587861063</v>
      </c>
      <c r="HR152" s="18">
        <v>158.28126634299755</v>
      </c>
      <c r="HS152" s="18">
        <v>165.58076895952226</v>
      </c>
      <c r="HT152" s="18">
        <v>174.48982340693473</v>
      </c>
      <c r="HU152" s="18">
        <v>176.99568253457545</v>
      </c>
      <c r="HV152" s="18">
        <v>184.28218069255351</v>
      </c>
      <c r="HW152" s="18">
        <v>185.96475755989553</v>
      </c>
      <c r="HX152" s="18">
        <v>179.01637532413008</v>
      </c>
      <c r="HY152" s="18">
        <v>175.13104324758052</v>
      </c>
      <c r="HZ152" s="18">
        <v>174.04066941559313</v>
      </c>
      <c r="IA152" s="18">
        <v>175.89630561590195</v>
      </c>
      <c r="IB152" s="18">
        <v>175.29710017979144</v>
      </c>
      <c r="IC152" s="18">
        <v>182.4755612975359</v>
      </c>
      <c r="ID152" s="18">
        <v>182.59660279631615</v>
      </c>
      <c r="IE152" s="18">
        <v>184.18314673900605</v>
      </c>
      <c r="IF152" s="18">
        <v>175.9943392264843</v>
      </c>
      <c r="IG152" s="18">
        <v>167.28035165727141</v>
      </c>
      <c r="IH152" s="18">
        <v>163.8271677416563</v>
      </c>
      <c r="II152" s="18">
        <v>163.56807891368865</v>
      </c>
      <c r="IJ152" s="18">
        <v>160.02586447417735</v>
      </c>
      <c r="IK152" s="18">
        <v>159.75777255952357</v>
      </c>
      <c r="IL152" s="18">
        <v>161.50137034773826</v>
      </c>
      <c r="IM152" s="18">
        <v>166.56310575127603</v>
      </c>
      <c r="IN152" s="18">
        <v>167.89056086599825</v>
      </c>
      <c r="IO152" s="18">
        <v>170.85957878649234</v>
      </c>
      <c r="IP152" s="18">
        <v>168.90390828967094</v>
      </c>
      <c r="IQ152" s="18">
        <v>168.75885855972766</v>
      </c>
      <c r="IR152" s="18">
        <v>161.12924276471139</v>
      </c>
      <c r="IS152" s="18">
        <v>158.17222895979882</v>
      </c>
      <c r="IT152" s="18">
        <v>157.22090279996397</v>
      </c>
      <c r="IU152" s="18">
        <v>170.55147315323353</v>
      </c>
      <c r="IV152" s="18">
        <v>156.03849741518499</v>
      </c>
      <c r="IW152" s="18">
        <v>165.20964171946048</v>
      </c>
      <c r="IX152" s="18">
        <v>167.9035653245449</v>
      </c>
      <c r="IY152" s="18">
        <v>163.30298802793027</v>
      </c>
      <c r="IZ152" s="18">
        <v>159.71075644016267</v>
      </c>
      <c r="JA152" s="18">
        <v>162.16959944844245</v>
      </c>
      <c r="JB152" s="18">
        <v>164.92854534626008</v>
      </c>
      <c r="JC152" s="18">
        <v>166.63713113069537</v>
      </c>
      <c r="JD152" s="18">
        <v>166.67214313447477</v>
      </c>
      <c r="JE152" s="18">
        <v>170.99362474381923</v>
      </c>
      <c r="JF152" s="18">
        <v>172.9793055295944</v>
      </c>
      <c r="JG152" s="18">
        <v>173.49748318552969</v>
      </c>
      <c r="JH152" s="18">
        <v>172.7742352217436</v>
      </c>
      <c r="JI152" s="18">
        <v>169.99828349351884</v>
      </c>
      <c r="JJ152" s="18">
        <v>169.88324405252934</v>
      </c>
      <c r="JK152" s="18">
        <v>169.77820804119111</v>
      </c>
      <c r="JL152" s="18">
        <v>176.26043045520782</v>
      </c>
      <c r="JM152" s="18">
        <v>187.06013310670855</v>
      </c>
      <c r="JN152" s="18">
        <v>198.71112762153149</v>
      </c>
      <c r="JO152" s="18">
        <v>201.85320487499237</v>
      </c>
      <c r="JP152" s="18">
        <v>203.37272583901881</v>
      </c>
      <c r="JQ152" s="18">
        <v>204.06296248495579</v>
      </c>
      <c r="JR152" s="18">
        <v>200.13261497497558</v>
      </c>
      <c r="JS152" s="18">
        <v>207.7822376292944</v>
      </c>
      <c r="JT152" s="18">
        <v>213.03503853917121</v>
      </c>
      <c r="JU152" s="18">
        <v>212.29878611683844</v>
      </c>
      <c r="JV152" s="18">
        <v>214.60657733738421</v>
      </c>
      <c r="JW152" s="18">
        <v>222.24819724798203</v>
      </c>
      <c r="JX152" s="18">
        <v>226.09651663482191</v>
      </c>
      <c r="JY152" s="18">
        <v>224.37292570590972</v>
      </c>
      <c r="JZ152" s="18">
        <v>214.50154132604598</v>
      </c>
      <c r="KA152" s="18">
        <v>217.52057639479636</v>
      </c>
      <c r="KB152" s="18">
        <v>215.47587537407873</v>
      </c>
      <c r="KC152" s="18">
        <v>214.99871177971363</v>
      </c>
      <c r="KD152" s="18">
        <v>214.04938630580901</v>
      </c>
      <c r="KE152" s="18">
        <v>214.78563872814178</v>
      </c>
      <c r="KF152" s="18">
        <v>204.21901598751546</v>
      </c>
      <c r="KG152" s="18">
        <v>199.36435157775878</v>
      </c>
      <c r="KH152" s="18">
        <v>196.14024620115757</v>
      </c>
      <c r="KI152" s="18">
        <v>196.69843757569791</v>
      </c>
      <c r="KJ152" s="18">
        <v>195.80513130784036</v>
      </c>
      <c r="KK152" s="18">
        <v>198.76614648461342</v>
      </c>
      <c r="KL152" s="18">
        <v>198.501055598855</v>
      </c>
      <c r="KM152" s="18">
        <v>198.2429671138525</v>
      </c>
      <c r="KN152" s="18">
        <v>193.2252468007803</v>
      </c>
      <c r="KO152" s="18">
        <v>199.84351585805416</v>
      </c>
      <c r="KP152" s="18">
        <v>193.26626086235046</v>
      </c>
      <c r="KQ152" s="18">
        <v>181.5422413110733</v>
      </c>
      <c r="KR152" s="18">
        <v>172.6131800043583</v>
      </c>
      <c r="KS152" s="18">
        <v>172.03998348534105</v>
      </c>
      <c r="KT152" s="18">
        <v>172.04398485720159</v>
      </c>
      <c r="KU152" s="18">
        <v>174.0116594696045</v>
      </c>
      <c r="KV152" s="18">
        <v>178.15207900226116</v>
      </c>
      <c r="KW152" s="18">
        <v>181.67728761136533</v>
      </c>
      <c r="KX152" s="18">
        <v>181.93437575340272</v>
      </c>
      <c r="KY152" s="18">
        <v>183.4248867714405</v>
      </c>
      <c r="KZ152" s="18">
        <v>184.52026231825351</v>
      </c>
      <c r="LA152" s="18">
        <v>185.95875550210476</v>
      </c>
      <c r="LB152" s="18">
        <v>184.07310901284217</v>
      </c>
      <c r="LC152" s="18">
        <v>187.39424765706065</v>
      </c>
      <c r="LD152" s="18">
        <v>190.51631805121897</v>
      </c>
      <c r="LE152" s="18">
        <v>196.18326094865802</v>
      </c>
      <c r="LF152" s="18">
        <v>203.17465793192386</v>
      </c>
      <c r="LG152" s="18">
        <v>207.23505002737045</v>
      </c>
      <c r="LH152" s="18">
        <v>205.04930064857007</v>
      </c>
      <c r="LI152" s="18">
        <v>204.63815968990326</v>
      </c>
      <c r="LJ152" s="18">
        <v>204.53212333559989</v>
      </c>
      <c r="LK152" s="18">
        <v>204.66316826403141</v>
      </c>
      <c r="LL152" s="18">
        <v>204.31104754030707</v>
      </c>
      <c r="LM152" s="18">
        <v>206.34474478840829</v>
      </c>
      <c r="LN152" s="18">
        <v>208.67954526901246</v>
      </c>
      <c r="LO152" s="18">
        <v>217.37952803671359</v>
      </c>
      <c r="LP152" s="18">
        <v>224.81207626760008</v>
      </c>
      <c r="LQ152" s="18">
        <v>230.71910147666929</v>
      </c>
      <c r="LR152" s="18">
        <v>229.17657262444499</v>
      </c>
      <c r="LS152" s="18">
        <v>237.50242712318897</v>
      </c>
      <c r="LT152" s="18">
        <v>232.56073287546633</v>
      </c>
      <c r="LU152" s="18">
        <v>230.14190358579157</v>
      </c>
      <c r="LV152" s="18">
        <v>227.70606846570968</v>
      </c>
      <c r="LW152" s="18">
        <v>224.34991781771183</v>
      </c>
      <c r="LX152" s="18">
        <v>230.20992690742017</v>
      </c>
      <c r="LY152" s="18">
        <v>234.41937010467052</v>
      </c>
      <c r="LZ152" s="18">
        <v>233.24596780657768</v>
      </c>
      <c r="MA152" s="18">
        <v>235.83285471439362</v>
      </c>
      <c r="MB152" s="18">
        <v>240.01328796565534</v>
      </c>
      <c r="MC152" s="18">
        <v>246.72358857572081</v>
      </c>
      <c r="MD152" s="18">
        <v>250.16276768982411</v>
      </c>
      <c r="ME152" s="18">
        <v>245.26708921849726</v>
      </c>
      <c r="MF152" s="18">
        <v>238.07462329924107</v>
      </c>
      <c r="MG152" s="18">
        <v>232.65576545715331</v>
      </c>
      <c r="MH152" s="18">
        <v>230.414997215271</v>
      </c>
      <c r="MI152" s="18">
        <v>228.46732946217062</v>
      </c>
      <c r="MJ152" s="18">
        <v>226.24856876552104</v>
      </c>
      <c r="MK152" s="18">
        <v>228.20924097716809</v>
      </c>
      <c r="ML152" s="18">
        <v>231.51237344801424</v>
      </c>
      <c r="MM152" s="18">
        <v>233.0128878957033</v>
      </c>
      <c r="MN152" s="18">
        <v>235.52674976706504</v>
      </c>
      <c r="MO152" s="18">
        <v>234.28632449030874</v>
      </c>
      <c r="MP152" s="18">
        <v>234.48039102554321</v>
      </c>
      <c r="MQ152" s="18">
        <v>233.12392596483232</v>
      </c>
      <c r="MR152" s="18">
        <v>230.93817658603191</v>
      </c>
      <c r="MS152" s="18">
        <v>232.80681724488736</v>
      </c>
      <c r="MT152" s="18">
        <v>229.24459594607353</v>
      </c>
      <c r="MU152" s="18">
        <v>227.95115249216556</v>
      </c>
      <c r="MV152" s="18">
        <v>234.24731111466886</v>
      </c>
      <c r="MW152" s="18">
        <v>243.54349828958513</v>
      </c>
      <c r="MX152" s="18">
        <v>245.84628779530524</v>
      </c>
      <c r="MY152" s="18">
        <v>239.10497655332088</v>
      </c>
      <c r="MZ152" s="18">
        <v>230.22593239486216</v>
      </c>
      <c r="NA152" s="18">
        <v>236.80318739056588</v>
      </c>
      <c r="NB152" s="18">
        <v>244.51783233761788</v>
      </c>
      <c r="NC152" s="18">
        <v>248.41816955864428</v>
      </c>
      <c r="ND152" s="18">
        <v>252.37152495682238</v>
      </c>
      <c r="NE152" s="18">
        <v>266.06221877753734</v>
      </c>
      <c r="NF152" s="18">
        <v>271.83319734334947</v>
      </c>
      <c r="NG152" s="18">
        <v>272.98159106731413</v>
      </c>
      <c r="NH152" s="18">
        <v>272.32336539626124</v>
      </c>
      <c r="NI152" s="18">
        <v>278.07433710277081</v>
      </c>
      <c r="NJ152" s="18">
        <v>278.51348766446114</v>
      </c>
      <c r="NK152" s="18">
        <v>280.31410500168801</v>
      </c>
      <c r="NL152" s="18">
        <v>285.22678930342198</v>
      </c>
      <c r="NM152" s="18">
        <v>290.30753122329713</v>
      </c>
      <c r="NN152" s="18">
        <v>296.37161027789114</v>
      </c>
      <c r="NO152" s="18">
        <v>298.8554618602991</v>
      </c>
      <c r="NP152" s="18">
        <v>310.40542173564432</v>
      </c>
      <c r="NQ152" s="18">
        <v>313.8375984489918</v>
      </c>
      <c r="NR152" s="18">
        <v>311.67485695838928</v>
      </c>
      <c r="NS152" s="18">
        <v>318.90433556735519</v>
      </c>
      <c r="NT152" s="18">
        <v>316.68857589960095</v>
      </c>
      <c r="NU152" s="18">
        <v>330.00514145135878</v>
      </c>
      <c r="NV152" s="18">
        <v>338.59708717882631</v>
      </c>
      <c r="NW152" s="18">
        <v>346.87892658710479</v>
      </c>
      <c r="NX152" s="18">
        <v>350.69923637092114</v>
      </c>
      <c r="NY152" s="18">
        <v>340.12160985767844</v>
      </c>
      <c r="NZ152" s="18">
        <v>331.0074851024151</v>
      </c>
      <c r="OA152" s="18">
        <v>329.13184204280378</v>
      </c>
      <c r="OB152" s="18">
        <v>328.75071137309072</v>
      </c>
      <c r="OC152" s="18">
        <v>326.63298531591892</v>
      </c>
      <c r="OD152" s="18">
        <v>325.133471211195</v>
      </c>
      <c r="OE152" s="18">
        <v>322.65762237250806</v>
      </c>
      <c r="OF152" s="18">
        <v>320.56590523242954</v>
      </c>
      <c r="OG152" s="18">
        <v>319.06939215660094</v>
      </c>
      <c r="OH152" s="18">
        <v>316.33145346105101</v>
      </c>
      <c r="OI152" s="18">
        <v>315.96432759284971</v>
      </c>
      <c r="OJ152" s="18">
        <v>315.48616365551948</v>
      </c>
      <c r="OK152" s="18">
        <v>323.42388508379457</v>
      </c>
      <c r="OL152" s="18">
        <v>334.19557813227181</v>
      </c>
      <c r="OM152" s="18">
        <v>334.74176539123062</v>
      </c>
      <c r="ON152" s="18">
        <v>330.31224674165247</v>
      </c>
      <c r="OO152" s="18">
        <v>330.27523405194279</v>
      </c>
      <c r="OP152" s="18">
        <v>320.43586064696314</v>
      </c>
      <c r="OQ152" s="18">
        <v>307.3453726053238</v>
      </c>
      <c r="OR152" s="18">
        <v>295.79141135811807</v>
      </c>
      <c r="OS152" s="18">
        <v>293.38658686995507</v>
      </c>
      <c r="OT152" s="18">
        <v>284.23745011091233</v>
      </c>
      <c r="OU152" s="18">
        <v>276.98096224188805</v>
      </c>
      <c r="OV152" s="18">
        <v>272.18631841003895</v>
      </c>
      <c r="OW152" s="18">
        <v>267.5627332252264</v>
      </c>
      <c r="OX152" s="18">
        <v>269.86852375984193</v>
      </c>
      <c r="OY152" s="18">
        <v>270.53775320351122</v>
      </c>
      <c r="OZ152" s="18">
        <v>271.92822992503642</v>
      </c>
      <c r="PA152" s="18">
        <v>279.10268967092037</v>
      </c>
      <c r="PB152" s="18">
        <v>267.95086629569528</v>
      </c>
      <c r="PC152" s="18">
        <v>263.5253490179777</v>
      </c>
      <c r="PD152" s="18">
        <v>258.40559372246264</v>
      </c>
      <c r="PE152" s="18">
        <v>253.57393720090388</v>
      </c>
      <c r="PF152" s="18">
        <v>250.13675877273081</v>
      </c>
      <c r="PG152" s="18">
        <v>247.02069043636322</v>
      </c>
      <c r="PH152" s="18">
        <v>242.92828736603261</v>
      </c>
      <c r="PI152" s="18">
        <v>237.45941237568854</v>
      </c>
      <c r="PJ152" s="18">
        <v>237.56244770109652</v>
      </c>
      <c r="PK152" s="18">
        <v>241.03563847601413</v>
      </c>
      <c r="PL152" s="18">
        <v>240.57548071205616</v>
      </c>
      <c r="PM152" s="18">
        <v>240.41842686653138</v>
      </c>
      <c r="PN152" s="18">
        <v>244.86795237541199</v>
      </c>
      <c r="PO152" s="18">
        <v>253.92005586683749</v>
      </c>
      <c r="PP152" s="18">
        <v>257.90842326879499</v>
      </c>
      <c r="PQ152" s="18">
        <v>261.94080576121809</v>
      </c>
      <c r="PR152" s="18">
        <v>265.60106067061423</v>
      </c>
      <c r="PS152" s="18">
        <v>257.03712454617022</v>
      </c>
      <c r="PT152" s="18">
        <v>255.85371881842613</v>
      </c>
      <c r="PU152" s="18">
        <v>248.5021983677149</v>
      </c>
      <c r="PV152" s="18">
        <v>243.80058643162252</v>
      </c>
      <c r="PW152" s="18">
        <v>244.07468040406707</v>
      </c>
      <c r="PX152" s="18">
        <v>242.91628325045107</v>
      </c>
      <c r="PY152" s="18">
        <v>240.21935861647128</v>
      </c>
      <c r="PZ152" s="18">
        <v>240.96361378252507</v>
      </c>
      <c r="QA152" s="18">
        <v>199.72447504520417</v>
      </c>
      <c r="QB152" s="18">
        <v>196.24128084063531</v>
      </c>
      <c r="QC152" s="18">
        <v>192.95315351426601</v>
      </c>
      <c r="QD152" s="18">
        <v>184.55127295017243</v>
      </c>
      <c r="QE152" s="18">
        <v>183.26883326888083</v>
      </c>
      <c r="QF152" s="18">
        <v>183.99208123266698</v>
      </c>
      <c r="QG152" s="18">
        <v>181.78332396566867</v>
      </c>
      <c r="QH152" s="18">
        <v>182.29349887788294</v>
      </c>
      <c r="QI152" s="18">
        <v>185.74968382239342</v>
      </c>
      <c r="QJ152" s="18">
        <v>187.87141125142574</v>
      </c>
      <c r="QK152" s="18">
        <v>185.15347941517831</v>
      </c>
      <c r="QL152" s="18">
        <v>187.55830390334128</v>
      </c>
      <c r="QM152" s="18">
        <v>184.16213953673838</v>
      </c>
      <c r="QN152" s="18">
        <v>186.5979746568203</v>
      </c>
      <c r="QO152" s="18">
        <v>185.69066358745098</v>
      </c>
      <c r="QP152" s="18">
        <v>183.26783292591574</v>
      </c>
      <c r="QQ152" s="18">
        <v>184.44923796772957</v>
      </c>
      <c r="QR152" s="18">
        <v>183.5629341006279</v>
      </c>
      <c r="QS152" s="18">
        <v>184.80736074924468</v>
      </c>
      <c r="QT152" s="18">
        <v>186.44092081129551</v>
      </c>
      <c r="QU152" s="18">
        <v>187.5863135063648</v>
      </c>
      <c r="QV152" s="18">
        <v>188.62266881823538</v>
      </c>
      <c r="QW152" s="18">
        <v>191.83677076518535</v>
      </c>
      <c r="QX152" s="18">
        <v>192.92214288234709</v>
      </c>
      <c r="QY152" s="18">
        <v>191.41862740576269</v>
      </c>
      <c r="QZ152" s="18">
        <v>192.76408869385719</v>
      </c>
      <c r="RA152" s="18">
        <v>193.92448653340341</v>
      </c>
      <c r="RB152" s="18">
        <v>196.45635457813742</v>
      </c>
      <c r="RC152" s="18">
        <v>195.68909152388574</v>
      </c>
      <c r="RD152" s="18">
        <v>196.11823865592478</v>
      </c>
      <c r="RE152" s="18">
        <v>195.6800884371996</v>
      </c>
      <c r="RF152" s="18">
        <v>191.38861711680889</v>
      </c>
      <c r="RG152" s="18">
        <v>182.86969642579555</v>
      </c>
      <c r="RH152" s="18">
        <v>180.77897962868215</v>
      </c>
      <c r="RI152" s="18">
        <v>180.92903107345103</v>
      </c>
      <c r="RJ152" s="18">
        <v>181.42920255601405</v>
      </c>
      <c r="RK152" s="18">
        <v>182.25548584520817</v>
      </c>
      <c r="RL152" s="18">
        <v>181.61426600456238</v>
      </c>
      <c r="RM152" s="18">
        <v>182.86369436800479</v>
      </c>
      <c r="RN152" s="18">
        <v>184.53826849162579</v>
      </c>
      <c r="RO152" s="18">
        <v>190.30124431371686</v>
      </c>
      <c r="RP152" s="18">
        <v>190.99448198854924</v>
      </c>
      <c r="RQ152" s="18">
        <v>190.78941168069838</v>
      </c>
      <c r="RR152" s="18">
        <v>192.97716174542904</v>
      </c>
      <c r="RS152" s="18">
        <v>190.43028855621816</v>
      </c>
      <c r="RT152" s="18">
        <v>191.66771280407906</v>
      </c>
      <c r="RU152" s="18">
        <v>189.64101795673369</v>
      </c>
      <c r="RV152" s="18">
        <v>184.63530175924302</v>
      </c>
      <c r="RW152" s="18">
        <v>183.76000166475774</v>
      </c>
      <c r="RX152" s="18">
        <v>183.22381783545018</v>
      </c>
      <c r="RY152" s="18">
        <v>184.82036520779133</v>
      </c>
      <c r="RZ152" s="18">
        <v>184.8123624640703</v>
      </c>
      <c r="SA152" s="18">
        <v>182.95072420597077</v>
      </c>
      <c r="SB152" s="18">
        <v>182.09343028485776</v>
      </c>
      <c r="SC152" s="18">
        <v>184.4662437981367</v>
      </c>
      <c r="SD152" s="18">
        <v>186.07979700088501</v>
      </c>
      <c r="SE152" s="18">
        <v>188.86975353062152</v>
      </c>
      <c r="SF152" s="18">
        <v>190.73739384651185</v>
      </c>
      <c r="SG152" s="18">
        <v>197.39567662239074</v>
      </c>
      <c r="SH152" s="18">
        <v>201.37604128062725</v>
      </c>
      <c r="SI152" s="18">
        <v>203.69283558785915</v>
      </c>
      <c r="SJ152" s="18">
        <v>206.89993513405324</v>
      </c>
      <c r="SK152" s="18">
        <v>209.20472532570363</v>
      </c>
      <c r="SL152" s="18">
        <v>214.0984031111002</v>
      </c>
      <c r="SM152" s="18">
        <v>215.42085651099683</v>
      </c>
      <c r="SN152" s="18">
        <v>215.76097311913969</v>
      </c>
      <c r="SO152" s="18">
        <v>220.10346193075179</v>
      </c>
      <c r="SP152" s="5">
        <v>223.76571752607822</v>
      </c>
      <c r="SQ152" s="5">
        <v>223.93177445828914</v>
      </c>
      <c r="SR152" s="5">
        <v>220.68866256535054</v>
      </c>
      <c r="SS152" s="5">
        <v>228.39230373978614</v>
      </c>
    </row>
    <row r="153" spans="1:516" x14ac:dyDescent="0.25">
      <c r="A153" s="5" t="s">
        <v>366</v>
      </c>
      <c r="B153" s="5" t="str">
        <f ca="1">_xlfn.XLOOKUP(A153,bonds[worksheet get],bonds[unique lookup],"-")</f>
        <v>VW 3 3/4 PERP nc-21</v>
      </c>
      <c r="C153" s="5" t="str">
        <f ca="1">_xlfn.XLOOKUP(A153,bonds[worksheet get],bonds[ID_ISIN],"-")</f>
        <v>XS1048428012</v>
      </c>
      <c r="D153" s="18">
        <f ca="1">_xll.BDH(A153,"blp_i_sprd_mid","-2AY",,"Dates=H","Fill=C","Sort=R","Dir=H","factor="&amp;_xlfn.XLOOKUP(A153,bonds[worksheet get],bonds[yas/blp factor]),"cols=510;rows=1")</f>
        <v>221.09153034925458</v>
      </c>
      <c r="E153" s="18">
        <v>218.93813143730165</v>
      </c>
      <c r="F153" s="18">
        <v>232.50033431291581</v>
      </c>
      <c r="G153" s="18">
        <v>232.14708241701126</v>
      </c>
      <c r="H153" s="18">
        <v>254.39681738376618</v>
      </c>
      <c r="I153" s="18">
        <v>265.53760174036029</v>
      </c>
      <c r="J153" s="18">
        <v>283.21662685632703</v>
      </c>
      <c r="K153" s="18">
        <v>283.35217700242993</v>
      </c>
      <c r="L153" s="18">
        <v>281.45242116689684</v>
      </c>
      <c r="M153" s="18">
        <v>279.71286095857619</v>
      </c>
      <c r="N153" s="18">
        <v>265.68855531215672</v>
      </c>
      <c r="O153" s="18">
        <v>283.42303276062012</v>
      </c>
      <c r="P153" s="18">
        <v>256.75456840991973</v>
      </c>
      <c r="Q153" s="18">
        <v>251.33667014598845</v>
      </c>
      <c r="R153" s="18">
        <v>234.16390428781509</v>
      </c>
      <c r="S153" s="18">
        <v>223.14942802190782</v>
      </c>
      <c r="T153" s="18">
        <v>246.24121692657471</v>
      </c>
      <c r="U153" s="18">
        <v>243.22111859560013</v>
      </c>
      <c r="V153" s="18">
        <v>265.39280953884128</v>
      </c>
      <c r="W153" s="18">
        <v>232.89568890571593</v>
      </c>
      <c r="X153" s="18">
        <v>329.70211180925372</v>
      </c>
      <c r="Y153" s="18">
        <v>216.20453682422638</v>
      </c>
      <c r="Z153" s="18">
        <v>239.30864846944809</v>
      </c>
      <c r="AA153" s="18">
        <v>343.70485265970228</v>
      </c>
      <c r="AB153" s="18">
        <v>402.8570880079269</v>
      </c>
      <c r="AC153" s="18">
        <v>480.15866640329364</v>
      </c>
      <c r="AD153" s="18">
        <v>484.10707785606382</v>
      </c>
      <c r="AE153" s="18">
        <v>477.9251696777344</v>
      </c>
      <c r="AF153" s="18">
        <v>460.52340622425078</v>
      </c>
      <c r="AG153" s="18">
        <v>447.86795167446132</v>
      </c>
      <c r="AH153" s="18">
        <v>469.60321222305294</v>
      </c>
      <c r="AI153" s="18">
        <v>537.66273520231243</v>
      </c>
      <c r="AJ153" s="18">
        <v>527.33422482728963</v>
      </c>
      <c r="AK153" s="18">
        <v>527.38556957960122</v>
      </c>
      <c r="AL153" s="18">
        <v>542.11843280792232</v>
      </c>
      <c r="AM153" s="18">
        <v>577.37995490550998</v>
      </c>
      <c r="AN153" s="18">
        <v>628.30265335321428</v>
      </c>
      <c r="AO153" s="18">
        <v>666.32036175489429</v>
      </c>
      <c r="AP153" s="18">
        <v>660.06657092332841</v>
      </c>
      <c r="AQ153" s="18">
        <v>635.38822917222967</v>
      </c>
      <c r="AR153" s="18">
        <v>599.72827179670332</v>
      </c>
      <c r="AS153" s="18">
        <v>600.94206174135206</v>
      </c>
      <c r="AT153" s="18">
        <v>644.13121359586717</v>
      </c>
      <c r="AU153" s="18">
        <v>621.00964473485942</v>
      </c>
      <c r="AV153" s="18">
        <v>625.96646712303163</v>
      </c>
      <c r="AW153" s="18">
        <v>641.45307131528853</v>
      </c>
      <c r="AX153" s="18">
        <v>648.65160558938976</v>
      </c>
      <c r="AY153" s="18">
        <v>553.7603419470787</v>
      </c>
      <c r="AZ153" s="18">
        <v>523.78219486236571</v>
      </c>
      <c r="BA153" s="18">
        <v>470.10741769075395</v>
      </c>
      <c r="BB153" s="18">
        <v>446.75479744434352</v>
      </c>
      <c r="BC153" s="18">
        <v>499.24659152269362</v>
      </c>
      <c r="BD153" s="18">
        <v>548.03334827423089</v>
      </c>
      <c r="BE153" s="18">
        <v>644.64466111898423</v>
      </c>
      <c r="BF153" s="18">
        <v>646.42016265392306</v>
      </c>
      <c r="BG153" s="18">
        <v>595.93492149591441</v>
      </c>
      <c r="BH153" s="18">
        <v>517.00263376712803</v>
      </c>
      <c r="BI153" s="18">
        <v>492.03470761299138</v>
      </c>
      <c r="BJ153" s="18">
        <v>401.71312692642215</v>
      </c>
      <c r="BK153" s="18">
        <v>345.43517081260677</v>
      </c>
      <c r="BL153" s="18">
        <v>476.4947048783302</v>
      </c>
      <c r="BM153" s="18">
        <v>664.62598492860798</v>
      </c>
      <c r="BN153" s="18">
        <v>735.81856469392778</v>
      </c>
      <c r="BO153" s="18">
        <v>826.3044485878944</v>
      </c>
      <c r="BP153" s="18">
        <v>836.22322783946993</v>
      </c>
      <c r="BQ153" s="18">
        <v>804.15021486043941</v>
      </c>
      <c r="BR153" s="18">
        <v>773.31871799230578</v>
      </c>
      <c r="BS153" s="18">
        <v>742.86717229127873</v>
      </c>
      <c r="BT153" s="18">
        <v>758.69265184879305</v>
      </c>
      <c r="BU153" s="18">
        <v>578.28054186105726</v>
      </c>
      <c r="BV153" s="18">
        <v>524.568796467781</v>
      </c>
      <c r="BW153" s="18">
        <v>496.02624865770343</v>
      </c>
      <c r="BX153" s="18">
        <v>747.52003374576566</v>
      </c>
      <c r="BY153" s="18">
        <v>777.72204395055769</v>
      </c>
      <c r="BZ153" s="18">
        <v>695.86002465486524</v>
      </c>
      <c r="CA153" s="18">
        <v>878.6535042548179</v>
      </c>
      <c r="CB153" s="18">
        <v>883.45423859596258</v>
      </c>
      <c r="CC153" s="18">
        <v>659.49664417266854</v>
      </c>
      <c r="CD153" s="18">
        <v>504.92634802341462</v>
      </c>
      <c r="CE153" s="18">
        <v>407.50584188222888</v>
      </c>
      <c r="CF153" s="18">
        <v>398.79161051988598</v>
      </c>
      <c r="CG153" s="18">
        <v>240.5183308339119</v>
      </c>
      <c r="CH153" s="18">
        <v>227.63285179376601</v>
      </c>
      <c r="CI153" s="18">
        <v>236.64590961456301</v>
      </c>
      <c r="CJ153" s="18">
        <v>140.60349662542342</v>
      </c>
      <c r="CK153" s="18">
        <v>112.80442082881927</v>
      </c>
      <c r="CL153" s="18">
        <v>93.767840461730955</v>
      </c>
      <c r="CM153" s="18">
        <v>100.9448099398613</v>
      </c>
      <c r="CN153" s="18">
        <v>156.15890278577803</v>
      </c>
      <c r="CO153" s="18">
        <v>167.60262118101119</v>
      </c>
      <c r="CP153" s="18">
        <v>99.885054252147683</v>
      </c>
      <c r="CQ153" s="18">
        <v>89.178646500110631</v>
      </c>
      <c r="CR153" s="18">
        <v>84.052386429309848</v>
      </c>
      <c r="CS153" s="18">
        <v>71.911406297683726</v>
      </c>
      <c r="CT153" s="18">
        <v>65.77570839643478</v>
      </c>
      <c r="CU153" s="18">
        <v>68.997078156471247</v>
      </c>
      <c r="CV153" s="18">
        <v>67.774046156406399</v>
      </c>
      <c r="CW153" s="18">
        <v>70.97077043533325</v>
      </c>
      <c r="CX153" s="18">
        <v>71.225440406799322</v>
      </c>
      <c r="CY153" s="18">
        <v>72.120892887115474</v>
      </c>
      <c r="CZ153" s="18">
        <v>72.001773061752317</v>
      </c>
      <c r="DA153" s="18">
        <v>72.356051852703089</v>
      </c>
      <c r="DB153" s="18">
        <v>72.779132611751564</v>
      </c>
      <c r="DC153" s="18">
        <v>75.610282254219044</v>
      </c>
      <c r="DD153" s="18">
        <v>72.549108121395108</v>
      </c>
      <c r="DE153" s="18">
        <v>70.410085740089414</v>
      </c>
      <c r="DF153" s="18">
        <v>73.479475033283236</v>
      </c>
      <c r="DG153" s="18">
        <v>77.7205515742302</v>
      </c>
      <c r="DH153" s="18">
        <v>87.939184179306025</v>
      </c>
      <c r="DI153" s="18">
        <v>86.109257206916809</v>
      </c>
      <c r="DJ153" s="18">
        <v>87.967937240600591</v>
      </c>
      <c r="DK153" s="18">
        <v>82.326175856590268</v>
      </c>
      <c r="DL153" s="18">
        <v>87.895027692317967</v>
      </c>
      <c r="DM153" s="18">
        <v>88.431066906452173</v>
      </c>
      <c r="DN153" s="18">
        <v>76.22025791168214</v>
      </c>
      <c r="DO153" s="18">
        <v>74.731260094642636</v>
      </c>
      <c r="DP153" s="18">
        <v>72.394046969413765</v>
      </c>
      <c r="DQ153" s="18">
        <v>71.99561169147492</v>
      </c>
      <c r="DR153" s="18">
        <v>72.38275112390518</v>
      </c>
      <c r="DS153" s="18">
        <v>73.997030136585238</v>
      </c>
      <c r="DT153" s="18">
        <v>79.53096754074096</v>
      </c>
      <c r="DU153" s="18">
        <v>84.873902466297139</v>
      </c>
      <c r="DV153" s="18">
        <v>83.043975493907922</v>
      </c>
      <c r="DW153" s="18">
        <v>82.817031688690179</v>
      </c>
      <c r="DX153" s="18">
        <v>84.376885263919831</v>
      </c>
      <c r="DY153" s="18">
        <v>86.731555604934684</v>
      </c>
      <c r="DZ153" s="18">
        <v>88.114783232212062</v>
      </c>
      <c r="EA153" s="18">
        <v>83.839819154739388</v>
      </c>
      <c r="EB153" s="18">
        <v>81.26642016887665</v>
      </c>
      <c r="EC153" s="18">
        <v>75.214927661418926</v>
      </c>
      <c r="ED153" s="18">
        <v>70.937909793853763</v>
      </c>
      <c r="EE153" s="18">
        <v>73.58216453790665</v>
      </c>
      <c r="EF153" s="18">
        <v>74.337959291934979</v>
      </c>
      <c r="EG153" s="18">
        <v>76.666957256793978</v>
      </c>
      <c r="EH153" s="18">
        <v>76.051847124099737</v>
      </c>
      <c r="EI153" s="18">
        <v>78.533852450847633</v>
      </c>
      <c r="EJ153" s="18">
        <v>79.477568998336793</v>
      </c>
      <c r="EK153" s="18">
        <v>80.214879641532903</v>
      </c>
      <c r="EL153" s="18">
        <v>83.030625858306877</v>
      </c>
      <c r="EM153" s="18">
        <v>84.202313106060032</v>
      </c>
      <c r="EN153" s="18">
        <v>83.642655305862419</v>
      </c>
      <c r="EO153" s="18">
        <v>84.220797216892237</v>
      </c>
      <c r="EP153" s="18">
        <v>86.305394160747525</v>
      </c>
      <c r="EQ153" s="18">
        <v>85.355516242980968</v>
      </c>
      <c r="ER153" s="18">
        <v>84.344024622440344</v>
      </c>
      <c r="ES153" s="18">
        <v>84.342997727394106</v>
      </c>
      <c r="ET153" s="18">
        <v>88.217472736835475</v>
      </c>
      <c r="EU153" s="18">
        <v>95.748721005916593</v>
      </c>
      <c r="EV153" s="18">
        <v>103.68148523807525</v>
      </c>
      <c r="EW153" s="18">
        <v>101.90598370313644</v>
      </c>
      <c r="EX153" s="18">
        <v>97.992486681938175</v>
      </c>
      <c r="EY153" s="18">
        <v>97.731655340194706</v>
      </c>
      <c r="EZ153" s="18">
        <v>100.18388071060181</v>
      </c>
      <c r="FA153" s="18">
        <v>100.4816802740097</v>
      </c>
      <c r="FB153" s="18">
        <v>98.064369335174561</v>
      </c>
      <c r="FC153" s="18">
        <v>102.77781759738922</v>
      </c>
      <c r="FD153" s="18">
        <v>109.16099720478059</v>
      </c>
      <c r="FE153" s="18">
        <v>112.97180472135544</v>
      </c>
      <c r="FF153" s="18">
        <v>112.59698802947997</v>
      </c>
      <c r="FG153" s="18">
        <v>108.73175507545471</v>
      </c>
      <c r="FH153" s="18">
        <v>108.80466462373734</v>
      </c>
      <c r="FI153" s="18">
        <v>108.18750070095062</v>
      </c>
      <c r="FJ153" s="18">
        <v>109.31400456666945</v>
      </c>
      <c r="FK153" s="18">
        <v>113.18539889097214</v>
      </c>
      <c r="FL153" s="18">
        <v>110.15811229467391</v>
      </c>
      <c r="FM153" s="18">
        <v>109.90344232320786</v>
      </c>
      <c r="FN153" s="18">
        <v>104.32124085187912</v>
      </c>
      <c r="FO153" s="18">
        <v>103.88070287704467</v>
      </c>
      <c r="FP153" s="18">
        <v>102.93698632955551</v>
      </c>
      <c r="FQ153" s="18">
        <v>100.99923537731171</v>
      </c>
      <c r="FR153" s="18">
        <v>106.66256155729293</v>
      </c>
      <c r="FS153" s="18">
        <v>113.98535013198853</v>
      </c>
      <c r="FT153" s="18">
        <v>111.55263576745988</v>
      </c>
      <c r="FU153" s="18">
        <v>110.02666972875595</v>
      </c>
      <c r="FV153" s="18">
        <v>106.10598444223403</v>
      </c>
      <c r="FW153" s="18">
        <v>99.676594557762144</v>
      </c>
      <c r="FX153" s="18">
        <v>100.55150913715363</v>
      </c>
      <c r="FY153" s="18">
        <v>102.37014026403426</v>
      </c>
      <c r="FZ153" s="18">
        <v>102.921582903862</v>
      </c>
      <c r="GA153" s="18">
        <v>104.41571519613265</v>
      </c>
      <c r="GB153" s="18">
        <v>104.3058374261856</v>
      </c>
      <c r="GC153" s="18">
        <v>112.02500748872757</v>
      </c>
      <c r="GD153" s="18">
        <v>112.71200027465821</v>
      </c>
      <c r="GE153" s="18">
        <v>120.63038797616959</v>
      </c>
      <c r="GF153" s="18">
        <v>125.05938631057739</v>
      </c>
      <c r="GG153" s="18">
        <v>129.64652648210526</v>
      </c>
      <c r="GH153" s="18">
        <v>131.5524436879158</v>
      </c>
      <c r="GI153" s="18">
        <v>140.63635726690293</v>
      </c>
      <c r="GJ153" s="18">
        <v>142.75278795719149</v>
      </c>
      <c r="GK153" s="18">
        <v>141.49586842060089</v>
      </c>
      <c r="GL153" s="18">
        <v>136.77112431287765</v>
      </c>
      <c r="GM153" s="18">
        <v>138.18721258163453</v>
      </c>
      <c r="GN153" s="18">
        <v>137.76515871763232</v>
      </c>
      <c r="GO153" s="18">
        <v>132.4663802790642</v>
      </c>
      <c r="GP153" s="18">
        <v>123.64432493686677</v>
      </c>
      <c r="GQ153" s="18">
        <v>127.82276087999344</v>
      </c>
      <c r="GR153" s="18">
        <v>128.98520607233047</v>
      </c>
      <c r="GS153" s="18">
        <v>134.41850776195525</v>
      </c>
      <c r="GT153" s="18">
        <v>137.02168670415878</v>
      </c>
      <c r="GU153" s="18">
        <v>128.96364127635957</v>
      </c>
      <c r="GV153" s="18">
        <v>128.66173413276672</v>
      </c>
      <c r="GW153" s="18">
        <v>123.01894585371018</v>
      </c>
      <c r="GX153" s="18">
        <v>134.88471811294556</v>
      </c>
      <c r="GY153" s="18">
        <v>128.00760198831557</v>
      </c>
      <c r="GZ153" s="18">
        <v>110.04001936435699</v>
      </c>
      <c r="HA153" s="18">
        <v>97.231557452678686</v>
      </c>
      <c r="HB153" s="18">
        <v>95.904809052944188</v>
      </c>
      <c r="HC153" s="18">
        <v>85.08133526563644</v>
      </c>
      <c r="HD153" s="18">
        <v>127.46129382371903</v>
      </c>
      <c r="HE153" s="18">
        <v>118.89390845298767</v>
      </c>
      <c r="HF153" s="18">
        <v>112.3145918917656</v>
      </c>
      <c r="HG153" s="18">
        <v>110.30598518133164</v>
      </c>
      <c r="HH153" s="18">
        <v>104.08402809619903</v>
      </c>
      <c r="HI153" s="18">
        <v>113.29014218568801</v>
      </c>
      <c r="HJ153" s="18">
        <v>115.77009372234345</v>
      </c>
      <c r="HK153" s="18">
        <v>109.64363787651062</v>
      </c>
      <c r="HL153" s="18">
        <v>111.49512964487076</v>
      </c>
      <c r="HM153" s="18">
        <v>111.13058190345764</v>
      </c>
      <c r="HN153" s="18">
        <v>113.42671922683716</v>
      </c>
      <c r="HO153" s="18">
        <v>111.56085092782973</v>
      </c>
      <c r="HP153" s="18">
        <v>110.72495836019516</v>
      </c>
      <c r="HQ153" s="18">
        <v>107.37419982433319</v>
      </c>
      <c r="HR153" s="18">
        <v>106.58246374368667</v>
      </c>
      <c r="HS153" s="18">
        <v>119.52031443119049</v>
      </c>
      <c r="HT153" s="18">
        <v>126.92422771453857</v>
      </c>
      <c r="HU153" s="18">
        <v>132.52491329669954</v>
      </c>
      <c r="HV153" s="18">
        <v>145.98956114292145</v>
      </c>
      <c r="HW153" s="18">
        <v>145.64555130243301</v>
      </c>
      <c r="HX153" s="18">
        <v>128.45122064828874</v>
      </c>
      <c r="HY153" s="18">
        <v>125.37464308977127</v>
      </c>
      <c r="HZ153" s="18">
        <v>123.17914148092269</v>
      </c>
      <c r="IA153" s="18">
        <v>126.05958208560943</v>
      </c>
      <c r="IB153" s="18">
        <v>123.13293120384216</v>
      </c>
      <c r="IC153" s="18">
        <v>138.3669192147255</v>
      </c>
      <c r="ID153" s="18">
        <v>150.63420743703841</v>
      </c>
      <c r="IE153" s="18">
        <v>168.04315915584564</v>
      </c>
      <c r="IF153" s="18">
        <v>144.15244590520859</v>
      </c>
      <c r="IG153" s="18">
        <v>133.57337313890457</v>
      </c>
      <c r="IH153" s="18">
        <v>133.68017022371293</v>
      </c>
      <c r="II153" s="18">
        <v>135.60457154035569</v>
      </c>
      <c r="IJ153" s="18">
        <v>114.10138927221298</v>
      </c>
      <c r="IK153" s="18">
        <v>111.66867490768432</v>
      </c>
      <c r="IL153" s="18">
        <v>112.483002679348</v>
      </c>
      <c r="IM153" s="18">
        <v>125.98975322246551</v>
      </c>
      <c r="IN153" s="18">
        <v>144.12369284391403</v>
      </c>
      <c r="IO153" s="18">
        <v>152.69621268987655</v>
      </c>
      <c r="IP153" s="18">
        <v>154.22012493848803</v>
      </c>
      <c r="IQ153" s="18">
        <v>165.07337868213654</v>
      </c>
      <c r="IR153" s="18">
        <v>151.49371859073639</v>
      </c>
      <c r="IS153" s="18">
        <v>138.62364297628403</v>
      </c>
      <c r="IT153" s="18">
        <v>140.1722007060051</v>
      </c>
      <c r="IU153" s="18">
        <v>143.44080763816834</v>
      </c>
      <c r="IV153" s="18">
        <v>144.49234816551208</v>
      </c>
      <c r="IW153" s="18">
        <v>157.59347516536712</v>
      </c>
      <c r="IX153" s="18">
        <v>170.95440661191941</v>
      </c>
      <c r="IY153" s="18">
        <v>168.17049414157867</v>
      </c>
      <c r="IZ153" s="18">
        <v>151.46188484430314</v>
      </c>
      <c r="JA153" s="18">
        <v>145.37958548545836</v>
      </c>
      <c r="JB153" s="18">
        <v>151.22877966880799</v>
      </c>
      <c r="JC153" s="18">
        <v>155.36511291503905</v>
      </c>
      <c r="JD153" s="18">
        <v>154.41318120718003</v>
      </c>
      <c r="JE153" s="18">
        <v>165.45846432447433</v>
      </c>
      <c r="JF153" s="18">
        <v>168.72912504673005</v>
      </c>
      <c r="JG153" s="18">
        <v>171.50276856660844</v>
      </c>
      <c r="JH153" s="18">
        <v>166.54389238834381</v>
      </c>
      <c r="JI153" s="18">
        <v>156.30266809225083</v>
      </c>
      <c r="JJ153" s="18">
        <v>147.16740976095198</v>
      </c>
      <c r="JK153" s="18">
        <v>138.53635689735412</v>
      </c>
      <c r="JL153" s="18">
        <v>146.37259299516677</v>
      </c>
      <c r="JM153" s="18">
        <v>163.28452751159668</v>
      </c>
      <c r="JN153" s="18">
        <v>177.00795290946962</v>
      </c>
      <c r="JO153" s="18">
        <v>181.56017864942552</v>
      </c>
      <c r="JP153" s="18">
        <v>182.22355284929276</v>
      </c>
      <c r="JQ153" s="18">
        <v>176.9894687986374</v>
      </c>
      <c r="JR153" s="18">
        <v>154.91327909469604</v>
      </c>
      <c r="JS153" s="18">
        <v>159.58154397487638</v>
      </c>
      <c r="JT153" s="18">
        <v>167.29660645723342</v>
      </c>
      <c r="JU153" s="18">
        <v>168.0267288351059</v>
      </c>
      <c r="JV153" s="18">
        <v>179.73538615226744</v>
      </c>
      <c r="JW153" s="18">
        <v>194.72291935205459</v>
      </c>
      <c r="JX153" s="18">
        <v>214.496810362339</v>
      </c>
      <c r="JY153" s="18">
        <v>212.03020846128464</v>
      </c>
      <c r="JZ153" s="18">
        <v>202.47495005607604</v>
      </c>
      <c r="KA153" s="18">
        <v>209.49069701194762</v>
      </c>
      <c r="KB153" s="18">
        <v>205.27940042734144</v>
      </c>
      <c r="KC153" s="18">
        <v>214.45368077039717</v>
      </c>
      <c r="KD153" s="18">
        <v>213.3898175024986</v>
      </c>
      <c r="KE153" s="18">
        <v>212.76751910448073</v>
      </c>
      <c r="KF153" s="18">
        <v>194.22179456949232</v>
      </c>
      <c r="KG153" s="18">
        <v>182.13318608522414</v>
      </c>
      <c r="KH153" s="18">
        <v>174.15421157598493</v>
      </c>
      <c r="KI153" s="18">
        <v>174.46125319480896</v>
      </c>
      <c r="KJ153" s="18">
        <v>173.4487346792221</v>
      </c>
      <c r="KK153" s="18">
        <v>187.45969069004059</v>
      </c>
      <c r="KL153" s="18">
        <v>202.19460770845413</v>
      </c>
      <c r="KM153" s="18">
        <v>205.69323913097384</v>
      </c>
      <c r="KN153" s="18">
        <v>194.69827387094497</v>
      </c>
      <c r="KO153" s="18">
        <v>204.86145414352418</v>
      </c>
      <c r="KP153" s="18">
        <v>194.70135455608369</v>
      </c>
      <c r="KQ153" s="18">
        <v>169.26105668067933</v>
      </c>
      <c r="KR153" s="18">
        <v>148.03718986511231</v>
      </c>
      <c r="KS153" s="18">
        <v>147.1078498482704</v>
      </c>
      <c r="KT153" s="18">
        <v>144.08672462224959</v>
      </c>
      <c r="KU153" s="18">
        <v>155.21107865810393</v>
      </c>
      <c r="KV153" s="18">
        <v>157.49900082111358</v>
      </c>
      <c r="KW153" s="18">
        <v>157.53904972791673</v>
      </c>
      <c r="KX153" s="18">
        <v>168.01954056978227</v>
      </c>
      <c r="KY153" s="18">
        <v>148.13782557964325</v>
      </c>
      <c r="KZ153" s="18">
        <v>149.78701902389525</v>
      </c>
      <c r="LA153" s="18">
        <v>151.72374308109283</v>
      </c>
      <c r="LB153" s="18">
        <v>150.59415853023529</v>
      </c>
      <c r="LC153" s="18">
        <v>143.47469517469406</v>
      </c>
      <c r="LD153" s="18">
        <v>143.48085654497149</v>
      </c>
      <c r="LE153" s="18">
        <v>152.8872151684761</v>
      </c>
      <c r="LF153" s="18">
        <v>178.40144948720933</v>
      </c>
      <c r="LG153" s="18">
        <v>189.78560796976089</v>
      </c>
      <c r="LH153" s="18">
        <v>195.01969202041627</v>
      </c>
      <c r="LI153" s="18">
        <v>194.30291927814483</v>
      </c>
      <c r="LJ153" s="18">
        <v>180.02394366025925</v>
      </c>
      <c r="LK153" s="18">
        <v>177.81919999599458</v>
      </c>
      <c r="LL153" s="18">
        <v>174.6399329328537</v>
      </c>
      <c r="LM153" s="18">
        <v>175.88452972888945</v>
      </c>
      <c r="LN153" s="18">
        <v>174.98702345848082</v>
      </c>
      <c r="LO153" s="18">
        <v>199.21866586446762</v>
      </c>
      <c r="LP153" s="18">
        <v>207.87231041908265</v>
      </c>
      <c r="LQ153" s="18">
        <v>211.28365576267242</v>
      </c>
      <c r="LR153" s="18">
        <v>220.58116351127626</v>
      </c>
      <c r="LS153" s="18">
        <v>232.35143453121185</v>
      </c>
      <c r="LT153" s="18">
        <v>221.11925651550294</v>
      </c>
      <c r="LU153" s="18">
        <v>219.12605323076249</v>
      </c>
      <c r="LV153" s="18">
        <v>212.74081983327866</v>
      </c>
      <c r="LW153" s="18">
        <v>189.82360308647156</v>
      </c>
      <c r="LX153" s="18">
        <v>197.18233298778534</v>
      </c>
      <c r="LY153" s="18">
        <v>205.61006063222885</v>
      </c>
      <c r="LZ153" s="18">
        <v>195.46433757543565</v>
      </c>
      <c r="MA153" s="18">
        <v>206.9830193090439</v>
      </c>
      <c r="MB153" s="18">
        <v>220.08825388908389</v>
      </c>
      <c r="MC153" s="18">
        <v>236.75578738451006</v>
      </c>
      <c r="MD153" s="18">
        <v>243.3135391497612</v>
      </c>
      <c r="ME153" s="18">
        <v>240.41256064414981</v>
      </c>
      <c r="MF153" s="18">
        <v>236.07084838867189</v>
      </c>
      <c r="MG153" s="18">
        <v>232.00229021549222</v>
      </c>
      <c r="MH153" s="18">
        <v>233.49539561271666</v>
      </c>
      <c r="MI153" s="18">
        <v>235.0367650771141</v>
      </c>
      <c r="MJ153" s="18">
        <v>226.18903735876083</v>
      </c>
      <c r="MK153" s="18">
        <v>225.47842598676684</v>
      </c>
      <c r="ML153" s="18">
        <v>245.27182800292971</v>
      </c>
      <c r="MM153" s="18">
        <v>268.01344569683079</v>
      </c>
      <c r="MN153" s="18">
        <v>281.35486613750459</v>
      </c>
      <c r="MO153" s="18">
        <v>279.53726190567016</v>
      </c>
      <c r="MP153" s="18">
        <v>267.40552382946015</v>
      </c>
      <c r="MQ153" s="18">
        <v>264.71813949346546</v>
      </c>
      <c r="MR153" s="18">
        <v>266.29750407457351</v>
      </c>
      <c r="MS153" s="18">
        <v>270.43794490098958</v>
      </c>
      <c r="MT153" s="18">
        <v>263.38625661849977</v>
      </c>
      <c r="MU153" s="18">
        <v>260.7943735218048</v>
      </c>
      <c r="MV153" s="18">
        <v>279.69848442792892</v>
      </c>
      <c r="MW153" s="18">
        <v>304.88000475168224</v>
      </c>
      <c r="MX153" s="18">
        <v>301.84552989006045</v>
      </c>
      <c r="MY153" s="18">
        <v>287.40225106477737</v>
      </c>
      <c r="MZ153" s="18">
        <v>272.22474228143693</v>
      </c>
      <c r="NA153" s="18">
        <v>275.54469396591185</v>
      </c>
      <c r="NB153" s="18">
        <v>279.84635731458661</v>
      </c>
      <c r="NC153" s="18">
        <v>277.66215155124661</v>
      </c>
      <c r="ND153" s="18">
        <v>276.96694360494615</v>
      </c>
      <c r="NE153" s="18">
        <v>293.46401252269749</v>
      </c>
      <c r="NF153" s="18">
        <v>293.41677535057073</v>
      </c>
      <c r="NG153" s="18">
        <v>289.448852891922</v>
      </c>
      <c r="NH153" s="18">
        <v>286.63413357019425</v>
      </c>
      <c r="NI153" s="18">
        <v>289.69941528320317</v>
      </c>
      <c r="NJ153" s="18">
        <v>287.22973269701004</v>
      </c>
      <c r="NK153" s="18">
        <v>282.5491450762749</v>
      </c>
      <c r="NL153" s="18">
        <v>274.82894811868664</v>
      </c>
      <c r="NM153" s="18">
        <v>282.16714011907578</v>
      </c>
      <c r="NN153" s="18">
        <v>296.94724051952363</v>
      </c>
      <c r="NO153" s="18">
        <v>290.87418321609493</v>
      </c>
      <c r="NP153" s="18">
        <v>304.73829323530197</v>
      </c>
      <c r="NQ153" s="18">
        <v>310.05658267974849</v>
      </c>
      <c r="NR153" s="18">
        <v>291.27364538908</v>
      </c>
      <c r="NS153" s="18">
        <v>305.32465030670164</v>
      </c>
      <c r="NT153" s="18">
        <v>300.30621421575546</v>
      </c>
      <c r="NU153" s="18">
        <v>345.0223590040207</v>
      </c>
      <c r="NV153" s="18">
        <v>362.92524724006654</v>
      </c>
      <c r="NW153" s="18">
        <v>372.26999216079707</v>
      </c>
      <c r="NX153" s="18">
        <v>376.02945492506024</v>
      </c>
      <c r="NY153" s="18">
        <v>350.75551404714588</v>
      </c>
      <c r="NZ153" s="18">
        <v>330.12005809307095</v>
      </c>
      <c r="OA153" s="18">
        <v>331.16954483032225</v>
      </c>
      <c r="OB153" s="18">
        <v>330.19502143144609</v>
      </c>
      <c r="OC153" s="18">
        <v>324.61487375020982</v>
      </c>
      <c r="OD153" s="18">
        <v>325.36142644882199</v>
      </c>
      <c r="OE153" s="18">
        <v>318.17008044004439</v>
      </c>
      <c r="OF153" s="18">
        <v>313.3929646849632</v>
      </c>
      <c r="OG153" s="18">
        <v>307.90112997770308</v>
      </c>
      <c r="OH153" s="18">
        <v>302.10738812685014</v>
      </c>
      <c r="OI153" s="18">
        <v>300.04435597896571</v>
      </c>
      <c r="OJ153" s="18">
        <v>294.94787586450576</v>
      </c>
      <c r="OK153" s="18">
        <v>322.7469516611099</v>
      </c>
      <c r="OL153" s="18">
        <v>351.53287359714511</v>
      </c>
      <c r="OM153" s="18">
        <v>359.61453761100773</v>
      </c>
      <c r="ON153" s="18">
        <v>351.3295483779907</v>
      </c>
      <c r="OO153" s="18">
        <v>349.93297111511225</v>
      </c>
      <c r="OP153" s="18">
        <v>337.05776102542882</v>
      </c>
      <c r="OQ153" s="18">
        <v>312.83536067485807</v>
      </c>
      <c r="OR153" s="18">
        <v>292.12802206754679</v>
      </c>
      <c r="OS153" s="18">
        <v>315.06680361032488</v>
      </c>
      <c r="OT153" s="18">
        <v>301.49535867929455</v>
      </c>
      <c r="OU153" s="18">
        <v>291.02000231266027</v>
      </c>
      <c r="OV153" s="18">
        <v>286.66391352653505</v>
      </c>
      <c r="OW153" s="18">
        <v>282.34581985712055</v>
      </c>
      <c r="OX153" s="18">
        <v>286.67007489681242</v>
      </c>
      <c r="OY153" s="18">
        <v>286.65569836616521</v>
      </c>
      <c r="OZ153" s="18">
        <v>288.53697009086613</v>
      </c>
      <c r="PA153" s="18">
        <v>300.34318243741984</v>
      </c>
      <c r="PB153" s="18">
        <v>275.89486517667768</v>
      </c>
      <c r="PC153" s="18">
        <v>269.56200342655183</v>
      </c>
      <c r="PD153" s="18">
        <v>265.23466770172121</v>
      </c>
      <c r="PE153" s="18">
        <v>259.65246623039246</v>
      </c>
      <c r="PF153" s="18">
        <v>256.22674435615539</v>
      </c>
      <c r="PG153" s="18">
        <v>257.53808933019639</v>
      </c>
      <c r="PH153" s="18">
        <v>229.84581061840058</v>
      </c>
      <c r="PI153" s="18">
        <v>216.09979352951049</v>
      </c>
      <c r="PJ153" s="18">
        <v>223.26238647699356</v>
      </c>
      <c r="PK153" s="18">
        <v>227.34942876100541</v>
      </c>
      <c r="PL153" s="18">
        <v>226.89451425552369</v>
      </c>
      <c r="PM153" s="18">
        <v>223.36096840143205</v>
      </c>
      <c r="PN153" s="18">
        <v>225.26277802705764</v>
      </c>
      <c r="PO153" s="18">
        <v>236.52165531396867</v>
      </c>
      <c r="PP153" s="18">
        <v>237.30106865406037</v>
      </c>
      <c r="PQ153" s="18">
        <v>258.20043663501741</v>
      </c>
      <c r="PR153" s="18">
        <v>279.94391234397892</v>
      </c>
      <c r="PS153" s="18">
        <v>262.03280894756318</v>
      </c>
      <c r="PT153" s="18">
        <v>257.29060762405396</v>
      </c>
      <c r="PU153" s="18">
        <v>239.65060451984405</v>
      </c>
      <c r="PV153" s="18">
        <v>234.56028577566147</v>
      </c>
      <c r="PW153" s="18">
        <v>238.89891734600067</v>
      </c>
      <c r="PX153" s="18">
        <v>227.56096914052964</v>
      </c>
      <c r="PY153" s="18">
        <v>226.33896403551103</v>
      </c>
      <c r="PZ153" s="18">
        <v>229.94131185770036</v>
      </c>
      <c r="QA153" s="18">
        <v>224.75035739898681</v>
      </c>
      <c r="QB153" s="18">
        <v>221.33490447521211</v>
      </c>
      <c r="QC153" s="18">
        <v>221.96233734846115</v>
      </c>
      <c r="QD153" s="18">
        <v>200.2342650651932</v>
      </c>
      <c r="QE153" s="18">
        <v>198.25851899623871</v>
      </c>
      <c r="QF153" s="18">
        <v>195.73646476268769</v>
      </c>
      <c r="QG153" s="18">
        <v>192.91969165086746</v>
      </c>
      <c r="QH153" s="18">
        <v>191.22428792953491</v>
      </c>
      <c r="QI153" s="18">
        <v>191.01788202524185</v>
      </c>
      <c r="QJ153" s="18">
        <v>193.56252794981003</v>
      </c>
      <c r="QK153" s="18">
        <v>190.57734405040742</v>
      </c>
      <c r="QL153" s="18">
        <v>192.43088960886001</v>
      </c>
      <c r="QM153" s="18">
        <v>186.89900599479674</v>
      </c>
      <c r="QN153" s="18">
        <v>188.79773493528367</v>
      </c>
      <c r="QO153" s="18">
        <v>193.95890943765639</v>
      </c>
      <c r="QP153" s="18">
        <v>186.87538740873336</v>
      </c>
      <c r="QQ153" s="18">
        <v>180.56922492980956</v>
      </c>
      <c r="QR153" s="18">
        <v>180.24677988529206</v>
      </c>
      <c r="QS153" s="18">
        <v>178.78858891963958</v>
      </c>
      <c r="QT153" s="18">
        <v>177.72883323192599</v>
      </c>
      <c r="QU153" s="18">
        <v>176.31069117307663</v>
      </c>
      <c r="QV153" s="18">
        <v>172.31812323331835</v>
      </c>
      <c r="QW153" s="18">
        <v>176.29323395729062</v>
      </c>
      <c r="QX153" s="18">
        <v>180.17592412710189</v>
      </c>
      <c r="QY153" s="18">
        <v>177.39201165676118</v>
      </c>
      <c r="QZ153" s="18">
        <v>184.55871218442917</v>
      </c>
      <c r="RA153" s="18">
        <v>200.12746798038484</v>
      </c>
      <c r="RB153" s="18">
        <v>217.02605286121369</v>
      </c>
      <c r="RC153" s="18">
        <v>219.23593100070954</v>
      </c>
      <c r="RD153" s="18">
        <v>220.4106989336014</v>
      </c>
      <c r="RE153" s="18">
        <v>219.68057655572889</v>
      </c>
      <c r="RF153" s="18">
        <v>215.63769075870516</v>
      </c>
      <c r="RG153" s="18">
        <v>207.95446202278137</v>
      </c>
      <c r="RH153" s="18">
        <v>198.76169756889345</v>
      </c>
      <c r="RI153" s="18">
        <v>199.47333583593368</v>
      </c>
      <c r="RJ153" s="18">
        <v>202.37534123659134</v>
      </c>
      <c r="RK153" s="18">
        <v>201.46756601572037</v>
      </c>
      <c r="RL153" s="18">
        <v>199.96316477298737</v>
      </c>
      <c r="RM153" s="18">
        <v>198.31910580396652</v>
      </c>
      <c r="RN153" s="18">
        <v>200.98800602912902</v>
      </c>
      <c r="RO153" s="18">
        <v>210.73015933275224</v>
      </c>
      <c r="RP153" s="18">
        <v>210.32658957958222</v>
      </c>
      <c r="RQ153" s="18">
        <v>210.45495146036149</v>
      </c>
      <c r="RR153" s="18">
        <v>209.75666282892229</v>
      </c>
      <c r="RS153" s="18">
        <v>198.18047497272494</v>
      </c>
      <c r="RT153" s="18">
        <v>198.02027934551239</v>
      </c>
      <c r="RU153" s="18">
        <v>192.08996045351029</v>
      </c>
      <c r="RV153" s="18">
        <v>182.78629133462906</v>
      </c>
      <c r="RW153" s="18">
        <v>181.69675569057463</v>
      </c>
      <c r="RX153" s="18">
        <v>177.51113148212431</v>
      </c>
      <c r="RY153" s="18">
        <v>179.85758666276931</v>
      </c>
      <c r="RZ153" s="18">
        <v>179.12746428489686</v>
      </c>
      <c r="SA153" s="18">
        <v>177.88081369876863</v>
      </c>
      <c r="SB153" s="18">
        <v>164.74066468715665</v>
      </c>
      <c r="SC153" s="18">
        <v>166.98443036317823</v>
      </c>
      <c r="SD153" s="18">
        <v>167.8192960357666</v>
      </c>
      <c r="SE153" s="18">
        <v>165.37015135049819</v>
      </c>
      <c r="SF153" s="18">
        <v>163.94379413127899</v>
      </c>
      <c r="SG153" s="18">
        <v>193.19079194307326</v>
      </c>
      <c r="SH153" s="18">
        <v>195.73954544782637</v>
      </c>
      <c r="SI153" s="18">
        <v>199.60888598203658</v>
      </c>
      <c r="SJ153" s="18">
        <v>199.82453394174576</v>
      </c>
      <c r="SK153" s="18">
        <v>194.71675798177719</v>
      </c>
      <c r="SL153" s="18">
        <v>194.33680681467058</v>
      </c>
      <c r="SM153" s="18">
        <v>194.02873830080031</v>
      </c>
      <c r="SN153" s="18">
        <v>192.88375032424926</v>
      </c>
      <c r="SO153" s="18">
        <v>194.19201461315154</v>
      </c>
      <c r="SP153" s="5">
        <v>197.53045040845871</v>
      </c>
      <c r="SQ153" s="5">
        <v>198.9054628753662</v>
      </c>
      <c r="SR153" s="5">
        <v>182.0387117409706</v>
      </c>
      <c r="SS153" s="5">
        <v>188.21959302425384</v>
      </c>
      <c r="ST153" s="5">
        <v>183.29</v>
      </c>
      <c r="SV153" s="5">
        <v>239.58799999999999</v>
      </c>
    </row>
    <row r="154" spans="1:516" x14ac:dyDescent="0.25">
      <c r="A154" s="5" t="s">
        <v>367</v>
      </c>
      <c r="B154" s="5" t="str">
        <f ca="1">_xlfn.XLOOKUP(A154,bonds[worksheet get],bonds[unique lookup],"-")</f>
        <v>VW 2 1/2 PERP nc-22</v>
      </c>
      <c r="C154" s="5" t="str">
        <f ca="1">_xlfn.XLOOKUP(A154,bonds[worksheet get],bonds[ID_ISIN],"-")</f>
        <v>XS1206540806</v>
      </c>
      <c r="D154" s="18">
        <f ca="1">_xll.BDH(A154,"blp_i_sprd_mid","-2AY",,"Dates=H","Fill=C","Sort=R","Dir=H","factor="&amp;_xlfn.XLOOKUP(A154,bonds[worksheet get],bonds[yas/blp factor]),"cols=510;rows=1")</f>
        <v>359.83525276440378</v>
      </c>
      <c r="E154" s="18">
        <v>363.64323951125147</v>
      </c>
      <c r="F154" s="18">
        <v>381.28254593324664</v>
      </c>
      <c r="G154" s="18">
        <v>376.2838760108948</v>
      </c>
      <c r="H154" s="18">
        <v>382.24229055833814</v>
      </c>
      <c r="I154" s="18">
        <v>385.8023432770371</v>
      </c>
      <c r="J154" s="18">
        <v>396.90438917458056</v>
      </c>
      <c r="K154" s="18">
        <v>399.09080739861724</v>
      </c>
      <c r="L154" s="18">
        <v>395.58174111312627</v>
      </c>
      <c r="M154" s="18">
        <v>378.93017186778786</v>
      </c>
      <c r="N154" s="18">
        <v>369.74761522042752</v>
      </c>
      <c r="O154" s="18">
        <v>379.68397129207852</v>
      </c>
      <c r="P154" s="18">
        <v>362.08265476149319</v>
      </c>
      <c r="Q154" s="18">
        <v>359.44935544639827</v>
      </c>
      <c r="R154" s="18">
        <v>325.61535820996761</v>
      </c>
      <c r="S154" s="18">
        <v>301.67172928190234</v>
      </c>
      <c r="T154" s="18">
        <v>328.55257665634156</v>
      </c>
      <c r="U154" s="18">
        <v>320.41274255478379</v>
      </c>
      <c r="V154" s="18">
        <v>339.89255924218895</v>
      </c>
      <c r="W154" s="18">
        <v>300.11614320206644</v>
      </c>
      <c r="X154" s="18">
        <v>259.47195806342364</v>
      </c>
      <c r="Y154" s="18">
        <v>190.44432537168265</v>
      </c>
      <c r="Z154" s="18">
        <v>215.69960528737306</v>
      </c>
      <c r="AA154" s="18">
        <v>282.82674367463585</v>
      </c>
      <c r="AB154" s="18">
        <v>306.47745054525137</v>
      </c>
      <c r="AC154" s="18">
        <v>351.53846042728424</v>
      </c>
      <c r="AD154" s="18">
        <v>361.45282235127684</v>
      </c>
      <c r="AE154" s="18">
        <v>353.38396936261654</v>
      </c>
      <c r="AF154" s="18">
        <v>329.7752513193488</v>
      </c>
      <c r="AG154" s="18">
        <v>322.14728101783993</v>
      </c>
      <c r="AH154" s="18">
        <v>352.07631731092931</v>
      </c>
      <c r="AI154" s="18">
        <v>388.74755959528687</v>
      </c>
      <c r="AJ154" s="18">
        <v>383.38398676860334</v>
      </c>
      <c r="AK154" s="18">
        <v>376.71276189023257</v>
      </c>
      <c r="AL154" s="18">
        <v>386.34119989466672</v>
      </c>
      <c r="AM154" s="18">
        <v>407.55555504512785</v>
      </c>
      <c r="AN154" s="18">
        <v>459.28479060357807</v>
      </c>
      <c r="AO154" s="18">
        <v>485.26587739199397</v>
      </c>
      <c r="AP154" s="18">
        <v>485.36185185450313</v>
      </c>
      <c r="AQ154" s="18">
        <v>462.28099335503578</v>
      </c>
      <c r="AR154" s="18">
        <v>448.36369655722382</v>
      </c>
      <c r="AS154" s="18">
        <v>455.09490547466277</v>
      </c>
      <c r="AT154" s="18">
        <v>468.78326319003105</v>
      </c>
      <c r="AU154" s="18">
        <v>474.04286368232965</v>
      </c>
      <c r="AV154" s="18">
        <v>484.75701279389858</v>
      </c>
      <c r="AW154" s="18">
        <v>495.73609141135216</v>
      </c>
      <c r="AX154" s="18">
        <v>522.80088983893404</v>
      </c>
      <c r="AY154" s="18">
        <v>461.18128597211836</v>
      </c>
      <c r="AZ154" s="18">
        <v>433.40467694759366</v>
      </c>
      <c r="BA154" s="18">
        <v>410.75070485949516</v>
      </c>
      <c r="BB154" s="18">
        <v>387.44190701156856</v>
      </c>
      <c r="BC154" s="18">
        <v>416.97604838079212</v>
      </c>
      <c r="BD154" s="18">
        <v>439.45106808567044</v>
      </c>
      <c r="BE154" s="18">
        <v>520.52749475824839</v>
      </c>
      <c r="BF154" s="18">
        <v>518.5060326416492</v>
      </c>
      <c r="BG154" s="18">
        <v>485.52580822795625</v>
      </c>
      <c r="BH154" s="18">
        <v>455.33384189695118</v>
      </c>
      <c r="BI154" s="18">
        <v>440.14888240683081</v>
      </c>
      <c r="BJ154" s="18">
        <v>376.31186856245995</v>
      </c>
      <c r="BK154" s="18">
        <v>334.34103642642498</v>
      </c>
      <c r="BL154" s="18">
        <v>443.30204339385034</v>
      </c>
      <c r="BM154" s="18">
        <v>558.62535743844512</v>
      </c>
      <c r="BN154" s="18">
        <v>581.91915927660466</v>
      </c>
      <c r="BO154" s="18">
        <v>649.48318141508094</v>
      </c>
      <c r="BP154" s="18">
        <v>657.37308202052111</v>
      </c>
      <c r="BQ154" s="18">
        <v>623.44810899150377</v>
      </c>
      <c r="BR154" s="18">
        <v>595.0866555860639</v>
      </c>
      <c r="BS154" s="18">
        <v>586.98881031185385</v>
      </c>
      <c r="BT154" s="18">
        <v>584.60544449287647</v>
      </c>
      <c r="BU154" s="18">
        <v>507.40098754215239</v>
      </c>
      <c r="BV154" s="18">
        <v>475.46348567426202</v>
      </c>
      <c r="BW154" s="18">
        <v>467.36763986802106</v>
      </c>
      <c r="BX154" s="18">
        <v>648.39647057396166</v>
      </c>
      <c r="BY154" s="18">
        <v>718.95869493186467</v>
      </c>
      <c r="BZ154" s="18">
        <v>677.61169680213936</v>
      </c>
      <c r="CA154" s="18">
        <v>835.56866661447293</v>
      </c>
      <c r="CB154" s="18">
        <v>870.11947311776873</v>
      </c>
      <c r="CC154" s="18">
        <v>709.39923857235908</v>
      </c>
      <c r="CD154" s="18">
        <v>592.81625970733171</v>
      </c>
      <c r="CE154" s="18">
        <v>444.91061537486314</v>
      </c>
      <c r="CF154" s="18">
        <v>412.7841637839079</v>
      </c>
      <c r="CG154" s="18">
        <v>315.27610934257507</v>
      </c>
      <c r="CH154" s="18">
        <v>296.05822295910122</v>
      </c>
      <c r="CI154" s="18">
        <v>327.68980622774359</v>
      </c>
      <c r="CJ154" s="18">
        <v>236.50706870615483</v>
      </c>
      <c r="CK154" s="18">
        <v>202.7100616271496</v>
      </c>
      <c r="CL154" s="18">
        <v>184.74184272426368</v>
      </c>
      <c r="CM154" s="18">
        <v>197.83135978293419</v>
      </c>
      <c r="CN154" s="18">
        <v>245.3337200550437</v>
      </c>
      <c r="CO154" s="18">
        <v>249.15970201361179</v>
      </c>
      <c r="CP154" s="18">
        <v>207.20486562132834</v>
      </c>
      <c r="CQ154" s="18">
        <v>180.49797196018696</v>
      </c>
      <c r="CR154" s="18">
        <v>166.17078422874212</v>
      </c>
      <c r="CS154" s="18">
        <v>159.17464580541849</v>
      </c>
      <c r="CT154" s="18">
        <v>133.52347123187781</v>
      </c>
      <c r="CU154" s="18">
        <v>134.1443060362339</v>
      </c>
      <c r="CV154" s="18">
        <v>135.99181443953512</v>
      </c>
      <c r="CW154" s="18">
        <v>136.91256943923236</v>
      </c>
      <c r="CX154" s="18">
        <v>135.30199799025058</v>
      </c>
      <c r="CY154" s="18">
        <v>134.26727331632375</v>
      </c>
      <c r="CZ154" s="18">
        <v>134.23528182882069</v>
      </c>
      <c r="DA154" s="18">
        <v>133.36551326233149</v>
      </c>
      <c r="DB154" s="18">
        <v>135.00307752889393</v>
      </c>
      <c r="DC154" s="18">
        <v>135.75087854927779</v>
      </c>
      <c r="DD154" s="18">
        <v>132.49374522787332</v>
      </c>
      <c r="DE154" s="18">
        <v>130.77020383864641</v>
      </c>
      <c r="DF154" s="18">
        <v>135.17503177422287</v>
      </c>
      <c r="DG154" s="18">
        <v>143.69276532191037</v>
      </c>
      <c r="DH154" s="18">
        <v>152.35346082937718</v>
      </c>
      <c r="DI154" s="18">
        <v>150.20403276276588</v>
      </c>
      <c r="DJ154" s="18">
        <v>149.20529851228</v>
      </c>
      <c r="DK154" s="18">
        <v>144.87345115756989</v>
      </c>
      <c r="DL154" s="18">
        <v>148.81240305638315</v>
      </c>
      <c r="DM154" s="18">
        <v>149.88411788773539</v>
      </c>
      <c r="DN154" s="18">
        <v>136.94256145876648</v>
      </c>
      <c r="DO154" s="18">
        <v>133.44449224710465</v>
      </c>
      <c r="DP154" s="18">
        <v>130.02940095615386</v>
      </c>
      <c r="DQ154" s="18">
        <v>130.6692307062149</v>
      </c>
      <c r="DR154" s="18">
        <v>128.77773400759699</v>
      </c>
      <c r="DS154" s="18">
        <v>132.78866675329209</v>
      </c>
      <c r="DT154" s="18">
        <v>139.65583949261904</v>
      </c>
      <c r="DU154" s="18">
        <v>144.25761502313614</v>
      </c>
      <c r="DV154" s="18">
        <v>145.72422477835417</v>
      </c>
      <c r="DW154" s="18">
        <v>146.3910473459959</v>
      </c>
      <c r="DX154" s="18">
        <v>148.27154697078467</v>
      </c>
      <c r="DY154" s="18">
        <v>150.21103090065719</v>
      </c>
      <c r="DZ154" s="18">
        <v>153.96703148031236</v>
      </c>
      <c r="EA154" s="18">
        <v>151.48669146484136</v>
      </c>
      <c r="EB154" s="18">
        <v>148.45749749189616</v>
      </c>
      <c r="EC154" s="18">
        <v>142.64104517024757</v>
      </c>
      <c r="ED154" s="18">
        <v>141.73528618031739</v>
      </c>
      <c r="EE154" s="18">
        <v>139.78880411255358</v>
      </c>
      <c r="EF154" s="18">
        <v>140.75454714155197</v>
      </c>
      <c r="EG154" s="18">
        <v>142.75901378041505</v>
      </c>
      <c r="EH154" s="18">
        <v>145.10139050602911</v>
      </c>
      <c r="EI154" s="18">
        <v>145.46129474043846</v>
      </c>
      <c r="EJ154" s="18">
        <v>145.53727452325819</v>
      </c>
      <c r="EK154" s="18">
        <v>146.18910108113289</v>
      </c>
      <c r="EL154" s="18">
        <v>150.09306229048968</v>
      </c>
      <c r="EM154" s="18">
        <v>150.77887980383633</v>
      </c>
      <c r="EN154" s="18">
        <v>150.78787740969659</v>
      </c>
      <c r="EO154" s="18">
        <v>151.92357521605493</v>
      </c>
      <c r="EP154" s="18">
        <v>155.62559016054868</v>
      </c>
      <c r="EQ154" s="18">
        <v>153.10626051968336</v>
      </c>
      <c r="ER154" s="18">
        <v>149.69816736662389</v>
      </c>
      <c r="ES154" s="18">
        <v>147.78167731839417</v>
      </c>
      <c r="ET154" s="18">
        <v>153.54414400488139</v>
      </c>
      <c r="EU154" s="18">
        <v>155.14871704995633</v>
      </c>
      <c r="EV154" s="18">
        <v>165.96583876192568</v>
      </c>
      <c r="EW154" s="18">
        <v>164.56421171569824</v>
      </c>
      <c r="EX154" s="18">
        <v>157.42211213064195</v>
      </c>
      <c r="EY154" s="18">
        <v>160.91718214035035</v>
      </c>
      <c r="EZ154" s="18">
        <v>159.0836700128317</v>
      </c>
      <c r="FA154" s="18">
        <v>161.80894485449792</v>
      </c>
      <c r="FB154" s="18">
        <v>159.38958861207962</v>
      </c>
      <c r="FC154" s="18">
        <v>166.74363180184366</v>
      </c>
      <c r="FD154" s="18">
        <v>183.26423589521644</v>
      </c>
      <c r="FE154" s="18">
        <v>187.68605930852888</v>
      </c>
      <c r="FF154" s="18">
        <v>186.22244875526428</v>
      </c>
      <c r="FG154" s="18">
        <v>179.11533985966446</v>
      </c>
      <c r="FH154" s="18">
        <v>178.03662689042091</v>
      </c>
      <c r="FI154" s="18">
        <v>178.10860773730278</v>
      </c>
      <c r="FJ154" s="18">
        <v>178.70444919204712</v>
      </c>
      <c r="FK154" s="18">
        <v>179.22331112998722</v>
      </c>
      <c r="FL154" s="18">
        <v>175.37533502376078</v>
      </c>
      <c r="FM154" s="18">
        <v>176.60500782465934</v>
      </c>
      <c r="FN154" s="18">
        <v>169.33494228959083</v>
      </c>
      <c r="FO154" s="18">
        <v>162.76169134169817</v>
      </c>
      <c r="FP154" s="18">
        <v>156.85126402550935</v>
      </c>
      <c r="FQ154" s="18">
        <v>154.55587479716542</v>
      </c>
      <c r="FR154" s="18">
        <v>160.05741091370581</v>
      </c>
      <c r="FS154" s="18">
        <v>172.58507747310401</v>
      </c>
      <c r="FT154" s="18">
        <v>172.4931019465327</v>
      </c>
      <c r="FU154" s="18">
        <v>168.85407024306059</v>
      </c>
      <c r="FV154" s="18">
        <v>164.1033343488574</v>
      </c>
      <c r="FW154" s="18">
        <v>156.85526296144724</v>
      </c>
      <c r="FX154" s="18">
        <v>159.3735928683281</v>
      </c>
      <c r="FY154" s="18">
        <v>164.02035642814636</v>
      </c>
      <c r="FZ154" s="18">
        <v>168.90505667626857</v>
      </c>
      <c r="GA154" s="18">
        <v>169.82281247401238</v>
      </c>
      <c r="GB154" s="18">
        <v>175.82621505075693</v>
      </c>
      <c r="GC154" s="18">
        <v>181.39073440831899</v>
      </c>
      <c r="GD154" s="18">
        <v>182.05755697596072</v>
      </c>
      <c r="GE154" s="18">
        <v>189.31962463915349</v>
      </c>
      <c r="GF154" s="18">
        <v>193.19759276491402</v>
      </c>
      <c r="GG154" s="18">
        <v>198.5601658576131</v>
      </c>
      <c r="GH154" s="18">
        <v>200.942531942606</v>
      </c>
      <c r="GI154" s="18">
        <v>206.1441478638053</v>
      </c>
      <c r="GJ154" s="18">
        <v>211.12682204240559</v>
      </c>
      <c r="GK154" s="18">
        <v>208.71546367186306</v>
      </c>
      <c r="GL154" s="18">
        <v>201.72632338643075</v>
      </c>
      <c r="GM154" s="18">
        <v>198.71812382715939</v>
      </c>
      <c r="GN154" s="18">
        <v>201.11048725199697</v>
      </c>
      <c r="GO154" s="18">
        <v>191.85095108783244</v>
      </c>
      <c r="GP154" s="18">
        <v>183.26523562920093</v>
      </c>
      <c r="GQ154" s="18">
        <v>188.63480685979127</v>
      </c>
      <c r="GR154" s="18">
        <v>189.67552993762493</v>
      </c>
      <c r="GS154" s="18">
        <v>192.40180451327564</v>
      </c>
      <c r="GT154" s="18">
        <v>201.42140452116726</v>
      </c>
      <c r="GU154" s="18">
        <v>196.89260957151652</v>
      </c>
      <c r="GV154" s="18">
        <v>197.78637175363303</v>
      </c>
      <c r="GW154" s="18">
        <v>195.57496017998457</v>
      </c>
      <c r="GX154" s="18">
        <v>205.2573838195801</v>
      </c>
      <c r="GY154" s="18">
        <v>203.66880651825667</v>
      </c>
      <c r="GZ154" s="18">
        <v>189.94345864546298</v>
      </c>
      <c r="HA154" s="18">
        <v>181.52669823020696</v>
      </c>
      <c r="HB154" s="18">
        <v>179.71617998433115</v>
      </c>
      <c r="HC154" s="18">
        <v>176.76796446412803</v>
      </c>
      <c r="HD154" s="18">
        <v>213.42021180278064</v>
      </c>
      <c r="HE154" s="18">
        <v>207.05090658771991</v>
      </c>
      <c r="HF154" s="18">
        <v>196.9775869601965</v>
      </c>
      <c r="HG154" s="18">
        <v>189.60654829269649</v>
      </c>
      <c r="HH154" s="18">
        <v>184.97178154069184</v>
      </c>
      <c r="HI154" s="18">
        <v>192.47778429609536</v>
      </c>
      <c r="HJ154" s="18">
        <v>194.80216580998899</v>
      </c>
      <c r="HK154" s="18">
        <v>189.5045754262805</v>
      </c>
      <c r="HL154" s="18">
        <v>188.17093029099703</v>
      </c>
      <c r="HM154" s="18">
        <v>190.54229930216073</v>
      </c>
      <c r="HN154" s="18">
        <v>190.77923625648023</v>
      </c>
      <c r="HO154" s="18">
        <v>188.43885899883509</v>
      </c>
      <c r="HP154" s="18">
        <v>191.36208116942646</v>
      </c>
      <c r="HQ154" s="18">
        <v>190.56329371583462</v>
      </c>
      <c r="HR154" s="18">
        <v>187.00424073112012</v>
      </c>
      <c r="HS154" s="18">
        <v>199.32896129167079</v>
      </c>
      <c r="HT154" s="18">
        <v>211.21479863303898</v>
      </c>
      <c r="HU154" s="18">
        <v>222.18188044267893</v>
      </c>
      <c r="HV154" s="18">
        <v>234.00173534107208</v>
      </c>
      <c r="HW154" s="18">
        <v>237.24987105661629</v>
      </c>
      <c r="HX154" s="18">
        <v>215.06277473926545</v>
      </c>
      <c r="HY154" s="18">
        <v>209.31130512660741</v>
      </c>
      <c r="HZ154" s="18">
        <v>197.32049571686983</v>
      </c>
      <c r="IA154" s="18">
        <v>205.70026597470044</v>
      </c>
      <c r="IB154" s="18">
        <v>206.68100501346586</v>
      </c>
      <c r="IC154" s="18">
        <v>221.13915789687636</v>
      </c>
      <c r="ID154" s="18">
        <v>233.91875742036103</v>
      </c>
      <c r="IE154" s="18">
        <v>249.46462087887525</v>
      </c>
      <c r="IF154" s="18">
        <v>230.66162409895659</v>
      </c>
      <c r="IG154" s="18">
        <v>204.05970250618458</v>
      </c>
      <c r="IH154" s="18">
        <v>205.6952673047781</v>
      </c>
      <c r="II154" s="18">
        <v>207.83569776552915</v>
      </c>
      <c r="IJ154" s="18">
        <v>184.03703026521208</v>
      </c>
      <c r="IK154" s="18">
        <v>182.38347025489807</v>
      </c>
      <c r="IL154" s="18">
        <v>178.14659762871264</v>
      </c>
      <c r="IM154" s="18">
        <v>203.52784402644633</v>
      </c>
      <c r="IN154" s="18">
        <v>222.22186980205774</v>
      </c>
      <c r="IO154" s="18">
        <v>228.5601832635999</v>
      </c>
      <c r="IP154" s="18">
        <v>227.33850833457709</v>
      </c>
      <c r="IQ154" s="18">
        <v>234.47560924971106</v>
      </c>
      <c r="IR154" s="18">
        <v>216.86829431521892</v>
      </c>
      <c r="IS154" s="18">
        <v>198.79610307794809</v>
      </c>
      <c r="IT154" s="18">
        <v>198.9110724861622</v>
      </c>
      <c r="IU154" s="18">
        <v>197.49244996219872</v>
      </c>
      <c r="IV154" s="18">
        <v>197.07556089067458</v>
      </c>
      <c r="IW154" s="18">
        <v>208.93140621250868</v>
      </c>
      <c r="IX154" s="18">
        <v>218.42587986302377</v>
      </c>
      <c r="IY154" s="18">
        <v>208.98939078360794</v>
      </c>
      <c r="IZ154" s="18">
        <v>191.58002317804099</v>
      </c>
      <c r="JA154" s="18">
        <v>189.45958739697932</v>
      </c>
      <c r="JB154" s="18">
        <v>197.9283339794278</v>
      </c>
      <c r="JC154" s="18">
        <v>202.37914967828988</v>
      </c>
      <c r="JD154" s="18">
        <v>200.51064686131477</v>
      </c>
      <c r="JE154" s="18">
        <v>219.31364364123345</v>
      </c>
      <c r="JF154" s="18">
        <v>226.87563149976731</v>
      </c>
      <c r="JG154" s="18">
        <v>231.53939053732157</v>
      </c>
      <c r="JH154" s="18">
        <v>228.82311330151558</v>
      </c>
      <c r="JI154" s="18">
        <v>218.26392295753956</v>
      </c>
      <c r="JJ154" s="18">
        <v>207.87868632686138</v>
      </c>
      <c r="JK154" s="18">
        <v>200.69359818047286</v>
      </c>
      <c r="JL154" s="18">
        <v>207.87268792295455</v>
      </c>
      <c r="JM154" s="18">
        <v>231.50340011388064</v>
      </c>
      <c r="JN154" s="18">
        <v>254.36531687074898</v>
      </c>
      <c r="JO154" s="18">
        <v>254.93616497588155</v>
      </c>
      <c r="JP154" s="18">
        <v>253.54753447145225</v>
      </c>
      <c r="JQ154" s="18">
        <v>257.16157282531265</v>
      </c>
      <c r="JR154" s="18">
        <v>239.2883286509514</v>
      </c>
      <c r="JS154" s="18">
        <v>256.59772285807134</v>
      </c>
      <c r="JT154" s="18">
        <v>269.96716543239353</v>
      </c>
      <c r="JU154" s="18">
        <v>270.56600608909127</v>
      </c>
      <c r="JV154" s="18">
        <v>277.96903624409435</v>
      </c>
      <c r="JW154" s="18">
        <v>297.79176168817281</v>
      </c>
      <c r="JX154" s="18">
        <v>321.25251910173893</v>
      </c>
      <c r="JY154" s="18">
        <v>314.92720218199491</v>
      </c>
      <c r="JZ154" s="18">
        <v>305.99157982879876</v>
      </c>
      <c r="KA154" s="18">
        <v>312.00298027741911</v>
      </c>
      <c r="KB154" s="18">
        <v>303.88414058953521</v>
      </c>
      <c r="KC154" s="18">
        <v>316.17686966258287</v>
      </c>
      <c r="KD154" s="18">
        <v>311.95799224811793</v>
      </c>
      <c r="KE154" s="18">
        <v>313.93246686744692</v>
      </c>
      <c r="KF154" s="18">
        <v>287.71544285869595</v>
      </c>
      <c r="KG154" s="18">
        <v>268.22762829941507</v>
      </c>
      <c r="KH154" s="18">
        <v>257.92137065351011</v>
      </c>
      <c r="KI154" s="18">
        <v>251.74201489549876</v>
      </c>
      <c r="KJ154" s="18">
        <v>250.83925510752201</v>
      </c>
      <c r="KK154" s="18">
        <v>264.2076979478598</v>
      </c>
      <c r="KL154" s="18">
        <v>274.4029851214886</v>
      </c>
      <c r="KM154" s="18">
        <v>277.43917723232505</v>
      </c>
      <c r="KN154" s="18">
        <v>262.54614006566999</v>
      </c>
      <c r="KO154" s="18">
        <v>274.86186302036049</v>
      </c>
      <c r="KP154" s="18">
        <v>262.19323396915195</v>
      </c>
      <c r="KQ154" s="18">
        <v>247.12224415326116</v>
      </c>
      <c r="KR154" s="18">
        <v>228.00233170026539</v>
      </c>
      <c r="KS154" s="18">
        <v>221.049181838274</v>
      </c>
      <c r="KT154" s="18">
        <v>218.71680245250465</v>
      </c>
      <c r="KU154" s="18">
        <v>231.14049667751789</v>
      </c>
      <c r="KV154" s="18">
        <v>233.40189495038987</v>
      </c>
      <c r="KW154" s="18">
        <v>237.40982849413157</v>
      </c>
      <c r="KX154" s="18">
        <v>229.30898401796819</v>
      </c>
      <c r="KY154" s="18">
        <v>222.35683388996125</v>
      </c>
      <c r="KZ154" s="18">
        <v>223.93241464948653</v>
      </c>
      <c r="LA154" s="18">
        <v>227.88936176002025</v>
      </c>
      <c r="LB154" s="18">
        <v>225.90089086490872</v>
      </c>
      <c r="LC154" s="18">
        <v>216.86529511326552</v>
      </c>
      <c r="LD154" s="18">
        <v>221.72500201177596</v>
      </c>
      <c r="LE154" s="18">
        <v>230.74660148763655</v>
      </c>
      <c r="LF154" s="18">
        <v>251.23614949935674</v>
      </c>
      <c r="LG154" s="18">
        <v>264.91950854480268</v>
      </c>
      <c r="LH154" s="18">
        <v>268.65151550883058</v>
      </c>
      <c r="LI154" s="18">
        <v>268.25362138301131</v>
      </c>
      <c r="LJ154" s="18">
        <v>253.08965630656482</v>
      </c>
      <c r="LK154" s="18">
        <v>250.35138492310048</v>
      </c>
      <c r="LL154" s="18">
        <v>243.55119436073304</v>
      </c>
      <c r="LM154" s="18">
        <v>246.04453091800215</v>
      </c>
      <c r="LN154" s="18">
        <v>243.47421484392879</v>
      </c>
      <c r="LO154" s="18">
        <v>265.63331860971454</v>
      </c>
      <c r="LP154" s="18">
        <v>272.96136871588232</v>
      </c>
      <c r="LQ154" s="18">
        <v>277.7011075362563</v>
      </c>
      <c r="LR154" s="18">
        <v>286.94164875471591</v>
      </c>
      <c r="LS154" s="18">
        <v>298.82548662811513</v>
      </c>
      <c r="LT154" s="18">
        <v>285.16912040024994</v>
      </c>
      <c r="LU154" s="18">
        <v>283.66951942354439</v>
      </c>
      <c r="LV154" s="18">
        <v>267.54181078606842</v>
      </c>
      <c r="LW154" s="18">
        <v>242.85637924152613</v>
      </c>
      <c r="LX154" s="18">
        <v>252.74374834793807</v>
      </c>
      <c r="LY154" s="18">
        <v>261.73935474020243</v>
      </c>
      <c r="LZ154" s="18">
        <v>251.39810640484095</v>
      </c>
      <c r="MA154" s="18">
        <v>265.29940745890138</v>
      </c>
      <c r="MB154" s="18">
        <v>279.65958641183374</v>
      </c>
      <c r="MC154" s="18">
        <v>298.17066086828709</v>
      </c>
      <c r="MD154" s="18">
        <v>304.52197087162733</v>
      </c>
      <c r="ME154" s="18">
        <v>300.23011287629606</v>
      </c>
      <c r="MF154" s="18">
        <v>296.36814049428699</v>
      </c>
      <c r="MG154" s="18">
        <v>290.26276505112645</v>
      </c>
      <c r="MH154" s="18">
        <v>291.83534660869839</v>
      </c>
      <c r="MI154" s="18">
        <v>293.4869071510434</v>
      </c>
      <c r="MJ154" s="18">
        <v>291.02856128323077</v>
      </c>
      <c r="MK154" s="18">
        <v>292.6171385845542</v>
      </c>
      <c r="ML154" s="18">
        <v>308.61488180404899</v>
      </c>
      <c r="MM154" s="18">
        <v>329.11342742162947</v>
      </c>
      <c r="MN154" s="18">
        <v>350.56072059047222</v>
      </c>
      <c r="MO154" s="18">
        <v>345.19014962589739</v>
      </c>
      <c r="MP154" s="18">
        <v>336.12756105667353</v>
      </c>
      <c r="MQ154" s="18">
        <v>333.65921784901616</v>
      </c>
      <c r="MR154" s="18">
        <v>335.91161851602789</v>
      </c>
      <c r="MS154" s="18">
        <v>342.43588249868151</v>
      </c>
      <c r="MT154" s="18">
        <v>325.40541407322888</v>
      </c>
      <c r="MU154" s="18">
        <v>321.6434150896668</v>
      </c>
      <c r="MV154" s="18">
        <v>328.72653036963942</v>
      </c>
      <c r="MW154" s="18">
        <v>351.09257907021043</v>
      </c>
      <c r="MX154" s="18">
        <v>348.47527549886701</v>
      </c>
      <c r="MY154" s="18">
        <v>327.34689747107029</v>
      </c>
      <c r="MZ154" s="18">
        <v>302.91739782655236</v>
      </c>
      <c r="NA154" s="18">
        <v>303.73418049186466</v>
      </c>
      <c r="NB154" s="18">
        <v>310.87528034293655</v>
      </c>
      <c r="NC154" s="18">
        <v>307.93606242859363</v>
      </c>
      <c r="ND154" s="18">
        <v>303.41926428675652</v>
      </c>
      <c r="NE154" s="18">
        <v>324.0507745242715</v>
      </c>
      <c r="NF154" s="18">
        <v>323.4019471683502</v>
      </c>
      <c r="NG154" s="18">
        <v>316.89667813140153</v>
      </c>
      <c r="NH154" s="18">
        <v>310.75231306284667</v>
      </c>
      <c r="NI154" s="18">
        <v>316.59475846809147</v>
      </c>
      <c r="NJ154" s="18">
        <v>314.77624235033988</v>
      </c>
      <c r="NK154" s="18">
        <v>310.82029497379068</v>
      </c>
      <c r="NL154" s="18">
        <v>300.92092905956503</v>
      </c>
      <c r="NM154" s="18">
        <v>307.80209807467463</v>
      </c>
      <c r="NN154" s="18">
        <v>327.94473839378355</v>
      </c>
      <c r="NO154" s="18">
        <v>327.23792646676299</v>
      </c>
      <c r="NP154" s="18">
        <v>345.1831514880061</v>
      </c>
      <c r="NQ154" s="18">
        <v>345.23413792121414</v>
      </c>
      <c r="NR154" s="18">
        <v>321.1945345306396</v>
      </c>
      <c r="NS154" s="18">
        <v>331.88269055861235</v>
      </c>
      <c r="NT154" s="18">
        <v>328.79151307862998</v>
      </c>
      <c r="NU154" s="18">
        <v>384.95656832617522</v>
      </c>
      <c r="NV154" s="18">
        <v>406.59581042003634</v>
      </c>
      <c r="NW154" s="18">
        <v>415.38847081345324</v>
      </c>
      <c r="NX154" s="18">
        <v>416.16026544946436</v>
      </c>
      <c r="NY154" s="18">
        <v>394.72596882241965</v>
      </c>
      <c r="NZ154" s="18">
        <v>380.71569676405193</v>
      </c>
      <c r="OA154" s="18">
        <v>376.19290021830795</v>
      </c>
      <c r="OB154" s="18">
        <v>376.67777120077614</v>
      </c>
      <c r="OC154" s="18">
        <v>372.79980307501552</v>
      </c>
      <c r="OD154" s="18">
        <v>375.52207871472837</v>
      </c>
      <c r="OE154" s="18">
        <v>366.53047125840186</v>
      </c>
      <c r="OF154" s="18">
        <v>362.63050898498295</v>
      </c>
      <c r="OG154" s="18">
        <v>359.99221099996566</v>
      </c>
      <c r="OH154" s="18">
        <v>353.36897335284948</v>
      </c>
      <c r="OI154" s="18">
        <v>351.99034018826484</v>
      </c>
      <c r="OJ154" s="18">
        <v>353.75287120288607</v>
      </c>
      <c r="OK154" s="18">
        <v>376.3368619120717</v>
      </c>
      <c r="OL154" s="18">
        <v>407.00270215171577</v>
      </c>
      <c r="OM154" s="18">
        <v>412.2972933334708</v>
      </c>
      <c r="ON154" s="18">
        <v>407.96844518071413</v>
      </c>
      <c r="OO154" s="18">
        <v>410.76870007121562</v>
      </c>
      <c r="OP154" s="18">
        <v>400.71337565541268</v>
      </c>
      <c r="OQ154" s="18">
        <v>387.27195223420858</v>
      </c>
      <c r="OR154" s="18">
        <v>368.1650363230109</v>
      </c>
      <c r="OS154" s="18">
        <v>389.78628320515156</v>
      </c>
      <c r="OT154" s="18">
        <v>377.19463367074729</v>
      </c>
      <c r="OU154" s="18">
        <v>368.6479078375101</v>
      </c>
      <c r="OV154" s="18">
        <v>357.59984757512808</v>
      </c>
      <c r="OW154" s="18">
        <v>352.78212950396534</v>
      </c>
      <c r="OX154" s="18">
        <v>360.93496014732125</v>
      </c>
      <c r="OY154" s="18">
        <v>359.87924105972053</v>
      </c>
      <c r="OZ154" s="18">
        <v>360.20615407264233</v>
      </c>
      <c r="PA154" s="18">
        <v>377.08066399651761</v>
      </c>
      <c r="PB154" s="18">
        <v>349.98287434744839</v>
      </c>
      <c r="PC154" s="18">
        <v>340.36143448090553</v>
      </c>
      <c r="PD154" s="18">
        <v>337.41121949273344</v>
      </c>
      <c r="PE154" s="18">
        <v>324.85855958372355</v>
      </c>
      <c r="PF154" s="18">
        <v>319.66694100236896</v>
      </c>
      <c r="PG154" s="18">
        <v>318.67520488977431</v>
      </c>
      <c r="PH154" s="18">
        <v>290.96457830822465</v>
      </c>
      <c r="PI154" s="18">
        <v>275.46670208096504</v>
      </c>
      <c r="PJ154" s="18">
        <v>277.16624985456468</v>
      </c>
      <c r="PK154" s="18">
        <v>283.69651224112511</v>
      </c>
      <c r="PL154" s="18">
        <v>282.1409261612892</v>
      </c>
      <c r="PM154" s="18">
        <v>280.60433502715824</v>
      </c>
      <c r="PN154" s="18">
        <v>284.79521989005804</v>
      </c>
      <c r="PO154" s="18">
        <v>297.17392608577012</v>
      </c>
      <c r="PP154" s="18">
        <v>298.89946694296594</v>
      </c>
      <c r="PQ154" s="18">
        <v>306.81036196207998</v>
      </c>
      <c r="PR154" s="18">
        <v>338.21800481820105</v>
      </c>
      <c r="PS154" s="18">
        <v>321.29750713104005</v>
      </c>
      <c r="PT154" s="18">
        <v>316.73272175794841</v>
      </c>
      <c r="PU154" s="18">
        <v>298.4065980886221</v>
      </c>
      <c r="PV154" s="18">
        <v>290.95258150041099</v>
      </c>
      <c r="PW154" s="18">
        <v>295.11047514182331</v>
      </c>
      <c r="PX154" s="18">
        <v>279.20570718288417</v>
      </c>
      <c r="PY154" s="18">
        <v>274.52095373165605</v>
      </c>
      <c r="PZ154" s="18">
        <v>276.17151454001663</v>
      </c>
      <c r="QA154" s="18">
        <v>271.34579859697817</v>
      </c>
      <c r="QB154" s="18">
        <v>267.97469560134408</v>
      </c>
      <c r="QC154" s="18">
        <v>267.7837464103103</v>
      </c>
      <c r="QD154" s="18">
        <v>252.8537190862298</v>
      </c>
      <c r="QE154" s="18">
        <v>252.97768610030411</v>
      </c>
      <c r="QF154" s="18">
        <v>249.14670547181368</v>
      </c>
      <c r="QG154" s="18">
        <v>243.08931725990772</v>
      </c>
      <c r="QH154" s="18">
        <v>239.70121878653762</v>
      </c>
      <c r="QI154" s="18">
        <v>238.6365020930767</v>
      </c>
      <c r="QJ154" s="18">
        <v>242.25154018092155</v>
      </c>
      <c r="QK154" s="18">
        <v>238.17362525826692</v>
      </c>
      <c r="QL154" s="18">
        <v>241.2678019402027</v>
      </c>
      <c r="QM154" s="18">
        <v>234.45961350595951</v>
      </c>
      <c r="QN154" s="18">
        <v>236.52806311982872</v>
      </c>
      <c r="QO154" s="18">
        <v>237.35684259295462</v>
      </c>
      <c r="QP154" s="18">
        <v>227.3375086005926</v>
      </c>
      <c r="QQ154" s="18">
        <v>221.79398365670443</v>
      </c>
      <c r="QR154" s="18">
        <v>220.72826722925902</v>
      </c>
      <c r="QS154" s="18">
        <v>219.89448908621074</v>
      </c>
      <c r="QT154" s="18">
        <v>218.01598892939091</v>
      </c>
      <c r="QU154" s="18">
        <v>218.43387773489951</v>
      </c>
      <c r="QV154" s="18">
        <v>220.38435873860121</v>
      </c>
      <c r="QW154" s="18">
        <v>224.07037793934344</v>
      </c>
      <c r="QX154" s="18">
        <v>224.1933452194333</v>
      </c>
      <c r="QY154" s="18">
        <v>221.95993949812652</v>
      </c>
      <c r="QZ154" s="18">
        <v>226.76566076147554</v>
      </c>
      <c r="RA154" s="18">
        <v>243.18629145640136</v>
      </c>
      <c r="RB154" s="18">
        <v>261.70936272066831</v>
      </c>
      <c r="RC154" s="18">
        <v>263.28094454425576</v>
      </c>
      <c r="RD154" s="18">
        <v>264.38665033107998</v>
      </c>
      <c r="RE154" s="18">
        <v>266.12818693202735</v>
      </c>
      <c r="RF154" s="18">
        <v>263.88978254079819</v>
      </c>
      <c r="RG154" s="18">
        <v>258.45822780317064</v>
      </c>
      <c r="RH154" s="18">
        <v>253.7314855245948</v>
      </c>
      <c r="RI154" s="18">
        <v>254.07139507931473</v>
      </c>
      <c r="RJ154" s="18">
        <v>254.64624212038518</v>
      </c>
      <c r="RK154" s="18">
        <v>255.72595482361316</v>
      </c>
      <c r="RL154" s="18">
        <v>256.17183618068697</v>
      </c>
      <c r="RM154" s="18">
        <v>252.97668636631965</v>
      </c>
      <c r="RN154" s="18">
        <v>255.8359255619049</v>
      </c>
      <c r="RO154" s="18">
        <v>265.9412366769314</v>
      </c>
      <c r="RP154" s="18">
        <v>265.78727764332297</v>
      </c>
      <c r="RQ154" s="18">
        <v>264.49762080335614</v>
      </c>
      <c r="RR154" s="18">
        <v>264.18770326817031</v>
      </c>
      <c r="RS154" s="18">
        <v>257.41750472533704</v>
      </c>
      <c r="RT154" s="18">
        <v>257.89537756991388</v>
      </c>
      <c r="RU154" s="18">
        <v>251.83499015605449</v>
      </c>
      <c r="RV154" s="18">
        <v>244.11804352992772</v>
      </c>
      <c r="RW154" s="18">
        <v>241.81465642970798</v>
      </c>
      <c r="RX154" s="18">
        <v>239.0014049974084</v>
      </c>
      <c r="RY154" s="18">
        <v>241.15483199995757</v>
      </c>
      <c r="RZ154" s="18">
        <v>239.81618819475173</v>
      </c>
      <c r="SA154" s="18">
        <v>235.88623390179873</v>
      </c>
      <c r="SB154" s="18">
        <v>228.11530164051055</v>
      </c>
      <c r="SC154" s="18">
        <v>229.23300423514843</v>
      </c>
      <c r="SD154" s="18">
        <v>233.50786675274372</v>
      </c>
      <c r="SE154" s="18">
        <v>227.88736229205134</v>
      </c>
      <c r="SF154" s="18">
        <v>224.49126594680547</v>
      </c>
      <c r="SG154" s="18">
        <v>247.51114067322015</v>
      </c>
      <c r="SH154" s="18">
        <v>249.71155517303941</v>
      </c>
      <c r="SI154" s="18">
        <v>253.22262092649936</v>
      </c>
      <c r="SJ154" s="18">
        <v>253.34858740854264</v>
      </c>
      <c r="SK154" s="18">
        <v>249.42163231754304</v>
      </c>
      <c r="SL154" s="18">
        <v>247.85204996192456</v>
      </c>
      <c r="SM154" s="18">
        <v>248.14797122132779</v>
      </c>
      <c r="SN154" s="18">
        <v>245.9105665640831</v>
      </c>
      <c r="SO154" s="18">
        <v>246.77533646064998</v>
      </c>
      <c r="SP154" s="5">
        <v>246.98628033137319</v>
      </c>
      <c r="SQ154" s="5">
        <v>250.86224898916484</v>
      </c>
      <c r="SR154" s="5">
        <v>236.21514638268945</v>
      </c>
      <c r="SS154" s="5">
        <v>239.47727837401629</v>
      </c>
      <c r="ST154" s="5">
        <v>236.27799999999999</v>
      </c>
      <c r="SU154" s="5">
        <v>239.541</v>
      </c>
    </row>
    <row r="155" spans="1:516" x14ac:dyDescent="0.25">
      <c r="A155" s="5" t="s">
        <v>113</v>
      </c>
      <c r="B155" s="5" t="str">
        <f ca="1">_xlfn.XLOOKUP(A155,bonds[worksheet get],bonds[unique lookup],"-")</f>
        <v>VW 2.7 PERP nc-22</v>
      </c>
      <c r="C155" s="5" t="str">
        <f ca="1">_xlfn.XLOOKUP(A155,bonds[worksheet get],bonds[ID_ISIN],"-")</f>
        <v>XS1629658755</v>
      </c>
      <c r="D155" s="18">
        <f ca="1">_xll.BDH(A155,"blp_i_sprd_mid","-2AY",,"Dates=H","Fill=C","Sort=R","Dir=H","factor="&amp;_xlfn.XLOOKUP(A155,bonds[worksheet get],bonds[yas/blp factor]),"cols=510;rows=1")</f>
        <v>363.75110671091079</v>
      </c>
      <c r="E155" s="18">
        <v>368.52401348447802</v>
      </c>
      <c r="F155" s="18">
        <v>380.54529733014107</v>
      </c>
      <c r="G155" s="18">
        <v>380.50729010939597</v>
      </c>
      <c r="H155" s="18">
        <v>382.38964772629737</v>
      </c>
      <c r="I155" s="18">
        <v>388.04372190713883</v>
      </c>
      <c r="J155" s="18">
        <v>393.45474991321561</v>
      </c>
      <c r="K155" s="18">
        <v>392.02947913527487</v>
      </c>
      <c r="L155" s="18">
        <v>390.43617643404008</v>
      </c>
      <c r="M155" s="18">
        <v>384.7450952224732</v>
      </c>
      <c r="N155" s="18">
        <v>377.90879643845557</v>
      </c>
      <c r="O155" s="18">
        <v>390.09311125731466</v>
      </c>
      <c r="P155" s="18">
        <v>376.16046428418161</v>
      </c>
      <c r="Q155" s="18">
        <v>372.21471465682981</v>
      </c>
      <c r="R155" s="18">
        <v>340.90276590299607</v>
      </c>
      <c r="S155" s="18">
        <v>319.66173045659065</v>
      </c>
      <c r="T155" s="18">
        <v>341.91295782279968</v>
      </c>
      <c r="U155" s="18">
        <v>334.64357676029204</v>
      </c>
      <c r="V155" s="18">
        <v>344.53845662426949</v>
      </c>
      <c r="W155" s="18">
        <v>317.30628296041488</v>
      </c>
      <c r="X155" s="18">
        <v>272.32773777866362</v>
      </c>
      <c r="Y155" s="18">
        <v>223.21540724587442</v>
      </c>
      <c r="Z155" s="18">
        <v>231.89605642604829</v>
      </c>
      <c r="AA155" s="18">
        <v>303.94674486851693</v>
      </c>
      <c r="AB155" s="18">
        <v>324.58666611313816</v>
      </c>
      <c r="AC155" s="18">
        <v>361.73072287130356</v>
      </c>
      <c r="AD155" s="18">
        <v>367.0907411863804</v>
      </c>
      <c r="AE155" s="18">
        <v>365.213384519577</v>
      </c>
      <c r="AF155" s="18">
        <v>347.52102326273916</v>
      </c>
      <c r="AG155" s="18">
        <v>350.20653346538541</v>
      </c>
      <c r="AH155" s="18">
        <v>375.69437573504445</v>
      </c>
      <c r="AI155" s="18">
        <v>407.60243774056431</v>
      </c>
      <c r="AJ155" s="18">
        <v>408.16754510164259</v>
      </c>
      <c r="AK155" s="18">
        <v>405.70107651329045</v>
      </c>
      <c r="AL155" s="18">
        <v>412.26732399201393</v>
      </c>
      <c r="AM155" s="18">
        <v>431.43396533775325</v>
      </c>
      <c r="AN155" s="18">
        <v>468.17394532799716</v>
      </c>
      <c r="AO155" s="18">
        <v>486.97051636648177</v>
      </c>
      <c r="AP155" s="18">
        <v>488.17374496006966</v>
      </c>
      <c r="AQ155" s="18">
        <v>466.96971654438971</v>
      </c>
      <c r="AR155" s="18">
        <v>463.67809118986128</v>
      </c>
      <c r="AS155" s="18">
        <v>465.85650505256649</v>
      </c>
      <c r="AT155" s="18">
        <v>482.58668351054195</v>
      </c>
      <c r="AU155" s="18">
        <v>488.10173127865795</v>
      </c>
      <c r="AV155" s="18">
        <v>501.87634822869302</v>
      </c>
      <c r="AW155" s="18">
        <v>510.45497802686691</v>
      </c>
      <c r="AX155" s="18">
        <v>516.79518256115909</v>
      </c>
      <c r="AY155" s="18">
        <v>459.72033928227421</v>
      </c>
      <c r="AZ155" s="18">
        <v>445.68167216706274</v>
      </c>
      <c r="BA155" s="18">
        <v>424.91272640991212</v>
      </c>
      <c r="BB155" s="18">
        <v>405.83310159587859</v>
      </c>
      <c r="BC155" s="18">
        <v>441.41286116337778</v>
      </c>
      <c r="BD155" s="18">
        <v>453.69619479417804</v>
      </c>
      <c r="BE155" s="18">
        <v>510.39196605563166</v>
      </c>
      <c r="BF155" s="18">
        <v>514.15568109941478</v>
      </c>
      <c r="BG155" s="18">
        <v>492.6585970079899</v>
      </c>
      <c r="BH155" s="18">
        <v>465.71047730970383</v>
      </c>
      <c r="BI155" s="18">
        <v>449.86346663904192</v>
      </c>
      <c r="BJ155" s="18">
        <v>401.92735956931114</v>
      </c>
      <c r="BK155" s="18">
        <v>368.91808835220337</v>
      </c>
      <c r="BL155" s="18">
        <v>453.84822367715833</v>
      </c>
      <c r="BM155" s="18">
        <v>537.69315283083915</v>
      </c>
      <c r="BN155" s="18">
        <v>570.54939497494706</v>
      </c>
      <c r="BO155" s="18">
        <v>620.69492179799079</v>
      </c>
      <c r="BP155" s="18">
        <v>611.0130824081898</v>
      </c>
      <c r="BQ155" s="18">
        <v>599.9279764208793</v>
      </c>
      <c r="BR155" s="18">
        <v>584.83810959506036</v>
      </c>
      <c r="BS155" s="18">
        <v>576.13845680451391</v>
      </c>
      <c r="BT155" s="18">
        <v>576.64455295443531</v>
      </c>
      <c r="BU155" s="18">
        <v>532.84823237586022</v>
      </c>
      <c r="BV155" s="18">
        <v>494.12387538671493</v>
      </c>
      <c r="BW155" s="18">
        <v>494.89602208185198</v>
      </c>
      <c r="BX155" s="18">
        <v>639.9775851860046</v>
      </c>
      <c r="BY155" s="18">
        <v>696.54433193492889</v>
      </c>
      <c r="BZ155" s="18">
        <v>654.80940298676489</v>
      </c>
      <c r="CA155" s="18">
        <v>777.0336235728264</v>
      </c>
      <c r="CB155" s="18">
        <v>793.28071025133136</v>
      </c>
      <c r="CC155" s="18">
        <v>687.39259325551984</v>
      </c>
      <c r="CD155" s="18">
        <v>576.64355276441574</v>
      </c>
      <c r="CE155" s="18">
        <v>472.3787441704273</v>
      </c>
      <c r="CF155" s="18">
        <v>435.2786957731247</v>
      </c>
      <c r="CG155" s="18">
        <v>332.095092590332</v>
      </c>
      <c r="CH155" s="18">
        <v>309.36577439475059</v>
      </c>
      <c r="CI155" s="18">
        <v>335.66177020025253</v>
      </c>
      <c r="CJ155" s="18">
        <v>264.46924479460716</v>
      </c>
      <c r="CK155" s="18">
        <v>229.98869405865668</v>
      </c>
      <c r="CL155" s="18">
        <v>206.49223011803628</v>
      </c>
      <c r="CM155" s="18">
        <v>215.84900775146482</v>
      </c>
      <c r="CN155" s="18">
        <v>256.36170449566839</v>
      </c>
      <c r="CO155" s="18">
        <v>255.79259637451173</v>
      </c>
      <c r="CP155" s="18">
        <v>214.09367426705361</v>
      </c>
      <c r="CQ155" s="18">
        <v>188.14574458837509</v>
      </c>
      <c r="CR155" s="18">
        <v>179.83416552543642</v>
      </c>
      <c r="CS155" s="18">
        <v>171.35955548930167</v>
      </c>
      <c r="CT155" s="18">
        <v>148.200155585289</v>
      </c>
      <c r="CU155" s="18">
        <v>148.48721012091636</v>
      </c>
      <c r="CV155" s="18">
        <v>151.53078835058213</v>
      </c>
      <c r="CW155" s="18">
        <v>152.53197856020927</v>
      </c>
      <c r="CX155" s="18">
        <v>150.60561258244513</v>
      </c>
      <c r="CY155" s="18">
        <v>150.53960004115103</v>
      </c>
      <c r="CZ155" s="18">
        <v>150.4895905401707</v>
      </c>
      <c r="DA155" s="18">
        <v>150.09551567244532</v>
      </c>
      <c r="DB155" s="18">
        <v>151.71182274413107</v>
      </c>
      <c r="DC155" s="18">
        <v>152.94405684828757</v>
      </c>
      <c r="DD155" s="18">
        <v>149.32236878728867</v>
      </c>
      <c r="DE155" s="18">
        <v>146.39881335997583</v>
      </c>
      <c r="DF155" s="18">
        <v>151.01569049048425</v>
      </c>
      <c r="DG155" s="18">
        <v>158.35008390426634</v>
      </c>
      <c r="DH155" s="18">
        <v>169.60822276496887</v>
      </c>
      <c r="DI155" s="18">
        <v>166.69066847777367</v>
      </c>
      <c r="DJ155" s="18">
        <v>165.12137033700944</v>
      </c>
      <c r="DK155" s="18">
        <v>160.90856997442245</v>
      </c>
      <c r="DL155" s="18">
        <v>162.28583163142204</v>
      </c>
      <c r="DM155" s="18">
        <v>164.76230211997031</v>
      </c>
      <c r="DN155" s="18">
        <v>151.55779348111153</v>
      </c>
      <c r="DO155" s="18">
        <v>148.58822931289674</v>
      </c>
      <c r="DP155" s="18">
        <v>144.89252719044686</v>
      </c>
      <c r="DQ155" s="18">
        <v>144.00135788297652</v>
      </c>
      <c r="DR155" s="18">
        <v>143.07218135476111</v>
      </c>
      <c r="DS155" s="18">
        <v>146.33880195879937</v>
      </c>
      <c r="DT155" s="18">
        <v>154.08827423071861</v>
      </c>
      <c r="DU155" s="18">
        <v>160.96858137559889</v>
      </c>
      <c r="DV155" s="18">
        <v>160.84955876326561</v>
      </c>
      <c r="DW155" s="18">
        <v>160.718533870697</v>
      </c>
      <c r="DX155" s="18">
        <v>163.33803153204917</v>
      </c>
      <c r="DY155" s="18">
        <v>165.5394497652054</v>
      </c>
      <c r="DZ155" s="18">
        <v>172.69981011557579</v>
      </c>
      <c r="EA155" s="18">
        <v>168.59503027510641</v>
      </c>
      <c r="EB155" s="18">
        <v>165.16937945795058</v>
      </c>
      <c r="EC155" s="18">
        <v>161.80073947191241</v>
      </c>
      <c r="ED155" s="18">
        <v>156.34970386505125</v>
      </c>
      <c r="EE155" s="18">
        <v>154.77640496420861</v>
      </c>
      <c r="EF155" s="18">
        <v>154.70439128279688</v>
      </c>
      <c r="EG155" s="18">
        <v>157.3598957848549</v>
      </c>
      <c r="EH155" s="18">
        <v>157.25187526273729</v>
      </c>
      <c r="EI155" s="18">
        <v>159.05221729803085</v>
      </c>
      <c r="EJ155" s="18">
        <v>159.25125511193275</v>
      </c>
      <c r="EK155" s="18">
        <v>160.08041263818743</v>
      </c>
      <c r="EL155" s="18">
        <v>162.67690592908858</v>
      </c>
      <c r="EM155" s="18">
        <v>164.20219570899008</v>
      </c>
      <c r="EN155" s="18">
        <v>164.36022573208811</v>
      </c>
      <c r="EO155" s="18">
        <v>164.09217480683327</v>
      </c>
      <c r="EP155" s="18">
        <v>168.66104281640051</v>
      </c>
      <c r="EQ155" s="18">
        <v>167.84188719034196</v>
      </c>
      <c r="ER155" s="18">
        <v>166.18757289791108</v>
      </c>
      <c r="ES155" s="18">
        <v>167.50282277369499</v>
      </c>
      <c r="ET155" s="18">
        <v>177.77077351498605</v>
      </c>
      <c r="EU155" s="18">
        <v>182.72871544218063</v>
      </c>
      <c r="EV155" s="18">
        <v>192.14550447678567</v>
      </c>
      <c r="EW155" s="18">
        <v>192.1365027666092</v>
      </c>
      <c r="EX155" s="18">
        <v>184.68908788061142</v>
      </c>
      <c r="EY155" s="18">
        <v>185.65327105951309</v>
      </c>
      <c r="EZ155" s="18">
        <v>185.94532654523849</v>
      </c>
      <c r="FA155" s="18">
        <v>183.96294992637635</v>
      </c>
      <c r="FB155" s="18">
        <v>181.96657064723968</v>
      </c>
      <c r="FC155" s="18">
        <v>187.93970544433594</v>
      </c>
      <c r="FD155" s="18">
        <v>199.50090188097954</v>
      </c>
      <c r="FE155" s="18">
        <v>203.26461692476272</v>
      </c>
      <c r="FF155" s="18">
        <v>202.51247403001784</v>
      </c>
      <c r="FG155" s="18">
        <v>195.78819652819635</v>
      </c>
      <c r="FH155" s="18">
        <v>193.90583891129495</v>
      </c>
      <c r="FI155" s="18">
        <v>194.20489572715761</v>
      </c>
      <c r="FJ155" s="18">
        <v>195.01905040311814</v>
      </c>
      <c r="FK155" s="18">
        <v>193.4517526423931</v>
      </c>
      <c r="FL155" s="18">
        <v>187.20156520986558</v>
      </c>
      <c r="FM155" s="18">
        <v>189.31296634125709</v>
      </c>
      <c r="FN155" s="18">
        <v>183.58087733888624</v>
      </c>
      <c r="FO155" s="18">
        <v>175.73138606500626</v>
      </c>
      <c r="FP155" s="18">
        <v>170.50439302253724</v>
      </c>
      <c r="FQ155" s="18">
        <v>166.87070268130302</v>
      </c>
      <c r="FR155" s="18">
        <v>177.38670054745674</v>
      </c>
      <c r="FS155" s="18">
        <v>191.3533539812565</v>
      </c>
      <c r="FT155" s="18">
        <v>195.65217068552971</v>
      </c>
      <c r="FU155" s="18">
        <v>192.94865706253051</v>
      </c>
      <c r="FV155" s="18">
        <v>180.19823469257352</v>
      </c>
      <c r="FW155" s="18">
        <v>174.60617229294778</v>
      </c>
      <c r="FX155" s="18">
        <v>175.74538872528075</v>
      </c>
      <c r="FY155" s="18">
        <v>179.25005455398559</v>
      </c>
      <c r="FZ155" s="18">
        <v>181.4394705069065</v>
      </c>
      <c r="GA155" s="18">
        <v>181.72152409243586</v>
      </c>
      <c r="GB155" s="18">
        <v>186.7414778008461</v>
      </c>
      <c r="GC155" s="18">
        <v>193.3697370607853</v>
      </c>
      <c r="GD155" s="18">
        <v>194.63197686553002</v>
      </c>
      <c r="GE155" s="18">
        <v>201.60730206227302</v>
      </c>
      <c r="GF155" s="18">
        <v>207.04033424878122</v>
      </c>
      <c r="GG155" s="18">
        <v>210.99508558630944</v>
      </c>
      <c r="GH155" s="18">
        <v>211.78023475170136</v>
      </c>
      <c r="GI155" s="18">
        <v>220.25584497785567</v>
      </c>
      <c r="GJ155" s="18">
        <v>223.64348857426643</v>
      </c>
      <c r="GK155" s="18">
        <v>222.87834320926669</v>
      </c>
      <c r="GL155" s="18">
        <v>216.69216793799401</v>
      </c>
      <c r="GM155" s="18">
        <v>215.40492338275911</v>
      </c>
      <c r="GN155" s="18">
        <v>216.4811278438568</v>
      </c>
      <c r="GO155" s="18">
        <v>211.78723608183861</v>
      </c>
      <c r="GP155" s="18">
        <v>200.83615555715562</v>
      </c>
      <c r="GQ155" s="18">
        <v>205.19798423266411</v>
      </c>
      <c r="GR155" s="18">
        <v>206.72927515268324</v>
      </c>
      <c r="GS155" s="18">
        <v>209.76485186219216</v>
      </c>
      <c r="GT155" s="18">
        <v>215.7099813387394</v>
      </c>
      <c r="GU155" s="18">
        <v>211.25413480138778</v>
      </c>
      <c r="GV155" s="18">
        <v>212.9134500439167</v>
      </c>
      <c r="GW155" s="18">
        <v>210.66802344989776</v>
      </c>
      <c r="GX155" s="18">
        <v>221.52808668279647</v>
      </c>
      <c r="GY155" s="18">
        <v>220.44988184165953</v>
      </c>
      <c r="GZ155" s="18">
        <v>209.96989081621172</v>
      </c>
      <c r="HA155" s="18">
        <v>202.28042994546888</v>
      </c>
      <c r="HB155" s="18">
        <v>198.03362312221529</v>
      </c>
      <c r="HC155" s="18">
        <v>195.95422807145118</v>
      </c>
      <c r="HD155" s="18">
        <v>238.69434798932076</v>
      </c>
      <c r="HE155" s="18">
        <v>231.06389832973483</v>
      </c>
      <c r="HF155" s="18">
        <v>221.92316174054145</v>
      </c>
      <c r="HG155" s="18">
        <v>219.105626455307</v>
      </c>
      <c r="HH155" s="18">
        <v>214.68078580856323</v>
      </c>
      <c r="HI155" s="18">
        <v>222.59328905367849</v>
      </c>
      <c r="HJ155" s="18">
        <v>223.99055451107026</v>
      </c>
      <c r="HK155" s="18">
        <v>220.22083832716942</v>
      </c>
      <c r="HL155" s="18">
        <v>218.98760403299332</v>
      </c>
      <c r="HM155" s="18">
        <v>221.40306293034553</v>
      </c>
      <c r="HN155" s="18">
        <v>223.3064245376587</v>
      </c>
      <c r="HO155" s="18">
        <v>218.22245866799355</v>
      </c>
      <c r="HP155" s="18">
        <v>217.910399381876</v>
      </c>
      <c r="HQ155" s="18">
        <v>216.50013145422935</v>
      </c>
      <c r="HR155" s="18">
        <v>214.76080101013184</v>
      </c>
      <c r="HS155" s="18">
        <v>226.65306034326554</v>
      </c>
      <c r="HT155" s="18">
        <v>239.37347701263428</v>
      </c>
      <c r="HU155" s="18">
        <v>249.37737758874894</v>
      </c>
      <c r="HV155" s="18">
        <v>266.1475636475086</v>
      </c>
      <c r="HW155" s="18">
        <v>272.43875887084005</v>
      </c>
      <c r="HX155" s="18">
        <v>249.94048456978797</v>
      </c>
      <c r="HY155" s="18">
        <v>242.87014132118227</v>
      </c>
      <c r="HZ155" s="18">
        <v>237.21506695032119</v>
      </c>
      <c r="IA155" s="18">
        <v>241.18882189822196</v>
      </c>
      <c r="IB155" s="18">
        <v>242.87114151120184</v>
      </c>
      <c r="IC155" s="18">
        <v>251.33074869704245</v>
      </c>
      <c r="ID155" s="18">
        <v>260.784544762373</v>
      </c>
      <c r="IE155" s="18">
        <v>278.0298210804462</v>
      </c>
      <c r="IF155" s="18">
        <v>260.89156509447093</v>
      </c>
      <c r="IG155" s="18">
        <v>239.32546789169311</v>
      </c>
      <c r="IH155" s="18">
        <v>237.80117830181121</v>
      </c>
      <c r="II155" s="18">
        <v>236.98102248573304</v>
      </c>
      <c r="IJ155" s="18">
        <v>209.18774222087859</v>
      </c>
      <c r="IK155" s="18">
        <v>208.48960958719252</v>
      </c>
      <c r="IL155" s="18">
        <v>205.07296048021317</v>
      </c>
      <c r="IM155" s="18">
        <v>225.12777056336404</v>
      </c>
      <c r="IN155" s="18">
        <v>240.98778370428087</v>
      </c>
      <c r="IO155" s="18">
        <v>251.293741666317</v>
      </c>
      <c r="IP155" s="18">
        <v>250.27854879641532</v>
      </c>
      <c r="IQ155" s="18">
        <v>253.34013044643402</v>
      </c>
      <c r="IR155" s="18">
        <v>233.43034791612624</v>
      </c>
      <c r="IS155" s="18">
        <v>218.30447424960136</v>
      </c>
      <c r="IT155" s="18">
        <v>219.4376895418167</v>
      </c>
      <c r="IU155" s="18">
        <v>219.81676155924796</v>
      </c>
      <c r="IV155" s="18">
        <v>221.52008516263962</v>
      </c>
      <c r="IW155" s="18">
        <v>233.66639276075364</v>
      </c>
      <c r="IX155" s="18">
        <v>244.10437580537794</v>
      </c>
      <c r="IY155" s="18">
        <v>237.46411426520348</v>
      </c>
      <c r="IZ155" s="18">
        <v>224.54766035199165</v>
      </c>
      <c r="JA155" s="18">
        <v>222.88834510946273</v>
      </c>
      <c r="JB155" s="18">
        <v>230.76284113383292</v>
      </c>
      <c r="JC155" s="18">
        <v>236.44392044520379</v>
      </c>
      <c r="JD155" s="18">
        <v>234.90762857508659</v>
      </c>
      <c r="JE155" s="18">
        <v>250.91366945886614</v>
      </c>
      <c r="JF155" s="18">
        <v>260.53249687743187</v>
      </c>
      <c r="JG155" s="18">
        <v>262.42585658454891</v>
      </c>
      <c r="JH155" s="18">
        <v>261.1716182999611</v>
      </c>
      <c r="JI155" s="18">
        <v>253.57117434096335</v>
      </c>
      <c r="JJ155" s="18">
        <v>245.23158995747568</v>
      </c>
      <c r="JK155" s="18">
        <v>236.18487123012542</v>
      </c>
      <c r="JL155" s="18">
        <v>242.35604365110399</v>
      </c>
      <c r="JM155" s="18">
        <v>263.31302513194083</v>
      </c>
      <c r="JN155" s="18">
        <v>283.92394086599353</v>
      </c>
      <c r="JO155" s="18">
        <v>283.91994010591503</v>
      </c>
      <c r="JP155" s="18">
        <v>282.16960757160183</v>
      </c>
      <c r="JQ155" s="18">
        <v>283.05577592897419</v>
      </c>
      <c r="JR155" s="18">
        <v>267.84988706088063</v>
      </c>
      <c r="JS155" s="18">
        <v>280.26124501419071</v>
      </c>
      <c r="JT155" s="18">
        <v>288.6208331980705</v>
      </c>
      <c r="JU155" s="18">
        <v>288.50981210589407</v>
      </c>
      <c r="JV155" s="18">
        <v>296.39330984044074</v>
      </c>
      <c r="JW155" s="18">
        <v>309.15573449063299</v>
      </c>
      <c r="JX155" s="18">
        <v>325.63986620378489</v>
      </c>
      <c r="JY155" s="18">
        <v>321.57409377408027</v>
      </c>
      <c r="JZ155" s="18">
        <v>313.88263252329824</v>
      </c>
      <c r="KA155" s="18">
        <v>317.52032362461085</v>
      </c>
      <c r="KB155" s="18">
        <v>310.37796669459345</v>
      </c>
      <c r="KC155" s="18">
        <v>318.37948685145381</v>
      </c>
      <c r="KD155" s="18">
        <v>316.58114519619943</v>
      </c>
      <c r="KE155" s="18">
        <v>317.76436998939516</v>
      </c>
      <c r="KF155" s="18">
        <v>298.46270299100877</v>
      </c>
      <c r="KG155" s="18">
        <v>283.26281526303291</v>
      </c>
      <c r="KH155" s="18">
        <v>277.04063315105441</v>
      </c>
      <c r="KI155" s="18">
        <v>275.12826983356479</v>
      </c>
      <c r="KJ155" s="18">
        <v>272.04868476319314</v>
      </c>
      <c r="KK155" s="18">
        <v>283.15179417085648</v>
      </c>
      <c r="KL155" s="18">
        <v>291.52338463497165</v>
      </c>
      <c r="KM155" s="18">
        <v>295.84920646977423</v>
      </c>
      <c r="KN155" s="18">
        <v>285.97933135628699</v>
      </c>
      <c r="KO155" s="18">
        <v>298.61073111391067</v>
      </c>
      <c r="KP155" s="18">
        <v>290.4761856844425</v>
      </c>
      <c r="KQ155" s="18">
        <v>277.55273044109344</v>
      </c>
      <c r="KR155" s="18">
        <v>259.45229165625574</v>
      </c>
      <c r="KS155" s="18">
        <v>258.59512880945204</v>
      </c>
      <c r="KT155" s="18">
        <v>258.43309802627567</v>
      </c>
      <c r="KU155" s="18">
        <v>273.595978723526</v>
      </c>
      <c r="KV155" s="18">
        <v>275.028250831604</v>
      </c>
      <c r="KW155" s="18">
        <v>277.83578421664242</v>
      </c>
      <c r="KX155" s="18">
        <v>273.50296105170253</v>
      </c>
      <c r="KY155" s="18">
        <v>266.88170312190056</v>
      </c>
      <c r="KZ155" s="18">
        <v>269.90127679109577</v>
      </c>
      <c r="LA155" s="18">
        <v>270.46238339209555</v>
      </c>
      <c r="LB155" s="18">
        <v>267.73286482858657</v>
      </c>
      <c r="LC155" s="18">
        <v>262.05078532719608</v>
      </c>
      <c r="LD155" s="18">
        <v>262.98296242547036</v>
      </c>
      <c r="LE155" s="18">
        <v>271.42856695103649</v>
      </c>
      <c r="LF155" s="18">
        <v>289.60401998734471</v>
      </c>
      <c r="LG155" s="18">
        <v>316.2710862901211</v>
      </c>
      <c r="LH155" s="18">
        <v>300.2300387556553</v>
      </c>
      <c r="LI155" s="18">
        <v>300.37406611847877</v>
      </c>
      <c r="LJ155" s="18">
        <v>286.89350503420832</v>
      </c>
      <c r="LK155" s="18">
        <v>284.82211150360104</v>
      </c>
      <c r="LL155" s="18">
        <v>277.37669699764251</v>
      </c>
      <c r="LM155" s="18">
        <v>281.66551180171967</v>
      </c>
      <c r="LN155" s="18">
        <v>275.52334489130976</v>
      </c>
      <c r="LO155" s="18">
        <v>291.86544962167739</v>
      </c>
      <c r="LP155" s="18">
        <v>295.77719278836253</v>
      </c>
      <c r="LQ155" s="18">
        <v>297.46651373147967</v>
      </c>
      <c r="LR155" s="18">
        <v>302.05438535141946</v>
      </c>
      <c r="LS155" s="18">
        <v>313.20850445008278</v>
      </c>
      <c r="LT155" s="18">
        <v>302.81653014636044</v>
      </c>
      <c r="LU155" s="18">
        <v>299.63392550396918</v>
      </c>
      <c r="LV155" s="18">
        <v>292.59058738589289</v>
      </c>
      <c r="LW155" s="18">
        <v>270.03430206370354</v>
      </c>
      <c r="LX155" s="18">
        <v>275.07826033258436</v>
      </c>
      <c r="LY155" s="18">
        <v>281.67451351189612</v>
      </c>
      <c r="LZ155" s="18">
        <v>269.49619983315466</v>
      </c>
      <c r="MA155" s="18">
        <v>286.31139444279671</v>
      </c>
      <c r="MB155" s="18">
        <v>310.29295054292675</v>
      </c>
      <c r="MC155" s="18">
        <v>327.62324301266671</v>
      </c>
      <c r="MD155" s="18">
        <v>333.95844659686088</v>
      </c>
      <c r="ME155" s="18">
        <v>330.53979710984225</v>
      </c>
      <c r="MF155" s="18">
        <v>321.81113880872726</v>
      </c>
      <c r="MG155" s="18">
        <v>315.19988277912137</v>
      </c>
      <c r="MH155" s="18">
        <v>314.83481342196461</v>
      </c>
      <c r="MI155" s="18">
        <v>316.1570646278858</v>
      </c>
      <c r="MJ155" s="18">
        <v>311.77623234200473</v>
      </c>
      <c r="MK155" s="18">
        <v>318.00041483402254</v>
      </c>
      <c r="ML155" s="18">
        <v>330.34075929594042</v>
      </c>
      <c r="MM155" s="18">
        <v>345.73768445777898</v>
      </c>
      <c r="MN155" s="18">
        <v>361.83074187326429</v>
      </c>
      <c r="MO155" s="18">
        <v>358.42409466648104</v>
      </c>
      <c r="MP155" s="18">
        <v>347.57903428387641</v>
      </c>
      <c r="MQ155" s="18">
        <v>346.02073823332785</v>
      </c>
      <c r="MR155" s="18">
        <v>346.38980835056304</v>
      </c>
      <c r="MS155" s="18">
        <v>350.46858325052261</v>
      </c>
      <c r="MT155" s="18">
        <v>333.45235044693948</v>
      </c>
      <c r="MU155" s="18">
        <v>331.44196850752832</v>
      </c>
      <c r="MV155" s="18">
        <v>340.53869673585893</v>
      </c>
      <c r="MW155" s="18">
        <v>364.16418518900872</v>
      </c>
      <c r="MX155" s="18">
        <v>369.49819856357573</v>
      </c>
      <c r="MY155" s="18">
        <v>346.63985585546493</v>
      </c>
      <c r="MZ155" s="18">
        <v>324.3036123375893</v>
      </c>
      <c r="NA155" s="18">
        <v>324.7266927158833</v>
      </c>
      <c r="NB155" s="18">
        <v>335.84580516386029</v>
      </c>
      <c r="NC155" s="18">
        <v>335.44772953605656</v>
      </c>
      <c r="ND155" s="18">
        <v>340.41067241334918</v>
      </c>
      <c r="NE155" s="18">
        <v>356.11565610122682</v>
      </c>
      <c r="NF155" s="18">
        <v>358.8271712443829</v>
      </c>
      <c r="NG155" s="18">
        <v>356.10965496110913</v>
      </c>
      <c r="NH155" s="18">
        <v>354.19529126358032</v>
      </c>
      <c r="NI155" s="18">
        <v>361.45567061591146</v>
      </c>
      <c r="NJ155" s="18">
        <v>360.82455071353911</v>
      </c>
      <c r="NK155" s="18">
        <v>356.86379823589323</v>
      </c>
      <c r="NL155" s="18">
        <v>349.19334097552303</v>
      </c>
      <c r="NM155" s="18">
        <v>353.40414095807074</v>
      </c>
      <c r="NN155" s="18">
        <v>369.67523219704628</v>
      </c>
      <c r="NO155" s="18">
        <v>365.22238622975351</v>
      </c>
      <c r="NP155" s="18">
        <v>384.15398292088508</v>
      </c>
      <c r="NQ155" s="18">
        <v>385.84330386400222</v>
      </c>
      <c r="NR155" s="18">
        <v>372.15470325565337</v>
      </c>
      <c r="NS155" s="18">
        <v>386.22037550139424</v>
      </c>
      <c r="NT155" s="18">
        <v>381.63250388145445</v>
      </c>
      <c r="NU155" s="18">
        <v>425.27979614710807</v>
      </c>
      <c r="NV155" s="18">
        <v>442.00197308492659</v>
      </c>
      <c r="NW155" s="18">
        <v>449.0683155734539</v>
      </c>
      <c r="NX155" s="18">
        <v>451.34174748802184</v>
      </c>
      <c r="NY155" s="18">
        <v>428.84247299695016</v>
      </c>
      <c r="NZ155" s="18">
        <v>414.20969301009177</v>
      </c>
      <c r="OA155" s="18">
        <v>410.88606157493592</v>
      </c>
      <c r="OB155" s="18">
        <v>409.9718878970146</v>
      </c>
      <c r="OC155" s="18">
        <v>404.66788022303581</v>
      </c>
      <c r="OD155" s="18">
        <v>404.62587224221227</v>
      </c>
      <c r="OE155" s="18">
        <v>399.65292746472358</v>
      </c>
      <c r="OF155" s="18">
        <v>391.92445918321613</v>
      </c>
      <c r="OG155" s="18">
        <v>389.44998907470699</v>
      </c>
      <c r="OH155" s="18">
        <v>384.41703289604186</v>
      </c>
      <c r="OI155" s="18">
        <v>382.7357134730816</v>
      </c>
      <c r="OJ155" s="18">
        <v>383.03677066898348</v>
      </c>
      <c r="OK155" s="18">
        <v>403.33062616682054</v>
      </c>
      <c r="OL155" s="18">
        <v>423.77451016759875</v>
      </c>
      <c r="OM155" s="18">
        <v>428.39438786816595</v>
      </c>
      <c r="ON155" s="18">
        <v>422.15120176577568</v>
      </c>
      <c r="OO155" s="18">
        <v>421.46207084226609</v>
      </c>
      <c r="OP155" s="18">
        <v>411.52818356752397</v>
      </c>
      <c r="OQ155" s="18">
        <v>401.25823244619369</v>
      </c>
      <c r="OR155" s="18">
        <v>378.85497619700436</v>
      </c>
      <c r="OS155" s="18">
        <v>394.84901480054856</v>
      </c>
      <c r="OT155" s="18">
        <v>383.07477788972858</v>
      </c>
      <c r="OU155" s="18">
        <v>373.68899474573135</v>
      </c>
      <c r="OV155" s="18">
        <v>365.23138793992996</v>
      </c>
      <c r="OW155" s="18">
        <v>359.28225770330431</v>
      </c>
      <c r="OX155" s="18">
        <v>363.03697103691104</v>
      </c>
      <c r="OY155" s="18">
        <v>360.13742017006876</v>
      </c>
      <c r="OZ155" s="18">
        <v>358.22505685257909</v>
      </c>
      <c r="PA155" s="18">
        <v>369.12812825632096</v>
      </c>
      <c r="PB155" s="18">
        <v>347.42900578093531</v>
      </c>
      <c r="PC155" s="18">
        <v>337.92319983458515</v>
      </c>
      <c r="PD155" s="18">
        <v>335.69577666091919</v>
      </c>
      <c r="PE155" s="18">
        <v>323.7485068767071</v>
      </c>
      <c r="PF155" s="18">
        <v>319.59371753525738</v>
      </c>
      <c r="PG155" s="18">
        <v>317.60633996629713</v>
      </c>
      <c r="PH155" s="18">
        <v>296.63435563516612</v>
      </c>
      <c r="PI155" s="18">
        <v>281.46647398781778</v>
      </c>
      <c r="PJ155" s="18">
        <v>280.15522487211223</v>
      </c>
      <c r="PK155" s="18">
        <v>285.83530399346353</v>
      </c>
      <c r="PL155" s="18">
        <v>283.53286656832694</v>
      </c>
      <c r="PM155" s="18">
        <v>280.98838315844534</v>
      </c>
      <c r="PN155" s="18">
        <v>284.57806513881684</v>
      </c>
      <c r="PO155" s="18">
        <v>296.82239135885243</v>
      </c>
      <c r="PP155" s="18">
        <v>301.27623751616477</v>
      </c>
      <c r="PQ155" s="18">
        <v>315.31290425133705</v>
      </c>
      <c r="PR155" s="18">
        <v>342.59008646607396</v>
      </c>
      <c r="PS155" s="18">
        <v>327.46121222949029</v>
      </c>
      <c r="PT155" s="18">
        <v>322.46526308155057</v>
      </c>
      <c r="PU155" s="18">
        <v>307.71946162247656</v>
      </c>
      <c r="PV155" s="18">
        <v>298.66074061489104</v>
      </c>
      <c r="PW155" s="18">
        <v>302.9115481982231</v>
      </c>
      <c r="PX155" s="18">
        <v>290.13512088775633</v>
      </c>
      <c r="PY155" s="18">
        <v>285.26919644236563</v>
      </c>
      <c r="PZ155" s="18">
        <v>284.26200509262088</v>
      </c>
      <c r="QA155" s="18">
        <v>276.91360901856422</v>
      </c>
      <c r="QB155" s="18">
        <v>274.32011629772182</v>
      </c>
      <c r="QC155" s="18">
        <v>272.47776628160477</v>
      </c>
      <c r="QD155" s="18">
        <v>259.85036728405953</v>
      </c>
      <c r="QE155" s="18">
        <v>258.34308092451096</v>
      </c>
      <c r="QF155" s="18">
        <v>255.51454354906082</v>
      </c>
      <c r="QG155" s="18">
        <v>249.36137454843521</v>
      </c>
      <c r="QH155" s="18">
        <v>247.25197379708291</v>
      </c>
      <c r="QI155" s="18">
        <v>248.53021664214134</v>
      </c>
      <c r="QJ155" s="18">
        <v>251.18772152423858</v>
      </c>
      <c r="QK155" s="18">
        <v>248.98130234098434</v>
      </c>
      <c r="QL155" s="18">
        <v>250.61061188292501</v>
      </c>
      <c r="QM155" s="18">
        <v>243.74530758833887</v>
      </c>
      <c r="QN155" s="18">
        <v>244.77750368857383</v>
      </c>
      <c r="QO155" s="18">
        <v>250.60261036276819</v>
      </c>
      <c r="QP155" s="18">
        <v>244.82851337957382</v>
      </c>
      <c r="QQ155" s="18">
        <v>238.0762305572033</v>
      </c>
      <c r="QR155" s="18">
        <v>236.21487693071364</v>
      </c>
      <c r="QS155" s="18">
        <v>234.3935309050083</v>
      </c>
      <c r="QT155" s="18">
        <v>233.97345109677315</v>
      </c>
      <c r="QU155" s="18">
        <v>234.50455199718476</v>
      </c>
      <c r="QV155" s="18">
        <v>234.36252501440049</v>
      </c>
      <c r="QW155" s="18">
        <v>241.25683481955531</v>
      </c>
      <c r="QX155" s="18">
        <v>243.23020972824096</v>
      </c>
      <c r="QY155" s="18">
        <v>238.0772307472229</v>
      </c>
      <c r="QZ155" s="18">
        <v>241.61390265655518</v>
      </c>
      <c r="RA155" s="18">
        <v>253.93524350810051</v>
      </c>
      <c r="RB155" s="18">
        <v>267.91589960217476</v>
      </c>
      <c r="RC155" s="18">
        <v>270.46538396215436</v>
      </c>
      <c r="RD155" s="18">
        <v>274.29011059713366</v>
      </c>
      <c r="RE155" s="18">
        <v>276.62355391287804</v>
      </c>
      <c r="RF155" s="18">
        <v>274.19009159517287</v>
      </c>
      <c r="RG155" s="18">
        <v>270.76344058799742</v>
      </c>
      <c r="RH155" s="18">
        <v>265.93452317333225</v>
      </c>
      <c r="RI155" s="18">
        <v>267.06873865556713</v>
      </c>
      <c r="RJ155" s="18">
        <v>267.98191214346883</v>
      </c>
      <c r="RK155" s="18">
        <v>270.72743374729157</v>
      </c>
      <c r="RL155" s="18">
        <v>269.54820971417428</v>
      </c>
      <c r="RM155" s="18">
        <v>265.83150360131265</v>
      </c>
      <c r="RN155" s="18">
        <v>268.81507042980195</v>
      </c>
      <c r="RO155" s="18">
        <v>276.17146802401544</v>
      </c>
      <c r="RP155" s="18">
        <v>275.93142241930963</v>
      </c>
      <c r="RQ155" s="18">
        <v>276.16246631383899</v>
      </c>
      <c r="RR155" s="18">
        <v>274.33811971807478</v>
      </c>
      <c r="RS155" s="18">
        <v>269.45319166231155</v>
      </c>
      <c r="RT155" s="18">
        <v>270.62441417527197</v>
      </c>
      <c r="RU155" s="18">
        <v>264.86832061243058</v>
      </c>
      <c r="RV155" s="18">
        <v>255.90561784672738</v>
      </c>
      <c r="RW155" s="18">
        <v>252.80502878594399</v>
      </c>
      <c r="RX155" s="18">
        <v>250.19053207468986</v>
      </c>
      <c r="RY155" s="18">
        <v>253.05107553076743</v>
      </c>
      <c r="RZ155" s="18">
        <v>251.10470575261115</v>
      </c>
      <c r="SA155" s="18">
        <v>245.00954777312279</v>
      </c>
      <c r="SB155" s="18">
        <v>239.7225433294773</v>
      </c>
      <c r="SC155" s="18">
        <v>242.21901761841775</v>
      </c>
      <c r="SD155" s="18">
        <v>245.91271936082842</v>
      </c>
      <c r="SE155" s="18">
        <v>243.83732507014275</v>
      </c>
      <c r="SF155" s="18">
        <v>243.50926274371147</v>
      </c>
      <c r="SG155" s="18">
        <v>259.8063589231968</v>
      </c>
      <c r="SH155" s="18">
        <v>261.11960841894148</v>
      </c>
      <c r="SI155" s="18">
        <v>261.95176651525497</v>
      </c>
      <c r="SJ155" s="18">
        <v>262.48086703562734</v>
      </c>
      <c r="SK155" s="18">
        <v>257.49591997790338</v>
      </c>
      <c r="SL155" s="18">
        <v>255.3135053551197</v>
      </c>
      <c r="SM155" s="18">
        <v>254.70639001321791</v>
      </c>
      <c r="SN155" s="18">
        <v>252.08289159178733</v>
      </c>
      <c r="SO155" s="18">
        <v>253.34913215661047</v>
      </c>
      <c r="SP155" s="5">
        <v>255.42352625727654</v>
      </c>
      <c r="SQ155" s="5">
        <v>257.36189451527594</v>
      </c>
      <c r="SR155" s="5">
        <v>245.34961237978936</v>
      </c>
      <c r="SS155" s="5">
        <v>251.4547722594738</v>
      </c>
      <c r="ST155" s="5">
        <v>245.303</v>
      </c>
      <c r="SU155" s="5">
        <v>251.40700000000001</v>
      </c>
    </row>
    <row r="156" spans="1:516" x14ac:dyDescent="0.25">
      <c r="A156" s="5" t="s">
        <v>368</v>
      </c>
      <c r="B156" s="5" t="str">
        <f ca="1">_xlfn.XLOOKUP(A156,bonds[worksheet get],bonds[unique lookup],"-")</f>
        <v>VW 5 1/8 PERP nc-23</v>
      </c>
      <c r="C156" s="5" t="str">
        <f ca="1">_xlfn.XLOOKUP(A156,bonds[worksheet get],bonds[ID_ISIN],"-")</f>
        <v>XS0968913342</v>
      </c>
      <c r="D156" s="18">
        <f ca="1">_xll.BDH(A156,"blp_i_sprd_mid","-2AY",,"Dates=H","Fill=C","Sort=R","Dir=H","factor="&amp;_xlfn.XLOOKUP(A156,bonds[worksheet get],bonds[yas/blp factor]),"cols=510;rows=1")</f>
        <v>347.52375170779226</v>
      </c>
      <c r="E156" s="18">
        <v>348.33769959926605</v>
      </c>
      <c r="F156" s="18">
        <v>352.93240544855593</v>
      </c>
      <c r="G156" s="18">
        <v>351.22751459479332</v>
      </c>
      <c r="H156" s="18">
        <v>351.57049263751509</v>
      </c>
      <c r="I156" s="18">
        <v>355.19026090180876</v>
      </c>
      <c r="J156" s="18">
        <v>357.67610175955298</v>
      </c>
      <c r="K156" s="18">
        <v>355.3952477786541</v>
      </c>
      <c r="L156" s="18">
        <v>355.09126723933218</v>
      </c>
      <c r="M156" s="18">
        <v>349.8756011435986</v>
      </c>
      <c r="N156" s="18">
        <v>344.8539226288795</v>
      </c>
      <c r="O156" s="18">
        <v>351.03752675771716</v>
      </c>
      <c r="P156" s="18">
        <v>340.11922574174406</v>
      </c>
      <c r="Q156" s="18">
        <v>339.50826485514636</v>
      </c>
      <c r="R156" s="18">
        <v>322.73033896934982</v>
      </c>
      <c r="S156" s="18">
        <v>307.72929932820801</v>
      </c>
      <c r="T156" s="18">
        <v>330.9028157715797</v>
      </c>
      <c r="U156" s="18">
        <v>324.58722009277346</v>
      </c>
      <c r="V156" s="18">
        <v>329.75588919723032</v>
      </c>
      <c r="W156" s="18">
        <v>307.75029798388482</v>
      </c>
      <c r="X156" s="18">
        <v>275.68035108542438</v>
      </c>
      <c r="Y156" s="18">
        <v>246.34922884881496</v>
      </c>
      <c r="Z156" s="18">
        <v>261.86323565006256</v>
      </c>
      <c r="AA156" s="18">
        <v>321.22343544054036</v>
      </c>
      <c r="AB156" s="18">
        <v>335.8335001116991</v>
      </c>
      <c r="AC156" s="18">
        <v>363.28874244117736</v>
      </c>
      <c r="AD156" s="18">
        <v>367.89544752228261</v>
      </c>
      <c r="AE156" s="18">
        <v>361.21687508106231</v>
      </c>
      <c r="AF156" s="18">
        <v>349.73361023378368</v>
      </c>
      <c r="AG156" s="18">
        <v>348.07571637129786</v>
      </c>
      <c r="AH156" s="18">
        <v>369.61233760786058</v>
      </c>
      <c r="AI156" s="18">
        <v>386.81923603105542</v>
      </c>
      <c r="AJ156" s="18">
        <v>388.33113923978806</v>
      </c>
      <c r="AK156" s="18">
        <v>389.06409231650827</v>
      </c>
      <c r="AL156" s="18">
        <v>398.52048692297933</v>
      </c>
      <c r="AM156" s="18">
        <v>408.57184344029429</v>
      </c>
      <c r="AN156" s="18">
        <v>439.54786037158971</v>
      </c>
      <c r="AO156" s="18">
        <v>458.30565950691698</v>
      </c>
      <c r="AP156" s="18">
        <v>456.02980520594122</v>
      </c>
      <c r="AQ156" s="18">
        <v>444.30755565834045</v>
      </c>
      <c r="AR156" s="18">
        <v>446.13143889427187</v>
      </c>
      <c r="AS156" s="18">
        <v>448.03531700897219</v>
      </c>
      <c r="AT156" s="18">
        <v>456.1068002767563</v>
      </c>
      <c r="AU156" s="18">
        <v>462.80937118160722</v>
      </c>
      <c r="AV156" s="18">
        <v>477.92340358901026</v>
      </c>
      <c r="AW156" s="18">
        <v>487.74277495789528</v>
      </c>
      <c r="AX156" s="18">
        <v>493.88738158333302</v>
      </c>
      <c r="AY156" s="18">
        <v>451.33610569417476</v>
      </c>
      <c r="AZ156" s="18">
        <v>436.11608007240295</v>
      </c>
      <c r="BA156" s="18">
        <v>415.22041780197623</v>
      </c>
      <c r="BB156" s="18">
        <v>397.81953179776673</v>
      </c>
      <c r="BC156" s="18">
        <v>424.86080062961577</v>
      </c>
      <c r="BD156" s="18">
        <v>435.82109895694254</v>
      </c>
      <c r="BE156" s="18">
        <v>496.80019510650635</v>
      </c>
      <c r="BF156" s="18">
        <v>505.4046442540884</v>
      </c>
      <c r="BG156" s="18">
        <v>489.44866574764251</v>
      </c>
      <c r="BH156" s="18">
        <v>469.82192224168773</v>
      </c>
      <c r="BI156" s="18">
        <v>455.96980904686455</v>
      </c>
      <c r="BJ156" s="18">
        <v>410.15674197590351</v>
      </c>
      <c r="BK156" s="18">
        <v>383.40945432353021</v>
      </c>
      <c r="BL156" s="18">
        <v>444.962513728261</v>
      </c>
      <c r="BM156" s="18">
        <v>512.58818436753745</v>
      </c>
      <c r="BN156" s="18">
        <v>530.39204457354549</v>
      </c>
      <c r="BO156" s="18">
        <v>582.4767101399899</v>
      </c>
      <c r="BP156" s="18">
        <v>589.92123354542252</v>
      </c>
      <c r="BQ156" s="18">
        <v>579.09392670404907</v>
      </c>
      <c r="BR156" s="18">
        <v>569.6075340180397</v>
      </c>
      <c r="BS156" s="18">
        <v>565.99076556169996</v>
      </c>
      <c r="BT156" s="18">
        <v>570.12250105011458</v>
      </c>
      <c r="BU156" s="18">
        <v>520.59367186033717</v>
      </c>
      <c r="BV156" s="18">
        <v>486.45785721766947</v>
      </c>
      <c r="BW156" s="18">
        <v>486.75983788502214</v>
      </c>
      <c r="BX156" s="18">
        <v>616.85250941896447</v>
      </c>
      <c r="BY156" s="18">
        <v>669.76812178862099</v>
      </c>
      <c r="BZ156" s="18">
        <v>641.13995454919348</v>
      </c>
      <c r="CA156" s="18">
        <v>740.13861670565609</v>
      </c>
      <c r="CB156" s="18">
        <v>754.94766863775249</v>
      </c>
      <c r="CC156" s="18">
        <v>642.30388003528117</v>
      </c>
      <c r="CD156" s="18">
        <v>525.74534205305577</v>
      </c>
      <c r="CE156" s="18">
        <v>435.12614344763756</v>
      </c>
      <c r="CF156" s="18">
        <v>416.60132939672468</v>
      </c>
      <c r="CG156" s="18">
        <v>321.8303965831995</v>
      </c>
      <c r="CH156" s="18">
        <v>308.87122622263433</v>
      </c>
      <c r="CI156" s="18">
        <v>323.58428430020808</v>
      </c>
      <c r="CJ156" s="18">
        <v>273.38549800074105</v>
      </c>
      <c r="CK156" s="18">
        <v>241.84951691806316</v>
      </c>
      <c r="CL156" s="18">
        <v>227.13945864844322</v>
      </c>
      <c r="CM156" s="18">
        <v>236.87183558666706</v>
      </c>
      <c r="CN156" s="18">
        <v>271.61661124396323</v>
      </c>
      <c r="CO156" s="18">
        <v>268.55080751514436</v>
      </c>
      <c r="CP156" s="18">
        <v>234.34599728953836</v>
      </c>
      <c r="CQ156" s="18">
        <v>213.8023124856949</v>
      </c>
      <c r="CR156" s="18">
        <v>206.11080489206313</v>
      </c>
      <c r="CS156" s="18">
        <v>196.14844267737865</v>
      </c>
      <c r="CT156" s="18">
        <v>171.86799709904193</v>
      </c>
      <c r="CU156" s="18">
        <v>172.90393077909945</v>
      </c>
      <c r="CV156" s="18">
        <v>174.96079909944535</v>
      </c>
      <c r="CW156" s="18">
        <v>178.03660218811035</v>
      </c>
      <c r="CX156" s="18">
        <v>177.39564322197438</v>
      </c>
      <c r="CY156" s="18">
        <v>179.59450245213509</v>
      </c>
      <c r="CZ156" s="18">
        <v>179.7184945142269</v>
      </c>
      <c r="DA156" s="18">
        <v>179.53950597298143</v>
      </c>
      <c r="DB156" s="18">
        <v>181.39738703238964</v>
      </c>
      <c r="DC156" s="18">
        <v>181.58337512552737</v>
      </c>
      <c r="DD156" s="18">
        <v>177.73562145674231</v>
      </c>
      <c r="DE156" s="18">
        <v>176.36370928585529</v>
      </c>
      <c r="DF156" s="18">
        <v>181.04540956580638</v>
      </c>
      <c r="DG156" s="18">
        <v>187.79297758996486</v>
      </c>
      <c r="DH156" s="18">
        <v>195.56148025441172</v>
      </c>
      <c r="DI156" s="18">
        <v>195.40849004876614</v>
      </c>
      <c r="DJ156" s="18">
        <v>193.56560802912713</v>
      </c>
      <c r="DK156" s="18">
        <v>186.20507924640179</v>
      </c>
      <c r="DL156" s="18">
        <v>187.1640178556442</v>
      </c>
      <c r="DM156" s="18">
        <v>191.15476237022878</v>
      </c>
      <c r="DN156" s="18">
        <v>176.98366959631443</v>
      </c>
      <c r="DO156" s="18">
        <v>173.31390453279016</v>
      </c>
      <c r="DP156" s="18">
        <v>168.81619247400761</v>
      </c>
      <c r="DQ156" s="18">
        <v>168.16823395597936</v>
      </c>
      <c r="DR156" s="18">
        <v>165.59639860355853</v>
      </c>
      <c r="DS156" s="18">
        <v>167.36128561639788</v>
      </c>
      <c r="DT156" s="18">
        <v>172.39696323490142</v>
      </c>
      <c r="DU156" s="18">
        <v>175.87374065339566</v>
      </c>
      <c r="DV156" s="18">
        <v>172.65094697499276</v>
      </c>
      <c r="DW156" s="18">
        <v>171.76800350058079</v>
      </c>
      <c r="DX156" s="18">
        <v>171.82000017178058</v>
      </c>
      <c r="DY156" s="18">
        <v>172.65294684696195</v>
      </c>
      <c r="DZ156" s="18">
        <v>178.02760276424883</v>
      </c>
      <c r="EA156" s="18">
        <v>166.66233036315441</v>
      </c>
      <c r="EB156" s="18">
        <v>159.39479562699796</v>
      </c>
      <c r="EC156" s="18">
        <v>154.96807902312278</v>
      </c>
      <c r="ED156" s="18">
        <v>146.7796032451391</v>
      </c>
      <c r="EE156" s="18">
        <v>144.77773140394689</v>
      </c>
      <c r="EF156" s="18">
        <v>144.39275604987142</v>
      </c>
      <c r="EG156" s="18">
        <v>147.58255184078217</v>
      </c>
      <c r="EH156" s="18">
        <v>147.83753551685811</v>
      </c>
      <c r="EI156" s="18">
        <v>149.19444864797592</v>
      </c>
      <c r="EJ156" s="18">
        <v>149.85640626978875</v>
      </c>
      <c r="EK156" s="18">
        <v>150.43136946094037</v>
      </c>
      <c r="EL156" s="18">
        <v>152.15725897037984</v>
      </c>
      <c r="EM156" s="18">
        <v>153.88714822375775</v>
      </c>
      <c r="EN156" s="18">
        <v>154.0311390055418</v>
      </c>
      <c r="EO156" s="18">
        <v>154.61710149252417</v>
      </c>
      <c r="EP156" s="18">
        <v>159.68977674245832</v>
      </c>
      <c r="EQ156" s="18">
        <v>158.70483979761602</v>
      </c>
      <c r="ER156" s="18">
        <v>156.55297755873201</v>
      </c>
      <c r="ES156" s="18">
        <v>158.15987468600272</v>
      </c>
      <c r="ET156" s="18">
        <v>169.30116142654421</v>
      </c>
      <c r="EU156" s="18">
        <v>174.29184192574024</v>
      </c>
      <c r="EV156" s="18">
        <v>182.50131635940076</v>
      </c>
      <c r="EW156" s="18">
        <v>183.93322468936444</v>
      </c>
      <c r="EX156" s="18">
        <v>175.61075748944285</v>
      </c>
      <c r="EY156" s="18">
        <v>177.94160826957227</v>
      </c>
      <c r="EZ156" s="18">
        <v>179.17552927458289</v>
      </c>
      <c r="FA156" s="18">
        <v>177.92760916578769</v>
      </c>
      <c r="FB156" s="18">
        <v>177.92760916578769</v>
      </c>
      <c r="FC156" s="18">
        <v>185.62911611926555</v>
      </c>
      <c r="FD156" s="18">
        <v>199.53822566521166</v>
      </c>
      <c r="FE156" s="18">
        <v>203.09599789845944</v>
      </c>
      <c r="FF156" s="18">
        <v>204.01793887627124</v>
      </c>
      <c r="FG156" s="18">
        <v>200.15218635976314</v>
      </c>
      <c r="FH156" s="18">
        <v>199.89420287573338</v>
      </c>
      <c r="FI156" s="18">
        <v>199.653218303442</v>
      </c>
      <c r="FJ156" s="18">
        <v>202.19005589640142</v>
      </c>
      <c r="FK156" s="18">
        <v>201.46410237157346</v>
      </c>
      <c r="FL156" s="18">
        <v>198.06432002389431</v>
      </c>
      <c r="FM156" s="18">
        <v>198.53628980863095</v>
      </c>
      <c r="FN156" s="18">
        <v>192.21069476997855</v>
      </c>
      <c r="FO156" s="18">
        <v>189.30788060665131</v>
      </c>
      <c r="FP156" s="18">
        <v>187.42000146770476</v>
      </c>
      <c r="FQ156" s="18">
        <v>185.86010133171084</v>
      </c>
      <c r="FR156" s="18">
        <v>195.37749203324316</v>
      </c>
      <c r="FS156" s="18">
        <v>205.38985104715823</v>
      </c>
      <c r="FT156" s="18">
        <v>206.77076264190674</v>
      </c>
      <c r="FU156" s="18">
        <v>203.56696774721146</v>
      </c>
      <c r="FV156" s="18">
        <v>196.21743826031684</v>
      </c>
      <c r="FW156" s="18">
        <v>191.46774233341216</v>
      </c>
      <c r="FX156" s="18">
        <v>194.00757973432542</v>
      </c>
      <c r="FY156" s="18">
        <v>198.35730126738548</v>
      </c>
      <c r="FZ156" s="18">
        <v>201.39210698068143</v>
      </c>
      <c r="GA156" s="18">
        <v>202.14105903315544</v>
      </c>
      <c r="GB156" s="18">
        <v>205.30685636043549</v>
      </c>
      <c r="GC156" s="18">
        <v>212.579390776515</v>
      </c>
      <c r="GD156" s="18">
        <v>213.38933892405032</v>
      </c>
      <c r="GE156" s="18">
        <v>218.34502166378499</v>
      </c>
      <c r="GF156" s="18">
        <v>222.9147291134596</v>
      </c>
      <c r="GG156" s="18">
        <v>226.3045121012926</v>
      </c>
      <c r="GH156" s="18">
        <v>227.00746709847451</v>
      </c>
      <c r="GI156" s="18">
        <v>234.55398397433757</v>
      </c>
      <c r="GJ156" s="18">
        <v>238.38173892343045</v>
      </c>
      <c r="GK156" s="18">
        <v>237.38380281078815</v>
      </c>
      <c r="GL156" s="18">
        <v>228.67836012876035</v>
      </c>
      <c r="GM156" s="18">
        <v>228.43437574851515</v>
      </c>
      <c r="GN156" s="18">
        <v>227.99240404331684</v>
      </c>
      <c r="GO156" s="18">
        <v>222.80673602712153</v>
      </c>
      <c r="GP156" s="18">
        <v>214.91924098050595</v>
      </c>
      <c r="GQ156" s="18">
        <v>218.13503510701656</v>
      </c>
      <c r="GR156" s="18">
        <v>219.09997333216668</v>
      </c>
      <c r="GS156" s="18">
        <v>222.4457591366768</v>
      </c>
      <c r="GT156" s="18">
        <v>225.22458123791219</v>
      </c>
      <c r="GU156" s="18">
        <v>221.31783134603501</v>
      </c>
      <c r="GV156" s="18">
        <v>221.50081963121889</v>
      </c>
      <c r="GW156" s="18">
        <v>217.37108401477337</v>
      </c>
      <c r="GX156" s="18">
        <v>225.97953290629385</v>
      </c>
      <c r="GY156" s="18">
        <v>224.4196327702999</v>
      </c>
      <c r="GZ156" s="18">
        <v>214.41127350032332</v>
      </c>
      <c r="HA156" s="18">
        <v>208.42265688848497</v>
      </c>
      <c r="HB156" s="18">
        <v>203.42797664535047</v>
      </c>
      <c r="HC156" s="18">
        <v>203.51297120404246</v>
      </c>
      <c r="HD156" s="18">
        <v>236.81983891546727</v>
      </c>
      <c r="HE156" s="18">
        <v>233.5400488859415</v>
      </c>
      <c r="HF156" s="18">
        <v>226.10852464830873</v>
      </c>
      <c r="HG156" s="18">
        <v>223.60968462276458</v>
      </c>
      <c r="HH156" s="18">
        <v>219.91692103159428</v>
      </c>
      <c r="HI156" s="18">
        <v>229.59230161869525</v>
      </c>
      <c r="HJ156" s="18">
        <v>233.01308262205123</v>
      </c>
      <c r="HK156" s="18">
        <v>229.01333868360518</v>
      </c>
      <c r="HL156" s="18">
        <v>228.74535583972931</v>
      </c>
      <c r="HM156" s="18">
        <v>231.52817768490314</v>
      </c>
      <c r="HN156" s="18">
        <v>234.89596208107471</v>
      </c>
      <c r="HO156" s="18">
        <v>229.95627831709385</v>
      </c>
      <c r="HP156" s="18">
        <v>229.28932101535798</v>
      </c>
      <c r="HQ156" s="18">
        <v>228.48537248373032</v>
      </c>
      <c r="HR156" s="18">
        <v>225.80554404497147</v>
      </c>
      <c r="HS156" s="18">
        <v>237.06182342374325</v>
      </c>
      <c r="HT156" s="18">
        <v>247.63314665305614</v>
      </c>
      <c r="HU156" s="18">
        <v>253.8397493095398</v>
      </c>
      <c r="HV156" s="18">
        <v>271.06364664447307</v>
      </c>
      <c r="HW156" s="18">
        <v>278.22718803822994</v>
      </c>
      <c r="HX156" s="18">
        <v>259.75537059450147</v>
      </c>
      <c r="HY156" s="18">
        <v>248.14911362111567</v>
      </c>
      <c r="HZ156" s="18">
        <v>241.17556006443502</v>
      </c>
      <c r="IA156" s="18">
        <v>246.99818730282786</v>
      </c>
      <c r="IB156" s="18">
        <v>249.56902271926404</v>
      </c>
      <c r="IC156" s="18">
        <v>258.31746264863017</v>
      </c>
      <c r="ID156" s="18">
        <v>262.99516318464282</v>
      </c>
      <c r="IE156" s="18">
        <v>277.17525538241864</v>
      </c>
      <c r="IF156" s="18">
        <v>262.09022111856939</v>
      </c>
      <c r="IG156" s="18">
        <v>248.96606132054328</v>
      </c>
      <c r="IH156" s="18">
        <v>247.35216464138031</v>
      </c>
      <c r="II156" s="18">
        <v>245.77626552963258</v>
      </c>
      <c r="IJ156" s="18">
        <v>225.82754263663293</v>
      </c>
      <c r="IK156" s="18">
        <v>222.78273756349085</v>
      </c>
      <c r="IL156" s="18">
        <v>221.07884664571284</v>
      </c>
      <c r="IM156" s="18">
        <v>234.55698378229141</v>
      </c>
      <c r="IN156" s="18">
        <v>244.8153270484209</v>
      </c>
      <c r="IO156" s="18">
        <v>251.51789795327187</v>
      </c>
      <c r="IP156" s="18">
        <v>251.38990614724159</v>
      </c>
      <c r="IQ156" s="18">
        <v>252.27184968566897</v>
      </c>
      <c r="IR156" s="18">
        <v>236.67484819769859</v>
      </c>
      <c r="IS156" s="18">
        <v>222.89973007369039</v>
      </c>
      <c r="IT156" s="18">
        <v>223.40469774591924</v>
      </c>
      <c r="IU156" s="18">
        <v>222.57875062263011</v>
      </c>
      <c r="IV156" s="18">
        <v>223.01772251987458</v>
      </c>
      <c r="IW156" s="18">
        <v>234.57998230993746</v>
      </c>
      <c r="IX156" s="18">
        <v>241.15356147277356</v>
      </c>
      <c r="IY156" s="18">
        <v>230.8622203191519</v>
      </c>
      <c r="IZ156" s="18">
        <v>214.70825448775292</v>
      </c>
      <c r="JA156" s="18">
        <v>212.68938373482229</v>
      </c>
      <c r="JB156" s="18">
        <v>218.23402876949308</v>
      </c>
      <c r="JC156" s="18">
        <v>220.7448680268526</v>
      </c>
      <c r="JD156" s="18">
        <v>221.22683717143536</v>
      </c>
      <c r="JE156" s="18">
        <v>233.56704715752602</v>
      </c>
      <c r="JF156" s="18">
        <v>239.32267868494986</v>
      </c>
      <c r="JG156" s="18">
        <v>240.84458125352862</v>
      </c>
      <c r="JH156" s="18">
        <v>240.49260378694535</v>
      </c>
      <c r="JI156" s="18">
        <v>233.74803557074071</v>
      </c>
      <c r="JJ156" s="18">
        <v>229.03133753132821</v>
      </c>
      <c r="JK156" s="18">
        <v>220.82086316168309</v>
      </c>
      <c r="JL156" s="18">
        <v>227.19945480751991</v>
      </c>
      <c r="JM156" s="18">
        <v>243.2944244158268</v>
      </c>
      <c r="JN156" s="18">
        <v>262.21921286058426</v>
      </c>
      <c r="JO156" s="18">
        <v>264.54006428086757</v>
      </c>
      <c r="JP156" s="18">
        <v>264.30007964456081</v>
      </c>
      <c r="JQ156" s="18">
        <v>263.41513629817962</v>
      </c>
      <c r="JR156" s="18">
        <v>249.02105779969693</v>
      </c>
      <c r="JS156" s="18">
        <v>257.4315193662643</v>
      </c>
      <c r="JT156" s="18">
        <v>264.24608310139178</v>
      </c>
      <c r="JU156" s="18">
        <v>264.32807785212998</v>
      </c>
      <c r="JV156" s="18">
        <v>272.22857206654544</v>
      </c>
      <c r="JW156" s="18">
        <v>278.57716563284401</v>
      </c>
      <c r="JX156" s="18">
        <v>295.29209555160998</v>
      </c>
      <c r="JY156" s="18">
        <v>292.63726551246646</v>
      </c>
      <c r="JZ156" s="18">
        <v>283.87482647931574</v>
      </c>
      <c r="KA156" s="18">
        <v>287.49559467959403</v>
      </c>
      <c r="KB156" s="18">
        <v>283.76983320093154</v>
      </c>
      <c r="KC156" s="18">
        <v>287.60158789396286</v>
      </c>
      <c r="KD156" s="18">
        <v>285.58171720504765</v>
      </c>
      <c r="KE156" s="18">
        <v>286.43566253590586</v>
      </c>
      <c r="KF156" s="18">
        <v>270.00771424472327</v>
      </c>
      <c r="KG156" s="18">
        <v>261.63425030958655</v>
      </c>
      <c r="KH156" s="18">
        <v>255.04467217099668</v>
      </c>
      <c r="KI156" s="18">
        <v>253.51077037060259</v>
      </c>
      <c r="KJ156" s="18">
        <v>251.58189385628702</v>
      </c>
      <c r="KK156" s="18">
        <v>261.75824237167831</v>
      </c>
      <c r="KL156" s="18">
        <v>265.66499226355552</v>
      </c>
      <c r="KM156" s="18">
        <v>266.4969390027523</v>
      </c>
      <c r="KN156" s="18">
        <v>259.56638269340993</v>
      </c>
      <c r="KO156" s="18">
        <v>265.93097523546214</v>
      </c>
      <c r="KP156" s="18">
        <v>259.94535843157769</v>
      </c>
      <c r="KQ156" s="18">
        <v>247.7061419799328</v>
      </c>
      <c r="KR156" s="18">
        <v>231.91015323102476</v>
      </c>
      <c r="KS156" s="18">
        <v>230.96121398162842</v>
      </c>
      <c r="KT156" s="18">
        <v>229.79828843152521</v>
      </c>
      <c r="KU156" s="18">
        <v>239.39767388379576</v>
      </c>
      <c r="KV156" s="18">
        <v>240.30861556577685</v>
      </c>
      <c r="KW156" s="18">
        <v>241.69652671241758</v>
      </c>
      <c r="KX156" s="18">
        <v>256.16860021770003</v>
      </c>
      <c r="KY156" s="18">
        <v>235.22094127607343</v>
      </c>
      <c r="KZ156" s="18">
        <v>235.27693769121171</v>
      </c>
      <c r="LA156" s="18">
        <v>236.40986516177657</v>
      </c>
      <c r="LB156" s="18">
        <v>235.28393724310399</v>
      </c>
      <c r="LC156" s="18">
        <v>234.50798691904544</v>
      </c>
      <c r="LD156" s="18">
        <v>235.74590766799449</v>
      </c>
      <c r="LE156" s="18">
        <v>240.90757722055912</v>
      </c>
      <c r="LF156" s="18">
        <v>254.72169284796715</v>
      </c>
      <c r="LG156" s="18">
        <v>262.74717906045913</v>
      </c>
      <c r="LH156" s="18">
        <v>262.48219602453713</v>
      </c>
      <c r="LI156" s="18">
        <v>263.0401603039503</v>
      </c>
      <c r="LJ156" s="18">
        <v>253.27978515815735</v>
      </c>
      <c r="LK156" s="18">
        <v>250.91093681061267</v>
      </c>
      <c r="LL156" s="18">
        <v>248.35510043394567</v>
      </c>
      <c r="LM156" s="18">
        <v>254.00473874700069</v>
      </c>
      <c r="LN156" s="18">
        <v>258.27946508121488</v>
      </c>
      <c r="LO156" s="18">
        <v>273.79947149837017</v>
      </c>
      <c r="LP156" s="18">
        <v>278.16519200718403</v>
      </c>
      <c r="LQ156" s="18">
        <v>282.6819028496742</v>
      </c>
      <c r="LR156" s="18">
        <v>285.27073711383343</v>
      </c>
      <c r="LS156" s="18">
        <v>295.55507871556284</v>
      </c>
      <c r="LT156" s="18">
        <v>289.61645890295506</v>
      </c>
      <c r="LU156" s="18">
        <v>287.48259551179405</v>
      </c>
      <c r="LV156" s="18">
        <v>280.92001564478875</v>
      </c>
      <c r="LW156" s="18">
        <v>270.37569068706034</v>
      </c>
      <c r="LX156" s="18">
        <v>280.03207249045374</v>
      </c>
      <c r="LY156" s="18">
        <v>282.25892992818353</v>
      </c>
      <c r="LZ156" s="18">
        <v>274.08745306193828</v>
      </c>
      <c r="MA156" s="18">
        <v>286.42966291999812</v>
      </c>
      <c r="MB156" s="18">
        <v>296.80899844026561</v>
      </c>
      <c r="MC156" s="18">
        <v>310.55711829268932</v>
      </c>
      <c r="MD156" s="18">
        <v>313.38493725717063</v>
      </c>
      <c r="ME156" s="18">
        <v>309.62217814707753</v>
      </c>
      <c r="MF156" s="18">
        <v>299.5738214377165</v>
      </c>
      <c r="MG156" s="18">
        <v>293.25022627103328</v>
      </c>
      <c r="MH156" s="18">
        <v>297.90192847144601</v>
      </c>
      <c r="MI156" s="18">
        <v>298.57088564515112</v>
      </c>
      <c r="MJ156" s="18">
        <v>295.16110393762591</v>
      </c>
      <c r="MK156" s="18">
        <v>298.96886016702649</v>
      </c>
      <c r="ML156" s="18">
        <v>307.34632384610177</v>
      </c>
      <c r="MM156" s="18">
        <v>316.83571634006501</v>
      </c>
      <c r="MN156" s="18">
        <v>330.94781289088723</v>
      </c>
      <c r="MO156" s="18">
        <v>327.46703572845456</v>
      </c>
      <c r="MP156" s="18">
        <v>321.98538666081424</v>
      </c>
      <c r="MQ156" s="18">
        <v>321.13444113790985</v>
      </c>
      <c r="MR156" s="18">
        <v>325.32717272138598</v>
      </c>
      <c r="MS156" s="18">
        <v>328.16499104571341</v>
      </c>
      <c r="MT156" s="18">
        <v>318.83758818125727</v>
      </c>
      <c r="MU156" s="18">
        <v>315.61279463088511</v>
      </c>
      <c r="MV156" s="18">
        <v>326.46509987187386</v>
      </c>
      <c r="MW156" s="18">
        <v>344.47694676268105</v>
      </c>
      <c r="MX156" s="18">
        <v>345.62087352907656</v>
      </c>
      <c r="MY156" s="18">
        <v>328.13799277412892</v>
      </c>
      <c r="MZ156" s="18">
        <v>308.30926219928267</v>
      </c>
      <c r="NA156" s="18">
        <v>309.29519908010957</v>
      </c>
      <c r="NB156" s="18">
        <v>319.17356667208674</v>
      </c>
      <c r="NC156" s="18">
        <v>319.60353914546971</v>
      </c>
      <c r="ND156" s="18">
        <v>320.90445586144926</v>
      </c>
      <c r="NE156" s="18">
        <v>335.88849659085275</v>
      </c>
      <c r="NF156" s="18">
        <v>335.40352763831618</v>
      </c>
      <c r="NG156" s="18">
        <v>331.70576436722274</v>
      </c>
      <c r="NH156" s="18">
        <v>331.2587929821014</v>
      </c>
      <c r="NI156" s="18">
        <v>336.57645254826548</v>
      </c>
      <c r="NJ156" s="18">
        <v>334.64357629001142</v>
      </c>
      <c r="NK156" s="18">
        <v>332.9336857563257</v>
      </c>
      <c r="NL156" s="18">
        <v>325.65415178835394</v>
      </c>
      <c r="NM156" s="18">
        <v>334.48358653247357</v>
      </c>
      <c r="NN156" s="18">
        <v>363.09575479614739</v>
      </c>
      <c r="NO156" s="18">
        <v>361.10688212275505</v>
      </c>
      <c r="NP156" s="18">
        <v>393.10983331024647</v>
      </c>
      <c r="NQ156" s="18">
        <v>396.39362308371068</v>
      </c>
      <c r="NR156" s="18">
        <v>382.80549298882482</v>
      </c>
      <c r="NS156" s="18">
        <v>391.6989236359596</v>
      </c>
      <c r="NT156" s="18">
        <v>386.32526765465741</v>
      </c>
      <c r="NU156" s="18">
        <v>420.27109446024895</v>
      </c>
      <c r="NV156" s="18">
        <v>433.51424664044379</v>
      </c>
      <c r="NW156" s="18">
        <v>436.54505260980125</v>
      </c>
      <c r="NX156" s="18">
        <v>438.8539047982693</v>
      </c>
      <c r="NY156" s="18">
        <v>422.19997097456451</v>
      </c>
      <c r="NZ156" s="18">
        <v>408.793829228878</v>
      </c>
      <c r="OA156" s="18">
        <v>406.73396110057831</v>
      </c>
      <c r="OB156" s="18">
        <v>405.74902415573592</v>
      </c>
      <c r="OC156" s="18">
        <v>403.37217632031445</v>
      </c>
      <c r="OD156" s="18">
        <v>403.27818233776088</v>
      </c>
      <c r="OE156" s="18">
        <v>400.91033392620085</v>
      </c>
      <c r="OF156" s="18">
        <v>396.96558646690846</v>
      </c>
      <c r="OG156" s="18">
        <v>396.22663377428057</v>
      </c>
      <c r="OH156" s="18">
        <v>390.3500099927187</v>
      </c>
      <c r="OI156" s="18">
        <v>389.33407503235338</v>
      </c>
      <c r="OJ156" s="18">
        <v>387.20021164119248</v>
      </c>
      <c r="OK156" s="18">
        <v>406.73496103656294</v>
      </c>
      <c r="OL156" s="18">
        <v>426.70768239319324</v>
      </c>
      <c r="OM156" s="18">
        <v>430.55843586993217</v>
      </c>
      <c r="ON156" s="18">
        <v>426.42070076560969</v>
      </c>
      <c r="OO156" s="18">
        <v>422.33196252453325</v>
      </c>
      <c r="OP156" s="18">
        <v>411.51265517103673</v>
      </c>
      <c r="OQ156" s="18">
        <v>403.33917843282222</v>
      </c>
      <c r="OR156" s="18">
        <v>387.13121605825427</v>
      </c>
      <c r="OS156" s="18">
        <v>402.55622855687142</v>
      </c>
      <c r="OT156" s="18">
        <v>395.27269484496117</v>
      </c>
      <c r="OU156" s="18">
        <v>383.59244260871412</v>
      </c>
      <c r="OV156" s="18">
        <v>371.08024363327024</v>
      </c>
      <c r="OW156" s="18">
        <v>364.29467804169656</v>
      </c>
      <c r="OX156" s="18">
        <v>369.82932371652129</v>
      </c>
      <c r="OY156" s="18">
        <v>366.25555250751972</v>
      </c>
      <c r="OZ156" s="18">
        <v>366.11256166172029</v>
      </c>
      <c r="PA156" s="18">
        <v>375.9159340548515</v>
      </c>
      <c r="PB156" s="18">
        <v>354.19132485318181</v>
      </c>
      <c r="PC156" s="18">
        <v>345.77486367070679</v>
      </c>
      <c r="PD156" s="18">
        <v>340.79718233931067</v>
      </c>
      <c r="PE156" s="18">
        <v>324.36423436820508</v>
      </c>
      <c r="PF156" s="18">
        <v>317.23969047784806</v>
      </c>
      <c r="PG156" s="18">
        <v>312.12001823663712</v>
      </c>
      <c r="PH156" s="18">
        <v>292.69126205563543</v>
      </c>
      <c r="PI156" s="18">
        <v>280.7670254391432</v>
      </c>
      <c r="PJ156" s="18">
        <v>281.39198542952539</v>
      </c>
      <c r="PK156" s="18">
        <v>283.94382206225396</v>
      </c>
      <c r="PL156" s="18">
        <v>283.61184331536293</v>
      </c>
      <c r="PM156" s="18">
        <v>279.86208337306977</v>
      </c>
      <c r="PN156" s="18">
        <v>282.85889151895049</v>
      </c>
      <c r="PO156" s="18">
        <v>292.80025507795813</v>
      </c>
      <c r="PP156" s="18">
        <v>290.69638976633547</v>
      </c>
      <c r="PQ156" s="18">
        <v>303.30958227622511</v>
      </c>
      <c r="PR156" s="18">
        <v>328.29698259568215</v>
      </c>
      <c r="PS156" s="18">
        <v>310.40312815105915</v>
      </c>
      <c r="PT156" s="18">
        <v>307.32832499837878</v>
      </c>
      <c r="PU156" s="18">
        <v>292.54927114582063</v>
      </c>
      <c r="PV156" s="18">
        <v>285.57071790921685</v>
      </c>
      <c r="PW156" s="18">
        <v>288.50852983200548</v>
      </c>
      <c r="PX156" s="18">
        <v>279.44211025953291</v>
      </c>
      <c r="PY156" s="18">
        <v>276.37630653071403</v>
      </c>
      <c r="PZ156" s="18">
        <v>276.84727637946605</v>
      </c>
      <c r="QA156" s="18">
        <v>269.97571629321573</v>
      </c>
      <c r="QB156" s="18">
        <v>267.76785763919355</v>
      </c>
      <c r="QC156" s="18">
        <v>266.17795942366121</v>
      </c>
      <c r="QD156" s="18">
        <v>256.02660930788517</v>
      </c>
      <c r="QE156" s="18">
        <v>255.75462672007083</v>
      </c>
      <c r="QF156" s="18">
        <v>253.15979284000395</v>
      </c>
      <c r="QG156" s="18">
        <v>246.76220241045951</v>
      </c>
      <c r="QH156" s="18">
        <v>246.03924869358539</v>
      </c>
      <c r="QI156" s="18">
        <v>247.81613493824005</v>
      </c>
      <c r="QJ156" s="18">
        <v>254.00373881101609</v>
      </c>
      <c r="QK156" s="18">
        <v>251.83987734031678</v>
      </c>
      <c r="QL156" s="18">
        <v>254.06473490607738</v>
      </c>
      <c r="QM156" s="18">
        <v>249.04905600726605</v>
      </c>
      <c r="QN156" s="18">
        <v>250.72694858944416</v>
      </c>
      <c r="QO156" s="18">
        <v>254.639698097229</v>
      </c>
      <c r="QP156" s="18">
        <v>246.45322219121456</v>
      </c>
      <c r="QQ156" s="18">
        <v>244.5973410037756</v>
      </c>
      <c r="QR156" s="18">
        <v>242.73746007239816</v>
      </c>
      <c r="QS156" s="18">
        <v>241.54453644275665</v>
      </c>
      <c r="QT156" s="18">
        <v>242.84445322275164</v>
      </c>
      <c r="QU156" s="18">
        <v>243.48141244494917</v>
      </c>
      <c r="QV156" s="18">
        <v>243.97438088536262</v>
      </c>
      <c r="QW156" s="18">
        <v>251.49189961767198</v>
      </c>
      <c r="QX156" s="18">
        <v>253.54976787400247</v>
      </c>
      <c r="QY156" s="18">
        <v>252.44783841896057</v>
      </c>
      <c r="QZ156" s="18">
        <v>259.44039075934887</v>
      </c>
      <c r="RA156" s="18">
        <v>271.48661956596379</v>
      </c>
      <c r="RB156" s="18">
        <v>285.11774690818788</v>
      </c>
      <c r="RC156" s="18">
        <v>285.6867104834318</v>
      </c>
      <c r="RD156" s="18">
        <v>286.98762719941135</v>
      </c>
      <c r="RE156" s="18">
        <v>288.86250717055793</v>
      </c>
      <c r="RF156" s="18">
        <v>285.93569454360011</v>
      </c>
      <c r="RG156" s="18">
        <v>280.35505181348321</v>
      </c>
      <c r="RH156" s="18">
        <v>274.1384497971535</v>
      </c>
      <c r="RI156" s="18">
        <v>274.7294119640589</v>
      </c>
      <c r="RJ156" s="18">
        <v>275.87633853840828</v>
      </c>
      <c r="RK156" s="18">
        <v>277.49623483347892</v>
      </c>
      <c r="RL156" s="18">
        <v>272.14857718777654</v>
      </c>
      <c r="RM156" s="18">
        <v>269.85672391104703</v>
      </c>
      <c r="RN156" s="18">
        <v>273.05551912581916</v>
      </c>
      <c r="RO156" s="18">
        <v>280.07706960976128</v>
      </c>
      <c r="RP156" s="18">
        <v>279.49910661065576</v>
      </c>
      <c r="RQ156" s="18">
        <v>279.27312107813356</v>
      </c>
      <c r="RR156" s="18">
        <v>280.47604406762127</v>
      </c>
      <c r="RS156" s="18">
        <v>275.85433994674685</v>
      </c>
      <c r="RT156" s="18">
        <v>276.1123234307766</v>
      </c>
      <c r="RU156" s="18">
        <v>270.01271392464633</v>
      </c>
      <c r="RV156" s="18">
        <v>262.44719826507566</v>
      </c>
      <c r="RW156" s="18">
        <v>260.14034594857691</v>
      </c>
      <c r="RX156" s="18">
        <v>258.47845234215259</v>
      </c>
      <c r="RY156" s="18">
        <v>259.81336688160894</v>
      </c>
      <c r="RZ156" s="18">
        <v>258.35945995998378</v>
      </c>
      <c r="SA156" s="18">
        <v>252.22085295045375</v>
      </c>
      <c r="SB156" s="18">
        <v>240.2276207510233</v>
      </c>
      <c r="SC156" s="18">
        <v>243.39241814231872</v>
      </c>
      <c r="SD156" s="18">
        <v>244.97831661391257</v>
      </c>
      <c r="SE156" s="18">
        <v>245.0413125809431</v>
      </c>
      <c r="SF156" s="18">
        <v>245.34429318428042</v>
      </c>
      <c r="SG156" s="18">
        <v>260.40532898449902</v>
      </c>
      <c r="SH156" s="18">
        <v>261.66924806904791</v>
      </c>
      <c r="SI156" s="18">
        <v>264.10609206354616</v>
      </c>
      <c r="SJ156" s="18">
        <v>265.82098227715494</v>
      </c>
      <c r="SK156" s="18">
        <v>263.46313322544097</v>
      </c>
      <c r="SL156" s="18">
        <v>262.02622521555423</v>
      </c>
      <c r="SM156" s="18">
        <v>261.46226132023332</v>
      </c>
      <c r="SN156" s="18">
        <v>260.199342171669</v>
      </c>
      <c r="SO156" s="18">
        <v>261.33426951420307</v>
      </c>
      <c r="SP156" s="5">
        <v>261.21927687597275</v>
      </c>
      <c r="SQ156" s="5">
        <v>262.73417989265914</v>
      </c>
      <c r="SR156" s="5">
        <v>255.89361782193183</v>
      </c>
      <c r="SS156" s="5">
        <v>263.85610806739328</v>
      </c>
      <c r="SU156" s="5">
        <v>297.137</v>
      </c>
      <c r="SV156" s="5">
        <v>302.97399999999999</v>
      </c>
    </row>
    <row r="157" spans="1:516" x14ac:dyDescent="0.25">
      <c r="A157" s="5" t="s">
        <v>369</v>
      </c>
      <c r="B157" s="5" t="str">
        <f ca="1">_xlfn.XLOOKUP(A157,bonds[worksheet get],bonds[unique lookup],"-")</f>
        <v>VW 3 3/8 PERP nc-24</v>
      </c>
      <c r="C157" s="5" t="str">
        <f ca="1">_xlfn.XLOOKUP(A157,bonds[worksheet get],bonds[ID_ISIN],"-")</f>
        <v>XS1799938995</v>
      </c>
      <c r="D157" s="18">
        <f ca="1">_xll.BDH(A157,"blp_i_sprd_mid","-2AY",,"Dates=H","Fill=C","Sort=R","Dir=H","factor="&amp;_xlfn.XLOOKUP(A157,bonds[worksheet get],bonds[yas/blp factor]),"cols=510;rows=1")</f>
        <v>384.47444997930523</v>
      </c>
      <c r="E157" s="18">
        <v>384.69147168290618</v>
      </c>
      <c r="F157" s="18">
        <v>391.26212879192832</v>
      </c>
      <c r="G157" s="18">
        <v>389.37994056069851</v>
      </c>
      <c r="H157" s="18">
        <v>387.54575713026526</v>
      </c>
      <c r="I157" s="18">
        <v>393.65736833167074</v>
      </c>
      <c r="J157" s="18">
        <v>397.12071468913558</v>
      </c>
      <c r="K157" s="18">
        <v>400.7420768492222</v>
      </c>
      <c r="L157" s="18">
        <v>400.26702934134005</v>
      </c>
      <c r="M157" s="18">
        <v>394.05240783822535</v>
      </c>
      <c r="N157" s="18">
        <v>389.68297086572647</v>
      </c>
      <c r="O157" s="18">
        <v>397.30873349225521</v>
      </c>
      <c r="P157" s="18">
        <v>386.2316257084608</v>
      </c>
      <c r="Q157" s="18">
        <v>384.02040457177162</v>
      </c>
      <c r="R157" s="18">
        <v>365.80058246946334</v>
      </c>
      <c r="S157" s="18">
        <v>350.34903721308712</v>
      </c>
      <c r="T157" s="18">
        <v>368.37584001219273</v>
      </c>
      <c r="U157" s="18">
        <v>364.19942234289647</v>
      </c>
      <c r="V157" s="18">
        <v>375.09351182365418</v>
      </c>
      <c r="W157" s="18">
        <v>342.26622887897491</v>
      </c>
      <c r="X157" s="18">
        <v>311.93219527566436</v>
      </c>
      <c r="Y157" s="18">
        <v>282.33223508453369</v>
      </c>
      <c r="Z157" s="18">
        <v>299.9179937763214</v>
      </c>
      <c r="AA157" s="18">
        <v>358.25182754421235</v>
      </c>
      <c r="AB157" s="18">
        <v>375.9585983380079</v>
      </c>
      <c r="AC157" s="18">
        <v>403.28833149147033</v>
      </c>
      <c r="AD157" s="18">
        <v>412.93229595148563</v>
      </c>
      <c r="AE157" s="18">
        <v>408.23082577347753</v>
      </c>
      <c r="AF157" s="18">
        <v>395.19052165710929</v>
      </c>
      <c r="AG157" s="18">
        <v>392.00920350432398</v>
      </c>
      <c r="AH157" s="18">
        <v>408.25082777380942</v>
      </c>
      <c r="AI157" s="18">
        <v>430.98010085093978</v>
      </c>
      <c r="AJ157" s="18">
        <v>429.19092192125322</v>
      </c>
      <c r="AK157" s="18">
        <v>426.21862467193603</v>
      </c>
      <c r="AL157" s="18">
        <v>431.71617446315287</v>
      </c>
      <c r="AM157" s="18">
        <v>441.07611051845549</v>
      </c>
      <c r="AN157" s="18">
        <v>469.06790988290311</v>
      </c>
      <c r="AO157" s="18">
        <v>483.62136532437802</v>
      </c>
      <c r="AP157" s="18">
        <v>483.42334552109241</v>
      </c>
      <c r="AQ157" s="18">
        <v>466.01860493230816</v>
      </c>
      <c r="AR157" s="18">
        <v>464.41044410562512</v>
      </c>
      <c r="AS157" s="18">
        <v>466.82668574571608</v>
      </c>
      <c r="AT157" s="18">
        <v>476.48465160596373</v>
      </c>
      <c r="AU157" s="18">
        <v>479.8609892619848</v>
      </c>
      <c r="AV157" s="18">
        <v>481.16111928355696</v>
      </c>
      <c r="AW157" s="18">
        <v>490.78908214330676</v>
      </c>
      <c r="AX157" s="18">
        <v>494.50445370495316</v>
      </c>
      <c r="AY157" s="18">
        <v>450.86508948087692</v>
      </c>
      <c r="AZ157" s="18">
        <v>437.93679656636715</v>
      </c>
      <c r="BA157" s="18">
        <v>418.62186494588849</v>
      </c>
      <c r="BB157" s="18">
        <v>403.86238890099526</v>
      </c>
      <c r="BC157" s="18">
        <v>427.62276509523389</v>
      </c>
      <c r="BD157" s="18">
        <v>439.16791968679428</v>
      </c>
      <c r="BE157" s="18">
        <v>504.64846817326548</v>
      </c>
      <c r="BF157" s="18">
        <v>515.33153655052183</v>
      </c>
      <c r="BG157" s="18">
        <v>498.51785507154466</v>
      </c>
      <c r="BH157" s="18">
        <v>476.89369251275065</v>
      </c>
      <c r="BI157" s="18">
        <v>458.16781980204581</v>
      </c>
      <c r="BJ157" s="18">
        <v>421.90419320034982</v>
      </c>
      <c r="BK157" s="18">
        <v>393.29833242571357</v>
      </c>
      <c r="BL157" s="18">
        <v>462.64826787638663</v>
      </c>
      <c r="BM157" s="18">
        <v>547.20972457945345</v>
      </c>
      <c r="BN157" s="18">
        <v>575.81458525407311</v>
      </c>
      <c r="BO157" s="18">
        <v>645.10351460373397</v>
      </c>
      <c r="BP157" s="18">
        <v>645.40654490876193</v>
      </c>
      <c r="BQ157" s="18">
        <v>626.85268940091134</v>
      </c>
      <c r="BR157" s="18">
        <v>601.01710567224029</v>
      </c>
      <c r="BS157" s="18">
        <v>589.82398628652095</v>
      </c>
      <c r="BT157" s="18">
        <v>578.67087090146549</v>
      </c>
      <c r="BU157" s="18">
        <v>528.24482796478276</v>
      </c>
      <c r="BV157" s="18">
        <v>472.7902821446657</v>
      </c>
      <c r="BW157" s="18">
        <v>461.42614565610887</v>
      </c>
      <c r="BX157" s="18">
        <v>612.57526156401639</v>
      </c>
      <c r="BY157" s="18">
        <v>660.2660309553147</v>
      </c>
      <c r="BZ157" s="18">
        <v>639.83398761630053</v>
      </c>
      <c r="CA157" s="18">
        <v>751.64016897141937</v>
      </c>
      <c r="CB157" s="18">
        <v>768.7868837559223</v>
      </c>
      <c r="CC157" s="18">
        <v>653.44734904217717</v>
      </c>
      <c r="CD157" s="18">
        <v>549.3849421155453</v>
      </c>
      <c r="CE157" s="18">
        <v>454.77848084580899</v>
      </c>
      <c r="CF157" s="18">
        <v>448.06580953443051</v>
      </c>
      <c r="CG157" s="18">
        <v>359.57796016621586</v>
      </c>
      <c r="CH157" s="18">
        <v>348.02480477452281</v>
      </c>
      <c r="CI157" s="18">
        <v>365.86158857047559</v>
      </c>
      <c r="CJ157" s="18">
        <v>304.03340534460546</v>
      </c>
      <c r="CK157" s="18">
        <v>266.32563431894778</v>
      </c>
      <c r="CL157" s="18">
        <v>250.69207085955142</v>
      </c>
      <c r="CM157" s="18">
        <v>259.92199391269685</v>
      </c>
      <c r="CN157" s="18">
        <v>294.67146908926964</v>
      </c>
      <c r="CO157" s="18">
        <v>296.73567552351955</v>
      </c>
      <c r="CP157" s="18">
        <v>266.89669142842291</v>
      </c>
      <c r="CQ157" s="18">
        <v>241.62216380906105</v>
      </c>
      <c r="CR157" s="18">
        <v>234.65946749353409</v>
      </c>
      <c r="CS157" s="18">
        <v>226.26262775421142</v>
      </c>
      <c r="CT157" s="18">
        <v>200.62706402885914</v>
      </c>
      <c r="CU157" s="18">
        <v>201.54815614414215</v>
      </c>
      <c r="CV157" s="18">
        <v>203.59136047804355</v>
      </c>
      <c r="CW157" s="18">
        <v>204.53445479369165</v>
      </c>
      <c r="CX157" s="18">
        <v>202.90929226672651</v>
      </c>
      <c r="CY157" s="18">
        <v>203.03330466878415</v>
      </c>
      <c r="CZ157" s="18">
        <v>202.73527486383915</v>
      </c>
      <c r="DA157" s="18">
        <v>200.53505482733249</v>
      </c>
      <c r="DB157" s="18">
        <v>202.67626896286012</v>
      </c>
      <c r="DC157" s="18">
        <v>202.20922225511075</v>
      </c>
      <c r="DD157" s="18">
        <v>197.90879218375684</v>
      </c>
      <c r="DE157" s="18">
        <v>193.66136741328239</v>
      </c>
      <c r="DF157" s="18">
        <v>199.79398071503638</v>
      </c>
      <c r="DG157" s="18">
        <v>208.40084145784377</v>
      </c>
      <c r="DH157" s="18">
        <v>217.58375981020927</v>
      </c>
      <c r="DI157" s="18">
        <v>216.05060648477078</v>
      </c>
      <c r="DJ157" s="18">
        <v>212.52025342619419</v>
      </c>
      <c r="DK157" s="18">
        <v>206.19062042117119</v>
      </c>
      <c r="DL157" s="18">
        <v>208.68586996257304</v>
      </c>
      <c r="DM157" s="18">
        <v>212.56025742685793</v>
      </c>
      <c r="DN157" s="18">
        <v>198.72587389731407</v>
      </c>
      <c r="DO157" s="18">
        <v>193.60436171233656</v>
      </c>
      <c r="DP157" s="18">
        <v>187.97479871892929</v>
      </c>
      <c r="DQ157" s="18">
        <v>186.93469470167159</v>
      </c>
      <c r="DR157" s="18">
        <v>185.7155727814436</v>
      </c>
      <c r="DS157" s="18">
        <v>188.34983622515202</v>
      </c>
      <c r="DT157" s="18">
        <v>196.31663295733929</v>
      </c>
      <c r="DU157" s="18">
        <v>201.87818914961815</v>
      </c>
      <c r="DV157" s="18">
        <v>199.91399271702767</v>
      </c>
      <c r="DW157" s="18">
        <v>199.68997031331062</v>
      </c>
      <c r="DX157" s="18">
        <v>201.49115044319629</v>
      </c>
      <c r="DY157" s="18">
        <v>204.86848819923401</v>
      </c>
      <c r="DZ157" s="18">
        <v>214.32743415617944</v>
      </c>
      <c r="EA157" s="18">
        <v>210.39904129099844</v>
      </c>
      <c r="EB157" s="18">
        <v>204.71247259664537</v>
      </c>
      <c r="EC157" s="18">
        <v>198.65986729621886</v>
      </c>
      <c r="ED157" s="18">
        <v>191.74417568147183</v>
      </c>
      <c r="EE157" s="18">
        <v>189.28092934060098</v>
      </c>
      <c r="EF157" s="18">
        <v>187.98179941904544</v>
      </c>
      <c r="EG157" s="18">
        <v>190.86808806693554</v>
      </c>
      <c r="EH157" s="18">
        <v>191.70517178082466</v>
      </c>
      <c r="EI157" s="18">
        <v>192.51325259423257</v>
      </c>
      <c r="EJ157" s="18">
        <v>192.64526579642296</v>
      </c>
      <c r="EK157" s="18">
        <v>193.56335761165619</v>
      </c>
      <c r="EL157" s="18">
        <v>195.12051333749295</v>
      </c>
      <c r="EM157" s="18">
        <v>197.21172247219087</v>
      </c>
      <c r="EN157" s="18">
        <v>196.50365166044236</v>
      </c>
      <c r="EO157" s="18">
        <v>198.44784609270096</v>
      </c>
      <c r="EP157" s="18">
        <v>200.54405572748183</v>
      </c>
      <c r="EQ157" s="18">
        <v>200.62406372880938</v>
      </c>
      <c r="ER157" s="18">
        <v>196.83468476593495</v>
      </c>
      <c r="ES157" s="18">
        <v>196.16861815488338</v>
      </c>
      <c r="ET157" s="18">
        <v>206.16561792075635</v>
      </c>
      <c r="EU157" s="18">
        <v>215.72557397937774</v>
      </c>
      <c r="EV157" s="18">
        <v>227.73277477860452</v>
      </c>
      <c r="EW157" s="18">
        <v>229.12391390168668</v>
      </c>
      <c r="EX157" s="18">
        <v>221.69717117846014</v>
      </c>
      <c r="EY157" s="18">
        <v>225.58055954289435</v>
      </c>
      <c r="EZ157" s="18">
        <v>224.74747622907162</v>
      </c>
      <c r="FA157" s="18">
        <v>222.32323378884792</v>
      </c>
      <c r="FB157" s="18">
        <v>220.79108056342602</v>
      </c>
      <c r="FC157" s="18">
        <v>226.02160365021228</v>
      </c>
      <c r="FD157" s="18">
        <v>239.28392997026444</v>
      </c>
      <c r="FE157" s="18">
        <v>243.15231683444975</v>
      </c>
      <c r="FF157" s="18">
        <v>243.60236184191703</v>
      </c>
      <c r="FG157" s="18">
        <v>236.67366892695426</v>
      </c>
      <c r="FH157" s="18">
        <v>234.99050059902669</v>
      </c>
      <c r="FI157" s="18">
        <v>235.34953650498389</v>
      </c>
      <c r="FJ157" s="18">
        <v>238.15681725156307</v>
      </c>
      <c r="FK157" s="18">
        <v>238.11081265079974</v>
      </c>
      <c r="FL157" s="18">
        <v>235.27552910375596</v>
      </c>
      <c r="FM157" s="18">
        <v>235.33253480470179</v>
      </c>
      <c r="FN157" s="18">
        <v>230.86408793056012</v>
      </c>
      <c r="FO157" s="18">
        <v>226.70067156147957</v>
      </c>
      <c r="FP157" s="18">
        <v>225.57755924284459</v>
      </c>
      <c r="FQ157" s="18">
        <v>223.40334180676936</v>
      </c>
      <c r="FR157" s="18">
        <v>236.68066962707044</v>
      </c>
      <c r="FS157" s="18">
        <v>250.11901355004309</v>
      </c>
      <c r="FT157" s="18">
        <v>251.73317497682572</v>
      </c>
      <c r="FU157" s="18">
        <v>247.83178481209276</v>
      </c>
      <c r="FV157" s="18">
        <v>233.8143829795122</v>
      </c>
      <c r="FW157" s="18">
        <v>225.37553903949262</v>
      </c>
      <c r="FX157" s="18">
        <v>227.12371386849881</v>
      </c>
      <c r="FY157" s="18">
        <v>231.99220074927806</v>
      </c>
      <c r="FZ157" s="18">
        <v>234.42244378960132</v>
      </c>
      <c r="GA157" s="18">
        <v>233.94639618170262</v>
      </c>
      <c r="GB157" s="18">
        <v>235.91059261429311</v>
      </c>
      <c r="GC157" s="18">
        <v>242.71127272713184</v>
      </c>
      <c r="GD157" s="18">
        <v>244.27842945313452</v>
      </c>
      <c r="GE157" s="18">
        <v>250.39204085457325</v>
      </c>
      <c r="GF157" s="18">
        <v>256.8156832611561</v>
      </c>
      <c r="GG157" s="18">
        <v>262.57425915670393</v>
      </c>
      <c r="GH157" s="18">
        <v>265.1415158993006</v>
      </c>
      <c r="GI157" s="18">
        <v>272.2722290176153</v>
      </c>
      <c r="GJ157" s="18">
        <v>278.12581441473964</v>
      </c>
      <c r="GK157" s="18">
        <v>279.16591843199728</v>
      </c>
      <c r="GL157" s="18">
        <v>271.25512730073928</v>
      </c>
      <c r="GM157" s="18">
        <v>270.53305508875843</v>
      </c>
      <c r="GN157" s="18">
        <v>271.9852003128529</v>
      </c>
      <c r="GO157" s="18">
        <v>265.99860161352154</v>
      </c>
      <c r="GP157" s="18">
        <v>257.69177087569238</v>
      </c>
      <c r="GQ157" s="18">
        <v>262.10221194887163</v>
      </c>
      <c r="GR157" s="18">
        <v>264.64646639108656</v>
      </c>
      <c r="GS157" s="18">
        <v>267.58576033985617</v>
      </c>
      <c r="GT157" s="18">
        <v>270.7570774924755</v>
      </c>
      <c r="GU157" s="18">
        <v>270.71507329177854</v>
      </c>
      <c r="GV157" s="18">
        <v>270.76307809257509</v>
      </c>
      <c r="GW157" s="18">
        <v>267.51875363874439</v>
      </c>
      <c r="GX157" s="18">
        <v>276.46664848721031</v>
      </c>
      <c r="GY157" s="18">
        <v>272.06820861423017</v>
      </c>
      <c r="GZ157" s="18">
        <v>259.45894760501386</v>
      </c>
      <c r="HA157" s="18">
        <v>250.58105975770951</v>
      </c>
      <c r="HB157" s="18">
        <v>244.81448306202887</v>
      </c>
      <c r="HC157" s="18">
        <v>245.6695685762167</v>
      </c>
      <c r="HD157" s="18">
        <v>280.22002384948729</v>
      </c>
      <c r="HE157" s="18">
        <v>276.80368219280246</v>
      </c>
      <c r="HF157" s="18">
        <v>270.52305408859252</v>
      </c>
      <c r="HG157" s="18">
        <v>268.68687045812607</v>
      </c>
      <c r="HH157" s="18">
        <v>266.13261501574516</v>
      </c>
      <c r="HI157" s="18">
        <v>274.70547235798836</v>
      </c>
      <c r="HJ157" s="18">
        <v>277.74177600836754</v>
      </c>
      <c r="HK157" s="18">
        <v>273.73037484180924</v>
      </c>
      <c r="HL157" s="18">
        <v>273.62236404001715</v>
      </c>
      <c r="HM157" s="18">
        <v>279.80898274266718</v>
      </c>
      <c r="HN157" s="18">
        <v>283.19832169890407</v>
      </c>
      <c r="HO157" s="18">
        <v>277.05670749700067</v>
      </c>
      <c r="HP157" s="18">
        <v>273.81638344323636</v>
      </c>
      <c r="HQ157" s="18">
        <v>274.07140894746777</v>
      </c>
      <c r="HR157" s="18">
        <v>270.52505428862571</v>
      </c>
      <c r="HS157" s="18">
        <v>277.6157634062767</v>
      </c>
      <c r="HT157" s="18">
        <v>289.72297420716285</v>
      </c>
      <c r="HU157" s="18">
        <v>293.86538847589492</v>
      </c>
      <c r="HV157" s="18">
        <v>307.78178020679951</v>
      </c>
      <c r="HW157" s="18">
        <v>311.08711076164246</v>
      </c>
      <c r="HX157" s="18">
        <v>293.59236117136476</v>
      </c>
      <c r="HY157" s="18">
        <v>285.24852673292162</v>
      </c>
      <c r="HZ157" s="18">
        <v>275.67756957411763</v>
      </c>
      <c r="IA157" s="18">
        <v>279.56395823860169</v>
      </c>
      <c r="IB157" s="18">
        <v>280.77607945871353</v>
      </c>
      <c r="IC157" s="18">
        <v>288.10881278038022</v>
      </c>
      <c r="ID157" s="18">
        <v>291.26612853276731</v>
      </c>
      <c r="IE157" s="18">
        <v>304.9845004603863</v>
      </c>
      <c r="IF157" s="18">
        <v>293.38033996784685</v>
      </c>
      <c r="IG157" s="18">
        <v>278.22182401633262</v>
      </c>
      <c r="IH157" s="18">
        <v>276.33263508498669</v>
      </c>
      <c r="II157" s="18">
        <v>274.90749256134035</v>
      </c>
      <c r="IJ157" s="18">
        <v>260.34303601968287</v>
      </c>
      <c r="IK157" s="18">
        <v>258.00280198085306</v>
      </c>
      <c r="IL157" s="18">
        <v>254.95549723029137</v>
      </c>
      <c r="IM157" s="18">
        <v>274.08341014766694</v>
      </c>
      <c r="IN157" s="18">
        <v>282.3432361847162</v>
      </c>
      <c r="IO157" s="18">
        <v>286.87268915987016</v>
      </c>
      <c r="IP157" s="18">
        <v>287.82878477573394</v>
      </c>
      <c r="IQ157" s="18">
        <v>288.29783168351651</v>
      </c>
      <c r="IR157" s="18">
        <v>276.26062788379193</v>
      </c>
      <c r="IS157" s="18">
        <v>265.07950969827175</v>
      </c>
      <c r="IT157" s="18">
        <v>265.56455820631982</v>
      </c>
      <c r="IU157" s="18">
        <v>264.89749149525164</v>
      </c>
      <c r="IV157" s="18">
        <v>266.02360411393641</v>
      </c>
      <c r="IW157" s="18">
        <v>277.63276510655879</v>
      </c>
      <c r="IX157" s="18">
        <v>285.343536234498</v>
      </c>
      <c r="IY157" s="18">
        <v>276.54865668857099</v>
      </c>
      <c r="IZ157" s="18">
        <v>262.59126085698603</v>
      </c>
      <c r="JA157" s="18">
        <v>260.99710143053534</v>
      </c>
      <c r="JB157" s="18">
        <v>271.49515130472184</v>
      </c>
      <c r="JC157" s="18">
        <v>275.95259707868098</v>
      </c>
      <c r="JD157" s="18">
        <v>276.65366719031334</v>
      </c>
      <c r="JE157" s="18">
        <v>290.87908982634548</v>
      </c>
      <c r="JF157" s="18">
        <v>296.43564551854132</v>
      </c>
      <c r="JG157" s="18">
        <v>299.68197017240522</v>
      </c>
      <c r="JH157" s="18">
        <v>297.99180114436149</v>
      </c>
      <c r="JI157" s="18">
        <v>291.5001519366503</v>
      </c>
      <c r="JJ157" s="18">
        <v>285.37953983509539</v>
      </c>
      <c r="JK157" s="18">
        <v>280.84708655989169</v>
      </c>
      <c r="JL157" s="18">
        <v>287.34673656773566</v>
      </c>
      <c r="JM157" s="18">
        <v>309.5309551358223</v>
      </c>
      <c r="JN157" s="18">
        <v>334.04140634250638</v>
      </c>
      <c r="JO157" s="18">
        <v>337.17771999454499</v>
      </c>
      <c r="JP157" s="18">
        <v>337.95879810750483</v>
      </c>
      <c r="JQ157" s="18">
        <v>341.25012726211548</v>
      </c>
      <c r="JR157" s="18">
        <v>325.02650479292873</v>
      </c>
      <c r="JS157" s="18">
        <v>338.51785401678086</v>
      </c>
      <c r="JT157" s="18">
        <v>345.46454873204232</v>
      </c>
      <c r="JU157" s="18">
        <v>344.21842411136629</v>
      </c>
      <c r="JV157" s="18">
        <v>350.002002507329</v>
      </c>
      <c r="JW157" s="18">
        <v>360.55805818247796</v>
      </c>
      <c r="JX157" s="18">
        <v>375.36253872811795</v>
      </c>
      <c r="JY157" s="18">
        <v>371.32613506114484</v>
      </c>
      <c r="JZ157" s="18">
        <v>364.76147855222229</v>
      </c>
      <c r="KA157" s="18">
        <v>368.14381680834293</v>
      </c>
      <c r="KB157" s="18">
        <v>362.44624701380729</v>
      </c>
      <c r="KC157" s="18">
        <v>367.85378780353068</v>
      </c>
      <c r="KD157" s="18">
        <v>367.28473089408874</v>
      </c>
      <c r="KE157" s="18">
        <v>368.31883431124686</v>
      </c>
      <c r="KF157" s="18">
        <v>347.6897712689638</v>
      </c>
      <c r="KG157" s="18">
        <v>337.35273749744891</v>
      </c>
      <c r="KH157" s="18">
        <v>329.95199737465379</v>
      </c>
      <c r="KI157" s="18">
        <v>328.81888405585289</v>
      </c>
      <c r="KJ157" s="18">
        <v>326.63166531956193</v>
      </c>
      <c r="KK157" s="18">
        <v>343.05230749201775</v>
      </c>
      <c r="KL157" s="18">
        <v>346.88569085562227</v>
      </c>
      <c r="KM157" s="18">
        <v>348.53585588300228</v>
      </c>
      <c r="KN157" s="18">
        <v>340.92209445667265</v>
      </c>
      <c r="KO157" s="18">
        <v>351.19412172710895</v>
      </c>
      <c r="KP157" s="18">
        <v>345.85758803856373</v>
      </c>
      <c r="KQ157" s="18">
        <v>336.27462967956063</v>
      </c>
      <c r="KR157" s="18">
        <v>317.12171426177025</v>
      </c>
      <c r="KS157" s="18">
        <v>316.25262734735014</v>
      </c>
      <c r="KT157" s="18">
        <v>316.49065115129946</v>
      </c>
      <c r="KU157" s="18">
        <v>330.71707388734819</v>
      </c>
      <c r="KV157" s="18">
        <v>331.52415460073945</v>
      </c>
      <c r="KW157" s="18">
        <v>334.28043024647235</v>
      </c>
      <c r="KX157" s="18">
        <v>327.96779894173147</v>
      </c>
      <c r="KY157" s="18">
        <v>323.2753296638727</v>
      </c>
      <c r="KZ157" s="18">
        <v>323.99640177583694</v>
      </c>
      <c r="LA157" s="18">
        <v>324.44844698333742</v>
      </c>
      <c r="LB157" s="18">
        <v>321.85718784034253</v>
      </c>
      <c r="LC157" s="18">
        <v>319.14591669535633</v>
      </c>
      <c r="LD157" s="18">
        <v>320.97309942567347</v>
      </c>
      <c r="LE157" s="18">
        <v>326.39264141559602</v>
      </c>
      <c r="LF157" s="18">
        <v>339.66896913588045</v>
      </c>
      <c r="LG157" s="18">
        <v>349.45594789826868</v>
      </c>
      <c r="LH157" s="18">
        <v>349.11791409265999</v>
      </c>
      <c r="LI157" s="18">
        <v>351.88819113862513</v>
      </c>
      <c r="LJ157" s="18">
        <v>343.53335559999942</v>
      </c>
      <c r="LK157" s="18">
        <v>343.28333059585094</v>
      </c>
      <c r="LL157" s="18">
        <v>338.90689292323589</v>
      </c>
      <c r="LM157" s="18">
        <v>344.63846611833571</v>
      </c>
      <c r="LN157" s="18">
        <v>344.36143841373922</v>
      </c>
      <c r="LO157" s="18">
        <v>359.80098246991633</v>
      </c>
      <c r="LP157" s="18">
        <v>364.24842724370956</v>
      </c>
      <c r="LQ157" s="18">
        <v>370.45004744660855</v>
      </c>
      <c r="LR157" s="18">
        <v>368.92089452123645</v>
      </c>
      <c r="LS157" s="18">
        <v>382.21622414183616</v>
      </c>
      <c r="LT157" s="18">
        <v>375.53155563092236</v>
      </c>
      <c r="LU157" s="18">
        <v>373.81538400244716</v>
      </c>
      <c r="LV157" s="18">
        <v>368.14681710839272</v>
      </c>
      <c r="LW157" s="18">
        <v>356.20662301027772</v>
      </c>
      <c r="LX157" s="18">
        <v>361.65416780066488</v>
      </c>
      <c r="LY157" s="18">
        <v>363.82738513672354</v>
      </c>
      <c r="LZ157" s="18">
        <v>353.03930625772477</v>
      </c>
      <c r="MA157" s="18">
        <v>363.50635303139688</v>
      </c>
      <c r="MB157" s="18">
        <v>374.84848731958863</v>
      </c>
      <c r="MC157" s="18">
        <v>387.15971852385996</v>
      </c>
      <c r="MD157" s="18">
        <v>390.54105667996407</v>
      </c>
      <c r="ME157" s="18">
        <v>384.285431076169</v>
      </c>
      <c r="MF157" s="18">
        <v>373.35533799481391</v>
      </c>
      <c r="MG157" s="18">
        <v>365.4305454633236</v>
      </c>
      <c r="MH157" s="18">
        <v>367.0837107907534</v>
      </c>
      <c r="MI157" s="18">
        <v>367.79478190255162</v>
      </c>
      <c r="MJ157" s="18">
        <v>363.83038543677327</v>
      </c>
      <c r="MK157" s="18">
        <v>369.24392682659624</v>
      </c>
      <c r="ML157" s="18">
        <v>382.84528705227376</v>
      </c>
      <c r="MM157" s="18">
        <v>394.70947354912761</v>
      </c>
      <c r="MN157" s="18">
        <v>408.77187988245487</v>
      </c>
      <c r="MO157" s="18">
        <v>404.49645231151584</v>
      </c>
      <c r="MP157" s="18">
        <v>398.19482210695742</v>
      </c>
      <c r="MQ157" s="18">
        <v>394.43344594454766</v>
      </c>
      <c r="MR157" s="18">
        <v>397.43574619436265</v>
      </c>
      <c r="MS157" s="18">
        <v>398.52285491240025</v>
      </c>
      <c r="MT157" s="18">
        <v>390.53105567979816</v>
      </c>
      <c r="MU157" s="18">
        <v>387.35773832714557</v>
      </c>
      <c r="MV157" s="18">
        <v>395.76457906663421</v>
      </c>
      <c r="MW157" s="18">
        <v>416.02060480272769</v>
      </c>
      <c r="MX157" s="18">
        <v>418.62286504590514</v>
      </c>
      <c r="MY157" s="18">
        <v>401.400142660141</v>
      </c>
      <c r="MZ157" s="18">
        <v>380.73307581722736</v>
      </c>
      <c r="NA157" s="18">
        <v>382.02620513868334</v>
      </c>
      <c r="NB157" s="18">
        <v>392.03720630478858</v>
      </c>
      <c r="NC157" s="18">
        <v>390.51205377948287</v>
      </c>
      <c r="ND157" s="18">
        <v>392.09821240580084</v>
      </c>
      <c r="NE157" s="18">
        <v>408.01980466997622</v>
      </c>
      <c r="NF157" s="18">
        <v>408.59886257958414</v>
      </c>
      <c r="NG157" s="18">
        <v>404.16241890597342</v>
      </c>
      <c r="NH157" s="18">
        <v>402.71927458202839</v>
      </c>
      <c r="NI157" s="18">
        <v>407.86278896737099</v>
      </c>
      <c r="NJ157" s="18">
        <v>405.18052072286605</v>
      </c>
      <c r="NK157" s="18">
        <v>402.62626528048514</v>
      </c>
      <c r="NL157" s="18">
        <v>395.66456906497478</v>
      </c>
      <c r="NM157" s="18">
        <v>402.71327398192881</v>
      </c>
      <c r="NN157" s="18">
        <v>422.94329711759093</v>
      </c>
      <c r="NO157" s="18">
        <v>414.2114238727093</v>
      </c>
      <c r="NP157" s="18">
        <v>432.04020686852931</v>
      </c>
      <c r="NQ157" s="18">
        <v>432.30723357295989</v>
      </c>
      <c r="NR157" s="18">
        <v>419.55195796132085</v>
      </c>
      <c r="NS157" s="18">
        <v>429.18192102110385</v>
      </c>
      <c r="NT157" s="18">
        <v>422.31823460721972</v>
      </c>
      <c r="NU157" s="18">
        <v>453.08831181776526</v>
      </c>
      <c r="NV157" s="18">
        <v>467.13371645081043</v>
      </c>
      <c r="NW157" s="18">
        <v>471.84618772900103</v>
      </c>
      <c r="NX157" s="18">
        <v>473.53435655701162</v>
      </c>
      <c r="NY157" s="18">
        <v>455.00350334954265</v>
      </c>
      <c r="NZ157" s="18">
        <v>441.15911881983283</v>
      </c>
      <c r="OA157" s="18">
        <v>438.59786267733574</v>
      </c>
      <c r="OB157" s="18">
        <v>437.35873875677584</v>
      </c>
      <c r="OC157" s="18">
        <v>433.76037889707089</v>
      </c>
      <c r="OD157" s="18">
        <v>433.24332718849183</v>
      </c>
      <c r="OE157" s="18">
        <v>432.6872715792656</v>
      </c>
      <c r="OF157" s="18">
        <v>426.20262307167053</v>
      </c>
      <c r="OG157" s="18">
        <v>425.05650845265387</v>
      </c>
      <c r="OH157" s="18">
        <v>421.09511228692531</v>
      </c>
      <c r="OI157" s="18">
        <v>422.15021780443192</v>
      </c>
      <c r="OJ157" s="18">
        <v>421.70317309701443</v>
      </c>
      <c r="OK157" s="18">
        <v>440.11501440250873</v>
      </c>
      <c r="OL157" s="18">
        <v>465.63056612586973</v>
      </c>
      <c r="OM157" s="18">
        <v>470.99010211479663</v>
      </c>
      <c r="ON157" s="18">
        <v>467.8147845621109</v>
      </c>
      <c r="OO157" s="18">
        <v>470.32603570377825</v>
      </c>
      <c r="OP157" s="18">
        <v>463.12931598436836</v>
      </c>
      <c r="OQ157" s="18">
        <v>451.60016299307347</v>
      </c>
      <c r="OR157" s="18">
        <v>436.82268514788149</v>
      </c>
      <c r="OS157" s="18">
        <v>450.3050334715843</v>
      </c>
      <c r="OT157" s="18">
        <v>444.19342227017881</v>
      </c>
      <c r="OU157" s="18">
        <v>435.40254312431813</v>
      </c>
      <c r="OV157" s="18">
        <v>429.2889317228794</v>
      </c>
      <c r="OW157" s="18">
        <v>422.66226901292799</v>
      </c>
      <c r="OX157" s="18">
        <v>427.7877815979719</v>
      </c>
      <c r="OY157" s="18">
        <v>425.70957376348969</v>
      </c>
      <c r="OZ157" s="18">
        <v>425.14451725411413</v>
      </c>
      <c r="PA157" s="18">
        <v>434.78448131406304</v>
      </c>
      <c r="PB157" s="18">
        <v>409.01690438652037</v>
      </c>
      <c r="PC157" s="18">
        <v>404.12941560542583</v>
      </c>
      <c r="PD157" s="18">
        <v>400.91509415209293</v>
      </c>
      <c r="PE157" s="18">
        <v>390.00500307106972</v>
      </c>
      <c r="PF157" s="18">
        <v>382.29023154306412</v>
      </c>
      <c r="PG157" s="18">
        <v>373.01030348908904</v>
      </c>
      <c r="PH157" s="18">
        <v>343.02730499160288</v>
      </c>
      <c r="PI157" s="18">
        <v>328.88689085698127</v>
      </c>
      <c r="PJ157" s="18">
        <v>331.33013519752029</v>
      </c>
      <c r="PK157" s="18">
        <v>336.31363358020781</v>
      </c>
      <c r="PL157" s="18">
        <v>332.4572479162216</v>
      </c>
      <c r="PM157" s="18">
        <v>330.78108028841018</v>
      </c>
      <c r="PN157" s="18">
        <v>333.51235343372821</v>
      </c>
      <c r="PO157" s="18">
        <v>348.35883818006516</v>
      </c>
      <c r="PP157" s="18">
        <v>349.37593989694119</v>
      </c>
      <c r="PQ157" s="18">
        <v>362.83928632032871</v>
      </c>
      <c r="PR157" s="18">
        <v>389.15291785693165</v>
      </c>
      <c r="PS157" s="18">
        <v>377.45374786281587</v>
      </c>
      <c r="PT157" s="18">
        <v>372.75027748477459</v>
      </c>
      <c r="PU157" s="18">
        <v>358.92289465534685</v>
      </c>
      <c r="PV157" s="18">
        <v>352.43924624776838</v>
      </c>
      <c r="PW157" s="18">
        <v>357.60076243340967</v>
      </c>
      <c r="PX157" s="18">
        <v>347.74177646982668</v>
      </c>
      <c r="PY157" s="18">
        <v>344.94249652338027</v>
      </c>
      <c r="PZ157" s="18">
        <v>348.63986628472804</v>
      </c>
      <c r="QA157" s="18">
        <v>342.80828308796885</v>
      </c>
      <c r="QB157" s="18">
        <v>339.55495773398877</v>
      </c>
      <c r="QC157" s="18">
        <v>338.07881010949615</v>
      </c>
      <c r="QD157" s="18">
        <v>322.14521664512159</v>
      </c>
      <c r="QE157" s="18">
        <v>321.58516063582897</v>
      </c>
      <c r="QF157" s="18">
        <v>319.34993709874152</v>
      </c>
      <c r="QG157" s="18">
        <v>313.45034710085389</v>
      </c>
      <c r="QH157" s="18">
        <v>311.71017307198048</v>
      </c>
      <c r="QI157" s="18">
        <v>313.39634169995787</v>
      </c>
      <c r="QJ157" s="18">
        <v>317.81478357326984</v>
      </c>
      <c r="QK157" s="18">
        <v>314.98550062632563</v>
      </c>
      <c r="QL157" s="18">
        <v>316.27162924766543</v>
      </c>
      <c r="QM157" s="18">
        <v>308.74687672281266</v>
      </c>
      <c r="QN157" s="18">
        <v>309.00390242707732</v>
      </c>
      <c r="QO157" s="18">
        <v>312.25222728097441</v>
      </c>
      <c r="QP157" s="18">
        <v>306.38064008355144</v>
      </c>
      <c r="QQ157" s="18">
        <v>303.31333333265781</v>
      </c>
      <c r="QR157" s="18">
        <v>302.47924991881848</v>
      </c>
      <c r="QS157" s="18">
        <v>301.23612559819225</v>
      </c>
      <c r="QT157" s="18">
        <v>301.07710969555382</v>
      </c>
      <c r="QU157" s="18">
        <v>300.67306928884983</v>
      </c>
      <c r="QV157" s="18">
        <v>300.3600379836559</v>
      </c>
      <c r="QW157" s="18">
        <v>306.84368639123437</v>
      </c>
      <c r="QX157" s="18">
        <v>309.0849105284214</v>
      </c>
      <c r="QY157" s="18">
        <v>304.9995019606352</v>
      </c>
      <c r="QZ157" s="18">
        <v>310.91609365880487</v>
      </c>
      <c r="RA157" s="18">
        <v>319.46194830060006</v>
      </c>
      <c r="RB157" s="18">
        <v>328.65486765313148</v>
      </c>
      <c r="RC157" s="18">
        <v>330.0700091766119</v>
      </c>
      <c r="RD157" s="18">
        <v>333.69537173676491</v>
      </c>
      <c r="RE157" s="18">
        <v>336.1176139769554</v>
      </c>
      <c r="RF157" s="18">
        <v>333.14431662762166</v>
      </c>
      <c r="RG157" s="18">
        <v>327.66576873672005</v>
      </c>
      <c r="RH157" s="18">
        <v>322.71027315449714</v>
      </c>
      <c r="RI157" s="18">
        <v>323.39534166586401</v>
      </c>
      <c r="RJ157" s="18">
        <v>324.86448859024046</v>
      </c>
      <c r="RK157" s="18">
        <v>325.48655080056193</v>
      </c>
      <c r="RL157" s="18">
        <v>324.45544768345354</v>
      </c>
      <c r="RM157" s="18">
        <v>320.09801191115378</v>
      </c>
      <c r="RN157" s="18">
        <v>321.98620074248316</v>
      </c>
      <c r="RO157" s="18">
        <v>328.12481464433671</v>
      </c>
      <c r="RP157" s="18">
        <v>327.7007722373009</v>
      </c>
      <c r="RQ157" s="18">
        <v>327.7277749377489</v>
      </c>
      <c r="RR157" s="18">
        <v>327.78478063869477</v>
      </c>
      <c r="RS157" s="18">
        <v>322.25522764694693</v>
      </c>
      <c r="RT157" s="18">
        <v>322.72527465474604</v>
      </c>
      <c r="RU157" s="18">
        <v>317.18972106289863</v>
      </c>
      <c r="RV157" s="18">
        <v>308.15481751298904</v>
      </c>
      <c r="RW157" s="18">
        <v>304.38244025039671</v>
      </c>
      <c r="RX157" s="18">
        <v>302.55825782012943</v>
      </c>
      <c r="RY157" s="18">
        <v>307.71777380573752</v>
      </c>
      <c r="RZ157" s="18">
        <v>306.78368039023877</v>
      </c>
      <c r="SA157" s="18">
        <v>301.09711169588564</v>
      </c>
      <c r="SB157" s="18">
        <v>291.84718664240836</v>
      </c>
      <c r="SC157" s="18">
        <v>294.95249719393252</v>
      </c>
      <c r="SD157" s="18">
        <v>296.71667362320426</v>
      </c>
      <c r="SE157" s="18">
        <v>293.09131106305125</v>
      </c>
      <c r="SF157" s="18">
        <v>291.96919884443281</v>
      </c>
      <c r="SG157" s="18">
        <v>311.77617967307566</v>
      </c>
      <c r="SH157" s="18">
        <v>312.36723878288268</v>
      </c>
      <c r="SI157" s="18">
        <v>313.68737080478667</v>
      </c>
      <c r="SJ157" s="18">
        <v>315.87358944106103</v>
      </c>
      <c r="SK157" s="18">
        <v>311.88119017481807</v>
      </c>
      <c r="SL157" s="18">
        <v>309.29193123185638</v>
      </c>
      <c r="SM157" s="18">
        <v>307.59576160371302</v>
      </c>
      <c r="SN157" s="18">
        <v>303.32533453285697</v>
      </c>
      <c r="SO157" s="18">
        <v>304.76647865676881</v>
      </c>
      <c r="SP157" s="5">
        <v>305.55455746984484</v>
      </c>
      <c r="SQ157" s="5">
        <v>307.63276530432699</v>
      </c>
      <c r="SR157" s="5">
        <v>298.02380434489254</v>
      </c>
      <c r="SS157" s="5">
        <v>299.40894286787511</v>
      </c>
      <c r="ST157" s="5">
        <v>299.37900000000002</v>
      </c>
      <c r="SV157" s="5">
        <v>323.10000000000002</v>
      </c>
    </row>
    <row r="158" spans="1:516" x14ac:dyDescent="0.25">
      <c r="A158" s="5" t="s">
        <v>370</v>
      </c>
      <c r="B158" s="5" t="str">
        <f ca="1">_xlfn.XLOOKUP(A158,bonds[worksheet get],bonds[unique lookup],"-")</f>
        <v>VW 3 1/2 PERP nc-25</v>
      </c>
      <c r="C158" s="5" t="str">
        <f ca="1">_xlfn.XLOOKUP(A158,bonds[worksheet get],bonds[ID_ISIN],"-")</f>
        <v>XS2187689034</v>
      </c>
      <c r="D158" s="18">
        <f ca="1">_xll.BDH(A158,"blp_i_sprd_mid","-2AY",,"Dates=H","Fill=C","Sort=R","Dir=H","factor="&amp;_xlfn.XLOOKUP(A158,bonds[worksheet get],bonds[yas/blp factor]),"cols=18;rows=1")</f>
        <v>396.87286478435993</v>
      </c>
      <c r="E158" s="18">
        <v>396.40128439390662</v>
      </c>
      <c r="F158" s="18">
        <v>401.03616030770536</v>
      </c>
      <c r="G158" s="18">
        <v>399.62141913634537</v>
      </c>
      <c r="H158" s="18">
        <v>398.82312944996357</v>
      </c>
      <c r="I158" s="18">
        <v>405.25540604686734</v>
      </c>
      <c r="J158" s="18">
        <v>414.22542457544802</v>
      </c>
      <c r="K158" s="18">
        <v>416.10974791526797</v>
      </c>
      <c r="L158" s="18">
        <v>416.20266523796317</v>
      </c>
      <c r="M158" s="18">
        <v>413.04647359931465</v>
      </c>
      <c r="N158" s="18">
        <v>403.19623828262093</v>
      </c>
      <c r="O158" s="18">
        <v>419.599642626822</v>
      </c>
      <c r="P158" s="18">
        <v>406.77305565088989</v>
      </c>
      <c r="Q158" s="18">
        <v>408.35764569169282</v>
      </c>
      <c r="R158" s="18">
        <v>389.33157498109341</v>
      </c>
      <c r="S158" s="18">
        <v>373.16895638710258</v>
      </c>
      <c r="T158" s="18">
        <v>382.43571088171007</v>
      </c>
      <c r="U158" s="18">
        <v>377.11744304615257</v>
      </c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18"/>
      <c r="CC158" s="18"/>
      <c r="CD158" s="18"/>
      <c r="CE158" s="18"/>
      <c r="CF158" s="18"/>
      <c r="CG158" s="18"/>
      <c r="CH158" s="18"/>
      <c r="CI158" s="18"/>
      <c r="CJ158" s="18"/>
      <c r="CK158" s="18"/>
      <c r="CL158" s="18"/>
      <c r="CM158" s="18"/>
      <c r="CN158" s="18"/>
      <c r="CO158" s="18"/>
      <c r="CP158" s="18"/>
      <c r="CQ158" s="18"/>
      <c r="CR158" s="18"/>
      <c r="CS158" s="18"/>
      <c r="CT158" s="18"/>
      <c r="CU158" s="18"/>
      <c r="CV158" s="18"/>
      <c r="CW158" s="18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8"/>
      <c r="DW158" s="18"/>
      <c r="DX158" s="18"/>
      <c r="DY158" s="18"/>
      <c r="DZ158" s="18"/>
      <c r="EA158" s="18"/>
      <c r="EB158" s="18"/>
      <c r="EC158" s="18"/>
      <c r="ED158" s="18"/>
      <c r="EE158" s="18"/>
      <c r="EF158" s="18"/>
      <c r="EG158" s="18"/>
      <c r="EH158" s="18"/>
      <c r="EI158" s="18"/>
      <c r="EJ158" s="18"/>
      <c r="EK158" s="18"/>
      <c r="EL158" s="18"/>
      <c r="EM158" s="18"/>
      <c r="EN158" s="18"/>
      <c r="EO158" s="18"/>
      <c r="EP158" s="18"/>
      <c r="EQ158" s="18"/>
      <c r="ER158" s="18"/>
      <c r="ES158" s="18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8"/>
      <c r="FP158" s="18"/>
      <c r="FQ158" s="18"/>
      <c r="FR158" s="18"/>
      <c r="FS158" s="18"/>
      <c r="FT158" s="18"/>
      <c r="FU158" s="18"/>
      <c r="FV158" s="18"/>
      <c r="FW158" s="18"/>
      <c r="FX158" s="18"/>
      <c r="FY158" s="18"/>
      <c r="FZ158" s="18"/>
      <c r="GA158" s="18"/>
      <c r="GB158" s="18"/>
      <c r="GC158" s="18"/>
      <c r="GD158" s="18"/>
      <c r="GE158" s="18"/>
      <c r="GF158" s="18"/>
      <c r="GG158" s="18"/>
      <c r="GH158" s="18"/>
      <c r="GI158" s="18"/>
      <c r="GJ158" s="18"/>
      <c r="GK158" s="18"/>
      <c r="GL158" s="18"/>
      <c r="GM158" s="18"/>
      <c r="GN158" s="18"/>
      <c r="GO158" s="18"/>
      <c r="GP158" s="18"/>
      <c r="GQ158" s="18"/>
      <c r="GR158" s="18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8"/>
      <c r="HG158" s="18"/>
      <c r="HH158" s="18"/>
      <c r="HI158" s="18"/>
      <c r="HJ158" s="18"/>
      <c r="HK158" s="18"/>
      <c r="HL158" s="18"/>
      <c r="HM158" s="18"/>
      <c r="HN158" s="18"/>
      <c r="HO158" s="18"/>
      <c r="HP158" s="18"/>
      <c r="HQ158" s="18"/>
      <c r="HR158" s="18"/>
      <c r="HS158" s="18"/>
      <c r="HT158" s="18"/>
      <c r="HU158" s="18"/>
      <c r="HV158" s="18"/>
      <c r="HW158" s="18"/>
      <c r="HX158" s="18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8"/>
      <c r="IX158" s="18"/>
      <c r="IY158" s="18"/>
      <c r="IZ158" s="18"/>
      <c r="JA158" s="18"/>
      <c r="JB158" s="18"/>
      <c r="JC158" s="18"/>
      <c r="JD158" s="18"/>
      <c r="JE158" s="18"/>
      <c r="JF158" s="18"/>
      <c r="JG158" s="18"/>
      <c r="JH158" s="18"/>
      <c r="JI158" s="18"/>
      <c r="JJ158" s="18"/>
      <c r="JK158" s="18"/>
      <c r="JL158" s="18"/>
      <c r="JM158" s="18"/>
      <c r="JN158" s="18"/>
      <c r="JO158" s="18"/>
      <c r="JP158" s="18"/>
      <c r="JQ158" s="18"/>
      <c r="JR158" s="18"/>
      <c r="JS158" s="18"/>
      <c r="JT158" s="18"/>
      <c r="JU158" s="18"/>
      <c r="JV158" s="18"/>
      <c r="JW158" s="18"/>
      <c r="JX158" s="18"/>
      <c r="JY158" s="18"/>
      <c r="JZ158" s="18"/>
      <c r="KA158" s="18"/>
      <c r="KB158" s="18"/>
      <c r="KC158" s="18"/>
      <c r="KD158" s="18"/>
      <c r="KE158" s="18"/>
      <c r="KF158" s="18"/>
      <c r="KG158" s="18"/>
      <c r="KH158" s="18"/>
      <c r="KI158" s="18"/>
      <c r="KJ158" s="18"/>
      <c r="KK158" s="18"/>
      <c r="KL158" s="18"/>
      <c r="KM158" s="18"/>
      <c r="KN158" s="18"/>
      <c r="KO158" s="18"/>
      <c r="KP158" s="18"/>
      <c r="KQ158" s="18"/>
      <c r="KR158" s="18"/>
      <c r="KS158" s="18"/>
      <c r="KT158" s="18"/>
      <c r="KU158" s="18"/>
      <c r="KV158" s="18"/>
      <c r="KW158" s="18"/>
      <c r="KX158" s="18"/>
      <c r="KY158" s="18"/>
      <c r="KZ158" s="18"/>
      <c r="LA158" s="18"/>
      <c r="LB158" s="18"/>
      <c r="LC158" s="18"/>
      <c r="LD158" s="18"/>
      <c r="LE158" s="18"/>
      <c r="LF158" s="18"/>
      <c r="LG158" s="18"/>
      <c r="LH158" s="18"/>
      <c r="LI158" s="18"/>
      <c r="LJ158" s="18"/>
      <c r="LK158" s="18"/>
      <c r="LL158" s="18"/>
      <c r="LM158" s="18"/>
      <c r="LN158" s="18"/>
      <c r="LO158" s="18"/>
      <c r="LP158" s="18"/>
      <c r="LQ158" s="18"/>
      <c r="LR158" s="18"/>
      <c r="LS158" s="18"/>
      <c r="LT158" s="18"/>
      <c r="LU158" s="18"/>
      <c r="LV158" s="18"/>
      <c r="LW158" s="18"/>
      <c r="LX158" s="18"/>
      <c r="LY158" s="18"/>
      <c r="LZ158" s="18"/>
      <c r="MA158" s="18"/>
      <c r="MB158" s="18"/>
      <c r="MC158" s="18"/>
      <c r="MD158" s="18"/>
      <c r="ME158" s="18"/>
      <c r="MF158" s="18"/>
      <c r="MG158" s="18"/>
      <c r="MH158" s="18"/>
      <c r="MI158" s="18"/>
      <c r="MJ158" s="18"/>
      <c r="MK158" s="18"/>
      <c r="ML158" s="18"/>
      <c r="MM158" s="18"/>
      <c r="MN158" s="18"/>
      <c r="MO158" s="18"/>
      <c r="MP158" s="18"/>
      <c r="MQ158" s="18"/>
      <c r="MR158" s="18"/>
      <c r="MS158" s="18"/>
      <c r="MT158" s="18"/>
      <c r="MU158" s="18"/>
      <c r="MV158" s="18"/>
      <c r="MW158" s="18"/>
      <c r="MX158" s="18"/>
      <c r="MY158" s="18"/>
      <c r="MZ158" s="18"/>
      <c r="NA158" s="18"/>
      <c r="NB158" s="18"/>
      <c r="NC158" s="18"/>
      <c r="ND158" s="18"/>
      <c r="NE158" s="18"/>
      <c r="NF158" s="18"/>
      <c r="NG158" s="18"/>
      <c r="NH158" s="18"/>
      <c r="NI158" s="18"/>
      <c r="NJ158" s="18"/>
      <c r="NK158" s="18"/>
      <c r="NL158" s="18"/>
      <c r="NM158" s="18"/>
      <c r="NN158" s="18"/>
      <c r="NO158" s="18"/>
      <c r="NP158" s="18"/>
      <c r="NQ158" s="18"/>
      <c r="NR158" s="18"/>
      <c r="NS158" s="18"/>
      <c r="NT158" s="18"/>
      <c r="NU158" s="18"/>
      <c r="NV158" s="18"/>
      <c r="NW158" s="18"/>
      <c r="NX158" s="18"/>
      <c r="NY158" s="18"/>
      <c r="NZ158" s="18"/>
      <c r="OA158" s="18"/>
      <c r="OB158" s="18"/>
      <c r="OC158" s="18"/>
      <c r="OD158" s="18"/>
      <c r="OE158" s="18"/>
      <c r="OF158" s="18"/>
      <c r="OG158" s="18"/>
      <c r="OH158" s="18"/>
      <c r="OI158" s="18"/>
      <c r="OJ158" s="18"/>
      <c r="OK158" s="18"/>
      <c r="OL158" s="18"/>
      <c r="OM158" s="18"/>
      <c r="ON158" s="18"/>
      <c r="OO158" s="18"/>
      <c r="OP158" s="18"/>
      <c r="OQ158" s="18"/>
      <c r="OR158" s="18"/>
      <c r="OS158" s="18"/>
      <c r="OT158" s="18"/>
      <c r="OU158" s="18"/>
      <c r="OV158" s="18"/>
      <c r="OW158" s="18"/>
      <c r="OX158" s="18"/>
      <c r="OY158" s="18"/>
      <c r="OZ158" s="18"/>
      <c r="PA158" s="18"/>
      <c r="PB158" s="18"/>
      <c r="PC158" s="18"/>
      <c r="PD158" s="18"/>
      <c r="PE158" s="18"/>
      <c r="PF158" s="18"/>
      <c r="PG158" s="18"/>
      <c r="PH158" s="18"/>
      <c r="PI158" s="18"/>
      <c r="PJ158" s="18"/>
      <c r="PK158" s="18"/>
      <c r="PL158" s="18"/>
      <c r="PM158" s="18"/>
      <c r="PN158" s="18"/>
      <c r="PO158" s="18"/>
      <c r="PP158" s="18"/>
      <c r="PQ158" s="18"/>
      <c r="PR158" s="18"/>
      <c r="PS158" s="18"/>
      <c r="PT158" s="18"/>
      <c r="PU158" s="18"/>
      <c r="PV158" s="18"/>
      <c r="PW158" s="18"/>
      <c r="PX158" s="18"/>
      <c r="PY158" s="18"/>
      <c r="PZ158" s="18"/>
      <c r="QA158" s="18"/>
      <c r="QB158" s="18"/>
      <c r="QC158" s="18"/>
      <c r="QD158" s="18"/>
      <c r="QE158" s="18"/>
      <c r="QF158" s="18"/>
      <c r="QG158" s="18"/>
      <c r="QH158" s="18"/>
      <c r="QI158" s="18"/>
      <c r="QJ158" s="18"/>
      <c r="QK158" s="18"/>
      <c r="QL158" s="18"/>
      <c r="QM158" s="18"/>
      <c r="QN158" s="18"/>
      <c r="QO158" s="18"/>
      <c r="QP158" s="18"/>
      <c r="QQ158" s="18"/>
      <c r="QR158" s="18"/>
      <c r="QS158" s="18"/>
      <c r="QT158" s="18"/>
      <c r="QU158" s="18"/>
      <c r="QV158" s="18"/>
      <c r="QW158" s="18"/>
      <c r="QX158" s="18"/>
      <c r="QY158" s="18"/>
      <c r="QZ158" s="18"/>
      <c r="RA158" s="18"/>
      <c r="RB158" s="18"/>
      <c r="RC158" s="18"/>
      <c r="RD158" s="18"/>
      <c r="RE158" s="18"/>
      <c r="RF158" s="18"/>
      <c r="RG158" s="18"/>
      <c r="RH158" s="18"/>
      <c r="RI158" s="18"/>
      <c r="RJ158" s="18"/>
      <c r="RK158" s="18"/>
      <c r="RL158" s="18"/>
      <c r="RM158" s="18"/>
      <c r="RN158" s="18"/>
      <c r="RO158" s="18"/>
      <c r="RP158" s="18"/>
      <c r="RQ158" s="18"/>
      <c r="RR158" s="18"/>
      <c r="RS158" s="18"/>
      <c r="RT158" s="18"/>
      <c r="RU158" s="18"/>
      <c r="RV158" s="18"/>
      <c r="RW158" s="18"/>
      <c r="RX158" s="18"/>
      <c r="RY158" s="18"/>
      <c r="RZ158" s="18"/>
      <c r="SA158" s="18"/>
      <c r="SB158" s="18"/>
      <c r="SC158" s="18"/>
      <c r="SD158" s="18"/>
      <c r="SE158" s="18"/>
      <c r="SF158" s="18"/>
      <c r="SG158" s="18"/>
      <c r="SH158" s="18"/>
      <c r="SI158" s="18"/>
      <c r="SJ158" s="18"/>
      <c r="SK158" s="18"/>
      <c r="SL158" s="18"/>
      <c r="SM158" s="18"/>
      <c r="SN158" s="18"/>
      <c r="SO158" s="18"/>
    </row>
    <row r="159" spans="1:516" x14ac:dyDescent="0.25">
      <c r="A159" s="5" t="s">
        <v>371</v>
      </c>
      <c r="B159" s="5" t="str">
        <f ca="1">_xlfn.XLOOKUP(A159,bonds[worksheet get],bonds[unique lookup],"-")</f>
        <v>VW 4 5/8 PERP nc-26</v>
      </c>
      <c r="C159" s="5" t="str">
        <f ca="1">_xlfn.XLOOKUP(A159,bonds[worksheet get],bonds[ID_ISIN],"-")</f>
        <v>XS1048428442</v>
      </c>
      <c r="D159" s="18">
        <f ca="1">_xll.BDH(A159,"blp_i_sprd_mid","-2AY",,"Dates=H","Fill=C","Sort=R","Dir=H","factor="&amp;_xlfn.XLOOKUP(A159,bonds[worksheet get],bonds[yas/blp factor]),"cols=510;rows=1")</f>
        <v>393.74226002228261</v>
      </c>
      <c r="E159" s="18">
        <v>393.7682424205542</v>
      </c>
      <c r="F159" s="18">
        <v>399.43840118181708</v>
      </c>
      <c r="G159" s="18">
        <v>399.46938019514084</v>
      </c>
      <c r="H159" s="18">
        <v>399.04067062366005</v>
      </c>
      <c r="I159" s="18">
        <v>405.22348208928105</v>
      </c>
      <c r="J159" s="18">
        <v>409.90531039321422</v>
      </c>
      <c r="K159" s="18">
        <v>410.69177760243417</v>
      </c>
      <c r="L159" s="18">
        <v>409.32270507812501</v>
      </c>
      <c r="M159" s="18">
        <v>404.86672377455238</v>
      </c>
      <c r="N159" s="18">
        <v>399.2785095001459</v>
      </c>
      <c r="O159" s="18">
        <v>407.88268062007427</v>
      </c>
      <c r="P159" s="18">
        <v>396.00073002588749</v>
      </c>
      <c r="Q159" s="18">
        <v>394.59768051922322</v>
      </c>
      <c r="R159" s="18">
        <v>379.12116505646702</v>
      </c>
      <c r="S159" s="18">
        <v>365.94609048676494</v>
      </c>
      <c r="T159" s="18">
        <v>383.24037450551987</v>
      </c>
      <c r="U159" s="18">
        <v>375.89934767079353</v>
      </c>
      <c r="V159" s="18">
        <v>386.23734421384336</v>
      </c>
      <c r="W159" s="18">
        <v>352.83996920478347</v>
      </c>
      <c r="X159" s="18">
        <v>331.82720426416398</v>
      </c>
      <c r="Y159" s="18">
        <v>306.61128674161438</v>
      </c>
      <c r="Z159" s="18">
        <v>321.6670872169733</v>
      </c>
      <c r="AA159" s="18">
        <v>361.45513287782666</v>
      </c>
      <c r="AB159" s="18">
        <v>375.01994342160225</v>
      </c>
      <c r="AC159" s="18">
        <v>400.30181626284121</v>
      </c>
      <c r="AD159" s="18">
        <v>406.02393982064723</v>
      </c>
      <c r="AE159" s="18">
        <v>404.40703518974777</v>
      </c>
      <c r="AF159" s="18">
        <v>396.56035091173652</v>
      </c>
      <c r="AG159" s="18">
        <v>395.6099947288036</v>
      </c>
      <c r="AH159" s="18">
        <v>408.49726427149773</v>
      </c>
      <c r="AI159" s="18">
        <v>426.71692139792441</v>
      </c>
      <c r="AJ159" s="18">
        <v>426.28421453440188</v>
      </c>
      <c r="AK159" s="18">
        <v>425.2778962628841</v>
      </c>
      <c r="AL159" s="18">
        <v>429.19724110984799</v>
      </c>
      <c r="AM159" s="18">
        <v>439.64116589200501</v>
      </c>
      <c r="AN159" s="18">
        <v>460.28118334972862</v>
      </c>
      <c r="AO159" s="18">
        <v>472.75073587405683</v>
      </c>
      <c r="AP159" s="18">
        <v>474.68842319130897</v>
      </c>
      <c r="AQ159" s="18">
        <v>467.50828736126419</v>
      </c>
      <c r="AR159" s="18">
        <v>464.93003399431706</v>
      </c>
      <c r="AS159" s="18">
        <v>467.57324335694312</v>
      </c>
      <c r="AT159" s="18">
        <v>474.78535752332215</v>
      </c>
      <c r="AU159" s="18">
        <v>478.83261571562286</v>
      </c>
      <c r="AV159" s="18">
        <v>479.64306667709354</v>
      </c>
      <c r="AW159" s="18">
        <v>485.59103723526005</v>
      </c>
      <c r="AX159" s="18">
        <v>490.13895625579357</v>
      </c>
      <c r="AY159" s="18">
        <v>459.25787658703331</v>
      </c>
      <c r="AZ159" s="18">
        <v>445.37428200292584</v>
      </c>
      <c r="BA159" s="18">
        <v>432.11626362335682</v>
      </c>
      <c r="BB159" s="18">
        <v>421.28560083615781</v>
      </c>
      <c r="BC159" s="18">
        <v>444.54684255027774</v>
      </c>
      <c r="BD159" s="18">
        <v>455.2915635585785</v>
      </c>
      <c r="BE159" s="18">
        <v>498.76611180496212</v>
      </c>
      <c r="BF159" s="18">
        <v>507.97087605416772</v>
      </c>
      <c r="BG159" s="18">
        <v>490.05801109194755</v>
      </c>
      <c r="BH159" s="18">
        <v>480.39155961191653</v>
      </c>
      <c r="BI159" s="18">
        <v>472.69777175450321</v>
      </c>
      <c r="BJ159" s="18">
        <v>440.2057833929062</v>
      </c>
      <c r="BK159" s="18">
        <v>419.61573208570479</v>
      </c>
      <c r="BL159" s="18">
        <v>473.49223354780673</v>
      </c>
      <c r="BM159" s="18">
        <v>528.52095444095141</v>
      </c>
      <c r="BN159" s="18">
        <v>553.80782389724254</v>
      </c>
      <c r="BO159" s="18">
        <v>615.59996292507651</v>
      </c>
      <c r="BP159" s="18">
        <v>621.00030447351935</v>
      </c>
      <c r="BQ159" s="18">
        <v>613.57033789086336</v>
      </c>
      <c r="BR159" s="18">
        <v>594.42730630278595</v>
      </c>
      <c r="BS159" s="18">
        <v>586.27582850658894</v>
      </c>
      <c r="BT159" s="18">
        <v>582.45441731464871</v>
      </c>
      <c r="BU159" s="18">
        <v>536.75737469303601</v>
      </c>
      <c r="BV159" s="18">
        <v>492.67024144124986</v>
      </c>
      <c r="BW159" s="18">
        <v>487.23692223346234</v>
      </c>
      <c r="BX159" s="18">
        <v>615.33614165031918</v>
      </c>
      <c r="BY159" s="18">
        <v>661.03018630290023</v>
      </c>
      <c r="BZ159" s="18">
        <v>643.72690837705136</v>
      </c>
      <c r="CA159" s="18">
        <v>735.9814107322693</v>
      </c>
      <c r="CB159" s="18">
        <v>739.81881109237679</v>
      </c>
      <c r="CC159" s="18">
        <v>662.92090543866163</v>
      </c>
      <c r="CD159" s="18">
        <v>563.1574899829626</v>
      </c>
      <c r="CE159" s="18">
        <v>474.24972038972379</v>
      </c>
      <c r="CF159" s="18">
        <v>463.10227220821378</v>
      </c>
      <c r="CG159" s="18">
        <v>378.12883730709552</v>
      </c>
      <c r="CH159" s="18">
        <v>369.08096677052976</v>
      </c>
      <c r="CI159" s="18">
        <v>385.53881742954258</v>
      </c>
      <c r="CJ159" s="18">
        <v>330.62801665163039</v>
      </c>
      <c r="CK159" s="18">
        <v>296.63604445135593</v>
      </c>
      <c r="CL159" s="18">
        <v>282.7314640840292</v>
      </c>
      <c r="CM159" s="18">
        <v>289.69874411284923</v>
      </c>
      <c r="CN159" s="18">
        <v>317.35001181185243</v>
      </c>
      <c r="CO159" s="18">
        <v>320.09015550649167</v>
      </c>
      <c r="CP159" s="18">
        <v>289.97455726373192</v>
      </c>
      <c r="CQ159" s="18">
        <v>271.26123457014558</v>
      </c>
      <c r="CR159" s="18">
        <v>265.97381652188301</v>
      </c>
      <c r="CS159" s="18">
        <v>261.61876684236523</v>
      </c>
      <c r="CT159" s="18">
        <v>240.61399648582935</v>
      </c>
      <c r="CU159" s="18">
        <v>242.08400063419342</v>
      </c>
      <c r="CV159" s="18">
        <v>242.91643670189379</v>
      </c>
      <c r="CW159" s="18">
        <v>244.94506241309642</v>
      </c>
      <c r="CX159" s="18">
        <v>243.3801225787401</v>
      </c>
      <c r="CY159" s="18">
        <v>244.30849365544319</v>
      </c>
      <c r="CZ159" s="18">
        <v>244.33447605371475</v>
      </c>
      <c r="DA159" s="18">
        <v>244.08764327013492</v>
      </c>
      <c r="DB159" s="18">
        <v>246.90973145163059</v>
      </c>
      <c r="DC159" s="18">
        <v>247.86508424961565</v>
      </c>
      <c r="DD159" s="18">
        <v>243.4150988841057</v>
      </c>
      <c r="DE159" s="18">
        <v>239.8874886572361</v>
      </c>
      <c r="DF159" s="18">
        <v>242.3118462805748</v>
      </c>
      <c r="DG159" s="18">
        <v>252.14118741130829</v>
      </c>
      <c r="DH159" s="18">
        <v>259.85296308290958</v>
      </c>
      <c r="DI159" s="18">
        <v>257.65245381391048</v>
      </c>
      <c r="DJ159" s="18">
        <v>254.32970480418206</v>
      </c>
      <c r="DK159" s="18">
        <v>248.31677825033665</v>
      </c>
      <c r="DL159" s="18">
        <v>250.39437078905104</v>
      </c>
      <c r="DM159" s="18">
        <v>252.95163837277889</v>
      </c>
      <c r="DN159" s="18">
        <v>241.31851920819281</v>
      </c>
      <c r="DO159" s="18">
        <v>237.29524476814268</v>
      </c>
      <c r="DP159" s="18">
        <v>230.20704665505886</v>
      </c>
      <c r="DQ159" s="18">
        <v>229.79732422077657</v>
      </c>
      <c r="DR159" s="18">
        <v>226.74139445483686</v>
      </c>
      <c r="DS159" s="18">
        <v>228.59813660824298</v>
      </c>
      <c r="DT159" s="18">
        <v>234.06443347537518</v>
      </c>
      <c r="DU159" s="18">
        <v>236.81756836915017</v>
      </c>
      <c r="DV159" s="18">
        <v>234.67402051174639</v>
      </c>
      <c r="DW159" s="18">
        <v>232.65139073860644</v>
      </c>
      <c r="DX159" s="18">
        <v>234.68201509582997</v>
      </c>
      <c r="DY159" s="18">
        <v>234.24131364822389</v>
      </c>
      <c r="DZ159" s="18">
        <v>241.41945083224772</v>
      </c>
      <c r="EA159" s="18">
        <v>237.71995704758169</v>
      </c>
      <c r="EB159" s="18">
        <v>232.43653629136085</v>
      </c>
      <c r="EC159" s="18">
        <v>228.55916301083565</v>
      </c>
      <c r="ED159" s="18">
        <v>221.67582611489294</v>
      </c>
      <c r="EE159" s="18">
        <v>219.95299324488641</v>
      </c>
      <c r="EF159" s="18">
        <v>217.9813289452791</v>
      </c>
      <c r="EG159" s="18">
        <v>222.38934274435042</v>
      </c>
      <c r="EH159" s="18">
        <v>222.18847881925106</v>
      </c>
      <c r="EI159" s="18">
        <v>222.76908548831938</v>
      </c>
      <c r="EJ159" s="18">
        <v>223.88532929098608</v>
      </c>
      <c r="EK159" s="18">
        <v>223.81737532627582</v>
      </c>
      <c r="EL159" s="18">
        <v>225.7530639975071</v>
      </c>
      <c r="EM159" s="18">
        <v>228.61712374544143</v>
      </c>
      <c r="EN159" s="18">
        <v>229.49253070259093</v>
      </c>
      <c r="EO159" s="18">
        <v>230.86560051894187</v>
      </c>
      <c r="EP159" s="18">
        <v>232.72134334933756</v>
      </c>
      <c r="EQ159" s="18">
        <v>235.03577544152736</v>
      </c>
      <c r="ER159" s="18">
        <v>232.16771840155124</v>
      </c>
      <c r="ES159" s="18">
        <v>234.82092099428175</v>
      </c>
      <c r="ET159" s="18">
        <v>241.30552800905704</v>
      </c>
      <c r="EU159" s="18">
        <v>246.94870504903795</v>
      </c>
      <c r="EV159" s="18">
        <v>255.51390257155896</v>
      </c>
      <c r="EW159" s="18">
        <v>257.58350052618977</v>
      </c>
      <c r="EX159" s="18">
        <v>249.99264293885233</v>
      </c>
      <c r="EY159" s="18">
        <v>255.17613139402866</v>
      </c>
      <c r="EZ159" s="18">
        <v>255.55687346100805</v>
      </c>
      <c r="FA159" s="18">
        <v>254.20678807389734</v>
      </c>
      <c r="FB159" s="18">
        <v>254.44662559640406</v>
      </c>
      <c r="FC159" s="18">
        <v>258.86063533353808</v>
      </c>
      <c r="FD159" s="18">
        <v>271.17729143726825</v>
      </c>
      <c r="FE159" s="18">
        <v>273.84248590612412</v>
      </c>
      <c r="FF159" s="18">
        <v>274.88777777504924</v>
      </c>
      <c r="FG159" s="18">
        <v>270.25991291368007</v>
      </c>
      <c r="FH159" s="18">
        <v>269.63433670914173</v>
      </c>
      <c r="FI159" s="18">
        <v>269.78123719167706</v>
      </c>
      <c r="FJ159" s="18">
        <v>271.5260551679134</v>
      </c>
      <c r="FK159" s="18">
        <v>269.80322229790687</v>
      </c>
      <c r="FL159" s="18">
        <v>266.24463305771354</v>
      </c>
      <c r="FM159" s="18">
        <v>266.32857619059087</v>
      </c>
      <c r="FN159" s="18">
        <v>262.13841480779644</v>
      </c>
      <c r="FO159" s="18">
        <v>257.37664066302773</v>
      </c>
      <c r="FP159" s="18">
        <v>257.09483157408238</v>
      </c>
      <c r="FQ159" s="18">
        <v>253.57821390032768</v>
      </c>
      <c r="FR159" s="18">
        <v>262.88490909659862</v>
      </c>
      <c r="FS159" s="18">
        <v>275.78417051541805</v>
      </c>
      <c r="FT159" s="18">
        <v>277.12426267242432</v>
      </c>
      <c r="FU159" s="18">
        <v>273.61264161372185</v>
      </c>
      <c r="FV159" s="18">
        <v>269.00776118159291</v>
      </c>
      <c r="FW159" s="18">
        <v>264.25997755897049</v>
      </c>
      <c r="FX159" s="18">
        <v>267.73862095832828</v>
      </c>
      <c r="FY159" s="18">
        <v>272.2525629965067</v>
      </c>
      <c r="FZ159" s="18">
        <v>275.47537970519062</v>
      </c>
      <c r="GA159" s="18">
        <v>275.94706016612054</v>
      </c>
      <c r="GB159" s="18">
        <v>276.69955039298537</v>
      </c>
      <c r="GC159" s="18">
        <v>285.85634713768962</v>
      </c>
      <c r="GD159" s="18">
        <v>286.85666947114464</v>
      </c>
      <c r="GE159" s="18">
        <v>289.6048077498674</v>
      </c>
      <c r="GF159" s="18">
        <v>294.48050471782688</v>
      </c>
      <c r="GG159" s="18">
        <v>299.52508727455142</v>
      </c>
      <c r="GH159" s="18">
        <v>300.64133107721807</v>
      </c>
      <c r="GI159" s="18">
        <v>309.22951302897934</v>
      </c>
      <c r="GJ159" s="18">
        <v>313.49662228357795</v>
      </c>
      <c r="GK159" s="18">
        <v>315.14850321984295</v>
      </c>
      <c r="GL159" s="18">
        <v>306.02868142652511</v>
      </c>
      <c r="GM159" s="18">
        <v>305.93374574053291</v>
      </c>
      <c r="GN159" s="18">
        <v>311.6698598204851</v>
      </c>
      <c r="GO159" s="18">
        <v>308.05530849170685</v>
      </c>
      <c r="GP159" s="18">
        <v>302.11633184063436</v>
      </c>
      <c r="GQ159" s="18">
        <v>306.1625907099247</v>
      </c>
      <c r="GR159" s="18">
        <v>307.59162261486057</v>
      </c>
      <c r="GS159" s="18">
        <v>310.68352800917626</v>
      </c>
      <c r="GT159" s="18">
        <v>312.68417267608646</v>
      </c>
      <c r="GU159" s="18">
        <v>312.94999259686466</v>
      </c>
      <c r="GV159" s="18">
        <v>312.42734666240216</v>
      </c>
      <c r="GW159" s="18">
        <v>309.34343585216999</v>
      </c>
      <c r="GX159" s="18">
        <v>316.23776530122757</v>
      </c>
      <c r="GY159" s="18">
        <v>313.52660197389122</v>
      </c>
      <c r="GZ159" s="18">
        <v>306.20456227636333</v>
      </c>
      <c r="HA159" s="18">
        <v>299.75093427491191</v>
      </c>
      <c r="HB159" s="18">
        <v>294.87623662996293</v>
      </c>
      <c r="HC159" s="18">
        <v>300.31655109882354</v>
      </c>
      <c r="HD159" s="18">
        <v>331.85718395447731</v>
      </c>
      <c r="HE159" s="18">
        <v>329.59271801280971</v>
      </c>
      <c r="HF159" s="18">
        <v>324.37625189828873</v>
      </c>
      <c r="HG159" s="18">
        <v>323.07713198471066</v>
      </c>
      <c r="HH159" s="18">
        <v>316.37966916871068</v>
      </c>
      <c r="HI159" s="18">
        <v>327.67801512479781</v>
      </c>
      <c r="HJ159" s="18">
        <v>331.03374179387089</v>
      </c>
      <c r="HK159" s="18">
        <v>328.16668407690526</v>
      </c>
      <c r="HL159" s="18">
        <v>328.25362517881393</v>
      </c>
      <c r="HM159" s="18">
        <v>331.60735320186615</v>
      </c>
      <c r="HN159" s="18">
        <v>335.58865607547756</v>
      </c>
      <c r="HO159" s="18">
        <v>331.09969711256031</v>
      </c>
      <c r="HP159" s="18">
        <v>327.14437663722038</v>
      </c>
      <c r="HQ159" s="18">
        <v>327.57508485472204</v>
      </c>
      <c r="HR159" s="18">
        <v>323.92455789756775</v>
      </c>
      <c r="HS159" s="18">
        <v>332.51973511040211</v>
      </c>
      <c r="HT159" s="18">
        <v>343.68217313706879</v>
      </c>
      <c r="HU159" s="18">
        <v>347.94428577661517</v>
      </c>
      <c r="HV159" s="18">
        <v>361.0723921648264</v>
      </c>
      <c r="HW159" s="18">
        <v>364.3661608072519</v>
      </c>
      <c r="HX159" s="18">
        <v>345.93964381766318</v>
      </c>
      <c r="HY159" s="18">
        <v>333.06236750507355</v>
      </c>
      <c r="HZ159" s="18">
        <v>324.98783758068089</v>
      </c>
      <c r="IA159" s="18">
        <v>327.57208688569068</v>
      </c>
      <c r="IB159" s="18">
        <v>328.20665699732302</v>
      </c>
      <c r="IC159" s="18">
        <v>338.07996834051613</v>
      </c>
      <c r="ID159" s="18">
        <v>341.09592518603802</v>
      </c>
      <c r="IE159" s="18">
        <v>353.30165643560883</v>
      </c>
      <c r="IF159" s="18">
        <v>338.03499880504609</v>
      </c>
      <c r="IG159" s="18">
        <v>321.65309669482707</v>
      </c>
      <c r="IH159" s="18">
        <v>316.88932390403744</v>
      </c>
      <c r="II159" s="18">
        <v>314.86369616186619</v>
      </c>
      <c r="IJ159" s="18">
        <v>298.69964646792408</v>
      </c>
      <c r="IK159" s="18">
        <v>294.03880394721028</v>
      </c>
      <c r="IL159" s="18">
        <v>289.02719904983047</v>
      </c>
      <c r="IM159" s="18">
        <v>307.84145336747173</v>
      </c>
      <c r="IN159" s="18">
        <v>317.71176674163343</v>
      </c>
      <c r="IO159" s="18">
        <v>322.03983469986912</v>
      </c>
      <c r="IP159" s="18">
        <v>320.15111421012875</v>
      </c>
      <c r="IQ159" s="18">
        <v>320.58681904268263</v>
      </c>
      <c r="IR159" s="18">
        <v>309.43837153816224</v>
      </c>
      <c r="IS159" s="18">
        <v>299.02142847728726</v>
      </c>
      <c r="IT159" s="18">
        <v>299.17932151293758</v>
      </c>
      <c r="IU159" s="18">
        <v>298.42683128607274</v>
      </c>
      <c r="IV159" s="18">
        <v>298.50277983486649</v>
      </c>
      <c r="IW159" s="18">
        <v>310.73749145174025</v>
      </c>
      <c r="IX159" s="18">
        <v>315.66615253925323</v>
      </c>
      <c r="IY159" s="18">
        <v>306.78017233037946</v>
      </c>
      <c r="IZ159" s="18">
        <v>288.09383135807514</v>
      </c>
      <c r="JA159" s="18">
        <v>284.53024550282959</v>
      </c>
      <c r="JB159" s="18">
        <v>290.57115310096736</v>
      </c>
      <c r="JC159" s="18">
        <v>293.82195085394386</v>
      </c>
      <c r="JD159" s="18">
        <v>294.99115877616401</v>
      </c>
      <c r="JE159" s="18">
        <v>307.38975936675075</v>
      </c>
      <c r="JF159" s="18">
        <v>313.54458978807929</v>
      </c>
      <c r="JG159" s="18">
        <v>313.62453562891483</v>
      </c>
      <c r="JH159" s="18">
        <v>313.53959317302707</v>
      </c>
      <c r="JI159" s="18">
        <v>307.46171062350277</v>
      </c>
      <c r="JJ159" s="18">
        <v>300.23660525798795</v>
      </c>
      <c r="JK159" s="18">
        <v>292.95453848087789</v>
      </c>
      <c r="JL159" s="18">
        <v>295.78362192344662</v>
      </c>
      <c r="JM159" s="18">
        <v>312.15353215754033</v>
      </c>
      <c r="JN159" s="18">
        <v>331.25559150218965</v>
      </c>
      <c r="JO159" s="18">
        <v>334.06468848454949</v>
      </c>
      <c r="JP159" s="18">
        <v>333.58801140856747</v>
      </c>
      <c r="JQ159" s="18">
        <v>334.80918412733081</v>
      </c>
      <c r="JR159" s="18">
        <v>324.68304406249524</v>
      </c>
      <c r="JS159" s="18">
        <v>333.42911904990672</v>
      </c>
      <c r="JT159" s="18">
        <v>341.6455528417826</v>
      </c>
      <c r="JU159" s="18">
        <v>340.20053176867958</v>
      </c>
      <c r="JV159" s="18">
        <v>345.55290581262108</v>
      </c>
      <c r="JW159" s="18">
        <v>352.39127317309379</v>
      </c>
      <c r="JX159" s="18">
        <v>364.18428401935097</v>
      </c>
      <c r="JY159" s="18">
        <v>362.09370028150079</v>
      </c>
      <c r="JZ159" s="18">
        <v>356.56844335675243</v>
      </c>
      <c r="KA159" s="18">
        <v>359.23163917958738</v>
      </c>
      <c r="KB159" s="18">
        <v>355.87191521847245</v>
      </c>
      <c r="KC159" s="18">
        <v>356.81027952528001</v>
      </c>
      <c r="KD159" s="18">
        <v>356.20968639600278</v>
      </c>
      <c r="KE159" s="18">
        <v>356.94618745470046</v>
      </c>
      <c r="KF159" s="18">
        <v>344.19682448744777</v>
      </c>
      <c r="KG159" s="18">
        <v>333.13331943881508</v>
      </c>
      <c r="KH159" s="18">
        <v>328.39552904629704</v>
      </c>
      <c r="KI159" s="18">
        <v>328.13670438659187</v>
      </c>
      <c r="KJ159" s="18">
        <v>325.91021271932124</v>
      </c>
      <c r="KK159" s="18">
        <v>335.78752135455608</v>
      </c>
      <c r="KL159" s="18">
        <v>339.26316678488251</v>
      </c>
      <c r="KM159" s="18">
        <v>340.25449521124364</v>
      </c>
      <c r="KN159" s="18">
        <v>333.31919351875786</v>
      </c>
      <c r="KO159" s="18">
        <v>339.78581271934513</v>
      </c>
      <c r="KP159" s="18">
        <v>333.44910551011566</v>
      </c>
      <c r="KQ159" s="18">
        <v>320.90060646796223</v>
      </c>
      <c r="KR159" s="18">
        <v>305.33814922630791</v>
      </c>
      <c r="KS159" s="18">
        <v>304.49871789753433</v>
      </c>
      <c r="KT159" s="18">
        <v>305.06733269047737</v>
      </c>
      <c r="KU159" s="18">
        <v>316.26074973046781</v>
      </c>
      <c r="KV159" s="18">
        <v>318.5561946854591</v>
      </c>
      <c r="KW159" s="18">
        <v>318.89796315503116</v>
      </c>
      <c r="KX159" s="18">
        <v>315.19647072434429</v>
      </c>
      <c r="KY159" s="18">
        <v>312.3074279011488</v>
      </c>
      <c r="KZ159" s="18">
        <v>311.36106901025772</v>
      </c>
      <c r="LA159" s="18">
        <v>312.92401019859318</v>
      </c>
      <c r="LB159" s="18">
        <v>308.29414669120308</v>
      </c>
      <c r="LC159" s="18">
        <v>309.00266670560836</v>
      </c>
      <c r="LD159" s="18">
        <v>313.03493505275253</v>
      </c>
      <c r="LE159" s="18">
        <v>319.36964361596108</v>
      </c>
      <c r="LF159" s="18">
        <v>335.16894041109089</v>
      </c>
      <c r="LG159" s="18">
        <v>347.21677862501144</v>
      </c>
      <c r="LH159" s="18">
        <v>348.75173876905438</v>
      </c>
      <c r="LI159" s="18">
        <v>348.23209080362324</v>
      </c>
      <c r="LJ159" s="18">
        <v>340.80012557494643</v>
      </c>
      <c r="LK159" s="18">
        <v>340.17954598546032</v>
      </c>
      <c r="LL159" s="18">
        <v>338.95537529766563</v>
      </c>
      <c r="LM159" s="18">
        <v>344.89934856379028</v>
      </c>
      <c r="LN159" s="18">
        <v>345.24911161744598</v>
      </c>
      <c r="LO159" s="18">
        <v>362.25259264016148</v>
      </c>
      <c r="LP159" s="18">
        <v>369.79048610794541</v>
      </c>
      <c r="LQ159" s="18">
        <v>374.96198268699646</v>
      </c>
      <c r="LR159" s="18">
        <v>375.01994342160225</v>
      </c>
      <c r="LS159" s="18">
        <v>386.30929547059537</v>
      </c>
      <c r="LT159" s="18">
        <v>379.58085364127163</v>
      </c>
      <c r="LU159" s="18">
        <v>377.34336942088601</v>
      </c>
      <c r="LV159" s="18">
        <v>366.71456988179688</v>
      </c>
      <c r="LW159" s="18">
        <v>354.89857460629941</v>
      </c>
      <c r="LX159" s="18">
        <v>360.85453974854943</v>
      </c>
      <c r="LY159" s="18">
        <v>362.5174132379293</v>
      </c>
      <c r="LZ159" s="18">
        <v>355.86791792643066</v>
      </c>
      <c r="MA159" s="18">
        <v>366.81849947488308</v>
      </c>
      <c r="MB159" s="18">
        <v>377.28940597832207</v>
      </c>
      <c r="MC159" s="18">
        <v>393.16964793729778</v>
      </c>
      <c r="MD159" s="18">
        <v>398.91275727832317</v>
      </c>
      <c r="ME159" s="18">
        <v>392.89783207845687</v>
      </c>
      <c r="MF159" s="18">
        <v>380.94692819654938</v>
      </c>
      <c r="MG159" s="18">
        <v>373.88671112775802</v>
      </c>
      <c r="MH159" s="18">
        <v>374.46431982779507</v>
      </c>
      <c r="MI159" s="18">
        <v>373.37205977737904</v>
      </c>
      <c r="MJ159" s="18">
        <v>368.26052257895469</v>
      </c>
      <c r="MK159" s="18">
        <v>371.52830882310866</v>
      </c>
      <c r="ML159" s="18">
        <v>380.63314077126984</v>
      </c>
      <c r="MM159" s="18">
        <v>390.97013799130917</v>
      </c>
      <c r="MN159" s="18">
        <v>403.49065598917008</v>
      </c>
      <c r="MO159" s="18">
        <v>400.01600988185402</v>
      </c>
      <c r="MP159" s="18">
        <v>393.46644687139991</v>
      </c>
      <c r="MQ159" s="18">
        <v>390.03976826858519</v>
      </c>
      <c r="MR159" s="18">
        <v>391.45580897438526</v>
      </c>
      <c r="MS159" s="18">
        <v>393.31055248177051</v>
      </c>
      <c r="MT159" s="18">
        <v>387.16371664452549</v>
      </c>
      <c r="MU159" s="18">
        <v>385.11210650408265</v>
      </c>
      <c r="MV159" s="18">
        <v>393.20362491965295</v>
      </c>
      <c r="MW159" s="18">
        <v>409.29272538781163</v>
      </c>
      <c r="MX159" s="18">
        <v>412.57650080013275</v>
      </c>
      <c r="MY159" s="18">
        <v>396.71624530136586</v>
      </c>
      <c r="MZ159" s="18">
        <v>379.14814677774905</v>
      </c>
      <c r="NA159" s="18">
        <v>379.42096195960045</v>
      </c>
      <c r="NB159" s="18">
        <v>388.37289748716358</v>
      </c>
      <c r="NC159" s="18">
        <v>386.60109778964517</v>
      </c>
      <c r="ND159" s="18">
        <v>387.9501838537455</v>
      </c>
      <c r="NE159" s="18">
        <v>400.72752786529065</v>
      </c>
      <c r="NF159" s="18">
        <v>400.92139652931689</v>
      </c>
      <c r="NG159" s="18">
        <v>390.8542165220976</v>
      </c>
      <c r="NH159" s="18">
        <v>388.0830938141346</v>
      </c>
      <c r="NI159" s="18">
        <v>395.42911726391316</v>
      </c>
      <c r="NJ159" s="18">
        <v>391.37486381053924</v>
      </c>
      <c r="NK159" s="18">
        <v>386.9668500114679</v>
      </c>
      <c r="NL159" s="18">
        <v>380.24640276622773</v>
      </c>
      <c r="NM159" s="18">
        <v>386.77997660851474</v>
      </c>
      <c r="NN159" s="18">
        <v>404.49697426068786</v>
      </c>
      <c r="NO159" s="18">
        <v>399.8751053373814</v>
      </c>
      <c r="NP159" s="18">
        <v>417.36925395822522</v>
      </c>
      <c r="NQ159" s="18">
        <v>418.94018973064419</v>
      </c>
      <c r="NR159" s="18">
        <v>407.96662375295159</v>
      </c>
      <c r="NS159" s="18">
        <v>415.22870406985282</v>
      </c>
      <c r="NT159" s="18">
        <v>411.63313987827297</v>
      </c>
      <c r="NU159" s="18">
        <v>436.65618805980682</v>
      </c>
      <c r="NV159" s="18">
        <v>452.07274414193631</v>
      </c>
      <c r="NW159" s="18">
        <v>455.63732932019235</v>
      </c>
      <c r="NX159" s="18">
        <v>459.0680052150488</v>
      </c>
      <c r="NY159" s="18">
        <v>442.94093047249316</v>
      </c>
      <c r="NZ159" s="18">
        <v>431.17490134751796</v>
      </c>
      <c r="OA159" s="18">
        <v>428.86446654736994</v>
      </c>
      <c r="OB159" s="18">
        <v>428.03802641773223</v>
      </c>
      <c r="OC159" s="18">
        <v>424.55938301837443</v>
      </c>
      <c r="OD159" s="18">
        <v>425.18096193087098</v>
      </c>
      <c r="OE159" s="18">
        <v>422.34088593518737</v>
      </c>
      <c r="OF159" s="18">
        <v>417.36026005113121</v>
      </c>
      <c r="OG159" s="18">
        <v>416.020167894125</v>
      </c>
      <c r="OH159" s="18">
        <v>410.59884056246284</v>
      </c>
      <c r="OI159" s="18">
        <v>409.84934830462936</v>
      </c>
      <c r="OJ159" s="18">
        <v>411.16445738637447</v>
      </c>
      <c r="OK159" s="18">
        <v>422.71563206410411</v>
      </c>
      <c r="OL159" s="18">
        <v>446.16374718117714</v>
      </c>
      <c r="OM159" s="18">
        <v>450.67768921935561</v>
      </c>
      <c r="ON159" s="18">
        <v>448.30929368460176</v>
      </c>
      <c r="OO159" s="18">
        <v>450.20700808143619</v>
      </c>
      <c r="OP159" s="18">
        <v>441.77272187328339</v>
      </c>
      <c r="OQ159" s="18">
        <v>432.7038655534983</v>
      </c>
      <c r="OR159" s="18">
        <v>417.18238055527206</v>
      </c>
      <c r="OS159" s="18">
        <v>426.95975688946248</v>
      </c>
      <c r="OT159" s="18">
        <v>421.48346679222584</v>
      </c>
      <c r="OU159" s="18">
        <v>414.39726732516289</v>
      </c>
      <c r="OV159" s="18">
        <v>408.9109839978218</v>
      </c>
      <c r="OW159" s="18">
        <v>406.05491883397099</v>
      </c>
      <c r="OX159" s="18">
        <v>412.53852652573585</v>
      </c>
      <c r="OY159" s="18">
        <v>410.82968417787555</v>
      </c>
      <c r="OZ159" s="18">
        <v>411.87497604680061</v>
      </c>
      <c r="PA159" s="18">
        <v>429.71788839828969</v>
      </c>
      <c r="PB159" s="18">
        <v>409.39165836584567</v>
      </c>
      <c r="PC159" s="18">
        <v>402.60525580191609</v>
      </c>
      <c r="PD159" s="18">
        <v>399.27751017713547</v>
      </c>
      <c r="PE159" s="18">
        <v>389.30426653289794</v>
      </c>
      <c r="PF159" s="18">
        <v>384.37260747635361</v>
      </c>
      <c r="PG159" s="18">
        <v>378.66147647166252</v>
      </c>
      <c r="PH159" s="18">
        <v>358.4721536916494</v>
      </c>
      <c r="PI159" s="18">
        <v>346.55122950005534</v>
      </c>
      <c r="PJ159" s="18">
        <v>351.1790943614244</v>
      </c>
      <c r="PK159" s="18">
        <v>356.24766067039963</v>
      </c>
      <c r="PL159" s="18">
        <v>355.80396125376228</v>
      </c>
      <c r="PM159" s="18">
        <v>355.99183397972587</v>
      </c>
      <c r="PN159" s="18">
        <v>360.52676180112366</v>
      </c>
      <c r="PO159" s="18">
        <v>371.00166559660431</v>
      </c>
      <c r="PP159" s="18">
        <v>375.84538422822953</v>
      </c>
      <c r="PQ159" s="18">
        <v>380.1974359387159</v>
      </c>
      <c r="PR159" s="18">
        <v>400.71353734314442</v>
      </c>
      <c r="PS159" s="18">
        <v>387.39356093692783</v>
      </c>
      <c r="PT159" s="18">
        <v>383.62311521852013</v>
      </c>
      <c r="PU159" s="18">
        <v>371.05762768518929</v>
      </c>
      <c r="PV159" s="18">
        <v>363.86250200998779</v>
      </c>
      <c r="PW159" s="18">
        <v>368.2565252869129</v>
      </c>
      <c r="PX159" s="18">
        <v>361.30923171830176</v>
      </c>
      <c r="PY159" s="18">
        <v>357.97948744750022</v>
      </c>
      <c r="PZ159" s="18">
        <v>358.59606974494454</v>
      </c>
      <c r="QA159" s="18">
        <v>352.48021292102334</v>
      </c>
      <c r="QB159" s="18">
        <v>350.42760345757011</v>
      </c>
      <c r="QC159" s="18">
        <v>349.34433731424809</v>
      </c>
      <c r="QD159" s="18">
        <v>335.81150510680675</v>
      </c>
      <c r="QE159" s="18">
        <v>335.40278199553489</v>
      </c>
      <c r="QF159" s="18">
        <v>332.86650019502639</v>
      </c>
      <c r="QG159" s="18">
        <v>325.95618157780171</v>
      </c>
      <c r="QH159" s="18">
        <v>324.67904677045345</v>
      </c>
      <c r="QI159" s="18">
        <v>324.66505624830722</v>
      </c>
      <c r="QJ159" s="18">
        <v>330.14434431457516</v>
      </c>
      <c r="QK159" s="18">
        <v>327.03045381402973</v>
      </c>
      <c r="QL159" s="18">
        <v>328.34356424975391</v>
      </c>
      <c r="QM159" s="18">
        <v>322.20872028863431</v>
      </c>
      <c r="QN159" s="18">
        <v>324.30030334949492</v>
      </c>
      <c r="QO159" s="18">
        <v>328.25062720978264</v>
      </c>
      <c r="QP159" s="18">
        <v>314.27109761667248</v>
      </c>
      <c r="QQ159" s="18">
        <v>312.84806164979938</v>
      </c>
      <c r="QR159" s="18">
        <v>311.0452829389572</v>
      </c>
      <c r="QS159" s="18">
        <v>310.16188139772419</v>
      </c>
      <c r="QT159" s="18">
        <v>308.73884543085097</v>
      </c>
      <c r="QU159" s="18">
        <v>308.53498353672029</v>
      </c>
      <c r="QV159" s="18">
        <v>307.36177832245824</v>
      </c>
      <c r="QW159" s="18">
        <v>313.14386126089096</v>
      </c>
      <c r="QX159" s="18">
        <v>316.02291085398201</v>
      </c>
      <c r="QY159" s="18">
        <v>313.68449500954148</v>
      </c>
      <c r="QZ159" s="18">
        <v>319.18277021300793</v>
      </c>
      <c r="RA159" s="18">
        <v>327.63104694330696</v>
      </c>
      <c r="RB159" s="18">
        <v>336.01636632394792</v>
      </c>
      <c r="RC159" s="18">
        <v>335.62163373482224</v>
      </c>
      <c r="RD159" s="18">
        <v>336.55600074958801</v>
      </c>
      <c r="RE159" s="18">
        <v>338.85244502758979</v>
      </c>
      <c r="RF159" s="18">
        <v>336.79184098005294</v>
      </c>
      <c r="RG159" s="18">
        <v>331.09869778954982</v>
      </c>
      <c r="RH159" s="18">
        <v>325.24866088640687</v>
      </c>
      <c r="RI159" s="18">
        <v>325.25565614748001</v>
      </c>
      <c r="RJ159" s="18">
        <v>326.24598525083064</v>
      </c>
      <c r="RK159" s="18">
        <v>327.32325545609001</v>
      </c>
      <c r="RL159" s="18">
        <v>324.26432772111889</v>
      </c>
      <c r="RM159" s="18">
        <v>320.67575879061218</v>
      </c>
      <c r="RN159" s="18">
        <v>322.97320239162445</v>
      </c>
      <c r="RO159" s="18">
        <v>330.42515408051014</v>
      </c>
      <c r="RP159" s="18">
        <v>329.34888319826126</v>
      </c>
      <c r="RQ159" s="18">
        <v>328.86521086120609</v>
      </c>
      <c r="RR159" s="18">
        <v>329.01610863578316</v>
      </c>
      <c r="RS159" s="18">
        <v>322.47953682446479</v>
      </c>
      <c r="RT159" s="18">
        <v>321.410261203289</v>
      </c>
      <c r="RU159" s="18">
        <v>313.76144288134572</v>
      </c>
      <c r="RV159" s="18">
        <v>305.13628597819809</v>
      </c>
      <c r="RW159" s="18">
        <v>302.92378483307363</v>
      </c>
      <c r="RX159" s="18">
        <v>301.06004741859437</v>
      </c>
      <c r="RY159" s="18">
        <v>304.18493047225479</v>
      </c>
      <c r="RZ159" s="18">
        <v>302.77288705849651</v>
      </c>
      <c r="SA159" s="18">
        <v>298.77759366273881</v>
      </c>
      <c r="SB159" s="18">
        <v>292.56480250680443</v>
      </c>
      <c r="SC159" s="18">
        <v>296.21832743299007</v>
      </c>
      <c r="SD159" s="18">
        <v>297.46648187303543</v>
      </c>
      <c r="SE159" s="18">
        <v>297.01478787231446</v>
      </c>
      <c r="SF159" s="18">
        <v>298.00311832964417</v>
      </c>
      <c r="SG159" s="18">
        <v>314.12519645714764</v>
      </c>
      <c r="SH159" s="18">
        <v>315.72910988891124</v>
      </c>
      <c r="SI159" s="18">
        <v>317.69677689647671</v>
      </c>
      <c r="SJ159" s="18">
        <v>319.5715068640709</v>
      </c>
      <c r="SK159" s="18">
        <v>318.25339981329438</v>
      </c>
      <c r="SL159" s="18">
        <v>317.61083511757852</v>
      </c>
      <c r="SM159" s="18">
        <v>317.4219630686045</v>
      </c>
      <c r="SN159" s="18">
        <v>314.62185999333855</v>
      </c>
      <c r="SO159" s="18">
        <v>315.97694199550148</v>
      </c>
      <c r="SP159" s="5">
        <v>317.79970716655254</v>
      </c>
      <c r="SQ159" s="5">
        <v>319.09083249604703</v>
      </c>
      <c r="SR159" s="5">
        <v>308.00434301817421</v>
      </c>
      <c r="SS159" s="5">
        <v>314.90966502034661</v>
      </c>
      <c r="ST159" s="5">
        <v>308.21300000000002</v>
      </c>
      <c r="SU159" s="5">
        <v>315.12299999999999</v>
      </c>
    </row>
    <row r="160" spans="1:516" x14ac:dyDescent="0.25">
      <c r="A160" s="5" t="s">
        <v>372</v>
      </c>
      <c r="B160" s="5" t="str">
        <f ca="1">_xlfn.XLOOKUP(A160,bonds[worksheet get],bonds[unique lookup],"-")</f>
        <v>VW 3 7/8 PERP nc-27</v>
      </c>
      <c r="C160" s="5" t="str">
        <f ca="1">_xlfn.XLOOKUP(A160,bonds[worksheet get],bonds[ID_ISIN],"-")</f>
        <v>XS1629774230</v>
      </c>
      <c r="D160" s="18">
        <f ca="1">_xll.BDH(A160,"blp_i_sprd_mid","-2AY",,"Dates=H","Fill=C","Sort=R","Dir=H","factor="&amp;_xlfn.XLOOKUP(A160,bonds[worksheet get],bonds[yas/blp factor]),"cols=510;rows=1")</f>
        <v>402.78571444445845</v>
      </c>
      <c r="E160" s="18">
        <v>403.6090536125302</v>
      </c>
      <c r="F160" s="18">
        <v>407.62083366084096</v>
      </c>
      <c r="G160" s="18">
        <v>409.36843099695443</v>
      </c>
      <c r="H160" s="18">
        <v>410.01091532349585</v>
      </c>
      <c r="I160" s="18">
        <v>417.69874488556383</v>
      </c>
      <c r="J160" s="18">
        <v>422.98350321072337</v>
      </c>
      <c r="K160" s="18">
        <v>422.05624744862314</v>
      </c>
      <c r="L160" s="18">
        <v>420.82423629057405</v>
      </c>
      <c r="M160" s="18">
        <v>415.96413712370395</v>
      </c>
      <c r="N160" s="18">
        <v>411.92637792688606</v>
      </c>
      <c r="O160" s="18">
        <v>419.75109761762621</v>
      </c>
      <c r="P160" s="18">
        <v>408.77390817534922</v>
      </c>
      <c r="Q160" s="18">
        <v>406.24693638402221</v>
      </c>
      <c r="R160" s="18">
        <v>394.04173257577418</v>
      </c>
      <c r="S160" s="18">
        <v>383.51518144029376</v>
      </c>
      <c r="T160" s="18">
        <v>401.60166479134557</v>
      </c>
      <c r="U160" s="18">
        <v>397.07429856497049</v>
      </c>
      <c r="V160" s="18">
        <v>403.87484028571845</v>
      </c>
      <c r="W160" s="18">
        <v>373.68207373034954</v>
      </c>
      <c r="X160" s="18">
        <v>350.22889781653879</v>
      </c>
      <c r="Y160" s="18">
        <v>331.7866999705434</v>
      </c>
      <c r="Z160" s="18">
        <v>345.39078100609782</v>
      </c>
      <c r="AA160" s="18">
        <v>386.40286371666195</v>
      </c>
      <c r="AB160" s="18">
        <v>401.54970649433136</v>
      </c>
      <c r="AC160" s="18">
        <v>426.41474920970199</v>
      </c>
      <c r="AD160" s="18">
        <v>433.10138235622645</v>
      </c>
      <c r="AE160" s="18">
        <v>433.55102146500349</v>
      </c>
      <c r="AF160" s="18">
        <v>424.70811899238822</v>
      </c>
      <c r="AG160" s="18">
        <v>423.17934602254627</v>
      </c>
      <c r="AH160" s="18">
        <v>438.1413371666074</v>
      </c>
      <c r="AI160" s="18">
        <v>451.96823936051135</v>
      </c>
      <c r="AJ160" s="18">
        <v>452.72263386523724</v>
      </c>
      <c r="AK160" s="18">
        <v>452.11711986541752</v>
      </c>
      <c r="AL160" s="18">
        <v>457.50679398262503</v>
      </c>
      <c r="AM160" s="18">
        <v>467.2209971282482</v>
      </c>
      <c r="AN160" s="18">
        <v>490.68616341829301</v>
      </c>
      <c r="AO160" s="18">
        <v>503.81062940448521</v>
      </c>
      <c r="AP160" s="18">
        <v>503.34100633531807</v>
      </c>
      <c r="AQ160" s="18">
        <v>495.99790008997917</v>
      </c>
      <c r="AR160" s="18">
        <v>493.58683526891468</v>
      </c>
      <c r="AS160" s="18">
        <v>495.90797226822377</v>
      </c>
      <c r="AT160" s="18">
        <v>503.51686518675086</v>
      </c>
      <c r="AU160" s="18">
        <v>507.48168292814495</v>
      </c>
      <c r="AV160" s="18">
        <v>510.19750314515829</v>
      </c>
      <c r="AW160" s="18">
        <v>516.80619884616135</v>
      </c>
      <c r="AX160" s="18">
        <v>520.2444392312766</v>
      </c>
      <c r="AY160" s="18">
        <v>492.110020596087</v>
      </c>
      <c r="AZ160" s="18">
        <v>478.29311038237813</v>
      </c>
      <c r="BA160" s="18">
        <v>464.36428999048474</v>
      </c>
      <c r="BB160" s="18">
        <v>455.54836586439609</v>
      </c>
      <c r="BC160" s="18">
        <v>476.64643204623462</v>
      </c>
      <c r="BD160" s="18">
        <v>484.09645247966051</v>
      </c>
      <c r="BE160" s="18">
        <v>522.90830115127562</v>
      </c>
      <c r="BF160" s="18">
        <v>529.18326471376417</v>
      </c>
      <c r="BG160" s="18">
        <v>515.05960070806736</v>
      </c>
      <c r="BH160" s="18">
        <v>503.41095019668342</v>
      </c>
      <c r="BI160" s="18">
        <v>496.87019996100662</v>
      </c>
      <c r="BJ160" s="18">
        <v>472.72857661175726</v>
      </c>
      <c r="BK160" s="18">
        <v>462.4298426247239</v>
      </c>
      <c r="BL160" s="18">
        <v>513.40193119370929</v>
      </c>
      <c r="BM160" s="18">
        <v>579.71470695614812</v>
      </c>
      <c r="BN160" s="18">
        <v>605.11332141393427</v>
      </c>
      <c r="BO160" s="18">
        <v>667.67111101907494</v>
      </c>
      <c r="BP160" s="18">
        <v>670.52382136476047</v>
      </c>
      <c r="BQ160" s="18">
        <v>654.87737957733873</v>
      </c>
      <c r="BR160" s="18">
        <v>638.85923612666124</v>
      </c>
      <c r="BS160" s="18">
        <v>630.31409466385844</v>
      </c>
      <c r="BT160" s="18">
        <v>617.71121004384759</v>
      </c>
      <c r="BU160" s="18">
        <v>573.14398077988631</v>
      </c>
      <c r="BV160" s="18">
        <v>534.11730453407768</v>
      </c>
      <c r="BW160" s="18">
        <v>531.09672892111541</v>
      </c>
      <c r="BX160" s="18">
        <v>635.50392917716499</v>
      </c>
      <c r="BY160" s="18">
        <v>687.99180114173885</v>
      </c>
      <c r="BZ160" s="18">
        <v>647.76608727252483</v>
      </c>
      <c r="CA160" s="18">
        <v>732.18932713848358</v>
      </c>
      <c r="CB160" s="18">
        <v>744.10476352107526</v>
      </c>
      <c r="CC160" s="18">
        <v>672.04959674054385</v>
      </c>
      <c r="CD160" s="18">
        <v>575.76787477910523</v>
      </c>
      <c r="CE160" s="18">
        <v>486.73833204323057</v>
      </c>
      <c r="CF160" s="18">
        <v>478.26513283783197</v>
      </c>
      <c r="CG160" s="18">
        <v>401.67560544478891</v>
      </c>
      <c r="CH160" s="18">
        <v>394.89205009037255</v>
      </c>
      <c r="CI160" s="18">
        <v>410.4315776897073</v>
      </c>
      <c r="CJ160" s="18">
        <v>356.3529824780822</v>
      </c>
      <c r="CK160" s="18">
        <v>320.92941429060699</v>
      </c>
      <c r="CL160" s="18">
        <v>302.8529229197502</v>
      </c>
      <c r="CM160" s="18">
        <v>311.77676043194532</v>
      </c>
      <c r="CN160" s="18">
        <v>342.42116449213029</v>
      </c>
      <c r="CO160" s="18">
        <v>346.45592609488961</v>
      </c>
      <c r="CP160" s="18">
        <v>320.93840707278252</v>
      </c>
      <c r="CQ160" s="18">
        <v>300.35492787098883</v>
      </c>
      <c r="CR160" s="18">
        <v>295.8155712683797</v>
      </c>
      <c r="CS160" s="18">
        <v>289.10395817136765</v>
      </c>
      <c r="CT160" s="18">
        <v>266.73191451466084</v>
      </c>
      <c r="CU160" s="18">
        <v>266.86580704927445</v>
      </c>
      <c r="CV160" s="18">
        <v>267.08263301950694</v>
      </c>
      <c r="CW160" s="18">
        <v>268.11780216771365</v>
      </c>
      <c r="CX160" s="18">
        <v>266.41916553455587</v>
      </c>
      <c r="CY160" s="18">
        <v>266.78986799979214</v>
      </c>
      <c r="CZ160" s="18">
        <v>266.62799792063237</v>
      </c>
      <c r="DA160" s="18">
        <v>265.0312794854641</v>
      </c>
      <c r="DB160" s="18">
        <v>270.74169616693257</v>
      </c>
      <c r="DC160" s="18">
        <v>272.25548116648196</v>
      </c>
      <c r="DD160" s="18">
        <v>267.74310291039944</v>
      </c>
      <c r="DE160" s="18">
        <v>262.65618579310183</v>
      </c>
      <c r="DF160" s="18">
        <v>266.21033314847944</v>
      </c>
      <c r="DG160" s="18">
        <v>274.97130138349536</v>
      </c>
      <c r="DH160" s="18">
        <v>282.62615741091969</v>
      </c>
      <c r="DI160" s="18">
        <v>282.34937955951693</v>
      </c>
      <c r="DJ160" s="18">
        <v>279.46169728314874</v>
      </c>
      <c r="DK160" s="18">
        <v>273.82921804720161</v>
      </c>
      <c r="DL160" s="18">
        <v>276.40115374940632</v>
      </c>
      <c r="DM160" s="18">
        <v>281.30321923309566</v>
      </c>
      <c r="DN160" s="18">
        <v>269.06404269218444</v>
      </c>
      <c r="DO160" s="18">
        <v>265.15817763394114</v>
      </c>
      <c r="DP160" s="18">
        <v>258.23973054689168</v>
      </c>
      <c r="DQ160" s="18">
        <v>258.38261586368083</v>
      </c>
      <c r="DR160" s="18">
        <v>255.46196005266904</v>
      </c>
      <c r="DS160" s="18">
        <v>258.48053726959228</v>
      </c>
      <c r="DT160" s="18">
        <v>264.60062513905763</v>
      </c>
      <c r="DU160" s="18">
        <v>268.41955996960399</v>
      </c>
      <c r="DV160" s="18">
        <v>265.8016611585021</v>
      </c>
      <c r="DW160" s="18">
        <v>264.63459787172076</v>
      </c>
      <c r="DX160" s="18">
        <v>268.21372517758607</v>
      </c>
      <c r="DY160" s="18">
        <v>269.37079648417233</v>
      </c>
      <c r="DZ160" s="18">
        <v>276.24427966034415</v>
      </c>
      <c r="EA160" s="18">
        <v>275.39695973980429</v>
      </c>
      <c r="EB160" s="18">
        <v>270.70872263228893</v>
      </c>
      <c r="EC160" s="18">
        <v>265.64178947538142</v>
      </c>
      <c r="ED160" s="18">
        <v>257.44536812138557</v>
      </c>
      <c r="EE160" s="18">
        <v>254.65760564696788</v>
      </c>
      <c r="EF160" s="18">
        <v>254.07007721149921</v>
      </c>
      <c r="EG160" s="18">
        <v>258.05687730932237</v>
      </c>
      <c r="EH160" s="18">
        <v>258.2257417746186</v>
      </c>
      <c r="EI160" s="18">
        <v>257.87802086383101</v>
      </c>
      <c r="EJ160" s="18">
        <v>258.58545306164029</v>
      </c>
      <c r="EK160" s="18">
        <v>257.94796472519636</v>
      </c>
      <c r="EL160" s="18">
        <v>259.37182190299035</v>
      </c>
      <c r="EM160" s="18">
        <v>262.41437987238169</v>
      </c>
      <c r="EN160" s="18">
        <v>261.59703589242696</v>
      </c>
      <c r="EO160" s="18">
        <v>262.37441195160147</v>
      </c>
      <c r="EP160" s="18">
        <v>263.19475352561477</v>
      </c>
      <c r="EQ160" s="18">
        <v>265.29107097053532</v>
      </c>
      <c r="ER160" s="18">
        <v>261.36322355586287</v>
      </c>
      <c r="ES160" s="18">
        <v>263.61241829776765</v>
      </c>
      <c r="ET160" s="18">
        <v>270.03426396912334</v>
      </c>
      <c r="EU160" s="18">
        <v>275.58380976945165</v>
      </c>
      <c r="EV160" s="18">
        <v>283.32459682655337</v>
      </c>
      <c r="EW160" s="18">
        <v>285.56080199420455</v>
      </c>
      <c r="EX160" s="18">
        <v>274.86838398748637</v>
      </c>
      <c r="EY160" s="18">
        <v>279.28184163963795</v>
      </c>
      <c r="EZ160" s="18">
        <v>278.83020413482188</v>
      </c>
      <c r="FA160" s="18">
        <v>276.66893881863359</v>
      </c>
      <c r="FB160" s="18">
        <v>276.82181611561771</v>
      </c>
      <c r="FC160" s="18">
        <v>280.1821190552115</v>
      </c>
      <c r="FD160" s="18">
        <v>292.87493149697781</v>
      </c>
      <c r="FE160" s="18">
        <v>296.80777490174768</v>
      </c>
      <c r="FF160" s="18">
        <v>297.414288099587</v>
      </c>
      <c r="FG160" s="18">
        <v>292.42729078423974</v>
      </c>
      <c r="FH160" s="18">
        <v>292.04160034871103</v>
      </c>
      <c r="FI160" s="18">
        <v>291.85075352698561</v>
      </c>
      <c r="FJ160" s="18">
        <v>293.903106259048</v>
      </c>
      <c r="FK160" s="18">
        <v>291.49903582412003</v>
      </c>
      <c r="FL160" s="18">
        <v>287.05560223138332</v>
      </c>
      <c r="FM160" s="18">
        <v>287.41931031048296</v>
      </c>
      <c r="FN160" s="18">
        <v>284.08798411345481</v>
      </c>
      <c r="FO160" s="18">
        <v>277.58820099657771</v>
      </c>
      <c r="FP160" s="18">
        <v>277.18752259075643</v>
      </c>
      <c r="FQ160" s="18">
        <v>271.59900806766751</v>
      </c>
      <c r="FR160" s="18">
        <v>286.54101525133848</v>
      </c>
      <c r="FS160" s="18">
        <v>300.15708666312696</v>
      </c>
      <c r="FT160" s="18">
        <v>301.5000088013411</v>
      </c>
      <c r="FU160" s="18">
        <v>297.87691678261757</v>
      </c>
      <c r="FV160" s="18">
        <v>293.28360348695514</v>
      </c>
      <c r="FW160" s="18">
        <v>288.74025009226796</v>
      </c>
      <c r="FX160" s="18">
        <v>293.34755216020346</v>
      </c>
      <c r="FY160" s="18">
        <v>299.04697766345737</v>
      </c>
      <c r="FZ160" s="18">
        <v>301.36411787068846</v>
      </c>
      <c r="GA160" s="18">
        <v>300.35392867296935</v>
      </c>
      <c r="GB160" s="18">
        <v>302.00060700911285</v>
      </c>
      <c r="GC160" s="18">
        <v>309.92025051170583</v>
      </c>
      <c r="GD160" s="18">
        <v>310.21501392745972</v>
      </c>
      <c r="GE160" s="18">
        <v>314.24677793616058</v>
      </c>
      <c r="GF160" s="18">
        <v>321.33309029048684</v>
      </c>
      <c r="GG160" s="18">
        <v>325.20897940814496</v>
      </c>
      <c r="GH160" s="18">
        <v>325.75853831887241</v>
      </c>
      <c r="GI160" s="18">
        <v>334.19376799952983</v>
      </c>
      <c r="GJ160" s="18">
        <v>338.32045582008362</v>
      </c>
      <c r="GK160" s="18">
        <v>339.66437715631724</v>
      </c>
      <c r="GL160" s="18">
        <v>331.00732551532985</v>
      </c>
      <c r="GM160" s="18">
        <v>330.08606494134665</v>
      </c>
      <c r="GN160" s="18">
        <v>332.12642729717493</v>
      </c>
      <c r="GO160" s="18">
        <v>324.6344405469298</v>
      </c>
      <c r="GP160" s="18">
        <v>317.89285150933267</v>
      </c>
      <c r="GQ160" s="18">
        <v>320.56870380556586</v>
      </c>
      <c r="GR160" s="18">
        <v>321.11026913213732</v>
      </c>
      <c r="GS160" s="18">
        <v>323.89103722041847</v>
      </c>
      <c r="GT160" s="18">
        <v>325.86345411092043</v>
      </c>
      <c r="GU160" s="18">
        <v>326.38903226917984</v>
      </c>
      <c r="GV160" s="18">
        <v>326.08927286332846</v>
      </c>
      <c r="GW160" s="18">
        <v>322.38824339908359</v>
      </c>
      <c r="GX160" s="18">
        <v>330.92039528763291</v>
      </c>
      <c r="GY160" s="18">
        <v>329.03291022878886</v>
      </c>
      <c r="GZ160" s="18">
        <v>321.20819053804877</v>
      </c>
      <c r="HA160" s="18">
        <v>316.6548451631665</v>
      </c>
      <c r="HB160" s="18">
        <v>310.69263058078292</v>
      </c>
      <c r="HC160" s="18">
        <v>316.78973689579959</v>
      </c>
      <c r="HD160" s="18">
        <v>345.50369038230184</v>
      </c>
      <c r="HE160" s="18">
        <v>342.80885332369803</v>
      </c>
      <c r="HF160" s="18">
        <v>339.37460973066089</v>
      </c>
      <c r="HG160" s="18">
        <v>337.53308778071403</v>
      </c>
      <c r="HH160" s="18">
        <v>331.75372643589969</v>
      </c>
      <c r="HI160" s="18">
        <v>343.27048280870912</v>
      </c>
      <c r="HJ160" s="18">
        <v>348.01367580729726</v>
      </c>
      <c r="HK160" s="18">
        <v>344.30065596681834</v>
      </c>
      <c r="HL160" s="18">
        <v>344.37559581828117</v>
      </c>
      <c r="HM160" s="18">
        <v>347.21631578773258</v>
      </c>
      <c r="HN160" s="18">
        <v>351.08920731133219</v>
      </c>
      <c r="HO160" s="18">
        <v>345.92834954059128</v>
      </c>
      <c r="HP160" s="18">
        <v>341.59482773000002</v>
      </c>
      <c r="HQ160" s="18">
        <v>341.28507634395362</v>
      </c>
      <c r="HR160" s="18">
        <v>337.0175016026497</v>
      </c>
      <c r="HS160" s="18">
        <v>344.53546750140191</v>
      </c>
      <c r="HT160" s="18">
        <v>356.8216063492298</v>
      </c>
      <c r="HU160" s="18">
        <v>360.5526117540598</v>
      </c>
      <c r="HV160" s="18">
        <v>374.81416508644821</v>
      </c>
      <c r="HW160" s="18">
        <v>375.76540160101655</v>
      </c>
      <c r="HX160" s="18">
        <v>357.9467033191919</v>
      </c>
      <c r="HY160" s="18">
        <v>346.54685311466454</v>
      </c>
      <c r="HZ160" s="18">
        <v>338.23452479040623</v>
      </c>
      <c r="IA160" s="18">
        <v>340.94135222524403</v>
      </c>
      <c r="IB160" s="18">
        <v>341.33203865087035</v>
      </c>
      <c r="IC160" s="18">
        <v>350.64556339067224</v>
      </c>
      <c r="ID160" s="18">
        <v>354.72828649836777</v>
      </c>
      <c r="IE160" s="18">
        <v>366.58177260375021</v>
      </c>
      <c r="IF160" s="18">
        <v>351.94951680612564</v>
      </c>
      <c r="IG160" s="18">
        <v>336.35403411769869</v>
      </c>
      <c r="IH160" s="18">
        <v>333.51131575220825</v>
      </c>
      <c r="II160" s="18">
        <v>331.42099349540473</v>
      </c>
      <c r="IJ160" s="18">
        <v>318.83809283578393</v>
      </c>
      <c r="IK160" s="18">
        <v>316.87566792547705</v>
      </c>
      <c r="IL160" s="18">
        <v>313.18862723350526</v>
      </c>
      <c r="IM160" s="18">
        <v>332.42518750500682</v>
      </c>
      <c r="IN160" s="18">
        <v>340.48172113627197</v>
      </c>
      <c r="IO160" s="18">
        <v>344.89617798644304</v>
      </c>
      <c r="IP160" s="18">
        <v>342.53107627427579</v>
      </c>
      <c r="IQ160" s="18">
        <v>344.48251000636816</v>
      </c>
      <c r="IR160" s="18">
        <v>333.94596689069272</v>
      </c>
      <c r="IS160" s="18">
        <v>324.37364986383915</v>
      </c>
      <c r="IT160" s="18">
        <v>325.42380698233842</v>
      </c>
      <c r="IU160" s="18">
        <v>325.36985028928518</v>
      </c>
      <c r="IV160" s="18">
        <v>328.73115242689846</v>
      </c>
      <c r="IW160" s="18">
        <v>340.63060164117815</v>
      </c>
      <c r="IX160" s="18">
        <v>346.22111456030609</v>
      </c>
      <c r="IY160" s="18">
        <v>340.82844284904002</v>
      </c>
      <c r="IZ160" s="18">
        <v>331.74972964382175</v>
      </c>
      <c r="JA160" s="18">
        <v>332.30428454464675</v>
      </c>
      <c r="JB160" s="18">
        <v>340.90837869060039</v>
      </c>
      <c r="JC160" s="18">
        <v>340.64059362137317</v>
      </c>
      <c r="JD160" s="18">
        <v>339.67536833453175</v>
      </c>
      <c r="JE160" s="18">
        <v>356.3399929038286</v>
      </c>
      <c r="JF160" s="18">
        <v>363.42730445617434</v>
      </c>
      <c r="JG160" s="18">
        <v>365.14192825764417</v>
      </c>
      <c r="JH160" s="18">
        <v>363.43329964429142</v>
      </c>
      <c r="JI160" s="18">
        <v>356.76465206211805</v>
      </c>
      <c r="JJ160" s="18">
        <v>348.06863169836998</v>
      </c>
      <c r="JK160" s="18">
        <v>338.44935236459969</v>
      </c>
      <c r="JL160" s="18">
        <v>339.1497901762724</v>
      </c>
      <c r="JM160" s="18">
        <v>357.57799924999478</v>
      </c>
      <c r="JN160" s="18">
        <v>382.17026090604065</v>
      </c>
      <c r="JO160" s="18">
        <v>384.79415490525963</v>
      </c>
      <c r="JP160" s="18">
        <v>385.96621418213846</v>
      </c>
      <c r="JQ160" s="18">
        <v>389.28355160689352</v>
      </c>
      <c r="JR160" s="18">
        <v>378.25640226364135</v>
      </c>
      <c r="JS160" s="18">
        <v>384.82612924188373</v>
      </c>
      <c r="JT160" s="18">
        <v>392.53194436830279</v>
      </c>
      <c r="JU160" s="18">
        <v>392.01136220014098</v>
      </c>
      <c r="JV160" s="18">
        <v>398.41022631704811</v>
      </c>
      <c r="JW160" s="18">
        <v>405.86524274057149</v>
      </c>
      <c r="JX160" s="18">
        <v>419.52627806323767</v>
      </c>
      <c r="JY160" s="18">
        <v>417.30506086587906</v>
      </c>
      <c r="JZ160" s="18">
        <v>412.10223677831885</v>
      </c>
      <c r="KA160" s="18">
        <v>414.25650770837069</v>
      </c>
      <c r="KB160" s="18">
        <v>411.54068749135729</v>
      </c>
      <c r="KC160" s="18">
        <v>413.65598969864845</v>
      </c>
      <c r="KD160" s="18">
        <v>412.62681573855878</v>
      </c>
      <c r="KE160" s="18">
        <v>413.50011480760571</v>
      </c>
      <c r="KF160" s="18">
        <v>399.79611397010092</v>
      </c>
      <c r="KG160" s="18">
        <v>389.64226369589568</v>
      </c>
      <c r="KH160" s="18">
        <v>382.03736756944653</v>
      </c>
      <c r="KI160" s="18">
        <v>381.71862340122459</v>
      </c>
      <c r="KJ160" s="18">
        <v>381.03017596578599</v>
      </c>
      <c r="KK160" s="18">
        <v>390.5255547451377</v>
      </c>
      <c r="KL160" s="18">
        <v>393.14645115029811</v>
      </c>
      <c r="KM160" s="18">
        <v>395.37965872389077</v>
      </c>
      <c r="KN160" s="18">
        <v>390.18282982444759</v>
      </c>
      <c r="KO160" s="18">
        <v>396.66162978291516</v>
      </c>
      <c r="KP160" s="18">
        <v>393.07251049685476</v>
      </c>
      <c r="KQ160" s="18">
        <v>381.38289286667111</v>
      </c>
      <c r="KR160" s="18">
        <v>367.13932509863378</v>
      </c>
      <c r="KS160" s="18">
        <v>366.49484237605333</v>
      </c>
      <c r="KT160" s="18">
        <v>368.7070667912364</v>
      </c>
      <c r="KU160" s="18">
        <v>381.47781667852399</v>
      </c>
      <c r="KV160" s="18">
        <v>383.43924239081144</v>
      </c>
      <c r="KW160" s="18">
        <v>385.24879000413415</v>
      </c>
      <c r="KX160" s="18">
        <v>381.40187762904168</v>
      </c>
      <c r="KY160" s="18">
        <v>377.79077598655221</v>
      </c>
      <c r="KZ160" s="18">
        <v>381.05815351033209</v>
      </c>
      <c r="LA160" s="18">
        <v>382.14428175753358</v>
      </c>
      <c r="LB160" s="18">
        <v>378.00160676866773</v>
      </c>
      <c r="LC160" s="18">
        <v>377.21124113523962</v>
      </c>
      <c r="LD160" s="18">
        <v>381.12709817367789</v>
      </c>
      <c r="LE160" s="18">
        <v>388.03255568647381</v>
      </c>
      <c r="LF160" s="18">
        <v>403.22036558294292</v>
      </c>
      <c r="LG160" s="18">
        <v>411.77449982792143</v>
      </c>
      <c r="LH160" s="18">
        <v>414.46434089642764</v>
      </c>
      <c r="LI160" s="18">
        <v>414.40638741129635</v>
      </c>
      <c r="LJ160" s="18">
        <v>404.6612091270685</v>
      </c>
      <c r="LK160" s="18">
        <v>402.72876015734676</v>
      </c>
      <c r="LL160" s="18">
        <v>398.85187184166909</v>
      </c>
      <c r="LM160" s="18">
        <v>402.6518219098449</v>
      </c>
      <c r="LN160" s="18">
        <v>401.54970649433136</v>
      </c>
      <c r="LO160" s="18">
        <v>417.00630065804722</v>
      </c>
      <c r="LP160" s="18">
        <v>422.6587638543844</v>
      </c>
      <c r="LQ160" s="18">
        <v>425.43353675454853</v>
      </c>
      <c r="LR160" s="18">
        <v>421.44873505276439</v>
      </c>
      <c r="LS160" s="18">
        <v>429.7740529512763</v>
      </c>
      <c r="LT160" s="18">
        <v>423.07742782455682</v>
      </c>
      <c r="LU160" s="18">
        <v>418.49310731106999</v>
      </c>
      <c r="LV160" s="18">
        <v>407.68178474003076</v>
      </c>
      <c r="LW160" s="18">
        <v>393.51715361553431</v>
      </c>
      <c r="LX160" s="18">
        <v>400.20178836601974</v>
      </c>
      <c r="LY160" s="18">
        <v>403.16341129583122</v>
      </c>
      <c r="LZ160" s="18">
        <v>395.51455045652386</v>
      </c>
      <c r="MA160" s="18">
        <v>409.16159700691702</v>
      </c>
      <c r="MB160" s="18">
        <v>419.19054752868414</v>
      </c>
      <c r="MC160" s="18">
        <v>433.5909893857837</v>
      </c>
      <c r="MD160" s="18">
        <v>437.92351199835537</v>
      </c>
      <c r="ME160" s="18">
        <v>431.22788606965543</v>
      </c>
      <c r="MF160" s="18">
        <v>419.02268226140734</v>
      </c>
      <c r="MG160" s="18">
        <v>411.33285430330039</v>
      </c>
      <c r="MH160" s="18">
        <v>413.40119420367478</v>
      </c>
      <c r="MI160" s="18">
        <v>412.83364972859624</v>
      </c>
      <c r="MJ160" s="18">
        <v>408.69097473973034</v>
      </c>
      <c r="MK160" s="18">
        <v>411.60663456064464</v>
      </c>
      <c r="ML160" s="18">
        <v>425.71630979406831</v>
      </c>
      <c r="MM160" s="18">
        <v>437.89753284984829</v>
      </c>
      <c r="MN160" s="18">
        <v>448.56597010409831</v>
      </c>
      <c r="MO160" s="18">
        <v>444.52721170926094</v>
      </c>
      <c r="MP160" s="18">
        <v>438.48106449323893</v>
      </c>
      <c r="MQ160" s="18">
        <v>433.01445212852957</v>
      </c>
      <c r="MR160" s="18">
        <v>437.04521693921089</v>
      </c>
      <c r="MS160" s="18">
        <v>440.46647095799443</v>
      </c>
      <c r="MT160" s="18">
        <v>432.40194374257328</v>
      </c>
      <c r="MU160" s="18">
        <v>428.82981082284448</v>
      </c>
      <c r="MV160" s="18">
        <v>438.03841977059841</v>
      </c>
      <c r="MW160" s="18">
        <v>461.20082906073333</v>
      </c>
      <c r="MX160" s="18">
        <v>467.29893457376954</v>
      </c>
      <c r="MY160" s="18">
        <v>449.58215448993445</v>
      </c>
      <c r="MZ160" s="18">
        <v>430.17972734719513</v>
      </c>
      <c r="NA160" s="18">
        <v>429.3094258722067</v>
      </c>
      <c r="NB160" s="18">
        <v>435.32160035556552</v>
      </c>
      <c r="NC160" s="18">
        <v>433.57200462341308</v>
      </c>
      <c r="ND160" s="18">
        <v>433.43211690068244</v>
      </c>
      <c r="NE160" s="18">
        <v>444.92988851112125</v>
      </c>
      <c r="NF160" s="18">
        <v>442.90451412558554</v>
      </c>
      <c r="NG160" s="18">
        <v>436.46468288987876</v>
      </c>
      <c r="NH160" s="18">
        <v>433.52104552441835</v>
      </c>
      <c r="NI160" s="18">
        <v>438.84976856243611</v>
      </c>
      <c r="NJ160" s="18">
        <v>435.10677278137211</v>
      </c>
      <c r="NK160" s="18">
        <v>430.39255652534962</v>
      </c>
      <c r="NL160" s="18">
        <v>421.92435331004856</v>
      </c>
      <c r="NM160" s="18">
        <v>428.48109071403741</v>
      </c>
      <c r="NN160" s="18">
        <v>448.41009521305557</v>
      </c>
      <c r="NO160" s="18">
        <v>442.89052535331246</v>
      </c>
      <c r="NP160" s="18">
        <v>460.67724929851295</v>
      </c>
      <c r="NQ160" s="18">
        <v>461.98919629812241</v>
      </c>
      <c r="NR160" s="18">
        <v>451.56556255865098</v>
      </c>
      <c r="NS160" s="18">
        <v>458.19624061608317</v>
      </c>
      <c r="NT160" s="18">
        <v>454.98581737941504</v>
      </c>
      <c r="NU160" s="18">
        <v>479.36125306522842</v>
      </c>
      <c r="NV160" s="18">
        <v>492.20194681388136</v>
      </c>
      <c r="NW160" s="18">
        <v>496.14877899092437</v>
      </c>
      <c r="NX160" s="18">
        <v>497.28286874306201</v>
      </c>
      <c r="NY160" s="18">
        <v>483.14321756905321</v>
      </c>
      <c r="NZ160" s="18">
        <v>469.27434905833007</v>
      </c>
      <c r="OA160" s="18">
        <v>468.94261531585454</v>
      </c>
      <c r="OB160" s="18">
        <v>467.51376214796306</v>
      </c>
      <c r="OC160" s="18">
        <v>464.73099566364289</v>
      </c>
      <c r="OD160" s="18">
        <v>463.93263644605878</v>
      </c>
      <c r="OE160" s="18">
        <v>459.22741297221182</v>
      </c>
      <c r="OF160" s="18">
        <v>453.67287118178604</v>
      </c>
      <c r="OG160" s="18">
        <v>451.68946311306956</v>
      </c>
      <c r="OH160" s="18">
        <v>445.70526617425679</v>
      </c>
      <c r="OI160" s="18">
        <v>444.39231997662785</v>
      </c>
      <c r="OJ160" s="18">
        <v>442.99344274932145</v>
      </c>
      <c r="OK160" s="18">
        <v>455.8411308841109</v>
      </c>
      <c r="OL160" s="18">
        <v>472.03613238424066</v>
      </c>
      <c r="OM160" s="18">
        <v>476.61445770961046</v>
      </c>
      <c r="ON160" s="18">
        <v>473.07130153244736</v>
      </c>
      <c r="OO160" s="18">
        <v>473.32010183930396</v>
      </c>
      <c r="OP160" s="18">
        <v>465.20261712884906</v>
      </c>
      <c r="OQ160" s="18">
        <v>457.60771298259499</v>
      </c>
      <c r="OR160" s="18">
        <v>444.04160147178175</v>
      </c>
      <c r="OS160" s="18">
        <v>454.71103792405131</v>
      </c>
      <c r="OT160" s="18">
        <v>447.05518269860744</v>
      </c>
      <c r="OU160" s="18">
        <v>440.18969310659173</v>
      </c>
      <c r="OV160" s="18">
        <v>432.28203998023275</v>
      </c>
      <c r="OW160" s="18">
        <v>427.40295605099197</v>
      </c>
      <c r="OX160" s="18">
        <v>431.89035435658695</v>
      </c>
      <c r="OY160" s="18">
        <v>430.36258058476449</v>
      </c>
      <c r="OZ160" s="18">
        <v>429.33440582269429</v>
      </c>
      <c r="PA160" s="18">
        <v>439.27143012666704</v>
      </c>
      <c r="PB160" s="18">
        <v>420.41656349861626</v>
      </c>
      <c r="PC160" s="18">
        <v>413.38220944130421</v>
      </c>
      <c r="PD160" s="18">
        <v>410.91219193708901</v>
      </c>
      <c r="PE160" s="18">
        <v>399.45738584148887</v>
      </c>
      <c r="PF160" s="18">
        <v>394.62226662510636</v>
      </c>
      <c r="PG160" s="18">
        <v>393.06451691269876</v>
      </c>
      <c r="PH160" s="18">
        <v>371.91149483978745</v>
      </c>
      <c r="PI160" s="18">
        <v>358.65713311105964</v>
      </c>
      <c r="PJ160" s="18">
        <v>362.11835505062339</v>
      </c>
      <c r="PK160" s="18">
        <v>368.69807400906086</v>
      </c>
      <c r="PL160" s="18">
        <v>369.12373236536979</v>
      </c>
      <c r="PM160" s="18">
        <v>368.11753995972873</v>
      </c>
      <c r="PN160" s="18">
        <v>372.00741784965993</v>
      </c>
      <c r="PO160" s="18">
        <v>383.11849982655048</v>
      </c>
      <c r="PP160" s="18">
        <v>383.49419828188422</v>
      </c>
      <c r="PQ160" s="18">
        <v>403.00553800874951</v>
      </c>
      <c r="PR160" s="18">
        <v>417.40098387575148</v>
      </c>
      <c r="PS160" s="18">
        <v>406.41380245327952</v>
      </c>
      <c r="PT160" s="18">
        <v>404.41440721625088</v>
      </c>
      <c r="PU160" s="18">
        <v>395.38265631794928</v>
      </c>
      <c r="PV160" s="18">
        <v>390.74437911140916</v>
      </c>
      <c r="PW160" s="18">
        <v>393.25336533838509</v>
      </c>
      <c r="PX160" s="18">
        <v>387.80773613208532</v>
      </c>
      <c r="PY160" s="18">
        <v>383.80295046991108</v>
      </c>
      <c r="PZ160" s="18">
        <v>385.0049856873751</v>
      </c>
      <c r="QA160" s="18">
        <v>378.07454822409153</v>
      </c>
      <c r="QB160" s="18">
        <v>376.36392121469976</v>
      </c>
      <c r="QC160" s="18">
        <v>374.94805762106182</v>
      </c>
      <c r="QD160" s="18">
        <v>363.68209995114802</v>
      </c>
      <c r="QE160" s="18">
        <v>364.29460833710431</v>
      </c>
      <c r="QF160" s="18">
        <v>360.44769596201184</v>
      </c>
      <c r="QG160" s="18">
        <v>353.05962580579524</v>
      </c>
      <c r="QH160" s="18">
        <v>350.6195842421651</v>
      </c>
      <c r="QI160" s="18">
        <v>350.2079146581292</v>
      </c>
      <c r="QJ160" s="18">
        <v>354.24367545890811</v>
      </c>
      <c r="QK160" s="18">
        <v>349.43853218311068</v>
      </c>
      <c r="QL160" s="18">
        <v>351.62078065770868</v>
      </c>
      <c r="QM160" s="18">
        <v>344.62639452117685</v>
      </c>
      <c r="QN160" s="18">
        <v>345.03506651115418</v>
      </c>
      <c r="QO160" s="18">
        <v>346.87658846110105</v>
      </c>
      <c r="QP160" s="18">
        <v>338.98292410701515</v>
      </c>
      <c r="QQ160" s="18">
        <v>333.60124357396364</v>
      </c>
      <c r="QR160" s="18">
        <v>332.09245456451174</v>
      </c>
      <c r="QS160" s="18">
        <v>330.48174735707045</v>
      </c>
      <c r="QT160" s="18">
        <v>330.31588048583274</v>
      </c>
      <c r="QU160" s="18">
        <v>329.42459585243466</v>
      </c>
      <c r="QV160" s="18">
        <v>326.57088630872965</v>
      </c>
      <c r="QW160" s="18">
        <v>331.93458127743008</v>
      </c>
      <c r="QX160" s="18">
        <v>336.48692745429275</v>
      </c>
      <c r="QY160" s="18">
        <v>333.71814974224566</v>
      </c>
      <c r="QZ160" s="18">
        <v>339.72133144342899</v>
      </c>
      <c r="RA160" s="18">
        <v>355.62356792384384</v>
      </c>
      <c r="RB160" s="18">
        <v>363.75304301053285</v>
      </c>
      <c r="RC160" s="18">
        <v>365.17989778238535</v>
      </c>
      <c r="RD160" s="18">
        <v>368.2704172567129</v>
      </c>
      <c r="RE160" s="18">
        <v>371.357939136982</v>
      </c>
      <c r="RF160" s="18">
        <v>369.11473958319425</v>
      </c>
      <c r="RG160" s="18">
        <v>364.92809988147019</v>
      </c>
      <c r="RH160" s="18">
        <v>361.64473518937825</v>
      </c>
      <c r="RI160" s="18">
        <v>362.83078323853016</v>
      </c>
      <c r="RJ160" s="18">
        <v>365.33277507936953</v>
      </c>
      <c r="RK160" s="18">
        <v>366.27701720780135</v>
      </c>
      <c r="RL160" s="18">
        <v>364.12874146586654</v>
      </c>
      <c r="RM160" s="18">
        <v>360.57759170454744</v>
      </c>
      <c r="RN160" s="18">
        <v>361.82559003090859</v>
      </c>
      <c r="RO160" s="18">
        <v>368.9758510584831</v>
      </c>
      <c r="RP160" s="18">
        <v>369.43348375141625</v>
      </c>
      <c r="RQ160" s="18">
        <v>369.47345167219635</v>
      </c>
      <c r="RR160" s="18">
        <v>367.300195979774</v>
      </c>
      <c r="RS160" s="18">
        <v>362.80180649596457</v>
      </c>
      <c r="RT160" s="18">
        <v>362.67390914946793</v>
      </c>
      <c r="RU160" s="18">
        <v>354.71729532015326</v>
      </c>
      <c r="RV160" s="18">
        <v>346.06324127322438</v>
      </c>
      <c r="RW160" s="18">
        <v>343.32743709582093</v>
      </c>
      <c r="RX160" s="18">
        <v>341.76668978935481</v>
      </c>
      <c r="RY160" s="18">
        <v>343.90697194713351</v>
      </c>
      <c r="RZ160" s="18">
        <v>342.2732831852436</v>
      </c>
      <c r="SA160" s="18">
        <v>335.82445916736123</v>
      </c>
      <c r="SB160" s="18">
        <v>330.24293903040882</v>
      </c>
      <c r="SC160" s="18">
        <v>332.47614660400154</v>
      </c>
      <c r="SD160" s="18">
        <v>334.18877200943228</v>
      </c>
      <c r="SE160" s="18">
        <v>333.0456894751191</v>
      </c>
      <c r="SF160" s="18">
        <v>333.11263574242594</v>
      </c>
      <c r="SG160" s="18">
        <v>353.19551673644781</v>
      </c>
      <c r="SH160" s="18">
        <v>353.59419674623012</v>
      </c>
      <c r="SI160" s="18">
        <v>354.28464257770776</v>
      </c>
      <c r="SJ160" s="18">
        <v>356.98147803235054</v>
      </c>
      <c r="SK160" s="18">
        <v>354.43652067667244</v>
      </c>
      <c r="SL160" s="18">
        <v>353.5752119838595</v>
      </c>
      <c r="SM160" s="18">
        <v>352.74188083559272</v>
      </c>
      <c r="SN160" s="18">
        <v>349.63037820285558</v>
      </c>
      <c r="SO160" s="18">
        <v>350.44372539073231</v>
      </c>
      <c r="SP160" s="5">
        <v>351.43692822211978</v>
      </c>
      <c r="SQ160" s="5">
        <v>351.91254647940394</v>
      </c>
      <c r="SR160" s="5">
        <v>339.79826969093085</v>
      </c>
      <c r="SS160" s="5">
        <v>340.79846690845488</v>
      </c>
      <c r="SU160" s="5">
        <v>362.41500000000002</v>
      </c>
      <c r="SV160" s="5">
        <v>366.10700000000003</v>
      </c>
    </row>
    <row r="161" spans="1:516" x14ac:dyDescent="0.25">
      <c r="A161" s="5" t="s">
        <v>373</v>
      </c>
      <c r="B161" s="5" t="str">
        <f ca="1">_xlfn.XLOOKUP(A161,bonds[worksheet get],bonds[unique lookup],"-")</f>
        <v>VW 4 5/8 PERP nc-28</v>
      </c>
      <c r="C161" s="5" t="str">
        <f ca="1">_xlfn.XLOOKUP(A161,bonds[worksheet get],bonds[ID_ISIN],"-")</f>
        <v>XS1799939027</v>
      </c>
      <c r="D161" s="18">
        <f ca="1">_xll.BDH(A161,"blp_i_sprd_mid","-2AY",,"Dates=H","Fill=C","Sort=R","Dir=H","factor="&amp;_xlfn.XLOOKUP(A161,bonds[worksheet get],bonds[yas/blp factor]),"cols=510;rows=1")</f>
        <v>414.61933444774149</v>
      </c>
      <c r="E161" s="18">
        <v>415.37449905979634</v>
      </c>
      <c r="F161" s="18">
        <v>418.75575859922168</v>
      </c>
      <c r="G161" s="18">
        <v>420.07130330038069</v>
      </c>
      <c r="H161" s="18">
        <v>419.74965911376478</v>
      </c>
      <c r="I161" s="18">
        <v>425.61716828203203</v>
      </c>
      <c r="J161" s="18">
        <v>428.61984662044046</v>
      </c>
      <c r="K161" s="18">
        <v>427.10652071136235</v>
      </c>
      <c r="L161" s="18">
        <v>424.05689430844785</v>
      </c>
      <c r="M161" s="18">
        <v>419.18728123468162</v>
      </c>
      <c r="N161" s="18">
        <v>412.5755952992439</v>
      </c>
      <c r="O161" s="18">
        <v>419.18828012967106</v>
      </c>
      <c r="P161" s="18">
        <v>408.95659875231979</v>
      </c>
      <c r="Q161" s="18">
        <v>405.76612815588709</v>
      </c>
      <c r="R161" s="18">
        <v>394.05008882415291</v>
      </c>
      <c r="S161" s="18">
        <v>387.25660400062799</v>
      </c>
      <c r="T161" s="18">
        <v>402.28198243254423</v>
      </c>
      <c r="U161" s="18">
        <v>399.4960643068552</v>
      </c>
      <c r="V161" s="18">
        <v>409.40909818255903</v>
      </c>
      <c r="W161" s="18">
        <v>382.91041190135479</v>
      </c>
      <c r="X161" s="18">
        <v>363.31508889251944</v>
      </c>
      <c r="Y161" s="18">
        <v>348.27472703576092</v>
      </c>
      <c r="Z161" s="18">
        <v>359.39442605876923</v>
      </c>
      <c r="AA161" s="18">
        <v>398.00771077251432</v>
      </c>
      <c r="AB161" s="18">
        <v>408.37923744839429</v>
      </c>
      <c r="AC161" s="18">
        <v>430.95526310586934</v>
      </c>
      <c r="AD161" s="18">
        <v>437.37915678328278</v>
      </c>
      <c r="AE161" s="18">
        <v>436.94164077788594</v>
      </c>
      <c r="AF161" s="18">
        <v>427.99453835701945</v>
      </c>
      <c r="AG161" s="18">
        <v>426.79486547464131</v>
      </c>
      <c r="AH161" s="18">
        <v>438.48793022161726</v>
      </c>
      <c r="AI161" s="18">
        <v>449.80740824252365</v>
      </c>
      <c r="AJ161" s="18">
        <v>452.44149432981015</v>
      </c>
      <c r="AK161" s="18">
        <v>451.75525347203018</v>
      </c>
      <c r="AL161" s="18">
        <v>456.17336601054666</v>
      </c>
      <c r="AM161" s="18">
        <v>465.1843977107406</v>
      </c>
      <c r="AN161" s="18">
        <v>485.20624888008831</v>
      </c>
      <c r="AO161" s="18">
        <v>497.14004731953145</v>
      </c>
      <c r="AP161" s="18">
        <v>497.86524508190155</v>
      </c>
      <c r="AQ161" s="18">
        <v>490.80605419117211</v>
      </c>
      <c r="AR161" s="18">
        <v>487.33888968265057</v>
      </c>
      <c r="AS161" s="18">
        <v>488.26786202287673</v>
      </c>
      <c r="AT161" s="18">
        <v>494.30917891931534</v>
      </c>
      <c r="AU161" s="18">
        <v>497.50064841073748</v>
      </c>
      <c r="AV161" s="18">
        <v>498.1479323639274</v>
      </c>
      <c r="AW161" s="18">
        <v>504.08836086642742</v>
      </c>
      <c r="AX161" s="18">
        <v>506.93621048146485</v>
      </c>
      <c r="AY161" s="18">
        <v>480.03397062450648</v>
      </c>
      <c r="AZ161" s="18">
        <v>468.17409041428567</v>
      </c>
      <c r="BA161" s="18">
        <v>457.36005325806138</v>
      </c>
      <c r="BB161" s="18">
        <v>447.26721828424928</v>
      </c>
      <c r="BC161" s="18">
        <v>464.74488391536477</v>
      </c>
      <c r="BD161" s="18">
        <v>465.89660983824729</v>
      </c>
      <c r="BE161" s="18">
        <v>506.96018396121264</v>
      </c>
      <c r="BF161" s="18">
        <v>514.92337481743107</v>
      </c>
      <c r="BG161" s="18">
        <v>497.8093069624901</v>
      </c>
      <c r="BH161" s="18">
        <v>487.70648303878306</v>
      </c>
      <c r="BI161" s="18">
        <v>479.76526787233354</v>
      </c>
      <c r="BJ161" s="18">
        <v>456.5049991470575</v>
      </c>
      <c r="BK161" s="18">
        <v>443.4893974339962</v>
      </c>
      <c r="BL161" s="18">
        <v>489.71725865262749</v>
      </c>
      <c r="BM161" s="18">
        <v>542.55281022673853</v>
      </c>
      <c r="BN161" s="18">
        <v>567.83783909571173</v>
      </c>
      <c r="BO161" s="18">
        <v>623.69305022305252</v>
      </c>
      <c r="BP161" s="18">
        <v>629.44768425750738</v>
      </c>
      <c r="BQ161" s="18">
        <v>618.42587694346901</v>
      </c>
      <c r="BR161" s="18">
        <v>598.15030644679075</v>
      </c>
      <c r="BS161" s="18">
        <v>587.01762178891897</v>
      </c>
      <c r="BT161" s="18">
        <v>564.72128672850135</v>
      </c>
      <c r="BU161" s="18">
        <v>532.47096309781068</v>
      </c>
      <c r="BV161" s="18">
        <v>500.3015499612689</v>
      </c>
      <c r="BW161" s="18">
        <v>494.68276564538479</v>
      </c>
      <c r="BX161" s="18">
        <v>604.51027084487669</v>
      </c>
      <c r="BY161" s="18">
        <v>654.73371202147007</v>
      </c>
      <c r="BZ161" s="18">
        <v>636.72063867598763</v>
      </c>
      <c r="CA161" s="18">
        <v>715.59638373112682</v>
      </c>
      <c r="CB161" s="18">
        <v>698.58620095509298</v>
      </c>
      <c r="CC161" s="18">
        <v>653.79874631130701</v>
      </c>
      <c r="CD161" s="18">
        <v>560.97443162292245</v>
      </c>
      <c r="CE161" s="18">
        <v>484.09847433674338</v>
      </c>
      <c r="CF161" s="18">
        <v>479.10200159931185</v>
      </c>
      <c r="CG161" s="18">
        <v>399.34623005843162</v>
      </c>
      <c r="CH161" s="18">
        <v>394.43066781514887</v>
      </c>
      <c r="CI161" s="18">
        <v>408.63695235568287</v>
      </c>
      <c r="CJ161" s="18">
        <v>358.61928354692463</v>
      </c>
      <c r="CK161" s="18">
        <v>326.4418792504668</v>
      </c>
      <c r="CL161" s="18">
        <v>311.40751076364518</v>
      </c>
      <c r="CM161" s="18">
        <v>317.38989285570381</v>
      </c>
      <c r="CN161" s="18">
        <v>344.25916917800902</v>
      </c>
      <c r="CO161" s="18">
        <v>346.68248842251296</v>
      </c>
      <c r="CP161" s="18">
        <v>323.25440533900263</v>
      </c>
      <c r="CQ161" s="18">
        <v>304.35730992782118</v>
      </c>
      <c r="CR161" s="18">
        <v>300.88714873433116</v>
      </c>
      <c r="CS161" s="18">
        <v>294.67002631974219</v>
      </c>
      <c r="CT161" s="18">
        <v>277.67582586354018</v>
      </c>
      <c r="CU161" s="18">
        <v>278.22421921277044</v>
      </c>
      <c r="CV161" s="18">
        <v>277.49003139549495</v>
      </c>
      <c r="CW161" s="18">
        <v>278.72766228747366</v>
      </c>
      <c r="CX161" s="18">
        <v>276.18547453922031</v>
      </c>
      <c r="CY161" s="18">
        <v>275.96571764153242</v>
      </c>
      <c r="CZ161" s="18">
        <v>275.06171767604349</v>
      </c>
      <c r="DA161" s="18">
        <v>272.25881833553314</v>
      </c>
      <c r="DB161" s="18">
        <v>276.02265465593337</v>
      </c>
      <c r="DC161" s="18">
        <v>277.89458386623858</v>
      </c>
      <c r="DD161" s="18">
        <v>272.9540492482185</v>
      </c>
      <c r="DE161" s="18">
        <v>268.66079858338833</v>
      </c>
      <c r="DF161" s="18">
        <v>271.64250012701746</v>
      </c>
      <c r="DG161" s="18">
        <v>281.57151632255312</v>
      </c>
      <c r="DH161" s="18">
        <v>288.696634282589</v>
      </c>
      <c r="DI161" s="18">
        <v>287.81960448181627</v>
      </c>
      <c r="DJ161" s="18">
        <v>285.30838247823715</v>
      </c>
      <c r="DK161" s="18">
        <v>280.37284233516453</v>
      </c>
      <c r="DL161" s="18">
        <v>284.0687537962794</v>
      </c>
      <c r="DM161" s="18">
        <v>289.22405083703995</v>
      </c>
      <c r="DN161" s="18">
        <v>278.04042253470425</v>
      </c>
      <c r="DO161" s="18">
        <v>275.11565800547601</v>
      </c>
      <c r="DP161" s="18">
        <v>269.1432648633122</v>
      </c>
      <c r="DQ161" s="18">
        <v>270.23206040185693</v>
      </c>
      <c r="DR161" s="18">
        <v>269.17323171299694</v>
      </c>
      <c r="DS161" s="18">
        <v>272.29877413511281</v>
      </c>
      <c r="DT161" s="18">
        <v>278.848528581202</v>
      </c>
      <c r="DU161" s="18">
        <v>281.34676494991783</v>
      </c>
      <c r="DV161" s="18">
        <v>279.11623243838551</v>
      </c>
      <c r="DW161" s="18">
        <v>279.05729763400552</v>
      </c>
      <c r="DX161" s="18">
        <v>283.02890411221978</v>
      </c>
      <c r="DY161" s="18">
        <v>283.70715381008387</v>
      </c>
      <c r="DZ161" s="18">
        <v>290.36978338998551</v>
      </c>
      <c r="EA161" s="18">
        <v>289.48676021927599</v>
      </c>
      <c r="EB161" s="18">
        <v>286.05955151033402</v>
      </c>
      <c r="EC161" s="18">
        <v>282.37362899911403</v>
      </c>
      <c r="ED161" s="18">
        <v>274.77603370904922</v>
      </c>
      <c r="EE161" s="18">
        <v>271.30387472558021</v>
      </c>
      <c r="EF161" s="18">
        <v>271.63950344204903</v>
      </c>
      <c r="EG161" s="18">
        <v>276.36427674233914</v>
      </c>
      <c r="EH161" s="18">
        <v>276.34829442250731</v>
      </c>
      <c r="EI161" s="18">
        <v>276.70190324878689</v>
      </c>
      <c r="EJ161" s="18">
        <v>278.09436286413666</v>
      </c>
      <c r="EK161" s="18">
        <v>277.68481591844562</v>
      </c>
      <c r="EL161" s="18">
        <v>280.16906775730848</v>
      </c>
      <c r="EM161" s="18">
        <v>284.27152947914601</v>
      </c>
      <c r="EN161" s="18">
        <v>283.95388087248801</v>
      </c>
      <c r="EO161" s="18">
        <v>284.82491730332373</v>
      </c>
      <c r="EP161" s="18">
        <v>285.66998246443268</v>
      </c>
      <c r="EQ161" s="18">
        <v>287.1463492588997</v>
      </c>
      <c r="ER161" s="18">
        <v>283.33156929403543</v>
      </c>
      <c r="ES161" s="18">
        <v>285.33235595798493</v>
      </c>
      <c r="ET161" s="18">
        <v>292.87601091861723</v>
      </c>
      <c r="EU161" s="18">
        <v>297.76660078716276</v>
      </c>
      <c r="EV161" s="18">
        <v>305.76974744296075</v>
      </c>
      <c r="EW161" s="18">
        <v>307.87042360585929</v>
      </c>
      <c r="EX161" s="18">
        <v>299.65051673734189</v>
      </c>
      <c r="EY161" s="18">
        <v>304.16652098482848</v>
      </c>
      <c r="EZ161" s="18">
        <v>304.79782261818644</v>
      </c>
      <c r="FA161" s="18">
        <v>303.94476629716161</v>
      </c>
      <c r="FB161" s="18">
        <v>303.98072651678325</v>
      </c>
      <c r="FC161" s="18">
        <v>306.904492151022</v>
      </c>
      <c r="FD161" s="18">
        <v>316.56880117434264</v>
      </c>
      <c r="FE161" s="18">
        <v>319.0320762184262</v>
      </c>
      <c r="FF161" s="18">
        <v>320.36859771436457</v>
      </c>
      <c r="FG161" s="18">
        <v>315.96446970570088</v>
      </c>
      <c r="FH161" s="18">
        <v>315.77767634266615</v>
      </c>
      <c r="FI161" s="18">
        <v>316.07634594452378</v>
      </c>
      <c r="FJ161" s="18">
        <v>318.12108398801092</v>
      </c>
      <c r="FK161" s="18">
        <v>316.05337135976555</v>
      </c>
      <c r="FL161" s="18">
        <v>311.13980690646167</v>
      </c>
      <c r="FM161" s="18">
        <v>311.64524777114394</v>
      </c>
      <c r="FN161" s="18">
        <v>309.33180697548386</v>
      </c>
      <c r="FO161" s="18">
        <v>302.76806799954176</v>
      </c>
      <c r="FP161" s="18">
        <v>301.32666252970699</v>
      </c>
      <c r="FQ161" s="18">
        <v>296.41709365636109</v>
      </c>
      <c r="FR161" s="18">
        <v>308.00627332442997</v>
      </c>
      <c r="FS161" s="18">
        <v>323.29935561352966</v>
      </c>
      <c r="FT161" s="18">
        <v>325.58382845449449</v>
      </c>
      <c r="FU161" s="18">
        <v>321.59424186646936</v>
      </c>
      <c r="FV161" s="18">
        <v>316.23816693282129</v>
      </c>
      <c r="FW161" s="18">
        <v>310.59241245222091</v>
      </c>
      <c r="FX161" s="18">
        <v>314.77079019325976</v>
      </c>
      <c r="FY161" s="18">
        <v>320.12886291688682</v>
      </c>
      <c r="FZ161" s="18">
        <v>322.70900867474074</v>
      </c>
      <c r="GA161" s="18">
        <v>320.61432588177917</v>
      </c>
      <c r="GB161" s="18">
        <v>320.75616897028681</v>
      </c>
      <c r="GC161" s="18">
        <v>327.41779965519902</v>
      </c>
      <c r="GD161" s="18">
        <v>329.42358079409598</v>
      </c>
      <c r="GE161" s="18">
        <v>331.65111662065982</v>
      </c>
      <c r="GF161" s="18">
        <v>337.33383021587133</v>
      </c>
      <c r="GG161" s="18">
        <v>341.50521569198366</v>
      </c>
      <c r="GH161" s="18">
        <v>340.86292621374133</v>
      </c>
      <c r="GI161" s="18">
        <v>349.89593360370401</v>
      </c>
      <c r="GJ161" s="18">
        <v>353.23124397361278</v>
      </c>
      <c r="GK161" s="18">
        <v>354.05433344495299</v>
      </c>
      <c r="GL161" s="18">
        <v>345.00933931511645</v>
      </c>
      <c r="GM161" s="18">
        <v>343.88957803189754</v>
      </c>
      <c r="GN161" s="18">
        <v>345.91533707058431</v>
      </c>
      <c r="GO161" s="18">
        <v>339.35759146457912</v>
      </c>
      <c r="GP161" s="18">
        <v>333.55800715559724</v>
      </c>
      <c r="GQ161" s="18">
        <v>337.25291972172261</v>
      </c>
      <c r="GR161" s="18">
        <v>338.68833182162047</v>
      </c>
      <c r="GS161" s="18">
        <v>341.00876488220695</v>
      </c>
      <c r="GT161" s="18">
        <v>342.41720681738855</v>
      </c>
      <c r="GU161" s="18">
        <v>343.12142778497935</v>
      </c>
      <c r="GV161" s="18">
        <v>342.09156705081466</v>
      </c>
      <c r="GW161" s="18">
        <v>338.25680918616052</v>
      </c>
      <c r="GX161" s="18">
        <v>344.71466529321668</v>
      </c>
      <c r="GY161" s="18">
        <v>341.86981236314773</v>
      </c>
      <c r="GZ161" s="18">
        <v>333.26832760864494</v>
      </c>
      <c r="HA161" s="18">
        <v>327.97218637436629</v>
      </c>
      <c r="HB161" s="18">
        <v>323.43120975214242</v>
      </c>
      <c r="HC161" s="18">
        <v>329.52347029304502</v>
      </c>
      <c r="HD161" s="18">
        <v>356.15101402789355</v>
      </c>
      <c r="HE161" s="18">
        <v>354.20416769337652</v>
      </c>
      <c r="HF161" s="18">
        <v>352.40715560728313</v>
      </c>
      <c r="HG161" s="18">
        <v>352.84567050766941</v>
      </c>
      <c r="HH161" s="18">
        <v>347.38171491515641</v>
      </c>
      <c r="HI161" s="18">
        <v>359.13571225649122</v>
      </c>
      <c r="HJ161" s="18">
        <v>363.37602148687841</v>
      </c>
      <c r="HK161" s="18">
        <v>360.61307794594762</v>
      </c>
      <c r="HL161" s="18">
        <v>361.15747571522002</v>
      </c>
      <c r="HM161" s="18">
        <v>363.71065130835774</v>
      </c>
      <c r="HN161" s="18">
        <v>368.69813399088383</v>
      </c>
      <c r="HO161" s="18">
        <v>363.21120381361249</v>
      </c>
      <c r="HP161" s="18">
        <v>358.69919514608381</v>
      </c>
      <c r="HQ161" s="18">
        <v>357.80118855053189</v>
      </c>
      <c r="HR161" s="18">
        <v>355.23602621752025</v>
      </c>
      <c r="HS161" s="18">
        <v>363.24916182321311</v>
      </c>
      <c r="HT161" s="18">
        <v>374.19705090802904</v>
      </c>
      <c r="HU161" s="18">
        <v>378.44934687829016</v>
      </c>
      <c r="HV161" s="18">
        <v>393.37383691626792</v>
      </c>
      <c r="HW161" s="18">
        <v>396.08284012776613</v>
      </c>
      <c r="HX161" s="18">
        <v>379.68597887527943</v>
      </c>
      <c r="HY161" s="18">
        <v>365.61654294830561</v>
      </c>
      <c r="HZ161" s="18">
        <v>357.72227584636209</v>
      </c>
      <c r="IA161" s="18">
        <v>359.0108503828049</v>
      </c>
      <c r="IB161" s="18">
        <v>360.12162161111831</v>
      </c>
      <c r="IC161" s="18">
        <v>369.62610743612055</v>
      </c>
      <c r="ID161" s="18">
        <v>373.20414928847555</v>
      </c>
      <c r="IE161" s="18">
        <v>386.76614656078817</v>
      </c>
      <c r="IF161" s="18">
        <v>371.95852723658084</v>
      </c>
      <c r="IG161" s="18">
        <v>355.54268697929382</v>
      </c>
      <c r="IH161" s="18">
        <v>351.57907166099551</v>
      </c>
      <c r="II161" s="18">
        <v>347.57849722808601</v>
      </c>
      <c r="IJ161" s="18">
        <v>336.50175068962574</v>
      </c>
      <c r="IK161" s="18">
        <v>333.26932650363443</v>
      </c>
      <c r="IL161" s="18">
        <v>330.1827409861088</v>
      </c>
      <c r="IM161" s="18">
        <v>348.46251929378514</v>
      </c>
      <c r="IN161" s="18">
        <v>354.28607708251474</v>
      </c>
      <c r="IO161" s="18">
        <v>358.13681726700071</v>
      </c>
      <c r="IP161" s="18">
        <v>355.76144498199221</v>
      </c>
      <c r="IQ161" s="18">
        <v>354.91937650585174</v>
      </c>
      <c r="IR161" s="18">
        <v>344.07437360495328</v>
      </c>
      <c r="IS161" s="18">
        <v>333.86067233741284</v>
      </c>
      <c r="IT161" s="18">
        <v>334.03148338061573</v>
      </c>
      <c r="IU161" s="18">
        <v>333.15745026481153</v>
      </c>
      <c r="IV161" s="18">
        <v>336.12416838359832</v>
      </c>
      <c r="IW161" s="18">
        <v>349.40547616386414</v>
      </c>
      <c r="IX161" s="18">
        <v>355.9112792304158</v>
      </c>
      <c r="IY161" s="18">
        <v>351.16652803033588</v>
      </c>
      <c r="IZ161" s="18">
        <v>344.36205536192654</v>
      </c>
      <c r="JA161" s="18">
        <v>344.99435589027405</v>
      </c>
      <c r="JB161" s="18">
        <v>348.40458338439464</v>
      </c>
      <c r="JC161" s="18">
        <v>347.40169281494616</v>
      </c>
      <c r="JD161" s="18">
        <v>347.02111382395026</v>
      </c>
      <c r="JE161" s="18">
        <v>359.77001057481766</v>
      </c>
      <c r="JF161" s="18">
        <v>364.58568331915137</v>
      </c>
      <c r="JG161" s="18">
        <v>365.41576505541803</v>
      </c>
      <c r="JH161" s="18">
        <v>367.77515502059464</v>
      </c>
      <c r="JI161" s="18">
        <v>362.5049850560427</v>
      </c>
      <c r="JJ161" s="18">
        <v>356.06411016380787</v>
      </c>
      <c r="JK161" s="18">
        <v>345.48781001508235</v>
      </c>
      <c r="JL161" s="18">
        <v>345.1561768785715</v>
      </c>
      <c r="JM161" s="18">
        <v>362.0614756807089</v>
      </c>
      <c r="JN161" s="18">
        <v>386.50743275851011</v>
      </c>
      <c r="JO161" s="18">
        <v>389.57503927123543</v>
      </c>
      <c r="JP161" s="18">
        <v>391.43797842663525</v>
      </c>
      <c r="JQ161" s="18">
        <v>392.92533306598665</v>
      </c>
      <c r="JR161" s="18">
        <v>385.93406703454252</v>
      </c>
      <c r="JS161" s="18">
        <v>397.1296820767522</v>
      </c>
      <c r="JT161" s="18">
        <v>404.6673436674476</v>
      </c>
      <c r="JU161" s="18">
        <v>403.70640668755772</v>
      </c>
      <c r="JV161" s="18">
        <v>409.91553794223074</v>
      </c>
      <c r="JW161" s="18">
        <v>417.31335423439737</v>
      </c>
      <c r="JX161" s="18">
        <v>425.43437049895522</v>
      </c>
      <c r="JY161" s="18">
        <v>423.34967665588852</v>
      </c>
      <c r="JZ161" s="18">
        <v>418.73877738440035</v>
      </c>
      <c r="KA161" s="18">
        <v>420.90438172161578</v>
      </c>
      <c r="KB161" s="18">
        <v>417.6609696907401</v>
      </c>
      <c r="KC161" s="18">
        <v>419.84555303275584</v>
      </c>
      <c r="KD161" s="18">
        <v>418.26929673933984</v>
      </c>
      <c r="KE161" s="18">
        <v>418.89060942280292</v>
      </c>
      <c r="KF161" s="18">
        <v>406.38843973433973</v>
      </c>
      <c r="KG161" s="18">
        <v>398.20249529546498</v>
      </c>
      <c r="KH161" s="18">
        <v>392.02432978546619</v>
      </c>
      <c r="KI161" s="18">
        <v>389.88869229793551</v>
      </c>
      <c r="KJ161" s="18">
        <v>388.07370010203124</v>
      </c>
      <c r="KK161" s="18">
        <v>396.46042243379355</v>
      </c>
      <c r="KL161" s="18">
        <v>398.15055275601151</v>
      </c>
      <c r="KM161" s="18">
        <v>399.12647316074367</v>
      </c>
      <c r="KN161" s="18">
        <v>393.95019932520393</v>
      </c>
      <c r="KO161" s="18">
        <v>400.20428085440398</v>
      </c>
      <c r="KP161" s="18">
        <v>396.9678610884547</v>
      </c>
      <c r="KQ161" s="18">
        <v>388.48124925774334</v>
      </c>
      <c r="KR161" s="18">
        <v>372.65275925427676</v>
      </c>
      <c r="KS161" s="18">
        <v>371.71180017417669</v>
      </c>
      <c r="KT161" s="18">
        <v>374.02024649488931</v>
      </c>
      <c r="KU161" s="18">
        <v>384.5925510636568</v>
      </c>
      <c r="KV161" s="18">
        <v>386.4455012691617</v>
      </c>
      <c r="KW161" s="18">
        <v>388.49323599761726</v>
      </c>
      <c r="KX161" s="18">
        <v>385.42263279992341</v>
      </c>
      <c r="KY161" s="18">
        <v>379.72893135982753</v>
      </c>
      <c r="KZ161" s="18">
        <v>379.59008495628831</v>
      </c>
      <c r="LA161" s="18">
        <v>380.07454902619122</v>
      </c>
      <c r="LB161" s="18">
        <v>377.06188173788786</v>
      </c>
      <c r="LC161" s="18">
        <v>377.28063974058625</v>
      </c>
      <c r="LD161" s="18">
        <v>382.62073235440255</v>
      </c>
      <c r="LE161" s="18">
        <v>387.19966698622704</v>
      </c>
      <c r="LF161" s="18">
        <v>398.47119804763793</v>
      </c>
      <c r="LG161" s="18">
        <v>408.63595346069337</v>
      </c>
      <c r="LH161" s="18">
        <v>412.0621632746458</v>
      </c>
      <c r="LI161" s="18">
        <v>411.45583401602505</v>
      </c>
      <c r="LJ161" s="18">
        <v>398.61603782111411</v>
      </c>
      <c r="LK161" s="18">
        <v>398.14156270110607</v>
      </c>
      <c r="LL161" s="18">
        <v>394.89315619528293</v>
      </c>
      <c r="LM161" s="18">
        <v>400.35211731284858</v>
      </c>
      <c r="LN161" s="18">
        <v>400.04146097111698</v>
      </c>
      <c r="LO161" s="18">
        <v>417.84976084375381</v>
      </c>
      <c r="LP161" s="18">
        <v>424.15278822743892</v>
      </c>
      <c r="LQ161" s="18">
        <v>429.84748856252429</v>
      </c>
      <c r="LR161" s="18">
        <v>427.76279471945759</v>
      </c>
      <c r="LS161" s="18">
        <v>435.07170935755966</v>
      </c>
      <c r="LT161" s="18">
        <v>426.6640102310181</v>
      </c>
      <c r="LU161" s="18">
        <v>420.59971874982119</v>
      </c>
      <c r="LV161" s="18">
        <v>412.30289696711304</v>
      </c>
      <c r="LW161" s="18">
        <v>402.89630285108086</v>
      </c>
      <c r="LX161" s="18">
        <v>408.75182527947425</v>
      </c>
      <c r="LY161" s="18">
        <v>409.97946722155808</v>
      </c>
      <c r="LZ161" s="18">
        <v>403.06611499929426</v>
      </c>
      <c r="MA161" s="18">
        <v>414.16084164756541</v>
      </c>
      <c r="MB161" s="18">
        <v>423.78719266128536</v>
      </c>
      <c r="MC161" s="18">
        <v>438.2561865840554</v>
      </c>
      <c r="MD161" s="18">
        <v>443.4744140091538</v>
      </c>
      <c r="ME161" s="18">
        <v>434.12775359249116</v>
      </c>
      <c r="MF161" s="18">
        <v>423.17387113773822</v>
      </c>
      <c r="MG161" s="18">
        <v>414.63531676757333</v>
      </c>
      <c r="MH161" s="18">
        <v>415.11278857254985</v>
      </c>
      <c r="MI161" s="18">
        <v>413.89913116031886</v>
      </c>
      <c r="MJ161" s="18">
        <v>407.59410598665477</v>
      </c>
      <c r="MK161" s="18">
        <v>411.90933234125379</v>
      </c>
      <c r="ML161" s="18">
        <v>421.80338721215725</v>
      </c>
      <c r="MM161" s="18">
        <v>436.36827505391835</v>
      </c>
      <c r="MN161" s="18">
        <v>447.30118071389199</v>
      </c>
      <c r="MO161" s="18">
        <v>443.46142837429045</v>
      </c>
      <c r="MP161" s="18">
        <v>436.41322532844544</v>
      </c>
      <c r="MQ161" s="18">
        <v>431.93617798554897</v>
      </c>
      <c r="MR161" s="18">
        <v>436.21244743555786</v>
      </c>
      <c r="MS161" s="18">
        <v>438.01445399659872</v>
      </c>
      <c r="MT161" s="18">
        <v>432.19089620786906</v>
      </c>
      <c r="MU161" s="18">
        <v>430.91630620127916</v>
      </c>
      <c r="MV161" s="18">
        <v>440.58161411958935</v>
      </c>
      <c r="MW161" s="18">
        <v>460.46661667537688</v>
      </c>
      <c r="MX161" s="18">
        <v>465.5769634416103</v>
      </c>
      <c r="MY161" s="18">
        <v>446.18141943067315</v>
      </c>
      <c r="MZ161" s="18">
        <v>431.1999923782945</v>
      </c>
      <c r="NA161" s="18">
        <v>430.99721669542788</v>
      </c>
      <c r="NB161" s="18">
        <v>436.15551042115686</v>
      </c>
      <c r="NC161" s="18">
        <v>433.96793039417264</v>
      </c>
      <c r="ND161" s="18">
        <v>436.1075634616613</v>
      </c>
      <c r="NE161" s="18">
        <v>447.77865251886845</v>
      </c>
      <c r="NF161" s="18">
        <v>447.57787462598083</v>
      </c>
      <c r="NG161" s="18">
        <v>441.18394779825212</v>
      </c>
      <c r="NH161" s="18">
        <v>437.83964737343791</v>
      </c>
      <c r="NI161" s="18">
        <v>442.71325602716206</v>
      </c>
      <c r="NJ161" s="18">
        <v>438.49292469656467</v>
      </c>
      <c r="NK161" s="18">
        <v>433.88801879501341</v>
      </c>
      <c r="NL161" s="18">
        <v>426.28143345004321</v>
      </c>
      <c r="NM161" s="18">
        <v>431.15004762881995</v>
      </c>
      <c r="NN161" s="18">
        <v>449.48376626592875</v>
      </c>
      <c r="NO161" s="18">
        <v>443.35754329538349</v>
      </c>
      <c r="NP161" s="18">
        <v>468.28996223306655</v>
      </c>
      <c r="NQ161" s="18">
        <v>466.97841311186551</v>
      </c>
      <c r="NR161" s="18">
        <v>456.18635164541001</v>
      </c>
      <c r="NS161" s="18">
        <v>460.64142329853775</v>
      </c>
      <c r="NT161" s="18">
        <v>455.98956933248047</v>
      </c>
      <c r="NU161" s="18">
        <v>478.52164361041781</v>
      </c>
      <c r="NV161" s="18">
        <v>493.24535575550794</v>
      </c>
      <c r="NW161" s="18">
        <v>497.53660863035918</v>
      </c>
      <c r="NX161" s="18">
        <v>499.96791903477907</v>
      </c>
      <c r="NY161" s="18">
        <v>483.17649426144362</v>
      </c>
      <c r="NZ161" s="18">
        <v>470.03303398972747</v>
      </c>
      <c r="OA161" s="18">
        <v>470.07199089431759</v>
      </c>
      <c r="OB161" s="18">
        <v>468.03224732577803</v>
      </c>
      <c r="OC161" s="18">
        <v>465.41214576834443</v>
      </c>
      <c r="OD161" s="18">
        <v>465.05354246711727</v>
      </c>
      <c r="OE161" s="18">
        <v>462.25264091658596</v>
      </c>
      <c r="OF161" s="18">
        <v>458.00633831626175</v>
      </c>
      <c r="OG161" s="18">
        <v>456.06049087673426</v>
      </c>
      <c r="OH161" s="18">
        <v>451.36368663614991</v>
      </c>
      <c r="OI161" s="18">
        <v>450.33782148194314</v>
      </c>
      <c r="OJ161" s="18">
        <v>449.1521331294179</v>
      </c>
      <c r="OK161" s="18">
        <v>462.47939007920024</v>
      </c>
      <c r="OL161" s="18">
        <v>483.49214507812258</v>
      </c>
      <c r="OM161" s="18">
        <v>490.33457575613261</v>
      </c>
      <c r="ON161" s="18">
        <v>487.48472835111619</v>
      </c>
      <c r="OO161" s="18">
        <v>491.88685856980084</v>
      </c>
      <c r="OP161" s="18">
        <v>485.00646988219023</v>
      </c>
      <c r="OQ161" s="18">
        <v>476.88345582765339</v>
      </c>
      <c r="OR161" s="18">
        <v>458.58969299012421</v>
      </c>
      <c r="OS161" s="18">
        <v>467.9583290965557</v>
      </c>
      <c r="OT161" s="18">
        <v>461.54042878907916</v>
      </c>
      <c r="OU161" s="18">
        <v>453.16669209218026</v>
      </c>
      <c r="OV161" s="18">
        <v>445.40128244388103</v>
      </c>
      <c r="OW161" s="18">
        <v>441.26485829240085</v>
      </c>
      <c r="OX161" s="18">
        <v>445.74590121525523</v>
      </c>
      <c r="OY161" s="18">
        <v>443.61026372772454</v>
      </c>
      <c r="OZ161" s="18">
        <v>441.93711462032792</v>
      </c>
      <c r="PA161" s="18">
        <v>453.89388764452934</v>
      </c>
      <c r="PB161" s="18">
        <v>441.08405829930308</v>
      </c>
      <c r="PC161" s="18">
        <v>435.60212259697914</v>
      </c>
      <c r="PD161" s="18">
        <v>431.65149291354419</v>
      </c>
      <c r="PE161" s="18">
        <v>419.30714863342047</v>
      </c>
      <c r="PF161" s="18">
        <v>415.98981837332246</v>
      </c>
      <c r="PG161" s="18">
        <v>415.01589575856929</v>
      </c>
      <c r="PH161" s="18">
        <v>391.88548338192703</v>
      </c>
      <c r="PI161" s="18">
        <v>379.13858442103862</v>
      </c>
      <c r="PJ161" s="18">
        <v>381.90352575194839</v>
      </c>
      <c r="PK161" s="18">
        <v>387.68612884610894</v>
      </c>
      <c r="PL161" s="18">
        <v>385.7472736715078</v>
      </c>
      <c r="PM161" s="18">
        <v>383.3808914414048</v>
      </c>
      <c r="PN161" s="18">
        <v>388.12564264148472</v>
      </c>
      <c r="PO161" s="18">
        <v>403.71040226751563</v>
      </c>
      <c r="PP161" s="18">
        <v>406.68611044120792</v>
      </c>
      <c r="PQ161" s="18">
        <v>412.92221186059714</v>
      </c>
      <c r="PR161" s="18">
        <v>439.35397217750545</v>
      </c>
      <c r="PS161" s="18">
        <v>423.44057609993217</v>
      </c>
      <c r="PT161" s="18">
        <v>420.0852878302336</v>
      </c>
      <c r="PU161" s="18">
        <v>410.4699246613979</v>
      </c>
      <c r="PV161" s="18">
        <v>403.14302991348507</v>
      </c>
      <c r="PW161" s="18">
        <v>406.36646404457088</v>
      </c>
      <c r="PX161" s="18">
        <v>397.91481353849173</v>
      </c>
      <c r="PY161" s="18">
        <v>394.95508768463134</v>
      </c>
      <c r="PZ161" s="18">
        <v>396.5383362429738</v>
      </c>
      <c r="QA161" s="18">
        <v>393.10912974405289</v>
      </c>
      <c r="QB161" s="18">
        <v>391.25318285357952</v>
      </c>
      <c r="QC161" s="18">
        <v>389.64096634054187</v>
      </c>
      <c r="QD161" s="18">
        <v>377.18274803161626</v>
      </c>
      <c r="QE161" s="18">
        <v>376.78019335085156</v>
      </c>
      <c r="QF161" s="18">
        <v>373.83545092183351</v>
      </c>
      <c r="QG161" s="18">
        <v>366.82021141064166</v>
      </c>
      <c r="QH161" s="18">
        <v>365.13307777339219</v>
      </c>
      <c r="QI161" s="18">
        <v>363.80155075240134</v>
      </c>
      <c r="QJ161" s="18">
        <v>369.50224445742367</v>
      </c>
      <c r="QK161" s="18">
        <v>366.11499154806137</v>
      </c>
      <c r="QL161" s="18">
        <v>369.77993726450205</v>
      </c>
      <c r="QM161" s="18">
        <v>363.61176070439819</v>
      </c>
      <c r="QN161" s="18">
        <v>364.15615847367053</v>
      </c>
      <c r="QO161" s="18">
        <v>367.69224673646687</v>
      </c>
      <c r="QP161" s="18">
        <v>359.08576750701667</v>
      </c>
      <c r="QQ161" s="18">
        <v>356.08508695858717</v>
      </c>
      <c r="QR161" s="18">
        <v>354.97731241524218</v>
      </c>
      <c r="QS161" s="18">
        <v>353.03246387070419</v>
      </c>
      <c r="QT161" s="18">
        <v>353.3061610978246</v>
      </c>
      <c r="QU161" s="18">
        <v>354.13424504411222</v>
      </c>
      <c r="QV161" s="18">
        <v>352.09050589561463</v>
      </c>
      <c r="QW161" s="18">
        <v>357.41261839962004</v>
      </c>
      <c r="QX161" s="18">
        <v>360.04970117187497</v>
      </c>
      <c r="QY161" s="18">
        <v>356.62748693788052</v>
      </c>
      <c r="QZ161" s="18">
        <v>360.08666028648616</v>
      </c>
      <c r="RA161" s="18">
        <v>368.27160583037136</v>
      </c>
      <c r="RB161" s="18">
        <v>374.52169177961349</v>
      </c>
      <c r="RC161" s="18">
        <v>375.07507960379127</v>
      </c>
      <c r="RD161" s="18">
        <v>376.58141324794292</v>
      </c>
      <c r="RE161" s="18">
        <v>378.69008057075735</v>
      </c>
      <c r="RF161" s="18">
        <v>377.23069499111176</v>
      </c>
      <c r="RG161" s="18">
        <v>373.16419348889588</v>
      </c>
      <c r="RH161" s="18">
        <v>367.67126994168757</v>
      </c>
      <c r="RI161" s="18">
        <v>367.69624231642484</v>
      </c>
      <c r="RJ161" s="18">
        <v>370.08759692126512</v>
      </c>
      <c r="RK161" s="18">
        <v>370.19847426509858</v>
      </c>
      <c r="RL161" s="18">
        <v>369.89980466324096</v>
      </c>
      <c r="RM161" s="18">
        <v>364.03529217994213</v>
      </c>
      <c r="RN161" s="18">
        <v>364.28801261228318</v>
      </c>
      <c r="RO161" s="18">
        <v>371.91857143700122</v>
      </c>
      <c r="RP161" s="18">
        <v>372.13433275473119</v>
      </c>
      <c r="RQ161" s="18">
        <v>372.07040347540379</v>
      </c>
      <c r="RR161" s="18">
        <v>373.23411613816023</v>
      </c>
      <c r="RS161" s="18">
        <v>369.05773618710043</v>
      </c>
      <c r="RT161" s="18">
        <v>370.47217149221899</v>
      </c>
      <c r="RU161" s="18">
        <v>364.98524131494764</v>
      </c>
      <c r="RV161" s="18">
        <v>355.33891240143777</v>
      </c>
      <c r="RW161" s="18">
        <v>352.34422522294517</v>
      </c>
      <c r="RX161" s="18">
        <v>350.50725733727216</v>
      </c>
      <c r="RY161" s="18">
        <v>354.01837322533135</v>
      </c>
      <c r="RZ161" s="18">
        <v>352.74877769368891</v>
      </c>
      <c r="SA161" s="18">
        <v>347.93210605436565</v>
      </c>
      <c r="SB161" s="18">
        <v>342.0715891510248</v>
      </c>
      <c r="SC161" s="18">
        <v>344.74163545793294</v>
      </c>
      <c r="SD161" s="18">
        <v>345.99225198477507</v>
      </c>
      <c r="SE161" s="18">
        <v>344.50389845043418</v>
      </c>
      <c r="SF161" s="18">
        <v>343.92953383147716</v>
      </c>
      <c r="SG161" s="18">
        <v>359.09875314188002</v>
      </c>
      <c r="SH161" s="18">
        <v>359.62117522138357</v>
      </c>
      <c r="SI161" s="18">
        <v>364.72752640765901</v>
      </c>
      <c r="SJ161" s="18">
        <v>366.99302024382354</v>
      </c>
      <c r="SK161" s="18">
        <v>365.98813188439607</v>
      </c>
      <c r="SL161" s="18">
        <v>365.02020263957974</v>
      </c>
      <c r="SM161" s="18">
        <v>364.59067779409889</v>
      </c>
      <c r="SN161" s="18">
        <v>360.05169896185396</v>
      </c>
      <c r="SO161" s="18">
        <v>362.63883698463439</v>
      </c>
      <c r="SP161" s="5">
        <v>363.78556843256951</v>
      </c>
      <c r="SQ161" s="5">
        <v>365.37780704581735</v>
      </c>
      <c r="SR161" s="5">
        <v>353.89650803661345</v>
      </c>
      <c r="SS161" s="5">
        <v>357.40762392467258</v>
      </c>
      <c r="ST161" s="5">
        <v>357.803</v>
      </c>
      <c r="SV161" s="5">
        <v>377.02</v>
      </c>
    </row>
    <row r="162" spans="1:516" x14ac:dyDescent="0.25">
      <c r="A162" s="5" t="s">
        <v>374</v>
      </c>
      <c r="B162" s="5" t="str">
        <f ca="1">_xlfn.XLOOKUP(A162,bonds[worksheet get],bonds[unique lookup],"-")</f>
        <v>VW 3 7/8 PERP nc-29</v>
      </c>
      <c r="C162" s="5" t="str">
        <f ca="1">_xlfn.XLOOKUP(A162,bonds[worksheet get],bonds[ID_ISIN],"-")</f>
        <v>XS2187689380</v>
      </c>
      <c r="D162" s="18">
        <f ca="1">_xll.BDH(A162,"blp_i_sprd_mid","-2AY",,"Dates=H","Fill=C","Sort=R","Dir=H","factor="&amp;_xlfn.XLOOKUP(A162,bonds[worksheet get],bonds[yas/blp factor]),"cols=18;rows=1")</f>
        <v>420.4735853715539</v>
      </c>
      <c r="E162" s="18">
        <v>420.65140968674422</v>
      </c>
      <c r="F162" s="18">
        <v>424.22587822467085</v>
      </c>
      <c r="G162" s="18">
        <v>423.69640133112671</v>
      </c>
      <c r="H162" s="18">
        <v>422.49458868408203</v>
      </c>
      <c r="I162" s="18">
        <v>429.14701629561188</v>
      </c>
      <c r="J162" s="18">
        <v>437.14211738812924</v>
      </c>
      <c r="K162" s="18">
        <v>439.1521315575838</v>
      </c>
      <c r="L162" s="18">
        <v>437.98628337877989</v>
      </c>
      <c r="M162" s="18">
        <v>435.38585252237317</v>
      </c>
      <c r="N162" s="18">
        <v>429.68648331922293</v>
      </c>
      <c r="O162" s="18">
        <v>441.83348246753212</v>
      </c>
      <c r="P162" s="18">
        <v>428.55759862166644</v>
      </c>
      <c r="Q162" s="18">
        <v>430.24792862898113</v>
      </c>
      <c r="R162" s="18">
        <v>413.04392564082144</v>
      </c>
      <c r="S162" s="18">
        <v>405.93395007222887</v>
      </c>
      <c r="T162" s="18">
        <v>411.11383251190182</v>
      </c>
      <c r="U162" s="18">
        <v>405.27659951382878</v>
      </c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8"/>
      <c r="CE162" s="18"/>
      <c r="CF162" s="18"/>
      <c r="CG162" s="18"/>
      <c r="CH162" s="18"/>
      <c r="CI162" s="18"/>
      <c r="CJ162" s="18"/>
      <c r="CK162" s="18"/>
      <c r="CL162" s="18"/>
      <c r="CM162" s="18"/>
      <c r="CN162" s="18"/>
      <c r="CO162" s="18"/>
      <c r="CP162" s="18"/>
      <c r="CQ162" s="18"/>
      <c r="CR162" s="18"/>
      <c r="CS162" s="18"/>
      <c r="CT162" s="18"/>
      <c r="CU162" s="18"/>
      <c r="CV162" s="18"/>
      <c r="CW162" s="18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8"/>
      <c r="DW162" s="18"/>
      <c r="DX162" s="18"/>
      <c r="DY162" s="18"/>
      <c r="DZ162" s="18"/>
      <c r="EA162" s="18"/>
      <c r="EB162" s="18"/>
      <c r="EC162" s="18"/>
      <c r="ED162" s="18"/>
      <c r="EE162" s="18"/>
      <c r="EF162" s="18"/>
      <c r="EG162" s="18"/>
      <c r="EH162" s="18"/>
      <c r="EI162" s="18"/>
      <c r="EJ162" s="18"/>
      <c r="EK162" s="18"/>
      <c r="EL162" s="18"/>
      <c r="EM162" s="18"/>
      <c r="EN162" s="18"/>
      <c r="EO162" s="18"/>
      <c r="EP162" s="18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8"/>
      <c r="FP162" s="18"/>
      <c r="FQ162" s="18"/>
      <c r="FR162" s="18"/>
      <c r="FS162" s="18"/>
      <c r="FT162" s="18"/>
      <c r="FU162" s="18"/>
      <c r="FV162" s="18"/>
      <c r="FW162" s="18"/>
      <c r="FX162" s="18"/>
      <c r="FY162" s="18"/>
      <c r="FZ162" s="18"/>
      <c r="GA162" s="18"/>
      <c r="GB162" s="18"/>
      <c r="GC162" s="18"/>
      <c r="GD162" s="18"/>
      <c r="GE162" s="18"/>
      <c r="GF162" s="18"/>
      <c r="GG162" s="18"/>
      <c r="GH162" s="18"/>
      <c r="GI162" s="18"/>
      <c r="GJ162" s="18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18"/>
      <c r="HA162" s="18"/>
      <c r="HB162" s="18"/>
      <c r="HC162" s="18"/>
      <c r="HD162" s="18"/>
      <c r="HE162" s="18"/>
      <c r="HF162" s="18"/>
      <c r="HG162" s="18"/>
      <c r="HH162" s="18"/>
      <c r="HI162" s="18"/>
      <c r="HJ162" s="18"/>
      <c r="HK162" s="18"/>
      <c r="HL162" s="18"/>
      <c r="HM162" s="18"/>
      <c r="HN162" s="18"/>
      <c r="HO162" s="18"/>
      <c r="HP162" s="18"/>
      <c r="HQ162" s="18"/>
      <c r="HR162" s="18"/>
      <c r="HS162" s="18"/>
      <c r="HT162" s="18"/>
      <c r="HU162" s="18"/>
      <c r="HV162" s="18"/>
      <c r="HW162" s="18"/>
      <c r="HX162" s="18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8"/>
      <c r="IX162" s="18"/>
      <c r="IY162" s="18"/>
      <c r="IZ162" s="18"/>
      <c r="JA162" s="18"/>
      <c r="JB162" s="18"/>
      <c r="JC162" s="18"/>
      <c r="JD162" s="18"/>
      <c r="JE162" s="18"/>
      <c r="JF162" s="18"/>
      <c r="JG162" s="18"/>
      <c r="JH162" s="18"/>
      <c r="JI162" s="18"/>
      <c r="JJ162" s="18"/>
      <c r="JK162" s="18"/>
      <c r="JL162" s="18"/>
      <c r="JM162" s="18"/>
      <c r="JN162" s="18"/>
      <c r="JO162" s="18"/>
      <c r="JP162" s="18"/>
      <c r="JQ162" s="18"/>
      <c r="JR162" s="18"/>
      <c r="JS162" s="18"/>
      <c r="JT162" s="18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/>
      <c r="KG162" s="18"/>
      <c r="KH162" s="18"/>
      <c r="KI162" s="18"/>
      <c r="KJ162" s="18"/>
      <c r="KK162" s="18"/>
      <c r="KL162" s="18"/>
      <c r="KM162" s="18"/>
      <c r="KN162" s="18"/>
      <c r="KO162" s="18"/>
      <c r="KP162" s="18"/>
      <c r="KQ162" s="18"/>
      <c r="KR162" s="18"/>
      <c r="KS162" s="18"/>
      <c r="KT162" s="18"/>
      <c r="KU162" s="18"/>
      <c r="KV162" s="18"/>
      <c r="KW162" s="18"/>
      <c r="KX162" s="18"/>
      <c r="KY162" s="18"/>
      <c r="KZ162" s="18"/>
      <c r="LA162" s="18"/>
      <c r="LB162" s="18"/>
      <c r="LC162" s="18"/>
      <c r="LD162" s="18"/>
      <c r="LE162" s="18"/>
      <c r="LF162" s="18"/>
      <c r="LG162" s="18"/>
      <c r="LH162" s="18"/>
      <c r="LI162" s="18"/>
      <c r="LJ162" s="18"/>
      <c r="LK162" s="18"/>
      <c r="LL162" s="18"/>
      <c r="LM162" s="18"/>
      <c r="LN162" s="18"/>
      <c r="LO162" s="18"/>
      <c r="LP162" s="18"/>
      <c r="LQ162" s="18"/>
      <c r="LR162" s="18"/>
      <c r="LS162" s="18"/>
      <c r="LT162" s="18"/>
      <c r="LU162" s="18"/>
      <c r="LV162" s="18"/>
      <c r="LW162" s="18"/>
      <c r="LX162" s="18"/>
      <c r="LY162" s="18"/>
      <c r="LZ162" s="18"/>
      <c r="MA162" s="18"/>
      <c r="MB162" s="18"/>
      <c r="MC162" s="18"/>
      <c r="MD162" s="18"/>
      <c r="ME162" s="18"/>
      <c r="MF162" s="18"/>
      <c r="MG162" s="18"/>
      <c r="MH162" s="18"/>
      <c r="MI162" s="18"/>
      <c r="MJ162" s="18"/>
      <c r="MK162" s="18"/>
      <c r="ML162" s="18"/>
      <c r="MM162" s="18"/>
      <c r="MN162" s="18"/>
      <c r="MO162" s="18"/>
      <c r="MP162" s="18"/>
      <c r="MQ162" s="18"/>
      <c r="MR162" s="18"/>
      <c r="MS162" s="18"/>
      <c r="MT162" s="18"/>
      <c r="MU162" s="18"/>
      <c r="MV162" s="18"/>
      <c r="MW162" s="18"/>
      <c r="MX162" s="18"/>
      <c r="MY162" s="18"/>
      <c r="MZ162" s="18"/>
      <c r="NA162" s="18"/>
      <c r="NB162" s="18"/>
      <c r="NC162" s="18"/>
      <c r="ND162" s="18"/>
      <c r="NE162" s="18"/>
      <c r="NF162" s="18"/>
      <c r="NG162" s="18"/>
      <c r="NH162" s="18"/>
      <c r="NI162" s="18"/>
      <c r="NJ162" s="18"/>
      <c r="NK162" s="18"/>
      <c r="NL162" s="18"/>
      <c r="NM162" s="18"/>
      <c r="NN162" s="18"/>
      <c r="NO162" s="18"/>
      <c r="NP162" s="18"/>
      <c r="NQ162" s="18"/>
      <c r="NR162" s="18"/>
      <c r="NS162" s="18"/>
      <c r="NT162" s="18"/>
      <c r="NU162" s="18"/>
      <c r="NV162" s="18"/>
      <c r="NW162" s="18"/>
      <c r="NX162" s="18"/>
      <c r="NY162" s="18"/>
      <c r="NZ162" s="18"/>
      <c r="OA162" s="18"/>
      <c r="OB162" s="18"/>
      <c r="OC162" s="18"/>
      <c r="OD162" s="18"/>
      <c r="OE162" s="18"/>
      <c r="OF162" s="18"/>
      <c r="OG162" s="18"/>
      <c r="OH162" s="18"/>
      <c r="OI162" s="18"/>
      <c r="OJ162" s="18"/>
      <c r="OK162" s="18"/>
      <c r="OL162" s="18"/>
      <c r="OM162" s="18"/>
      <c r="ON162" s="18"/>
      <c r="OO162" s="18"/>
      <c r="OP162" s="18"/>
      <c r="OQ162" s="18"/>
      <c r="OR162" s="18"/>
      <c r="OS162" s="18"/>
      <c r="OT162" s="18"/>
      <c r="OU162" s="18"/>
      <c r="OV162" s="18"/>
      <c r="OW162" s="18"/>
      <c r="OX162" s="18"/>
      <c r="OY162" s="18"/>
      <c r="OZ162" s="18"/>
      <c r="PA162" s="18"/>
      <c r="PB162" s="18"/>
      <c r="PC162" s="18"/>
      <c r="PD162" s="18"/>
      <c r="PE162" s="18"/>
      <c r="PF162" s="18"/>
      <c r="PG162" s="18"/>
      <c r="PH162" s="18"/>
      <c r="PI162" s="18"/>
      <c r="PJ162" s="18"/>
      <c r="PK162" s="18"/>
      <c r="PL162" s="18"/>
      <c r="PM162" s="18"/>
      <c r="PN162" s="18"/>
      <c r="PO162" s="18"/>
      <c r="PP162" s="18"/>
      <c r="PQ162" s="18"/>
      <c r="PR162" s="18"/>
      <c r="PS162" s="18"/>
      <c r="PT162" s="18"/>
      <c r="PU162" s="18"/>
      <c r="PV162" s="18"/>
      <c r="PW162" s="18"/>
      <c r="PX162" s="18"/>
      <c r="PY162" s="18"/>
      <c r="PZ162" s="18"/>
      <c r="QA162" s="18"/>
      <c r="QB162" s="18"/>
      <c r="QC162" s="18"/>
      <c r="QD162" s="18"/>
      <c r="QE162" s="18"/>
      <c r="QF162" s="18"/>
      <c r="QG162" s="18"/>
      <c r="QH162" s="18"/>
      <c r="QI162" s="18"/>
      <c r="QJ162" s="18"/>
      <c r="QK162" s="18"/>
      <c r="QL162" s="18"/>
      <c r="QM162" s="18"/>
      <c r="QN162" s="18"/>
      <c r="QO162" s="18"/>
      <c r="QP162" s="18"/>
      <c r="QQ162" s="18"/>
      <c r="QR162" s="18"/>
      <c r="QS162" s="18"/>
      <c r="QT162" s="18"/>
      <c r="QU162" s="18"/>
      <c r="QV162" s="18"/>
      <c r="QW162" s="18"/>
      <c r="QX162" s="18"/>
      <c r="QY162" s="18"/>
      <c r="QZ162" s="18"/>
      <c r="RA162" s="18"/>
      <c r="RB162" s="18"/>
      <c r="RC162" s="18"/>
      <c r="RD162" s="18"/>
      <c r="RE162" s="18"/>
      <c r="RF162" s="18"/>
      <c r="RG162" s="18"/>
      <c r="RH162" s="18"/>
      <c r="RI162" s="18"/>
      <c r="RJ162" s="18"/>
      <c r="RK162" s="18"/>
      <c r="RL162" s="18"/>
      <c r="RM162" s="18"/>
      <c r="RN162" s="18"/>
      <c r="RO162" s="18"/>
      <c r="RP162" s="18"/>
      <c r="RQ162" s="18"/>
      <c r="RR162" s="18"/>
      <c r="RS162" s="18"/>
      <c r="RT162" s="18"/>
      <c r="RU162" s="18"/>
      <c r="RV162" s="18"/>
      <c r="RW162" s="18"/>
      <c r="RX162" s="18"/>
      <c r="RY162" s="18"/>
      <c r="RZ162" s="18"/>
      <c r="SA162" s="18"/>
      <c r="SB162" s="18"/>
      <c r="SC162" s="18"/>
      <c r="SD162" s="18"/>
      <c r="SE162" s="18"/>
      <c r="SF162" s="18"/>
      <c r="SG162" s="18"/>
      <c r="SH162" s="18"/>
      <c r="SI162" s="18"/>
      <c r="SJ162" s="18"/>
      <c r="SK162" s="18"/>
      <c r="SL162" s="18"/>
      <c r="SM162" s="18"/>
      <c r="SN162" s="18"/>
      <c r="SO162" s="18"/>
    </row>
    <row r="163" spans="1:516" x14ac:dyDescent="0.25">
      <c r="A163" s="5" t="s">
        <v>114</v>
      </c>
      <c r="B163" s="5" t="str">
        <f ca="1">_xlfn.XLOOKUP(A163,bonds[worksheet get],bonds[unique lookup],"-")</f>
        <v>VW 3 1/2 PERP nc-30</v>
      </c>
      <c r="C163" s="5" t="str">
        <f ca="1">_xlfn.XLOOKUP(A163,bonds[worksheet get],bonds[ID_ISIN],"-")</f>
        <v>XS1206541366</v>
      </c>
      <c r="D163" s="18">
        <f ca="1">_xll.BDH(A163,"blp_i_sprd_mid","-2AY",,"Dates=H","Fill=C","Sort=R","Dir=H","factor="&amp;_xlfn.XLOOKUP(A163,bonds[worksheet get],bonds[yas/blp factor]),"cols=510;rows=1")</f>
        <v>397.48054723453521</v>
      </c>
      <c r="E163" s="18">
        <v>396.34821229028705</v>
      </c>
      <c r="F163" s="18">
        <v>397.1957145256996</v>
      </c>
      <c r="G163" s="18">
        <v>396.60606084775924</v>
      </c>
      <c r="H163" s="18">
        <v>395.26984564876557</v>
      </c>
      <c r="I163" s="18">
        <v>398.72581584930418</v>
      </c>
      <c r="J163" s="18">
        <v>399.02763857936861</v>
      </c>
      <c r="K163" s="18">
        <v>395.46173294734956</v>
      </c>
      <c r="L163" s="18">
        <v>390.80646713066102</v>
      </c>
      <c r="M163" s="18">
        <v>383.05302097225189</v>
      </c>
      <c r="N163" s="18">
        <v>376.52985223340988</v>
      </c>
      <c r="O163" s="18">
        <v>382.53232679224016</v>
      </c>
      <c r="P163" s="18">
        <v>375.07770512485502</v>
      </c>
      <c r="Q163" s="18">
        <v>376.81168670320511</v>
      </c>
      <c r="R163" s="18">
        <v>368.16976237583162</v>
      </c>
      <c r="S163" s="18">
        <v>362.68498375797276</v>
      </c>
      <c r="T163" s="18">
        <v>377.24443253803253</v>
      </c>
      <c r="U163" s="18">
        <v>373.10486383628847</v>
      </c>
      <c r="V163" s="18">
        <v>379.47212414503099</v>
      </c>
      <c r="W163" s="18">
        <v>359.54382865667344</v>
      </c>
      <c r="X163" s="18">
        <v>338.85198162603376</v>
      </c>
      <c r="Y163" s="18">
        <v>319.72721420049669</v>
      </c>
      <c r="Z163" s="18">
        <v>328.9807792921066</v>
      </c>
      <c r="AA163" s="18">
        <v>360.62719236326217</v>
      </c>
      <c r="AB163" s="18">
        <v>370.58834186840056</v>
      </c>
      <c r="AC163" s="18">
        <v>388.96155070781708</v>
      </c>
      <c r="AD163" s="18">
        <v>394.00258994770047</v>
      </c>
      <c r="AE163" s="18">
        <v>393.11411177873612</v>
      </c>
      <c r="AF163" s="18">
        <v>386.97371822404864</v>
      </c>
      <c r="AG163" s="18">
        <v>382.8971125421524</v>
      </c>
      <c r="AH163" s="18">
        <v>392.19065415430066</v>
      </c>
      <c r="AI163" s="18">
        <v>400.41582325506209</v>
      </c>
      <c r="AJ163" s="18">
        <v>402.57355595111846</v>
      </c>
      <c r="AK163" s="18">
        <v>402.01788231563569</v>
      </c>
      <c r="AL163" s="18">
        <v>405.31894349908828</v>
      </c>
      <c r="AM163" s="18">
        <v>411.88108934545517</v>
      </c>
      <c r="AN163" s="18">
        <v>427.73477797794339</v>
      </c>
      <c r="AO163" s="18">
        <v>437.33513938522339</v>
      </c>
      <c r="AP163" s="18">
        <v>439.08111391973495</v>
      </c>
      <c r="AQ163" s="18">
        <v>432.40403557682038</v>
      </c>
      <c r="AR163" s="18">
        <v>429.24489104127883</v>
      </c>
      <c r="AS163" s="18">
        <v>429.75159343910218</v>
      </c>
      <c r="AT163" s="18">
        <v>431.21573350381851</v>
      </c>
      <c r="AU163" s="18">
        <v>438.86823894786835</v>
      </c>
      <c r="AV163" s="18">
        <v>439.55383627510071</v>
      </c>
      <c r="AW163" s="18">
        <v>445.01662780666351</v>
      </c>
      <c r="AX163" s="18">
        <v>447.13238515615461</v>
      </c>
      <c r="AY163" s="18">
        <v>427.42396053075794</v>
      </c>
      <c r="AZ163" s="18">
        <v>418.32930210828778</v>
      </c>
      <c r="BA163" s="18">
        <v>412.15093085908887</v>
      </c>
      <c r="BB163" s="18">
        <v>404.94216479301451</v>
      </c>
      <c r="BC163" s="18">
        <v>423.50626151800157</v>
      </c>
      <c r="BD163" s="18">
        <v>427.20508908081058</v>
      </c>
      <c r="BE163" s="18">
        <v>459.93486585855482</v>
      </c>
      <c r="BF163" s="18">
        <v>470.30877293825148</v>
      </c>
      <c r="BG163" s="18">
        <v>462.21452694225309</v>
      </c>
      <c r="BH163" s="18">
        <v>462.81517416334151</v>
      </c>
      <c r="BI163" s="18">
        <v>465.19577596139908</v>
      </c>
      <c r="BJ163" s="18">
        <v>443.30663214063645</v>
      </c>
      <c r="BK163" s="18">
        <v>429.12396206665039</v>
      </c>
      <c r="BL163" s="18">
        <v>459.32422450733185</v>
      </c>
      <c r="BM163" s="18">
        <v>517.64996797275535</v>
      </c>
      <c r="BN163" s="18">
        <v>533.86744294214247</v>
      </c>
      <c r="BO163" s="18">
        <v>570.32602967309947</v>
      </c>
      <c r="BP163" s="18">
        <v>576.11163160800936</v>
      </c>
      <c r="BQ163" s="18">
        <v>571.38740629339213</v>
      </c>
      <c r="BR163" s="18">
        <v>561.51120689439779</v>
      </c>
      <c r="BS163" s="18">
        <v>560.94753795480733</v>
      </c>
      <c r="BT163" s="18">
        <v>561.80303549432756</v>
      </c>
      <c r="BU163" s="18">
        <v>524.61187902450558</v>
      </c>
      <c r="BV163" s="18">
        <v>486.2264240036011</v>
      </c>
      <c r="BW163" s="18">
        <v>494.7484187693596</v>
      </c>
      <c r="BX163" s="18">
        <v>603.63046893358228</v>
      </c>
      <c r="BY163" s="18">
        <v>662.14809969758994</v>
      </c>
      <c r="BZ163" s="18">
        <v>649.79535485124586</v>
      </c>
      <c r="CA163" s="18">
        <v>721.54121626138692</v>
      </c>
      <c r="CB163" s="18">
        <v>729.60647927999491</v>
      </c>
      <c r="CC163" s="18">
        <v>668.61829954671862</v>
      </c>
      <c r="CD163" s="18">
        <v>553.92366329622268</v>
      </c>
      <c r="CE163" s="18">
        <v>472.36656433296201</v>
      </c>
      <c r="CF163" s="18">
        <v>465.93034452629092</v>
      </c>
      <c r="CG163" s="18">
        <v>395.74156859111787</v>
      </c>
      <c r="CH163" s="18">
        <v>393.29600494718551</v>
      </c>
      <c r="CI163" s="18">
        <v>406.92799845075604</v>
      </c>
      <c r="CJ163" s="18">
        <v>360.25241248321532</v>
      </c>
      <c r="CK163" s="18">
        <v>330.83868808412552</v>
      </c>
      <c r="CL163" s="18">
        <v>317.92227429819104</v>
      </c>
      <c r="CM163" s="18">
        <v>323.740856862545</v>
      </c>
      <c r="CN163" s="18">
        <v>345.67697309494019</v>
      </c>
      <c r="CO163" s="18">
        <v>349.74058640766145</v>
      </c>
      <c r="CP163" s="18">
        <v>322.18776903963089</v>
      </c>
      <c r="CQ163" s="18">
        <v>304.06741169261932</v>
      </c>
      <c r="CR163" s="18">
        <v>301.86270658493044</v>
      </c>
      <c r="CS163" s="18">
        <v>296.72872193479537</v>
      </c>
      <c r="CT163" s="18">
        <v>278.35251485633853</v>
      </c>
      <c r="CU163" s="18">
        <v>278.99113977193832</v>
      </c>
      <c r="CV163" s="18">
        <v>277.83481891536712</v>
      </c>
      <c r="CW163" s="18">
        <v>279.48984686565399</v>
      </c>
      <c r="CX163" s="18">
        <v>277.39107953739165</v>
      </c>
      <c r="CY163" s="18">
        <v>278.1566299057007</v>
      </c>
      <c r="CZ163" s="18">
        <v>277.78784650373461</v>
      </c>
      <c r="DA163" s="18">
        <v>275.77602810764313</v>
      </c>
      <c r="DB163" s="18">
        <v>278.19660642623904</v>
      </c>
      <c r="DC163" s="18">
        <v>280.16345123672482</v>
      </c>
      <c r="DD163" s="18">
        <v>275.21535740709305</v>
      </c>
      <c r="DE163" s="18">
        <v>271.20971004915242</v>
      </c>
      <c r="DF163" s="18">
        <v>272.52393816185003</v>
      </c>
      <c r="DG163" s="18">
        <v>280.27038842916488</v>
      </c>
      <c r="DH163" s="18">
        <v>287.46116506099702</v>
      </c>
      <c r="DI163" s="18">
        <v>286.75258123445508</v>
      </c>
      <c r="DJ163" s="18">
        <v>283.92324299335479</v>
      </c>
      <c r="DK163" s="18">
        <v>277.71189111471176</v>
      </c>
      <c r="DL163" s="18">
        <v>278.13864047145847</v>
      </c>
      <c r="DM163" s="18">
        <v>282.99478830385209</v>
      </c>
      <c r="DN163" s="18">
        <v>273.14757188224792</v>
      </c>
      <c r="DO163" s="18">
        <v>270.00841560697552</v>
      </c>
      <c r="DP163" s="18">
        <v>264.78048613357544</v>
      </c>
      <c r="DQ163" s="18">
        <v>265.03233821296692</v>
      </c>
      <c r="DR163" s="18">
        <v>262.9455638408661</v>
      </c>
      <c r="DS163" s="18">
        <v>263.77907429409032</v>
      </c>
      <c r="DT163" s="18">
        <v>268.15350505399704</v>
      </c>
      <c r="DU163" s="18">
        <v>269.49971438312531</v>
      </c>
      <c r="DV163" s="18">
        <v>266.95720767688749</v>
      </c>
      <c r="DW163" s="18">
        <v>266.08971718120574</v>
      </c>
      <c r="DX163" s="18">
        <v>270.33822190141677</v>
      </c>
      <c r="DY163" s="18">
        <v>269.88848604536059</v>
      </c>
      <c r="DZ163" s="18">
        <v>274.86556285238265</v>
      </c>
      <c r="EA163" s="18">
        <v>275.98890307950973</v>
      </c>
      <c r="EB163" s="18">
        <v>272.95868282270436</v>
      </c>
      <c r="EC163" s="18">
        <v>269.686604616642</v>
      </c>
      <c r="ED163" s="18">
        <v>263.23839185380933</v>
      </c>
      <c r="EE163" s="18">
        <v>258.71005148983005</v>
      </c>
      <c r="EF163" s="18">
        <v>258.92992235279081</v>
      </c>
      <c r="EG163" s="18">
        <v>262.76467008543011</v>
      </c>
      <c r="EH163" s="18">
        <v>262.29594538211819</v>
      </c>
      <c r="EI163" s="18">
        <v>262.52680978822707</v>
      </c>
      <c r="EJ163" s="18">
        <v>263.9749592447281</v>
      </c>
      <c r="EK163" s="18">
        <v>263.68413005781173</v>
      </c>
      <c r="EL163" s="18">
        <v>264.89541863012312</v>
      </c>
      <c r="EM163" s="18">
        <v>268.68819101619721</v>
      </c>
      <c r="EN163" s="18">
        <v>267.82569758558276</v>
      </c>
      <c r="EO163" s="18">
        <v>269.35080184412004</v>
      </c>
      <c r="EP163" s="18">
        <v>268.73016636276242</v>
      </c>
      <c r="EQ163" s="18">
        <v>272.04921698045729</v>
      </c>
      <c r="ER163" s="18">
        <v>268.98301785516742</v>
      </c>
      <c r="ES163" s="18">
        <v>271.24768774366379</v>
      </c>
      <c r="ET163" s="18">
        <v>275.77702752065659</v>
      </c>
      <c r="EU163" s="18">
        <v>281.32976622343062</v>
      </c>
      <c r="EV163" s="18">
        <v>289.30108441877366</v>
      </c>
      <c r="EW163" s="18">
        <v>293.73647937250138</v>
      </c>
      <c r="EX163" s="18">
        <v>285.56427916145327</v>
      </c>
      <c r="EY163" s="18">
        <v>290.24952736854556</v>
      </c>
      <c r="EZ163" s="18">
        <v>290.74823446226117</v>
      </c>
      <c r="FA163" s="18">
        <v>290.47539470958714</v>
      </c>
      <c r="FB163" s="18">
        <v>291.11002197313309</v>
      </c>
      <c r="FC163" s="18">
        <v>294.31414009428028</v>
      </c>
      <c r="FD163" s="18">
        <v>304.28328490352629</v>
      </c>
      <c r="FE163" s="18">
        <v>306.0852265667915</v>
      </c>
      <c r="FF163" s="18">
        <v>307.60933141231538</v>
      </c>
      <c r="FG163" s="18">
        <v>304.29727668571473</v>
      </c>
      <c r="FH163" s="18">
        <v>304.15236179876331</v>
      </c>
      <c r="FI163" s="18">
        <v>304.35624205350877</v>
      </c>
      <c r="FJ163" s="18">
        <v>306.20415671539308</v>
      </c>
      <c r="FK163" s="18">
        <v>303.33784019279483</v>
      </c>
      <c r="FL163" s="18">
        <v>298.55065185832979</v>
      </c>
      <c r="FM163" s="18">
        <v>299.86188173198701</v>
      </c>
      <c r="FN163" s="18">
        <v>299.67399208545686</v>
      </c>
      <c r="FO163" s="18">
        <v>294.21419879293444</v>
      </c>
      <c r="FP163" s="18">
        <v>292.30731876325603</v>
      </c>
      <c r="FQ163" s="18">
        <v>288.57351174497603</v>
      </c>
      <c r="FR163" s="18">
        <v>301.33101886177059</v>
      </c>
      <c r="FS163" s="18">
        <v>312.94619690418244</v>
      </c>
      <c r="FT163" s="18">
        <v>314.56624539899826</v>
      </c>
      <c r="FU163" s="18">
        <v>310.78646538209915</v>
      </c>
      <c r="FV163" s="18">
        <v>307.91914944648744</v>
      </c>
      <c r="FW163" s="18">
        <v>302.49933267450336</v>
      </c>
      <c r="FX163" s="18">
        <v>306.875762260437</v>
      </c>
      <c r="FY163" s="18">
        <v>312.50845400428773</v>
      </c>
      <c r="FZ163" s="18">
        <v>314.53326476955414</v>
      </c>
      <c r="GA163" s="18">
        <v>312.58041174125674</v>
      </c>
      <c r="GB163" s="18">
        <v>311.93678976058959</v>
      </c>
      <c r="GC163" s="18">
        <v>318.20310935497281</v>
      </c>
      <c r="GD163" s="18">
        <v>320.55872582769393</v>
      </c>
      <c r="GE163" s="18">
        <v>320.484769264698</v>
      </c>
      <c r="GF163" s="18">
        <v>325.72169345521928</v>
      </c>
      <c r="GG163" s="18">
        <v>330.19506610345843</v>
      </c>
      <c r="GH163" s="18">
        <v>329.14068537425993</v>
      </c>
      <c r="GI163" s="18">
        <v>338.18737197208407</v>
      </c>
      <c r="GJ163" s="18">
        <v>342.42288432312012</v>
      </c>
      <c r="GK163" s="18">
        <v>345.07732528686523</v>
      </c>
      <c r="GL163" s="18">
        <v>337.95950580501557</v>
      </c>
      <c r="GM163" s="18">
        <v>336.93210922718049</v>
      </c>
      <c r="GN163" s="18">
        <v>339.53258188819888</v>
      </c>
      <c r="GO163" s="18">
        <v>332.96044191169739</v>
      </c>
      <c r="GP163" s="18">
        <v>327.83745080471039</v>
      </c>
      <c r="GQ163" s="18">
        <v>329.88624748229978</v>
      </c>
      <c r="GR163" s="18">
        <v>330.61781780815124</v>
      </c>
      <c r="GS163" s="18">
        <v>334.01482264089583</v>
      </c>
      <c r="GT163" s="18">
        <v>334.64345342636108</v>
      </c>
      <c r="GU163" s="18">
        <v>333.97984318542478</v>
      </c>
      <c r="GV163" s="18">
        <v>331.59424432229997</v>
      </c>
      <c r="GW163" s="18">
        <v>325.33192237997059</v>
      </c>
      <c r="GX163" s="18">
        <v>329.94421343708035</v>
      </c>
      <c r="GY163" s="18">
        <v>327.03792039394381</v>
      </c>
      <c r="GZ163" s="18">
        <v>317.24067462301258</v>
      </c>
      <c r="HA163" s="18">
        <v>310.53961036777497</v>
      </c>
      <c r="HB163" s="18">
        <v>303.5177345352173</v>
      </c>
      <c r="HC163" s="18">
        <v>309.34431240367888</v>
      </c>
      <c r="HD163" s="18">
        <v>330.30300270891189</v>
      </c>
      <c r="HE163" s="18">
        <v>327.54262396574023</v>
      </c>
      <c r="HF163" s="18">
        <v>324.65531976985932</v>
      </c>
      <c r="HG163" s="18">
        <v>324.96713663005829</v>
      </c>
      <c r="HH163" s="18">
        <v>316.58006262111667</v>
      </c>
      <c r="HI163" s="18">
        <v>328.17125475120542</v>
      </c>
      <c r="HJ163" s="18">
        <v>332.71758454942704</v>
      </c>
      <c r="HK163" s="18">
        <v>327.07689750146864</v>
      </c>
      <c r="HL163" s="18">
        <v>328.08630464506149</v>
      </c>
      <c r="HM163" s="18">
        <v>330.44991642189024</v>
      </c>
      <c r="HN163" s="18">
        <v>336.15556531572344</v>
      </c>
      <c r="HO163" s="18">
        <v>330.12710601854326</v>
      </c>
      <c r="HP163" s="18">
        <v>325.77366293191909</v>
      </c>
      <c r="HQ163" s="18">
        <v>325.53880087375643</v>
      </c>
      <c r="HR163" s="18">
        <v>323.75384923171998</v>
      </c>
      <c r="HS163" s="18">
        <v>336.17555357599258</v>
      </c>
      <c r="HT163" s="18">
        <v>346.36456924819947</v>
      </c>
      <c r="HU163" s="18">
        <v>349.24887520504001</v>
      </c>
      <c r="HV163" s="18">
        <v>364.75976517391206</v>
      </c>
      <c r="HW163" s="18">
        <v>367.10138986444474</v>
      </c>
      <c r="HX163" s="18">
        <v>351.7544036297798</v>
      </c>
      <c r="HY163" s="18">
        <v>337.56773590373996</v>
      </c>
      <c r="HZ163" s="18">
        <v>333.06038321304317</v>
      </c>
      <c r="IA163" s="18">
        <v>340.58796203041078</v>
      </c>
      <c r="IB163" s="18">
        <v>343.09848752021793</v>
      </c>
      <c r="IC163" s="18">
        <v>355.51219656038285</v>
      </c>
      <c r="ID163" s="18">
        <v>360.66916770982738</v>
      </c>
      <c r="IE163" s="18">
        <v>373.26876757049558</v>
      </c>
      <c r="IF163" s="18">
        <v>359.87263553810118</v>
      </c>
      <c r="IG163" s="18">
        <v>345.20724897861481</v>
      </c>
      <c r="IH163" s="18">
        <v>341.21859164190289</v>
      </c>
      <c r="II163" s="18">
        <v>340.21518097639085</v>
      </c>
      <c r="IJ163" s="18">
        <v>328.48507043743132</v>
      </c>
      <c r="IK163" s="18">
        <v>326.15244046401978</v>
      </c>
      <c r="IL163" s="18">
        <v>322.10681658554074</v>
      </c>
      <c r="IM163" s="18">
        <v>334.27966708946229</v>
      </c>
      <c r="IN163" s="18">
        <v>340.93275952005382</v>
      </c>
      <c r="IO163" s="18">
        <v>345.51107053470611</v>
      </c>
      <c r="IP163" s="18">
        <v>343.31635955715177</v>
      </c>
      <c r="IQ163" s="18">
        <v>346.57844363307953</v>
      </c>
      <c r="IR163" s="18">
        <v>337.71265079069138</v>
      </c>
      <c r="IS163" s="18">
        <v>328.29718079090117</v>
      </c>
      <c r="IT163" s="18">
        <v>327.44168325138094</v>
      </c>
      <c r="IU163" s="18">
        <v>325.24497344779968</v>
      </c>
      <c r="IV163" s="18">
        <v>328.97278398799898</v>
      </c>
      <c r="IW163" s="18">
        <v>340.80883230638506</v>
      </c>
      <c r="IX163" s="18">
        <v>347.2500491781235</v>
      </c>
      <c r="IY163" s="18">
        <v>345.19225778341291</v>
      </c>
      <c r="IZ163" s="18">
        <v>334.79936185646056</v>
      </c>
      <c r="JA163" s="18">
        <v>334.93728085231783</v>
      </c>
      <c r="JB163" s="18">
        <v>336.09160288286211</v>
      </c>
      <c r="JC163" s="18">
        <v>334.93428261327739</v>
      </c>
      <c r="JD163" s="18">
        <v>333.57907856702803</v>
      </c>
      <c r="JE163" s="18">
        <v>345.53605586004255</v>
      </c>
      <c r="JF163" s="18">
        <v>353.21654486846921</v>
      </c>
      <c r="JG163" s="18">
        <v>355.28832804536819</v>
      </c>
      <c r="JH163" s="18">
        <v>357.32513176679612</v>
      </c>
      <c r="JI163" s="18">
        <v>349.06598262357716</v>
      </c>
      <c r="JJ163" s="18">
        <v>339.04986540269852</v>
      </c>
      <c r="JK163" s="18">
        <v>329.52845762348176</v>
      </c>
      <c r="JL163" s="18">
        <v>329.31258441257472</v>
      </c>
      <c r="JM163" s="18">
        <v>342.7806741819382</v>
      </c>
      <c r="JN163" s="18">
        <v>361.01596402549745</v>
      </c>
      <c r="JO163" s="18">
        <v>364.57487376642229</v>
      </c>
      <c r="JP163" s="18">
        <v>365.44236426210404</v>
      </c>
      <c r="JQ163" s="18">
        <v>366.31285299682617</v>
      </c>
      <c r="JR163" s="18">
        <v>357.16722451066971</v>
      </c>
      <c r="JS163" s="18">
        <v>363.71637798786162</v>
      </c>
      <c r="JT163" s="18">
        <v>371.00809533405305</v>
      </c>
      <c r="JU163" s="18">
        <v>370.07464357948299</v>
      </c>
      <c r="JV163" s="18">
        <v>375.81427251577378</v>
      </c>
      <c r="JW163" s="18">
        <v>382.62527220249177</v>
      </c>
      <c r="JX163" s="18">
        <v>390.51064087867735</v>
      </c>
      <c r="JY163" s="18">
        <v>387.57936251020431</v>
      </c>
      <c r="JZ163" s="18">
        <v>383.13197460031512</v>
      </c>
      <c r="KA163" s="18">
        <v>385.02586226081849</v>
      </c>
      <c r="KB163" s="18">
        <v>381.47494782400133</v>
      </c>
      <c r="KC163" s="18">
        <v>380.3715958571434</v>
      </c>
      <c r="KD163" s="18">
        <v>378.26983028984074</v>
      </c>
      <c r="KE163" s="18">
        <v>379.27823802042008</v>
      </c>
      <c r="KF163" s="18">
        <v>367.55212513351438</v>
      </c>
      <c r="KG163" s="18">
        <v>358.38151132202148</v>
      </c>
      <c r="KH163" s="18">
        <v>352.30807843923566</v>
      </c>
      <c r="KI163" s="18">
        <v>350.97686030530929</v>
      </c>
      <c r="KJ163" s="18">
        <v>348.9590454311371</v>
      </c>
      <c r="KK163" s="18">
        <v>356.52260311698916</v>
      </c>
      <c r="KL163" s="18">
        <v>354.80461214685437</v>
      </c>
      <c r="KM163" s="18">
        <v>355.88397820138931</v>
      </c>
      <c r="KN163" s="18">
        <v>346.92723877477641</v>
      </c>
      <c r="KO163" s="18">
        <v>350.5720980348587</v>
      </c>
      <c r="KP163" s="18">
        <v>341.99613496637346</v>
      </c>
      <c r="KQ163" s="18">
        <v>332.79254052543638</v>
      </c>
      <c r="KR163" s="18">
        <v>317.10975151824948</v>
      </c>
      <c r="KS163" s="18">
        <v>315.52868013095855</v>
      </c>
      <c r="KT163" s="18">
        <v>316.64702329301838</v>
      </c>
      <c r="KU163" s="18">
        <v>324.83221587324147</v>
      </c>
      <c r="KV163" s="18">
        <v>326.6111710371971</v>
      </c>
      <c r="KW163" s="18">
        <v>326.60017749404903</v>
      </c>
      <c r="KX163" s="18">
        <v>323.02927479696274</v>
      </c>
      <c r="KY163" s="18">
        <v>317.59546624279022</v>
      </c>
      <c r="KZ163" s="18">
        <v>315.41474704742433</v>
      </c>
      <c r="LA163" s="18">
        <v>317.37959303188319</v>
      </c>
      <c r="LB163" s="18">
        <v>312.34754850912094</v>
      </c>
      <c r="LC163" s="18">
        <v>311.20721826076505</v>
      </c>
      <c r="LD163" s="18">
        <v>314.71715676403045</v>
      </c>
      <c r="LE163" s="18">
        <v>319.63926585531237</v>
      </c>
      <c r="LF163" s="18">
        <v>334.65744520854946</v>
      </c>
      <c r="LG163" s="18">
        <v>343.9479885816574</v>
      </c>
      <c r="LH163" s="18">
        <v>344.95839513826371</v>
      </c>
      <c r="LI163" s="18">
        <v>343.48326153039932</v>
      </c>
      <c r="LJ163" s="18">
        <v>334.61047279691695</v>
      </c>
      <c r="LK163" s="18">
        <v>333.83292947244644</v>
      </c>
      <c r="LL163" s="18">
        <v>329.66137955427172</v>
      </c>
      <c r="LM163" s="18">
        <v>334.22569878673556</v>
      </c>
      <c r="LN163" s="18">
        <v>334.47055497503277</v>
      </c>
      <c r="LO163" s="18">
        <v>354.69467671537399</v>
      </c>
      <c r="LP163" s="18">
        <v>362.05935121154783</v>
      </c>
      <c r="LQ163" s="18">
        <v>368.87035089826583</v>
      </c>
      <c r="LR163" s="18">
        <v>366.26188293313976</v>
      </c>
      <c r="LS163" s="18">
        <v>372.63913737201693</v>
      </c>
      <c r="LT163" s="18">
        <v>366.50274146938324</v>
      </c>
      <c r="LU163" s="18">
        <v>360.71813894748686</v>
      </c>
      <c r="LV163" s="18">
        <v>354.16099016618733</v>
      </c>
      <c r="LW163" s="18">
        <v>344.68455597257616</v>
      </c>
      <c r="LX163" s="18">
        <v>351.83435667085649</v>
      </c>
      <c r="LY163" s="18">
        <v>351.51454450654984</v>
      </c>
      <c r="LZ163" s="18">
        <v>346.67438728237153</v>
      </c>
      <c r="MA163" s="18">
        <v>354.79161977767944</v>
      </c>
      <c r="MB163" s="18">
        <v>359.62977817583084</v>
      </c>
      <c r="MC163" s="18">
        <v>371.78264041948319</v>
      </c>
      <c r="MD163" s="18">
        <v>374.69393052768709</v>
      </c>
      <c r="ME163" s="18">
        <v>368.31367784976959</v>
      </c>
      <c r="MF163" s="18">
        <v>358.26258117341996</v>
      </c>
      <c r="MG163" s="18">
        <v>352.31107667827604</v>
      </c>
      <c r="MH163" s="18">
        <v>353.26151845407486</v>
      </c>
      <c r="MI163" s="18">
        <v>352.73882544803621</v>
      </c>
      <c r="MJ163" s="18">
        <v>350.47015790748594</v>
      </c>
      <c r="MK163" s="18">
        <v>357.08627205657956</v>
      </c>
      <c r="ML163" s="18">
        <v>363.30461982631681</v>
      </c>
      <c r="MM163" s="18">
        <v>372.46024244260786</v>
      </c>
      <c r="MN163" s="18">
        <v>380.18770386266709</v>
      </c>
      <c r="MO163" s="18">
        <v>375.56441926240922</v>
      </c>
      <c r="MP163" s="18">
        <v>368.51156162643434</v>
      </c>
      <c r="MQ163" s="18">
        <v>365.1235515108109</v>
      </c>
      <c r="MR163" s="18">
        <v>365.25947168064118</v>
      </c>
      <c r="MS163" s="18">
        <v>368.03783985805512</v>
      </c>
      <c r="MT163" s="18">
        <v>362.116317753315</v>
      </c>
      <c r="MU163" s="18">
        <v>358.33653773641589</v>
      </c>
      <c r="MV163" s="18">
        <v>364.03918839120865</v>
      </c>
      <c r="MW163" s="18">
        <v>379.34719751834871</v>
      </c>
      <c r="MX163" s="18">
        <v>382.80716537094116</v>
      </c>
      <c r="MY163" s="18">
        <v>370.44742463350298</v>
      </c>
      <c r="MZ163" s="18">
        <v>356.8823918018341</v>
      </c>
      <c r="NA163" s="18">
        <v>357.33112824487688</v>
      </c>
      <c r="NB163" s="18">
        <v>363.24265621948246</v>
      </c>
      <c r="NC163" s="18">
        <v>359.10908399581911</v>
      </c>
      <c r="ND163" s="18">
        <v>361.72254902601242</v>
      </c>
      <c r="NE163" s="18">
        <v>371.34689634561539</v>
      </c>
      <c r="NF163" s="18">
        <v>373.44066660881043</v>
      </c>
      <c r="NG163" s="18">
        <v>368.59751114559174</v>
      </c>
      <c r="NH163" s="18">
        <v>368.06282518339157</v>
      </c>
      <c r="NI163" s="18">
        <v>371.87258759069442</v>
      </c>
      <c r="NJ163" s="18">
        <v>368.67246712160113</v>
      </c>
      <c r="NK163" s="18">
        <v>364.9816348628998</v>
      </c>
      <c r="NL163" s="18">
        <v>358.34153480148319</v>
      </c>
      <c r="NM163" s="18">
        <v>363.7133797488213</v>
      </c>
      <c r="NN163" s="18">
        <v>377.79211086940768</v>
      </c>
      <c r="NO163" s="18">
        <v>373.70750988340382</v>
      </c>
      <c r="NP163" s="18">
        <v>388.46884009218218</v>
      </c>
      <c r="NQ163" s="18">
        <v>389.97295667743685</v>
      </c>
      <c r="NR163" s="18">
        <v>380.04079014968875</v>
      </c>
      <c r="NS163" s="18">
        <v>386.4930005645752</v>
      </c>
      <c r="NT163" s="18">
        <v>384.29129369592664</v>
      </c>
      <c r="NU163" s="18">
        <v>406.7411082172394</v>
      </c>
      <c r="NV163" s="18">
        <v>421.6283644657135</v>
      </c>
      <c r="NW163" s="18">
        <v>424.03395158910752</v>
      </c>
      <c r="NX163" s="18">
        <v>426.55746944808959</v>
      </c>
      <c r="NY163" s="18">
        <v>413.86492417716983</v>
      </c>
      <c r="NZ163" s="18">
        <v>402.34768861007689</v>
      </c>
      <c r="OA163" s="18">
        <v>401.72805254173278</v>
      </c>
      <c r="OB163" s="18">
        <v>399.79019070863723</v>
      </c>
      <c r="OC163" s="18">
        <v>396.18031090402604</v>
      </c>
      <c r="OD163" s="18">
        <v>396.20329740333557</v>
      </c>
      <c r="OE163" s="18">
        <v>394.96102702760697</v>
      </c>
      <c r="OF163" s="18">
        <v>389.13145092010501</v>
      </c>
      <c r="OG163" s="18">
        <v>386.91875050830845</v>
      </c>
      <c r="OH163" s="18">
        <v>381.22809280967715</v>
      </c>
      <c r="OI163" s="18">
        <v>380.83432408237456</v>
      </c>
      <c r="OJ163" s="18">
        <v>380.57247787284848</v>
      </c>
      <c r="OK163" s="18">
        <v>391.85884903383254</v>
      </c>
      <c r="OL163" s="18">
        <v>408.0253539395332</v>
      </c>
      <c r="OM163" s="18">
        <v>412.49273010969165</v>
      </c>
      <c r="ON163" s="18">
        <v>409.76333316993714</v>
      </c>
      <c r="OO163" s="18">
        <v>412.16492264127731</v>
      </c>
      <c r="OP163" s="18">
        <v>406.19143105983733</v>
      </c>
      <c r="OQ163" s="18">
        <v>399.8941296620369</v>
      </c>
      <c r="OR163" s="18">
        <v>389.41028715085986</v>
      </c>
      <c r="OS163" s="18">
        <v>399.13357635879515</v>
      </c>
      <c r="OT163" s="18">
        <v>392.45649801588058</v>
      </c>
      <c r="OU163" s="18">
        <v>384.79299902868269</v>
      </c>
      <c r="OV163" s="18">
        <v>378.05295766592025</v>
      </c>
      <c r="OW163" s="18">
        <v>374.51003853321077</v>
      </c>
      <c r="OX163" s="18">
        <v>378.12291657686234</v>
      </c>
      <c r="OY163" s="18">
        <v>374.92379552078245</v>
      </c>
      <c r="OZ163" s="18">
        <v>373.65054334163665</v>
      </c>
      <c r="PA163" s="18">
        <v>385.10581530189512</v>
      </c>
      <c r="PB163" s="18">
        <v>370.08064005756376</v>
      </c>
      <c r="PC163" s="18">
        <v>363.05176833391187</v>
      </c>
      <c r="PD163" s="18">
        <v>360.97099043989181</v>
      </c>
      <c r="PE163" s="18">
        <v>351.85834258317948</v>
      </c>
      <c r="PF163" s="18">
        <v>348.46733422851565</v>
      </c>
      <c r="PG163" s="18">
        <v>347.53688071298598</v>
      </c>
      <c r="PH163" s="18">
        <v>332.29783108377455</v>
      </c>
      <c r="PI163" s="18">
        <v>322.30370094919203</v>
      </c>
      <c r="PJ163" s="18">
        <v>324.28553695487977</v>
      </c>
      <c r="PK163" s="18">
        <v>328.40511739635468</v>
      </c>
      <c r="PL163" s="18">
        <v>328.02733927726746</v>
      </c>
      <c r="PM163" s="18">
        <v>329.51546525430678</v>
      </c>
      <c r="PN163" s="18">
        <v>332.55368081521988</v>
      </c>
      <c r="PO163" s="18">
        <v>342.16603517866139</v>
      </c>
      <c r="PP163" s="18">
        <v>342.57279627513884</v>
      </c>
      <c r="PQ163" s="18">
        <v>351.66645528459549</v>
      </c>
      <c r="PR163" s="18">
        <v>375.23361355495456</v>
      </c>
      <c r="PS163" s="18">
        <v>362.12931012248993</v>
      </c>
      <c r="PT163" s="18">
        <v>357.96175785636905</v>
      </c>
      <c r="PU163" s="18">
        <v>349.8675118603706</v>
      </c>
      <c r="PV163" s="18">
        <v>343.95698329877854</v>
      </c>
      <c r="PW163" s="18">
        <v>348.52030311822892</v>
      </c>
      <c r="PX163" s="18">
        <v>341.10865621042257</v>
      </c>
      <c r="PY163" s="18">
        <v>338.70506791305542</v>
      </c>
      <c r="PZ163" s="18">
        <v>339.82540990114211</v>
      </c>
      <c r="QA163" s="18">
        <v>337.38684214830397</v>
      </c>
      <c r="QB163" s="18">
        <v>335.77079130554199</v>
      </c>
      <c r="QC163" s="18">
        <v>336.28249076843264</v>
      </c>
      <c r="QD163" s="18">
        <v>325.62874804496767</v>
      </c>
      <c r="QE163" s="18">
        <v>325.38489126968386</v>
      </c>
      <c r="QF163" s="18">
        <v>322.77542389154434</v>
      </c>
      <c r="QG163" s="18">
        <v>316.33720525884632</v>
      </c>
      <c r="QH163" s="18">
        <v>316.47012718963623</v>
      </c>
      <c r="QI163" s="18">
        <v>316.8828847641945</v>
      </c>
      <c r="QJ163" s="18">
        <v>320.67265891122815</v>
      </c>
      <c r="QK163" s="18">
        <v>318.38500252342226</v>
      </c>
      <c r="QL163" s="18">
        <v>322.85337810659411</v>
      </c>
      <c r="QM163" s="18">
        <v>316.69399570465089</v>
      </c>
      <c r="QN163" s="18">
        <v>317.56448443937302</v>
      </c>
      <c r="QO163" s="18">
        <v>319.26448597526553</v>
      </c>
      <c r="QP163" s="18">
        <v>313.76571557521817</v>
      </c>
      <c r="QQ163" s="18">
        <v>308.80163113737109</v>
      </c>
      <c r="QR163" s="18">
        <v>307.55936076164244</v>
      </c>
      <c r="QS163" s="18">
        <v>304.7709984540939</v>
      </c>
      <c r="QT163" s="18">
        <v>305.32067561149597</v>
      </c>
      <c r="QU163" s="18">
        <v>305.7184419908524</v>
      </c>
      <c r="QV163" s="18">
        <v>303.65865177011489</v>
      </c>
      <c r="QW163" s="18">
        <v>307.09163547134398</v>
      </c>
      <c r="QX163" s="18">
        <v>308.35389410734177</v>
      </c>
      <c r="QY163" s="18">
        <v>304.69104541301726</v>
      </c>
      <c r="QZ163" s="18">
        <v>310.86441959714892</v>
      </c>
      <c r="RA163" s="18">
        <v>320.57371702289583</v>
      </c>
      <c r="RB163" s="18">
        <v>330.83768867111206</v>
      </c>
      <c r="RC163" s="18">
        <v>332.88648534870146</v>
      </c>
      <c r="RD163" s="18">
        <v>334.67343581676482</v>
      </c>
      <c r="RE163" s="18">
        <v>337.15497832918169</v>
      </c>
      <c r="RF163" s="18">
        <v>335.4519785542488</v>
      </c>
      <c r="RG163" s="18">
        <v>331.67619618940353</v>
      </c>
      <c r="RH163" s="18">
        <v>327.5646110520363</v>
      </c>
      <c r="RI163" s="18">
        <v>328.99776931333537</v>
      </c>
      <c r="RJ163" s="18">
        <v>331.02557831764221</v>
      </c>
      <c r="RK163" s="18">
        <v>334.02681559705735</v>
      </c>
      <c r="RL163" s="18">
        <v>333.2502716856003</v>
      </c>
      <c r="RM163" s="18">
        <v>330.32598920822142</v>
      </c>
      <c r="RN163" s="18">
        <v>331.41634880590436</v>
      </c>
      <c r="RO163" s="18">
        <v>340.8288205666542</v>
      </c>
      <c r="RP163" s="18">
        <v>342.1370522012711</v>
      </c>
      <c r="RQ163" s="18">
        <v>341.50542317676548</v>
      </c>
      <c r="RR163" s="18">
        <v>341.94116725063321</v>
      </c>
      <c r="RS163" s="18">
        <v>337.00206813812252</v>
      </c>
      <c r="RT163" s="18">
        <v>339.16879555130004</v>
      </c>
      <c r="RU163" s="18">
        <v>335.93169680070878</v>
      </c>
      <c r="RV163" s="18">
        <v>325.74168171548843</v>
      </c>
      <c r="RW163" s="18">
        <v>323.19817559623715</v>
      </c>
      <c r="RX163" s="18">
        <v>321.88194865751268</v>
      </c>
      <c r="RY163" s="18">
        <v>325.07407382249829</v>
      </c>
      <c r="RZ163" s="18">
        <v>323.06725249147416</v>
      </c>
      <c r="SA163" s="18">
        <v>321.1783618960381</v>
      </c>
      <c r="SB163" s="18">
        <v>313.77171205329898</v>
      </c>
      <c r="SC163" s="18">
        <v>316.69499511766429</v>
      </c>
      <c r="SD163" s="18">
        <v>316.65301977109908</v>
      </c>
      <c r="SE163" s="18">
        <v>315.84749288225174</v>
      </c>
      <c r="SF163" s="18">
        <v>315.58364784669874</v>
      </c>
      <c r="SG163" s="18">
        <v>334.36461719560623</v>
      </c>
      <c r="SH163" s="18">
        <v>336.02863986301423</v>
      </c>
      <c r="SI163" s="18">
        <v>338.12241012620927</v>
      </c>
      <c r="SJ163" s="18">
        <v>340.41206534004215</v>
      </c>
      <c r="SK163" s="18">
        <v>340.22217686748508</v>
      </c>
      <c r="SL163" s="18">
        <v>338.78202271509173</v>
      </c>
      <c r="SM163" s="18">
        <v>339.3277022204399</v>
      </c>
      <c r="SN163" s="18">
        <v>335.07819808721541</v>
      </c>
      <c r="SO163" s="18">
        <v>336.35644733142851</v>
      </c>
      <c r="SP163" s="5">
        <v>337.85456743860243</v>
      </c>
      <c r="SQ163" s="5">
        <v>339.95933124494553</v>
      </c>
      <c r="SR163" s="5">
        <v>326.47325204133989</v>
      </c>
      <c r="SS163" s="5">
        <v>329.25761669683459</v>
      </c>
      <c r="SU163" s="5">
        <v>348.36599999999999</v>
      </c>
      <c r="SV163" s="5">
        <v>351.13200000000001</v>
      </c>
    </row>
    <row r="164" spans="1:516" x14ac:dyDescent="0.25">
      <c r="A164" s="5" t="s">
        <v>375</v>
      </c>
      <c r="B164" s="5" t="str">
        <f ca="1">_xlfn.XLOOKUP(A164,bonds[worksheet get],bonds[unique lookup],"-")</f>
        <v>-</v>
      </c>
      <c r="C164" s="5" t="str">
        <f ca="1">_xlfn.XLOOKUP(A164,bonds[worksheet get],bonds[ID_ISIN],"-")</f>
        <v>-</v>
      </c>
      <c r="D164" s="18" t="e">
        <f ca="1">_xll.BDH(A164,"blp_i_sprd_mid","-2AY",,"Dates=H","Fill=C","Sort=R","Dir=H","factor="&amp;_xlfn.XLOOKUP(A164,bonds[worksheet get],bonds[yas/blp factor]),"cols=504;rows=1")</f>
        <v>#N/A</v>
      </c>
      <c r="E164" s="18">
        <v>1070.078</v>
      </c>
      <c r="F164" s="18">
        <v>1794.704</v>
      </c>
      <c r="G164" s="18">
        <v>-24.722000000000001</v>
      </c>
      <c r="H164" s="18">
        <v>45.204999999999998</v>
      </c>
      <c r="I164" s="18">
        <v>179.62899999999999</v>
      </c>
      <c r="J164" s="18">
        <v>211.8</v>
      </c>
      <c r="K164" s="18">
        <v>-10.128</v>
      </c>
      <c r="L164" s="18">
        <v>100.858</v>
      </c>
      <c r="M164" s="18">
        <v>-38.368000000000002</v>
      </c>
      <c r="N164" s="18">
        <v>549.70600000000002</v>
      </c>
      <c r="O164" s="18">
        <v>483.09699999999998</v>
      </c>
      <c r="P164" s="18">
        <v>486.34</v>
      </c>
      <c r="Q164" s="18">
        <v>524.476</v>
      </c>
      <c r="R164" s="18">
        <v>443.71</v>
      </c>
      <c r="S164" s="18">
        <v>344.98700000000002</v>
      </c>
      <c r="T164" s="18">
        <v>306.26600000000002</v>
      </c>
      <c r="U164" s="18">
        <v>399.858</v>
      </c>
      <c r="V164" s="18">
        <v>234.7</v>
      </c>
      <c r="W164" s="18">
        <v>250.09800000000001</v>
      </c>
      <c r="X164" s="18">
        <v>246.91300000000001</v>
      </c>
      <c r="Y164" s="18">
        <v>167.517</v>
      </c>
      <c r="Z164" s="18">
        <v>160.77600000000001</v>
      </c>
      <c r="AA164" s="18">
        <v>56.595999999999997</v>
      </c>
      <c r="AB164" s="18">
        <v>446.36700000000002</v>
      </c>
      <c r="AC164" s="18">
        <v>370.7</v>
      </c>
      <c r="AD164" s="18">
        <v>533.86300000000006</v>
      </c>
      <c r="AE164" s="18">
        <v>450.07799999999997</v>
      </c>
      <c r="AF164" s="18">
        <v>504.02800000000002</v>
      </c>
      <c r="AG164" s="18">
        <v>453.15300000000002</v>
      </c>
      <c r="AH164" s="18">
        <v>600.154</v>
      </c>
      <c r="AI164" s="18">
        <v>633.14400000000001</v>
      </c>
      <c r="AJ164" s="18">
        <v>602.54899999999998</v>
      </c>
      <c r="AK164" s="18">
        <v>643.74</v>
      </c>
      <c r="AL164" s="18">
        <v>582.904</v>
      </c>
      <c r="AM164" s="18">
        <v>593.375</v>
      </c>
      <c r="AN164" s="18">
        <v>435.50299999999999</v>
      </c>
      <c r="AO164" s="18">
        <v>530.75900000000001</v>
      </c>
      <c r="AP164" s="18">
        <v>631.66499999999996</v>
      </c>
      <c r="AQ164" s="18">
        <v>2524.9110000000001</v>
      </c>
      <c r="AR164" s="18">
        <v>2629.2020000000002</v>
      </c>
      <c r="AS164" s="18">
        <v>2047.3610000000001</v>
      </c>
      <c r="AT164" s="18">
        <v>2036.0070000000001</v>
      </c>
      <c r="AU164" s="18">
        <v>1883.854</v>
      </c>
      <c r="AV164" s="18">
        <v>1794.299</v>
      </c>
      <c r="AW164" s="18">
        <v>1825.4880000000001</v>
      </c>
      <c r="AX164" s="18">
        <v>1827.5239999999999</v>
      </c>
      <c r="AY164" s="18">
        <v>1690.0619999999999</v>
      </c>
      <c r="AZ164" s="18">
        <v>1514.3109999999999</v>
      </c>
      <c r="BA164" s="18">
        <v>1502.1859999999999</v>
      </c>
      <c r="BB164" s="18">
        <v>1449.0889999999999</v>
      </c>
      <c r="BC164" s="18">
        <v>1495.4069999999999</v>
      </c>
      <c r="BD164" s="18">
        <v>1419.454</v>
      </c>
      <c r="BE164" s="18">
        <v>1455.5160000000001</v>
      </c>
      <c r="BF164" s="18">
        <v>1895.021</v>
      </c>
      <c r="BG164" s="18">
        <v>2103.8589999999999</v>
      </c>
      <c r="BH164" s="18">
        <v>2043.7550000000001</v>
      </c>
      <c r="BI164" s="18">
        <v>2022.8320000000001</v>
      </c>
      <c r="BJ164" s="18">
        <v>1932.6890000000001</v>
      </c>
      <c r="BK164" s="18">
        <v>1827.461</v>
      </c>
      <c r="BL164" s="18">
        <v>1805.0509999999999</v>
      </c>
      <c r="BM164" s="18">
        <v>1553.809</v>
      </c>
      <c r="BN164" s="18">
        <v>1539.259</v>
      </c>
      <c r="BO164" s="18">
        <v>1494.539</v>
      </c>
      <c r="BP164" s="18">
        <v>1518.2249999999999</v>
      </c>
      <c r="BQ164" s="18">
        <v>1475.27</v>
      </c>
      <c r="BR164" s="18">
        <v>1625.193</v>
      </c>
      <c r="BS164" s="18">
        <v>1598.394</v>
      </c>
      <c r="BT164" s="18">
        <v>1566.8710000000001</v>
      </c>
      <c r="BU164" s="18">
        <v>1577.5809999999999</v>
      </c>
      <c r="BV164" s="18">
        <v>1631.4349999999999</v>
      </c>
      <c r="BW164" s="18">
        <v>1396.758</v>
      </c>
      <c r="BX164" s="18">
        <v>1078.165</v>
      </c>
      <c r="BY164" s="18">
        <v>652.37400000000002</v>
      </c>
      <c r="BZ164" s="18">
        <v>472.81900000000002</v>
      </c>
      <c r="CA164" s="18">
        <v>404.98700000000002</v>
      </c>
      <c r="CB164" s="18">
        <v>382.45499999999998</v>
      </c>
      <c r="CC164" s="18">
        <v>391.21899999999999</v>
      </c>
      <c r="CD164" s="18">
        <v>224.857</v>
      </c>
      <c r="CE164" s="18">
        <v>168.78800000000001</v>
      </c>
      <c r="CF164" s="18">
        <v>115.42100000000001</v>
      </c>
      <c r="CG164" s="18">
        <v>116.062</v>
      </c>
      <c r="CH164" s="18">
        <v>102.992</v>
      </c>
      <c r="CI164" s="18">
        <v>169.684</v>
      </c>
      <c r="CJ164" s="18">
        <v>91.932000000000002</v>
      </c>
      <c r="CK164" s="18">
        <v>100.967</v>
      </c>
      <c r="CL164" s="18">
        <v>77.355000000000004</v>
      </c>
      <c r="CM164" s="18">
        <v>52.646999999999998</v>
      </c>
      <c r="CN164" s="18">
        <v>47.485999999999997</v>
      </c>
      <c r="CO164" s="18">
        <v>50.36</v>
      </c>
      <c r="CP164" s="18">
        <v>56.597999999999999</v>
      </c>
      <c r="CQ164" s="18">
        <v>52.301000000000002</v>
      </c>
      <c r="CR164" s="18">
        <v>44.207000000000001</v>
      </c>
      <c r="CS164" s="18">
        <v>39.976999999999997</v>
      </c>
      <c r="CT164" s="18">
        <v>31.855</v>
      </c>
      <c r="CU164" s="18">
        <v>31.111000000000001</v>
      </c>
      <c r="CV164" s="18">
        <v>37.112000000000002</v>
      </c>
      <c r="CW164" s="18">
        <v>31.283000000000001</v>
      </c>
      <c r="CX164" s="18">
        <v>30.623000000000001</v>
      </c>
      <c r="CY164" s="18">
        <v>21.286000000000001</v>
      </c>
      <c r="CZ164" s="18">
        <v>39.709000000000003</v>
      </c>
      <c r="DA164" s="18">
        <v>41.392000000000003</v>
      </c>
      <c r="DB164" s="18">
        <v>40.219000000000001</v>
      </c>
      <c r="DC164" s="18">
        <v>43.966000000000001</v>
      </c>
      <c r="DD164" s="18">
        <v>31.335999999999999</v>
      </c>
      <c r="DE164" s="18">
        <v>40.371000000000002</v>
      </c>
      <c r="DF164" s="18">
        <v>40.520000000000003</v>
      </c>
      <c r="DG164" s="18">
        <v>48.802999999999997</v>
      </c>
      <c r="DH164" s="18">
        <v>36.088000000000001</v>
      </c>
      <c r="DI164" s="18">
        <v>25.634</v>
      </c>
      <c r="DJ164" s="18">
        <v>2.4359999999999999</v>
      </c>
      <c r="DK164" s="18">
        <v>4.5730000000000004</v>
      </c>
      <c r="DL164" s="18">
        <v>-7.7329999999999997</v>
      </c>
      <c r="DM164" s="18">
        <v>-3.2549999999999999</v>
      </c>
      <c r="DN164" s="18">
        <v>2.0150000000000001</v>
      </c>
      <c r="DO164" s="18">
        <v>1.43</v>
      </c>
      <c r="DP164" s="18">
        <v>6.8070000000000004</v>
      </c>
      <c r="DQ164" s="18">
        <v>7.3559999999999999</v>
      </c>
      <c r="DR164" s="18">
        <v>3.7509999999999999</v>
      </c>
      <c r="DS164" s="18">
        <v>7.1760000000000002</v>
      </c>
      <c r="DT164" s="18">
        <v>11.538</v>
      </c>
      <c r="DU164" s="18">
        <v>12.156000000000001</v>
      </c>
      <c r="DV164" s="18">
        <v>12.31</v>
      </c>
      <c r="DW164" s="18">
        <v>11.131</v>
      </c>
      <c r="DX164" s="18">
        <v>6.1559999999999997</v>
      </c>
      <c r="DY164" s="18">
        <v>21.102</v>
      </c>
      <c r="DZ164" s="18">
        <v>6.0410000000000004</v>
      </c>
      <c r="EA164" s="18">
        <v>29.965</v>
      </c>
      <c r="EB164" s="18">
        <v>37.972000000000001</v>
      </c>
      <c r="EC164" s="18">
        <v>15.316000000000001</v>
      </c>
      <c r="ED164" s="18">
        <v>21.271000000000001</v>
      </c>
      <c r="EE164" s="18">
        <v>18.952999999999999</v>
      </c>
      <c r="EF164" s="18">
        <v>24.417000000000002</v>
      </c>
      <c r="EG164" s="18">
        <v>25.036999999999999</v>
      </c>
      <c r="EH164" s="18">
        <v>28.870999999999999</v>
      </c>
      <c r="EI164" s="18">
        <v>30.12</v>
      </c>
      <c r="EJ164" s="18">
        <v>31.821999999999999</v>
      </c>
      <c r="EK164" s="18">
        <v>41.911000000000001</v>
      </c>
      <c r="EL164" s="18">
        <v>38.420999999999999</v>
      </c>
      <c r="EM164" s="18">
        <v>42.04</v>
      </c>
      <c r="EN164" s="18">
        <v>43.09</v>
      </c>
      <c r="EO164" s="18">
        <v>46.063000000000002</v>
      </c>
      <c r="EP164" s="18">
        <v>54.720999999999997</v>
      </c>
      <c r="EQ164" s="18">
        <v>48.796999999999997</v>
      </c>
      <c r="ER164" s="18">
        <v>58.81</v>
      </c>
      <c r="ES164" s="18">
        <v>56.844999999999999</v>
      </c>
      <c r="ET164" s="18">
        <v>60.362000000000002</v>
      </c>
      <c r="EU164" s="18">
        <v>62.88</v>
      </c>
      <c r="EV164" s="18">
        <v>60.500999999999998</v>
      </c>
      <c r="EW164" s="18">
        <v>62.234000000000002</v>
      </c>
      <c r="EX164" s="18">
        <v>59.127000000000002</v>
      </c>
      <c r="EY164" s="18">
        <v>60.523000000000003</v>
      </c>
      <c r="EZ164" s="18">
        <v>69.119</v>
      </c>
      <c r="FA164" s="18">
        <v>62.204999999999998</v>
      </c>
      <c r="FB164" s="18">
        <v>60.408999999999999</v>
      </c>
      <c r="FC164" s="18">
        <v>57.259</v>
      </c>
      <c r="FD164" s="18">
        <v>55.375999999999998</v>
      </c>
      <c r="FE164" s="18">
        <v>58.47</v>
      </c>
      <c r="FF164" s="18">
        <v>55.115000000000002</v>
      </c>
      <c r="FG164" s="18">
        <v>55.295000000000002</v>
      </c>
      <c r="FH164" s="18">
        <v>46.033999999999999</v>
      </c>
      <c r="FI164" s="18">
        <v>50.783999999999999</v>
      </c>
      <c r="FJ164" s="18">
        <v>55.915999999999997</v>
      </c>
      <c r="FK164" s="18">
        <v>57.904000000000003</v>
      </c>
      <c r="FL164" s="18">
        <v>59.652000000000001</v>
      </c>
      <c r="FM164" s="18">
        <v>63.19</v>
      </c>
      <c r="FN164" s="18">
        <v>59.968000000000004</v>
      </c>
      <c r="FO164" s="18">
        <v>62.356999999999999</v>
      </c>
      <c r="FP164" s="18">
        <v>60.945999999999998</v>
      </c>
      <c r="FQ164" s="18">
        <v>52.2</v>
      </c>
      <c r="FR164" s="18">
        <v>53.997</v>
      </c>
      <c r="FS164" s="18">
        <v>54.545000000000002</v>
      </c>
      <c r="FT164" s="18">
        <v>52.378</v>
      </c>
      <c r="FU164" s="18">
        <v>82.611999999999995</v>
      </c>
      <c r="FV164" s="18">
        <v>84.852999999999994</v>
      </c>
      <c r="FW164" s="18">
        <v>86.120999999999995</v>
      </c>
      <c r="FX164" s="18">
        <v>86.337000000000003</v>
      </c>
      <c r="FY164" s="18">
        <v>89.054000000000002</v>
      </c>
      <c r="FZ164" s="18">
        <v>90.903999999999996</v>
      </c>
      <c r="GA164" s="18">
        <v>89.716999999999999</v>
      </c>
      <c r="GB164" s="18">
        <v>94.275999999999996</v>
      </c>
      <c r="GC164" s="18">
        <v>95.731999999999999</v>
      </c>
      <c r="GD164" s="18">
        <v>98.441000000000003</v>
      </c>
      <c r="GE164" s="18">
        <v>96.337000000000003</v>
      </c>
      <c r="GF164" s="18">
        <v>98.495000000000005</v>
      </c>
      <c r="GG164" s="18">
        <v>96.001999999999995</v>
      </c>
      <c r="GH164" s="18">
        <v>94.233000000000004</v>
      </c>
      <c r="GI164" s="18">
        <v>91.072000000000003</v>
      </c>
      <c r="GJ164" s="18">
        <v>79.596000000000004</v>
      </c>
      <c r="GK164" s="18">
        <v>80.504999999999995</v>
      </c>
      <c r="GL164" s="18">
        <v>79.156999999999996</v>
      </c>
      <c r="GM164" s="18">
        <v>76.355000000000004</v>
      </c>
      <c r="GN164" s="18">
        <v>76.912000000000006</v>
      </c>
      <c r="GO164" s="18">
        <v>73.635000000000005</v>
      </c>
      <c r="GP164" s="18">
        <v>74.195999999999998</v>
      </c>
      <c r="GQ164" s="18">
        <v>70.808999999999997</v>
      </c>
      <c r="GR164" s="18">
        <v>72.426000000000002</v>
      </c>
      <c r="GS164" s="18">
        <v>70.040999999999997</v>
      </c>
      <c r="GT164" s="18">
        <v>69.915000000000006</v>
      </c>
      <c r="GU164" s="18">
        <v>61.161999999999999</v>
      </c>
      <c r="GV164" s="18">
        <v>75.197999999999993</v>
      </c>
      <c r="GW164" s="18">
        <v>74.454999999999998</v>
      </c>
      <c r="GX164" s="18">
        <v>83.783000000000001</v>
      </c>
      <c r="GY164" s="18">
        <v>82.352999999999994</v>
      </c>
      <c r="GZ164" s="18">
        <v>94.028999999999996</v>
      </c>
      <c r="HA164" s="18">
        <v>89.766000000000005</v>
      </c>
      <c r="HB164" s="18">
        <v>88.197999999999993</v>
      </c>
      <c r="HC164" s="18">
        <v>89.171999999999997</v>
      </c>
      <c r="HD164" s="18">
        <v>85.427999999999997</v>
      </c>
      <c r="HE164" s="18">
        <v>80.131</v>
      </c>
      <c r="HF164" s="18">
        <v>88.802000000000007</v>
      </c>
      <c r="HG164" s="18">
        <v>87.495000000000005</v>
      </c>
      <c r="HH164" s="18">
        <v>84.863</v>
      </c>
      <c r="HI164" s="18">
        <v>90.661000000000001</v>
      </c>
      <c r="HJ164" s="18">
        <v>87.305000000000007</v>
      </c>
      <c r="HK164" s="18">
        <v>94.789000000000001</v>
      </c>
      <c r="HL164" s="18">
        <v>96.542000000000002</v>
      </c>
      <c r="HM164" s="18">
        <v>103.50700000000001</v>
      </c>
      <c r="HN164" s="18">
        <v>96.114999999999995</v>
      </c>
      <c r="HO164" s="18">
        <v>106.46299999999999</v>
      </c>
      <c r="HP164" s="18">
        <v>105.47</v>
      </c>
      <c r="HQ164" s="18">
        <v>104.93300000000001</v>
      </c>
      <c r="HR164" s="18">
        <v>92.701999999999998</v>
      </c>
      <c r="HS164" s="18">
        <v>96.302000000000007</v>
      </c>
      <c r="HT164" s="18">
        <v>96.242000000000004</v>
      </c>
      <c r="HU164" s="18">
        <v>98.606999999999999</v>
      </c>
      <c r="HV164" s="18">
        <v>94.293000000000006</v>
      </c>
      <c r="HW164" s="18">
        <v>101.619</v>
      </c>
      <c r="HX164" s="18">
        <v>105.92400000000001</v>
      </c>
      <c r="HY164" s="18">
        <v>101.845</v>
      </c>
      <c r="HZ164" s="18">
        <v>104.044</v>
      </c>
      <c r="IA164" s="18">
        <v>87.075999999999993</v>
      </c>
      <c r="IB164" s="18">
        <v>91.192999999999998</v>
      </c>
      <c r="IC164" s="18">
        <v>96.808000000000007</v>
      </c>
      <c r="ID164" s="18">
        <v>79.197000000000003</v>
      </c>
      <c r="IE164" s="18">
        <v>81.266000000000005</v>
      </c>
      <c r="IF164" s="18">
        <v>75.456000000000003</v>
      </c>
      <c r="IG164" s="18">
        <v>79.19</v>
      </c>
      <c r="IH164" s="18">
        <v>78.106999999999999</v>
      </c>
      <c r="II164" s="18">
        <v>87.251999999999995</v>
      </c>
      <c r="IJ164" s="18">
        <v>86.908000000000001</v>
      </c>
      <c r="IK164" s="18">
        <v>90.412000000000006</v>
      </c>
      <c r="IL164" s="18">
        <v>119.10299999999999</v>
      </c>
      <c r="IM164" s="18">
        <v>100.42700000000001</v>
      </c>
      <c r="IN164" s="18">
        <v>96.040999999999997</v>
      </c>
      <c r="IO164" s="18">
        <v>65.471999999999994</v>
      </c>
      <c r="IP164" s="18">
        <v>61.859000000000002</v>
      </c>
      <c r="IQ164" s="18">
        <v>62.463999999999999</v>
      </c>
      <c r="IR164" s="18">
        <v>67.522000000000006</v>
      </c>
      <c r="IS164" s="18">
        <v>67.296000000000006</v>
      </c>
      <c r="IT164" s="18">
        <v>62.344000000000001</v>
      </c>
      <c r="IU164" s="18">
        <v>63.347000000000001</v>
      </c>
      <c r="IV164" s="18">
        <v>64.599000000000004</v>
      </c>
      <c r="IW164" s="18">
        <v>60.715000000000003</v>
      </c>
      <c r="IX164" s="18">
        <v>56.192</v>
      </c>
      <c r="IY164" s="18">
        <v>57.517000000000003</v>
      </c>
      <c r="IZ164" s="18">
        <v>62.290999999999997</v>
      </c>
      <c r="JA164" s="18">
        <v>66.281000000000006</v>
      </c>
      <c r="JB164" s="18">
        <v>64.875</v>
      </c>
      <c r="JC164" s="18">
        <v>58.984999999999999</v>
      </c>
      <c r="JD164" s="18">
        <v>60.484999999999999</v>
      </c>
      <c r="JE164" s="18">
        <v>57.814999999999998</v>
      </c>
      <c r="JF164" s="18">
        <v>62.161000000000001</v>
      </c>
      <c r="JG164" s="18">
        <v>57.723999999999997</v>
      </c>
      <c r="JH164" s="18">
        <v>66.510000000000005</v>
      </c>
      <c r="JI164" s="18">
        <v>67.869</v>
      </c>
      <c r="JJ164" s="18">
        <v>69.122</v>
      </c>
      <c r="JK164" s="18">
        <v>73.787999999999997</v>
      </c>
      <c r="JL164" s="18">
        <v>67.936000000000007</v>
      </c>
      <c r="JM164" s="18">
        <v>72.555999999999997</v>
      </c>
      <c r="JN164" s="18">
        <v>80.528000000000006</v>
      </c>
      <c r="JO164" s="18">
        <v>82.826999999999998</v>
      </c>
      <c r="JP164" s="18">
        <v>85.427999999999997</v>
      </c>
      <c r="JQ164" s="18">
        <v>98.302000000000007</v>
      </c>
      <c r="JR164" s="18">
        <v>107.041</v>
      </c>
      <c r="JS164" s="18">
        <v>106.58199999999999</v>
      </c>
      <c r="JT164" s="18">
        <v>103.699</v>
      </c>
      <c r="JU164" s="18">
        <v>109.71599999999999</v>
      </c>
      <c r="JV164" s="18">
        <v>106.65</v>
      </c>
      <c r="JW164" s="18">
        <v>104.005</v>
      </c>
      <c r="JX164" s="18">
        <v>107.675</v>
      </c>
      <c r="JY164" s="18">
        <v>110.25700000000001</v>
      </c>
      <c r="JZ164" s="18">
        <v>93.207999999999998</v>
      </c>
      <c r="KA164" s="18">
        <v>89.027000000000001</v>
      </c>
      <c r="KB164" s="18">
        <v>88.997</v>
      </c>
      <c r="KC164" s="18">
        <v>89.018000000000001</v>
      </c>
      <c r="KD164" s="18">
        <v>94.418000000000006</v>
      </c>
      <c r="KE164" s="18">
        <v>101.69799999999999</v>
      </c>
      <c r="KF164" s="18">
        <v>105.776</v>
      </c>
      <c r="KG164" s="18">
        <v>108.607</v>
      </c>
      <c r="KH164" s="18">
        <v>101.471</v>
      </c>
      <c r="KI164" s="18">
        <v>104.30800000000001</v>
      </c>
      <c r="KJ164" s="18">
        <v>98.724999999999994</v>
      </c>
      <c r="KK164" s="18">
        <v>86.667000000000002</v>
      </c>
      <c r="KL164" s="18">
        <v>76.861999999999995</v>
      </c>
      <c r="KM164" s="18">
        <v>78.325999999999993</v>
      </c>
      <c r="KN164" s="18">
        <v>80.340999999999994</v>
      </c>
      <c r="KO164" s="18">
        <v>84.37</v>
      </c>
      <c r="KP164" s="18">
        <v>88.097999999999999</v>
      </c>
      <c r="KQ164" s="18">
        <v>92.632999999999996</v>
      </c>
      <c r="KR164" s="18">
        <v>91.4</v>
      </c>
      <c r="KS164" s="18">
        <v>88.433000000000007</v>
      </c>
      <c r="KT164" s="18">
        <v>89.747</v>
      </c>
      <c r="KU164" s="18">
        <v>91.441000000000003</v>
      </c>
      <c r="KV164" s="18">
        <v>92.271000000000001</v>
      </c>
      <c r="KW164" s="18">
        <v>92.626999999999995</v>
      </c>
      <c r="KX164" s="18">
        <v>89.323999999999998</v>
      </c>
      <c r="KY164" s="18">
        <v>95.210999999999999</v>
      </c>
      <c r="KZ164" s="18">
        <v>99.66</v>
      </c>
      <c r="LA164" s="18">
        <v>109.381</v>
      </c>
      <c r="LB164" s="18">
        <v>114.83</v>
      </c>
      <c r="LC164" s="18">
        <v>117.87</v>
      </c>
      <c r="LD164" s="18">
        <v>117.34</v>
      </c>
      <c r="LE164" s="18">
        <v>123.536</v>
      </c>
      <c r="LF164" s="18">
        <v>122.43899999999999</v>
      </c>
      <c r="LG164" s="18">
        <v>126.937</v>
      </c>
      <c r="LH164" s="18">
        <v>127.214</v>
      </c>
      <c r="LI164" s="18">
        <v>136.381</v>
      </c>
      <c r="LJ164" s="18">
        <v>140.46199999999999</v>
      </c>
      <c r="LK164" s="18">
        <v>144.24799999999999</v>
      </c>
      <c r="LL164" s="18">
        <v>148.923</v>
      </c>
      <c r="LM164" s="18">
        <v>154.018</v>
      </c>
      <c r="LN164" s="18">
        <v>147.79599999999999</v>
      </c>
      <c r="LO164" s="18">
        <v>150.30199999999999</v>
      </c>
      <c r="LP164" s="18">
        <v>147.80600000000001</v>
      </c>
      <c r="LQ164" s="18">
        <v>146.279</v>
      </c>
      <c r="LR164" s="18">
        <v>151.44900000000001</v>
      </c>
      <c r="LS164" s="18">
        <v>156.411</v>
      </c>
      <c r="LT164" s="18">
        <v>155.49700000000001</v>
      </c>
      <c r="LU164" s="18">
        <v>160.268</v>
      </c>
      <c r="LV164" s="18">
        <v>167.36199999999999</v>
      </c>
      <c r="LW164" s="18">
        <v>175.06700000000001</v>
      </c>
      <c r="LX164" s="18">
        <v>178.27500000000001</v>
      </c>
      <c r="LY164" s="18">
        <v>173.29</v>
      </c>
      <c r="LZ164" s="18">
        <v>170.179</v>
      </c>
      <c r="MA164" s="18">
        <v>171.31700000000001</v>
      </c>
      <c r="MB164" s="18">
        <v>171.816</v>
      </c>
      <c r="MC164" s="18">
        <v>169.93</v>
      </c>
      <c r="MD164" s="18">
        <v>164.24199999999999</v>
      </c>
      <c r="ME164" s="18">
        <v>160.922</v>
      </c>
      <c r="MF164" s="18">
        <v>169.03899999999999</v>
      </c>
      <c r="MG164" s="18">
        <v>174.494</v>
      </c>
      <c r="MH164" s="18">
        <v>177.33699999999999</v>
      </c>
      <c r="MI164" s="18">
        <v>176.917</v>
      </c>
      <c r="MJ164" s="18">
        <v>179.524</v>
      </c>
      <c r="MK164" s="18">
        <v>180.24700000000001</v>
      </c>
      <c r="ML164" s="18">
        <v>178.62899999999999</v>
      </c>
      <c r="MM164" s="18">
        <v>176.946</v>
      </c>
      <c r="MN164" s="18">
        <v>174.494</v>
      </c>
      <c r="MO164" s="18">
        <v>171.458</v>
      </c>
      <c r="MP164" s="18">
        <v>175.75</v>
      </c>
      <c r="MQ164" s="18">
        <v>187.38499999999999</v>
      </c>
      <c r="MR164" s="18">
        <v>195.661</v>
      </c>
      <c r="MS164" s="18">
        <v>193.25</v>
      </c>
      <c r="MT164" s="18">
        <v>189.89400000000001</v>
      </c>
      <c r="MU164" s="18">
        <v>189.44800000000001</v>
      </c>
      <c r="MV164" s="18">
        <v>193.41300000000001</v>
      </c>
      <c r="MW164" s="18">
        <v>190.12100000000001</v>
      </c>
      <c r="MX164" s="18">
        <v>189.14699999999999</v>
      </c>
      <c r="MY164" s="18">
        <v>203.345</v>
      </c>
      <c r="MZ164" s="18">
        <v>202.08199999999999</v>
      </c>
      <c r="NA164" s="18">
        <v>201.511</v>
      </c>
      <c r="NB164" s="18">
        <v>202.16800000000001</v>
      </c>
      <c r="NC164" s="18">
        <v>199.40899999999999</v>
      </c>
      <c r="ND164" s="18">
        <v>200.59100000000001</v>
      </c>
      <c r="NE164" s="18">
        <v>201.82900000000001</v>
      </c>
      <c r="NF164" s="18">
        <v>202.43700000000001</v>
      </c>
      <c r="NG164" s="18">
        <v>217.49600000000001</v>
      </c>
      <c r="NH164" s="18">
        <v>279.76600000000002</v>
      </c>
      <c r="NI164" s="18">
        <v>281.49299999999999</v>
      </c>
      <c r="NJ164" s="18">
        <v>291.93599999999998</v>
      </c>
      <c r="NK164" s="18">
        <v>292.82</v>
      </c>
      <c r="NL164" s="18">
        <v>288.61500000000001</v>
      </c>
      <c r="NM164" s="18">
        <v>298.80500000000001</v>
      </c>
      <c r="NN164" s="18">
        <v>301.71100000000001</v>
      </c>
      <c r="NO164" s="18">
        <v>318.89299999999997</v>
      </c>
      <c r="NP164" s="18">
        <v>330.37099999999998</v>
      </c>
      <c r="NQ164" s="18">
        <v>336.67599999999999</v>
      </c>
      <c r="NR164" s="18">
        <v>337.26900000000001</v>
      </c>
      <c r="NS164" s="18">
        <v>329.51100000000002</v>
      </c>
      <c r="NT164" s="18">
        <v>321.51</v>
      </c>
      <c r="NU164" s="18">
        <v>321.00799999999998</v>
      </c>
      <c r="NV164" s="18">
        <v>318.94</v>
      </c>
      <c r="NW164" s="18">
        <v>319.70400000000001</v>
      </c>
      <c r="NX164" s="18">
        <v>320.39699999999999</v>
      </c>
      <c r="NY164" s="18">
        <v>321.89400000000001</v>
      </c>
      <c r="NZ164" s="18">
        <v>316.85300000000001</v>
      </c>
      <c r="OA164" s="18">
        <v>320.923</v>
      </c>
      <c r="OB164" s="18">
        <v>315.24</v>
      </c>
      <c r="OC164" s="18">
        <v>312.84800000000001</v>
      </c>
      <c r="OD164" s="18">
        <v>329.47399999999999</v>
      </c>
      <c r="OE164" s="18">
        <v>365.27199999999999</v>
      </c>
      <c r="OF164" s="18">
        <v>409.74200000000002</v>
      </c>
      <c r="OG164" s="18">
        <v>451.61099999999999</v>
      </c>
      <c r="OH164" s="18">
        <v>440.31400000000002</v>
      </c>
      <c r="OI164" s="18">
        <v>452.29</v>
      </c>
      <c r="OJ164" s="18">
        <v>404.13499999999999</v>
      </c>
      <c r="OK164" s="18">
        <v>359.11700000000002</v>
      </c>
      <c r="OL164" s="18">
        <v>307.86</v>
      </c>
      <c r="OM164" s="18">
        <v>311.017</v>
      </c>
      <c r="ON164" s="18">
        <v>278.096</v>
      </c>
      <c r="OO164" s="18">
        <v>232.79900000000001</v>
      </c>
      <c r="OP164" s="18">
        <v>227.36500000000001</v>
      </c>
      <c r="OQ164" s="18">
        <v>220.304</v>
      </c>
      <c r="OR164" s="18">
        <v>219.44300000000001</v>
      </c>
      <c r="OS164" s="18">
        <v>221.17500000000001</v>
      </c>
      <c r="OT164" s="18">
        <v>224.69200000000001</v>
      </c>
      <c r="OU164" s="18">
        <v>233.08199999999999</v>
      </c>
      <c r="OV164" s="18">
        <v>209.57400000000001</v>
      </c>
      <c r="OW164" s="18">
        <v>197.32900000000001</v>
      </c>
      <c r="OX164" s="18">
        <v>189.74600000000001</v>
      </c>
      <c r="OY164" s="18">
        <v>176.85599999999999</v>
      </c>
      <c r="OZ164" s="18">
        <v>174.923</v>
      </c>
      <c r="PA164" s="18">
        <v>172.26599999999999</v>
      </c>
      <c r="PB164" s="18">
        <v>168.36600000000001</v>
      </c>
      <c r="PC164" s="18">
        <v>159.30000000000001</v>
      </c>
      <c r="PD164" s="18">
        <v>158.34899999999999</v>
      </c>
      <c r="PE164" s="18">
        <v>163.566</v>
      </c>
      <c r="PF164" s="18">
        <v>164.13</v>
      </c>
      <c r="PG164" s="18">
        <v>167.78</v>
      </c>
      <c r="PH164" s="18">
        <v>172.226</v>
      </c>
      <c r="PI164" s="18">
        <v>176.566</v>
      </c>
      <c r="PJ164" s="18">
        <v>172.77799999999999</v>
      </c>
      <c r="PK164" s="18">
        <v>174.67099999999999</v>
      </c>
      <c r="PL164" s="18">
        <v>180.38399999999999</v>
      </c>
      <c r="PM164" s="18">
        <v>173.44399999999999</v>
      </c>
      <c r="PN164" s="18">
        <v>167.91399999999999</v>
      </c>
      <c r="PO164" s="18">
        <v>158.24199999999999</v>
      </c>
      <c r="PP164" s="18">
        <v>150.81200000000001</v>
      </c>
      <c r="PQ164" s="18">
        <v>150.31800000000001</v>
      </c>
      <c r="PR164" s="18">
        <v>142.06800000000001</v>
      </c>
      <c r="PS164" s="18">
        <v>141.006</v>
      </c>
      <c r="PT164" s="18">
        <v>141.679</v>
      </c>
      <c r="PU164" s="18">
        <v>140.00899999999999</v>
      </c>
      <c r="PV164" s="18">
        <v>134.24299999999999</v>
      </c>
      <c r="PW164" s="18">
        <v>132.89099999999999</v>
      </c>
      <c r="PX164" s="18">
        <v>118.28400000000001</v>
      </c>
      <c r="PY164" s="18">
        <v>119.047</v>
      </c>
      <c r="PZ164" s="18">
        <v>118.441</v>
      </c>
      <c r="QA164" s="18">
        <v>119.145</v>
      </c>
      <c r="QB164" s="18">
        <v>113.923</v>
      </c>
      <c r="QC164" s="18">
        <v>112.39400000000001</v>
      </c>
      <c r="QD164" s="18">
        <v>117.26600000000001</v>
      </c>
      <c r="QE164" s="18">
        <v>113.985</v>
      </c>
      <c r="QF164" s="18">
        <v>117.797</v>
      </c>
      <c r="QG164" s="18">
        <v>115.658</v>
      </c>
      <c r="QH164" s="18">
        <v>117.925</v>
      </c>
      <c r="QI164" s="18">
        <v>118.351</v>
      </c>
      <c r="QJ164" s="18">
        <v>117.84399999999999</v>
      </c>
      <c r="QK164" s="18">
        <v>119.51</v>
      </c>
      <c r="QL164" s="18">
        <v>120.374</v>
      </c>
      <c r="QM164" s="18">
        <v>122.873</v>
      </c>
      <c r="QN164" s="18">
        <v>125.771</v>
      </c>
      <c r="QO164" s="18">
        <v>130.721</v>
      </c>
      <c r="QP164" s="18">
        <v>131.46600000000001</v>
      </c>
      <c r="QQ164" s="18">
        <v>133.44300000000001</v>
      </c>
      <c r="QR164" s="18">
        <v>133.56399999999999</v>
      </c>
      <c r="QS164" s="18">
        <v>134.245</v>
      </c>
      <c r="QT164" s="18">
        <v>138.91999999999999</v>
      </c>
      <c r="QU164" s="18">
        <v>138.70599999999999</v>
      </c>
      <c r="QV164" s="18">
        <v>140.12200000000001</v>
      </c>
      <c r="QW164" s="18">
        <v>141.93799999999999</v>
      </c>
      <c r="QX164" s="18">
        <v>140.785</v>
      </c>
      <c r="QY164" s="18">
        <v>140.47800000000001</v>
      </c>
      <c r="QZ164" s="18">
        <v>139.33199999999999</v>
      </c>
      <c r="RA164" s="18">
        <v>136.387</v>
      </c>
      <c r="RB164" s="18">
        <v>131.58000000000001</v>
      </c>
      <c r="RC164" s="18">
        <v>131.904</v>
      </c>
      <c r="RD164" s="18">
        <v>135.72300000000001</v>
      </c>
      <c r="RE164" s="18">
        <v>132.23599999999999</v>
      </c>
      <c r="RF164" s="18">
        <v>132.54900000000001</v>
      </c>
      <c r="RG164" s="18">
        <v>133.51599999999999</v>
      </c>
      <c r="RH164" s="18">
        <v>134.06700000000001</v>
      </c>
      <c r="RI164" s="18">
        <v>137.80199999999999</v>
      </c>
      <c r="RJ164" s="18">
        <v>139.25200000000001</v>
      </c>
      <c r="RK164" s="18">
        <v>140.05699999999999</v>
      </c>
      <c r="RL164" s="18">
        <v>140.613</v>
      </c>
      <c r="RM164" s="18">
        <v>137.73500000000001</v>
      </c>
      <c r="RN164" s="18">
        <v>138.61699999999999</v>
      </c>
      <c r="RO164" s="18">
        <v>134.15</v>
      </c>
      <c r="RP164" s="18">
        <v>130.005</v>
      </c>
      <c r="RQ164" s="18">
        <v>131.13</v>
      </c>
      <c r="RR164" s="18">
        <v>131.14400000000001</v>
      </c>
      <c r="RS164" s="18">
        <v>134.02099999999999</v>
      </c>
      <c r="RT164" s="18">
        <v>134.63900000000001</v>
      </c>
      <c r="RU164" s="18">
        <v>135.28899999999999</v>
      </c>
      <c r="RV164" s="18">
        <v>135.56200000000001</v>
      </c>
      <c r="RW164" s="18">
        <v>137.018</v>
      </c>
      <c r="RX164" s="18">
        <v>137.46799999999999</v>
      </c>
      <c r="RY164" s="18">
        <v>137.30799999999999</v>
      </c>
      <c r="RZ164" s="18">
        <v>143.05500000000001</v>
      </c>
      <c r="SA164" s="18">
        <v>147.81299999999999</v>
      </c>
      <c r="SB164" s="18">
        <v>149.28800000000001</v>
      </c>
      <c r="SC164" s="18">
        <v>152.892</v>
      </c>
      <c r="SD164" s="18">
        <v>153.93199999999999</v>
      </c>
      <c r="SE164" s="18">
        <v>155.477</v>
      </c>
      <c r="SF164" s="18">
        <v>156.71600000000001</v>
      </c>
      <c r="SG164" s="18">
        <v>157.07</v>
      </c>
      <c r="SH164" s="18">
        <v>156.62799999999999</v>
      </c>
      <c r="SI164" s="18">
        <v>159.15799999999999</v>
      </c>
      <c r="SJ164" s="18">
        <v>159.584</v>
      </c>
      <c r="SK164" s="18">
        <v>160.41399999999999</v>
      </c>
      <c r="SL164" s="18">
        <v>153.869</v>
      </c>
      <c r="SM164" s="18">
        <v>165.46</v>
      </c>
      <c r="SN164" s="18"/>
      <c r="SO164" s="18"/>
    </row>
    <row r="165" spans="1:516" x14ac:dyDescent="0.25">
      <c r="A165" s="5" t="s">
        <v>376</v>
      </c>
      <c r="B165" s="5" t="str">
        <f ca="1">_xlfn.XLOOKUP(A165,bonds[worksheet get],bonds[unique lookup],"-")</f>
        <v>-</v>
      </c>
      <c r="C165" s="5" t="str">
        <f ca="1">_xlfn.XLOOKUP(A165,bonds[worksheet get],bonds[ID_ISIN],"-")</f>
        <v>-</v>
      </c>
      <c r="D165" s="18" t="e">
        <f ca="1">_xll.BDH(A165,"blp_i_sprd_mid","-2AY",,"Dates=H","Fill=C","Sort=R","Dir=H","factor="&amp;_xlfn.XLOOKUP(A165,bonds[worksheet get],bonds[yas/blp factor]),"cols=368;rows=1")</f>
        <v>#N/A</v>
      </c>
      <c r="E165" s="18">
        <v>676.0595624382496</v>
      </c>
      <c r="F165" s="18">
        <v>689.91067939364916</v>
      </c>
      <c r="G165" s="18">
        <v>701.75366370618337</v>
      </c>
      <c r="H165" s="18">
        <v>719.24078461718568</v>
      </c>
      <c r="I165" s="18">
        <v>731.86291263449186</v>
      </c>
      <c r="J165" s="18">
        <v>752.58519501650323</v>
      </c>
      <c r="K165" s="18">
        <v>749.61170822370048</v>
      </c>
      <c r="L165" s="18">
        <v>743.29623396766181</v>
      </c>
      <c r="M165" s="18">
        <v>729.49803998088839</v>
      </c>
      <c r="N165" s="18">
        <v>724.39685383832455</v>
      </c>
      <c r="O165" s="18">
        <v>724.5144604352713</v>
      </c>
      <c r="P165" s="18">
        <v>715.35388658809666</v>
      </c>
      <c r="Q165" s="18">
        <v>715.81255231618877</v>
      </c>
      <c r="R165" s="18">
        <v>705.93653833758833</v>
      </c>
      <c r="S165" s="18">
        <v>709.59410350263113</v>
      </c>
      <c r="T165" s="18">
        <v>766.2354007021188</v>
      </c>
      <c r="U165" s="18">
        <v>743.01789835488796</v>
      </c>
      <c r="V165" s="18">
        <v>743.56280892074108</v>
      </c>
      <c r="W165" s="18">
        <v>698.40481585812574</v>
      </c>
      <c r="X165" s="18">
        <v>627.83595741522322</v>
      </c>
      <c r="Y165" s="18">
        <v>558.84008720648285</v>
      </c>
      <c r="Z165" s="18">
        <v>591.63076654517658</v>
      </c>
      <c r="AA165" s="18">
        <v>622.36137032735348</v>
      </c>
      <c r="AB165" s="18">
        <v>608.17703468060495</v>
      </c>
      <c r="AC165" s="18">
        <v>640.34439905548095</v>
      </c>
      <c r="AD165" s="18">
        <v>647.33611124396327</v>
      </c>
      <c r="AE165" s="18">
        <v>646.97741112327571</v>
      </c>
      <c r="AF165" s="18">
        <v>632.0639145754576</v>
      </c>
      <c r="AG165" s="18">
        <v>622.50347829866416</v>
      </c>
      <c r="AH165" s="18">
        <v>697.38751879453662</v>
      </c>
      <c r="AI165" s="18">
        <v>816.90130272173872</v>
      </c>
      <c r="AJ165" s="18">
        <v>810.52408500230308</v>
      </c>
      <c r="AK165" s="18">
        <v>816.01729313468934</v>
      </c>
      <c r="AL165" s="18">
        <v>834.29335830020909</v>
      </c>
      <c r="AM165" s="18">
        <v>879.55621724510195</v>
      </c>
      <c r="AN165" s="18">
        <v>966.05880946433547</v>
      </c>
      <c r="AO165" s="18">
        <v>1011.6450865508317</v>
      </c>
      <c r="AP165" s="18">
        <v>1022.4158907212019</v>
      </c>
      <c r="AQ165" s="18">
        <v>977.95373669052128</v>
      </c>
      <c r="AR165" s="18">
        <v>896.47196610593801</v>
      </c>
      <c r="AS165" s="18">
        <v>872.5076618680954</v>
      </c>
      <c r="AT165" s="18">
        <v>849.59495661795142</v>
      </c>
      <c r="AU165" s="18">
        <v>850.33195795881738</v>
      </c>
      <c r="AV165" s="18">
        <v>849.5322330995798</v>
      </c>
      <c r="AW165" s="18">
        <v>865.71490083944798</v>
      </c>
      <c r="AX165" s="18">
        <v>854.52071292006963</v>
      </c>
      <c r="AY165" s="18">
        <v>761.73106803905955</v>
      </c>
      <c r="AZ165" s="18">
        <v>750.85245782148843</v>
      </c>
      <c r="BA165" s="18">
        <v>730.13605576932434</v>
      </c>
      <c r="BB165" s="18">
        <v>713.98768995356568</v>
      </c>
      <c r="BC165" s="18">
        <v>746.86657423996928</v>
      </c>
      <c r="BD165" s="18">
        <v>760.6667283366919</v>
      </c>
      <c r="BE165" s="18">
        <v>784.75059928143025</v>
      </c>
      <c r="BF165" s="18">
        <v>791.6805680065155</v>
      </c>
      <c r="BG165" s="18">
        <v>775.5998259840012</v>
      </c>
      <c r="BH165" s="18">
        <v>765.09657682168483</v>
      </c>
      <c r="BI165" s="18">
        <v>794.91670953249934</v>
      </c>
      <c r="BJ165" s="18">
        <v>673.77897451245781</v>
      </c>
      <c r="BK165" s="18">
        <v>678.66062834072113</v>
      </c>
      <c r="BL165" s="18">
        <v>780.36387321531777</v>
      </c>
      <c r="BM165" s="18">
        <v>892.58898829674717</v>
      </c>
      <c r="BN165" s="18">
        <v>928.30023145961763</v>
      </c>
      <c r="BO165" s="18">
        <v>985.12969921422007</v>
      </c>
      <c r="BP165" s="18">
        <v>1000.1068993353844</v>
      </c>
      <c r="BQ165" s="18">
        <v>1014.1599076155424</v>
      </c>
      <c r="BR165" s="18">
        <v>1037.5057971644401</v>
      </c>
      <c r="BS165" s="18">
        <v>1066.780039254427</v>
      </c>
      <c r="BT165" s="18">
        <v>1096.6070323500633</v>
      </c>
      <c r="BU165" s="18">
        <v>1103.0165918836592</v>
      </c>
      <c r="BV165" s="18">
        <v>1139.4765970470905</v>
      </c>
      <c r="BW165" s="18">
        <v>1163.981891630888</v>
      </c>
      <c r="BX165" s="18">
        <v>1307.5677858431341</v>
      </c>
      <c r="BY165" s="18">
        <v>1329.2897242991926</v>
      </c>
      <c r="BZ165" s="18">
        <v>1293.9264006522894</v>
      </c>
      <c r="CA165" s="18">
        <v>1285.0049602189063</v>
      </c>
      <c r="CB165" s="18">
        <v>1298.8501968444584</v>
      </c>
      <c r="CC165" s="18">
        <v>1149.59762476933</v>
      </c>
      <c r="CD165" s="18">
        <v>1004.058480992794</v>
      </c>
      <c r="CE165" s="18">
        <v>767.99263927149764</v>
      </c>
      <c r="CF165" s="18">
        <v>728.78455995941158</v>
      </c>
      <c r="CG165" s="18">
        <v>551.73664875090128</v>
      </c>
      <c r="CH165" s="18">
        <v>543.10334448003766</v>
      </c>
      <c r="CI165" s="18">
        <v>597.39544990551474</v>
      </c>
      <c r="CJ165" s="18">
        <v>436.29597329795359</v>
      </c>
      <c r="CK165" s="18">
        <v>383.52001291811467</v>
      </c>
      <c r="CL165" s="18">
        <v>362.02054694128032</v>
      </c>
      <c r="CM165" s="18">
        <v>371.85735872089862</v>
      </c>
      <c r="CN165" s="18">
        <v>395.99513268923755</v>
      </c>
      <c r="CO165" s="18">
        <v>399.36946196663382</v>
      </c>
      <c r="CP165" s="18">
        <v>320.34860942316055</v>
      </c>
      <c r="CQ165" s="18">
        <v>291.16355233585836</v>
      </c>
      <c r="CR165" s="18">
        <v>285.58899964058401</v>
      </c>
      <c r="CS165" s="18">
        <v>276.00798220932484</v>
      </c>
      <c r="CT165" s="18">
        <v>229.63472097826002</v>
      </c>
      <c r="CU165" s="18">
        <v>229.52887504100798</v>
      </c>
      <c r="CV165" s="18">
        <v>237.29385060441493</v>
      </c>
      <c r="CW165" s="18">
        <v>238.80607543015481</v>
      </c>
      <c r="CX165" s="18">
        <v>237.38205555212497</v>
      </c>
      <c r="CY165" s="18">
        <v>241.2140705026388</v>
      </c>
      <c r="CZ165" s="18">
        <v>241.30325550532342</v>
      </c>
      <c r="DA165" s="18">
        <v>239.37940759027003</v>
      </c>
      <c r="DB165" s="18">
        <v>244.52567626166345</v>
      </c>
      <c r="DC165" s="18">
        <v>244.31006416726115</v>
      </c>
      <c r="DD165" s="18">
        <v>239.2314192891121</v>
      </c>
      <c r="DE165" s="18">
        <v>234.93583833563329</v>
      </c>
      <c r="DF165" s="18">
        <v>237.91128523838518</v>
      </c>
      <c r="DG165" s="18">
        <v>247.81670086622239</v>
      </c>
      <c r="DH165" s="18">
        <v>272.26417220652104</v>
      </c>
      <c r="DI165" s="18">
        <v>272.71303738486762</v>
      </c>
      <c r="DJ165" s="18">
        <v>266.84250808727745</v>
      </c>
      <c r="DK165" s="18">
        <v>242.68709312939643</v>
      </c>
      <c r="DL165" s="18">
        <v>239.84885392308234</v>
      </c>
      <c r="DM165" s="18">
        <v>274.50065765845773</v>
      </c>
      <c r="DN165" s="18">
        <v>243.16535995697976</v>
      </c>
      <c r="DO165" s="18">
        <v>233.21192163538933</v>
      </c>
      <c r="DP165" s="18">
        <v>210.28745572555067</v>
      </c>
      <c r="DQ165" s="18">
        <v>207.4354957495928</v>
      </c>
      <c r="DR165" s="18">
        <v>203.254581228137</v>
      </c>
      <c r="DS165" s="18">
        <v>204.15525174975394</v>
      </c>
      <c r="DT165" s="18">
        <v>211.15970465290545</v>
      </c>
      <c r="DU165" s="18">
        <v>215.36316043877602</v>
      </c>
      <c r="DV165" s="18">
        <v>213.97834275972843</v>
      </c>
      <c r="DW165" s="18">
        <v>214.12437095093728</v>
      </c>
      <c r="DX165" s="18">
        <v>214.97799883377553</v>
      </c>
      <c r="DY165" s="18">
        <v>215.05934339666368</v>
      </c>
      <c r="DZ165" s="18">
        <v>220.06154398679732</v>
      </c>
      <c r="EA165" s="18">
        <v>217.4712586890459</v>
      </c>
      <c r="EB165" s="18">
        <v>216.91360740852357</v>
      </c>
      <c r="EC165" s="18">
        <v>214.35370381498336</v>
      </c>
      <c r="ED165" s="18">
        <v>210.80198458719255</v>
      </c>
      <c r="EE165" s="18">
        <v>210.81276519191266</v>
      </c>
      <c r="EF165" s="18">
        <v>209.51223224067689</v>
      </c>
      <c r="EG165" s="18">
        <v>212.89734212279319</v>
      </c>
      <c r="EH165" s="18">
        <v>212.97378641080854</v>
      </c>
      <c r="EI165" s="18">
        <v>213.6451240683794</v>
      </c>
      <c r="EJ165" s="18">
        <v>216.62449119102953</v>
      </c>
      <c r="EK165" s="18">
        <v>218.38663003528117</v>
      </c>
      <c r="EL165" s="18">
        <v>220.26735553145409</v>
      </c>
      <c r="EM165" s="18">
        <v>223.7994736597538</v>
      </c>
      <c r="EN165" s="18">
        <v>222.50972131323815</v>
      </c>
      <c r="EO165" s="18">
        <v>224.37182576489448</v>
      </c>
      <c r="EP165" s="18">
        <v>232.61016788101196</v>
      </c>
      <c r="EQ165" s="18">
        <v>237.64765045022966</v>
      </c>
      <c r="ER165" s="18">
        <v>236.9988540570736</v>
      </c>
      <c r="ES165" s="18">
        <v>238.15923914694787</v>
      </c>
      <c r="ET165" s="18">
        <v>243.1486990224123</v>
      </c>
      <c r="EU165" s="18">
        <v>248.21852340579034</v>
      </c>
      <c r="EV165" s="18">
        <v>250.70492287623881</v>
      </c>
      <c r="EW165" s="18">
        <v>252.41315869688989</v>
      </c>
      <c r="EX165" s="18">
        <v>246.99737490749359</v>
      </c>
      <c r="EY165" s="18">
        <v>251.14398750483988</v>
      </c>
      <c r="EZ165" s="18">
        <v>253.43143581545354</v>
      </c>
      <c r="FA165" s="18">
        <v>253.28932784414292</v>
      </c>
      <c r="FB165" s="18">
        <v>252.52586501896383</v>
      </c>
      <c r="FC165" s="18">
        <v>255.32686213624478</v>
      </c>
      <c r="FD165" s="18">
        <v>262.24605025660992</v>
      </c>
      <c r="FE165" s="18">
        <v>263.26530743014814</v>
      </c>
      <c r="FF165" s="18">
        <v>265.06076814353463</v>
      </c>
      <c r="FG165" s="18">
        <v>261.49630820107461</v>
      </c>
      <c r="FH165" s="18">
        <v>260.20557579958438</v>
      </c>
      <c r="FI165" s="18">
        <v>260.28790041744708</v>
      </c>
      <c r="FJ165" s="18">
        <v>261.20719198358063</v>
      </c>
      <c r="FK165" s="18">
        <v>259.11379455792905</v>
      </c>
      <c r="FL165" s="18">
        <v>256.29613650608064</v>
      </c>
      <c r="FM165" s="18">
        <v>255.61205813384058</v>
      </c>
      <c r="FN165" s="18">
        <v>256.25399414217469</v>
      </c>
      <c r="FO165" s="18">
        <v>248.68404951870443</v>
      </c>
      <c r="FP165" s="18">
        <v>250.81174886846543</v>
      </c>
      <c r="FQ165" s="18">
        <v>248.32632945299147</v>
      </c>
      <c r="FR165" s="18">
        <v>255.96585797965528</v>
      </c>
      <c r="FS165" s="18">
        <v>265.37536579036714</v>
      </c>
      <c r="FT165" s="18">
        <v>267.77552042305473</v>
      </c>
      <c r="FU165" s="18">
        <v>262.46558257091044</v>
      </c>
      <c r="FV165" s="18">
        <v>257.2771715356111</v>
      </c>
      <c r="FW165" s="18">
        <v>250.20509483921526</v>
      </c>
      <c r="FX165" s="18">
        <v>250.46872962737083</v>
      </c>
      <c r="FY165" s="18">
        <v>253.87442066395283</v>
      </c>
      <c r="FZ165" s="18">
        <v>262.04121876692773</v>
      </c>
      <c r="GA165" s="18">
        <v>254.87897701287267</v>
      </c>
      <c r="GB165" s="18">
        <v>256.66953745138642</v>
      </c>
      <c r="GC165" s="18">
        <v>259.56461984622479</v>
      </c>
      <c r="GD165" s="18">
        <v>261.40320297849178</v>
      </c>
      <c r="GE165" s="18">
        <v>262.45872218608855</v>
      </c>
      <c r="GF165" s="18">
        <v>266.6023946185112</v>
      </c>
      <c r="GG165" s="18">
        <v>270.06688895356655</v>
      </c>
      <c r="GH165" s="18">
        <v>271.24197486805917</v>
      </c>
      <c r="GI165" s="18">
        <v>279.57146209681036</v>
      </c>
      <c r="GJ165" s="18">
        <v>281.48550946211816</v>
      </c>
      <c r="GK165" s="18">
        <v>284.85395840966703</v>
      </c>
      <c r="GL165" s="18">
        <v>276.10794781672951</v>
      </c>
      <c r="GM165" s="18">
        <v>276.6332572830915</v>
      </c>
      <c r="GN165" s="18">
        <v>278.73547520351411</v>
      </c>
      <c r="GO165" s="18">
        <v>269.6268442699909</v>
      </c>
      <c r="GP165" s="18">
        <v>260.50939284169669</v>
      </c>
      <c r="GQ165" s="18">
        <v>263.73965403783325</v>
      </c>
      <c r="GR165" s="18">
        <v>266.32601911568639</v>
      </c>
      <c r="GS165" s="18">
        <v>265.64488090837</v>
      </c>
      <c r="GT165" s="18">
        <v>264.01014921081065</v>
      </c>
      <c r="GU165" s="18">
        <v>260.04582683873178</v>
      </c>
      <c r="GV165" s="18">
        <v>254.97012212550641</v>
      </c>
      <c r="GW165" s="18">
        <v>248.09405642402172</v>
      </c>
      <c r="GX165" s="18">
        <v>250.25605769789217</v>
      </c>
      <c r="GY165" s="18">
        <v>250.00810378932954</v>
      </c>
      <c r="GZ165" s="18">
        <v>243.99840668535234</v>
      </c>
      <c r="HA165" s="18">
        <v>241.26601341629026</v>
      </c>
      <c r="HB165" s="18">
        <v>235.13870971536636</v>
      </c>
      <c r="HC165" s="18">
        <v>237.61628869104385</v>
      </c>
      <c r="HD165" s="18">
        <v>282.62433334255218</v>
      </c>
      <c r="HE165" s="18">
        <v>281.58449501454828</v>
      </c>
      <c r="HF165" s="18">
        <v>278.99518977177144</v>
      </c>
      <c r="HG165" s="18">
        <v>278.57376613271236</v>
      </c>
      <c r="HH165" s="18">
        <v>274.0831542392969</v>
      </c>
      <c r="HI165" s="18">
        <v>277.98279298305511</v>
      </c>
      <c r="HJ165" s="18">
        <v>280.15459480667113</v>
      </c>
      <c r="HK165" s="18">
        <v>264.81477434492115</v>
      </c>
      <c r="HL165" s="18">
        <v>258.59436542141441</v>
      </c>
      <c r="HM165" s="18">
        <v>263.15848143792152</v>
      </c>
      <c r="HN165" s="18">
        <v>277.45944362664221</v>
      </c>
      <c r="HO165" s="18">
        <v>282.47536498641966</v>
      </c>
      <c r="HP165" s="18">
        <v>294.51240018391604</v>
      </c>
      <c r="HQ165" s="18">
        <v>299.65082841551305</v>
      </c>
      <c r="HR165" s="18">
        <v>300.06049139487743</v>
      </c>
      <c r="HS165" s="18">
        <v>310.34714840781692</v>
      </c>
      <c r="HT165" s="18">
        <v>317.67207928764822</v>
      </c>
      <c r="HU165" s="18">
        <v>315.72078983330726</v>
      </c>
      <c r="HV165" s="18">
        <v>322.17249173080921</v>
      </c>
      <c r="HW165" s="18">
        <v>323.31719594109057</v>
      </c>
      <c r="HX165" s="18">
        <v>309.95610647296905</v>
      </c>
      <c r="HY165" s="18">
        <v>304.31000976455209</v>
      </c>
      <c r="HZ165" s="18">
        <v>299.86350034499168</v>
      </c>
      <c r="IA165" s="18">
        <v>298.86678443586828</v>
      </c>
      <c r="IB165" s="18">
        <v>297.60937390351296</v>
      </c>
      <c r="IC165" s="18">
        <v>299.07063587057587</v>
      </c>
      <c r="ID165" s="18">
        <v>297.82008572304244</v>
      </c>
      <c r="IE165" s="18">
        <v>299.98502716183663</v>
      </c>
      <c r="IF165" s="18">
        <v>290.04138938999176</v>
      </c>
      <c r="IG165" s="18">
        <v>274.22134199070933</v>
      </c>
      <c r="IH165" s="18">
        <v>279.09809554409981</v>
      </c>
      <c r="II165" s="18">
        <v>278.31601167440414</v>
      </c>
      <c r="IJ165" s="18">
        <v>260.43686877357965</v>
      </c>
      <c r="IK165" s="18">
        <v>254.98874317002296</v>
      </c>
      <c r="IL165" s="18">
        <v>245.43614733302596</v>
      </c>
      <c r="IM165" s="18">
        <v>266.19665185904501</v>
      </c>
      <c r="IN165" s="18">
        <v>281.36398264527321</v>
      </c>
      <c r="IO165" s="18">
        <v>289.95024427735808</v>
      </c>
      <c r="IP165" s="18">
        <v>291.10474903738498</v>
      </c>
      <c r="IQ165" s="18">
        <v>294.75153359770775</v>
      </c>
      <c r="IR165" s="18">
        <v>307.36680123019221</v>
      </c>
      <c r="IS165" s="18">
        <v>276.431365958333</v>
      </c>
      <c r="IT165" s="18">
        <v>248.91632254767418</v>
      </c>
      <c r="IU165" s="18">
        <v>210.09046467566492</v>
      </c>
      <c r="IV165" s="18">
        <v>203.80341201388836</v>
      </c>
      <c r="IW165" s="18">
        <v>213.65394456315042</v>
      </c>
      <c r="IX165" s="18">
        <v>217.49576006340979</v>
      </c>
      <c r="IY165" s="18">
        <v>213.69804703700541</v>
      </c>
      <c r="IZ165" s="18">
        <v>204.26697801685333</v>
      </c>
      <c r="JA165" s="18">
        <v>209.75430581939219</v>
      </c>
      <c r="JB165" s="18">
        <v>213.57456011021137</v>
      </c>
      <c r="JC165" s="18">
        <v>223.42803282439709</v>
      </c>
      <c r="JD165" s="18">
        <v>224.38162631464004</v>
      </c>
      <c r="JE165" s="18">
        <v>233.58532258069516</v>
      </c>
      <c r="JF165" s="18">
        <v>240.07426656723024</v>
      </c>
      <c r="JG165" s="18">
        <v>243.95528426647186</v>
      </c>
      <c r="JH165" s="18">
        <v>245.96439696431159</v>
      </c>
      <c r="JI165" s="18">
        <v>250.03064505374431</v>
      </c>
      <c r="JJ165" s="18">
        <v>250.3981656692028</v>
      </c>
      <c r="JK165" s="18">
        <v>250.93131557536125</v>
      </c>
      <c r="JL165" s="18">
        <v>261.02000148344041</v>
      </c>
      <c r="JM165" s="18">
        <v>273.13544107890129</v>
      </c>
      <c r="JN165" s="18">
        <v>283.22314693200593</v>
      </c>
      <c r="JO165" s="18">
        <v>290.50495539295673</v>
      </c>
      <c r="JP165" s="18">
        <v>293.98709071755411</v>
      </c>
      <c r="JQ165" s="18">
        <v>296.45192897856236</v>
      </c>
      <c r="JR165" s="18">
        <v>289.50235915398599</v>
      </c>
      <c r="JS165" s="18">
        <v>300.73280910742284</v>
      </c>
      <c r="JT165" s="18">
        <v>309.92964498865609</v>
      </c>
      <c r="JU165" s="18">
        <v>310.76857204687599</v>
      </c>
      <c r="JV165" s="18">
        <v>316.43132968986032</v>
      </c>
      <c r="JW165" s="18">
        <v>325.54094067835808</v>
      </c>
      <c r="JX165" s="18">
        <v>336.94584041726591</v>
      </c>
      <c r="JY165" s="18">
        <v>335.58062383770942</v>
      </c>
      <c r="JZ165" s="18">
        <v>328.62419362831116</v>
      </c>
      <c r="KA165" s="18">
        <v>333.07070304787158</v>
      </c>
      <c r="KB165" s="18">
        <v>332.12887021732325</v>
      </c>
      <c r="KC165" s="18">
        <v>336.31174484872821</v>
      </c>
      <c r="KD165" s="18">
        <v>334.65349183177949</v>
      </c>
      <c r="KE165" s="18">
        <v>338.40318216443063</v>
      </c>
      <c r="KF165" s="18">
        <v>320.43975453579429</v>
      </c>
      <c r="KG165" s="18">
        <v>314.14682154417039</v>
      </c>
      <c r="KH165" s="18">
        <v>314.47415990567208</v>
      </c>
      <c r="KI165" s="18">
        <v>316.58323821091653</v>
      </c>
      <c r="KJ165" s="18">
        <v>315.95600302720072</v>
      </c>
      <c r="KK165" s="18">
        <v>321.36100621187688</v>
      </c>
      <c r="KL165" s="18">
        <v>322.72916295635702</v>
      </c>
      <c r="KM165" s="18">
        <v>320.44955508553983</v>
      </c>
      <c r="KN165" s="18">
        <v>309.08777776551244</v>
      </c>
      <c r="KO165" s="18">
        <v>317.54761230587957</v>
      </c>
      <c r="KP165" s="18">
        <v>312.72476177608968</v>
      </c>
      <c r="KQ165" s="18">
        <v>294.84267871034149</v>
      </c>
      <c r="KR165" s="18">
        <v>280.78477015531064</v>
      </c>
      <c r="KS165" s="18">
        <v>277.43984252715114</v>
      </c>
      <c r="KT165" s="18">
        <v>278.77075718259812</v>
      </c>
      <c r="KU165" s="18">
        <v>286.21623482429982</v>
      </c>
      <c r="KV165" s="18">
        <v>291.68298147237306</v>
      </c>
      <c r="KW165" s="18">
        <v>295.89035747814177</v>
      </c>
      <c r="KX165" s="18">
        <v>284.9588242919445</v>
      </c>
      <c r="KY165" s="18">
        <v>280.34080525183674</v>
      </c>
      <c r="KZ165" s="18">
        <v>277.66623522627356</v>
      </c>
      <c r="LA165" s="18">
        <v>279.23922346043588</v>
      </c>
      <c r="LB165" s="18">
        <v>273.97926841199398</v>
      </c>
      <c r="LC165" s="18">
        <v>277.13700554001332</v>
      </c>
      <c r="LD165" s="18">
        <v>276.1961527644396</v>
      </c>
      <c r="LE165" s="18">
        <v>291.48403031253815</v>
      </c>
      <c r="LF165" s="18">
        <v>306.3838060907126</v>
      </c>
      <c r="LG165" s="18">
        <v>315.22978229105473</v>
      </c>
      <c r="LH165" s="18">
        <v>317.41628493928908</v>
      </c>
      <c r="LI165" s="18">
        <v>317.68285989236836</v>
      </c>
      <c r="LJ165" s="18">
        <v>317.0468042138815</v>
      </c>
      <c r="LK165" s="18">
        <v>316.8057106901407</v>
      </c>
      <c r="LL165" s="18">
        <v>315.48263647449016</v>
      </c>
      <c r="LM165" s="18">
        <v>318.93439009487628</v>
      </c>
      <c r="LN165" s="18">
        <v>320.6328253657818</v>
      </c>
      <c r="LO165" s="18">
        <v>330.59900440204143</v>
      </c>
      <c r="LP165" s="18">
        <v>333.48624635708336</v>
      </c>
      <c r="LQ165" s="18">
        <v>337.85043115878108</v>
      </c>
      <c r="LR165" s="18">
        <v>336.87331634914875</v>
      </c>
      <c r="LS165" s="18">
        <v>341.95490139222142</v>
      </c>
      <c r="LT165" s="18">
        <v>336.5538184274435</v>
      </c>
      <c r="LU165" s="18">
        <v>334.93574766445158</v>
      </c>
      <c r="LV165" s="18">
        <v>329.30729194557671</v>
      </c>
      <c r="LW165" s="18">
        <v>322.39104399013519</v>
      </c>
      <c r="LX165" s="18">
        <v>327.73136354649068</v>
      </c>
      <c r="LY165" s="18">
        <v>330.01979191207886</v>
      </c>
      <c r="LZ165" s="18">
        <v>329.65031118667122</v>
      </c>
      <c r="MA165" s="18">
        <v>334.14386324501038</v>
      </c>
      <c r="MB165" s="18">
        <v>341.0924530146122</v>
      </c>
      <c r="MC165" s="18">
        <v>353.12654804718494</v>
      </c>
      <c r="MD165" s="18">
        <v>358.50802991247173</v>
      </c>
      <c r="ME165" s="18">
        <v>352.65416154944899</v>
      </c>
      <c r="MF165" s="18">
        <v>345.2694473161697</v>
      </c>
      <c r="MG165" s="18">
        <v>340.29664837527275</v>
      </c>
      <c r="MH165" s="18">
        <v>343.22799280416967</v>
      </c>
      <c r="MI165" s="18">
        <v>343.43576445877551</v>
      </c>
      <c r="MJ165" s="18">
        <v>340.02321303737165</v>
      </c>
      <c r="MK165" s="18">
        <v>342.16267304682731</v>
      </c>
      <c r="ML165" s="18">
        <v>349.37097738468646</v>
      </c>
      <c r="MM165" s="18">
        <v>356.59006232726574</v>
      </c>
      <c r="MN165" s="18">
        <v>363.93851452648641</v>
      </c>
      <c r="MO165" s="18">
        <v>362.00290595173834</v>
      </c>
      <c r="MP165" s="18">
        <v>362.7967504811287</v>
      </c>
      <c r="MQ165" s="18">
        <v>361.18357999300957</v>
      </c>
      <c r="MR165" s="18">
        <v>367.48533347940446</v>
      </c>
      <c r="MS165" s="18">
        <v>369.4405431536436</v>
      </c>
      <c r="MT165" s="18">
        <v>372.08669158494473</v>
      </c>
      <c r="MU165" s="18">
        <v>368.62611746978757</v>
      </c>
      <c r="MV165" s="18">
        <v>377.07811157035826</v>
      </c>
      <c r="MW165" s="18">
        <v>392.36990933835506</v>
      </c>
      <c r="MX165" s="18">
        <v>407.4245338025093</v>
      </c>
      <c r="MY165" s="18">
        <v>402.45761519145969</v>
      </c>
      <c r="MZ165" s="18">
        <v>389.00440055572983</v>
      </c>
      <c r="NA165" s="18">
        <v>392.76291138315196</v>
      </c>
      <c r="NB165" s="18">
        <v>401.64906983745095</v>
      </c>
      <c r="NC165" s="18">
        <v>401.04731608307361</v>
      </c>
      <c r="ND165" s="18">
        <v>400.58767030000689</v>
      </c>
      <c r="NE165" s="18">
        <v>408.5770784525871</v>
      </c>
      <c r="NF165" s="18">
        <v>419.10776915419103</v>
      </c>
      <c r="NG165" s="18">
        <v>415.79126312029359</v>
      </c>
      <c r="NH165" s="18"/>
      <c r="NI165" s="18"/>
      <c r="NJ165" s="18"/>
      <c r="NK165" s="18"/>
      <c r="NL165" s="18"/>
      <c r="NM165" s="18"/>
      <c r="NN165" s="18"/>
      <c r="NO165" s="18"/>
      <c r="NP165" s="18"/>
      <c r="NQ165" s="18"/>
      <c r="NR165" s="18"/>
      <c r="NS165" s="18"/>
      <c r="NT165" s="18"/>
      <c r="NU165" s="18"/>
      <c r="NV165" s="18"/>
      <c r="NW165" s="18"/>
      <c r="NX165" s="18"/>
      <c r="NY165" s="18"/>
      <c r="NZ165" s="18"/>
      <c r="OA165" s="18"/>
      <c r="OB165" s="18"/>
      <c r="OC165" s="18"/>
      <c r="OD165" s="18"/>
      <c r="OE165" s="18"/>
      <c r="OF165" s="18"/>
      <c r="OG165" s="18"/>
      <c r="OH165" s="18"/>
      <c r="OI165" s="18"/>
      <c r="OJ165" s="18"/>
      <c r="OK165" s="18"/>
      <c r="OL165" s="18"/>
      <c r="OM165" s="18"/>
      <c r="ON165" s="18"/>
      <c r="OO165" s="18"/>
      <c r="OP165" s="18"/>
      <c r="OQ165" s="18"/>
      <c r="OR165" s="18"/>
      <c r="OS165" s="18"/>
      <c r="OT165" s="18"/>
      <c r="OU165" s="18"/>
      <c r="OV165" s="18"/>
      <c r="OW165" s="18"/>
      <c r="OX165" s="18"/>
      <c r="OY165" s="18"/>
      <c r="OZ165" s="18"/>
      <c r="PA165" s="18"/>
      <c r="PB165" s="18"/>
      <c r="PC165" s="18"/>
      <c r="PD165" s="18"/>
      <c r="PE165" s="18"/>
      <c r="PF165" s="18"/>
      <c r="PG165" s="18"/>
      <c r="PH165" s="18"/>
      <c r="PI165" s="18"/>
      <c r="PJ165" s="18"/>
      <c r="PK165" s="18"/>
      <c r="PL165" s="18"/>
      <c r="PM165" s="18"/>
      <c r="PN165" s="18"/>
      <c r="PO165" s="18"/>
      <c r="PP165" s="18"/>
      <c r="PQ165" s="18"/>
      <c r="PR165" s="18"/>
      <c r="PS165" s="18"/>
      <c r="PT165" s="18"/>
      <c r="PU165" s="18"/>
      <c r="PV165" s="18"/>
      <c r="PW165" s="18"/>
      <c r="PX165" s="18"/>
      <c r="PY165" s="18"/>
      <c r="PZ165" s="18"/>
      <c r="QA165" s="18"/>
      <c r="QB165" s="18"/>
      <c r="QC165" s="18"/>
      <c r="QD165" s="18"/>
      <c r="QE165" s="18"/>
      <c r="QF165" s="18"/>
      <c r="QG165" s="18"/>
      <c r="QH165" s="18"/>
      <c r="QI165" s="18"/>
      <c r="QJ165" s="18"/>
      <c r="QK165" s="18"/>
      <c r="QL165" s="18"/>
      <c r="QM165" s="18"/>
      <c r="QN165" s="18"/>
      <c r="QO165" s="18"/>
      <c r="QP165" s="18"/>
      <c r="QQ165" s="18"/>
      <c r="QR165" s="18"/>
      <c r="QS165" s="18"/>
      <c r="QT165" s="18"/>
      <c r="QU165" s="18"/>
      <c r="QV165" s="18"/>
      <c r="QW165" s="18"/>
      <c r="QX165" s="18"/>
      <c r="QY165" s="18"/>
      <c r="QZ165" s="18"/>
      <c r="RA165" s="18"/>
      <c r="RB165" s="18"/>
      <c r="RC165" s="18"/>
      <c r="RD165" s="18"/>
      <c r="RE165" s="18"/>
      <c r="RF165" s="18"/>
      <c r="RG165" s="18"/>
      <c r="RH165" s="18"/>
      <c r="RI165" s="18"/>
      <c r="RJ165" s="18"/>
      <c r="RK165" s="18"/>
      <c r="RL165" s="18"/>
      <c r="RM165" s="18"/>
      <c r="RN165" s="18"/>
      <c r="RO165" s="18"/>
      <c r="RP165" s="18"/>
      <c r="RQ165" s="18"/>
      <c r="RR165" s="18"/>
      <c r="RS165" s="18"/>
      <c r="RT165" s="18"/>
      <c r="RU165" s="18"/>
      <c r="RV165" s="18"/>
      <c r="RW165" s="18"/>
      <c r="RX165" s="18"/>
      <c r="RY165" s="18"/>
      <c r="RZ165" s="18"/>
      <c r="SA165" s="18"/>
      <c r="SB165" s="18"/>
      <c r="SC165" s="18"/>
      <c r="SD165" s="18"/>
      <c r="SE165" s="18"/>
      <c r="SF165" s="18"/>
      <c r="SG165" s="18"/>
      <c r="SH165" s="18"/>
      <c r="SI165" s="18"/>
      <c r="SJ165" s="18"/>
      <c r="SK165" s="18"/>
      <c r="SL165" s="18"/>
      <c r="SM165" s="18"/>
      <c r="SN165" s="18"/>
      <c r="SO165" s="18"/>
    </row>
    <row r="166" spans="1:516" x14ac:dyDescent="0.25">
      <c r="A166" s="5" t="s">
        <v>377</v>
      </c>
      <c r="B166" s="5" t="str">
        <f ca="1">_xlfn.XLOOKUP(A166,bonds[worksheet get],bonds[unique lookup],"-")</f>
        <v>-</v>
      </c>
      <c r="C166" s="5" t="str">
        <f ca="1">_xlfn.XLOOKUP(A166,bonds[worksheet get],bonds[ID_ISIN],"-")</f>
        <v>-</v>
      </c>
      <c r="D166" s="18" t="e">
        <f ca="1">_xll.BDH(A166,"blp_i_sprd_mid","-2AY",,"Dates=H","Fill=C","Sort=R","Dir=H","factor="&amp;_xlfn.XLOOKUP(A166,bonds[worksheet get],bonds[yas/blp factor]),"cols=177;rows=1")</f>
        <v>#N/A</v>
      </c>
      <c r="E166" s="18">
        <v>726.18772347772131</v>
      </c>
      <c r="F166" s="18">
        <v>736.40670815753936</v>
      </c>
      <c r="G166" s="18">
        <v>740.73243176442384</v>
      </c>
      <c r="H166" s="18">
        <v>753.16476335102311</v>
      </c>
      <c r="I166" s="18">
        <v>763.9825713357925</v>
      </c>
      <c r="J166" s="18">
        <v>785.2902840598822</v>
      </c>
      <c r="K166" s="18">
        <v>782.73603774243588</v>
      </c>
      <c r="L166" s="18">
        <v>778.48929083186397</v>
      </c>
      <c r="M166" s="18">
        <v>755.97793326777219</v>
      </c>
      <c r="N166" s="18">
        <v>746.56870965141059</v>
      </c>
      <c r="O166" s="18">
        <v>745.21210994386672</v>
      </c>
      <c r="P166" s="18">
        <v>735.05310756504537</v>
      </c>
      <c r="Q166" s="18">
        <v>733.86645771032568</v>
      </c>
      <c r="R166" s="18">
        <v>721.00125385153297</v>
      </c>
      <c r="S166" s="18">
        <v>715.64883319258695</v>
      </c>
      <c r="T166" s="18">
        <v>773.85465837484594</v>
      </c>
      <c r="U166" s="18">
        <v>745.9588895912766</v>
      </c>
      <c r="V166" s="18">
        <v>743.9294884075523</v>
      </c>
      <c r="W166" s="18">
        <v>703.649373878181</v>
      </c>
      <c r="X166" s="18">
        <v>654.621840453446</v>
      </c>
      <c r="Y166" s="18">
        <v>607.66069729804997</v>
      </c>
      <c r="Z166" s="18">
        <v>628.90442890107636</v>
      </c>
      <c r="AA166" s="18">
        <v>668.5417331047654</v>
      </c>
      <c r="AB166" s="18">
        <v>636.22426903271673</v>
      </c>
      <c r="AC166" s="18">
        <v>664.36896436542281</v>
      </c>
      <c r="AD166" s="18">
        <v>675.66962987321619</v>
      </c>
      <c r="AE166" s="18">
        <v>675.64763636285068</v>
      </c>
      <c r="AF166" s="18">
        <v>664.13703280156847</v>
      </c>
      <c r="AG166" s="18">
        <v>651.34280799895521</v>
      </c>
      <c r="AH166" s="18">
        <v>742.77582881838089</v>
      </c>
      <c r="AI166" s="18">
        <v>860.76201458406445</v>
      </c>
      <c r="AJ166" s="18">
        <v>840.31104905921222</v>
      </c>
      <c r="AK166" s="18">
        <v>849.32838830906144</v>
      </c>
      <c r="AL166" s="18">
        <v>867.19811548101893</v>
      </c>
      <c r="AM166" s="18">
        <v>905.36985213035337</v>
      </c>
      <c r="AN166" s="18">
        <v>937.25544363522533</v>
      </c>
      <c r="AO166" s="18">
        <v>946.68965987700233</v>
      </c>
      <c r="AP166" s="18">
        <v>931.6211061615943</v>
      </c>
      <c r="AQ166" s="18">
        <v>875.50366475903979</v>
      </c>
      <c r="AR166" s="18">
        <v>799.66404278874393</v>
      </c>
      <c r="AS166" s="18">
        <v>781.86029614788299</v>
      </c>
      <c r="AT166" s="18">
        <v>773.60273271065955</v>
      </c>
      <c r="AU166" s="18">
        <v>770.00079553580281</v>
      </c>
      <c r="AV166" s="18">
        <v>769.23002296799416</v>
      </c>
      <c r="AW166" s="18">
        <v>778.96615012478833</v>
      </c>
      <c r="AX166" s="18">
        <v>762.04414330857992</v>
      </c>
      <c r="AY166" s="18">
        <v>706.56551341164118</v>
      </c>
      <c r="AZ166" s="18">
        <v>698.05602431023112</v>
      </c>
      <c r="BA166" s="18">
        <v>681.32696056222915</v>
      </c>
      <c r="BB166" s="18">
        <v>675.37571659833202</v>
      </c>
      <c r="BC166" s="18">
        <v>698.76281575697669</v>
      </c>
      <c r="BD166" s="18">
        <v>706.9593971881867</v>
      </c>
      <c r="BE166" s="18">
        <v>714.98202994650603</v>
      </c>
      <c r="BF166" s="18">
        <v>724.29528188127279</v>
      </c>
      <c r="BG166" s="18">
        <v>708.8688337699175</v>
      </c>
      <c r="BH166" s="18">
        <v>702.08083670711517</v>
      </c>
      <c r="BI166" s="18">
        <v>723.52250990343089</v>
      </c>
      <c r="BJ166" s="18">
        <v>598.69834182411432</v>
      </c>
      <c r="BK166" s="18">
        <v>593.70281585609916</v>
      </c>
      <c r="BL166" s="18">
        <v>661.46981981724502</v>
      </c>
      <c r="BM166" s="18">
        <v>719.35473968917131</v>
      </c>
      <c r="BN166" s="18">
        <v>736.28974267059561</v>
      </c>
      <c r="BO166" s="18">
        <v>766.88871381908655</v>
      </c>
      <c r="BP166" s="18">
        <v>768.04237340825796</v>
      </c>
      <c r="BQ166" s="18">
        <v>743.48761879020924</v>
      </c>
      <c r="BR166" s="18">
        <v>738.22517158275843</v>
      </c>
      <c r="BS166" s="18">
        <v>750.97940818470715</v>
      </c>
      <c r="BT166" s="18">
        <v>762.11512236475949</v>
      </c>
      <c r="BU166" s="18">
        <v>771.99720645397906</v>
      </c>
      <c r="BV166" s="18">
        <v>787.56261356264349</v>
      </c>
      <c r="BW166" s="18">
        <v>785.9270961554646</v>
      </c>
      <c r="BX166" s="18">
        <v>937.88325838565822</v>
      </c>
      <c r="BY166" s="18">
        <v>954.20944101196528</v>
      </c>
      <c r="BZ166" s="18">
        <v>938.06720410871515</v>
      </c>
      <c r="CA166" s="18">
        <v>946.89160029035816</v>
      </c>
      <c r="CB166" s="18">
        <v>937.33242092150454</v>
      </c>
      <c r="CC166" s="18">
        <v>849.96520040464407</v>
      </c>
      <c r="CD166" s="18">
        <v>784.77543597632643</v>
      </c>
      <c r="CE166" s="18">
        <v>645.65248704439398</v>
      </c>
      <c r="CF166" s="18">
        <v>646.63919589579109</v>
      </c>
      <c r="CG166" s="18">
        <v>525.83684109830847</v>
      </c>
      <c r="CH166" s="18">
        <v>514.32123901194325</v>
      </c>
      <c r="CI166" s="18">
        <v>552.85087005722528</v>
      </c>
      <c r="CJ166" s="18">
        <v>448.19874980312585</v>
      </c>
      <c r="CK166" s="18">
        <v>401.11264352065325</v>
      </c>
      <c r="CL166" s="18">
        <v>370.51767119222882</v>
      </c>
      <c r="CM166" s="18">
        <v>377.86850217938422</v>
      </c>
      <c r="CN166" s="18">
        <v>404.86853526806829</v>
      </c>
      <c r="CO166" s="18">
        <v>408.21654736870528</v>
      </c>
      <c r="CP166" s="18">
        <v>337.92228912556169</v>
      </c>
      <c r="CQ166" s="18">
        <v>311.95195220398904</v>
      </c>
      <c r="CR166" s="18">
        <v>305.49585720670223</v>
      </c>
      <c r="CS166" s="18">
        <v>294.94996898645161</v>
      </c>
      <c r="CT166" s="18">
        <v>255.65156478339435</v>
      </c>
      <c r="CU166" s="18">
        <v>257.14112525814772</v>
      </c>
      <c r="CV166" s="18">
        <v>265.33970609939098</v>
      </c>
      <c r="CW166" s="18">
        <v>267.53305890583994</v>
      </c>
      <c r="CX166" s="18">
        <v>265.21474297231435</v>
      </c>
      <c r="CY166" s="18">
        <v>267.30812527710202</v>
      </c>
      <c r="CZ166" s="18">
        <v>265.71359577560423</v>
      </c>
      <c r="DA166" s="18">
        <v>262.67449252510073</v>
      </c>
      <c r="DB166" s="18">
        <v>264.59892468208079</v>
      </c>
      <c r="DC166" s="18">
        <v>263.91812556576724</v>
      </c>
      <c r="DD166" s="18">
        <v>258.22880431622269</v>
      </c>
      <c r="DE166" s="18">
        <v>253.88108719897269</v>
      </c>
      <c r="DF166" s="18">
        <v>257.10313646751638</v>
      </c>
      <c r="DG166" s="18">
        <v>264.64091229277847</v>
      </c>
      <c r="DH166" s="18">
        <v>285.57373563563823</v>
      </c>
      <c r="DI166" s="18">
        <v>285.90663740617038</v>
      </c>
      <c r="DJ166" s="18">
        <v>280.42025627499817</v>
      </c>
      <c r="DK166" s="18">
        <v>259.26549841845036</v>
      </c>
      <c r="DL166" s="18">
        <v>256.22539546293018</v>
      </c>
      <c r="DM166" s="18">
        <v>281.71887309157853</v>
      </c>
      <c r="DN166" s="18">
        <v>256.75823823678496</v>
      </c>
      <c r="DO166" s="18">
        <v>247.28003497427702</v>
      </c>
      <c r="DP166" s="18">
        <v>225.84136089301109</v>
      </c>
      <c r="DQ166" s="18">
        <v>223.76197445845605</v>
      </c>
      <c r="DR166" s="18">
        <v>219.47623905223608</v>
      </c>
      <c r="DS166" s="18">
        <v>219.99308654582501</v>
      </c>
      <c r="DT166" s="18">
        <v>226.23624437457323</v>
      </c>
      <c r="DU166" s="18">
        <v>230.26905441159008</v>
      </c>
      <c r="DV166" s="18">
        <v>229.47728803843259</v>
      </c>
      <c r="DW166" s="18">
        <v>229.77520013338327</v>
      </c>
      <c r="DX166" s="18">
        <v>232.02553612577915</v>
      </c>
      <c r="DY166" s="18">
        <v>231.36173199474811</v>
      </c>
      <c r="DZ166" s="18">
        <v>236.8571104710698</v>
      </c>
      <c r="EA166" s="18">
        <v>236.16331518954038</v>
      </c>
      <c r="EB166" s="18">
        <v>234.99665943515302</v>
      </c>
      <c r="EC166" s="18">
        <v>234.66975589472057</v>
      </c>
      <c r="ED166" s="18">
        <v>230.13709334939719</v>
      </c>
      <c r="EE166" s="18">
        <v>235.45752344781158</v>
      </c>
      <c r="EF166" s="18">
        <v>232.88228332501649</v>
      </c>
      <c r="EG166" s="18">
        <v>236.35425884771348</v>
      </c>
      <c r="EH166" s="18">
        <v>245.2656293658018</v>
      </c>
      <c r="EI166" s="18">
        <v>235.89439454007149</v>
      </c>
      <c r="EJ166" s="18">
        <v>239.14643495911361</v>
      </c>
      <c r="EK166" s="18">
        <v>241.60770871001483</v>
      </c>
      <c r="EL166" s="18">
        <v>244.44587125217916</v>
      </c>
      <c r="EM166" s="18">
        <v>251.52478247481582</v>
      </c>
      <c r="EN166" s="18">
        <v>252.33554324328898</v>
      </c>
      <c r="EO166" s="18">
        <v>255.17870431053638</v>
      </c>
      <c r="EP166" s="18">
        <v>260.47514148855214</v>
      </c>
      <c r="EQ166" s="18">
        <v>263.8351500493884</v>
      </c>
      <c r="ER166" s="18">
        <v>262.72247836589816</v>
      </c>
      <c r="ES166" s="18">
        <v>264.15905447477104</v>
      </c>
      <c r="ET166" s="18">
        <v>267.82297336065767</v>
      </c>
      <c r="EU166" s="18">
        <v>272.37263089126344</v>
      </c>
      <c r="EV166" s="18">
        <v>276.00056039655209</v>
      </c>
      <c r="EW166" s="18">
        <v>278.38485686117411</v>
      </c>
      <c r="EX166" s="18">
        <v>271.18798044657706</v>
      </c>
      <c r="EY166" s="18">
        <v>276.58738724130393</v>
      </c>
      <c r="EZ166" s="18">
        <v>280.70217308968307</v>
      </c>
      <c r="FA166" s="18">
        <v>280.13334093523025</v>
      </c>
      <c r="FB166" s="18">
        <v>280.72616601008178</v>
      </c>
      <c r="FC166" s="18">
        <v>282.22772294503449</v>
      </c>
      <c r="FD166" s="18">
        <v>287.69311027085786</v>
      </c>
      <c r="FE166" s="18">
        <v>289.8544725167751</v>
      </c>
      <c r="FF166" s="18">
        <v>291.20707340425253</v>
      </c>
      <c r="FG166" s="18">
        <v>287.67111676049228</v>
      </c>
      <c r="FH166" s="18">
        <v>287.18126130235197</v>
      </c>
      <c r="FI166" s="18">
        <v>286.96332560873032</v>
      </c>
      <c r="FJ166" s="18">
        <v>288.62983387142418</v>
      </c>
      <c r="FK166" s="18">
        <v>286.24453770178559</v>
      </c>
      <c r="FL166" s="18">
        <v>280.10035066968203</v>
      </c>
      <c r="FM166" s="18">
        <v>280.57221143752332</v>
      </c>
      <c r="FN166" s="18">
        <v>279.10964299821853</v>
      </c>
      <c r="FO166" s="18">
        <v>274.36304357934</v>
      </c>
      <c r="FP166" s="18">
        <v>278.17991733276847</v>
      </c>
      <c r="FQ166" s="18">
        <v>274.72193768030405</v>
      </c>
      <c r="FR166" s="18">
        <v>279.99538164293762</v>
      </c>
      <c r="FS166" s="18">
        <v>289.75750113016369</v>
      </c>
      <c r="FT166" s="18">
        <v>292.35273535329105</v>
      </c>
      <c r="FU166" s="18">
        <v>285.13686454337835</v>
      </c>
      <c r="FV166" s="18">
        <v>282.24971645540001</v>
      </c>
      <c r="FW166" s="18">
        <v>277.18521084123847</v>
      </c>
      <c r="FX166" s="18">
        <v>278.55180759894847</v>
      </c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  <c r="IW166" s="18"/>
      <c r="IX166" s="18"/>
      <c r="IY166" s="18"/>
      <c r="IZ166" s="18"/>
      <c r="JA166" s="18"/>
      <c r="JB166" s="18"/>
      <c r="JC166" s="18"/>
      <c r="JD166" s="18"/>
      <c r="JE166" s="18"/>
      <c r="JF166" s="18"/>
      <c r="JG166" s="18"/>
      <c r="JH166" s="18"/>
      <c r="JI166" s="18"/>
      <c r="JJ166" s="18"/>
      <c r="JK166" s="18"/>
      <c r="JL166" s="18"/>
      <c r="JM166" s="18"/>
      <c r="JN166" s="18"/>
      <c r="JO166" s="18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/>
      <c r="KG166" s="18"/>
      <c r="KH166" s="18"/>
      <c r="KI166" s="18"/>
      <c r="KJ166" s="18"/>
      <c r="KK166" s="18"/>
      <c r="KL166" s="18"/>
      <c r="KM166" s="18"/>
      <c r="KN166" s="18"/>
      <c r="KO166" s="18"/>
      <c r="KP166" s="18"/>
      <c r="KQ166" s="18"/>
      <c r="KR166" s="18"/>
      <c r="KS166" s="18"/>
      <c r="KT166" s="18"/>
      <c r="KU166" s="18"/>
      <c r="KV166" s="18"/>
      <c r="KW166" s="18"/>
      <c r="KX166" s="18"/>
      <c r="KY166" s="18"/>
      <c r="KZ166" s="18"/>
      <c r="LA166" s="18"/>
      <c r="LB166" s="18"/>
      <c r="LC166" s="18"/>
      <c r="LD166" s="18"/>
      <c r="LE166" s="18"/>
      <c r="LF166" s="18"/>
      <c r="LG166" s="18"/>
      <c r="LH166" s="18"/>
      <c r="LI166" s="18"/>
      <c r="LJ166" s="18"/>
      <c r="LK166" s="18"/>
      <c r="LL166" s="18"/>
      <c r="LM166" s="18"/>
      <c r="LN166" s="18"/>
      <c r="LO166" s="18"/>
      <c r="LP166" s="18"/>
      <c r="LQ166" s="18"/>
      <c r="LR166" s="18"/>
      <c r="LS166" s="18"/>
      <c r="LT166" s="18"/>
      <c r="LU166" s="18"/>
      <c r="LV166" s="18"/>
      <c r="LW166" s="18"/>
      <c r="LX166" s="18"/>
      <c r="LY166" s="18"/>
      <c r="LZ166" s="18"/>
      <c r="MA166" s="18"/>
      <c r="MB166" s="18"/>
      <c r="MC166" s="18"/>
      <c r="MD166" s="18"/>
      <c r="ME166" s="18"/>
      <c r="MF166" s="18"/>
      <c r="MG166" s="18"/>
      <c r="MH166" s="18"/>
      <c r="MI166" s="18"/>
      <c r="MJ166" s="18"/>
      <c r="MK166" s="18"/>
      <c r="ML166" s="18"/>
      <c r="MM166" s="18"/>
      <c r="MN166" s="18"/>
      <c r="MO166" s="18"/>
      <c r="MP166" s="18"/>
      <c r="MQ166" s="18"/>
      <c r="MR166" s="18"/>
      <c r="MS166" s="18"/>
      <c r="MT166" s="18"/>
      <c r="MU166" s="18"/>
      <c r="MV166" s="18"/>
      <c r="MW166" s="18"/>
      <c r="MX166" s="18"/>
      <c r="MY166" s="18"/>
      <c r="MZ166" s="18"/>
      <c r="NA166" s="18"/>
      <c r="NB166" s="18"/>
      <c r="NC166" s="18"/>
      <c r="ND166" s="18"/>
      <c r="NE166" s="18"/>
      <c r="NF166" s="18"/>
      <c r="NG166" s="18"/>
      <c r="NH166" s="18"/>
      <c r="NI166" s="18"/>
      <c r="NJ166" s="18"/>
      <c r="NK166" s="18"/>
      <c r="NL166" s="18"/>
      <c r="NM166" s="18"/>
      <c r="NN166" s="18"/>
      <c r="NO166" s="18"/>
      <c r="NP166" s="18"/>
      <c r="NQ166" s="18"/>
      <c r="NR166" s="18"/>
      <c r="NS166" s="18"/>
      <c r="NT166" s="18"/>
      <c r="NU166" s="18"/>
      <c r="NV166" s="18"/>
      <c r="NW166" s="18"/>
      <c r="NX166" s="18"/>
      <c r="NY166" s="18"/>
      <c r="NZ166" s="18"/>
      <c r="OA166" s="18"/>
      <c r="OB166" s="18"/>
      <c r="OC166" s="18"/>
      <c r="OD166" s="18"/>
      <c r="OE166" s="18"/>
      <c r="OF166" s="18"/>
      <c r="OG166" s="18"/>
      <c r="OH166" s="18"/>
      <c r="OI166" s="18"/>
      <c r="OJ166" s="18"/>
      <c r="OK166" s="18"/>
      <c r="OL166" s="18"/>
      <c r="OM166" s="18"/>
      <c r="ON166" s="18"/>
      <c r="OO166" s="18"/>
      <c r="OP166" s="18"/>
      <c r="OQ166" s="18"/>
      <c r="OR166" s="18"/>
      <c r="OS166" s="18"/>
      <c r="OT166" s="18"/>
      <c r="OU166" s="18"/>
      <c r="OV166" s="18"/>
      <c r="OW166" s="18"/>
      <c r="OX166" s="18"/>
      <c r="OY166" s="18"/>
      <c r="OZ166" s="18"/>
      <c r="PA166" s="18"/>
      <c r="PB166" s="18"/>
      <c r="PC166" s="18"/>
      <c r="PD166" s="18"/>
      <c r="PE166" s="18"/>
      <c r="PF166" s="18"/>
      <c r="PG166" s="18"/>
      <c r="PH166" s="18"/>
      <c r="PI166" s="18"/>
      <c r="PJ166" s="18"/>
      <c r="PK166" s="18"/>
      <c r="PL166" s="18"/>
      <c r="PM166" s="18"/>
      <c r="PN166" s="18"/>
      <c r="PO166" s="18"/>
      <c r="PP166" s="18"/>
      <c r="PQ166" s="18"/>
      <c r="PR166" s="18"/>
      <c r="PS166" s="18"/>
      <c r="PT166" s="18"/>
      <c r="PU166" s="18"/>
      <c r="PV166" s="18"/>
      <c r="PW166" s="18"/>
      <c r="PX166" s="18"/>
      <c r="PY166" s="18"/>
      <c r="PZ166" s="18"/>
      <c r="QA166" s="18"/>
      <c r="QB166" s="18"/>
      <c r="QC166" s="18"/>
      <c r="QD166" s="18"/>
      <c r="QE166" s="18"/>
      <c r="QF166" s="18"/>
      <c r="QG166" s="18"/>
      <c r="QH166" s="18"/>
      <c r="QI166" s="18"/>
      <c r="QJ166" s="18"/>
      <c r="QK166" s="18"/>
      <c r="QL166" s="18"/>
      <c r="QM166" s="18"/>
      <c r="QN166" s="18"/>
      <c r="QO166" s="18"/>
      <c r="QP166" s="18"/>
      <c r="QQ166" s="18"/>
      <c r="QR166" s="18"/>
      <c r="QS166" s="18"/>
      <c r="QT166" s="18"/>
      <c r="QU166" s="18"/>
      <c r="QV166" s="18"/>
      <c r="QW166" s="18"/>
      <c r="QX166" s="18"/>
      <c r="QY166" s="18"/>
      <c r="QZ166" s="18"/>
      <c r="RA166" s="18"/>
      <c r="RB166" s="18"/>
      <c r="RC166" s="18"/>
      <c r="RD166" s="18"/>
      <c r="RE166" s="18"/>
      <c r="RF166" s="18"/>
      <c r="RG166" s="18"/>
      <c r="RH166" s="18"/>
      <c r="RI166" s="18"/>
      <c r="RJ166" s="18"/>
      <c r="RK166" s="18"/>
      <c r="RL166" s="18"/>
      <c r="RM166" s="18"/>
      <c r="RN166" s="18"/>
      <c r="RO166" s="18"/>
      <c r="RP166" s="18"/>
      <c r="RQ166" s="18"/>
      <c r="RR166" s="18"/>
      <c r="RS166" s="18"/>
      <c r="RT166" s="18"/>
      <c r="RU166" s="18"/>
      <c r="RV166" s="18"/>
      <c r="RW166" s="18"/>
      <c r="RX166" s="18"/>
      <c r="RY166" s="18"/>
      <c r="RZ166" s="18"/>
      <c r="SA166" s="18"/>
      <c r="SB166" s="18"/>
      <c r="SC166" s="18"/>
      <c r="SD166" s="18"/>
      <c r="SE166" s="18"/>
      <c r="SF166" s="18"/>
      <c r="SG166" s="18"/>
      <c r="SH166" s="18"/>
      <c r="SI166" s="18"/>
      <c r="SJ166" s="18"/>
      <c r="SK166" s="18"/>
      <c r="SL166" s="18"/>
      <c r="SM166" s="18"/>
      <c r="SN166" s="18"/>
      <c r="SO166" s="18"/>
    </row>
    <row r="167" spans="1:516" x14ac:dyDescent="0.25">
      <c r="A167" s="5" t="s">
        <v>378</v>
      </c>
      <c r="B167" s="5" t="str">
        <f ca="1">_xlfn.XLOOKUP(A167,bonds[worksheet get],bonds[unique lookup],"-")</f>
        <v>AFFP 6 1/4 PERP nc-20</v>
      </c>
      <c r="C167" s="5" t="str">
        <f ca="1">_xlfn.XLOOKUP(A167,bonds[worksheet get],bonds[ID_ISIN],"-")</f>
        <v>FR0012650281</v>
      </c>
      <c r="D167" s="18">
        <f ca="1">_xll.BDH(A167,"blp_i_sprd_mid","-2AY",,"Dates=H","Fill=C","Sort=R","Dir=H","factor="&amp;_xlfn.XLOOKUP(A167,bonds[worksheet get],bonds[yas/blp factor]),"cols=510;rows=1")</f>
        <v>1374.6485518187285</v>
      </c>
      <c r="E167" s="18">
        <v>1337.8794015160204</v>
      </c>
      <c r="F167" s="18">
        <v>1348.0026942873001</v>
      </c>
      <c r="G167" s="18">
        <v>1306.6928259900212</v>
      </c>
      <c r="H167" s="18">
        <v>1279.9077250403166</v>
      </c>
      <c r="I167" s="18">
        <v>1285.2078628125787</v>
      </c>
      <c r="J167" s="18">
        <v>1293.5782685807346</v>
      </c>
      <c r="K167" s="18">
        <v>1270.9418314620852</v>
      </c>
      <c r="L167" s="18">
        <v>1327.7699343323707</v>
      </c>
      <c r="M167" s="18">
        <v>1253.6716974279286</v>
      </c>
      <c r="N167" s="18">
        <v>1193.0553835469484</v>
      </c>
      <c r="O167" s="18">
        <v>1190.2596522197127</v>
      </c>
      <c r="P167" s="18">
        <v>1190.6102296203376</v>
      </c>
      <c r="Q167" s="18">
        <v>1182.0008386945724</v>
      </c>
      <c r="R167" s="18">
        <v>1163.5693552994728</v>
      </c>
      <c r="S167" s="18">
        <v>1172.9006394079327</v>
      </c>
      <c r="T167" s="18">
        <v>1246.0300976362826</v>
      </c>
      <c r="U167" s="18">
        <v>1135.4639107310772</v>
      </c>
      <c r="V167" s="18">
        <v>1271.2005674591662</v>
      </c>
      <c r="W167" s="18">
        <v>1172.0888799056411</v>
      </c>
      <c r="X167" s="18">
        <v>1040.4998994666337</v>
      </c>
      <c r="Y167" s="18">
        <v>1005.6051038298011</v>
      </c>
      <c r="Z167" s="18">
        <v>1012.2176848849655</v>
      </c>
      <c r="AA167" s="18">
        <v>1093.2889556649327</v>
      </c>
      <c r="AB167" s="18">
        <v>1086.7711786392331</v>
      </c>
      <c r="AC167" s="18">
        <v>1091.9212100315094</v>
      </c>
      <c r="AD167" s="18">
        <v>1116.2710324743391</v>
      </c>
      <c r="AE167" s="18">
        <v>1176.3797497808935</v>
      </c>
      <c r="AF167" s="18">
        <v>1062.1132431006431</v>
      </c>
      <c r="AG167" s="18">
        <v>1154.1956068861484</v>
      </c>
      <c r="AH167" s="18">
        <v>1261.6875756275654</v>
      </c>
      <c r="AI167" s="18">
        <v>1499.3395515722036</v>
      </c>
      <c r="AJ167" s="18">
        <v>1416.3761503708363</v>
      </c>
      <c r="AK167" s="18">
        <v>1414.655852252841</v>
      </c>
      <c r="AL167" s="18">
        <v>1462.65137971133</v>
      </c>
      <c r="AM167" s="18">
        <v>1494.8482106763124</v>
      </c>
      <c r="AN167" s="18">
        <v>1541.7890433070063</v>
      </c>
      <c r="AO167" s="18">
        <v>1560.6866465136409</v>
      </c>
      <c r="AP167" s="18">
        <v>1500.0229306179285</v>
      </c>
      <c r="AQ167" s="18">
        <v>1477.9118658292293</v>
      </c>
      <c r="AR167" s="18">
        <v>1602.934679685831</v>
      </c>
      <c r="AS167" s="18">
        <v>1902.4373969784378</v>
      </c>
      <c r="AT167" s="18">
        <v>2188.7692669692633</v>
      </c>
      <c r="AU167" s="18">
        <v>2197.1238720658421</v>
      </c>
      <c r="AV167" s="18">
        <v>2598.1873810064794</v>
      </c>
      <c r="AW167" s="18">
        <v>2476.4145677849651</v>
      </c>
      <c r="AX167" s="18">
        <v>2550.9937376305461</v>
      </c>
      <c r="AY167" s="18">
        <v>2442.9635585135225</v>
      </c>
      <c r="AZ167" s="18">
        <v>2014.3249150443078</v>
      </c>
      <c r="BA167" s="18">
        <v>1497.4612467384338</v>
      </c>
      <c r="BB167" s="18">
        <v>1530.262453391254</v>
      </c>
      <c r="BC167" s="18">
        <v>2425.7181130287049</v>
      </c>
      <c r="BD167" s="18">
        <v>2472.294542671144</v>
      </c>
      <c r="BE167" s="18">
        <v>2550.3360346761347</v>
      </c>
      <c r="BF167" s="18">
        <v>2685.9038217267394</v>
      </c>
      <c r="BG167" s="18">
        <v>2339.9046656915543</v>
      </c>
      <c r="BH167" s="18">
        <v>3157.6871864801647</v>
      </c>
      <c r="BI167" s="18">
        <v>3335.9464130491019</v>
      </c>
      <c r="BJ167" s="18">
        <v>3852.0388110736012</v>
      </c>
      <c r="BK167" s="18">
        <v>3668.4646336027981</v>
      </c>
      <c r="BL167" s="18">
        <v>3928.4172823950648</v>
      </c>
      <c r="BM167" s="18">
        <v>4430.0362652546164</v>
      </c>
      <c r="BN167" s="18">
        <v>4424.9286981672049</v>
      </c>
      <c r="BO167" s="18">
        <v>4476.4003733727341</v>
      </c>
      <c r="BP167" s="18">
        <v>4551.0101570194956</v>
      </c>
      <c r="BQ167" s="18">
        <v>4471.3757598111033</v>
      </c>
      <c r="BR167" s="18">
        <v>4346.860542528927</v>
      </c>
      <c r="BS167" s="18">
        <v>4651.0106323492528</v>
      </c>
      <c r="BT167" s="18">
        <v>4703.3138178965446</v>
      </c>
      <c r="BU167" s="18">
        <v>4505.3600417482849</v>
      </c>
      <c r="BV167" s="18">
        <v>4763.4501863783598</v>
      </c>
      <c r="BW167" s="18">
        <v>4704.7042769953614</v>
      </c>
      <c r="BX167" s="18">
        <v>4748.6212561029197</v>
      </c>
      <c r="BY167" s="18">
        <v>4814.1782424777748</v>
      </c>
      <c r="BZ167" s="18">
        <v>4705.0617671898008</v>
      </c>
      <c r="CA167" s="18">
        <v>4740.7011694747216</v>
      </c>
      <c r="CB167" s="18">
        <v>4595.9857811227439</v>
      </c>
      <c r="CC167" s="18">
        <v>3032.688073630929</v>
      </c>
      <c r="CD167" s="18">
        <v>2895.9154853725431</v>
      </c>
      <c r="CE167" s="18">
        <v>1693.5959705713392</v>
      </c>
      <c r="CF167" s="18">
        <v>1640.8197524186969</v>
      </c>
      <c r="CG167" s="18">
        <v>886.01475836992267</v>
      </c>
      <c r="CH167" s="18">
        <v>852.84026085108519</v>
      </c>
      <c r="CI167" s="18">
        <v>845.51072432309388</v>
      </c>
      <c r="CJ167" s="18">
        <v>433.56450283348562</v>
      </c>
      <c r="CK167" s="18">
        <v>307.34873827278614</v>
      </c>
      <c r="CL167" s="18">
        <v>216.64103291451931</v>
      </c>
      <c r="CM167" s="18">
        <v>245.82289823412896</v>
      </c>
      <c r="CN167" s="18">
        <v>283.24876394927503</v>
      </c>
      <c r="CO167" s="18">
        <v>223.91032938212157</v>
      </c>
      <c r="CP167" s="18">
        <v>162.68371456146238</v>
      </c>
      <c r="CQ167" s="18">
        <v>143.44442183196543</v>
      </c>
      <c r="CR167" s="18">
        <v>126.32439417779446</v>
      </c>
      <c r="CS167" s="18">
        <v>121.70171019941567</v>
      </c>
      <c r="CT167" s="18">
        <v>85.915164160430422</v>
      </c>
      <c r="CU167" s="18">
        <v>81.414935386776918</v>
      </c>
      <c r="CV167" s="18">
        <v>78.150121622085564</v>
      </c>
      <c r="CW167" s="18">
        <v>83.131283336877829</v>
      </c>
      <c r="CX167" s="18">
        <v>82.299772995114324</v>
      </c>
      <c r="CY167" s="18">
        <v>80.343452345430848</v>
      </c>
      <c r="CZ167" s="18">
        <v>81.128548214435583</v>
      </c>
      <c r="DA167" s="18">
        <v>74.976161718964576</v>
      </c>
      <c r="DB167" s="18">
        <v>70.18658314704895</v>
      </c>
      <c r="DC167" s="18">
        <v>69.030171495974059</v>
      </c>
      <c r="DD167" s="18">
        <v>67.284197286665432</v>
      </c>
      <c r="DE167" s="18">
        <v>71.53951565086841</v>
      </c>
      <c r="DF167" s="18">
        <v>80.505409229099754</v>
      </c>
      <c r="DG167" s="18">
        <v>78.060255302488812</v>
      </c>
      <c r="DH167" s="18">
        <v>83.500624035000797</v>
      </c>
      <c r="DI167" s="18">
        <v>80.503434145152568</v>
      </c>
      <c r="DJ167" s="18">
        <v>85.001687834858899</v>
      </c>
      <c r="DK167" s="18">
        <v>86.688409525752064</v>
      </c>
      <c r="DL167" s="18">
        <v>87.460667349100106</v>
      </c>
      <c r="DM167" s="18">
        <v>84.247205767035481</v>
      </c>
      <c r="DN167" s="18">
        <v>76.104922194778922</v>
      </c>
      <c r="DO167" s="18">
        <v>73.338817126750939</v>
      </c>
      <c r="DP167" s="18">
        <v>76.180962926745408</v>
      </c>
      <c r="DQ167" s="18">
        <v>75.814584854543213</v>
      </c>
      <c r="DR167" s="18">
        <v>75.796809099018574</v>
      </c>
      <c r="DS167" s="18">
        <v>70.087828949689865</v>
      </c>
      <c r="DT167" s="18">
        <v>77.851883946061136</v>
      </c>
      <c r="DU167" s="18">
        <v>88.574614695310586</v>
      </c>
      <c r="DV167" s="18">
        <v>93.729583797454836</v>
      </c>
      <c r="DW167" s="18">
        <v>95.046964790225019</v>
      </c>
      <c r="DX167" s="18">
        <v>96.320893936157233</v>
      </c>
      <c r="DY167" s="18">
        <v>84.362748177945619</v>
      </c>
      <c r="DZ167" s="18">
        <v>89.704362713098519</v>
      </c>
      <c r="EA167" s="18">
        <v>89.938410160839553</v>
      </c>
      <c r="EB167" s="18">
        <v>91.324919091761117</v>
      </c>
      <c r="EC167" s="18">
        <v>108.14572152793409</v>
      </c>
      <c r="ED167" s="18">
        <v>106.50442676782608</v>
      </c>
      <c r="EE167" s="18">
        <v>104.71302562773228</v>
      </c>
      <c r="EF167" s="18">
        <v>112.6222492942214</v>
      </c>
      <c r="EG167" s="18">
        <v>116.97730939775705</v>
      </c>
      <c r="EH167" s="18">
        <v>117.5550214523077</v>
      </c>
      <c r="EI167" s="18">
        <v>124.6692738300562</v>
      </c>
      <c r="EJ167" s="18">
        <v>133.13547116965054</v>
      </c>
      <c r="EK167" s="18">
        <v>134.26818181335926</v>
      </c>
      <c r="EL167" s="18">
        <v>135.26954937458038</v>
      </c>
      <c r="EM167" s="18">
        <v>138.17292277693747</v>
      </c>
      <c r="EN167" s="18">
        <v>134.95254840105773</v>
      </c>
      <c r="EO167" s="18">
        <v>134.27213198125364</v>
      </c>
      <c r="EP167" s="18">
        <v>139.00640820264815</v>
      </c>
      <c r="EQ167" s="18">
        <v>144.60379610896109</v>
      </c>
      <c r="ER167" s="18">
        <v>145.99524274975062</v>
      </c>
      <c r="ES167" s="18">
        <v>149.03390940248966</v>
      </c>
      <c r="ET167" s="18">
        <v>152.19996896982192</v>
      </c>
      <c r="EU167" s="18">
        <v>152.6878147047758</v>
      </c>
      <c r="EV167" s="18">
        <v>148.02266642153262</v>
      </c>
      <c r="EW167" s="18">
        <v>144.67786175698041</v>
      </c>
      <c r="EX167" s="18">
        <v>140.99433019548655</v>
      </c>
      <c r="EY167" s="18">
        <v>140.94199047088622</v>
      </c>
      <c r="EZ167" s="18">
        <v>140.96272885233165</v>
      </c>
      <c r="FA167" s="18">
        <v>142.31269873023032</v>
      </c>
      <c r="FB167" s="18">
        <v>142.83609597623348</v>
      </c>
      <c r="FC167" s="18">
        <v>142.84202122807503</v>
      </c>
      <c r="FD167" s="18">
        <v>143.03360437095165</v>
      </c>
      <c r="FE167" s="18">
        <v>139.00739574462176</v>
      </c>
      <c r="FF167" s="18">
        <v>144.65811091750859</v>
      </c>
      <c r="FG167" s="18">
        <v>141.70634795844555</v>
      </c>
      <c r="FH167" s="18">
        <v>137.83715850591659</v>
      </c>
      <c r="FI167" s="18">
        <v>139.0340593779087</v>
      </c>
      <c r="FJ167" s="18">
        <v>139.35896068722008</v>
      </c>
      <c r="FK167" s="18">
        <v>140.99729282140734</v>
      </c>
      <c r="FL167" s="18">
        <v>141.65598331779242</v>
      </c>
      <c r="FM167" s="18">
        <v>143.689332241416</v>
      </c>
      <c r="FN167" s="18">
        <v>153.62104186981915</v>
      </c>
      <c r="FO167" s="18">
        <v>156.00496819406749</v>
      </c>
      <c r="FP167" s="18">
        <v>160.30176332116127</v>
      </c>
      <c r="FQ167" s="18">
        <v>162.54249605923891</v>
      </c>
      <c r="FR167" s="18">
        <v>163.24266331851481</v>
      </c>
      <c r="FS167" s="18">
        <v>165.17232033491135</v>
      </c>
      <c r="FT167" s="18">
        <v>161.08192148029804</v>
      </c>
      <c r="FU167" s="18">
        <v>160.62962725639343</v>
      </c>
      <c r="FV167" s="18">
        <v>155.52502279490233</v>
      </c>
      <c r="FW167" s="18">
        <v>146.80305208414794</v>
      </c>
      <c r="FX167" s="18">
        <v>147.23855809450149</v>
      </c>
      <c r="FY167" s="18">
        <v>150.35425302118063</v>
      </c>
      <c r="FZ167" s="18">
        <v>151.25094113320111</v>
      </c>
      <c r="GA167" s="18">
        <v>148.87590268671511</v>
      </c>
      <c r="GB167" s="18">
        <v>151.55905422896146</v>
      </c>
      <c r="GC167" s="18">
        <v>152.75200493305923</v>
      </c>
      <c r="GD167" s="18">
        <v>149.35979825377464</v>
      </c>
      <c r="GE167" s="18">
        <v>152.37278881520032</v>
      </c>
      <c r="GF167" s="18">
        <v>152.66411369740965</v>
      </c>
      <c r="GG167" s="18">
        <v>154.19579129844902</v>
      </c>
      <c r="GH167" s="18">
        <v>155.41441809386015</v>
      </c>
      <c r="GI167" s="18">
        <v>162.2956105658412</v>
      </c>
      <c r="GJ167" s="18">
        <v>166.62499457806348</v>
      </c>
      <c r="GK167" s="18">
        <v>166.03148185193538</v>
      </c>
      <c r="GL167" s="18">
        <v>163.31277879863975</v>
      </c>
      <c r="GM167" s="18">
        <v>164.65583588272332</v>
      </c>
      <c r="GN167" s="18">
        <v>163.30586600482465</v>
      </c>
      <c r="GO167" s="18">
        <v>165.3076135852933</v>
      </c>
      <c r="GP167" s="18">
        <v>166.3958848401904</v>
      </c>
      <c r="GQ167" s="18">
        <v>165.33723984450103</v>
      </c>
      <c r="GR167" s="18">
        <v>161.53125307828188</v>
      </c>
      <c r="GS167" s="18">
        <v>157.59096060365439</v>
      </c>
      <c r="GT167" s="18">
        <v>165.28786274582146</v>
      </c>
      <c r="GU167" s="18">
        <v>160.54469864666461</v>
      </c>
      <c r="GV167" s="18">
        <v>160.13980643749235</v>
      </c>
      <c r="GW167" s="18">
        <v>159.25891899704934</v>
      </c>
      <c r="GX167" s="18">
        <v>162.81011993408202</v>
      </c>
      <c r="GY167" s="18">
        <v>159.69442500740291</v>
      </c>
      <c r="GZ167" s="18">
        <v>161.25079115778206</v>
      </c>
      <c r="HA167" s="18">
        <v>125.51164713352918</v>
      </c>
      <c r="HB167" s="18">
        <v>96.645795245468605</v>
      </c>
      <c r="HC167" s="18">
        <v>92.922762005031103</v>
      </c>
      <c r="HD167" s="18">
        <v>114.25564371854067</v>
      </c>
      <c r="HE167" s="18">
        <v>113.79347407490015</v>
      </c>
      <c r="HF167" s="18">
        <v>112.40301497608424</v>
      </c>
      <c r="HG167" s="18">
        <v>112.75951762855053</v>
      </c>
      <c r="HH167" s="18">
        <v>115.38835436224937</v>
      </c>
      <c r="HI167" s="18">
        <v>121.77873847335577</v>
      </c>
      <c r="HJ167" s="18">
        <v>119.56466936856508</v>
      </c>
      <c r="HK167" s="18">
        <v>121.08350892394782</v>
      </c>
      <c r="HL167" s="18">
        <v>120.79613420963287</v>
      </c>
      <c r="HM167" s="18">
        <v>123.74197191685438</v>
      </c>
      <c r="HN167" s="18">
        <v>126.00146795243025</v>
      </c>
      <c r="HO167" s="18">
        <v>125.94024035006761</v>
      </c>
      <c r="HP167" s="18">
        <v>143.8483264991641</v>
      </c>
      <c r="HQ167" s="18">
        <v>131.94844571739435</v>
      </c>
      <c r="HR167" s="18">
        <v>132.67330152601005</v>
      </c>
      <c r="HS167" s="18">
        <v>139.49721656352281</v>
      </c>
      <c r="HT167" s="18">
        <v>142.76400541216134</v>
      </c>
      <c r="HU167" s="18">
        <v>144.76180282473564</v>
      </c>
      <c r="HV167" s="18">
        <v>147.63061225801707</v>
      </c>
      <c r="HW167" s="18">
        <v>148.34954281479119</v>
      </c>
      <c r="HX167" s="18">
        <v>144.6709489631653</v>
      </c>
      <c r="HY167" s="18">
        <v>145.02843915760516</v>
      </c>
      <c r="HZ167" s="18">
        <v>145.95672861278058</v>
      </c>
      <c r="IA167" s="18">
        <v>143.75549755364656</v>
      </c>
      <c r="IB167" s="18">
        <v>146.19670131236313</v>
      </c>
      <c r="IC167" s="18">
        <v>145.99524274975062</v>
      </c>
      <c r="ID167" s="18">
        <v>151.89383095800878</v>
      </c>
      <c r="IE167" s="18">
        <v>153.6289422056079</v>
      </c>
      <c r="IF167" s="18">
        <v>152.75299247503281</v>
      </c>
      <c r="IG167" s="18">
        <v>146.0712834817171</v>
      </c>
      <c r="IH167" s="18">
        <v>148.28238996058701</v>
      </c>
      <c r="II167" s="18">
        <v>149.15438952326775</v>
      </c>
      <c r="IJ167" s="18">
        <v>135.26263658076525</v>
      </c>
      <c r="IK167" s="18">
        <v>136.80813976943492</v>
      </c>
      <c r="IL167" s="18">
        <v>137.24957103163004</v>
      </c>
      <c r="IM167" s="18">
        <v>139.6710239508748</v>
      </c>
      <c r="IN167" s="18">
        <v>147.55950923591851</v>
      </c>
      <c r="IO167" s="18">
        <v>148.83442592382431</v>
      </c>
      <c r="IP167" s="18">
        <v>151.94419559866188</v>
      </c>
      <c r="IQ167" s="18">
        <v>151.45141215384007</v>
      </c>
      <c r="IR167" s="18">
        <v>142.60698623836041</v>
      </c>
      <c r="IS167" s="18">
        <v>139.63942260771992</v>
      </c>
      <c r="IT167" s="18">
        <v>139.11108765184881</v>
      </c>
      <c r="IU167" s="18">
        <v>141.46835034281014</v>
      </c>
      <c r="IV167" s="18">
        <v>140.3297144472599</v>
      </c>
      <c r="IW167" s="18">
        <v>144.25025608241558</v>
      </c>
      <c r="IX167" s="18">
        <v>146.74972481757402</v>
      </c>
      <c r="IY167" s="18">
        <v>144.26506921201945</v>
      </c>
      <c r="IZ167" s="18">
        <v>139.99888788610696</v>
      </c>
      <c r="JA167" s="18">
        <v>142.05593781709672</v>
      </c>
      <c r="JB167" s="18">
        <v>143.68636961549521</v>
      </c>
      <c r="JC167" s="18">
        <v>142.71561585545538</v>
      </c>
      <c r="JD167" s="18">
        <v>143.73574671417475</v>
      </c>
      <c r="JE167" s="18">
        <v>145.16570749193431</v>
      </c>
      <c r="JF167" s="18">
        <v>147.4963065496087</v>
      </c>
      <c r="JG167" s="18">
        <v>151.88000537037848</v>
      </c>
      <c r="JH167" s="18">
        <v>148.40879533320665</v>
      </c>
      <c r="JI167" s="18">
        <v>148.00686574995518</v>
      </c>
      <c r="JJ167" s="18">
        <v>152.07948884904383</v>
      </c>
      <c r="JK167" s="18">
        <v>150.69594254404308</v>
      </c>
      <c r="JL167" s="18">
        <v>151.22230241596699</v>
      </c>
      <c r="JM167" s="18">
        <v>156.37233380824327</v>
      </c>
      <c r="JN167" s="18">
        <v>158.15484707057476</v>
      </c>
      <c r="JO167" s="18">
        <v>159.1641149675846</v>
      </c>
      <c r="JP167" s="18">
        <v>159.06141060233116</v>
      </c>
      <c r="JQ167" s="18">
        <v>162.91677446722986</v>
      </c>
      <c r="JR167" s="18">
        <v>156.77228830754757</v>
      </c>
      <c r="JS167" s="18">
        <v>155.02532655626536</v>
      </c>
      <c r="JT167" s="18">
        <v>159.72898897647858</v>
      </c>
      <c r="JU167" s="18">
        <v>160.28102493971585</v>
      </c>
      <c r="JV167" s="18">
        <v>165.71744350433349</v>
      </c>
      <c r="JW167" s="18">
        <v>165.9119892731309</v>
      </c>
      <c r="JX167" s="18">
        <v>164.79310421705247</v>
      </c>
      <c r="JY167" s="18">
        <v>165.77570848077534</v>
      </c>
      <c r="JZ167" s="18">
        <v>160.11709297209978</v>
      </c>
      <c r="KA167" s="18">
        <v>163.16958521246912</v>
      </c>
      <c r="KB167" s="18">
        <v>161.19647634923456</v>
      </c>
      <c r="KC167" s="18">
        <v>174.24783107221126</v>
      </c>
      <c r="KD167" s="18">
        <v>159.94427312672138</v>
      </c>
      <c r="KE167" s="18">
        <v>160.74714475125074</v>
      </c>
      <c r="KF167" s="18">
        <v>147.59012303709983</v>
      </c>
      <c r="KG167" s="18">
        <v>146.65590833008289</v>
      </c>
      <c r="KH167" s="18">
        <v>144.52281766712665</v>
      </c>
      <c r="KI167" s="18">
        <v>143.93523019284009</v>
      </c>
      <c r="KJ167" s="18">
        <v>138.00306555747986</v>
      </c>
      <c r="KK167" s="18">
        <v>137.05403772085904</v>
      </c>
      <c r="KL167" s="18">
        <v>135.81566008597613</v>
      </c>
      <c r="KM167" s="18">
        <v>135.32978943496943</v>
      </c>
      <c r="KN167" s="18">
        <v>126.97320925444363</v>
      </c>
      <c r="KO167" s="18">
        <v>130.91843943893909</v>
      </c>
      <c r="KP167" s="18">
        <v>121.22867759406566</v>
      </c>
      <c r="KQ167" s="18">
        <v>111.54089083313941</v>
      </c>
      <c r="KR167" s="18">
        <v>109.85614422619344</v>
      </c>
      <c r="KS167" s="18">
        <v>102.63029960542917</v>
      </c>
      <c r="KT167" s="18">
        <v>102.62338681161404</v>
      </c>
      <c r="KU167" s="18">
        <v>105.51688479423522</v>
      </c>
      <c r="KV167" s="18">
        <v>105.09125420361758</v>
      </c>
      <c r="KW167" s="18">
        <v>108.89230325996876</v>
      </c>
      <c r="KX167" s="18">
        <v>108.5960406678915</v>
      </c>
      <c r="KY167" s="18">
        <v>110.59581316441297</v>
      </c>
      <c r="KZ167" s="18">
        <v>110.29560040444136</v>
      </c>
      <c r="LA167" s="18">
        <v>113.47844818532467</v>
      </c>
      <c r="LB167" s="18">
        <v>115.80015936523675</v>
      </c>
      <c r="LC167" s="18">
        <v>116.98422219157219</v>
      </c>
      <c r="LD167" s="18">
        <v>117.40886524021626</v>
      </c>
      <c r="LE167" s="18">
        <v>119.63280976474285</v>
      </c>
      <c r="LF167" s="18">
        <v>122.79886933207511</v>
      </c>
      <c r="LG167" s="18">
        <v>130.94806569814682</v>
      </c>
      <c r="LH167" s="18">
        <v>132.86982237875461</v>
      </c>
      <c r="LI167" s="18">
        <v>127.89557345777749</v>
      </c>
      <c r="LJ167" s="18">
        <v>124.98429971963168</v>
      </c>
      <c r="LK167" s="18">
        <v>122.02068625688553</v>
      </c>
      <c r="LL167" s="18">
        <v>124.98627480357885</v>
      </c>
      <c r="LM167" s="18">
        <v>128.69943262428046</v>
      </c>
      <c r="LN167" s="18">
        <v>127.0749260777235</v>
      </c>
      <c r="LO167" s="18">
        <v>132.94092540085316</v>
      </c>
      <c r="LP167" s="18">
        <v>136.46250007867812</v>
      </c>
      <c r="LQ167" s="18">
        <v>143.05533029437066</v>
      </c>
      <c r="LR167" s="18">
        <v>151.40796030700207</v>
      </c>
      <c r="LS167" s="18">
        <v>154.60858384341</v>
      </c>
      <c r="LT167" s="18">
        <v>147.71751595169306</v>
      </c>
      <c r="LU167" s="18">
        <v>150.66434120088815</v>
      </c>
      <c r="LV167" s="18">
        <v>148.50656198859215</v>
      </c>
      <c r="LW167" s="18">
        <v>155.43318139135837</v>
      </c>
      <c r="LX167" s="18">
        <v>158.37210630476474</v>
      </c>
      <c r="LY167" s="18">
        <v>170.14163154602051</v>
      </c>
      <c r="LZ167" s="18">
        <v>172.30632355213163</v>
      </c>
      <c r="MA167" s="18">
        <v>174.84134379833935</v>
      </c>
      <c r="MB167" s="18">
        <v>177.77730608582499</v>
      </c>
      <c r="MC167" s="18">
        <v>182.60539879471062</v>
      </c>
      <c r="MD167" s="18">
        <v>187.03254946231843</v>
      </c>
      <c r="ME167" s="18">
        <v>185.16214496433733</v>
      </c>
      <c r="MF167" s="18">
        <v>182.49281900972127</v>
      </c>
      <c r="MG167" s="18">
        <v>179.65659846156836</v>
      </c>
      <c r="MH167" s="18">
        <v>176.40561028450728</v>
      </c>
      <c r="MI167" s="18">
        <v>170.7262563943863</v>
      </c>
      <c r="MJ167" s="18">
        <v>167.47428067535162</v>
      </c>
      <c r="MK167" s="18">
        <v>168.0282917225361</v>
      </c>
      <c r="ML167" s="18">
        <v>179.20134161174298</v>
      </c>
      <c r="MM167" s="18">
        <v>185.90082636058332</v>
      </c>
      <c r="MN167" s="18">
        <v>193.65994364708664</v>
      </c>
      <c r="MO167" s="18">
        <v>194.23074290782213</v>
      </c>
      <c r="MP167" s="18">
        <v>206.26690448194742</v>
      </c>
      <c r="MQ167" s="18">
        <v>208.1363214379549</v>
      </c>
      <c r="MR167" s="18">
        <v>206.65797110348939</v>
      </c>
      <c r="MS167" s="18">
        <v>205.71091835081577</v>
      </c>
      <c r="MT167" s="18">
        <v>202.70286549925802</v>
      </c>
      <c r="MU167" s="18">
        <v>202.29106049627066</v>
      </c>
      <c r="MV167" s="18">
        <v>212.65432596713305</v>
      </c>
      <c r="MW167" s="18">
        <v>218.7059831812978</v>
      </c>
      <c r="MX167" s="18">
        <v>220.27815000325441</v>
      </c>
      <c r="MY167" s="18">
        <v>216.99556048303842</v>
      </c>
      <c r="MZ167" s="18">
        <v>215.48363372147082</v>
      </c>
      <c r="NA167" s="18">
        <v>234.41481335520746</v>
      </c>
      <c r="NB167" s="18">
        <v>245.39232993364334</v>
      </c>
      <c r="NC167" s="18">
        <v>252.63792539387941</v>
      </c>
      <c r="ND167" s="18">
        <v>258.17507323980334</v>
      </c>
      <c r="NE167" s="18">
        <v>267.72361658245325</v>
      </c>
      <c r="NF167" s="18">
        <v>275.02945210307837</v>
      </c>
      <c r="NG167" s="18">
        <v>279.4171010917425</v>
      </c>
      <c r="NH167" s="18">
        <v>287.87934826344252</v>
      </c>
      <c r="NI167" s="18">
        <v>293.24367626398799</v>
      </c>
      <c r="NJ167" s="18">
        <v>296.6269950655103</v>
      </c>
      <c r="NK167" s="18">
        <v>296.25074157357216</v>
      </c>
      <c r="NL167" s="18">
        <v>301.66642175674434</v>
      </c>
      <c r="NM167" s="18">
        <v>304.38413726806641</v>
      </c>
      <c r="NN167" s="18">
        <v>308.75993575304744</v>
      </c>
      <c r="NO167" s="18">
        <v>309.23494344234467</v>
      </c>
      <c r="NP167" s="18">
        <v>312.91748746186494</v>
      </c>
      <c r="NQ167" s="18">
        <v>315.44164474636318</v>
      </c>
      <c r="NR167" s="18">
        <v>312.24102120995525</v>
      </c>
      <c r="NS167" s="18">
        <v>317.42561657130722</v>
      </c>
      <c r="NT167" s="18">
        <v>323.337042825222</v>
      </c>
      <c r="NU167" s="18">
        <v>332.09357750505211</v>
      </c>
      <c r="NV167" s="18">
        <v>335.3949303227663</v>
      </c>
      <c r="NW167" s="18">
        <v>340.13019408613445</v>
      </c>
      <c r="NX167" s="18">
        <v>349.21360515922311</v>
      </c>
      <c r="NY167" s="18">
        <v>343.62510513067241</v>
      </c>
      <c r="NZ167" s="18">
        <v>338.47211111247543</v>
      </c>
      <c r="OA167" s="18">
        <v>336.94833384722472</v>
      </c>
      <c r="OB167" s="18">
        <v>338.25880204617977</v>
      </c>
      <c r="OC167" s="18">
        <v>346.15913783490657</v>
      </c>
      <c r="OD167" s="18">
        <v>339.90700960010287</v>
      </c>
      <c r="OE167" s="18">
        <v>341.82382857084275</v>
      </c>
      <c r="OF167" s="18">
        <v>345.95372910439966</v>
      </c>
      <c r="OG167" s="18">
        <v>349.98783806651835</v>
      </c>
      <c r="OH167" s="18">
        <v>353.29314105212688</v>
      </c>
      <c r="OI167" s="18">
        <v>350.4421073743701</v>
      </c>
      <c r="OJ167" s="18">
        <v>351.5945688575506</v>
      </c>
      <c r="OK167" s="18">
        <v>373.12199633985756</v>
      </c>
      <c r="OL167" s="18">
        <v>386.57231802016497</v>
      </c>
      <c r="OM167" s="18">
        <v>401.872305817008</v>
      </c>
      <c r="ON167" s="18">
        <v>403.15907300859692</v>
      </c>
      <c r="OO167" s="18">
        <v>402.53889664918188</v>
      </c>
      <c r="OP167" s="18">
        <v>373.78167437821628</v>
      </c>
      <c r="OQ167" s="18">
        <v>351.52247829347846</v>
      </c>
      <c r="OR167" s="18">
        <v>331.32526984959839</v>
      </c>
      <c r="OS167" s="18">
        <v>327.22302049130201</v>
      </c>
      <c r="OT167" s="18">
        <v>306.86780533164739</v>
      </c>
      <c r="OU167" s="18">
        <v>307.13641674846411</v>
      </c>
      <c r="OV167" s="18">
        <v>295.61278945863245</v>
      </c>
      <c r="OW167" s="18">
        <v>294.46625322729346</v>
      </c>
      <c r="OX167" s="18">
        <v>294.37441182374954</v>
      </c>
      <c r="OY167" s="18">
        <v>296.04730792701241</v>
      </c>
      <c r="OZ167" s="18">
        <v>304.47499112963675</v>
      </c>
      <c r="PA167" s="18">
        <v>307.45835543185473</v>
      </c>
      <c r="PB167" s="18">
        <v>289.80308002799751</v>
      </c>
      <c r="PC167" s="18">
        <v>283.27542758256197</v>
      </c>
      <c r="PD167" s="18">
        <v>268.14529700517659</v>
      </c>
      <c r="PE167" s="18">
        <v>259.93191041082144</v>
      </c>
      <c r="PF167" s="18">
        <v>257.27937266975641</v>
      </c>
      <c r="PG167" s="18">
        <v>255.56993751347062</v>
      </c>
      <c r="PH167" s="18">
        <v>251.24055350124834</v>
      </c>
      <c r="PI167" s="18">
        <v>240.08034165769817</v>
      </c>
      <c r="PJ167" s="18">
        <v>240.31142647951842</v>
      </c>
      <c r="PK167" s="18">
        <v>242.59561106443405</v>
      </c>
      <c r="PL167" s="18">
        <v>245.01903906762601</v>
      </c>
      <c r="PM167" s="18">
        <v>251.61581945121287</v>
      </c>
      <c r="PN167" s="18">
        <v>267.44315466195343</v>
      </c>
      <c r="PO167" s="18">
        <v>268.66178145736455</v>
      </c>
      <c r="PP167" s="18">
        <v>270.32776476681232</v>
      </c>
      <c r="PQ167" s="18">
        <v>273.91254213094709</v>
      </c>
      <c r="PR167" s="18">
        <v>270.57070009231563</v>
      </c>
      <c r="PS167" s="18">
        <v>265.83938649684188</v>
      </c>
      <c r="PT167" s="18">
        <v>257.86300997614859</v>
      </c>
      <c r="PU167" s="18">
        <v>251.56742989450694</v>
      </c>
      <c r="PV167" s="18">
        <v>249.89650887519122</v>
      </c>
      <c r="PW167" s="18">
        <v>252.45424258679154</v>
      </c>
      <c r="PX167" s="18">
        <v>250.76060810208321</v>
      </c>
      <c r="PY167" s="18">
        <v>251.15759997546672</v>
      </c>
      <c r="PZ167" s="18">
        <v>252.86604758977887</v>
      </c>
      <c r="QA167" s="18">
        <v>255.19763418942688</v>
      </c>
      <c r="QB167" s="18">
        <v>249.14005172342061</v>
      </c>
      <c r="QC167" s="18">
        <v>248.41124574691057</v>
      </c>
      <c r="QD167" s="18">
        <v>236.97550969272854</v>
      </c>
      <c r="QE167" s="18">
        <v>237.21548239231109</v>
      </c>
      <c r="QF167" s="18">
        <v>238.36201862365007</v>
      </c>
      <c r="QG167" s="18">
        <v>238.89825391530991</v>
      </c>
      <c r="QH167" s="18">
        <v>241.54980411440135</v>
      </c>
      <c r="QI167" s="18">
        <v>246.45690018117429</v>
      </c>
      <c r="QJ167" s="18">
        <v>253.57510272681714</v>
      </c>
      <c r="QK167" s="18">
        <v>253.807175090611</v>
      </c>
      <c r="QL167" s="18">
        <v>254.8638450023532</v>
      </c>
      <c r="QM167" s="18">
        <v>249.22103016525509</v>
      </c>
      <c r="QN167" s="18">
        <v>254.00369594335558</v>
      </c>
      <c r="QO167" s="18">
        <v>249.38594967484474</v>
      </c>
      <c r="QP167" s="18">
        <v>246.13989920765161</v>
      </c>
      <c r="QQ167" s="18">
        <v>244.50946740925312</v>
      </c>
      <c r="QR167" s="18">
        <v>242.72399152100087</v>
      </c>
      <c r="QS167" s="18">
        <v>247.78711921960115</v>
      </c>
      <c r="QT167" s="18">
        <v>251.88936857789756</v>
      </c>
      <c r="QU167" s="18">
        <v>255.33292743980883</v>
      </c>
      <c r="QV167" s="18">
        <v>257.50551978170876</v>
      </c>
      <c r="QW167" s="18">
        <v>266.38450966626408</v>
      </c>
      <c r="QX167" s="18">
        <v>279.00628363072872</v>
      </c>
      <c r="QY167" s="18">
        <v>282.50810746908189</v>
      </c>
      <c r="QZ167" s="18">
        <v>281.78917691230771</v>
      </c>
      <c r="RA167" s="18">
        <v>282.05976341307161</v>
      </c>
      <c r="RB167" s="18">
        <v>280.54092385768888</v>
      </c>
      <c r="RC167" s="18">
        <v>281.07913423329592</v>
      </c>
      <c r="RD167" s="18">
        <v>280.50734743058683</v>
      </c>
      <c r="RE167" s="18">
        <v>282.86856028944254</v>
      </c>
      <c r="RF167" s="18">
        <v>324.33643530249594</v>
      </c>
      <c r="RG167" s="18">
        <v>319.57845807373525</v>
      </c>
      <c r="RH167" s="18">
        <v>317.21823275685313</v>
      </c>
      <c r="RI167" s="18">
        <v>317.14317956686023</v>
      </c>
      <c r="RJ167" s="18">
        <v>317.28143544316293</v>
      </c>
      <c r="RK167" s="18">
        <v>319.74634020924566</v>
      </c>
      <c r="RL167" s="18">
        <v>319.23578100889921</v>
      </c>
      <c r="RM167" s="18">
        <v>319.92903547435998</v>
      </c>
      <c r="RN167" s="18">
        <v>322.01966183245179</v>
      </c>
      <c r="RO167" s="18">
        <v>323.31334181785581</v>
      </c>
      <c r="RP167" s="18">
        <v>318.77854907512665</v>
      </c>
      <c r="RQ167" s="18">
        <v>315.34881580084561</v>
      </c>
      <c r="RR167" s="18">
        <v>311.04214525401591</v>
      </c>
      <c r="RS167" s="18">
        <v>308.32936745256183</v>
      </c>
      <c r="RT167" s="18">
        <v>304.91345976591111</v>
      </c>
      <c r="RU167" s="18">
        <v>300.07450409531594</v>
      </c>
      <c r="RV167" s="18">
        <v>293.00172848045821</v>
      </c>
      <c r="RW167" s="18">
        <v>294.66277408003805</v>
      </c>
      <c r="RX167" s="18">
        <v>293.4046456056833</v>
      </c>
      <c r="RY167" s="18">
        <v>294.68351246148347</v>
      </c>
      <c r="RZ167" s="18">
        <v>293.00469110637903</v>
      </c>
      <c r="SA167" s="18">
        <v>292.83483388692139</v>
      </c>
      <c r="SB167" s="18">
        <v>287.8882361412048</v>
      </c>
      <c r="SC167" s="18">
        <v>291.5539919471741</v>
      </c>
      <c r="SD167" s="18">
        <v>292.74990527719257</v>
      </c>
      <c r="SE167" s="18">
        <v>291.21032734036447</v>
      </c>
      <c r="SF167" s="18">
        <v>293.10245776176453</v>
      </c>
      <c r="SG167" s="18">
        <v>295.75302041888233</v>
      </c>
      <c r="SH167" s="18">
        <v>298.49739956349134</v>
      </c>
      <c r="SI167" s="18">
        <v>311.00560620099304</v>
      </c>
      <c r="SJ167" s="18">
        <v>316.24649145483971</v>
      </c>
      <c r="SK167" s="18">
        <v>315.43769457846878</v>
      </c>
      <c r="SL167" s="18">
        <v>329.11515091270206</v>
      </c>
      <c r="SM167" s="18">
        <v>337.56357249677183</v>
      </c>
      <c r="SN167" s="18">
        <v>341.19180170774456</v>
      </c>
      <c r="SO167" s="18">
        <v>342.1655180937052</v>
      </c>
      <c r="SP167" s="5">
        <v>343.66065664172169</v>
      </c>
      <c r="SQ167" s="5">
        <v>345.28121302038431</v>
      </c>
      <c r="SR167" s="5">
        <v>337.27521024048326</v>
      </c>
      <c r="SS167" s="5">
        <v>343.61917987883089</v>
      </c>
    </row>
    <row r="168" spans="1:516" x14ac:dyDescent="0.25">
      <c r="A168" s="5" t="s">
        <v>379</v>
      </c>
      <c r="B168" s="5" t="str">
        <f ca="1">_xlfn.XLOOKUP(A168,bonds[worksheet get],bonds[unique lookup],"-")</f>
        <v>LHAGR 5 1/8 08/12/75 nc-21</v>
      </c>
      <c r="C168" s="5" t="str">
        <f ca="1">_xlfn.XLOOKUP(A168,bonds[worksheet get],bonds[ID_ISIN],"-")</f>
        <v>XS1271836600</v>
      </c>
      <c r="D168" s="18">
        <f ca="1">_xll.BDH(A168,"blp_i_sprd_mid","-2AY",,"Dates=H","Fill=C","Sort=R","Dir=H","factor="&amp;_xlfn.XLOOKUP(A168,bonds[worksheet get],bonds[yas/blp factor]),"cols=510;rows=1")</f>
        <v>3735.331243411124</v>
      </c>
      <c r="E168" s="18">
        <v>3718.2928732078672</v>
      </c>
      <c r="F168" s="18">
        <v>3739.4171380233765</v>
      </c>
      <c r="G168" s="18">
        <v>3685.8662632176874</v>
      </c>
      <c r="H168" s="18">
        <v>3697.4910476691125</v>
      </c>
      <c r="I168" s="18">
        <v>3675.688961587608</v>
      </c>
      <c r="J168" s="18">
        <v>3712.9062405844329</v>
      </c>
      <c r="K168" s="18">
        <v>3699.6922198215725</v>
      </c>
      <c r="L168" s="18">
        <v>3841.1691907798649</v>
      </c>
      <c r="M168" s="18">
        <v>6110.2312823526263</v>
      </c>
      <c r="N168" s="18">
        <v>5814.2400124037858</v>
      </c>
      <c r="O168" s="18">
        <v>5956.26503030616</v>
      </c>
      <c r="P168" s="18">
        <v>5215.0549976398943</v>
      </c>
      <c r="Q168" s="18">
        <v>5087.7074555459621</v>
      </c>
      <c r="R168" s="18">
        <v>4509.32127152878</v>
      </c>
      <c r="S168" s="18">
        <v>3360.813531272292</v>
      </c>
      <c r="T168" s="18">
        <v>3591.0980655081867</v>
      </c>
      <c r="U168" s="18">
        <v>3370.1612755061387</v>
      </c>
      <c r="V168" s="18">
        <v>3333.9003334354161</v>
      </c>
      <c r="W168" s="18">
        <v>3147.1341206572652</v>
      </c>
      <c r="X168" s="18">
        <v>3166.2099477145671</v>
      </c>
      <c r="Y168" s="18">
        <v>3144.391889408827</v>
      </c>
      <c r="Z168" s="18">
        <v>3403.9674863646628</v>
      </c>
      <c r="AA168" s="18">
        <v>3567.5619948331118</v>
      </c>
      <c r="AB168" s="18">
        <v>3568.1389914336205</v>
      </c>
      <c r="AC168" s="18">
        <v>3912.9124289898277</v>
      </c>
      <c r="AD168" s="18">
        <v>4541.3196262566444</v>
      </c>
      <c r="AE168" s="18">
        <v>5422.5521592117548</v>
      </c>
      <c r="AF168" s="18">
        <v>5395.8386141778228</v>
      </c>
      <c r="AG168" s="18">
        <v>5430.8247731017473</v>
      </c>
      <c r="AH168" s="18">
        <v>4154.8127633010145</v>
      </c>
      <c r="AI168" s="18">
        <v>4588.8679395418167</v>
      </c>
      <c r="AJ168" s="18">
        <v>5041.7234219718575</v>
      </c>
      <c r="AK168" s="18">
        <v>5012.9374808433649</v>
      </c>
      <c r="AL168" s="18">
        <v>6326.695849568725</v>
      </c>
      <c r="AM168" s="18">
        <v>6724.9303181692958</v>
      </c>
      <c r="AN168" s="18">
        <v>5859.9994365745779</v>
      </c>
      <c r="AO168" s="18">
        <v>5833.9417509983186</v>
      </c>
      <c r="AP168" s="18">
        <v>5740.5701246454119</v>
      </c>
      <c r="AQ168" s="18">
        <v>5534.8119389871954</v>
      </c>
      <c r="AR168" s="18">
        <v>5188.0040393689869</v>
      </c>
      <c r="AS168" s="18">
        <v>5012.7158662320971</v>
      </c>
      <c r="AT168" s="18">
        <v>4974.3266252819894</v>
      </c>
      <c r="AU168" s="18">
        <v>5048.5904801291226</v>
      </c>
      <c r="AV168" s="18">
        <v>4868.225136213362</v>
      </c>
      <c r="AW168" s="18">
        <v>4790.3585465371016</v>
      </c>
      <c r="AX168" s="18">
        <v>4798.8537733023759</v>
      </c>
      <c r="AY168" s="18">
        <v>5652.0440718199607</v>
      </c>
      <c r="AZ168" s="18">
        <v>7076.1794943889972</v>
      </c>
      <c r="BA168" s="18">
        <v>5935.9403749664425</v>
      </c>
      <c r="BB168" s="18">
        <v>3780.5645824461581</v>
      </c>
      <c r="BC168" s="18">
        <v>4772.0423983950022</v>
      </c>
      <c r="BD168" s="18">
        <v>4282.8920329177381</v>
      </c>
      <c r="BE168" s="18">
        <v>4484.7619802386162</v>
      </c>
      <c r="BF168" s="18">
        <v>4039.5172626568078</v>
      </c>
      <c r="BG168" s="18">
        <v>3289.8050153771637</v>
      </c>
      <c r="BH168" s="18">
        <v>4028.22390185827</v>
      </c>
      <c r="BI168" s="18">
        <v>4709.124812339187</v>
      </c>
      <c r="BJ168" s="18">
        <v>4586.8035295593736</v>
      </c>
      <c r="BK168" s="18">
        <v>4518.707948059201</v>
      </c>
      <c r="BL168" s="18">
        <v>4806.1800329064126</v>
      </c>
      <c r="BM168" s="18">
        <v>5212.268842774808</v>
      </c>
      <c r="BN168" s="18">
        <v>5465.3447427307965</v>
      </c>
      <c r="BO168" s="18">
        <v>5837.7860657190085</v>
      </c>
      <c r="BP168" s="18">
        <v>5416.3808910727503</v>
      </c>
      <c r="BQ168" s="18">
        <v>5347.3249795904158</v>
      </c>
      <c r="BR168" s="18">
        <v>5324.9498899644614</v>
      </c>
      <c r="BS168" s="18">
        <v>5089.9415704109069</v>
      </c>
      <c r="BT168" s="18">
        <v>5047.0361830582024</v>
      </c>
      <c r="BU168" s="18">
        <v>4860.9767412024739</v>
      </c>
      <c r="BV168" s="18">
        <v>4947.0480628157256</v>
      </c>
      <c r="BW168" s="18">
        <v>4677.6225948266383</v>
      </c>
      <c r="BX168" s="18">
        <v>3166.7669790347813</v>
      </c>
      <c r="BY168" s="18">
        <v>3142.0819064787624</v>
      </c>
      <c r="BZ168" s="18">
        <v>3117.7392384797931</v>
      </c>
      <c r="CA168" s="18">
        <v>3338.8068010677694</v>
      </c>
      <c r="CB168" s="18">
        <v>3448.4950527412893</v>
      </c>
      <c r="CC168" s="18">
        <v>2452.4881129576565</v>
      </c>
      <c r="CD168" s="18">
        <v>2207.6239327867629</v>
      </c>
      <c r="CE168" s="18">
        <v>1417.68464050591</v>
      </c>
      <c r="CF168" s="18">
        <v>797.750708196044</v>
      </c>
      <c r="CG168" s="18">
        <v>583.68397114330526</v>
      </c>
      <c r="CH168" s="18">
        <v>543.44993829399345</v>
      </c>
      <c r="CI168" s="18">
        <v>554.22420180487632</v>
      </c>
      <c r="CJ168" s="18">
        <v>339.74817650610208</v>
      </c>
      <c r="CK168" s="18">
        <v>242.06804266566039</v>
      </c>
      <c r="CL168" s="18">
        <v>216.68817835539579</v>
      </c>
      <c r="CM168" s="18">
        <v>227.58023702001572</v>
      </c>
      <c r="CN168" s="18">
        <v>258.74504129558801</v>
      </c>
      <c r="CO168" s="18">
        <v>246.4693887065649</v>
      </c>
      <c r="CP168" s="18">
        <v>179.791342107296</v>
      </c>
      <c r="CQ168" s="18">
        <v>150.50826549947263</v>
      </c>
      <c r="CR168" s="18">
        <v>117.67037073522806</v>
      </c>
      <c r="CS168" s="18">
        <v>101.16108045977354</v>
      </c>
      <c r="CT168" s="18">
        <v>78.056259839057915</v>
      </c>
      <c r="CU168" s="18">
        <v>74.829870543479913</v>
      </c>
      <c r="CV168" s="18">
        <v>76.204480091750625</v>
      </c>
      <c r="CW168" s="18">
        <v>78.962683564424509</v>
      </c>
      <c r="CX168" s="18">
        <v>73.678872134506705</v>
      </c>
      <c r="CY168" s="18">
        <v>74.341719440281395</v>
      </c>
      <c r="CZ168" s="18">
        <v>76.655695426404478</v>
      </c>
      <c r="DA168" s="18">
        <v>78.209992497324947</v>
      </c>
      <c r="DB168" s="18">
        <v>79.138378031015392</v>
      </c>
      <c r="DC168" s="18">
        <v>78.06125115913153</v>
      </c>
      <c r="DD168" s="18">
        <v>76.075704033851622</v>
      </c>
      <c r="DE168" s="18">
        <v>79.397926674842836</v>
      </c>
      <c r="DF168" s="18">
        <v>84.124706784546376</v>
      </c>
      <c r="DG168" s="18">
        <v>87.573708955407142</v>
      </c>
      <c r="DH168" s="18">
        <v>87.927094416618345</v>
      </c>
      <c r="DI168" s="18">
        <v>89.628136297702795</v>
      </c>
      <c r="DJ168" s="18">
        <v>86.441677562713622</v>
      </c>
      <c r="DK168" s="18">
        <v>72.872274810612197</v>
      </c>
      <c r="DL168" s="18">
        <v>70.521363055944448</v>
      </c>
      <c r="DM168" s="18">
        <v>64.7633762190342</v>
      </c>
      <c r="DN168" s="18">
        <v>57.808470828473567</v>
      </c>
      <c r="DO168" s="18">
        <v>55.465545185923574</v>
      </c>
      <c r="DP168" s="18">
        <v>49.844320519030092</v>
      </c>
      <c r="DQ168" s="18">
        <v>50.722792851984501</v>
      </c>
      <c r="DR168" s="18">
        <v>47.540327173054216</v>
      </c>
      <c r="DS168" s="18">
        <v>47.718018167674543</v>
      </c>
      <c r="DT168" s="18">
        <v>54.657949598014355</v>
      </c>
      <c r="DU168" s="18">
        <v>58.380476108908653</v>
      </c>
      <c r="DV168" s="18">
        <v>56.378956759393212</v>
      </c>
      <c r="DW168" s="18">
        <v>55.373704896569251</v>
      </c>
      <c r="DX168" s="18">
        <v>54.122880086123942</v>
      </c>
      <c r="DY168" s="18">
        <v>54.627003413558008</v>
      </c>
      <c r="DZ168" s="18">
        <v>55.176048621654509</v>
      </c>
      <c r="EA168" s="18">
        <v>50.931430031061176</v>
      </c>
      <c r="EB168" s="18">
        <v>52.258122906625267</v>
      </c>
      <c r="EC168" s="18">
        <v>50.897489054560658</v>
      </c>
      <c r="ED168" s="18">
        <v>52.389893756568434</v>
      </c>
      <c r="EE168" s="18">
        <v>44.517583736479281</v>
      </c>
      <c r="EF168" s="18">
        <v>50.46124768012762</v>
      </c>
      <c r="EG168" s="18">
        <v>50.608990754306319</v>
      </c>
      <c r="EH168" s="18">
        <v>51.430562038421634</v>
      </c>
      <c r="EI168" s="18">
        <v>58.355519508540631</v>
      </c>
      <c r="EJ168" s="18">
        <v>63.162160739421843</v>
      </c>
      <c r="EK168" s="18">
        <v>61.736639726400377</v>
      </c>
      <c r="EL168" s="18">
        <v>65.460164501309393</v>
      </c>
      <c r="EM168" s="18">
        <v>66.843758425712579</v>
      </c>
      <c r="EN168" s="18">
        <v>70.58026063281298</v>
      </c>
      <c r="EO168" s="18">
        <v>71.986814629554743</v>
      </c>
      <c r="EP168" s="18">
        <v>77.583082696080211</v>
      </c>
      <c r="EQ168" s="18">
        <v>81.263682118356229</v>
      </c>
      <c r="ER168" s="18">
        <v>80.923274089336388</v>
      </c>
      <c r="ES168" s="18">
        <v>83.057562552809713</v>
      </c>
      <c r="ET168" s="18">
        <v>82.626312498450275</v>
      </c>
      <c r="EU168" s="18">
        <v>84.41021029275656</v>
      </c>
      <c r="EV168" s="18">
        <v>88.463162192523484</v>
      </c>
      <c r="EW168" s="18">
        <v>83.350053909122948</v>
      </c>
      <c r="EX168" s="18">
        <v>82.495539912521835</v>
      </c>
      <c r="EY168" s="18">
        <v>81.132909532427789</v>
      </c>
      <c r="EZ168" s="18">
        <v>86.548491812288759</v>
      </c>
      <c r="FA168" s="18">
        <v>87.074576948046683</v>
      </c>
      <c r="FB168" s="18">
        <v>85.575184397935871</v>
      </c>
      <c r="FC168" s="18">
        <v>84.276442914783956</v>
      </c>
      <c r="FD168" s="18">
        <v>89.117025122165686</v>
      </c>
      <c r="FE168" s="18">
        <v>91.199403856873516</v>
      </c>
      <c r="FF168" s="18">
        <v>93.204916262447838</v>
      </c>
      <c r="FG168" s="18">
        <v>85.439420491933816</v>
      </c>
      <c r="FH168" s="18">
        <v>83.703439370334152</v>
      </c>
      <c r="FI168" s="18">
        <v>82.32383850198984</v>
      </c>
      <c r="FJ168" s="18">
        <v>83.639550473392006</v>
      </c>
      <c r="FK168" s="18">
        <v>81.282649134635932</v>
      </c>
      <c r="FL168" s="18">
        <v>76.33425441366434</v>
      </c>
      <c r="FM168" s="18">
        <v>79.830174993216986</v>
      </c>
      <c r="FN168" s="18">
        <v>76.706606891155246</v>
      </c>
      <c r="FO168" s="18">
        <v>74.598273292064661</v>
      </c>
      <c r="FP168" s="18">
        <v>77.655955969154832</v>
      </c>
      <c r="FQ168" s="18">
        <v>75.40087755990028</v>
      </c>
      <c r="FR168" s="18">
        <v>75.754263021111484</v>
      </c>
      <c r="FS168" s="18">
        <v>78.31181542682647</v>
      </c>
      <c r="FT168" s="18">
        <v>77.071971520543102</v>
      </c>
      <c r="FU168" s="18">
        <v>78.597318935036654</v>
      </c>
      <c r="FV168" s="18">
        <v>76.238421068251128</v>
      </c>
      <c r="FW168" s="18">
        <v>74.356693400502209</v>
      </c>
      <c r="FX168" s="18">
        <v>75.878047758936887</v>
      </c>
      <c r="FY168" s="18">
        <v>77.20074757844209</v>
      </c>
      <c r="FZ168" s="18">
        <v>79.316069025635713</v>
      </c>
      <c r="GA168" s="18">
        <v>79.472796475946907</v>
      </c>
      <c r="GB168" s="18">
        <v>81.204784541487697</v>
      </c>
      <c r="GC168" s="18">
        <v>83.884125156998635</v>
      </c>
      <c r="GD168" s="18">
        <v>83.508777887463566</v>
      </c>
      <c r="GE168" s="18">
        <v>86.10027126967907</v>
      </c>
      <c r="GF168" s="18">
        <v>87.134472788929941</v>
      </c>
      <c r="GG168" s="18">
        <v>89.126009498298174</v>
      </c>
      <c r="GH168" s="18">
        <v>85.687988231599334</v>
      </c>
      <c r="GI168" s="18">
        <v>88.244542373299595</v>
      </c>
      <c r="GJ168" s="18">
        <v>91.619673007071015</v>
      </c>
      <c r="GK168" s="18">
        <v>92.443240819215774</v>
      </c>
      <c r="GL168" s="18">
        <v>90.364855140566831</v>
      </c>
      <c r="GM168" s="18">
        <v>91.521843133628366</v>
      </c>
      <c r="GN168" s="18">
        <v>91.981044580399995</v>
      </c>
      <c r="GO168" s="18">
        <v>88.550011161804193</v>
      </c>
      <c r="GP168" s="18">
        <v>87.381044000566007</v>
      </c>
      <c r="GQ168" s="18">
        <v>87.525792282700536</v>
      </c>
      <c r="GR168" s="18">
        <v>89.305697020947932</v>
      </c>
      <c r="GS168" s="18">
        <v>88.830523349940776</v>
      </c>
      <c r="GT168" s="18">
        <v>91.821322338044638</v>
      </c>
      <c r="GU168" s="18">
        <v>89.891677997589113</v>
      </c>
      <c r="GV168" s="18">
        <v>89.553266496598724</v>
      </c>
      <c r="GW168" s="18">
        <v>86.519542155861856</v>
      </c>
      <c r="GX168" s="18">
        <v>95.492937384188181</v>
      </c>
      <c r="GY168" s="18">
        <v>96.23764233916998</v>
      </c>
      <c r="GZ168" s="18">
        <v>94.043458034813398</v>
      </c>
      <c r="HA168" s="18">
        <v>87.854221143543725</v>
      </c>
      <c r="HB168" s="18">
        <v>88.47414309668541</v>
      </c>
      <c r="HC168" s="18">
        <v>84.411208556771285</v>
      </c>
      <c r="HD168" s="18">
        <v>113.11329550802708</v>
      </c>
      <c r="HE168" s="18">
        <v>112.94958020961285</v>
      </c>
      <c r="HF168" s="18">
        <v>109.03938006395101</v>
      </c>
      <c r="HG168" s="18">
        <v>111.64684567040204</v>
      </c>
      <c r="HH168" s="18">
        <v>111.13473623085022</v>
      </c>
      <c r="HI168" s="18">
        <v>116.12505804044008</v>
      </c>
      <c r="HJ168" s="18">
        <v>118.12957218199968</v>
      </c>
      <c r="HK168" s="18">
        <v>115.73473681068421</v>
      </c>
      <c r="HL168" s="18">
        <v>117.84905999386311</v>
      </c>
      <c r="HM168" s="18">
        <v>121.00457254439593</v>
      </c>
      <c r="HN168" s="18">
        <v>120.01429464179277</v>
      </c>
      <c r="HO168" s="18">
        <v>115.70179409819842</v>
      </c>
      <c r="HP168" s="18">
        <v>106.81824263119698</v>
      </c>
      <c r="HQ168" s="18">
        <v>115.29849543625116</v>
      </c>
      <c r="HR168" s="18">
        <v>120.0013172096014</v>
      </c>
      <c r="HS168" s="18">
        <v>141.06868097627162</v>
      </c>
      <c r="HT168" s="18">
        <v>145.32627699905635</v>
      </c>
      <c r="HU168" s="18">
        <v>143.42258752298355</v>
      </c>
      <c r="HV168" s="18">
        <v>152.03461117798091</v>
      </c>
      <c r="HW168" s="18">
        <v>160.37211222893001</v>
      </c>
      <c r="HX168" s="18">
        <v>149.97020119553804</v>
      </c>
      <c r="HY168" s="18">
        <v>149.21052228033543</v>
      </c>
      <c r="HZ168" s="18">
        <v>146.45431533569098</v>
      </c>
      <c r="IA168" s="18">
        <v>148.68743193662166</v>
      </c>
      <c r="IB168" s="18">
        <v>148.48278781360389</v>
      </c>
      <c r="IC168" s="18">
        <v>153.33934224522113</v>
      </c>
      <c r="ID168" s="18">
        <v>154.79580944269895</v>
      </c>
      <c r="IE168" s="18">
        <v>155.00544488579035</v>
      </c>
      <c r="IF168" s="18">
        <v>148.79524445021153</v>
      </c>
      <c r="IG168" s="18">
        <v>137.25032111996413</v>
      </c>
      <c r="IH168" s="18">
        <v>140.18421905922889</v>
      </c>
      <c r="II168" s="18">
        <v>142.3803998916149</v>
      </c>
      <c r="IJ168" s="18">
        <v>140.13430585849284</v>
      </c>
      <c r="IK168" s="18">
        <v>140.12033016228676</v>
      </c>
      <c r="IL168" s="18">
        <v>143.54337746876479</v>
      </c>
      <c r="IM168" s="18">
        <v>154.10800553655625</v>
      </c>
      <c r="IN168" s="18">
        <v>160.77541089087725</v>
      </c>
      <c r="IO168" s="18">
        <v>158.87771099889278</v>
      </c>
      <c r="IP168" s="18">
        <v>159.73721631556748</v>
      </c>
      <c r="IQ168" s="18">
        <v>156.27922976857423</v>
      </c>
      <c r="IR168" s="18">
        <v>155.11725045543909</v>
      </c>
      <c r="IS168" s="18">
        <v>155.78808387333154</v>
      </c>
      <c r="IT168" s="18">
        <v>153.85344821280242</v>
      </c>
      <c r="IU168" s="18">
        <v>149.04081739783288</v>
      </c>
      <c r="IV168" s="18">
        <v>149.99116473984719</v>
      </c>
      <c r="IW168" s="18">
        <v>154.90162542825936</v>
      </c>
      <c r="IX168" s="18">
        <v>156.30518463295698</v>
      </c>
      <c r="IY168" s="18">
        <v>151.93877783256769</v>
      </c>
      <c r="IZ168" s="18">
        <v>143.14207533484696</v>
      </c>
      <c r="JA168" s="18">
        <v>148.36698918789625</v>
      </c>
      <c r="JB168" s="18">
        <v>152.09850007492304</v>
      </c>
      <c r="JC168" s="18">
        <v>156.10752835804223</v>
      </c>
      <c r="JD168" s="18">
        <v>158.30171266239881</v>
      </c>
      <c r="JE168" s="18">
        <v>163.60848416465521</v>
      </c>
      <c r="JF168" s="18">
        <v>166.00431779998542</v>
      </c>
      <c r="JG168" s="18">
        <v>170.46955273783206</v>
      </c>
      <c r="JH168" s="18">
        <v>168.15857154375314</v>
      </c>
      <c r="JI168" s="18">
        <v>164.52788532221317</v>
      </c>
      <c r="JJ168" s="18">
        <v>158.84177349436283</v>
      </c>
      <c r="JK168" s="18">
        <v>155.62237204688788</v>
      </c>
      <c r="JL168" s="18">
        <v>165.94941327917576</v>
      </c>
      <c r="JM168" s="18">
        <v>174.09524763929844</v>
      </c>
      <c r="JN168" s="18">
        <v>187.55284482175111</v>
      </c>
      <c r="JO168" s="18">
        <v>174.71217480039596</v>
      </c>
      <c r="JP168" s="18">
        <v>173.47832047820091</v>
      </c>
      <c r="JQ168" s="18">
        <v>170.27389299094676</v>
      </c>
      <c r="JR168" s="18">
        <v>165.58404864978792</v>
      </c>
      <c r="JS168" s="18">
        <v>171.79924040544034</v>
      </c>
      <c r="JT168" s="18">
        <v>176.34932778453827</v>
      </c>
      <c r="JU168" s="18">
        <v>178.97775693529843</v>
      </c>
      <c r="JV168" s="18">
        <v>182.22610803920031</v>
      </c>
      <c r="JW168" s="18">
        <v>190.81417335784434</v>
      </c>
      <c r="JX168" s="18">
        <v>191.59581408137083</v>
      </c>
      <c r="JY168" s="18">
        <v>187.10861733520031</v>
      </c>
      <c r="JZ168" s="18">
        <v>183.50987556213141</v>
      </c>
      <c r="KA168" s="18">
        <v>183.27328699064256</v>
      </c>
      <c r="KB168" s="18">
        <v>180.78860785800219</v>
      </c>
      <c r="KC168" s="18">
        <v>188.67988489437104</v>
      </c>
      <c r="KD168" s="18">
        <v>179.27024829161167</v>
      </c>
      <c r="KE168" s="18">
        <v>182.3259344406724</v>
      </c>
      <c r="KF168" s="18">
        <v>169.51920539581775</v>
      </c>
      <c r="KG168" s="18">
        <v>165.53114065700768</v>
      </c>
      <c r="KH168" s="18">
        <v>161.04594043886661</v>
      </c>
      <c r="KI168" s="18">
        <v>165.15579338747264</v>
      </c>
      <c r="KJ168" s="18">
        <v>161.61694745528698</v>
      </c>
      <c r="KK168" s="18">
        <v>162.89472539412975</v>
      </c>
      <c r="KL168" s="18">
        <v>163.63943034911156</v>
      </c>
      <c r="KM168" s="18">
        <v>161.19568004107475</v>
      </c>
      <c r="KN168" s="18">
        <v>151.06729334771634</v>
      </c>
      <c r="KO168" s="18">
        <v>154.3206357716918</v>
      </c>
      <c r="KP168" s="18">
        <v>147.80396828359366</v>
      </c>
      <c r="KQ168" s="18">
        <v>124.88482476961613</v>
      </c>
      <c r="KR168" s="18">
        <v>110.62761811137199</v>
      </c>
      <c r="KS168" s="18">
        <v>112.82879026383162</v>
      </c>
      <c r="KT168" s="18">
        <v>113.7062643327713</v>
      </c>
      <c r="KU168" s="18">
        <v>118.57579619657993</v>
      </c>
      <c r="KV168" s="18">
        <v>123.93647395563126</v>
      </c>
      <c r="KW168" s="18">
        <v>125.04854006803036</v>
      </c>
      <c r="KX168" s="18">
        <v>121.85908654099703</v>
      </c>
      <c r="KY168" s="18">
        <v>123.75379164093732</v>
      </c>
      <c r="KZ168" s="18">
        <v>123.56112668609619</v>
      </c>
      <c r="LA168" s="18">
        <v>126.15561486035585</v>
      </c>
      <c r="LB168" s="18">
        <v>127.17783721143007</v>
      </c>
      <c r="LC168" s="18">
        <v>127.01611844104528</v>
      </c>
      <c r="LD168" s="18">
        <v>119.84059670323134</v>
      </c>
      <c r="LE168" s="18">
        <v>131.40448704975844</v>
      </c>
      <c r="LF168" s="18">
        <v>140.74424517148734</v>
      </c>
      <c r="LG168" s="18">
        <v>149.28938513749839</v>
      </c>
      <c r="LH168" s="18">
        <v>151.02536625909806</v>
      </c>
      <c r="LI168" s="18">
        <v>147.45956719851495</v>
      </c>
      <c r="LJ168" s="18">
        <v>146.58808271366357</v>
      </c>
      <c r="LK168" s="18">
        <v>145.5818325868249</v>
      </c>
      <c r="LL168" s="18">
        <v>146.32154622173309</v>
      </c>
      <c r="LM168" s="18">
        <v>147.79198911541701</v>
      </c>
      <c r="LN168" s="18">
        <v>147.36972343719006</v>
      </c>
      <c r="LO168" s="18">
        <v>160.26429971534014</v>
      </c>
      <c r="LP168" s="18">
        <v>166.45054181456567</v>
      </c>
      <c r="LQ168" s="18">
        <v>171.41191396772862</v>
      </c>
      <c r="LR168" s="18">
        <v>178.2839634450674</v>
      </c>
      <c r="LS168" s="18">
        <v>178.7521492679715</v>
      </c>
      <c r="LT168" s="18">
        <v>172.92128915798665</v>
      </c>
      <c r="LU168" s="18">
        <v>170.54641906696557</v>
      </c>
      <c r="LV168" s="18">
        <v>164.58478637105227</v>
      </c>
      <c r="LW168" s="18">
        <v>164.22840611779691</v>
      </c>
      <c r="LX168" s="18">
        <v>165.67289414709808</v>
      </c>
      <c r="LY168" s="18">
        <v>165.52215628087521</v>
      </c>
      <c r="LZ168" s="18">
        <v>167.08643599194289</v>
      </c>
      <c r="MA168" s="18">
        <v>171.23621950113773</v>
      </c>
      <c r="MB168" s="18">
        <v>179.27523961168527</v>
      </c>
      <c r="MC168" s="18">
        <v>184.71378196388483</v>
      </c>
      <c r="MD168" s="18">
        <v>186.89498883605003</v>
      </c>
      <c r="ME168" s="18">
        <v>184.68682883548738</v>
      </c>
      <c r="MF168" s="18">
        <v>181.21786138433217</v>
      </c>
      <c r="MG168" s="18">
        <v>179.97003136593102</v>
      </c>
      <c r="MH168" s="18">
        <v>179.69950181794167</v>
      </c>
      <c r="MI168" s="18">
        <v>177.0141716183424</v>
      </c>
      <c r="MJ168" s="18">
        <v>172.1226779462099</v>
      </c>
      <c r="MK168" s="18">
        <v>178.79307809257509</v>
      </c>
      <c r="ML168" s="18">
        <v>182.373851113379</v>
      </c>
      <c r="MM168" s="18">
        <v>192.27962493145466</v>
      </c>
      <c r="MN168" s="18">
        <v>194.37697762638331</v>
      </c>
      <c r="MO168" s="18">
        <v>199.8504592190981</v>
      </c>
      <c r="MP168" s="18">
        <v>201.93882753789424</v>
      </c>
      <c r="MQ168" s="18">
        <v>203.14872352373601</v>
      </c>
      <c r="MR168" s="18">
        <v>205.81009538698197</v>
      </c>
      <c r="MS168" s="18">
        <v>207.00801220464706</v>
      </c>
      <c r="MT168" s="18">
        <v>203.89841979879139</v>
      </c>
      <c r="MU168" s="18">
        <v>205.44273422956468</v>
      </c>
      <c r="MV168" s="18">
        <v>215.20475802952052</v>
      </c>
      <c r="MW168" s="18">
        <v>228.24807564586402</v>
      </c>
      <c r="MX168" s="18">
        <v>229.88822342205049</v>
      </c>
      <c r="MY168" s="18">
        <v>218.24147716230155</v>
      </c>
      <c r="MZ168" s="18">
        <v>212.79594696199894</v>
      </c>
      <c r="NA168" s="18">
        <v>217.23822182750703</v>
      </c>
      <c r="NB168" s="18">
        <v>224.66430783301593</v>
      </c>
      <c r="NC168" s="18">
        <v>232.71131405568124</v>
      </c>
      <c r="ND168" s="18">
        <v>241.35727868717908</v>
      </c>
      <c r="NE168" s="18">
        <v>257.3884004995823</v>
      </c>
      <c r="NF168" s="18">
        <v>262.07724657672645</v>
      </c>
      <c r="NG168" s="18">
        <v>261.07598776996133</v>
      </c>
      <c r="NH168" s="18">
        <v>262.17906950622796</v>
      </c>
      <c r="NI168" s="18">
        <v>265.64304563730957</v>
      </c>
      <c r="NJ168" s="18">
        <v>265.68597098994258</v>
      </c>
      <c r="NK168" s="18">
        <v>265.38150046545269</v>
      </c>
      <c r="NL168" s="18">
        <v>263.31808874702455</v>
      </c>
      <c r="NM168" s="18">
        <v>269.56322842311857</v>
      </c>
      <c r="NN168" s="18">
        <v>276.82160607415437</v>
      </c>
      <c r="NO168" s="18">
        <v>281.82490531593561</v>
      </c>
      <c r="NP168" s="18">
        <v>288.18983667379615</v>
      </c>
      <c r="NQ168" s="18">
        <v>287.27642510032655</v>
      </c>
      <c r="NR168" s="18">
        <v>283.07772665441036</v>
      </c>
      <c r="NS168" s="18">
        <v>295.55702510243657</v>
      </c>
      <c r="NT168" s="18">
        <v>301.04448239135741</v>
      </c>
      <c r="NU168" s="18">
        <v>309.9729557390213</v>
      </c>
      <c r="NV168" s="18">
        <v>321.80537910550834</v>
      </c>
      <c r="NW168" s="18">
        <v>333.79852297836544</v>
      </c>
      <c r="NX168" s="18">
        <v>337.04887061029672</v>
      </c>
      <c r="NY168" s="18">
        <v>316.36683675330875</v>
      </c>
      <c r="NZ168" s="18">
        <v>312.9657512551546</v>
      </c>
      <c r="OA168" s="18">
        <v>310.97920586585997</v>
      </c>
      <c r="OB168" s="18">
        <v>313.09852036911246</v>
      </c>
      <c r="OC168" s="18">
        <v>314.17464897698164</v>
      </c>
      <c r="OD168" s="18">
        <v>311.59313823491334</v>
      </c>
      <c r="OE168" s="18">
        <v>307.8167054672241</v>
      </c>
      <c r="OF168" s="18">
        <v>306.65572441810372</v>
      </c>
      <c r="OG168" s="18">
        <v>308.42364998817442</v>
      </c>
      <c r="OH168" s="18">
        <v>301.23415255415438</v>
      </c>
      <c r="OI168" s="18">
        <v>298.36713830387595</v>
      </c>
      <c r="OJ168" s="18">
        <v>301.41883139687775</v>
      </c>
      <c r="OK168" s="18">
        <v>315.22082966440917</v>
      </c>
      <c r="OL168" s="18">
        <v>325.54787089669702</v>
      </c>
      <c r="OM168" s="18">
        <v>329.72161274224521</v>
      </c>
      <c r="ON168" s="18">
        <v>324.50368673729895</v>
      </c>
      <c r="OO168" s="18">
        <v>324.58055306643246</v>
      </c>
      <c r="OP168" s="18">
        <v>308.41766040408612</v>
      </c>
      <c r="OQ168" s="18">
        <v>296.2368428964615</v>
      </c>
      <c r="OR168" s="18">
        <v>285.74808289378882</v>
      </c>
      <c r="OS168" s="18">
        <v>290.3141424971223</v>
      </c>
      <c r="OT168" s="18">
        <v>284.84764875251057</v>
      </c>
      <c r="OU168" s="18">
        <v>282.88206690752509</v>
      </c>
      <c r="OV168" s="18">
        <v>278.39487016135456</v>
      </c>
      <c r="OW168" s="18">
        <v>273.74695290881397</v>
      </c>
      <c r="OX168" s="18">
        <v>272.90341981637476</v>
      </c>
      <c r="OY168" s="18">
        <v>272.90441808038952</v>
      </c>
      <c r="OZ168" s="18">
        <v>276.84057309043408</v>
      </c>
      <c r="PA168" s="18">
        <v>280.44131139153239</v>
      </c>
      <c r="PB168" s="18">
        <v>250.3017242590785</v>
      </c>
      <c r="PC168" s="18">
        <v>237.51895355057715</v>
      </c>
      <c r="PD168" s="18">
        <v>233.92320656955243</v>
      </c>
      <c r="PE168" s="18">
        <v>227.62915195673705</v>
      </c>
      <c r="PF168" s="18">
        <v>225.39403882777691</v>
      </c>
      <c r="PG168" s="18">
        <v>222.9932138723731</v>
      </c>
      <c r="PH168" s="18">
        <v>220.93279694598914</v>
      </c>
      <c r="PI168" s="18">
        <v>219.65202421510219</v>
      </c>
      <c r="PJ168" s="18">
        <v>221.29217199128865</v>
      </c>
      <c r="PK168" s="18">
        <v>224.39078349298239</v>
      </c>
      <c r="PL168" s="18">
        <v>225.91613090747595</v>
      </c>
      <c r="PM168" s="18">
        <v>226.47715528374911</v>
      </c>
      <c r="PN168" s="18">
        <v>227.96856172174216</v>
      </c>
      <c r="PO168" s="18">
        <v>230.07489879280328</v>
      </c>
      <c r="PP168" s="18">
        <v>232.78917864882945</v>
      </c>
      <c r="PQ168" s="18">
        <v>232.97984707564115</v>
      </c>
      <c r="PR168" s="18">
        <v>234.15180902892351</v>
      </c>
      <c r="PS168" s="18">
        <v>226.95133069074154</v>
      </c>
      <c r="PT168" s="18">
        <v>225.02567940634489</v>
      </c>
      <c r="PU168" s="18">
        <v>221.25224143069983</v>
      </c>
      <c r="PV168" s="18">
        <v>217.24021835553646</v>
      </c>
      <c r="PW168" s="18">
        <v>216.24295260483026</v>
      </c>
      <c r="PX168" s="18">
        <v>217.23822182750703</v>
      </c>
      <c r="PY168" s="18">
        <v>216.47355159223079</v>
      </c>
      <c r="PZ168" s="18">
        <v>217.69542674624921</v>
      </c>
      <c r="QA168" s="18">
        <v>216.40866443127393</v>
      </c>
      <c r="QB168" s="18">
        <v>212.45653719699382</v>
      </c>
      <c r="QC168" s="18">
        <v>213.31704077768325</v>
      </c>
      <c r="QD168" s="18">
        <v>200.78483433687686</v>
      </c>
      <c r="QE168" s="18">
        <v>200.66703918313979</v>
      </c>
      <c r="QF168" s="18">
        <v>199.44216923707722</v>
      </c>
      <c r="QG168" s="18">
        <v>198.10649198538064</v>
      </c>
      <c r="QH168" s="18">
        <v>197.01239462524651</v>
      </c>
      <c r="QI168" s="18">
        <v>191.29932966899872</v>
      </c>
      <c r="QJ168" s="18">
        <v>193.00336634212732</v>
      </c>
      <c r="QK168" s="18">
        <v>189.57932077163457</v>
      </c>
      <c r="QL168" s="18">
        <v>188.59203766107558</v>
      </c>
      <c r="QM168" s="18">
        <v>183.94511867254971</v>
      </c>
      <c r="QN168" s="18">
        <v>179.61265284866096</v>
      </c>
      <c r="QO168" s="18">
        <v>177.57918905067444</v>
      </c>
      <c r="QP168" s="18">
        <v>178.06334709781407</v>
      </c>
      <c r="QQ168" s="18">
        <v>178.76113364410401</v>
      </c>
      <c r="QR168" s="18">
        <v>178.46764402377605</v>
      </c>
      <c r="QS168" s="18">
        <v>180.02793067878486</v>
      </c>
      <c r="QT168" s="18">
        <v>181.75892048031091</v>
      </c>
      <c r="QU168" s="18">
        <v>183.6246759238243</v>
      </c>
      <c r="QV168" s="18">
        <v>185.49342615938187</v>
      </c>
      <c r="QW168" s="18">
        <v>186.91695064437388</v>
      </c>
      <c r="QX168" s="18">
        <v>187.24038818514347</v>
      </c>
      <c r="QY168" s="18">
        <v>188.46226333916186</v>
      </c>
      <c r="QZ168" s="18">
        <v>189.73405169391631</v>
      </c>
      <c r="RA168" s="18">
        <v>193.4795382771492</v>
      </c>
      <c r="RB168" s="18">
        <v>194.9879152033925</v>
      </c>
      <c r="RC168" s="18">
        <v>194.03956438940764</v>
      </c>
      <c r="RD168" s="18">
        <v>193.02532815045117</v>
      </c>
      <c r="RE168" s="18">
        <v>193.40267194801569</v>
      </c>
      <c r="RF168" s="18">
        <v>192.60905205631255</v>
      </c>
      <c r="RG168" s="18">
        <v>189.32276691985129</v>
      </c>
      <c r="RH168" s="18">
        <v>187.72953755235673</v>
      </c>
      <c r="RI168" s="18">
        <v>188.37042304980756</v>
      </c>
      <c r="RJ168" s="18">
        <v>188.75675122350455</v>
      </c>
      <c r="RK168" s="18">
        <v>187.2513690893054</v>
      </c>
      <c r="RL168" s="18">
        <v>188.3344855452776</v>
      </c>
      <c r="RM168" s="18">
        <v>189.37268012058735</v>
      </c>
      <c r="RN168" s="18">
        <v>189.59129993981122</v>
      </c>
      <c r="RO168" s="18">
        <v>190.67741118782757</v>
      </c>
      <c r="RP168" s="18">
        <v>190.56360909014941</v>
      </c>
      <c r="RQ168" s="18">
        <v>190.14034514790774</v>
      </c>
      <c r="RR168" s="18">
        <v>190.18526702857017</v>
      </c>
      <c r="RS168" s="18">
        <v>186.39785335671903</v>
      </c>
      <c r="RT168" s="18">
        <v>186.46573530972003</v>
      </c>
      <c r="RU168" s="18">
        <v>185.9336605898738</v>
      </c>
      <c r="RV168" s="18">
        <v>182.10332156538962</v>
      </c>
      <c r="RW168" s="18">
        <v>183.50887729811669</v>
      </c>
      <c r="RX168" s="18">
        <v>182.81308727985621</v>
      </c>
      <c r="RY168" s="18">
        <v>184.22862565273047</v>
      </c>
      <c r="RZ168" s="18">
        <v>183.62966724389793</v>
      </c>
      <c r="SA168" s="18">
        <v>183.29624706298114</v>
      </c>
      <c r="SB168" s="18">
        <v>182.25905075168609</v>
      </c>
      <c r="SC168" s="18">
        <v>182.84602999234198</v>
      </c>
      <c r="SD168" s="18">
        <v>185.3516726692915</v>
      </c>
      <c r="SE168" s="18">
        <v>186.67037943273783</v>
      </c>
      <c r="SF168" s="18">
        <v>188.55310536450148</v>
      </c>
      <c r="SG168" s="18">
        <v>192.5771076078415</v>
      </c>
      <c r="SH168" s="18">
        <v>192.92250695693494</v>
      </c>
      <c r="SI168" s="18">
        <v>193.87185603493452</v>
      </c>
      <c r="SJ168" s="18">
        <v>193.88283693909645</v>
      </c>
      <c r="SK168" s="18">
        <v>194.75132663190365</v>
      </c>
      <c r="SL168" s="18">
        <v>195.6128284766078</v>
      </c>
      <c r="SM168" s="18">
        <v>195.45510276228188</v>
      </c>
      <c r="SN168" s="18">
        <v>196.1948163971901</v>
      </c>
      <c r="SO168" s="18">
        <v>196.88461683136225</v>
      </c>
      <c r="SP168" s="5">
        <v>195.56790659594535</v>
      </c>
      <c r="SQ168" s="5">
        <v>196.82172619843482</v>
      </c>
      <c r="SR168" s="5">
        <v>195.27242044758796</v>
      </c>
      <c r="SS168" s="5">
        <v>200.55124055743218</v>
      </c>
    </row>
    <row r="169" spans="1:516" x14ac:dyDescent="0.25">
      <c r="A169" s="5" t="s">
        <v>380</v>
      </c>
      <c r="B169" s="5" t="str">
        <f ca="1">_xlfn.XLOOKUP(A169,bonds[worksheet get],bonds[unique lookup],"-")</f>
        <v>-</v>
      </c>
      <c r="C169" s="5" t="str">
        <f ca="1">_xlfn.XLOOKUP(A169,bonds[worksheet get],bonds[ID_ISIN],"-")</f>
        <v>-</v>
      </c>
      <c r="D169" s="18" t="e">
        <f ca="1">_xll.BDH(A169,"blp_i_sprd_mid","-2AY",,"Dates=H","Fill=C","Sort=R","Dir=H","factor="&amp;_xlfn.XLOOKUP(A169,bonds[worksheet get],bonds[yas/blp factor]),"cols=510;rows=1")</f>
        <v>#N/A</v>
      </c>
      <c r="E169" s="18">
        <v>440.38088856154684</v>
      </c>
      <c r="F169" s="18">
        <v>452.27283513665196</v>
      </c>
      <c r="G169" s="18">
        <v>463.78591642910243</v>
      </c>
      <c r="H169" s="18">
        <v>468.6419308387637</v>
      </c>
      <c r="I169" s="18">
        <v>476.05288193881512</v>
      </c>
      <c r="J169" s="18">
        <v>478.38280726844073</v>
      </c>
      <c r="K169" s="18">
        <v>477.03658545190098</v>
      </c>
      <c r="L169" s="18">
        <v>476.02788067650795</v>
      </c>
      <c r="M169" s="18">
        <v>461.91082175606488</v>
      </c>
      <c r="N169" s="18">
        <v>457.51540752506253</v>
      </c>
      <c r="O169" s="18">
        <v>462.21372166478636</v>
      </c>
      <c r="P169" s="18">
        <v>458.77604809755087</v>
      </c>
      <c r="Q169" s="18">
        <v>457.13654224240781</v>
      </c>
      <c r="R169" s="18">
        <v>438.39424979513882</v>
      </c>
      <c r="S169" s="18">
        <v>422.44825237822533</v>
      </c>
      <c r="T169" s="18">
        <v>461.61946089148523</v>
      </c>
      <c r="U169" s="18">
        <v>454.37582593148943</v>
      </c>
      <c r="V169" s="18">
        <v>445.67346347457169</v>
      </c>
      <c r="W169" s="18">
        <v>409.63222068476676</v>
      </c>
      <c r="X169" s="18">
        <v>393.45351921099422</v>
      </c>
      <c r="Y169" s="18">
        <v>361.03072834664579</v>
      </c>
      <c r="Z169" s="18">
        <v>397.06620161437991</v>
      </c>
      <c r="AA169" s="18">
        <v>487.27844871473314</v>
      </c>
      <c r="AB169" s="18">
        <v>516.82705600076906</v>
      </c>
      <c r="AC169" s="18">
        <v>561.62162535911796</v>
      </c>
      <c r="AD169" s="18">
        <v>566.53725816351175</v>
      </c>
      <c r="AE169" s="18">
        <v>567.33922173136477</v>
      </c>
      <c r="AF169" s="18">
        <v>568.66236545962101</v>
      </c>
      <c r="AG169" s="18">
        <v>580.46873079067473</v>
      </c>
      <c r="AH169" s="18">
        <v>648.66736642956732</v>
      </c>
      <c r="AI169" s="18">
        <v>664.30757917672395</v>
      </c>
      <c r="AJ169" s="18">
        <v>674.31769996970888</v>
      </c>
      <c r="AK169" s="18">
        <v>674.88792106771461</v>
      </c>
      <c r="AL169" s="18">
        <v>689.33095798516274</v>
      </c>
      <c r="AM169" s="18">
        <v>699.19010961729282</v>
      </c>
      <c r="AN169" s="18">
        <v>716.26404859906427</v>
      </c>
      <c r="AO169" s="18">
        <v>724.13079194271563</v>
      </c>
      <c r="AP169" s="18">
        <v>716.02749819415806</v>
      </c>
      <c r="AQ169" s="18">
        <v>692.05898033767937</v>
      </c>
      <c r="AR169" s="18">
        <v>675.3379437892437</v>
      </c>
      <c r="AS169" s="18">
        <v>666.30383381325009</v>
      </c>
      <c r="AT169" s="18">
        <v>667.09425833696127</v>
      </c>
      <c r="AU169" s="18">
        <v>662.11804555082324</v>
      </c>
      <c r="AV169" s="18">
        <v>660.54777396053066</v>
      </c>
      <c r="AW169" s="18">
        <v>661.94592147570847</v>
      </c>
      <c r="AX169" s="18">
        <v>664.5143203842639</v>
      </c>
      <c r="AY169" s="18">
        <v>626.91338346129658</v>
      </c>
      <c r="AZ169" s="18">
        <v>615.80993823587892</v>
      </c>
      <c r="BA169" s="18">
        <v>602.7996659660339</v>
      </c>
      <c r="BB169" s="18">
        <v>592.07027808821204</v>
      </c>
      <c r="BC169" s="18">
        <v>612.23668089997761</v>
      </c>
      <c r="BD169" s="18">
        <v>618.31102605360741</v>
      </c>
      <c r="BE169" s="18">
        <v>620.62075805598499</v>
      </c>
      <c r="BF169" s="18">
        <v>622.61028158342833</v>
      </c>
      <c r="BG169" s="18">
        <v>618.79951225560899</v>
      </c>
      <c r="BH169" s="18">
        <v>617.01096041363473</v>
      </c>
      <c r="BI169" s="18">
        <v>624.10843414783471</v>
      </c>
      <c r="BJ169" s="18">
        <v>614.60987764513493</v>
      </c>
      <c r="BK169" s="18">
        <v>642.77668439519402</v>
      </c>
      <c r="BL169" s="18">
        <v>773.83522458338746</v>
      </c>
      <c r="BM169" s="18">
        <v>857.18174041938778</v>
      </c>
      <c r="BN169" s="18">
        <v>924.71880419415231</v>
      </c>
      <c r="BO169" s="18">
        <v>957.49065114378925</v>
      </c>
      <c r="BP169" s="18">
        <v>970.06532449728252</v>
      </c>
      <c r="BQ169" s="18">
        <v>962.06972849404804</v>
      </c>
      <c r="BR169" s="18">
        <v>958.5195492464303</v>
      </c>
      <c r="BS169" s="18">
        <v>945.08906345242258</v>
      </c>
      <c r="BT169" s="18">
        <v>945.51023856359711</v>
      </c>
      <c r="BU169" s="18">
        <v>934.79527449095258</v>
      </c>
      <c r="BV169" s="18">
        <v>930.90757820218801</v>
      </c>
      <c r="BW169" s="18">
        <v>932.4268856808543</v>
      </c>
      <c r="BX169" s="18">
        <v>957.31756548166265</v>
      </c>
      <c r="BY169" s="18">
        <v>950.00373466980454</v>
      </c>
      <c r="BZ169" s="18">
        <v>929.61809001934535</v>
      </c>
      <c r="CA169" s="18">
        <v>920.19357571655507</v>
      </c>
      <c r="CB169" s="18">
        <v>898.90403927499051</v>
      </c>
      <c r="CC169" s="18">
        <v>747.56947535568474</v>
      </c>
      <c r="CD169" s="18">
        <v>646.11050656515363</v>
      </c>
      <c r="CE169" s="18">
        <v>574.23283901906018</v>
      </c>
      <c r="CF169" s="18">
        <v>544.98713164174558</v>
      </c>
      <c r="CG169" s="18">
        <v>455.283564070642</v>
      </c>
      <c r="CH169" s="18">
        <v>442.17617151260373</v>
      </c>
      <c r="CI169" s="18">
        <v>454.31428436273336</v>
      </c>
      <c r="CJ169" s="18">
        <v>347.95795292103293</v>
      </c>
      <c r="CK169" s="18">
        <v>323.74807672458883</v>
      </c>
      <c r="CL169" s="18">
        <v>310.35893917208909</v>
      </c>
      <c r="CM169" s="18">
        <v>328.44831403833632</v>
      </c>
      <c r="CN169" s="18">
        <v>340.95663788801431</v>
      </c>
      <c r="CO169" s="18">
        <v>332.18023323118683</v>
      </c>
      <c r="CP169" s="18">
        <v>302.61047103089095</v>
      </c>
      <c r="CQ169" s="18">
        <v>276.87167148566249</v>
      </c>
      <c r="CR169" s="18">
        <v>264.12487405705451</v>
      </c>
      <c r="CS169" s="18">
        <v>251.42519439202547</v>
      </c>
      <c r="CT169" s="18">
        <v>224.41325364315509</v>
      </c>
      <c r="CU169" s="18">
        <v>224.31036383289097</v>
      </c>
      <c r="CV169" s="18">
        <v>224.92770269447567</v>
      </c>
      <c r="CW169" s="18">
        <v>228.01824335044623</v>
      </c>
      <c r="CX169" s="18">
        <v>226.33931242781878</v>
      </c>
      <c r="CY169" s="18">
        <v>227.05377157759665</v>
      </c>
      <c r="CZ169" s="18">
        <v>224.59018565332892</v>
      </c>
      <c r="DA169" s="18">
        <v>223.70648718947172</v>
      </c>
      <c r="DB169" s="18">
        <v>225.90563668549061</v>
      </c>
      <c r="DC169" s="18">
        <v>229.12310682702065</v>
      </c>
      <c r="DD169" s="18">
        <v>228.36152991366387</v>
      </c>
      <c r="DE169" s="18">
        <v>226.56817013663053</v>
      </c>
      <c r="DF169" s="18">
        <v>236.64464043343068</v>
      </c>
      <c r="DG169" s="18">
        <v>242.53243770676852</v>
      </c>
      <c r="DH169" s="18">
        <v>249.44720990872381</v>
      </c>
      <c r="DI169" s="18">
        <v>247.95194210535291</v>
      </c>
      <c r="DJ169" s="18">
        <v>246.57014156937601</v>
      </c>
      <c r="DK169" s="18">
        <v>243.99212679070234</v>
      </c>
      <c r="DL169" s="18">
        <v>246.40090225529673</v>
      </c>
      <c r="DM169" s="18">
        <v>245.74606150025127</v>
      </c>
      <c r="DN169" s="18">
        <v>233.78103431224824</v>
      </c>
      <c r="DO169" s="18">
        <v>228.57019429522751</v>
      </c>
      <c r="DP169" s="18">
        <v>220.27458314430714</v>
      </c>
      <c r="DQ169" s="18">
        <v>225.35849367576836</v>
      </c>
      <c r="DR169" s="18">
        <v>227.84515768831969</v>
      </c>
      <c r="DS169" s="18">
        <v>231.70208319270611</v>
      </c>
      <c r="DT169" s="18">
        <v>252.47236264789103</v>
      </c>
      <c r="DU169" s="18">
        <v>272.44164012223479</v>
      </c>
      <c r="DV169" s="18">
        <v>277.9005695883036</v>
      </c>
      <c r="DW169" s="18">
        <v>282.84697317707543</v>
      </c>
      <c r="DX169" s="18">
        <v>289.94348532426358</v>
      </c>
      <c r="DY169" s="18">
        <v>290.61371147149805</v>
      </c>
      <c r="DZ169" s="18">
        <v>295.61300234591965</v>
      </c>
      <c r="EA169" s="18">
        <v>295.81012768334153</v>
      </c>
      <c r="EB169" s="18">
        <v>293.54847503155469</v>
      </c>
      <c r="EC169" s="18">
        <v>290.42235565614698</v>
      </c>
      <c r="ED169" s="18">
        <v>288.97516720336677</v>
      </c>
      <c r="EE169" s="18">
        <v>291.82338793236016</v>
      </c>
      <c r="EF169" s="18">
        <v>289.95598595541713</v>
      </c>
      <c r="EG169" s="18">
        <v>290.89449487894774</v>
      </c>
      <c r="EH169" s="18">
        <v>291.224319224</v>
      </c>
      <c r="EI169" s="18">
        <v>293.83887430912256</v>
      </c>
      <c r="EJ169" s="18">
        <v>292.93402093100548</v>
      </c>
      <c r="EK169" s="18">
        <v>294.55429504591228</v>
      </c>
      <c r="EL169" s="18">
        <v>300.07765084177254</v>
      </c>
      <c r="EM169" s="18">
        <v>300.22477365458013</v>
      </c>
      <c r="EN169" s="18">
        <v>301.59599673342706</v>
      </c>
      <c r="EO169" s="18">
        <v>307.37417308741811</v>
      </c>
      <c r="EP169" s="18">
        <v>315.11591011953357</v>
      </c>
      <c r="EQ169" s="18">
        <v>316.64291029429432</v>
      </c>
      <c r="ER169" s="18">
        <v>315.73132580709455</v>
      </c>
      <c r="ES169" s="18">
        <v>322.69321577262878</v>
      </c>
      <c r="ET169" s="18">
        <v>328.71755840164423</v>
      </c>
      <c r="EU169" s="18">
        <v>333.48799156725408</v>
      </c>
      <c r="EV169" s="18">
        <v>337.70935854911801</v>
      </c>
      <c r="EW169" s="18">
        <v>341.28453905904291</v>
      </c>
      <c r="EX169" s="18">
        <v>335.407319242835</v>
      </c>
      <c r="EY169" s="18">
        <v>336.63911220496891</v>
      </c>
      <c r="EZ169" s="18">
        <v>337.52569542986157</v>
      </c>
      <c r="FA169" s="18">
        <v>336.98528352922199</v>
      </c>
      <c r="FB169" s="18">
        <v>336.60064872449641</v>
      </c>
      <c r="FC169" s="18">
        <v>339.12866097855567</v>
      </c>
      <c r="FD169" s="18">
        <v>349.76669809025526</v>
      </c>
      <c r="FE169" s="18">
        <v>348.86665264719727</v>
      </c>
      <c r="FF169" s="18">
        <v>344.10391217768193</v>
      </c>
      <c r="FG169" s="18">
        <v>336.40544656109807</v>
      </c>
      <c r="FH169" s="18">
        <v>326.52802477574346</v>
      </c>
      <c r="FI169" s="18">
        <v>323.52210377681257</v>
      </c>
      <c r="FJ169" s="18">
        <v>323.42979142367841</v>
      </c>
      <c r="FK169" s="18">
        <v>302.13256228601932</v>
      </c>
      <c r="FL169" s="18">
        <v>298.93817023277285</v>
      </c>
      <c r="FM169" s="18">
        <v>299.22760792332883</v>
      </c>
      <c r="FN169" s="18">
        <v>296.76594517308473</v>
      </c>
      <c r="FO169" s="18">
        <v>296.0812952206731</v>
      </c>
      <c r="FP169" s="18">
        <v>297.26693200623987</v>
      </c>
      <c r="FQ169" s="18">
        <v>299.11702541697025</v>
      </c>
      <c r="FR169" s="18">
        <v>306.68663837397099</v>
      </c>
      <c r="FS169" s="18">
        <v>311.55996134984491</v>
      </c>
      <c r="FT169" s="18">
        <v>312.13883673095705</v>
      </c>
      <c r="FU169" s="18">
        <v>311.64169624584912</v>
      </c>
      <c r="FV169" s="18">
        <v>311.58015467709299</v>
      </c>
      <c r="FW169" s="18">
        <v>307.8751599205732</v>
      </c>
      <c r="FX169" s="18">
        <v>310.37240139025454</v>
      </c>
      <c r="FY169" s="18">
        <v>313.256200838685</v>
      </c>
      <c r="FZ169" s="18">
        <v>313.8091133704782</v>
      </c>
      <c r="GA169" s="18">
        <v>310.32912997472289</v>
      </c>
      <c r="GB169" s="18">
        <v>311.94748091560604</v>
      </c>
      <c r="GC169" s="18">
        <v>313.6966076900959</v>
      </c>
      <c r="GD169" s="18">
        <v>315.77075087457894</v>
      </c>
      <c r="GE169" s="18">
        <v>320.2430920665264</v>
      </c>
      <c r="GF169" s="18">
        <v>322.3710841236711</v>
      </c>
      <c r="GG169" s="18">
        <v>324.25771784085038</v>
      </c>
      <c r="GH169" s="18">
        <v>324.30098925638197</v>
      </c>
      <c r="GI169" s="18">
        <v>331.17249004280563</v>
      </c>
      <c r="GJ169" s="18">
        <v>335.39770337271688</v>
      </c>
      <c r="GK169" s="18">
        <v>334.79190355527402</v>
      </c>
      <c r="GL169" s="18">
        <v>327.33383469164374</v>
      </c>
      <c r="GM169" s="18">
        <v>325.03564173340794</v>
      </c>
      <c r="GN169" s="18">
        <v>323.88654525429007</v>
      </c>
      <c r="GO169" s="18">
        <v>313.26870146983862</v>
      </c>
      <c r="GP169" s="18">
        <v>306.7943361192942</v>
      </c>
      <c r="GQ169" s="18">
        <v>308.99829355037213</v>
      </c>
      <c r="GR169" s="18">
        <v>309.60890130287407</v>
      </c>
      <c r="GS169" s="18">
        <v>313.81392130553724</v>
      </c>
      <c r="GT169" s="18">
        <v>313.54852329027653</v>
      </c>
      <c r="GU169" s="18">
        <v>313.08119200253486</v>
      </c>
      <c r="GV169" s="18">
        <v>312.32538461124898</v>
      </c>
      <c r="GW169" s="18">
        <v>308.06651573592421</v>
      </c>
      <c r="GX169" s="18">
        <v>315.37073067766426</v>
      </c>
      <c r="GY169" s="18">
        <v>311.23398335283991</v>
      </c>
      <c r="GZ169" s="18">
        <v>307.65303332084414</v>
      </c>
      <c r="HA169" s="18">
        <v>306.25007787060736</v>
      </c>
      <c r="HB169" s="18">
        <v>301.68830908656122</v>
      </c>
      <c r="HC169" s="18">
        <v>295.43414716172219</v>
      </c>
      <c r="HD169" s="18">
        <v>351.04945516401528</v>
      </c>
      <c r="HE169" s="18">
        <v>348.33008709460495</v>
      </c>
      <c r="HF169" s="18">
        <v>345.16646582573651</v>
      </c>
      <c r="HG169" s="18">
        <v>344.21353309702874</v>
      </c>
      <c r="HH169" s="18">
        <v>342.32497620582581</v>
      </c>
      <c r="HI169" s="18">
        <v>349.32532965183253</v>
      </c>
      <c r="HJ169" s="18">
        <v>350.55712261396644</v>
      </c>
      <c r="HK169" s="18">
        <v>346.32229341393708</v>
      </c>
      <c r="HL169" s="18">
        <v>345.22993056851629</v>
      </c>
      <c r="HM169" s="18">
        <v>350.64270385801791</v>
      </c>
      <c r="HN169" s="18">
        <v>353.35726399236921</v>
      </c>
      <c r="HO169" s="18">
        <v>356.42472656005623</v>
      </c>
      <c r="HP169" s="18">
        <v>371.21297321474549</v>
      </c>
      <c r="HQ169" s="18">
        <v>367.86857358765604</v>
      </c>
      <c r="HR169" s="18">
        <v>359.16140319567921</v>
      </c>
      <c r="HS169" s="18">
        <v>367.4647070426941</v>
      </c>
      <c r="HT169" s="18">
        <v>382.63566532808539</v>
      </c>
      <c r="HU169" s="18">
        <v>396.70849124598499</v>
      </c>
      <c r="HV169" s="18">
        <v>412.00253266888859</v>
      </c>
      <c r="HW169" s="18">
        <v>414.38342211014032</v>
      </c>
      <c r="HX169" s="18">
        <v>397.30852154135704</v>
      </c>
      <c r="HY169" s="18">
        <v>388.37249344056846</v>
      </c>
      <c r="HZ169" s="18">
        <v>378.02677878046035</v>
      </c>
      <c r="IA169" s="18">
        <v>383.47320761537549</v>
      </c>
      <c r="IB169" s="18">
        <v>388.16286747199297</v>
      </c>
      <c r="IC169" s="18">
        <v>402.7366802230477</v>
      </c>
      <c r="ID169" s="18">
        <v>409.77068921446801</v>
      </c>
      <c r="IE169" s="18">
        <v>406.99362592434886</v>
      </c>
      <c r="IF169" s="18">
        <v>379.03740672987698</v>
      </c>
      <c r="IG169" s="18">
        <v>360.91052997016902</v>
      </c>
      <c r="IH169" s="18">
        <v>352.27740177810193</v>
      </c>
      <c r="II169" s="18">
        <v>351.94950060707333</v>
      </c>
      <c r="IJ169" s="18">
        <v>345.30589594244958</v>
      </c>
      <c r="IK169" s="18">
        <v>342.27497368121146</v>
      </c>
      <c r="IL169" s="18">
        <v>343.1019385113716</v>
      </c>
      <c r="IM169" s="18">
        <v>362.21059561014175</v>
      </c>
      <c r="IN169" s="18">
        <v>373.72367690259222</v>
      </c>
      <c r="IO169" s="18">
        <v>377.67291476011275</v>
      </c>
      <c r="IP169" s="18">
        <v>378.35756471252438</v>
      </c>
      <c r="IQ169" s="18">
        <v>377.65175984585284</v>
      </c>
      <c r="IR169" s="18">
        <v>369.90136853063109</v>
      </c>
      <c r="IS169" s="18">
        <v>365.3953717932701</v>
      </c>
      <c r="IT169" s="18">
        <v>365.11074203777315</v>
      </c>
      <c r="IU169" s="18">
        <v>365.28767404794695</v>
      </c>
      <c r="IV169" s="18">
        <v>364.94631065875291</v>
      </c>
      <c r="IW169" s="18">
        <v>372.3841861951351</v>
      </c>
      <c r="IX169" s="18">
        <v>372.472652200222</v>
      </c>
      <c r="IY169" s="18">
        <v>364.03376458454136</v>
      </c>
      <c r="IZ169" s="18">
        <v>345.85592371320729</v>
      </c>
      <c r="JA169" s="18">
        <v>349.65707717090845</v>
      </c>
      <c r="JB169" s="18">
        <v>355.7977718283534</v>
      </c>
      <c r="JC169" s="18">
        <v>363.30776639062168</v>
      </c>
      <c r="JD169" s="18">
        <v>366.41753878682852</v>
      </c>
      <c r="JE169" s="18">
        <v>386.92338181376459</v>
      </c>
      <c r="JF169" s="18">
        <v>411.45058172410728</v>
      </c>
      <c r="JG169" s="18">
        <v>420.10774959146977</v>
      </c>
      <c r="JH169" s="18">
        <v>397.96913181847333</v>
      </c>
      <c r="JI169" s="18">
        <v>391.34572048109766</v>
      </c>
      <c r="JJ169" s="18">
        <v>396.53732875788211</v>
      </c>
      <c r="JK169" s="18">
        <v>391.55150010162589</v>
      </c>
      <c r="JL169" s="18">
        <v>398.2316450726986</v>
      </c>
      <c r="JM169" s="18">
        <v>422.16939214479925</v>
      </c>
      <c r="JN169" s="18">
        <v>468.06882497972248</v>
      </c>
      <c r="JO169" s="18">
        <v>481.97818110561371</v>
      </c>
      <c r="JP169" s="18">
        <v>491.04210027897358</v>
      </c>
      <c r="JQ169" s="18">
        <v>492.11426979714633</v>
      </c>
      <c r="JR169" s="18">
        <v>490.66323499631881</v>
      </c>
      <c r="JS169" s="18">
        <v>496.90778105103971</v>
      </c>
      <c r="JT169" s="18">
        <v>505.88419580632444</v>
      </c>
      <c r="JU169" s="18">
        <v>504.30526993292574</v>
      </c>
      <c r="JV169" s="18">
        <v>508.18142717754836</v>
      </c>
      <c r="JW169" s="18">
        <v>522.12059250080586</v>
      </c>
      <c r="JX169" s="18">
        <v>531.85377623438842</v>
      </c>
      <c r="JY169" s="18">
        <v>526.40927057349677</v>
      </c>
      <c r="JZ169" s="18">
        <v>524.30916453969485</v>
      </c>
      <c r="KA169" s="18">
        <v>543.90630784046652</v>
      </c>
      <c r="KB169" s="18">
        <v>540.90231001555924</v>
      </c>
      <c r="KC169" s="18">
        <v>547.10454624176032</v>
      </c>
      <c r="KD169" s="18">
        <v>541.09655059194563</v>
      </c>
      <c r="KE169" s="18">
        <v>544.39864039051531</v>
      </c>
      <c r="KF169" s="18">
        <v>529.09113674944638</v>
      </c>
      <c r="KG169" s="18">
        <v>524.42647815513612</v>
      </c>
      <c r="KH169" s="18">
        <v>517.12707114845512</v>
      </c>
      <c r="KI169" s="18">
        <v>514.36923959857234</v>
      </c>
      <c r="KJ169" s="18">
        <v>513.56246809566017</v>
      </c>
      <c r="KK169" s="18">
        <v>523.61105236911771</v>
      </c>
      <c r="KL169" s="18">
        <v>523.01198366075755</v>
      </c>
      <c r="KM169" s="18">
        <v>525.10824334651238</v>
      </c>
      <c r="KN169" s="18">
        <v>516.08663400167222</v>
      </c>
      <c r="KO169" s="18">
        <v>522.99948302960399</v>
      </c>
      <c r="KP169" s="18">
        <v>517.13091749650243</v>
      </c>
      <c r="KQ169" s="18">
        <v>476.47598022401331</v>
      </c>
      <c r="KR169" s="18">
        <v>471.54015409237149</v>
      </c>
      <c r="KS169" s="18">
        <v>466.58413463348154</v>
      </c>
      <c r="KT169" s="18">
        <v>470.00930756956342</v>
      </c>
      <c r="KU169" s="18">
        <v>478.63089671748872</v>
      </c>
      <c r="KV169" s="18">
        <v>484.24560327947137</v>
      </c>
      <c r="KW169" s="18">
        <v>490.33533382529021</v>
      </c>
      <c r="KX169" s="18">
        <v>491.26615005272629</v>
      </c>
      <c r="KY169" s="18">
        <v>492.57679314982892</v>
      </c>
      <c r="KZ169" s="18">
        <v>491.35557764482496</v>
      </c>
      <c r="LA169" s="18">
        <v>491.19980054891107</v>
      </c>
      <c r="LB169" s="18">
        <v>484.12444331598283</v>
      </c>
      <c r="LC169" s="18">
        <v>457.56060211461784</v>
      </c>
      <c r="LD169" s="18">
        <v>439.84432300895452</v>
      </c>
      <c r="LE169" s="18">
        <v>451.43625443637376</v>
      </c>
      <c r="LF169" s="18">
        <v>471.00743488782643</v>
      </c>
      <c r="LG169" s="18">
        <v>489.34778396415714</v>
      </c>
      <c r="LH169" s="18">
        <v>490.70362165081497</v>
      </c>
      <c r="LI169" s="18">
        <v>492.03445807516573</v>
      </c>
      <c r="LJ169" s="18">
        <v>492.65179693675043</v>
      </c>
      <c r="LK169" s="18">
        <v>493.72781280297045</v>
      </c>
      <c r="LL169" s="18">
        <v>492.50659729796649</v>
      </c>
      <c r="LM169" s="18">
        <v>496.55007068264479</v>
      </c>
      <c r="LN169" s="18">
        <v>500.77528401255603</v>
      </c>
      <c r="LO169" s="18">
        <v>517.04148990440376</v>
      </c>
      <c r="LP169" s="18">
        <v>523.01102207374572</v>
      </c>
      <c r="LQ169" s="18">
        <v>521.73307293504479</v>
      </c>
      <c r="LR169" s="18">
        <v>528.48726010602718</v>
      </c>
      <c r="LS169" s="18">
        <v>539.78590749484306</v>
      </c>
      <c r="LT169" s="18">
        <v>535.00778163313862</v>
      </c>
      <c r="LU169" s="18">
        <v>535.40876341706519</v>
      </c>
      <c r="LV169" s="18">
        <v>529.94887236398461</v>
      </c>
      <c r="LW169" s="18">
        <v>515.23851425725229</v>
      </c>
      <c r="LX169" s="18">
        <v>527.3362404528857</v>
      </c>
      <c r="LY169" s="18">
        <v>529.12479229485984</v>
      </c>
      <c r="LZ169" s="18">
        <v>538.04351182943583</v>
      </c>
      <c r="MA169" s="18">
        <v>543.58802253955605</v>
      </c>
      <c r="MB169" s="18">
        <v>557.74931446254254</v>
      </c>
      <c r="MC169" s="18">
        <v>567.16517448222635</v>
      </c>
      <c r="MD169" s="18">
        <v>569.34316906398533</v>
      </c>
      <c r="ME169" s="18">
        <v>565.29777250528332</v>
      </c>
      <c r="MF169" s="18">
        <v>557.4877627953291</v>
      </c>
      <c r="MG169" s="18">
        <v>549.07868437701472</v>
      </c>
      <c r="MH169" s="18">
        <v>548.36614840126038</v>
      </c>
      <c r="MI169" s="18">
        <v>546.01795291841029</v>
      </c>
      <c r="MJ169" s="18">
        <v>556.6098338535428</v>
      </c>
      <c r="MK169" s="18">
        <v>557.28390634882453</v>
      </c>
      <c r="ML169" s="18">
        <v>560.31579019707442</v>
      </c>
      <c r="MM169" s="18">
        <v>563.22459090781217</v>
      </c>
      <c r="MN169" s="18">
        <v>569.13354309540989</v>
      </c>
      <c r="MO169" s="18">
        <v>562.91880623805514</v>
      </c>
      <c r="MP169" s="18">
        <v>558.56474024856095</v>
      </c>
      <c r="MQ169" s="18">
        <v>563.21593662470582</v>
      </c>
      <c r="MR169" s="18">
        <v>564.19483220273253</v>
      </c>
      <c r="MS169" s="18">
        <v>574.13091079580784</v>
      </c>
      <c r="MT169" s="18">
        <v>576.36756218528751</v>
      </c>
      <c r="MU169" s="18">
        <v>574.88864136111738</v>
      </c>
      <c r="MV169" s="18">
        <v>579.14558706241837</v>
      </c>
      <c r="MW169" s="18">
        <v>594.9867714950442</v>
      </c>
      <c r="MX169" s="18">
        <v>601.64383837783339</v>
      </c>
      <c r="MY169" s="18">
        <v>573.45010719144341</v>
      </c>
      <c r="MZ169" s="18">
        <v>556.39636153692015</v>
      </c>
      <c r="NA169" s="18">
        <v>554.85205279594663</v>
      </c>
      <c r="NB169" s="18">
        <v>557.45699201095101</v>
      </c>
      <c r="NC169" s="18">
        <v>557.31179237216713</v>
      </c>
      <c r="ND169" s="18">
        <v>563.76500280845164</v>
      </c>
      <c r="NE169" s="18">
        <v>572.92123433494567</v>
      </c>
      <c r="NF169" s="18">
        <v>568.12579990702875</v>
      </c>
      <c r="NG169" s="18">
        <v>563.74769424223905</v>
      </c>
      <c r="NH169" s="18">
        <v>563.91789514333016</v>
      </c>
      <c r="NI169" s="18">
        <v>566.67476510620122</v>
      </c>
      <c r="NJ169" s="18">
        <v>565.11699414706231</v>
      </c>
      <c r="NK169" s="18">
        <v>561.2966089491249</v>
      </c>
      <c r="NL169" s="18">
        <v>555.4270818290114</v>
      </c>
      <c r="NM169" s="18">
        <v>554.01258733463283</v>
      </c>
      <c r="NN169" s="18">
        <v>562.98419415485864</v>
      </c>
      <c r="NO169" s="18">
        <v>563.78519613569972</v>
      </c>
      <c r="NP169" s="18">
        <v>575.30116218918567</v>
      </c>
      <c r="NQ169" s="18">
        <v>573.83762675720448</v>
      </c>
      <c r="NR169" s="18">
        <v>570.65862009614705</v>
      </c>
      <c r="NS169" s="18">
        <v>583.48907559478278</v>
      </c>
      <c r="NT169" s="18">
        <v>584.48912608706951</v>
      </c>
      <c r="NU169" s="18">
        <v>596.79263190323115</v>
      </c>
      <c r="NV169" s="18">
        <v>602.68427552461628</v>
      </c>
      <c r="NW169" s="18">
        <v>607.8056879495382</v>
      </c>
      <c r="NX169" s="18">
        <v>609.80963528215887</v>
      </c>
      <c r="NY169" s="18">
        <v>594.86561153155571</v>
      </c>
      <c r="NZ169" s="18">
        <v>590.05286853742598</v>
      </c>
      <c r="OA169" s="18">
        <v>587.75659875321389</v>
      </c>
      <c r="OB169" s="18">
        <v>586.34306584584715</v>
      </c>
      <c r="OC169" s="18">
        <v>585.14300525510316</v>
      </c>
      <c r="OD169" s="18">
        <v>581.43801049858325</v>
      </c>
      <c r="OE169" s="18">
        <v>580.50719427114723</v>
      </c>
      <c r="OF169" s="18">
        <v>573.25394344103336</v>
      </c>
      <c r="OG169" s="18">
        <v>571.56828140932316</v>
      </c>
      <c r="OH169" s="18">
        <v>567.32383633917561</v>
      </c>
      <c r="OI169" s="18">
        <v>568.64313371938465</v>
      </c>
      <c r="OJ169" s="18">
        <v>566.59399179720879</v>
      </c>
      <c r="OK169" s="18">
        <v>583.94390625137089</v>
      </c>
      <c r="OL169" s="18">
        <v>603.91126055169104</v>
      </c>
      <c r="OM169" s="18">
        <v>608.22013195163015</v>
      </c>
      <c r="ON169" s="18">
        <v>594.20692442846291</v>
      </c>
      <c r="OO169" s="18">
        <v>592.84339404571051</v>
      </c>
      <c r="OP169" s="18">
        <v>579.02538868594161</v>
      </c>
      <c r="OQ169" s="18">
        <v>565.53047656214233</v>
      </c>
      <c r="OR169" s="18">
        <v>554.43760879385468</v>
      </c>
      <c r="OS169" s="18">
        <v>554.88859310239548</v>
      </c>
      <c r="OT169" s="18">
        <v>540.57440884453058</v>
      </c>
      <c r="OU169" s="18">
        <v>532.46053763884311</v>
      </c>
      <c r="OV169" s="18">
        <v>528.29975063872337</v>
      </c>
      <c r="OW169" s="18">
        <v>527.80357174062738</v>
      </c>
      <c r="OX169" s="18">
        <v>532.13552122884994</v>
      </c>
      <c r="OY169" s="18">
        <v>533.24038470542439</v>
      </c>
      <c r="OZ169" s="18">
        <v>535.3674151755572</v>
      </c>
      <c r="PA169" s="18">
        <v>552.43462304824595</v>
      </c>
      <c r="PB169" s="18">
        <v>541.69081136524676</v>
      </c>
      <c r="PC169" s="18">
        <v>513.20379614025353</v>
      </c>
      <c r="PD169" s="18">
        <v>488.82083428168301</v>
      </c>
      <c r="PE169" s="18">
        <v>472.2257656317949</v>
      </c>
      <c r="PF169" s="18">
        <v>438.53560308587549</v>
      </c>
      <c r="PG169" s="18">
        <v>435.35851959884167</v>
      </c>
      <c r="PH169" s="18">
        <v>431.84584224468466</v>
      </c>
      <c r="PI169" s="18">
        <v>425.25800962674617</v>
      </c>
      <c r="PJ169" s="18">
        <v>425.47821305245162</v>
      </c>
      <c r="PK169" s="18">
        <v>429.38706425547599</v>
      </c>
      <c r="PL169" s="18">
        <v>430.01305740016699</v>
      </c>
      <c r="PM169" s="18">
        <v>426.80231836771964</v>
      </c>
      <c r="PN169" s="18">
        <v>426.93117102730275</v>
      </c>
      <c r="PO169" s="18">
        <v>422.9328922321796</v>
      </c>
      <c r="PP169" s="18">
        <v>420.96260044497251</v>
      </c>
      <c r="PQ169" s="18">
        <v>420.69624084270004</v>
      </c>
      <c r="PR169" s="18">
        <v>423.16078835397957</v>
      </c>
      <c r="PS169" s="18">
        <v>415.97100226664543</v>
      </c>
      <c r="PT169" s="18">
        <v>411.51693122792244</v>
      </c>
      <c r="PU169" s="18">
        <v>404.56946506756543</v>
      </c>
      <c r="PV169" s="18">
        <v>395.77767501854896</v>
      </c>
      <c r="PW169" s="18">
        <v>393.98623841553928</v>
      </c>
      <c r="PX169" s="18">
        <v>384.25882420402763</v>
      </c>
      <c r="PY169" s="18">
        <v>376.79594740533832</v>
      </c>
      <c r="PZ169" s="18">
        <v>376.90941467273234</v>
      </c>
      <c r="QA169" s="18">
        <v>379.55185578119756</v>
      </c>
      <c r="QB169" s="18">
        <v>381.76542908239367</v>
      </c>
      <c r="QC169" s="18">
        <v>378.62296272778508</v>
      </c>
      <c r="QD169" s="18">
        <v>362.42214475274085</v>
      </c>
      <c r="QE169" s="18">
        <v>358.44309769785406</v>
      </c>
      <c r="QF169" s="18">
        <v>356.31222087967393</v>
      </c>
      <c r="QG169" s="18">
        <v>346.234788995862</v>
      </c>
      <c r="QH169" s="18">
        <v>346.54345842665435</v>
      </c>
      <c r="QI169" s="18">
        <v>347.13194967788462</v>
      </c>
      <c r="QJ169" s="18">
        <v>352.91012603187562</v>
      </c>
      <c r="QK169" s="18">
        <v>349.88497329270842</v>
      </c>
      <c r="QL169" s="18">
        <v>351.74949050861596</v>
      </c>
      <c r="QM169" s="18">
        <v>348.74068474864964</v>
      </c>
      <c r="QN169" s="18">
        <v>351.51774803876879</v>
      </c>
      <c r="QO169" s="18">
        <v>351.3898569661975</v>
      </c>
      <c r="QP169" s="18">
        <v>352.66588293087483</v>
      </c>
      <c r="QQ169" s="18">
        <v>353.3726493845582</v>
      </c>
      <c r="QR169" s="18">
        <v>353.4091896910071</v>
      </c>
      <c r="QS169" s="18">
        <v>353.33899383914473</v>
      </c>
      <c r="QT169" s="18">
        <v>357.7834490077496</v>
      </c>
      <c r="QU169" s="18">
        <v>358.38251771610976</v>
      </c>
      <c r="QV169" s="18">
        <v>357.34592691737413</v>
      </c>
      <c r="QW169" s="18">
        <v>372.60054327279329</v>
      </c>
      <c r="QX169" s="18">
        <v>379.60281989282367</v>
      </c>
      <c r="QY169" s="18">
        <v>379.58262656557559</v>
      </c>
      <c r="QZ169" s="18">
        <v>387.6628422258496</v>
      </c>
      <c r="RA169" s="18">
        <v>393.8708479741216</v>
      </c>
      <c r="RB169" s="18">
        <v>402.86841764366625</v>
      </c>
      <c r="RC169" s="18">
        <v>407.08113034242393</v>
      </c>
      <c r="RD169" s="18">
        <v>407.98502213352918</v>
      </c>
      <c r="RE169" s="18">
        <v>402.18184451723096</v>
      </c>
      <c r="RF169" s="18">
        <v>395.87960324180131</v>
      </c>
      <c r="RG169" s="18">
        <v>391.67169847810266</v>
      </c>
      <c r="RH169" s="18">
        <v>385.62043141275643</v>
      </c>
      <c r="RI169" s="18">
        <v>385.65697171920539</v>
      </c>
      <c r="RJ169" s="18">
        <v>390.45432932114602</v>
      </c>
      <c r="RK169" s="18">
        <v>387.44360038715598</v>
      </c>
      <c r="RL169" s="18">
        <v>387.18493348097797</v>
      </c>
      <c r="RM169" s="18">
        <v>386.17238235753774</v>
      </c>
      <c r="RN169" s="18">
        <v>390.9447386971712</v>
      </c>
      <c r="RO169" s="18">
        <v>397.3662167620659</v>
      </c>
      <c r="RP169" s="18">
        <v>395.93922163653372</v>
      </c>
      <c r="RQ169" s="18">
        <v>393.85257782089712</v>
      </c>
      <c r="RR169" s="18">
        <v>393.97085302335023</v>
      </c>
      <c r="RS169" s="18">
        <v>374.2746662603617</v>
      </c>
      <c r="RT169" s="18">
        <v>369.53885022717714</v>
      </c>
      <c r="RU169" s="18">
        <v>359.95567406743766</v>
      </c>
      <c r="RV169" s="18">
        <v>347.67236157852409</v>
      </c>
      <c r="RW169" s="18">
        <v>343.23752228003741</v>
      </c>
      <c r="RX169" s="18">
        <v>341.79802652335167</v>
      </c>
      <c r="RY169" s="18">
        <v>342.96731632971762</v>
      </c>
      <c r="RZ169" s="18">
        <v>341.83072048175336</v>
      </c>
      <c r="SA169" s="18">
        <v>339.57676052606104</v>
      </c>
      <c r="SB169" s="18">
        <v>336.24582311713698</v>
      </c>
      <c r="SC169" s="18">
        <v>336.50160526227955</v>
      </c>
      <c r="SD169" s="18">
        <v>338.70652428036931</v>
      </c>
      <c r="SE169" s="18">
        <v>340.18640669155121</v>
      </c>
      <c r="SF169" s="18">
        <v>343.23079117095472</v>
      </c>
      <c r="SG169" s="18">
        <v>346.10593633627894</v>
      </c>
      <c r="SH169" s="18">
        <v>345.63860504853727</v>
      </c>
      <c r="SI169" s="18">
        <v>347.10791000258922</v>
      </c>
      <c r="SJ169" s="18">
        <v>348.55606004238132</v>
      </c>
      <c r="SK169" s="18">
        <v>349.08589448589089</v>
      </c>
      <c r="SL169" s="18">
        <v>346.36171848142146</v>
      </c>
      <c r="SM169" s="18">
        <v>345.78091992628572</v>
      </c>
      <c r="SN169" s="18">
        <v>343.55965392899515</v>
      </c>
      <c r="SO169" s="18">
        <v>346.32517817497256</v>
      </c>
      <c r="SP169" s="5">
        <v>346.20305662447214</v>
      </c>
      <c r="SQ169" s="5">
        <v>349.8686263135076</v>
      </c>
      <c r="SR169" s="5">
        <v>347.93679800677302</v>
      </c>
      <c r="SS169" s="5">
        <v>365.16651408445836</v>
      </c>
    </row>
    <row r="170" spans="1:516" x14ac:dyDescent="0.25">
      <c r="A170" s="5" t="s">
        <v>381</v>
      </c>
      <c r="B170" s="5" t="str">
        <f ca="1">_xlfn.XLOOKUP(A170,bonds[worksheet get],bonds[unique lookup],"-")</f>
        <v>-</v>
      </c>
      <c r="C170" s="5" t="str">
        <f ca="1">_xlfn.XLOOKUP(A170,bonds[worksheet get],bonds[ID_ISIN],"-")</f>
        <v>-</v>
      </c>
      <c r="D170" s="18" t="e">
        <f ca="1">_xll.BDH(A170,"blp_i_sprd_mid","-2AY",,"Dates=H","Fill=C","Sort=R","Dir=H","factor="&amp;_xlfn.XLOOKUP(A170,bonds[worksheet get],bonds[yas/blp factor]),"cols=510;rows=1")</f>
        <v>#N/A</v>
      </c>
      <c r="E170" s="18">
        <v>222.30802899456026</v>
      </c>
      <c r="F170" s="18">
        <v>235.52926354694367</v>
      </c>
      <c r="G170" s="18">
        <v>236.38211665058137</v>
      </c>
      <c r="H170" s="18">
        <v>239.5109209022522</v>
      </c>
      <c r="I170" s="18">
        <v>244.07690332031248</v>
      </c>
      <c r="J170" s="18">
        <v>246.11148094844819</v>
      </c>
      <c r="K170" s="18">
        <v>245.48390979671478</v>
      </c>
      <c r="L170" s="18">
        <v>243.22203877067565</v>
      </c>
      <c r="M170" s="18">
        <v>243.16270111370088</v>
      </c>
      <c r="N170" s="18">
        <v>240.09323451900482</v>
      </c>
      <c r="O170" s="18">
        <v>243.6122592945099</v>
      </c>
      <c r="P170" s="18">
        <v>230.45539101409912</v>
      </c>
      <c r="Q170" s="18">
        <v>226.77645628166198</v>
      </c>
      <c r="R170" s="18">
        <v>219.9807859735489</v>
      </c>
      <c r="S170" s="18">
        <v>210.30070210266115</v>
      </c>
      <c r="T170" s="18">
        <v>229.67193279743196</v>
      </c>
      <c r="U170" s="18">
        <v>230.28140093517302</v>
      </c>
      <c r="V170" s="18">
        <v>233.35187325286864</v>
      </c>
      <c r="W170" s="18">
        <v>210.68689973449708</v>
      </c>
      <c r="X170" s="18">
        <v>198.47440535068512</v>
      </c>
      <c r="Y170" s="18">
        <v>171.7392708530426</v>
      </c>
      <c r="Z170" s="18">
        <v>186.27800253486632</v>
      </c>
      <c r="AA170" s="18">
        <v>207.82260063171384</v>
      </c>
      <c r="AB170" s="18">
        <v>218.74575813007354</v>
      </c>
      <c r="AC170" s="18">
        <v>235.8631635828018</v>
      </c>
      <c r="AD170" s="18">
        <v>239.85186099910734</v>
      </c>
      <c r="AE170" s="18">
        <v>239.0271681394577</v>
      </c>
      <c r="AF170" s="18">
        <v>241.49320093441008</v>
      </c>
      <c r="AG170" s="18">
        <v>249.93926268482207</v>
      </c>
      <c r="AH170" s="18">
        <v>263.75487952995303</v>
      </c>
      <c r="AI170" s="18">
        <v>275.90602481079105</v>
      </c>
      <c r="AJ170" s="18">
        <v>275.61738230991364</v>
      </c>
      <c r="AK170" s="18">
        <v>276.56376765251161</v>
      </c>
      <c r="AL170" s="18">
        <v>279.1062353954315</v>
      </c>
      <c r="AM170" s="18">
        <v>288.18891980457306</v>
      </c>
      <c r="AN170" s="18">
        <v>291.97144400596619</v>
      </c>
      <c r="AO170" s="18">
        <v>296.85221772289276</v>
      </c>
      <c r="AP170" s="18">
        <v>296.70839933395382</v>
      </c>
      <c r="AQ170" s="18">
        <v>293.36537608337403</v>
      </c>
      <c r="AR170" s="18">
        <v>291.12663668632513</v>
      </c>
      <c r="AS170" s="18">
        <v>294.14883430004124</v>
      </c>
      <c r="AT170" s="18">
        <v>289.69951574993132</v>
      </c>
      <c r="AU170" s="18">
        <v>295.60109831142427</v>
      </c>
      <c r="AV170" s="18">
        <v>310.17704174423216</v>
      </c>
      <c r="AW170" s="18">
        <v>321.83940564727783</v>
      </c>
      <c r="AX170" s="18">
        <v>325.30814427280427</v>
      </c>
      <c r="AY170" s="18">
        <v>301.76718602180483</v>
      </c>
      <c r="AZ170" s="18">
        <v>306.92352784061433</v>
      </c>
      <c r="BA170" s="18">
        <v>304.18393838977812</v>
      </c>
      <c r="BB170" s="18">
        <v>333.46858069133759</v>
      </c>
      <c r="BC170" s="18">
        <v>353.46335964584352</v>
      </c>
      <c r="BD170" s="18">
        <v>359.61335578823088</v>
      </c>
      <c r="BE170" s="18">
        <v>361.49506352043153</v>
      </c>
      <c r="BF170" s="18">
        <v>372.03101766395565</v>
      </c>
      <c r="BG170" s="18">
        <v>368.74833779335017</v>
      </c>
      <c r="BH170" s="18">
        <v>370.55260485458376</v>
      </c>
      <c r="BI170" s="18">
        <v>377.36537245368959</v>
      </c>
      <c r="BJ170" s="18">
        <v>372.08633242893217</v>
      </c>
      <c r="BK170" s="18">
        <v>373.35253768539428</v>
      </c>
      <c r="BL170" s="18">
        <v>401.29655122852324</v>
      </c>
      <c r="BM170" s="18">
        <v>432.09983525943755</v>
      </c>
      <c r="BN170" s="18">
        <v>443.85371995544432</v>
      </c>
      <c r="BO170" s="18">
        <v>464.94272553348543</v>
      </c>
      <c r="BP170" s="18">
        <v>468.06046683216096</v>
      </c>
      <c r="BQ170" s="18">
        <v>467.30919175148006</v>
      </c>
      <c r="BR170" s="18">
        <v>470.03067818832398</v>
      </c>
      <c r="BS170" s="18">
        <v>474.36333287048336</v>
      </c>
      <c r="BT170" s="18">
        <v>473.09008755302432</v>
      </c>
      <c r="BU170" s="18">
        <v>466.31151453590394</v>
      </c>
      <c r="BV170" s="18">
        <v>474.9164805202484</v>
      </c>
      <c r="BW170" s="18">
        <v>478.83779449558256</v>
      </c>
      <c r="BX170" s="18">
        <v>488.31371659755712</v>
      </c>
      <c r="BY170" s="18">
        <v>514.07028261661526</v>
      </c>
      <c r="BZ170" s="18">
        <v>470.68037524604796</v>
      </c>
      <c r="CA170" s="18">
        <v>448.16525445461275</v>
      </c>
      <c r="CB170" s="18">
        <v>448.35634182453157</v>
      </c>
      <c r="CC170" s="18">
        <v>407.71608113479618</v>
      </c>
      <c r="CD170" s="18">
        <v>350.14145657825469</v>
      </c>
      <c r="CE170" s="18">
        <v>246.42526652431488</v>
      </c>
      <c r="CF170" s="18">
        <v>215.31221980953217</v>
      </c>
      <c r="CG170" s="18">
        <v>155.98763723373412</v>
      </c>
      <c r="CH170" s="18">
        <v>149.22917867660522</v>
      </c>
      <c r="CI170" s="18">
        <v>154.82703289222718</v>
      </c>
      <c r="CJ170" s="18">
        <v>118.9880938024521</v>
      </c>
      <c r="CK170" s="18">
        <v>102.15027934360505</v>
      </c>
      <c r="CL170" s="18">
        <v>98.923919960975653</v>
      </c>
      <c r="CM170" s="18">
        <v>97.987591848373427</v>
      </c>
      <c r="CN170" s="18">
        <v>106.50505993175507</v>
      </c>
      <c r="CO170" s="18">
        <v>95.575868095397951</v>
      </c>
      <c r="CP170" s="18">
        <v>78.541937651634214</v>
      </c>
      <c r="CQ170" s="18">
        <v>72.950117774009698</v>
      </c>
      <c r="CR170" s="18">
        <v>64.787669909477231</v>
      </c>
      <c r="CS170" s="18">
        <v>62.841595905303954</v>
      </c>
      <c r="CT170" s="18">
        <v>58.391271632194517</v>
      </c>
      <c r="CU170" s="18">
        <v>58.524027068138125</v>
      </c>
      <c r="CV170" s="18">
        <v>60.11608657646179</v>
      </c>
      <c r="CW170" s="18">
        <v>61.872078933715827</v>
      </c>
      <c r="CX170" s="18">
        <v>60.982014079093929</v>
      </c>
      <c r="CY170" s="18">
        <v>62.513730207443238</v>
      </c>
      <c r="CZ170" s="18">
        <v>63.362560419082641</v>
      </c>
      <c r="DA170" s="18">
        <v>61.967622618675236</v>
      </c>
      <c r="DB170" s="18">
        <v>62.214024753570556</v>
      </c>
      <c r="DC170" s="18">
        <v>61.184164402008058</v>
      </c>
      <c r="DD170" s="18">
        <v>61.7805581407547</v>
      </c>
      <c r="DE170" s="18">
        <v>60.712480315208431</v>
      </c>
      <c r="DF170" s="18">
        <v>63.780941186904904</v>
      </c>
      <c r="DG170" s="18">
        <v>63.999183077812191</v>
      </c>
      <c r="DH170" s="18">
        <v>66.764921326637278</v>
      </c>
      <c r="DI170" s="18">
        <v>66.108184207916253</v>
      </c>
      <c r="DJ170" s="18">
        <v>64.910368115425101</v>
      </c>
      <c r="DK170" s="18">
        <v>63.284114025115969</v>
      </c>
      <c r="DL170" s="18">
        <v>63.198627570152283</v>
      </c>
      <c r="DM170" s="18">
        <v>62.291465424537655</v>
      </c>
      <c r="DN170" s="18">
        <v>56.428100337028503</v>
      </c>
      <c r="DO170" s="18">
        <v>53.834340721130367</v>
      </c>
      <c r="DP170" s="18">
        <v>52.379059540748599</v>
      </c>
      <c r="DQ170" s="18">
        <v>51.945592927932736</v>
      </c>
      <c r="DR170" s="18">
        <v>51.582526925086974</v>
      </c>
      <c r="DS170" s="18">
        <v>50.043770735740665</v>
      </c>
      <c r="DT170" s="18">
        <v>48.660901611328129</v>
      </c>
      <c r="DU170" s="18">
        <v>50.978087402343753</v>
      </c>
      <c r="DV170" s="18">
        <v>50.397785231590269</v>
      </c>
      <c r="DW170" s="18">
        <v>50.344481912612913</v>
      </c>
      <c r="DX170" s="18">
        <v>51.265724180221554</v>
      </c>
      <c r="DY170" s="18">
        <v>51.59358987808227</v>
      </c>
      <c r="DZ170" s="18">
        <v>55.735157190322873</v>
      </c>
      <c r="EA170" s="18">
        <v>56.113309038162228</v>
      </c>
      <c r="EB170" s="18">
        <v>55.338902328491208</v>
      </c>
      <c r="EC170" s="18">
        <v>55.962450588226318</v>
      </c>
      <c r="ED170" s="18">
        <v>58.078491779327393</v>
      </c>
      <c r="EE170" s="18">
        <v>60.075857656478881</v>
      </c>
      <c r="EF170" s="18">
        <v>59.194844308853149</v>
      </c>
      <c r="EG170" s="18">
        <v>59.707763038635257</v>
      </c>
      <c r="EH170" s="18">
        <v>63.256959504127501</v>
      </c>
      <c r="EI170" s="18">
        <v>63.662265872955317</v>
      </c>
      <c r="EJ170" s="18">
        <v>67.196376493453968</v>
      </c>
      <c r="EK170" s="18">
        <v>68.677806471824653</v>
      </c>
      <c r="EL170" s="18">
        <v>70.534371129035947</v>
      </c>
      <c r="EM170" s="18">
        <v>71.625580583572386</v>
      </c>
      <c r="EN170" s="18">
        <v>74.470770949363711</v>
      </c>
      <c r="EO170" s="18">
        <v>75.426207798957819</v>
      </c>
      <c r="EP170" s="18">
        <v>79.650244397163391</v>
      </c>
      <c r="EQ170" s="18">
        <v>81.789417217254638</v>
      </c>
      <c r="ER170" s="18">
        <v>82.53063506793977</v>
      </c>
      <c r="ES170" s="18">
        <v>83.737502667427066</v>
      </c>
      <c r="ET170" s="18">
        <v>83.606758677482603</v>
      </c>
      <c r="EU170" s="18">
        <v>84.990633524894719</v>
      </c>
      <c r="EV170" s="18">
        <v>88.961227927207943</v>
      </c>
      <c r="EW170" s="18">
        <v>89.262944827079764</v>
      </c>
      <c r="EX170" s="18">
        <v>87.719160022735593</v>
      </c>
      <c r="EY170" s="18">
        <v>90.442657905578614</v>
      </c>
      <c r="EZ170" s="18">
        <v>91.623376707077028</v>
      </c>
      <c r="FA170" s="18">
        <v>91.9492309589386</v>
      </c>
      <c r="FB170" s="18">
        <v>91.839607151985163</v>
      </c>
      <c r="FC170" s="18">
        <v>95.364666265487671</v>
      </c>
      <c r="FD170" s="18">
        <v>97.03617789077758</v>
      </c>
      <c r="FE170" s="18">
        <v>96.293954317092897</v>
      </c>
      <c r="FF170" s="18">
        <v>97.295654424667362</v>
      </c>
      <c r="FG170" s="18">
        <v>93.675051626205445</v>
      </c>
      <c r="FH170" s="18">
        <v>93.431666660308849</v>
      </c>
      <c r="FI170" s="18">
        <v>94.114552577018728</v>
      </c>
      <c r="FJ170" s="18">
        <v>93.73640072917938</v>
      </c>
      <c r="FK170" s="18">
        <v>92.789009663581851</v>
      </c>
      <c r="FL170" s="18">
        <v>90.891210363388055</v>
      </c>
      <c r="FM170" s="18">
        <v>89.92169339179992</v>
      </c>
      <c r="FN170" s="18">
        <v>88.596150478363029</v>
      </c>
      <c r="FO170" s="18">
        <v>86.651082197189339</v>
      </c>
      <c r="FP170" s="18">
        <v>87.346036789894114</v>
      </c>
      <c r="FQ170" s="18">
        <v>88.537818544387818</v>
      </c>
      <c r="FR170" s="18">
        <v>91.357865835189813</v>
      </c>
      <c r="FS170" s="18">
        <v>93.121903976440422</v>
      </c>
      <c r="FT170" s="18">
        <v>93.185264525413515</v>
      </c>
      <c r="FU170" s="18">
        <v>92.820187076568601</v>
      </c>
      <c r="FV170" s="18">
        <v>91.986442709922784</v>
      </c>
      <c r="FW170" s="18">
        <v>91.096377855300901</v>
      </c>
      <c r="FX170" s="18">
        <v>92.029688798904417</v>
      </c>
      <c r="FY170" s="18">
        <v>97.100544162750239</v>
      </c>
      <c r="FZ170" s="18">
        <v>97.783430079460146</v>
      </c>
      <c r="GA170" s="18">
        <v>97.570216803550721</v>
      </c>
      <c r="GB170" s="18">
        <v>98.006700585365294</v>
      </c>
      <c r="GC170" s="18">
        <v>99.383535371780397</v>
      </c>
      <c r="GD170" s="18">
        <v>100.25248004341125</v>
      </c>
      <c r="GE170" s="18">
        <v>102.45501341247558</v>
      </c>
      <c r="GF170" s="18">
        <v>104.31459523868561</v>
      </c>
      <c r="GG170" s="18">
        <v>105.96398095798493</v>
      </c>
      <c r="GH170" s="18">
        <v>107.31366122341156</v>
      </c>
      <c r="GI170" s="18">
        <v>111.71369934654236</v>
      </c>
      <c r="GJ170" s="18">
        <v>115.77279737281799</v>
      </c>
      <c r="GK170" s="18">
        <v>116.76846314239502</v>
      </c>
      <c r="GL170" s="18">
        <v>111.83438610649108</v>
      </c>
      <c r="GM170" s="18">
        <v>110.65970164299011</v>
      </c>
      <c r="GN170" s="18">
        <v>111.04187638282775</v>
      </c>
      <c r="GO170" s="18">
        <v>104.24017173671723</v>
      </c>
      <c r="GP170" s="18">
        <v>100.63163761425018</v>
      </c>
      <c r="GQ170" s="18">
        <v>100.55620838928222</v>
      </c>
      <c r="GR170" s="18">
        <v>101.02789247608185</v>
      </c>
      <c r="GS170" s="18">
        <v>102.53748269844054</v>
      </c>
      <c r="GT170" s="18">
        <v>103.62567498397827</v>
      </c>
      <c r="GU170" s="18">
        <v>101.797270570755</v>
      </c>
      <c r="GV170" s="18">
        <v>100.84686233615875</v>
      </c>
      <c r="GW170" s="18">
        <v>96.831010398864748</v>
      </c>
      <c r="GX170" s="18">
        <v>99.03857238292693</v>
      </c>
      <c r="GY170" s="18">
        <v>100.02216947650909</v>
      </c>
      <c r="GZ170" s="18">
        <v>96.120969961166381</v>
      </c>
      <c r="HA170" s="18">
        <v>92.722631945610033</v>
      </c>
      <c r="HB170" s="18">
        <v>91.989459878921508</v>
      </c>
      <c r="HC170" s="18">
        <v>92.069917718887339</v>
      </c>
      <c r="HD170" s="18">
        <v>110.89101793289186</v>
      </c>
      <c r="HE170" s="18">
        <v>109.59363526344299</v>
      </c>
      <c r="HF170" s="18">
        <v>107.61135523128509</v>
      </c>
      <c r="HG170" s="18">
        <v>107.44440521335602</v>
      </c>
      <c r="HH170" s="18">
        <v>107.40618773937226</v>
      </c>
      <c r="HI170" s="18">
        <v>111.9118267774582</v>
      </c>
      <c r="HJ170" s="18">
        <v>111.50853185462951</v>
      </c>
      <c r="HK170" s="18">
        <v>108.55070051288605</v>
      </c>
      <c r="HL170" s="18">
        <v>107.02904161453247</v>
      </c>
      <c r="HM170" s="18">
        <v>106.25463490486146</v>
      </c>
      <c r="HN170" s="18">
        <v>106.6549126586914</v>
      </c>
      <c r="HO170" s="18">
        <v>104.85969710445404</v>
      </c>
      <c r="HP170" s="18">
        <v>102.73762157535553</v>
      </c>
      <c r="HQ170" s="18">
        <v>101.59310880184174</v>
      </c>
      <c r="HR170" s="18">
        <v>107.07027625751495</v>
      </c>
      <c r="HS170" s="18">
        <v>116.07451427268983</v>
      </c>
      <c r="HT170" s="18">
        <v>120.18792134094238</v>
      </c>
      <c r="HU170" s="18">
        <v>120.64451958274842</v>
      </c>
      <c r="HV170" s="18">
        <v>125.85014182853699</v>
      </c>
      <c r="HW170" s="18">
        <v>125.71939783859253</v>
      </c>
      <c r="HX170" s="18">
        <v>120.95227082061767</v>
      </c>
      <c r="HY170" s="18">
        <v>117.3819541721344</v>
      </c>
      <c r="HZ170" s="18">
        <v>116.34304231357574</v>
      </c>
      <c r="IA170" s="18">
        <v>116.54519263648987</v>
      </c>
      <c r="IB170" s="18">
        <v>114.39495686340332</v>
      </c>
      <c r="IC170" s="18">
        <v>119.89726739406586</v>
      </c>
      <c r="ID170" s="18">
        <v>120.866784365654</v>
      </c>
      <c r="IE170" s="18">
        <v>124.72574351501466</v>
      </c>
      <c r="IF170" s="18">
        <v>113.91723843860626</v>
      </c>
      <c r="IG170" s="18">
        <v>108.30329265499115</v>
      </c>
      <c r="IH170" s="18">
        <v>106.45678522777557</v>
      </c>
      <c r="II170" s="18">
        <v>104.16373678874969</v>
      </c>
      <c r="IJ170" s="18">
        <v>100.0996101474762</v>
      </c>
      <c r="IK170" s="18">
        <v>101.1515964050293</v>
      </c>
      <c r="IL170" s="18">
        <v>103.77552771091462</v>
      </c>
      <c r="IM170" s="18">
        <v>116.50194654750824</v>
      </c>
      <c r="IN170" s="18">
        <v>125.92054243850707</v>
      </c>
      <c r="IO170" s="18">
        <v>133.19393117141723</v>
      </c>
      <c r="IP170" s="18">
        <v>132.21435696983337</v>
      </c>
      <c r="IQ170" s="18">
        <v>130.96223183536532</v>
      </c>
      <c r="IR170" s="18">
        <v>124.07202356529235</v>
      </c>
      <c r="IS170" s="18">
        <v>122.68412582588196</v>
      </c>
      <c r="IT170" s="18">
        <v>121.93083929920196</v>
      </c>
      <c r="IU170" s="18">
        <v>120.98445395660401</v>
      </c>
      <c r="IV170" s="18">
        <v>120.03605716800689</v>
      </c>
      <c r="IW170" s="18">
        <v>127.54277363681793</v>
      </c>
      <c r="IX170" s="18">
        <v>129.23138255310059</v>
      </c>
      <c r="IY170" s="18">
        <v>121.15140397453308</v>
      </c>
      <c r="IZ170" s="18">
        <v>116.34605948257446</v>
      </c>
      <c r="JA170" s="18">
        <v>117.97734218788146</v>
      </c>
      <c r="JB170" s="18">
        <v>125.69928337860107</v>
      </c>
      <c r="JC170" s="18">
        <v>130.93306586837767</v>
      </c>
      <c r="JD170" s="18">
        <v>134.0447728290558</v>
      </c>
      <c r="JE170" s="18">
        <v>142.76740840435031</v>
      </c>
      <c r="JF170" s="18">
        <v>145.90224699401855</v>
      </c>
      <c r="JG170" s="18">
        <v>147.84128093719482</v>
      </c>
      <c r="JH170" s="18">
        <v>144.28403868770599</v>
      </c>
      <c r="JI170" s="18">
        <v>139.78644543361665</v>
      </c>
      <c r="JJ170" s="18">
        <v>137.74885063648225</v>
      </c>
      <c r="JK170" s="18">
        <v>139.00902155494688</v>
      </c>
      <c r="JL170" s="18">
        <v>142.00507037067413</v>
      </c>
      <c r="JM170" s="18">
        <v>150.42900621509554</v>
      </c>
      <c r="JN170" s="18">
        <v>154.22259336948395</v>
      </c>
      <c r="JO170" s="18">
        <v>156.20789057064056</v>
      </c>
      <c r="JP170" s="18">
        <v>155.56623929691315</v>
      </c>
      <c r="JQ170" s="18">
        <v>156.90183944034575</v>
      </c>
      <c r="JR170" s="18">
        <v>151.6921943025589</v>
      </c>
      <c r="JS170" s="18">
        <v>157.87236213493347</v>
      </c>
      <c r="JT170" s="18">
        <v>165.11155628585814</v>
      </c>
      <c r="JU170" s="18">
        <v>164.459847782135</v>
      </c>
      <c r="JV170" s="18">
        <v>167.57758908081055</v>
      </c>
      <c r="JW170" s="18">
        <v>175.29651310253143</v>
      </c>
      <c r="JX170" s="18">
        <v>176.78699458789825</v>
      </c>
      <c r="JY170" s="18">
        <v>173.3926794643402</v>
      </c>
      <c r="JZ170" s="18">
        <v>169.1666314201355</v>
      </c>
      <c r="KA170" s="18">
        <v>170.70739905548095</v>
      </c>
      <c r="KB170" s="18">
        <v>168.76534794330598</v>
      </c>
      <c r="KC170" s="18">
        <v>167.36940441989898</v>
      </c>
      <c r="KD170" s="18">
        <v>169.25714649009706</v>
      </c>
      <c r="KE170" s="18">
        <v>171.53008046913146</v>
      </c>
      <c r="KF170" s="18">
        <v>155.68089171886442</v>
      </c>
      <c r="KG170" s="18">
        <v>154.19543884849548</v>
      </c>
      <c r="KH170" s="18">
        <v>152.48470402622223</v>
      </c>
      <c r="KI170" s="18">
        <v>152.0421859064102</v>
      </c>
      <c r="KJ170" s="18">
        <v>150.82928396892547</v>
      </c>
      <c r="KK170" s="18">
        <v>155.34900312900544</v>
      </c>
      <c r="KL170" s="18">
        <v>156.01579747772215</v>
      </c>
      <c r="KM170" s="18">
        <v>154.78076963424684</v>
      </c>
      <c r="KN170" s="18">
        <v>147.13626911449433</v>
      </c>
      <c r="KO170" s="18">
        <v>149.88088718032836</v>
      </c>
      <c r="KP170" s="18">
        <v>147.26801882743837</v>
      </c>
      <c r="KQ170" s="18">
        <v>138.67612724208831</v>
      </c>
      <c r="KR170" s="18">
        <v>129.20422803211213</v>
      </c>
      <c r="KS170" s="18">
        <v>129.76642718887328</v>
      </c>
      <c r="KT170" s="18">
        <v>129.54215095996858</v>
      </c>
      <c r="KU170" s="18">
        <v>130.91093996238709</v>
      </c>
      <c r="KV170" s="18">
        <v>130.90188845539095</v>
      </c>
      <c r="KW170" s="18">
        <v>133.1064332704544</v>
      </c>
      <c r="KX170" s="18">
        <v>127.02482629203797</v>
      </c>
      <c r="KY170" s="18">
        <v>125.48908727169038</v>
      </c>
      <c r="KZ170" s="18">
        <v>125.95574274349212</v>
      </c>
      <c r="LA170" s="18">
        <v>127.06203804302216</v>
      </c>
      <c r="LB170" s="18">
        <v>125.84209604454041</v>
      </c>
      <c r="LC170" s="18">
        <v>124.46023264312744</v>
      </c>
      <c r="LD170" s="18">
        <v>126.02513763046265</v>
      </c>
      <c r="LE170" s="18">
        <v>128.1532474975586</v>
      </c>
      <c r="LF170" s="18">
        <v>132.25056299781798</v>
      </c>
      <c r="LG170" s="18">
        <v>132.75443022060395</v>
      </c>
      <c r="LH170" s="18">
        <v>129.1016442861557</v>
      </c>
      <c r="LI170" s="18">
        <v>125.77974121856688</v>
      </c>
      <c r="LJ170" s="18">
        <v>124.37172901916504</v>
      </c>
      <c r="LK170" s="18">
        <v>125.53836769866943</v>
      </c>
      <c r="LL170" s="18">
        <v>127.96517729663849</v>
      </c>
      <c r="LM170" s="18">
        <v>132.37627837276457</v>
      </c>
      <c r="LN170" s="18">
        <v>138.4810169801712</v>
      </c>
      <c r="LO170" s="18">
        <v>156.43116107654572</v>
      </c>
      <c r="LP170" s="18">
        <v>159.25020264434815</v>
      </c>
      <c r="LQ170" s="18">
        <v>165.25939756679534</v>
      </c>
      <c r="LR170" s="18">
        <v>166.60706638622284</v>
      </c>
      <c r="LS170" s="18">
        <v>171.97259858894347</v>
      </c>
      <c r="LT170" s="18">
        <v>165.02003549289702</v>
      </c>
      <c r="LU170" s="18">
        <v>163.22481993865966</v>
      </c>
      <c r="LV170" s="18">
        <v>160.26195998191832</v>
      </c>
      <c r="LW170" s="18">
        <v>152.46660101222992</v>
      </c>
      <c r="LX170" s="18">
        <v>160.27302293491363</v>
      </c>
      <c r="LY170" s="18">
        <v>167.81795687770844</v>
      </c>
      <c r="LZ170" s="18">
        <v>167.97082677364347</v>
      </c>
      <c r="MA170" s="18">
        <v>173.03665352249143</v>
      </c>
      <c r="MB170" s="18">
        <v>181.73917463779452</v>
      </c>
      <c r="MC170" s="18">
        <v>192.4370501842499</v>
      </c>
      <c r="MD170" s="18">
        <v>197.33391546916963</v>
      </c>
      <c r="ME170" s="18">
        <v>195.20982849407196</v>
      </c>
      <c r="MF170" s="18">
        <v>187.40944090938567</v>
      </c>
      <c r="MG170" s="18">
        <v>183.45594379806519</v>
      </c>
      <c r="MH170" s="18">
        <v>183.13612388420106</v>
      </c>
      <c r="MI170" s="18">
        <v>183.00336844825745</v>
      </c>
      <c r="MJ170" s="18">
        <v>181.68888848781586</v>
      </c>
      <c r="MK170" s="18">
        <v>184.59241078758239</v>
      </c>
      <c r="ML170" s="18">
        <v>191.4846305036545</v>
      </c>
      <c r="MM170" s="18">
        <v>203.86407490539551</v>
      </c>
      <c r="MN170" s="18">
        <v>208.13940337657931</v>
      </c>
      <c r="MO170" s="18">
        <v>206.77866015815735</v>
      </c>
      <c r="MP170" s="18">
        <v>207.22620689296721</v>
      </c>
      <c r="MQ170" s="18">
        <v>206.17723780441284</v>
      </c>
      <c r="MR170" s="18">
        <v>214.59011069583892</v>
      </c>
      <c r="MS170" s="18">
        <v>217.11849831676483</v>
      </c>
      <c r="MT170" s="18">
        <v>222.17125066661836</v>
      </c>
      <c r="MU170" s="18">
        <v>220.12862725448608</v>
      </c>
      <c r="MV170" s="18">
        <v>225.03957266139983</v>
      </c>
      <c r="MW170" s="18">
        <v>238.72545123958588</v>
      </c>
      <c r="MX170" s="18">
        <v>238.26985872077941</v>
      </c>
      <c r="MY170" s="18">
        <v>220.97846318912505</v>
      </c>
      <c r="MZ170" s="18">
        <v>206.45582307529449</v>
      </c>
      <c r="NA170" s="18">
        <v>210.19007257270812</v>
      </c>
      <c r="NB170" s="18">
        <v>223.48371918106079</v>
      </c>
      <c r="NC170" s="18">
        <v>231.338415807724</v>
      </c>
      <c r="ND170" s="18">
        <v>237.10322004127502</v>
      </c>
      <c r="NE170" s="18">
        <v>252.5702340517044</v>
      </c>
      <c r="NF170" s="18">
        <v>260.96600965213776</v>
      </c>
      <c r="NG170" s="18">
        <v>260.06689329051972</v>
      </c>
      <c r="NH170" s="18">
        <v>260.57377768230441</v>
      </c>
      <c r="NI170" s="18">
        <v>262.21008900260927</v>
      </c>
      <c r="NJ170" s="18">
        <v>261.73639346981048</v>
      </c>
      <c r="NK170" s="18">
        <v>259.15872542190556</v>
      </c>
      <c r="NL170" s="18">
        <v>258.37124431324008</v>
      </c>
      <c r="NM170" s="18">
        <v>264.24064373874666</v>
      </c>
      <c r="NN170" s="18">
        <v>290.26272062969207</v>
      </c>
      <c r="NO170" s="18">
        <v>292.97414983654022</v>
      </c>
      <c r="NP170" s="18">
        <v>297.71713950252536</v>
      </c>
      <c r="NQ170" s="18">
        <v>296.85624061489102</v>
      </c>
      <c r="NR170" s="18">
        <v>293.44382247734069</v>
      </c>
      <c r="NS170" s="18">
        <v>303.32706239414216</v>
      </c>
      <c r="NT170" s="18">
        <v>307.27754233646391</v>
      </c>
      <c r="NU170" s="18">
        <v>331.58285006713868</v>
      </c>
      <c r="NV170" s="18">
        <v>340.25821666145328</v>
      </c>
      <c r="NW170" s="18">
        <v>341.83317887878417</v>
      </c>
      <c r="NX170" s="18">
        <v>319.96373225307462</v>
      </c>
      <c r="NY170" s="18">
        <v>302.12019479465488</v>
      </c>
      <c r="NZ170" s="18">
        <v>295.28228412055967</v>
      </c>
      <c r="OA170" s="18">
        <v>294.03921049308775</v>
      </c>
      <c r="OB170" s="18">
        <v>292.68249016666414</v>
      </c>
      <c r="OC170" s="18">
        <v>289.70353864192964</v>
      </c>
      <c r="OD170" s="18">
        <v>289.57882898998258</v>
      </c>
      <c r="OE170" s="18">
        <v>288.42928760147095</v>
      </c>
      <c r="OF170" s="18">
        <v>289.40182174205779</v>
      </c>
      <c r="OG170" s="18">
        <v>287.33003236293791</v>
      </c>
      <c r="OH170" s="18">
        <v>280.17531894397735</v>
      </c>
      <c r="OI170" s="18">
        <v>278.68886035060882</v>
      </c>
      <c r="OJ170" s="18">
        <v>279.27217969036104</v>
      </c>
      <c r="OK170" s="18">
        <v>294.01607886409761</v>
      </c>
      <c r="OL170" s="18">
        <v>328.2378153705597</v>
      </c>
      <c r="OM170" s="18">
        <v>336.01104843425748</v>
      </c>
      <c r="ON170" s="18">
        <v>337.27725369071959</v>
      </c>
      <c r="OO170" s="18">
        <v>353.28534667491908</v>
      </c>
      <c r="OP170" s="18">
        <v>345.06456687641145</v>
      </c>
      <c r="OQ170" s="18">
        <v>313.00614054203038</v>
      </c>
      <c r="OR170" s="18">
        <v>276.87252461338045</v>
      </c>
      <c r="OS170" s="18">
        <v>278.40524646472932</v>
      </c>
      <c r="OT170" s="18">
        <v>263.48031715106964</v>
      </c>
      <c r="OU170" s="18">
        <v>250.89671098041535</v>
      </c>
      <c r="OV170" s="18">
        <v>248.92448817825317</v>
      </c>
      <c r="OW170" s="18">
        <v>245.33204562377929</v>
      </c>
      <c r="OX170" s="18">
        <v>247.05786629104614</v>
      </c>
      <c r="OY170" s="18">
        <v>246.69278884220122</v>
      </c>
      <c r="OZ170" s="18">
        <v>247.42696663188934</v>
      </c>
      <c r="PA170" s="18">
        <v>253.70569531822204</v>
      </c>
      <c r="PB170" s="18">
        <v>229.68199002742767</v>
      </c>
      <c r="PC170" s="18">
        <v>228.08389618110658</v>
      </c>
      <c r="PD170" s="18">
        <v>223.14277908420561</v>
      </c>
      <c r="PE170" s="18">
        <v>221.49439908790589</v>
      </c>
      <c r="PF170" s="18">
        <v>214.15262119102476</v>
      </c>
      <c r="PG170" s="18">
        <v>210.24538733768463</v>
      </c>
      <c r="PH170" s="18">
        <v>208.01670517063141</v>
      </c>
      <c r="PI170" s="18">
        <v>202.7567738828659</v>
      </c>
      <c r="PJ170" s="18">
        <v>206.06359110546111</v>
      </c>
      <c r="PK170" s="18">
        <v>207.33482497692108</v>
      </c>
      <c r="PL170" s="18">
        <v>207.56714698982239</v>
      </c>
      <c r="PM170" s="18">
        <v>207.89702413368224</v>
      </c>
      <c r="PN170" s="18">
        <v>209.36035109806062</v>
      </c>
      <c r="PO170" s="18">
        <v>213.015148478508</v>
      </c>
      <c r="PP170" s="18">
        <v>212.57765897369384</v>
      </c>
      <c r="PQ170" s="18">
        <v>213.70809162521363</v>
      </c>
      <c r="PR170" s="18">
        <v>214.45634953689574</v>
      </c>
      <c r="PS170" s="18">
        <v>208.7257398853302</v>
      </c>
      <c r="PT170" s="18">
        <v>204.80241446399688</v>
      </c>
      <c r="PU170" s="18">
        <v>197.14785671424866</v>
      </c>
      <c r="PV170" s="18">
        <v>192.47526765823363</v>
      </c>
      <c r="PW170" s="18">
        <v>194.12063048553466</v>
      </c>
      <c r="PX170" s="18">
        <v>193.61575753974915</v>
      </c>
      <c r="PY170" s="18">
        <v>191.53893954563142</v>
      </c>
      <c r="PZ170" s="18">
        <v>192.91577433204651</v>
      </c>
      <c r="QA170" s="18">
        <v>191.79942180252075</v>
      </c>
      <c r="QB170" s="18">
        <v>189.56168812847139</v>
      </c>
      <c r="QC170" s="18">
        <v>188.27134552001951</v>
      </c>
      <c r="QD170" s="18">
        <v>179.76695183563231</v>
      </c>
      <c r="QE170" s="18">
        <v>180.74350886821748</v>
      </c>
      <c r="QF170" s="18">
        <v>180.41262600135803</v>
      </c>
      <c r="QG170" s="18">
        <v>176.72162259292602</v>
      </c>
      <c r="QH170" s="18">
        <v>175.51777216243744</v>
      </c>
      <c r="QI170" s="18">
        <v>177.77562029647828</v>
      </c>
      <c r="QJ170" s="18">
        <v>180.77267483520507</v>
      </c>
      <c r="QK170" s="18">
        <v>179.37069697380065</v>
      </c>
      <c r="QL170" s="18">
        <v>182.13241233062743</v>
      </c>
      <c r="QM170" s="18">
        <v>181.11964927005766</v>
      </c>
      <c r="QN170" s="18">
        <v>184.6396797685623</v>
      </c>
      <c r="QO170" s="18">
        <v>185.37184611225129</v>
      </c>
      <c r="QP170" s="18">
        <v>185.55991631317139</v>
      </c>
      <c r="QQ170" s="18">
        <v>181.99663972568513</v>
      </c>
      <c r="QR170" s="18">
        <v>181.46360653591157</v>
      </c>
      <c r="QS170" s="18">
        <v>183.27591938114168</v>
      </c>
      <c r="QT170" s="18">
        <v>189.31729743957521</v>
      </c>
      <c r="QU170" s="18">
        <v>195.4552249059677</v>
      </c>
      <c r="QV170" s="18">
        <v>198.3346098537445</v>
      </c>
      <c r="QW170" s="18">
        <v>203.50503179454805</v>
      </c>
      <c r="QX170" s="18">
        <v>204.6475331220627</v>
      </c>
      <c r="QY170" s="18">
        <v>204.71592228603362</v>
      </c>
      <c r="QZ170" s="18">
        <v>204.54796654510497</v>
      </c>
      <c r="RA170" s="18">
        <v>205.57782689666746</v>
      </c>
      <c r="RB170" s="18">
        <v>206.37134234333038</v>
      </c>
      <c r="RC170" s="18">
        <v>205.85238927555085</v>
      </c>
      <c r="RD170" s="18">
        <v>203.58951252651215</v>
      </c>
      <c r="RE170" s="18">
        <v>197.61551790905</v>
      </c>
      <c r="RF170" s="18">
        <v>196.57057171249389</v>
      </c>
      <c r="RG170" s="18">
        <v>194.55811999034881</v>
      </c>
      <c r="RH170" s="18">
        <v>192.30228330230713</v>
      </c>
      <c r="RI170" s="18">
        <v>193.04350115299223</v>
      </c>
      <c r="RJ170" s="18">
        <v>195.58094028091429</v>
      </c>
      <c r="RK170" s="18">
        <v>194.78541338825224</v>
      </c>
      <c r="RL170" s="18">
        <v>194.91213448619843</v>
      </c>
      <c r="RM170" s="18">
        <v>195.5004824409485</v>
      </c>
      <c r="RN170" s="18">
        <v>196.48709670352935</v>
      </c>
      <c r="RO170" s="18">
        <v>198.13346525382997</v>
      </c>
      <c r="RP170" s="18">
        <v>196.66209250545504</v>
      </c>
      <c r="RQ170" s="18">
        <v>191.93620013046265</v>
      </c>
      <c r="RR170" s="18">
        <v>190.24256259918212</v>
      </c>
      <c r="RS170" s="18">
        <v>186.61693118572236</v>
      </c>
      <c r="RT170" s="18">
        <v>186.16837872791291</v>
      </c>
      <c r="RU170" s="18">
        <v>181.22927307701113</v>
      </c>
      <c r="RV170" s="18">
        <v>176.06890836620332</v>
      </c>
      <c r="RW170" s="18">
        <v>175.21404381656649</v>
      </c>
      <c r="RX170" s="18">
        <v>175.29249021053312</v>
      </c>
      <c r="RY170" s="18">
        <v>176.1986466331482</v>
      </c>
      <c r="RZ170" s="18">
        <v>175.79736315631865</v>
      </c>
      <c r="SA170" s="18">
        <v>173.69037347221374</v>
      </c>
      <c r="SB170" s="18">
        <v>171.27362110424042</v>
      </c>
      <c r="SC170" s="18">
        <v>173.23980956840515</v>
      </c>
      <c r="SD170" s="18">
        <v>177.70320824050904</v>
      </c>
      <c r="SE170" s="18">
        <v>177.43166303062438</v>
      </c>
      <c r="SF170" s="18">
        <v>178.27546462726593</v>
      </c>
      <c r="SG170" s="18">
        <v>180.65601096725462</v>
      </c>
      <c r="SH170" s="18">
        <v>180.47196365833281</v>
      </c>
      <c r="SI170" s="18">
        <v>179.95502203655244</v>
      </c>
      <c r="SJ170" s="18">
        <v>180.58862752628326</v>
      </c>
      <c r="SK170" s="18">
        <v>181.12467788505555</v>
      </c>
      <c r="SL170" s="18">
        <v>178.61841617012024</v>
      </c>
      <c r="SM170" s="18">
        <v>178.7562002210617</v>
      </c>
      <c r="SN170" s="18">
        <v>178.33178511524201</v>
      </c>
      <c r="SO170" s="18">
        <v>178.81050926303865</v>
      </c>
      <c r="SP170" s="5">
        <v>178.18595528030394</v>
      </c>
      <c r="SQ170" s="5">
        <v>180.71132573223113</v>
      </c>
      <c r="SR170" s="5">
        <v>178.75921739006043</v>
      </c>
      <c r="SS170" s="5">
        <v>190.57746835803985</v>
      </c>
    </row>
    <row r="171" spans="1:516" x14ac:dyDescent="0.25">
      <c r="A171" s="5" t="s">
        <v>140</v>
      </c>
      <c r="B171" s="5" t="str">
        <f ca="1">_xlfn.XLOOKUP(A171,bonds[worksheet get],bonds[unique lookup],"-")</f>
        <v>-</v>
      </c>
      <c r="C171" s="5" t="str">
        <f ca="1">_xlfn.XLOOKUP(A171,bonds[worksheet get],bonds[ID_ISIN],"-")</f>
        <v>-</v>
      </c>
      <c r="D171" s="18" t="e">
        <f ca="1">_xll.BDH(A171,"blp_i_sprd_mid","-2AY",,"Dates=H","Fill=C","Sort=R","Dir=H","factor="&amp;_xlfn.XLOOKUP(A171,bonds[worksheet get],bonds[yas/blp factor]),"cols=510;rows=1")</f>
        <v>#N/A</v>
      </c>
      <c r="E171" s="18">
        <v>682.90934737890962</v>
      </c>
      <c r="F171" s="18">
        <v>698.18978886634113</v>
      </c>
      <c r="G171" s="18">
        <v>700.45655766963955</v>
      </c>
      <c r="H171" s="18">
        <v>707.16587336003784</v>
      </c>
      <c r="I171" s="18">
        <v>706.03298890739677</v>
      </c>
      <c r="J171" s="18">
        <v>693.33428409844635</v>
      </c>
      <c r="K171" s="18">
        <v>678.22482517182823</v>
      </c>
      <c r="L171" s="18">
        <v>676.65298548996452</v>
      </c>
      <c r="M171" s="18">
        <v>650.34466877907505</v>
      </c>
      <c r="N171" s="18">
        <v>636.74005636721847</v>
      </c>
      <c r="O171" s="18">
        <v>641.4855723533035</v>
      </c>
      <c r="P171" s="18">
        <v>615.39523341000074</v>
      </c>
      <c r="Q171" s="18">
        <v>619.77978621214629</v>
      </c>
      <c r="R171" s="18">
        <v>577.26012296050783</v>
      </c>
      <c r="S171" s="18">
        <v>551.48575179040438</v>
      </c>
      <c r="T171" s="18">
        <v>653.58233855634933</v>
      </c>
      <c r="U171" s="18">
        <v>622.05155450552706</v>
      </c>
      <c r="V171" s="18">
        <v>718.63570350676764</v>
      </c>
      <c r="W171" s="18">
        <v>643.34438276588912</v>
      </c>
      <c r="X171" s="18">
        <v>526.35731473892918</v>
      </c>
      <c r="Y171" s="18">
        <v>431.39999981045725</v>
      </c>
      <c r="Z171" s="18">
        <v>467.85828128635882</v>
      </c>
      <c r="AA171" s="18">
        <v>551.61473863452682</v>
      </c>
      <c r="AB171" s="18">
        <v>570.86277545124301</v>
      </c>
      <c r="AC171" s="18">
        <v>671.14054772526015</v>
      </c>
      <c r="AD171" s="18">
        <v>751.36036578923461</v>
      </c>
      <c r="AE171" s="18">
        <v>739.86553819209337</v>
      </c>
      <c r="AF171" s="18">
        <v>655.84510776758202</v>
      </c>
      <c r="AG171" s="18">
        <v>615.09526400506502</v>
      </c>
      <c r="AH171" s="18">
        <v>720.13355073541402</v>
      </c>
      <c r="AI171" s="18">
        <v>813.71800568729645</v>
      </c>
      <c r="AJ171" s="18">
        <v>814.25395102411505</v>
      </c>
      <c r="AK171" s="18">
        <v>825.21283328443769</v>
      </c>
      <c r="AL171" s="18">
        <v>862.38704174011946</v>
      </c>
      <c r="AM171" s="18">
        <v>910.62012225776903</v>
      </c>
      <c r="AN171" s="18">
        <v>972.40982008248568</v>
      </c>
      <c r="AO171" s="18">
        <v>998.26018350183961</v>
      </c>
      <c r="AP171" s="18">
        <v>1008.6801207312942</v>
      </c>
      <c r="AQ171" s="18">
        <v>902.16298483461139</v>
      </c>
      <c r="AR171" s="18">
        <v>863.01197800040245</v>
      </c>
      <c r="AS171" s="18">
        <v>854.94680059969426</v>
      </c>
      <c r="AT171" s="18">
        <v>847.09260168045762</v>
      </c>
      <c r="AU171" s="18">
        <v>847.51655843943354</v>
      </c>
      <c r="AV171" s="18">
        <v>846.64164767503735</v>
      </c>
      <c r="AW171" s="18">
        <v>859.12237471640117</v>
      </c>
      <c r="AX171" s="18">
        <v>873.77987973958261</v>
      </c>
      <c r="AY171" s="18">
        <v>817.96857215523721</v>
      </c>
      <c r="AZ171" s="18">
        <v>755.48994459718472</v>
      </c>
      <c r="BA171" s="18">
        <v>672.85837251752616</v>
      </c>
      <c r="BB171" s="18">
        <v>650.58164460897444</v>
      </c>
      <c r="BC171" s="18">
        <v>661.19256235957141</v>
      </c>
      <c r="BD171" s="18">
        <v>702.90330811589956</v>
      </c>
      <c r="BE171" s="18">
        <v>781.37230475306512</v>
      </c>
      <c r="BF171" s="18">
        <v>830.2983145961166</v>
      </c>
      <c r="BG171" s="18">
        <v>697.37687177896498</v>
      </c>
      <c r="BH171" s="18">
        <v>640.43667933404436</v>
      </c>
      <c r="BI171" s="18">
        <v>612.47553120195869</v>
      </c>
      <c r="BJ171" s="18">
        <v>515.06046694904569</v>
      </c>
      <c r="BK171" s="18">
        <v>484.34559967964884</v>
      </c>
      <c r="BL171" s="18">
        <v>565.94527700632818</v>
      </c>
      <c r="BM171" s="18">
        <v>650.19768377065657</v>
      </c>
      <c r="BN171" s="18">
        <v>791.60726084947589</v>
      </c>
      <c r="BO171" s="18">
        <v>862.72900686174637</v>
      </c>
      <c r="BP171" s="18">
        <v>862.86699278801689</v>
      </c>
      <c r="BQ171" s="18">
        <v>691.76644400864836</v>
      </c>
      <c r="BR171" s="18">
        <v>648.09389834403987</v>
      </c>
      <c r="BS171" s="18">
        <v>633.55438128679998</v>
      </c>
      <c r="BT171" s="18">
        <v>609.50583409309388</v>
      </c>
      <c r="BU171" s="18">
        <v>599.50385423451667</v>
      </c>
      <c r="BV171" s="18">
        <v>598.33197375923396</v>
      </c>
      <c r="BW171" s="18">
        <v>620.32573052912949</v>
      </c>
      <c r="BX171" s="18">
        <v>792.98112072408196</v>
      </c>
      <c r="BY171" s="18">
        <v>794.7609391933679</v>
      </c>
      <c r="BZ171" s="18">
        <v>678.4937977382541</v>
      </c>
      <c r="CA171" s="18">
        <v>725.07604663074017</v>
      </c>
      <c r="CB171" s="18">
        <v>728.20872711628681</v>
      </c>
      <c r="CC171" s="18">
        <v>574.91136251986029</v>
      </c>
      <c r="CD171" s="18">
        <v>499.76102739930155</v>
      </c>
      <c r="CE171" s="18">
        <v>390.86213442742826</v>
      </c>
      <c r="CF171" s="18">
        <v>378.87535700619219</v>
      </c>
      <c r="CG171" s="18">
        <v>287.70565576404334</v>
      </c>
      <c r="CH171" s="18">
        <v>281.51728694021699</v>
      </c>
      <c r="CI171" s="18">
        <v>319.97136485695842</v>
      </c>
      <c r="CJ171" s="18">
        <v>237.07581970095634</v>
      </c>
      <c r="CK171" s="18">
        <v>197.92381296873091</v>
      </c>
      <c r="CL171" s="18">
        <v>163.31534282326697</v>
      </c>
      <c r="CM171" s="18">
        <v>164.54421748548748</v>
      </c>
      <c r="CN171" s="18">
        <v>205.30905971825123</v>
      </c>
      <c r="CO171" s="18">
        <v>221.88936862707138</v>
      </c>
      <c r="CP171" s="18">
        <v>194.43216909527777</v>
      </c>
      <c r="CQ171" s="18">
        <v>160.14366631507872</v>
      </c>
      <c r="CR171" s="18">
        <v>148.23488093912601</v>
      </c>
      <c r="CS171" s="18">
        <v>134.2973024877906</v>
      </c>
      <c r="CT171" s="18">
        <v>111.23565463632345</v>
      </c>
      <c r="CU171" s="18">
        <v>114.65530585259199</v>
      </c>
      <c r="CV171" s="18">
        <v>119.87877309054137</v>
      </c>
      <c r="CW171" s="18">
        <v>124.21133119583131</v>
      </c>
      <c r="CX171" s="18">
        <v>124.79027214735746</v>
      </c>
      <c r="CY171" s="18">
        <v>127.08203840106725</v>
      </c>
      <c r="CZ171" s="18">
        <v>129.53078864336015</v>
      </c>
      <c r="DA171" s="18">
        <v>128.19392499536275</v>
      </c>
      <c r="DB171" s="18">
        <v>129.67977344781161</v>
      </c>
      <c r="DC171" s="18">
        <v>130.74166514128447</v>
      </c>
      <c r="DD171" s="18">
        <v>127.29301688253879</v>
      </c>
      <c r="DE171" s="18">
        <v>124.76227500289679</v>
      </c>
      <c r="DF171" s="18">
        <v>129.38380363494156</v>
      </c>
      <c r="DG171" s="18">
        <v>138.88083499521019</v>
      </c>
      <c r="DH171" s="18">
        <v>154.28626373469828</v>
      </c>
      <c r="DI171" s="18">
        <v>155.14717592686415</v>
      </c>
      <c r="DJ171" s="18">
        <v>154.41025108873842</v>
      </c>
      <c r="DK171" s="18">
        <v>150.65563403695822</v>
      </c>
      <c r="DL171" s="18">
        <v>158.43384070694447</v>
      </c>
      <c r="DM171" s="18">
        <v>164.32723961591719</v>
      </c>
      <c r="DN171" s="18">
        <v>149.07579517096281</v>
      </c>
      <c r="DO171" s="18">
        <v>142.94142084002493</v>
      </c>
      <c r="DP171" s="18">
        <v>135.90713829427958</v>
      </c>
      <c r="DQ171" s="18">
        <v>133.98933389872312</v>
      </c>
      <c r="DR171" s="18">
        <v>129.93274764597416</v>
      </c>
      <c r="DS171" s="18">
        <v>132.54848085701468</v>
      </c>
      <c r="DT171" s="18">
        <v>141.07061165124179</v>
      </c>
      <c r="DU171" s="18">
        <v>154.10828188776969</v>
      </c>
      <c r="DV171" s="18">
        <v>161.62151558339596</v>
      </c>
      <c r="DW171" s="18">
        <v>161.99847713559865</v>
      </c>
      <c r="DX171" s="18">
        <v>162.13046367377041</v>
      </c>
      <c r="DY171" s="18">
        <v>164.70620096415283</v>
      </c>
      <c r="DZ171" s="18">
        <v>168.89777344912289</v>
      </c>
      <c r="EA171" s="18">
        <v>164.05326755940914</v>
      </c>
      <c r="EB171" s="18">
        <v>159.90869028121233</v>
      </c>
      <c r="EC171" s="18">
        <v>155.11517919033767</v>
      </c>
      <c r="ED171" s="18">
        <v>152.5644393503666</v>
      </c>
      <c r="EE171" s="18">
        <v>152.28146821171046</v>
      </c>
      <c r="EF171" s="18">
        <v>151.60653705060483</v>
      </c>
      <c r="EG171" s="18">
        <v>153.8013131967187</v>
      </c>
      <c r="EH171" s="18">
        <v>154.4132507827878</v>
      </c>
      <c r="EI171" s="18">
        <v>154.78921243697405</v>
      </c>
      <c r="EJ171" s="18">
        <v>155.01418949067593</v>
      </c>
      <c r="EK171" s="18">
        <v>156.55003284394741</v>
      </c>
      <c r="EL171" s="18">
        <v>157.71691382914781</v>
      </c>
      <c r="EM171" s="18">
        <v>159.23675881415605</v>
      </c>
      <c r="EN171" s="18">
        <v>159.24175830423832</v>
      </c>
      <c r="EO171" s="18">
        <v>161.28454995185135</v>
      </c>
      <c r="EP171" s="18">
        <v>165.41512865781783</v>
      </c>
      <c r="EQ171" s="18">
        <v>167.17094957470891</v>
      </c>
      <c r="ER171" s="18">
        <v>165.40812937170267</v>
      </c>
      <c r="ES171" s="18">
        <v>165.08916190445422</v>
      </c>
      <c r="ET171" s="18">
        <v>169.54370756775143</v>
      </c>
      <c r="EU171" s="18">
        <v>173.44830932199955</v>
      </c>
      <c r="EV171" s="18">
        <v>180.02663837224245</v>
      </c>
      <c r="EW171" s="18">
        <v>180.39260104626416</v>
      </c>
      <c r="EX171" s="18">
        <v>174.76917460173368</v>
      </c>
      <c r="EY171" s="18">
        <v>177.77386814117432</v>
      </c>
      <c r="EZ171" s="18">
        <v>178.6957741123438</v>
      </c>
      <c r="FA171" s="18">
        <v>177.12093473643066</v>
      </c>
      <c r="FB171" s="18">
        <v>177.54789118945598</v>
      </c>
      <c r="FC171" s="18">
        <v>182.80135536789894</v>
      </c>
      <c r="FD171" s="18">
        <v>198.35876860588789</v>
      </c>
      <c r="FE171" s="18">
        <v>199.05669742137192</v>
      </c>
      <c r="FF171" s="18">
        <v>199.93460787981749</v>
      </c>
      <c r="FG171" s="18">
        <v>190.00062108635905</v>
      </c>
      <c r="FH171" s="18">
        <v>186.59896803438664</v>
      </c>
      <c r="FI171" s="18">
        <v>183.80625287443399</v>
      </c>
      <c r="FJ171" s="18">
        <v>181.83745368003844</v>
      </c>
      <c r="FK171" s="18">
        <v>178.79676381200551</v>
      </c>
      <c r="FL171" s="18">
        <v>173.81427199602126</v>
      </c>
      <c r="FM171" s="18">
        <v>173.81127230197191</v>
      </c>
      <c r="FN171" s="18">
        <v>171.29752868860959</v>
      </c>
      <c r="FO171" s="18">
        <v>165.31013936609028</v>
      </c>
      <c r="FP171" s="18">
        <v>163.03837107270957</v>
      </c>
      <c r="FQ171" s="18">
        <v>161.12056667715311</v>
      </c>
      <c r="FR171" s="18">
        <v>166.80398700267077</v>
      </c>
      <c r="FS171" s="18">
        <v>171.75648187816142</v>
      </c>
      <c r="FT171" s="18">
        <v>170.93656550467014</v>
      </c>
      <c r="FU171" s="18">
        <v>167.92387278109788</v>
      </c>
      <c r="FV171" s="18">
        <v>165.55411448210478</v>
      </c>
      <c r="FW171" s="18">
        <v>161.54152374207973</v>
      </c>
      <c r="FX171" s="18">
        <v>161.39153903961181</v>
      </c>
      <c r="FY171" s="18">
        <v>164.97017404049635</v>
      </c>
      <c r="FZ171" s="18">
        <v>169.10075274646283</v>
      </c>
      <c r="GA171" s="18">
        <v>168.02986197084189</v>
      </c>
      <c r="GB171" s="18">
        <v>168.17384728521108</v>
      </c>
      <c r="GC171" s="18">
        <v>170.67159253031014</v>
      </c>
      <c r="GD171" s="18">
        <v>171.96346076756714</v>
      </c>
      <c r="GE171" s="18">
        <v>174.38021427333354</v>
      </c>
      <c r="GF171" s="18">
        <v>177.10793606221677</v>
      </c>
      <c r="GG171" s="18">
        <v>178.45679848641157</v>
      </c>
      <c r="GH171" s="18">
        <v>178.44379981219768</v>
      </c>
      <c r="GI171" s="18">
        <v>183.28830570191144</v>
      </c>
      <c r="GJ171" s="18">
        <v>185.04612641483544</v>
      </c>
      <c r="GK171" s="18">
        <v>186.8329441702366</v>
      </c>
      <c r="GL171" s="18">
        <v>179.4157006841898</v>
      </c>
      <c r="GM171" s="18">
        <v>179.84765662729743</v>
      </c>
      <c r="GN171" s="18">
        <v>193.76823681235314</v>
      </c>
      <c r="GO171" s="18">
        <v>189.9016311827302</v>
      </c>
      <c r="GP171" s="18">
        <v>179.42070017427204</v>
      </c>
      <c r="GQ171" s="18">
        <v>183.11732314109801</v>
      </c>
      <c r="GR171" s="18">
        <v>183.7552580755949</v>
      </c>
      <c r="GS171" s="18">
        <v>184.58117383718491</v>
      </c>
      <c r="GT171" s="18">
        <v>185.42408786505462</v>
      </c>
      <c r="GU171" s="18">
        <v>169.43771837800742</v>
      </c>
      <c r="GV171" s="18">
        <v>170.10265055894851</v>
      </c>
      <c r="GW171" s="18">
        <v>165.74109541118145</v>
      </c>
      <c r="GX171" s="18">
        <v>175.69907975703478</v>
      </c>
      <c r="GY171" s="18">
        <v>176.14603417038916</v>
      </c>
      <c r="GZ171" s="18">
        <v>168.26883759677409</v>
      </c>
      <c r="HA171" s="18">
        <v>154.72921855598688</v>
      </c>
      <c r="HB171" s="18">
        <v>148.52885095596315</v>
      </c>
      <c r="HC171" s="18">
        <v>148.73582984536887</v>
      </c>
      <c r="HD171" s="18">
        <v>182.34940146446229</v>
      </c>
      <c r="HE171" s="18">
        <v>179.03873913198709</v>
      </c>
      <c r="HF171" s="18">
        <v>164.28724369525909</v>
      </c>
      <c r="HG171" s="18">
        <v>160.32664765208958</v>
      </c>
      <c r="HH171" s="18">
        <v>153.74631880581379</v>
      </c>
      <c r="HI171" s="18">
        <v>163.7642970326543</v>
      </c>
      <c r="HJ171" s="18">
        <v>165.80308908820152</v>
      </c>
      <c r="HK171" s="18">
        <v>162.21345520913599</v>
      </c>
      <c r="HL171" s="18">
        <v>161.19855872243645</v>
      </c>
      <c r="HM171" s="18">
        <v>165.01116985917091</v>
      </c>
      <c r="HN171" s="18">
        <v>164.24324818253515</v>
      </c>
      <c r="HO171" s="18">
        <v>160.41263888150453</v>
      </c>
      <c r="HP171" s="18">
        <v>160.05367549359798</v>
      </c>
      <c r="HQ171" s="18">
        <v>159.1427684006095</v>
      </c>
      <c r="HR171" s="18">
        <v>161.65251242190601</v>
      </c>
      <c r="HS171" s="18">
        <v>170.89356988996266</v>
      </c>
      <c r="HT171" s="18">
        <v>182.84835057467222</v>
      </c>
      <c r="HU171" s="18">
        <v>189.27069553434848</v>
      </c>
      <c r="HV171" s="18">
        <v>197.34687181323767</v>
      </c>
      <c r="HW171" s="18">
        <v>201.66743114233014</v>
      </c>
      <c r="HX171" s="18">
        <v>185.56607338339091</v>
      </c>
      <c r="HY171" s="18">
        <v>181.59647825807335</v>
      </c>
      <c r="HZ171" s="18">
        <v>175.31011942863464</v>
      </c>
      <c r="IA171" s="18">
        <v>174.19823283433914</v>
      </c>
      <c r="IB171" s="18">
        <v>172.92436276137829</v>
      </c>
      <c r="IC171" s="18">
        <v>185.3140990832448</v>
      </c>
      <c r="ID171" s="18">
        <v>190.29559100121259</v>
      </c>
      <c r="IE171" s="18">
        <v>195.99900928705932</v>
      </c>
      <c r="IF171" s="18">
        <v>176.40700755268335</v>
      </c>
      <c r="IG171" s="18">
        <v>166.20004860073328</v>
      </c>
      <c r="IH171" s="18">
        <v>160.02667824715377</v>
      </c>
      <c r="II171" s="18">
        <v>158.7338101118803</v>
      </c>
      <c r="IJ171" s="18">
        <v>139.922728728354</v>
      </c>
      <c r="IK171" s="18">
        <v>137.67895757943393</v>
      </c>
      <c r="IL171" s="18">
        <v>130.44269563436507</v>
      </c>
      <c r="IM171" s="18">
        <v>147.42796323984862</v>
      </c>
      <c r="IN171" s="18">
        <v>161.69550803661346</v>
      </c>
      <c r="IO171" s="18">
        <v>181.55448254138233</v>
      </c>
      <c r="IP171" s="18">
        <v>181.90944633722305</v>
      </c>
      <c r="IQ171" s="18">
        <v>185.50008011430504</v>
      </c>
      <c r="IR171" s="18">
        <v>177.90885437339543</v>
      </c>
      <c r="IS171" s="18">
        <v>171.8904682123661</v>
      </c>
      <c r="IT171" s="18">
        <v>173.32532186597584</v>
      </c>
      <c r="IU171" s="18">
        <v>173.21533308416605</v>
      </c>
      <c r="IV171" s="18">
        <v>172.02245475053786</v>
      </c>
      <c r="IW171" s="18">
        <v>178.38080623716115</v>
      </c>
      <c r="IX171" s="18">
        <v>180.74156545400618</v>
      </c>
      <c r="IY171" s="18">
        <v>172.67438825726509</v>
      </c>
      <c r="IZ171" s="18">
        <v>164.34723757624627</v>
      </c>
      <c r="JA171" s="18">
        <v>164.01927102684974</v>
      </c>
      <c r="JB171" s="18">
        <v>171.02755622416734</v>
      </c>
      <c r="JC171" s="18">
        <v>180.78456106871366</v>
      </c>
      <c r="JD171" s="18">
        <v>185.19611111730339</v>
      </c>
      <c r="JE171" s="18">
        <v>199.81761981189251</v>
      </c>
      <c r="JF171" s="18">
        <v>209.02668054342271</v>
      </c>
      <c r="JG171" s="18">
        <v>210.40553990811108</v>
      </c>
      <c r="JH171" s="18">
        <v>206.11297772347925</v>
      </c>
      <c r="JI171" s="18">
        <v>201.36946153342723</v>
      </c>
      <c r="JJ171" s="18">
        <v>199.1106919142604</v>
      </c>
      <c r="JK171" s="18">
        <v>189.73564811199904</v>
      </c>
      <c r="JL171" s="18">
        <v>188.09781516104937</v>
      </c>
      <c r="JM171" s="18">
        <v>201.47345092713832</v>
      </c>
      <c r="JN171" s="18">
        <v>218.08875626653432</v>
      </c>
      <c r="JO171" s="18">
        <v>223.36821779340505</v>
      </c>
      <c r="JP171" s="18">
        <v>223.02125318169595</v>
      </c>
      <c r="JQ171" s="18">
        <v>222.54530172586442</v>
      </c>
      <c r="JR171" s="18">
        <v>207.6458213827014</v>
      </c>
      <c r="JS171" s="18">
        <v>218.06375881612303</v>
      </c>
      <c r="JT171" s="18">
        <v>224.87006461411715</v>
      </c>
      <c r="JU171" s="18">
        <v>226.12593652278184</v>
      </c>
      <c r="JV171" s="18">
        <v>231.06343292802572</v>
      </c>
      <c r="JW171" s="18">
        <v>246.24388461381199</v>
      </c>
      <c r="JX171" s="18">
        <v>254.49604294359682</v>
      </c>
      <c r="JY171" s="18">
        <v>251.14738448649646</v>
      </c>
      <c r="JZ171" s="18">
        <v>245.8849212259054</v>
      </c>
      <c r="KA171" s="18">
        <v>249.33356948465109</v>
      </c>
      <c r="KB171" s="18">
        <v>243.77313661515714</v>
      </c>
      <c r="KC171" s="18">
        <v>243.87412631481885</v>
      </c>
      <c r="KD171" s="18">
        <v>243.54116027534008</v>
      </c>
      <c r="KE171" s="18">
        <v>246.26288267612458</v>
      </c>
      <c r="KF171" s="18">
        <v>228.30671409666539</v>
      </c>
      <c r="KG171" s="18">
        <v>221.84237342029812</v>
      </c>
      <c r="KH171" s="18">
        <v>218.73968987524509</v>
      </c>
      <c r="KI171" s="18">
        <v>219.29963276445866</v>
      </c>
      <c r="KJ171" s="18">
        <v>225.59999016612767</v>
      </c>
      <c r="KK171" s="18">
        <v>238.02772261261939</v>
      </c>
      <c r="KL171" s="18">
        <v>238.34469028383492</v>
      </c>
      <c r="KM171" s="18">
        <v>239.78054383546115</v>
      </c>
      <c r="KN171" s="18">
        <v>231.76436143755913</v>
      </c>
      <c r="KO171" s="18">
        <v>239.5165707591176</v>
      </c>
      <c r="KP171" s="18">
        <v>235.12701846688987</v>
      </c>
      <c r="KQ171" s="18">
        <v>210.29555112630129</v>
      </c>
      <c r="KR171" s="18">
        <v>187.65786003381012</v>
      </c>
      <c r="KS171" s="18">
        <v>188.08281669080259</v>
      </c>
      <c r="KT171" s="18">
        <v>186.23000566631555</v>
      </c>
      <c r="KU171" s="18">
        <v>187.78384718388318</v>
      </c>
      <c r="KV171" s="18">
        <v>189.75164648026225</v>
      </c>
      <c r="KW171" s="18">
        <v>191.39347902327776</v>
      </c>
      <c r="KX171" s="18">
        <v>190.00162098437545</v>
      </c>
      <c r="KY171" s="18">
        <v>187.61086482703686</v>
      </c>
      <c r="KZ171" s="18">
        <v>189.04071899056436</v>
      </c>
      <c r="LA171" s="18">
        <v>190.77254235506058</v>
      </c>
      <c r="LB171" s="18">
        <v>184.2252101433277</v>
      </c>
      <c r="LC171" s="18">
        <v>182.60137576460838</v>
      </c>
      <c r="LD171" s="18">
        <v>176.50699735432863</v>
      </c>
      <c r="LE171" s="18">
        <v>185.0471263128519</v>
      </c>
      <c r="LF171" s="18">
        <v>196.82592494666576</v>
      </c>
      <c r="LG171" s="18">
        <v>205.70401943475008</v>
      </c>
      <c r="LH171" s="18">
        <v>207.60282576799392</v>
      </c>
      <c r="LI171" s="18">
        <v>216.10395870387555</v>
      </c>
      <c r="LJ171" s="18">
        <v>214.30914176434277</v>
      </c>
      <c r="LK171" s="18">
        <v>216.28094065278768</v>
      </c>
      <c r="LL171" s="18">
        <v>214.47012534499169</v>
      </c>
      <c r="LM171" s="18">
        <v>217.54381184756755</v>
      </c>
      <c r="LN171" s="18">
        <v>220.95446398168804</v>
      </c>
      <c r="LO171" s="18">
        <v>234.01813156664372</v>
      </c>
      <c r="LP171" s="18">
        <v>243.52716170310973</v>
      </c>
      <c r="LQ171" s="18">
        <v>250.47345322340726</v>
      </c>
      <c r="LR171" s="18">
        <v>249.42456020414829</v>
      </c>
      <c r="LS171" s="18">
        <v>253.96409719884397</v>
      </c>
      <c r="LT171" s="18">
        <v>249.56654572248459</v>
      </c>
      <c r="LU171" s="18">
        <v>245.80092979252339</v>
      </c>
      <c r="LV171" s="18">
        <v>240.55346500217914</v>
      </c>
      <c r="LW171" s="18">
        <v>234.74505742460491</v>
      </c>
      <c r="LX171" s="18">
        <v>243.87812590688466</v>
      </c>
      <c r="LY171" s="18">
        <v>248.40066463530061</v>
      </c>
      <c r="LZ171" s="18">
        <v>248.55164923578499</v>
      </c>
      <c r="MA171" s="18">
        <v>254.05108832627533</v>
      </c>
      <c r="MB171" s="18">
        <v>263.22015313714746</v>
      </c>
      <c r="MC171" s="18">
        <v>272.10324711531399</v>
      </c>
      <c r="MD171" s="18">
        <v>275.74487569123511</v>
      </c>
      <c r="ME171" s="18">
        <v>271.0513544020057</v>
      </c>
      <c r="MF171" s="18">
        <v>263.12716262161729</v>
      </c>
      <c r="MG171" s="18">
        <v>251.62833543241024</v>
      </c>
      <c r="MH171" s="18">
        <v>251.26737224847079</v>
      </c>
      <c r="MI171" s="18">
        <v>249.85251655519008</v>
      </c>
      <c r="MJ171" s="18">
        <v>248.19868523597717</v>
      </c>
      <c r="MK171" s="18">
        <v>249.57754460066559</v>
      </c>
      <c r="ML171" s="18">
        <v>257.31775514602663</v>
      </c>
      <c r="MM171" s="18">
        <v>262.81019495040175</v>
      </c>
      <c r="MN171" s="18">
        <v>265.72989715844392</v>
      </c>
      <c r="MO171" s="18">
        <v>264.06106736898425</v>
      </c>
      <c r="MP171" s="18">
        <v>265.5559149035812</v>
      </c>
      <c r="MQ171" s="18">
        <v>263.08216721087695</v>
      </c>
      <c r="MR171" s="18">
        <v>265.48692194044588</v>
      </c>
      <c r="MS171" s="18">
        <v>269.46051665782926</v>
      </c>
      <c r="MT171" s="18">
        <v>267.27873918592928</v>
      </c>
      <c r="MU171" s="18">
        <v>266.85878201901915</v>
      </c>
      <c r="MV171" s="18">
        <v>274.00505314260721</v>
      </c>
      <c r="MW171" s="18">
        <v>284.69696263253689</v>
      </c>
      <c r="MX171" s="18">
        <v>285.35289573132991</v>
      </c>
      <c r="MY171" s="18">
        <v>275.54289629191163</v>
      </c>
      <c r="MZ171" s="18">
        <v>257.05078237563373</v>
      </c>
      <c r="NA171" s="18">
        <v>262.84819107502699</v>
      </c>
      <c r="NB171" s="18">
        <v>272.7581803160906</v>
      </c>
      <c r="NC171" s="18">
        <v>273.88006589055061</v>
      </c>
      <c r="ND171" s="18">
        <v>276.85276269346474</v>
      </c>
      <c r="NE171" s="18">
        <v>286.23980527192356</v>
      </c>
      <c r="NF171" s="18">
        <v>289.7544467997551</v>
      </c>
      <c r="NG171" s="18">
        <v>290.48637214779853</v>
      </c>
      <c r="NH171" s="18">
        <v>290.72834746778011</v>
      </c>
      <c r="NI171" s="18">
        <v>294.63794871211053</v>
      </c>
      <c r="NJ171" s="18">
        <v>292.92312361389395</v>
      </c>
      <c r="NK171" s="18">
        <v>287.58966759413482</v>
      </c>
      <c r="NL171" s="18">
        <v>279.63947846531869</v>
      </c>
      <c r="NM171" s="18">
        <v>279.09053445428611</v>
      </c>
      <c r="NN171" s="18">
        <v>287.53867279529572</v>
      </c>
      <c r="NO171" s="18">
        <v>280.92434741646048</v>
      </c>
      <c r="NP171" s="18">
        <v>296.83972414433958</v>
      </c>
      <c r="NQ171" s="18">
        <v>302.23517384111881</v>
      </c>
      <c r="NR171" s="18">
        <v>299.2814751005173</v>
      </c>
      <c r="NS171" s="18">
        <v>310.48933196693662</v>
      </c>
      <c r="NT171" s="18">
        <v>310.83929627269504</v>
      </c>
      <c r="NU171" s="18">
        <v>320.59630111724141</v>
      </c>
      <c r="NV171" s="18">
        <v>328.8884553676844</v>
      </c>
      <c r="NW171" s="18">
        <v>335.07882398754356</v>
      </c>
      <c r="NX171" s="18">
        <v>338.00452558368443</v>
      </c>
      <c r="NY171" s="18">
        <v>323.31002433389426</v>
      </c>
      <c r="NZ171" s="18">
        <v>312.88508761435742</v>
      </c>
      <c r="OA171" s="18">
        <v>312.03217460632328</v>
      </c>
      <c r="OB171" s="18">
        <v>310.39534155339004</v>
      </c>
      <c r="OC171" s="18">
        <v>307.46464046716687</v>
      </c>
      <c r="OD171" s="18">
        <v>306.84970318704842</v>
      </c>
      <c r="OE171" s="18">
        <v>306.67572093218564</v>
      </c>
      <c r="OF171" s="18">
        <v>303.79101515471933</v>
      </c>
      <c r="OG171" s="18">
        <v>301.46225267440082</v>
      </c>
      <c r="OH171" s="18">
        <v>297.97760808706283</v>
      </c>
      <c r="OI171" s="18">
        <v>294.07400623083112</v>
      </c>
      <c r="OJ171" s="18">
        <v>292.1432031610608</v>
      </c>
      <c r="OK171" s="18">
        <v>307.87559855192899</v>
      </c>
      <c r="OL171" s="18">
        <v>328.82346199661498</v>
      </c>
      <c r="OM171" s="18">
        <v>334.91484071284532</v>
      </c>
      <c r="ON171" s="18">
        <v>335.39679155677555</v>
      </c>
      <c r="OO171" s="18">
        <v>342.19509817063812</v>
      </c>
      <c r="OP171" s="18">
        <v>340.03331865906716</v>
      </c>
      <c r="OQ171" s="18">
        <v>328.66647800803185</v>
      </c>
      <c r="OR171" s="18">
        <v>300.06239545136691</v>
      </c>
      <c r="OS171" s="18">
        <v>301.76622167140249</v>
      </c>
      <c r="OT171" s="18">
        <v>290.02041967213154</v>
      </c>
      <c r="OU171" s="18">
        <v>278.4346013554931</v>
      </c>
      <c r="OV171" s="18">
        <v>271.70528770476579</v>
      </c>
      <c r="OW171" s="18">
        <v>268.78158590465785</v>
      </c>
      <c r="OX171" s="18">
        <v>273.1901362591982</v>
      </c>
      <c r="OY171" s="18">
        <v>274.87496441692116</v>
      </c>
      <c r="OZ171" s="18">
        <v>277.36671027392146</v>
      </c>
      <c r="PA171" s="18">
        <v>285.78885126650334</v>
      </c>
      <c r="PB171" s="18">
        <v>262.97817781716583</v>
      </c>
      <c r="PC171" s="18">
        <v>253.39815492153167</v>
      </c>
      <c r="PD171" s="18">
        <v>248.55764862388372</v>
      </c>
      <c r="PE171" s="18">
        <v>241.74934302985668</v>
      </c>
      <c r="PF171" s="18">
        <v>235.74095584899186</v>
      </c>
      <c r="PG171" s="18">
        <v>233.13222192406656</v>
      </c>
      <c r="PH171" s="18">
        <v>230.63747637301682</v>
      </c>
      <c r="PI171" s="18">
        <v>225.29202157706021</v>
      </c>
      <c r="PJ171" s="18">
        <v>224.64908715248109</v>
      </c>
      <c r="PK171" s="18">
        <v>226.71087686240674</v>
      </c>
      <c r="PL171" s="18">
        <v>223.72418148726226</v>
      </c>
      <c r="PM171" s="18">
        <v>224.85806583791972</v>
      </c>
      <c r="PN171" s="18">
        <v>233.02823253035544</v>
      </c>
      <c r="PO171" s="18">
        <v>243.60115415632725</v>
      </c>
      <c r="PP171" s="18">
        <v>247.99770573467015</v>
      </c>
      <c r="PQ171" s="18">
        <v>249.00860262930394</v>
      </c>
      <c r="PR171" s="18">
        <v>250.51044945001601</v>
      </c>
      <c r="PS171" s="18">
        <v>243.57415690988302</v>
      </c>
      <c r="PT171" s="18">
        <v>242.31928489923476</v>
      </c>
      <c r="PU171" s="18">
        <v>237.99572587609293</v>
      </c>
      <c r="PV171" s="18">
        <v>230.18552246958018</v>
      </c>
      <c r="PW171" s="18">
        <v>232.48228821337224</v>
      </c>
      <c r="PX171" s="18">
        <v>230.97844159662725</v>
      </c>
      <c r="PY171" s="18">
        <v>227.28981781393287</v>
      </c>
      <c r="PZ171" s="18">
        <v>227.32281444847584</v>
      </c>
      <c r="QA171" s="18">
        <v>223.97915548145772</v>
      </c>
      <c r="QB171" s="18">
        <v>223.37821677356959</v>
      </c>
      <c r="QC171" s="18">
        <v>222.34132253050805</v>
      </c>
      <c r="QD171" s="18">
        <v>211.66641130685804</v>
      </c>
      <c r="QE171" s="18">
        <v>213.02627260923387</v>
      </c>
      <c r="QF171" s="18">
        <v>213.43723069399596</v>
      </c>
      <c r="QG171" s="18">
        <v>204.57413467615842</v>
      </c>
      <c r="QH171" s="18">
        <v>201.39345908582209</v>
      </c>
      <c r="QI171" s="18">
        <v>200.6985299643874</v>
      </c>
      <c r="QJ171" s="18">
        <v>205.27506318569183</v>
      </c>
      <c r="QK171" s="18">
        <v>205.39905053973197</v>
      </c>
      <c r="QL171" s="18">
        <v>208.29875478744506</v>
      </c>
      <c r="QM171" s="18">
        <v>204.22617016643287</v>
      </c>
      <c r="QN171" s="18">
        <v>204.66112580358981</v>
      </c>
      <c r="QO171" s="18">
        <v>204.32516007006168</v>
      </c>
      <c r="QP171" s="18">
        <v>204.33315925419333</v>
      </c>
      <c r="QQ171" s="18">
        <v>202.58933711349965</v>
      </c>
      <c r="QR171" s="18">
        <v>204.51914028525351</v>
      </c>
      <c r="QS171" s="18">
        <v>205.81700791060925</v>
      </c>
      <c r="QT171" s="18">
        <v>209.1536675915122</v>
      </c>
      <c r="QU171" s="18">
        <v>211.02547667831183</v>
      </c>
      <c r="QV171" s="18">
        <v>213.07326781600713</v>
      </c>
      <c r="QW171" s="18">
        <v>216.30193851113322</v>
      </c>
      <c r="QX171" s="18">
        <v>218.01676360934971</v>
      </c>
      <c r="QY171" s="18">
        <v>215.26904386013746</v>
      </c>
      <c r="QZ171" s="18">
        <v>219.93256820887328</v>
      </c>
      <c r="RA171" s="18">
        <v>224.26612621217964</v>
      </c>
      <c r="RB171" s="18">
        <v>227.19482750236986</v>
      </c>
      <c r="RC171" s="18">
        <v>226.83086462438109</v>
      </c>
      <c r="RD171" s="18">
        <v>227.90375519603489</v>
      </c>
      <c r="RE171" s="18">
        <v>224.99205217212437</v>
      </c>
      <c r="RF171" s="18">
        <v>220.57950222551824</v>
      </c>
      <c r="RG171" s="18">
        <v>218.48771557509897</v>
      </c>
      <c r="RH171" s="18">
        <v>212.11736531227828</v>
      </c>
      <c r="RI171" s="18">
        <v>212.02537469476462</v>
      </c>
      <c r="RJ171" s="18">
        <v>213.40523395746945</v>
      </c>
      <c r="RK171" s="18">
        <v>212.81629402577877</v>
      </c>
      <c r="RL171" s="18">
        <v>212.97427791237831</v>
      </c>
      <c r="RM171" s="18">
        <v>212.2733494028449</v>
      </c>
      <c r="RN171" s="18">
        <v>214.43712871044875</v>
      </c>
      <c r="RO171" s="18">
        <v>221.76538127303124</v>
      </c>
      <c r="RP171" s="18">
        <v>220.98846051424741</v>
      </c>
      <c r="RQ171" s="18">
        <v>221.27543124496938</v>
      </c>
      <c r="RR171" s="18">
        <v>218.51371292352675</v>
      </c>
      <c r="RS171" s="18">
        <v>213.30124456375839</v>
      </c>
      <c r="RT171" s="18">
        <v>214.16515644997361</v>
      </c>
      <c r="RU171" s="18">
        <v>209.22566024869681</v>
      </c>
      <c r="RV171" s="18">
        <v>199.74862684875728</v>
      </c>
      <c r="RW171" s="18">
        <v>197.39986640810966</v>
      </c>
      <c r="RX171" s="18">
        <v>195.46406384825707</v>
      </c>
      <c r="RY171" s="18">
        <v>196.14099480539559</v>
      </c>
      <c r="RZ171" s="18">
        <v>195.96201306045054</v>
      </c>
      <c r="SA171" s="18">
        <v>190.49457070648671</v>
      </c>
      <c r="SB171" s="18">
        <v>183.77825572997332</v>
      </c>
      <c r="SC171" s="18">
        <v>184.16921585440633</v>
      </c>
      <c r="SD171" s="18">
        <v>184.30120239257812</v>
      </c>
      <c r="SE171" s="18">
        <v>185.79804972320795</v>
      </c>
      <c r="SF171" s="18">
        <v>185.07612335532903</v>
      </c>
      <c r="SG171" s="18">
        <v>189.2556970641017</v>
      </c>
      <c r="SH171" s="18">
        <v>188.66175764232875</v>
      </c>
      <c r="SI171" s="18">
        <v>189.64365749448538</v>
      </c>
      <c r="SJ171" s="18">
        <v>192.26039060354233</v>
      </c>
      <c r="SK171" s="18">
        <v>192.92032329440116</v>
      </c>
      <c r="SL171" s="18">
        <v>190.92352695554496</v>
      </c>
      <c r="SM171" s="18">
        <v>190.80753878563641</v>
      </c>
      <c r="SN171" s="18">
        <v>189.72764892786742</v>
      </c>
      <c r="SO171" s="18">
        <v>192.30838570833205</v>
      </c>
      <c r="SP171" s="5">
        <v>193.42027230262755</v>
      </c>
      <c r="SQ171" s="5">
        <v>194.64714716881514</v>
      </c>
      <c r="SR171" s="5">
        <v>185.87104227840899</v>
      </c>
      <c r="SS171" s="5">
        <v>187.25490113317966</v>
      </c>
    </row>
    <row r="172" spans="1:516" x14ac:dyDescent="0.25">
      <c r="A172" s="5" t="s">
        <v>141</v>
      </c>
      <c r="B172" s="5" t="str">
        <f ca="1">_xlfn.XLOOKUP(A172,bonds[worksheet get],bonds[unique lookup],"-")</f>
        <v>-</v>
      </c>
      <c r="C172" s="5" t="str">
        <f ca="1">_xlfn.XLOOKUP(A172,bonds[worksheet get],bonds[ID_ISIN],"-")</f>
        <v>-</v>
      </c>
      <c r="D172" s="18" t="e">
        <f ca="1">_xll.BDH(A172,"blp_i_sprd_mid","-2AY",,"Dates=H","Fill=C","Sort=R","Dir=H","factor="&amp;_xlfn.XLOOKUP(A172,bonds[worksheet get],bonds[yas/blp factor]),"cols=510;rows=1")</f>
        <v>#N/A</v>
      </c>
      <c r="E172" s="18">
        <v>547.45689360511301</v>
      </c>
      <c r="F172" s="18">
        <v>555.28653002476688</v>
      </c>
      <c r="G172" s="18">
        <v>555.43944480293987</v>
      </c>
      <c r="H172" s="18">
        <v>555.78525207906966</v>
      </c>
      <c r="I172" s="18">
        <v>559.34926579779381</v>
      </c>
      <c r="J172" s="18">
        <v>558.25487571871281</v>
      </c>
      <c r="K172" s="18">
        <v>553.28064793461567</v>
      </c>
      <c r="L172" s="18">
        <v>552.56304786449664</v>
      </c>
      <c r="M172" s="18">
        <v>540.55673917043202</v>
      </c>
      <c r="N172" s="18">
        <v>539.9400828427672</v>
      </c>
      <c r="O172" s="18">
        <v>547.15606126374007</v>
      </c>
      <c r="P172" s="18">
        <v>525.52911430370807</v>
      </c>
      <c r="Q172" s="18">
        <v>527.38607938766472</v>
      </c>
      <c r="R172" s="18">
        <v>501.86030530571935</v>
      </c>
      <c r="S172" s="18">
        <v>486.48687316286561</v>
      </c>
      <c r="T172" s="18">
        <v>537.03670094347001</v>
      </c>
      <c r="U172" s="18">
        <v>526.49257735049719</v>
      </c>
      <c r="V172" s="18">
        <v>576.16389473885295</v>
      </c>
      <c r="W172" s="18">
        <v>538.38494954317798</v>
      </c>
      <c r="X172" s="18">
        <v>474.82137452995778</v>
      </c>
      <c r="Y172" s="18">
        <v>420.97038653820749</v>
      </c>
      <c r="Z172" s="18">
        <v>441.13015118217464</v>
      </c>
      <c r="AA172" s="18">
        <v>485.06266689556838</v>
      </c>
      <c r="AB172" s="18">
        <v>499.43765548682211</v>
      </c>
      <c r="AC172" s="18">
        <v>557.02056362038854</v>
      </c>
      <c r="AD172" s="18">
        <v>597.9497531350255</v>
      </c>
      <c r="AE172" s="18">
        <v>587.02784009009599</v>
      </c>
      <c r="AF172" s="18">
        <v>561.00934061181545</v>
      </c>
      <c r="AG172" s="18">
        <v>541.55018550705904</v>
      </c>
      <c r="AH172" s="18">
        <v>610.37482844382532</v>
      </c>
      <c r="AI172" s="18">
        <v>663.67612278854847</v>
      </c>
      <c r="AJ172" s="18">
        <v>663.71110329335932</v>
      </c>
      <c r="AK172" s="18">
        <v>666.23369741171598</v>
      </c>
      <c r="AL172" s="18">
        <v>681.83300367134802</v>
      </c>
      <c r="AM172" s="18">
        <v>711.08170290815826</v>
      </c>
      <c r="AN172" s="18">
        <v>747.90318171501167</v>
      </c>
      <c r="AO172" s="18">
        <v>759.71160069614643</v>
      </c>
      <c r="AP172" s="18">
        <v>784.99650901639461</v>
      </c>
      <c r="AQ172" s="18">
        <v>741.39480893421171</v>
      </c>
      <c r="AR172" s="18">
        <v>720.16763917201752</v>
      </c>
      <c r="AS172" s="18">
        <v>710.2561629946232</v>
      </c>
      <c r="AT172" s="18">
        <v>701.84285186612613</v>
      </c>
      <c r="AU172" s="18">
        <v>707.47271425467727</v>
      </c>
      <c r="AV172" s="18">
        <v>700.68249854940177</v>
      </c>
      <c r="AW172" s="18">
        <v>715.7381078199744</v>
      </c>
      <c r="AX172" s="18">
        <v>725.66757397127151</v>
      </c>
      <c r="AY172" s="18">
        <v>672.17238768559696</v>
      </c>
      <c r="AZ172" s="18">
        <v>624.34604206526274</v>
      </c>
      <c r="BA172" s="18">
        <v>589.99118856906898</v>
      </c>
      <c r="BB172" s="18">
        <v>578.82341254746905</v>
      </c>
      <c r="BC172" s="18">
        <v>595.96785767674442</v>
      </c>
      <c r="BD172" s="18">
        <v>607.79126830279824</v>
      </c>
      <c r="BE172" s="18">
        <v>669.03613556855919</v>
      </c>
      <c r="BF172" s="18">
        <v>716.26481427812575</v>
      </c>
      <c r="BG172" s="18">
        <v>637.78255368459224</v>
      </c>
      <c r="BH172" s="18">
        <v>622.94982020181419</v>
      </c>
      <c r="BI172" s="18">
        <v>609.94906572812795</v>
      </c>
      <c r="BJ172" s="18">
        <v>560.61456062895058</v>
      </c>
      <c r="BK172" s="18">
        <v>550.56915909028055</v>
      </c>
      <c r="BL172" s="18">
        <v>592.29390522861479</v>
      </c>
      <c r="BM172" s="18">
        <v>653.2289451660514</v>
      </c>
      <c r="BN172" s="18">
        <v>756.89317145138989</v>
      </c>
      <c r="BO172" s="18">
        <v>789.09422529423239</v>
      </c>
      <c r="BP172" s="18">
        <v>786.85447354334599</v>
      </c>
      <c r="BQ172" s="18">
        <v>701.08727296221252</v>
      </c>
      <c r="BR172" s="18">
        <v>649.96376490271098</v>
      </c>
      <c r="BS172" s="18">
        <v>640.08227201515433</v>
      </c>
      <c r="BT172" s="18">
        <v>627.98701289457085</v>
      </c>
      <c r="BU172" s="18">
        <v>623.19068596351144</v>
      </c>
      <c r="BV172" s="18">
        <v>631.80688401991131</v>
      </c>
      <c r="BW172" s="18">
        <v>637.63963333636525</v>
      </c>
      <c r="BX172" s="18">
        <v>748.39590711134667</v>
      </c>
      <c r="BY172" s="18">
        <v>755.38101420056819</v>
      </c>
      <c r="BZ172" s="18">
        <v>619.61767725783579</v>
      </c>
      <c r="CA172" s="18">
        <v>647.68303598904606</v>
      </c>
      <c r="CB172" s="18">
        <v>645.87104583984615</v>
      </c>
      <c r="CC172" s="18">
        <v>554.22112379252906</v>
      </c>
      <c r="CD172" s="18">
        <v>471.32832126384972</v>
      </c>
      <c r="CE172" s="18">
        <v>385.80898254537584</v>
      </c>
      <c r="CF172" s="18">
        <v>380.2370878505111</v>
      </c>
      <c r="CG172" s="18">
        <v>316.04686207967995</v>
      </c>
      <c r="CH172" s="18">
        <v>312.4268795532584</v>
      </c>
      <c r="CI172" s="18">
        <v>342.71599894744156</v>
      </c>
      <c r="CJ172" s="18">
        <v>265.3071401301026</v>
      </c>
      <c r="CK172" s="18">
        <v>233.89464680999518</v>
      </c>
      <c r="CL172" s="18">
        <v>213.20717626488209</v>
      </c>
      <c r="CM172" s="18">
        <v>213.5200019221902</v>
      </c>
      <c r="CN172" s="18">
        <v>242.5228381823301</v>
      </c>
      <c r="CO172" s="18">
        <v>245.15637047308684</v>
      </c>
      <c r="CP172" s="18">
        <v>227.09043890279534</v>
      </c>
      <c r="CQ172" s="18">
        <v>197.50992459177971</v>
      </c>
      <c r="CR172" s="18">
        <v>189.31249315011502</v>
      </c>
      <c r="CS172" s="18">
        <v>178.67242302966116</v>
      </c>
      <c r="CT172" s="18">
        <v>160.83336501914263</v>
      </c>
      <c r="CU172" s="18">
        <v>164.72019882512095</v>
      </c>
      <c r="CV172" s="18">
        <v>165.61669919127226</v>
      </c>
      <c r="CW172" s="18">
        <v>168.69298472863437</v>
      </c>
      <c r="CX172" s="18">
        <v>168.30919861871004</v>
      </c>
      <c r="CY172" s="18">
        <v>169.67043997734783</v>
      </c>
      <c r="CZ172" s="18">
        <v>171.11263621854781</v>
      </c>
      <c r="DA172" s="18">
        <v>170.53895593965052</v>
      </c>
      <c r="DB172" s="18">
        <v>171.9091922852397</v>
      </c>
      <c r="DC172" s="18">
        <v>173.93006602030991</v>
      </c>
      <c r="DD172" s="18">
        <v>171.42945964783431</v>
      </c>
      <c r="DE172" s="18">
        <v>168.83590507686139</v>
      </c>
      <c r="DF172" s="18">
        <v>171.13262507843973</v>
      </c>
      <c r="DG172" s="18">
        <v>180.46242543298004</v>
      </c>
      <c r="DH172" s="18">
        <v>192.08694690310955</v>
      </c>
      <c r="DI172" s="18">
        <v>192.68961102885007</v>
      </c>
      <c r="DJ172" s="18">
        <v>191.18345043599604</v>
      </c>
      <c r="DK172" s="18">
        <v>187.22465673440695</v>
      </c>
      <c r="DL172" s="18">
        <v>188.96868475997448</v>
      </c>
      <c r="DM172" s="18">
        <v>194.77245022958516</v>
      </c>
      <c r="DN172" s="18">
        <v>180.11162094187736</v>
      </c>
      <c r="DO172" s="18">
        <v>175.97392694425582</v>
      </c>
      <c r="DP172" s="18">
        <v>169.81236088258029</v>
      </c>
      <c r="DQ172" s="18">
        <v>169.18670956796407</v>
      </c>
      <c r="DR172" s="18">
        <v>166.22735886096953</v>
      </c>
      <c r="DS172" s="18">
        <v>168.47710504180193</v>
      </c>
      <c r="DT172" s="18">
        <v>176.11884617847207</v>
      </c>
      <c r="DU172" s="18">
        <v>182.4463197772503</v>
      </c>
      <c r="DV172" s="18">
        <v>185.26674790799618</v>
      </c>
      <c r="DW172" s="18">
        <v>185.39867438328267</v>
      </c>
      <c r="DX172" s="18">
        <v>187.62043616026639</v>
      </c>
      <c r="DY172" s="18">
        <v>187.81232921522857</v>
      </c>
      <c r="DZ172" s="18">
        <v>192.41476420533655</v>
      </c>
      <c r="EA172" s="18">
        <v>192.14691348278521</v>
      </c>
      <c r="EB172" s="18">
        <v>189.66829485619067</v>
      </c>
      <c r="EC172" s="18">
        <v>187.87229579490423</v>
      </c>
      <c r="ED172" s="18">
        <v>183.14293154448271</v>
      </c>
      <c r="EE172" s="18">
        <v>181.17202995914221</v>
      </c>
      <c r="EF172" s="18">
        <v>179.93771786081791</v>
      </c>
      <c r="EG172" s="18">
        <v>183.70261962145568</v>
      </c>
      <c r="EH172" s="18">
        <v>183.55170372927188</v>
      </c>
      <c r="EI172" s="18">
        <v>183.88751657545566</v>
      </c>
      <c r="EJ172" s="18">
        <v>184.77202362567186</v>
      </c>
      <c r="EK172" s="18">
        <v>185.29573175483941</v>
      </c>
      <c r="EL172" s="18">
        <v>186.57301990193127</v>
      </c>
      <c r="EM172" s="18">
        <v>189.32148813706635</v>
      </c>
      <c r="EN172" s="18">
        <v>189.77123748463393</v>
      </c>
      <c r="EO172" s="18">
        <v>190.72470610147712</v>
      </c>
      <c r="EP172" s="18">
        <v>195.31414833265544</v>
      </c>
      <c r="EQ172" s="18">
        <v>198.64029461866619</v>
      </c>
      <c r="ER172" s="18">
        <v>196.95623317277432</v>
      </c>
      <c r="ES172" s="18">
        <v>198.51236591535806</v>
      </c>
      <c r="ET172" s="18">
        <v>201.86549716222288</v>
      </c>
      <c r="EU172" s="18">
        <v>204.41507624143361</v>
      </c>
      <c r="EV172" s="18">
        <v>209.99296759426596</v>
      </c>
      <c r="EW172" s="18">
        <v>212.5075661686659</v>
      </c>
      <c r="EX172" s="18">
        <v>205.36754541528225</v>
      </c>
      <c r="EY172" s="18">
        <v>210.33377765542269</v>
      </c>
      <c r="EZ172" s="18">
        <v>211.09535321730374</v>
      </c>
      <c r="FA172" s="18">
        <v>211.18830141580105</v>
      </c>
      <c r="FB172" s="18">
        <v>211.36520282584428</v>
      </c>
      <c r="FC172" s="18">
        <v>215.61383499586583</v>
      </c>
      <c r="FD172" s="18">
        <v>227.05345951199533</v>
      </c>
      <c r="FE172" s="18">
        <v>226.75362661361694</v>
      </c>
      <c r="FF172" s="18">
        <v>227.48521888566017</v>
      </c>
      <c r="FG172" s="18">
        <v>219.92343318855762</v>
      </c>
      <c r="FH172" s="18">
        <v>234.9220742084384</v>
      </c>
      <c r="FI172" s="18">
        <v>214.72133240169288</v>
      </c>
      <c r="FJ172" s="18">
        <v>212.94632164329289</v>
      </c>
      <c r="FK172" s="18">
        <v>209.49424553996323</v>
      </c>
      <c r="FL172" s="18">
        <v>203.4196310188174</v>
      </c>
      <c r="FM172" s="18">
        <v>201.5836542377472</v>
      </c>
      <c r="FN172" s="18">
        <v>198.83518600261212</v>
      </c>
      <c r="FO172" s="18">
        <v>190.96557186317443</v>
      </c>
      <c r="FP172" s="18">
        <v>190.98056350809335</v>
      </c>
      <c r="FQ172" s="18">
        <v>187.57546122550966</v>
      </c>
      <c r="FR172" s="18">
        <v>192.56568009752036</v>
      </c>
      <c r="FS172" s="18">
        <v>197.22708222430944</v>
      </c>
      <c r="FT172" s="18">
        <v>198.00264998811483</v>
      </c>
      <c r="FU172" s="18">
        <v>193.96190196096896</v>
      </c>
      <c r="FV172" s="18">
        <v>192.9274784615636</v>
      </c>
      <c r="FW172" s="18">
        <v>190.5298147175312</v>
      </c>
      <c r="FX172" s="18">
        <v>192.78655699932577</v>
      </c>
      <c r="FY172" s="18">
        <v>195.48605252772569</v>
      </c>
      <c r="FZ172" s="18">
        <v>196.37955456489325</v>
      </c>
      <c r="GA172" s="18">
        <v>193.41820497190955</v>
      </c>
      <c r="GB172" s="18">
        <v>192.49771797388792</v>
      </c>
      <c r="GC172" s="18">
        <v>195.55701298034191</v>
      </c>
      <c r="GD172" s="18">
        <v>197.14512789875269</v>
      </c>
      <c r="GE172" s="18">
        <v>196.70037576615812</v>
      </c>
      <c r="GF172" s="18">
        <v>200.46627696979047</v>
      </c>
      <c r="GG172" s="18">
        <v>202.7420086684823</v>
      </c>
      <c r="GH172" s="18">
        <v>201.36877399390934</v>
      </c>
      <c r="GI172" s="18">
        <v>207.05360574716332</v>
      </c>
      <c r="GJ172" s="18">
        <v>210.16986900430919</v>
      </c>
      <c r="GK172" s="18">
        <v>212.61650545507672</v>
      </c>
      <c r="GL172" s="18">
        <v>207.06360017710924</v>
      </c>
      <c r="GM172" s="18">
        <v>209.22139760243891</v>
      </c>
      <c r="GN172" s="18">
        <v>218.92798796594144</v>
      </c>
      <c r="GO172" s="18">
        <v>218.30933275228739</v>
      </c>
      <c r="GP172" s="18">
        <v>214.45048335015773</v>
      </c>
      <c r="GQ172" s="18">
        <v>216.93509863471985</v>
      </c>
      <c r="GR172" s="18">
        <v>217.77862852215767</v>
      </c>
      <c r="GS172" s="18">
        <v>218.48123694735767</v>
      </c>
      <c r="GT172" s="18">
        <v>218.92399019396305</v>
      </c>
      <c r="GU172" s="18">
        <v>208.39285935992001</v>
      </c>
      <c r="GV172" s="18">
        <v>207.23550437217952</v>
      </c>
      <c r="GW172" s="18">
        <v>202.40019916433096</v>
      </c>
      <c r="GX172" s="18">
        <v>207.79919022113083</v>
      </c>
      <c r="GY172" s="18">
        <v>205.9432245801687</v>
      </c>
      <c r="GZ172" s="18">
        <v>197.20509447842835</v>
      </c>
      <c r="HA172" s="18">
        <v>188.85474825859072</v>
      </c>
      <c r="HB172" s="18">
        <v>182.13349411994221</v>
      </c>
      <c r="HC172" s="18">
        <v>186.62299205166102</v>
      </c>
      <c r="HD172" s="18">
        <v>212.6125076830983</v>
      </c>
      <c r="HE172" s="18">
        <v>209.72911464369298</v>
      </c>
      <c r="HF172" s="18">
        <v>199.86661117303373</v>
      </c>
      <c r="HG172" s="18">
        <v>198.02663661998511</v>
      </c>
      <c r="HH172" s="18">
        <v>191.15746491813661</v>
      </c>
      <c r="HI172" s="18">
        <v>203.95533246392012</v>
      </c>
      <c r="HJ172" s="18">
        <v>207.81118353706597</v>
      </c>
      <c r="HK172" s="18">
        <v>204.98375930535795</v>
      </c>
      <c r="HL172" s="18">
        <v>203.63551070564984</v>
      </c>
      <c r="HM172" s="18">
        <v>209.78608289438486</v>
      </c>
      <c r="HN172" s="18">
        <v>211.15432035398482</v>
      </c>
      <c r="HO172" s="18">
        <v>209.12944884693624</v>
      </c>
      <c r="HP172" s="18">
        <v>206.58686586868762</v>
      </c>
      <c r="HQ172" s="18">
        <v>205.66637887066602</v>
      </c>
      <c r="HR172" s="18">
        <v>208.2489395686984</v>
      </c>
      <c r="HS172" s="18">
        <v>216.63226740735769</v>
      </c>
      <c r="HT172" s="18">
        <v>227.56717321121693</v>
      </c>
      <c r="HU172" s="18">
        <v>231.61891511130332</v>
      </c>
      <c r="HV172" s="18">
        <v>239.78036660516261</v>
      </c>
      <c r="HW172" s="18">
        <v>241.919174613595</v>
      </c>
      <c r="HX172" s="18">
        <v>231.16816632074116</v>
      </c>
      <c r="HY172" s="18">
        <v>224.16606870061159</v>
      </c>
      <c r="HZ172" s="18">
        <v>218.76008154284955</v>
      </c>
      <c r="IA172" s="18">
        <v>219.21982532036307</v>
      </c>
      <c r="IB172" s="18">
        <v>217.69067753863337</v>
      </c>
      <c r="IC172" s="18">
        <v>225.92708725708724</v>
      </c>
      <c r="ID172" s="18">
        <v>226.59771350646017</v>
      </c>
      <c r="IE172" s="18">
        <v>226.04702041643858</v>
      </c>
      <c r="IF172" s="18">
        <v>210.16986900430919</v>
      </c>
      <c r="IG172" s="18">
        <v>202.61507940816881</v>
      </c>
      <c r="IH172" s="18">
        <v>200.95400515115261</v>
      </c>
      <c r="II172" s="18">
        <v>198.43041158980131</v>
      </c>
      <c r="IJ172" s="18">
        <v>187.55847069460154</v>
      </c>
      <c r="IK172" s="18">
        <v>184.80900301647188</v>
      </c>
      <c r="IL172" s="18">
        <v>182.50428747093676</v>
      </c>
      <c r="IM172" s="18">
        <v>193.50615595543385</v>
      </c>
      <c r="IN172" s="18">
        <v>201.82052222746609</v>
      </c>
      <c r="IO172" s="18">
        <v>214.72533017367124</v>
      </c>
      <c r="IP172" s="18">
        <v>214.93421375954151</v>
      </c>
      <c r="IQ172" s="18">
        <v>215.71178040933609</v>
      </c>
      <c r="IR172" s="18">
        <v>209.78508345139025</v>
      </c>
      <c r="IS172" s="18">
        <v>204.80585845232008</v>
      </c>
      <c r="IT172" s="18">
        <v>205.51346409249305</v>
      </c>
      <c r="IU172" s="18">
        <v>206.50691042912007</v>
      </c>
      <c r="IV172" s="18">
        <v>207.48636456382275</v>
      </c>
      <c r="IW172" s="18">
        <v>217.00805797332524</v>
      </c>
      <c r="IX172" s="18">
        <v>218.77807151675225</v>
      </c>
      <c r="IY172" s="18">
        <v>215.27602326369285</v>
      </c>
      <c r="IZ172" s="18">
        <v>207.88814064764975</v>
      </c>
      <c r="JA172" s="18">
        <v>212.36864359241724</v>
      </c>
      <c r="JB172" s="18">
        <v>219.8524727359414</v>
      </c>
      <c r="JC172" s="18">
        <v>226.94252133959532</v>
      </c>
      <c r="JD172" s="18">
        <v>232.05767058593037</v>
      </c>
      <c r="JE172" s="18">
        <v>243.69818314397335</v>
      </c>
      <c r="JF172" s="18">
        <v>251.86663073879481</v>
      </c>
      <c r="JG172" s="18">
        <v>251.50583181774616</v>
      </c>
      <c r="JH172" s="18">
        <v>248.86830175501109</v>
      </c>
      <c r="JI172" s="18">
        <v>245.34326631307601</v>
      </c>
      <c r="JJ172" s="18">
        <v>244.71361722648143</v>
      </c>
      <c r="JK172" s="18">
        <v>244.49973642563819</v>
      </c>
      <c r="JL172" s="18">
        <v>243.68718927103282</v>
      </c>
      <c r="JM172" s="18">
        <v>255.40066116768122</v>
      </c>
      <c r="JN172" s="18">
        <v>270.54422142177822</v>
      </c>
      <c r="JO172" s="18">
        <v>273.95032314735653</v>
      </c>
      <c r="JP172" s="18">
        <v>274.4850251494646</v>
      </c>
      <c r="JQ172" s="18">
        <v>274.50401456636189</v>
      </c>
      <c r="JR172" s="18">
        <v>266.94522719824312</v>
      </c>
      <c r="JS172" s="18">
        <v>273.00385063147547</v>
      </c>
      <c r="JT172" s="18">
        <v>281.32121523249151</v>
      </c>
      <c r="JU172" s="18">
        <v>282.35763761788604</v>
      </c>
      <c r="JV172" s="18">
        <v>286.56429318213463</v>
      </c>
      <c r="JW172" s="18">
        <v>297.25233656632901</v>
      </c>
      <c r="JX172" s="18">
        <v>300.88331296569106</v>
      </c>
      <c r="JY172" s="18">
        <v>296.1629437022209</v>
      </c>
      <c r="JZ172" s="18">
        <v>290.52508576971292</v>
      </c>
      <c r="KA172" s="18">
        <v>291.96128535294537</v>
      </c>
      <c r="KB172" s="18">
        <v>286.08955775970225</v>
      </c>
      <c r="KC172" s="18">
        <v>283.99472524303201</v>
      </c>
      <c r="KD172" s="18">
        <v>283.51799093461034</v>
      </c>
      <c r="KE172" s="18">
        <v>284.35152639210224</v>
      </c>
      <c r="KF172" s="18">
        <v>273.07780941307544</v>
      </c>
      <c r="KG172" s="18">
        <v>268.52134880071878</v>
      </c>
      <c r="KH172" s="18">
        <v>266.58742660617827</v>
      </c>
      <c r="KI172" s="18">
        <v>266.40652742415665</v>
      </c>
      <c r="KJ172" s="18">
        <v>267.80974538856748</v>
      </c>
      <c r="KK172" s="18">
        <v>273.8763643657565</v>
      </c>
      <c r="KL172" s="18">
        <v>273.40762560129167</v>
      </c>
      <c r="KM172" s="18">
        <v>275.2366062813997</v>
      </c>
      <c r="KN172" s="18">
        <v>268.56832262146474</v>
      </c>
      <c r="KO172" s="18">
        <v>270.43428269237279</v>
      </c>
      <c r="KP172" s="18">
        <v>267.60386013168096</v>
      </c>
      <c r="KQ172" s="18">
        <v>250.12160327023267</v>
      </c>
      <c r="KR172" s="18">
        <v>233.95761171865462</v>
      </c>
      <c r="KS172" s="18">
        <v>233.89264792400598</v>
      </c>
      <c r="KT172" s="18">
        <v>234.2034746953249</v>
      </c>
      <c r="KU172" s="18">
        <v>238.59802554255722</v>
      </c>
      <c r="KV172" s="18">
        <v>241.51939741575717</v>
      </c>
      <c r="KW172" s="18">
        <v>245.94692988181114</v>
      </c>
      <c r="KX172" s="18">
        <v>246.10384243196251</v>
      </c>
      <c r="KY172" s="18">
        <v>244.9584807601571</v>
      </c>
      <c r="KZ172" s="18">
        <v>244.55270690435171</v>
      </c>
      <c r="LA172" s="18">
        <v>246.03388142234087</v>
      </c>
      <c r="LB172" s="18">
        <v>240.06520785862207</v>
      </c>
      <c r="LC172" s="18">
        <v>239.79235992109776</v>
      </c>
      <c r="LD172" s="18">
        <v>240.63788869452475</v>
      </c>
      <c r="LE172" s="18">
        <v>242.79368723386526</v>
      </c>
      <c r="LF172" s="18">
        <v>252.03753549087048</v>
      </c>
      <c r="LG172" s="18">
        <v>258.57689100450278</v>
      </c>
      <c r="LH172" s="18">
        <v>260.77866392159461</v>
      </c>
      <c r="LI172" s="18">
        <v>264.08382190471889</v>
      </c>
      <c r="LJ172" s="18">
        <v>262.65661730843783</v>
      </c>
      <c r="LK172" s="18">
        <v>263.59209595137833</v>
      </c>
      <c r="LL172" s="18">
        <v>263.01741622948646</v>
      </c>
      <c r="LM172" s="18">
        <v>267.22707012271877</v>
      </c>
      <c r="LN172" s="18">
        <v>267.42695872163773</v>
      </c>
      <c r="LO172" s="18">
        <v>278.24792802411321</v>
      </c>
      <c r="LP172" s="18">
        <v>285.17306853365898</v>
      </c>
      <c r="LQ172" s="18">
        <v>290.22925064331292</v>
      </c>
      <c r="LR172" s="18">
        <v>287.94952117264273</v>
      </c>
      <c r="LS172" s="18">
        <v>293.19459800827502</v>
      </c>
      <c r="LT172" s="18">
        <v>290.441132558167</v>
      </c>
      <c r="LU172" s="18">
        <v>286.97706313890217</v>
      </c>
      <c r="LV172" s="18">
        <v>281.23126536297798</v>
      </c>
      <c r="LW172" s="18">
        <v>277.43937864148614</v>
      </c>
      <c r="LX172" s="18">
        <v>282.70844210898872</v>
      </c>
      <c r="LY172" s="18">
        <v>285.26101951718334</v>
      </c>
      <c r="LZ172" s="18">
        <v>284.74830526095627</v>
      </c>
      <c r="MA172" s="18">
        <v>289.09388340145347</v>
      </c>
      <c r="MB172" s="18">
        <v>295.30542161285882</v>
      </c>
      <c r="MC172" s="18">
        <v>302.10563174808027</v>
      </c>
      <c r="MD172" s="18">
        <v>303.69974332445861</v>
      </c>
      <c r="ME172" s="18">
        <v>299.05533172857758</v>
      </c>
      <c r="MF172" s="18">
        <v>289.97739100867511</v>
      </c>
      <c r="MG172" s="18">
        <v>282.04681084656715</v>
      </c>
      <c r="MH172" s="18">
        <v>281.81793840080502</v>
      </c>
      <c r="MI172" s="18">
        <v>280.54864579766985</v>
      </c>
      <c r="MJ172" s="18">
        <v>278.23693415117265</v>
      </c>
      <c r="MK172" s="18">
        <v>279.86502678936722</v>
      </c>
      <c r="ML172" s="18">
        <v>286.95007817804816</v>
      </c>
      <c r="MM172" s="18">
        <v>291.49654436045887</v>
      </c>
      <c r="MN172" s="18">
        <v>295.50930798375606</v>
      </c>
      <c r="MO172" s="18">
        <v>292.84879073214529</v>
      </c>
      <c r="MP172" s="18">
        <v>294.65378478038309</v>
      </c>
      <c r="MQ172" s="18">
        <v>292.61292218542098</v>
      </c>
      <c r="MR172" s="18">
        <v>293.11364312571288</v>
      </c>
      <c r="MS172" s="18">
        <v>296.19192754906419</v>
      </c>
      <c r="MT172" s="18">
        <v>293.90620142042638</v>
      </c>
      <c r="MU172" s="18">
        <v>293.80425823497774</v>
      </c>
      <c r="MV172" s="18">
        <v>298.30874781161549</v>
      </c>
      <c r="MW172" s="18">
        <v>309.52449709695577</v>
      </c>
      <c r="MX172" s="18">
        <v>310.72682701945303</v>
      </c>
      <c r="MY172" s="18">
        <v>300.85432911884783</v>
      </c>
      <c r="MZ172" s="18">
        <v>289.14785332316166</v>
      </c>
      <c r="NA172" s="18">
        <v>294.09009893143178</v>
      </c>
      <c r="NB172" s="18">
        <v>303.48786140960453</v>
      </c>
      <c r="NC172" s="18">
        <v>306.2803051365018</v>
      </c>
      <c r="ND172" s="18">
        <v>311.2035613278747</v>
      </c>
      <c r="NE172" s="18">
        <v>317.81687562310697</v>
      </c>
      <c r="NF172" s="18">
        <v>320.3264769825339</v>
      </c>
      <c r="NG172" s="18">
        <v>320.37045247429609</v>
      </c>
      <c r="NH172" s="18">
        <v>320.6522953987718</v>
      </c>
      <c r="NI172" s="18">
        <v>322.88904882067442</v>
      </c>
      <c r="NJ172" s="18">
        <v>320.75523802721506</v>
      </c>
      <c r="NK172" s="18">
        <v>316.09083757144214</v>
      </c>
      <c r="NL172" s="18">
        <v>310.81977521795034</v>
      </c>
      <c r="NM172" s="18">
        <v>311.87218869125843</v>
      </c>
      <c r="NN172" s="18">
        <v>319.9626797325015</v>
      </c>
      <c r="NO172" s="18">
        <v>315.06341017299889</v>
      </c>
      <c r="NP172" s="18">
        <v>325.70547917944191</v>
      </c>
      <c r="NQ172" s="18">
        <v>329.1705480417013</v>
      </c>
      <c r="NR172" s="18">
        <v>325.82741122478251</v>
      </c>
      <c r="NS172" s="18">
        <v>332.7295645454526</v>
      </c>
      <c r="NT172" s="18">
        <v>332.59364029818772</v>
      </c>
      <c r="NU172" s="18">
        <v>337.85970543670652</v>
      </c>
      <c r="NV172" s="18">
        <v>343.06780288153891</v>
      </c>
      <c r="NW172" s="18">
        <v>345.79128504180909</v>
      </c>
      <c r="NX172" s="18">
        <v>348.54375104892256</v>
      </c>
      <c r="NY172" s="18">
        <v>338.97508381867408</v>
      </c>
      <c r="NZ172" s="18">
        <v>330.5048044394851</v>
      </c>
      <c r="OA172" s="18">
        <v>329.91013585770128</v>
      </c>
      <c r="OB172" s="18">
        <v>328.40597415083647</v>
      </c>
      <c r="OC172" s="18">
        <v>325.82741122478251</v>
      </c>
      <c r="OD172" s="18">
        <v>325.37866132020952</v>
      </c>
      <c r="OE172" s="18">
        <v>324.76300443553924</v>
      </c>
      <c r="OF172" s="18">
        <v>321.88260972511767</v>
      </c>
      <c r="OG172" s="18">
        <v>319.79177498042588</v>
      </c>
      <c r="OH172" s="18">
        <v>316.30971558725832</v>
      </c>
      <c r="OI172" s="18">
        <v>315.36624140036105</v>
      </c>
      <c r="OJ172" s="18">
        <v>313.86707690846919</v>
      </c>
      <c r="OK172" s="18">
        <v>326.17721627289058</v>
      </c>
      <c r="OL172" s="18">
        <v>339.14698801374436</v>
      </c>
      <c r="OM172" s="18">
        <v>344.1511990876794</v>
      </c>
      <c r="ON172" s="18">
        <v>343.60250488364693</v>
      </c>
      <c r="OO172" s="18">
        <v>347.83314707976581</v>
      </c>
      <c r="OP172" s="18">
        <v>343.13876333415504</v>
      </c>
      <c r="OQ172" s="18">
        <v>336.13066905605791</v>
      </c>
      <c r="OR172" s="18">
        <v>321.01209487682576</v>
      </c>
      <c r="OS172" s="18">
        <v>321.54179966396094</v>
      </c>
      <c r="OT172" s="18">
        <v>312.71272024971245</v>
      </c>
      <c r="OU172" s="18">
        <v>300.538505132556</v>
      </c>
      <c r="OV172" s="18">
        <v>294.55084215193983</v>
      </c>
      <c r="OW172" s="18">
        <v>292.32308371698855</v>
      </c>
      <c r="OX172" s="18">
        <v>296.17593646115063</v>
      </c>
      <c r="OY172" s="18">
        <v>296.58670753192905</v>
      </c>
      <c r="OZ172" s="18">
        <v>297.91896504372357</v>
      </c>
      <c r="PA172" s="18">
        <v>304.71517740696669</v>
      </c>
      <c r="PB172" s="18">
        <v>286.19349983114006</v>
      </c>
      <c r="PC172" s="18">
        <v>279.85403291642666</v>
      </c>
      <c r="PD172" s="18">
        <v>276.69579305350783</v>
      </c>
      <c r="PE172" s="18">
        <v>271.23183820205924</v>
      </c>
      <c r="PF172" s="18">
        <v>266.76132968723778</v>
      </c>
      <c r="PG172" s="18">
        <v>264.63451499474047</v>
      </c>
      <c r="PH172" s="18">
        <v>261.82108296495676</v>
      </c>
      <c r="PI172" s="18">
        <v>257.03475046384335</v>
      </c>
      <c r="PJ172" s="18">
        <v>258.08516505116222</v>
      </c>
      <c r="PK172" s="18">
        <v>259.24451892489196</v>
      </c>
      <c r="PL172" s="18">
        <v>257.7043772702217</v>
      </c>
      <c r="PM172" s="18">
        <v>256.87084181272985</v>
      </c>
      <c r="PN172" s="18">
        <v>263.48515555095673</v>
      </c>
      <c r="PO172" s="18">
        <v>267.86971196824311</v>
      </c>
      <c r="PP172" s="18">
        <v>269.40985362291337</v>
      </c>
      <c r="PQ172" s="18">
        <v>269.68070267444853</v>
      </c>
      <c r="PR172" s="18">
        <v>272.94588293778895</v>
      </c>
      <c r="PS172" s="18">
        <v>267.50691416120532</v>
      </c>
      <c r="PT172" s="18">
        <v>266.61141323804856</v>
      </c>
      <c r="PU172" s="18">
        <v>263.76000237447022</v>
      </c>
      <c r="PV172" s="18">
        <v>258.01020682656764</v>
      </c>
      <c r="PW172" s="18">
        <v>258.52292108279465</v>
      </c>
      <c r="PX172" s="18">
        <v>256.96978666919472</v>
      </c>
      <c r="PY172" s="18">
        <v>253.93347885161637</v>
      </c>
      <c r="PZ172" s="18">
        <v>253.37479021763801</v>
      </c>
      <c r="QA172" s="18">
        <v>250.4114417386651</v>
      </c>
      <c r="QB172" s="18">
        <v>250.11260828328133</v>
      </c>
      <c r="QC172" s="18">
        <v>248.43254460936785</v>
      </c>
      <c r="QD172" s="18">
        <v>243.25143212538958</v>
      </c>
      <c r="QE172" s="18">
        <v>242.98458084583282</v>
      </c>
      <c r="QF172" s="18">
        <v>243.68519038504363</v>
      </c>
      <c r="QG172" s="18">
        <v>236.66110501903296</v>
      </c>
      <c r="QH172" s="18">
        <v>235.2718792565465</v>
      </c>
      <c r="QI172" s="18">
        <v>236.01246651554109</v>
      </c>
      <c r="QJ172" s="18">
        <v>241.73627654558422</v>
      </c>
      <c r="QK172" s="18">
        <v>239.7124044815302</v>
      </c>
      <c r="QL172" s="18">
        <v>241.18558345556258</v>
      </c>
      <c r="QM172" s="18">
        <v>238.19025280076266</v>
      </c>
      <c r="QN172" s="18">
        <v>238.40713193058966</v>
      </c>
      <c r="QO172" s="18">
        <v>236.69608552384378</v>
      </c>
      <c r="QP172" s="18">
        <v>236.92695685559511</v>
      </c>
      <c r="QQ172" s="18">
        <v>236.2463361762762</v>
      </c>
      <c r="QR172" s="18">
        <v>236.84500253003836</v>
      </c>
      <c r="QS172" s="18">
        <v>237.95138592505455</v>
      </c>
      <c r="QT172" s="18">
        <v>242.36092841720583</v>
      </c>
      <c r="QU172" s="18">
        <v>243.97302996748687</v>
      </c>
      <c r="QV172" s="18">
        <v>245.18235599094629</v>
      </c>
      <c r="QW172" s="18">
        <v>249.97368570703267</v>
      </c>
      <c r="QX172" s="18">
        <v>251.03909193927049</v>
      </c>
      <c r="QY172" s="18">
        <v>249.55292020630839</v>
      </c>
      <c r="QZ172" s="18">
        <v>252.24841796272995</v>
      </c>
      <c r="RA172" s="18">
        <v>255.28372633731365</v>
      </c>
      <c r="RB172" s="18">
        <v>258.08916282314061</v>
      </c>
      <c r="RC172" s="18">
        <v>257.9852207517028</v>
      </c>
      <c r="RD172" s="18">
        <v>258.43696898525957</v>
      </c>
      <c r="RE172" s="18">
        <v>257.5094858862758</v>
      </c>
      <c r="RF172" s="18">
        <v>253.31182530897857</v>
      </c>
      <c r="RG172" s="18">
        <v>251.39089587336778</v>
      </c>
      <c r="RH172" s="18">
        <v>246.08485301506519</v>
      </c>
      <c r="RI172" s="18">
        <v>247.08629489564893</v>
      </c>
      <c r="RJ172" s="18">
        <v>247.59900915187598</v>
      </c>
      <c r="RK172" s="18">
        <v>247.97779804682733</v>
      </c>
      <c r="RL172" s="18">
        <v>248.00478300768137</v>
      </c>
      <c r="RM172" s="18">
        <v>247.42110829883813</v>
      </c>
      <c r="RN172" s="18">
        <v>248.10772563612463</v>
      </c>
      <c r="RO172" s="18">
        <v>252.36235446411371</v>
      </c>
      <c r="RP172" s="18">
        <v>251.14803122568131</v>
      </c>
      <c r="RQ172" s="18">
        <v>249.84375811773538</v>
      </c>
      <c r="RR172" s="18">
        <v>249.04020595008134</v>
      </c>
      <c r="RS172" s="18">
        <v>244.90750916743281</v>
      </c>
      <c r="RT172" s="18">
        <v>245.90095550405979</v>
      </c>
      <c r="RU172" s="18">
        <v>243.0075680347085</v>
      </c>
      <c r="RV172" s="18">
        <v>237.16382484531402</v>
      </c>
      <c r="RW172" s="18">
        <v>235.80458237266541</v>
      </c>
      <c r="RX172" s="18">
        <v>235.20791490489245</v>
      </c>
      <c r="RY172" s="18">
        <v>237.05288667291404</v>
      </c>
      <c r="RZ172" s="18">
        <v>235.5817065848708</v>
      </c>
      <c r="SA172" s="18">
        <v>231.02324708652495</v>
      </c>
      <c r="SB172" s="18">
        <v>226.10998532509802</v>
      </c>
      <c r="SC172" s="18">
        <v>228.61458946955204</v>
      </c>
      <c r="SD172" s="18">
        <v>229.98082804316283</v>
      </c>
      <c r="SE172" s="18">
        <v>232.13462769651414</v>
      </c>
      <c r="SF172" s="18">
        <v>232.62835253584385</v>
      </c>
      <c r="SG172" s="18">
        <v>235.83456566250325</v>
      </c>
      <c r="SH172" s="18">
        <v>236.22434843039511</v>
      </c>
      <c r="SI172" s="18">
        <v>237.6625468996167</v>
      </c>
      <c r="SJ172" s="18">
        <v>239.46854039084911</v>
      </c>
      <c r="SK172" s="18">
        <v>241.72528267264369</v>
      </c>
      <c r="SL172" s="18">
        <v>240.50596221923826</v>
      </c>
      <c r="SM172" s="18">
        <v>240.10618502140045</v>
      </c>
      <c r="SN172" s="18">
        <v>238.53805896288156</v>
      </c>
      <c r="SO172" s="18">
        <v>241.85820859092473</v>
      </c>
      <c r="SP172" s="5">
        <v>242.17603146320582</v>
      </c>
      <c r="SQ172" s="5">
        <v>241.59035786837339</v>
      </c>
      <c r="SR172" s="5">
        <v>238.99880218338967</v>
      </c>
      <c r="SS172" s="5">
        <v>241.8672035778761</v>
      </c>
    </row>
    <row r="173" spans="1:516" x14ac:dyDescent="0.25">
      <c r="A173" s="5" t="s">
        <v>71</v>
      </c>
      <c r="B173" s="5" t="str">
        <f ca="1">_xlfn.XLOOKUP(A173,bonds[worksheet get],bonds[unique lookup],"-")</f>
        <v>-</v>
      </c>
      <c r="C173" s="5" t="str">
        <f ca="1">_xlfn.XLOOKUP(A173,bonds[worksheet get],bonds[ID_ISIN],"-")</f>
        <v>-</v>
      </c>
      <c r="D173" s="18" t="e">
        <f ca="1">_xll.BDH(A173,"blp_i_sprd_mid","-2AY",,"Dates=H","Fill=C","Sort=R","Dir=H","factor="&amp;_xlfn.XLOOKUP(A173,bonds[worksheet get],bonds[yas/blp factor]),"cols=510;rows=1")</f>
        <v>#N/A</v>
      </c>
      <c r="E173" s="18">
        <v>390.87832445144653</v>
      </c>
      <c r="F173" s="18">
        <v>397.0247913646698</v>
      </c>
      <c r="G173" s="18">
        <v>397.24782432556157</v>
      </c>
      <c r="H173" s="18">
        <v>400.84950524806976</v>
      </c>
      <c r="I173" s="18">
        <v>403.80720361232761</v>
      </c>
      <c r="J173" s="18">
        <v>403.94986433506011</v>
      </c>
      <c r="K173" s="18">
        <v>402.44388952255247</v>
      </c>
      <c r="L173" s="18">
        <v>400.40143002033238</v>
      </c>
      <c r="M173" s="18">
        <v>397.82047652244569</v>
      </c>
      <c r="N173" s="18">
        <v>399.02204148292537</v>
      </c>
      <c r="O173" s="18">
        <v>400.85955177783967</v>
      </c>
      <c r="P173" s="18">
        <v>393.51252455711364</v>
      </c>
      <c r="Q173" s="18">
        <v>392.13916393756864</v>
      </c>
      <c r="R173" s="18">
        <v>379.36399668216706</v>
      </c>
      <c r="S173" s="18">
        <v>369.23809932708741</v>
      </c>
      <c r="T173" s="18">
        <v>387.14804794788364</v>
      </c>
      <c r="U173" s="18">
        <v>383.0008404588699</v>
      </c>
      <c r="V173" s="18">
        <v>380.06022119522095</v>
      </c>
      <c r="W173" s="18">
        <v>362.36426365852356</v>
      </c>
      <c r="X173" s="18">
        <v>346.84237516403198</v>
      </c>
      <c r="Y173" s="18">
        <v>342.74238636493681</v>
      </c>
      <c r="Z173" s="18">
        <v>357.32191036701198</v>
      </c>
      <c r="AA173" s="18">
        <v>391.42485567092899</v>
      </c>
      <c r="AB173" s="18">
        <v>400.06989453792568</v>
      </c>
      <c r="AC173" s="18">
        <v>414.51881365299226</v>
      </c>
      <c r="AD173" s="18">
        <v>418.93928675174715</v>
      </c>
      <c r="AE173" s="18">
        <v>419.84548373699187</v>
      </c>
      <c r="AF173" s="18">
        <v>411.80926457405087</v>
      </c>
      <c r="AG173" s="18">
        <v>412.59691250801086</v>
      </c>
      <c r="AH173" s="18">
        <v>431.79583089828492</v>
      </c>
      <c r="AI173" s="18">
        <v>452.51077063083653</v>
      </c>
      <c r="AJ173" s="18">
        <v>452.67051045417787</v>
      </c>
      <c r="AK173" s="18">
        <v>454.73909093379973</v>
      </c>
      <c r="AL173" s="18">
        <v>459.54434612274167</v>
      </c>
      <c r="AM173" s="18">
        <v>463.93769359111786</v>
      </c>
      <c r="AN173" s="18">
        <v>468.03567308425903</v>
      </c>
      <c r="AO173" s="18">
        <v>468.82934893608098</v>
      </c>
      <c r="AP173" s="18">
        <v>469.75162036895756</v>
      </c>
      <c r="AQ173" s="18">
        <v>454.4899369955063</v>
      </c>
      <c r="AR173" s="18">
        <v>450.9686283111572</v>
      </c>
      <c r="AS173" s="18">
        <v>447.85018547058104</v>
      </c>
      <c r="AT173" s="18">
        <v>444.79202180862427</v>
      </c>
      <c r="AU173" s="18">
        <v>446.59637855529786</v>
      </c>
      <c r="AV173" s="18">
        <v>447.26447278499603</v>
      </c>
      <c r="AW173" s="18">
        <v>449.84040301799774</v>
      </c>
      <c r="AX173" s="18">
        <v>449.92680317401886</v>
      </c>
      <c r="AY173" s="18">
        <v>433.75289489746098</v>
      </c>
      <c r="AZ173" s="18">
        <v>431.61700266838074</v>
      </c>
      <c r="BA173" s="18">
        <v>426.71027752876279</v>
      </c>
      <c r="BB173" s="18">
        <v>422.69869819164273</v>
      </c>
      <c r="BC173" s="18">
        <v>448.32237236976624</v>
      </c>
      <c r="BD173" s="18">
        <v>450.11869189262387</v>
      </c>
      <c r="BE173" s="18">
        <v>476.39739981174466</v>
      </c>
      <c r="BF173" s="18">
        <v>485.29259727001192</v>
      </c>
      <c r="BG173" s="18">
        <v>488.62704050064082</v>
      </c>
      <c r="BH173" s="18">
        <v>490.28471791267395</v>
      </c>
      <c r="BI173" s="18">
        <v>499.89120967864994</v>
      </c>
      <c r="BJ173" s="18">
        <v>504.76277196407318</v>
      </c>
      <c r="BK173" s="18">
        <v>511.22469991207123</v>
      </c>
      <c r="BL173" s="18">
        <v>586.40388683319088</v>
      </c>
      <c r="BM173" s="18">
        <v>631.1933258533478</v>
      </c>
      <c r="BN173" s="18">
        <v>695.96430793285367</v>
      </c>
      <c r="BO173" s="18">
        <v>735.7987984704971</v>
      </c>
      <c r="BP173" s="18">
        <v>740.27352283000948</v>
      </c>
      <c r="BQ173" s="18">
        <v>730.82476158142094</v>
      </c>
      <c r="BR173" s="18">
        <v>733.26807762145995</v>
      </c>
      <c r="BS173" s="18">
        <v>745.70467682361596</v>
      </c>
      <c r="BT173" s="18">
        <v>750.10606151580805</v>
      </c>
      <c r="BU173" s="18">
        <v>754.8098467540741</v>
      </c>
      <c r="BV173" s="18">
        <v>769.71487832069397</v>
      </c>
      <c r="BW173" s="18">
        <v>745.2616248607635</v>
      </c>
      <c r="BX173" s="18">
        <v>845.95497878551487</v>
      </c>
      <c r="BY173" s="18">
        <v>848.04063836574562</v>
      </c>
      <c r="BZ173" s="18">
        <v>825.91416120052338</v>
      </c>
      <c r="CA173" s="18">
        <v>841.09748164176938</v>
      </c>
      <c r="CB173" s="18">
        <v>841.92832965373998</v>
      </c>
      <c r="CC173" s="18">
        <v>709.20161555767061</v>
      </c>
      <c r="CD173" s="18">
        <v>610.54770717620852</v>
      </c>
      <c r="CE173" s="18">
        <v>501.55290570259098</v>
      </c>
      <c r="CF173" s="18">
        <v>467.11038769245147</v>
      </c>
      <c r="CG173" s="18">
        <v>391.75840045928959</v>
      </c>
      <c r="CH173" s="18">
        <v>389.01268387317657</v>
      </c>
      <c r="CI173" s="18">
        <v>401.5728553915024</v>
      </c>
      <c r="CJ173" s="18">
        <v>305.53004009723662</v>
      </c>
      <c r="CK173" s="18">
        <v>261.70808189392091</v>
      </c>
      <c r="CL173" s="18">
        <v>253.68592787265777</v>
      </c>
      <c r="CM173" s="18">
        <v>258.52132265090944</v>
      </c>
      <c r="CN173" s="18">
        <v>280.85174437046049</v>
      </c>
      <c r="CO173" s="18">
        <v>278.77010340213775</v>
      </c>
      <c r="CP173" s="18">
        <v>242.52021468639373</v>
      </c>
      <c r="CQ173" s="18">
        <v>218.43064560413362</v>
      </c>
      <c r="CR173" s="18">
        <v>209.47416431427001</v>
      </c>
      <c r="CS173" s="18">
        <v>198.33859071731567</v>
      </c>
      <c r="CT173" s="18">
        <v>182.23098953723908</v>
      </c>
      <c r="CU173" s="18">
        <v>183.46671269893645</v>
      </c>
      <c r="CV173" s="18">
        <v>184.94958049297333</v>
      </c>
      <c r="CW173" s="18">
        <v>186.37819702625274</v>
      </c>
      <c r="CX173" s="18">
        <v>185.75430752754212</v>
      </c>
      <c r="CY173" s="18">
        <v>187.88618114471436</v>
      </c>
      <c r="CZ173" s="18">
        <v>188.33927963733674</v>
      </c>
      <c r="DA173" s="18">
        <v>188.32621914863589</v>
      </c>
      <c r="DB173" s="18">
        <v>190.45206484794616</v>
      </c>
      <c r="DC173" s="18">
        <v>195.73754415988921</v>
      </c>
      <c r="DD173" s="18">
        <v>206.22109797477722</v>
      </c>
      <c r="DE173" s="18">
        <v>204.56542986869812</v>
      </c>
      <c r="DF173" s="18">
        <v>209.45808986663818</v>
      </c>
      <c r="DG173" s="18">
        <v>212.75536093711855</v>
      </c>
      <c r="DH173" s="18">
        <v>219.87533658504486</v>
      </c>
      <c r="DI173" s="18">
        <v>220.36058397293093</v>
      </c>
      <c r="DJ173" s="18">
        <v>219.29665647029879</v>
      </c>
      <c r="DK173" s="18">
        <v>213.23859901905061</v>
      </c>
      <c r="DL173" s="18">
        <v>215.69397089481353</v>
      </c>
      <c r="DM173" s="18">
        <v>217.0984757566452</v>
      </c>
      <c r="DN173" s="18">
        <v>205.28878001213073</v>
      </c>
      <c r="DO173" s="18">
        <v>203.34176254272461</v>
      </c>
      <c r="DP173" s="18">
        <v>200.66034374713897</v>
      </c>
      <c r="DQ173" s="18">
        <v>199.83853761196139</v>
      </c>
      <c r="DR173" s="18">
        <v>199.62856513977053</v>
      </c>
      <c r="DS173" s="18">
        <v>200.35392458915709</v>
      </c>
      <c r="DT173" s="18">
        <v>214.96660213947297</v>
      </c>
      <c r="DU173" s="18">
        <v>227.41123856544496</v>
      </c>
      <c r="DV173" s="18">
        <v>229.31907456874848</v>
      </c>
      <c r="DW173" s="18">
        <v>229.97209900379181</v>
      </c>
      <c r="DX173" s="18">
        <v>231.46400867462157</v>
      </c>
      <c r="DY173" s="18">
        <v>231.14955229282381</v>
      </c>
      <c r="DZ173" s="18">
        <v>235.29776443481444</v>
      </c>
      <c r="EA173" s="18">
        <v>230.9636914920807</v>
      </c>
      <c r="EB173" s="18">
        <v>229.26884191989899</v>
      </c>
      <c r="EC173" s="18">
        <v>228.34958444595338</v>
      </c>
      <c r="ED173" s="18">
        <v>222.51054134368894</v>
      </c>
      <c r="EE173" s="18">
        <v>221.48880926609039</v>
      </c>
      <c r="EF173" s="18">
        <v>221.25572977542876</v>
      </c>
      <c r="EG173" s="18">
        <v>223.68498067378997</v>
      </c>
      <c r="EH173" s="18">
        <v>224.26366078853607</v>
      </c>
      <c r="EI173" s="18">
        <v>224.95787599563599</v>
      </c>
      <c r="EJ173" s="18">
        <v>225.57975618839262</v>
      </c>
      <c r="EK173" s="18">
        <v>225.9253568124771</v>
      </c>
      <c r="EL173" s="18">
        <v>227.98188145637511</v>
      </c>
      <c r="EM173" s="18">
        <v>229.3863863182068</v>
      </c>
      <c r="EN173" s="18">
        <v>229.63554025650024</v>
      </c>
      <c r="EO173" s="18">
        <v>231.03803581237793</v>
      </c>
      <c r="EP173" s="18">
        <v>239.28925071239473</v>
      </c>
      <c r="EQ173" s="18">
        <v>240.89267686367035</v>
      </c>
      <c r="ER173" s="18">
        <v>238.575947098732</v>
      </c>
      <c r="ES173" s="18">
        <v>237.99827163696287</v>
      </c>
      <c r="ET173" s="18">
        <v>244.32959469795227</v>
      </c>
      <c r="EU173" s="18">
        <v>248.58630936145784</v>
      </c>
      <c r="EV173" s="18">
        <v>252.39595345020294</v>
      </c>
      <c r="EW173" s="18">
        <v>251.83636174201965</v>
      </c>
      <c r="EX173" s="18">
        <v>243.90462648868561</v>
      </c>
      <c r="EY173" s="18">
        <v>246.79702240943908</v>
      </c>
      <c r="EZ173" s="18">
        <v>248.04178744792938</v>
      </c>
      <c r="FA173" s="18">
        <v>247.36565599441528</v>
      </c>
      <c r="FB173" s="18">
        <v>245.86369979381561</v>
      </c>
      <c r="FC173" s="18">
        <v>249.24134310245512</v>
      </c>
      <c r="FD173" s="18">
        <v>254.155100812912</v>
      </c>
      <c r="FE173" s="18">
        <v>254.57102714538573</v>
      </c>
      <c r="FF173" s="18">
        <v>254.17720317840576</v>
      </c>
      <c r="FG173" s="18">
        <v>248.0005966758728</v>
      </c>
      <c r="FH173" s="18">
        <v>244.99367031574249</v>
      </c>
      <c r="FI173" s="18">
        <v>242.28713519573211</v>
      </c>
      <c r="FJ173" s="18">
        <v>235.0003871536255</v>
      </c>
      <c r="FK173" s="18">
        <v>230.02032234668732</v>
      </c>
      <c r="FL173" s="18">
        <v>225.11460186004638</v>
      </c>
      <c r="FM173" s="18">
        <v>217.32552732944487</v>
      </c>
      <c r="FN173" s="18">
        <v>210.20655633449556</v>
      </c>
      <c r="FO173" s="18">
        <v>203.1277714586258</v>
      </c>
      <c r="FP173" s="18">
        <v>205.80014837741854</v>
      </c>
      <c r="FQ173" s="18">
        <v>205.65849230766295</v>
      </c>
      <c r="FR173" s="18">
        <v>210.46274284362792</v>
      </c>
      <c r="FS173" s="18">
        <v>213.68566959381104</v>
      </c>
      <c r="FT173" s="18">
        <v>214.0332795238495</v>
      </c>
      <c r="FU173" s="18">
        <v>211.91748035430908</v>
      </c>
      <c r="FV173" s="18">
        <v>210.47278937339783</v>
      </c>
      <c r="FW173" s="18">
        <v>209.3184431028366</v>
      </c>
      <c r="FX173" s="18">
        <v>209.79464861392975</v>
      </c>
      <c r="FY173" s="18">
        <v>212.20179714679716</v>
      </c>
      <c r="FZ173" s="18">
        <v>213.88760484218597</v>
      </c>
      <c r="GA173" s="18">
        <v>212.87893325328827</v>
      </c>
      <c r="GB173" s="18">
        <v>214.79480648040771</v>
      </c>
      <c r="GC173" s="18">
        <v>216.98896858215332</v>
      </c>
      <c r="GD173" s="18">
        <v>218.70391121387482</v>
      </c>
      <c r="GE173" s="18">
        <v>220.71723577976226</v>
      </c>
      <c r="GF173" s="18">
        <v>224.47966117858886</v>
      </c>
      <c r="GG173" s="18">
        <v>227.67345299243928</v>
      </c>
      <c r="GH173" s="18">
        <v>227.6613971567154</v>
      </c>
      <c r="GI173" s="18">
        <v>233.41203079700469</v>
      </c>
      <c r="GJ173" s="18">
        <v>236.4882782125473</v>
      </c>
      <c r="GK173" s="18">
        <v>236.89616732120516</v>
      </c>
      <c r="GL173" s="18">
        <v>233.59085902690887</v>
      </c>
      <c r="GM173" s="18">
        <v>233.49742630004883</v>
      </c>
      <c r="GN173" s="18">
        <v>234.2951207637787</v>
      </c>
      <c r="GO173" s="18">
        <v>226.42969260692595</v>
      </c>
      <c r="GP173" s="18">
        <v>223.48003146648406</v>
      </c>
      <c r="GQ173" s="18">
        <v>225.28237890720368</v>
      </c>
      <c r="GR173" s="18">
        <v>225.02719705104829</v>
      </c>
      <c r="GS173" s="18">
        <v>225.99970113277436</v>
      </c>
      <c r="GT173" s="18">
        <v>226.02079884529113</v>
      </c>
      <c r="GU173" s="18">
        <v>221.0286782026291</v>
      </c>
      <c r="GV173" s="18">
        <v>215.49304029941558</v>
      </c>
      <c r="GW173" s="18">
        <v>212.96734271526336</v>
      </c>
      <c r="GX173" s="18">
        <v>217.30041100502015</v>
      </c>
      <c r="GY173" s="18">
        <v>221.25974838733674</v>
      </c>
      <c r="GZ173" s="18">
        <v>215.84768280029297</v>
      </c>
      <c r="HA173" s="18">
        <v>212.14855053901672</v>
      </c>
      <c r="HB173" s="18">
        <v>207.89484983444211</v>
      </c>
      <c r="HC173" s="18">
        <v>213.89061880111694</v>
      </c>
      <c r="HD173" s="18">
        <v>229.37031187057494</v>
      </c>
      <c r="HE173" s="18">
        <v>228.3083936738968</v>
      </c>
      <c r="HF173" s="18">
        <v>227.02846578121185</v>
      </c>
      <c r="HG173" s="18">
        <v>228.02106292247774</v>
      </c>
      <c r="HH173" s="18">
        <v>227.24145221233368</v>
      </c>
      <c r="HI173" s="18">
        <v>231.66292996406557</v>
      </c>
      <c r="HJ173" s="18">
        <v>233.59186367988585</v>
      </c>
      <c r="HK173" s="18">
        <v>230.73161665439608</v>
      </c>
      <c r="HL173" s="18">
        <v>229.89072211265562</v>
      </c>
      <c r="HM173" s="18">
        <v>229.77016375541686</v>
      </c>
      <c r="HN173" s="18">
        <v>229.83044293403626</v>
      </c>
      <c r="HO173" s="18">
        <v>228.51635684013365</v>
      </c>
      <c r="HP173" s="18">
        <v>227.34593612194061</v>
      </c>
      <c r="HQ173" s="18">
        <v>227.27561041355133</v>
      </c>
      <c r="HR173" s="18">
        <v>232.73489469051361</v>
      </c>
      <c r="HS173" s="18">
        <v>243.56806774139403</v>
      </c>
      <c r="HT173" s="18">
        <v>253.74821635723114</v>
      </c>
      <c r="HU173" s="18">
        <v>257.41519972324375</v>
      </c>
      <c r="HV173" s="18">
        <v>265.65737274646762</v>
      </c>
      <c r="HW173" s="18">
        <v>267.7269578790665</v>
      </c>
      <c r="HX173" s="18">
        <v>261.1243785142899</v>
      </c>
      <c r="HY173" s="18">
        <v>259.99816252708433</v>
      </c>
      <c r="HZ173" s="18">
        <v>260.87622922897339</v>
      </c>
      <c r="IA173" s="18">
        <v>263.54257822990417</v>
      </c>
      <c r="IB173" s="18">
        <v>264.36237505912777</v>
      </c>
      <c r="IC173" s="18">
        <v>269.1515558004379</v>
      </c>
      <c r="ID173" s="18">
        <v>270.20744607925417</v>
      </c>
      <c r="IE173" s="18">
        <v>280.62971606254575</v>
      </c>
      <c r="IF173" s="18">
        <v>271.11665702342987</v>
      </c>
      <c r="IG173" s="18">
        <v>264.75318506717679</v>
      </c>
      <c r="IH173" s="18">
        <v>262.48769260406493</v>
      </c>
      <c r="II173" s="18">
        <v>259.48980812072756</v>
      </c>
      <c r="IJ173" s="18">
        <v>255.74747578144073</v>
      </c>
      <c r="IK173" s="18">
        <v>257.6924839448929</v>
      </c>
      <c r="IL173" s="18">
        <v>261.14949483871459</v>
      </c>
      <c r="IM173" s="18">
        <v>266.89912382602694</v>
      </c>
      <c r="IN173" s="18">
        <v>273.29173071861265</v>
      </c>
      <c r="IO173" s="18">
        <v>276.32678736209874</v>
      </c>
      <c r="IP173" s="18">
        <v>274.48927706718445</v>
      </c>
      <c r="IQ173" s="18">
        <v>275.12924101352695</v>
      </c>
      <c r="IR173" s="18">
        <v>268.07557246208194</v>
      </c>
      <c r="IS173" s="18">
        <v>265.15806021690372</v>
      </c>
      <c r="IT173" s="18">
        <v>266.78861199855805</v>
      </c>
      <c r="IU173" s="18">
        <v>264.17350029945374</v>
      </c>
      <c r="IV173" s="18">
        <v>263.6259644269943</v>
      </c>
      <c r="IW173" s="18">
        <v>273.26058647632601</v>
      </c>
      <c r="IX173" s="18">
        <v>279.69438414096834</v>
      </c>
      <c r="IY173" s="18">
        <v>273.19729333877564</v>
      </c>
      <c r="IZ173" s="18">
        <v>268.8411180305481</v>
      </c>
      <c r="JA173" s="18">
        <v>273.25154459953308</v>
      </c>
      <c r="JB173" s="18">
        <v>278.5068843221664</v>
      </c>
      <c r="JC173" s="18">
        <v>283.47790725231175</v>
      </c>
      <c r="JD173" s="18">
        <v>283.47991655826564</v>
      </c>
      <c r="JE173" s="18">
        <v>291.6919499921799</v>
      </c>
      <c r="JF173" s="18">
        <v>297.07488064289095</v>
      </c>
      <c r="JG173" s="18">
        <v>297.55008150100713</v>
      </c>
      <c r="JH173" s="18">
        <v>296.09433933734897</v>
      </c>
      <c r="JI173" s="18">
        <v>294.11718227863309</v>
      </c>
      <c r="JJ173" s="18">
        <v>292.03252735137943</v>
      </c>
      <c r="JK173" s="18">
        <v>293.58471620082855</v>
      </c>
      <c r="JL173" s="18">
        <v>296.94126179695127</v>
      </c>
      <c r="JM173" s="18">
        <v>304.8579272556305</v>
      </c>
      <c r="JN173" s="18">
        <v>314.51465167045592</v>
      </c>
      <c r="JO173" s="18">
        <v>315.87193784236905</v>
      </c>
      <c r="JP173" s="18">
        <v>317.448238363266</v>
      </c>
      <c r="JQ173" s="18">
        <v>316.50587387084965</v>
      </c>
      <c r="JR173" s="18">
        <v>308.48773846149447</v>
      </c>
      <c r="JS173" s="18">
        <v>317.8189553117752</v>
      </c>
      <c r="JT173" s="18">
        <v>333.29061115741729</v>
      </c>
      <c r="JU173" s="18">
        <v>340.71901526927951</v>
      </c>
      <c r="JV173" s="18">
        <v>352.29965013504028</v>
      </c>
      <c r="JW173" s="18">
        <v>357.43342684745789</v>
      </c>
      <c r="JX173" s="18">
        <v>364.5373280477524</v>
      </c>
      <c r="JY173" s="18">
        <v>362.52902674674988</v>
      </c>
      <c r="JZ173" s="18">
        <v>360.61616747856141</v>
      </c>
      <c r="KA173" s="18">
        <v>363.66629391670227</v>
      </c>
      <c r="KB173" s="18">
        <v>360.63224192619322</v>
      </c>
      <c r="KC173" s="18">
        <v>361.51633654594417</v>
      </c>
      <c r="KD173" s="18">
        <v>359.52310503959654</v>
      </c>
      <c r="KE173" s="18">
        <v>360.32079950332638</v>
      </c>
      <c r="KF173" s="18">
        <v>347.68126039981843</v>
      </c>
      <c r="KG173" s="18">
        <v>345.74428946018219</v>
      </c>
      <c r="KH173" s="18">
        <v>345.79251280307767</v>
      </c>
      <c r="KI173" s="18">
        <v>344.68839918136592</v>
      </c>
      <c r="KJ173" s="18">
        <v>343.7822021961212</v>
      </c>
      <c r="KK173" s="18">
        <v>345.26306068420411</v>
      </c>
      <c r="KL173" s="18">
        <v>345.28817700862885</v>
      </c>
      <c r="KM173" s="18">
        <v>344.85416692256928</v>
      </c>
      <c r="KN173" s="18">
        <v>329.56334861278532</v>
      </c>
      <c r="KO173" s="18">
        <v>333.32476935863497</v>
      </c>
      <c r="KP173" s="18">
        <v>317.46431281089787</v>
      </c>
      <c r="KQ173" s="18">
        <v>302.52411839008329</v>
      </c>
      <c r="KR173" s="18">
        <v>294.37638274669644</v>
      </c>
      <c r="KS173" s="18">
        <v>290.53057115077974</v>
      </c>
      <c r="KT173" s="18">
        <v>289.66154632568356</v>
      </c>
      <c r="KU173" s="18">
        <v>291.13436758995056</v>
      </c>
      <c r="KV173" s="18">
        <v>296.65091708660123</v>
      </c>
      <c r="KW173" s="18">
        <v>296.89303845405578</v>
      </c>
      <c r="KX173" s="18">
        <v>293.93935870170588</v>
      </c>
      <c r="KY173" s="18">
        <v>293.44506943702697</v>
      </c>
      <c r="KZ173" s="18">
        <v>292.31985810279849</v>
      </c>
      <c r="LA173" s="18">
        <v>296.23499075412752</v>
      </c>
      <c r="LB173" s="18">
        <v>294.13827999114989</v>
      </c>
      <c r="LC173" s="18">
        <v>292.47457466125491</v>
      </c>
      <c r="LD173" s="18">
        <v>294.13928464412686</v>
      </c>
      <c r="LE173" s="18">
        <v>296.83778254032137</v>
      </c>
      <c r="LF173" s="18">
        <v>310.08815065383908</v>
      </c>
      <c r="LG173" s="18">
        <v>315.40276490211488</v>
      </c>
      <c r="LH173" s="18">
        <v>312.44506653785703</v>
      </c>
      <c r="LI173" s="18">
        <v>312.04320534706119</v>
      </c>
      <c r="LJ173" s="18">
        <v>311.16312933921813</v>
      </c>
      <c r="LK173" s="18">
        <v>312.94940233230591</v>
      </c>
      <c r="LL173" s="18">
        <v>313.73604561328892</v>
      </c>
      <c r="LM173" s="18">
        <v>322.51570797920226</v>
      </c>
      <c r="LN173" s="18">
        <v>324.92587047100068</v>
      </c>
      <c r="LO173" s="18">
        <v>332.14530676364899</v>
      </c>
      <c r="LP173" s="18">
        <v>335.72890393257137</v>
      </c>
      <c r="LQ173" s="18">
        <v>340.82148987293243</v>
      </c>
      <c r="LR173" s="18">
        <v>336.61701716423033</v>
      </c>
      <c r="LS173" s="18">
        <v>340.92396447658541</v>
      </c>
      <c r="LT173" s="18">
        <v>337.18163213729861</v>
      </c>
      <c r="LU173" s="18">
        <v>333.48450918197631</v>
      </c>
      <c r="LV173" s="18">
        <v>327.94083405494695</v>
      </c>
      <c r="LW173" s="18">
        <v>322.12087935924529</v>
      </c>
      <c r="LX173" s="18">
        <v>331.12257003307343</v>
      </c>
      <c r="LY173" s="18">
        <v>339.90223239898677</v>
      </c>
      <c r="LZ173" s="18">
        <v>340.86669925689699</v>
      </c>
      <c r="MA173" s="18">
        <v>342.23604126453398</v>
      </c>
      <c r="MB173" s="18">
        <v>345.73826154232023</v>
      </c>
      <c r="MC173" s="18">
        <v>351.27490409851077</v>
      </c>
      <c r="MD173" s="18">
        <v>356.63271842479708</v>
      </c>
      <c r="ME173" s="18">
        <v>354.75602666378023</v>
      </c>
      <c r="MF173" s="18">
        <v>346.62034685611724</v>
      </c>
      <c r="MG173" s="18">
        <v>341.40418859958646</v>
      </c>
      <c r="MH173" s="18">
        <v>341.75782644748688</v>
      </c>
      <c r="MI173" s="18">
        <v>342.08634797096255</v>
      </c>
      <c r="MJ173" s="18">
        <v>342.39678574085235</v>
      </c>
      <c r="MK173" s="18">
        <v>342.27622738361356</v>
      </c>
      <c r="ML173" s="18">
        <v>348.81149499893189</v>
      </c>
      <c r="MM173" s="18">
        <v>356.13240124225615</v>
      </c>
      <c r="MN173" s="18">
        <v>358.06033030509946</v>
      </c>
      <c r="MO173" s="18">
        <v>356.01485684394834</v>
      </c>
      <c r="MP173" s="18">
        <v>356.61965793609619</v>
      </c>
      <c r="MQ173" s="18">
        <v>355.52659549713132</v>
      </c>
      <c r="MR173" s="18">
        <v>355.28346947669979</v>
      </c>
      <c r="MS173" s="18">
        <v>355.78579596519467</v>
      </c>
      <c r="MT173" s="18">
        <v>358.71636869907383</v>
      </c>
      <c r="MU173" s="18">
        <v>360.61817678451536</v>
      </c>
      <c r="MV173" s="18">
        <v>365.60326485633851</v>
      </c>
      <c r="MW173" s="18">
        <v>373.65254450798039</v>
      </c>
      <c r="MX173" s="18">
        <v>375.38657554626468</v>
      </c>
      <c r="MY173" s="18">
        <v>371.06053982734676</v>
      </c>
      <c r="MZ173" s="18">
        <v>365.30387826919559</v>
      </c>
      <c r="NA173" s="18">
        <v>371.59702451705931</v>
      </c>
      <c r="NB173" s="18">
        <v>386.9280289459229</v>
      </c>
      <c r="NC173" s="18">
        <v>390.07661137580868</v>
      </c>
      <c r="ND173" s="18">
        <v>392.16227095603944</v>
      </c>
      <c r="NE173" s="18">
        <v>401.17199885368348</v>
      </c>
      <c r="NF173" s="18">
        <v>404.11462742328644</v>
      </c>
      <c r="NG173" s="18">
        <v>403.77103610515593</v>
      </c>
      <c r="NH173" s="18">
        <v>403.84437577247621</v>
      </c>
      <c r="NI173" s="18">
        <v>406.34596168518067</v>
      </c>
      <c r="NJ173" s="18">
        <v>404.28943704128261</v>
      </c>
      <c r="NK173" s="18">
        <v>400.02267584800722</v>
      </c>
      <c r="NL173" s="18">
        <v>396.0161197757721</v>
      </c>
      <c r="NM173" s="18">
        <v>397.88778827190401</v>
      </c>
      <c r="NN173" s="18">
        <v>406.85532074451447</v>
      </c>
      <c r="NO173" s="18">
        <v>413.33332314014433</v>
      </c>
      <c r="NP173" s="18">
        <v>426.08839733600615</v>
      </c>
      <c r="NQ173" s="18">
        <v>427.4577393436432</v>
      </c>
      <c r="NR173" s="18">
        <v>425.19626549243924</v>
      </c>
      <c r="NS173" s="18">
        <v>429.17670058727265</v>
      </c>
      <c r="NT173" s="18">
        <v>432.71508837223053</v>
      </c>
      <c r="NU173" s="18">
        <v>443.41564723014835</v>
      </c>
      <c r="NV173" s="18">
        <v>449.54001177787785</v>
      </c>
      <c r="NW173" s="18">
        <v>453.78266129970547</v>
      </c>
      <c r="NX173" s="18">
        <v>454.78128635883331</v>
      </c>
      <c r="NY173" s="18">
        <v>446.86462090015414</v>
      </c>
      <c r="NZ173" s="18">
        <v>441.40232266426085</v>
      </c>
      <c r="OA173" s="18">
        <v>439.94356654167177</v>
      </c>
      <c r="OB173" s="18">
        <v>437.78959055900572</v>
      </c>
      <c r="OC173" s="18">
        <v>435.92294532775878</v>
      </c>
      <c r="OD173" s="18">
        <v>435.65369832992559</v>
      </c>
      <c r="OE173" s="18">
        <v>434.72439432621002</v>
      </c>
      <c r="OF173" s="18">
        <v>433.6875924539566</v>
      </c>
      <c r="OG173" s="18">
        <v>433.93473708629608</v>
      </c>
      <c r="OH173" s="18">
        <v>429.72725041866306</v>
      </c>
      <c r="OI173" s="18">
        <v>428.21524768829346</v>
      </c>
      <c r="OJ173" s="18">
        <v>427.62652104377747</v>
      </c>
      <c r="OK173" s="18">
        <v>438.20953550338749</v>
      </c>
      <c r="OL173" s="18">
        <v>457.34315145015717</v>
      </c>
      <c r="OM173" s="18">
        <v>462.67785875797273</v>
      </c>
      <c r="ON173" s="18">
        <v>461.6621545982361</v>
      </c>
      <c r="OO173" s="18">
        <v>464.02710770606996</v>
      </c>
      <c r="OP173" s="18">
        <v>461.00511155128481</v>
      </c>
      <c r="OQ173" s="18">
        <v>451.97428594112392</v>
      </c>
      <c r="OR173" s="18">
        <v>448.12646503925322</v>
      </c>
      <c r="OS173" s="18">
        <v>451.53424793720245</v>
      </c>
      <c r="OT173" s="18">
        <v>422.81624258995055</v>
      </c>
      <c r="OU173" s="18">
        <v>403.41840291023254</v>
      </c>
      <c r="OV173" s="18">
        <v>393.61098054885866</v>
      </c>
      <c r="OW173" s="18">
        <v>388.78764160633091</v>
      </c>
      <c r="OX173" s="18">
        <v>392.54504374027249</v>
      </c>
      <c r="OY173" s="18">
        <v>397.1383171510696</v>
      </c>
      <c r="OZ173" s="18">
        <v>398.11885845661163</v>
      </c>
      <c r="PA173" s="18">
        <v>407.97149020195008</v>
      </c>
      <c r="PB173" s="18">
        <v>394.36346562862394</v>
      </c>
      <c r="PC173" s="18">
        <v>388.38276645660403</v>
      </c>
      <c r="PD173" s="18">
        <v>380.056202583313</v>
      </c>
      <c r="PE173" s="18">
        <v>371.67940606117253</v>
      </c>
      <c r="PF173" s="18">
        <v>367.708012843132</v>
      </c>
      <c r="PG173" s="18">
        <v>364.52326290607448</v>
      </c>
      <c r="PH173" s="18">
        <v>361.93829079627989</v>
      </c>
      <c r="PI173" s="18">
        <v>358.27130743026737</v>
      </c>
      <c r="PJ173" s="18">
        <v>360.11384099006654</v>
      </c>
      <c r="PK173" s="18">
        <v>365.07682669639593</v>
      </c>
      <c r="PL173" s="18">
        <v>366.89223462581634</v>
      </c>
      <c r="PM173" s="18">
        <v>367.86373405456544</v>
      </c>
      <c r="PN173" s="18">
        <v>374.11167091846465</v>
      </c>
      <c r="PO173" s="18">
        <v>377.09749956607817</v>
      </c>
      <c r="PP173" s="18">
        <v>382.48243952274322</v>
      </c>
      <c r="PQ173" s="18">
        <v>383.41676679134372</v>
      </c>
      <c r="PR173" s="18">
        <v>385.93744111061096</v>
      </c>
      <c r="PS173" s="18">
        <v>380.85188774108889</v>
      </c>
      <c r="PT173" s="18">
        <v>379.84020219326021</v>
      </c>
      <c r="PU173" s="18">
        <v>378.00269189834597</v>
      </c>
      <c r="PV173" s="18">
        <v>372.24603034019469</v>
      </c>
      <c r="PW173" s="18">
        <v>373.98809860229488</v>
      </c>
      <c r="PX173" s="18">
        <v>371.97879264831539</v>
      </c>
      <c r="PY173" s="18">
        <v>366.60892248630523</v>
      </c>
      <c r="PZ173" s="18">
        <v>364.49915123462677</v>
      </c>
      <c r="QA173" s="18">
        <v>362.35522178173068</v>
      </c>
      <c r="QB173" s="18">
        <v>359.02680646896357</v>
      </c>
      <c r="QC173" s="18">
        <v>357.59818993568422</v>
      </c>
      <c r="QD173" s="18">
        <v>351.30805764675137</v>
      </c>
      <c r="QE173" s="18">
        <v>351.57429068565369</v>
      </c>
      <c r="QF173" s="18">
        <v>349.76390602111815</v>
      </c>
      <c r="QG173" s="18">
        <v>343.96605369091031</v>
      </c>
      <c r="QH173" s="18">
        <v>342.36664615154268</v>
      </c>
      <c r="QI173" s="18">
        <v>344.62812000274658</v>
      </c>
      <c r="QJ173" s="18">
        <v>349.06768150806431</v>
      </c>
      <c r="QK173" s="18">
        <v>345.5493867826462</v>
      </c>
      <c r="QL173" s="18">
        <v>347.91534454345702</v>
      </c>
      <c r="QM173" s="18">
        <v>344.45531969070436</v>
      </c>
      <c r="QN173" s="18">
        <v>344.61104090213774</v>
      </c>
      <c r="QO173" s="18">
        <v>343.67369967460633</v>
      </c>
      <c r="QP173" s="18">
        <v>344.70547828197476</v>
      </c>
      <c r="QQ173" s="18">
        <v>338.7287977218628</v>
      </c>
      <c r="QR173" s="18">
        <v>338.70669535636898</v>
      </c>
      <c r="QS173" s="18">
        <v>342.61479543685914</v>
      </c>
      <c r="QT173" s="18">
        <v>347.33766908168792</v>
      </c>
      <c r="QU173" s="18">
        <v>363.03738115310671</v>
      </c>
      <c r="QV173" s="18">
        <v>365.29684569835666</v>
      </c>
      <c r="QW173" s="18">
        <v>377.56968646526337</v>
      </c>
      <c r="QX173" s="18">
        <v>381.1412277984619</v>
      </c>
      <c r="QY173" s="18">
        <v>381.86156398296356</v>
      </c>
      <c r="QZ173" s="18">
        <v>387.01241979599001</v>
      </c>
      <c r="RA173" s="18">
        <v>389.75914103507995</v>
      </c>
      <c r="RB173" s="18">
        <v>390.99888280868527</v>
      </c>
      <c r="RC173" s="18">
        <v>388.41391069889067</v>
      </c>
      <c r="RD173" s="18">
        <v>387.81212356567386</v>
      </c>
      <c r="RE173" s="18">
        <v>386.11325538158417</v>
      </c>
      <c r="RF173" s="18">
        <v>384.75295525074006</v>
      </c>
      <c r="RG173" s="18">
        <v>380.49322662830355</v>
      </c>
      <c r="RH173" s="18">
        <v>373.72387486934662</v>
      </c>
      <c r="RI173" s="18">
        <v>375.4830222320557</v>
      </c>
      <c r="RJ173" s="18">
        <v>373.05176202774049</v>
      </c>
      <c r="RK173" s="18">
        <v>376.33798191547396</v>
      </c>
      <c r="RL173" s="18">
        <v>377.09549026012422</v>
      </c>
      <c r="RM173" s="18">
        <v>376.36611219882963</v>
      </c>
      <c r="RN173" s="18">
        <v>379.3971502304077</v>
      </c>
      <c r="RO173" s="18">
        <v>387.69558382034302</v>
      </c>
      <c r="RP173" s="18">
        <v>386.99835465431215</v>
      </c>
      <c r="RQ173" s="18">
        <v>388.80371605396272</v>
      </c>
      <c r="RR173" s="18">
        <v>389.43966138839727</v>
      </c>
      <c r="RS173" s="18">
        <v>385.51649151325228</v>
      </c>
      <c r="RT173" s="18">
        <v>385.93442715167998</v>
      </c>
      <c r="RU173" s="18">
        <v>380.00898389339449</v>
      </c>
      <c r="RV173" s="18">
        <v>372.02601133823396</v>
      </c>
      <c r="RW173" s="18">
        <v>370.74206483364105</v>
      </c>
      <c r="RX173" s="18">
        <v>369.86500278472897</v>
      </c>
      <c r="RY173" s="18">
        <v>373.0226270914078</v>
      </c>
      <c r="RZ173" s="18">
        <v>373.7057911157608</v>
      </c>
      <c r="SA173" s="18">
        <v>368.27564177513119</v>
      </c>
      <c r="SB173" s="18">
        <v>366.92840213298797</v>
      </c>
      <c r="SC173" s="18">
        <v>368.52580036640171</v>
      </c>
      <c r="SD173" s="18">
        <v>369.97852857112883</v>
      </c>
      <c r="SE173" s="18">
        <v>372.21187213897707</v>
      </c>
      <c r="SF173" s="18">
        <v>373.07687835216524</v>
      </c>
      <c r="SG173" s="18">
        <v>378.07100830078122</v>
      </c>
      <c r="SH173" s="18">
        <v>383.2600409269333</v>
      </c>
      <c r="SI173" s="18">
        <v>383.75734415054325</v>
      </c>
      <c r="SJ173" s="18">
        <v>386.67184243679043</v>
      </c>
      <c r="SK173" s="18">
        <v>385.39693780899051</v>
      </c>
      <c r="SL173" s="18">
        <v>385.25829569816591</v>
      </c>
      <c r="SM173" s="18">
        <v>383.40370630264283</v>
      </c>
      <c r="SN173" s="18">
        <v>382.95663572788237</v>
      </c>
      <c r="SO173" s="18">
        <v>383.25501766204837</v>
      </c>
      <c r="SP173" s="5">
        <v>385.34268654823302</v>
      </c>
      <c r="SQ173" s="5">
        <v>387.53383469104762</v>
      </c>
      <c r="SR173" s="5">
        <v>382.55678384304048</v>
      </c>
      <c r="SS173" s="5">
        <v>394.79144779682161</v>
      </c>
    </row>
    <row r="174" spans="1:516" x14ac:dyDescent="0.25">
      <c r="A174" s="5" t="s">
        <v>72</v>
      </c>
      <c r="B174" s="5" t="str">
        <f ca="1">_xlfn.XLOOKUP(A174,bonds[worksheet get],bonds[unique lookup],"-")</f>
        <v>-</v>
      </c>
      <c r="C174" s="5" t="str">
        <f ca="1">_xlfn.XLOOKUP(A174,bonds[worksheet get],bonds[ID_ISIN],"-")</f>
        <v>-</v>
      </c>
      <c r="D174" s="18" t="e">
        <f ca="1">_xll.BDH(A174,"blp_i_sprd_mid","-2AY",,"Dates=H","Fill=C","Sort=R","Dir=H","factor="&amp;_xlfn.XLOOKUP(A174,bonds[worksheet get],bonds[yas/blp factor]),"cols=102;rows=1")</f>
        <v>#N/A</v>
      </c>
      <c r="E174" s="18">
        <v>419.4585191833973</v>
      </c>
      <c r="F174" s="18">
        <v>425.17391249144077</v>
      </c>
      <c r="G174" s="18">
        <v>427.63849478316308</v>
      </c>
      <c r="H174" s="18">
        <v>426.25585113024709</v>
      </c>
      <c r="I174" s="18">
        <v>429.48368468701835</v>
      </c>
      <c r="J174" s="18">
        <v>430.417768368721</v>
      </c>
      <c r="K174" s="18">
        <v>428.74041382157804</v>
      </c>
      <c r="L174" s="18">
        <v>426.87624253809452</v>
      </c>
      <c r="M174" s="18">
        <v>423.06198425281048</v>
      </c>
      <c r="N174" s="18">
        <v>419.96901839339728</v>
      </c>
      <c r="O174" s="18">
        <v>422.824217497468</v>
      </c>
      <c r="P174" s="18">
        <v>416.53338868069648</v>
      </c>
      <c r="Q174" s="18">
        <v>418.00994021177291</v>
      </c>
      <c r="R174" s="18">
        <v>407.45029901862148</v>
      </c>
      <c r="S174" s="18">
        <v>400.04556292366982</v>
      </c>
      <c r="T174" s="18">
        <v>413.91895339190961</v>
      </c>
      <c r="U174" s="18">
        <v>411.56426329803469</v>
      </c>
      <c r="V174" s="18">
        <v>410.28651674306394</v>
      </c>
      <c r="W174" s="18">
        <v>392.03042562067509</v>
      </c>
      <c r="X174" s="18">
        <v>382.15411409413815</v>
      </c>
      <c r="Y174" s="18">
        <v>377.24992501020432</v>
      </c>
      <c r="Z174" s="18">
        <v>385.54179084777832</v>
      </c>
      <c r="AA174" s="18">
        <v>421.10890019106864</v>
      </c>
      <c r="AB174" s="18">
        <v>430.3138702907562</v>
      </c>
      <c r="AC174" s="18">
        <v>444.15029701972009</v>
      </c>
      <c r="AD174" s="18">
        <v>446.98052062427996</v>
      </c>
      <c r="AE174" s="18">
        <v>447.27523151850698</v>
      </c>
      <c r="AF174" s="18">
        <v>439.05529511952398</v>
      </c>
      <c r="AG174" s="18">
        <v>436.55674614846708</v>
      </c>
      <c r="AH174" s="18">
        <v>451.49708995580676</v>
      </c>
      <c r="AI174" s="18">
        <v>470.30364108741281</v>
      </c>
      <c r="AJ174" s="18">
        <v>465.42143044304845</v>
      </c>
      <c r="AK174" s="18">
        <v>467.89600293457511</v>
      </c>
      <c r="AL174" s="18">
        <v>470.2247185089588</v>
      </c>
      <c r="AM174" s="18">
        <v>474.17184645164014</v>
      </c>
      <c r="AN174" s="18">
        <v>478.63546772420409</v>
      </c>
      <c r="AO174" s="18">
        <v>480.0820486558676</v>
      </c>
      <c r="AP174" s="18">
        <v>480.83630874109269</v>
      </c>
      <c r="AQ174" s="18">
        <v>470.26268126821515</v>
      </c>
      <c r="AR174" s="18">
        <v>468.09880399060251</v>
      </c>
      <c r="AS174" s="18">
        <v>466.01384929144382</v>
      </c>
      <c r="AT174" s="18">
        <v>469.16675634968283</v>
      </c>
      <c r="AU174" s="18">
        <v>465.14769896841045</v>
      </c>
      <c r="AV174" s="18">
        <v>461.74303887510303</v>
      </c>
      <c r="AW174" s="18">
        <v>463.73808177602291</v>
      </c>
      <c r="AX174" s="18">
        <v>464.24558392608168</v>
      </c>
      <c r="AY174" s="18">
        <v>452.74386689138413</v>
      </c>
      <c r="AZ174" s="18">
        <v>444.08536072099213</v>
      </c>
      <c r="BA174" s="18">
        <v>440.80757616519929</v>
      </c>
      <c r="BB174" s="18">
        <v>443.49793697249891</v>
      </c>
      <c r="BC174" s="18">
        <v>459.59714395713809</v>
      </c>
      <c r="BD174" s="18">
        <v>462.12965960752967</v>
      </c>
      <c r="BE174" s="18">
        <v>474.06495131373401</v>
      </c>
      <c r="BF174" s="18">
        <v>480.97417349839213</v>
      </c>
      <c r="BG174" s="18">
        <v>477.6264575439692</v>
      </c>
      <c r="BH174" s="18">
        <v>483.55763916778562</v>
      </c>
      <c r="BI174" s="18">
        <v>486.91334728205209</v>
      </c>
      <c r="BJ174" s="18">
        <v>486.8554041231871</v>
      </c>
      <c r="BK174" s="18">
        <v>492.18417669880387</v>
      </c>
      <c r="BL174" s="18">
        <v>524.25671415054796</v>
      </c>
      <c r="BM174" s="18">
        <v>562.32037442493436</v>
      </c>
      <c r="BN174" s="18">
        <v>585.80733416485782</v>
      </c>
      <c r="BO174" s="18">
        <v>610.8537640942335</v>
      </c>
      <c r="BP174" s="18">
        <v>608.73584173572056</v>
      </c>
      <c r="BQ174" s="18">
        <v>604.98352268922326</v>
      </c>
      <c r="BR174" s="18">
        <v>602.1293226051331</v>
      </c>
      <c r="BS174" s="18">
        <v>598.43694475746156</v>
      </c>
      <c r="BT174" s="18">
        <v>602.18127164411544</v>
      </c>
      <c r="BU174" s="18">
        <v>597.34801297879221</v>
      </c>
      <c r="BV174" s="18">
        <v>597.23812078094477</v>
      </c>
      <c r="BW174" s="18">
        <v>600.13827578413486</v>
      </c>
      <c r="BX174" s="18">
        <v>640.28689075767988</v>
      </c>
      <c r="BY174" s="18">
        <v>651.39499392008781</v>
      </c>
      <c r="BZ174" s="18">
        <v>624.48039662730685</v>
      </c>
      <c r="CA174" s="18">
        <v>628.09984601640701</v>
      </c>
      <c r="CB174" s="18">
        <v>623.91894739830491</v>
      </c>
      <c r="CC174" s="18">
        <v>579.09891499626644</v>
      </c>
      <c r="CD174" s="18">
        <v>538.55668615043169</v>
      </c>
      <c r="CE174" s="18">
        <v>464.81802237486841</v>
      </c>
      <c r="CF174" s="18">
        <v>447.09540792202949</v>
      </c>
      <c r="CG174" s="18">
        <v>384.64167384541037</v>
      </c>
      <c r="CH174" s="18">
        <v>374.20391308987143</v>
      </c>
      <c r="CI174" s="18">
        <v>386.3719764515161</v>
      </c>
      <c r="CJ174" s="18">
        <v>324.03512771260739</v>
      </c>
      <c r="CK174" s="18">
        <v>300.1965129395723</v>
      </c>
      <c r="CL174" s="18">
        <v>286.18725575399401</v>
      </c>
      <c r="CM174" s="18">
        <v>290.96656734037401</v>
      </c>
      <c r="CN174" s="18">
        <v>307.16367828309535</v>
      </c>
      <c r="CO174" s="18">
        <v>303.6661093316078</v>
      </c>
      <c r="CP174" s="18">
        <v>281.78557372021675</v>
      </c>
      <c r="CQ174" s="18">
        <v>266.90517111170288</v>
      </c>
      <c r="CR174" s="18">
        <v>259.86307926964759</v>
      </c>
      <c r="CS174" s="18">
        <v>255.69816497123242</v>
      </c>
      <c r="CT174" s="18">
        <v>241.19838897526265</v>
      </c>
      <c r="CU174" s="18">
        <v>242.1664393362999</v>
      </c>
      <c r="CV174" s="18">
        <v>242.55605712866785</v>
      </c>
      <c r="CW174" s="18">
        <v>243.82081642389298</v>
      </c>
      <c r="CX174" s="18">
        <v>242.30130703365802</v>
      </c>
      <c r="CY174" s="18">
        <v>243.12250145757199</v>
      </c>
      <c r="CZ174" s="18">
        <v>243.50312807011602</v>
      </c>
      <c r="DA174" s="18">
        <v>240.20836017465589</v>
      </c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18"/>
      <c r="DW174" s="18"/>
      <c r="DX174" s="18"/>
      <c r="DY174" s="18"/>
      <c r="DZ174" s="18"/>
      <c r="EA174" s="18"/>
      <c r="EB174" s="18"/>
      <c r="EC174" s="18"/>
      <c r="ED174" s="18"/>
      <c r="EE174" s="18"/>
      <c r="EF174" s="18"/>
      <c r="EG174" s="18"/>
      <c r="EH174" s="18"/>
      <c r="EI174" s="18"/>
      <c r="EJ174" s="18"/>
      <c r="EK174" s="18"/>
      <c r="EL174" s="18"/>
      <c r="EM174" s="18"/>
      <c r="EN174" s="18"/>
      <c r="EO174" s="18"/>
      <c r="EP174" s="18"/>
      <c r="EQ174" s="18"/>
      <c r="ER174" s="18"/>
      <c r="ES174" s="18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18"/>
      <c r="FP174" s="18"/>
      <c r="FQ174" s="18"/>
      <c r="FR174" s="18"/>
      <c r="FS174" s="18"/>
      <c r="FT174" s="18"/>
      <c r="FU174" s="18"/>
      <c r="FV174" s="18"/>
      <c r="FW174" s="18"/>
      <c r="FX174" s="18"/>
      <c r="FY174" s="18"/>
      <c r="FZ174" s="18"/>
      <c r="GA174" s="18"/>
      <c r="GB174" s="18"/>
      <c r="GC174" s="18"/>
      <c r="GD174" s="18"/>
      <c r="GE174" s="18"/>
      <c r="GF174" s="18"/>
      <c r="GG174" s="18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8"/>
      <c r="HD174" s="18"/>
      <c r="HE174" s="18"/>
      <c r="HF174" s="18"/>
      <c r="HG174" s="18"/>
      <c r="HH174" s="18"/>
      <c r="HI174" s="18"/>
      <c r="HJ174" s="18"/>
      <c r="HK174" s="18"/>
      <c r="HL174" s="18"/>
      <c r="HM174" s="18"/>
      <c r="HN174" s="18"/>
      <c r="HO174" s="18"/>
      <c r="HP174" s="18"/>
      <c r="HQ174" s="18"/>
      <c r="HR174" s="18"/>
      <c r="HS174" s="18"/>
      <c r="HT174" s="18"/>
      <c r="HU174" s="18"/>
      <c r="HV174" s="18"/>
      <c r="HW174" s="18"/>
      <c r="HX174" s="18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18"/>
      <c r="IX174" s="18"/>
      <c r="IY174" s="18"/>
      <c r="IZ174" s="18"/>
      <c r="JA174" s="18"/>
      <c r="JB174" s="18"/>
      <c r="JC174" s="18"/>
      <c r="JD174" s="18"/>
      <c r="JE174" s="18"/>
      <c r="JF174" s="18"/>
      <c r="JG174" s="18"/>
      <c r="JH174" s="18"/>
      <c r="JI174" s="18"/>
      <c r="JJ174" s="18"/>
      <c r="JK174" s="18"/>
      <c r="JL174" s="18"/>
      <c r="JM174" s="18"/>
      <c r="JN174" s="18"/>
      <c r="JO174" s="18"/>
      <c r="JP174" s="18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18"/>
      <c r="KD174" s="18"/>
      <c r="KE174" s="18"/>
      <c r="KF174" s="18"/>
      <c r="KG174" s="18"/>
      <c r="KH174" s="18"/>
      <c r="KI174" s="18"/>
      <c r="KJ174" s="18"/>
      <c r="KK174" s="18"/>
      <c r="KL174" s="18"/>
      <c r="KM174" s="18"/>
      <c r="KN174" s="18"/>
      <c r="KO174" s="18"/>
      <c r="KP174" s="18"/>
      <c r="KQ174" s="18"/>
      <c r="KR174" s="18"/>
      <c r="KS174" s="18"/>
      <c r="KT174" s="18"/>
      <c r="KU174" s="18"/>
      <c r="KV174" s="18"/>
      <c r="KW174" s="18"/>
      <c r="KX174" s="18"/>
      <c r="KY174" s="18"/>
      <c r="KZ174" s="18"/>
      <c r="LA174" s="18"/>
      <c r="LB174" s="18"/>
      <c r="LC174" s="18"/>
      <c r="LD174" s="18"/>
      <c r="LE174" s="18"/>
      <c r="LF174" s="18"/>
      <c r="LG174" s="18"/>
      <c r="LH174" s="18"/>
      <c r="LI174" s="18"/>
      <c r="LJ174" s="18"/>
      <c r="LK174" s="18"/>
      <c r="LL174" s="18"/>
      <c r="LM174" s="18"/>
      <c r="LN174" s="18"/>
      <c r="LO174" s="18"/>
      <c r="LP174" s="18"/>
      <c r="LQ174" s="18"/>
      <c r="LR174" s="18"/>
      <c r="LS174" s="18"/>
      <c r="LT174" s="18"/>
      <c r="LU174" s="18"/>
      <c r="LV174" s="18"/>
      <c r="LW174" s="18"/>
      <c r="LX174" s="18"/>
      <c r="LY174" s="18"/>
      <c r="LZ174" s="18"/>
      <c r="MA174" s="18"/>
      <c r="MB174" s="18"/>
      <c r="MC174" s="18"/>
      <c r="MD174" s="18"/>
      <c r="ME174" s="18"/>
      <c r="MF174" s="18"/>
      <c r="MG174" s="18"/>
      <c r="MH174" s="18"/>
      <c r="MI174" s="18"/>
      <c r="MJ174" s="18"/>
      <c r="MK174" s="18"/>
      <c r="ML174" s="18"/>
      <c r="MM174" s="18"/>
      <c r="MN174" s="18"/>
      <c r="MO174" s="18"/>
      <c r="MP174" s="18"/>
      <c r="MQ174" s="18"/>
      <c r="MR174" s="18"/>
      <c r="MS174" s="18"/>
      <c r="MT174" s="18"/>
      <c r="MU174" s="18"/>
      <c r="MV174" s="18"/>
      <c r="MW174" s="18"/>
      <c r="MX174" s="18"/>
      <c r="MY174" s="18"/>
      <c r="MZ174" s="18"/>
      <c r="NA174" s="18"/>
      <c r="NB174" s="18"/>
      <c r="NC174" s="18"/>
      <c r="ND174" s="18"/>
      <c r="NE174" s="18"/>
      <c r="NF174" s="18"/>
      <c r="NG174" s="18"/>
      <c r="NH174" s="18"/>
      <c r="NI174" s="18"/>
      <c r="NJ174" s="18"/>
      <c r="NK174" s="18"/>
      <c r="NL174" s="18"/>
      <c r="NM174" s="18"/>
      <c r="NN174" s="18"/>
      <c r="NO174" s="18"/>
      <c r="NP174" s="18"/>
      <c r="NQ174" s="18"/>
      <c r="NR174" s="18"/>
      <c r="NS174" s="18"/>
      <c r="NT174" s="18"/>
      <c r="NU174" s="18"/>
      <c r="NV174" s="18"/>
      <c r="NW174" s="18"/>
      <c r="NX174" s="18"/>
      <c r="NY174" s="18"/>
      <c r="NZ174" s="18"/>
      <c r="OA174" s="18"/>
      <c r="OB174" s="18"/>
      <c r="OC174" s="18"/>
      <c r="OD174" s="18"/>
      <c r="OE174" s="18"/>
      <c r="OF174" s="18"/>
      <c r="OG174" s="18"/>
      <c r="OH174" s="18"/>
      <c r="OI174" s="18"/>
      <c r="OJ174" s="18"/>
      <c r="OK174" s="18"/>
      <c r="OL174" s="18"/>
      <c r="OM174" s="18"/>
      <c r="ON174" s="18"/>
      <c r="OO174" s="18"/>
      <c r="OP174" s="18"/>
      <c r="OQ174" s="18"/>
      <c r="OR174" s="18"/>
      <c r="OS174" s="18"/>
      <c r="OT174" s="18"/>
      <c r="OU174" s="18"/>
      <c r="OV174" s="18"/>
      <c r="OW174" s="18"/>
      <c r="OX174" s="18"/>
      <c r="OY174" s="18"/>
      <c r="OZ174" s="18"/>
      <c r="PA174" s="18"/>
      <c r="PB174" s="18"/>
      <c r="PC174" s="18"/>
      <c r="PD174" s="18"/>
      <c r="PE174" s="18"/>
      <c r="PF174" s="18"/>
      <c r="PG174" s="18"/>
      <c r="PH174" s="18"/>
      <c r="PI174" s="18"/>
      <c r="PJ174" s="18"/>
      <c r="PK174" s="18"/>
      <c r="PL174" s="18"/>
      <c r="PM174" s="18"/>
      <c r="PN174" s="18"/>
      <c r="PO174" s="18"/>
      <c r="PP174" s="18"/>
      <c r="PQ174" s="18"/>
      <c r="PR174" s="18"/>
      <c r="PS174" s="18"/>
      <c r="PT174" s="18"/>
      <c r="PU174" s="18"/>
      <c r="PV174" s="18"/>
      <c r="PW174" s="18"/>
      <c r="PX174" s="18"/>
      <c r="PY174" s="18"/>
      <c r="PZ174" s="18"/>
      <c r="QA174" s="18"/>
      <c r="QB174" s="18"/>
      <c r="QC174" s="18"/>
      <c r="QD174" s="18"/>
      <c r="QE174" s="18"/>
      <c r="QF174" s="18"/>
      <c r="QG174" s="18"/>
      <c r="QH174" s="18"/>
      <c r="QI174" s="18"/>
      <c r="QJ174" s="18"/>
      <c r="QK174" s="18"/>
      <c r="QL174" s="18"/>
      <c r="QM174" s="18"/>
      <c r="QN174" s="18"/>
      <c r="QO174" s="18"/>
      <c r="QP174" s="18"/>
      <c r="QQ174" s="18"/>
      <c r="QR174" s="18"/>
      <c r="QS174" s="18"/>
      <c r="QT174" s="18"/>
      <c r="QU174" s="18"/>
      <c r="QV174" s="18"/>
      <c r="QW174" s="18"/>
      <c r="QX174" s="18"/>
      <c r="QY174" s="18"/>
      <c r="QZ174" s="18"/>
      <c r="RA174" s="18"/>
      <c r="RB174" s="18"/>
      <c r="RC174" s="18"/>
      <c r="RD174" s="18"/>
      <c r="RE174" s="18"/>
      <c r="RF174" s="18"/>
      <c r="RG174" s="18"/>
      <c r="RH174" s="18"/>
      <c r="RI174" s="18"/>
      <c r="RJ174" s="18"/>
      <c r="RK174" s="18"/>
      <c r="RL174" s="18"/>
      <c r="RM174" s="18"/>
      <c r="RN174" s="18"/>
      <c r="RO174" s="18"/>
      <c r="RP174" s="18"/>
      <c r="RQ174" s="18"/>
      <c r="RR174" s="18"/>
      <c r="RS174" s="18"/>
      <c r="RT174" s="18"/>
      <c r="RU174" s="18"/>
      <c r="RV174" s="18"/>
      <c r="RW174" s="18"/>
      <c r="RX174" s="18"/>
      <c r="RY174" s="18"/>
      <c r="RZ174" s="18"/>
      <c r="SA174" s="18"/>
      <c r="SB174" s="18"/>
      <c r="SC174" s="18"/>
      <c r="SD174" s="18"/>
      <c r="SE174" s="18"/>
      <c r="SF174" s="18"/>
      <c r="SG174" s="18"/>
      <c r="SH174" s="18"/>
      <c r="SI174" s="18"/>
      <c r="SJ174" s="18"/>
      <c r="SK174" s="18"/>
      <c r="SL174" s="18"/>
      <c r="SM174" s="18"/>
      <c r="SN174" s="18"/>
      <c r="SO174" s="18"/>
    </row>
    <row r="175" spans="1:516" x14ac:dyDescent="0.25">
      <c r="A175" s="5" t="s">
        <v>382</v>
      </c>
      <c r="B175" s="5" t="str">
        <f ca="1">_xlfn.XLOOKUP(A175,bonds[worksheet get],bonds[unique lookup],"-")</f>
        <v>-</v>
      </c>
      <c r="C175" s="5" t="str">
        <f ca="1">_xlfn.XLOOKUP(A175,bonds[worksheet get],bonds[ID_ISIN],"-")</f>
        <v>-</v>
      </c>
      <c r="D175" s="18" t="e">
        <f ca="1">_xll.BDH(A175,"blp_i_sprd_mid","-2AY",,"Dates=H","Fill=C","Sort=R","Dir=H","factor="&amp;_xlfn.XLOOKUP(A175,bonds[worksheet get],bonds[yas/blp factor]),"cols=510;rows=1")</f>
        <v>#N/A</v>
      </c>
      <c r="E175" s="18">
        <v>469.57598471581935</v>
      </c>
      <c r="F175" s="18">
        <v>482.69956243115666</v>
      </c>
      <c r="G175" s="18">
        <v>491.4549449590445</v>
      </c>
      <c r="H175" s="18">
        <v>502.23549074774979</v>
      </c>
      <c r="I175" s="18">
        <v>509.37354151058196</v>
      </c>
      <c r="J175" s="18">
        <v>517.31825898194313</v>
      </c>
      <c r="K175" s="18">
        <v>515.14915519320959</v>
      </c>
      <c r="L175" s="18">
        <v>516.4806050764322</v>
      </c>
      <c r="M175" s="18">
        <v>509.39953077256683</v>
      </c>
      <c r="N175" s="18">
        <v>508.19902678626772</v>
      </c>
      <c r="O175" s="18">
        <v>516.61055138635629</v>
      </c>
      <c r="P175" s="18">
        <v>507.79519363850352</v>
      </c>
      <c r="Q175" s="18">
        <v>510.57904343187812</v>
      </c>
      <c r="R175" s="18">
        <v>501.12195083040001</v>
      </c>
      <c r="S175" s="18">
        <v>496.69478000998492</v>
      </c>
      <c r="T175" s="18">
        <v>534.58512480986121</v>
      </c>
      <c r="U175" s="18">
        <v>526.28055601871017</v>
      </c>
      <c r="V175" s="18">
        <v>527.62000259792796</v>
      </c>
      <c r="W175" s="18">
        <v>504.5775230873823</v>
      </c>
      <c r="X175" s="18">
        <v>490.62528774952887</v>
      </c>
      <c r="Y175" s="18">
        <v>481.77294528269766</v>
      </c>
      <c r="Z175" s="18">
        <v>521.87037817728526</v>
      </c>
      <c r="AA175" s="18">
        <v>559.08100381755833</v>
      </c>
      <c r="AB175" s="18">
        <v>578.60193832916025</v>
      </c>
      <c r="AC175" s="18">
        <v>598.80359158736474</v>
      </c>
      <c r="AD175" s="18">
        <v>605.48183233046529</v>
      </c>
      <c r="AE175" s="18">
        <v>606.40145236992839</v>
      </c>
      <c r="AF175" s="18">
        <v>532.87383186686043</v>
      </c>
      <c r="AG175" s="18">
        <v>537.5728903511166</v>
      </c>
      <c r="AH175" s="18">
        <v>571.80274755913013</v>
      </c>
      <c r="AI175" s="18">
        <v>587.52825023394814</v>
      </c>
      <c r="AJ175" s="18">
        <v>588.76473935222634</v>
      </c>
      <c r="AK175" s="18">
        <v>593.0639630367159</v>
      </c>
      <c r="AL175" s="18">
        <v>593.72469004333027</v>
      </c>
      <c r="AM175" s="18">
        <v>595.55693301326039</v>
      </c>
      <c r="AN175" s="18">
        <v>600.3039716734886</v>
      </c>
      <c r="AO175" s="18">
        <v>606.92123760962488</v>
      </c>
      <c r="AP175" s="18">
        <v>607.30008108240372</v>
      </c>
      <c r="AQ175" s="18">
        <v>596.47755263972283</v>
      </c>
      <c r="AR175" s="18">
        <v>592.37224883311978</v>
      </c>
      <c r="AS175" s="18">
        <v>589.75133172065023</v>
      </c>
      <c r="AT175" s="18">
        <v>593.21989860862493</v>
      </c>
      <c r="AU175" s="18">
        <v>588.94066666412346</v>
      </c>
      <c r="AV175" s="18">
        <v>585.60304567307242</v>
      </c>
      <c r="AW175" s="18">
        <v>591.4016498566865</v>
      </c>
      <c r="AX175" s="18">
        <v>593.69170367234949</v>
      </c>
      <c r="AY175" s="18">
        <v>578.31205809932953</v>
      </c>
      <c r="AZ175" s="18">
        <v>573.74494509899614</v>
      </c>
      <c r="BA175" s="18">
        <v>568.92593617480986</v>
      </c>
      <c r="BB175" s="18">
        <v>571.6348169432282</v>
      </c>
      <c r="BC175" s="18">
        <v>589.48344240480662</v>
      </c>
      <c r="BD175" s="18">
        <v>598.64965518945462</v>
      </c>
      <c r="BE175" s="18">
        <v>612.05711561262603</v>
      </c>
      <c r="BF175" s="18">
        <v>617.88370823222397</v>
      </c>
      <c r="BG175" s="18">
        <v>616.01947847831252</v>
      </c>
      <c r="BH175" s="18">
        <v>625.01276271206132</v>
      </c>
      <c r="BI175" s="18">
        <v>629.74580715429784</v>
      </c>
      <c r="BJ175" s="18">
        <v>620.06880541294822</v>
      </c>
      <c r="BK175" s="18">
        <v>622.55377869349718</v>
      </c>
      <c r="BL175" s="18">
        <v>664.89528440177435</v>
      </c>
      <c r="BM175" s="18">
        <v>705.84836376786234</v>
      </c>
      <c r="BN175" s="18">
        <v>728.04519267690182</v>
      </c>
      <c r="BO175" s="18">
        <v>749.17546225756405</v>
      </c>
      <c r="BP175" s="18">
        <v>734.21564322429901</v>
      </c>
      <c r="BQ175" s="18">
        <v>702.61969775974751</v>
      </c>
      <c r="BR175" s="18">
        <v>701.66809093630309</v>
      </c>
      <c r="BS175" s="18">
        <v>701.67508804529905</v>
      </c>
      <c r="BT175" s="18">
        <v>696.37827653539182</v>
      </c>
      <c r="BU175" s="18">
        <v>688.01873045927289</v>
      </c>
      <c r="BV175" s="18">
        <v>689.27221255654104</v>
      </c>
      <c r="BW175" s="18">
        <v>682.96381900322433</v>
      </c>
      <c r="BX175" s="18">
        <v>724.43868278300772</v>
      </c>
      <c r="BY175" s="18">
        <v>721.60885198765993</v>
      </c>
      <c r="BZ175" s="18">
        <v>692.46889178067443</v>
      </c>
      <c r="CA175" s="18">
        <v>695.66457141780847</v>
      </c>
      <c r="CB175" s="18">
        <v>675.08307509982581</v>
      </c>
      <c r="CC175" s="18">
        <v>609.7340754259825</v>
      </c>
      <c r="CD175" s="18">
        <v>521.60048968744286</v>
      </c>
      <c r="CE175" s="18">
        <v>422.73633751016854</v>
      </c>
      <c r="CF175" s="18">
        <v>397.0009706231952</v>
      </c>
      <c r="CG175" s="18">
        <v>348.4440329525471</v>
      </c>
      <c r="CH175" s="18">
        <v>344.4546812378764</v>
      </c>
      <c r="CI175" s="18">
        <v>350.75907644319534</v>
      </c>
      <c r="CJ175" s="18">
        <v>272.19753581106664</v>
      </c>
      <c r="CK175" s="18">
        <v>257.05079400891066</v>
      </c>
      <c r="CL175" s="18">
        <v>251.68800975704193</v>
      </c>
      <c r="CM175" s="18">
        <v>255.12758862203361</v>
      </c>
      <c r="CN175" s="18">
        <v>266.89972471415996</v>
      </c>
      <c r="CO175" s="18">
        <v>272.42244288593531</v>
      </c>
      <c r="CP175" s="18">
        <v>254.38689465546608</v>
      </c>
      <c r="CQ175" s="18">
        <v>238.98026023346188</v>
      </c>
      <c r="CR175" s="18">
        <v>229.46019365102055</v>
      </c>
      <c r="CS175" s="18">
        <v>221.46949517768621</v>
      </c>
      <c r="CT175" s="18">
        <v>206.49268316543103</v>
      </c>
      <c r="CU175" s="18">
        <v>211.30069663262367</v>
      </c>
      <c r="CV175" s="18">
        <v>213.0079912276268</v>
      </c>
      <c r="CW175" s="18">
        <v>222.11322920531035</v>
      </c>
      <c r="CX175" s="18">
        <v>222.93888806682827</v>
      </c>
      <c r="CY175" s="18">
        <v>226.30749625486138</v>
      </c>
      <c r="CZ175" s="18">
        <v>228.24769462072851</v>
      </c>
      <c r="DA175" s="18">
        <v>228.00579456686972</v>
      </c>
      <c r="DB175" s="18">
        <v>229.64611683291199</v>
      </c>
      <c r="DC175" s="18">
        <v>231.70326687771083</v>
      </c>
      <c r="DD175" s="18">
        <v>231.0295452401042</v>
      </c>
      <c r="DE175" s="18">
        <v>228.9693964343071</v>
      </c>
      <c r="DF175" s="18">
        <v>234.24921496522427</v>
      </c>
      <c r="DG175" s="18">
        <v>241.50921534198523</v>
      </c>
      <c r="DH175" s="18">
        <v>246.64709251898526</v>
      </c>
      <c r="DI175" s="18">
        <v>245.89340392142535</v>
      </c>
      <c r="DJ175" s="18">
        <v>244.42601020628211</v>
      </c>
      <c r="DK175" s="18">
        <v>242.39884777146577</v>
      </c>
      <c r="DL175" s="18">
        <v>241.80109474581482</v>
      </c>
      <c r="DM175" s="18">
        <v>244.41201598829031</v>
      </c>
      <c r="DN175" s="18">
        <v>230.58972696036102</v>
      </c>
      <c r="DO175" s="18">
        <v>228.88543112635611</v>
      </c>
      <c r="DP175" s="18">
        <v>224.63218844383954</v>
      </c>
      <c r="DQ175" s="18">
        <v>224.49024708992243</v>
      </c>
      <c r="DR175" s="18">
        <v>224.15738461911678</v>
      </c>
      <c r="DS175" s="18">
        <v>225.55980517929791</v>
      </c>
      <c r="DT175" s="18">
        <v>232.22105294340849</v>
      </c>
      <c r="DU175" s="18">
        <v>240.639574652493</v>
      </c>
      <c r="DV175" s="18">
        <v>242.06698488765954</v>
      </c>
      <c r="DW175" s="18">
        <v>242.0020117326975</v>
      </c>
      <c r="DX175" s="18">
        <v>244.83084294104574</v>
      </c>
      <c r="DY175" s="18">
        <v>243.76428361266852</v>
      </c>
      <c r="DZ175" s="18">
        <v>247.67966588938236</v>
      </c>
      <c r="EA175" s="18">
        <v>247.68166506338119</v>
      </c>
      <c r="EB175" s="18">
        <v>243.9342134025693</v>
      </c>
      <c r="EC175" s="18">
        <v>242.07897993165255</v>
      </c>
      <c r="ED175" s="18">
        <v>239.19017350333928</v>
      </c>
      <c r="EE175" s="18">
        <v>239.76993396300077</v>
      </c>
      <c r="EF175" s="18">
        <v>238.42848820978401</v>
      </c>
      <c r="EG175" s="18">
        <v>240.03582410484552</v>
      </c>
      <c r="EH175" s="18">
        <v>242.20292871958017</v>
      </c>
      <c r="EI175" s="18">
        <v>240.22674522173403</v>
      </c>
      <c r="EJ175" s="18">
        <v>243.02758799409864</v>
      </c>
      <c r="EK175" s="18">
        <v>244.21609693640471</v>
      </c>
      <c r="EL175" s="18">
        <v>246.39419700813295</v>
      </c>
      <c r="EM175" s="18">
        <v>247.30182200360298</v>
      </c>
      <c r="EN175" s="18">
        <v>248.4583441619277</v>
      </c>
      <c r="EO175" s="18">
        <v>250.37955037480594</v>
      </c>
      <c r="EP175" s="18">
        <v>258.2393029512167</v>
      </c>
      <c r="EQ175" s="18">
        <v>259.22089738464354</v>
      </c>
      <c r="ER175" s="18">
        <v>259.82964586728815</v>
      </c>
      <c r="ES175" s="18">
        <v>257.35666763073209</v>
      </c>
      <c r="ET175" s="18">
        <v>259.39282634854317</v>
      </c>
      <c r="EU175" s="18">
        <v>262.41057949978114</v>
      </c>
      <c r="EV175" s="18">
        <v>266.04907617765662</v>
      </c>
      <c r="EW175" s="18">
        <v>265.33437147307399</v>
      </c>
      <c r="EX175" s="18">
        <v>262.7604349495769</v>
      </c>
      <c r="EY175" s="18">
        <v>264.14486294376854</v>
      </c>
      <c r="EZ175" s="18">
        <v>264.56568907052281</v>
      </c>
      <c r="FA175" s="18">
        <v>264.18884477174282</v>
      </c>
      <c r="FB175" s="18">
        <v>264.23482577371595</v>
      </c>
      <c r="FC175" s="18">
        <v>270.84309542685747</v>
      </c>
      <c r="FD175" s="18">
        <v>273.99579282301664</v>
      </c>
      <c r="FE175" s="18">
        <v>273.6019555452466</v>
      </c>
      <c r="FF175" s="18">
        <v>272.95522275662421</v>
      </c>
      <c r="FG175" s="18">
        <v>267.33754381990428</v>
      </c>
      <c r="FH175" s="18">
        <v>265.77119099181886</v>
      </c>
      <c r="FI175" s="18">
        <v>262.16568068492415</v>
      </c>
      <c r="FJ175" s="18">
        <v>261.78783679914477</v>
      </c>
      <c r="FK175" s="18">
        <v>258.85105019485951</v>
      </c>
      <c r="FL175" s="18">
        <v>255.27552749794722</v>
      </c>
      <c r="FM175" s="18">
        <v>251.72199571502208</v>
      </c>
      <c r="FN175" s="18">
        <v>247.38178896355629</v>
      </c>
      <c r="FO175" s="18">
        <v>245.37761702972651</v>
      </c>
      <c r="FP175" s="18">
        <v>248.13947590911388</v>
      </c>
      <c r="FQ175" s="18">
        <v>248.91015748566389</v>
      </c>
      <c r="FR175" s="18">
        <v>254.16198758059738</v>
      </c>
      <c r="FS175" s="18">
        <v>256.85987289202217</v>
      </c>
      <c r="FT175" s="18">
        <v>258.26629180020092</v>
      </c>
      <c r="FU175" s="18">
        <v>256.12517644745111</v>
      </c>
      <c r="FV175" s="18">
        <v>255.33350354391337</v>
      </c>
      <c r="FW175" s="18">
        <v>254.68277240729333</v>
      </c>
      <c r="FX175" s="18">
        <v>259.7746685823202</v>
      </c>
      <c r="FY175" s="18">
        <v>263.41016649919749</v>
      </c>
      <c r="FZ175" s="18">
        <v>263.88996825891735</v>
      </c>
      <c r="GA175" s="18">
        <v>263.81399964696169</v>
      </c>
      <c r="GB175" s="18">
        <v>265.70521824985741</v>
      </c>
      <c r="GC175" s="18">
        <v>267.01567680609224</v>
      </c>
      <c r="GD175" s="18">
        <v>268.14421052843329</v>
      </c>
      <c r="GE175" s="18">
        <v>269.69357037752866</v>
      </c>
      <c r="GF175" s="18">
        <v>276.34682144564391</v>
      </c>
      <c r="GG175" s="18">
        <v>279.57948580175639</v>
      </c>
      <c r="GH175" s="18">
        <v>280.54608643019196</v>
      </c>
      <c r="GI175" s="18">
        <v>282.31135707116124</v>
      </c>
      <c r="GJ175" s="18">
        <v>285.9158677910566</v>
      </c>
      <c r="GK175" s="18">
        <v>287.79809011095762</v>
      </c>
      <c r="GL175" s="18">
        <v>284.79832952570916</v>
      </c>
      <c r="GM175" s="18">
        <v>285.03323247057199</v>
      </c>
      <c r="GN175" s="18">
        <v>285.87788348507877</v>
      </c>
      <c r="GO175" s="18">
        <v>276.2018813307285</v>
      </c>
      <c r="GP175" s="18">
        <v>270.72414457392694</v>
      </c>
      <c r="GQ175" s="18">
        <v>271.78770514130588</v>
      </c>
      <c r="GR175" s="18">
        <v>271.46883688849215</v>
      </c>
      <c r="GS175" s="18">
        <v>270.70015448594097</v>
      </c>
      <c r="GT175" s="18">
        <v>271.42885340851547</v>
      </c>
      <c r="GU175" s="18">
        <v>268.50506143522261</v>
      </c>
      <c r="GV175" s="18">
        <v>268.55903913319111</v>
      </c>
      <c r="GW175" s="18">
        <v>264.38276464962962</v>
      </c>
      <c r="GX175" s="18">
        <v>266.79576766622068</v>
      </c>
      <c r="GY175" s="18">
        <v>266.95969993412496</v>
      </c>
      <c r="GZ175" s="18">
        <v>263.65906366205212</v>
      </c>
      <c r="HA175" s="18">
        <v>257.78649004048106</v>
      </c>
      <c r="HB175" s="18">
        <v>256.61597366416453</v>
      </c>
      <c r="HC175" s="18">
        <v>261.62990205323695</v>
      </c>
      <c r="HD175" s="18">
        <v>285.34210485339162</v>
      </c>
      <c r="HE175" s="18">
        <v>285.27113417643312</v>
      </c>
      <c r="HF175" s="18">
        <v>286.35268730980158</v>
      </c>
      <c r="HG175" s="18">
        <v>290.18910221356157</v>
      </c>
      <c r="HH175" s="18">
        <v>289.72729301983117</v>
      </c>
      <c r="HI175" s="18">
        <v>295.37196080553537</v>
      </c>
      <c r="HJ175" s="18">
        <v>298.02086635398865</v>
      </c>
      <c r="HK175" s="18">
        <v>297.58204766124487</v>
      </c>
      <c r="HL175" s="18">
        <v>297.4880864832997</v>
      </c>
      <c r="HM175" s="18">
        <v>299.09542237836121</v>
      </c>
      <c r="HN175" s="18">
        <v>301.13757861816885</v>
      </c>
      <c r="HO175" s="18">
        <v>299.63419977104661</v>
      </c>
      <c r="HP175" s="18">
        <v>300.07201887679105</v>
      </c>
      <c r="HQ175" s="18">
        <v>297.21919758045669</v>
      </c>
      <c r="HR175" s="18">
        <v>297.89391880506275</v>
      </c>
      <c r="HS175" s="18">
        <v>305.7316804674864</v>
      </c>
      <c r="HT175" s="18">
        <v>313.42850036299228</v>
      </c>
      <c r="HU175" s="18">
        <v>317.80669142043587</v>
      </c>
      <c r="HV175" s="18">
        <v>326.25520073950287</v>
      </c>
      <c r="HW175" s="18">
        <v>326.07527507960793</v>
      </c>
      <c r="HX175" s="18">
        <v>308.23764507502318</v>
      </c>
      <c r="HY175" s="18">
        <v>306.076537982285</v>
      </c>
      <c r="HZ175" s="18">
        <v>303.8664511265755</v>
      </c>
      <c r="IA175" s="18">
        <v>305.55075522059207</v>
      </c>
      <c r="IB175" s="18">
        <v>304.84204803800583</v>
      </c>
      <c r="IC175" s="18">
        <v>313.16860774314404</v>
      </c>
      <c r="ID175" s="18">
        <v>317.16195780581239</v>
      </c>
      <c r="IE175" s="18">
        <v>319.65592736935616</v>
      </c>
      <c r="IF175" s="18">
        <v>312.2639815086722</v>
      </c>
      <c r="IG175" s="18">
        <v>299.25435671126843</v>
      </c>
      <c r="IH175" s="18">
        <v>296.26059364801642</v>
      </c>
      <c r="II175" s="18">
        <v>294.1674584712386</v>
      </c>
      <c r="IJ175" s="18">
        <v>287.80708639395237</v>
      </c>
      <c r="IK175" s="18">
        <v>283.96867231619359</v>
      </c>
      <c r="IL175" s="18">
        <v>290.80484780520203</v>
      </c>
      <c r="IM175" s="18">
        <v>295.04809461772442</v>
      </c>
      <c r="IN175" s="18">
        <v>295.26500499659778</v>
      </c>
      <c r="IO175" s="18">
        <v>299.86710354191064</v>
      </c>
      <c r="IP175" s="18">
        <v>299.64519522804022</v>
      </c>
      <c r="IQ175" s="18">
        <v>297.09125044453145</v>
      </c>
      <c r="IR175" s="18">
        <v>290.44999442040921</v>
      </c>
      <c r="IS175" s="18">
        <v>287.01541349041463</v>
      </c>
      <c r="IT175" s="18">
        <v>288.62374897247554</v>
      </c>
      <c r="IU175" s="18">
        <v>284.63139849680664</v>
      </c>
      <c r="IV175" s="18">
        <v>285.24414532744885</v>
      </c>
      <c r="IW175" s="18">
        <v>296.57646313983201</v>
      </c>
      <c r="IX175" s="18">
        <v>298.30474906182286</v>
      </c>
      <c r="IY175" s="18">
        <v>291.12571523201461</v>
      </c>
      <c r="IZ175" s="18">
        <v>284.28054346001153</v>
      </c>
      <c r="JA175" s="18">
        <v>286.09879221194979</v>
      </c>
      <c r="JB175" s="18">
        <v>289.76127897781129</v>
      </c>
      <c r="JC175" s="18">
        <v>297.34614512938259</v>
      </c>
      <c r="JD175" s="18">
        <v>297.93790063303709</v>
      </c>
      <c r="JE175" s="18">
        <v>305.02397287189956</v>
      </c>
      <c r="JF175" s="18">
        <v>312.13403519874811</v>
      </c>
      <c r="JG175" s="18">
        <v>311.74319668197631</v>
      </c>
      <c r="JH175" s="18">
        <v>310.82257705551388</v>
      </c>
      <c r="JI175" s="18">
        <v>308.51852902185919</v>
      </c>
      <c r="JJ175" s="18">
        <v>307.17708326864238</v>
      </c>
      <c r="JK175" s="18">
        <v>305.08794643986226</v>
      </c>
      <c r="JL175" s="18">
        <v>305.20489811879401</v>
      </c>
      <c r="JM175" s="18">
        <v>321.17330043447015</v>
      </c>
      <c r="JN175" s="18">
        <v>328.37732393926382</v>
      </c>
      <c r="JO175" s="18">
        <v>329.97566355133057</v>
      </c>
      <c r="JP175" s="18">
        <v>332.70253688573837</v>
      </c>
      <c r="JQ175" s="18">
        <v>333.75110364812616</v>
      </c>
      <c r="JR175" s="18">
        <v>326.27619206649064</v>
      </c>
      <c r="JS175" s="18">
        <v>354.70144756889346</v>
      </c>
      <c r="JT175" s="18">
        <v>368.02294351011517</v>
      </c>
      <c r="JU175" s="18">
        <v>369.75622736710307</v>
      </c>
      <c r="JV175" s="18">
        <v>375.04704135501385</v>
      </c>
      <c r="JW175" s="18">
        <v>386.90614151608941</v>
      </c>
      <c r="JX175" s="18">
        <v>395.55856658303736</v>
      </c>
      <c r="JY175" s="18">
        <v>392.14097863203284</v>
      </c>
      <c r="JZ175" s="18">
        <v>388.17161865735051</v>
      </c>
      <c r="KA175" s="18">
        <v>390.20677778816224</v>
      </c>
      <c r="KB175" s="18">
        <v>387.93071819049123</v>
      </c>
      <c r="KC175" s="18">
        <v>388.37953275322917</v>
      </c>
      <c r="KD175" s="18">
        <v>386.54928895729779</v>
      </c>
      <c r="KE175" s="18">
        <v>388.95329569089409</v>
      </c>
      <c r="KF175" s="18">
        <v>371.42453806912897</v>
      </c>
      <c r="KG175" s="18">
        <v>369.14348053646086</v>
      </c>
      <c r="KH175" s="18">
        <v>367.06034122967719</v>
      </c>
      <c r="KI175" s="18">
        <v>363.28590071988106</v>
      </c>
      <c r="KJ175" s="18">
        <v>361.98943638163809</v>
      </c>
      <c r="KK175" s="18">
        <v>362.99901925104859</v>
      </c>
      <c r="KL175" s="18">
        <v>362.30030793845651</v>
      </c>
      <c r="KM175" s="18">
        <v>363.93363309550284</v>
      </c>
      <c r="KN175" s="18">
        <v>350.33725072944168</v>
      </c>
      <c r="KO175" s="18">
        <v>351.97657340848446</v>
      </c>
      <c r="KP175" s="18">
        <v>341.71181451147794</v>
      </c>
      <c r="KQ175" s="18">
        <v>330.19157434320448</v>
      </c>
      <c r="KR175" s="18">
        <v>326.12225566858052</v>
      </c>
      <c r="KS175" s="18">
        <v>320.50557631886005</v>
      </c>
      <c r="KT175" s="18">
        <v>318.29249070215224</v>
      </c>
      <c r="KU175" s="18">
        <v>320.71249082773926</v>
      </c>
      <c r="KV175" s="18">
        <v>325.21463067311049</v>
      </c>
      <c r="KW175" s="18">
        <v>325.70342871582511</v>
      </c>
      <c r="KX175" s="18">
        <v>317.61077236855033</v>
      </c>
      <c r="KY175" s="18">
        <v>317.88665838038918</v>
      </c>
      <c r="KZ175" s="18">
        <v>317.24592311376335</v>
      </c>
      <c r="LA175" s="18">
        <v>318.5034035590291</v>
      </c>
      <c r="LB175" s="18">
        <v>316.56120601916314</v>
      </c>
      <c r="LC175" s="18">
        <v>316.96903751492505</v>
      </c>
      <c r="LD175" s="18">
        <v>317.37586942368745</v>
      </c>
      <c r="LE175" s="18">
        <v>318.39344898909326</v>
      </c>
      <c r="LF175" s="18">
        <v>325.61446547287704</v>
      </c>
      <c r="LG175" s="18">
        <v>330.61939757895465</v>
      </c>
      <c r="LH175" s="18">
        <v>327.65662171268463</v>
      </c>
      <c r="LI175" s="18">
        <v>326.10726186358931</v>
      </c>
      <c r="LJ175" s="18">
        <v>325.64645225685837</v>
      </c>
      <c r="LK175" s="18">
        <v>326.56607229632141</v>
      </c>
      <c r="LL175" s="18">
        <v>325.02470914322134</v>
      </c>
      <c r="LM175" s="18">
        <v>329.89069865638015</v>
      </c>
      <c r="LN175" s="18">
        <v>330.66637816792723</v>
      </c>
      <c r="LO175" s="18">
        <v>343.04626315569874</v>
      </c>
      <c r="LP175" s="18">
        <v>349.45061706095936</v>
      </c>
      <c r="LQ175" s="18">
        <v>354.66946078491208</v>
      </c>
      <c r="LR175" s="18">
        <v>352.50935327917335</v>
      </c>
      <c r="LS175" s="18">
        <v>356.89054309761525</v>
      </c>
      <c r="LT175" s="18">
        <v>353.4929468865991</v>
      </c>
      <c r="LU175" s="18">
        <v>348.34007590460777</v>
      </c>
      <c r="LV175" s="18">
        <v>345.21336777043342</v>
      </c>
      <c r="LW175" s="18">
        <v>339.81959632158276</v>
      </c>
      <c r="LX175" s="18">
        <v>344.3117402969599</v>
      </c>
      <c r="LY175" s="18">
        <v>351.94658579850193</v>
      </c>
      <c r="LZ175" s="18">
        <v>353.43796960163115</v>
      </c>
      <c r="MA175" s="18">
        <v>360.6769786514044</v>
      </c>
      <c r="MB175" s="18">
        <v>368.29882952195408</v>
      </c>
      <c r="MC175" s="18">
        <v>378.47662435001132</v>
      </c>
      <c r="MD175" s="18">
        <v>385.26182090204952</v>
      </c>
      <c r="ME175" s="18">
        <v>381.5813415701985</v>
      </c>
      <c r="MF175" s="18">
        <v>371.73740879994631</v>
      </c>
      <c r="MG175" s="18">
        <v>369.74223314911126</v>
      </c>
      <c r="MH175" s="18">
        <v>369.18846195143465</v>
      </c>
      <c r="MI175" s="18">
        <v>370.84977554446459</v>
      </c>
      <c r="MJ175" s="18">
        <v>371.68742944997553</v>
      </c>
      <c r="MK175" s="18">
        <v>377.30910673469305</v>
      </c>
      <c r="ML175" s="18">
        <v>390.215774071157</v>
      </c>
      <c r="MM175" s="18">
        <v>394.54098701763155</v>
      </c>
      <c r="MN175" s="18">
        <v>401.35916994065042</v>
      </c>
      <c r="MO175" s="18">
        <v>400.42955403119328</v>
      </c>
      <c r="MP175" s="18">
        <v>398.13850062853095</v>
      </c>
      <c r="MQ175" s="18">
        <v>396.98797599220273</v>
      </c>
      <c r="MR175" s="18">
        <v>400.27961598128081</v>
      </c>
      <c r="MS175" s="18">
        <v>399.91776548749209</v>
      </c>
      <c r="MT175" s="18">
        <v>400.53950860112906</v>
      </c>
      <c r="MU175" s="18">
        <v>400.66845532405375</v>
      </c>
      <c r="MV175" s="18">
        <v>405.44348242026564</v>
      </c>
      <c r="MW175" s="18">
        <v>415.62727477031945</v>
      </c>
      <c r="MX175" s="18">
        <v>415.20145070856807</v>
      </c>
      <c r="MY175" s="18">
        <v>408.36427563256029</v>
      </c>
      <c r="MZ175" s="18">
        <v>402.07587381923202</v>
      </c>
      <c r="NA175" s="18">
        <v>406.25414747679235</v>
      </c>
      <c r="NB175" s="18">
        <v>413.19128125274182</v>
      </c>
      <c r="NC175" s="18">
        <v>415.12248333561416</v>
      </c>
      <c r="ND175" s="18">
        <v>417.59146322417263</v>
      </c>
      <c r="NE175" s="18">
        <v>425.35325627464056</v>
      </c>
      <c r="NF175" s="18">
        <v>431.65565230596064</v>
      </c>
      <c r="NG175" s="18">
        <v>431.78060068088769</v>
      </c>
      <c r="NH175" s="18">
        <v>430.18026189482214</v>
      </c>
      <c r="NI175" s="18">
        <v>432.90813481622934</v>
      </c>
      <c r="NJ175" s="18">
        <v>432.1224594346881</v>
      </c>
      <c r="NK175" s="18">
        <v>430.25423133277894</v>
      </c>
      <c r="NL175" s="18">
        <v>424.79948507696395</v>
      </c>
      <c r="NM175" s="18">
        <v>427.22148437654977</v>
      </c>
      <c r="NN175" s="18">
        <v>437.01643738383058</v>
      </c>
      <c r="NO175" s="18">
        <v>439.67333962827922</v>
      </c>
      <c r="NP175" s="18">
        <v>448.47070481014254</v>
      </c>
      <c r="NQ175" s="18">
        <v>454.43923878365757</v>
      </c>
      <c r="NR175" s="18">
        <v>454.71012686049943</v>
      </c>
      <c r="NS175" s="18">
        <v>461.9281445832849</v>
      </c>
      <c r="NT175" s="18">
        <v>459.85600073349474</v>
      </c>
      <c r="NU175" s="18">
        <v>470.02679845255614</v>
      </c>
      <c r="NV175" s="18">
        <v>478.20142093378308</v>
      </c>
      <c r="NW175" s="18">
        <v>483.40327167874574</v>
      </c>
      <c r="NX175" s="18">
        <v>485.18653488570453</v>
      </c>
      <c r="NY175" s="18">
        <v>477.97251551091671</v>
      </c>
      <c r="NZ175" s="18">
        <v>470.15874393647908</v>
      </c>
      <c r="OA175" s="18">
        <v>467.97864469075205</v>
      </c>
      <c r="OB175" s="18">
        <v>466.47926419162752</v>
      </c>
      <c r="OC175" s="18">
        <v>464.5900447627306</v>
      </c>
      <c r="OD175" s="18">
        <v>463.78137888020279</v>
      </c>
      <c r="OE175" s="18">
        <v>461.29840477365252</v>
      </c>
      <c r="OF175" s="18">
        <v>458.69248146617412</v>
      </c>
      <c r="OG175" s="18">
        <v>457.06115548312664</v>
      </c>
      <c r="OH175" s="18">
        <v>451.81932125818724</v>
      </c>
      <c r="OI175" s="18">
        <v>452.38508749985698</v>
      </c>
      <c r="OJ175" s="18">
        <v>452.11419942301512</v>
      </c>
      <c r="OK175" s="18">
        <v>464.04027191305164</v>
      </c>
      <c r="OL175" s="18">
        <v>486.30507273805136</v>
      </c>
      <c r="OM175" s="18">
        <v>493.3201742999554</v>
      </c>
      <c r="ON175" s="18">
        <v>492.84237171423433</v>
      </c>
      <c r="OO175" s="18">
        <v>503.99676304072142</v>
      </c>
      <c r="OP175" s="18">
        <v>500.99300410747526</v>
      </c>
      <c r="OQ175" s="18">
        <v>502.81025327241417</v>
      </c>
      <c r="OR175" s="18">
        <v>497.09261563575268</v>
      </c>
      <c r="OS175" s="18">
        <v>499.19674626952411</v>
      </c>
      <c r="OT175" s="18">
        <v>475.26763309049608</v>
      </c>
      <c r="OU175" s="18">
        <v>441.99238146692517</v>
      </c>
      <c r="OV175" s="18">
        <v>426.602740023911</v>
      </c>
      <c r="OW175" s="18">
        <v>417.00870400351283</v>
      </c>
      <c r="OX175" s="18">
        <v>421.31692397099732</v>
      </c>
      <c r="OY175" s="18">
        <v>419.51166985005142</v>
      </c>
      <c r="OZ175" s="18">
        <v>421.41588308393955</v>
      </c>
      <c r="PA175" s="18">
        <v>428.90778764456508</v>
      </c>
      <c r="PB175" s="18">
        <v>409.67373460179567</v>
      </c>
      <c r="PC175" s="18">
        <v>404.92769552856686</v>
      </c>
      <c r="PD175" s="18">
        <v>385.87056938469408</v>
      </c>
      <c r="PE175" s="18">
        <v>380.40282849788667</v>
      </c>
      <c r="PF175" s="18">
        <v>372.3161696726084</v>
      </c>
      <c r="PG175" s="18">
        <v>364.71131178104878</v>
      </c>
      <c r="PH175" s="18">
        <v>359.70038215297461</v>
      </c>
      <c r="PI175" s="18">
        <v>356.40274464190009</v>
      </c>
      <c r="PJ175" s="18">
        <v>359.55544203805925</v>
      </c>
      <c r="PK175" s="18">
        <v>363.04699942702058</v>
      </c>
      <c r="PL175" s="18">
        <v>362.84808161413667</v>
      </c>
      <c r="PM175" s="18">
        <v>363.27190650188925</v>
      </c>
      <c r="PN175" s="18">
        <v>367.36721443849802</v>
      </c>
      <c r="PO175" s="18">
        <v>371.66943688398595</v>
      </c>
      <c r="PP175" s="18">
        <v>373.23479012507204</v>
      </c>
      <c r="PQ175" s="18">
        <v>374.56524042129519</v>
      </c>
      <c r="PR175" s="18">
        <v>375.42588482779269</v>
      </c>
      <c r="PS175" s="18">
        <v>366.20769351917505</v>
      </c>
      <c r="PT175" s="18">
        <v>365.5469665125608</v>
      </c>
      <c r="PU175" s="18">
        <v>365.13513666880129</v>
      </c>
      <c r="PV175" s="18">
        <v>361.13678867113589</v>
      </c>
      <c r="PW175" s="18">
        <v>360.72495882737638</v>
      </c>
      <c r="PX175" s="18">
        <v>360.14219960671664</v>
      </c>
      <c r="PY175" s="18">
        <v>355.59507834637168</v>
      </c>
      <c r="PZ175" s="18">
        <v>355.68204241532089</v>
      </c>
      <c r="QA175" s="18">
        <v>353.23805220174791</v>
      </c>
      <c r="QB175" s="18">
        <v>349.11175706815715</v>
      </c>
      <c r="QC175" s="18">
        <v>348.79788675034047</v>
      </c>
      <c r="QD175" s="18">
        <v>337.78843553876874</v>
      </c>
      <c r="QE175" s="18">
        <v>338.7920208861828</v>
      </c>
      <c r="QF175" s="18">
        <v>336.1920951007009</v>
      </c>
      <c r="QG175" s="18">
        <v>329.99565529131888</v>
      </c>
      <c r="QH175" s="18">
        <v>330.63139262294766</v>
      </c>
      <c r="QI175" s="18">
        <v>332.54860048782825</v>
      </c>
      <c r="QJ175" s="18">
        <v>334.69471377557517</v>
      </c>
      <c r="QK175" s="18">
        <v>334.46680793970825</v>
      </c>
      <c r="QL175" s="18">
        <v>338.52213239634034</v>
      </c>
      <c r="QM175" s="18">
        <v>335.43040980714562</v>
      </c>
      <c r="QN175" s="18">
        <v>335.1345320553184</v>
      </c>
      <c r="QO175" s="18">
        <v>335.44240485113863</v>
      </c>
      <c r="QP175" s="18">
        <v>335.14852627331015</v>
      </c>
      <c r="QQ175" s="18">
        <v>327.68760890966649</v>
      </c>
      <c r="QR175" s="18">
        <v>326.76099176120761</v>
      </c>
      <c r="QS175" s="18">
        <v>331.71094658231738</v>
      </c>
      <c r="QT175" s="18">
        <v>334.37384634876253</v>
      </c>
      <c r="QU175" s="18">
        <v>339.89656452053782</v>
      </c>
      <c r="QV175" s="18">
        <v>339.83159136557578</v>
      </c>
      <c r="QW175" s="18">
        <v>349.02079465121034</v>
      </c>
      <c r="QX175" s="18">
        <v>352.85920872896907</v>
      </c>
      <c r="QY175" s="18">
        <v>354.32160450911522</v>
      </c>
      <c r="QZ175" s="18">
        <v>358.55785421264176</v>
      </c>
      <c r="RA175" s="18">
        <v>360.2191678056717</v>
      </c>
      <c r="RB175" s="18">
        <v>361.93046074867249</v>
      </c>
      <c r="RC175" s="18">
        <v>355.2932030725479</v>
      </c>
      <c r="RD175" s="18">
        <v>355.86996477121113</v>
      </c>
      <c r="RE175" s="18">
        <v>354.90036538177731</v>
      </c>
      <c r="RF175" s="18">
        <v>353.77383083343506</v>
      </c>
      <c r="RG175" s="18">
        <v>350.81505331516263</v>
      </c>
      <c r="RH175" s="18">
        <v>349.48460301893954</v>
      </c>
      <c r="RI175" s="18">
        <v>349.48560260593888</v>
      </c>
      <c r="RJ175" s="18">
        <v>348.39005525457856</v>
      </c>
      <c r="RK175" s="18">
        <v>351.34083607685562</v>
      </c>
      <c r="RL175" s="18">
        <v>350.67111278724667</v>
      </c>
      <c r="RM175" s="18">
        <v>352.96516495090719</v>
      </c>
      <c r="RN175" s="18">
        <v>352.57832478213311</v>
      </c>
      <c r="RO175" s="18">
        <v>357.72119989413028</v>
      </c>
      <c r="RP175" s="18">
        <v>356.70461991572375</v>
      </c>
      <c r="RQ175" s="18">
        <v>356.60765997678038</v>
      </c>
      <c r="RR175" s="18">
        <v>356.04789125710727</v>
      </c>
      <c r="RS175" s="18">
        <v>353.64388452351096</v>
      </c>
      <c r="RT175" s="18">
        <v>352.63130289310214</v>
      </c>
      <c r="RU175" s="18">
        <v>349.03578845620154</v>
      </c>
      <c r="RV175" s="18">
        <v>342.89332634478808</v>
      </c>
      <c r="RW175" s="18">
        <v>341.88174430137877</v>
      </c>
      <c r="RX175" s="18">
        <v>341.02309906888007</v>
      </c>
      <c r="RY175" s="18">
        <v>341.83276453840733</v>
      </c>
      <c r="RZ175" s="18">
        <v>339.52371856975554</v>
      </c>
      <c r="SA175" s="18">
        <v>335.66031481701134</v>
      </c>
      <c r="SB175" s="18">
        <v>334.90362745845317</v>
      </c>
      <c r="SC175" s="18">
        <v>337.16069490313532</v>
      </c>
      <c r="SD175" s="18">
        <v>338.42917080539468</v>
      </c>
      <c r="SE175" s="18">
        <v>340.63625890010593</v>
      </c>
      <c r="SF175" s="18">
        <v>342.11964600723985</v>
      </c>
      <c r="SG175" s="18">
        <v>348.20713083368537</v>
      </c>
      <c r="SH175" s="18">
        <v>348.54699041348692</v>
      </c>
      <c r="SI175" s="18">
        <v>347.98522251981501</v>
      </c>
      <c r="SJ175" s="18">
        <v>349.90043121069669</v>
      </c>
      <c r="SK175" s="18">
        <v>349.16273600512744</v>
      </c>
      <c r="SL175" s="18">
        <v>348.93782893025872</v>
      </c>
      <c r="SM175" s="18">
        <v>348.32008416461946</v>
      </c>
      <c r="SN175" s="18">
        <v>347.60038152503972</v>
      </c>
      <c r="SO175" s="18">
        <v>349.44461953896285</v>
      </c>
      <c r="SP175" s="5">
        <v>355.30020018154386</v>
      </c>
      <c r="SQ175" s="5">
        <v>354.75642485386135</v>
      </c>
      <c r="SR175" s="5">
        <v>352.4393821892142</v>
      </c>
      <c r="SS175" s="5">
        <v>357.89412844502925</v>
      </c>
    </row>
    <row r="176" spans="1:516" x14ac:dyDescent="0.25">
      <c r="A176" s="5" t="s">
        <v>383</v>
      </c>
      <c r="B176" s="5" t="str">
        <f ca="1">_xlfn.XLOOKUP(A176,bonds[worksheet get],bonds[unique lookup],"-")</f>
        <v>-</v>
      </c>
      <c r="C176" s="5" t="str">
        <f ca="1">_xlfn.XLOOKUP(A176,bonds[worksheet get],bonds[ID_ISIN],"-")</f>
        <v>-</v>
      </c>
      <c r="D176" s="18" t="e">
        <f ca="1">_xll.BDH(A176,"blp_i_sprd_mid","-2AY",,"Dates=H","Fill=C","Sort=R","Dir=H","factor="&amp;_xlfn.XLOOKUP(A176,bonds[worksheet get],bonds[yas/blp factor]),"cols=202;rows=1")</f>
        <v>#N/A</v>
      </c>
      <c r="E176" s="18">
        <v>497.46471848428246</v>
      </c>
      <c r="F176" s="18">
        <v>497.67769909781219</v>
      </c>
      <c r="G176" s="18">
        <v>494.45499244332314</v>
      </c>
      <c r="H176" s="18">
        <v>499.33854791975023</v>
      </c>
      <c r="I176" s="18">
        <v>496.25282879602912</v>
      </c>
      <c r="J176" s="18">
        <v>499.8605004092455</v>
      </c>
      <c r="K176" s="18">
        <v>501.00139655965569</v>
      </c>
      <c r="L176" s="18">
        <v>502.531257304728</v>
      </c>
      <c r="M176" s="18">
        <v>497.31173240977529</v>
      </c>
      <c r="N176" s="18">
        <v>486.32373258781433</v>
      </c>
      <c r="O176" s="18">
        <v>488.52253244298697</v>
      </c>
      <c r="P176" s="18">
        <v>486.19874396485091</v>
      </c>
      <c r="Q176" s="18">
        <v>478.56443887424467</v>
      </c>
      <c r="R176" s="18">
        <v>472.80696294605735</v>
      </c>
      <c r="S176" s="18">
        <v>463.73678855484724</v>
      </c>
      <c r="T176" s="18">
        <v>464.8476874357462</v>
      </c>
      <c r="U176" s="18">
        <v>490.1163873630166</v>
      </c>
      <c r="V176" s="18">
        <v>488.03557676792144</v>
      </c>
      <c r="W176" s="18">
        <v>487.19565322160724</v>
      </c>
      <c r="X176" s="18">
        <v>464.85368688964843</v>
      </c>
      <c r="Y176" s="18">
        <v>465.13066167813543</v>
      </c>
      <c r="Z176" s="18">
        <v>459.01021878886223</v>
      </c>
      <c r="AA176" s="18">
        <v>469.3702757690549</v>
      </c>
      <c r="AB176" s="18">
        <v>487.00167087876798</v>
      </c>
      <c r="AC176" s="18">
        <v>510.0545724981427</v>
      </c>
      <c r="AD176" s="18">
        <v>518.99975826638945</v>
      </c>
      <c r="AE176" s="18">
        <v>520.78859543824194</v>
      </c>
      <c r="AF176" s="18">
        <v>522.63242760419837</v>
      </c>
      <c r="AG176" s="18">
        <v>516.97894221031663</v>
      </c>
      <c r="AH176" s="18">
        <v>514.2431912308931</v>
      </c>
      <c r="AI176" s="18">
        <v>520.17265150427818</v>
      </c>
      <c r="AJ176" s="18">
        <v>533.79141186237337</v>
      </c>
      <c r="AK176" s="18">
        <v>528.19592118954665</v>
      </c>
      <c r="AL176" s="18">
        <v>530.89867517250775</v>
      </c>
      <c r="AM176" s="18">
        <v>533.51243725591905</v>
      </c>
      <c r="AN176" s="18">
        <v>535.72923547279834</v>
      </c>
      <c r="AO176" s="18">
        <v>542.75559590131036</v>
      </c>
      <c r="AP176" s="18">
        <v>535.48725749874109</v>
      </c>
      <c r="AQ176" s="18">
        <v>529.87276855522396</v>
      </c>
      <c r="AR176" s="18">
        <v>525.27418713915347</v>
      </c>
      <c r="AS176" s="18">
        <v>524.08229563057421</v>
      </c>
      <c r="AT176" s="18">
        <v>522.98739529341458</v>
      </c>
      <c r="AU176" s="18">
        <v>529.14983436000341</v>
      </c>
      <c r="AV176" s="18">
        <v>518.88176900631186</v>
      </c>
      <c r="AW176" s="18">
        <v>523.62833695197105</v>
      </c>
      <c r="AX176" s="18">
        <v>527.56597852981099</v>
      </c>
      <c r="AY176" s="18">
        <v>525.04120834594971</v>
      </c>
      <c r="AZ176" s="18">
        <v>514.31218495076894</v>
      </c>
      <c r="BA176" s="18">
        <v>512.95730827784541</v>
      </c>
      <c r="BB176" s="18">
        <v>510.68451515787837</v>
      </c>
      <c r="BC176" s="18">
        <v>509.10965850853921</v>
      </c>
      <c r="BD176" s="18">
        <v>528.56688742250208</v>
      </c>
      <c r="BE176" s="18">
        <v>533.25146101117127</v>
      </c>
      <c r="BF176" s="18">
        <v>538.42399018388983</v>
      </c>
      <c r="BG176" s="18">
        <v>542.82258980321876</v>
      </c>
      <c r="BH176" s="18">
        <v>534.00839211183791</v>
      </c>
      <c r="BI176" s="18">
        <v>539.92485356843474</v>
      </c>
      <c r="BJ176" s="18">
        <v>531.02366379547118</v>
      </c>
      <c r="BK176" s="18">
        <v>529.50680186718694</v>
      </c>
      <c r="BL176" s="18">
        <v>521.92249222576618</v>
      </c>
      <c r="BM176" s="18">
        <v>526.14810759091381</v>
      </c>
      <c r="BN176" s="18">
        <v>546.04329663974045</v>
      </c>
      <c r="BO176" s="18">
        <v>559.35108530390266</v>
      </c>
      <c r="BP176" s="18">
        <v>571.63796689569961</v>
      </c>
      <c r="BQ176" s="18">
        <v>538.31400019568207</v>
      </c>
      <c r="BR176" s="18">
        <v>532.59752053582667</v>
      </c>
      <c r="BS176" s="18">
        <v>515.76305288612832</v>
      </c>
      <c r="BT176" s="18">
        <v>520.88658651864523</v>
      </c>
      <c r="BU176" s="18">
        <v>512.22637481075526</v>
      </c>
      <c r="BV176" s="18">
        <v>516.30400364631419</v>
      </c>
      <c r="BW176" s="18">
        <v>518.0558441857695</v>
      </c>
      <c r="BX176" s="18">
        <v>516.91494803535932</v>
      </c>
      <c r="BY176" s="18">
        <v>535.78123073995118</v>
      </c>
      <c r="BZ176" s="18">
        <v>538.19301120865339</v>
      </c>
      <c r="CA176" s="18">
        <v>527.7889582331776</v>
      </c>
      <c r="CB176" s="18">
        <v>520.92158333307509</v>
      </c>
      <c r="CC176" s="18">
        <v>525.08420443224907</v>
      </c>
      <c r="CD176" s="18">
        <v>472.32100717997548</v>
      </c>
      <c r="CE176" s="18">
        <v>424.94731934988499</v>
      </c>
      <c r="CF176" s="18">
        <v>366.62062851226329</v>
      </c>
      <c r="CG176" s="18">
        <v>362.29402233976123</v>
      </c>
      <c r="CH176" s="18">
        <v>322.72862376344204</v>
      </c>
      <c r="CI176" s="18">
        <v>306.62708939880127</v>
      </c>
      <c r="CJ176" s="18">
        <v>317.23712362492086</v>
      </c>
      <c r="CK176" s="18">
        <v>274.68299709630014</v>
      </c>
      <c r="CL176" s="18">
        <v>253.27694557309152</v>
      </c>
      <c r="CM176" s="18">
        <v>240.49510903435944</v>
      </c>
      <c r="CN176" s="18">
        <v>239.62818794548511</v>
      </c>
      <c r="CO176" s="18">
        <v>257.93552152818444</v>
      </c>
      <c r="CP176" s="18">
        <v>256.90861500191693</v>
      </c>
      <c r="CQ176" s="18">
        <v>236.14250522828101</v>
      </c>
      <c r="CR176" s="18">
        <v>218.91307353001832</v>
      </c>
      <c r="CS176" s="18">
        <v>214.59446662938595</v>
      </c>
      <c r="CT176" s="18">
        <v>208.86098851680754</v>
      </c>
      <c r="CU176" s="18">
        <v>199.85580820953845</v>
      </c>
      <c r="CV176" s="18">
        <v>202.26458895128965</v>
      </c>
      <c r="CW176" s="18">
        <v>206.4322095953822</v>
      </c>
      <c r="CX176" s="18">
        <v>211.63273621964453</v>
      </c>
      <c r="CY176" s="18">
        <v>211.63373612862824</v>
      </c>
      <c r="CZ176" s="18">
        <v>213.55356137734651</v>
      </c>
      <c r="DA176" s="18">
        <v>212.88962181216476</v>
      </c>
      <c r="DB176" s="18">
        <v>210.97579601734878</v>
      </c>
      <c r="DC176" s="18">
        <v>212.34767114299535</v>
      </c>
      <c r="DD176" s="18">
        <v>214.24349857610466</v>
      </c>
      <c r="DE176" s="18">
        <v>212.14468961930274</v>
      </c>
      <c r="DF176" s="18">
        <v>210.67282359528542</v>
      </c>
      <c r="DG176" s="18">
        <v>212.02070090532303</v>
      </c>
      <c r="DH176" s="18">
        <v>217.75317910891772</v>
      </c>
      <c r="DI176" s="18">
        <v>224.29658349829913</v>
      </c>
      <c r="DJ176" s="18">
        <v>224.71654527145623</v>
      </c>
      <c r="DK176" s="18">
        <v>221.72681741017104</v>
      </c>
      <c r="DL176" s="18">
        <v>220.04197077262404</v>
      </c>
      <c r="DM176" s="18">
        <v>219.43602592849732</v>
      </c>
      <c r="DN176" s="18">
        <v>217.43620796108246</v>
      </c>
      <c r="DO176" s="18">
        <v>214.33249047565459</v>
      </c>
      <c r="DP176" s="18">
        <v>209.9578886719346</v>
      </c>
      <c r="DQ176" s="18">
        <v>206.40921168875693</v>
      </c>
      <c r="DR176" s="18">
        <v>208.28804066914319</v>
      </c>
      <c r="DS176" s="18">
        <v>210.43584516614678</v>
      </c>
      <c r="DT176" s="18">
        <v>210.4408447110653</v>
      </c>
      <c r="DU176" s="18">
        <v>215.58137679630516</v>
      </c>
      <c r="DV176" s="18">
        <v>216.66127849870921</v>
      </c>
      <c r="DW176" s="18">
        <v>216.86426002240179</v>
      </c>
      <c r="DX176" s="18">
        <v>217.26122388893367</v>
      </c>
      <c r="DY176" s="18">
        <v>222.07778546345236</v>
      </c>
      <c r="DZ176" s="18">
        <v>220.19795657408235</v>
      </c>
      <c r="EA176" s="18">
        <v>224.33957958459857</v>
      </c>
      <c r="EB176" s="18">
        <v>225.01651796656847</v>
      </c>
      <c r="EC176" s="18">
        <v>223.28267578881977</v>
      </c>
      <c r="ED176" s="18">
        <v>223.57664903002978</v>
      </c>
      <c r="EE176" s="18">
        <v>220.4939296332598</v>
      </c>
      <c r="EF176" s="18">
        <v>218.97406797802449</v>
      </c>
      <c r="EG176" s="18">
        <v>220.54892462736368</v>
      </c>
      <c r="EH176" s="18">
        <v>223.23767988455296</v>
      </c>
      <c r="EI176" s="18">
        <v>222.82671729224921</v>
      </c>
      <c r="EJ176" s="18">
        <v>224.98952042400836</v>
      </c>
      <c r="EK176" s="18">
        <v>225.92743505072593</v>
      </c>
      <c r="EL176" s="18">
        <v>227.22531691157818</v>
      </c>
      <c r="EM176" s="18">
        <v>238.48129234117269</v>
      </c>
      <c r="EN176" s="18">
        <v>242.03196914231776</v>
      </c>
      <c r="EO176" s="18">
        <v>247.34848520869016</v>
      </c>
      <c r="EP176" s="18">
        <v>248.52237835556267</v>
      </c>
      <c r="EQ176" s="18">
        <v>254.13886711704731</v>
      </c>
      <c r="ER176" s="18">
        <v>252.53701292514802</v>
      </c>
      <c r="ES176" s="18">
        <v>256.08768972629309</v>
      </c>
      <c r="ET176" s="18">
        <v>263.41802248585225</v>
      </c>
      <c r="EU176" s="18">
        <v>265.22285820144418</v>
      </c>
      <c r="EV176" s="18">
        <v>268.92152153217796</v>
      </c>
      <c r="EW176" s="18">
        <v>270.91434013670687</v>
      </c>
      <c r="EX176" s="18">
        <v>267.55264613348243</v>
      </c>
      <c r="EY176" s="18">
        <v>271.81525813102718</v>
      </c>
      <c r="EZ176" s="18">
        <v>275.15395422762629</v>
      </c>
      <c r="FA176" s="18">
        <v>275.23394694632293</v>
      </c>
      <c r="FB176" s="18">
        <v>276.68181515473128</v>
      </c>
      <c r="FC176" s="18">
        <v>281.29039566063881</v>
      </c>
      <c r="FD176" s="18">
        <v>285.43401848912237</v>
      </c>
      <c r="FE176" s="18">
        <v>286.07496014767884</v>
      </c>
      <c r="FF176" s="18">
        <v>290.52255530720947</v>
      </c>
      <c r="FG176" s="18">
        <v>286.46792437827588</v>
      </c>
      <c r="FH176" s="18">
        <v>295.50510177302357</v>
      </c>
      <c r="FI176" s="18">
        <v>296.15304279446605</v>
      </c>
      <c r="FJ176" s="18">
        <v>294.17922246062756</v>
      </c>
      <c r="FK176" s="18">
        <v>291.08250433808564</v>
      </c>
      <c r="FL176" s="18">
        <v>288.59173105967045</v>
      </c>
      <c r="FM176" s="18">
        <v>287.43583627450465</v>
      </c>
      <c r="FN176" s="18">
        <v>289.81661956471208</v>
      </c>
      <c r="FO176" s="18">
        <v>282.94824475562569</v>
      </c>
      <c r="FP176" s="18">
        <v>289.03069110351805</v>
      </c>
      <c r="FQ176" s="18">
        <v>287.95378912806513</v>
      </c>
      <c r="FR176" s="18">
        <v>293.85325213193892</v>
      </c>
      <c r="FS176" s="18">
        <v>296.86497799086573</v>
      </c>
      <c r="FT176" s="18">
        <v>300.74962439256905</v>
      </c>
      <c r="FU176" s="18">
        <v>297.84088915896416</v>
      </c>
      <c r="FV176" s="18">
        <v>292.30139338922498</v>
      </c>
      <c r="FW176" s="18">
        <v>291.1814953274727</v>
      </c>
      <c r="FX176" s="18">
        <v>302.23448923337457</v>
      </c>
      <c r="FY176" s="18">
        <v>304.83125286406278</v>
      </c>
      <c r="FZ176" s="18">
        <v>306.56609495079516</v>
      </c>
      <c r="GA176" s="18">
        <v>307.47701203495262</v>
      </c>
      <c r="GB176" s="18">
        <v>306.97205799818039</v>
      </c>
      <c r="GC176" s="18">
        <v>305.38520244103671</v>
      </c>
      <c r="GD176" s="18">
        <v>310.12677084177727</v>
      </c>
      <c r="GE176" s="18">
        <v>309.49382845509052</v>
      </c>
      <c r="GF176" s="18">
        <v>311.90660883277656</v>
      </c>
      <c r="GG176" s="18">
        <v>317.66408476096387</v>
      </c>
      <c r="GH176" s="18">
        <v>319.05295833933354</v>
      </c>
      <c r="GI176" s="18">
        <v>329.22803215754033</v>
      </c>
      <c r="GJ176" s="18">
        <v>332.72471387356518</v>
      </c>
      <c r="GK176" s="18">
        <v>336.80134280014039</v>
      </c>
      <c r="GL176" s="18">
        <v>333.24666636306046</v>
      </c>
      <c r="GM176" s="18">
        <v>335.74643882232903</v>
      </c>
      <c r="GN176" s="18">
        <v>336.67135463225839</v>
      </c>
      <c r="GO176" s="18">
        <v>333.13267673891784</v>
      </c>
      <c r="GP176" s="18">
        <v>327.31820599865915</v>
      </c>
      <c r="GQ176" s="18">
        <v>329.8589747262597</v>
      </c>
      <c r="GR176" s="18">
        <v>335.96841861671214</v>
      </c>
      <c r="GS176" s="18">
        <v>342.52782154983282</v>
      </c>
      <c r="GT176" s="18">
        <v>349.47918880456689</v>
      </c>
      <c r="GU176" s="18">
        <v>347.73834726393221</v>
      </c>
      <c r="GV176" s="18">
        <v>348.0853156812787</v>
      </c>
      <c r="GW176" s="18">
        <v>346.96041807460784</v>
      </c>
      <c r="GX176" s="18"/>
      <c r="GY176" s="18"/>
      <c r="GZ176" s="18"/>
      <c r="HA176" s="18"/>
      <c r="HB176" s="18"/>
      <c r="HC176" s="18"/>
      <c r="HD176" s="18"/>
      <c r="HE176" s="18"/>
      <c r="HF176" s="18"/>
      <c r="HG176" s="18"/>
      <c r="HH176" s="18"/>
      <c r="HI176" s="18"/>
      <c r="HJ176" s="18"/>
      <c r="HK176" s="18"/>
      <c r="HL176" s="18"/>
      <c r="HM176" s="18"/>
      <c r="HN176" s="18"/>
      <c r="HO176" s="18"/>
      <c r="HP176" s="18"/>
      <c r="HQ176" s="18"/>
      <c r="HR176" s="18"/>
      <c r="HS176" s="18"/>
      <c r="HT176" s="18"/>
      <c r="HU176" s="18"/>
      <c r="HV176" s="18"/>
      <c r="HW176" s="18"/>
      <c r="HX176" s="18"/>
      <c r="HY176" s="18"/>
      <c r="HZ176" s="18"/>
      <c r="IA176" s="18"/>
      <c r="IB176" s="18"/>
      <c r="IC176" s="18"/>
      <c r="ID176" s="18"/>
      <c r="IE176" s="18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18"/>
      <c r="IS176" s="18"/>
      <c r="IT176" s="18"/>
      <c r="IU176" s="18"/>
      <c r="IV176" s="18"/>
      <c r="IW176" s="18"/>
      <c r="IX176" s="18"/>
      <c r="IY176" s="18"/>
      <c r="IZ176" s="18"/>
      <c r="JA176" s="18"/>
      <c r="JB176" s="18"/>
      <c r="JC176" s="18"/>
      <c r="JD176" s="18"/>
      <c r="JE176" s="18"/>
      <c r="JF176" s="18"/>
      <c r="JG176" s="18"/>
      <c r="JH176" s="18"/>
      <c r="JI176" s="18"/>
      <c r="JJ176" s="18"/>
      <c r="JK176" s="18"/>
      <c r="JL176" s="18"/>
      <c r="JM176" s="18"/>
      <c r="JN176" s="18"/>
      <c r="JO176" s="18"/>
      <c r="JP176" s="18"/>
      <c r="JQ176" s="18"/>
      <c r="JR176" s="18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/>
      <c r="KG176" s="18"/>
      <c r="KH176" s="18"/>
      <c r="KI176" s="18"/>
      <c r="KJ176" s="18"/>
      <c r="KK176" s="18"/>
      <c r="KL176" s="18"/>
      <c r="KM176" s="18"/>
      <c r="KN176" s="18"/>
      <c r="KO176" s="18"/>
      <c r="KP176" s="18"/>
      <c r="KQ176" s="18"/>
      <c r="KR176" s="18"/>
      <c r="KS176" s="18"/>
      <c r="KT176" s="18"/>
      <c r="KU176" s="18"/>
      <c r="KV176" s="18"/>
      <c r="KW176" s="18"/>
      <c r="KX176" s="18"/>
      <c r="KY176" s="18"/>
      <c r="KZ176" s="18"/>
      <c r="LA176" s="18"/>
      <c r="LB176" s="18"/>
      <c r="LC176" s="18"/>
      <c r="LD176" s="18"/>
      <c r="LE176" s="18"/>
      <c r="LF176" s="18"/>
      <c r="LG176" s="18"/>
      <c r="LH176" s="18"/>
      <c r="LI176" s="18"/>
      <c r="LJ176" s="18"/>
      <c r="LK176" s="18"/>
      <c r="LL176" s="18"/>
      <c r="LM176" s="18"/>
      <c r="LN176" s="18"/>
      <c r="LO176" s="18"/>
      <c r="LP176" s="18"/>
      <c r="LQ176" s="18"/>
      <c r="LR176" s="18"/>
      <c r="LS176" s="18"/>
      <c r="LT176" s="18"/>
      <c r="LU176" s="18"/>
      <c r="LV176" s="18"/>
      <c r="LW176" s="18"/>
      <c r="LX176" s="18"/>
      <c r="LY176" s="18"/>
      <c r="LZ176" s="18"/>
      <c r="MA176" s="18"/>
      <c r="MB176" s="18"/>
      <c r="MC176" s="18"/>
      <c r="MD176" s="18"/>
      <c r="ME176" s="18"/>
      <c r="MF176" s="18"/>
      <c r="MG176" s="18"/>
      <c r="MH176" s="18"/>
      <c r="MI176" s="18"/>
      <c r="MJ176" s="18"/>
      <c r="MK176" s="18"/>
      <c r="ML176" s="18"/>
      <c r="MM176" s="18"/>
      <c r="MN176" s="18"/>
      <c r="MO176" s="18"/>
      <c r="MP176" s="18"/>
      <c r="MQ176" s="18"/>
      <c r="MR176" s="18"/>
      <c r="MS176" s="18"/>
      <c r="MT176" s="18"/>
      <c r="MU176" s="18"/>
      <c r="MV176" s="18"/>
      <c r="MW176" s="18"/>
      <c r="MX176" s="18"/>
      <c r="MY176" s="18"/>
      <c r="MZ176" s="18"/>
      <c r="NA176" s="18"/>
      <c r="NB176" s="18"/>
      <c r="NC176" s="18"/>
      <c r="ND176" s="18"/>
      <c r="NE176" s="18"/>
      <c r="NF176" s="18"/>
      <c r="NG176" s="18"/>
      <c r="NH176" s="18"/>
      <c r="NI176" s="18"/>
      <c r="NJ176" s="18"/>
      <c r="NK176" s="18"/>
      <c r="NL176" s="18"/>
      <c r="NM176" s="18"/>
      <c r="NN176" s="18"/>
      <c r="NO176" s="18"/>
      <c r="NP176" s="18"/>
      <c r="NQ176" s="18"/>
      <c r="NR176" s="18"/>
      <c r="NS176" s="18"/>
      <c r="NT176" s="18"/>
      <c r="NU176" s="18"/>
      <c r="NV176" s="18"/>
      <c r="NW176" s="18"/>
      <c r="NX176" s="18"/>
      <c r="NY176" s="18"/>
      <c r="NZ176" s="18"/>
      <c r="OA176" s="18"/>
      <c r="OB176" s="18"/>
      <c r="OC176" s="18"/>
      <c r="OD176" s="18"/>
      <c r="OE176" s="18"/>
      <c r="OF176" s="18"/>
      <c r="OG176" s="18"/>
      <c r="OH176" s="18"/>
      <c r="OI176" s="18"/>
      <c r="OJ176" s="18"/>
      <c r="OK176" s="18"/>
      <c r="OL176" s="18"/>
      <c r="OM176" s="18"/>
      <c r="ON176" s="18"/>
      <c r="OO176" s="18"/>
      <c r="OP176" s="18"/>
      <c r="OQ176" s="18"/>
      <c r="OR176" s="18"/>
      <c r="OS176" s="18"/>
      <c r="OT176" s="18"/>
      <c r="OU176" s="18"/>
      <c r="OV176" s="18"/>
      <c r="OW176" s="18"/>
      <c r="OX176" s="18"/>
      <c r="OY176" s="18"/>
      <c r="OZ176" s="18"/>
      <c r="PA176" s="18"/>
      <c r="PB176" s="18"/>
      <c r="PC176" s="18"/>
      <c r="PD176" s="18"/>
      <c r="PE176" s="18"/>
      <c r="PF176" s="18"/>
      <c r="PG176" s="18"/>
      <c r="PH176" s="18"/>
      <c r="PI176" s="18"/>
      <c r="PJ176" s="18"/>
      <c r="PK176" s="18"/>
      <c r="PL176" s="18"/>
      <c r="PM176" s="18"/>
      <c r="PN176" s="18"/>
      <c r="PO176" s="18"/>
      <c r="PP176" s="18"/>
      <c r="PQ176" s="18"/>
      <c r="PR176" s="18"/>
      <c r="PS176" s="18"/>
      <c r="PT176" s="18"/>
      <c r="PU176" s="18"/>
      <c r="PV176" s="18"/>
      <c r="PW176" s="18"/>
      <c r="PX176" s="18"/>
      <c r="PY176" s="18"/>
      <c r="PZ176" s="18"/>
      <c r="QA176" s="18"/>
      <c r="QB176" s="18"/>
      <c r="QC176" s="18"/>
      <c r="QD176" s="18"/>
      <c r="QE176" s="18"/>
      <c r="QF176" s="18"/>
      <c r="QG176" s="18"/>
      <c r="QH176" s="18"/>
      <c r="QI176" s="18"/>
      <c r="QJ176" s="18"/>
      <c r="QK176" s="18"/>
      <c r="QL176" s="18"/>
      <c r="QM176" s="18"/>
      <c r="QN176" s="18"/>
      <c r="QO176" s="18"/>
      <c r="QP176" s="18"/>
      <c r="QQ176" s="18"/>
      <c r="QR176" s="18"/>
      <c r="QS176" s="18"/>
      <c r="QT176" s="18"/>
      <c r="QU176" s="18"/>
      <c r="QV176" s="18"/>
      <c r="QW176" s="18"/>
      <c r="QX176" s="18"/>
      <c r="QY176" s="18"/>
      <c r="QZ176" s="18"/>
      <c r="RA176" s="18"/>
      <c r="RB176" s="18"/>
      <c r="RC176" s="18"/>
      <c r="RD176" s="18"/>
      <c r="RE176" s="18"/>
      <c r="RF176" s="18"/>
      <c r="RG176" s="18"/>
      <c r="RH176" s="18"/>
      <c r="RI176" s="18"/>
      <c r="RJ176" s="18"/>
      <c r="RK176" s="18"/>
      <c r="RL176" s="18"/>
      <c r="RM176" s="18"/>
      <c r="RN176" s="18"/>
      <c r="RO176" s="18"/>
      <c r="RP176" s="18"/>
      <c r="RQ176" s="18"/>
      <c r="RR176" s="18"/>
      <c r="RS176" s="18"/>
      <c r="RT176" s="18"/>
      <c r="RU176" s="18"/>
      <c r="RV176" s="18"/>
      <c r="RW176" s="18"/>
      <c r="RX176" s="18"/>
      <c r="RY176" s="18"/>
      <c r="RZ176" s="18"/>
      <c r="SA176" s="18"/>
      <c r="SB176" s="18"/>
      <c r="SC176" s="18"/>
      <c r="SD176" s="18"/>
      <c r="SE176" s="18"/>
      <c r="SF176" s="18"/>
      <c r="SG176" s="18"/>
      <c r="SH176" s="18"/>
      <c r="SI176" s="18"/>
      <c r="SJ176" s="18"/>
      <c r="SK176" s="18"/>
      <c r="SL176" s="18"/>
      <c r="SM176" s="18"/>
      <c r="SN176" s="18"/>
      <c r="SO176" s="18"/>
    </row>
    <row r="177" spans="1:513" x14ac:dyDescent="0.25">
      <c r="A177" s="5" t="s">
        <v>384</v>
      </c>
      <c r="B177" s="5" t="str">
        <f ca="1">_xlfn.XLOOKUP(A177,bonds[worksheet get],bonds[unique lookup],"-")</f>
        <v>-</v>
      </c>
      <c r="C177" s="5" t="str">
        <f ca="1">_xlfn.XLOOKUP(A177,bonds[worksheet get],bonds[ID_ISIN],"-")</f>
        <v>-</v>
      </c>
      <c r="D177" s="18" t="e">
        <f ca="1">_xll.BDH(A177,"blp_i_sprd_mid","-2AY",,"Dates=H","Fill=C","Sort=R","Dir=H","factor="&amp;_xlfn.XLOOKUP(A177,bonds[worksheet get],bonds[yas/blp factor]),"cols=163;rows=1")</f>
        <v>#N/A</v>
      </c>
      <c r="E177" s="18">
        <v>437.74773435419797</v>
      </c>
      <c r="F177" s="18">
        <v>446.53655148786305</v>
      </c>
      <c r="G177" s="18">
        <v>451.14445358830687</v>
      </c>
      <c r="H177" s="18">
        <v>453.32979711985587</v>
      </c>
      <c r="I177" s="18">
        <v>463.34521367579703</v>
      </c>
      <c r="J177" s="18">
        <v>476.91490220797061</v>
      </c>
      <c r="K177" s="18">
        <v>477.42392614227532</v>
      </c>
      <c r="L177" s="18">
        <v>477.0394401025772</v>
      </c>
      <c r="M177" s="18">
        <v>474.30158321321011</v>
      </c>
      <c r="N177" s="18">
        <v>469.99613028538226</v>
      </c>
      <c r="O177" s="18">
        <v>473.29539609646793</v>
      </c>
      <c r="P177" s="18">
        <v>466.78779690527915</v>
      </c>
      <c r="Q177" s="18">
        <v>465.5750350268483</v>
      </c>
      <c r="R177" s="18">
        <v>457.76077633827924</v>
      </c>
      <c r="S177" s="18">
        <v>455.76619323259592</v>
      </c>
      <c r="T177" s="18">
        <v>464.9464151778817</v>
      </c>
      <c r="U177" s="18">
        <v>462.04250776237245</v>
      </c>
      <c r="V177" s="18">
        <v>466.352902670145</v>
      </c>
      <c r="W177" s="18">
        <v>446.74905662548542</v>
      </c>
      <c r="X177" s="18">
        <v>445.98799171400071</v>
      </c>
      <c r="Y177" s="18">
        <v>435.31726861739156</v>
      </c>
      <c r="Z177" s="18">
        <v>448.38485198718308</v>
      </c>
      <c r="AA177" s="18">
        <v>471.50145737653969</v>
      </c>
      <c r="AB177" s="18">
        <v>478.19487501364949</v>
      </c>
      <c r="AC177" s="18">
        <v>489.43689099186656</v>
      </c>
      <c r="AD177" s="18">
        <v>493.19773772978783</v>
      </c>
      <c r="AE177" s="18">
        <v>496.19356597226857</v>
      </c>
      <c r="AF177" s="18">
        <v>483.37209320372347</v>
      </c>
      <c r="AG177" s="18">
        <v>484.4899690672159</v>
      </c>
      <c r="AH177" s="18">
        <v>496.00379394239189</v>
      </c>
      <c r="AI177" s="18">
        <v>500.93391313523051</v>
      </c>
      <c r="AJ177" s="18">
        <v>504.8370888955593</v>
      </c>
      <c r="AK177" s="18">
        <v>515.86264615219829</v>
      </c>
      <c r="AL177" s="18">
        <v>522.90595596939318</v>
      </c>
      <c r="AM177" s="18">
        <v>534.66687984180442</v>
      </c>
      <c r="AN177" s="18">
        <v>550.51185594052083</v>
      </c>
      <c r="AO177" s="18">
        <v>563.717814748764</v>
      </c>
      <c r="AP177" s="18">
        <v>570.83031228518485</v>
      </c>
      <c r="AQ177" s="18">
        <v>585.82625622940054</v>
      </c>
      <c r="AR177" s="18">
        <v>581.7214476873279</v>
      </c>
      <c r="AS177" s="18">
        <v>575.79700212961438</v>
      </c>
      <c r="AT177" s="18">
        <v>580.82596092134713</v>
      </c>
      <c r="AU177" s="18">
        <v>578.49334638744585</v>
      </c>
      <c r="AV177" s="18">
        <v>589.4595998847484</v>
      </c>
      <c r="AW177" s="18">
        <v>594.46879075670245</v>
      </c>
      <c r="AX177" s="18">
        <v>593.75912243664266</v>
      </c>
      <c r="AY177" s="18">
        <v>570.40332521796233</v>
      </c>
      <c r="AZ177" s="18">
        <v>565.23697938376665</v>
      </c>
      <c r="BA177" s="18">
        <v>560.06173798567056</v>
      </c>
      <c r="BB177" s="18">
        <v>558.75705528026822</v>
      </c>
      <c r="BC177" s="18">
        <v>567.4430792310834</v>
      </c>
      <c r="BD177" s="18">
        <v>569.40405687314274</v>
      </c>
      <c r="BE177" s="18">
        <v>581.88749821347005</v>
      </c>
      <c r="BF177" s="18">
        <v>578.66829247748854</v>
      </c>
      <c r="BG177" s="18">
        <v>561.66392788374424</v>
      </c>
      <c r="BH177" s="18">
        <v>565.39116915804152</v>
      </c>
      <c r="BI177" s="18">
        <v>564.5233574797511</v>
      </c>
      <c r="BJ177" s="18">
        <v>550.68877882254128</v>
      </c>
      <c r="BK177" s="18">
        <v>561.32886164349316</v>
      </c>
      <c r="BL177" s="18">
        <v>687.47784171205763</v>
      </c>
      <c r="BM177" s="18">
        <v>719.41785809469229</v>
      </c>
      <c r="BN177" s="18">
        <v>766.499112631917</v>
      </c>
      <c r="BO177" s="18">
        <v>805.37865725290771</v>
      </c>
      <c r="BP177" s="18">
        <v>813.53885453760631</v>
      </c>
      <c r="BQ177" s="18">
        <v>816.83317836874721</v>
      </c>
      <c r="BR177" s="18">
        <v>815.59274140262607</v>
      </c>
      <c r="BS177" s="18">
        <v>825.99857437419894</v>
      </c>
      <c r="BT177" s="18">
        <v>822.10034059381485</v>
      </c>
      <c r="BU177" s="18">
        <v>820.77984355258945</v>
      </c>
      <c r="BV177" s="18">
        <v>827.20441748070721</v>
      </c>
      <c r="BW177" s="18">
        <v>827.57407758057116</v>
      </c>
      <c r="BX177" s="18">
        <v>891.54405438083404</v>
      </c>
      <c r="BY177" s="18">
        <v>913.75627744030953</v>
      </c>
      <c r="BZ177" s="18">
        <v>888.45136333143705</v>
      </c>
      <c r="CA177" s="18">
        <v>870.66913109439611</v>
      </c>
      <c r="CB177" s="18">
        <v>866.99328641152385</v>
      </c>
      <c r="CC177" s="18">
        <v>654.03150984227659</v>
      </c>
      <c r="CD177" s="18">
        <v>596.49401413804287</v>
      </c>
      <c r="CE177" s="18">
        <v>526.86052832114706</v>
      </c>
      <c r="CF177" s="18">
        <v>498.85037439054253</v>
      </c>
      <c r="CG177" s="18">
        <v>443.96375672864912</v>
      </c>
      <c r="CH177" s="18">
        <v>435.13935733938217</v>
      </c>
      <c r="CI177" s="18">
        <v>438.02250843912367</v>
      </c>
      <c r="CJ177" s="18">
        <v>381.2154373707175</v>
      </c>
      <c r="CK177" s="18">
        <v>356.34541749697922</v>
      </c>
      <c r="CL177" s="18">
        <v>329.71802955490352</v>
      </c>
      <c r="CM177" s="18">
        <v>336.72872230446342</v>
      </c>
      <c r="CN177" s="18">
        <v>345.54126094186307</v>
      </c>
      <c r="CO177" s="18">
        <v>345.28724317270519</v>
      </c>
      <c r="CP177" s="18">
        <v>311.2992703009844</v>
      </c>
      <c r="CQ177" s="18">
        <v>298.08935790878536</v>
      </c>
      <c r="CR177" s="18">
        <v>290.19108556115629</v>
      </c>
      <c r="CS177" s="18">
        <v>284.15791644465924</v>
      </c>
      <c r="CT177" s="18">
        <v>272.61246289783713</v>
      </c>
      <c r="CU177" s="18">
        <v>276.12719903451205</v>
      </c>
      <c r="CV177" s="18">
        <v>276.7815171791911</v>
      </c>
      <c r="CW177" s="18">
        <v>281.90239679789545</v>
      </c>
      <c r="CX177" s="18">
        <v>282.31455792528391</v>
      </c>
      <c r="CY177" s="18">
        <v>284.1351833369136</v>
      </c>
      <c r="CZ177" s="18">
        <v>285.67510428768395</v>
      </c>
      <c r="DA177" s="18">
        <v>285.90540055310726</v>
      </c>
      <c r="DB177" s="18">
        <v>289.46757969725132</v>
      </c>
      <c r="DC177" s="18">
        <v>290.0764316264391</v>
      </c>
      <c r="DD177" s="18">
        <v>288.31807516211268</v>
      </c>
      <c r="DE177" s="18">
        <v>287.92073997455833</v>
      </c>
      <c r="DF177" s="18">
        <v>289.6306650354266</v>
      </c>
      <c r="DG177" s="18">
        <v>298.01522820961475</v>
      </c>
      <c r="DH177" s="18">
        <v>307.49098055559398</v>
      </c>
      <c r="DI177" s="18">
        <v>307.30812729763983</v>
      </c>
      <c r="DJ177" s="18">
        <v>301.84130908280611</v>
      </c>
      <c r="DK177" s="18">
        <v>293.66332067030669</v>
      </c>
      <c r="DL177" s="18">
        <v>293.1473779640794</v>
      </c>
      <c r="DM177" s="18">
        <v>297.68411555331943</v>
      </c>
      <c r="DN177" s="18">
        <v>282.48456203538177</v>
      </c>
      <c r="DO177" s="18">
        <v>282.25228897798058</v>
      </c>
      <c r="DP177" s="18">
        <v>280.33381236344576</v>
      </c>
      <c r="DQ177" s="18">
        <v>278.26114597463612</v>
      </c>
      <c r="DR177" s="18">
        <v>276.79930830699203</v>
      </c>
      <c r="DS177" s="18">
        <v>283.05980850094556</v>
      </c>
      <c r="DT177" s="18">
        <v>297.977669162035</v>
      </c>
      <c r="DU177" s="18">
        <v>306.028154491961</v>
      </c>
      <c r="DV177" s="18">
        <v>320.43303763478991</v>
      </c>
      <c r="DW177" s="18">
        <v>327.09284980827567</v>
      </c>
      <c r="DX177" s="18">
        <v>329.37110256278515</v>
      </c>
      <c r="DY177" s="18">
        <v>329.61325958007575</v>
      </c>
      <c r="DZ177" s="18">
        <v>330.60165556901694</v>
      </c>
      <c r="EA177" s="18">
        <v>331.34295256072284</v>
      </c>
      <c r="EB177" s="18">
        <v>327.15808394354582</v>
      </c>
      <c r="EC177" s="18">
        <v>325.49955547410252</v>
      </c>
      <c r="ED177" s="18">
        <v>320.90252572953705</v>
      </c>
      <c r="EE177" s="18">
        <v>321.84150191903115</v>
      </c>
      <c r="EF177" s="18">
        <v>319.07003956604001</v>
      </c>
      <c r="EG177" s="18">
        <v>323.06118256938458</v>
      </c>
      <c r="EH177" s="18">
        <v>324.28778199166061</v>
      </c>
      <c r="EI177" s="18">
        <v>322.43552790838481</v>
      </c>
      <c r="EJ177" s="18">
        <v>324.15830211710932</v>
      </c>
      <c r="EK177" s="18">
        <v>324.19388437271118</v>
      </c>
      <c r="EL177" s="18">
        <v>324.89366873288157</v>
      </c>
      <c r="EM177" s="18">
        <v>328.36293865406515</v>
      </c>
      <c r="EN177" s="18">
        <v>329.3770329387188</v>
      </c>
      <c r="EO177" s="18">
        <v>331.3785348163247</v>
      </c>
      <c r="EP177" s="18">
        <v>337.21007115107773</v>
      </c>
      <c r="EQ177" s="18">
        <v>339.94693964445588</v>
      </c>
      <c r="ER177" s="18">
        <v>338.04032378178835</v>
      </c>
      <c r="ES177" s="18">
        <v>338.04032378178835</v>
      </c>
      <c r="ET177" s="18">
        <v>338.67685079866652</v>
      </c>
      <c r="EU177" s="18">
        <v>339.97856831610204</v>
      </c>
      <c r="EV177" s="18">
        <v>344.54100420105459</v>
      </c>
      <c r="EW177" s="18">
        <v>346.19953267049789</v>
      </c>
      <c r="EX177" s="18">
        <v>342.12931798803805</v>
      </c>
      <c r="EY177" s="18">
        <v>347.49334302002188</v>
      </c>
      <c r="EZ177" s="18">
        <v>348.8761090085506</v>
      </c>
      <c r="FA177" s="18">
        <v>349.27739778006077</v>
      </c>
      <c r="FB177" s="18">
        <v>349.78147973442077</v>
      </c>
      <c r="FC177" s="18">
        <v>355.02788564372065</v>
      </c>
      <c r="FD177" s="18">
        <v>358.88164160460235</v>
      </c>
      <c r="FE177" s="18">
        <v>357.93673503917455</v>
      </c>
      <c r="FF177" s="18">
        <v>357.73016027748588</v>
      </c>
      <c r="FG177" s="18">
        <v>353.08469912946225</v>
      </c>
      <c r="FH177" s="18">
        <v>348.55685710412263</v>
      </c>
      <c r="FI177" s="18">
        <v>348.54301956027746</v>
      </c>
      <c r="FJ177" s="18">
        <v>341.68453979301455</v>
      </c>
      <c r="FK177" s="18"/>
      <c r="FL177" s="18"/>
      <c r="FM177" s="18"/>
      <c r="FN177" s="18"/>
      <c r="FO177" s="18"/>
      <c r="FP177" s="18"/>
      <c r="FQ177" s="18"/>
      <c r="FR177" s="18"/>
      <c r="FS177" s="18"/>
      <c r="FT177" s="18"/>
      <c r="FU177" s="18"/>
      <c r="FV177" s="18"/>
      <c r="FW177" s="18"/>
      <c r="FX177" s="18"/>
      <c r="FY177" s="18"/>
      <c r="FZ177" s="18"/>
      <c r="GA177" s="18"/>
      <c r="GB177" s="18"/>
      <c r="GC177" s="18"/>
      <c r="GD177" s="18"/>
      <c r="GE177" s="18"/>
      <c r="GF177" s="18"/>
      <c r="GG177" s="18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18"/>
      <c r="GZ177" s="18"/>
      <c r="HA177" s="18"/>
      <c r="HB177" s="18"/>
      <c r="HC177" s="18"/>
      <c r="HD177" s="18"/>
      <c r="HE177" s="18"/>
      <c r="HF177" s="18"/>
      <c r="HG177" s="18"/>
      <c r="HH177" s="18"/>
      <c r="HI177" s="18"/>
      <c r="HJ177" s="18"/>
      <c r="HK177" s="18"/>
      <c r="HL177" s="18"/>
      <c r="HM177" s="18"/>
      <c r="HN177" s="18"/>
      <c r="HO177" s="18"/>
      <c r="HP177" s="18"/>
      <c r="HQ177" s="18"/>
      <c r="HR177" s="18"/>
      <c r="HS177" s="18"/>
      <c r="HT177" s="18"/>
      <c r="HU177" s="18"/>
      <c r="HV177" s="18"/>
      <c r="HW177" s="18"/>
      <c r="HX177" s="18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18"/>
      <c r="IX177" s="18"/>
      <c r="IY177" s="18"/>
      <c r="IZ177" s="18"/>
      <c r="JA177" s="18"/>
      <c r="JB177" s="18"/>
      <c r="JC177" s="18"/>
      <c r="JD177" s="18"/>
      <c r="JE177" s="18"/>
      <c r="JF177" s="18"/>
      <c r="JG177" s="18"/>
      <c r="JH177" s="18"/>
      <c r="JI177" s="18"/>
      <c r="JJ177" s="18"/>
      <c r="JK177" s="18"/>
      <c r="JL177" s="18"/>
      <c r="JM177" s="18"/>
      <c r="JN177" s="18"/>
      <c r="JO177" s="18"/>
      <c r="JP177" s="18"/>
      <c r="JQ177" s="18"/>
      <c r="JR177" s="18"/>
      <c r="JS177" s="18"/>
      <c r="JT177" s="18"/>
      <c r="JU177" s="18"/>
      <c r="JV177" s="18"/>
      <c r="JW177" s="18"/>
      <c r="JX177" s="18"/>
      <c r="JY177" s="18"/>
      <c r="JZ177" s="18"/>
      <c r="KA177" s="18"/>
      <c r="KB177" s="18"/>
      <c r="KC177" s="18"/>
      <c r="KD177" s="18"/>
      <c r="KE177" s="18"/>
      <c r="KF177" s="18"/>
      <c r="KG177" s="18"/>
      <c r="KH177" s="18"/>
      <c r="KI177" s="18"/>
      <c r="KJ177" s="18"/>
      <c r="KK177" s="18"/>
      <c r="KL177" s="18"/>
      <c r="KM177" s="18"/>
      <c r="KN177" s="18"/>
      <c r="KO177" s="18"/>
      <c r="KP177" s="18"/>
      <c r="KQ177" s="18"/>
      <c r="KR177" s="18"/>
      <c r="KS177" s="18"/>
      <c r="KT177" s="18"/>
      <c r="KU177" s="18"/>
      <c r="KV177" s="18"/>
      <c r="KW177" s="18"/>
      <c r="KX177" s="18"/>
      <c r="KY177" s="18"/>
      <c r="KZ177" s="18"/>
      <c r="LA177" s="18"/>
      <c r="LB177" s="18"/>
      <c r="LC177" s="18"/>
      <c r="LD177" s="18"/>
      <c r="LE177" s="18"/>
      <c r="LF177" s="18"/>
      <c r="LG177" s="18"/>
      <c r="LH177" s="18"/>
      <c r="LI177" s="18"/>
      <c r="LJ177" s="18"/>
      <c r="LK177" s="18"/>
      <c r="LL177" s="18"/>
      <c r="LM177" s="18"/>
      <c r="LN177" s="18"/>
      <c r="LO177" s="18"/>
      <c r="LP177" s="18"/>
      <c r="LQ177" s="18"/>
      <c r="LR177" s="18"/>
      <c r="LS177" s="18"/>
      <c r="LT177" s="18"/>
      <c r="LU177" s="18"/>
      <c r="LV177" s="18"/>
      <c r="LW177" s="18"/>
      <c r="LX177" s="18"/>
      <c r="LY177" s="18"/>
      <c r="LZ177" s="18"/>
      <c r="MA177" s="18"/>
      <c r="MB177" s="18"/>
      <c r="MC177" s="18"/>
      <c r="MD177" s="18"/>
      <c r="ME177" s="18"/>
      <c r="MF177" s="18"/>
      <c r="MG177" s="18"/>
      <c r="MH177" s="18"/>
      <c r="MI177" s="18"/>
      <c r="MJ177" s="18"/>
      <c r="MK177" s="18"/>
      <c r="ML177" s="18"/>
      <c r="MM177" s="18"/>
      <c r="MN177" s="18"/>
      <c r="MO177" s="18"/>
      <c r="MP177" s="18"/>
      <c r="MQ177" s="18"/>
      <c r="MR177" s="18"/>
      <c r="MS177" s="18"/>
      <c r="MT177" s="18"/>
      <c r="MU177" s="18"/>
      <c r="MV177" s="18"/>
      <c r="MW177" s="18"/>
      <c r="MX177" s="18"/>
      <c r="MY177" s="18"/>
      <c r="MZ177" s="18"/>
      <c r="NA177" s="18"/>
      <c r="NB177" s="18"/>
      <c r="NC177" s="18"/>
      <c r="ND177" s="18"/>
      <c r="NE177" s="18"/>
      <c r="NF177" s="18"/>
      <c r="NG177" s="18"/>
      <c r="NH177" s="18"/>
      <c r="NI177" s="18"/>
      <c r="NJ177" s="18"/>
      <c r="NK177" s="18"/>
      <c r="NL177" s="18"/>
      <c r="NM177" s="18"/>
      <c r="NN177" s="18"/>
      <c r="NO177" s="18"/>
      <c r="NP177" s="18"/>
      <c r="NQ177" s="18"/>
      <c r="NR177" s="18"/>
      <c r="NS177" s="18"/>
      <c r="NT177" s="18"/>
      <c r="NU177" s="18"/>
      <c r="NV177" s="18"/>
      <c r="NW177" s="18"/>
      <c r="NX177" s="18"/>
      <c r="NY177" s="18"/>
      <c r="NZ177" s="18"/>
      <c r="OA177" s="18"/>
      <c r="OB177" s="18"/>
      <c r="OC177" s="18"/>
      <c r="OD177" s="18"/>
      <c r="OE177" s="18"/>
      <c r="OF177" s="18"/>
      <c r="OG177" s="18"/>
      <c r="OH177" s="18"/>
      <c r="OI177" s="18"/>
      <c r="OJ177" s="18"/>
      <c r="OK177" s="18"/>
      <c r="OL177" s="18"/>
      <c r="OM177" s="18"/>
      <c r="ON177" s="18"/>
      <c r="OO177" s="18"/>
      <c r="OP177" s="18"/>
      <c r="OQ177" s="18"/>
      <c r="OR177" s="18"/>
      <c r="OS177" s="18"/>
      <c r="OT177" s="18"/>
      <c r="OU177" s="18"/>
      <c r="OV177" s="18"/>
      <c r="OW177" s="18"/>
      <c r="OX177" s="18"/>
      <c r="OY177" s="18"/>
      <c r="OZ177" s="18"/>
      <c r="PA177" s="18"/>
      <c r="PB177" s="18"/>
      <c r="PC177" s="18"/>
      <c r="PD177" s="18"/>
      <c r="PE177" s="18"/>
      <c r="PF177" s="18"/>
      <c r="PG177" s="18"/>
      <c r="PH177" s="18"/>
      <c r="PI177" s="18"/>
      <c r="PJ177" s="18"/>
      <c r="PK177" s="18"/>
      <c r="PL177" s="18"/>
      <c r="PM177" s="18"/>
      <c r="PN177" s="18"/>
      <c r="PO177" s="18"/>
      <c r="PP177" s="18"/>
      <c r="PQ177" s="18"/>
      <c r="PR177" s="18"/>
      <c r="PS177" s="18"/>
      <c r="PT177" s="18"/>
      <c r="PU177" s="18"/>
      <c r="PV177" s="18"/>
      <c r="PW177" s="18"/>
      <c r="PX177" s="18"/>
      <c r="PY177" s="18"/>
      <c r="PZ177" s="18"/>
      <c r="QA177" s="18"/>
      <c r="QB177" s="18"/>
      <c r="QC177" s="18"/>
      <c r="QD177" s="18"/>
      <c r="QE177" s="18"/>
      <c r="QF177" s="18"/>
      <c r="QG177" s="18"/>
      <c r="QH177" s="18"/>
      <c r="QI177" s="18"/>
      <c r="QJ177" s="18"/>
      <c r="QK177" s="18"/>
      <c r="QL177" s="18"/>
      <c r="QM177" s="18"/>
      <c r="QN177" s="18"/>
      <c r="QO177" s="18"/>
      <c r="QP177" s="18"/>
      <c r="QQ177" s="18"/>
      <c r="QR177" s="18"/>
      <c r="QS177" s="18"/>
      <c r="QT177" s="18"/>
      <c r="QU177" s="18"/>
      <c r="QV177" s="18"/>
      <c r="QW177" s="18"/>
      <c r="QX177" s="18"/>
      <c r="QY177" s="18"/>
      <c r="QZ177" s="18"/>
      <c r="RA177" s="18"/>
      <c r="RB177" s="18"/>
      <c r="RC177" s="18"/>
      <c r="RD177" s="18"/>
      <c r="RE177" s="18"/>
      <c r="RF177" s="18"/>
      <c r="RG177" s="18"/>
      <c r="RH177" s="18"/>
      <c r="RI177" s="18"/>
      <c r="RJ177" s="18"/>
      <c r="RK177" s="18"/>
      <c r="RL177" s="18"/>
      <c r="RM177" s="18"/>
      <c r="RN177" s="18"/>
      <c r="RO177" s="18"/>
      <c r="RP177" s="18"/>
      <c r="RQ177" s="18"/>
      <c r="RR177" s="18"/>
      <c r="RS177" s="18"/>
      <c r="RT177" s="18"/>
      <c r="RU177" s="18"/>
      <c r="RV177" s="18"/>
      <c r="RW177" s="18"/>
      <c r="RX177" s="18"/>
      <c r="RY177" s="18"/>
      <c r="RZ177" s="18"/>
      <c r="SA177" s="18"/>
      <c r="SB177" s="18"/>
      <c r="SC177" s="18"/>
      <c r="SD177" s="18"/>
      <c r="SE177" s="18"/>
      <c r="SF177" s="18"/>
      <c r="SG177" s="18"/>
      <c r="SH177" s="18"/>
      <c r="SI177" s="18"/>
      <c r="SJ177" s="18"/>
      <c r="SK177" s="18"/>
      <c r="SL177" s="18"/>
      <c r="SM177" s="18"/>
      <c r="SN177" s="18"/>
      <c r="SO177" s="18"/>
    </row>
    <row r="178" spans="1:513" x14ac:dyDescent="0.25">
      <c r="A178" s="5" t="s">
        <v>86</v>
      </c>
      <c r="B178" s="5" t="str">
        <f ca="1">_xlfn.XLOOKUP(A178,bonds[worksheet get],bonds[unique lookup],"-")</f>
        <v>-</v>
      </c>
      <c r="C178" s="5" t="str">
        <f ca="1">_xlfn.XLOOKUP(A178,bonds[worksheet get],bonds[ID_ISIN],"-")</f>
        <v>-</v>
      </c>
      <c r="D178" s="18" t="e">
        <f ca="1">_xll.BDH(A178,"blp_i_sprd_mid","-2AY",,"Dates=H","Fill=C","Sort=R","Dir=H","factor="&amp;_xlfn.XLOOKUP(A178,bonds[worksheet get],bonds[yas/blp factor]),"cols=307;rows=1")</f>
        <v>#N/A</v>
      </c>
      <c r="E178" s="18">
        <v>474.54968999862672</v>
      </c>
      <c r="F178" s="18">
        <v>476.79269594764713</v>
      </c>
      <c r="G178" s="18">
        <v>474.87254691553119</v>
      </c>
      <c r="H178" s="18">
        <v>474.02992034912108</v>
      </c>
      <c r="I178" s="18">
        <v>476.0450272979736</v>
      </c>
      <c r="J178" s="18">
        <v>476.86066582489013</v>
      </c>
      <c r="K178" s="18">
        <v>465.79357051849365</v>
      </c>
      <c r="L178" s="18">
        <v>466.58521967697141</v>
      </c>
      <c r="M178" s="18">
        <v>461.74036680936814</v>
      </c>
      <c r="N178" s="18">
        <v>457.23136509990695</v>
      </c>
      <c r="O178" s="18">
        <v>462.19616480970382</v>
      </c>
      <c r="P178" s="18">
        <v>455.55310886621476</v>
      </c>
      <c r="Q178" s="18">
        <v>457.22636731481549</v>
      </c>
      <c r="R178" s="18">
        <v>456.142847507</v>
      </c>
      <c r="S178" s="18">
        <v>462.0492299280167</v>
      </c>
      <c r="T178" s="18">
        <v>501.32482384729389</v>
      </c>
      <c r="U178" s="18">
        <v>507.61603572034835</v>
      </c>
      <c r="V178" s="18">
        <v>542.26168153095239</v>
      </c>
      <c r="W178" s="18">
        <v>545.6361860246659</v>
      </c>
      <c r="X178" s="18">
        <v>536.25034562301641</v>
      </c>
      <c r="Y178" s="18">
        <v>533.66049338865287</v>
      </c>
      <c r="Z178" s="18">
        <v>578.38867084264757</v>
      </c>
      <c r="AA178" s="18">
        <v>596.97643315458299</v>
      </c>
      <c r="AB178" s="18">
        <v>641.55667616987228</v>
      </c>
      <c r="AC178" s="18">
        <v>652.64776084470748</v>
      </c>
      <c r="AD178" s="18">
        <v>668.08591899204248</v>
      </c>
      <c r="AE178" s="18">
        <v>670.07803612947464</v>
      </c>
      <c r="AF178" s="18">
        <v>667.95797569370268</v>
      </c>
      <c r="AG178" s="18">
        <v>671.17155150747305</v>
      </c>
      <c r="AH178" s="18">
        <v>676.75307789754868</v>
      </c>
      <c r="AI178" s="18">
        <v>698.62838324260713</v>
      </c>
      <c r="AJ178" s="18">
        <v>981.48902561759951</v>
      </c>
      <c r="AK178" s="18">
        <v>1045.5356415638923</v>
      </c>
      <c r="AL178" s="18">
        <v>1069.0382257347107</v>
      </c>
      <c r="AM178" s="18">
        <v>1079.8334415321349</v>
      </c>
      <c r="AN178" s="18">
        <v>984.54567097949973</v>
      </c>
      <c r="AO178" s="18">
        <v>884.65394080066687</v>
      </c>
      <c r="AP178" s="18">
        <v>849.96131581020347</v>
      </c>
      <c r="AQ178" s="18">
        <v>747.2938157916069</v>
      </c>
      <c r="AR178" s="18">
        <v>672.56593354797371</v>
      </c>
      <c r="AS178" s="18">
        <v>652.24194069528573</v>
      </c>
      <c r="AT178" s="18">
        <v>659.73861833238595</v>
      </c>
      <c r="AU178" s="18">
        <v>847.00462615013123</v>
      </c>
      <c r="AV178" s="18">
        <v>564.40786682796477</v>
      </c>
      <c r="AW178" s="18">
        <v>555.19095156240462</v>
      </c>
      <c r="AX178" s="18">
        <v>543.8349842777252</v>
      </c>
      <c r="AY178" s="18">
        <v>541.51901066637038</v>
      </c>
      <c r="AZ178" s="18">
        <v>556.82322817325598</v>
      </c>
      <c r="BA178" s="18">
        <v>587.07881955957419</v>
      </c>
      <c r="BB178" s="18">
        <v>594.77340948629387</v>
      </c>
      <c r="BC178" s="18">
        <v>609.93768901062003</v>
      </c>
      <c r="BD178" s="18">
        <v>611.4500187792778</v>
      </c>
      <c r="BE178" s="18">
        <v>606.73610788106919</v>
      </c>
      <c r="BF178" s="18">
        <v>610.35850251531599</v>
      </c>
      <c r="BG178" s="18">
        <v>624.12740044212342</v>
      </c>
      <c r="BH178" s="18">
        <v>617.69025324440008</v>
      </c>
      <c r="BI178" s="18">
        <v>611.5659673933983</v>
      </c>
      <c r="BJ178" s="18">
        <v>645.72183026504524</v>
      </c>
      <c r="BK178" s="18">
        <v>687.66624142313003</v>
      </c>
      <c r="BL178" s="18">
        <v>717.45204101085665</v>
      </c>
      <c r="BM178" s="18">
        <v>766.85714575338363</v>
      </c>
      <c r="BN178" s="18">
        <v>702.55664232444769</v>
      </c>
      <c r="BO178" s="18">
        <v>598.10793169927604</v>
      </c>
      <c r="BP178" s="18">
        <v>591.2109882731437</v>
      </c>
      <c r="BQ178" s="18">
        <v>573.76771874713904</v>
      </c>
      <c r="BR178" s="18">
        <v>580.06092973423006</v>
      </c>
      <c r="BS178" s="18">
        <v>570.15232101202014</v>
      </c>
      <c r="BT178" s="18">
        <v>568.93586012077333</v>
      </c>
      <c r="BU178" s="18">
        <v>562.89953528738022</v>
      </c>
      <c r="BV178" s="18">
        <v>621.02877368545535</v>
      </c>
      <c r="BW178" s="18">
        <v>617.11850662994391</v>
      </c>
      <c r="BX178" s="18">
        <v>599.07350377893454</v>
      </c>
      <c r="BY178" s="18">
        <v>603.93035133075716</v>
      </c>
      <c r="BZ178" s="18">
        <v>596.16979064083091</v>
      </c>
      <c r="CA178" s="18">
        <v>498.72397648572922</v>
      </c>
      <c r="CB178" s="18">
        <v>466.02546774673465</v>
      </c>
      <c r="CC178" s="18">
        <v>384.26970010757447</v>
      </c>
      <c r="CD178" s="18">
        <v>369.28234217548373</v>
      </c>
      <c r="CE178" s="18">
        <v>332.82250037670138</v>
      </c>
      <c r="CF178" s="18">
        <v>329.81683242273334</v>
      </c>
      <c r="CG178" s="18">
        <v>337.9182420558929</v>
      </c>
      <c r="CH178" s="18">
        <v>286.96482349205013</v>
      </c>
      <c r="CI178" s="18">
        <v>274.20347903966905</v>
      </c>
      <c r="CJ178" s="18">
        <v>268.11517724132534</v>
      </c>
      <c r="CK178" s="18">
        <v>268.67093094348911</v>
      </c>
      <c r="CL178" s="18">
        <v>277.84486525726322</v>
      </c>
      <c r="CM178" s="18">
        <v>276.45847967290882</v>
      </c>
      <c r="CN178" s="18">
        <v>259.15414857244491</v>
      </c>
      <c r="CO178" s="18">
        <v>248.80173653411865</v>
      </c>
      <c r="CP178" s="18">
        <v>243.43411534595489</v>
      </c>
      <c r="CQ178" s="18">
        <v>237.80061199092864</v>
      </c>
      <c r="CR178" s="18">
        <v>228.97152484846117</v>
      </c>
      <c r="CS178" s="18">
        <v>229.48829582691192</v>
      </c>
      <c r="CT178" s="18">
        <v>232.35302624130247</v>
      </c>
      <c r="CU178" s="18">
        <v>235.37668622159958</v>
      </c>
      <c r="CV178" s="18">
        <v>234.60802687454222</v>
      </c>
      <c r="CW178" s="18">
        <v>237.87957699537279</v>
      </c>
      <c r="CX178" s="18">
        <v>241.00019400644302</v>
      </c>
      <c r="CY178" s="18">
        <v>239.85270254945755</v>
      </c>
      <c r="CZ178" s="18">
        <v>240.41545315074919</v>
      </c>
      <c r="DA178" s="18">
        <v>239.85370210647585</v>
      </c>
      <c r="DB178" s="18">
        <v>238.2334201798439</v>
      </c>
      <c r="DC178" s="18">
        <v>238.2594086623192</v>
      </c>
      <c r="DD178" s="18">
        <v>240.77729279136656</v>
      </c>
      <c r="DE178" s="18">
        <v>245.8000668082237</v>
      </c>
      <c r="DF178" s="18">
        <v>251.57350814580917</v>
      </c>
      <c r="DG178" s="18">
        <v>250.18112521934509</v>
      </c>
      <c r="DH178" s="18">
        <v>247.6582433052063</v>
      </c>
      <c r="DI178" s="18">
        <v>243.70599485492707</v>
      </c>
      <c r="DJ178" s="18">
        <v>245.29229184293749</v>
      </c>
      <c r="DK178" s="18">
        <v>251.53452542209624</v>
      </c>
      <c r="DL178" s="18">
        <v>238.76218584251404</v>
      </c>
      <c r="DM178" s="18">
        <v>258.49644005441667</v>
      </c>
      <c r="DN178" s="18">
        <v>271.9744668889046</v>
      </c>
      <c r="DO178" s="18">
        <v>274.6262916584015</v>
      </c>
      <c r="DP178" s="18">
        <v>279.74402359199524</v>
      </c>
      <c r="DQ178" s="18">
        <v>287.79345626020432</v>
      </c>
      <c r="DR178" s="18">
        <v>302.40398119640349</v>
      </c>
      <c r="DS178" s="18">
        <v>310.0036132063866</v>
      </c>
      <c r="DT178" s="18">
        <v>311.92676090955734</v>
      </c>
      <c r="DU178" s="18">
        <v>312.65243930482865</v>
      </c>
      <c r="DV178" s="18">
        <v>312.81936532688144</v>
      </c>
      <c r="DW178" s="18">
        <v>311.27205106258396</v>
      </c>
      <c r="DX178" s="18">
        <v>315.09435710048672</v>
      </c>
      <c r="DY178" s="18">
        <v>314.39666630172729</v>
      </c>
      <c r="DZ178" s="18">
        <v>310.51938462781902</v>
      </c>
      <c r="EA178" s="18">
        <v>309.74672705268864</v>
      </c>
      <c r="EB178" s="18">
        <v>304.72195392179492</v>
      </c>
      <c r="EC178" s="18">
        <v>299.77814490938187</v>
      </c>
      <c r="ED178" s="18">
        <v>300.57479185295108</v>
      </c>
      <c r="EE178" s="18">
        <v>304.61100309276577</v>
      </c>
      <c r="EF178" s="18">
        <v>300.61877236175536</v>
      </c>
      <c r="EG178" s="18">
        <v>303.59145493412018</v>
      </c>
      <c r="EH178" s="18">
        <v>306.48117427396778</v>
      </c>
      <c r="EI178" s="18">
        <v>306.39121414232255</v>
      </c>
      <c r="EJ178" s="18">
        <v>307.56069585371017</v>
      </c>
      <c r="EK178" s="18">
        <v>311.05514718961712</v>
      </c>
      <c r="EL178" s="18">
        <v>311.4479730978012</v>
      </c>
      <c r="EM178" s="18">
        <v>312.87334140586853</v>
      </c>
      <c r="EN178" s="18">
        <v>317.97807909822467</v>
      </c>
      <c r="EO178" s="18">
        <v>322.65400682973865</v>
      </c>
      <c r="EP178" s="18">
        <v>322.32815124177932</v>
      </c>
      <c r="EQ178" s="18">
        <v>325.11491620874409</v>
      </c>
      <c r="ER178" s="18">
        <v>326.71320788097381</v>
      </c>
      <c r="ES178" s="18">
        <v>328.6943298912048</v>
      </c>
      <c r="ET178" s="18">
        <v>338.41202322292327</v>
      </c>
      <c r="EU178" s="18">
        <v>341.91047278690337</v>
      </c>
      <c r="EV178" s="18">
        <v>336.27197164678574</v>
      </c>
      <c r="EW178" s="18">
        <v>337.5504050731659</v>
      </c>
      <c r="EX178" s="18">
        <v>339.77641855287555</v>
      </c>
      <c r="EY178" s="18">
        <v>341.67057910251617</v>
      </c>
      <c r="EZ178" s="18">
        <v>341.93546171236039</v>
      </c>
      <c r="FA178" s="18">
        <v>344.0645181612968</v>
      </c>
      <c r="FB178" s="18">
        <v>345.79475135993954</v>
      </c>
      <c r="FC178" s="18">
        <v>344.15447829294209</v>
      </c>
      <c r="FD178" s="18">
        <v>345.41891792106628</v>
      </c>
      <c r="FE178" s="18">
        <v>341.59661188316346</v>
      </c>
      <c r="FF178" s="18">
        <v>337.99920617437363</v>
      </c>
      <c r="FG178" s="18">
        <v>336.15202480459214</v>
      </c>
      <c r="FH178" s="18">
        <v>318.87268262958526</v>
      </c>
      <c r="FI178" s="18">
        <v>317.37134798812866</v>
      </c>
      <c r="FJ178" s="18">
        <v>307.52571135807034</v>
      </c>
      <c r="FK178" s="18">
        <v>298.96250638246539</v>
      </c>
      <c r="FL178" s="18">
        <v>299.63021047067639</v>
      </c>
      <c r="FM178" s="18">
        <v>294.97827210760113</v>
      </c>
      <c r="FN178" s="18">
        <v>298.550688890934</v>
      </c>
      <c r="FO178" s="18">
        <v>296.78547119665143</v>
      </c>
      <c r="FP178" s="18">
        <v>300.17097081756589</v>
      </c>
      <c r="FQ178" s="18">
        <v>304.48605846548077</v>
      </c>
      <c r="FR178" s="18">
        <v>305.49960928201676</v>
      </c>
      <c r="FS178" s="18">
        <v>301.65331387567517</v>
      </c>
      <c r="FT178" s="18">
        <v>301.31846227455139</v>
      </c>
      <c r="FU178" s="18">
        <v>300.57978963804248</v>
      </c>
      <c r="FV178" s="18">
        <v>301.92119515657424</v>
      </c>
      <c r="FW178" s="18">
        <v>306.03237317276</v>
      </c>
      <c r="FX178" s="18">
        <v>307.42675521326066</v>
      </c>
      <c r="FY178" s="18">
        <v>306.36022787475582</v>
      </c>
      <c r="FZ178" s="18">
        <v>306.77504403734207</v>
      </c>
      <c r="GA178" s="18">
        <v>309.01904954338073</v>
      </c>
      <c r="GB178" s="18">
        <v>309.40787722349171</v>
      </c>
      <c r="GC178" s="18">
        <v>309.90665617561336</v>
      </c>
      <c r="GD178" s="18">
        <v>311.2700519485474</v>
      </c>
      <c r="GE178" s="18">
        <v>312.27660586595539</v>
      </c>
      <c r="GF178" s="18">
        <v>311.21507631254195</v>
      </c>
      <c r="GG178" s="18">
        <v>315.05337526273723</v>
      </c>
      <c r="GH178" s="18">
        <v>315.44919984197617</v>
      </c>
      <c r="GI178" s="18">
        <v>319.48241241073612</v>
      </c>
      <c r="GJ178" s="18">
        <v>318.43487665557865</v>
      </c>
      <c r="GK178" s="18">
        <v>318.97263833141324</v>
      </c>
      <c r="GL178" s="18">
        <v>319.48041329669951</v>
      </c>
      <c r="GM178" s="18">
        <v>316.46674888658526</v>
      </c>
      <c r="GN178" s="18">
        <v>314.66554713964462</v>
      </c>
      <c r="GO178" s="18">
        <v>315.42021268844604</v>
      </c>
      <c r="GP178" s="18">
        <v>317.54627046632766</v>
      </c>
      <c r="GQ178" s="18">
        <v>319.5823681125641</v>
      </c>
      <c r="GR178" s="18">
        <v>318.92366003751755</v>
      </c>
      <c r="GS178" s="18">
        <v>319.98319047689438</v>
      </c>
      <c r="GT178" s="18">
        <v>320.1241280164719</v>
      </c>
      <c r="GU178" s="18">
        <v>315.47218965339664</v>
      </c>
      <c r="GV178" s="18">
        <v>322.02028768014907</v>
      </c>
      <c r="GW178" s="18">
        <v>319.92221749877933</v>
      </c>
      <c r="GX178" s="18">
        <v>314.48362776231767</v>
      </c>
      <c r="GY178" s="18">
        <v>307.42875432729721</v>
      </c>
      <c r="GZ178" s="18">
        <v>295.39408782720562</v>
      </c>
      <c r="HA178" s="18">
        <v>315.53616130256654</v>
      </c>
      <c r="HB178" s="18">
        <v>346.0486388425827</v>
      </c>
      <c r="HC178" s="18">
        <v>345.96267693901058</v>
      </c>
      <c r="HD178" s="18">
        <v>347.88582464218143</v>
      </c>
      <c r="HE178" s="18">
        <v>350.19580091142655</v>
      </c>
      <c r="HF178" s="18">
        <v>345.31596354818345</v>
      </c>
      <c r="HG178" s="18">
        <v>351.61117364931107</v>
      </c>
      <c r="HH178" s="18">
        <v>352.93158847045902</v>
      </c>
      <c r="HI178" s="18">
        <v>361.42182578372956</v>
      </c>
      <c r="HJ178" s="18">
        <v>360.33330819082261</v>
      </c>
      <c r="HK178" s="18">
        <v>372.99769561243056</v>
      </c>
      <c r="HL178" s="18">
        <v>385.66408214807507</v>
      </c>
      <c r="HM178" s="18">
        <v>391.485502222538</v>
      </c>
      <c r="HN178" s="18">
        <v>387.64620371532436</v>
      </c>
      <c r="HO178" s="18">
        <v>387.65819839954372</v>
      </c>
      <c r="HP178" s="18">
        <v>385.96494881057743</v>
      </c>
      <c r="HQ178" s="18">
        <v>391.65042913055419</v>
      </c>
      <c r="HR178" s="18">
        <v>397.85967732810974</v>
      </c>
      <c r="HS178" s="18">
        <v>406.29194033432003</v>
      </c>
      <c r="HT178" s="18">
        <v>409.868355345726</v>
      </c>
      <c r="HU178" s="18">
        <v>414.84714885377883</v>
      </c>
      <c r="HV178" s="18">
        <v>403.59013771390914</v>
      </c>
      <c r="HW178" s="18">
        <v>398.54337432861331</v>
      </c>
      <c r="HX178" s="18">
        <v>398.39444033288959</v>
      </c>
      <c r="HY178" s="18">
        <v>399.1381107544899</v>
      </c>
      <c r="HZ178" s="18">
        <v>398.1085670256615</v>
      </c>
      <c r="IA178" s="18">
        <v>405.26839394760128</v>
      </c>
      <c r="IB178" s="18">
        <v>402.2107490286827</v>
      </c>
      <c r="IC178" s="18">
        <v>401.50906000185012</v>
      </c>
      <c r="ID178" s="18">
        <v>394.6770877819061</v>
      </c>
      <c r="IE178" s="18">
        <v>383.39208904552459</v>
      </c>
      <c r="IF178" s="18">
        <v>380.54734977149963</v>
      </c>
      <c r="IG178" s="18">
        <v>380.35143659591671</v>
      </c>
      <c r="IH178" s="18">
        <v>379.30889862585065</v>
      </c>
      <c r="II178" s="18">
        <v>384.42063321733474</v>
      </c>
      <c r="IJ178" s="18">
        <v>385.26126066970829</v>
      </c>
      <c r="IK178" s="18">
        <v>394.67908689594265</v>
      </c>
      <c r="IL178" s="18">
        <v>402.579585568428</v>
      </c>
      <c r="IM178" s="18">
        <v>404.85457734203339</v>
      </c>
      <c r="IN178" s="18">
        <v>403.62212353849412</v>
      </c>
      <c r="IO178" s="18">
        <v>401.5490422825813</v>
      </c>
      <c r="IP178" s="18">
        <v>398.36245450830461</v>
      </c>
      <c r="IQ178" s="18">
        <v>395.92553449773789</v>
      </c>
      <c r="IR178" s="18">
        <v>397.14999184513096</v>
      </c>
      <c r="IS178" s="18">
        <v>393.16175934219359</v>
      </c>
      <c r="IT178" s="18">
        <v>393.50060917139052</v>
      </c>
      <c r="IU178" s="18">
        <v>405.86213081645963</v>
      </c>
      <c r="IV178" s="18">
        <v>415.00108063459396</v>
      </c>
      <c r="IW178" s="18">
        <v>416.12858095121385</v>
      </c>
      <c r="IX178" s="18">
        <v>416.84326421928409</v>
      </c>
      <c r="IY178" s="18">
        <v>417.98175966310498</v>
      </c>
      <c r="IZ178" s="18">
        <v>422.58571928930286</v>
      </c>
      <c r="JA178" s="18">
        <v>428.67801931571961</v>
      </c>
      <c r="JB178" s="18">
        <v>433.45890053415297</v>
      </c>
      <c r="JC178" s="18">
        <v>433.93069144678117</v>
      </c>
      <c r="JD178" s="18">
        <v>439.81308449935909</v>
      </c>
      <c r="JE178" s="18">
        <v>441.92914670705795</v>
      </c>
      <c r="JF178" s="18">
        <v>443.88927801990508</v>
      </c>
      <c r="JG178" s="18">
        <v>443.27155178260807</v>
      </c>
      <c r="JH178" s="18">
        <v>443.49145432662965</v>
      </c>
      <c r="JI178" s="18">
        <v>447.222800675869</v>
      </c>
      <c r="JJ178" s="18">
        <v>450.60330251169205</v>
      </c>
      <c r="JK178" s="18">
        <v>461.72937168216708</v>
      </c>
      <c r="JL178" s="18">
        <v>471.42807343053818</v>
      </c>
      <c r="JM178" s="18">
        <v>474.45273296785354</v>
      </c>
      <c r="JN178" s="18">
        <v>474.30879675722122</v>
      </c>
      <c r="JO178" s="18">
        <v>478.1490948214531</v>
      </c>
      <c r="JP178" s="18">
        <v>480.62299844169615</v>
      </c>
      <c r="JQ178" s="18">
        <v>482.9559645223618</v>
      </c>
      <c r="JR178" s="18">
        <v>487.43497952127456</v>
      </c>
      <c r="JS178" s="18">
        <v>488.06969822788238</v>
      </c>
      <c r="JT178" s="18">
        <v>490.56559210252766</v>
      </c>
      <c r="JU178" s="18">
        <v>490.88445079135892</v>
      </c>
      <c r="JV178" s="18">
        <v>490.44264658927921</v>
      </c>
      <c r="JW178" s="18">
        <v>491.56015133571628</v>
      </c>
      <c r="JX178" s="18">
        <v>489.44708779907228</v>
      </c>
      <c r="JY178" s="18">
        <v>490.79049243164059</v>
      </c>
      <c r="JZ178" s="18">
        <v>489.35712766742705</v>
      </c>
      <c r="KA178" s="18">
        <v>484.57524689197544</v>
      </c>
      <c r="KB178" s="18">
        <v>487.53193655204774</v>
      </c>
      <c r="KC178" s="18">
        <v>487.78282536363605</v>
      </c>
      <c r="KD178" s="18">
        <v>481.47162235021591</v>
      </c>
      <c r="KE178" s="18">
        <v>479.59445426988606</v>
      </c>
      <c r="KF178" s="18">
        <v>480.12421948957444</v>
      </c>
      <c r="KG178" s="18">
        <v>480.444077735424</v>
      </c>
      <c r="KH178" s="18">
        <v>479.30258362054826</v>
      </c>
      <c r="KI178" s="18">
        <v>482.10734061384204</v>
      </c>
      <c r="KJ178" s="18">
        <v>481.24572246408462</v>
      </c>
      <c r="KK178" s="18">
        <v>480.65698338031768</v>
      </c>
      <c r="KL178" s="18">
        <v>472.18673720741276</v>
      </c>
      <c r="KM178" s="18">
        <v>470.40452704381943</v>
      </c>
      <c r="KN178" s="18">
        <v>466.95105754566197</v>
      </c>
      <c r="KO178" s="18">
        <v>466.95405621671676</v>
      </c>
      <c r="KP178" s="18">
        <v>464.70805159664155</v>
      </c>
      <c r="KQ178" s="18">
        <v>461.95926979637147</v>
      </c>
      <c r="KR178" s="18">
        <v>462.50802659940723</v>
      </c>
      <c r="KS178" s="18">
        <v>464.00236434173587</v>
      </c>
      <c r="KT178" s="18">
        <v>466.27935522937776</v>
      </c>
      <c r="KU178" s="18">
        <v>466.79412709379193</v>
      </c>
      <c r="KV178" s="18">
        <v>460.69782883930208</v>
      </c>
      <c r="KW178" s="18">
        <v>460.83376859378814</v>
      </c>
      <c r="KX178" s="18">
        <v>458.64074049568177</v>
      </c>
      <c r="KY178" s="18"/>
      <c r="KZ178" s="18"/>
      <c r="LA178" s="18"/>
      <c r="LB178" s="18"/>
      <c r="LC178" s="18"/>
      <c r="LD178" s="18"/>
      <c r="LE178" s="18"/>
      <c r="LF178" s="18"/>
      <c r="LG178" s="18"/>
      <c r="LH178" s="18"/>
      <c r="LI178" s="18"/>
      <c r="LJ178" s="18"/>
      <c r="LK178" s="18"/>
      <c r="LL178" s="18"/>
      <c r="LM178" s="18"/>
      <c r="LN178" s="18"/>
      <c r="LO178" s="18"/>
      <c r="LP178" s="18"/>
      <c r="LQ178" s="18"/>
      <c r="LR178" s="18"/>
      <c r="LS178" s="18"/>
      <c r="LT178" s="18"/>
      <c r="LU178" s="18"/>
      <c r="LV178" s="18"/>
      <c r="LW178" s="18"/>
      <c r="LX178" s="18"/>
      <c r="LY178" s="18"/>
      <c r="LZ178" s="18"/>
      <c r="MA178" s="18"/>
      <c r="MB178" s="18"/>
      <c r="MC178" s="18"/>
      <c r="MD178" s="18"/>
      <c r="ME178" s="18"/>
      <c r="MF178" s="18"/>
      <c r="MG178" s="18"/>
      <c r="MH178" s="18"/>
      <c r="MI178" s="18"/>
      <c r="MJ178" s="18"/>
      <c r="MK178" s="18"/>
      <c r="ML178" s="18"/>
      <c r="MM178" s="18"/>
      <c r="MN178" s="18"/>
      <c r="MO178" s="18"/>
      <c r="MP178" s="18"/>
      <c r="MQ178" s="18"/>
      <c r="MR178" s="18"/>
      <c r="MS178" s="18"/>
      <c r="MT178" s="18"/>
      <c r="MU178" s="18"/>
      <c r="MV178" s="18"/>
      <c r="MW178" s="18"/>
      <c r="MX178" s="18"/>
      <c r="MY178" s="18"/>
      <c r="MZ178" s="18"/>
      <c r="NA178" s="18"/>
      <c r="NB178" s="18"/>
      <c r="NC178" s="18"/>
      <c r="ND178" s="18"/>
      <c r="NE178" s="18"/>
      <c r="NF178" s="18"/>
      <c r="NG178" s="18"/>
      <c r="NH178" s="18"/>
      <c r="NI178" s="18"/>
      <c r="NJ178" s="18"/>
      <c r="NK178" s="18"/>
      <c r="NL178" s="18"/>
      <c r="NM178" s="18"/>
      <c r="NN178" s="18"/>
      <c r="NO178" s="18"/>
      <c r="NP178" s="18"/>
      <c r="NQ178" s="18"/>
      <c r="NR178" s="18"/>
      <c r="NS178" s="18"/>
      <c r="NT178" s="18"/>
      <c r="NU178" s="18"/>
      <c r="NV178" s="18"/>
      <c r="NW178" s="18"/>
      <c r="NX178" s="18"/>
      <c r="NY178" s="18"/>
      <c r="NZ178" s="18"/>
      <c r="OA178" s="18"/>
      <c r="OB178" s="18"/>
      <c r="OC178" s="18"/>
      <c r="OD178" s="18"/>
      <c r="OE178" s="18"/>
      <c r="OF178" s="18"/>
      <c r="OG178" s="18"/>
      <c r="OH178" s="18"/>
      <c r="OI178" s="18"/>
      <c r="OJ178" s="18"/>
      <c r="OK178" s="18"/>
      <c r="OL178" s="18"/>
      <c r="OM178" s="18"/>
      <c r="ON178" s="18"/>
      <c r="OO178" s="18"/>
      <c r="OP178" s="18"/>
      <c r="OQ178" s="18"/>
      <c r="OR178" s="18"/>
      <c r="OS178" s="18"/>
      <c r="OT178" s="18"/>
      <c r="OU178" s="18"/>
      <c r="OV178" s="18"/>
      <c r="OW178" s="18"/>
      <c r="OX178" s="18"/>
      <c r="OY178" s="18"/>
      <c r="OZ178" s="18"/>
      <c r="PA178" s="18"/>
      <c r="PB178" s="18"/>
      <c r="PC178" s="18"/>
      <c r="PD178" s="18"/>
      <c r="PE178" s="18"/>
      <c r="PF178" s="18"/>
      <c r="PG178" s="18"/>
      <c r="PH178" s="18"/>
      <c r="PI178" s="18"/>
      <c r="PJ178" s="18"/>
      <c r="PK178" s="18"/>
      <c r="PL178" s="18"/>
      <c r="PM178" s="18"/>
      <c r="PN178" s="18"/>
      <c r="PO178" s="18"/>
      <c r="PP178" s="18"/>
      <c r="PQ178" s="18"/>
      <c r="PR178" s="18"/>
      <c r="PS178" s="18"/>
      <c r="PT178" s="18"/>
      <c r="PU178" s="18"/>
      <c r="PV178" s="18"/>
      <c r="PW178" s="18"/>
      <c r="PX178" s="18"/>
      <c r="PY178" s="18"/>
      <c r="PZ178" s="18"/>
      <c r="QA178" s="18"/>
      <c r="QB178" s="18"/>
      <c r="QC178" s="18"/>
      <c r="QD178" s="18"/>
      <c r="QE178" s="18"/>
      <c r="QF178" s="18"/>
      <c r="QG178" s="18"/>
      <c r="QH178" s="18"/>
      <c r="QI178" s="18"/>
      <c r="QJ178" s="18"/>
      <c r="QK178" s="18"/>
      <c r="QL178" s="18"/>
      <c r="QM178" s="18"/>
      <c r="QN178" s="18"/>
      <c r="QO178" s="18"/>
      <c r="QP178" s="18"/>
      <c r="QQ178" s="18"/>
      <c r="QR178" s="18"/>
      <c r="QS178" s="18"/>
      <c r="QT178" s="18"/>
      <c r="QU178" s="18"/>
      <c r="QV178" s="18"/>
      <c r="QW178" s="18"/>
      <c r="QX178" s="18"/>
      <c r="QY178" s="18"/>
      <c r="QZ178" s="18"/>
      <c r="RA178" s="18"/>
      <c r="RB178" s="18"/>
      <c r="RC178" s="18"/>
      <c r="RD178" s="18"/>
      <c r="RE178" s="18"/>
      <c r="RF178" s="18"/>
      <c r="RG178" s="18"/>
      <c r="RH178" s="18"/>
      <c r="RI178" s="18"/>
      <c r="RJ178" s="18"/>
      <c r="RK178" s="18"/>
      <c r="RL178" s="18"/>
      <c r="RM178" s="18"/>
      <c r="RN178" s="18"/>
      <c r="RO178" s="18"/>
      <c r="RP178" s="18"/>
      <c r="RQ178" s="18"/>
      <c r="RR178" s="18"/>
      <c r="RS178" s="18"/>
      <c r="RT178" s="18"/>
      <c r="RU178" s="18"/>
      <c r="RV178" s="18"/>
      <c r="RW178" s="18"/>
      <c r="RX178" s="18"/>
      <c r="RY178" s="18"/>
      <c r="RZ178" s="18"/>
      <c r="SA178" s="18"/>
      <c r="SB178" s="18"/>
      <c r="SC178" s="18"/>
      <c r="SD178" s="18"/>
      <c r="SE178" s="18"/>
      <c r="SF178" s="18"/>
      <c r="SG178" s="18"/>
      <c r="SH178" s="18"/>
      <c r="SI178" s="18"/>
      <c r="SJ178" s="18"/>
      <c r="SK178" s="18"/>
      <c r="SL178" s="18"/>
      <c r="SM178" s="18"/>
      <c r="SN178" s="18"/>
      <c r="SO178" s="18"/>
    </row>
    <row r="179" spans="1:513" x14ac:dyDescent="0.25">
      <c r="A179" s="5" t="s">
        <v>87</v>
      </c>
      <c r="B179" s="5" t="str">
        <f ca="1">_xlfn.XLOOKUP(A179,bonds[worksheet get],bonds[unique lookup],"-")</f>
        <v>-</v>
      </c>
      <c r="C179" s="5" t="str">
        <f ca="1">_xlfn.XLOOKUP(A179,bonds[worksheet get],bonds[ID_ISIN],"-")</f>
        <v>-</v>
      </c>
      <c r="D179" s="18" t="e">
        <f ca="1">_xll.BDH(A179,"blp_i_sprd_mid","-2AY",,"Dates=H","Fill=C","Sort=R","Dir=H","factor="&amp;_xlfn.XLOOKUP(A179,bonds[worksheet get],bonds[yas/blp factor]),"cols=114;rows=1")</f>
        <v>#N/A</v>
      </c>
      <c r="E179" s="18">
        <v>486.70135569000246</v>
      </c>
      <c r="F179" s="18">
        <v>485.20619940280915</v>
      </c>
      <c r="G179" s="18">
        <v>487.80873080110553</v>
      </c>
      <c r="H179" s="18">
        <v>483.16335217618939</v>
      </c>
      <c r="I179" s="18">
        <v>488.7941747176647</v>
      </c>
      <c r="J179" s="18">
        <v>487.16209569561482</v>
      </c>
      <c r="K179" s="18">
        <v>477.91331475865843</v>
      </c>
      <c r="L179" s="18">
        <v>476.9668488469124</v>
      </c>
      <c r="M179" s="18">
        <v>469.22221912133693</v>
      </c>
      <c r="N179" s="18">
        <v>469.58001721680165</v>
      </c>
      <c r="O179" s="18">
        <v>469.93481700420381</v>
      </c>
      <c r="P179" s="18">
        <v>463.9202110307217</v>
      </c>
      <c r="Q179" s="18">
        <v>465.94906615304944</v>
      </c>
      <c r="R179" s="18">
        <v>465.04957373428346</v>
      </c>
      <c r="S179" s="18">
        <v>477.25268754887583</v>
      </c>
      <c r="T179" s="18">
        <v>517.13718083298204</v>
      </c>
      <c r="U179" s="18">
        <v>513.22938599145414</v>
      </c>
      <c r="V179" s="18">
        <v>518.89718766570093</v>
      </c>
      <c r="W179" s="18">
        <v>514.83148193287843</v>
      </c>
      <c r="X179" s="18">
        <v>510.49193073034286</v>
      </c>
      <c r="Y179" s="18">
        <v>507.28274166738987</v>
      </c>
      <c r="Z179" s="18">
        <v>523.88437340974804</v>
      </c>
      <c r="AA179" s="18">
        <v>557.51039833128459</v>
      </c>
      <c r="AB179" s="18">
        <v>585.27473099052906</v>
      </c>
      <c r="AC179" s="18">
        <v>606.14195566987996</v>
      </c>
      <c r="AD179" s="18">
        <v>620.99157606768608</v>
      </c>
      <c r="AE179" s="18">
        <v>619.91518347322938</v>
      </c>
      <c r="AF179" s="18">
        <v>617.52053476727008</v>
      </c>
      <c r="AG179" s="18">
        <v>615.02794133126736</v>
      </c>
      <c r="AH179" s="18">
        <v>642.35951819348338</v>
      </c>
      <c r="AI179" s="18">
        <v>645.21690577709671</v>
      </c>
      <c r="AJ179" s="18">
        <v>657.8737635451555</v>
      </c>
      <c r="AK179" s="18">
        <v>634.15115015423294</v>
      </c>
      <c r="AL179" s="18">
        <v>648.95279762303824</v>
      </c>
      <c r="AM179" s="18">
        <v>969.87370279037953</v>
      </c>
      <c r="AN179" s="18">
        <v>1049.9585111411809</v>
      </c>
      <c r="AO179" s="18">
        <v>1048.4263757212161</v>
      </c>
      <c r="AP179" s="18">
        <v>941.27484105372434</v>
      </c>
      <c r="AQ179" s="18">
        <v>877.73569602811335</v>
      </c>
      <c r="AR179" s="18">
        <v>830.94410040390494</v>
      </c>
      <c r="AS179" s="18">
        <v>753.43683755087852</v>
      </c>
      <c r="AT179" s="18">
        <v>693.82047890710828</v>
      </c>
      <c r="AU179" s="18">
        <v>678.56508748483657</v>
      </c>
      <c r="AV179" s="18">
        <v>673.32904217159739</v>
      </c>
      <c r="AW179" s="18">
        <v>851.25463921964172</v>
      </c>
      <c r="AX179" s="18">
        <v>608.27874988245958</v>
      </c>
      <c r="AY179" s="18">
        <v>545.40922699081898</v>
      </c>
      <c r="AZ179" s="18">
        <v>535.68471450793743</v>
      </c>
      <c r="BA179" s="18">
        <v>533.99966537678245</v>
      </c>
      <c r="BB179" s="18">
        <v>591.82303579914571</v>
      </c>
      <c r="BC179" s="18">
        <v>622.31782766735557</v>
      </c>
      <c r="BD179" s="18">
        <v>625.34611881053445</v>
      </c>
      <c r="BE179" s="18">
        <v>635.99510961270335</v>
      </c>
      <c r="BF179" s="18">
        <v>642.36151706552505</v>
      </c>
      <c r="BG179" s="18">
        <v>630.88999041819568</v>
      </c>
      <c r="BH179" s="18">
        <v>629.50876983737953</v>
      </c>
      <c r="BI179" s="18">
        <v>636.26995451843743</v>
      </c>
      <c r="BJ179" s="18">
        <v>630.70509475433835</v>
      </c>
      <c r="BK179" s="18">
        <v>617.48955225062366</v>
      </c>
      <c r="BL179" s="18">
        <v>671.54704774641993</v>
      </c>
      <c r="BM179" s="18">
        <v>709.75648625957967</v>
      </c>
      <c r="BN179" s="18">
        <v>742.48801594245435</v>
      </c>
      <c r="BO179" s="18">
        <v>788.89982587873942</v>
      </c>
      <c r="BP179" s="18">
        <v>753.65371516740322</v>
      </c>
      <c r="BQ179" s="18">
        <v>639.68502740168572</v>
      </c>
      <c r="BR179" s="18">
        <v>626.14166988313195</v>
      </c>
      <c r="BS179" s="18">
        <v>601.16176597797869</v>
      </c>
      <c r="BT179" s="18">
        <v>605.23446776294713</v>
      </c>
      <c r="BU179" s="18">
        <v>596.87118714046471</v>
      </c>
      <c r="BV179" s="18">
        <v>597.46884988093382</v>
      </c>
      <c r="BW179" s="18">
        <v>586.83085287499432</v>
      </c>
      <c r="BX179" s="18">
        <v>639.4231751642227</v>
      </c>
      <c r="BY179" s="18">
        <v>630.43924477279177</v>
      </c>
      <c r="BZ179" s="18">
        <v>603.91621165144443</v>
      </c>
      <c r="CA179" s="18">
        <v>600.51313200044626</v>
      </c>
      <c r="CB179" s="18">
        <v>590.32787951195235</v>
      </c>
      <c r="CC179" s="18">
        <v>514.58861897981171</v>
      </c>
      <c r="CD179" s="18">
        <v>487.87369414246081</v>
      </c>
      <c r="CE179" s="18">
        <v>401.63635764729975</v>
      </c>
      <c r="CF179" s="18">
        <v>389.79004249215126</v>
      </c>
      <c r="CG179" s="18">
        <v>358.41874523365493</v>
      </c>
      <c r="CH179" s="18">
        <v>358.11091893923282</v>
      </c>
      <c r="CI179" s="18">
        <v>369.62742020750045</v>
      </c>
      <c r="CJ179" s="18">
        <v>318.11348938477039</v>
      </c>
      <c r="CK179" s="18">
        <v>306.26217704951762</v>
      </c>
      <c r="CL179" s="18">
        <v>299.43003241097927</v>
      </c>
      <c r="CM179" s="18">
        <v>300.70031559348109</v>
      </c>
      <c r="CN179" s="18">
        <v>310.33088109040256</v>
      </c>
      <c r="CO179" s="18">
        <v>309.56731197047236</v>
      </c>
      <c r="CP179" s="18">
        <v>290.52705633723735</v>
      </c>
      <c r="CQ179" s="18">
        <v>273.14986224269865</v>
      </c>
      <c r="CR179" s="18">
        <v>265.95392289257046</v>
      </c>
      <c r="CS179" s="18">
        <v>256.22441322958474</v>
      </c>
      <c r="CT179" s="18">
        <v>244.81884935963154</v>
      </c>
      <c r="CU179" s="18">
        <v>246.50689679884908</v>
      </c>
      <c r="CV179" s="18">
        <v>251.45310566604138</v>
      </c>
      <c r="CW179" s="18">
        <v>257.89147251236437</v>
      </c>
      <c r="CX179" s="18">
        <v>257.36976690948006</v>
      </c>
      <c r="CY179" s="18">
        <v>261.65334969484803</v>
      </c>
      <c r="CZ179" s="18">
        <v>264.55871020746235</v>
      </c>
      <c r="DA179" s="18">
        <v>263.91007622992993</v>
      </c>
      <c r="DB179" s="18">
        <v>265.53615863585469</v>
      </c>
      <c r="DC179" s="18">
        <v>265.0564293458462</v>
      </c>
      <c r="DD179" s="18">
        <v>262.19304514610769</v>
      </c>
      <c r="DE179" s="18">
        <v>260.44203323757648</v>
      </c>
      <c r="DF179" s="18">
        <v>265.8519804184437</v>
      </c>
      <c r="DG179" s="18">
        <v>273.64358363699915</v>
      </c>
      <c r="DH179" s="18">
        <v>282.86138205730919</v>
      </c>
      <c r="DI179" s="18">
        <v>282.34367419850827</v>
      </c>
      <c r="DJ179" s="18">
        <v>280.32381400036815</v>
      </c>
      <c r="DK179" s="18">
        <v>270.8441633425951</v>
      </c>
      <c r="DL179" s="18">
        <v>274.04435748136046</v>
      </c>
      <c r="DM179" s="18">
        <v>284.82727271032331</v>
      </c>
      <c r="DN179" s="18"/>
      <c r="DO179" s="18"/>
      <c r="DP179" s="18"/>
      <c r="DQ179" s="18"/>
      <c r="DR179" s="18"/>
      <c r="DS179" s="18"/>
      <c r="DT179" s="18"/>
      <c r="DU179" s="18"/>
      <c r="DV179" s="18"/>
      <c r="DW179" s="18"/>
      <c r="DX179" s="18"/>
      <c r="DY179" s="18"/>
      <c r="DZ179" s="18"/>
      <c r="EA179" s="18"/>
      <c r="EB179" s="18"/>
      <c r="EC179" s="18"/>
      <c r="ED179" s="18"/>
      <c r="EE179" s="18"/>
      <c r="EF179" s="18"/>
      <c r="EG179" s="18"/>
      <c r="EH179" s="18"/>
      <c r="EI179" s="18"/>
      <c r="EJ179" s="18"/>
      <c r="EK179" s="18"/>
      <c r="EL179" s="18"/>
      <c r="EM179" s="18"/>
      <c r="EN179" s="18"/>
      <c r="EO179" s="18"/>
      <c r="EP179" s="18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18"/>
      <c r="FP179" s="18"/>
      <c r="FQ179" s="18"/>
      <c r="FR179" s="18"/>
      <c r="FS179" s="18"/>
      <c r="FT179" s="18"/>
      <c r="FU179" s="18"/>
      <c r="FV179" s="18"/>
      <c r="FW179" s="18"/>
      <c r="FX179" s="18"/>
      <c r="FY179" s="18"/>
      <c r="FZ179" s="18"/>
      <c r="GA179" s="18"/>
      <c r="GB179" s="18"/>
      <c r="GC179" s="18"/>
      <c r="GD179" s="18"/>
      <c r="GE179" s="18"/>
      <c r="GF179" s="18"/>
      <c r="GG179" s="18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8"/>
      <c r="HE179" s="18"/>
      <c r="HF179" s="18"/>
      <c r="HG179" s="18"/>
      <c r="HH179" s="18"/>
      <c r="HI179" s="18"/>
      <c r="HJ179" s="18"/>
      <c r="HK179" s="18"/>
      <c r="HL179" s="18"/>
      <c r="HM179" s="18"/>
      <c r="HN179" s="18"/>
      <c r="HO179" s="18"/>
      <c r="HP179" s="18"/>
      <c r="HQ179" s="18"/>
      <c r="HR179" s="18"/>
      <c r="HS179" s="18"/>
      <c r="HT179" s="18"/>
      <c r="HU179" s="18"/>
      <c r="HV179" s="18"/>
      <c r="HW179" s="18"/>
      <c r="HX179" s="18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8"/>
      <c r="IV179" s="18"/>
      <c r="IW179" s="18"/>
      <c r="IX179" s="18"/>
      <c r="IY179" s="18"/>
      <c r="IZ179" s="18"/>
      <c r="JA179" s="18"/>
      <c r="JB179" s="18"/>
      <c r="JC179" s="18"/>
      <c r="JD179" s="18"/>
      <c r="JE179" s="18"/>
      <c r="JF179" s="18"/>
      <c r="JG179" s="18"/>
      <c r="JH179" s="18"/>
      <c r="JI179" s="18"/>
      <c r="JJ179" s="18"/>
      <c r="JK179" s="18"/>
      <c r="JL179" s="18"/>
      <c r="JM179" s="18"/>
      <c r="JN179" s="18"/>
      <c r="JO179" s="18"/>
      <c r="JP179" s="18"/>
      <c r="JQ179" s="18"/>
      <c r="JR179" s="18"/>
      <c r="JS179" s="18"/>
      <c r="JT179" s="18"/>
      <c r="JU179" s="18"/>
      <c r="JV179" s="18"/>
      <c r="JW179" s="18"/>
      <c r="JX179" s="18"/>
      <c r="JY179" s="18"/>
      <c r="JZ179" s="18"/>
      <c r="KA179" s="18"/>
      <c r="KB179" s="18"/>
      <c r="KC179" s="18"/>
      <c r="KD179" s="18"/>
      <c r="KE179" s="18"/>
      <c r="KF179" s="18"/>
      <c r="KG179" s="18"/>
      <c r="KH179" s="18"/>
      <c r="KI179" s="18"/>
      <c r="KJ179" s="18"/>
      <c r="KK179" s="18"/>
      <c r="KL179" s="18"/>
      <c r="KM179" s="18"/>
      <c r="KN179" s="18"/>
      <c r="KO179" s="18"/>
      <c r="KP179" s="18"/>
      <c r="KQ179" s="18"/>
      <c r="KR179" s="18"/>
      <c r="KS179" s="18"/>
      <c r="KT179" s="18"/>
      <c r="KU179" s="18"/>
      <c r="KV179" s="18"/>
      <c r="KW179" s="18"/>
      <c r="KX179" s="18"/>
      <c r="KY179" s="18"/>
      <c r="KZ179" s="18"/>
      <c r="LA179" s="18"/>
      <c r="LB179" s="18"/>
      <c r="LC179" s="18"/>
      <c r="LD179" s="18"/>
      <c r="LE179" s="18"/>
      <c r="LF179" s="18"/>
      <c r="LG179" s="18"/>
      <c r="LH179" s="18"/>
      <c r="LI179" s="18"/>
      <c r="LJ179" s="18"/>
      <c r="LK179" s="18"/>
      <c r="LL179" s="18"/>
      <c r="LM179" s="18"/>
      <c r="LN179" s="18"/>
      <c r="LO179" s="18"/>
      <c r="LP179" s="18"/>
      <c r="LQ179" s="18"/>
      <c r="LR179" s="18"/>
      <c r="LS179" s="18"/>
      <c r="LT179" s="18"/>
      <c r="LU179" s="18"/>
      <c r="LV179" s="18"/>
      <c r="LW179" s="18"/>
      <c r="LX179" s="18"/>
      <c r="LY179" s="18"/>
      <c r="LZ179" s="18"/>
      <c r="MA179" s="18"/>
      <c r="MB179" s="18"/>
      <c r="MC179" s="18"/>
      <c r="MD179" s="18"/>
      <c r="ME179" s="18"/>
      <c r="MF179" s="18"/>
      <c r="MG179" s="18"/>
      <c r="MH179" s="18"/>
      <c r="MI179" s="18"/>
      <c r="MJ179" s="18"/>
      <c r="MK179" s="18"/>
      <c r="ML179" s="18"/>
      <c r="MM179" s="18"/>
      <c r="MN179" s="18"/>
      <c r="MO179" s="18"/>
      <c r="MP179" s="18"/>
      <c r="MQ179" s="18"/>
      <c r="MR179" s="18"/>
      <c r="MS179" s="18"/>
      <c r="MT179" s="18"/>
      <c r="MU179" s="18"/>
      <c r="MV179" s="18"/>
      <c r="MW179" s="18"/>
      <c r="MX179" s="18"/>
      <c r="MY179" s="18"/>
      <c r="MZ179" s="18"/>
      <c r="NA179" s="18"/>
      <c r="NB179" s="18"/>
      <c r="NC179" s="18"/>
      <c r="ND179" s="18"/>
      <c r="NE179" s="18"/>
      <c r="NF179" s="18"/>
      <c r="NG179" s="18"/>
      <c r="NH179" s="18"/>
      <c r="NI179" s="18"/>
      <c r="NJ179" s="18"/>
      <c r="NK179" s="18"/>
      <c r="NL179" s="18"/>
      <c r="NM179" s="18"/>
      <c r="NN179" s="18"/>
      <c r="NO179" s="18"/>
      <c r="NP179" s="18"/>
      <c r="NQ179" s="18"/>
      <c r="NR179" s="18"/>
      <c r="NS179" s="18"/>
      <c r="NT179" s="18"/>
      <c r="NU179" s="18"/>
      <c r="NV179" s="18"/>
      <c r="NW179" s="18"/>
      <c r="NX179" s="18"/>
      <c r="NY179" s="18"/>
      <c r="NZ179" s="18"/>
      <c r="OA179" s="18"/>
      <c r="OB179" s="18"/>
      <c r="OC179" s="18"/>
      <c r="OD179" s="18"/>
      <c r="OE179" s="18"/>
      <c r="OF179" s="18"/>
      <c r="OG179" s="18"/>
      <c r="OH179" s="18"/>
      <c r="OI179" s="18"/>
      <c r="OJ179" s="18"/>
      <c r="OK179" s="18"/>
      <c r="OL179" s="18"/>
      <c r="OM179" s="18"/>
      <c r="ON179" s="18"/>
      <c r="OO179" s="18"/>
      <c r="OP179" s="18"/>
      <c r="OQ179" s="18"/>
      <c r="OR179" s="18"/>
      <c r="OS179" s="18"/>
      <c r="OT179" s="18"/>
      <c r="OU179" s="18"/>
      <c r="OV179" s="18"/>
      <c r="OW179" s="18"/>
      <c r="OX179" s="18"/>
      <c r="OY179" s="18"/>
      <c r="OZ179" s="18"/>
      <c r="PA179" s="18"/>
      <c r="PB179" s="18"/>
      <c r="PC179" s="18"/>
      <c r="PD179" s="18"/>
      <c r="PE179" s="18"/>
      <c r="PF179" s="18"/>
      <c r="PG179" s="18"/>
      <c r="PH179" s="18"/>
      <c r="PI179" s="18"/>
      <c r="PJ179" s="18"/>
      <c r="PK179" s="18"/>
      <c r="PL179" s="18"/>
      <c r="PM179" s="18"/>
      <c r="PN179" s="18"/>
      <c r="PO179" s="18"/>
      <c r="PP179" s="18"/>
      <c r="PQ179" s="18"/>
      <c r="PR179" s="18"/>
      <c r="PS179" s="18"/>
      <c r="PT179" s="18"/>
      <c r="PU179" s="18"/>
      <c r="PV179" s="18"/>
      <c r="PW179" s="18"/>
      <c r="PX179" s="18"/>
      <c r="PY179" s="18"/>
      <c r="PZ179" s="18"/>
      <c r="QA179" s="18"/>
      <c r="QB179" s="18"/>
      <c r="QC179" s="18"/>
      <c r="QD179" s="18"/>
      <c r="QE179" s="18"/>
      <c r="QF179" s="18"/>
      <c r="QG179" s="18"/>
      <c r="QH179" s="18"/>
      <c r="QI179" s="18"/>
      <c r="QJ179" s="18"/>
      <c r="QK179" s="18"/>
      <c r="QL179" s="18"/>
      <c r="QM179" s="18"/>
      <c r="QN179" s="18"/>
      <c r="QO179" s="18"/>
      <c r="QP179" s="18"/>
      <c r="QQ179" s="18"/>
      <c r="QR179" s="18"/>
      <c r="QS179" s="18"/>
      <c r="QT179" s="18"/>
      <c r="QU179" s="18"/>
      <c r="QV179" s="18"/>
      <c r="QW179" s="18"/>
      <c r="QX179" s="18"/>
      <c r="QY179" s="18"/>
      <c r="QZ179" s="18"/>
      <c r="RA179" s="18"/>
      <c r="RB179" s="18"/>
      <c r="RC179" s="18"/>
      <c r="RD179" s="18"/>
      <c r="RE179" s="18"/>
      <c r="RF179" s="18"/>
      <c r="RG179" s="18"/>
      <c r="RH179" s="18"/>
      <c r="RI179" s="18"/>
      <c r="RJ179" s="18"/>
      <c r="RK179" s="18"/>
      <c r="RL179" s="18"/>
      <c r="RM179" s="18"/>
      <c r="RN179" s="18"/>
      <c r="RO179" s="18"/>
      <c r="RP179" s="18"/>
      <c r="RQ179" s="18"/>
      <c r="RR179" s="18"/>
      <c r="RS179" s="18"/>
      <c r="RT179" s="18"/>
      <c r="RU179" s="18"/>
      <c r="RV179" s="18"/>
      <c r="RW179" s="18"/>
      <c r="RX179" s="18"/>
      <c r="RY179" s="18"/>
      <c r="RZ179" s="18"/>
      <c r="SA179" s="18"/>
      <c r="SB179" s="18"/>
      <c r="SC179" s="18"/>
      <c r="SD179" s="18"/>
      <c r="SE179" s="18"/>
      <c r="SF179" s="18"/>
      <c r="SG179" s="18"/>
      <c r="SH179" s="18"/>
      <c r="SI179" s="18"/>
      <c r="SJ179" s="18"/>
      <c r="SK179" s="18"/>
      <c r="SL179" s="18"/>
      <c r="SM179" s="18"/>
      <c r="SN179" s="18"/>
      <c r="SO179" s="18"/>
    </row>
    <row r="180" spans="1:513" x14ac:dyDescent="0.25">
      <c r="A180" s="5" t="s">
        <v>385</v>
      </c>
      <c r="B180" s="5" t="str">
        <f ca="1">_xlfn.XLOOKUP(A180,bonds[worksheet get],bonds[unique lookup],"-")</f>
        <v>-</v>
      </c>
      <c r="C180" s="5" t="str">
        <f ca="1">_xlfn.XLOOKUP(A180,bonds[worksheet get],bonds[ID_ISIN],"-")</f>
        <v>-</v>
      </c>
      <c r="D180" s="18" t="e">
        <f ca="1">_xll.BDH(A180,"blp_i_sprd_mid","-2AY",,"Dates=H","Fill=C","Sort=R","Dir=H","factor="&amp;_xlfn.XLOOKUP(A180,bonds[worksheet get],bonds[yas/blp factor]),"cols=510;rows=1")</f>
        <v>#N/A</v>
      </c>
      <c r="E180" s="18">
        <v>418.1080421714783</v>
      </c>
      <c r="F180" s="18">
        <v>430.02619287812712</v>
      </c>
      <c r="G180" s="18">
        <v>432.44861374568939</v>
      </c>
      <c r="H180" s="18">
        <v>430.09417662513255</v>
      </c>
      <c r="I180" s="18">
        <v>435.04599278569219</v>
      </c>
      <c r="J180" s="18">
        <v>429.82724044203758</v>
      </c>
      <c r="K180" s="18">
        <v>420.78040328538412</v>
      </c>
      <c r="L180" s="18">
        <v>419.19478236258033</v>
      </c>
      <c r="M180" s="18">
        <v>414.41192580854897</v>
      </c>
      <c r="N180" s="18">
        <v>415.0667692539692</v>
      </c>
      <c r="O180" s="18">
        <v>418.27300273406507</v>
      </c>
      <c r="P180" s="18">
        <v>410.9777468237877</v>
      </c>
      <c r="Q180" s="18">
        <v>408.4813436433077</v>
      </c>
      <c r="R180" s="18">
        <v>387.9202592180967</v>
      </c>
      <c r="S180" s="18">
        <v>378.02562474584579</v>
      </c>
      <c r="T180" s="18">
        <v>403.97542088222502</v>
      </c>
      <c r="U180" s="18">
        <v>397.3979933594465</v>
      </c>
      <c r="V180" s="18">
        <v>395.90435044729713</v>
      </c>
      <c r="W180" s="18">
        <v>369.5106604334116</v>
      </c>
      <c r="X180" s="18">
        <v>353.90639097368717</v>
      </c>
      <c r="Y180" s="18">
        <v>338.61004789745806</v>
      </c>
      <c r="Z180" s="18">
        <v>356.03088306760787</v>
      </c>
      <c r="AA180" s="18">
        <v>372.49494697475433</v>
      </c>
      <c r="AB180" s="18">
        <v>394.18476155245304</v>
      </c>
      <c r="AC180" s="18">
        <v>414.32094755887988</v>
      </c>
      <c r="AD180" s="18">
        <v>419.06881247842313</v>
      </c>
      <c r="AE180" s="18">
        <v>419.28376109027863</v>
      </c>
      <c r="AF180" s="18">
        <v>410.86977263736725</v>
      </c>
      <c r="AG180" s="18">
        <v>412.40240622794624</v>
      </c>
      <c r="AH180" s="18">
        <v>436.57362757134439</v>
      </c>
      <c r="AI180" s="18">
        <v>454.36237478411198</v>
      </c>
      <c r="AJ180" s="18">
        <v>453.59355858635899</v>
      </c>
      <c r="AK180" s="18">
        <v>454.73828491461273</v>
      </c>
      <c r="AL180" s="18">
        <v>457.35265989136695</v>
      </c>
      <c r="AM180" s="18">
        <v>465.87762181365486</v>
      </c>
      <c r="AN180" s="18">
        <v>480.09522278666492</v>
      </c>
      <c r="AO180" s="18">
        <v>480.51812168347834</v>
      </c>
      <c r="AP180" s="18">
        <v>481.55587358629703</v>
      </c>
      <c r="AQ180" s="18">
        <v>472.27509235906598</v>
      </c>
      <c r="AR180" s="18">
        <v>466.2265383975506</v>
      </c>
      <c r="AS180" s="18">
        <v>466.66143442618852</v>
      </c>
      <c r="AT180" s="18">
        <v>463.85910438418392</v>
      </c>
      <c r="AU180" s="18">
        <v>463.74813091480729</v>
      </c>
      <c r="AV180" s="18">
        <v>464.69490456795688</v>
      </c>
      <c r="AW180" s="18">
        <v>468.61096834766869</v>
      </c>
      <c r="AX180" s="18">
        <v>468.43101137030123</v>
      </c>
      <c r="AY180" s="18">
        <v>455.38113122820857</v>
      </c>
      <c r="AZ180" s="18">
        <v>451.08315875208376</v>
      </c>
      <c r="BA180" s="18">
        <v>446.14733876729014</v>
      </c>
      <c r="BB180" s="18">
        <v>449.23859973406792</v>
      </c>
      <c r="BC180" s="18">
        <v>469.22482159268856</v>
      </c>
      <c r="BD180" s="18">
        <v>472.46504694628715</v>
      </c>
      <c r="BE180" s="18">
        <v>482.08174786460398</v>
      </c>
      <c r="BF180" s="18">
        <v>489.11806567966937</v>
      </c>
      <c r="BG180" s="18">
        <v>481.69883940720558</v>
      </c>
      <c r="BH180" s="18">
        <v>479.74030763685704</v>
      </c>
      <c r="BI180" s="18">
        <v>479.91526580929752</v>
      </c>
      <c r="BJ180" s="18">
        <v>460.24496842205525</v>
      </c>
      <c r="BK180" s="18">
        <v>456.24092567563059</v>
      </c>
      <c r="BL180" s="18">
        <v>502.61483898222446</v>
      </c>
      <c r="BM180" s="18">
        <v>533.95034754681581</v>
      </c>
      <c r="BN180" s="18">
        <v>539.64798540246488</v>
      </c>
      <c r="BO180" s="18">
        <v>552.51890832817548</v>
      </c>
      <c r="BP180" s="18">
        <v>530.53016521584993</v>
      </c>
      <c r="BQ180" s="18">
        <v>517.72022771024706</v>
      </c>
      <c r="BR180" s="18">
        <v>511.35274999439719</v>
      </c>
      <c r="BS180" s="18">
        <v>500.04845253276824</v>
      </c>
      <c r="BT180" s="18">
        <v>486.25874926149845</v>
      </c>
      <c r="BU180" s="18">
        <v>473.38882609677313</v>
      </c>
      <c r="BV180" s="18">
        <v>470.36454911601538</v>
      </c>
      <c r="BW180" s="18">
        <v>470.51551302480698</v>
      </c>
      <c r="BX180" s="18">
        <v>516.71546791994581</v>
      </c>
      <c r="BY180" s="18">
        <v>527.48389349341392</v>
      </c>
      <c r="BZ180" s="18">
        <v>488.14129919695853</v>
      </c>
      <c r="CA180" s="18">
        <v>501.20417623186114</v>
      </c>
      <c r="CB180" s="18">
        <v>509.05629901099206</v>
      </c>
      <c r="CC180" s="18">
        <v>438.80709361267088</v>
      </c>
      <c r="CD180" s="18">
        <v>406.61978868854044</v>
      </c>
      <c r="CE180" s="18">
        <v>333.84618680214879</v>
      </c>
      <c r="CF180" s="18">
        <v>325.28023467946053</v>
      </c>
      <c r="CG180" s="18">
        <v>294.92549164152143</v>
      </c>
      <c r="CH180" s="18">
        <v>291.18938483917714</v>
      </c>
      <c r="CI180" s="18">
        <v>296.38214339721202</v>
      </c>
      <c r="CJ180" s="18">
        <v>218.91666320645808</v>
      </c>
      <c r="CK180" s="18">
        <v>197.05588950026035</v>
      </c>
      <c r="CL180" s="18">
        <v>188.33797370779516</v>
      </c>
      <c r="CM180" s="18">
        <v>198.12263447165489</v>
      </c>
      <c r="CN180" s="18">
        <v>217.39902603065966</v>
      </c>
      <c r="CO180" s="18">
        <v>215.93137690412999</v>
      </c>
      <c r="CP180" s="18">
        <v>193.6457047791481</v>
      </c>
      <c r="CQ180" s="18">
        <v>179.04019654381275</v>
      </c>
      <c r="CR180" s="18">
        <v>167.94984793305397</v>
      </c>
      <c r="CS180" s="18">
        <v>159.00398663592338</v>
      </c>
      <c r="CT180" s="18">
        <v>147.57971785604954</v>
      </c>
      <c r="CU180" s="18">
        <v>149.69721162307263</v>
      </c>
      <c r="CV180" s="18">
        <v>151.09787676358221</v>
      </c>
      <c r="CW180" s="18">
        <v>156.75852346277236</v>
      </c>
      <c r="CX180" s="18">
        <v>156.16566519844531</v>
      </c>
      <c r="CY180" s="18">
        <v>157.34138411724567</v>
      </c>
      <c r="CZ180" s="18">
        <v>157.47635185027124</v>
      </c>
      <c r="DA180" s="18">
        <v>158.17818406200411</v>
      </c>
      <c r="DB180" s="18">
        <v>159.72981311130525</v>
      </c>
      <c r="DC180" s="18">
        <v>161.20046152079107</v>
      </c>
      <c r="DD180" s="18">
        <v>162.8340709708929</v>
      </c>
      <c r="DE180" s="18">
        <v>162.51914626049995</v>
      </c>
      <c r="DF180" s="18">
        <v>164.716620906353</v>
      </c>
      <c r="DG180" s="18">
        <v>167.90985749363898</v>
      </c>
      <c r="DH180" s="18">
        <v>175.10513730537892</v>
      </c>
      <c r="DI180" s="18">
        <v>175.85895708835125</v>
      </c>
      <c r="DJ180" s="18">
        <v>174.67124103772639</v>
      </c>
      <c r="DK180" s="18">
        <v>170.09933405160902</v>
      </c>
      <c r="DL180" s="18">
        <v>171.580979831934</v>
      </c>
      <c r="DM180" s="18">
        <v>172.13984622275831</v>
      </c>
      <c r="DN180" s="18">
        <v>161.55437690961361</v>
      </c>
      <c r="DO180" s="18">
        <v>160.70957887697219</v>
      </c>
      <c r="DP180" s="18">
        <v>158.54209706068039</v>
      </c>
      <c r="DQ180" s="18">
        <v>159.0469763582945</v>
      </c>
      <c r="DR180" s="18">
        <v>156.31762886822222</v>
      </c>
      <c r="DS180" s="18">
        <v>157.65730858862401</v>
      </c>
      <c r="DT180" s="18">
        <v>163.67087091565134</v>
      </c>
      <c r="DU180" s="18">
        <v>167.24801572132111</v>
      </c>
      <c r="DV180" s="18">
        <v>167.07305754888057</v>
      </c>
      <c r="DW180" s="18">
        <v>165.58341368067263</v>
      </c>
      <c r="DX180" s="18">
        <v>166.65615721797943</v>
      </c>
      <c r="DY180" s="18">
        <v>167.45196696233748</v>
      </c>
      <c r="DZ180" s="18">
        <v>170.19031230127811</v>
      </c>
      <c r="EA180" s="18">
        <v>165.28648466801641</v>
      </c>
      <c r="EB180" s="18">
        <v>162.42716824984552</v>
      </c>
      <c r="EC180" s="18">
        <v>161.7353336479664</v>
      </c>
      <c r="ED180" s="18">
        <v>159.86678036630153</v>
      </c>
      <c r="EE180" s="18">
        <v>159.88177678108215</v>
      </c>
      <c r="EF180" s="18">
        <v>159.67782554006578</v>
      </c>
      <c r="EG180" s="18">
        <v>163.10400643694402</v>
      </c>
      <c r="EH180" s="18">
        <v>163.76884749221801</v>
      </c>
      <c r="EI180" s="18">
        <v>164.69462616467476</v>
      </c>
      <c r="EJ180" s="18">
        <v>165.2404956626892</v>
      </c>
      <c r="EK180" s="18">
        <v>167.31300018537044</v>
      </c>
      <c r="EL180" s="18">
        <v>169.17555490112306</v>
      </c>
      <c r="EM180" s="18">
        <v>171.60697361755371</v>
      </c>
      <c r="EN180" s="18">
        <v>173.04462991452218</v>
      </c>
      <c r="EO180" s="18">
        <v>174.52527593386174</v>
      </c>
      <c r="EP180" s="18">
        <v>184.21595916509628</v>
      </c>
      <c r="EQ180" s="18">
        <v>189.17777293550969</v>
      </c>
      <c r="ER180" s="18">
        <v>188.61390773975847</v>
      </c>
      <c r="ES180" s="18">
        <v>190.89936135232449</v>
      </c>
      <c r="ET180" s="18">
        <v>205.95076298713684</v>
      </c>
      <c r="EU180" s="18">
        <v>215.16655975031853</v>
      </c>
      <c r="EV180" s="18">
        <v>221.46405419719218</v>
      </c>
      <c r="EW180" s="18">
        <v>225.4590990947485</v>
      </c>
      <c r="EX180" s="18">
        <v>224.98821167063713</v>
      </c>
      <c r="EY180" s="18">
        <v>232.40343889915943</v>
      </c>
      <c r="EZ180" s="18">
        <v>235.91259995782374</v>
      </c>
      <c r="FA180" s="18">
        <v>236.25151893186569</v>
      </c>
      <c r="FB180" s="18">
        <v>234.94583108496667</v>
      </c>
      <c r="FC180" s="18">
        <v>243.61475858914852</v>
      </c>
      <c r="FD180" s="18">
        <v>248.87949993813038</v>
      </c>
      <c r="FE180" s="18">
        <v>248.2096600779295</v>
      </c>
      <c r="FF180" s="18">
        <v>250.75305202472208</v>
      </c>
      <c r="FG180" s="18">
        <v>245.57329035949707</v>
      </c>
      <c r="FH180" s="18">
        <v>244.08164696931837</v>
      </c>
      <c r="FI180" s="18">
        <v>244.57652865707874</v>
      </c>
      <c r="FJ180" s="18">
        <v>242.85194095730782</v>
      </c>
      <c r="FK180" s="18">
        <v>238.78191398584843</v>
      </c>
      <c r="FL180" s="18">
        <v>231.91755506026746</v>
      </c>
      <c r="FM180" s="18">
        <v>231.72959999501705</v>
      </c>
      <c r="FN180" s="18">
        <v>227.92350992369651</v>
      </c>
      <c r="FO180" s="18">
        <v>224.95022075319289</v>
      </c>
      <c r="FP180" s="18">
        <v>226.91974989438057</v>
      </c>
      <c r="FQ180" s="18">
        <v>225.67504746758939</v>
      </c>
      <c r="FR180" s="18">
        <v>226.86076399624346</v>
      </c>
      <c r="FS180" s="18">
        <v>229.44214686048034</v>
      </c>
      <c r="FT180" s="18">
        <v>229.16621282851696</v>
      </c>
      <c r="FU180" s="18">
        <v>227.48561461210249</v>
      </c>
      <c r="FV180" s="18">
        <v>226.60882422792912</v>
      </c>
      <c r="FW180" s="18">
        <v>224.01944327580929</v>
      </c>
      <c r="FX180" s="18">
        <v>226.46385888504983</v>
      </c>
      <c r="FY180" s="18">
        <v>231.08775344240667</v>
      </c>
      <c r="FZ180" s="18">
        <v>232.33145610821248</v>
      </c>
      <c r="GA180" s="18">
        <v>230.34393126928808</v>
      </c>
      <c r="GB180" s="18">
        <v>231.76059258556367</v>
      </c>
      <c r="GC180" s="18">
        <v>233.39920084059239</v>
      </c>
      <c r="GD180" s="18">
        <v>233.74911718547344</v>
      </c>
      <c r="GE180" s="18">
        <v>236.07556099843978</v>
      </c>
      <c r="GF180" s="18">
        <v>240.68245961904526</v>
      </c>
      <c r="GG180" s="18">
        <v>245.00442635881899</v>
      </c>
      <c r="GH180" s="18">
        <v>244.82147009849547</v>
      </c>
      <c r="GI180" s="18">
        <v>251.38790025043488</v>
      </c>
      <c r="GJ180" s="18">
        <v>255.23997932708261</v>
      </c>
      <c r="GK180" s="18">
        <v>256.41569824588294</v>
      </c>
      <c r="GL180" s="18">
        <v>246.47007596337795</v>
      </c>
      <c r="GM180" s="18">
        <v>246.74800951731203</v>
      </c>
      <c r="GN180" s="18">
        <v>246.52506281757354</v>
      </c>
      <c r="GO180" s="18">
        <v>234.89284375274184</v>
      </c>
      <c r="GP180" s="18">
        <v>228.48937464141846</v>
      </c>
      <c r="GQ180" s="18">
        <v>230.67685167741774</v>
      </c>
      <c r="GR180" s="18">
        <v>230.98777734386923</v>
      </c>
      <c r="GS180" s="18">
        <v>231.94654812884332</v>
      </c>
      <c r="GT180" s="18">
        <v>235.94359254837036</v>
      </c>
      <c r="GU180" s="18">
        <v>233.8370961521864</v>
      </c>
      <c r="GV180" s="18">
        <v>234.74088008296491</v>
      </c>
      <c r="GW180" s="18">
        <v>230.86980554759504</v>
      </c>
      <c r="GX180" s="18">
        <v>238.60095724749564</v>
      </c>
      <c r="GY180" s="18">
        <v>238.07208368623256</v>
      </c>
      <c r="GZ180" s="18">
        <v>237.05832604706288</v>
      </c>
      <c r="HA180" s="18">
        <v>227.34364855217933</v>
      </c>
      <c r="HB180" s="18">
        <v>226.75678885376453</v>
      </c>
      <c r="HC180" s="18">
        <v>229.84305101561546</v>
      </c>
      <c r="HD180" s="18">
        <v>256.54966621792317</v>
      </c>
      <c r="HE180" s="18">
        <v>255.79284715199472</v>
      </c>
      <c r="HF180" s="18">
        <v>254.7450976393223</v>
      </c>
      <c r="HG180" s="18">
        <v>256.24373935639858</v>
      </c>
      <c r="HH180" s="18">
        <v>254.96904410004615</v>
      </c>
      <c r="HI180" s="18">
        <v>264.75770390784743</v>
      </c>
      <c r="HJ180" s="18">
        <v>267.2271135417223</v>
      </c>
      <c r="HK180" s="18">
        <v>265.55551317417627</v>
      </c>
      <c r="HL180" s="18">
        <v>263.93690013885498</v>
      </c>
      <c r="HM180" s="18">
        <v>268.10090464293961</v>
      </c>
      <c r="HN180" s="18">
        <v>270.53032383739952</v>
      </c>
      <c r="HO180" s="18">
        <v>270.61930256509783</v>
      </c>
      <c r="HP180" s="18">
        <v>268.12989771151547</v>
      </c>
      <c r="HQ180" s="18">
        <v>266.72523352706429</v>
      </c>
      <c r="HR180" s="18">
        <v>266.4542983000278</v>
      </c>
      <c r="HS180" s="18">
        <v>278.8313392989636</v>
      </c>
      <c r="HT180" s="18">
        <v>287.15035045826437</v>
      </c>
      <c r="HU180" s="18">
        <v>291.08940874063967</v>
      </c>
      <c r="HV180" s="18">
        <v>300.26421530342105</v>
      </c>
      <c r="HW180" s="18">
        <v>305.30900923562052</v>
      </c>
      <c r="HX180" s="18">
        <v>293.08593142843245</v>
      </c>
      <c r="HY180" s="18">
        <v>289.70374001491075</v>
      </c>
      <c r="HZ180" s="18">
        <v>287.47227349555493</v>
      </c>
      <c r="IA180" s="18">
        <v>290.30359660613539</v>
      </c>
      <c r="IB180" s="18">
        <v>287.95815733444687</v>
      </c>
      <c r="IC180" s="18">
        <v>299.30944356238837</v>
      </c>
      <c r="ID180" s="18">
        <v>299.20346889793871</v>
      </c>
      <c r="IE180" s="18">
        <v>301.73786299586294</v>
      </c>
      <c r="IF180" s="18">
        <v>287.40628927052023</v>
      </c>
      <c r="IG180" s="18">
        <v>275.26619162511827</v>
      </c>
      <c r="IH180" s="18">
        <v>273.40963547527792</v>
      </c>
      <c r="II180" s="18">
        <v>272.60082883810998</v>
      </c>
      <c r="IJ180" s="18">
        <v>254.98204099285604</v>
      </c>
      <c r="IK180" s="18">
        <v>254.18623124849799</v>
      </c>
      <c r="IL180" s="18">
        <v>255.65887917995454</v>
      </c>
      <c r="IM180" s="18">
        <v>265.36055978202819</v>
      </c>
      <c r="IN180" s="18">
        <v>268.69776195120812</v>
      </c>
      <c r="IO180" s="18">
        <v>271.31013740599155</v>
      </c>
      <c r="IP180" s="18">
        <v>269.45957982206346</v>
      </c>
      <c r="IQ180" s="18">
        <v>269.75750859570502</v>
      </c>
      <c r="IR180" s="18">
        <v>258.38722690904143</v>
      </c>
      <c r="IS180" s="18">
        <v>253.48939784169198</v>
      </c>
      <c r="IT180" s="18">
        <v>253.86130892825128</v>
      </c>
      <c r="IU180" s="18">
        <v>253.18247121918202</v>
      </c>
      <c r="IV180" s="18">
        <v>255.26197406876088</v>
      </c>
      <c r="IW180" s="18">
        <v>259.6649214483499</v>
      </c>
      <c r="IX180" s="18">
        <v>263.40002848970892</v>
      </c>
      <c r="IY180" s="18">
        <v>239.22080905842779</v>
      </c>
      <c r="IZ180" s="18">
        <v>233.66513726270199</v>
      </c>
      <c r="JA180" s="18">
        <v>237.14830453574658</v>
      </c>
      <c r="JB180" s="18">
        <v>247.22089646339415</v>
      </c>
      <c r="JC180" s="18">
        <v>259.88586862611771</v>
      </c>
      <c r="JD180" s="18">
        <v>263.15808633124828</v>
      </c>
      <c r="JE180" s="18">
        <v>269.57655185735229</v>
      </c>
      <c r="JF180" s="18">
        <v>276.207966473341</v>
      </c>
      <c r="JG180" s="18">
        <v>276.23296049797534</v>
      </c>
      <c r="JH180" s="18">
        <v>276.91579725098615</v>
      </c>
      <c r="JI180" s="18">
        <v>274.91727504122258</v>
      </c>
      <c r="JJ180" s="18">
        <v>274.6563374240398</v>
      </c>
      <c r="JK180" s="18">
        <v>275.03124779355522</v>
      </c>
      <c r="JL180" s="18">
        <v>283.24928309333325</v>
      </c>
      <c r="JM180" s="18">
        <v>290.94444339776038</v>
      </c>
      <c r="JN180" s="18">
        <v>303.82936297726627</v>
      </c>
      <c r="JO180" s="18">
        <v>308.49424773502346</v>
      </c>
      <c r="JP180" s="18">
        <v>312.44530314922332</v>
      </c>
      <c r="JQ180" s="18">
        <v>312.61126347279549</v>
      </c>
      <c r="JR180" s="18">
        <v>308.01236294007305</v>
      </c>
      <c r="JS180" s="18">
        <v>320.62934657549857</v>
      </c>
      <c r="JT180" s="18">
        <v>332.01162539398672</v>
      </c>
      <c r="JU180" s="18">
        <v>335.02790428686143</v>
      </c>
      <c r="JV180" s="18">
        <v>343.47788413524626</v>
      </c>
      <c r="JW180" s="18">
        <v>357.41355251038078</v>
      </c>
      <c r="JX180" s="18">
        <v>360.59579172682766</v>
      </c>
      <c r="JY180" s="18">
        <v>356.97165815484527</v>
      </c>
      <c r="JZ180" s="18">
        <v>351.46097560346129</v>
      </c>
      <c r="KA180" s="18">
        <v>354.58422892177106</v>
      </c>
      <c r="KB180" s="18">
        <v>351.95085848629475</v>
      </c>
      <c r="KC180" s="18">
        <v>353.08158816075326</v>
      </c>
      <c r="KD180" s="18">
        <v>351.99284844768044</v>
      </c>
      <c r="KE180" s="18">
        <v>350.33224545097352</v>
      </c>
      <c r="KF180" s="18">
        <v>337.75325273299217</v>
      </c>
      <c r="KG180" s="18">
        <v>335.26384787940981</v>
      </c>
      <c r="KH180" s="18">
        <v>338.26513035750389</v>
      </c>
      <c r="KI180" s="18">
        <v>340.69954835689066</v>
      </c>
      <c r="KJ180" s="18">
        <v>341.57034017515178</v>
      </c>
      <c r="KK180" s="18">
        <v>347.34995843160152</v>
      </c>
      <c r="KL180" s="18">
        <v>345.88630834901335</v>
      </c>
      <c r="KM180" s="18">
        <v>340.43561145675181</v>
      </c>
      <c r="KN180" s="18">
        <v>320.46038696897028</v>
      </c>
      <c r="KO180" s="18">
        <v>318.49385711073876</v>
      </c>
      <c r="KP180" s="18">
        <v>314.88172067058088</v>
      </c>
      <c r="KQ180" s="18">
        <v>304.11229533612726</v>
      </c>
      <c r="KR180" s="18">
        <v>291.45332173931604</v>
      </c>
      <c r="KS180" s="18">
        <v>291.83722995769978</v>
      </c>
      <c r="KT180" s="18">
        <v>292.31011690378187</v>
      </c>
      <c r="KU180" s="18">
        <v>300.77609292793278</v>
      </c>
      <c r="KV180" s="18">
        <v>309.61398003864286</v>
      </c>
      <c r="KW180" s="18">
        <v>312.70124196147918</v>
      </c>
      <c r="KX180" s="18">
        <v>310.79069871842864</v>
      </c>
      <c r="KY180" s="18">
        <v>311.70248073709007</v>
      </c>
      <c r="KZ180" s="18">
        <v>311.52752256464953</v>
      </c>
      <c r="LA180" s="18">
        <v>316.90723642694951</v>
      </c>
      <c r="LB180" s="18">
        <v>315.52856602811812</v>
      </c>
      <c r="LC180" s="18">
        <v>311.44354264187808</v>
      </c>
      <c r="LD180" s="18">
        <v>314.3518473483324</v>
      </c>
      <c r="LE180" s="18">
        <v>321.39916253423689</v>
      </c>
      <c r="LF180" s="18">
        <v>329.54921408700943</v>
      </c>
      <c r="LG180" s="18">
        <v>330.70093874216076</v>
      </c>
      <c r="LH180" s="18">
        <v>331.63771478545664</v>
      </c>
      <c r="LI180" s="18">
        <v>336.50155197930337</v>
      </c>
      <c r="LJ180" s="18">
        <v>331.09884361433984</v>
      </c>
      <c r="LK180" s="18">
        <v>330.25104629874227</v>
      </c>
      <c r="LL180" s="18">
        <v>332.62147959506513</v>
      </c>
      <c r="LM180" s="18">
        <v>341.75129691350463</v>
      </c>
      <c r="LN180" s="18">
        <v>344.897544734478</v>
      </c>
      <c r="LO180" s="18">
        <v>354.72519522070883</v>
      </c>
      <c r="LP180" s="18">
        <v>361.69952785468104</v>
      </c>
      <c r="LQ180" s="18">
        <v>369.11875412714483</v>
      </c>
      <c r="LR180" s="18">
        <v>367.10723502457142</v>
      </c>
      <c r="LS180" s="18">
        <v>372.68590132296083</v>
      </c>
      <c r="LT180" s="18">
        <v>366.1754577862024</v>
      </c>
      <c r="LU180" s="18">
        <v>362.2773897042274</v>
      </c>
      <c r="LV180" s="18">
        <v>357.46054127669333</v>
      </c>
      <c r="LW180" s="18">
        <v>350.84112379252912</v>
      </c>
      <c r="LX180" s="18">
        <v>355.80993588984012</v>
      </c>
      <c r="LY180" s="18">
        <v>362.33737536334991</v>
      </c>
      <c r="LZ180" s="18">
        <v>364.22992290866375</v>
      </c>
      <c r="MA180" s="18">
        <v>373.53369863855841</v>
      </c>
      <c r="MB180" s="18">
        <v>379.94116679382324</v>
      </c>
      <c r="MC180" s="18">
        <v>387.04946739983558</v>
      </c>
      <c r="MD180" s="18">
        <v>393.43993961834906</v>
      </c>
      <c r="ME180" s="18">
        <v>388.22318679666517</v>
      </c>
      <c r="MF180" s="18">
        <v>374.17354566919801</v>
      </c>
      <c r="MG180" s="18">
        <v>368.83282248532771</v>
      </c>
      <c r="MH180" s="18">
        <v>367.17721829354764</v>
      </c>
      <c r="MI180" s="18">
        <v>361.42559334468842</v>
      </c>
      <c r="MJ180" s="18">
        <v>356.4647793352604</v>
      </c>
      <c r="MK180" s="18">
        <v>360.04392366290091</v>
      </c>
      <c r="ML180" s="18">
        <v>366.47538608181475</v>
      </c>
      <c r="MM180" s="18">
        <v>376.98487356007098</v>
      </c>
      <c r="MN180" s="18">
        <v>386.21566673803329</v>
      </c>
      <c r="MO180" s="18">
        <v>385.07393969273568</v>
      </c>
      <c r="MP180" s="18">
        <v>384.91697721803189</v>
      </c>
      <c r="MQ180" s="18">
        <v>381.66475473260874</v>
      </c>
      <c r="MR180" s="18">
        <v>390.24070446515083</v>
      </c>
      <c r="MS180" s="18">
        <v>396.70715851855277</v>
      </c>
      <c r="MT180" s="18">
        <v>391.72534952843193</v>
      </c>
      <c r="MU180" s="18">
        <v>386.72954388451575</v>
      </c>
      <c r="MV180" s="18">
        <v>395.41446756446362</v>
      </c>
      <c r="MW180" s="18">
        <v>415.9465589210987</v>
      </c>
      <c r="MX180" s="18">
        <v>413.49914402890209</v>
      </c>
      <c r="MY180" s="18">
        <v>399.06259540009501</v>
      </c>
      <c r="MZ180" s="18">
        <v>374.04157721912856</v>
      </c>
      <c r="NA180" s="18">
        <v>378.736454806447</v>
      </c>
      <c r="NB180" s="18">
        <v>390.23370613825318</v>
      </c>
      <c r="NC180" s="18">
        <v>384.07917751228808</v>
      </c>
      <c r="ND180" s="18">
        <v>387.76929530930522</v>
      </c>
      <c r="NE180" s="18">
        <v>415.498665999651</v>
      </c>
      <c r="NF180" s="18">
        <v>416.61639878129961</v>
      </c>
      <c r="NG180" s="18">
        <v>415.12575515210631</v>
      </c>
      <c r="NH180" s="18">
        <v>414.74584597766403</v>
      </c>
      <c r="NI180" s="18">
        <v>418.88785574007034</v>
      </c>
      <c r="NJ180" s="18">
        <v>418.20901803100111</v>
      </c>
      <c r="NK180" s="18">
        <v>417.34322501766678</v>
      </c>
      <c r="NL180" s="18">
        <v>380.29008337771887</v>
      </c>
      <c r="NM180" s="18">
        <v>380.07413500487809</v>
      </c>
      <c r="NN180" s="18">
        <v>393.81285046589375</v>
      </c>
      <c r="NO180" s="18">
        <v>393.15900678145886</v>
      </c>
      <c r="NP180" s="18">
        <v>409.09019808340071</v>
      </c>
      <c r="NQ180" s="18">
        <v>422.12108276677128</v>
      </c>
      <c r="NR180" s="18">
        <v>419.30475607097145</v>
      </c>
      <c r="NS180" s="18">
        <v>427.99567831683163</v>
      </c>
      <c r="NT180" s="18">
        <v>436.66260629904269</v>
      </c>
      <c r="NU180" s="18">
        <v>455.68105952382092</v>
      </c>
      <c r="NV180" s="18">
        <v>463.31423464715482</v>
      </c>
      <c r="NW180" s="18">
        <v>471.2313418903351</v>
      </c>
      <c r="NX180" s="18">
        <v>476.53507391774656</v>
      </c>
      <c r="NY180" s="18">
        <v>463.13727695274355</v>
      </c>
      <c r="NZ180" s="18">
        <v>453.75751938796043</v>
      </c>
      <c r="OA180" s="18">
        <v>453.69753372883793</v>
      </c>
      <c r="OB180" s="18">
        <v>451.59003757166863</v>
      </c>
      <c r="OC180" s="18">
        <v>448.18585141646861</v>
      </c>
      <c r="OD180" s="18">
        <v>443.63094036710265</v>
      </c>
      <c r="OE180" s="18">
        <v>441.7573882805109</v>
      </c>
      <c r="OF180" s="18">
        <v>439.10302286434177</v>
      </c>
      <c r="OG180" s="18">
        <v>435.64584937691689</v>
      </c>
      <c r="OH180" s="18">
        <v>430.19115344071389</v>
      </c>
      <c r="OI180" s="18">
        <v>437.75434529507157</v>
      </c>
      <c r="OJ180" s="18">
        <v>435.09098203003407</v>
      </c>
      <c r="OK180" s="18">
        <v>453.68253731405736</v>
      </c>
      <c r="OL180" s="18">
        <v>512.57745720148091</v>
      </c>
      <c r="OM180" s="18">
        <v>533.96734348356722</v>
      </c>
      <c r="ON180" s="18">
        <v>537.84441658484934</v>
      </c>
      <c r="OO180" s="18">
        <v>566.69651886177064</v>
      </c>
      <c r="OP180" s="18">
        <v>565.77074018931387</v>
      </c>
      <c r="OQ180" s="18">
        <v>532.89759922921655</v>
      </c>
      <c r="OR180" s="18">
        <v>490.83465529155728</v>
      </c>
      <c r="OS180" s="18">
        <v>521.93022121965885</v>
      </c>
      <c r="OT180" s="18">
        <v>457.83454468631749</v>
      </c>
      <c r="OU180" s="18">
        <v>413.29219350492957</v>
      </c>
      <c r="OV180" s="18">
        <v>393.17200367426875</v>
      </c>
      <c r="OW180" s="18">
        <v>386.78753002166746</v>
      </c>
      <c r="OX180" s="18">
        <v>385.79276784121987</v>
      </c>
      <c r="OY180" s="18">
        <v>385.59881421005724</v>
      </c>
      <c r="OZ180" s="18">
        <v>386.96948652100565</v>
      </c>
      <c r="PA180" s="18">
        <v>389.8188053293228</v>
      </c>
      <c r="PB180" s="18">
        <v>369.49266473567485</v>
      </c>
      <c r="PC180" s="18">
        <v>358.37232329535487</v>
      </c>
      <c r="PD180" s="18">
        <v>351.68992086911203</v>
      </c>
      <c r="PE180" s="18">
        <v>348.64764819061753</v>
      </c>
      <c r="PF180" s="18">
        <v>343.44189273977281</v>
      </c>
      <c r="PG180" s="18">
        <v>342.35415278768539</v>
      </c>
      <c r="PH180" s="18">
        <v>340.04470491147038</v>
      </c>
      <c r="PI180" s="18">
        <v>336.37058329021932</v>
      </c>
      <c r="PJ180" s="18">
        <v>339.7137840253115</v>
      </c>
      <c r="PK180" s="18">
        <v>343.55886477506164</v>
      </c>
      <c r="PL180" s="18">
        <v>344.20371061062815</v>
      </c>
      <c r="PM180" s="18">
        <v>344.42965659332276</v>
      </c>
      <c r="PN180" s="18">
        <v>347.00903993558882</v>
      </c>
      <c r="PO180" s="18">
        <v>353.5494763019085</v>
      </c>
      <c r="PP180" s="18">
        <v>354.98113403296469</v>
      </c>
      <c r="PQ180" s="18">
        <v>355.11510200500487</v>
      </c>
      <c r="PR180" s="18">
        <v>355.70696050834653</v>
      </c>
      <c r="PS180" s="18">
        <v>346.63013052213194</v>
      </c>
      <c r="PT180" s="18">
        <v>343.49587983298301</v>
      </c>
      <c r="PU180" s="18">
        <v>339.26889038681986</v>
      </c>
      <c r="PV180" s="18">
        <v>333.37529937803743</v>
      </c>
      <c r="PW180" s="18">
        <v>333.2533285378218</v>
      </c>
      <c r="PX180" s="18">
        <v>331.09584433138372</v>
      </c>
      <c r="PY180" s="18">
        <v>324.05852675533299</v>
      </c>
      <c r="PZ180" s="18">
        <v>324.91032311487197</v>
      </c>
      <c r="QA180" s="18">
        <v>322.41092065143584</v>
      </c>
      <c r="QB180" s="18">
        <v>321.26919360613823</v>
      </c>
      <c r="QC180" s="18">
        <v>319.65457961475846</v>
      </c>
      <c r="QD180" s="18">
        <v>309.53199963784215</v>
      </c>
      <c r="QE180" s="18">
        <v>308.10434095072748</v>
      </c>
      <c r="QF180" s="18">
        <v>304.99908333015441</v>
      </c>
      <c r="QG180" s="18">
        <v>293.52982530593874</v>
      </c>
      <c r="QH180" s="18">
        <v>292.54606049633026</v>
      </c>
      <c r="QI180" s="18">
        <v>295.46236329066755</v>
      </c>
      <c r="QJ180" s="18">
        <v>298.67559509766102</v>
      </c>
      <c r="QK180" s="18">
        <v>298.53162951576712</v>
      </c>
      <c r="QL180" s="18">
        <v>298.4556476808786</v>
      </c>
      <c r="QM180" s="18">
        <v>296.96200476872923</v>
      </c>
      <c r="QN180" s="18">
        <v>295.98223900306226</v>
      </c>
      <c r="QO180" s="18">
        <v>295.69530760025981</v>
      </c>
      <c r="QP180" s="18">
        <v>295.78528608894345</v>
      </c>
      <c r="QQ180" s="18">
        <v>294.94748638319965</v>
      </c>
      <c r="QR180" s="18">
        <v>295.25241348373891</v>
      </c>
      <c r="QS180" s="18">
        <v>301.58889860904219</v>
      </c>
      <c r="QT180" s="18">
        <v>307.10358020436763</v>
      </c>
      <c r="QU180" s="18">
        <v>311.97041668117049</v>
      </c>
      <c r="QV180" s="18">
        <v>317.16417500019077</v>
      </c>
      <c r="QW180" s="18">
        <v>323.90056451964381</v>
      </c>
      <c r="QX180" s="18">
        <v>326.78187567949294</v>
      </c>
      <c r="QY180" s="18">
        <v>331.33478720688817</v>
      </c>
      <c r="QZ180" s="18">
        <v>343.71882653272149</v>
      </c>
      <c r="RA180" s="18">
        <v>342.61609016585351</v>
      </c>
      <c r="RB180" s="18">
        <v>333.43528503715993</v>
      </c>
      <c r="RC180" s="18">
        <v>324.58840007758141</v>
      </c>
      <c r="RD180" s="18">
        <v>317.74803541564944</v>
      </c>
      <c r="RE180" s="18">
        <v>317.85101079714298</v>
      </c>
      <c r="RF180" s="18">
        <v>315.32661430907245</v>
      </c>
      <c r="RG180" s="18">
        <v>314.34984782636167</v>
      </c>
      <c r="RH180" s="18">
        <v>310.01388443279268</v>
      </c>
      <c r="RI180" s="18">
        <v>311.41554933428768</v>
      </c>
      <c r="RJ180" s="18">
        <v>311.13761578035354</v>
      </c>
      <c r="RK180" s="18">
        <v>311.92742695879934</v>
      </c>
      <c r="RL180" s="18">
        <v>310.79169847941398</v>
      </c>
      <c r="RM180" s="18">
        <v>311.13361673641208</v>
      </c>
      <c r="RN180" s="18">
        <v>311.23059355199337</v>
      </c>
      <c r="RO180" s="18">
        <v>312.22735525441169</v>
      </c>
      <c r="RP180" s="18">
        <v>310.63973480963705</v>
      </c>
      <c r="RQ180" s="18">
        <v>305.75790191805362</v>
      </c>
      <c r="RR180" s="18">
        <v>306.49672528624535</v>
      </c>
      <c r="RS180" s="18">
        <v>300.96604751515389</v>
      </c>
      <c r="RT180" s="18">
        <v>300.82708073818685</v>
      </c>
      <c r="RU180" s="18">
        <v>296.87802484595778</v>
      </c>
      <c r="RV180" s="18">
        <v>291.38933703625202</v>
      </c>
      <c r="RW180" s="18">
        <v>288.08412721860412</v>
      </c>
      <c r="RX180" s="18">
        <v>286.83742526984213</v>
      </c>
      <c r="RY180" s="18">
        <v>289.11088175058364</v>
      </c>
      <c r="RZ180" s="18">
        <v>287.65123071193699</v>
      </c>
      <c r="SA180" s="18">
        <v>284.77291883504392</v>
      </c>
      <c r="SB180" s="18">
        <v>282.69241622447964</v>
      </c>
      <c r="SC180" s="18">
        <v>284.27003905940057</v>
      </c>
      <c r="SD180" s="18">
        <v>286.1046004675627</v>
      </c>
      <c r="SE180" s="18">
        <v>288.78895871329308</v>
      </c>
      <c r="SF180" s="18">
        <v>291.38733751428128</v>
      </c>
      <c r="SG180" s="18">
        <v>298.14272249245641</v>
      </c>
      <c r="SH180" s="18">
        <v>306.34976042139533</v>
      </c>
      <c r="SI180" s="18">
        <v>307.50748364245891</v>
      </c>
      <c r="SJ180" s="18">
        <v>311.3465658262968</v>
      </c>
      <c r="SK180" s="18">
        <v>312.13037843883035</v>
      </c>
      <c r="SL180" s="18">
        <v>310.34180603599549</v>
      </c>
      <c r="SM180" s="18">
        <v>311.23659211790562</v>
      </c>
      <c r="SN180" s="18">
        <v>310.41078954398631</v>
      </c>
      <c r="SO180" s="18">
        <v>311.84944560194015</v>
      </c>
      <c r="SP180" s="5">
        <v>313.51504740357399</v>
      </c>
      <c r="SQ180" s="5">
        <v>314.77874528908728</v>
      </c>
      <c r="SR180" s="5">
        <v>313.29010118186477</v>
      </c>
      <c r="SS180" s="5">
        <v>319.46962383246421</v>
      </c>
    </row>
    <row r="181" spans="1:513" x14ac:dyDescent="0.25">
      <c r="A181" s="5" t="s">
        <v>386</v>
      </c>
      <c r="B181" s="5" t="str">
        <f ca="1">_xlfn.XLOOKUP(A181,bonds[worksheet get],bonds[unique lookup],"-")</f>
        <v>-</v>
      </c>
      <c r="C181" s="5" t="str">
        <f ca="1">_xlfn.XLOOKUP(A181,bonds[worksheet get],bonds[ID_ISIN],"-")</f>
        <v>-</v>
      </c>
      <c r="D181" s="18" t="e">
        <f ca="1">_xll.BDH(A181,"blp_i_sprd_mid","-2AY",,"Dates=H","Fill=C","Sort=R","Dir=H","factor="&amp;_xlfn.XLOOKUP(A181,bonds[worksheet get],bonds[yas/blp factor]),"cols=510;rows=1")</f>
        <v>#N/A</v>
      </c>
      <c r="E181" s="18">
        <v>452.81646878814695</v>
      </c>
      <c r="F181" s="18">
        <v>451.32030864143371</v>
      </c>
      <c r="G181" s="18">
        <v>463.27858863759042</v>
      </c>
      <c r="H181" s="18">
        <v>463.83464815735817</v>
      </c>
      <c r="I181" s="18">
        <v>467.40603043270113</v>
      </c>
      <c r="J181" s="18">
        <v>469.58626380157472</v>
      </c>
      <c r="K181" s="18">
        <v>467.15500356316568</v>
      </c>
      <c r="L181" s="18">
        <v>462.11846445965767</v>
      </c>
      <c r="M181" s="18">
        <v>455.84279272127151</v>
      </c>
      <c r="N181" s="18">
        <v>455.67177441573142</v>
      </c>
      <c r="O181" s="18">
        <v>450.78825169086457</v>
      </c>
      <c r="P181" s="18">
        <v>450.82125522351265</v>
      </c>
      <c r="Q181" s="18">
        <v>447.5159014234543</v>
      </c>
      <c r="R181" s="18">
        <v>442.99041702246666</v>
      </c>
      <c r="S181" s="18">
        <v>420.75703719520567</v>
      </c>
      <c r="T181" s="18">
        <v>411.78607695722582</v>
      </c>
      <c r="U181" s="18">
        <v>440.64016545510293</v>
      </c>
      <c r="V181" s="18">
        <v>439.48704202651976</v>
      </c>
      <c r="W181" s="18">
        <v>436.04267334651945</v>
      </c>
      <c r="X181" s="18">
        <v>410.62795299339297</v>
      </c>
      <c r="Y181" s="18">
        <v>397.42854014825821</v>
      </c>
      <c r="Z181" s="18">
        <v>391.57091315674779</v>
      </c>
      <c r="AA181" s="18">
        <v>406.49951109123231</v>
      </c>
      <c r="AB181" s="18">
        <v>446.63680732655524</v>
      </c>
      <c r="AC181" s="18">
        <v>477.50811174416543</v>
      </c>
      <c r="AD181" s="18">
        <v>497.40924193096163</v>
      </c>
      <c r="AE181" s="18">
        <v>507.30030065488813</v>
      </c>
      <c r="AF181" s="18">
        <v>510.83667918348311</v>
      </c>
      <c r="AG181" s="18">
        <v>508.62944292426107</v>
      </c>
      <c r="AH181" s="18">
        <v>513.59297421312328</v>
      </c>
      <c r="AI181" s="18">
        <v>554.28532986116409</v>
      </c>
      <c r="AJ181" s="18">
        <v>577.90085763144498</v>
      </c>
      <c r="AK181" s="18">
        <v>579.33001060581205</v>
      </c>
      <c r="AL181" s="18">
        <v>579.79105995583541</v>
      </c>
      <c r="AM181" s="18">
        <v>589.48409748387337</v>
      </c>
      <c r="AN181" s="18">
        <v>595.94578913354871</v>
      </c>
      <c r="AO181" s="18">
        <v>606.48591733288765</v>
      </c>
      <c r="AP181" s="18">
        <v>604.10366233992579</v>
      </c>
      <c r="AQ181" s="18">
        <v>611.50045408129688</v>
      </c>
      <c r="AR181" s="18">
        <v>600.52927974343299</v>
      </c>
      <c r="AS181" s="18">
        <v>597.43094810271259</v>
      </c>
      <c r="AT181" s="18">
        <v>599.82320416617392</v>
      </c>
      <c r="AU181" s="18">
        <v>597.63797026205054</v>
      </c>
      <c r="AV181" s="18">
        <v>599.7431956021785</v>
      </c>
      <c r="AW181" s="18">
        <v>598.73608780288703</v>
      </c>
      <c r="AX181" s="18">
        <v>616.83402497863767</v>
      </c>
      <c r="AY181" s="18">
        <v>617.94114348292351</v>
      </c>
      <c r="AZ181" s="18">
        <v>611.862492833376</v>
      </c>
      <c r="BA181" s="18">
        <v>610.689367263794</v>
      </c>
      <c r="BB181" s="18">
        <v>607.1419875576496</v>
      </c>
      <c r="BC181" s="18">
        <v>603.92564328503613</v>
      </c>
      <c r="BD181" s="18">
        <v>634.64893185925484</v>
      </c>
      <c r="BE181" s="18">
        <v>633.74583519315718</v>
      </c>
      <c r="BF181" s="18">
        <v>637.08719284701351</v>
      </c>
      <c r="BG181" s="18">
        <v>640.09551485323914</v>
      </c>
      <c r="BH181" s="18">
        <v>629.2743565728664</v>
      </c>
      <c r="BI181" s="18">
        <v>622.95267991018295</v>
      </c>
      <c r="BJ181" s="18">
        <v>623.6097502419949</v>
      </c>
      <c r="BK181" s="18">
        <v>617.25306983256337</v>
      </c>
      <c r="BL181" s="18">
        <v>621.92256964874264</v>
      </c>
      <c r="BM181" s="18">
        <v>661.47080283164973</v>
      </c>
      <c r="BN181" s="18">
        <v>674.97924875521664</v>
      </c>
      <c r="BO181" s="18">
        <v>686.24845499396315</v>
      </c>
      <c r="BP181" s="18">
        <v>696.80758522725102</v>
      </c>
      <c r="BQ181" s="18">
        <v>690.58791948366161</v>
      </c>
      <c r="BR181" s="18">
        <v>640.56756538081174</v>
      </c>
      <c r="BS181" s="18">
        <v>632.18966862344735</v>
      </c>
      <c r="BT181" s="18">
        <v>616.59499939370153</v>
      </c>
      <c r="BU181" s="18">
        <v>607.04697738790514</v>
      </c>
      <c r="BV181" s="18">
        <v>596.30482756447793</v>
      </c>
      <c r="BW181" s="18">
        <v>603.73562294554711</v>
      </c>
      <c r="BX181" s="18">
        <v>577.32579607772823</v>
      </c>
      <c r="BY181" s="18">
        <v>619.14527237105369</v>
      </c>
      <c r="BZ181" s="18">
        <v>615.14584427833563</v>
      </c>
      <c r="CA181" s="18">
        <v>575.73362565422065</v>
      </c>
      <c r="CB181" s="18">
        <v>578.28489873862259</v>
      </c>
      <c r="CC181" s="18">
        <v>575.48359889173514</v>
      </c>
      <c r="CD181" s="18">
        <v>517.60140326929093</v>
      </c>
      <c r="CE181" s="18">
        <v>460.6033022789955</v>
      </c>
      <c r="CF181" s="18">
        <v>379.76764975333214</v>
      </c>
      <c r="CG181" s="18">
        <v>369.17151555919645</v>
      </c>
      <c r="CH181" s="18">
        <v>334.84784160518649</v>
      </c>
      <c r="CI181" s="18">
        <v>324.01468204021455</v>
      </c>
      <c r="CJ181" s="18">
        <v>337.51712732148172</v>
      </c>
      <c r="CK181" s="18">
        <v>254.9812928109169</v>
      </c>
      <c r="CL181" s="18">
        <v>233.31397357392311</v>
      </c>
      <c r="CM181" s="18">
        <v>222.7718451604843</v>
      </c>
      <c r="CN181" s="18">
        <v>230.66368989157678</v>
      </c>
      <c r="CO181" s="18">
        <v>256.31243529438973</v>
      </c>
      <c r="CP181" s="18">
        <v>250.64082821416855</v>
      </c>
      <c r="CQ181" s="18">
        <v>222.65383252859115</v>
      </c>
      <c r="CR181" s="18">
        <v>208.57632569360734</v>
      </c>
      <c r="CS181" s="18">
        <v>201.91861306214332</v>
      </c>
      <c r="CT181" s="18">
        <v>193.25568579554559</v>
      </c>
      <c r="CU181" s="18">
        <v>180.89636287236215</v>
      </c>
      <c r="CV181" s="18">
        <v>185.19482297301295</v>
      </c>
      <c r="CW181" s="18">
        <v>187.92511521935464</v>
      </c>
      <c r="CX181" s="18">
        <v>196.71705629539488</v>
      </c>
      <c r="CY181" s="18">
        <v>196.52103531360626</v>
      </c>
      <c r="CZ181" s="18">
        <v>199.29733248424532</v>
      </c>
      <c r="DA181" s="18">
        <v>200.15842465424538</v>
      </c>
      <c r="DB181" s="18">
        <v>199.66437177157403</v>
      </c>
      <c r="DC181" s="18">
        <v>203.02973199462892</v>
      </c>
      <c r="DD181" s="18">
        <v>204.70291108918192</v>
      </c>
      <c r="DE181" s="18">
        <v>203.3627676422596</v>
      </c>
      <c r="DF181" s="18">
        <v>203.7108048956394</v>
      </c>
      <c r="DG181" s="18">
        <v>205.32797799539568</v>
      </c>
      <c r="DH181" s="18">
        <v>211.24361119580269</v>
      </c>
      <c r="DI181" s="18">
        <v>219.6415100941658</v>
      </c>
      <c r="DJ181" s="18">
        <v>219.35147904968261</v>
      </c>
      <c r="DK181" s="18">
        <v>219.1744601018429</v>
      </c>
      <c r="DL181" s="18">
        <v>214.44095343446733</v>
      </c>
      <c r="DM181" s="18">
        <v>215.27404260706902</v>
      </c>
      <c r="DN181" s="18">
        <v>216.67119215583801</v>
      </c>
      <c r="DO181" s="18">
        <v>206.44309735608101</v>
      </c>
      <c r="DP181" s="18">
        <v>203.84281902623175</v>
      </c>
      <c r="DQ181" s="18">
        <v>200.84149776935575</v>
      </c>
      <c r="DR181" s="18">
        <v>201.37655504107474</v>
      </c>
      <c r="DS181" s="18">
        <v>199.65437070107461</v>
      </c>
      <c r="DT181" s="18">
        <v>202.52467793440817</v>
      </c>
      <c r="DU181" s="18">
        <v>210.03548187947274</v>
      </c>
      <c r="DV181" s="18">
        <v>212.03269565820693</v>
      </c>
      <c r="DW181" s="18">
        <v>209.1873911011219</v>
      </c>
      <c r="DX181" s="18">
        <v>210.46952833914756</v>
      </c>
      <c r="DY181" s="18">
        <v>211.1486010260582</v>
      </c>
      <c r="DZ181" s="18">
        <v>211.92368398976328</v>
      </c>
      <c r="EA181" s="18">
        <v>214.47895750236509</v>
      </c>
      <c r="EB181" s="18">
        <v>209.45842011165621</v>
      </c>
      <c r="EC181" s="18">
        <v>206.9141477766037</v>
      </c>
      <c r="ED181" s="18">
        <v>203.89882502102853</v>
      </c>
      <c r="EE181" s="18">
        <v>201.53757227611541</v>
      </c>
      <c r="EF181" s="18">
        <v>201.53057152676581</v>
      </c>
      <c r="EG181" s="18">
        <v>201.14453020548819</v>
      </c>
      <c r="EH181" s="18">
        <v>202.27865160012246</v>
      </c>
      <c r="EI181" s="18">
        <v>202.39666423201561</v>
      </c>
      <c r="EJ181" s="18">
        <v>203.65379879379273</v>
      </c>
      <c r="EK181" s="18">
        <v>205.52299887013436</v>
      </c>
      <c r="EL181" s="18">
        <v>205.8170303428173</v>
      </c>
      <c r="EM181" s="18">
        <v>208.54832269620897</v>
      </c>
      <c r="EN181" s="18">
        <v>207.89125236439705</v>
      </c>
      <c r="EO181" s="18">
        <v>210.37351806235313</v>
      </c>
      <c r="EP181" s="18">
        <v>217.9923335688114</v>
      </c>
      <c r="EQ181" s="18">
        <v>222.27579206371308</v>
      </c>
      <c r="ER181" s="18">
        <v>220.33758460092542</v>
      </c>
      <c r="ES181" s="18">
        <v>224.10398775100708</v>
      </c>
      <c r="ET181" s="18">
        <v>234.84413736033437</v>
      </c>
      <c r="EU181" s="18">
        <v>239.83467153954507</v>
      </c>
      <c r="EV181" s="18">
        <v>250.89485540485381</v>
      </c>
      <c r="EW181" s="18">
        <v>255.83038369631768</v>
      </c>
      <c r="EX181" s="18">
        <v>253.43312709760667</v>
      </c>
      <c r="EY181" s="18">
        <v>258.99672261643411</v>
      </c>
      <c r="EZ181" s="18">
        <v>263.52020680332186</v>
      </c>
      <c r="FA181" s="18">
        <v>264.58532081151009</v>
      </c>
      <c r="FB181" s="18">
        <v>264.86335057139394</v>
      </c>
      <c r="FC181" s="18">
        <v>281.92117641520503</v>
      </c>
      <c r="FD181" s="18">
        <v>288.67789964461326</v>
      </c>
      <c r="FE181" s="18">
        <v>287.22474410104752</v>
      </c>
      <c r="FF181" s="18">
        <v>290.5360985434055</v>
      </c>
      <c r="FG181" s="18">
        <v>285.34554295420645</v>
      </c>
      <c r="FH181" s="18">
        <v>284.51545410275463</v>
      </c>
      <c r="FI181" s="18">
        <v>284.5104535675049</v>
      </c>
      <c r="FJ181" s="18">
        <v>284.61746502184866</v>
      </c>
      <c r="FK181" s="18">
        <v>282.47423561382294</v>
      </c>
      <c r="FL181" s="18">
        <v>280.52702718758587</v>
      </c>
      <c r="FM181" s="18">
        <v>280.75305138087276</v>
      </c>
      <c r="FN181" s="18">
        <v>279.49291649794583</v>
      </c>
      <c r="FO181" s="18">
        <v>272.28114456081391</v>
      </c>
      <c r="FP181" s="18">
        <v>275.92953507900233</v>
      </c>
      <c r="FQ181" s="18">
        <v>276.21056516003608</v>
      </c>
      <c r="FR181" s="18">
        <v>283.77237456464769</v>
      </c>
      <c r="FS181" s="18">
        <v>291.04915346002576</v>
      </c>
      <c r="FT181" s="18">
        <v>293.66543350267409</v>
      </c>
      <c r="FU181" s="18">
        <v>290.10905283308028</v>
      </c>
      <c r="FV181" s="18">
        <v>288.08683637809753</v>
      </c>
      <c r="FW181" s="18">
        <v>287.26274816894534</v>
      </c>
      <c r="FX181" s="18">
        <v>291.459197350502</v>
      </c>
      <c r="FY181" s="18">
        <v>295.88267083239555</v>
      </c>
      <c r="FZ181" s="18">
        <v>297.8918858957291</v>
      </c>
      <c r="GA181" s="18">
        <v>297.06879779362674</v>
      </c>
      <c r="GB181" s="18">
        <v>298.30493010735512</v>
      </c>
      <c r="GC181" s="18">
        <v>299.88609935331345</v>
      </c>
      <c r="GD181" s="18">
        <v>306.06576081490516</v>
      </c>
      <c r="GE181" s="18">
        <v>303.30746557116504</v>
      </c>
      <c r="GF181" s="18">
        <v>305.16466436290739</v>
      </c>
      <c r="GG181" s="18">
        <v>311.33532486104968</v>
      </c>
      <c r="GH181" s="18">
        <v>310.61124735689162</v>
      </c>
      <c r="GI181" s="18">
        <v>320.63231999731067</v>
      </c>
      <c r="GJ181" s="18">
        <v>322.98257156467434</v>
      </c>
      <c r="GK181" s="18">
        <v>322.64953591704369</v>
      </c>
      <c r="GL181" s="18">
        <v>312.795481153965</v>
      </c>
      <c r="GM181" s="18">
        <v>314.35664825892445</v>
      </c>
      <c r="GN181" s="18">
        <v>313.54456133437156</v>
      </c>
      <c r="GO181" s="18">
        <v>297.6828635222912</v>
      </c>
      <c r="GP181" s="18">
        <v>287.09172986340519</v>
      </c>
      <c r="GQ181" s="18">
        <v>289.18795424008368</v>
      </c>
      <c r="GR181" s="18">
        <v>289.78001761364942</v>
      </c>
      <c r="GS181" s="18">
        <v>288.29485864448549</v>
      </c>
      <c r="GT181" s="18">
        <v>290.34307788276675</v>
      </c>
      <c r="GU181" s="18">
        <v>289.85002510714531</v>
      </c>
      <c r="GV181" s="18">
        <v>287.79880554771421</v>
      </c>
      <c r="GW181" s="18">
        <v>284.13341320967675</v>
      </c>
      <c r="GX181" s="18">
        <v>286.69168704342843</v>
      </c>
      <c r="GY181" s="18">
        <v>284.56745966935154</v>
      </c>
      <c r="GZ181" s="18">
        <v>282.82927361655231</v>
      </c>
      <c r="HA181" s="18">
        <v>272.58817742514611</v>
      </c>
      <c r="HB181" s="18">
        <v>268.78777063536643</v>
      </c>
      <c r="HC181" s="18">
        <v>273.89331712532044</v>
      </c>
      <c r="HD181" s="18">
        <v>301.80430467510223</v>
      </c>
      <c r="HE181" s="18">
        <v>301.08022717094423</v>
      </c>
      <c r="HF181" s="18">
        <v>300.60517632222172</v>
      </c>
      <c r="HG181" s="18">
        <v>300.44415908718105</v>
      </c>
      <c r="HH181" s="18">
        <v>298.69497185683252</v>
      </c>
      <c r="HI181" s="18">
        <v>310.41222605395319</v>
      </c>
      <c r="HJ181" s="18">
        <v>311.78737324762346</v>
      </c>
      <c r="HK181" s="18">
        <v>310.29721374320985</v>
      </c>
      <c r="HL181" s="18">
        <v>307.5459192488193</v>
      </c>
      <c r="HM181" s="18">
        <v>308.62803507685663</v>
      </c>
      <c r="HN181" s="18">
        <v>310.38222284245489</v>
      </c>
      <c r="HO181" s="18">
        <v>308.31300135612486</v>
      </c>
      <c r="HP181" s="18">
        <v>306.75683478641508</v>
      </c>
      <c r="HQ181" s="18">
        <v>305.53070354318618</v>
      </c>
      <c r="HR181" s="18">
        <v>309.24510112667082</v>
      </c>
      <c r="HS181" s="18">
        <v>322.60953163504598</v>
      </c>
      <c r="HT181" s="18">
        <v>332.26256488108635</v>
      </c>
      <c r="HU181" s="18">
        <v>333.88673873019218</v>
      </c>
      <c r="HV181" s="18">
        <v>343.85680591106416</v>
      </c>
      <c r="HW181" s="18">
        <v>346.44508295631408</v>
      </c>
      <c r="HX181" s="18">
        <v>331.52048545002941</v>
      </c>
      <c r="HY181" s="18">
        <v>327.02400415349007</v>
      </c>
      <c r="HZ181" s="18">
        <v>325.35482548713685</v>
      </c>
      <c r="IA181" s="18">
        <v>323.75065377902985</v>
      </c>
      <c r="IB181" s="18">
        <v>328.84419898438455</v>
      </c>
      <c r="IC181" s="18">
        <v>328.85019962668417</v>
      </c>
      <c r="ID181" s="18">
        <v>334.82183882188798</v>
      </c>
      <c r="IE181" s="18">
        <v>334.79283571743963</v>
      </c>
      <c r="IF181" s="18">
        <v>320.92635146999356</v>
      </c>
      <c r="IG181" s="18">
        <v>311.65435900998114</v>
      </c>
      <c r="IH181" s="18">
        <v>307.73693969535827</v>
      </c>
      <c r="II181" s="18">
        <v>302.82241365194324</v>
      </c>
      <c r="IJ181" s="18">
        <v>284.30543162226672</v>
      </c>
      <c r="IK181" s="18">
        <v>280.71504731297495</v>
      </c>
      <c r="IL181" s="18">
        <v>281.1860977334976</v>
      </c>
      <c r="IM181" s="18">
        <v>295.34761356067656</v>
      </c>
      <c r="IN181" s="18">
        <v>302.40436890506749</v>
      </c>
      <c r="IO181" s="18">
        <v>307.25188777613641</v>
      </c>
      <c r="IP181" s="18">
        <v>304.21856309366223</v>
      </c>
      <c r="IQ181" s="18">
        <v>308.26299600362779</v>
      </c>
      <c r="IR181" s="18">
        <v>296.56774416160584</v>
      </c>
      <c r="IS181" s="18">
        <v>291.42319349670407</v>
      </c>
      <c r="IT181" s="18">
        <v>296.54074127125739</v>
      </c>
      <c r="IU181" s="18">
        <v>297.11480271792414</v>
      </c>
      <c r="IV181" s="18">
        <v>297.04779554557803</v>
      </c>
      <c r="IW181" s="18">
        <v>310.94128268337249</v>
      </c>
      <c r="IX181" s="18">
        <v>316.3398605389595</v>
      </c>
      <c r="IY181" s="18">
        <v>294.02947246885299</v>
      </c>
      <c r="IZ181" s="18">
        <v>286.629680406332</v>
      </c>
      <c r="JA181" s="18">
        <v>293.39740481328965</v>
      </c>
      <c r="JB181" s="18">
        <v>298.04290206027031</v>
      </c>
      <c r="JC181" s="18">
        <v>313.3405394961834</v>
      </c>
      <c r="JD181" s="18">
        <v>312.01539765501025</v>
      </c>
      <c r="JE181" s="18">
        <v>319.82223328685762</v>
      </c>
      <c r="JF181" s="18">
        <v>328.17612747502329</v>
      </c>
      <c r="JG181" s="18">
        <v>325.69486188411713</v>
      </c>
      <c r="JH181" s="18">
        <v>327.56206174635884</v>
      </c>
      <c r="JI181" s="18">
        <v>325.32282206153872</v>
      </c>
      <c r="JJ181" s="18">
        <v>323.60363804268837</v>
      </c>
      <c r="JK181" s="18">
        <v>320.30828531312943</v>
      </c>
      <c r="JL181" s="18">
        <v>330.66439381527903</v>
      </c>
      <c r="JM181" s="18">
        <v>341.22752447676658</v>
      </c>
      <c r="JN181" s="18">
        <v>359.3644658274651</v>
      </c>
      <c r="JO181" s="18">
        <v>360.48958625864987</v>
      </c>
      <c r="JP181" s="18">
        <v>362.74682787036897</v>
      </c>
      <c r="JQ181" s="18">
        <v>361.87873495101928</v>
      </c>
      <c r="JR181" s="18">
        <v>358.96142268633844</v>
      </c>
      <c r="JS181" s="18">
        <v>370.61667024636267</v>
      </c>
      <c r="JT181" s="18">
        <v>387.54948270893095</v>
      </c>
      <c r="JU181" s="18">
        <v>389.75271853995326</v>
      </c>
      <c r="JV181" s="18">
        <v>396.88848234128955</v>
      </c>
      <c r="JW181" s="18">
        <v>406.66452875447271</v>
      </c>
      <c r="JX181" s="18">
        <v>415.26144895577431</v>
      </c>
      <c r="JY181" s="18">
        <v>412.95720231270792</v>
      </c>
      <c r="JZ181" s="18">
        <v>409.58784166145324</v>
      </c>
      <c r="KA181" s="18">
        <v>412.74317940402034</v>
      </c>
      <c r="KB181" s="18">
        <v>414.66238483285906</v>
      </c>
      <c r="KC181" s="18">
        <v>415.23844649362564</v>
      </c>
      <c r="KD181" s="18">
        <v>416.62659507894517</v>
      </c>
      <c r="KE181" s="18">
        <v>415.18744103407857</v>
      </c>
      <c r="KF181" s="18">
        <v>404.19726466226575</v>
      </c>
      <c r="KG181" s="18">
        <v>403.18915675592422</v>
      </c>
      <c r="KH181" s="18">
        <v>403.63720471429826</v>
      </c>
      <c r="KI181" s="18">
        <v>407.21258741784095</v>
      </c>
      <c r="KJ181" s="18">
        <v>407.76064608120919</v>
      </c>
      <c r="KK181" s="18">
        <v>412.96120274090765</v>
      </c>
      <c r="KL181" s="18">
        <v>410.06489272427558</v>
      </c>
      <c r="KM181" s="18">
        <v>410.5199414319992</v>
      </c>
      <c r="KN181" s="18">
        <v>400.65988602662088</v>
      </c>
      <c r="KO181" s="18">
        <v>404.28527408266069</v>
      </c>
      <c r="KP181" s="18">
        <v>402.09403953623769</v>
      </c>
      <c r="KQ181" s="18">
        <v>391.39289410185813</v>
      </c>
      <c r="KR181" s="18">
        <v>378.80654687833788</v>
      </c>
      <c r="KS181" s="18">
        <v>378.31949474501607</v>
      </c>
      <c r="KT181" s="18">
        <v>377.43940054106713</v>
      </c>
      <c r="KU181" s="18">
        <v>388.82361909055709</v>
      </c>
      <c r="KV181" s="18">
        <v>395.14429564619064</v>
      </c>
      <c r="KW181" s="18">
        <v>399.65877886962892</v>
      </c>
      <c r="KX181" s="18">
        <v>397.2915254824162</v>
      </c>
      <c r="KY181" s="18">
        <v>395.41232433557514</v>
      </c>
      <c r="KZ181" s="18">
        <v>394.19719426989553</v>
      </c>
      <c r="LA181" s="18">
        <v>395.55633975076677</v>
      </c>
      <c r="LB181" s="18">
        <v>392.31799312305452</v>
      </c>
      <c r="LC181" s="18">
        <v>391.60891722464561</v>
      </c>
      <c r="LD181" s="18">
        <v>394.94127391505242</v>
      </c>
      <c r="LE181" s="18">
        <v>398.09761176466941</v>
      </c>
      <c r="LF181" s="18">
        <v>405.6644217045307</v>
      </c>
      <c r="LG181" s="18">
        <v>413.96931064724924</v>
      </c>
      <c r="LH181" s="18">
        <v>414.55537337851524</v>
      </c>
      <c r="LI181" s="18">
        <v>413.44025401782989</v>
      </c>
      <c r="LJ181" s="18">
        <v>412.71717662072183</v>
      </c>
      <c r="LK181" s="18">
        <v>411.7340713906288</v>
      </c>
      <c r="LL181" s="18">
        <v>415.29545259547228</v>
      </c>
      <c r="LM181" s="18">
        <v>419.26787779784206</v>
      </c>
      <c r="LN181" s="18">
        <v>422.15318663692477</v>
      </c>
      <c r="LO181" s="18">
        <v>431.05513948845862</v>
      </c>
      <c r="LP181" s="18">
        <v>436.21969229435922</v>
      </c>
      <c r="LQ181" s="18">
        <v>442.47836221289634</v>
      </c>
      <c r="LR181" s="18">
        <v>441.1372186589241</v>
      </c>
      <c r="LS181" s="18">
        <v>447.73692508149151</v>
      </c>
      <c r="LT181" s="18">
        <v>441.21722722291946</v>
      </c>
      <c r="LU181" s="18">
        <v>437.1317899239063</v>
      </c>
      <c r="LV181" s="18">
        <v>428.97191650342938</v>
      </c>
      <c r="LW181" s="18">
        <v>417.59969923853873</v>
      </c>
      <c r="LX181" s="18">
        <v>436.80175459742543</v>
      </c>
      <c r="LY181" s="18">
        <v>448.1279669380188</v>
      </c>
      <c r="LZ181" s="18">
        <v>452.4694316418171</v>
      </c>
      <c r="MA181" s="18">
        <v>461.21236747241022</v>
      </c>
      <c r="MB181" s="18">
        <v>468.19011435985561</v>
      </c>
      <c r="MC181" s="18">
        <v>474.59379980063437</v>
      </c>
      <c r="MD181" s="18">
        <v>477.04906260824202</v>
      </c>
      <c r="ME181" s="18">
        <v>475.46989357638358</v>
      </c>
      <c r="MF181" s="18">
        <v>463.59662267947198</v>
      </c>
      <c r="MG181" s="18">
        <v>458.39706612682346</v>
      </c>
      <c r="MH181" s="18">
        <v>456.80589581036566</v>
      </c>
      <c r="MI181" s="18">
        <v>453.99259467887879</v>
      </c>
      <c r="MJ181" s="18">
        <v>452.48843367576598</v>
      </c>
      <c r="MK181" s="18">
        <v>453.29852038621902</v>
      </c>
      <c r="ML181" s="18">
        <v>462.05945814371108</v>
      </c>
      <c r="MM181" s="18">
        <v>465.84486332774162</v>
      </c>
      <c r="MN181" s="18">
        <v>466.61194543504718</v>
      </c>
      <c r="MO181" s="18">
        <v>471.36645435047149</v>
      </c>
      <c r="MP181" s="18">
        <v>472.9396227400303</v>
      </c>
      <c r="MQ181" s="18">
        <v>472.04052650213242</v>
      </c>
      <c r="MR181" s="18">
        <v>472.27455155181883</v>
      </c>
      <c r="MS181" s="18">
        <v>475.33287891054152</v>
      </c>
      <c r="MT181" s="18">
        <v>472.7306003665924</v>
      </c>
      <c r="MU181" s="18">
        <v>469.86829398965835</v>
      </c>
      <c r="MV181" s="18">
        <v>474.58979937243458</v>
      </c>
      <c r="MW181" s="18">
        <v>490.43649557876586</v>
      </c>
      <c r="MX181" s="18">
        <v>492.54172091889382</v>
      </c>
      <c r="MY181" s="18">
        <v>473.79071383953095</v>
      </c>
      <c r="MZ181" s="18">
        <v>447.4038894338608</v>
      </c>
      <c r="NA181" s="18">
        <v>451.0852834846973</v>
      </c>
      <c r="NB181" s="18">
        <v>463.90365554380418</v>
      </c>
      <c r="NC181" s="18">
        <v>458.66909524440769</v>
      </c>
      <c r="ND181" s="18">
        <v>467.22601116371152</v>
      </c>
      <c r="NE181" s="18">
        <v>495.97808874249461</v>
      </c>
      <c r="NF181" s="18">
        <v>500.7245968015194</v>
      </c>
      <c r="NG181" s="18">
        <v>499.99751897621155</v>
      </c>
      <c r="NH181" s="18">
        <v>501.4786775171757</v>
      </c>
      <c r="NI181" s="18">
        <v>504.7710299255848</v>
      </c>
      <c r="NJ181" s="18">
        <v>501.94772772359846</v>
      </c>
      <c r="NK181" s="18">
        <v>510.21361249136925</v>
      </c>
      <c r="NL181" s="18">
        <v>472.26055005311963</v>
      </c>
      <c r="NM181" s="18">
        <v>470.82539643645282</v>
      </c>
      <c r="NN181" s="18">
        <v>487.09313771080969</v>
      </c>
      <c r="NO181" s="18">
        <v>484.72588432359692</v>
      </c>
      <c r="NP181" s="18">
        <v>516.46128123235701</v>
      </c>
      <c r="NQ181" s="18">
        <v>528.65558649230013</v>
      </c>
      <c r="NR181" s="18">
        <v>530.27175948500633</v>
      </c>
      <c r="NS181" s="18">
        <v>539.73777271270751</v>
      </c>
      <c r="NT181" s="18">
        <v>540.15781767368321</v>
      </c>
      <c r="NU181" s="18">
        <v>556.16853143620494</v>
      </c>
      <c r="NV181" s="18">
        <v>559.73291296219827</v>
      </c>
      <c r="NW181" s="18">
        <v>566.92868318653109</v>
      </c>
      <c r="NX181" s="18">
        <v>568.11381004071234</v>
      </c>
      <c r="NY181" s="18">
        <v>560.94904313492771</v>
      </c>
      <c r="NZ181" s="18">
        <v>545.60440066766739</v>
      </c>
      <c r="OA181" s="18">
        <v>546.62751017975802</v>
      </c>
      <c r="OB181" s="18">
        <v>547.59561380410196</v>
      </c>
      <c r="OC181" s="18">
        <v>538.10959843540195</v>
      </c>
      <c r="OD181" s="18">
        <v>537.95058141446111</v>
      </c>
      <c r="OE181" s="18">
        <v>516.89432758498197</v>
      </c>
      <c r="OF181" s="18">
        <v>515.07313264703748</v>
      </c>
      <c r="OG181" s="18">
        <v>504.92204609012606</v>
      </c>
      <c r="OH181" s="18">
        <v>498.67137702798846</v>
      </c>
      <c r="OI181" s="18">
        <v>509.00148274683954</v>
      </c>
      <c r="OJ181" s="18">
        <v>503.64690960144998</v>
      </c>
      <c r="OK181" s="18">
        <v>529.65869386339182</v>
      </c>
      <c r="OL181" s="18">
        <v>563.79034726381303</v>
      </c>
      <c r="OM181" s="18">
        <v>578.84895911478998</v>
      </c>
      <c r="ON181" s="18">
        <v>579.2340003290177</v>
      </c>
      <c r="OO181" s="18">
        <v>590.88224713969225</v>
      </c>
      <c r="OP181" s="18">
        <v>588.4429860448837</v>
      </c>
      <c r="OQ181" s="18">
        <v>569.86499748516076</v>
      </c>
      <c r="OR181" s="18">
        <v>525.97029906320574</v>
      </c>
      <c r="OS181" s="18">
        <v>548.42270233440399</v>
      </c>
      <c r="OT181" s="18">
        <v>507.74734850621223</v>
      </c>
      <c r="OU181" s="18">
        <v>447.70092122769358</v>
      </c>
      <c r="OV181" s="18">
        <v>429.20194112491606</v>
      </c>
      <c r="OW181" s="18">
        <v>420.75203665995599</v>
      </c>
      <c r="OX181" s="18">
        <v>422.2561976630688</v>
      </c>
      <c r="OY181" s="18">
        <v>420.46200561547278</v>
      </c>
      <c r="OZ181" s="18">
        <v>419.09085885000229</v>
      </c>
      <c r="PA181" s="18">
        <v>419.81093592596056</v>
      </c>
      <c r="PB181" s="18">
        <v>397.85058532333375</v>
      </c>
      <c r="PC181" s="18">
        <v>388.71160710096359</v>
      </c>
      <c r="PD181" s="18">
        <v>373.10993712186814</v>
      </c>
      <c r="PE181" s="18">
        <v>369.34453407883643</v>
      </c>
      <c r="PF181" s="18">
        <v>366.93127576732633</v>
      </c>
      <c r="PG181" s="18">
        <v>362.72682572937009</v>
      </c>
      <c r="PH181" s="18">
        <v>359.37746721911429</v>
      </c>
      <c r="PI181" s="18">
        <v>357.82630118465426</v>
      </c>
      <c r="PJ181" s="18">
        <v>358.33135524487494</v>
      </c>
      <c r="PK181" s="18">
        <v>361.9577434079647</v>
      </c>
      <c r="PL181" s="18">
        <v>361.52969759058954</v>
      </c>
      <c r="PM181" s="18">
        <v>359.62849408864975</v>
      </c>
      <c r="PN181" s="18">
        <v>366.7862602450848</v>
      </c>
      <c r="PO181" s="18">
        <v>372.48086978745459</v>
      </c>
      <c r="PP181" s="18">
        <v>373.66999706983563</v>
      </c>
      <c r="PQ181" s="18">
        <v>374.16204973840718</v>
      </c>
      <c r="PR181" s="18">
        <v>375.16215678834919</v>
      </c>
      <c r="PS181" s="18">
        <v>369.1175097784996</v>
      </c>
      <c r="PT181" s="18">
        <v>366.37721646165852</v>
      </c>
      <c r="PU181" s="18">
        <v>361.70771664547919</v>
      </c>
      <c r="PV181" s="18">
        <v>355.22602285480497</v>
      </c>
      <c r="PW181" s="18">
        <v>358.84040973329547</v>
      </c>
      <c r="PX181" s="18">
        <v>356.10411684465407</v>
      </c>
      <c r="PY181" s="18">
        <v>350.12747711420059</v>
      </c>
      <c r="PZ181" s="18">
        <v>349.33939275884632</v>
      </c>
      <c r="QA181" s="18">
        <v>348.55330861759188</v>
      </c>
      <c r="QB181" s="18">
        <v>347.36218112111089</v>
      </c>
      <c r="QC181" s="18">
        <v>345.83401754879952</v>
      </c>
      <c r="QD181" s="18">
        <v>335.14787372016912</v>
      </c>
      <c r="QE181" s="18">
        <v>334.07475885558125</v>
      </c>
      <c r="QF181" s="18">
        <v>326.54095244836805</v>
      </c>
      <c r="QG181" s="18">
        <v>317.03793525981905</v>
      </c>
      <c r="QH181" s="18">
        <v>314.6946844418049</v>
      </c>
      <c r="QI181" s="18">
        <v>312.92649517750738</v>
      </c>
      <c r="QJ181" s="18">
        <v>321.52541559290887</v>
      </c>
      <c r="QK181" s="18">
        <v>318.03304177451139</v>
      </c>
      <c r="QL181" s="18">
        <v>319.45419389247894</v>
      </c>
      <c r="QM181" s="18">
        <v>319.10915696024892</v>
      </c>
      <c r="QN181" s="18">
        <v>320.13326657938956</v>
      </c>
      <c r="QO181" s="18">
        <v>316.58388665914538</v>
      </c>
      <c r="QP181" s="18">
        <v>312.06240268635747</v>
      </c>
      <c r="QQ181" s="18">
        <v>312.95749849605556</v>
      </c>
      <c r="QR181" s="18">
        <v>313.16952119064331</v>
      </c>
      <c r="QS181" s="18">
        <v>317.19995260190962</v>
      </c>
      <c r="QT181" s="18">
        <v>321.93845980453489</v>
      </c>
      <c r="QU181" s="18">
        <v>325.7448672366142</v>
      </c>
      <c r="QV181" s="18">
        <v>330.4333690867424</v>
      </c>
      <c r="QW181" s="18">
        <v>337.74415162181856</v>
      </c>
      <c r="QX181" s="18">
        <v>343.05472005701063</v>
      </c>
      <c r="QY181" s="18">
        <v>344.47687228202818</v>
      </c>
      <c r="QZ181" s="18">
        <v>349.07836481881139</v>
      </c>
      <c r="RA181" s="18">
        <v>346.20205694317821</v>
      </c>
      <c r="RB181" s="18">
        <v>350.81955119276046</v>
      </c>
      <c r="RC181" s="18">
        <v>347.49019482350349</v>
      </c>
      <c r="RD181" s="18">
        <v>346.94613658833504</v>
      </c>
      <c r="RE181" s="18">
        <v>347.36418133521079</v>
      </c>
      <c r="RF181" s="18">
        <v>345.5459867184162</v>
      </c>
      <c r="RG181" s="18">
        <v>342.71368355298046</v>
      </c>
      <c r="RH181" s="18">
        <v>341.25752768826487</v>
      </c>
      <c r="RI181" s="18">
        <v>344.0958314960003</v>
      </c>
      <c r="RJ181" s="18">
        <v>349.12837017130852</v>
      </c>
      <c r="RK181" s="18">
        <v>348.22327329111096</v>
      </c>
      <c r="RL181" s="18">
        <v>348.61931568288804</v>
      </c>
      <c r="RM181" s="18">
        <v>345.85702001094819</v>
      </c>
      <c r="RN181" s="18">
        <v>346.60810040545465</v>
      </c>
      <c r="RO181" s="18">
        <v>348.11826205086709</v>
      </c>
      <c r="RP181" s="18">
        <v>345.79401326680181</v>
      </c>
      <c r="RQ181" s="18">
        <v>344.73389979386332</v>
      </c>
      <c r="RR181" s="18">
        <v>343.65278407287599</v>
      </c>
      <c r="RS181" s="18">
        <v>337.63714016747474</v>
      </c>
      <c r="RT181" s="18">
        <v>334.72082800984384</v>
      </c>
      <c r="RU181" s="18">
        <v>330.76640473437311</v>
      </c>
      <c r="RV181" s="18">
        <v>325.28081756544111</v>
      </c>
      <c r="RW181" s="18">
        <v>322.10947811007497</v>
      </c>
      <c r="RX181" s="18">
        <v>321.5044133448601</v>
      </c>
      <c r="RY181" s="18">
        <v>322.80555261683463</v>
      </c>
      <c r="RZ181" s="18">
        <v>321.65442940235141</v>
      </c>
      <c r="SA181" s="18">
        <v>319.58620802307132</v>
      </c>
      <c r="SB181" s="18">
        <v>315.42376248121258</v>
      </c>
      <c r="SC181" s="18">
        <v>318.89113362336161</v>
      </c>
      <c r="SD181" s="18">
        <v>322.96957017302515</v>
      </c>
      <c r="SE181" s="18">
        <v>326.54795319771762</v>
      </c>
      <c r="SF181" s="18">
        <v>327.48105307531358</v>
      </c>
      <c r="SG181" s="18">
        <v>333.08865330433844</v>
      </c>
      <c r="SH181" s="18">
        <v>337.55713160347938</v>
      </c>
      <c r="SI181" s="18">
        <v>337.64514102387426</v>
      </c>
      <c r="SJ181" s="18">
        <v>340.6064579987526</v>
      </c>
      <c r="SK181" s="18">
        <v>342.70168226838115</v>
      </c>
      <c r="SL181" s="18">
        <v>341.05150563597675</v>
      </c>
      <c r="SM181" s="18">
        <v>340.71546966719626</v>
      </c>
      <c r="SN181" s="18">
        <v>340.8854878656864</v>
      </c>
      <c r="SO181" s="18">
        <v>342.1846269235611</v>
      </c>
      <c r="SP181" s="5">
        <v>343.04071855831148</v>
      </c>
      <c r="SQ181" s="5">
        <v>345.71800513100624</v>
      </c>
      <c r="SR181" s="5">
        <v>343.75679520606997</v>
      </c>
      <c r="SS181" s="5">
        <v>351.17858962368967</v>
      </c>
    </row>
    <row r="182" spans="1:513" x14ac:dyDescent="0.25">
      <c r="A182" s="5" t="s">
        <v>387</v>
      </c>
      <c r="B182" s="5" t="str">
        <f ca="1">_xlfn.XLOOKUP(A182,bonds[worksheet get],bonds[unique lookup],"-")</f>
        <v>-</v>
      </c>
      <c r="C182" s="5" t="str">
        <f ca="1">_xlfn.XLOOKUP(A182,bonds[worksheet get],bonds[ID_ISIN],"-")</f>
        <v>-</v>
      </c>
      <c r="D182" s="18" t="e">
        <f ca="1">_xll.BDH(A182,"blp_i_sprd_mid","-2AY",,"Dates=H","Fill=C","Sort=R","Dir=H","factor="&amp;_xlfn.XLOOKUP(A182,bonds[worksheet get],bonds[yas/blp factor]),"cols=253;rows=1")</f>
        <v>#N/A</v>
      </c>
      <c r="E182" s="18">
        <v>439.80040960371491</v>
      </c>
      <c r="F182" s="18">
        <v>438.86144715875389</v>
      </c>
      <c r="G182" s="18">
        <v>445.99016203641889</v>
      </c>
      <c r="H182" s="18">
        <v>449.57901849538086</v>
      </c>
      <c r="I182" s="18">
        <v>451.03196038305759</v>
      </c>
      <c r="J182" s="18">
        <v>453.00988127350809</v>
      </c>
      <c r="K182" s="18">
        <v>450.43298433989287</v>
      </c>
      <c r="L182" s="18">
        <v>447.3861062037945</v>
      </c>
      <c r="M182" s="18">
        <v>444.80920927017928</v>
      </c>
      <c r="N182" s="18">
        <v>443.03028042078017</v>
      </c>
      <c r="O182" s="18">
        <v>443.30826930224896</v>
      </c>
      <c r="P182" s="18">
        <v>445.1521955519915</v>
      </c>
      <c r="Q182" s="18">
        <v>438.18447423517705</v>
      </c>
      <c r="R182" s="18">
        <v>437.73649215281011</v>
      </c>
      <c r="S182" s="18">
        <v>421.27815042585138</v>
      </c>
      <c r="T182" s="18">
        <v>414.66041511088611</v>
      </c>
      <c r="U182" s="18">
        <v>436.0645590239763</v>
      </c>
      <c r="V182" s="18">
        <v>432.4747026050091</v>
      </c>
      <c r="W182" s="18">
        <v>434.03864005327222</v>
      </c>
      <c r="X182" s="18">
        <v>412.18451413780451</v>
      </c>
      <c r="Y182" s="18">
        <v>402.34590764582157</v>
      </c>
      <c r="Z182" s="18">
        <v>396.19415369331836</v>
      </c>
      <c r="AA182" s="18">
        <v>410.12459652692081</v>
      </c>
      <c r="AB182" s="18">
        <v>442.38230633735657</v>
      </c>
      <c r="AC182" s="18">
        <v>469.17623467892406</v>
      </c>
      <c r="AD182" s="18">
        <v>492.15831548035146</v>
      </c>
      <c r="AE182" s="18">
        <v>502.22591281354426</v>
      </c>
      <c r="AF182" s="18">
        <v>503.88784634232525</v>
      </c>
      <c r="AG182" s="18">
        <v>497.32910866767168</v>
      </c>
      <c r="AH182" s="18">
        <v>501.42894468933343</v>
      </c>
      <c r="AI182" s="18">
        <v>528.21487335085862</v>
      </c>
      <c r="AJ182" s="18">
        <v>546.24915204614399</v>
      </c>
      <c r="AK182" s="18">
        <v>546.98112277001144</v>
      </c>
      <c r="AL182" s="18">
        <v>547.14011641085153</v>
      </c>
      <c r="AM182" s="18">
        <v>556.46074362009756</v>
      </c>
      <c r="AN182" s="18">
        <v>564.09643822044131</v>
      </c>
      <c r="AO182" s="18">
        <v>571.87912694156171</v>
      </c>
      <c r="AP182" s="18">
        <v>575.02300119817266</v>
      </c>
      <c r="AQ182" s="18">
        <v>574.69401435643431</v>
      </c>
      <c r="AR182" s="18">
        <v>572.87708702683449</v>
      </c>
      <c r="AS182" s="18">
        <v>569.4202252885699</v>
      </c>
      <c r="AT182" s="18">
        <v>568.305269882679</v>
      </c>
      <c r="AU182" s="18">
        <v>568.23727260231976</v>
      </c>
      <c r="AV182" s="18">
        <v>571.19315437793728</v>
      </c>
      <c r="AW182" s="18">
        <v>572.42610506445169</v>
      </c>
      <c r="AX182" s="18">
        <v>595.5661795467139</v>
      </c>
      <c r="AY182" s="18">
        <v>609.88860670238739</v>
      </c>
      <c r="AZ182" s="18">
        <v>605.10579799711707</v>
      </c>
      <c r="BA182" s="18">
        <v>606.04176056206234</v>
      </c>
      <c r="BB182" s="18">
        <v>600.07699913054705</v>
      </c>
      <c r="BC182" s="18">
        <v>593.48226289570334</v>
      </c>
      <c r="BD182" s="18">
        <v>619.08723879098886</v>
      </c>
      <c r="BE182" s="18">
        <v>626.05596006780866</v>
      </c>
      <c r="BF182" s="18">
        <v>634.47162347227334</v>
      </c>
      <c r="BG182" s="18">
        <v>642.6202975553274</v>
      </c>
      <c r="BH182" s="18">
        <v>640.06839962184438</v>
      </c>
      <c r="BI182" s="18">
        <v>634.11263783037668</v>
      </c>
      <c r="BJ182" s="18">
        <v>635.84056871950622</v>
      </c>
      <c r="BK182" s="18">
        <v>632.0397207394243</v>
      </c>
      <c r="BL182" s="18">
        <v>631.61873757719991</v>
      </c>
      <c r="BM182" s="18">
        <v>667.74229276806113</v>
      </c>
      <c r="BN182" s="18">
        <v>685.76257202327247</v>
      </c>
      <c r="BO182" s="18">
        <v>708.57965942382805</v>
      </c>
      <c r="BP182" s="18">
        <v>722.78709117889412</v>
      </c>
      <c r="BQ182" s="18">
        <v>701.04596074402332</v>
      </c>
      <c r="BR182" s="18">
        <v>692.30031053781511</v>
      </c>
      <c r="BS182" s="18">
        <v>685.57257962226868</v>
      </c>
      <c r="BT182" s="18">
        <v>685.23359318047756</v>
      </c>
      <c r="BU182" s="18">
        <v>677.50790217965834</v>
      </c>
      <c r="BV182" s="18">
        <v>678.13687702298159</v>
      </c>
      <c r="BW182" s="18">
        <v>683.31267001032836</v>
      </c>
      <c r="BX182" s="18">
        <v>672.65109643399717</v>
      </c>
      <c r="BY182" s="18">
        <v>723.51206218272455</v>
      </c>
      <c r="BZ182" s="18">
        <v>726.14595683664083</v>
      </c>
      <c r="CA182" s="18">
        <v>690.84636869013309</v>
      </c>
      <c r="CB182" s="18">
        <v>696.43114531964056</v>
      </c>
      <c r="CC182" s="18">
        <v>654.46182393789297</v>
      </c>
      <c r="CD182" s="18">
        <v>580.81876938879486</v>
      </c>
      <c r="CE182" s="18">
        <v>508.39766596615317</v>
      </c>
      <c r="CF182" s="18">
        <v>409.0266404411197</v>
      </c>
      <c r="CG182" s="18">
        <v>396.58613801538939</v>
      </c>
      <c r="CH182" s="18">
        <v>360.52558030486108</v>
      </c>
      <c r="CI182" s="18">
        <v>346.34814734995365</v>
      </c>
      <c r="CJ182" s="18">
        <v>357.70669304996727</v>
      </c>
      <c r="CK182" s="18">
        <v>281.31374848634005</v>
      </c>
      <c r="CL182" s="18">
        <v>253.77484994083642</v>
      </c>
      <c r="CM182" s="18">
        <v>245.32918773621321</v>
      </c>
      <c r="CN182" s="18">
        <v>252.30090889304876</v>
      </c>
      <c r="CO182" s="18">
        <v>269.66421442478895</v>
      </c>
      <c r="CP182" s="18">
        <v>266.38934540748596</v>
      </c>
      <c r="CQ182" s="18">
        <v>233.56965807408096</v>
      </c>
      <c r="CR182" s="18">
        <v>214.68641333431006</v>
      </c>
      <c r="CS182" s="18">
        <v>208.75865042299031</v>
      </c>
      <c r="CT182" s="18">
        <v>200.01600009679794</v>
      </c>
      <c r="CU182" s="18">
        <v>187.5594983109832</v>
      </c>
      <c r="CV182" s="18">
        <v>191.29134905070066</v>
      </c>
      <c r="CW182" s="18">
        <v>193.42626366198061</v>
      </c>
      <c r="CX182" s="18">
        <v>197.55709844380618</v>
      </c>
      <c r="CY182" s="18">
        <v>198.2100723272562</v>
      </c>
      <c r="CZ182" s="18">
        <v>200.5529786196351</v>
      </c>
      <c r="DA182" s="18">
        <v>201.70293262571099</v>
      </c>
      <c r="DB182" s="18">
        <v>201.22195186316966</v>
      </c>
      <c r="DC182" s="18">
        <v>204.6868132814765</v>
      </c>
      <c r="DD182" s="18">
        <v>206.76573013246059</v>
      </c>
      <c r="DE182" s="18">
        <v>205.85576652765275</v>
      </c>
      <c r="DF182" s="18">
        <v>204.52481976062057</v>
      </c>
      <c r="DG182" s="18">
        <v>204.28682927936313</v>
      </c>
      <c r="DH182" s="18">
        <v>211.56153831779957</v>
      </c>
      <c r="DI182" s="18">
        <v>222.05711853325369</v>
      </c>
      <c r="DJ182" s="18">
        <v>223.96904206335546</v>
      </c>
      <c r="DK182" s="18">
        <v>222.20511261403561</v>
      </c>
      <c r="DL182" s="18">
        <v>220.19019320338967</v>
      </c>
      <c r="DM182" s="18">
        <v>220.63117556571959</v>
      </c>
      <c r="DN182" s="18">
        <v>224.39902486562727</v>
      </c>
      <c r="DO182" s="18">
        <v>211.84152711927891</v>
      </c>
      <c r="DP182" s="18">
        <v>209.14163510501385</v>
      </c>
      <c r="DQ182" s="18">
        <v>205.81076832741499</v>
      </c>
      <c r="DR182" s="18">
        <v>205.85676648765804</v>
      </c>
      <c r="DS182" s="18">
        <v>200.8649661412835</v>
      </c>
      <c r="DT182" s="18">
        <v>204.23483135908842</v>
      </c>
      <c r="DU182" s="18">
        <v>210.91556415438652</v>
      </c>
      <c r="DV182" s="18">
        <v>214.77140993475913</v>
      </c>
      <c r="DW182" s="18">
        <v>211.90452459961176</v>
      </c>
      <c r="DX182" s="18">
        <v>211.34754687666893</v>
      </c>
      <c r="DY182" s="18">
        <v>213.16547416627407</v>
      </c>
      <c r="DZ182" s="18">
        <v>214.22443181186915</v>
      </c>
      <c r="EA182" s="18">
        <v>216.41234430342911</v>
      </c>
      <c r="EB182" s="18">
        <v>213.02047996550797</v>
      </c>
      <c r="EC182" s="18">
        <v>212.46850204259158</v>
      </c>
      <c r="ED182" s="18">
        <v>211.52853963762522</v>
      </c>
      <c r="EE182" s="18">
        <v>206.92472377330063</v>
      </c>
      <c r="EF182" s="18">
        <v>209.03763926446436</v>
      </c>
      <c r="EG182" s="18">
        <v>210.63957519292831</v>
      </c>
      <c r="EH182" s="18">
        <v>213.02247988551855</v>
      </c>
      <c r="EI182" s="18">
        <v>213.10147672593595</v>
      </c>
      <c r="EJ182" s="18">
        <v>214.32142793238165</v>
      </c>
      <c r="EK182" s="18">
        <v>217.13231550723313</v>
      </c>
      <c r="EL182" s="18">
        <v>218.88924523651599</v>
      </c>
      <c r="EM182" s="18">
        <v>223.75705054223536</v>
      </c>
      <c r="EN182" s="18">
        <v>224.93400346845391</v>
      </c>
      <c r="EO182" s="18">
        <v>227.82188796371221</v>
      </c>
      <c r="EP182" s="18">
        <v>231.29974886208771</v>
      </c>
      <c r="EQ182" s="18">
        <v>236.80952849119902</v>
      </c>
      <c r="ER182" s="18">
        <v>235.06459828197958</v>
      </c>
      <c r="ES182" s="18">
        <v>237.29550905376672</v>
      </c>
      <c r="ET182" s="18">
        <v>244.74321117311715</v>
      </c>
      <c r="EU182" s="18">
        <v>250.23199164211749</v>
      </c>
      <c r="EV182" s="18">
        <v>257.70769264161589</v>
      </c>
      <c r="EW182" s="18">
        <v>261.95752266407015</v>
      </c>
      <c r="EX182" s="18">
        <v>255.94776303231717</v>
      </c>
      <c r="EY182" s="18">
        <v>261.51854022175075</v>
      </c>
      <c r="EZ182" s="18">
        <v>263.85444679409267</v>
      </c>
      <c r="FA182" s="18">
        <v>264.49542115747926</v>
      </c>
      <c r="FB182" s="18">
        <v>264.69841303855179</v>
      </c>
      <c r="FC182" s="18">
        <v>269.79820906549696</v>
      </c>
      <c r="FD182" s="18">
        <v>275.72597197681665</v>
      </c>
      <c r="FE182" s="18">
        <v>274.66901425123217</v>
      </c>
      <c r="FF182" s="18">
        <v>278.07487802922725</v>
      </c>
      <c r="FG182" s="18">
        <v>273.84504720687863</v>
      </c>
      <c r="FH182" s="18">
        <v>274.87800589233638</v>
      </c>
      <c r="FI182" s="18">
        <v>274.97700193285942</v>
      </c>
      <c r="FJ182" s="18">
        <v>274.29802908927206</v>
      </c>
      <c r="FK182" s="18">
        <v>271.91512439668179</v>
      </c>
      <c r="FL182" s="18">
        <v>267.14431521147486</v>
      </c>
      <c r="FM182" s="18">
        <v>265.63037576347591</v>
      </c>
      <c r="FN182" s="18">
        <v>264.70841263860461</v>
      </c>
      <c r="FO182" s="18">
        <v>258.17667388409376</v>
      </c>
      <c r="FP182" s="18">
        <v>261.72953178286554</v>
      </c>
      <c r="FQ182" s="18">
        <v>261.16955417990687</v>
      </c>
      <c r="FR182" s="18">
        <v>268.13827545672655</v>
      </c>
      <c r="FS182" s="18">
        <v>275.30798869460824</v>
      </c>
      <c r="FT182" s="18">
        <v>275.70297289669514</v>
      </c>
      <c r="FU182" s="18">
        <v>274.62601597100496</v>
      </c>
      <c r="FV182" s="18">
        <v>271.5901373949647</v>
      </c>
      <c r="FW182" s="18">
        <v>268.10327685654158</v>
      </c>
      <c r="FX182" s="18">
        <v>274.68501361131672</v>
      </c>
      <c r="FY182" s="18">
        <v>281.31274852633476</v>
      </c>
      <c r="FZ182" s="18">
        <v>283.77465005934238</v>
      </c>
      <c r="GA182" s="18">
        <v>283.41066461741929</v>
      </c>
      <c r="GB182" s="18">
        <v>282.12171617060898</v>
      </c>
      <c r="GC182" s="18">
        <v>282.94968305498361</v>
      </c>
      <c r="GD182" s="18">
        <v>285.94056343078614</v>
      </c>
      <c r="GE182" s="18">
        <v>288.34646720349787</v>
      </c>
      <c r="GF182" s="18">
        <v>288.51846032440659</v>
      </c>
      <c r="GG182" s="18">
        <v>292.72829194664956</v>
      </c>
      <c r="GH182" s="18">
        <v>292.86628642737867</v>
      </c>
      <c r="GI182" s="18">
        <v>301.12495611101389</v>
      </c>
      <c r="GJ182" s="18">
        <v>304.64081548959018</v>
      </c>
      <c r="GK182" s="18">
        <v>305.14279541224238</v>
      </c>
      <c r="GL182" s="18">
        <v>299.90200502455235</v>
      </c>
      <c r="GM182" s="18">
        <v>299.80100906401873</v>
      </c>
      <c r="GN182" s="18">
        <v>300.45298298746343</v>
      </c>
      <c r="GO182" s="18">
        <v>290.8423673766851</v>
      </c>
      <c r="GP182" s="18">
        <v>283.06067861557005</v>
      </c>
      <c r="GQ182" s="18">
        <v>285.07059822618959</v>
      </c>
      <c r="GR182" s="18">
        <v>286.20355291217561</v>
      </c>
      <c r="GS182" s="18">
        <v>286.36454647302628</v>
      </c>
      <c r="GT182" s="18">
        <v>289.75641081094739</v>
      </c>
      <c r="GU182" s="18">
        <v>290.16139461308717</v>
      </c>
      <c r="GV182" s="18">
        <v>288.69745316535233</v>
      </c>
      <c r="GW182" s="18">
        <v>285.62057622909549</v>
      </c>
      <c r="GX182" s="18">
        <v>290.87436609685426</v>
      </c>
      <c r="GY182" s="18">
        <v>291.32934789925815</v>
      </c>
      <c r="GZ182" s="18">
        <v>291.18435369849209</v>
      </c>
      <c r="HA182" s="18">
        <v>280.21879228055479</v>
      </c>
      <c r="HB182" s="18">
        <v>277.39990502566098</v>
      </c>
      <c r="HC182" s="18">
        <v>286.43554363340138</v>
      </c>
      <c r="HD182" s="18">
        <v>309.9766020777821</v>
      </c>
      <c r="HE182" s="18">
        <v>310.66057472139596</v>
      </c>
      <c r="HF182" s="18">
        <v>311.41454456537963</v>
      </c>
      <c r="HG182" s="18">
        <v>314.67041434258221</v>
      </c>
      <c r="HH182" s="18">
        <v>313.05547893404957</v>
      </c>
      <c r="HI182" s="18">
        <v>327.26791048914197</v>
      </c>
      <c r="HJ182" s="18">
        <v>330.14379546433685</v>
      </c>
      <c r="HK182" s="18">
        <v>330.61777650684115</v>
      </c>
      <c r="HL182" s="18">
        <v>332.01472063422204</v>
      </c>
      <c r="HM182" s="18">
        <v>333.61865648269657</v>
      </c>
      <c r="HN182" s="18">
        <v>336.39454545736317</v>
      </c>
      <c r="HO182" s="18">
        <v>336.50454105794427</v>
      </c>
      <c r="HP182" s="18">
        <v>331.68473383247851</v>
      </c>
      <c r="HQ182" s="18">
        <v>331.6587348723412</v>
      </c>
      <c r="HR182" s="18">
        <v>331.13575578957796</v>
      </c>
      <c r="HS182" s="18">
        <v>340.69537344008683</v>
      </c>
      <c r="HT182" s="18">
        <v>351.82392833888531</v>
      </c>
      <c r="HU182" s="18">
        <v>353.89384554982189</v>
      </c>
      <c r="HV182" s="18">
        <v>364.33242804497479</v>
      </c>
      <c r="HW182" s="18">
        <v>364.70441316694018</v>
      </c>
      <c r="HX182" s="18">
        <v>351.99792137980461</v>
      </c>
      <c r="HY182" s="18">
        <v>346.51314075082541</v>
      </c>
      <c r="HZ182" s="18">
        <v>343.84424749672411</v>
      </c>
      <c r="IA182" s="18">
        <v>345.67517426639796</v>
      </c>
      <c r="IB182" s="18">
        <v>346.01716058820489</v>
      </c>
      <c r="IC182" s="18">
        <v>350.45298317164179</v>
      </c>
      <c r="ID182" s="18">
        <v>352.57189842283725</v>
      </c>
      <c r="IE182" s="18">
        <v>354.43282399266957</v>
      </c>
      <c r="IF182" s="18">
        <v>342.90628501176838</v>
      </c>
      <c r="IG182" s="18">
        <v>332.07371827453375</v>
      </c>
      <c r="IH182" s="18">
        <v>323.09207750707867</v>
      </c>
      <c r="II182" s="18">
        <v>323.48906162917615</v>
      </c>
      <c r="IJ182" s="18">
        <v>311.45754284560684</v>
      </c>
      <c r="IK182" s="18">
        <v>308.45766282975677</v>
      </c>
      <c r="IL182" s="18">
        <v>309.80860879689459</v>
      </c>
      <c r="IM182" s="18">
        <v>319.13823564618826</v>
      </c>
      <c r="IN182" s="18">
        <v>330.51178074628115</v>
      </c>
      <c r="IO182" s="18">
        <v>335.50358109265568</v>
      </c>
      <c r="IP182" s="18">
        <v>335.35658697187898</v>
      </c>
      <c r="IQ182" s="18">
        <v>343.03527985244989</v>
      </c>
      <c r="IR182" s="18">
        <v>329.52482022106648</v>
      </c>
      <c r="IS182" s="18">
        <v>324.88400583654641</v>
      </c>
      <c r="IT182" s="18">
        <v>327.38990560978652</v>
      </c>
      <c r="IU182" s="18">
        <v>333.16167476028204</v>
      </c>
      <c r="IV182" s="18">
        <v>332.81868847846982</v>
      </c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</row>
    <row r="183" spans="1:513" x14ac:dyDescent="0.25">
      <c r="A183" s="5" t="s">
        <v>388</v>
      </c>
      <c r="B183" s="5" t="str">
        <f ca="1">_xlfn.XLOOKUP(A183,bonds[worksheet get],bonds[unique lookup],"-")</f>
        <v>-</v>
      </c>
      <c r="C183" s="5" t="str">
        <f ca="1">_xlfn.XLOOKUP(A183,bonds[worksheet get],bonds[ID_ISIN],"-")</f>
        <v>-</v>
      </c>
      <c r="D183" s="18" t="e">
        <f ca="1">_xll.BDH(A183,"blp_i_sprd_mid","-2AY",,"Dates=H","Fill=C","Sort=R","Dir=H","factor="&amp;_xlfn.XLOOKUP(A183,bonds[worksheet get],bonds[yas/blp factor]),"cols=99;rows=1")</f>
        <v>#N/A</v>
      </c>
      <c r="E183" s="18">
        <v>521.21</v>
      </c>
      <c r="F183" s="18">
        <v>548.40099999999995</v>
      </c>
      <c r="G183" s="18">
        <v>629.54600000000005</v>
      </c>
      <c r="H183" s="18">
        <v>773.21600000000001</v>
      </c>
      <c r="I183" s="18">
        <v>809.99199999999996</v>
      </c>
      <c r="J183" s="18">
        <v>749.78800000000001</v>
      </c>
      <c r="K183" s="18">
        <v>774.18100000000004</v>
      </c>
      <c r="L183" s="18">
        <v>844.88499999999999</v>
      </c>
      <c r="M183" s="18">
        <v>789.553</v>
      </c>
      <c r="N183" s="18">
        <v>899.27700000000004</v>
      </c>
      <c r="O183" s="18">
        <v>794.47699999999998</v>
      </c>
      <c r="P183" s="18">
        <v>325.86700000000002</v>
      </c>
      <c r="Q183" s="18">
        <v>256.70600000000002</v>
      </c>
      <c r="R183" s="18">
        <v>212.22900000000001</v>
      </c>
      <c r="S183" s="18">
        <v>226.07900000000001</v>
      </c>
      <c r="T183" s="18">
        <v>209.202</v>
      </c>
      <c r="U183" s="18">
        <v>224.166</v>
      </c>
      <c r="V183" s="18">
        <v>249.131</v>
      </c>
      <c r="W183" s="18">
        <v>255.28899999999999</v>
      </c>
      <c r="X183" s="18">
        <v>266.30500000000001</v>
      </c>
      <c r="Y183" s="18">
        <v>270.70999999999998</v>
      </c>
      <c r="Z183" s="18">
        <v>328.053</v>
      </c>
      <c r="AA183" s="18">
        <v>303.79899999999998</v>
      </c>
      <c r="AB183" s="18">
        <v>294.30799999999999</v>
      </c>
      <c r="AC183" s="18">
        <v>341.27100000000002</v>
      </c>
      <c r="AD183" s="18">
        <v>307.53399999999999</v>
      </c>
      <c r="AE183" s="18">
        <v>308.22000000000003</v>
      </c>
      <c r="AF183" s="18">
        <v>323.19799999999998</v>
      </c>
      <c r="AG183" s="18">
        <v>328.18799999999999</v>
      </c>
      <c r="AH183" s="18">
        <v>342.52100000000002</v>
      </c>
      <c r="AI183" s="18">
        <v>329.03899999999999</v>
      </c>
      <c r="AJ183" s="18">
        <v>362.423</v>
      </c>
      <c r="AK183" s="18">
        <v>359.33300000000003</v>
      </c>
      <c r="AL183" s="18">
        <v>347.57100000000003</v>
      </c>
      <c r="AM183" s="18">
        <v>361.50200000000001</v>
      </c>
      <c r="AN183" s="18">
        <v>365.70800000000003</v>
      </c>
      <c r="AO183" s="18">
        <v>371.517</v>
      </c>
      <c r="AP183" s="18">
        <v>340.959</v>
      </c>
      <c r="AQ183" s="18">
        <v>345.40800000000002</v>
      </c>
      <c r="AR183" s="18">
        <v>366.67399999999998</v>
      </c>
      <c r="AS183" s="18">
        <v>407.17899999999997</v>
      </c>
      <c r="AT183" s="18">
        <v>483.37700000000001</v>
      </c>
      <c r="AU183" s="18">
        <v>432.755</v>
      </c>
      <c r="AV183" s="18">
        <v>442.63900000000001</v>
      </c>
      <c r="AW183" s="18">
        <v>424.70100000000002</v>
      </c>
      <c r="AX183" s="18">
        <v>411.69</v>
      </c>
      <c r="AY183" s="18">
        <v>406.80399999999997</v>
      </c>
      <c r="AZ183" s="18">
        <v>408.428</v>
      </c>
      <c r="BA183" s="18">
        <v>400.75700000000001</v>
      </c>
      <c r="BB183" s="18">
        <v>404.37</v>
      </c>
      <c r="BC183" s="18">
        <v>434.29500000000002</v>
      </c>
      <c r="BD183" s="18">
        <v>431.976</v>
      </c>
      <c r="BE183" s="18">
        <v>454.858</v>
      </c>
      <c r="BF183" s="18">
        <v>419.99099999999999</v>
      </c>
      <c r="BG183" s="18">
        <v>398.16399999999999</v>
      </c>
      <c r="BH183" s="18">
        <v>424.02699999999999</v>
      </c>
      <c r="BI183" s="18">
        <v>458.21499999999997</v>
      </c>
      <c r="BJ183" s="18">
        <v>446.17500000000001</v>
      </c>
      <c r="BK183" s="18">
        <v>428.83199999999999</v>
      </c>
      <c r="BL183" s="18">
        <v>441.64499999999998</v>
      </c>
      <c r="BM183" s="18">
        <v>404.65499999999997</v>
      </c>
      <c r="BN183" s="18">
        <v>447.08100000000002</v>
      </c>
      <c r="BO183" s="18">
        <v>460.28100000000001</v>
      </c>
      <c r="BP183" s="18">
        <v>417.846</v>
      </c>
      <c r="BQ183" s="18">
        <v>497.07400000000001</v>
      </c>
      <c r="BR183" s="18">
        <v>499.18700000000001</v>
      </c>
      <c r="BS183" s="18">
        <v>463.06200000000001</v>
      </c>
      <c r="BT183" s="18">
        <v>466.78399999999999</v>
      </c>
      <c r="BU183" s="18">
        <v>517.23500000000001</v>
      </c>
      <c r="BV183" s="18">
        <v>503.72500000000002</v>
      </c>
      <c r="BW183" s="18">
        <v>571.101</v>
      </c>
      <c r="BX183" s="18">
        <v>569.87599999999998</v>
      </c>
      <c r="BY183" s="18">
        <v>531.02200000000005</v>
      </c>
      <c r="BZ183" s="18">
        <v>515.33299999999997</v>
      </c>
      <c r="CA183" s="18">
        <v>528.89800000000002</v>
      </c>
      <c r="CB183" s="18">
        <v>515.18600000000004</v>
      </c>
      <c r="CC183" s="18">
        <v>526.43700000000001</v>
      </c>
      <c r="CD183" s="18">
        <v>583.34799999999996</v>
      </c>
      <c r="CE183" s="18">
        <v>585.35199999999998</v>
      </c>
      <c r="CF183" s="18">
        <v>581.024</v>
      </c>
      <c r="CG183" s="18">
        <v>546.76400000000001</v>
      </c>
      <c r="CH183" s="18">
        <v>552.08299999999997</v>
      </c>
      <c r="CI183" s="18">
        <v>482.33</v>
      </c>
      <c r="CJ183" s="18">
        <v>383.62099999999998</v>
      </c>
      <c r="CK183" s="18">
        <v>406.14800000000002</v>
      </c>
      <c r="CL183" s="18">
        <v>380.57799999999997</v>
      </c>
      <c r="CM183" s="18">
        <v>385.548</v>
      </c>
      <c r="CN183" s="18">
        <v>380.49799999999999</v>
      </c>
      <c r="CO183" s="18">
        <v>371.45299999999997</v>
      </c>
      <c r="CP183" s="18">
        <v>335.065</v>
      </c>
      <c r="CQ183" s="18">
        <v>350.39600000000002</v>
      </c>
      <c r="CR183" s="18">
        <v>424.49700000000001</v>
      </c>
      <c r="CS183" s="18">
        <v>412.65899999999999</v>
      </c>
      <c r="CT183" s="18">
        <v>385.19200000000001</v>
      </c>
      <c r="CU183" s="18">
        <v>393.47800000000001</v>
      </c>
      <c r="CV183" s="18">
        <v>396.94600000000003</v>
      </c>
      <c r="CW183" s="18">
        <v>411.34699999999998</v>
      </c>
      <c r="CX183" s="18">
        <v>418.94900000000001</v>
      </c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18"/>
      <c r="DW183" s="18"/>
      <c r="DX183" s="18"/>
      <c r="DY183" s="18"/>
      <c r="DZ183" s="18"/>
      <c r="EA183" s="18"/>
      <c r="EB183" s="18"/>
      <c r="EC183" s="18"/>
      <c r="ED183" s="18"/>
      <c r="EE183" s="18"/>
      <c r="EF183" s="18"/>
      <c r="EG183" s="18"/>
      <c r="EH183" s="18"/>
      <c r="EI183" s="18"/>
      <c r="EJ183" s="18"/>
      <c r="EK183" s="18"/>
      <c r="EL183" s="18"/>
      <c r="EM183" s="18"/>
      <c r="EN183" s="18"/>
      <c r="EO183" s="18"/>
      <c r="EP183" s="18"/>
      <c r="EQ183" s="18"/>
      <c r="ER183" s="18"/>
      <c r="ES183" s="18"/>
      <c r="ET183" s="18"/>
      <c r="EU183" s="18"/>
      <c r="EV183" s="18"/>
      <c r="EW183" s="18"/>
      <c r="EX183" s="18"/>
      <c r="EY183" s="18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18"/>
      <c r="FP183" s="18"/>
      <c r="FQ183" s="18"/>
      <c r="FR183" s="18"/>
      <c r="FS183" s="18"/>
      <c r="FT183" s="18"/>
      <c r="FU183" s="18"/>
      <c r="FV183" s="18"/>
      <c r="FW183" s="18"/>
      <c r="FX183" s="18"/>
      <c r="FY183" s="18"/>
      <c r="FZ183" s="18"/>
      <c r="GA183" s="18"/>
      <c r="GB183" s="18"/>
      <c r="GC183" s="18"/>
      <c r="GD183" s="18"/>
      <c r="GE183" s="18"/>
      <c r="GF183" s="18"/>
      <c r="GG183" s="18"/>
      <c r="GH183" s="18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8"/>
      <c r="HE183" s="18"/>
      <c r="HF183" s="18"/>
      <c r="HG183" s="18"/>
      <c r="HH183" s="18"/>
      <c r="HI183" s="18"/>
      <c r="HJ183" s="18"/>
      <c r="HK183" s="18"/>
      <c r="HL183" s="18"/>
      <c r="HM183" s="18"/>
      <c r="HN183" s="18"/>
      <c r="HO183" s="18"/>
      <c r="HP183" s="18"/>
      <c r="HQ183" s="18"/>
      <c r="HR183" s="18"/>
      <c r="HS183" s="18"/>
      <c r="HT183" s="18"/>
      <c r="HU183" s="18"/>
      <c r="HV183" s="18"/>
      <c r="HW183" s="18"/>
      <c r="HX183" s="18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18"/>
      <c r="IX183" s="18"/>
      <c r="IY183" s="18"/>
      <c r="IZ183" s="18"/>
      <c r="JA183" s="18"/>
      <c r="JB183" s="18"/>
      <c r="JC183" s="18"/>
      <c r="JD183" s="18"/>
      <c r="JE183" s="18"/>
      <c r="JF183" s="18"/>
      <c r="JG183" s="18"/>
      <c r="JH183" s="18"/>
      <c r="JI183" s="18"/>
      <c r="JJ183" s="18"/>
      <c r="JK183" s="18"/>
      <c r="JL183" s="18"/>
      <c r="JM183" s="18"/>
      <c r="JN183" s="18"/>
      <c r="JO183" s="18"/>
      <c r="JP183" s="18"/>
      <c r="JQ183" s="18"/>
      <c r="JR183" s="18"/>
      <c r="JS183" s="18"/>
      <c r="JT183" s="18"/>
      <c r="JU183" s="18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/>
      <c r="KH183" s="18"/>
      <c r="KI183" s="18"/>
      <c r="KJ183" s="18"/>
      <c r="KK183" s="18"/>
      <c r="KL183" s="18"/>
      <c r="KM183" s="18"/>
      <c r="KN183" s="18"/>
      <c r="KO183" s="18"/>
      <c r="KP183" s="18"/>
      <c r="KQ183" s="18"/>
      <c r="KR183" s="18"/>
      <c r="KS183" s="18"/>
      <c r="KT183" s="18"/>
      <c r="KU183" s="18"/>
      <c r="KV183" s="18"/>
      <c r="KW183" s="18"/>
      <c r="KX183" s="18"/>
      <c r="KY183" s="18"/>
      <c r="KZ183" s="18"/>
      <c r="LA183" s="18"/>
      <c r="LB183" s="18"/>
      <c r="LC183" s="18"/>
      <c r="LD183" s="18"/>
      <c r="LE183" s="18"/>
      <c r="LF183" s="18"/>
      <c r="LG183" s="18"/>
      <c r="LH183" s="18"/>
      <c r="LI183" s="18"/>
      <c r="LJ183" s="18"/>
      <c r="LK183" s="18"/>
      <c r="LL183" s="18"/>
      <c r="LM183" s="18"/>
      <c r="LN183" s="18"/>
      <c r="LO183" s="18"/>
      <c r="LP183" s="18"/>
      <c r="LQ183" s="18"/>
      <c r="LR183" s="18"/>
      <c r="LS183" s="18"/>
      <c r="LT183" s="18"/>
      <c r="LU183" s="18"/>
      <c r="LV183" s="18"/>
      <c r="LW183" s="18"/>
      <c r="LX183" s="18"/>
      <c r="LY183" s="18"/>
      <c r="LZ183" s="18"/>
      <c r="MA183" s="18"/>
      <c r="MB183" s="18"/>
      <c r="MC183" s="18"/>
      <c r="MD183" s="18"/>
      <c r="ME183" s="18"/>
      <c r="MF183" s="18"/>
      <c r="MG183" s="18"/>
      <c r="MH183" s="18"/>
      <c r="MI183" s="18"/>
      <c r="MJ183" s="18"/>
      <c r="MK183" s="18"/>
      <c r="ML183" s="18"/>
      <c r="MM183" s="18"/>
      <c r="MN183" s="18"/>
      <c r="MO183" s="18"/>
      <c r="MP183" s="18"/>
      <c r="MQ183" s="18"/>
      <c r="MR183" s="18"/>
      <c r="MS183" s="18"/>
      <c r="MT183" s="18"/>
      <c r="MU183" s="18"/>
      <c r="MV183" s="18"/>
      <c r="MW183" s="18"/>
      <c r="MX183" s="18"/>
      <c r="MY183" s="18"/>
      <c r="MZ183" s="18"/>
      <c r="NA183" s="18"/>
      <c r="NB183" s="18"/>
      <c r="NC183" s="18"/>
      <c r="ND183" s="18"/>
      <c r="NE183" s="18"/>
      <c r="NF183" s="18"/>
      <c r="NG183" s="18"/>
      <c r="NH183" s="18"/>
      <c r="NI183" s="18"/>
      <c r="NJ183" s="18"/>
      <c r="NK183" s="18"/>
      <c r="NL183" s="18"/>
      <c r="NM183" s="18"/>
      <c r="NN183" s="18"/>
      <c r="NO183" s="18"/>
      <c r="NP183" s="18"/>
      <c r="NQ183" s="18"/>
      <c r="NR183" s="18"/>
      <c r="NS183" s="18"/>
      <c r="NT183" s="18"/>
      <c r="NU183" s="18"/>
      <c r="NV183" s="18"/>
      <c r="NW183" s="18"/>
      <c r="NX183" s="18"/>
      <c r="NY183" s="18"/>
      <c r="NZ183" s="18"/>
      <c r="OA183" s="18"/>
      <c r="OB183" s="18"/>
      <c r="OC183" s="18"/>
      <c r="OD183" s="18"/>
      <c r="OE183" s="18"/>
      <c r="OF183" s="18"/>
      <c r="OG183" s="18"/>
      <c r="OH183" s="18"/>
      <c r="OI183" s="18"/>
      <c r="OJ183" s="18"/>
      <c r="OK183" s="18"/>
      <c r="OL183" s="18"/>
      <c r="OM183" s="18"/>
      <c r="ON183" s="18"/>
      <c r="OO183" s="18"/>
      <c r="OP183" s="18"/>
      <c r="OQ183" s="18"/>
      <c r="OR183" s="18"/>
      <c r="OS183" s="18"/>
      <c r="OT183" s="18"/>
      <c r="OU183" s="18"/>
      <c r="OV183" s="18"/>
      <c r="OW183" s="18"/>
      <c r="OX183" s="18"/>
      <c r="OY183" s="18"/>
      <c r="OZ183" s="18"/>
      <c r="PA183" s="18"/>
      <c r="PB183" s="18"/>
      <c r="PC183" s="18"/>
      <c r="PD183" s="18"/>
      <c r="PE183" s="18"/>
      <c r="PF183" s="18"/>
      <c r="PG183" s="18"/>
      <c r="PH183" s="18"/>
      <c r="PI183" s="18"/>
      <c r="PJ183" s="18"/>
      <c r="PK183" s="18"/>
      <c r="PL183" s="18"/>
      <c r="PM183" s="18"/>
      <c r="PN183" s="18"/>
      <c r="PO183" s="18"/>
      <c r="PP183" s="18"/>
      <c r="PQ183" s="18"/>
      <c r="PR183" s="18"/>
      <c r="PS183" s="18"/>
      <c r="PT183" s="18"/>
      <c r="PU183" s="18"/>
      <c r="PV183" s="18"/>
      <c r="PW183" s="18"/>
      <c r="PX183" s="18"/>
      <c r="PY183" s="18"/>
      <c r="PZ183" s="18"/>
      <c r="QA183" s="18"/>
      <c r="QB183" s="18"/>
      <c r="QC183" s="18"/>
      <c r="QD183" s="18"/>
      <c r="QE183" s="18"/>
      <c r="QF183" s="18"/>
      <c r="QG183" s="18"/>
      <c r="QH183" s="18"/>
      <c r="QI183" s="18"/>
      <c r="QJ183" s="18"/>
      <c r="QK183" s="18"/>
      <c r="QL183" s="18"/>
      <c r="QM183" s="18"/>
      <c r="QN183" s="18"/>
      <c r="QO183" s="18"/>
      <c r="QP183" s="18"/>
      <c r="QQ183" s="18"/>
      <c r="QR183" s="18"/>
      <c r="QS183" s="18"/>
      <c r="QT183" s="18"/>
      <c r="QU183" s="18"/>
      <c r="QV183" s="18"/>
      <c r="QW183" s="18"/>
      <c r="QX183" s="18"/>
      <c r="QY183" s="18"/>
      <c r="QZ183" s="18"/>
      <c r="RA183" s="18"/>
      <c r="RB183" s="18"/>
      <c r="RC183" s="18"/>
      <c r="RD183" s="18"/>
      <c r="RE183" s="18"/>
      <c r="RF183" s="18"/>
      <c r="RG183" s="18"/>
      <c r="RH183" s="18"/>
      <c r="RI183" s="18"/>
      <c r="RJ183" s="18"/>
      <c r="RK183" s="18"/>
      <c r="RL183" s="18"/>
      <c r="RM183" s="18"/>
      <c r="RN183" s="18"/>
      <c r="RO183" s="18"/>
      <c r="RP183" s="18"/>
      <c r="RQ183" s="18"/>
      <c r="RR183" s="18"/>
      <c r="RS183" s="18"/>
      <c r="RT183" s="18"/>
      <c r="RU183" s="18"/>
      <c r="RV183" s="18"/>
      <c r="RW183" s="18"/>
      <c r="RX183" s="18"/>
      <c r="RY183" s="18"/>
      <c r="RZ183" s="18"/>
      <c r="SA183" s="18"/>
      <c r="SB183" s="18"/>
      <c r="SC183" s="18"/>
      <c r="SD183" s="18"/>
      <c r="SE183" s="18"/>
      <c r="SF183" s="18"/>
      <c r="SG183" s="18"/>
      <c r="SH183" s="18"/>
      <c r="SI183" s="18"/>
      <c r="SJ183" s="18"/>
      <c r="SK183" s="18"/>
      <c r="SL183" s="18"/>
      <c r="SM183" s="18"/>
      <c r="SN183" s="18"/>
      <c r="SO183" s="18"/>
    </row>
    <row r="184" spans="1:513" x14ac:dyDescent="0.25">
      <c r="A184" s="5" t="s">
        <v>389</v>
      </c>
      <c r="B184" s="5" t="str">
        <f ca="1">_xlfn.XLOOKUP(A184,bonds[worksheet get],bonds[unique lookup],"-")</f>
        <v>-</v>
      </c>
      <c r="C184" s="5" t="str">
        <f ca="1">_xlfn.XLOOKUP(A184,bonds[worksheet get],bonds[ID_ISIN],"-")</f>
        <v>-</v>
      </c>
      <c r="D184" s="18" t="e">
        <f ca="1">_xll.BDH(A184,"blp_i_sprd_mid","-2AY",,"Dates=H","Fill=C","Sort=R","Dir=H","factor="&amp;_xlfn.XLOOKUP(A184,bonds[worksheet get],bonds[yas/blp factor]),"cols=266;rows=1")</f>
        <v>#N/A</v>
      </c>
      <c r="E184" s="18">
        <v>434.62560307461024</v>
      </c>
      <c r="F184" s="18">
        <v>435.77813265776638</v>
      </c>
      <c r="G184" s="18">
        <v>439.49561532884837</v>
      </c>
      <c r="H184" s="18">
        <v>440.05238807630542</v>
      </c>
      <c r="I184" s="18">
        <v>444.76646397757526</v>
      </c>
      <c r="J184" s="18">
        <v>449.31760638183351</v>
      </c>
      <c r="K184" s="18">
        <v>449.87237994527817</v>
      </c>
      <c r="L184" s="18">
        <v>450.14326937896016</v>
      </c>
      <c r="M184" s="18">
        <v>449.2936161736846</v>
      </c>
      <c r="N184" s="18">
        <v>441.73670060676335</v>
      </c>
      <c r="O184" s="18">
        <v>442.44741052317619</v>
      </c>
      <c r="P184" s="18">
        <v>443.57095193815235</v>
      </c>
      <c r="Q184" s="18">
        <v>441.78168224704262</v>
      </c>
      <c r="R184" s="18">
        <v>441.37484830051659</v>
      </c>
      <c r="S184" s="18">
        <v>439.88745539528134</v>
      </c>
      <c r="T184" s="18">
        <v>438.44204535430669</v>
      </c>
      <c r="U184" s="18">
        <v>449.10269410049915</v>
      </c>
      <c r="V184" s="18">
        <v>446.2068760585189</v>
      </c>
      <c r="W184" s="18">
        <v>438.04720651185511</v>
      </c>
      <c r="X184" s="18">
        <v>429.69761448401209</v>
      </c>
      <c r="Y184" s="18">
        <v>420.78625174868108</v>
      </c>
      <c r="Z184" s="18">
        <v>413.38327335071568</v>
      </c>
      <c r="AA184" s="18">
        <v>448.79282057857512</v>
      </c>
      <c r="AB184" s="18">
        <v>458.37490955007075</v>
      </c>
      <c r="AC184" s="18">
        <v>477.84996060699228</v>
      </c>
      <c r="AD184" s="18">
        <v>504.4630981802344</v>
      </c>
      <c r="AE184" s="18">
        <v>513.50240869235995</v>
      </c>
      <c r="AF184" s="18">
        <v>526.38515046834948</v>
      </c>
      <c r="AG184" s="18">
        <v>531.13721086585531</v>
      </c>
      <c r="AH184" s="18">
        <v>534.29292282944914</v>
      </c>
      <c r="AI184" s="18">
        <v>549.11287391346696</v>
      </c>
      <c r="AJ184" s="18">
        <v>559.06181315124036</v>
      </c>
      <c r="AK184" s="18">
        <v>564.34065853601692</v>
      </c>
      <c r="AL184" s="18">
        <v>571.13888377022738</v>
      </c>
      <c r="AM184" s="18">
        <v>568.96377156472204</v>
      </c>
      <c r="AN184" s="18">
        <v>571.45775362020731</v>
      </c>
      <c r="AO184" s="18">
        <v>572.48633379459386</v>
      </c>
      <c r="AP184" s="18">
        <v>573.74681931442024</v>
      </c>
      <c r="AQ184" s="18">
        <v>575.91293519186979</v>
      </c>
      <c r="AR184" s="18">
        <v>571.28782297915211</v>
      </c>
      <c r="AS184" s="18">
        <v>568.50096046584838</v>
      </c>
      <c r="AT184" s="18">
        <v>570.0993080837726</v>
      </c>
      <c r="AU184" s="18">
        <v>568.59692129844427</v>
      </c>
      <c r="AV184" s="18">
        <v>572.87717426902054</v>
      </c>
      <c r="AW184" s="18">
        <v>571.14588091427095</v>
      </c>
      <c r="AX184" s="18">
        <v>569.17568507003784</v>
      </c>
      <c r="AY184" s="18">
        <v>568.41099718528994</v>
      </c>
      <c r="AZ184" s="18">
        <v>571.28082583510877</v>
      </c>
      <c r="BA184" s="18">
        <v>571.59269854104525</v>
      </c>
      <c r="BB184" s="18">
        <v>575.12325750696652</v>
      </c>
      <c r="BC184" s="18">
        <v>588.3248691329361</v>
      </c>
      <c r="BD184" s="18">
        <v>609.28831268709905</v>
      </c>
      <c r="BE184" s="18">
        <v>613.31866765612358</v>
      </c>
      <c r="BF184" s="18">
        <v>613.77548120296001</v>
      </c>
      <c r="BG184" s="18">
        <v>610.89965500110384</v>
      </c>
      <c r="BH184" s="18">
        <v>605.03404910868403</v>
      </c>
      <c r="BI184" s="18">
        <v>607.59500382858516</v>
      </c>
      <c r="BJ184" s="18">
        <v>608.12078922384978</v>
      </c>
      <c r="BK184" s="18">
        <v>612.01619927203649</v>
      </c>
      <c r="BL184" s="18">
        <v>633.91226216799021</v>
      </c>
      <c r="BM184" s="18">
        <v>630.63260079562667</v>
      </c>
      <c r="BN184" s="18">
        <v>636.19133194214112</v>
      </c>
      <c r="BO184" s="18">
        <v>636.97901044303183</v>
      </c>
      <c r="BP184" s="18">
        <v>635.89245393228532</v>
      </c>
      <c r="BQ184" s="18">
        <v>630.09382070428137</v>
      </c>
      <c r="BR184" s="18">
        <v>622.67384924221039</v>
      </c>
      <c r="BS184" s="18">
        <v>620.80261300659186</v>
      </c>
      <c r="BT184" s="18">
        <v>619.51213972657922</v>
      </c>
      <c r="BU184" s="18">
        <v>619.13629313224556</v>
      </c>
      <c r="BV184" s="18">
        <v>617.91479170066123</v>
      </c>
      <c r="BW184" s="18">
        <v>608.82250281220672</v>
      </c>
      <c r="BX184" s="18">
        <v>589.74129100573055</v>
      </c>
      <c r="BY184" s="18">
        <v>582.08641542220107</v>
      </c>
      <c r="BZ184" s="18">
        <v>561.20293922853466</v>
      </c>
      <c r="CA184" s="18">
        <v>547.69945081669096</v>
      </c>
      <c r="CB184" s="18">
        <v>521.42417534154652</v>
      </c>
      <c r="CC184" s="18">
        <v>439.50261247289183</v>
      </c>
      <c r="CD184" s="18">
        <v>400.15067437255385</v>
      </c>
      <c r="CE184" s="18">
        <v>345.30905854403971</v>
      </c>
      <c r="CF184" s="18">
        <v>345.83784271532295</v>
      </c>
      <c r="CG184" s="18">
        <v>313.66797317957878</v>
      </c>
      <c r="CH184" s="18">
        <v>308.01827916049956</v>
      </c>
      <c r="CI184" s="18">
        <v>314.27372593533994</v>
      </c>
      <c r="CJ184" s="18">
        <v>287.18378297513721</v>
      </c>
      <c r="CK184" s="18">
        <v>268.85226517331597</v>
      </c>
      <c r="CL184" s="18">
        <v>261.43129411923888</v>
      </c>
      <c r="CM184" s="18">
        <v>264.9888420693278</v>
      </c>
      <c r="CN184" s="18">
        <v>270.10275477308039</v>
      </c>
      <c r="CO184" s="18">
        <v>264.69296283549068</v>
      </c>
      <c r="CP184" s="18">
        <v>242.20514147186279</v>
      </c>
      <c r="CQ184" s="18">
        <v>230.94473752194642</v>
      </c>
      <c r="CR184" s="18">
        <v>225.94477830690147</v>
      </c>
      <c r="CS184" s="18">
        <v>222.38023321276904</v>
      </c>
      <c r="CT184" s="18">
        <v>213.56583090204001</v>
      </c>
      <c r="CU184" s="18">
        <v>217.18135518848896</v>
      </c>
      <c r="CV184" s="18">
        <v>217.95603899329899</v>
      </c>
      <c r="CW184" s="18">
        <v>223.85763019794226</v>
      </c>
      <c r="CX184" s="18">
        <v>224.30044945669175</v>
      </c>
      <c r="CY184" s="18">
        <v>226.71346455967426</v>
      </c>
      <c r="CZ184" s="18">
        <v>226.94736908912657</v>
      </c>
      <c r="DA184" s="18">
        <v>228.85159186094998</v>
      </c>
      <c r="DB184" s="18">
        <v>234.52227731215953</v>
      </c>
      <c r="DC184" s="18">
        <v>236.42949886000159</v>
      </c>
      <c r="DD184" s="18">
        <v>236.20758943462371</v>
      </c>
      <c r="DE184" s="18">
        <v>236.1126281940341</v>
      </c>
      <c r="DF184" s="18">
        <v>238.36270980000498</v>
      </c>
      <c r="DG184" s="18">
        <v>242.64896032261848</v>
      </c>
      <c r="DH184" s="18">
        <v>249.09932753866912</v>
      </c>
      <c r="DI184" s="18">
        <v>248.78145728069543</v>
      </c>
      <c r="DJ184" s="18">
        <v>248.39661435830592</v>
      </c>
      <c r="DK184" s="18">
        <v>252.24504358220102</v>
      </c>
      <c r="DL184" s="18">
        <v>253.72144097536801</v>
      </c>
      <c r="DM184" s="18">
        <v>258.07466416239737</v>
      </c>
      <c r="DN184" s="18">
        <v>252.42896851134302</v>
      </c>
      <c r="DO184" s="18">
        <v>251.19047401565314</v>
      </c>
      <c r="DP184" s="18">
        <v>249.22427653944493</v>
      </c>
      <c r="DQ184" s="18">
        <v>250.26885018593075</v>
      </c>
      <c r="DR184" s="18">
        <v>250.27784651398659</v>
      </c>
      <c r="DS184" s="18">
        <v>255.47072698622941</v>
      </c>
      <c r="DT184" s="18">
        <v>262.62180819863079</v>
      </c>
      <c r="DU184" s="18">
        <v>264.95585553312304</v>
      </c>
      <c r="DV184" s="18">
        <v>258.40552911645176</v>
      </c>
      <c r="DW184" s="18">
        <v>258.03168170613048</v>
      </c>
      <c r="DX184" s="18">
        <v>256.84716517877581</v>
      </c>
      <c r="DY184" s="18">
        <v>252.68286488091945</v>
      </c>
      <c r="DZ184" s="18">
        <v>250.8756025336981</v>
      </c>
      <c r="EA184" s="18">
        <v>251.48235488146545</v>
      </c>
      <c r="EB184" s="18">
        <v>250.84061681348086</v>
      </c>
      <c r="EC184" s="18">
        <v>254.25522310668231</v>
      </c>
      <c r="ED184" s="18">
        <v>250.62570453214647</v>
      </c>
      <c r="EE184" s="18">
        <v>254.77900931793451</v>
      </c>
      <c r="EF184" s="18">
        <v>251.08151848697662</v>
      </c>
      <c r="EG184" s="18">
        <v>257.4799069187045</v>
      </c>
      <c r="EH184" s="18">
        <v>257.69581879204509</v>
      </c>
      <c r="EI184" s="18">
        <v>258.11864621067048</v>
      </c>
      <c r="EJ184" s="18">
        <v>257.41193466228248</v>
      </c>
      <c r="EK184" s="18">
        <v>262.10002117139101</v>
      </c>
      <c r="EL184" s="18">
        <v>262.52484777402879</v>
      </c>
      <c r="EM184" s="18">
        <v>256.32337896752358</v>
      </c>
      <c r="EN184" s="18">
        <v>264.73794447577001</v>
      </c>
      <c r="EO184" s="18">
        <v>266.4982259986997</v>
      </c>
      <c r="EP184" s="18">
        <v>268.5863736996651</v>
      </c>
      <c r="EQ184" s="18">
        <v>266.90306076121328</v>
      </c>
      <c r="ER184" s="18">
        <v>271.20530475592608</v>
      </c>
      <c r="ES184" s="18">
        <v>277.79261607682707</v>
      </c>
      <c r="ET184" s="18">
        <v>279.91774868202208</v>
      </c>
      <c r="EU184" s="18">
        <v>284.10703878003358</v>
      </c>
      <c r="EV184" s="18">
        <v>291.74592089146375</v>
      </c>
      <c r="EW184" s="18">
        <v>285.97827501565223</v>
      </c>
      <c r="EX184" s="18">
        <v>289.31391354036333</v>
      </c>
      <c r="EY184" s="18">
        <v>293.73310979980232</v>
      </c>
      <c r="EZ184" s="18">
        <v>296.85783441120384</v>
      </c>
      <c r="FA184" s="18">
        <v>299.58672058814767</v>
      </c>
      <c r="FB184" s="18">
        <v>302.79441133606434</v>
      </c>
      <c r="FC184" s="18">
        <v>309.34973571276663</v>
      </c>
      <c r="FD184" s="18">
        <v>304.50671244269608</v>
      </c>
      <c r="FE184" s="18">
        <v>306.41193480652566</v>
      </c>
      <c r="FF184" s="18">
        <v>304.8895561810732</v>
      </c>
      <c r="FG184" s="18">
        <v>303.35818122756484</v>
      </c>
      <c r="FH184" s="18">
        <v>304.65765083563326</v>
      </c>
      <c r="FI184" s="18">
        <v>307.05767124253509</v>
      </c>
      <c r="FJ184" s="18">
        <v>302.23164103657007</v>
      </c>
      <c r="FK184" s="18">
        <v>299.58172262811661</v>
      </c>
      <c r="FL184" s="18">
        <v>299.15889520949128</v>
      </c>
      <c r="FM184" s="18">
        <v>299.64669610852002</v>
      </c>
      <c r="FN184" s="18">
        <v>297.25467243766781</v>
      </c>
      <c r="FO184" s="18">
        <v>302.65346886318923</v>
      </c>
      <c r="FP184" s="18">
        <v>298.32323629230262</v>
      </c>
      <c r="FQ184" s="18">
        <v>307.10665125083926</v>
      </c>
      <c r="FR184" s="18">
        <v>315.89106580138207</v>
      </c>
      <c r="FS184" s="18">
        <v>317.43643504297728</v>
      </c>
      <c r="FT184" s="18">
        <v>313.51503560262915</v>
      </c>
      <c r="FU184" s="18">
        <v>311.43488463771342</v>
      </c>
      <c r="FV184" s="18">
        <v>310.20838524609803</v>
      </c>
      <c r="FW184" s="18">
        <v>316.7467165586948</v>
      </c>
      <c r="FX184" s="18">
        <v>319.60155132842067</v>
      </c>
      <c r="FY184" s="18">
        <v>317.40444809877874</v>
      </c>
      <c r="FZ184" s="18">
        <v>317.28549665004016</v>
      </c>
      <c r="GA184" s="18">
        <v>318.86785079586502</v>
      </c>
      <c r="GB184" s="18">
        <v>321.5807435007095</v>
      </c>
      <c r="GC184" s="18">
        <v>322.51336284250021</v>
      </c>
      <c r="GD184" s="18">
        <v>324.13869944459202</v>
      </c>
      <c r="GE184" s="18">
        <v>326.50573331528904</v>
      </c>
      <c r="GF184" s="18">
        <v>331.98449710130694</v>
      </c>
      <c r="GG184" s="18">
        <v>326.02592915230991</v>
      </c>
      <c r="GH184" s="18">
        <v>337.52523559170965</v>
      </c>
      <c r="GI184" s="18">
        <v>353.54869545119999</v>
      </c>
      <c r="GJ184" s="18">
        <v>358.97048249286416</v>
      </c>
      <c r="GK184" s="18">
        <v>356.48149839740995</v>
      </c>
      <c r="GL184" s="18">
        <v>360.5418411266208</v>
      </c>
      <c r="GM184" s="18">
        <v>363.60359144163135</v>
      </c>
      <c r="GN184" s="18">
        <v>360.61381175106766</v>
      </c>
      <c r="GO184" s="18">
        <v>363.77052330666777</v>
      </c>
      <c r="GP184" s="18">
        <v>364.97303249013424</v>
      </c>
      <c r="GQ184" s="18">
        <v>364.34228993421789</v>
      </c>
      <c r="GR184" s="18">
        <v>359.70718180143831</v>
      </c>
      <c r="GS184" s="18">
        <v>358.43769995355609</v>
      </c>
      <c r="GT184" s="18">
        <v>358.19679828006031</v>
      </c>
      <c r="GU184" s="18">
        <v>356.0696664908528</v>
      </c>
      <c r="GV184" s="18">
        <v>351.90736537700889</v>
      </c>
      <c r="GW184" s="18">
        <v>354.95911977195738</v>
      </c>
      <c r="GX184" s="18">
        <v>355.89973584979776</v>
      </c>
      <c r="GY184" s="18">
        <v>350.42097206377986</v>
      </c>
      <c r="GZ184" s="18">
        <v>346.51856487154964</v>
      </c>
      <c r="HA184" s="18">
        <v>343.76169011843206</v>
      </c>
      <c r="HB184" s="18">
        <v>351.90636578500272</v>
      </c>
      <c r="HC184" s="18">
        <v>364.24932787764072</v>
      </c>
      <c r="HD184" s="18">
        <v>366.77929524534937</v>
      </c>
      <c r="HE184" s="18">
        <v>370.9236037030816</v>
      </c>
      <c r="HF184" s="18">
        <v>375.88457882988456</v>
      </c>
      <c r="HG184" s="18">
        <v>370.54675751674171</v>
      </c>
      <c r="HH184" s="18">
        <v>380.25679426503177</v>
      </c>
      <c r="HI184" s="18">
        <v>386.29233079850673</v>
      </c>
      <c r="HJ184" s="18">
        <v>385.48865882551672</v>
      </c>
      <c r="HK184" s="18">
        <v>379.74600274986028</v>
      </c>
      <c r="HL184" s="18">
        <v>384.2331712657213</v>
      </c>
      <c r="HM184" s="18">
        <v>385.77054377126694</v>
      </c>
      <c r="HN184" s="18">
        <v>385.18578244763614</v>
      </c>
      <c r="HO184" s="18">
        <v>379.92393012696505</v>
      </c>
      <c r="HP184" s="18">
        <v>378.68443603926897</v>
      </c>
      <c r="HQ184" s="18">
        <v>382.46389341473582</v>
      </c>
      <c r="HR184" s="18">
        <v>387.36289383715393</v>
      </c>
      <c r="HS184" s="18">
        <v>388.176561730206</v>
      </c>
      <c r="HT184" s="18">
        <v>389.89286120486264</v>
      </c>
      <c r="HU184" s="18">
        <v>396.73606807935238</v>
      </c>
      <c r="HV184" s="18">
        <v>392.89263681548834</v>
      </c>
      <c r="HW184" s="18">
        <v>390.81548462659123</v>
      </c>
      <c r="HX184" s="18">
        <v>393.3374552582502</v>
      </c>
      <c r="HY184" s="18">
        <v>391.78308968859909</v>
      </c>
      <c r="HZ184" s="18">
        <v>388.8073042861223</v>
      </c>
      <c r="IA184" s="18">
        <v>394.3730325766802</v>
      </c>
      <c r="IB184" s="18">
        <v>396.9209926005006</v>
      </c>
      <c r="IC184" s="18">
        <v>398.46736143410203</v>
      </c>
      <c r="ID184" s="18">
        <v>386.3922899991274</v>
      </c>
      <c r="IE184" s="18">
        <v>382.01107823592423</v>
      </c>
      <c r="IF184" s="18">
        <v>379.93192686301467</v>
      </c>
      <c r="IG184" s="18">
        <v>378.08268165153265</v>
      </c>
      <c r="IH184" s="18">
        <v>374.31521938014032</v>
      </c>
      <c r="II184" s="18">
        <v>369.2202989245057</v>
      </c>
      <c r="IJ184" s="18">
        <v>366.63235522043703</v>
      </c>
      <c r="IK184" s="18">
        <v>378.88235525649782</v>
      </c>
      <c r="IL184" s="18">
        <v>384.23916881775858</v>
      </c>
      <c r="IM184" s="18">
        <v>384.15620268124343</v>
      </c>
      <c r="IN184" s="18">
        <v>382.30495828574897</v>
      </c>
      <c r="IO184" s="18">
        <v>382.11403621256352</v>
      </c>
      <c r="IP184" s="18">
        <v>377.38596602320672</v>
      </c>
      <c r="IQ184" s="18">
        <v>371.92619448530672</v>
      </c>
      <c r="IR184" s="18">
        <v>377.62486851269006</v>
      </c>
      <c r="IS184" s="18">
        <v>378.050694707334</v>
      </c>
      <c r="IT184" s="18">
        <v>377.59787952852253</v>
      </c>
      <c r="IU184" s="18">
        <v>390.03580286175014</v>
      </c>
      <c r="IV184" s="18">
        <v>393.67631694835421</v>
      </c>
      <c r="IW184" s="18">
        <v>385.43368126517532</v>
      </c>
      <c r="IX184" s="18">
        <v>379.90793665486575</v>
      </c>
      <c r="IY184" s="18">
        <v>386.87309375411274</v>
      </c>
      <c r="IZ184" s="18">
        <v>388.98023370319606</v>
      </c>
      <c r="JA184" s="18">
        <v>395.25767150217291</v>
      </c>
      <c r="JB184" s="18">
        <v>389.97782652539013</v>
      </c>
      <c r="JC184" s="18">
        <v>398.36040508943796</v>
      </c>
      <c r="JD184" s="18">
        <v>407.70659034746882</v>
      </c>
      <c r="JE184" s="18">
        <v>407.34573763322828</v>
      </c>
      <c r="JF184" s="18">
        <v>409.8787037769556</v>
      </c>
      <c r="JG184" s="18">
        <v>405.979295360744</v>
      </c>
      <c r="JH184" s="18">
        <v>403.03449731045964</v>
      </c>
      <c r="JI184" s="18">
        <v>394.02317537450796</v>
      </c>
      <c r="JJ184" s="18"/>
      <c r="JK184" s="18"/>
      <c r="JL184" s="18"/>
      <c r="JM184" s="18"/>
      <c r="JN184" s="18"/>
      <c r="JO184" s="18"/>
      <c r="JP184" s="18"/>
      <c r="JQ184" s="18"/>
      <c r="JR184" s="18"/>
      <c r="JS184" s="18"/>
      <c r="JT184" s="18"/>
      <c r="JU184" s="18"/>
      <c r="JV184" s="18"/>
      <c r="JW184" s="18"/>
      <c r="JX184" s="18"/>
      <c r="JY184" s="18"/>
      <c r="JZ184" s="18"/>
      <c r="KA184" s="18"/>
      <c r="KB184" s="18"/>
      <c r="KC184" s="18"/>
      <c r="KD184" s="18"/>
      <c r="KE184" s="18"/>
      <c r="KF184" s="18"/>
      <c r="KG184" s="18"/>
      <c r="KH184" s="18"/>
      <c r="KI184" s="18"/>
      <c r="KJ184" s="18"/>
      <c r="KK184" s="18"/>
      <c r="KL184" s="18"/>
      <c r="KM184" s="18"/>
      <c r="KN184" s="18"/>
      <c r="KO184" s="18"/>
      <c r="KP184" s="18"/>
      <c r="KQ184" s="18"/>
      <c r="KR184" s="18"/>
      <c r="KS184" s="18"/>
      <c r="KT184" s="18"/>
      <c r="KU184" s="18"/>
      <c r="KV184" s="18"/>
      <c r="KW184" s="18"/>
      <c r="KX184" s="18"/>
      <c r="KY184" s="18"/>
      <c r="KZ184" s="18"/>
      <c r="LA184" s="18"/>
      <c r="LB184" s="18"/>
      <c r="LC184" s="18"/>
      <c r="LD184" s="18"/>
      <c r="LE184" s="18"/>
      <c r="LF184" s="18"/>
      <c r="LG184" s="18"/>
      <c r="LH184" s="18"/>
      <c r="LI184" s="18"/>
      <c r="LJ184" s="18"/>
      <c r="LK184" s="18"/>
      <c r="LL184" s="18"/>
      <c r="LM184" s="18"/>
      <c r="LN184" s="18"/>
      <c r="LO184" s="18"/>
      <c r="LP184" s="18"/>
      <c r="LQ184" s="18"/>
      <c r="LR184" s="18"/>
      <c r="LS184" s="18"/>
      <c r="LT184" s="18"/>
      <c r="LU184" s="18"/>
      <c r="LV184" s="18"/>
      <c r="LW184" s="18"/>
      <c r="LX184" s="18"/>
      <c r="LY184" s="18"/>
      <c r="LZ184" s="18"/>
      <c r="MA184" s="18"/>
      <c r="MB184" s="18"/>
      <c r="MC184" s="18"/>
      <c r="MD184" s="18"/>
      <c r="ME184" s="18"/>
      <c r="MF184" s="18"/>
      <c r="MG184" s="18"/>
      <c r="MH184" s="18"/>
      <c r="MI184" s="18"/>
      <c r="MJ184" s="18"/>
      <c r="MK184" s="18"/>
      <c r="ML184" s="18"/>
      <c r="MM184" s="18"/>
      <c r="MN184" s="18"/>
      <c r="MO184" s="18"/>
      <c r="MP184" s="18"/>
      <c r="MQ184" s="18"/>
      <c r="MR184" s="18"/>
      <c r="MS184" s="18"/>
      <c r="MT184" s="18"/>
      <c r="MU184" s="18"/>
      <c r="MV184" s="18"/>
      <c r="MW184" s="18"/>
      <c r="MX184" s="18"/>
      <c r="MY184" s="18"/>
      <c r="MZ184" s="18"/>
      <c r="NA184" s="18"/>
      <c r="NB184" s="18"/>
      <c r="NC184" s="18"/>
      <c r="ND184" s="18"/>
      <c r="NE184" s="18"/>
      <c r="NF184" s="18"/>
      <c r="NG184" s="18"/>
      <c r="NH184" s="18"/>
      <c r="NI184" s="18"/>
      <c r="NJ184" s="18"/>
      <c r="NK184" s="18"/>
      <c r="NL184" s="18"/>
      <c r="NM184" s="18"/>
      <c r="NN184" s="18"/>
      <c r="NO184" s="18"/>
      <c r="NP184" s="18"/>
      <c r="NQ184" s="18"/>
      <c r="NR184" s="18"/>
      <c r="NS184" s="18"/>
      <c r="NT184" s="18"/>
      <c r="NU184" s="18"/>
      <c r="NV184" s="18"/>
      <c r="NW184" s="18"/>
      <c r="NX184" s="18"/>
      <c r="NY184" s="18"/>
      <c r="NZ184" s="18"/>
      <c r="OA184" s="18"/>
      <c r="OB184" s="18"/>
      <c r="OC184" s="18"/>
      <c r="OD184" s="18"/>
      <c r="OE184" s="18"/>
      <c r="OF184" s="18"/>
      <c r="OG184" s="18"/>
      <c r="OH184" s="18"/>
      <c r="OI184" s="18"/>
      <c r="OJ184" s="18"/>
      <c r="OK184" s="18"/>
      <c r="OL184" s="18"/>
      <c r="OM184" s="18"/>
      <c r="ON184" s="18"/>
      <c r="OO184" s="18"/>
      <c r="OP184" s="18"/>
      <c r="OQ184" s="18"/>
      <c r="OR184" s="18"/>
      <c r="OS184" s="18"/>
      <c r="OT184" s="18"/>
      <c r="OU184" s="18"/>
      <c r="OV184" s="18"/>
      <c r="OW184" s="18"/>
      <c r="OX184" s="18"/>
      <c r="OY184" s="18"/>
      <c r="OZ184" s="18"/>
      <c r="PA184" s="18"/>
      <c r="PB184" s="18"/>
      <c r="PC184" s="18"/>
      <c r="PD184" s="18"/>
      <c r="PE184" s="18"/>
      <c r="PF184" s="18"/>
      <c r="PG184" s="18"/>
      <c r="PH184" s="18"/>
      <c r="PI184" s="18"/>
      <c r="PJ184" s="18"/>
      <c r="PK184" s="18"/>
      <c r="PL184" s="18"/>
      <c r="PM184" s="18"/>
      <c r="PN184" s="18"/>
      <c r="PO184" s="18"/>
      <c r="PP184" s="18"/>
      <c r="PQ184" s="18"/>
      <c r="PR184" s="18"/>
      <c r="PS184" s="18"/>
      <c r="PT184" s="18"/>
      <c r="PU184" s="18"/>
      <c r="PV184" s="18"/>
      <c r="PW184" s="18"/>
      <c r="PX184" s="18"/>
      <c r="PY184" s="18"/>
      <c r="PZ184" s="18"/>
      <c r="QA184" s="18"/>
      <c r="QB184" s="18"/>
      <c r="QC184" s="18"/>
      <c r="QD184" s="18"/>
      <c r="QE184" s="18"/>
      <c r="QF184" s="18"/>
      <c r="QG184" s="18"/>
      <c r="QH184" s="18"/>
      <c r="QI184" s="18"/>
      <c r="QJ184" s="18"/>
      <c r="QK184" s="18"/>
      <c r="QL184" s="18"/>
      <c r="QM184" s="18"/>
      <c r="QN184" s="18"/>
      <c r="QO184" s="18"/>
      <c r="QP184" s="18"/>
      <c r="QQ184" s="18"/>
      <c r="QR184" s="18"/>
      <c r="QS184" s="18"/>
      <c r="QT184" s="18"/>
      <c r="QU184" s="18"/>
      <c r="QV184" s="18"/>
      <c r="QW184" s="18"/>
      <c r="QX184" s="18"/>
      <c r="QY184" s="18"/>
      <c r="QZ184" s="18"/>
      <c r="RA184" s="18"/>
      <c r="RB184" s="18"/>
      <c r="RC184" s="18"/>
      <c r="RD184" s="18"/>
      <c r="RE184" s="18"/>
      <c r="RF184" s="18"/>
      <c r="RG184" s="18"/>
      <c r="RH184" s="18"/>
      <c r="RI184" s="18"/>
      <c r="RJ184" s="18"/>
      <c r="RK184" s="18"/>
      <c r="RL184" s="18"/>
      <c r="RM184" s="18"/>
      <c r="RN184" s="18"/>
      <c r="RO184" s="18"/>
      <c r="RP184" s="18"/>
      <c r="RQ184" s="18"/>
      <c r="RR184" s="18"/>
      <c r="RS184" s="18"/>
      <c r="RT184" s="18"/>
      <c r="RU184" s="18"/>
      <c r="RV184" s="18"/>
      <c r="RW184" s="18"/>
      <c r="RX184" s="18"/>
      <c r="RY184" s="18"/>
      <c r="RZ184" s="18"/>
      <c r="SA184" s="18"/>
      <c r="SB184" s="18"/>
      <c r="SC184" s="18"/>
      <c r="SD184" s="18"/>
      <c r="SE184" s="18"/>
      <c r="SF184" s="18"/>
      <c r="SG184" s="18"/>
      <c r="SH184" s="18"/>
      <c r="SI184" s="18"/>
      <c r="SJ184" s="18"/>
      <c r="SK184" s="18"/>
      <c r="SL184" s="18"/>
      <c r="SM184" s="18"/>
      <c r="SN184" s="18"/>
      <c r="SO184" s="18"/>
    </row>
    <row r="185" spans="1:513" x14ac:dyDescent="0.25">
      <c r="A185" s="5" t="s">
        <v>390</v>
      </c>
      <c r="B185" s="5" t="str">
        <f ca="1">_xlfn.XLOOKUP(A185,bonds[worksheet get],bonds[unique lookup],"-")</f>
        <v>-</v>
      </c>
      <c r="C185" s="5" t="str">
        <f ca="1">_xlfn.XLOOKUP(A185,bonds[worksheet get],bonds[ID_ISIN],"-")</f>
        <v>-</v>
      </c>
      <c r="D185" s="18" t="e">
        <f ca="1">_xll.BDH(A185,"blp_i_sprd_mid","-2AY",,"Dates=H","Fill=C","Sort=R","Dir=H","factor="&amp;_xlfn.XLOOKUP(A185,bonds[worksheet get],bonds[yas/blp factor]),"cols=510;rows=1")</f>
        <v>#N/A</v>
      </c>
      <c r="E185" s="18">
        <v>251.0095852956772</v>
      </c>
      <c r="F185" s="18">
        <v>255.3875899601579</v>
      </c>
      <c r="G185" s="18">
        <v>261.97402155095335</v>
      </c>
      <c r="H185" s="18">
        <v>259.85425046426059</v>
      </c>
      <c r="I185" s="18">
        <v>263.50906254935262</v>
      </c>
      <c r="J185" s="18">
        <v>266.25938584369419</v>
      </c>
      <c r="K185" s="18">
        <v>263.08172147971391</v>
      </c>
      <c r="L185" s="18">
        <v>263.55986533385516</v>
      </c>
      <c r="M185" s="18">
        <v>260.81551883769032</v>
      </c>
      <c r="N185" s="18">
        <v>260.14611744189261</v>
      </c>
      <c r="O185" s="18">
        <v>257.52827984046939</v>
      </c>
      <c r="P185" s="18">
        <v>251.20183897036313</v>
      </c>
      <c r="Q185" s="18">
        <v>251.41003077352048</v>
      </c>
      <c r="R185" s="18">
        <v>253.97407719135285</v>
      </c>
      <c r="S185" s="18">
        <v>231.54913043212892</v>
      </c>
      <c r="T185" s="18">
        <v>231.48438178521397</v>
      </c>
      <c r="U185" s="18">
        <v>234.37316757065057</v>
      </c>
      <c r="V185" s="18">
        <v>230.451391833663</v>
      </c>
      <c r="W185" s="18">
        <v>237.3864699847698</v>
      </c>
      <c r="X185" s="18">
        <v>214.38077766937016</v>
      </c>
      <c r="Y185" s="18">
        <v>207.24049611419437</v>
      </c>
      <c r="Z185" s="18">
        <v>186.5826893492341</v>
      </c>
      <c r="AA185" s="18">
        <v>198.7245548453331</v>
      </c>
      <c r="AB185" s="18">
        <v>235.57151560509203</v>
      </c>
      <c r="AC185" s="18">
        <v>260.12320638221502</v>
      </c>
      <c r="AD185" s="18">
        <v>279.06467593741422</v>
      </c>
      <c r="AE185" s="18">
        <v>280.4403356510997</v>
      </c>
      <c r="AF185" s="18">
        <v>279.54481205761431</v>
      </c>
      <c r="AG185" s="18">
        <v>284.3282428650856</v>
      </c>
      <c r="AH185" s="18">
        <v>283.25142306023838</v>
      </c>
      <c r="AI185" s="18">
        <v>309.04927625721695</v>
      </c>
      <c r="AJ185" s="18">
        <v>328.75677211207153</v>
      </c>
      <c r="AK185" s="18">
        <v>329.47697629237172</v>
      </c>
      <c r="AL185" s="18">
        <v>337.40221067476273</v>
      </c>
      <c r="AM185" s="18">
        <v>340.55696397906542</v>
      </c>
      <c r="AN185" s="18">
        <v>359.14679857486487</v>
      </c>
      <c r="AO185" s="18">
        <v>373.75608558493855</v>
      </c>
      <c r="AP185" s="18">
        <v>369.84128277915715</v>
      </c>
      <c r="AQ185" s="18">
        <v>377.48062698209287</v>
      </c>
      <c r="AR185" s="18">
        <v>381.72813821971414</v>
      </c>
      <c r="AS185" s="18">
        <v>376.21254963558914</v>
      </c>
      <c r="AT185" s="18">
        <v>377.04232844913003</v>
      </c>
      <c r="AU185" s="18">
        <v>382.41646614307166</v>
      </c>
      <c r="AV185" s="18">
        <v>381.76001447665692</v>
      </c>
      <c r="AW185" s="18">
        <v>380.7887847729325</v>
      </c>
      <c r="AX185" s="18">
        <v>388.81462859129908</v>
      </c>
      <c r="AY185" s="18">
        <v>405.22791251772639</v>
      </c>
      <c r="AZ185" s="18">
        <v>397.53278486514091</v>
      </c>
      <c r="BA185" s="18">
        <v>395.90709576106076</v>
      </c>
      <c r="BB185" s="18">
        <v>391.10175002694132</v>
      </c>
      <c r="BC185" s="18">
        <v>394.37504316174983</v>
      </c>
      <c r="BD185" s="18">
        <v>413.64125208455323</v>
      </c>
      <c r="BE185" s="18">
        <v>420.52453131812808</v>
      </c>
      <c r="BF185" s="18">
        <v>433.27104956310984</v>
      </c>
      <c r="BG185" s="18">
        <v>438.8513867941499</v>
      </c>
      <c r="BH185" s="18">
        <v>433.85179511928561</v>
      </c>
      <c r="BI185" s="18">
        <v>439.57956003868583</v>
      </c>
      <c r="BJ185" s="18">
        <v>439.47098153847458</v>
      </c>
      <c r="BK185" s="18">
        <v>442.83691504502292</v>
      </c>
      <c r="BL185" s="18">
        <v>448.18216488111022</v>
      </c>
      <c r="BM185" s="18">
        <v>523.18400906831027</v>
      </c>
      <c r="BN185" s="18">
        <v>598.00953770929573</v>
      </c>
      <c r="BO185" s="18">
        <v>630.60998336446289</v>
      </c>
      <c r="BP185" s="18">
        <v>630.75143425464637</v>
      </c>
      <c r="BQ185" s="18">
        <v>633.27762761735914</v>
      </c>
      <c r="BR185" s="18">
        <v>631.98763534420732</v>
      </c>
      <c r="BS185" s="18">
        <v>633.3872022505999</v>
      </c>
      <c r="BT185" s="18">
        <v>633.66910789793735</v>
      </c>
      <c r="BU185" s="18">
        <v>632.9947258369923</v>
      </c>
      <c r="BV185" s="18">
        <v>632.50662065255642</v>
      </c>
      <c r="BW185" s="18">
        <v>673.96567733871939</v>
      </c>
      <c r="BX185" s="18">
        <v>667.66613206040859</v>
      </c>
      <c r="BY185" s="18">
        <v>749.17372106301787</v>
      </c>
      <c r="BZ185" s="18">
        <v>737.74508681601287</v>
      </c>
      <c r="CA185" s="18">
        <v>702.3235924214124</v>
      </c>
      <c r="CB185" s="18">
        <v>729.62660262590646</v>
      </c>
      <c r="CC185" s="18">
        <v>732.35003032845259</v>
      </c>
      <c r="CD185" s="18">
        <v>556.49469757348299</v>
      </c>
      <c r="CE185" s="18">
        <v>434.53912690961363</v>
      </c>
      <c r="CF185" s="18">
        <v>336.30546820932625</v>
      </c>
      <c r="CG185" s="18">
        <v>308.29520355391503</v>
      </c>
      <c r="CH185" s="18">
        <v>271.71620257908108</v>
      </c>
      <c r="CI185" s="18">
        <v>270.78681046259408</v>
      </c>
      <c r="CJ185" s="18">
        <v>270.59156838881967</v>
      </c>
      <c r="CK185" s="18">
        <v>199.93884100824596</v>
      </c>
      <c r="CL185" s="18">
        <v>165.56926309275627</v>
      </c>
      <c r="CM185" s="18">
        <v>157.32825454002619</v>
      </c>
      <c r="CN185" s="18">
        <v>162.28003182947634</v>
      </c>
      <c r="CO185" s="18">
        <v>174.25355084359646</v>
      </c>
      <c r="CP185" s="18">
        <v>173.67280528742077</v>
      </c>
      <c r="CQ185" s="18">
        <v>140.17185537362099</v>
      </c>
      <c r="CR185" s="18">
        <v>117.4829333615899</v>
      </c>
      <c r="CS185" s="18">
        <v>100.71104154455662</v>
      </c>
      <c r="CT185" s="18">
        <v>94.114648623466493</v>
      </c>
      <c r="CU185" s="18">
        <v>87.328990426778802</v>
      </c>
      <c r="CV185" s="18">
        <v>87.499329174816609</v>
      </c>
      <c r="CW185" s="18">
        <v>89.555347747623927</v>
      </c>
      <c r="CX185" s="18">
        <v>91.746840412437905</v>
      </c>
      <c r="CY185" s="18">
        <v>91.298580549180514</v>
      </c>
      <c r="CZ185" s="18">
        <v>90.952922387957571</v>
      </c>
      <c r="DA185" s="18">
        <v>90.902119603455063</v>
      </c>
      <c r="DB185" s="18">
        <v>91.0874003469348</v>
      </c>
      <c r="DC185" s="18">
        <v>92.191115743577484</v>
      </c>
      <c r="DD185" s="18">
        <v>91.288619218885898</v>
      </c>
      <c r="DE185" s="18">
        <v>91.765766939997675</v>
      </c>
      <c r="DF185" s="18">
        <v>89.861160587668408</v>
      </c>
      <c r="DG185" s="18">
        <v>92.603514817774283</v>
      </c>
      <c r="DH185" s="18">
        <v>95.370772373616688</v>
      </c>
      <c r="DI185" s="18">
        <v>98.266531090259548</v>
      </c>
      <c r="DJ185" s="18">
        <v>99.465875257730488</v>
      </c>
      <c r="DK185" s="18">
        <v>100.92421401286126</v>
      </c>
      <c r="DL185" s="18">
        <v>99.918119653105734</v>
      </c>
      <c r="DM185" s="18">
        <v>100.48392321383953</v>
      </c>
      <c r="DN185" s="18">
        <v>103.33385981112718</v>
      </c>
      <c r="DO185" s="18">
        <v>96.898840440809735</v>
      </c>
      <c r="DP185" s="18">
        <v>95.675589080631724</v>
      </c>
      <c r="DQ185" s="18">
        <v>90.985794777929783</v>
      </c>
      <c r="DR185" s="18">
        <v>89.131991210103024</v>
      </c>
      <c r="DS185" s="18">
        <v>90.802506300508981</v>
      </c>
      <c r="DT185" s="18">
        <v>92.526812574505797</v>
      </c>
      <c r="DU185" s="18">
        <v>94.375635477185256</v>
      </c>
      <c r="DV185" s="18">
        <v>98.809423591315749</v>
      </c>
      <c r="DW185" s="18">
        <v>98.451811833739285</v>
      </c>
      <c r="DX185" s="18">
        <v>96.625899990737437</v>
      </c>
      <c r="DY185" s="18">
        <v>98.801454527080068</v>
      </c>
      <c r="DZ185" s="18">
        <v>98.253581360876566</v>
      </c>
      <c r="EA185" s="18">
        <v>101.80778400999309</v>
      </c>
      <c r="EB185" s="18">
        <v>99.922104185223589</v>
      </c>
      <c r="EC185" s="18">
        <v>97.275378725945956</v>
      </c>
      <c r="ED185" s="18">
        <v>94.266060843944558</v>
      </c>
      <c r="EE185" s="18">
        <v>92.916300589025028</v>
      </c>
      <c r="EF185" s="18">
        <v>95.764244920253745</v>
      </c>
      <c r="EG185" s="18">
        <v>95.590917773127558</v>
      </c>
      <c r="EH185" s="18">
        <v>97.131935569703586</v>
      </c>
      <c r="EI185" s="18">
        <v>98.335264269292352</v>
      </c>
      <c r="EJ185" s="18">
        <v>99.060449114739882</v>
      </c>
      <c r="EK185" s="18">
        <v>100.02171748816967</v>
      </c>
      <c r="EL185" s="18">
        <v>102.51603459393978</v>
      </c>
      <c r="EM185" s="18">
        <v>105.79729679298401</v>
      </c>
      <c r="EN185" s="18">
        <v>107.68994954895973</v>
      </c>
      <c r="EO185" s="18">
        <v>107.16897197455167</v>
      </c>
      <c r="EP185" s="18">
        <v>111.74122257977724</v>
      </c>
      <c r="EQ185" s="18">
        <v>113.87095499676467</v>
      </c>
      <c r="ER185" s="18">
        <v>114.30028833246232</v>
      </c>
      <c r="ES185" s="18">
        <v>115.25259150862694</v>
      </c>
      <c r="ET185" s="18">
        <v>118.45615533137321</v>
      </c>
      <c r="EU185" s="18">
        <v>120.59485294562579</v>
      </c>
      <c r="EV185" s="18">
        <v>127.07270603621006</v>
      </c>
      <c r="EW185" s="18">
        <v>128.21228222191334</v>
      </c>
      <c r="EX185" s="18">
        <v>126.76988159525395</v>
      </c>
      <c r="EY185" s="18">
        <v>128.23419714856146</v>
      </c>
      <c r="EZ185" s="18">
        <v>129.42955678391456</v>
      </c>
      <c r="FA185" s="18">
        <v>130.54024511176348</v>
      </c>
      <c r="FB185" s="18">
        <v>132.12310049557686</v>
      </c>
      <c r="FC185" s="18">
        <v>134.80867514300346</v>
      </c>
      <c r="FD185" s="18">
        <v>137.3966287535429</v>
      </c>
      <c r="FE185" s="18">
        <v>137.69347639632227</v>
      </c>
      <c r="FF185" s="18">
        <v>139.4476666612029</v>
      </c>
      <c r="FG185" s="18">
        <v>134.7797872851491</v>
      </c>
      <c r="FH185" s="18">
        <v>132.22271379852293</v>
      </c>
      <c r="FI185" s="18">
        <v>131.92885455483199</v>
      </c>
      <c r="FJ185" s="18">
        <v>128.71632553482056</v>
      </c>
      <c r="FK185" s="18">
        <v>128.78107418173553</v>
      </c>
      <c r="FL185" s="18">
        <v>124.86726750898362</v>
      </c>
      <c r="FM185" s="18">
        <v>125.46096279454231</v>
      </c>
      <c r="FN185" s="18">
        <v>121.595966640234</v>
      </c>
      <c r="FO185" s="18">
        <v>120.54006562900543</v>
      </c>
      <c r="FP185" s="18">
        <v>122.56719634395839</v>
      </c>
      <c r="FQ185" s="18">
        <v>118.23102926671504</v>
      </c>
      <c r="FR185" s="18">
        <v>124.02354283303022</v>
      </c>
      <c r="FS185" s="18">
        <v>125.17507261508703</v>
      </c>
      <c r="FT185" s="18">
        <v>124.99078800463677</v>
      </c>
      <c r="FU185" s="18">
        <v>124.15204399383069</v>
      </c>
      <c r="FV185" s="18">
        <v>120.46535565179587</v>
      </c>
      <c r="FW185" s="18">
        <v>118.66932779967784</v>
      </c>
      <c r="FX185" s="18">
        <v>122.21854978364706</v>
      </c>
      <c r="FY185" s="18">
        <v>122.46260237586499</v>
      </c>
      <c r="FZ185" s="18">
        <v>122.91683903729916</v>
      </c>
      <c r="GA185" s="18">
        <v>124.6610679718852</v>
      </c>
      <c r="GB185" s="18">
        <v>125.43805173486471</v>
      </c>
      <c r="GC185" s="18">
        <v>126.58659311783315</v>
      </c>
      <c r="GD185" s="18">
        <v>125.67214299678803</v>
      </c>
      <c r="GE185" s="18">
        <v>129.79214920663833</v>
      </c>
      <c r="GF185" s="18">
        <v>131.74456994438171</v>
      </c>
      <c r="GG185" s="18">
        <v>134.31857769250871</v>
      </c>
      <c r="GH185" s="18">
        <v>135.2230664832592</v>
      </c>
      <c r="GI185" s="18">
        <v>141.39809513288736</v>
      </c>
      <c r="GJ185" s="18">
        <v>144.02888246369361</v>
      </c>
      <c r="GK185" s="18">
        <v>144.19324441355465</v>
      </c>
      <c r="GL185" s="18">
        <v>140.87512529242039</v>
      </c>
      <c r="GM185" s="18">
        <v>138.89282056379318</v>
      </c>
      <c r="GN185" s="18">
        <v>136.35367747169735</v>
      </c>
      <c r="GO185" s="18">
        <v>131.42680350798369</v>
      </c>
      <c r="GP185" s="18">
        <v>137.27111599183084</v>
      </c>
      <c r="GQ185" s="18">
        <v>124.81945312356949</v>
      </c>
      <c r="GR185" s="18">
        <v>125.3085544410348</v>
      </c>
      <c r="GS185" s="18">
        <v>127.74708809715509</v>
      </c>
      <c r="GT185" s="18">
        <v>127.81084061104058</v>
      </c>
      <c r="GU185" s="18">
        <v>123.01147167509795</v>
      </c>
      <c r="GV185" s="18">
        <v>122.38291173350811</v>
      </c>
      <c r="GW185" s="18">
        <v>118.26589392274617</v>
      </c>
      <c r="GX185" s="18">
        <v>122.23747631120682</v>
      </c>
      <c r="GY185" s="18">
        <v>123.13897670286894</v>
      </c>
      <c r="GZ185" s="18">
        <v>118.07164798200131</v>
      </c>
      <c r="HA185" s="18">
        <v>113.33204702782632</v>
      </c>
      <c r="HB185" s="18">
        <v>112.69551802200078</v>
      </c>
      <c r="HC185" s="18">
        <v>114.33116845637561</v>
      </c>
      <c r="HD185" s="18">
        <v>138.94362334829569</v>
      </c>
      <c r="HE185" s="18">
        <v>139.45065506029127</v>
      </c>
      <c r="HF185" s="18">
        <v>139.60904021197558</v>
      </c>
      <c r="HG185" s="18">
        <v>140.3959853052497</v>
      </c>
      <c r="HH185" s="18">
        <v>140.94983526962997</v>
      </c>
      <c r="HI185" s="18">
        <v>148.04130630636217</v>
      </c>
      <c r="HJ185" s="18">
        <v>150.14115473246574</v>
      </c>
      <c r="HK185" s="18">
        <v>150.71094282531737</v>
      </c>
      <c r="HL185" s="18">
        <v>149.72875565826894</v>
      </c>
      <c r="HM185" s="18">
        <v>148.36803794002532</v>
      </c>
      <c r="HN185" s="18">
        <v>148.94977962923048</v>
      </c>
      <c r="HO185" s="18">
        <v>150.95101088541747</v>
      </c>
      <c r="HP185" s="18">
        <v>147.81518410867454</v>
      </c>
      <c r="HQ185" s="18">
        <v>149.63113462138176</v>
      </c>
      <c r="HR185" s="18">
        <v>147.92276647585632</v>
      </c>
      <c r="HS185" s="18">
        <v>158.14109909206627</v>
      </c>
      <c r="HT185" s="18">
        <v>165.86810300159453</v>
      </c>
      <c r="HU185" s="18">
        <v>169.08063202160596</v>
      </c>
      <c r="HV185" s="18">
        <v>174.877130120039</v>
      </c>
      <c r="HW185" s="18">
        <v>176.76280994480851</v>
      </c>
      <c r="HX185" s="18">
        <v>168.83060263121126</v>
      </c>
      <c r="HY185" s="18">
        <v>159.64824836564065</v>
      </c>
      <c r="HZ185" s="18">
        <v>161.37155850660801</v>
      </c>
      <c r="IA185" s="18">
        <v>164.75143787556885</v>
      </c>
      <c r="IB185" s="18">
        <v>161.88257475072146</v>
      </c>
      <c r="IC185" s="18">
        <v>168.47199474060537</v>
      </c>
      <c r="ID185" s="18">
        <v>172.18458254140617</v>
      </c>
      <c r="IE185" s="18">
        <v>172.42564673453569</v>
      </c>
      <c r="IF185" s="18">
        <v>159.26573328232763</v>
      </c>
      <c r="IG185" s="18">
        <v>152.40934964054824</v>
      </c>
      <c r="IH185" s="18">
        <v>149.00157854676249</v>
      </c>
      <c r="II185" s="18">
        <v>148.54734188532828</v>
      </c>
      <c r="IJ185" s="18">
        <v>147.24838441491127</v>
      </c>
      <c r="IK185" s="18">
        <v>147.44561875474454</v>
      </c>
      <c r="IL185" s="18">
        <v>150.66910523808002</v>
      </c>
      <c r="IM185" s="18">
        <v>155.91872630333901</v>
      </c>
      <c r="IN185" s="18">
        <v>158.25665052348376</v>
      </c>
      <c r="IO185" s="18">
        <v>162.61473252737522</v>
      </c>
      <c r="IP185" s="18">
        <v>160.60154767483473</v>
      </c>
      <c r="IQ185" s="18">
        <v>160.40032880288362</v>
      </c>
      <c r="IR185" s="18">
        <v>152.10851746565106</v>
      </c>
      <c r="IS185" s="18">
        <v>147.67373321849109</v>
      </c>
      <c r="IT185" s="18">
        <v>147.50837513560055</v>
      </c>
      <c r="IU185" s="18">
        <v>142.30158779060841</v>
      </c>
      <c r="IV185" s="18">
        <v>142.32350271725656</v>
      </c>
      <c r="IW185" s="18">
        <v>148.6589087846279</v>
      </c>
      <c r="IX185" s="18">
        <v>149.23965434080361</v>
      </c>
      <c r="IY185" s="18">
        <v>141.28852049964667</v>
      </c>
      <c r="IZ185" s="18">
        <v>135.68128767681122</v>
      </c>
      <c r="JA185" s="18">
        <v>140.07323820370434</v>
      </c>
      <c r="JB185" s="18">
        <v>142.34342537784576</v>
      </c>
      <c r="JC185" s="18">
        <v>165.41287020713091</v>
      </c>
      <c r="JD185" s="18">
        <v>170.73222058445216</v>
      </c>
      <c r="JE185" s="18">
        <v>173.83816337031126</v>
      </c>
      <c r="JF185" s="18">
        <v>172.46748432177304</v>
      </c>
      <c r="JG185" s="18">
        <v>174.44978905040026</v>
      </c>
      <c r="JH185" s="18">
        <v>160.67127698689697</v>
      </c>
      <c r="JI185" s="18">
        <v>157.73965748119355</v>
      </c>
      <c r="JJ185" s="18">
        <v>158.73678664368393</v>
      </c>
      <c r="JK185" s="18">
        <v>162.22125998073815</v>
      </c>
      <c r="JL185" s="18">
        <v>166.99771785700321</v>
      </c>
      <c r="JM185" s="18">
        <v>192.96590980201961</v>
      </c>
      <c r="JN185" s="18">
        <v>205.11076369720698</v>
      </c>
      <c r="JO185" s="18">
        <v>205.41458427119255</v>
      </c>
      <c r="JP185" s="18">
        <v>202.18412485665081</v>
      </c>
      <c r="JQ185" s="18">
        <v>197.27617742049694</v>
      </c>
      <c r="JR185" s="18">
        <v>193.05456564164163</v>
      </c>
      <c r="JS185" s="18">
        <v>204.51607227861882</v>
      </c>
      <c r="JT185" s="18">
        <v>212.06775677496194</v>
      </c>
      <c r="JU185" s="18">
        <v>215.15576916629078</v>
      </c>
      <c r="JV185" s="18">
        <v>226.58739181238414</v>
      </c>
      <c r="JW185" s="18">
        <v>240.71156203711033</v>
      </c>
      <c r="JX185" s="18">
        <v>249.63691398108006</v>
      </c>
      <c r="JY185" s="18">
        <v>250.1399611609578</v>
      </c>
      <c r="JZ185" s="18">
        <v>249.10199054425954</v>
      </c>
      <c r="KA185" s="18">
        <v>251.50964407646654</v>
      </c>
      <c r="KB185" s="18">
        <v>250.07322024798395</v>
      </c>
      <c r="KC185" s="18">
        <v>252.31651183032989</v>
      </c>
      <c r="KD185" s="18">
        <v>253.06361160242557</v>
      </c>
      <c r="KE185" s="18">
        <v>253.55570131897926</v>
      </c>
      <c r="KF185" s="18">
        <v>242.22966877400873</v>
      </c>
      <c r="KG185" s="18">
        <v>240.0700523661375</v>
      </c>
      <c r="KH185" s="18">
        <v>239.6068505074382</v>
      </c>
      <c r="KI185" s="18">
        <v>240.03319544404746</v>
      </c>
      <c r="KJ185" s="18">
        <v>238.14054268807172</v>
      </c>
      <c r="KK185" s="18">
        <v>239.54110572749377</v>
      </c>
      <c r="KL185" s="18">
        <v>240.61095260113476</v>
      </c>
      <c r="KM185" s="18">
        <v>241.52839112126827</v>
      </c>
      <c r="KN185" s="18">
        <v>230.64165324229003</v>
      </c>
      <c r="KO185" s="18">
        <v>233.35511961454154</v>
      </c>
      <c r="KP185" s="18">
        <v>224.43773673480749</v>
      </c>
      <c r="KQ185" s="18">
        <v>197.7154720864892</v>
      </c>
      <c r="KR185" s="18">
        <v>178.09165140610932</v>
      </c>
      <c r="KS185" s="18">
        <v>178.06874034643172</v>
      </c>
      <c r="KT185" s="18">
        <v>175.98682231485841</v>
      </c>
      <c r="KU185" s="18">
        <v>182.25947200137378</v>
      </c>
      <c r="KV185" s="18">
        <v>182.35609690523148</v>
      </c>
      <c r="KW185" s="18">
        <v>183.52157254970075</v>
      </c>
      <c r="KX185" s="18">
        <v>181.83810772991183</v>
      </c>
      <c r="KY185" s="18">
        <v>183.33728793925047</v>
      </c>
      <c r="KZ185" s="18">
        <v>184.38123535412552</v>
      </c>
      <c r="LA185" s="18">
        <v>185.29767774122953</v>
      </c>
      <c r="LB185" s="18">
        <v>179.13858722007274</v>
      </c>
      <c r="LC185" s="18">
        <v>177.01084706914426</v>
      </c>
      <c r="LD185" s="18">
        <v>176.06750909024478</v>
      </c>
      <c r="LE185" s="18">
        <v>183.52256868273022</v>
      </c>
      <c r="LF185" s="18">
        <v>199.11703125894067</v>
      </c>
      <c r="LG185" s="18">
        <v>209.59535459583998</v>
      </c>
      <c r="LH185" s="18">
        <v>211.79382019186022</v>
      </c>
      <c r="LI185" s="18">
        <v>210.88435073596239</v>
      </c>
      <c r="LJ185" s="18">
        <v>210.3564002303481</v>
      </c>
      <c r="LK185" s="18">
        <v>211.18817130994799</v>
      </c>
      <c r="LL185" s="18">
        <v>210.72496945124865</v>
      </c>
      <c r="LM185" s="18">
        <v>220.03184034550191</v>
      </c>
      <c r="LN185" s="18">
        <v>226.12319382065536</v>
      </c>
      <c r="LO185" s="18">
        <v>240.64780952322482</v>
      </c>
      <c r="LP185" s="18">
        <v>249.6080261232257</v>
      </c>
      <c r="LQ185" s="18">
        <v>253.27379567164184</v>
      </c>
      <c r="LR185" s="18">
        <v>251.50167501223089</v>
      </c>
      <c r="LS185" s="18">
        <v>256.15062786072491</v>
      </c>
      <c r="LT185" s="18">
        <v>252.44700525718926</v>
      </c>
      <c r="LU185" s="18">
        <v>251.64611430150271</v>
      </c>
      <c r="LV185" s="18">
        <v>249.08704854881765</v>
      </c>
      <c r="LW185" s="18">
        <v>240.46053651368618</v>
      </c>
      <c r="LX185" s="18">
        <v>250.8332697494626</v>
      </c>
      <c r="LY185" s="18">
        <v>263.29389781498907</v>
      </c>
      <c r="LZ185" s="18">
        <v>265.6487562966347</v>
      </c>
      <c r="MA185" s="18">
        <v>270.62444077879189</v>
      </c>
      <c r="MB185" s="18">
        <v>275.38695279264454</v>
      </c>
      <c r="MC185" s="18">
        <v>286.00871928578619</v>
      </c>
      <c r="MD185" s="18">
        <v>288.77099617648122</v>
      </c>
      <c r="ME185" s="18">
        <v>286.88332408565282</v>
      </c>
      <c r="MF185" s="18">
        <v>280.82285073441267</v>
      </c>
      <c r="MG185" s="18">
        <v>278.39129000949856</v>
      </c>
      <c r="MH185" s="18">
        <v>277.45094042968753</v>
      </c>
      <c r="MI185" s="18">
        <v>281.16950502866507</v>
      </c>
      <c r="MJ185" s="18">
        <v>284.44279816347364</v>
      </c>
      <c r="MK185" s="18">
        <v>287.6543310504556</v>
      </c>
      <c r="ML185" s="18">
        <v>291.01827229094511</v>
      </c>
      <c r="MM185" s="18">
        <v>294.69201090359689</v>
      </c>
      <c r="MN185" s="18">
        <v>301.71176036220788</v>
      </c>
      <c r="MO185" s="18">
        <v>298.8767657603621</v>
      </c>
      <c r="MP185" s="18">
        <v>300.15779283624886</v>
      </c>
      <c r="MQ185" s="18">
        <v>306.12263741666078</v>
      </c>
      <c r="MR185" s="18">
        <v>313.73209762871267</v>
      </c>
      <c r="MS185" s="18">
        <v>315.91562122929093</v>
      </c>
      <c r="MT185" s="18">
        <v>316.62785634535555</v>
      </c>
      <c r="MU185" s="18">
        <v>318.22764599066977</v>
      </c>
      <c r="MV185" s="18">
        <v>330.4213104043007</v>
      </c>
      <c r="MW185" s="18">
        <v>335.70778839164973</v>
      </c>
      <c r="MX185" s="18">
        <v>332.67755171602965</v>
      </c>
      <c r="MY185" s="18">
        <v>300.27533653372524</v>
      </c>
      <c r="MZ185" s="18">
        <v>281.81201083266734</v>
      </c>
      <c r="NA185" s="18">
        <v>287.69118797254561</v>
      </c>
      <c r="NB185" s="18">
        <v>296.80182065999509</v>
      </c>
      <c r="NC185" s="18">
        <v>300.03327620756625</v>
      </c>
      <c r="ND185" s="18">
        <v>309.77346496963503</v>
      </c>
      <c r="NE185" s="18">
        <v>322.01992443382738</v>
      </c>
      <c r="NF185" s="18">
        <v>326.1170195840001</v>
      </c>
      <c r="NG185" s="18">
        <v>330.16430808269979</v>
      </c>
      <c r="NH185" s="18">
        <v>334.68376363736394</v>
      </c>
      <c r="NI185" s="18">
        <v>340.78408230978255</v>
      </c>
      <c r="NJ185" s="18">
        <v>345.89026021879914</v>
      </c>
      <c r="NK185" s="18">
        <v>342.66876600152256</v>
      </c>
      <c r="NL185" s="18">
        <v>330.02983012372255</v>
      </c>
      <c r="NM185" s="18">
        <v>323.22225700038666</v>
      </c>
      <c r="NN185" s="18">
        <v>330.01787652736903</v>
      </c>
      <c r="NO185" s="18">
        <v>328.99185950702429</v>
      </c>
      <c r="NP185" s="18">
        <v>343.91990908652542</v>
      </c>
      <c r="NQ185" s="18">
        <v>358.68558898222443</v>
      </c>
      <c r="NR185" s="18">
        <v>357.92653561377523</v>
      </c>
      <c r="NS185" s="18">
        <v>368.90790613055225</v>
      </c>
      <c r="NT185" s="18">
        <v>384.24038572001461</v>
      </c>
      <c r="NU185" s="18">
        <v>403.92098598307371</v>
      </c>
      <c r="NV185" s="18">
        <v>410.91981664806605</v>
      </c>
      <c r="NW185" s="18">
        <v>415.78891489607099</v>
      </c>
      <c r="NX185" s="18">
        <v>424.06877263694997</v>
      </c>
      <c r="NY185" s="18">
        <v>412.65109585326911</v>
      </c>
      <c r="NZ185" s="18">
        <v>405.35143301337956</v>
      </c>
      <c r="OA185" s="18">
        <v>406.48503240090605</v>
      </c>
      <c r="OB185" s="18">
        <v>403.94887770789859</v>
      </c>
      <c r="OC185" s="18">
        <v>401.08897978031638</v>
      </c>
      <c r="OD185" s="18">
        <v>402.44073230129482</v>
      </c>
      <c r="OE185" s="18">
        <v>397.98602539354562</v>
      </c>
      <c r="OF185" s="18">
        <v>396.68806405615805</v>
      </c>
      <c r="OG185" s="18">
        <v>391.79007795029878</v>
      </c>
      <c r="OH185" s="18">
        <v>384.43463166075946</v>
      </c>
      <c r="OI185" s="18">
        <v>387.84837955272195</v>
      </c>
      <c r="OJ185" s="18">
        <v>387.2845682580471</v>
      </c>
      <c r="OK185" s="18">
        <v>410.1398444859982</v>
      </c>
      <c r="OL185" s="18">
        <v>433.86773324775697</v>
      </c>
      <c r="OM185" s="18">
        <v>439.53971471750737</v>
      </c>
      <c r="ON185" s="18">
        <v>441.06080985349422</v>
      </c>
      <c r="OO185" s="18">
        <v>455.39117961531878</v>
      </c>
      <c r="OP185" s="18">
        <v>451.79414324593546</v>
      </c>
      <c r="OQ185" s="18">
        <v>424.90253598260881</v>
      </c>
      <c r="OR185" s="18">
        <v>388.18806091576812</v>
      </c>
      <c r="OS185" s="18">
        <v>383.73235787498948</v>
      </c>
      <c r="OT185" s="18">
        <v>360.43977924710509</v>
      </c>
      <c r="OU185" s="18">
        <v>320.33944801312686</v>
      </c>
      <c r="OV185" s="18">
        <v>304.52583617043496</v>
      </c>
      <c r="OW185" s="18">
        <v>301.10909987938408</v>
      </c>
      <c r="OX185" s="18">
        <v>301.39598619186876</v>
      </c>
      <c r="OY185" s="18">
        <v>299.45850744956732</v>
      </c>
      <c r="OZ185" s="18">
        <v>303.5047998152375</v>
      </c>
      <c r="PA185" s="18">
        <v>293.19482296031714</v>
      </c>
      <c r="PB185" s="18">
        <v>277.47484762239458</v>
      </c>
      <c r="PC185" s="18">
        <v>270.56965346217157</v>
      </c>
      <c r="PD185" s="18">
        <v>264.66059233140942</v>
      </c>
      <c r="PE185" s="18">
        <v>263.44929456758496</v>
      </c>
      <c r="PF185" s="18">
        <v>261.83057839471098</v>
      </c>
      <c r="PG185" s="18">
        <v>260.25668820816276</v>
      </c>
      <c r="PH185" s="18">
        <v>258.45368742483856</v>
      </c>
      <c r="PI185" s="18">
        <v>257.7643633684516</v>
      </c>
      <c r="PJ185" s="18">
        <v>264.28803857839108</v>
      </c>
      <c r="PK185" s="18">
        <v>268.35026907253263</v>
      </c>
      <c r="PL185" s="18">
        <v>268.20383751720192</v>
      </c>
      <c r="PM185" s="18">
        <v>266.99951268458369</v>
      </c>
      <c r="PN185" s="18">
        <v>269.37329769378897</v>
      </c>
      <c r="PO185" s="18">
        <v>274.31013298779726</v>
      </c>
      <c r="PP185" s="18">
        <v>279.73806186532977</v>
      </c>
      <c r="PQ185" s="18">
        <v>281.68550193792584</v>
      </c>
      <c r="PR185" s="18">
        <v>283.36199382650852</v>
      </c>
      <c r="PS185" s="18">
        <v>279.90640834730863</v>
      </c>
      <c r="PT185" s="18">
        <v>277.21087236958738</v>
      </c>
      <c r="PU185" s="18">
        <v>273.22733638477325</v>
      </c>
      <c r="PV185" s="18">
        <v>272.0768027357459</v>
      </c>
      <c r="PW185" s="18">
        <v>275.80433253198862</v>
      </c>
      <c r="PX185" s="18">
        <v>278.98100076293946</v>
      </c>
      <c r="PY185" s="18">
        <v>277.30849340647455</v>
      </c>
      <c r="PZ185" s="18">
        <v>274.6627640802264</v>
      </c>
      <c r="QA185" s="18">
        <v>273.35185301345587</v>
      </c>
      <c r="QB185" s="18">
        <v>271.0358437199593</v>
      </c>
      <c r="QC185" s="18">
        <v>265.89181275582314</v>
      </c>
      <c r="QD185" s="18">
        <v>260.10129145556687</v>
      </c>
      <c r="QE185" s="18">
        <v>261.12730847591166</v>
      </c>
      <c r="QF185" s="18">
        <v>257.74942137300968</v>
      </c>
      <c r="QG185" s="18">
        <v>255.70236799746752</v>
      </c>
      <c r="QH185" s="18">
        <v>251.48772914981842</v>
      </c>
      <c r="QI185" s="18">
        <v>252.94208337283135</v>
      </c>
      <c r="QJ185" s="18">
        <v>257.82911201536655</v>
      </c>
      <c r="QK185" s="18">
        <v>259.85823499637843</v>
      </c>
      <c r="QL185" s="18">
        <v>265.17260470855234</v>
      </c>
      <c r="QM185" s="18">
        <v>263.16539665418867</v>
      </c>
      <c r="QN185" s="18">
        <v>265.73741213625669</v>
      </c>
      <c r="QO185" s="18">
        <v>261.63334405487774</v>
      </c>
      <c r="QP185" s="18">
        <v>260.51568279582261</v>
      </c>
      <c r="QQ185" s="18">
        <v>260.23078874939677</v>
      </c>
      <c r="QR185" s="18">
        <v>261.68813137149812</v>
      </c>
      <c r="QS185" s="18">
        <v>264.83192721247673</v>
      </c>
      <c r="QT185" s="18">
        <v>265.71948174172638</v>
      </c>
      <c r="QU185" s="18">
        <v>265.52523580098148</v>
      </c>
      <c r="QV185" s="18">
        <v>269.23184680360555</v>
      </c>
      <c r="QW185" s="18">
        <v>270.84060164618489</v>
      </c>
      <c r="QX185" s="18">
        <v>271.85267280411722</v>
      </c>
      <c r="QY185" s="18">
        <v>272.21426909381154</v>
      </c>
      <c r="QZ185" s="18">
        <v>274.98849958086009</v>
      </c>
      <c r="RA185" s="18">
        <v>275.16680739313364</v>
      </c>
      <c r="RB185" s="18">
        <v>280.16938746708632</v>
      </c>
      <c r="RC185" s="18">
        <v>270.08951734197137</v>
      </c>
      <c r="RD185" s="18">
        <v>269.00074394077063</v>
      </c>
      <c r="RE185" s="18">
        <v>270.2987052781582</v>
      </c>
      <c r="RF185" s="18">
        <v>266.55623348647356</v>
      </c>
      <c r="RG185" s="18">
        <v>264.8657957354784</v>
      </c>
      <c r="RH185" s="18">
        <v>263.58676092565059</v>
      </c>
      <c r="RI185" s="18">
        <v>264.31493417018652</v>
      </c>
      <c r="RJ185" s="18">
        <v>267.87511361747983</v>
      </c>
      <c r="RK185" s="18">
        <v>267.4965830662847</v>
      </c>
      <c r="RL185" s="18">
        <v>267.46769520843026</v>
      </c>
      <c r="RM185" s="18">
        <v>268.78757147246603</v>
      </c>
      <c r="RN185" s="18">
        <v>269.37429382681847</v>
      </c>
      <c r="RO185" s="18">
        <v>273.40564419704674</v>
      </c>
      <c r="RP185" s="18">
        <v>271.00396746301647</v>
      </c>
      <c r="RQ185" s="18">
        <v>269.41513528102638</v>
      </c>
      <c r="RR185" s="18">
        <v>270.02476869505642</v>
      </c>
      <c r="RS185" s="18">
        <v>261.59250260066989</v>
      </c>
      <c r="RT185" s="18">
        <v>263.06976788336038</v>
      </c>
      <c r="RU185" s="18">
        <v>255.49517232733967</v>
      </c>
      <c r="RV185" s="18">
        <v>246.3715899105072</v>
      </c>
      <c r="RW185" s="18">
        <v>244.06454581427573</v>
      </c>
      <c r="RX185" s="18">
        <v>244.03964248853922</v>
      </c>
      <c r="RY185" s="18">
        <v>244.60245765018462</v>
      </c>
      <c r="RZ185" s="18">
        <v>243.78562856602667</v>
      </c>
      <c r="SA185" s="18">
        <v>233.64300206005575</v>
      </c>
      <c r="SB185" s="18">
        <v>230.22526963597537</v>
      </c>
      <c r="SC185" s="18">
        <v>232.35699431902168</v>
      </c>
      <c r="SD185" s="18">
        <v>235.56952333903314</v>
      </c>
      <c r="SE185" s="18">
        <v>239.45842668604851</v>
      </c>
      <c r="SF185" s="18">
        <v>240.27824416929485</v>
      </c>
      <c r="SG185" s="18">
        <v>247.05194876962901</v>
      </c>
      <c r="SH185" s="18">
        <v>249.17570438843967</v>
      </c>
      <c r="SI185" s="18">
        <v>249.14382813149689</v>
      </c>
      <c r="SJ185" s="18">
        <v>251.9618884718418</v>
      </c>
      <c r="SK185" s="18">
        <v>258.17377404356</v>
      </c>
      <c r="SL185" s="18">
        <v>259.1529728115201</v>
      </c>
      <c r="SM185" s="18">
        <v>260.23676554757355</v>
      </c>
      <c r="SN185" s="18">
        <v>258.81827211362122</v>
      </c>
      <c r="SO185" s="18">
        <v>257.63785447371004</v>
      </c>
      <c r="SP185" s="5">
        <v>256.19246544796232</v>
      </c>
      <c r="SQ185" s="5">
        <v>265.25926828211544</v>
      </c>
      <c r="SR185" s="5">
        <v>253.09449172633887</v>
      </c>
      <c r="SS185" s="5">
        <v>256.33690473723414</v>
      </c>
    </row>
    <row r="186" spans="1:513" x14ac:dyDescent="0.25">
      <c r="A186" s="5" t="s">
        <v>391</v>
      </c>
      <c r="B186" s="5" t="str">
        <f ca="1">_xlfn.XLOOKUP(A186,bonds[worksheet get],bonds[unique lookup],"-")</f>
        <v>-</v>
      </c>
      <c r="C186" s="5" t="str">
        <f ca="1">_xlfn.XLOOKUP(A186,bonds[worksheet get],bonds[ID_ISIN],"-")</f>
        <v>-</v>
      </c>
      <c r="D186" s="18" t="e">
        <f ca="1">_xll.BDH(A186,"blp_i_sprd_mid","-2AY",,"Dates=H","Fill=C","Sort=R","Dir=H","factor="&amp;_xlfn.XLOOKUP(A186,bonds[worksheet get],bonds[yas/blp factor]),"cols=510;rows=1")</f>
        <v>#N/A</v>
      </c>
      <c r="E186" s="18">
        <v>309.07718891608715</v>
      </c>
      <c r="F186" s="18">
        <v>307.84335183405875</v>
      </c>
      <c r="G186" s="18">
        <v>316.42421880161766</v>
      </c>
      <c r="H186" s="18">
        <v>314.40448549067975</v>
      </c>
      <c r="I186" s="18">
        <v>318.34196557903289</v>
      </c>
      <c r="J186" s="18">
        <v>321.58853689616916</v>
      </c>
      <c r="K186" s="18">
        <v>321.66452686232327</v>
      </c>
      <c r="L186" s="18">
        <v>314.94941353744269</v>
      </c>
      <c r="M186" s="18">
        <v>316.00927359169719</v>
      </c>
      <c r="N186" s="18">
        <v>314.70344601541757</v>
      </c>
      <c r="O186" s="18">
        <v>313.82156246083974</v>
      </c>
      <c r="P186" s="18">
        <v>313.00267058873175</v>
      </c>
      <c r="Q186" s="18">
        <v>310.34102203738689</v>
      </c>
      <c r="R186" s="18">
        <v>306.40354194903375</v>
      </c>
      <c r="S186" s="18">
        <v>296.13289810252195</v>
      </c>
      <c r="T186" s="18">
        <v>295.22901745247839</v>
      </c>
      <c r="U186" s="18">
        <v>311.18891008079055</v>
      </c>
      <c r="V186" s="18">
        <v>306.86048161393404</v>
      </c>
      <c r="W186" s="18">
        <v>307.81535553073883</v>
      </c>
      <c r="X186" s="18">
        <v>306.98046577101945</v>
      </c>
      <c r="Y186" s="18">
        <v>291.96044903987649</v>
      </c>
      <c r="Z186" s="18">
        <v>286.79713081330061</v>
      </c>
      <c r="AA186" s="18">
        <v>297.22375406402347</v>
      </c>
      <c r="AB186" s="18">
        <v>322.92436051172018</v>
      </c>
      <c r="AC186" s="18">
        <v>336.73553686022757</v>
      </c>
      <c r="AD186" s="18">
        <v>355.28408767765762</v>
      </c>
      <c r="AE186" s="18">
        <v>365.88568782413006</v>
      </c>
      <c r="AF186" s="18">
        <v>370.24511219823358</v>
      </c>
      <c r="AG186" s="18">
        <v>357.00386059588192</v>
      </c>
      <c r="AH186" s="18">
        <v>358.18770427912477</v>
      </c>
      <c r="AI186" s="18">
        <v>384.51922741949556</v>
      </c>
      <c r="AJ186" s="18">
        <v>397.36053183156253</v>
      </c>
      <c r="AK186" s="18">
        <v>405.69943074899908</v>
      </c>
      <c r="AL186" s="18">
        <v>409.00399440872667</v>
      </c>
      <c r="AM186" s="18">
        <v>417.56286428081989</v>
      </c>
      <c r="AN186" s="18">
        <v>436.06642103934291</v>
      </c>
      <c r="AO186" s="18">
        <v>441.26673438102006</v>
      </c>
      <c r="AP186" s="18">
        <v>445.63815717083219</v>
      </c>
      <c r="AQ186" s="18">
        <v>441.99263853138683</v>
      </c>
      <c r="AR186" s="18">
        <v>454.37900301450492</v>
      </c>
      <c r="AS186" s="18">
        <v>450.04857481169699</v>
      </c>
      <c r="AT186" s="18">
        <v>450.9964496526718</v>
      </c>
      <c r="AU186" s="18">
        <v>445.86712693727014</v>
      </c>
      <c r="AV186" s="18">
        <v>445.77313934755324</v>
      </c>
      <c r="AW186" s="18">
        <v>451.50438258433343</v>
      </c>
      <c r="AX186" s="18">
        <v>450.86946641975641</v>
      </c>
      <c r="AY186" s="18">
        <v>460.66517297780513</v>
      </c>
      <c r="AZ186" s="18">
        <v>437.45923712950946</v>
      </c>
      <c r="BA186" s="18">
        <v>439.77593122923372</v>
      </c>
      <c r="BB186" s="18">
        <v>446.89499121630195</v>
      </c>
      <c r="BC186" s="18">
        <v>424.42595806610586</v>
      </c>
      <c r="BD186" s="18">
        <v>453.77608262515071</v>
      </c>
      <c r="BE186" s="18">
        <v>458.19149960589408</v>
      </c>
      <c r="BF186" s="18">
        <v>463.66277716898918</v>
      </c>
      <c r="BG186" s="18">
        <v>477.17999233263731</v>
      </c>
      <c r="BH186" s="18">
        <v>479.39070042693618</v>
      </c>
      <c r="BI186" s="18">
        <v>478.22385449928043</v>
      </c>
      <c r="BJ186" s="18">
        <v>492.11302054989335</v>
      </c>
      <c r="BK186" s="18">
        <v>478.60480419802667</v>
      </c>
      <c r="BL186" s="18">
        <v>473.99241322606804</v>
      </c>
      <c r="BM186" s="18">
        <v>517.57565841937071</v>
      </c>
      <c r="BN186" s="18">
        <v>527.03540933758018</v>
      </c>
      <c r="BO186" s="18">
        <v>556.1805609616041</v>
      </c>
      <c r="BP186" s="18">
        <v>560.4559964257478</v>
      </c>
      <c r="BQ186" s="18">
        <v>564.97040033608675</v>
      </c>
      <c r="BR186" s="18">
        <v>558.71822588396071</v>
      </c>
      <c r="BS186" s="18">
        <v>558.23828925561907</v>
      </c>
      <c r="BT186" s="18">
        <v>562.36674412733316</v>
      </c>
      <c r="BU186" s="18">
        <v>561.42686823016402</v>
      </c>
      <c r="BV186" s="18">
        <v>556.84047382557389</v>
      </c>
      <c r="BW186" s="18">
        <v>554.97871965479851</v>
      </c>
      <c r="BX186" s="18">
        <v>551.23821355766063</v>
      </c>
      <c r="BY186" s="18">
        <v>570.1327186946869</v>
      </c>
      <c r="BZ186" s="18">
        <v>572.7713702825904</v>
      </c>
      <c r="CA186" s="18">
        <v>550.30633660429714</v>
      </c>
      <c r="CB186" s="18">
        <v>550.80727046012873</v>
      </c>
      <c r="CC186" s="18">
        <v>557.66736464148755</v>
      </c>
      <c r="CD186" s="18">
        <v>460.15724004614356</v>
      </c>
      <c r="CE186" s="18">
        <v>394.22994519960878</v>
      </c>
      <c r="CF186" s="18">
        <v>329.05355120283366</v>
      </c>
      <c r="CG186" s="18">
        <v>327.54475042748453</v>
      </c>
      <c r="CH186" s="18">
        <v>276.52848670274017</v>
      </c>
      <c r="CI186" s="18">
        <v>268.62952969461679</v>
      </c>
      <c r="CJ186" s="18">
        <v>271.79011236584188</v>
      </c>
      <c r="CK186" s="18">
        <v>202.33328356504441</v>
      </c>
      <c r="CL186" s="18">
        <v>180.52616301476957</v>
      </c>
      <c r="CM186" s="18">
        <v>179.13334692460299</v>
      </c>
      <c r="CN186" s="18">
        <v>179.52229556715488</v>
      </c>
      <c r="CO186" s="18">
        <v>186.87232505661248</v>
      </c>
      <c r="CP186" s="18">
        <v>186.87632452851534</v>
      </c>
      <c r="CQ186" s="18">
        <v>157.61818782323598</v>
      </c>
      <c r="CR186" s="18">
        <v>141.28434457200765</v>
      </c>
      <c r="CS186" s="18">
        <v>131.02469927322863</v>
      </c>
      <c r="CT186" s="18">
        <v>127.3841799736619</v>
      </c>
      <c r="CU186" s="18">
        <v>119.37823709213734</v>
      </c>
      <c r="CV186" s="18">
        <v>118.98028963780402</v>
      </c>
      <c r="CW186" s="18">
        <v>119.59620831084251</v>
      </c>
      <c r="CX186" s="18">
        <v>125.32045247179271</v>
      </c>
      <c r="CY186" s="18">
        <v>122.25585712623597</v>
      </c>
      <c r="CZ186" s="18">
        <v>122.5118233280182</v>
      </c>
      <c r="DA186" s="18">
        <v>127.38617970961333</v>
      </c>
      <c r="DB186" s="18">
        <v>128.06908953702452</v>
      </c>
      <c r="DC186" s="18">
        <v>128.51603052216768</v>
      </c>
      <c r="DD186" s="18">
        <v>128.81099157500267</v>
      </c>
      <c r="DE186" s="18">
        <v>128.62301639556884</v>
      </c>
      <c r="DF186" s="18">
        <v>128.9229767882824</v>
      </c>
      <c r="DG186" s="18">
        <v>132.34052552926542</v>
      </c>
      <c r="DH186" s="18">
        <v>133.50737145692111</v>
      </c>
      <c r="DI186" s="18">
        <v>137.47684732049703</v>
      </c>
      <c r="DJ186" s="18">
        <v>138.19675226300956</v>
      </c>
      <c r="DK186" s="18">
        <v>138.41372361373899</v>
      </c>
      <c r="DL186" s="18">
        <v>137.90479081410169</v>
      </c>
      <c r="DM186" s="18">
        <v>138.20575107479095</v>
      </c>
      <c r="DN186" s="18">
        <v>140.42045864099262</v>
      </c>
      <c r="DO186" s="18">
        <v>134.78720246583225</v>
      </c>
      <c r="DP186" s="18">
        <v>132.96544301408531</v>
      </c>
      <c r="DQ186" s="18">
        <v>131.96957451027632</v>
      </c>
      <c r="DR186" s="18">
        <v>130.44477584731578</v>
      </c>
      <c r="DS186" s="18">
        <v>132.31952830177545</v>
      </c>
      <c r="DT186" s="18">
        <v>131.7985970864296</v>
      </c>
      <c r="DU186" s="18">
        <v>135.44211598992348</v>
      </c>
      <c r="DV186" s="18">
        <v>137.98677998811007</v>
      </c>
      <c r="DW186" s="18">
        <v>136.85492943960426</v>
      </c>
      <c r="DX186" s="18">
        <v>137.69681827515365</v>
      </c>
      <c r="DY186" s="18">
        <v>141.91726100063326</v>
      </c>
      <c r="DZ186" s="18">
        <v>140.0525072259307</v>
      </c>
      <c r="EA186" s="18">
        <v>143.38206758505106</v>
      </c>
      <c r="EB186" s="18">
        <v>143.43106111586093</v>
      </c>
      <c r="EC186" s="18">
        <v>143.60303840768339</v>
      </c>
      <c r="ED186" s="18">
        <v>144.37593635290861</v>
      </c>
      <c r="EE186" s="18">
        <v>145.12583733469248</v>
      </c>
      <c r="EF186" s="18">
        <v>142.01224845832587</v>
      </c>
      <c r="EG186" s="18">
        <v>141.48331829917433</v>
      </c>
      <c r="EH186" s="18">
        <v>145.12183786278962</v>
      </c>
      <c r="EI186" s="18">
        <v>144.43892803537847</v>
      </c>
      <c r="EJ186" s="18">
        <v>146.76462094688415</v>
      </c>
      <c r="EK186" s="18">
        <v>148.72236244332788</v>
      </c>
      <c r="EL186" s="18">
        <v>149.90620612657068</v>
      </c>
      <c r="EM186" s="18">
        <v>151.67697231155634</v>
      </c>
      <c r="EN186" s="18">
        <v>151.14504254847765</v>
      </c>
      <c r="EO186" s="18">
        <v>152.51386180722713</v>
      </c>
      <c r="EP186" s="18">
        <v>159.16198397773505</v>
      </c>
      <c r="EQ186" s="18">
        <v>161.06373286753893</v>
      </c>
      <c r="ER186" s="18">
        <v>160.36482515251637</v>
      </c>
      <c r="ES186" s="18">
        <v>160.70178066033125</v>
      </c>
      <c r="ET186" s="18">
        <v>167.05894124990701</v>
      </c>
      <c r="EU186" s="18">
        <v>171.55734727263453</v>
      </c>
      <c r="EV186" s="18">
        <v>175.17286987280846</v>
      </c>
      <c r="EW186" s="18">
        <v>175.98576253706216</v>
      </c>
      <c r="EX186" s="18">
        <v>174.79891924989224</v>
      </c>
      <c r="EY186" s="18">
        <v>178.09248436188699</v>
      </c>
      <c r="EZ186" s="18">
        <v>179.48030111217497</v>
      </c>
      <c r="FA186" s="18">
        <v>180.11721701270341</v>
      </c>
      <c r="FB186" s="18">
        <v>179.95023906075954</v>
      </c>
      <c r="FC186" s="18">
        <v>183.67074779838322</v>
      </c>
      <c r="FD186" s="18">
        <v>186.42838367539645</v>
      </c>
      <c r="FE186" s="18">
        <v>184.06169617688658</v>
      </c>
      <c r="FF186" s="18">
        <v>186.23140968418122</v>
      </c>
      <c r="FG186" s="18">
        <v>183.84272509020565</v>
      </c>
      <c r="FH186" s="18">
        <v>181.91797923696041</v>
      </c>
      <c r="FI186" s="18">
        <v>184.89458620065452</v>
      </c>
      <c r="FJ186" s="18">
        <v>184.93758052361011</v>
      </c>
      <c r="FK186" s="18">
        <v>185.5784958960414</v>
      </c>
      <c r="FL186" s="18">
        <v>183.96370911526679</v>
      </c>
      <c r="FM186" s="18">
        <v>184.27266831976175</v>
      </c>
      <c r="FN186" s="18">
        <v>180.29519351238011</v>
      </c>
      <c r="FO186" s="18">
        <v>181.07409066545964</v>
      </c>
      <c r="FP186" s="18">
        <v>182.27493210428955</v>
      </c>
      <c r="FQ186" s="18">
        <v>181.52303138655424</v>
      </c>
      <c r="FR186" s="18">
        <v>187.63222471815348</v>
      </c>
      <c r="FS186" s="18">
        <v>189.36799552398921</v>
      </c>
      <c r="FT186" s="18">
        <v>190.26587696617841</v>
      </c>
      <c r="FU186" s="18">
        <v>189.80693756532668</v>
      </c>
      <c r="FV186" s="18">
        <v>190.07990152269602</v>
      </c>
      <c r="FW186" s="18">
        <v>191.73468302249907</v>
      </c>
      <c r="FX186" s="18">
        <v>194.11836827659607</v>
      </c>
      <c r="FY186" s="18">
        <v>196.6580329349041</v>
      </c>
      <c r="FZ186" s="18">
        <v>199.01572162163257</v>
      </c>
      <c r="GA186" s="18">
        <v>200.49152675378323</v>
      </c>
      <c r="GB186" s="18">
        <v>203.26816012233493</v>
      </c>
      <c r="GC186" s="18">
        <v>202.51126006472111</v>
      </c>
      <c r="GD186" s="18">
        <v>204.59698466205597</v>
      </c>
      <c r="GE186" s="18">
        <v>205.28089435744286</v>
      </c>
      <c r="GF186" s="18">
        <v>208.87341999417544</v>
      </c>
      <c r="GG186" s="18">
        <v>212.63692305475473</v>
      </c>
      <c r="GH186" s="18">
        <v>212.68891618949175</v>
      </c>
      <c r="GI186" s="18">
        <v>216.09646625071764</v>
      </c>
      <c r="GJ186" s="18">
        <v>220.25091768980027</v>
      </c>
      <c r="GK186" s="18">
        <v>222.17666341102122</v>
      </c>
      <c r="GL186" s="18">
        <v>222.62460426414012</v>
      </c>
      <c r="GM186" s="18">
        <v>220.72285537433626</v>
      </c>
      <c r="GN186" s="18">
        <v>220.65886382389067</v>
      </c>
      <c r="GO186" s="18">
        <v>217.96621936529874</v>
      </c>
      <c r="GP186" s="18">
        <v>214.92262124723194</v>
      </c>
      <c r="GQ186" s="18">
        <v>218.6811249679327</v>
      </c>
      <c r="GR186" s="18">
        <v>221.13880045223237</v>
      </c>
      <c r="GS186" s="18">
        <v>221.14379979211091</v>
      </c>
      <c r="GT186" s="18">
        <v>219.98095333635806</v>
      </c>
      <c r="GU186" s="18">
        <v>220.29291214478016</v>
      </c>
      <c r="GV186" s="18">
        <v>218.41016074651478</v>
      </c>
      <c r="GW186" s="18">
        <v>216.95635270982982</v>
      </c>
      <c r="GX186" s="18">
        <v>220.66786263567209</v>
      </c>
      <c r="GY186" s="18">
        <v>218.19418926376105</v>
      </c>
      <c r="GZ186" s="18">
        <v>216.77837621015308</v>
      </c>
      <c r="HA186" s="18">
        <v>215.72051589185</v>
      </c>
      <c r="HB186" s="18">
        <v>213.96074825459718</v>
      </c>
      <c r="HC186" s="18">
        <v>218.02221197193859</v>
      </c>
      <c r="HD186" s="18">
        <v>236.6177565842271</v>
      </c>
      <c r="HE186" s="18">
        <v>237.62162403184175</v>
      </c>
      <c r="HF186" s="18">
        <v>238.86645966160296</v>
      </c>
      <c r="HG186" s="18">
        <v>239.59936288779974</v>
      </c>
      <c r="HH186" s="18">
        <v>239.79833661496642</v>
      </c>
      <c r="HI186" s="18">
        <v>244.0867703627944</v>
      </c>
      <c r="HJ186" s="18">
        <v>246.1245012972951</v>
      </c>
      <c r="HK186" s="18">
        <v>247.44232728928327</v>
      </c>
      <c r="HL186" s="18">
        <v>246.98638749235869</v>
      </c>
      <c r="HM186" s="18">
        <v>244.75768177449703</v>
      </c>
      <c r="HN186" s="18">
        <v>244.72368626332283</v>
      </c>
      <c r="HO186" s="18">
        <v>246.5984387177825</v>
      </c>
      <c r="HP186" s="18">
        <v>243.45785340607168</v>
      </c>
      <c r="HQ186" s="18">
        <v>243.68082396465539</v>
      </c>
      <c r="HR186" s="18">
        <v>242.62796298623084</v>
      </c>
      <c r="HS186" s="18">
        <v>247.56631091827154</v>
      </c>
      <c r="HT186" s="18">
        <v>253.80648695468903</v>
      </c>
      <c r="HU186" s="18">
        <v>254.3294179059863</v>
      </c>
      <c r="HV186" s="18">
        <v>259.79969560110567</v>
      </c>
      <c r="HW186" s="18">
        <v>261.54946455860136</v>
      </c>
      <c r="HX186" s="18">
        <v>252.53565475755929</v>
      </c>
      <c r="HY186" s="18">
        <v>248.65316740787031</v>
      </c>
      <c r="HZ186" s="18">
        <v>249.07911116552353</v>
      </c>
      <c r="IA186" s="18">
        <v>251.25482388067246</v>
      </c>
      <c r="IB186" s="18">
        <v>255.11831373882293</v>
      </c>
      <c r="IC186" s="18">
        <v>258.08492202275994</v>
      </c>
      <c r="ID186" s="18">
        <v>258.02792954814436</v>
      </c>
      <c r="IE186" s="18">
        <v>259.74370299446582</v>
      </c>
      <c r="IF186" s="18">
        <v>245.36260189980268</v>
      </c>
      <c r="IG186" s="18">
        <v>234.42904558539391</v>
      </c>
      <c r="IH186" s="18">
        <v>231.90237921077014</v>
      </c>
      <c r="II186" s="18">
        <v>234.48003885215522</v>
      </c>
      <c r="IJ186" s="18">
        <v>231.63441459327936</v>
      </c>
      <c r="IK186" s="18">
        <v>231.93137538206577</v>
      </c>
      <c r="IL186" s="18">
        <v>231.67340944433212</v>
      </c>
      <c r="IM186" s="18">
        <v>236.09282589697838</v>
      </c>
      <c r="IN186" s="18">
        <v>238.09656132030486</v>
      </c>
      <c r="IO186" s="18">
        <v>238.41251960062979</v>
      </c>
      <c r="IP186" s="18">
        <v>234.29006393676997</v>
      </c>
      <c r="IQ186" s="18">
        <v>236.13182074803115</v>
      </c>
      <c r="IR186" s="18">
        <v>226.28612079119682</v>
      </c>
      <c r="IS186" s="18">
        <v>223.5004886108637</v>
      </c>
      <c r="IT186" s="18">
        <v>221.31877668786049</v>
      </c>
      <c r="IU186" s="18">
        <v>219.14206410473585</v>
      </c>
      <c r="IV186" s="18">
        <v>218.75411533015966</v>
      </c>
      <c r="IW186" s="18">
        <v>221.70072625458241</v>
      </c>
      <c r="IX186" s="18">
        <v>223.99042391896248</v>
      </c>
      <c r="IY186" s="18">
        <v>225.56221637678146</v>
      </c>
      <c r="IZ186" s="18">
        <v>223.63747052353619</v>
      </c>
      <c r="JA186" s="18">
        <v>231.42944165825844</v>
      </c>
      <c r="JB186" s="18">
        <v>229.84565078473091</v>
      </c>
      <c r="JC186" s="18">
        <v>237.82459723091125</v>
      </c>
      <c r="JD186" s="18">
        <v>238.13055683147908</v>
      </c>
      <c r="JE186" s="18">
        <v>243.81880574530362</v>
      </c>
      <c r="JF186" s="18">
        <v>247.35133930349349</v>
      </c>
      <c r="JG186" s="18">
        <v>244.67169312858582</v>
      </c>
      <c r="JH186" s="18">
        <v>246.45445772927999</v>
      </c>
      <c r="JI186" s="18">
        <v>243.80980693352222</v>
      </c>
      <c r="JJ186" s="18">
        <v>242.31600417780876</v>
      </c>
      <c r="JK186" s="18">
        <v>244.84367042040824</v>
      </c>
      <c r="JL186" s="18">
        <v>247.61730418503285</v>
      </c>
      <c r="JM186" s="18">
        <v>265.23597778505086</v>
      </c>
      <c r="JN186" s="18">
        <v>269.53541008061171</v>
      </c>
      <c r="JO186" s="18">
        <v>270.62926564604044</v>
      </c>
      <c r="JP186" s="18">
        <v>270.58927092701197</v>
      </c>
      <c r="JQ186" s="18">
        <v>269.55840704405307</v>
      </c>
      <c r="JR186" s="18">
        <v>266.81476931869986</v>
      </c>
      <c r="JS186" s="18">
        <v>272.34403922438622</v>
      </c>
      <c r="JT186" s="18">
        <v>279.4890957788229</v>
      </c>
      <c r="JU186" s="18">
        <v>279.71406607335803</v>
      </c>
      <c r="JV186" s="18">
        <v>284.23846866345406</v>
      </c>
      <c r="JW186" s="18">
        <v>290.86859321039913</v>
      </c>
      <c r="JX186" s="18">
        <v>296.55784199219943</v>
      </c>
      <c r="JY186" s="18">
        <v>293.91119146049022</v>
      </c>
      <c r="JZ186" s="18">
        <v>292.8583304820657</v>
      </c>
      <c r="KA186" s="18">
        <v>294.4921147543788</v>
      </c>
      <c r="KB186" s="18">
        <v>290.86259400254488</v>
      </c>
      <c r="KC186" s="18">
        <v>289.00783890759942</v>
      </c>
      <c r="KD186" s="18">
        <v>289.43678226917984</v>
      </c>
      <c r="KE186" s="18">
        <v>286.95710968941449</v>
      </c>
      <c r="KF186" s="18">
        <v>281.76079581964018</v>
      </c>
      <c r="KG186" s="18">
        <v>279.48709604287149</v>
      </c>
      <c r="KH186" s="18">
        <v>278.01129091072085</v>
      </c>
      <c r="KI186" s="18">
        <v>278.51622423845527</v>
      </c>
      <c r="KJ186" s="18">
        <v>279.42810383230443</v>
      </c>
      <c r="KK186" s="18">
        <v>281.13587833482029</v>
      </c>
      <c r="KL186" s="18">
        <v>281.99276519000529</v>
      </c>
      <c r="KM186" s="18">
        <v>279.860046797812</v>
      </c>
      <c r="KN186" s="18">
        <v>275.38463773852584</v>
      </c>
      <c r="KO186" s="18">
        <v>273.89883392661812</v>
      </c>
      <c r="KP186" s="18">
        <v>268.12659610283373</v>
      </c>
      <c r="KQ186" s="18">
        <v>253.59451494383811</v>
      </c>
      <c r="KR186" s="18">
        <v>247.87327038681508</v>
      </c>
      <c r="KS186" s="18">
        <v>247.5303156711459</v>
      </c>
      <c r="KT186" s="18">
        <v>247.4273292696476</v>
      </c>
      <c r="KU186" s="18">
        <v>250.47592672759293</v>
      </c>
      <c r="KV186" s="18">
        <v>250.08297861313821</v>
      </c>
      <c r="KW186" s="18">
        <v>250.2939507560134</v>
      </c>
      <c r="KX186" s="18">
        <v>249.9479964364171</v>
      </c>
      <c r="KY186" s="18">
        <v>249.82601254338027</v>
      </c>
      <c r="KZ186" s="18">
        <v>250.15996844726803</v>
      </c>
      <c r="LA186" s="18">
        <v>250.35194309860466</v>
      </c>
      <c r="LB186" s="18">
        <v>246.81341033256055</v>
      </c>
      <c r="LC186" s="18">
        <v>246.52344861960412</v>
      </c>
      <c r="LD186" s="18">
        <v>247.57830933398009</v>
      </c>
      <c r="LE186" s="18">
        <v>252.23569436484576</v>
      </c>
      <c r="LF186" s="18">
        <v>267.69365326935053</v>
      </c>
      <c r="LG186" s="18">
        <v>276.30351640820498</v>
      </c>
      <c r="LH186" s="18">
        <v>276.57248089367147</v>
      </c>
      <c r="LI186" s="18">
        <v>276.93243336492776</v>
      </c>
      <c r="LJ186" s="18">
        <v>279.40710660481454</v>
      </c>
      <c r="LK186" s="18">
        <v>276.29851706832648</v>
      </c>
      <c r="LL186" s="18">
        <v>278.48022899132968</v>
      </c>
      <c r="LM186" s="18">
        <v>280.6879374817014</v>
      </c>
      <c r="LN186" s="18">
        <v>284.87038522410393</v>
      </c>
      <c r="LO186" s="18">
        <v>302.36507519513367</v>
      </c>
      <c r="LP186" s="18">
        <v>309.07418931216</v>
      </c>
      <c r="LQ186" s="18">
        <v>315.33336284011602</v>
      </c>
      <c r="LR186" s="18">
        <v>308.48426720649002</v>
      </c>
      <c r="LS186" s="18">
        <v>311.6448498777151</v>
      </c>
      <c r="LT186" s="18">
        <v>302.5870458857417</v>
      </c>
      <c r="LU186" s="18">
        <v>304.52978936254976</v>
      </c>
      <c r="LV186" s="18">
        <v>299.98638928091526</v>
      </c>
      <c r="LW186" s="18">
        <v>298.35960408443214</v>
      </c>
      <c r="LX186" s="18">
        <v>312.88068669569498</v>
      </c>
      <c r="LY186" s="18">
        <v>318.82890128320452</v>
      </c>
      <c r="LZ186" s="18">
        <v>323.07934004795555</v>
      </c>
      <c r="MA186" s="18">
        <v>321.6245321432948</v>
      </c>
      <c r="MB186" s="18">
        <v>331.0922820053101</v>
      </c>
      <c r="MC186" s="18">
        <v>338.47830674189333</v>
      </c>
      <c r="MD186" s="18">
        <v>333.37498059386013</v>
      </c>
      <c r="ME186" s="18">
        <v>331.15127421587704</v>
      </c>
      <c r="MF186" s="18">
        <v>328.64160559684041</v>
      </c>
      <c r="MG186" s="18">
        <v>329.87044333899019</v>
      </c>
      <c r="MH186" s="18">
        <v>321.53354415750505</v>
      </c>
      <c r="MI186" s="18">
        <v>329.08554697805647</v>
      </c>
      <c r="MJ186" s="18">
        <v>322.76538150358198</v>
      </c>
      <c r="MK186" s="18">
        <v>331.20126761466264</v>
      </c>
      <c r="ML186" s="18">
        <v>329.95243251299854</v>
      </c>
      <c r="MM186" s="18">
        <v>330.58934841352698</v>
      </c>
      <c r="MN186" s="18">
        <v>332.37611248612404</v>
      </c>
      <c r="MO186" s="18">
        <v>333.84991788232327</v>
      </c>
      <c r="MP186" s="18">
        <v>338.97324138987062</v>
      </c>
      <c r="MQ186" s="18">
        <v>342.0578340949416</v>
      </c>
      <c r="MR186" s="18">
        <v>343.1296925649047</v>
      </c>
      <c r="MS186" s="18">
        <v>346.28727563220264</v>
      </c>
      <c r="MT186" s="18">
        <v>345.37139656645058</v>
      </c>
      <c r="MU186" s="18">
        <v>344.99144673568009</v>
      </c>
      <c r="MV186" s="18">
        <v>354.61517600190638</v>
      </c>
      <c r="MW186" s="18">
        <v>356.16397149628403</v>
      </c>
      <c r="MX186" s="18">
        <v>355.32408239668604</v>
      </c>
      <c r="MY186" s="18">
        <v>341.54790142732861</v>
      </c>
      <c r="MZ186" s="18">
        <v>329.58148149400949</v>
      </c>
      <c r="NA186" s="18">
        <v>336.78653012698891</v>
      </c>
      <c r="NB186" s="18">
        <v>338.54329816031458</v>
      </c>
      <c r="NC186" s="18">
        <v>341.3339296805263</v>
      </c>
      <c r="ND186" s="18">
        <v>351.44859412282705</v>
      </c>
      <c r="NE186" s="18">
        <v>358.19470335495475</v>
      </c>
      <c r="NF186" s="18">
        <v>360.865350718081</v>
      </c>
      <c r="NG186" s="18">
        <v>355.65903816854956</v>
      </c>
      <c r="NH186" s="18">
        <v>359.13057978022096</v>
      </c>
      <c r="NI186" s="18">
        <v>352.73042486768958</v>
      </c>
      <c r="NJ186" s="18">
        <v>354.15923620498182</v>
      </c>
      <c r="NK186" s="18">
        <v>348.78694557148219</v>
      </c>
      <c r="NL186" s="18">
        <v>354.61617586988211</v>
      </c>
      <c r="NM186" s="18">
        <v>356.76589201766251</v>
      </c>
      <c r="NN186" s="18">
        <v>364.26490183550118</v>
      </c>
      <c r="NO186" s="18">
        <v>364.89881813210252</v>
      </c>
      <c r="NP186" s="18">
        <v>373.50168219512699</v>
      </c>
      <c r="NQ186" s="18">
        <v>383.83131825220585</v>
      </c>
      <c r="NR186" s="18">
        <v>383.18040420001745</v>
      </c>
      <c r="NS186" s="18">
        <v>377.96009349882604</v>
      </c>
      <c r="NT186" s="18">
        <v>400.42512717711924</v>
      </c>
      <c r="NU186" s="18">
        <v>408.06911785143615</v>
      </c>
      <c r="NV186" s="18">
        <v>409.68290476423505</v>
      </c>
      <c r="NW186" s="18">
        <v>413.27343066501612</v>
      </c>
      <c r="NX186" s="18">
        <v>418.70171390515566</v>
      </c>
      <c r="NY186" s="18">
        <v>411.16170950031284</v>
      </c>
      <c r="NZ186" s="18">
        <v>400.63209984809163</v>
      </c>
      <c r="OA186" s="18">
        <v>404.13863683891299</v>
      </c>
      <c r="OB186" s="18">
        <v>398.48038396435976</v>
      </c>
      <c r="OC186" s="18">
        <v>396.76761012196539</v>
      </c>
      <c r="OD186" s="18">
        <v>395.00784248471263</v>
      </c>
      <c r="OE186" s="18">
        <v>395.69875125592944</v>
      </c>
      <c r="OF186" s="18">
        <v>392.95511353057623</v>
      </c>
      <c r="OG186" s="18">
        <v>389.21260769748687</v>
      </c>
      <c r="OH186" s="18">
        <v>384.13827772074939</v>
      </c>
      <c r="OI186" s="18">
        <v>384.28125884127616</v>
      </c>
      <c r="OJ186" s="18">
        <v>383.67733858394621</v>
      </c>
      <c r="OK186" s="18">
        <v>393.08409649944309</v>
      </c>
      <c r="OL186" s="18">
        <v>401.12903423202039</v>
      </c>
      <c r="OM186" s="18">
        <v>403.43672951996325</v>
      </c>
      <c r="ON186" s="18">
        <v>403.01078576231004</v>
      </c>
      <c r="OO186" s="18">
        <v>400.72608743780853</v>
      </c>
      <c r="OP186" s="18">
        <v>397.22454978686568</v>
      </c>
      <c r="OQ186" s="18">
        <v>372.07887006568905</v>
      </c>
      <c r="OR186" s="18">
        <v>352.26248665505648</v>
      </c>
      <c r="OS186" s="18">
        <v>349.47085526686908</v>
      </c>
      <c r="OT186" s="18">
        <v>333.15900911110634</v>
      </c>
      <c r="OU186" s="18">
        <v>309.75309966766832</v>
      </c>
      <c r="OV186" s="18">
        <v>303.21896244639157</v>
      </c>
      <c r="OW186" s="18">
        <v>302.79401855671404</v>
      </c>
      <c r="OX186" s="18">
        <v>302.4400652933121</v>
      </c>
      <c r="OY186" s="18">
        <v>301.35220893573762</v>
      </c>
      <c r="OZ186" s="18">
        <v>304.10584534084796</v>
      </c>
      <c r="PA186" s="18">
        <v>305.52665773433449</v>
      </c>
      <c r="PB186" s="18">
        <v>293.28427423971891</v>
      </c>
      <c r="PC186" s="18">
        <v>285.6702796046734</v>
      </c>
      <c r="PD186" s="18">
        <v>282.08075357186794</v>
      </c>
      <c r="PE186" s="18">
        <v>276.9034371936321</v>
      </c>
      <c r="PF186" s="18">
        <v>274.18479616767166</v>
      </c>
      <c r="PG186" s="18">
        <v>272.98795420074464</v>
      </c>
      <c r="PH186" s="18">
        <v>272.68499420410393</v>
      </c>
      <c r="PI186" s="18">
        <v>269.81037377393244</v>
      </c>
      <c r="PJ186" s="18">
        <v>272.38303407543896</v>
      </c>
      <c r="PK186" s="18">
        <v>276.99042570751902</v>
      </c>
      <c r="PL186" s="18">
        <v>277.85831111043689</v>
      </c>
      <c r="PM186" s="18">
        <v>277.51935586667059</v>
      </c>
      <c r="PN186" s="18">
        <v>278.34524681460857</v>
      </c>
      <c r="PO186" s="18">
        <v>283.25759817928076</v>
      </c>
      <c r="PP186" s="18">
        <v>286.7361388667822</v>
      </c>
      <c r="PQ186" s="18">
        <v>286.37218692362313</v>
      </c>
      <c r="PR186" s="18">
        <v>285.26233347058297</v>
      </c>
      <c r="PS186" s="18">
        <v>281.49483093810079</v>
      </c>
      <c r="PT186" s="18">
        <v>282.06575555223225</v>
      </c>
      <c r="PU186" s="18">
        <v>279.41910502052309</v>
      </c>
      <c r="PV186" s="18">
        <v>275.20366163492201</v>
      </c>
      <c r="PW186" s="18">
        <v>277.60134504067895</v>
      </c>
      <c r="PX186" s="18">
        <v>280.4899636225104</v>
      </c>
      <c r="PY186" s="18">
        <v>278.06428391343354</v>
      </c>
      <c r="PZ186" s="18">
        <v>276.79645132023097</v>
      </c>
      <c r="QA186" s="18">
        <v>276.14353753209116</v>
      </c>
      <c r="QB186" s="18">
        <v>275.3456428874731</v>
      </c>
      <c r="QC186" s="18">
        <v>273.2819153856039</v>
      </c>
      <c r="QD186" s="18">
        <v>271.22718669551608</v>
      </c>
      <c r="QE186" s="18">
        <v>272.85397189199921</v>
      </c>
      <c r="QF186" s="18">
        <v>269.39642843198777</v>
      </c>
      <c r="QG186" s="18">
        <v>268.08160204392675</v>
      </c>
      <c r="QH186" s="18">
        <v>266.85176443380118</v>
      </c>
      <c r="QI186" s="18">
        <v>268.18958778530362</v>
      </c>
      <c r="QJ186" s="18">
        <v>272.53401413977144</v>
      </c>
      <c r="QK186" s="18">
        <v>272.19105942410226</v>
      </c>
      <c r="QL186" s="18">
        <v>273.80684607285264</v>
      </c>
      <c r="QM186" s="18">
        <v>272.64899895697835</v>
      </c>
      <c r="QN186" s="18">
        <v>274.0768104262948</v>
      </c>
      <c r="QO186" s="18">
        <v>273.22192330706116</v>
      </c>
      <c r="QP186" s="18">
        <v>273.23192198681829</v>
      </c>
      <c r="QQ186" s="18">
        <v>275.06467998629807</v>
      </c>
      <c r="QR186" s="18">
        <v>275.9815589200258</v>
      </c>
      <c r="QS186" s="18">
        <v>278.79018806380031</v>
      </c>
      <c r="QT186" s="18">
        <v>279.27612389999626</v>
      </c>
      <c r="QU186" s="18">
        <v>280.71393404906985</v>
      </c>
      <c r="QV186" s="18">
        <v>282.61468307089802</v>
      </c>
      <c r="QW186" s="18">
        <v>282.68067435729506</v>
      </c>
      <c r="QX186" s="18">
        <v>284.26646496677398</v>
      </c>
      <c r="QY186" s="18">
        <v>282.96663659834866</v>
      </c>
      <c r="QZ186" s="18">
        <v>285.87625240766999</v>
      </c>
      <c r="RA186" s="18">
        <v>283.44557335871457</v>
      </c>
      <c r="RB186" s="18">
        <v>291.27853908044102</v>
      </c>
      <c r="RC186" s="18">
        <v>284.30445994985104</v>
      </c>
      <c r="RD186" s="18">
        <v>281.24386407619716</v>
      </c>
      <c r="RE186" s="18">
        <v>282.35271766126152</v>
      </c>
      <c r="RF186" s="18">
        <v>282.15274406611917</v>
      </c>
      <c r="RG186" s="18">
        <v>279.69406871384382</v>
      </c>
      <c r="RH186" s="18">
        <v>279.46909841930864</v>
      </c>
      <c r="RI186" s="18">
        <v>281.25786222785712</v>
      </c>
      <c r="RJ186" s="18">
        <v>283.13261468231678</v>
      </c>
      <c r="RK186" s="18">
        <v>281.92677390360831</v>
      </c>
      <c r="RL186" s="18">
        <v>282.52669468903542</v>
      </c>
      <c r="RM186" s="18">
        <v>283.51856372094153</v>
      </c>
      <c r="RN186" s="18">
        <v>281.97976690632106</v>
      </c>
      <c r="RO186" s="18">
        <v>285.58829043066498</v>
      </c>
      <c r="RP186" s="18">
        <v>286.42717966228719</v>
      </c>
      <c r="RQ186" s="18">
        <v>284.98337030535936</v>
      </c>
      <c r="RR186" s="18">
        <v>287.58002743828297</v>
      </c>
      <c r="RS186" s="18">
        <v>279.36111267793183</v>
      </c>
      <c r="RT186" s="18">
        <v>278.48022899132968</v>
      </c>
      <c r="RU186" s="18">
        <v>272.25805057847498</v>
      </c>
      <c r="RV186" s="18">
        <v>268.39456072032453</v>
      </c>
      <c r="RW186" s="18">
        <v>267.35169842165709</v>
      </c>
      <c r="RX186" s="18">
        <v>267.42068931198122</v>
      </c>
      <c r="RY186" s="18">
        <v>268.34156771761178</v>
      </c>
      <c r="RZ186" s="18">
        <v>267.77964191526172</v>
      </c>
      <c r="SA186" s="18">
        <v>263.79616790002586</v>
      </c>
      <c r="SB186" s="18">
        <v>260.70757572305206</v>
      </c>
      <c r="SC186" s="18">
        <v>263.18824817079309</v>
      </c>
      <c r="SD186" s="18">
        <v>265.50394240254161</v>
      </c>
      <c r="SE186" s="18">
        <v>266.64479176282885</v>
      </c>
      <c r="SF186" s="18">
        <v>269.43742301899198</v>
      </c>
      <c r="SG186" s="18">
        <v>269.89636241984368</v>
      </c>
      <c r="SH186" s="18">
        <v>269.19345523291827</v>
      </c>
      <c r="SI186" s="18">
        <v>267.04073948121072</v>
      </c>
      <c r="SJ186" s="18">
        <v>267.0127431778908</v>
      </c>
      <c r="SK186" s="18">
        <v>274.88570361864572</v>
      </c>
      <c r="SL186" s="18">
        <v>268.13359517866371</v>
      </c>
      <c r="SM186" s="18">
        <v>268.40455940008161</v>
      </c>
      <c r="SN186" s="18">
        <v>268.74551437979937</v>
      </c>
      <c r="SO186" s="18">
        <v>268.27757616716622</v>
      </c>
      <c r="SP186" s="5">
        <v>267.091732747972</v>
      </c>
      <c r="SQ186" s="5">
        <v>272.25905044645071</v>
      </c>
      <c r="SR186" s="5">
        <v>264.63705686759954</v>
      </c>
      <c r="SS186" s="5">
        <v>265.63592497533557</v>
      </c>
    </row>
    <row r="187" spans="1:513" x14ac:dyDescent="0.25">
      <c r="A187" s="5" t="s">
        <v>392</v>
      </c>
      <c r="B187" s="5" t="str">
        <f ca="1">_xlfn.XLOOKUP(A187,bonds[worksheet get],bonds[unique lookup],"-")</f>
        <v>-</v>
      </c>
      <c r="C187" s="5" t="str">
        <f ca="1">_xlfn.XLOOKUP(A187,bonds[worksheet get],bonds[ID_ISIN],"-")</f>
        <v>-</v>
      </c>
      <c r="D187" s="18" t="e">
        <f ca="1">_xll.BDH(A187,"blp_i_sprd_mid","-2AY",,"Dates=H","Fill=C","Sort=R","Dir=H","factor="&amp;_xlfn.XLOOKUP(A187,bonds[worksheet get],bonds[yas/blp factor]),"cols=510;rows=1")</f>
        <v>#N/A</v>
      </c>
      <c r="E187" s="18">
        <v>317.82367617011073</v>
      </c>
      <c r="F187" s="18">
        <v>318.99061594784263</v>
      </c>
      <c r="G187" s="18">
        <v>325.86248457103972</v>
      </c>
      <c r="H187" s="18">
        <v>325.11160142034288</v>
      </c>
      <c r="I187" s="18">
        <v>327.59209140628576</v>
      </c>
      <c r="J187" s="18">
        <v>331.17909389793869</v>
      </c>
      <c r="K187" s="18">
        <v>330.84228615224362</v>
      </c>
      <c r="L187" s="18">
        <v>326.00909500151869</v>
      </c>
      <c r="M187" s="18">
        <v>324.21014539510014</v>
      </c>
      <c r="N187" s="18">
        <v>324.6460142424703</v>
      </c>
      <c r="O187" s="18">
        <v>323.16604138344525</v>
      </c>
      <c r="P187" s="18">
        <v>324.35081215947866</v>
      </c>
      <c r="Q187" s="18">
        <v>317.58295769304038</v>
      </c>
      <c r="R187" s="18">
        <v>317.02821552366021</v>
      </c>
      <c r="S187" s="18">
        <v>311.53131499171258</v>
      </c>
      <c r="T187" s="18">
        <v>305.87888853013516</v>
      </c>
      <c r="U187" s="18">
        <v>319.19666303932667</v>
      </c>
      <c r="V187" s="18">
        <v>313.08558367699385</v>
      </c>
      <c r="W187" s="18">
        <v>314.56060348093507</v>
      </c>
      <c r="X187" s="18">
        <v>301.91050079703331</v>
      </c>
      <c r="Y187" s="18">
        <v>295.26944454073902</v>
      </c>
      <c r="Z187" s="18">
        <v>285.21771455377342</v>
      </c>
      <c r="AA187" s="18">
        <v>299.10806223064657</v>
      </c>
      <c r="AB187" s="18">
        <v>319.500780621469</v>
      </c>
      <c r="AC187" s="18">
        <v>335.25942067593337</v>
      </c>
      <c r="AD187" s="18">
        <v>346.47709982961419</v>
      </c>
      <c r="AE187" s="18">
        <v>350.7605018660426</v>
      </c>
      <c r="AF187" s="18">
        <v>351.08740350157024</v>
      </c>
      <c r="AG187" s="18">
        <v>351.63917383790016</v>
      </c>
      <c r="AH187" s="18">
        <v>348.47119980633261</v>
      </c>
      <c r="AI187" s="18">
        <v>372.53016957014796</v>
      </c>
      <c r="AJ187" s="18">
        <v>392.73665308982135</v>
      </c>
      <c r="AK187" s="18">
        <v>394.62872013181453</v>
      </c>
      <c r="AL187" s="18">
        <v>398.83881695300346</v>
      </c>
      <c r="AM187" s="18">
        <v>409.40467405766253</v>
      </c>
      <c r="AN187" s="18">
        <v>421.06020328074692</v>
      </c>
      <c r="AO187" s="18">
        <v>425.92806581705804</v>
      </c>
      <c r="AP187" s="18">
        <v>431.69936560064554</v>
      </c>
      <c r="AQ187" s="18">
        <v>430.2342519068718</v>
      </c>
      <c r="AR187" s="18">
        <v>428.94348575204612</v>
      </c>
      <c r="AS187" s="18">
        <v>428.3818093055487</v>
      </c>
      <c r="AT187" s="18">
        <v>427.37534851253031</v>
      </c>
      <c r="AU187" s="18">
        <v>428.67800199955701</v>
      </c>
      <c r="AV187" s="18">
        <v>430.3422285076976</v>
      </c>
      <c r="AW187" s="18">
        <v>431.60921999812126</v>
      </c>
      <c r="AX187" s="18">
        <v>436.10164095908402</v>
      </c>
      <c r="AY187" s="18">
        <v>443.34895115762947</v>
      </c>
      <c r="AZ187" s="18">
        <v>432.27491060137748</v>
      </c>
      <c r="BA187" s="18">
        <v>428.2708608716726</v>
      </c>
      <c r="BB187" s="18">
        <v>426.46002393305304</v>
      </c>
      <c r="BC187" s="18">
        <v>426.08458235770462</v>
      </c>
      <c r="BD187" s="18">
        <v>443.8056228363514</v>
      </c>
      <c r="BE187" s="18">
        <v>445.34404174536468</v>
      </c>
      <c r="BF187" s="18">
        <v>453.41851214289665</v>
      </c>
      <c r="BG187" s="18">
        <v>456.02381911695005</v>
      </c>
      <c r="BH187" s="18">
        <v>456.99065546929836</v>
      </c>
      <c r="BI187" s="18">
        <v>458.44685366392133</v>
      </c>
      <c r="BJ187" s="18">
        <v>463.78426582217219</v>
      </c>
      <c r="BK187" s="18">
        <v>455.26897352218629</v>
      </c>
      <c r="BL187" s="18">
        <v>455.63054654330017</v>
      </c>
      <c r="BM187" s="18">
        <v>493.70269975006579</v>
      </c>
      <c r="BN187" s="18">
        <v>509.82291282564398</v>
      </c>
      <c r="BO187" s="18">
        <v>531.59456175178298</v>
      </c>
      <c r="BP187" s="18">
        <v>534.8754654392601</v>
      </c>
      <c r="BQ187" s="18">
        <v>536.92702085494989</v>
      </c>
      <c r="BR187" s="18">
        <v>526.70886821717022</v>
      </c>
      <c r="BS187" s="18">
        <v>525.88170801818364</v>
      </c>
      <c r="BT187" s="18">
        <v>526.12143588423726</v>
      </c>
      <c r="BU187" s="18">
        <v>523.52108196526763</v>
      </c>
      <c r="BV187" s="18">
        <v>521.64684592157607</v>
      </c>
      <c r="BW187" s="18">
        <v>518.75624297469858</v>
      </c>
      <c r="BX187" s="18">
        <v>516.0796120074391</v>
      </c>
      <c r="BY187" s="18">
        <v>543.95441540777688</v>
      </c>
      <c r="BZ187" s="18">
        <v>535.12311819344768</v>
      </c>
      <c r="CA187" s="18">
        <v>510.43511043399576</v>
      </c>
      <c r="CB187" s="18">
        <v>519.62104639232166</v>
      </c>
      <c r="CC187" s="18">
        <v>507.31864817529913</v>
      </c>
      <c r="CD187" s="18">
        <v>428.40756519198419</v>
      </c>
      <c r="CE187" s="18">
        <v>390.9495908156037</v>
      </c>
      <c r="CF187" s="18">
        <v>316.28822909414771</v>
      </c>
      <c r="CG187" s="18">
        <v>307.35688016712663</v>
      </c>
      <c r="CH187" s="18">
        <v>270.62997672110794</v>
      </c>
      <c r="CI187" s="18">
        <v>260.6495707273483</v>
      </c>
      <c r="CJ187" s="18">
        <v>268.55761847406626</v>
      </c>
      <c r="CK187" s="18">
        <v>206.27592262893916</v>
      </c>
      <c r="CL187" s="18">
        <v>190.08636678218843</v>
      </c>
      <c r="CM187" s="18">
        <v>185.80593657881022</v>
      </c>
      <c r="CN187" s="18">
        <v>186.17246265500785</v>
      </c>
      <c r="CO187" s="18">
        <v>191.44647570818663</v>
      </c>
      <c r="CP187" s="18">
        <v>189.39789212554695</v>
      </c>
      <c r="CQ187" s="18">
        <v>166.58610163182018</v>
      </c>
      <c r="CR187" s="18">
        <v>154.11629015296697</v>
      </c>
      <c r="CS187" s="18">
        <v>148.03889156520367</v>
      </c>
      <c r="CT187" s="18">
        <v>143.86445674061775</v>
      </c>
      <c r="CU187" s="18">
        <v>137.86828825622797</v>
      </c>
      <c r="CV187" s="18">
        <v>140.89757674545049</v>
      </c>
      <c r="CW187" s="18">
        <v>141.95753053337336</v>
      </c>
      <c r="CX187" s="18">
        <v>145.23645299881696</v>
      </c>
      <c r="CY187" s="18">
        <v>149.084976798892</v>
      </c>
      <c r="CZ187" s="18">
        <v>151.48324607044461</v>
      </c>
      <c r="DA187" s="18">
        <v>153.06624247521162</v>
      </c>
      <c r="DB187" s="18">
        <v>152.79580566763877</v>
      </c>
      <c r="DC187" s="18">
        <v>155.72008938908576</v>
      </c>
      <c r="DD187" s="18">
        <v>156.30058744490148</v>
      </c>
      <c r="DE187" s="18">
        <v>155.19011249512434</v>
      </c>
      <c r="DF187" s="18">
        <v>154.34413068681954</v>
      </c>
      <c r="DG187" s="18">
        <v>156.2738409474492</v>
      </c>
      <c r="DH187" s="18">
        <v>159.62111557304857</v>
      </c>
      <c r="DI187" s="18">
        <v>166.42463203608992</v>
      </c>
      <c r="DJ187" s="18">
        <v>166.62275423943996</v>
      </c>
      <c r="DK187" s="18">
        <v>165.29434486597776</v>
      </c>
      <c r="DL187" s="18">
        <v>163.18533401131629</v>
      </c>
      <c r="DM187" s="18">
        <v>163.11500062912702</v>
      </c>
      <c r="DN187" s="18">
        <v>165.91644858449698</v>
      </c>
      <c r="DO187" s="18">
        <v>158.16887982249261</v>
      </c>
      <c r="DP187" s="18">
        <v>155.99052619665861</v>
      </c>
      <c r="DQ187" s="18">
        <v>154.16780192583798</v>
      </c>
      <c r="DR187" s="18">
        <v>154.00831355214117</v>
      </c>
      <c r="DS187" s="18">
        <v>152.76311550408602</v>
      </c>
      <c r="DT187" s="18">
        <v>155.24063365697859</v>
      </c>
      <c r="DU187" s="18">
        <v>160.38091422289611</v>
      </c>
      <c r="DV187" s="18">
        <v>163.64299630105495</v>
      </c>
      <c r="DW187" s="18">
        <v>164.04023131877184</v>
      </c>
      <c r="DX187" s="18">
        <v>164.6752129805088</v>
      </c>
      <c r="DY187" s="18">
        <v>167.67478313922882</v>
      </c>
      <c r="DZ187" s="18">
        <v>168.11362381964921</v>
      </c>
      <c r="EA187" s="18">
        <v>170.65355046659707</v>
      </c>
      <c r="EB187" s="18">
        <v>167.16263724356892</v>
      </c>
      <c r="EC187" s="18">
        <v>169.13890622198582</v>
      </c>
      <c r="ED187" s="18">
        <v>164.83470135420561</v>
      </c>
      <c r="EE187" s="18">
        <v>165.25372981429101</v>
      </c>
      <c r="EF187" s="18">
        <v>164.38793578565119</v>
      </c>
      <c r="EG187" s="18">
        <v>162.74946516394616</v>
      </c>
      <c r="EH187" s="18">
        <v>165.59846244812013</v>
      </c>
      <c r="EI187" s="18">
        <v>165.36566885918378</v>
      </c>
      <c r="EJ187" s="18">
        <v>168.82290130764247</v>
      </c>
      <c r="EK187" s="18">
        <v>169.19438043892384</v>
      </c>
      <c r="EL187" s="18">
        <v>169.81054049134252</v>
      </c>
      <c r="EM187" s="18">
        <v>170.83285106062888</v>
      </c>
      <c r="EN187" s="18">
        <v>170.19886000990869</v>
      </c>
      <c r="EO187" s="18">
        <v>172.2405093154311</v>
      </c>
      <c r="EP187" s="18">
        <v>179.13714321404697</v>
      </c>
      <c r="EQ187" s="18">
        <v>180.65178745865822</v>
      </c>
      <c r="ER187" s="18">
        <v>181.19365168482065</v>
      </c>
      <c r="ES187" s="18">
        <v>184.97283271372319</v>
      </c>
      <c r="ET187" s="18">
        <v>190.7966348811984</v>
      </c>
      <c r="EU187" s="18">
        <v>194.39552470505237</v>
      </c>
      <c r="EV187" s="18">
        <v>202.69486380338671</v>
      </c>
      <c r="EW187" s="18">
        <v>203.37640418291093</v>
      </c>
      <c r="EX187" s="18">
        <v>200.86421464443208</v>
      </c>
      <c r="EY187" s="18">
        <v>204.39078986406327</v>
      </c>
      <c r="EZ187" s="18">
        <v>205.85095050275325</v>
      </c>
      <c r="FA187" s="18">
        <v>206.2650259077549</v>
      </c>
      <c r="FB187" s="18">
        <v>206.24917613148691</v>
      </c>
      <c r="FC187" s="18">
        <v>209.36960083425046</v>
      </c>
      <c r="FD187" s="18">
        <v>212.39888932347299</v>
      </c>
      <c r="FE187" s="18">
        <v>210.176948812902</v>
      </c>
      <c r="FF187" s="18">
        <v>212.38997382432223</v>
      </c>
      <c r="FG187" s="18">
        <v>209.71532407909632</v>
      </c>
      <c r="FH187" s="18">
        <v>208.93967565298078</v>
      </c>
      <c r="FI187" s="18">
        <v>209.36662900120021</v>
      </c>
      <c r="FJ187" s="18">
        <v>209.26162423342467</v>
      </c>
      <c r="FK187" s="18">
        <v>208.34134659886359</v>
      </c>
      <c r="FL187" s="18">
        <v>206.09761264592407</v>
      </c>
      <c r="FM187" s="18">
        <v>205.93911488324403</v>
      </c>
      <c r="FN187" s="18">
        <v>204.21941415816545</v>
      </c>
      <c r="FO187" s="18">
        <v>201.82609794169664</v>
      </c>
      <c r="FP187" s="18">
        <v>206.27096957385541</v>
      </c>
      <c r="FQ187" s="18">
        <v>203.88458763450384</v>
      </c>
      <c r="FR187" s="18">
        <v>210.98231556951998</v>
      </c>
      <c r="FS187" s="18">
        <v>213.7213550308347</v>
      </c>
      <c r="FT187" s="18">
        <v>213.95117678672077</v>
      </c>
      <c r="FU187" s="18">
        <v>213.70352403253318</v>
      </c>
      <c r="FV187" s="18">
        <v>213.16265041738748</v>
      </c>
      <c r="FW187" s="18">
        <v>211.9233960354328</v>
      </c>
      <c r="FX187" s="18">
        <v>213.75107336133718</v>
      </c>
      <c r="FY187" s="18">
        <v>217.30736691147089</v>
      </c>
      <c r="FZ187" s="18">
        <v>219.37279088139533</v>
      </c>
      <c r="GA187" s="18">
        <v>221.61949666738511</v>
      </c>
      <c r="GB187" s="18">
        <v>223.85926817625761</v>
      </c>
      <c r="GC187" s="18">
        <v>227.11441597729922</v>
      </c>
      <c r="GD187" s="18">
        <v>231.29677569001913</v>
      </c>
      <c r="GE187" s="18">
        <v>230.65783158421516</v>
      </c>
      <c r="GF187" s="18">
        <v>236.08142690092325</v>
      </c>
      <c r="GG187" s="18">
        <v>242.91268047243358</v>
      </c>
      <c r="GH187" s="18">
        <v>242.64620610892771</v>
      </c>
      <c r="GI187" s="18">
        <v>247.63096074521542</v>
      </c>
      <c r="GJ187" s="18">
        <v>250.75237605899571</v>
      </c>
      <c r="GK187" s="18">
        <v>253.37848586440086</v>
      </c>
      <c r="GL187" s="18">
        <v>252.41759317815303</v>
      </c>
      <c r="GM187" s="18">
        <v>254.45329881757499</v>
      </c>
      <c r="GN187" s="18">
        <v>255.34782056570052</v>
      </c>
      <c r="GO187" s="18">
        <v>251.58250809103251</v>
      </c>
      <c r="GP187" s="18">
        <v>249.01385372459887</v>
      </c>
      <c r="GQ187" s="18">
        <v>256.54546928495165</v>
      </c>
      <c r="GR187" s="18">
        <v>259.00317521750929</v>
      </c>
      <c r="GS187" s="18">
        <v>257.90855004400015</v>
      </c>
      <c r="GT187" s="18">
        <v>258.11558774650098</v>
      </c>
      <c r="GU187" s="18">
        <v>255.60736065208908</v>
      </c>
      <c r="GV187" s="18">
        <v>255.191304025054</v>
      </c>
      <c r="GW187" s="18">
        <v>252.18777142226696</v>
      </c>
      <c r="GX187" s="18">
        <v>255.68958136647939</v>
      </c>
      <c r="GY187" s="18">
        <v>254.16602162271738</v>
      </c>
      <c r="GZ187" s="18">
        <v>252.0956445977092</v>
      </c>
      <c r="HA187" s="18">
        <v>249.96781213372944</v>
      </c>
      <c r="HB187" s="18">
        <v>245.76564020067454</v>
      </c>
      <c r="HC187" s="18">
        <v>252.33636307477951</v>
      </c>
      <c r="HD187" s="18">
        <v>273.80785686284304</v>
      </c>
      <c r="HE187" s="18">
        <v>274.69445372283457</v>
      </c>
      <c r="HF187" s="18">
        <v>276.18928574711089</v>
      </c>
      <c r="HG187" s="18">
        <v>276.71232836395501</v>
      </c>
      <c r="HH187" s="18">
        <v>276.02682554036375</v>
      </c>
      <c r="HI187" s="18">
        <v>282.11611146032811</v>
      </c>
      <c r="HJ187" s="18">
        <v>283.09285392284397</v>
      </c>
      <c r="HK187" s="18">
        <v>282.75010251104834</v>
      </c>
      <c r="HL187" s="18">
        <v>283.04431398302313</v>
      </c>
      <c r="HM187" s="18">
        <v>283.08195720165969</v>
      </c>
      <c r="HN187" s="18">
        <v>282.51730892211197</v>
      </c>
      <c r="HO187" s="18">
        <v>282.08342129677533</v>
      </c>
      <c r="HP187" s="18">
        <v>276.66081659108403</v>
      </c>
      <c r="HQ187" s="18">
        <v>278.43500092208387</v>
      </c>
      <c r="HR187" s="18">
        <v>280.21116647511724</v>
      </c>
      <c r="HS187" s="18">
        <v>290.47092477560039</v>
      </c>
      <c r="HT187" s="18">
        <v>299.08725939929485</v>
      </c>
      <c r="HU187" s="18">
        <v>302.27207381814719</v>
      </c>
      <c r="HV187" s="18">
        <v>306.77043844521046</v>
      </c>
      <c r="HW187" s="18">
        <v>307.87397911787031</v>
      </c>
      <c r="HX187" s="18">
        <v>297.41213616997004</v>
      </c>
      <c r="HY187" s="18">
        <v>291.15048393309121</v>
      </c>
      <c r="HZ187" s="18">
        <v>290.43328155696389</v>
      </c>
      <c r="IA187" s="18">
        <v>290.99099555939438</v>
      </c>
      <c r="IB187" s="18">
        <v>294.22236869603398</v>
      </c>
      <c r="IC187" s="18">
        <v>296.52454869896172</v>
      </c>
      <c r="ID187" s="18">
        <v>297.98966239273551</v>
      </c>
      <c r="IE187" s="18">
        <v>298.22245598167177</v>
      </c>
      <c r="IF187" s="18">
        <v>278.73614667117596</v>
      </c>
      <c r="IG187" s="18">
        <v>274.11197444498538</v>
      </c>
      <c r="IH187" s="18">
        <v>267.35303547769786</v>
      </c>
      <c r="II187" s="18">
        <v>265.85424100935461</v>
      </c>
      <c r="IJ187" s="18">
        <v>259.82141991734505</v>
      </c>
      <c r="IK187" s="18">
        <v>260.41875836044551</v>
      </c>
      <c r="IL187" s="18">
        <v>264.70612284094091</v>
      </c>
      <c r="IM187" s="18">
        <v>270.37241785675286</v>
      </c>
      <c r="IN187" s="18">
        <v>277.44934296041725</v>
      </c>
      <c r="IO187" s="18">
        <v>279.98431655228137</v>
      </c>
      <c r="IP187" s="18">
        <v>274.20410126954317</v>
      </c>
      <c r="IQ187" s="18">
        <v>275.23334611594674</v>
      </c>
      <c r="IR187" s="18">
        <v>268.39119582325219</v>
      </c>
      <c r="IS187" s="18">
        <v>263.38464774459595</v>
      </c>
      <c r="IT187" s="18">
        <v>261.98095193386075</v>
      </c>
      <c r="IU187" s="18">
        <v>259.14879503697159</v>
      </c>
      <c r="IV187" s="18">
        <v>257.93628715246911</v>
      </c>
      <c r="IW187" s="18">
        <v>264.16128678172828</v>
      </c>
      <c r="IX187" s="18">
        <v>265.26383684337139</v>
      </c>
      <c r="IY187" s="18">
        <v>263.12312643617395</v>
      </c>
      <c r="IZ187" s="18">
        <v>255.89067540287968</v>
      </c>
      <c r="JA187" s="18">
        <v>257.63415079236034</v>
      </c>
      <c r="JB187" s="18">
        <v>256.26116392314435</v>
      </c>
      <c r="JC187" s="18">
        <v>264.43766725540161</v>
      </c>
      <c r="JD187" s="18">
        <v>265.19449407219889</v>
      </c>
      <c r="JE187" s="18">
        <v>269.72257702976464</v>
      </c>
      <c r="JF187" s="18">
        <v>275.78412584125999</v>
      </c>
      <c r="JG187" s="18">
        <v>274.59836445420984</v>
      </c>
      <c r="JH187" s="18">
        <v>271.83852216154338</v>
      </c>
      <c r="JI187" s="18">
        <v>265.08255502730611</v>
      </c>
      <c r="JJ187" s="18">
        <v>264.55852179944515</v>
      </c>
      <c r="JK187" s="18">
        <v>266.34162162959575</v>
      </c>
      <c r="JL187" s="18">
        <v>280.81841102838519</v>
      </c>
      <c r="JM187" s="18">
        <v>293.19609568268061</v>
      </c>
      <c r="JN187" s="18">
        <v>315.22431286215783</v>
      </c>
      <c r="JO187" s="18">
        <v>318.50719777166847</v>
      </c>
      <c r="JP187" s="18">
        <v>318.02576081752778</v>
      </c>
      <c r="JQ187" s="18">
        <v>317.7652301201224</v>
      </c>
      <c r="JR187" s="18">
        <v>315.83750108152628</v>
      </c>
      <c r="JS187" s="18">
        <v>327.03734923690558</v>
      </c>
      <c r="JT187" s="18">
        <v>331.83685961306099</v>
      </c>
      <c r="JU187" s="18">
        <v>333.01073366791007</v>
      </c>
      <c r="JV187" s="18">
        <v>340.7117437121272</v>
      </c>
      <c r="JW187" s="18">
        <v>352.758564286828</v>
      </c>
      <c r="JX187" s="18">
        <v>358.85280326187615</v>
      </c>
      <c r="JY187" s="18">
        <v>354.66648110508919</v>
      </c>
      <c r="JZ187" s="18">
        <v>350.15226670175792</v>
      </c>
      <c r="KA187" s="18">
        <v>351.39449291676283</v>
      </c>
      <c r="KB187" s="18">
        <v>349.31123794853687</v>
      </c>
      <c r="KC187" s="18">
        <v>349.65894241541628</v>
      </c>
      <c r="KD187" s="18">
        <v>351.3865680286288</v>
      </c>
      <c r="KE187" s="18">
        <v>351.23698576509952</v>
      </c>
      <c r="KF187" s="18">
        <v>340.49281867742542</v>
      </c>
      <c r="KG187" s="18">
        <v>338.29465283125637</v>
      </c>
      <c r="KH187" s="18">
        <v>335.75868862837552</v>
      </c>
      <c r="KI187" s="18">
        <v>336.60962349176407</v>
      </c>
      <c r="KJ187" s="18">
        <v>335.61802186399694</v>
      </c>
      <c r="KK187" s="18">
        <v>340.18969170629975</v>
      </c>
      <c r="KL187" s="18">
        <v>339.9717572826147</v>
      </c>
      <c r="KM187" s="18">
        <v>340.17285131901502</v>
      </c>
      <c r="KN187" s="18">
        <v>324.78965283989908</v>
      </c>
      <c r="KO187" s="18">
        <v>323.43746880203486</v>
      </c>
      <c r="KP187" s="18">
        <v>301.55685266405345</v>
      </c>
      <c r="KQ187" s="18">
        <v>285.00572379618882</v>
      </c>
      <c r="KR187" s="18">
        <v>269.52346421539784</v>
      </c>
      <c r="KS187" s="18">
        <v>269.27383023917679</v>
      </c>
      <c r="KT187" s="18">
        <v>270.09108432799582</v>
      </c>
      <c r="KU187" s="18">
        <v>272.00989786744123</v>
      </c>
      <c r="KV187" s="18">
        <v>272.78752751559017</v>
      </c>
      <c r="KW187" s="18">
        <v>276.58949259787801</v>
      </c>
      <c r="KX187" s="18">
        <v>274.9926276388764</v>
      </c>
      <c r="KY187" s="18">
        <v>275.68605535060163</v>
      </c>
      <c r="KZ187" s="18">
        <v>274.28136892884964</v>
      </c>
      <c r="LA187" s="18">
        <v>274.64492317199705</v>
      </c>
      <c r="LB187" s="18">
        <v>267.43624680310489</v>
      </c>
      <c r="LC187" s="18">
        <v>261.34299843907354</v>
      </c>
      <c r="LD187" s="18">
        <v>266.09297826439143</v>
      </c>
      <c r="LE187" s="18">
        <v>278.15663922637702</v>
      </c>
      <c r="LF187" s="18">
        <v>304.06111731439825</v>
      </c>
      <c r="LG187" s="18">
        <v>308.1493689805269</v>
      </c>
      <c r="LH187" s="18">
        <v>313.00534418463707</v>
      </c>
      <c r="LI187" s="18">
        <v>311.78094896793363</v>
      </c>
      <c r="LJ187" s="18">
        <v>313.11431139647959</v>
      </c>
      <c r="LK187" s="18">
        <v>315.13912031471727</v>
      </c>
      <c r="LL187" s="18">
        <v>317.96434293448925</v>
      </c>
      <c r="LM187" s="18">
        <v>325.12447936356068</v>
      </c>
      <c r="LN187" s="18">
        <v>326.74412837594747</v>
      </c>
      <c r="LO187" s="18">
        <v>343.55479733020064</v>
      </c>
      <c r="LP187" s="18">
        <v>352.80512300461533</v>
      </c>
      <c r="LQ187" s="18">
        <v>361.14507715463634</v>
      </c>
      <c r="LR187" s="18">
        <v>360.2971141242981</v>
      </c>
      <c r="LS187" s="18">
        <v>366.39828737646337</v>
      </c>
      <c r="LT187" s="18">
        <v>361.59679577827455</v>
      </c>
      <c r="LU187" s="18">
        <v>360.5120767149329</v>
      </c>
      <c r="LV187" s="18">
        <v>357.55510282993316</v>
      </c>
      <c r="LW187" s="18">
        <v>352.46039037078617</v>
      </c>
      <c r="LX187" s="18">
        <v>366.24276144683358</v>
      </c>
      <c r="LY187" s="18">
        <v>375.00273466795687</v>
      </c>
      <c r="LZ187" s="18">
        <v>377.91215922415262</v>
      </c>
      <c r="MA187" s="18">
        <v>380.11924056947231</v>
      </c>
      <c r="MB187" s="18">
        <v>386.29074720382692</v>
      </c>
      <c r="MC187" s="18">
        <v>397.20034633129831</v>
      </c>
      <c r="MD187" s="18">
        <v>397.18251533299684</v>
      </c>
      <c r="ME187" s="18">
        <v>393.4568272989988</v>
      </c>
      <c r="MF187" s="18">
        <v>387.46462125867606</v>
      </c>
      <c r="MG187" s="18">
        <v>386.4502355775237</v>
      </c>
      <c r="MH187" s="18">
        <v>384.16885840594767</v>
      </c>
      <c r="MI187" s="18">
        <v>386.98912797063588</v>
      </c>
      <c r="MJ187" s="18">
        <v>387.46858370274305</v>
      </c>
      <c r="MK187" s="18">
        <v>389.69547726839784</v>
      </c>
      <c r="ML187" s="18">
        <v>393.80354115486148</v>
      </c>
      <c r="MM187" s="18">
        <v>397.57083485156295</v>
      </c>
      <c r="MN187" s="18">
        <v>401.2103397271037</v>
      </c>
      <c r="MO187" s="18">
        <v>401.36982810080048</v>
      </c>
      <c r="MP187" s="18">
        <v>401.79975328207018</v>
      </c>
      <c r="MQ187" s="18">
        <v>405.637380360961</v>
      </c>
      <c r="MR187" s="18">
        <v>412.41415032654999</v>
      </c>
      <c r="MS187" s="18">
        <v>414.52415179222822</v>
      </c>
      <c r="MT187" s="18">
        <v>417.99228096187113</v>
      </c>
      <c r="MU187" s="18">
        <v>421.27714709341524</v>
      </c>
      <c r="MV187" s="18">
        <v>429.27930288672451</v>
      </c>
      <c r="MW187" s="18">
        <v>433.76280834853651</v>
      </c>
      <c r="MX187" s="18">
        <v>435.57463589817286</v>
      </c>
      <c r="MY187" s="18">
        <v>397.59560012698171</v>
      </c>
      <c r="MZ187" s="18">
        <v>386.90591664522884</v>
      </c>
      <c r="NA187" s="18">
        <v>392.00360093742609</v>
      </c>
      <c r="NB187" s="18">
        <v>402.101889642179</v>
      </c>
      <c r="NC187" s="18">
        <v>404.01079707145686</v>
      </c>
      <c r="ND187" s="18">
        <v>412.26258684098724</v>
      </c>
      <c r="NE187" s="18">
        <v>429.2604812774062</v>
      </c>
      <c r="NF187" s="18">
        <v>438.21461425781251</v>
      </c>
      <c r="NG187" s="18">
        <v>438.42660501539706</v>
      </c>
      <c r="NH187" s="18">
        <v>439.09724867373706</v>
      </c>
      <c r="NI187" s="18">
        <v>444.39899883538482</v>
      </c>
      <c r="NJ187" s="18">
        <v>449.22129326492546</v>
      </c>
      <c r="NK187" s="18">
        <v>445.63528138428927</v>
      </c>
      <c r="NL187" s="18">
        <v>439.62128190159797</v>
      </c>
      <c r="NM187" s="18">
        <v>438.30575047135352</v>
      </c>
      <c r="NN187" s="18">
        <v>444.63476425737139</v>
      </c>
      <c r="NO187" s="18">
        <v>445.32720135807989</v>
      </c>
      <c r="NP187" s="18">
        <v>460.25769060254095</v>
      </c>
      <c r="NQ187" s="18">
        <v>488.05027328848837</v>
      </c>
      <c r="NR187" s="18">
        <v>486.59704692691565</v>
      </c>
      <c r="NS187" s="18">
        <v>493.98799572288993</v>
      </c>
      <c r="NT187" s="18">
        <v>504.59149604618551</v>
      </c>
      <c r="NU187" s="18">
        <v>516.16579516589638</v>
      </c>
      <c r="NV187" s="18">
        <v>522.27786513924593</v>
      </c>
      <c r="NW187" s="18">
        <v>525.75391919702292</v>
      </c>
      <c r="NX187" s="18">
        <v>529.10812809973959</v>
      </c>
      <c r="NY187" s="18">
        <v>524.97331771582355</v>
      </c>
      <c r="NZ187" s="18">
        <v>516.78690827339881</v>
      </c>
      <c r="OA187" s="18">
        <v>518.56703627049922</v>
      </c>
      <c r="OB187" s="18">
        <v>515.24056447625162</v>
      </c>
      <c r="OC187" s="18">
        <v>508.97693101733927</v>
      </c>
      <c r="OD187" s="18">
        <v>510.54804008990521</v>
      </c>
      <c r="OE187" s="18">
        <v>501.8792030823231</v>
      </c>
      <c r="OF187" s="18">
        <v>498.45862324148413</v>
      </c>
      <c r="OG187" s="18">
        <v>492.27522927492856</v>
      </c>
      <c r="OH187" s="18">
        <v>469.34060301512477</v>
      </c>
      <c r="OI187" s="18">
        <v>467.31579409688709</v>
      </c>
      <c r="OJ187" s="18">
        <v>467.07309439778328</v>
      </c>
      <c r="OK187" s="18">
        <v>474.72259266912937</v>
      </c>
      <c r="OL187" s="18">
        <v>484.51775440275668</v>
      </c>
      <c r="OM187" s="18">
        <v>485.46477853477001</v>
      </c>
      <c r="ON187" s="18">
        <v>484.93579225182532</v>
      </c>
      <c r="OO187" s="18">
        <v>488.77936299681659</v>
      </c>
      <c r="OP187" s="18">
        <v>479.82820184946058</v>
      </c>
      <c r="OQ187" s="18">
        <v>452.40115462869409</v>
      </c>
      <c r="OR187" s="18">
        <v>432.58001879453661</v>
      </c>
      <c r="OS187" s="18">
        <v>429.35756115704777</v>
      </c>
      <c r="OT187" s="18">
        <v>405.52147887200118</v>
      </c>
      <c r="OU187" s="18">
        <v>373.87244749784469</v>
      </c>
      <c r="OV187" s="18">
        <v>362.34767892897128</v>
      </c>
      <c r="OW187" s="18">
        <v>359.41844215244055</v>
      </c>
      <c r="OX187" s="18">
        <v>360.11880414128302</v>
      </c>
      <c r="OY187" s="18">
        <v>358.428821746707</v>
      </c>
      <c r="OZ187" s="18">
        <v>361.25602558851244</v>
      </c>
      <c r="PA187" s="18">
        <v>362.23871171712875</v>
      </c>
      <c r="PB187" s="18">
        <v>349.34689994513991</v>
      </c>
      <c r="PC187" s="18">
        <v>337.12176938742402</v>
      </c>
      <c r="PD187" s="18">
        <v>330.08248750239613</v>
      </c>
      <c r="PE187" s="18">
        <v>326.57572450309993</v>
      </c>
      <c r="PF187" s="18">
        <v>324.79064345091587</v>
      </c>
      <c r="PG187" s="18">
        <v>322.25963230311874</v>
      </c>
      <c r="PH187" s="18">
        <v>319.99113307476046</v>
      </c>
      <c r="PI187" s="18">
        <v>318.05349792599674</v>
      </c>
      <c r="PJ187" s="18">
        <v>320.33091265350583</v>
      </c>
      <c r="PK187" s="18">
        <v>323.57219190031293</v>
      </c>
      <c r="PL187" s="18">
        <v>322.39831784546374</v>
      </c>
      <c r="PM187" s="18">
        <v>321.01146242201327</v>
      </c>
      <c r="PN187" s="18">
        <v>324.63214568823577</v>
      </c>
      <c r="PO187" s="18">
        <v>327.91007754266258</v>
      </c>
      <c r="PP187" s="18">
        <v>330.51538451671604</v>
      </c>
      <c r="PQ187" s="18">
        <v>331.36136632502081</v>
      </c>
      <c r="PR187" s="18">
        <v>329.13645398139948</v>
      </c>
      <c r="PS187" s="18">
        <v>324.57667147129774</v>
      </c>
      <c r="PT187" s="18">
        <v>322.98475956737997</v>
      </c>
      <c r="PU187" s="18">
        <v>317.82070433706048</v>
      </c>
      <c r="PV187" s="18">
        <v>311.77995835691689</v>
      </c>
      <c r="PW187" s="18">
        <v>313.73344328194855</v>
      </c>
      <c r="PX187" s="18">
        <v>314.2178520691395</v>
      </c>
      <c r="PY187" s="18">
        <v>309.7115625539422</v>
      </c>
      <c r="PZ187" s="18">
        <v>307.35787077814342</v>
      </c>
      <c r="QA187" s="18">
        <v>306.71595483928917</v>
      </c>
      <c r="QB187" s="18">
        <v>304.40981239229444</v>
      </c>
      <c r="QC187" s="18">
        <v>302.50189557403331</v>
      </c>
      <c r="QD187" s="18">
        <v>295.30015348225828</v>
      </c>
      <c r="QE187" s="18">
        <v>294.93957107216119</v>
      </c>
      <c r="QF187" s="18">
        <v>290.88500018060205</v>
      </c>
      <c r="QG187" s="18">
        <v>289.77155339777465</v>
      </c>
      <c r="QH187" s="18">
        <v>285.58820307403806</v>
      </c>
      <c r="QI187" s="18">
        <v>285.61792140454054</v>
      </c>
      <c r="QJ187" s="18">
        <v>294.79593247473235</v>
      </c>
      <c r="QK187" s="18">
        <v>291.94000091344117</v>
      </c>
      <c r="QL187" s="18">
        <v>291.5427658957243</v>
      </c>
      <c r="QM187" s="18">
        <v>291.9092919719219</v>
      </c>
      <c r="QN187" s="18">
        <v>291.99448451936246</v>
      </c>
      <c r="QO187" s="18">
        <v>288.29257114976645</v>
      </c>
      <c r="QP187" s="18">
        <v>287.89929857611656</v>
      </c>
      <c r="QQ187" s="18">
        <v>289.67942657321692</v>
      </c>
      <c r="QR187" s="18">
        <v>288.70466533273458</v>
      </c>
      <c r="QS187" s="18">
        <v>289.29209766566754</v>
      </c>
      <c r="QT187" s="18">
        <v>290.21633774429557</v>
      </c>
      <c r="QU187" s="18">
        <v>292.10345173120498</v>
      </c>
      <c r="QV187" s="18">
        <v>294.14411042571072</v>
      </c>
      <c r="QW187" s="18">
        <v>295.46162307798863</v>
      </c>
      <c r="QX187" s="18">
        <v>295.62111145168541</v>
      </c>
      <c r="QY187" s="18">
        <v>294.85239730268717</v>
      </c>
      <c r="QZ187" s="18">
        <v>296.75833289891483</v>
      </c>
      <c r="RA187" s="18">
        <v>291.38624935507778</v>
      </c>
      <c r="RB187" s="18">
        <v>299.24080410689118</v>
      </c>
      <c r="RC187" s="18">
        <v>294.36699790447949</v>
      </c>
      <c r="RD187" s="18">
        <v>294.46704961717126</v>
      </c>
      <c r="RE187" s="18">
        <v>295.10698433399199</v>
      </c>
      <c r="RF187" s="18">
        <v>293.93608211219311</v>
      </c>
      <c r="RG187" s="18">
        <v>292.27482743710283</v>
      </c>
      <c r="RH187" s="18">
        <v>290.54026754677295</v>
      </c>
      <c r="RI187" s="18">
        <v>290.10538931041958</v>
      </c>
      <c r="RJ187" s="18">
        <v>293.72904440969228</v>
      </c>
      <c r="RK187" s="18">
        <v>292.16784144729377</v>
      </c>
      <c r="RL187" s="18">
        <v>293.61413353174925</v>
      </c>
      <c r="RM187" s="18">
        <v>294.16095081299545</v>
      </c>
      <c r="RN187" s="18">
        <v>296.07283007532362</v>
      </c>
      <c r="RO187" s="18">
        <v>299.72719411611553</v>
      </c>
      <c r="RP187" s="18">
        <v>298.83069114595651</v>
      </c>
      <c r="RQ187" s="18">
        <v>301.1586270353198</v>
      </c>
      <c r="RR187" s="18">
        <v>301.10909648448234</v>
      </c>
      <c r="RS187" s="18">
        <v>294.65724693238735</v>
      </c>
      <c r="RT187" s="18">
        <v>294.70182442814109</v>
      </c>
      <c r="RU187" s="18">
        <v>289.139543569088</v>
      </c>
      <c r="RV187" s="18">
        <v>284.8710006979108</v>
      </c>
      <c r="RW187" s="18">
        <v>282.57674558311703</v>
      </c>
      <c r="RX187" s="18">
        <v>281.807040823102</v>
      </c>
      <c r="RY187" s="18">
        <v>282.45787226110696</v>
      </c>
      <c r="RZ187" s="18">
        <v>280.77779597669843</v>
      </c>
      <c r="SA187" s="18">
        <v>276.52014982670545</v>
      </c>
      <c r="SB187" s="18">
        <v>274.29424687206745</v>
      </c>
      <c r="SC187" s="18">
        <v>276.73313119530678</v>
      </c>
      <c r="SD187" s="18">
        <v>279.98134471923112</v>
      </c>
      <c r="SE187" s="18">
        <v>281.85954320698977</v>
      </c>
      <c r="SF187" s="18">
        <v>283.01261443048713</v>
      </c>
      <c r="SG187" s="18">
        <v>287.51890394568449</v>
      </c>
      <c r="SH187" s="18">
        <v>287.98746295660732</v>
      </c>
      <c r="SI187" s="18">
        <v>287.13256564915179</v>
      </c>
      <c r="SJ187" s="18">
        <v>288.54517695903775</v>
      </c>
      <c r="SK187" s="18">
        <v>290.5145116603374</v>
      </c>
      <c r="SL187" s="18">
        <v>292.5105928590894</v>
      </c>
      <c r="SM187" s="18">
        <v>292.26789315998553</v>
      </c>
      <c r="SN187" s="18">
        <v>290.26091524004937</v>
      </c>
      <c r="SO187" s="18">
        <v>290.82952596366408</v>
      </c>
      <c r="SP187" s="5">
        <v>287.98944417864084</v>
      </c>
      <c r="SQ187" s="5">
        <v>289.7210322359204</v>
      </c>
      <c r="SR187" s="5">
        <v>287.21676758557561</v>
      </c>
      <c r="SS187" s="5">
        <v>291.3436530813575</v>
      </c>
    </row>
    <row r="188" spans="1:513" x14ac:dyDescent="0.25">
      <c r="A188" s="5" t="s">
        <v>98</v>
      </c>
      <c r="B188" s="5" t="str">
        <f ca="1">_xlfn.XLOOKUP(A188,bonds[worksheet get],bonds[unique lookup],"-")</f>
        <v>-</v>
      </c>
      <c r="C188" s="5" t="str">
        <f ca="1">_xlfn.XLOOKUP(A188,bonds[worksheet get],bonds[ID_ISIN],"-")</f>
        <v>-</v>
      </c>
      <c r="D188" s="18" t="e">
        <f ca="1">_xll.BDH(A188,"blp_i_sprd_mid","-2AY",,"Dates=H","Fill=C","Sort=R","Dir=H","factor="&amp;_xlfn.XLOOKUP(A188,bonds[worksheet get],bonds[yas/blp factor]),"cols=510;rows=1")</f>
        <v>#N/A</v>
      </c>
      <c r="E188" s="18">
        <v>529.01685016143313</v>
      </c>
      <c r="F188" s="18">
        <v>529.08420021593577</v>
      </c>
      <c r="G188" s="18">
        <v>540.92889583057161</v>
      </c>
      <c r="H188" s="18">
        <v>543.27723376035692</v>
      </c>
      <c r="I188" s="18">
        <v>542.48686106193065</v>
      </c>
      <c r="J188" s="18">
        <v>542.04215261381864</v>
      </c>
      <c r="K188" s="18">
        <v>543.54465309441082</v>
      </c>
      <c r="L188" s="18">
        <v>515.42600533962252</v>
      </c>
      <c r="M188" s="18">
        <v>509.56258882999424</v>
      </c>
      <c r="N188" s="18">
        <v>507.60448503953222</v>
      </c>
      <c r="O188" s="18">
        <v>509.85179788756375</v>
      </c>
      <c r="P188" s="18">
        <v>518.27649735224247</v>
      </c>
      <c r="Q188" s="18">
        <v>512.30809399294844</v>
      </c>
      <c r="R188" s="18">
        <v>511.90102233999966</v>
      </c>
      <c r="S188" s="18">
        <v>503.05637547665833</v>
      </c>
      <c r="T188" s="18">
        <v>484.48955015748743</v>
      </c>
      <c r="U188" s="18">
        <v>550.54014478486772</v>
      </c>
      <c r="V188" s="18">
        <v>543.63577375638476</v>
      </c>
      <c r="W188" s="18">
        <v>547.82138155531879</v>
      </c>
      <c r="X188" s="18">
        <v>527.82931022983792</v>
      </c>
      <c r="Y188" s="18">
        <v>518.79846027463668</v>
      </c>
      <c r="Z188" s="18">
        <v>505.2908125789761</v>
      </c>
      <c r="AA188" s="18">
        <v>528.34434005838636</v>
      </c>
      <c r="AB188" s="18">
        <v>567.54999531465774</v>
      </c>
      <c r="AC188" s="18">
        <v>598.44188060778379</v>
      </c>
      <c r="AD188" s="18">
        <v>615.56662240701905</v>
      </c>
      <c r="AE188" s="18">
        <v>637.18797078627347</v>
      </c>
      <c r="AF188" s="18">
        <v>636.91758012628554</v>
      </c>
      <c r="AG188" s="18">
        <v>635.48540102612981</v>
      </c>
      <c r="AH188" s="18">
        <v>635.23184787976743</v>
      </c>
      <c r="AI188" s="18">
        <v>649.07030319607247</v>
      </c>
      <c r="AJ188" s="18">
        <v>691.09673720562455</v>
      </c>
      <c r="AK188" s="18">
        <v>690.45691168785095</v>
      </c>
      <c r="AL188" s="18">
        <v>697.32166503721476</v>
      </c>
      <c r="AM188" s="18">
        <v>712.78642608135931</v>
      </c>
      <c r="AN188" s="18">
        <v>728.76522651207449</v>
      </c>
      <c r="AO188" s="18">
        <v>741.00312759196754</v>
      </c>
      <c r="AP188" s="18">
        <v>755.70128654515747</v>
      </c>
      <c r="AQ188" s="18">
        <v>750.43609699022772</v>
      </c>
      <c r="AR188" s="18">
        <v>739.93245981377356</v>
      </c>
      <c r="AS188" s="18">
        <v>733.97693220019335</v>
      </c>
      <c r="AT188" s="18">
        <v>735.74586157286171</v>
      </c>
      <c r="AU188" s="18">
        <v>746.76849034577606</v>
      </c>
      <c r="AV188" s="18">
        <v>748.40965270328513</v>
      </c>
      <c r="AW188" s="18">
        <v>750.07953787815575</v>
      </c>
      <c r="AX188" s="18">
        <v>756.90269266444443</v>
      </c>
      <c r="AY188" s="18">
        <v>755.61016588318353</v>
      </c>
      <c r="AZ188" s="18">
        <v>749.07027750259635</v>
      </c>
      <c r="BA188" s="18">
        <v>736.17076118141415</v>
      </c>
      <c r="BB188" s="18">
        <v>741.14773212075227</v>
      </c>
      <c r="BC188" s="18">
        <v>743.434662647903</v>
      </c>
      <c r="BD188" s="18">
        <v>760.08894450759885</v>
      </c>
      <c r="BE188" s="18">
        <v>759.95028263068195</v>
      </c>
      <c r="BF188" s="18">
        <v>781.76476719564198</v>
      </c>
      <c r="BG188" s="18">
        <v>782.70073486483102</v>
      </c>
      <c r="BH188" s="18">
        <v>784.73015047770741</v>
      </c>
      <c r="BI188" s="18">
        <v>784.09626761180164</v>
      </c>
      <c r="BJ188" s="18">
        <v>803.3841346909403</v>
      </c>
      <c r="BK188" s="18">
        <v>757.59501160705088</v>
      </c>
      <c r="BL188" s="18">
        <v>784.61724009221791</v>
      </c>
      <c r="BM188" s="18">
        <v>860.61880527234075</v>
      </c>
      <c r="BN188" s="18">
        <v>886.5881939349174</v>
      </c>
      <c r="BO188" s="18">
        <v>918.15754154098033</v>
      </c>
      <c r="BP188" s="18">
        <v>952.72198568844806</v>
      </c>
      <c r="BQ188" s="18">
        <v>691.8356069211959</v>
      </c>
      <c r="BR188" s="18">
        <v>684.00517264330392</v>
      </c>
      <c r="BS188" s="18">
        <v>679.84135456788545</v>
      </c>
      <c r="BT188" s="18">
        <v>677.66733442622422</v>
      </c>
      <c r="BU188" s="18">
        <v>680.96649665486814</v>
      </c>
      <c r="BV188" s="18">
        <v>674.37114352351432</v>
      </c>
      <c r="BW188" s="18">
        <v>674.77722473448512</v>
      </c>
      <c r="BX188" s="18">
        <v>655.55868859380485</v>
      </c>
      <c r="BY188" s="18">
        <v>672.84289155149463</v>
      </c>
      <c r="BZ188" s="18">
        <v>650.23902473008638</v>
      </c>
      <c r="CA188" s="18">
        <v>657.12754868692161</v>
      </c>
      <c r="CB188" s="18">
        <v>641.75489874672883</v>
      </c>
      <c r="CC188" s="18">
        <v>644.71433937692643</v>
      </c>
      <c r="CD188" s="18">
        <v>612.56558321374655</v>
      </c>
      <c r="CE188" s="18">
        <v>575.31010821211339</v>
      </c>
      <c r="CF188" s="18">
        <v>524.4509126429557</v>
      </c>
      <c r="CG188" s="18">
        <v>503.00586293578147</v>
      </c>
      <c r="CH188" s="18">
        <v>465.83556594425443</v>
      </c>
      <c r="CI188" s="18">
        <v>451.92183703762294</v>
      </c>
      <c r="CJ188" s="18">
        <v>462.20955786287789</v>
      </c>
      <c r="CK188" s="18">
        <v>379.5888689439297</v>
      </c>
      <c r="CL188" s="18">
        <v>344.43214049363132</v>
      </c>
      <c r="CM188" s="18">
        <v>337.78429393744466</v>
      </c>
      <c r="CN188" s="18">
        <v>345.32650959974529</v>
      </c>
      <c r="CO188" s="18">
        <v>362.67112951809167</v>
      </c>
      <c r="CP188" s="18">
        <v>355.68554224741456</v>
      </c>
      <c r="CQ188" s="18">
        <v>332.827131837666</v>
      </c>
      <c r="CR188" s="18">
        <v>319.63642557495831</v>
      </c>
      <c r="CS188" s="18">
        <v>292.97372752779722</v>
      </c>
      <c r="CT188" s="18">
        <v>284.67778552025555</v>
      </c>
      <c r="CU188" s="18">
        <v>268.30875095021725</v>
      </c>
      <c r="CV188" s="18">
        <v>269.33782016533615</v>
      </c>
      <c r="CW188" s="18">
        <v>271.16518561470508</v>
      </c>
      <c r="CX188" s="18">
        <v>272.18335996806621</v>
      </c>
      <c r="CY188" s="18">
        <v>273.13319382494689</v>
      </c>
      <c r="CZ188" s="18">
        <v>276.1599845096469</v>
      </c>
      <c r="DA188" s="18">
        <v>276.83348505467177</v>
      </c>
      <c r="DB188" s="18">
        <v>276.83348505467177</v>
      </c>
      <c r="DC188" s="18">
        <v>277.69417913353448</v>
      </c>
      <c r="DD188" s="18">
        <v>279.43141436290739</v>
      </c>
      <c r="DE188" s="18">
        <v>279.25016348093749</v>
      </c>
      <c r="DF188" s="18">
        <v>277.42477891552448</v>
      </c>
      <c r="DG188" s="18">
        <v>282.57408675903082</v>
      </c>
      <c r="DH188" s="18">
        <v>286.33182362347844</v>
      </c>
      <c r="DI188" s="18">
        <v>291.02750904107097</v>
      </c>
      <c r="DJ188" s="18">
        <v>294.30785287213325</v>
      </c>
      <c r="DK188" s="18">
        <v>292.88953995966909</v>
      </c>
      <c r="DL188" s="18">
        <v>291.19885550326109</v>
      </c>
      <c r="DM188" s="18">
        <v>293.4392352574468</v>
      </c>
      <c r="DN188" s="18">
        <v>295.35177871692179</v>
      </c>
      <c r="DO188" s="18">
        <v>289.99348761606211</v>
      </c>
      <c r="DP188" s="18">
        <v>286.03271014612915</v>
      </c>
      <c r="DQ188" s="18">
        <v>284.40244265037774</v>
      </c>
      <c r="DR188" s="18">
        <v>286.1228403661251</v>
      </c>
      <c r="DS188" s="18">
        <v>283.4971786825061</v>
      </c>
      <c r="DT188" s="18">
        <v>288.48504448360205</v>
      </c>
      <c r="DU188" s="18">
        <v>297.46736278188229</v>
      </c>
      <c r="DV188" s="18">
        <v>303.98050922906395</v>
      </c>
      <c r="DW188" s="18">
        <v>306.62796063619851</v>
      </c>
      <c r="DX188" s="18">
        <v>306.91816013574601</v>
      </c>
      <c r="DY188" s="18">
        <v>308.50385774248838</v>
      </c>
      <c r="DZ188" s="18">
        <v>312.35370571088788</v>
      </c>
      <c r="EA188" s="18">
        <v>317.35642814165351</v>
      </c>
      <c r="EB188" s="18">
        <v>319.33830253958706</v>
      </c>
      <c r="EC188" s="18">
        <v>318.82624403697253</v>
      </c>
      <c r="ED188" s="18">
        <v>317.98932056558129</v>
      </c>
      <c r="EE188" s="18">
        <v>316.71363129794594</v>
      </c>
      <c r="EF188" s="18">
        <v>319.10852000069616</v>
      </c>
      <c r="EG188" s="18">
        <v>318.97976254355905</v>
      </c>
      <c r="EH188" s="18">
        <v>320.61399180722242</v>
      </c>
      <c r="EI188" s="18">
        <v>321.11317456412314</v>
      </c>
      <c r="EJ188" s="18">
        <v>323.167351226449</v>
      </c>
      <c r="EK188" s="18">
        <v>323.91513491982221</v>
      </c>
      <c r="EL188" s="18">
        <v>326.3555839535594</v>
      </c>
      <c r="EM188" s="18">
        <v>329.12188839805128</v>
      </c>
      <c r="EN188" s="18">
        <v>331.66633383947612</v>
      </c>
      <c r="EO188" s="18">
        <v>333.97307320618631</v>
      </c>
      <c r="EP188" s="18">
        <v>348.73957265585665</v>
      </c>
      <c r="EQ188" s="18">
        <v>349.91720816767213</v>
      </c>
      <c r="ER188" s="18">
        <v>348.58902547520398</v>
      </c>
      <c r="ES188" s="18">
        <v>349.02283906155827</v>
      </c>
      <c r="ET188" s="18">
        <v>358.18442735785248</v>
      </c>
      <c r="EU188" s="18">
        <v>361.15080108189585</v>
      </c>
      <c r="EV188" s="18">
        <v>367.6609762031436</v>
      </c>
      <c r="EW188" s="18">
        <v>368.45927243739368</v>
      </c>
      <c r="EX188" s="18">
        <v>364.04982475143669</v>
      </c>
      <c r="EY188" s="18">
        <v>368.10865597718953</v>
      </c>
      <c r="EZ188" s="18">
        <v>369.2189414345026</v>
      </c>
      <c r="FA188" s="18">
        <v>369.42297248196604</v>
      </c>
      <c r="FB188" s="18">
        <v>366.91121162581442</v>
      </c>
      <c r="FC188" s="18">
        <v>371.81092809087039</v>
      </c>
      <c r="FD188" s="18">
        <v>372.45075360864405</v>
      </c>
      <c r="FE188" s="18">
        <v>370.97202373552324</v>
      </c>
      <c r="FF188" s="18">
        <v>372.98757316070794</v>
      </c>
      <c r="FG188" s="18">
        <v>363.98940779078009</v>
      </c>
      <c r="FH188" s="18">
        <v>360.90913323926924</v>
      </c>
      <c r="FI188" s="18">
        <v>361.04284290629624</v>
      </c>
      <c r="FJ188" s="18">
        <v>357.96058747082952</v>
      </c>
      <c r="FK188" s="18">
        <v>355.4617023603916</v>
      </c>
      <c r="FL188" s="18">
        <v>349.96573982459307</v>
      </c>
      <c r="FM188" s="18">
        <v>348.64052845805884</v>
      </c>
      <c r="FN188" s="18">
        <v>346.17630881685017</v>
      </c>
      <c r="FO188" s="18">
        <v>342.21850267285112</v>
      </c>
      <c r="FP188" s="18">
        <v>346.77453577154876</v>
      </c>
      <c r="FQ188" s="18">
        <v>345.41564937776332</v>
      </c>
      <c r="FR188" s="18">
        <v>353.22132260620594</v>
      </c>
      <c r="FS188" s="18">
        <v>362.19571736866232</v>
      </c>
      <c r="FT188" s="18">
        <v>363.1188092921376</v>
      </c>
      <c r="FU188" s="18">
        <v>361.15872461771966</v>
      </c>
      <c r="FV188" s="18">
        <v>359.95632805645465</v>
      </c>
      <c r="FW188" s="18">
        <v>359.19467817538975</v>
      </c>
      <c r="FX188" s="18">
        <v>361.91938405680656</v>
      </c>
      <c r="FY188" s="18">
        <v>368.65835127496717</v>
      </c>
      <c r="FZ188" s="18">
        <v>371.01758406651021</v>
      </c>
      <c r="GA188" s="18">
        <v>371.39692334407567</v>
      </c>
      <c r="GB188" s="18">
        <v>372.4418396308422</v>
      </c>
      <c r="GC188" s="18">
        <v>375.34779639422896</v>
      </c>
      <c r="GD188" s="18">
        <v>379.37790480262038</v>
      </c>
      <c r="GE188" s="18">
        <v>380.43173506718875</v>
      </c>
      <c r="GF188" s="18">
        <v>384.56881120920178</v>
      </c>
      <c r="GG188" s="18">
        <v>389.46456590634585</v>
      </c>
      <c r="GH188" s="18">
        <v>390.69469484299418</v>
      </c>
      <c r="GI188" s="18">
        <v>401.11414445132016</v>
      </c>
      <c r="GJ188" s="18">
        <v>404.95408799993993</v>
      </c>
      <c r="GK188" s="18">
        <v>401.58460439085957</v>
      </c>
      <c r="GL188" s="18">
        <v>399.86618755906824</v>
      </c>
      <c r="GM188" s="18">
        <v>409.15653331249956</v>
      </c>
      <c r="GN188" s="18">
        <v>410.97300390011077</v>
      </c>
      <c r="GO188" s="18">
        <v>415.88658655285832</v>
      </c>
      <c r="GP188" s="18">
        <v>406.46055024844406</v>
      </c>
      <c r="GQ188" s="18">
        <v>411.67720814645287</v>
      </c>
      <c r="GR188" s="18">
        <v>414.65645761620999</v>
      </c>
      <c r="GS188" s="18">
        <v>420.48619909858701</v>
      </c>
      <c r="GT188" s="18">
        <v>419.48981446874143</v>
      </c>
      <c r="GU188" s="18">
        <v>418.95497580063341</v>
      </c>
      <c r="GV188" s="18">
        <v>421.79259206753972</v>
      </c>
      <c r="GW188" s="18">
        <v>416.91169400006532</v>
      </c>
      <c r="GX188" s="18">
        <v>416.55810621392726</v>
      </c>
      <c r="GY188" s="18">
        <v>413.53626773911714</v>
      </c>
      <c r="GZ188" s="18">
        <v>412.63001332926751</v>
      </c>
      <c r="HA188" s="18">
        <v>395.73010185903308</v>
      </c>
      <c r="HB188" s="18">
        <v>402.55919929718971</v>
      </c>
      <c r="HC188" s="18">
        <v>408.21660387539862</v>
      </c>
      <c r="HD188" s="18">
        <v>440.78233611130713</v>
      </c>
      <c r="HE188" s="18">
        <v>443.06629531252383</v>
      </c>
      <c r="HF188" s="18">
        <v>445.5572568871379</v>
      </c>
      <c r="HG188" s="18">
        <v>454.47717734080555</v>
      </c>
      <c r="HH188" s="18">
        <v>471.04727163237334</v>
      </c>
      <c r="HI188" s="18">
        <v>478.8935529819131</v>
      </c>
      <c r="HJ188" s="18">
        <v>479.52347407990698</v>
      </c>
      <c r="HK188" s="18">
        <v>478.42507392632956</v>
      </c>
      <c r="HL188" s="18">
        <v>478.32602972853186</v>
      </c>
      <c r="HM188" s="18">
        <v>476.53531063234806</v>
      </c>
      <c r="HN188" s="18">
        <v>471.70096333783863</v>
      </c>
      <c r="HO188" s="18">
        <v>471.56230146092179</v>
      </c>
      <c r="HP188" s="18">
        <v>469.63985358166696</v>
      </c>
      <c r="HQ188" s="18">
        <v>470.69071252030136</v>
      </c>
      <c r="HR188" s="18">
        <v>475.40620677745346</v>
      </c>
      <c r="HS188" s="18">
        <v>485.44730755019191</v>
      </c>
      <c r="HT188" s="18">
        <v>501.21712472355364</v>
      </c>
      <c r="HU188" s="18">
        <v>506.40109803628923</v>
      </c>
      <c r="HV188" s="18">
        <v>517.28209360635276</v>
      </c>
      <c r="HW188" s="18">
        <v>518.10317000609632</v>
      </c>
      <c r="HX188" s="18">
        <v>499.37292176055911</v>
      </c>
      <c r="HY188" s="18">
        <v>498.56769243246316</v>
      </c>
      <c r="HZ188" s="18">
        <v>496.97407128989693</v>
      </c>
      <c r="IA188" s="18">
        <v>494.54352667593952</v>
      </c>
      <c r="IB188" s="18">
        <v>494.00868800783161</v>
      </c>
      <c r="IC188" s="18">
        <v>497.64955271887777</v>
      </c>
      <c r="ID188" s="18">
        <v>505.3650957273245</v>
      </c>
      <c r="IE188" s="18">
        <v>504.96396672624348</v>
      </c>
      <c r="IF188" s="18">
        <v>470.58275434470181</v>
      </c>
      <c r="IG188" s="18">
        <v>460.60900362646578</v>
      </c>
      <c r="IH188" s="18">
        <v>457.12066698002815</v>
      </c>
      <c r="II188" s="18">
        <v>455.62212826734782</v>
      </c>
      <c r="IJ188" s="18">
        <v>445.71077539372442</v>
      </c>
      <c r="IK188" s="18">
        <v>438.19530166482923</v>
      </c>
      <c r="IL188" s="18">
        <v>438.20520608460907</v>
      </c>
      <c r="IM188" s="18">
        <v>455.75088572448493</v>
      </c>
      <c r="IN188" s="18">
        <v>472.1625092995763</v>
      </c>
      <c r="IO188" s="18">
        <v>485.93163367742301</v>
      </c>
      <c r="IP188" s="18">
        <v>485.63152975809572</v>
      </c>
      <c r="IQ188" s="18">
        <v>488.32057972830535</v>
      </c>
      <c r="IR188" s="18">
        <v>474.18598226058481</v>
      </c>
      <c r="IS188" s="18">
        <v>468.48796956127882</v>
      </c>
      <c r="IT188" s="18">
        <v>469.53387629002333</v>
      </c>
      <c r="IU188" s="18">
        <v>468.25620613843199</v>
      </c>
      <c r="IV188" s="18">
        <v>466.91118593233819</v>
      </c>
      <c r="IW188" s="18">
        <v>490.58175876402851</v>
      </c>
      <c r="IX188" s="18">
        <v>492.74191271799805</v>
      </c>
      <c r="IY188" s="18">
        <v>472.83501940262317</v>
      </c>
      <c r="IZ188" s="18">
        <v>458.23491420525312</v>
      </c>
      <c r="JA188" s="18">
        <v>460.40299169504641</v>
      </c>
      <c r="JB188" s="18">
        <v>462.70180752593274</v>
      </c>
      <c r="JC188" s="18">
        <v>472.36753078901768</v>
      </c>
      <c r="JD188" s="18">
        <v>474.51579943925145</v>
      </c>
      <c r="JE188" s="18">
        <v>484.70348562473055</v>
      </c>
      <c r="JF188" s="18">
        <v>491.95550178748368</v>
      </c>
      <c r="JG188" s="18">
        <v>496.3669303573966</v>
      </c>
      <c r="JH188" s="18">
        <v>493.68382303905486</v>
      </c>
      <c r="JI188" s="18">
        <v>464.19638447070122</v>
      </c>
      <c r="JJ188" s="18">
        <v>530.86105312442783</v>
      </c>
      <c r="JK188" s="18">
        <v>516.19656919848921</v>
      </c>
      <c r="JL188" s="18">
        <v>554.37909789150956</v>
      </c>
      <c r="JM188" s="18">
        <v>577.63566597640522</v>
      </c>
      <c r="JN188" s="18">
        <v>582.35908376938107</v>
      </c>
      <c r="JO188" s="18">
        <v>584.99365943080193</v>
      </c>
      <c r="JP188" s="18">
        <v>580.16426434618234</v>
      </c>
      <c r="JQ188" s="18">
        <v>579.46996451961991</v>
      </c>
      <c r="JR188" s="18">
        <v>576.89976758676767</v>
      </c>
      <c r="JS188" s="18">
        <v>582.98504309946293</v>
      </c>
      <c r="JT188" s="18">
        <v>589.1703532519341</v>
      </c>
      <c r="JU188" s="18">
        <v>593.41241624361282</v>
      </c>
      <c r="JV188" s="18">
        <v>599.64526761102672</v>
      </c>
      <c r="JW188" s="18">
        <v>602.92957321000108</v>
      </c>
      <c r="JX188" s="18">
        <v>605.62951804196837</v>
      </c>
      <c r="JY188" s="18">
        <v>602.2907381342053</v>
      </c>
      <c r="JZ188" s="18">
        <v>599.44618877345329</v>
      </c>
      <c r="KA188" s="18">
        <v>598.69147198623421</v>
      </c>
      <c r="KB188" s="18">
        <v>595.02485578376059</v>
      </c>
      <c r="KC188" s="18">
        <v>590.66195887076856</v>
      </c>
      <c r="KD188" s="18">
        <v>591.88812603950498</v>
      </c>
      <c r="KE188" s="18">
        <v>593.58079137986897</v>
      </c>
      <c r="KF188" s="18">
        <v>575.90833516681198</v>
      </c>
      <c r="KG188" s="18">
        <v>573.06477624803779</v>
      </c>
      <c r="KH188" s="18">
        <v>571.63853979974988</v>
      </c>
      <c r="KI188" s="18">
        <v>569.99341567432884</v>
      </c>
      <c r="KJ188" s="18">
        <v>569.32090557128197</v>
      </c>
      <c r="KK188" s="18">
        <v>571.86832233864061</v>
      </c>
      <c r="KL188" s="18">
        <v>571.88218852633236</v>
      </c>
      <c r="KM188" s="18">
        <v>573.64913701504463</v>
      </c>
      <c r="KN188" s="18">
        <v>567.39449592411518</v>
      </c>
      <c r="KO188" s="18">
        <v>570.07265103256702</v>
      </c>
      <c r="KP188" s="18">
        <v>566.09899781692025</v>
      </c>
      <c r="KQ188" s="18">
        <v>555.74491737914082</v>
      </c>
      <c r="KR188" s="18">
        <v>548.63849618715051</v>
      </c>
      <c r="KS188" s="18">
        <v>548.22251055639981</v>
      </c>
      <c r="KT188" s="18">
        <v>547.30139951688045</v>
      </c>
      <c r="KU188" s="18">
        <v>557.65250862872597</v>
      </c>
      <c r="KV188" s="18">
        <v>562.56212951356167</v>
      </c>
      <c r="KW188" s="18">
        <v>564.25677573788164</v>
      </c>
      <c r="KX188" s="18">
        <v>562.1025644357801</v>
      </c>
      <c r="KY188" s="18">
        <v>562.27391089797027</v>
      </c>
      <c r="KZ188" s="18">
        <v>561.25870787054293</v>
      </c>
      <c r="LA188" s="18">
        <v>557.65746083861586</v>
      </c>
      <c r="LB188" s="18">
        <v>548.59689762407538</v>
      </c>
      <c r="LC188" s="18">
        <v>530.93038406288622</v>
      </c>
      <c r="LD188" s="18">
        <v>498.06157658171651</v>
      </c>
      <c r="LE188" s="18">
        <v>503.68530613267421</v>
      </c>
      <c r="LF188" s="18">
        <v>543.59615607726573</v>
      </c>
      <c r="LG188" s="18">
        <v>456.16191914534573</v>
      </c>
      <c r="LH188" s="18">
        <v>449.1911885043383</v>
      </c>
      <c r="LI188" s="18">
        <v>447.69760200154781</v>
      </c>
      <c r="LJ188" s="18">
        <v>443.78733707249165</v>
      </c>
      <c r="LK188" s="18">
        <v>443.55557364964488</v>
      </c>
      <c r="LL188" s="18">
        <v>440.51887854516502</v>
      </c>
      <c r="LM188" s="18">
        <v>445.96729986602071</v>
      </c>
      <c r="LN188" s="18">
        <v>450.23511434912677</v>
      </c>
      <c r="LO188" s="18">
        <v>464.35089341926573</v>
      </c>
      <c r="LP188" s="18">
        <v>466.96962200903891</v>
      </c>
      <c r="LQ188" s="18">
        <v>471.68412582421303</v>
      </c>
      <c r="LR188" s="18">
        <v>466.64079527235032</v>
      </c>
      <c r="LS188" s="18">
        <v>472.67852957010268</v>
      </c>
      <c r="LT188" s="18">
        <v>469.44671739596129</v>
      </c>
      <c r="LU188" s="18">
        <v>463.97848723554614</v>
      </c>
      <c r="LV188" s="18">
        <v>461.98868930178878</v>
      </c>
      <c r="LW188" s="18">
        <v>452.55968167144061</v>
      </c>
      <c r="LX188" s="18">
        <v>460.62782202404736</v>
      </c>
      <c r="LY188" s="18">
        <v>466.15547870314123</v>
      </c>
      <c r="LZ188" s="18">
        <v>467.96402575492863</v>
      </c>
      <c r="MA188" s="18">
        <v>469.71908893990519</v>
      </c>
      <c r="MB188" s="18">
        <v>486.23173759675024</v>
      </c>
      <c r="MC188" s="18">
        <v>494.77429965680835</v>
      </c>
      <c r="MD188" s="18">
        <v>496.42140466618537</v>
      </c>
      <c r="ME188" s="18">
        <v>491.9148936663866</v>
      </c>
      <c r="MF188" s="18">
        <v>484.33702209287884</v>
      </c>
      <c r="MG188" s="18">
        <v>482.29572117626668</v>
      </c>
      <c r="MH188" s="18">
        <v>478.11803691315652</v>
      </c>
      <c r="MI188" s="18">
        <v>470.70755003392696</v>
      </c>
      <c r="MJ188" s="18">
        <v>468.98517143422367</v>
      </c>
      <c r="MK188" s="18">
        <v>469.13968038278813</v>
      </c>
      <c r="ML188" s="18">
        <v>476.10050660401583</v>
      </c>
      <c r="MM188" s="18">
        <v>485.44433622425794</v>
      </c>
      <c r="MN188" s="18">
        <v>488.44636585950855</v>
      </c>
      <c r="MO188" s="18">
        <v>485.33736849063638</v>
      </c>
      <c r="MP188" s="18">
        <v>486.63880924969908</v>
      </c>
      <c r="MQ188" s="18">
        <v>483.47929933995005</v>
      </c>
      <c r="MR188" s="18">
        <v>486.07425732225181</v>
      </c>
      <c r="MS188" s="18">
        <v>490.32226296579836</v>
      </c>
      <c r="MT188" s="18">
        <v>494.73270109373334</v>
      </c>
      <c r="MU188" s="18">
        <v>493.66599508345126</v>
      </c>
      <c r="MV188" s="18">
        <v>497.52673791360854</v>
      </c>
      <c r="MW188" s="18">
        <v>507.38460692042105</v>
      </c>
      <c r="MX188" s="18">
        <v>509.5705123658181</v>
      </c>
      <c r="MY188" s="18">
        <v>503.02963354325294</v>
      </c>
      <c r="MZ188" s="18">
        <v>492.64088763624426</v>
      </c>
      <c r="NA188" s="18">
        <v>496.20845964092018</v>
      </c>
      <c r="NB188" s="18">
        <v>506.06038599586486</v>
      </c>
      <c r="NC188" s="18">
        <v>506.20499052464959</v>
      </c>
      <c r="ND188" s="18">
        <v>509.84684567767385</v>
      </c>
      <c r="NE188" s="18">
        <v>525.73056367850302</v>
      </c>
      <c r="NF188" s="18">
        <v>528.03433171927929</v>
      </c>
      <c r="NG188" s="18">
        <v>524.1191145803333</v>
      </c>
      <c r="NH188" s="18">
        <v>521.4964242226481</v>
      </c>
      <c r="NI188" s="18">
        <v>526.28917295408257</v>
      </c>
      <c r="NJ188" s="18">
        <v>523.24356387180092</v>
      </c>
      <c r="NK188" s="18">
        <v>520.45546970379348</v>
      </c>
      <c r="NL188" s="18">
        <v>516.9027543287873</v>
      </c>
      <c r="NM188" s="18">
        <v>515.97966240531196</v>
      </c>
      <c r="NN188" s="18">
        <v>523.29308597069974</v>
      </c>
      <c r="NO188" s="18">
        <v>522.4670573610664</v>
      </c>
      <c r="NP188" s="18">
        <v>541.11906069034342</v>
      </c>
      <c r="NQ188" s="18">
        <v>552.30016017973423</v>
      </c>
      <c r="NR188" s="18">
        <v>552.27837045621868</v>
      </c>
      <c r="NS188" s="18">
        <v>560.71396478265524</v>
      </c>
      <c r="NT188" s="18">
        <v>565.51661793386938</v>
      </c>
      <c r="NU188" s="18">
        <v>581.35378516173364</v>
      </c>
      <c r="NV188" s="18">
        <v>587.34694957047702</v>
      </c>
      <c r="NW188" s="18">
        <v>592.8032944271564</v>
      </c>
      <c r="NX188" s="18">
        <v>592.37938526058201</v>
      </c>
      <c r="NY188" s="18">
        <v>585.72757693648339</v>
      </c>
      <c r="NZ188" s="18">
        <v>574.71386214137078</v>
      </c>
      <c r="OA188" s="18">
        <v>571.76333548897503</v>
      </c>
      <c r="OB188" s="18">
        <v>570.95117306703332</v>
      </c>
      <c r="OC188" s="18">
        <v>569.01089723217478</v>
      </c>
      <c r="OD188" s="18">
        <v>570.20933202552794</v>
      </c>
      <c r="OE188" s="18">
        <v>568.02738834804302</v>
      </c>
      <c r="OF188" s="18">
        <v>569.4863093816042</v>
      </c>
      <c r="OG188" s="18">
        <v>566.29906709647184</v>
      </c>
      <c r="OH188" s="18">
        <v>563.9398343049287</v>
      </c>
      <c r="OI188" s="18">
        <v>562.61858470630648</v>
      </c>
      <c r="OJ188" s="18">
        <v>563.11578657925122</v>
      </c>
      <c r="OK188" s="18">
        <v>583.7496643064618</v>
      </c>
      <c r="OL188" s="18">
        <v>607.50244382232427</v>
      </c>
      <c r="OM188" s="18">
        <v>611.76629653751843</v>
      </c>
      <c r="ON188" s="18">
        <v>609.74381401848802</v>
      </c>
      <c r="OO188" s="18">
        <v>607.99469348537923</v>
      </c>
      <c r="OP188" s="18">
        <v>607.18748327332742</v>
      </c>
      <c r="OQ188" s="18">
        <v>596.75713880324361</v>
      </c>
      <c r="OR188" s="18">
        <v>587.05575962895159</v>
      </c>
      <c r="OS188" s="18">
        <v>591.575146374464</v>
      </c>
      <c r="OT188" s="18">
        <v>574.3751309849024</v>
      </c>
      <c r="OU188" s="18">
        <v>543.74769369989633</v>
      </c>
      <c r="OV188" s="18">
        <v>511.81584432989359</v>
      </c>
      <c r="OW188" s="18">
        <v>508.38891508609055</v>
      </c>
      <c r="OX188" s="18">
        <v>521.18047323167332</v>
      </c>
      <c r="OY188" s="18">
        <v>525.81177992069718</v>
      </c>
      <c r="OZ188" s="18">
        <v>530.80261704772704</v>
      </c>
      <c r="PA188" s="18">
        <v>552.68048989927775</v>
      </c>
      <c r="PB188" s="18">
        <v>520.71793682795771</v>
      </c>
      <c r="PC188" s="18">
        <v>508.75240729200846</v>
      </c>
      <c r="PD188" s="18">
        <v>492.78450172305111</v>
      </c>
      <c r="PE188" s="18">
        <v>486.48826206904647</v>
      </c>
      <c r="PF188" s="18">
        <v>480.31582766228917</v>
      </c>
      <c r="PG188" s="18">
        <v>472.22094537627697</v>
      </c>
      <c r="PH188" s="18">
        <v>470.68873163634538</v>
      </c>
      <c r="PI188" s="18">
        <v>467.62727548241617</v>
      </c>
      <c r="PJ188" s="18">
        <v>468.3334606127143</v>
      </c>
      <c r="PK188" s="18">
        <v>475.31211478954555</v>
      </c>
      <c r="PL188" s="18">
        <v>479.70769628781079</v>
      </c>
      <c r="PM188" s="18">
        <v>478.78955657422546</v>
      </c>
      <c r="PN188" s="18">
        <v>483.60013326126335</v>
      </c>
      <c r="PO188" s="18">
        <v>501.63211991232635</v>
      </c>
      <c r="PP188" s="18">
        <v>511.81386344593767</v>
      </c>
      <c r="PQ188" s="18">
        <v>509.73591617614028</v>
      </c>
      <c r="PR188" s="18">
        <v>512.29224692130083</v>
      </c>
      <c r="PS188" s="18">
        <v>500.00977595239874</v>
      </c>
      <c r="PT188" s="18">
        <v>493.66302375751735</v>
      </c>
      <c r="PU188" s="18">
        <v>488.84254265069961</v>
      </c>
      <c r="PV188" s="18">
        <v>483.03756221777201</v>
      </c>
      <c r="PW188" s="18">
        <v>485.6810518569946</v>
      </c>
      <c r="PX188" s="18">
        <v>477.54754233384131</v>
      </c>
      <c r="PY188" s="18">
        <v>468.71279989027977</v>
      </c>
      <c r="PZ188" s="18">
        <v>479.63836534935234</v>
      </c>
      <c r="QA188" s="18">
        <v>481.91935322463513</v>
      </c>
      <c r="QB188" s="18">
        <v>481.81931858485939</v>
      </c>
      <c r="QC188" s="18">
        <v>482.73349653053282</v>
      </c>
      <c r="QD188" s="18">
        <v>475.3943214737177</v>
      </c>
      <c r="QE188" s="18">
        <v>480.69912870776653</v>
      </c>
      <c r="QF188" s="18">
        <v>489.39421883243324</v>
      </c>
      <c r="QG188" s="18">
        <v>480.52283003568652</v>
      </c>
      <c r="QH188" s="18">
        <v>473.59468839973215</v>
      </c>
      <c r="QI188" s="18">
        <v>469.84487507110833</v>
      </c>
      <c r="QJ188" s="18">
        <v>476.65317322772739</v>
      </c>
      <c r="QK188" s="18">
        <v>472.84690470635894</v>
      </c>
      <c r="QL188" s="18">
        <v>474.33454855728149</v>
      </c>
      <c r="QM188" s="18">
        <v>473.74226425445084</v>
      </c>
      <c r="QN188" s="18">
        <v>474.88523429703713</v>
      </c>
      <c r="QO188" s="18">
        <v>475.557744400084</v>
      </c>
      <c r="QP188" s="18">
        <v>475.09223667043449</v>
      </c>
      <c r="QQ188" s="18">
        <v>464.13299618411065</v>
      </c>
      <c r="QR188" s="18">
        <v>462.94149448460342</v>
      </c>
      <c r="QS188" s="18">
        <v>469.62004474210738</v>
      </c>
      <c r="QT188" s="18">
        <v>475.8479438996315</v>
      </c>
      <c r="QU188" s="18">
        <v>498.58948215597871</v>
      </c>
      <c r="QV188" s="18">
        <v>508.82867132431272</v>
      </c>
      <c r="QW188" s="18">
        <v>518.62216160255662</v>
      </c>
      <c r="QX188" s="18">
        <v>528.06998763048659</v>
      </c>
      <c r="QY188" s="18">
        <v>527.52425410062074</v>
      </c>
      <c r="QZ188" s="18">
        <v>531.56624781274797</v>
      </c>
      <c r="RA188" s="18">
        <v>530.62631837564697</v>
      </c>
      <c r="RB188" s="18">
        <v>540.2761945670843</v>
      </c>
      <c r="RC188" s="18">
        <v>537.9278566372991</v>
      </c>
      <c r="RD188" s="18">
        <v>539.18967971724271</v>
      </c>
      <c r="RE188" s="18">
        <v>538.34285182607175</v>
      </c>
      <c r="RF188" s="18">
        <v>534.39098833394053</v>
      </c>
      <c r="RG188" s="18">
        <v>531.64251184505224</v>
      </c>
      <c r="RH188" s="18">
        <v>527.02408090174197</v>
      </c>
      <c r="RI188" s="18">
        <v>524.68564739173655</v>
      </c>
      <c r="RJ188" s="18">
        <v>528.79895292627816</v>
      </c>
      <c r="RK188" s="18">
        <v>527.30833774942164</v>
      </c>
      <c r="RL188" s="18">
        <v>528.491915913105</v>
      </c>
      <c r="RM188" s="18">
        <v>530.48765649873019</v>
      </c>
      <c r="RN188" s="18">
        <v>532.95979967576261</v>
      </c>
      <c r="RO188" s="18">
        <v>536.64325339186189</v>
      </c>
      <c r="RP188" s="18">
        <v>533.96212695747613</v>
      </c>
      <c r="RQ188" s="18">
        <v>533.78582828539606</v>
      </c>
      <c r="RR188" s="18">
        <v>532.06741145360468</v>
      </c>
      <c r="RS188" s="18">
        <v>527.02210001778599</v>
      </c>
      <c r="RT188" s="18">
        <v>530.47973296290638</v>
      </c>
      <c r="RU188" s="18">
        <v>516.51450107342009</v>
      </c>
      <c r="RV188" s="18">
        <v>503.87051878255608</v>
      </c>
      <c r="RW188" s="18">
        <v>500.5891845095158</v>
      </c>
      <c r="RX188" s="18">
        <v>498.28937823665143</v>
      </c>
      <c r="RY188" s="18">
        <v>498.52708431136608</v>
      </c>
      <c r="RZ188" s="18">
        <v>495.06152783042194</v>
      </c>
      <c r="SA188" s="18">
        <v>472.19321300089359</v>
      </c>
      <c r="SB188" s="18">
        <v>464.3885302144289</v>
      </c>
      <c r="SC188" s="18">
        <v>472.57651404637096</v>
      </c>
      <c r="SD188" s="18">
        <v>478.67862707269194</v>
      </c>
      <c r="SE188" s="18">
        <v>481.88171642947196</v>
      </c>
      <c r="SF188" s="18">
        <v>485.97422268247601</v>
      </c>
      <c r="SG188" s="18">
        <v>499.64331242054698</v>
      </c>
      <c r="SH188" s="18">
        <v>511.18493278992179</v>
      </c>
      <c r="SI188" s="18">
        <v>516.79677703714367</v>
      </c>
      <c r="SJ188" s="18">
        <v>519.85328098118305</v>
      </c>
      <c r="SK188" s="18">
        <v>520.90711124575137</v>
      </c>
      <c r="SL188" s="18">
        <v>520.67633826488259</v>
      </c>
      <c r="SM188" s="18">
        <v>520.39604318511488</v>
      </c>
      <c r="SN188" s="18">
        <v>519.98996197414397</v>
      </c>
      <c r="SO188" s="18">
        <v>522.91473713511232</v>
      </c>
      <c r="SP188" s="5">
        <v>523.66252082848553</v>
      </c>
      <c r="SQ188" s="5">
        <v>524.90948727875946</v>
      </c>
      <c r="SR188" s="5">
        <v>521.70045527011155</v>
      </c>
      <c r="SS188" s="5">
        <v>526.01085875827073</v>
      </c>
    </row>
    <row r="189" spans="1:513" x14ac:dyDescent="0.25">
      <c r="A189" s="5" t="s">
        <v>99</v>
      </c>
      <c r="B189" s="5" t="str">
        <f ca="1">_xlfn.XLOOKUP(A189,bonds[worksheet get],bonds[unique lookup],"-")</f>
        <v>-</v>
      </c>
      <c r="C189" s="5" t="str">
        <f ca="1">_xlfn.XLOOKUP(A189,bonds[worksheet get],bonds[ID_ISIN],"-")</f>
        <v>-</v>
      </c>
      <c r="D189" s="18" t="e">
        <f ca="1">_xll.BDH(A189,"blp_i_sprd_mid","-2AY",,"Dates=H","Fill=C","Sort=R","Dir=H","factor="&amp;_xlfn.XLOOKUP(A189,bonds[worksheet get],bonds[yas/blp factor]),"cols=315;rows=1")</f>
        <v>#N/A</v>
      </c>
      <c r="E189" s="18">
        <v>546.06831256145244</v>
      </c>
      <c r="F189" s="18">
        <v>546.45373669338221</v>
      </c>
      <c r="G189" s="18">
        <v>552.47511731779582</v>
      </c>
      <c r="H189" s="18">
        <v>554.69105709439509</v>
      </c>
      <c r="I189" s="18">
        <v>552.11957102555027</v>
      </c>
      <c r="J189" s="18">
        <v>553.42423669177299</v>
      </c>
      <c r="K189" s="18">
        <v>558.11605345022679</v>
      </c>
      <c r="L189" s="18">
        <v>546.28442893517024</v>
      </c>
      <c r="M189" s="18">
        <v>546.74554359430078</v>
      </c>
      <c r="N189" s="18">
        <v>546.14300716066361</v>
      </c>
      <c r="O189" s="18">
        <v>543.66215053886174</v>
      </c>
      <c r="P189" s="18">
        <v>548.51829541558027</v>
      </c>
      <c r="Q189" s="18">
        <v>544.90407274174686</v>
      </c>
      <c r="R189" s="18">
        <v>545.87809031546112</v>
      </c>
      <c r="S189" s="18">
        <v>541.04584771049031</v>
      </c>
      <c r="T189" s="18">
        <v>541.0568029183745</v>
      </c>
      <c r="U189" s="18">
        <v>570.80517196422818</v>
      </c>
      <c r="V189" s="18">
        <v>570.89580141127112</v>
      </c>
      <c r="W189" s="18">
        <v>573.36072318524123</v>
      </c>
      <c r="X189" s="18">
        <v>564.54277676635979</v>
      </c>
      <c r="Y189" s="18">
        <v>558.07721225863702</v>
      </c>
      <c r="Z189" s="18">
        <v>556.22179841423031</v>
      </c>
      <c r="AA189" s="18">
        <v>571.46447629326588</v>
      </c>
      <c r="AB189" s="18">
        <v>596.51007337278122</v>
      </c>
      <c r="AC189" s="18">
        <v>614.42482604759937</v>
      </c>
      <c r="AD189" s="18">
        <v>636.39599342358122</v>
      </c>
      <c r="AE189" s="18">
        <v>649.19565994441507</v>
      </c>
      <c r="AF189" s="18">
        <v>651.73527631759646</v>
      </c>
      <c r="AG189" s="18">
        <v>650.68556821668153</v>
      </c>
      <c r="AH189" s="18">
        <v>655.25090212047098</v>
      </c>
      <c r="AI189" s="18">
        <v>670.88896341133113</v>
      </c>
      <c r="AJ189" s="18">
        <v>709.63653777015213</v>
      </c>
      <c r="AK189" s="18">
        <v>691.39113700282564</v>
      </c>
      <c r="AL189" s="18">
        <v>697.95330652552843</v>
      </c>
      <c r="AM189" s="18">
        <v>711.56963399773838</v>
      </c>
      <c r="AN189" s="18">
        <v>717.45556841558221</v>
      </c>
      <c r="AO189" s="18">
        <v>723.97690489071613</v>
      </c>
      <c r="AP189" s="18">
        <v>733.09860934638982</v>
      </c>
      <c r="AQ189" s="18">
        <v>731.29498375743628</v>
      </c>
      <c r="AR189" s="18">
        <v>726.43087145680181</v>
      </c>
      <c r="AS189" s="18">
        <v>724.02072572225336</v>
      </c>
      <c r="AT189" s="18">
        <v>722.8186406389475</v>
      </c>
      <c r="AU189" s="18">
        <v>723.47196940004824</v>
      </c>
      <c r="AV189" s="18">
        <v>725.96876086968189</v>
      </c>
      <c r="AW189" s="18">
        <v>726.63204891067744</v>
      </c>
      <c r="AX189" s="18">
        <v>729.55111384785175</v>
      </c>
      <c r="AY189" s="18">
        <v>732.18733523601293</v>
      </c>
      <c r="AZ189" s="18">
        <v>724.92004869675634</v>
      </c>
      <c r="BA189" s="18">
        <v>718.87874951255321</v>
      </c>
      <c r="BB189" s="18">
        <v>723.66517943000792</v>
      </c>
      <c r="BC189" s="18">
        <v>725.02960077559953</v>
      </c>
      <c r="BD189" s="18">
        <v>743.03896660941837</v>
      </c>
      <c r="BE189" s="18">
        <v>752.29512134367224</v>
      </c>
      <c r="BF189" s="18">
        <v>761.27440809684981</v>
      </c>
      <c r="BG189" s="18">
        <v>768.73291281008721</v>
      </c>
      <c r="BH189" s="18">
        <v>764.79800132364028</v>
      </c>
      <c r="BI189" s="18">
        <v>769.50276514595748</v>
      </c>
      <c r="BJ189" s="18">
        <v>771.28846403110026</v>
      </c>
      <c r="BK189" s="18">
        <v>751.56610205537083</v>
      </c>
      <c r="BL189" s="18">
        <v>768.76378657776127</v>
      </c>
      <c r="BM189" s="18">
        <v>812.88140465587378</v>
      </c>
      <c r="BN189" s="18">
        <v>849.63413525176043</v>
      </c>
      <c r="BO189" s="18">
        <v>911.64160780495411</v>
      </c>
      <c r="BP189" s="18">
        <v>932.46048649710417</v>
      </c>
      <c r="BQ189" s="18">
        <v>879.60061252731089</v>
      </c>
      <c r="BR189" s="18">
        <v>747.75568156760926</v>
      </c>
      <c r="BS189" s="18">
        <v>752.0122777946591</v>
      </c>
      <c r="BT189" s="18">
        <v>747.82141281491522</v>
      </c>
      <c r="BU189" s="18">
        <v>746.29266335105899</v>
      </c>
      <c r="BV189" s="18">
        <v>741.82493039023871</v>
      </c>
      <c r="BW189" s="18">
        <v>734.68412670564646</v>
      </c>
      <c r="BX189" s="18">
        <v>719.13868671780824</v>
      </c>
      <c r="BY189" s="18">
        <v>731.64953412169211</v>
      </c>
      <c r="BZ189" s="18">
        <v>730.44545718240738</v>
      </c>
      <c r="CA189" s="18">
        <v>719.46236331439013</v>
      </c>
      <c r="CB189" s="18">
        <v>713.41409263426067</v>
      </c>
      <c r="CC189" s="18">
        <v>719.27313699638853</v>
      </c>
      <c r="CD189" s="18">
        <v>643.35354635810859</v>
      </c>
      <c r="CE189" s="18">
        <v>598.42325104057784</v>
      </c>
      <c r="CF189" s="18">
        <v>548.63979863029726</v>
      </c>
      <c r="CG189" s="18">
        <v>541.43525555437805</v>
      </c>
      <c r="CH189" s="18">
        <v>506.21426220631599</v>
      </c>
      <c r="CI189" s="18">
        <v>488.2477212760449</v>
      </c>
      <c r="CJ189" s="18">
        <v>509.71694094532728</v>
      </c>
      <c r="CK189" s="18">
        <v>433.25257769680024</v>
      </c>
      <c r="CL189" s="18">
        <v>407.235950827539</v>
      </c>
      <c r="CM189" s="18">
        <v>401.69161971008776</v>
      </c>
      <c r="CN189" s="18">
        <v>404.31091032242773</v>
      </c>
      <c r="CO189" s="18">
        <v>411.40888910347223</v>
      </c>
      <c r="CP189" s="18">
        <v>408.51671422201395</v>
      </c>
      <c r="CQ189" s="18">
        <v>384.62440175431965</v>
      </c>
      <c r="CR189" s="18">
        <v>371.96018144005535</v>
      </c>
      <c r="CS189" s="18">
        <v>366.73255542325978</v>
      </c>
      <c r="CT189" s="18">
        <v>357.1298177486658</v>
      </c>
      <c r="CU189" s="18">
        <v>346.45745341336732</v>
      </c>
      <c r="CV189" s="18">
        <v>348.15949434739355</v>
      </c>
      <c r="CW189" s="18">
        <v>349.30281967931984</v>
      </c>
      <c r="CX189" s="18">
        <v>349.57769580441715</v>
      </c>
      <c r="CY189" s="18">
        <v>349.11458928930756</v>
      </c>
      <c r="CZ189" s="18">
        <v>351.73387990164758</v>
      </c>
      <c r="DA189" s="18">
        <v>352.28861179178949</v>
      </c>
      <c r="DB189" s="18">
        <v>351.08254299652572</v>
      </c>
      <c r="DC189" s="18">
        <v>353.24071894973514</v>
      </c>
      <c r="DD189" s="18">
        <v>354.57625838363174</v>
      </c>
      <c r="DE189" s="18">
        <v>354.51650270426273</v>
      </c>
      <c r="DF189" s="18">
        <v>353.92990111845734</v>
      </c>
      <c r="DG189" s="18">
        <v>355.21564415287975</v>
      </c>
      <c r="DH189" s="18">
        <v>360.71316665482522</v>
      </c>
      <c r="DI189" s="18">
        <v>366.32721273154021</v>
      </c>
      <c r="DJ189" s="18">
        <v>370.86366472363471</v>
      </c>
      <c r="DK189" s="18">
        <v>367.9874246900082</v>
      </c>
      <c r="DL189" s="18">
        <v>368.45252306109666</v>
      </c>
      <c r="DM189" s="18">
        <v>369.28711071628334</v>
      </c>
      <c r="DN189" s="18">
        <v>373.39830145686864</v>
      </c>
      <c r="DO189" s="18">
        <v>365.32232139015196</v>
      </c>
      <c r="DP189" s="18">
        <v>365.80833424901959</v>
      </c>
      <c r="DQ189" s="18">
        <v>364.55545683825017</v>
      </c>
      <c r="DR189" s="18">
        <v>365.76550934547186</v>
      </c>
      <c r="DS189" s="18">
        <v>363.92304256492855</v>
      </c>
      <c r="DT189" s="18">
        <v>368.97638118356468</v>
      </c>
      <c r="DU189" s="18">
        <v>378.84204384738212</v>
      </c>
      <c r="DV189" s="18">
        <v>382.37460042607785</v>
      </c>
      <c r="DW189" s="18">
        <v>386.32146304839853</v>
      </c>
      <c r="DX189" s="18">
        <v>387.38113042920827</v>
      </c>
      <c r="DY189" s="18">
        <v>390.05818486493826</v>
      </c>
      <c r="DZ189" s="18">
        <v>395.60649969434735</v>
      </c>
      <c r="EA189" s="18">
        <v>400.13598019051551</v>
      </c>
      <c r="EB189" s="18">
        <v>403.8109544717073</v>
      </c>
      <c r="EC189" s="18">
        <v>404.25912206697461</v>
      </c>
      <c r="ED189" s="18">
        <v>404.27605284279582</v>
      </c>
      <c r="EE189" s="18">
        <v>399.76449905043842</v>
      </c>
      <c r="EF189" s="18">
        <v>400.01547290378812</v>
      </c>
      <c r="EG189" s="18">
        <v>400.44272601127625</v>
      </c>
      <c r="EH189" s="18">
        <v>401.02036424517632</v>
      </c>
      <c r="EI189" s="18">
        <v>401.66174187040326</v>
      </c>
      <c r="EJ189" s="18">
        <v>403.27813299733401</v>
      </c>
      <c r="EK189" s="18">
        <v>403.80497890377046</v>
      </c>
      <c r="EL189" s="18">
        <v>405.1166160659194</v>
      </c>
      <c r="EM189" s="18">
        <v>408.02671765118839</v>
      </c>
      <c r="EN189" s="18">
        <v>410.12314606904982</v>
      </c>
      <c r="EO189" s="18">
        <v>415.03705476915832</v>
      </c>
      <c r="EP189" s="18">
        <v>420.74272622090581</v>
      </c>
      <c r="EQ189" s="18">
        <v>426.80195210891964</v>
      </c>
      <c r="ER189" s="18">
        <v>424.46152133363483</v>
      </c>
      <c r="ES189" s="18">
        <v>425.32200311654805</v>
      </c>
      <c r="ET189" s="18">
        <v>428.53984645056721</v>
      </c>
      <c r="EU189" s="18">
        <v>431.96683466237783</v>
      </c>
      <c r="EV189" s="18">
        <v>435.97544482004639</v>
      </c>
      <c r="EW189" s="18">
        <v>437.48726350808147</v>
      </c>
      <c r="EX189" s="18">
        <v>431.95587945449353</v>
      </c>
      <c r="EY189" s="18">
        <v>437.15561948758364</v>
      </c>
      <c r="EZ189" s="18">
        <v>437.76612334513663</v>
      </c>
      <c r="FA189" s="18">
        <v>437.34783358955383</v>
      </c>
      <c r="FB189" s="18">
        <v>435.95851404422518</v>
      </c>
      <c r="FC189" s="18">
        <v>437.55498661136625</v>
      </c>
      <c r="FD189" s="18">
        <v>437.54801511543985</v>
      </c>
      <c r="FE189" s="18">
        <v>434.8440706239939</v>
      </c>
      <c r="FF189" s="18">
        <v>435.46254190546273</v>
      </c>
      <c r="FG189" s="18">
        <v>431.06850761586429</v>
      </c>
      <c r="FH189" s="18">
        <v>427.44830937409404</v>
      </c>
      <c r="FI189" s="18">
        <v>426.11874550813434</v>
      </c>
      <c r="FJ189" s="18">
        <v>422.40592596334216</v>
      </c>
      <c r="FK189" s="18">
        <v>418.14534602433446</v>
      </c>
      <c r="FL189" s="18">
        <v>411.43378730320927</v>
      </c>
      <c r="FM189" s="18">
        <v>408.54061649376155</v>
      </c>
      <c r="FN189" s="18">
        <v>406.65233702570202</v>
      </c>
      <c r="FO189" s="18">
        <v>404.703305950284</v>
      </c>
      <c r="FP189" s="18">
        <v>410.33926244276762</v>
      </c>
      <c r="FQ189" s="18">
        <v>408.38126801544428</v>
      </c>
      <c r="FR189" s="18">
        <v>414.55701747822764</v>
      </c>
      <c r="FS189" s="18">
        <v>421.46477401328087</v>
      </c>
      <c r="FT189" s="18">
        <v>422.86405283850434</v>
      </c>
      <c r="FU189" s="18">
        <v>420.5226261352301</v>
      </c>
      <c r="FV189" s="18">
        <v>417.39441632026433</v>
      </c>
      <c r="FW189" s="18">
        <v>416.64249068820476</v>
      </c>
      <c r="FX189" s="18">
        <v>419.98084130895137</v>
      </c>
      <c r="FY189" s="18">
        <v>422.32127208423617</v>
      </c>
      <c r="FZ189" s="18">
        <v>423.69166899776457</v>
      </c>
      <c r="GA189" s="18">
        <v>424.27229501563312</v>
      </c>
      <c r="GB189" s="18">
        <v>422.98456012523172</v>
      </c>
      <c r="GC189" s="18">
        <v>425.81697932732106</v>
      </c>
      <c r="GD189" s="18">
        <v>427.63753569209575</v>
      </c>
      <c r="GE189" s="18">
        <v>429.28280873072151</v>
      </c>
      <c r="GF189" s="18">
        <v>430.708977611661</v>
      </c>
      <c r="GG189" s="18">
        <v>436.11487473857403</v>
      </c>
      <c r="GH189" s="18">
        <v>422.77342339146139</v>
      </c>
      <c r="GI189" s="18">
        <v>430.97688224083186</v>
      </c>
      <c r="GJ189" s="18">
        <v>435.4904278891683</v>
      </c>
      <c r="GK189" s="18">
        <v>436.36186487996582</v>
      </c>
      <c r="GL189" s="18">
        <v>433.95371100139619</v>
      </c>
      <c r="GM189" s="18">
        <v>436.51424186235664</v>
      </c>
      <c r="GN189" s="18">
        <v>439.43430272752045</v>
      </c>
      <c r="GO189" s="18">
        <v>431.20893346238137</v>
      </c>
      <c r="GP189" s="18">
        <v>425.16962613415717</v>
      </c>
      <c r="GQ189" s="18">
        <v>429.72798854202034</v>
      </c>
      <c r="GR189" s="18">
        <v>431.88516856724027</v>
      </c>
      <c r="GS189" s="18">
        <v>436.32202776038645</v>
      </c>
      <c r="GT189" s="18">
        <v>437.51216170781851</v>
      </c>
      <c r="GU189" s="18">
        <v>439.26798275327684</v>
      </c>
      <c r="GV189" s="18">
        <v>436.70346818035841</v>
      </c>
      <c r="GW189" s="18">
        <v>432.82632051730155</v>
      </c>
      <c r="GX189" s="18">
        <v>436.14475257825853</v>
      </c>
      <c r="GY189" s="18">
        <v>433.69277786815167</v>
      </c>
      <c r="GZ189" s="18">
        <v>427.75903890681263</v>
      </c>
      <c r="HA189" s="18">
        <v>417.97006269818542</v>
      </c>
      <c r="HB189" s="18">
        <v>417.41134709608554</v>
      </c>
      <c r="HC189" s="18">
        <v>428.89937645477056</v>
      </c>
      <c r="HD189" s="18">
        <v>471.06597160148624</v>
      </c>
      <c r="HE189" s="18">
        <v>471.77308047401903</v>
      </c>
      <c r="HF189" s="18">
        <v>476.95688565927742</v>
      </c>
      <c r="HG189" s="18">
        <v>488.87316405344012</v>
      </c>
      <c r="HH189" s="18">
        <v>500.86812075877191</v>
      </c>
      <c r="HI189" s="18">
        <v>511.11522384256131</v>
      </c>
      <c r="HJ189" s="18">
        <v>514.03329285174607</v>
      </c>
      <c r="HK189" s="18">
        <v>514.98141629773374</v>
      </c>
      <c r="HL189" s="18">
        <v>514.43265997552862</v>
      </c>
      <c r="HM189" s="18">
        <v>516.64162825620178</v>
      </c>
      <c r="HN189" s="18">
        <v>533.36624698358776</v>
      </c>
      <c r="HO189" s="18">
        <v>534.77548508870598</v>
      </c>
      <c r="HP189" s="18">
        <v>530.26094351238009</v>
      </c>
      <c r="HQ189" s="18">
        <v>529.67732971054306</v>
      </c>
      <c r="HR189" s="18">
        <v>539.31094115281098</v>
      </c>
      <c r="HS189" s="18">
        <v>546.66288157117367</v>
      </c>
      <c r="HT189" s="18">
        <v>557.47168804103137</v>
      </c>
      <c r="HU189" s="18">
        <v>557.26254316324003</v>
      </c>
      <c r="HV189" s="18">
        <v>568.58724033164981</v>
      </c>
      <c r="HW189" s="18">
        <v>567.84228619551652</v>
      </c>
      <c r="HX189" s="18">
        <v>553.77878705602882</v>
      </c>
      <c r="HY189" s="18">
        <v>550.72726369625332</v>
      </c>
      <c r="HZ189" s="18">
        <v>545.53349923110011</v>
      </c>
      <c r="IA189" s="18">
        <v>542.93014346659186</v>
      </c>
      <c r="IB189" s="18">
        <v>544.22584578090914</v>
      </c>
      <c r="IC189" s="18">
        <v>544.36029605948931</v>
      </c>
      <c r="ID189" s="18">
        <v>551.1485412358046</v>
      </c>
      <c r="IE189" s="18">
        <v>549.26723326367141</v>
      </c>
      <c r="IF189" s="18">
        <v>523.83023648428912</v>
      </c>
      <c r="IG189" s="18">
        <v>515.49830292427544</v>
      </c>
      <c r="IH189" s="18">
        <v>503.75232821631431</v>
      </c>
      <c r="II189" s="18">
        <v>501.2635041705966</v>
      </c>
      <c r="IJ189" s="18">
        <v>495.53592230308055</v>
      </c>
      <c r="IK189" s="18">
        <v>492.07507253962751</v>
      </c>
      <c r="IL189" s="18">
        <v>492.31409525710342</v>
      </c>
      <c r="IM189" s="18">
        <v>500.48269662684203</v>
      </c>
      <c r="IN189" s="18">
        <v>511.22079220944647</v>
      </c>
      <c r="IO189" s="18">
        <v>519.99690965276966</v>
      </c>
      <c r="IP189" s="18">
        <v>518.60958196341994</v>
      </c>
      <c r="IQ189" s="18">
        <v>522.85323112660649</v>
      </c>
      <c r="IR189" s="18">
        <v>510.14618590879439</v>
      </c>
      <c r="IS189" s="18">
        <v>505.38963383102418</v>
      </c>
      <c r="IT189" s="18">
        <v>505.50217369383574</v>
      </c>
      <c r="IU189" s="18">
        <v>503.01334964811804</v>
      </c>
      <c r="IV189" s="18">
        <v>500.1859100859761</v>
      </c>
      <c r="IW189" s="18">
        <v>518.59464304357766</v>
      </c>
      <c r="IX189" s="18">
        <v>520.95897609061012</v>
      </c>
      <c r="IY189" s="18">
        <v>510.31150995504856</v>
      </c>
      <c r="IZ189" s="18">
        <v>497.60844844919438</v>
      </c>
      <c r="JA189" s="18">
        <v>500.87110854274033</v>
      </c>
      <c r="JB189" s="18">
        <v>501.74254553353785</v>
      </c>
      <c r="JC189" s="18">
        <v>507.22612504363059</v>
      </c>
      <c r="JD189" s="18">
        <v>510.25673391562697</v>
      </c>
      <c r="JE189" s="18">
        <v>515.25629242283117</v>
      </c>
      <c r="JF189" s="18">
        <v>524.62399109190699</v>
      </c>
      <c r="JG189" s="18">
        <v>526.79909782093762</v>
      </c>
      <c r="JH189" s="18">
        <v>528.06392636758085</v>
      </c>
      <c r="JI189" s="18">
        <v>505.27111840027567</v>
      </c>
      <c r="JJ189" s="18">
        <v>559.79120432853699</v>
      </c>
      <c r="JK189" s="18">
        <v>554.15524783605338</v>
      </c>
      <c r="JL189" s="18">
        <v>586.99099364930385</v>
      </c>
      <c r="JM189" s="18">
        <v>598.15036677145963</v>
      </c>
      <c r="JN189" s="18">
        <v>604.01140298956636</v>
      </c>
      <c r="JO189" s="18">
        <v>600.76965738379954</v>
      </c>
      <c r="JP189" s="18">
        <v>599.44407722979781</v>
      </c>
      <c r="JQ189" s="18">
        <v>598.17825275516509</v>
      </c>
      <c r="JR189" s="18">
        <v>595.96629669052368</v>
      </c>
      <c r="JS189" s="18">
        <v>598.26191070628158</v>
      </c>
      <c r="JT189" s="18">
        <v>602.30537834358222</v>
      </c>
      <c r="JU189" s="18">
        <v>606.44345913988354</v>
      </c>
      <c r="JV189" s="18">
        <v>614.34614773643011</v>
      </c>
      <c r="JW189" s="18">
        <v>616.46548249804971</v>
      </c>
      <c r="JX189" s="18">
        <v>621.40827310985321</v>
      </c>
      <c r="JY189" s="18">
        <v>618.22827503943438</v>
      </c>
      <c r="JZ189" s="18">
        <v>614.95067602604627</v>
      </c>
      <c r="KA189" s="18">
        <v>613.60916102421288</v>
      </c>
      <c r="KB189" s="18">
        <v>611.93998571383952</v>
      </c>
      <c r="KC189" s="18">
        <v>604.06219531703005</v>
      </c>
      <c r="KD189" s="18">
        <v>605.82498785841472</v>
      </c>
      <c r="KE189" s="18">
        <v>608.79882883501057</v>
      </c>
      <c r="KF189" s="18">
        <v>595.35180912101259</v>
      </c>
      <c r="KG189" s="18">
        <v>591.74256608712676</v>
      </c>
      <c r="KH189" s="18">
        <v>592.65782390946151</v>
      </c>
      <c r="KI189" s="18">
        <v>593.52428126031168</v>
      </c>
      <c r="KJ189" s="18">
        <v>590.34328726190324</v>
      </c>
      <c r="KK189" s="18">
        <v>592.17181105059376</v>
      </c>
      <c r="KL189" s="18">
        <v>594.51323775386811</v>
      </c>
      <c r="KM189" s="18">
        <v>597.45022939485318</v>
      </c>
      <c r="KN189" s="18">
        <v>594.70843963980678</v>
      </c>
      <c r="KO189" s="18">
        <v>600.08246707105627</v>
      </c>
      <c r="KP189" s="18">
        <v>594.91957637357712</v>
      </c>
      <c r="KQ189" s="18">
        <v>583.87473497021188</v>
      </c>
      <c r="KR189" s="18">
        <v>570.10204680365325</v>
      </c>
      <c r="KS189" s="18">
        <v>571.44455773347613</v>
      </c>
      <c r="KT189" s="18">
        <v>573.97222297078372</v>
      </c>
      <c r="KU189" s="18">
        <v>587.95505194312341</v>
      </c>
      <c r="KV189" s="18">
        <v>589.69991778069732</v>
      </c>
      <c r="KW189" s="18">
        <v>595.17951357883226</v>
      </c>
      <c r="KX189" s="18">
        <v>594.63573689657449</v>
      </c>
      <c r="KY189" s="18">
        <v>595.95832926660773</v>
      </c>
      <c r="KZ189" s="18">
        <v>590.45383526873593</v>
      </c>
      <c r="LA189" s="18">
        <v>587.9082433276177</v>
      </c>
      <c r="LB189" s="18">
        <v>577.31156951951982</v>
      </c>
      <c r="LC189" s="18">
        <v>561.19645872169735</v>
      </c>
      <c r="LD189" s="18">
        <v>537.33601594966649</v>
      </c>
      <c r="LE189" s="18">
        <v>540.29392207843068</v>
      </c>
      <c r="LF189" s="18">
        <v>578.71981169664866</v>
      </c>
      <c r="LG189" s="18"/>
      <c r="LH189" s="18"/>
      <c r="LI189" s="18"/>
      <c r="LJ189" s="18"/>
      <c r="LK189" s="18"/>
      <c r="LL189" s="18"/>
      <c r="LM189" s="18"/>
      <c r="LN189" s="18"/>
      <c r="LO189" s="18"/>
      <c r="LP189" s="18"/>
      <c r="LQ189" s="18"/>
      <c r="LR189" s="18"/>
      <c r="LS189" s="18"/>
      <c r="LT189" s="18"/>
      <c r="LU189" s="18"/>
      <c r="LV189" s="18"/>
      <c r="LW189" s="18"/>
      <c r="LX189" s="18"/>
      <c r="LY189" s="18"/>
      <c r="LZ189" s="18"/>
      <c r="MA189" s="18"/>
      <c r="MB189" s="18"/>
      <c r="MC189" s="18"/>
      <c r="MD189" s="18"/>
      <c r="ME189" s="18"/>
      <c r="MF189" s="18"/>
      <c r="MG189" s="18"/>
      <c r="MH189" s="18"/>
      <c r="MI189" s="18"/>
      <c r="MJ189" s="18"/>
      <c r="MK189" s="18"/>
      <c r="ML189" s="18"/>
      <c r="MM189" s="18"/>
      <c r="MN189" s="18"/>
      <c r="MO189" s="18"/>
      <c r="MP189" s="18"/>
      <c r="MQ189" s="18"/>
      <c r="MR189" s="18"/>
      <c r="MS189" s="18"/>
      <c r="MT189" s="18"/>
      <c r="MU189" s="18"/>
      <c r="MV189" s="18"/>
      <c r="MW189" s="18"/>
      <c r="MX189" s="18"/>
      <c r="MY189" s="18"/>
      <c r="MZ189" s="18"/>
      <c r="NA189" s="18"/>
      <c r="NB189" s="18"/>
      <c r="NC189" s="18"/>
      <c r="ND189" s="18"/>
      <c r="NE189" s="18"/>
      <c r="NF189" s="18"/>
      <c r="NG189" s="18"/>
      <c r="NH189" s="18"/>
      <c r="NI189" s="18"/>
      <c r="NJ189" s="18"/>
      <c r="NK189" s="18"/>
      <c r="NL189" s="18"/>
      <c r="NM189" s="18"/>
      <c r="NN189" s="18"/>
      <c r="NO189" s="18"/>
      <c r="NP189" s="18"/>
      <c r="NQ189" s="18"/>
      <c r="NR189" s="18"/>
      <c r="NS189" s="18"/>
      <c r="NT189" s="18"/>
      <c r="NU189" s="18"/>
      <c r="NV189" s="18"/>
      <c r="NW189" s="18"/>
      <c r="NX189" s="18"/>
      <c r="NY189" s="18"/>
      <c r="NZ189" s="18"/>
      <c r="OA189" s="18"/>
      <c r="OB189" s="18"/>
      <c r="OC189" s="18"/>
      <c r="OD189" s="18"/>
      <c r="OE189" s="18"/>
      <c r="OF189" s="18"/>
      <c r="OG189" s="18"/>
      <c r="OH189" s="18"/>
      <c r="OI189" s="18"/>
      <c r="OJ189" s="18"/>
      <c r="OK189" s="18"/>
      <c r="OL189" s="18"/>
      <c r="OM189" s="18"/>
      <c r="ON189" s="18"/>
      <c r="OO189" s="18"/>
      <c r="OP189" s="18"/>
      <c r="OQ189" s="18"/>
      <c r="OR189" s="18"/>
      <c r="OS189" s="18"/>
      <c r="OT189" s="18"/>
      <c r="OU189" s="18"/>
      <c r="OV189" s="18"/>
      <c r="OW189" s="18"/>
      <c r="OX189" s="18"/>
      <c r="OY189" s="18"/>
      <c r="OZ189" s="18"/>
      <c r="PA189" s="18"/>
      <c r="PB189" s="18"/>
      <c r="PC189" s="18"/>
      <c r="PD189" s="18"/>
      <c r="PE189" s="18"/>
      <c r="PF189" s="18"/>
      <c r="PG189" s="18"/>
      <c r="PH189" s="18"/>
      <c r="PI189" s="18"/>
      <c r="PJ189" s="18"/>
      <c r="PK189" s="18"/>
      <c r="PL189" s="18"/>
      <c r="PM189" s="18"/>
      <c r="PN189" s="18"/>
      <c r="PO189" s="18"/>
      <c r="PP189" s="18"/>
      <c r="PQ189" s="18"/>
      <c r="PR189" s="18"/>
      <c r="PS189" s="18"/>
      <c r="PT189" s="18"/>
      <c r="PU189" s="18"/>
      <c r="PV189" s="18"/>
      <c r="PW189" s="18"/>
      <c r="PX189" s="18"/>
      <c r="PY189" s="18"/>
      <c r="PZ189" s="18"/>
      <c r="QA189" s="18"/>
      <c r="QB189" s="18"/>
      <c r="QC189" s="18"/>
      <c r="QD189" s="18"/>
      <c r="QE189" s="18"/>
      <c r="QF189" s="18"/>
      <c r="QG189" s="18"/>
      <c r="QH189" s="18"/>
      <c r="QI189" s="18"/>
      <c r="QJ189" s="18"/>
      <c r="QK189" s="18"/>
      <c r="QL189" s="18"/>
      <c r="QM189" s="18"/>
      <c r="QN189" s="18"/>
      <c r="QO189" s="18"/>
      <c r="QP189" s="18"/>
      <c r="QQ189" s="18"/>
      <c r="QR189" s="18"/>
      <c r="QS189" s="18"/>
      <c r="QT189" s="18"/>
      <c r="QU189" s="18"/>
      <c r="QV189" s="18"/>
      <c r="QW189" s="18"/>
      <c r="QX189" s="18"/>
      <c r="QY189" s="18"/>
      <c r="QZ189" s="18"/>
      <c r="RA189" s="18"/>
      <c r="RB189" s="18"/>
      <c r="RC189" s="18"/>
      <c r="RD189" s="18"/>
      <c r="RE189" s="18"/>
      <c r="RF189" s="18"/>
      <c r="RG189" s="18"/>
      <c r="RH189" s="18"/>
      <c r="RI189" s="18"/>
      <c r="RJ189" s="18"/>
      <c r="RK189" s="18"/>
      <c r="RL189" s="18"/>
      <c r="RM189" s="18"/>
      <c r="RN189" s="18"/>
      <c r="RO189" s="18"/>
      <c r="RP189" s="18"/>
      <c r="RQ189" s="18"/>
      <c r="RR189" s="18"/>
      <c r="RS189" s="18"/>
      <c r="RT189" s="18"/>
      <c r="RU189" s="18"/>
      <c r="RV189" s="18"/>
      <c r="RW189" s="18"/>
      <c r="RX189" s="18"/>
      <c r="RY189" s="18"/>
      <c r="RZ189" s="18"/>
      <c r="SA189" s="18"/>
      <c r="SB189" s="18"/>
      <c r="SC189" s="18"/>
      <c r="SD189" s="18"/>
      <c r="SE189" s="18"/>
      <c r="SF189" s="18"/>
      <c r="SG189" s="18"/>
      <c r="SH189" s="18"/>
      <c r="SI189" s="18"/>
      <c r="SJ189" s="18"/>
      <c r="SK189" s="18"/>
      <c r="SL189" s="18"/>
      <c r="SM189" s="18"/>
      <c r="SN189" s="18"/>
      <c r="SO189" s="18"/>
    </row>
    <row r="190" spans="1:513" x14ac:dyDescent="0.25">
      <c r="A190" s="5" t="s">
        <v>393</v>
      </c>
      <c r="B190" s="5" t="str">
        <f ca="1">_xlfn.XLOOKUP(A190,bonds[worksheet get],bonds[unique lookup],"-")</f>
        <v>JUSTLN 9 3/8 PERP nc-24</v>
      </c>
      <c r="C190" s="5" t="str">
        <f ca="1">_xlfn.XLOOKUP(A190,bonds[worksheet get],bonds[ID_ISIN],"-")</f>
        <v>XS1934875219</v>
      </c>
      <c r="D190" s="18">
        <f ca="1">_xll.BDH(A190,"blp_i_sprd_mid","-2AY",,"Dates=H","Fill=C","Sort=R","Dir=H","factor="&amp;_xlfn.XLOOKUP(A190,bonds[worksheet get],bonds[yas/blp factor]),"cols=331;rows=1")</f>
        <v>1039.4549764692783</v>
      </c>
      <c r="E190" s="18">
        <v>1046.2637098133564</v>
      </c>
      <c r="F190" s="18">
        <v>1054.6987520456314</v>
      </c>
      <c r="G190" s="18">
        <v>1061.2039875984192</v>
      </c>
      <c r="H190" s="18">
        <v>1075.082023113966</v>
      </c>
      <c r="I190" s="18">
        <v>1079.7542917430401</v>
      </c>
      <c r="J190" s="18">
        <v>1080.3343319296837</v>
      </c>
      <c r="K190" s="18">
        <v>1079.7562884390354</v>
      </c>
      <c r="L190" s="18">
        <v>1080.6268478929996</v>
      </c>
      <c r="M190" s="18">
        <v>1079.0334844887257</v>
      </c>
      <c r="N190" s="18">
        <v>1078.3016954064369</v>
      </c>
      <c r="O190" s="18">
        <v>1082.6495009362698</v>
      </c>
      <c r="P190" s="18">
        <v>1078.7070246934891</v>
      </c>
      <c r="Q190" s="18">
        <v>1077.3043457567692</v>
      </c>
      <c r="R190" s="18">
        <v>1077.6447824239731</v>
      </c>
      <c r="S190" s="18">
        <v>1083.6598291099072</v>
      </c>
      <c r="T190" s="18">
        <v>1095.8446664214134</v>
      </c>
      <c r="U190" s="18">
        <v>1078.9865621328354</v>
      </c>
      <c r="V190" s="18">
        <v>1076.2251315712929</v>
      </c>
      <c r="W190" s="18">
        <v>1052.4225186109543</v>
      </c>
      <c r="X190" s="18">
        <v>1051.6687658727169</v>
      </c>
      <c r="Y190" s="18">
        <v>1042.591785877943</v>
      </c>
      <c r="Z190" s="18">
        <v>1050.9799057543278</v>
      </c>
      <c r="AA190" s="18">
        <v>1073.6823392212391</v>
      </c>
      <c r="AB190" s="18">
        <v>1085.6655102372169</v>
      </c>
      <c r="AC190" s="18">
        <v>1096.2290304005146</v>
      </c>
      <c r="AD190" s="18">
        <v>1098.4134158194065</v>
      </c>
      <c r="AE190" s="18">
        <v>1097.2792924940586</v>
      </c>
      <c r="AF190" s="18">
        <v>1096.9418508708477</v>
      </c>
      <c r="AG190" s="18">
        <v>1100.3581977188587</v>
      </c>
      <c r="AH190" s="18">
        <v>1109.1746088862419</v>
      </c>
      <c r="AI190" s="18">
        <v>1115.7766841948032</v>
      </c>
      <c r="AJ190" s="18">
        <v>1123.368122369051</v>
      </c>
      <c r="AK190" s="18">
        <v>1128.6893171966076</v>
      </c>
      <c r="AL190" s="18">
        <v>1136.0920675992966</v>
      </c>
      <c r="AM190" s="18">
        <v>1144.2795195281506</v>
      </c>
      <c r="AN190" s="18">
        <v>1148.5454605221748</v>
      </c>
      <c r="AO190" s="18">
        <v>1148.4685877263546</v>
      </c>
      <c r="AP190" s="18">
        <v>1141.4222475588322</v>
      </c>
      <c r="AQ190" s="18">
        <v>1132.2883617281914</v>
      </c>
      <c r="AR190" s="18">
        <v>1128.8171057403088</v>
      </c>
      <c r="AS190" s="18">
        <v>1127.3675044476986</v>
      </c>
      <c r="AT190" s="18">
        <v>1126.0307164788246</v>
      </c>
      <c r="AU190" s="18">
        <v>1124.5881036221981</v>
      </c>
      <c r="AV190" s="18">
        <v>1126.5808062255383</v>
      </c>
      <c r="AW190" s="18">
        <v>1122.8140392303467</v>
      </c>
      <c r="AX190" s="18">
        <v>1119.399689078331</v>
      </c>
      <c r="AY190" s="18">
        <v>1120.7205034792423</v>
      </c>
      <c r="AZ190" s="18">
        <v>1119.8020233213902</v>
      </c>
      <c r="BA190" s="18">
        <v>1110.9786237180233</v>
      </c>
      <c r="BB190" s="18">
        <v>1123.6796069443226</v>
      </c>
      <c r="BC190" s="18">
        <v>1120.414010643959</v>
      </c>
      <c r="BD190" s="18">
        <v>1137.7802740633488</v>
      </c>
      <c r="BE190" s="18">
        <v>1157.7053034007549</v>
      </c>
      <c r="BF190" s="18">
        <v>1126.7255666851997</v>
      </c>
      <c r="BG190" s="18">
        <v>1122.3757644593716</v>
      </c>
      <c r="BH190" s="18">
        <v>1121.7408151328564</v>
      </c>
      <c r="BI190" s="18">
        <v>1112.8814750015736</v>
      </c>
      <c r="BJ190" s="18">
        <v>1112.6229028701782</v>
      </c>
      <c r="BK190" s="18">
        <v>1138.5490020215511</v>
      </c>
      <c r="BL190" s="18">
        <v>1170.1187624037266</v>
      </c>
      <c r="BM190" s="18">
        <v>1183.1102648973465</v>
      </c>
      <c r="BN190" s="18">
        <v>1227.1244330704212</v>
      </c>
      <c r="BO190" s="18">
        <v>1244.0404415428638</v>
      </c>
      <c r="BP190" s="18">
        <v>1255.1959820687771</v>
      </c>
      <c r="BQ190" s="18">
        <v>1264.9797924458981</v>
      </c>
      <c r="BR190" s="18">
        <v>1271.5589057505131</v>
      </c>
      <c r="BS190" s="18">
        <v>1292.1318629384041</v>
      </c>
      <c r="BT190" s="18">
        <v>1304.5063863694668</v>
      </c>
      <c r="BU190" s="18">
        <v>1347.2386757135391</v>
      </c>
      <c r="BV190" s="18">
        <v>1404.58378469944</v>
      </c>
      <c r="BW190" s="18">
        <v>1431.8776206076145</v>
      </c>
      <c r="BX190" s="18">
        <v>1442.3822382390499</v>
      </c>
      <c r="BY190" s="18">
        <v>1398.3321295380592</v>
      </c>
      <c r="BZ190" s="18">
        <v>1408.8247669935226</v>
      </c>
      <c r="CA190" s="18">
        <v>1376.2067412137985</v>
      </c>
      <c r="CB190" s="18">
        <v>1089.6908493638039</v>
      </c>
      <c r="CC190" s="18">
        <v>915.13569205999374</v>
      </c>
      <c r="CD190" s="18">
        <v>776.20159131288528</v>
      </c>
      <c r="CE190" s="18">
        <v>749.66450318694115</v>
      </c>
      <c r="CF190" s="18">
        <v>680.87932449579239</v>
      </c>
      <c r="CG190" s="18">
        <v>672.31449702382088</v>
      </c>
      <c r="CH190" s="18">
        <v>685.57056173682213</v>
      </c>
      <c r="CI190" s="18">
        <v>619.46694576740265</v>
      </c>
      <c r="CJ190" s="18">
        <v>579.43818280100822</v>
      </c>
      <c r="CK190" s="18">
        <v>563.20404601097107</v>
      </c>
      <c r="CL190" s="18">
        <v>580.69909632205963</v>
      </c>
      <c r="CM190" s="18">
        <v>602.66474896669388</v>
      </c>
      <c r="CN190" s="18">
        <v>605.1775908768177</v>
      </c>
      <c r="CO190" s="18">
        <v>539.18978327512741</v>
      </c>
      <c r="CP190" s="18">
        <v>501.51412653923035</v>
      </c>
      <c r="CQ190" s="18">
        <v>493.85679739713669</v>
      </c>
      <c r="CR190" s="18">
        <v>481.53019466996193</v>
      </c>
      <c r="CS190" s="18">
        <v>450.62733075022697</v>
      </c>
      <c r="CT190" s="18">
        <v>448.91915732622147</v>
      </c>
      <c r="CU190" s="18">
        <v>452.15280649065971</v>
      </c>
      <c r="CV190" s="18">
        <v>465.90804520249367</v>
      </c>
      <c r="CW190" s="18">
        <v>471.26118716597557</v>
      </c>
      <c r="CX190" s="18">
        <v>474.37303787469864</v>
      </c>
      <c r="CY190" s="18">
        <v>479.90188908576965</v>
      </c>
      <c r="CZ190" s="18">
        <v>480.26528775691986</v>
      </c>
      <c r="DA190" s="18">
        <v>495.87346035242081</v>
      </c>
      <c r="DB190" s="18">
        <v>513.97750294208527</v>
      </c>
      <c r="DC190" s="18">
        <v>513.56219017505646</v>
      </c>
      <c r="DD190" s="18">
        <v>513.69996219873428</v>
      </c>
      <c r="DE190" s="18">
        <v>522.73900496959686</v>
      </c>
      <c r="DF190" s="18">
        <v>543.09532064199448</v>
      </c>
      <c r="DG190" s="18">
        <v>550.4621305167675</v>
      </c>
      <c r="DH190" s="18">
        <v>546.17422586679459</v>
      </c>
      <c r="DI190" s="18">
        <v>543.87802547216415</v>
      </c>
      <c r="DJ190" s="18">
        <v>546.53962123394012</v>
      </c>
      <c r="DK190" s="18">
        <v>566.78412193059921</v>
      </c>
      <c r="DL190" s="18">
        <v>564.48193144798279</v>
      </c>
      <c r="DM190" s="18">
        <v>547.60685524344444</v>
      </c>
      <c r="DN190" s="18">
        <v>544.77354362607002</v>
      </c>
      <c r="DO190" s="18">
        <v>577.90472027659416</v>
      </c>
      <c r="DP190" s="18">
        <v>588.09785333275795</v>
      </c>
      <c r="DQ190" s="18">
        <v>597.87966701388359</v>
      </c>
      <c r="DR190" s="18">
        <v>607.2351861000061</v>
      </c>
      <c r="DS190" s="18">
        <v>611.75470748543739</v>
      </c>
      <c r="DT190" s="18">
        <v>618.24097442626953</v>
      </c>
      <c r="DU190" s="18">
        <v>615.70117712020874</v>
      </c>
      <c r="DV190" s="18">
        <v>619.99806690216064</v>
      </c>
      <c r="DW190" s="18">
        <v>618.57841604948044</v>
      </c>
      <c r="DX190" s="18">
        <v>621.86897104978561</v>
      </c>
      <c r="DY190" s="18">
        <v>640.05986991524696</v>
      </c>
      <c r="DZ190" s="18">
        <v>646.49621945619583</v>
      </c>
      <c r="EA190" s="18">
        <v>650.73021331429482</v>
      </c>
      <c r="EB190" s="18">
        <v>659.73531225323677</v>
      </c>
      <c r="EC190" s="18">
        <v>656.82812288403511</v>
      </c>
      <c r="ED190" s="18">
        <v>656.21913060545921</v>
      </c>
      <c r="EE190" s="18">
        <v>654.9612121284008</v>
      </c>
      <c r="EF190" s="18">
        <v>657.44709864258766</v>
      </c>
      <c r="EG190" s="18">
        <v>656.9928503036499</v>
      </c>
      <c r="EH190" s="18">
        <v>659.36592349410057</v>
      </c>
      <c r="EI190" s="18">
        <v>658.00417682528496</v>
      </c>
      <c r="EJ190" s="18">
        <v>657.2584108710289</v>
      </c>
      <c r="EK190" s="18">
        <v>659.41883593797684</v>
      </c>
      <c r="EL190" s="18">
        <v>657.64976328611374</v>
      </c>
      <c r="EM190" s="18">
        <v>646.10386869311333</v>
      </c>
      <c r="EN190" s="18">
        <v>650.73121166229248</v>
      </c>
      <c r="EO190" s="18">
        <v>672.68089073896408</v>
      </c>
      <c r="EP190" s="18">
        <v>676.40972051024437</v>
      </c>
      <c r="EQ190" s="18">
        <v>674.24330535531044</v>
      </c>
      <c r="ER190" s="18">
        <v>678.50724965333939</v>
      </c>
      <c r="ES190" s="18">
        <v>682.74124351143837</v>
      </c>
      <c r="ET190" s="18">
        <v>684.60416087508202</v>
      </c>
      <c r="EU190" s="18">
        <v>691.24916514754295</v>
      </c>
      <c r="EV190" s="18">
        <v>697.62162041664124</v>
      </c>
      <c r="EW190" s="18">
        <v>694.25618931651115</v>
      </c>
      <c r="EX190" s="18">
        <v>701.62699258327484</v>
      </c>
      <c r="EY190" s="18">
        <v>717.91803520917892</v>
      </c>
      <c r="EZ190" s="18">
        <v>720.53570365905762</v>
      </c>
      <c r="FA190" s="18">
        <v>730.10786426067352</v>
      </c>
      <c r="FB190" s="18">
        <v>730.57708781957626</v>
      </c>
      <c r="FC190" s="18">
        <v>737.58748745918274</v>
      </c>
      <c r="FD190" s="18">
        <v>734.43670117855072</v>
      </c>
      <c r="FE190" s="18">
        <v>738.67468842864037</v>
      </c>
      <c r="FF190" s="18">
        <v>734.39576891064644</v>
      </c>
      <c r="FG190" s="18">
        <v>741.77555730938911</v>
      </c>
      <c r="FH190" s="18">
        <v>745.5333391726017</v>
      </c>
      <c r="FI190" s="18">
        <v>747.95533141493797</v>
      </c>
      <c r="FJ190" s="18">
        <v>742.85976323485374</v>
      </c>
      <c r="FK190" s="18">
        <v>736.76984044909477</v>
      </c>
      <c r="FL190" s="18">
        <v>741.15358650684357</v>
      </c>
      <c r="FM190" s="18">
        <v>742.82082766294479</v>
      </c>
      <c r="FN190" s="18">
        <v>747.62587657570839</v>
      </c>
      <c r="FO190" s="18">
        <v>754.54442819952965</v>
      </c>
      <c r="FP190" s="18">
        <v>756.378393471241</v>
      </c>
      <c r="FQ190" s="18">
        <v>775.05648615956306</v>
      </c>
      <c r="FR190" s="18">
        <v>791.42140653729439</v>
      </c>
      <c r="FS190" s="18">
        <v>797.6660732626915</v>
      </c>
      <c r="FT190" s="18">
        <v>804.53370913863182</v>
      </c>
      <c r="FU190" s="18">
        <v>801.69141238927841</v>
      </c>
      <c r="FV190" s="18">
        <v>808.73375916481018</v>
      </c>
      <c r="FW190" s="18">
        <v>817.85965821146965</v>
      </c>
      <c r="FX190" s="18">
        <v>825.5489344894886</v>
      </c>
      <c r="FY190" s="18">
        <v>828.62384632229805</v>
      </c>
      <c r="FZ190" s="18">
        <v>828.70970425009727</v>
      </c>
      <c r="GA190" s="18">
        <v>827.38888984918594</v>
      </c>
      <c r="GB190" s="18">
        <v>830.92304176092148</v>
      </c>
      <c r="GC190" s="18">
        <v>830.25115355849266</v>
      </c>
      <c r="GD190" s="18">
        <v>833.61159291863441</v>
      </c>
      <c r="GE190" s="18">
        <v>835.9467288851738</v>
      </c>
      <c r="GF190" s="18">
        <v>853.85509526729584</v>
      </c>
      <c r="GG190" s="18">
        <v>853.82514482736588</v>
      </c>
      <c r="GH190" s="18">
        <v>864.95073491334915</v>
      </c>
      <c r="GI190" s="18">
        <v>875.58014604449272</v>
      </c>
      <c r="GJ190" s="18">
        <v>878.18683266639709</v>
      </c>
      <c r="GK190" s="18">
        <v>875.34154087305069</v>
      </c>
      <c r="GL190" s="18">
        <v>876.00045055150986</v>
      </c>
      <c r="GM190" s="18">
        <v>871.83234766125679</v>
      </c>
      <c r="GN190" s="18">
        <v>869.59005805850029</v>
      </c>
      <c r="GO190" s="18">
        <v>866.00199535489082</v>
      </c>
      <c r="GP190" s="18">
        <v>868.74046391248703</v>
      </c>
      <c r="GQ190" s="18">
        <v>866.90550029277802</v>
      </c>
      <c r="GR190" s="18">
        <v>859.92005935311317</v>
      </c>
      <c r="GS190" s="18">
        <v>855.09105008840561</v>
      </c>
      <c r="GT190" s="18">
        <v>849.31560692191124</v>
      </c>
      <c r="GU190" s="18">
        <v>847.25501665472984</v>
      </c>
      <c r="GV190" s="18">
        <v>841.73914396762848</v>
      </c>
      <c r="GW190" s="18">
        <v>844.01138401031494</v>
      </c>
      <c r="GX190" s="18">
        <v>842.95413348078728</v>
      </c>
      <c r="GY190" s="18">
        <v>836.51678559184074</v>
      </c>
      <c r="GZ190" s="18">
        <v>834.70079058408737</v>
      </c>
      <c r="HA190" s="18">
        <v>829.09107318520546</v>
      </c>
      <c r="HB190" s="18">
        <v>838.87987530231476</v>
      </c>
      <c r="HC190" s="18">
        <v>847.60344010591507</v>
      </c>
      <c r="HD190" s="18">
        <v>852.42246589064598</v>
      </c>
      <c r="HE190" s="18">
        <v>855.19987002015114</v>
      </c>
      <c r="HF190" s="18">
        <v>863.754714012146</v>
      </c>
      <c r="HG190" s="18">
        <v>860.06981155276299</v>
      </c>
      <c r="HH190" s="18">
        <v>876.02540925145149</v>
      </c>
      <c r="HI190" s="18">
        <v>876.37183600664139</v>
      </c>
      <c r="HJ190" s="18">
        <v>872.55515161156654</v>
      </c>
      <c r="HK190" s="18">
        <v>809.17602732777596</v>
      </c>
      <c r="HL190" s="18">
        <v>810.39201518893242</v>
      </c>
      <c r="HM190" s="18">
        <v>808.82161378860474</v>
      </c>
      <c r="HN190" s="18">
        <v>801.52169322967529</v>
      </c>
      <c r="HO190" s="18">
        <v>797.95359748601913</v>
      </c>
      <c r="HP190" s="18">
        <v>796.739606320858</v>
      </c>
      <c r="HQ190" s="18">
        <v>801.74931657314301</v>
      </c>
      <c r="HR190" s="18">
        <v>802.80457040667534</v>
      </c>
      <c r="HS190" s="18">
        <v>802.3842658996582</v>
      </c>
      <c r="HT190" s="18">
        <v>804.5746414065361</v>
      </c>
      <c r="HU190" s="18">
        <v>812.74212637543678</v>
      </c>
      <c r="HV190" s="18">
        <v>810.13344305753708</v>
      </c>
      <c r="HW190" s="18">
        <v>804.94602686166763</v>
      </c>
      <c r="HX190" s="18">
        <v>807.13939741253853</v>
      </c>
      <c r="HY190" s="18">
        <v>805.53704887628555</v>
      </c>
      <c r="HZ190" s="18">
        <v>800.74298179149628</v>
      </c>
      <c r="IA190" s="18">
        <v>806.97367164492607</v>
      </c>
      <c r="IB190" s="18">
        <v>805.84254336357117</v>
      </c>
      <c r="IC190" s="18">
        <v>807.6365747153759</v>
      </c>
      <c r="ID190" s="18">
        <v>799.85145702958107</v>
      </c>
      <c r="IE190" s="18">
        <v>793.7615342438221</v>
      </c>
      <c r="IF190" s="18">
        <v>789.72820833325386</v>
      </c>
      <c r="IG190" s="18">
        <v>787.70755198597908</v>
      </c>
      <c r="IH190" s="18">
        <v>775.83819264173508</v>
      </c>
      <c r="II190" s="18">
        <v>765.38848415017128</v>
      </c>
      <c r="IJ190" s="18">
        <v>764.43606016039848</v>
      </c>
      <c r="IK190" s="18">
        <v>768.8827021420002</v>
      </c>
      <c r="IL190" s="18">
        <v>771.82583203911781</v>
      </c>
      <c r="IM190" s="18">
        <v>774.25081932544708</v>
      </c>
      <c r="IN190" s="18">
        <v>773.21653079986572</v>
      </c>
      <c r="IO190" s="18">
        <v>775.03152745962143</v>
      </c>
      <c r="IP190" s="18">
        <v>770.58189043402672</v>
      </c>
      <c r="IQ190" s="18">
        <v>761.53286418318748</v>
      </c>
      <c r="IR190" s="18">
        <v>762.37546989321709</v>
      </c>
      <c r="IS190" s="18">
        <v>760.072281062603</v>
      </c>
      <c r="IT190" s="18">
        <v>759.28558284044266</v>
      </c>
      <c r="IU190" s="18">
        <v>765.72293072938919</v>
      </c>
      <c r="IV190" s="18">
        <v>769.46174398064613</v>
      </c>
      <c r="IW190" s="18">
        <v>767.97720050811768</v>
      </c>
      <c r="IX190" s="18">
        <v>763.05135148763657</v>
      </c>
      <c r="IY190" s="18">
        <v>774.49741128087044</v>
      </c>
      <c r="IZ190" s="18">
        <v>777.2718203663826</v>
      </c>
      <c r="JA190" s="18">
        <v>779.43923386931419</v>
      </c>
      <c r="JB190" s="18">
        <v>776.07380276918411</v>
      </c>
      <c r="JC190" s="18">
        <v>777.66217443346977</v>
      </c>
      <c r="JD190" s="18">
        <v>780.3537206351757</v>
      </c>
      <c r="JE190" s="18">
        <v>779.63890346884727</v>
      </c>
      <c r="JF190" s="18">
        <v>781.6785284280777</v>
      </c>
      <c r="JG190" s="18">
        <v>779.03889632225037</v>
      </c>
      <c r="JH190" s="18">
        <v>778.12440955638885</v>
      </c>
      <c r="JI190" s="18">
        <v>783.05025857686996</v>
      </c>
      <c r="JJ190" s="18">
        <v>783.3118257522583</v>
      </c>
      <c r="JK190" s="18">
        <v>794.82477486133575</v>
      </c>
      <c r="JL190" s="18">
        <v>798.41283756494522</v>
      </c>
      <c r="JM190" s="18">
        <v>800.74398013949394</v>
      </c>
      <c r="JN190" s="18">
        <v>799.8304917216301</v>
      </c>
      <c r="JO190" s="18">
        <v>799.44512939453125</v>
      </c>
      <c r="JP190" s="18">
        <v>800.66011890769005</v>
      </c>
      <c r="JQ190" s="18">
        <v>805.20459899306297</v>
      </c>
      <c r="JR190" s="18">
        <v>814.47426015138626</v>
      </c>
      <c r="JS190" s="18">
        <v>815.43367257714272</v>
      </c>
      <c r="JT190" s="18">
        <v>816.27328324317932</v>
      </c>
      <c r="JU190" s="18">
        <v>830.99991455674171</v>
      </c>
      <c r="JV190" s="18">
        <v>846.31756788492203</v>
      </c>
      <c r="JW190" s="18">
        <v>842.31419241428375</v>
      </c>
      <c r="JX190" s="18">
        <v>837.84658512473106</v>
      </c>
      <c r="JY190" s="18">
        <v>840.18072274327278</v>
      </c>
      <c r="JZ190" s="18">
        <v>832.19893050193787</v>
      </c>
      <c r="KA190" s="18">
        <v>825.26141026616096</v>
      </c>
      <c r="KB190" s="18">
        <v>826.51733204722404</v>
      </c>
      <c r="KC190" s="18">
        <v>814.23665332794189</v>
      </c>
      <c r="KD190" s="18">
        <v>795.66738057136536</v>
      </c>
      <c r="KE190" s="18">
        <v>795.6344350874424</v>
      </c>
      <c r="KF190" s="18">
        <v>793.10761630535126</v>
      </c>
      <c r="KG190" s="18">
        <v>789.58943796157837</v>
      </c>
      <c r="KH190" s="18">
        <v>791.71492084860802</v>
      </c>
      <c r="KI190" s="18">
        <v>785.82466766238213</v>
      </c>
      <c r="KJ190" s="18">
        <v>783.14110824465752</v>
      </c>
      <c r="KK190" s="18">
        <v>776.16265574097633</v>
      </c>
      <c r="KL190" s="18">
        <v>776.03187215328217</v>
      </c>
      <c r="KM190" s="18">
        <v>763.12722593545914</v>
      </c>
      <c r="KN190" s="18">
        <v>752.35604938864708</v>
      </c>
      <c r="KO190" s="18">
        <v>741.17355346679688</v>
      </c>
      <c r="KP190" s="18">
        <v>739.81280514597893</v>
      </c>
      <c r="KQ190" s="18">
        <v>744.03881222009659</v>
      </c>
      <c r="KR190" s="18">
        <v>742.88572028279305</v>
      </c>
      <c r="KS190" s="18">
        <v>745.91570645570755</v>
      </c>
      <c r="KT190" s="18">
        <v>747.11272570490837</v>
      </c>
      <c r="KU190" s="18">
        <v>745.78392452001572</v>
      </c>
      <c r="KV190" s="18">
        <v>741.68870103359222</v>
      </c>
      <c r="KW190" s="18">
        <v>733.62105086445808</v>
      </c>
      <c r="KX190" s="18">
        <v>737.37483933568001</v>
      </c>
      <c r="KY190" s="18">
        <v>735.34819290041924</v>
      </c>
      <c r="KZ190" s="18">
        <v>740.29800227284431</v>
      </c>
      <c r="LA190" s="18">
        <v>745.50638377666473</v>
      </c>
      <c r="LB190" s="18">
        <v>755.11248821020126</v>
      </c>
      <c r="LC190" s="18">
        <v>764.553865224123</v>
      </c>
      <c r="LD190" s="18">
        <v>789.74318355321884</v>
      </c>
      <c r="LE190" s="18">
        <v>793.23141145706177</v>
      </c>
      <c r="LF190" s="18">
        <v>797.05208924412727</v>
      </c>
      <c r="LG190" s="18">
        <v>798.53563436865807</v>
      </c>
      <c r="LH190" s="18">
        <v>805.23055604100227</v>
      </c>
      <c r="LI190" s="18">
        <v>808.83559066057205</v>
      </c>
      <c r="LJ190" s="18">
        <v>833.15434953570366</v>
      </c>
      <c r="LK190" s="18">
        <v>823.99750170111656</v>
      </c>
      <c r="LL190" s="18">
        <v>837.88052895665169</v>
      </c>
      <c r="LM190" s="18">
        <v>845.11455854773521</v>
      </c>
      <c r="LN190" s="18">
        <v>847.89795276522636</v>
      </c>
      <c r="LO190" s="18">
        <v>850.26803091168404</v>
      </c>
      <c r="LP190" s="18">
        <v>852.64210245013237</v>
      </c>
      <c r="LQ190" s="18">
        <v>840.5900454223156</v>
      </c>
      <c r="LR190" s="18">
        <v>823.38551437854767</v>
      </c>
      <c r="LS190" s="18">
        <v>813.50686094164848</v>
      </c>
      <c r="LT190" s="18">
        <v>800.38956660032272</v>
      </c>
      <c r="LU190" s="18">
        <v>801.64049664139748</v>
      </c>
      <c r="LV190" s="18">
        <v>795.13426274061203</v>
      </c>
      <c r="LW190" s="18"/>
      <c r="LX190" s="18"/>
      <c r="LY190" s="18"/>
      <c r="LZ190" s="18"/>
      <c r="MA190" s="18"/>
      <c r="MB190" s="18"/>
      <c r="MC190" s="18"/>
      <c r="MD190" s="18"/>
      <c r="ME190" s="18"/>
      <c r="MF190" s="18"/>
      <c r="MG190" s="18"/>
      <c r="MH190" s="18"/>
      <c r="MI190" s="18"/>
      <c r="MJ190" s="18"/>
      <c r="MK190" s="18"/>
      <c r="ML190" s="18"/>
      <c r="MM190" s="18"/>
      <c r="MN190" s="18"/>
      <c r="MO190" s="18"/>
      <c r="MP190" s="18"/>
      <c r="MQ190" s="18"/>
      <c r="MR190" s="18"/>
      <c r="MS190" s="18"/>
      <c r="MT190" s="18"/>
      <c r="MU190" s="18"/>
      <c r="MV190" s="18"/>
      <c r="MW190" s="18"/>
      <c r="MX190" s="18"/>
      <c r="MY190" s="18"/>
      <c r="MZ190" s="18"/>
      <c r="NA190" s="18"/>
      <c r="NB190" s="18"/>
      <c r="NC190" s="18"/>
      <c r="ND190" s="18"/>
      <c r="NE190" s="18"/>
      <c r="NF190" s="18"/>
      <c r="NG190" s="18"/>
      <c r="NH190" s="18"/>
      <c r="NI190" s="18"/>
      <c r="NJ190" s="18"/>
      <c r="NK190" s="18"/>
      <c r="NL190" s="18"/>
      <c r="NM190" s="18"/>
      <c r="NN190" s="18"/>
      <c r="NO190" s="18"/>
      <c r="NP190" s="18"/>
      <c r="NQ190" s="18"/>
      <c r="NR190" s="18"/>
      <c r="NS190" s="18"/>
      <c r="NT190" s="18"/>
      <c r="NU190" s="18"/>
      <c r="NV190" s="18"/>
      <c r="NW190" s="18"/>
      <c r="NX190" s="18"/>
      <c r="NY190" s="18"/>
      <c r="NZ190" s="18"/>
      <c r="OA190" s="18"/>
      <c r="OB190" s="18"/>
      <c r="OC190" s="18"/>
      <c r="OD190" s="18"/>
      <c r="OE190" s="18"/>
      <c r="OF190" s="18"/>
      <c r="OG190" s="18"/>
      <c r="OH190" s="18"/>
      <c r="OI190" s="18"/>
      <c r="OJ190" s="18"/>
      <c r="OK190" s="18"/>
      <c r="OL190" s="18"/>
      <c r="OM190" s="18"/>
      <c r="ON190" s="18"/>
      <c r="OO190" s="18"/>
      <c r="OP190" s="18"/>
      <c r="OQ190" s="18"/>
      <c r="OR190" s="18"/>
      <c r="OS190" s="18"/>
      <c r="OT190" s="18"/>
      <c r="OU190" s="18"/>
      <c r="OV190" s="18"/>
      <c r="OW190" s="18"/>
      <c r="OX190" s="18"/>
      <c r="OY190" s="18"/>
      <c r="OZ190" s="18"/>
      <c r="PA190" s="18"/>
      <c r="PB190" s="18"/>
      <c r="PC190" s="18"/>
      <c r="PD190" s="18"/>
      <c r="PE190" s="18"/>
      <c r="PF190" s="18"/>
      <c r="PG190" s="18"/>
      <c r="PH190" s="18"/>
      <c r="PI190" s="18"/>
      <c r="PJ190" s="18"/>
      <c r="PK190" s="18"/>
      <c r="PL190" s="18"/>
      <c r="PM190" s="18"/>
      <c r="PN190" s="18"/>
      <c r="PO190" s="18"/>
      <c r="PP190" s="18"/>
      <c r="PQ190" s="18"/>
      <c r="PR190" s="18"/>
      <c r="PS190" s="18"/>
      <c r="PT190" s="18"/>
      <c r="PU190" s="18"/>
      <c r="PV190" s="18"/>
      <c r="PW190" s="18"/>
      <c r="PX190" s="18"/>
      <c r="PY190" s="18"/>
      <c r="PZ190" s="18"/>
      <c r="QA190" s="18"/>
      <c r="QB190" s="18"/>
      <c r="QC190" s="18"/>
      <c r="QD190" s="18"/>
      <c r="QE190" s="18"/>
      <c r="QF190" s="18"/>
      <c r="QG190" s="18"/>
      <c r="QH190" s="18"/>
      <c r="QI190" s="18"/>
      <c r="QJ190" s="18"/>
      <c r="QK190" s="18"/>
      <c r="QL190" s="18"/>
      <c r="QM190" s="18"/>
      <c r="QN190" s="18"/>
      <c r="QO190" s="18"/>
      <c r="QP190" s="18"/>
      <c r="QQ190" s="18"/>
      <c r="QR190" s="18"/>
      <c r="QS190" s="18"/>
      <c r="QT190" s="18"/>
      <c r="QU190" s="18"/>
      <c r="QV190" s="18"/>
      <c r="QW190" s="18"/>
      <c r="QX190" s="18"/>
      <c r="QY190" s="18"/>
      <c r="QZ190" s="18"/>
      <c r="RA190" s="18"/>
      <c r="RB190" s="18"/>
      <c r="RC190" s="18"/>
      <c r="RD190" s="18"/>
      <c r="RE190" s="18"/>
      <c r="RF190" s="18"/>
      <c r="RG190" s="18"/>
      <c r="RH190" s="18"/>
      <c r="RI190" s="18"/>
      <c r="RJ190" s="18"/>
      <c r="RK190" s="18"/>
      <c r="RL190" s="18"/>
      <c r="RM190" s="18"/>
      <c r="RN190" s="18"/>
      <c r="RO190" s="18"/>
      <c r="RP190" s="18"/>
      <c r="RQ190" s="18"/>
      <c r="RR190" s="18"/>
      <c r="RS190" s="18"/>
      <c r="RT190" s="18"/>
      <c r="RU190" s="18"/>
      <c r="RV190" s="18"/>
      <c r="RW190" s="18"/>
      <c r="RX190" s="18"/>
      <c r="RY190" s="18"/>
      <c r="RZ190" s="18"/>
      <c r="SA190" s="18"/>
      <c r="SB190" s="18"/>
      <c r="SC190" s="18"/>
      <c r="SD190" s="18"/>
      <c r="SE190" s="18"/>
      <c r="SF190" s="18"/>
      <c r="SG190" s="18"/>
      <c r="SH190" s="18"/>
      <c r="SI190" s="18"/>
      <c r="SJ190" s="18"/>
      <c r="SK190" s="18"/>
      <c r="SL190" s="18"/>
      <c r="SM190" s="18"/>
      <c r="SN190" s="18"/>
      <c r="SO190" s="18"/>
    </row>
    <row r="191" spans="1:513" x14ac:dyDescent="0.25">
      <c r="A191" s="5" t="s">
        <v>394</v>
      </c>
      <c r="B191" s="5" t="str">
        <f ca="1">_xlfn.XLOOKUP(A191,bonds[worksheet get],bonds[unique lookup],"-")</f>
        <v>SZUGR Float PERP nc-20</v>
      </c>
      <c r="C191" s="5" t="str">
        <f ca="1">_xlfn.XLOOKUP(A191,bonds[worksheet get],bonds[ID_ISIN],"-")</f>
        <v>XS0222524372</v>
      </c>
      <c r="D191" s="18" t="str" cm="1">
        <f t="array" aca="1" ref="D191" ca="1">_xll.BDH(A191,"blp_i_sprd_mid","-2AY",,"Dates=H","Fill=C","Sort=R","Dir=H","factor="&amp;_xlfn.XLOOKUP(A191,bonds[worksheet get],bonds[yas/blp factor]))</f>
        <v>#N/A N/A</v>
      </c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/>
      <c r="BU191" s="18"/>
      <c r="BV191" s="18"/>
      <c r="BW191" s="18"/>
      <c r="BX191" s="18"/>
      <c r="BY191" s="18"/>
      <c r="BZ191" s="18"/>
      <c r="CA191" s="18"/>
      <c r="CB191" s="18"/>
      <c r="CC191" s="18"/>
      <c r="CD191" s="18"/>
      <c r="CE191" s="18"/>
      <c r="CF191" s="18"/>
      <c r="CG191" s="18"/>
      <c r="CH191" s="18"/>
      <c r="CI191" s="18"/>
      <c r="CJ191" s="18"/>
      <c r="CK191" s="18"/>
      <c r="CL191" s="18"/>
      <c r="CM191" s="18"/>
      <c r="CN191" s="18"/>
      <c r="CO191" s="18"/>
      <c r="CP191" s="18"/>
      <c r="CQ191" s="18"/>
      <c r="CR191" s="18"/>
      <c r="CS191" s="18"/>
      <c r="CT191" s="18"/>
      <c r="CU191" s="18"/>
      <c r="CV191" s="18"/>
      <c r="CW191" s="18"/>
      <c r="CX191" s="18"/>
      <c r="CY191" s="18"/>
      <c r="CZ191" s="18"/>
      <c r="DA191" s="18"/>
      <c r="DB191" s="18"/>
      <c r="DC191" s="18"/>
      <c r="DD191" s="18"/>
      <c r="DE191" s="18"/>
      <c r="DF191" s="18"/>
      <c r="DG191" s="18"/>
      <c r="DH191" s="18"/>
      <c r="DI191" s="18"/>
      <c r="DJ191" s="18"/>
      <c r="DK191" s="18"/>
      <c r="DL191" s="18"/>
      <c r="DM191" s="18"/>
      <c r="DN191" s="18"/>
      <c r="DO191" s="18"/>
      <c r="DP191" s="18"/>
      <c r="DQ191" s="18"/>
      <c r="DR191" s="18"/>
      <c r="DS191" s="18"/>
      <c r="DT191" s="18"/>
      <c r="DU191" s="18"/>
      <c r="DV191" s="18"/>
      <c r="DW191" s="18"/>
      <c r="DX191" s="18"/>
      <c r="DY191" s="18"/>
      <c r="DZ191" s="18"/>
      <c r="EA191" s="18"/>
      <c r="EB191" s="18"/>
      <c r="EC191" s="18"/>
      <c r="ED191" s="18"/>
      <c r="EE191" s="18"/>
      <c r="EF191" s="18"/>
      <c r="EG191" s="18"/>
      <c r="EH191" s="18"/>
      <c r="EI191" s="18"/>
      <c r="EJ191" s="18"/>
      <c r="EK191" s="18"/>
      <c r="EL191" s="18"/>
      <c r="EM191" s="18"/>
      <c r="EN191" s="18"/>
      <c r="EO191" s="18"/>
      <c r="EP191" s="18"/>
      <c r="EQ191" s="18"/>
      <c r="ER191" s="18"/>
      <c r="ES191" s="18"/>
      <c r="ET191" s="18"/>
      <c r="EU191" s="18"/>
      <c r="EV191" s="18"/>
      <c r="EW191" s="18"/>
      <c r="EX191" s="18"/>
      <c r="EY191" s="18"/>
      <c r="EZ191" s="18"/>
      <c r="FA191" s="18"/>
      <c r="FB191" s="18"/>
      <c r="FC191" s="18"/>
      <c r="FD191" s="18"/>
      <c r="FE191" s="18"/>
      <c r="FF191" s="18"/>
      <c r="FG191" s="18"/>
      <c r="FH191" s="18"/>
      <c r="FI191" s="18"/>
      <c r="FJ191" s="18"/>
      <c r="FK191" s="18"/>
      <c r="FL191" s="18"/>
      <c r="FM191" s="18"/>
      <c r="FN191" s="18"/>
      <c r="FO191" s="18"/>
      <c r="FP191" s="18"/>
      <c r="FQ191" s="18"/>
      <c r="FR191" s="18"/>
      <c r="FS191" s="18"/>
      <c r="FT191" s="18"/>
      <c r="FU191" s="18"/>
      <c r="FV191" s="18"/>
      <c r="FW191" s="18"/>
      <c r="FX191" s="18"/>
      <c r="FY191" s="18"/>
      <c r="FZ191" s="18"/>
      <c r="GA191" s="18"/>
      <c r="GB191" s="18"/>
      <c r="GC191" s="18"/>
      <c r="GD191" s="18"/>
      <c r="GE191" s="18"/>
      <c r="GF191" s="18"/>
      <c r="GG191" s="18"/>
      <c r="GH191" s="18"/>
      <c r="GI191" s="18"/>
      <c r="GJ191" s="18"/>
      <c r="GK191" s="18"/>
      <c r="GL191" s="18"/>
      <c r="GM191" s="18"/>
      <c r="GN191" s="18"/>
      <c r="GO191" s="18"/>
      <c r="GP191" s="18"/>
      <c r="GQ191" s="18"/>
      <c r="GR191" s="18"/>
      <c r="GS191" s="18"/>
      <c r="GT191" s="18"/>
      <c r="GU191" s="18"/>
      <c r="GV191" s="18"/>
      <c r="GW191" s="18"/>
      <c r="GX191" s="18"/>
      <c r="GY191" s="18"/>
      <c r="GZ191" s="18"/>
      <c r="HA191" s="18"/>
      <c r="HB191" s="18"/>
      <c r="HC191" s="18"/>
      <c r="HD191" s="18"/>
      <c r="HE191" s="18"/>
      <c r="HF191" s="18"/>
      <c r="HG191" s="18"/>
      <c r="HH191" s="18"/>
      <c r="HI191" s="18"/>
      <c r="HJ191" s="18"/>
      <c r="HK191" s="18"/>
      <c r="HL191" s="18"/>
      <c r="HM191" s="18"/>
      <c r="HN191" s="18"/>
      <c r="HO191" s="18"/>
      <c r="HP191" s="18"/>
      <c r="HQ191" s="18"/>
      <c r="HR191" s="18"/>
      <c r="HS191" s="18"/>
      <c r="HT191" s="18"/>
      <c r="HU191" s="18"/>
      <c r="HV191" s="18"/>
      <c r="HW191" s="18"/>
      <c r="HX191" s="18"/>
      <c r="HY191" s="18"/>
      <c r="HZ191" s="18"/>
      <c r="IA191" s="18"/>
      <c r="IB191" s="18"/>
      <c r="IC191" s="18"/>
      <c r="ID191" s="18"/>
      <c r="IE191" s="18"/>
      <c r="IF191" s="18"/>
      <c r="IG191" s="18"/>
      <c r="IH191" s="18"/>
      <c r="II191" s="18"/>
      <c r="IJ191" s="18"/>
      <c r="IK191" s="18"/>
      <c r="IL191" s="18"/>
      <c r="IM191" s="18"/>
      <c r="IN191" s="18"/>
      <c r="IO191" s="18"/>
      <c r="IP191" s="18"/>
      <c r="IQ191" s="18"/>
      <c r="IR191" s="18"/>
      <c r="IS191" s="18"/>
      <c r="IT191" s="18"/>
      <c r="IU191" s="18"/>
      <c r="IV191" s="18"/>
      <c r="IW191" s="18"/>
      <c r="IX191" s="18"/>
      <c r="IY191" s="18"/>
      <c r="IZ191" s="18"/>
      <c r="JA191" s="18"/>
      <c r="JB191" s="18"/>
      <c r="JC191" s="18"/>
      <c r="JD191" s="18"/>
      <c r="JE191" s="18"/>
      <c r="JF191" s="18"/>
      <c r="JG191" s="18"/>
      <c r="JH191" s="18"/>
      <c r="JI191" s="18"/>
      <c r="JJ191" s="18"/>
      <c r="JK191" s="18"/>
      <c r="JL191" s="18"/>
      <c r="JM191" s="18"/>
      <c r="JN191" s="18"/>
      <c r="JO191" s="18"/>
      <c r="JP191" s="18"/>
      <c r="JQ191" s="18"/>
      <c r="JR191" s="18"/>
      <c r="JS191" s="18"/>
      <c r="JT191" s="18"/>
      <c r="JU191" s="18"/>
      <c r="JV191" s="18"/>
      <c r="JW191" s="18"/>
      <c r="JX191" s="18"/>
      <c r="JY191" s="18"/>
      <c r="JZ191" s="18"/>
      <c r="KA191" s="18"/>
      <c r="KB191" s="18"/>
      <c r="KC191" s="18"/>
      <c r="KD191" s="18"/>
      <c r="KE191" s="18"/>
      <c r="KF191" s="18"/>
      <c r="KG191" s="18"/>
      <c r="KH191" s="18"/>
      <c r="KI191" s="18"/>
      <c r="KJ191" s="18"/>
      <c r="KK191" s="18"/>
      <c r="KL191" s="18"/>
      <c r="KM191" s="18"/>
      <c r="KN191" s="18"/>
      <c r="KO191" s="18"/>
      <c r="KP191" s="18"/>
      <c r="KQ191" s="18"/>
      <c r="KR191" s="18"/>
      <c r="KS191" s="18"/>
      <c r="KT191" s="18"/>
      <c r="KU191" s="18"/>
      <c r="KV191" s="18"/>
      <c r="KW191" s="18"/>
      <c r="KX191" s="18"/>
      <c r="KY191" s="18"/>
      <c r="KZ191" s="18"/>
      <c r="LA191" s="18"/>
      <c r="LB191" s="18"/>
      <c r="LC191" s="18"/>
      <c r="LD191" s="18"/>
      <c r="LE191" s="18"/>
      <c r="LF191" s="18"/>
      <c r="LG191" s="18"/>
      <c r="LH191" s="18"/>
      <c r="LI191" s="18"/>
      <c r="LJ191" s="18"/>
      <c r="LK191" s="18"/>
      <c r="LL191" s="18"/>
      <c r="LM191" s="18"/>
      <c r="LN191" s="18"/>
      <c r="LO191" s="18"/>
      <c r="LP191" s="18"/>
      <c r="LQ191" s="18"/>
      <c r="LR191" s="18"/>
      <c r="LS191" s="18"/>
      <c r="LT191" s="18"/>
      <c r="LU191" s="18"/>
      <c r="LV191" s="18"/>
      <c r="LW191" s="18"/>
      <c r="LX191" s="18"/>
      <c r="LY191" s="18"/>
      <c r="LZ191" s="18"/>
      <c r="MA191" s="18"/>
      <c r="MB191" s="18"/>
      <c r="MC191" s="18"/>
      <c r="MD191" s="18"/>
      <c r="ME191" s="18"/>
      <c r="MF191" s="18"/>
      <c r="MG191" s="18"/>
      <c r="MH191" s="18"/>
      <c r="MI191" s="18"/>
      <c r="MJ191" s="18"/>
      <c r="MK191" s="18"/>
      <c r="ML191" s="18"/>
      <c r="MM191" s="18"/>
      <c r="MN191" s="18"/>
      <c r="MO191" s="18"/>
      <c r="MP191" s="18"/>
      <c r="MQ191" s="18"/>
      <c r="MR191" s="18"/>
      <c r="MS191" s="18"/>
      <c r="MT191" s="18"/>
      <c r="MU191" s="18"/>
      <c r="MV191" s="18"/>
      <c r="MW191" s="18"/>
      <c r="MX191" s="18"/>
      <c r="MY191" s="18"/>
      <c r="MZ191" s="18"/>
      <c r="NA191" s="18"/>
      <c r="NB191" s="18"/>
      <c r="NC191" s="18"/>
      <c r="ND191" s="18"/>
      <c r="NE191" s="18"/>
      <c r="NF191" s="18"/>
      <c r="NG191" s="18"/>
      <c r="NH191" s="18"/>
      <c r="NI191" s="18"/>
      <c r="NJ191" s="18"/>
      <c r="NK191" s="18"/>
      <c r="NL191" s="18"/>
      <c r="NM191" s="18"/>
      <c r="NN191" s="18"/>
      <c r="NO191" s="18"/>
      <c r="NP191" s="18"/>
      <c r="NQ191" s="18"/>
      <c r="NR191" s="18"/>
      <c r="NS191" s="18"/>
      <c r="NT191" s="18"/>
      <c r="NU191" s="18"/>
      <c r="NV191" s="18"/>
      <c r="NW191" s="18"/>
      <c r="NX191" s="18"/>
      <c r="NY191" s="18"/>
      <c r="NZ191" s="18"/>
      <c r="OA191" s="18"/>
      <c r="OB191" s="18"/>
      <c r="OC191" s="18"/>
      <c r="OD191" s="18"/>
      <c r="OE191" s="18"/>
      <c r="OF191" s="18"/>
      <c r="OG191" s="18"/>
      <c r="OH191" s="18"/>
      <c r="OI191" s="18"/>
      <c r="OJ191" s="18"/>
      <c r="OK191" s="18"/>
      <c r="OL191" s="18"/>
      <c r="OM191" s="18"/>
      <c r="ON191" s="18"/>
      <c r="OO191" s="18"/>
      <c r="OP191" s="18"/>
      <c r="OQ191" s="18"/>
      <c r="OR191" s="18"/>
      <c r="OS191" s="18"/>
      <c r="OT191" s="18"/>
      <c r="OU191" s="18"/>
      <c r="OV191" s="18"/>
      <c r="OW191" s="18"/>
      <c r="OX191" s="18"/>
      <c r="OY191" s="18"/>
      <c r="OZ191" s="18"/>
      <c r="PA191" s="18"/>
      <c r="PB191" s="18"/>
      <c r="PC191" s="18"/>
      <c r="PD191" s="18"/>
      <c r="PE191" s="18"/>
      <c r="PF191" s="18"/>
      <c r="PG191" s="18"/>
      <c r="PH191" s="18"/>
      <c r="PI191" s="18"/>
      <c r="PJ191" s="18"/>
      <c r="PK191" s="18"/>
      <c r="PL191" s="18"/>
      <c r="PM191" s="18"/>
      <c r="PN191" s="18"/>
      <c r="PO191" s="18"/>
      <c r="PP191" s="18"/>
      <c r="PQ191" s="18"/>
      <c r="PR191" s="18"/>
      <c r="PS191" s="18"/>
      <c r="PT191" s="18"/>
      <c r="PU191" s="18"/>
      <c r="PV191" s="18"/>
      <c r="PW191" s="18"/>
      <c r="PX191" s="18"/>
      <c r="PY191" s="18"/>
      <c r="PZ191" s="18"/>
      <c r="QA191" s="18"/>
      <c r="QB191" s="18"/>
      <c r="QC191" s="18"/>
      <c r="QD191" s="18"/>
      <c r="QE191" s="18"/>
      <c r="QF191" s="18"/>
      <c r="QG191" s="18"/>
      <c r="QH191" s="18"/>
      <c r="QI191" s="18"/>
      <c r="QJ191" s="18"/>
      <c r="QK191" s="18"/>
      <c r="QL191" s="18"/>
      <c r="QM191" s="18"/>
      <c r="QN191" s="18"/>
      <c r="QO191" s="18"/>
      <c r="QP191" s="18"/>
      <c r="QQ191" s="18"/>
      <c r="QR191" s="18"/>
      <c r="QS191" s="18"/>
      <c r="QT191" s="18"/>
      <c r="QU191" s="18"/>
      <c r="QV191" s="18"/>
      <c r="QW191" s="18"/>
      <c r="QX191" s="18"/>
      <c r="QY191" s="18"/>
      <c r="QZ191" s="18"/>
      <c r="RA191" s="18"/>
      <c r="RB191" s="18"/>
      <c r="RC191" s="18"/>
      <c r="RD191" s="18"/>
      <c r="RE191" s="18"/>
      <c r="RF191" s="18"/>
      <c r="RG191" s="18"/>
      <c r="RH191" s="18"/>
      <c r="RI191" s="18"/>
      <c r="RJ191" s="18"/>
      <c r="RK191" s="18"/>
      <c r="RL191" s="18"/>
      <c r="RM191" s="18"/>
      <c r="RN191" s="18"/>
      <c r="RO191" s="18"/>
      <c r="RP191" s="18"/>
      <c r="RQ191" s="18"/>
      <c r="RR191" s="18"/>
      <c r="RS191" s="18"/>
      <c r="RT191" s="18"/>
      <c r="RU191" s="18"/>
      <c r="RV191" s="18"/>
      <c r="RW191" s="18"/>
      <c r="RX191" s="18"/>
      <c r="RY191" s="18"/>
      <c r="RZ191" s="18"/>
      <c r="SA191" s="18"/>
      <c r="SB191" s="18"/>
      <c r="SC191" s="18"/>
      <c r="SD191" s="18"/>
      <c r="SE191" s="18"/>
      <c r="SF191" s="18"/>
      <c r="SG191" s="18"/>
      <c r="SH191" s="18"/>
      <c r="SI191" s="18"/>
      <c r="SJ191" s="18"/>
      <c r="SK191" s="18"/>
      <c r="SL191" s="18"/>
      <c r="SM191" s="18"/>
      <c r="SN191" s="18"/>
      <c r="SO191" s="18"/>
    </row>
    <row r="192" spans="1:513" x14ac:dyDescent="0.25">
      <c r="A192" s="5" t="s">
        <v>395</v>
      </c>
      <c r="B192" s="5" t="str">
        <f ca="1">_xlfn.XLOOKUP(A192,bonds[worksheet get],bonds[unique lookup],"-")</f>
        <v>COFP 3.992 PERP nc-24</v>
      </c>
      <c r="C192" s="5" t="str">
        <f ca="1">_xlfn.XLOOKUP(A192,bonds[worksheet get],bonds[ID_ISIN],"-")</f>
        <v>FR0011606169</v>
      </c>
      <c r="D192" s="18">
        <f ca="1">_xll.BDH(A192,"blp_i_sprd_mid","-2AY",,"Dates=H","Fill=C","Sort=R","Dir=H","factor="&amp;_xlfn.XLOOKUP(A192,bonds[worksheet get],bonds[yas/blp factor]),"cols=510;rows=1")</f>
        <v>2751.2174900665286</v>
      </c>
      <c r="E192" s="18">
        <v>2750.7267552154067</v>
      </c>
      <c r="F192" s="18">
        <v>2791.0829503653049</v>
      </c>
      <c r="G192" s="18">
        <v>2813.883630932808</v>
      </c>
      <c r="H192" s="18">
        <v>2841.2908225569727</v>
      </c>
      <c r="I192" s="18">
        <v>2850.9366108424661</v>
      </c>
      <c r="J192" s="18">
        <v>2861.6318321089743</v>
      </c>
      <c r="K192" s="18">
        <v>2873.1715970602036</v>
      </c>
      <c r="L192" s="18">
        <v>2861.5408812506198</v>
      </c>
      <c r="M192" s="18">
        <v>2845.3946052427291</v>
      </c>
      <c r="N192" s="18">
        <v>2839.4927940495013</v>
      </c>
      <c r="O192" s="18">
        <v>2853.8600312895774</v>
      </c>
      <c r="P192" s="18">
        <v>2842.8399855289463</v>
      </c>
      <c r="Q192" s="18">
        <v>2882.0597946794037</v>
      </c>
      <c r="R192" s="18">
        <v>2920.4280639252661</v>
      </c>
      <c r="S192" s="18">
        <v>2943.9893335390088</v>
      </c>
      <c r="T192" s="18">
        <v>2982.4115736238959</v>
      </c>
      <c r="U192" s="18">
        <v>2973.8901778180598</v>
      </c>
      <c r="V192" s="18">
        <v>3004.4246797256469</v>
      </c>
      <c r="W192" s="18">
        <v>2920.7868700587746</v>
      </c>
      <c r="X192" s="18">
        <v>2905.4071798570153</v>
      </c>
      <c r="Y192" s="18">
        <v>3038.4652872498036</v>
      </c>
      <c r="Z192" s="18">
        <v>2913.3708769929412</v>
      </c>
      <c r="AA192" s="18">
        <v>3084.8342336509231</v>
      </c>
      <c r="AB192" s="18">
        <v>3111.1690047144889</v>
      </c>
      <c r="AC192" s="18">
        <v>3173.1425198132993</v>
      </c>
      <c r="AD192" s="18">
        <v>3197.5383385119439</v>
      </c>
      <c r="AE192" s="18">
        <v>3193.2926325087547</v>
      </c>
      <c r="AF192" s="18">
        <v>3177.3332555174829</v>
      </c>
      <c r="AG192" s="18">
        <v>3212.6271858589648</v>
      </c>
      <c r="AH192" s="18">
        <v>3219.5544429936408</v>
      </c>
      <c r="AI192" s="18">
        <v>3257.4139871087073</v>
      </c>
      <c r="AJ192" s="18">
        <v>3248.5257894895076</v>
      </c>
      <c r="AK192" s="18">
        <v>3230.1087404026985</v>
      </c>
      <c r="AL192" s="18">
        <v>3224.0959891514781</v>
      </c>
      <c r="AM192" s="18">
        <v>3222.8876420333386</v>
      </c>
      <c r="AN192" s="18">
        <v>3277.6780382421016</v>
      </c>
      <c r="AO192" s="18">
        <v>3293.803325590372</v>
      </c>
      <c r="AP192" s="18">
        <v>3245.1795974700449</v>
      </c>
      <c r="AQ192" s="18">
        <v>3242.137241285086</v>
      </c>
      <c r="AR192" s="18">
        <v>3243.7323794162276</v>
      </c>
      <c r="AS192" s="18">
        <v>3248.9995335209369</v>
      </c>
      <c r="AT192" s="18">
        <v>3145.5494286324974</v>
      </c>
      <c r="AU192" s="18">
        <v>3241.8733838498592</v>
      </c>
      <c r="AV192" s="18">
        <v>3249.5792203104497</v>
      </c>
      <c r="AW192" s="18">
        <v>3231.2341323423384</v>
      </c>
      <c r="AX192" s="18">
        <v>3237.0909678363801</v>
      </c>
      <c r="AY192" s="18">
        <v>3188.2833390793799</v>
      </c>
      <c r="AZ192" s="18">
        <v>3183.4199668073652</v>
      </c>
      <c r="BA192" s="18">
        <v>3201.573158458948</v>
      </c>
      <c r="BB192" s="18">
        <v>3200.2468750629428</v>
      </c>
      <c r="BC192" s="18">
        <v>3232.7223282554151</v>
      </c>
      <c r="BD192" s="18">
        <v>3340.9348599576947</v>
      </c>
      <c r="BE192" s="18">
        <v>3360.3043944072724</v>
      </c>
      <c r="BF192" s="18">
        <v>3354.23867177701</v>
      </c>
      <c r="BG192" s="18">
        <v>3340.6010403237342</v>
      </c>
      <c r="BH192" s="18">
        <v>3306.0037335896491</v>
      </c>
      <c r="BI192" s="18">
        <v>3300.4707231297493</v>
      </c>
      <c r="BJ192" s="18">
        <v>3277.9958665163517</v>
      </c>
      <c r="BK192" s="18">
        <v>3182.7363361797334</v>
      </c>
      <c r="BL192" s="18">
        <v>3172.9116445574764</v>
      </c>
      <c r="BM192" s="18">
        <v>3267.3646106886863</v>
      </c>
      <c r="BN192" s="18">
        <v>3256.0037490742207</v>
      </c>
      <c r="BO192" s="18">
        <v>3316.902844692469</v>
      </c>
      <c r="BP192" s="18">
        <v>3300.8515173828605</v>
      </c>
      <c r="BQ192" s="18">
        <v>3314.8829360690115</v>
      </c>
      <c r="BR192" s="18">
        <v>3314.986879907131</v>
      </c>
      <c r="BS192" s="18">
        <v>3298.6247205431464</v>
      </c>
      <c r="BT192" s="18">
        <v>3368.6868652756216</v>
      </c>
      <c r="BU192" s="18">
        <v>3343.2586044156551</v>
      </c>
      <c r="BV192" s="18">
        <v>3298.4528134262564</v>
      </c>
      <c r="BW192" s="18">
        <v>3524.17985088253</v>
      </c>
      <c r="BX192" s="18">
        <v>3581.6497993028165</v>
      </c>
      <c r="BY192" s="18">
        <v>3518.1740958511828</v>
      </c>
      <c r="BZ192" s="18">
        <v>3626.8133969657424</v>
      </c>
      <c r="CA192" s="18">
        <v>3840.9816797311305</v>
      </c>
      <c r="CB192" s="18">
        <v>3797.9849113090036</v>
      </c>
      <c r="CC192" s="18">
        <v>3622.5636931226254</v>
      </c>
      <c r="CD192" s="18">
        <v>3617.0126923830512</v>
      </c>
      <c r="CE192" s="18">
        <v>3299.0684807751181</v>
      </c>
      <c r="CF192" s="18">
        <v>3247.0795708956716</v>
      </c>
      <c r="CG192" s="18">
        <v>3007.7848641848564</v>
      </c>
      <c r="CH192" s="18">
        <v>2923.0946231570242</v>
      </c>
      <c r="CI192" s="18">
        <v>3110.6552822837825</v>
      </c>
      <c r="CJ192" s="18">
        <v>2630.4217571918962</v>
      </c>
      <c r="CK192" s="18">
        <v>2508.9633823492527</v>
      </c>
      <c r="CL192" s="18">
        <v>2461.6039711060525</v>
      </c>
      <c r="CM192" s="18">
        <v>2452.9726347022056</v>
      </c>
      <c r="CN192" s="18">
        <v>2512.3595473678115</v>
      </c>
      <c r="CO192" s="18">
        <v>2465.4698823161125</v>
      </c>
      <c r="CP192" s="18">
        <v>2301.8163059568406</v>
      </c>
      <c r="CQ192" s="18">
        <v>2266.8971731085776</v>
      </c>
      <c r="CR192" s="18">
        <v>2254.2989800364971</v>
      </c>
      <c r="CS192" s="18">
        <v>2231.6102389869689</v>
      </c>
      <c r="CT192" s="18">
        <v>2192.9731150059697</v>
      </c>
      <c r="CU192" s="18">
        <v>2179.5363750090601</v>
      </c>
      <c r="CV192" s="18">
        <v>2174.1742722060681</v>
      </c>
      <c r="CW192" s="18">
        <v>2180.3339440746308</v>
      </c>
      <c r="CX192" s="18">
        <v>2173.7155200743673</v>
      </c>
      <c r="CY192" s="18">
        <v>2186.3916710250378</v>
      </c>
      <c r="CZ192" s="18">
        <v>2189.5159829285144</v>
      </c>
      <c r="DA192" s="18">
        <v>2186.1587968492508</v>
      </c>
      <c r="DB192" s="18">
        <v>2190.2156049158571</v>
      </c>
      <c r="DC192" s="18">
        <v>2199.0148505966663</v>
      </c>
      <c r="DD192" s="18">
        <v>2191.8237360267635</v>
      </c>
      <c r="DE192" s="18">
        <v>2179.1465856161117</v>
      </c>
      <c r="DF192" s="18">
        <v>2176.2151694891454</v>
      </c>
      <c r="DG192" s="18">
        <v>2170.9240283448698</v>
      </c>
      <c r="DH192" s="18">
        <v>2092.2405418083667</v>
      </c>
      <c r="DI192" s="18">
        <v>2151.5824787747861</v>
      </c>
      <c r="DJ192" s="18">
        <v>2122.1303920276164</v>
      </c>
      <c r="DK192" s="18">
        <v>2106.874634863615</v>
      </c>
      <c r="DL192" s="18">
        <v>2105.980118179798</v>
      </c>
      <c r="DM192" s="18">
        <v>2102.9167733352183</v>
      </c>
      <c r="DN192" s="18">
        <v>2086.4036955139636</v>
      </c>
      <c r="DO192" s="18">
        <v>2107.704186648607</v>
      </c>
      <c r="DP192" s="18">
        <v>2118.3564311358932</v>
      </c>
      <c r="DQ192" s="18">
        <v>2131.157514584303</v>
      </c>
      <c r="DR192" s="18">
        <v>2136.3187259309293</v>
      </c>
      <c r="DS192" s="18">
        <v>2175.1947208476067</v>
      </c>
      <c r="DT192" s="18">
        <v>2097.1468908596039</v>
      </c>
      <c r="DU192" s="18">
        <v>2098.6890576117039</v>
      </c>
      <c r="DV192" s="18">
        <v>2139.8498180470465</v>
      </c>
      <c r="DW192" s="18">
        <v>2200.1732247157097</v>
      </c>
      <c r="DX192" s="18">
        <v>2266.6113275537487</v>
      </c>
      <c r="DY192" s="18">
        <v>2264.2176208970545</v>
      </c>
      <c r="DZ192" s="18">
        <v>2265.4279669351577</v>
      </c>
      <c r="EA192" s="18">
        <v>2273.910383801699</v>
      </c>
      <c r="EB192" s="18">
        <v>2271.4826955056192</v>
      </c>
      <c r="EC192" s="18">
        <v>2250.8748301384448</v>
      </c>
      <c r="ED192" s="18">
        <v>2243.4378484129907</v>
      </c>
      <c r="EE192" s="18">
        <v>2206.0140688500405</v>
      </c>
      <c r="EF192" s="18">
        <v>2212.4246051740647</v>
      </c>
      <c r="EG192" s="18">
        <v>2196.4162546436787</v>
      </c>
      <c r="EH192" s="18">
        <v>2187.3231677281856</v>
      </c>
      <c r="EI192" s="18">
        <v>2148.1903115961554</v>
      </c>
      <c r="EJ192" s="18">
        <v>2144.7821530578135</v>
      </c>
      <c r="EK192" s="18">
        <v>2118.972098484755</v>
      </c>
      <c r="EL192" s="18">
        <v>2052.8258379614354</v>
      </c>
      <c r="EM192" s="18">
        <v>2049.1578198277948</v>
      </c>
      <c r="EN192" s="18">
        <v>1933.623244297981</v>
      </c>
      <c r="EO192" s="18">
        <v>1931.8152211906909</v>
      </c>
      <c r="EP192" s="18">
        <v>1940.4985295135975</v>
      </c>
      <c r="EQ192" s="18">
        <v>1930.334021497488</v>
      </c>
      <c r="ER192" s="18">
        <v>1925.5136260046959</v>
      </c>
      <c r="ES192" s="18">
        <v>1910.9804784076214</v>
      </c>
      <c r="ET192" s="18">
        <v>1903.8003578975199</v>
      </c>
      <c r="EU192" s="18">
        <v>1903.3156198062898</v>
      </c>
      <c r="EV192" s="18">
        <v>1903.717402719021</v>
      </c>
      <c r="EW192" s="18">
        <v>1906.9276681809426</v>
      </c>
      <c r="EX192" s="18">
        <v>1898.1054349205494</v>
      </c>
      <c r="EY192" s="18">
        <v>1901.2887149629594</v>
      </c>
      <c r="EZ192" s="18">
        <v>1911.4462267591953</v>
      </c>
      <c r="FA192" s="18">
        <v>1911.2993061418535</v>
      </c>
      <c r="FB192" s="18">
        <v>1909.4972797944545</v>
      </c>
      <c r="FC192" s="18">
        <v>1904.876776298046</v>
      </c>
      <c r="FD192" s="18">
        <v>1907.8251832447052</v>
      </c>
      <c r="FE192" s="18">
        <v>1907.6023036687375</v>
      </c>
      <c r="FF192" s="18">
        <v>1898.3463047761918</v>
      </c>
      <c r="FG192" s="18">
        <v>1881.8112388353347</v>
      </c>
      <c r="FH192" s="18">
        <v>1872.9590217754842</v>
      </c>
      <c r="FI192" s="18">
        <v>1863.0153944153785</v>
      </c>
      <c r="FJ192" s="18">
        <v>1858.6817359337806</v>
      </c>
      <c r="FK192" s="18">
        <v>1855.1356519179344</v>
      </c>
      <c r="FL192" s="18">
        <v>1868.9371948082446</v>
      </c>
      <c r="FM192" s="18">
        <v>1898.0744516611098</v>
      </c>
      <c r="FN192" s="18">
        <v>1912.7455247356891</v>
      </c>
      <c r="FO192" s="18">
        <v>1987.0413819515704</v>
      </c>
      <c r="FP192" s="18">
        <v>2083.2603938708303</v>
      </c>
      <c r="FQ192" s="18">
        <v>2104.9976490175727</v>
      </c>
      <c r="FR192" s="18">
        <v>2139.2951177570822</v>
      </c>
      <c r="FS192" s="18">
        <v>2141.035177585602</v>
      </c>
      <c r="FT192" s="18">
        <v>2121.7645896742342</v>
      </c>
      <c r="FU192" s="18">
        <v>2095.0540216574668</v>
      </c>
      <c r="FV192" s="18">
        <v>2074.2122826545237</v>
      </c>
      <c r="FW192" s="18">
        <v>2082.7666606397629</v>
      </c>
      <c r="FX192" s="18">
        <v>2118.6092945113182</v>
      </c>
      <c r="FY192" s="18">
        <v>2099.9393820490836</v>
      </c>
      <c r="FZ192" s="18">
        <v>2019.6777482011319</v>
      </c>
      <c r="GA192" s="18">
        <v>1946.3083903884888</v>
      </c>
      <c r="GB192" s="18">
        <v>1932.8356698322298</v>
      </c>
      <c r="GC192" s="18">
        <v>1935.302337067604</v>
      </c>
      <c r="GD192" s="18">
        <v>1893.7937645585537</v>
      </c>
      <c r="GE192" s="18">
        <v>1890.0357950265409</v>
      </c>
      <c r="GF192" s="18">
        <v>1922.8290764932631</v>
      </c>
      <c r="GG192" s="18">
        <v>1937.2812678318023</v>
      </c>
      <c r="GH192" s="18">
        <v>1934.8435849359034</v>
      </c>
      <c r="GI192" s="18">
        <v>1931.0146537451744</v>
      </c>
      <c r="GJ192" s="18">
        <v>1939.4181132731437</v>
      </c>
      <c r="GK192" s="18">
        <v>1911.561164657116</v>
      </c>
      <c r="GL192" s="18">
        <v>1879.6164247150423</v>
      </c>
      <c r="GM192" s="18">
        <v>1859.0115577278139</v>
      </c>
      <c r="GN192" s="18">
        <v>1837.2363231017589</v>
      </c>
      <c r="GO192" s="18">
        <v>1823.6976381866932</v>
      </c>
      <c r="GP192" s="18">
        <v>1776.4991400005817</v>
      </c>
      <c r="GQ192" s="18">
        <v>1761.1824157776832</v>
      </c>
      <c r="GR192" s="18">
        <v>1725.9314622154236</v>
      </c>
      <c r="GS192" s="18">
        <v>1691.0033342273234</v>
      </c>
      <c r="GT192" s="18">
        <v>1682.5818844196797</v>
      </c>
      <c r="GU192" s="18">
        <v>1651.0139408907889</v>
      </c>
      <c r="GV192" s="18">
        <v>1646.4913844726086</v>
      </c>
      <c r="GW192" s="18">
        <v>1637.3343321182729</v>
      </c>
      <c r="GX192" s="18">
        <v>1639.595110597372</v>
      </c>
      <c r="GY192" s="18">
        <v>1650.1364150266647</v>
      </c>
      <c r="GZ192" s="18">
        <v>1640.6745273778438</v>
      </c>
      <c r="HA192" s="18">
        <v>1630.6399491593838</v>
      </c>
      <c r="HB192" s="18">
        <v>1641.357158545494</v>
      </c>
      <c r="HC192" s="18">
        <v>1695.182076411724</v>
      </c>
      <c r="HD192" s="18">
        <v>1719.5599048306942</v>
      </c>
      <c r="HE192" s="18">
        <v>1821.3159250497818</v>
      </c>
      <c r="HF192" s="18">
        <v>1817.3120883622171</v>
      </c>
      <c r="HG192" s="18">
        <v>1791.8518447828292</v>
      </c>
      <c r="HH192" s="18">
        <v>1767.1401967298984</v>
      </c>
      <c r="HI192" s="18">
        <v>1950.5471001718045</v>
      </c>
      <c r="HJ192" s="18">
        <v>1952.0193047251703</v>
      </c>
      <c r="HK192" s="18">
        <v>1942.4224899787903</v>
      </c>
      <c r="HL192" s="18">
        <v>1928.8218385448456</v>
      </c>
      <c r="HM192" s="18">
        <v>1926.074323054552</v>
      </c>
      <c r="HN192" s="18">
        <v>1916.039744836092</v>
      </c>
      <c r="HO192" s="18">
        <v>1915.0712681136131</v>
      </c>
      <c r="HP192" s="18">
        <v>1899.2078392806052</v>
      </c>
      <c r="HQ192" s="18">
        <v>1898.9689683449267</v>
      </c>
      <c r="HR192" s="18">
        <v>1902.7849065558912</v>
      </c>
      <c r="HS192" s="18">
        <v>1952.6989375128744</v>
      </c>
      <c r="HT192" s="18">
        <v>2028.3980365433692</v>
      </c>
      <c r="HU192" s="18">
        <v>2179.6633064267635</v>
      </c>
      <c r="HV192" s="18">
        <v>2191.0181712813378</v>
      </c>
      <c r="HW192" s="18">
        <v>2192.1285713212492</v>
      </c>
      <c r="HX192" s="18">
        <v>2157.6561970849039</v>
      </c>
      <c r="HY192" s="18">
        <v>2159.4562245123388</v>
      </c>
      <c r="HZ192" s="18">
        <v>2158.0689740574362</v>
      </c>
      <c r="IA192" s="18">
        <v>2148.243282975197</v>
      </c>
      <c r="IB192" s="18">
        <v>2140.165647401333</v>
      </c>
      <c r="IC192" s="18">
        <v>2143.8756428542138</v>
      </c>
      <c r="ID192" s="18">
        <v>2127.6753960072992</v>
      </c>
      <c r="IE192" s="18">
        <v>2112.8643985352514</v>
      </c>
      <c r="IF192" s="18">
        <v>2088.1877315816878</v>
      </c>
      <c r="IG192" s="18">
        <v>2080.429923202038</v>
      </c>
      <c r="IH192" s="18">
        <v>2071.5677115423678</v>
      </c>
      <c r="II192" s="18">
        <v>2054.1811056969168</v>
      </c>
      <c r="IJ192" s="18">
        <v>2046.9470143477915</v>
      </c>
      <c r="IK192" s="18">
        <v>2046.3313469989298</v>
      </c>
      <c r="IL192" s="18">
        <v>2049.5126281213761</v>
      </c>
      <c r="IM192" s="18">
        <v>2141.9266958894727</v>
      </c>
      <c r="IN192" s="18">
        <v>2151.2856391601563</v>
      </c>
      <c r="IO192" s="18">
        <v>2165.8747565162184</v>
      </c>
      <c r="IP192" s="18">
        <v>2167.6398028442859</v>
      </c>
      <c r="IQ192" s="18">
        <v>2166.0146809136868</v>
      </c>
      <c r="IR192" s="18">
        <v>2164.2776194651128</v>
      </c>
      <c r="IS192" s="18">
        <v>2181.9490714054109</v>
      </c>
      <c r="IT192" s="18">
        <v>2164.9382625131607</v>
      </c>
      <c r="IU192" s="18">
        <v>2163.6889375357628</v>
      </c>
      <c r="IV192" s="18">
        <v>2163.4410714602473</v>
      </c>
      <c r="IW192" s="18">
        <v>2153.6933382565976</v>
      </c>
      <c r="IX192" s="18">
        <v>2156.8846139788629</v>
      </c>
      <c r="IY192" s="18">
        <v>2162.3156795206069</v>
      </c>
      <c r="IZ192" s="18">
        <v>2146.6661351237299</v>
      </c>
      <c r="JA192" s="18">
        <v>2153.6603560771941</v>
      </c>
      <c r="JB192" s="18">
        <v>2148.1613272566797</v>
      </c>
      <c r="JC192" s="18">
        <v>2143.0860694684984</v>
      </c>
      <c r="JD192" s="18">
        <v>2128.5039483323098</v>
      </c>
      <c r="JE192" s="18">
        <v>2149.2867191963196</v>
      </c>
      <c r="JF192" s="18">
        <v>2166.9491759967805</v>
      </c>
      <c r="JG192" s="18">
        <v>2233.7350909085276</v>
      </c>
      <c r="JH192" s="18">
        <v>2248.8589193549155</v>
      </c>
      <c r="JI192" s="18">
        <v>2163.0562793672084</v>
      </c>
      <c r="JJ192" s="18">
        <v>2140.0667008631231</v>
      </c>
      <c r="JK192" s="18">
        <v>2137.5170784492493</v>
      </c>
      <c r="JL192" s="18">
        <v>2130.8336895501616</v>
      </c>
      <c r="JM192" s="18">
        <v>2064.9163053627017</v>
      </c>
      <c r="JN192" s="18">
        <v>2011.8829598021507</v>
      </c>
      <c r="JO192" s="18">
        <v>2009.6111872632503</v>
      </c>
      <c r="JP192" s="18">
        <v>1984.9525105893613</v>
      </c>
      <c r="JQ192" s="18">
        <v>1995.9245822708606</v>
      </c>
      <c r="JR192" s="18">
        <v>2008.598734301567</v>
      </c>
      <c r="JS192" s="18">
        <v>2035.1853692805769</v>
      </c>
      <c r="JT192" s="18">
        <v>2034.705628489256</v>
      </c>
      <c r="JU192" s="18">
        <v>2075.9583392429349</v>
      </c>
      <c r="JV192" s="18">
        <v>2043.5048741700648</v>
      </c>
      <c r="JW192" s="18">
        <v>2037.764975493908</v>
      </c>
      <c r="JX192" s="18">
        <v>2054.6378589086535</v>
      </c>
      <c r="JY192" s="18">
        <v>2001.2347131547929</v>
      </c>
      <c r="JZ192" s="18">
        <v>1942.6033922355175</v>
      </c>
      <c r="KA192" s="18">
        <v>1979.4904617881775</v>
      </c>
      <c r="KB192" s="18">
        <v>1797.3048984441757</v>
      </c>
      <c r="KC192" s="18">
        <v>1713.162361486435</v>
      </c>
      <c r="KD192" s="18">
        <v>1743.1111798446179</v>
      </c>
      <c r="KE192" s="18">
        <v>2293.3188971905706</v>
      </c>
      <c r="KF192" s="18">
        <v>2170.1924236381051</v>
      </c>
      <c r="KG192" s="18">
        <v>1846.8721167874335</v>
      </c>
      <c r="KH192" s="18">
        <v>1741.5440265929699</v>
      </c>
      <c r="KI192" s="18">
        <v>1669.567915995121</v>
      </c>
      <c r="KJ192" s="18">
        <v>1647.7497045898438</v>
      </c>
      <c r="KK192" s="18">
        <v>1636.2279299182892</v>
      </c>
      <c r="KL192" s="18">
        <v>1608.2240606849193</v>
      </c>
      <c r="KM192" s="18">
        <v>1621.6937828612326</v>
      </c>
      <c r="KN192" s="18">
        <v>1486.4898348872659</v>
      </c>
      <c r="KO192" s="18">
        <v>1484.8227356374264</v>
      </c>
      <c r="KP192" s="18">
        <v>1459.0306713440418</v>
      </c>
      <c r="KQ192" s="18">
        <v>1429.8224528324604</v>
      </c>
      <c r="KR192" s="18">
        <v>1406.3021610779761</v>
      </c>
      <c r="KS192" s="18">
        <v>1398.5833316376209</v>
      </c>
      <c r="KT192" s="18">
        <v>1377.0129863078596</v>
      </c>
      <c r="KU192" s="18">
        <v>1376.9939965682031</v>
      </c>
      <c r="KV192" s="18">
        <v>1377.9304905712604</v>
      </c>
      <c r="KW192" s="18">
        <v>1368.1317849085333</v>
      </c>
      <c r="KX192" s="18">
        <v>1342.6255661699772</v>
      </c>
      <c r="KY192" s="18">
        <v>1342.1578188984395</v>
      </c>
      <c r="KZ192" s="18">
        <v>1324.7732119729519</v>
      </c>
      <c r="LA192" s="18">
        <v>1319.6729676852226</v>
      </c>
      <c r="LB192" s="18">
        <v>1318.9013845791817</v>
      </c>
      <c r="LC192" s="18">
        <v>1307.9902799565791</v>
      </c>
      <c r="LD192" s="18">
        <v>1315.4842309010028</v>
      </c>
      <c r="LE192" s="18">
        <v>1319.3731296906471</v>
      </c>
      <c r="LF192" s="18">
        <v>1323.9826391272545</v>
      </c>
      <c r="LG192" s="18">
        <v>1349.1170587525369</v>
      </c>
      <c r="LH192" s="18">
        <v>1339.9929885776044</v>
      </c>
      <c r="LI192" s="18">
        <v>1343.2282405390738</v>
      </c>
      <c r="LJ192" s="18">
        <v>1357.9832682521344</v>
      </c>
      <c r="LK192" s="18">
        <v>1356.5420469582082</v>
      </c>
      <c r="LL192" s="18">
        <v>1203.0130002157689</v>
      </c>
      <c r="LM192" s="18">
        <v>1168.87744399333</v>
      </c>
      <c r="LN192" s="18">
        <v>1177.1979483428001</v>
      </c>
      <c r="LO192" s="18">
        <v>1183.3156428921222</v>
      </c>
      <c r="LP192" s="18">
        <v>1176.1725024013519</v>
      </c>
      <c r="LQ192" s="18">
        <v>1179.3138051245212</v>
      </c>
      <c r="LR192" s="18">
        <v>1164.5108033323288</v>
      </c>
      <c r="LS192" s="18">
        <v>1167.4322248594763</v>
      </c>
      <c r="LT192" s="18">
        <v>1148.5534252610207</v>
      </c>
      <c r="LU192" s="18">
        <v>1136.8707375323772</v>
      </c>
      <c r="LV192" s="18">
        <v>1110.0432326977252</v>
      </c>
      <c r="LW192" s="18">
        <v>1061.914237268448</v>
      </c>
      <c r="LX192" s="18">
        <v>1049.5629108119012</v>
      </c>
      <c r="LY192" s="18">
        <v>1016.9875116212369</v>
      </c>
      <c r="LZ192" s="18">
        <v>1001.0101443502904</v>
      </c>
      <c r="MA192" s="18">
        <v>1066.0230172541142</v>
      </c>
      <c r="MB192" s="18">
        <v>1105.9994176108837</v>
      </c>
      <c r="MC192" s="18">
        <v>1155.5956202936172</v>
      </c>
      <c r="MD192" s="18">
        <v>1150.8331934797764</v>
      </c>
      <c r="ME192" s="18">
        <v>1145.0683083040713</v>
      </c>
      <c r="MF192" s="18">
        <v>1150.0466184740064</v>
      </c>
      <c r="MG192" s="18">
        <v>1146.8293567922117</v>
      </c>
      <c r="MH192" s="18">
        <v>1146.7224145741463</v>
      </c>
      <c r="MI192" s="18">
        <v>1145.1012904834747</v>
      </c>
      <c r="MJ192" s="18">
        <v>1143.9479136643411</v>
      </c>
      <c r="MK192" s="18">
        <v>1154.913988585949</v>
      </c>
      <c r="ML192" s="18">
        <v>1191.2763416481018</v>
      </c>
      <c r="MM192" s="18">
        <v>1226.3174086141587</v>
      </c>
      <c r="MN192" s="18">
        <v>1236.6668167269231</v>
      </c>
      <c r="MO192" s="18">
        <v>1239.6601993727684</v>
      </c>
      <c r="MP192" s="18">
        <v>1243.2182769083977</v>
      </c>
      <c r="MQ192" s="18">
        <v>1236.1610899760722</v>
      </c>
      <c r="MR192" s="18">
        <v>1243.3232202064989</v>
      </c>
      <c r="MS192" s="18">
        <v>1250.6392672741413</v>
      </c>
      <c r="MT192" s="18">
        <v>1252.9320284726618</v>
      </c>
      <c r="MU192" s="18">
        <v>1252.5952104587554</v>
      </c>
      <c r="MV192" s="18">
        <v>1251.3448860213757</v>
      </c>
      <c r="MW192" s="18">
        <v>1264.7706319584845</v>
      </c>
      <c r="MX192" s="18">
        <v>1260.9526948275566</v>
      </c>
      <c r="MY192" s="18">
        <v>1249.8626868681908</v>
      </c>
      <c r="MZ192" s="18">
        <v>1234.2401278908253</v>
      </c>
      <c r="NA192" s="18">
        <v>1249.1300827014447</v>
      </c>
      <c r="NB192" s="18">
        <v>1281.2477292203903</v>
      </c>
      <c r="NC192" s="18">
        <v>1197.02723438406</v>
      </c>
      <c r="ND192" s="18">
        <v>1283.2596421639919</v>
      </c>
      <c r="NE192" s="18">
        <v>1291.2333338997364</v>
      </c>
      <c r="NF192" s="18">
        <v>1300.8811211051941</v>
      </c>
      <c r="NG192" s="18">
        <v>1304.5591338386535</v>
      </c>
      <c r="NH192" s="18">
        <v>1304.5191554393768</v>
      </c>
      <c r="NI192" s="18">
        <v>1313.7941440715788</v>
      </c>
      <c r="NJ192" s="18">
        <v>1311.7072716293335</v>
      </c>
      <c r="NK192" s="18">
        <v>1291.6641011519432</v>
      </c>
      <c r="NL192" s="18">
        <v>1282.3731211600305</v>
      </c>
      <c r="NM192" s="18">
        <v>1384.936705044508</v>
      </c>
      <c r="NN192" s="18">
        <v>1498.2444837346077</v>
      </c>
      <c r="NO192" s="18">
        <v>1516.9463789162637</v>
      </c>
      <c r="NP192" s="18">
        <v>1527.6076185433865</v>
      </c>
      <c r="NQ192" s="18">
        <v>1523.7437062532902</v>
      </c>
      <c r="NR192" s="18">
        <v>1519.3810634322167</v>
      </c>
      <c r="NS192" s="18">
        <v>1501.4167697172165</v>
      </c>
      <c r="NT192" s="18">
        <v>1493.9148230929375</v>
      </c>
      <c r="NU192" s="18">
        <v>1515.5041581623555</v>
      </c>
      <c r="NV192" s="18">
        <v>1498.7002374863625</v>
      </c>
      <c r="NW192" s="18">
        <v>1478.6500707890989</v>
      </c>
      <c r="NX192" s="18">
        <v>1472.1805663261414</v>
      </c>
      <c r="NY192" s="18">
        <v>1396.7053463315965</v>
      </c>
      <c r="NZ192" s="18">
        <v>64606.596419013978</v>
      </c>
      <c r="OA192" s="18">
        <v>63098.299366781233</v>
      </c>
      <c r="OB192" s="18">
        <v>58780.719197912455</v>
      </c>
      <c r="OC192" s="18">
        <v>53589.438098270177</v>
      </c>
      <c r="OD192" s="18">
        <v>50869.331798520805</v>
      </c>
      <c r="OE192" s="18">
        <v>46479.34575126195</v>
      </c>
      <c r="OF192" s="18">
        <v>42435.090902028322</v>
      </c>
      <c r="OG192" s="18">
        <v>40958.063954249861</v>
      </c>
      <c r="OH192" s="18">
        <v>39664.311981195693</v>
      </c>
      <c r="OI192" s="18">
        <v>38177.163502180338</v>
      </c>
      <c r="OJ192" s="18">
        <v>37469.411907344576</v>
      </c>
      <c r="OK192" s="18">
        <v>35345.01573953795</v>
      </c>
      <c r="OL192" s="18">
        <v>35130.733518334622</v>
      </c>
      <c r="OM192" s="18">
        <v>34163.969870264766</v>
      </c>
      <c r="ON192" s="18">
        <v>33132.664094942571</v>
      </c>
      <c r="OO192" s="18">
        <v>31397.462641394854</v>
      </c>
      <c r="OP192" s="18">
        <v>29877.98363088441</v>
      </c>
      <c r="OQ192" s="18">
        <v>27645.131063139914</v>
      </c>
      <c r="OR192" s="18">
        <v>26990.594715581417</v>
      </c>
      <c r="OS192" s="18">
        <v>26317.018655367374</v>
      </c>
      <c r="OT192" s="18">
        <v>25786.471315325736</v>
      </c>
      <c r="OU192" s="18">
        <v>24289.468160888671</v>
      </c>
      <c r="OV192" s="18">
        <v>24041.662052971838</v>
      </c>
      <c r="OW192" s="18">
        <v>23466.662730774402</v>
      </c>
      <c r="OX192" s="18">
        <v>22914.486077264068</v>
      </c>
      <c r="OY192" s="18">
        <v>22390.798031078339</v>
      </c>
      <c r="OZ192" s="18">
        <v>21472.855004745245</v>
      </c>
      <c r="PA192" s="18">
        <v>21388.775433766365</v>
      </c>
      <c r="PB192" s="18">
        <v>21032.678836268664</v>
      </c>
      <c r="PC192" s="18">
        <v>21365.12421275425</v>
      </c>
      <c r="PD192" s="18">
        <v>20553.283858101604</v>
      </c>
      <c r="PE192" s="18">
        <v>19354.165753435373</v>
      </c>
      <c r="PF192" s="18">
        <v>18743.835520877121</v>
      </c>
      <c r="PG192" s="18">
        <v>18546.694038363694</v>
      </c>
      <c r="PH192" s="18">
        <v>17701.818532928708</v>
      </c>
      <c r="PI192" s="18">
        <v>16848.248725111007</v>
      </c>
      <c r="PJ192" s="18">
        <v>14653.273691761256</v>
      </c>
      <c r="PK192" s="18">
        <v>14479.701474541425</v>
      </c>
      <c r="PL192" s="18">
        <v>14288.623715738295</v>
      </c>
      <c r="PM192" s="18">
        <v>13934.132250971556</v>
      </c>
      <c r="PN192" s="18">
        <v>13779.108012096167</v>
      </c>
      <c r="PO192" s="18">
        <v>13336.74102733922</v>
      </c>
      <c r="PP192" s="18">
        <v>13334.044484308004</v>
      </c>
      <c r="PQ192" s="18">
        <v>13038.083395002366</v>
      </c>
      <c r="PR192" s="18">
        <v>13158.851142997502</v>
      </c>
      <c r="PS192" s="18">
        <v>12918.386068647862</v>
      </c>
      <c r="PT192" s="18">
        <v>12213.025182088852</v>
      </c>
      <c r="PU192" s="18">
        <v>11477.966341627121</v>
      </c>
      <c r="PV192" s="18">
        <v>11146.234579568623</v>
      </c>
      <c r="PW192" s="18">
        <v>11342.471550798417</v>
      </c>
      <c r="PX192" s="18">
        <v>10720.197771456242</v>
      </c>
      <c r="PY192" s="18">
        <v>9749.3373369205001</v>
      </c>
      <c r="PZ192" s="18">
        <v>10927.17593911171</v>
      </c>
      <c r="QA192" s="18">
        <v>11461.271362089157</v>
      </c>
      <c r="QB192" s="18">
        <v>11377.711510300875</v>
      </c>
      <c r="QC192" s="18">
        <v>11390.464619670152</v>
      </c>
      <c r="QD192" s="18">
        <v>10925.294955425739</v>
      </c>
      <c r="QE192" s="18">
        <v>10728.134483172656</v>
      </c>
      <c r="QF192" s="18">
        <v>10496.878433096408</v>
      </c>
      <c r="QG192" s="18">
        <v>10393.834108960629</v>
      </c>
      <c r="QH192" s="18">
        <v>10246.125917152882</v>
      </c>
      <c r="QI192" s="18">
        <v>9967.8192889678485</v>
      </c>
      <c r="QJ192" s="18">
        <v>9915.8733558676249</v>
      </c>
      <c r="QK192" s="18">
        <v>9581.6039649150389</v>
      </c>
      <c r="QL192" s="18">
        <v>9769.6583572728632</v>
      </c>
      <c r="QM192" s="18">
        <v>9711.9225524973863</v>
      </c>
      <c r="QN192" s="18">
        <v>9344.4071247062693</v>
      </c>
      <c r="QO192" s="18">
        <v>9254.2938138165464</v>
      </c>
      <c r="QP192" s="18">
        <v>9182.9033867681028</v>
      </c>
      <c r="QQ192" s="18">
        <v>9267.3357671206013</v>
      </c>
      <c r="QR192" s="18">
        <v>8834.7814804661284</v>
      </c>
      <c r="QS192" s="18">
        <v>8236.8325581638801</v>
      </c>
      <c r="QT192" s="18">
        <v>8165.0443460426332</v>
      </c>
      <c r="QU192" s="18">
        <v>8148.5052822618491</v>
      </c>
      <c r="QV192" s="18">
        <v>9462.5872708082206</v>
      </c>
      <c r="QW192" s="18">
        <v>11552.965818670273</v>
      </c>
      <c r="QX192" s="18">
        <v>12046.958909333231</v>
      </c>
      <c r="QY192" s="18">
        <v>10773.961722263573</v>
      </c>
      <c r="QZ192" s="18">
        <v>10293.63025009346</v>
      </c>
      <c r="RA192" s="18">
        <v>11487.993923625707</v>
      </c>
      <c r="RB192" s="18">
        <v>12034.237782683373</v>
      </c>
      <c r="RC192" s="18">
        <v>12025.80633827591</v>
      </c>
      <c r="RD192" s="18">
        <v>11564.802423236131</v>
      </c>
      <c r="RE192" s="18">
        <v>13505.050088294267</v>
      </c>
      <c r="RF192" s="18">
        <v>13889.246503183604</v>
      </c>
      <c r="RG192" s="18">
        <v>10591.829130298614</v>
      </c>
      <c r="RH192" s="18">
        <v>8053.0978318479056</v>
      </c>
      <c r="RI192" s="18">
        <v>7185.5645686228272</v>
      </c>
      <c r="RJ192" s="18">
        <v>7228.2495055305953</v>
      </c>
      <c r="RK192" s="18">
        <v>7163.7153739581108</v>
      </c>
      <c r="RL192" s="18">
        <v>7140.0281723866465</v>
      </c>
      <c r="RM192" s="18">
        <v>6880.0346494503028</v>
      </c>
      <c r="RN192" s="18">
        <v>7061.0258581159114</v>
      </c>
      <c r="RO192" s="18">
        <v>7278.6122940194609</v>
      </c>
      <c r="RP192" s="18">
        <v>7000.9133375034335</v>
      </c>
      <c r="RQ192" s="18">
        <v>6903.8118024201394</v>
      </c>
      <c r="RR192" s="18">
        <v>6735.4337787263394</v>
      </c>
      <c r="RS192" s="18">
        <v>6459.9956006894108</v>
      </c>
      <c r="RT192" s="18">
        <v>6394.4350237154968</v>
      </c>
      <c r="RU192" s="18">
        <v>6275.1464764935972</v>
      </c>
      <c r="RV192" s="18">
        <v>5949.6393512024879</v>
      </c>
      <c r="RW192" s="18">
        <v>5748.3171275846953</v>
      </c>
      <c r="RX192" s="18">
        <v>4966.9163261413578</v>
      </c>
      <c r="RY192" s="18">
        <v>4697.2080521807675</v>
      </c>
      <c r="RZ192" s="18">
        <v>4588.8495993211263</v>
      </c>
      <c r="SA192" s="18">
        <v>4404.6171419341563</v>
      </c>
      <c r="SB192" s="18">
        <v>3731.9965654628277</v>
      </c>
      <c r="SC192" s="18">
        <v>3808.067463606596</v>
      </c>
      <c r="SD192" s="18">
        <v>3934.640075176716</v>
      </c>
      <c r="SE192" s="18">
        <v>3844.1359754340651</v>
      </c>
      <c r="SF192" s="18">
        <v>3724.5445918376445</v>
      </c>
      <c r="SG192" s="18">
        <v>3143.7254141654967</v>
      </c>
      <c r="SH192" s="18">
        <v>3215.3647067494389</v>
      </c>
      <c r="SI192" s="18">
        <v>3243.1756802062987</v>
      </c>
      <c r="SJ192" s="18">
        <v>3363.2278148543837</v>
      </c>
      <c r="SK192" s="18">
        <v>2847.4914722847939</v>
      </c>
      <c r="SL192" s="18">
        <v>2738.5433380358222</v>
      </c>
      <c r="SM192" s="18">
        <v>2689.7287130589484</v>
      </c>
      <c r="SN192" s="18">
        <v>2983.9997155351639</v>
      </c>
      <c r="SO192" s="18">
        <v>2948.7607554926872</v>
      </c>
      <c r="SP192" s="5">
        <v>2923.358480592251</v>
      </c>
      <c r="SQ192" s="5">
        <v>2768.1253545806408</v>
      </c>
      <c r="SR192" s="5">
        <v>2688.3684480235574</v>
      </c>
      <c r="SS192" s="5">
        <v>2703.0385216381546</v>
      </c>
    </row>
    <row r="193" spans="1:525" x14ac:dyDescent="0.25">
      <c r="A193" s="5" t="s">
        <v>396</v>
      </c>
      <c r="B193" s="5" t="str">
        <f ca="1">_xlfn.XLOOKUP(A193,bonds[worksheet get],bonds[unique lookup],"-")</f>
        <v>SBRYLN 6 1/2 PERP nc-20</v>
      </c>
      <c r="C193" s="5" t="str">
        <f ca="1">_xlfn.XLOOKUP(A193,bonds[worksheet get],bonds[ID_ISIN],"-")</f>
        <v>XS1268050397</v>
      </c>
      <c r="D193" s="18">
        <f ca="1">_xll.BDH(A193,"blp_i_sprd_mid","-2AY",,"Dates=H","Fill=C","Sort=R","Dir=H","factor="&amp;_xlfn.XLOOKUP(A193,bonds[worksheet get],bonds[yas/blp factor]),"cols=506;rows=1")</f>
        <v>-78.775383040904998</v>
      </c>
      <c r="E193" s="18">
        <v>-43.978829323053354</v>
      </c>
      <c r="F193" s="18">
        <v>8.9964946801662453</v>
      </c>
      <c r="G193" s="18">
        <v>5.1805117716789253</v>
      </c>
      <c r="H193" s="18">
        <v>75.614971902370442</v>
      </c>
      <c r="I193" s="18">
        <v>177.83505351758004</v>
      </c>
      <c r="J193" s="18">
        <v>106.71512583589553</v>
      </c>
      <c r="K193" s="18">
        <v>160.65138565826416</v>
      </c>
      <c r="L193" s="18">
        <v>269.20723744106294</v>
      </c>
      <c r="M193" s="18">
        <v>428.85924984741212</v>
      </c>
      <c r="N193" s="18">
        <v>436.47840318679812</v>
      </c>
      <c r="O193" s="18">
        <v>463.49351218247409</v>
      </c>
      <c r="P193" s="18">
        <v>451.84269922852513</v>
      </c>
      <c r="Q193" s="18">
        <v>473.80542122840882</v>
      </c>
      <c r="R193" s="18">
        <v>519.87695522427566</v>
      </c>
      <c r="S193" s="18">
        <v>554.7909566533566</v>
      </c>
      <c r="T193" s="18">
        <v>568.12020417141923</v>
      </c>
      <c r="U193" s="18">
        <v>489.94487216424938</v>
      </c>
      <c r="V193" s="18">
        <v>472.50068392729759</v>
      </c>
      <c r="W193" s="18">
        <v>380.15688712000849</v>
      </c>
      <c r="X193" s="18">
        <v>330.99327519941335</v>
      </c>
      <c r="Y193" s="18">
        <v>241.85259778928756</v>
      </c>
      <c r="Z193" s="18">
        <v>334.64910213804245</v>
      </c>
      <c r="AA193" s="18">
        <v>496.02012195420264</v>
      </c>
      <c r="AB193" s="18">
        <v>555.96756917858124</v>
      </c>
      <c r="AC193" s="18">
        <v>543.49248683309554</v>
      </c>
      <c r="AD193" s="18">
        <v>629.34249291586877</v>
      </c>
      <c r="AE193" s="18">
        <v>640.24591134381285</v>
      </c>
      <c r="AF193" s="18">
        <v>657.09859019875523</v>
      </c>
      <c r="AG193" s="18">
        <v>715.43380065989493</v>
      </c>
      <c r="AH193" s="18">
        <v>848.70065088534352</v>
      </c>
      <c r="AI193" s="18">
        <v>923.99104002213483</v>
      </c>
      <c r="AJ193" s="18">
        <v>900.39259171676645</v>
      </c>
      <c r="AK193" s="18">
        <v>960.07951856350894</v>
      </c>
      <c r="AL193" s="18">
        <v>981.10265887355808</v>
      </c>
      <c r="AM193" s="18">
        <v>983.29572795414924</v>
      </c>
      <c r="AN193" s="18">
        <v>1012.9672906365395</v>
      </c>
      <c r="AO193" s="18">
        <v>984.24385129570965</v>
      </c>
      <c r="AP193" s="18">
        <v>990.91701670646671</v>
      </c>
      <c r="AQ193" s="18">
        <v>992.80258632493019</v>
      </c>
      <c r="AR193" s="18">
        <v>1020.2447779068947</v>
      </c>
      <c r="AS193" s="18">
        <v>1033.1896510972977</v>
      </c>
      <c r="AT193" s="18">
        <v>1076.564158560753</v>
      </c>
      <c r="AU193" s="18">
        <v>1074.2942146146297</v>
      </c>
      <c r="AV193" s="18">
        <v>1038.4747981026171</v>
      </c>
      <c r="AW193" s="18">
        <v>920.45266079473492</v>
      </c>
      <c r="AX193" s="18">
        <v>911.98147769570346</v>
      </c>
      <c r="AY193" s="18">
        <v>946.78016682648649</v>
      </c>
      <c r="AZ193" s="18">
        <v>945.53095026159292</v>
      </c>
      <c r="BA193" s="18">
        <v>945.73167907714844</v>
      </c>
      <c r="BB193" s="18">
        <v>987.41066867303857</v>
      </c>
      <c r="BC193" s="18">
        <v>1068.4602664859294</v>
      </c>
      <c r="BD193" s="18">
        <v>1018.2972813134194</v>
      </c>
      <c r="BE193" s="18">
        <v>1057.5782021872997</v>
      </c>
      <c r="BF193" s="18">
        <v>1023.2578455531598</v>
      </c>
      <c r="BG193" s="18">
        <v>1018.7499888548851</v>
      </c>
      <c r="BH193" s="18">
        <v>1001.0260615239143</v>
      </c>
      <c r="BI193" s="18">
        <v>1004.7416800246239</v>
      </c>
      <c r="BJ193" s="18">
        <v>1059.8716356756688</v>
      </c>
      <c r="BK193" s="18">
        <v>1046.4142633817196</v>
      </c>
      <c r="BL193" s="18">
        <v>1093.4702227389814</v>
      </c>
      <c r="BM193" s="18">
        <v>1185.9400089092255</v>
      </c>
      <c r="BN193" s="18">
        <v>1190.7254692885876</v>
      </c>
      <c r="BO193" s="18">
        <v>1186.5037579231262</v>
      </c>
      <c r="BP193" s="18">
        <v>1192.0985398035048</v>
      </c>
      <c r="BQ193" s="18">
        <v>1232.1076364870073</v>
      </c>
      <c r="BR193" s="18">
        <v>1225.887178617716</v>
      </c>
      <c r="BS193" s="18">
        <v>1255.7082202053068</v>
      </c>
      <c r="BT193" s="18">
        <v>1221.8427065255644</v>
      </c>
      <c r="BU193" s="18">
        <v>1276.6288606946468</v>
      </c>
      <c r="BV193" s="18">
        <v>1214.7232398121357</v>
      </c>
      <c r="BW193" s="18">
        <v>1188.1800570743085</v>
      </c>
      <c r="BX193" s="18">
        <v>1079.6605073113442</v>
      </c>
      <c r="BY193" s="18">
        <v>1098.5119326701165</v>
      </c>
      <c r="BZ193" s="18">
        <v>1102.5927067821026</v>
      </c>
      <c r="CA193" s="18">
        <v>1118.2111169626712</v>
      </c>
      <c r="CB193" s="18">
        <v>890.02089110875124</v>
      </c>
      <c r="CC193" s="18">
        <v>900.90509082031247</v>
      </c>
      <c r="CD193" s="18">
        <v>623.62599249839786</v>
      </c>
      <c r="CE193" s="18">
        <v>560.84698772692684</v>
      </c>
      <c r="CF193" s="18">
        <v>567.74650690841679</v>
      </c>
      <c r="CG193" s="18">
        <v>464.16830266880987</v>
      </c>
      <c r="CH193" s="18">
        <v>490.14987180566789</v>
      </c>
      <c r="CI193" s="18">
        <v>204.03657018637659</v>
      </c>
      <c r="CJ193" s="18">
        <v>187.45295336079599</v>
      </c>
      <c r="CK193" s="18">
        <v>183.20775245308877</v>
      </c>
      <c r="CL193" s="18">
        <v>166.19278221535683</v>
      </c>
      <c r="CM193" s="18">
        <v>206.29156624197961</v>
      </c>
      <c r="CN193" s="18">
        <v>183.67754329800607</v>
      </c>
      <c r="CO193" s="18">
        <v>116.28177576875687</v>
      </c>
      <c r="CP193" s="18">
        <v>114.91511149263383</v>
      </c>
      <c r="CQ193" s="18">
        <v>105.49153422617913</v>
      </c>
      <c r="CR193" s="18">
        <v>90.451820950031276</v>
      </c>
      <c r="CS193" s="18">
        <v>56.970681597948072</v>
      </c>
      <c r="CT193" s="18">
        <v>75.076847843647002</v>
      </c>
      <c r="CU193" s="18">
        <v>79.828141616106038</v>
      </c>
      <c r="CV193" s="18">
        <v>67.675506623268134</v>
      </c>
      <c r="CW193" s="18">
        <v>23.551469220876694</v>
      </c>
      <c r="CX193" s="18">
        <v>-15.552212379693986</v>
      </c>
      <c r="CY193" s="18">
        <v>-9.9382117829322816</v>
      </c>
      <c r="CZ193" s="18">
        <v>17.837104216337202</v>
      </c>
      <c r="DA193" s="18">
        <v>18.582363329410551</v>
      </c>
      <c r="DB193" s="18">
        <v>18.155280743122102</v>
      </c>
      <c r="DC193" s="18">
        <v>1.1787479381561281</v>
      </c>
      <c r="DD193" s="18">
        <v>-9.3104003810882574</v>
      </c>
      <c r="DE193" s="18">
        <v>4.2174405395984653</v>
      </c>
      <c r="DF193" s="18">
        <v>-14.868880241632462</v>
      </c>
      <c r="DG193" s="18">
        <v>-3.5682750084400179</v>
      </c>
      <c r="DH193" s="18">
        <v>1.6997886934280397</v>
      </c>
      <c r="DI193" s="18">
        <v>13.692267716407775</v>
      </c>
      <c r="DJ193" s="18">
        <v>53.015896848917002</v>
      </c>
      <c r="DK193" s="18">
        <v>40.940136721611026</v>
      </c>
      <c r="DL193" s="18">
        <v>37.087851793289182</v>
      </c>
      <c r="DM193" s="18">
        <v>35.693427149057385</v>
      </c>
      <c r="DN193" s="18">
        <v>56.769952782392501</v>
      </c>
      <c r="DO193" s="18">
        <v>54.431675622463224</v>
      </c>
      <c r="DP193" s="18">
        <v>36.729102420806882</v>
      </c>
      <c r="DQ193" s="18">
        <v>42.712529454708097</v>
      </c>
      <c r="DR193" s="18">
        <v>42.13596796321869</v>
      </c>
      <c r="DS193" s="18">
        <v>52.605897566080095</v>
      </c>
      <c r="DT193" s="18">
        <v>55.213236755371099</v>
      </c>
      <c r="DU193" s="18">
        <v>44.792421649932862</v>
      </c>
      <c r="DV193" s="18">
        <v>60.195155124425888</v>
      </c>
      <c r="DW193" s="18">
        <v>63.077962581872946</v>
      </c>
      <c r="DX193" s="18">
        <v>66.639831351518637</v>
      </c>
      <c r="DY193" s="18">
        <v>75.305337027311325</v>
      </c>
      <c r="DZ193" s="18">
        <v>77.891322087287904</v>
      </c>
      <c r="EA193" s="18">
        <v>72.478050306081784</v>
      </c>
      <c r="EB193" s="18">
        <v>45.808878205299379</v>
      </c>
      <c r="EC193" s="18">
        <v>51.147410533905024</v>
      </c>
      <c r="ED193" s="18">
        <v>33.449108158111571</v>
      </c>
      <c r="EE193" s="18">
        <v>37.320611802816394</v>
      </c>
      <c r="EF193" s="18">
        <v>3.8287953860759738</v>
      </c>
      <c r="EG193" s="18">
        <v>33.233431452035909</v>
      </c>
      <c r="EH193" s="18">
        <v>48.636164926528927</v>
      </c>
      <c r="EI193" s="18">
        <v>73.312996762275702</v>
      </c>
      <c r="EJ193" s="18">
        <v>77.193042058706283</v>
      </c>
      <c r="EK193" s="18">
        <v>62.396765856742853</v>
      </c>
      <c r="EL193" s="18">
        <v>73.571381726980221</v>
      </c>
      <c r="EM193" s="18">
        <v>56.0524540374279</v>
      </c>
      <c r="EN193" s="18">
        <v>47.455281575441361</v>
      </c>
      <c r="EO193" s="18">
        <v>99.149357819795597</v>
      </c>
      <c r="EP193" s="18">
        <v>99.862585738897323</v>
      </c>
      <c r="EQ193" s="18">
        <v>99.736596375942241</v>
      </c>
      <c r="ER193" s="18">
        <v>88.705053172111505</v>
      </c>
      <c r="ES193" s="18">
        <v>86.38813014149666</v>
      </c>
      <c r="ET193" s="18">
        <v>82.185637492418294</v>
      </c>
      <c r="EU193" s="18">
        <v>96.984049107313155</v>
      </c>
      <c r="EV193" s="18">
        <v>54.388967363834375</v>
      </c>
      <c r="EW193" s="18">
        <v>83.394281211614597</v>
      </c>
      <c r="EX193" s="18">
        <v>75.612836489439005</v>
      </c>
      <c r="EY193" s="18">
        <v>90.50307086038589</v>
      </c>
      <c r="EZ193" s="18">
        <v>105.46163844513893</v>
      </c>
      <c r="FA193" s="18">
        <v>112.45511579561233</v>
      </c>
      <c r="FB193" s="18">
        <v>114.03532136487961</v>
      </c>
      <c r="FC193" s="18">
        <v>111.6756900756359</v>
      </c>
      <c r="FD193" s="18">
        <v>110.94751426601411</v>
      </c>
      <c r="FE193" s="18">
        <v>119.36531204175949</v>
      </c>
      <c r="FF193" s="18">
        <v>107.89814459991454</v>
      </c>
      <c r="FG193" s="18">
        <v>99.689617291450489</v>
      </c>
      <c r="FH193" s="18">
        <v>102.84575760412216</v>
      </c>
      <c r="FI193" s="18">
        <v>113.04021893882751</v>
      </c>
      <c r="FJ193" s="18">
        <v>102.42081043076516</v>
      </c>
      <c r="FK193" s="18">
        <v>97.714360329866409</v>
      </c>
      <c r="FL193" s="18">
        <v>107.21267704892159</v>
      </c>
      <c r="FM193" s="18">
        <v>80.923608449935912</v>
      </c>
      <c r="FN193" s="18">
        <v>94.41301193785668</v>
      </c>
      <c r="FO193" s="18">
        <v>101.19721882104874</v>
      </c>
      <c r="FP193" s="18">
        <v>106.09585608577727</v>
      </c>
      <c r="FQ193" s="18">
        <v>126.02352956199645</v>
      </c>
      <c r="FR193" s="18">
        <v>114.53714340376854</v>
      </c>
      <c r="FS193" s="18">
        <v>117.78297105956077</v>
      </c>
      <c r="FT193" s="18">
        <v>127.31118355965614</v>
      </c>
      <c r="FU193" s="18">
        <v>135.22715929651261</v>
      </c>
      <c r="FV193" s="18">
        <v>143.50615523171425</v>
      </c>
      <c r="FW193" s="18">
        <v>141.93876214003561</v>
      </c>
      <c r="FX193" s="18">
        <v>143.1388642075062</v>
      </c>
      <c r="FY193" s="18">
        <v>141.90673094606399</v>
      </c>
      <c r="FZ193" s="18">
        <v>143.04063521265982</v>
      </c>
      <c r="GA193" s="18">
        <v>129.17326363587378</v>
      </c>
      <c r="GB193" s="18">
        <v>143.94605029559136</v>
      </c>
      <c r="GC193" s="18">
        <v>141.34938817095755</v>
      </c>
      <c r="GD193" s="18">
        <v>155.84670656251907</v>
      </c>
      <c r="GE193" s="18">
        <v>155.08863497185706</v>
      </c>
      <c r="GF193" s="18">
        <v>159.9915430624485</v>
      </c>
      <c r="GG193" s="18">
        <v>152.02431741523742</v>
      </c>
      <c r="GH193" s="18">
        <v>140.31798372507095</v>
      </c>
      <c r="GI193" s="18">
        <v>153.04290938353537</v>
      </c>
      <c r="GJ193" s="18">
        <v>149.00697894310952</v>
      </c>
      <c r="GK193" s="18">
        <v>122.74780612516403</v>
      </c>
      <c r="GL193" s="18">
        <v>124.94087520575523</v>
      </c>
      <c r="GM193" s="18">
        <v>105.55986743998527</v>
      </c>
      <c r="GN193" s="18">
        <v>108.78007014060022</v>
      </c>
      <c r="GO193" s="18">
        <v>99.234774337053295</v>
      </c>
      <c r="GP193" s="18">
        <v>88.649532435894017</v>
      </c>
      <c r="GQ193" s="18">
        <v>77.652155838966365</v>
      </c>
      <c r="GR193" s="18">
        <v>64.280200062274929</v>
      </c>
      <c r="GS193" s="18">
        <v>68.719723546743381</v>
      </c>
      <c r="GT193" s="18">
        <v>54.760529213905329</v>
      </c>
      <c r="GU193" s="18">
        <v>66.058999034166334</v>
      </c>
      <c r="GV193" s="18">
        <v>69.407326510667801</v>
      </c>
      <c r="GW193" s="18">
        <v>72.90726830530167</v>
      </c>
      <c r="GX193" s="18">
        <v>82.264647770881652</v>
      </c>
      <c r="GY193" s="18">
        <v>43.842162895441049</v>
      </c>
      <c r="GZ193" s="18">
        <v>41.685395834684371</v>
      </c>
      <c r="HA193" s="18">
        <v>39.370608217000964</v>
      </c>
      <c r="HB193" s="18">
        <v>50.126683152675632</v>
      </c>
      <c r="HC193" s="18">
        <v>66.398529690265661</v>
      </c>
      <c r="HD193" s="18">
        <v>66.947330813646317</v>
      </c>
      <c r="HE193" s="18">
        <v>71.591853939533237</v>
      </c>
      <c r="HF193" s="18">
        <v>77.707676575183868</v>
      </c>
      <c r="HG193" s="18">
        <v>79.095694980621332</v>
      </c>
      <c r="HH193" s="18">
        <v>78.05147805714607</v>
      </c>
      <c r="HI193" s="18">
        <v>83.994332245349895</v>
      </c>
      <c r="HJ193" s="18">
        <v>84.842091179132467</v>
      </c>
      <c r="HK193" s="18">
        <v>89.642499449014664</v>
      </c>
      <c r="HL193" s="18">
        <v>87.981148188352591</v>
      </c>
      <c r="HM193" s="18">
        <v>100.21919969844818</v>
      </c>
      <c r="HN193" s="18">
        <v>101.99372784447669</v>
      </c>
      <c r="HO193" s="18">
        <v>106.02538745903969</v>
      </c>
      <c r="HP193" s="18">
        <v>95.107021140575398</v>
      </c>
      <c r="HQ193" s="18">
        <v>97.073736450433742</v>
      </c>
      <c r="HR193" s="18">
        <v>92.602181771993642</v>
      </c>
      <c r="HS193" s="18">
        <v>98.478838159322734</v>
      </c>
      <c r="HT193" s="18">
        <v>103.51200643873214</v>
      </c>
      <c r="HU193" s="18">
        <v>108.0219985499382</v>
      </c>
      <c r="HV193" s="18">
        <v>114.61188285636901</v>
      </c>
      <c r="HW193" s="18">
        <v>122.56629602599143</v>
      </c>
      <c r="HX193" s="18">
        <v>123.79629387450218</v>
      </c>
      <c r="HY193" s="18">
        <v>121.53062075424194</v>
      </c>
      <c r="HZ193" s="18">
        <v>119.68135315561294</v>
      </c>
      <c r="IA193" s="18">
        <v>130.45664680767058</v>
      </c>
      <c r="IB193" s="18">
        <v>144.42865361809731</v>
      </c>
      <c r="IC193" s="18">
        <v>156.91868385410308</v>
      </c>
      <c r="ID193" s="18">
        <v>150.34161202526093</v>
      </c>
      <c r="IE193" s="18">
        <v>149.5515092406273</v>
      </c>
      <c r="IF193" s="18">
        <v>148.61619837665557</v>
      </c>
      <c r="IG193" s="18">
        <v>153.91202244663236</v>
      </c>
      <c r="IH193" s="18">
        <v>150.62775735807418</v>
      </c>
      <c r="II193" s="18">
        <v>153.7262415215969</v>
      </c>
      <c r="IJ193" s="18">
        <v>157.43118295764924</v>
      </c>
      <c r="IK193" s="18">
        <v>167.49965492939947</v>
      </c>
      <c r="IL193" s="18">
        <v>176.26125418710708</v>
      </c>
      <c r="IM193" s="18">
        <v>178.58458345651624</v>
      </c>
      <c r="IN193" s="18">
        <v>187.12623518228528</v>
      </c>
      <c r="IO193" s="18">
        <v>182.96004455304146</v>
      </c>
      <c r="IP193" s="18">
        <v>171.28360664391516</v>
      </c>
      <c r="IQ193" s="18">
        <v>169.97246310400962</v>
      </c>
      <c r="IR193" s="18">
        <v>179.53057138514518</v>
      </c>
      <c r="IS193" s="18">
        <v>177.49338744854927</v>
      </c>
      <c r="IT193" s="18">
        <v>180.65166317415236</v>
      </c>
      <c r="IU193" s="18">
        <v>184.96306188273431</v>
      </c>
      <c r="IV193" s="18">
        <v>198.48236115169524</v>
      </c>
      <c r="IW193" s="18">
        <v>183.99999065065384</v>
      </c>
      <c r="IX193" s="18">
        <v>174.61057999110224</v>
      </c>
      <c r="IY193" s="18">
        <v>176.93604467344284</v>
      </c>
      <c r="IZ193" s="18">
        <v>186.859308565855</v>
      </c>
      <c r="JA193" s="18">
        <v>191.56148784089086</v>
      </c>
      <c r="JB193" s="18">
        <v>207.312293623209</v>
      </c>
      <c r="JC193" s="18">
        <v>202.4350104877949</v>
      </c>
      <c r="JD193" s="18">
        <v>195.03153385448454</v>
      </c>
      <c r="JE193" s="18">
        <v>203.45787328195573</v>
      </c>
      <c r="JF193" s="18">
        <v>202.68912462663653</v>
      </c>
      <c r="JG193" s="18">
        <v>203.8870912811756</v>
      </c>
      <c r="JH193" s="18">
        <v>204.41026744937898</v>
      </c>
      <c r="JI193" s="18">
        <v>203.32547768020629</v>
      </c>
      <c r="JJ193" s="18">
        <v>211.00228716874125</v>
      </c>
      <c r="JK193" s="18">
        <v>220.02227139115334</v>
      </c>
      <c r="JL193" s="18">
        <v>224.64971121358872</v>
      </c>
      <c r="JM193" s="18">
        <v>229.24511984205245</v>
      </c>
      <c r="JN193" s="18">
        <v>227.85069519782064</v>
      </c>
      <c r="JO193" s="18">
        <v>228.9589745092392</v>
      </c>
      <c r="JP193" s="18">
        <v>233.8149035153389</v>
      </c>
      <c r="JQ193" s="18">
        <v>242.55301323080062</v>
      </c>
      <c r="JR193" s="18">
        <v>243.08686646366118</v>
      </c>
      <c r="JS193" s="18">
        <v>258.88892215633393</v>
      </c>
      <c r="JT193" s="18">
        <v>270.8450991594791</v>
      </c>
      <c r="JU193" s="18">
        <v>275.1927998878956</v>
      </c>
      <c r="JV193" s="18">
        <v>275.84837165784836</v>
      </c>
      <c r="JW193" s="18">
        <v>274.09519764113423</v>
      </c>
      <c r="JX193" s="18">
        <v>276.58722453212738</v>
      </c>
      <c r="JY193" s="18">
        <v>275.70956981730461</v>
      </c>
      <c r="JZ193" s="18">
        <v>272.33134655976295</v>
      </c>
      <c r="KA193" s="18">
        <v>263.01026911401749</v>
      </c>
      <c r="KB193" s="18">
        <v>257.16564392066005</v>
      </c>
      <c r="KC193" s="18">
        <v>247.25305709290507</v>
      </c>
      <c r="KD193" s="18">
        <v>248.43180503106117</v>
      </c>
      <c r="KE193" s="18">
        <v>241.52587961077691</v>
      </c>
      <c r="KF193" s="18">
        <v>228.80949560403826</v>
      </c>
      <c r="KG193" s="18">
        <v>230.72282559061051</v>
      </c>
      <c r="KH193" s="18">
        <v>238.33770810413358</v>
      </c>
      <c r="KI193" s="18">
        <v>235.11109916472435</v>
      </c>
      <c r="KJ193" s="18">
        <v>228.15819465994835</v>
      </c>
      <c r="KK193" s="18">
        <v>231.98912545895575</v>
      </c>
      <c r="KL193" s="18">
        <v>231.12855404758454</v>
      </c>
      <c r="KM193" s="18">
        <v>227.09475902009009</v>
      </c>
      <c r="KN193" s="18">
        <v>224.66892992997168</v>
      </c>
      <c r="KO193" s="18">
        <v>220.07565671443939</v>
      </c>
      <c r="KP193" s="18">
        <v>225.48252225685118</v>
      </c>
      <c r="KQ193" s="18">
        <v>227.76741409349444</v>
      </c>
      <c r="KR193" s="18">
        <v>229.89001454734804</v>
      </c>
      <c r="KS193" s="18">
        <v>235.67698359155654</v>
      </c>
      <c r="KT193" s="18">
        <v>239.65952870869634</v>
      </c>
      <c r="KU193" s="18">
        <v>231.7883966434002</v>
      </c>
      <c r="KV193" s="18">
        <v>225.56153253531457</v>
      </c>
      <c r="KW193" s="18">
        <v>222.1128406510353</v>
      </c>
      <c r="KX193" s="18">
        <v>223.39195299696922</v>
      </c>
      <c r="KY193" s="18">
        <v>226.04413585782052</v>
      </c>
      <c r="KZ193" s="18">
        <v>234.27401729559898</v>
      </c>
      <c r="LA193" s="18">
        <v>236.58666950035095</v>
      </c>
      <c r="LB193" s="18">
        <v>242.89681471276282</v>
      </c>
      <c r="LC193" s="18">
        <v>248.94216872167587</v>
      </c>
      <c r="LD193" s="18">
        <v>256.93501932406423</v>
      </c>
      <c r="LE193" s="18">
        <v>258.69887040543557</v>
      </c>
      <c r="LF193" s="18">
        <v>261.88704191207887</v>
      </c>
      <c r="LG193" s="18">
        <v>262.97610250711443</v>
      </c>
      <c r="LH193" s="18">
        <v>263.28787279510499</v>
      </c>
      <c r="LI193" s="18">
        <v>269.29906019711495</v>
      </c>
      <c r="LJ193" s="18">
        <v>278.81018939375878</v>
      </c>
      <c r="LK193" s="18">
        <v>275.72238229489324</v>
      </c>
      <c r="LL193" s="18">
        <v>279.28211565160751</v>
      </c>
      <c r="LM193" s="18">
        <v>288.59465144562722</v>
      </c>
      <c r="LN193" s="18">
        <v>293.87125679922104</v>
      </c>
      <c r="LO193" s="18">
        <v>294.11682928633689</v>
      </c>
      <c r="LP193" s="18">
        <v>297.77052081203459</v>
      </c>
      <c r="LQ193" s="18">
        <v>290.13214875626562</v>
      </c>
      <c r="LR193" s="18">
        <v>282.38059981513021</v>
      </c>
      <c r="LS193" s="18">
        <v>267.8918230752945</v>
      </c>
      <c r="LT193" s="18">
        <v>265.71797271108625</v>
      </c>
      <c r="LU193" s="18">
        <v>263.2323520588875</v>
      </c>
      <c r="LV193" s="18">
        <v>256.09153121614457</v>
      </c>
      <c r="LW193" s="18">
        <v>257.257466676712</v>
      </c>
      <c r="LX193" s="18">
        <v>258.77360985803602</v>
      </c>
      <c r="LY193" s="18">
        <v>249.33722011399271</v>
      </c>
      <c r="LZ193" s="18">
        <v>248.96565826392174</v>
      </c>
      <c r="MA193" s="18">
        <v>254.63090877103807</v>
      </c>
      <c r="MB193" s="18">
        <v>246.81743285489082</v>
      </c>
      <c r="MC193" s="18">
        <v>244.52827019238472</v>
      </c>
      <c r="MD193" s="18">
        <v>244.98097773385047</v>
      </c>
      <c r="ME193" s="18">
        <v>244.76103020191195</v>
      </c>
      <c r="MF193" s="18">
        <v>242.5829090118408</v>
      </c>
      <c r="MG193" s="18">
        <v>240.16562157344819</v>
      </c>
      <c r="MH193" s="18">
        <v>243.8705630095005</v>
      </c>
      <c r="MI193" s="18">
        <v>244.07129182505608</v>
      </c>
      <c r="MJ193" s="18">
        <v>247.80399362921716</v>
      </c>
      <c r="MK193" s="18">
        <v>254.86366878056526</v>
      </c>
      <c r="ML193" s="18">
        <v>252.4912250137329</v>
      </c>
      <c r="MM193" s="18">
        <v>250.06326051068305</v>
      </c>
      <c r="MN193" s="18">
        <v>248.07305565857888</v>
      </c>
      <c r="MO193" s="18">
        <v>251.36159157299994</v>
      </c>
      <c r="MP193" s="18">
        <v>249.37992837262155</v>
      </c>
      <c r="MQ193" s="18">
        <v>249.04039771652219</v>
      </c>
      <c r="MR193" s="18">
        <v>251.4897163488865</v>
      </c>
      <c r="MS193" s="18">
        <v>250.57789502716062</v>
      </c>
      <c r="MT193" s="18">
        <v>255.12205374526977</v>
      </c>
      <c r="MU193" s="18">
        <v>255.98262515664101</v>
      </c>
      <c r="MV193" s="18">
        <v>236.88989813661576</v>
      </c>
      <c r="MW193" s="18">
        <v>226.96663424420359</v>
      </c>
      <c r="MX193" s="18">
        <v>235.08120338368417</v>
      </c>
      <c r="MY193" s="18">
        <v>234.032715634346</v>
      </c>
      <c r="MZ193" s="18">
        <v>229.30704681706428</v>
      </c>
      <c r="NA193" s="18">
        <v>236.1446390235424</v>
      </c>
      <c r="NB193" s="18">
        <v>246.68717266607285</v>
      </c>
      <c r="NC193" s="18">
        <v>248.84607513976098</v>
      </c>
      <c r="ND193" s="18">
        <v>248.6859191699028</v>
      </c>
      <c r="NE193" s="18">
        <v>248.22894080257416</v>
      </c>
      <c r="NF193" s="18">
        <v>244.07342723798752</v>
      </c>
      <c r="NG193" s="18">
        <v>248.51722154831887</v>
      </c>
      <c r="NH193" s="18">
        <v>248.24175328016281</v>
      </c>
      <c r="NI193" s="18">
        <v>257.98350707340239</v>
      </c>
      <c r="NJ193" s="18">
        <v>265.50229600501058</v>
      </c>
      <c r="NK193" s="18">
        <v>275.4212890715599</v>
      </c>
      <c r="NL193" s="18">
        <v>279.01305362224576</v>
      </c>
      <c r="NM193" s="18">
        <v>297.12776151967051</v>
      </c>
      <c r="NN193" s="18">
        <v>301.87478446626665</v>
      </c>
      <c r="NO193" s="18">
        <v>300.66400533413889</v>
      </c>
      <c r="NP193" s="18">
        <v>329.38103843617444</v>
      </c>
      <c r="NQ193" s="18">
        <v>365.66811038017278</v>
      </c>
      <c r="NR193" s="18">
        <v>405.55121770071986</v>
      </c>
      <c r="NS193" s="18">
        <v>427.54383548164367</v>
      </c>
      <c r="NT193" s="18">
        <v>430.02518530797954</v>
      </c>
      <c r="NU193" s="18">
        <v>437.36887037920951</v>
      </c>
      <c r="NV193" s="18">
        <v>444.95172169876099</v>
      </c>
      <c r="NW193" s="18">
        <v>434.28960493206978</v>
      </c>
      <c r="NX193" s="18">
        <v>437.34751624989508</v>
      </c>
      <c r="NY193" s="18">
        <v>451.66118912935252</v>
      </c>
      <c r="NZ193" s="18">
        <v>415.87593922424321</v>
      </c>
      <c r="OA193" s="18">
        <v>423.31144705152514</v>
      </c>
      <c r="OB193" s="18">
        <v>432.71794101452832</v>
      </c>
      <c r="OC193" s="18">
        <v>440.86240593504908</v>
      </c>
      <c r="OD193" s="18">
        <v>447.12130123710631</v>
      </c>
      <c r="OE193" s="18">
        <v>445.97671990585332</v>
      </c>
      <c r="OF193" s="18">
        <v>470.23501080703733</v>
      </c>
      <c r="OG193" s="18">
        <v>471.21516534256938</v>
      </c>
      <c r="OH193" s="18">
        <v>502.9474015038013</v>
      </c>
      <c r="OI193" s="18">
        <v>517.44899072122575</v>
      </c>
      <c r="OJ193" s="18">
        <v>519.44346639919286</v>
      </c>
      <c r="OK193" s="18">
        <v>511.90972957706447</v>
      </c>
      <c r="OL193" s="18">
        <v>512.20655197453493</v>
      </c>
      <c r="OM193" s="18">
        <v>510.32311776900292</v>
      </c>
      <c r="ON193" s="18">
        <v>504.60875276446342</v>
      </c>
      <c r="OO193" s="18">
        <v>502.03558018207548</v>
      </c>
      <c r="OP193" s="18">
        <v>494.18153142023084</v>
      </c>
      <c r="OQ193" s="18">
        <v>498.90292941164972</v>
      </c>
      <c r="OR193" s="18">
        <v>494.31606243491177</v>
      </c>
      <c r="OS193" s="18">
        <v>496.00090323781967</v>
      </c>
      <c r="OT193" s="18">
        <v>491.18127625155449</v>
      </c>
      <c r="OU193" s="18">
        <v>496.61803757500644</v>
      </c>
      <c r="OV193" s="18">
        <v>488.87075945973396</v>
      </c>
      <c r="OW193" s="18">
        <v>522.78965846276276</v>
      </c>
      <c r="OX193" s="18">
        <v>539.59108740735053</v>
      </c>
      <c r="OY193" s="18">
        <v>514.36758986115456</v>
      </c>
      <c r="OZ193" s="18">
        <v>509.6654105861187</v>
      </c>
      <c r="PA193" s="18">
        <v>479.50270292949676</v>
      </c>
      <c r="PB193" s="18">
        <v>431.31497471857068</v>
      </c>
      <c r="PC193" s="18">
        <v>429.26070747852327</v>
      </c>
      <c r="PD193" s="18">
        <v>434.24689667344092</v>
      </c>
      <c r="PE193" s="18">
        <v>424.96425666046144</v>
      </c>
      <c r="PF193" s="18">
        <v>419.74530745601652</v>
      </c>
      <c r="PG193" s="18">
        <v>427.47763768076896</v>
      </c>
      <c r="PH193" s="18">
        <v>429.39523849320409</v>
      </c>
      <c r="PI193" s="18">
        <v>431.78690097641947</v>
      </c>
      <c r="PJ193" s="18">
        <v>416.40765704417231</v>
      </c>
      <c r="PK193" s="18">
        <v>407.01397555875781</v>
      </c>
      <c r="PL193" s="18">
        <v>404.54116738414763</v>
      </c>
      <c r="PM193" s="18">
        <v>400.64190337133408</v>
      </c>
      <c r="PN193" s="18">
        <v>390.92790994620321</v>
      </c>
      <c r="PO193" s="18">
        <v>392.63196946549414</v>
      </c>
      <c r="PP193" s="18">
        <v>380.18464748811726</v>
      </c>
      <c r="PQ193" s="18">
        <v>378.72188963007926</v>
      </c>
      <c r="PR193" s="18">
        <v>377.64564151263232</v>
      </c>
      <c r="PS193" s="18">
        <v>370.98101775360107</v>
      </c>
      <c r="PT193" s="18">
        <v>354.68781708669667</v>
      </c>
      <c r="PU193" s="18">
        <v>353.48557960629461</v>
      </c>
      <c r="PV193" s="18">
        <v>360.12884923601149</v>
      </c>
      <c r="PW193" s="18">
        <v>365.61899588274957</v>
      </c>
      <c r="PX193" s="18">
        <v>370.89987206220627</v>
      </c>
      <c r="PY193" s="18">
        <v>364.84597640156744</v>
      </c>
      <c r="PZ193" s="18">
        <v>363.97259251260755</v>
      </c>
      <c r="QA193" s="18">
        <v>363.41524973750114</v>
      </c>
      <c r="QB193" s="18">
        <v>345.18736495471001</v>
      </c>
      <c r="QC193" s="18">
        <v>343.55163864922525</v>
      </c>
      <c r="QD193" s="18">
        <v>326.65198070979119</v>
      </c>
      <c r="QE193" s="18">
        <v>333.87181183099744</v>
      </c>
      <c r="QF193" s="18">
        <v>339.90008253645897</v>
      </c>
      <c r="QG193" s="18">
        <v>340.59836256504059</v>
      </c>
      <c r="QH193" s="18">
        <v>339.86378051662444</v>
      </c>
      <c r="QI193" s="18">
        <v>340.7072686245441</v>
      </c>
      <c r="QJ193" s="18">
        <v>340.73075816679005</v>
      </c>
      <c r="QK193" s="18">
        <v>341.49096517038345</v>
      </c>
      <c r="QL193" s="18">
        <v>334.47399827766418</v>
      </c>
      <c r="QM193" s="18">
        <v>335.61644419598582</v>
      </c>
      <c r="QN193" s="18">
        <v>327.30114624094961</v>
      </c>
      <c r="QO193" s="18">
        <v>320.55964761638643</v>
      </c>
      <c r="QP193" s="18">
        <v>324.28807859468458</v>
      </c>
      <c r="QQ193" s="18">
        <v>332.50301214194297</v>
      </c>
      <c r="QR193" s="18">
        <v>330.07077681303025</v>
      </c>
      <c r="QS193" s="18">
        <v>329.54119440603256</v>
      </c>
      <c r="QT193" s="18">
        <v>327.48479175305368</v>
      </c>
      <c r="QU193" s="18">
        <v>332.94717803168299</v>
      </c>
      <c r="QV193" s="18">
        <v>333.09879234981537</v>
      </c>
      <c r="QW193" s="18">
        <v>333.09025069808962</v>
      </c>
      <c r="QX193" s="18">
        <v>339.1526880104542</v>
      </c>
      <c r="QY193" s="18">
        <v>341.67461068248747</v>
      </c>
      <c r="QZ193" s="18">
        <v>341.81768334889409</v>
      </c>
      <c r="RA193" s="18">
        <v>339.04164653801917</v>
      </c>
      <c r="RB193" s="18">
        <v>330.13483920097349</v>
      </c>
      <c r="RC193" s="18">
        <v>327.89052021002772</v>
      </c>
      <c r="RD193" s="18">
        <v>327.2093234848976</v>
      </c>
      <c r="RE193" s="18">
        <v>329.00093493437765</v>
      </c>
      <c r="RF193" s="18">
        <v>333.46608337402341</v>
      </c>
      <c r="RG193" s="18">
        <v>334.17504046726225</v>
      </c>
      <c r="RH193" s="18">
        <v>336.55602588582036</v>
      </c>
      <c r="RI193" s="18">
        <v>340.70086238574982</v>
      </c>
      <c r="RJ193" s="18">
        <v>345.28986477541923</v>
      </c>
      <c r="RK193" s="18">
        <v>343.9360129768848</v>
      </c>
      <c r="RL193" s="18">
        <v>339.04805277681351</v>
      </c>
      <c r="RM193" s="18">
        <v>329.72697533106805</v>
      </c>
      <c r="RN193" s="18">
        <v>332.75499086785317</v>
      </c>
      <c r="RO193" s="18">
        <v>327.05130292797088</v>
      </c>
      <c r="RP193" s="18">
        <v>330.01739148974417</v>
      </c>
      <c r="RQ193" s="18">
        <v>325.04615018534662</v>
      </c>
      <c r="RR193" s="18">
        <v>322.02881171321872</v>
      </c>
      <c r="RS193" s="18">
        <v>314.3092939660549</v>
      </c>
      <c r="RT193" s="18">
        <v>314.69580370664596</v>
      </c>
      <c r="RU193" s="18">
        <v>309.86763506865503</v>
      </c>
      <c r="RV193" s="18">
        <v>306.19258941364291</v>
      </c>
      <c r="RW193" s="18">
        <v>293.80505899834628</v>
      </c>
      <c r="RX193" s="18">
        <v>292.85693565678599</v>
      </c>
      <c r="RY193" s="18">
        <v>299.79916309690475</v>
      </c>
      <c r="RZ193" s="18">
        <v>306.36982868695259</v>
      </c>
      <c r="SA193" s="18">
        <v>308.36003353905676</v>
      </c>
      <c r="SB193" s="18">
        <v>311.42008026981358</v>
      </c>
      <c r="SC193" s="18">
        <v>322.92568514442439</v>
      </c>
      <c r="SD193" s="18">
        <v>333.26535455846789</v>
      </c>
      <c r="SE193" s="18">
        <v>334.87118508291246</v>
      </c>
      <c r="SF193" s="18">
        <v>341.73226683163642</v>
      </c>
      <c r="SG193" s="18">
        <v>344.14528344416618</v>
      </c>
      <c r="SH193" s="18">
        <v>346.73981015586855</v>
      </c>
      <c r="SI193" s="18">
        <v>345.44361450648307</v>
      </c>
      <c r="SJ193" s="18">
        <v>344.2862206976414</v>
      </c>
      <c r="SK193" s="18">
        <v>334.61280011820793</v>
      </c>
      <c r="SL193" s="18">
        <v>341.54648590660094</v>
      </c>
      <c r="SM193" s="18">
        <v>349.71871119523047</v>
      </c>
      <c r="SN193" s="18">
        <v>351.47829145073888</v>
      </c>
      <c r="SO193" s="18">
        <v>350.17141873669624</v>
      </c>
    </row>
    <row r="194" spans="1:525" x14ac:dyDescent="0.25">
      <c r="A194" s="5" t="s">
        <v>397</v>
      </c>
      <c r="B194" s="5" t="str">
        <f ca="1">_xlfn.XLOOKUP(A194,bonds[worksheet get],bonds[unique lookup],"-")</f>
        <v>WIEAV 5 PERP nc-21</v>
      </c>
      <c r="C194" s="5" t="str">
        <f ca="1">_xlfn.XLOOKUP(A194,bonds[worksheet get],bonds[ID_ISIN],"-")</f>
        <v>DE000A1ZN206</v>
      </c>
      <c r="D194" s="18">
        <f ca="1">_xll.BDH(A194,"blp_i_sprd_mid","-2AY",,"Dates=H","Fill=C","Sort=R","Dir=H","factor="&amp;_xlfn.XLOOKUP(A194,bonds[worksheet get],bonds[yas/blp factor]),"cols=510;rows=1")</f>
        <v>401.55338773727414</v>
      </c>
      <c r="E194" s="18">
        <v>413.7165428638458</v>
      </c>
      <c r="F194" s="18">
        <v>419.13112169504166</v>
      </c>
      <c r="G194" s="18">
        <v>445.39696753621104</v>
      </c>
      <c r="H194" s="18">
        <v>419.98048714995389</v>
      </c>
      <c r="I194" s="18">
        <v>419.34069229364394</v>
      </c>
      <c r="J194" s="18">
        <v>434.29778621792792</v>
      </c>
      <c r="K194" s="18">
        <v>430.72904073595998</v>
      </c>
      <c r="L194" s="18">
        <v>431.96228310465813</v>
      </c>
      <c r="M194" s="18">
        <v>420.08426489830015</v>
      </c>
      <c r="N194" s="18">
        <v>452.75712726116177</v>
      </c>
      <c r="O194" s="18">
        <v>452.20801199078562</v>
      </c>
      <c r="P194" s="18">
        <v>444.12342312932014</v>
      </c>
      <c r="Q194" s="18">
        <v>429.59252325892447</v>
      </c>
      <c r="R194" s="18">
        <v>424.07416667938236</v>
      </c>
      <c r="S194" s="18">
        <v>415.29033745527266</v>
      </c>
      <c r="T194" s="18">
        <v>466.58677166700363</v>
      </c>
      <c r="U194" s="18">
        <v>439.11790998578073</v>
      </c>
      <c r="V194" s="18">
        <v>464.09106795191764</v>
      </c>
      <c r="W194" s="18">
        <v>461.66287015080451</v>
      </c>
      <c r="X194" s="18">
        <v>451.32338225245473</v>
      </c>
      <c r="Y194" s="18">
        <v>434.81667495965957</v>
      </c>
      <c r="Z194" s="18">
        <v>473.61746222972869</v>
      </c>
      <c r="AA194" s="18">
        <v>500.63997883796691</v>
      </c>
      <c r="AB194" s="18">
        <v>578.26774970293047</v>
      </c>
      <c r="AC194" s="18">
        <v>602.79758524894714</v>
      </c>
      <c r="AD194" s="18">
        <v>630.43672304153438</v>
      </c>
      <c r="AE194" s="18">
        <v>620.35819084048262</v>
      </c>
      <c r="AF194" s="18">
        <v>618.82469828724868</v>
      </c>
      <c r="AG194" s="18">
        <v>587.25006646513941</v>
      </c>
      <c r="AH194" s="18">
        <v>570.26779512166979</v>
      </c>
      <c r="AI194" s="18">
        <v>566.91365799307823</v>
      </c>
      <c r="AJ194" s="18">
        <v>605.54719180464747</v>
      </c>
      <c r="AK194" s="18">
        <v>606.40663276910777</v>
      </c>
      <c r="AL194" s="18">
        <v>634.11428402662273</v>
      </c>
      <c r="AM194" s="18">
        <v>661.94888670444493</v>
      </c>
      <c r="AN194" s="18">
        <v>703.41867645382888</v>
      </c>
      <c r="AO194" s="18">
        <v>730.02608206868172</v>
      </c>
      <c r="AP194" s="18">
        <v>728.10568994879725</v>
      </c>
      <c r="AQ194" s="18">
        <v>712.48663504719741</v>
      </c>
      <c r="AR194" s="18">
        <v>705.29775898456569</v>
      </c>
      <c r="AS194" s="18">
        <v>716.11180338263512</v>
      </c>
      <c r="AT194" s="18">
        <v>652.85170913338652</v>
      </c>
      <c r="AU194" s="18">
        <v>712.016108751297</v>
      </c>
      <c r="AV194" s="18">
        <v>707.32293640375144</v>
      </c>
      <c r="AW194" s="18">
        <v>773.61676657795897</v>
      </c>
      <c r="AX194" s="18">
        <v>797.37280299067504</v>
      </c>
      <c r="AY194" s="18">
        <v>782.31495397090907</v>
      </c>
      <c r="AZ194" s="18">
        <v>762.58811382651334</v>
      </c>
      <c r="BA194" s="18">
        <v>765.53117016553881</v>
      </c>
      <c r="BB194" s="18">
        <v>779.41119211912155</v>
      </c>
      <c r="BC194" s="18">
        <v>765.01832672953606</v>
      </c>
      <c r="BD194" s="18">
        <v>699.24640794992445</v>
      </c>
      <c r="BE194" s="18">
        <v>747.79928091168404</v>
      </c>
      <c r="BF194" s="18">
        <v>740.26682997345927</v>
      </c>
      <c r="BG194" s="18">
        <v>741.93936455845835</v>
      </c>
      <c r="BH194" s="18">
        <v>750.97810417413712</v>
      </c>
      <c r="BI194" s="18">
        <v>757.0788252055645</v>
      </c>
      <c r="BJ194" s="18">
        <v>728.95203275084498</v>
      </c>
      <c r="BK194" s="18">
        <v>700.01516932845118</v>
      </c>
      <c r="BL194" s="18">
        <v>734.7847452282906</v>
      </c>
      <c r="BM194" s="18">
        <v>738.71117129921913</v>
      </c>
      <c r="BN194" s="18">
        <v>720.92084408998494</v>
      </c>
      <c r="BO194" s="18">
        <v>718.79894177913673</v>
      </c>
      <c r="BP194" s="18">
        <v>731.81246991157525</v>
      </c>
      <c r="BQ194" s="18">
        <v>752.39975857138631</v>
      </c>
      <c r="BR194" s="18">
        <v>762.84604687094691</v>
      </c>
      <c r="BS194" s="18">
        <v>732.23261865973473</v>
      </c>
      <c r="BT194" s="18">
        <v>756.2153540372849</v>
      </c>
      <c r="BU194" s="18">
        <v>685.50945823192592</v>
      </c>
      <c r="BV194" s="18">
        <v>692.23284575343132</v>
      </c>
      <c r="BW194" s="18">
        <v>654.42651127576835</v>
      </c>
      <c r="BX194" s="18">
        <v>645.77769387960427</v>
      </c>
      <c r="BY194" s="18">
        <v>647.87541496753693</v>
      </c>
      <c r="BZ194" s="18">
        <v>611.97234424352644</v>
      </c>
      <c r="CA194" s="18">
        <v>559.63712499737733</v>
      </c>
      <c r="CB194" s="18">
        <v>578.39671622514732</v>
      </c>
      <c r="CC194" s="18">
        <v>546.19034995436664</v>
      </c>
      <c r="CD194" s="18">
        <v>332.54420773983003</v>
      </c>
      <c r="CE194" s="18">
        <v>278.35005698204043</v>
      </c>
      <c r="CF194" s="18">
        <v>250.50336369276047</v>
      </c>
      <c r="CG194" s="18">
        <v>200.53286653757095</v>
      </c>
      <c r="CH194" s="18">
        <v>191.2432467341423</v>
      </c>
      <c r="CI194" s="18">
        <v>190.44728147983551</v>
      </c>
      <c r="CJ194" s="18">
        <v>130.41135028600692</v>
      </c>
      <c r="CK194" s="18">
        <v>120.49201113581657</v>
      </c>
      <c r="CL194" s="18">
        <v>117.21948563456534</v>
      </c>
      <c r="CM194" s="18">
        <v>115.60438145399094</v>
      </c>
      <c r="CN194" s="18">
        <v>103.56717019677161</v>
      </c>
      <c r="CO194" s="18">
        <v>111.35050132274628</v>
      </c>
      <c r="CP194" s="18">
        <v>75.478664678335193</v>
      </c>
      <c r="CQ194" s="18">
        <v>74.867081248760215</v>
      </c>
      <c r="CR194" s="18">
        <v>71.574404728412631</v>
      </c>
      <c r="CS194" s="18">
        <v>59.930138343572615</v>
      </c>
      <c r="CT194" s="18">
        <v>59.453566741943362</v>
      </c>
      <c r="CU194" s="18">
        <v>59.291351038217549</v>
      </c>
      <c r="CV194" s="18">
        <v>59.662129789590836</v>
      </c>
      <c r="CW194" s="18">
        <v>61.617786192893981</v>
      </c>
      <c r="CX194" s="18">
        <v>64.029863178730011</v>
      </c>
      <c r="CY194" s="18">
        <v>66.234384667873385</v>
      </c>
      <c r="CZ194" s="18">
        <v>68.3663624882698</v>
      </c>
      <c r="DA194" s="18">
        <v>69.269128143787384</v>
      </c>
      <c r="DB194" s="18">
        <v>67.464604383707055</v>
      </c>
      <c r="DC194" s="18">
        <v>70.564838671684271</v>
      </c>
      <c r="DD194" s="18">
        <v>71.637880438566214</v>
      </c>
      <c r="DE194" s="18">
        <v>72.923515456914899</v>
      </c>
      <c r="DF194" s="18">
        <v>71.731582677364358</v>
      </c>
      <c r="DG194" s="18">
        <v>72.971877902746201</v>
      </c>
      <c r="DH194" s="18">
        <v>73.552227252721792</v>
      </c>
      <c r="DI194" s="18">
        <v>69.04645938277244</v>
      </c>
      <c r="DJ194" s="18">
        <v>75.073629194498054</v>
      </c>
      <c r="DK194" s="18">
        <v>71.907904094457621</v>
      </c>
      <c r="DL194" s="18">
        <v>68.188025969266903</v>
      </c>
      <c r="DM194" s="18">
        <v>85.318407303094872</v>
      </c>
      <c r="DN194" s="18">
        <v>72.878175663948056</v>
      </c>
      <c r="DO194" s="18">
        <v>73.176410746574405</v>
      </c>
      <c r="DP194" s="18">
        <v>71.786997979879374</v>
      </c>
      <c r="DQ194" s="18">
        <v>46.50955962538719</v>
      </c>
      <c r="DR194" s="18">
        <v>49.111056190729144</v>
      </c>
      <c r="DS194" s="18">
        <v>34.518695712089539</v>
      </c>
      <c r="DT194" s="18">
        <v>37.028505140542983</v>
      </c>
      <c r="DU194" s="18">
        <v>42.648624366521837</v>
      </c>
      <c r="DV194" s="18">
        <v>40.078361880779262</v>
      </c>
      <c r="DW194" s="18">
        <v>38.570058101415633</v>
      </c>
      <c r="DX194" s="18">
        <v>30.301087415218355</v>
      </c>
      <c r="DY194" s="18">
        <v>36.751428627967833</v>
      </c>
      <c r="DZ194" s="18">
        <v>32.420974624156948</v>
      </c>
      <c r="EA194" s="18">
        <v>34.686956721544263</v>
      </c>
      <c r="EB194" s="18">
        <v>32.923742550611493</v>
      </c>
      <c r="EC194" s="18">
        <v>33.7791533112526</v>
      </c>
      <c r="ED194" s="18">
        <v>35.34891769886017</v>
      </c>
      <c r="EE194" s="18">
        <v>41.64409606456757</v>
      </c>
      <c r="EF194" s="18">
        <v>40.663748985528947</v>
      </c>
      <c r="EG194" s="18">
        <v>41.974572777748108</v>
      </c>
      <c r="EH194" s="18">
        <v>47.193686723709106</v>
      </c>
      <c r="EI194" s="18">
        <v>45.865734565258023</v>
      </c>
      <c r="EJ194" s="18">
        <v>47.195701825618741</v>
      </c>
      <c r="EK194" s="18">
        <v>50.517597323656084</v>
      </c>
      <c r="EL194" s="18">
        <v>51.445551753044128</v>
      </c>
      <c r="EM194" s="18">
        <v>53.087859809398651</v>
      </c>
      <c r="EN194" s="18">
        <v>54.562914407253267</v>
      </c>
      <c r="EO194" s="18">
        <v>57.301437902450559</v>
      </c>
      <c r="EP194" s="18">
        <v>57.91906663775444</v>
      </c>
      <c r="EQ194" s="18">
        <v>62.696873265504834</v>
      </c>
      <c r="ER194" s="18">
        <v>64.572933143377298</v>
      </c>
      <c r="ES194" s="18">
        <v>62.109471058845521</v>
      </c>
      <c r="ET194" s="18">
        <v>56.451064896583553</v>
      </c>
      <c r="EU194" s="18">
        <v>57.362898510694507</v>
      </c>
      <c r="EV194" s="18">
        <v>59.58958612084389</v>
      </c>
      <c r="EW194" s="18">
        <v>60.195124244689943</v>
      </c>
      <c r="EX194" s="18">
        <v>61.242977237701417</v>
      </c>
      <c r="EY194" s="18">
        <v>61.717533737421036</v>
      </c>
      <c r="EZ194" s="18">
        <v>63.50089892745018</v>
      </c>
      <c r="FA194" s="18">
        <v>65.802145308256144</v>
      </c>
      <c r="FB194" s="18">
        <v>66.563853830099106</v>
      </c>
      <c r="FC194" s="18">
        <v>67.129089915752417</v>
      </c>
      <c r="FD194" s="18">
        <v>68.866107761859894</v>
      </c>
      <c r="FE194" s="18">
        <v>69.000112038850787</v>
      </c>
      <c r="FF194" s="18">
        <v>70.299852770566943</v>
      </c>
      <c r="FG194" s="18">
        <v>70.930579668283457</v>
      </c>
      <c r="FH194" s="18">
        <v>68.925553268194207</v>
      </c>
      <c r="FI194" s="18">
        <v>63.971425223350522</v>
      </c>
      <c r="FJ194" s="18">
        <v>64.187041127681738</v>
      </c>
      <c r="FK194" s="18">
        <v>63.100901198387149</v>
      </c>
      <c r="FL194" s="18">
        <v>56.045021861791611</v>
      </c>
      <c r="FM194" s="18">
        <v>57.89186276197433</v>
      </c>
      <c r="FN194" s="18">
        <v>60.626356053352353</v>
      </c>
      <c r="FO194" s="18">
        <v>62.808711421489718</v>
      </c>
      <c r="FP194" s="18">
        <v>65.37091349959374</v>
      </c>
      <c r="FQ194" s="18">
        <v>65.604665321111682</v>
      </c>
      <c r="FR194" s="18">
        <v>67.025312167406085</v>
      </c>
      <c r="FS194" s="18">
        <v>69.622778528928762</v>
      </c>
      <c r="FT194" s="18">
        <v>67.35780398249625</v>
      </c>
      <c r="FU194" s="18">
        <v>65.390056967735291</v>
      </c>
      <c r="FV194" s="18">
        <v>67.312464189529422</v>
      </c>
      <c r="FW194" s="18">
        <v>65.739677149057385</v>
      </c>
      <c r="FX194" s="18">
        <v>68.561827373504642</v>
      </c>
      <c r="FY194" s="18">
        <v>71.555261260271081</v>
      </c>
      <c r="FZ194" s="18">
        <v>74.434841889142987</v>
      </c>
      <c r="GA194" s="18">
        <v>75.315441423654562</v>
      </c>
      <c r="GB194" s="18">
        <v>75.016198790073389</v>
      </c>
      <c r="GC194" s="18">
        <v>76.810647040605545</v>
      </c>
      <c r="GD194" s="18">
        <v>77.695276778936389</v>
      </c>
      <c r="GE194" s="18">
        <v>74.324011284112927</v>
      </c>
      <c r="GF194" s="18">
        <v>78.53960447907447</v>
      </c>
      <c r="GG194" s="18">
        <v>75.101840621232995</v>
      </c>
      <c r="GH194" s="18">
        <v>84.985915488004693</v>
      </c>
      <c r="GI194" s="18">
        <v>86.475075799226758</v>
      </c>
      <c r="GJ194" s="18">
        <v>85.03327038288117</v>
      </c>
      <c r="GK194" s="18">
        <v>93.165214139223096</v>
      </c>
      <c r="GL194" s="18">
        <v>87.922926521301264</v>
      </c>
      <c r="GM194" s="18">
        <v>94.617095065116885</v>
      </c>
      <c r="GN194" s="18">
        <v>96.059908032417297</v>
      </c>
      <c r="GO194" s="18">
        <v>99.565177804231652</v>
      </c>
      <c r="GP194" s="18">
        <v>97.212546324729914</v>
      </c>
      <c r="GQ194" s="18">
        <v>97.296173053979871</v>
      </c>
      <c r="GR194" s="18">
        <v>103.52686815857888</v>
      </c>
      <c r="GS194" s="18">
        <v>107.34951648116112</v>
      </c>
      <c r="GT194" s="18">
        <v>112.96862815618515</v>
      </c>
      <c r="GU194" s="18">
        <v>107.23062546849252</v>
      </c>
      <c r="GV194" s="18">
        <v>107.97722072601319</v>
      </c>
      <c r="GW194" s="18">
        <v>105.83315229415894</v>
      </c>
      <c r="GX194" s="18">
        <v>109.39081471562385</v>
      </c>
      <c r="GY194" s="18">
        <v>115.25576882362365</v>
      </c>
      <c r="GZ194" s="18">
        <v>115.58120778203011</v>
      </c>
      <c r="HA194" s="18">
        <v>117.08346625566483</v>
      </c>
      <c r="HB194" s="18">
        <v>119.33937284350395</v>
      </c>
      <c r="HC194" s="18">
        <v>116.98674136400223</v>
      </c>
      <c r="HD194" s="18">
        <v>132.22695710659025</v>
      </c>
      <c r="HE194" s="18">
        <v>135.17908140420914</v>
      </c>
      <c r="HF194" s="18">
        <v>136.03247706294061</v>
      </c>
      <c r="HG194" s="18">
        <v>137.95186163187029</v>
      </c>
      <c r="HH194" s="18">
        <v>138.47175792455673</v>
      </c>
      <c r="HI194" s="18">
        <v>143.92764634490013</v>
      </c>
      <c r="HJ194" s="18">
        <v>140.01935619115829</v>
      </c>
      <c r="HK194" s="18">
        <v>142.62790561318397</v>
      </c>
      <c r="HL194" s="18">
        <v>141.33723284006118</v>
      </c>
      <c r="HM194" s="18">
        <v>141.18005489110948</v>
      </c>
      <c r="HN194" s="18">
        <v>144.45963324904443</v>
      </c>
      <c r="HO194" s="18">
        <v>145.04199770092964</v>
      </c>
      <c r="HP194" s="18">
        <v>149.33718742132186</v>
      </c>
      <c r="HQ194" s="18">
        <v>144.68431711196899</v>
      </c>
      <c r="HR194" s="18">
        <v>145.49338052868842</v>
      </c>
      <c r="HS194" s="18">
        <v>149.18202457427978</v>
      </c>
      <c r="HT194" s="18">
        <v>151.83389868736268</v>
      </c>
      <c r="HU194" s="18">
        <v>154.53212014436721</v>
      </c>
      <c r="HV194" s="18">
        <v>156.8515024423599</v>
      </c>
      <c r="HW194" s="18">
        <v>160.55828240513802</v>
      </c>
      <c r="HX194" s="18">
        <v>152.81021556258202</v>
      </c>
      <c r="HY194" s="18">
        <v>152.83338923454284</v>
      </c>
      <c r="HZ194" s="18">
        <v>156.10893738865852</v>
      </c>
      <c r="IA194" s="18">
        <v>154.51297667622566</v>
      </c>
      <c r="IB194" s="18">
        <v>154.52909749150277</v>
      </c>
      <c r="IC194" s="18">
        <v>157.11951099634172</v>
      </c>
      <c r="ID194" s="18">
        <v>161.19001685380937</v>
      </c>
      <c r="IE194" s="18">
        <v>164.62072785496713</v>
      </c>
      <c r="IF194" s="18">
        <v>160.11999773979187</v>
      </c>
      <c r="IG194" s="18">
        <v>151.28679851889609</v>
      </c>
      <c r="IH194" s="18">
        <v>148.56439583897591</v>
      </c>
      <c r="II194" s="18">
        <v>142.76090233922005</v>
      </c>
      <c r="IJ194" s="18">
        <v>141.08433755040167</v>
      </c>
      <c r="IK194" s="18">
        <v>148.6923548102379</v>
      </c>
      <c r="IL194" s="18">
        <v>150.51702958941462</v>
      </c>
      <c r="IM194" s="18">
        <v>146.65105657577513</v>
      </c>
      <c r="IN194" s="18">
        <v>148.34877993464468</v>
      </c>
      <c r="IO194" s="18">
        <v>148.35079503655433</v>
      </c>
      <c r="IP194" s="18">
        <v>148.86363847255706</v>
      </c>
      <c r="IQ194" s="18">
        <v>148.12308852076532</v>
      </c>
      <c r="IR194" s="18">
        <v>149.19411518573762</v>
      </c>
      <c r="IS194" s="18">
        <v>151.11853750944135</v>
      </c>
      <c r="IT194" s="18">
        <v>152.66109802126883</v>
      </c>
      <c r="IU194" s="18">
        <v>153.98501997590063</v>
      </c>
      <c r="IV194" s="18">
        <v>151.43188585638998</v>
      </c>
      <c r="IW194" s="18">
        <v>153.59308265447618</v>
      </c>
      <c r="IX194" s="18">
        <v>154.64597340226172</v>
      </c>
      <c r="IY194" s="18">
        <v>158.55728620886802</v>
      </c>
      <c r="IZ194" s="18">
        <v>153.13162431716921</v>
      </c>
      <c r="JA194" s="18">
        <v>153.97998222112656</v>
      </c>
      <c r="JB194" s="18">
        <v>157.59205239415169</v>
      </c>
      <c r="JC194" s="18">
        <v>156.61573551893235</v>
      </c>
      <c r="JD194" s="18">
        <v>155.82480801939965</v>
      </c>
      <c r="JE194" s="18">
        <v>155.80465700030328</v>
      </c>
      <c r="JF194" s="18">
        <v>154.71448686718941</v>
      </c>
      <c r="JG194" s="18">
        <v>157.50036525726318</v>
      </c>
      <c r="JH194" s="18">
        <v>157.61220341324807</v>
      </c>
      <c r="JI194" s="18">
        <v>157.47114627957345</v>
      </c>
      <c r="JJ194" s="18">
        <v>151.04700139164925</v>
      </c>
      <c r="JK194" s="18">
        <v>152.40417252779008</v>
      </c>
      <c r="JL194" s="18">
        <v>150.72256998419761</v>
      </c>
      <c r="JM194" s="18">
        <v>154.88476297855377</v>
      </c>
      <c r="JN194" s="18">
        <v>153.71398876905442</v>
      </c>
      <c r="JO194" s="18">
        <v>156.56838062405586</v>
      </c>
      <c r="JP194" s="18">
        <v>157.66358851194383</v>
      </c>
      <c r="JQ194" s="18">
        <v>157.61724116802216</v>
      </c>
      <c r="JR194" s="18">
        <v>153.41676123738287</v>
      </c>
      <c r="JS194" s="18">
        <v>155.27871540188789</v>
      </c>
      <c r="JT194" s="18">
        <v>155.25050397515295</v>
      </c>
      <c r="JU194" s="18">
        <v>157.36938363313675</v>
      </c>
      <c r="JV194" s="18">
        <v>159.85702694058418</v>
      </c>
      <c r="JW194" s="18">
        <v>166.87260423898698</v>
      </c>
      <c r="JX194" s="18">
        <v>172.89372874498369</v>
      </c>
      <c r="JY194" s="18">
        <v>160.08977121114731</v>
      </c>
      <c r="JZ194" s="18">
        <v>158.51597661972048</v>
      </c>
      <c r="KA194" s="18">
        <v>163.07514469027521</v>
      </c>
      <c r="KB194" s="18">
        <v>160.50085200071334</v>
      </c>
      <c r="KC194" s="18">
        <v>171.1033106982708</v>
      </c>
      <c r="KD194" s="18">
        <v>161.8157059967518</v>
      </c>
      <c r="KE194" s="18">
        <v>162.02527659535409</v>
      </c>
      <c r="KF194" s="18">
        <v>162.70940369367599</v>
      </c>
      <c r="KG194" s="18">
        <v>161.26356807351112</v>
      </c>
      <c r="KH194" s="18">
        <v>161.76129824519157</v>
      </c>
      <c r="KI194" s="18">
        <v>166.37285896539689</v>
      </c>
      <c r="KJ194" s="18">
        <v>162.25399066209795</v>
      </c>
      <c r="KK194" s="18">
        <v>163.6353430211544</v>
      </c>
      <c r="KL194" s="18">
        <v>165.91744593381881</v>
      </c>
      <c r="KM194" s="18">
        <v>162.2318245410919</v>
      </c>
      <c r="KN194" s="18">
        <v>159.92352530360222</v>
      </c>
      <c r="KO194" s="18">
        <v>165.67462615370749</v>
      </c>
      <c r="KP194" s="18">
        <v>169.79853221178055</v>
      </c>
      <c r="KQ194" s="18">
        <v>159.79455878138543</v>
      </c>
      <c r="KR194" s="18">
        <v>150.62584509253503</v>
      </c>
      <c r="KS194" s="18">
        <v>141.7735024034977</v>
      </c>
      <c r="KT194" s="18">
        <v>143.06417517662047</v>
      </c>
      <c r="KU194" s="18">
        <v>142.53621847629546</v>
      </c>
      <c r="KV194" s="18">
        <v>142.83747621178625</v>
      </c>
      <c r="KW194" s="18">
        <v>144.1039677619934</v>
      </c>
      <c r="KX194" s="18">
        <v>142.30951951146125</v>
      </c>
      <c r="KY194" s="18">
        <v>140.98559755682945</v>
      </c>
      <c r="KZ194" s="18">
        <v>143.30497985482216</v>
      </c>
      <c r="LA194" s="18">
        <v>145.60018092989921</v>
      </c>
      <c r="LB194" s="18">
        <v>147.53870896697043</v>
      </c>
      <c r="LC194" s="18">
        <v>140.3145686209202</v>
      </c>
      <c r="LD194" s="18">
        <v>141.0037334740162</v>
      </c>
      <c r="LE194" s="18">
        <v>138.98258625864983</v>
      </c>
      <c r="LF194" s="18">
        <v>140.19970781207084</v>
      </c>
      <c r="LG194" s="18">
        <v>135.23248160481452</v>
      </c>
      <c r="LH194" s="18">
        <v>135.33021404743195</v>
      </c>
      <c r="LI194" s="18">
        <v>135.90955584645269</v>
      </c>
      <c r="LJ194" s="18">
        <v>134.418380433321</v>
      </c>
      <c r="LK194" s="18">
        <v>138.74782688617705</v>
      </c>
      <c r="LL194" s="18">
        <v>131.27482145428658</v>
      </c>
      <c r="LM194" s="18">
        <v>127.27887436747551</v>
      </c>
      <c r="LN194" s="18">
        <v>127.16502110958099</v>
      </c>
      <c r="LO194" s="18">
        <v>133.43803335428237</v>
      </c>
      <c r="LP194" s="18">
        <v>147.08228838443756</v>
      </c>
      <c r="LQ194" s="18">
        <v>153.59812040925027</v>
      </c>
      <c r="LR194" s="18">
        <v>160.90387238264086</v>
      </c>
      <c r="LS194" s="18">
        <v>157.65653565526009</v>
      </c>
      <c r="LT194" s="18">
        <v>152.57847884297371</v>
      </c>
      <c r="LU194" s="18">
        <v>155.73412843346597</v>
      </c>
      <c r="LV194" s="18">
        <v>156.42530838847159</v>
      </c>
      <c r="LW194" s="18">
        <v>153.92758957147598</v>
      </c>
      <c r="LX194" s="18">
        <v>156.97341610789297</v>
      </c>
      <c r="LY194" s="18">
        <v>162.25902841687204</v>
      </c>
      <c r="LZ194" s="18">
        <v>165.33306638002395</v>
      </c>
      <c r="MA194" s="18">
        <v>163.05902387499808</v>
      </c>
      <c r="MB194" s="18">
        <v>169.20105449557303</v>
      </c>
      <c r="MC194" s="18">
        <v>179.2664885342121</v>
      </c>
      <c r="MD194" s="18">
        <v>181.23020534515382</v>
      </c>
      <c r="ME194" s="18">
        <v>182.69316933155062</v>
      </c>
      <c r="MF194" s="18">
        <v>181.08108780384063</v>
      </c>
      <c r="MG194" s="18">
        <v>178.90074753761292</v>
      </c>
      <c r="MH194" s="18">
        <v>179.91837400197983</v>
      </c>
      <c r="MI194" s="18">
        <v>183.23019399046899</v>
      </c>
      <c r="MJ194" s="18">
        <v>184.38988513946535</v>
      </c>
      <c r="MK194" s="18">
        <v>187.46795330643653</v>
      </c>
      <c r="ML194" s="18">
        <v>191.68858425617219</v>
      </c>
      <c r="MM194" s="18">
        <v>194.97320036888124</v>
      </c>
      <c r="MN194" s="18">
        <v>204.39581689834594</v>
      </c>
      <c r="MO194" s="18">
        <v>203.65325184464456</v>
      </c>
      <c r="MP194" s="18">
        <v>205.04870991706849</v>
      </c>
      <c r="MQ194" s="18">
        <v>207.72879545688627</v>
      </c>
      <c r="MR194" s="18">
        <v>204.97515869736671</v>
      </c>
      <c r="MS194" s="18">
        <v>211.25623134970664</v>
      </c>
      <c r="MT194" s="18">
        <v>209.97966428995133</v>
      </c>
      <c r="MU194" s="18">
        <v>215.09802314043043</v>
      </c>
      <c r="MV194" s="18">
        <v>220.11864954829215</v>
      </c>
      <c r="MW194" s="18">
        <v>235.29236692786216</v>
      </c>
      <c r="MX194" s="18">
        <v>235.53619425892828</v>
      </c>
      <c r="MY194" s="18">
        <v>227.6702439546585</v>
      </c>
      <c r="MZ194" s="18">
        <v>224.45514885783194</v>
      </c>
      <c r="NA194" s="18">
        <v>223.15339302420617</v>
      </c>
      <c r="NB194" s="18">
        <v>227.54732273817064</v>
      </c>
      <c r="NC194" s="18">
        <v>230.55586988925936</v>
      </c>
      <c r="ND194" s="18">
        <v>239.60065481066704</v>
      </c>
      <c r="NE194" s="18">
        <v>276.34603813290596</v>
      </c>
      <c r="NF194" s="18">
        <v>278.26542270183563</v>
      </c>
      <c r="NG194" s="18">
        <v>276.02362182736397</v>
      </c>
      <c r="NH194" s="18">
        <v>284.56765392422676</v>
      </c>
      <c r="NI194" s="18">
        <v>282.47396304011346</v>
      </c>
      <c r="NJ194" s="18">
        <v>287.45428740978241</v>
      </c>
      <c r="NK194" s="18">
        <v>284.22810925245284</v>
      </c>
      <c r="NL194" s="18">
        <v>292.28247158527375</v>
      </c>
      <c r="NM194" s="18">
        <v>291.71522039771082</v>
      </c>
      <c r="NN194" s="18">
        <v>304.31061488389969</v>
      </c>
      <c r="NO194" s="18">
        <v>309.37053577899934</v>
      </c>
      <c r="NP194" s="18">
        <v>321.36442234516147</v>
      </c>
      <c r="NQ194" s="18">
        <v>323.46315098404881</v>
      </c>
      <c r="NR194" s="18">
        <v>327.51552092432973</v>
      </c>
      <c r="NS194" s="18">
        <v>330.37092033028603</v>
      </c>
      <c r="NT194" s="18">
        <v>332.29332755208014</v>
      </c>
      <c r="NU194" s="18">
        <v>339.70789502859111</v>
      </c>
      <c r="NV194" s="18">
        <v>347.40759942531582</v>
      </c>
      <c r="NW194" s="18">
        <v>355.47707502245902</v>
      </c>
      <c r="NX194" s="18">
        <v>366.45938042998318</v>
      </c>
      <c r="NY194" s="18">
        <v>368.99236353039737</v>
      </c>
      <c r="NZ194" s="18">
        <v>360.88258589506148</v>
      </c>
      <c r="OA194" s="18">
        <v>353.06600558757782</v>
      </c>
      <c r="OB194" s="18">
        <v>351.87911056280137</v>
      </c>
      <c r="OC194" s="18">
        <v>348.34562936425209</v>
      </c>
      <c r="OD194" s="18">
        <v>348.75469505190853</v>
      </c>
      <c r="OE194" s="18">
        <v>351.09624347090721</v>
      </c>
      <c r="OF194" s="18">
        <v>346.71742702126505</v>
      </c>
      <c r="OG194" s="18">
        <v>347.45696942210196</v>
      </c>
      <c r="OH194" s="18">
        <v>343.42676560282706</v>
      </c>
      <c r="OI194" s="18">
        <v>338.20865920782086</v>
      </c>
      <c r="OJ194" s="18">
        <v>337.88825800418851</v>
      </c>
      <c r="OK194" s="18">
        <v>348.18845141530039</v>
      </c>
      <c r="OL194" s="18">
        <v>368.11982440352438</v>
      </c>
      <c r="OM194" s="18">
        <v>367.84073278903963</v>
      </c>
      <c r="ON194" s="18">
        <v>364.39692362546919</v>
      </c>
      <c r="OO194" s="18">
        <v>360.08762819170954</v>
      </c>
      <c r="OP194" s="18">
        <v>362.21960601210594</v>
      </c>
      <c r="OQ194" s="18">
        <v>348.49978466033934</v>
      </c>
      <c r="OR194" s="18">
        <v>332.31650122404102</v>
      </c>
      <c r="OS194" s="18">
        <v>326.15734223723416</v>
      </c>
      <c r="OT194" s="18">
        <v>329.01576429605484</v>
      </c>
      <c r="OU194" s="18">
        <v>328.35581842064857</v>
      </c>
      <c r="OV194" s="18">
        <v>322.03041352629663</v>
      </c>
      <c r="OW194" s="18">
        <v>322.70345756411552</v>
      </c>
      <c r="OX194" s="18">
        <v>327.56589847207067</v>
      </c>
      <c r="OY194" s="18">
        <v>320.17450466752052</v>
      </c>
      <c r="OZ194" s="18">
        <v>321.17198011279106</v>
      </c>
      <c r="PA194" s="18">
        <v>352.01815259456635</v>
      </c>
      <c r="PB194" s="18">
        <v>313.59116672873495</v>
      </c>
      <c r="PC194" s="18">
        <v>296.45272498726843</v>
      </c>
      <c r="PD194" s="18">
        <v>278.98582163453102</v>
      </c>
      <c r="PE194" s="18">
        <v>274.19592439532283</v>
      </c>
      <c r="PF194" s="18">
        <v>272.55462388992311</v>
      </c>
      <c r="PG194" s="18">
        <v>267.81308909654615</v>
      </c>
      <c r="PH194" s="18">
        <v>254.45800119042394</v>
      </c>
      <c r="PI194" s="18">
        <v>245.82731971144676</v>
      </c>
      <c r="PJ194" s="18">
        <v>246.68776822686195</v>
      </c>
      <c r="PK194" s="18">
        <v>248.88322175741195</v>
      </c>
      <c r="PL194" s="18">
        <v>247.47970327734947</v>
      </c>
      <c r="PM194" s="18">
        <v>248.05400732159615</v>
      </c>
      <c r="PN194" s="18">
        <v>245.47870708107951</v>
      </c>
      <c r="PO194" s="18">
        <v>249.9673465847969</v>
      </c>
      <c r="PP194" s="18">
        <v>249.01823358535765</v>
      </c>
      <c r="PQ194" s="18">
        <v>246.87819535732268</v>
      </c>
      <c r="PR194" s="18">
        <v>253.18546433448793</v>
      </c>
      <c r="PS194" s="18">
        <v>236.95583355426788</v>
      </c>
      <c r="PT194" s="18">
        <v>236.02787912487983</v>
      </c>
      <c r="PU194" s="18">
        <v>208.97815864086152</v>
      </c>
      <c r="PV194" s="18">
        <v>204.312190169096</v>
      </c>
      <c r="PW194" s="18">
        <v>204.79077687263489</v>
      </c>
      <c r="PX194" s="18">
        <v>204.24569180607796</v>
      </c>
      <c r="PY194" s="18">
        <v>202.27693724036217</v>
      </c>
      <c r="PZ194" s="18">
        <v>200.20541247725487</v>
      </c>
      <c r="QA194" s="18">
        <v>199.50214191079141</v>
      </c>
      <c r="QB194" s="18">
        <v>196.43414925336836</v>
      </c>
      <c r="QC194" s="18">
        <v>193.94247574210166</v>
      </c>
      <c r="QD194" s="18">
        <v>189.94350600242615</v>
      </c>
      <c r="QE194" s="18">
        <v>192.50570808053016</v>
      </c>
      <c r="QF194" s="18">
        <v>189.65937663316726</v>
      </c>
      <c r="QG194" s="18">
        <v>186.74251661896704</v>
      </c>
      <c r="QH194" s="18">
        <v>186.60951989293099</v>
      </c>
      <c r="QI194" s="18">
        <v>189.29162053465842</v>
      </c>
      <c r="QJ194" s="18">
        <v>191.89714730381965</v>
      </c>
      <c r="QK194" s="18">
        <v>195.17974831461908</v>
      </c>
      <c r="QL194" s="18">
        <v>196.26689579486847</v>
      </c>
      <c r="QM194" s="18">
        <v>195.87697357535362</v>
      </c>
      <c r="QN194" s="18">
        <v>195.22408055663109</v>
      </c>
      <c r="QO194" s="18">
        <v>192.62258399128913</v>
      </c>
      <c r="QP194" s="18">
        <v>199.9222906589508</v>
      </c>
      <c r="QQ194" s="18">
        <v>191.59588956832886</v>
      </c>
      <c r="QR194" s="18">
        <v>191.43065121173859</v>
      </c>
      <c r="QS194" s="18">
        <v>193.46892679333686</v>
      </c>
      <c r="QT194" s="18">
        <v>193.05683845281601</v>
      </c>
      <c r="QU194" s="18">
        <v>193.46892679333686</v>
      </c>
      <c r="QV194" s="18">
        <v>193.44071536660195</v>
      </c>
      <c r="QW194" s="18">
        <v>193.51023638248444</v>
      </c>
      <c r="QX194" s="18">
        <v>194.82106017470358</v>
      </c>
      <c r="QY194" s="18">
        <v>196.53389679789544</v>
      </c>
      <c r="QZ194" s="18">
        <v>196.13692172169687</v>
      </c>
      <c r="RA194" s="18">
        <v>196.25178253054619</v>
      </c>
      <c r="RB194" s="18">
        <v>205.01445318460466</v>
      </c>
      <c r="RC194" s="18">
        <v>202.71925210952759</v>
      </c>
      <c r="RD194" s="18">
        <v>196.76664106845857</v>
      </c>
      <c r="RE194" s="18">
        <v>200.37669613957405</v>
      </c>
      <c r="RF194" s="18">
        <v>198.58627809286119</v>
      </c>
      <c r="RG194" s="18">
        <v>197.24623532295226</v>
      </c>
      <c r="RH194" s="18">
        <v>193.54852331876756</v>
      </c>
      <c r="RI194" s="18">
        <v>194.9611097574234</v>
      </c>
      <c r="RJ194" s="18">
        <v>194.28000531196597</v>
      </c>
      <c r="RK194" s="18">
        <v>196.62054618000982</v>
      </c>
      <c r="RL194" s="18">
        <v>195.84170929193496</v>
      </c>
      <c r="RM194" s="18">
        <v>199.14748397469521</v>
      </c>
      <c r="RN194" s="18">
        <v>199.10516683459281</v>
      </c>
      <c r="RO194" s="18">
        <v>202.69507088661192</v>
      </c>
      <c r="RP194" s="18">
        <v>204.17214058637617</v>
      </c>
      <c r="RQ194" s="18">
        <v>199.7661202609539</v>
      </c>
      <c r="RR194" s="18">
        <v>200.74545978903771</v>
      </c>
      <c r="RS194" s="18">
        <v>193.76816942691804</v>
      </c>
      <c r="RT194" s="18">
        <v>191.41453039646149</v>
      </c>
      <c r="RU194" s="18">
        <v>188.15510305762291</v>
      </c>
      <c r="RV194" s="18">
        <v>186.92186068892477</v>
      </c>
      <c r="RW194" s="18">
        <v>187.58382166624068</v>
      </c>
      <c r="RX194" s="18">
        <v>186.62463315725327</v>
      </c>
      <c r="RY194" s="18">
        <v>189.08003483414652</v>
      </c>
      <c r="RZ194" s="18">
        <v>188.57021405100824</v>
      </c>
      <c r="SA194" s="18">
        <v>189.22814482450485</v>
      </c>
      <c r="SB194" s="18">
        <v>189.46592684984208</v>
      </c>
      <c r="SC194" s="18">
        <v>189.50018358230591</v>
      </c>
      <c r="SD194" s="18">
        <v>191.85886036753655</v>
      </c>
      <c r="SE194" s="18">
        <v>195.29662422537803</v>
      </c>
      <c r="SF194" s="18">
        <v>196.06135540008546</v>
      </c>
      <c r="SG194" s="18">
        <v>201.66233115792275</v>
      </c>
      <c r="SH194" s="18">
        <v>202.58625538349153</v>
      </c>
      <c r="SI194" s="18">
        <v>208.32022786736488</v>
      </c>
      <c r="SJ194" s="18">
        <v>208.3000768482685</v>
      </c>
      <c r="SK194" s="18">
        <v>210.27689182162285</v>
      </c>
      <c r="SL194" s="18">
        <v>214.44311501979828</v>
      </c>
      <c r="SM194" s="18">
        <v>212.51667759418487</v>
      </c>
      <c r="SN194" s="18">
        <v>211.47184725403787</v>
      </c>
      <c r="SO194" s="18">
        <v>212.26075965166092</v>
      </c>
      <c r="SP194" s="5">
        <v>218.87533167004585</v>
      </c>
      <c r="SQ194" s="5">
        <v>222.33929185271262</v>
      </c>
      <c r="SR194" s="5">
        <v>220.60025890469552</v>
      </c>
      <c r="SS194" s="5">
        <v>224.47429232597352</v>
      </c>
    </row>
    <row r="195" spans="1:525" x14ac:dyDescent="0.25">
      <c r="A195" s="5" t="s">
        <v>398</v>
      </c>
      <c r="B195" s="5" t="str">
        <f ca="1">_xlfn.XLOOKUP(A195,bonds[worksheet get],bonds[unique lookup],"-")</f>
        <v>TRAFIG 6 7/8 PERP nc-21</v>
      </c>
      <c r="C195" s="5" t="str">
        <f ca="1">_xlfn.XLOOKUP(A195,bonds[worksheet get],bonds[ID_ISIN],"-")</f>
        <v>XS1582433428</v>
      </c>
      <c r="D195" s="18">
        <f ca="1">_xll.BDH(A195,"blp_i_sprd_mid","-2AY",,"Dates=H","Fill=C","Sort=R","Dir=H","factor="&amp;_xlfn.XLOOKUP(A195,bonds[worksheet get],bonds[yas/blp factor]),"cols=509;rows=1")</f>
        <v>1284.4983117759227</v>
      </c>
      <c r="E195" s="18">
        <v>1281.8709501231313</v>
      </c>
      <c r="F195" s="18">
        <v>1302.1799225571156</v>
      </c>
      <c r="G195" s="18">
        <v>1334.6454700716733</v>
      </c>
      <c r="H195" s="18">
        <v>1340.403404687047</v>
      </c>
      <c r="I195" s="18">
        <v>1341.9569994557501</v>
      </c>
      <c r="J195" s="18">
        <v>1343.3562636182905</v>
      </c>
      <c r="K195" s="18">
        <v>1329.7639462319016</v>
      </c>
      <c r="L195" s="18">
        <v>1361.4335219534637</v>
      </c>
      <c r="M195" s="18">
        <v>1353.6879961981176</v>
      </c>
      <c r="N195" s="18">
        <v>1352.2700252954364</v>
      </c>
      <c r="O195" s="18">
        <v>1352.7751072792412</v>
      </c>
      <c r="P195" s="18">
        <v>1353.5027994707227</v>
      </c>
      <c r="Q195" s="18">
        <v>1330.7900109286309</v>
      </c>
      <c r="R195" s="18">
        <v>1240.8554870271685</v>
      </c>
      <c r="S195" s="18">
        <v>1185.2815034165383</v>
      </c>
      <c r="T195" s="18">
        <v>1233.3671789487601</v>
      </c>
      <c r="U195" s="18">
        <v>1232.2503865623476</v>
      </c>
      <c r="V195" s="18">
        <v>1233.471001356542</v>
      </c>
      <c r="W195" s="18">
        <v>1118.3104383750558</v>
      </c>
      <c r="X195" s="18">
        <v>1162.6042576807142</v>
      </c>
      <c r="Y195" s="18">
        <v>1244.7231055513025</v>
      </c>
      <c r="Z195" s="18">
        <v>1540.5299813885688</v>
      </c>
      <c r="AA195" s="18">
        <v>1612.1842788243296</v>
      </c>
      <c r="AB195" s="18">
        <v>1668.7609437065123</v>
      </c>
      <c r="AC195" s="18">
        <v>1956.1170496851205</v>
      </c>
      <c r="AD195" s="18">
        <v>1963.6970207902195</v>
      </c>
      <c r="AE195" s="18">
        <v>1932.5849059248565</v>
      </c>
      <c r="AF195" s="18">
        <v>1917.1668107007144</v>
      </c>
      <c r="AG195" s="18">
        <v>1938.0706574711801</v>
      </c>
      <c r="AH195" s="18">
        <v>1957.1197309566737</v>
      </c>
      <c r="AI195" s="18">
        <v>1913.0372978146077</v>
      </c>
      <c r="AJ195" s="18">
        <v>1954.9544257853627</v>
      </c>
      <c r="AK195" s="18">
        <v>1953.383059613526</v>
      </c>
      <c r="AL195" s="18">
        <v>1988.0840625749231</v>
      </c>
      <c r="AM195" s="18">
        <v>2024.7876220684052</v>
      </c>
      <c r="AN195" s="18">
        <v>2051.4578214873077</v>
      </c>
      <c r="AO195" s="18">
        <v>2073.1510926917194</v>
      </c>
      <c r="AP195" s="18">
        <v>2034.2887753859757</v>
      </c>
      <c r="AQ195" s="18">
        <v>2002.6145229793785</v>
      </c>
      <c r="AR195" s="18">
        <v>1992.2575363003612</v>
      </c>
      <c r="AS195" s="18">
        <v>1973.791177770257</v>
      </c>
      <c r="AT195" s="18">
        <v>1993.7007613022329</v>
      </c>
      <c r="AU195" s="18">
        <v>1992.5016592592001</v>
      </c>
      <c r="AV195" s="18">
        <v>1977.9665221697092</v>
      </c>
      <c r="AW195" s="18">
        <v>1955.165811948955</v>
      </c>
      <c r="AX195" s="18">
        <v>1943.2383944351079</v>
      </c>
      <c r="AY195" s="18">
        <v>1940.6933424389363</v>
      </c>
      <c r="AZ195" s="18">
        <v>1978.3621697236895</v>
      </c>
      <c r="BA195" s="18">
        <v>1939.0826921128034</v>
      </c>
      <c r="BB195" s="18">
        <v>1966.4805837231872</v>
      </c>
      <c r="BC195" s="18">
        <v>1995.1916884914638</v>
      </c>
      <c r="BD195" s="18">
        <v>2000.9440110847947</v>
      </c>
      <c r="BE195" s="18">
        <v>2012.778830234945</v>
      </c>
      <c r="BF195" s="18">
        <v>2066.2108920994401</v>
      </c>
      <c r="BG195" s="18">
        <v>1959.3271262933017</v>
      </c>
      <c r="BH195" s="18">
        <v>1839.7162298322917</v>
      </c>
      <c r="BI195" s="18">
        <v>1858.7699800028204</v>
      </c>
      <c r="BJ195" s="18">
        <v>1909.059309523642</v>
      </c>
      <c r="BK195" s="18">
        <v>1893.2895275848509</v>
      </c>
      <c r="BL195" s="18">
        <v>1868.7219657577873</v>
      </c>
      <c r="BM195" s="18">
        <v>2190.7837513828276</v>
      </c>
      <c r="BN195" s="18">
        <v>2344.1827618863585</v>
      </c>
      <c r="BO195" s="18">
        <v>2590.1053091268541</v>
      </c>
      <c r="BP195" s="18">
        <v>2666.7355994400978</v>
      </c>
      <c r="BQ195" s="18">
        <v>2691.6791667439938</v>
      </c>
      <c r="BR195" s="18">
        <v>2696.8656104480624</v>
      </c>
      <c r="BS195" s="18">
        <v>2660.2677440363764</v>
      </c>
      <c r="BT195" s="18">
        <v>2647.2216634621027</v>
      </c>
      <c r="BU195" s="18">
        <v>2696.8291323047874</v>
      </c>
      <c r="BV195" s="18">
        <v>2745.3693816224336</v>
      </c>
      <c r="BW195" s="18">
        <v>2813.3730587196947</v>
      </c>
      <c r="BX195" s="18">
        <v>3246.8549946350454</v>
      </c>
      <c r="BY195" s="18">
        <v>3292.7005380353926</v>
      </c>
      <c r="BZ195" s="18">
        <v>3369.5983347326519</v>
      </c>
      <c r="CA195" s="18">
        <v>3158.9847595081333</v>
      </c>
      <c r="CB195" s="18">
        <v>3022.2861912654039</v>
      </c>
      <c r="CC195" s="18">
        <v>2965.3007841111421</v>
      </c>
      <c r="CD195" s="18">
        <v>2515.381235633969</v>
      </c>
      <c r="CE195" s="18">
        <v>2234.7314959958794</v>
      </c>
      <c r="CF195" s="18">
        <v>1835.3276285952329</v>
      </c>
      <c r="CG195" s="18">
        <v>1583.0148589226008</v>
      </c>
      <c r="CH195" s="18">
        <v>1223.6471567715405</v>
      </c>
      <c r="CI195" s="18">
        <v>1191.7942549965976</v>
      </c>
      <c r="CJ195" s="18">
        <v>1158.1969497035145</v>
      </c>
      <c r="CK195" s="18">
        <v>911.31568203079701</v>
      </c>
      <c r="CL195" s="18">
        <v>906.44631757211687</v>
      </c>
      <c r="CM195" s="18">
        <v>890.91598190712932</v>
      </c>
      <c r="CN195" s="18">
        <v>875.8598621047139</v>
      </c>
      <c r="CO195" s="18">
        <v>852.56903529226781</v>
      </c>
      <c r="CP195" s="18">
        <v>826.26922932815557</v>
      </c>
      <c r="CQ195" s="18">
        <v>755.15462134546044</v>
      </c>
      <c r="CR195" s="18">
        <v>724.82164220696689</v>
      </c>
      <c r="CS195" s="18">
        <v>693.29891439551113</v>
      </c>
      <c r="CT195" s="18">
        <v>628.22284213030343</v>
      </c>
      <c r="CU195" s="18">
        <v>603.44763548767571</v>
      </c>
      <c r="CV195" s="18">
        <v>597.62048593378074</v>
      </c>
      <c r="CW195" s="18">
        <v>593.85668981742867</v>
      </c>
      <c r="CX195" s="18">
        <v>596.74688116919992</v>
      </c>
      <c r="CY195" s="18">
        <v>577.2525872683525</v>
      </c>
      <c r="CZ195" s="18">
        <v>569.56318173342936</v>
      </c>
      <c r="DA195" s="18">
        <v>579.08958915019036</v>
      </c>
      <c r="DB195" s="18">
        <v>577.45555539888142</v>
      </c>
      <c r="DC195" s="18">
        <v>584.06464669066668</v>
      </c>
      <c r="DD195" s="18">
        <v>586.91742456215627</v>
      </c>
      <c r="DE195" s="18">
        <v>587.94348925888539</v>
      </c>
      <c r="DF195" s="18">
        <v>588.30733535462616</v>
      </c>
      <c r="DG195" s="18">
        <v>607.94660649156572</v>
      </c>
      <c r="DH195" s="18">
        <v>648.48411237692835</v>
      </c>
      <c r="DI195" s="18">
        <v>653.94460982406144</v>
      </c>
      <c r="DJ195" s="18">
        <v>653.42923913317918</v>
      </c>
      <c r="DK195" s="18">
        <v>648.54397394537921</v>
      </c>
      <c r="DL195" s="18">
        <v>652.78853328335288</v>
      </c>
      <c r="DM195" s="18">
        <v>639.68165580362074</v>
      </c>
      <c r="DN195" s="18">
        <v>659.71283314651248</v>
      </c>
      <c r="DO195" s="18">
        <v>611.72536800003047</v>
      </c>
      <c r="DP195" s="18">
        <v>608.19727680945402</v>
      </c>
      <c r="DQ195" s="18">
        <v>610.38596540594096</v>
      </c>
      <c r="DR195" s="18">
        <v>635.55869027656308</v>
      </c>
      <c r="DS195" s="18">
        <v>628.50344323241711</v>
      </c>
      <c r="DT195" s="18">
        <v>622.12257417035096</v>
      </c>
      <c r="DU195" s="18">
        <v>632.67130493581294</v>
      </c>
      <c r="DV195" s="18">
        <v>659.77550072598456</v>
      </c>
      <c r="DW195" s="18">
        <v>665.44457832568878</v>
      </c>
      <c r="DX195" s="18">
        <v>675.75012146931886</v>
      </c>
      <c r="DY195" s="18">
        <v>727.90638365620373</v>
      </c>
      <c r="DZ195" s="18">
        <v>735.99050140810004</v>
      </c>
      <c r="EA195" s="18">
        <v>738.48598054289812</v>
      </c>
      <c r="EB195" s="18">
        <v>746.4625345389843</v>
      </c>
      <c r="EC195" s="18">
        <v>740.75230211096994</v>
      </c>
      <c r="ED195" s="18">
        <v>755.26031442725662</v>
      </c>
      <c r="EE195" s="18">
        <v>752.99025151115654</v>
      </c>
      <c r="EF195" s="18">
        <v>770.84864098668095</v>
      </c>
      <c r="EG195" s="18">
        <v>766.24865358602995</v>
      </c>
      <c r="EH195" s="18">
        <v>749.65858109205965</v>
      </c>
      <c r="EI195" s="18">
        <v>760.19515247642994</v>
      </c>
      <c r="EJ195" s="18">
        <v>744.35989694714556</v>
      </c>
      <c r="EK195" s="18">
        <v>767.58337949508427</v>
      </c>
      <c r="EL195" s="18">
        <v>762.53162432003023</v>
      </c>
      <c r="EM195" s="18">
        <v>775.8929134656787</v>
      </c>
      <c r="EN195" s="18">
        <v>777.13878235906361</v>
      </c>
      <c r="EO195" s="18">
        <v>774.58063564479346</v>
      </c>
      <c r="EP195" s="18">
        <v>784.30252849602698</v>
      </c>
      <c r="EQ195" s="18">
        <v>810.51347744446991</v>
      </c>
      <c r="ER195" s="18">
        <v>800.6699907823205</v>
      </c>
      <c r="ES195" s="18">
        <v>831.76807559257747</v>
      </c>
      <c r="ET195" s="18">
        <v>836.87688632506126</v>
      </c>
      <c r="EU195" s="18">
        <v>838.62128984320157</v>
      </c>
      <c r="EV195" s="18">
        <v>847.52663348728424</v>
      </c>
      <c r="EW195" s="18">
        <v>843.15580365335938</v>
      </c>
      <c r="EX195" s="18">
        <v>853.65870290547605</v>
      </c>
      <c r="EY195" s="18">
        <v>845.06202047371869</v>
      </c>
      <c r="EZ195" s="18">
        <v>844.59435197019582</v>
      </c>
      <c r="FA195" s="18">
        <v>854.46215739452839</v>
      </c>
      <c r="FB195" s="18">
        <v>841.85662055057287</v>
      </c>
      <c r="FC195" s="18">
        <v>855.48354540622233</v>
      </c>
      <c r="FD195" s="18">
        <v>860.32765576571217</v>
      </c>
      <c r="FE195" s="18">
        <v>867.5559401561618</v>
      </c>
      <c r="FF195" s="18">
        <v>861.94765946191558</v>
      </c>
      <c r="FG195" s="18">
        <v>836.79083532041307</v>
      </c>
      <c r="FH195" s="18">
        <v>837.86834355252984</v>
      </c>
      <c r="FI195" s="18">
        <v>833.94834615600109</v>
      </c>
      <c r="FJ195" s="18">
        <v>820.7816071078181</v>
      </c>
      <c r="FK195" s="18">
        <v>791.52894221246243</v>
      </c>
      <c r="FL195" s="18">
        <v>779.36301376181848</v>
      </c>
      <c r="FM195" s="18">
        <v>780.15805021780727</v>
      </c>
      <c r="FN195" s="18">
        <v>778.67179971361168</v>
      </c>
      <c r="FO195" s="18">
        <v>748.02641801476477</v>
      </c>
      <c r="FP195" s="18">
        <v>771.22464646351341</v>
      </c>
      <c r="FQ195" s="18">
        <v>850.13435306292774</v>
      </c>
      <c r="FR195" s="18">
        <v>842.00440379768611</v>
      </c>
      <c r="FS195" s="18">
        <v>878.77250154465435</v>
      </c>
      <c r="FT195" s="18">
        <v>882.63263737273223</v>
      </c>
      <c r="FU195" s="18">
        <v>886.01762200123073</v>
      </c>
      <c r="FV195" s="18">
        <v>900.66032284653193</v>
      </c>
      <c r="FW195" s="18">
        <v>923.53960137587785</v>
      </c>
      <c r="FX195" s="18">
        <v>940.10441977065796</v>
      </c>
      <c r="FY195" s="18">
        <v>965.87014830374721</v>
      </c>
      <c r="FZ195" s="18">
        <v>989.17781118232017</v>
      </c>
      <c r="GA195" s="18">
        <v>992.23075117331746</v>
      </c>
      <c r="GB195" s="18">
        <v>989.07211810052399</v>
      </c>
      <c r="GC195" s="18">
        <v>990.44706350088131</v>
      </c>
      <c r="GD195" s="18">
        <v>996.98226316910973</v>
      </c>
      <c r="GE195" s="18">
        <v>990.56491596376895</v>
      </c>
      <c r="GF195" s="18">
        <v>982.31430822461834</v>
      </c>
      <c r="GG195" s="18">
        <v>974.5715884802936</v>
      </c>
      <c r="GH195" s="18">
        <v>989.40416273802521</v>
      </c>
      <c r="GI195" s="18">
        <v>992.79101804053778</v>
      </c>
      <c r="GJ195" s="18">
        <v>995.0217968023419</v>
      </c>
      <c r="GK195" s="18">
        <v>991.87625844764716</v>
      </c>
      <c r="GL195" s="18">
        <v>986.40453695642941</v>
      </c>
      <c r="GM195" s="18">
        <v>980.16490378242725</v>
      </c>
      <c r="GN195" s="18">
        <v>982.54346579134472</v>
      </c>
      <c r="GO195" s="18">
        <v>954.13447487634414</v>
      </c>
      <c r="GP195" s="18">
        <v>929.58187844139331</v>
      </c>
      <c r="GQ195" s="18">
        <v>923.40584818387038</v>
      </c>
      <c r="GR195" s="18">
        <v>924.52264057028287</v>
      </c>
      <c r="GS195" s="18">
        <v>925.12032091778519</v>
      </c>
      <c r="GT195" s="18">
        <v>920.64192732805009</v>
      </c>
      <c r="GU195" s="18">
        <v>925.3335777553915</v>
      </c>
      <c r="GV195" s="18">
        <v>920.67840547132494</v>
      </c>
      <c r="GW195" s="18">
        <v>907.55936861050134</v>
      </c>
      <c r="GX195" s="18">
        <v>916.56666398835182</v>
      </c>
      <c r="GY195" s="18">
        <v>918.83766224145893</v>
      </c>
      <c r="GZ195" s="18">
        <v>908.37965916568044</v>
      </c>
      <c r="HA195" s="18">
        <v>901.56572906935219</v>
      </c>
      <c r="HB195" s="18">
        <v>907.89608993303784</v>
      </c>
      <c r="HC195" s="18">
        <v>923.18791466122866</v>
      </c>
      <c r="HD195" s="18">
        <v>928.77187659329172</v>
      </c>
      <c r="HE195" s="18">
        <v>914.63332239478825</v>
      </c>
      <c r="HF195" s="18">
        <v>925.78628086680169</v>
      </c>
      <c r="HG195" s="18">
        <v>923.95114965897801</v>
      </c>
      <c r="HH195" s="18">
        <v>928.59883924698829</v>
      </c>
      <c r="HI195" s="18">
        <v>937.83248618054392</v>
      </c>
      <c r="HJ195" s="18">
        <v>936.69324570596223</v>
      </c>
      <c r="HK195" s="18">
        <v>937.63700074607129</v>
      </c>
      <c r="HL195" s="18">
        <v>932.0193666817546</v>
      </c>
      <c r="HM195" s="18">
        <v>924.91922346127035</v>
      </c>
      <c r="HN195" s="18">
        <v>977.01655941671129</v>
      </c>
      <c r="HO195" s="18">
        <v>978.01737001425033</v>
      </c>
      <c r="HP195" s="18">
        <v>989.68382850313185</v>
      </c>
      <c r="HQ195" s="18">
        <v>991.9005772098302</v>
      </c>
      <c r="HR195" s="18">
        <v>998.60039619129896</v>
      </c>
      <c r="HS195" s="18">
        <v>1005.8558053549528</v>
      </c>
      <c r="HT195" s="18">
        <v>1030.3419928624035</v>
      </c>
      <c r="HU195" s="18">
        <v>1033.1741933197379</v>
      </c>
      <c r="HV195" s="18">
        <v>1035.2235167021752</v>
      </c>
      <c r="HW195" s="18">
        <v>1019.5341737459898</v>
      </c>
      <c r="HX195" s="18">
        <v>1016.1220643442869</v>
      </c>
      <c r="HY195" s="18">
        <v>1008.3353837606312</v>
      </c>
      <c r="HZ195" s="18">
        <v>1000.0071430498958</v>
      </c>
      <c r="IA195" s="18">
        <v>997.34517392784369</v>
      </c>
      <c r="IB195" s="18">
        <v>986.06407428586476</v>
      </c>
      <c r="IC195" s="18">
        <v>992.17369561588771</v>
      </c>
      <c r="ID195" s="18">
        <v>974.48366680163156</v>
      </c>
      <c r="IE195" s="18">
        <v>981.01793113285294</v>
      </c>
      <c r="IF195" s="18">
        <v>933.07349148869514</v>
      </c>
      <c r="IG195" s="18">
        <v>927.92165525388714</v>
      </c>
      <c r="IH195" s="18">
        <v>891.08153655737635</v>
      </c>
      <c r="II195" s="18">
        <v>890.64099282705786</v>
      </c>
      <c r="IJ195" s="18">
        <v>886.31880051749943</v>
      </c>
      <c r="IK195" s="18">
        <v>884.18155545639991</v>
      </c>
      <c r="IL195" s="18">
        <v>890.05547186064712</v>
      </c>
      <c r="IM195" s="18">
        <v>899.91018256688119</v>
      </c>
      <c r="IN195" s="18">
        <v>913.46040978795293</v>
      </c>
      <c r="IO195" s="18">
        <v>918.7712533139586</v>
      </c>
      <c r="IP195" s="18">
        <v>913.2218988511562</v>
      </c>
      <c r="IQ195" s="18">
        <v>926.77399674624212</v>
      </c>
      <c r="IR195" s="18">
        <v>895.42524161809683</v>
      </c>
      <c r="IS195" s="18">
        <v>864.40291910541066</v>
      </c>
      <c r="IT195" s="18">
        <v>844.57190388202673</v>
      </c>
      <c r="IU195" s="18">
        <v>819.4927127121091</v>
      </c>
      <c r="IV195" s="18">
        <v>815.53717250931265</v>
      </c>
      <c r="IW195" s="18">
        <v>817.71931374675034</v>
      </c>
      <c r="IX195" s="18">
        <v>802.29092981553072</v>
      </c>
      <c r="IY195" s="18">
        <v>785.78316697818036</v>
      </c>
      <c r="IZ195" s="18">
        <v>781.19159761059279</v>
      </c>
      <c r="JA195" s="18">
        <v>808.59977792805432</v>
      </c>
      <c r="JB195" s="18">
        <v>817.08796126699451</v>
      </c>
      <c r="JC195" s="18">
        <v>821.20812078303095</v>
      </c>
      <c r="JD195" s="18">
        <v>815.87857051688434</v>
      </c>
      <c r="JE195" s="18">
        <v>802.25445167225598</v>
      </c>
      <c r="JF195" s="18">
        <v>829.19870483422278</v>
      </c>
      <c r="JG195" s="18">
        <v>823.85605984997756</v>
      </c>
      <c r="JH195" s="18">
        <v>820.42056702309844</v>
      </c>
      <c r="JI195" s="18">
        <v>830.86641071778536</v>
      </c>
      <c r="JJ195" s="18">
        <v>921.91117964661123</v>
      </c>
      <c r="JK195" s="18">
        <v>907.39381396025419</v>
      </c>
      <c r="JL195" s="18">
        <v>800.99361738675839</v>
      </c>
      <c r="JM195" s="18">
        <v>670.81247740912431</v>
      </c>
      <c r="JN195" s="18">
        <v>662.60021848726274</v>
      </c>
      <c r="JO195" s="18">
        <v>757.93724894142156</v>
      </c>
      <c r="JP195" s="18">
        <v>761.64211882632969</v>
      </c>
      <c r="JQ195" s="18">
        <v>757.32273252779248</v>
      </c>
      <c r="JR195" s="18">
        <v>767.74706347131723</v>
      </c>
      <c r="JS195" s="18">
        <v>761.16603228974338</v>
      </c>
      <c r="JT195" s="18">
        <v>782.42063043785095</v>
      </c>
      <c r="JU195" s="18">
        <v>769.5915480492115</v>
      </c>
      <c r="JV195" s="18">
        <v>790.27652596002815</v>
      </c>
      <c r="JW195" s="18">
        <v>792.54471820211415</v>
      </c>
      <c r="JX195" s="18">
        <v>806.44569680082793</v>
      </c>
      <c r="JY195" s="18">
        <v>801.07312103235722</v>
      </c>
      <c r="JZ195" s="18">
        <v>764.47525462067131</v>
      </c>
      <c r="KA195" s="18">
        <v>761.88904779618986</v>
      </c>
      <c r="KB195" s="18">
        <v>757.84090922969574</v>
      </c>
      <c r="KC195" s="18">
        <v>741.90183129262925</v>
      </c>
      <c r="KD195" s="18">
        <v>779.12917951005704</v>
      </c>
      <c r="KE195" s="18">
        <v>762.33520354855057</v>
      </c>
      <c r="KF195" s="18">
        <v>748.04512475490571</v>
      </c>
      <c r="KG195" s="18">
        <v>793.06570091503863</v>
      </c>
      <c r="KH195" s="18">
        <v>782.28594190883643</v>
      </c>
      <c r="KI195" s="18">
        <v>772.68190152049067</v>
      </c>
      <c r="KJ195" s="18">
        <v>795.29460900282857</v>
      </c>
      <c r="KK195" s="18">
        <v>818.94179921495913</v>
      </c>
      <c r="KL195" s="18">
        <v>830.76352364701029</v>
      </c>
      <c r="KM195" s="18">
        <v>831.68763660997149</v>
      </c>
      <c r="KN195" s="18">
        <v>816.63151680755607</v>
      </c>
      <c r="KO195" s="18">
        <v>812.82375985187298</v>
      </c>
      <c r="KP195" s="18">
        <v>808.08253656315799</v>
      </c>
      <c r="KQ195" s="18">
        <v>821.09120365715023</v>
      </c>
      <c r="KR195" s="18">
        <v>809.76520783883325</v>
      </c>
      <c r="KS195" s="18">
        <v>828.36438422393792</v>
      </c>
      <c r="KT195" s="18">
        <v>826.2421045549512</v>
      </c>
      <c r="KU195" s="18">
        <v>816.43883738410466</v>
      </c>
      <c r="KV195" s="18">
        <v>833.14395632994172</v>
      </c>
      <c r="KW195" s="18">
        <v>835.58050923329586</v>
      </c>
      <c r="KX195" s="18">
        <v>829.22302359640594</v>
      </c>
      <c r="KY195" s="18">
        <v>827.16247616988414</v>
      </c>
      <c r="KZ195" s="18">
        <v>825.99611092209818</v>
      </c>
      <c r="LA195" s="18">
        <v>807.38290448188786</v>
      </c>
      <c r="LB195" s="18">
        <v>819.74805971503258</v>
      </c>
      <c r="LC195" s="18">
        <v>830.40622491031888</v>
      </c>
      <c r="LD195" s="18">
        <v>835.6927496741414</v>
      </c>
      <c r="LE195" s="18">
        <v>812.32241921609636</v>
      </c>
      <c r="LF195" s="18">
        <v>790.68900958013535</v>
      </c>
      <c r="LG195" s="18">
        <v>784.7561669444442</v>
      </c>
      <c r="LH195" s="18">
        <v>779.84564765745404</v>
      </c>
      <c r="LI195" s="18">
        <v>774.19621213489779</v>
      </c>
      <c r="LJ195" s="18">
        <v>774.66107462739944</v>
      </c>
      <c r="LK195" s="18">
        <v>787.81004227244853</v>
      </c>
      <c r="LL195" s="18">
        <v>773.00552812492845</v>
      </c>
      <c r="LM195" s="18">
        <v>779.32279427051549</v>
      </c>
      <c r="LN195" s="18">
        <v>771.19565101629496</v>
      </c>
      <c r="LO195" s="18">
        <v>776.95171495765442</v>
      </c>
      <c r="LP195" s="18">
        <v>779.85125967949625</v>
      </c>
      <c r="LQ195" s="18">
        <v>785.77007226008175</v>
      </c>
      <c r="LR195" s="18">
        <v>788.47787289547921</v>
      </c>
      <c r="LS195" s="18">
        <v>786.98039834719896</v>
      </c>
      <c r="LT195" s="18">
        <v>761.11271808034178</v>
      </c>
      <c r="LU195" s="18">
        <v>746.83012198275333</v>
      </c>
      <c r="LV195" s="18">
        <v>741.98975297129152</v>
      </c>
      <c r="LW195" s="18">
        <v>741.346241110444</v>
      </c>
      <c r="LX195" s="18">
        <v>762.9740387243628</v>
      </c>
      <c r="LY195" s="18">
        <v>774.78453911232941</v>
      </c>
      <c r="LZ195" s="18">
        <v>783.7815457831025</v>
      </c>
      <c r="MA195" s="18">
        <v>788.12899219185113</v>
      </c>
      <c r="MB195" s="18">
        <v>775.49913658571245</v>
      </c>
      <c r="MC195" s="18">
        <v>794.1282437550426</v>
      </c>
      <c r="MD195" s="18">
        <v>756.94017969191077</v>
      </c>
      <c r="ME195" s="18">
        <v>647.74613147836931</v>
      </c>
      <c r="MF195" s="18">
        <v>646.52364601016052</v>
      </c>
      <c r="MG195" s="18">
        <v>640.04456656235459</v>
      </c>
      <c r="MH195" s="18">
        <v>648.16796846854686</v>
      </c>
      <c r="MI195" s="18">
        <v>629.20307531368735</v>
      </c>
      <c r="MJ195" s="18">
        <v>635.50631140416863</v>
      </c>
      <c r="MK195" s="18">
        <v>651.06470717936759</v>
      </c>
      <c r="ML195" s="18">
        <v>652.87551962500811</v>
      </c>
      <c r="MM195" s="18">
        <v>644.98221062254902</v>
      </c>
      <c r="MN195" s="18">
        <v>636.66332328188423</v>
      </c>
      <c r="MO195" s="18">
        <v>646.79021705716843</v>
      </c>
      <c r="MP195" s="18">
        <v>645.58643832910059</v>
      </c>
      <c r="MQ195" s="18">
        <v>647.63389103752377</v>
      </c>
      <c r="MR195" s="18">
        <v>647.03340467900034</v>
      </c>
      <c r="MS195" s="18">
        <v>651.73814982444048</v>
      </c>
      <c r="MT195" s="18">
        <v>630.73702800524234</v>
      </c>
      <c r="MU195" s="18">
        <v>633.02112097644806</v>
      </c>
      <c r="MV195" s="18">
        <v>637.6575865203738</v>
      </c>
      <c r="MW195" s="18">
        <v>631.92209999316935</v>
      </c>
      <c r="MX195" s="18">
        <v>636.02635878008596</v>
      </c>
      <c r="MY195" s="18">
        <v>622.14689293253423</v>
      </c>
      <c r="MZ195" s="18">
        <v>622.0701952979565</v>
      </c>
      <c r="NA195" s="18">
        <v>617.40379896980528</v>
      </c>
      <c r="NB195" s="18">
        <v>607.64355730128295</v>
      </c>
      <c r="NC195" s="18">
        <v>600.56773284298185</v>
      </c>
      <c r="ND195" s="18">
        <v>604.94698070997003</v>
      </c>
      <c r="NE195" s="18">
        <v>641.57010122084614</v>
      </c>
      <c r="NF195" s="18">
        <v>628.48660716629036</v>
      </c>
      <c r="NG195" s="18">
        <v>635.0246128455401</v>
      </c>
      <c r="NH195" s="18">
        <v>629.63613634794945</v>
      </c>
      <c r="NI195" s="18">
        <v>647.54503402185446</v>
      </c>
      <c r="NJ195" s="18">
        <v>646.86597935473924</v>
      </c>
      <c r="NK195" s="18">
        <v>638.21130602854487</v>
      </c>
      <c r="NL195" s="18">
        <v>635.47450994592907</v>
      </c>
      <c r="NM195" s="18">
        <v>653.01769085007902</v>
      </c>
      <c r="NN195" s="18">
        <v>685.13248698699476</v>
      </c>
      <c r="NO195" s="18">
        <v>694.82351371699576</v>
      </c>
      <c r="NP195" s="18">
        <v>732.74862334167949</v>
      </c>
      <c r="NQ195" s="18">
        <v>751.4095319692492</v>
      </c>
      <c r="NR195" s="18">
        <v>756.63525982761382</v>
      </c>
      <c r="NS195" s="18">
        <v>779.5510165002346</v>
      </c>
      <c r="NT195" s="18">
        <v>785.29866240853073</v>
      </c>
      <c r="NU195" s="18">
        <v>818.59759519636634</v>
      </c>
      <c r="NV195" s="18">
        <v>843.93213336920735</v>
      </c>
      <c r="NW195" s="18">
        <v>864.85375154280666</v>
      </c>
      <c r="NX195" s="18">
        <v>876.36587942552569</v>
      </c>
      <c r="NY195" s="18">
        <v>798.22595518290996</v>
      </c>
      <c r="NZ195" s="18">
        <v>786.15449576997764</v>
      </c>
      <c r="OA195" s="18">
        <v>783.39431626218561</v>
      </c>
      <c r="OB195" s="18">
        <v>781.67236083221439</v>
      </c>
      <c r="OC195" s="18">
        <v>784.54197476983063</v>
      </c>
      <c r="OD195" s="18">
        <v>774.0830363570451</v>
      </c>
      <c r="OE195" s="18">
        <v>768.18947787564991</v>
      </c>
      <c r="OF195" s="18">
        <v>758.46477901339529</v>
      </c>
      <c r="OG195" s="18">
        <v>755.79813320630785</v>
      </c>
      <c r="OH195" s="18">
        <v>748.96269035881755</v>
      </c>
      <c r="OI195" s="18">
        <v>753.9966741307378</v>
      </c>
      <c r="OJ195" s="18">
        <v>756.63806583863493</v>
      </c>
      <c r="OK195" s="18">
        <v>848.29454517006877</v>
      </c>
      <c r="OL195" s="18">
        <v>852.66631034100055</v>
      </c>
      <c r="OM195" s="18">
        <v>996.05627953213445</v>
      </c>
      <c r="ON195" s="18">
        <v>1038.2914220852851</v>
      </c>
      <c r="OO195" s="18">
        <v>1030.4860347614886</v>
      </c>
      <c r="OP195" s="18">
        <v>1016.0921335600614</v>
      </c>
      <c r="OQ195" s="18">
        <v>987.95439037710435</v>
      </c>
      <c r="OR195" s="18">
        <v>944.55475325018165</v>
      </c>
      <c r="OS195" s="18">
        <v>957.56996770322326</v>
      </c>
      <c r="OT195" s="18">
        <v>942.20238067746163</v>
      </c>
      <c r="OU195" s="18">
        <v>928.03108968371146</v>
      </c>
      <c r="OV195" s="18">
        <v>905.80187037426231</v>
      </c>
      <c r="OW195" s="18">
        <v>889.87962850332258</v>
      </c>
      <c r="OX195" s="18">
        <v>906.7128886191249</v>
      </c>
      <c r="OY195" s="18">
        <v>910.39250440484284</v>
      </c>
      <c r="OZ195" s="18">
        <v>969.71438340270515</v>
      </c>
      <c r="PA195" s="18">
        <v>998.28612295693154</v>
      </c>
      <c r="PB195" s="18">
        <v>913.47069849503032</v>
      </c>
      <c r="PC195" s="18">
        <v>872.15966890484094</v>
      </c>
      <c r="PD195" s="18">
        <v>812.46833178919553</v>
      </c>
      <c r="PE195" s="18">
        <v>723.46166219872237</v>
      </c>
      <c r="PF195" s="18">
        <v>685.65721104794738</v>
      </c>
      <c r="PG195" s="18">
        <v>672.03870422536136</v>
      </c>
      <c r="PH195" s="18">
        <v>667.70435253471135</v>
      </c>
      <c r="PI195" s="18">
        <v>661.97821937757737</v>
      </c>
      <c r="PJ195" s="18">
        <v>665.22290345501904</v>
      </c>
      <c r="PK195" s="18">
        <v>668.64062487876413</v>
      </c>
      <c r="PL195" s="18">
        <v>669.23549921524523</v>
      </c>
      <c r="PM195" s="18">
        <v>676.88187924784427</v>
      </c>
      <c r="PN195" s="18">
        <v>696.09650738358505</v>
      </c>
      <c r="PO195" s="18">
        <v>697.52009030830857</v>
      </c>
      <c r="PP195" s="18">
        <v>695.42867676055425</v>
      </c>
      <c r="PQ195" s="18">
        <v>678.87975909489387</v>
      </c>
      <c r="PR195" s="18">
        <v>676.51896848911042</v>
      </c>
      <c r="PS195" s="18">
        <v>647.9360048907995</v>
      </c>
      <c r="PT195" s="18">
        <v>644.58749840557573</v>
      </c>
      <c r="PU195" s="18">
        <v>633.50749622011188</v>
      </c>
      <c r="PV195" s="18">
        <v>625.60109249955417</v>
      </c>
      <c r="PW195" s="18">
        <v>623.51061428880689</v>
      </c>
      <c r="PX195" s="18">
        <v>628.7587902353406</v>
      </c>
      <c r="PY195" s="18">
        <v>623.7968274129629</v>
      </c>
      <c r="PZ195" s="18">
        <v>633.53462099331614</v>
      </c>
      <c r="QA195" s="18">
        <v>634.53917293888333</v>
      </c>
      <c r="QB195" s="18">
        <v>639.58718676590922</v>
      </c>
      <c r="QC195" s="18">
        <v>643.39962040662761</v>
      </c>
      <c r="QD195" s="18">
        <v>621.94953682404753</v>
      </c>
      <c r="QE195" s="18">
        <v>627.4296763483286</v>
      </c>
      <c r="QF195" s="18">
        <v>637.01313932251935</v>
      </c>
      <c r="QG195" s="18">
        <v>645.95215509885554</v>
      </c>
      <c r="QH195" s="18">
        <v>652.2170423720479</v>
      </c>
      <c r="QI195" s="18">
        <v>661.46191334968807</v>
      </c>
      <c r="QJ195" s="18">
        <v>686.80767556661363</v>
      </c>
      <c r="QK195" s="18">
        <v>688.46976942813399</v>
      </c>
      <c r="QL195" s="18">
        <v>690.63788061046603</v>
      </c>
      <c r="QM195" s="18">
        <v>688.46883409112695</v>
      </c>
      <c r="QN195" s="18">
        <v>688.1536255197525</v>
      </c>
      <c r="QO195" s="18">
        <v>687.877701102674</v>
      </c>
      <c r="QP195" s="18">
        <v>685.19983125150213</v>
      </c>
      <c r="QQ195" s="18">
        <v>688.73259912711376</v>
      </c>
      <c r="QR195" s="18">
        <v>667.81004561650752</v>
      </c>
      <c r="QS195" s="18">
        <v>653.67803877705342</v>
      </c>
      <c r="QT195" s="18">
        <v>655.4654677975177</v>
      </c>
      <c r="QU195" s="18">
        <v>656.49995052731038</v>
      </c>
      <c r="QV195" s="18">
        <v>661.11116197204592</v>
      </c>
      <c r="QW195" s="18">
        <v>657.67192779713866</v>
      </c>
      <c r="QX195" s="18">
        <v>643.41645647275448</v>
      </c>
      <c r="QY195" s="18">
        <v>622.31993027883766</v>
      </c>
      <c r="QZ195" s="18">
        <v>631.73690326577423</v>
      </c>
      <c r="RA195" s="18">
        <v>624.64611341536045</v>
      </c>
      <c r="RB195" s="18">
        <v>627.67379930716754</v>
      </c>
      <c r="RC195" s="18">
        <v>625.1259412999749</v>
      </c>
      <c r="RD195" s="18">
        <v>622.35453774809832</v>
      </c>
      <c r="RE195" s="18">
        <v>624.50955421233175</v>
      </c>
      <c r="RF195" s="18">
        <v>619.97878175020219</v>
      </c>
      <c r="RG195" s="18">
        <v>611.96762028485534</v>
      </c>
      <c r="RH195" s="18">
        <v>620.79720163136722</v>
      </c>
      <c r="RI195" s="18">
        <v>620.81871438252927</v>
      </c>
      <c r="RJ195" s="18">
        <v>615.99985812222963</v>
      </c>
      <c r="RK195" s="18">
        <v>618.94149300938841</v>
      </c>
      <c r="RL195" s="18">
        <v>618.25214963519579</v>
      </c>
      <c r="RM195" s="18">
        <v>606.42107183307417</v>
      </c>
      <c r="RN195" s="18">
        <v>613.60258937317133</v>
      </c>
      <c r="RO195" s="18">
        <v>613.51934437954424</v>
      </c>
      <c r="RP195" s="18">
        <v>610.10162295579903</v>
      </c>
      <c r="RQ195" s="18">
        <v>617.08484905040257</v>
      </c>
      <c r="RR195" s="18">
        <v>599.98782389861344</v>
      </c>
      <c r="RS195" s="18">
        <v>605.09289328306909</v>
      </c>
      <c r="RT195" s="18">
        <v>608.92122765290742</v>
      </c>
      <c r="RU195" s="18">
        <v>591.31537916928539</v>
      </c>
      <c r="RV195" s="18">
        <v>602.96967827707522</v>
      </c>
      <c r="RW195" s="18">
        <v>586.21779248088603</v>
      </c>
      <c r="RX195" s="18">
        <v>588.76565048807868</v>
      </c>
      <c r="RY195" s="18">
        <v>576.63994152873749</v>
      </c>
      <c r="RZ195" s="18">
        <v>563.72574347245688</v>
      </c>
      <c r="SA195" s="18">
        <v>558.99480889081951</v>
      </c>
      <c r="SB195" s="18">
        <v>558.8423489586711</v>
      </c>
      <c r="SC195" s="18">
        <v>552.7944598711133</v>
      </c>
      <c r="SD195" s="18">
        <v>520.25689140701297</v>
      </c>
      <c r="SE195" s="18">
        <v>524.66981140625478</v>
      </c>
      <c r="SF195" s="18">
        <v>526.7640309650302</v>
      </c>
      <c r="SG195" s="18">
        <v>525.29274585294718</v>
      </c>
      <c r="SH195" s="18">
        <v>525.54248083382845</v>
      </c>
      <c r="SI195" s="18">
        <v>532.62952933621409</v>
      </c>
      <c r="SJ195" s="18">
        <v>528.95926692056662</v>
      </c>
      <c r="SK195" s="18">
        <v>522.24635322099925</v>
      </c>
      <c r="SL195" s="18">
        <v>523.76066383540638</v>
      </c>
      <c r="SM195" s="18">
        <v>524.84659010058635</v>
      </c>
      <c r="SN195" s="18">
        <v>521.21841785025595</v>
      </c>
      <c r="SO195" s="18">
        <v>516.78117908883098</v>
      </c>
      <c r="SP195" s="5">
        <v>522.31182681149244</v>
      </c>
      <c r="SQ195" s="5">
        <v>524.7586684219242</v>
      </c>
      <c r="SR195" s="5">
        <v>523.53337694269419</v>
      </c>
    </row>
    <row r="196" spans="1:525" x14ac:dyDescent="0.25">
      <c r="A196" s="5" t="s">
        <v>399</v>
      </c>
      <c r="B196" s="5" t="str">
        <f ca="1">_xlfn.XLOOKUP(A196,bonds[worksheet get],bonds[unique lookup],"-")</f>
        <v>TRAFIG 7 1/2 PERP nc-24</v>
      </c>
      <c r="C196" s="5" t="str">
        <f ca="1">_xlfn.XLOOKUP(A196,bonds[worksheet get],bonds[ID_ISIN],"-")</f>
        <v>XS2033327854</v>
      </c>
      <c r="D196" s="18">
        <f ca="1">_xll.BDH(A196,"blp_i_sprd_mid","-2AY",,"Dates=H","Fill=C","Sort=R","Dir=H","factor="&amp;_xlfn.XLOOKUP(A196,bonds[worksheet get],bonds[yas/blp factor]),"cols=235;rows=1")</f>
        <v>892.36964690959462</v>
      </c>
      <c r="E196" s="18">
        <v>900.87512095034128</v>
      </c>
      <c r="F196" s="18">
        <v>910.62305738031864</v>
      </c>
      <c r="G196" s="18">
        <v>920.12629663556811</v>
      </c>
      <c r="H196" s="18">
        <v>924.54582724034788</v>
      </c>
      <c r="I196" s="18">
        <v>941.17225119012596</v>
      </c>
      <c r="J196" s="18">
        <v>944.11660739868876</v>
      </c>
      <c r="K196" s="18">
        <v>942.39573706376552</v>
      </c>
      <c r="L196" s="18">
        <v>943.12683229601384</v>
      </c>
      <c r="M196" s="18">
        <v>945.67967302501199</v>
      </c>
      <c r="N196" s="18">
        <v>940.42118067830802</v>
      </c>
      <c r="O196" s="18">
        <v>951.98586878514288</v>
      </c>
      <c r="P196" s="18">
        <v>963.59050745111711</v>
      </c>
      <c r="Q196" s="18">
        <v>981.74304276001453</v>
      </c>
      <c r="R196" s="18">
        <v>987.32113957983256</v>
      </c>
      <c r="S196" s="18">
        <v>1009.4177938397527</v>
      </c>
      <c r="T196" s="18">
        <v>1012.4630252101422</v>
      </c>
      <c r="U196" s="18">
        <v>1018.8990602874755</v>
      </c>
      <c r="V196" s="18">
        <v>1040.6890940060021</v>
      </c>
      <c r="W196" s="18">
        <v>1027.7121536335944</v>
      </c>
      <c r="X196" s="18">
        <v>985.14683039867873</v>
      </c>
      <c r="Y196" s="18">
        <v>996.65658648669717</v>
      </c>
      <c r="Z196" s="18">
        <v>1034.756435973823</v>
      </c>
      <c r="AA196" s="18">
        <v>1069.5333977045416</v>
      </c>
      <c r="AB196" s="18">
        <v>1100.9325396600366</v>
      </c>
      <c r="AC196" s="18">
        <v>1126.1153746134639</v>
      </c>
      <c r="AD196" s="18">
        <v>1140.6463917363883</v>
      </c>
      <c r="AE196" s="18">
        <v>1133.555167489171</v>
      </c>
      <c r="AF196" s="18">
        <v>1135.9601911493539</v>
      </c>
      <c r="AG196" s="18">
        <v>1124.1528033957482</v>
      </c>
      <c r="AH196" s="18">
        <v>1133.5142181660533</v>
      </c>
      <c r="AI196" s="18">
        <v>1154.0108525324465</v>
      </c>
      <c r="AJ196" s="18">
        <v>1162.7240694807172</v>
      </c>
      <c r="AK196" s="18">
        <v>1162.1288061495422</v>
      </c>
      <c r="AL196" s="18">
        <v>1163.6169644774795</v>
      </c>
      <c r="AM196" s="18">
        <v>1165.3737903156282</v>
      </c>
      <c r="AN196" s="18">
        <v>1170.7011973768474</v>
      </c>
      <c r="AO196" s="18">
        <v>1178.6653413412571</v>
      </c>
      <c r="AP196" s="18">
        <v>1177.7984142079354</v>
      </c>
      <c r="AQ196" s="18">
        <v>1175.4513188585042</v>
      </c>
      <c r="AR196" s="18">
        <v>1168.7586014387011</v>
      </c>
      <c r="AS196" s="18">
        <v>1169.0062949053645</v>
      </c>
      <c r="AT196" s="18">
        <v>1167.5500970247388</v>
      </c>
      <c r="AU196" s="18">
        <v>1164.8654194505812</v>
      </c>
      <c r="AV196" s="18">
        <v>1165.3428286322953</v>
      </c>
      <c r="AW196" s="18">
        <v>1164.365038697362</v>
      </c>
      <c r="AX196" s="18">
        <v>1168.3531032634378</v>
      </c>
      <c r="AY196" s="18">
        <v>1164.8893897860646</v>
      </c>
      <c r="AZ196" s="18">
        <v>1157.1859232200384</v>
      </c>
      <c r="BA196" s="18">
        <v>1160.7744821947217</v>
      </c>
      <c r="BB196" s="18">
        <v>1153.8031096249222</v>
      </c>
      <c r="BC196" s="18">
        <v>1163.2494193333985</v>
      </c>
      <c r="BD196" s="18">
        <v>1169.0232738929988</v>
      </c>
      <c r="BE196" s="18">
        <v>1201.7168139646053</v>
      </c>
      <c r="BF196" s="18">
        <v>1224.4906302019358</v>
      </c>
      <c r="BG196" s="18">
        <v>1146.6269904395342</v>
      </c>
      <c r="BH196" s="18">
        <v>1129.9526258187891</v>
      </c>
      <c r="BI196" s="18">
        <v>1138.1674595417976</v>
      </c>
      <c r="BJ196" s="18">
        <v>1147.8794404685498</v>
      </c>
      <c r="BK196" s="18">
        <v>1155.1644249275923</v>
      </c>
      <c r="BL196" s="18">
        <v>1142.1075834369062</v>
      </c>
      <c r="BM196" s="18">
        <v>1215.0962562203406</v>
      </c>
      <c r="BN196" s="18">
        <v>1355.3486866625549</v>
      </c>
      <c r="BO196" s="18">
        <v>1425.0154704535603</v>
      </c>
      <c r="BP196" s="18">
        <v>1434.3079705093503</v>
      </c>
      <c r="BQ196" s="18">
        <v>1442.0174296592472</v>
      </c>
      <c r="BR196" s="18">
        <v>1442.7984630904198</v>
      </c>
      <c r="BS196" s="18">
        <v>1441.7867151802182</v>
      </c>
      <c r="BT196" s="18">
        <v>1430.2729640362857</v>
      </c>
      <c r="BU196" s="18">
        <v>1444.5453012887835</v>
      </c>
      <c r="BV196" s="18">
        <v>1454.2762587311267</v>
      </c>
      <c r="BW196" s="18">
        <v>1712.9451427540184</v>
      </c>
      <c r="BX196" s="18">
        <v>1774.8155749289988</v>
      </c>
      <c r="BY196" s="18">
        <v>1812.7016889247298</v>
      </c>
      <c r="BZ196" s="18">
        <v>1729.7253763564825</v>
      </c>
      <c r="CA196" s="18">
        <v>1711.1004256857634</v>
      </c>
      <c r="CB196" s="18">
        <v>1641.5694737958313</v>
      </c>
      <c r="CC196" s="18">
        <v>1493.1721231091021</v>
      </c>
      <c r="CD196" s="18">
        <v>1415.1816403214336</v>
      </c>
      <c r="CE196" s="18">
        <v>1359.2958019055129</v>
      </c>
      <c r="CF196" s="18">
        <v>1254.3646595622897</v>
      </c>
      <c r="CG196" s="18">
        <v>1186.8592010207176</v>
      </c>
      <c r="CH196" s="18">
        <v>1080.4189263060093</v>
      </c>
      <c r="CI196" s="18">
        <v>1050.2312850564122</v>
      </c>
      <c r="CJ196" s="18">
        <v>996.6755630022883</v>
      </c>
      <c r="CK196" s="18">
        <v>900.6444064713121</v>
      </c>
      <c r="CL196" s="18">
        <v>886.91140176719432</v>
      </c>
      <c r="CM196" s="18">
        <v>893.28151842194791</v>
      </c>
      <c r="CN196" s="18">
        <v>892.32070747464888</v>
      </c>
      <c r="CO196" s="18">
        <v>894.4380871090292</v>
      </c>
      <c r="CP196" s="18">
        <v>880.54128511244051</v>
      </c>
      <c r="CQ196" s="18">
        <v>841.42269636726382</v>
      </c>
      <c r="CR196" s="18">
        <v>841.27088424253463</v>
      </c>
      <c r="CS196" s="18">
        <v>816.50053881222004</v>
      </c>
      <c r="CT196" s="18">
        <v>808.30568036878117</v>
      </c>
      <c r="CU196" s="18">
        <v>798.18720250278704</v>
      </c>
      <c r="CV196" s="18">
        <v>796.4673309318423</v>
      </c>
      <c r="CW196" s="18">
        <v>795.75421345120674</v>
      </c>
      <c r="CX196" s="18">
        <v>796.51427283883095</v>
      </c>
      <c r="CY196" s="18">
        <v>794.17117254531388</v>
      </c>
      <c r="CZ196" s="18">
        <v>792.99362981468437</v>
      </c>
      <c r="DA196" s="18">
        <v>793.31822810769074</v>
      </c>
      <c r="DB196" s="18">
        <v>789.31917713785174</v>
      </c>
      <c r="DC196" s="18">
        <v>792.83183005017042</v>
      </c>
      <c r="DD196" s="18">
        <v>797.64786995440716</v>
      </c>
      <c r="DE196" s="18">
        <v>796.80091810065517</v>
      </c>
      <c r="DF196" s="18">
        <v>809.84877071553467</v>
      </c>
      <c r="DG196" s="18">
        <v>829.31667818409198</v>
      </c>
      <c r="DH196" s="18">
        <v>836.58668118345736</v>
      </c>
      <c r="DI196" s="18">
        <v>838.72803115332124</v>
      </c>
      <c r="DJ196" s="18">
        <v>842.7021130236983</v>
      </c>
      <c r="DK196" s="18">
        <v>842.38949989843366</v>
      </c>
      <c r="DL196" s="18">
        <v>845.16506499463321</v>
      </c>
      <c r="DM196" s="18">
        <v>853.38089748162031</v>
      </c>
      <c r="DN196" s="18">
        <v>846.0639525752664</v>
      </c>
      <c r="DO196" s="18">
        <v>839.50407076460124</v>
      </c>
      <c r="DP196" s="18">
        <v>831.40908871901036</v>
      </c>
      <c r="DQ196" s="18">
        <v>823.88340214115385</v>
      </c>
      <c r="DR196" s="18">
        <v>841.56551961618663</v>
      </c>
      <c r="DS196" s="18">
        <v>838.60318565601108</v>
      </c>
      <c r="DT196" s="18">
        <v>843.27640231132511</v>
      </c>
      <c r="DU196" s="18">
        <v>855.49428206008668</v>
      </c>
      <c r="DV196" s="18">
        <v>862.20397846752405</v>
      </c>
      <c r="DW196" s="18">
        <v>860.34427993959184</v>
      </c>
      <c r="DX196" s="18">
        <v>860.99247776162622</v>
      </c>
      <c r="DY196" s="18">
        <v>876.65209818023436</v>
      </c>
      <c r="DZ196" s="18">
        <v>886.27119405698784</v>
      </c>
      <c r="EA196" s="18">
        <v>895.35295491331817</v>
      </c>
      <c r="EB196" s="18">
        <v>897.34548905038832</v>
      </c>
      <c r="EC196" s="18">
        <v>894.65781518429515</v>
      </c>
      <c r="ED196" s="18">
        <v>895.65657916277644</v>
      </c>
      <c r="EE196" s="18">
        <v>891.12219070047138</v>
      </c>
      <c r="EF196" s="18">
        <v>899.02241377025837</v>
      </c>
      <c r="EG196" s="18">
        <v>898.05361271113156</v>
      </c>
      <c r="EH196" s="18">
        <v>900.34577604174615</v>
      </c>
      <c r="EI196" s="18">
        <v>900.07011718368528</v>
      </c>
      <c r="EJ196" s="18">
        <v>897.51128387081621</v>
      </c>
      <c r="EK196" s="18">
        <v>899.74751641863588</v>
      </c>
      <c r="EL196" s="18">
        <v>900.67436939066647</v>
      </c>
      <c r="EM196" s="18">
        <v>906.31838463306428</v>
      </c>
      <c r="EN196" s="18">
        <v>906.28442665779585</v>
      </c>
      <c r="EO196" s="18">
        <v>907.6247679169179</v>
      </c>
      <c r="EP196" s="18">
        <v>903.66766503417489</v>
      </c>
      <c r="EQ196" s="18">
        <v>910.00182618570329</v>
      </c>
      <c r="ER196" s="18">
        <v>924.32510040110355</v>
      </c>
      <c r="ES196" s="18">
        <v>939.07684436327224</v>
      </c>
      <c r="ET196" s="18">
        <v>938.28482452833657</v>
      </c>
      <c r="EU196" s="18">
        <v>941.33405095463991</v>
      </c>
      <c r="EV196" s="18">
        <v>948.98658055776355</v>
      </c>
      <c r="EW196" s="18">
        <v>952.07675630718472</v>
      </c>
      <c r="EX196" s="18">
        <v>953.42209138619899</v>
      </c>
      <c r="EY196" s="18">
        <v>954.95918914908168</v>
      </c>
      <c r="EZ196" s="18">
        <v>965.34333823335169</v>
      </c>
      <c r="FA196" s="18">
        <v>967.28593417149773</v>
      </c>
      <c r="FB196" s="18">
        <v>967.00727902150152</v>
      </c>
      <c r="FC196" s="18">
        <v>965.58503911614412</v>
      </c>
      <c r="FD196" s="18">
        <v>967.73437919783589</v>
      </c>
      <c r="FE196" s="18">
        <v>961.39722175437214</v>
      </c>
      <c r="FF196" s="18">
        <v>960.3525146328808</v>
      </c>
      <c r="FG196" s="18">
        <v>956.810897565186</v>
      </c>
      <c r="FH196" s="18">
        <v>950.01930251151327</v>
      </c>
      <c r="FI196" s="18">
        <v>949.0544965083003</v>
      </c>
      <c r="FJ196" s="18">
        <v>941.06738097238542</v>
      </c>
      <c r="FK196" s="18">
        <v>939.98372205573321</v>
      </c>
      <c r="FL196" s="18">
        <v>932.13243842089173</v>
      </c>
      <c r="FM196" s="18">
        <v>923.1725267699361</v>
      </c>
      <c r="FN196" s="18">
        <v>924.36005714035036</v>
      </c>
      <c r="FO196" s="18">
        <v>923.0706528441309</v>
      </c>
      <c r="FP196" s="18">
        <v>924.2491943387389</v>
      </c>
      <c r="FQ196" s="18">
        <v>923.65093471562864</v>
      </c>
      <c r="FR196" s="18">
        <v>922.05291235005848</v>
      </c>
      <c r="FS196" s="18">
        <v>924.22023018336301</v>
      </c>
      <c r="FT196" s="18">
        <v>925.97805478549003</v>
      </c>
      <c r="FU196" s="18">
        <v>923.39525113713739</v>
      </c>
      <c r="FV196" s="18">
        <v>912.09623424857853</v>
      </c>
      <c r="FW196" s="18">
        <v>905.93785555726288</v>
      </c>
      <c r="FX196" s="18">
        <v>915.07754472434522</v>
      </c>
      <c r="FY196" s="18">
        <v>935.84983794879918</v>
      </c>
      <c r="FZ196" s="18">
        <v>950.05425925076008</v>
      </c>
      <c r="GA196" s="18">
        <v>958.29206454527377</v>
      </c>
      <c r="GB196" s="18">
        <v>965.32236418980369</v>
      </c>
      <c r="GC196" s="18">
        <v>966.47493782097104</v>
      </c>
      <c r="GD196" s="18">
        <v>972.78912369292982</v>
      </c>
      <c r="GE196" s="18">
        <v>978.82864947080611</v>
      </c>
      <c r="GF196" s="18">
        <v>992.67451450449232</v>
      </c>
      <c r="GG196" s="18">
        <v>1024.3802770013808</v>
      </c>
      <c r="GH196" s="18">
        <v>1027.0779385072588</v>
      </c>
      <c r="GI196" s="18">
        <v>1035.4655583985448</v>
      </c>
      <c r="GJ196" s="18">
        <v>1052.1029687520861</v>
      </c>
      <c r="GK196" s="18">
        <v>1060.1570014745594</v>
      </c>
      <c r="GL196" s="18">
        <v>1060.6054465008972</v>
      </c>
      <c r="GM196" s="18">
        <v>1060.7852240170239</v>
      </c>
      <c r="GN196" s="18">
        <v>1056.0291099514961</v>
      </c>
      <c r="GO196" s="18">
        <v>1049.9116805832982</v>
      </c>
      <c r="GP196" s="18">
        <v>1033.974403778672</v>
      </c>
      <c r="GQ196" s="18">
        <v>1026.8532166121006</v>
      </c>
      <c r="GR196" s="18">
        <v>1028.3903143749833</v>
      </c>
      <c r="GS196" s="18">
        <v>1027.9548532803656</v>
      </c>
      <c r="GT196" s="18">
        <v>1027.8519805905819</v>
      </c>
      <c r="GU196" s="18">
        <v>1026.6414786486625</v>
      </c>
      <c r="GV196" s="18">
        <v>1022.7353127288222</v>
      </c>
      <c r="GW196" s="18">
        <v>1021.3739974261523</v>
      </c>
      <c r="GX196" s="18">
        <v>1020.1944571675658</v>
      </c>
      <c r="GY196" s="18">
        <v>1018.5005534600615</v>
      </c>
      <c r="GZ196" s="18">
        <v>1022.6703930702209</v>
      </c>
      <c r="HA196" s="18">
        <v>1024.3752831814886</v>
      </c>
      <c r="HB196" s="18">
        <v>1027.0849298551082</v>
      </c>
      <c r="HC196" s="18">
        <v>1020.163495484233</v>
      </c>
      <c r="HD196" s="18">
        <v>1047.4427360284924</v>
      </c>
      <c r="HE196" s="18">
        <v>1046.6746865290404</v>
      </c>
      <c r="HF196" s="18">
        <v>1041.559017431259</v>
      </c>
      <c r="HG196" s="18">
        <v>1032.3214493942855</v>
      </c>
      <c r="HH196" s="18">
        <v>1031.9519067222477</v>
      </c>
      <c r="HI196" s="18">
        <v>1033.3381911243796</v>
      </c>
      <c r="HJ196" s="18">
        <v>1039.5205401511789</v>
      </c>
      <c r="HK196" s="18">
        <v>1044.6062463296055</v>
      </c>
      <c r="HL196" s="18">
        <v>1044.3445701672433</v>
      </c>
      <c r="HM196" s="18">
        <v>1050.9354136612417</v>
      </c>
      <c r="HN196" s="18">
        <v>1060.9999582723976</v>
      </c>
      <c r="HO196" s="18">
        <v>1063.1443045341969</v>
      </c>
      <c r="HP196" s="18">
        <v>1077.5834353711009</v>
      </c>
      <c r="HQ196" s="18">
        <v>1082.0539029387833</v>
      </c>
      <c r="HR196" s="18">
        <v>1094.8161090558172</v>
      </c>
      <c r="HS196" s="18">
        <v>1123.0301926839352</v>
      </c>
      <c r="HT196" s="18">
        <v>1134.8385792015195</v>
      </c>
      <c r="HU196" s="18">
        <v>1140.710312631011</v>
      </c>
      <c r="HV196" s="18">
        <v>1142.067632877767</v>
      </c>
      <c r="HW196" s="18">
        <v>1140.7672421777845</v>
      </c>
      <c r="HX196" s="18">
        <v>1131.5466531284451</v>
      </c>
      <c r="HY196" s="18">
        <v>1118.3070378296973</v>
      </c>
      <c r="HZ196" s="18">
        <v>1119.7083036915064</v>
      </c>
      <c r="IA196" s="18">
        <v>1116.9167583716512</v>
      </c>
      <c r="IB196" s="18">
        <v>1111.7811139943003</v>
      </c>
      <c r="IC196" s="18">
        <v>1113.8106023985745</v>
      </c>
      <c r="ID196" s="18">
        <v>1066.9885470873712</v>
      </c>
      <c r="IE196" s="18"/>
      <c r="IF196" s="18"/>
      <c r="IG196" s="18"/>
      <c r="IH196" s="18"/>
      <c r="II196" s="18"/>
      <c r="IJ196" s="18"/>
      <c r="IK196" s="18"/>
      <c r="IL196" s="18"/>
      <c r="IM196" s="18"/>
      <c r="IN196" s="18"/>
      <c r="IO196" s="18"/>
      <c r="IP196" s="18"/>
      <c r="IQ196" s="18"/>
      <c r="IR196" s="18"/>
      <c r="IS196" s="18"/>
      <c r="IT196" s="18"/>
      <c r="IU196" s="18"/>
      <c r="IV196" s="18"/>
      <c r="IW196" s="18"/>
      <c r="IX196" s="18"/>
      <c r="IY196" s="18"/>
      <c r="IZ196" s="18"/>
      <c r="JA196" s="18"/>
      <c r="JB196" s="18"/>
      <c r="JC196" s="18"/>
      <c r="JD196" s="18"/>
      <c r="JE196" s="18"/>
      <c r="JF196" s="18"/>
      <c r="JG196" s="18"/>
      <c r="JH196" s="18"/>
      <c r="JI196" s="18"/>
      <c r="JJ196" s="18"/>
      <c r="JK196" s="18"/>
      <c r="JL196" s="18"/>
      <c r="JM196" s="18"/>
      <c r="JN196" s="18"/>
      <c r="JO196" s="18"/>
      <c r="JP196" s="18"/>
      <c r="JQ196" s="18"/>
      <c r="JR196" s="18"/>
      <c r="JS196" s="18"/>
      <c r="JT196" s="18"/>
      <c r="JU196" s="18"/>
      <c r="JV196" s="18"/>
      <c r="JW196" s="18"/>
      <c r="JX196" s="18"/>
      <c r="JY196" s="18"/>
      <c r="JZ196" s="18"/>
      <c r="KA196" s="18"/>
      <c r="KB196" s="18"/>
      <c r="KC196" s="18"/>
      <c r="KD196" s="18"/>
      <c r="KE196" s="18"/>
      <c r="KF196" s="18"/>
      <c r="KG196" s="18"/>
      <c r="KH196" s="18"/>
      <c r="KI196" s="18"/>
      <c r="KJ196" s="18"/>
      <c r="KK196" s="18"/>
      <c r="KL196" s="18"/>
      <c r="KM196" s="18"/>
      <c r="KN196" s="18"/>
      <c r="KO196" s="18"/>
      <c r="KP196" s="18"/>
      <c r="KQ196" s="18"/>
      <c r="KR196" s="18"/>
      <c r="KS196" s="18"/>
      <c r="KT196" s="18"/>
      <c r="KU196" s="18"/>
      <c r="KV196" s="18"/>
      <c r="KW196" s="18"/>
      <c r="KX196" s="18"/>
      <c r="KY196" s="18"/>
      <c r="KZ196" s="18"/>
      <c r="LA196" s="18"/>
      <c r="LB196" s="18"/>
      <c r="LC196" s="18"/>
      <c r="LD196" s="18"/>
      <c r="LE196" s="18"/>
      <c r="LF196" s="18"/>
      <c r="LG196" s="18"/>
      <c r="LH196" s="18"/>
      <c r="LI196" s="18"/>
      <c r="LJ196" s="18"/>
      <c r="LK196" s="18"/>
      <c r="LL196" s="18"/>
      <c r="LM196" s="18"/>
      <c r="LN196" s="18"/>
      <c r="LO196" s="18"/>
      <c r="LP196" s="18"/>
      <c r="LQ196" s="18"/>
      <c r="LR196" s="18"/>
      <c r="LS196" s="18"/>
      <c r="LT196" s="18"/>
      <c r="LU196" s="18"/>
      <c r="LV196" s="18"/>
      <c r="LW196" s="18"/>
      <c r="LX196" s="18"/>
      <c r="LY196" s="18"/>
      <c r="LZ196" s="18"/>
      <c r="MA196" s="18"/>
      <c r="MB196" s="18"/>
      <c r="MC196" s="18"/>
      <c r="MD196" s="18"/>
      <c r="ME196" s="18"/>
      <c r="MF196" s="18"/>
      <c r="MG196" s="18"/>
      <c r="MH196" s="18"/>
      <c r="MI196" s="18"/>
      <c r="MJ196" s="18"/>
      <c r="MK196" s="18"/>
      <c r="ML196" s="18"/>
      <c r="MM196" s="18"/>
      <c r="MN196" s="18"/>
      <c r="MO196" s="18"/>
      <c r="MP196" s="18"/>
      <c r="MQ196" s="18"/>
      <c r="MR196" s="18"/>
      <c r="MS196" s="18"/>
      <c r="MT196" s="18"/>
      <c r="MU196" s="18"/>
      <c r="MV196" s="18"/>
      <c r="MW196" s="18"/>
      <c r="MX196" s="18"/>
      <c r="MY196" s="18"/>
      <c r="MZ196" s="18"/>
      <c r="NA196" s="18"/>
      <c r="NB196" s="18"/>
      <c r="NC196" s="18"/>
      <c r="ND196" s="18"/>
      <c r="NE196" s="18"/>
      <c r="NF196" s="18"/>
      <c r="NG196" s="18"/>
      <c r="NH196" s="18"/>
      <c r="NI196" s="18"/>
      <c r="NJ196" s="18"/>
      <c r="NK196" s="18"/>
      <c r="NL196" s="18"/>
      <c r="NM196" s="18"/>
      <c r="NN196" s="18"/>
      <c r="NO196" s="18"/>
      <c r="NP196" s="18"/>
      <c r="NQ196" s="18"/>
      <c r="NR196" s="18"/>
      <c r="NS196" s="18"/>
      <c r="NT196" s="18"/>
      <c r="NU196" s="18"/>
      <c r="NV196" s="18"/>
      <c r="NW196" s="18"/>
      <c r="NX196" s="18"/>
      <c r="NY196" s="18"/>
      <c r="NZ196" s="18"/>
      <c r="OA196" s="18"/>
      <c r="OB196" s="18"/>
      <c r="OC196" s="18"/>
      <c r="OD196" s="18"/>
      <c r="OE196" s="18"/>
      <c r="OF196" s="18"/>
      <c r="OG196" s="18"/>
      <c r="OH196" s="18"/>
      <c r="OI196" s="18"/>
      <c r="OJ196" s="18"/>
      <c r="OK196" s="18"/>
      <c r="OL196" s="18"/>
      <c r="OM196" s="18"/>
      <c r="ON196" s="18"/>
      <c r="OO196" s="18"/>
      <c r="OP196" s="18"/>
      <c r="OQ196" s="18"/>
      <c r="OR196" s="18"/>
      <c r="OS196" s="18"/>
      <c r="OT196" s="18"/>
      <c r="OU196" s="18"/>
      <c r="OV196" s="18"/>
      <c r="OW196" s="18"/>
      <c r="OX196" s="18"/>
      <c r="OY196" s="18"/>
      <c r="OZ196" s="18"/>
      <c r="PA196" s="18"/>
      <c r="PB196" s="18"/>
      <c r="PC196" s="18"/>
      <c r="PD196" s="18"/>
      <c r="PE196" s="18"/>
      <c r="PF196" s="18"/>
      <c r="PG196" s="18"/>
      <c r="PH196" s="18"/>
      <c r="PI196" s="18"/>
      <c r="PJ196" s="18"/>
      <c r="PK196" s="18"/>
      <c r="PL196" s="18"/>
      <c r="PM196" s="18"/>
      <c r="PN196" s="18"/>
      <c r="PO196" s="18"/>
      <c r="PP196" s="18"/>
      <c r="PQ196" s="18"/>
      <c r="PR196" s="18"/>
      <c r="PS196" s="18"/>
      <c r="PT196" s="18"/>
      <c r="PU196" s="18"/>
      <c r="PV196" s="18"/>
      <c r="PW196" s="18"/>
      <c r="PX196" s="18"/>
      <c r="PY196" s="18"/>
      <c r="PZ196" s="18"/>
      <c r="QA196" s="18"/>
      <c r="QB196" s="18"/>
      <c r="QC196" s="18"/>
      <c r="QD196" s="18"/>
      <c r="QE196" s="18"/>
      <c r="QF196" s="18"/>
      <c r="QG196" s="18"/>
      <c r="QH196" s="18"/>
      <c r="QI196" s="18"/>
      <c r="QJ196" s="18"/>
      <c r="QK196" s="18"/>
      <c r="QL196" s="18"/>
      <c r="QM196" s="18"/>
      <c r="QN196" s="18"/>
      <c r="QO196" s="18"/>
      <c r="QP196" s="18"/>
      <c r="QQ196" s="18"/>
      <c r="QR196" s="18"/>
      <c r="QS196" s="18"/>
      <c r="QT196" s="18"/>
      <c r="QU196" s="18"/>
      <c r="QV196" s="18"/>
      <c r="QW196" s="18"/>
      <c r="QX196" s="18"/>
      <c r="QY196" s="18"/>
      <c r="QZ196" s="18"/>
      <c r="RA196" s="18"/>
      <c r="RB196" s="18"/>
      <c r="RC196" s="18"/>
      <c r="RD196" s="18"/>
      <c r="RE196" s="18"/>
      <c r="RF196" s="18"/>
      <c r="RG196" s="18"/>
      <c r="RH196" s="18"/>
      <c r="RI196" s="18"/>
      <c r="RJ196" s="18"/>
      <c r="RK196" s="18"/>
      <c r="RL196" s="18"/>
      <c r="RM196" s="18"/>
      <c r="RN196" s="18"/>
      <c r="RO196" s="18"/>
      <c r="RP196" s="18"/>
      <c r="RQ196" s="18"/>
      <c r="RR196" s="18"/>
      <c r="RS196" s="18"/>
      <c r="RT196" s="18"/>
      <c r="RU196" s="18"/>
      <c r="RV196" s="18"/>
      <c r="RW196" s="18"/>
      <c r="RX196" s="18"/>
      <c r="RY196" s="18"/>
      <c r="RZ196" s="18"/>
      <c r="SA196" s="18"/>
      <c r="SB196" s="18"/>
      <c r="SC196" s="18"/>
      <c r="SD196" s="18"/>
      <c r="SE196" s="18"/>
      <c r="SF196" s="18"/>
      <c r="SG196" s="18"/>
      <c r="SH196" s="18"/>
      <c r="SI196" s="18"/>
      <c r="SJ196" s="18"/>
      <c r="SK196" s="18"/>
      <c r="SL196" s="18"/>
      <c r="SM196" s="18"/>
      <c r="SN196" s="18"/>
      <c r="SO196" s="18"/>
    </row>
    <row r="197" spans="1:525" x14ac:dyDescent="0.25">
      <c r="A197" s="5" t="s">
        <v>400</v>
      </c>
      <c r="B197" s="5" t="str">
        <f ca="1">_xlfn.XLOOKUP(A197,bonds[worksheet get],bonds[unique lookup],"-")</f>
        <v>SOFTBK 6 PERP nc-23</v>
      </c>
      <c r="C197" s="5" t="str">
        <f ca="1">_xlfn.XLOOKUP(A197,bonds[worksheet get],bonds[ID_ISIN],"-")</f>
        <v>XS1642682410</v>
      </c>
      <c r="D197" s="18">
        <f ca="1">_xll.BDH(A197,"blp_i_sprd_mid","-2AY",,"Dates=H","Fill=C","Sort=R","Dir=H","factor="&amp;_xlfn.XLOOKUP(A197,bonds[worksheet get],bonds[yas/blp factor]),"cols=522;rows=1")</f>
        <v>884.58925617277623</v>
      </c>
      <c r="E197" s="18">
        <v>881.64136529147618</v>
      </c>
      <c r="F197" s="18">
        <v>888.57110878109938</v>
      </c>
      <c r="G197" s="18">
        <v>877.81050709396595</v>
      </c>
      <c r="H197" s="18">
        <v>881.81935870289806</v>
      </c>
      <c r="I197" s="18">
        <v>876.21856602102514</v>
      </c>
      <c r="J197" s="18">
        <v>877.67951194286343</v>
      </c>
      <c r="K197" s="18">
        <v>880.28441552013157</v>
      </c>
      <c r="L197" s="18">
        <v>893.95590945810079</v>
      </c>
      <c r="M197" s="18">
        <v>877.40352215886116</v>
      </c>
      <c r="N197" s="18">
        <v>868.4978518098593</v>
      </c>
      <c r="O197" s="18">
        <v>856.29630346059798</v>
      </c>
      <c r="P197" s="18">
        <v>846.0536825999618</v>
      </c>
      <c r="Q197" s="18">
        <v>840.50688791930679</v>
      </c>
      <c r="R197" s="18">
        <v>844.63873497545717</v>
      </c>
      <c r="S197" s="18">
        <v>895.64184705168009</v>
      </c>
      <c r="T197" s="18">
        <v>981.72066077083343</v>
      </c>
      <c r="U197" s="18">
        <v>926.96368764698514</v>
      </c>
      <c r="V197" s="18">
        <v>884.96624221831564</v>
      </c>
      <c r="W197" s="18">
        <v>848.38559628218411</v>
      </c>
      <c r="X197" s="18">
        <v>806.25015596151354</v>
      </c>
      <c r="Y197" s="18">
        <v>781.85105911493304</v>
      </c>
      <c r="Z197" s="18">
        <v>820.26163731455802</v>
      </c>
      <c r="AA197" s="18">
        <v>800.69536157697439</v>
      </c>
      <c r="AB197" s="18">
        <v>806.13416025519371</v>
      </c>
      <c r="AC197" s="18">
        <v>811.08597695946696</v>
      </c>
      <c r="AD197" s="18">
        <v>812.87591070353983</v>
      </c>
      <c r="AE197" s="18">
        <v>812.97390707612044</v>
      </c>
      <c r="AF197" s="18">
        <v>795.63954872220756</v>
      </c>
      <c r="AG197" s="18">
        <v>799.71739777714015</v>
      </c>
      <c r="AH197" s="18">
        <v>821.79558053433902</v>
      </c>
      <c r="AI197" s="18">
        <v>831.68021464616061</v>
      </c>
      <c r="AJ197" s="18">
        <v>837.87198545247315</v>
      </c>
      <c r="AK197" s="18">
        <v>819.6056615960598</v>
      </c>
      <c r="AL197" s="18">
        <v>853.03442420184615</v>
      </c>
      <c r="AM197" s="18">
        <v>867.55988652944563</v>
      </c>
      <c r="AN197" s="18">
        <v>884.34526520431041</v>
      </c>
      <c r="AO197" s="18">
        <v>938.90024580508464</v>
      </c>
      <c r="AP197" s="18">
        <v>911.95424323439602</v>
      </c>
      <c r="AQ197" s="18">
        <v>905.47948290318254</v>
      </c>
      <c r="AR197" s="18">
        <v>900.47666808664803</v>
      </c>
      <c r="AS197" s="18">
        <v>983.70458733409646</v>
      </c>
      <c r="AT197" s="18">
        <v>1014.3024547278882</v>
      </c>
      <c r="AU197" s="18">
        <v>1026.0780188453198</v>
      </c>
      <c r="AV197" s="18">
        <v>1077.2261255544424</v>
      </c>
      <c r="AW197" s="18">
        <v>1064.9105814248323</v>
      </c>
      <c r="AX197" s="18">
        <v>1083.3868975082039</v>
      </c>
      <c r="AY197" s="18">
        <v>1041.0654640722275</v>
      </c>
      <c r="AZ197" s="18">
        <v>1044.1993480688334</v>
      </c>
      <c r="BA197" s="18">
        <v>1140.0018018591404</v>
      </c>
      <c r="BB197" s="18">
        <v>1137.9738769245148</v>
      </c>
      <c r="BC197" s="18">
        <v>1105.6900719371438</v>
      </c>
      <c r="BD197" s="18">
        <v>1163.0499487122895</v>
      </c>
      <c r="BE197" s="18">
        <v>1142.4277120620013</v>
      </c>
      <c r="BF197" s="18">
        <v>1191.7618859153986</v>
      </c>
      <c r="BG197" s="18">
        <v>1141.6367413404585</v>
      </c>
      <c r="BH197" s="18">
        <v>1107.5090046077967</v>
      </c>
      <c r="BI197" s="18">
        <v>1136.1809432914852</v>
      </c>
      <c r="BJ197" s="18">
        <v>1131.5001165562867</v>
      </c>
      <c r="BK197" s="18">
        <v>1115.6497032728792</v>
      </c>
      <c r="BL197" s="18">
        <v>1108.1839796230197</v>
      </c>
      <c r="BM197" s="18">
        <v>1139.2378301382064</v>
      </c>
      <c r="BN197" s="18">
        <v>1120.1545365226268</v>
      </c>
      <c r="BO197" s="18">
        <v>1247.8148110684754</v>
      </c>
      <c r="BP197" s="18">
        <v>1314.5233417952059</v>
      </c>
      <c r="BQ197" s="18">
        <v>1319.6081535765527</v>
      </c>
      <c r="BR197" s="18">
        <v>1422.2073557794095</v>
      </c>
      <c r="BS197" s="18">
        <v>1517.7098206740618</v>
      </c>
      <c r="BT197" s="18">
        <v>1621.6089747580886</v>
      </c>
      <c r="BU197" s="18">
        <v>1629.9226670196651</v>
      </c>
      <c r="BV197" s="18">
        <v>1438.5147521471977</v>
      </c>
      <c r="BW197" s="18">
        <v>1345.7901844263076</v>
      </c>
      <c r="BX197" s="18">
        <v>1268.0890605998038</v>
      </c>
      <c r="BY197" s="18">
        <v>1281.7775539085269</v>
      </c>
      <c r="BZ197" s="18">
        <v>1336.1845399874449</v>
      </c>
      <c r="CA197" s="18">
        <v>1163.3019393846394</v>
      </c>
      <c r="CB197" s="18">
        <v>1734.9377797955274</v>
      </c>
      <c r="CC197" s="18">
        <v>1917.0130401241779</v>
      </c>
      <c r="CD197" s="18">
        <v>2070.6783520713448</v>
      </c>
      <c r="CE197" s="18">
        <v>1538.881037003398</v>
      </c>
      <c r="CF197" s="18">
        <v>1261.093319553137</v>
      </c>
      <c r="CG197" s="18">
        <v>1162.4669702917338</v>
      </c>
      <c r="CH197" s="18">
        <v>1071.2083483076096</v>
      </c>
      <c r="CI197" s="18">
        <v>943.91506017744541</v>
      </c>
      <c r="CJ197" s="18">
        <v>801.3223383688927</v>
      </c>
      <c r="CK197" s="18">
        <v>756.93898125678299</v>
      </c>
      <c r="CL197" s="18">
        <v>795.06057015359409</v>
      </c>
      <c r="CM197" s="18">
        <v>636.41244264960289</v>
      </c>
      <c r="CN197" s="18">
        <v>564.14311776041984</v>
      </c>
      <c r="CO197" s="18">
        <v>612.41833081215623</v>
      </c>
      <c r="CP197" s="18">
        <v>627.13678599596017</v>
      </c>
      <c r="CQ197" s="18">
        <v>661.54651229053741</v>
      </c>
      <c r="CR197" s="18">
        <v>665.66235993891951</v>
      </c>
      <c r="CS197" s="18">
        <v>567.53999202221632</v>
      </c>
      <c r="CT197" s="18">
        <v>542.0439357805252</v>
      </c>
      <c r="CU197" s="18">
        <v>522.35266466975213</v>
      </c>
      <c r="CV197" s="18">
        <v>497.4645859232545</v>
      </c>
      <c r="CW197" s="18">
        <v>478.3822922706604</v>
      </c>
      <c r="CX197" s="18">
        <v>474.22644610285761</v>
      </c>
      <c r="CY197" s="18">
        <v>470.11859815835953</v>
      </c>
      <c r="CZ197" s="18">
        <v>468.86464457452297</v>
      </c>
      <c r="DA197" s="18">
        <v>452.21426090270279</v>
      </c>
      <c r="DB197" s="18">
        <v>461.46491848170763</v>
      </c>
      <c r="DC197" s="18">
        <v>466.6997247108817</v>
      </c>
      <c r="DD197" s="18">
        <v>454.61717195689681</v>
      </c>
      <c r="DE197" s="18">
        <v>464.37081091761587</v>
      </c>
      <c r="DF197" s="18">
        <v>519.40777367740873</v>
      </c>
      <c r="DG197" s="18">
        <v>520.57973029643301</v>
      </c>
      <c r="DH197" s="18">
        <v>526.34051705598836</v>
      </c>
      <c r="DI197" s="18">
        <v>538.35807221591472</v>
      </c>
      <c r="DJ197" s="18">
        <v>553.52151092827319</v>
      </c>
      <c r="DK197" s="18">
        <v>570.40488597571857</v>
      </c>
      <c r="DL197" s="18">
        <v>558.39133066773422</v>
      </c>
      <c r="DM197" s="18">
        <v>543.3528873285652</v>
      </c>
      <c r="DN197" s="18">
        <v>529.89438550651073</v>
      </c>
      <c r="DO197" s="18">
        <v>528.86742352038618</v>
      </c>
      <c r="DP197" s="18">
        <v>539.60502605885267</v>
      </c>
      <c r="DQ197" s="18">
        <v>522.34666489183905</v>
      </c>
      <c r="DR197" s="18">
        <v>526.18052297830582</v>
      </c>
      <c r="DS197" s="18">
        <v>521.54469457745552</v>
      </c>
      <c r="DT197" s="18">
        <v>534.96019799113276</v>
      </c>
      <c r="DU197" s="18">
        <v>521.16570860594504</v>
      </c>
      <c r="DV197" s="18">
        <v>531.93530995994809</v>
      </c>
      <c r="DW197" s="18">
        <v>528.6604311823844</v>
      </c>
      <c r="DX197" s="18">
        <v>539.10104471415275</v>
      </c>
      <c r="DY197" s="18">
        <v>537.14111726254214</v>
      </c>
      <c r="DZ197" s="18">
        <v>548.58769355773916</v>
      </c>
      <c r="EA197" s="18">
        <v>555.73242908924817</v>
      </c>
      <c r="EB197" s="18">
        <v>569.38692365646364</v>
      </c>
      <c r="EC197" s="18">
        <v>574.2797425445915</v>
      </c>
      <c r="ED197" s="18">
        <v>568.25896540880206</v>
      </c>
      <c r="EE197" s="18">
        <v>563.5911381924152</v>
      </c>
      <c r="EF197" s="18">
        <v>566.72602215200664</v>
      </c>
      <c r="EG197" s="18">
        <v>558.926310864985</v>
      </c>
      <c r="EH197" s="18">
        <v>553.36951655447479</v>
      </c>
      <c r="EI197" s="18">
        <v>557.28537160575399</v>
      </c>
      <c r="EJ197" s="18">
        <v>560.62824786633257</v>
      </c>
      <c r="EK197" s="18">
        <v>560.18026444882162</v>
      </c>
      <c r="EL197" s="18">
        <v>560.38725678682329</v>
      </c>
      <c r="EM197" s="18">
        <v>553.8244997128844</v>
      </c>
      <c r="EN197" s="18">
        <v>555.96742039084438</v>
      </c>
      <c r="EO197" s="18">
        <v>549.38666398316627</v>
      </c>
      <c r="EP197" s="18">
        <v>561.99519726753226</v>
      </c>
      <c r="EQ197" s="18">
        <v>566.99601215809594</v>
      </c>
      <c r="ER197" s="18">
        <v>564.28611246734863</v>
      </c>
      <c r="ES197" s="18">
        <v>562.74216961771253</v>
      </c>
      <c r="ET197" s="18">
        <v>562.57717572510239</v>
      </c>
      <c r="EU197" s="18">
        <v>573.0737871840596</v>
      </c>
      <c r="EV197" s="18">
        <v>566.59602696388959</v>
      </c>
      <c r="EW197" s="18">
        <v>571.87983137935396</v>
      </c>
      <c r="EX197" s="18">
        <v>582.20944901973007</v>
      </c>
      <c r="EY197" s="18">
        <v>584.29937165945773</v>
      </c>
      <c r="EZ197" s="18">
        <v>590.70213465571408</v>
      </c>
      <c r="FA197" s="18">
        <v>591.07912070125337</v>
      </c>
      <c r="FB197" s="18">
        <v>596.23892970651389</v>
      </c>
      <c r="FC197" s="18">
        <v>596.62391545593732</v>
      </c>
      <c r="FD197" s="18">
        <v>583.68539438635105</v>
      </c>
      <c r="FE197" s="18">
        <v>593.44203323602687</v>
      </c>
      <c r="FF197" s="18">
        <v>599.7078013032675</v>
      </c>
      <c r="FG197" s="18">
        <v>614.88923934936531</v>
      </c>
      <c r="FH197" s="18">
        <v>633.57754758566614</v>
      </c>
      <c r="FI197" s="18">
        <v>639.53232716441164</v>
      </c>
      <c r="FJ197" s="18">
        <v>653.24681951075786</v>
      </c>
      <c r="FK197" s="18">
        <v>657.56665960818532</v>
      </c>
      <c r="FL197" s="18">
        <v>639.46332971841093</v>
      </c>
      <c r="FM197" s="18">
        <v>631.27963264495133</v>
      </c>
      <c r="FN197" s="18">
        <v>626.67280317068105</v>
      </c>
      <c r="FO197" s="18">
        <v>623.59691702723501</v>
      </c>
      <c r="FP197" s="18">
        <v>618.74209673255677</v>
      </c>
      <c r="FQ197" s="18">
        <v>608.19748705029485</v>
      </c>
      <c r="FR197" s="18">
        <v>596.01893784970048</v>
      </c>
      <c r="FS197" s="18">
        <v>593.2340409350395</v>
      </c>
      <c r="FT197" s="18">
        <v>584.14037754476078</v>
      </c>
      <c r="FU197" s="18">
        <v>576.59665678203112</v>
      </c>
      <c r="FV197" s="18">
        <v>615.00423509269956</v>
      </c>
      <c r="FW197" s="18">
        <v>603.61465668767687</v>
      </c>
      <c r="FX197" s="18">
        <v>600.14878497987991</v>
      </c>
      <c r="FY197" s="18">
        <v>612.79331693172458</v>
      </c>
      <c r="FZ197" s="18">
        <v>632.98056968331343</v>
      </c>
      <c r="GA197" s="18">
        <v>625.30885365843767</v>
      </c>
      <c r="GB197" s="18">
        <v>630.71565352112054</v>
      </c>
      <c r="GC197" s="18">
        <v>655.29974352002137</v>
      </c>
      <c r="GD197" s="18">
        <v>664.39140698432925</v>
      </c>
      <c r="GE197" s="18">
        <v>675.67598927587278</v>
      </c>
      <c r="GF197" s="18">
        <v>687.40855498492715</v>
      </c>
      <c r="GG197" s="18">
        <v>670.3821852305532</v>
      </c>
      <c r="GH197" s="18">
        <v>660.52355015635487</v>
      </c>
      <c r="GI197" s="18">
        <v>666.02834639161824</v>
      </c>
      <c r="GJ197" s="18">
        <v>669.4952180624008</v>
      </c>
      <c r="GK197" s="18">
        <v>652.51284667938955</v>
      </c>
      <c r="GL197" s="18">
        <v>627.79276171445849</v>
      </c>
      <c r="GM197" s="18">
        <v>605.25859583586453</v>
      </c>
      <c r="GN197" s="18">
        <v>607.6705065569281</v>
      </c>
      <c r="GO197" s="18">
        <v>629.17371059745551</v>
      </c>
      <c r="GP197" s="18">
        <v>680.51481016278262</v>
      </c>
      <c r="GQ197" s="18">
        <v>688.89749987035987</v>
      </c>
      <c r="GR197" s="18">
        <v>690.47844135046012</v>
      </c>
      <c r="GS197" s="18">
        <v>707.36281636089086</v>
      </c>
      <c r="GT197" s="18">
        <v>752.15315840810547</v>
      </c>
      <c r="GU197" s="18">
        <v>778.9371669751406</v>
      </c>
      <c r="GV197" s="18">
        <v>692.25137572377923</v>
      </c>
      <c r="GW197" s="18">
        <v>680.19782189637419</v>
      </c>
      <c r="GX197" s="18">
        <v>647.87201846361154</v>
      </c>
      <c r="GY197" s="18">
        <v>664.55740083992475</v>
      </c>
      <c r="GZ197" s="18">
        <v>678.25089396357532</v>
      </c>
      <c r="HA197" s="18">
        <v>649.44596020281313</v>
      </c>
      <c r="HB197" s="18">
        <v>585.36833209097381</v>
      </c>
      <c r="HC197" s="18">
        <v>574.86672081708912</v>
      </c>
      <c r="HD197" s="18">
        <v>576.92964445620782</v>
      </c>
      <c r="HE197" s="18">
        <v>587.36425821006299</v>
      </c>
      <c r="HF197" s="18">
        <v>589.76316941231482</v>
      </c>
      <c r="HG197" s="18">
        <v>544.82083299130204</v>
      </c>
      <c r="HH197" s="18">
        <v>538.80005585551271</v>
      </c>
      <c r="HI197" s="18">
        <v>563.69813423186542</v>
      </c>
      <c r="HJ197" s="18">
        <v>575.38870149552815</v>
      </c>
      <c r="HK197" s="18">
        <v>547.63772872149946</v>
      </c>
      <c r="HL197" s="18">
        <v>531.65632028698928</v>
      </c>
      <c r="HM197" s="18">
        <v>531.6843192505836</v>
      </c>
      <c r="HN197" s="18">
        <v>529.39540397673841</v>
      </c>
      <c r="HO197" s="18">
        <v>543.23689162224525</v>
      </c>
      <c r="HP197" s="18">
        <v>542.5339176434278</v>
      </c>
      <c r="HQ197" s="18">
        <v>542.78590831577787</v>
      </c>
      <c r="HR197" s="18">
        <v>542.97190143108367</v>
      </c>
      <c r="HS197" s="18">
        <v>546.21778128206734</v>
      </c>
      <c r="HT197" s="18">
        <v>547.8507208374142</v>
      </c>
      <c r="HU197" s="18">
        <v>543.93586574912069</v>
      </c>
      <c r="HV197" s="18">
        <v>542.55691679209474</v>
      </c>
      <c r="HW197" s="18">
        <v>534.58921172350654</v>
      </c>
      <c r="HX197" s="18">
        <v>531.19333742469541</v>
      </c>
      <c r="HY197" s="18">
        <v>556.40440421551466</v>
      </c>
      <c r="HZ197" s="18">
        <v>566.59902685284612</v>
      </c>
      <c r="IA197" s="18">
        <v>585.65832135677329</v>
      </c>
      <c r="IB197" s="18">
        <v>598.01486396878965</v>
      </c>
      <c r="IC197" s="18">
        <v>607.9994943791628</v>
      </c>
      <c r="ID197" s="18">
        <v>575.96268024921426</v>
      </c>
      <c r="IE197" s="18">
        <v>560.08026815026994</v>
      </c>
      <c r="IF197" s="18">
        <v>562.37818309098486</v>
      </c>
      <c r="IG197" s="18">
        <v>554.60047098964446</v>
      </c>
      <c r="IH197" s="18">
        <v>566.1440436944365</v>
      </c>
      <c r="II197" s="18">
        <v>573.39277537643909</v>
      </c>
      <c r="IJ197" s="18">
        <v>593.72602272391327</v>
      </c>
      <c r="IK197" s="18">
        <v>595.09997186601163</v>
      </c>
      <c r="IL197" s="18">
        <v>539.00204837858678</v>
      </c>
      <c r="IM197" s="18">
        <v>518.85079429447649</v>
      </c>
      <c r="IN197" s="18">
        <v>495.29566620767116</v>
      </c>
      <c r="IO197" s="18">
        <v>492.09178480207919</v>
      </c>
      <c r="IP197" s="18">
        <v>484.47706666737793</v>
      </c>
      <c r="IQ197" s="18">
        <v>465.90175424844023</v>
      </c>
      <c r="IR197" s="18">
        <v>468.45665967643259</v>
      </c>
      <c r="IS197" s="18">
        <v>473.98645498633385</v>
      </c>
      <c r="IT197" s="18">
        <v>477.22633505940439</v>
      </c>
      <c r="IU197" s="18">
        <v>510.11811754196884</v>
      </c>
      <c r="IV197" s="18">
        <v>511.88705206334589</v>
      </c>
      <c r="IW197" s="18">
        <v>525.44055036902432</v>
      </c>
      <c r="IX197" s="18">
        <v>520.11674743413926</v>
      </c>
      <c r="IY197" s="18">
        <v>518.43080984055996</v>
      </c>
      <c r="IZ197" s="18">
        <v>525.85153515607112</v>
      </c>
      <c r="JA197" s="18">
        <v>520.9377170452475</v>
      </c>
      <c r="JB197" s="18">
        <v>507.01523239791391</v>
      </c>
      <c r="JC197" s="18">
        <v>519.73276164770118</v>
      </c>
      <c r="JD197" s="18">
        <v>511.84705354392526</v>
      </c>
      <c r="JE197" s="18">
        <v>498.36455261021848</v>
      </c>
      <c r="JF197" s="18">
        <v>489.78387023150924</v>
      </c>
      <c r="JG197" s="18">
        <v>493.95471584409478</v>
      </c>
      <c r="JH197" s="18">
        <v>500.9444571128488</v>
      </c>
      <c r="JI197" s="18">
        <v>514.14896833658224</v>
      </c>
      <c r="JJ197" s="18">
        <v>509.84012783199546</v>
      </c>
      <c r="JK197" s="18">
        <v>541.98993777930741</v>
      </c>
      <c r="JL197" s="18">
        <v>553.01452969461673</v>
      </c>
      <c r="JM197" s="18">
        <v>556.54239910751585</v>
      </c>
      <c r="JN197" s="18">
        <v>560.62924782931805</v>
      </c>
      <c r="JO197" s="18">
        <v>546.64976529181001</v>
      </c>
      <c r="JP197" s="18">
        <v>538.55606488704689</v>
      </c>
      <c r="JQ197" s="18">
        <v>516.1348948258161</v>
      </c>
      <c r="JR197" s="18">
        <v>547.43173634648326</v>
      </c>
      <c r="JS197" s="18">
        <v>567.10400816053152</v>
      </c>
      <c r="JT197" s="18">
        <v>587.68524632841343</v>
      </c>
      <c r="JU197" s="18">
        <v>609.91342353343964</v>
      </c>
      <c r="JV197" s="18">
        <v>616.24418919473896</v>
      </c>
      <c r="JW197" s="18">
        <v>602.00971609592443</v>
      </c>
      <c r="JX197" s="18">
        <v>573.7597617921233</v>
      </c>
      <c r="JY197" s="18">
        <v>572.67480195283895</v>
      </c>
      <c r="JZ197" s="18">
        <v>592.83205581486231</v>
      </c>
      <c r="KA197" s="18">
        <v>591.30011252105237</v>
      </c>
      <c r="KB197" s="18">
        <v>614.66924749255179</v>
      </c>
      <c r="KC197" s="18">
        <v>628.95671862959864</v>
      </c>
      <c r="KD197" s="18">
        <v>650.48692167073489</v>
      </c>
      <c r="KE197" s="18">
        <v>618.28711357414716</v>
      </c>
      <c r="KF197" s="18">
        <v>575.36470238387585</v>
      </c>
      <c r="KG197" s="18">
        <v>559.79727862536902</v>
      </c>
      <c r="KH197" s="18">
        <v>564.81509288668633</v>
      </c>
      <c r="KI197" s="18">
        <v>583.6493957188726</v>
      </c>
      <c r="KJ197" s="18">
        <v>605.69957951247693</v>
      </c>
      <c r="KK197" s="18">
        <v>615.79520581424231</v>
      </c>
      <c r="KL197" s="18">
        <v>603.10567552804946</v>
      </c>
      <c r="KM197" s="18">
        <v>603.5836578351259</v>
      </c>
      <c r="KN197" s="18">
        <v>612.34033369928602</v>
      </c>
      <c r="KO197" s="18">
        <v>627.92475682854649</v>
      </c>
      <c r="KP197" s="18">
        <v>625.14385976582764</v>
      </c>
      <c r="KQ197" s="18">
        <v>629.41170178800814</v>
      </c>
      <c r="KR197" s="18">
        <v>617.44114488840114</v>
      </c>
      <c r="KS197" s="18">
        <v>586.11230455219743</v>
      </c>
      <c r="KT197" s="18">
        <v>571.06286162018773</v>
      </c>
      <c r="KU197" s="18">
        <v>568.43095904231075</v>
      </c>
      <c r="KV197" s="18">
        <v>544.10985930860045</v>
      </c>
      <c r="KW197" s="18">
        <v>536.28914879888293</v>
      </c>
      <c r="KX197" s="18">
        <v>530.46536437124018</v>
      </c>
      <c r="KY197" s="18">
        <v>505.76927851796154</v>
      </c>
      <c r="KZ197" s="18">
        <v>531.76531625241034</v>
      </c>
      <c r="LA197" s="18">
        <v>540.32599937140947</v>
      </c>
      <c r="LB197" s="18">
        <v>542.94890228241684</v>
      </c>
      <c r="LC197" s="18">
        <v>547.73772502005102</v>
      </c>
      <c r="LD197" s="18">
        <v>551.47358673393728</v>
      </c>
      <c r="LE197" s="18">
        <v>538.40507047623396</v>
      </c>
      <c r="LF197" s="18">
        <v>550.16463518589728</v>
      </c>
      <c r="LG197" s="18">
        <v>543.13089554578062</v>
      </c>
      <c r="LH197" s="18">
        <v>547.33873978883037</v>
      </c>
      <c r="LI197" s="18">
        <v>553.13252532690763</v>
      </c>
      <c r="LJ197" s="18">
        <v>552.22155904710291</v>
      </c>
      <c r="LK197" s="18">
        <v>553.08552706658838</v>
      </c>
      <c r="LL197" s="18">
        <v>556.49940069913862</v>
      </c>
      <c r="LM197" s="18">
        <v>560.56325027227399</v>
      </c>
      <c r="LN197" s="18">
        <v>555.35844293266541</v>
      </c>
      <c r="LO197" s="18">
        <v>555.92442198246727</v>
      </c>
      <c r="LP197" s="18">
        <v>559.43729195058347</v>
      </c>
      <c r="LQ197" s="18">
        <v>554.01349271714685</v>
      </c>
      <c r="LR197" s="18">
        <v>553.83249941676854</v>
      </c>
      <c r="LS197" s="18">
        <v>549.53665843099361</v>
      </c>
      <c r="LT197" s="18">
        <v>540.32799929738042</v>
      </c>
      <c r="LU197" s="18">
        <v>537.97108654052022</v>
      </c>
      <c r="LV197" s="18">
        <v>539.27903812557452</v>
      </c>
      <c r="LW197" s="18">
        <v>536.68213425219062</v>
      </c>
      <c r="LX197" s="18">
        <v>536.54313939720396</v>
      </c>
      <c r="LY197" s="18">
        <v>535.90016319751737</v>
      </c>
      <c r="LZ197" s="18">
        <v>540.27700118511916</v>
      </c>
      <c r="MA197" s="18">
        <v>562.67617206066848</v>
      </c>
      <c r="MB197" s="18">
        <v>581.12048932850371</v>
      </c>
      <c r="MC197" s="18">
        <v>563.3461472609639</v>
      </c>
      <c r="MD197" s="18">
        <v>570.15189534038302</v>
      </c>
      <c r="ME197" s="18">
        <v>563.00715980887412</v>
      </c>
      <c r="MF197" s="18">
        <v>558.82931445538998</v>
      </c>
      <c r="MG197" s="18">
        <v>577.71361543685202</v>
      </c>
      <c r="MH197" s="18">
        <v>602.08471331983799</v>
      </c>
      <c r="MI197" s="18">
        <v>604.62961911797527</v>
      </c>
      <c r="MJ197" s="18">
        <v>614.05527021944522</v>
      </c>
      <c r="MK197" s="18">
        <v>621.87098091423513</v>
      </c>
      <c r="ML197" s="18">
        <v>625.35885180771345</v>
      </c>
      <c r="MM197" s="18">
        <v>625.64784111052757</v>
      </c>
      <c r="MN197" s="18">
        <v>612.53432651847606</v>
      </c>
      <c r="MO197" s="18">
        <v>606.51354938268651</v>
      </c>
      <c r="MP197" s="18">
        <v>610.38640602558849</v>
      </c>
      <c r="MQ197" s="18">
        <v>624.89586894541981</v>
      </c>
      <c r="MR197" s="18">
        <v>622.16197014302008</v>
      </c>
      <c r="MS197" s="18">
        <v>636.46344076186415</v>
      </c>
      <c r="MT197" s="18">
        <v>633.53254925131807</v>
      </c>
      <c r="MU197" s="18">
        <v>638.30237269222744</v>
      </c>
      <c r="MV197" s="18">
        <v>637.96738509207967</v>
      </c>
      <c r="MW197" s="18">
        <v>650.91490582853555</v>
      </c>
      <c r="MX197" s="18">
        <v>633.5645480668544</v>
      </c>
      <c r="MY197" s="18">
        <v>631.59562094837429</v>
      </c>
      <c r="MZ197" s="18">
        <v>624.55288164138801</v>
      </c>
      <c r="NA197" s="18">
        <v>604.05864025324581</v>
      </c>
      <c r="NB197" s="18">
        <v>603.64365561425689</v>
      </c>
      <c r="NC197" s="18">
        <v>602.0407149484754</v>
      </c>
      <c r="ND197" s="18">
        <v>595.67595054566857</v>
      </c>
      <c r="NE197" s="18">
        <v>623.38292494833468</v>
      </c>
      <c r="NF197" s="18">
        <v>640.94727478891616</v>
      </c>
      <c r="NG197" s="18">
        <v>637.82139049619434</v>
      </c>
      <c r="NH197" s="18">
        <v>604.93860768049956</v>
      </c>
      <c r="NI197" s="18">
        <v>568.24896577894685</v>
      </c>
      <c r="NJ197" s="18">
        <v>611.15737748742094</v>
      </c>
      <c r="NK197" s="18">
        <v>605.1615994262695</v>
      </c>
      <c r="NL197" s="18">
        <v>606.91553450286392</v>
      </c>
      <c r="NM197" s="18">
        <v>618.49410591214905</v>
      </c>
      <c r="NN197" s="18">
        <v>650.85190816044803</v>
      </c>
      <c r="NO197" s="18">
        <v>663.94642345577483</v>
      </c>
      <c r="NP197" s="18">
        <v>667.75328254163264</v>
      </c>
      <c r="NQ197" s="18">
        <v>681.61476944684978</v>
      </c>
      <c r="NR197" s="18">
        <v>702.13300994664428</v>
      </c>
      <c r="NS197" s="18">
        <v>711.4676644164324</v>
      </c>
      <c r="NT197" s="18">
        <v>706.87483442395921</v>
      </c>
      <c r="NU197" s="18">
        <v>703.70195187091826</v>
      </c>
      <c r="NV197" s="18">
        <v>706.8808342018724</v>
      </c>
      <c r="NW197" s="18">
        <v>708.72776583611972</v>
      </c>
      <c r="NX197" s="18">
        <v>732.95686897516259</v>
      </c>
      <c r="NY197" s="18">
        <v>780.52010838121168</v>
      </c>
      <c r="NZ197" s="18">
        <v>782.18704667806628</v>
      </c>
      <c r="OA197" s="18">
        <v>778.84217049151653</v>
      </c>
      <c r="OB197" s="18">
        <v>781.3620772150158</v>
      </c>
      <c r="OC197" s="18">
        <v>785.49892408609389</v>
      </c>
      <c r="OD197" s="18">
        <v>801.64132656127219</v>
      </c>
      <c r="OE197" s="18">
        <v>833.1461603829265</v>
      </c>
      <c r="OF197" s="18">
        <v>851.3454867193102</v>
      </c>
      <c r="OG197" s="18">
        <v>849.79354416579008</v>
      </c>
      <c r="OH197" s="18">
        <v>831.37222604662179</v>
      </c>
      <c r="OI197" s="18">
        <v>812.20493554025893</v>
      </c>
      <c r="OJ197" s="18">
        <v>816.06579262733464</v>
      </c>
      <c r="OK197" s="18">
        <v>813.95287083894004</v>
      </c>
      <c r="OL197" s="18">
        <v>813.13290119081739</v>
      </c>
      <c r="OM197" s="18">
        <v>802.09730968266717</v>
      </c>
      <c r="ON197" s="18">
        <v>804.61121662825337</v>
      </c>
      <c r="OO197" s="18">
        <v>796.23652662456027</v>
      </c>
      <c r="OP197" s="18">
        <v>777.20923093616966</v>
      </c>
      <c r="OQ197" s="18">
        <v>782.97501751065261</v>
      </c>
      <c r="OR197" s="18">
        <v>763.76572855889799</v>
      </c>
      <c r="OS197" s="18">
        <v>762.44077760308983</v>
      </c>
      <c r="OT197" s="18">
        <v>738.32467028141025</v>
      </c>
      <c r="OU197" s="18">
        <v>723.48521957635876</v>
      </c>
      <c r="OV197" s="18">
        <v>706.26685692876583</v>
      </c>
      <c r="OW197" s="18">
        <v>710.33170646488657</v>
      </c>
      <c r="OX197" s="18">
        <v>726.71510001957415</v>
      </c>
      <c r="OY197" s="18">
        <v>747.23134059339759</v>
      </c>
      <c r="OZ197" s="18">
        <v>750.59721600264311</v>
      </c>
      <c r="PA197" s="18">
        <v>740.713581853807</v>
      </c>
      <c r="PB197" s="18">
        <v>729.76298719942565</v>
      </c>
      <c r="PC197" s="18">
        <v>702.16200887322429</v>
      </c>
      <c r="PD197" s="18">
        <v>689.46947869807479</v>
      </c>
      <c r="PE197" s="18">
        <v>690.35844579219815</v>
      </c>
      <c r="PF197" s="18">
        <v>682.39674050152303</v>
      </c>
      <c r="PG197" s="18">
        <v>686.45959011167292</v>
      </c>
      <c r="PH197" s="18">
        <v>693.5953259763121</v>
      </c>
      <c r="PI197" s="18">
        <v>698.08815967023372</v>
      </c>
      <c r="PJ197" s="18">
        <v>713.17560119569305</v>
      </c>
      <c r="PK197" s="18">
        <v>690.25844949364659</v>
      </c>
      <c r="PL197" s="18">
        <v>733.05586531072856</v>
      </c>
      <c r="PM197" s="18">
        <v>772.02742274522791</v>
      </c>
      <c r="PN197" s="18">
        <v>741.50055272340774</v>
      </c>
      <c r="PO197" s="18">
        <v>687.03056897640238</v>
      </c>
      <c r="PP197" s="18">
        <v>649.2759664952755</v>
      </c>
      <c r="PQ197" s="18">
        <v>643.75917070418598</v>
      </c>
      <c r="PR197" s="18">
        <v>617.49714281558988</v>
      </c>
      <c r="PS197" s="18">
        <v>567.39299746334552</v>
      </c>
      <c r="PT197" s="18">
        <v>553.88649741798645</v>
      </c>
      <c r="PU197" s="18">
        <v>548.53169563055042</v>
      </c>
      <c r="PV197" s="18">
        <v>551.95656885594133</v>
      </c>
      <c r="PW197" s="18">
        <v>550.95060609251266</v>
      </c>
      <c r="PX197" s="18">
        <v>560.29526019215587</v>
      </c>
      <c r="PY197" s="18">
        <v>601.78672435015437</v>
      </c>
      <c r="PZ197" s="18">
        <v>617.918127232492</v>
      </c>
      <c r="QA197" s="18">
        <v>620.45803321570156</v>
      </c>
      <c r="QB197" s="18">
        <v>627.37777707546945</v>
      </c>
      <c r="QC197" s="18">
        <v>649.81694647043946</v>
      </c>
      <c r="QD197" s="18">
        <v>659.27159649848943</v>
      </c>
      <c r="QE197" s="18">
        <v>660.34355681896216</v>
      </c>
      <c r="QF197" s="18">
        <v>649.8639447307587</v>
      </c>
      <c r="QG197" s="18">
        <v>630.80765011578796</v>
      </c>
      <c r="QH197" s="18">
        <v>604.80061278849837</v>
      </c>
      <c r="QI197" s="18">
        <v>595.97193958938124</v>
      </c>
      <c r="QJ197" s="18">
        <v>573.19978252023463</v>
      </c>
      <c r="QK197" s="18">
        <v>570.53888101577752</v>
      </c>
      <c r="QL197" s="18">
        <v>583.14141452223066</v>
      </c>
      <c r="QM197" s="18">
        <v>550.92260712891812</v>
      </c>
      <c r="QN197" s="18">
        <v>531.87931203275923</v>
      </c>
      <c r="QO197" s="18">
        <v>545.31481470614676</v>
      </c>
      <c r="QP197" s="18">
        <v>505.82427648216486</v>
      </c>
      <c r="QQ197" s="18">
        <v>483.38210719823837</v>
      </c>
      <c r="QR197" s="18">
        <v>480.49721398502589</v>
      </c>
      <c r="QS197" s="18">
        <v>475.60039524495602</v>
      </c>
      <c r="QT197" s="18">
        <v>476.90434697806836</v>
      </c>
      <c r="QU197" s="18">
        <v>472.34051591217519</v>
      </c>
      <c r="QV197" s="18">
        <v>484.39306977659464</v>
      </c>
      <c r="QW197" s="18">
        <v>488.52791672170162</v>
      </c>
      <c r="QX197" s="18">
        <v>492.66176370382311</v>
      </c>
      <c r="QY197" s="18">
        <v>492.27577799141403</v>
      </c>
      <c r="QZ197" s="18">
        <v>498.45554924190043</v>
      </c>
      <c r="RA197" s="18">
        <v>492.93475359886884</v>
      </c>
      <c r="RB197" s="18">
        <v>498.57854468911881</v>
      </c>
      <c r="RC197" s="18">
        <v>496.69561438739299</v>
      </c>
      <c r="RD197" s="18">
        <v>502.0244171372056</v>
      </c>
      <c r="RE197" s="18">
        <v>516.94886469602579</v>
      </c>
      <c r="RF197" s="18">
        <v>530.62835833787915</v>
      </c>
      <c r="RG197" s="18">
        <v>541.89394133269786</v>
      </c>
      <c r="RH197" s="18">
        <v>534.7662051719426</v>
      </c>
      <c r="RI197" s="18">
        <v>531.58232302606109</v>
      </c>
      <c r="RJ197" s="18">
        <v>532.81927723914396</v>
      </c>
      <c r="RK197" s="18">
        <v>524.21059589684012</v>
      </c>
      <c r="RL197" s="18">
        <v>530.07037899196155</v>
      </c>
      <c r="RM197" s="18">
        <v>529.68939309448001</v>
      </c>
      <c r="RN197" s="18">
        <v>529.09041526615624</v>
      </c>
      <c r="RO197" s="18">
        <v>519.6687640166283</v>
      </c>
      <c r="RP197" s="18">
        <v>517.7918334928155</v>
      </c>
      <c r="RQ197" s="18">
        <v>518.01082538664343</v>
      </c>
      <c r="RR197" s="18">
        <v>519.31377715677024</v>
      </c>
      <c r="RS197" s="18">
        <v>514.02497292637827</v>
      </c>
      <c r="RT197" s="18">
        <v>513.29999976187935</v>
      </c>
      <c r="RU197" s="18">
        <v>515.25392743557688</v>
      </c>
      <c r="RV197" s="18">
        <v>518.10182201832527</v>
      </c>
      <c r="RW197" s="18">
        <v>527.16048670411101</v>
      </c>
      <c r="RX197" s="18">
        <v>522.9176437565684</v>
      </c>
      <c r="RY197" s="18">
        <v>509.93112446367741</v>
      </c>
      <c r="RZ197" s="18">
        <v>508.01119553148743</v>
      </c>
      <c r="SA197" s="18">
        <v>508.83516503155232</v>
      </c>
      <c r="SB197" s="18">
        <v>506.99423317521808</v>
      </c>
      <c r="SC197" s="18">
        <v>504.4603269699216</v>
      </c>
      <c r="SD197" s="18">
        <v>504.3473311525583</v>
      </c>
      <c r="SE197" s="18">
        <v>501.27944471299651</v>
      </c>
      <c r="SF197" s="18">
        <v>503.91934699475763</v>
      </c>
      <c r="SG197" s="18">
        <v>495.35666394978762</v>
      </c>
      <c r="SH197" s="18">
        <v>483.0521194130182</v>
      </c>
      <c r="SI197" s="18">
        <v>486.72798334777355</v>
      </c>
      <c r="SJ197" s="18">
        <v>497.29059236377481</v>
      </c>
      <c r="SK197" s="18">
        <v>531.53432480275626</v>
      </c>
      <c r="SL197" s="18">
        <v>532.30029644966135</v>
      </c>
      <c r="SM197" s="18">
        <v>531.98030829429626</v>
      </c>
      <c r="SN197" s="18">
        <v>526.04652793824675</v>
      </c>
      <c r="SO197" s="18">
        <v>531.64432073116302</v>
      </c>
      <c r="SP197" s="5">
        <v>529.96138302654026</v>
      </c>
      <c r="SQ197" s="5">
        <v>524.23959482342002</v>
      </c>
      <c r="SR197" s="5">
        <v>544.87583095550531</v>
      </c>
      <c r="SS197" s="5">
        <v>569.70491188585754</v>
      </c>
      <c r="ST197" s="5">
        <v>579.16456172883511</v>
      </c>
      <c r="SU197" s="5">
        <v>579.12956302434202</v>
      </c>
      <c r="SV197" s="5">
        <v>574.85872111320498</v>
      </c>
      <c r="SW197" s="5">
        <v>572.05382493883371</v>
      </c>
      <c r="SX197" s="5">
        <v>566.93201452702283</v>
      </c>
      <c r="SY197" s="5">
        <v>541.72494758814571</v>
      </c>
      <c r="SZ197" s="5">
        <v>557.38436794131997</v>
      </c>
      <c r="TA197" s="5">
        <v>552.87553483963006</v>
      </c>
      <c r="TB197" s="5">
        <v>572.69080136060711</v>
      </c>
      <c r="TC197" s="5">
        <v>593.83801857829098</v>
      </c>
      <c r="TD197" s="5">
        <v>574.1517472824454</v>
      </c>
      <c r="TE197" s="5">
        <v>646.1150834980607</v>
      </c>
    </row>
    <row r="198" spans="1:525" x14ac:dyDescent="0.25">
      <c r="A198" s="5" t="s">
        <v>401</v>
      </c>
      <c r="B198" s="5" t="str">
        <f ca="1">_xlfn.XLOOKUP(A198,bonds[worksheet get],bonds[unique lookup],"-")</f>
        <v>SOFTBK 6 7/8 PERP nc-27</v>
      </c>
      <c r="C198" s="5" t="str">
        <f ca="1">_xlfn.XLOOKUP(A198,bonds[worksheet get],bonds[ID_ISIN],"-")</f>
        <v>XS1642686676</v>
      </c>
      <c r="D198" s="18">
        <f ca="1">_xll.BDH(A198,"blp_i_sprd_mid","-2AY",,"Dates=H","Fill=C","Sort=R","Dir=H","factor="&amp;_xlfn.XLOOKUP(A198,bonds[worksheet get],bonds[yas/blp factor]),"cols=132;rows=1")</f>
        <v>765.87300000000005</v>
      </c>
      <c r="E198" s="18">
        <v>768.41</v>
      </c>
      <c r="F198" s="18">
        <v>755.47500000000002</v>
      </c>
      <c r="G198" s="18">
        <v>738.48599999999999</v>
      </c>
      <c r="H198" s="18">
        <v>708.89</v>
      </c>
      <c r="I198" s="18">
        <v>682.28499999999997</v>
      </c>
      <c r="J198" s="18">
        <v>712.505</v>
      </c>
      <c r="K198" s="18">
        <v>747.40099999999995</v>
      </c>
      <c r="L198" s="18">
        <v>756.70899999999995</v>
      </c>
      <c r="M198" s="18">
        <v>789.08799999999997</v>
      </c>
      <c r="N198" s="18">
        <v>815.53499999999997</v>
      </c>
      <c r="O198" s="18">
        <v>759.726</v>
      </c>
      <c r="P198" s="18">
        <v>869.029</v>
      </c>
      <c r="Q198" s="18">
        <v>804.72199999999998</v>
      </c>
      <c r="R198" s="18">
        <v>927.14099999999996</v>
      </c>
      <c r="S198" s="18">
        <v>884.99599999999998</v>
      </c>
      <c r="T198" s="18">
        <v>997.81799999999998</v>
      </c>
      <c r="U198" s="18">
        <v>1110.1010000000001</v>
      </c>
      <c r="V198" s="18">
        <v>1138.076</v>
      </c>
      <c r="W198" s="18">
        <v>1156.2049999999999</v>
      </c>
      <c r="X198" s="18">
        <v>1024.954</v>
      </c>
      <c r="Y198" s="18">
        <v>965.34799999999996</v>
      </c>
      <c r="Z198" s="18">
        <v>1176.27</v>
      </c>
      <c r="AA198" s="18">
        <v>1428.895</v>
      </c>
      <c r="AB198" s="18">
        <v>942.89099999999996</v>
      </c>
      <c r="AC198" s="18">
        <v>867.69399999999996</v>
      </c>
      <c r="AD198" s="18">
        <v>721.55100000000004</v>
      </c>
      <c r="AE198" s="18">
        <v>628.53300000000002</v>
      </c>
      <c r="AF198" s="18">
        <v>601.99599999999998</v>
      </c>
      <c r="AG198" s="18">
        <v>624.63699999999994</v>
      </c>
      <c r="AH198" s="18">
        <v>613.553</v>
      </c>
      <c r="AI198" s="18">
        <v>618.49300000000005</v>
      </c>
      <c r="AJ198" s="18">
        <v>549.36</v>
      </c>
      <c r="AK198" s="18">
        <v>515.03800000000001</v>
      </c>
      <c r="AL198" s="18">
        <v>476.76100000000002</v>
      </c>
      <c r="AM198" s="18">
        <v>484.00200000000001</v>
      </c>
      <c r="AN198" s="18">
        <v>485.428</v>
      </c>
      <c r="AO198" s="18">
        <v>486.137</v>
      </c>
      <c r="AP198" s="18">
        <v>486.25099999999998</v>
      </c>
      <c r="AQ198" s="18">
        <v>476.03100000000001</v>
      </c>
      <c r="AR198" s="18">
        <v>487.78899999999999</v>
      </c>
      <c r="AS198" s="18">
        <v>521.47799999999995</v>
      </c>
      <c r="AT198" s="18">
        <v>534.14300000000003</v>
      </c>
      <c r="AU198" s="18">
        <v>537.86800000000005</v>
      </c>
      <c r="AV198" s="18">
        <v>534.63599999999997</v>
      </c>
      <c r="AW198" s="18">
        <v>529.80799999999999</v>
      </c>
      <c r="AX198" s="18">
        <v>534.71100000000001</v>
      </c>
      <c r="AY198" s="18">
        <v>534.89800000000002</v>
      </c>
      <c r="AZ198" s="18">
        <v>528.38300000000004</v>
      </c>
      <c r="BA198" s="18">
        <v>523.971</v>
      </c>
      <c r="BB198" s="18">
        <v>530.20299999999997</v>
      </c>
      <c r="BC198" s="18">
        <v>520.06399999999996</v>
      </c>
      <c r="BD198" s="18">
        <v>535.39499999999998</v>
      </c>
      <c r="BE198" s="18">
        <v>533.53499999999997</v>
      </c>
      <c r="BF198" s="18">
        <v>568.65300000000002</v>
      </c>
      <c r="BG198" s="18">
        <v>577.31600000000003</v>
      </c>
      <c r="BH198" s="18">
        <v>566.22799999999995</v>
      </c>
      <c r="BI198" s="18">
        <v>553.98900000000003</v>
      </c>
      <c r="BJ198" s="18">
        <v>572.77599999999995</v>
      </c>
      <c r="BK198" s="18">
        <v>574.33399999999995</v>
      </c>
      <c r="BL198" s="18">
        <v>571.48</v>
      </c>
      <c r="BM198" s="18">
        <v>575.71299999999997</v>
      </c>
      <c r="BN198" s="18">
        <v>573.48199999999997</v>
      </c>
      <c r="BO198" s="18">
        <v>576.34799999999996</v>
      </c>
      <c r="BP198" s="18">
        <v>593.97900000000004</v>
      </c>
      <c r="BQ198" s="18">
        <v>565.60900000000004</v>
      </c>
      <c r="BR198" s="18">
        <v>599.74099999999999</v>
      </c>
      <c r="BS198" s="18">
        <v>605.66300000000001</v>
      </c>
      <c r="BT198" s="18">
        <v>598.23</v>
      </c>
      <c r="BU198" s="18">
        <v>625.81600000000003</v>
      </c>
      <c r="BV198" s="18">
        <v>644.97799999999995</v>
      </c>
      <c r="BW198" s="18">
        <v>618.548</v>
      </c>
      <c r="BX198" s="18">
        <v>600.90800000000002</v>
      </c>
      <c r="BY198" s="18">
        <v>598.923</v>
      </c>
      <c r="BZ198" s="18">
        <v>608.45000000000005</v>
      </c>
      <c r="CA198" s="18">
        <v>621.63</v>
      </c>
      <c r="CB198" s="18">
        <v>614.26499999999999</v>
      </c>
      <c r="CC198" s="18">
        <v>611.89499999999998</v>
      </c>
      <c r="CD198" s="18">
        <v>609.995</v>
      </c>
      <c r="CE198" s="18">
        <v>662.15599999999995</v>
      </c>
      <c r="CF198" s="18">
        <v>611.63800000000003</v>
      </c>
      <c r="CG198" s="18">
        <v>629.78800000000001</v>
      </c>
      <c r="CH198" s="18">
        <v>578.298</v>
      </c>
      <c r="CI198" s="18">
        <v>586.86099999999999</v>
      </c>
      <c r="CJ198" s="18">
        <v>571.803</v>
      </c>
      <c r="CK198" s="18">
        <v>602.37199999999996</v>
      </c>
      <c r="CL198" s="18">
        <v>576.80799999999999</v>
      </c>
      <c r="CM198" s="18">
        <v>513.15</v>
      </c>
      <c r="CN198" s="18">
        <v>480.81099999999998</v>
      </c>
      <c r="CO198" s="18">
        <v>547.63199999999995</v>
      </c>
      <c r="CP198" s="18">
        <v>535.14499999999998</v>
      </c>
      <c r="CQ198" s="18">
        <v>516.13</v>
      </c>
      <c r="CR198" s="18">
        <v>568.25599999999997</v>
      </c>
      <c r="CS198" s="18">
        <v>557.66700000000003</v>
      </c>
      <c r="CT198" s="18">
        <v>620.61199999999997</v>
      </c>
      <c r="CU198" s="18">
        <v>626.50199999999995</v>
      </c>
      <c r="CV198" s="18">
        <v>609.58299999999997</v>
      </c>
      <c r="CW198" s="18">
        <v>609.04399999999998</v>
      </c>
      <c r="CX198" s="18">
        <v>561.92200000000003</v>
      </c>
      <c r="CY198" s="18">
        <v>544.36500000000001</v>
      </c>
      <c r="CZ198" s="18">
        <v>552.24300000000005</v>
      </c>
      <c r="DA198" s="18">
        <v>570.91999999999996</v>
      </c>
      <c r="DB198" s="18">
        <v>539.98099999999999</v>
      </c>
      <c r="DC198" s="18">
        <v>566.00800000000004</v>
      </c>
      <c r="DD198" s="18">
        <v>577.29200000000003</v>
      </c>
      <c r="DE198" s="18">
        <v>598.36699999999996</v>
      </c>
      <c r="DF198" s="18">
        <v>616.05899999999997</v>
      </c>
      <c r="DG198" s="18">
        <v>627.57100000000003</v>
      </c>
      <c r="DH198" s="18">
        <v>604.68499999999995</v>
      </c>
      <c r="DI198" s="18">
        <v>612.69500000000005</v>
      </c>
      <c r="DJ198" s="18">
        <v>611.85500000000002</v>
      </c>
      <c r="DK198" s="18">
        <v>669.12</v>
      </c>
      <c r="DL198" s="18">
        <v>670.26</v>
      </c>
      <c r="DM198" s="18">
        <v>761.37900000000002</v>
      </c>
      <c r="DN198" s="18">
        <v>745.21799999999996</v>
      </c>
      <c r="DO198" s="18">
        <v>715.71100000000001</v>
      </c>
      <c r="DP198" s="18">
        <v>659.09799999999996</v>
      </c>
      <c r="DQ198" s="18">
        <v>555.09699999999998</v>
      </c>
      <c r="DR198" s="18">
        <v>581.51599999999996</v>
      </c>
      <c r="DS198" s="18">
        <v>599.29700000000003</v>
      </c>
      <c r="DT198" s="18">
        <v>576.93899999999996</v>
      </c>
      <c r="DU198" s="18">
        <v>515.36699999999996</v>
      </c>
      <c r="DV198" s="18">
        <v>522.85500000000002</v>
      </c>
      <c r="DW198" s="18">
        <v>548.46699999999998</v>
      </c>
      <c r="DX198" s="18">
        <v>556.26099999999997</v>
      </c>
      <c r="DY198" s="18">
        <v>536.173</v>
      </c>
      <c r="DZ198" s="18">
        <v>543.43200000000002</v>
      </c>
      <c r="EA198" s="18">
        <v>544.94600000000003</v>
      </c>
      <c r="EB198" s="18">
        <v>512.36900000000003</v>
      </c>
      <c r="EC198" s="18">
        <v>535.28399999999999</v>
      </c>
      <c r="ED198" s="18">
        <v>548.21600000000001</v>
      </c>
      <c r="EE198" s="18">
        <v>542.94600000000003</v>
      </c>
      <c r="EF198" s="18"/>
      <c r="EG198" s="18"/>
      <c r="EH198" s="18"/>
      <c r="EI198" s="18"/>
      <c r="EJ198" s="18"/>
      <c r="EK198" s="18"/>
      <c r="EL198" s="18"/>
      <c r="EM198" s="18"/>
      <c r="EN198" s="18"/>
      <c r="EO198" s="18"/>
      <c r="EP198" s="18"/>
      <c r="EQ198" s="18"/>
      <c r="ER198" s="18"/>
      <c r="ES198" s="18"/>
      <c r="ET198" s="18"/>
      <c r="EU198" s="18"/>
      <c r="EV198" s="18"/>
      <c r="EW198" s="18"/>
      <c r="EX198" s="18"/>
      <c r="EY198" s="18"/>
      <c r="EZ198" s="18"/>
      <c r="FA198" s="18"/>
      <c r="FB198" s="18"/>
      <c r="FC198" s="18"/>
      <c r="FD198" s="18"/>
      <c r="FE198" s="18"/>
      <c r="FF198" s="18"/>
      <c r="FG198" s="18"/>
      <c r="FH198" s="18"/>
      <c r="FI198" s="18"/>
      <c r="FJ198" s="18"/>
      <c r="FK198" s="18"/>
      <c r="FL198" s="18"/>
      <c r="FM198" s="18"/>
      <c r="FN198" s="18"/>
      <c r="FO198" s="18"/>
      <c r="FP198" s="18"/>
      <c r="FQ198" s="18"/>
      <c r="FR198" s="18"/>
      <c r="FS198" s="18"/>
      <c r="FT198" s="18"/>
      <c r="FU198" s="18"/>
      <c r="FV198" s="18"/>
      <c r="FW198" s="18"/>
      <c r="FX198" s="18"/>
      <c r="FY198" s="18"/>
      <c r="FZ198" s="18"/>
      <c r="GA198" s="18"/>
      <c r="GB198" s="18"/>
      <c r="GC198" s="18"/>
      <c r="GD198" s="18"/>
      <c r="GE198" s="18"/>
      <c r="GF198" s="18"/>
      <c r="GG198" s="18"/>
      <c r="GH198" s="18"/>
      <c r="GI198" s="18"/>
      <c r="GJ198" s="18"/>
      <c r="GK198" s="18"/>
      <c r="GL198" s="18"/>
      <c r="GM198" s="18"/>
      <c r="GN198" s="18"/>
      <c r="GO198" s="18"/>
      <c r="GP198" s="18"/>
      <c r="GQ198" s="18"/>
      <c r="GR198" s="18"/>
      <c r="GS198" s="18"/>
      <c r="GT198" s="18"/>
      <c r="GU198" s="18"/>
      <c r="GV198" s="18"/>
      <c r="GW198" s="18"/>
      <c r="GX198" s="18"/>
      <c r="GY198" s="18"/>
      <c r="GZ198" s="18"/>
      <c r="HA198" s="18"/>
      <c r="HB198" s="18"/>
      <c r="HC198" s="18"/>
      <c r="HD198" s="18"/>
      <c r="HE198" s="18"/>
      <c r="HF198" s="18"/>
      <c r="HG198" s="18"/>
      <c r="HH198" s="18"/>
      <c r="HI198" s="18"/>
      <c r="HJ198" s="18"/>
      <c r="HK198" s="18"/>
      <c r="HL198" s="18"/>
      <c r="HM198" s="18"/>
      <c r="HN198" s="18"/>
      <c r="HO198" s="18"/>
      <c r="HP198" s="18"/>
      <c r="HQ198" s="18"/>
      <c r="HR198" s="18"/>
      <c r="HS198" s="18"/>
      <c r="HT198" s="18"/>
      <c r="HU198" s="18"/>
      <c r="HV198" s="18"/>
      <c r="HW198" s="18"/>
      <c r="HX198" s="18"/>
      <c r="HY198" s="18"/>
      <c r="HZ198" s="18"/>
      <c r="IA198" s="18"/>
      <c r="IB198" s="18"/>
      <c r="IC198" s="18"/>
      <c r="ID198" s="18"/>
      <c r="IE198" s="18"/>
      <c r="IF198" s="18"/>
      <c r="IG198" s="18"/>
      <c r="IH198" s="18"/>
      <c r="II198" s="18"/>
      <c r="IJ198" s="18"/>
      <c r="IK198" s="18"/>
      <c r="IL198" s="18"/>
      <c r="IM198" s="18"/>
      <c r="IN198" s="18"/>
      <c r="IO198" s="18"/>
      <c r="IP198" s="18"/>
      <c r="IQ198" s="18"/>
      <c r="IR198" s="18"/>
      <c r="IS198" s="18"/>
      <c r="IT198" s="18"/>
      <c r="IU198" s="18"/>
      <c r="IV198" s="18"/>
      <c r="IW198" s="18"/>
      <c r="IX198" s="18"/>
      <c r="IY198" s="18"/>
      <c r="IZ198" s="18"/>
      <c r="JA198" s="18"/>
      <c r="JB198" s="18"/>
      <c r="JC198" s="18"/>
      <c r="JD198" s="18"/>
      <c r="JE198" s="18"/>
      <c r="JF198" s="18"/>
      <c r="JG198" s="18"/>
      <c r="JH198" s="18"/>
      <c r="JI198" s="18"/>
      <c r="JJ198" s="18"/>
      <c r="JK198" s="18"/>
      <c r="JL198" s="18"/>
      <c r="JM198" s="18"/>
      <c r="JN198" s="18"/>
      <c r="JO198" s="18"/>
      <c r="JP198" s="18"/>
      <c r="JQ198" s="18"/>
      <c r="JR198" s="18"/>
      <c r="JS198" s="18"/>
      <c r="JT198" s="18"/>
      <c r="JU198" s="18"/>
      <c r="JV198" s="18"/>
      <c r="JW198" s="18"/>
      <c r="JX198" s="18"/>
      <c r="JY198" s="18"/>
      <c r="JZ198" s="18"/>
      <c r="KA198" s="18"/>
      <c r="KB198" s="18"/>
      <c r="KC198" s="18"/>
      <c r="KD198" s="18"/>
      <c r="KE198" s="18"/>
      <c r="KF198" s="18"/>
      <c r="KG198" s="18"/>
      <c r="KH198" s="18"/>
      <c r="KI198" s="18"/>
      <c r="KJ198" s="18"/>
      <c r="KK198" s="18"/>
      <c r="KL198" s="18"/>
      <c r="KM198" s="18"/>
      <c r="KN198" s="18"/>
      <c r="KO198" s="18"/>
      <c r="KP198" s="18"/>
      <c r="KQ198" s="18"/>
      <c r="KR198" s="18"/>
      <c r="KS198" s="18"/>
      <c r="KT198" s="18"/>
      <c r="KU198" s="18"/>
      <c r="KV198" s="18"/>
      <c r="KW198" s="18"/>
      <c r="KX198" s="18"/>
      <c r="KY198" s="18"/>
      <c r="KZ198" s="18"/>
      <c r="LA198" s="18"/>
      <c r="LB198" s="18"/>
      <c r="LC198" s="18"/>
      <c r="LD198" s="18"/>
      <c r="LE198" s="18"/>
      <c r="LF198" s="18"/>
      <c r="LG198" s="18"/>
      <c r="LH198" s="18"/>
      <c r="LI198" s="18"/>
      <c r="LJ198" s="18"/>
      <c r="LK198" s="18"/>
      <c r="LL198" s="18"/>
      <c r="LM198" s="18"/>
      <c r="LN198" s="18"/>
      <c r="LO198" s="18"/>
      <c r="LP198" s="18"/>
      <c r="LQ198" s="18"/>
      <c r="LR198" s="18"/>
      <c r="LS198" s="18"/>
      <c r="LT198" s="18"/>
      <c r="LU198" s="18"/>
      <c r="LV198" s="18"/>
      <c r="LW198" s="18"/>
      <c r="LX198" s="18"/>
      <c r="LY198" s="18"/>
      <c r="LZ198" s="18"/>
      <c r="MA198" s="18"/>
      <c r="MB198" s="18"/>
      <c r="MC198" s="18"/>
      <c r="MD198" s="18"/>
      <c r="ME198" s="18"/>
      <c r="MF198" s="18"/>
      <c r="MG198" s="18"/>
      <c r="MH198" s="18"/>
      <c r="MI198" s="18"/>
      <c r="MJ198" s="18"/>
      <c r="MK198" s="18"/>
      <c r="ML198" s="18"/>
      <c r="MM198" s="18"/>
      <c r="MN198" s="18"/>
      <c r="MO198" s="18"/>
      <c r="MP198" s="18"/>
      <c r="MQ198" s="18"/>
      <c r="MR198" s="18"/>
      <c r="MS198" s="18"/>
      <c r="MT198" s="18"/>
      <c r="MU198" s="18"/>
      <c r="MV198" s="18"/>
      <c r="MW198" s="18"/>
      <c r="MX198" s="18"/>
      <c r="MY198" s="18"/>
      <c r="MZ198" s="18"/>
      <c r="NA198" s="18"/>
      <c r="NB198" s="18"/>
      <c r="NC198" s="18"/>
      <c r="ND198" s="18"/>
      <c r="NE198" s="18"/>
      <c r="NF198" s="18"/>
      <c r="NG198" s="18"/>
      <c r="NH198" s="18"/>
      <c r="NI198" s="18"/>
      <c r="NJ198" s="18"/>
      <c r="NK198" s="18"/>
      <c r="NL198" s="18"/>
      <c r="NM198" s="18"/>
      <c r="NN198" s="18"/>
      <c r="NO198" s="18"/>
      <c r="NP198" s="18"/>
      <c r="NQ198" s="18"/>
      <c r="NR198" s="18"/>
      <c r="NS198" s="18"/>
      <c r="NT198" s="18"/>
      <c r="NU198" s="18"/>
      <c r="NV198" s="18"/>
      <c r="NW198" s="18"/>
      <c r="NX198" s="18"/>
      <c r="NY198" s="18"/>
      <c r="NZ198" s="18"/>
      <c r="OA198" s="18"/>
      <c r="OB198" s="18"/>
      <c r="OC198" s="18"/>
      <c r="OD198" s="18"/>
      <c r="OE198" s="18"/>
      <c r="OF198" s="18"/>
      <c r="OG198" s="18"/>
      <c r="OH198" s="18"/>
      <c r="OI198" s="18"/>
      <c r="OJ198" s="18"/>
      <c r="OK198" s="18"/>
      <c r="OL198" s="18"/>
      <c r="OM198" s="18"/>
      <c r="ON198" s="18"/>
      <c r="OO198" s="18"/>
      <c r="OP198" s="18"/>
      <c r="OQ198" s="18"/>
      <c r="OR198" s="18"/>
      <c r="OS198" s="18"/>
      <c r="OT198" s="18"/>
      <c r="OU198" s="18"/>
      <c r="OV198" s="18"/>
      <c r="OW198" s="18"/>
      <c r="OX198" s="18"/>
      <c r="OY198" s="18"/>
      <c r="OZ198" s="18"/>
      <c r="PA198" s="18"/>
      <c r="PB198" s="18"/>
      <c r="PC198" s="18"/>
      <c r="PD198" s="18"/>
      <c r="PE198" s="18"/>
      <c r="PF198" s="18"/>
      <c r="PG198" s="18"/>
      <c r="PH198" s="18"/>
      <c r="PI198" s="18"/>
      <c r="PJ198" s="18"/>
      <c r="PK198" s="18"/>
      <c r="PL198" s="18"/>
      <c r="PM198" s="18"/>
      <c r="PN198" s="18"/>
      <c r="PO198" s="18"/>
      <c r="PP198" s="18"/>
      <c r="PQ198" s="18"/>
      <c r="PR198" s="18"/>
      <c r="PS198" s="18"/>
      <c r="PT198" s="18"/>
      <c r="PU198" s="18"/>
      <c r="PV198" s="18"/>
      <c r="PW198" s="18"/>
      <c r="PX198" s="18"/>
      <c r="PY198" s="18"/>
      <c r="PZ198" s="18"/>
      <c r="QA198" s="18"/>
      <c r="QB198" s="18"/>
      <c r="QC198" s="18"/>
      <c r="QD198" s="18"/>
      <c r="QE198" s="18"/>
      <c r="QF198" s="18"/>
      <c r="QG198" s="18"/>
      <c r="QH198" s="18"/>
      <c r="QI198" s="18"/>
      <c r="QJ198" s="18"/>
      <c r="QK198" s="18"/>
      <c r="QL198" s="18"/>
      <c r="QM198" s="18"/>
      <c r="QN198" s="18"/>
      <c r="QO198" s="18"/>
      <c r="QP198" s="18"/>
      <c r="QQ198" s="18"/>
      <c r="QR198" s="18"/>
      <c r="QS198" s="18"/>
      <c r="QT198" s="18"/>
      <c r="QU198" s="18"/>
      <c r="QV198" s="18"/>
      <c r="QW198" s="18"/>
      <c r="QX198" s="18"/>
      <c r="QY198" s="18"/>
      <c r="QZ198" s="18"/>
      <c r="RA198" s="18"/>
      <c r="RB198" s="18"/>
      <c r="RC198" s="18"/>
      <c r="RD198" s="18"/>
      <c r="RE198" s="18"/>
      <c r="RF198" s="18"/>
      <c r="RG198" s="18"/>
      <c r="RH198" s="18"/>
      <c r="RI198" s="18"/>
      <c r="RJ198" s="18"/>
      <c r="RK198" s="18"/>
      <c r="RL198" s="18"/>
      <c r="RM198" s="18"/>
      <c r="RN198" s="18"/>
      <c r="RO198" s="18"/>
      <c r="RP198" s="18"/>
      <c r="RQ198" s="18"/>
      <c r="RR198" s="18"/>
      <c r="RS198" s="18"/>
      <c r="RT198" s="18"/>
      <c r="RU198" s="18"/>
      <c r="RV198" s="18"/>
      <c r="RW198" s="18"/>
      <c r="RX198" s="18"/>
      <c r="RY198" s="18"/>
      <c r="RZ198" s="18"/>
      <c r="SA198" s="18"/>
      <c r="SB198" s="18"/>
      <c r="SC198" s="18"/>
      <c r="SD198" s="18"/>
      <c r="SE198" s="18"/>
      <c r="SF198" s="18"/>
      <c r="SG198" s="18"/>
      <c r="SH198" s="18"/>
      <c r="SI198" s="18"/>
      <c r="SJ198" s="18"/>
      <c r="SK198" s="18"/>
      <c r="SL198" s="18"/>
      <c r="SM198" s="18"/>
      <c r="SN198" s="18"/>
      <c r="SO198" s="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B2817-1131-4D6B-BC6D-7CCF009EBE4D}">
  <dimension ref="A1:K71"/>
  <sheetViews>
    <sheetView workbookViewId="0">
      <selection activeCell="K72" sqref="K72"/>
    </sheetView>
  </sheetViews>
  <sheetFormatPr defaultRowHeight="10.5" x14ac:dyDescent="0.25"/>
  <cols>
    <col min="1" max="1" width="12.54296875" style="5" bestFit="1" customWidth="1"/>
    <col min="2" max="4" width="8.7265625" style="5"/>
    <col min="5" max="5" width="21.1796875" style="5" bestFit="1" customWidth="1"/>
    <col min="6" max="11" width="8.7265625" style="5"/>
    <col min="12" max="16384" width="8.7265625" style="27"/>
  </cols>
  <sheetData>
    <row r="1" spans="1:11" ht="11" x14ac:dyDescent="0.3">
      <c r="A1" s="4" t="s">
        <v>189</v>
      </c>
      <c r="B1" s="4" t="s">
        <v>190</v>
      </c>
      <c r="C1" s="4" t="s">
        <v>191</v>
      </c>
      <c r="D1" s="4" t="s">
        <v>192</v>
      </c>
      <c r="E1" s="2" t="s">
        <v>193</v>
      </c>
      <c r="F1" s="4" t="s">
        <v>194</v>
      </c>
      <c r="H1" s="2" t="s">
        <v>195</v>
      </c>
      <c r="J1" s="4" t="s">
        <v>196</v>
      </c>
      <c r="K1" s="4" t="s">
        <v>197</v>
      </c>
    </row>
    <row r="2" spans="1:11" x14ac:dyDescent="0.25">
      <c r="A2" s="5" t="str" cm="1">
        <f t="array" aca="1" ref="A2:A59" ca="1">_xlfn.UNIQUE(bonds[ticker])</f>
        <v>SOLBBB</v>
      </c>
      <c r="B2" s="5" t="str" cm="1">
        <f t="array" aca="1" ref="B2:B21" ca="1">_xlfn.UNIQUE(bonds[ticker],FALSE,TRUE)</f>
        <v>FIRMEN</v>
      </c>
      <c r="C2" s="5" t="str" cm="1">
        <f t="array" aca="1" ref="C2:C39" ca="1">_xlfn._xlws.SORT(_xlfn._xlws.FILTER(_xlfn.ANCHORARRAY(A2),NOT(ISNUMBER(_xlfn.XMATCH(_xlfn.ANCHORARRAY(A2),_xlfn.ANCHORARRAY(B2))))*(_xlfn.ANCHORARRAY(A2)&lt;&gt;0)*(LEFT(_xlfn.ANCHORARRAY(A2),4)&lt;&gt;"#N/A")*(A2&lt;&gt;"NA error")))</f>
        <v>AKEFP</v>
      </c>
      <c r="D2" s="5" cm="1">
        <f t="array" aca="1" ref="D2:D39" ca="1">COUNTIF(bonds[ticker],_xlfn.ANCHORARRAY(C2))</f>
        <v>3</v>
      </c>
      <c r="E2" s="5" t="str" cm="1">
        <f t="array" aca="1" ref="E2:E10" ca="1">_xlfn.UNIQUE(bonds[industry_sector])</f>
        <v>Basic Materials</v>
      </c>
      <c r="F2" s="5" cm="1">
        <f t="array" aca="1" ref="F2:F10" ca="1">COUNTIF(bonds[industry_sector],_xlfn.ANCHORARRAY(E2))</f>
        <v>39</v>
      </c>
      <c r="H2" s="1" t="s">
        <v>36</v>
      </c>
      <c r="J2" s="5" t="s">
        <v>32</v>
      </c>
      <c r="K2" s="5" t="s">
        <v>171</v>
      </c>
    </row>
    <row r="3" spans="1:11" x14ac:dyDescent="0.25">
      <c r="A3" s="5" t="str">
        <f ca="1"/>
        <v>BAYNGR</v>
      </c>
      <c r="B3" s="5" t="str">
        <f ca="1"/>
        <v>LXSGR</v>
      </c>
      <c r="C3" s="5" t="str">
        <f ca="1"/>
        <v>AMXLMM</v>
      </c>
      <c r="D3" s="5">
        <f ca="1"/>
        <v>2</v>
      </c>
      <c r="E3" s="5" t="str">
        <f ca="1"/>
        <v>Consumer, Non-cyclical</v>
      </c>
      <c r="F3" s="5">
        <f ca="1"/>
        <v>15</v>
      </c>
      <c r="H3" s="1" t="s">
        <v>202</v>
      </c>
      <c r="J3" s="5" t="s">
        <v>64</v>
      </c>
      <c r="K3" s="5" t="s">
        <v>171</v>
      </c>
    </row>
    <row r="4" spans="1:11" x14ac:dyDescent="0.25">
      <c r="A4" s="5" t="str">
        <f ca="1"/>
        <v>FIRMEN</v>
      </c>
      <c r="B4" s="5" t="str">
        <f ca="1"/>
        <v>LHNVX</v>
      </c>
      <c r="C4" s="5" t="str">
        <f ca="1"/>
        <v>BAYNGR</v>
      </c>
      <c r="D4" s="5">
        <f ca="1"/>
        <v>4</v>
      </c>
      <c r="E4" s="5" t="str">
        <f ca="1"/>
        <v>Industrial</v>
      </c>
      <c r="F4" s="5">
        <f ca="1"/>
        <v>4</v>
      </c>
      <c r="H4" s="1" t="s">
        <v>206</v>
      </c>
      <c r="J4" s="5" t="s">
        <v>207</v>
      </c>
      <c r="K4" s="5" t="s">
        <v>171</v>
      </c>
    </row>
    <row r="5" spans="1:11" x14ac:dyDescent="0.25">
      <c r="A5" s="5" t="str">
        <f ca="1"/>
        <v>MRKGR</v>
      </c>
      <c r="B5" s="5" t="str">
        <f ca="1"/>
        <v>EVKGR</v>
      </c>
      <c r="C5" s="5" t="str">
        <f ca="1"/>
        <v>BERTEL</v>
      </c>
      <c r="D5" s="5">
        <f ca="1"/>
        <v>2</v>
      </c>
      <c r="E5" s="5" t="str">
        <f ca="1"/>
        <v>Financial</v>
      </c>
      <c r="F5" s="5">
        <f ca="1"/>
        <v>4</v>
      </c>
      <c r="H5" s="1" t="s">
        <v>210</v>
      </c>
      <c r="J5" s="5" t="s">
        <v>100</v>
      </c>
      <c r="K5" s="5" t="s">
        <v>211</v>
      </c>
    </row>
    <row r="6" spans="1:11" x14ac:dyDescent="0.25">
      <c r="A6" s="5" t="str">
        <f ca="1"/>
        <v>AKEFP</v>
      </c>
      <c r="B6" s="5" t="str">
        <f ca="1"/>
        <v>BNFP</v>
      </c>
      <c r="C6" s="5" t="str">
        <f ca="1"/>
        <v>BHP</v>
      </c>
      <c r="D6" s="5">
        <f ca="1"/>
        <v>5</v>
      </c>
      <c r="E6" s="5" t="str">
        <f ca="1"/>
        <v>Energy</v>
      </c>
      <c r="F6" s="5">
        <f ca="1"/>
        <v>20</v>
      </c>
      <c r="H6" s="1" t="s">
        <v>35</v>
      </c>
      <c r="J6" s="5" t="s">
        <v>73</v>
      </c>
      <c r="K6" s="5" t="s">
        <v>171</v>
      </c>
    </row>
    <row r="7" spans="1:11" x14ac:dyDescent="0.25">
      <c r="A7" s="5" t="str">
        <f ca="1"/>
        <v>LXSGR</v>
      </c>
      <c r="B7" s="5" t="str">
        <f ca="1"/>
        <v>ECLEAR</v>
      </c>
      <c r="C7" s="5" t="str">
        <f ca="1"/>
        <v>BPLN</v>
      </c>
      <c r="D7" s="5">
        <f ca="1"/>
        <v>5</v>
      </c>
      <c r="E7" s="5" t="str">
        <f ca="1"/>
        <v>Communications</v>
      </c>
      <c r="F7" s="5">
        <f ca="1"/>
        <v>34</v>
      </c>
      <c r="J7" s="5" t="s">
        <v>130</v>
      </c>
      <c r="K7" s="5" t="s">
        <v>171</v>
      </c>
    </row>
    <row r="8" spans="1:11" x14ac:dyDescent="0.25">
      <c r="A8" s="5" t="str">
        <f ca="1"/>
        <v>LHNVX</v>
      </c>
      <c r="B8" s="5" t="str">
        <f ca="1"/>
        <v>BRITEL</v>
      </c>
      <c r="C8" s="5" t="str">
        <f ca="1"/>
        <v>CNALN</v>
      </c>
      <c r="D8" s="5">
        <f ca="1"/>
        <v>2</v>
      </c>
      <c r="E8" s="5" t="str">
        <f ca="1"/>
        <v>Technology</v>
      </c>
      <c r="F8" s="5">
        <f ca="1"/>
        <v>2</v>
      </c>
      <c r="J8" s="5" t="s">
        <v>220</v>
      </c>
      <c r="K8" s="5" t="s">
        <v>171</v>
      </c>
    </row>
    <row r="9" spans="1:11" x14ac:dyDescent="0.25">
      <c r="A9" s="5" t="str">
        <f ca="1"/>
        <v>EVKGR</v>
      </c>
      <c r="B9" s="5" t="str">
        <f ca="1"/>
        <v>T</v>
      </c>
      <c r="C9" s="5" t="str">
        <f ca="1"/>
        <v>DBHNGR</v>
      </c>
      <c r="D9" s="5">
        <f ca="1"/>
        <v>2</v>
      </c>
      <c r="E9" s="5" t="str">
        <f ca="1"/>
        <v>Utilities</v>
      </c>
      <c r="F9" s="5">
        <f ca="1"/>
        <v>63</v>
      </c>
      <c r="J9" s="5" t="s">
        <v>224</v>
      </c>
      <c r="K9" s="5" t="s">
        <v>171</v>
      </c>
    </row>
    <row r="10" spans="1:11" x14ac:dyDescent="0.25">
      <c r="A10" s="5" t="str">
        <f ca="1"/>
        <v>ERFFP</v>
      </c>
      <c r="B10" s="5" t="str">
        <f ca="1"/>
        <v>TENN</v>
      </c>
      <c r="C10" s="5" t="str">
        <f ca="1"/>
        <v>DBOERS</v>
      </c>
      <c r="D10" s="5">
        <f ca="1"/>
        <v>2</v>
      </c>
      <c r="E10" s="5" t="str">
        <f ca="1"/>
        <v>Consumer, Cyclical</v>
      </c>
      <c r="F10" s="5">
        <f ca="1"/>
        <v>14</v>
      </c>
      <c r="J10" s="5" t="s">
        <v>228</v>
      </c>
      <c r="K10" s="5" t="s">
        <v>229</v>
      </c>
    </row>
    <row r="11" spans="1:11" x14ac:dyDescent="0.25">
      <c r="A11" s="5" t="str">
        <f ca="1"/>
        <v>BNFP</v>
      </c>
      <c r="B11" s="5" t="str">
        <f ca="1"/>
        <v>ALLRNV</v>
      </c>
      <c r="C11" s="5" t="str">
        <f ca="1"/>
        <v>EDF</v>
      </c>
      <c r="D11" s="5">
        <f ca="1"/>
        <v>9</v>
      </c>
      <c r="J11" s="1" t="s">
        <v>109</v>
      </c>
      <c r="K11" s="5" t="s">
        <v>171</v>
      </c>
    </row>
    <row r="12" spans="1:11" x14ac:dyDescent="0.25">
      <c r="A12" s="5" t="str">
        <f ca="1"/>
        <v>ECLEAR</v>
      </c>
      <c r="B12" s="5" t="str">
        <f ca="1"/>
        <v>STEDIN</v>
      </c>
      <c r="C12" s="5" t="str">
        <f ca="1"/>
        <v>EDPPL</v>
      </c>
      <c r="D12" s="5">
        <f ca="1"/>
        <v>3</v>
      </c>
      <c r="J12" s="1" t="s">
        <v>118</v>
      </c>
      <c r="K12" s="5" t="s">
        <v>175</v>
      </c>
    </row>
    <row r="13" spans="1:11" x14ac:dyDescent="0.25">
      <c r="A13" s="5" t="str">
        <f ca="1"/>
        <v>DBOERS</v>
      </c>
      <c r="B13" s="5" t="str">
        <f ca="1"/>
        <v>ELIASO</v>
      </c>
      <c r="C13" s="5" t="str">
        <f ca="1"/>
        <v>ENBW</v>
      </c>
      <c r="D13" s="5">
        <f ca="1"/>
        <v>7</v>
      </c>
      <c r="J13" s="1" t="s">
        <v>46</v>
      </c>
      <c r="K13" s="5" t="s">
        <v>175</v>
      </c>
    </row>
    <row r="14" spans="1:11" x14ac:dyDescent="0.25">
      <c r="A14" s="5" t="str">
        <f ca="1"/>
        <v>DBHNGR</v>
      </c>
      <c r="B14" s="5" t="str">
        <f ca="1"/>
        <v>VLVY</v>
      </c>
      <c r="C14" s="5" t="str">
        <f ca="1"/>
        <v>ENELIM</v>
      </c>
      <c r="D14" s="5">
        <f ca="1"/>
        <v>7</v>
      </c>
      <c r="J14" s="1" t="s">
        <v>106</v>
      </c>
      <c r="K14" s="5" t="s">
        <v>175</v>
      </c>
    </row>
    <row r="15" spans="1:11" x14ac:dyDescent="0.25">
      <c r="A15" s="5" t="str">
        <f ca="1"/>
        <v>OMVAV</v>
      </c>
      <c r="B15" s="5" t="str">
        <f ca="1"/>
        <v>AFFP</v>
      </c>
      <c r="C15" s="5" t="str">
        <f ca="1"/>
        <v>ENGIFP</v>
      </c>
      <c r="D15" s="5">
        <f ca="1"/>
        <v>5</v>
      </c>
      <c r="J15" s="1" t="s">
        <v>235</v>
      </c>
      <c r="K15" s="5" t="s">
        <v>175</v>
      </c>
    </row>
    <row r="16" spans="1:11" x14ac:dyDescent="0.25">
      <c r="A16" s="5" t="str">
        <f ca="1"/>
        <v>REPSM</v>
      </c>
      <c r="B16" s="5" t="str">
        <f ca="1"/>
        <v>LHAGR</v>
      </c>
      <c r="C16" s="5" t="str">
        <f ca="1"/>
        <v>ERFFP</v>
      </c>
      <c r="D16" s="5">
        <f ca="1"/>
        <v>3</v>
      </c>
      <c r="J16" s="1" t="s">
        <v>237</v>
      </c>
      <c r="K16" s="5" t="s">
        <v>173</v>
      </c>
    </row>
    <row r="17" spans="1:11" x14ac:dyDescent="0.25">
      <c r="A17" s="5" t="str">
        <f ca="1"/>
        <v>BPLN</v>
      </c>
      <c r="B17" s="5" t="str">
        <f ca="1"/>
        <v>JUSTLN</v>
      </c>
      <c r="C17" s="5" t="str">
        <f ca="1"/>
        <v>IBESM</v>
      </c>
      <c r="D17" s="5">
        <f ca="1"/>
        <v>3</v>
      </c>
      <c r="J17" s="1" t="s">
        <v>115</v>
      </c>
      <c r="K17" s="5" t="s">
        <v>173</v>
      </c>
    </row>
    <row r="18" spans="1:11" x14ac:dyDescent="0.25">
      <c r="A18" s="5" t="str">
        <f ca="1"/>
        <v>TOTAL</v>
      </c>
      <c r="B18" s="5" t="str">
        <f ca="1"/>
        <v>SZUGR</v>
      </c>
      <c r="C18" s="5" t="str">
        <f ca="1"/>
        <v>IFXGR</v>
      </c>
      <c r="D18" s="5">
        <f ca="1"/>
        <v>2</v>
      </c>
      <c r="J18" s="1" t="s">
        <v>241</v>
      </c>
      <c r="K18" s="5" t="s">
        <v>173</v>
      </c>
    </row>
    <row r="19" spans="1:11" x14ac:dyDescent="0.25">
      <c r="A19" s="5" t="str">
        <f ca="1"/>
        <v>BHP</v>
      </c>
      <c r="B19" s="5" t="str">
        <f ca="1"/>
        <v>COFP</v>
      </c>
      <c r="C19" s="5" t="str">
        <f ca="1"/>
        <v>KPN</v>
      </c>
      <c r="D19" s="5">
        <f ca="1"/>
        <v>2</v>
      </c>
      <c r="J19" s="1" t="s">
        <v>91</v>
      </c>
      <c r="K19" s="5" t="s">
        <v>173</v>
      </c>
    </row>
    <row r="20" spans="1:11" x14ac:dyDescent="0.25">
      <c r="A20" s="5" t="str">
        <f ca="1"/>
        <v>AMXLMM</v>
      </c>
      <c r="B20" s="5" t="str">
        <f ca="1"/>
        <v>SBRYLN</v>
      </c>
      <c r="C20" s="5" t="str">
        <f ca="1"/>
        <v>MRKGR</v>
      </c>
      <c r="D20" s="5">
        <f ca="1"/>
        <v>4</v>
      </c>
      <c r="J20" s="1" t="s">
        <v>37</v>
      </c>
      <c r="K20" s="5" t="s">
        <v>173</v>
      </c>
    </row>
    <row r="21" spans="1:11" x14ac:dyDescent="0.25">
      <c r="A21" s="5" t="str">
        <f ca="1"/>
        <v>BERTEL</v>
      </c>
      <c r="B21" s="5" t="str">
        <f ca="1"/>
        <v>WIEAV</v>
      </c>
      <c r="C21" s="5" t="str">
        <f ca="1"/>
        <v>NGGLN</v>
      </c>
      <c r="D21" s="5">
        <f ca="1"/>
        <v>3</v>
      </c>
      <c r="J21" s="1" t="s">
        <v>67</v>
      </c>
      <c r="K21" s="5" t="s">
        <v>173</v>
      </c>
    </row>
    <row r="22" spans="1:11" x14ac:dyDescent="0.25">
      <c r="A22" s="5" t="str">
        <f ca="1"/>
        <v>KPN</v>
      </c>
      <c r="C22" s="5" t="str">
        <f ca="1"/>
        <v>NTGYSM</v>
      </c>
      <c r="D22" s="5">
        <f ca="1"/>
        <v>2</v>
      </c>
      <c r="J22" s="1" t="s">
        <v>124</v>
      </c>
      <c r="K22" s="5" t="s">
        <v>173</v>
      </c>
    </row>
    <row r="23" spans="1:11" x14ac:dyDescent="0.25">
      <c r="A23" s="5" t="str">
        <f ca="1"/>
        <v>TELIAS</v>
      </c>
      <c r="C23" s="5" t="str">
        <f ca="1"/>
        <v>OMVAV</v>
      </c>
      <c r="D23" s="5">
        <f ca="1"/>
        <v>3</v>
      </c>
      <c r="J23" s="1" t="s">
        <v>127</v>
      </c>
      <c r="K23" s="5" t="s">
        <v>173</v>
      </c>
    </row>
    <row r="24" spans="1:11" x14ac:dyDescent="0.25">
      <c r="A24" s="5" t="str">
        <f ca="1"/>
        <v>SESGFP</v>
      </c>
      <c r="C24" s="5" t="str">
        <f ca="1"/>
        <v>ORAFP</v>
      </c>
      <c r="D24" s="5">
        <f ca="1"/>
        <v>7</v>
      </c>
      <c r="J24" s="1" t="s">
        <v>246</v>
      </c>
      <c r="K24" s="5" t="s">
        <v>173</v>
      </c>
    </row>
    <row r="25" spans="1:11" x14ac:dyDescent="0.25">
      <c r="A25" s="5" t="str">
        <f ca="1"/>
        <v>ORAFP</v>
      </c>
      <c r="C25" s="5" t="str">
        <f ca="1"/>
        <v>ORSTED</v>
      </c>
      <c r="D25" s="5">
        <f ca="1"/>
        <v>4</v>
      </c>
      <c r="J25" s="1" t="s">
        <v>103</v>
      </c>
      <c r="K25" s="5" t="s">
        <v>173</v>
      </c>
    </row>
    <row r="26" spans="1:11" x14ac:dyDescent="0.25">
      <c r="A26" s="5" t="str">
        <f ca="1"/>
        <v>TELEFO</v>
      </c>
      <c r="C26" s="5" t="str">
        <f ca="1"/>
        <v>REPSM</v>
      </c>
      <c r="D26" s="5">
        <f ca="1"/>
        <v>4</v>
      </c>
      <c r="J26" s="1" t="s">
        <v>248</v>
      </c>
      <c r="K26" s="5" t="s">
        <v>173</v>
      </c>
    </row>
    <row r="27" spans="1:11" x14ac:dyDescent="0.25">
      <c r="A27" s="5" t="str">
        <f ca="1"/>
        <v>VOD</v>
      </c>
      <c r="C27" s="5" t="str">
        <f ca="1"/>
        <v>RWE</v>
      </c>
      <c r="D27" s="5">
        <f ca="1"/>
        <v>3</v>
      </c>
      <c r="J27" s="1" t="s">
        <v>133</v>
      </c>
      <c r="K27" s="5" t="s">
        <v>176</v>
      </c>
    </row>
    <row r="28" spans="1:11" x14ac:dyDescent="0.25">
      <c r="A28" s="5" t="str">
        <f ca="1"/>
        <v>BRITEL</v>
      </c>
      <c r="C28" s="5" t="str">
        <f ca="1"/>
        <v>SESGFP</v>
      </c>
      <c r="D28" s="5">
        <f ca="1"/>
        <v>2</v>
      </c>
      <c r="J28" s="1" t="s">
        <v>76</v>
      </c>
      <c r="K28" s="5" t="s">
        <v>176</v>
      </c>
    </row>
    <row r="29" spans="1:11" x14ac:dyDescent="0.25">
      <c r="A29" s="5" t="str">
        <f ca="1"/>
        <v>IFXGR</v>
      </c>
      <c r="C29" s="5" t="str">
        <f ca="1"/>
        <v>SEVFP</v>
      </c>
      <c r="D29" s="5">
        <f ca="1"/>
        <v>3</v>
      </c>
      <c r="J29" s="1" t="s">
        <v>55</v>
      </c>
      <c r="K29" s="5" t="s">
        <v>176</v>
      </c>
    </row>
    <row r="30" spans="1:11" x14ac:dyDescent="0.25">
      <c r="A30" s="5" t="str">
        <f ca="1"/>
        <v>T</v>
      </c>
      <c r="C30" s="5" t="str">
        <f ca="1"/>
        <v>SOFTBK</v>
      </c>
      <c r="D30" s="5">
        <f ca="1"/>
        <v>2</v>
      </c>
      <c r="J30" s="1" t="s">
        <v>94</v>
      </c>
      <c r="K30" s="5" t="s">
        <v>176</v>
      </c>
    </row>
    <row r="31" spans="1:11" x14ac:dyDescent="0.25">
      <c r="A31" s="5" t="str">
        <f ca="1"/>
        <v>ENGIFP</v>
      </c>
      <c r="C31" s="5" t="str">
        <f ca="1"/>
        <v>SOLBBB</v>
      </c>
      <c r="D31" s="5">
        <f ca="1"/>
        <v>28</v>
      </c>
      <c r="J31" s="1" t="s">
        <v>136</v>
      </c>
      <c r="K31" s="5" t="s">
        <v>176</v>
      </c>
    </row>
    <row r="32" spans="1:11" x14ac:dyDescent="0.25">
      <c r="A32" s="5" t="str">
        <f ca="1"/>
        <v>SEVFP</v>
      </c>
      <c r="C32" s="5" t="str">
        <f ca="1"/>
        <v>SSELN</v>
      </c>
      <c r="D32" s="5">
        <f ca="1"/>
        <v>6</v>
      </c>
      <c r="J32" s="1" t="s">
        <v>252</v>
      </c>
      <c r="K32" s="5" t="s">
        <v>176</v>
      </c>
    </row>
    <row r="33" spans="1:11" x14ac:dyDescent="0.25">
      <c r="A33" s="5" t="str">
        <f ca="1"/>
        <v>EDF</v>
      </c>
      <c r="C33" s="5" t="str">
        <f ca="1"/>
        <v>TELEFO</v>
      </c>
      <c r="D33" s="5">
        <f ca="1"/>
        <v>8</v>
      </c>
      <c r="J33" s="1" t="s">
        <v>254</v>
      </c>
      <c r="K33" s="5" t="s">
        <v>176</v>
      </c>
    </row>
    <row r="34" spans="1:11" x14ac:dyDescent="0.25">
      <c r="A34" s="5" t="str">
        <f ca="1"/>
        <v>ENBW</v>
      </c>
      <c r="C34" s="5" t="str">
        <f ca="1"/>
        <v>TELIAS</v>
      </c>
      <c r="D34" s="5">
        <f ca="1"/>
        <v>2</v>
      </c>
      <c r="J34" s="1" t="s">
        <v>61</v>
      </c>
      <c r="K34" s="5" t="s">
        <v>176</v>
      </c>
    </row>
    <row r="35" spans="1:11" x14ac:dyDescent="0.25">
      <c r="A35" s="5" t="str">
        <f ca="1"/>
        <v>RWE</v>
      </c>
      <c r="C35" s="5" t="str">
        <f ca="1"/>
        <v>TOTAL</v>
      </c>
      <c r="D35" s="5">
        <f ca="1"/>
        <v>6</v>
      </c>
      <c r="J35" s="1" t="s">
        <v>121</v>
      </c>
      <c r="K35" s="5" t="s">
        <v>176</v>
      </c>
    </row>
    <row r="36" spans="1:11" x14ac:dyDescent="0.25">
      <c r="A36" s="5" t="str">
        <f ca="1"/>
        <v>TENN</v>
      </c>
      <c r="C36" s="5" t="str">
        <f ca="1"/>
        <v>TRAFIG</v>
      </c>
      <c r="D36" s="5">
        <f ca="1"/>
        <v>2</v>
      </c>
      <c r="J36" s="1" t="s">
        <v>52</v>
      </c>
      <c r="K36" s="5" t="s">
        <v>176</v>
      </c>
    </row>
    <row r="37" spans="1:11" x14ac:dyDescent="0.25">
      <c r="A37" s="5" t="str">
        <f ca="1"/>
        <v>VATFAL</v>
      </c>
      <c r="C37" s="5" t="str">
        <f ca="1"/>
        <v>VATFAL</v>
      </c>
      <c r="D37" s="5">
        <f ca="1"/>
        <v>2</v>
      </c>
      <c r="J37" s="1" t="s">
        <v>257</v>
      </c>
      <c r="K37" s="5" t="s">
        <v>176</v>
      </c>
    </row>
    <row r="38" spans="1:11" x14ac:dyDescent="0.25">
      <c r="A38" s="5" t="str">
        <f ca="1"/>
        <v>ENELIM</v>
      </c>
      <c r="C38" s="5" t="str">
        <f ca="1"/>
        <v>VOD</v>
      </c>
      <c r="D38" s="5">
        <f ca="1"/>
        <v>5</v>
      </c>
      <c r="J38" s="1" t="s">
        <v>79</v>
      </c>
      <c r="K38" s="5" t="s">
        <v>176</v>
      </c>
    </row>
    <row r="39" spans="1:11" x14ac:dyDescent="0.25">
      <c r="A39" s="5" t="str">
        <f ca="1"/>
        <v>IBESM</v>
      </c>
      <c r="C39" s="5" t="str">
        <f ca="1"/>
        <v>VW</v>
      </c>
      <c r="D39" s="5">
        <f ca="1"/>
        <v>11</v>
      </c>
      <c r="J39" s="1" t="s">
        <v>259</v>
      </c>
      <c r="K39" s="5" t="s">
        <v>176</v>
      </c>
    </row>
    <row r="40" spans="1:11" x14ac:dyDescent="0.25">
      <c r="A40" s="5" t="str">
        <f ca="1"/>
        <v>NTGYSM</v>
      </c>
      <c r="J40" s="1" t="s">
        <v>261</v>
      </c>
      <c r="K40" s="5" t="s">
        <v>176</v>
      </c>
    </row>
    <row r="41" spans="1:11" x14ac:dyDescent="0.25">
      <c r="A41" s="5" t="str">
        <f ca="1"/>
        <v>CNALN</v>
      </c>
      <c r="J41" s="1" t="s">
        <v>88</v>
      </c>
      <c r="K41" s="5" t="s">
        <v>176</v>
      </c>
    </row>
    <row r="42" spans="1:11" x14ac:dyDescent="0.25">
      <c r="A42" s="5" t="str">
        <f ca="1"/>
        <v>NGGLN</v>
      </c>
      <c r="J42" s="1" t="s">
        <v>264</v>
      </c>
      <c r="K42" s="5" t="s">
        <v>176</v>
      </c>
    </row>
    <row r="43" spans="1:11" x14ac:dyDescent="0.25">
      <c r="A43" s="5" t="str">
        <f ca="1"/>
        <v>SSELN</v>
      </c>
      <c r="J43" s="1" t="s">
        <v>49</v>
      </c>
      <c r="K43" s="5" t="s">
        <v>176</v>
      </c>
    </row>
    <row r="44" spans="1:11" x14ac:dyDescent="0.25">
      <c r="A44" s="5" t="str">
        <f ca="1"/>
        <v>ALLRNV</v>
      </c>
      <c r="J44" s="1" t="s">
        <v>267</v>
      </c>
      <c r="K44" s="5" t="s">
        <v>176</v>
      </c>
    </row>
    <row r="45" spans="1:11" x14ac:dyDescent="0.25">
      <c r="A45" s="5" t="str">
        <f ca="1"/>
        <v>ORSTED</v>
      </c>
      <c r="J45" s="1" t="s">
        <v>269</v>
      </c>
      <c r="K45" s="5" t="s">
        <v>173</v>
      </c>
    </row>
    <row r="46" spans="1:11" x14ac:dyDescent="0.25">
      <c r="A46" s="5" t="str">
        <f ca="1"/>
        <v>STEDIN</v>
      </c>
      <c r="J46" s="1" t="s">
        <v>112</v>
      </c>
      <c r="K46" s="5" t="s">
        <v>173</v>
      </c>
    </row>
    <row r="47" spans="1:11" x14ac:dyDescent="0.25">
      <c r="A47" s="5" t="str">
        <f ca="1"/>
        <v>EDPPL</v>
      </c>
      <c r="J47" s="1" t="s">
        <v>43</v>
      </c>
      <c r="K47" s="5" t="s">
        <v>174</v>
      </c>
    </row>
    <row r="48" spans="1:11" x14ac:dyDescent="0.25">
      <c r="A48" s="5" t="str">
        <f ca="1"/>
        <v>ELIASO</v>
      </c>
      <c r="J48" s="1" t="s">
        <v>273</v>
      </c>
      <c r="K48" s="5" t="s">
        <v>211</v>
      </c>
    </row>
    <row r="49" spans="1:11" x14ac:dyDescent="0.25">
      <c r="A49" s="5" t="str">
        <f ca="1"/>
        <v>VLVY</v>
      </c>
      <c r="J49" s="1" t="s">
        <v>275</v>
      </c>
      <c r="K49" s="5" t="s">
        <v>229</v>
      </c>
    </row>
    <row r="50" spans="1:11" x14ac:dyDescent="0.25">
      <c r="A50" s="5" t="str">
        <f ca="1"/>
        <v>VW</v>
      </c>
      <c r="J50" s="1" t="s">
        <v>277</v>
      </c>
      <c r="K50" s="5" t="s">
        <v>211</v>
      </c>
    </row>
    <row r="51" spans="1:11" x14ac:dyDescent="0.25">
      <c r="A51" s="5" t="str">
        <f ca="1"/>
        <v>AFFP</v>
      </c>
      <c r="J51" s="1" t="s">
        <v>279</v>
      </c>
      <c r="K51" s="5" t="s">
        <v>174</v>
      </c>
    </row>
    <row r="52" spans="1:11" x14ac:dyDescent="0.25">
      <c r="A52" s="5" t="str">
        <f ca="1"/>
        <v>LHAGR</v>
      </c>
      <c r="J52" s="1" t="s">
        <v>281</v>
      </c>
      <c r="K52" s="5" t="s">
        <v>211</v>
      </c>
    </row>
    <row r="53" spans="1:11" x14ac:dyDescent="0.25">
      <c r="A53" s="5" t="str">
        <f ca="1"/>
        <v>JUSTLN</v>
      </c>
      <c r="J53" s="1" t="s">
        <v>58</v>
      </c>
      <c r="K53" s="5" t="s">
        <v>171</v>
      </c>
    </row>
    <row r="54" spans="1:11" x14ac:dyDescent="0.25">
      <c r="A54" s="5" t="str">
        <f ca="1"/>
        <v>SZUGR</v>
      </c>
      <c r="J54" s="1" t="s">
        <v>284</v>
      </c>
      <c r="K54" s="5" t="s">
        <v>174</v>
      </c>
    </row>
    <row r="55" spans="1:11" x14ac:dyDescent="0.25">
      <c r="A55" s="5" t="str">
        <f ca="1"/>
        <v>COFP</v>
      </c>
      <c r="J55" s="1" t="s">
        <v>139</v>
      </c>
      <c r="K55" s="5" t="s">
        <v>174</v>
      </c>
    </row>
    <row r="56" spans="1:11" x14ac:dyDescent="0.25">
      <c r="A56" s="5" t="str">
        <f ca="1"/>
        <v>SBRYLN</v>
      </c>
      <c r="J56" s="1" t="s">
        <v>70</v>
      </c>
      <c r="K56" s="5" t="s">
        <v>174</v>
      </c>
    </row>
    <row r="57" spans="1:11" x14ac:dyDescent="0.25">
      <c r="A57" s="5" t="str">
        <f ca="1"/>
        <v>WIEAV</v>
      </c>
      <c r="J57" s="1" t="s">
        <v>286</v>
      </c>
      <c r="K57" s="5" t="s">
        <v>174</v>
      </c>
    </row>
    <row r="58" spans="1:11" x14ac:dyDescent="0.25">
      <c r="A58" s="5" t="str">
        <f ca="1"/>
        <v>TRAFIG</v>
      </c>
      <c r="J58" s="1" t="s">
        <v>288</v>
      </c>
      <c r="K58" s="5" t="s">
        <v>174</v>
      </c>
    </row>
    <row r="59" spans="1:11" x14ac:dyDescent="0.25">
      <c r="A59" s="5" t="str">
        <f ca="1"/>
        <v>SOFTBK</v>
      </c>
      <c r="J59" s="1" t="s">
        <v>289</v>
      </c>
      <c r="K59" s="5" t="s">
        <v>174</v>
      </c>
    </row>
    <row r="60" spans="1:11" x14ac:dyDescent="0.25">
      <c r="J60" s="1" t="s">
        <v>85</v>
      </c>
      <c r="K60" s="5" t="s">
        <v>174</v>
      </c>
    </row>
    <row r="61" spans="1:11" x14ac:dyDescent="0.25">
      <c r="J61" s="1" t="s">
        <v>290</v>
      </c>
      <c r="K61" s="5" t="s">
        <v>174</v>
      </c>
    </row>
    <row r="62" spans="1:11" x14ac:dyDescent="0.25">
      <c r="J62" s="1" t="s">
        <v>40</v>
      </c>
      <c r="K62" s="5" t="s">
        <v>174</v>
      </c>
    </row>
    <row r="63" spans="1:11" x14ac:dyDescent="0.25">
      <c r="J63" s="1" t="s">
        <v>97</v>
      </c>
      <c r="K63" s="5" t="s">
        <v>174</v>
      </c>
    </row>
    <row r="64" spans="1:11" x14ac:dyDescent="0.25">
      <c r="J64" s="1" t="s">
        <v>293</v>
      </c>
      <c r="K64" s="5" t="s">
        <v>211</v>
      </c>
    </row>
    <row r="65" spans="10:11" x14ac:dyDescent="0.25">
      <c r="J65" s="1" t="s">
        <v>295</v>
      </c>
      <c r="K65" s="5" t="s">
        <v>229</v>
      </c>
    </row>
    <row r="66" spans="10:11" x14ac:dyDescent="0.25">
      <c r="J66" s="1" t="s">
        <v>297</v>
      </c>
      <c r="K66" s="5" t="s">
        <v>211</v>
      </c>
    </row>
    <row r="67" spans="10:11" x14ac:dyDescent="0.25">
      <c r="J67" s="1" t="s">
        <v>299</v>
      </c>
      <c r="K67" s="5" t="s">
        <v>211</v>
      </c>
    </row>
    <row r="68" spans="10:11" x14ac:dyDescent="0.25">
      <c r="J68" s="1" t="s">
        <v>301</v>
      </c>
      <c r="K68" s="5" t="s">
        <v>171</v>
      </c>
    </row>
    <row r="69" spans="10:11" x14ac:dyDescent="0.25">
      <c r="J69" s="1" t="s">
        <v>303</v>
      </c>
      <c r="K69" s="5" t="s">
        <v>229</v>
      </c>
    </row>
    <row r="70" spans="10:11" x14ac:dyDescent="0.25">
      <c r="J70" s="1" t="s">
        <v>82</v>
      </c>
      <c r="K70" s="1" t="s">
        <v>175</v>
      </c>
    </row>
    <row r="71" spans="10:11" x14ac:dyDescent="0.25">
      <c r="J71" s="5" t="s">
        <v>600</v>
      </c>
      <c r="K71" s="5" t="s">
        <v>229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F6758-6757-4982-87BF-22ADDE3045EE}">
  <dimension ref="B2:J62"/>
  <sheetViews>
    <sheetView workbookViewId="0">
      <selection activeCell="H37" sqref="H37"/>
    </sheetView>
  </sheetViews>
  <sheetFormatPr defaultColWidth="8.7265625" defaultRowHeight="10.5" x14ac:dyDescent="0.25"/>
  <cols>
    <col min="1" max="1" width="8.7265625" style="5"/>
    <col min="2" max="2" width="10.1796875" style="5" customWidth="1"/>
    <col min="3" max="16384" width="8.7265625" style="5"/>
  </cols>
  <sheetData>
    <row r="2" spans="2:10" x14ac:dyDescent="0.25">
      <c r="B2" s="5" t="s">
        <v>402</v>
      </c>
    </row>
    <row r="4" spans="2:10" ht="11" x14ac:dyDescent="0.3">
      <c r="B4" s="4" t="s">
        <v>403</v>
      </c>
      <c r="C4" s="4" t="s">
        <v>404</v>
      </c>
      <c r="D4" s="4" t="s">
        <v>17</v>
      </c>
      <c r="F4" s="4" t="s">
        <v>405</v>
      </c>
      <c r="G4" s="4" t="s">
        <v>406</v>
      </c>
      <c r="I4" s="4" t="s">
        <v>405</v>
      </c>
      <c r="J4" s="4" t="s">
        <v>406</v>
      </c>
    </row>
    <row r="5" spans="2:10" x14ac:dyDescent="0.25">
      <c r="B5" s="5" t="str" cm="1">
        <f t="array" aca="1" ref="B5:B62" ca="1">_xlfn.UNIQUE(bonds[ticker])</f>
        <v>SOLBBB</v>
      </c>
      <c r="C5" s="5" cm="1">
        <f t="array" aca="1" ref="C5:C62" ca="1">COUNTIFS(bonds[ticker],_xlfn.ANCHORARRAY(B5),bonds[crncy],"eur")</f>
        <v>28</v>
      </c>
      <c r="D5" s="5" t="str" cm="1">
        <f t="array" aca="1" ref="D5:D62" ca="1">IF(_xlfn.ANCHORARRAY(C5)&gt;=3,_xlfn.ANCHORARRAY(B5),"-")</f>
        <v>SOLBBB</v>
      </c>
      <c r="F5" s="5" t="str" cm="1">
        <f t="array" aca="1" ref="F5:F23" ca="1">_xlfn._xlws.FILTER(_xlfn.ANCHORARRAY(D5),_xlfn.ANCHORARRAY(D5)&lt;&gt;"-")</f>
        <v>SOLBBB</v>
      </c>
      <c r="G5" s="5" cm="1">
        <f t="array" aca="1" ref="G5:G23" ca="1">COUNTIFS(bonds[ticker],_xlfn.ANCHORARRAY(F5),bonds[crncy],"eur")</f>
        <v>28</v>
      </c>
      <c r="I5" s="5" t="str" cm="1">
        <f t="array" aca="1" ref="I5:I23" ca="1">_xlfn.SORTBY(_xlfn.ANCHORARRAY(F5),_xlfn.ANCHORARRAY(G5),-1)</f>
        <v>SOLBBB</v>
      </c>
      <c r="J5" s="5" cm="1">
        <f t="array" aca="1" ref="J5:J23" ca="1">COUNTIFS(bonds[ticker],_xlfn.ANCHORARRAY(I5),bonds[crncy],"eur")</f>
        <v>28</v>
      </c>
    </row>
    <row r="6" spans="2:10" x14ac:dyDescent="0.25">
      <c r="B6" s="5" t="str">
        <f ca="1"/>
        <v>BAYNGR</v>
      </c>
      <c r="C6" s="5">
        <f ca="1"/>
        <v>4</v>
      </c>
      <c r="D6" s="5" t="str">
        <f ca="1"/>
        <v>BAYNGR</v>
      </c>
      <c r="F6" s="5" t="str">
        <f ca="1"/>
        <v>BAYNGR</v>
      </c>
      <c r="G6" s="5">
        <f ca="1"/>
        <v>4</v>
      </c>
      <c r="I6" s="5" t="str">
        <f ca="1"/>
        <v>VW</v>
      </c>
      <c r="J6" s="5">
        <f ca="1"/>
        <v>11</v>
      </c>
    </row>
    <row r="7" spans="2:10" x14ac:dyDescent="0.25">
      <c r="B7" s="5" t="str">
        <f ca="1"/>
        <v>FIRMEN</v>
      </c>
      <c r="C7" s="5">
        <f ca="1"/>
        <v>1</v>
      </c>
      <c r="D7" s="5" t="str">
        <f ca="1"/>
        <v>-</v>
      </c>
      <c r="F7" s="5" t="str">
        <f ca="1"/>
        <v>MRKGR</v>
      </c>
      <c r="G7" s="5">
        <f ca="1"/>
        <v>4</v>
      </c>
      <c r="I7" s="5" t="str">
        <f ca="1"/>
        <v>TELEFO</v>
      </c>
      <c r="J7" s="5">
        <f ca="1"/>
        <v>8</v>
      </c>
    </row>
    <row r="8" spans="2:10" x14ac:dyDescent="0.25">
      <c r="B8" s="5" t="str">
        <f ca="1"/>
        <v>MRKGR</v>
      </c>
      <c r="C8" s="5">
        <f ca="1"/>
        <v>4</v>
      </c>
      <c r="D8" s="5" t="str">
        <f ca="1"/>
        <v>MRKGR</v>
      </c>
      <c r="F8" s="5" t="str">
        <f ca="1"/>
        <v>AKEFP</v>
      </c>
      <c r="G8" s="5">
        <f ca="1"/>
        <v>3</v>
      </c>
      <c r="I8" s="5" t="str">
        <f ca="1"/>
        <v>TOTAL</v>
      </c>
      <c r="J8" s="5">
        <f ca="1"/>
        <v>6</v>
      </c>
    </row>
    <row r="9" spans="2:10" x14ac:dyDescent="0.25">
      <c r="B9" s="5" t="str">
        <f ca="1"/>
        <v>AKEFP</v>
      </c>
      <c r="C9" s="5">
        <f ca="1"/>
        <v>3</v>
      </c>
      <c r="D9" s="5" t="str">
        <f ca="1"/>
        <v>AKEFP</v>
      </c>
      <c r="F9" s="5" t="str">
        <f ca="1"/>
        <v>ERFFP</v>
      </c>
      <c r="G9" s="5">
        <f ca="1"/>
        <v>3</v>
      </c>
      <c r="I9" s="5" t="str">
        <f ca="1"/>
        <v>ENBW</v>
      </c>
      <c r="J9" s="5">
        <f ca="1"/>
        <v>6</v>
      </c>
    </row>
    <row r="10" spans="2:10" x14ac:dyDescent="0.25">
      <c r="B10" s="5" t="str">
        <f ca="1"/>
        <v>LXSGR</v>
      </c>
      <c r="C10" s="5">
        <f ca="1"/>
        <v>1</v>
      </c>
      <c r="D10" s="5" t="str">
        <f ca="1"/>
        <v>-</v>
      </c>
      <c r="F10" s="5" t="str">
        <f ca="1"/>
        <v>OMVAV</v>
      </c>
      <c r="G10" s="5">
        <f ca="1"/>
        <v>3</v>
      </c>
      <c r="I10" s="5" t="str">
        <f ca="1"/>
        <v>ORAFP</v>
      </c>
      <c r="J10" s="5">
        <f ca="1"/>
        <v>5</v>
      </c>
    </row>
    <row r="11" spans="2:10" x14ac:dyDescent="0.25">
      <c r="B11" s="5" t="str">
        <f ca="1"/>
        <v>LHNVX</v>
      </c>
      <c r="C11" s="5">
        <f ca="1"/>
        <v>1</v>
      </c>
      <c r="D11" s="5" t="str">
        <f ca="1"/>
        <v>-</v>
      </c>
      <c r="F11" s="5" t="str">
        <f ca="1"/>
        <v>REPSM</v>
      </c>
      <c r="G11" s="5">
        <f ca="1"/>
        <v>4</v>
      </c>
      <c r="I11" s="5" t="str">
        <f ca="1"/>
        <v>ENGIFP</v>
      </c>
      <c r="J11" s="5">
        <f ca="1"/>
        <v>5</v>
      </c>
    </row>
    <row r="12" spans="2:10" x14ac:dyDescent="0.25">
      <c r="B12" s="5" t="str">
        <f ca="1"/>
        <v>EVKGR</v>
      </c>
      <c r="C12" s="5">
        <f ca="1"/>
        <v>1</v>
      </c>
      <c r="D12" s="5" t="str">
        <f ca="1"/>
        <v>-</v>
      </c>
      <c r="F12" s="5" t="str">
        <f ca="1"/>
        <v>TOTAL</v>
      </c>
      <c r="G12" s="5">
        <f ca="1"/>
        <v>6</v>
      </c>
      <c r="I12" s="5" t="str">
        <f ca="1"/>
        <v>EDF</v>
      </c>
      <c r="J12" s="5">
        <f ca="1"/>
        <v>5</v>
      </c>
    </row>
    <row r="13" spans="2:10" x14ac:dyDescent="0.25">
      <c r="B13" s="5" t="str">
        <f ca="1"/>
        <v>ERFFP</v>
      </c>
      <c r="C13" s="5">
        <f ca="1"/>
        <v>3</v>
      </c>
      <c r="D13" s="5" t="str">
        <f ca="1"/>
        <v>ERFFP</v>
      </c>
      <c r="F13" s="5" t="str">
        <f ca="1"/>
        <v>ORAFP</v>
      </c>
      <c r="G13" s="5">
        <f ca="1"/>
        <v>5</v>
      </c>
      <c r="I13" s="5" t="str">
        <f ca="1"/>
        <v>BAYNGR</v>
      </c>
      <c r="J13" s="5">
        <f ca="1"/>
        <v>4</v>
      </c>
    </row>
    <row r="14" spans="2:10" x14ac:dyDescent="0.25">
      <c r="B14" s="5" t="str">
        <f ca="1"/>
        <v>BNFP</v>
      </c>
      <c r="C14" s="5">
        <f ca="1"/>
        <v>1</v>
      </c>
      <c r="D14" s="5" t="str">
        <f ca="1"/>
        <v>-</v>
      </c>
      <c r="F14" s="5" t="str">
        <f ca="1"/>
        <v>TELEFO</v>
      </c>
      <c r="G14" s="5">
        <f ca="1"/>
        <v>8</v>
      </c>
      <c r="I14" s="5" t="str">
        <f ca="1"/>
        <v>MRKGR</v>
      </c>
      <c r="J14" s="5">
        <f ca="1"/>
        <v>4</v>
      </c>
    </row>
    <row r="15" spans="2:10" x14ac:dyDescent="0.25">
      <c r="B15" s="5" t="str">
        <f ca="1"/>
        <v>ECLEAR</v>
      </c>
      <c r="C15" s="5">
        <f ca="1"/>
        <v>1</v>
      </c>
      <c r="D15" s="5" t="str">
        <f ca="1"/>
        <v>-</v>
      </c>
      <c r="F15" s="5" t="str">
        <f ca="1"/>
        <v>ENGIFP</v>
      </c>
      <c r="G15" s="5">
        <f ca="1"/>
        <v>5</v>
      </c>
      <c r="I15" s="5" t="str">
        <f ca="1"/>
        <v>REPSM</v>
      </c>
      <c r="J15" s="5">
        <f ca="1"/>
        <v>4</v>
      </c>
    </row>
    <row r="16" spans="2:10" x14ac:dyDescent="0.25">
      <c r="B16" s="5" t="str">
        <f ca="1"/>
        <v>DBOERS</v>
      </c>
      <c r="C16" s="5">
        <f ca="1"/>
        <v>2</v>
      </c>
      <c r="D16" s="5" t="str">
        <f ca="1"/>
        <v>-</v>
      </c>
      <c r="F16" s="5" t="str">
        <f ca="1"/>
        <v>SEVFP</v>
      </c>
      <c r="G16" s="5">
        <f ca="1"/>
        <v>3</v>
      </c>
      <c r="I16" s="5" t="str">
        <f ca="1"/>
        <v>ENELIM</v>
      </c>
      <c r="J16" s="5">
        <f ca="1"/>
        <v>4</v>
      </c>
    </row>
    <row r="17" spans="2:10" x14ac:dyDescent="0.25">
      <c r="B17" s="5" t="str">
        <f ca="1"/>
        <v>DBHNGR</v>
      </c>
      <c r="C17" s="5">
        <f ca="1"/>
        <v>2</v>
      </c>
      <c r="D17" s="5" t="str">
        <f ca="1"/>
        <v>-</v>
      </c>
      <c r="F17" s="5" t="str">
        <f ca="1"/>
        <v>EDF</v>
      </c>
      <c r="G17" s="5">
        <f ca="1"/>
        <v>5</v>
      </c>
      <c r="I17" s="5" t="str">
        <f ca="1"/>
        <v>ORSTED</v>
      </c>
      <c r="J17" s="5">
        <f ca="1"/>
        <v>4</v>
      </c>
    </row>
    <row r="18" spans="2:10" x14ac:dyDescent="0.25">
      <c r="B18" s="5" t="str">
        <f ca="1"/>
        <v>OMVAV</v>
      </c>
      <c r="C18" s="5">
        <f ca="1"/>
        <v>3</v>
      </c>
      <c r="D18" s="5" t="str">
        <f ca="1"/>
        <v>OMVAV</v>
      </c>
      <c r="F18" s="5" t="str">
        <f ca="1"/>
        <v>ENBW</v>
      </c>
      <c r="G18" s="5">
        <f ca="1"/>
        <v>6</v>
      </c>
      <c r="I18" s="5" t="str">
        <f ca="1"/>
        <v>AKEFP</v>
      </c>
      <c r="J18" s="5">
        <f ca="1"/>
        <v>3</v>
      </c>
    </row>
    <row r="19" spans="2:10" x14ac:dyDescent="0.25">
      <c r="B19" s="5" t="str">
        <f ca="1"/>
        <v>REPSM</v>
      </c>
      <c r="C19" s="5">
        <f ca="1"/>
        <v>4</v>
      </c>
      <c r="D19" s="5" t="str">
        <f ca="1"/>
        <v>REPSM</v>
      </c>
      <c r="F19" s="5" t="str">
        <f ca="1"/>
        <v>ENELIM</v>
      </c>
      <c r="G19" s="5">
        <f ca="1"/>
        <v>4</v>
      </c>
      <c r="I19" s="5" t="str">
        <f ca="1"/>
        <v>ERFFP</v>
      </c>
      <c r="J19" s="5">
        <f ca="1"/>
        <v>3</v>
      </c>
    </row>
    <row r="20" spans="2:10" x14ac:dyDescent="0.25">
      <c r="B20" s="5" t="str">
        <f ca="1"/>
        <v>BPLN</v>
      </c>
      <c r="C20" s="5">
        <f ca="1"/>
        <v>2</v>
      </c>
      <c r="D20" s="5" t="str">
        <f ca="1"/>
        <v>-</v>
      </c>
      <c r="F20" s="5" t="str">
        <f ca="1"/>
        <v>IBESM</v>
      </c>
      <c r="G20" s="5">
        <f ca="1"/>
        <v>3</v>
      </c>
      <c r="I20" s="5" t="str">
        <f ca="1"/>
        <v>OMVAV</v>
      </c>
      <c r="J20" s="5">
        <f ca="1"/>
        <v>3</v>
      </c>
    </row>
    <row r="21" spans="2:10" x14ac:dyDescent="0.25">
      <c r="B21" s="5" t="str">
        <f ca="1"/>
        <v>TOTAL</v>
      </c>
      <c r="C21" s="5">
        <f ca="1"/>
        <v>6</v>
      </c>
      <c r="D21" s="5" t="str">
        <f ca="1"/>
        <v>TOTAL</v>
      </c>
      <c r="F21" s="5" t="str">
        <f ca="1"/>
        <v>ORSTED</v>
      </c>
      <c r="G21" s="5">
        <f ca="1"/>
        <v>4</v>
      </c>
      <c r="I21" s="5" t="str">
        <f ca="1"/>
        <v>SEVFP</v>
      </c>
      <c r="J21" s="5">
        <f ca="1"/>
        <v>3</v>
      </c>
    </row>
    <row r="22" spans="2:10" x14ac:dyDescent="0.25">
      <c r="B22" s="5" t="str">
        <f ca="1"/>
        <v>BHP</v>
      </c>
      <c r="C22" s="5">
        <f ca="1"/>
        <v>2</v>
      </c>
      <c r="D22" s="5" t="str">
        <f ca="1"/>
        <v>-</v>
      </c>
      <c r="F22" s="5" t="str">
        <f ca="1"/>
        <v>EDPPL</v>
      </c>
      <c r="G22" s="5">
        <f ca="1"/>
        <v>3</v>
      </c>
      <c r="I22" s="5" t="str">
        <f ca="1"/>
        <v>IBESM</v>
      </c>
      <c r="J22" s="5">
        <f ca="1"/>
        <v>3</v>
      </c>
    </row>
    <row r="23" spans="2:10" x14ac:dyDescent="0.25">
      <c r="B23" s="5" t="str">
        <f ca="1"/>
        <v>AMXLMM</v>
      </c>
      <c r="C23" s="5">
        <f ca="1"/>
        <v>1</v>
      </c>
      <c r="D23" s="5" t="str">
        <f ca="1"/>
        <v>-</v>
      </c>
      <c r="F23" s="5" t="str">
        <f ca="1"/>
        <v>VW</v>
      </c>
      <c r="G23" s="5">
        <f ca="1"/>
        <v>11</v>
      </c>
      <c r="I23" s="5" t="str">
        <f ca="1"/>
        <v>EDPPL</v>
      </c>
      <c r="J23" s="5">
        <f ca="1"/>
        <v>3</v>
      </c>
    </row>
    <row r="24" spans="2:10" x14ac:dyDescent="0.25">
      <c r="B24" s="5" t="str">
        <f ca="1"/>
        <v>BERTEL</v>
      </c>
      <c r="C24" s="5">
        <f ca="1"/>
        <v>2</v>
      </c>
      <c r="D24" s="5" t="str">
        <f ca="1"/>
        <v>-</v>
      </c>
    </row>
    <row r="25" spans="2:10" x14ac:dyDescent="0.25">
      <c r="B25" s="5" t="str">
        <f ca="1"/>
        <v>KPN</v>
      </c>
      <c r="C25" s="5">
        <f ca="1"/>
        <v>1</v>
      </c>
      <c r="D25" s="5" t="str">
        <f ca="1"/>
        <v>-</v>
      </c>
    </row>
    <row r="26" spans="2:10" x14ac:dyDescent="0.25">
      <c r="B26" s="5" t="str">
        <f ca="1"/>
        <v>TELIAS</v>
      </c>
      <c r="C26" s="5">
        <f ca="1"/>
        <v>2</v>
      </c>
      <c r="D26" s="5" t="str">
        <f ca="1"/>
        <v>-</v>
      </c>
    </row>
    <row r="27" spans="2:10" x14ac:dyDescent="0.25">
      <c r="B27" s="5" t="str">
        <f ca="1"/>
        <v>SESGFP</v>
      </c>
      <c r="C27" s="5">
        <f ca="1"/>
        <v>2</v>
      </c>
      <c r="D27" s="5" t="str">
        <f ca="1"/>
        <v>-</v>
      </c>
    </row>
    <row r="28" spans="2:10" x14ac:dyDescent="0.25">
      <c r="B28" s="5" t="str">
        <f ca="1"/>
        <v>ORAFP</v>
      </c>
      <c r="C28" s="5">
        <f ca="1"/>
        <v>5</v>
      </c>
      <c r="D28" s="5" t="str">
        <f ca="1"/>
        <v>ORAFP</v>
      </c>
    </row>
    <row r="29" spans="2:10" x14ac:dyDescent="0.25">
      <c r="B29" s="5" t="str">
        <f ca="1"/>
        <v>TELEFO</v>
      </c>
      <c r="C29" s="5">
        <f ca="1"/>
        <v>8</v>
      </c>
      <c r="D29" s="5" t="str">
        <f ca="1"/>
        <v>TELEFO</v>
      </c>
    </row>
    <row r="30" spans="2:10" x14ac:dyDescent="0.25">
      <c r="B30" s="5" t="str">
        <f ca="1"/>
        <v>VOD</v>
      </c>
      <c r="C30" s="5">
        <f ca="1"/>
        <v>2</v>
      </c>
      <c r="D30" s="5" t="str">
        <f ca="1"/>
        <v>-</v>
      </c>
    </row>
    <row r="31" spans="2:10" x14ac:dyDescent="0.25">
      <c r="B31" s="5" t="str">
        <f ca="1"/>
        <v>BRITEL</v>
      </c>
      <c r="C31" s="5">
        <f ca="1"/>
        <v>1</v>
      </c>
      <c r="D31" s="5" t="str">
        <f ca="1"/>
        <v>-</v>
      </c>
    </row>
    <row r="32" spans="2:10" x14ac:dyDescent="0.25">
      <c r="B32" s="5" t="str">
        <f ca="1"/>
        <v>IFXGR</v>
      </c>
      <c r="C32" s="5">
        <f ca="1"/>
        <v>2</v>
      </c>
      <c r="D32" s="5" t="str">
        <f ca="1"/>
        <v>-</v>
      </c>
    </row>
    <row r="33" spans="2:4" x14ac:dyDescent="0.25">
      <c r="B33" s="5" t="str">
        <f ca="1"/>
        <v>T</v>
      </c>
      <c r="C33" s="5">
        <f ca="1"/>
        <v>1</v>
      </c>
      <c r="D33" s="5" t="str">
        <f ca="1"/>
        <v>-</v>
      </c>
    </row>
    <row r="34" spans="2:4" x14ac:dyDescent="0.25">
      <c r="B34" s="5" t="str">
        <f ca="1"/>
        <v>ENGIFP</v>
      </c>
      <c r="C34" s="5">
        <f ca="1"/>
        <v>5</v>
      </c>
      <c r="D34" s="5" t="str">
        <f ca="1"/>
        <v>ENGIFP</v>
      </c>
    </row>
    <row r="35" spans="2:4" x14ac:dyDescent="0.25">
      <c r="B35" s="5" t="str">
        <f ca="1"/>
        <v>SEVFP</v>
      </c>
      <c r="C35" s="5">
        <f ca="1"/>
        <v>3</v>
      </c>
      <c r="D35" s="5" t="str">
        <f ca="1"/>
        <v>SEVFP</v>
      </c>
    </row>
    <row r="36" spans="2:4" x14ac:dyDescent="0.25">
      <c r="B36" s="5" t="str">
        <f ca="1"/>
        <v>EDF</v>
      </c>
      <c r="C36" s="5">
        <f ca="1"/>
        <v>5</v>
      </c>
      <c r="D36" s="5" t="str">
        <f ca="1"/>
        <v>EDF</v>
      </c>
    </row>
    <row r="37" spans="2:4" x14ac:dyDescent="0.25">
      <c r="B37" s="5" t="str">
        <f ca="1"/>
        <v>ENBW</v>
      </c>
      <c r="C37" s="5">
        <f ca="1"/>
        <v>6</v>
      </c>
      <c r="D37" s="5" t="str">
        <f ca="1"/>
        <v>ENBW</v>
      </c>
    </row>
    <row r="38" spans="2:4" x14ac:dyDescent="0.25">
      <c r="B38" s="5" t="str">
        <f ca="1"/>
        <v>RWE</v>
      </c>
      <c r="C38" s="5">
        <f ca="1"/>
        <v>2</v>
      </c>
      <c r="D38" s="5" t="str">
        <f ca="1"/>
        <v>-</v>
      </c>
    </row>
    <row r="39" spans="2:4" x14ac:dyDescent="0.25">
      <c r="B39" s="5" t="str">
        <f ca="1"/>
        <v>TENN</v>
      </c>
      <c r="C39" s="5">
        <f ca="1"/>
        <v>1</v>
      </c>
      <c r="D39" s="5" t="str">
        <f ca="1"/>
        <v>-</v>
      </c>
    </row>
    <row r="40" spans="2:4" x14ac:dyDescent="0.25">
      <c r="B40" s="5" t="str">
        <f ca="1"/>
        <v>VATFAL</v>
      </c>
      <c r="C40" s="5">
        <f ca="1"/>
        <v>1</v>
      </c>
      <c r="D40" s="5" t="str">
        <f ca="1"/>
        <v>-</v>
      </c>
    </row>
    <row r="41" spans="2:4" x14ac:dyDescent="0.25">
      <c r="B41" s="5" t="str">
        <f ca="1"/>
        <v>ENELIM</v>
      </c>
      <c r="C41" s="5">
        <f ca="1"/>
        <v>4</v>
      </c>
      <c r="D41" s="5" t="str">
        <f ca="1"/>
        <v>ENELIM</v>
      </c>
    </row>
    <row r="42" spans="2:4" x14ac:dyDescent="0.25">
      <c r="B42" s="5" t="str">
        <f ca="1"/>
        <v>IBESM</v>
      </c>
      <c r="C42" s="5">
        <f ca="1"/>
        <v>3</v>
      </c>
      <c r="D42" s="5" t="str">
        <f ca="1"/>
        <v>IBESM</v>
      </c>
    </row>
    <row r="43" spans="2:4" x14ac:dyDescent="0.25">
      <c r="B43" s="5" t="str">
        <f ca="1"/>
        <v>NTGYSM</v>
      </c>
      <c r="C43" s="5">
        <f ca="1"/>
        <v>2</v>
      </c>
      <c r="D43" s="5" t="str">
        <f ca="1"/>
        <v>-</v>
      </c>
    </row>
    <row r="44" spans="2:4" x14ac:dyDescent="0.25">
      <c r="B44" s="5" t="str">
        <f ca="1"/>
        <v>CNALN</v>
      </c>
      <c r="C44" s="5">
        <f ca="1"/>
        <v>1</v>
      </c>
      <c r="D44" s="5" t="str">
        <f ca="1"/>
        <v>-</v>
      </c>
    </row>
    <row r="45" spans="2:4" x14ac:dyDescent="0.25">
      <c r="B45" s="5" t="str">
        <f ca="1"/>
        <v>NGGLN</v>
      </c>
      <c r="C45" s="5">
        <f ca="1"/>
        <v>2</v>
      </c>
      <c r="D45" s="5" t="str">
        <f ca="1"/>
        <v>-</v>
      </c>
    </row>
    <row r="46" spans="2:4" x14ac:dyDescent="0.25">
      <c r="B46" s="5" t="str">
        <f ca="1"/>
        <v>SSELN</v>
      </c>
      <c r="C46" s="5">
        <f ca="1"/>
        <v>2</v>
      </c>
      <c r="D46" s="5" t="str">
        <f ca="1"/>
        <v>-</v>
      </c>
    </row>
    <row r="47" spans="2:4" x14ac:dyDescent="0.25">
      <c r="B47" s="5" t="str">
        <f ca="1"/>
        <v>ALLRNV</v>
      </c>
      <c r="C47" s="5">
        <f ca="1"/>
        <v>1</v>
      </c>
      <c r="D47" s="5" t="str">
        <f ca="1"/>
        <v>-</v>
      </c>
    </row>
    <row r="48" spans="2:4" x14ac:dyDescent="0.25">
      <c r="B48" s="5" t="str">
        <f ca="1"/>
        <v>ORSTED</v>
      </c>
      <c r="C48" s="5">
        <f ca="1"/>
        <v>4</v>
      </c>
      <c r="D48" s="5" t="str">
        <f ca="1"/>
        <v>ORSTED</v>
      </c>
    </row>
    <row r="49" spans="2:4" x14ac:dyDescent="0.25">
      <c r="B49" s="5" t="str">
        <f ca="1"/>
        <v>STEDIN</v>
      </c>
      <c r="C49" s="5">
        <f ca="1"/>
        <v>1</v>
      </c>
      <c r="D49" s="5" t="str">
        <f ca="1"/>
        <v>-</v>
      </c>
    </row>
    <row r="50" spans="2:4" x14ac:dyDescent="0.25">
      <c r="B50" s="5" t="str">
        <f ca="1"/>
        <v>EDPPL</v>
      </c>
      <c r="C50" s="5">
        <f ca="1"/>
        <v>3</v>
      </c>
      <c r="D50" s="5" t="str">
        <f ca="1"/>
        <v>EDPPL</v>
      </c>
    </row>
    <row r="51" spans="2:4" x14ac:dyDescent="0.25">
      <c r="B51" s="5" t="str">
        <f ca="1"/>
        <v>ELIASO</v>
      </c>
      <c r="C51" s="5">
        <f ca="1"/>
        <v>1</v>
      </c>
      <c r="D51" s="5" t="str">
        <f ca="1"/>
        <v>-</v>
      </c>
    </row>
    <row r="52" spans="2:4" x14ac:dyDescent="0.25">
      <c r="B52" s="5" t="str">
        <f ca="1"/>
        <v>VLVY</v>
      </c>
      <c r="C52" s="5">
        <f ca="1"/>
        <v>1</v>
      </c>
      <c r="D52" s="5" t="str">
        <f ca="1"/>
        <v>-</v>
      </c>
    </row>
    <row r="53" spans="2:4" x14ac:dyDescent="0.25">
      <c r="B53" s="5" t="str">
        <f ca="1"/>
        <v>VW</v>
      </c>
      <c r="C53" s="5">
        <f ca="1"/>
        <v>11</v>
      </c>
      <c r="D53" s="5" t="str">
        <f ca="1"/>
        <v>VW</v>
      </c>
    </row>
    <row r="54" spans="2:4" x14ac:dyDescent="0.25">
      <c r="B54" s="5" t="str">
        <f ca="1"/>
        <v>AFFP</v>
      </c>
      <c r="C54" s="5">
        <f ca="1"/>
        <v>1</v>
      </c>
      <c r="D54" s="5" t="str">
        <f ca="1"/>
        <v>-</v>
      </c>
    </row>
    <row r="55" spans="2:4" x14ac:dyDescent="0.25">
      <c r="B55" s="5" t="str">
        <f ca="1"/>
        <v>LHAGR</v>
      </c>
      <c r="C55" s="5">
        <f ca="1"/>
        <v>1</v>
      </c>
      <c r="D55" s="5" t="str">
        <f ca="1"/>
        <v>-</v>
      </c>
    </row>
    <row r="56" spans="2:4" x14ac:dyDescent="0.25">
      <c r="B56" s="5" t="str">
        <f ca="1"/>
        <v>JUSTLN</v>
      </c>
      <c r="C56" s="5">
        <f ca="1"/>
        <v>0</v>
      </c>
      <c r="D56" s="5" t="str">
        <f ca="1"/>
        <v>-</v>
      </c>
    </row>
    <row r="57" spans="2:4" x14ac:dyDescent="0.25">
      <c r="B57" s="5" t="str">
        <f ca="1"/>
        <v>SZUGR</v>
      </c>
      <c r="C57" s="5">
        <f ca="1"/>
        <v>1</v>
      </c>
      <c r="D57" s="5" t="str">
        <f ca="1"/>
        <v>-</v>
      </c>
    </row>
    <row r="58" spans="2:4" x14ac:dyDescent="0.25">
      <c r="B58" s="5" t="str">
        <f ca="1"/>
        <v>COFP</v>
      </c>
      <c r="C58" s="5">
        <f ca="1"/>
        <v>1</v>
      </c>
      <c r="D58" s="5" t="str">
        <f ca="1"/>
        <v>-</v>
      </c>
    </row>
    <row r="59" spans="2:4" x14ac:dyDescent="0.25">
      <c r="B59" s="5" t="str">
        <f ca="1"/>
        <v>SBRYLN</v>
      </c>
      <c r="C59" s="5">
        <f ca="1"/>
        <v>0</v>
      </c>
      <c r="D59" s="5" t="str">
        <f ca="1"/>
        <v>-</v>
      </c>
    </row>
    <row r="60" spans="2:4" x14ac:dyDescent="0.25">
      <c r="B60" s="5" t="str">
        <f ca="1"/>
        <v>WIEAV</v>
      </c>
      <c r="C60" s="5">
        <f ca="1"/>
        <v>1</v>
      </c>
      <c r="D60" s="5" t="str">
        <f ca="1"/>
        <v>-</v>
      </c>
    </row>
    <row r="61" spans="2:4" x14ac:dyDescent="0.25">
      <c r="B61" s="5" t="str">
        <f ca="1"/>
        <v>TRAFIG</v>
      </c>
      <c r="C61" s="5">
        <f ca="1"/>
        <v>1</v>
      </c>
      <c r="D61" s="5" t="str">
        <f ca="1"/>
        <v>-</v>
      </c>
    </row>
    <row r="62" spans="2:4" x14ac:dyDescent="0.25">
      <c r="B62" s="5" t="str">
        <f ca="1"/>
        <v>SOFTBK</v>
      </c>
      <c r="C62" s="5">
        <f ca="1"/>
        <v>0</v>
      </c>
      <c r="D62" s="5" t="str">
        <f ca="1"/>
        <v>-</v>
      </c>
    </row>
  </sheetData>
  <conditionalFormatting sqref="G5:G2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{464407FF-C33C-44B0-AD50-D9938A78685B}</x14:id>
        </ext>
      </extLst>
    </cfRule>
  </conditionalFormatting>
  <conditionalFormatting sqref="J5:J2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{8AC3D501-50C4-417A-96EF-B77AD36BFC0C}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64407FF-C33C-44B0-AD50-D9938A78685B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G5:G26</xm:sqref>
        </x14:conditionalFormatting>
        <x14:conditionalFormatting xmlns:xm="http://schemas.microsoft.com/office/excel/2006/main">
          <x14:cfRule type="dataBar" id="{8AC3D501-50C4-417A-96EF-B77AD36BFC0C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J5:J26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B4FE5-C0CF-4EFA-A2AB-141C5E65D134}">
  <dimension ref="A1:I12"/>
  <sheetViews>
    <sheetView workbookViewId="0"/>
  </sheetViews>
  <sheetFormatPr defaultRowHeight="10.5" x14ac:dyDescent="0.25"/>
  <cols>
    <col min="1" max="1" width="32.1796875" style="1" bestFit="1" customWidth="1"/>
    <col min="2" max="2" width="16.36328125" style="1" bestFit="1" customWidth="1"/>
    <col min="3" max="3" width="8.7265625" style="1"/>
    <col min="4" max="4" width="11.7265625" style="1" bestFit="1" customWidth="1"/>
    <col min="5" max="5" width="32.1796875" style="1" bestFit="1" customWidth="1"/>
    <col min="6" max="16384" width="8.7265625" style="1"/>
  </cols>
  <sheetData>
    <row r="1" spans="1:9" ht="11" x14ac:dyDescent="0.3">
      <c r="A1" s="4" t="s">
        <v>177</v>
      </c>
      <c r="B1" s="4" t="s">
        <v>178</v>
      </c>
      <c r="D1" s="1" t="s">
        <v>239</v>
      </c>
      <c r="E1" s="29" t="s">
        <v>198</v>
      </c>
      <c r="I1" s="1" t="str">
        <f>_xll.BTCWGET(secWorksheet)</f>
        <v>QJ937853 Corp</v>
      </c>
    </row>
    <row r="2" spans="1:9" x14ac:dyDescent="0.25">
      <c r="A2" s="5" t="str">
        <f>_xll.BTCWGETALL("cols=2;rows=11")</f>
        <v>w-4A117247396F4841B545D5F8AB67C413</v>
      </c>
      <c r="B2" s="5" t="s">
        <v>459</v>
      </c>
      <c r="D2" s="1" t="s">
        <v>461</v>
      </c>
      <c r="E2" s="30" t="str">
        <f>_xlfn.XLOOKUP(E1,B:B,A:A)</f>
        <v>w-4A117247396F4841B545D5F8AB67C413</v>
      </c>
    </row>
    <row r="3" spans="1:9" x14ac:dyDescent="0.25">
      <c r="A3" s="1" t="s">
        <v>564</v>
      </c>
      <c r="B3" s="1" t="s">
        <v>198</v>
      </c>
    </row>
    <row r="4" spans="1:9" x14ac:dyDescent="0.25">
      <c r="A4" s="1" t="s">
        <v>199</v>
      </c>
      <c r="B4" s="1" t="s">
        <v>200</v>
      </c>
    </row>
    <row r="5" spans="1:9" x14ac:dyDescent="0.25">
      <c r="A5" s="1" t="s">
        <v>460</v>
      </c>
      <c r="B5" s="1" t="s">
        <v>204</v>
      </c>
      <c r="E5" s="1" t="s">
        <v>564</v>
      </c>
    </row>
    <row r="6" spans="1:9" x14ac:dyDescent="0.25">
      <c r="A6" s="1" t="s">
        <v>203</v>
      </c>
      <c r="B6" s="1" t="s">
        <v>204</v>
      </c>
    </row>
    <row r="7" spans="1:9" x14ac:dyDescent="0.25">
      <c r="A7" s="1" t="s">
        <v>208</v>
      </c>
      <c r="B7" s="1" t="s">
        <v>204</v>
      </c>
    </row>
    <row r="8" spans="1:9" x14ac:dyDescent="0.25">
      <c r="A8" s="1" t="s">
        <v>212</v>
      </c>
      <c r="B8" s="1" t="s">
        <v>213</v>
      </c>
    </row>
    <row r="9" spans="1:9" x14ac:dyDescent="0.25">
      <c r="A9" s="1" t="s">
        <v>215</v>
      </c>
      <c r="B9" s="1" t="s">
        <v>216</v>
      </c>
    </row>
    <row r="10" spans="1:9" x14ac:dyDescent="0.25">
      <c r="A10" s="1" t="s">
        <v>217</v>
      </c>
      <c r="B10" s="1" t="s">
        <v>218</v>
      </c>
    </row>
    <row r="11" spans="1:9" x14ac:dyDescent="0.25">
      <c r="A11" s="1" t="s">
        <v>221</v>
      </c>
      <c r="B11" s="1" t="s">
        <v>222</v>
      </c>
    </row>
    <row r="12" spans="1:9" x14ac:dyDescent="0.25">
      <c r="A12" s="1" t="s">
        <v>225</v>
      </c>
      <c r="B12" s="1" t="s">
        <v>226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CEE74-F7E2-4414-8AF5-2FE9BA4CF327}">
  <sheetPr>
    <tabColor theme="8"/>
  </sheetPr>
  <dimension ref="A2:F198"/>
  <sheetViews>
    <sheetView zoomScaleNormal="100" workbookViewId="0">
      <selection activeCell="B3" sqref="B3"/>
    </sheetView>
  </sheetViews>
  <sheetFormatPr defaultColWidth="8.7265625" defaultRowHeight="10.5" x14ac:dyDescent="0.25"/>
  <cols>
    <col min="1" max="1" width="27.26953125" style="5" bestFit="1" customWidth="1"/>
    <col min="2" max="2" width="12.81640625" style="5" bestFit="1" customWidth="1"/>
    <col min="3" max="3" width="10.54296875" style="5" bestFit="1" customWidth="1"/>
    <col min="4" max="4" width="11.7265625" style="5" bestFit="1" customWidth="1"/>
    <col min="5" max="16384" width="8.7265625" style="5"/>
  </cols>
  <sheetData>
    <row r="2" spans="1:6" ht="16" x14ac:dyDescent="0.4">
      <c r="A2" s="24" t="s">
        <v>407</v>
      </c>
    </row>
    <row r="3" spans="1:6" x14ac:dyDescent="0.25">
      <c r="A3" s="5" t="s">
        <v>408</v>
      </c>
      <c r="B3" s="8">
        <f ca="1">TODAY()</f>
        <v>44020</v>
      </c>
    </row>
    <row r="5" spans="1:6" ht="11" x14ac:dyDescent="0.3">
      <c r="A5" s="4" t="s">
        <v>409</v>
      </c>
      <c r="B5" s="4" t="s">
        <v>410</v>
      </c>
      <c r="C5" s="4" t="s">
        <v>15</v>
      </c>
      <c r="D5" s="4" t="s">
        <v>147</v>
      </c>
      <c r="E5" s="4" t="s">
        <v>6</v>
      </c>
      <c r="F5" s="4" t="s">
        <v>411</v>
      </c>
    </row>
    <row r="6" spans="1:6" x14ac:dyDescent="0.25">
      <c r="A6" s="5" t="str" cm="1">
        <f t="array" aca="1" ref="A6:A55" ca="1">INDEX(_xlfn.SORTBY(bonds[unique lookup],bonds[nxt_call_dt],1),_xlfn.SEQUENCE(50))</f>
        <v>SBRYLN 6 1/2 PERP nc-20</v>
      </c>
      <c r="B6" s="8" cm="1">
        <f t="array" aca="1" ref="B6:B55" ca="1">_xlfn.XLOOKUP(_xlfn.ANCHORARRAY(A6),bonds[unique lookup],bonds[nxt_call_dt])</f>
        <v>44042</v>
      </c>
      <c r="C6" s="17" cm="1">
        <f t="array" aca="1" ref="C6:C55" ca="1">(_xlfn.ANCHORARRAY(B6)-TODAY())/365</f>
        <v>6.0273972602739728E-2</v>
      </c>
      <c r="D6" s="5" t="str" cm="1">
        <f t="array" aca="1" ref="D6:D55" ca="1">_xlfn.XLOOKUP(_xlfn.ANCHORARRAY(A6),bonds[unique lookup],bonds[ID_ISIN])</f>
        <v>XS1268050397</v>
      </c>
      <c r="E6" s="18" t="str" cm="1">
        <f t="array" aca="1" ref="E6:E55" ca="1">_xll.BDP(_xlfn.ANCHORARRAY(D6)&amp;" Corp","bb_composite")</f>
        <v>#N/A N/A</v>
      </c>
      <c r="F6" s="18" cm="1">
        <f t="array" aca="1" ref="F6:F55" ca="1">_xll.BDP(_xlfn.ANCHORARRAY(D6)&amp;" Corp","yas_ispread")</f>
        <v>-34.659611039526247</v>
      </c>
    </row>
    <row r="7" spans="1:6" x14ac:dyDescent="0.25">
      <c r="A7" s="5" t="str">
        <f ca="1"/>
        <v>AMXLMM 6 3/8 09/06/73 nc-20</v>
      </c>
      <c r="B7" s="8">
        <f ca="1"/>
        <v>44080</v>
      </c>
      <c r="C7" s="17">
        <f ca="1"/>
        <v>0.16438356164383561</v>
      </c>
      <c r="D7" s="5" t="str">
        <f ca="1"/>
        <v>XS0969342384</v>
      </c>
      <c r="E7" s="5" t="str">
        <f ca="1"/>
        <v>BBB-</v>
      </c>
      <c r="F7" s="18">
        <f ca="1"/>
        <v>331.35874571824257</v>
      </c>
    </row>
    <row r="8" spans="1:6" x14ac:dyDescent="0.25">
      <c r="A8" s="5" t="str">
        <f ca="1"/>
        <v>ENELIM 7 3/4 09/10/75 nc-20</v>
      </c>
      <c r="B8" s="8">
        <f ca="1"/>
        <v>44084</v>
      </c>
      <c r="C8" s="17">
        <f ca="1"/>
        <v>0.17534246575342466</v>
      </c>
      <c r="D8" s="5" t="str">
        <f ca="1"/>
        <v>XS0954674825</v>
      </c>
      <c r="E8" s="18" t="str">
        <f ca="1"/>
        <v>BBB-</v>
      </c>
      <c r="F8" s="18">
        <f ca="1"/>
        <v>137.26436454034877</v>
      </c>
    </row>
    <row r="9" spans="1:6" x14ac:dyDescent="0.25">
      <c r="A9" s="5" t="str">
        <f ca="1"/>
        <v>SSELN 3 7/8 PERP nc-20</v>
      </c>
      <c r="B9" s="8">
        <f ca="1"/>
        <v>44084</v>
      </c>
      <c r="C9" s="17">
        <f ca="1"/>
        <v>0.17534246575342466</v>
      </c>
      <c r="D9" s="5" t="str">
        <f ca="1"/>
        <v>XS1196714429</v>
      </c>
      <c r="E9" s="5" t="str">
        <f ca="1"/>
        <v>BBB-</v>
      </c>
      <c r="F9" s="18">
        <f ca="1"/>
        <v>206.9113132995426</v>
      </c>
    </row>
    <row r="10" spans="1:6" x14ac:dyDescent="0.25">
      <c r="A10" s="5" t="str">
        <f ca="1"/>
        <v>SZUGR Float PERP nc-20</v>
      </c>
      <c r="B10" s="8">
        <f ca="1"/>
        <v>44104</v>
      </c>
      <c r="C10" s="17">
        <f ca="1"/>
        <v>0.23013698630136986</v>
      </c>
      <c r="D10" s="5" t="str">
        <f ca="1"/>
        <v>XS0222524372</v>
      </c>
      <c r="E10" s="5" t="str">
        <f ca="1"/>
        <v>B</v>
      </c>
      <c r="F10" s="18" t="str">
        <f ca="1"/>
        <v>#N/A N/A</v>
      </c>
    </row>
    <row r="11" spans="1:6" x14ac:dyDescent="0.25">
      <c r="A11" s="5" t="str">
        <f ca="1"/>
        <v>AFFP 6 1/4 PERP nc-20</v>
      </c>
      <c r="B11" s="8">
        <f ca="1"/>
        <v>44105</v>
      </c>
      <c r="C11" s="17">
        <f ca="1"/>
        <v>0.23287671232876711</v>
      </c>
      <c r="D11" s="5" t="str">
        <f ca="1"/>
        <v>FR0012650281</v>
      </c>
      <c r="E11" s="5" t="str">
        <f ca="1"/>
        <v>#N/A N/A</v>
      </c>
      <c r="F11" s="18">
        <f ca="1"/>
        <v>1371.912637825506</v>
      </c>
    </row>
    <row r="12" spans="1:6" x14ac:dyDescent="0.25">
      <c r="A12" s="5" t="str">
        <f ca="1"/>
        <v>BHP 6 1/4 10/19/75 nc-20</v>
      </c>
      <c r="B12" s="8">
        <f ca="1"/>
        <v>44123</v>
      </c>
      <c r="C12" s="17">
        <f ca="1"/>
        <v>0.28219178082191781</v>
      </c>
      <c r="D12" s="5" t="str">
        <f ca="1"/>
        <v>USQ12441AA19</v>
      </c>
      <c r="E12" s="5" t="str">
        <f ca="1"/>
        <v>BBB+</v>
      </c>
      <c r="F12" s="18">
        <f ca="1"/>
        <v>289.22815542214659</v>
      </c>
    </row>
    <row r="13" spans="1:6" x14ac:dyDescent="0.25">
      <c r="A13" s="5" t="str">
        <f ca="1"/>
        <v>RWE 2 3/4 04/21/75 nc-20</v>
      </c>
      <c r="B13" s="8">
        <f ca="1"/>
        <v>44125</v>
      </c>
      <c r="C13" s="17">
        <f ca="1"/>
        <v>0.28767123287671231</v>
      </c>
      <c r="D13" s="5" t="str">
        <f ca="1"/>
        <v>XS1219498141</v>
      </c>
      <c r="E13" s="5" t="str">
        <f ca="1"/>
        <v>BB</v>
      </c>
      <c r="F13" s="18">
        <f ca="1"/>
        <v>280.99287153425746</v>
      </c>
    </row>
    <row r="14" spans="1:6" x14ac:dyDescent="0.25">
      <c r="A14" s="5" t="str">
        <f ca="1"/>
        <v>AKEFP 4 3/4 PERP nc-20</v>
      </c>
      <c r="B14" s="8">
        <f ca="1"/>
        <v>44133</v>
      </c>
      <c r="C14" s="17">
        <f ca="1"/>
        <v>0.30958904109589042</v>
      </c>
      <c r="D14" s="5" t="str">
        <f ca="1"/>
        <v>FR0012278539</v>
      </c>
      <c r="E14" s="5" t="str">
        <f ca="1"/>
        <v>BBB-</v>
      </c>
      <c r="F14" s="18">
        <f ca="1"/>
        <v>184.64769873352455</v>
      </c>
    </row>
    <row r="15" spans="1:6" x14ac:dyDescent="0.25">
      <c r="A15" s="5" t="str">
        <f ca="1"/>
        <v>DBOERS 2 3/4 02/05/41 nc-20</v>
      </c>
      <c r="B15" s="8">
        <f ca="1"/>
        <v>44140</v>
      </c>
      <c r="C15" s="17">
        <f ca="1"/>
        <v>0.32876712328767121</v>
      </c>
      <c r="D15" s="5" t="str">
        <f ca="1"/>
        <v>DE000A161W62</v>
      </c>
      <c r="E15" s="5" t="str">
        <f ca="1"/>
        <v>NR</v>
      </c>
      <c r="F15" s="18">
        <f ca="1"/>
        <v>31.170384562999164</v>
      </c>
    </row>
    <row r="16" spans="1:6" x14ac:dyDescent="0.25">
      <c r="A16" s="5" t="str">
        <f ca="1"/>
        <v>WIEAV 5 PERP nc-21</v>
      </c>
      <c r="B16" s="8">
        <f ca="1"/>
        <v>44236</v>
      </c>
      <c r="C16" s="17">
        <f ca="1"/>
        <v>0.59178082191780823</v>
      </c>
      <c r="D16" s="5" t="str">
        <f ca="1"/>
        <v>DE000A1ZN206</v>
      </c>
      <c r="E16" s="5" t="str">
        <f ca="1"/>
        <v>NR</v>
      </c>
      <c r="F16" s="18">
        <f ca="1"/>
        <v>390.78122772218853</v>
      </c>
    </row>
    <row r="17" spans="1:6" x14ac:dyDescent="0.25">
      <c r="A17" s="5" t="str">
        <f ca="1"/>
        <v>LHAGR 5 1/8 08/12/75 nc-21</v>
      </c>
      <c r="B17" s="8">
        <f ca="1"/>
        <v>44239</v>
      </c>
      <c r="C17" s="17">
        <f ca="1"/>
        <v>0.6</v>
      </c>
      <c r="D17" s="5" t="str">
        <f ca="1"/>
        <v>XS1271836600</v>
      </c>
      <c r="E17" s="5" t="str">
        <f ca="1"/>
        <v>NR</v>
      </c>
      <c r="F17" s="18">
        <f ca="1"/>
        <v>3757.4245293164749</v>
      </c>
    </row>
    <row r="18" spans="1:6" x14ac:dyDescent="0.25">
      <c r="A18" s="5" t="str">
        <f ca="1"/>
        <v>TOTAL 2 1/4 PERP nc-21</v>
      </c>
      <c r="B18" s="8">
        <f ca="1"/>
        <v>44253</v>
      </c>
      <c r="C18" s="17">
        <f ca="1"/>
        <v>0.63835616438356169</v>
      </c>
      <c r="D18" s="5" t="str">
        <f ca="1"/>
        <v>XS1195201931</v>
      </c>
      <c r="E18" s="5" t="str">
        <f ca="1"/>
        <v>A-</v>
      </c>
      <c r="F18" s="18">
        <f ca="1"/>
        <v>197.64161370361811</v>
      </c>
    </row>
    <row r="19" spans="1:6" x14ac:dyDescent="0.25">
      <c r="A19" s="5" t="str">
        <f ca="1"/>
        <v>VW 3 3/4 PERP nc-21</v>
      </c>
      <c r="B19" s="8">
        <f ca="1"/>
        <v>44279</v>
      </c>
      <c r="C19" s="17">
        <f ca="1"/>
        <v>0.70958904109589038</v>
      </c>
      <c r="D19" s="5" t="str">
        <f ca="1"/>
        <v>XS1048428012</v>
      </c>
      <c r="E19" s="5" t="str">
        <f ca="1"/>
        <v>BBB-</v>
      </c>
      <c r="F19" s="18">
        <f ca="1"/>
        <v>233.79057740181298</v>
      </c>
    </row>
    <row r="20" spans="1:6" x14ac:dyDescent="0.25">
      <c r="A20" s="5" t="str">
        <f ca="1"/>
        <v>REPSM 3 7/8 PERP nc-21</v>
      </c>
      <c r="B20" s="8">
        <f ca="1"/>
        <v>44280</v>
      </c>
      <c r="C20" s="17">
        <f ca="1"/>
        <v>0.71232876712328763</v>
      </c>
      <c r="D20" s="5" t="str">
        <f ca="1"/>
        <v>XS1207054666</v>
      </c>
      <c r="E20" s="5" t="str">
        <f ca="1"/>
        <v>BB+</v>
      </c>
      <c r="F20" s="18">
        <f ca="1"/>
        <v>257.83492141709792</v>
      </c>
    </row>
    <row r="21" spans="1:6" x14ac:dyDescent="0.25">
      <c r="A21" s="5" t="str">
        <f ca="1"/>
        <v>SSELN 2 3/8 PERP nc-21</v>
      </c>
      <c r="B21" s="8">
        <f ca="1"/>
        <v>44287</v>
      </c>
      <c r="C21" s="17">
        <f ca="1"/>
        <v>0.73150684931506849</v>
      </c>
      <c r="D21" s="5" t="str">
        <f ca="1"/>
        <v>XS1196713298</v>
      </c>
      <c r="E21" s="5" t="str">
        <f ca="1"/>
        <v>BBB-</v>
      </c>
      <c r="F21" s="18">
        <f ca="1"/>
        <v>282.68845380868322</v>
      </c>
    </row>
    <row r="22" spans="1:6" x14ac:dyDescent="0.25">
      <c r="A22" s="5" t="str">
        <f ca="1"/>
        <v>ENBW 3 5/8 04/02/76 nc-21</v>
      </c>
      <c r="B22" s="8">
        <f ca="1"/>
        <v>44288</v>
      </c>
      <c r="C22" s="17">
        <f ca="1"/>
        <v>0.73424657534246573</v>
      </c>
      <c r="D22" s="5" t="str">
        <f ca="1"/>
        <v>XS1044811591</v>
      </c>
      <c r="E22" s="5" t="str">
        <f ca="1"/>
        <v>BBB-</v>
      </c>
      <c r="F22" s="18">
        <f ca="1"/>
        <v>201.81886688936444</v>
      </c>
    </row>
    <row r="23" spans="1:6" x14ac:dyDescent="0.25">
      <c r="A23" s="5" t="str">
        <f ca="1"/>
        <v>ENBW 3 5/8 04/02/76 nc-21</v>
      </c>
      <c r="B23" s="8">
        <f ca="1"/>
        <v>44288</v>
      </c>
      <c r="C23" s="17">
        <f ca="1"/>
        <v>0.73424657534246573</v>
      </c>
      <c r="D23" s="5" t="str">
        <f ca="1"/>
        <v>XS1044811591</v>
      </c>
      <c r="E23" s="5" t="str">
        <f ca="1"/>
        <v>BBB-</v>
      </c>
      <c r="F23" s="18">
        <f ca="1"/>
        <v>201.81886688936444</v>
      </c>
    </row>
    <row r="24" spans="1:6" x14ac:dyDescent="0.25">
      <c r="A24" s="5" t="str">
        <f ca="1"/>
        <v>CNALN 3 04/10/76 nc-21</v>
      </c>
      <c r="B24" s="8">
        <f ca="1"/>
        <v>44296</v>
      </c>
      <c r="C24" s="17">
        <f ca="1"/>
        <v>0.75616438356164384</v>
      </c>
      <c r="D24" s="5" t="str">
        <f ca="1"/>
        <v>XS1216020161</v>
      </c>
      <c r="E24" s="5" t="str">
        <f ca="1"/>
        <v>BB+</v>
      </c>
      <c r="F24" s="18">
        <f ca="1"/>
        <v>457.51134096164242</v>
      </c>
    </row>
    <row r="25" spans="1:6" x14ac:dyDescent="0.25">
      <c r="A25" s="5" t="str">
        <f ca="1"/>
        <v>BHP 4 3/4 04/22/76 nc-21</v>
      </c>
      <c r="B25" s="8">
        <f ca="1"/>
        <v>44308</v>
      </c>
      <c r="C25" s="17">
        <f ca="1"/>
        <v>0.78904109589041094</v>
      </c>
      <c r="D25" s="5" t="str">
        <f ca="1"/>
        <v>XS1309436753</v>
      </c>
      <c r="E25" s="5" t="str">
        <f ca="1"/>
        <v>BBB+</v>
      </c>
      <c r="F25" s="18">
        <f ca="1"/>
        <v>197.68438027331879</v>
      </c>
    </row>
    <row r="26" spans="1:6" x14ac:dyDescent="0.25">
      <c r="A26" s="5" t="str">
        <f ca="1"/>
        <v>SOLBBB 5.118 PERP nc-21</v>
      </c>
      <c r="B26" s="8">
        <f ca="1"/>
        <v>44349</v>
      </c>
      <c r="C26" s="17">
        <f ca="1"/>
        <v>0.90136986301369859</v>
      </c>
      <c r="D26" s="5" t="str">
        <f ca="1"/>
        <v>XS1323897485</v>
      </c>
      <c r="E26" s="5" t="str">
        <f ca="1"/>
        <v>BB+</v>
      </c>
      <c r="F26" s="18">
        <f ca="1"/>
        <v>310.12481616299209</v>
      </c>
    </row>
    <row r="27" spans="1:6" x14ac:dyDescent="0.25">
      <c r="A27" s="5" t="str">
        <f ca="1"/>
        <v>SOLBBB 5.118 PERP nc-21</v>
      </c>
      <c r="B27" s="8">
        <f ca="1"/>
        <v>44349</v>
      </c>
      <c r="C27" s="17">
        <f ca="1"/>
        <v>0.90136986301369859</v>
      </c>
      <c r="D27" s="5" t="str">
        <f ca="1"/>
        <v>XS1323897485</v>
      </c>
      <c r="E27" s="5" t="str">
        <f ca="1"/>
        <v>BB+</v>
      </c>
      <c r="F27" s="18">
        <f ca="1"/>
        <v>310.12481616299209</v>
      </c>
    </row>
    <row r="28" spans="1:6" x14ac:dyDescent="0.25">
      <c r="A28" s="5" t="str">
        <f ca="1"/>
        <v>SOLBBB 5.118 PERP nc-21</v>
      </c>
      <c r="B28" s="8">
        <f ca="1"/>
        <v>44349</v>
      </c>
      <c r="C28" s="17">
        <f ca="1"/>
        <v>0.90136986301369859</v>
      </c>
      <c r="D28" s="5" t="str">
        <f ca="1"/>
        <v>XS1323897485</v>
      </c>
      <c r="E28" s="5" t="str">
        <f ca="1"/>
        <v>BB+</v>
      </c>
      <c r="F28" s="18">
        <f ca="1"/>
        <v>310.12481616299209</v>
      </c>
    </row>
    <row r="29" spans="1:6" x14ac:dyDescent="0.25">
      <c r="A29" s="5" t="str">
        <f ca="1"/>
        <v>SOLBBB 5.118 PERP nc-21</v>
      </c>
      <c r="B29" s="8">
        <f ca="1"/>
        <v>44349</v>
      </c>
      <c r="C29" s="17">
        <f ca="1"/>
        <v>0.90136986301369859</v>
      </c>
      <c r="D29" s="5" t="str">
        <f ca="1"/>
        <v>XS1323897485</v>
      </c>
      <c r="E29" s="5" t="str">
        <f ca="1"/>
        <v>BB+</v>
      </c>
      <c r="F29" s="18">
        <f ca="1"/>
        <v>310.12481616299209</v>
      </c>
    </row>
    <row r="30" spans="1:6" x14ac:dyDescent="0.25">
      <c r="A30" s="5" t="str">
        <f ca="1"/>
        <v>SOLBBB 5.118 PERP nc-21</v>
      </c>
      <c r="B30" s="8">
        <f ca="1"/>
        <v>44349</v>
      </c>
      <c r="C30" s="17">
        <f ca="1"/>
        <v>0.90136986301369859</v>
      </c>
      <c r="D30" s="5" t="str">
        <f ca="1"/>
        <v>XS1323897485</v>
      </c>
      <c r="E30" s="5" t="str">
        <f ca="1"/>
        <v>BB+</v>
      </c>
      <c r="F30" s="18">
        <f ca="1"/>
        <v>310.12481616299209</v>
      </c>
    </row>
    <row r="31" spans="1:6" x14ac:dyDescent="0.25">
      <c r="A31" s="5" t="str">
        <f ca="1"/>
        <v>SOLBBB 5.118 PERP nc-21</v>
      </c>
      <c r="B31" s="8">
        <f ca="1"/>
        <v>44349</v>
      </c>
      <c r="C31" s="17">
        <f ca="1"/>
        <v>0.90136986301369859</v>
      </c>
      <c r="D31" s="5" t="str">
        <f ca="1"/>
        <v>XS1323897485</v>
      </c>
      <c r="E31" s="5" t="str">
        <f ca="1"/>
        <v>BB+</v>
      </c>
      <c r="F31" s="18">
        <f ca="1"/>
        <v>310.12481616299209</v>
      </c>
    </row>
    <row r="32" spans="1:6" x14ac:dyDescent="0.25">
      <c r="A32" s="5" t="str">
        <f ca="1"/>
        <v>SOLBBB 5.118 PERP nc-21</v>
      </c>
      <c r="B32" s="8">
        <f ca="1"/>
        <v>44349</v>
      </c>
      <c r="C32" s="17">
        <f ca="1"/>
        <v>0.90136986301369859</v>
      </c>
      <c r="D32" s="5" t="str">
        <f ca="1"/>
        <v>XS1323897485</v>
      </c>
      <c r="E32" s="5" t="str">
        <f ca="1"/>
        <v>BB+</v>
      </c>
      <c r="F32" s="18">
        <f ca="1"/>
        <v>310.12481616299209</v>
      </c>
    </row>
    <row r="33" spans="1:6" x14ac:dyDescent="0.25">
      <c r="A33" s="5" t="str">
        <f ca="1"/>
        <v>SOLBBB 5.118 PERP nc-21</v>
      </c>
      <c r="B33" s="8">
        <f ca="1"/>
        <v>44349</v>
      </c>
      <c r="C33" s="17">
        <f ca="1"/>
        <v>0.90136986301369859</v>
      </c>
      <c r="D33" s="5" t="str">
        <f ca="1"/>
        <v>XS1323897485</v>
      </c>
      <c r="E33" s="5" t="str">
        <f ca="1"/>
        <v>BB+</v>
      </c>
      <c r="F33" s="18">
        <f ca="1"/>
        <v>310.12481616299209</v>
      </c>
    </row>
    <row r="34" spans="1:6" x14ac:dyDescent="0.25">
      <c r="A34" s="5" t="str">
        <f ca="1"/>
        <v>SOLBBB 5.118 PERP nc-21</v>
      </c>
      <c r="B34" s="8">
        <f ca="1"/>
        <v>44349</v>
      </c>
      <c r="C34" s="17">
        <f ca="1"/>
        <v>0.90136986301369859</v>
      </c>
      <c r="D34" s="5" t="str">
        <f ca="1"/>
        <v>XS1323897485</v>
      </c>
      <c r="E34" s="5" t="str">
        <f ca="1"/>
        <v>BB+</v>
      </c>
      <c r="F34" s="18">
        <f ca="1"/>
        <v>310.12481616299209</v>
      </c>
    </row>
    <row r="35" spans="1:6" x14ac:dyDescent="0.25">
      <c r="A35" s="5" t="str">
        <f ca="1"/>
        <v>SOLBBB 5.118 PERP nc-21</v>
      </c>
      <c r="B35" s="8">
        <f ca="1"/>
        <v>44349</v>
      </c>
      <c r="C35" s="17">
        <f ca="1"/>
        <v>0.90136986301369859</v>
      </c>
      <c r="D35" s="5" t="str">
        <f ca="1"/>
        <v>XS1323897485</v>
      </c>
      <c r="E35" s="5" t="str">
        <f ca="1"/>
        <v>BB+</v>
      </c>
      <c r="F35" s="18">
        <f ca="1"/>
        <v>310.12481616299209</v>
      </c>
    </row>
    <row r="36" spans="1:6" x14ac:dyDescent="0.25">
      <c r="A36" s="5" t="str">
        <f ca="1"/>
        <v>SOLBBB 5.118 PERP nc-21</v>
      </c>
      <c r="B36" s="8">
        <f ca="1"/>
        <v>44349</v>
      </c>
      <c r="C36" s="17">
        <f ca="1"/>
        <v>0.90136986301369859</v>
      </c>
      <c r="D36" s="5" t="str">
        <f ca="1"/>
        <v>XS1323897485</v>
      </c>
      <c r="E36" s="5" t="str">
        <f ca="1"/>
        <v>BB+</v>
      </c>
      <c r="F36" s="18">
        <f ca="1"/>
        <v>310.12481616299209</v>
      </c>
    </row>
    <row r="37" spans="1:6" x14ac:dyDescent="0.25">
      <c r="A37" s="5" t="str">
        <f ca="1"/>
        <v>SOLBBB 5.118 PERP nc-21</v>
      </c>
      <c r="B37" s="8">
        <f ca="1"/>
        <v>44349</v>
      </c>
      <c r="C37" s="17">
        <f ca="1"/>
        <v>0.90136986301369859</v>
      </c>
      <c r="D37" s="5" t="str">
        <f ca="1"/>
        <v>XS1323897485</v>
      </c>
      <c r="E37" s="5" t="str">
        <f ca="1"/>
        <v>BB+</v>
      </c>
      <c r="F37" s="18">
        <f ca="1"/>
        <v>310.12481616299209</v>
      </c>
    </row>
    <row r="38" spans="1:6" x14ac:dyDescent="0.25">
      <c r="A38" s="5" t="str">
        <f ca="1"/>
        <v>SOLBBB 5.118 PERP nc-21</v>
      </c>
      <c r="B38" s="8">
        <f ca="1"/>
        <v>44349</v>
      </c>
      <c r="C38" s="17">
        <f ca="1"/>
        <v>0.90136986301369859</v>
      </c>
      <c r="D38" s="5" t="str">
        <f ca="1"/>
        <v>XS1323897485</v>
      </c>
      <c r="E38" s="5" t="str">
        <f ca="1"/>
        <v>BB+</v>
      </c>
      <c r="F38" s="18">
        <f ca="1"/>
        <v>310.12481616299209</v>
      </c>
    </row>
    <row r="39" spans="1:6" x14ac:dyDescent="0.25">
      <c r="A39" s="5" t="str">
        <f ca="1"/>
        <v>SOLBBB 5.118 PERP nc-21</v>
      </c>
      <c r="B39" s="8">
        <f ca="1"/>
        <v>44349</v>
      </c>
      <c r="C39" s="17">
        <f ca="1"/>
        <v>0.90136986301369859</v>
      </c>
      <c r="D39" s="5" t="str">
        <f ca="1"/>
        <v>XS1323897485</v>
      </c>
      <c r="E39" s="5" t="str">
        <f ca="1"/>
        <v>BB+</v>
      </c>
      <c r="F39" s="18">
        <f ca="1"/>
        <v>310.12481616299209</v>
      </c>
    </row>
    <row r="40" spans="1:6" x14ac:dyDescent="0.25">
      <c r="A40" s="5" t="str">
        <f ca="1"/>
        <v>SOLBBB 5.118 PERP nc-21</v>
      </c>
      <c r="B40" s="8">
        <f ca="1"/>
        <v>44349</v>
      </c>
      <c r="C40" s="17">
        <f ca="1"/>
        <v>0.90136986301369859</v>
      </c>
      <c r="D40" s="5" t="str">
        <f ca="1"/>
        <v>XS1323897485</v>
      </c>
      <c r="E40" s="5" t="str">
        <f ca="1"/>
        <v>BB+</v>
      </c>
      <c r="F40" s="18">
        <f ca="1"/>
        <v>310.12481616299209</v>
      </c>
    </row>
    <row r="41" spans="1:6" x14ac:dyDescent="0.25">
      <c r="A41" s="5" t="str">
        <f ca="1"/>
        <v>SOLBBB 5.118 PERP nc-21</v>
      </c>
      <c r="B41" s="8">
        <f ca="1"/>
        <v>44349</v>
      </c>
      <c r="C41" s="17">
        <f ca="1"/>
        <v>0.90136986301369859</v>
      </c>
      <c r="D41" s="5" t="str">
        <f ca="1"/>
        <v>XS1323897485</v>
      </c>
      <c r="E41" s="5" t="str">
        <f ca="1"/>
        <v>BB+</v>
      </c>
      <c r="F41" s="18">
        <f ca="1"/>
        <v>310.12481616299209</v>
      </c>
    </row>
    <row r="42" spans="1:6" x14ac:dyDescent="0.25">
      <c r="A42" s="5" t="str">
        <f ca="1"/>
        <v>SOLBBB 5.118 PERP nc-21</v>
      </c>
      <c r="B42" s="8">
        <f ca="1"/>
        <v>44349</v>
      </c>
      <c r="C42" s="17">
        <f ca="1"/>
        <v>0.90136986301369859</v>
      </c>
      <c r="D42" s="5" t="str">
        <f ca="1"/>
        <v>XS1323897485</v>
      </c>
      <c r="E42" s="5" t="str">
        <f ca="1"/>
        <v>BB+</v>
      </c>
      <c r="F42" s="18">
        <f ca="1"/>
        <v>310.12481616299209</v>
      </c>
    </row>
    <row r="43" spans="1:6" x14ac:dyDescent="0.25">
      <c r="A43" s="5" t="str">
        <f ca="1"/>
        <v>SOLBBB 5.118 PERP nc-21</v>
      </c>
      <c r="B43" s="8">
        <f ca="1"/>
        <v>44349</v>
      </c>
      <c r="C43" s="17">
        <f ca="1"/>
        <v>0.90136986301369859</v>
      </c>
      <c r="D43" s="5" t="str">
        <f ca="1"/>
        <v>XS1323897485</v>
      </c>
      <c r="E43" s="5" t="str">
        <f ca="1"/>
        <v>BB+</v>
      </c>
      <c r="F43" s="18">
        <f ca="1"/>
        <v>310.12481616299209</v>
      </c>
    </row>
    <row r="44" spans="1:6" x14ac:dyDescent="0.25">
      <c r="A44" s="5" t="str">
        <f ca="1"/>
        <v>SOLBBB 5.118 PERP nc-21</v>
      </c>
      <c r="B44" s="8">
        <f ca="1"/>
        <v>44349</v>
      </c>
      <c r="C44" s="17">
        <f ca="1"/>
        <v>0.90136986301369859</v>
      </c>
      <c r="D44" s="5" t="str">
        <f ca="1"/>
        <v>XS1323897485</v>
      </c>
      <c r="E44" s="5" t="str">
        <f ca="1"/>
        <v>BB+</v>
      </c>
      <c r="F44" s="18">
        <f ca="1"/>
        <v>310.12481616299209</v>
      </c>
    </row>
    <row r="45" spans="1:6" x14ac:dyDescent="0.25">
      <c r="A45" s="5" t="str">
        <f ca="1"/>
        <v>SOLBBB 5.118 PERP nc-21</v>
      </c>
      <c r="B45" s="8">
        <f ca="1"/>
        <v>44349</v>
      </c>
      <c r="C45" s="17">
        <f ca="1"/>
        <v>0.90136986301369859</v>
      </c>
      <c r="D45" s="5" t="str">
        <f ca="1"/>
        <v>XS1323897485</v>
      </c>
      <c r="E45" s="5" t="str">
        <f ca="1"/>
        <v>BB+</v>
      </c>
      <c r="F45" s="18">
        <f ca="1"/>
        <v>310.12481616299209</v>
      </c>
    </row>
    <row r="46" spans="1:6" x14ac:dyDescent="0.25">
      <c r="A46" s="5" t="str">
        <f ca="1"/>
        <v>SOLBBB 5.118 PERP nc-21</v>
      </c>
      <c r="B46" s="8">
        <f ca="1"/>
        <v>44349</v>
      </c>
      <c r="C46" s="17">
        <f ca="1"/>
        <v>0.90136986301369859</v>
      </c>
      <c r="D46" s="5" t="str">
        <f ca="1"/>
        <v>XS1323897485</v>
      </c>
      <c r="E46" s="5" t="str">
        <f ca="1"/>
        <v>BB+</v>
      </c>
      <c r="F46" s="18">
        <f ca="1"/>
        <v>310.12481616299209</v>
      </c>
    </row>
    <row r="47" spans="1:6" x14ac:dyDescent="0.25">
      <c r="A47" s="5" t="str">
        <f ca="1"/>
        <v>SOLBBB 5.118 PERP nc-21</v>
      </c>
      <c r="B47" s="8">
        <f ca="1"/>
        <v>44349</v>
      </c>
      <c r="C47" s="17">
        <f ca="1"/>
        <v>0.90136986301369859</v>
      </c>
      <c r="D47" s="5" t="str">
        <f ca="1"/>
        <v>XS1323897485</v>
      </c>
      <c r="E47" s="5" t="str">
        <f ca="1"/>
        <v>BB+</v>
      </c>
      <c r="F47" s="18">
        <f ca="1"/>
        <v>310.12481616299209</v>
      </c>
    </row>
    <row r="48" spans="1:6" x14ac:dyDescent="0.25">
      <c r="A48" s="5" t="str">
        <f ca="1"/>
        <v>SOLBBB 5.118 PERP nc-21</v>
      </c>
      <c r="B48" s="8">
        <f ca="1"/>
        <v>44349</v>
      </c>
      <c r="C48" s="17">
        <f ca="1"/>
        <v>0.90136986301369859</v>
      </c>
      <c r="D48" s="5" t="str">
        <f ca="1"/>
        <v>XS1323897485</v>
      </c>
      <c r="E48" s="5" t="str">
        <f ca="1"/>
        <v>BB+</v>
      </c>
      <c r="F48" s="18">
        <f ca="1"/>
        <v>310.12481616299209</v>
      </c>
    </row>
    <row r="49" spans="1:6" x14ac:dyDescent="0.25">
      <c r="A49" s="5" t="str">
        <f ca="1"/>
        <v>MRKGR 2 5/8 12/12/74 nc-21</v>
      </c>
      <c r="B49" s="8">
        <f ca="1"/>
        <v>44359</v>
      </c>
      <c r="C49" s="17">
        <f ca="1"/>
        <v>0.92876712328767119</v>
      </c>
      <c r="D49" s="5" t="str">
        <f ca="1"/>
        <v>XS1152338072</v>
      </c>
      <c r="E49" s="5" t="str">
        <f ca="1"/>
        <v>BBB</v>
      </c>
      <c r="F49" s="18">
        <f ca="1"/>
        <v>216.16262938789424</v>
      </c>
    </row>
    <row r="50" spans="1:6" x14ac:dyDescent="0.25">
      <c r="A50" s="5" t="str">
        <f ca="1"/>
        <v>ENGIFP 4 3/4 PERP nc-21</v>
      </c>
      <c r="B50" s="8">
        <f ca="1"/>
        <v>44387</v>
      </c>
      <c r="C50" s="17">
        <f ca="1"/>
        <v>1.0054794520547945</v>
      </c>
      <c r="D50" s="5" t="str">
        <f ca="1"/>
        <v>FR0011531730</v>
      </c>
      <c r="E50" s="5" t="str">
        <f ca="1"/>
        <v>BBB</v>
      </c>
      <c r="F50" s="18">
        <f ca="1"/>
        <v>155.1398215901265</v>
      </c>
    </row>
    <row r="51" spans="1:6" x14ac:dyDescent="0.25">
      <c r="A51" s="5" t="str">
        <f ca="1"/>
        <v>ENELIM 6 5/8 09/15/76 nc-21</v>
      </c>
      <c r="B51" s="8">
        <f ca="1"/>
        <v>44454</v>
      </c>
      <c r="C51" s="17">
        <f ca="1"/>
        <v>1.189041095890411</v>
      </c>
      <c r="D51" s="5" t="str">
        <f ca="1"/>
        <v>XS1014987355</v>
      </c>
      <c r="E51" s="5" t="str">
        <f ca="1"/>
        <v>BBB-</v>
      </c>
      <c r="F51" s="18">
        <f ca="1"/>
        <v>230.06603538660744</v>
      </c>
    </row>
    <row r="52" spans="1:6" x14ac:dyDescent="0.25">
      <c r="A52" s="5" t="str">
        <f ca="1"/>
        <v>ORAFP 4 PERP nc-21</v>
      </c>
      <c r="B52" s="8">
        <f ca="1"/>
        <v>44470</v>
      </c>
      <c r="C52" s="17">
        <f ca="1"/>
        <v>1.2328767123287672</v>
      </c>
      <c r="D52" s="5" t="str">
        <f ca="1"/>
        <v>XS1115490523</v>
      </c>
      <c r="E52" s="5" t="str">
        <f ca="1"/>
        <v>BBB-</v>
      </c>
      <c r="F52" s="18">
        <f ca="1"/>
        <v>151.77166957118428</v>
      </c>
    </row>
    <row r="53" spans="1:6" x14ac:dyDescent="0.25">
      <c r="A53" s="5" t="str">
        <f ca="1"/>
        <v>STEDIN 3 1/4 PERP nc-21</v>
      </c>
      <c r="B53" s="8">
        <f ca="1"/>
        <v>44531</v>
      </c>
      <c r="C53" s="17">
        <f ca="1"/>
        <v>1.4</v>
      </c>
      <c r="D53" s="5" t="str">
        <f ca="1"/>
        <v>XS1141810991</v>
      </c>
      <c r="E53" s="5" t="str">
        <f ca="1"/>
        <v>NR</v>
      </c>
      <c r="F53" s="18">
        <f ca="1"/>
        <v>248.36784199457495</v>
      </c>
    </row>
    <row r="54" spans="1:6" x14ac:dyDescent="0.25">
      <c r="A54" s="5" t="str">
        <f ca="1"/>
        <v>OMVAV 5 1/4 PERP nc-21</v>
      </c>
      <c r="B54" s="8">
        <f ca="1"/>
        <v>44539</v>
      </c>
      <c r="C54" s="17">
        <f ca="1"/>
        <v>1.4219178082191781</v>
      </c>
      <c r="D54" s="5" t="str">
        <f ca="1"/>
        <v>XS1294342792</v>
      </c>
      <c r="E54" s="5" t="str">
        <f ca="1"/>
        <v>BBB</v>
      </c>
      <c r="F54" s="18">
        <f ca="1"/>
        <v>227.29533176715768</v>
      </c>
    </row>
    <row r="55" spans="1:6" x14ac:dyDescent="0.25">
      <c r="A55" s="5" t="str">
        <f ca="1"/>
        <v>TRAFIG 6 7/8 PERP nc-21</v>
      </c>
      <c r="B55" s="8">
        <f ca="1"/>
        <v>44552</v>
      </c>
      <c r="C55" s="17">
        <f ca="1"/>
        <v>1.4575342465753425</v>
      </c>
      <c r="D55" s="5" t="str">
        <f ca="1"/>
        <v>XS1582433428</v>
      </c>
      <c r="E55" s="5" t="str">
        <f ca="1"/>
        <v>#N/A N/A</v>
      </c>
      <c r="F55" s="18">
        <f ca="1"/>
        <v>1280.7622226407486</v>
      </c>
    </row>
    <row r="56" spans="1:6" x14ac:dyDescent="0.25">
      <c r="B56" s="8"/>
      <c r="C56" s="17"/>
      <c r="F56" s="18"/>
    </row>
    <row r="57" spans="1:6" x14ac:dyDescent="0.25">
      <c r="B57" s="8"/>
      <c r="C57" s="17"/>
      <c r="F57" s="18"/>
    </row>
    <row r="58" spans="1:6" x14ac:dyDescent="0.25">
      <c r="B58" s="8"/>
      <c r="C58" s="17"/>
      <c r="F58" s="18"/>
    </row>
    <row r="59" spans="1:6" x14ac:dyDescent="0.25">
      <c r="B59" s="8"/>
      <c r="C59" s="17"/>
      <c r="F59" s="18"/>
    </row>
    <row r="60" spans="1:6" x14ac:dyDescent="0.25">
      <c r="A60" s="5" t="s">
        <v>453</v>
      </c>
      <c r="B60" s="8"/>
      <c r="C60" s="17"/>
      <c r="F60" s="18"/>
    </row>
    <row r="61" spans="1:6" x14ac:dyDescent="0.25">
      <c r="B61" s="8"/>
      <c r="C61" s="17"/>
      <c r="F61" s="18"/>
    </row>
    <row r="62" spans="1:6" x14ac:dyDescent="0.25">
      <c r="B62" s="8"/>
      <c r="C62" s="17"/>
      <c r="F62" s="18"/>
    </row>
    <row r="63" spans="1:6" x14ac:dyDescent="0.25">
      <c r="B63" s="8"/>
      <c r="C63" s="17"/>
      <c r="F63" s="18"/>
    </row>
    <row r="64" spans="1:6" x14ac:dyDescent="0.25">
      <c r="B64" s="8"/>
      <c r="C64" s="17"/>
      <c r="F64" s="18"/>
    </row>
    <row r="65" spans="2:6" x14ac:dyDescent="0.25">
      <c r="B65" s="8"/>
      <c r="C65" s="17"/>
      <c r="F65" s="18"/>
    </row>
    <row r="66" spans="2:6" x14ac:dyDescent="0.25">
      <c r="B66" s="8"/>
      <c r="C66" s="17"/>
      <c r="F66" s="18"/>
    </row>
    <row r="67" spans="2:6" x14ac:dyDescent="0.25">
      <c r="B67" s="8"/>
      <c r="C67" s="17"/>
      <c r="F67" s="18"/>
    </row>
    <row r="68" spans="2:6" x14ac:dyDescent="0.25">
      <c r="B68" s="8"/>
      <c r="C68" s="17"/>
      <c r="F68" s="18"/>
    </row>
    <row r="69" spans="2:6" x14ac:dyDescent="0.25">
      <c r="B69" s="8"/>
      <c r="C69" s="17"/>
      <c r="F69" s="18"/>
    </row>
    <row r="70" spans="2:6" x14ac:dyDescent="0.25">
      <c r="B70" s="8"/>
      <c r="C70" s="17"/>
      <c r="F70" s="18"/>
    </row>
    <row r="71" spans="2:6" x14ac:dyDescent="0.25">
      <c r="B71" s="8"/>
      <c r="C71" s="17"/>
      <c r="F71" s="18"/>
    </row>
    <row r="72" spans="2:6" x14ac:dyDescent="0.25">
      <c r="B72" s="8"/>
      <c r="C72" s="17"/>
      <c r="F72" s="18"/>
    </row>
    <row r="73" spans="2:6" x14ac:dyDescent="0.25">
      <c r="B73" s="8"/>
      <c r="C73" s="17"/>
      <c r="F73" s="18"/>
    </row>
    <row r="74" spans="2:6" x14ac:dyDescent="0.25">
      <c r="B74" s="8"/>
      <c r="C74" s="17"/>
      <c r="F74" s="18"/>
    </row>
    <row r="75" spans="2:6" x14ac:dyDescent="0.25">
      <c r="B75" s="8"/>
      <c r="C75" s="17"/>
      <c r="F75" s="18"/>
    </row>
    <row r="76" spans="2:6" x14ac:dyDescent="0.25">
      <c r="B76" s="8"/>
      <c r="C76" s="17"/>
      <c r="F76" s="18"/>
    </row>
    <row r="77" spans="2:6" x14ac:dyDescent="0.25">
      <c r="B77" s="8"/>
      <c r="C77" s="17"/>
      <c r="F77" s="18"/>
    </row>
    <row r="78" spans="2:6" x14ac:dyDescent="0.25">
      <c r="B78" s="8"/>
      <c r="C78" s="17"/>
      <c r="F78" s="18"/>
    </row>
    <row r="79" spans="2:6" x14ac:dyDescent="0.25">
      <c r="B79" s="8"/>
      <c r="C79" s="17"/>
      <c r="F79" s="18"/>
    </row>
    <row r="80" spans="2:6" x14ac:dyDescent="0.25">
      <c r="B80" s="8"/>
      <c r="C80" s="17"/>
      <c r="F80" s="18"/>
    </row>
    <row r="81" spans="2:6" x14ac:dyDescent="0.25">
      <c r="B81" s="8"/>
      <c r="C81" s="17"/>
      <c r="F81" s="18"/>
    </row>
    <row r="82" spans="2:6" x14ac:dyDescent="0.25">
      <c r="B82" s="8"/>
      <c r="C82" s="17"/>
      <c r="F82" s="18"/>
    </row>
    <row r="83" spans="2:6" x14ac:dyDescent="0.25">
      <c r="B83" s="8"/>
      <c r="C83" s="17"/>
      <c r="F83" s="18"/>
    </row>
    <row r="84" spans="2:6" x14ac:dyDescent="0.25">
      <c r="B84" s="8"/>
      <c r="C84" s="17"/>
      <c r="F84" s="18"/>
    </row>
    <row r="85" spans="2:6" x14ac:dyDescent="0.25">
      <c r="B85" s="8"/>
      <c r="C85" s="17"/>
      <c r="F85" s="18"/>
    </row>
    <row r="86" spans="2:6" x14ac:dyDescent="0.25">
      <c r="B86" s="8"/>
      <c r="C86" s="17"/>
      <c r="F86" s="18"/>
    </row>
    <row r="87" spans="2:6" x14ac:dyDescent="0.25">
      <c r="B87" s="8"/>
      <c r="C87" s="17"/>
      <c r="F87" s="18"/>
    </row>
    <row r="88" spans="2:6" x14ac:dyDescent="0.25">
      <c r="B88" s="8"/>
      <c r="C88" s="17"/>
      <c r="F88" s="18"/>
    </row>
    <row r="89" spans="2:6" x14ac:dyDescent="0.25">
      <c r="B89" s="8"/>
      <c r="C89" s="17"/>
      <c r="F89" s="18"/>
    </row>
    <row r="90" spans="2:6" x14ac:dyDescent="0.25">
      <c r="B90" s="8"/>
      <c r="C90" s="17"/>
      <c r="F90" s="18"/>
    </row>
    <row r="91" spans="2:6" x14ac:dyDescent="0.25">
      <c r="B91" s="8"/>
      <c r="C91" s="17"/>
      <c r="F91" s="18"/>
    </row>
    <row r="92" spans="2:6" x14ac:dyDescent="0.25">
      <c r="B92" s="8"/>
      <c r="C92" s="17"/>
      <c r="F92" s="18"/>
    </row>
    <row r="93" spans="2:6" x14ac:dyDescent="0.25">
      <c r="B93" s="8"/>
      <c r="C93" s="17"/>
      <c r="F93" s="18"/>
    </row>
    <row r="94" spans="2:6" x14ac:dyDescent="0.25">
      <c r="B94" s="8"/>
      <c r="C94" s="17"/>
      <c r="F94" s="18"/>
    </row>
    <row r="95" spans="2:6" x14ac:dyDescent="0.25">
      <c r="B95" s="8"/>
      <c r="C95" s="17"/>
      <c r="F95" s="18"/>
    </row>
    <row r="96" spans="2:6" x14ac:dyDescent="0.25">
      <c r="B96" s="8"/>
      <c r="C96" s="17"/>
      <c r="F96" s="18"/>
    </row>
    <row r="97" spans="2:6" x14ac:dyDescent="0.25">
      <c r="B97" s="8"/>
      <c r="C97" s="17"/>
      <c r="F97" s="18"/>
    </row>
    <row r="98" spans="2:6" x14ac:dyDescent="0.25">
      <c r="B98" s="8"/>
      <c r="C98" s="17"/>
      <c r="F98" s="18"/>
    </row>
    <row r="99" spans="2:6" x14ac:dyDescent="0.25">
      <c r="B99" s="8"/>
      <c r="C99" s="17"/>
      <c r="F99" s="18"/>
    </row>
    <row r="100" spans="2:6" x14ac:dyDescent="0.25">
      <c r="B100" s="8"/>
      <c r="C100" s="17"/>
      <c r="F100" s="18"/>
    </row>
    <row r="101" spans="2:6" x14ac:dyDescent="0.25">
      <c r="B101" s="8"/>
      <c r="C101" s="17"/>
      <c r="F101" s="18"/>
    </row>
    <row r="102" spans="2:6" x14ac:dyDescent="0.25">
      <c r="B102" s="8"/>
      <c r="C102" s="17"/>
      <c r="F102" s="18"/>
    </row>
    <row r="103" spans="2:6" x14ac:dyDescent="0.25">
      <c r="B103" s="8"/>
      <c r="C103" s="17"/>
      <c r="F103" s="18"/>
    </row>
    <row r="104" spans="2:6" x14ac:dyDescent="0.25">
      <c r="B104" s="8"/>
      <c r="C104" s="17"/>
      <c r="F104" s="18"/>
    </row>
    <row r="105" spans="2:6" x14ac:dyDescent="0.25">
      <c r="B105" s="8"/>
      <c r="C105" s="17"/>
      <c r="F105" s="18"/>
    </row>
    <row r="106" spans="2:6" x14ac:dyDescent="0.25">
      <c r="B106" s="8"/>
      <c r="C106" s="17"/>
      <c r="F106" s="18"/>
    </row>
    <row r="107" spans="2:6" x14ac:dyDescent="0.25">
      <c r="B107" s="8"/>
      <c r="C107" s="17"/>
      <c r="F107" s="18"/>
    </row>
    <row r="108" spans="2:6" x14ac:dyDescent="0.25">
      <c r="B108" s="8"/>
      <c r="C108" s="17"/>
      <c r="F108" s="18"/>
    </row>
    <row r="109" spans="2:6" x14ac:dyDescent="0.25">
      <c r="B109" s="8"/>
      <c r="C109" s="17"/>
      <c r="F109" s="18"/>
    </row>
    <row r="110" spans="2:6" x14ac:dyDescent="0.25">
      <c r="B110" s="8"/>
      <c r="C110" s="17"/>
      <c r="F110" s="18"/>
    </row>
    <row r="111" spans="2:6" x14ac:dyDescent="0.25">
      <c r="B111" s="8"/>
      <c r="C111" s="17"/>
      <c r="F111" s="18"/>
    </row>
    <row r="112" spans="2:6" x14ac:dyDescent="0.25">
      <c r="B112" s="8"/>
      <c r="C112" s="17"/>
      <c r="F112" s="18"/>
    </row>
    <row r="113" spans="2:6" x14ac:dyDescent="0.25">
      <c r="B113" s="8"/>
      <c r="C113" s="17"/>
      <c r="F113" s="18"/>
    </row>
    <row r="114" spans="2:6" x14ac:dyDescent="0.25">
      <c r="B114" s="8"/>
      <c r="C114" s="17"/>
      <c r="F114" s="18"/>
    </row>
    <row r="115" spans="2:6" x14ac:dyDescent="0.25">
      <c r="B115" s="8"/>
      <c r="C115" s="17"/>
      <c r="F115" s="18"/>
    </row>
    <row r="116" spans="2:6" x14ac:dyDescent="0.25">
      <c r="B116" s="8"/>
      <c r="C116" s="17"/>
      <c r="F116" s="18"/>
    </row>
    <row r="117" spans="2:6" x14ac:dyDescent="0.25">
      <c r="B117" s="8"/>
      <c r="C117" s="17"/>
      <c r="F117" s="18"/>
    </row>
    <row r="118" spans="2:6" x14ac:dyDescent="0.25">
      <c r="B118" s="8"/>
      <c r="C118" s="17"/>
      <c r="F118" s="18"/>
    </row>
    <row r="119" spans="2:6" x14ac:dyDescent="0.25">
      <c r="B119" s="8"/>
      <c r="C119" s="17"/>
      <c r="F119" s="18"/>
    </row>
    <row r="120" spans="2:6" x14ac:dyDescent="0.25">
      <c r="B120" s="8"/>
      <c r="C120" s="17"/>
      <c r="F120" s="18"/>
    </row>
    <row r="121" spans="2:6" x14ac:dyDescent="0.25">
      <c r="B121" s="8"/>
      <c r="C121" s="17"/>
      <c r="F121" s="18"/>
    </row>
    <row r="122" spans="2:6" x14ac:dyDescent="0.25">
      <c r="B122" s="8"/>
      <c r="C122" s="17"/>
      <c r="F122" s="18"/>
    </row>
    <row r="123" spans="2:6" x14ac:dyDescent="0.25">
      <c r="B123" s="8"/>
      <c r="C123" s="17"/>
      <c r="F123" s="18"/>
    </row>
    <row r="124" spans="2:6" x14ac:dyDescent="0.25">
      <c r="B124" s="8"/>
      <c r="C124" s="17"/>
      <c r="F124" s="18"/>
    </row>
    <row r="125" spans="2:6" x14ac:dyDescent="0.25">
      <c r="B125" s="8"/>
      <c r="C125" s="17"/>
      <c r="F125" s="18"/>
    </row>
    <row r="126" spans="2:6" x14ac:dyDescent="0.25">
      <c r="B126" s="8"/>
      <c r="C126" s="17"/>
      <c r="F126" s="18"/>
    </row>
    <row r="127" spans="2:6" x14ac:dyDescent="0.25">
      <c r="B127" s="8"/>
      <c r="C127" s="17"/>
      <c r="F127" s="18"/>
    </row>
    <row r="128" spans="2:6" x14ac:dyDescent="0.25">
      <c r="B128" s="8"/>
      <c r="C128" s="17"/>
      <c r="F128" s="18"/>
    </row>
    <row r="129" spans="2:6" x14ac:dyDescent="0.25">
      <c r="B129" s="8"/>
      <c r="C129" s="17"/>
      <c r="F129" s="18"/>
    </row>
    <row r="130" spans="2:6" x14ac:dyDescent="0.25">
      <c r="B130" s="8"/>
      <c r="C130" s="17"/>
      <c r="F130" s="18"/>
    </row>
    <row r="131" spans="2:6" x14ac:dyDescent="0.25">
      <c r="B131" s="8"/>
      <c r="C131" s="17"/>
      <c r="F131" s="18"/>
    </row>
    <row r="132" spans="2:6" x14ac:dyDescent="0.25">
      <c r="B132" s="8"/>
      <c r="C132" s="17"/>
      <c r="F132" s="18"/>
    </row>
    <row r="133" spans="2:6" x14ac:dyDescent="0.25">
      <c r="B133" s="8"/>
      <c r="C133" s="17"/>
      <c r="F133" s="18"/>
    </row>
    <row r="134" spans="2:6" x14ac:dyDescent="0.25">
      <c r="B134" s="8"/>
      <c r="C134" s="17"/>
      <c r="F134" s="18"/>
    </row>
    <row r="135" spans="2:6" x14ac:dyDescent="0.25">
      <c r="B135" s="8"/>
      <c r="C135" s="17"/>
      <c r="F135" s="18"/>
    </row>
    <row r="136" spans="2:6" x14ac:dyDescent="0.25">
      <c r="B136" s="8"/>
      <c r="C136" s="17"/>
      <c r="F136" s="18"/>
    </row>
    <row r="137" spans="2:6" x14ac:dyDescent="0.25">
      <c r="B137" s="8"/>
      <c r="C137" s="17"/>
      <c r="F137" s="18"/>
    </row>
    <row r="138" spans="2:6" x14ac:dyDescent="0.25">
      <c r="B138" s="8"/>
      <c r="C138" s="17"/>
      <c r="F138" s="18"/>
    </row>
    <row r="139" spans="2:6" x14ac:dyDescent="0.25">
      <c r="B139" s="8"/>
      <c r="C139" s="17"/>
      <c r="F139" s="18"/>
    </row>
    <row r="140" spans="2:6" x14ac:dyDescent="0.25">
      <c r="B140" s="8"/>
      <c r="C140" s="17"/>
      <c r="F140" s="18"/>
    </row>
    <row r="141" spans="2:6" x14ac:dyDescent="0.25">
      <c r="B141" s="8"/>
      <c r="C141" s="17"/>
      <c r="F141" s="18"/>
    </row>
    <row r="142" spans="2:6" x14ac:dyDescent="0.25">
      <c r="B142" s="8"/>
      <c r="C142" s="17"/>
      <c r="F142" s="18"/>
    </row>
    <row r="143" spans="2:6" x14ac:dyDescent="0.25">
      <c r="B143" s="8"/>
      <c r="C143" s="17"/>
      <c r="F143" s="18"/>
    </row>
    <row r="144" spans="2:6" x14ac:dyDescent="0.25">
      <c r="B144" s="8"/>
      <c r="C144" s="17"/>
      <c r="F144" s="18"/>
    </row>
    <row r="145" spans="2:6" x14ac:dyDescent="0.25">
      <c r="B145" s="8"/>
      <c r="C145" s="17"/>
      <c r="F145" s="18"/>
    </row>
    <row r="146" spans="2:6" x14ac:dyDescent="0.25">
      <c r="B146" s="8"/>
      <c r="C146" s="17"/>
      <c r="F146" s="18"/>
    </row>
    <row r="147" spans="2:6" x14ac:dyDescent="0.25">
      <c r="B147" s="8"/>
      <c r="C147" s="17"/>
      <c r="F147" s="18"/>
    </row>
    <row r="148" spans="2:6" x14ac:dyDescent="0.25">
      <c r="B148" s="8"/>
      <c r="C148" s="17"/>
      <c r="F148" s="18"/>
    </row>
    <row r="149" spans="2:6" x14ac:dyDescent="0.25">
      <c r="B149" s="8"/>
      <c r="C149" s="17"/>
      <c r="F149" s="18"/>
    </row>
    <row r="150" spans="2:6" x14ac:dyDescent="0.25">
      <c r="B150" s="8"/>
      <c r="C150" s="17"/>
      <c r="F150" s="18"/>
    </row>
    <row r="151" spans="2:6" x14ac:dyDescent="0.25">
      <c r="B151" s="8"/>
      <c r="C151" s="17"/>
      <c r="F151" s="18"/>
    </row>
    <row r="152" spans="2:6" x14ac:dyDescent="0.25">
      <c r="B152" s="8"/>
      <c r="C152" s="17"/>
      <c r="F152" s="18"/>
    </row>
    <row r="153" spans="2:6" x14ac:dyDescent="0.25">
      <c r="B153" s="8"/>
      <c r="C153" s="17"/>
      <c r="F153" s="18"/>
    </row>
    <row r="154" spans="2:6" x14ac:dyDescent="0.25">
      <c r="B154" s="8"/>
      <c r="C154" s="17"/>
      <c r="F154" s="18"/>
    </row>
    <row r="155" spans="2:6" x14ac:dyDescent="0.25">
      <c r="B155" s="8"/>
      <c r="C155" s="17"/>
      <c r="F155" s="18"/>
    </row>
    <row r="156" spans="2:6" x14ac:dyDescent="0.25">
      <c r="B156" s="8"/>
      <c r="C156" s="17"/>
      <c r="F156" s="18"/>
    </row>
    <row r="157" spans="2:6" x14ac:dyDescent="0.25">
      <c r="B157" s="8"/>
      <c r="C157" s="17"/>
      <c r="F157" s="18"/>
    </row>
    <row r="158" spans="2:6" x14ac:dyDescent="0.25">
      <c r="B158" s="8"/>
      <c r="C158" s="17"/>
      <c r="F158" s="18"/>
    </row>
    <row r="159" spans="2:6" x14ac:dyDescent="0.25">
      <c r="B159" s="8"/>
      <c r="C159" s="17"/>
      <c r="F159" s="18"/>
    </row>
    <row r="160" spans="2:6" x14ac:dyDescent="0.25">
      <c r="B160" s="8"/>
      <c r="C160" s="17"/>
      <c r="F160" s="18"/>
    </row>
    <row r="161" spans="2:6" x14ac:dyDescent="0.25">
      <c r="B161" s="8"/>
      <c r="C161" s="17"/>
      <c r="F161" s="18"/>
    </row>
    <row r="162" spans="2:6" x14ac:dyDescent="0.25">
      <c r="B162" s="8"/>
      <c r="C162" s="17"/>
      <c r="F162" s="18"/>
    </row>
    <row r="163" spans="2:6" x14ac:dyDescent="0.25">
      <c r="B163" s="8"/>
      <c r="C163" s="17"/>
      <c r="F163" s="18"/>
    </row>
    <row r="164" spans="2:6" x14ac:dyDescent="0.25">
      <c r="B164" s="8"/>
      <c r="C164" s="17"/>
      <c r="F164" s="18"/>
    </row>
    <row r="165" spans="2:6" x14ac:dyDescent="0.25">
      <c r="B165" s="8"/>
      <c r="C165" s="17"/>
      <c r="F165" s="18"/>
    </row>
    <row r="166" spans="2:6" x14ac:dyDescent="0.25">
      <c r="B166" s="8"/>
      <c r="C166" s="17"/>
      <c r="F166" s="18"/>
    </row>
    <row r="167" spans="2:6" x14ac:dyDescent="0.25">
      <c r="B167" s="8"/>
      <c r="C167" s="17"/>
      <c r="F167" s="18"/>
    </row>
    <row r="168" spans="2:6" x14ac:dyDescent="0.25">
      <c r="B168" s="8"/>
      <c r="C168" s="17"/>
      <c r="F168" s="18"/>
    </row>
    <row r="169" spans="2:6" x14ac:dyDescent="0.25">
      <c r="B169" s="8"/>
      <c r="C169" s="17"/>
      <c r="F169" s="18"/>
    </row>
    <row r="170" spans="2:6" x14ac:dyDescent="0.25">
      <c r="B170" s="8"/>
      <c r="C170" s="17"/>
      <c r="F170" s="18"/>
    </row>
    <row r="171" spans="2:6" x14ac:dyDescent="0.25">
      <c r="B171" s="8"/>
      <c r="C171" s="17"/>
      <c r="F171" s="18"/>
    </row>
    <row r="172" spans="2:6" x14ac:dyDescent="0.25">
      <c r="B172" s="8"/>
      <c r="C172" s="17"/>
      <c r="F172" s="18"/>
    </row>
    <row r="173" spans="2:6" x14ac:dyDescent="0.25">
      <c r="B173" s="8"/>
      <c r="C173" s="17"/>
      <c r="F173" s="18"/>
    </row>
    <row r="174" spans="2:6" x14ac:dyDescent="0.25">
      <c r="B174" s="8"/>
      <c r="C174" s="17"/>
      <c r="F174" s="18"/>
    </row>
    <row r="175" spans="2:6" x14ac:dyDescent="0.25">
      <c r="B175" s="8"/>
      <c r="C175" s="17"/>
      <c r="F175" s="18"/>
    </row>
    <row r="176" spans="2:6" x14ac:dyDescent="0.25">
      <c r="B176" s="8"/>
      <c r="C176" s="17"/>
      <c r="F176" s="18"/>
    </row>
    <row r="177" spans="2:6" x14ac:dyDescent="0.25">
      <c r="B177" s="8"/>
      <c r="C177" s="17"/>
      <c r="F177" s="18"/>
    </row>
    <row r="178" spans="2:6" x14ac:dyDescent="0.25">
      <c r="B178" s="8"/>
      <c r="C178" s="17"/>
      <c r="F178" s="18"/>
    </row>
    <row r="179" spans="2:6" x14ac:dyDescent="0.25">
      <c r="B179" s="8"/>
      <c r="C179" s="17"/>
      <c r="F179" s="18"/>
    </row>
    <row r="180" spans="2:6" x14ac:dyDescent="0.25">
      <c r="B180" s="8"/>
      <c r="C180" s="17"/>
      <c r="F180" s="18"/>
    </row>
    <row r="181" spans="2:6" x14ac:dyDescent="0.25">
      <c r="B181" s="8"/>
      <c r="C181" s="17"/>
      <c r="F181" s="18"/>
    </row>
    <row r="182" spans="2:6" x14ac:dyDescent="0.25">
      <c r="B182" s="8"/>
      <c r="C182" s="17"/>
      <c r="F182" s="18"/>
    </row>
    <row r="183" spans="2:6" x14ac:dyDescent="0.25">
      <c r="B183" s="8"/>
      <c r="C183" s="17"/>
      <c r="F183" s="18"/>
    </row>
    <row r="184" spans="2:6" x14ac:dyDescent="0.25">
      <c r="B184" s="8"/>
      <c r="C184" s="17"/>
      <c r="F184" s="18"/>
    </row>
    <row r="185" spans="2:6" x14ac:dyDescent="0.25">
      <c r="B185" s="8"/>
      <c r="C185" s="17"/>
      <c r="F185" s="18"/>
    </row>
    <row r="186" spans="2:6" x14ac:dyDescent="0.25">
      <c r="B186" s="8"/>
      <c r="C186" s="17"/>
      <c r="F186" s="18"/>
    </row>
    <row r="187" spans="2:6" x14ac:dyDescent="0.25">
      <c r="B187" s="8"/>
      <c r="C187" s="17"/>
      <c r="F187" s="18"/>
    </row>
    <row r="188" spans="2:6" x14ac:dyDescent="0.25">
      <c r="B188" s="8"/>
      <c r="C188" s="17"/>
      <c r="F188" s="18"/>
    </row>
    <row r="189" spans="2:6" x14ac:dyDescent="0.25">
      <c r="B189" s="8"/>
      <c r="C189" s="17"/>
      <c r="F189" s="18"/>
    </row>
    <row r="190" spans="2:6" x14ac:dyDescent="0.25">
      <c r="B190" s="8"/>
      <c r="C190" s="17"/>
      <c r="F190" s="18"/>
    </row>
    <row r="191" spans="2:6" x14ac:dyDescent="0.25">
      <c r="B191" s="8"/>
      <c r="C191" s="17"/>
      <c r="F191" s="18"/>
    </row>
    <row r="192" spans="2:6" x14ac:dyDescent="0.25">
      <c r="B192" s="8"/>
      <c r="C192" s="17"/>
      <c r="F192" s="18"/>
    </row>
    <row r="193" spans="2:6" x14ac:dyDescent="0.25">
      <c r="B193" s="8"/>
      <c r="C193" s="17"/>
      <c r="F193" s="18"/>
    </row>
    <row r="194" spans="2:6" x14ac:dyDescent="0.25">
      <c r="B194" s="8"/>
      <c r="C194" s="17"/>
      <c r="F194" s="18"/>
    </row>
    <row r="195" spans="2:6" x14ac:dyDescent="0.25">
      <c r="B195" s="8"/>
      <c r="C195" s="17"/>
      <c r="F195" s="18"/>
    </row>
    <row r="196" spans="2:6" x14ac:dyDescent="0.25">
      <c r="B196" s="8"/>
      <c r="C196" s="17"/>
      <c r="F196" s="18"/>
    </row>
    <row r="197" spans="2:6" x14ac:dyDescent="0.25">
      <c r="B197" s="8"/>
      <c r="C197" s="17"/>
      <c r="F197" s="18"/>
    </row>
    <row r="198" spans="2:6" x14ac:dyDescent="0.25">
      <c r="B198" s="8"/>
      <c r="C198" s="17"/>
      <c r="F198" s="18"/>
    </row>
  </sheetData>
  <conditionalFormatting sqref="C6:C198">
    <cfRule type="iconSet" priority="2">
      <iconSet>
        <cfvo type="percent" val="0"/>
        <cfvo type="num" val="0.9"/>
        <cfvo type="num" val="1.25"/>
      </iconSet>
    </cfRule>
  </conditionalFormatting>
  <conditionalFormatting sqref="F6:F19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{C87A6ACB-F511-4224-892F-259AA5C98B3D}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7A6ACB-F511-4224-892F-259AA5C98B3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F6:F198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7AC27-8777-45BA-A091-E6305CF3E38F}">
  <sheetPr>
    <tabColor theme="7"/>
  </sheetPr>
  <dimension ref="C2:TZ64"/>
  <sheetViews>
    <sheetView topLeftCell="A22" workbookViewId="0">
      <selection activeCell="C59" sqref="C59"/>
    </sheetView>
  </sheetViews>
  <sheetFormatPr defaultRowHeight="10.5" x14ac:dyDescent="0.25"/>
  <cols>
    <col min="1" max="2" width="8.7265625" style="43"/>
    <col min="3" max="3" width="22" style="43" bestFit="1" customWidth="1"/>
    <col min="4" max="4" width="2.54296875" style="43" customWidth="1"/>
    <col min="5" max="5" width="9.26953125" style="43" bestFit="1" customWidth="1"/>
    <col min="6" max="6" width="10.54296875" style="43" bestFit="1" customWidth="1"/>
    <col min="7" max="14" width="9.54296875" style="43" bestFit="1" customWidth="1"/>
    <col min="15" max="16384" width="8.7265625" style="43"/>
  </cols>
  <sheetData>
    <row r="2" spans="3:546" x14ac:dyDescent="0.25"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A2" s="44"/>
      <c r="EB2" s="44"/>
      <c r="EC2" s="44"/>
      <c r="ED2" s="44"/>
      <c r="EE2" s="44"/>
      <c r="EF2" s="44"/>
      <c r="EG2" s="44"/>
      <c r="EH2" s="44"/>
      <c r="EI2" s="44"/>
      <c r="EJ2" s="44"/>
      <c r="EK2" s="44"/>
      <c r="EL2" s="44"/>
      <c r="EM2" s="44"/>
      <c r="EN2" s="44"/>
      <c r="EO2" s="44"/>
      <c r="EP2" s="44"/>
      <c r="EQ2" s="44"/>
      <c r="ER2" s="44"/>
      <c r="ES2" s="44"/>
      <c r="ET2" s="44"/>
      <c r="EU2" s="44"/>
      <c r="EV2" s="44"/>
      <c r="EW2" s="44"/>
      <c r="EX2" s="44"/>
      <c r="EY2" s="44"/>
      <c r="EZ2" s="44"/>
      <c r="FA2" s="44"/>
      <c r="FB2" s="44"/>
      <c r="FC2" s="44"/>
      <c r="FD2" s="44"/>
      <c r="FE2" s="44"/>
      <c r="FF2" s="44"/>
      <c r="FG2" s="44"/>
      <c r="FH2" s="44"/>
      <c r="FI2" s="44"/>
      <c r="FJ2" s="44"/>
      <c r="FK2" s="44"/>
      <c r="FL2" s="44"/>
      <c r="FM2" s="44"/>
      <c r="FN2" s="44"/>
      <c r="FO2" s="44"/>
      <c r="FP2" s="44"/>
      <c r="FQ2" s="44"/>
      <c r="FR2" s="44"/>
      <c r="FS2" s="44"/>
      <c r="FT2" s="44"/>
      <c r="FU2" s="44"/>
      <c r="FV2" s="44"/>
      <c r="FW2" s="44"/>
      <c r="FX2" s="44"/>
      <c r="FY2" s="44"/>
      <c r="FZ2" s="44"/>
      <c r="GA2" s="44"/>
      <c r="GB2" s="44"/>
      <c r="GC2" s="44"/>
      <c r="GD2" s="44"/>
      <c r="GE2" s="44"/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  <c r="IW2" s="44"/>
      <c r="IX2" s="44"/>
      <c r="IY2" s="44"/>
      <c r="IZ2" s="44"/>
      <c r="JA2" s="44"/>
      <c r="JB2" s="44"/>
      <c r="JC2" s="44"/>
      <c r="JD2" s="44"/>
      <c r="JE2" s="44"/>
      <c r="JF2" s="44"/>
      <c r="JG2" s="44"/>
      <c r="JH2" s="44"/>
      <c r="JI2" s="44"/>
      <c r="JJ2" s="44"/>
      <c r="JK2" s="44"/>
      <c r="JL2" s="44"/>
      <c r="JM2" s="44"/>
      <c r="JN2" s="44"/>
      <c r="JO2" s="44"/>
      <c r="JP2" s="44"/>
      <c r="JQ2" s="44"/>
      <c r="JR2" s="44"/>
      <c r="JS2" s="44"/>
      <c r="JT2" s="44"/>
      <c r="JU2" s="44"/>
      <c r="JV2" s="44"/>
      <c r="JW2" s="44"/>
      <c r="JX2" s="44"/>
      <c r="JY2" s="44"/>
      <c r="JZ2" s="44"/>
      <c r="KA2" s="44"/>
      <c r="KB2" s="44"/>
      <c r="KC2" s="44"/>
      <c r="KD2" s="44"/>
      <c r="KE2" s="44"/>
      <c r="KF2" s="44"/>
      <c r="KG2" s="44"/>
      <c r="KH2" s="44"/>
      <c r="KI2" s="44"/>
      <c r="KJ2" s="44"/>
      <c r="KK2" s="44"/>
      <c r="KL2" s="44"/>
      <c r="KM2" s="44"/>
      <c r="KN2" s="44"/>
      <c r="KO2" s="44"/>
      <c r="KP2" s="44"/>
      <c r="KQ2" s="44"/>
      <c r="KR2" s="44"/>
      <c r="KS2" s="44"/>
      <c r="KT2" s="44"/>
      <c r="KU2" s="44"/>
      <c r="KV2" s="44"/>
      <c r="KW2" s="44"/>
      <c r="KX2" s="44"/>
      <c r="KY2" s="44"/>
      <c r="KZ2" s="44"/>
      <c r="LA2" s="44"/>
      <c r="LB2" s="44"/>
      <c r="LC2" s="44"/>
      <c r="LD2" s="44"/>
      <c r="LE2" s="44"/>
      <c r="LF2" s="44"/>
      <c r="LG2" s="44"/>
      <c r="LH2" s="44"/>
      <c r="LI2" s="44"/>
      <c r="LJ2" s="44"/>
      <c r="LK2" s="44"/>
      <c r="LL2" s="44"/>
      <c r="LM2" s="44"/>
      <c r="LN2" s="44"/>
      <c r="LO2" s="44"/>
      <c r="LP2" s="44"/>
      <c r="LQ2" s="44"/>
      <c r="LR2" s="44"/>
      <c r="LS2" s="44"/>
      <c r="LT2" s="44"/>
      <c r="LU2" s="44"/>
      <c r="LV2" s="44"/>
      <c r="LW2" s="44"/>
      <c r="LX2" s="44"/>
      <c r="LY2" s="44"/>
      <c r="LZ2" s="44"/>
      <c r="MA2" s="44"/>
      <c r="MB2" s="44"/>
      <c r="MC2" s="44"/>
      <c r="MD2" s="44"/>
      <c r="ME2" s="44"/>
      <c r="MF2" s="44"/>
      <c r="MG2" s="44"/>
      <c r="MH2" s="44"/>
      <c r="MI2" s="44"/>
      <c r="MJ2" s="44"/>
      <c r="MK2" s="44"/>
      <c r="ML2" s="44"/>
      <c r="MM2" s="44"/>
      <c r="MN2" s="44"/>
      <c r="MO2" s="44"/>
      <c r="MP2" s="44"/>
      <c r="MQ2" s="44"/>
      <c r="MR2" s="44"/>
      <c r="MS2" s="44"/>
      <c r="MT2" s="44"/>
      <c r="MU2" s="44"/>
      <c r="MV2" s="44"/>
      <c r="MW2" s="44"/>
      <c r="MX2" s="44"/>
      <c r="MY2" s="44"/>
      <c r="MZ2" s="44"/>
      <c r="NA2" s="44"/>
      <c r="NB2" s="44"/>
      <c r="NC2" s="44"/>
      <c r="ND2" s="44"/>
      <c r="NE2" s="44"/>
      <c r="NF2" s="44"/>
      <c r="NG2" s="44"/>
      <c r="NH2" s="44"/>
      <c r="NI2" s="44"/>
      <c r="NJ2" s="44"/>
      <c r="NK2" s="44"/>
      <c r="NL2" s="44"/>
      <c r="NM2" s="44"/>
      <c r="NN2" s="44"/>
      <c r="NO2" s="44"/>
      <c r="NP2" s="44"/>
      <c r="NQ2" s="44"/>
      <c r="NR2" s="44"/>
      <c r="NS2" s="44"/>
      <c r="NT2" s="44"/>
      <c r="NU2" s="44"/>
      <c r="NV2" s="44"/>
      <c r="NW2" s="44"/>
      <c r="NX2" s="44"/>
      <c r="NY2" s="44"/>
      <c r="NZ2" s="44"/>
      <c r="OA2" s="44"/>
      <c r="OB2" s="44"/>
      <c r="OC2" s="44"/>
      <c r="OD2" s="44"/>
      <c r="OE2" s="44"/>
      <c r="OF2" s="44"/>
      <c r="OG2" s="44"/>
      <c r="OH2" s="44"/>
      <c r="OI2" s="44"/>
      <c r="OJ2" s="44"/>
      <c r="OK2" s="44"/>
      <c r="OL2" s="44"/>
      <c r="OM2" s="44"/>
      <c r="ON2" s="44"/>
      <c r="OO2" s="44"/>
      <c r="OP2" s="44"/>
      <c r="OQ2" s="44"/>
      <c r="OR2" s="44"/>
      <c r="OS2" s="44"/>
      <c r="OT2" s="44"/>
      <c r="OU2" s="44"/>
      <c r="OV2" s="44"/>
      <c r="OW2" s="44"/>
      <c r="OX2" s="44"/>
      <c r="OY2" s="44"/>
      <c r="OZ2" s="44"/>
      <c r="PA2" s="44"/>
      <c r="PB2" s="44"/>
      <c r="PC2" s="44"/>
      <c r="PD2" s="44"/>
      <c r="PE2" s="44"/>
      <c r="PF2" s="44"/>
      <c r="PG2" s="44"/>
      <c r="PH2" s="44"/>
      <c r="PI2" s="44"/>
      <c r="PJ2" s="44"/>
      <c r="PK2" s="44"/>
      <c r="PL2" s="44"/>
      <c r="PM2" s="44"/>
      <c r="PN2" s="44"/>
      <c r="PO2" s="44"/>
      <c r="PP2" s="44"/>
      <c r="PQ2" s="44"/>
      <c r="PR2" s="44"/>
      <c r="PS2" s="44"/>
      <c r="PT2" s="44"/>
      <c r="PU2" s="44"/>
      <c r="PV2" s="44"/>
      <c r="PW2" s="44"/>
      <c r="PX2" s="44"/>
      <c r="PY2" s="44"/>
      <c r="PZ2" s="44"/>
      <c r="QA2" s="44"/>
      <c r="QB2" s="44"/>
      <c r="QC2" s="44"/>
      <c r="QD2" s="44"/>
      <c r="QE2" s="44"/>
      <c r="QF2" s="44"/>
      <c r="QG2" s="44"/>
      <c r="QH2" s="44"/>
      <c r="QI2" s="44"/>
      <c r="QJ2" s="44"/>
      <c r="QK2" s="44"/>
      <c r="QL2" s="44"/>
      <c r="QM2" s="44"/>
      <c r="QN2" s="44"/>
      <c r="QO2" s="44"/>
      <c r="QP2" s="44"/>
      <c r="QQ2" s="44"/>
      <c r="QR2" s="44"/>
      <c r="QS2" s="44"/>
      <c r="QT2" s="44"/>
      <c r="QU2" s="44"/>
      <c r="QV2" s="44"/>
      <c r="QW2" s="44"/>
      <c r="QX2" s="44"/>
      <c r="QY2" s="44"/>
      <c r="QZ2" s="44"/>
      <c r="RA2" s="44"/>
      <c r="RB2" s="44"/>
      <c r="RC2" s="44"/>
      <c r="RD2" s="44"/>
      <c r="RE2" s="44"/>
      <c r="RF2" s="44"/>
      <c r="RG2" s="44"/>
      <c r="RH2" s="44"/>
      <c r="RI2" s="44"/>
      <c r="RJ2" s="44"/>
      <c r="RK2" s="44"/>
      <c r="RL2" s="44"/>
      <c r="RM2" s="44"/>
      <c r="RN2" s="44"/>
      <c r="RO2" s="44"/>
      <c r="RP2" s="44"/>
      <c r="RQ2" s="44"/>
      <c r="RR2" s="44"/>
      <c r="RS2" s="44"/>
      <c r="RT2" s="44"/>
      <c r="RU2" s="44"/>
      <c r="RV2" s="44"/>
      <c r="RW2" s="44"/>
      <c r="RX2" s="44"/>
      <c r="RY2" s="44"/>
      <c r="RZ2" s="44"/>
      <c r="SA2" s="44"/>
      <c r="SB2" s="44"/>
      <c r="SC2" s="44"/>
      <c r="SD2" s="44"/>
      <c r="SE2" s="44"/>
      <c r="SF2" s="44"/>
      <c r="SG2" s="44"/>
      <c r="SH2" s="44"/>
      <c r="SI2" s="44"/>
      <c r="SJ2" s="44"/>
      <c r="SK2" s="44"/>
      <c r="SL2" s="44"/>
      <c r="SM2" s="44"/>
      <c r="SN2" s="44"/>
      <c r="SO2" s="44"/>
      <c r="SP2" s="44"/>
      <c r="SQ2" s="45"/>
    </row>
    <row r="3" spans="3:546" x14ac:dyDescent="0.25">
      <c r="D3" s="43" t="s">
        <v>495</v>
      </c>
      <c r="E3" s="43" t="s">
        <v>147</v>
      </c>
      <c r="F3" s="44">
        <f>bHist!D1</f>
        <v>44020</v>
      </c>
      <c r="G3" s="44">
        <f>bHist!E1</f>
        <v>44019</v>
      </c>
      <c r="H3" s="44">
        <f>bHist!F1</f>
        <v>44018</v>
      </c>
      <c r="I3" s="44">
        <f>bHist!G1</f>
        <v>44015</v>
      </c>
      <c r="J3" s="44">
        <f>bHist!H1</f>
        <v>44014</v>
      </c>
      <c r="K3" s="44">
        <f>bHist!I1</f>
        <v>44013</v>
      </c>
      <c r="L3" s="44">
        <f>bHist!J1</f>
        <v>44012</v>
      </c>
      <c r="M3" s="44">
        <f>bHist!K1</f>
        <v>44011</v>
      </c>
      <c r="N3" s="44">
        <f>bHist!L1</f>
        <v>44008</v>
      </c>
      <c r="O3" s="44">
        <f>bHist!M1</f>
        <v>44007</v>
      </c>
      <c r="P3" s="44">
        <f>bHist!N1</f>
        <v>44006</v>
      </c>
      <c r="Q3" s="44">
        <f>bHist!O1</f>
        <v>44005</v>
      </c>
      <c r="R3" s="44">
        <f>bHist!P1</f>
        <v>44004</v>
      </c>
      <c r="S3" s="44">
        <f>bHist!Q1</f>
        <v>44001</v>
      </c>
      <c r="T3" s="44">
        <f>bHist!R1</f>
        <v>44000</v>
      </c>
      <c r="U3" s="44">
        <f>bHist!S1</f>
        <v>43999</v>
      </c>
      <c r="V3" s="44">
        <f>bHist!T1</f>
        <v>43998</v>
      </c>
      <c r="W3" s="44">
        <f>bHist!U1</f>
        <v>43997</v>
      </c>
      <c r="X3" s="44">
        <f>bHist!V1</f>
        <v>43994</v>
      </c>
      <c r="Y3" s="44">
        <f>bHist!W1</f>
        <v>43993</v>
      </c>
      <c r="Z3" s="44">
        <f>bHist!X1</f>
        <v>43992</v>
      </c>
      <c r="AA3" s="44">
        <f>bHist!Y1</f>
        <v>43991</v>
      </c>
      <c r="AB3" s="44">
        <f>bHist!Z1</f>
        <v>43990</v>
      </c>
      <c r="AC3" s="44">
        <f>bHist!AA1</f>
        <v>43987</v>
      </c>
      <c r="AD3" s="44">
        <f>bHist!AB1</f>
        <v>43986</v>
      </c>
      <c r="AE3" s="44">
        <f>bHist!AC1</f>
        <v>43985</v>
      </c>
      <c r="AF3" s="44">
        <f>bHist!AD1</f>
        <v>43984</v>
      </c>
      <c r="AG3" s="44">
        <f>bHist!AE1</f>
        <v>43983</v>
      </c>
      <c r="AH3" s="44">
        <f>bHist!AF1</f>
        <v>43980</v>
      </c>
      <c r="AI3" s="44">
        <f>bHist!AG1</f>
        <v>43979</v>
      </c>
      <c r="AJ3" s="44">
        <f>bHist!AH1</f>
        <v>43978</v>
      </c>
      <c r="AK3" s="44">
        <f>bHist!AI1</f>
        <v>43977</v>
      </c>
      <c r="AL3" s="44">
        <f>bHist!AJ1</f>
        <v>43973</v>
      </c>
      <c r="AM3" s="44">
        <f>bHist!AK1</f>
        <v>43972</v>
      </c>
      <c r="AN3" s="44">
        <f>bHist!AL1</f>
        <v>43971</v>
      </c>
      <c r="AO3" s="44">
        <f>bHist!AM1</f>
        <v>43970</v>
      </c>
      <c r="AP3" s="44">
        <f>bHist!AN1</f>
        <v>43969</v>
      </c>
      <c r="AQ3" s="44">
        <f>bHist!AO1</f>
        <v>43966</v>
      </c>
      <c r="AR3" s="44">
        <f>bHist!AP1</f>
        <v>43965</v>
      </c>
      <c r="AS3" s="44">
        <f>bHist!AQ1</f>
        <v>43964</v>
      </c>
      <c r="AT3" s="44">
        <f>bHist!AR1</f>
        <v>43963</v>
      </c>
      <c r="AU3" s="44">
        <f>bHist!AS1</f>
        <v>43962</v>
      </c>
      <c r="AV3" s="44">
        <f>bHist!AT1</f>
        <v>43958</v>
      </c>
      <c r="AW3" s="44">
        <f>bHist!AU1</f>
        <v>43957</v>
      </c>
      <c r="AX3" s="44">
        <f>bHist!AV1</f>
        <v>43956</v>
      </c>
      <c r="AY3" s="44">
        <f>bHist!AW1</f>
        <v>43955</v>
      </c>
      <c r="AZ3" s="44">
        <f>bHist!AX1</f>
        <v>43952</v>
      </c>
      <c r="BA3" s="44">
        <f>bHist!AY1</f>
        <v>43951</v>
      </c>
      <c r="BB3" s="44">
        <f>bHist!AZ1</f>
        <v>43950</v>
      </c>
      <c r="BC3" s="44">
        <f>bHist!BA1</f>
        <v>43949</v>
      </c>
      <c r="BD3" s="44">
        <f>bHist!BB1</f>
        <v>43948</v>
      </c>
      <c r="BE3" s="44">
        <f>bHist!BC1</f>
        <v>43945</v>
      </c>
      <c r="BF3" s="44">
        <f>bHist!BD1</f>
        <v>43944</v>
      </c>
      <c r="BG3" s="44">
        <f>bHist!BE1</f>
        <v>43943</v>
      </c>
      <c r="BH3" s="44">
        <f>bHist!BF1</f>
        <v>43942</v>
      </c>
      <c r="BI3" s="44">
        <f>bHist!BG1</f>
        <v>43941</v>
      </c>
      <c r="BJ3" s="44">
        <f>bHist!BH1</f>
        <v>43938</v>
      </c>
      <c r="BK3" s="44">
        <f>bHist!BI1</f>
        <v>43937</v>
      </c>
      <c r="BL3" s="44">
        <f>bHist!BJ1</f>
        <v>43936</v>
      </c>
      <c r="BM3" s="44">
        <f>bHist!BK1</f>
        <v>43935</v>
      </c>
      <c r="BN3" s="44">
        <f>bHist!BL1</f>
        <v>43930</v>
      </c>
      <c r="BO3" s="44">
        <f>bHist!BM1</f>
        <v>43929</v>
      </c>
      <c r="BP3" s="44">
        <f>bHist!BN1</f>
        <v>43928</v>
      </c>
      <c r="BQ3" s="44">
        <f>bHist!BO1</f>
        <v>43927</v>
      </c>
      <c r="BR3" s="44">
        <f>bHist!BP1</f>
        <v>43924</v>
      </c>
      <c r="BS3" s="44">
        <f>bHist!BQ1</f>
        <v>43923</v>
      </c>
      <c r="BT3" s="44">
        <f>bHist!BR1</f>
        <v>43922</v>
      </c>
      <c r="BU3" s="44">
        <f>bHist!BS1</f>
        <v>43921</v>
      </c>
      <c r="BV3" s="44">
        <f>bHist!BT1</f>
        <v>43920</v>
      </c>
      <c r="BW3" s="44">
        <f>bHist!BU1</f>
        <v>43917</v>
      </c>
      <c r="BX3" s="44">
        <f>bHist!BV1</f>
        <v>43916</v>
      </c>
      <c r="BY3" s="44">
        <f>bHist!BW1</f>
        <v>43915</v>
      </c>
      <c r="BZ3" s="44">
        <f>bHist!BX1</f>
        <v>43914</v>
      </c>
      <c r="CA3" s="44">
        <f>bHist!BY1</f>
        <v>43913</v>
      </c>
      <c r="CB3" s="44">
        <f>bHist!BZ1</f>
        <v>43910</v>
      </c>
      <c r="CC3" s="44">
        <f>bHist!CA1</f>
        <v>43909</v>
      </c>
      <c r="CD3" s="44">
        <f>bHist!CB1</f>
        <v>43908</v>
      </c>
      <c r="CE3" s="44">
        <f>bHist!CC1</f>
        <v>43907</v>
      </c>
      <c r="CF3" s="44">
        <f>bHist!CD1</f>
        <v>43906</v>
      </c>
      <c r="CG3" s="44">
        <f>bHist!CE1</f>
        <v>43903</v>
      </c>
      <c r="CH3" s="44">
        <f>bHist!CF1</f>
        <v>43902</v>
      </c>
      <c r="CI3" s="44">
        <f>bHist!CG1</f>
        <v>43901</v>
      </c>
      <c r="CJ3" s="44">
        <f>bHist!CH1</f>
        <v>43900</v>
      </c>
      <c r="CK3" s="44">
        <f>bHist!CI1</f>
        <v>43899</v>
      </c>
      <c r="CL3" s="44">
        <f>bHist!CJ1</f>
        <v>43896</v>
      </c>
      <c r="CM3" s="44">
        <f>bHist!CK1</f>
        <v>43895</v>
      </c>
      <c r="CN3" s="44">
        <f>bHist!CL1</f>
        <v>43894</v>
      </c>
      <c r="CO3" s="44">
        <f>bHist!CM1</f>
        <v>43893</v>
      </c>
      <c r="CP3" s="44">
        <f>bHist!CN1</f>
        <v>43892</v>
      </c>
      <c r="CQ3" s="44">
        <f>bHist!CO1</f>
        <v>43889</v>
      </c>
      <c r="CR3" s="44">
        <f>bHist!CP1</f>
        <v>43888</v>
      </c>
      <c r="CS3" s="44">
        <f>bHist!CQ1</f>
        <v>43887</v>
      </c>
      <c r="CT3" s="44">
        <f>bHist!CR1</f>
        <v>43886</v>
      </c>
      <c r="CU3" s="44">
        <f>bHist!CS1</f>
        <v>43885</v>
      </c>
      <c r="CV3" s="44">
        <f>bHist!CT1</f>
        <v>43882</v>
      </c>
      <c r="CW3" s="44">
        <f>bHist!CU1</f>
        <v>43881</v>
      </c>
      <c r="CX3" s="44">
        <f>bHist!CV1</f>
        <v>43880</v>
      </c>
      <c r="CY3" s="44">
        <f>bHist!CW1</f>
        <v>43879</v>
      </c>
      <c r="CZ3" s="44">
        <f>bHist!CX1</f>
        <v>43878</v>
      </c>
      <c r="DA3" s="44">
        <f>bHist!CY1</f>
        <v>43875</v>
      </c>
      <c r="DB3" s="44">
        <f>bHist!CZ1</f>
        <v>43874</v>
      </c>
      <c r="DC3" s="44">
        <f>bHist!DA1</f>
        <v>43873</v>
      </c>
      <c r="DD3" s="44">
        <f>bHist!DB1</f>
        <v>43872</v>
      </c>
      <c r="DE3" s="44">
        <f>bHist!DC1</f>
        <v>43871</v>
      </c>
      <c r="DF3" s="44">
        <f>bHist!DD1</f>
        <v>43868</v>
      </c>
      <c r="DG3" s="44">
        <f>bHist!DE1</f>
        <v>43867</v>
      </c>
      <c r="DH3" s="44">
        <f>bHist!DF1</f>
        <v>43866</v>
      </c>
      <c r="DI3" s="44">
        <f>bHist!DG1</f>
        <v>43865</v>
      </c>
      <c r="DJ3" s="44">
        <f>bHist!DH1</f>
        <v>43864</v>
      </c>
      <c r="DK3" s="44">
        <f>bHist!DI1</f>
        <v>43861</v>
      </c>
      <c r="DL3" s="44">
        <f>bHist!DJ1</f>
        <v>43860</v>
      </c>
      <c r="DM3" s="44">
        <f>bHist!DK1</f>
        <v>43859</v>
      </c>
      <c r="DN3" s="44">
        <f>bHist!DL1</f>
        <v>43858</v>
      </c>
      <c r="DO3" s="44">
        <f>bHist!DM1</f>
        <v>43857</v>
      </c>
      <c r="DP3" s="44">
        <f>bHist!DN1</f>
        <v>43854</v>
      </c>
      <c r="DQ3" s="44">
        <f>bHist!DO1</f>
        <v>43853</v>
      </c>
      <c r="DR3" s="44">
        <f>bHist!DP1</f>
        <v>43852</v>
      </c>
      <c r="DS3" s="44">
        <f>bHist!DQ1</f>
        <v>43851</v>
      </c>
      <c r="DT3" s="44">
        <f>bHist!DR1</f>
        <v>43850</v>
      </c>
      <c r="DU3" s="44">
        <f>bHist!DS1</f>
        <v>43847</v>
      </c>
      <c r="DV3" s="44">
        <f>bHist!DT1</f>
        <v>43846</v>
      </c>
      <c r="DW3" s="44">
        <f>bHist!DU1</f>
        <v>43845</v>
      </c>
      <c r="DX3" s="44">
        <f>bHist!DV1</f>
        <v>43844</v>
      </c>
      <c r="DY3" s="44">
        <f>bHist!DW1</f>
        <v>43843</v>
      </c>
      <c r="DZ3" s="44">
        <f>bHist!DX1</f>
        <v>43840</v>
      </c>
      <c r="EA3" s="44">
        <f>bHist!DY1</f>
        <v>43839</v>
      </c>
      <c r="EB3" s="44">
        <f>bHist!DZ1</f>
        <v>43838</v>
      </c>
      <c r="EC3" s="44">
        <f>bHist!EA1</f>
        <v>43837</v>
      </c>
      <c r="ED3" s="44">
        <f>bHist!EB1</f>
        <v>43836</v>
      </c>
      <c r="EE3" s="44">
        <f>bHist!EC1</f>
        <v>43833</v>
      </c>
      <c r="EF3" s="44">
        <f>bHist!ED1</f>
        <v>43832</v>
      </c>
      <c r="EG3" s="44">
        <f>bHist!EE1</f>
        <v>43830</v>
      </c>
      <c r="EH3" s="44">
        <f>bHist!EF1</f>
        <v>43829</v>
      </c>
      <c r="EI3" s="44">
        <f>bHist!EG1</f>
        <v>43826</v>
      </c>
      <c r="EJ3" s="44">
        <f>bHist!EH1</f>
        <v>43823</v>
      </c>
      <c r="EK3" s="44">
        <f>bHist!EI1</f>
        <v>43822</v>
      </c>
      <c r="EL3" s="44">
        <f>bHist!EJ1</f>
        <v>43819</v>
      </c>
      <c r="EM3" s="44">
        <f>bHist!EK1</f>
        <v>43818</v>
      </c>
      <c r="EN3" s="44">
        <f>bHist!EL1</f>
        <v>43817</v>
      </c>
      <c r="EO3" s="44">
        <f>bHist!EM1</f>
        <v>43816</v>
      </c>
      <c r="EP3" s="44">
        <f>bHist!EN1</f>
        <v>43815</v>
      </c>
      <c r="EQ3" s="44">
        <f>bHist!EO1</f>
        <v>43812</v>
      </c>
      <c r="ER3" s="44">
        <f>bHist!EP1</f>
        <v>43811</v>
      </c>
      <c r="ES3" s="44">
        <f>bHist!EQ1</f>
        <v>43810</v>
      </c>
      <c r="ET3" s="44">
        <f>bHist!ER1</f>
        <v>43809</v>
      </c>
      <c r="EU3" s="44">
        <f>bHist!ES1</f>
        <v>43808</v>
      </c>
      <c r="EV3" s="44">
        <f>bHist!ET1</f>
        <v>43805</v>
      </c>
      <c r="EW3" s="44">
        <f>bHist!EU1</f>
        <v>43804</v>
      </c>
      <c r="EX3" s="44">
        <f>bHist!EV1</f>
        <v>43803</v>
      </c>
      <c r="EY3" s="44">
        <f>bHist!EW1</f>
        <v>43802</v>
      </c>
      <c r="EZ3" s="44">
        <f>bHist!EX1</f>
        <v>43801</v>
      </c>
      <c r="FA3" s="44">
        <f>bHist!EY1</f>
        <v>43798</v>
      </c>
      <c r="FB3" s="44">
        <f>bHist!EZ1</f>
        <v>43797</v>
      </c>
      <c r="FC3" s="44">
        <f>bHist!FA1</f>
        <v>43796</v>
      </c>
      <c r="FD3" s="44">
        <f>bHist!FB1</f>
        <v>43795</v>
      </c>
      <c r="FE3" s="44">
        <f>bHist!FC1</f>
        <v>43794</v>
      </c>
      <c r="FF3" s="44">
        <f>bHist!FD1</f>
        <v>43791</v>
      </c>
      <c r="FG3" s="44">
        <f>bHist!FE1</f>
        <v>43790</v>
      </c>
      <c r="FH3" s="44">
        <f>bHist!FF1</f>
        <v>43789</v>
      </c>
      <c r="FI3" s="44">
        <f>bHist!FG1</f>
        <v>43788</v>
      </c>
      <c r="FJ3" s="44">
        <f>bHist!FH1</f>
        <v>43787</v>
      </c>
      <c r="FK3" s="44">
        <f>bHist!FI1</f>
        <v>43784</v>
      </c>
      <c r="FL3" s="44">
        <f>bHist!FJ1</f>
        <v>43783</v>
      </c>
      <c r="FM3" s="44">
        <f>bHist!FK1</f>
        <v>43782</v>
      </c>
      <c r="FN3" s="44">
        <f>bHist!FL1</f>
        <v>43781</v>
      </c>
      <c r="FO3" s="44">
        <f>bHist!FM1</f>
        <v>43780</v>
      </c>
      <c r="FP3" s="44">
        <f>bHist!FN1</f>
        <v>43777</v>
      </c>
      <c r="FQ3" s="44">
        <f>bHist!FO1</f>
        <v>43776</v>
      </c>
      <c r="FR3" s="44">
        <f>bHist!FP1</f>
        <v>43775</v>
      </c>
      <c r="FS3" s="44">
        <f>bHist!FQ1</f>
        <v>43774</v>
      </c>
      <c r="FT3" s="44">
        <f>bHist!FR1</f>
        <v>43773</v>
      </c>
      <c r="FU3" s="44">
        <f>bHist!FS1</f>
        <v>43770</v>
      </c>
      <c r="FV3" s="44">
        <f>bHist!FT1</f>
        <v>43769</v>
      </c>
      <c r="FW3" s="44">
        <f>bHist!FU1</f>
        <v>43768</v>
      </c>
      <c r="FX3" s="44">
        <f>bHist!FV1</f>
        <v>43767</v>
      </c>
      <c r="FY3" s="44">
        <f>bHist!FW1</f>
        <v>43766</v>
      </c>
      <c r="FZ3" s="44">
        <f>bHist!FX1</f>
        <v>43763</v>
      </c>
      <c r="GA3" s="44">
        <f>bHist!FY1</f>
        <v>43762</v>
      </c>
      <c r="GB3" s="44">
        <f>bHist!FZ1</f>
        <v>43761</v>
      </c>
      <c r="GC3" s="44">
        <f>bHist!GA1</f>
        <v>43760</v>
      </c>
      <c r="GD3" s="44">
        <f>bHist!GB1</f>
        <v>43759</v>
      </c>
      <c r="GE3" s="44">
        <f>bHist!GC1</f>
        <v>43756</v>
      </c>
      <c r="GF3" s="44">
        <f>bHist!GD1</f>
        <v>43755</v>
      </c>
      <c r="GG3" s="44">
        <f>bHist!GE1</f>
        <v>43754</v>
      </c>
      <c r="GH3" s="44">
        <f>bHist!GF1</f>
        <v>43753</v>
      </c>
      <c r="GI3" s="44">
        <f>bHist!GG1</f>
        <v>43752</v>
      </c>
      <c r="GJ3" s="44">
        <f>bHist!GH1</f>
        <v>43749</v>
      </c>
      <c r="GK3" s="44">
        <f>bHist!GI1</f>
        <v>43748</v>
      </c>
      <c r="GL3" s="44">
        <f>bHist!GJ1</f>
        <v>43747</v>
      </c>
      <c r="GM3" s="44">
        <f>bHist!GK1</f>
        <v>43746</v>
      </c>
      <c r="GN3" s="44">
        <f>bHist!GL1</f>
        <v>43745</v>
      </c>
      <c r="GO3" s="44">
        <f>bHist!GM1</f>
        <v>43742</v>
      </c>
      <c r="GP3" s="44">
        <f>bHist!GN1</f>
        <v>43741</v>
      </c>
      <c r="GQ3" s="44">
        <f>bHist!GO1</f>
        <v>43740</v>
      </c>
      <c r="GR3" s="44">
        <f>bHist!GP1</f>
        <v>43739</v>
      </c>
      <c r="GS3" s="44">
        <f>bHist!GQ1</f>
        <v>43738</v>
      </c>
      <c r="GT3" s="44">
        <f>bHist!GR1</f>
        <v>43735</v>
      </c>
      <c r="GU3" s="44">
        <f>bHist!GS1</f>
        <v>43734</v>
      </c>
      <c r="GV3" s="44">
        <f>bHist!GT1</f>
        <v>43733</v>
      </c>
      <c r="GW3" s="44">
        <f>bHist!GU1</f>
        <v>43732</v>
      </c>
      <c r="GX3" s="44">
        <f>bHist!GV1</f>
        <v>43731</v>
      </c>
      <c r="GY3" s="44">
        <f>bHist!GW1</f>
        <v>43728</v>
      </c>
      <c r="GZ3" s="44">
        <f>bHist!GX1</f>
        <v>43727</v>
      </c>
      <c r="HA3" s="44">
        <f>bHist!GY1</f>
        <v>43726</v>
      </c>
      <c r="HB3" s="44">
        <f>bHist!GZ1</f>
        <v>43725</v>
      </c>
      <c r="HC3" s="44">
        <f>bHist!HA1</f>
        <v>43724</v>
      </c>
      <c r="HD3" s="44">
        <f>bHist!HB1</f>
        <v>43721</v>
      </c>
      <c r="HE3" s="44">
        <f>bHist!HC1</f>
        <v>43720</v>
      </c>
      <c r="HF3" s="44">
        <f>bHist!HD1</f>
        <v>43719</v>
      </c>
      <c r="HG3" s="44">
        <f>bHist!HE1</f>
        <v>43718</v>
      </c>
      <c r="HH3" s="44">
        <f>bHist!HF1</f>
        <v>43717</v>
      </c>
      <c r="HI3" s="44">
        <f>bHist!HG1</f>
        <v>43714</v>
      </c>
      <c r="HJ3" s="44">
        <f>bHist!HH1</f>
        <v>43713</v>
      </c>
      <c r="HK3" s="44">
        <f>bHist!HI1</f>
        <v>43712</v>
      </c>
      <c r="HL3" s="44">
        <f>bHist!HJ1</f>
        <v>43711</v>
      </c>
      <c r="HM3" s="44">
        <f>bHist!HK1</f>
        <v>43710</v>
      </c>
      <c r="HN3" s="44">
        <f>bHist!HL1</f>
        <v>43707</v>
      </c>
      <c r="HO3" s="44">
        <f>bHist!HM1</f>
        <v>43706</v>
      </c>
      <c r="HP3" s="44">
        <f>bHist!HN1</f>
        <v>43705</v>
      </c>
      <c r="HQ3" s="44">
        <f>bHist!HO1</f>
        <v>43704</v>
      </c>
      <c r="HR3" s="44">
        <f>bHist!HP1</f>
        <v>43700</v>
      </c>
      <c r="HS3" s="44">
        <f>bHist!HQ1</f>
        <v>43699</v>
      </c>
      <c r="HT3" s="44">
        <f>bHist!HR1</f>
        <v>43698</v>
      </c>
      <c r="HU3" s="44">
        <f>bHist!HS1</f>
        <v>43697</v>
      </c>
      <c r="HV3" s="44">
        <f>bHist!HT1</f>
        <v>43696</v>
      </c>
      <c r="HW3" s="44">
        <f>bHist!HU1</f>
        <v>43693</v>
      </c>
      <c r="HX3" s="44">
        <f>bHist!HV1</f>
        <v>43692</v>
      </c>
      <c r="HY3" s="44">
        <f>bHist!HW1</f>
        <v>43691</v>
      </c>
      <c r="HZ3" s="44">
        <f>bHist!HX1</f>
        <v>43690</v>
      </c>
      <c r="IA3" s="44">
        <f>bHist!HY1</f>
        <v>43689</v>
      </c>
      <c r="IB3" s="44">
        <f>bHist!HZ1</f>
        <v>43686</v>
      </c>
      <c r="IC3" s="44">
        <f>bHist!IA1</f>
        <v>43685</v>
      </c>
      <c r="ID3" s="44">
        <f>bHist!IB1</f>
        <v>43684</v>
      </c>
      <c r="IE3" s="44">
        <f>bHist!IC1</f>
        <v>43683</v>
      </c>
      <c r="IF3" s="44">
        <f>bHist!ID1</f>
        <v>43682</v>
      </c>
      <c r="IG3" s="44">
        <f>bHist!IE1</f>
        <v>43679</v>
      </c>
      <c r="IH3" s="44">
        <f>bHist!IF1</f>
        <v>43678</v>
      </c>
      <c r="II3" s="44">
        <f>bHist!IG1</f>
        <v>43677</v>
      </c>
      <c r="IJ3" s="44">
        <f>bHist!IH1</f>
        <v>43676</v>
      </c>
      <c r="IK3" s="44">
        <f>bHist!II1</f>
        <v>43675</v>
      </c>
      <c r="IL3" s="44">
        <f>bHist!IJ1</f>
        <v>43672</v>
      </c>
      <c r="IM3" s="44">
        <f>bHist!IK1</f>
        <v>43671</v>
      </c>
      <c r="IN3" s="44">
        <f>bHist!IL1</f>
        <v>43670</v>
      </c>
      <c r="IO3" s="44">
        <f>bHist!IM1</f>
        <v>43669</v>
      </c>
      <c r="IP3" s="44">
        <f>bHist!IN1</f>
        <v>43668</v>
      </c>
      <c r="IQ3" s="44">
        <f>bHist!IO1</f>
        <v>43665</v>
      </c>
      <c r="IR3" s="44">
        <f>bHist!IP1</f>
        <v>43664</v>
      </c>
      <c r="IS3" s="44">
        <f>bHist!IQ1</f>
        <v>43663</v>
      </c>
      <c r="IT3" s="44">
        <f>bHist!IR1</f>
        <v>43662</v>
      </c>
      <c r="IU3" s="44">
        <f>bHist!IS1</f>
        <v>43661</v>
      </c>
      <c r="IV3" s="44">
        <f>bHist!IT1</f>
        <v>43658</v>
      </c>
      <c r="IW3" s="44">
        <f>bHist!IU1</f>
        <v>43657</v>
      </c>
      <c r="IX3" s="44">
        <f>bHist!IV1</f>
        <v>43656</v>
      </c>
      <c r="IY3" s="44">
        <f>bHist!IW1</f>
        <v>43655</v>
      </c>
      <c r="IZ3" s="44">
        <f>bHist!IX1</f>
        <v>43654</v>
      </c>
      <c r="JA3" s="44">
        <f>bHist!IY1</f>
        <v>43651</v>
      </c>
      <c r="JB3" s="44">
        <f>bHist!IZ1</f>
        <v>43650</v>
      </c>
      <c r="JC3" s="44">
        <f>bHist!JA1</f>
        <v>43649</v>
      </c>
      <c r="JD3" s="44">
        <f>bHist!JB1</f>
        <v>43648</v>
      </c>
      <c r="JE3" s="44">
        <f>bHist!JC1</f>
        <v>43647</v>
      </c>
      <c r="JF3" s="44">
        <f>bHist!JD1</f>
        <v>43644</v>
      </c>
      <c r="JG3" s="44">
        <f>bHist!JE1</f>
        <v>43643</v>
      </c>
      <c r="JH3" s="44">
        <f>bHist!JF1</f>
        <v>43642</v>
      </c>
      <c r="JI3" s="44">
        <f>bHist!JG1</f>
        <v>43641</v>
      </c>
      <c r="JJ3" s="44">
        <f>bHist!JH1</f>
        <v>43640</v>
      </c>
      <c r="JK3" s="44">
        <f>bHist!JI1</f>
        <v>43637</v>
      </c>
      <c r="JL3" s="44">
        <f>bHist!JJ1</f>
        <v>43636</v>
      </c>
      <c r="JM3" s="44">
        <f>bHist!JK1</f>
        <v>43635</v>
      </c>
      <c r="JN3" s="44">
        <f>bHist!JL1</f>
        <v>43634</v>
      </c>
      <c r="JO3" s="44">
        <f>bHist!JM1</f>
        <v>43633</v>
      </c>
      <c r="JP3" s="44">
        <f>bHist!JN1</f>
        <v>43630</v>
      </c>
      <c r="JQ3" s="44">
        <f>bHist!JO1</f>
        <v>43629</v>
      </c>
      <c r="JR3" s="44">
        <f>bHist!JP1</f>
        <v>43628</v>
      </c>
      <c r="JS3" s="44">
        <f>bHist!JQ1</f>
        <v>43627</v>
      </c>
      <c r="JT3" s="44">
        <f>bHist!JR1</f>
        <v>43626</v>
      </c>
      <c r="JU3" s="44">
        <f>bHist!JS1</f>
        <v>43623</v>
      </c>
      <c r="JV3" s="44">
        <f>bHist!JT1</f>
        <v>43622</v>
      </c>
      <c r="JW3" s="44">
        <f>bHist!JU1</f>
        <v>43621</v>
      </c>
      <c r="JX3" s="44">
        <f>bHist!JV1</f>
        <v>43620</v>
      </c>
      <c r="JY3" s="44">
        <f>bHist!JW1</f>
        <v>43619</v>
      </c>
      <c r="JZ3" s="44">
        <f>bHist!JX1</f>
        <v>43616</v>
      </c>
      <c r="KA3" s="44">
        <f>bHist!JY1</f>
        <v>43615</v>
      </c>
      <c r="KB3" s="44">
        <f>bHist!JZ1</f>
        <v>43614</v>
      </c>
      <c r="KC3" s="44">
        <f>bHist!KA1</f>
        <v>43613</v>
      </c>
      <c r="KD3" s="44">
        <f>bHist!KB1</f>
        <v>43609</v>
      </c>
      <c r="KE3" s="44">
        <f>bHist!KC1</f>
        <v>43608</v>
      </c>
      <c r="KF3" s="44">
        <f>bHist!KD1</f>
        <v>43607</v>
      </c>
      <c r="KG3" s="44">
        <f>bHist!KE1</f>
        <v>43606</v>
      </c>
      <c r="KH3" s="44">
        <f>bHist!KF1</f>
        <v>43605</v>
      </c>
      <c r="KI3" s="44">
        <f>bHist!KG1</f>
        <v>43602</v>
      </c>
      <c r="KJ3" s="44">
        <f>bHist!KH1</f>
        <v>43601</v>
      </c>
      <c r="KK3" s="44">
        <f>bHist!KI1</f>
        <v>43600</v>
      </c>
      <c r="KL3" s="44">
        <f>bHist!KJ1</f>
        <v>43599</v>
      </c>
      <c r="KM3" s="44">
        <f>bHist!KK1</f>
        <v>43598</v>
      </c>
      <c r="KN3" s="44">
        <f>bHist!KL1</f>
        <v>43595</v>
      </c>
      <c r="KO3" s="44">
        <f>bHist!KM1</f>
        <v>43594</v>
      </c>
      <c r="KP3" s="44">
        <f>bHist!KN1</f>
        <v>43593</v>
      </c>
      <c r="KQ3" s="44">
        <f>bHist!KO1</f>
        <v>43592</v>
      </c>
      <c r="KR3" s="44">
        <f>bHist!KP1</f>
        <v>43588</v>
      </c>
      <c r="KS3" s="44">
        <f>bHist!KQ1</f>
        <v>43587</v>
      </c>
      <c r="KT3" s="44">
        <f>bHist!KR1</f>
        <v>43586</v>
      </c>
      <c r="KU3" s="44">
        <f>bHist!KS1</f>
        <v>43585</v>
      </c>
      <c r="KV3" s="44">
        <f>bHist!KT1</f>
        <v>43584</v>
      </c>
      <c r="KW3" s="44">
        <f>bHist!KU1</f>
        <v>43581</v>
      </c>
      <c r="KX3" s="44">
        <f>bHist!KV1</f>
        <v>43580</v>
      </c>
      <c r="KY3" s="44">
        <f>bHist!KW1</f>
        <v>43579</v>
      </c>
      <c r="KZ3" s="44">
        <f>bHist!KX1</f>
        <v>43578</v>
      </c>
      <c r="LA3" s="44">
        <f>bHist!KY1</f>
        <v>43573</v>
      </c>
      <c r="LB3" s="44">
        <f>bHist!KZ1</f>
        <v>43572</v>
      </c>
      <c r="LC3" s="44">
        <f>bHist!LA1</f>
        <v>43571</v>
      </c>
      <c r="LD3" s="44">
        <f>bHist!LB1</f>
        <v>43570</v>
      </c>
      <c r="LE3" s="44">
        <f>bHist!LC1</f>
        <v>43567</v>
      </c>
      <c r="LF3" s="44">
        <f>bHist!LD1</f>
        <v>43566</v>
      </c>
      <c r="LG3" s="44">
        <f>bHist!LE1</f>
        <v>43565</v>
      </c>
      <c r="LH3" s="44">
        <f>bHist!LF1</f>
        <v>43564</v>
      </c>
      <c r="LI3" s="44">
        <f>bHist!LG1</f>
        <v>43563</v>
      </c>
      <c r="LJ3" s="44">
        <f>bHist!LH1</f>
        <v>43560</v>
      </c>
      <c r="LK3" s="44">
        <f>bHist!LI1</f>
        <v>43559</v>
      </c>
      <c r="LL3" s="44">
        <f>bHist!LJ1</f>
        <v>43558</v>
      </c>
      <c r="LM3" s="44">
        <f>bHist!LK1</f>
        <v>43557</v>
      </c>
      <c r="LN3" s="44">
        <f>bHist!LL1</f>
        <v>43556</v>
      </c>
      <c r="LO3" s="44">
        <f>bHist!LM1</f>
        <v>43553</v>
      </c>
      <c r="LP3" s="44">
        <f>bHist!LN1</f>
        <v>43552</v>
      </c>
      <c r="LQ3" s="44">
        <f>bHist!LO1</f>
        <v>43551</v>
      </c>
      <c r="LR3" s="44">
        <f>bHist!LP1</f>
        <v>43550</v>
      </c>
      <c r="LS3" s="44">
        <f>bHist!LQ1</f>
        <v>43549</v>
      </c>
      <c r="LT3" s="44">
        <f>bHist!LR1</f>
        <v>43546</v>
      </c>
      <c r="LU3" s="44">
        <f>bHist!LS1</f>
        <v>43545</v>
      </c>
      <c r="LV3" s="44">
        <f>bHist!LT1</f>
        <v>43544</v>
      </c>
      <c r="LW3" s="44">
        <f>bHist!LU1</f>
        <v>43543</v>
      </c>
      <c r="LX3" s="44">
        <f>bHist!LV1</f>
        <v>43542</v>
      </c>
      <c r="LY3" s="44">
        <f>bHist!LW1</f>
        <v>43539</v>
      </c>
      <c r="LZ3" s="44">
        <f>bHist!LX1</f>
        <v>43538</v>
      </c>
      <c r="MA3" s="44">
        <f>bHist!LY1</f>
        <v>43537</v>
      </c>
      <c r="MB3" s="44">
        <f>bHist!LZ1</f>
        <v>43536</v>
      </c>
      <c r="MC3" s="44">
        <f>bHist!MA1</f>
        <v>43535</v>
      </c>
      <c r="MD3" s="44">
        <f>bHist!MB1</f>
        <v>43532</v>
      </c>
      <c r="ME3" s="44">
        <f>bHist!MC1</f>
        <v>43531</v>
      </c>
      <c r="MF3" s="44">
        <f>bHist!MD1</f>
        <v>43530</v>
      </c>
      <c r="MG3" s="44">
        <f>bHist!ME1</f>
        <v>43529</v>
      </c>
      <c r="MH3" s="44">
        <f>bHist!MF1</f>
        <v>43528</v>
      </c>
      <c r="MI3" s="44">
        <f>bHist!MG1</f>
        <v>43525</v>
      </c>
      <c r="MJ3" s="44">
        <f>bHist!MH1</f>
        <v>43524</v>
      </c>
      <c r="MK3" s="44">
        <f>bHist!MI1</f>
        <v>43523</v>
      </c>
      <c r="ML3" s="44">
        <f>bHist!MJ1</f>
        <v>43522</v>
      </c>
      <c r="MM3" s="44">
        <f>bHist!MK1</f>
        <v>43521</v>
      </c>
      <c r="MN3" s="44">
        <f>bHist!ML1</f>
        <v>43518</v>
      </c>
      <c r="MO3" s="44">
        <f>bHist!MM1</f>
        <v>43517</v>
      </c>
      <c r="MP3" s="44">
        <f>bHist!MN1</f>
        <v>43516</v>
      </c>
      <c r="MQ3" s="44">
        <f>bHist!MO1</f>
        <v>43515</v>
      </c>
      <c r="MR3" s="44">
        <f>bHist!MP1</f>
        <v>43514</v>
      </c>
      <c r="MS3" s="44">
        <f>bHist!MQ1</f>
        <v>43511</v>
      </c>
      <c r="MT3" s="44">
        <f>bHist!MR1</f>
        <v>43510</v>
      </c>
      <c r="MU3" s="44">
        <f>bHist!MS1</f>
        <v>43509</v>
      </c>
      <c r="MV3" s="44">
        <f>bHist!MT1</f>
        <v>43508</v>
      </c>
      <c r="MW3" s="44">
        <f>bHist!MU1</f>
        <v>43507</v>
      </c>
      <c r="MX3" s="44">
        <f>bHist!MV1</f>
        <v>43504</v>
      </c>
      <c r="MY3" s="44">
        <f>bHist!MW1</f>
        <v>43503</v>
      </c>
      <c r="MZ3" s="44">
        <f>bHist!MX1</f>
        <v>43502</v>
      </c>
      <c r="NA3" s="44">
        <f>bHist!MY1</f>
        <v>43501</v>
      </c>
      <c r="NB3" s="44">
        <f>bHist!MZ1</f>
        <v>43500</v>
      </c>
      <c r="NC3" s="44">
        <f>bHist!NA1</f>
        <v>43497</v>
      </c>
      <c r="ND3" s="44">
        <f>bHist!NB1</f>
        <v>43496</v>
      </c>
      <c r="NE3" s="44">
        <f>bHist!NC1</f>
        <v>43495</v>
      </c>
      <c r="NF3" s="44">
        <f>bHist!ND1</f>
        <v>43494</v>
      </c>
      <c r="NG3" s="44">
        <f>bHist!NE1</f>
        <v>43493</v>
      </c>
      <c r="NH3" s="44">
        <f>bHist!NF1</f>
        <v>43490</v>
      </c>
      <c r="NI3" s="44">
        <f>bHist!NG1</f>
        <v>43489</v>
      </c>
      <c r="NJ3" s="44">
        <f>bHist!NH1</f>
        <v>43488</v>
      </c>
      <c r="NK3" s="44">
        <f>bHist!NI1</f>
        <v>43487</v>
      </c>
      <c r="NL3" s="44">
        <f>bHist!NJ1</f>
        <v>43486</v>
      </c>
      <c r="NM3" s="44">
        <f>bHist!NK1</f>
        <v>43483</v>
      </c>
      <c r="NN3" s="44">
        <f>bHist!NL1</f>
        <v>43482</v>
      </c>
      <c r="NO3" s="44">
        <f>bHist!NM1</f>
        <v>43481</v>
      </c>
      <c r="NP3" s="44">
        <f>bHist!NN1</f>
        <v>43480</v>
      </c>
      <c r="NQ3" s="44">
        <f>bHist!NO1</f>
        <v>43479</v>
      </c>
      <c r="NR3" s="44">
        <f>bHist!NP1</f>
        <v>43476</v>
      </c>
      <c r="NS3" s="44">
        <f>bHist!NQ1</f>
        <v>43475</v>
      </c>
      <c r="NT3" s="44">
        <f>bHist!NR1</f>
        <v>43474</v>
      </c>
      <c r="NU3" s="44">
        <f>bHist!NS1</f>
        <v>43473</v>
      </c>
      <c r="NV3" s="44">
        <f>bHist!NT1</f>
        <v>43472</v>
      </c>
      <c r="NW3" s="44">
        <f>bHist!NU1</f>
        <v>43469</v>
      </c>
      <c r="NX3" s="44">
        <f>bHist!NV1</f>
        <v>43468</v>
      </c>
      <c r="NY3" s="44">
        <f>bHist!NW1</f>
        <v>43467</v>
      </c>
      <c r="NZ3" s="44">
        <f>bHist!NX1</f>
        <v>43465</v>
      </c>
      <c r="OA3" s="44">
        <f>bHist!NY1</f>
        <v>43462</v>
      </c>
      <c r="OB3" s="44">
        <f>bHist!NZ1</f>
        <v>43461</v>
      </c>
      <c r="OC3" s="44">
        <f>bHist!OA1</f>
        <v>43458</v>
      </c>
      <c r="OD3" s="44">
        <f>bHist!OB1</f>
        <v>43455</v>
      </c>
      <c r="OE3" s="44">
        <f>bHist!OC1</f>
        <v>43454</v>
      </c>
      <c r="OF3" s="44">
        <f>bHist!OD1</f>
        <v>43453</v>
      </c>
      <c r="OG3" s="44">
        <f>bHist!OE1</f>
        <v>43452</v>
      </c>
      <c r="OH3" s="44">
        <f>bHist!OF1</f>
        <v>43451</v>
      </c>
      <c r="OI3" s="44">
        <f>bHist!OG1</f>
        <v>43448</v>
      </c>
      <c r="OJ3" s="44">
        <f>bHist!OH1</f>
        <v>43447</v>
      </c>
      <c r="OK3" s="44">
        <f>bHist!OI1</f>
        <v>43446</v>
      </c>
      <c r="OL3" s="44">
        <f>bHist!OJ1</f>
        <v>43445</v>
      </c>
      <c r="OM3" s="44">
        <f>bHist!OK1</f>
        <v>43444</v>
      </c>
      <c r="ON3" s="44">
        <f>bHist!OL1</f>
        <v>43441</v>
      </c>
      <c r="OO3" s="44">
        <f>bHist!OM1</f>
        <v>43440</v>
      </c>
      <c r="OP3" s="44">
        <f>bHist!ON1</f>
        <v>43439</v>
      </c>
      <c r="OQ3" s="44">
        <f>bHist!OO1</f>
        <v>43438</v>
      </c>
      <c r="OR3" s="44">
        <f>bHist!OP1</f>
        <v>43437</v>
      </c>
      <c r="OS3" s="44">
        <f>bHist!OQ1</f>
        <v>43434</v>
      </c>
      <c r="OT3" s="44">
        <f>bHist!OR1</f>
        <v>43433</v>
      </c>
      <c r="OU3" s="44">
        <f>bHist!OS1</f>
        <v>43432</v>
      </c>
      <c r="OV3" s="44">
        <f>bHist!OT1</f>
        <v>43431</v>
      </c>
      <c r="OW3" s="44">
        <f>bHist!OU1</f>
        <v>43430</v>
      </c>
      <c r="OX3" s="44">
        <f>bHist!OV1</f>
        <v>43427</v>
      </c>
      <c r="OY3" s="44">
        <f>bHist!OW1</f>
        <v>43426</v>
      </c>
      <c r="OZ3" s="44">
        <f>bHist!OX1</f>
        <v>43425</v>
      </c>
      <c r="PA3" s="44">
        <f>bHist!OY1</f>
        <v>43424</v>
      </c>
      <c r="PB3" s="44">
        <f>bHist!OZ1</f>
        <v>43423</v>
      </c>
      <c r="PC3" s="44">
        <f>bHist!PA1</f>
        <v>43420</v>
      </c>
      <c r="PD3" s="44">
        <f>bHist!PB1</f>
        <v>43419</v>
      </c>
      <c r="PE3" s="44">
        <f>bHist!PC1</f>
        <v>43418</v>
      </c>
      <c r="PF3" s="44">
        <f>bHist!PD1</f>
        <v>43417</v>
      </c>
      <c r="PG3" s="44">
        <f>bHist!PE1</f>
        <v>43416</v>
      </c>
      <c r="PH3" s="44">
        <f>bHist!PF1</f>
        <v>43413</v>
      </c>
      <c r="PI3" s="44">
        <f>bHist!PG1</f>
        <v>43412</v>
      </c>
      <c r="PJ3" s="44">
        <f>bHist!PH1</f>
        <v>43411</v>
      </c>
      <c r="PK3" s="44">
        <f>bHist!PI1</f>
        <v>43410</v>
      </c>
      <c r="PL3" s="44">
        <f>bHist!PJ1</f>
        <v>43409</v>
      </c>
      <c r="PM3" s="44">
        <f>bHist!PK1</f>
        <v>43406</v>
      </c>
      <c r="PN3" s="44">
        <f>bHist!PL1</f>
        <v>43405</v>
      </c>
      <c r="PO3" s="44">
        <f>bHist!PM1</f>
        <v>43404</v>
      </c>
      <c r="PP3" s="44">
        <f>bHist!PN1</f>
        <v>43403</v>
      </c>
      <c r="PQ3" s="44">
        <f>bHist!PO1</f>
        <v>43402</v>
      </c>
      <c r="PR3" s="44">
        <f>bHist!PP1</f>
        <v>43399</v>
      </c>
      <c r="PS3" s="44">
        <f>bHist!PQ1</f>
        <v>43398</v>
      </c>
      <c r="PT3" s="44">
        <f>bHist!PR1</f>
        <v>43397</v>
      </c>
      <c r="PU3" s="44">
        <f>bHist!PS1</f>
        <v>43396</v>
      </c>
      <c r="PV3" s="44">
        <f>bHist!PT1</f>
        <v>43395</v>
      </c>
      <c r="PW3" s="44">
        <f>bHist!PU1</f>
        <v>43392</v>
      </c>
      <c r="PX3" s="44">
        <f>bHist!PV1</f>
        <v>43391</v>
      </c>
      <c r="PY3" s="44">
        <f>bHist!PW1</f>
        <v>43390</v>
      </c>
      <c r="PZ3" s="44">
        <f>bHist!PX1</f>
        <v>43389</v>
      </c>
      <c r="QA3" s="44">
        <f>bHist!PY1</f>
        <v>43388</v>
      </c>
      <c r="QB3" s="44">
        <f>bHist!PZ1</f>
        <v>43385</v>
      </c>
      <c r="QC3" s="44">
        <f>bHist!QA1</f>
        <v>43384</v>
      </c>
      <c r="QD3" s="44">
        <f>bHist!QB1</f>
        <v>43383</v>
      </c>
      <c r="QE3" s="44">
        <f>bHist!QC1</f>
        <v>43382</v>
      </c>
      <c r="QF3" s="44">
        <f>bHist!QD1</f>
        <v>43381</v>
      </c>
      <c r="QG3" s="44">
        <f>bHist!QE1</f>
        <v>43378</v>
      </c>
      <c r="QH3" s="44">
        <f>bHist!QF1</f>
        <v>43377</v>
      </c>
      <c r="QI3" s="44">
        <f>bHist!QG1</f>
        <v>43376</v>
      </c>
      <c r="QJ3" s="44">
        <f>bHist!QH1</f>
        <v>43375</v>
      </c>
      <c r="QK3" s="44">
        <f>bHist!QI1</f>
        <v>43374</v>
      </c>
      <c r="QL3" s="44">
        <f>bHist!QJ1</f>
        <v>43371</v>
      </c>
      <c r="QM3" s="44">
        <f>bHist!QK1</f>
        <v>43370</v>
      </c>
      <c r="QN3" s="44">
        <f>bHist!QL1</f>
        <v>43369</v>
      </c>
      <c r="QO3" s="44">
        <f>bHist!QM1</f>
        <v>43368</v>
      </c>
      <c r="QP3" s="44">
        <f>bHist!QN1</f>
        <v>43367</v>
      </c>
      <c r="QQ3" s="44">
        <f>bHist!QO1</f>
        <v>43364</v>
      </c>
      <c r="QR3" s="44">
        <f>bHist!QP1</f>
        <v>43363</v>
      </c>
      <c r="QS3" s="44">
        <f>bHist!QQ1</f>
        <v>43362</v>
      </c>
      <c r="QT3" s="44">
        <f>bHist!QR1</f>
        <v>43361</v>
      </c>
      <c r="QU3" s="44">
        <f>bHist!QS1</f>
        <v>43360</v>
      </c>
      <c r="QV3" s="44">
        <f>bHist!QT1</f>
        <v>43357</v>
      </c>
      <c r="QW3" s="44">
        <f>bHist!QU1</f>
        <v>43356</v>
      </c>
      <c r="QX3" s="44">
        <f>bHist!QV1</f>
        <v>43355</v>
      </c>
      <c r="QY3" s="44">
        <f>bHist!QW1</f>
        <v>43354</v>
      </c>
      <c r="QZ3" s="44">
        <f>bHist!QX1</f>
        <v>43353</v>
      </c>
      <c r="RA3" s="44">
        <f>bHist!QY1</f>
        <v>43350</v>
      </c>
      <c r="RB3" s="44">
        <f>bHist!QZ1</f>
        <v>43349</v>
      </c>
      <c r="RC3" s="44">
        <f>bHist!RA1</f>
        <v>43348</v>
      </c>
      <c r="RD3" s="44">
        <f>bHist!RB1</f>
        <v>43347</v>
      </c>
      <c r="RE3" s="44">
        <f>bHist!RC1</f>
        <v>43346</v>
      </c>
      <c r="RF3" s="44">
        <f>bHist!RD1</f>
        <v>43343</v>
      </c>
      <c r="RG3" s="44">
        <f>bHist!RE1</f>
        <v>43342</v>
      </c>
      <c r="RH3" s="44">
        <f>bHist!RF1</f>
        <v>43341</v>
      </c>
      <c r="RI3" s="44">
        <f>bHist!RG1</f>
        <v>43340</v>
      </c>
      <c r="RJ3" s="44">
        <f>bHist!RH1</f>
        <v>43336</v>
      </c>
      <c r="RK3" s="44">
        <f>bHist!RI1</f>
        <v>43335</v>
      </c>
      <c r="RL3" s="44">
        <f>bHist!RJ1</f>
        <v>43334</v>
      </c>
      <c r="RM3" s="44">
        <f>bHist!RK1</f>
        <v>43333</v>
      </c>
      <c r="RN3" s="44">
        <f>bHist!RL1</f>
        <v>43332</v>
      </c>
      <c r="RO3" s="44">
        <f>bHist!RM1</f>
        <v>43329</v>
      </c>
      <c r="RP3" s="44">
        <f>bHist!RN1</f>
        <v>43328</v>
      </c>
      <c r="RQ3" s="44">
        <f>bHist!RO1</f>
        <v>43327</v>
      </c>
      <c r="RR3" s="44">
        <f>bHist!RP1</f>
        <v>43326</v>
      </c>
      <c r="RS3" s="44">
        <f>bHist!RQ1</f>
        <v>43325</v>
      </c>
      <c r="RT3" s="44">
        <f>bHist!RR1</f>
        <v>43322</v>
      </c>
      <c r="RU3" s="44">
        <f>bHist!RS1</f>
        <v>43321</v>
      </c>
      <c r="RV3" s="44">
        <f>bHist!RT1</f>
        <v>43320</v>
      </c>
      <c r="RW3" s="44">
        <f>bHist!RU1</f>
        <v>43319</v>
      </c>
      <c r="RX3" s="44">
        <f>bHist!RV1</f>
        <v>43318</v>
      </c>
      <c r="RY3" s="44">
        <f>bHist!RW1</f>
        <v>43315</v>
      </c>
      <c r="RZ3" s="44">
        <f>bHist!RX1</f>
        <v>43314</v>
      </c>
      <c r="SA3" s="44">
        <f>bHist!RY1</f>
        <v>43313</v>
      </c>
      <c r="SB3" s="44">
        <f>bHist!RZ1</f>
        <v>43312</v>
      </c>
      <c r="SC3" s="44">
        <f>bHist!SA1</f>
        <v>43311</v>
      </c>
      <c r="SD3" s="44">
        <f>bHist!SB1</f>
        <v>43308</v>
      </c>
      <c r="SE3" s="44">
        <f>bHist!SC1</f>
        <v>43307</v>
      </c>
      <c r="SF3" s="44">
        <f>bHist!SD1</f>
        <v>43306</v>
      </c>
      <c r="SG3" s="44">
        <f>bHist!SE1</f>
        <v>43305</v>
      </c>
      <c r="SH3" s="44">
        <f>bHist!SF1</f>
        <v>43304</v>
      </c>
      <c r="SI3" s="44">
        <f>bHist!SG1</f>
        <v>43301</v>
      </c>
      <c r="SJ3" s="44">
        <f>bHist!SH1</f>
        <v>43300</v>
      </c>
      <c r="SK3" s="44">
        <f>bHist!SI1</f>
        <v>43299</v>
      </c>
      <c r="SL3" s="44">
        <f>bHist!SJ1</f>
        <v>43298</v>
      </c>
      <c r="SM3" s="44">
        <f>bHist!SK1</f>
        <v>43297</v>
      </c>
      <c r="SN3" s="44">
        <f>bHist!SL1</f>
        <v>43294</v>
      </c>
      <c r="SO3" s="44">
        <f>bHist!SM1</f>
        <v>43293</v>
      </c>
      <c r="SP3" s="44">
        <f>bHist!SN1</f>
        <v>43292</v>
      </c>
      <c r="SQ3" s="44">
        <f>bHist!SO1</f>
        <v>43291</v>
      </c>
      <c r="SR3" s="44"/>
      <c r="SS3" s="44"/>
      <c r="ST3" s="44"/>
      <c r="SU3" s="44"/>
      <c r="SV3" s="44"/>
      <c r="SW3" s="44"/>
      <c r="SX3" s="44"/>
      <c r="SY3" s="44"/>
      <c r="SZ3" s="44"/>
      <c r="TA3" s="44"/>
      <c r="TB3" s="44"/>
      <c r="TC3" s="44"/>
      <c r="TD3" s="44"/>
      <c r="TE3" s="44"/>
      <c r="TF3" s="44"/>
      <c r="TG3" s="44"/>
      <c r="TH3" s="44"/>
      <c r="TI3" s="44"/>
      <c r="TJ3" s="44"/>
      <c r="TK3" s="44"/>
      <c r="TL3" s="44"/>
      <c r="TM3" s="44"/>
      <c r="TN3" s="44"/>
      <c r="TO3" s="44"/>
      <c r="TP3" s="44"/>
      <c r="TQ3" s="44"/>
      <c r="TR3" s="44"/>
      <c r="TS3" s="44"/>
      <c r="TT3" s="44"/>
      <c r="TU3" s="44"/>
      <c r="TV3" s="44"/>
      <c r="TW3" s="44"/>
      <c r="TX3" s="44"/>
      <c r="TY3" s="44"/>
      <c r="TZ3" s="44"/>
    </row>
    <row r="4" spans="3:546" x14ac:dyDescent="0.25">
      <c r="C4" s="43" t="s">
        <v>498</v>
      </c>
      <c r="D4" s="43">
        <f ca="1">_xlfn.XMATCH(C4,bHist!B:B,0)</f>
        <v>2</v>
      </c>
      <c r="E4" s="43" t="str">
        <f ca="1">_xlfn.XLOOKUP(C4,bHist!B:B,bHist!C:C)</f>
        <v>itrx x over</v>
      </c>
      <c r="F4" s="45" cm="1">
        <f t="array" aca="1" ref="F4" ca="1">IF(ISBLANK(INDEX(bHist!$1:$1048576,ex!$D4,_xlfn.XMATCH(F$3,bHist!$1:$1,0))),"-",INDEX(bHist!$1:$1048576,ex!$D4,_xlfn.XMATCH(F$3,bHist!$1:$1,0)))</f>
        <v>365.25900000000001</v>
      </c>
      <c r="G4" s="45" cm="1">
        <f t="array" aca="1" ref="G4" ca="1">IF(ISBLANK(INDEX(bHist!$1:$1048576,ex!$D4,_xlfn.XMATCH(G$3,bHist!$1:$1,0))),"-",INDEX(bHist!$1:$1048576,ex!$D4,_xlfn.XMATCH(G$3,bHist!$1:$1,0)))</f>
        <v>364.601</v>
      </c>
      <c r="H4" s="45" cm="1">
        <f t="array" aca="1" ref="H4" ca="1">IF(ISBLANK(INDEX(bHist!$1:$1048576,ex!$D4,_xlfn.XMATCH(H$3,bHist!$1:$1,0))),"-",INDEX(bHist!$1:$1048576,ex!$D4,_xlfn.XMATCH(H$3,bHist!$1:$1,0)))</f>
        <v>355.358</v>
      </c>
      <c r="I4" s="45" cm="1">
        <f t="array" aca="1" ref="I4" ca="1">IF(ISBLANK(INDEX(bHist!$1:$1048576,ex!$D4,_xlfn.XMATCH(I$3,bHist!$1:$1,0))),"-",INDEX(bHist!$1:$1048576,ex!$D4,_xlfn.XMATCH(I$3,bHist!$1:$1,0)))</f>
        <v>373.22800000000001</v>
      </c>
      <c r="J4" s="45" cm="1">
        <f t="array" aca="1" ref="J4" ca="1">IF(ISBLANK(INDEX(bHist!$1:$1048576,ex!$D4,_xlfn.XMATCH(J$3,bHist!$1:$1,0))),"-",INDEX(bHist!$1:$1048576,ex!$D4,_xlfn.XMATCH(J$3,bHist!$1:$1,0)))</f>
        <v>368.53800000000001</v>
      </c>
      <c r="K4" s="45" cm="1">
        <f t="array" aca="1" ref="K4" ca="1">IF(ISBLANK(INDEX(bHist!$1:$1048576,ex!$D4,_xlfn.XMATCH(K$3,bHist!$1:$1,0))),"-",INDEX(bHist!$1:$1048576,ex!$D4,_xlfn.XMATCH(K$3,bHist!$1:$1,0)))</f>
        <v>369.67</v>
      </c>
      <c r="L4" s="45" cm="1">
        <f t="array" aca="1" ref="L4" ca="1">IF(ISBLANK(INDEX(bHist!$1:$1048576,ex!$D4,_xlfn.XMATCH(L$3,bHist!$1:$1,0))),"-",INDEX(bHist!$1:$1048576,ex!$D4,_xlfn.XMATCH(L$3,bHist!$1:$1,0)))</f>
        <v>382.27699999999999</v>
      </c>
      <c r="M4" s="45" cm="1">
        <f t="array" aca="1" ref="M4" ca="1">IF(ISBLANK(INDEX(bHist!$1:$1048576,ex!$D4,_xlfn.XMATCH(M$3,bHist!$1:$1,0))),"-",INDEX(bHist!$1:$1048576,ex!$D4,_xlfn.XMATCH(M$3,bHist!$1:$1,0)))</f>
        <v>396.30799999999999</v>
      </c>
      <c r="N4" s="45" cm="1">
        <f t="array" aca="1" ref="N4" ca="1">IF(ISBLANK(INDEX(bHist!$1:$1048576,ex!$D4,_xlfn.XMATCH(N$3,bHist!$1:$1,0))),"-",INDEX(bHist!$1:$1048576,ex!$D4,_xlfn.XMATCH(N$3,bHist!$1:$1,0)))</f>
        <v>407.86200000000002</v>
      </c>
      <c r="O4" s="45" cm="1">
        <f t="array" aca="1" ref="O4" ca="1">IF(ISBLANK(INDEX(bHist!$1:$1048576,ex!$D4,_xlfn.XMATCH(O$3,bHist!$1:$1,0))),"-",INDEX(bHist!$1:$1048576,ex!$D4,_xlfn.XMATCH(O$3,bHist!$1:$1,0)))</f>
        <v>397.64600000000002</v>
      </c>
      <c r="P4" s="45" cm="1">
        <f t="array" aca="1" ref="P4" ca="1">IF(ISBLANK(INDEX(bHist!$1:$1048576,ex!$D4,_xlfn.XMATCH(P$3,bHist!$1:$1,0))),"-",INDEX(bHist!$1:$1048576,ex!$D4,_xlfn.XMATCH(P$3,bHist!$1:$1,0)))</f>
        <v>398.988</v>
      </c>
      <c r="Q4" s="45" cm="1">
        <f t="array" aca="1" ref="Q4" ca="1">IF(ISBLANK(INDEX(bHist!$1:$1048576,ex!$D4,_xlfn.XMATCH(Q$3,bHist!$1:$1,0))),"-",INDEX(bHist!$1:$1048576,ex!$D4,_xlfn.XMATCH(Q$3,bHist!$1:$1,0)))</f>
        <v>378.41199999999998</v>
      </c>
      <c r="R4" s="45" cm="1">
        <f t="array" aca="1" ref="R4" ca="1">IF(ISBLANK(INDEX(bHist!$1:$1048576,ex!$D4,_xlfn.XMATCH(R$3,bHist!$1:$1,0))),"-",INDEX(bHist!$1:$1048576,ex!$D4,_xlfn.XMATCH(R$3,bHist!$1:$1,0)))</f>
        <v>392.30799999999999</v>
      </c>
      <c r="S4" s="45" cm="1">
        <f t="array" aca="1" ref="S4" ca="1">IF(ISBLANK(INDEX(bHist!$1:$1048576,ex!$D4,_xlfn.XMATCH(S$3,bHist!$1:$1,0))),"-",INDEX(bHist!$1:$1048576,ex!$D4,_xlfn.XMATCH(S$3,bHist!$1:$1,0)))</f>
        <v>385.863</v>
      </c>
      <c r="T4" s="45" cm="1">
        <f t="array" aca="1" ref="T4" ca="1">IF(ISBLANK(INDEX(bHist!$1:$1048576,ex!$D4,_xlfn.XMATCH(T$3,bHist!$1:$1,0))),"-",INDEX(bHist!$1:$1048576,ex!$D4,_xlfn.XMATCH(T$3,bHist!$1:$1,0)))</f>
        <v>384.30500000000001</v>
      </c>
      <c r="U4" s="45" cm="1">
        <f t="array" aca="1" ref="U4" ca="1">IF(ISBLANK(INDEX(bHist!$1:$1048576,ex!$D4,_xlfn.XMATCH(U$3,bHist!$1:$1,0))),"-",INDEX(bHist!$1:$1048576,ex!$D4,_xlfn.XMATCH(U$3,bHist!$1:$1,0)))</f>
        <v>373.08199999999999</v>
      </c>
      <c r="V4" s="45" cm="1">
        <f t="array" aca="1" ref="V4" ca="1">IF(ISBLANK(INDEX(bHist!$1:$1048576,ex!$D4,_xlfn.XMATCH(V$3,bHist!$1:$1,0))),"-",INDEX(bHist!$1:$1048576,ex!$D4,_xlfn.XMATCH(V$3,bHist!$1:$1,0)))</f>
        <v>371.26400000000001</v>
      </c>
      <c r="W4" s="45" cm="1">
        <f t="array" aca="1" ref="W4" ca="1">IF(ISBLANK(INDEX(bHist!$1:$1048576,ex!$D4,_xlfn.XMATCH(W$3,bHist!$1:$1,0))),"-",INDEX(bHist!$1:$1048576,ex!$D4,_xlfn.XMATCH(W$3,bHist!$1:$1,0)))</f>
        <v>404.48099999999999</v>
      </c>
      <c r="X4" s="45" cm="1">
        <f t="array" aca="1" ref="X4" ca="1">IF(ISBLANK(INDEX(bHist!$1:$1048576,ex!$D4,_xlfn.XMATCH(X$3,bHist!$1:$1,0))),"-",INDEX(bHist!$1:$1048576,ex!$D4,_xlfn.XMATCH(X$3,bHist!$1:$1,0)))</f>
        <v>398.47199999999998</v>
      </c>
      <c r="Y4" s="45" cm="1">
        <f t="array" aca="1" ref="Y4" ca="1">IF(ISBLANK(INDEX(bHist!$1:$1048576,ex!$D4,_xlfn.XMATCH(Y$3,bHist!$1:$1,0))),"-",INDEX(bHist!$1:$1048576,ex!$D4,_xlfn.XMATCH(Y$3,bHist!$1:$1,0)))</f>
        <v>402.267</v>
      </c>
      <c r="Z4" s="45" cm="1">
        <f t="array" aca="1" ref="Z4" ca="1">IF(ISBLANK(INDEX(bHist!$1:$1048576,ex!$D4,_xlfn.XMATCH(Z$3,bHist!$1:$1,0))),"-",INDEX(bHist!$1:$1048576,ex!$D4,_xlfn.XMATCH(Z$3,bHist!$1:$1,0)))</f>
        <v>376.822</v>
      </c>
      <c r="AA4" s="45" cm="1">
        <f t="array" aca="1" ref="AA4" ca="1">IF(ISBLANK(INDEX(bHist!$1:$1048576,ex!$D4,_xlfn.XMATCH(AA$3,bHist!$1:$1,0))),"-",INDEX(bHist!$1:$1048576,ex!$D4,_xlfn.XMATCH(AA$3,bHist!$1:$1,0)))</f>
        <v>360.70299999999997</v>
      </c>
      <c r="AB4" s="45" cm="1">
        <f t="array" aca="1" ref="AB4" ca="1">IF(ISBLANK(INDEX(bHist!$1:$1048576,ex!$D4,_xlfn.XMATCH(AB$3,bHist!$1:$1,0))),"-",INDEX(bHist!$1:$1048576,ex!$D4,_xlfn.XMATCH(AB$3,bHist!$1:$1,0)))</f>
        <v>341.54899999999998</v>
      </c>
      <c r="AC4" s="45" cm="1">
        <f t="array" aca="1" ref="AC4" ca="1">IF(ISBLANK(INDEX(bHist!$1:$1048576,ex!$D4,_xlfn.XMATCH(AC$3,bHist!$1:$1,0))),"-",INDEX(bHist!$1:$1048576,ex!$D4,_xlfn.XMATCH(AC$3,bHist!$1:$1,0)))</f>
        <v>337.03500000000003</v>
      </c>
      <c r="AD4" s="45" cm="1">
        <f t="array" aca="1" ref="AD4" ca="1">IF(ISBLANK(INDEX(bHist!$1:$1048576,ex!$D4,_xlfn.XMATCH(AD$3,bHist!$1:$1,0))),"-",INDEX(bHist!$1:$1048576,ex!$D4,_xlfn.XMATCH(AD$3,bHist!$1:$1,0)))</f>
        <v>370.49099999999999</v>
      </c>
      <c r="AE4" s="45" cm="1">
        <f t="array" aca="1" ref="AE4" ca="1">IF(ISBLANK(INDEX(bHist!$1:$1048576,ex!$D4,_xlfn.XMATCH(AE$3,bHist!$1:$1,0))),"-",INDEX(bHist!$1:$1048576,ex!$D4,_xlfn.XMATCH(AE$3,bHist!$1:$1,0)))</f>
        <v>376.07600000000002</v>
      </c>
      <c r="AF4" s="45" cm="1">
        <f t="array" aca="1" ref="AF4" ca="1">IF(ISBLANK(INDEX(bHist!$1:$1048576,ex!$D4,_xlfn.XMATCH(AF$3,bHist!$1:$1,0))),"-",INDEX(bHist!$1:$1048576,ex!$D4,_xlfn.XMATCH(AF$3,bHist!$1:$1,0)))</f>
        <v>389.67599999999999</v>
      </c>
      <c r="AG4" s="45" cm="1">
        <f t="array" aca="1" ref="AG4" ca="1">IF(ISBLANK(INDEX(bHist!$1:$1048576,ex!$D4,_xlfn.XMATCH(AG$3,bHist!$1:$1,0))),"-",INDEX(bHist!$1:$1048576,ex!$D4,_xlfn.XMATCH(AG$3,bHist!$1:$1,0)))</f>
        <v>412.98200000000003</v>
      </c>
      <c r="AH4" s="45" cm="1">
        <f t="array" aca="1" ref="AH4" ca="1">IF(ISBLANK(INDEX(bHist!$1:$1048576,ex!$D4,_xlfn.XMATCH(AH$3,bHist!$1:$1,0))),"-",INDEX(bHist!$1:$1048576,ex!$D4,_xlfn.XMATCH(AH$3,bHist!$1:$1,0)))</f>
        <v>428.80799999999999</v>
      </c>
      <c r="AI4" s="45" cm="1">
        <f t="array" aca="1" ref="AI4" ca="1">IF(ISBLANK(INDEX(bHist!$1:$1048576,ex!$D4,_xlfn.XMATCH(AI$3,bHist!$1:$1,0))),"-",INDEX(bHist!$1:$1048576,ex!$D4,_xlfn.XMATCH(AI$3,bHist!$1:$1,0)))</f>
        <v>415.16699999999997</v>
      </c>
      <c r="AJ4" s="45" cm="1">
        <f t="array" aca="1" ref="AJ4" ca="1">IF(ISBLANK(INDEX(bHist!$1:$1048576,ex!$D4,_xlfn.XMATCH(AJ$3,bHist!$1:$1,0))),"-",INDEX(bHist!$1:$1048576,ex!$D4,_xlfn.XMATCH(AJ$3,bHist!$1:$1,0)))</f>
        <v>429.084</v>
      </c>
      <c r="AK4" s="45" cm="1">
        <f t="array" aca="1" ref="AK4" ca="1">IF(ISBLANK(INDEX(bHist!$1:$1048576,ex!$D4,_xlfn.XMATCH(AK$3,bHist!$1:$1,0))),"-",INDEX(bHist!$1:$1048576,ex!$D4,_xlfn.XMATCH(AK$3,bHist!$1:$1,0)))</f>
        <v>446.91</v>
      </c>
      <c r="AL4" s="45" cm="1">
        <f t="array" aca="1" ref="AL4" ca="1">IF(ISBLANK(INDEX(bHist!$1:$1048576,ex!$D4,_xlfn.XMATCH(AL$3,bHist!$1:$1,0))),"-",INDEX(bHist!$1:$1048576,ex!$D4,_xlfn.XMATCH(AL$3,bHist!$1:$1,0)))</f>
        <v>483.387</v>
      </c>
      <c r="AM4" s="45" cm="1">
        <f t="array" aca="1" ref="AM4" ca="1">IF(ISBLANK(INDEX(bHist!$1:$1048576,ex!$D4,_xlfn.XMATCH(AM$3,bHist!$1:$1,0))),"-",INDEX(bHist!$1:$1048576,ex!$D4,_xlfn.XMATCH(AM$3,bHist!$1:$1,0)))</f>
        <v>476.26799999999997</v>
      </c>
      <c r="AN4" s="45" cm="1">
        <f t="array" aca="1" ref="AN4" ca="1">IF(ISBLANK(INDEX(bHist!$1:$1048576,ex!$D4,_xlfn.XMATCH(AN$3,bHist!$1:$1,0))),"-",INDEX(bHist!$1:$1048576,ex!$D4,_xlfn.XMATCH(AN$3,bHist!$1:$1,0)))</f>
        <v>460.41800000000001</v>
      </c>
      <c r="AO4" s="45" cm="1">
        <f t="array" aca="1" ref="AO4" ca="1">IF(ISBLANK(INDEX(bHist!$1:$1048576,ex!$D4,_xlfn.XMATCH(AO$3,bHist!$1:$1,0))),"-",INDEX(bHist!$1:$1048576,ex!$D4,_xlfn.XMATCH(AO$3,bHist!$1:$1,0)))</f>
        <v>490.161</v>
      </c>
      <c r="AP4" s="45" cm="1">
        <f t="array" aca="1" ref="AP4" ca="1">IF(ISBLANK(INDEX(bHist!$1:$1048576,ex!$D4,_xlfn.XMATCH(AP$3,bHist!$1:$1,0))),"-",INDEX(bHist!$1:$1048576,ex!$D4,_xlfn.XMATCH(AP$3,bHist!$1:$1,0)))</f>
        <v>498.572</v>
      </c>
      <c r="AQ4" s="45" cm="1">
        <f t="array" aca="1" ref="AQ4" ca="1">IF(ISBLANK(INDEX(bHist!$1:$1048576,ex!$D4,_xlfn.XMATCH(AQ$3,bHist!$1:$1,0))),"-",INDEX(bHist!$1:$1048576,ex!$D4,_xlfn.XMATCH(AQ$3,bHist!$1:$1,0)))</f>
        <v>542.04</v>
      </c>
      <c r="AR4" s="45" cm="1">
        <f t="array" aca="1" ref="AR4" ca="1">IF(ISBLANK(INDEX(bHist!$1:$1048576,ex!$D4,_xlfn.XMATCH(AR$3,bHist!$1:$1,0))),"-",INDEX(bHist!$1:$1048576,ex!$D4,_xlfn.XMATCH(AR$3,bHist!$1:$1,0)))</f>
        <v>540.76</v>
      </c>
      <c r="AS4" s="45" cm="1">
        <f t="array" aca="1" ref="AS4" ca="1">IF(ISBLANK(INDEX(bHist!$1:$1048576,ex!$D4,_xlfn.XMATCH(AS$3,bHist!$1:$1,0))),"-",INDEX(bHist!$1:$1048576,ex!$D4,_xlfn.XMATCH(AS$3,bHist!$1:$1,0)))</f>
        <v>521.06299999999999</v>
      </c>
      <c r="AT4" s="45" cm="1">
        <f t="array" aca="1" ref="AT4" ca="1">IF(ISBLANK(INDEX(bHist!$1:$1048576,ex!$D4,_xlfn.XMATCH(AT$3,bHist!$1:$1,0))),"-",INDEX(bHist!$1:$1048576,ex!$D4,_xlfn.XMATCH(AT$3,bHist!$1:$1,0)))</f>
        <v>502.798</v>
      </c>
      <c r="AU4" s="45" cm="1">
        <f t="array" aca="1" ref="AU4" ca="1">IF(ISBLANK(INDEX(bHist!$1:$1048576,ex!$D4,_xlfn.XMATCH(AU$3,bHist!$1:$1,0))),"-",INDEX(bHist!$1:$1048576,ex!$D4,_xlfn.XMATCH(AU$3,bHist!$1:$1,0)))</f>
        <v>506.63400000000001</v>
      </c>
      <c r="AV4" s="45" cm="1">
        <f t="array" aca="1" ref="AV4" ca="1">IF(ISBLANK(INDEX(bHist!$1:$1048576,ex!$D4,_xlfn.XMATCH(AV$3,bHist!$1:$1,0))),"-",INDEX(bHist!$1:$1048576,ex!$D4,_xlfn.XMATCH(AV$3,bHist!$1:$1,0)))</f>
        <v>515.21299999999997</v>
      </c>
      <c r="AW4" s="45" cm="1">
        <f t="array" aca="1" ref="AW4" ca="1">IF(ISBLANK(INDEX(bHist!$1:$1048576,ex!$D4,_xlfn.XMATCH(AW$3,bHist!$1:$1,0))),"-",INDEX(bHist!$1:$1048576,ex!$D4,_xlfn.XMATCH(AW$3,bHist!$1:$1,0)))</f>
        <v>521.255</v>
      </c>
      <c r="AX4" s="45" cm="1">
        <f t="array" aca="1" ref="AX4" ca="1">IF(ISBLANK(INDEX(bHist!$1:$1048576,ex!$D4,_xlfn.XMATCH(AX$3,bHist!$1:$1,0))),"-",INDEX(bHist!$1:$1048576,ex!$D4,_xlfn.XMATCH(AX$3,bHist!$1:$1,0)))</f>
        <v>509.11</v>
      </c>
      <c r="AY4" s="45" cm="1">
        <f t="array" aca="1" ref="AY4" ca="1">IF(ISBLANK(INDEX(bHist!$1:$1048576,ex!$D4,_xlfn.XMATCH(AY$3,bHist!$1:$1,0))),"-",INDEX(bHist!$1:$1048576,ex!$D4,_xlfn.XMATCH(AY$3,bHist!$1:$1,0)))</f>
        <v>522.53300000000002</v>
      </c>
      <c r="AZ4" s="45" cm="1">
        <f t="array" aca="1" ref="AZ4" ca="1">IF(ISBLANK(INDEX(bHist!$1:$1048576,ex!$D4,_xlfn.XMATCH(AZ$3,bHist!$1:$1,0))),"-",INDEX(bHist!$1:$1048576,ex!$D4,_xlfn.XMATCH(AZ$3,bHist!$1:$1,0)))</f>
        <v>512.05799999999999</v>
      </c>
      <c r="BA4" s="45" cm="1">
        <f t="array" aca="1" ref="BA4" ca="1">IF(ISBLANK(INDEX(bHist!$1:$1048576,ex!$D4,_xlfn.XMATCH(BA$3,bHist!$1:$1,0))),"-",INDEX(bHist!$1:$1048576,ex!$D4,_xlfn.XMATCH(BA$3,bHist!$1:$1,0)))</f>
        <v>491.52199999999999</v>
      </c>
      <c r="BB4" s="45" cm="1">
        <f t="array" aca="1" ref="BB4" ca="1">IF(ISBLANK(INDEX(bHist!$1:$1048576,ex!$D4,_xlfn.XMATCH(BB$3,bHist!$1:$1,0))),"-",INDEX(bHist!$1:$1048576,ex!$D4,_xlfn.XMATCH(BB$3,bHist!$1:$1,0)))</f>
        <v>477.37</v>
      </c>
      <c r="BC4" s="45" cm="1">
        <f t="array" aca="1" ref="BC4" ca="1">IF(ISBLANK(INDEX(bHist!$1:$1048576,ex!$D4,_xlfn.XMATCH(BC$3,bHist!$1:$1,0))),"-",INDEX(bHist!$1:$1048576,ex!$D4,_xlfn.XMATCH(BC$3,bHist!$1:$1,0)))</f>
        <v>494.452</v>
      </c>
      <c r="BD4" s="45" cm="1">
        <f t="array" aca="1" ref="BD4" ca="1">IF(ISBLANK(INDEX(bHist!$1:$1048576,ex!$D4,_xlfn.XMATCH(BD$3,bHist!$1:$1,0))),"-",INDEX(bHist!$1:$1048576,ex!$D4,_xlfn.XMATCH(BD$3,bHist!$1:$1,0)))</f>
        <v>492.62299999999999</v>
      </c>
      <c r="BE4" s="45" cm="1">
        <f t="array" aca="1" ref="BE4" ca="1">IF(ISBLANK(INDEX(bHist!$1:$1048576,ex!$D4,_xlfn.XMATCH(BE$3,bHist!$1:$1,0))),"-",INDEX(bHist!$1:$1048576,ex!$D4,_xlfn.XMATCH(BE$3,bHist!$1:$1,0)))</f>
        <v>501.517</v>
      </c>
      <c r="BF4" s="45" cm="1">
        <f t="array" aca="1" ref="BF4" ca="1">IF(ISBLANK(INDEX(bHist!$1:$1048576,ex!$D4,_xlfn.XMATCH(BF$3,bHist!$1:$1,0))),"-",INDEX(bHist!$1:$1048576,ex!$D4,_xlfn.XMATCH(BF$3,bHist!$1:$1,0)))</f>
        <v>486.464</v>
      </c>
      <c r="BG4" s="45" cm="1">
        <f t="array" aca="1" ref="BG4" ca="1">IF(ISBLANK(INDEX(bHist!$1:$1048576,ex!$D4,_xlfn.XMATCH(BG$3,bHist!$1:$1,0))),"-",INDEX(bHist!$1:$1048576,ex!$D4,_xlfn.XMATCH(BG$3,bHist!$1:$1,0)))</f>
        <v>505.649</v>
      </c>
      <c r="BH4" s="45" cm="1">
        <f t="array" aca="1" ref="BH4" ca="1">IF(ISBLANK(INDEX(bHist!$1:$1048576,ex!$D4,_xlfn.XMATCH(BH$3,bHist!$1:$1,0))),"-",INDEX(bHist!$1:$1048576,ex!$D4,_xlfn.XMATCH(BH$3,bHist!$1:$1,0)))</f>
        <v>555.54700000000003</v>
      </c>
      <c r="BI4" s="45" cm="1">
        <f t="array" aca="1" ref="BI4" ca="1">IF(ISBLANK(INDEX(bHist!$1:$1048576,ex!$D4,_xlfn.XMATCH(BI$3,bHist!$1:$1,0))),"-",INDEX(bHist!$1:$1048576,ex!$D4,_xlfn.XMATCH(BI$3,bHist!$1:$1,0)))</f>
        <v>504.26900000000001</v>
      </c>
      <c r="BJ4" s="45" cm="1">
        <f t="array" aca="1" ref="BJ4" ca="1">IF(ISBLANK(INDEX(bHist!$1:$1048576,ex!$D4,_xlfn.XMATCH(BJ$3,bHist!$1:$1,0))),"-",INDEX(bHist!$1:$1048576,ex!$D4,_xlfn.XMATCH(BJ$3,bHist!$1:$1,0)))</f>
        <v>485.09100000000001</v>
      </c>
      <c r="BK4" s="45" cm="1">
        <f t="array" aca="1" ref="BK4" ca="1">IF(ISBLANK(INDEX(bHist!$1:$1048576,ex!$D4,_xlfn.XMATCH(BK$3,bHist!$1:$1,0))),"-",INDEX(bHist!$1:$1048576,ex!$D4,_xlfn.XMATCH(BK$3,bHist!$1:$1,0)))</f>
        <v>494.238</v>
      </c>
      <c r="BL4" s="45" cm="1">
        <f t="array" aca="1" ref="BL4" ca="1">IF(ISBLANK(INDEX(bHist!$1:$1048576,ex!$D4,_xlfn.XMATCH(BL$3,bHist!$1:$1,0))),"-",INDEX(bHist!$1:$1048576,ex!$D4,_xlfn.XMATCH(BL$3,bHist!$1:$1,0)))</f>
        <v>490.81200000000001</v>
      </c>
      <c r="BM4" s="45" cm="1">
        <f t="array" aca="1" ref="BM4" ca="1">IF(ISBLANK(INDEX(bHist!$1:$1048576,ex!$D4,_xlfn.XMATCH(BM$3,bHist!$1:$1,0))),"-",INDEX(bHist!$1:$1048576,ex!$D4,_xlfn.XMATCH(BM$3,bHist!$1:$1,0)))</f>
        <v>449.52300000000002</v>
      </c>
      <c r="BN4" s="45" cm="1">
        <f t="array" aca="1" ref="BN4" ca="1">IF(ISBLANK(INDEX(bHist!$1:$1048576,ex!$D4,_xlfn.XMATCH(BN$3,bHist!$1:$1,0))),"-",INDEX(bHist!$1:$1048576,ex!$D4,_xlfn.XMATCH(BN$3,bHist!$1:$1,0)))</f>
        <v>464.22800000000001</v>
      </c>
      <c r="BO4" s="45" cm="1">
        <f t="array" aca="1" ref="BO4" ca="1">IF(ISBLANK(INDEX(bHist!$1:$1048576,ex!$D4,_xlfn.XMATCH(BO$3,bHist!$1:$1,0))),"-",INDEX(bHist!$1:$1048576,ex!$D4,_xlfn.XMATCH(BO$3,bHist!$1:$1,0)))</f>
        <v>531.60699999999997</v>
      </c>
      <c r="BP4" s="45" cm="1">
        <f t="array" aca="1" ref="BP4" ca="1">IF(ISBLANK(INDEX(bHist!$1:$1048576,ex!$D4,_xlfn.XMATCH(BP$3,bHist!$1:$1,0))),"-",INDEX(bHist!$1:$1048576,ex!$D4,_xlfn.XMATCH(BP$3,bHist!$1:$1,0)))</f>
        <v>540.47199999999998</v>
      </c>
      <c r="BQ4" s="45" cm="1">
        <f t="array" aca="1" ref="BQ4" ca="1">IF(ISBLANK(INDEX(bHist!$1:$1048576,ex!$D4,_xlfn.XMATCH(BQ$3,bHist!$1:$1,0))),"-",INDEX(bHist!$1:$1048576,ex!$D4,_xlfn.XMATCH(BQ$3,bHist!$1:$1,0)))</f>
        <v>583.51199999999994</v>
      </c>
      <c r="BR4" s="45" cm="1">
        <f t="array" aca="1" ref="BR4" ca="1">IF(ISBLANK(INDEX(bHist!$1:$1048576,ex!$D4,_xlfn.XMATCH(BR$3,bHist!$1:$1,0))),"-",INDEX(bHist!$1:$1048576,ex!$D4,_xlfn.XMATCH(BR$3,bHist!$1:$1,0)))</f>
        <v>638.13199999999995</v>
      </c>
      <c r="BS4" s="45" cm="1">
        <f t="array" aca="1" ref="BS4" ca="1">IF(ISBLANK(INDEX(bHist!$1:$1048576,ex!$D4,_xlfn.XMATCH(BS$3,bHist!$1:$1,0))),"-",INDEX(bHist!$1:$1048576,ex!$D4,_xlfn.XMATCH(BS$3,bHist!$1:$1,0)))</f>
        <v>612.53399999999999</v>
      </c>
      <c r="BT4" s="45" cm="1">
        <f t="array" aca="1" ref="BT4" ca="1">IF(ISBLANK(INDEX(bHist!$1:$1048576,ex!$D4,_xlfn.XMATCH(BT$3,bHist!$1:$1,0))),"-",INDEX(bHist!$1:$1048576,ex!$D4,_xlfn.XMATCH(BT$3,bHist!$1:$1,0)))</f>
        <v>605.745</v>
      </c>
      <c r="BU4" s="45" cm="1">
        <f t="array" aca="1" ref="BU4" ca="1">IF(ISBLANK(INDEX(bHist!$1:$1048576,ex!$D4,_xlfn.XMATCH(BU$3,bHist!$1:$1,0))),"-",INDEX(bHist!$1:$1048576,ex!$D4,_xlfn.XMATCH(BU$3,bHist!$1:$1,0)))</f>
        <v>571.76800000000003</v>
      </c>
      <c r="BV4" s="45" cm="1">
        <f t="array" aca="1" ref="BV4" ca="1">IF(ISBLANK(INDEX(bHist!$1:$1048576,ex!$D4,_xlfn.XMATCH(BV$3,bHist!$1:$1,0))),"-",INDEX(bHist!$1:$1048576,ex!$D4,_xlfn.XMATCH(BV$3,bHist!$1:$1,0)))</f>
        <v>581.697</v>
      </c>
      <c r="BW4" s="45" cm="1">
        <f t="array" aca="1" ref="BW4" ca="1">IF(ISBLANK(INDEX(bHist!$1:$1048576,ex!$D4,_xlfn.XMATCH(BW$3,bHist!$1:$1,0))),"-",INDEX(bHist!$1:$1048576,ex!$D4,_xlfn.XMATCH(BW$3,bHist!$1:$1,0)))</f>
        <v>576.11599999999999</v>
      </c>
      <c r="BX4" s="45" cm="1">
        <f t="array" aca="1" ref="BX4" ca="1">IF(ISBLANK(INDEX(bHist!$1:$1048576,ex!$D4,_xlfn.XMATCH(BX$3,bHist!$1:$1,0))),"-",INDEX(bHist!$1:$1048576,ex!$D4,_xlfn.XMATCH(BX$3,bHist!$1:$1,0)))</f>
        <v>513.83799999999997</v>
      </c>
      <c r="BY4" s="45" cm="1">
        <f t="array" aca="1" ref="BY4" ca="1">IF(ISBLANK(INDEX(bHist!$1:$1048576,ex!$D4,_xlfn.XMATCH(BY$3,bHist!$1:$1,0))),"-",INDEX(bHist!$1:$1048576,ex!$D4,_xlfn.XMATCH(BY$3,bHist!$1:$1,0)))</f>
        <v>531.37599999999998</v>
      </c>
      <c r="BZ4" s="45" cm="1">
        <f t="array" aca="1" ref="BZ4" ca="1">IF(ISBLANK(INDEX(bHist!$1:$1048576,ex!$D4,_xlfn.XMATCH(BZ$3,bHist!$1:$1,0))),"-",INDEX(bHist!$1:$1048576,ex!$D4,_xlfn.XMATCH(BZ$3,bHist!$1:$1,0)))</f>
        <v>594.97500000000002</v>
      </c>
      <c r="CA4" s="45" cm="1">
        <f t="array" aca="1" ref="CA4" ca="1">IF(ISBLANK(INDEX(bHist!$1:$1048576,ex!$D4,_xlfn.XMATCH(CA$3,bHist!$1:$1,0))),"-",INDEX(bHist!$1:$1048576,ex!$D4,_xlfn.XMATCH(CA$3,bHist!$1:$1,0)))</f>
        <v>691.55200000000002</v>
      </c>
      <c r="CB4" s="45" cm="1">
        <f t="array" aca="1" ref="CB4" ca="1">IF(ISBLANK(INDEX(bHist!$1:$1048576,ex!$D4,_xlfn.XMATCH(CB$3,bHist!$1:$1,0))),"-",INDEX(bHist!$1:$1048576,ex!$D4,_xlfn.XMATCH(CB$3,bHist!$1:$1,0)))</f>
        <v>675.24699999999996</v>
      </c>
      <c r="CC4" s="45" cm="1">
        <f t="array" aca="1" ref="CC4" ca="1">IF(ISBLANK(INDEX(bHist!$1:$1048576,ex!$D4,_xlfn.XMATCH(CC$3,bHist!$1:$1,0))),"-",INDEX(bHist!$1:$1048576,ex!$D4,_xlfn.XMATCH(CC$3,bHist!$1:$1,0)))</f>
        <v>674.726</v>
      </c>
      <c r="CD4" s="45" cm="1">
        <f t="array" aca="1" ref="CD4" ca="1">IF(ISBLANK(INDEX(bHist!$1:$1048576,ex!$D4,_xlfn.XMATCH(CD$3,bHist!$1:$1,0))),"-",INDEX(bHist!$1:$1048576,ex!$D4,_xlfn.XMATCH(CD$3,bHist!$1:$1,0)))</f>
        <v>707.64400000000001</v>
      </c>
      <c r="CE4" s="45" cm="1">
        <f t="array" aca="1" ref="CE4" ca="1">IF(ISBLANK(INDEX(bHist!$1:$1048576,ex!$D4,_xlfn.XMATCH(CE$3,bHist!$1:$1,0))),"-",INDEX(bHist!$1:$1048576,ex!$D4,_xlfn.XMATCH(CE$3,bHist!$1:$1,0)))</f>
        <v>613.21400000000006</v>
      </c>
      <c r="CF4" s="45" cm="1">
        <f t="array" aca="1" ref="CF4" ca="1">IF(ISBLANK(INDEX(bHist!$1:$1048576,ex!$D4,_xlfn.XMATCH(CF$3,bHist!$1:$1,0))),"-",INDEX(bHist!$1:$1048576,ex!$D4,_xlfn.XMATCH(CF$3,bHist!$1:$1,0)))</f>
        <v>618.53399999999999</v>
      </c>
      <c r="CG4" s="45" cm="1">
        <f t="array" aca="1" ref="CG4" ca="1">IF(ISBLANK(INDEX(bHist!$1:$1048576,ex!$D4,_xlfn.XMATCH(CG$3,bHist!$1:$1,0))),"-",INDEX(bHist!$1:$1048576,ex!$D4,_xlfn.XMATCH(CG$3,bHist!$1:$1,0)))</f>
        <v>518.63499999999999</v>
      </c>
      <c r="CH4" s="45" cm="1">
        <f t="array" aca="1" ref="CH4" ca="1">IF(ISBLANK(INDEX(bHist!$1:$1048576,ex!$D4,_xlfn.XMATCH(CH$3,bHist!$1:$1,0))),"-",INDEX(bHist!$1:$1048576,ex!$D4,_xlfn.XMATCH(CH$3,bHist!$1:$1,0)))</f>
        <v>554.16700000000003</v>
      </c>
      <c r="CI4" s="45" cm="1">
        <f t="array" aca="1" ref="CI4" ca="1">IF(ISBLANK(INDEX(bHist!$1:$1048576,ex!$D4,_xlfn.XMATCH(CI$3,bHist!$1:$1,0))),"-",INDEX(bHist!$1:$1048576,ex!$D4,_xlfn.XMATCH(CI$3,bHist!$1:$1,0)))</f>
        <v>479.64299999999997</v>
      </c>
      <c r="CJ4" s="45" cm="1">
        <f t="array" aca="1" ref="CJ4" ca="1">IF(ISBLANK(INDEX(bHist!$1:$1048576,ex!$D4,_xlfn.XMATCH(CJ$3,bHist!$1:$1,0))),"-",INDEX(bHist!$1:$1048576,ex!$D4,_xlfn.XMATCH(CJ$3,bHist!$1:$1,0)))</f>
        <v>455.83499999999998</v>
      </c>
      <c r="CK4" s="45" cm="1">
        <f t="array" aca="1" ref="CK4" ca="1">IF(ISBLANK(INDEX(bHist!$1:$1048576,ex!$D4,_xlfn.XMATCH(CK$3,bHist!$1:$1,0))),"-",INDEX(bHist!$1:$1048576,ex!$D4,_xlfn.XMATCH(CK$3,bHist!$1:$1,0)))</f>
        <v>465.13600000000002</v>
      </c>
      <c r="CL4" s="45" cm="1">
        <f t="array" aca="1" ref="CL4" ca="1">IF(ISBLANK(INDEX(bHist!$1:$1048576,ex!$D4,_xlfn.XMATCH(CL$3,bHist!$1:$1,0))),"-",INDEX(bHist!$1:$1048576,ex!$D4,_xlfn.XMATCH(CL$3,bHist!$1:$1,0)))</f>
        <v>383.322</v>
      </c>
      <c r="CM4" s="45" cm="1">
        <f t="array" aca="1" ref="CM4" ca="1">IF(ISBLANK(INDEX(bHist!$1:$1048576,ex!$D4,_xlfn.XMATCH(CM$3,bHist!$1:$1,0))),"-",INDEX(bHist!$1:$1048576,ex!$D4,_xlfn.XMATCH(CM$3,bHist!$1:$1,0)))</f>
        <v>325.17399999999998</v>
      </c>
      <c r="CN4" s="45" cm="1">
        <f t="array" aca="1" ref="CN4" ca="1">IF(ISBLANK(INDEX(bHist!$1:$1048576,ex!$D4,_xlfn.XMATCH(CN$3,bHist!$1:$1,0))),"-",INDEX(bHist!$1:$1048576,ex!$D4,_xlfn.XMATCH(CN$3,bHist!$1:$1,0)))</f>
        <v>292.82400000000001</v>
      </c>
      <c r="CO4" s="45" cm="1">
        <f t="array" aca="1" ref="CO4" ca="1">IF(ISBLANK(INDEX(bHist!$1:$1048576,ex!$D4,_xlfn.XMATCH(CO$3,bHist!$1:$1,0))),"-",INDEX(bHist!$1:$1048576,ex!$D4,_xlfn.XMATCH(CO$3,bHist!$1:$1,0)))</f>
        <v>282.91399999999999</v>
      </c>
      <c r="CP4" s="45" cm="1">
        <f t="array" aca="1" ref="CP4" ca="1">IF(ISBLANK(INDEX(bHist!$1:$1048576,ex!$D4,_xlfn.XMATCH(CP$3,bHist!$1:$1,0))),"-",INDEX(bHist!$1:$1048576,ex!$D4,_xlfn.XMATCH(CP$3,bHist!$1:$1,0)))</f>
        <v>304.09399999999999</v>
      </c>
      <c r="CQ4" s="45" cm="1">
        <f t="array" aca="1" ref="CQ4" ca="1">IF(ISBLANK(INDEX(bHist!$1:$1048576,ex!$D4,_xlfn.XMATCH(CQ$3,bHist!$1:$1,0))),"-",INDEX(bHist!$1:$1048576,ex!$D4,_xlfn.XMATCH(CQ$3,bHist!$1:$1,0)))</f>
        <v>303.27199999999999</v>
      </c>
      <c r="CR4" s="45" cm="1">
        <f t="array" aca="1" ref="CR4" ca="1">IF(ISBLANK(INDEX(bHist!$1:$1048576,ex!$D4,_xlfn.XMATCH(CR$3,bHist!$1:$1,0))),"-",INDEX(bHist!$1:$1048576,ex!$D4,_xlfn.XMATCH(CR$3,bHist!$1:$1,0)))</f>
        <v>272.084</v>
      </c>
      <c r="CS4" s="45" cm="1">
        <f t="array" aca="1" ref="CS4" ca="1">IF(ISBLANK(INDEX(bHist!$1:$1048576,ex!$D4,_xlfn.XMATCH(CS$3,bHist!$1:$1,0))),"-",INDEX(bHist!$1:$1048576,ex!$D4,_xlfn.XMATCH(CS$3,bHist!$1:$1,0)))</f>
        <v>258.35899999999998</v>
      </c>
      <c r="CT4" s="45" cm="1">
        <f t="array" aca="1" ref="CT4" ca="1">IF(ISBLANK(INDEX(bHist!$1:$1048576,ex!$D4,_xlfn.XMATCH(CT$3,bHist!$1:$1,0))),"-",INDEX(bHist!$1:$1048576,ex!$D4,_xlfn.XMATCH(CT$3,bHist!$1:$1,0)))</f>
        <v>253.90299999999999</v>
      </c>
      <c r="CU4" s="45" cm="1">
        <f t="array" aca="1" ref="CU4" ca="1">IF(ISBLANK(INDEX(bHist!$1:$1048576,ex!$D4,_xlfn.XMATCH(CU$3,bHist!$1:$1,0))),"-",INDEX(bHist!$1:$1048576,ex!$D4,_xlfn.XMATCH(CU$3,bHist!$1:$1,0)))</f>
        <v>243.233</v>
      </c>
      <c r="CV4" s="45" cm="1">
        <f t="array" aca="1" ref="CV4" ca="1">IF(ISBLANK(INDEX(bHist!$1:$1048576,ex!$D4,_xlfn.XMATCH(CV$3,bHist!$1:$1,0))),"-",INDEX(bHist!$1:$1048576,ex!$D4,_xlfn.XMATCH(CV$3,bHist!$1:$1,0)))</f>
        <v>219.42699999999999</v>
      </c>
      <c r="CW4" s="45" cm="1">
        <f t="array" aca="1" ref="CW4" ca="1">IF(ISBLANK(INDEX(bHist!$1:$1048576,ex!$D4,_xlfn.XMATCH(CW$3,bHist!$1:$1,0))),"-",INDEX(bHist!$1:$1048576,ex!$D4,_xlfn.XMATCH(CW$3,bHist!$1:$1,0)))</f>
        <v>215.76900000000001</v>
      </c>
      <c r="CX4" s="45" cm="1">
        <f t="array" aca="1" ref="CX4" ca="1">IF(ISBLANK(INDEX(bHist!$1:$1048576,ex!$D4,_xlfn.XMATCH(CX$3,bHist!$1:$1,0))),"-",INDEX(bHist!$1:$1048576,ex!$D4,_xlfn.XMATCH(CX$3,bHist!$1:$1,0)))</f>
        <v>212.35300000000001</v>
      </c>
      <c r="CY4" s="45" cm="1">
        <f t="array" aca="1" ref="CY4" ca="1">IF(ISBLANK(INDEX(bHist!$1:$1048576,ex!$D4,_xlfn.XMATCH(CY$3,bHist!$1:$1,0))),"-",INDEX(bHist!$1:$1048576,ex!$D4,_xlfn.XMATCH(CY$3,bHist!$1:$1,0)))</f>
        <v>214.155</v>
      </c>
      <c r="CZ4" s="45" cm="1">
        <f t="array" aca="1" ref="CZ4" ca="1">IF(ISBLANK(INDEX(bHist!$1:$1048576,ex!$D4,_xlfn.XMATCH(CZ$3,bHist!$1:$1,0))),"-",INDEX(bHist!$1:$1048576,ex!$D4,_xlfn.XMATCH(CZ$3,bHist!$1:$1,0)))</f>
        <v>210.965</v>
      </c>
      <c r="DA4" s="45" cm="1">
        <f t="array" aca="1" ref="DA4" ca="1">IF(ISBLANK(INDEX(bHist!$1:$1048576,ex!$D4,_xlfn.XMATCH(DA$3,bHist!$1:$1,0))),"-",INDEX(bHist!$1:$1048576,ex!$D4,_xlfn.XMATCH(DA$3,bHist!$1:$1,0)))</f>
        <v>212.839</v>
      </c>
      <c r="DB4" s="45" cm="1">
        <f t="array" aca="1" ref="DB4" ca="1">IF(ISBLANK(INDEX(bHist!$1:$1048576,ex!$D4,_xlfn.XMATCH(DB$3,bHist!$1:$1,0))),"-",INDEX(bHist!$1:$1048576,ex!$D4,_xlfn.XMATCH(DB$3,bHist!$1:$1,0)))</f>
        <v>212.36500000000001</v>
      </c>
      <c r="DC4" s="45" cm="1">
        <f t="array" aca="1" ref="DC4" ca="1">IF(ISBLANK(INDEX(bHist!$1:$1048576,ex!$D4,_xlfn.XMATCH(DC$3,bHist!$1:$1,0))),"-",INDEX(bHist!$1:$1048576,ex!$D4,_xlfn.XMATCH(DC$3,bHist!$1:$1,0)))</f>
        <v>210.14500000000001</v>
      </c>
      <c r="DD4" s="45" cm="1">
        <f t="array" aca="1" ref="DD4" ca="1">IF(ISBLANK(INDEX(bHist!$1:$1048576,ex!$D4,_xlfn.XMATCH(DD$3,bHist!$1:$1,0))),"-",INDEX(bHist!$1:$1048576,ex!$D4,_xlfn.XMATCH(DD$3,bHist!$1:$1,0)))</f>
        <v>210.911</v>
      </c>
      <c r="DE4" s="45" cm="1">
        <f t="array" aca="1" ref="DE4" ca="1">IF(ISBLANK(INDEX(bHist!$1:$1048576,ex!$D4,_xlfn.XMATCH(DE$3,bHist!$1:$1,0))),"-",INDEX(bHist!$1:$1048576,ex!$D4,_xlfn.XMATCH(DE$3,bHist!$1:$1,0)))</f>
        <v>213.477</v>
      </c>
      <c r="DF4" s="45" cm="1">
        <f t="array" aca="1" ref="DF4" ca="1">IF(ISBLANK(INDEX(bHist!$1:$1048576,ex!$D4,_xlfn.XMATCH(DF$3,bHist!$1:$1,0))),"-",INDEX(bHist!$1:$1048576,ex!$D4,_xlfn.XMATCH(DF$3,bHist!$1:$1,0)))</f>
        <v>216.18600000000001</v>
      </c>
      <c r="DG4" s="45" cm="1">
        <f t="array" aca="1" ref="DG4" ca="1">IF(ISBLANK(INDEX(bHist!$1:$1048576,ex!$D4,_xlfn.XMATCH(DG$3,bHist!$1:$1,0))),"-",INDEX(bHist!$1:$1048576,ex!$D4,_xlfn.XMATCH(DG$3,bHist!$1:$1,0)))</f>
        <v>212.47499999999999</v>
      </c>
      <c r="DH4" s="45" cm="1">
        <f t="array" aca="1" ref="DH4" ca="1">IF(ISBLANK(INDEX(bHist!$1:$1048576,ex!$D4,_xlfn.XMATCH(DH$3,bHist!$1:$1,0))),"-",INDEX(bHist!$1:$1048576,ex!$D4,_xlfn.XMATCH(DH$3,bHist!$1:$1,0)))</f>
        <v>213.17500000000001</v>
      </c>
      <c r="DI4" s="45" cm="1">
        <f t="array" aca="1" ref="DI4" ca="1">IF(ISBLANK(INDEX(bHist!$1:$1048576,ex!$D4,_xlfn.XMATCH(DI$3,bHist!$1:$1,0))),"-",INDEX(bHist!$1:$1048576,ex!$D4,_xlfn.XMATCH(DI$3,bHist!$1:$1,0)))</f>
        <v>217.76</v>
      </c>
      <c r="DJ4" s="45" cm="1">
        <f t="array" aca="1" ref="DJ4" ca="1">IF(ISBLANK(INDEX(bHist!$1:$1048576,ex!$D4,_xlfn.XMATCH(DJ$3,bHist!$1:$1,0))),"-",INDEX(bHist!$1:$1048576,ex!$D4,_xlfn.XMATCH(DJ$3,bHist!$1:$1,0)))</f>
        <v>228.11199999999999</v>
      </c>
      <c r="DK4" s="45" cm="1">
        <f t="array" aca="1" ref="DK4" ca="1">IF(ISBLANK(INDEX(bHist!$1:$1048576,ex!$D4,_xlfn.XMATCH(DK$3,bHist!$1:$1,0))),"-",INDEX(bHist!$1:$1048576,ex!$D4,_xlfn.XMATCH(DK$3,bHist!$1:$1,0)))</f>
        <v>230.55500000000001</v>
      </c>
      <c r="DL4" s="45" cm="1">
        <f t="array" aca="1" ref="DL4" ca="1">IF(ISBLANK(INDEX(bHist!$1:$1048576,ex!$D4,_xlfn.XMATCH(DL$3,bHist!$1:$1,0))),"-",INDEX(bHist!$1:$1048576,ex!$D4,_xlfn.XMATCH(DL$3,bHist!$1:$1,0)))</f>
        <v>227.22399999999999</v>
      </c>
      <c r="DM4" s="45" cm="1">
        <f t="array" aca="1" ref="DM4" ca="1">IF(ISBLANK(INDEX(bHist!$1:$1048576,ex!$D4,_xlfn.XMATCH(DM$3,bHist!$1:$1,0))),"-",INDEX(bHist!$1:$1048576,ex!$D4,_xlfn.XMATCH(DM$3,bHist!$1:$1,0)))</f>
        <v>222.53899999999999</v>
      </c>
      <c r="DN4" s="45" cm="1">
        <f t="array" aca="1" ref="DN4" ca="1">IF(ISBLANK(INDEX(bHist!$1:$1048576,ex!$D4,_xlfn.XMATCH(DN$3,bHist!$1:$1,0))),"-",INDEX(bHist!$1:$1048576,ex!$D4,_xlfn.XMATCH(DN$3,bHist!$1:$1,0)))</f>
        <v>220.91499999999999</v>
      </c>
      <c r="DO4" s="45" cm="1">
        <f t="array" aca="1" ref="DO4" ca="1">IF(ISBLANK(INDEX(bHist!$1:$1048576,ex!$D4,_xlfn.XMATCH(DO$3,bHist!$1:$1,0))),"-",INDEX(bHist!$1:$1048576,ex!$D4,_xlfn.XMATCH(DO$3,bHist!$1:$1,0)))</f>
        <v>228.983</v>
      </c>
      <c r="DP4" s="45" cm="1">
        <f t="array" aca="1" ref="DP4" ca="1">IF(ISBLANK(INDEX(bHist!$1:$1048576,ex!$D4,_xlfn.XMATCH(DP$3,bHist!$1:$1,0))),"-",INDEX(bHist!$1:$1048576,ex!$D4,_xlfn.XMATCH(DP$3,bHist!$1:$1,0)))</f>
        <v>219.95400000000001</v>
      </c>
      <c r="DQ4" s="45" cm="1">
        <f t="array" aca="1" ref="DQ4" ca="1">IF(ISBLANK(INDEX(bHist!$1:$1048576,ex!$D4,_xlfn.XMATCH(DQ$3,bHist!$1:$1,0))),"-",INDEX(bHist!$1:$1048576,ex!$D4,_xlfn.XMATCH(DQ$3,bHist!$1:$1,0)))</f>
        <v>217.96600000000001</v>
      </c>
      <c r="DR4" s="45" cm="1">
        <f t="array" aca="1" ref="DR4" ca="1">IF(ISBLANK(INDEX(bHist!$1:$1048576,ex!$D4,_xlfn.XMATCH(DR$3,bHist!$1:$1,0))),"-",INDEX(bHist!$1:$1048576,ex!$D4,_xlfn.XMATCH(DR$3,bHist!$1:$1,0)))</f>
        <v>213.18</v>
      </c>
      <c r="DS4" s="45" cm="1">
        <f t="array" aca="1" ref="DS4" ca="1">IF(ISBLANK(INDEX(bHist!$1:$1048576,ex!$D4,_xlfn.XMATCH(DS$3,bHist!$1:$1,0))),"-",INDEX(bHist!$1:$1048576,ex!$D4,_xlfn.XMATCH(DS$3,bHist!$1:$1,0)))</f>
        <v>211.858</v>
      </c>
      <c r="DT4" s="45" cm="1">
        <f t="array" aca="1" ref="DT4" ca="1">IF(ISBLANK(INDEX(bHist!$1:$1048576,ex!$D4,_xlfn.XMATCH(DT$3,bHist!$1:$1,0))),"-",INDEX(bHist!$1:$1048576,ex!$D4,_xlfn.XMATCH(DT$3,bHist!$1:$1,0)))</f>
        <v>208.41399999999999</v>
      </c>
      <c r="DU4" s="45" cm="1">
        <f t="array" aca="1" ref="DU4" ca="1">IF(ISBLANK(INDEX(bHist!$1:$1048576,ex!$D4,_xlfn.XMATCH(DU$3,bHist!$1:$1,0))),"-",INDEX(bHist!$1:$1048576,ex!$D4,_xlfn.XMATCH(DU$3,bHist!$1:$1,0)))</f>
        <v>207.321</v>
      </c>
      <c r="DV4" s="45" cm="1">
        <f t="array" aca="1" ref="DV4" ca="1">IF(ISBLANK(INDEX(bHist!$1:$1048576,ex!$D4,_xlfn.XMATCH(DV$3,bHist!$1:$1,0))),"-",INDEX(bHist!$1:$1048576,ex!$D4,_xlfn.XMATCH(DV$3,bHist!$1:$1,0)))</f>
        <v>207.50399999999999</v>
      </c>
      <c r="DW4" s="45" cm="1">
        <f t="array" aca="1" ref="DW4" ca="1">IF(ISBLANK(INDEX(bHist!$1:$1048576,ex!$D4,_xlfn.XMATCH(DW$3,bHist!$1:$1,0))),"-",INDEX(bHist!$1:$1048576,ex!$D4,_xlfn.XMATCH(DW$3,bHist!$1:$1,0)))</f>
        <v>208.65899999999999</v>
      </c>
      <c r="DX4" s="45" cm="1">
        <f t="array" aca="1" ref="DX4" ca="1">IF(ISBLANK(INDEX(bHist!$1:$1048576,ex!$D4,_xlfn.XMATCH(DX$3,bHist!$1:$1,0))),"-",INDEX(bHist!$1:$1048576,ex!$D4,_xlfn.XMATCH(DX$3,bHist!$1:$1,0)))</f>
        <v>209.68100000000001</v>
      </c>
      <c r="DY4" s="45" cm="1">
        <f t="array" aca="1" ref="DY4" ca="1">IF(ISBLANK(INDEX(bHist!$1:$1048576,ex!$D4,_xlfn.XMATCH(DY$3,bHist!$1:$1,0))),"-",INDEX(bHist!$1:$1048576,ex!$D4,_xlfn.XMATCH(DY$3,bHist!$1:$1,0)))</f>
        <v>206.95500000000001</v>
      </c>
      <c r="DZ4" s="45" cm="1">
        <f t="array" aca="1" ref="DZ4" ca="1">IF(ISBLANK(INDEX(bHist!$1:$1048576,ex!$D4,_xlfn.XMATCH(DZ$3,bHist!$1:$1,0))),"-",INDEX(bHist!$1:$1048576,ex!$D4,_xlfn.XMATCH(DZ$3,bHist!$1:$1,0)))</f>
        <v>205.57599999999999</v>
      </c>
      <c r="EA4" s="45" cm="1">
        <f t="array" aca="1" ref="EA4" ca="1">IF(ISBLANK(INDEX(bHist!$1:$1048576,ex!$D4,_xlfn.XMATCH(EA$3,bHist!$1:$1,0))),"-",INDEX(bHist!$1:$1048576,ex!$D4,_xlfn.XMATCH(EA$3,bHist!$1:$1,0)))</f>
        <v>203.66499999999999</v>
      </c>
      <c r="EB4" s="45" cm="1">
        <f t="array" aca="1" ref="EB4" ca="1">IF(ISBLANK(INDEX(bHist!$1:$1048576,ex!$D4,_xlfn.XMATCH(EB$3,bHist!$1:$1,0))),"-",INDEX(bHist!$1:$1048576,ex!$D4,_xlfn.XMATCH(EB$3,bHist!$1:$1,0)))</f>
        <v>207.459</v>
      </c>
      <c r="EC4" s="45" cm="1">
        <f t="array" aca="1" ref="EC4" ca="1">IF(ISBLANK(INDEX(bHist!$1:$1048576,ex!$D4,_xlfn.XMATCH(EC$3,bHist!$1:$1,0))),"-",INDEX(bHist!$1:$1048576,ex!$D4,_xlfn.XMATCH(EC$3,bHist!$1:$1,0)))</f>
        <v>212.48599999999999</v>
      </c>
      <c r="ED4" s="45" cm="1">
        <f t="array" aca="1" ref="ED4" ca="1">IF(ISBLANK(INDEX(bHist!$1:$1048576,ex!$D4,_xlfn.XMATCH(ED$3,bHist!$1:$1,0))),"-",INDEX(bHist!$1:$1048576,ex!$D4,_xlfn.XMATCH(ED$3,bHist!$1:$1,0)))</f>
        <v>212.32400000000001</v>
      </c>
      <c r="EE4" s="45" cm="1">
        <f t="array" aca="1" ref="EE4" ca="1">IF(ISBLANK(INDEX(bHist!$1:$1048576,ex!$D4,_xlfn.XMATCH(EE$3,bHist!$1:$1,0))),"-",INDEX(bHist!$1:$1048576,ex!$D4,_xlfn.XMATCH(EE$3,bHist!$1:$1,0)))</f>
        <v>209.15700000000001</v>
      </c>
      <c r="EF4" s="45" cm="1">
        <f t="array" aca="1" ref="EF4" ca="1">IF(ISBLANK(INDEX(bHist!$1:$1048576,ex!$D4,_xlfn.XMATCH(EF$3,bHist!$1:$1,0))),"-",INDEX(bHist!$1:$1048576,ex!$D4,_xlfn.XMATCH(EF$3,bHist!$1:$1,0)))</f>
        <v>204.65899999999999</v>
      </c>
      <c r="EG4" s="45" cm="1">
        <f t="array" aca="1" ref="EG4" ca="1">IF(ISBLANK(INDEX(bHist!$1:$1048576,ex!$D4,_xlfn.XMATCH(EG$3,bHist!$1:$1,0))),"-",INDEX(bHist!$1:$1048576,ex!$D4,_xlfn.XMATCH(EG$3,bHist!$1:$1,0)))</f>
        <v>207.203</v>
      </c>
      <c r="EH4" s="45" cm="1">
        <f t="array" aca="1" ref="EH4" ca="1">IF(ISBLANK(INDEX(bHist!$1:$1048576,ex!$D4,_xlfn.XMATCH(EH$3,bHist!$1:$1,0))),"-",INDEX(bHist!$1:$1048576,ex!$D4,_xlfn.XMATCH(EH$3,bHist!$1:$1,0)))</f>
        <v>205.16900000000001</v>
      </c>
      <c r="EI4" s="45" cm="1">
        <f t="array" aca="1" ref="EI4" ca="1">IF(ISBLANK(INDEX(bHist!$1:$1048576,ex!$D4,_xlfn.XMATCH(EI$3,bHist!$1:$1,0))),"-",INDEX(bHist!$1:$1048576,ex!$D4,_xlfn.XMATCH(EI$3,bHist!$1:$1,0)))</f>
        <v>204.37700000000001</v>
      </c>
      <c r="EJ4" s="45" cm="1">
        <f t="array" aca="1" ref="EJ4" ca="1">IF(ISBLANK(INDEX(bHist!$1:$1048576,ex!$D4,_xlfn.XMATCH(EJ$3,bHist!$1:$1,0))),"-",INDEX(bHist!$1:$1048576,ex!$D4,_xlfn.XMATCH(EJ$3,bHist!$1:$1,0)))</f>
        <v>208.85</v>
      </c>
      <c r="EK4" s="45" cm="1">
        <f t="array" aca="1" ref="EK4" ca="1">IF(ISBLANK(INDEX(bHist!$1:$1048576,ex!$D4,_xlfn.XMATCH(EK$3,bHist!$1:$1,0))),"-",INDEX(bHist!$1:$1048576,ex!$D4,_xlfn.XMATCH(EK$3,bHist!$1:$1,0)))</f>
        <v>208.92599999999999</v>
      </c>
      <c r="EL4" s="45" cm="1">
        <f t="array" aca="1" ref="EL4" ca="1">IF(ISBLANK(INDEX(bHist!$1:$1048576,ex!$D4,_xlfn.XMATCH(EL$3,bHist!$1:$1,0))),"-",INDEX(bHist!$1:$1048576,ex!$D4,_xlfn.XMATCH(EL$3,bHist!$1:$1,0)))</f>
        <v>205.04300000000001</v>
      </c>
      <c r="EM4" s="45" cm="1">
        <f t="array" aca="1" ref="EM4" ca="1">IF(ISBLANK(INDEX(bHist!$1:$1048576,ex!$D4,_xlfn.XMATCH(EM$3,bHist!$1:$1,0))),"-",INDEX(bHist!$1:$1048576,ex!$D4,_xlfn.XMATCH(EM$3,bHist!$1:$1,0)))</f>
        <v>209.11</v>
      </c>
      <c r="EN4" s="45" cm="1">
        <f t="array" aca="1" ref="EN4" ca="1">IF(ISBLANK(INDEX(bHist!$1:$1048576,ex!$D4,_xlfn.XMATCH(EN$3,bHist!$1:$1,0))),"-",INDEX(bHist!$1:$1048576,ex!$D4,_xlfn.XMATCH(EN$3,bHist!$1:$1,0)))</f>
        <v>210.184</v>
      </c>
      <c r="EO4" s="45" cm="1">
        <f t="array" aca="1" ref="EO4" ca="1">IF(ISBLANK(INDEX(bHist!$1:$1048576,ex!$D4,_xlfn.XMATCH(EO$3,bHist!$1:$1,0))),"-",INDEX(bHist!$1:$1048576,ex!$D4,_xlfn.XMATCH(EO$3,bHist!$1:$1,0)))</f>
        <v>210.96899999999999</v>
      </c>
      <c r="EP4" s="45" cm="1">
        <f t="array" aca="1" ref="EP4" ca="1">IF(ISBLANK(INDEX(bHist!$1:$1048576,ex!$D4,_xlfn.XMATCH(EP$3,bHist!$1:$1,0))),"-",INDEX(bHist!$1:$1048576,ex!$D4,_xlfn.XMATCH(EP$3,bHist!$1:$1,0)))</f>
        <v>209.09399999999999</v>
      </c>
      <c r="EQ4" s="45" cm="1">
        <f t="array" aca="1" ref="EQ4" ca="1">IF(ISBLANK(INDEX(bHist!$1:$1048576,ex!$D4,_xlfn.XMATCH(EQ$3,bHist!$1:$1,0))),"-",INDEX(bHist!$1:$1048576,ex!$D4,_xlfn.XMATCH(EQ$3,bHist!$1:$1,0)))</f>
        <v>215.30600000000001</v>
      </c>
      <c r="ER4" s="45" cm="1">
        <f t="array" aca="1" ref="ER4" ca="1">IF(ISBLANK(INDEX(bHist!$1:$1048576,ex!$D4,_xlfn.XMATCH(ER$3,bHist!$1:$1,0))),"-",INDEX(bHist!$1:$1048576,ex!$D4,_xlfn.XMATCH(ER$3,bHist!$1:$1,0)))</f>
        <v>220.40600000000001</v>
      </c>
      <c r="ES4" s="45" cm="1">
        <f t="array" aca="1" ref="ES4" ca="1">IF(ISBLANK(INDEX(bHist!$1:$1048576,ex!$D4,_xlfn.XMATCH(ES$3,bHist!$1:$1,0))),"-",INDEX(bHist!$1:$1048576,ex!$D4,_xlfn.XMATCH(ES$3,bHist!$1:$1,0)))</f>
        <v>221.58099999999999</v>
      </c>
      <c r="ET4" s="45" cm="1">
        <f t="array" aca="1" ref="ET4" ca="1">IF(ISBLANK(INDEX(bHist!$1:$1048576,ex!$D4,_xlfn.XMATCH(ET$3,bHist!$1:$1,0))),"-",INDEX(bHist!$1:$1048576,ex!$D4,_xlfn.XMATCH(ET$3,bHist!$1:$1,0)))</f>
        <v>221.267</v>
      </c>
      <c r="EU4" s="45" cm="1">
        <f t="array" aca="1" ref="EU4" ca="1">IF(ISBLANK(INDEX(bHist!$1:$1048576,ex!$D4,_xlfn.XMATCH(EU$3,bHist!$1:$1,0))),"-",INDEX(bHist!$1:$1048576,ex!$D4,_xlfn.XMATCH(EU$3,bHist!$1:$1,0)))</f>
        <v>221.11</v>
      </c>
      <c r="EV4" s="45" cm="1">
        <f t="array" aca="1" ref="EV4" ca="1">IF(ISBLANK(INDEX(bHist!$1:$1048576,ex!$D4,_xlfn.XMATCH(EV$3,bHist!$1:$1,0))),"-",INDEX(bHist!$1:$1048576,ex!$D4,_xlfn.XMATCH(EV$3,bHist!$1:$1,0)))</f>
        <v>220.02799999999999</v>
      </c>
      <c r="EW4" s="45" cm="1">
        <f t="array" aca="1" ref="EW4" ca="1">IF(ISBLANK(INDEX(bHist!$1:$1048576,ex!$D4,_xlfn.XMATCH(EW$3,bHist!$1:$1,0))),"-",INDEX(bHist!$1:$1048576,ex!$D4,_xlfn.XMATCH(EW$3,bHist!$1:$1,0)))</f>
        <v>224.16200000000001</v>
      </c>
      <c r="EX4" s="45" cm="1">
        <f t="array" aca="1" ref="EX4" ca="1">IF(ISBLANK(INDEX(bHist!$1:$1048576,ex!$D4,_xlfn.XMATCH(EX$3,bHist!$1:$1,0))),"-",INDEX(bHist!$1:$1048576,ex!$D4,_xlfn.XMATCH(EX$3,bHist!$1:$1,0)))</f>
        <v>223.46299999999999</v>
      </c>
      <c r="EY4" s="45" cm="1">
        <f t="array" aca="1" ref="EY4" ca="1">IF(ISBLANK(INDEX(bHist!$1:$1048576,ex!$D4,_xlfn.XMATCH(EY$3,bHist!$1:$1,0))),"-",INDEX(bHist!$1:$1048576,ex!$D4,_xlfn.XMATCH(EY$3,bHist!$1:$1,0)))</f>
        <v>229.54499999999999</v>
      </c>
      <c r="EZ4" s="45" cm="1">
        <f t="array" aca="1" ref="EZ4" ca="1">IF(ISBLANK(INDEX(bHist!$1:$1048576,ex!$D4,_xlfn.XMATCH(EZ$3,bHist!$1:$1,0))),"-",INDEX(bHist!$1:$1048576,ex!$D4,_xlfn.XMATCH(EZ$3,bHist!$1:$1,0)))</f>
        <v>225.58799999999999</v>
      </c>
      <c r="FA4" s="45" cm="1">
        <f t="array" aca="1" ref="FA4" ca="1">IF(ISBLANK(INDEX(bHist!$1:$1048576,ex!$D4,_xlfn.XMATCH(FA$3,bHist!$1:$1,0))),"-",INDEX(bHist!$1:$1048576,ex!$D4,_xlfn.XMATCH(FA$3,bHist!$1:$1,0)))</f>
        <v>220.89699999999999</v>
      </c>
      <c r="FB4" s="45" cm="1">
        <f t="array" aca="1" ref="FB4" ca="1">IF(ISBLANK(INDEX(bHist!$1:$1048576,ex!$D4,_xlfn.XMATCH(FB$3,bHist!$1:$1,0))),"-",INDEX(bHist!$1:$1048576,ex!$D4,_xlfn.XMATCH(FB$3,bHist!$1:$1,0)))</f>
        <v>221.892</v>
      </c>
      <c r="FC4" s="45" cm="1">
        <f t="array" aca="1" ref="FC4" ca="1">IF(ISBLANK(INDEX(bHist!$1:$1048576,ex!$D4,_xlfn.XMATCH(FC$3,bHist!$1:$1,0))),"-",INDEX(bHist!$1:$1048576,ex!$D4,_xlfn.XMATCH(FC$3,bHist!$1:$1,0)))</f>
        <v>222.655</v>
      </c>
      <c r="FD4" s="45" cm="1">
        <f t="array" aca="1" ref="FD4" ca="1">IF(ISBLANK(INDEX(bHist!$1:$1048576,ex!$D4,_xlfn.XMATCH(FD$3,bHist!$1:$1,0))),"-",INDEX(bHist!$1:$1048576,ex!$D4,_xlfn.XMATCH(FD$3,bHist!$1:$1,0)))</f>
        <v>226.678</v>
      </c>
      <c r="FE4" s="45" cm="1">
        <f t="array" aca="1" ref="FE4" ca="1">IF(ISBLANK(INDEX(bHist!$1:$1048576,ex!$D4,_xlfn.XMATCH(FE$3,bHist!$1:$1,0))),"-",INDEX(bHist!$1:$1048576,ex!$D4,_xlfn.XMATCH(FE$3,bHist!$1:$1,0)))</f>
        <v>228.012</v>
      </c>
      <c r="FF4" s="45" cm="1">
        <f t="array" aca="1" ref="FF4" ca="1">IF(ISBLANK(INDEX(bHist!$1:$1048576,ex!$D4,_xlfn.XMATCH(FF$3,bHist!$1:$1,0))),"-",INDEX(bHist!$1:$1048576,ex!$D4,_xlfn.XMATCH(FF$3,bHist!$1:$1,0)))</f>
        <v>234.00700000000001</v>
      </c>
      <c r="FG4" s="45" cm="1">
        <f t="array" aca="1" ref="FG4" ca="1">IF(ISBLANK(INDEX(bHist!$1:$1048576,ex!$D4,_xlfn.XMATCH(FG$3,bHist!$1:$1,0))),"-",INDEX(bHist!$1:$1048576,ex!$D4,_xlfn.XMATCH(FG$3,bHist!$1:$1,0)))</f>
        <v>234.869</v>
      </c>
      <c r="FH4" s="45" cm="1">
        <f t="array" aca="1" ref="FH4" ca="1">IF(ISBLANK(INDEX(bHist!$1:$1048576,ex!$D4,_xlfn.XMATCH(FH$3,bHist!$1:$1,0))),"-",INDEX(bHist!$1:$1048576,ex!$D4,_xlfn.XMATCH(FH$3,bHist!$1:$1,0)))</f>
        <v>235.85599999999999</v>
      </c>
      <c r="FI4" s="45" cm="1">
        <f t="array" aca="1" ref="FI4" ca="1">IF(ISBLANK(INDEX(bHist!$1:$1048576,ex!$D4,_xlfn.XMATCH(FI$3,bHist!$1:$1,0))),"-",INDEX(bHist!$1:$1048576,ex!$D4,_xlfn.XMATCH(FI$3,bHist!$1:$1,0)))</f>
        <v>232.97900000000001</v>
      </c>
      <c r="FJ4" s="45" cm="1">
        <f t="array" aca="1" ref="FJ4" ca="1">IF(ISBLANK(INDEX(bHist!$1:$1048576,ex!$D4,_xlfn.XMATCH(FJ$3,bHist!$1:$1,0))),"-",INDEX(bHist!$1:$1048576,ex!$D4,_xlfn.XMATCH(FJ$3,bHist!$1:$1,0)))</f>
        <v>231.65</v>
      </c>
      <c r="FK4" s="45" cm="1">
        <f t="array" aca="1" ref="FK4" ca="1">IF(ISBLANK(INDEX(bHist!$1:$1048576,ex!$D4,_xlfn.XMATCH(FK$3,bHist!$1:$1,0))),"-",INDEX(bHist!$1:$1048576,ex!$D4,_xlfn.XMATCH(FK$3,bHist!$1:$1,0)))</f>
        <v>232.566</v>
      </c>
      <c r="FL4" s="45" cm="1">
        <f t="array" aca="1" ref="FL4" ca="1">IF(ISBLANK(INDEX(bHist!$1:$1048576,ex!$D4,_xlfn.XMATCH(FL$3,bHist!$1:$1,0))),"-",INDEX(bHist!$1:$1048576,ex!$D4,_xlfn.XMATCH(FL$3,bHist!$1:$1,0)))</f>
        <v>239.971</v>
      </c>
      <c r="FM4" s="45" cm="1">
        <f t="array" aca="1" ref="FM4" ca="1">IF(ISBLANK(INDEX(bHist!$1:$1048576,ex!$D4,_xlfn.XMATCH(FM$3,bHist!$1:$1,0))),"-",INDEX(bHist!$1:$1048576,ex!$D4,_xlfn.XMATCH(FM$3,bHist!$1:$1,0)))</f>
        <v>235.5</v>
      </c>
      <c r="FN4" s="45" cm="1">
        <f t="array" aca="1" ref="FN4" ca="1">IF(ISBLANK(INDEX(bHist!$1:$1048576,ex!$D4,_xlfn.XMATCH(FN$3,bHist!$1:$1,0))),"-",INDEX(bHist!$1:$1048576,ex!$D4,_xlfn.XMATCH(FN$3,bHist!$1:$1,0)))</f>
        <v>231.16499999999999</v>
      </c>
      <c r="FO4" s="45" cm="1">
        <f t="array" aca="1" ref="FO4" ca="1">IF(ISBLANK(INDEX(bHist!$1:$1048576,ex!$D4,_xlfn.XMATCH(FO$3,bHist!$1:$1,0))),"-",INDEX(bHist!$1:$1048576,ex!$D4,_xlfn.XMATCH(FO$3,bHist!$1:$1,0)))</f>
        <v>229.898</v>
      </c>
      <c r="FP4" s="45" cm="1">
        <f t="array" aca="1" ref="FP4" ca="1">IF(ISBLANK(INDEX(bHist!$1:$1048576,ex!$D4,_xlfn.XMATCH(FP$3,bHist!$1:$1,0))),"-",INDEX(bHist!$1:$1048576,ex!$D4,_xlfn.XMATCH(FP$3,bHist!$1:$1,0)))</f>
        <v>230.5</v>
      </c>
      <c r="FQ4" s="45" cm="1">
        <f t="array" aca="1" ref="FQ4" ca="1">IF(ISBLANK(INDEX(bHist!$1:$1048576,ex!$D4,_xlfn.XMATCH(FQ$3,bHist!$1:$1,0))),"-",INDEX(bHist!$1:$1048576,ex!$D4,_xlfn.XMATCH(FQ$3,bHist!$1:$1,0)))</f>
        <v>232.09800000000001</v>
      </c>
      <c r="FR4" s="45" cm="1">
        <f t="array" aca="1" ref="FR4" ca="1">IF(ISBLANK(INDEX(bHist!$1:$1048576,ex!$D4,_xlfn.XMATCH(FR$3,bHist!$1:$1,0))),"-",INDEX(bHist!$1:$1048576,ex!$D4,_xlfn.XMATCH(FR$3,bHist!$1:$1,0)))</f>
        <v>234.363</v>
      </c>
      <c r="FS4" s="45" cm="1">
        <f t="array" aca="1" ref="FS4" ca="1">IF(ISBLANK(INDEX(bHist!$1:$1048576,ex!$D4,_xlfn.XMATCH(FS$3,bHist!$1:$1,0))),"-",INDEX(bHist!$1:$1048576,ex!$D4,_xlfn.XMATCH(FS$3,bHist!$1:$1,0)))</f>
        <v>228.476</v>
      </c>
      <c r="FT4" s="45" cm="1">
        <f t="array" aca="1" ref="FT4" ca="1">IF(ISBLANK(INDEX(bHist!$1:$1048576,ex!$D4,_xlfn.XMATCH(FT$3,bHist!$1:$1,0))),"-",INDEX(bHist!$1:$1048576,ex!$D4,_xlfn.XMATCH(FT$3,bHist!$1:$1,0)))</f>
        <v>226.197</v>
      </c>
      <c r="FU4" s="45" cm="1">
        <f t="array" aca="1" ref="FU4" ca="1">IF(ISBLANK(INDEX(bHist!$1:$1048576,ex!$D4,_xlfn.XMATCH(FU$3,bHist!$1:$1,0))),"-",INDEX(bHist!$1:$1048576,ex!$D4,_xlfn.XMATCH(FU$3,bHist!$1:$1,0)))</f>
        <v>232.56200000000001</v>
      </c>
      <c r="FV4" s="45" cm="1">
        <f t="array" aca="1" ref="FV4" ca="1">IF(ISBLANK(INDEX(bHist!$1:$1048576,ex!$D4,_xlfn.XMATCH(FV$3,bHist!$1:$1,0))),"-",INDEX(bHist!$1:$1048576,ex!$D4,_xlfn.XMATCH(FV$3,bHist!$1:$1,0)))</f>
        <v>239.399</v>
      </c>
      <c r="FW4" s="45" cm="1">
        <f t="array" aca="1" ref="FW4" ca="1">IF(ISBLANK(INDEX(bHist!$1:$1048576,ex!$D4,_xlfn.XMATCH(FW$3,bHist!$1:$1,0))),"-",INDEX(bHist!$1:$1048576,ex!$D4,_xlfn.XMATCH(FW$3,bHist!$1:$1,0)))</f>
        <v>236.90700000000001</v>
      </c>
      <c r="FX4" s="45" cm="1">
        <f t="array" aca="1" ref="FX4" ca="1">IF(ISBLANK(INDEX(bHist!$1:$1048576,ex!$D4,_xlfn.XMATCH(FX$3,bHist!$1:$1,0))),"-",INDEX(bHist!$1:$1048576,ex!$D4,_xlfn.XMATCH(FX$3,bHist!$1:$1,0)))</f>
        <v>232.541</v>
      </c>
      <c r="FY4" s="45" cm="1">
        <f t="array" aca="1" ref="FY4" ca="1">IF(ISBLANK(INDEX(bHist!$1:$1048576,ex!$D4,_xlfn.XMATCH(FY$3,bHist!$1:$1,0))),"-",INDEX(bHist!$1:$1048576,ex!$D4,_xlfn.XMATCH(FY$3,bHist!$1:$1,0)))</f>
        <v>227.88800000000001</v>
      </c>
      <c r="FZ4" s="45" cm="1">
        <f t="array" aca="1" ref="FZ4" ca="1">IF(ISBLANK(INDEX(bHist!$1:$1048576,ex!$D4,_xlfn.XMATCH(FZ$3,bHist!$1:$1,0))),"-",INDEX(bHist!$1:$1048576,ex!$D4,_xlfn.XMATCH(FZ$3,bHist!$1:$1,0)))</f>
        <v>228.15899999999999</v>
      </c>
      <c r="GA4" s="45" cm="1">
        <f t="array" aca="1" ref="GA4" ca="1">IF(ISBLANK(INDEX(bHist!$1:$1048576,ex!$D4,_xlfn.XMATCH(GA$3,bHist!$1:$1,0))),"-",INDEX(bHist!$1:$1048576,ex!$D4,_xlfn.XMATCH(GA$3,bHist!$1:$1,0)))</f>
        <v>231.71799999999999</v>
      </c>
      <c r="GB4" s="45" cm="1">
        <f t="array" aca="1" ref="GB4" ca="1">IF(ISBLANK(INDEX(bHist!$1:$1048576,ex!$D4,_xlfn.XMATCH(GB$3,bHist!$1:$1,0))),"-",INDEX(bHist!$1:$1048576,ex!$D4,_xlfn.XMATCH(GB$3,bHist!$1:$1,0)))</f>
        <v>228.542</v>
      </c>
      <c r="GC4" s="45" cm="1">
        <f t="array" aca="1" ref="GC4" ca="1">IF(ISBLANK(INDEX(bHist!$1:$1048576,ex!$D4,_xlfn.XMATCH(GC$3,bHist!$1:$1,0))),"-",INDEX(bHist!$1:$1048576,ex!$D4,_xlfn.XMATCH(GC$3,bHist!$1:$1,0)))</f>
        <v>225.74199999999999</v>
      </c>
      <c r="GD4" s="45" cm="1">
        <f t="array" aca="1" ref="GD4" ca="1">IF(ISBLANK(INDEX(bHist!$1:$1048576,ex!$D4,_xlfn.XMATCH(GD$3,bHist!$1:$1,0))),"-",INDEX(bHist!$1:$1048576,ex!$D4,_xlfn.XMATCH(GD$3,bHist!$1:$1,0)))</f>
        <v>224.959</v>
      </c>
      <c r="GE4" s="45" cm="1">
        <f t="array" aca="1" ref="GE4" ca="1">IF(ISBLANK(INDEX(bHist!$1:$1048576,ex!$D4,_xlfn.XMATCH(GE$3,bHist!$1:$1,0))),"-",INDEX(bHist!$1:$1048576,ex!$D4,_xlfn.XMATCH(GE$3,bHist!$1:$1,0)))</f>
        <v>232.654</v>
      </c>
      <c r="GF4" s="45" cm="1">
        <f t="array" aca="1" ref="GF4" ca="1">IF(ISBLANK(INDEX(bHist!$1:$1048576,ex!$D4,_xlfn.XMATCH(GF$3,bHist!$1:$1,0))),"-",INDEX(bHist!$1:$1048576,ex!$D4,_xlfn.XMATCH(GF$3,bHist!$1:$1,0)))</f>
        <v>235.11600000000001</v>
      </c>
      <c r="GG4" s="45" cm="1">
        <f t="array" aca="1" ref="GG4" ca="1">IF(ISBLANK(INDEX(bHist!$1:$1048576,ex!$D4,_xlfn.XMATCH(GG$3,bHist!$1:$1,0))),"-",INDEX(bHist!$1:$1048576,ex!$D4,_xlfn.XMATCH(GG$3,bHist!$1:$1,0)))</f>
        <v>233.95400000000001</v>
      </c>
      <c r="GH4" s="45" cm="1">
        <f t="array" aca="1" ref="GH4" ca="1">IF(ISBLANK(INDEX(bHist!$1:$1048576,ex!$D4,_xlfn.XMATCH(GH$3,bHist!$1:$1,0))),"-",INDEX(bHist!$1:$1048576,ex!$D4,_xlfn.XMATCH(GH$3,bHist!$1:$1,0)))</f>
        <v>235.88399999999999</v>
      </c>
      <c r="GI4" s="45" cm="1">
        <f t="array" aca="1" ref="GI4" ca="1">IF(ISBLANK(INDEX(bHist!$1:$1048576,ex!$D4,_xlfn.XMATCH(GI$3,bHist!$1:$1,0))),"-",INDEX(bHist!$1:$1048576,ex!$D4,_xlfn.XMATCH(GI$3,bHist!$1:$1,0)))</f>
        <v>245.214</v>
      </c>
      <c r="GJ4" s="45" cm="1">
        <f t="array" aca="1" ref="GJ4" ca="1">IF(ISBLANK(INDEX(bHist!$1:$1048576,ex!$D4,_xlfn.XMATCH(GJ$3,bHist!$1:$1,0))),"-",INDEX(bHist!$1:$1048576,ex!$D4,_xlfn.XMATCH(GJ$3,bHist!$1:$1,0)))</f>
        <v>240.619</v>
      </c>
      <c r="GK4" s="45" cm="1">
        <f t="array" aca="1" ref="GK4" ca="1">IF(ISBLANK(INDEX(bHist!$1:$1048576,ex!$D4,_xlfn.XMATCH(GK$3,bHist!$1:$1,0))),"-",INDEX(bHist!$1:$1048576,ex!$D4,_xlfn.XMATCH(GK$3,bHist!$1:$1,0)))</f>
        <v>247.523</v>
      </c>
      <c r="GL4" s="45" cm="1">
        <f t="array" aca="1" ref="GL4" ca="1">IF(ISBLANK(INDEX(bHist!$1:$1048576,ex!$D4,_xlfn.XMATCH(GL$3,bHist!$1:$1,0))),"-",INDEX(bHist!$1:$1048576,ex!$D4,_xlfn.XMATCH(GL$3,bHist!$1:$1,0)))</f>
        <v>252.501</v>
      </c>
      <c r="GM4" s="45" cm="1">
        <f t="array" aca="1" ref="GM4" ca="1">IF(ISBLANK(INDEX(bHist!$1:$1048576,ex!$D4,_xlfn.XMATCH(GM$3,bHist!$1:$1,0))),"-",INDEX(bHist!$1:$1048576,ex!$D4,_xlfn.XMATCH(GM$3,bHist!$1:$1,0)))</f>
        <v>258.91300000000001</v>
      </c>
      <c r="GN4" s="45" cm="1">
        <f t="array" aca="1" ref="GN4" ca="1">IF(ISBLANK(INDEX(bHist!$1:$1048576,ex!$D4,_xlfn.XMATCH(GN$3,bHist!$1:$1,0))),"-",INDEX(bHist!$1:$1048576,ex!$D4,_xlfn.XMATCH(GN$3,bHist!$1:$1,0)))</f>
        <v>252.52199999999999</v>
      </c>
      <c r="GO4" s="45" cm="1">
        <f t="array" aca="1" ref="GO4" ca="1">IF(ISBLANK(INDEX(bHist!$1:$1048576,ex!$D4,_xlfn.XMATCH(GO$3,bHist!$1:$1,0))),"-",INDEX(bHist!$1:$1048576,ex!$D4,_xlfn.XMATCH(GO$3,bHist!$1:$1,0)))</f>
        <v>248.393</v>
      </c>
      <c r="GP4" s="45" cm="1">
        <f t="array" aca="1" ref="GP4" ca="1">IF(ISBLANK(INDEX(bHist!$1:$1048576,ex!$D4,_xlfn.XMATCH(GP$3,bHist!$1:$1,0))),"-",INDEX(bHist!$1:$1048576,ex!$D4,_xlfn.XMATCH(GP$3,bHist!$1:$1,0)))</f>
        <v>253.52500000000001</v>
      </c>
      <c r="GQ4" s="45" cm="1">
        <f t="array" aca="1" ref="GQ4" ca="1">IF(ISBLANK(INDEX(bHist!$1:$1048576,ex!$D4,_xlfn.XMATCH(GQ$3,bHist!$1:$1,0))),"-",INDEX(bHist!$1:$1048576,ex!$D4,_xlfn.XMATCH(GQ$3,bHist!$1:$1,0)))</f>
        <v>241.90199999999999</v>
      </c>
      <c r="GR4" s="45" cm="1">
        <f t="array" aca="1" ref="GR4" ca="1">IF(ISBLANK(INDEX(bHist!$1:$1048576,ex!$D4,_xlfn.XMATCH(GR$3,bHist!$1:$1,0))),"-",INDEX(bHist!$1:$1048576,ex!$D4,_xlfn.XMATCH(GR$3,bHist!$1:$1,0)))</f>
        <v>234.52099999999999</v>
      </c>
      <c r="GS4" s="45" cm="1">
        <f t="array" aca="1" ref="GS4" ca="1">IF(ISBLANK(INDEX(bHist!$1:$1048576,ex!$D4,_xlfn.XMATCH(GS$3,bHist!$1:$1,0))),"-",INDEX(bHist!$1:$1048576,ex!$D4,_xlfn.XMATCH(GS$3,bHist!$1:$1,0)))</f>
        <v>231.65799999999999</v>
      </c>
      <c r="GT4" s="45" cm="1">
        <f t="array" aca="1" ref="GT4" ca="1">IF(ISBLANK(INDEX(bHist!$1:$1048576,ex!$D4,_xlfn.XMATCH(GT$3,bHist!$1:$1,0))),"-",INDEX(bHist!$1:$1048576,ex!$D4,_xlfn.XMATCH(GT$3,bHist!$1:$1,0)))</f>
        <v>234.095</v>
      </c>
      <c r="GU4" s="45" cm="1">
        <f t="array" aca="1" ref="GU4" ca="1">IF(ISBLANK(INDEX(bHist!$1:$1048576,ex!$D4,_xlfn.XMATCH(GU$3,bHist!$1:$1,0))),"-",INDEX(bHist!$1:$1048576,ex!$D4,_xlfn.XMATCH(GU$3,bHist!$1:$1,0)))</f>
        <v>232.215</v>
      </c>
      <c r="GV4" s="45" cm="1">
        <f t="array" aca="1" ref="GV4" ca="1">IF(ISBLANK(INDEX(bHist!$1:$1048576,ex!$D4,_xlfn.XMATCH(GV$3,bHist!$1:$1,0))),"-",INDEX(bHist!$1:$1048576,ex!$D4,_xlfn.XMATCH(GV$3,bHist!$1:$1,0)))</f>
        <v>231.54599999999999</v>
      </c>
      <c r="GW4" s="45" cm="1">
        <f t="array" aca="1" ref="GW4" ca="1">IF(ISBLANK(INDEX(bHist!$1:$1048576,ex!$D4,_xlfn.XMATCH(GW$3,bHist!$1:$1,0))),"-",INDEX(bHist!$1:$1048576,ex!$D4,_xlfn.XMATCH(GW$3,bHist!$1:$1,0)))</f>
        <v>224.95400000000001</v>
      </c>
      <c r="GX4" s="45" cm="1">
        <f t="array" aca="1" ref="GX4" ca="1">IF(ISBLANK(INDEX(bHist!$1:$1048576,ex!$D4,_xlfn.XMATCH(GX$3,bHist!$1:$1,0))),"-",INDEX(bHist!$1:$1048576,ex!$D4,_xlfn.XMATCH(GX$3,bHist!$1:$1,0)))</f>
        <v>223.452</v>
      </c>
      <c r="GY4" s="45" cm="1">
        <f t="array" aca="1" ref="GY4" ca="1">IF(ISBLANK(INDEX(bHist!$1:$1048576,ex!$D4,_xlfn.XMATCH(GY$3,bHist!$1:$1,0))),"-",INDEX(bHist!$1:$1048576,ex!$D4,_xlfn.XMATCH(GY$3,bHist!$1:$1,0)))</f>
        <v>216.482</v>
      </c>
      <c r="GZ4" s="45" cm="1">
        <f t="array" aca="1" ref="GZ4" ca="1">IF(ISBLANK(INDEX(bHist!$1:$1048576,ex!$D4,_xlfn.XMATCH(GZ$3,bHist!$1:$1,0))),"-",INDEX(bHist!$1:$1048576,ex!$D4,_xlfn.XMATCH(GZ$3,bHist!$1:$1,0)))</f>
        <v>245.458</v>
      </c>
      <c r="HA4" s="45" cm="1">
        <f t="array" aca="1" ref="HA4" ca="1">IF(ISBLANK(INDEX(bHist!$1:$1048576,ex!$D4,_xlfn.XMATCH(HA$3,bHist!$1:$1,0))),"-",INDEX(bHist!$1:$1048576,ex!$D4,_xlfn.XMATCH(HA$3,bHist!$1:$1,0)))</f>
        <v>248.78800000000001</v>
      </c>
      <c r="HB4" s="45" cm="1">
        <f t="array" aca="1" ref="HB4" ca="1">IF(ISBLANK(INDEX(bHist!$1:$1048576,ex!$D4,_xlfn.XMATCH(HB$3,bHist!$1:$1,0))),"-",INDEX(bHist!$1:$1048576,ex!$D4,_xlfn.XMATCH(HB$3,bHist!$1:$1,0)))</f>
        <v>249.405</v>
      </c>
      <c r="HC4" s="45" cm="1">
        <f t="array" aca="1" ref="HC4" ca="1">IF(ISBLANK(INDEX(bHist!$1:$1048576,ex!$D4,_xlfn.XMATCH(HC$3,bHist!$1:$1,0))),"-",INDEX(bHist!$1:$1048576,ex!$D4,_xlfn.XMATCH(HC$3,bHist!$1:$1,0)))</f>
        <v>243.941</v>
      </c>
      <c r="HD4" s="45" cm="1">
        <f t="array" aca="1" ref="HD4" ca="1">IF(ISBLANK(INDEX(bHist!$1:$1048576,ex!$D4,_xlfn.XMATCH(HD$3,bHist!$1:$1,0))),"-",INDEX(bHist!$1:$1048576,ex!$D4,_xlfn.XMATCH(HD$3,bHist!$1:$1,0)))</f>
        <v>238.12</v>
      </c>
      <c r="HE4" s="45" cm="1">
        <f t="array" aca="1" ref="HE4" ca="1">IF(ISBLANK(INDEX(bHist!$1:$1048576,ex!$D4,_xlfn.XMATCH(HE$3,bHist!$1:$1,0))),"-",INDEX(bHist!$1:$1048576,ex!$D4,_xlfn.XMATCH(HE$3,bHist!$1:$1,0)))</f>
        <v>235.726</v>
      </c>
      <c r="HF4" s="45" cm="1">
        <f t="array" aca="1" ref="HF4" ca="1">IF(ISBLANK(INDEX(bHist!$1:$1048576,ex!$D4,_xlfn.XMATCH(HF$3,bHist!$1:$1,0))),"-",INDEX(bHist!$1:$1048576,ex!$D4,_xlfn.XMATCH(HF$3,bHist!$1:$1,0)))</f>
        <v>247.68799999999999</v>
      </c>
      <c r="HG4" s="45" cm="1">
        <f t="array" aca="1" ref="HG4" ca="1">IF(ISBLANK(INDEX(bHist!$1:$1048576,ex!$D4,_xlfn.XMATCH(HG$3,bHist!$1:$1,0))),"-",INDEX(bHist!$1:$1048576,ex!$D4,_xlfn.XMATCH(HG$3,bHist!$1:$1,0)))</f>
        <v>243.81800000000001</v>
      </c>
      <c r="HH4" s="45" cm="1">
        <f t="array" aca="1" ref="HH4" ca="1">IF(ISBLANK(INDEX(bHist!$1:$1048576,ex!$D4,_xlfn.XMATCH(HH$3,bHist!$1:$1,0))),"-",INDEX(bHist!$1:$1048576,ex!$D4,_xlfn.XMATCH(HH$3,bHist!$1:$1,0)))</f>
        <v>239.48099999999999</v>
      </c>
      <c r="HI4" s="45" cm="1">
        <f t="array" aca="1" ref="HI4" ca="1">IF(ISBLANK(INDEX(bHist!$1:$1048576,ex!$D4,_xlfn.XMATCH(HI$3,bHist!$1:$1,0))),"-",INDEX(bHist!$1:$1048576,ex!$D4,_xlfn.XMATCH(HI$3,bHist!$1:$1,0)))</f>
        <v>239.387</v>
      </c>
      <c r="HJ4" s="45" cm="1">
        <f t="array" aca="1" ref="HJ4" ca="1">IF(ISBLANK(INDEX(bHist!$1:$1048576,ex!$D4,_xlfn.XMATCH(HJ$3,bHist!$1:$1,0))),"-",INDEX(bHist!$1:$1048576,ex!$D4,_xlfn.XMATCH(HJ$3,bHist!$1:$1,0)))</f>
        <v>243.98</v>
      </c>
      <c r="HK4" s="45" cm="1">
        <f t="array" aca="1" ref="HK4" ca="1">IF(ISBLANK(INDEX(bHist!$1:$1048576,ex!$D4,_xlfn.XMATCH(HK$3,bHist!$1:$1,0))),"-",INDEX(bHist!$1:$1048576,ex!$D4,_xlfn.XMATCH(HK$3,bHist!$1:$1,0)))</f>
        <v>251.376</v>
      </c>
      <c r="HL4" s="45" cm="1">
        <f t="array" aca="1" ref="HL4" ca="1">IF(ISBLANK(INDEX(bHist!$1:$1048576,ex!$D4,_xlfn.XMATCH(HL$3,bHist!$1:$1,0))),"-",INDEX(bHist!$1:$1048576,ex!$D4,_xlfn.XMATCH(HL$3,bHist!$1:$1,0)))</f>
        <v>258.41899999999998</v>
      </c>
      <c r="HM4" s="45" cm="1">
        <f t="array" aca="1" ref="HM4" ca="1">IF(ISBLANK(INDEX(bHist!$1:$1048576,ex!$D4,_xlfn.XMATCH(HM$3,bHist!$1:$1,0))),"-",INDEX(bHist!$1:$1048576,ex!$D4,_xlfn.XMATCH(HM$3,bHist!$1:$1,0)))</f>
        <v>252.26900000000001</v>
      </c>
      <c r="HN4" s="45" cm="1">
        <f t="array" aca="1" ref="HN4" ca="1">IF(ISBLANK(INDEX(bHist!$1:$1048576,ex!$D4,_xlfn.XMATCH(HN$3,bHist!$1:$1,0))),"-",INDEX(bHist!$1:$1048576,ex!$D4,_xlfn.XMATCH(HN$3,bHist!$1:$1,0)))</f>
        <v>251.65100000000001</v>
      </c>
      <c r="HO4" s="45" cm="1">
        <f t="array" aca="1" ref="HO4" ca="1">IF(ISBLANK(INDEX(bHist!$1:$1048576,ex!$D4,_xlfn.XMATCH(HO$3,bHist!$1:$1,0))),"-",INDEX(bHist!$1:$1048576,ex!$D4,_xlfn.XMATCH(HO$3,bHist!$1:$1,0)))</f>
        <v>250.16</v>
      </c>
      <c r="HP4" s="45" cm="1">
        <f t="array" aca="1" ref="HP4" ca="1">IF(ISBLANK(INDEX(bHist!$1:$1048576,ex!$D4,_xlfn.XMATCH(HP$3,bHist!$1:$1,0))),"-",INDEX(bHist!$1:$1048576,ex!$D4,_xlfn.XMATCH(HP$3,bHist!$1:$1,0)))</f>
        <v>261.26900000000001</v>
      </c>
      <c r="HQ4" s="45" cm="1">
        <f t="array" aca="1" ref="HQ4" ca="1">IF(ISBLANK(INDEX(bHist!$1:$1048576,ex!$D4,_xlfn.XMATCH(HQ$3,bHist!$1:$1,0))),"-",INDEX(bHist!$1:$1048576,ex!$D4,_xlfn.XMATCH(HQ$3,bHist!$1:$1,0)))</f>
        <v>265.44900000000001</v>
      </c>
      <c r="HR4" s="45" cm="1">
        <f t="array" aca="1" ref="HR4" ca="1">IF(ISBLANK(INDEX(bHist!$1:$1048576,ex!$D4,_xlfn.XMATCH(HR$3,bHist!$1:$1,0))),"-",INDEX(bHist!$1:$1048576,ex!$D4,_xlfn.XMATCH(HR$3,bHist!$1:$1,0)))</f>
        <v>273.19799999999998</v>
      </c>
      <c r="HS4" s="45" cm="1">
        <f t="array" aca="1" ref="HS4" ca="1">IF(ISBLANK(INDEX(bHist!$1:$1048576,ex!$D4,_xlfn.XMATCH(HS$3,bHist!$1:$1,0))),"-",INDEX(bHist!$1:$1048576,ex!$D4,_xlfn.XMATCH(HS$3,bHist!$1:$1,0)))</f>
        <v>265.125</v>
      </c>
      <c r="HT4" s="45" cm="1">
        <f t="array" aca="1" ref="HT4" ca="1">IF(ISBLANK(INDEX(bHist!$1:$1048576,ex!$D4,_xlfn.XMATCH(HT$3,bHist!$1:$1,0))),"-",INDEX(bHist!$1:$1048576,ex!$D4,_xlfn.XMATCH(HT$3,bHist!$1:$1,0)))</f>
        <v>265.22800000000001</v>
      </c>
      <c r="HU4" s="45" cm="1">
        <f t="array" aca="1" ref="HU4" ca="1">IF(ISBLANK(INDEX(bHist!$1:$1048576,ex!$D4,_xlfn.XMATCH(HU$3,bHist!$1:$1,0))),"-",INDEX(bHist!$1:$1048576,ex!$D4,_xlfn.XMATCH(HU$3,bHist!$1:$1,0)))</f>
        <v>274.51100000000002</v>
      </c>
      <c r="HV4" s="45" cm="1">
        <f t="array" aca="1" ref="HV4" ca="1">IF(ISBLANK(INDEX(bHist!$1:$1048576,ex!$D4,_xlfn.XMATCH(HV$3,bHist!$1:$1,0))),"-",INDEX(bHist!$1:$1048576,ex!$D4,_xlfn.XMATCH(HV$3,bHist!$1:$1,0)))</f>
        <v>270.137</v>
      </c>
      <c r="HW4" s="45" cm="1">
        <f t="array" aca="1" ref="HW4" ca="1">IF(ISBLANK(INDEX(bHist!$1:$1048576,ex!$D4,_xlfn.XMATCH(HW$3,bHist!$1:$1,0))),"-",INDEX(bHist!$1:$1048576,ex!$D4,_xlfn.XMATCH(HW$3,bHist!$1:$1,0)))</f>
        <v>278.84899999999999</v>
      </c>
      <c r="HX4" s="45" cm="1">
        <f t="array" aca="1" ref="HX4" ca="1">IF(ISBLANK(INDEX(bHist!$1:$1048576,ex!$D4,_xlfn.XMATCH(HX$3,bHist!$1:$1,0))),"-",INDEX(bHist!$1:$1048576,ex!$D4,_xlfn.XMATCH(HX$3,bHist!$1:$1,0)))</f>
        <v>288.56900000000002</v>
      </c>
      <c r="HY4" s="45" cm="1">
        <f t="array" aca="1" ref="HY4" ca="1">IF(ISBLANK(INDEX(bHist!$1:$1048576,ex!$D4,_xlfn.XMATCH(HY$3,bHist!$1:$1,0))),"-",INDEX(bHist!$1:$1048576,ex!$D4,_xlfn.XMATCH(HY$3,bHist!$1:$1,0)))</f>
        <v>292.65300000000002</v>
      </c>
      <c r="HZ4" s="45" cm="1">
        <f t="array" aca="1" ref="HZ4" ca="1">IF(ISBLANK(INDEX(bHist!$1:$1048576,ex!$D4,_xlfn.XMATCH(HZ$3,bHist!$1:$1,0))),"-",INDEX(bHist!$1:$1048576,ex!$D4,_xlfn.XMATCH(HZ$3,bHist!$1:$1,0)))</f>
        <v>274.43200000000002</v>
      </c>
      <c r="IA4" s="45" cm="1">
        <f t="array" aca="1" ref="IA4" ca="1">IF(ISBLANK(INDEX(bHist!$1:$1048576,ex!$D4,_xlfn.XMATCH(IA$3,bHist!$1:$1,0))),"-",INDEX(bHist!$1:$1048576,ex!$D4,_xlfn.XMATCH(IA$3,bHist!$1:$1,0)))</f>
        <v>288.32799999999997</v>
      </c>
      <c r="IB4" s="45" cm="1">
        <f t="array" aca="1" ref="IB4" ca="1">IF(ISBLANK(INDEX(bHist!$1:$1048576,ex!$D4,_xlfn.XMATCH(IB$3,bHist!$1:$1,0))),"-",INDEX(bHist!$1:$1048576,ex!$D4,_xlfn.XMATCH(IB$3,bHist!$1:$1,0)))</f>
        <v>282.38299999999998</v>
      </c>
      <c r="IC4" s="45" cm="1">
        <f t="array" aca="1" ref="IC4" ca="1">IF(ISBLANK(INDEX(bHist!$1:$1048576,ex!$D4,_xlfn.XMATCH(IC$3,bHist!$1:$1,0))),"-",INDEX(bHist!$1:$1048576,ex!$D4,_xlfn.XMATCH(IC$3,bHist!$1:$1,0)))</f>
        <v>275.23399999999998</v>
      </c>
      <c r="ID4" s="45" cm="1">
        <f t="array" aca="1" ref="ID4" ca="1">IF(ISBLANK(INDEX(bHist!$1:$1048576,ex!$D4,_xlfn.XMATCH(ID$3,bHist!$1:$1,0))),"-",INDEX(bHist!$1:$1048576,ex!$D4,_xlfn.XMATCH(ID$3,bHist!$1:$1,0)))</f>
        <v>285.26</v>
      </c>
      <c r="IE4" s="45" cm="1">
        <f t="array" aca="1" ref="IE4" ca="1">IF(ISBLANK(INDEX(bHist!$1:$1048576,ex!$D4,_xlfn.XMATCH(IE$3,bHist!$1:$1,0))),"-",INDEX(bHist!$1:$1048576,ex!$D4,_xlfn.XMATCH(IE$3,bHist!$1:$1,0)))</f>
        <v>280.38400000000001</v>
      </c>
      <c r="IF4" s="45" cm="1">
        <f t="array" aca="1" ref="IF4" ca="1">IF(ISBLANK(INDEX(bHist!$1:$1048576,ex!$D4,_xlfn.XMATCH(IF$3,bHist!$1:$1,0))),"-",INDEX(bHist!$1:$1048576,ex!$D4,_xlfn.XMATCH(IF$3,bHist!$1:$1,0)))</f>
        <v>286.55200000000002</v>
      </c>
      <c r="IG4" s="45" cm="1">
        <f t="array" aca="1" ref="IG4" ca="1">IF(ISBLANK(INDEX(bHist!$1:$1048576,ex!$D4,_xlfn.XMATCH(IG$3,bHist!$1:$1,0))),"-",INDEX(bHist!$1:$1048576,ex!$D4,_xlfn.XMATCH(IG$3,bHist!$1:$1,0)))</f>
        <v>269.25599999999997</v>
      </c>
      <c r="IH4" s="45" cm="1">
        <f t="array" aca="1" ref="IH4" ca="1">IF(ISBLANK(INDEX(bHist!$1:$1048576,ex!$D4,_xlfn.XMATCH(IH$3,bHist!$1:$1,0))),"-",INDEX(bHist!$1:$1048576,ex!$D4,_xlfn.XMATCH(IH$3,bHist!$1:$1,0)))</f>
        <v>254.58500000000001</v>
      </c>
      <c r="II4" s="45" cm="1">
        <f t="array" aca="1" ref="II4" ca="1">IF(ISBLANK(INDEX(bHist!$1:$1048576,ex!$D4,_xlfn.XMATCH(II$3,bHist!$1:$1,0))),"-",INDEX(bHist!$1:$1048576,ex!$D4,_xlfn.XMATCH(II$3,bHist!$1:$1,0)))</f>
        <v>253.34800000000001</v>
      </c>
      <c r="IJ4" s="45" cm="1">
        <f t="array" aca="1" ref="IJ4" ca="1">IF(ISBLANK(INDEX(bHist!$1:$1048576,ex!$D4,_xlfn.XMATCH(IJ$3,bHist!$1:$1,0))),"-",INDEX(bHist!$1:$1048576,ex!$D4,_xlfn.XMATCH(IJ$3,bHist!$1:$1,0)))</f>
        <v>256.20699999999999</v>
      </c>
      <c r="IK4" s="45" cm="1">
        <f t="array" aca="1" ref="IK4" ca="1">IF(ISBLANK(INDEX(bHist!$1:$1048576,ex!$D4,_xlfn.XMATCH(IK$3,bHist!$1:$1,0))),"-",INDEX(bHist!$1:$1048576,ex!$D4,_xlfn.XMATCH(IK$3,bHist!$1:$1,0)))</f>
        <v>246.297</v>
      </c>
      <c r="IL4" s="45" cm="1">
        <f t="array" aca="1" ref="IL4" ca="1">IF(ISBLANK(INDEX(bHist!$1:$1048576,ex!$D4,_xlfn.XMATCH(IL$3,bHist!$1:$1,0))),"-",INDEX(bHist!$1:$1048576,ex!$D4,_xlfn.XMATCH(IL$3,bHist!$1:$1,0)))</f>
        <v>241.81</v>
      </c>
      <c r="IM4" s="45" cm="1">
        <f t="array" aca="1" ref="IM4" ca="1">IF(ISBLANK(INDEX(bHist!$1:$1048576,ex!$D4,_xlfn.XMATCH(IM$3,bHist!$1:$1,0))),"-",INDEX(bHist!$1:$1048576,ex!$D4,_xlfn.XMATCH(IM$3,bHist!$1:$1,0)))</f>
        <v>239.595</v>
      </c>
      <c r="IN4" s="45" cm="1">
        <f t="array" aca="1" ref="IN4" ca="1">IF(ISBLANK(INDEX(bHist!$1:$1048576,ex!$D4,_xlfn.XMATCH(IN$3,bHist!$1:$1,0))),"-",INDEX(bHist!$1:$1048576,ex!$D4,_xlfn.XMATCH(IN$3,bHist!$1:$1,0)))</f>
        <v>237.13200000000001</v>
      </c>
      <c r="IO4" s="45" cm="1">
        <f t="array" aca="1" ref="IO4" ca="1">IF(ISBLANK(INDEX(bHist!$1:$1048576,ex!$D4,_xlfn.XMATCH(IO$3,bHist!$1:$1,0))),"-",INDEX(bHist!$1:$1048576,ex!$D4,_xlfn.XMATCH(IO$3,bHist!$1:$1,0)))</f>
        <v>242.90799999999999</v>
      </c>
      <c r="IP4" s="45" cm="1">
        <f t="array" aca="1" ref="IP4" ca="1">IF(ISBLANK(INDEX(bHist!$1:$1048576,ex!$D4,_xlfn.XMATCH(IP$3,bHist!$1:$1,0))),"-",INDEX(bHist!$1:$1048576,ex!$D4,_xlfn.XMATCH(IP$3,bHist!$1:$1,0)))</f>
        <v>248.76400000000001</v>
      </c>
      <c r="IQ4" s="45" cm="1">
        <f t="array" aca="1" ref="IQ4" ca="1">IF(ISBLANK(INDEX(bHist!$1:$1048576,ex!$D4,_xlfn.XMATCH(IQ$3,bHist!$1:$1,0))),"-",INDEX(bHist!$1:$1048576,ex!$D4,_xlfn.XMATCH(IQ$3,bHist!$1:$1,0)))</f>
        <v>252.78200000000001</v>
      </c>
      <c r="IR4" s="45" cm="1">
        <f t="array" aca="1" ref="IR4" ca="1">IF(ISBLANK(INDEX(bHist!$1:$1048576,ex!$D4,_xlfn.XMATCH(IR$3,bHist!$1:$1,0))),"-",INDEX(bHist!$1:$1048576,ex!$D4,_xlfn.XMATCH(IR$3,bHist!$1:$1,0)))</f>
        <v>253.774</v>
      </c>
      <c r="IS4" s="45" cm="1">
        <f t="array" aca="1" ref="IS4" ca="1">IF(ISBLANK(INDEX(bHist!$1:$1048576,ex!$D4,_xlfn.XMATCH(IS$3,bHist!$1:$1,0))),"-",INDEX(bHist!$1:$1048576,ex!$D4,_xlfn.XMATCH(IS$3,bHist!$1:$1,0)))</f>
        <v>248.161</v>
      </c>
      <c r="IT4" s="45" cm="1">
        <f t="array" aca="1" ref="IT4" ca="1">IF(ISBLANK(INDEX(bHist!$1:$1048576,ex!$D4,_xlfn.XMATCH(IT$3,bHist!$1:$1,0))),"-",INDEX(bHist!$1:$1048576,ex!$D4,_xlfn.XMATCH(IT$3,bHist!$1:$1,0)))</f>
        <v>245.292</v>
      </c>
      <c r="IU4" s="45" cm="1">
        <f t="array" aca="1" ref="IU4" ca="1">IF(ISBLANK(INDEX(bHist!$1:$1048576,ex!$D4,_xlfn.XMATCH(IU$3,bHist!$1:$1,0))),"-",INDEX(bHist!$1:$1048576,ex!$D4,_xlfn.XMATCH(IU$3,bHist!$1:$1,0)))</f>
        <v>242.97300000000001</v>
      </c>
      <c r="IV4" s="45" cm="1">
        <f t="array" aca="1" ref="IV4" ca="1">IF(ISBLANK(INDEX(bHist!$1:$1048576,ex!$D4,_xlfn.XMATCH(IV$3,bHist!$1:$1,0))),"-",INDEX(bHist!$1:$1048576,ex!$D4,_xlfn.XMATCH(IV$3,bHist!$1:$1,0)))</f>
        <v>245.90700000000001</v>
      </c>
      <c r="IW4" s="45" cm="1">
        <f t="array" aca="1" ref="IW4" ca="1">IF(ISBLANK(INDEX(bHist!$1:$1048576,ex!$D4,_xlfn.XMATCH(IW$3,bHist!$1:$1,0))),"-",INDEX(bHist!$1:$1048576,ex!$D4,_xlfn.XMATCH(IW$3,bHist!$1:$1,0)))</f>
        <v>245.18799999999999</v>
      </c>
      <c r="IX4" s="45" cm="1">
        <f t="array" aca="1" ref="IX4" ca="1">IF(ISBLANK(INDEX(bHist!$1:$1048576,ex!$D4,_xlfn.XMATCH(IX$3,bHist!$1:$1,0))),"-",INDEX(bHist!$1:$1048576,ex!$D4,_xlfn.XMATCH(IX$3,bHist!$1:$1,0)))</f>
        <v>246.178</v>
      </c>
      <c r="IY4" s="45" cm="1">
        <f t="array" aca="1" ref="IY4" ca="1">IF(ISBLANK(INDEX(bHist!$1:$1048576,ex!$D4,_xlfn.XMATCH(IY$3,bHist!$1:$1,0))),"-",INDEX(bHist!$1:$1048576,ex!$D4,_xlfn.XMATCH(IY$3,bHist!$1:$1,0)))</f>
        <v>247.661</v>
      </c>
      <c r="IZ4" s="45" cm="1">
        <f t="array" aca="1" ref="IZ4" ca="1">IF(ISBLANK(INDEX(bHist!$1:$1048576,ex!$D4,_xlfn.XMATCH(IZ$3,bHist!$1:$1,0))),"-",INDEX(bHist!$1:$1048576,ex!$D4,_xlfn.XMATCH(IZ$3,bHist!$1:$1,0)))</f>
        <v>247.91200000000001</v>
      </c>
      <c r="JA4" s="45" cm="1">
        <f t="array" aca="1" ref="JA4" ca="1">IF(ISBLANK(INDEX(bHist!$1:$1048576,ex!$D4,_xlfn.XMATCH(JA$3,bHist!$1:$1,0))),"-",INDEX(bHist!$1:$1048576,ex!$D4,_xlfn.XMATCH(JA$3,bHist!$1:$1,0)))</f>
        <v>244.691</v>
      </c>
      <c r="JB4" s="45" cm="1">
        <f t="array" aca="1" ref="JB4" ca="1">IF(ISBLANK(INDEX(bHist!$1:$1048576,ex!$D4,_xlfn.XMATCH(JB$3,bHist!$1:$1,0))),"-",INDEX(bHist!$1:$1048576,ex!$D4,_xlfn.XMATCH(JB$3,bHist!$1:$1,0)))</f>
        <v>237.08600000000001</v>
      </c>
      <c r="JC4" s="45" cm="1">
        <f t="array" aca="1" ref="JC4" ca="1">IF(ISBLANK(INDEX(bHist!$1:$1048576,ex!$D4,_xlfn.XMATCH(JC$3,bHist!$1:$1,0))),"-",INDEX(bHist!$1:$1048576,ex!$D4,_xlfn.XMATCH(JC$3,bHist!$1:$1,0)))</f>
        <v>238.255</v>
      </c>
      <c r="JD4" s="45" cm="1">
        <f t="array" aca="1" ref="JD4" ca="1">IF(ISBLANK(INDEX(bHist!$1:$1048576,ex!$D4,_xlfn.XMATCH(JD$3,bHist!$1:$1,0))),"-",INDEX(bHist!$1:$1048576,ex!$D4,_xlfn.XMATCH(JD$3,bHist!$1:$1,0)))</f>
        <v>244.84399999999999</v>
      </c>
      <c r="JE4" s="45" cm="1">
        <f t="array" aca="1" ref="JE4" ca="1">IF(ISBLANK(INDEX(bHist!$1:$1048576,ex!$D4,_xlfn.XMATCH(JE$3,bHist!$1:$1,0))),"-",INDEX(bHist!$1:$1048576,ex!$D4,_xlfn.XMATCH(JE$3,bHist!$1:$1,0)))</f>
        <v>248.73</v>
      </c>
      <c r="JF4" s="45" cm="1">
        <f t="array" aca="1" ref="JF4" ca="1">IF(ISBLANK(INDEX(bHist!$1:$1048576,ex!$D4,_xlfn.XMATCH(JF$3,bHist!$1:$1,0))),"-",INDEX(bHist!$1:$1048576,ex!$D4,_xlfn.XMATCH(JF$3,bHist!$1:$1,0)))</f>
        <v>255.10300000000001</v>
      </c>
      <c r="JG4" s="45" cm="1">
        <f t="array" aca="1" ref="JG4" ca="1">IF(ISBLANK(INDEX(bHist!$1:$1048576,ex!$D4,_xlfn.XMATCH(JG$3,bHist!$1:$1,0))),"-",INDEX(bHist!$1:$1048576,ex!$D4,_xlfn.XMATCH(JG$3,bHist!$1:$1,0)))</f>
        <v>256.315</v>
      </c>
      <c r="JH4" s="45" cm="1">
        <f t="array" aca="1" ref="JH4" ca="1">IF(ISBLANK(INDEX(bHist!$1:$1048576,ex!$D4,_xlfn.XMATCH(JH$3,bHist!$1:$1,0))),"-",INDEX(bHist!$1:$1048576,ex!$D4,_xlfn.XMATCH(JH$3,bHist!$1:$1,0)))</f>
        <v>263.83600000000001</v>
      </c>
      <c r="JI4" s="45" cm="1">
        <f t="array" aca="1" ref="JI4" ca="1">IF(ISBLANK(INDEX(bHist!$1:$1048576,ex!$D4,_xlfn.XMATCH(JI$3,bHist!$1:$1,0))),"-",INDEX(bHist!$1:$1048576,ex!$D4,_xlfn.XMATCH(JI$3,bHist!$1:$1,0)))</f>
        <v>263.20499999999998</v>
      </c>
      <c r="JJ4" s="45" cm="1">
        <f t="array" aca="1" ref="JJ4" ca="1">IF(ISBLANK(INDEX(bHist!$1:$1048576,ex!$D4,_xlfn.XMATCH(JJ$3,bHist!$1:$1,0))),"-",INDEX(bHist!$1:$1048576,ex!$D4,_xlfn.XMATCH(JJ$3,bHist!$1:$1,0)))</f>
        <v>257.178</v>
      </c>
      <c r="JK4" s="45" cm="1">
        <f t="array" aca="1" ref="JK4" ca="1">IF(ISBLANK(INDEX(bHist!$1:$1048576,ex!$D4,_xlfn.XMATCH(JK$3,bHist!$1:$1,0))),"-",INDEX(bHist!$1:$1048576,ex!$D4,_xlfn.XMATCH(JK$3,bHist!$1:$1,0)))</f>
        <v>255.96100000000001</v>
      </c>
      <c r="JL4" s="45" cm="1">
        <f t="array" aca="1" ref="JL4" ca="1">IF(ISBLANK(INDEX(bHist!$1:$1048576,ex!$D4,_xlfn.XMATCH(JL$3,bHist!$1:$1,0))),"-",INDEX(bHist!$1:$1048576,ex!$D4,_xlfn.XMATCH(JL$3,bHist!$1:$1,0)))</f>
        <v>253.023</v>
      </c>
      <c r="JM4" s="45" cm="1">
        <f t="array" aca="1" ref="JM4" ca="1">IF(ISBLANK(INDEX(bHist!$1:$1048576,ex!$D4,_xlfn.XMATCH(JM$3,bHist!$1:$1,0))),"-",INDEX(bHist!$1:$1048576,ex!$D4,_xlfn.XMATCH(JM$3,bHist!$1:$1,0)))</f>
        <v>256.25400000000002</v>
      </c>
      <c r="JN4" s="45" cm="1">
        <f t="array" aca="1" ref="JN4" ca="1">IF(ISBLANK(INDEX(bHist!$1:$1048576,ex!$D4,_xlfn.XMATCH(JN$3,bHist!$1:$1,0))),"-",INDEX(bHist!$1:$1048576,ex!$D4,_xlfn.XMATCH(JN$3,bHist!$1:$1,0)))</f>
        <v>260.91699999999997</v>
      </c>
      <c r="JO4" s="45" cm="1">
        <f t="array" aca="1" ref="JO4" ca="1">IF(ISBLANK(INDEX(bHist!$1:$1048576,ex!$D4,_xlfn.XMATCH(JO$3,bHist!$1:$1,0))),"-",INDEX(bHist!$1:$1048576,ex!$D4,_xlfn.XMATCH(JO$3,bHist!$1:$1,0)))</f>
        <v>275.10899999999998</v>
      </c>
      <c r="JP4" s="45" cm="1">
        <f t="array" aca="1" ref="JP4" ca="1">IF(ISBLANK(INDEX(bHist!$1:$1048576,ex!$D4,_xlfn.XMATCH(JP$3,bHist!$1:$1,0))),"-",INDEX(bHist!$1:$1048576,ex!$D4,_xlfn.XMATCH(JP$3,bHist!$1:$1,0)))</f>
        <v>274.76</v>
      </c>
      <c r="JQ4" s="45" cm="1">
        <f t="array" aca="1" ref="JQ4" ca="1">IF(ISBLANK(INDEX(bHist!$1:$1048576,ex!$D4,_xlfn.XMATCH(JQ$3,bHist!$1:$1,0))),"-",INDEX(bHist!$1:$1048576,ex!$D4,_xlfn.XMATCH(JQ$3,bHist!$1:$1,0)))</f>
        <v>273.31200000000001</v>
      </c>
      <c r="JR4" s="45" cm="1">
        <f t="array" aca="1" ref="JR4" ca="1">IF(ISBLANK(INDEX(bHist!$1:$1048576,ex!$D4,_xlfn.XMATCH(JR$3,bHist!$1:$1,0))),"-",INDEX(bHist!$1:$1048576,ex!$D4,_xlfn.XMATCH(JR$3,bHist!$1:$1,0)))</f>
        <v>272.899</v>
      </c>
      <c r="JS4" s="45" cm="1">
        <f t="array" aca="1" ref="JS4" ca="1">IF(ISBLANK(INDEX(bHist!$1:$1048576,ex!$D4,_xlfn.XMATCH(JS$3,bHist!$1:$1,0))),"-",INDEX(bHist!$1:$1048576,ex!$D4,_xlfn.XMATCH(JS$3,bHist!$1:$1,0)))</f>
        <v>268.745</v>
      </c>
      <c r="JT4" s="45" cm="1">
        <f t="array" aca="1" ref="JT4" ca="1">IF(ISBLANK(INDEX(bHist!$1:$1048576,ex!$D4,_xlfn.XMATCH(JT$3,bHist!$1:$1,0))),"-",INDEX(bHist!$1:$1048576,ex!$D4,_xlfn.XMATCH(JT$3,bHist!$1:$1,0)))</f>
        <v>268.99799999999999</v>
      </c>
      <c r="JU4" s="45" cm="1">
        <f t="array" aca="1" ref="JU4" ca="1">IF(ISBLANK(INDEX(bHist!$1:$1048576,ex!$D4,_xlfn.XMATCH(JU$3,bHist!$1:$1,0))),"-",INDEX(bHist!$1:$1048576,ex!$D4,_xlfn.XMATCH(JU$3,bHist!$1:$1,0)))</f>
        <v>279.63400000000001</v>
      </c>
      <c r="JV4" s="45" cm="1">
        <f t="array" aca="1" ref="JV4" ca="1">IF(ISBLANK(INDEX(bHist!$1:$1048576,ex!$D4,_xlfn.XMATCH(JV$3,bHist!$1:$1,0))),"-",INDEX(bHist!$1:$1048576,ex!$D4,_xlfn.XMATCH(JV$3,bHist!$1:$1,0)))</f>
        <v>292.613</v>
      </c>
      <c r="JW4" s="45" cm="1">
        <f t="array" aca="1" ref="JW4" ca="1">IF(ISBLANK(INDEX(bHist!$1:$1048576,ex!$D4,_xlfn.XMATCH(JW$3,bHist!$1:$1,0))),"-",INDEX(bHist!$1:$1048576,ex!$D4,_xlfn.XMATCH(JW$3,bHist!$1:$1,0)))</f>
        <v>289.29199999999997</v>
      </c>
      <c r="JX4" s="45" cm="1">
        <f t="array" aca="1" ref="JX4" ca="1">IF(ISBLANK(INDEX(bHist!$1:$1048576,ex!$D4,_xlfn.XMATCH(JX$3,bHist!$1:$1,0))),"-",INDEX(bHist!$1:$1048576,ex!$D4,_xlfn.XMATCH(JX$3,bHist!$1:$1,0)))</f>
        <v>291.95100000000002</v>
      </c>
      <c r="JY4" s="45" cm="1">
        <f t="array" aca="1" ref="JY4" ca="1">IF(ISBLANK(INDEX(bHist!$1:$1048576,ex!$D4,_xlfn.XMATCH(JY$3,bHist!$1:$1,0))),"-",INDEX(bHist!$1:$1048576,ex!$D4,_xlfn.XMATCH(JY$3,bHist!$1:$1,0)))</f>
        <v>306.81200000000001</v>
      </c>
      <c r="JZ4" s="45" cm="1">
        <f t="array" aca="1" ref="JZ4" ca="1">IF(ISBLANK(INDEX(bHist!$1:$1048576,ex!$D4,_xlfn.XMATCH(JZ$3,bHist!$1:$1,0))),"-",INDEX(bHist!$1:$1048576,ex!$D4,_xlfn.XMATCH(JZ$3,bHist!$1:$1,0)))</f>
        <v>310.18799999999999</v>
      </c>
      <c r="KA4" s="45" cm="1">
        <f t="array" aca="1" ref="KA4" ca="1">IF(ISBLANK(INDEX(bHist!$1:$1048576,ex!$D4,_xlfn.XMATCH(KA$3,bHist!$1:$1,0))),"-",INDEX(bHist!$1:$1048576,ex!$D4,_xlfn.XMATCH(KA$3,bHist!$1:$1,0)))</f>
        <v>301.755</v>
      </c>
      <c r="KB4" s="45" cm="1">
        <f t="array" aca="1" ref="KB4" ca="1">IF(ISBLANK(INDEX(bHist!$1:$1048576,ex!$D4,_xlfn.XMATCH(KB$3,bHist!$1:$1,0))),"-",INDEX(bHist!$1:$1048576,ex!$D4,_xlfn.XMATCH(KB$3,bHist!$1:$1,0)))</f>
        <v>306.97899999999998</v>
      </c>
      <c r="KC4" s="45" cm="1">
        <f t="array" aca="1" ref="KC4" ca="1">IF(ISBLANK(INDEX(bHist!$1:$1048576,ex!$D4,_xlfn.XMATCH(KC$3,bHist!$1:$1,0))),"-",INDEX(bHist!$1:$1048576,ex!$D4,_xlfn.XMATCH(KC$3,bHist!$1:$1,0)))</f>
        <v>297.58100000000002</v>
      </c>
      <c r="KD4" s="45" cm="1">
        <f t="array" aca="1" ref="KD4" ca="1">IF(ISBLANK(INDEX(bHist!$1:$1048576,ex!$D4,_xlfn.XMATCH(KD$3,bHist!$1:$1,0))),"-",INDEX(bHist!$1:$1048576,ex!$D4,_xlfn.XMATCH(KD$3,bHist!$1:$1,0)))</f>
        <v>294.70400000000001</v>
      </c>
      <c r="KE4" s="45" cm="1">
        <f t="array" aca="1" ref="KE4" ca="1">IF(ISBLANK(INDEX(bHist!$1:$1048576,ex!$D4,_xlfn.XMATCH(KE$3,bHist!$1:$1,0))),"-",INDEX(bHist!$1:$1048576,ex!$D4,_xlfn.XMATCH(KE$3,bHist!$1:$1,0)))</f>
        <v>296.68700000000001</v>
      </c>
      <c r="KF4" s="45" cm="1">
        <f t="array" aca="1" ref="KF4" ca="1">IF(ISBLANK(INDEX(bHist!$1:$1048576,ex!$D4,_xlfn.XMATCH(KF$3,bHist!$1:$1,0))),"-",INDEX(bHist!$1:$1048576,ex!$D4,_xlfn.XMATCH(KF$3,bHist!$1:$1,0)))</f>
        <v>284.64600000000002</v>
      </c>
      <c r="KG4" s="45" cm="1">
        <f t="array" aca="1" ref="KG4" ca="1">IF(ISBLANK(INDEX(bHist!$1:$1048576,ex!$D4,_xlfn.XMATCH(KG$3,bHist!$1:$1,0))),"-",INDEX(bHist!$1:$1048576,ex!$D4,_xlfn.XMATCH(KG$3,bHist!$1:$1,0)))</f>
        <v>278.70999999999998</v>
      </c>
      <c r="KH4" s="45" cm="1">
        <f t="array" aca="1" ref="KH4" ca="1">IF(ISBLANK(INDEX(bHist!$1:$1048576,ex!$D4,_xlfn.XMATCH(KH$3,bHist!$1:$1,0))),"-",INDEX(bHist!$1:$1048576,ex!$D4,_xlfn.XMATCH(KH$3,bHist!$1:$1,0)))</f>
        <v>283.72800000000001</v>
      </c>
      <c r="KI4" s="45" cm="1">
        <f t="array" aca="1" ref="KI4" ca="1">IF(ISBLANK(INDEX(bHist!$1:$1048576,ex!$D4,_xlfn.XMATCH(KI$3,bHist!$1:$1,0))),"-",INDEX(bHist!$1:$1048576,ex!$D4,_xlfn.XMATCH(KI$3,bHist!$1:$1,0)))</f>
        <v>279.27800000000002</v>
      </c>
      <c r="KJ4" s="45" cm="1">
        <f t="array" aca="1" ref="KJ4" ca="1">IF(ISBLANK(INDEX(bHist!$1:$1048576,ex!$D4,_xlfn.XMATCH(KJ$3,bHist!$1:$1,0))),"-",INDEX(bHist!$1:$1048576,ex!$D4,_xlfn.XMATCH(KJ$3,bHist!$1:$1,0)))</f>
        <v>273.97500000000002</v>
      </c>
      <c r="KK4" s="45" cm="1">
        <f t="array" aca="1" ref="KK4" ca="1">IF(ISBLANK(INDEX(bHist!$1:$1048576,ex!$D4,_xlfn.XMATCH(KK$3,bHist!$1:$1,0))),"-",INDEX(bHist!$1:$1048576,ex!$D4,_xlfn.XMATCH(KK$3,bHist!$1:$1,0)))</f>
        <v>282.47800000000001</v>
      </c>
      <c r="KL4" s="45" cm="1">
        <f t="array" aca="1" ref="KL4" ca="1">IF(ISBLANK(INDEX(bHist!$1:$1048576,ex!$D4,_xlfn.XMATCH(KL$3,bHist!$1:$1,0))),"-",INDEX(bHist!$1:$1048576,ex!$D4,_xlfn.XMATCH(KL$3,bHist!$1:$1,0)))</f>
        <v>281.947</v>
      </c>
      <c r="KM4" s="45" cm="1">
        <f t="array" aca="1" ref="KM4" ca="1">IF(ISBLANK(INDEX(bHist!$1:$1048576,ex!$D4,_xlfn.XMATCH(KM$3,bHist!$1:$1,0))),"-",INDEX(bHist!$1:$1048576,ex!$D4,_xlfn.XMATCH(KM$3,bHist!$1:$1,0)))</f>
        <v>290.94200000000001</v>
      </c>
      <c r="KN4" s="45" cm="1">
        <f t="array" aca="1" ref="KN4" ca="1">IF(ISBLANK(INDEX(bHist!$1:$1048576,ex!$D4,_xlfn.XMATCH(KN$3,bHist!$1:$1,0))),"-",INDEX(bHist!$1:$1048576,ex!$D4,_xlfn.XMATCH(KN$3,bHist!$1:$1,0)))</f>
        <v>280.52499999999998</v>
      </c>
      <c r="KO4" s="45" cm="1">
        <f t="array" aca="1" ref="KO4" ca="1">IF(ISBLANK(INDEX(bHist!$1:$1048576,ex!$D4,_xlfn.XMATCH(KO$3,bHist!$1:$1,0))),"-",INDEX(bHist!$1:$1048576,ex!$D4,_xlfn.XMATCH(KO$3,bHist!$1:$1,0)))</f>
        <v>280.29700000000003</v>
      </c>
      <c r="KP4" s="45" cm="1">
        <f t="array" aca="1" ref="KP4" ca="1">IF(ISBLANK(INDEX(bHist!$1:$1048576,ex!$D4,_xlfn.XMATCH(KP$3,bHist!$1:$1,0))),"-",INDEX(bHist!$1:$1048576,ex!$D4,_xlfn.XMATCH(KP$3,bHist!$1:$1,0)))</f>
        <v>267.62700000000001</v>
      </c>
      <c r="KQ4" s="45" cm="1">
        <f t="array" aca="1" ref="KQ4" ca="1">IF(ISBLANK(INDEX(bHist!$1:$1048576,ex!$D4,_xlfn.XMATCH(KQ$3,bHist!$1:$1,0))),"-",INDEX(bHist!$1:$1048576,ex!$D4,_xlfn.XMATCH(KQ$3,bHist!$1:$1,0)))</f>
        <v>266.83499999999998</v>
      </c>
      <c r="KR4" s="45" cm="1">
        <f t="array" aca="1" ref="KR4" ca="1">IF(ISBLANK(INDEX(bHist!$1:$1048576,ex!$D4,_xlfn.XMATCH(KR$3,bHist!$1:$1,0))),"-",INDEX(bHist!$1:$1048576,ex!$D4,_xlfn.XMATCH(KR$3,bHist!$1:$1,0)))</f>
        <v>251.49199999999999</v>
      </c>
      <c r="KS4" s="45" cm="1">
        <f t="array" aca="1" ref="KS4" ca="1">IF(ISBLANK(INDEX(bHist!$1:$1048576,ex!$D4,_xlfn.XMATCH(KS$3,bHist!$1:$1,0))),"-",INDEX(bHist!$1:$1048576,ex!$D4,_xlfn.XMATCH(KS$3,bHist!$1:$1,0)))</f>
        <v>256.42500000000001</v>
      </c>
      <c r="KT4" s="45" cm="1">
        <f t="array" aca="1" ref="KT4" ca="1">IF(ISBLANK(INDEX(bHist!$1:$1048576,ex!$D4,_xlfn.XMATCH(KT$3,bHist!$1:$1,0))),"-",INDEX(bHist!$1:$1048576,ex!$D4,_xlfn.XMATCH(KT$3,bHist!$1:$1,0)))</f>
        <v>249.49299999999999</v>
      </c>
      <c r="KU4" s="45" cm="1">
        <f t="array" aca="1" ref="KU4" ca="1">IF(ISBLANK(INDEX(bHist!$1:$1048576,ex!$D4,_xlfn.XMATCH(KU$3,bHist!$1:$1,0))),"-",INDEX(bHist!$1:$1048576,ex!$D4,_xlfn.XMATCH(KU$3,bHist!$1:$1,0)))</f>
        <v>248.58699999999999</v>
      </c>
      <c r="KV4" s="45" cm="1">
        <f t="array" aca="1" ref="KV4" ca="1">IF(ISBLANK(INDEX(bHist!$1:$1048576,ex!$D4,_xlfn.XMATCH(KV$3,bHist!$1:$1,0))),"-",INDEX(bHist!$1:$1048576,ex!$D4,_xlfn.XMATCH(KV$3,bHist!$1:$1,0)))</f>
        <v>247.28200000000001</v>
      </c>
      <c r="KW4" s="45" cm="1">
        <f t="array" aca="1" ref="KW4" ca="1">IF(ISBLANK(INDEX(bHist!$1:$1048576,ex!$D4,_xlfn.XMATCH(KW$3,bHist!$1:$1,0))),"-",INDEX(bHist!$1:$1048576,ex!$D4,_xlfn.XMATCH(KW$3,bHist!$1:$1,0)))</f>
        <v>250.27199999999999</v>
      </c>
      <c r="KX4" s="45" cm="1">
        <f t="array" aca="1" ref="KX4" ca="1">IF(ISBLANK(INDEX(bHist!$1:$1048576,ex!$D4,_xlfn.XMATCH(KX$3,bHist!$1:$1,0))),"-",INDEX(bHist!$1:$1048576,ex!$D4,_xlfn.XMATCH(KX$3,bHist!$1:$1,0)))</f>
        <v>254.893</v>
      </c>
      <c r="KY4" s="45" cm="1">
        <f t="array" aca="1" ref="KY4" ca="1">IF(ISBLANK(INDEX(bHist!$1:$1048576,ex!$D4,_xlfn.XMATCH(KY$3,bHist!$1:$1,0))),"-",INDEX(bHist!$1:$1048576,ex!$D4,_xlfn.XMATCH(KY$3,bHist!$1:$1,0)))</f>
        <v>251.46600000000001</v>
      </c>
      <c r="KZ4" s="45" cm="1">
        <f t="array" aca="1" ref="KZ4" ca="1">IF(ISBLANK(INDEX(bHist!$1:$1048576,ex!$D4,_xlfn.XMATCH(KZ$3,bHist!$1:$1,0))),"-",INDEX(bHist!$1:$1048576,ex!$D4,_xlfn.XMATCH(KZ$3,bHist!$1:$1,0)))</f>
        <v>246.42500000000001</v>
      </c>
      <c r="LA4" s="45" cm="1">
        <f t="array" aca="1" ref="LA4" ca="1">IF(ISBLANK(INDEX(bHist!$1:$1048576,ex!$D4,_xlfn.XMATCH(LA$3,bHist!$1:$1,0))),"-",INDEX(bHist!$1:$1048576,ex!$D4,_xlfn.XMATCH(LA$3,bHist!$1:$1,0)))</f>
        <v>246.994</v>
      </c>
      <c r="LB4" s="45" cm="1">
        <f t="array" aca="1" ref="LB4" ca="1">IF(ISBLANK(INDEX(bHist!$1:$1048576,ex!$D4,_xlfn.XMATCH(LB$3,bHist!$1:$1,0))),"-",INDEX(bHist!$1:$1048576,ex!$D4,_xlfn.XMATCH(LB$3,bHist!$1:$1,0)))</f>
        <v>248.29900000000001</v>
      </c>
      <c r="LC4" s="45" cm="1">
        <f t="array" aca="1" ref="LC4" ca="1">IF(ISBLANK(INDEX(bHist!$1:$1048576,ex!$D4,_xlfn.XMATCH(LC$3,bHist!$1:$1,0))),"-",INDEX(bHist!$1:$1048576,ex!$D4,_xlfn.XMATCH(LC$3,bHist!$1:$1,0)))</f>
        <v>249.071</v>
      </c>
      <c r="LD4" s="45" cm="1">
        <f t="array" aca="1" ref="LD4" ca="1">IF(ISBLANK(INDEX(bHist!$1:$1048576,ex!$D4,_xlfn.XMATCH(LD$3,bHist!$1:$1,0))),"-",INDEX(bHist!$1:$1048576,ex!$D4,_xlfn.XMATCH(LD$3,bHist!$1:$1,0)))</f>
        <v>247.53100000000001</v>
      </c>
      <c r="LE4" s="45" cm="1">
        <f t="array" aca="1" ref="LE4" ca="1">IF(ISBLANK(INDEX(bHist!$1:$1048576,ex!$D4,_xlfn.XMATCH(LE$3,bHist!$1:$1,0))),"-",INDEX(bHist!$1:$1048576,ex!$D4,_xlfn.XMATCH(LE$3,bHist!$1:$1,0)))</f>
        <v>243.65700000000001</v>
      </c>
      <c r="LF4" s="45" cm="1">
        <f t="array" aca="1" ref="LF4" ca="1">IF(ISBLANK(INDEX(bHist!$1:$1048576,ex!$D4,_xlfn.XMATCH(LF$3,bHist!$1:$1,0))),"-",INDEX(bHist!$1:$1048576,ex!$D4,_xlfn.XMATCH(LF$3,bHist!$1:$1,0)))</f>
        <v>250.74100000000001</v>
      </c>
      <c r="LG4" s="45" cm="1">
        <f t="array" aca="1" ref="LG4" ca="1">IF(ISBLANK(INDEX(bHist!$1:$1048576,ex!$D4,_xlfn.XMATCH(LG$3,bHist!$1:$1,0))),"-",INDEX(bHist!$1:$1048576,ex!$D4,_xlfn.XMATCH(LG$3,bHist!$1:$1,0)))</f>
        <v>254.67400000000001</v>
      </c>
      <c r="LH4" s="45" cm="1">
        <f t="array" aca="1" ref="LH4" ca="1">IF(ISBLANK(INDEX(bHist!$1:$1048576,ex!$D4,_xlfn.XMATCH(LH$3,bHist!$1:$1,0))),"-",INDEX(bHist!$1:$1048576,ex!$D4,_xlfn.XMATCH(LH$3,bHist!$1:$1,0)))</f>
        <v>258.00900000000001</v>
      </c>
      <c r="LI4" s="45" cm="1">
        <f t="array" aca="1" ref="LI4" ca="1">IF(ISBLANK(INDEX(bHist!$1:$1048576,ex!$D4,_xlfn.XMATCH(LI$3,bHist!$1:$1,0))),"-",INDEX(bHist!$1:$1048576,ex!$D4,_xlfn.XMATCH(LI$3,bHist!$1:$1,0)))</f>
        <v>260.7</v>
      </c>
      <c r="LJ4" s="45" cm="1">
        <f t="array" aca="1" ref="LJ4" ca="1">IF(ISBLANK(INDEX(bHist!$1:$1048576,ex!$D4,_xlfn.XMATCH(LJ$3,bHist!$1:$1,0))),"-",INDEX(bHist!$1:$1048576,ex!$D4,_xlfn.XMATCH(LJ$3,bHist!$1:$1,0)))</f>
        <v>254.23</v>
      </c>
      <c r="LK4" s="45" cm="1">
        <f t="array" aca="1" ref="LK4" ca="1">IF(ISBLANK(INDEX(bHist!$1:$1048576,ex!$D4,_xlfn.XMATCH(LK$3,bHist!$1:$1,0))),"-",INDEX(bHist!$1:$1048576,ex!$D4,_xlfn.XMATCH(LK$3,bHist!$1:$1,0)))</f>
        <v>255.11099999999999</v>
      </c>
      <c r="LL4" s="45" cm="1">
        <f t="array" aca="1" ref="LL4" ca="1">IF(ISBLANK(INDEX(bHist!$1:$1048576,ex!$D4,_xlfn.XMATCH(LL$3,bHist!$1:$1,0))),"-",INDEX(bHist!$1:$1048576,ex!$D4,_xlfn.XMATCH(LL$3,bHist!$1:$1,0)))</f>
        <v>251.274</v>
      </c>
      <c r="LM4" s="45" cm="1">
        <f t="array" aca="1" ref="LM4" ca="1">IF(ISBLANK(INDEX(bHist!$1:$1048576,ex!$D4,_xlfn.XMATCH(LM$3,bHist!$1:$1,0))),"-",INDEX(bHist!$1:$1048576,ex!$D4,_xlfn.XMATCH(LM$3,bHist!$1:$1,0)))</f>
        <v>258.661</v>
      </c>
      <c r="LN4" s="45" cm="1">
        <f t="array" aca="1" ref="LN4" ca="1">IF(ISBLANK(INDEX(bHist!$1:$1048576,ex!$D4,_xlfn.XMATCH(LN$3,bHist!$1:$1,0))),"-",INDEX(bHist!$1:$1048576,ex!$D4,_xlfn.XMATCH(LN$3,bHist!$1:$1,0)))</f>
        <v>257.97399999999999</v>
      </c>
      <c r="LO4" s="45" cm="1">
        <f t="array" aca="1" ref="LO4" ca="1">IF(ISBLANK(INDEX(bHist!$1:$1048576,ex!$D4,_xlfn.XMATCH(LO$3,bHist!$1:$1,0))),"-",INDEX(bHist!$1:$1048576,ex!$D4,_xlfn.XMATCH(LO$3,bHist!$1:$1,0)))</f>
        <v>269.17899999999997</v>
      </c>
      <c r="LP4" s="45" cm="1">
        <f t="array" aca="1" ref="LP4" ca="1">IF(ISBLANK(INDEX(bHist!$1:$1048576,ex!$D4,_xlfn.XMATCH(LP$3,bHist!$1:$1,0))),"-",INDEX(bHist!$1:$1048576,ex!$D4,_xlfn.XMATCH(LP$3,bHist!$1:$1,0)))</f>
        <v>280.19499999999999</v>
      </c>
      <c r="LQ4" s="45" cm="1">
        <f t="array" aca="1" ref="LQ4" ca="1">IF(ISBLANK(INDEX(bHist!$1:$1048576,ex!$D4,_xlfn.XMATCH(LQ$3,bHist!$1:$1,0))),"-",INDEX(bHist!$1:$1048576,ex!$D4,_xlfn.XMATCH(LQ$3,bHist!$1:$1,0)))</f>
        <v>277.404</v>
      </c>
      <c r="LR4" s="45" cm="1">
        <f t="array" aca="1" ref="LR4" ca="1">IF(ISBLANK(INDEX(bHist!$1:$1048576,ex!$D4,_xlfn.XMATCH(LR$3,bHist!$1:$1,0))),"-",INDEX(bHist!$1:$1048576,ex!$D4,_xlfn.XMATCH(LR$3,bHist!$1:$1,0)))</f>
        <v>276.64299999999997</v>
      </c>
      <c r="LS4" s="45" cm="1">
        <f t="array" aca="1" ref="LS4" ca="1">IF(ISBLANK(INDEX(bHist!$1:$1048576,ex!$D4,_xlfn.XMATCH(LS$3,bHist!$1:$1,0))),"-",INDEX(bHist!$1:$1048576,ex!$D4,_xlfn.XMATCH(LS$3,bHist!$1:$1,0)))</f>
        <v>282.97000000000003</v>
      </c>
      <c r="LT4" s="45" cm="1">
        <f t="array" aca="1" ref="LT4" ca="1">IF(ISBLANK(INDEX(bHist!$1:$1048576,ex!$D4,_xlfn.XMATCH(LT$3,bHist!$1:$1,0))),"-",INDEX(bHist!$1:$1048576,ex!$D4,_xlfn.XMATCH(LT$3,bHist!$1:$1,0)))</f>
        <v>281.06200000000001</v>
      </c>
      <c r="LU4" s="45" cm="1">
        <f t="array" aca="1" ref="LU4" ca="1">IF(ISBLANK(INDEX(bHist!$1:$1048576,ex!$D4,_xlfn.XMATCH(LU$3,bHist!$1:$1,0))),"-",INDEX(bHist!$1:$1048576,ex!$D4,_xlfn.XMATCH(LU$3,bHist!$1:$1,0)))</f>
        <v>269.30500000000001</v>
      </c>
      <c r="LV4" s="45" cm="1">
        <f t="array" aca="1" ref="LV4" ca="1">IF(ISBLANK(INDEX(bHist!$1:$1048576,ex!$D4,_xlfn.XMATCH(LV$3,bHist!$1:$1,0))),"-",INDEX(bHist!$1:$1048576,ex!$D4,_xlfn.XMATCH(LV$3,bHist!$1:$1,0)))</f>
        <v>264.65100000000001</v>
      </c>
      <c r="LW4" s="45" cm="1">
        <f t="array" aca="1" ref="LW4" ca="1">IF(ISBLANK(INDEX(bHist!$1:$1048576,ex!$D4,_xlfn.XMATCH(LW$3,bHist!$1:$1,0))),"-",INDEX(bHist!$1:$1048576,ex!$D4,_xlfn.XMATCH(LW$3,bHist!$1:$1,0)))</f>
        <v>259.66300000000001</v>
      </c>
      <c r="LX4" s="45" cm="1">
        <f t="array" aca="1" ref="LX4" ca="1">IF(ISBLANK(INDEX(bHist!$1:$1048576,ex!$D4,_xlfn.XMATCH(LX$3,bHist!$1:$1,0))),"-",INDEX(bHist!$1:$1048576,ex!$D4,_xlfn.XMATCH(LX$3,bHist!$1:$1,0)))</f>
        <v>266.702</v>
      </c>
      <c r="LY4" s="45" cm="1">
        <f t="array" aca="1" ref="LY4" ca="1">IF(ISBLANK(INDEX(bHist!$1:$1048576,ex!$D4,_xlfn.XMATCH(LY$3,bHist!$1:$1,0))),"-",INDEX(bHist!$1:$1048576,ex!$D4,_xlfn.XMATCH(LY$3,bHist!$1:$1,0)))</f>
        <v>269.637</v>
      </c>
      <c r="LZ4" s="45" cm="1">
        <f t="array" aca="1" ref="LZ4" ca="1">IF(ISBLANK(INDEX(bHist!$1:$1048576,ex!$D4,_xlfn.XMATCH(LZ$3,bHist!$1:$1,0))),"-",INDEX(bHist!$1:$1048576,ex!$D4,_xlfn.XMATCH(LZ$3,bHist!$1:$1,0)))</f>
        <v>271.30099999999999</v>
      </c>
      <c r="MA4" s="45" cm="1">
        <f t="array" aca="1" ref="MA4" ca="1">IF(ISBLANK(INDEX(bHist!$1:$1048576,ex!$D4,_xlfn.XMATCH(MA$3,bHist!$1:$1,0))),"-",INDEX(bHist!$1:$1048576,ex!$D4,_xlfn.XMATCH(MA$3,bHist!$1:$1,0)))</f>
        <v>271.65100000000001</v>
      </c>
      <c r="MB4" s="45" cm="1">
        <f t="array" aca="1" ref="MB4" ca="1">IF(ISBLANK(INDEX(bHist!$1:$1048576,ex!$D4,_xlfn.XMATCH(MB$3,bHist!$1:$1,0))),"-",INDEX(bHist!$1:$1048576,ex!$D4,_xlfn.XMATCH(MB$3,bHist!$1:$1,0)))</f>
        <v>277.60000000000002</v>
      </c>
      <c r="MC4" s="45" cm="1">
        <f t="array" aca="1" ref="MC4" ca="1">IF(ISBLANK(INDEX(bHist!$1:$1048576,ex!$D4,_xlfn.XMATCH(MC$3,bHist!$1:$1,0))),"-",INDEX(bHist!$1:$1048576,ex!$D4,_xlfn.XMATCH(MC$3,bHist!$1:$1,0)))</f>
        <v>283.17899999999997</v>
      </c>
      <c r="MD4" s="45" cm="1">
        <f t="array" aca="1" ref="MD4" ca="1">IF(ISBLANK(INDEX(bHist!$1:$1048576,ex!$D4,_xlfn.XMATCH(MD$3,bHist!$1:$1,0))),"-",INDEX(bHist!$1:$1048576,ex!$D4,_xlfn.XMATCH(MD$3,bHist!$1:$1,0)))</f>
        <v>289.62799999999999</v>
      </c>
      <c r="ME4" s="45" cm="1">
        <f t="array" aca="1" ref="ME4" ca="1">IF(ISBLANK(INDEX(bHist!$1:$1048576,ex!$D4,_xlfn.XMATCH(ME$3,bHist!$1:$1,0))),"-",INDEX(bHist!$1:$1048576,ex!$D4,_xlfn.XMATCH(ME$3,bHist!$1:$1,0)))</f>
        <v>284.79500000000002</v>
      </c>
      <c r="MF4" s="45" cm="1">
        <f t="array" aca="1" ref="MF4" ca="1">IF(ISBLANK(INDEX(bHist!$1:$1048576,ex!$D4,_xlfn.XMATCH(MF$3,bHist!$1:$1,0))),"-",INDEX(bHist!$1:$1048576,ex!$D4,_xlfn.XMATCH(MF$3,bHist!$1:$1,0)))</f>
        <v>278.61599999999999</v>
      </c>
      <c r="MG4" s="45" cm="1">
        <f t="array" aca="1" ref="MG4" ca="1">IF(ISBLANK(INDEX(bHist!$1:$1048576,ex!$D4,_xlfn.XMATCH(MG$3,bHist!$1:$1,0))),"-",INDEX(bHist!$1:$1048576,ex!$D4,_xlfn.XMATCH(MG$3,bHist!$1:$1,0)))</f>
        <v>275.226</v>
      </c>
      <c r="MH4" s="45" cm="1">
        <f t="array" aca="1" ref="MH4" ca="1">IF(ISBLANK(INDEX(bHist!$1:$1048576,ex!$D4,_xlfn.XMATCH(MH$3,bHist!$1:$1,0))),"-",INDEX(bHist!$1:$1048576,ex!$D4,_xlfn.XMATCH(MH$3,bHist!$1:$1,0)))</f>
        <v>276.952</v>
      </c>
      <c r="MI4" s="45" cm="1">
        <f t="array" aca="1" ref="MI4" ca="1">IF(ISBLANK(INDEX(bHist!$1:$1048576,ex!$D4,_xlfn.XMATCH(MI$3,bHist!$1:$1,0))),"-",INDEX(bHist!$1:$1048576,ex!$D4,_xlfn.XMATCH(MI$3,bHist!$1:$1,0)))</f>
        <v>280.072</v>
      </c>
      <c r="MJ4" s="45" cm="1">
        <f t="array" aca="1" ref="MJ4" ca="1">IF(ISBLANK(INDEX(bHist!$1:$1048576,ex!$D4,_xlfn.XMATCH(MJ$3,bHist!$1:$1,0))),"-",INDEX(bHist!$1:$1048576,ex!$D4,_xlfn.XMATCH(MJ$3,bHist!$1:$1,0)))</f>
        <v>276.98599999999999</v>
      </c>
      <c r="MK4" s="45" cm="1">
        <f t="array" aca="1" ref="MK4" ca="1">IF(ISBLANK(INDEX(bHist!$1:$1048576,ex!$D4,_xlfn.XMATCH(MK$3,bHist!$1:$1,0))),"-",INDEX(bHist!$1:$1048576,ex!$D4,_xlfn.XMATCH(MK$3,bHist!$1:$1,0)))</f>
        <v>274.20499999999998</v>
      </c>
      <c r="ML4" s="45" cm="1">
        <f t="array" aca="1" ref="ML4" ca="1">IF(ISBLANK(INDEX(bHist!$1:$1048576,ex!$D4,_xlfn.XMATCH(ML$3,bHist!$1:$1,0))),"-",INDEX(bHist!$1:$1048576,ex!$D4,_xlfn.XMATCH(ML$3,bHist!$1:$1,0)))</f>
        <v>276.51</v>
      </c>
      <c r="MM4" s="45" cm="1">
        <f t="array" aca="1" ref="MM4" ca="1">IF(ISBLANK(INDEX(bHist!$1:$1048576,ex!$D4,_xlfn.XMATCH(MM$3,bHist!$1:$1,0))),"-",INDEX(bHist!$1:$1048576,ex!$D4,_xlfn.XMATCH(MM$3,bHist!$1:$1,0)))</f>
        <v>282.29199999999997</v>
      </c>
      <c r="MN4" s="45" cm="1">
        <f t="array" aca="1" ref="MN4" ca="1">IF(ISBLANK(INDEX(bHist!$1:$1048576,ex!$D4,_xlfn.XMATCH(MN$3,bHist!$1:$1,0))),"-",INDEX(bHist!$1:$1048576,ex!$D4,_xlfn.XMATCH(MN$3,bHist!$1:$1,0)))</f>
        <v>291.97899999999998</v>
      </c>
      <c r="MO4" s="45" cm="1">
        <f t="array" aca="1" ref="MO4" ca="1">IF(ISBLANK(INDEX(bHist!$1:$1048576,ex!$D4,_xlfn.XMATCH(MO$3,bHist!$1:$1,0))),"-",INDEX(bHist!$1:$1048576,ex!$D4,_xlfn.XMATCH(MO$3,bHist!$1:$1,0)))</f>
        <v>292.565</v>
      </c>
      <c r="MP4" s="45" cm="1">
        <f t="array" aca="1" ref="MP4" ca="1">IF(ISBLANK(INDEX(bHist!$1:$1048576,ex!$D4,_xlfn.XMATCH(MP$3,bHist!$1:$1,0))),"-",INDEX(bHist!$1:$1048576,ex!$D4,_xlfn.XMATCH(MP$3,bHist!$1:$1,0)))</f>
        <v>290.16500000000002</v>
      </c>
      <c r="MQ4" s="45" cm="1">
        <f t="array" aca="1" ref="MQ4" ca="1">IF(ISBLANK(INDEX(bHist!$1:$1048576,ex!$D4,_xlfn.XMATCH(MQ$3,bHist!$1:$1,0))),"-",INDEX(bHist!$1:$1048576,ex!$D4,_xlfn.XMATCH(MQ$3,bHist!$1:$1,0)))</f>
        <v>292.08699999999999</v>
      </c>
      <c r="MR4" s="45" cm="1">
        <f t="array" aca="1" ref="MR4" ca="1">IF(ISBLANK(INDEX(bHist!$1:$1048576,ex!$D4,_xlfn.XMATCH(MR$3,bHist!$1:$1,0))),"-",INDEX(bHist!$1:$1048576,ex!$D4,_xlfn.XMATCH(MR$3,bHist!$1:$1,0)))</f>
        <v>295.56400000000002</v>
      </c>
      <c r="MS4" s="45" cm="1">
        <f t="array" aca="1" ref="MS4" ca="1">IF(ISBLANK(INDEX(bHist!$1:$1048576,ex!$D4,_xlfn.XMATCH(MS$3,bHist!$1:$1,0))),"-",INDEX(bHist!$1:$1048576,ex!$D4,_xlfn.XMATCH(MS$3,bHist!$1:$1,0)))</f>
        <v>300.41399999999999</v>
      </c>
      <c r="MT4" s="45" cm="1">
        <f t="array" aca="1" ref="MT4" ca="1">IF(ISBLANK(INDEX(bHist!$1:$1048576,ex!$D4,_xlfn.XMATCH(MT$3,bHist!$1:$1,0))),"-",INDEX(bHist!$1:$1048576,ex!$D4,_xlfn.XMATCH(MT$3,bHist!$1:$1,0)))</f>
        <v>308.75599999999997</v>
      </c>
      <c r="MU4" s="45" cm="1">
        <f t="array" aca="1" ref="MU4" ca="1">IF(ISBLANK(INDEX(bHist!$1:$1048576,ex!$D4,_xlfn.XMATCH(MU$3,bHist!$1:$1,0))),"-",INDEX(bHist!$1:$1048576,ex!$D4,_xlfn.XMATCH(MU$3,bHist!$1:$1,0)))</f>
        <v>307.048</v>
      </c>
      <c r="MV4" s="45" cm="1">
        <f t="array" aca="1" ref="MV4" ca="1">IF(ISBLANK(INDEX(bHist!$1:$1048576,ex!$D4,_xlfn.XMATCH(MV$3,bHist!$1:$1,0))),"-",INDEX(bHist!$1:$1048576,ex!$D4,_xlfn.XMATCH(MV$3,bHist!$1:$1,0)))</f>
        <v>308.26600000000002</v>
      </c>
      <c r="MW4" s="45" cm="1">
        <f t="array" aca="1" ref="MW4" ca="1">IF(ISBLANK(INDEX(bHist!$1:$1048576,ex!$D4,_xlfn.XMATCH(MW$3,bHist!$1:$1,0))),"-",INDEX(bHist!$1:$1048576,ex!$D4,_xlfn.XMATCH(MW$3,bHist!$1:$1,0)))</f>
        <v>314.5</v>
      </c>
      <c r="MX4" s="45" cm="1">
        <f t="array" aca="1" ref="MX4" ca="1">IF(ISBLANK(INDEX(bHist!$1:$1048576,ex!$D4,_xlfn.XMATCH(MX$3,bHist!$1:$1,0))),"-",INDEX(bHist!$1:$1048576,ex!$D4,_xlfn.XMATCH(MX$3,bHist!$1:$1,0)))</f>
        <v>318.62200000000001</v>
      </c>
      <c r="MY4" s="45" cm="1">
        <f t="array" aca="1" ref="MY4" ca="1">IF(ISBLANK(INDEX(bHist!$1:$1048576,ex!$D4,_xlfn.XMATCH(MY$3,bHist!$1:$1,0))),"-",INDEX(bHist!$1:$1048576,ex!$D4,_xlfn.XMATCH(MY$3,bHist!$1:$1,0)))</f>
        <v>317.596</v>
      </c>
      <c r="MZ4" s="45" cm="1">
        <f t="array" aca="1" ref="MZ4" ca="1">IF(ISBLANK(INDEX(bHist!$1:$1048576,ex!$D4,_xlfn.XMATCH(MZ$3,bHist!$1:$1,0))),"-",INDEX(bHist!$1:$1048576,ex!$D4,_xlfn.XMATCH(MZ$3,bHist!$1:$1,0)))</f>
        <v>306.97500000000002</v>
      </c>
      <c r="NA4" s="45" cm="1">
        <f t="array" aca="1" ref="NA4" ca="1">IF(ISBLANK(INDEX(bHist!$1:$1048576,ex!$D4,_xlfn.XMATCH(NA$3,bHist!$1:$1,0))),"-",INDEX(bHist!$1:$1048576,ex!$D4,_xlfn.XMATCH(NA$3,bHist!$1:$1,0)))</f>
        <v>303.42</v>
      </c>
      <c r="NB4" s="45" cm="1">
        <f t="array" aca="1" ref="NB4" ca="1">IF(ISBLANK(INDEX(bHist!$1:$1048576,ex!$D4,_xlfn.XMATCH(NB$3,bHist!$1:$1,0))),"-",INDEX(bHist!$1:$1048576,ex!$D4,_xlfn.XMATCH(NB$3,bHist!$1:$1,0)))</f>
        <v>312.27199999999999</v>
      </c>
      <c r="NC4" s="45" cm="1">
        <f t="array" aca="1" ref="NC4" ca="1">IF(ISBLANK(INDEX(bHist!$1:$1048576,ex!$D4,_xlfn.XMATCH(NC$3,bHist!$1:$1,0))),"-",INDEX(bHist!$1:$1048576,ex!$D4,_xlfn.XMATCH(NC$3,bHist!$1:$1,0)))</f>
        <v>308.87200000000001</v>
      </c>
      <c r="ND4" s="45" cm="1">
        <f t="array" aca="1" ref="ND4" ca="1">IF(ISBLANK(INDEX(bHist!$1:$1048576,ex!$D4,_xlfn.XMATCH(ND$3,bHist!$1:$1,0))),"-",INDEX(bHist!$1:$1048576,ex!$D4,_xlfn.XMATCH(ND$3,bHist!$1:$1,0)))</f>
        <v>308.18099999999998</v>
      </c>
      <c r="NE4" s="45" cm="1">
        <f t="array" aca="1" ref="NE4" ca="1">IF(ISBLANK(INDEX(bHist!$1:$1048576,ex!$D4,_xlfn.XMATCH(NE$3,bHist!$1:$1,0))),"-",INDEX(bHist!$1:$1048576,ex!$D4,_xlfn.XMATCH(NE$3,bHist!$1:$1,0)))</f>
        <v>320.48099999999999</v>
      </c>
      <c r="NF4" s="45" cm="1">
        <f t="array" aca="1" ref="NF4" ca="1">IF(ISBLANK(INDEX(bHist!$1:$1048576,ex!$D4,_xlfn.XMATCH(NF$3,bHist!$1:$1,0))),"-",INDEX(bHist!$1:$1048576,ex!$D4,_xlfn.XMATCH(NF$3,bHist!$1:$1,0)))</f>
        <v>325.52699999999999</v>
      </c>
      <c r="NG4" s="45" cm="1">
        <f t="array" aca="1" ref="NG4" ca="1">IF(ISBLANK(INDEX(bHist!$1:$1048576,ex!$D4,_xlfn.XMATCH(NG$3,bHist!$1:$1,0))),"-",INDEX(bHist!$1:$1048576,ex!$D4,_xlfn.XMATCH(NG$3,bHist!$1:$1,0)))</f>
        <v>327.654</v>
      </c>
      <c r="NH4" s="45" cm="1">
        <f t="array" aca="1" ref="NH4" ca="1">IF(ISBLANK(INDEX(bHist!$1:$1048576,ex!$D4,_xlfn.XMATCH(NH$3,bHist!$1:$1,0))),"-",INDEX(bHist!$1:$1048576,ex!$D4,_xlfn.XMATCH(NH$3,bHist!$1:$1,0)))</f>
        <v>320.67200000000003</v>
      </c>
      <c r="NI4" s="45" cm="1">
        <f t="array" aca="1" ref="NI4" ca="1">IF(ISBLANK(INDEX(bHist!$1:$1048576,ex!$D4,_xlfn.XMATCH(NI$3,bHist!$1:$1,0))),"-",INDEX(bHist!$1:$1048576,ex!$D4,_xlfn.XMATCH(NI$3,bHist!$1:$1,0)))</f>
        <v>327.65800000000002</v>
      </c>
      <c r="NJ4" s="45" cm="1">
        <f t="array" aca="1" ref="NJ4" ca="1">IF(ISBLANK(INDEX(bHist!$1:$1048576,ex!$D4,_xlfn.XMATCH(NJ$3,bHist!$1:$1,0))),"-",INDEX(bHist!$1:$1048576,ex!$D4,_xlfn.XMATCH(NJ$3,bHist!$1:$1,0)))</f>
        <v>331.779</v>
      </c>
      <c r="NK4" s="45" cm="1">
        <f t="array" aca="1" ref="NK4" ca="1">IF(ISBLANK(INDEX(bHist!$1:$1048576,ex!$D4,_xlfn.XMATCH(NK$3,bHist!$1:$1,0))),"-",INDEX(bHist!$1:$1048576,ex!$D4,_xlfn.XMATCH(NK$3,bHist!$1:$1,0)))</f>
        <v>330.81700000000001</v>
      </c>
      <c r="NL4" s="45" cm="1">
        <f t="array" aca="1" ref="NL4" ca="1">IF(ISBLANK(INDEX(bHist!$1:$1048576,ex!$D4,_xlfn.XMATCH(NL$3,bHist!$1:$1,0))),"-",INDEX(bHist!$1:$1048576,ex!$D4,_xlfn.XMATCH(NL$3,bHist!$1:$1,0)))</f>
        <v>318.02100000000002</v>
      </c>
      <c r="NM4" s="45" cm="1">
        <f t="array" aca="1" ref="NM4" ca="1">IF(ISBLANK(INDEX(bHist!$1:$1048576,ex!$D4,_xlfn.XMATCH(NM$3,bHist!$1:$1,0))),"-",INDEX(bHist!$1:$1048576,ex!$D4,_xlfn.XMATCH(NM$3,bHist!$1:$1,0)))</f>
        <v>319.99099999999999</v>
      </c>
      <c r="NN4" s="45" cm="1">
        <f t="array" aca="1" ref="NN4" ca="1">IF(ISBLANK(INDEX(bHist!$1:$1048576,ex!$D4,_xlfn.XMATCH(NN$3,bHist!$1:$1,0))),"-",INDEX(bHist!$1:$1048576,ex!$D4,_xlfn.XMATCH(NN$3,bHist!$1:$1,0)))</f>
        <v>328.2</v>
      </c>
      <c r="NO4" s="45" cm="1">
        <f t="array" aca="1" ref="NO4" ca="1">IF(ISBLANK(INDEX(bHist!$1:$1048576,ex!$D4,_xlfn.XMATCH(NO$3,bHist!$1:$1,0))),"-",INDEX(bHist!$1:$1048576,ex!$D4,_xlfn.XMATCH(NO$3,bHist!$1:$1,0)))</f>
        <v>326.51900000000001</v>
      </c>
      <c r="NP4" s="45" cm="1">
        <f t="array" aca="1" ref="NP4" ca="1">IF(ISBLANK(INDEX(bHist!$1:$1048576,ex!$D4,_xlfn.XMATCH(NP$3,bHist!$1:$1,0))),"-",INDEX(bHist!$1:$1048576,ex!$D4,_xlfn.XMATCH(NP$3,bHist!$1:$1,0)))</f>
        <v>335.19499999999999</v>
      </c>
      <c r="NQ4" s="45" cm="1">
        <f t="array" aca="1" ref="NQ4" ca="1">IF(ISBLANK(INDEX(bHist!$1:$1048576,ex!$D4,_xlfn.XMATCH(NQ$3,bHist!$1:$1,0))),"-",INDEX(bHist!$1:$1048576,ex!$D4,_xlfn.XMATCH(NQ$3,bHist!$1:$1,0)))</f>
        <v>342.42599999999999</v>
      </c>
      <c r="NR4" s="45" cm="1">
        <f t="array" aca="1" ref="NR4" ca="1">IF(ISBLANK(INDEX(bHist!$1:$1048576,ex!$D4,_xlfn.XMATCH(NR$3,bHist!$1:$1,0))),"-",INDEX(bHist!$1:$1048576,ex!$D4,_xlfn.XMATCH(NR$3,bHist!$1:$1,0)))</f>
        <v>334.88</v>
      </c>
      <c r="NS4" s="45" cm="1">
        <f t="array" aca="1" ref="NS4" ca="1">IF(ISBLANK(INDEX(bHist!$1:$1048576,ex!$D4,_xlfn.XMATCH(NS$3,bHist!$1:$1,0))),"-",INDEX(bHist!$1:$1048576,ex!$D4,_xlfn.XMATCH(NS$3,bHist!$1:$1,0)))</f>
        <v>337.01799999999997</v>
      </c>
      <c r="NT4" s="45" cm="1">
        <f t="array" aca="1" ref="NT4" ca="1">IF(ISBLANK(INDEX(bHist!$1:$1048576,ex!$D4,_xlfn.XMATCH(NT$3,bHist!$1:$1,0))),"-",INDEX(bHist!$1:$1048576,ex!$D4,_xlfn.XMATCH(NT$3,bHist!$1:$1,0)))</f>
        <v>333.69499999999999</v>
      </c>
      <c r="NU4" s="45" cm="1">
        <f t="array" aca="1" ref="NU4" ca="1">IF(ISBLANK(INDEX(bHist!$1:$1048576,ex!$D4,_xlfn.XMATCH(NU$3,bHist!$1:$1,0))),"-",INDEX(bHist!$1:$1048576,ex!$D4,_xlfn.XMATCH(NU$3,bHist!$1:$1,0)))</f>
        <v>344.09100000000001</v>
      </c>
      <c r="NV4" s="45" cm="1">
        <f t="array" aca="1" ref="NV4" ca="1">IF(ISBLANK(INDEX(bHist!$1:$1048576,ex!$D4,_xlfn.XMATCH(NV$3,bHist!$1:$1,0))),"-",INDEX(bHist!$1:$1048576,ex!$D4,_xlfn.XMATCH(NV$3,bHist!$1:$1,0)))</f>
        <v>344.916</v>
      </c>
      <c r="NW4" s="45" cm="1">
        <f t="array" aca="1" ref="NW4" ca="1">IF(ISBLANK(INDEX(bHist!$1:$1048576,ex!$D4,_xlfn.XMATCH(NW$3,bHist!$1:$1,0))),"-",INDEX(bHist!$1:$1048576,ex!$D4,_xlfn.XMATCH(NW$3,bHist!$1:$1,0)))</f>
        <v>355.85</v>
      </c>
      <c r="NX4" s="45" cm="1">
        <f t="array" aca="1" ref="NX4" ca="1">IF(ISBLANK(INDEX(bHist!$1:$1048576,ex!$D4,_xlfn.XMATCH(NX$3,bHist!$1:$1,0))),"-",INDEX(bHist!$1:$1048576,ex!$D4,_xlfn.XMATCH(NX$3,bHist!$1:$1,0)))</f>
        <v>373.70400000000001</v>
      </c>
      <c r="NY4" s="45" cm="1">
        <f t="array" aca="1" ref="NY4" ca="1">IF(ISBLANK(INDEX(bHist!$1:$1048576,ex!$D4,_xlfn.XMATCH(NY$3,bHist!$1:$1,0))),"-",INDEX(bHist!$1:$1048576,ex!$D4,_xlfn.XMATCH(NY$3,bHist!$1:$1,0)))</f>
        <v>361.29500000000002</v>
      </c>
      <c r="NZ4" s="45" cm="1">
        <f t="array" aca="1" ref="NZ4" ca="1">IF(ISBLANK(INDEX(bHist!$1:$1048576,ex!$D4,_xlfn.XMATCH(NZ$3,bHist!$1:$1,0))),"-",INDEX(bHist!$1:$1048576,ex!$D4,_xlfn.XMATCH(NZ$3,bHist!$1:$1,0)))</f>
        <v>352.702</v>
      </c>
      <c r="OA4" s="45" cm="1">
        <f t="array" aca="1" ref="OA4" ca="1">IF(ISBLANK(INDEX(bHist!$1:$1048576,ex!$D4,_xlfn.XMATCH(OA$3,bHist!$1:$1,0))),"-",INDEX(bHist!$1:$1048576,ex!$D4,_xlfn.XMATCH(OA$3,bHist!$1:$1,0)))</f>
        <v>362.46300000000002</v>
      </c>
      <c r="OB4" s="45" cm="1">
        <f t="array" aca="1" ref="OB4" ca="1">IF(ISBLANK(INDEX(bHist!$1:$1048576,ex!$D4,_xlfn.XMATCH(OB$3,bHist!$1:$1,0))),"-",INDEX(bHist!$1:$1048576,ex!$D4,_xlfn.XMATCH(OB$3,bHist!$1:$1,0)))</f>
        <v>372.827</v>
      </c>
      <c r="OC4" s="45" cm="1">
        <f t="array" aca="1" ref="OC4" ca="1">IF(ISBLANK(INDEX(bHist!$1:$1048576,ex!$D4,_xlfn.XMATCH(OC$3,bHist!$1:$1,0))),"-",INDEX(bHist!$1:$1048576,ex!$D4,_xlfn.XMATCH(OC$3,bHist!$1:$1,0)))</f>
        <v>364.18099999999998</v>
      </c>
      <c r="OD4" s="45" cm="1">
        <f t="array" aca="1" ref="OD4" ca="1">IF(ISBLANK(INDEX(bHist!$1:$1048576,ex!$D4,_xlfn.XMATCH(OD$3,bHist!$1:$1,0))),"-",INDEX(bHist!$1:$1048576,ex!$D4,_xlfn.XMATCH(OD$3,bHist!$1:$1,0)))</f>
        <v>358.24099999999999</v>
      </c>
      <c r="OE4" s="45" cm="1">
        <f t="array" aca="1" ref="OE4" ca="1">IF(ISBLANK(INDEX(bHist!$1:$1048576,ex!$D4,_xlfn.XMATCH(OE$3,bHist!$1:$1,0))),"-",INDEX(bHist!$1:$1048576,ex!$D4,_xlfn.XMATCH(OE$3,bHist!$1:$1,0)))</f>
        <v>352.34</v>
      </c>
      <c r="OF4" s="45" cm="1">
        <f t="array" aca="1" ref="OF4" ca="1">IF(ISBLANK(INDEX(bHist!$1:$1048576,ex!$D4,_xlfn.XMATCH(OF$3,bHist!$1:$1,0))),"-",INDEX(bHist!$1:$1048576,ex!$D4,_xlfn.XMATCH(OF$3,bHist!$1:$1,0)))</f>
        <v>337.05700000000002</v>
      </c>
      <c r="OG4" s="45" cm="1">
        <f t="array" aca="1" ref="OG4" ca="1">IF(ISBLANK(INDEX(bHist!$1:$1048576,ex!$D4,_xlfn.XMATCH(OG$3,bHist!$1:$1,0))),"-",INDEX(bHist!$1:$1048576,ex!$D4,_xlfn.XMATCH(OG$3,bHist!$1:$1,0)))</f>
        <v>342.62099999999998</v>
      </c>
      <c r="OH4" s="45" cm="1">
        <f t="array" aca="1" ref="OH4" ca="1">IF(ISBLANK(INDEX(bHist!$1:$1048576,ex!$D4,_xlfn.XMATCH(OH$3,bHist!$1:$1,0))),"-",INDEX(bHist!$1:$1048576,ex!$D4,_xlfn.XMATCH(OH$3,bHist!$1:$1,0)))</f>
        <v>342.327</v>
      </c>
      <c r="OI4" s="45" cm="1">
        <f t="array" aca="1" ref="OI4" ca="1">IF(ISBLANK(INDEX(bHist!$1:$1048576,ex!$D4,_xlfn.XMATCH(OI$3,bHist!$1:$1,0))),"-",INDEX(bHist!$1:$1048576,ex!$D4,_xlfn.XMATCH(OI$3,bHist!$1:$1,0)))</f>
        <v>335.613</v>
      </c>
      <c r="OJ4" s="45" cm="1">
        <f t="array" aca="1" ref="OJ4" ca="1">IF(ISBLANK(INDEX(bHist!$1:$1048576,ex!$D4,_xlfn.XMATCH(OJ$3,bHist!$1:$1,0))),"-",INDEX(bHist!$1:$1048576,ex!$D4,_xlfn.XMATCH(OJ$3,bHist!$1:$1,0)))</f>
        <v>325.97500000000002</v>
      </c>
      <c r="OK4" s="45" cm="1">
        <f t="array" aca="1" ref="OK4" ca="1">IF(ISBLANK(INDEX(bHist!$1:$1048576,ex!$D4,_xlfn.XMATCH(OK$3,bHist!$1:$1,0))),"-",INDEX(bHist!$1:$1048576,ex!$D4,_xlfn.XMATCH(OK$3,bHist!$1:$1,0)))</f>
        <v>328.00400000000002</v>
      </c>
      <c r="OL4" s="45" cm="1">
        <f t="array" aca="1" ref="OL4" ca="1">IF(ISBLANK(INDEX(bHist!$1:$1048576,ex!$D4,_xlfn.XMATCH(OL$3,bHist!$1:$1,0))),"-",INDEX(bHist!$1:$1048576,ex!$D4,_xlfn.XMATCH(OL$3,bHist!$1:$1,0)))</f>
        <v>347.572</v>
      </c>
      <c r="OM4" s="45" cm="1">
        <f t="array" aca="1" ref="OM4" ca="1">IF(ISBLANK(INDEX(bHist!$1:$1048576,ex!$D4,_xlfn.XMATCH(OM$3,bHist!$1:$1,0))),"-",INDEX(bHist!$1:$1048576,ex!$D4,_xlfn.XMATCH(OM$3,bHist!$1:$1,0)))</f>
        <v>355.61200000000002</v>
      </c>
      <c r="ON4" s="45" cm="1">
        <f t="array" aca="1" ref="ON4" ca="1">IF(ISBLANK(INDEX(bHist!$1:$1048576,ex!$D4,_xlfn.XMATCH(ON$3,bHist!$1:$1,0))),"-",INDEX(bHist!$1:$1048576,ex!$D4,_xlfn.XMATCH(ON$3,bHist!$1:$1,0)))</f>
        <v>344.46699999999998</v>
      </c>
      <c r="OO4" s="45" cm="1">
        <f t="array" aca="1" ref="OO4" ca="1">IF(ISBLANK(INDEX(bHist!$1:$1048576,ex!$D4,_xlfn.XMATCH(OO$3,bHist!$1:$1,0))),"-",INDEX(bHist!$1:$1048576,ex!$D4,_xlfn.XMATCH(OO$3,bHist!$1:$1,0)))</f>
        <v>347.48200000000003</v>
      </c>
      <c r="OP4" s="45" cm="1">
        <f t="array" aca="1" ref="OP4" ca="1">IF(ISBLANK(INDEX(bHist!$1:$1048576,ex!$D4,_xlfn.XMATCH(OP$3,bHist!$1:$1,0))),"-",INDEX(bHist!$1:$1048576,ex!$D4,_xlfn.XMATCH(OP$3,bHist!$1:$1,0)))</f>
        <v>330.77600000000001</v>
      </c>
      <c r="OQ4" s="45" cm="1">
        <f t="array" aca="1" ref="OQ4" ca="1">IF(ISBLANK(INDEX(bHist!$1:$1048576,ex!$D4,_xlfn.XMATCH(OQ$3,bHist!$1:$1,0))),"-",INDEX(bHist!$1:$1048576,ex!$D4,_xlfn.XMATCH(OQ$3,bHist!$1:$1,0)))</f>
        <v>328.91500000000002</v>
      </c>
      <c r="OR4" s="45" cm="1">
        <f t="array" aca="1" ref="OR4" ca="1">IF(ISBLANK(INDEX(bHist!$1:$1048576,ex!$D4,_xlfn.XMATCH(OR$3,bHist!$1:$1,0))),"-",INDEX(bHist!$1:$1048576,ex!$D4,_xlfn.XMATCH(OR$3,bHist!$1:$1,0)))</f>
        <v>320.5</v>
      </c>
      <c r="OS4" s="45" cm="1">
        <f t="array" aca="1" ref="OS4" ca="1">IF(ISBLANK(INDEX(bHist!$1:$1048576,ex!$D4,_xlfn.XMATCH(OS$3,bHist!$1:$1,0))),"-",INDEX(bHist!$1:$1048576,ex!$D4,_xlfn.XMATCH(OS$3,bHist!$1:$1,0)))</f>
        <v>327.90600000000001</v>
      </c>
      <c r="OT4" s="45" cm="1">
        <f t="array" aca="1" ref="OT4" ca="1">IF(ISBLANK(INDEX(bHist!$1:$1048576,ex!$D4,_xlfn.XMATCH(OT$3,bHist!$1:$1,0))),"-",INDEX(bHist!$1:$1048576,ex!$D4,_xlfn.XMATCH(OT$3,bHist!$1:$1,0)))</f>
        <v>343.63400000000001</v>
      </c>
      <c r="OU4" s="45" cm="1">
        <f t="array" aca="1" ref="OU4" ca="1">IF(ISBLANK(INDEX(bHist!$1:$1048576,ex!$D4,_xlfn.XMATCH(OU$3,bHist!$1:$1,0))),"-",INDEX(bHist!$1:$1048576,ex!$D4,_xlfn.XMATCH(OU$3,bHist!$1:$1,0)))</f>
        <v>343.51900000000001</v>
      </c>
      <c r="OV4" s="45" cm="1">
        <f t="array" aca="1" ref="OV4" ca="1">IF(ISBLANK(INDEX(bHist!$1:$1048576,ex!$D4,_xlfn.XMATCH(OV$3,bHist!$1:$1,0))),"-",INDEX(bHist!$1:$1048576,ex!$D4,_xlfn.XMATCH(OV$3,bHist!$1:$1,0)))</f>
        <v>339.36099999999999</v>
      </c>
      <c r="OW4" s="45" cm="1">
        <f t="array" aca="1" ref="OW4" ca="1">IF(ISBLANK(INDEX(bHist!$1:$1048576,ex!$D4,_xlfn.XMATCH(OW$3,bHist!$1:$1,0))),"-",INDEX(bHist!$1:$1048576,ex!$D4,_xlfn.XMATCH(OW$3,bHist!$1:$1,0)))</f>
        <v>329.38799999999998</v>
      </c>
      <c r="OX4" s="45" cm="1">
        <f t="array" aca="1" ref="OX4" ca="1">IF(ISBLANK(INDEX(bHist!$1:$1048576,ex!$D4,_xlfn.XMATCH(OX$3,bHist!$1:$1,0))),"-",INDEX(bHist!$1:$1048576,ex!$D4,_xlfn.XMATCH(OX$3,bHist!$1:$1,0)))</f>
        <v>333.93400000000003</v>
      </c>
      <c r="OY4" s="45" cm="1">
        <f t="array" aca="1" ref="OY4" ca="1">IF(ISBLANK(INDEX(bHist!$1:$1048576,ex!$D4,_xlfn.XMATCH(OY$3,bHist!$1:$1,0))),"-",INDEX(bHist!$1:$1048576,ex!$D4,_xlfn.XMATCH(OY$3,bHist!$1:$1,0)))</f>
        <v>328.55099999999999</v>
      </c>
      <c r="OZ4" s="45" cm="1">
        <f t="array" aca="1" ref="OZ4" ca="1">IF(ISBLANK(INDEX(bHist!$1:$1048576,ex!$D4,_xlfn.XMATCH(OZ$3,bHist!$1:$1,0))),"-",INDEX(bHist!$1:$1048576,ex!$D4,_xlfn.XMATCH(OZ$3,bHist!$1:$1,0)))</f>
        <v>319.87599999999998</v>
      </c>
      <c r="PA4" s="45" cm="1">
        <f t="array" aca="1" ref="PA4" ca="1">IF(ISBLANK(INDEX(bHist!$1:$1048576,ex!$D4,_xlfn.XMATCH(PA$3,bHist!$1:$1,0))),"-",INDEX(bHist!$1:$1048576,ex!$D4,_xlfn.XMATCH(PA$3,bHist!$1:$1,0)))</f>
        <v>329.54300000000001</v>
      </c>
      <c r="PB4" s="45" cm="1">
        <f t="array" aca="1" ref="PB4" ca="1">IF(ISBLANK(INDEX(bHist!$1:$1048576,ex!$D4,_xlfn.XMATCH(PB$3,bHist!$1:$1,0))),"-",INDEX(bHist!$1:$1048576,ex!$D4,_xlfn.XMATCH(PB$3,bHist!$1:$1,0)))</f>
        <v>327.18599999999998</v>
      </c>
      <c r="PC4" s="45" cm="1">
        <f t="array" aca="1" ref="PC4" ca="1">IF(ISBLANK(INDEX(bHist!$1:$1048576,ex!$D4,_xlfn.XMATCH(PC$3,bHist!$1:$1,0))),"-",INDEX(bHist!$1:$1048576,ex!$D4,_xlfn.XMATCH(PC$3,bHist!$1:$1,0)))</f>
        <v>316.88900000000001</v>
      </c>
      <c r="PD4" s="45" cm="1">
        <f t="array" aca="1" ref="PD4" ca="1">IF(ISBLANK(INDEX(bHist!$1:$1048576,ex!$D4,_xlfn.XMATCH(PD$3,bHist!$1:$1,0))),"-",INDEX(bHist!$1:$1048576,ex!$D4,_xlfn.XMATCH(PD$3,bHist!$1:$1,0)))</f>
        <v>314.35300000000001</v>
      </c>
      <c r="PE4" s="45" cm="1">
        <f t="array" aca="1" ref="PE4" ca="1">IF(ISBLANK(INDEX(bHist!$1:$1048576,ex!$D4,_xlfn.XMATCH(PE$3,bHist!$1:$1,0))),"-",INDEX(bHist!$1:$1048576,ex!$D4,_xlfn.XMATCH(PE$3,bHist!$1:$1,0)))</f>
        <v>300.19099999999997</v>
      </c>
      <c r="PF4" s="45" cm="1">
        <f t="array" aca="1" ref="PF4" ca="1">IF(ISBLANK(INDEX(bHist!$1:$1048576,ex!$D4,_xlfn.XMATCH(PF$3,bHist!$1:$1,0))),"-",INDEX(bHist!$1:$1048576,ex!$D4,_xlfn.XMATCH(PF$3,bHist!$1:$1,0)))</f>
        <v>293.80799999999999</v>
      </c>
      <c r="PG4" s="45" cm="1">
        <f t="array" aca="1" ref="PG4" ca="1">IF(ISBLANK(INDEX(bHist!$1:$1048576,ex!$D4,_xlfn.XMATCH(PG$3,bHist!$1:$1,0))),"-",INDEX(bHist!$1:$1048576,ex!$D4,_xlfn.XMATCH(PG$3,bHist!$1:$1,0)))</f>
        <v>294.76900000000001</v>
      </c>
      <c r="PH4" s="45" cm="1">
        <f t="array" aca="1" ref="PH4" ca="1">IF(ISBLANK(INDEX(bHist!$1:$1048576,ex!$D4,_xlfn.XMATCH(PH$3,bHist!$1:$1,0))),"-",INDEX(bHist!$1:$1048576,ex!$D4,_xlfn.XMATCH(PH$3,bHist!$1:$1,0)))</f>
        <v>288.11</v>
      </c>
      <c r="PI4" s="45" cm="1">
        <f t="array" aca="1" ref="PI4" ca="1">IF(ISBLANK(INDEX(bHist!$1:$1048576,ex!$D4,_xlfn.XMATCH(PI$3,bHist!$1:$1,0))),"-",INDEX(bHist!$1:$1048576,ex!$D4,_xlfn.XMATCH(PI$3,bHist!$1:$1,0)))</f>
        <v>281.90100000000001</v>
      </c>
      <c r="PJ4" s="45" cm="1">
        <f t="array" aca="1" ref="PJ4" ca="1">IF(ISBLANK(INDEX(bHist!$1:$1048576,ex!$D4,_xlfn.XMATCH(PJ$3,bHist!$1:$1,0))),"-",INDEX(bHist!$1:$1048576,ex!$D4,_xlfn.XMATCH(PJ$3,bHist!$1:$1,0)))</f>
        <v>280.25400000000002</v>
      </c>
      <c r="PK4" s="45" cm="1">
        <f t="array" aca="1" ref="PK4" ca="1">IF(ISBLANK(INDEX(bHist!$1:$1048576,ex!$D4,_xlfn.XMATCH(PK$3,bHist!$1:$1,0))),"-",INDEX(bHist!$1:$1048576,ex!$D4,_xlfn.XMATCH(PK$3,bHist!$1:$1,0)))</f>
        <v>284.49599999999998</v>
      </c>
      <c r="PL4" s="45" cm="1">
        <f t="array" aca="1" ref="PL4" ca="1">IF(ISBLANK(INDEX(bHist!$1:$1048576,ex!$D4,_xlfn.XMATCH(PL$3,bHist!$1:$1,0))),"-",INDEX(bHist!$1:$1048576,ex!$D4,_xlfn.XMATCH(PL$3,bHist!$1:$1,0)))</f>
        <v>287.49299999999999</v>
      </c>
      <c r="PM4" s="45" cm="1">
        <f t="array" aca="1" ref="PM4" ca="1">IF(ISBLANK(INDEX(bHist!$1:$1048576,ex!$D4,_xlfn.XMATCH(PM$3,bHist!$1:$1,0))),"-",INDEX(bHist!$1:$1048576,ex!$D4,_xlfn.XMATCH(PM$3,bHist!$1:$1,0)))</f>
        <v>290.28500000000003</v>
      </c>
      <c r="PN4" s="45" cm="1">
        <f t="array" aca="1" ref="PN4" ca="1">IF(ISBLANK(INDEX(bHist!$1:$1048576,ex!$D4,_xlfn.XMATCH(PN$3,bHist!$1:$1,0))),"-",INDEX(bHist!$1:$1048576,ex!$D4,_xlfn.XMATCH(PN$3,bHist!$1:$1,0)))</f>
        <v>290.69900000000001</v>
      </c>
      <c r="PO4" s="45" cm="1">
        <f t="array" aca="1" ref="PO4" ca="1">IF(ISBLANK(INDEX(bHist!$1:$1048576,ex!$D4,_xlfn.XMATCH(PO$3,bHist!$1:$1,0))),"-",INDEX(bHist!$1:$1048576,ex!$D4,_xlfn.XMATCH(PO$3,bHist!$1:$1,0)))</f>
        <v>297.952</v>
      </c>
      <c r="PP4" s="45" cm="1">
        <f t="array" aca="1" ref="PP4" ca="1">IF(ISBLANK(INDEX(bHist!$1:$1048576,ex!$D4,_xlfn.XMATCH(PP$3,bHist!$1:$1,0))),"-",INDEX(bHist!$1:$1048576,ex!$D4,_xlfn.XMATCH(PP$3,bHist!$1:$1,0)))</f>
        <v>302.76299999999998</v>
      </c>
      <c r="PQ4" s="45" cm="1">
        <f t="array" aca="1" ref="PQ4" ca="1">IF(ISBLANK(INDEX(bHist!$1:$1048576,ex!$D4,_xlfn.XMATCH(PQ$3,bHist!$1:$1,0))),"-",INDEX(bHist!$1:$1048576,ex!$D4,_xlfn.XMATCH(PQ$3,bHist!$1:$1,0)))</f>
        <v>301.18400000000003</v>
      </c>
      <c r="PR4" s="45" cm="1">
        <f t="array" aca="1" ref="PR4" ca="1">IF(ISBLANK(INDEX(bHist!$1:$1048576,ex!$D4,_xlfn.XMATCH(PR$3,bHist!$1:$1,0))),"-",INDEX(bHist!$1:$1048576,ex!$D4,_xlfn.XMATCH(PR$3,bHist!$1:$1,0)))</f>
        <v>304.262</v>
      </c>
      <c r="PS4" s="45" cm="1">
        <f t="array" aca="1" ref="PS4" ca="1">IF(ISBLANK(INDEX(bHist!$1:$1048576,ex!$D4,_xlfn.XMATCH(PS$3,bHist!$1:$1,0))),"-",INDEX(bHist!$1:$1048576,ex!$D4,_xlfn.XMATCH(PS$3,bHist!$1:$1,0)))</f>
        <v>299.822</v>
      </c>
      <c r="PT4" s="45" cm="1">
        <f t="array" aca="1" ref="PT4" ca="1">IF(ISBLANK(INDEX(bHist!$1:$1048576,ex!$D4,_xlfn.XMATCH(PT$3,bHist!$1:$1,0))),"-",INDEX(bHist!$1:$1048576,ex!$D4,_xlfn.XMATCH(PT$3,bHist!$1:$1,0)))</f>
        <v>299.48099999999999</v>
      </c>
      <c r="PU4" s="45" cm="1">
        <f t="array" aca="1" ref="PU4" ca="1">IF(ISBLANK(INDEX(bHist!$1:$1048576,ex!$D4,_xlfn.XMATCH(PU$3,bHist!$1:$1,0))),"-",INDEX(bHist!$1:$1048576,ex!$D4,_xlfn.XMATCH(PU$3,bHist!$1:$1,0)))</f>
        <v>301.22899999999998</v>
      </c>
      <c r="PV4" s="45" cm="1">
        <f t="array" aca="1" ref="PV4" ca="1">IF(ISBLANK(INDEX(bHist!$1:$1048576,ex!$D4,_xlfn.XMATCH(PV$3,bHist!$1:$1,0))),"-",INDEX(bHist!$1:$1048576,ex!$D4,_xlfn.XMATCH(PV$3,bHist!$1:$1,0)))</f>
        <v>294.27699999999999</v>
      </c>
      <c r="PW4" s="45" cm="1">
        <f t="array" aca="1" ref="PW4" ca="1">IF(ISBLANK(INDEX(bHist!$1:$1048576,ex!$D4,_xlfn.XMATCH(PW$3,bHist!$1:$1,0))),"-",INDEX(bHist!$1:$1048576,ex!$D4,_xlfn.XMATCH(PW$3,bHist!$1:$1,0)))</f>
        <v>294.69400000000002</v>
      </c>
      <c r="PX4" s="45" cm="1">
        <f t="array" aca="1" ref="PX4" ca="1">IF(ISBLANK(INDEX(bHist!$1:$1048576,ex!$D4,_xlfn.XMATCH(PX$3,bHist!$1:$1,0))),"-",INDEX(bHist!$1:$1048576,ex!$D4,_xlfn.XMATCH(PX$3,bHist!$1:$1,0)))</f>
        <v>298.86</v>
      </c>
      <c r="PY4" s="45" cm="1">
        <f t="array" aca="1" ref="PY4" ca="1">IF(ISBLANK(INDEX(bHist!$1:$1048576,ex!$D4,_xlfn.XMATCH(PY$3,bHist!$1:$1,0))),"-",INDEX(bHist!$1:$1048576,ex!$D4,_xlfn.XMATCH(PY$3,bHist!$1:$1,0)))</f>
        <v>290.71699999999998</v>
      </c>
      <c r="PZ4" s="45" cm="1">
        <f t="array" aca="1" ref="PZ4" ca="1">IF(ISBLANK(INDEX(bHist!$1:$1048576,ex!$D4,_xlfn.XMATCH(PZ$3,bHist!$1:$1,0))),"-",INDEX(bHist!$1:$1048576,ex!$D4,_xlfn.XMATCH(PZ$3,bHist!$1:$1,0)))</f>
        <v>289.50700000000001</v>
      </c>
      <c r="QA4" s="45" cm="1">
        <f t="array" aca="1" ref="QA4" ca="1">IF(ISBLANK(INDEX(bHist!$1:$1048576,ex!$D4,_xlfn.XMATCH(QA$3,bHist!$1:$1,0))),"-",INDEX(bHist!$1:$1048576,ex!$D4,_xlfn.XMATCH(QA$3,bHist!$1:$1,0)))</f>
        <v>295.024</v>
      </c>
      <c r="QB4" s="45" cm="1">
        <f t="array" aca="1" ref="QB4" ca="1">IF(ISBLANK(INDEX(bHist!$1:$1048576,ex!$D4,_xlfn.XMATCH(QB$3,bHist!$1:$1,0))),"-",INDEX(bHist!$1:$1048576,ex!$D4,_xlfn.XMATCH(QB$3,bHist!$1:$1,0)))</f>
        <v>293.34500000000003</v>
      </c>
      <c r="QC4" s="45" cm="1">
        <f t="array" aca="1" ref="QC4" ca="1">IF(ISBLANK(INDEX(bHist!$1:$1048576,ex!$D4,_xlfn.XMATCH(QC$3,bHist!$1:$1,0))),"-",INDEX(bHist!$1:$1048576,ex!$D4,_xlfn.XMATCH(QC$3,bHist!$1:$1,0)))</f>
        <v>296.99200000000002</v>
      </c>
      <c r="QD4" s="45" cm="1">
        <f t="array" aca="1" ref="QD4" ca="1">IF(ISBLANK(INDEX(bHist!$1:$1048576,ex!$D4,_xlfn.XMATCH(QD$3,bHist!$1:$1,0))),"-",INDEX(bHist!$1:$1048576,ex!$D4,_xlfn.XMATCH(QD$3,bHist!$1:$1,0)))</f>
        <v>289.68200000000002</v>
      </c>
      <c r="QE4" s="45" cm="1">
        <f t="array" aca="1" ref="QE4" ca="1">IF(ISBLANK(INDEX(bHist!$1:$1048576,ex!$D4,_xlfn.XMATCH(QE$3,bHist!$1:$1,0))),"-",INDEX(bHist!$1:$1048576,ex!$D4,_xlfn.XMATCH(QE$3,bHist!$1:$1,0)))</f>
        <v>285.24099999999999</v>
      </c>
      <c r="QF4" s="45" cm="1">
        <f t="array" aca="1" ref="QF4" ca="1">IF(ISBLANK(INDEX(bHist!$1:$1048576,ex!$D4,_xlfn.XMATCH(QF$3,bHist!$1:$1,0))),"-",INDEX(bHist!$1:$1048576,ex!$D4,_xlfn.XMATCH(QF$3,bHist!$1:$1,0)))</f>
        <v>290.68200000000002</v>
      </c>
      <c r="QG4" s="45" cm="1">
        <f t="array" aca="1" ref="QG4" ca="1">IF(ISBLANK(INDEX(bHist!$1:$1048576,ex!$D4,_xlfn.XMATCH(QG$3,bHist!$1:$1,0))),"-",INDEX(bHist!$1:$1048576,ex!$D4,_xlfn.XMATCH(QG$3,bHist!$1:$1,0)))</f>
        <v>281.53699999999998</v>
      </c>
      <c r="QH4" s="45" cm="1">
        <f t="array" aca="1" ref="QH4" ca="1">IF(ISBLANK(INDEX(bHist!$1:$1048576,ex!$D4,_xlfn.XMATCH(QH$3,bHist!$1:$1,0))),"-",INDEX(bHist!$1:$1048576,ex!$D4,_xlfn.XMATCH(QH$3,bHist!$1:$1,0)))</f>
        <v>277.67899999999997</v>
      </c>
      <c r="QI4" s="45" cm="1">
        <f t="array" aca="1" ref="QI4" ca="1">IF(ISBLANK(INDEX(bHist!$1:$1048576,ex!$D4,_xlfn.XMATCH(QI$3,bHist!$1:$1,0))),"-",INDEX(bHist!$1:$1048576,ex!$D4,_xlfn.XMATCH(QI$3,bHist!$1:$1,0)))</f>
        <v>271.19600000000003</v>
      </c>
      <c r="QJ4" s="45" cm="1">
        <f t="array" aca="1" ref="QJ4" ca="1">IF(ISBLANK(INDEX(bHist!$1:$1048576,ex!$D4,_xlfn.XMATCH(QJ$3,bHist!$1:$1,0))),"-",INDEX(bHist!$1:$1048576,ex!$D4,_xlfn.XMATCH(QJ$3,bHist!$1:$1,0)))</f>
        <v>279.18299999999999</v>
      </c>
      <c r="QK4" s="45" cm="1">
        <f t="array" aca="1" ref="QK4" ca="1">IF(ISBLANK(INDEX(bHist!$1:$1048576,ex!$D4,_xlfn.XMATCH(QK$3,bHist!$1:$1,0))),"-",INDEX(bHist!$1:$1048576,ex!$D4,_xlfn.XMATCH(QK$3,bHist!$1:$1,0)))</f>
        <v>273.48700000000002</v>
      </c>
      <c r="QL4" s="45" cm="1">
        <f t="array" aca="1" ref="QL4" ca="1">IF(ISBLANK(INDEX(bHist!$1:$1048576,ex!$D4,_xlfn.XMATCH(QL$3,bHist!$1:$1,0))),"-",INDEX(bHist!$1:$1048576,ex!$D4,_xlfn.XMATCH(QL$3,bHist!$1:$1,0)))</f>
        <v>274.97300000000001</v>
      </c>
      <c r="QM4" s="45" cm="1">
        <f t="array" aca="1" ref="QM4" ca="1">IF(ISBLANK(INDEX(bHist!$1:$1048576,ex!$D4,_xlfn.XMATCH(QM$3,bHist!$1:$1,0))),"-",INDEX(bHist!$1:$1048576,ex!$D4,_xlfn.XMATCH(QM$3,bHist!$1:$1,0)))</f>
        <v>266.00599999999997</v>
      </c>
      <c r="QN4" s="45" cm="1">
        <f t="array" aca="1" ref="QN4" ca="1">IF(ISBLANK(INDEX(bHist!$1:$1048576,ex!$D4,_xlfn.XMATCH(QN$3,bHist!$1:$1,0))),"-",INDEX(bHist!$1:$1048576,ex!$D4,_xlfn.XMATCH(QN$3,bHist!$1:$1,0)))</f>
        <v>269.65800000000002</v>
      </c>
      <c r="QO4" s="45" cm="1">
        <f t="array" aca="1" ref="QO4" ca="1">IF(ISBLANK(INDEX(bHist!$1:$1048576,ex!$D4,_xlfn.XMATCH(QO$3,bHist!$1:$1,0))),"-",INDEX(bHist!$1:$1048576,ex!$D4,_xlfn.XMATCH(QO$3,bHist!$1:$1,0)))</f>
        <v>270.40800000000002</v>
      </c>
      <c r="QP4" s="45" cm="1">
        <f t="array" aca="1" ref="QP4" ca="1">IF(ISBLANK(INDEX(bHist!$1:$1048576,ex!$D4,_xlfn.XMATCH(QP$3,bHist!$1:$1,0))),"-",INDEX(bHist!$1:$1048576,ex!$D4,_xlfn.XMATCH(QP$3,bHist!$1:$1,0)))</f>
        <v>271.14299999999997</v>
      </c>
      <c r="QQ4" s="45" cm="1">
        <f t="array" aca="1" ref="QQ4" ca="1">IF(ISBLANK(INDEX(bHist!$1:$1048576,ex!$D4,_xlfn.XMATCH(QQ$3,bHist!$1:$1,0))),"-",INDEX(bHist!$1:$1048576,ex!$D4,_xlfn.XMATCH(QQ$3,bHist!$1:$1,0)))</f>
        <v>264.90699999999998</v>
      </c>
      <c r="QR4" s="45" cm="1">
        <f t="array" aca="1" ref="QR4" ca="1">IF(ISBLANK(INDEX(bHist!$1:$1048576,ex!$D4,_xlfn.XMATCH(QR$3,bHist!$1:$1,0))),"-",INDEX(bHist!$1:$1048576,ex!$D4,_xlfn.XMATCH(QR$3,bHist!$1:$1,0)))</f>
        <v>266.411</v>
      </c>
      <c r="QS4" s="45" cm="1">
        <f t="array" aca="1" ref="QS4" ca="1">IF(ISBLANK(INDEX(bHist!$1:$1048576,ex!$D4,_xlfn.XMATCH(QS$3,bHist!$1:$1,0))),"-",INDEX(bHist!$1:$1048576,ex!$D4,_xlfn.XMATCH(QS$3,bHist!$1:$1,0)))</f>
        <v>280.15899999999999</v>
      </c>
      <c r="QT4" s="45" cm="1">
        <f t="array" aca="1" ref="QT4" ca="1">IF(ISBLANK(INDEX(bHist!$1:$1048576,ex!$D4,_xlfn.XMATCH(QT$3,bHist!$1:$1,0))),"-",INDEX(bHist!$1:$1048576,ex!$D4,_xlfn.XMATCH(QT$3,bHist!$1:$1,0)))</f>
        <v>279.822</v>
      </c>
      <c r="QU4" s="45" cm="1">
        <f t="array" aca="1" ref="QU4" ca="1">IF(ISBLANK(INDEX(bHist!$1:$1048576,ex!$D4,_xlfn.XMATCH(QU$3,bHist!$1:$1,0))),"-",INDEX(bHist!$1:$1048576,ex!$D4,_xlfn.XMATCH(QU$3,bHist!$1:$1,0)))</f>
        <v>282.12700000000001</v>
      </c>
      <c r="QV4" s="45" cm="1">
        <f t="array" aca="1" ref="QV4" ca="1">IF(ISBLANK(INDEX(bHist!$1:$1048576,ex!$D4,_xlfn.XMATCH(QV$3,bHist!$1:$1,0))),"-",INDEX(bHist!$1:$1048576,ex!$D4,_xlfn.XMATCH(QV$3,bHist!$1:$1,0)))</f>
        <v>281.31299999999999</v>
      </c>
      <c r="QW4" s="45" cm="1">
        <f t="array" aca="1" ref="QW4" ca="1">IF(ISBLANK(INDEX(bHist!$1:$1048576,ex!$D4,_xlfn.XMATCH(QW$3,bHist!$1:$1,0))),"-",INDEX(bHist!$1:$1048576,ex!$D4,_xlfn.XMATCH(QW$3,bHist!$1:$1,0)))</f>
        <v>278.24700000000001</v>
      </c>
      <c r="QX4" s="45" cm="1">
        <f t="array" aca="1" ref="QX4" ca="1">IF(ISBLANK(INDEX(bHist!$1:$1048576,ex!$D4,_xlfn.XMATCH(QX$3,bHist!$1:$1,0))),"-",INDEX(bHist!$1:$1048576,ex!$D4,_xlfn.XMATCH(QX$3,bHist!$1:$1,0)))</f>
        <v>283.202</v>
      </c>
      <c r="QY4" s="45" cm="1">
        <f t="array" aca="1" ref="QY4" ca="1">IF(ISBLANK(INDEX(bHist!$1:$1048576,ex!$D4,_xlfn.XMATCH(QY$3,bHist!$1:$1,0))),"-",INDEX(bHist!$1:$1048576,ex!$D4,_xlfn.XMATCH(QY$3,bHist!$1:$1,0)))</f>
        <v>279.90800000000002</v>
      </c>
      <c r="QZ4" s="45" cm="1">
        <f t="array" aca="1" ref="QZ4" ca="1">IF(ISBLANK(INDEX(bHist!$1:$1048576,ex!$D4,_xlfn.XMATCH(QZ$3,bHist!$1:$1,0))),"-",INDEX(bHist!$1:$1048576,ex!$D4,_xlfn.XMATCH(QZ$3,bHist!$1:$1,0)))</f>
        <v>280.44299999999998</v>
      </c>
      <c r="RA4" s="45" cm="1">
        <f t="array" aca="1" ref="RA4" ca="1">IF(ISBLANK(INDEX(bHist!$1:$1048576,ex!$D4,_xlfn.XMATCH(RA$3,bHist!$1:$1,0))),"-",INDEX(bHist!$1:$1048576,ex!$D4,_xlfn.XMATCH(RA$3,bHist!$1:$1,0)))</f>
        <v>286.98899999999998</v>
      </c>
      <c r="RB4" s="45" cm="1">
        <f t="array" aca="1" ref="RB4" ca="1">IF(ISBLANK(INDEX(bHist!$1:$1048576,ex!$D4,_xlfn.XMATCH(RB$3,bHist!$1:$1,0))),"-",INDEX(bHist!$1:$1048576,ex!$D4,_xlfn.XMATCH(RB$3,bHist!$1:$1,0)))</f>
        <v>289.80500000000001</v>
      </c>
      <c r="RC4" s="45" cm="1">
        <f t="array" aca="1" ref="RC4" ca="1">IF(ISBLANK(INDEX(bHist!$1:$1048576,ex!$D4,_xlfn.XMATCH(RC$3,bHist!$1:$1,0))),"-",INDEX(bHist!$1:$1048576,ex!$D4,_xlfn.XMATCH(RC$3,bHist!$1:$1,0)))</f>
        <v>291.51499999999999</v>
      </c>
      <c r="RD4" s="45" cm="1">
        <f t="array" aca="1" ref="RD4" ca="1">IF(ISBLANK(INDEX(bHist!$1:$1048576,ex!$D4,_xlfn.XMATCH(RD$3,bHist!$1:$1,0))),"-",INDEX(bHist!$1:$1048576,ex!$D4,_xlfn.XMATCH(RD$3,bHist!$1:$1,0)))</f>
        <v>296.99900000000002</v>
      </c>
      <c r="RE4" s="45" cm="1">
        <f t="array" aca="1" ref="RE4" ca="1">IF(ISBLANK(INDEX(bHist!$1:$1048576,ex!$D4,_xlfn.XMATCH(RE$3,bHist!$1:$1,0))),"-",INDEX(bHist!$1:$1048576,ex!$D4,_xlfn.XMATCH(RE$3,bHist!$1:$1,0)))</f>
        <v>298.01</v>
      </c>
      <c r="RF4" s="45" cm="1">
        <f t="array" aca="1" ref="RF4" ca="1">IF(ISBLANK(INDEX(bHist!$1:$1048576,ex!$D4,_xlfn.XMATCH(RF$3,bHist!$1:$1,0))),"-",INDEX(bHist!$1:$1048576,ex!$D4,_xlfn.XMATCH(RF$3,bHist!$1:$1,0)))</f>
        <v>300.40100000000001</v>
      </c>
      <c r="RG4" s="45" cm="1">
        <f t="array" aca="1" ref="RG4" ca="1">IF(ISBLANK(INDEX(bHist!$1:$1048576,ex!$D4,_xlfn.XMATCH(RG$3,bHist!$1:$1,0))),"-",INDEX(bHist!$1:$1048576,ex!$D4,_xlfn.XMATCH(RG$3,bHist!$1:$1,0)))</f>
        <v>294.375</v>
      </c>
      <c r="RH4" s="45" cm="1">
        <f t="array" aca="1" ref="RH4" ca="1">IF(ISBLANK(INDEX(bHist!$1:$1048576,ex!$D4,_xlfn.XMATCH(RH$3,bHist!$1:$1,0))),"-",INDEX(bHist!$1:$1048576,ex!$D4,_xlfn.XMATCH(RH$3,bHist!$1:$1,0)))</f>
        <v>287.66899999999998</v>
      </c>
      <c r="RI4" s="45" cm="1">
        <f t="array" aca="1" ref="RI4" ca="1">IF(ISBLANK(INDEX(bHist!$1:$1048576,ex!$D4,_xlfn.XMATCH(RI$3,bHist!$1:$1,0))),"-",INDEX(bHist!$1:$1048576,ex!$D4,_xlfn.XMATCH(RI$3,bHist!$1:$1,0)))</f>
        <v>285.57</v>
      </c>
      <c r="RJ4" s="45" cm="1">
        <f t="array" aca="1" ref="RJ4" ca="1">IF(ISBLANK(INDEX(bHist!$1:$1048576,ex!$D4,_xlfn.XMATCH(RJ$3,bHist!$1:$1,0))),"-",INDEX(bHist!$1:$1048576,ex!$D4,_xlfn.XMATCH(RJ$3,bHist!$1:$1,0)))</f>
        <v>285.72199999999998</v>
      </c>
      <c r="RK4" s="45" cm="1">
        <f t="array" aca="1" ref="RK4" ca="1">IF(ISBLANK(INDEX(bHist!$1:$1048576,ex!$D4,_xlfn.XMATCH(RK$3,bHist!$1:$1,0))),"-",INDEX(bHist!$1:$1048576,ex!$D4,_xlfn.XMATCH(RK$3,bHist!$1:$1,0)))</f>
        <v>291.73599999999999</v>
      </c>
      <c r="RL4" s="45" cm="1">
        <f t="array" aca="1" ref="RL4" ca="1">IF(ISBLANK(INDEX(bHist!$1:$1048576,ex!$D4,_xlfn.XMATCH(RL$3,bHist!$1:$1,0))),"-",INDEX(bHist!$1:$1048576,ex!$D4,_xlfn.XMATCH(RL$3,bHist!$1:$1,0)))</f>
        <v>288.36900000000003</v>
      </c>
      <c r="RM4" s="45" cm="1">
        <f t="array" aca="1" ref="RM4" ca="1">IF(ISBLANK(INDEX(bHist!$1:$1048576,ex!$D4,_xlfn.XMATCH(RM$3,bHist!$1:$1,0))),"-",INDEX(bHist!$1:$1048576,ex!$D4,_xlfn.XMATCH(RM$3,bHist!$1:$1,0)))</f>
        <v>292.7</v>
      </c>
      <c r="RN4" s="45" cm="1">
        <f t="array" aca="1" ref="RN4" ca="1">IF(ISBLANK(INDEX(bHist!$1:$1048576,ex!$D4,_xlfn.XMATCH(RN$3,bHist!$1:$1,0))),"-",INDEX(bHist!$1:$1048576,ex!$D4,_xlfn.XMATCH(RN$3,bHist!$1:$1,0)))</f>
        <v>304.315</v>
      </c>
      <c r="RO4" s="45" cm="1">
        <f t="array" aca="1" ref="RO4" ca="1">IF(ISBLANK(INDEX(bHist!$1:$1048576,ex!$D4,_xlfn.XMATCH(RO$3,bHist!$1:$1,0))),"-",INDEX(bHist!$1:$1048576,ex!$D4,_xlfn.XMATCH(RO$3,bHist!$1:$1,0)))</f>
        <v>305.58600000000001</v>
      </c>
      <c r="RP4" s="45" cm="1">
        <f t="array" aca="1" ref="RP4" ca="1">IF(ISBLANK(INDEX(bHist!$1:$1048576,ex!$D4,_xlfn.XMATCH(RP$3,bHist!$1:$1,0))),"-",INDEX(bHist!$1:$1048576,ex!$D4,_xlfn.XMATCH(RP$3,bHist!$1:$1,0)))</f>
        <v>304.98399999999998</v>
      </c>
      <c r="RQ4" s="45" cm="1">
        <f t="array" aca="1" ref="RQ4" ca="1">IF(ISBLANK(INDEX(bHist!$1:$1048576,ex!$D4,_xlfn.XMATCH(RQ$3,bHist!$1:$1,0))),"-",INDEX(bHist!$1:$1048576,ex!$D4,_xlfn.XMATCH(RQ$3,bHist!$1:$1,0)))</f>
        <v>313.43700000000001</v>
      </c>
      <c r="RR4" s="45" cm="1">
        <f t="array" aca="1" ref="RR4" ca="1">IF(ISBLANK(INDEX(bHist!$1:$1048576,ex!$D4,_xlfn.XMATCH(RR$3,bHist!$1:$1,0))),"-",INDEX(bHist!$1:$1048576,ex!$D4,_xlfn.XMATCH(RR$3,bHist!$1:$1,0)))</f>
        <v>305.87799999999999</v>
      </c>
      <c r="RS4" s="45" cm="1">
        <f t="array" aca="1" ref="RS4" ca="1">IF(ISBLANK(INDEX(bHist!$1:$1048576,ex!$D4,_xlfn.XMATCH(RS$3,bHist!$1:$1,0))),"-",INDEX(bHist!$1:$1048576,ex!$D4,_xlfn.XMATCH(RS$3,bHist!$1:$1,0)))</f>
        <v>308.286</v>
      </c>
      <c r="RT4" s="45" cm="1">
        <f t="array" aca="1" ref="RT4" ca="1">IF(ISBLANK(INDEX(bHist!$1:$1048576,ex!$D4,_xlfn.XMATCH(RT$3,bHist!$1:$1,0))),"-",INDEX(bHist!$1:$1048576,ex!$D4,_xlfn.XMATCH(RT$3,bHist!$1:$1,0)))</f>
        <v>303.58999999999997</v>
      </c>
      <c r="RU4" s="45" cm="1">
        <f t="array" aca="1" ref="RU4" ca="1">IF(ISBLANK(INDEX(bHist!$1:$1048576,ex!$D4,_xlfn.XMATCH(RU$3,bHist!$1:$1,0))),"-",INDEX(bHist!$1:$1048576,ex!$D4,_xlfn.XMATCH(RU$3,bHist!$1:$1,0)))</f>
        <v>292.99200000000002</v>
      </c>
      <c r="RV4" s="45" cm="1">
        <f t="array" aca="1" ref="RV4" ca="1">IF(ISBLANK(INDEX(bHist!$1:$1048576,ex!$D4,_xlfn.XMATCH(RV$3,bHist!$1:$1,0))),"-",INDEX(bHist!$1:$1048576,ex!$D4,_xlfn.XMATCH(RV$3,bHist!$1:$1,0)))</f>
        <v>291.40100000000001</v>
      </c>
      <c r="RW4" s="45" cm="1">
        <f t="array" aca="1" ref="RW4" ca="1">IF(ISBLANK(INDEX(bHist!$1:$1048576,ex!$D4,_xlfn.XMATCH(RW$3,bHist!$1:$1,0))),"-",INDEX(bHist!$1:$1048576,ex!$D4,_xlfn.XMATCH(RW$3,bHist!$1:$1,0)))</f>
        <v>291.66000000000003</v>
      </c>
      <c r="RX4" s="45" cm="1">
        <f t="array" aca="1" ref="RX4" ca="1">IF(ISBLANK(INDEX(bHist!$1:$1048576,ex!$D4,_xlfn.XMATCH(RX$3,bHist!$1:$1,0))),"-",INDEX(bHist!$1:$1048576,ex!$D4,_xlfn.XMATCH(RX$3,bHist!$1:$1,0)))</f>
        <v>296.16899999999998</v>
      </c>
      <c r="RY4" s="45" cm="1">
        <f t="array" aca="1" ref="RY4" ca="1">IF(ISBLANK(INDEX(bHist!$1:$1048576,ex!$D4,_xlfn.XMATCH(RY$3,bHist!$1:$1,0))),"-",INDEX(bHist!$1:$1048576,ex!$D4,_xlfn.XMATCH(RY$3,bHist!$1:$1,0)))</f>
        <v>293.93799999999999</v>
      </c>
      <c r="RZ4" s="45" cm="1">
        <f t="array" aca="1" ref="RZ4" ca="1">IF(ISBLANK(INDEX(bHist!$1:$1048576,ex!$D4,_xlfn.XMATCH(RZ$3,bHist!$1:$1,0))),"-",INDEX(bHist!$1:$1048576,ex!$D4,_xlfn.XMATCH(RZ$3,bHist!$1:$1,0)))</f>
        <v>291</v>
      </c>
      <c r="SA4" s="45" cm="1">
        <f t="array" aca="1" ref="SA4" ca="1">IF(ISBLANK(INDEX(bHist!$1:$1048576,ex!$D4,_xlfn.XMATCH(SA$3,bHist!$1:$1,0))),"-",INDEX(bHist!$1:$1048576,ex!$D4,_xlfn.XMATCH(SA$3,bHist!$1:$1,0)))</f>
        <v>286.423</v>
      </c>
      <c r="SB4" s="45" cm="1">
        <f t="array" aca="1" ref="SB4" ca="1">IF(ISBLANK(INDEX(bHist!$1:$1048576,ex!$D4,_xlfn.XMATCH(SB$3,bHist!$1:$1,0))),"-",INDEX(bHist!$1:$1048576,ex!$D4,_xlfn.XMATCH(SB$3,bHist!$1:$1,0)))</f>
        <v>281.70299999999997</v>
      </c>
      <c r="SC4" s="45" cm="1">
        <f t="array" aca="1" ref="SC4" ca="1">IF(ISBLANK(INDEX(bHist!$1:$1048576,ex!$D4,_xlfn.XMATCH(SC$3,bHist!$1:$1,0))),"-",INDEX(bHist!$1:$1048576,ex!$D4,_xlfn.XMATCH(SC$3,bHist!$1:$1,0)))</f>
        <v>287.262</v>
      </c>
      <c r="SD4" s="45" cm="1">
        <f t="array" aca="1" ref="SD4" ca="1">IF(ISBLANK(INDEX(bHist!$1:$1048576,ex!$D4,_xlfn.XMATCH(SD$3,bHist!$1:$1,0))),"-",INDEX(bHist!$1:$1048576,ex!$D4,_xlfn.XMATCH(SD$3,bHist!$1:$1,0)))</f>
        <v>281.49299999999999</v>
      </c>
      <c r="SE4" s="45" cm="1">
        <f t="array" aca="1" ref="SE4" ca="1">IF(ISBLANK(INDEX(bHist!$1:$1048576,ex!$D4,_xlfn.XMATCH(SE$3,bHist!$1:$1,0))),"-",INDEX(bHist!$1:$1048576,ex!$D4,_xlfn.XMATCH(SE$3,bHist!$1:$1,0)))</f>
        <v>277.19900000000001</v>
      </c>
      <c r="SF4" s="45" cm="1">
        <f t="array" aca="1" ref="SF4" ca="1">IF(ISBLANK(INDEX(bHist!$1:$1048576,ex!$D4,_xlfn.XMATCH(SF$3,bHist!$1:$1,0))),"-",INDEX(bHist!$1:$1048576,ex!$D4,_xlfn.XMATCH(SF$3,bHist!$1:$1,0)))</f>
        <v>284.83300000000003</v>
      </c>
      <c r="SG4" s="45" cm="1">
        <f t="array" aca="1" ref="SG4" ca="1">IF(ISBLANK(INDEX(bHist!$1:$1048576,ex!$D4,_xlfn.XMATCH(SG$3,bHist!$1:$1,0))),"-",INDEX(bHist!$1:$1048576,ex!$D4,_xlfn.XMATCH(SG$3,bHist!$1:$1,0)))</f>
        <v>287.738</v>
      </c>
      <c r="SH4" s="45" cm="1">
        <f t="array" aca="1" ref="SH4" ca="1">IF(ISBLANK(INDEX(bHist!$1:$1048576,ex!$D4,_xlfn.XMATCH(SH$3,bHist!$1:$1,0))),"-",INDEX(bHist!$1:$1048576,ex!$D4,_xlfn.XMATCH(SH$3,bHist!$1:$1,0)))</f>
        <v>291.20400000000001</v>
      </c>
      <c r="SI4" s="45" cm="1">
        <f t="array" aca="1" ref="SI4" ca="1">IF(ISBLANK(INDEX(bHist!$1:$1048576,ex!$D4,_xlfn.XMATCH(SI$3,bHist!$1:$1,0))),"-",INDEX(bHist!$1:$1048576,ex!$D4,_xlfn.XMATCH(SI$3,bHist!$1:$1,0)))</f>
        <v>295.358</v>
      </c>
      <c r="SJ4" s="45" cm="1">
        <f t="array" aca="1" ref="SJ4" ca="1">IF(ISBLANK(INDEX(bHist!$1:$1048576,ex!$D4,_xlfn.XMATCH(SJ$3,bHist!$1:$1,0))),"-",INDEX(bHist!$1:$1048576,ex!$D4,_xlfn.XMATCH(SJ$3,bHist!$1:$1,0)))</f>
        <v>295.12400000000002</v>
      </c>
      <c r="SK4" s="45" cm="1">
        <f t="array" aca="1" ref="SK4" ca="1">IF(ISBLANK(INDEX(bHist!$1:$1048576,ex!$D4,_xlfn.XMATCH(SK$3,bHist!$1:$1,0))),"-",INDEX(bHist!$1:$1048576,ex!$D4,_xlfn.XMATCH(SK$3,bHist!$1:$1,0)))</f>
        <v>291.57499999999999</v>
      </c>
      <c r="SL4" s="45" cm="1">
        <f t="array" aca="1" ref="SL4" ca="1">IF(ISBLANK(INDEX(bHist!$1:$1048576,ex!$D4,_xlfn.XMATCH(SL$3,bHist!$1:$1,0))),"-",INDEX(bHist!$1:$1048576,ex!$D4,_xlfn.XMATCH(SL$3,bHist!$1:$1,0)))</f>
        <v>289.49799999999999</v>
      </c>
      <c r="SM4" s="45" cm="1">
        <f t="array" aca="1" ref="SM4" ca="1">IF(ISBLANK(INDEX(bHist!$1:$1048576,ex!$D4,_xlfn.XMATCH(SM$3,bHist!$1:$1,0))),"-",INDEX(bHist!$1:$1048576,ex!$D4,_xlfn.XMATCH(SM$3,bHist!$1:$1,0)))</f>
        <v>289.411</v>
      </c>
      <c r="SN4" s="45" cm="1">
        <f t="array" aca="1" ref="SN4" ca="1">IF(ISBLANK(INDEX(bHist!$1:$1048576,ex!$D4,_xlfn.XMATCH(SN$3,bHist!$1:$1,0))),"-",INDEX(bHist!$1:$1048576,ex!$D4,_xlfn.XMATCH(SN$3,bHist!$1:$1,0)))</f>
        <v>292.11200000000002</v>
      </c>
      <c r="SO4" s="45" cm="1">
        <f t="array" aca="1" ref="SO4" ca="1">IF(ISBLANK(INDEX(bHist!$1:$1048576,ex!$D4,_xlfn.XMATCH(SO$3,bHist!$1:$1,0))),"-",INDEX(bHist!$1:$1048576,ex!$D4,_xlfn.XMATCH(SO$3,bHist!$1:$1,0)))</f>
        <v>297.85199999999998</v>
      </c>
      <c r="SP4" s="45" cm="1">
        <f t="array" aca="1" ref="SP4" ca="1">IF(ISBLANK(INDEX(bHist!$1:$1048576,ex!$D4,_xlfn.XMATCH(SP$3,bHist!$1:$1,0))),"-",INDEX(bHist!$1:$1048576,ex!$D4,_xlfn.XMATCH(SP$3,bHist!$1:$1,0)))</f>
        <v>305.45100000000002</v>
      </c>
      <c r="SQ4" s="45" cm="1">
        <f t="array" aca="1" ref="SQ4" ca="1">IF(ISBLANK(INDEX(bHist!$1:$1048576,ex!$D4,_xlfn.XMATCH(SQ$3,bHist!$1:$1,0))),"-",INDEX(bHist!$1:$1048576,ex!$D4,_xlfn.XMATCH(SQ$3,bHist!$1:$1,0)))</f>
        <v>300.755</v>
      </c>
      <c r="SR4" s="44"/>
      <c r="SS4" s="44"/>
      <c r="ST4" s="44"/>
      <c r="SU4" s="44"/>
      <c r="SV4" s="44"/>
      <c r="SW4" s="44"/>
      <c r="SX4" s="44"/>
      <c r="SY4" s="44"/>
      <c r="SZ4" s="44"/>
      <c r="TA4" s="44"/>
      <c r="TB4" s="44"/>
      <c r="TC4" s="44"/>
      <c r="TD4" s="44"/>
      <c r="TE4" s="44"/>
      <c r="TF4" s="44"/>
      <c r="TG4" s="44"/>
      <c r="TH4" s="44"/>
      <c r="TI4" s="44"/>
      <c r="TJ4" s="44"/>
      <c r="TK4" s="44"/>
      <c r="TL4" s="44"/>
      <c r="TM4" s="44"/>
      <c r="TN4" s="44"/>
      <c r="TO4" s="44"/>
      <c r="TP4" s="44"/>
      <c r="TQ4" s="44"/>
      <c r="TR4" s="44"/>
      <c r="TS4" s="44"/>
      <c r="TT4" s="44"/>
      <c r="TU4" s="44"/>
      <c r="TV4" s="44"/>
      <c r="TW4" s="44"/>
      <c r="TX4" s="44"/>
      <c r="TY4" s="44"/>
      <c r="TZ4" s="44"/>
    </row>
    <row r="5" spans="3:546" x14ac:dyDescent="0.25">
      <c r="C5" s="43" t="s">
        <v>499</v>
      </c>
      <c r="D5" s="43">
        <f ca="1">_xlfn.XMATCH(C5,bHist!B:B,0)</f>
        <v>3</v>
      </c>
      <c r="E5" s="43" t="str">
        <f ca="1">_xlfn.XLOOKUP(C5,bHist!B:B,bHist!C:C)</f>
        <v>itrx main</v>
      </c>
      <c r="F5" s="45" cm="1">
        <f t="array" aca="1" ref="F5" ca="1">IF(ISBLANK(INDEX(bHist!$1:$1048576,ex!$D5,_xlfn.XMATCH(F$3,bHist!$1:$1,0))),"-",INDEX(bHist!$1:$1048576,ex!$D5,_xlfn.XMATCH(F$3,bHist!$1:$1,0)))</f>
        <v>62.594000000000001</v>
      </c>
      <c r="G5" s="45" cm="1">
        <f t="array" aca="1" ref="G5" ca="1">IF(ISBLANK(INDEX(bHist!$1:$1048576,ex!$D5,_xlfn.XMATCH(G$3,bHist!$1:$1,0))),"-",INDEX(bHist!$1:$1048576,ex!$D5,_xlfn.XMATCH(G$3,bHist!$1:$1,0)))</f>
        <v>62.58</v>
      </c>
      <c r="H5" s="45" cm="1">
        <f t="array" aca="1" ref="H5" ca="1">IF(ISBLANK(INDEX(bHist!$1:$1048576,ex!$D5,_xlfn.XMATCH(H$3,bHist!$1:$1,0))),"-",INDEX(bHist!$1:$1048576,ex!$D5,_xlfn.XMATCH(H$3,bHist!$1:$1,0)))</f>
        <v>61.320999999999998</v>
      </c>
      <c r="I5" s="45" cm="1">
        <f t="array" aca="1" ref="I5" ca="1">IF(ISBLANK(INDEX(bHist!$1:$1048576,ex!$D5,_xlfn.XMATCH(I$3,bHist!$1:$1,0))),"-",INDEX(bHist!$1:$1048576,ex!$D5,_xlfn.XMATCH(I$3,bHist!$1:$1,0)))</f>
        <v>63.954999999999998</v>
      </c>
      <c r="J5" s="45" cm="1">
        <f t="array" aca="1" ref="J5" ca="1">IF(ISBLANK(INDEX(bHist!$1:$1048576,ex!$D5,_xlfn.XMATCH(J$3,bHist!$1:$1,0))),"-",INDEX(bHist!$1:$1048576,ex!$D5,_xlfn.XMATCH(J$3,bHist!$1:$1,0)))</f>
        <v>63.98</v>
      </c>
      <c r="K5" s="45" cm="1">
        <f t="array" aca="1" ref="K5" ca="1">IF(ISBLANK(INDEX(bHist!$1:$1048576,ex!$D5,_xlfn.XMATCH(K$3,bHist!$1:$1,0))),"-",INDEX(bHist!$1:$1048576,ex!$D5,_xlfn.XMATCH(K$3,bHist!$1:$1,0)))</f>
        <v>65.075999999999993</v>
      </c>
      <c r="L5" s="45" cm="1">
        <f t="array" aca="1" ref="L5" ca="1">IF(ISBLANK(INDEX(bHist!$1:$1048576,ex!$D5,_xlfn.XMATCH(L$3,bHist!$1:$1,0))),"-",INDEX(bHist!$1:$1048576,ex!$D5,_xlfn.XMATCH(L$3,bHist!$1:$1,0)))</f>
        <v>66.563999999999993</v>
      </c>
      <c r="M5" s="45" cm="1">
        <f t="array" aca="1" ref="M5" ca="1">IF(ISBLANK(INDEX(bHist!$1:$1048576,ex!$D5,_xlfn.XMATCH(M$3,bHist!$1:$1,0))),"-",INDEX(bHist!$1:$1048576,ex!$D5,_xlfn.XMATCH(M$3,bHist!$1:$1,0)))</f>
        <v>70.38</v>
      </c>
      <c r="N5" s="45" cm="1">
        <f t="array" aca="1" ref="N5" ca="1">IF(ISBLANK(INDEX(bHist!$1:$1048576,ex!$D5,_xlfn.XMATCH(N$3,bHist!$1:$1,0))),"-",INDEX(bHist!$1:$1048576,ex!$D5,_xlfn.XMATCH(N$3,bHist!$1:$1,0)))</f>
        <v>71.77</v>
      </c>
      <c r="O5" s="45" cm="1">
        <f t="array" aca="1" ref="O5" ca="1">IF(ISBLANK(INDEX(bHist!$1:$1048576,ex!$D5,_xlfn.XMATCH(O$3,bHist!$1:$1,0))),"-",INDEX(bHist!$1:$1048576,ex!$D5,_xlfn.XMATCH(O$3,bHist!$1:$1,0)))</f>
        <v>69.787000000000006</v>
      </c>
      <c r="P5" s="45" cm="1">
        <f t="array" aca="1" ref="P5" ca="1">IF(ISBLANK(INDEX(bHist!$1:$1048576,ex!$D5,_xlfn.XMATCH(P$3,bHist!$1:$1,0))),"-",INDEX(bHist!$1:$1048576,ex!$D5,_xlfn.XMATCH(P$3,bHist!$1:$1,0)))</f>
        <v>69.363</v>
      </c>
      <c r="Q5" s="45" cm="1">
        <f t="array" aca="1" ref="Q5" ca="1">IF(ISBLANK(INDEX(bHist!$1:$1048576,ex!$D5,_xlfn.XMATCH(Q$3,bHist!$1:$1,0))),"-",INDEX(bHist!$1:$1048576,ex!$D5,_xlfn.XMATCH(Q$3,bHist!$1:$1,0)))</f>
        <v>64.631</v>
      </c>
      <c r="R5" s="45" cm="1">
        <f t="array" aca="1" ref="R5" ca="1">IF(ISBLANK(INDEX(bHist!$1:$1048576,ex!$D5,_xlfn.XMATCH(R$3,bHist!$1:$1,0))),"-",INDEX(bHist!$1:$1048576,ex!$D5,_xlfn.XMATCH(R$3,bHist!$1:$1,0)))</f>
        <v>67.015000000000001</v>
      </c>
      <c r="S5" s="45" cm="1">
        <f t="array" aca="1" ref="S5" ca="1">IF(ISBLANK(INDEX(bHist!$1:$1048576,ex!$D5,_xlfn.XMATCH(S$3,bHist!$1:$1,0))),"-",INDEX(bHist!$1:$1048576,ex!$D5,_xlfn.XMATCH(S$3,bHist!$1:$1,0)))</f>
        <v>66.177000000000007</v>
      </c>
      <c r="T5" s="45" cm="1">
        <f t="array" aca="1" ref="T5" ca="1">IF(ISBLANK(INDEX(bHist!$1:$1048576,ex!$D5,_xlfn.XMATCH(T$3,bHist!$1:$1,0))),"-",INDEX(bHist!$1:$1048576,ex!$D5,_xlfn.XMATCH(T$3,bHist!$1:$1,0)))</f>
        <v>66.757000000000005</v>
      </c>
      <c r="U5" s="45" cm="1">
        <f t="array" aca="1" ref="U5" ca="1">IF(ISBLANK(INDEX(bHist!$1:$1048576,ex!$D5,_xlfn.XMATCH(U$3,bHist!$1:$1,0))),"-",INDEX(bHist!$1:$1048576,ex!$D5,_xlfn.XMATCH(U$3,bHist!$1:$1,0)))</f>
        <v>64.195999999999998</v>
      </c>
      <c r="V5" s="45" cm="1">
        <f t="array" aca="1" ref="V5" ca="1">IF(ISBLANK(INDEX(bHist!$1:$1048576,ex!$D5,_xlfn.XMATCH(V$3,bHist!$1:$1,0))),"-",INDEX(bHist!$1:$1048576,ex!$D5,_xlfn.XMATCH(V$3,bHist!$1:$1,0)))</f>
        <v>64.968000000000004</v>
      </c>
      <c r="W5" s="45" cm="1">
        <f t="array" aca="1" ref="W5" ca="1">IF(ISBLANK(INDEX(bHist!$1:$1048576,ex!$D5,_xlfn.XMATCH(W$3,bHist!$1:$1,0))),"-",INDEX(bHist!$1:$1048576,ex!$D5,_xlfn.XMATCH(W$3,bHist!$1:$1,0)))</f>
        <v>70.533000000000001</v>
      </c>
      <c r="X5" s="45" cm="1">
        <f t="array" aca="1" ref="X5" ca="1">IF(ISBLANK(INDEX(bHist!$1:$1048576,ex!$D5,_xlfn.XMATCH(X$3,bHist!$1:$1,0))),"-",INDEX(bHist!$1:$1048576,ex!$D5,_xlfn.XMATCH(X$3,bHist!$1:$1,0)))</f>
        <v>69.369</v>
      </c>
      <c r="Y5" s="45" cm="1">
        <f t="array" aca="1" ref="Y5" ca="1">IF(ISBLANK(INDEX(bHist!$1:$1048576,ex!$D5,_xlfn.XMATCH(Y$3,bHist!$1:$1,0))),"-",INDEX(bHist!$1:$1048576,ex!$D5,_xlfn.XMATCH(Y$3,bHist!$1:$1,0)))</f>
        <v>71.257000000000005</v>
      </c>
      <c r="Z5" s="45" cm="1">
        <f t="array" aca="1" ref="Z5" ca="1">IF(ISBLANK(INDEX(bHist!$1:$1048576,ex!$D5,_xlfn.XMATCH(Z$3,bHist!$1:$1,0))),"-",INDEX(bHist!$1:$1048576,ex!$D5,_xlfn.XMATCH(Z$3,bHist!$1:$1,0)))</f>
        <v>67.197999999999993</v>
      </c>
      <c r="AA5" s="45" cm="1">
        <f t="array" aca="1" ref="AA5" ca="1">IF(ISBLANK(INDEX(bHist!$1:$1048576,ex!$D5,_xlfn.XMATCH(AA$3,bHist!$1:$1,0))),"-",INDEX(bHist!$1:$1048576,ex!$D5,_xlfn.XMATCH(AA$3,bHist!$1:$1,0)))</f>
        <v>65.516999999999996</v>
      </c>
      <c r="AB5" s="45" cm="1">
        <f t="array" aca="1" ref="AB5" ca="1">IF(ISBLANK(INDEX(bHist!$1:$1048576,ex!$D5,_xlfn.XMATCH(AB$3,bHist!$1:$1,0))),"-",INDEX(bHist!$1:$1048576,ex!$D5,_xlfn.XMATCH(AB$3,bHist!$1:$1,0)))</f>
        <v>61.204000000000001</v>
      </c>
      <c r="AC5" s="45" cm="1">
        <f t="array" aca="1" ref="AC5" ca="1">IF(ISBLANK(INDEX(bHist!$1:$1048576,ex!$D5,_xlfn.XMATCH(AC$3,bHist!$1:$1,0))),"-",INDEX(bHist!$1:$1048576,ex!$D5,_xlfn.XMATCH(AC$3,bHist!$1:$1,0)))</f>
        <v>58.405999999999999</v>
      </c>
      <c r="AD5" s="45" cm="1">
        <f t="array" aca="1" ref="AD5" ca="1">IF(ISBLANK(INDEX(bHist!$1:$1048576,ex!$D5,_xlfn.XMATCH(AD$3,bHist!$1:$1,0))),"-",INDEX(bHist!$1:$1048576,ex!$D5,_xlfn.XMATCH(AD$3,bHist!$1:$1,0)))</f>
        <v>63.59</v>
      </c>
      <c r="AE5" s="45" cm="1">
        <f t="array" aca="1" ref="AE5" ca="1">IF(ISBLANK(INDEX(bHist!$1:$1048576,ex!$D5,_xlfn.XMATCH(AE$3,bHist!$1:$1,0))),"-",INDEX(bHist!$1:$1048576,ex!$D5,_xlfn.XMATCH(AE$3,bHist!$1:$1,0)))</f>
        <v>64.683999999999997</v>
      </c>
      <c r="AF5" s="45" cm="1">
        <f t="array" aca="1" ref="AF5" ca="1">IF(ISBLANK(INDEX(bHist!$1:$1048576,ex!$D5,_xlfn.XMATCH(AF$3,bHist!$1:$1,0))),"-",INDEX(bHist!$1:$1048576,ex!$D5,_xlfn.XMATCH(AF$3,bHist!$1:$1,0)))</f>
        <v>66.997</v>
      </c>
      <c r="AG5" s="45" cm="1">
        <f t="array" aca="1" ref="AG5" ca="1">IF(ISBLANK(INDEX(bHist!$1:$1048576,ex!$D5,_xlfn.XMATCH(AG$3,bHist!$1:$1,0))),"-",INDEX(bHist!$1:$1048576,ex!$D5,_xlfn.XMATCH(AG$3,bHist!$1:$1,0)))</f>
        <v>70.304000000000002</v>
      </c>
      <c r="AH5" s="45" cm="1">
        <f t="array" aca="1" ref="AH5" ca="1">IF(ISBLANK(INDEX(bHist!$1:$1048576,ex!$D5,_xlfn.XMATCH(AH$3,bHist!$1:$1,0))),"-",INDEX(bHist!$1:$1048576,ex!$D5,_xlfn.XMATCH(AH$3,bHist!$1:$1,0)))</f>
        <v>72.212999999999994</v>
      </c>
      <c r="AI5" s="45" cm="1">
        <f t="array" aca="1" ref="AI5" ca="1">IF(ISBLANK(INDEX(bHist!$1:$1048576,ex!$D5,_xlfn.XMATCH(AI$3,bHist!$1:$1,0))),"-",INDEX(bHist!$1:$1048576,ex!$D5,_xlfn.XMATCH(AI$3,bHist!$1:$1,0)))</f>
        <v>69.671000000000006</v>
      </c>
      <c r="AJ5" s="45" cm="1">
        <f t="array" aca="1" ref="AJ5" ca="1">IF(ISBLANK(INDEX(bHist!$1:$1048576,ex!$D5,_xlfn.XMATCH(AJ$3,bHist!$1:$1,0))),"-",INDEX(bHist!$1:$1048576,ex!$D5,_xlfn.XMATCH(AJ$3,bHist!$1:$1,0)))</f>
        <v>71.004999999999995</v>
      </c>
      <c r="AK5" s="45" cm="1">
        <f t="array" aca="1" ref="AK5" ca="1">IF(ISBLANK(INDEX(bHist!$1:$1048576,ex!$D5,_xlfn.XMATCH(AK$3,bHist!$1:$1,0))),"-",INDEX(bHist!$1:$1048576,ex!$D5,_xlfn.XMATCH(AK$3,bHist!$1:$1,0)))</f>
        <v>73.494</v>
      </c>
      <c r="AL5" s="45" cm="1">
        <f t="array" aca="1" ref="AL5" ca="1">IF(ISBLANK(INDEX(bHist!$1:$1048576,ex!$D5,_xlfn.XMATCH(AL$3,bHist!$1:$1,0))),"-",INDEX(bHist!$1:$1048576,ex!$D5,_xlfn.XMATCH(AL$3,bHist!$1:$1,0)))</f>
        <v>80.343999999999994</v>
      </c>
      <c r="AM5" s="45" cm="1">
        <f t="array" aca="1" ref="AM5" ca="1">IF(ISBLANK(INDEX(bHist!$1:$1048576,ex!$D5,_xlfn.XMATCH(AM$3,bHist!$1:$1,0))),"-",INDEX(bHist!$1:$1048576,ex!$D5,_xlfn.XMATCH(AM$3,bHist!$1:$1,0)))</f>
        <v>79.347999999999999</v>
      </c>
      <c r="AN5" s="45" cm="1">
        <f t="array" aca="1" ref="AN5" ca="1">IF(ISBLANK(INDEX(bHist!$1:$1048576,ex!$D5,_xlfn.XMATCH(AN$3,bHist!$1:$1,0))),"-",INDEX(bHist!$1:$1048576,ex!$D5,_xlfn.XMATCH(AN$3,bHist!$1:$1,0)))</f>
        <v>78.22</v>
      </c>
      <c r="AO5" s="45" cm="1">
        <f t="array" aca="1" ref="AO5" ca="1">IF(ISBLANK(INDEX(bHist!$1:$1048576,ex!$D5,_xlfn.XMATCH(AO$3,bHist!$1:$1,0))),"-",INDEX(bHist!$1:$1048576,ex!$D5,_xlfn.XMATCH(AO$3,bHist!$1:$1,0)))</f>
        <v>82.031999999999996</v>
      </c>
      <c r="AP5" s="45" cm="1">
        <f t="array" aca="1" ref="AP5" ca="1">IF(ISBLANK(INDEX(bHist!$1:$1048576,ex!$D5,_xlfn.XMATCH(AP$3,bHist!$1:$1,0))),"-",INDEX(bHist!$1:$1048576,ex!$D5,_xlfn.XMATCH(AP$3,bHist!$1:$1,0)))</f>
        <v>83.837000000000003</v>
      </c>
      <c r="AQ5" s="45" cm="1">
        <f t="array" aca="1" ref="AQ5" ca="1">IF(ISBLANK(INDEX(bHist!$1:$1048576,ex!$D5,_xlfn.XMATCH(AQ$3,bHist!$1:$1,0))),"-",INDEX(bHist!$1:$1048576,ex!$D5,_xlfn.XMATCH(AQ$3,bHist!$1:$1,0)))</f>
        <v>90.221000000000004</v>
      </c>
      <c r="AR5" s="45" cm="1">
        <f t="array" aca="1" ref="AR5" ca="1">IF(ISBLANK(INDEX(bHist!$1:$1048576,ex!$D5,_xlfn.XMATCH(AR$3,bHist!$1:$1,0))),"-",INDEX(bHist!$1:$1048576,ex!$D5,_xlfn.XMATCH(AR$3,bHist!$1:$1,0)))</f>
        <v>90.48</v>
      </c>
      <c r="AS5" s="45" cm="1">
        <f t="array" aca="1" ref="AS5" ca="1">IF(ISBLANK(INDEX(bHist!$1:$1048576,ex!$D5,_xlfn.XMATCH(AS$3,bHist!$1:$1,0))),"-",INDEX(bHist!$1:$1048576,ex!$D5,_xlfn.XMATCH(AS$3,bHist!$1:$1,0)))</f>
        <v>88.201999999999998</v>
      </c>
      <c r="AT5" s="45" cm="1">
        <f t="array" aca="1" ref="AT5" ca="1">IF(ISBLANK(INDEX(bHist!$1:$1048576,ex!$D5,_xlfn.XMATCH(AT$3,bHist!$1:$1,0))),"-",INDEX(bHist!$1:$1048576,ex!$D5,_xlfn.XMATCH(AT$3,bHist!$1:$1,0)))</f>
        <v>83.834000000000003</v>
      </c>
      <c r="AU5" s="45" cm="1">
        <f t="array" aca="1" ref="AU5" ca="1">IF(ISBLANK(INDEX(bHist!$1:$1048576,ex!$D5,_xlfn.XMATCH(AU$3,bHist!$1:$1,0))),"-",INDEX(bHist!$1:$1048576,ex!$D5,_xlfn.XMATCH(AU$3,bHist!$1:$1,0)))</f>
        <v>84.346999999999994</v>
      </c>
      <c r="AV5" s="45" cm="1">
        <f t="array" aca="1" ref="AV5" ca="1">IF(ISBLANK(INDEX(bHist!$1:$1048576,ex!$D5,_xlfn.XMATCH(AV$3,bHist!$1:$1,0))),"-",INDEX(bHist!$1:$1048576,ex!$D5,_xlfn.XMATCH(AV$3,bHist!$1:$1,0)))</f>
        <v>85.597999999999999</v>
      </c>
      <c r="AW5" s="45" cm="1">
        <f t="array" aca="1" ref="AW5" ca="1">IF(ISBLANK(INDEX(bHist!$1:$1048576,ex!$D5,_xlfn.XMATCH(AW$3,bHist!$1:$1,0))),"-",INDEX(bHist!$1:$1048576,ex!$D5,_xlfn.XMATCH(AW$3,bHist!$1:$1,0)))</f>
        <v>85.908000000000001</v>
      </c>
      <c r="AX5" s="45" cm="1">
        <f t="array" aca="1" ref="AX5" ca="1">IF(ISBLANK(INDEX(bHist!$1:$1048576,ex!$D5,_xlfn.XMATCH(AX$3,bHist!$1:$1,0))),"-",INDEX(bHist!$1:$1048576,ex!$D5,_xlfn.XMATCH(AX$3,bHist!$1:$1,0)))</f>
        <v>84.65</v>
      </c>
      <c r="AY5" s="45" cm="1">
        <f t="array" aca="1" ref="AY5" ca="1">IF(ISBLANK(INDEX(bHist!$1:$1048576,ex!$D5,_xlfn.XMATCH(AY$3,bHist!$1:$1,0))),"-",INDEX(bHist!$1:$1048576,ex!$D5,_xlfn.XMATCH(AY$3,bHist!$1:$1,0)))</f>
        <v>86.876000000000005</v>
      </c>
      <c r="AZ5" s="45" cm="1">
        <f t="array" aca="1" ref="AZ5" ca="1">IF(ISBLANK(INDEX(bHist!$1:$1048576,ex!$D5,_xlfn.XMATCH(AZ$3,bHist!$1:$1,0))),"-",INDEX(bHist!$1:$1048576,ex!$D5,_xlfn.XMATCH(AZ$3,bHist!$1:$1,0)))</f>
        <v>83.965000000000003</v>
      </c>
      <c r="BA5" s="45" cm="1">
        <f t="array" aca="1" ref="BA5" ca="1">IF(ISBLANK(INDEX(bHist!$1:$1048576,ex!$D5,_xlfn.XMATCH(BA$3,bHist!$1:$1,0))),"-",INDEX(bHist!$1:$1048576,ex!$D5,_xlfn.XMATCH(BA$3,bHist!$1:$1,0)))</f>
        <v>80.656999999999996</v>
      </c>
      <c r="BB5" s="45" cm="1">
        <f t="array" aca="1" ref="BB5" ca="1">IF(ISBLANK(INDEX(bHist!$1:$1048576,ex!$D5,_xlfn.XMATCH(BB$3,bHist!$1:$1,0))),"-",INDEX(bHist!$1:$1048576,ex!$D5,_xlfn.XMATCH(BB$3,bHist!$1:$1,0)))</f>
        <v>78.244</v>
      </c>
      <c r="BC5" s="45" cm="1">
        <f t="array" aca="1" ref="BC5" ca="1">IF(ISBLANK(INDEX(bHist!$1:$1048576,ex!$D5,_xlfn.XMATCH(BC$3,bHist!$1:$1,0))),"-",INDEX(bHist!$1:$1048576,ex!$D5,_xlfn.XMATCH(BC$3,bHist!$1:$1,0)))</f>
        <v>81.715999999999994</v>
      </c>
      <c r="BD5" s="45" cm="1">
        <f t="array" aca="1" ref="BD5" ca="1">IF(ISBLANK(INDEX(bHist!$1:$1048576,ex!$D5,_xlfn.XMATCH(BD$3,bHist!$1:$1,0))),"-",INDEX(bHist!$1:$1048576,ex!$D5,_xlfn.XMATCH(BD$3,bHist!$1:$1,0)))</f>
        <v>80.950999999999993</v>
      </c>
      <c r="BE5" s="45" cm="1">
        <f t="array" aca="1" ref="BE5" ca="1">IF(ISBLANK(INDEX(bHist!$1:$1048576,ex!$D5,_xlfn.XMATCH(BE$3,bHist!$1:$1,0))),"-",INDEX(bHist!$1:$1048576,ex!$D5,_xlfn.XMATCH(BE$3,bHist!$1:$1,0)))</f>
        <v>84.206000000000003</v>
      </c>
      <c r="BF5" s="45" cm="1">
        <f t="array" aca="1" ref="BF5" ca="1">IF(ISBLANK(INDEX(bHist!$1:$1048576,ex!$D5,_xlfn.XMATCH(BF$3,bHist!$1:$1,0))),"-",INDEX(bHist!$1:$1048576,ex!$D5,_xlfn.XMATCH(BF$3,bHist!$1:$1,0)))</f>
        <v>81.826999999999998</v>
      </c>
      <c r="BG5" s="45" cm="1">
        <f t="array" aca="1" ref="BG5" ca="1">IF(ISBLANK(INDEX(bHist!$1:$1048576,ex!$D5,_xlfn.XMATCH(BG$3,bHist!$1:$1,0))),"-",INDEX(bHist!$1:$1048576,ex!$D5,_xlfn.XMATCH(BG$3,bHist!$1:$1,0)))</f>
        <v>84.918000000000006</v>
      </c>
      <c r="BH5" s="45" cm="1">
        <f t="array" aca="1" ref="BH5" ca="1">IF(ISBLANK(INDEX(bHist!$1:$1048576,ex!$D5,_xlfn.XMATCH(BH$3,bHist!$1:$1,0))),"-",INDEX(bHist!$1:$1048576,ex!$D5,_xlfn.XMATCH(BH$3,bHist!$1:$1,0)))</f>
        <v>91.733999999999995</v>
      </c>
      <c r="BI5" s="45" cm="1">
        <f t="array" aca="1" ref="BI5" ca="1">IF(ISBLANK(INDEX(bHist!$1:$1048576,ex!$D5,_xlfn.XMATCH(BI$3,bHist!$1:$1,0))),"-",INDEX(bHist!$1:$1048576,ex!$D5,_xlfn.XMATCH(BI$3,bHist!$1:$1,0)))</f>
        <v>84.691000000000003</v>
      </c>
      <c r="BJ5" s="45" cm="1">
        <f t="array" aca="1" ref="BJ5" ca="1">IF(ISBLANK(INDEX(bHist!$1:$1048576,ex!$D5,_xlfn.XMATCH(BJ$3,bHist!$1:$1,0))),"-",INDEX(bHist!$1:$1048576,ex!$D5,_xlfn.XMATCH(BJ$3,bHist!$1:$1,0)))</f>
        <v>82.146000000000001</v>
      </c>
      <c r="BK5" s="45" cm="1">
        <f t="array" aca="1" ref="BK5" ca="1">IF(ISBLANK(INDEX(bHist!$1:$1048576,ex!$D5,_xlfn.XMATCH(BK$3,bHist!$1:$1,0))),"-",INDEX(bHist!$1:$1048576,ex!$D5,_xlfn.XMATCH(BK$3,bHist!$1:$1,0)))</f>
        <v>84.736999999999995</v>
      </c>
      <c r="BL5" s="45" cm="1">
        <f t="array" aca="1" ref="BL5" ca="1">IF(ISBLANK(INDEX(bHist!$1:$1048576,ex!$D5,_xlfn.XMATCH(BL$3,bHist!$1:$1,0))),"-",INDEX(bHist!$1:$1048576,ex!$D5,_xlfn.XMATCH(BL$3,bHist!$1:$1,0)))</f>
        <v>85.051000000000002</v>
      </c>
      <c r="BM5" s="45" cm="1">
        <f t="array" aca="1" ref="BM5" ca="1">IF(ISBLANK(INDEX(bHist!$1:$1048576,ex!$D5,_xlfn.XMATCH(BM$3,bHist!$1:$1,0))),"-",INDEX(bHist!$1:$1048576,ex!$D5,_xlfn.XMATCH(BM$3,bHist!$1:$1,0)))</f>
        <v>76.998000000000005</v>
      </c>
      <c r="BN5" s="45" cm="1">
        <f t="array" aca="1" ref="BN5" ca="1">IF(ISBLANK(INDEX(bHist!$1:$1048576,ex!$D5,_xlfn.XMATCH(BN$3,bHist!$1:$1,0))),"-",INDEX(bHist!$1:$1048576,ex!$D5,_xlfn.XMATCH(BN$3,bHist!$1:$1,0)))</f>
        <v>80.075999999999993</v>
      </c>
      <c r="BO5" s="45" cm="1">
        <f t="array" aca="1" ref="BO5" ca="1">IF(ISBLANK(INDEX(bHist!$1:$1048576,ex!$D5,_xlfn.XMATCH(BO$3,bHist!$1:$1,0))),"-",INDEX(bHist!$1:$1048576,ex!$D5,_xlfn.XMATCH(BO$3,bHist!$1:$1,0)))</f>
        <v>95.025999999999996</v>
      </c>
      <c r="BP5" s="45" cm="1">
        <f t="array" aca="1" ref="BP5" ca="1">IF(ISBLANK(INDEX(bHist!$1:$1048576,ex!$D5,_xlfn.XMATCH(BP$3,bHist!$1:$1,0))),"-",INDEX(bHist!$1:$1048576,ex!$D5,_xlfn.XMATCH(BP$3,bHist!$1:$1,0)))</f>
        <v>95.992000000000004</v>
      </c>
      <c r="BQ5" s="45" cm="1">
        <f t="array" aca="1" ref="BQ5" ca="1">IF(ISBLANK(INDEX(bHist!$1:$1048576,ex!$D5,_xlfn.XMATCH(BQ$3,bHist!$1:$1,0))),"-",INDEX(bHist!$1:$1048576,ex!$D5,_xlfn.XMATCH(BQ$3,bHist!$1:$1,0)))</f>
        <v>103.7</v>
      </c>
      <c r="BR5" s="45" cm="1">
        <f t="array" aca="1" ref="BR5" ca="1">IF(ISBLANK(INDEX(bHist!$1:$1048576,ex!$D5,_xlfn.XMATCH(BR$3,bHist!$1:$1,0))),"-",INDEX(bHist!$1:$1048576,ex!$D5,_xlfn.XMATCH(BR$3,bHist!$1:$1,0)))</f>
        <v>114.248</v>
      </c>
      <c r="BS5" s="45" cm="1">
        <f t="array" aca="1" ref="BS5" ca="1">IF(ISBLANK(INDEX(bHist!$1:$1048576,ex!$D5,_xlfn.XMATCH(BS$3,bHist!$1:$1,0))),"-",INDEX(bHist!$1:$1048576,ex!$D5,_xlfn.XMATCH(BS$3,bHist!$1:$1,0)))</f>
        <v>108.084</v>
      </c>
      <c r="BT5" s="45" cm="1">
        <f t="array" aca="1" ref="BT5" ca="1">IF(ISBLANK(INDEX(bHist!$1:$1048576,ex!$D5,_xlfn.XMATCH(BT$3,bHist!$1:$1,0))),"-",INDEX(bHist!$1:$1048576,ex!$D5,_xlfn.XMATCH(BT$3,bHist!$1:$1,0)))</f>
        <v>104.054</v>
      </c>
      <c r="BU5" s="45" cm="1">
        <f t="array" aca="1" ref="BU5" ca="1">IF(ISBLANK(INDEX(bHist!$1:$1048576,ex!$D5,_xlfn.XMATCH(BU$3,bHist!$1:$1,0))),"-",INDEX(bHist!$1:$1048576,ex!$D5,_xlfn.XMATCH(BU$3,bHist!$1:$1,0)))</f>
        <v>95.783000000000001</v>
      </c>
      <c r="BV5" s="45" cm="1">
        <f t="array" aca="1" ref="BV5" ca="1">IF(ISBLANK(INDEX(bHist!$1:$1048576,ex!$D5,_xlfn.XMATCH(BV$3,bHist!$1:$1,0))),"-",INDEX(bHist!$1:$1048576,ex!$D5,_xlfn.XMATCH(BV$3,bHist!$1:$1,0)))</f>
        <v>97.88</v>
      </c>
      <c r="BW5" s="45" cm="1">
        <f t="array" aca="1" ref="BW5" ca="1">IF(ISBLANK(INDEX(bHist!$1:$1048576,ex!$D5,_xlfn.XMATCH(BW$3,bHist!$1:$1,0))),"-",INDEX(bHist!$1:$1048576,ex!$D5,_xlfn.XMATCH(BW$3,bHist!$1:$1,0)))</f>
        <v>94.474999999999994</v>
      </c>
      <c r="BX5" s="45" cm="1">
        <f t="array" aca="1" ref="BX5" ca="1">IF(ISBLANK(INDEX(bHist!$1:$1048576,ex!$D5,_xlfn.XMATCH(BX$3,bHist!$1:$1,0))),"-",INDEX(bHist!$1:$1048576,ex!$D5,_xlfn.XMATCH(BX$3,bHist!$1:$1,0)))</f>
        <v>84.492999999999995</v>
      </c>
      <c r="BY5" s="45" cm="1">
        <f t="array" aca="1" ref="BY5" ca="1">IF(ISBLANK(INDEX(bHist!$1:$1048576,ex!$D5,_xlfn.XMATCH(BY$3,bHist!$1:$1,0))),"-",INDEX(bHist!$1:$1048576,ex!$D5,_xlfn.XMATCH(BY$3,bHist!$1:$1,0)))</f>
        <v>88.83</v>
      </c>
      <c r="BZ5" s="45" cm="1">
        <f t="array" aca="1" ref="BZ5" ca="1">IF(ISBLANK(INDEX(bHist!$1:$1048576,ex!$D5,_xlfn.XMATCH(BZ$3,bHist!$1:$1,0))),"-",INDEX(bHist!$1:$1048576,ex!$D5,_xlfn.XMATCH(BZ$3,bHist!$1:$1,0)))</f>
        <v>97.994</v>
      </c>
      <c r="CA5" s="45" cm="1">
        <f t="array" aca="1" ref="CA5" ca="1">IF(ISBLANK(INDEX(bHist!$1:$1048576,ex!$D5,_xlfn.XMATCH(CA$3,bHist!$1:$1,0))),"-",INDEX(bHist!$1:$1048576,ex!$D5,_xlfn.XMATCH(CA$3,bHist!$1:$1,0)))</f>
        <v>114.181</v>
      </c>
      <c r="CB5" s="45" cm="1">
        <f t="array" aca="1" ref="CB5" ca="1">IF(ISBLANK(INDEX(bHist!$1:$1048576,ex!$D5,_xlfn.XMATCH(CB$3,bHist!$1:$1,0))),"-",INDEX(bHist!$1:$1048576,ex!$D5,_xlfn.XMATCH(CB$3,bHist!$1:$1,0)))</f>
        <v>117.407</v>
      </c>
      <c r="CC5" s="45" cm="1">
        <f t="array" aca="1" ref="CC5" ca="1">IF(ISBLANK(INDEX(bHist!$1:$1048576,ex!$D5,_xlfn.XMATCH(CC$3,bHist!$1:$1,0))),"-",INDEX(bHist!$1:$1048576,ex!$D5,_xlfn.XMATCH(CC$3,bHist!$1:$1,0)))</f>
        <v>117.23399999999999</v>
      </c>
      <c r="CD5" s="45" cm="1">
        <f t="array" aca="1" ref="CD5" ca="1">IF(ISBLANK(INDEX(bHist!$1:$1048576,ex!$D5,_xlfn.XMATCH(CD$3,bHist!$1:$1,0))),"-",INDEX(bHist!$1:$1048576,ex!$D5,_xlfn.XMATCH(CD$3,bHist!$1:$1,0)))</f>
        <v>138.54900000000001</v>
      </c>
      <c r="CE5" s="45" cm="1">
        <f t="array" aca="1" ref="CE5" ca="1">IF(ISBLANK(INDEX(bHist!$1:$1048576,ex!$D5,_xlfn.XMATCH(CE$3,bHist!$1:$1,0))),"-",INDEX(bHist!$1:$1048576,ex!$D5,_xlfn.XMATCH(CE$3,bHist!$1:$1,0)))</f>
        <v>117.968</v>
      </c>
      <c r="CF5" s="45" cm="1">
        <f t="array" aca="1" ref="CF5" ca="1">IF(ISBLANK(INDEX(bHist!$1:$1048576,ex!$D5,_xlfn.XMATCH(CF$3,bHist!$1:$1,0))),"-",INDEX(bHist!$1:$1048576,ex!$D5,_xlfn.XMATCH(CF$3,bHist!$1:$1,0)))</f>
        <v>122.22799999999999</v>
      </c>
      <c r="CG5" s="45" cm="1">
        <f t="array" aca="1" ref="CG5" ca="1">IF(ISBLANK(INDEX(bHist!$1:$1048576,ex!$D5,_xlfn.XMATCH(CG$3,bHist!$1:$1,0))),"-",INDEX(bHist!$1:$1048576,ex!$D5,_xlfn.XMATCH(CG$3,bHist!$1:$1,0)))</f>
        <v>108.175</v>
      </c>
      <c r="CH5" s="45" cm="1">
        <f t="array" aca="1" ref="CH5" ca="1">IF(ISBLANK(INDEX(bHist!$1:$1048576,ex!$D5,_xlfn.XMATCH(CH$3,bHist!$1:$1,0))),"-",INDEX(bHist!$1:$1048576,ex!$D5,_xlfn.XMATCH(CH$3,bHist!$1:$1,0)))</f>
        <v>119.369</v>
      </c>
      <c r="CI5" s="45" cm="1">
        <f t="array" aca="1" ref="CI5" ca="1">IF(ISBLANK(INDEX(bHist!$1:$1048576,ex!$D5,_xlfn.XMATCH(CI$3,bHist!$1:$1,0))),"-",INDEX(bHist!$1:$1048576,ex!$D5,_xlfn.XMATCH(CI$3,bHist!$1:$1,0)))</f>
        <v>103.821</v>
      </c>
      <c r="CJ5" s="45" cm="1">
        <f t="array" aca="1" ref="CJ5" ca="1">IF(ISBLANK(INDEX(bHist!$1:$1048576,ex!$D5,_xlfn.XMATCH(CJ$3,bHist!$1:$1,0))),"-",INDEX(bHist!$1:$1048576,ex!$D5,_xlfn.XMATCH(CJ$3,bHist!$1:$1,0)))</f>
        <v>99.515000000000001</v>
      </c>
      <c r="CK5" s="45" cm="1">
        <f t="array" aca="1" ref="CK5" ca="1">IF(ISBLANK(INDEX(bHist!$1:$1048576,ex!$D5,_xlfn.XMATCH(CK$3,bHist!$1:$1,0))),"-",INDEX(bHist!$1:$1048576,ex!$D5,_xlfn.XMATCH(CK$3,bHist!$1:$1,0)))</f>
        <v>105.089</v>
      </c>
      <c r="CL5" s="45" cm="1">
        <f t="array" aca="1" ref="CL5" ca="1">IF(ISBLANK(INDEX(bHist!$1:$1048576,ex!$D5,_xlfn.XMATCH(CL$3,bHist!$1:$1,0))),"-",INDEX(bHist!$1:$1048576,ex!$D5,_xlfn.XMATCH(CL$3,bHist!$1:$1,0)))</f>
        <v>79.850999999999999</v>
      </c>
      <c r="CM5" s="45" cm="1">
        <f t="array" aca="1" ref="CM5" ca="1">IF(ISBLANK(INDEX(bHist!$1:$1048576,ex!$D5,_xlfn.XMATCH(CM$3,bHist!$1:$1,0))),"-",INDEX(bHist!$1:$1048576,ex!$D5,_xlfn.XMATCH(CM$3,bHist!$1:$1,0)))</f>
        <v>69.084999999999994</v>
      </c>
      <c r="CN5" s="45" cm="1">
        <f t="array" aca="1" ref="CN5" ca="1">IF(ISBLANK(INDEX(bHist!$1:$1048576,ex!$D5,_xlfn.XMATCH(CN$3,bHist!$1:$1,0))),"-",INDEX(bHist!$1:$1048576,ex!$D5,_xlfn.XMATCH(CN$3,bHist!$1:$1,0)))</f>
        <v>64.180999999999997</v>
      </c>
      <c r="CO5" s="45" cm="1">
        <f t="array" aca="1" ref="CO5" ca="1">IF(ISBLANK(INDEX(bHist!$1:$1048576,ex!$D5,_xlfn.XMATCH(CO$3,bHist!$1:$1,0))),"-",INDEX(bHist!$1:$1048576,ex!$D5,_xlfn.XMATCH(CO$3,bHist!$1:$1,0)))</f>
        <v>62.253999999999998</v>
      </c>
      <c r="CP5" s="45" cm="1">
        <f t="array" aca="1" ref="CP5" ca="1">IF(ISBLANK(INDEX(bHist!$1:$1048576,ex!$D5,_xlfn.XMATCH(CP$3,bHist!$1:$1,0))),"-",INDEX(bHist!$1:$1048576,ex!$D5,_xlfn.XMATCH(CP$3,bHist!$1:$1,0)))</f>
        <v>66.900999999999996</v>
      </c>
      <c r="CQ5" s="45" cm="1">
        <f t="array" aca="1" ref="CQ5" ca="1">IF(ISBLANK(INDEX(bHist!$1:$1048576,ex!$D5,_xlfn.XMATCH(CQ$3,bHist!$1:$1,0))),"-",INDEX(bHist!$1:$1048576,ex!$D5,_xlfn.XMATCH(CQ$3,bHist!$1:$1,0)))</f>
        <v>64.414000000000001</v>
      </c>
      <c r="CR5" s="45" cm="1">
        <f t="array" aca="1" ref="CR5" ca="1">IF(ISBLANK(INDEX(bHist!$1:$1048576,ex!$D5,_xlfn.XMATCH(CR$3,bHist!$1:$1,0))),"-",INDEX(bHist!$1:$1048576,ex!$D5,_xlfn.XMATCH(CR$3,bHist!$1:$1,0)))</f>
        <v>56.204999999999998</v>
      </c>
      <c r="CS5" s="45" cm="1">
        <f t="array" aca="1" ref="CS5" ca="1">IF(ISBLANK(INDEX(bHist!$1:$1048576,ex!$D5,_xlfn.XMATCH(CS$3,bHist!$1:$1,0))),"-",INDEX(bHist!$1:$1048576,ex!$D5,_xlfn.XMATCH(CS$3,bHist!$1:$1,0)))</f>
        <v>51.862000000000002</v>
      </c>
      <c r="CT5" s="45" cm="1">
        <f t="array" aca="1" ref="CT5" ca="1">IF(ISBLANK(INDEX(bHist!$1:$1048576,ex!$D5,_xlfn.XMATCH(CT$3,bHist!$1:$1,0))),"-",INDEX(bHist!$1:$1048576,ex!$D5,_xlfn.XMATCH(CT$3,bHist!$1:$1,0)))</f>
        <v>50.348999999999997</v>
      </c>
      <c r="CU5" s="45" cm="1">
        <f t="array" aca="1" ref="CU5" ca="1">IF(ISBLANK(INDEX(bHist!$1:$1048576,ex!$D5,_xlfn.XMATCH(CU$3,bHist!$1:$1,0))),"-",INDEX(bHist!$1:$1048576,ex!$D5,_xlfn.XMATCH(CU$3,bHist!$1:$1,0)))</f>
        <v>48.018999999999998</v>
      </c>
      <c r="CV5" s="45" cm="1">
        <f t="array" aca="1" ref="CV5" ca="1">IF(ISBLANK(INDEX(bHist!$1:$1048576,ex!$D5,_xlfn.XMATCH(CV$3,bHist!$1:$1,0))),"-",INDEX(bHist!$1:$1048576,ex!$D5,_xlfn.XMATCH(CV$3,bHist!$1:$1,0)))</f>
        <v>43.018999999999998</v>
      </c>
      <c r="CW5" s="45" cm="1">
        <f t="array" aca="1" ref="CW5" ca="1">IF(ISBLANK(INDEX(bHist!$1:$1048576,ex!$D5,_xlfn.XMATCH(CW$3,bHist!$1:$1,0))),"-",INDEX(bHist!$1:$1048576,ex!$D5,_xlfn.XMATCH(CW$3,bHist!$1:$1,0)))</f>
        <v>42.344999999999999</v>
      </c>
      <c r="CX5" s="45" cm="1">
        <f t="array" aca="1" ref="CX5" ca="1">IF(ISBLANK(INDEX(bHist!$1:$1048576,ex!$D5,_xlfn.XMATCH(CX$3,bHist!$1:$1,0))),"-",INDEX(bHist!$1:$1048576,ex!$D5,_xlfn.XMATCH(CX$3,bHist!$1:$1,0)))</f>
        <v>41.603999999999999</v>
      </c>
      <c r="CY5" s="45" cm="1">
        <f t="array" aca="1" ref="CY5" ca="1">IF(ISBLANK(INDEX(bHist!$1:$1048576,ex!$D5,_xlfn.XMATCH(CY$3,bHist!$1:$1,0))),"-",INDEX(bHist!$1:$1048576,ex!$D5,_xlfn.XMATCH(CY$3,bHist!$1:$1,0)))</f>
        <v>41.896000000000001</v>
      </c>
      <c r="CZ5" s="45" cm="1">
        <f t="array" aca="1" ref="CZ5" ca="1">IF(ISBLANK(INDEX(bHist!$1:$1048576,ex!$D5,_xlfn.XMATCH(CZ$3,bHist!$1:$1,0))),"-",INDEX(bHist!$1:$1048576,ex!$D5,_xlfn.XMATCH(CZ$3,bHist!$1:$1,0)))</f>
        <v>41.277000000000001</v>
      </c>
      <c r="DA5" s="45" cm="1">
        <f t="array" aca="1" ref="DA5" ca="1">IF(ISBLANK(INDEX(bHist!$1:$1048576,ex!$D5,_xlfn.XMATCH(DA$3,bHist!$1:$1,0))),"-",INDEX(bHist!$1:$1048576,ex!$D5,_xlfn.XMATCH(DA$3,bHist!$1:$1,0)))</f>
        <v>41.57</v>
      </c>
      <c r="DB5" s="45" cm="1">
        <f t="array" aca="1" ref="DB5" ca="1">IF(ISBLANK(INDEX(bHist!$1:$1048576,ex!$D5,_xlfn.XMATCH(DB$3,bHist!$1:$1,0))),"-",INDEX(bHist!$1:$1048576,ex!$D5,_xlfn.XMATCH(DB$3,bHist!$1:$1,0)))</f>
        <v>41.889000000000003</v>
      </c>
      <c r="DC5" s="45" cm="1">
        <f t="array" aca="1" ref="DC5" ca="1">IF(ISBLANK(INDEX(bHist!$1:$1048576,ex!$D5,_xlfn.XMATCH(DC$3,bHist!$1:$1,0))),"-",INDEX(bHist!$1:$1048576,ex!$D5,_xlfn.XMATCH(DC$3,bHist!$1:$1,0)))</f>
        <v>41.667000000000002</v>
      </c>
      <c r="DD5" s="45" cm="1">
        <f t="array" aca="1" ref="DD5" ca="1">IF(ISBLANK(INDEX(bHist!$1:$1048576,ex!$D5,_xlfn.XMATCH(DD$3,bHist!$1:$1,0))),"-",INDEX(bHist!$1:$1048576,ex!$D5,_xlfn.XMATCH(DD$3,bHist!$1:$1,0)))</f>
        <v>42.332999999999998</v>
      </c>
      <c r="DE5" s="45" cm="1">
        <f t="array" aca="1" ref="DE5" ca="1">IF(ISBLANK(INDEX(bHist!$1:$1048576,ex!$D5,_xlfn.XMATCH(DE$3,bHist!$1:$1,0))),"-",INDEX(bHist!$1:$1048576,ex!$D5,_xlfn.XMATCH(DE$3,bHist!$1:$1,0)))</f>
        <v>42.936</v>
      </c>
      <c r="DF5" s="45" cm="1">
        <f t="array" aca="1" ref="DF5" ca="1">IF(ISBLANK(INDEX(bHist!$1:$1048576,ex!$D5,_xlfn.XMATCH(DF$3,bHist!$1:$1,0))),"-",INDEX(bHist!$1:$1048576,ex!$D5,_xlfn.XMATCH(DF$3,bHist!$1:$1,0)))</f>
        <v>43.593000000000004</v>
      </c>
      <c r="DG5" s="45" cm="1">
        <f t="array" aca="1" ref="DG5" ca="1">IF(ISBLANK(INDEX(bHist!$1:$1048576,ex!$D5,_xlfn.XMATCH(DG$3,bHist!$1:$1,0))),"-",INDEX(bHist!$1:$1048576,ex!$D5,_xlfn.XMATCH(DG$3,bHist!$1:$1,0)))</f>
        <v>42.87</v>
      </c>
      <c r="DH5" s="45" cm="1">
        <f t="array" aca="1" ref="DH5" ca="1">IF(ISBLANK(INDEX(bHist!$1:$1048576,ex!$D5,_xlfn.XMATCH(DH$3,bHist!$1:$1,0))),"-",INDEX(bHist!$1:$1048576,ex!$D5,_xlfn.XMATCH(DH$3,bHist!$1:$1,0)))</f>
        <v>43.133000000000003</v>
      </c>
      <c r="DI5" s="45" cm="1">
        <f t="array" aca="1" ref="DI5" ca="1">IF(ISBLANK(INDEX(bHist!$1:$1048576,ex!$D5,_xlfn.XMATCH(DI$3,bHist!$1:$1,0))),"-",INDEX(bHist!$1:$1048576,ex!$D5,_xlfn.XMATCH(DI$3,bHist!$1:$1,0)))</f>
        <v>43.927999999999997</v>
      </c>
      <c r="DJ5" s="45" cm="1">
        <f t="array" aca="1" ref="DJ5" ca="1">IF(ISBLANK(INDEX(bHist!$1:$1048576,ex!$D5,_xlfn.XMATCH(DJ$3,bHist!$1:$1,0))),"-",INDEX(bHist!$1:$1048576,ex!$D5,_xlfn.XMATCH(DJ$3,bHist!$1:$1,0)))</f>
        <v>46.017000000000003</v>
      </c>
      <c r="DK5" s="45" cm="1">
        <f t="array" aca="1" ref="DK5" ca="1">IF(ISBLANK(INDEX(bHist!$1:$1048576,ex!$D5,_xlfn.XMATCH(DK$3,bHist!$1:$1,0))),"-",INDEX(bHist!$1:$1048576,ex!$D5,_xlfn.XMATCH(DK$3,bHist!$1:$1,0)))</f>
        <v>46.234000000000002</v>
      </c>
      <c r="DL5" s="45" cm="1">
        <f t="array" aca="1" ref="DL5" ca="1">IF(ISBLANK(INDEX(bHist!$1:$1048576,ex!$D5,_xlfn.XMATCH(DL$3,bHist!$1:$1,0))),"-",INDEX(bHist!$1:$1048576,ex!$D5,_xlfn.XMATCH(DL$3,bHist!$1:$1,0)))</f>
        <v>45.673000000000002</v>
      </c>
      <c r="DM5" s="45" cm="1">
        <f t="array" aca="1" ref="DM5" ca="1">IF(ISBLANK(INDEX(bHist!$1:$1048576,ex!$D5,_xlfn.XMATCH(DM$3,bHist!$1:$1,0))),"-",INDEX(bHist!$1:$1048576,ex!$D5,_xlfn.XMATCH(DM$3,bHist!$1:$1,0)))</f>
        <v>44.786999999999999</v>
      </c>
      <c r="DN5" s="45" cm="1">
        <f t="array" aca="1" ref="DN5" ca="1">IF(ISBLANK(INDEX(bHist!$1:$1048576,ex!$D5,_xlfn.XMATCH(DN$3,bHist!$1:$1,0))),"-",INDEX(bHist!$1:$1048576,ex!$D5,_xlfn.XMATCH(DN$3,bHist!$1:$1,0)))</f>
        <v>44.715000000000003</v>
      </c>
      <c r="DO5" s="45" cm="1">
        <f t="array" aca="1" ref="DO5" ca="1">IF(ISBLANK(INDEX(bHist!$1:$1048576,ex!$D5,_xlfn.XMATCH(DO$3,bHist!$1:$1,0))),"-",INDEX(bHist!$1:$1048576,ex!$D5,_xlfn.XMATCH(DO$3,bHist!$1:$1,0)))</f>
        <v>46.121000000000002</v>
      </c>
      <c r="DP5" s="45" cm="1">
        <f t="array" aca="1" ref="DP5" ca="1">IF(ISBLANK(INDEX(bHist!$1:$1048576,ex!$D5,_xlfn.XMATCH(DP$3,bHist!$1:$1,0))),"-",INDEX(bHist!$1:$1048576,ex!$D5,_xlfn.XMATCH(DP$3,bHist!$1:$1,0)))</f>
        <v>44.664000000000001</v>
      </c>
      <c r="DQ5" s="45" cm="1">
        <f t="array" aca="1" ref="DQ5" ca="1">IF(ISBLANK(INDEX(bHist!$1:$1048576,ex!$D5,_xlfn.XMATCH(DQ$3,bHist!$1:$1,0))),"-",INDEX(bHist!$1:$1048576,ex!$D5,_xlfn.XMATCH(DQ$3,bHist!$1:$1,0)))</f>
        <v>44.762999999999998</v>
      </c>
      <c r="DR5" s="45" cm="1">
        <f t="array" aca="1" ref="DR5" ca="1">IF(ISBLANK(INDEX(bHist!$1:$1048576,ex!$D5,_xlfn.XMATCH(DR$3,bHist!$1:$1,0))),"-",INDEX(bHist!$1:$1048576,ex!$D5,_xlfn.XMATCH(DR$3,bHist!$1:$1,0)))</f>
        <v>43.726999999999997</v>
      </c>
      <c r="DS5" s="45" cm="1">
        <f t="array" aca="1" ref="DS5" ca="1">IF(ISBLANK(INDEX(bHist!$1:$1048576,ex!$D5,_xlfn.XMATCH(DS$3,bHist!$1:$1,0))),"-",INDEX(bHist!$1:$1048576,ex!$D5,_xlfn.XMATCH(DS$3,bHist!$1:$1,0)))</f>
        <v>43.505000000000003</v>
      </c>
      <c r="DT5" s="45" cm="1">
        <f t="array" aca="1" ref="DT5" ca="1">IF(ISBLANK(INDEX(bHist!$1:$1048576,ex!$D5,_xlfn.XMATCH(DT$3,bHist!$1:$1,0))),"-",INDEX(bHist!$1:$1048576,ex!$D5,_xlfn.XMATCH(DT$3,bHist!$1:$1,0)))</f>
        <v>42.963999999999999</v>
      </c>
      <c r="DU5" s="45" cm="1">
        <f t="array" aca="1" ref="DU5" ca="1">IF(ISBLANK(INDEX(bHist!$1:$1048576,ex!$D5,_xlfn.XMATCH(DU$3,bHist!$1:$1,0))),"-",INDEX(bHist!$1:$1048576,ex!$D5,_xlfn.XMATCH(DU$3,bHist!$1:$1,0)))</f>
        <v>42.652999999999999</v>
      </c>
      <c r="DV5" s="45" cm="1">
        <f t="array" aca="1" ref="DV5" ca="1">IF(ISBLANK(INDEX(bHist!$1:$1048576,ex!$D5,_xlfn.XMATCH(DV$3,bHist!$1:$1,0))),"-",INDEX(bHist!$1:$1048576,ex!$D5,_xlfn.XMATCH(DV$3,bHist!$1:$1,0)))</f>
        <v>43.277999999999999</v>
      </c>
      <c r="DW5" s="45" cm="1">
        <f t="array" aca="1" ref="DW5" ca="1">IF(ISBLANK(INDEX(bHist!$1:$1048576,ex!$D5,_xlfn.XMATCH(DW$3,bHist!$1:$1,0))),"-",INDEX(bHist!$1:$1048576,ex!$D5,_xlfn.XMATCH(DW$3,bHist!$1:$1,0)))</f>
        <v>43.415999999999997</v>
      </c>
      <c r="DX5" s="45" cm="1">
        <f t="array" aca="1" ref="DX5" ca="1">IF(ISBLANK(INDEX(bHist!$1:$1048576,ex!$D5,_xlfn.XMATCH(DX$3,bHist!$1:$1,0))),"-",INDEX(bHist!$1:$1048576,ex!$D5,_xlfn.XMATCH(DX$3,bHist!$1:$1,0)))</f>
        <v>43.534999999999997</v>
      </c>
      <c r="DY5" s="45" cm="1">
        <f t="array" aca="1" ref="DY5" ca="1">IF(ISBLANK(INDEX(bHist!$1:$1048576,ex!$D5,_xlfn.XMATCH(DY$3,bHist!$1:$1,0))),"-",INDEX(bHist!$1:$1048576,ex!$D5,_xlfn.XMATCH(DY$3,bHist!$1:$1,0)))</f>
        <v>43.201000000000001</v>
      </c>
      <c r="DZ5" s="45" cm="1">
        <f t="array" aca="1" ref="DZ5" ca="1">IF(ISBLANK(INDEX(bHist!$1:$1048576,ex!$D5,_xlfn.XMATCH(DZ$3,bHist!$1:$1,0))),"-",INDEX(bHist!$1:$1048576,ex!$D5,_xlfn.XMATCH(DZ$3,bHist!$1:$1,0)))</f>
        <v>43.170999999999999</v>
      </c>
      <c r="EA5" s="45" cm="1">
        <f t="array" aca="1" ref="EA5" ca="1">IF(ISBLANK(INDEX(bHist!$1:$1048576,ex!$D5,_xlfn.XMATCH(EA$3,bHist!$1:$1,0))),"-",INDEX(bHist!$1:$1048576,ex!$D5,_xlfn.XMATCH(EA$3,bHist!$1:$1,0)))</f>
        <v>42.981000000000002</v>
      </c>
      <c r="EB5" s="45" cm="1">
        <f t="array" aca="1" ref="EB5" ca="1">IF(ISBLANK(INDEX(bHist!$1:$1048576,ex!$D5,_xlfn.XMATCH(EB$3,bHist!$1:$1,0))),"-",INDEX(bHist!$1:$1048576,ex!$D5,_xlfn.XMATCH(EB$3,bHist!$1:$1,0)))</f>
        <v>43.494999999999997</v>
      </c>
      <c r="EC5" s="45" cm="1">
        <f t="array" aca="1" ref="EC5" ca="1">IF(ISBLANK(INDEX(bHist!$1:$1048576,ex!$D5,_xlfn.XMATCH(EC$3,bHist!$1:$1,0))),"-",INDEX(bHist!$1:$1048576,ex!$D5,_xlfn.XMATCH(EC$3,bHist!$1:$1,0)))</f>
        <v>44.633000000000003</v>
      </c>
      <c r="ED5" s="45" cm="1">
        <f t="array" aca="1" ref="ED5" ca="1">IF(ISBLANK(INDEX(bHist!$1:$1048576,ex!$D5,_xlfn.XMATCH(ED$3,bHist!$1:$1,0))),"-",INDEX(bHist!$1:$1048576,ex!$D5,_xlfn.XMATCH(ED$3,bHist!$1:$1,0)))</f>
        <v>44.911000000000001</v>
      </c>
      <c r="EE5" s="45" cm="1">
        <f t="array" aca="1" ref="EE5" ca="1">IF(ISBLANK(INDEX(bHist!$1:$1048576,ex!$D5,_xlfn.XMATCH(EE$3,bHist!$1:$1,0))),"-",INDEX(bHist!$1:$1048576,ex!$D5,_xlfn.XMATCH(EE$3,bHist!$1:$1,0)))</f>
        <v>44.725999999999999</v>
      </c>
      <c r="EF5" s="45" cm="1">
        <f t="array" aca="1" ref="EF5" ca="1">IF(ISBLANK(INDEX(bHist!$1:$1048576,ex!$D5,_xlfn.XMATCH(EF$3,bHist!$1:$1,0))),"-",INDEX(bHist!$1:$1048576,ex!$D5,_xlfn.XMATCH(EF$3,bHist!$1:$1,0)))</f>
        <v>43.685000000000002</v>
      </c>
      <c r="EG5" s="45" cm="1">
        <f t="array" aca="1" ref="EG5" ca="1">IF(ISBLANK(INDEX(bHist!$1:$1048576,ex!$D5,_xlfn.XMATCH(EG$3,bHist!$1:$1,0))),"-",INDEX(bHist!$1:$1048576,ex!$D5,_xlfn.XMATCH(EG$3,bHist!$1:$1,0)))</f>
        <v>44.249000000000002</v>
      </c>
      <c r="EH5" s="45" cm="1">
        <f t="array" aca="1" ref="EH5" ca="1">IF(ISBLANK(INDEX(bHist!$1:$1048576,ex!$D5,_xlfn.XMATCH(EH$3,bHist!$1:$1,0))),"-",INDEX(bHist!$1:$1048576,ex!$D5,_xlfn.XMATCH(EH$3,bHist!$1:$1,0)))</f>
        <v>43.698999999999998</v>
      </c>
      <c r="EI5" s="45" cm="1">
        <f t="array" aca="1" ref="EI5" ca="1">IF(ISBLANK(INDEX(bHist!$1:$1048576,ex!$D5,_xlfn.XMATCH(EI$3,bHist!$1:$1,0))),"-",INDEX(bHist!$1:$1048576,ex!$D5,_xlfn.XMATCH(EI$3,bHist!$1:$1,0)))</f>
        <v>43.435000000000002</v>
      </c>
      <c r="EJ5" s="45" cm="1">
        <f t="array" aca="1" ref="EJ5" ca="1">IF(ISBLANK(INDEX(bHist!$1:$1048576,ex!$D5,_xlfn.XMATCH(EJ$3,bHist!$1:$1,0))),"-",INDEX(bHist!$1:$1048576,ex!$D5,_xlfn.XMATCH(EJ$3,bHist!$1:$1,0)))</f>
        <v>44.12</v>
      </c>
      <c r="EK5" s="45" cm="1">
        <f t="array" aca="1" ref="EK5" ca="1">IF(ISBLANK(INDEX(bHist!$1:$1048576,ex!$D5,_xlfn.XMATCH(EK$3,bHist!$1:$1,0))),"-",INDEX(bHist!$1:$1048576,ex!$D5,_xlfn.XMATCH(EK$3,bHist!$1:$1,0)))</f>
        <v>44.268999999999998</v>
      </c>
      <c r="EL5" s="45" cm="1">
        <f t="array" aca="1" ref="EL5" ca="1">IF(ISBLANK(INDEX(bHist!$1:$1048576,ex!$D5,_xlfn.XMATCH(EL$3,bHist!$1:$1,0))),"-",INDEX(bHist!$1:$1048576,ex!$D5,_xlfn.XMATCH(EL$3,bHist!$1:$1,0)))</f>
        <v>43.390999999999998</v>
      </c>
      <c r="EM5" s="45" cm="1">
        <f t="array" aca="1" ref="EM5" ca="1">IF(ISBLANK(INDEX(bHist!$1:$1048576,ex!$D5,_xlfn.XMATCH(EM$3,bHist!$1:$1,0))),"-",INDEX(bHist!$1:$1048576,ex!$D5,_xlfn.XMATCH(EM$3,bHist!$1:$1,0)))</f>
        <v>44.735999999999997</v>
      </c>
      <c r="EN5" s="45" cm="1">
        <f t="array" aca="1" ref="EN5" ca="1">IF(ISBLANK(INDEX(bHist!$1:$1048576,ex!$D5,_xlfn.XMATCH(EN$3,bHist!$1:$1,0))),"-",INDEX(bHist!$1:$1048576,ex!$D5,_xlfn.XMATCH(EN$3,bHist!$1:$1,0)))</f>
        <v>44.95</v>
      </c>
      <c r="EO5" s="45" cm="1">
        <f t="array" aca="1" ref="EO5" ca="1">IF(ISBLANK(INDEX(bHist!$1:$1048576,ex!$D5,_xlfn.XMATCH(EO$3,bHist!$1:$1,0))),"-",INDEX(bHist!$1:$1048576,ex!$D5,_xlfn.XMATCH(EO$3,bHist!$1:$1,0)))</f>
        <v>45.124000000000002</v>
      </c>
      <c r="EP5" s="45" cm="1">
        <f t="array" aca="1" ref="EP5" ca="1">IF(ISBLANK(INDEX(bHist!$1:$1048576,ex!$D5,_xlfn.XMATCH(EP$3,bHist!$1:$1,0))),"-",INDEX(bHist!$1:$1048576,ex!$D5,_xlfn.XMATCH(EP$3,bHist!$1:$1,0)))</f>
        <v>45.026000000000003</v>
      </c>
      <c r="EQ5" s="45" cm="1">
        <f t="array" aca="1" ref="EQ5" ca="1">IF(ISBLANK(INDEX(bHist!$1:$1048576,ex!$D5,_xlfn.XMATCH(EQ$3,bHist!$1:$1,0))),"-",INDEX(bHist!$1:$1048576,ex!$D5,_xlfn.XMATCH(EQ$3,bHist!$1:$1,0)))</f>
        <v>46.249000000000002</v>
      </c>
      <c r="ER5" s="45" cm="1">
        <f t="array" aca="1" ref="ER5" ca="1">IF(ISBLANK(INDEX(bHist!$1:$1048576,ex!$D5,_xlfn.XMATCH(ER$3,bHist!$1:$1,0))),"-",INDEX(bHist!$1:$1048576,ex!$D5,_xlfn.XMATCH(ER$3,bHist!$1:$1,0)))</f>
        <v>47.249000000000002</v>
      </c>
      <c r="ES5" s="45" cm="1">
        <f t="array" aca="1" ref="ES5" ca="1">IF(ISBLANK(INDEX(bHist!$1:$1048576,ex!$D5,_xlfn.XMATCH(ES$3,bHist!$1:$1,0))),"-",INDEX(bHist!$1:$1048576,ex!$D5,_xlfn.XMATCH(ES$3,bHist!$1:$1,0)))</f>
        <v>47.392000000000003</v>
      </c>
      <c r="ET5" s="45" cm="1">
        <f t="array" aca="1" ref="ET5" ca="1">IF(ISBLANK(INDEX(bHist!$1:$1048576,ex!$D5,_xlfn.XMATCH(ET$3,bHist!$1:$1,0))),"-",INDEX(bHist!$1:$1048576,ex!$D5,_xlfn.XMATCH(ET$3,bHist!$1:$1,0)))</f>
        <v>47.286000000000001</v>
      </c>
      <c r="EU5" s="45" cm="1">
        <f t="array" aca="1" ref="EU5" ca="1">IF(ISBLANK(INDEX(bHist!$1:$1048576,ex!$D5,_xlfn.XMATCH(EU$3,bHist!$1:$1,0))),"-",INDEX(bHist!$1:$1048576,ex!$D5,_xlfn.XMATCH(EU$3,bHist!$1:$1,0)))</f>
        <v>47.502000000000002</v>
      </c>
      <c r="EV5" s="45" cm="1">
        <f t="array" aca="1" ref="EV5" ca="1">IF(ISBLANK(INDEX(bHist!$1:$1048576,ex!$D5,_xlfn.XMATCH(EV$3,bHist!$1:$1,0))),"-",INDEX(bHist!$1:$1048576,ex!$D5,_xlfn.XMATCH(EV$3,bHist!$1:$1,0)))</f>
        <v>46.999000000000002</v>
      </c>
      <c r="EW5" s="45" cm="1">
        <f t="array" aca="1" ref="EW5" ca="1">IF(ISBLANK(INDEX(bHist!$1:$1048576,ex!$D5,_xlfn.XMATCH(EW$3,bHist!$1:$1,0))),"-",INDEX(bHist!$1:$1048576,ex!$D5,_xlfn.XMATCH(EW$3,bHist!$1:$1,0)))</f>
        <v>47.953000000000003</v>
      </c>
      <c r="EX5" s="45" cm="1">
        <f t="array" aca="1" ref="EX5" ca="1">IF(ISBLANK(INDEX(bHist!$1:$1048576,ex!$D5,_xlfn.XMATCH(EX$3,bHist!$1:$1,0))),"-",INDEX(bHist!$1:$1048576,ex!$D5,_xlfn.XMATCH(EX$3,bHist!$1:$1,0)))</f>
        <v>48.045000000000002</v>
      </c>
      <c r="EY5" s="45" cm="1">
        <f t="array" aca="1" ref="EY5" ca="1">IF(ISBLANK(INDEX(bHist!$1:$1048576,ex!$D5,_xlfn.XMATCH(EY$3,bHist!$1:$1,0))),"-",INDEX(bHist!$1:$1048576,ex!$D5,_xlfn.XMATCH(EY$3,bHist!$1:$1,0)))</f>
        <v>50.03</v>
      </c>
      <c r="EZ5" s="45" cm="1">
        <f t="array" aca="1" ref="EZ5" ca="1">IF(ISBLANK(INDEX(bHist!$1:$1048576,ex!$D5,_xlfn.XMATCH(EZ$3,bHist!$1:$1,0))),"-",INDEX(bHist!$1:$1048576,ex!$D5,_xlfn.XMATCH(EZ$3,bHist!$1:$1,0)))</f>
        <v>48.953000000000003</v>
      </c>
      <c r="FA5" s="45" cm="1">
        <f t="array" aca="1" ref="FA5" ca="1">IF(ISBLANK(INDEX(bHist!$1:$1048576,ex!$D5,_xlfn.XMATCH(FA$3,bHist!$1:$1,0))),"-",INDEX(bHist!$1:$1048576,ex!$D5,_xlfn.XMATCH(FA$3,bHist!$1:$1,0)))</f>
        <v>47.747999999999998</v>
      </c>
      <c r="FB5" s="45" cm="1">
        <f t="array" aca="1" ref="FB5" ca="1">IF(ISBLANK(INDEX(bHist!$1:$1048576,ex!$D5,_xlfn.XMATCH(FB$3,bHist!$1:$1,0))),"-",INDEX(bHist!$1:$1048576,ex!$D5,_xlfn.XMATCH(FB$3,bHist!$1:$1,0)))</f>
        <v>47.944000000000003</v>
      </c>
      <c r="FC5" s="45" cm="1">
        <f t="array" aca="1" ref="FC5" ca="1">IF(ISBLANK(INDEX(bHist!$1:$1048576,ex!$D5,_xlfn.XMATCH(FC$3,bHist!$1:$1,0))),"-",INDEX(bHist!$1:$1048576,ex!$D5,_xlfn.XMATCH(FC$3,bHist!$1:$1,0)))</f>
        <v>47.686999999999998</v>
      </c>
      <c r="FD5" s="45" cm="1">
        <f t="array" aca="1" ref="FD5" ca="1">IF(ISBLANK(INDEX(bHist!$1:$1048576,ex!$D5,_xlfn.XMATCH(FD$3,bHist!$1:$1,0))),"-",INDEX(bHist!$1:$1048576,ex!$D5,_xlfn.XMATCH(FD$3,bHist!$1:$1,0)))</f>
        <v>47.805</v>
      </c>
      <c r="FE5" s="45" cm="1">
        <f t="array" aca="1" ref="FE5" ca="1">IF(ISBLANK(INDEX(bHist!$1:$1048576,ex!$D5,_xlfn.XMATCH(FE$3,bHist!$1:$1,0))),"-",INDEX(bHist!$1:$1048576,ex!$D5,_xlfn.XMATCH(FE$3,bHist!$1:$1,0)))</f>
        <v>48.152999999999999</v>
      </c>
      <c r="FF5" s="45" cm="1">
        <f t="array" aca="1" ref="FF5" ca="1">IF(ISBLANK(INDEX(bHist!$1:$1048576,ex!$D5,_xlfn.XMATCH(FF$3,bHist!$1:$1,0))),"-",INDEX(bHist!$1:$1048576,ex!$D5,_xlfn.XMATCH(FF$3,bHist!$1:$1,0)))</f>
        <v>49.734999999999999</v>
      </c>
      <c r="FG5" s="45" cm="1">
        <f t="array" aca="1" ref="FG5" ca="1">IF(ISBLANK(INDEX(bHist!$1:$1048576,ex!$D5,_xlfn.XMATCH(FG$3,bHist!$1:$1,0))),"-",INDEX(bHist!$1:$1048576,ex!$D5,_xlfn.XMATCH(FG$3,bHist!$1:$1,0)))</f>
        <v>49.789000000000001</v>
      </c>
      <c r="FH5" s="45" cm="1">
        <f t="array" aca="1" ref="FH5" ca="1">IF(ISBLANK(INDEX(bHist!$1:$1048576,ex!$D5,_xlfn.XMATCH(FH$3,bHist!$1:$1,0))),"-",INDEX(bHist!$1:$1048576,ex!$D5,_xlfn.XMATCH(FH$3,bHist!$1:$1,0)))</f>
        <v>49.988</v>
      </c>
      <c r="FI5" s="45" cm="1">
        <f t="array" aca="1" ref="FI5" ca="1">IF(ISBLANK(INDEX(bHist!$1:$1048576,ex!$D5,_xlfn.XMATCH(FI$3,bHist!$1:$1,0))),"-",INDEX(bHist!$1:$1048576,ex!$D5,_xlfn.XMATCH(FI$3,bHist!$1:$1,0)))</f>
        <v>49.332999999999998</v>
      </c>
      <c r="FJ5" s="45" cm="1">
        <f t="array" aca="1" ref="FJ5" ca="1">IF(ISBLANK(INDEX(bHist!$1:$1048576,ex!$D5,_xlfn.XMATCH(FJ$3,bHist!$1:$1,0))),"-",INDEX(bHist!$1:$1048576,ex!$D5,_xlfn.XMATCH(FJ$3,bHist!$1:$1,0)))</f>
        <v>48.546999999999997</v>
      </c>
      <c r="FK5" s="45" cm="1">
        <f t="array" aca="1" ref="FK5" ca="1">IF(ISBLANK(INDEX(bHist!$1:$1048576,ex!$D5,_xlfn.XMATCH(FK$3,bHist!$1:$1,0))),"-",INDEX(bHist!$1:$1048576,ex!$D5,_xlfn.XMATCH(FK$3,bHist!$1:$1,0)))</f>
        <v>48.860999999999997</v>
      </c>
      <c r="FL5" s="45" cm="1">
        <f t="array" aca="1" ref="FL5" ca="1">IF(ISBLANK(INDEX(bHist!$1:$1048576,ex!$D5,_xlfn.XMATCH(FL$3,bHist!$1:$1,0))),"-",INDEX(bHist!$1:$1048576,ex!$D5,_xlfn.XMATCH(FL$3,bHist!$1:$1,0)))</f>
        <v>50.109000000000002</v>
      </c>
      <c r="FM5" s="45" cm="1">
        <f t="array" aca="1" ref="FM5" ca="1">IF(ISBLANK(INDEX(bHist!$1:$1048576,ex!$D5,_xlfn.XMATCH(FM$3,bHist!$1:$1,0))),"-",INDEX(bHist!$1:$1048576,ex!$D5,_xlfn.XMATCH(FM$3,bHist!$1:$1,0)))</f>
        <v>49.402999999999999</v>
      </c>
      <c r="FN5" s="45" cm="1">
        <f t="array" aca="1" ref="FN5" ca="1">IF(ISBLANK(INDEX(bHist!$1:$1048576,ex!$D5,_xlfn.XMATCH(FN$3,bHist!$1:$1,0))),"-",INDEX(bHist!$1:$1048576,ex!$D5,_xlfn.XMATCH(FN$3,bHist!$1:$1,0)))</f>
        <v>48.262</v>
      </c>
      <c r="FO5" s="45" cm="1">
        <f t="array" aca="1" ref="FO5" ca="1">IF(ISBLANK(INDEX(bHist!$1:$1048576,ex!$D5,_xlfn.XMATCH(FO$3,bHist!$1:$1,0))),"-",INDEX(bHist!$1:$1048576,ex!$D5,_xlfn.XMATCH(FO$3,bHist!$1:$1,0)))</f>
        <v>48.56</v>
      </c>
      <c r="FP5" s="45" cm="1">
        <f t="array" aca="1" ref="FP5" ca="1">IF(ISBLANK(INDEX(bHist!$1:$1048576,ex!$D5,_xlfn.XMATCH(FP$3,bHist!$1:$1,0))),"-",INDEX(bHist!$1:$1048576,ex!$D5,_xlfn.XMATCH(FP$3,bHist!$1:$1,0)))</f>
        <v>48.811</v>
      </c>
      <c r="FQ5" s="45" cm="1">
        <f t="array" aca="1" ref="FQ5" ca="1">IF(ISBLANK(INDEX(bHist!$1:$1048576,ex!$D5,_xlfn.XMATCH(FQ$3,bHist!$1:$1,0))),"-",INDEX(bHist!$1:$1048576,ex!$D5,_xlfn.XMATCH(FQ$3,bHist!$1:$1,0)))</f>
        <v>48.749000000000002</v>
      </c>
      <c r="FR5" s="45" cm="1">
        <f t="array" aca="1" ref="FR5" ca="1">IF(ISBLANK(INDEX(bHist!$1:$1048576,ex!$D5,_xlfn.XMATCH(FR$3,bHist!$1:$1,0))),"-",INDEX(bHist!$1:$1048576,ex!$D5,_xlfn.XMATCH(FR$3,bHist!$1:$1,0)))</f>
        <v>49.531999999999996</v>
      </c>
      <c r="FS5" s="45" cm="1">
        <f t="array" aca="1" ref="FS5" ca="1">IF(ISBLANK(INDEX(bHist!$1:$1048576,ex!$D5,_xlfn.XMATCH(FS$3,bHist!$1:$1,0))),"-",INDEX(bHist!$1:$1048576,ex!$D5,_xlfn.XMATCH(FS$3,bHist!$1:$1,0)))</f>
        <v>48.561999999999998</v>
      </c>
      <c r="FT5" s="45" cm="1">
        <f t="array" aca="1" ref="FT5" ca="1">IF(ISBLANK(INDEX(bHist!$1:$1048576,ex!$D5,_xlfn.XMATCH(FT$3,bHist!$1:$1,0))),"-",INDEX(bHist!$1:$1048576,ex!$D5,_xlfn.XMATCH(FT$3,bHist!$1:$1,0)))</f>
        <v>48.654000000000003</v>
      </c>
      <c r="FU5" s="45" cm="1">
        <f t="array" aca="1" ref="FU5" ca="1">IF(ISBLANK(INDEX(bHist!$1:$1048576,ex!$D5,_xlfn.XMATCH(FU$3,bHist!$1:$1,0))),"-",INDEX(bHist!$1:$1048576,ex!$D5,_xlfn.XMATCH(FU$3,bHist!$1:$1,0)))</f>
        <v>50.335999999999999</v>
      </c>
      <c r="FV5" s="45" cm="1">
        <f t="array" aca="1" ref="FV5" ca="1">IF(ISBLANK(INDEX(bHist!$1:$1048576,ex!$D5,_xlfn.XMATCH(FV$3,bHist!$1:$1,0))),"-",INDEX(bHist!$1:$1048576,ex!$D5,_xlfn.XMATCH(FV$3,bHist!$1:$1,0)))</f>
        <v>51.929000000000002</v>
      </c>
      <c r="FW5" s="45" cm="1">
        <f t="array" aca="1" ref="FW5" ca="1">IF(ISBLANK(INDEX(bHist!$1:$1048576,ex!$D5,_xlfn.XMATCH(FW$3,bHist!$1:$1,0))),"-",INDEX(bHist!$1:$1048576,ex!$D5,_xlfn.XMATCH(FW$3,bHist!$1:$1,0)))</f>
        <v>51.415999999999997</v>
      </c>
      <c r="FX5" s="45" cm="1">
        <f t="array" aca="1" ref="FX5" ca="1">IF(ISBLANK(INDEX(bHist!$1:$1048576,ex!$D5,_xlfn.XMATCH(FX$3,bHist!$1:$1,0))),"-",INDEX(bHist!$1:$1048576,ex!$D5,_xlfn.XMATCH(FX$3,bHist!$1:$1,0)))</f>
        <v>50.98</v>
      </c>
      <c r="FY5" s="45" cm="1">
        <f t="array" aca="1" ref="FY5" ca="1">IF(ISBLANK(INDEX(bHist!$1:$1048576,ex!$D5,_xlfn.XMATCH(FY$3,bHist!$1:$1,0))),"-",INDEX(bHist!$1:$1048576,ex!$D5,_xlfn.XMATCH(FY$3,bHist!$1:$1,0)))</f>
        <v>50.023000000000003</v>
      </c>
      <c r="FZ5" s="45" cm="1">
        <f t="array" aca="1" ref="FZ5" ca="1">IF(ISBLANK(INDEX(bHist!$1:$1048576,ex!$D5,_xlfn.XMATCH(FZ$3,bHist!$1:$1,0))),"-",INDEX(bHist!$1:$1048576,ex!$D5,_xlfn.XMATCH(FZ$3,bHist!$1:$1,0)))</f>
        <v>50.414999999999999</v>
      </c>
      <c r="GA5" s="45" cm="1">
        <f t="array" aca="1" ref="GA5" ca="1">IF(ISBLANK(INDEX(bHist!$1:$1048576,ex!$D5,_xlfn.XMATCH(GA$3,bHist!$1:$1,0))),"-",INDEX(bHist!$1:$1048576,ex!$D5,_xlfn.XMATCH(GA$3,bHist!$1:$1,0)))</f>
        <v>51.210999999999999</v>
      </c>
      <c r="GB5" s="45" cm="1">
        <f t="array" aca="1" ref="GB5" ca="1">IF(ISBLANK(INDEX(bHist!$1:$1048576,ex!$D5,_xlfn.XMATCH(GB$3,bHist!$1:$1,0))),"-",INDEX(bHist!$1:$1048576,ex!$D5,_xlfn.XMATCH(GB$3,bHist!$1:$1,0)))</f>
        <v>51.011000000000003</v>
      </c>
      <c r="GC5" s="45" cm="1">
        <f t="array" aca="1" ref="GC5" ca="1">IF(ISBLANK(INDEX(bHist!$1:$1048576,ex!$D5,_xlfn.XMATCH(GC$3,bHist!$1:$1,0))),"-",INDEX(bHist!$1:$1048576,ex!$D5,_xlfn.XMATCH(GC$3,bHist!$1:$1,0)))</f>
        <v>50.514000000000003</v>
      </c>
      <c r="GD5" s="45" cm="1">
        <f t="array" aca="1" ref="GD5" ca="1">IF(ISBLANK(INDEX(bHist!$1:$1048576,ex!$D5,_xlfn.XMATCH(GD$3,bHist!$1:$1,0))),"-",INDEX(bHist!$1:$1048576,ex!$D5,_xlfn.XMATCH(GD$3,bHist!$1:$1,0)))</f>
        <v>50.761000000000003</v>
      </c>
      <c r="GE5" s="45" cm="1">
        <f t="array" aca="1" ref="GE5" ca="1">IF(ISBLANK(INDEX(bHist!$1:$1048576,ex!$D5,_xlfn.XMATCH(GE$3,bHist!$1:$1,0))),"-",INDEX(bHist!$1:$1048576,ex!$D5,_xlfn.XMATCH(GE$3,bHist!$1:$1,0)))</f>
        <v>53.03</v>
      </c>
      <c r="GF5" s="45" cm="1">
        <f t="array" aca="1" ref="GF5" ca="1">IF(ISBLANK(INDEX(bHist!$1:$1048576,ex!$D5,_xlfn.XMATCH(GF$3,bHist!$1:$1,0))),"-",INDEX(bHist!$1:$1048576,ex!$D5,_xlfn.XMATCH(GF$3,bHist!$1:$1,0)))</f>
        <v>53.615000000000002</v>
      </c>
      <c r="GG5" s="45" cm="1">
        <f t="array" aca="1" ref="GG5" ca="1">IF(ISBLANK(INDEX(bHist!$1:$1048576,ex!$D5,_xlfn.XMATCH(GG$3,bHist!$1:$1,0))),"-",INDEX(bHist!$1:$1048576,ex!$D5,_xlfn.XMATCH(GG$3,bHist!$1:$1,0)))</f>
        <v>52.5</v>
      </c>
      <c r="GH5" s="45" cm="1">
        <f t="array" aca="1" ref="GH5" ca="1">IF(ISBLANK(INDEX(bHist!$1:$1048576,ex!$D5,_xlfn.XMATCH(GH$3,bHist!$1:$1,0))),"-",INDEX(bHist!$1:$1048576,ex!$D5,_xlfn.XMATCH(GH$3,bHist!$1:$1,0)))</f>
        <v>52.932000000000002</v>
      </c>
      <c r="GI5" s="45" cm="1">
        <f t="array" aca="1" ref="GI5" ca="1">IF(ISBLANK(INDEX(bHist!$1:$1048576,ex!$D5,_xlfn.XMATCH(GI$3,bHist!$1:$1,0))),"-",INDEX(bHist!$1:$1048576,ex!$D5,_xlfn.XMATCH(GI$3,bHist!$1:$1,0)))</f>
        <v>55.341999999999999</v>
      </c>
      <c r="GJ5" s="45" cm="1">
        <f t="array" aca="1" ref="GJ5" ca="1">IF(ISBLANK(INDEX(bHist!$1:$1048576,ex!$D5,_xlfn.XMATCH(GJ$3,bHist!$1:$1,0))),"-",INDEX(bHist!$1:$1048576,ex!$D5,_xlfn.XMATCH(GJ$3,bHist!$1:$1,0)))</f>
        <v>54.017000000000003</v>
      </c>
      <c r="GK5" s="45" cm="1">
        <f t="array" aca="1" ref="GK5" ca="1">IF(ISBLANK(INDEX(bHist!$1:$1048576,ex!$D5,_xlfn.XMATCH(GK$3,bHist!$1:$1,0))),"-",INDEX(bHist!$1:$1048576,ex!$D5,_xlfn.XMATCH(GK$3,bHist!$1:$1,0)))</f>
        <v>56.387999999999998</v>
      </c>
      <c r="GL5" s="45" cm="1">
        <f t="array" aca="1" ref="GL5" ca="1">IF(ISBLANK(INDEX(bHist!$1:$1048576,ex!$D5,_xlfn.XMATCH(GL$3,bHist!$1:$1,0))),"-",INDEX(bHist!$1:$1048576,ex!$D5,_xlfn.XMATCH(GL$3,bHist!$1:$1,0)))</f>
        <v>57.707999999999998</v>
      </c>
      <c r="GM5" s="45" cm="1">
        <f t="array" aca="1" ref="GM5" ca="1">IF(ISBLANK(INDEX(bHist!$1:$1048576,ex!$D5,_xlfn.XMATCH(GM$3,bHist!$1:$1,0))),"-",INDEX(bHist!$1:$1048576,ex!$D5,_xlfn.XMATCH(GM$3,bHist!$1:$1,0)))</f>
        <v>59.287999999999997</v>
      </c>
      <c r="GN5" s="45" cm="1">
        <f t="array" aca="1" ref="GN5" ca="1">IF(ISBLANK(INDEX(bHist!$1:$1048576,ex!$D5,_xlfn.XMATCH(GN$3,bHist!$1:$1,0))),"-",INDEX(bHist!$1:$1048576,ex!$D5,_xlfn.XMATCH(GN$3,bHist!$1:$1,0)))</f>
        <v>58.064999999999998</v>
      </c>
      <c r="GO5" s="45" cm="1">
        <f t="array" aca="1" ref="GO5" ca="1">IF(ISBLANK(INDEX(bHist!$1:$1048576,ex!$D5,_xlfn.XMATCH(GO$3,bHist!$1:$1,0))),"-",INDEX(bHist!$1:$1048576,ex!$D5,_xlfn.XMATCH(GO$3,bHist!$1:$1,0)))</f>
        <v>57.670999999999999</v>
      </c>
      <c r="GP5" s="45" cm="1">
        <f t="array" aca="1" ref="GP5" ca="1">IF(ISBLANK(INDEX(bHist!$1:$1048576,ex!$D5,_xlfn.XMATCH(GP$3,bHist!$1:$1,0))),"-",INDEX(bHist!$1:$1048576,ex!$D5,_xlfn.XMATCH(GP$3,bHist!$1:$1,0)))</f>
        <v>59.301000000000002</v>
      </c>
      <c r="GQ5" s="45" cm="1">
        <f t="array" aca="1" ref="GQ5" ca="1">IF(ISBLANK(INDEX(bHist!$1:$1048576,ex!$D5,_xlfn.XMATCH(GQ$3,bHist!$1:$1,0))),"-",INDEX(bHist!$1:$1048576,ex!$D5,_xlfn.XMATCH(GQ$3,bHist!$1:$1,0)))</f>
        <v>57.485999999999997</v>
      </c>
      <c r="GR5" s="45" cm="1">
        <f t="array" aca="1" ref="GR5" ca="1">IF(ISBLANK(INDEX(bHist!$1:$1048576,ex!$D5,_xlfn.XMATCH(GR$3,bHist!$1:$1,0))),"-",INDEX(bHist!$1:$1048576,ex!$D5,_xlfn.XMATCH(GR$3,bHist!$1:$1,0)))</f>
        <v>55.003999999999998</v>
      </c>
      <c r="GS5" s="45" cm="1">
        <f t="array" aca="1" ref="GS5" ca="1">IF(ISBLANK(INDEX(bHist!$1:$1048576,ex!$D5,_xlfn.XMATCH(GS$3,bHist!$1:$1,0))),"-",INDEX(bHist!$1:$1048576,ex!$D5,_xlfn.XMATCH(GS$3,bHist!$1:$1,0)))</f>
        <v>55.131999999999998</v>
      </c>
      <c r="GT5" s="45" cm="1">
        <f t="array" aca="1" ref="GT5" ca="1">IF(ISBLANK(INDEX(bHist!$1:$1048576,ex!$D5,_xlfn.XMATCH(GT$3,bHist!$1:$1,0))),"-",INDEX(bHist!$1:$1048576,ex!$D5,_xlfn.XMATCH(GT$3,bHist!$1:$1,0)))</f>
        <v>56.411000000000001</v>
      </c>
      <c r="GU5" s="45" cm="1">
        <f t="array" aca="1" ref="GU5" ca="1">IF(ISBLANK(INDEX(bHist!$1:$1048576,ex!$D5,_xlfn.XMATCH(GU$3,bHist!$1:$1,0))),"-",INDEX(bHist!$1:$1048576,ex!$D5,_xlfn.XMATCH(GU$3,bHist!$1:$1,0)))</f>
        <v>56.088000000000001</v>
      </c>
      <c r="GV5" s="45" cm="1">
        <f t="array" aca="1" ref="GV5" ca="1">IF(ISBLANK(INDEX(bHist!$1:$1048576,ex!$D5,_xlfn.XMATCH(GV$3,bHist!$1:$1,0))),"-",INDEX(bHist!$1:$1048576,ex!$D5,_xlfn.XMATCH(GV$3,bHist!$1:$1,0)))</f>
        <v>55.744</v>
      </c>
      <c r="GW5" s="45" cm="1">
        <f t="array" aca="1" ref="GW5" ca="1">IF(ISBLANK(INDEX(bHist!$1:$1048576,ex!$D5,_xlfn.XMATCH(GW$3,bHist!$1:$1,0))),"-",INDEX(bHist!$1:$1048576,ex!$D5,_xlfn.XMATCH(GW$3,bHist!$1:$1,0)))</f>
        <v>55.191000000000003</v>
      </c>
      <c r="GX5" s="45" cm="1">
        <f t="array" aca="1" ref="GX5" ca="1">IF(ISBLANK(INDEX(bHist!$1:$1048576,ex!$D5,_xlfn.XMATCH(GX$3,bHist!$1:$1,0))),"-",INDEX(bHist!$1:$1048576,ex!$D5,_xlfn.XMATCH(GX$3,bHist!$1:$1,0)))</f>
        <v>55.264000000000003</v>
      </c>
      <c r="GY5" s="45" cm="1">
        <f t="array" aca="1" ref="GY5" ca="1">IF(ISBLANK(INDEX(bHist!$1:$1048576,ex!$D5,_xlfn.XMATCH(GY$3,bHist!$1:$1,0))),"-",INDEX(bHist!$1:$1048576,ex!$D5,_xlfn.XMATCH(GY$3,bHist!$1:$1,0)))</f>
        <v>54.636000000000003</v>
      </c>
      <c r="GZ5" s="45" cm="1">
        <f t="array" aca="1" ref="GZ5" ca="1">IF(ISBLANK(INDEX(bHist!$1:$1048576,ex!$D5,_xlfn.XMATCH(GZ$3,bHist!$1:$1,0))),"-",INDEX(bHist!$1:$1048576,ex!$D5,_xlfn.XMATCH(GZ$3,bHist!$1:$1,0)))</f>
        <v>47.408000000000001</v>
      </c>
      <c r="HA5" s="45" cm="1">
        <f t="array" aca="1" ref="HA5" ca="1">IF(ISBLANK(INDEX(bHist!$1:$1048576,ex!$D5,_xlfn.XMATCH(HA$3,bHist!$1:$1,0))),"-",INDEX(bHist!$1:$1048576,ex!$D5,_xlfn.XMATCH(HA$3,bHist!$1:$1,0)))</f>
        <v>47.792000000000002</v>
      </c>
      <c r="HB5" s="45" cm="1">
        <f t="array" aca="1" ref="HB5" ca="1">IF(ISBLANK(INDEX(bHist!$1:$1048576,ex!$D5,_xlfn.XMATCH(HB$3,bHist!$1:$1,0))),"-",INDEX(bHist!$1:$1048576,ex!$D5,_xlfn.XMATCH(HB$3,bHist!$1:$1,0)))</f>
        <v>48.094000000000001</v>
      </c>
      <c r="HC5" s="45" cm="1">
        <f t="array" aca="1" ref="HC5" ca="1">IF(ISBLANK(INDEX(bHist!$1:$1048576,ex!$D5,_xlfn.XMATCH(HC$3,bHist!$1:$1,0))),"-",INDEX(bHist!$1:$1048576,ex!$D5,_xlfn.XMATCH(HC$3,bHist!$1:$1,0)))</f>
        <v>46.63</v>
      </c>
      <c r="HD5" s="45" cm="1">
        <f t="array" aca="1" ref="HD5" ca="1">IF(ISBLANK(INDEX(bHist!$1:$1048576,ex!$D5,_xlfn.XMATCH(HD$3,bHist!$1:$1,0))),"-",INDEX(bHist!$1:$1048576,ex!$D5,_xlfn.XMATCH(HD$3,bHist!$1:$1,0)))</f>
        <v>45.134</v>
      </c>
      <c r="HE5" s="45" cm="1">
        <f t="array" aca="1" ref="HE5" ca="1">IF(ISBLANK(INDEX(bHist!$1:$1048576,ex!$D5,_xlfn.XMATCH(HE$3,bHist!$1:$1,0))),"-",INDEX(bHist!$1:$1048576,ex!$D5,_xlfn.XMATCH(HE$3,bHist!$1:$1,0)))</f>
        <v>44.905000000000001</v>
      </c>
      <c r="HF5" s="45" cm="1">
        <f t="array" aca="1" ref="HF5" ca="1">IF(ISBLANK(INDEX(bHist!$1:$1048576,ex!$D5,_xlfn.XMATCH(HF$3,bHist!$1:$1,0))),"-",INDEX(bHist!$1:$1048576,ex!$D5,_xlfn.XMATCH(HF$3,bHist!$1:$1,0)))</f>
        <v>49.104999999999997</v>
      </c>
      <c r="HG5" s="45" cm="1">
        <f t="array" aca="1" ref="HG5" ca="1">IF(ISBLANK(INDEX(bHist!$1:$1048576,ex!$D5,_xlfn.XMATCH(HG$3,bHist!$1:$1,0))),"-",INDEX(bHist!$1:$1048576,ex!$D5,_xlfn.XMATCH(HG$3,bHist!$1:$1,0)))</f>
        <v>48.959000000000003</v>
      </c>
      <c r="HH5" s="45" cm="1">
        <f t="array" aca="1" ref="HH5" ca="1">IF(ISBLANK(INDEX(bHist!$1:$1048576,ex!$D5,_xlfn.XMATCH(HH$3,bHist!$1:$1,0))),"-",INDEX(bHist!$1:$1048576,ex!$D5,_xlfn.XMATCH(HH$3,bHist!$1:$1,0)))</f>
        <v>47.802</v>
      </c>
      <c r="HI5" s="45" cm="1">
        <f t="array" aca="1" ref="HI5" ca="1">IF(ISBLANK(INDEX(bHist!$1:$1048576,ex!$D5,_xlfn.XMATCH(HI$3,bHist!$1:$1,0))),"-",INDEX(bHist!$1:$1048576,ex!$D5,_xlfn.XMATCH(HI$3,bHist!$1:$1,0)))</f>
        <v>47.247999999999998</v>
      </c>
      <c r="HJ5" s="45" cm="1">
        <f t="array" aca="1" ref="HJ5" ca="1">IF(ISBLANK(INDEX(bHist!$1:$1048576,ex!$D5,_xlfn.XMATCH(HJ$3,bHist!$1:$1,0))),"-",INDEX(bHist!$1:$1048576,ex!$D5,_xlfn.XMATCH(HJ$3,bHist!$1:$1,0)))</f>
        <v>47.99</v>
      </c>
      <c r="HK5" s="45" cm="1">
        <f t="array" aca="1" ref="HK5" ca="1">IF(ISBLANK(INDEX(bHist!$1:$1048576,ex!$D5,_xlfn.XMATCH(HK$3,bHist!$1:$1,0))),"-",INDEX(bHist!$1:$1048576,ex!$D5,_xlfn.XMATCH(HK$3,bHist!$1:$1,0)))</f>
        <v>48.69</v>
      </c>
      <c r="HL5" s="45" cm="1">
        <f t="array" aca="1" ref="HL5" ca="1">IF(ISBLANK(INDEX(bHist!$1:$1048576,ex!$D5,_xlfn.XMATCH(HL$3,bHist!$1:$1,0))),"-",INDEX(bHist!$1:$1048576,ex!$D5,_xlfn.XMATCH(HL$3,bHist!$1:$1,0)))</f>
        <v>50.215000000000003</v>
      </c>
      <c r="HM5" s="45" cm="1">
        <f t="array" aca="1" ref="HM5" ca="1">IF(ISBLANK(INDEX(bHist!$1:$1048576,ex!$D5,_xlfn.XMATCH(HM$3,bHist!$1:$1,0))),"-",INDEX(bHist!$1:$1048576,ex!$D5,_xlfn.XMATCH(HM$3,bHist!$1:$1,0)))</f>
        <v>49.503</v>
      </c>
      <c r="HN5" s="45" cm="1">
        <f t="array" aca="1" ref="HN5" ca="1">IF(ISBLANK(INDEX(bHist!$1:$1048576,ex!$D5,_xlfn.XMATCH(HN$3,bHist!$1:$1,0))),"-",INDEX(bHist!$1:$1048576,ex!$D5,_xlfn.XMATCH(HN$3,bHist!$1:$1,0)))</f>
        <v>48.558</v>
      </c>
      <c r="HO5" s="45" cm="1">
        <f t="array" aca="1" ref="HO5" ca="1">IF(ISBLANK(INDEX(bHist!$1:$1048576,ex!$D5,_xlfn.XMATCH(HO$3,bHist!$1:$1,0))),"-",INDEX(bHist!$1:$1048576,ex!$D5,_xlfn.XMATCH(HO$3,bHist!$1:$1,0)))</f>
        <v>47.481999999999999</v>
      </c>
      <c r="HP5" s="45" cm="1">
        <f t="array" aca="1" ref="HP5" ca="1">IF(ISBLANK(INDEX(bHist!$1:$1048576,ex!$D5,_xlfn.XMATCH(HP$3,bHist!$1:$1,0))),"-",INDEX(bHist!$1:$1048576,ex!$D5,_xlfn.XMATCH(HP$3,bHist!$1:$1,0)))</f>
        <v>49.43</v>
      </c>
      <c r="HQ5" s="45" cm="1">
        <f t="array" aca="1" ref="HQ5" ca="1">IF(ISBLANK(INDEX(bHist!$1:$1048576,ex!$D5,_xlfn.XMATCH(HQ$3,bHist!$1:$1,0))),"-",INDEX(bHist!$1:$1048576,ex!$D5,_xlfn.XMATCH(HQ$3,bHist!$1:$1,0)))</f>
        <v>50.256</v>
      </c>
      <c r="HR5" s="45" cm="1">
        <f t="array" aca="1" ref="HR5" ca="1">IF(ISBLANK(INDEX(bHist!$1:$1048576,ex!$D5,_xlfn.XMATCH(HR$3,bHist!$1:$1,0))),"-",INDEX(bHist!$1:$1048576,ex!$D5,_xlfn.XMATCH(HR$3,bHist!$1:$1,0)))</f>
        <v>52.579000000000001</v>
      </c>
      <c r="HS5" s="45" cm="1">
        <f t="array" aca="1" ref="HS5" ca="1">IF(ISBLANK(INDEX(bHist!$1:$1048576,ex!$D5,_xlfn.XMATCH(HS$3,bHist!$1:$1,0))),"-",INDEX(bHist!$1:$1048576,ex!$D5,_xlfn.XMATCH(HS$3,bHist!$1:$1,0)))</f>
        <v>50.115000000000002</v>
      </c>
      <c r="HT5" s="45" cm="1">
        <f t="array" aca="1" ref="HT5" ca="1">IF(ISBLANK(INDEX(bHist!$1:$1048576,ex!$D5,_xlfn.XMATCH(HT$3,bHist!$1:$1,0))),"-",INDEX(bHist!$1:$1048576,ex!$D5,_xlfn.XMATCH(HT$3,bHist!$1:$1,0)))</f>
        <v>49.878</v>
      </c>
      <c r="HU5" s="45" cm="1">
        <f t="array" aca="1" ref="HU5" ca="1">IF(ISBLANK(INDEX(bHist!$1:$1048576,ex!$D5,_xlfn.XMATCH(HU$3,bHist!$1:$1,0))),"-",INDEX(bHist!$1:$1048576,ex!$D5,_xlfn.XMATCH(HU$3,bHist!$1:$1,0)))</f>
        <v>52.146000000000001</v>
      </c>
      <c r="HV5" s="45" cm="1">
        <f t="array" aca="1" ref="HV5" ca="1">IF(ISBLANK(INDEX(bHist!$1:$1048576,ex!$D5,_xlfn.XMATCH(HV$3,bHist!$1:$1,0))),"-",INDEX(bHist!$1:$1048576,ex!$D5,_xlfn.XMATCH(HV$3,bHist!$1:$1,0)))</f>
        <v>50.603999999999999</v>
      </c>
      <c r="HW5" s="45" cm="1">
        <f t="array" aca="1" ref="HW5" ca="1">IF(ISBLANK(INDEX(bHist!$1:$1048576,ex!$D5,_xlfn.XMATCH(HW$3,bHist!$1:$1,0))),"-",INDEX(bHist!$1:$1048576,ex!$D5,_xlfn.XMATCH(HW$3,bHist!$1:$1,0)))</f>
        <v>52.850999999999999</v>
      </c>
      <c r="HX5" s="45" cm="1">
        <f t="array" aca="1" ref="HX5" ca="1">IF(ISBLANK(INDEX(bHist!$1:$1048576,ex!$D5,_xlfn.XMATCH(HX$3,bHist!$1:$1,0))),"-",INDEX(bHist!$1:$1048576,ex!$D5,_xlfn.XMATCH(HX$3,bHist!$1:$1,0)))</f>
        <v>55.975000000000001</v>
      </c>
      <c r="HY5" s="45" cm="1">
        <f t="array" aca="1" ref="HY5" ca="1">IF(ISBLANK(INDEX(bHist!$1:$1048576,ex!$D5,_xlfn.XMATCH(HY$3,bHist!$1:$1,0))),"-",INDEX(bHist!$1:$1048576,ex!$D5,_xlfn.XMATCH(HY$3,bHist!$1:$1,0)))</f>
        <v>58.192</v>
      </c>
      <c r="HZ5" s="45" cm="1">
        <f t="array" aca="1" ref="HZ5" ca="1">IF(ISBLANK(INDEX(bHist!$1:$1048576,ex!$D5,_xlfn.XMATCH(HZ$3,bHist!$1:$1,0))),"-",INDEX(bHist!$1:$1048576,ex!$D5,_xlfn.XMATCH(HZ$3,bHist!$1:$1,0)))</f>
        <v>53.843000000000004</v>
      </c>
      <c r="IA5" s="45" cm="1">
        <f t="array" aca="1" ref="IA5" ca="1">IF(ISBLANK(INDEX(bHist!$1:$1048576,ex!$D5,_xlfn.XMATCH(IA$3,bHist!$1:$1,0))),"-",INDEX(bHist!$1:$1048576,ex!$D5,_xlfn.XMATCH(IA$3,bHist!$1:$1,0)))</f>
        <v>58.185000000000002</v>
      </c>
      <c r="IB5" s="45" cm="1">
        <f t="array" aca="1" ref="IB5" ca="1">IF(ISBLANK(INDEX(bHist!$1:$1048576,ex!$D5,_xlfn.XMATCH(IB$3,bHist!$1:$1,0))),"-",INDEX(bHist!$1:$1048576,ex!$D5,_xlfn.XMATCH(IB$3,bHist!$1:$1,0)))</f>
        <v>57.151000000000003</v>
      </c>
      <c r="IC5" s="45" cm="1">
        <f t="array" aca="1" ref="IC5" ca="1">IF(ISBLANK(INDEX(bHist!$1:$1048576,ex!$D5,_xlfn.XMATCH(IC$3,bHist!$1:$1,0))),"-",INDEX(bHist!$1:$1048576,ex!$D5,_xlfn.XMATCH(IC$3,bHist!$1:$1,0)))</f>
        <v>54.881999999999998</v>
      </c>
      <c r="ID5" s="45" cm="1">
        <f t="array" aca="1" ref="ID5" ca="1">IF(ISBLANK(INDEX(bHist!$1:$1048576,ex!$D5,_xlfn.XMATCH(ID$3,bHist!$1:$1,0))),"-",INDEX(bHist!$1:$1048576,ex!$D5,_xlfn.XMATCH(ID$3,bHist!$1:$1,0)))</f>
        <v>57.773000000000003</v>
      </c>
      <c r="IE5" s="45" cm="1">
        <f t="array" aca="1" ref="IE5" ca="1">IF(ISBLANK(INDEX(bHist!$1:$1048576,ex!$D5,_xlfn.XMATCH(IE$3,bHist!$1:$1,0))),"-",INDEX(bHist!$1:$1048576,ex!$D5,_xlfn.XMATCH(IE$3,bHist!$1:$1,0)))</f>
        <v>56.564999999999998</v>
      </c>
      <c r="IF5" s="45" cm="1">
        <f t="array" aca="1" ref="IF5" ca="1">IF(ISBLANK(INDEX(bHist!$1:$1048576,ex!$D5,_xlfn.XMATCH(IF$3,bHist!$1:$1,0))),"-",INDEX(bHist!$1:$1048576,ex!$D5,_xlfn.XMATCH(IF$3,bHist!$1:$1,0)))</f>
        <v>57.886000000000003</v>
      </c>
      <c r="IG5" s="45" cm="1">
        <f t="array" aca="1" ref="IG5" ca="1">IF(ISBLANK(INDEX(bHist!$1:$1048576,ex!$D5,_xlfn.XMATCH(IG$3,bHist!$1:$1,0))),"-",INDEX(bHist!$1:$1048576,ex!$D5,_xlfn.XMATCH(IG$3,bHist!$1:$1,0)))</f>
        <v>53.575000000000003</v>
      </c>
      <c r="IH5" s="45" cm="1">
        <f t="array" aca="1" ref="IH5" ca="1">IF(ISBLANK(INDEX(bHist!$1:$1048576,ex!$D5,_xlfn.XMATCH(IH$3,bHist!$1:$1,0))),"-",INDEX(bHist!$1:$1048576,ex!$D5,_xlfn.XMATCH(IH$3,bHist!$1:$1,0)))</f>
        <v>50.597999999999999</v>
      </c>
      <c r="II5" s="45" cm="1">
        <f t="array" aca="1" ref="II5" ca="1">IF(ISBLANK(INDEX(bHist!$1:$1048576,ex!$D5,_xlfn.XMATCH(II$3,bHist!$1:$1,0))),"-",INDEX(bHist!$1:$1048576,ex!$D5,_xlfn.XMATCH(II$3,bHist!$1:$1,0)))</f>
        <v>49.945999999999998</v>
      </c>
      <c r="IJ5" s="45" cm="1">
        <f t="array" aca="1" ref="IJ5" ca="1">IF(ISBLANK(INDEX(bHist!$1:$1048576,ex!$D5,_xlfn.XMATCH(IJ$3,bHist!$1:$1,0))),"-",INDEX(bHist!$1:$1048576,ex!$D5,_xlfn.XMATCH(IJ$3,bHist!$1:$1,0)))</f>
        <v>51.061999999999998</v>
      </c>
      <c r="IK5" s="45" cm="1">
        <f t="array" aca="1" ref="IK5" ca="1">IF(ISBLANK(INDEX(bHist!$1:$1048576,ex!$D5,_xlfn.XMATCH(IK$3,bHist!$1:$1,0))),"-",INDEX(bHist!$1:$1048576,ex!$D5,_xlfn.XMATCH(IK$3,bHist!$1:$1,0)))</f>
        <v>49.119</v>
      </c>
      <c r="IL5" s="45" cm="1">
        <f t="array" aca="1" ref="IL5" ca="1">IF(ISBLANK(INDEX(bHist!$1:$1048576,ex!$D5,_xlfn.XMATCH(IL$3,bHist!$1:$1,0))),"-",INDEX(bHist!$1:$1048576,ex!$D5,_xlfn.XMATCH(IL$3,bHist!$1:$1,0)))</f>
        <v>47.264000000000003</v>
      </c>
      <c r="IM5" s="45" cm="1">
        <f t="array" aca="1" ref="IM5" ca="1">IF(ISBLANK(INDEX(bHist!$1:$1048576,ex!$D5,_xlfn.XMATCH(IM$3,bHist!$1:$1,0))),"-",INDEX(bHist!$1:$1048576,ex!$D5,_xlfn.XMATCH(IM$3,bHist!$1:$1,0)))</f>
        <v>46.218000000000004</v>
      </c>
      <c r="IN5" s="45" cm="1">
        <f t="array" aca="1" ref="IN5" ca="1">IF(ISBLANK(INDEX(bHist!$1:$1048576,ex!$D5,_xlfn.XMATCH(IN$3,bHist!$1:$1,0))),"-",INDEX(bHist!$1:$1048576,ex!$D5,_xlfn.XMATCH(IN$3,bHist!$1:$1,0)))</f>
        <v>45.628</v>
      </c>
      <c r="IO5" s="45" cm="1">
        <f t="array" aca="1" ref="IO5" ca="1">IF(ISBLANK(INDEX(bHist!$1:$1048576,ex!$D5,_xlfn.XMATCH(IO$3,bHist!$1:$1,0))),"-",INDEX(bHist!$1:$1048576,ex!$D5,_xlfn.XMATCH(IO$3,bHist!$1:$1,0)))</f>
        <v>47.642000000000003</v>
      </c>
      <c r="IP5" s="45" cm="1">
        <f t="array" aca="1" ref="IP5" ca="1">IF(ISBLANK(INDEX(bHist!$1:$1048576,ex!$D5,_xlfn.XMATCH(IP$3,bHist!$1:$1,0))),"-",INDEX(bHist!$1:$1048576,ex!$D5,_xlfn.XMATCH(IP$3,bHist!$1:$1,0)))</f>
        <v>48.216000000000001</v>
      </c>
      <c r="IQ5" s="45" cm="1">
        <f t="array" aca="1" ref="IQ5" ca="1">IF(ISBLANK(INDEX(bHist!$1:$1048576,ex!$D5,_xlfn.XMATCH(IQ$3,bHist!$1:$1,0))),"-",INDEX(bHist!$1:$1048576,ex!$D5,_xlfn.XMATCH(IQ$3,bHist!$1:$1,0)))</f>
        <v>49.374000000000002</v>
      </c>
      <c r="IR5" s="45" cm="1">
        <f t="array" aca="1" ref="IR5" ca="1">IF(ISBLANK(INDEX(bHist!$1:$1048576,ex!$D5,_xlfn.XMATCH(IR$3,bHist!$1:$1,0))),"-",INDEX(bHist!$1:$1048576,ex!$D5,_xlfn.XMATCH(IR$3,bHist!$1:$1,0)))</f>
        <v>49.866</v>
      </c>
      <c r="IS5" s="45" cm="1">
        <f t="array" aca="1" ref="IS5" ca="1">IF(ISBLANK(INDEX(bHist!$1:$1048576,ex!$D5,_xlfn.XMATCH(IS$3,bHist!$1:$1,0))),"-",INDEX(bHist!$1:$1048576,ex!$D5,_xlfn.XMATCH(IS$3,bHist!$1:$1,0)))</f>
        <v>50.171999999999997</v>
      </c>
      <c r="IT5" s="45" cm="1">
        <f t="array" aca="1" ref="IT5" ca="1">IF(ISBLANK(INDEX(bHist!$1:$1048576,ex!$D5,_xlfn.XMATCH(IT$3,bHist!$1:$1,0))),"-",INDEX(bHist!$1:$1048576,ex!$D5,_xlfn.XMATCH(IT$3,bHist!$1:$1,0)))</f>
        <v>49.616999999999997</v>
      </c>
      <c r="IU5" s="45" cm="1">
        <f t="array" aca="1" ref="IU5" ca="1">IF(ISBLANK(INDEX(bHist!$1:$1048576,ex!$D5,_xlfn.XMATCH(IU$3,bHist!$1:$1,0))),"-",INDEX(bHist!$1:$1048576,ex!$D5,_xlfn.XMATCH(IU$3,bHist!$1:$1,0)))</f>
        <v>48.533000000000001</v>
      </c>
      <c r="IV5" s="45" cm="1">
        <f t="array" aca="1" ref="IV5" ca="1">IF(ISBLANK(INDEX(bHist!$1:$1048576,ex!$D5,_xlfn.XMATCH(IV$3,bHist!$1:$1,0))),"-",INDEX(bHist!$1:$1048576,ex!$D5,_xlfn.XMATCH(IV$3,bHist!$1:$1,0)))</f>
        <v>49.29</v>
      </c>
      <c r="IW5" s="45" cm="1">
        <f t="array" aca="1" ref="IW5" ca="1">IF(ISBLANK(INDEX(bHist!$1:$1048576,ex!$D5,_xlfn.XMATCH(IW$3,bHist!$1:$1,0))),"-",INDEX(bHist!$1:$1048576,ex!$D5,_xlfn.XMATCH(IW$3,bHist!$1:$1,0)))</f>
        <v>49.124000000000002</v>
      </c>
      <c r="IX5" s="45" cm="1">
        <f t="array" aca="1" ref="IX5" ca="1">IF(ISBLANK(INDEX(bHist!$1:$1048576,ex!$D5,_xlfn.XMATCH(IX$3,bHist!$1:$1,0))),"-",INDEX(bHist!$1:$1048576,ex!$D5,_xlfn.XMATCH(IX$3,bHist!$1:$1,0)))</f>
        <v>49.162999999999997</v>
      </c>
      <c r="IY5" s="45" cm="1">
        <f t="array" aca="1" ref="IY5" ca="1">IF(ISBLANK(INDEX(bHist!$1:$1048576,ex!$D5,_xlfn.XMATCH(IY$3,bHist!$1:$1,0))),"-",INDEX(bHist!$1:$1048576,ex!$D5,_xlfn.XMATCH(IY$3,bHist!$1:$1,0)))</f>
        <v>50.548999999999999</v>
      </c>
      <c r="IZ5" s="45" cm="1">
        <f t="array" aca="1" ref="IZ5" ca="1">IF(ISBLANK(INDEX(bHist!$1:$1048576,ex!$D5,_xlfn.XMATCH(IZ$3,bHist!$1:$1,0))),"-",INDEX(bHist!$1:$1048576,ex!$D5,_xlfn.XMATCH(IZ$3,bHist!$1:$1,0)))</f>
        <v>51.198</v>
      </c>
      <c r="JA5" s="45" cm="1">
        <f t="array" aca="1" ref="JA5" ca="1">IF(ISBLANK(INDEX(bHist!$1:$1048576,ex!$D5,_xlfn.XMATCH(JA$3,bHist!$1:$1,0))),"-",INDEX(bHist!$1:$1048576,ex!$D5,_xlfn.XMATCH(JA$3,bHist!$1:$1,0)))</f>
        <v>50.353000000000002</v>
      </c>
      <c r="JB5" s="45" cm="1">
        <f t="array" aca="1" ref="JB5" ca="1">IF(ISBLANK(INDEX(bHist!$1:$1048576,ex!$D5,_xlfn.XMATCH(JB$3,bHist!$1:$1,0))),"-",INDEX(bHist!$1:$1048576,ex!$D5,_xlfn.XMATCH(JB$3,bHist!$1:$1,0)))</f>
        <v>48.784999999999997</v>
      </c>
      <c r="JC5" s="45" cm="1">
        <f t="array" aca="1" ref="JC5" ca="1">IF(ISBLANK(INDEX(bHist!$1:$1048576,ex!$D5,_xlfn.XMATCH(JC$3,bHist!$1:$1,0))),"-",INDEX(bHist!$1:$1048576,ex!$D5,_xlfn.XMATCH(JC$3,bHist!$1:$1,0)))</f>
        <v>48.929000000000002</v>
      </c>
      <c r="JD5" s="45" cm="1">
        <f t="array" aca="1" ref="JD5" ca="1">IF(ISBLANK(INDEX(bHist!$1:$1048576,ex!$D5,_xlfn.XMATCH(JD$3,bHist!$1:$1,0))),"-",INDEX(bHist!$1:$1048576,ex!$D5,_xlfn.XMATCH(JD$3,bHist!$1:$1,0)))</f>
        <v>49.918999999999997</v>
      </c>
      <c r="JE5" s="45" cm="1">
        <f t="array" aca="1" ref="JE5" ca="1">IF(ISBLANK(INDEX(bHist!$1:$1048576,ex!$D5,_xlfn.XMATCH(JE$3,bHist!$1:$1,0))),"-",INDEX(bHist!$1:$1048576,ex!$D5,_xlfn.XMATCH(JE$3,bHist!$1:$1,0)))</f>
        <v>51.088999999999999</v>
      </c>
      <c r="JF5" s="45" cm="1">
        <f t="array" aca="1" ref="JF5" ca="1">IF(ISBLANK(INDEX(bHist!$1:$1048576,ex!$D5,_xlfn.XMATCH(JF$3,bHist!$1:$1,0))),"-",INDEX(bHist!$1:$1048576,ex!$D5,_xlfn.XMATCH(JF$3,bHist!$1:$1,0)))</f>
        <v>52.537999999999997</v>
      </c>
      <c r="JG5" s="45" cm="1">
        <f t="array" aca="1" ref="JG5" ca="1">IF(ISBLANK(INDEX(bHist!$1:$1048576,ex!$D5,_xlfn.XMATCH(JG$3,bHist!$1:$1,0))),"-",INDEX(bHist!$1:$1048576,ex!$D5,_xlfn.XMATCH(JG$3,bHist!$1:$1,0)))</f>
        <v>53.643999999999998</v>
      </c>
      <c r="JH5" s="45" cm="1">
        <f t="array" aca="1" ref="JH5" ca="1">IF(ISBLANK(INDEX(bHist!$1:$1048576,ex!$D5,_xlfn.XMATCH(JH$3,bHist!$1:$1,0))),"-",INDEX(bHist!$1:$1048576,ex!$D5,_xlfn.XMATCH(JH$3,bHist!$1:$1,0)))</f>
        <v>54.997999999999998</v>
      </c>
      <c r="JI5" s="45" cm="1">
        <f t="array" aca="1" ref="JI5" ca="1">IF(ISBLANK(INDEX(bHist!$1:$1048576,ex!$D5,_xlfn.XMATCH(JI$3,bHist!$1:$1,0))),"-",INDEX(bHist!$1:$1048576,ex!$D5,_xlfn.XMATCH(JI$3,bHist!$1:$1,0)))</f>
        <v>55.308</v>
      </c>
      <c r="JJ5" s="45" cm="1">
        <f t="array" aca="1" ref="JJ5" ca="1">IF(ISBLANK(INDEX(bHist!$1:$1048576,ex!$D5,_xlfn.XMATCH(JJ$3,bHist!$1:$1,0))),"-",INDEX(bHist!$1:$1048576,ex!$D5,_xlfn.XMATCH(JJ$3,bHist!$1:$1,0)))</f>
        <v>54.421999999999997</v>
      </c>
      <c r="JK5" s="45" cm="1">
        <f t="array" aca="1" ref="JK5" ca="1">IF(ISBLANK(INDEX(bHist!$1:$1048576,ex!$D5,_xlfn.XMATCH(JK$3,bHist!$1:$1,0))),"-",INDEX(bHist!$1:$1048576,ex!$D5,_xlfn.XMATCH(JK$3,bHist!$1:$1,0)))</f>
        <v>54.112000000000002</v>
      </c>
      <c r="JL5" s="45" cm="1">
        <f t="array" aca="1" ref="JL5" ca="1">IF(ISBLANK(INDEX(bHist!$1:$1048576,ex!$D5,_xlfn.XMATCH(JL$3,bHist!$1:$1,0))),"-",INDEX(bHist!$1:$1048576,ex!$D5,_xlfn.XMATCH(JL$3,bHist!$1:$1,0)))</f>
        <v>54.3</v>
      </c>
      <c r="JM5" s="45" cm="1">
        <f t="array" aca="1" ref="JM5" ca="1">IF(ISBLANK(INDEX(bHist!$1:$1048576,ex!$D5,_xlfn.XMATCH(JM$3,bHist!$1:$1,0))),"-",INDEX(bHist!$1:$1048576,ex!$D5,_xlfn.XMATCH(JM$3,bHist!$1:$1,0)))</f>
        <v>55.127000000000002</v>
      </c>
      <c r="JN5" s="45" cm="1">
        <f t="array" aca="1" ref="JN5" ca="1">IF(ISBLANK(INDEX(bHist!$1:$1048576,ex!$D5,_xlfn.XMATCH(JN$3,bHist!$1:$1,0))),"-",INDEX(bHist!$1:$1048576,ex!$D5,_xlfn.XMATCH(JN$3,bHist!$1:$1,0)))</f>
        <v>56.55</v>
      </c>
      <c r="JO5" s="45" cm="1">
        <f t="array" aca="1" ref="JO5" ca="1">IF(ISBLANK(INDEX(bHist!$1:$1048576,ex!$D5,_xlfn.XMATCH(JO$3,bHist!$1:$1,0))),"-",INDEX(bHist!$1:$1048576,ex!$D5,_xlfn.XMATCH(JO$3,bHist!$1:$1,0)))</f>
        <v>60.832000000000001</v>
      </c>
      <c r="JP5" s="45" cm="1">
        <f t="array" aca="1" ref="JP5" ca="1">IF(ISBLANK(INDEX(bHist!$1:$1048576,ex!$D5,_xlfn.XMATCH(JP$3,bHist!$1:$1,0))),"-",INDEX(bHist!$1:$1048576,ex!$D5,_xlfn.XMATCH(JP$3,bHist!$1:$1,0)))</f>
        <v>61.886000000000003</v>
      </c>
      <c r="JQ5" s="45" cm="1">
        <f t="array" aca="1" ref="JQ5" ca="1">IF(ISBLANK(INDEX(bHist!$1:$1048576,ex!$D5,_xlfn.XMATCH(JQ$3,bHist!$1:$1,0))),"-",INDEX(bHist!$1:$1048576,ex!$D5,_xlfn.XMATCH(JQ$3,bHist!$1:$1,0)))</f>
        <v>61.871000000000002</v>
      </c>
      <c r="JR5" s="45" cm="1">
        <f t="array" aca="1" ref="JR5" ca="1">IF(ISBLANK(INDEX(bHist!$1:$1048576,ex!$D5,_xlfn.XMATCH(JR$3,bHist!$1:$1,0))),"-",INDEX(bHist!$1:$1048576,ex!$D5,_xlfn.XMATCH(JR$3,bHist!$1:$1,0)))</f>
        <v>61.539000000000001</v>
      </c>
      <c r="JS5" s="45" cm="1">
        <f t="array" aca="1" ref="JS5" ca="1">IF(ISBLANK(INDEX(bHist!$1:$1048576,ex!$D5,_xlfn.XMATCH(JS$3,bHist!$1:$1,0))),"-",INDEX(bHist!$1:$1048576,ex!$D5,_xlfn.XMATCH(JS$3,bHist!$1:$1,0)))</f>
        <v>60.515999999999998</v>
      </c>
      <c r="JT5" s="45" cm="1">
        <f t="array" aca="1" ref="JT5" ca="1">IF(ISBLANK(INDEX(bHist!$1:$1048576,ex!$D5,_xlfn.XMATCH(JT$3,bHist!$1:$1,0))),"-",INDEX(bHist!$1:$1048576,ex!$D5,_xlfn.XMATCH(JT$3,bHist!$1:$1,0)))</f>
        <v>60.673999999999999</v>
      </c>
      <c r="JU5" s="45" cm="1">
        <f t="array" aca="1" ref="JU5" ca="1">IF(ISBLANK(INDEX(bHist!$1:$1048576,ex!$D5,_xlfn.XMATCH(JU$3,bHist!$1:$1,0))),"-",INDEX(bHist!$1:$1048576,ex!$D5,_xlfn.XMATCH(JU$3,bHist!$1:$1,0)))</f>
        <v>62.756999999999998</v>
      </c>
      <c r="JV5" s="45" cm="1">
        <f t="array" aca="1" ref="JV5" ca="1">IF(ISBLANK(INDEX(bHist!$1:$1048576,ex!$D5,_xlfn.XMATCH(JV$3,bHist!$1:$1,0))),"-",INDEX(bHist!$1:$1048576,ex!$D5,_xlfn.XMATCH(JV$3,bHist!$1:$1,0)))</f>
        <v>66.256</v>
      </c>
      <c r="JW5" s="45" cm="1">
        <f t="array" aca="1" ref="JW5" ca="1">IF(ISBLANK(INDEX(bHist!$1:$1048576,ex!$D5,_xlfn.XMATCH(JW$3,bHist!$1:$1,0))),"-",INDEX(bHist!$1:$1048576,ex!$D5,_xlfn.XMATCH(JW$3,bHist!$1:$1,0)))</f>
        <v>65.900999999999996</v>
      </c>
      <c r="JX5" s="45" cm="1">
        <f t="array" aca="1" ref="JX5" ca="1">IF(ISBLANK(INDEX(bHist!$1:$1048576,ex!$D5,_xlfn.XMATCH(JX$3,bHist!$1:$1,0))),"-",INDEX(bHist!$1:$1048576,ex!$D5,_xlfn.XMATCH(JX$3,bHist!$1:$1,0)))</f>
        <v>66.647000000000006</v>
      </c>
      <c r="JY5" s="45" cm="1">
        <f t="array" aca="1" ref="JY5" ca="1">IF(ISBLANK(INDEX(bHist!$1:$1048576,ex!$D5,_xlfn.XMATCH(JY$3,bHist!$1:$1,0))),"-",INDEX(bHist!$1:$1048576,ex!$D5,_xlfn.XMATCH(JY$3,bHist!$1:$1,0)))</f>
        <v>70.471000000000004</v>
      </c>
      <c r="JZ5" s="45" cm="1">
        <f t="array" aca="1" ref="JZ5" ca="1">IF(ISBLANK(INDEX(bHist!$1:$1048576,ex!$D5,_xlfn.XMATCH(JZ$3,bHist!$1:$1,0))),"-",INDEX(bHist!$1:$1048576,ex!$D5,_xlfn.XMATCH(JZ$3,bHist!$1:$1,0)))</f>
        <v>71.706999999999994</v>
      </c>
      <c r="KA5" s="45" cm="1">
        <f t="array" aca="1" ref="KA5" ca="1">IF(ISBLANK(INDEX(bHist!$1:$1048576,ex!$D5,_xlfn.XMATCH(KA$3,bHist!$1:$1,0))),"-",INDEX(bHist!$1:$1048576,ex!$D5,_xlfn.XMATCH(KA$3,bHist!$1:$1,0)))</f>
        <v>69.456999999999994</v>
      </c>
      <c r="KB5" s="45" cm="1">
        <f t="array" aca="1" ref="KB5" ca="1">IF(ISBLANK(INDEX(bHist!$1:$1048576,ex!$D5,_xlfn.XMATCH(KB$3,bHist!$1:$1,0))),"-",INDEX(bHist!$1:$1048576,ex!$D5,_xlfn.XMATCH(KB$3,bHist!$1:$1,0)))</f>
        <v>71.347999999999999</v>
      </c>
      <c r="KC5" s="45" cm="1">
        <f t="array" aca="1" ref="KC5" ca="1">IF(ISBLANK(INDEX(bHist!$1:$1048576,ex!$D5,_xlfn.XMATCH(KC$3,bHist!$1:$1,0))),"-",INDEX(bHist!$1:$1048576,ex!$D5,_xlfn.XMATCH(KC$3,bHist!$1:$1,0)))</f>
        <v>69.033000000000001</v>
      </c>
      <c r="KD5" s="45" cm="1">
        <f t="array" aca="1" ref="KD5" ca="1">IF(ISBLANK(INDEX(bHist!$1:$1048576,ex!$D5,_xlfn.XMATCH(KD$3,bHist!$1:$1,0))),"-",INDEX(bHist!$1:$1048576,ex!$D5,_xlfn.XMATCH(KD$3,bHist!$1:$1,0)))</f>
        <v>67.968000000000004</v>
      </c>
      <c r="KE5" s="45" cm="1">
        <f t="array" aca="1" ref="KE5" ca="1">IF(ISBLANK(INDEX(bHist!$1:$1048576,ex!$D5,_xlfn.XMATCH(KE$3,bHist!$1:$1,0))),"-",INDEX(bHist!$1:$1048576,ex!$D5,_xlfn.XMATCH(KE$3,bHist!$1:$1,0)))</f>
        <v>69.665000000000006</v>
      </c>
      <c r="KF5" s="45" cm="1">
        <f t="array" aca="1" ref="KF5" ca="1">IF(ISBLANK(INDEX(bHist!$1:$1048576,ex!$D5,_xlfn.XMATCH(KF$3,bHist!$1:$1,0))),"-",INDEX(bHist!$1:$1048576,ex!$D5,_xlfn.XMATCH(KF$3,bHist!$1:$1,0)))</f>
        <v>66.573999999999998</v>
      </c>
      <c r="KG5" s="45" cm="1">
        <f t="array" aca="1" ref="KG5" ca="1">IF(ISBLANK(INDEX(bHist!$1:$1048576,ex!$D5,_xlfn.XMATCH(KG$3,bHist!$1:$1,0))),"-",INDEX(bHist!$1:$1048576,ex!$D5,_xlfn.XMATCH(KG$3,bHist!$1:$1,0)))</f>
        <v>65.146000000000001</v>
      </c>
      <c r="KH5" s="45" cm="1">
        <f t="array" aca="1" ref="KH5" ca="1">IF(ISBLANK(INDEX(bHist!$1:$1048576,ex!$D5,_xlfn.XMATCH(KH$3,bHist!$1:$1,0))),"-",INDEX(bHist!$1:$1048576,ex!$D5,_xlfn.XMATCH(KH$3,bHist!$1:$1,0)))</f>
        <v>66.522000000000006</v>
      </c>
      <c r="KI5" s="45" cm="1">
        <f t="array" aca="1" ref="KI5" ca="1">IF(ISBLANK(INDEX(bHist!$1:$1048576,ex!$D5,_xlfn.XMATCH(KI$3,bHist!$1:$1,0))),"-",INDEX(bHist!$1:$1048576,ex!$D5,_xlfn.XMATCH(KI$3,bHist!$1:$1,0)))</f>
        <v>65.245999999999995</v>
      </c>
      <c r="KJ5" s="45" cm="1">
        <f t="array" aca="1" ref="KJ5" ca="1">IF(ISBLANK(INDEX(bHist!$1:$1048576,ex!$D5,_xlfn.XMATCH(KJ$3,bHist!$1:$1,0))),"-",INDEX(bHist!$1:$1048576,ex!$D5,_xlfn.XMATCH(KJ$3,bHist!$1:$1,0)))</f>
        <v>63.801000000000002</v>
      </c>
      <c r="KK5" s="45" cm="1">
        <f t="array" aca="1" ref="KK5" ca="1">IF(ISBLANK(INDEX(bHist!$1:$1048576,ex!$D5,_xlfn.XMATCH(KK$3,bHist!$1:$1,0))),"-",INDEX(bHist!$1:$1048576,ex!$D5,_xlfn.XMATCH(KK$3,bHist!$1:$1,0)))</f>
        <v>66.352000000000004</v>
      </c>
      <c r="KL5" s="45" cm="1">
        <f t="array" aca="1" ref="KL5" ca="1">IF(ISBLANK(INDEX(bHist!$1:$1048576,ex!$D5,_xlfn.XMATCH(KL$3,bHist!$1:$1,0))),"-",INDEX(bHist!$1:$1048576,ex!$D5,_xlfn.XMATCH(KL$3,bHist!$1:$1,0)))</f>
        <v>65.242999999999995</v>
      </c>
      <c r="KM5" s="45" cm="1">
        <f t="array" aca="1" ref="KM5" ca="1">IF(ISBLANK(INDEX(bHist!$1:$1048576,ex!$D5,_xlfn.XMATCH(KM$3,bHist!$1:$1,0))),"-",INDEX(bHist!$1:$1048576,ex!$D5,_xlfn.XMATCH(KM$3,bHist!$1:$1,0)))</f>
        <v>68.201999999999998</v>
      </c>
      <c r="KN5" s="45" cm="1">
        <f t="array" aca="1" ref="KN5" ca="1">IF(ISBLANK(INDEX(bHist!$1:$1048576,ex!$D5,_xlfn.XMATCH(KN$3,bHist!$1:$1,0))),"-",INDEX(bHist!$1:$1048576,ex!$D5,_xlfn.XMATCH(KN$3,bHist!$1:$1,0)))</f>
        <v>65.965000000000003</v>
      </c>
      <c r="KO5" s="45" cm="1">
        <f t="array" aca="1" ref="KO5" ca="1">IF(ISBLANK(INDEX(bHist!$1:$1048576,ex!$D5,_xlfn.XMATCH(KO$3,bHist!$1:$1,0))),"-",INDEX(bHist!$1:$1048576,ex!$D5,_xlfn.XMATCH(KO$3,bHist!$1:$1,0)))</f>
        <v>66.236999999999995</v>
      </c>
      <c r="KP5" s="45" cm="1">
        <f t="array" aca="1" ref="KP5" ca="1">IF(ISBLANK(INDEX(bHist!$1:$1048576,ex!$D5,_xlfn.XMATCH(KP$3,bHist!$1:$1,0))),"-",INDEX(bHist!$1:$1048576,ex!$D5,_xlfn.XMATCH(KP$3,bHist!$1:$1,0)))</f>
        <v>62.473999999999997</v>
      </c>
      <c r="KQ5" s="45" cm="1">
        <f t="array" aca="1" ref="KQ5" ca="1">IF(ISBLANK(INDEX(bHist!$1:$1048576,ex!$D5,_xlfn.XMATCH(KQ$3,bHist!$1:$1,0))),"-",INDEX(bHist!$1:$1048576,ex!$D5,_xlfn.XMATCH(KQ$3,bHist!$1:$1,0)))</f>
        <v>61.790999999999997</v>
      </c>
      <c r="KR5" s="45" cm="1">
        <f t="array" aca="1" ref="KR5" ca="1">IF(ISBLANK(INDEX(bHist!$1:$1048576,ex!$D5,_xlfn.XMATCH(KR$3,bHist!$1:$1,0))),"-",INDEX(bHist!$1:$1048576,ex!$D5,_xlfn.XMATCH(KR$3,bHist!$1:$1,0)))</f>
        <v>58.2</v>
      </c>
      <c r="KS5" s="45" cm="1">
        <f t="array" aca="1" ref="KS5" ca="1">IF(ISBLANK(INDEX(bHist!$1:$1048576,ex!$D5,_xlfn.XMATCH(KS$3,bHist!$1:$1,0))),"-",INDEX(bHist!$1:$1048576,ex!$D5,_xlfn.XMATCH(KS$3,bHist!$1:$1,0)))</f>
        <v>59.783000000000001</v>
      </c>
      <c r="KT5" s="45" cm="1">
        <f t="array" aca="1" ref="KT5" ca="1">IF(ISBLANK(INDEX(bHist!$1:$1048576,ex!$D5,_xlfn.XMATCH(KT$3,bHist!$1:$1,0))),"-",INDEX(bHist!$1:$1048576,ex!$D5,_xlfn.XMATCH(KT$3,bHist!$1:$1,0)))</f>
        <v>58.104999999999997</v>
      </c>
      <c r="KU5" s="45" cm="1">
        <f t="array" aca="1" ref="KU5" ca="1">IF(ISBLANK(INDEX(bHist!$1:$1048576,ex!$D5,_xlfn.XMATCH(KU$3,bHist!$1:$1,0))),"-",INDEX(bHist!$1:$1048576,ex!$D5,_xlfn.XMATCH(KU$3,bHist!$1:$1,0)))</f>
        <v>57.829000000000001</v>
      </c>
      <c r="KV5" s="45" cm="1">
        <f t="array" aca="1" ref="KV5" ca="1">IF(ISBLANK(INDEX(bHist!$1:$1048576,ex!$D5,_xlfn.XMATCH(KV$3,bHist!$1:$1,0))),"-",INDEX(bHist!$1:$1048576,ex!$D5,_xlfn.XMATCH(KV$3,bHist!$1:$1,0)))</f>
        <v>57.710999999999999</v>
      </c>
      <c r="KW5" s="45" cm="1">
        <f t="array" aca="1" ref="KW5" ca="1">IF(ISBLANK(INDEX(bHist!$1:$1048576,ex!$D5,_xlfn.XMATCH(KW$3,bHist!$1:$1,0))),"-",INDEX(bHist!$1:$1048576,ex!$D5,_xlfn.XMATCH(KW$3,bHist!$1:$1,0)))</f>
        <v>58.747999999999998</v>
      </c>
      <c r="KX5" s="45" cm="1">
        <f t="array" aca="1" ref="KX5" ca="1">IF(ISBLANK(INDEX(bHist!$1:$1048576,ex!$D5,_xlfn.XMATCH(KX$3,bHist!$1:$1,0))),"-",INDEX(bHist!$1:$1048576,ex!$D5,_xlfn.XMATCH(KX$3,bHist!$1:$1,0)))</f>
        <v>59.686999999999998</v>
      </c>
      <c r="KY5" s="45" cm="1">
        <f t="array" aca="1" ref="KY5" ca="1">IF(ISBLANK(INDEX(bHist!$1:$1048576,ex!$D5,_xlfn.XMATCH(KY$3,bHist!$1:$1,0))),"-",INDEX(bHist!$1:$1048576,ex!$D5,_xlfn.XMATCH(KY$3,bHist!$1:$1,0)))</f>
        <v>58.966999999999999</v>
      </c>
      <c r="KZ5" s="45" cm="1">
        <f t="array" aca="1" ref="KZ5" ca="1">IF(ISBLANK(INDEX(bHist!$1:$1048576,ex!$D5,_xlfn.XMATCH(KZ$3,bHist!$1:$1,0))),"-",INDEX(bHist!$1:$1048576,ex!$D5,_xlfn.XMATCH(KZ$3,bHist!$1:$1,0)))</f>
        <v>57.676000000000002</v>
      </c>
      <c r="LA5" s="45" cm="1">
        <f t="array" aca="1" ref="LA5" ca="1">IF(ISBLANK(INDEX(bHist!$1:$1048576,ex!$D5,_xlfn.XMATCH(LA$3,bHist!$1:$1,0))),"-",INDEX(bHist!$1:$1048576,ex!$D5,_xlfn.XMATCH(LA$3,bHist!$1:$1,0)))</f>
        <v>57.500999999999998</v>
      </c>
      <c r="LB5" s="45" cm="1">
        <f t="array" aca="1" ref="LB5" ca="1">IF(ISBLANK(INDEX(bHist!$1:$1048576,ex!$D5,_xlfn.XMATCH(LB$3,bHist!$1:$1,0))),"-",INDEX(bHist!$1:$1048576,ex!$D5,_xlfn.XMATCH(LB$3,bHist!$1:$1,0)))</f>
        <v>58.218000000000004</v>
      </c>
      <c r="LC5" s="45" cm="1">
        <f t="array" aca="1" ref="LC5" ca="1">IF(ISBLANK(INDEX(bHist!$1:$1048576,ex!$D5,_xlfn.XMATCH(LC$3,bHist!$1:$1,0))),"-",INDEX(bHist!$1:$1048576,ex!$D5,_xlfn.XMATCH(LC$3,bHist!$1:$1,0)))</f>
        <v>58</v>
      </c>
      <c r="LD5" s="45" cm="1">
        <f t="array" aca="1" ref="LD5" ca="1">IF(ISBLANK(INDEX(bHist!$1:$1048576,ex!$D5,_xlfn.XMATCH(LD$3,bHist!$1:$1,0))),"-",INDEX(bHist!$1:$1048576,ex!$D5,_xlfn.XMATCH(LD$3,bHist!$1:$1,0)))</f>
        <v>58.011000000000003</v>
      </c>
      <c r="LE5" s="45" cm="1">
        <f t="array" aca="1" ref="LE5" ca="1">IF(ISBLANK(INDEX(bHist!$1:$1048576,ex!$D5,_xlfn.XMATCH(LE$3,bHist!$1:$1,0))),"-",INDEX(bHist!$1:$1048576,ex!$D5,_xlfn.XMATCH(LE$3,bHist!$1:$1,0)))</f>
        <v>56.779000000000003</v>
      </c>
      <c r="LF5" s="45" cm="1">
        <f t="array" aca="1" ref="LF5" ca="1">IF(ISBLANK(INDEX(bHist!$1:$1048576,ex!$D5,_xlfn.XMATCH(LF$3,bHist!$1:$1,0))),"-",INDEX(bHist!$1:$1048576,ex!$D5,_xlfn.XMATCH(LF$3,bHist!$1:$1,0)))</f>
        <v>58.923999999999999</v>
      </c>
      <c r="LG5" s="45" cm="1">
        <f t="array" aca="1" ref="LG5" ca="1">IF(ISBLANK(INDEX(bHist!$1:$1048576,ex!$D5,_xlfn.XMATCH(LG$3,bHist!$1:$1,0))),"-",INDEX(bHist!$1:$1048576,ex!$D5,_xlfn.XMATCH(LG$3,bHist!$1:$1,0)))</f>
        <v>60.033000000000001</v>
      </c>
      <c r="LH5" s="45" cm="1">
        <f t="array" aca="1" ref="LH5" ca="1">IF(ISBLANK(INDEX(bHist!$1:$1048576,ex!$D5,_xlfn.XMATCH(LH$3,bHist!$1:$1,0))),"-",INDEX(bHist!$1:$1048576,ex!$D5,_xlfn.XMATCH(LH$3,bHist!$1:$1,0)))</f>
        <v>60.963999999999999</v>
      </c>
      <c r="LI5" s="45" cm="1">
        <f t="array" aca="1" ref="LI5" ca="1">IF(ISBLANK(INDEX(bHist!$1:$1048576,ex!$D5,_xlfn.XMATCH(LI$3,bHist!$1:$1,0))),"-",INDEX(bHist!$1:$1048576,ex!$D5,_xlfn.XMATCH(LI$3,bHist!$1:$1,0)))</f>
        <v>61.845999999999997</v>
      </c>
      <c r="LJ5" s="45" cm="1">
        <f t="array" aca="1" ref="LJ5" ca="1">IF(ISBLANK(INDEX(bHist!$1:$1048576,ex!$D5,_xlfn.XMATCH(LJ$3,bHist!$1:$1,0))),"-",INDEX(bHist!$1:$1048576,ex!$D5,_xlfn.XMATCH(LJ$3,bHist!$1:$1,0)))</f>
        <v>60.564</v>
      </c>
      <c r="LK5" s="45" cm="1">
        <f t="array" aca="1" ref="LK5" ca="1">IF(ISBLANK(INDEX(bHist!$1:$1048576,ex!$D5,_xlfn.XMATCH(LK$3,bHist!$1:$1,0))),"-",INDEX(bHist!$1:$1048576,ex!$D5,_xlfn.XMATCH(LK$3,bHist!$1:$1,0)))</f>
        <v>61.415999999999997</v>
      </c>
      <c r="LL5" s="45" cm="1">
        <f t="array" aca="1" ref="LL5" ca="1">IF(ISBLANK(INDEX(bHist!$1:$1048576,ex!$D5,_xlfn.XMATCH(LL$3,bHist!$1:$1,0))),"-",INDEX(bHist!$1:$1048576,ex!$D5,_xlfn.XMATCH(LL$3,bHist!$1:$1,0)))</f>
        <v>60.834000000000003</v>
      </c>
      <c r="LM5" s="45" cm="1">
        <f t="array" aca="1" ref="LM5" ca="1">IF(ISBLANK(INDEX(bHist!$1:$1048576,ex!$D5,_xlfn.XMATCH(LM$3,bHist!$1:$1,0))),"-",INDEX(bHist!$1:$1048576,ex!$D5,_xlfn.XMATCH(LM$3,bHist!$1:$1,0)))</f>
        <v>62.774000000000001</v>
      </c>
      <c r="LN5" s="45" cm="1">
        <f t="array" aca="1" ref="LN5" ca="1">IF(ISBLANK(INDEX(bHist!$1:$1048576,ex!$D5,_xlfn.XMATCH(LN$3,bHist!$1:$1,0))),"-",INDEX(bHist!$1:$1048576,ex!$D5,_xlfn.XMATCH(LN$3,bHist!$1:$1,0)))</f>
        <v>62.256999999999998</v>
      </c>
      <c r="LO5" s="45" cm="1">
        <f t="array" aca="1" ref="LO5" ca="1">IF(ISBLANK(INDEX(bHist!$1:$1048576,ex!$D5,_xlfn.XMATCH(LO$3,bHist!$1:$1,0))),"-",INDEX(bHist!$1:$1048576,ex!$D5,_xlfn.XMATCH(LO$3,bHist!$1:$1,0)))</f>
        <v>65.075999999999993</v>
      </c>
      <c r="LP5" s="45" cm="1">
        <f t="array" aca="1" ref="LP5" ca="1">IF(ISBLANK(INDEX(bHist!$1:$1048576,ex!$D5,_xlfn.XMATCH(LP$3,bHist!$1:$1,0))),"-",INDEX(bHist!$1:$1048576,ex!$D5,_xlfn.XMATCH(LP$3,bHist!$1:$1,0)))</f>
        <v>68.316999999999993</v>
      </c>
      <c r="LQ5" s="45" cm="1">
        <f t="array" aca="1" ref="LQ5" ca="1">IF(ISBLANK(INDEX(bHist!$1:$1048576,ex!$D5,_xlfn.XMATCH(LQ$3,bHist!$1:$1,0))),"-",INDEX(bHist!$1:$1048576,ex!$D5,_xlfn.XMATCH(LQ$3,bHist!$1:$1,0)))</f>
        <v>68.221000000000004</v>
      </c>
      <c r="LR5" s="45" cm="1">
        <f t="array" aca="1" ref="LR5" ca="1">IF(ISBLANK(INDEX(bHist!$1:$1048576,ex!$D5,_xlfn.XMATCH(LR$3,bHist!$1:$1,0))),"-",INDEX(bHist!$1:$1048576,ex!$D5,_xlfn.XMATCH(LR$3,bHist!$1:$1,0)))</f>
        <v>67.81</v>
      </c>
      <c r="LS5" s="45" cm="1">
        <f t="array" aca="1" ref="LS5" ca="1">IF(ISBLANK(INDEX(bHist!$1:$1048576,ex!$D5,_xlfn.XMATCH(LS$3,bHist!$1:$1,0))),"-",INDEX(bHist!$1:$1048576,ex!$D5,_xlfn.XMATCH(LS$3,bHist!$1:$1,0)))</f>
        <v>69.441000000000003</v>
      </c>
      <c r="LT5" s="45" cm="1">
        <f t="array" aca="1" ref="LT5" ca="1">IF(ISBLANK(INDEX(bHist!$1:$1048576,ex!$D5,_xlfn.XMATCH(LT$3,bHist!$1:$1,0))),"-",INDEX(bHist!$1:$1048576,ex!$D5,_xlfn.XMATCH(LT$3,bHist!$1:$1,0)))</f>
        <v>69.132999999999996</v>
      </c>
      <c r="LU5" s="45" cm="1">
        <f t="array" aca="1" ref="LU5" ca="1">IF(ISBLANK(INDEX(bHist!$1:$1048576,ex!$D5,_xlfn.XMATCH(LU$3,bHist!$1:$1,0))),"-",INDEX(bHist!$1:$1048576,ex!$D5,_xlfn.XMATCH(LU$3,bHist!$1:$1,0)))</f>
        <v>67.584999999999994</v>
      </c>
      <c r="LV5" s="45" cm="1">
        <f t="array" aca="1" ref="LV5" ca="1">IF(ISBLANK(INDEX(bHist!$1:$1048576,ex!$D5,_xlfn.XMATCH(LV$3,bHist!$1:$1,0))),"-",INDEX(bHist!$1:$1048576,ex!$D5,_xlfn.XMATCH(LV$3,bHist!$1:$1,0)))</f>
        <v>66.087000000000003</v>
      </c>
      <c r="LW5" s="45" cm="1">
        <f t="array" aca="1" ref="LW5" ca="1">IF(ISBLANK(INDEX(bHist!$1:$1048576,ex!$D5,_xlfn.XMATCH(LW$3,bHist!$1:$1,0))),"-",INDEX(bHist!$1:$1048576,ex!$D5,_xlfn.XMATCH(LW$3,bHist!$1:$1,0)))</f>
        <v>57.293999999999997</v>
      </c>
      <c r="LX5" s="45" cm="1">
        <f t="array" aca="1" ref="LX5" ca="1">IF(ISBLANK(INDEX(bHist!$1:$1048576,ex!$D5,_xlfn.XMATCH(LX$3,bHist!$1:$1,0))),"-",INDEX(bHist!$1:$1048576,ex!$D5,_xlfn.XMATCH(LX$3,bHist!$1:$1,0)))</f>
        <v>58.805999999999997</v>
      </c>
      <c r="LY5" s="45" cm="1">
        <f t="array" aca="1" ref="LY5" ca="1">IF(ISBLANK(INDEX(bHist!$1:$1048576,ex!$D5,_xlfn.XMATCH(LY$3,bHist!$1:$1,0))),"-",INDEX(bHist!$1:$1048576,ex!$D5,_xlfn.XMATCH(LY$3,bHist!$1:$1,0)))</f>
        <v>60.094000000000001</v>
      </c>
      <c r="LZ5" s="45" cm="1">
        <f t="array" aca="1" ref="LZ5" ca="1">IF(ISBLANK(INDEX(bHist!$1:$1048576,ex!$D5,_xlfn.XMATCH(LZ$3,bHist!$1:$1,0))),"-",INDEX(bHist!$1:$1048576,ex!$D5,_xlfn.XMATCH(LZ$3,bHist!$1:$1,0)))</f>
        <v>59.966999999999999</v>
      </c>
      <c r="MA5" s="45" cm="1">
        <f t="array" aca="1" ref="MA5" ca="1">IF(ISBLANK(INDEX(bHist!$1:$1048576,ex!$D5,_xlfn.XMATCH(MA$3,bHist!$1:$1,0))),"-",INDEX(bHist!$1:$1048576,ex!$D5,_xlfn.XMATCH(MA$3,bHist!$1:$1,0)))</f>
        <v>59.609000000000002</v>
      </c>
      <c r="MB5" s="45" cm="1">
        <f t="array" aca="1" ref="MB5" ca="1">IF(ISBLANK(INDEX(bHist!$1:$1048576,ex!$D5,_xlfn.XMATCH(MB$3,bHist!$1:$1,0))),"-",INDEX(bHist!$1:$1048576,ex!$D5,_xlfn.XMATCH(MB$3,bHist!$1:$1,0)))</f>
        <v>60.826000000000001</v>
      </c>
      <c r="MC5" s="45" cm="1">
        <f t="array" aca="1" ref="MC5" ca="1">IF(ISBLANK(INDEX(bHist!$1:$1048576,ex!$D5,_xlfn.XMATCH(MC$3,bHist!$1:$1,0))),"-",INDEX(bHist!$1:$1048576,ex!$D5,_xlfn.XMATCH(MC$3,bHist!$1:$1,0)))</f>
        <v>62.143999999999998</v>
      </c>
      <c r="MD5" s="45" cm="1">
        <f t="array" aca="1" ref="MD5" ca="1">IF(ISBLANK(INDEX(bHist!$1:$1048576,ex!$D5,_xlfn.XMATCH(MD$3,bHist!$1:$1,0))),"-",INDEX(bHist!$1:$1048576,ex!$D5,_xlfn.XMATCH(MD$3,bHist!$1:$1,0)))</f>
        <v>64.673000000000002</v>
      </c>
      <c r="ME5" s="45" cm="1">
        <f t="array" aca="1" ref="ME5" ca="1">IF(ISBLANK(INDEX(bHist!$1:$1048576,ex!$D5,_xlfn.XMATCH(ME$3,bHist!$1:$1,0))),"-",INDEX(bHist!$1:$1048576,ex!$D5,_xlfn.XMATCH(ME$3,bHist!$1:$1,0)))</f>
        <v>63.005000000000003</v>
      </c>
      <c r="MF5" s="45" cm="1">
        <f t="array" aca="1" ref="MF5" ca="1">IF(ISBLANK(INDEX(bHist!$1:$1048576,ex!$D5,_xlfn.XMATCH(MF$3,bHist!$1:$1,0))),"-",INDEX(bHist!$1:$1048576,ex!$D5,_xlfn.XMATCH(MF$3,bHist!$1:$1,0)))</f>
        <v>61.534999999999997</v>
      </c>
      <c r="MG5" s="45" cm="1">
        <f t="array" aca="1" ref="MG5" ca="1">IF(ISBLANK(INDEX(bHist!$1:$1048576,ex!$D5,_xlfn.XMATCH(MG$3,bHist!$1:$1,0))),"-",INDEX(bHist!$1:$1048576,ex!$D5,_xlfn.XMATCH(MG$3,bHist!$1:$1,0)))</f>
        <v>60.728000000000002</v>
      </c>
      <c r="MH5" s="45" cm="1">
        <f t="array" aca="1" ref="MH5" ca="1">IF(ISBLANK(INDEX(bHist!$1:$1048576,ex!$D5,_xlfn.XMATCH(MH$3,bHist!$1:$1,0))),"-",INDEX(bHist!$1:$1048576,ex!$D5,_xlfn.XMATCH(MH$3,bHist!$1:$1,0)))</f>
        <v>61.896000000000001</v>
      </c>
      <c r="MI5" s="45" cm="1">
        <f t="array" aca="1" ref="MI5" ca="1">IF(ISBLANK(INDEX(bHist!$1:$1048576,ex!$D5,_xlfn.XMATCH(MI$3,bHist!$1:$1,0))),"-",INDEX(bHist!$1:$1048576,ex!$D5,_xlfn.XMATCH(MI$3,bHist!$1:$1,0)))</f>
        <v>62.844000000000001</v>
      </c>
      <c r="MJ5" s="45" cm="1">
        <f t="array" aca="1" ref="MJ5" ca="1">IF(ISBLANK(INDEX(bHist!$1:$1048576,ex!$D5,_xlfn.XMATCH(MJ$3,bHist!$1:$1,0))),"-",INDEX(bHist!$1:$1048576,ex!$D5,_xlfn.XMATCH(MJ$3,bHist!$1:$1,0)))</f>
        <v>61.478000000000002</v>
      </c>
      <c r="MK5" s="45" cm="1">
        <f t="array" aca="1" ref="MK5" ca="1">IF(ISBLANK(INDEX(bHist!$1:$1048576,ex!$D5,_xlfn.XMATCH(MK$3,bHist!$1:$1,0))),"-",INDEX(bHist!$1:$1048576,ex!$D5,_xlfn.XMATCH(MK$3,bHist!$1:$1,0)))</f>
        <v>61.527999999999999</v>
      </c>
      <c r="ML5" s="45" cm="1">
        <f t="array" aca="1" ref="ML5" ca="1">IF(ISBLANK(INDEX(bHist!$1:$1048576,ex!$D5,_xlfn.XMATCH(ML$3,bHist!$1:$1,0))),"-",INDEX(bHist!$1:$1048576,ex!$D5,_xlfn.XMATCH(ML$3,bHist!$1:$1,0)))</f>
        <v>62.798000000000002</v>
      </c>
      <c r="MM5" s="45" cm="1">
        <f t="array" aca="1" ref="MM5" ca="1">IF(ISBLANK(INDEX(bHist!$1:$1048576,ex!$D5,_xlfn.XMATCH(MM$3,bHist!$1:$1,0))),"-",INDEX(bHist!$1:$1048576,ex!$D5,_xlfn.XMATCH(MM$3,bHist!$1:$1,0)))</f>
        <v>64.174999999999997</v>
      </c>
      <c r="MN5" s="45" cm="1">
        <f t="array" aca="1" ref="MN5" ca="1">IF(ISBLANK(INDEX(bHist!$1:$1048576,ex!$D5,_xlfn.XMATCH(MN$3,bHist!$1:$1,0))),"-",INDEX(bHist!$1:$1048576,ex!$D5,_xlfn.XMATCH(MN$3,bHist!$1:$1,0)))</f>
        <v>66.984999999999999</v>
      </c>
      <c r="MO5" s="45" cm="1">
        <f t="array" aca="1" ref="MO5" ca="1">IF(ISBLANK(INDEX(bHist!$1:$1048576,ex!$D5,_xlfn.XMATCH(MO$3,bHist!$1:$1,0))),"-",INDEX(bHist!$1:$1048576,ex!$D5,_xlfn.XMATCH(MO$3,bHist!$1:$1,0)))</f>
        <v>66.150000000000006</v>
      </c>
      <c r="MP5" s="45" cm="1">
        <f t="array" aca="1" ref="MP5" ca="1">IF(ISBLANK(INDEX(bHist!$1:$1048576,ex!$D5,_xlfn.XMATCH(MP$3,bHist!$1:$1,0))),"-",INDEX(bHist!$1:$1048576,ex!$D5,_xlfn.XMATCH(MP$3,bHist!$1:$1,0)))</f>
        <v>65.543000000000006</v>
      </c>
      <c r="MQ5" s="45" cm="1">
        <f t="array" aca="1" ref="MQ5" ca="1">IF(ISBLANK(INDEX(bHist!$1:$1048576,ex!$D5,_xlfn.XMATCH(MQ$3,bHist!$1:$1,0))),"-",INDEX(bHist!$1:$1048576,ex!$D5,_xlfn.XMATCH(MQ$3,bHist!$1:$1,0)))</f>
        <v>66.533000000000001</v>
      </c>
      <c r="MR5" s="45" cm="1">
        <f t="array" aca="1" ref="MR5" ca="1">IF(ISBLANK(INDEX(bHist!$1:$1048576,ex!$D5,_xlfn.XMATCH(MR$3,bHist!$1:$1,0))),"-",INDEX(bHist!$1:$1048576,ex!$D5,_xlfn.XMATCH(MR$3,bHist!$1:$1,0)))</f>
        <v>67.760000000000005</v>
      </c>
      <c r="MS5" s="45" cm="1">
        <f t="array" aca="1" ref="MS5" ca="1">IF(ISBLANK(INDEX(bHist!$1:$1048576,ex!$D5,_xlfn.XMATCH(MS$3,bHist!$1:$1,0))),"-",INDEX(bHist!$1:$1048576,ex!$D5,_xlfn.XMATCH(MS$3,bHist!$1:$1,0)))</f>
        <v>69.007000000000005</v>
      </c>
      <c r="MT5" s="45" cm="1">
        <f t="array" aca="1" ref="MT5" ca="1">IF(ISBLANK(INDEX(bHist!$1:$1048576,ex!$D5,_xlfn.XMATCH(MT$3,bHist!$1:$1,0))),"-",INDEX(bHist!$1:$1048576,ex!$D5,_xlfn.XMATCH(MT$3,bHist!$1:$1,0)))</f>
        <v>71.087999999999994</v>
      </c>
      <c r="MU5" s="45" cm="1">
        <f t="array" aca="1" ref="MU5" ca="1">IF(ISBLANK(INDEX(bHist!$1:$1048576,ex!$D5,_xlfn.XMATCH(MU$3,bHist!$1:$1,0))),"-",INDEX(bHist!$1:$1048576,ex!$D5,_xlfn.XMATCH(MU$3,bHist!$1:$1,0)))</f>
        <v>70.263999999999996</v>
      </c>
      <c r="MV5" s="45" cm="1">
        <f t="array" aca="1" ref="MV5" ca="1">IF(ISBLANK(INDEX(bHist!$1:$1048576,ex!$D5,_xlfn.XMATCH(MV$3,bHist!$1:$1,0))),"-",INDEX(bHist!$1:$1048576,ex!$D5,_xlfn.XMATCH(MV$3,bHist!$1:$1,0)))</f>
        <v>71.436000000000007</v>
      </c>
      <c r="MW5" s="45" cm="1">
        <f t="array" aca="1" ref="MW5" ca="1">IF(ISBLANK(INDEX(bHist!$1:$1048576,ex!$D5,_xlfn.XMATCH(MW$3,bHist!$1:$1,0))),"-",INDEX(bHist!$1:$1048576,ex!$D5,_xlfn.XMATCH(MW$3,bHist!$1:$1,0)))</f>
        <v>72.968999999999994</v>
      </c>
      <c r="MX5" s="45" cm="1">
        <f t="array" aca="1" ref="MX5" ca="1">IF(ISBLANK(INDEX(bHist!$1:$1048576,ex!$D5,_xlfn.XMATCH(MX$3,bHist!$1:$1,0))),"-",INDEX(bHist!$1:$1048576,ex!$D5,_xlfn.XMATCH(MX$3,bHist!$1:$1,0)))</f>
        <v>73.692999999999998</v>
      </c>
      <c r="MY5" s="45" cm="1">
        <f t="array" aca="1" ref="MY5" ca="1">IF(ISBLANK(INDEX(bHist!$1:$1048576,ex!$D5,_xlfn.XMATCH(MY$3,bHist!$1:$1,0))),"-",INDEX(bHist!$1:$1048576,ex!$D5,_xlfn.XMATCH(MY$3,bHist!$1:$1,0)))</f>
        <v>73.111999999999995</v>
      </c>
      <c r="MZ5" s="45" cm="1">
        <f t="array" aca="1" ref="MZ5" ca="1">IF(ISBLANK(INDEX(bHist!$1:$1048576,ex!$D5,_xlfn.XMATCH(MZ$3,bHist!$1:$1,0))),"-",INDEX(bHist!$1:$1048576,ex!$D5,_xlfn.XMATCH(MZ$3,bHist!$1:$1,0)))</f>
        <v>69.909000000000006</v>
      </c>
      <c r="NA5" s="45" cm="1">
        <f t="array" aca="1" ref="NA5" ca="1">IF(ISBLANK(INDEX(bHist!$1:$1048576,ex!$D5,_xlfn.XMATCH(NA$3,bHist!$1:$1,0))),"-",INDEX(bHist!$1:$1048576,ex!$D5,_xlfn.XMATCH(NA$3,bHist!$1:$1,0)))</f>
        <v>69.313000000000002</v>
      </c>
      <c r="NB5" s="45" cm="1">
        <f t="array" aca="1" ref="NB5" ca="1">IF(ISBLANK(INDEX(bHist!$1:$1048576,ex!$D5,_xlfn.XMATCH(NB$3,bHist!$1:$1,0))),"-",INDEX(bHist!$1:$1048576,ex!$D5,_xlfn.XMATCH(NB$3,bHist!$1:$1,0)))</f>
        <v>71.805999999999997</v>
      </c>
      <c r="NC5" s="45" cm="1">
        <f t="array" aca="1" ref="NC5" ca="1">IF(ISBLANK(INDEX(bHist!$1:$1048576,ex!$D5,_xlfn.XMATCH(NC$3,bHist!$1:$1,0))),"-",INDEX(bHist!$1:$1048576,ex!$D5,_xlfn.XMATCH(NC$3,bHist!$1:$1,0)))</f>
        <v>70.662999999999997</v>
      </c>
      <c r="ND5" s="45" cm="1">
        <f t="array" aca="1" ref="ND5" ca="1">IF(ISBLANK(INDEX(bHist!$1:$1048576,ex!$D5,_xlfn.XMATCH(ND$3,bHist!$1:$1,0))),"-",INDEX(bHist!$1:$1048576,ex!$D5,_xlfn.XMATCH(ND$3,bHist!$1:$1,0)))</f>
        <v>70.17</v>
      </c>
      <c r="NE5" s="45" cm="1">
        <f t="array" aca="1" ref="NE5" ca="1">IF(ISBLANK(INDEX(bHist!$1:$1048576,ex!$D5,_xlfn.XMATCH(NE$3,bHist!$1:$1,0))),"-",INDEX(bHist!$1:$1048576,ex!$D5,_xlfn.XMATCH(NE$3,bHist!$1:$1,0)))</f>
        <v>73.415999999999997</v>
      </c>
      <c r="NF5" s="45" cm="1">
        <f t="array" aca="1" ref="NF5" ca="1">IF(ISBLANK(INDEX(bHist!$1:$1048576,ex!$D5,_xlfn.XMATCH(NF$3,bHist!$1:$1,0))),"-",INDEX(bHist!$1:$1048576,ex!$D5,_xlfn.XMATCH(NF$3,bHist!$1:$1,0)))</f>
        <v>74.721999999999994</v>
      </c>
      <c r="NG5" s="45" cm="1">
        <f t="array" aca="1" ref="NG5" ca="1">IF(ISBLANK(INDEX(bHist!$1:$1048576,ex!$D5,_xlfn.XMATCH(NG$3,bHist!$1:$1,0))),"-",INDEX(bHist!$1:$1048576,ex!$D5,_xlfn.XMATCH(NG$3,bHist!$1:$1,0)))</f>
        <v>76.563000000000002</v>
      </c>
      <c r="NH5" s="45" cm="1">
        <f t="array" aca="1" ref="NH5" ca="1">IF(ISBLANK(INDEX(bHist!$1:$1048576,ex!$D5,_xlfn.XMATCH(NH$3,bHist!$1:$1,0))),"-",INDEX(bHist!$1:$1048576,ex!$D5,_xlfn.XMATCH(NH$3,bHist!$1:$1,0)))</f>
        <v>74.361999999999995</v>
      </c>
      <c r="NI5" s="45" cm="1">
        <f t="array" aca="1" ref="NI5" ca="1">IF(ISBLANK(INDEX(bHist!$1:$1048576,ex!$D5,_xlfn.XMATCH(NI$3,bHist!$1:$1,0))),"-",INDEX(bHist!$1:$1048576,ex!$D5,_xlfn.XMATCH(NI$3,bHist!$1:$1,0)))</f>
        <v>76.328999999999994</v>
      </c>
      <c r="NJ5" s="45" cm="1">
        <f t="array" aca="1" ref="NJ5" ca="1">IF(ISBLANK(INDEX(bHist!$1:$1048576,ex!$D5,_xlfn.XMATCH(NJ$3,bHist!$1:$1,0))),"-",INDEX(bHist!$1:$1048576,ex!$D5,_xlfn.XMATCH(NJ$3,bHist!$1:$1,0)))</f>
        <v>77.564999999999998</v>
      </c>
      <c r="NK5" s="45" cm="1">
        <f t="array" aca="1" ref="NK5" ca="1">IF(ISBLANK(INDEX(bHist!$1:$1048576,ex!$D5,_xlfn.XMATCH(NK$3,bHist!$1:$1,0))),"-",INDEX(bHist!$1:$1048576,ex!$D5,_xlfn.XMATCH(NK$3,bHist!$1:$1,0)))</f>
        <v>78.489000000000004</v>
      </c>
      <c r="NL5" s="45" cm="1">
        <f t="array" aca="1" ref="NL5" ca="1">IF(ISBLANK(INDEX(bHist!$1:$1048576,ex!$D5,_xlfn.XMATCH(NL$3,bHist!$1:$1,0))),"-",INDEX(bHist!$1:$1048576,ex!$D5,_xlfn.XMATCH(NL$3,bHist!$1:$1,0)))</f>
        <v>75.501000000000005</v>
      </c>
      <c r="NM5" s="45" cm="1">
        <f t="array" aca="1" ref="NM5" ca="1">IF(ISBLANK(INDEX(bHist!$1:$1048576,ex!$D5,_xlfn.XMATCH(NM$3,bHist!$1:$1,0))),"-",INDEX(bHist!$1:$1048576,ex!$D5,_xlfn.XMATCH(NM$3,bHist!$1:$1,0)))</f>
        <v>76</v>
      </c>
      <c r="NN5" s="45" cm="1">
        <f t="array" aca="1" ref="NN5" ca="1">IF(ISBLANK(INDEX(bHist!$1:$1048576,ex!$D5,_xlfn.XMATCH(NN$3,bHist!$1:$1,0))),"-",INDEX(bHist!$1:$1048576,ex!$D5,_xlfn.XMATCH(NN$3,bHist!$1:$1,0)))</f>
        <v>78.474000000000004</v>
      </c>
      <c r="NO5" s="45" cm="1">
        <f t="array" aca="1" ref="NO5" ca="1">IF(ISBLANK(INDEX(bHist!$1:$1048576,ex!$D5,_xlfn.XMATCH(NO$3,bHist!$1:$1,0))),"-",INDEX(bHist!$1:$1048576,ex!$D5,_xlfn.XMATCH(NO$3,bHist!$1:$1,0)))</f>
        <v>78.221999999999994</v>
      </c>
      <c r="NP5" s="45" cm="1">
        <f t="array" aca="1" ref="NP5" ca="1">IF(ISBLANK(INDEX(bHist!$1:$1048576,ex!$D5,_xlfn.XMATCH(NP$3,bHist!$1:$1,0))),"-",INDEX(bHist!$1:$1048576,ex!$D5,_xlfn.XMATCH(NP$3,bHist!$1:$1,0)))</f>
        <v>81.003</v>
      </c>
      <c r="NQ5" s="45" cm="1">
        <f t="array" aca="1" ref="NQ5" ca="1">IF(ISBLANK(INDEX(bHist!$1:$1048576,ex!$D5,_xlfn.XMATCH(NQ$3,bHist!$1:$1,0))),"-",INDEX(bHist!$1:$1048576,ex!$D5,_xlfn.XMATCH(NQ$3,bHist!$1:$1,0)))</f>
        <v>82.188999999999993</v>
      </c>
      <c r="NR5" s="45" cm="1">
        <f t="array" aca="1" ref="NR5" ca="1">IF(ISBLANK(INDEX(bHist!$1:$1048576,ex!$D5,_xlfn.XMATCH(NR$3,bHist!$1:$1,0))),"-",INDEX(bHist!$1:$1048576,ex!$D5,_xlfn.XMATCH(NR$3,bHist!$1:$1,0)))</f>
        <v>80.849999999999994</v>
      </c>
      <c r="NS5" s="45" cm="1">
        <f t="array" aca="1" ref="NS5" ca="1">IF(ISBLANK(INDEX(bHist!$1:$1048576,ex!$D5,_xlfn.XMATCH(NS$3,bHist!$1:$1,0))),"-",INDEX(bHist!$1:$1048576,ex!$D5,_xlfn.XMATCH(NS$3,bHist!$1:$1,0)))</f>
        <v>82.245000000000005</v>
      </c>
      <c r="NT5" s="45" cm="1">
        <f t="array" aca="1" ref="NT5" ca="1">IF(ISBLANK(INDEX(bHist!$1:$1048576,ex!$D5,_xlfn.XMATCH(NT$3,bHist!$1:$1,0))),"-",INDEX(bHist!$1:$1048576,ex!$D5,_xlfn.XMATCH(NT$3,bHist!$1:$1,0)))</f>
        <v>82.384</v>
      </c>
      <c r="NU5" s="45" cm="1">
        <f t="array" aca="1" ref="NU5" ca="1">IF(ISBLANK(INDEX(bHist!$1:$1048576,ex!$D5,_xlfn.XMATCH(NU$3,bHist!$1:$1,0))),"-",INDEX(bHist!$1:$1048576,ex!$D5,_xlfn.XMATCH(NU$3,bHist!$1:$1,0)))</f>
        <v>85.622</v>
      </c>
      <c r="NV5" s="45" cm="1">
        <f t="array" aca="1" ref="NV5" ca="1">IF(ISBLANK(INDEX(bHist!$1:$1048576,ex!$D5,_xlfn.XMATCH(NV$3,bHist!$1:$1,0))),"-",INDEX(bHist!$1:$1048576,ex!$D5,_xlfn.XMATCH(NV$3,bHist!$1:$1,0)))</f>
        <v>85.998999999999995</v>
      </c>
      <c r="NW5" s="45" cm="1">
        <f t="array" aca="1" ref="NW5" ca="1">IF(ISBLANK(INDEX(bHist!$1:$1048576,ex!$D5,_xlfn.XMATCH(NW$3,bHist!$1:$1,0))),"-",INDEX(bHist!$1:$1048576,ex!$D5,_xlfn.XMATCH(NW$3,bHist!$1:$1,0)))</f>
        <v>88.126000000000005</v>
      </c>
      <c r="NX5" s="45" cm="1">
        <f t="array" aca="1" ref="NX5" ca="1">IF(ISBLANK(INDEX(bHist!$1:$1048576,ex!$D5,_xlfn.XMATCH(NX$3,bHist!$1:$1,0))),"-",INDEX(bHist!$1:$1048576,ex!$D5,_xlfn.XMATCH(NX$3,bHist!$1:$1,0)))</f>
        <v>92.843000000000004</v>
      </c>
      <c r="NY5" s="45" cm="1">
        <f t="array" aca="1" ref="NY5" ca="1">IF(ISBLANK(INDEX(bHist!$1:$1048576,ex!$D5,_xlfn.XMATCH(NY$3,bHist!$1:$1,0))),"-",INDEX(bHist!$1:$1048576,ex!$D5,_xlfn.XMATCH(NY$3,bHist!$1:$1,0)))</f>
        <v>89.224000000000004</v>
      </c>
      <c r="NZ5" s="45" cm="1">
        <f t="array" aca="1" ref="NZ5" ca="1">IF(ISBLANK(INDEX(bHist!$1:$1048576,ex!$D5,_xlfn.XMATCH(NZ$3,bHist!$1:$1,0))),"-",INDEX(bHist!$1:$1048576,ex!$D5,_xlfn.XMATCH(NZ$3,bHist!$1:$1,0)))</f>
        <v>87.369</v>
      </c>
      <c r="OA5" s="45" cm="1">
        <f t="array" aca="1" ref="OA5" ca="1">IF(ISBLANK(INDEX(bHist!$1:$1048576,ex!$D5,_xlfn.XMATCH(OA$3,bHist!$1:$1,0))),"-",INDEX(bHist!$1:$1048576,ex!$D5,_xlfn.XMATCH(OA$3,bHist!$1:$1,0)))</f>
        <v>89.677000000000007</v>
      </c>
      <c r="OB5" s="45" cm="1">
        <f t="array" aca="1" ref="OB5" ca="1">IF(ISBLANK(INDEX(bHist!$1:$1048576,ex!$D5,_xlfn.XMATCH(OB$3,bHist!$1:$1,0))),"-",INDEX(bHist!$1:$1048576,ex!$D5,_xlfn.XMATCH(OB$3,bHist!$1:$1,0)))</f>
        <v>91.334999999999994</v>
      </c>
      <c r="OC5" s="45" cm="1">
        <f t="array" aca="1" ref="OC5" ca="1">IF(ISBLANK(INDEX(bHist!$1:$1048576,ex!$D5,_xlfn.XMATCH(OC$3,bHist!$1:$1,0))),"-",INDEX(bHist!$1:$1048576,ex!$D5,_xlfn.XMATCH(OC$3,bHist!$1:$1,0)))</f>
        <v>92.153000000000006</v>
      </c>
      <c r="OD5" s="45" cm="1">
        <f t="array" aca="1" ref="OD5" ca="1">IF(ISBLANK(INDEX(bHist!$1:$1048576,ex!$D5,_xlfn.XMATCH(OD$3,bHist!$1:$1,0))),"-",INDEX(bHist!$1:$1048576,ex!$D5,_xlfn.XMATCH(OD$3,bHist!$1:$1,0)))</f>
        <v>89.751999999999995</v>
      </c>
      <c r="OE5" s="45" cm="1">
        <f t="array" aca="1" ref="OE5" ca="1">IF(ISBLANK(INDEX(bHist!$1:$1048576,ex!$D5,_xlfn.XMATCH(OE$3,bHist!$1:$1,0))),"-",INDEX(bHist!$1:$1048576,ex!$D5,_xlfn.XMATCH(OE$3,bHist!$1:$1,0)))</f>
        <v>87.253</v>
      </c>
      <c r="OF5" s="45" cm="1">
        <f t="array" aca="1" ref="OF5" ca="1">IF(ISBLANK(INDEX(bHist!$1:$1048576,ex!$D5,_xlfn.XMATCH(OF$3,bHist!$1:$1,0))),"-",INDEX(bHist!$1:$1048576,ex!$D5,_xlfn.XMATCH(OF$3,bHist!$1:$1,0)))</f>
        <v>81.724999999999994</v>
      </c>
      <c r="OG5" s="45" cm="1">
        <f t="array" aca="1" ref="OG5" ca="1">IF(ISBLANK(INDEX(bHist!$1:$1048576,ex!$D5,_xlfn.XMATCH(OG$3,bHist!$1:$1,0))),"-",INDEX(bHist!$1:$1048576,ex!$D5,_xlfn.XMATCH(OG$3,bHist!$1:$1,0)))</f>
        <v>82.396000000000001</v>
      </c>
      <c r="OH5" s="45" cm="1">
        <f t="array" aca="1" ref="OH5" ca="1">IF(ISBLANK(INDEX(bHist!$1:$1048576,ex!$D5,_xlfn.XMATCH(OH$3,bHist!$1:$1,0))),"-",INDEX(bHist!$1:$1048576,ex!$D5,_xlfn.XMATCH(OH$3,bHist!$1:$1,0)))</f>
        <v>81.762</v>
      </c>
      <c r="OI5" s="45" cm="1">
        <f t="array" aca="1" ref="OI5" ca="1">IF(ISBLANK(INDEX(bHist!$1:$1048576,ex!$D5,_xlfn.XMATCH(OI$3,bHist!$1:$1,0))),"-",INDEX(bHist!$1:$1048576,ex!$D5,_xlfn.XMATCH(OI$3,bHist!$1:$1,0)))</f>
        <v>80.674000000000007</v>
      </c>
      <c r="OJ5" s="45" cm="1">
        <f t="array" aca="1" ref="OJ5" ca="1">IF(ISBLANK(INDEX(bHist!$1:$1048576,ex!$D5,_xlfn.XMATCH(OJ$3,bHist!$1:$1,0))),"-",INDEX(bHist!$1:$1048576,ex!$D5,_xlfn.XMATCH(OJ$3,bHist!$1:$1,0)))</f>
        <v>79.515000000000001</v>
      </c>
      <c r="OK5" s="45" cm="1">
        <f t="array" aca="1" ref="OK5" ca="1">IF(ISBLANK(INDEX(bHist!$1:$1048576,ex!$D5,_xlfn.XMATCH(OK$3,bHist!$1:$1,0))),"-",INDEX(bHist!$1:$1048576,ex!$D5,_xlfn.XMATCH(OK$3,bHist!$1:$1,0)))</f>
        <v>80.796999999999997</v>
      </c>
      <c r="OL5" s="45" cm="1">
        <f t="array" aca="1" ref="OL5" ca="1">IF(ISBLANK(INDEX(bHist!$1:$1048576,ex!$D5,_xlfn.XMATCH(OL$3,bHist!$1:$1,0))),"-",INDEX(bHist!$1:$1048576,ex!$D5,_xlfn.XMATCH(OL$3,bHist!$1:$1,0)))</f>
        <v>86.174000000000007</v>
      </c>
      <c r="OM5" s="45" cm="1">
        <f t="array" aca="1" ref="OM5" ca="1">IF(ISBLANK(INDEX(bHist!$1:$1048576,ex!$D5,_xlfn.XMATCH(OM$3,bHist!$1:$1,0))),"-",INDEX(bHist!$1:$1048576,ex!$D5,_xlfn.XMATCH(OM$3,bHist!$1:$1,0)))</f>
        <v>87.778000000000006</v>
      </c>
      <c r="ON5" s="45" cm="1">
        <f t="array" aca="1" ref="ON5" ca="1">IF(ISBLANK(INDEX(bHist!$1:$1048576,ex!$D5,_xlfn.XMATCH(ON$3,bHist!$1:$1,0))),"-",INDEX(bHist!$1:$1048576,ex!$D5,_xlfn.XMATCH(ON$3,bHist!$1:$1,0)))</f>
        <v>85.5</v>
      </c>
      <c r="OO5" s="45" cm="1">
        <f t="array" aca="1" ref="OO5" ca="1">IF(ISBLANK(INDEX(bHist!$1:$1048576,ex!$D5,_xlfn.XMATCH(OO$3,bHist!$1:$1,0))),"-",INDEX(bHist!$1:$1048576,ex!$D5,_xlfn.XMATCH(OO$3,bHist!$1:$1,0)))</f>
        <v>86.738</v>
      </c>
      <c r="OP5" s="45" cm="1">
        <f t="array" aca="1" ref="OP5" ca="1">IF(ISBLANK(INDEX(bHist!$1:$1048576,ex!$D5,_xlfn.XMATCH(OP$3,bHist!$1:$1,0))),"-",INDEX(bHist!$1:$1048576,ex!$D5,_xlfn.XMATCH(OP$3,bHist!$1:$1,0)))</f>
        <v>82.305000000000007</v>
      </c>
      <c r="OQ5" s="45" cm="1">
        <f t="array" aca="1" ref="OQ5" ca="1">IF(ISBLANK(INDEX(bHist!$1:$1048576,ex!$D5,_xlfn.XMATCH(OQ$3,bHist!$1:$1,0))),"-",INDEX(bHist!$1:$1048576,ex!$D5,_xlfn.XMATCH(OQ$3,bHist!$1:$1,0)))</f>
        <v>81.88</v>
      </c>
      <c r="OR5" s="45" cm="1">
        <f t="array" aca="1" ref="OR5" ca="1">IF(ISBLANK(INDEX(bHist!$1:$1048576,ex!$D5,_xlfn.XMATCH(OR$3,bHist!$1:$1,0))),"-",INDEX(bHist!$1:$1048576,ex!$D5,_xlfn.XMATCH(OR$3,bHist!$1:$1,0)))</f>
        <v>79.486000000000004</v>
      </c>
      <c r="OS5" s="45" cm="1">
        <f t="array" aca="1" ref="OS5" ca="1">IF(ISBLANK(INDEX(bHist!$1:$1048576,ex!$D5,_xlfn.XMATCH(OS$3,bHist!$1:$1,0))),"-",INDEX(bHist!$1:$1048576,ex!$D5,_xlfn.XMATCH(OS$3,bHist!$1:$1,0)))</f>
        <v>80.847999999999999</v>
      </c>
      <c r="OT5" s="45" cm="1">
        <f t="array" aca="1" ref="OT5" ca="1">IF(ISBLANK(INDEX(bHist!$1:$1048576,ex!$D5,_xlfn.XMATCH(OT$3,bHist!$1:$1,0))),"-",INDEX(bHist!$1:$1048576,ex!$D5,_xlfn.XMATCH(OT$3,bHist!$1:$1,0)))</f>
        <v>79.867000000000004</v>
      </c>
      <c r="OU5" s="45" cm="1">
        <f t="array" aca="1" ref="OU5" ca="1">IF(ISBLANK(INDEX(bHist!$1:$1048576,ex!$D5,_xlfn.XMATCH(OU$3,bHist!$1:$1,0))),"-",INDEX(bHist!$1:$1048576,ex!$D5,_xlfn.XMATCH(OU$3,bHist!$1:$1,0)))</f>
        <v>80.634</v>
      </c>
      <c r="OV5" s="45" cm="1">
        <f t="array" aca="1" ref="OV5" ca="1">IF(ISBLANK(INDEX(bHist!$1:$1048576,ex!$D5,_xlfn.XMATCH(OV$3,bHist!$1:$1,0))),"-",INDEX(bHist!$1:$1048576,ex!$D5,_xlfn.XMATCH(OV$3,bHist!$1:$1,0)))</f>
        <v>80.007000000000005</v>
      </c>
      <c r="OW5" s="45" cm="1">
        <f t="array" aca="1" ref="OW5" ca="1">IF(ISBLANK(INDEX(bHist!$1:$1048576,ex!$D5,_xlfn.XMATCH(OW$3,bHist!$1:$1,0))),"-",INDEX(bHist!$1:$1048576,ex!$D5,_xlfn.XMATCH(OW$3,bHist!$1:$1,0)))</f>
        <v>78.536000000000001</v>
      </c>
      <c r="OX5" s="45" cm="1">
        <f t="array" aca="1" ref="OX5" ca="1">IF(ISBLANK(INDEX(bHist!$1:$1048576,ex!$D5,_xlfn.XMATCH(OX$3,bHist!$1:$1,0))),"-",INDEX(bHist!$1:$1048576,ex!$D5,_xlfn.XMATCH(OX$3,bHist!$1:$1,0)))</f>
        <v>80.539000000000001</v>
      </c>
      <c r="OY5" s="45" cm="1">
        <f t="array" aca="1" ref="OY5" ca="1">IF(ISBLANK(INDEX(bHist!$1:$1048576,ex!$D5,_xlfn.XMATCH(OY$3,bHist!$1:$1,0))),"-",INDEX(bHist!$1:$1048576,ex!$D5,_xlfn.XMATCH(OY$3,bHist!$1:$1,0)))</f>
        <v>79.587999999999994</v>
      </c>
      <c r="OZ5" s="45" cm="1">
        <f t="array" aca="1" ref="OZ5" ca="1">IF(ISBLANK(INDEX(bHist!$1:$1048576,ex!$D5,_xlfn.XMATCH(OZ$3,bHist!$1:$1,0))),"-",INDEX(bHist!$1:$1048576,ex!$D5,_xlfn.XMATCH(OZ$3,bHist!$1:$1,0)))</f>
        <v>77.620999999999995</v>
      </c>
      <c r="PA5" s="45" cm="1">
        <f t="array" aca="1" ref="PA5" ca="1">IF(ISBLANK(INDEX(bHist!$1:$1048576,ex!$D5,_xlfn.XMATCH(PA$3,bHist!$1:$1,0))),"-",INDEX(bHist!$1:$1048576,ex!$D5,_xlfn.XMATCH(PA$3,bHist!$1:$1,0)))</f>
        <v>80.450999999999993</v>
      </c>
      <c r="PB5" s="45" cm="1">
        <f t="array" aca="1" ref="PB5" ca="1">IF(ISBLANK(INDEX(bHist!$1:$1048576,ex!$D5,_xlfn.XMATCH(PB$3,bHist!$1:$1,0))),"-",INDEX(bHist!$1:$1048576,ex!$D5,_xlfn.XMATCH(PB$3,bHist!$1:$1,0)))</f>
        <v>79.826999999999998</v>
      </c>
      <c r="PC5" s="45" cm="1">
        <f t="array" aca="1" ref="PC5" ca="1">IF(ISBLANK(INDEX(bHist!$1:$1048576,ex!$D5,_xlfn.XMATCH(PC$3,bHist!$1:$1,0))),"-",INDEX(bHist!$1:$1048576,ex!$D5,_xlfn.XMATCH(PC$3,bHist!$1:$1,0)))</f>
        <v>77.522999999999996</v>
      </c>
      <c r="PD5" s="45" cm="1">
        <f t="array" aca="1" ref="PD5" ca="1">IF(ISBLANK(INDEX(bHist!$1:$1048576,ex!$D5,_xlfn.XMATCH(PD$3,bHist!$1:$1,0))),"-",INDEX(bHist!$1:$1048576,ex!$D5,_xlfn.XMATCH(PD$3,bHist!$1:$1,0)))</f>
        <v>75.945999999999998</v>
      </c>
      <c r="PE5" s="45" cm="1">
        <f t="array" aca="1" ref="PE5" ca="1">IF(ISBLANK(INDEX(bHist!$1:$1048576,ex!$D5,_xlfn.XMATCH(PE$3,bHist!$1:$1,0))),"-",INDEX(bHist!$1:$1048576,ex!$D5,_xlfn.XMATCH(PE$3,bHist!$1:$1,0)))</f>
        <v>72.820999999999998</v>
      </c>
      <c r="PF5" s="45" cm="1">
        <f t="array" aca="1" ref="PF5" ca="1">IF(ISBLANK(INDEX(bHist!$1:$1048576,ex!$D5,_xlfn.XMATCH(PF$3,bHist!$1:$1,0))),"-",INDEX(bHist!$1:$1048576,ex!$D5,_xlfn.XMATCH(PF$3,bHist!$1:$1,0)))</f>
        <v>70.744</v>
      </c>
      <c r="PG5" s="45" cm="1">
        <f t="array" aca="1" ref="PG5" ca="1">IF(ISBLANK(INDEX(bHist!$1:$1048576,ex!$D5,_xlfn.XMATCH(PG$3,bHist!$1:$1,0))),"-",INDEX(bHist!$1:$1048576,ex!$D5,_xlfn.XMATCH(PG$3,bHist!$1:$1,0)))</f>
        <v>71.653999999999996</v>
      </c>
      <c r="PH5" s="45" cm="1">
        <f t="array" aca="1" ref="PH5" ca="1">IF(ISBLANK(INDEX(bHist!$1:$1048576,ex!$D5,_xlfn.XMATCH(PH$3,bHist!$1:$1,0))),"-",INDEX(bHist!$1:$1048576,ex!$D5,_xlfn.XMATCH(PH$3,bHist!$1:$1,0)))</f>
        <v>69.918999999999997</v>
      </c>
      <c r="PI5" s="45" cm="1">
        <f t="array" aca="1" ref="PI5" ca="1">IF(ISBLANK(INDEX(bHist!$1:$1048576,ex!$D5,_xlfn.XMATCH(PI$3,bHist!$1:$1,0))),"-",INDEX(bHist!$1:$1048576,ex!$D5,_xlfn.XMATCH(PI$3,bHist!$1:$1,0)))</f>
        <v>67.84</v>
      </c>
      <c r="PJ5" s="45" cm="1">
        <f t="array" aca="1" ref="PJ5" ca="1">IF(ISBLANK(INDEX(bHist!$1:$1048576,ex!$D5,_xlfn.XMATCH(PJ$3,bHist!$1:$1,0))),"-",INDEX(bHist!$1:$1048576,ex!$D5,_xlfn.XMATCH(PJ$3,bHist!$1:$1,0)))</f>
        <v>66.846999999999994</v>
      </c>
      <c r="PK5" s="45" cm="1">
        <f t="array" aca="1" ref="PK5" ca="1">IF(ISBLANK(INDEX(bHist!$1:$1048576,ex!$D5,_xlfn.XMATCH(PK$3,bHist!$1:$1,0))),"-",INDEX(bHist!$1:$1048576,ex!$D5,_xlfn.XMATCH(PK$3,bHist!$1:$1,0)))</f>
        <v>69.277000000000001</v>
      </c>
      <c r="PL5" s="45" cm="1">
        <f t="array" aca="1" ref="PL5" ca="1">IF(ISBLANK(INDEX(bHist!$1:$1048576,ex!$D5,_xlfn.XMATCH(PL$3,bHist!$1:$1,0))),"-",INDEX(bHist!$1:$1048576,ex!$D5,_xlfn.XMATCH(PL$3,bHist!$1:$1,0)))</f>
        <v>69.638000000000005</v>
      </c>
      <c r="PM5" s="45" cm="1">
        <f t="array" aca="1" ref="PM5" ca="1">IF(ISBLANK(INDEX(bHist!$1:$1048576,ex!$D5,_xlfn.XMATCH(PM$3,bHist!$1:$1,0))),"-",INDEX(bHist!$1:$1048576,ex!$D5,_xlfn.XMATCH(PM$3,bHist!$1:$1,0)))</f>
        <v>70.981999999999999</v>
      </c>
      <c r="PN5" s="45" cm="1">
        <f t="array" aca="1" ref="PN5" ca="1">IF(ISBLANK(INDEX(bHist!$1:$1048576,ex!$D5,_xlfn.XMATCH(PN$3,bHist!$1:$1,0))),"-",INDEX(bHist!$1:$1048576,ex!$D5,_xlfn.XMATCH(PN$3,bHist!$1:$1,0)))</f>
        <v>71.578000000000003</v>
      </c>
      <c r="PO5" s="45" cm="1">
        <f t="array" aca="1" ref="PO5" ca="1">IF(ISBLANK(INDEX(bHist!$1:$1048576,ex!$D5,_xlfn.XMATCH(PO$3,bHist!$1:$1,0))),"-",INDEX(bHist!$1:$1048576,ex!$D5,_xlfn.XMATCH(PO$3,bHist!$1:$1,0)))</f>
        <v>74.087000000000003</v>
      </c>
      <c r="PP5" s="45" cm="1">
        <f t="array" aca="1" ref="PP5" ca="1">IF(ISBLANK(INDEX(bHist!$1:$1048576,ex!$D5,_xlfn.XMATCH(PP$3,bHist!$1:$1,0))),"-",INDEX(bHist!$1:$1048576,ex!$D5,_xlfn.XMATCH(PP$3,bHist!$1:$1,0)))</f>
        <v>76.069999999999993</v>
      </c>
      <c r="PQ5" s="45" cm="1">
        <f t="array" aca="1" ref="PQ5" ca="1">IF(ISBLANK(INDEX(bHist!$1:$1048576,ex!$D5,_xlfn.XMATCH(PQ$3,bHist!$1:$1,0))),"-",INDEX(bHist!$1:$1048576,ex!$D5,_xlfn.XMATCH(PQ$3,bHist!$1:$1,0)))</f>
        <v>75.677000000000007</v>
      </c>
      <c r="PR5" s="45" cm="1">
        <f t="array" aca="1" ref="PR5" ca="1">IF(ISBLANK(INDEX(bHist!$1:$1048576,ex!$D5,_xlfn.XMATCH(PR$3,bHist!$1:$1,0))),"-",INDEX(bHist!$1:$1048576,ex!$D5,_xlfn.XMATCH(PR$3,bHist!$1:$1,0)))</f>
        <v>77.194999999999993</v>
      </c>
      <c r="PS5" s="45" cm="1">
        <f t="array" aca="1" ref="PS5" ca="1">IF(ISBLANK(INDEX(bHist!$1:$1048576,ex!$D5,_xlfn.XMATCH(PS$3,bHist!$1:$1,0))),"-",INDEX(bHist!$1:$1048576,ex!$D5,_xlfn.XMATCH(PS$3,bHist!$1:$1,0)))</f>
        <v>75.272999999999996</v>
      </c>
      <c r="PT5" s="45" cm="1">
        <f t="array" aca="1" ref="PT5" ca="1">IF(ISBLANK(INDEX(bHist!$1:$1048576,ex!$D5,_xlfn.XMATCH(PT$3,bHist!$1:$1,0))),"-",INDEX(bHist!$1:$1048576,ex!$D5,_xlfn.XMATCH(PT$3,bHist!$1:$1,0)))</f>
        <v>75.912000000000006</v>
      </c>
      <c r="PU5" s="45" cm="1">
        <f t="array" aca="1" ref="PU5" ca="1">IF(ISBLANK(INDEX(bHist!$1:$1048576,ex!$D5,_xlfn.XMATCH(PU$3,bHist!$1:$1,0))),"-",INDEX(bHist!$1:$1048576,ex!$D5,_xlfn.XMATCH(PU$3,bHist!$1:$1,0)))</f>
        <v>75.569999999999993</v>
      </c>
      <c r="PV5" s="45" cm="1">
        <f t="array" aca="1" ref="PV5" ca="1">IF(ISBLANK(INDEX(bHist!$1:$1048576,ex!$D5,_xlfn.XMATCH(PV$3,bHist!$1:$1,0))),"-",INDEX(bHist!$1:$1048576,ex!$D5,_xlfn.XMATCH(PV$3,bHist!$1:$1,0)))</f>
        <v>73.748000000000005</v>
      </c>
      <c r="PW5" s="45" cm="1">
        <f t="array" aca="1" ref="PW5" ca="1">IF(ISBLANK(INDEX(bHist!$1:$1048576,ex!$D5,_xlfn.XMATCH(PW$3,bHist!$1:$1,0))),"-",INDEX(bHist!$1:$1048576,ex!$D5,_xlfn.XMATCH(PW$3,bHist!$1:$1,0)))</f>
        <v>73.63</v>
      </c>
      <c r="PX5" s="45" cm="1">
        <f t="array" aca="1" ref="PX5" ca="1">IF(ISBLANK(INDEX(bHist!$1:$1048576,ex!$D5,_xlfn.XMATCH(PX$3,bHist!$1:$1,0))),"-",INDEX(bHist!$1:$1048576,ex!$D5,_xlfn.XMATCH(PX$3,bHist!$1:$1,0)))</f>
        <v>75.772999999999996</v>
      </c>
      <c r="PY5" s="45" cm="1">
        <f t="array" aca="1" ref="PY5" ca="1">IF(ISBLANK(INDEX(bHist!$1:$1048576,ex!$D5,_xlfn.XMATCH(PY$3,bHist!$1:$1,0))),"-",INDEX(bHist!$1:$1048576,ex!$D5,_xlfn.XMATCH(PY$3,bHist!$1:$1,0)))</f>
        <v>73.072000000000003</v>
      </c>
      <c r="PZ5" s="45" cm="1">
        <f t="array" aca="1" ref="PZ5" ca="1">IF(ISBLANK(INDEX(bHist!$1:$1048576,ex!$D5,_xlfn.XMATCH(PZ$3,bHist!$1:$1,0))),"-",INDEX(bHist!$1:$1048576,ex!$D5,_xlfn.XMATCH(PZ$3,bHist!$1:$1,0)))</f>
        <v>72.613</v>
      </c>
      <c r="QA5" s="45" cm="1">
        <f t="array" aca="1" ref="QA5" ca="1">IF(ISBLANK(INDEX(bHist!$1:$1048576,ex!$D5,_xlfn.XMATCH(QA$3,bHist!$1:$1,0))),"-",INDEX(bHist!$1:$1048576,ex!$D5,_xlfn.XMATCH(QA$3,bHist!$1:$1,0)))</f>
        <v>74.572999999999993</v>
      </c>
      <c r="QB5" s="45" cm="1">
        <f t="array" aca="1" ref="QB5" ca="1">IF(ISBLANK(INDEX(bHist!$1:$1048576,ex!$D5,_xlfn.XMATCH(QB$3,bHist!$1:$1,0))),"-",INDEX(bHist!$1:$1048576,ex!$D5,_xlfn.XMATCH(QB$3,bHist!$1:$1,0)))</f>
        <v>74.040000000000006</v>
      </c>
      <c r="QC5" s="45" cm="1">
        <f t="array" aca="1" ref="QC5" ca="1">IF(ISBLANK(INDEX(bHist!$1:$1048576,ex!$D5,_xlfn.XMATCH(QC$3,bHist!$1:$1,0))),"-",INDEX(bHist!$1:$1048576,ex!$D5,_xlfn.XMATCH(QC$3,bHist!$1:$1,0)))</f>
        <v>74.364999999999995</v>
      </c>
      <c r="QD5" s="45" cm="1">
        <f t="array" aca="1" ref="QD5" ca="1">IF(ISBLANK(INDEX(bHist!$1:$1048576,ex!$D5,_xlfn.XMATCH(QD$3,bHist!$1:$1,0))),"-",INDEX(bHist!$1:$1048576,ex!$D5,_xlfn.XMATCH(QD$3,bHist!$1:$1,0)))</f>
        <v>71.596999999999994</v>
      </c>
      <c r="QE5" s="45" cm="1">
        <f t="array" aca="1" ref="QE5" ca="1">IF(ISBLANK(INDEX(bHist!$1:$1048576,ex!$D5,_xlfn.XMATCH(QE$3,bHist!$1:$1,0))),"-",INDEX(bHist!$1:$1048576,ex!$D5,_xlfn.XMATCH(QE$3,bHist!$1:$1,0)))</f>
        <v>70.620999999999995</v>
      </c>
      <c r="QF5" s="45" cm="1">
        <f t="array" aca="1" ref="QF5" ca="1">IF(ISBLANK(INDEX(bHist!$1:$1048576,ex!$D5,_xlfn.XMATCH(QF$3,bHist!$1:$1,0))),"-",INDEX(bHist!$1:$1048576,ex!$D5,_xlfn.XMATCH(QF$3,bHist!$1:$1,0)))</f>
        <v>72.117999999999995</v>
      </c>
      <c r="QG5" s="45" cm="1">
        <f t="array" aca="1" ref="QG5" ca="1">IF(ISBLANK(INDEX(bHist!$1:$1048576,ex!$D5,_xlfn.XMATCH(QG$3,bHist!$1:$1,0))),"-",INDEX(bHist!$1:$1048576,ex!$D5,_xlfn.XMATCH(QG$3,bHist!$1:$1,0)))</f>
        <v>69.42</v>
      </c>
      <c r="QH5" s="45" cm="1">
        <f t="array" aca="1" ref="QH5" ca="1">IF(ISBLANK(INDEX(bHist!$1:$1048576,ex!$D5,_xlfn.XMATCH(QH$3,bHist!$1:$1,0))),"-",INDEX(bHist!$1:$1048576,ex!$D5,_xlfn.XMATCH(QH$3,bHist!$1:$1,0)))</f>
        <v>68.289000000000001</v>
      </c>
      <c r="QI5" s="45" cm="1">
        <f t="array" aca="1" ref="QI5" ca="1">IF(ISBLANK(INDEX(bHist!$1:$1048576,ex!$D5,_xlfn.XMATCH(QI$3,bHist!$1:$1,0))),"-",INDEX(bHist!$1:$1048576,ex!$D5,_xlfn.XMATCH(QI$3,bHist!$1:$1,0)))</f>
        <v>67.373999999999995</v>
      </c>
      <c r="QJ5" s="45" cm="1">
        <f t="array" aca="1" ref="QJ5" ca="1">IF(ISBLANK(INDEX(bHist!$1:$1048576,ex!$D5,_xlfn.XMATCH(QJ$3,bHist!$1:$1,0))),"-",INDEX(bHist!$1:$1048576,ex!$D5,_xlfn.XMATCH(QJ$3,bHist!$1:$1,0)))</f>
        <v>69.049000000000007</v>
      </c>
      <c r="QK5" s="45" cm="1">
        <f t="array" aca="1" ref="QK5" ca="1">IF(ISBLANK(INDEX(bHist!$1:$1048576,ex!$D5,_xlfn.XMATCH(QK$3,bHist!$1:$1,0))),"-",INDEX(bHist!$1:$1048576,ex!$D5,_xlfn.XMATCH(QK$3,bHist!$1:$1,0)))</f>
        <v>67.373999999999995</v>
      </c>
      <c r="QL5" s="45" cm="1">
        <f t="array" aca="1" ref="QL5" ca="1">IF(ISBLANK(INDEX(bHist!$1:$1048576,ex!$D5,_xlfn.XMATCH(QL$3,bHist!$1:$1,0))),"-",INDEX(bHist!$1:$1048576,ex!$D5,_xlfn.XMATCH(QL$3,bHist!$1:$1,0)))</f>
        <v>68.777000000000001</v>
      </c>
      <c r="QM5" s="45" cm="1">
        <f t="array" aca="1" ref="QM5" ca="1">IF(ISBLANK(INDEX(bHist!$1:$1048576,ex!$D5,_xlfn.XMATCH(QM$3,bHist!$1:$1,0))),"-",INDEX(bHist!$1:$1048576,ex!$D5,_xlfn.XMATCH(QM$3,bHist!$1:$1,0)))</f>
        <v>67.037999999999997</v>
      </c>
      <c r="QN5" s="45" cm="1">
        <f t="array" aca="1" ref="QN5" ca="1">IF(ISBLANK(INDEX(bHist!$1:$1048576,ex!$D5,_xlfn.XMATCH(QN$3,bHist!$1:$1,0))),"-",INDEX(bHist!$1:$1048576,ex!$D5,_xlfn.XMATCH(QN$3,bHist!$1:$1,0)))</f>
        <v>67.882000000000005</v>
      </c>
      <c r="QO5" s="45" cm="1">
        <f t="array" aca="1" ref="QO5" ca="1">IF(ISBLANK(INDEX(bHist!$1:$1048576,ex!$D5,_xlfn.XMATCH(QO$3,bHist!$1:$1,0))),"-",INDEX(bHist!$1:$1048576,ex!$D5,_xlfn.XMATCH(QO$3,bHist!$1:$1,0)))</f>
        <v>69.356999999999999</v>
      </c>
      <c r="QP5" s="45" cm="1">
        <f t="array" aca="1" ref="QP5" ca="1">IF(ISBLANK(INDEX(bHist!$1:$1048576,ex!$D5,_xlfn.XMATCH(QP$3,bHist!$1:$1,0))),"-",INDEX(bHist!$1:$1048576,ex!$D5,_xlfn.XMATCH(QP$3,bHist!$1:$1,0)))</f>
        <v>69.793000000000006</v>
      </c>
      <c r="QQ5" s="45" cm="1">
        <f t="array" aca="1" ref="QQ5" ca="1">IF(ISBLANK(INDEX(bHist!$1:$1048576,ex!$D5,_xlfn.XMATCH(QQ$3,bHist!$1:$1,0))),"-",INDEX(bHist!$1:$1048576,ex!$D5,_xlfn.XMATCH(QQ$3,bHist!$1:$1,0)))</f>
        <v>68.147000000000006</v>
      </c>
      <c r="QR5" s="45" cm="1">
        <f t="array" aca="1" ref="QR5" ca="1">IF(ISBLANK(INDEX(bHist!$1:$1048576,ex!$D5,_xlfn.XMATCH(QR$3,bHist!$1:$1,0))),"-",INDEX(bHist!$1:$1048576,ex!$D5,_xlfn.XMATCH(QR$3,bHist!$1:$1,0)))</f>
        <v>67.951999999999998</v>
      </c>
      <c r="QS5" s="45" cm="1">
        <f t="array" aca="1" ref="QS5" ca="1">IF(ISBLANK(INDEX(bHist!$1:$1048576,ex!$D5,_xlfn.XMATCH(QS$3,bHist!$1:$1,0))),"-",INDEX(bHist!$1:$1048576,ex!$D5,_xlfn.XMATCH(QS$3,bHist!$1:$1,0)))</f>
        <v>60.134999999999998</v>
      </c>
      <c r="QT5" s="45" cm="1">
        <f t="array" aca="1" ref="QT5" ca="1">IF(ISBLANK(INDEX(bHist!$1:$1048576,ex!$D5,_xlfn.XMATCH(QT$3,bHist!$1:$1,0))),"-",INDEX(bHist!$1:$1048576,ex!$D5,_xlfn.XMATCH(QT$3,bHist!$1:$1,0)))</f>
        <v>59.667000000000002</v>
      </c>
      <c r="QU5" s="45" cm="1">
        <f t="array" aca="1" ref="QU5" ca="1">IF(ISBLANK(INDEX(bHist!$1:$1048576,ex!$D5,_xlfn.XMATCH(QU$3,bHist!$1:$1,0))),"-",INDEX(bHist!$1:$1048576,ex!$D5,_xlfn.XMATCH(QU$3,bHist!$1:$1,0)))</f>
        <v>60.26</v>
      </c>
      <c r="QV5" s="45" cm="1">
        <f t="array" aca="1" ref="QV5" ca="1">IF(ISBLANK(INDEX(bHist!$1:$1048576,ex!$D5,_xlfn.XMATCH(QV$3,bHist!$1:$1,0))),"-",INDEX(bHist!$1:$1048576,ex!$D5,_xlfn.XMATCH(QV$3,bHist!$1:$1,0)))</f>
        <v>59.906999999999996</v>
      </c>
      <c r="QW5" s="45" cm="1">
        <f t="array" aca="1" ref="QW5" ca="1">IF(ISBLANK(INDEX(bHist!$1:$1048576,ex!$D5,_xlfn.XMATCH(QW$3,bHist!$1:$1,0))),"-",INDEX(bHist!$1:$1048576,ex!$D5,_xlfn.XMATCH(QW$3,bHist!$1:$1,0)))</f>
        <v>59.796999999999997</v>
      </c>
      <c r="QX5" s="45" cm="1">
        <f t="array" aca="1" ref="QX5" ca="1">IF(ISBLANK(INDEX(bHist!$1:$1048576,ex!$D5,_xlfn.XMATCH(QX$3,bHist!$1:$1,0))),"-",INDEX(bHist!$1:$1048576,ex!$D5,_xlfn.XMATCH(QX$3,bHist!$1:$1,0)))</f>
        <v>61.655999999999999</v>
      </c>
      <c r="QY5" s="45" cm="1">
        <f t="array" aca="1" ref="QY5" ca="1">IF(ISBLANK(INDEX(bHist!$1:$1048576,ex!$D5,_xlfn.XMATCH(QY$3,bHist!$1:$1,0))),"-",INDEX(bHist!$1:$1048576,ex!$D5,_xlfn.XMATCH(QY$3,bHist!$1:$1,0)))</f>
        <v>60.914999999999999</v>
      </c>
      <c r="QZ5" s="45" cm="1">
        <f t="array" aca="1" ref="QZ5" ca="1">IF(ISBLANK(INDEX(bHist!$1:$1048576,ex!$D5,_xlfn.XMATCH(QZ$3,bHist!$1:$1,0))),"-",INDEX(bHist!$1:$1048576,ex!$D5,_xlfn.XMATCH(QZ$3,bHist!$1:$1,0)))</f>
        <v>61.042999999999999</v>
      </c>
      <c r="RA5" s="45" cm="1">
        <f t="array" aca="1" ref="RA5" ca="1">IF(ISBLANK(INDEX(bHist!$1:$1048576,ex!$D5,_xlfn.XMATCH(RA$3,bHist!$1:$1,0))),"-",INDEX(bHist!$1:$1048576,ex!$D5,_xlfn.XMATCH(RA$3,bHist!$1:$1,0)))</f>
        <v>64.031999999999996</v>
      </c>
      <c r="RB5" s="45" cm="1">
        <f t="array" aca="1" ref="RB5" ca="1">IF(ISBLANK(INDEX(bHist!$1:$1048576,ex!$D5,_xlfn.XMATCH(RB$3,bHist!$1:$1,0))),"-",INDEX(bHist!$1:$1048576,ex!$D5,_xlfn.XMATCH(RB$3,bHist!$1:$1,0)))</f>
        <v>64.953000000000003</v>
      </c>
      <c r="RC5" s="45" cm="1">
        <f t="array" aca="1" ref="RC5" ca="1">IF(ISBLANK(INDEX(bHist!$1:$1048576,ex!$D5,_xlfn.XMATCH(RC$3,bHist!$1:$1,0))),"-",INDEX(bHist!$1:$1048576,ex!$D5,_xlfn.XMATCH(RC$3,bHist!$1:$1,0)))</f>
        <v>65.722999999999999</v>
      </c>
      <c r="RD5" s="45" cm="1">
        <f t="array" aca="1" ref="RD5" ca="1">IF(ISBLANK(INDEX(bHist!$1:$1048576,ex!$D5,_xlfn.XMATCH(RD$3,bHist!$1:$1,0))),"-",INDEX(bHist!$1:$1048576,ex!$D5,_xlfn.XMATCH(RD$3,bHist!$1:$1,0)))</f>
        <v>67.933000000000007</v>
      </c>
      <c r="RE5" s="45" cm="1">
        <f t="array" aca="1" ref="RE5" ca="1">IF(ISBLANK(INDEX(bHist!$1:$1048576,ex!$D5,_xlfn.XMATCH(RE$3,bHist!$1:$1,0))),"-",INDEX(bHist!$1:$1048576,ex!$D5,_xlfn.XMATCH(RE$3,bHist!$1:$1,0)))</f>
        <v>68.244</v>
      </c>
      <c r="RF5" s="45" cm="1">
        <f t="array" aca="1" ref="RF5" ca="1">IF(ISBLANK(INDEX(bHist!$1:$1048576,ex!$D5,_xlfn.XMATCH(RF$3,bHist!$1:$1,0))),"-",INDEX(bHist!$1:$1048576,ex!$D5,_xlfn.XMATCH(RF$3,bHist!$1:$1,0)))</f>
        <v>68.763999999999996</v>
      </c>
      <c r="RG5" s="45" cm="1">
        <f t="array" aca="1" ref="RG5" ca="1">IF(ISBLANK(INDEX(bHist!$1:$1048576,ex!$D5,_xlfn.XMATCH(RG$3,bHist!$1:$1,0))),"-",INDEX(bHist!$1:$1048576,ex!$D5,_xlfn.XMATCH(RG$3,bHist!$1:$1,0)))</f>
        <v>67.456000000000003</v>
      </c>
      <c r="RH5" s="45" cm="1">
        <f t="array" aca="1" ref="RH5" ca="1">IF(ISBLANK(INDEX(bHist!$1:$1048576,ex!$D5,_xlfn.XMATCH(RH$3,bHist!$1:$1,0))),"-",INDEX(bHist!$1:$1048576,ex!$D5,_xlfn.XMATCH(RH$3,bHist!$1:$1,0)))</f>
        <v>65.713999999999999</v>
      </c>
      <c r="RI5" s="45" cm="1">
        <f t="array" aca="1" ref="RI5" ca="1">IF(ISBLANK(INDEX(bHist!$1:$1048576,ex!$D5,_xlfn.XMATCH(RI$3,bHist!$1:$1,0))),"-",INDEX(bHist!$1:$1048576,ex!$D5,_xlfn.XMATCH(RI$3,bHist!$1:$1,0)))</f>
        <v>65.239000000000004</v>
      </c>
      <c r="RJ5" s="45" cm="1">
        <f t="array" aca="1" ref="RJ5" ca="1">IF(ISBLANK(INDEX(bHist!$1:$1048576,ex!$D5,_xlfn.XMATCH(RJ$3,bHist!$1:$1,0))),"-",INDEX(bHist!$1:$1048576,ex!$D5,_xlfn.XMATCH(RJ$3,bHist!$1:$1,0)))</f>
        <v>65.793000000000006</v>
      </c>
      <c r="RK5" s="45" cm="1">
        <f t="array" aca="1" ref="RK5" ca="1">IF(ISBLANK(INDEX(bHist!$1:$1048576,ex!$D5,_xlfn.XMATCH(RK$3,bHist!$1:$1,0))),"-",INDEX(bHist!$1:$1048576,ex!$D5,_xlfn.XMATCH(RK$3,bHist!$1:$1,0)))</f>
        <v>66.831000000000003</v>
      </c>
      <c r="RL5" s="45" cm="1">
        <f t="array" aca="1" ref="RL5" ca="1">IF(ISBLANK(INDEX(bHist!$1:$1048576,ex!$D5,_xlfn.XMATCH(RL$3,bHist!$1:$1,0))),"-",INDEX(bHist!$1:$1048576,ex!$D5,_xlfn.XMATCH(RL$3,bHist!$1:$1,0)))</f>
        <v>66.772999999999996</v>
      </c>
      <c r="RM5" s="45" cm="1">
        <f t="array" aca="1" ref="RM5" ca="1">IF(ISBLANK(INDEX(bHist!$1:$1048576,ex!$D5,_xlfn.XMATCH(RM$3,bHist!$1:$1,0))),"-",INDEX(bHist!$1:$1048576,ex!$D5,_xlfn.XMATCH(RM$3,bHist!$1:$1,0)))</f>
        <v>67.918000000000006</v>
      </c>
      <c r="RN5" s="45" cm="1">
        <f t="array" aca="1" ref="RN5" ca="1">IF(ISBLANK(INDEX(bHist!$1:$1048576,ex!$D5,_xlfn.XMATCH(RN$3,bHist!$1:$1,0))),"-",INDEX(bHist!$1:$1048576,ex!$D5,_xlfn.XMATCH(RN$3,bHist!$1:$1,0)))</f>
        <v>70.62</v>
      </c>
      <c r="RO5" s="45" cm="1">
        <f t="array" aca="1" ref="RO5" ca="1">IF(ISBLANK(INDEX(bHist!$1:$1048576,ex!$D5,_xlfn.XMATCH(RO$3,bHist!$1:$1,0))),"-",INDEX(bHist!$1:$1048576,ex!$D5,_xlfn.XMATCH(RO$3,bHist!$1:$1,0)))</f>
        <v>70.997</v>
      </c>
      <c r="RP5" s="45" cm="1">
        <f t="array" aca="1" ref="RP5" ca="1">IF(ISBLANK(INDEX(bHist!$1:$1048576,ex!$D5,_xlfn.XMATCH(RP$3,bHist!$1:$1,0))),"-",INDEX(bHist!$1:$1048576,ex!$D5,_xlfn.XMATCH(RP$3,bHist!$1:$1,0)))</f>
        <v>70.509</v>
      </c>
      <c r="RQ5" s="45" cm="1">
        <f t="array" aca="1" ref="RQ5" ca="1">IF(ISBLANK(INDEX(bHist!$1:$1048576,ex!$D5,_xlfn.XMATCH(RQ$3,bHist!$1:$1,0))),"-",INDEX(bHist!$1:$1048576,ex!$D5,_xlfn.XMATCH(RQ$3,bHist!$1:$1,0)))</f>
        <v>71.576999999999998</v>
      </c>
      <c r="RR5" s="45" cm="1">
        <f t="array" aca="1" ref="RR5" ca="1">IF(ISBLANK(INDEX(bHist!$1:$1048576,ex!$D5,_xlfn.XMATCH(RR$3,bHist!$1:$1,0))),"-",INDEX(bHist!$1:$1048576,ex!$D5,_xlfn.XMATCH(RR$3,bHist!$1:$1,0)))</f>
        <v>68.813000000000002</v>
      </c>
      <c r="RS5" s="45" cm="1">
        <f t="array" aca="1" ref="RS5" ca="1">IF(ISBLANK(INDEX(bHist!$1:$1048576,ex!$D5,_xlfn.XMATCH(RS$3,bHist!$1:$1,0))),"-",INDEX(bHist!$1:$1048576,ex!$D5,_xlfn.XMATCH(RS$3,bHist!$1:$1,0)))</f>
        <v>69.715000000000003</v>
      </c>
      <c r="RT5" s="45" cm="1">
        <f t="array" aca="1" ref="RT5" ca="1">IF(ISBLANK(INDEX(bHist!$1:$1048576,ex!$D5,_xlfn.XMATCH(RT$3,bHist!$1:$1,0))),"-",INDEX(bHist!$1:$1048576,ex!$D5,_xlfn.XMATCH(RT$3,bHist!$1:$1,0)))</f>
        <v>67.869</v>
      </c>
      <c r="RU5" s="45" cm="1">
        <f t="array" aca="1" ref="RU5" ca="1">IF(ISBLANK(INDEX(bHist!$1:$1048576,ex!$D5,_xlfn.XMATCH(RU$3,bHist!$1:$1,0))),"-",INDEX(bHist!$1:$1048576,ex!$D5,_xlfn.XMATCH(RU$3,bHist!$1:$1,0)))</f>
        <v>64.010000000000005</v>
      </c>
      <c r="RV5" s="45" cm="1">
        <f t="array" aca="1" ref="RV5" ca="1">IF(ISBLANK(INDEX(bHist!$1:$1048576,ex!$D5,_xlfn.XMATCH(RV$3,bHist!$1:$1,0))),"-",INDEX(bHist!$1:$1048576,ex!$D5,_xlfn.XMATCH(RV$3,bHist!$1:$1,0)))</f>
        <v>63.587000000000003</v>
      </c>
      <c r="RW5" s="45" cm="1">
        <f t="array" aca="1" ref="RW5" ca="1">IF(ISBLANK(INDEX(bHist!$1:$1048576,ex!$D5,_xlfn.XMATCH(RW$3,bHist!$1:$1,0))),"-",INDEX(bHist!$1:$1048576,ex!$D5,_xlfn.XMATCH(RW$3,bHist!$1:$1,0)))</f>
        <v>63.445999999999998</v>
      </c>
      <c r="RX5" s="45" cm="1">
        <f t="array" aca="1" ref="RX5" ca="1">IF(ISBLANK(INDEX(bHist!$1:$1048576,ex!$D5,_xlfn.XMATCH(RX$3,bHist!$1:$1,0))),"-",INDEX(bHist!$1:$1048576,ex!$D5,_xlfn.XMATCH(RX$3,bHist!$1:$1,0)))</f>
        <v>64.680999999999997</v>
      </c>
      <c r="RY5" s="45" cm="1">
        <f t="array" aca="1" ref="RY5" ca="1">IF(ISBLANK(INDEX(bHist!$1:$1048576,ex!$D5,_xlfn.XMATCH(RY$3,bHist!$1:$1,0))),"-",INDEX(bHist!$1:$1048576,ex!$D5,_xlfn.XMATCH(RY$3,bHist!$1:$1,0)))</f>
        <v>64.009</v>
      </c>
      <c r="RZ5" s="45" cm="1">
        <f t="array" aca="1" ref="RZ5" ca="1">IF(ISBLANK(INDEX(bHist!$1:$1048576,ex!$D5,_xlfn.XMATCH(RZ$3,bHist!$1:$1,0))),"-",INDEX(bHist!$1:$1048576,ex!$D5,_xlfn.XMATCH(RZ$3,bHist!$1:$1,0)))</f>
        <v>63.201000000000001</v>
      </c>
      <c r="SA5" s="45" cm="1">
        <f t="array" aca="1" ref="SA5" ca="1">IF(ISBLANK(INDEX(bHist!$1:$1048576,ex!$D5,_xlfn.XMATCH(SA$3,bHist!$1:$1,0))),"-",INDEX(bHist!$1:$1048576,ex!$D5,_xlfn.XMATCH(SA$3,bHist!$1:$1,0)))</f>
        <v>61.688000000000002</v>
      </c>
      <c r="SB5" s="45" cm="1">
        <f t="array" aca="1" ref="SB5" ca="1">IF(ISBLANK(INDEX(bHist!$1:$1048576,ex!$D5,_xlfn.XMATCH(SB$3,bHist!$1:$1,0))),"-",INDEX(bHist!$1:$1048576,ex!$D5,_xlfn.XMATCH(SB$3,bHist!$1:$1,0)))</f>
        <v>60.527000000000001</v>
      </c>
      <c r="SC5" s="45" cm="1">
        <f t="array" aca="1" ref="SC5" ca="1">IF(ISBLANK(INDEX(bHist!$1:$1048576,ex!$D5,_xlfn.XMATCH(SC$3,bHist!$1:$1,0))),"-",INDEX(bHist!$1:$1048576,ex!$D5,_xlfn.XMATCH(SC$3,bHist!$1:$1,0)))</f>
        <v>62.920999999999999</v>
      </c>
      <c r="SD5" s="45" cm="1">
        <f t="array" aca="1" ref="SD5" ca="1">IF(ISBLANK(INDEX(bHist!$1:$1048576,ex!$D5,_xlfn.XMATCH(SD$3,bHist!$1:$1,0))),"-",INDEX(bHist!$1:$1048576,ex!$D5,_xlfn.XMATCH(SD$3,bHist!$1:$1,0)))</f>
        <v>61.241999999999997</v>
      </c>
      <c r="SE5" s="45" cm="1">
        <f t="array" aca="1" ref="SE5" ca="1">IF(ISBLANK(INDEX(bHist!$1:$1048576,ex!$D5,_xlfn.XMATCH(SE$3,bHist!$1:$1,0))),"-",INDEX(bHist!$1:$1048576,ex!$D5,_xlfn.XMATCH(SE$3,bHist!$1:$1,0)))</f>
        <v>60.113</v>
      </c>
      <c r="SF5" s="45" cm="1">
        <f t="array" aca="1" ref="SF5" ca="1">IF(ISBLANK(INDEX(bHist!$1:$1048576,ex!$D5,_xlfn.XMATCH(SF$3,bHist!$1:$1,0))),"-",INDEX(bHist!$1:$1048576,ex!$D5,_xlfn.XMATCH(SF$3,bHist!$1:$1,0)))</f>
        <v>62.822000000000003</v>
      </c>
      <c r="SG5" s="45" cm="1">
        <f t="array" aca="1" ref="SG5" ca="1">IF(ISBLANK(INDEX(bHist!$1:$1048576,ex!$D5,_xlfn.XMATCH(SG$3,bHist!$1:$1,0))),"-",INDEX(bHist!$1:$1048576,ex!$D5,_xlfn.XMATCH(SG$3,bHist!$1:$1,0)))</f>
        <v>63.691000000000003</v>
      </c>
      <c r="SH5" s="45" cm="1">
        <f t="array" aca="1" ref="SH5" ca="1">IF(ISBLANK(INDEX(bHist!$1:$1048576,ex!$D5,_xlfn.XMATCH(SH$3,bHist!$1:$1,0))),"-",INDEX(bHist!$1:$1048576,ex!$D5,_xlfn.XMATCH(SH$3,bHist!$1:$1,0)))</f>
        <v>65.435000000000002</v>
      </c>
      <c r="SI5" s="45" cm="1">
        <f t="array" aca="1" ref="SI5" ca="1">IF(ISBLANK(INDEX(bHist!$1:$1048576,ex!$D5,_xlfn.XMATCH(SI$3,bHist!$1:$1,0))),"-",INDEX(bHist!$1:$1048576,ex!$D5,_xlfn.XMATCH(SI$3,bHist!$1:$1,0)))</f>
        <v>66.296999999999997</v>
      </c>
      <c r="SJ5" s="45" cm="1">
        <f t="array" aca="1" ref="SJ5" ca="1">IF(ISBLANK(INDEX(bHist!$1:$1048576,ex!$D5,_xlfn.XMATCH(SJ$3,bHist!$1:$1,0))),"-",INDEX(bHist!$1:$1048576,ex!$D5,_xlfn.XMATCH(SJ$3,bHist!$1:$1,0)))</f>
        <v>65.497</v>
      </c>
      <c r="SK5" s="45" cm="1">
        <f t="array" aca="1" ref="SK5" ca="1">IF(ISBLANK(INDEX(bHist!$1:$1048576,ex!$D5,_xlfn.XMATCH(SK$3,bHist!$1:$1,0))),"-",INDEX(bHist!$1:$1048576,ex!$D5,_xlfn.XMATCH(SK$3,bHist!$1:$1,0)))</f>
        <v>63.901000000000003</v>
      </c>
      <c r="SL5" s="45" cm="1">
        <f t="array" aca="1" ref="SL5" ca="1">IF(ISBLANK(INDEX(bHist!$1:$1048576,ex!$D5,_xlfn.XMATCH(SL$3,bHist!$1:$1,0))),"-",INDEX(bHist!$1:$1048576,ex!$D5,_xlfn.XMATCH(SL$3,bHist!$1:$1,0)))</f>
        <v>63.534999999999997</v>
      </c>
      <c r="SM5" s="45" cm="1">
        <f t="array" aca="1" ref="SM5" ca="1">IF(ISBLANK(INDEX(bHist!$1:$1048576,ex!$D5,_xlfn.XMATCH(SM$3,bHist!$1:$1,0))),"-",INDEX(bHist!$1:$1048576,ex!$D5,_xlfn.XMATCH(SM$3,bHist!$1:$1,0)))</f>
        <v>63.686</v>
      </c>
      <c r="SN5" s="45" cm="1">
        <f t="array" aca="1" ref="SN5" ca="1">IF(ISBLANK(INDEX(bHist!$1:$1048576,ex!$D5,_xlfn.XMATCH(SN$3,bHist!$1:$1,0))),"-",INDEX(bHist!$1:$1048576,ex!$D5,_xlfn.XMATCH(SN$3,bHist!$1:$1,0)))</f>
        <v>64.988</v>
      </c>
      <c r="SO5" s="45" cm="1">
        <f t="array" aca="1" ref="SO5" ca="1">IF(ISBLANK(INDEX(bHist!$1:$1048576,ex!$D5,_xlfn.XMATCH(SO$3,bHist!$1:$1,0))),"-",INDEX(bHist!$1:$1048576,ex!$D5,_xlfn.XMATCH(SO$3,bHist!$1:$1,0)))</f>
        <v>66.611999999999995</v>
      </c>
      <c r="SP5" s="45" cm="1">
        <f t="array" aca="1" ref="SP5" ca="1">IF(ISBLANK(INDEX(bHist!$1:$1048576,ex!$D5,_xlfn.XMATCH(SP$3,bHist!$1:$1,0))),"-",INDEX(bHist!$1:$1048576,ex!$D5,_xlfn.XMATCH(SP$3,bHist!$1:$1,0)))</f>
        <v>67.971000000000004</v>
      </c>
      <c r="SQ5" s="45" cm="1">
        <f t="array" aca="1" ref="SQ5" ca="1">IF(ISBLANK(INDEX(bHist!$1:$1048576,ex!$D5,_xlfn.XMATCH(SQ$3,bHist!$1:$1,0))),"-",INDEX(bHist!$1:$1048576,ex!$D5,_xlfn.XMATCH(SQ$3,bHist!$1:$1,0)))</f>
        <v>66.709999999999994</v>
      </c>
      <c r="SR5" s="44"/>
      <c r="SS5" s="44"/>
      <c r="ST5" s="44"/>
      <c r="SU5" s="44"/>
      <c r="SV5" s="44"/>
      <c r="SW5" s="44"/>
      <c r="SX5" s="44"/>
      <c r="SY5" s="44"/>
      <c r="SZ5" s="44"/>
      <c r="TA5" s="44"/>
      <c r="TB5" s="44"/>
      <c r="TC5" s="44"/>
      <c r="TD5" s="44"/>
      <c r="TE5" s="44"/>
      <c r="TF5" s="44"/>
      <c r="TG5" s="44"/>
      <c r="TH5" s="44"/>
      <c r="TI5" s="44"/>
      <c r="TJ5" s="44"/>
      <c r="TK5" s="44"/>
      <c r="TL5" s="44"/>
      <c r="TM5" s="44"/>
      <c r="TN5" s="44"/>
      <c r="TO5" s="44"/>
      <c r="TP5" s="44"/>
      <c r="TQ5" s="44"/>
      <c r="TR5" s="44"/>
      <c r="TS5" s="44"/>
      <c r="TT5" s="44"/>
      <c r="TU5" s="44"/>
      <c r="TV5" s="44"/>
      <c r="TW5" s="44"/>
      <c r="TX5" s="44"/>
      <c r="TY5" s="44"/>
      <c r="TZ5" s="44"/>
    </row>
    <row r="6" spans="3:546" x14ac:dyDescent="0.25">
      <c r="C6" s="46" t="s">
        <v>494</v>
      </c>
      <c r="D6" s="43">
        <f ca="1">_xlfn.XMATCH(C6,bHist!B:B,0)</f>
        <v>5</v>
      </c>
      <c r="E6" s="43" t="str">
        <f ca="1">_xlfn.XLOOKUP(C6,bHist!B:B,bHist!C:C)</f>
        <v>XS0992293901</v>
      </c>
      <c r="F6" s="45" cm="1">
        <f t="array" aca="1" ref="F6" ca="1">IF(ISBLANK(INDEX(bHist,ex!$D6,_xlfn.XMATCH(F$3,bHist!$1:$1,0))),"-",INDEX(bHist,ex!$D6,_xlfn.XMATCH(F$3,bHist!$1:$1,0)))</f>
        <v>284.07633980762955</v>
      </c>
      <c r="G6" s="45" cm="1">
        <f t="array" aca="1" ref="G6" ca="1">IF(ISBLANK(INDEX(bHist,ex!$D6,_xlfn.XMATCH(G$3,bHist!$1:$1,0))),"-",INDEX(bHist,ex!$D6,_xlfn.XMATCH(G$3,bHist!$1:$1,0)))</f>
        <v>285.27140433979031</v>
      </c>
      <c r="H6" s="45" cm="1">
        <f t="array" aca="1" ref="H6" ca="1">IF(ISBLANK(INDEX(bHist,ex!$D6,_xlfn.XMATCH(H$3,bHist!$1:$1,0))),"-",INDEX(bHist,ex!$D6,_xlfn.XMATCH(H$3,bHist!$1:$1,0)))</f>
        <v>298.38311235749723</v>
      </c>
      <c r="I6" s="45" cm="1">
        <f t="array" aca="1" ref="I6" ca="1">IF(ISBLANK(INDEX(bHist,ex!$D6,_xlfn.XMATCH(I$3,bHist!$1:$1,0))),"-",INDEX(bHist,ex!$D6,_xlfn.XMATCH(I$3,bHist!$1:$1,0)))</f>
        <v>305.58850144052508</v>
      </c>
      <c r="J6" s="45" cm="1">
        <f t="array" aca="1" ref="J6" ca="1">IF(ISBLANK(INDEX(bHist,ex!$D6,_xlfn.XMATCH(J$3,bHist!$1:$1,0))),"-",INDEX(bHist,ex!$D6,_xlfn.XMATCH(J$3,bHist!$1:$1,0)))</f>
        <v>309.44170950949194</v>
      </c>
      <c r="K6" s="45" cm="1">
        <f t="array" aca="1" ref="K6" ca="1">IF(ISBLANK(INDEX(bHist,ex!$D6,_xlfn.XMATCH(K$3,bHist!$1:$1,0))),"-",INDEX(bHist,ex!$D6,_xlfn.XMATCH(K$3,bHist!$1:$1,0)))</f>
        <v>312.57487869715692</v>
      </c>
      <c r="L6" s="45" cm="1">
        <f t="array" aca="1" ref="L6" ca="1">IF(ISBLANK(INDEX(bHist,ex!$D6,_xlfn.XMATCH(L$3,bHist!$1:$1,0))),"-",INDEX(bHist,ex!$D6,_xlfn.XMATCH(L$3,bHist!$1:$1,0)))</f>
        <v>313.98695494771005</v>
      </c>
      <c r="M6" s="45" cm="1">
        <f t="array" aca="1" ref="M6" ca="1">IF(ISBLANK(INDEX(bHist,ex!$D6,_xlfn.XMATCH(M$3,bHist!$1:$1,0))),"-",INDEX(bHist,ex!$D6,_xlfn.XMATCH(M$3,bHist!$1:$1,0)))</f>
        <v>313.90495051956174</v>
      </c>
      <c r="N6" s="45" cm="1">
        <f t="array" aca="1" ref="N6" ca="1">IF(ISBLANK(INDEX(bHist,ex!$D6,_xlfn.XMATCH(N$3,bHist!$1:$1,0))),"-",INDEX(bHist,ex!$D6,_xlfn.XMATCH(N$3,bHist!$1:$1,0)))</f>
        <v>312.80489111757282</v>
      </c>
      <c r="O6" s="45" cm="1">
        <f t="array" aca="1" ref="O6" ca="1">IF(ISBLANK(INDEX(bHist,ex!$D6,_xlfn.XMATCH(O$3,bHist!$1:$1,0))),"-",INDEX(bHist,ex!$D6,_xlfn.XMATCH(O$3,bHist!$1:$1,0)))</f>
        <v>307.58560928213598</v>
      </c>
      <c r="P6" s="45" cm="1">
        <f t="array" aca="1" ref="P6" ca="1">IF(ISBLANK(INDEX(bHist,ex!$D6,_xlfn.XMATCH(P$3,bHist!$1:$1,0))),"-",INDEX(bHist,ex!$D6,_xlfn.XMATCH(P$3,bHist!$1:$1,0)))</f>
        <v>301.03125535428524</v>
      </c>
      <c r="Q6" s="45" cm="1">
        <f t="array" aca="1" ref="Q6" ca="1">IF(ISBLANK(INDEX(bHist,ex!$D6,_xlfn.XMATCH(Q$3,bHist!$1:$1,0))),"-",INDEX(bHist,ex!$D6,_xlfn.XMATCH(Q$3,bHist!$1:$1,0)))</f>
        <v>306.34354221189022</v>
      </c>
      <c r="R6" s="45" cm="1">
        <f t="array" aca="1" ref="R6" ca="1">IF(ISBLANK(INDEX(bHist,ex!$D6,_xlfn.XMATCH(R$3,bHist!$1:$1,0))),"-",INDEX(bHist,ex!$D6,_xlfn.XMATCH(R$3,bHist!$1:$1,0)))</f>
        <v>298.17010085511208</v>
      </c>
      <c r="S6" s="45" cm="1">
        <f t="array" aca="1" ref="S6" ca="1">IF(ISBLANK(INDEX(bHist,ex!$D6,_xlfn.XMATCH(S$3,bHist!$1:$1,0))),"-",INDEX(bHist,ex!$D6,_xlfn.XMATCH(S$3,bHist!$1:$1,0)))</f>
        <v>294.62290931069856</v>
      </c>
      <c r="T6" s="45" cm="1">
        <f t="array" aca="1" ref="T6" ca="1">IF(ISBLANK(INDEX(bHist,ex!$D6,_xlfn.XMATCH(T$3,bHist!$1:$1,0))),"-",INDEX(bHist,ex!$D6,_xlfn.XMATCH(T$3,bHist!$1:$1,0)))</f>
        <v>285.54741924428936</v>
      </c>
      <c r="U6" s="45" cm="1">
        <f t="array" aca="1" ref="U6" ca="1">IF(ISBLANK(INDEX(bHist,ex!$D6,_xlfn.XMATCH(U$3,bHist!$1:$1,0))),"-",INDEX(bHist,ex!$D6,_xlfn.XMATCH(U$3,bHist!$1:$1,0)))</f>
        <v>281.55120345306398</v>
      </c>
      <c r="V6" s="45" cm="1">
        <f t="array" aca="1" ref="V6" ca="1">IF(ISBLANK(INDEX(bHist,ex!$D6,_xlfn.XMATCH(V$3,bHist!$1:$1,0))),"-",INDEX(bHist,ex!$D6,_xlfn.XMATCH(V$3,bHist!$1:$1,0)))</f>
        <v>301.29726971876624</v>
      </c>
      <c r="W6" s="45" cm="1">
        <f t="array" aca="1" ref="W6" ca="1">IF(ISBLANK(INDEX(bHist,ex!$D6,_xlfn.XMATCH(W$3,bHist!$1:$1,0))),"-",INDEX(bHist,ex!$D6,_xlfn.XMATCH(W$3,bHist!$1:$1,0)))</f>
        <v>295.60096212446689</v>
      </c>
      <c r="X6" s="45" cm="1">
        <f t="array" aca="1" ref="X6" ca="1">IF(ISBLANK(INDEX(bHist,ex!$D6,_xlfn.XMATCH(X$3,bHist!$1:$1,0))),"-",INDEX(bHist,ex!$D6,_xlfn.XMATCH(X$3,bHist!$1:$1,0)))</f>
        <v>290.89370793795587</v>
      </c>
      <c r="Y6" s="45" cm="1">
        <f t="array" aca="1" ref="Y6" ca="1">IF(ISBLANK(INDEX(bHist,ex!$D6,_xlfn.XMATCH(Y$3,bHist!$1:$1,0))),"-",INDEX(bHist,ex!$D6,_xlfn.XMATCH(Y$3,bHist!$1:$1,0)))</f>
        <v>265.33832797574996</v>
      </c>
      <c r="Z6" s="45" cm="1">
        <f t="array" aca="1" ref="Z6" ca="1">IF(ISBLANK(INDEX(bHist,ex!$D6,_xlfn.XMATCH(Z$3,bHist!$1:$1,0))),"-",INDEX(bHist,ex!$D6,_xlfn.XMATCH(Z$3,bHist!$1:$1,0)))</f>
        <v>253.43268508422375</v>
      </c>
      <c r="AA6" s="45" cm="1">
        <f t="array" aca="1" ref="AA6" ca="1">IF(ISBLANK(INDEX(bHist,ex!$D6,_xlfn.XMATCH(AA$3,bHist!$1:$1,0))),"-",INDEX(bHist,ex!$D6,_xlfn.XMATCH(AA$3,bHist!$1:$1,0)))</f>
        <v>249.21345725059507</v>
      </c>
      <c r="AB6" s="45" cm="1">
        <f t="array" aca="1" ref="AB6" ca="1">IF(ISBLANK(INDEX(bHist,ex!$D6,_xlfn.XMATCH(AB$3,bHist!$1:$1,0))),"-",INDEX(bHist,ex!$D6,_xlfn.XMATCH(AB$3,bHist!$1:$1,0)))</f>
        <v>267.52544607770443</v>
      </c>
      <c r="AC6" s="45" cm="1">
        <f t="array" aca="1" ref="AC6" ca="1">IF(ISBLANK(INDEX(bHist,ex!$D6,_xlfn.XMATCH(AC$3,bHist!$1:$1,0))),"-",INDEX(bHist,ex!$D6,_xlfn.XMATCH(AC$3,bHist!$1:$1,0)))</f>
        <v>320.29929580712314</v>
      </c>
      <c r="AD6" s="45" cm="1">
        <f t="array" aca="1" ref="AD6" ca="1">IF(ISBLANK(INDEX(bHist,ex!$D6,_xlfn.XMATCH(AD$3,bHist!$1:$1,0))),"-",INDEX(bHist,ex!$D6,_xlfn.XMATCH(AD$3,bHist!$1:$1,0)))</f>
        <v>347.50676498031618</v>
      </c>
      <c r="AE6" s="45" cm="1">
        <f t="array" aca="1" ref="AE6" ca="1">IF(ISBLANK(INDEX(bHist,ex!$D6,_xlfn.XMATCH(AE$3,bHist!$1:$1,0))),"-",INDEX(bHist,ex!$D6,_xlfn.XMATCH(AE$3,bHist!$1:$1,0)))</f>
        <v>375.02925116407874</v>
      </c>
      <c r="AF6" s="45" cm="1">
        <f t="array" aca="1" ref="AF6" ca="1">IF(ISBLANK(INDEX(bHist,ex!$D6,_xlfn.XMATCH(AF$3,bHist!$1:$1,0))),"-",INDEX(bHist,ex!$D6,_xlfn.XMATCH(AF$3,bHist!$1:$1,0)))</f>
        <v>376.11430975604054</v>
      </c>
      <c r="AG6" s="45" cm="1">
        <f t="array" aca="1" ref="AG6" ca="1">IF(ISBLANK(INDEX(bHist,ex!$D6,_xlfn.XMATCH(AG$3,bHist!$1:$1,0))),"-",INDEX(bHist,ex!$D6,_xlfn.XMATCH(AG$3,bHist!$1:$1,0)))</f>
        <v>373.59817388749121</v>
      </c>
      <c r="AH6" s="45" cm="1">
        <f t="array" aca="1" ref="AH6" ca="1">IF(ISBLANK(INDEX(bHist,ex!$D6,_xlfn.XMATCH(AH$3,bHist!$1:$1,0))),"-",INDEX(bHist,ex!$D6,_xlfn.XMATCH(AH$3,bHist!$1:$1,0)))</f>
        <v>368.0238728814125</v>
      </c>
      <c r="AI6" s="45" cm="1">
        <f t="array" aca="1" ref="AI6" ca="1">IF(ISBLANK(INDEX(bHist,ex!$D6,_xlfn.XMATCH(AI$3,bHist!$1:$1,0))),"-",INDEX(bHist,ex!$D6,_xlfn.XMATCH(AI$3,bHist!$1:$1,0)))</f>
        <v>369.33594373178477</v>
      </c>
      <c r="AJ6" s="45" cm="1">
        <f t="array" aca="1" ref="AJ6" ca="1">IF(ISBLANK(INDEX(bHist,ex!$D6,_xlfn.XMATCH(AJ$3,bHist!$1:$1,0))),"-",INDEX(bHist,ex!$D6,_xlfn.XMATCH(AJ$3,bHist!$1:$1,0)))</f>
        <v>391.66314937615397</v>
      </c>
      <c r="AK6" s="45" cm="1">
        <f t="array" aca="1" ref="AK6" ca="1">IF(ISBLANK(INDEX(bHist,ex!$D6,_xlfn.XMATCH(AK$3,bHist!$1:$1,0))),"-",INDEX(bHist,ex!$D6,_xlfn.XMATCH(AK$3,bHist!$1:$1,0)))</f>
        <v>426.49703036713601</v>
      </c>
      <c r="AL6" s="45" cm="1">
        <f t="array" aca="1" ref="AL6" ca="1">IF(ISBLANK(INDEX(bHist,ex!$D6,_xlfn.XMATCH(AL$3,bHist!$1:$1,0))),"-",INDEX(bHist,ex!$D6,_xlfn.XMATCH(AL$3,bHist!$1:$1,0)))</f>
        <v>409.79812864494323</v>
      </c>
      <c r="AM6" s="45" cm="1">
        <f t="array" aca="1" ref="AM6" ca="1">IF(ISBLANK(INDEX(bHist,ex!$D6,_xlfn.XMATCH(AM$3,bHist!$1:$1,0))),"-",INDEX(bHist,ex!$D6,_xlfn.XMATCH(AM$3,bHist!$1:$1,0)))</f>
        <v>413.74834195208547</v>
      </c>
      <c r="AN6" s="45" cm="1">
        <f t="array" aca="1" ref="AN6" ca="1">IF(ISBLANK(INDEX(bHist,ex!$D6,_xlfn.XMATCH(AN$3,bHist!$1:$1,0))),"-",INDEX(bHist,ex!$D6,_xlfn.XMATCH(AN$3,bHist!$1:$1,0)))</f>
        <v>417.25253117442134</v>
      </c>
      <c r="AO6" s="45" cm="1">
        <f t="array" aca="1" ref="AO6" ca="1">IF(ISBLANK(INDEX(bHist,ex!$D6,_xlfn.XMATCH(AO$3,bHist!$1:$1,0))),"-",INDEX(bHist,ex!$D6,_xlfn.XMATCH(AO$3,bHist!$1:$1,0)))</f>
        <v>429.29718157219889</v>
      </c>
      <c r="AP6" s="45" cm="1">
        <f t="array" aca="1" ref="AP6" ca="1">IF(ISBLANK(INDEX(bHist,ex!$D6,_xlfn.XMATCH(AP$3,bHist!$1:$1,0))),"-",INDEX(bHist,ex!$D6,_xlfn.XMATCH(AP$3,bHist!$1:$1,0)))</f>
        <v>435.25550331497197</v>
      </c>
      <c r="AQ6" s="45" cm="1">
        <f t="array" aca="1" ref="AQ6" ca="1">IF(ISBLANK(INDEX(bHist,ex!$D6,_xlfn.XMATCH(AQ$3,bHist!$1:$1,0))),"-",INDEX(bHist,ex!$D6,_xlfn.XMATCH(AQ$3,bHist!$1:$1,0)))</f>
        <v>437.49062400901317</v>
      </c>
      <c r="AR6" s="45" cm="1">
        <f t="array" aca="1" ref="AR6" ca="1">IF(ISBLANK(INDEX(bHist,ex!$D6,_xlfn.XMATCH(AR$3,bHist!$1:$1,0))),"-",INDEX(bHist,ex!$D6,_xlfn.XMATCH(AR$3,bHist!$1:$1,0)))</f>
        <v>437.92264733779433</v>
      </c>
      <c r="AS6" s="45" cm="1">
        <f t="array" aca="1" ref="AS6" ca="1">IF(ISBLANK(INDEX(bHist,ex!$D6,_xlfn.XMATCH(AS$3,bHist!$1:$1,0))),"-",INDEX(bHist,ex!$D6,_xlfn.XMATCH(AS$3,bHist!$1:$1,0)))</f>
        <v>429.3881864863634</v>
      </c>
      <c r="AT6" s="45" cm="1">
        <f t="array" aca="1" ref="AT6" ca="1">IF(ISBLANK(INDEX(bHist,ex!$D6,_xlfn.XMATCH(AT$3,bHist!$1:$1,0))),"-",INDEX(bHist,ex!$D6,_xlfn.XMATCH(AT$3,bHist!$1:$1,0)))</f>
        <v>418.71961039507391</v>
      </c>
      <c r="AU6" s="45" cm="1">
        <f t="array" aca="1" ref="AU6" ca="1">IF(ISBLANK(INDEX(bHist,ex!$D6,_xlfn.XMATCH(AU$3,bHist!$1:$1,0))),"-",INDEX(bHist,ex!$D6,_xlfn.XMATCH(AU$3,bHist!$1:$1,0)))</f>
        <v>417.49054402685169</v>
      </c>
      <c r="AV6" s="45" cm="1">
        <f t="array" aca="1" ref="AV6" ca="1">IF(ISBLANK(INDEX(bHist,ex!$D6,_xlfn.XMATCH(AV$3,bHist!$1:$1,0))),"-",INDEX(bHist,ex!$D6,_xlfn.XMATCH(AV$3,bHist!$1:$1,0)))</f>
        <v>410.14914759957793</v>
      </c>
      <c r="AW6" s="45" cm="1">
        <f t="array" aca="1" ref="AW6" ca="1">IF(ISBLANK(INDEX(bHist,ex!$D6,_xlfn.XMATCH(AW$3,bHist!$1:$1,0))),"-",INDEX(bHist,ex!$D6,_xlfn.XMATCH(AW$3,bHist!$1:$1,0)))</f>
        <v>415.06041280245785</v>
      </c>
      <c r="AX6" s="45" cm="1">
        <f t="array" aca="1" ref="AX6" ca="1">IF(ISBLANK(INDEX(bHist,ex!$D6,_xlfn.XMATCH(AX$3,bHist!$1:$1,0))),"-",INDEX(bHist,ex!$D6,_xlfn.XMATCH(AX$3,bHist!$1:$1,0)))</f>
        <v>405.24888299071785</v>
      </c>
      <c r="AY6" s="45" cm="1">
        <f t="array" aca="1" ref="AY6" ca="1">IF(ISBLANK(INDEX(bHist,ex!$D6,_xlfn.XMATCH(AY$3,bHist!$1:$1,0))),"-",INDEX(bHist,ex!$D6,_xlfn.XMATCH(AY$3,bHist!$1:$1,0)))</f>
        <v>399.19455606377124</v>
      </c>
      <c r="AZ6" s="45" cm="1">
        <f t="array" aca="1" ref="AZ6" ca="1">IF(ISBLANK(INDEX(bHist,ex!$D6,_xlfn.XMATCH(AZ$3,bHist!$1:$1,0))),"-",INDEX(bHist,ex!$D6,_xlfn.XMATCH(AZ$3,bHist!$1:$1,0)))</f>
        <v>391.26112766742705</v>
      </c>
      <c r="BA6" s="45" cm="1">
        <f t="array" aca="1" ref="BA6" ca="1">IF(ISBLANK(INDEX(bHist,ex!$D6,_xlfn.XMATCH(BA$3,bHist!$1:$1,0))),"-",INDEX(bHist,ex!$D6,_xlfn.XMATCH(BA$3,bHist!$1:$1,0)))</f>
        <v>360.42446252167224</v>
      </c>
      <c r="BB6" s="45" cm="1">
        <f t="array" aca="1" ref="BB6" ca="1">IF(ISBLANK(INDEX(bHist,ex!$D6,_xlfn.XMATCH(BB$3,bHist!$1:$1,0))),"-",INDEX(bHist,ex!$D6,_xlfn.XMATCH(BB$3,bHist!$1:$1,0)))</f>
        <v>351.69999140989779</v>
      </c>
      <c r="BC6" s="45" cm="1">
        <f t="array" aca="1" ref="BC6" ca="1">IF(ISBLANK(INDEX(bHist,ex!$D6,_xlfn.XMATCH(BC$3,bHist!$1:$1,0))),"-",INDEX(bHist,ex!$D6,_xlfn.XMATCH(BC$3,bHist!$1:$1,0)))</f>
        <v>339.66334144413469</v>
      </c>
      <c r="BD6" s="45" cm="1">
        <f t="array" aca="1" ref="BD6" ca="1">IF(ISBLANK(INDEX(bHist,ex!$D6,_xlfn.XMATCH(BD$3,bHist!$1:$1,0))),"-",INDEX(bHist,ex!$D6,_xlfn.XMATCH(BD$3,bHist!$1:$1,0)))</f>
        <v>337.63223176646233</v>
      </c>
      <c r="BE6" s="45" cm="1">
        <f t="array" aca="1" ref="BE6" ca="1">IF(ISBLANK(INDEX(bHist,ex!$D6,_xlfn.XMATCH(BE$3,bHist!$1:$1,0))),"-",INDEX(bHist,ex!$D6,_xlfn.XMATCH(BE$3,bHist!$1:$1,0)))</f>
        <v>347.15574602568148</v>
      </c>
      <c r="BF6" s="45" cm="1">
        <f t="array" aca="1" ref="BF6" ca="1">IF(ISBLANK(INDEX(bHist,ex!$D6,_xlfn.XMATCH(BF$3,bHist!$1:$1,0))),"-",INDEX(bHist,ex!$D6,_xlfn.XMATCH(BF$3,bHist!$1:$1,0)))</f>
        <v>350.81494361829755</v>
      </c>
      <c r="BG6" s="45" cm="1">
        <f t="array" aca="1" ref="BG6" ca="1">IF(ISBLANK(INDEX(bHist,ex!$D6,_xlfn.XMATCH(BG$3,bHist!$1:$1,0))),"-",INDEX(bHist,ex!$D6,_xlfn.XMATCH(BG$3,bHist!$1:$1,0)))</f>
        <v>360.60747240400315</v>
      </c>
      <c r="BH6" s="45" cm="1">
        <f t="array" aca="1" ref="BH6" ca="1">IF(ISBLANK(INDEX(bHist,ex!$D6,_xlfn.XMATCH(BH$3,bHist!$1:$1,0))),"-",INDEX(bHist,ex!$D6,_xlfn.XMATCH(BH$3,bHist!$1:$1,0)))</f>
        <v>357.96332962322236</v>
      </c>
      <c r="BI6" s="45" cm="1">
        <f t="array" aca="1" ref="BI6" ca="1">IF(ISBLANK(INDEX(bHist,ex!$D6,_xlfn.XMATCH(BI$3,bHist!$1:$1,0))),"-",INDEX(bHist,ex!$D6,_xlfn.XMATCH(BI$3,bHist!$1:$1,0)))</f>
        <v>351.52498195958134</v>
      </c>
      <c r="BJ6" s="45" cm="1">
        <f t="array" aca="1" ref="BJ6" ca="1">IF(ISBLANK(INDEX(bHist,ex!$D6,_xlfn.XMATCH(BJ$3,bHist!$1:$1,0))),"-",INDEX(bHist,ex!$D6,_xlfn.XMATCH(BJ$3,bHist!$1:$1,0)))</f>
        <v>352.71504622173313</v>
      </c>
      <c r="BK6" s="45" cm="1">
        <f t="array" aca="1" ref="BK6" ca="1">IF(ISBLANK(INDEX(bHist,ex!$D6,_xlfn.XMATCH(BK$3,bHist!$1:$1,0))),"-",INDEX(bHist,ex!$D6,_xlfn.XMATCH(BK$3,bHist!$1:$1,0)))</f>
        <v>350.93294999051091</v>
      </c>
      <c r="BL6" s="45" cm="1">
        <f t="array" aca="1" ref="BL6" ca="1">IF(ISBLANK(INDEX(bHist,ex!$D6,_xlfn.XMATCH(BL$3,bHist!$1:$1,0))),"-",INDEX(bHist,ex!$D6,_xlfn.XMATCH(BL$3,bHist!$1:$1,0)))</f>
        <v>345.16163834607596</v>
      </c>
      <c r="BM6" s="45" cm="1">
        <f t="array" aca="1" ref="BM6" ca="1">IF(ISBLANK(INDEX(bHist,ex!$D6,_xlfn.XMATCH(BM$3,bHist!$1:$1,0))),"-",INDEX(bHist,ex!$D6,_xlfn.XMATCH(BM$3,bHist!$1:$1,0)))</f>
        <v>359.58941743016243</v>
      </c>
      <c r="BN6" s="45" cm="1">
        <f t="array" aca="1" ref="BN6" ca="1">IF(ISBLANK(INDEX(bHist,ex!$D6,_xlfn.XMATCH(BN$3,bHist!$1:$1,0))),"-",INDEX(bHist,ex!$D6,_xlfn.XMATCH(BN$3,bHist!$1:$1,0)))</f>
        <v>405.94692068398001</v>
      </c>
      <c r="BO6" s="45" cm="1">
        <f t="array" aca="1" ref="BO6" ca="1">IF(ISBLANK(INDEX(bHist,ex!$D6,_xlfn.XMATCH(BO$3,bHist!$1:$1,0))),"-",INDEX(bHist,ex!$D6,_xlfn.XMATCH(BO$3,bHist!$1:$1,0)))</f>
        <v>439.2907212122679</v>
      </c>
      <c r="BP6" s="45" cm="1">
        <f t="array" aca="1" ref="BP6" ca="1">IF(ISBLANK(INDEX(bHist,ex!$D6,_xlfn.XMATCH(BP$3,bHist!$1:$1,0))),"-",INDEX(bHist,ex!$D6,_xlfn.XMATCH(BP$3,bHist!$1:$1,0)))</f>
        <v>460.38786043441297</v>
      </c>
      <c r="BQ6" s="45" cm="1">
        <f t="array" aca="1" ref="BQ6" ca="1">IF(ISBLANK(INDEX(bHist,ex!$D6,_xlfn.XMATCH(BQ$3,bHist!$1:$1,0))),"-",INDEX(bHist,ex!$D6,_xlfn.XMATCH(BQ$3,bHist!$1:$1,0)))</f>
        <v>474.80563897848128</v>
      </c>
      <c r="BR6" s="45" cm="1">
        <f t="array" aca="1" ref="BR6" ca="1">IF(ISBLANK(INDEX(bHist,ex!$D6,_xlfn.XMATCH(BR$3,bHist!$1:$1,0))),"-",INDEX(bHist,ex!$D6,_xlfn.XMATCH(BR$3,bHist!$1:$1,0)))</f>
        <v>474.48162148189544</v>
      </c>
      <c r="BS6" s="45" cm="1">
        <f t="array" aca="1" ref="BS6" ca="1">IF(ISBLANK(INDEX(bHist,ex!$D6,_xlfn.XMATCH(BS$3,bHist!$1:$1,0))),"-",INDEX(bHist,ex!$D6,_xlfn.XMATCH(BS$3,bHist!$1:$1,0)))</f>
        <v>467.92026717603204</v>
      </c>
      <c r="BT6" s="45" cm="1">
        <f t="array" aca="1" ref="BT6" ca="1">IF(ISBLANK(INDEX(bHist,ex!$D6,_xlfn.XMATCH(BT$3,bHist!$1:$1,0))),"-",INDEX(bHist,ex!$D6,_xlfn.XMATCH(BT$3,bHist!$1:$1,0)))</f>
        <v>458.98878488588332</v>
      </c>
      <c r="BU6" s="45" cm="1">
        <f t="array" aca="1" ref="BU6" ca="1">IF(ISBLANK(INDEX(bHist,ex!$D6,_xlfn.XMATCH(BU$3,bHist!$1:$1,0))),"-",INDEX(bHist,ex!$D6,_xlfn.XMATCH(BU$3,bHist!$1:$1,0)))</f>
        <v>450.60333208072188</v>
      </c>
      <c r="BV6" s="45" cm="1">
        <f t="array" aca="1" ref="BV6" ca="1">IF(ISBLANK(INDEX(bHist,ex!$D6,_xlfn.XMATCH(BV$3,bHist!$1:$1,0))),"-",INDEX(bHist,ex!$D6,_xlfn.XMATCH(BV$3,bHist!$1:$1,0)))</f>
        <v>453.3144784796238</v>
      </c>
      <c r="BW6" s="45" cm="1">
        <f t="array" aca="1" ref="BW6" ca="1">IF(ISBLANK(INDEX(bHist,ex!$D6,_xlfn.XMATCH(BW$3,bHist!$1:$1,0))),"-",INDEX(bHist,ex!$D6,_xlfn.XMATCH(BW$3,bHist!$1:$1,0)))</f>
        <v>443.28093667948247</v>
      </c>
      <c r="BX6" s="45" cm="1">
        <f t="array" aca="1" ref="BX6" ca="1">IF(ISBLANK(INDEX(bHist,ex!$D6,_xlfn.XMATCH(BX$3,bHist!$1:$1,0))),"-",INDEX(bHist,ex!$D6,_xlfn.XMATCH(BX$3,bHist!$1:$1,0)))</f>
        <v>438.88069907152658</v>
      </c>
      <c r="BY6" s="45" cm="1">
        <f t="array" aca="1" ref="BY6" ca="1">IF(ISBLANK(INDEX(bHist,ex!$D6,_xlfn.XMATCH(BY$3,bHist!$1:$1,0))),"-",INDEX(bHist,ex!$D6,_xlfn.XMATCH(BY$3,bHist!$1:$1,0)))</f>
        <v>428.14511936211585</v>
      </c>
      <c r="BZ6" s="45" cm="1">
        <f t="array" aca="1" ref="BZ6" ca="1">IF(ISBLANK(INDEX(bHist,ex!$D6,_xlfn.XMATCH(BZ$3,bHist!$1:$1,0))),"-",INDEX(bHist,ex!$D6,_xlfn.XMATCH(BZ$3,bHist!$1:$1,0)))</f>
        <v>434.20544661307338</v>
      </c>
      <c r="CA6" s="45" cm="1">
        <f t="array" aca="1" ref="CA6" ca="1">IF(ISBLANK(INDEX(bHist,ex!$D6,_xlfn.XMATCH(CA$3,bHist!$1:$1,0))),"-",INDEX(bHist,ex!$D6,_xlfn.XMATCH(CA$3,bHist!$1:$1,0)))</f>
        <v>440.65579492473603</v>
      </c>
      <c r="CB6" s="45" cm="1">
        <f t="array" aca="1" ref="CB6" ca="1">IF(ISBLANK(INDEX(bHist,ex!$D6,_xlfn.XMATCH(CB$3,bHist!$1:$1,0))),"-",INDEX(bHist,ex!$D6,_xlfn.XMATCH(CB$3,bHist!$1:$1,0)))</f>
        <v>427.23507022047039</v>
      </c>
      <c r="CC6" s="45" cm="1">
        <f t="array" aca="1" ref="CC6" ca="1">IF(ISBLANK(INDEX(bHist,ex!$D6,_xlfn.XMATCH(CC$3,bHist!$1:$1,0))),"-",INDEX(bHist,ex!$D6,_xlfn.XMATCH(CC$3,bHist!$1:$1,0)))</f>
        <v>428.11411768805982</v>
      </c>
      <c r="CD6" s="45" cm="1">
        <f t="array" aca="1" ref="CD6" ca="1">IF(ISBLANK(INDEX(bHist,ex!$D6,_xlfn.XMATCH(CD$3,bHist!$1:$1,0))),"-",INDEX(bHist,ex!$D6,_xlfn.XMATCH(CD$3,bHist!$1:$1,0)))</f>
        <v>433.87542879247661</v>
      </c>
      <c r="CE6" s="45" cm="1">
        <f t="array" aca="1" ref="CE6" ca="1">IF(ISBLANK(INDEX(bHist,ex!$D6,_xlfn.XMATCH(CE$3,bHist!$1:$1,0))),"-",INDEX(bHist,ex!$D6,_xlfn.XMATCH(CE$3,bHist!$1:$1,0)))</f>
        <v>398.60452420270445</v>
      </c>
      <c r="CF6" s="45" cm="1">
        <f t="array" aca="1" ref="CF6" ca="1">IF(ISBLANK(INDEX(bHist,ex!$D6,_xlfn.XMATCH(CF$3,bHist!$1:$1,0))),"-",INDEX(bHist,ex!$D6,_xlfn.XMATCH(CF$3,bHist!$1:$1,0)))</f>
        <v>368.40289334809779</v>
      </c>
      <c r="CG6" s="45" cm="1">
        <f t="array" aca="1" ref="CG6" ca="1">IF(ISBLANK(INDEX(bHist,ex!$D6,_xlfn.XMATCH(CG$3,bHist!$1:$1,0))),"-",INDEX(bHist,ex!$D6,_xlfn.XMATCH(CG$3,bHist!$1:$1,0)))</f>
        <v>326.79364649486541</v>
      </c>
      <c r="CH6" s="45" cm="1">
        <f t="array" aca="1" ref="CH6" ca="1">IF(ISBLANK(INDEX(bHist,ex!$D6,_xlfn.XMATCH(CH$3,bHist!$1:$1,0))),"-",INDEX(bHist,ex!$D6,_xlfn.XMATCH(CH$3,bHist!$1:$1,0)))</f>
        <v>324.25350933027266</v>
      </c>
      <c r="CI6" s="45" cm="1">
        <f t="array" aca="1" ref="CI6" ca="1">IF(ISBLANK(INDEX(bHist,ex!$D6,_xlfn.XMATCH(CI$3,bHist!$1:$1,0))),"-",INDEX(bHist,ex!$D6,_xlfn.XMATCH(CI$3,bHist!$1:$1,0)))</f>
        <v>283.7193205289841</v>
      </c>
      <c r="CJ6" s="45" cm="1">
        <f t="array" aca="1" ref="CJ6" ca="1">IF(ISBLANK(INDEX(bHist,ex!$D6,_xlfn.XMATCH(CJ$3,bHist!$1:$1,0))),"-",INDEX(bHist,ex!$D6,_xlfn.XMATCH(CJ$3,bHist!$1:$1,0)))</f>
        <v>273.30675826215742</v>
      </c>
      <c r="CK6" s="45" cm="1">
        <f t="array" aca="1" ref="CK6" ca="1">IF(ISBLANK(INDEX(bHist,ex!$D6,_xlfn.XMATCH(CK$3,bHist!$1:$1,0))),"-",INDEX(bHist,ex!$D6,_xlfn.XMATCH(CK$3,bHist!$1:$1,0)))</f>
        <v>281.26218784654139</v>
      </c>
      <c r="CL6" s="45" cm="1">
        <f t="array" aca="1" ref="CL6" ca="1">IF(ISBLANK(INDEX(bHist,ex!$D6,_xlfn.XMATCH(CL$3,bHist!$1:$1,0))),"-",INDEX(bHist,ex!$D6,_xlfn.XMATCH(CL$3,bHist!$1:$1,0)))</f>
        <v>229.37338590872287</v>
      </c>
      <c r="CM6" s="45" cm="1">
        <f t="array" aca="1" ref="CM6" ca="1">IF(ISBLANK(INDEX(bHist,ex!$D6,_xlfn.XMATCH(CM$3,bHist!$1:$1,0))),"-",INDEX(bHist,ex!$D6,_xlfn.XMATCH(CM$3,bHist!$1:$1,0)))</f>
        <v>212.268462261796</v>
      </c>
      <c r="CN6" s="45" cm="1">
        <f t="array" aca="1" ref="CN6" ca="1">IF(ISBLANK(INDEX(bHist,ex!$D6,_xlfn.XMATCH(CN$3,bHist!$1:$1,0))),"-",INDEX(bHist,ex!$D6,_xlfn.XMATCH(CN$3,bHist!$1:$1,0)))</f>
        <v>223.84008711671831</v>
      </c>
      <c r="CO6" s="45" cm="1">
        <f t="array" aca="1" ref="CO6" ca="1">IF(ISBLANK(INDEX(bHist,ex!$D6,_xlfn.XMATCH(CO$3,bHist!$1:$1,0))),"-",INDEX(bHist,ex!$D6,_xlfn.XMATCH(CO$3,bHist!$1:$1,0)))</f>
        <v>212.33046560990809</v>
      </c>
      <c r="CP6" s="45" cm="1">
        <f t="array" aca="1" ref="CP6" ca="1">IF(ISBLANK(INDEX(bHist,ex!$D6,_xlfn.XMATCH(CP$3,bHist!$1:$1,0))),"-",INDEX(bHist,ex!$D6,_xlfn.XMATCH(CP$3,bHist!$1:$1,0)))</f>
        <v>215.61864316785335</v>
      </c>
      <c r="CQ6" s="45" cm="1">
        <f t="array" aca="1" ref="CQ6" ca="1">IF(ISBLANK(INDEX(bHist,ex!$D6,_xlfn.XMATCH(CQ$3,bHist!$1:$1,0))),"-",INDEX(bHist,ex!$D6,_xlfn.XMATCH(CQ$3,bHist!$1:$1,0)))</f>
        <v>211.39741522622109</v>
      </c>
      <c r="CR6" s="45" cm="1">
        <f t="array" aca="1" ref="CR6" ca="1">IF(ISBLANK(INDEX(bHist,ex!$D6,_xlfn.XMATCH(CR$3,bHist!$1:$1,0))),"-",INDEX(bHist,ex!$D6,_xlfn.XMATCH(CR$3,bHist!$1:$1,0)))</f>
        <v>191.75335446870326</v>
      </c>
      <c r="CS6" s="45" cm="1">
        <f t="array" aca="1" ref="CS6" ca="1">IF(ISBLANK(INDEX(bHist,ex!$D6,_xlfn.XMATCH(CS$3,bHist!$1:$1,0))),"-",INDEX(bHist,ex!$D6,_xlfn.XMATCH(CS$3,bHist!$1:$1,0)))</f>
        <v>178.49163835072517</v>
      </c>
      <c r="CT6" s="45" cm="1">
        <f t="array" aca="1" ref="CT6" ca="1">IF(ISBLANK(INDEX(bHist,ex!$D6,_xlfn.XMATCH(CT$3,bHist!$1:$1,0))),"-",INDEX(bHist,ex!$D6,_xlfn.XMATCH(CT$3,bHist!$1:$1,0)))</f>
        <v>174.551425583601</v>
      </c>
      <c r="CU6" s="45" cm="1">
        <f t="array" aca="1" ref="CU6" ca="1">IF(ISBLANK(INDEX(bHist,ex!$D6,_xlfn.XMATCH(CU$3,bHist!$1:$1,0))),"-",INDEX(bHist,ex!$D6,_xlfn.XMATCH(CU$3,bHist!$1:$1,0)))</f>
        <v>165.84495544385911</v>
      </c>
      <c r="CV6" s="45" cm="1">
        <f t="array" aca="1" ref="CV6" ca="1">IF(ISBLANK(INDEX(bHist,ex!$D6,_xlfn.XMATCH(CV$3,bHist!$1:$1,0))),"-",INDEX(bHist,ex!$D6,_xlfn.XMATCH(CV$3,bHist!$1:$1,0)))</f>
        <v>156.0494264961481</v>
      </c>
      <c r="CW6" s="45" cm="1">
        <f t="array" aca="1" ref="CW6" ca="1">IF(ISBLANK(INDEX(bHist,ex!$D6,_xlfn.XMATCH(CW$3,bHist!$1:$1,0))),"-",INDEX(bHist,ex!$D6,_xlfn.XMATCH(CW$3,bHist!$1:$1,0)))</f>
        <v>158.13353903591633</v>
      </c>
      <c r="CX6" s="45" cm="1">
        <f t="array" aca="1" ref="CX6" ca="1">IF(ISBLANK(INDEX(bHist,ex!$D6,_xlfn.XMATCH(CX$3,bHist!$1:$1,0))),"-",INDEX(bHist,ex!$D6,_xlfn.XMATCH(CX$3,bHist!$1:$1,0)))</f>
        <v>158.7415718690157</v>
      </c>
      <c r="CY6" s="45" cm="1">
        <f t="array" aca="1" ref="CY6" ca="1">IF(ISBLANK(INDEX(bHist,ex!$D6,_xlfn.XMATCH(CY$3,bHist!$1:$1,0))),"-",INDEX(bHist,ex!$D6,_xlfn.XMATCH(CY$3,bHist!$1:$1,0)))</f>
        <v>159.43460929226873</v>
      </c>
      <c r="CZ6" s="45" cm="1">
        <f t="array" aca="1" ref="CZ6" ca="1">IF(ISBLANK(INDEX(bHist,ex!$D6,_xlfn.XMATCH(CZ$3,bHist!$1:$1,0))),"-",INDEX(bHist,ex!$D6,_xlfn.XMATCH(CZ$3,bHist!$1:$1,0)))</f>
        <v>158.65756733286381</v>
      </c>
      <c r="DA6" s="45" cm="1">
        <f t="array" aca="1" ref="DA6" ca="1">IF(ISBLANK(INDEX(bHist,ex!$D6,_xlfn.XMATCH(DA$3,bHist!$1:$1,0))),"-",INDEX(bHist,ex!$D6,_xlfn.XMATCH(DA$3,bHist!$1:$1,0)))</f>
        <v>161.15970244538786</v>
      </c>
      <c r="DB6" s="45" cm="1">
        <f t="array" aca="1" ref="DB6" ca="1">IF(ISBLANK(INDEX(bHist,ex!$D6,_xlfn.XMATCH(DB$3,bHist!$1:$1,0))),"-",INDEX(bHist,ex!$D6,_xlfn.XMATCH(DB$3,bHist!$1:$1,0)))</f>
        <v>163.09680704689026</v>
      </c>
      <c r="DC6" s="45" cm="1">
        <f t="array" aca="1" ref="DC6" ca="1">IF(ISBLANK(INDEX(bHist,ex!$D6,_xlfn.XMATCH(DC$3,bHist!$1:$1,0))),"-",INDEX(bHist,ex!$D6,_xlfn.XMATCH(DC$3,bHist!$1:$1,0)))</f>
        <v>163.15681028699873</v>
      </c>
      <c r="DD6" s="45" cm="1">
        <f t="array" aca="1" ref="DD6" ca="1">IF(ISBLANK(INDEX(bHist,ex!$D6,_xlfn.XMATCH(DD$3,bHist!$1:$1,0))),"-",INDEX(bHist,ex!$D6,_xlfn.XMATCH(DD$3,bHist!$1:$1,0)))</f>
        <v>163.87184889829157</v>
      </c>
      <c r="DE6" s="45" cm="1">
        <f t="array" aca="1" ref="DE6" ca="1">IF(ISBLANK(INDEX(bHist,ex!$D6,_xlfn.XMATCH(DE$3,bHist!$1:$1,0))),"-",INDEX(bHist,ex!$D6,_xlfn.XMATCH(DE$3,bHist!$1:$1,0)))</f>
        <v>166.0999692143202</v>
      </c>
      <c r="DF6" s="45" cm="1">
        <f t="array" aca="1" ref="DF6" ca="1">IF(ISBLANK(INDEX(bHist,ex!$D6,_xlfn.XMATCH(DF$3,bHist!$1:$1,0))),"-",INDEX(bHist,ex!$D6,_xlfn.XMATCH(DF$3,bHist!$1:$1,0)))</f>
        <v>165.52493816328047</v>
      </c>
      <c r="DG6" s="45" cm="1">
        <f t="array" aca="1" ref="DG6" ca="1">IF(ISBLANK(INDEX(bHist,ex!$D6,_xlfn.XMATCH(DG$3,bHist!$1:$1,0))),"-",INDEX(bHist,ex!$D6,_xlfn.XMATCH(DG$3,bHist!$1:$1,0)))</f>
        <v>162.86779468047621</v>
      </c>
      <c r="DH6" s="45" cm="1">
        <f t="array" aca="1" ref="DH6" ca="1">IF(ISBLANK(INDEX(bHist,ex!$D6,_xlfn.XMATCH(DH$3,bHist!$1:$1,0))),"-",INDEX(bHist,ex!$D6,_xlfn.XMATCH(DH$3,bHist!$1:$1,0)))</f>
        <v>164.73689560985565</v>
      </c>
      <c r="DI6" s="45" cm="1">
        <f t="array" aca="1" ref="DI6" ca="1">IF(ISBLANK(INDEX(bHist,ex!$D6,_xlfn.XMATCH(DI$3,bHist!$1:$1,0))),"-",INDEX(bHist,ex!$D6,_xlfn.XMATCH(DI$3,bHist!$1:$1,0)))</f>
        <v>168.64210648691656</v>
      </c>
      <c r="DJ6" s="45" cm="1">
        <f t="array" aca="1" ref="DJ6" ca="1">IF(ISBLANK(INDEX(bHist,ex!$D6,_xlfn.XMATCH(DJ$3,bHist!$1:$1,0))),"-",INDEX(bHist,ex!$D6,_xlfn.XMATCH(DJ$3,bHist!$1:$1,0)))</f>
        <v>173.3643614834547</v>
      </c>
      <c r="DK6" s="45" cm="1">
        <f t="array" aca="1" ref="DK6" ca="1">IF(ISBLANK(INDEX(bHist,ex!$D6,_xlfn.XMATCH(DK$3,bHist!$1:$1,0))),"-",INDEX(bHist,ex!$D6,_xlfn.XMATCH(DK$3,bHist!$1:$1,0)))</f>
        <v>173.66437768399715</v>
      </c>
      <c r="DL6" s="45" cm="1">
        <f t="array" aca="1" ref="DL6" ca="1">IF(ISBLANK(INDEX(bHist,ex!$D6,_xlfn.XMATCH(DL$3,bHist!$1:$1,0))),"-",INDEX(bHist,ex!$D6,_xlfn.XMATCH(DL$3,bHist!$1:$1,0)))</f>
        <v>167.01801878798005</v>
      </c>
      <c r="DM6" s="45" cm="1">
        <f t="array" aca="1" ref="DM6" ca="1">IF(ISBLANK(INDEX(bHist,ex!$D6,_xlfn.XMATCH(DM$3,bHist!$1:$1,0))),"-",INDEX(bHist,ex!$D6,_xlfn.XMATCH(DM$3,bHist!$1:$1,0)))</f>
        <v>160.61267290639879</v>
      </c>
      <c r="DN6" s="45" cm="1">
        <f t="array" aca="1" ref="DN6" ca="1">IF(ISBLANK(INDEX(bHist,ex!$D6,_xlfn.XMATCH(DN$3,bHist!$1:$1,0))),"-",INDEX(bHist,ex!$D6,_xlfn.XMATCH(DN$3,bHist!$1:$1,0)))</f>
        <v>159.19759649384022</v>
      </c>
      <c r="DO6" s="45" cm="1">
        <f t="array" aca="1" ref="DO6" ca="1">IF(ISBLANK(INDEX(bHist,ex!$D6,_xlfn.XMATCH(DO$3,bHist!$1:$1,0))),"-",INDEX(bHist,ex!$D6,_xlfn.XMATCH(DO$3,bHist!$1:$1,0)))</f>
        <v>160.32665746188164</v>
      </c>
      <c r="DP6" s="45" cm="1">
        <f t="array" aca="1" ref="DP6" ca="1">IF(ISBLANK(INDEX(bHist,ex!$D6,_xlfn.XMATCH(DP$3,bHist!$1:$1,0))),"-",INDEX(bHist,ex!$D6,_xlfn.XMATCH(DP$3,bHist!$1:$1,0)))</f>
        <v>152.05521081292628</v>
      </c>
      <c r="DQ6" s="45" cm="1">
        <f t="array" aca="1" ref="DQ6" ca="1">IF(ISBLANK(INDEX(bHist,ex!$D6,_xlfn.XMATCH(DQ$3,bHist!$1:$1,0))),"-",INDEX(bHist,ex!$D6,_xlfn.XMATCH(DQ$3,bHist!$1:$1,0)))</f>
        <v>148.68502882683276</v>
      </c>
      <c r="DR6" s="45" cm="1">
        <f t="array" aca="1" ref="DR6" ca="1">IF(ISBLANK(INDEX(bHist,ex!$D6,_xlfn.XMATCH(DR$3,bHist!$1:$1,0))),"-",INDEX(bHist,ex!$D6,_xlfn.XMATCH(DR$3,bHist!$1:$1,0)))</f>
        <v>144.84682156789302</v>
      </c>
      <c r="DS6" s="45" cm="1">
        <f t="array" aca="1" ref="DS6" ca="1">IF(ISBLANK(INDEX(bHist,ex!$D6,_xlfn.XMATCH(DS$3,bHist!$1:$1,0))),"-",INDEX(bHist,ex!$D6,_xlfn.XMATCH(DS$3,bHist!$1:$1,0)))</f>
        <v>143.68175865578652</v>
      </c>
      <c r="DT6" s="45" cm="1">
        <f t="array" aca="1" ref="DT6" ca="1">IF(ISBLANK(INDEX(bHist,ex!$D6,_xlfn.XMATCH(DT$3,bHist!$1:$1,0))),"-",INDEX(bHist,ex!$D6,_xlfn.XMATCH(DT$3,bHist!$1:$1,0)))</f>
        <v>141.54264314591884</v>
      </c>
      <c r="DU6" s="45" cm="1">
        <f t="array" aca="1" ref="DU6" ca="1">IF(ISBLANK(INDEX(bHist,ex!$D6,_xlfn.XMATCH(DU$3,bHist!$1:$1,0))),"-",INDEX(bHist,ex!$D6,_xlfn.XMATCH(DU$3,bHist!$1:$1,0)))</f>
        <v>142.59369990181924</v>
      </c>
      <c r="DV6" s="45" cm="1">
        <f t="array" aca="1" ref="DV6" ca="1">IF(ISBLANK(INDEX(bHist,ex!$D6,_xlfn.XMATCH(DV$3,bHist!$1:$1,0))),"-",INDEX(bHist,ex!$D6,_xlfn.XMATCH(DV$3,bHist!$1:$1,0)))</f>
        <v>147.00793826580048</v>
      </c>
      <c r="DW6" s="45" cm="1">
        <f t="array" aca="1" ref="DW6" ca="1">IF(ISBLANK(INDEX(bHist,ex!$D6,_xlfn.XMATCH(DW$3,bHist!$1:$1,0))),"-",INDEX(bHist,ex!$D6,_xlfn.XMATCH(DW$3,bHist!$1:$1,0)))</f>
        <v>147.11494404399394</v>
      </c>
      <c r="DX6" s="45" cm="1">
        <f t="array" aca="1" ref="DX6" ca="1">IF(ISBLANK(INDEX(bHist,ex!$D6,_xlfn.XMATCH(DX$3,bHist!$1:$1,0))),"-",INDEX(bHist,ex!$D6,_xlfn.XMATCH(DX$3,bHist!$1:$1,0)))</f>
        <v>145.1588384164572</v>
      </c>
      <c r="DY6" s="45" cm="1">
        <f t="array" aca="1" ref="DY6" ca="1">IF(ISBLANK(INDEX(bHist,ex!$D6,_xlfn.XMATCH(DY$3,bHist!$1:$1,0))),"-",INDEX(bHist,ex!$D6,_xlfn.XMATCH(DY$3,bHist!$1:$1,0)))</f>
        <v>145.80187313961983</v>
      </c>
      <c r="DZ6" s="45" cm="1">
        <f t="array" aca="1" ref="DZ6" ca="1">IF(ISBLANK(INDEX(bHist,ex!$D6,_xlfn.XMATCH(DZ$3,bHist!$1:$1,0))),"-",INDEX(bHist,ex!$D6,_xlfn.XMATCH(DZ$3,bHist!$1:$1,0)))</f>
        <v>147.78298011720182</v>
      </c>
      <c r="EA6" s="45" cm="1">
        <f t="array" aca="1" ref="EA6" ca="1">IF(ISBLANK(INDEX(bHist,ex!$D6,_xlfn.XMATCH(EA$3,bHist!$1:$1,0))),"-",INDEX(bHist,ex!$D6,_xlfn.XMATCH(EA$3,bHist!$1:$1,0)))</f>
        <v>147.53996699476244</v>
      </c>
      <c r="EB6" s="45" cm="1">
        <f t="array" aca="1" ref="EB6" ca="1">IF(ISBLANK(INDEX(bHist,ex!$D6,_xlfn.XMATCH(EB$3,bHist!$1:$1,0))),"-",INDEX(bHist,ex!$D6,_xlfn.XMATCH(EB$3,bHist!$1:$1,0)))</f>
        <v>152.29122355735299</v>
      </c>
      <c r="EC6" s="45" cm="1">
        <f t="array" aca="1" ref="EC6" ca="1">IF(ISBLANK(INDEX(bHist,ex!$D6,_xlfn.XMATCH(EC$3,bHist!$1:$1,0))),"-",INDEX(bHist,ex!$D6,_xlfn.XMATCH(EC$3,bHist!$1:$1,0)))</f>
        <v>152.21721956121922</v>
      </c>
      <c r="ED6" s="45" cm="1">
        <f t="array" aca="1" ref="ED6" ca="1">IF(ISBLANK(INDEX(bHist,ex!$D6,_xlfn.XMATCH(ED$3,bHist!$1:$1,0))),"-",INDEX(bHist,ex!$D6,_xlfn.XMATCH(ED$3,bHist!$1:$1,0)))</f>
        <v>151.45917862784862</v>
      </c>
      <c r="EE6" s="45" cm="1">
        <f t="array" aca="1" ref="EE6" ca="1">IF(ISBLANK(INDEX(bHist,ex!$D6,_xlfn.XMATCH(EE$3,bHist!$1:$1,0))),"-",INDEX(bHist,ex!$D6,_xlfn.XMATCH(EE$3,bHist!$1:$1,0)))</f>
        <v>150.22811215162278</v>
      </c>
      <c r="EF6" s="45" cm="1">
        <f t="array" aca="1" ref="EF6" ca="1">IF(ISBLANK(INDEX(bHist,ex!$D6,_xlfn.XMATCH(EF$3,bHist!$1:$1,0))),"-",INDEX(bHist,ex!$D6,_xlfn.XMATCH(EF$3,bHist!$1:$1,0)))</f>
        <v>148.5270202945471</v>
      </c>
      <c r="EG6" s="45" cm="1">
        <f t="array" aca="1" ref="EG6" ca="1">IF(ISBLANK(INDEX(bHist,ex!$D6,_xlfn.XMATCH(EG$3,bHist!$1:$1,0))),"-",INDEX(bHist,ex!$D6,_xlfn.XMATCH(EG$3,bHist!$1:$1,0)))</f>
        <v>144.60680860745904</v>
      </c>
      <c r="EH6" s="45" cm="1">
        <f t="array" aca="1" ref="EH6" ca="1">IF(ISBLANK(INDEX(bHist,ex!$D6,_xlfn.XMATCH(EH$3,bHist!$1:$1,0))),"-",INDEX(bHist,ex!$D6,_xlfn.XMATCH(EH$3,bHist!$1:$1,0)))</f>
        <v>145.49085634505749</v>
      </c>
      <c r="EI6" s="45" cm="1">
        <f t="array" aca="1" ref="EI6" ca="1">IF(ISBLANK(INDEX(bHist,ex!$D6,_xlfn.XMATCH(EI$3,bHist!$1:$1,0))),"-",INDEX(bHist,ex!$D6,_xlfn.XMATCH(EI$3,bHist!$1:$1,0)))</f>
        <v>149.3630654400587</v>
      </c>
      <c r="EJ6" s="45" cm="1">
        <f t="array" aca="1" ref="EJ6" ca="1">IF(ISBLANK(INDEX(bHist,ex!$D6,_xlfn.XMATCH(EJ$3,bHist!$1:$1,0))),"-",INDEX(bHist,ex!$D6,_xlfn.XMATCH(EJ$3,bHist!$1:$1,0)))</f>
        <v>147.6979755270481</v>
      </c>
      <c r="EK6" s="45" cm="1">
        <f t="array" aca="1" ref="EK6" ca="1">IF(ISBLANK(INDEX(bHist,ex!$D6,_xlfn.XMATCH(EK$3,bHist!$1:$1,0))),"-",INDEX(bHist,ex!$D6,_xlfn.XMATCH(EK$3,bHist!$1:$1,0)))</f>
        <v>148.9720443253517</v>
      </c>
      <c r="EL6" s="45" cm="1">
        <f t="array" aca="1" ref="EL6" ca="1">IF(ISBLANK(INDEX(bHist,ex!$D6,_xlfn.XMATCH(EL$3,bHist!$1:$1,0))),"-",INDEX(bHist,ex!$D6,_xlfn.XMATCH(EL$3,bHist!$1:$1,0)))</f>
        <v>152.75024834418295</v>
      </c>
      <c r="EM6" s="45" cm="1">
        <f t="array" aca="1" ref="EM6" ca="1">IF(ISBLANK(INDEX(bHist,ex!$D6,_xlfn.XMATCH(EM$3,bHist!$1:$1,0))),"-",INDEX(bHist,ex!$D6,_xlfn.XMATCH(EM$3,bHist!$1:$1,0)))</f>
        <v>155.45539441907405</v>
      </c>
      <c r="EN6" s="45" cm="1">
        <f t="array" aca="1" ref="EN6" ca="1">IF(ISBLANK(INDEX(bHist,ex!$D6,_xlfn.XMATCH(EN$3,bHist!$1:$1,0))),"-",INDEX(bHist,ex!$D6,_xlfn.XMATCH(EN$3,bHist!$1:$1,0)))</f>
        <v>157.58550944292546</v>
      </c>
      <c r="EO6" s="45" cm="1">
        <f t="array" aca="1" ref="EO6" ca="1">IF(ISBLANK(INDEX(bHist,ex!$D6,_xlfn.XMATCH(EO$3,bHist!$1:$1,0))),"-",INDEX(bHist,ex!$D6,_xlfn.XMATCH(EO$3,bHist!$1:$1,0)))</f>
        <v>159.9826388852596</v>
      </c>
      <c r="EP6" s="45" cm="1">
        <f t="array" aca="1" ref="EP6" ca="1">IF(ISBLANK(INDEX(bHist,ex!$D6,_xlfn.XMATCH(EP$3,bHist!$1:$1,0))),"-",INDEX(bHist,ex!$D6,_xlfn.XMATCH(EP$3,bHist!$1:$1,0)))</f>
        <v>160.40966194403174</v>
      </c>
      <c r="EQ6" s="45" cm="1">
        <f t="array" aca="1" ref="EQ6" ca="1">IF(ISBLANK(INDEX(bHist,ex!$D6,_xlfn.XMATCH(EQ$3,bHist!$1:$1,0))),"-",INDEX(bHist,ex!$D6,_xlfn.XMATCH(EQ$3,bHist!$1:$1,0)))</f>
        <v>161.4477179979086</v>
      </c>
      <c r="ER6" s="45" cm="1">
        <f t="array" aca="1" ref="ER6" ca="1">IF(ISBLANK(INDEX(bHist,ex!$D6,_xlfn.XMATCH(ER$3,bHist!$1:$1,0))),"-",INDEX(bHist,ex!$D6,_xlfn.XMATCH(ER$3,bHist!$1:$1,0)))</f>
        <v>167.19202818429468</v>
      </c>
      <c r="ES6" s="45" cm="1">
        <f t="array" aca="1" ref="ES6" ca="1">IF(ISBLANK(INDEX(bHist,ex!$D6,_xlfn.XMATCH(ES$3,bHist!$1:$1,0))),"-",INDEX(bHist,ex!$D6,_xlfn.XMATCH(ES$3,bHist!$1:$1,0)))</f>
        <v>170.65621524655819</v>
      </c>
      <c r="ET6" s="45" cm="1">
        <f t="array" aca="1" ref="ET6" ca="1">IF(ISBLANK(INDEX(bHist,ex!$D6,_xlfn.XMATCH(ET$3,bHist!$1:$1,0))),"-",INDEX(bHist,ex!$D6,_xlfn.XMATCH(ET$3,bHist!$1:$1,0)))</f>
        <v>169.23013823997974</v>
      </c>
      <c r="EU6" s="45" cm="1">
        <f t="array" aca="1" ref="EU6" ca="1">IF(ISBLANK(INDEX(bHist,ex!$D6,_xlfn.XMATCH(EU$3,bHist!$1:$1,0))),"-",INDEX(bHist,ex!$D6,_xlfn.XMATCH(EU$3,bHist!$1:$1,0)))</f>
        <v>172.84033318650722</v>
      </c>
      <c r="EV6" s="45" cm="1">
        <f t="array" aca="1" ref="EV6" ca="1">IF(ISBLANK(INDEX(bHist,ex!$D6,_xlfn.XMATCH(EV$3,bHist!$1:$1,0))),"-",INDEX(bHist,ex!$D6,_xlfn.XMATCH(EV$3,bHist!$1:$1,0)))</f>
        <v>175.32746748900414</v>
      </c>
      <c r="EW6" s="45" cm="1">
        <f t="array" aca="1" ref="EW6" ca="1">IF(ISBLANK(INDEX(bHist,ex!$D6,_xlfn.XMATCH(EW$3,bHist!$1:$1,0))),"-",INDEX(bHist,ex!$D6,_xlfn.XMATCH(EW$3,bHist!$1:$1,0)))</f>
        <v>180.5427491084337</v>
      </c>
      <c r="EX6" s="45" cm="1">
        <f t="array" aca="1" ref="EX6" ca="1">IF(ISBLANK(INDEX(bHist,ex!$D6,_xlfn.XMATCH(EX$3,bHist!$1:$1,0))),"-",INDEX(bHist,ex!$D6,_xlfn.XMATCH(EX$3,bHist!$1:$1,0)))</f>
        <v>187.02609920215605</v>
      </c>
      <c r="EY6" s="45" cm="1">
        <f t="array" aca="1" ref="EY6" ca="1">IF(ISBLANK(INDEX(bHist,ex!$D6,_xlfn.XMATCH(EY$3,bHist!$1:$1,0))),"-",INDEX(bHist,ex!$D6,_xlfn.XMATCH(EY$3,bHist!$1:$1,0)))</f>
        <v>189.64124041688441</v>
      </c>
      <c r="EZ6" s="45" cm="1">
        <f t="array" aca="1" ref="EZ6" ca="1">IF(ISBLANK(INDEX(bHist,ex!$D6,_xlfn.XMATCH(EZ$3,bHist!$1:$1,0))),"-",INDEX(bHist,ex!$D6,_xlfn.XMATCH(EZ$3,bHist!$1:$1,0)))</f>
        <v>185.26500410497189</v>
      </c>
      <c r="FA6" s="45" cm="1">
        <f t="array" aca="1" ref="FA6" ca="1">IF(ISBLANK(INDEX(bHist,ex!$D6,_xlfn.XMATCH(FA$3,bHist!$1:$1,0))),"-",INDEX(bHist,ex!$D6,_xlfn.XMATCH(FA$3,bHist!$1:$1,0)))</f>
        <v>188.79819489336015</v>
      </c>
      <c r="FB6" s="45" cm="1">
        <f t="array" aca="1" ref="FB6" ca="1">IF(ISBLANK(INDEX(bHist,ex!$D6,_xlfn.XMATCH(FB$3,bHist!$1:$1,0))),"-",INDEX(bHist,ex!$D6,_xlfn.XMATCH(FB$3,bHist!$1:$1,0)))</f>
        <v>190.82930457103251</v>
      </c>
      <c r="FC6" s="45" cm="1">
        <f t="array" aca="1" ref="FC6" ca="1">IF(ISBLANK(INDEX(bHist,ex!$D6,_xlfn.XMATCH(FC$3,bHist!$1:$1,0))),"-",INDEX(bHist,ex!$D6,_xlfn.XMATCH(FC$3,bHist!$1:$1,0)))</f>
        <v>192.65440312433245</v>
      </c>
      <c r="FD6" s="45" cm="1">
        <f t="array" aca="1" ref="FD6" ca="1">IF(ISBLANK(INDEX(bHist,ex!$D6,_xlfn.XMATCH(FD$3,bHist!$1:$1,0))),"-",INDEX(bHist,ex!$D6,_xlfn.XMATCH(FD$3,bHist!$1:$1,0)))</f>
        <v>192.16037644743921</v>
      </c>
      <c r="FE6" s="45" cm="1">
        <f t="array" aca="1" ref="FE6" ca="1">IF(ISBLANK(INDEX(bHist,ex!$D6,_xlfn.XMATCH(FE$3,bHist!$1:$1,0))),"-",INDEX(bHist,ex!$D6,_xlfn.XMATCH(FE$3,bHist!$1:$1,0)))</f>
        <v>194.73651555609703</v>
      </c>
      <c r="FF6" s="45" cm="1">
        <f t="array" aca="1" ref="FF6" ca="1">IF(ISBLANK(INDEX(bHist,ex!$D6,_xlfn.XMATCH(FF$3,bHist!$1:$1,0))),"-",INDEX(bHist,ex!$D6,_xlfn.XMATCH(FF$3,bHist!$1:$1,0)))</f>
        <v>198.90674074363707</v>
      </c>
      <c r="FG6" s="45" cm="1">
        <f t="array" aca="1" ref="FG6" ca="1">IF(ISBLANK(INDEX(bHist,ex!$D6,_xlfn.XMATCH(FG$3,bHist!$1:$1,0))),"-",INDEX(bHist,ex!$D6,_xlfn.XMATCH(FG$3,bHist!$1:$1,0)))</f>
        <v>199.38476655650138</v>
      </c>
      <c r="FH6" s="45" cm="1">
        <f t="array" aca="1" ref="FH6" ca="1">IF(ISBLANK(INDEX(bHist,ex!$D6,_xlfn.XMATCH(FH$3,bHist!$1:$1,0))),"-",INDEX(bHist,ex!$D6,_xlfn.XMATCH(FH$3,bHist!$1:$1,0)))</f>
        <v>200.38982082831859</v>
      </c>
      <c r="FI6" s="45" cm="1">
        <f t="array" aca="1" ref="FI6" ca="1">IF(ISBLANK(INDEX(bHist,ex!$D6,_xlfn.XMATCH(FI$3,bHist!$1:$1,0))),"-",INDEX(bHist,ex!$D6,_xlfn.XMATCH(FI$3,bHist!$1:$1,0)))</f>
        <v>192.79141052258015</v>
      </c>
      <c r="FJ6" s="45" cm="1">
        <f t="array" aca="1" ref="FJ6" ca="1">IF(ISBLANK(INDEX(bHist,ex!$D6,_xlfn.XMATCH(FJ$3,bHist!$1:$1,0))),"-",INDEX(bHist,ex!$D6,_xlfn.XMATCH(FJ$3,bHist!$1:$1,0)))</f>
        <v>187.38111837279797</v>
      </c>
      <c r="FK6" s="45" cm="1">
        <f t="array" aca="1" ref="FK6" ca="1">IF(ISBLANK(INDEX(bHist,ex!$D6,_xlfn.XMATCH(FK$3,bHist!$1:$1,0))),"-",INDEX(bHist,ex!$D6,_xlfn.XMATCH(FK$3,bHist!$1:$1,0)))</f>
        <v>186.78608624172213</v>
      </c>
      <c r="FL6" s="45" cm="1">
        <f t="array" aca="1" ref="FL6" ca="1">IF(ISBLANK(INDEX(bHist,ex!$D6,_xlfn.XMATCH(FL$3,bHist!$1:$1,0))),"-",INDEX(bHist,ex!$D6,_xlfn.XMATCH(FL$3,bHist!$1:$1,0)))</f>
        <v>188.2781668124199</v>
      </c>
      <c r="FM6" s="45" cm="1">
        <f t="array" aca="1" ref="FM6" ca="1">IF(ISBLANK(INDEX(bHist,ex!$D6,_xlfn.XMATCH(FM$3,bHist!$1:$1,0))),"-",INDEX(bHist,ex!$D6,_xlfn.XMATCH(FM$3,bHist!$1:$1,0)))</f>
        <v>185.26900432097909</v>
      </c>
      <c r="FN6" s="45" cm="1">
        <f t="array" aca="1" ref="FN6" ca="1">IF(ISBLANK(INDEX(bHist,ex!$D6,_xlfn.XMATCH(FN$3,bHist!$1:$1,0))),"-",INDEX(bHist,ex!$D6,_xlfn.XMATCH(FN$3,bHist!$1:$1,0)))</f>
        <v>180.65575521063803</v>
      </c>
      <c r="FO6" s="45" cm="1">
        <f t="array" aca="1" ref="FO6" ca="1">IF(ISBLANK(INDEX(bHist,ex!$D6,_xlfn.XMATCH(FO$3,bHist!$1:$1,0))),"-",INDEX(bHist,ex!$D6,_xlfn.XMATCH(FO$3,bHist!$1:$1,0)))</f>
        <v>179.85571200919151</v>
      </c>
      <c r="FP6" s="45" cm="1">
        <f t="array" aca="1" ref="FP6" ca="1">IF(ISBLANK(INDEX(bHist,ex!$D6,_xlfn.XMATCH(FP$3,bHist!$1:$1,0))),"-",INDEX(bHist,ex!$D6,_xlfn.XMATCH(FP$3,bHist!$1:$1,0)))</f>
        <v>180.02172097349168</v>
      </c>
      <c r="FQ6" s="45" cm="1">
        <f t="array" aca="1" ref="FQ6" ca="1">IF(ISBLANK(INDEX(bHist,ex!$D6,_xlfn.XMATCH(FQ$3,bHist!$1:$1,0))),"-",INDEX(bHist,ex!$D6,_xlfn.XMATCH(FQ$3,bHist!$1:$1,0)))</f>
        <v>177.3315757086277</v>
      </c>
      <c r="FR6" s="45" cm="1">
        <f t="array" aca="1" ref="FR6" ca="1">IF(ISBLANK(INDEX(bHist,ex!$D6,_xlfn.XMATCH(FR$3,bHist!$1:$1,0))),"-",INDEX(bHist,ex!$D6,_xlfn.XMATCH(FR$3,bHist!$1:$1,0)))</f>
        <v>178.81665590131283</v>
      </c>
      <c r="FS6" s="45" cm="1">
        <f t="array" aca="1" ref="FS6" ca="1">IF(ISBLANK(INDEX(bHist,ex!$D6,_xlfn.XMATCH(FS$3,bHist!$1:$1,0))),"-",INDEX(bHist,ex!$D6,_xlfn.XMATCH(FS$3,bHist!$1:$1,0)))</f>
        <v>177.8456034655571</v>
      </c>
      <c r="FT6" s="45" cm="1">
        <f t="array" aca="1" ref="FT6" ca="1">IF(ISBLANK(INDEX(bHist,ex!$D6,_xlfn.XMATCH(FT$3,bHist!$1:$1,0))),"-",INDEX(bHist,ex!$D6,_xlfn.XMATCH(FT$3,bHist!$1:$1,0)))</f>
        <v>180.65175499463081</v>
      </c>
      <c r="FU6" s="45" cm="1">
        <f t="array" aca="1" ref="FU6" ca="1">IF(ISBLANK(INDEX(bHist,ex!$D6,_xlfn.XMATCH(FU$3,bHist!$1:$1,0))),"-",INDEX(bHist,ex!$D6,_xlfn.XMATCH(FU$3,bHist!$1:$1,0)))</f>
        <v>184.69897353994847</v>
      </c>
      <c r="FV6" s="45" cm="1">
        <f t="array" aca="1" ref="FV6" ca="1">IF(ISBLANK(INDEX(bHist,ex!$D6,_xlfn.XMATCH(FV$3,bHist!$1:$1,0))),"-",INDEX(bHist,ex!$D6,_xlfn.XMATCH(FV$3,bHist!$1:$1,0)))</f>
        <v>185.92503974616525</v>
      </c>
      <c r="FW6" s="45" cm="1">
        <f t="array" aca="1" ref="FW6" ca="1">IF(ISBLANK(INDEX(bHist,ex!$D6,_xlfn.XMATCH(FW$3,bHist!$1:$1,0))),"-",INDEX(bHist,ex!$D6,_xlfn.XMATCH(FW$3,bHist!$1:$1,0)))</f>
        <v>182.15483615934849</v>
      </c>
      <c r="FX6" s="45" cm="1">
        <f t="array" aca="1" ref="FX6" ca="1">IF(ISBLANK(INDEX(bHist,ex!$D6,_xlfn.XMATCH(FX$3,bHist!$1:$1,0))),"-",INDEX(bHist,ex!$D6,_xlfn.XMATCH(FX$3,bHist!$1:$1,0)))</f>
        <v>181.25678766572477</v>
      </c>
      <c r="FY6" s="45" cm="1">
        <f t="array" aca="1" ref="FY6" ca="1">IF(ISBLANK(INDEX(bHist,ex!$D6,_xlfn.XMATCH(FY$3,bHist!$1:$1,0))),"-",INDEX(bHist,ex!$D6,_xlfn.XMATCH(FY$3,bHist!$1:$1,0)))</f>
        <v>177.75759871339798</v>
      </c>
      <c r="FZ6" s="45" cm="1">
        <f t="array" aca="1" ref="FZ6" ca="1">IF(ISBLANK(INDEX(bHist,ex!$D6,_xlfn.XMATCH(FZ$3,bHist!$1:$1,0))),"-",INDEX(bHist,ex!$D6,_xlfn.XMATCH(FZ$3,bHist!$1:$1,0)))</f>
        <v>180.05672286355494</v>
      </c>
      <c r="GA6" s="45" cm="1">
        <f t="array" aca="1" ref="GA6" ca="1">IF(ISBLANK(INDEX(bHist,ex!$D6,_xlfn.XMATCH(GA$3,bHist!$1:$1,0))),"-",INDEX(bHist,ex!$D6,_xlfn.XMATCH(GA$3,bHist!$1:$1,0)))</f>
        <v>182.63486208021641</v>
      </c>
      <c r="GB6" s="45" cm="1">
        <f t="array" aca="1" ref="GB6" ca="1">IF(ISBLANK(INDEX(bHist,ex!$D6,_xlfn.XMATCH(GB$3,bHist!$1:$1,0))),"-",INDEX(bHist,ex!$D6,_xlfn.XMATCH(GB$3,bHist!$1:$1,0)))</f>
        <v>184.29895193922519</v>
      </c>
      <c r="GC6" s="45" cm="1">
        <f t="array" aca="1" ref="GC6" ca="1">IF(ISBLANK(INDEX(bHist,ex!$D6,_xlfn.XMATCH(GC$3,bHist!$1:$1,0))),"-",INDEX(bHist,ex!$D6,_xlfn.XMATCH(GC$3,bHist!$1:$1,0)))</f>
        <v>183.98093476665019</v>
      </c>
      <c r="GD6" s="45" cm="1">
        <f t="array" aca="1" ref="GD6" ca="1">IF(ISBLANK(INDEX(bHist,ex!$D6,_xlfn.XMATCH(GD$3,bHist!$1:$1,0))),"-",INDEX(bHist,ex!$D6,_xlfn.XMATCH(GD$3,bHist!$1:$1,0)))</f>
        <v>185.5120174434185</v>
      </c>
      <c r="GE6" s="45" cm="1">
        <f t="array" aca="1" ref="GE6" ca="1">IF(ISBLANK(INDEX(bHist,ex!$D6,_xlfn.XMATCH(GE$3,bHist!$1:$1,0))),"-",INDEX(bHist,ex!$D6,_xlfn.XMATCH(GE$3,bHist!$1:$1,0)))</f>
        <v>189.15821433401106</v>
      </c>
      <c r="GF6" s="45" cm="1">
        <f t="array" aca="1" ref="GF6" ca="1">IF(ISBLANK(INDEX(bHist,ex!$D6,_xlfn.XMATCH(GF$3,bHist!$1:$1,0))),"-",INDEX(bHist,ex!$D6,_xlfn.XMATCH(GF$3,bHist!$1:$1,0)))</f>
        <v>192.37538805782796</v>
      </c>
      <c r="GG6" s="45" cm="1">
        <f t="array" aca="1" ref="GG6" ca="1">IF(ISBLANK(INDEX(bHist,ex!$D6,_xlfn.XMATCH(GG$3,bHist!$1:$1,0))),"-",INDEX(bHist,ex!$D6,_xlfn.XMATCH(GG$3,bHist!$1:$1,0)))</f>
        <v>192.31438476371764</v>
      </c>
      <c r="GH6" s="45" cm="1">
        <f t="array" aca="1" ref="GH6" ca="1">IF(ISBLANK(INDEX(bHist,ex!$D6,_xlfn.XMATCH(GH$3,bHist!$1:$1,0))),"-",INDEX(bHist,ex!$D6,_xlfn.XMATCH(GH$3,bHist!$1:$1,0)))</f>
        <v>196.90963290202617</v>
      </c>
      <c r="GI6" s="45" cm="1">
        <f t="array" aca="1" ref="GI6" ca="1">IF(ISBLANK(INDEX(bHist,ex!$D6,_xlfn.XMATCH(GI$3,bHist!$1:$1,0))),"-",INDEX(bHist,ex!$D6,_xlfn.XMATCH(GI$3,bHist!$1:$1,0)))</f>
        <v>199.67378216302396</v>
      </c>
      <c r="GJ6" s="45" cm="1">
        <f t="array" aca="1" ref="GJ6" ca="1">IF(ISBLANK(INDEX(bHist,ex!$D6,_xlfn.XMATCH(GJ$3,bHist!$1:$1,0))),"-",INDEX(bHist,ex!$D6,_xlfn.XMATCH(GJ$3,bHist!$1:$1,0)))</f>
        <v>200.03880187368392</v>
      </c>
      <c r="GK6" s="45" cm="1">
        <f t="array" aca="1" ref="GK6" ca="1">IF(ISBLANK(INDEX(bHist,ex!$D6,_xlfn.XMATCH(GK$3,bHist!$1:$1,0))),"-",INDEX(bHist,ex!$D6,_xlfn.XMATCH(GK$3,bHist!$1:$1,0)))</f>
        <v>203.89200994265079</v>
      </c>
      <c r="GL6" s="45" cm="1">
        <f t="array" aca="1" ref="GL6" ca="1">IF(ISBLANK(INDEX(bHist,ex!$D6,_xlfn.XMATCH(GL$3,bHist!$1:$1,0))),"-",INDEX(bHist,ex!$D6,_xlfn.XMATCH(GL$3,bHist!$1:$1,0)))</f>
        <v>209.00028578388691</v>
      </c>
      <c r="GM6" s="45" cm="1">
        <f t="array" aca="1" ref="GM6" ca="1">IF(ISBLANK(INDEX(bHist,ex!$D6,_xlfn.XMATCH(GM$3,bHist!$1:$1,0))),"-",INDEX(bHist,ex!$D6,_xlfn.XMATCH(GM$3,bHist!$1:$1,0)))</f>
        <v>211.44441776430605</v>
      </c>
      <c r="GN6" s="45" cm="1">
        <f t="array" aca="1" ref="GN6" ca="1">IF(ISBLANK(INDEX(bHist,ex!$D6,_xlfn.XMATCH(GN$3,bHist!$1:$1,0))),"-",INDEX(bHist,ex!$D6,_xlfn.XMATCH(GN$3,bHist!$1:$1,0)))</f>
        <v>208.71427033936979</v>
      </c>
      <c r="GO6" s="45" cm="1">
        <f t="array" aca="1" ref="GO6" ca="1">IF(ISBLANK(INDEX(bHist,ex!$D6,_xlfn.XMATCH(GO$3,bHist!$1:$1,0))),"-",INDEX(bHist,ex!$D6,_xlfn.XMATCH(GO$3,bHist!$1:$1,0)))</f>
        <v>208.1412393963337</v>
      </c>
      <c r="GP6" s="45" cm="1">
        <f t="array" aca="1" ref="GP6" ca="1">IF(ISBLANK(INDEX(bHist,ex!$D6,_xlfn.XMATCH(GP$3,bHist!$1:$1,0))),"-",INDEX(bHist,ex!$D6,_xlfn.XMATCH(GP$3,bHist!$1:$1,0)))</f>
        <v>208.84827757561206</v>
      </c>
      <c r="GQ6" s="45" cm="1">
        <f t="array" aca="1" ref="GQ6" ca="1">IF(ISBLANK(INDEX(bHist,ex!$D6,_xlfn.XMATCH(GQ$3,bHist!$1:$1,0))),"-",INDEX(bHist,ex!$D6,_xlfn.XMATCH(GQ$3,bHist!$1:$1,0)))</f>
        <v>202.98896117901802</v>
      </c>
      <c r="GR6" s="45" cm="1">
        <f t="array" aca="1" ref="GR6" ca="1">IF(ISBLANK(INDEX(bHist,ex!$D6,_xlfn.XMATCH(GR$3,bHist!$1:$1,0))),"-",INDEX(bHist,ex!$D6,_xlfn.XMATCH(GR$3,bHist!$1:$1,0)))</f>
        <v>199.56177611482141</v>
      </c>
      <c r="GS6" s="45" cm="1">
        <f t="array" aca="1" ref="GS6" ca="1">IF(ISBLANK(INDEX(bHist,ex!$D6,_xlfn.XMATCH(GS$3,bHist!$1:$1,0))),"-",INDEX(bHist,ex!$D6,_xlfn.XMATCH(GS$3,bHist!$1:$1,0)))</f>
        <v>202.10791360342503</v>
      </c>
      <c r="GT6" s="45" cm="1">
        <f t="array" aca="1" ref="GT6" ca="1">IF(ISBLANK(INDEX(bHist,ex!$D6,_xlfn.XMATCH(GT$3,bHist!$1:$1,0))),"-",INDEX(bHist,ex!$D6,_xlfn.XMATCH(GT$3,bHist!$1:$1,0)))</f>
        <v>202.70194568049908</v>
      </c>
      <c r="GU6" s="45" cm="1">
        <f t="array" aca="1" ref="GU6" ca="1">IF(ISBLANK(INDEX(bHist,ex!$D6,_xlfn.XMATCH(GU$3,bHist!$1:$1,0))),"-",INDEX(bHist,ex!$D6,_xlfn.XMATCH(GU$3,bHist!$1:$1,0)))</f>
        <v>204.27803078734874</v>
      </c>
      <c r="GV6" s="45" cm="1">
        <f t="array" aca="1" ref="GV6" ca="1">IF(ISBLANK(INDEX(bHist,ex!$D6,_xlfn.XMATCH(GV$3,bHist!$1:$1,0))),"-",INDEX(bHist,ex!$D6,_xlfn.XMATCH(GV$3,bHist!$1:$1,0)))</f>
        <v>205.06607334077358</v>
      </c>
      <c r="GW6" s="45" cm="1">
        <f t="array" aca="1" ref="GW6" ca="1">IF(ISBLANK(INDEX(bHist,ex!$D6,_xlfn.XMATCH(GW$3,bHist!$1:$1,0))),"-",INDEX(bHist,ex!$D6,_xlfn.XMATCH(GW$3,bHist!$1:$1,0)))</f>
        <v>202.25392148768901</v>
      </c>
      <c r="GX6" s="45" cm="1">
        <f t="array" aca="1" ref="GX6" ca="1">IF(ISBLANK(INDEX(bHist,ex!$D6,_xlfn.XMATCH(GX$3,bHist!$1:$1,0))),"-",INDEX(bHist,ex!$D6,_xlfn.XMATCH(GX$3,bHist!$1:$1,0)))</f>
        <v>200.44082358241081</v>
      </c>
      <c r="GY6" s="45" cm="1">
        <f t="array" aca="1" ref="GY6" ca="1">IF(ISBLANK(INDEX(bHist,ex!$D6,_xlfn.XMATCH(GY$3,bHist!$1:$1,0))),"-",INDEX(bHist,ex!$D6,_xlfn.XMATCH(GY$3,bHist!$1:$1,0)))</f>
        <v>195.92957998025418</v>
      </c>
      <c r="GZ6" s="45" cm="1">
        <f t="array" aca="1" ref="GZ6" ca="1">IF(ISBLANK(INDEX(bHist,ex!$D6,_xlfn.XMATCH(GZ$3,bHist!$1:$1,0))),"-",INDEX(bHist,ex!$D6,_xlfn.XMATCH(GZ$3,bHist!$1:$1,0)))</f>
        <v>199.78778831923006</v>
      </c>
      <c r="HA6" s="45" cm="1">
        <f t="array" aca="1" ref="HA6" ca="1">IF(ISBLANK(INDEX(bHist,ex!$D6,_xlfn.XMATCH(HA$3,bHist!$1:$1,0))),"-",INDEX(bHist,ex!$D6,_xlfn.XMATCH(HA$3,bHist!$1:$1,0)))</f>
        <v>198.29070747852325</v>
      </c>
      <c r="HB6" s="45" cm="1">
        <f t="array" aca="1" ref="HB6" ca="1">IF(ISBLANK(INDEX(bHist,ex!$D6,_xlfn.XMATCH(HB$3,bHist!$1:$1,0))),"-",INDEX(bHist,ex!$D6,_xlfn.XMATCH(HB$3,bHist!$1:$1,0)))</f>
        <v>193.12942877519131</v>
      </c>
      <c r="HC6" s="45" cm="1">
        <f t="array" aca="1" ref="HC6" ca="1">IF(ISBLANK(INDEX(bHist,ex!$D6,_xlfn.XMATCH(HC$3,bHist!$1:$1,0))),"-",INDEX(bHist,ex!$D6,_xlfn.XMATCH(HC$3,bHist!$1:$1,0)))</f>
        <v>191.94336472904681</v>
      </c>
      <c r="HD6" s="45" cm="1">
        <f t="array" aca="1" ref="HD6" ca="1">IF(ISBLANK(INDEX(bHist,ex!$D6,_xlfn.XMATCH(HD$3,bHist!$1:$1,0))),"-",INDEX(bHist,ex!$D6,_xlfn.XMATCH(HD$3,bHist!$1:$1,0)))</f>
        <v>188.78219402933121</v>
      </c>
      <c r="HE6" s="45" cm="1">
        <f t="array" aca="1" ref="HE6" ca="1">IF(ISBLANK(INDEX(bHist,ex!$D6,_xlfn.XMATCH(HE$3,bHist!$1:$1,0))),"-",INDEX(bHist,ex!$D6,_xlfn.XMATCH(HE$3,bHist!$1:$1,0)))</f>
        <v>189.11321190392971</v>
      </c>
      <c r="HF6" s="45" cm="1">
        <f t="array" aca="1" ref="HF6" ca="1">IF(ISBLANK(INDEX(bHist,ex!$D6,_xlfn.XMATCH(HF$3,bHist!$1:$1,0))),"-",INDEX(bHist,ex!$D6,_xlfn.XMATCH(HF$3,bHist!$1:$1,0)))</f>
        <v>207.09818307244777</v>
      </c>
      <c r="HG6" s="45" cm="1">
        <f t="array" aca="1" ref="HG6" ca="1">IF(ISBLANK(INDEX(bHist,ex!$D6,_xlfn.XMATCH(HG$3,bHist!$1:$1,0))),"-",INDEX(bHist,ex!$D6,_xlfn.XMATCH(HG$3,bHist!$1:$1,0)))</f>
        <v>206.21113517284391</v>
      </c>
      <c r="HH6" s="45" cm="1">
        <f t="array" aca="1" ref="HH6" ca="1">IF(ISBLANK(INDEX(bHist,ex!$D6,_xlfn.XMATCH(HH$3,bHist!$1:$1,0))),"-",INDEX(bHist,ex!$D6,_xlfn.XMATCH(HH$3,bHist!$1:$1,0)))</f>
        <v>203.04296409511568</v>
      </c>
      <c r="HI6" s="45" cm="1">
        <f t="array" aca="1" ref="HI6" ca="1">IF(ISBLANK(INDEX(bHist,ex!$D6,_xlfn.XMATCH(HI$3,bHist!$1:$1,0))),"-",INDEX(bHist,ex!$D6,_xlfn.XMATCH(HI$3,bHist!$1:$1,0)))</f>
        <v>202.87395496881007</v>
      </c>
      <c r="HJ6" s="45" cm="1">
        <f t="array" aca="1" ref="HJ6" ca="1">IF(ISBLANK(INDEX(bHist,ex!$D6,_xlfn.XMATCH(HJ$3,bHist!$1:$1,0))),"-",INDEX(bHist,ex!$D6,_xlfn.XMATCH(HJ$3,bHist!$1:$1,0)))</f>
        <v>200.23681256604195</v>
      </c>
      <c r="HK6" s="45" cm="1">
        <f t="array" aca="1" ref="HK6" ca="1">IF(ISBLANK(INDEX(bHist,ex!$D6,_xlfn.XMATCH(HK$3,bHist!$1:$1,0))),"-",INDEX(bHist,ex!$D6,_xlfn.XMATCH(HK$3,bHist!$1:$1,0)))</f>
        <v>208.53926088905334</v>
      </c>
      <c r="HL6" s="45" cm="1">
        <f t="array" aca="1" ref="HL6" ca="1">IF(ISBLANK(INDEX(bHist,ex!$D6,_xlfn.XMATCH(HL$3,bHist!$1:$1,0))),"-",INDEX(bHist,ex!$D6,_xlfn.XMATCH(HL$3,bHist!$1:$1,0)))</f>
        <v>212.80549126076698</v>
      </c>
      <c r="HM6" s="45" cm="1">
        <f t="array" aca="1" ref="HM6" ca="1">IF(ISBLANK(INDEX(bHist,ex!$D6,_xlfn.XMATCH(HM$3,bHist!$1:$1,0))),"-",INDEX(bHist,ex!$D6,_xlfn.XMATCH(HM$3,bHist!$1:$1,0)))</f>
        <v>208.39225295078754</v>
      </c>
      <c r="HN6" s="45" cm="1">
        <f t="array" aca="1" ref="HN6" ca="1">IF(ISBLANK(INDEX(bHist,ex!$D6,_xlfn.XMATCH(HN$3,bHist!$1:$1,0))),"-",INDEX(bHist,ex!$D6,_xlfn.XMATCH(HN$3,bHist!$1:$1,0)))</f>
        <v>207.94922902798652</v>
      </c>
      <c r="HO6" s="45" cm="1">
        <f t="array" aca="1" ref="HO6" ca="1">IF(ISBLANK(INDEX(bHist,ex!$D6,_xlfn.XMATCH(HO$3,bHist!$1:$1,0))),"-",INDEX(bHist,ex!$D6,_xlfn.XMATCH(HO$3,bHist!$1:$1,0)))</f>
        <v>207.51720569920539</v>
      </c>
      <c r="HP6" s="45" cm="1">
        <f t="array" aca="1" ref="HP6" ca="1">IF(ISBLANK(INDEX(bHist,ex!$D6,_xlfn.XMATCH(HP$3,bHist!$1:$1,0))),"-",INDEX(bHist,ex!$D6,_xlfn.XMATCH(HP$3,bHist!$1:$1,0)))</f>
        <v>207.11118377447127</v>
      </c>
      <c r="HQ6" s="45" cm="1">
        <f t="array" aca="1" ref="HQ6" ca="1">IF(ISBLANK(INDEX(bHist,ex!$D6,_xlfn.XMATCH(HQ$3,bHist!$1:$1,0))),"-",INDEX(bHist,ex!$D6,_xlfn.XMATCH(HQ$3,bHist!$1:$1,0)))</f>
        <v>206.79016643989087</v>
      </c>
      <c r="HR6" s="45" cm="1">
        <f t="array" aca="1" ref="HR6" ca="1">IF(ISBLANK(INDEX(bHist,ex!$D6,_xlfn.XMATCH(HR$3,bHist!$1:$1,0))),"-",INDEX(bHist,ex!$D6,_xlfn.XMATCH(HR$3,bHist!$1:$1,0)))</f>
        <v>203.99201534283159</v>
      </c>
      <c r="HS6" s="45" cm="1">
        <f t="array" aca="1" ref="HS6" ca="1">IF(ISBLANK(INDEX(bHist,ex!$D6,_xlfn.XMATCH(HS$3,bHist!$1:$1,0))),"-",INDEX(bHist,ex!$D6,_xlfn.XMATCH(HS$3,bHist!$1:$1,0)))</f>
        <v>205.08307425880432</v>
      </c>
      <c r="HT6" s="45" cm="1">
        <f t="array" aca="1" ref="HT6" ca="1">IF(ISBLANK(INDEX(bHist,ex!$D6,_xlfn.XMATCH(HT$3,bHist!$1:$1,0))),"-",INDEX(bHist,ex!$D6,_xlfn.XMATCH(HT$3,bHist!$1:$1,0)))</f>
        <v>203.96701399278641</v>
      </c>
      <c r="HU6" s="45" cm="1">
        <f t="array" aca="1" ref="HU6" ca="1">IF(ISBLANK(INDEX(bHist,ex!$D6,_xlfn.XMATCH(HU$3,bHist!$1:$1,0))),"-",INDEX(bHist,ex!$D6,_xlfn.XMATCH(HU$3,bHist!$1:$1,0)))</f>
        <v>209.32630338847636</v>
      </c>
      <c r="HV6" s="45" cm="1">
        <f t="array" aca="1" ref="HV6" ca="1">IF(ISBLANK(INDEX(bHist,ex!$D6,_xlfn.XMATCH(HV$3,bHist!$1:$1,0))),"-",INDEX(bHist,ex!$D6,_xlfn.XMATCH(HV$3,bHist!$1:$1,0)))</f>
        <v>218.11077774035928</v>
      </c>
      <c r="HW6" s="45" cm="1">
        <f t="array" aca="1" ref="HW6" ca="1">IF(ISBLANK(INDEX(bHist,ex!$D6,_xlfn.XMATCH(HW$3,bHist!$1:$1,0))),"-",INDEX(bHist,ex!$D6,_xlfn.XMATCH(HW$3,bHist!$1:$1,0)))</f>
        <v>220.17388914608955</v>
      </c>
      <c r="HX6" s="45" cm="1">
        <f t="array" aca="1" ref="HX6" ca="1">IF(ISBLANK(INDEX(bHist,ex!$D6,_xlfn.XMATCH(HX$3,bHist!$1:$1,0))),"-",INDEX(bHist,ex!$D6,_xlfn.XMATCH(HX$3,bHist!$1:$1,0)))</f>
        <v>231.4064956943989</v>
      </c>
      <c r="HY6" s="45" cm="1">
        <f t="array" aca="1" ref="HY6" ca="1">IF(ISBLANK(INDEX(bHist,ex!$D6,_xlfn.XMATCH(HY$3,bHist!$1:$1,0))),"-",INDEX(bHist,ex!$D6,_xlfn.XMATCH(HY$3,bHist!$1:$1,0)))</f>
        <v>235.11069571709635</v>
      </c>
      <c r="HZ6" s="45" cm="1">
        <f t="array" aca="1" ref="HZ6" ca="1">IF(ISBLANK(INDEX(bHist,ex!$D6,_xlfn.XMATCH(HZ$3,bHist!$1:$1,0))),"-",INDEX(bHist,ex!$D6,_xlfn.XMATCH(HZ$3,bHist!$1:$1,0)))</f>
        <v>223.63007577633857</v>
      </c>
      <c r="IA6" s="45" cm="1">
        <f t="array" aca="1" ref="IA6" ca="1">IF(ISBLANK(INDEX(bHist,ex!$D6,_xlfn.XMATCH(IA$3,bHist!$1:$1,0))),"-",INDEX(bHist,ex!$D6,_xlfn.XMATCH(IA$3,bHist!$1:$1,0)))</f>
        <v>217.38173837304114</v>
      </c>
      <c r="IB6" s="45" cm="1">
        <f t="array" aca="1" ref="IB6" ca="1">IF(ISBLANK(INDEX(bHist,ex!$D6,_xlfn.XMATCH(IB$3,bHist!$1:$1,0))),"-",INDEX(bHist,ex!$D6,_xlfn.XMATCH(IB$3,bHist!$1:$1,0)))</f>
        <v>214.51658365786076</v>
      </c>
      <c r="IC6" s="45" cm="1">
        <f t="array" aca="1" ref="IC6" ca="1">IF(ISBLANK(INDEX(bHist,ex!$D6,_xlfn.XMATCH(IC$3,bHist!$1:$1,0))),"-",INDEX(bHist,ex!$D6,_xlfn.XMATCH(IC$3,bHist!$1:$1,0)))</f>
        <v>216.66369959974287</v>
      </c>
      <c r="ID6" s="45" cm="1">
        <f t="array" aca="1" ref="ID6" ca="1">IF(ISBLANK(INDEX(bHist,ex!$D6,_xlfn.XMATCH(ID$3,bHist!$1:$1,0))),"-",INDEX(bHist,ex!$D6,_xlfn.XMATCH(ID$3,bHist!$1:$1,0)))</f>
        <v>216.53769279551508</v>
      </c>
      <c r="IE6" s="45" cm="1">
        <f t="array" aca="1" ref="IE6" ca="1">IF(ISBLANK(INDEX(bHist,ex!$D6,_xlfn.XMATCH(IE$3,bHist!$1:$1,0))),"-",INDEX(bHist,ex!$D6,_xlfn.XMATCH(IE$3,bHist!$1:$1,0)))</f>
        <v>219.248839194417</v>
      </c>
      <c r="IF6" s="45" cm="1">
        <f t="array" aca="1" ref="IF6" ca="1">IF(ISBLANK(INDEX(bHist,ex!$D6,_xlfn.XMATCH(IF$3,bHist!$1:$1,0))),"-",INDEX(bHist,ex!$D6,_xlfn.XMATCH(IF$3,bHist!$1:$1,0)))</f>
        <v>218.03477363622187</v>
      </c>
      <c r="IG6" s="45" cm="1">
        <f t="array" aca="1" ref="IG6" ca="1">IF(ISBLANK(INDEX(bHist,ex!$D6,_xlfn.XMATCH(IG$3,bHist!$1:$1,0))),"-",INDEX(bHist,ex!$D6,_xlfn.XMATCH(IG$3,bHist!$1:$1,0)))</f>
        <v>220.27389454627038</v>
      </c>
      <c r="IH6" s="45" cm="1">
        <f t="array" aca="1" ref="IH6" ca="1">IF(ISBLANK(INDEX(bHist,ex!$D6,_xlfn.XMATCH(IH$3,bHist!$1:$1,0))),"-",INDEX(bHist,ex!$D6,_xlfn.XMATCH(IH$3,bHist!$1:$1,0)))</f>
        <v>213.57853300416471</v>
      </c>
      <c r="II6" s="45" cm="1">
        <f t="array" aca="1" ref="II6" ca="1">IF(ISBLANK(INDEX(bHist,ex!$D6,_xlfn.XMATCH(II$3,bHist!$1:$1,0))),"-",INDEX(bHist,ex!$D6,_xlfn.XMATCH(II$3,bHist!$1:$1,0)))</f>
        <v>200.61583303272724</v>
      </c>
      <c r="IJ6" s="45" cm="1">
        <f t="array" aca="1" ref="IJ6" ca="1">IF(ISBLANK(INDEX(bHist,ex!$D6,_xlfn.XMATCH(IJ$3,bHist!$1:$1,0))),"-",INDEX(bHist,ex!$D6,_xlfn.XMATCH(IJ$3,bHist!$1:$1,0)))</f>
        <v>195.59056167364122</v>
      </c>
      <c r="IK6" s="45" cm="1">
        <f t="array" aca="1" ref="IK6" ca="1">IF(ISBLANK(INDEX(bHist,ex!$D6,_xlfn.XMATCH(IK$3,bHist!$1:$1,0))),"-",INDEX(bHist,ex!$D6,_xlfn.XMATCH(IK$3,bHist!$1:$1,0)))</f>
        <v>193.02242299699785</v>
      </c>
      <c r="IL6" s="45" cm="1">
        <f t="array" aca="1" ref="IL6" ca="1">IF(ISBLANK(INDEX(bHist,ex!$D6,_xlfn.XMATCH(IL$3,bHist!$1:$1,0))),"-",INDEX(bHist,ex!$D6,_xlfn.XMATCH(IL$3,bHist!$1:$1,0)))</f>
        <v>183.48890819776059</v>
      </c>
      <c r="IM6" s="45" cm="1">
        <f t="array" aca="1" ref="IM6" ca="1">IF(ISBLANK(INDEX(bHist,ex!$D6,_xlfn.XMATCH(IM$3,bHist!$1:$1,0))),"-",INDEX(bHist,ex!$D6,_xlfn.XMATCH(IM$3,bHist!$1:$1,0)))</f>
        <v>179.36668560230731</v>
      </c>
      <c r="IN6" s="45" cm="1">
        <f t="array" aca="1" ref="IN6" ca="1">IF(ISBLANK(INDEX(bHist,ex!$D6,_xlfn.XMATCH(IN$3,bHist!$1:$1,0))),"-",INDEX(bHist,ex!$D6,_xlfn.XMATCH(IN$3,bHist!$1:$1,0)))</f>
        <v>176.82454832971095</v>
      </c>
      <c r="IO6" s="45" cm="1">
        <f t="array" aca="1" ref="IO6" ca="1">IF(ISBLANK(INDEX(bHist,ex!$D6,_xlfn.XMATCH(IO$3,bHist!$1:$1,0))),"-",INDEX(bHist,ex!$D6,_xlfn.XMATCH(IO$3,bHist!$1:$1,0)))</f>
        <v>184.88498358428478</v>
      </c>
      <c r="IP6" s="45" cm="1">
        <f t="array" aca="1" ref="IP6" ca="1">IF(ISBLANK(INDEX(bHist,ex!$D6,_xlfn.XMATCH(IP$3,bHist!$1:$1,0))),"-",INDEX(bHist,ex!$D6,_xlfn.XMATCH(IP$3,bHist!$1:$1,0)))</f>
        <v>185.8670366140604</v>
      </c>
      <c r="IQ6" s="45" cm="1">
        <f t="array" aca="1" ref="IQ6" ca="1">IF(ISBLANK(INDEX(bHist,ex!$D6,_xlfn.XMATCH(IQ$3,bHist!$1:$1,0))),"-",INDEX(bHist,ex!$D6,_xlfn.XMATCH(IQ$3,bHist!$1:$1,0)))</f>
        <v>186.92609380197524</v>
      </c>
      <c r="IR6" s="45" cm="1">
        <f t="array" aca="1" ref="IR6" ca="1">IF(ISBLANK(INDEX(bHist,ex!$D6,_xlfn.XMATCH(IR$3,bHist!$1:$1,0))),"-",INDEX(bHist,ex!$D6,_xlfn.XMATCH(IR$3,bHist!$1:$1,0)))</f>
        <v>184.03693779075144</v>
      </c>
      <c r="IS6" s="45" cm="1">
        <f t="array" aca="1" ref="IS6" ca="1">IF(ISBLANK(INDEX(bHist,ex!$D6,_xlfn.XMATCH(IS$3,bHist!$1:$1,0))),"-",INDEX(bHist,ex!$D6,_xlfn.XMATCH(IS$3,bHist!$1:$1,0)))</f>
        <v>184.38795674538611</v>
      </c>
      <c r="IT6" s="45" cm="1">
        <f t="array" aca="1" ref="IT6" ca="1">IF(ISBLANK(INDEX(bHist,ex!$D6,_xlfn.XMATCH(IT$3,bHist!$1:$1,0))),"-",INDEX(bHist,ex!$D6,_xlfn.XMATCH(IT$3,bHist!$1:$1,0)))</f>
        <v>177.93060805571079</v>
      </c>
      <c r="IU6" s="45" cm="1">
        <f t="array" aca="1" ref="IU6" ca="1">IF(ISBLANK(INDEX(bHist,ex!$D6,_xlfn.XMATCH(IU$3,bHist!$1:$1,0))),"-",INDEX(bHist,ex!$D6,_xlfn.XMATCH(IU$3,bHist!$1:$1,0)))</f>
        <v>173.41636429154875</v>
      </c>
      <c r="IV6" s="45" cm="1">
        <f t="array" aca="1" ref="IV6" ca="1">IF(ISBLANK(INDEX(bHist,ex!$D6,_xlfn.XMATCH(IV$3,bHist!$1:$1,0))),"-",INDEX(bHist,ex!$D6,_xlfn.XMATCH(IV$3,bHist!$1:$1,0)))</f>
        <v>172.48931423187256</v>
      </c>
      <c r="IW6" s="45" cm="1">
        <f t="array" aca="1" ref="IW6" ca="1">IF(ISBLANK(INDEX(bHist,ex!$D6,_xlfn.XMATCH(IW$3,bHist!$1:$1,0))),"-",INDEX(bHist,ex!$D6,_xlfn.XMATCH(IW$3,bHist!$1:$1,0)))</f>
        <v>170.54720936036111</v>
      </c>
      <c r="IX6" s="45" cm="1">
        <f t="array" aca="1" ref="IX6" ca="1">IF(ISBLANK(INDEX(bHist,ex!$D6,_xlfn.XMATCH(IX$3,bHist!$1:$1,0))),"-",INDEX(bHist,ex!$D6,_xlfn.XMATCH(IX$3,bHist!$1:$1,0)))</f>
        <v>170.89922836899757</v>
      </c>
      <c r="IY6" s="45" cm="1">
        <f t="array" aca="1" ref="IY6" ca="1">IF(ISBLANK(INDEX(bHist,ex!$D6,_xlfn.XMATCH(IY$3,bHist!$1:$1,0))),"-",INDEX(bHist,ex!$D6,_xlfn.XMATCH(IY$3,bHist!$1:$1,0)))</f>
        <v>179.22367788004874</v>
      </c>
      <c r="IZ6" s="45" cm="1">
        <f t="array" aca="1" ref="IZ6" ca="1">IF(ISBLANK(INDEX(bHist,ex!$D6,_xlfn.XMATCH(IZ$3,bHist!$1:$1,0))),"-",INDEX(bHist,ex!$D6,_xlfn.XMATCH(IZ$3,bHist!$1:$1,0)))</f>
        <v>180.93177011513708</v>
      </c>
      <c r="JA6" s="45" cm="1">
        <f t="array" aca="1" ref="JA6" ca="1">IF(ISBLANK(INDEX(bHist,ex!$D6,_xlfn.XMATCH(JA$3,bHist!$1:$1,0))),"-",INDEX(bHist,ex!$D6,_xlfn.XMATCH(JA$3,bHist!$1:$1,0)))</f>
        <v>173.48936823368072</v>
      </c>
      <c r="JB6" s="45" cm="1">
        <f t="array" aca="1" ref="JB6" ca="1">IF(ISBLANK(INDEX(bHist,ex!$D6,_xlfn.XMATCH(JB$3,bHist!$1:$1,0))),"-",INDEX(bHist,ex!$D6,_xlfn.XMATCH(JB$3,bHist!$1:$1,0)))</f>
        <v>168.9191214454174</v>
      </c>
      <c r="JC6" s="45" cm="1">
        <f t="array" aca="1" ref="JC6" ca="1">IF(ISBLANK(INDEX(bHist,ex!$D6,_xlfn.XMATCH(JC$3,bHist!$1:$1,0))),"-",INDEX(bHist,ex!$D6,_xlfn.XMATCH(JC$3,bHist!$1:$1,0)))</f>
        <v>170.05318268346787</v>
      </c>
      <c r="JD6" s="45" cm="1">
        <f t="array" aca="1" ref="JD6" ca="1">IF(ISBLANK(INDEX(bHist,ex!$D6,_xlfn.XMATCH(JD$3,bHist!$1:$1,0))),"-",INDEX(bHist,ex!$D6,_xlfn.XMATCH(JD$3,bHist!$1:$1,0)))</f>
        <v>172.55831795799733</v>
      </c>
      <c r="JE6" s="45" cm="1">
        <f t="array" aca="1" ref="JE6" ca="1">IF(ISBLANK(INDEX(bHist,ex!$D6,_xlfn.XMATCH(JE$3,bHist!$1:$1,0))),"-",INDEX(bHist,ex!$D6,_xlfn.XMATCH(JE$3,bHist!$1:$1,0)))</f>
        <v>177.26957236051558</v>
      </c>
      <c r="JF6" s="45" cm="1">
        <f t="array" aca="1" ref="JF6" ca="1">IF(ISBLANK(INDEX(bHist,ex!$D6,_xlfn.XMATCH(JF$3,bHist!$1:$1,0))),"-",INDEX(bHist,ex!$D6,_xlfn.XMATCH(JF$3,bHist!$1:$1,0)))</f>
        <v>177.59458991110327</v>
      </c>
      <c r="JG6" s="45" cm="1">
        <f t="array" aca="1" ref="JG6" ca="1">IF(ISBLANK(INDEX(bHist,ex!$D6,_xlfn.XMATCH(JG$3,bHist!$1:$1,0))),"-",INDEX(bHist,ex!$D6,_xlfn.XMATCH(JG$3,bHist!$1:$1,0)))</f>
        <v>182.19283821141718</v>
      </c>
      <c r="JH6" s="45" cm="1">
        <f t="array" aca="1" ref="JH6" ca="1">IF(ISBLANK(INDEX(bHist,ex!$D6,_xlfn.XMATCH(JH$3,bHist!$1:$1,0))),"-",INDEX(bHist,ex!$D6,_xlfn.XMATCH(JH$3,bHist!$1:$1,0)))</f>
        <v>185.86103629004955</v>
      </c>
      <c r="JI6" s="45" cm="1">
        <f t="array" aca="1" ref="JI6" ca="1">IF(ISBLANK(INDEX(bHist,ex!$D6,_xlfn.XMATCH(JI$3,bHist!$1:$1,0))),"-",INDEX(bHist,ex!$D6,_xlfn.XMATCH(JI$3,bHist!$1:$1,0)))</f>
        <v>185.78003191590309</v>
      </c>
      <c r="JJ6" s="45" cm="1">
        <f t="array" aca="1" ref="JJ6" ca="1">IF(ISBLANK(INDEX(bHist,ex!$D6,_xlfn.XMATCH(JJ$3,bHist!$1:$1,0))),"-",INDEX(bHist,ex!$D6,_xlfn.XMATCH(JJ$3,bHist!$1:$1,0)))</f>
        <v>186.57207468533517</v>
      </c>
      <c r="JK6" s="45" cm="1">
        <f t="array" aca="1" ref="JK6" ca="1">IF(ISBLANK(INDEX(bHist,ex!$D6,_xlfn.XMATCH(JK$3,bHist!$1:$1,0))),"-",INDEX(bHist,ex!$D6,_xlfn.XMATCH(JK$3,bHist!$1:$1,0)))</f>
        <v>183.6029143539667</v>
      </c>
      <c r="JL6" s="45" cm="1">
        <f t="array" aca="1" ref="JL6" ca="1">IF(ISBLANK(INDEX(bHist,ex!$D6,_xlfn.XMATCH(JL$3,bHist!$1:$1,0))),"-",INDEX(bHist,ex!$D6,_xlfn.XMATCH(JL$3,bHist!$1:$1,0)))</f>
        <v>183.42390468764305</v>
      </c>
      <c r="JM6" s="45" cm="1">
        <f t="array" aca="1" ref="JM6" ca="1">IF(ISBLANK(INDEX(bHist,ex!$D6,_xlfn.XMATCH(JM$3,bHist!$1:$1,0))),"-",INDEX(bHist,ex!$D6,_xlfn.XMATCH(JM$3,bHist!$1:$1,0)))</f>
        <v>183.40890387761593</v>
      </c>
      <c r="JN6" s="45" cm="1">
        <f t="array" aca="1" ref="JN6" ca="1">IF(ISBLANK(INDEX(bHist,ex!$D6,_xlfn.XMATCH(JN$3,bHist!$1:$1,0))),"-",INDEX(bHist,ex!$D6,_xlfn.XMATCH(JN$3,bHist!$1:$1,0)))</f>
        <v>192.91241705679892</v>
      </c>
      <c r="JO6" s="45" cm="1">
        <f t="array" aca="1" ref="JO6" ca="1">IF(ISBLANK(INDEX(bHist,ex!$D6,_xlfn.XMATCH(JO$3,bHist!$1:$1,0))),"-",INDEX(bHist,ex!$D6,_xlfn.XMATCH(JO$3,bHist!$1:$1,0)))</f>
        <v>206.29413965499398</v>
      </c>
      <c r="JP6" s="45" cm="1">
        <f t="array" aca="1" ref="JP6" ca="1">IF(ISBLANK(INDEX(bHist,ex!$D6,_xlfn.XMATCH(JP$3,bHist!$1:$1,0))),"-",INDEX(bHist,ex!$D6,_xlfn.XMATCH(JP$3,bHist!$1:$1,0)))</f>
        <v>214.70159364819526</v>
      </c>
      <c r="JQ6" s="45" cm="1">
        <f t="array" aca="1" ref="JQ6" ca="1">IF(ISBLANK(INDEX(bHist,ex!$D6,_xlfn.XMATCH(JQ$3,bHist!$1:$1,0))),"-",INDEX(bHist,ex!$D6,_xlfn.XMATCH(JQ$3,bHist!$1:$1,0)))</f>
        <v>217.14672568261622</v>
      </c>
      <c r="JR6" s="45" cm="1">
        <f t="array" aca="1" ref="JR6" ca="1">IF(ISBLANK(INDEX(bHist,ex!$D6,_xlfn.XMATCH(JR$3,bHist!$1:$1,0))),"-",INDEX(bHist,ex!$D6,_xlfn.XMATCH(JR$3,bHist!$1:$1,0)))</f>
        <v>219.54685528695583</v>
      </c>
      <c r="JS6" s="45" cm="1">
        <f t="array" aca="1" ref="JS6" ca="1">IF(ISBLANK(INDEX(bHist,ex!$D6,_xlfn.XMATCH(JS$3,bHist!$1:$1,0))),"-",INDEX(bHist,ex!$D6,_xlfn.XMATCH(JS$3,bHist!$1:$1,0)))</f>
        <v>220.08688444793222</v>
      </c>
      <c r="JT6" s="45" cm="1">
        <f t="array" aca="1" ref="JT6" ca="1">IF(ISBLANK(INDEX(bHist,ex!$D6,_xlfn.XMATCH(JT$3,bHist!$1:$1,0))),"-",INDEX(bHist,ex!$D6,_xlfn.XMATCH(JT$3,bHist!$1:$1,0)))</f>
        <v>217.78075991976263</v>
      </c>
      <c r="JU6" s="45" cm="1">
        <f t="array" aca="1" ref="JU6" ca="1">IF(ISBLANK(INDEX(bHist,ex!$D6,_xlfn.XMATCH(JU$3,bHist!$1:$1,0))),"-",INDEX(bHist,ex!$D6,_xlfn.XMATCH(JU$3,bHist!$1:$1,0)))</f>
        <v>226.37122379529478</v>
      </c>
      <c r="JV6" s="45" cm="1">
        <f t="array" aca="1" ref="JV6" ca="1">IF(ISBLANK(INDEX(bHist,ex!$D6,_xlfn.XMATCH(JV$3,bHist!$1:$1,0))),"-",INDEX(bHist,ex!$D6,_xlfn.XMATCH(JV$3,bHist!$1:$1,0)))</f>
        <v>235.97074215865135</v>
      </c>
      <c r="JW6" s="45" cm="1">
        <f t="array" aca="1" ref="JW6" ca="1">IF(ISBLANK(INDEX(bHist,ex!$D6,_xlfn.XMATCH(JW$3,bHist!$1:$1,0))),"-",INDEX(bHist,ex!$D6,_xlfn.XMATCH(JW$3,bHist!$1:$1,0)))</f>
        <v>239.63393996727467</v>
      </c>
      <c r="JX6" s="45" cm="1">
        <f t="array" aca="1" ref="JX6" ca="1">IF(ISBLANK(INDEX(bHist,ex!$D6,_xlfn.XMATCH(JX$3,bHist!$1:$1,0))),"-",INDEX(bHist,ex!$D6,_xlfn.XMATCH(JX$3,bHist!$1:$1,0)))</f>
        <v>245.21524135136605</v>
      </c>
      <c r="JY6" s="45" cm="1">
        <f t="array" aca="1" ref="JY6" ca="1">IF(ISBLANK(INDEX(bHist,ex!$D6,_xlfn.XMATCH(JY$3,bHist!$1:$1,0))),"-",INDEX(bHist,ex!$D6,_xlfn.XMATCH(JY$3,bHist!$1:$1,0)))</f>
        <v>251.08255817997454</v>
      </c>
      <c r="JZ6" s="45" cm="1">
        <f t="array" aca="1" ref="JZ6" ca="1">IF(ISBLANK(INDEX(bHist,ex!$D6,_xlfn.XMATCH(JZ$3,bHist!$1:$1,0))),"-",INDEX(bHist,ex!$D6,_xlfn.XMATCH(JZ$3,bHist!$1:$1,0)))</f>
        <v>256.60985664796829</v>
      </c>
      <c r="KA6" s="45" cm="1">
        <f t="array" aca="1" ref="KA6" ca="1">IF(ISBLANK(INDEX(bHist,ex!$D6,_xlfn.XMATCH(KA$3,bHist!$1:$1,0))),"-",INDEX(bHist,ex!$D6,_xlfn.XMATCH(KA$3,bHist!$1:$1,0)))</f>
        <v>254.5777469162941</v>
      </c>
      <c r="KB6" s="45" cm="1">
        <f t="array" aca="1" ref="KB6" ca="1">IF(ISBLANK(INDEX(bHist,ex!$D6,_xlfn.XMATCH(KB$3,bHist!$1:$1,0))),"-",INDEX(bHist,ex!$D6,_xlfn.XMATCH(KB$3,bHist!$1:$1,0)))</f>
        <v>249.2264579526186</v>
      </c>
      <c r="KC6" s="45" cm="1">
        <f t="array" aca="1" ref="KC6" ca="1">IF(ISBLANK(INDEX(bHist,ex!$D6,_xlfn.XMATCH(KC$3,bHist!$1:$1,0))),"-",INDEX(bHist,ex!$D6,_xlfn.XMATCH(KC$3,bHist!$1:$1,0)))</f>
        <v>251.01955477786063</v>
      </c>
      <c r="KD6" s="45" cm="1">
        <f t="array" aca="1" ref="KD6" ca="1">IF(ISBLANK(INDEX(bHist,ex!$D6,_xlfn.XMATCH(KD$3,bHist!$1:$1,0))),"-",INDEX(bHist,ex!$D6,_xlfn.XMATCH(KD$3,bHist!$1:$1,0)))</f>
        <v>249.52347399115561</v>
      </c>
      <c r="KE6" s="45" cm="1">
        <f t="array" aca="1" ref="KE6" ca="1">IF(ISBLANK(INDEX(bHist,ex!$D6,_xlfn.XMATCH(KE$3,bHist!$1:$1,0))),"-",INDEX(bHist,ex!$D6,_xlfn.XMATCH(KE$3,bHist!$1:$1,0)))</f>
        <v>250.24551298046111</v>
      </c>
      <c r="KF6" s="45" cm="1">
        <f t="array" aca="1" ref="KF6" ca="1">IF(ISBLANK(INDEX(bHist,ex!$D6,_xlfn.XMATCH(KF$3,bHist!$1:$1,0))),"-",INDEX(bHist,ex!$D6,_xlfn.XMATCH(KF$3,bHist!$1:$1,0)))</f>
        <v>247.93338812828063</v>
      </c>
      <c r="KG6" s="45" cm="1">
        <f t="array" aca="1" ref="KG6" ca="1">IF(ISBLANK(INDEX(bHist,ex!$D6,_xlfn.XMATCH(KG$3,bHist!$1:$1,0))),"-",INDEX(bHist,ex!$D6,_xlfn.XMATCH(KG$3,bHist!$1:$1,0)))</f>
        <v>249.97349829196932</v>
      </c>
      <c r="KH6" s="45" cm="1">
        <f t="array" aca="1" ref="KH6" ca="1">IF(ISBLANK(INDEX(bHist,ex!$D6,_xlfn.XMATCH(KH$3,bHist!$1:$1,0))),"-",INDEX(bHist,ex!$D6,_xlfn.XMATCH(KH$3,bHist!$1:$1,0)))</f>
        <v>238.22186371672154</v>
      </c>
      <c r="KI6" s="45" cm="1">
        <f t="array" aca="1" ref="KI6" ca="1">IF(ISBLANK(INDEX(bHist,ex!$D6,_xlfn.XMATCH(KI$3,bHist!$1:$1,0))),"-",INDEX(bHist,ex!$D6,_xlfn.XMATCH(KI$3,bHist!$1:$1,0)))</f>
        <v>230.16942889416219</v>
      </c>
      <c r="KJ6" s="45" cm="1">
        <f t="array" aca="1" ref="KJ6" ca="1">IF(ISBLANK(INDEX(bHist,ex!$D6,_xlfn.XMATCH(KJ$3,bHist!$1:$1,0))),"-",INDEX(bHist,ex!$D6,_xlfn.XMATCH(KJ$3,bHist!$1:$1,0)))</f>
        <v>227.58028908348084</v>
      </c>
      <c r="KK6" s="45" cm="1">
        <f t="array" aca="1" ref="KK6" ca="1">IF(ISBLANK(INDEX(bHist,ex!$D6,_xlfn.XMATCH(KK$3,bHist!$1:$1,0))),"-",INDEX(bHist,ex!$D6,_xlfn.XMATCH(KK$3,bHist!$1:$1,0)))</f>
        <v>228.69634934949875</v>
      </c>
      <c r="KL6" s="45" cm="1">
        <f t="array" aca="1" ref="KL6" ca="1">IF(ISBLANK(INDEX(bHist,ex!$D6,_xlfn.XMATCH(KL$3,bHist!$1:$1,0))),"-",INDEX(bHist,ex!$D6,_xlfn.XMATCH(KL$3,bHist!$1:$1,0)))</f>
        <v>227.136265106678</v>
      </c>
      <c r="KM6" s="45" cm="1">
        <f t="array" aca="1" ref="KM6" ca="1">IF(ISBLANK(INDEX(bHist,ex!$D6,_xlfn.XMATCH(KM$3,bHist!$1:$1,0))),"-",INDEX(bHist,ex!$D6,_xlfn.XMATCH(KM$3,bHist!$1:$1,0)))</f>
        <v>233.99863566708564</v>
      </c>
      <c r="KN6" s="45" cm="1">
        <f t="array" aca="1" ref="KN6" ca="1">IF(ISBLANK(INDEX(bHist,ex!$D6,_xlfn.XMATCH(KN$3,bHist!$1:$1,0))),"-",INDEX(bHist,ex!$D6,_xlfn.XMATCH(KN$3,bHist!$1:$1,0)))</f>
        <v>232.64056233263014</v>
      </c>
      <c r="KO6" s="45" cm="1">
        <f t="array" aca="1" ref="KO6" ca="1">IF(ISBLANK(INDEX(bHist,ex!$D6,_xlfn.XMATCH(KO$3,bHist!$1:$1,0))),"-",INDEX(bHist,ex!$D6,_xlfn.XMATCH(KO$3,bHist!$1:$1,0)))</f>
        <v>232.0595309575796</v>
      </c>
      <c r="KP6" s="45" cm="1">
        <f t="array" aca="1" ref="KP6" ca="1">IF(ISBLANK(INDEX(bHist,ex!$D6,_xlfn.XMATCH(KP$3,bHist!$1:$1,0))),"-",INDEX(bHist,ex!$D6,_xlfn.XMATCH(KP$3,bHist!$1:$1,0)))</f>
        <v>228.47333730709553</v>
      </c>
      <c r="KQ6" s="45" cm="1">
        <f t="array" aca="1" ref="KQ6" ca="1">IF(ISBLANK(INDEX(bHist,ex!$D6,_xlfn.XMATCH(KQ$3,bHist!$1:$1,0))),"-",INDEX(bHist,ex!$D6,_xlfn.XMATCH(KQ$3,bHist!$1:$1,0)))</f>
        <v>231.56350417268274</v>
      </c>
      <c r="KR6" s="45" cm="1">
        <f t="array" aca="1" ref="KR6" ca="1">IF(ISBLANK(INDEX(bHist,ex!$D6,_xlfn.XMATCH(KR$3,bHist!$1:$1,0))),"-",INDEX(bHist,ex!$D6,_xlfn.XMATCH(KR$3,bHist!$1:$1,0)))</f>
        <v>218.88181937575339</v>
      </c>
      <c r="KS6" s="45" cm="1">
        <f t="array" aca="1" ref="KS6" ca="1">IF(ISBLANK(INDEX(bHist,ex!$D6,_xlfn.XMATCH(KS$3,bHist!$1:$1,0))),"-",INDEX(bHist,ex!$D6,_xlfn.XMATCH(KS$3,bHist!$1:$1,0)))</f>
        <v>210.57437078273296</v>
      </c>
      <c r="KT6" s="45" cm="1">
        <f t="array" aca="1" ref="KT6" ca="1">IF(ISBLANK(INDEX(bHist,ex!$D6,_xlfn.XMATCH(KT$3,bHist!$1:$1,0))),"-",INDEX(bHist,ex!$D6,_xlfn.XMATCH(KT$3,bHist!$1:$1,0)))</f>
        <v>200.01480057764053</v>
      </c>
      <c r="KU6" s="45" cm="1">
        <f t="array" aca="1" ref="KU6" ca="1">IF(ISBLANK(INDEX(bHist,ex!$D6,_xlfn.XMATCH(KU$3,bHist!$1:$1,0))),"-",INDEX(bHist,ex!$D6,_xlfn.XMATCH(KU$3,bHist!$1:$1,0)))</f>
        <v>200.40882185435294</v>
      </c>
      <c r="KV6" s="45" cm="1">
        <f t="array" aca="1" ref="KV6" ca="1">IF(ISBLANK(INDEX(bHist,ex!$D6,_xlfn.XMATCH(KV$3,bHist!$1:$1,0))),"-",INDEX(bHist,ex!$D6,_xlfn.XMATCH(KV$3,bHist!$1:$1,0)))</f>
        <v>200.97885263538359</v>
      </c>
      <c r="KW6" s="45" cm="1">
        <f t="array" aca="1" ref="KW6" ca="1">IF(ISBLANK(INDEX(bHist,ex!$D6,_xlfn.XMATCH(KW$3,bHist!$1:$1,0))),"-",INDEX(bHist,ex!$D6,_xlfn.XMATCH(KW$3,bHist!$1:$1,0)))</f>
        <v>205.07407377278804</v>
      </c>
      <c r="KX6" s="45" cm="1">
        <f t="array" aca="1" ref="KX6" ca="1">IF(ISBLANK(INDEX(bHist,ex!$D6,_xlfn.XMATCH(KX$3,bHist!$1:$1,0))),"-",INDEX(bHist,ex!$D6,_xlfn.XMATCH(KX$3,bHist!$1:$1,0)))</f>
        <v>207.07118161439897</v>
      </c>
      <c r="KY6" s="45" cm="1">
        <f t="array" aca="1" ref="KY6" ca="1">IF(ISBLANK(INDEX(bHist,ex!$D6,_xlfn.XMATCH(KY$3,bHist!$1:$1,0))),"-",INDEX(bHist,ex!$D6,_xlfn.XMATCH(KY$3,bHist!$1:$1,0)))</f>
        <v>210.89138790130616</v>
      </c>
      <c r="KZ6" s="45" cm="1">
        <f t="array" aca="1" ref="KZ6" ca="1">IF(ISBLANK(INDEX(bHist,ex!$D6,_xlfn.XMATCH(KZ$3,bHist!$1:$1,0))),"-",INDEX(bHist,ex!$D6,_xlfn.XMATCH(KZ$3,bHist!$1:$1,0)))</f>
        <v>209.82633038938044</v>
      </c>
      <c r="LA6" s="45" cm="1">
        <f t="array" aca="1" ref="LA6" ca="1">IF(ISBLANK(INDEX(bHist,ex!$D6,_xlfn.XMATCH(LA$3,bHist!$1:$1,0))),"-",INDEX(bHist,ex!$D6,_xlfn.XMATCH(LA$3,bHist!$1:$1,0)))</f>
        <v>210.48836613857748</v>
      </c>
      <c r="LB6" s="45" cm="1">
        <f t="array" aca="1" ref="LB6" ca="1">IF(ISBLANK(INDEX(bHist,ex!$D6,_xlfn.XMATCH(LB$3,bHist!$1:$1,0))),"-",INDEX(bHist,ex!$D6,_xlfn.XMATCH(LB$3,bHist!$1:$1,0)))</f>
        <v>209.89133389949799</v>
      </c>
      <c r="LC6" s="45" cm="1">
        <f t="array" aca="1" ref="LC6" ca="1">IF(ISBLANK(INDEX(bHist,ex!$D6,_xlfn.XMATCH(LC$3,bHist!$1:$1,0))),"-",INDEX(bHist,ex!$D6,_xlfn.XMATCH(LC$3,bHist!$1:$1,0)))</f>
        <v>211.45741846632959</v>
      </c>
      <c r="LD6" s="45" cm="1">
        <f t="array" aca="1" ref="LD6" ca="1">IF(ISBLANK(INDEX(bHist,ex!$D6,_xlfn.XMATCH(LD$3,bHist!$1:$1,0))),"-",INDEX(bHist,ex!$D6,_xlfn.XMATCH(LD$3,bHist!$1:$1,0)))</f>
        <v>209.73932569122314</v>
      </c>
      <c r="LE6" s="45" cm="1">
        <f t="array" aca="1" ref="LE6" ca="1">IF(ISBLANK(INDEX(bHist,ex!$D6,_xlfn.XMATCH(LE$3,bHist!$1:$1,0))),"-",INDEX(bHist,ex!$D6,_xlfn.XMATCH(LE$3,bHist!$1:$1,0)))</f>
        <v>215.73564948606489</v>
      </c>
      <c r="LF6" s="45" cm="1">
        <f t="array" aca="1" ref="LF6" ca="1">IF(ISBLANK(INDEX(bHist,ex!$D6,_xlfn.XMATCH(LF$3,bHist!$1:$1,0))),"-",INDEX(bHist,ex!$D6,_xlfn.XMATCH(LF$3,bHist!$1:$1,0)))</f>
        <v>214.69059305417537</v>
      </c>
      <c r="LG6" s="45" cm="1">
        <f t="array" aca="1" ref="LG6" ca="1">IF(ISBLANK(INDEX(bHist,ex!$D6,_xlfn.XMATCH(LG$3,bHist!$1:$1,0))),"-",INDEX(bHist,ex!$D6,_xlfn.XMATCH(LG$3,bHist!$1:$1,0)))</f>
        <v>222.91503716504573</v>
      </c>
      <c r="LH6" s="45" cm="1">
        <f t="array" aca="1" ref="LH6" ca="1">IF(ISBLANK(INDEX(bHist,ex!$D6,_xlfn.XMATCH(LH$3,bHist!$1:$1,0))),"-",INDEX(bHist,ex!$D6,_xlfn.XMATCH(LH$3,bHist!$1:$1,0)))</f>
        <v>229.76040680742264</v>
      </c>
      <c r="LI6" s="45" cm="1">
        <f t="array" aca="1" ref="LI6" ca="1">IF(ISBLANK(INDEX(bHist,ex!$D6,_xlfn.XMATCH(LI$3,bHist!$1:$1,0))),"-",INDEX(bHist,ex!$D6,_xlfn.XMATCH(LI$3,bHist!$1:$1,0)))</f>
        <v>234.4836618579626</v>
      </c>
      <c r="LJ6" s="45" cm="1">
        <f t="array" aca="1" ref="LJ6" ca="1">IF(ISBLANK(INDEX(bHist,ex!$D6,_xlfn.XMATCH(LJ$3,bHist!$1:$1,0))),"-",INDEX(bHist,ex!$D6,_xlfn.XMATCH(LJ$3,bHist!$1:$1,0)))</f>
        <v>231.96152566540243</v>
      </c>
      <c r="LK6" s="45" cm="1">
        <f t="array" aca="1" ref="LK6" ca="1">IF(ISBLANK(INDEX(bHist,ex!$D6,_xlfn.XMATCH(LK$3,bHist!$1:$1,0))),"-",INDEX(bHist,ex!$D6,_xlfn.XMATCH(LK$3,bHist!$1:$1,0)))</f>
        <v>230.88046728944778</v>
      </c>
      <c r="LL6" s="45" cm="1">
        <f t="array" aca="1" ref="LL6" ca="1">IF(ISBLANK(INDEX(bHist,ex!$D6,_xlfn.XMATCH(LL$3,bHist!$1:$1,0))),"-",INDEX(bHist,ex!$D6,_xlfn.XMATCH(LL$3,bHist!$1:$1,0)))</f>
        <v>230.9554713395834</v>
      </c>
      <c r="LM6" s="45" cm="1">
        <f t="array" aca="1" ref="LM6" ca="1">IF(ISBLANK(INDEX(bHist,ex!$D6,_xlfn.XMATCH(LM$3,bHist!$1:$1,0))),"-",INDEX(bHist,ex!$D6,_xlfn.XMATCH(LM$3,bHist!$1:$1,0)))</f>
        <v>229.90541463768483</v>
      </c>
      <c r="LN6" s="45" cm="1">
        <f t="array" aca="1" ref="LN6" ca="1">IF(ISBLANK(INDEX(bHist,ex!$D6,_xlfn.XMATCH(LN$3,bHist!$1:$1,0))),"-",INDEX(bHist,ex!$D6,_xlfn.XMATCH(LN$3,bHist!$1:$1,0)))</f>
        <v>228.30432818078995</v>
      </c>
      <c r="LO6" s="45" cm="1">
        <f t="array" aca="1" ref="LO6" ca="1">IF(ISBLANK(INDEX(bHist,ex!$D6,_xlfn.XMATCH(LO$3,bHist!$1:$1,0))),"-",INDEX(bHist,ex!$D6,_xlfn.XMATCH(LO$3,bHist!$1:$1,0)))</f>
        <v>233.55961196029185</v>
      </c>
      <c r="LP6" s="45" cm="1">
        <f t="array" aca="1" ref="LP6" ca="1">IF(ISBLANK(INDEX(bHist,ex!$D6,_xlfn.XMATCH(LP$3,bHist!$1:$1,0))),"-",INDEX(bHist,ex!$D6,_xlfn.XMATCH(LP$3,bHist!$1:$1,0)))</f>
        <v>235.18569976723194</v>
      </c>
      <c r="LQ6" s="45" cm="1">
        <f t="array" aca="1" ref="LQ6" ca="1">IF(ISBLANK(INDEX(bHist,ex!$D6,_xlfn.XMATCH(LQ$3,bHist!$1:$1,0))),"-",INDEX(bHist,ex!$D6,_xlfn.XMATCH(LQ$3,bHist!$1:$1,0)))</f>
        <v>244.11518194937707</v>
      </c>
      <c r="LR6" s="45" cm="1">
        <f t="array" aca="1" ref="LR6" ca="1">IF(ISBLANK(INDEX(bHist,ex!$D6,_xlfn.XMATCH(LR$3,bHist!$1:$1,0))),"-",INDEX(bHist,ex!$D6,_xlfn.XMATCH(LR$3,bHist!$1:$1,0)))</f>
        <v>248.26540605688095</v>
      </c>
      <c r="LS6" s="45" cm="1">
        <f t="array" aca="1" ref="LS6" ca="1">IF(ISBLANK(INDEX(bHist,ex!$D6,_xlfn.XMATCH(LS$3,bHist!$1:$1,0))),"-",INDEX(bHist,ex!$D6,_xlfn.XMATCH(LS$3,bHist!$1:$1,0)))</f>
        <v>253.43668530023098</v>
      </c>
      <c r="LT6" s="45" cm="1">
        <f t="array" aca="1" ref="LT6" ca="1">IF(ISBLANK(INDEX(bHist,ex!$D6,_xlfn.XMATCH(LT$3,bHist!$1:$1,0))),"-",INDEX(bHist,ex!$D6,_xlfn.XMATCH(LT$3,bHist!$1:$1,0)))</f>
        <v>251.25456746828559</v>
      </c>
      <c r="LU6" s="45" cm="1">
        <f t="array" aca="1" ref="LU6" ca="1">IF(ISBLANK(INDEX(bHist,ex!$D6,_xlfn.XMATCH(LU$3,bHist!$1:$1,0))),"-",INDEX(bHist,ex!$D6,_xlfn.XMATCH(LU$3,bHist!$1:$1,0)))</f>
        <v>256.70286167013649</v>
      </c>
      <c r="LV6" s="45" cm="1">
        <f t="array" aca="1" ref="LV6" ca="1">IF(ISBLANK(INDEX(bHist,ex!$D6,_xlfn.XMATCH(LV$3,bHist!$1:$1,0))),"-",INDEX(bHist,ex!$D6,_xlfn.XMATCH(LV$3,bHist!$1:$1,0)))</f>
        <v>255.77481155645847</v>
      </c>
      <c r="LW6" s="45" cm="1">
        <f t="array" aca="1" ref="LW6" ca="1">IF(ISBLANK(INDEX(bHist,ex!$D6,_xlfn.XMATCH(LW$3,bHist!$1:$1,0))),"-",INDEX(bHist,ex!$D6,_xlfn.XMATCH(LW$3,bHist!$1:$1,0)))</f>
        <v>254.17472515356542</v>
      </c>
      <c r="LX6" s="45" cm="1">
        <f t="array" aca="1" ref="LX6" ca="1">IF(ISBLANK(INDEX(bHist,ex!$D6,_xlfn.XMATCH(LX$3,bHist!$1:$1,0))),"-",INDEX(bHist,ex!$D6,_xlfn.XMATCH(LX$3,bHist!$1:$1,0)))</f>
        <v>251.57058453285694</v>
      </c>
      <c r="LY6" s="45" cm="1">
        <f t="array" aca="1" ref="LY6" ca="1">IF(ISBLANK(INDEX(bHist,ex!$D6,_xlfn.XMATCH(LY$3,bHist!$1:$1,0))),"-",INDEX(bHist,ex!$D6,_xlfn.XMATCH(LY$3,bHist!$1:$1,0)))</f>
        <v>248.8354368379116</v>
      </c>
      <c r="LZ6" s="45" cm="1">
        <f t="array" aca="1" ref="LZ6" ca="1">IF(ISBLANK(INDEX(bHist,ex!$D6,_xlfn.XMATCH(LZ$3,bHist!$1:$1,0))),"-",INDEX(bHist,ex!$D6,_xlfn.XMATCH(LZ$3,bHist!$1:$1,0)))</f>
        <v>255.46379476189611</v>
      </c>
      <c r="MA6" s="45" cm="1">
        <f t="array" aca="1" ref="MA6" ca="1">IF(ISBLANK(INDEX(bHist,ex!$D6,_xlfn.XMATCH(MA$3,bHist!$1:$1,0))),"-",INDEX(bHist,ex!$D6,_xlfn.XMATCH(MA$3,bHist!$1:$1,0)))</f>
        <v>259.83203064179418</v>
      </c>
      <c r="MB6" s="45" cm="1">
        <f t="array" aca="1" ref="MB6" ca="1">IF(ISBLANK(INDEX(bHist,ex!$D6,_xlfn.XMATCH(MB$3,bHist!$1:$1,0))),"-",INDEX(bHist,ex!$D6,_xlfn.XMATCH(MB$3,bHist!$1:$1,0)))</f>
        <v>257.57890897572042</v>
      </c>
      <c r="MC6" s="45" cm="1">
        <f t="array" aca="1" ref="MC6" ca="1">IF(ISBLANK(INDEX(bHist,ex!$D6,_xlfn.XMATCH(MC$3,bHist!$1:$1,0))),"-",INDEX(bHist,ex!$D6,_xlfn.XMATCH(MC$3,bHist!$1:$1,0)))</f>
        <v>261.83013853740687</v>
      </c>
      <c r="MD6" s="45" cm="1">
        <f t="array" aca="1" ref="MD6" ca="1">IF(ISBLANK(INDEX(bHist,ex!$D6,_xlfn.XMATCH(MD$3,bHist!$1:$1,0))),"-",INDEX(bHist,ex!$D6,_xlfn.XMATCH(MD$3,bHist!$1:$1,0)))</f>
        <v>265.05831285524368</v>
      </c>
      <c r="ME6" s="45" cm="1">
        <f t="array" aca="1" ref="ME6" ca="1">IF(ISBLANK(INDEX(bHist,ex!$D6,_xlfn.XMATCH(ME$3,bHist!$1:$1,0))),"-",INDEX(bHist,ex!$D6,_xlfn.XMATCH(ME$3,bHist!$1:$1,0)))</f>
        <v>271.2676481524706</v>
      </c>
      <c r="MF6" s="45" cm="1">
        <f t="array" aca="1" ref="MF6" ca="1">IF(ISBLANK(INDEX(bHist,ex!$D6,_xlfn.XMATCH(MF$3,bHist!$1:$1,0))),"-",INDEX(bHist,ex!$D6,_xlfn.XMATCH(MF$3,bHist!$1:$1,0)))</f>
        <v>273.97579438936714</v>
      </c>
      <c r="MG6" s="45" cm="1">
        <f t="array" aca="1" ref="MG6" ca="1">IF(ISBLANK(INDEX(bHist,ex!$D6,_xlfn.XMATCH(MG$3,bHist!$1:$1,0))),"-",INDEX(bHist,ex!$D6,_xlfn.XMATCH(MG$3,bHist!$1:$1,0)))</f>
        <v>271.88168130958081</v>
      </c>
      <c r="MH6" s="45" cm="1">
        <f t="array" aca="1" ref="MH6" ca="1">IF(ISBLANK(INDEX(bHist,ex!$D6,_xlfn.XMATCH(MH$3,bHist!$1:$1,0))),"-",INDEX(bHist,ex!$D6,_xlfn.XMATCH(MH$3,bHist!$1:$1,0)))</f>
        <v>263.50422893643378</v>
      </c>
      <c r="MI6" s="45" cm="1">
        <f t="array" aca="1" ref="MI6" ca="1">IF(ISBLANK(INDEX(bHist,ex!$D6,_xlfn.XMATCH(MI$3,bHist!$1:$1,0))),"-",INDEX(bHist,ex!$D6,_xlfn.XMATCH(MI$3,bHist!$1:$1,0)))</f>
        <v>259.12799262452126</v>
      </c>
      <c r="MJ6" s="45" cm="1">
        <f t="array" aca="1" ref="MJ6" ca="1">IF(ISBLANK(INDEX(bHist,ex!$D6,_xlfn.XMATCH(MJ$3,bHist!$1:$1,0))),"-",INDEX(bHist,ex!$D6,_xlfn.XMATCH(MJ$3,bHist!$1:$1,0)))</f>
        <v>261.07909798204901</v>
      </c>
      <c r="MK6" s="45" cm="1">
        <f t="array" aca="1" ref="MK6" ca="1">IF(ISBLANK(INDEX(bHist,ex!$D6,_xlfn.XMATCH(MK$3,bHist!$1:$1,0))),"-",INDEX(bHist,ex!$D6,_xlfn.XMATCH(MK$3,bHist!$1:$1,0)))</f>
        <v>261.59112563097477</v>
      </c>
      <c r="ML6" s="45" cm="1">
        <f t="array" aca="1" ref="ML6" ca="1">IF(ISBLANK(INDEX(bHist,ex!$D6,_xlfn.XMATCH(ML$3,bHist!$1:$1,0))),"-",INDEX(bHist,ex!$D6,_xlfn.XMATCH(ML$3,bHist!$1:$1,0)))</f>
        <v>259.08899051845071</v>
      </c>
      <c r="MM6" s="45" cm="1">
        <f t="array" aca="1" ref="MM6" ca="1">IF(ISBLANK(INDEX(bHist,ex!$D6,_xlfn.XMATCH(MM$3,bHist!$1:$1,0))),"-",INDEX(bHist,ex!$D6,_xlfn.XMATCH(MM$3,bHist!$1:$1,0)))</f>
        <v>265.81635378861432</v>
      </c>
      <c r="MN6" s="45" cm="1">
        <f t="array" aca="1" ref="MN6" ca="1">IF(ISBLANK(INDEX(bHist,ex!$D6,_xlfn.XMATCH(MN$3,bHist!$1:$1,0))),"-",INDEX(bHist,ex!$D6,_xlfn.XMATCH(MN$3,bHist!$1:$1,0)))</f>
        <v>275.37086972188951</v>
      </c>
      <c r="MO6" s="45" cm="1">
        <f t="array" aca="1" ref="MO6" ca="1">IF(ISBLANK(INDEX(bHist,ex!$D6,_xlfn.XMATCH(MO$3,bHist!$1:$1,0))),"-",INDEX(bHist,ex!$D6,_xlfn.XMATCH(MO$3,bHist!$1:$1,0)))</f>
        <v>279.79910884189604</v>
      </c>
      <c r="MP6" s="45" cm="1">
        <f t="array" aca="1" ref="MP6" ca="1">IF(ISBLANK(INDEX(bHist,ex!$D6,_xlfn.XMATCH(MP$3,bHist!$1:$1,0))),"-",INDEX(bHist,ex!$D6,_xlfn.XMATCH(MP$3,bHist!$1:$1,0)))</f>
        <v>283.47230719053744</v>
      </c>
      <c r="MQ6" s="45" cm="1">
        <f t="array" aca="1" ref="MQ6" ca="1">IF(ISBLANK(INDEX(bHist,ex!$D6,_xlfn.XMATCH(MQ$3,bHist!$1:$1,0))),"-",INDEX(bHist,ex!$D6,_xlfn.XMATCH(MQ$3,bHist!$1:$1,0)))</f>
        <v>281.49520042896273</v>
      </c>
      <c r="MR6" s="45" cm="1">
        <f t="array" aca="1" ref="MR6" ca="1">IF(ISBLANK(INDEX(bHist,ex!$D6,_xlfn.XMATCH(MR$3,bHist!$1:$1,0))),"-",INDEX(bHist,ex!$D6,_xlfn.XMATCH(MR$3,bHist!$1:$1,0)))</f>
        <v>283.89733014130593</v>
      </c>
      <c r="MS6" s="45" cm="1">
        <f t="array" aca="1" ref="MS6" ca="1">IF(ISBLANK(INDEX(bHist,ex!$D6,_xlfn.XMATCH(MS$3,bHist!$1:$1,0))),"-",INDEX(bHist,ex!$D6,_xlfn.XMATCH(MS$3,bHist!$1:$1,0)))</f>
        <v>284.13334288573265</v>
      </c>
      <c r="MT6" s="45" cm="1">
        <f t="array" aca="1" ref="MT6" ca="1">IF(ISBLANK(INDEX(bHist,ex!$D6,_xlfn.XMATCH(MT$3,bHist!$1:$1,0))),"-",INDEX(bHist,ex!$D6,_xlfn.XMATCH(MT$3,bHist!$1:$1,0)))</f>
        <v>288.00255181872848</v>
      </c>
      <c r="MU6" s="45" cm="1">
        <f t="array" aca="1" ref="MU6" ca="1">IF(ISBLANK(INDEX(bHist,ex!$D6,_xlfn.XMATCH(MU$3,bHist!$1:$1,0))),"-",INDEX(bHist,ex!$D6,_xlfn.XMATCH(MU$3,bHist!$1:$1,0)))</f>
        <v>292.12377436017988</v>
      </c>
      <c r="MV6" s="45" cm="1">
        <f t="array" aca="1" ref="MV6" ca="1">IF(ISBLANK(INDEX(bHist,ex!$D6,_xlfn.XMATCH(MV$3,bHist!$1:$1,0))),"-",INDEX(bHist,ex!$D6,_xlfn.XMATCH(MV$3,bHist!$1:$1,0)))</f>
        <v>293.09482679593566</v>
      </c>
      <c r="MW6" s="45" cm="1">
        <f t="array" aca="1" ref="MW6" ca="1">IF(ISBLANK(INDEX(bHist,ex!$D6,_xlfn.XMATCH(MW$3,bHist!$1:$1,0))),"-",INDEX(bHist,ex!$D6,_xlfn.XMATCH(MW$3,bHist!$1:$1,0)))</f>
        <v>292.61880109107494</v>
      </c>
      <c r="MX6" s="45" cm="1">
        <f t="array" aca="1" ref="MX6" ca="1">IF(ISBLANK(INDEX(bHist,ex!$D6,_xlfn.XMATCH(MX$3,bHist!$1:$1,0))),"-",INDEX(bHist,ex!$D6,_xlfn.XMATCH(MX$3,bHist!$1:$1,0)))</f>
        <v>299.26816014909747</v>
      </c>
      <c r="MY6" s="45" cm="1">
        <f t="array" aca="1" ref="MY6" ca="1">IF(ISBLANK(INDEX(bHist,ex!$D6,_xlfn.XMATCH(MY$3,bHist!$1:$1,0))),"-",INDEX(bHist,ex!$D6,_xlfn.XMATCH(MY$3,bHist!$1:$1,0)))</f>
        <v>305.85751596701147</v>
      </c>
      <c r="MZ6" s="45" cm="1">
        <f t="array" aca="1" ref="MZ6" ca="1">IF(ISBLANK(INDEX(bHist,ex!$D6,_xlfn.XMATCH(MZ$3,bHist!$1:$1,0))),"-",INDEX(bHist,ex!$D6,_xlfn.XMATCH(MZ$3,bHist!$1:$1,0)))</f>
        <v>306.77456548666953</v>
      </c>
      <c r="NA6" s="45" cm="1">
        <f t="array" aca="1" ref="NA6" ca="1">IF(ISBLANK(INDEX(bHist,ex!$D6,_xlfn.XMATCH(NA$3,bHist!$1:$1,0))),"-",INDEX(bHist,ex!$D6,_xlfn.XMATCH(NA$3,bHist!$1:$1,0)))</f>
        <v>302.56133797705178</v>
      </c>
      <c r="NB6" s="45" cm="1">
        <f t="array" aca="1" ref="NB6" ca="1">IF(ISBLANK(INDEX(bHist,ex!$D6,_xlfn.XMATCH(NB$3,bHist!$1:$1,0))),"-",INDEX(bHist,ex!$D6,_xlfn.XMATCH(NB$3,bHist!$1:$1,0)))</f>
        <v>293.40584359049797</v>
      </c>
      <c r="NC6" s="45" cm="1">
        <f t="array" aca="1" ref="NC6" ca="1">IF(ISBLANK(INDEX(bHist,ex!$D6,_xlfn.XMATCH(NC$3,bHist!$1:$1,0))),"-",INDEX(bHist,ex!$D6,_xlfn.XMATCH(NC$3,bHist!$1:$1,0)))</f>
        <v>297.30105392754081</v>
      </c>
      <c r="ND6" s="45" cm="1">
        <f t="array" aca="1" ref="ND6" ca="1">IF(ISBLANK(INDEX(bHist,ex!$D6,_xlfn.XMATCH(ND$3,bHist!$1:$1,0))),"-",INDEX(bHist,ex!$D6,_xlfn.XMATCH(ND$3,bHist!$1:$1,0)))</f>
        <v>303.49438836073875</v>
      </c>
      <c r="NE6" s="45" cm="1">
        <f t="array" aca="1" ref="NE6" ca="1">IF(ISBLANK(INDEX(bHist,ex!$D6,_xlfn.XMATCH(NE$3,bHist!$1:$1,0))),"-",INDEX(bHist,ex!$D6,_xlfn.XMATCH(NE$3,bHist!$1:$1,0)))</f>
        <v>304.14942373192309</v>
      </c>
      <c r="NF6" s="45" cm="1">
        <f t="array" aca="1" ref="NF6" ca="1">IF(ISBLANK(INDEX(bHist,ex!$D6,_xlfn.XMATCH(NF$3,bHist!$1:$1,0))),"-",INDEX(bHist,ex!$D6,_xlfn.XMATCH(NF$3,bHist!$1:$1,0)))</f>
        <v>307.84662337660785</v>
      </c>
      <c r="NG6" s="45" cm="1">
        <f t="array" aca="1" ref="NG6" ca="1">IF(ISBLANK(INDEX(bHist,ex!$D6,_xlfn.XMATCH(NG$3,bHist!$1:$1,0))),"-",INDEX(bHist,ex!$D6,_xlfn.XMATCH(NG$3,bHist!$1:$1,0)))</f>
        <v>322.76742908358574</v>
      </c>
      <c r="NH6" s="45" cm="1">
        <f t="array" aca="1" ref="NH6" ca="1">IF(ISBLANK(INDEX(bHist,ex!$D6,_xlfn.XMATCH(NH$3,bHist!$1:$1,0))),"-",INDEX(bHist,ex!$D6,_xlfn.XMATCH(NH$3,bHist!$1:$1,0)))</f>
        <v>326.5376326704025</v>
      </c>
      <c r="NI6" s="45" cm="1">
        <f t="array" aca="1" ref="NI6" ca="1">IF(ISBLANK(INDEX(bHist,ex!$D6,_xlfn.XMATCH(NI$3,bHist!$1:$1,0))),"-",INDEX(bHist,ex!$D6,_xlfn.XMATCH(NI$3,bHist!$1:$1,0)))</f>
        <v>324.76653703320028</v>
      </c>
      <c r="NJ6" s="45" cm="1">
        <f t="array" aca="1" ref="NJ6" ca="1">IF(ISBLANK(INDEX(bHist,ex!$D6,_xlfn.XMATCH(NJ$3,bHist!$1:$1,0))),"-",INDEX(bHist,ex!$D6,_xlfn.XMATCH(NJ$3,bHist!$1:$1,0)))</f>
        <v>326.82064795291421</v>
      </c>
      <c r="NK6" s="45" cm="1">
        <f t="array" aca="1" ref="NK6" ca="1">IF(ISBLANK(INDEX(bHist,ex!$D6,_xlfn.XMATCH(NK$3,bHist!$1:$1,0))),"-",INDEX(bHist,ex!$D6,_xlfn.XMATCH(NK$3,bHist!$1:$1,0)))</f>
        <v>328.3327296036482</v>
      </c>
      <c r="NL6" s="45" cm="1">
        <f t="array" aca="1" ref="NL6" ca="1">IF(ISBLANK(INDEX(bHist,ex!$D6,_xlfn.XMATCH(NL$3,bHist!$1:$1,0))),"-",INDEX(bHist,ex!$D6,_xlfn.XMATCH(NL$3,bHist!$1:$1,0)))</f>
        <v>326.88965167903899</v>
      </c>
      <c r="NM6" s="45" cm="1">
        <f t="array" aca="1" ref="NM6" ca="1">IF(ISBLANK(INDEX(bHist,ex!$D6,_xlfn.XMATCH(NM$3,bHist!$1:$1,0))),"-",INDEX(bHist,ex!$D6,_xlfn.XMATCH(NM$3,bHist!$1:$1,0)))</f>
        <v>324.32151300239559</v>
      </c>
      <c r="NN6" s="45" cm="1">
        <f t="array" aca="1" ref="NN6" ca="1">IF(ISBLANK(INDEX(bHist,ex!$D6,_xlfn.XMATCH(NN$3,bHist!$1:$1,0))),"-",INDEX(bHist,ex!$D6,_xlfn.XMATCH(NN$3,bHist!$1:$1,0)))</f>
        <v>320.23429229700565</v>
      </c>
      <c r="NO6" s="45" cm="1">
        <f t="array" aca="1" ref="NO6" ca="1">IF(ISBLANK(INDEX(bHist,ex!$D6,_xlfn.XMATCH(NO$3,bHist!$1:$1,0))),"-",INDEX(bHist,ex!$D6,_xlfn.XMATCH(NO$3,bHist!$1:$1,0)))</f>
        <v>324.28251089632511</v>
      </c>
      <c r="NP6" s="45" cm="1">
        <f t="array" aca="1" ref="NP6" ca="1">IF(ISBLANK(INDEX(bHist,ex!$D6,_xlfn.XMATCH(NP$3,bHist!$1:$1,0))),"-",INDEX(bHist,ex!$D6,_xlfn.XMATCH(NP$3,bHist!$1:$1,0)))</f>
        <v>331.09887897264957</v>
      </c>
      <c r="NQ6" s="45" cm="1">
        <f t="array" aca="1" ref="NQ6" ca="1">IF(ISBLANK(INDEX(bHist,ex!$D6,_xlfn.XMATCH(NQ$3,bHist!$1:$1,0))),"-",INDEX(bHist,ex!$D6,_xlfn.XMATCH(NQ$3,bHist!$1:$1,0)))</f>
        <v>333.2369944285154</v>
      </c>
      <c r="NR6" s="45" cm="1">
        <f t="array" aca="1" ref="NR6" ca="1">IF(ISBLANK(INDEX(bHist,ex!$D6,_xlfn.XMATCH(NR$3,bHist!$1:$1,0))),"-",INDEX(bHist,ex!$D6,_xlfn.XMATCH(NR$3,bHist!$1:$1,0)))</f>
        <v>341.32243103313442</v>
      </c>
      <c r="NS6" s="45" cm="1">
        <f t="array" aca="1" ref="NS6" ca="1">IF(ISBLANK(INDEX(bHist,ex!$D6,_xlfn.XMATCH(NS$3,bHist!$1:$1,0))),"-",INDEX(bHist,ex!$D6,_xlfn.XMATCH(NS$3,bHist!$1:$1,0)))</f>
        <v>340.69739728200432</v>
      </c>
      <c r="NT6" s="45" cm="1">
        <f t="array" aca="1" ref="NT6" ca="1">IF(ISBLANK(INDEX(bHist,ex!$D6,_xlfn.XMATCH(NT$3,bHist!$1:$1,0))),"-",INDEX(bHist,ex!$D6,_xlfn.XMATCH(NT$3,bHist!$1:$1,0)))</f>
        <v>337.83224256682399</v>
      </c>
      <c r="NU6" s="45" cm="1">
        <f t="array" aca="1" ref="NU6" ca="1">IF(ISBLANK(INDEX(bHist,ex!$D6,_xlfn.XMATCH(NU$3,bHist!$1:$1,0))),"-",INDEX(bHist,ex!$D6,_xlfn.XMATCH(NU$3,bHist!$1:$1,0)))</f>
        <v>345.15963823807243</v>
      </c>
      <c r="NV6" s="45" cm="1">
        <f t="array" aca="1" ref="NV6" ca="1">IF(ISBLANK(INDEX(bHist,ex!$D6,_xlfn.XMATCH(NV$3,bHist!$1:$1,0))),"-",INDEX(bHist,ex!$D6,_xlfn.XMATCH(NV$3,bHist!$1:$1,0)))</f>
        <v>343.24753498661516</v>
      </c>
      <c r="NW6" s="45" cm="1">
        <f t="array" aca="1" ref="NW6" ca="1">IF(ISBLANK(INDEX(bHist,ex!$D6,_xlfn.XMATCH(NW$3,bHist!$1:$1,0))),"-",INDEX(bHist,ex!$D6,_xlfn.XMATCH(NW$3,bHist!$1:$1,0)))</f>
        <v>357.85932400703427</v>
      </c>
      <c r="NX6" s="45" cm="1">
        <f t="array" aca="1" ref="NX6" ca="1">IF(ISBLANK(INDEX(bHist,ex!$D6,_xlfn.XMATCH(NX$3,bHist!$1:$1,0))),"-",INDEX(bHist,ex!$D6,_xlfn.XMATCH(NX$3,bHist!$1:$1,0)))</f>
        <v>369.2479389796257</v>
      </c>
      <c r="NY6" s="45" cm="1">
        <f t="array" aca="1" ref="NY6" ca="1">IF(ISBLANK(INDEX(bHist,ex!$D6,_xlfn.XMATCH(NY$3,bHist!$1:$1,0))),"-",INDEX(bHist,ex!$D6,_xlfn.XMATCH(NY$3,bHist!$1:$1,0)))</f>
        <v>376.05830673193935</v>
      </c>
      <c r="NZ6" s="45" cm="1">
        <f t="array" aca="1" ref="NZ6" ca="1">IF(ISBLANK(INDEX(bHist,ex!$D6,_xlfn.XMATCH(NZ$3,bHist!$1:$1,0))),"-",INDEX(bHist,ex!$D6,_xlfn.XMATCH(NZ$3,bHist!$1:$1,0)))</f>
        <v>379.05946879136559</v>
      </c>
      <c r="OA6" s="45" cm="1">
        <f t="array" aca="1" ref="OA6" ca="1">IF(ISBLANK(INDEX(bHist,ex!$D6,_xlfn.XMATCH(OA$3,bHist!$1:$1,0))),"-",INDEX(bHist,ex!$D6,_xlfn.XMATCH(OA$3,bHist!$1:$1,0)))</f>
        <v>369.95597721290585</v>
      </c>
      <c r="OB6" s="45" cm="1">
        <f t="array" aca="1" ref="OB6" ca="1">IF(ISBLANK(INDEX(bHist,ex!$D6,_xlfn.XMATCH(OB$3,bHist!$1:$1,0))),"-",INDEX(bHist,ex!$D6,_xlfn.XMATCH(OB$3,bHist!$1:$1,0)))</f>
        <v>362.29456350505347</v>
      </c>
      <c r="OC6" s="45" cm="1">
        <f t="array" aca="1" ref="OC6" ca="1">IF(ISBLANK(INDEX(bHist,ex!$D6,_xlfn.XMATCH(OC$3,bHist!$1:$1,0))),"-",INDEX(bHist,ex!$D6,_xlfn.XMATCH(OC$3,bHist!$1:$1,0)))</f>
        <v>361.87354077029227</v>
      </c>
      <c r="OD6" s="45" cm="1">
        <f t="array" aca="1" ref="OD6" ca="1">IF(ISBLANK(INDEX(bHist,ex!$D6,_xlfn.XMATCH(OD$3,bHist!$1:$1,0))),"-",INDEX(bHist,ex!$D6,_xlfn.XMATCH(OD$3,bHist!$1:$1,0)))</f>
        <v>361.02749508476256</v>
      </c>
      <c r="OE6" s="45" cm="1">
        <f t="array" aca="1" ref="OE6" ca="1">IF(ISBLANK(INDEX(bHist,ex!$D6,_xlfn.XMATCH(OE$3,bHist!$1:$1,0))),"-",INDEX(bHist,ex!$D6,_xlfn.XMATCH(OE$3,bHist!$1:$1,0)))</f>
        <v>357.58630926454066</v>
      </c>
      <c r="OF6" s="45" cm="1">
        <f t="array" aca="1" ref="OF6" ca="1">IF(ISBLANK(INDEX(bHist,ex!$D6,_xlfn.XMATCH(OF$3,bHist!$1:$1,0))),"-",INDEX(bHist,ex!$D6,_xlfn.XMATCH(OF$3,bHist!$1:$1,0)))</f>
        <v>358.48435775816438</v>
      </c>
      <c r="OG6" s="45" cm="1">
        <f t="array" aca="1" ref="OG6" ca="1">IF(ISBLANK(INDEX(bHist,ex!$D6,_xlfn.XMATCH(OG$3,bHist!$1:$1,0))),"-",INDEX(bHist,ex!$D6,_xlfn.XMATCH(OG$3,bHist!$1:$1,0)))</f>
        <v>359.13639296734334</v>
      </c>
      <c r="OH6" s="45" cm="1">
        <f t="array" aca="1" ref="OH6" ca="1">IF(ISBLANK(INDEX(bHist,ex!$D6,_xlfn.XMATCH(OH$3,bHist!$1:$1,0))),"-",INDEX(bHist,ex!$D6,_xlfn.XMATCH(OH$3,bHist!$1:$1,0)))</f>
        <v>357.41129981422426</v>
      </c>
      <c r="OI6" s="45" cm="1">
        <f t="array" aca="1" ref="OI6" ca="1">IF(ISBLANK(INDEX(bHist,ex!$D6,_xlfn.XMATCH(OI$3,bHist!$1:$1,0))),"-",INDEX(bHist,ex!$D6,_xlfn.XMATCH(OI$3,bHist!$1:$1,0)))</f>
        <v>355.47619532072542</v>
      </c>
      <c r="OJ6" s="45" cm="1">
        <f t="array" aca="1" ref="OJ6" ca="1">IF(ISBLANK(INDEX(bHist,ex!$D6,_xlfn.XMATCH(OJ$3,bHist!$1:$1,0))),"-",INDEX(bHist,ex!$D6,_xlfn.XMATCH(OJ$3,bHist!$1:$1,0)))</f>
        <v>352.36202715909485</v>
      </c>
      <c r="OK6" s="45" cm="1">
        <f t="array" aca="1" ref="OK6" ca="1">IF(ISBLANK(INDEX(bHist,ex!$D6,_xlfn.XMATCH(OK$3,bHist!$1:$1,0))),"-",INDEX(bHist,ex!$D6,_xlfn.XMATCH(OK$3,bHist!$1:$1,0)))</f>
        <v>353.01806258428098</v>
      </c>
      <c r="OL6" s="45" cm="1">
        <f t="array" aca="1" ref="OL6" ca="1">IF(ISBLANK(INDEX(bHist,ex!$D6,_xlfn.XMATCH(OL$3,bHist!$1:$1,0))),"-",INDEX(bHist,ex!$D6,_xlfn.XMATCH(OL$3,bHist!$1:$1,0)))</f>
        <v>351.88600145423413</v>
      </c>
      <c r="OM6" s="45" cm="1">
        <f t="array" aca="1" ref="OM6" ca="1">IF(ISBLANK(INDEX(bHist,ex!$D6,_xlfn.XMATCH(OM$3,bHist!$1:$1,0))),"-",INDEX(bHist,ex!$D6,_xlfn.XMATCH(OM$3,bHist!$1:$1,0)))</f>
        <v>356.81426757514481</v>
      </c>
      <c r="ON6" s="45" cm="1">
        <f t="array" aca="1" ref="ON6" ca="1">IF(ISBLANK(INDEX(bHist,ex!$D6,_xlfn.XMATCH(ON$3,bHist!$1:$1,0))),"-",INDEX(bHist,ex!$D6,_xlfn.XMATCH(ON$3,bHist!$1:$1,0)))</f>
        <v>363.86964855790143</v>
      </c>
      <c r="OO6" s="45" cm="1">
        <f t="array" aca="1" ref="OO6" ca="1">IF(ISBLANK(INDEX(bHist,ex!$D6,_xlfn.XMATCH(OO$3,bHist!$1:$1,0))),"-",INDEX(bHist,ex!$D6,_xlfn.XMATCH(OO$3,bHist!$1:$1,0)))</f>
        <v>367.09882292973998</v>
      </c>
      <c r="OP6" s="45" cm="1">
        <f t="array" aca="1" ref="OP6" ca="1">IF(ISBLANK(INDEX(bHist,ex!$D6,_xlfn.XMATCH(OP$3,bHist!$1:$1,0))),"-",INDEX(bHist,ex!$D6,_xlfn.XMATCH(OP$3,bHist!$1:$1,0)))</f>
        <v>362.45257203733922</v>
      </c>
      <c r="OQ6" s="45" cm="1">
        <f t="array" aca="1" ref="OQ6" ca="1">IF(ISBLANK(INDEX(bHist,ex!$D6,_xlfn.XMATCH(OQ$3,bHist!$1:$1,0))),"-",INDEX(bHist,ex!$D6,_xlfn.XMATCH(OQ$3,bHist!$1:$1,0)))</f>
        <v>361.45851835954193</v>
      </c>
      <c r="OR6" s="45" cm="1">
        <f t="array" aca="1" ref="OR6" ca="1">IF(ISBLANK(INDEX(bHist,ex!$D6,_xlfn.XMATCH(OR$3,bHist!$1:$1,0))),"-",INDEX(bHist,ex!$D6,_xlfn.XMATCH(OR$3,bHist!$1:$1,0)))</f>
        <v>355.75521038722991</v>
      </c>
      <c r="OS6" s="45" cm="1">
        <f t="array" aca="1" ref="OS6" ca="1">IF(ISBLANK(INDEX(bHist,ex!$D6,_xlfn.XMATCH(OS$3,bHist!$1:$1,0))),"-",INDEX(bHist,ex!$D6,_xlfn.XMATCH(OS$3,bHist!$1:$1,0)))</f>
        <v>350.66193535602088</v>
      </c>
      <c r="OT6" s="45" cm="1">
        <f t="array" aca="1" ref="OT6" ca="1">IF(ISBLANK(INDEX(bHist,ex!$D6,_xlfn.XMATCH(OT$3,bHist!$1:$1,0))),"-",INDEX(bHist,ex!$D6,_xlfn.XMATCH(OT$3,bHist!$1:$1,0)))</f>
        <v>345.63566394293309</v>
      </c>
      <c r="OU6" s="45" cm="1">
        <f t="array" aca="1" ref="OU6" ca="1">IF(ISBLANK(INDEX(bHist,ex!$D6,_xlfn.XMATCH(OU$3,bHist!$1:$1,0))),"-",INDEX(bHist,ex!$D6,_xlfn.XMATCH(OU$3,bHist!$1:$1,0)))</f>
        <v>347.27175228989125</v>
      </c>
      <c r="OV6" s="45" cm="1">
        <f t="array" aca="1" ref="OV6" ca="1">IF(ISBLANK(INDEX(bHist,ex!$D6,_xlfn.XMATCH(OV$3,bHist!$1:$1,0))),"-",INDEX(bHist,ex!$D6,_xlfn.XMATCH(OV$3,bHist!$1:$1,0)))</f>
        <v>341.60044604563711</v>
      </c>
      <c r="OW6" s="45" cm="1">
        <f t="array" aca="1" ref="OW6" ca="1">IF(ISBLANK(INDEX(bHist,ex!$D6,_xlfn.XMATCH(OW$3,bHist!$1:$1,0))),"-",INDEX(bHist,ex!$D6,_xlfn.XMATCH(OW$3,bHist!$1:$1,0)))</f>
        <v>331.2128851288557</v>
      </c>
      <c r="OX6" s="45" cm="1">
        <f t="array" aca="1" ref="OX6" ca="1">IF(ISBLANK(INDEX(bHist,ex!$D6,_xlfn.XMATCH(OX$3,bHist!$1:$1,0))),"-",INDEX(bHist,ex!$D6,_xlfn.XMATCH(OX$3,bHist!$1:$1,0)))</f>
        <v>323.36146116065976</v>
      </c>
      <c r="OY6" s="45" cm="1">
        <f t="array" aca="1" ref="OY6" ca="1">IF(ISBLANK(INDEX(bHist,ex!$D6,_xlfn.XMATCH(OY$3,bHist!$1:$1,0))),"-",INDEX(bHist,ex!$D6,_xlfn.XMATCH(OY$3,bHist!$1:$1,0)))</f>
        <v>279.91611516010761</v>
      </c>
      <c r="OZ6" s="45" cm="1">
        <f t="array" aca="1" ref="OZ6" ca="1">IF(ISBLANK(INDEX(bHist,ex!$D6,_xlfn.XMATCH(OZ$3,bHist!$1:$1,0))),"-",INDEX(bHist,ex!$D6,_xlfn.XMATCH(OZ$3,bHist!$1:$1,0)))</f>
        <v>283.36530141234402</v>
      </c>
      <c r="PA6" s="45" cm="1">
        <f t="array" aca="1" ref="PA6" ca="1">IF(ISBLANK(INDEX(bHist,ex!$D6,_xlfn.XMATCH(PA$3,bHist!$1:$1,0))),"-",INDEX(bHist,ex!$D6,_xlfn.XMATCH(PA$3,bHist!$1:$1,0)))</f>
        <v>283.829326469183</v>
      </c>
      <c r="PB6" s="45" cm="1">
        <f t="array" aca="1" ref="PB6" ca="1">IF(ISBLANK(INDEX(bHist,ex!$D6,_xlfn.XMATCH(PB$3,bHist!$1:$1,0))),"-",INDEX(bHist,ex!$D6,_xlfn.XMATCH(PB$3,bHist!$1:$1,0)))</f>
        <v>283.45630632650847</v>
      </c>
      <c r="PC6" s="45" cm="1">
        <f t="array" aca="1" ref="PC6" ca="1">IF(ISBLANK(INDEX(bHist,ex!$D6,_xlfn.XMATCH(PC$3,bHist!$1:$1,0))),"-",INDEX(bHist,ex!$D6,_xlfn.XMATCH(PC$3,bHist!$1:$1,0)))</f>
        <v>285.89143782091139</v>
      </c>
      <c r="PD6" s="45" cm="1">
        <f t="array" aca="1" ref="PD6" ca="1">IF(ISBLANK(INDEX(bHist,ex!$D6,_xlfn.XMATCH(PD$3,bHist!$1:$1,0))),"-",INDEX(bHist,ex!$D6,_xlfn.XMATCH(PD$3,bHist!$1:$1,0)))</f>
        <v>270.80262304162983</v>
      </c>
      <c r="PE6" s="45" cm="1">
        <f t="array" aca="1" ref="PE6" ca="1">IF(ISBLANK(INDEX(bHist,ex!$D6,_xlfn.XMATCH(PE$3,bHist!$1:$1,0))),"-",INDEX(bHist,ex!$D6,_xlfn.XMATCH(PE$3,bHist!$1:$1,0)))</f>
        <v>266.03736572301392</v>
      </c>
      <c r="PF6" s="45" cm="1">
        <f t="array" aca="1" ref="PF6" ca="1">IF(ISBLANK(INDEX(bHist,ex!$D6,_xlfn.XMATCH(PF$3,bHist!$1:$1,0))),"-",INDEX(bHist,ex!$D6,_xlfn.XMATCH(PF$3,bHist!$1:$1,0)))</f>
        <v>261.96514582765104</v>
      </c>
      <c r="PG6" s="45" cm="1">
        <f t="array" aca="1" ref="PG6" ca="1">IF(ISBLANK(INDEX(bHist,ex!$D6,_xlfn.XMATCH(PG$3,bHist!$1:$1,0))),"-",INDEX(bHist,ex!$D6,_xlfn.XMATCH(PG$3,bHist!$1:$1,0)))</f>
        <v>254.85076165878772</v>
      </c>
      <c r="PH6" s="45" cm="1">
        <f t="array" aca="1" ref="PH6" ca="1">IF(ISBLANK(INDEX(bHist,ex!$D6,_xlfn.XMATCH(PH$3,bHist!$1:$1,0))),"-",INDEX(bHist,ex!$D6,_xlfn.XMATCH(PH$3,bHist!$1:$1,0)))</f>
        <v>251.11756007003785</v>
      </c>
      <c r="PI6" s="45" cm="1">
        <f t="array" aca="1" ref="PI6" ca="1">IF(ISBLANK(INDEX(bHist,ex!$D6,_xlfn.XMATCH(PI$3,bHist!$1:$1,0))),"-",INDEX(bHist,ex!$D6,_xlfn.XMATCH(PI$3,bHist!$1:$1,0)))</f>
        <v>250.38752064871787</v>
      </c>
      <c r="PJ6" s="45" cm="1">
        <f t="array" aca="1" ref="PJ6" ca="1">IF(ISBLANK(INDEX(bHist,ex!$D6,_xlfn.XMATCH(PJ$3,bHist!$1:$1,0))),"-",INDEX(bHist,ex!$D6,_xlfn.XMATCH(PJ$3,bHist!$1:$1,0)))</f>
        <v>247.46936307144165</v>
      </c>
      <c r="PK6" s="45" cm="1">
        <f t="array" aca="1" ref="PK6" ca="1">IF(ISBLANK(INDEX(bHist,ex!$D6,_xlfn.XMATCH(PK$3,bHist!$1:$1,0))),"-",INDEX(bHist,ex!$D6,_xlfn.XMATCH(PK$3,bHist!$1:$1,0)))</f>
        <v>243.63415597450734</v>
      </c>
      <c r="PL6" s="45" cm="1">
        <f t="array" aca="1" ref="PL6" ca="1">IF(ISBLANK(INDEX(bHist,ex!$D6,_xlfn.XMATCH(PL$3,bHist!$1:$1,0))),"-",INDEX(bHist,ex!$D6,_xlfn.XMATCH(PL$3,bHist!$1:$1,0)))</f>
        <v>246.22029562318323</v>
      </c>
      <c r="PM6" s="45" cm="1">
        <f t="array" aca="1" ref="PM6" ca="1">IF(ISBLANK(INDEX(bHist,ex!$D6,_xlfn.XMATCH(PM$3,bHist!$1:$1,0))),"-",INDEX(bHist,ex!$D6,_xlfn.XMATCH(PM$3,bHist!$1:$1,0)))</f>
        <v>249.2264579526186</v>
      </c>
      <c r="PN6" s="45" cm="1">
        <f t="array" aca="1" ref="PN6" ca="1">IF(ISBLANK(INDEX(bHist,ex!$D6,_xlfn.XMATCH(PN$3,bHist!$1:$1,0))),"-",INDEX(bHist,ex!$D6,_xlfn.XMATCH(PN$3,bHist!$1:$1,0)))</f>
        <v>250.02050083005429</v>
      </c>
      <c r="PO6" s="45" cm="1">
        <f t="array" aca="1" ref="PO6" ca="1">IF(ISBLANK(INDEX(bHist,ex!$D6,_xlfn.XMATCH(PO$3,bHist!$1:$1,0))),"-",INDEX(bHist,ex!$D6,_xlfn.XMATCH(PO$3,bHist!$1:$1,0)))</f>
        <v>250.75554052138327</v>
      </c>
      <c r="PP6" s="45" cm="1">
        <f t="array" aca="1" ref="PP6" ca="1">IF(ISBLANK(INDEX(bHist,ex!$D6,_xlfn.XMATCH(PP$3,bHist!$1:$1,0))),"-",INDEX(bHist,ex!$D6,_xlfn.XMATCH(PP$3,bHist!$1:$1,0)))</f>
        <v>252.57563880467416</v>
      </c>
      <c r="PQ6" s="45" cm="1">
        <f t="array" aca="1" ref="PQ6" ca="1">IF(ISBLANK(INDEX(bHist,ex!$D6,_xlfn.XMATCH(PQ$3,bHist!$1:$1,0))),"-",INDEX(bHist,ex!$D6,_xlfn.XMATCH(PQ$3,bHist!$1:$1,0)))</f>
        <v>259.07698987042903</v>
      </c>
      <c r="PR6" s="45" cm="1">
        <f t="array" aca="1" ref="PR6" ca="1">IF(ISBLANK(INDEX(bHist,ex!$D6,_xlfn.XMATCH(PR$3,bHist!$1:$1,0))),"-",INDEX(bHist,ex!$D6,_xlfn.XMATCH(PR$3,bHist!$1:$1,0)))</f>
        <v>258.76197285985944</v>
      </c>
      <c r="PS6" s="45" cm="1">
        <f t="array" aca="1" ref="PS6" ca="1">IF(ISBLANK(INDEX(bHist,ex!$D6,_xlfn.XMATCH(PS$3,bHist!$1:$1,0))),"-",INDEX(bHist,ex!$D6,_xlfn.XMATCH(PS$3,bHist!$1:$1,0)))</f>
        <v>256.85186971640587</v>
      </c>
      <c r="PT6" s="45" cm="1">
        <f t="array" aca="1" ref="PT6" ca="1">IF(ISBLANK(INDEX(bHist,ex!$D6,_xlfn.XMATCH(PT$3,bHist!$1:$1,0))),"-",INDEX(bHist,ex!$D6,_xlfn.XMATCH(PT$3,bHist!$1:$1,0)))</f>
        <v>257.61791108179091</v>
      </c>
      <c r="PU6" s="45" cm="1">
        <f t="array" aca="1" ref="PU6" ca="1">IF(ISBLANK(INDEX(bHist,ex!$D6,_xlfn.XMATCH(PU$3,bHist!$1:$1,0))),"-",INDEX(bHist,ex!$D6,_xlfn.XMATCH(PU$3,bHist!$1:$1,0)))</f>
        <v>247.66837381780147</v>
      </c>
      <c r="PV6" s="45" cm="1">
        <f t="array" aca="1" ref="PV6" ca="1">IF(ISBLANK(INDEX(bHist,ex!$D6,_xlfn.XMATCH(PV$3,bHist!$1:$1,0))),"-",INDEX(bHist,ex!$D6,_xlfn.XMATCH(PV$3,bHist!$1:$1,0)))</f>
        <v>244.13618308341503</v>
      </c>
      <c r="PW6" s="45" cm="1">
        <f t="array" aca="1" ref="PW6" ca="1">IF(ISBLANK(INDEX(bHist,ex!$D6,_xlfn.XMATCH(PW$3,bHist!$1:$1,0))),"-",INDEX(bHist,ex!$D6,_xlfn.XMATCH(PW$3,bHist!$1:$1,0)))</f>
        <v>241.12402042996882</v>
      </c>
      <c r="PX6" s="45" cm="1">
        <f t="array" aca="1" ref="PX6" ca="1">IF(ISBLANK(INDEX(bHist,ex!$D6,_xlfn.XMATCH(PX$3,bHist!$1:$1,0))),"-",INDEX(bHist,ex!$D6,_xlfn.XMATCH(PX$3,bHist!$1:$1,0)))</f>
        <v>236.68478071594237</v>
      </c>
      <c r="PY6" s="45" cm="1">
        <f t="array" aca="1" ref="PY6" ca="1">IF(ISBLANK(INDEX(bHist,ex!$D6,_xlfn.XMATCH(PY$3,bHist!$1:$1,0))),"-",INDEX(bHist,ex!$D6,_xlfn.XMATCH(PY$3,bHist!$1:$1,0)))</f>
        <v>236.12875069093707</v>
      </c>
      <c r="PZ6" s="45" cm="1">
        <f t="array" aca="1" ref="PZ6" ca="1">IF(ISBLANK(INDEX(bHist,ex!$D6,_xlfn.XMATCH(PZ$3,bHist!$1:$1,0))),"-",INDEX(bHist,ex!$D6,_xlfn.XMATCH(PZ$3,bHist!$1:$1,0)))</f>
        <v>237.44782191932202</v>
      </c>
      <c r="QA6" s="45" cm="1">
        <f t="array" aca="1" ref="QA6" ca="1">IF(ISBLANK(INDEX(bHist,ex!$D6,_xlfn.XMATCH(QA$3,bHist!$1:$1,0))),"-",INDEX(bHist,ex!$D6,_xlfn.XMATCH(QA$3,bHist!$1:$1,0)))</f>
        <v>233.68461871051787</v>
      </c>
      <c r="QB6" s="45" cm="1">
        <f t="array" aca="1" ref="QB6" ca="1">IF(ISBLANK(INDEX(bHist,ex!$D6,_xlfn.XMATCH(QB$3,bHist!$1:$1,0))),"-",INDEX(bHist,ex!$D6,_xlfn.XMATCH(QB$3,bHist!$1:$1,0)))</f>
        <v>232.03752976953984</v>
      </c>
      <c r="QC6" s="45" cm="1">
        <f t="array" aca="1" ref="QC6" ca="1">IF(ISBLANK(INDEX(bHist,ex!$D6,_xlfn.XMATCH(QC$3,bHist!$1:$1,0))),"-",INDEX(bHist,ex!$D6,_xlfn.XMATCH(QC$3,bHist!$1:$1,0)))</f>
        <v>229.84441134357451</v>
      </c>
      <c r="QD6" s="45" cm="1">
        <f t="array" aca="1" ref="QD6" ca="1">IF(ISBLANK(INDEX(bHist,ex!$D6,_xlfn.XMATCH(QD$3,bHist!$1:$1,0))),"-",INDEX(bHist,ex!$D6,_xlfn.XMATCH(QD$3,bHist!$1:$1,0)))</f>
        <v>229.64340048921107</v>
      </c>
      <c r="QE6" s="45" cm="1">
        <f t="array" aca="1" ref="QE6" ca="1">IF(ISBLANK(INDEX(bHist,ex!$D6,_xlfn.XMATCH(QE$3,bHist!$1:$1,0))),"-",INDEX(bHist,ex!$D6,_xlfn.XMATCH(QE$3,bHist!$1:$1,0)))</f>
        <v>228.96336376798152</v>
      </c>
      <c r="QF6" s="45" cm="1">
        <f t="array" aca="1" ref="QF6" ca="1">IF(ISBLANK(INDEX(bHist,ex!$D6,_xlfn.XMATCH(QF$3,bHist!$1:$1,0))),"-",INDEX(bHist,ex!$D6,_xlfn.XMATCH(QF$3,bHist!$1:$1,0)))</f>
        <v>220.7669211691618</v>
      </c>
      <c r="QG6" s="45" cm="1">
        <f t="array" aca="1" ref="QG6" ca="1">IF(ISBLANK(INDEX(bHist,ex!$D6,_xlfn.XMATCH(QG$3,bHist!$1:$1,0))),"-",INDEX(bHist,ex!$D6,_xlfn.XMATCH(QG$3,bHist!$1:$1,0)))</f>
        <v>219.89287397158145</v>
      </c>
      <c r="QH6" s="45" cm="1">
        <f t="array" aca="1" ref="QH6" ca="1">IF(ISBLANK(INDEX(bHist,ex!$D6,_xlfn.XMATCH(QH$3,bHist!$1:$1,0))),"-",INDEX(bHist,ex!$D6,_xlfn.XMATCH(QH$3,bHist!$1:$1,0)))</f>
        <v>218.76181289553642</v>
      </c>
      <c r="QI6" s="45" cm="1">
        <f t="array" aca="1" ref="QI6" ca="1">IF(ISBLANK(INDEX(bHist,ex!$D6,_xlfn.XMATCH(QI$3,bHist!$1:$1,0))),"-",INDEX(bHist,ex!$D6,_xlfn.XMATCH(QI$3,bHist!$1:$1,0)))</f>
        <v>209.48231181275844</v>
      </c>
      <c r="QJ6" s="45" cm="1">
        <f t="array" aca="1" ref="QJ6" ca="1">IF(ISBLANK(INDEX(bHist,ex!$D6,_xlfn.XMATCH(QJ$3,bHist!$1:$1,0))),"-",INDEX(bHist,ex!$D6,_xlfn.XMATCH(QJ$3,bHist!$1:$1,0)))</f>
        <v>209.77632768929004</v>
      </c>
      <c r="QK6" s="45" cm="1">
        <f t="array" aca="1" ref="QK6" ca="1">IF(ISBLANK(INDEX(bHist,ex!$D6,_xlfn.XMATCH(QK$3,bHist!$1:$1,0))),"-",INDEX(bHist,ex!$D6,_xlfn.XMATCH(QK$3,bHist!$1:$1,0)))</f>
        <v>213.14350951337815</v>
      </c>
      <c r="QL6" s="45" cm="1">
        <f t="array" aca="1" ref="QL6" ca="1">IF(ISBLANK(INDEX(bHist,ex!$D6,_xlfn.XMATCH(QL$3,bHist!$1:$1,0))),"-",INDEX(bHist,ex!$D6,_xlfn.XMATCH(QL$3,bHist!$1:$1,0)))</f>
        <v>216.64569862771032</v>
      </c>
      <c r="QM6" s="45" cm="1">
        <f t="array" aca="1" ref="QM6" ca="1">IF(ISBLANK(INDEX(bHist,ex!$D6,_xlfn.XMATCH(QM$3,bHist!$1:$1,0))),"-",INDEX(bHist,ex!$D6,_xlfn.XMATCH(QM$3,bHist!$1:$1,0)))</f>
        <v>214.30357215547562</v>
      </c>
      <c r="QN6" s="45" cm="1">
        <f t="array" aca="1" ref="QN6" ca="1">IF(ISBLANK(INDEX(bHist,ex!$D6,_xlfn.XMATCH(QN$3,bHist!$1:$1,0))),"-",INDEX(bHist,ex!$D6,_xlfn.XMATCH(QN$3,bHist!$1:$1,0)))</f>
        <v>215.61964322185517</v>
      </c>
      <c r="QO6" s="45" cm="1">
        <f t="array" aca="1" ref="QO6" ca="1">IF(ISBLANK(INDEX(bHist,ex!$D6,_xlfn.XMATCH(QO$3,bHist!$1:$1,0))),"-",INDEX(bHist,ex!$D6,_xlfn.XMATCH(QO$3,bHist!$1:$1,0)))</f>
        <v>211.31641085207463</v>
      </c>
      <c r="QP6" s="45" cm="1">
        <f t="array" aca="1" ref="QP6" ca="1">IF(ISBLANK(INDEX(bHist,ex!$D6,_xlfn.XMATCH(QP$3,bHist!$1:$1,0))),"-",INDEX(bHist,ex!$D6,_xlfn.XMATCH(QP$3,bHist!$1:$1,0)))</f>
        <v>212.24546101975443</v>
      </c>
      <c r="QQ6" s="45" cm="1">
        <f t="array" aca="1" ref="QQ6" ca="1">IF(ISBLANK(INDEX(bHist,ex!$D6,_xlfn.XMATCH(QQ$3,bHist!$1:$1,0))),"-",INDEX(bHist,ex!$D6,_xlfn.XMATCH(QQ$3,bHist!$1:$1,0)))</f>
        <v>213.48452792799475</v>
      </c>
      <c r="QR6" s="45" cm="1">
        <f t="array" aca="1" ref="QR6" ca="1">IF(ISBLANK(INDEX(bHist,ex!$D6,_xlfn.XMATCH(QR$3,bHist!$1:$1,0))),"-",INDEX(bHist,ex!$D6,_xlfn.XMATCH(QR$3,bHist!$1:$1,0)))</f>
        <v>216.38868474924564</v>
      </c>
      <c r="QS6" s="45" cm="1">
        <f t="array" aca="1" ref="QS6" ca="1">IF(ISBLANK(INDEX(bHist,ex!$D6,_xlfn.XMATCH(QS$3,bHist!$1:$1,0))),"-",INDEX(bHist,ex!$D6,_xlfn.XMATCH(QS$3,bHist!$1:$1,0)))</f>
        <v>227.2832730449438</v>
      </c>
      <c r="QT6" s="45" cm="1">
        <f t="array" aca="1" ref="QT6" ca="1">IF(ISBLANK(INDEX(bHist,ex!$D6,_xlfn.XMATCH(QT$3,bHist!$1:$1,0))),"-",INDEX(bHist,ex!$D6,_xlfn.XMATCH(QT$3,bHist!$1:$1,0)))</f>
        <v>228.57734292328357</v>
      </c>
      <c r="QU6" s="45" cm="1">
        <f t="array" aca="1" ref="QU6" ca="1">IF(ISBLANK(INDEX(bHist,ex!$D6,_xlfn.XMATCH(QU$3,bHist!$1:$1,0))),"-",INDEX(bHist,ex!$D6,_xlfn.XMATCH(QU$3,bHist!$1:$1,0)))</f>
        <v>234.09164068925381</v>
      </c>
      <c r="QV6" s="45" cm="1">
        <f t="array" aca="1" ref="QV6" ca="1">IF(ISBLANK(INDEX(bHist,ex!$D6,_xlfn.XMATCH(QV$3,bHist!$1:$1,0))),"-",INDEX(bHist,ex!$D6,_xlfn.XMATCH(QV$3,bHist!$1:$1,0)))</f>
        <v>241.59204570281506</v>
      </c>
      <c r="QW6" s="45" cm="1">
        <f t="array" aca="1" ref="QW6" ca="1">IF(ISBLANK(INDEX(bHist,ex!$D6,_xlfn.XMATCH(QW$3,bHist!$1:$1,0))),"-",INDEX(bHist,ex!$D6,_xlfn.XMATCH(QW$3,bHist!$1:$1,0)))</f>
        <v>246.36530345344545</v>
      </c>
      <c r="QX6" s="45" cm="1">
        <f t="array" aca="1" ref="QX6" ca="1">IF(ISBLANK(INDEX(bHist,ex!$D6,_xlfn.XMATCH(QX$3,bHist!$1:$1,0))),"-",INDEX(bHist,ex!$D6,_xlfn.XMATCH(QX$3,bHist!$1:$1,0)))</f>
        <v>248.52041982734204</v>
      </c>
      <c r="QY6" s="45" cm="1">
        <f t="array" aca="1" ref="QY6" ca="1">IF(ISBLANK(INDEX(bHist,ex!$D6,_xlfn.XMATCH(QY$3,bHist!$1:$1,0))),"-",INDEX(bHist,ex!$D6,_xlfn.XMATCH(QY$3,bHist!$1:$1,0)))</f>
        <v>256.84386928439136</v>
      </c>
      <c r="QZ6" s="45" cm="1">
        <f t="array" aca="1" ref="QZ6" ca="1">IF(ISBLANK(INDEX(bHist,ex!$D6,_xlfn.XMATCH(QZ$3,bHist!$1:$1,0))),"-",INDEX(bHist,ex!$D6,_xlfn.XMATCH(QZ$3,bHist!$1:$1,0)))</f>
        <v>258.63496600162983</v>
      </c>
      <c r="RA6" s="45" cm="1">
        <f t="array" aca="1" ref="RA6" ca="1">IF(ISBLANK(INDEX(bHist,ex!$D6,_xlfn.XMATCH(RA$3,bHist!$1:$1,0))),"-",INDEX(bHist,ex!$D6,_xlfn.XMATCH(RA$3,bHist!$1:$1,0)))</f>
        <v>258.48095768535137</v>
      </c>
      <c r="RB6" s="45" cm="1">
        <f t="array" aca="1" ref="RB6" ca="1">IF(ISBLANK(INDEX(bHist,ex!$D6,_xlfn.XMATCH(RB$3,bHist!$1:$1,0))),"-",INDEX(bHist,ex!$D6,_xlfn.XMATCH(RB$3,bHist!$1:$1,0)))</f>
        <v>261.62612752103809</v>
      </c>
      <c r="RC6" s="45" cm="1">
        <f t="array" aca="1" ref="RC6" ca="1">IF(ISBLANK(INDEX(bHist,ex!$D6,_xlfn.XMATCH(RC$3,bHist!$1:$1,0))),"-",INDEX(bHist,ex!$D6,_xlfn.XMATCH(RC$3,bHist!$1:$1,0)))</f>
        <v>263.24021467995641</v>
      </c>
      <c r="RD6" s="45" cm="1">
        <f t="array" aca="1" ref="RD6" ca="1">IF(ISBLANK(INDEX(bHist,ex!$D6,_xlfn.XMATCH(RD$3,bHist!$1:$1,0))),"-",INDEX(bHist,ex!$D6,_xlfn.XMATCH(RD$3,bHist!$1:$1,0)))</f>
        <v>266.64639861011506</v>
      </c>
      <c r="RE6" s="45" cm="1">
        <f t="array" aca="1" ref="RE6" ca="1">IF(ISBLANK(INDEX(bHist,ex!$D6,_xlfn.XMATCH(RE$3,bHist!$1:$1,0))),"-",INDEX(bHist,ex!$D6,_xlfn.XMATCH(RE$3,bHist!$1:$1,0)))</f>
        <v>266.36438338160519</v>
      </c>
      <c r="RF6" s="45" cm="1">
        <f t="array" aca="1" ref="RF6" ca="1">IF(ISBLANK(INDEX(bHist,ex!$D6,_xlfn.XMATCH(RF$3,bHist!$1:$1,0))),"-",INDEX(bHist,ex!$D6,_xlfn.XMATCH(RF$3,bHist!$1:$1,0)))</f>
        <v>266.08036804509157</v>
      </c>
      <c r="RG6" s="45" cm="1">
        <f t="array" aca="1" ref="RG6" ca="1">IF(ISBLANK(INDEX(bHist,ex!$D6,_xlfn.XMATCH(RG$3,bHist!$1:$1,0))),"-",INDEX(bHist,ex!$D6,_xlfn.XMATCH(RG$3,bHist!$1:$1,0)))</f>
        <v>265.60834255623814</v>
      </c>
      <c r="RH6" s="45" cm="1">
        <f t="array" aca="1" ref="RH6" ca="1">IF(ISBLANK(INDEX(bHist,ex!$D6,_xlfn.XMATCH(RH$3,bHist!$1:$1,0))),"-",INDEX(bHist,ex!$D6,_xlfn.XMATCH(RH$3,bHist!$1:$1,0)))</f>
        <v>263.9062506451607</v>
      </c>
      <c r="RI6" s="45" cm="1">
        <f t="array" aca="1" ref="RI6" ca="1">IF(ISBLANK(INDEX(bHist,ex!$D6,_xlfn.XMATCH(RI$3,bHist!$1:$1,0))),"-",INDEX(bHist,ex!$D6,_xlfn.XMATCH(RI$3,bHist!$1:$1,0)))</f>
        <v>261.62012719702722</v>
      </c>
      <c r="RJ6" s="45" cm="1">
        <f t="array" aca="1" ref="RJ6" ca="1">IF(ISBLANK(INDEX(bHist,ex!$D6,_xlfn.XMATCH(RJ$3,bHist!$1:$1,0))),"-",INDEX(bHist,ex!$D6,_xlfn.XMATCH(RJ$3,bHist!$1:$1,0)))</f>
        <v>257.87992523026463</v>
      </c>
      <c r="RK6" s="45" cm="1">
        <f t="array" aca="1" ref="RK6" ca="1">IF(ISBLANK(INDEX(bHist,ex!$D6,_xlfn.XMATCH(RK$3,bHist!$1:$1,0))),"-",INDEX(bHist,ex!$D6,_xlfn.XMATCH(RK$3,bHist!$1:$1,0)))</f>
        <v>260.08504430425171</v>
      </c>
      <c r="RL6" s="45" cm="1">
        <f t="array" aca="1" ref="RL6" ca="1">IF(ISBLANK(INDEX(bHist,ex!$D6,_xlfn.XMATCH(RL$3,bHist!$1:$1,0))),"-",INDEX(bHist,ex!$D6,_xlfn.XMATCH(RL$3,bHist!$1:$1,0)))</f>
        <v>260.42606271886825</v>
      </c>
      <c r="RM6" s="45" cm="1">
        <f t="array" aca="1" ref="RM6" ca="1">IF(ISBLANK(INDEX(bHist,ex!$D6,_xlfn.XMATCH(RM$3,bHist!$1:$1,0))),"-",INDEX(bHist,ex!$D6,_xlfn.XMATCH(RM$3,bHist!$1:$1,0)))</f>
        <v>261.69313113915916</v>
      </c>
      <c r="RN6" s="45" cm="1">
        <f t="array" aca="1" ref="RN6" ca="1">IF(ISBLANK(INDEX(bHist,ex!$D6,_xlfn.XMATCH(RN$3,bHist!$1:$1,0))),"-",INDEX(bHist,ex!$D6,_xlfn.XMATCH(RN$3,bHist!$1:$1,0)))</f>
        <v>261.61112671101091</v>
      </c>
      <c r="RO6" s="45" cm="1">
        <f t="array" aca="1" ref="RO6" ca="1">IF(ISBLANK(INDEX(bHist,ex!$D6,_xlfn.XMATCH(RO$3,bHist!$1:$1,0))),"-",INDEX(bHist,ex!$D6,_xlfn.XMATCH(RO$3,bHist!$1:$1,0)))</f>
        <v>261.52912228286266</v>
      </c>
      <c r="RP6" s="45" cm="1">
        <f t="array" aca="1" ref="RP6" ca="1">IF(ISBLANK(INDEX(bHist,ex!$D6,_xlfn.XMATCH(RP$3,bHist!$1:$1,0))),"-",INDEX(bHist,ex!$D6,_xlfn.XMATCH(RP$3,bHist!$1:$1,0)))</f>
        <v>262.40916980445382</v>
      </c>
      <c r="RQ6" s="45" cm="1">
        <f t="array" aca="1" ref="RQ6" ca="1">IF(ISBLANK(INDEX(bHist,ex!$D6,_xlfn.XMATCH(RQ$3,bHist!$1:$1,0))),"-",INDEX(bHist,ex!$D6,_xlfn.XMATCH(RQ$3,bHist!$1:$1,0)))</f>
        <v>264.6682917945385</v>
      </c>
      <c r="RR6" s="45" cm="1">
        <f t="array" aca="1" ref="RR6" ca="1">IF(ISBLANK(INDEX(bHist,ex!$D6,_xlfn.XMATCH(RR$3,bHist!$1:$1,0))),"-",INDEX(bHist,ex!$D6,_xlfn.XMATCH(RR$3,bHist!$1:$1,0)))</f>
        <v>264.08626036548617</v>
      </c>
      <c r="RS6" s="45" cm="1">
        <f t="array" aca="1" ref="RS6" ca="1">IF(ISBLANK(INDEX(bHist,ex!$D6,_xlfn.XMATCH(RS$3,bHist!$1:$1,0))),"-",INDEX(bHist,ex!$D6,_xlfn.XMATCH(RS$3,bHist!$1:$1,0)))</f>
        <v>264.32627332592011</v>
      </c>
      <c r="RT6" s="45" cm="1">
        <f t="array" aca="1" ref="RT6" ca="1">IF(ISBLANK(INDEX(bHist,ex!$D6,_xlfn.XMATCH(RT$3,bHist!$1:$1,0))),"-",INDEX(bHist,ex!$D6,_xlfn.XMATCH(RT$3,bHist!$1:$1,0)))</f>
        <v>264.9433066450357</v>
      </c>
      <c r="RU6" s="45" cm="1">
        <f t="array" aca="1" ref="RU6" ca="1">IF(ISBLANK(INDEX(bHist,ex!$D6,_xlfn.XMATCH(RU$3,bHist!$1:$1,0))),"-",INDEX(bHist,ex!$D6,_xlfn.XMATCH(RU$3,bHist!$1:$1,0)))</f>
        <v>261.22110565030573</v>
      </c>
      <c r="RV6" s="45" cm="1">
        <f t="array" aca="1" ref="RV6" ca="1">IF(ISBLANK(INDEX(bHist,ex!$D6,_xlfn.XMATCH(RV$3,bHist!$1:$1,0))),"-",INDEX(bHist,ex!$D6,_xlfn.XMATCH(RV$3,bHist!$1:$1,0)))</f>
        <v>260.42606271886825</v>
      </c>
      <c r="RW6" s="45" cm="1">
        <f t="array" aca="1" ref="RW6" ca="1">IF(ISBLANK(INDEX(bHist,ex!$D6,_xlfn.XMATCH(RW$3,bHist!$1:$1,0))),"-",INDEX(bHist,ex!$D6,_xlfn.XMATCH(RW$3,bHist!$1:$1,0)))</f>
        <v>258.87397890806199</v>
      </c>
      <c r="RX6" s="45" cm="1">
        <f t="array" aca="1" ref="RX6" ca="1">IF(ISBLANK(INDEX(bHist,ex!$D6,_xlfn.XMATCH(RX$3,bHist!$1:$1,0))),"-",INDEX(bHist,ex!$D6,_xlfn.XMATCH(RX$3,bHist!$1:$1,0)))</f>
        <v>252.46463281047343</v>
      </c>
      <c r="RY6" s="45" cm="1">
        <f t="array" aca="1" ref="RY6" ca="1">IF(ISBLANK(INDEX(bHist,ex!$D6,_xlfn.XMATCH(RY$3,bHist!$1:$1,0))),"-",INDEX(bHist,ex!$D6,_xlfn.XMATCH(RY$3,bHist!$1:$1,0)))</f>
        <v>251.62258734095099</v>
      </c>
      <c r="RZ6" s="45" cm="1">
        <f t="array" aca="1" ref="RZ6" ca="1">IF(ISBLANK(INDEX(bHist,ex!$D6,_xlfn.XMATCH(RZ$3,bHist!$1:$1,0))),"-",INDEX(bHist,ex!$D6,_xlfn.XMATCH(RZ$3,bHist!$1:$1,0)))</f>
        <v>251.0255551018715</v>
      </c>
      <c r="SA6" s="45" cm="1">
        <f t="array" aca="1" ref="SA6" ca="1">IF(ISBLANK(INDEX(bHist,ex!$D6,_xlfn.XMATCH(SA$3,bHist!$1:$1,0))),"-",INDEX(bHist,ex!$D6,_xlfn.XMATCH(SA$3,bHist!$1:$1,0)))</f>
        <v>253.38968276214601</v>
      </c>
      <c r="SB6" s="45" cm="1">
        <f t="array" aca="1" ref="SB6" ca="1">IF(ISBLANK(INDEX(bHist,ex!$D6,_xlfn.XMATCH(SB$3,bHist!$1:$1,0))),"-",INDEX(bHist,ex!$D6,_xlfn.XMATCH(SB$3,bHist!$1:$1,0)))</f>
        <v>253.23267428386211</v>
      </c>
      <c r="SC6" s="45" cm="1">
        <f t="array" aca="1" ref="SC6" ca="1">IF(ISBLANK(INDEX(bHist,ex!$D6,_xlfn.XMATCH(SC$3,bHist!$1:$1,0))),"-",INDEX(bHist,ex!$D6,_xlfn.XMATCH(SC$3,bHist!$1:$1,0)))</f>
        <v>249.55247555720806</v>
      </c>
      <c r="SD6" s="45" cm="1">
        <f t="array" aca="1" ref="SD6" ca="1">IF(ISBLANK(INDEX(bHist,ex!$D6,_xlfn.XMATCH(SD$3,bHist!$1:$1,0))),"-",INDEX(bHist,ex!$D6,_xlfn.XMATCH(SD$3,bHist!$1:$1,0)))</f>
        <v>246.67832035601137</v>
      </c>
      <c r="SE6" s="45" cm="1">
        <f t="array" aca="1" ref="SE6" ca="1">IF(ISBLANK(INDEX(bHist,ex!$D6,_xlfn.XMATCH(SE$3,bHist!$1:$1,0))),"-",INDEX(bHist,ex!$D6,_xlfn.XMATCH(SE$3,bHist!$1:$1,0)))</f>
        <v>248.40641367113591</v>
      </c>
      <c r="SF6" s="45" cm="1">
        <f t="array" aca="1" ref="SF6" ca="1">IF(ISBLANK(INDEX(bHist,ex!$D6,_xlfn.XMATCH(SF$3,bHist!$1:$1,0))),"-",INDEX(bHist,ex!$D6,_xlfn.XMATCH(SF$3,bHist!$1:$1,0)))</f>
        <v>250.10150520420075</v>
      </c>
      <c r="SG6" s="45" cm="1">
        <f t="array" aca="1" ref="SG6" ca="1">IF(ISBLANK(INDEX(bHist,ex!$D6,_xlfn.XMATCH(SG$3,bHist!$1:$1,0))),"-",INDEX(bHist,ex!$D6,_xlfn.XMATCH(SG$3,bHist!$1:$1,0)))</f>
        <v>252.190618013978</v>
      </c>
      <c r="SH6" s="45" cm="1">
        <f t="array" aca="1" ref="SH6" ca="1">IF(ISBLANK(INDEX(bHist,ex!$D6,_xlfn.XMATCH(SH$3,bHist!$1:$1,0))),"-",INDEX(bHist,ex!$D6,_xlfn.XMATCH(SH$3,bHist!$1:$1,0)))</f>
        <v>252.85965414118766</v>
      </c>
      <c r="SI6" s="45" cm="1">
        <f t="array" aca="1" ref="SI6" ca="1">IF(ISBLANK(INDEX(bHist,ex!$D6,_xlfn.XMATCH(SI$3,bHist!$1:$1,0))),"-",INDEX(bHist,ex!$D6,_xlfn.XMATCH(SI$3,bHist!$1:$1,0)))</f>
        <v>256.62785762000084</v>
      </c>
      <c r="SJ6" s="45" cm="1">
        <f t="array" aca="1" ref="SJ6" ca="1">IF(ISBLANK(INDEX(bHist,ex!$D6,_xlfn.XMATCH(SJ$3,bHist!$1:$1,0))),"-",INDEX(bHist,ex!$D6,_xlfn.XMATCH(SJ$3,bHist!$1:$1,0)))</f>
        <v>257.54690724766255</v>
      </c>
      <c r="SK6" s="45" cm="1">
        <f t="array" aca="1" ref="SK6" ca="1">IF(ISBLANK(INDEX(bHist,ex!$D6,_xlfn.XMATCH(SK$3,bHist!$1:$1,0))),"-",INDEX(bHist,ex!$D6,_xlfn.XMATCH(SK$3,bHist!$1:$1,0)))</f>
        <v>256.66685972607138</v>
      </c>
      <c r="SL6" s="45" cm="1">
        <f t="array" aca="1" ref="SL6" ca="1">IF(ISBLANK(INDEX(bHist,ex!$D6,_xlfn.XMATCH(SL$3,bHist!$1:$1,0))),"-",INDEX(bHist,ex!$D6,_xlfn.XMATCH(SL$3,bHist!$1:$1,0)))</f>
        <v>259.23499840271472</v>
      </c>
      <c r="SM6" s="45" cm="1">
        <f t="array" aca="1" ref="SM6" ca="1">IF(ISBLANK(INDEX(bHist,ex!$D6,_xlfn.XMATCH(SM$3,bHist!$1:$1,0))),"-",INDEX(bHist,ex!$D6,_xlfn.XMATCH(SM$3,bHist!$1:$1,0)))</f>
        <v>260.63107378923894</v>
      </c>
      <c r="SN6" s="45" cm="1">
        <f t="array" aca="1" ref="SN6" ca="1">IF(ISBLANK(INDEX(bHist,ex!$D6,_xlfn.XMATCH(SN$3,bHist!$1:$1,0))),"-",INDEX(bHist,ex!$D6,_xlfn.XMATCH(SN$3,bHist!$1:$1,0)))</f>
        <v>260.38206034278869</v>
      </c>
      <c r="SO6" s="45" cm="1">
        <f t="array" aca="1" ref="SO6" ca="1">IF(ISBLANK(INDEX(bHist,ex!$D6,_xlfn.XMATCH(SO$3,bHist!$1:$1,0))),"-",INDEX(bHist,ex!$D6,_xlfn.XMATCH(SO$3,bHist!$1:$1,0)))</f>
        <v>259.4610106071234</v>
      </c>
      <c r="SP6" s="45" cm="1">
        <f t="array" aca="1" ref="SP6" ca="1">IF(ISBLANK(INDEX(bHist,ex!$D6,_xlfn.XMATCH(SP$3,bHist!$1:$1,0))),"-",INDEX(bHist,ex!$D6,_xlfn.XMATCH(SP$3,bHist!$1:$1,0)))</f>
        <v>258.21194315886493</v>
      </c>
      <c r="SQ6" s="45" cm="1">
        <f t="array" aca="1" ref="SQ6" ca="1">IF(ISBLANK(INDEX(bHist,ex!$D6,_xlfn.XMATCH(SQ$3,bHist!$1:$1,0))),"-",INDEX(bHist,ex!$D6,_xlfn.XMATCH(SQ$3,bHist!$1:$1,0)))</f>
        <v>259.15399402856826</v>
      </c>
    </row>
    <row r="7" spans="3:546" x14ac:dyDescent="0.25">
      <c r="C7" s="46" t="s">
        <v>496</v>
      </c>
      <c r="D7" s="43">
        <f ca="1">_xlfn.XMATCH(C7,bHist!B:B,0)</f>
        <v>39</v>
      </c>
      <c r="E7" s="43" t="str">
        <f ca="1">_xlfn.XLOOKUP(C7,bHist!B:B,bHist!C:C)</f>
        <v>XS2193661324</v>
      </c>
      <c r="F7" s="45" cm="1">
        <f t="array" aca="1" ref="F7" ca="1">IF(ISBLANK(INDEX(bHist,ex!$D7,_xlfn.XMATCH(F$3,bHist!$1:$1,0))),"-",INDEX(bHist,ex!$D7,_xlfn.XMATCH(F$3,bHist!$1:$1,0)))</f>
        <v>319.37603352320195</v>
      </c>
      <c r="G7" s="45" cm="1">
        <f t="array" aca="1" ref="G7" ca="1">IF(ISBLANK(INDEX(bHist,ex!$D7,_xlfn.XMATCH(G$3,bHist!$1:$1,0))),"-",INDEX(bHist,ex!$D7,_xlfn.XMATCH(G$3,bHist!$1:$1,0)))</f>
        <v>318.18886612701419</v>
      </c>
      <c r="H7" s="45" cm="1">
        <f t="array" aca="1" ref="H7" ca="1">IF(ISBLANK(INDEX(bHist,ex!$D7,_xlfn.XMATCH(H$3,bHist!$1:$1,0))),"-",INDEX(bHist,ex!$D7,_xlfn.XMATCH(H$3,bHist!$1:$1,0)))</f>
        <v>324.27772468471528</v>
      </c>
      <c r="I7" s="45" cm="1">
        <f t="array" aca="1" ref="I7" ca="1">IF(ISBLANK(INDEX(bHist,ex!$D7,_xlfn.XMATCH(I$3,bHist!$1:$1,0))),"-",INDEX(bHist,ex!$D7,_xlfn.XMATCH(I$3,bHist!$1:$1,0)))</f>
        <v>322.90053049385551</v>
      </c>
      <c r="J7" s="45" cm="1">
        <f t="array" aca="1" ref="J7" ca="1">IF(ISBLANK(INDEX(bHist,ex!$D7,_xlfn.XMATCH(J$3,bHist!$1:$1,0))),"-",INDEX(bHist,ex!$D7,_xlfn.XMATCH(J$3,bHist!$1:$1,0)))</f>
        <v>330.20656067848211</v>
      </c>
      <c r="K7" s="45" cm="1">
        <f t="array" aca="1" ref="K7" ca="1">IF(ISBLANK(INDEX(bHist,ex!$D7,_xlfn.XMATCH(K$3,bHist!$1:$1,0))),"-",INDEX(bHist,ex!$D7,_xlfn.XMATCH(K$3,bHist!$1:$1,0)))</f>
        <v>346.8219035199881</v>
      </c>
      <c r="L7" s="45" cm="1">
        <f t="array" aca="1" ref="L7" ca="1">IF(ISBLANK(INDEX(bHist,ex!$D7,_xlfn.XMATCH(L$3,bHist!$1:$1,0))),"-",INDEX(bHist,ex!$D7,_xlfn.XMATCH(L$3,bHist!$1:$1,0)))</f>
        <v>352.71473443686966</v>
      </c>
      <c r="M7" s="45" cm="1">
        <f t="array" aca="1" ref="M7" ca="1">IF(ISBLANK(INDEX(bHist,ex!$D7,_xlfn.XMATCH(M$3,bHist!$1:$1,0))),"-",INDEX(bHist,ex!$D7,_xlfn.XMATCH(M$3,bHist!$1:$1,0)))</f>
        <v>357.52541276514535</v>
      </c>
      <c r="N7" s="45" cm="1">
        <f t="array" aca="1" ref="N7" ca="1">IF(ISBLANK(INDEX(bHist,ex!$D7,_xlfn.XMATCH(N$3,bHist!$1:$1,0))),"-",INDEX(bHist,ex!$D7,_xlfn.XMATCH(N$3,bHist!$1:$1,0)))</f>
        <v>357.51141079080105</v>
      </c>
      <c r="O7" s="45" cm="1">
        <f t="array" aca="1" ref="O7" ca="1">IF(ISBLANK(INDEX(bHist,ex!$D7,_xlfn.XMATCH(O$3,bHist!$1:$1,0))),"-",INDEX(bHist,ex!$D7,_xlfn.XMATCH(O$3,bHist!$1:$1,0)))</f>
        <v>355.54013283133509</v>
      </c>
      <c r="P7" s="45" cm="1">
        <f t="array" aca="1" ref="P7" ca="1">IF(ISBLANK(INDEX(bHist,ex!$D7,_xlfn.XMATCH(P$3,bHist!$1:$1,0))),"-",INDEX(bHist,ex!$D7,_xlfn.XMATCH(P$3,bHist!$1:$1,0)))</f>
        <v>347.83204595482351</v>
      </c>
      <c r="Q7" s="45" cm="1">
        <f t="array" aca="1" ref="Q7" ca="1">IF(ISBLANK(INDEX(bHist,ex!$D7,_xlfn.XMATCH(Q$3,bHist!$1:$1,0))),"-",INDEX(bHist,ex!$D7,_xlfn.XMATCH(Q$3,bHist!$1:$1,0)))</f>
        <v>353.53284979498386</v>
      </c>
      <c r="R7" s="45" t="str" cm="1">
        <f t="array" aca="1" ref="R7" ca="1">IF(ISBLANK(INDEX(bHist,ex!$D7,_xlfn.XMATCH(R$3,bHist!$1:$1,0))),"-",INDEX(bHist,ex!$D7,_xlfn.XMATCH(R$3,bHist!$1:$1,0)))</f>
        <v>-</v>
      </c>
      <c r="S7" s="45" t="str" cm="1">
        <f t="array" aca="1" ref="S7" ca="1">IF(ISBLANK(INDEX(bHist,ex!$D7,_xlfn.XMATCH(S$3,bHist!$1:$1,0))),"-",INDEX(bHist,ex!$D7,_xlfn.XMATCH(S$3,bHist!$1:$1,0)))</f>
        <v>-</v>
      </c>
      <c r="T7" s="45" t="str" cm="1">
        <f t="array" aca="1" ref="T7" ca="1">IF(ISBLANK(INDEX(bHist,ex!$D7,_xlfn.XMATCH(T$3,bHist!$1:$1,0))),"-",INDEX(bHist,ex!$D7,_xlfn.XMATCH(T$3,bHist!$1:$1,0)))</f>
        <v>-</v>
      </c>
      <c r="U7" s="45" t="str" cm="1">
        <f t="array" aca="1" ref="U7" ca="1">IF(ISBLANK(INDEX(bHist,ex!$D7,_xlfn.XMATCH(U$3,bHist!$1:$1,0))),"-",INDEX(bHist,ex!$D7,_xlfn.XMATCH(U$3,bHist!$1:$1,0)))</f>
        <v>-</v>
      </c>
      <c r="V7" s="45" t="str" cm="1">
        <f t="array" aca="1" ref="V7" ca="1">IF(ISBLANK(INDEX(bHist,ex!$D7,_xlfn.XMATCH(V$3,bHist!$1:$1,0))),"-",INDEX(bHist,ex!$D7,_xlfn.XMATCH(V$3,bHist!$1:$1,0)))</f>
        <v>-</v>
      </c>
      <c r="W7" s="45" t="str" cm="1">
        <f t="array" aca="1" ref="W7" ca="1">IF(ISBLANK(INDEX(bHist,ex!$D7,_xlfn.XMATCH(W$3,bHist!$1:$1,0))),"-",INDEX(bHist,ex!$D7,_xlfn.XMATCH(W$3,bHist!$1:$1,0)))</f>
        <v>-</v>
      </c>
      <c r="X7" s="45" t="str" cm="1">
        <f t="array" aca="1" ref="X7" ca="1">IF(ISBLANK(INDEX(bHist,ex!$D7,_xlfn.XMATCH(X$3,bHist!$1:$1,0))),"-",INDEX(bHist,ex!$D7,_xlfn.XMATCH(X$3,bHist!$1:$1,0)))</f>
        <v>-</v>
      </c>
      <c r="Y7" s="45" t="str" cm="1">
        <f t="array" aca="1" ref="Y7" ca="1">IF(ISBLANK(INDEX(bHist,ex!$D7,_xlfn.XMATCH(Y$3,bHist!$1:$1,0))),"-",INDEX(bHist,ex!$D7,_xlfn.XMATCH(Y$3,bHist!$1:$1,0)))</f>
        <v>-</v>
      </c>
      <c r="Z7" s="45" t="str" cm="1">
        <f t="array" aca="1" ref="Z7" ca="1">IF(ISBLANK(INDEX(bHist,ex!$D7,_xlfn.XMATCH(Z$3,bHist!$1:$1,0))),"-",INDEX(bHist,ex!$D7,_xlfn.XMATCH(Z$3,bHist!$1:$1,0)))</f>
        <v>-</v>
      </c>
      <c r="AA7" s="45" t="str" cm="1">
        <f t="array" aca="1" ref="AA7" ca="1">IF(ISBLANK(INDEX(bHist,ex!$D7,_xlfn.XMATCH(AA$3,bHist!$1:$1,0))),"-",INDEX(bHist,ex!$D7,_xlfn.XMATCH(AA$3,bHist!$1:$1,0)))</f>
        <v>-</v>
      </c>
      <c r="AB7" s="45" t="str" cm="1">
        <f t="array" aca="1" ref="AB7" ca="1">IF(ISBLANK(INDEX(bHist,ex!$D7,_xlfn.XMATCH(AB$3,bHist!$1:$1,0))),"-",INDEX(bHist,ex!$D7,_xlfn.XMATCH(AB$3,bHist!$1:$1,0)))</f>
        <v>-</v>
      </c>
      <c r="AC7" s="45" t="str" cm="1">
        <f t="array" aca="1" ref="AC7" ca="1">IF(ISBLANK(INDEX(bHist,ex!$D7,_xlfn.XMATCH(AC$3,bHist!$1:$1,0))),"-",INDEX(bHist,ex!$D7,_xlfn.XMATCH(AC$3,bHist!$1:$1,0)))</f>
        <v>-</v>
      </c>
      <c r="AD7" s="45" t="str" cm="1">
        <f t="array" aca="1" ref="AD7" ca="1">IF(ISBLANK(INDEX(bHist,ex!$D7,_xlfn.XMATCH(AD$3,bHist!$1:$1,0))),"-",INDEX(bHist,ex!$D7,_xlfn.XMATCH(AD$3,bHist!$1:$1,0)))</f>
        <v>-</v>
      </c>
      <c r="AE7" s="45" t="str" cm="1">
        <f t="array" aca="1" ref="AE7" ca="1">IF(ISBLANK(INDEX(bHist,ex!$D7,_xlfn.XMATCH(AE$3,bHist!$1:$1,0))),"-",INDEX(bHist,ex!$D7,_xlfn.XMATCH(AE$3,bHist!$1:$1,0)))</f>
        <v>-</v>
      </c>
      <c r="AF7" s="45" t="str" cm="1">
        <f t="array" aca="1" ref="AF7" ca="1">IF(ISBLANK(INDEX(bHist,ex!$D7,_xlfn.XMATCH(AF$3,bHist!$1:$1,0))),"-",INDEX(bHist,ex!$D7,_xlfn.XMATCH(AF$3,bHist!$1:$1,0)))</f>
        <v>-</v>
      </c>
      <c r="AG7" s="45" t="str" cm="1">
        <f t="array" aca="1" ref="AG7" ca="1">IF(ISBLANK(INDEX(bHist,ex!$D7,_xlfn.XMATCH(AG$3,bHist!$1:$1,0))),"-",INDEX(bHist,ex!$D7,_xlfn.XMATCH(AG$3,bHist!$1:$1,0)))</f>
        <v>-</v>
      </c>
      <c r="AH7" s="45" t="str" cm="1">
        <f t="array" aca="1" ref="AH7" ca="1">IF(ISBLANK(INDEX(bHist,ex!$D7,_xlfn.XMATCH(AH$3,bHist!$1:$1,0))),"-",INDEX(bHist,ex!$D7,_xlfn.XMATCH(AH$3,bHist!$1:$1,0)))</f>
        <v>-</v>
      </c>
      <c r="AI7" s="45" t="str" cm="1">
        <f t="array" aca="1" ref="AI7" ca="1">IF(ISBLANK(INDEX(bHist,ex!$D7,_xlfn.XMATCH(AI$3,bHist!$1:$1,0))),"-",INDEX(bHist,ex!$D7,_xlfn.XMATCH(AI$3,bHist!$1:$1,0)))</f>
        <v>-</v>
      </c>
      <c r="AJ7" s="45" t="str" cm="1">
        <f t="array" aca="1" ref="AJ7" ca="1">IF(ISBLANK(INDEX(bHist,ex!$D7,_xlfn.XMATCH(AJ$3,bHist!$1:$1,0))),"-",INDEX(bHist,ex!$D7,_xlfn.XMATCH(AJ$3,bHist!$1:$1,0)))</f>
        <v>-</v>
      </c>
      <c r="AK7" s="45" t="str" cm="1">
        <f t="array" aca="1" ref="AK7" ca="1">IF(ISBLANK(INDEX(bHist,ex!$D7,_xlfn.XMATCH(AK$3,bHist!$1:$1,0))),"-",INDEX(bHist,ex!$D7,_xlfn.XMATCH(AK$3,bHist!$1:$1,0)))</f>
        <v>-</v>
      </c>
      <c r="AL7" s="45" t="str" cm="1">
        <f t="array" aca="1" ref="AL7" ca="1">IF(ISBLANK(INDEX(bHist,ex!$D7,_xlfn.XMATCH(AL$3,bHist!$1:$1,0))),"-",INDEX(bHist,ex!$D7,_xlfn.XMATCH(AL$3,bHist!$1:$1,0)))</f>
        <v>-</v>
      </c>
      <c r="AM7" s="45" t="str" cm="1">
        <f t="array" aca="1" ref="AM7" ca="1">IF(ISBLANK(INDEX(bHist,ex!$D7,_xlfn.XMATCH(AM$3,bHist!$1:$1,0))),"-",INDEX(bHist,ex!$D7,_xlfn.XMATCH(AM$3,bHist!$1:$1,0)))</f>
        <v>-</v>
      </c>
      <c r="AN7" s="45" t="str" cm="1">
        <f t="array" aca="1" ref="AN7" ca="1">IF(ISBLANK(INDEX(bHist,ex!$D7,_xlfn.XMATCH(AN$3,bHist!$1:$1,0))),"-",INDEX(bHist,ex!$D7,_xlfn.XMATCH(AN$3,bHist!$1:$1,0)))</f>
        <v>-</v>
      </c>
      <c r="AO7" s="45" t="str" cm="1">
        <f t="array" aca="1" ref="AO7" ca="1">IF(ISBLANK(INDEX(bHist,ex!$D7,_xlfn.XMATCH(AO$3,bHist!$1:$1,0))),"-",INDEX(bHist,ex!$D7,_xlfn.XMATCH(AO$3,bHist!$1:$1,0)))</f>
        <v>-</v>
      </c>
      <c r="AP7" s="45" t="str" cm="1">
        <f t="array" aca="1" ref="AP7" ca="1">IF(ISBLANK(INDEX(bHist,ex!$D7,_xlfn.XMATCH(AP$3,bHist!$1:$1,0))),"-",INDEX(bHist,ex!$D7,_xlfn.XMATCH(AP$3,bHist!$1:$1,0)))</f>
        <v>-</v>
      </c>
      <c r="AQ7" s="45" t="str" cm="1">
        <f t="array" aca="1" ref="AQ7" ca="1">IF(ISBLANK(INDEX(bHist,ex!$D7,_xlfn.XMATCH(AQ$3,bHist!$1:$1,0))),"-",INDEX(bHist,ex!$D7,_xlfn.XMATCH(AQ$3,bHist!$1:$1,0)))</f>
        <v>-</v>
      </c>
      <c r="AR7" s="45" t="str" cm="1">
        <f t="array" aca="1" ref="AR7" ca="1">IF(ISBLANK(INDEX(bHist,ex!$D7,_xlfn.XMATCH(AR$3,bHist!$1:$1,0))),"-",INDEX(bHist,ex!$D7,_xlfn.XMATCH(AR$3,bHist!$1:$1,0)))</f>
        <v>-</v>
      </c>
      <c r="AS7" s="45" t="str" cm="1">
        <f t="array" aca="1" ref="AS7" ca="1">IF(ISBLANK(INDEX(bHist,ex!$D7,_xlfn.XMATCH(AS$3,bHist!$1:$1,0))),"-",INDEX(bHist,ex!$D7,_xlfn.XMATCH(AS$3,bHist!$1:$1,0)))</f>
        <v>-</v>
      </c>
      <c r="AT7" s="45" t="str" cm="1">
        <f t="array" aca="1" ref="AT7" ca="1">IF(ISBLANK(INDEX(bHist,ex!$D7,_xlfn.XMATCH(AT$3,bHist!$1:$1,0))),"-",INDEX(bHist,ex!$D7,_xlfn.XMATCH(AT$3,bHist!$1:$1,0)))</f>
        <v>-</v>
      </c>
      <c r="AU7" s="45" t="str" cm="1">
        <f t="array" aca="1" ref="AU7" ca="1">IF(ISBLANK(INDEX(bHist,ex!$D7,_xlfn.XMATCH(AU$3,bHist!$1:$1,0))),"-",INDEX(bHist,ex!$D7,_xlfn.XMATCH(AU$3,bHist!$1:$1,0)))</f>
        <v>-</v>
      </c>
      <c r="AV7" s="45" t="str" cm="1">
        <f t="array" aca="1" ref="AV7" ca="1">IF(ISBLANK(INDEX(bHist,ex!$D7,_xlfn.XMATCH(AV$3,bHist!$1:$1,0))),"-",INDEX(bHist,ex!$D7,_xlfn.XMATCH(AV$3,bHist!$1:$1,0)))</f>
        <v>-</v>
      </c>
      <c r="AW7" s="45" t="str" cm="1">
        <f t="array" aca="1" ref="AW7" ca="1">IF(ISBLANK(INDEX(bHist,ex!$D7,_xlfn.XMATCH(AW$3,bHist!$1:$1,0))),"-",INDEX(bHist,ex!$D7,_xlfn.XMATCH(AW$3,bHist!$1:$1,0)))</f>
        <v>-</v>
      </c>
      <c r="AX7" s="45" t="str" cm="1">
        <f t="array" aca="1" ref="AX7" ca="1">IF(ISBLANK(INDEX(bHist,ex!$D7,_xlfn.XMATCH(AX$3,bHist!$1:$1,0))),"-",INDEX(bHist,ex!$D7,_xlfn.XMATCH(AX$3,bHist!$1:$1,0)))</f>
        <v>-</v>
      </c>
      <c r="AY7" s="45" t="str" cm="1">
        <f t="array" aca="1" ref="AY7" ca="1">IF(ISBLANK(INDEX(bHist,ex!$D7,_xlfn.XMATCH(AY$3,bHist!$1:$1,0))),"-",INDEX(bHist,ex!$D7,_xlfn.XMATCH(AY$3,bHist!$1:$1,0)))</f>
        <v>-</v>
      </c>
      <c r="AZ7" s="45" t="str" cm="1">
        <f t="array" aca="1" ref="AZ7" ca="1">IF(ISBLANK(INDEX(bHist,ex!$D7,_xlfn.XMATCH(AZ$3,bHist!$1:$1,0))),"-",INDEX(bHist,ex!$D7,_xlfn.XMATCH(AZ$3,bHist!$1:$1,0)))</f>
        <v>-</v>
      </c>
      <c r="BA7" s="45" t="str" cm="1">
        <f t="array" aca="1" ref="BA7" ca="1">IF(ISBLANK(INDEX(bHist,ex!$D7,_xlfn.XMATCH(BA$3,bHist!$1:$1,0))),"-",INDEX(bHist,ex!$D7,_xlfn.XMATCH(BA$3,bHist!$1:$1,0)))</f>
        <v>-</v>
      </c>
      <c r="BB7" s="45" t="str" cm="1">
        <f t="array" aca="1" ref="BB7" ca="1">IF(ISBLANK(INDEX(bHist,ex!$D7,_xlfn.XMATCH(BB$3,bHist!$1:$1,0))),"-",INDEX(bHist,ex!$D7,_xlfn.XMATCH(BB$3,bHist!$1:$1,0)))</f>
        <v>-</v>
      </c>
      <c r="BC7" s="45" t="str" cm="1">
        <f t="array" aca="1" ref="BC7" ca="1">IF(ISBLANK(INDEX(bHist,ex!$D7,_xlfn.XMATCH(BC$3,bHist!$1:$1,0))),"-",INDEX(bHist,ex!$D7,_xlfn.XMATCH(BC$3,bHist!$1:$1,0)))</f>
        <v>-</v>
      </c>
      <c r="BD7" s="45" t="str" cm="1">
        <f t="array" aca="1" ref="BD7" ca="1">IF(ISBLANK(INDEX(bHist,ex!$D7,_xlfn.XMATCH(BD$3,bHist!$1:$1,0))),"-",INDEX(bHist,ex!$D7,_xlfn.XMATCH(BD$3,bHist!$1:$1,0)))</f>
        <v>-</v>
      </c>
      <c r="BE7" s="45" t="str" cm="1">
        <f t="array" aca="1" ref="BE7" ca="1">IF(ISBLANK(INDEX(bHist,ex!$D7,_xlfn.XMATCH(BE$3,bHist!$1:$1,0))),"-",INDEX(bHist,ex!$D7,_xlfn.XMATCH(BE$3,bHist!$1:$1,0)))</f>
        <v>-</v>
      </c>
      <c r="BF7" s="45" t="str" cm="1">
        <f t="array" aca="1" ref="BF7" ca="1">IF(ISBLANK(INDEX(bHist,ex!$D7,_xlfn.XMATCH(BF$3,bHist!$1:$1,0))),"-",INDEX(bHist,ex!$D7,_xlfn.XMATCH(BF$3,bHist!$1:$1,0)))</f>
        <v>-</v>
      </c>
      <c r="BG7" s="45" t="str" cm="1">
        <f t="array" aca="1" ref="BG7" ca="1">IF(ISBLANK(INDEX(bHist,ex!$D7,_xlfn.XMATCH(BG$3,bHist!$1:$1,0))),"-",INDEX(bHist,ex!$D7,_xlfn.XMATCH(BG$3,bHist!$1:$1,0)))</f>
        <v>-</v>
      </c>
      <c r="BH7" s="45" t="str" cm="1">
        <f t="array" aca="1" ref="BH7" ca="1">IF(ISBLANK(INDEX(bHist,ex!$D7,_xlfn.XMATCH(BH$3,bHist!$1:$1,0))),"-",INDEX(bHist,ex!$D7,_xlfn.XMATCH(BH$3,bHist!$1:$1,0)))</f>
        <v>-</v>
      </c>
      <c r="BI7" s="45" t="str" cm="1">
        <f t="array" aca="1" ref="BI7" ca="1">IF(ISBLANK(INDEX(bHist,ex!$D7,_xlfn.XMATCH(BI$3,bHist!$1:$1,0))),"-",INDEX(bHist,ex!$D7,_xlfn.XMATCH(BI$3,bHist!$1:$1,0)))</f>
        <v>-</v>
      </c>
      <c r="BJ7" s="45" t="str" cm="1">
        <f t="array" aca="1" ref="BJ7" ca="1">IF(ISBLANK(INDEX(bHist,ex!$D7,_xlfn.XMATCH(BJ$3,bHist!$1:$1,0))),"-",INDEX(bHist,ex!$D7,_xlfn.XMATCH(BJ$3,bHist!$1:$1,0)))</f>
        <v>-</v>
      </c>
      <c r="BK7" s="45" t="str" cm="1">
        <f t="array" aca="1" ref="BK7" ca="1">IF(ISBLANK(INDEX(bHist,ex!$D7,_xlfn.XMATCH(BK$3,bHist!$1:$1,0))),"-",INDEX(bHist,ex!$D7,_xlfn.XMATCH(BK$3,bHist!$1:$1,0)))</f>
        <v>-</v>
      </c>
      <c r="BL7" s="45" t="str" cm="1">
        <f t="array" aca="1" ref="BL7" ca="1">IF(ISBLANK(INDEX(bHist,ex!$D7,_xlfn.XMATCH(BL$3,bHist!$1:$1,0))),"-",INDEX(bHist,ex!$D7,_xlfn.XMATCH(BL$3,bHist!$1:$1,0)))</f>
        <v>-</v>
      </c>
      <c r="BM7" s="45" t="str" cm="1">
        <f t="array" aca="1" ref="BM7" ca="1">IF(ISBLANK(INDEX(bHist,ex!$D7,_xlfn.XMATCH(BM$3,bHist!$1:$1,0))),"-",INDEX(bHist,ex!$D7,_xlfn.XMATCH(BM$3,bHist!$1:$1,0)))</f>
        <v>-</v>
      </c>
      <c r="BN7" s="45" t="str" cm="1">
        <f t="array" aca="1" ref="BN7" ca="1">IF(ISBLANK(INDEX(bHist,ex!$D7,_xlfn.XMATCH(BN$3,bHist!$1:$1,0))),"-",INDEX(bHist,ex!$D7,_xlfn.XMATCH(BN$3,bHist!$1:$1,0)))</f>
        <v>-</v>
      </c>
      <c r="BO7" s="45" t="str" cm="1">
        <f t="array" aca="1" ref="BO7" ca="1">IF(ISBLANK(INDEX(bHist,ex!$D7,_xlfn.XMATCH(BO$3,bHist!$1:$1,0))),"-",INDEX(bHist,ex!$D7,_xlfn.XMATCH(BO$3,bHist!$1:$1,0)))</f>
        <v>-</v>
      </c>
      <c r="BP7" s="45" t="str" cm="1">
        <f t="array" aca="1" ref="BP7" ca="1">IF(ISBLANK(INDEX(bHist,ex!$D7,_xlfn.XMATCH(BP$3,bHist!$1:$1,0))),"-",INDEX(bHist,ex!$D7,_xlfn.XMATCH(BP$3,bHist!$1:$1,0)))</f>
        <v>-</v>
      </c>
      <c r="BQ7" s="45" t="str" cm="1">
        <f t="array" aca="1" ref="BQ7" ca="1">IF(ISBLANK(INDEX(bHist,ex!$D7,_xlfn.XMATCH(BQ$3,bHist!$1:$1,0))),"-",INDEX(bHist,ex!$D7,_xlfn.XMATCH(BQ$3,bHist!$1:$1,0)))</f>
        <v>-</v>
      </c>
      <c r="BR7" s="45" t="str" cm="1">
        <f t="array" aca="1" ref="BR7" ca="1">IF(ISBLANK(INDEX(bHist,ex!$D7,_xlfn.XMATCH(BR$3,bHist!$1:$1,0))),"-",INDEX(bHist,ex!$D7,_xlfn.XMATCH(BR$3,bHist!$1:$1,0)))</f>
        <v>-</v>
      </c>
      <c r="BS7" s="45" t="str" cm="1">
        <f t="array" aca="1" ref="BS7" ca="1">IF(ISBLANK(INDEX(bHist,ex!$D7,_xlfn.XMATCH(BS$3,bHist!$1:$1,0))),"-",INDEX(bHist,ex!$D7,_xlfn.XMATCH(BS$3,bHist!$1:$1,0)))</f>
        <v>-</v>
      </c>
      <c r="BT7" s="45" t="str" cm="1">
        <f t="array" aca="1" ref="BT7" ca="1">IF(ISBLANK(INDEX(bHist,ex!$D7,_xlfn.XMATCH(BT$3,bHist!$1:$1,0))),"-",INDEX(bHist,ex!$D7,_xlfn.XMATCH(BT$3,bHist!$1:$1,0)))</f>
        <v>-</v>
      </c>
      <c r="BU7" s="45" t="str" cm="1">
        <f t="array" aca="1" ref="BU7" ca="1">IF(ISBLANK(INDEX(bHist,ex!$D7,_xlfn.XMATCH(BU$3,bHist!$1:$1,0))),"-",INDEX(bHist,ex!$D7,_xlfn.XMATCH(BU$3,bHist!$1:$1,0)))</f>
        <v>-</v>
      </c>
      <c r="BV7" s="45" t="str" cm="1">
        <f t="array" aca="1" ref="BV7" ca="1">IF(ISBLANK(INDEX(bHist,ex!$D7,_xlfn.XMATCH(BV$3,bHist!$1:$1,0))),"-",INDEX(bHist,ex!$D7,_xlfn.XMATCH(BV$3,bHist!$1:$1,0)))</f>
        <v>-</v>
      </c>
      <c r="BW7" s="45" t="str" cm="1">
        <f t="array" aca="1" ref="BW7" ca="1">IF(ISBLANK(INDEX(bHist,ex!$D7,_xlfn.XMATCH(BW$3,bHist!$1:$1,0))),"-",INDEX(bHist,ex!$D7,_xlfn.XMATCH(BW$3,bHist!$1:$1,0)))</f>
        <v>-</v>
      </c>
      <c r="BX7" s="45" t="str" cm="1">
        <f t="array" aca="1" ref="BX7" ca="1">IF(ISBLANK(INDEX(bHist,ex!$D7,_xlfn.XMATCH(BX$3,bHist!$1:$1,0))),"-",INDEX(bHist,ex!$D7,_xlfn.XMATCH(BX$3,bHist!$1:$1,0)))</f>
        <v>-</v>
      </c>
      <c r="BY7" s="45" t="str" cm="1">
        <f t="array" aca="1" ref="BY7" ca="1">IF(ISBLANK(INDEX(bHist,ex!$D7,_xlfn.XMATCH(BY$3,bHist!$1:$1,0))),"-",INDEX(bHist,ex!$D7,_xlfn.XMATCH(BY$3,bHist!$1:$1,0)))</f>
        <v>-</v>
      </c>
      <c r="BZ7" s="45" t="str" cm="1">
        <f t="array" aca="1" ref="BZ7" ca="1">IF(ISBLANK(INDEX(bHist,ex!$D7,_xlfn.XMATCH(BZ$3,bHist!$1:$1,0))),"-",INDEX(bHist,ex!$D7,_xlfn.XMATCH(BZ$3,bHist!$1:$1,0)))</f>
        <v>-</v>
      </c>
      <c r="CA7" s="45" t="str" cm="1">
        <f t="array" aca="1" ref="CA7" ca="1">IF(ISBLANK(INDEX(bHist,ex!$D7,_xlfn.XMATCH(CA$3,bHist!$1:$1,0))),"-",INDEX(bHist,ex!$D7,_xlfn.XMATCH(CA$3,bHist!$1:$1,0)))</f>
        <v>-</v>
      </c>
      <c r="CB7" s="45" t="str" cm="1">
        <f t="array" aca="1" ref="CB7" ca="1">IF(ISBLANK(INDEX(bHist,ex!$D7,_xlfn.XMATCH(CB$3,bHist!$1:$1,0))),"-",INDEX(bHist,ex!$D7,_xlfn.XMATCH(CB$3,bHist!$1:$1,0)))</f>
        <v>-</v>
      </c>
      <c r="CC7" s="45" t="str" cm="1">
        <f t="array" aca="1" ref="CC7" ca="1">IF(ISBLANK(INDEX(bHist,ex!$D7,_xlfn.XMATCH(CC$3,bHist!$1:$1,0))),"-",INDEX(bHist,ex!$D7,_xlfn.XMATCH(CC$3,bHist!$1:$1,0)))</f>
        <v>-</v>
      </c>
      <c r="CD7" s="45" t="str" cm="1">
        <f t="array" aca="1" ref="CD7" ca="1">IF(ISBLANK(INDEX(bHist,ex!$D7,_xlfn.XMATCH(CD$3,bHist!$1:$1,0))),"-",INDEX(bHist,ex!$D7,_xlfn.XMATCH(CD$3,bHist!$1:$1,0)))</f>
        <v>-</v>
      </c>
      <c r="CE7" s="45" t="str" cm="1">
        <f t="array" aca="1" ref="CE7" ca="1">IF(ISBLANK(INDEX(bHist,ex!$D7,_xlfn.XMATCH(CE$3,bHist!$1:$1,0))),"-",INDEX(bHist,ex!$D7,_xlfn.XMATCH(CE$3,bHist!$1:$1,0)))</f>
        <v>-</v>
      </c>
      <c r="CF7" s="45" t="str" cm="1">
        <f t="array" aca="1" ref="CF7" ca="1">IF(ISBLANK(INDEX(bHist,ex!$D7,_xlfn.XMATCH(CF$3,bHist!$1:$1,0))),"-",INDEX(bHist,ex!$D7,_xlfn.XMATCH(CF$3,bHist!$1:$1,0)))</f>
        <v>-</v>
      </c>
      <c r="CG7" s="45" t="str" cm="1">
        <f t="array" aca="1" ref="CG7" ca="1">IF(ISBLANK(INDEX(bHist,ex!$D7,_xlfn.XMATCH(CG$3,bHist!$1:$1,0))),"-",INDEX(bHist,ex!$D7,_xlfn.XMATCH(CG$3,bHist!$1:$1,0)))</f>
        <v>-</v>
      </c>
      <c r="CH7" s="45" t="str" cm="1">
        <f t="array" aca="1" ref="CH7" ca="1">IF(ISBLANK(INDEX(bHist,ex!$D7,_xlfn.XMATCH(CH$3,bHist!$1:$1,0))),"-",INDEX(bHist,ex!$D7,_xlfn.XMATCH(CH$3,bHist!$1:$1,0)))</f>
        <v>-</v>
      </c>
      <c r="CI7" s="45" t="str" cm="1">
        <f t="array" aca="1" ref="CI7" ca="1">IF(ISBLANK(INDEX(bHist,ex!$D7,_xlfn.XMATCH(CI$3,bHist!$1:$1,0))),"-",INDEX(bHist,ex!$D7,_xlfn.XMATCH(CI$3,bHist!$1:$1,0)))</f>
        <v>-</v>
      </c>
      <c r="CJ7" s="45" t="str" cm="1">
        <f t="array" aca="1" ref="CJ7" ca="1">IF(ISBLANK(INDEX(bHist,ex!$D7,_xlfn.XMATCH(CJ$3,bHist!$1:$1,0))),"-",INDEX(bHist,ex!$D7,_xlfn.XMATCH(CJ$3,bHist!$1:$1,0)))</f>
        <v>-</v>
      </c>
      <c r="CK7" s="45" t="str" cm="1">
        <f t="array" aca="1" ref="CK7" ca="1">IF(ISBLANK(INDEX(bHist,ex!$D7,_xlfn.XMATCH(CK$3,bHist!$1:$1,0))),"-",INDEX(bHist,ex!$D7,_xlfn.XMATCH(CK$3,bHist!$1:$1,0)))</f>
        <v>-</v>
      </c>
      <c r="CL7" s="45" t="str" cm="1">
        <f t="array" aca="1" ref="CL7" ca="1">IF(ISBLANK(INDEX(bHist,ex!$D7,_xlfn.XMATCH(CL$3,bHist!$1:$1,0))),"-",INDEX(bHist,ex!$D7,_xlfn.XMATCH(CL$3,bHist!$1:$1,0)))</f>
        <v>-</v>
      </c>
      <c r="CM7" s="45" t="str" cm="1">
        <f t="array" aca="1" ref="CM7" ca="1">IF(ISBLANK(INDEX(bHist,ex!$D7,_xlfn.XMATCH(CM$3,bHist!$1:$1,0))),"-",INDEX(bHist,ex!$D7,_xlfn.XMATCH(CM$3,bHist!$1:$1,0)))</f>
        <v>-</v>
      </c>
      <c r="CN7" s="45" t="str" cm="1">
        <f t="array" aca="1" ref="CN7" ca="1">IF(ISBLANK(INDEX(bHist,ex!$D7,_xlfn.XMATCH(CN$3,bHist!$1:$1,0))),"-",INDEX(bHist,ex!$D7,_xlfn.XMATCH(CN$3,bHist!$1:$1,0)))</f>
        <v>-</v>
      </c>
      <c r="CO7" s="45" t="str" cm="1">
        <f t="array" aca="1" ref="CO7" ca="1">IF(ISBLANK(INDEX(bHist,ex!$D7,_xlfn.XMATCH(CO$3,bHist!$1:$1,0))),"-",INDEX(bHist,ex!$D7,_xlfn.XMATCH(CO$3,bHist!$1:$1,0)))</f>
        <v>-</v>
      </c>
      <c r="CP7" s="45" t="str" cm="1">
        <f t="array" aca="1" ref="CP7" ca="1">IF(ISBLANK(INDEX(bHist,ex!$D7,_xlfn.XMATCH(CP$3,bHist!$1:$1,0))),"-",INDEX(bHist,ex!$D7,_xlfn.XMATCH(CP$3,bHist!$1:$1,0)))</f>
        <v>-</v>
      </c>
      <c r="CQ7" s="45" t="str" cm="1">
        <f t="array" aca="1" ref="CQ7" ca="1">IF(ISBLANK(INDEX(bHist,ex!$D7,_xlfn.XMATCH(CQ$3,bHist!$1:$1,0))),"-",INDEX(bHist,ex!$D7,_xlfn.XMATCH(CQ$3,bHist!$1:$1,0)))</f>
        <v>-</v>
      </c>
      <c r="CR7" s="45" t="str" cm="1">
        <f t="array" aca="1" ref="CR7" ca="1">IF(ISBLANK(INDEX(bHist,ex!$D7,_xlfn.XMATCH(CR$3,bHist!$1:$1,0))),"-",INDEX(bHist,ex!$D7,_xlfn.XMATCH(CR$3,bHist!$1:$1,0)))</f>
        <v>-</v>
      </c>
      <c r="CS7" s="45" t="str" cm="1">
        <f t="array" aca="1" ref="CS7" ca="1">IF(ISBLANK(INDEX(bHist,ex!$D7,_xlfn.XMATCH(CS$3,bHist!$1:$1,0))),"-",INDEX(bHist,ex!$D7,_xlfn.XMATCH(CS$3,bHist!$1:$1,0)))</f>
        <v>-</v>
      </c>
      <c r="CT7" s="45" t="str" cm="1">
        <f t="array" aca="1" ref="CT7" ca="1">IF(ISBLANK(INDEX(bHist,ex!$D7,_xlfn.XMATCH(CT$3,bHist!$1:$1,0))),"-",INDEX(bHist,ex!$D7,_xlfn.XMATCH(CT$3,bHist!$1:$1,0)))</f>
        <v>-</v>
      </c>
      <c r="CU7" s="45" t="str" cm="1">
        <f t="array" aca="1" ref="CU7" ca="1">IF(ISBLANK(INDEX(bHist,ex!$D7,_xlfn.XMATCH(CU$3,bHist!$1:$1,0))),"-",INDEX(bHist,ex!$D7,_xlfn.XMATCH(CU$3,bHist!$1:$1,0)))</f>
        <v>-</v>
      </c>
      <c r="CV7" s="45" t="str" cm="1">
        <f t="array" aca="1" ref="CV7" ca="1">IF(ISBLANK(INDEX(bHist,ex!$D7,_xlfn.XMATCH(CV$3,bHist!$1:$1,0))),"-",INDEX(bHist,ex!$D7,_xlfn.XMATCH(CV$3,bHist!$1:$1,0)))</f>
        <v>-</v>
      </c>
      <c r="CW7" s="45" t="str" cm="1">
        <f t="array" aca="1" ref="CW7" ca="1">IF(ISBLANK(INDEX(bHist,ex!$D7,_xlfn.XMATCH(CW$3,bHist!$1:$1,0))),"-",INDEX(bHist,ex!$D7,_xlfn.XMATCH(CW$3,bHist!$1:$1,0)))</f>
        <v>-</v>
      </c>
      <c r="CX7" s="45" t="str" cm="1">
        <f t="array" aca="1" ref="CX7" ca="1">IF(ISBLANK(INDEX(bHist,ex!$D7,_xlfn.XMATCH(CX$3,bHist!$1:$1,0))),"-",INDEX(bHist,ex!$D7,_xlfn.XMATCH(CX$3,bHist!$1:$1,0)))</f>
        <v>-</v>
      </c>
      <c r="CY7" s="45" t="str" cm="1">
        <f t="array" aca="1" ref="CY7" ca="1">IF(ISBLANK(INDEX(bHist,ex!$D7,_xlfn.XMATCH(CY$3,bHist!$1:$1,0))),"-",INDEX(bHist,ex!$D7,_xlfn.XMATCH(CY$3,bHist!$1:$1,0)))</f>
        <v>-</v>
      </c>
      <c r="CZ7" s="45" t="str" cm="1">
        <f t="array" aca="1" ref="CZ7" ca="1">IF(ISBLANK(INDEX(bHist,ex!$D7,_xlfn.XMATCH(CZ$3,bHist!$1:$1,0))),"-",INDEX(bHist,ex!$D7,_xlfn.XMATCH(CZ$3,bHist!$1:$1,0)))</f>
        <v>-</v>
      </c>
      <c r="DA7" s="45" t="str" cm="1">
        <f t="array" aca="1" ref="DA7" ca="1">IF(ISBLANK(INDEX(bHist,ex!$D7,_xlfn.XMATCH(DA$3,bHist!$1:$1,0))),"-",INDEX(bHist,ex!$D7,_xlfn.XMATCH(DA$3,bHist!$1:$1,0)))</f>
        <v>-</v>
      </c>
      <c r="DB7" s="45" t="str" cm="1">
        <f t="array" aca="1" ref="DB7" ca="1">IF(ISBLANK(INDEX(bHist,ex!$D7,_xlfn.XMATCH(DB$3,bHist!$1:$1,0))),"-",INDEX(bHist,ex!$D7,_xlfn.XMATCH(DB$3,bHist!$1:$1,0)))</f>
        <v>-</v>
      </c>
      <c r="DC7" s="45" t="str" cm="1">
        <f t="array" aca="1" ref="DC7" ca="1">IF(ISBLANK(INDEX(bHist,ex!$D7,_xlfn.XMATCH(DC$3,bHist!$1:$1,0))),"-",INDEX(bHist,ex!$D7,_xlfn.XMATCH(DC$3,bHist!$1:$1,0)))</f>
        <v>-</v>
      </c>
      <c r="DD7" s="45" t="str" cm="1">
        <f t="array" aca="1" ref="DD7" ca="1">IF(ISBLANK(INDEX(bHist,ex!$D7,_xlfn.XMATCH(DD$3,bHist!$1:$1,0))),"-",INDEX(bHist,ex!$D7,_xlfn.XMATCH(DD$3,bHist!$1:$1,0)))</f>
        <v>-</v>
      </c>
      <c r="DE7" s="45" t="str" cm="1">
        <f t="array" aca="1" ref="DE7" ca="1">IF(ISBLANK(INDEX(bHist,ex!$D7,_xlfn.XMATCH(DE$3,bHist!$1:$1,0))),"-",INDEX(bHist,ex!$D7,_xlfn.XMATCH(DE$3,bHist!$1:$1,0)))</f>
        <v>-</v>
      </c>
      <c r="DF7" s="45" t="str" cm="1">
        <f t="array" aca="1" ref="DF7" ca="1">IF(ISBLANK(INDEX(bHist,ex!$D7,_xlfn.XMATCH(DF$3,bHist!$1:$1,0))),"-",INDEX(bHist,ex!$D7,_xlfn.XMATCH(DF$3,bHist!$1:$1,0)))</f>
        <v>-</v>
      </c>
      <c r="DG7" s="45" t="str" cm="1">
        <f t="array" aca="1" ref="DG7" ca="1">IF(ISBLANK(INDEX(bHist,ex!$D7,_xlfn.XMATCH(DG$3,bHist!$1:$1,0))),"-",INDEX(bHist,ex!$D7,_xlfn.XMATCH(DG$3,bHist!$1:$1,0)))</f>
        <v>-</v>
      </c>
      <c r="DH7" s="45" t="str" cm="1">
        <f t="array" aca="1" ref="DH7" ca="1">IF(ISBLANK(INDEX(bHist,ex!$D7,_xlfn.XMATCH(DH$3,bHist!$1:$1,0))),"-",INDEX(bHist,ex!$D7,_xlfn.XMATCH(DH$3,bHist!$1:$1,0)))</f>
        <v>-</v>
      </c>
      <c r="DI7" s="45" t="str" cm="1">
        <f t="array" aca="1" ref="DI7" ca="1">IF(ISBLANK(INDEX(bHist,ex!$D7,_xlfn.XMATCH(DI$3,bHist!$1:$1,0))),"-",INDEX(bHist,ex!$D7,_xlfn.XMATCH(DI$3,bHist!$1:$1,0)))</f>
        <v>-</v>
      </c>
      <c r="DJ7" s="45" t="str" cm="1">
        <f t="array" aca="1" ref="DJ7" ca="1">IF(ISBLANK(INDEX(bHist,ex!$D7,_xlfn.XMATCH(DJ$3,bHist!$1:$1,0))),"-",INDEX(bHist,ex!$D7,_xlfn.XMATCH(DJ$3,bHist!$1:$1,0)))</f>
        <v>-</v>
      </c>
      <c r="DK7" s="45" t="str" cm="1">
        <f t="array" aca="1" ref="DK7" ca="1">IF(ISBLANK(INDEX(bHist,ex!$D7,_xlfn.XMATCH(DK$3,bHist!$1:$1,0))),"-",INDEX(bHist,ex!$D7,_xlfn.XMATCH(DK$3,bHist!$1:$1,0)))</f>
        <v>-</v>
      </c>
      <c r="DL7" s="45" t="str" cm="1">
        <f t="array" aca="1" ref="DL7" ca="1">IF(ISBLANK(INDEX(bHist,ex!$D7,_xlfn.XMATCH(DL$3,bHist!$1:$1,0))),"-",INDEX(bHist,ex!$D7,_xlfn.XMATCH(DL$3,bHist!$1:$1,0)))</f>
        <v>-</v>
      </c>
      <c r="DM7" s="45" t="str" cm="1">
        <f t="array" aca="1" ref="DM7" ca="1">IF(ISBLANK(INDEX(bHist,ex!$D7,_xlfn.XMATCH(DM$3,bHist!$1:$1,0))),"-",INDEX(bHist,ex!$D7,_xlfn.XMATCH(DM$3,bHist!$1:$1,0)))</f>
        <v>-</v>
      </c>
      <c r="DN7" s="45" t="str" cm="1">
        <f t="array" aca="1" ref="DN7" ca="1">IF(ISBLANK(INDEX(bHist,ex!$D7,_xlfn.XMATCH(DN$3,bHist!$1:$1,0))),"-",INDEX(bHist,ex!$D7,_xlfn.XMATCH(DN$3,bHist!$1:$1,0)))</f>
        <v>-</v>
      </c>
      <c r="DO7" s="45" t="str" cm="1">
        <f t="array" aca="1" ref="DO7" ca="1">IF(ISBLANK(INDEX(bHist,ex!$D7,_xlfn.XMATCH(DO$3,bHist!$1:$1,0))),"-",INDEX(bHist,ex!$D7,_xlfn.XMATCH(DO$3,bHist!$1:$1,0)))</f>
        <v>-</v>
      </c>
      <c r="DP7" s="45" t="str" cm="1">
        <f t="array" aca="1" ref="DP7" ca="1">IF(ISBLANK(INDEX(bHist,ex!$D7,_xlfn.XMATCH(DP$3,bHist!$1:$1,0))),"-",INDEX(bHist,ex!$D7,_xlfn.XMATCH(DP$3,bHist!$1:$1,0)))</f>
        <v>-</v>
      </c>
      <c r="DQ7" s="45" t="str" cm="1">
        <f t="array" aca="1" ref="DQ7" ca="1">IF(ISBLANK(INDEX(bHist,ex!$D7,_xlfn.XMATCH(DQ$3,bHist!$1:$1,0))),"-",INDEX(bHist,ex!$D7,_xlfn.XMATCH(DQ$3,bHist!$1:$1,0)))</f>
        <v>-</v>
      </c>
      <c r="DR7" s="45" t="str" cm="1">
        <f t="array" aca="1" ref="DR7" ca="1">IF(ISBLANK(INDEX(bHist,ex!$D7,_xlfn.XMATCH(DR$3,bHist!$1:$1,0))),"-",INDEX(bHist,ex!$D7,_xlfn.XMATCH(DR$3,bHist!$1:$1,0)))</f>
        <v>-</v>
      </c>
      <c r="DS7" s="45" t="str" cm="1">
        <f t="array" aca="1" ref="DS7" ca="1">IF(ISBLANK(INDEX(bHist,ex!$D7,_xlfn.XMATCH(DS$3,bHist!$1:$1,0))),"-",INDEX(bHist,ex!$D7,_xlfn.XMATCH(DS$3,bHist!$1:$1,0)))</f>
        <v>-</v>
      </c>
      <c r="DT7" s="45" t="str" cm="1">
        <f t="array" aca="1" ref="DT7" ca="1">IF(ISBLANK(INDEX(bHist,ex!$D7,_xlfn.XMATCH(DT$3,bHist!$1:$1,0))),"-",INDEX(bHist,ex!$D7,_xlfn.XMATCH(DT$3,bHist!$1:$1,0)))</f>
        <v>-</v>
      </c>
      <c r="DU7" s="45" t="str" cm="1">
        <f t="array" aca="1" ref="DU7" ca="1">IF(ISBLANK(INDEX(bHist,ex!$D7,_xlfn.XMATCH(DU$3,bHist!$1:$1,0))),"-",INDEX(bHist,ex!$D7,_xlfn.XMATCH(DU$3,bHist!$1:$1,0)))</f>
        <v>-</v>
      </c>
      <c r="DV7" s="45" t="str" cm="1">
        <f t="array" aca="1" ref="DV7" ca="1">IF(ISBLANK(INDEX(bHist,ex!$D7,_xlfn.XMATCH(DV$3,bHist!$1:$1,0))),"-",INDEX(bHist,ex!$D7,_xlfn.XMATCH(DV$3,bHist!$1:$1,0)))</f>
        <v>-</v>
      </c>
      <c r="DW7" s="45" t="str" cm="1">
        <f t="array" aca="1" ref="DW7" ca="1">IF(ISBLANK(INDEX(bHist,ex!$D7,_xlfn.XMATCH(DW$3,bHist!$1:$1,0))),"-",INDEX(bHist,ex!$D7,_xlfn.XMATCH(DW$3,bHist!$1:$1,0)))</f>
        <v>-</v>
      </c>
      <c r="DX7" s="45" t="str" cm="1">
        <f t="array" aca="1" ref="DX7" ca="1">IF(ISBLANK(INDEX(bHist,ex!$D7,_xlfn.XMATCH(DX$3,bHist!$1:$1,0))),"-",INDEX(bHist,ex!$D7,_xlfn.XMATCH(DX$3,bHist!$1:$1,0)))</f>
        <v>-</v>
      </c>
      <c r="DY7" s="45" t="str" cm="1">
        <f t="array" aca="1" ref="DY7" ca="1">IF(ISBLANK(INDEX(bHist,ex!$D7,_xlfn.XMATCH(DY$3,bHist!$1:$1,0))),"-",INDEX(bHist,ex!$D7,_xlfn.XMATCH(DY$3,bHist!$1:$1,0)))</f>
        <v>-</v>
      </c>
      <c r="DZ7" s="45" t="str" cm="1">
        <f t="array" aca="1" ref="DZ7" ca="1">IF(ISBLANK(INDEX(bHist,ex!$D7,_xlfn.XMATCH(DZ$3,bHist!$1:$1,0))),"-",INDEX(bHist,ex!$D7,_xlfn.XMATCH(DZ$3,bHist!$1:$1,0)))</f>
        <v>-</v>
      </c>
      <c r="EA7" s="45" t="str" cm="1">
        <f t="array" aca="1" ref="EA7" ca="1">IF(ISBLANK(INDEX(bHist,ex!$D7,_xlfn.XMATCH(EA$3,bHist!$1:$1,0))),"-",INDEX(bHist,ex!$D7,_xlfn.XMATCH(EA$3,bHist!$1:$1,0)))</f>
        <v>-</v>
      </c>
      <c r="EB7" s="45" t="str" cm="1">
        <f t="array" aca="1" ref="EB7" ca="1">IF(ISBLANK(INDEX(bHist,ex!$D7,_xlfn.XMATCH(EB$3,bHist!$1:$1,0))),"-",INDEX(bHist,ex!$D7,_xlfn.XMATCH(EB$3,bHist!$1:$1,0)))</f>
        <v>-</v>
      </c>
      <c r="EC7" s="45" t="str" cm="1">
        <f t="array" aca="1" ref="EC7" ca="1">IF(ISBLANK(INDEX(bHist,ex!$D7,_xlfn.XMATCH(EC$3,bHist!$1:$1,0))),"-",INDEX(bHist,ex!$D7,_xlfn.XMATCH(EC$3,bHist!$1:$1,0)))</f>
        <v>-</v>
      </c>
      <c r="ED7" s="45" t="str" cm="1">
        <f t="array" aca="1" ref="ED7" ca="1">IF(ISBLANK(INDEX(bHist,ex!$D7,_xlfn.XMATCH(ED$3,bHist!$1:$1,0))),"-",INDEX(bHist,ex!$D7,_xlfn.XMATCH(ED$3,bHist!$1:$1,0)))</f>
        <v>-</v>
      </c>
      <c r="EE7" s="45" t="str" cm="1">
        <f t="array" aca="1" ref="EE7" ca="1">IF(ISBLANK(INDEX(bHist,ex!$D7,_xlfn.XMATCH(EE$3,bHist!$1:$1,0))),"-",INDEX(bHist,ex!$D7,_xlfn.XMATCH(EE$3,bHist!$1:$1,0)))</f>
        <v>-</v>
      </c>
      <c r="EF7" s="45" t="str" cm="1">
        <f t="array" aca="1" ref="EF7" ca="1">IF(ISBLANK(INDEX(bHist,ex!$D7,_xlfn.XMATCH(EF$3,bHist!$1:$1,0))),"-",INDEX(bHist,ex!$D7,_xlfn.XMATCH(EF$3,bHist!$1:$1,0)))</f>
        <v>-</v>
      </c>
      <c r="EG7" s="45" t="str" cm="1">
        <f t="array" aca="1" ref="EG7" ca="1">IF(ISBLANK(INDEX(bHist,ex!$D7,_xlfn.XMATCH(EG$3,bHist!$1:$1,0))),"-",INDEX(bHist,ex!$D7,_xlfn.XMATCH(EG$3,bHist!$1:$1,0)))</f>
        <v>-</v>
      </c>
      <c r="EH7" s="45" t="str" cm="1">
        <f t="array" aca="1" ref="EH7" ca="1">IF(ISBLANK(INDEX(bHist,ex!$D7,_xlfn.XMATCH(EH$3,bHist!$1:$1,0))),"-",INDEX(bHist,ex!$D7,_xlfn.XMATCH(EH$3,bHist!$1:$1,0)))</f>
        <v>-</v>
      </c>
      <c r="EI7" s="45" t="str" cm="1">
        <f t="array" aca="1" ref="EI7" ca="1">IF(ISBLANK(INDEX(bHist,ex!$D7,_xlfn.XMATCH(EI$3,bHist!$1:$1,0))),"-",INDEX(bHist,ex!$D7,_xlfn.XMATCH(EI$3,bHist!$1:$1,0)))</f>
        <v>-</v>
      </c>
      <c r="EJ7" s="45" t="str" cm="1">
        <f t="array" aca="1" ref="EJ7" ca="1">IF(ISBLANK(INDEX(bHist,ex!$D7,_xlfn.XMATCH(EJ$3,bHist!$1:$1,0))),"-",INDEX(bHist,ex!$D7,_xlfn.XMATCH(EJ$3,bHist!$1:$1,0)))</f>
        <v>-</v>
      </c>
      <c r="EK7" s="45" t="str" cm="1">
        <f t="array" aca="1" ref="EK7" ca="1">IF(ISBLANK(INDEX(bHist,ex!$D7,_xlfn.XMATCH(EK$3,bHist!$1:$1,0))),"-",INDEX(bHist,ex!$D7,_xlfn.XMATCH(EK$3,bHist!$1:$1,0)))</f>
        <v>-</v>
      </c>
      <c r="EL7" s="45" t="str" cm="1">
        <f t="array" aca="1" ref="EL7" ca="1">IF(ISBLANK(INDEX(bHist,ex!$D7,_xlfn.XMATCH(EL$3,bHist!$1:$1,0))),"-",INDEX(bHist,ex!$D7,_xlfn.XMATCH(EL$3,bHist!$1:$1,0)))</f>
        <v>-</v>
      </c>
      <c r="EM7" s="45" t="str" cm="1">
        <f t="array" aca="1" ref="EM7" ca="1">IF(ISBLANK(INDEX(bHist,ex!$D7,_xlfn.XMATCH(EM$3,bHist!$1:$1,0))),"-",INDEX(bHist,ex!$D7,_xlfn.XMATCH(EM$3,bHist!$1:$1,0)))</f>
        <v>-</v>
      </c>
      <c r="EN7" s="45" t="str" cm="1">
        <f t="array" aca="1" ref="EN7" ca="1">IF(ISBLANK(INDEX(bHist,ex!$D7,_xlfn.XMATCH(EN$3,bHist!$1:$1,0))),"-",INDEX(bHist,ex!$D7,_xlfn.XMATCH(EN$3,bHist!$1:$1,0)))</f>
        <v>-</v>
      </c>
      <c r="EO7" s="45" t="str" cm="1">
        <f t="array" aca="1" ref="EO7" ca="1">IF(ISBLANK(INDEX(bHist,ex!$D7,_xlfn.XMATCH(EO$3,bHist!$1:$1,0))),"-",INDEX(bHist,ex!$D7,_xlfn.XMATCH(EO$3,bHist!$1:$1,0)))</f>
        <v>-</v>
      </c>
      <c r="EP7" s="45" t="str" cm="1">
        <f t="array" aca="1" ref="EP7" ca="1">IF(ISBLANK(INDEX(bHist,ex!$D7,_xlfn.XMATCH(EP$3,bHist!$1:$1,0))),"-",INDEX(bHist,ex!$D7,_xlfn.XMATCH(EP$3,bHist!$1:$1,0)))</f>
        <v>-</v>
      </c>
      <c r="EQ7" s="45" t="str" cm="1">
        <f t="array" aca="1" ref="EQ7" ca="1">IF(ISBLANK(INDEX(bHist,ex!$D7,_xlfn.XMATCH(EQ$3,bHist!$1:$1,0))),"-",INDEX(bHist,ex!$D7,_xlfn.XMATCH(EQ$3,bHist!$1:$1,0)))</f>
        <v>-</v>
      </c>
      <c r="ER7" s="45" t="str" cm="1">
        <f t="array" aca="1" ref="ER7" ca="1">IF(ISBLANK(INDEX(bHist,ex!$D7,_xlfn.XMATCH(ER$3,bHist!$1:$1,0))),"-",INDEX(bHist,ex!$D7,_xlfn.XMATCH(ER$3,bHist!$1:$1,0)))</f>
        <v>-</v>
      </c>
      <c r="ES7" s="45" t="str" cm="1">
        <f t="array" aca="1" ref="ES7" ca="1">IF(ISBLANK(INDEX(bHist,ex!$D7,_xlfn.XMATCH(ES$3,bHist!$1:$1,0))),"-",INDEX(bHist,ex!$D7,_xlfn.XMATCH(ES$3,bHist!$1:$1,0)))</f>
        <v>-</v>
      </c>
      <c r="ET7" s="45" t="str" cm="1">
        <f t="array" aca="1" ref="ET7" ca="1">IF(ISBLANK(INDEX(bHist,ex!$D7,_xlfn.XMATCH(ET$3,bHist!$1:$1,0))),"-",INDEX(bHist,ex!$D7,_xlfn.XMATCH(ET$3,bHist!$1:$1,0)))</f>
        <v>-</v>
      </c>
      <c r="EU7" s="45" t="str" cm="1">
        <f t="array" aca="1" ref="EU7" ca="1">IF(ISBLANK(INDEX(bHist,ex!$D7,_xlfn.XMATCH(EU$3,bHist!$1:$1,0))),"-",INDEX(bHist,ex!$D7,_xlfn.XMATCH(EU$3,bHist!$1:$1,0)))</f>
        <v>-</v>
      </c>
      <c r="EV7" s="45" t="str" cm="1">
        <f t="array" aca="1" ref="EV7" ca="1">IF(ISBLANK(INDEX(bHist,ex!$D7,_xlfn.XMATCH(EV$3,bHist!$1:$1,0))),"-",INDEX(bHist,ex!$D7,_xlfn.XMATCH(EV$3,bHist!$1:$1,0)))</f>
        <v>-</v>
      </c>
      <c r="EW7" s="45" t="str" cm="1">
        <f t="array" aca="1" ref="EW7" ca="1">IF(ISBLANK(INDEX(bHist,ex!$D7,_xlfn.XMATCH(EW$3,bHist!$1:$1,0))),"-",INDEX(bHist,ex!$D7,_xlfn.XMATCH(EW$3,bHist!$1:$1,0)))</f>
        <v>-</v>
      </c>
      <c r="EX7" s="45" t="str" cm="1">
        <f t="array" aca="1" ref="EX7" ca="1">IF(ISBLANK(INDEX(bHist,ex!$D7,_xlfn.XMATCH(EX$3,bHist!$1:$1,0))),"-",INDEX(bHist,ex!$D7,_xlfn.XMATCH(EX$3,bHist!$1:$1,0)))</f>
        <v>-</v>
      </c>
      <c r="EY7" s="45" t="str" cm="1">
        <f t="array" aca="1" ref="EY7" ca="1">IF(ISBLANK(INDEX(bHist,ex!$D7,_xlfn.XMATCH(EY$3,bHist!$1:$1,0))),"-",INDEX(bHist,ex!$D7,_xlfn.XMATCH(EY$3,bHist!$1:$1,0)))</f>
        <v>-</v>
      </c>
      <c r="EZ7" s="45" t="str" cm="1">
        <f t="array" aca="1" ref="EZ7" ca="1">IF(ISBLANK(INDEX(bHist,ex!$D7,_xlfn.XMATCH(EZ$3,bHist!$1:$1,0))),"-",INDEX(bHist,ex!$D7,_xlfn.XMATCH(EZ$3,bHist!$1:$1,0)))</f>
        <v>-</v>
      </c>
      <c r="FA7" s="45" t="str" cm="1">
        <f t="array" aca="1" ref="FA7" ca="1">IF(ISBLANK(INDEX(bHist,ex!$D7,_xlfn.XMATCH(FA$3,bHist!$1:$1,0))),"-",INDEX(bHist,ex!$D7,_xlfn.XMATCH(FA$3,bHist!$1:$1,0)))</f>
        <v>-</v>
      </c>
      <c r="FB7" s="45" t="str" cm="1">
        <f t="array" aca="1" ref="FB7" ca="1">IF(ISBLANK(INDEX(bHist,ex!$D7,_xlfn.XMATCH(FB$3,bHist!$1:$1,0))),"-",INDEX(bHist,ex!$D7,_xlfn.XMATCH(FB$3,bHist!$1:$1,0)))</f>
        <v>-</v>
      </c>
      <c r="FC7" s="45" t="str" cm="1">
        <f t="array" aca="1" ref="FC7" ca="1">IF(ISBLANK(INDEX(bHist,ex!$D7,_xlfn.XMATCH(FC$3,bHist!$1:$1,0))),"-",INDEX(bHist,ex!$D7,_xlfn.XMATCH(FC$3,bHist!$1:$1,0)))</f>
        <v>-</v>
      </c>
      <c r="FD7" s="45" t="str" cm="1">
        <f t="array" aca="1" ref="FD7" ca="1">IF(ISBLANK(INDEX(bHist,ex!$D7,_xlfn.XMATCH(FD$3,bHist!$1:$1,0))),"-",INDEX(bHist,ex!$D7,_xlfn.XMATCH(FD$3,bHist!$1:$1,0)))</f>
        <v>-</v>
      </c>
      <c r="FE7" s="45" t="str" cm="1">
        <f t="array" aca="1" ref="FE7" ca="1">IF(ISBLANK(INDEX(bHist,ex!$D7,_xlfn.XMATCH(FE$3,bHist!$1:$1,0))),"-",INDEX(bHist,ex!$D7,_xlfn.XMATCH(FE$3,bHist!$1:$1,0)))</f>
        <v>-</v>
      </c>
      <c r="FF7" s="45" t="str" cm="1">
        <f t="array" aca="1" ref="FF7" ca="1">IF(ISBLANK(INDEX(bHist,ex!$D7,_xlfn.XMATCH(FF$3,bHist!$1:$1,0))),"-",INDEX(bHist,ex!$D7,_xlfn.XMATCH(FF$3,bHist!$1:$1,0)))</f>
        <v>-</v>
      </c>
      <c r="FG7" s="45" t="str" cm="1">
        <f t="array" aca="1" ref="FG7" ca="1">IF(ISBLANK(INDEX(bHist,ex!$D7,_xlfn.XMATCH(FG$3,bHist!$1:$1,0))),"-",INDEX(bHist,ex!$D7,_xlfn.XMATCH(FG$3,bHist!$1:$1,0)))</f>
        <v>-</v>
      </c>
      <c r="FH7" s="45" t="str" cm="1">
        <f t="array" aca="1" ref="FH7" ca="1">IF(ISBLANK(INDEX(bHist,ex!$D7,_xlfn.XMATCH(FH$3,bHist!$1:$1,0))),"-",INDEX(bHist,ex!$D7,_xlfn.XMATCH(FH$3,bHist!$1:$1,0)))</f>
        <v>-</v>
      </c>
      <c r="FI7" s="45" t="str" cm="1">
        <f t="array" aca="1" ref="FI7" ca="1">IF(ISBLANK(INDEX(bHist,ex!$D7,_xlfn.XMATCH(FI$3,bHist!$1:$1,0))),"-",INDEX(bHist,ex!$D7,_xlfn.XMATCH(FI$3,bHist!$1:$1,0)))</f>
        <v>-</v>
      </c>
      <c r="FJ7" s="45" t="str" cm="1">
        <f t="array" aca="1" ref="FJ7" ca="1">IF(ISBLANK(INDEX(bHist,ex!$D7,_xlfn.XMATCH(FJ$3,bHist!$1:$1,0))),"-",INDEX(bHist,ex!$D7,_xlfn.XMATCH(FJ$3,bHist!$1:$1,0)))</f>
        <v>-</v>
      </c>
      <c r="FK7" s="45" t="str" cm="1">
        <f t="array" aca="1" ref="FK7" ca="1">IF(ISBLANK(INDEX(bHist,ex!$D7,_xlfn.XMATCH(FK$3,bHist!$1:$1,0))),"-",INDEX(bHist,ex!$D7,_xlfn.XMATCH(FK$3,bHist!$1:$1,0)))</f>
        <v>-</v>
      </c>
      <c r="FL7" s="45" t="str" cm="1">
        <f t="array" aca="1" ref="FL7" ca="1">IF(ISBLANK(INDEX(bHist,ex!$D7,_xlfn.XMATCH(FL$3,bHist!$1:$1,0))),"-",INDEX(bHist,ex!$D7,_xlfn.XMATCH(FL$3,bHist!$1:$1,0)))</f>
        <v>-</v>
      </c>
      <c r="FM7" s="45" t="str" cm="1">
        <f t="array" aca="1" ref="FM7" ca="1">IF(ISBLANK(INDEX(bHist,ex!$D7,_xlfn.XMATCH(FM$3,bHist!$1:$1,0))),"-",INDEX(bHist,ex!$D7,_xlfn.XMATCH(FM$3,bHist!$1:$1,0)))</f>
        <v>-</v>
      </c>
      <c r="FN7" s="45" t="str" cm="1">
        <f t="array" aca="1" ref="FN7" ca="1">IF(ISBLANK(INDEX(bHist,ex!$D7,_xlfn.XMATCH(FN$3,bHist!$1:$1,0))),"-",INDEX(bHist,ex!$D7,_xlfn.XMATCH(FN$3,bHist!$1:$1,0)))</f>
        <v>-</v>
      </c>
      <c r="FO7" s="45" t="str" cm="1">
        <f t="array" aca="1" ref="FO7" ca="1">IF(ISBLANK(INDEX(bHist,ex!$D7,_xlfn.XMATCH(FO$3,bHist!$1:$1,0))),"-",INDEX(bHist,ex!$D7,_xlfn.XMATCH(FO$3,bHist!$1:$1,0)))</f>
        <v>-</v>
      </c>
      <c r="FP7" s="45" t="str" cm="1">
        <f t="array" aca="1" ref="FP7" ca="1">IF(ISBLANK(INDEX(bHist,ex!$D7,_xlfn.XMATCH(FP$3,bHist!$1:$1,0))),"-",INDEX(bHist,ex!$D7,_xlfn.XMATCH(FP$3,bHist!$1:$1,0)))</f>
        <v>-</v>
      </c>
      <c r="FQ7" s="45" t="str" cm="1">
        <f t="array" aca="1" ref="FQ7" ca="1">IF(ISBLANK(INDEX(bHist,ex!$D7,_xlfn.XMATCH(FQ$3,bHist!$1:$1,0))),"-",INDEX(bHist,ex!$D7,_xlfn.XMATCH(FQ$3,bHist!$1:$1,0)))</f>
        <v>-</v>
      </c>
      <c r="FR7" s="45" t="str" cm="1">
        <f t="array" aca="1" ref="FR7" ca="1">IF(ISBLANK(INDEX(bHist,ex!$D7,_xlfn.XMATCH(FR$3,bHist!$1:$1,0))),"-",INDEX(bHist,ex!$D7,_xlfn.XMATCH(FR$3,bHist!$1:$1,0)))</f>
        <v>-</v>
      </c>
      <c r="FS7" s="45" t="str" cm="1">
        <f t="array" aca="1" ref="FS7" ca="1">IF(ISBLANK(INDEX(bHist,ex!$D7,_xlfn.XMATCH(FS$3,bHist!$1:$1,0))),"-",INDEX(bHist,ex!$D7,_xlfn.XMATCH(FS$3,bHist!$1:$1,0)))</f>
        <v>-</v>
      </c>
      <c r="FT7" s="45" t="str" cm="1">
        <f t="array" aca="1" ref="FT7" ca="1">IF(ISBLANK(INDEX(bHist,ex!$D7,_xlfn.XMATCH(FT$3,bHist!$1:$1,0))),"-",INDEX(bHist,ex!$D7,_xlfn.XMATCH(FT$3,bHist!$1:$1,0)))</f>
        <v>-</v>
      </c>
      <c r="FU7" s="45" t="str" cm="1">
        <f t="array" aca="1" ref="FU7" ca="1">IF(ISBLANK(INDEX(bHist,ex!$D7,_xlfn.XMATCH(FU$3,bHist!$1:$1,0))),"-",INDEX(bHist,ex!$D7,_xlfn.XMATCH(FU$3,bHist!$1:$1,0)))</f>
        <v>-</v>
      </c>
      <c r="FV7" s="45" t="str" cm="1">
        <f t="array" aca="1" ref="FV7" ca="1">IF(ISBLANK(INDEX(bHist,ex!$D7,_xlfn.XMATCH(FV$3,bHist!$1:$1,0))),"-",INDEX(bHist,ex!$D7,_xlfn.XMATCH(FV$3,bHist!$1:$1,0)))</f>
        <v>-</v>
      </c>
      <c r="FW7" s="45" t="str" cm="1">
        <f t="array" aca="1" ref="FW7" ca="1">IF(ISBLANK(INDEX(bHist,ex!$D7,_xlfn.XMATCH(FW$3,bHist!$1:$1,0))),"-",INDEX(bHist,ex!$D7,_xlfn.XMATCH(FW$3,bHist!$1:$1,0)))</f>
        <v>-</v>
      </c>
      <c r="FX7" s="45" t="str" cm="1">
        <f t="array" aca="1" ref="FX7" ca="1">IF(ISBLANK(INDEX(bHist,ex!$D7,_xlfn.XMATCH(FX$3,bHist!$1:$1,0))),"-",INDEX(bHist,ex!$D7,_xlfn.XMATCH(FX$3,bHist!$1:$1,0)))</f>
        <v>-</v>
      </c>
      <c r="FY7" s="45" t="str" cm="1">
        <f t="array" aca="1" ref="FY7" ca="1">IF(ISBLANK(INDEX(bHist,ex!$D7,_xlfn.XMATCH(FY$3,bHist!$1:$1,0))),"-",INDEX(bHist,ex!$D7,_xlfn.XMATCH(FY$3,bHist!$1:$1,0)))</f>
        <v>-</v>
      </c>
      <c r="FZ7" s="45" t="str" cm="1">
        <f t="array" aca="1" ref="FZ7" ca="1">IF(ISBLANK(INDEX(bHist,ex!$D7,_xlfn.XMATCH(FZ$3,bHist!$1:$1,0))),"-",INDEX(bHist,ex!$D7,_xlfn.XMATCH(FZ$3,bHist!$1:$1,0)))</f>
        <v>-</v>
      </c>
      <c r="GA7" s="45" t="str" cm="1">
        <f t="array" aca="1" ref="GA7" ca="1">IF(ISBLANK(INDEX(bHist,ex!$D7,_xlfn.XMATCH(GA$3,bHist!$1:$1,0))),"-",INDEX(bHist,ex!$D7,_xlfn.XMATCH(GA$3,bHist!$1:$1,0)))</f>
        <v>-</v>
      </c>
      <c r="GB7" s="45" t="str" cm="1">
        <f t="array" aca="1" ref="GB7" ca="1">IF(ISBLANK(INDEX(bHist,ex!$D7,_xlfn.XMATCH(GB$3,bHist!$1:$1,0))),"-",INDEX(bHist,ex!$D7,_xlfn.XMATCH(GB$3,bHist!$1:$1,0)))</f>
        <v>-</v>
      </c>
      <c r="GC7" s="45" t="str" cm="1">
        <f t="array" aca="1" ref="GC7" ca="1">IF(ISBLANK(INDEX(bHist,ex!$D7,_xlfn.XMATCH(GC$3,bHist!$1:$1,0))),"-",INDEX(bHist,ex!$D7,_xlfn.XMATCH(GC$3,bHist!$1:$1,0)))</f>
        <v>-</v>
      </c>
      <c r="GD7" s="45" t="str" cm="1">
        <f t="array" aca="1" ref="GD7" ca="1">IF(ISBLANK(INDEX(bHist,ex!$D7,_xlfn.XMATCH(GD$3,bHist!$1:$1,0))),"-",INDEX(bHist,ex!$D7,_xlfn.XMATCH(GD$3,bHist!$1:$1,0)))</f>
        <v>-</v>
      </c>
      <c r="GE7" s="45" t="str" cm="1">
        <f t="array" aca="1" ref="GE7" ca="1">IF(ISBLANK(INDEX(bHist,ex!$D7,_xlfn.XMATCH(GE$3,bHist!$1:$1,0))),"-",INDEX(bHist,ex!$D7,_xlfn.XMATCH(GE$3,bHist!$1:$1,0)))</f>
        <v>-</v>
      </c>
      <c r="GF7" s="45" t="str" cm="1">
        <f t="array" aca="1" ref="GF7" ca="1">IF(ISBLANK(INDEX(bHist,ex!$D7,_xlfn.XMATCH(GF$3,bHist!$1:$1,0))),"-",INDEX(bHist,ex!$D7,_xlfn.XMATCH(GF$3,bHist!$1:$1,0)))</f>
        <v>-</v>
      </c>
      <c r="GG7" s="45" t="str" cm="1">
        <f t="array" aca="1" ref="GG7" ca="1">IF(ISBLANK(INDEX(bHist,ex!$D7,_xlfn.XMATCH(GG$3,bHist!$1:$1,0))),"-",INDEX(bHist,ex!$D7,_xlfn.XMATCH(GG$3,bHist!$1:$1,0)))</f>
        <v>-</v>
      </c>
      <c r="GH7" s="45" t="str" cm="1">
        <f t="array" aca="1" ref="GH7" ca="1">IF(ISBLANK(INDEX(bHist,ex!$D7,_xlfn.XMATCH(GH$3,bHist!$1:$1,0))),"-",INDEX(bHist,ex!$D7,_xlfn.XMATCH(GH$3,bHist!$1:$1,0)))</f>
        <v>-</v>
      </c>
      <c r="GI7" s="45" t="str" cm="1">
        <f t="array" aca="1" ref="GI7" ca="1">IF(ISBLANK(INDEX(bHist,ex!$D7,_xlfn.XMATCH(GI$3,bHist!$1:$1,0))),"-",INDEX(bHist,ex!$D7,_xlfn.XMATCH(GI$3,bHist!$1:$1,0)))</f>
        <v>-</v>
      </c>
      <c r="GJ7" s="45" t="str" cm="1">
        <f t="array" aca="1" ref="GJ7" ca="1">IF(ISBLANK(INDEX(bHist,ex!$D7,_xlfn.XMATCH(GJ$3,bHist!$1:$1,0))),"-",INDEX(bHist,ex!$D7,_xlfn.XMATCH(GJ$3,bHist!$1:$1,0)))</f>
        <v>-</v>
      </c>
      <c r="GK7" s="45" t="str" cm="1">
        <f t="array" aca="1" ref="GK7" ca="1">IF(ISBLANK(INDEX(bHist,ex!$D7,_xlfn.XMATCH(GK$3,bHist!$1:$1,0))),"-",INDEX(bHist,ex!$D7,_xlfn.XMATCH(GK$3,bHist!$1:$1,0)))</f>
        <v>-</v>
      </c>
      <c r="GL7" s="45" t="str" cm="1">
        <f t="array" aca="1" ref="GL7" ca="1">IF(ISBLANK(INDEX(bHist,ex!$D7,_xlfn.XMATCH(GL$3,bHist!$1:$1,0))),"-",INDEX(bHist,ex!$D7,_xlfn.XMATCH(GL$3,bHist!$1:$1,0)))</f>
        <v>-</v>
      </c>
      <c r="GM7" s="45" t="str" cm="1">
        <f t="array" aca="1" ref="GM7" ca="1">IF(ISBLANK(INDEX(bHist,ex!$D7,_xlfn.XMATCH(GM$3,bHist!$1:$1,0))),"-",INDEX(bHist,ex!$D7,_xlfn.XMATCH(GM$3,bHist!$1:$1,0)))</f>
        <v>-</v>
      </c>
      <c r="GN7" s="45" t="str" cm="1">
        <f t="array" aca="1" ref="GN7" ca="1">IF(ISBLANK(INDEX(bHist,ex!$D7,_xlfn.XMATCH(GN$3,bHist!$1:$1,0))),"-",INDEX(bHist,ex!$D7,_xlfn.XMATCH(GN$3,bHist!$1:$1,0)))</f>
        <v>-</v>
      </c>
      <c r="GO7" s="45" t="str" cm="1">
        <f t="array" aca="1" ref="GO7" ca="1">IF(ISBLANK(INDEX(bHist,ex!$D7,_xlfn.XMATCH(GO$3,bHist!$1:$1,0))),"-",INDEX(bHist,ex!$D7,_xlfn.XMATCH(GO$3,bHist!$1:$1,0)))</f>
        <v>-</v>
      </c>
      <c r="GP7" s="45" t="str" cm="1">
        <f t="array" aca="1" ref="GP7" ca="1">IF(ISBLANK(INDEX(bHist,ex!$D7,_xlfn.XMATCH(GP$3,bHist!$1:$1,0))),"-",INDEX(bHist,ex!$D7,_xlfn.XMATCH(GP$3,bHist!$1:$1,0)))</f>
        <v>-</v>
      </c>
      <c r="GQ7" s="45" t="str" cm="1">
        <f t="array" aca="1" ref="GQ7" ca="1">IF(ISBLANK(INDEX(bHist,ex!$D7,_xlfn.XMATCH(GQ$3,bHist!$1:$1,0))),"-",INDEX(bHist,ex!$D7,_xlfn.XMATCH(GQ$3,bHist!$1:$1,0)))</f>
        <v>-</v>
      </c>
      <c r="GR7" s="45" t="str" cm="1">
        <f t="array" aca="1" ref="GR7" ca="1">IF(ISBLANK(INDEX(bHist,ex!$D7,_xlfn.XMATCH(GR$3,bHist!$1:$1,0))),"-",INDEX(bHist,ex!$D7,_xlfn.XMATCH(GR$3,bHist!$1:$1,0)))</f>
        <v>-</v>
      </c>
      <c r="GS7" s="45" t="str" cm="1">
        <f t="array" aca="1" ref="GS7" ca="1">IF(ISBLANK(INDEX(bHist,ex!$D7,_xlfn.XMATCH(GS$3,bHist!$1:$1,0))),"-",INDEX(bHist,ex!$D7,_xlfn.XMATCH(GS$3,bHist!$1:$1,0)))</f>
        <v>-</v>
      </c>
      <c r="GT7" s="45" t="str" cm="1">
        <f t="array" aca="1" ref="GT7" ca="1">IF(ISBLANK(INDEX(bHist,ex!$D7,_xlfn.XMATCH(GT$3,bHist!$1:$1,0))),"-",INDEX(bHist,ex!$D7,_xlfn.XMATCH(GT$3,bHist!$1:$1,0)))</f>
        <v>-</v>
      </c>
      <c r="GU7" s="45" t="str" cm="1">
        <f t="array" aca="1" ref="GU7" ca="1">IF(ISBLANK(INDEX(bHist,ex!$D7,_xlfn.XMATCH(GU$3,bHist!$1:$1,0))),"-",INDEX(bHist,ex!$D7,_xlfn.XMATCH(GU$3,bHist!$1:$1,0)))</f>
        <v>-</v>
      </c>
      <c r="GV7" s="45" t="str" cm="1">
        <f t="array" aca="1" ref="GV7" ca="1">IF(ISBLANK(INDEX(bHist,ex!$D7,_xlfn.XMATCH(GV$3,bHist!$1:$1,0))),"-",INDEX(bHist,ex!$D7,_xlfn.XMATCH(GV$3,bHist!$1:$1,0)))</f>
        <v>-</v>
      </c>
      <c r="GW7" s="45" t="str" cm="1">
        <f t="array" aca="1" ref="GW7" ca="1">IF(ISBLANK(INDEX(bHist,ex!$D7,_xlfn.XMATCH(GW$3,bHist!$1:$1,0))),"-",INDEX(bHist,ex!$D7,_xlfn.XMATCH(GW$3,bHist!$1:$1,0)))</f>
        <v>-</v>
      </c>
      <c r="GX7" s="45" t="str" cm="1">
        <f t="array" aca="1" ref="GX7" ca="1">IF(ISBLANK(INDEX(bHist,ex!$D7,_xlfn.XMATCH(GX$3,bHist!$1:$1,0))),"-",INDEX(bHist,ex!$D7,_xlfn.XMATCH(GX$3,bHist!$1:$1,0)))</f>
        <v>-</v>
      </c>
      <c r="GY7" s="45" t="str" cm="1">
        <f t="array" aca="1" ref="GY7" ca="1">IF(ISBLANK(INDEX(bHist,ex!$D7,_xlfn.XMATCH(GY$3,bHist!$1:$1,0))),"-",INDEX(bHist,ex!$D7,_xlfn.XMATCH(GY$3,bHist!$1:$1,0)))</f>
        <v>-</v>
      </c>
      <c r="GZ7" s="45" t="str" cm="1">
        <f t="array" aca="1" ref="GZ7" ca="1">IF(ISBLANK(INDEX(bHist,ex!$D7,_xlfn.XMATCH(GZ$3,bHist!$1:$1,0))),"-",INDEX(bHist,ex!$D7,_xlfn.XMATCH(GZ$3,bHist!$1:$1,0)))</f>
        <v>-</v>
      </c>
      <c r="HA7" s="45" t="str" cm="1">
        <f t="array" aca="1" ref="HA7" ca="1">IF(ISBLANK(INDEX(bHist,ex!$D7,_xlfn.XMATCH(HA$3,bHist!$1:$1,0))),"-",INDEX(bHist,ex!$D7,_xlfn.XMATCH(HA$3,bHist!$1:$1,0)))</f>
        <v>-</v>
      </c>
      <c r="HB7" s="45" t="str" cm="1">
        <f t="array" aca="1" ref="HB7" ca="1">IF(ISBLANK(INDEX(bHist,ex!$D7,_xlfn.XMATCH(HB$3,bHist!$1:$1,0))),"-",INDEX(bHist,ex!$D7,_xlfn.XMATCH(HB$3,bHist!$1:$1,0)))</f>
        <v>-</v>
      </c>
      <c r="HC7" s="45" t="str" cm="1">
        <f t="array" aca="1" ref="HC7" ca="1">IF(ISBLANK(INDEX(bHist,ex!$D7,_xlfn.XMATCH(HC$3,bHist!$1:$1,0))),"-",INDEX(bHist,ex!$D7,_xlfn.XMATCH(HC$3,bHist!$1:$1,0)))</f>
        <v>-</v>
      </c>
      <c r="HD7" s="45" t="str" cm="1">
        <f t="array" aca="1" ref="HD7" ca="1">IF(ISBLANK(INDEX(bHist,ex!$D7,_xlfn.XMATCH(HD$3,bHist!$1:$1,0))),"-",INDEX(bHist,ex!$D7,_xlfn.XMATCH(HD$3,bHist!$1:$1,0)))</f>
        <v>-</v>
      </c>
      <c r="HE7" s="45" t="str" cm="1">
        <f t="array" aca="1" ref="HE7" ca="1">IF(ISBLANK(INDEX(bHist,ex!$D7,_xlfn.XMATCH(HE$3,bHist!$1:$1,0))),"-",INDEX(bHist,ex!$D7,_xlfn.XMATCH(HE$3,bHist!$1:$1,0)))</f>
        <v>-</v>
      </c>
      <c r="HF7" s="45" t="str" cm="1">
        <f t="array" aca="1" ref="HF7" ca="1">IF(ISBLANK(INDEX(bHist,ex!$D7,_xlfn.XMATCH(HF$3,bHist!$1:$1,0))),"-",INDEX(bHist,ex!$D7,_xlfn.XMATCH(HF$3,bHist!$1:$1,0)))</f>
        <v>-</v>
      </c>
      <c r="HG7" s="45" t="str" cm="1">
        <f t="array" aca="1" ref="HG7" ca="1">IF(ISBLANK(INDEX(bHist,ex!$D7,_xlfn.XMATCH(HG$3,bHist!$1:$1,0))),"-",INDEX(bHist,ex!$D7,_xlfn.XMATCH(HG$3,bHist!$1:$1,0)))</f>
        <v>-</v>
      </c>
      <c r="HH7" s="45" t="str" cm="1">
        <f t="array" aca="1" ref="HH7" ca="1">IF(ISBLANK(INDEX(bHist,ex!$D7,_xlfn.XMATCH(HH$3,bHist!$1:$1,0))),"-",INDEX(bHist,ex!$D7,_xlfn.XMATCH(HH$3,bHist!$1:$1,0)))</f>
        <v>-</v>
      </c>
      <c r="HI7" s="45" t="str" cm="1">
        <f t="array" aca="1" ref="HI7" ca="1">IF(ISBLANK(INDEX(bHist,ex!$D7,_xlfn.XMATCH(HI$3,bHist!$1:$1,0))),"-",INDEX(bHist,ex!$D7,_xlfn.XMATCH(HI$3,bHist!$1:$1,0)))</f>
        <v>-</v>
      </c>
      <c r="HJ7" s="45" t="str" cm="1">
        <f t="array" aca="1" ref="HJ7" ca="1">IF(ISBLANK(INDEX(bHist,ex!$D7,_xlfn.XMATCH(HJ$3,bHist!$1:$1,0))),"-",INDEX(bHist,ex!$D7,_xlfn.XMATCH(HJ$3,bHist!$1:$1,0)))</f>
        <v>-</v>
      </c>
      <c r="HK7" s="45" t="str" cm="1">
        <f t="array" aca="1" ref="HK7" ca="1">IF(ISBLANK(INDEX(bHist,ex!$D7,_xlfn.XMATCH(HK$3,bHist!$1:$1,0))),"-",INDEX(bHist,ex!$D7,_xlfn.XMATCH(HK$3,bHist!$1:$1,0)))</f>
        <v>-</v>
      </c>
      <c r="HL7" s="45" t="str" cm="1">
        <f t="array" aca="1" ref="HL7" ca="1">IF(ISBLANK(INDEX(bHist,ex!$D7,_xlfn.XMATCH(HL$3,bHist!$1:$1,0))),"-",INDEX(bHist,ex!$D7,_xlfn.XMATCH(HL$3,bHist!$1:$1,0)))</f>
        <v>-</v>
      </c>
      <c r="HM7" s="45" t="str" cm="1">
        <f t="array" aca="1" ref="HM7" ca="1">IF(ISBLANK(INDEX(bHist,ex!$D7,_xlfn.XMATCH(HM$3,bHist!$1:$1,0))),"-",INDEX(bHist,ex!$D7,_xlfn.XMATCH(HM$3,bHist!$1:$1,0)))</f>
        <v>-</v>
      </c>
      <c r="HN7" s="45" t="str" cm="1">
        <f t="array" aca="1" ref="HN7" ca="1">IF(ISBLANK(INDEX(bHist,ex!$D7,_xlfn.XMATCH(HN$3,bHist!$1:$1,0))),"-",INDEX(bHist,ex!$D7,_xlfn.XMATCH(HN$3,bHist!$1:$1,0)))</f>
        <v>-</v>
      </c>
      <c r="HO7" s="45" t="str" cm="1">
        <f t="array" aca="1" ref="HO7" ca="1">IF(ISBLANK(INDEX(bHist,ex!$D7,_xlfn.XMATCH(HO$3,bHist!$1:$1,0))),"-",INDEX(bHist,ex!$D7,_xlfn.XMATCH(HO$3,bHist!$1:$1,0)))</f>
        <v>-</v>
      </c>
      <c r="HP7" s="45" t="str" cm="1">
        <f t="array" aca="1" ref="HP7" ca="1">IF(ISBLANK(INDEX(bHist,ex!$D7,_xlfn.XMATCH(HP$3,bHist!$1:$1,0))),"-",INDEX(bHist,ex!$D7,_xlfn.XMATCH(HP$3,bHist!$1:$1,0)))</f>
        <v>-</v>
      </c>
      <c r="HQ7" s="45" t="str" cm="1">
        <f t="array" aca="1" ref="HQ7" ca="1">IF(ISBLANK(INDEX(bHist,ex!$D7,_xlfn.XMATCH(HQ$3,bHist!$1:$1,0))),"-",INDEX(bHist,ex!$D7,_xlfn.XMATCH(HQ$3,bHist!$1:$1,0)))</f>
        <v>-</v>
      </c>
      <c r="HR7" s="45" t="str" cm="1">
        <f t="array" aca="1" ref="HR7" ca="1">IF(ISBLANK(INDEX(bHist,ex!$D7,_xlfn.XMATCH(HR$3,bHist!$1:$1,0))),"-",INDEX(bHist,ex!$D7,_xlfn.XMATCH(HR$3,bHist!$1:$1,0)))</f>
        <v>-</v>
      </c>
      <c r="HS7" s="45" t="str" cm="1">
        <f t="array" aca="1" ref="HS7" ca="1">IF(ISBLANK(INDEX(bHist,ex!$D7,_xlfn.XMATCH(HS$3,bHist!$1:$1,0))),"-",INDEX(bHist,ex!$D7,_xlfn.XMATCH(HS$3,bHist!$1:$1,0)))</f>
        <v>-</v>
      </c>
      <c r="HT7" s="45" t="str" cm="1">
        <f t="array" aca="1" ref="HT7" ca="1">IF(ISBLANK(INDEX(bHist,ex!$D7,_xlfn.XMATCH(HT$3,bHist!$1:$1,0))),"-",INDEX(bHist,ex!$D7,_xlfn.XMATCH(HT$3,bHist!$1:$1,0)))</f>
        <v>-</v>
      </c>
      <c r="HU7" s="45" t="str" cm="1">
        <f t="array" aca="1" ref="HU7" ca="1">IF(ISBLANK(INDEX(bHist,ex!$D7,_xlfn.XMATCH(HU$3,bHist!$1:$1,0))),"-",INDEX(bHist,ex!$D7,_xlfn.XMATCH(HU$3,bHist!$1:$1,0)))</f>
        <v>-</v>
      </c>
      <c r="HV7" s="45" t="str" cm="1">
        <f t="array" aca="1" ref="HV7" ca="1">IF(ISBLANK(INDEX(bHist,ex!$D7,_xlfn.XMATCH(HV$3,bHist!$1:$1,0))),"-",INDEX(bHist,ex!$D7,_xlfn.XMATCH(HV$3,bHist!$1:$1,0)))</f>
        <v>-</v>
      </c>
      <c r="HW7" s="45" t="str" cm="1">
        <f t="array" aca="1" ref="HW7" ca="1">IF(ISBLANK(INDEX(bHist,ex!$D7,_xlfn.XMATCH(HW$3,bHist!$1:$1,0))),"-",INDEX(bHist,ex!$D7,_xlfn.XMATCH(HW$3,bHist!$1:$1,0)))</f>
        <v>-</v>
      </c>
      <c r="HX7" s="45" t="str" cm="1">
        <f t="array" aca="1" ref="HX7" ca="1">IF(ISBLANK(INDEX(bHist,ex!$D7,_xlfn.XMATCH(HX$3,bHist!$1:$1,0))),"-",INDEX(bHist,ex!$D7,_xlfn.XMATCH(HX$3,bHist!$1:$1,0)))</f>
        <v>-</v>
      </c>
      <c r="HY7" s="45" t="str" cm="1">
        <f t="array" aca="1" ref="HY7" ca="1">IF(ISBLANK(INDEX(bHist,ex!$D7,_xlfn.XMATCH(HY$3,bHist!$1:$1,0))),"-",INDEX(bHist,ex!$D7,_xlfn.XMATCH(HY$3,bHist!$1:$1,0)))</f>
        <v>-</v>
      </c>
      <c r="HZ7" s="45" t="str" cm="1">
        <f t="array" aca="1" ref="HZ7" ca="1">IF(ISBLANK(INDEX(bHist,ex!$D7,_xlfn.XMATCH(HZ$3,bHist!$1:$1,0))),"-",INDEX(bHist,ex!$D7,_xlfn.XMATCH(HZ$3,bHist!$1:$1,0)))</f>
        <v>-</v>
      </c>
      <c r="IA7" s="45" t="str" cm="1">
        <f t="array" aca="1" ref="IA7" ca="1">IF(ISBLANK(INDEX(bHist,ex!$D7,_xlfn.XMATCH(IA$3,bHist!$1:$1,0))),"-",INDEX(bHist,ex!$D7,_xlfn.XMATCH(IA$3,bHist!$1:$1,0)))</f>
        <v>-</v>
      </c>
      <c r="IB7" s="45" t="str" cm="1">
        <f t="array" aca="1" ref="IB7" ca="1">IF(ISBLANK(INDEX(bHist,ex!$D7,_xlfn.XMATCH(IB$3,bHist!$1:$1,0))),"-",INDEX(bHist,ex!$D7,_xlfn.XMATCH(IB$3,bHist!$1:$1,0)))</f>
        <v>-</v>
      </c>
      <c r="IC7" s="45" t="str" cm="1">
        <f t="array" aca="1" ref="IC7" ca="1">IF(ISBLANK(INDEX(bHist,ex!$D7,_xlfn.XMATCH(IC$3,bHist!$1:$1,0))),"-",INDEX(bHist,ex!$D7,_xlfn.XMATCH(IC$3,bHist!$1:$1,0)))</f>
        <v>-</v>
      </c>
      <c r="ID7" s="45" t="str" cm="1">
        <f t="array" aca="1" ref="ID7" ca="1">IF(ISBLANK(INDEX(bHist,ex!$D7,_xlfn.XMATCH(ID$3,bHist!$1:$1,0))),"-",INDEX(bHist,ex!$D7,_xlfn.XMATCH(ID$3,bHist!$1:$1,0)))</f>
        <v>-</v>
      </c>
      <c r="IE7" s="45" t="str" cm="1">
        <f t="array" aca="1" ref="IE7" ca="1">IF(ISBLANK(INDEX(bHist,ex!$D7,_xlfn.XMATCH(IE$3,bHist!$1:$1,0))),"-",INDEX(bHist,ex!$D7,_xlfn.XMATCH(IE$3,bHist!$1:$1,0)))</f>
        <v>-</v>
      </c>
      <c r="IF7" s="45" t="str" cm="1">
        <f t="array" aca="1" ref="IF7" ca="1">IF(ISBLANK(INDEX(bHist,ex!$D7,_xlfn.XMATCH(IF$3,bHist!$1:$1,0))),"-",INDEX(bHist,ex!$D7,_xlfn.XMATCH(IF$3,bHist!$1:$1,0)))</f>
        <v>-</v>
      </c>
      <c r="IG7" s="45" t="str" cm="1">
        <f t="array" aca="1" ref="IG7" ca="1">IF(ISBLANK(INDEX(bHist,ex!$D7,_xlfn.XMATCH(IG$3,bHist!$1:$1,0))),"-",INDEX(bHist,ex!$D7,_xlfn.XMATCH(IG$3,bHist!$1:$1,0)))</f>
        <v>-</v>
      </c>
      <c r="IH7" s="45" t="str" cm="1">
        <f t="array" aca="1" ref="IH7" ca="1">IF(ISBLANK(INDEX(bHist,ex!$D7,_xlfn.XMATCH(IH$3,bHist!$1:$1,0))),"-",INDEX(bHist,ex!$D7,_xlfn.XMATCH(IH$3,bHist!$1:$1,0)))</f>
        <v>-</v>
      </c>
      <c r="II7" s="45" t="str" cm="1">
        <f t="array" aca="1" ref="II7" ca="1">IF(ISBLANK(INDEX(bHist,ex!$D7,_xlfn.XMATCH(II$3,bHist!$1:$1,0))),"-",INDEX(bHist,ex!$D7,_xlfn.XMATCH(II$3,bHist!$1:$1,0)))</f>
        <v>-</v>
      </c>
      <c r="IJ7" s="45" t="str" cm="1">
        <f t="array" aca="1" ref="IJ7" ca="1">IF(ISBLANK(INDEX(bHist,ex!$D7,_xlfn.XMATCH(IJ$3,bHist!$1:$1,0))),"-",INDEX(bHist,ex!$D7,_xlfn.XMATCH(IJ$3,bHist!$1:$1,0)))</f>
        <v>-</v>
      </c>
      <c r="IK7" s="45" t="str" cm="1">
        <f t="array" aca="1" ref="IK7" ca="1">IF(ISBLANK(INDEX(bHist,ex!$D7,_xlfn.XMATCH(IK$3,bHist!$1:$1,0))),"-",INDEX(bHist,ex!$D7,_xlfn.XMATCH(IK$3,bHist!$1:$1,0)))</f>
        <v>-</v>
      </c>
      <c r="IL7" s="45" t="str" cm="1">
        <f t="array" aca="1" ref="IL7" ca="1">IF(ISBLANK(INDEX(bHist,ex!$D7,_xlfn.XMATCH(IL$3,bHist!$1:$1,0))),"-",INDEX(bHist,ex!$D7,_xlfn.XMATCH(IL$3,bHist!$1:$1,0)))</f>
        <v>-</v>
      </c>
      <c r="IM7" s="45" t="str" cm="1">
        <f t="array" aca="1" ref="IM7" ca="1">IF(ISBLANK(INDEX(bHist,ex!$D7,_xlfn.XMATCH(IM$3,bHist!$1:$1,0))),"-",INDEX(bHist,ex!$D7,_xlfn.XMATCH(IM$3,bHist!$1:$1,0)))</f>
        <v>-</v>
      </c>
      <c r="IN7" s="45" t="str" cm="1">
        <f t="array" aca="1" ref="IN7" ca="1">IF(ISBLANK(INDEX(bHist,ex!$D7,_xlfn.XMATCH(IN$3,bHist!$1:$1,0))),"-",INDEX(bHist,ex!$D7,_xlfn.XMATCH(IN$3,bHist!$1:$1,0)))</f>
        <v>-</v>
      </c>
      <c r="IO7" s="45" t="str" cm="1">
        <f t="array" aca="1" ref="IO7" ca="1">IF(ISBLANK(INDEX(bHist,ex!$D7,_xlfn.XMATCH(IO$3,bHist!$1:$1,0))),"-",INDEX(bHist,ex!$D7,_xlfn.XMATCH(IO$3,bHist!$1:$1,0)))</f>
        <v>-</v>
      </c>
      <c r="IP7" s="45" t="str" cm="1">
        <f t="array" aca="1" ref="IP7" ca="1">IF(ISBLANK(INDEX(bHist,ex!$D7,_xlfn.XMATCH(IP$3,bHist!$1:$1,0))),"-",INDEX(bHist,ex!$D7,_xlfn.XMATCH(IP$3,bHist!$1:$1,0)))</f>
        <v>-</v>
      </c>
      <c r="IQ7" s="45" t="str" cm="1">
        <f t="array" aca="1" ref="IQ7" ca="1">IF(ISBLANK(INDEX(bHist,ex!$D7,_xlfn.XMATCH(IQ$3,bHist!$1:$1,0))),"-",INDEX(bHist,ex!$D7,_xlfn.XMATCH(IQ$3,bHist!$1:$1,0)))</f>
        <v>-</v>
      </c>
      <c r="IR7" s="45" t="str" cm="1">
        <f t="array" aca="1" ref="IR7" ca="1">IF(ISBLANK(INDEX(bHist,ex!$D7,_xlfn.XMATCH(IR$3,bHist!$1:$1,0))),"-",INDEX(bHist,ex!$D7,_xlfn.XMATCH(IR$3,bHist!$1:$1,0)))</f>
        <v>-</v>
      </c>
      <c r="IS7" s="45" t="str" cm="1">
        <f t="array" aca="1" ref="IS7" ca="1">IF(ISBLANK(INDEX(bHist,ex!$D7,_xlfn.XMATCH(IS$3,bHist!$1:$1,0))),"-",INDEX(bHist,ex!$D7,_xlfn.XMATCH(IS$3,bHist!$1:$1,0)))</f>
        <v>-</v>
      </c>
      <c r="IT7" s="45" t="str" cm="1">
        <f t="array" aca="1" ref="IT7" ca="1">IF(ISBLANK(INDEX(bHist,ex!$D7,_xlfn.XMATCH(IT$3,bHist!$1:$1,0))),"-",INDEX(bHist,ex!$D7,_xlfn.XMATCH(IT$3,bHist!$1:$1,0)))</f>
        <v>-</v>
      </c>
      <c r="IU7" s="45" t="str" cm="1">
        <f t="array" aca="1" ref="IU7" ca="1">IF(ISBLANK(INDEX(bHist,ex!$D7,_xlfn.XMATCH(IU$3,bHist!$1:$1,0))),"-",INDEX(bHist,ex!$D7,_xlfn.XMATCH(IU$3,bHist!$1:$1,0)))</f>
        <v>-</v>
      </c>
      <c r="IV7" s="45" t="str" cm="1">
        <f t="array" aca="1" ref="IV7" ca="1">IF(ISBLANK(INDEX(bHist,ex!$D7,_xlfn.XMATCH(IV$3,bHist!$1:$1,0))),"-",INDEX(bHist,ex!$D7,_xlfn.XMATCH(IV$3,bHist!$1:$1,0)))</f>
        <v>-</v>
      </c>
      <c r="IW7" s="45" t="str" cm="1">
        <f t="array" aca="1" ref="IW7" ca="1">IF(ISBLANK(INDEX(bHist,ex!$D7,_xlfn.XMATCH(IW$3,bHist!$1:$1,0))),"-",INDEX(bHist,ex!$D7,_xlfn.XMATCH(IW$3,bHist!$1:$1,0)))</f>
        <v>-</v>
      </c>
      <c r="IX7" s="45" t="str" cm="1">
        <f t="array" aca="1" ref="IX7" ca="1">IF(ISBLANK(INDEX(bHist,ex!$D7,_xlfn.XMATCH(IX$3,bHist!$1:$1,0))),"-",INDEX(bHist,ex!$D7,_xlfn.XMATCH(IX$3,bHist!$1:$1,0)))</f>
        <v>-</v>
      </c>
      <c r="IY7" s="45" t="str" cm="1">
        <f t="array" aca="1" ref="IY7" ca="1">IF(ISBLANK(INDEX(bHist,ex!$D7,_xlfn.XMATCH(IY$3,bHist!$1:$1,0))),"-",INDEX(bHist,ex!$D7,_xlfn.XMATCH(IY$3,bHist!$1:$1,0)))</f>
        <v>-</v>
      </c>
      <c r="IZ7" s="45" t="str" cm="1">
        <f t="array" aca="1" ref="IZ7" ca="1">IF(ISBLANK(INDEX(bHist,ex!$D7,_xlfn.XMATCH(IZ$3,bHist!$1:$1,0))),"-",INDEX(bHist,ex!$D7,_xlfn.XMATCH(IZ$3,bHist!$1:$1,0)))</f>
        <v>-</v>
      </c>
      <c r="JA7" s="45" t="str" cm="1">
        <f t="array" aca="1" ref="JA7" ca="1">IF(ISBLANK(INDEX(bHist,ex!$D7,_xlfn.XMATCH(JA$3,bHist!$1:$1,0))),"-",INDEX(bHist,ex!$D7,_xlfn.XMATCH(JA$3,bHist!$1:$1,0)))</f>
        <v>-</v>
      </c>
      <c r="JB7" s="45" t="str" cm="1">
        <f t="array" aca="1" ref="JB7" ca="1">IF(ISBLANK(INDEX(bHist,ex!$D7,_xlfn.XMATCH(JB$3,bHist!$1:$1,0))),"-",INDEX(bHist,ex!$D7,_xlfn.XMATCH(JB$3,bHist!$1:$1,0)))</f>
        <v>-</v>
      </c>
      <c r="JC7" s="45" t="str" cm="1">
        <f t="array" aca="1" ref="JC7" ca="1">IF(ISBLANK(INDEX(bHist,ex!$D7,_xlfn.XMATCH(JC$3,bHist!$1:$1,0))),"-",INDEX(bHist,ex!$D7,_xlfn.XMATCH(JC$3,bHist!$1:$1,0)))</f>
        <v>-</v>
      </c>
      <c r="JD7" s="45" t="str" cm="1">
        <f t="array" aca="1" ref="JD7" ca="1">IF(ISBLANK(INDEX(bHist,ex!$D7,_xlfn.XMATCH(JD$3,bHist!$1:$1,0))),"-",INDEX(bHist,ex!$D7,_xlfn.XMATCH(JD$3,bHist!$1:$1,0)))</f>
        <v>-</v>
      </c>
      <c r="JE7" s="45" t="str" cm="1">
        <f t="array" aca="1" ref="JE7" ca="1">IF(ISBLANK(INDEX(bHist,ex!$D7,_xlfn.XMATCH(JE$3,bHist!$1:$1,0))),"-",INDEX(bHist,ex!$D7,_xlfn.XMATCH(JE$3,bHist!$1:$1,0)))</f>
        <v>-</v>
      </c>
      <c r="JF7" s="45" t="str" cm="1">
        <f t="array" aca="1" ref="JF7" ca="1">IF(ISBLANK(INDEX(bHist,ex!$D7,_xlfn.XMATCH(JF$3,bHist!$1:$1,0))),"-",INDEX(bHist,ex!$D7,_xlfn.XMATCH(JF$3,bHist!$1:$1,0)))</f>
        <v>-</v>
      </c>
      <c r="JG7" s="45" t="str" cm="1">
        <f t="array" aca="1" ref="JG7" ca="1">IF(ISBLANK(INDEX(bHist,ex!$D7,_xlfn.XMATCH(JG$3,bHist!$1:$1,0))),"-",INDEX(bHist,ex!$D7,_xlfn.XMATCH(JG$3,bHist!$1:$1,0)))</f>
        <v>-</v>
      </c>
      <c r="JH7" s="45" t="str" cm="1">
        <f t="array" aca="1" ref="JH7" ca="1">IF(ISBLANK(INDEX(bHist,ex!$D7,_xlfn.XMATCH(JH$3,bHist!$1:$1,0))),"-",INDEX(bHist,ex!$D7,_xlfn.XMATCH(JH$3,bHist!$1:$1,0)))</f>
        <v>-</v>
      </c>
      <c r="JI7" s="45" t="str" cm="1">
        <f t="array" aca="1" ref="JI7" ca="1">IF(ISBLANK(INDEX(bHist,ex!$D7,_xlfn.XMATCH(JI$3,bHist!$1:$1,0))),"-",INDEX(bHist,ex!$D7,_xlfn.XMATCH(JI$3,bHist!$1:$1,0)))</f>
        <v>-</v>
      </c>
      <c r="JJ7" s="45" t="str" cm="1">
        <f t="array" aca="1" ref="JJ7" ca="1">IF(ISBLANK(INDEX(bHist,ex!$D7,_xlfn.XMATCH(JJ$3,bHist!$1:$1,0))),"-",INDEX(bHist,ex!$D7,_xlfn.XMATCH(JJ$3,bHist!$1:$1,0)))</f>
        <v>-</v>
      </c>
      <c r="JK7" s="45" t="str" cm="1">
        <f t="array" aca="1" ref="JK7" ca="1">IF(ISBLANK(INDEX(bHist,ex!$D7,_xlfn.XMATCH(JK$3,bHist!$1:$1,0))),"-",INDEX(bHist,ex!$D7,_xlfn.XMATCH(JK$3,bHist!$1:$1,0)))</f>
        <v>-</v>
      </c>
      <c r="JL7" s="45" t="str" cm="1">
        <f t="array" aca="1" ref="JL7" ca="1">IF(ISBLANK(INDEX(bHist,ex!$D7,_xlfn.XMATCH(JL$3,bHist!$1:$1,0))),"-",INDEX(bHist,ex!$D7,_xlfn.XMATCH(JL$3,bHist!$1:$1,0)))</f>
        <v>-</v>
      </c>
      <c r="JM7" s="45" t="str" cm="1">
        <f t="array" aca="1" ref="JM7" ca="1">IF(ISBLANK(INDEX(bHist,ex!$D7,_xlfn.XMATCH(JM$3,bHist!$1:$1,0))),"-",INDEX(bHist,ex!$D7,_xlfn.XMATCH(JM$3,bHist!$1:$1,0)))</f>
        <v>-</v>
      </c>
      <c r="JN7" s="45" t="str" cm="1">
        <f t="array" aca="1" ref="JN7" ca="1">IF(ISBLANK(INDEX(bHist,ex!$D7,_xlfn.XMATCH(JN$3,bHist!$1:$1,0))),"-",INDEX(bHist,ex!$D7,_xlfn.XMATCH(JN$3,bHist!$1:$1,0)))</f>
        <v>-</v>
      </c>
      <c r="JO7" s="45" t="str" cm="1">
        <f t="array" aca="1" ref="JO7" ca="1">IF(ISBLANK(INDEX(bHist,ex!$D7,_xlfn.XMATCH(JO$3,bHist!$1:$1,0))),"-",INDEX(bHist,ex!$D7,_xlfn.XMATCH(JO$3,bHist!$1:$1,0)))</f>
        <v>-</v>
      </c>
      <c r="JP7" s="45" t="str" cm="1">
        <f t="array" aca="1" ref="JP7" ca="1">IF(ISBLANK(INDEX(bHist,ex!$D7,_xlfn.XMATCH(JP$3,bHist!$1:$1,0))),"-",INDEX(bHist,ex!$D7,_xlfn.XMATCH(JP$3,bHist!$1:$1,0)))</f>
        <v>-</v>
      </c>
      <c r="JQ7" s="45" t="str" cm="1">
        <f t="array" aca="1" ref="JQ7" ca="1">IF(ISBLANK(INDEX(bHist,ex!$D7,_xlfn.XMATCH(JQ$3,bHist!$1:$1,0))),"-",INDEX(bHist,ex!$D7,_xlfn.XMATCH(JQ$3,bHist!$1:$1,0)))</f>
        <v>-</v>
      </c>
      <c r="JR7" s="45" t="str" cm="1">
        <f t="array" aca="1" ref="JR7" ca="1">IF(ISBLANK(INDEX(bHist,ex!$D7,_xlfn.XMATCH(JR$3,bHist!$1:$1,0))),"-",INDEX(bHist,ex!$D7,_xlfn.XMATCH(JR$3,bHist!$1:$1,0)))</f>
        <v>-</v>
      </c>
      <c r="JS7" s="45" t="str" cm="1">
        <f t="array" aca="1" ref="JS7" ca="1">IF(ISBLANK(INDEX(bHist,ex!$D7,_xlfn.XMATCH(JS$3,bHist!$1:$1,0))),"-",INDEX(bHist,ex!$D7,_xlfn.XMATCH(JS$3,bHist!$1:$1,0)))</f>
        <v>-</v>
      </c>
      <c r="JT7" s="45" t="str" cm="1">
        <f t="array" aca="1" ref="JT7" ca="1">IF(ISBLANK(INDEX(bHist,ex!$D7,_xlfn.XMATCH(JT$3,bHist!$1:$1,0))),"-",INDEX(bHist,ex!$D7,_xlfn.XMATCH(JT$3,bHist!$1:$1,0)))</f>
        <v>-</v>
      </c>
      <c r="JU7" s="45" t="str" cm="1">
        <f t="array" aca="1" ref="JU7" ca="1">IF(ISBLANK(INDEX(bHist,ex!$D7,_xlfn.XMATCH(JU$3,bHist!$1:$1,0))),"-",INDEX(bHist,ex!$D7,_xlfn.XMATCH(JU$3,bHist!$1:$1,0)))</f>
        <v>-</v>
      </c>
      <c r="JV7" s="45" t="str" cm="1">
        <f t="array" aca="1" ref="JV7" ca="1">IF(ISBLANK(INDEX(bHist,ex!$D7,_xlfn.XMATCH(JV$3,bHist!$1:$1,0))),"-",INDEX(bHist,ex!$D7,_xlfn.XMATCH(JV$3,bHist!$1:$1,0)))</f>
        <v>-</v>
      </c>
      <c r="JW7" s="45" t="str" cm="1">
        <f t="array" aca="1" ref="JW7" ca="1">IF(ISBLANK(INDEX(bHist,ex!$D7,_xlfn.XMATCH(JW$3,bHist!$1:$1,0))),"-",INDEX(bHist,ex!$D7,_xlfn.XMATCH(JW$3,bHist!$1:$1,0)))</f>
        <v>-</v>
      </c>
      <c r="JX7" s="45" t="str" cm="1">
        <f t="array" aca="1" ref="JX7" ca="1">IF(ISBLANK(INDEX(bHist,ex!$D7,_xlfn.XMATCH(JX$3,bHist!$1:$1,0))),"-",INDEX(bHist,ex!$D7,_xlfn.XMATCH(JX$3,bHist!$1:$1,0)))</f>
        <v>-</v>
      </c>
      <c r="JY7" s="45" t="str" cm="1">
        <f t="array" aca="1" ref="JY7" ca="1">IF(ISBLANK(INDEX(bHist,ex!$D7,_xlfn.XMATCH(JY$3,bHist!$1:$1,0))),"-",INDEX(bHist,ex!$D7,_xlfn.XMATCH(JY$3,bHist!$1:$1,0)))</f>
        <v>-</v>
      </c>
      <c r="JZ7" s="45" t="str" cm="1">
        <f t="array" aca="1" ref="JZ7" ca="1">IF(ISBLANK(INDEX(bHist,ex!$D7,_xlfn.XMATCH(JZ$3,bHist!$1:$1,0))),"-",INDEX(bHist,ex!$D7,_xlfn.XMATCH(JZ$3,bHist!$1:$1,0)))</f>
        <v>-</v>
      </c>
      <c r="KA7" s="45" t="str" cm="1">
        <f t="array" aca="1" ref="KA7" ca="1">IF(ISBLANK(INDEX(bHist,ex!$D7,_xlfn.XMATCH(KA$3,bHist!$1:$1,0))),"-",INDEX(bHist,ex!$D7,_xlfn.XMATCH(KA$3,bHist!$1:$1,0)))</f>
        <v>-</v>
      </c>
      <c r="KB7" s="45" t="str" cm="1">
        <f t="array" aca="1" ref="KB7" ca="1">IF(ISBLANK(INDEX(bHist,ex!$D7,_xlfn.XMATCH(KB$3,bHist!$1:$1,0))),"-",INDEX(bHist,ex!$D7,_xlfn.XMATCH(KB$3,bHist!$1:$1,0)))</f>
        <v>-</v>
      </c>
      <c r="KC7" s="45" t="str" cm="1">
        <f t="array" aca="1" ref="KC7" ca="1">IF(ISBLANK(INDEX(bHist,ex!$D7,_xlfn.XMATCH(KC$3,bHist!$1:$1,0))),"-",INDEX(bHist,ex!$D7,_xlfn.XMATCH(KC$3,bHist!$1:$1,0)))</f>
        <v>-</v>
      </c>
      <c r="KD7" s="45" t="str" cm="1">
        <f t="array" aca="1" ref="KD7" ca="1">IF(ISBLANK(INDEX(bHist,ex!$D7,_xlfn.XMATCH(KD$3,bHist!$1:$1,0))),"-",INDEX(bHist,ex!$D7,_xlfn.XMATCH(KD$3,bHist!$1:$1,0)))</f>
        <v>-</v>
      </c>
      <c r="KE7" s="45" t="str" cm="1">
        <f t="array" aca="1" ref="KE7" ca="1">IF(ISBLANK(INDEX(bHist,ex!$D7,_xlfn.XMATCH(KE$3,bHist!$1:$1,0))),"-",INDEX(bHist,ex!$D7,_xlfn.XMATCH(KE$3,bHist!$1:$1,0)))</f>
        <v>-</v>
      </c>
      <c r="KF7" s="45" t="str" cm="1">
        <f t="array" aca="1" ref="KF7" ca="1">IF(ISBLANK(INDEX(bHist,ex!$D7,_xlfn.XMATCH(KF$3,bHist!$1:$1,0))),"-",INDEX(bHist,ex!$D7,_xlfn.XMATCH(KF$3,bHist!$1:$1,0)))</f>
        <v>-</v>
      </c>
      <c r="KG7" s="45" t="str" cm="1">
        <f t="array" aca="1" ref="KG7" ca="1">IF(ISBLANK(INDEX(bHist,ex!$D7,_xlfn.XMATCH(KG$3,bHist!$1:$1,0))),"-",INDEX(bHist,ex!$D7,_xlfn.XMATCH(KG$3,bHist!$1:$1,0)))</f>
        <v>-</v>
      </c>
      <c r="KH7" s="45" t="str" cm="1">
        <f t="array" aca="1" ref="KH7" ca="1">IF(ISBLANK(INDEX(bHist,ex!$D7,_xlfn.XMATCH(KH$3,bHist!$1:$1,0))),"-",INDEX(bHist,ex!$D7,_xlfn.XMATCH(KH$3,bHist!$1:$1,0)))</f>
        <v>-</v>
      </c>
      <c r="KI7" s="45" t="str" cm="1">
        <f t="array" aca="1" ref="KI7" ca="1">IF(ISBLANK(INDEX(bHist,ex!$D7,_xlfn.XMATCH(KI$3,bHist!$1:$1,0))),"-",INDEX(bHist,ex!$D7,_xlfn.XMATCH(KI$3,bHist!$1:$1,0)))</f>
        <v>-</v>
      </c>
      <c r="KJ7" s="45" t="str" cm="1">
        <f t="array" aca="1" ref="KJ7" ca="1">IF(ISBLANK(INDEX(bHist,ex!$D7,_xlfn.XMATCH(KJ$3,bHist!$1:$1,0))),"-",INDEX(bHist,ex!$D7,_xlfn.XMATCH(KJ$3,bHist!$1:$1,0)))</f>
        <v>-</v>
      </c>
      <c r="KK7" s="45" t="str" cm="1">
        <f t="array" aca="1" ref="KK7" ca="1">IF(ISBLANK(INDEX(bHist,ex!$D7,_xlfn.XMATCH(KK$3,bHist!$1:$1,0))),"-",INDEX(bHist,ex!$D7,_xlfn.XMATCH(KK$3,bHist!$1:$1,0)))</f>
        <v>-</v>
      </c>
      <c r="KL7" s="45" t="str" cm="1">
        <f t="array" aca="1" ref="KL7" ca="1">IF(ISBLANK(INDEX(bHist,ex!$D7,_xlfn.XMATCH(KL$3,bHist!$1:$1,0))),"-",INDEX(bHist,ex!$D7,_xlfn.XMATCH(KL$3,bHist!$1:$1,0)))</f>
        <v>-</v>
      </c>
      <c r="KM7" s="45" t="str" cm="1">
        <f t="array" aca="1" ref="KM7" ca="1">IF(ISBLANK(INDEX(bHist,ex!$D7,_xlfn.XMATCH(KM$3,bHist!$1:$1,0))),"-",INDEX(bHist,ex!$D7,_xlfn.XMATCH(KM$3,bHist!$1:$1,0)))</f>
        <v>-</v>
      </c>
      <c r="KN7" s="45" t="str" cm="1">
        <f t="array" aca="1" ref="KN7" ca="1">IF(ISBLANK(INDEX(bHist,ex!$D7,_xlfn.XMATCH(KN$3,bHist!$1:$1,0))),"-",INDEX(bHist,ex!$D7,_xlfn.XMATCH(KN$3,bHist!$1:$1,0)))</f>
        <v>-</v>
      </c>
      <c r="KO7" s="45" t="str" cm="1">
        <f t="array" aca="1" ref="KO7" ca="1">IF(ISBLANK(INDEX(bHist,ex!$D7,_xlfn.XMATCH(KO$3,bHist!$1:$1,0))),"-",INDEX(bHist,ex!$D7,_xlfn.XMATCH(KO$3,bHist!$1:$1,0)))</f>
        <v>-</v>
      </c>
      <c r="KP7" s="45" t="str" cm="1">
        <f t="array" aca="1" ref="KP7" ca="1">IF(ISBLANK(INDEX(bHist,ex!$D7,_xlfn.XMATCH(KP$3,bHist!$1:$1,0))),"-",INDEX(bHist,ex!$D7,_xlfn.XMATCH(KP$3,bHist!$1:$1,0)))</f>
        <v>-</v>
      </c>
      <c r="KQ7" s="45" t="str" cm="1">
        <f t="array" aca="1" ref="KQ7" ca="1">IF(ISBLANK(INDEX(bHist,ex!$D7,_xlfn.XMATCH(KQ$3,bHist!$1:$1,0))),"-",INDEX(bHist,ex!$D7,_xlfn.XMATCH(KQ$3,bHist!$1:$1,0)))</f>
        <v>-</v>
      </c>
      <c r="KR7" s="45" t="str" cm="1">
        <f t="array" aca="1" ref="KR7" ca="1">IF(ISBLANK(INDEX(bHist,ex!$D7,_xlfn.XMATCH(KR$3,bHist!$1:$1,0))),"-",INDEX(bHist,ex!$D7,_xlfn.XMATCH(KR$3,bHist!$1:$1,0)))</f>
        <v>-</v>
      </c>
      <c r="KS7" s="45" t="str" cm="1">
        <f t="array" aca="1" ref="KS7" ca="1">IF(ISBLANK(INDEX(bHist,ex!$D7,_xlfn.XMATCH(KS$3,bHist!$1:$1,0))),"-",INDEX(bHist,ex!$D7,_xlfn.XMATCH(KS$3,bHist!$1:$1,0)))</f>
        <v>-</v>
      </c>
      <c r="KT7" s="45" t="str" cm="1">
        <f t="array" aca="1" ref="KT7" ca="1">IF(ISBLANK(INDEX(bHist,ex!$D7,_xlfn.XMATCH(KT$3,bHist!$1:$1,0))),"-",INDEX(bHist,ex!$D7,_xlfn.XMATCH(KT$3,bHist!$1:$1,0)))</f>
        <v>-</v>
      </c>
      <c r="KU7" s="45" t="str" cm="1">
        <f t="array" aca="1" ref="KU7" ca="1">IF(ISBLANK(INDEX(bHist,ex!$D7,_xlfn.XMATCH(KU$3,bHist!$1:$1,0))),"-",INDEX(bHist,ex!$D7,_xlfn.XMATCH(KU$3,bHist!$1:$1,0)))</f>
        <v>-</v>
      </c>
      <c r="KV7" s="45" t="str" cm="1">
        <f t="array" aca="1" ref="KV7" ca="1">IF(ISBLANK(INDEX(bHist,ex!$D7,_xlfn.XMATCH(KV$3,bHist!$1:$1,0))),"-",INDEX(bHist,ex!$D7,_xlfn.XMATCH(KV$3,bHist!$1:$1,0)))</f>
        <v>-</v>
      </c>
      <c r="KW7" s="45" t="str" cm="1">
        <f t="array" aca="1" ref="KW7" ca="1">IF(ISBLANK(INDEX(bHist,ex!$D7,_xlfn.XMATCH(KW$3,bHist!$1:$1,0))),"-",INDEX(bHist,ex!$D7,_xlfn.XMATCH(KW$3,bHist!$1:$1,0)))</f>
        <v>-</v>
      </c>
      <c r="KX7" s="45" t="str" cm="1">
        <f t="array" aca="1" ref="KX7" ca="1">IF(ISBLANK(INDEX(bHist,ex!$D7,_xlfn.XMATCH(KX$3,bHist!$1:$1,0))),"-",INDEX(bHist,ex!$D7,_xlfn.XMATCH(KX$3,bHist!$1:$1,0)))</f>
        <v>-</v>
      </c>
      <c r="KY7" s="45" t="str" cm="1">
        <f t="array" aca="1" ref="KY7" ca="1">IF(ISBLANK(INDEX(bHist,ex!$D7,_xlfn.XMATCH(KY$3,bHist!$1:$1,0))),"-",INDEX(bHist,ex!$D7,_xlfn.XMATCH(KY$3,bHist!$1:$1,0)))</f>
        <v>-</v>
      </c>
      <c r="KZ7" s="45" t="str" cm="1">
        <f t="array" aca="1" ref="KZ7" ca="1">IF(ISBLANK(INDEX(bHist,ex!$D7,_xlfn.XMATCH(KZ$3,bHist!$1:$1,0))),"-",INDEX(bHist,ex!$D7,_xlfn.XMATCH(KZ$3,bHist!$1:$1,0)))</f>
        <v>-</v>
      </c>
      <c r="LA7" s="45" t="str" cm="1">
        <f t="array" aca="1" ref="LA7" ca="1">IF(ISBLANK(INDEX(bHist,ex!$D7,_xlfn.XMATCH(LA$3,bHist!$1:$1,0))),"-",INDEX(bHist,ex!$D7,_xlfn.XMATCH(LA$3,bHist!$1:$1,0)))</f>
        <v>-</v>
      </c>
      <c r="LB7" s="45" t="str" cm="1">
        <f t="array" aca="1" ref="LB7" ca="1">IF(ISBLANK(INDEX(bHist,ex!$D7,_xlfn.XMATCH(LB$3,bHist!$1:$1,0))),"-",INDEX(bHist,ex!$D7,_xlfn.XMATCH(LB$3,bHist!$1:$1,0)))</f>
        <v>-</v>
      </c>
      <c r="LC7" s="45" t="str" cm="1">
        <f t="array" aca="1" ref="LC7" ca="1">IF(ISBLANK(INDEX(bHist,ex!$D7,_xlfn.XMATCH(LC$3,bHist!$1:$1,0))),"-",INDEX(bHist,ex!$D7,_xlfn.XMATCH(LC$3,bHist!$1:$1,0)))</f>
        <v>-</v>
      </c>
      <c r="LD7" s="45" t="str" cm="1">
        <f t="array" aca="1" ref="LD7" ca="1">IF(ISBLANK(INDEX(bHist,ex!$D7,_xlfn.XMATCH(LD$3,bHist!$1:$1,0))),"-",INDEX(bHist,ex!$D7,_xlfn.XMATCH(LD$3,bHist!$1:$1,0)))</f>
        <v>-</v>
      </c>
      <c r="LE7" s="45" t="str" cm="1">
        <f t="array" aca="1" ref="LE7" ca="1">IF(ISBLANK(INDEX(bHist,ex!$D7,_xlfn.XMATCH(LE$3,bHist!$1:$1,0))),"-",INDEX(bHist,ex!$D7,_xlfn.XMATCH(LE$3,bHist!$1:$1,0)))</f>
        <v>-</v>
      </c>
      <c r="LF7" s="45" t="str" cm="1">
        <f t="array" aca="1" ref="LF7" ca="1">IF(ISBLANK(INDEX(bHist,ex!$D7,_xlfn.XMATCH(LF$3,bHist!$1:$1,0))),"-",INDEX(bHist,ex!$D7,_xlfn.XMATCH(LF$3,bHist!$1:$1,0)))</f>
        <v>-</v>
      </c>
      <c r="LG7" s="45" t="str" cm="1">
        <f t="array" aca="1" ref="LG7" ca="1">IF(ISBLANK(INDEX(bHist,ex!$D7,_xlfn.XMATCH(LG$3,bHist!$1:$1,0))),"-",INDEX(bHist,ex!$D7,_xlfn.XMATCH(LG$3,bHist!$1:$1,0)))</f>
        <v>-</v>
      </c>
      <c r="LH7" s="45" t="str" cm="1">
        <f t="array" aca="1" ref="LH7" ca="1">IF(ISBLANK(INDEX(bHist,ex!$D7,_xlfn.XMATCH(LH$3,bHist!$1:$1,0))),"-",INDEX(bHist,ex!$D7,_xlfn.XMATCH(LH$3,bHist!$1:$1,0)))</f>
        <v>-</v>
      </c>
      <c r="LI7" s="45" t="str" cm="1">
        <f t="array" aca="1" ref="LI7" ca="1">IF(ISBLANK(INDEX(bHist,ex!$D7,_xlfn.XMATCH(LI$3,bHist!$1:$1,0))),"-",INDEX(bHist,ex!$D7,_xlfn.XMATCH(LI$3,bHist!$1:$1,0)))</f>
        <v>-</v>
      </c>
      <c r="LJ7" s="45" t="str" cm="1">
        <f t="array" aca="1" ref="LJ7" ca="1">IF(ISBLANK(INDEX(bHist,ex!$D7,_xlfn.XMATCH(LJ$3,bHist!$1:$1,0))),"-",INDEX(bHist,ex!$D7,_xlfn.XMATCH(LJ$3,bHist!$1:$1,0)))</f>
        <v>-</v>
      </c>
      <c r="LK7" s="45" t="str" cm="1">
        <f t="array" aca="1" ref="LK7" ca="1">IF(ISBLANK(INDEX(bHist,ex!$D7,_xlfn.XMATCH(LK$3,bHist!$1:$1,0))),"-",INDEX(bHist,ex!$D7,_xlfn.XMATCH(LK$3,bHist!$1:$1,0)))</f>
        <v>-</v>
      </c>
      <c r="LL7" s="45" t="str" cm="1">
        <f t="array" aca="1" ref="LL7" ca="1">IF(ISBLANK(INDEX(bHist,ex!$D7,_xlfn.XMATCH(LL$3,bHist!$1:$1,0))),"-",INDEX(bHist,ex!$D7,_xlfn.XMATCH(LL$3,bHist!$1:$1,0)))</f>
        <v>-</v>
      </c>
      <c r="LM7" s="45" t="str" cm="1">
        <f t="array" aca="1" ref="LM7" ca="1">IF(ISBLANK(INDEX(bHist,ex!$D7,_xlfn.XMATCH(LM$3,bHist!$1:$1,0))),"-",INDEX(bHist,ex!$D7,_xlfn.XMATCH(LM$3,bHist!$1:$1,0)))</f>
        <v>-</v>
      </c>
      <c r="LN7" s="45" t="str" cm="1">
        <f t="array" aca="1" ref="LN7" ca="1">IF(ISBLANK(INDEX(bHist,ex!$D7,_xlfn.XMATCH(LN$3,bHist!$1:$1,0))),"-",INDEX(bHist,ex!$D7,_xlfn.XMATCH(LN$3,bHist!$1:$1,0)))</f>
        <v>-</v>
      </c>
      <c r="LO7" s="45" t="str" cm="1">
        <f t="array" aca="1" ref="LO7" ca="1">IF(ISBLANK(INDEX(bHist,ex!$D7,_xlfn.XMATCH(LO$3,bHist!$1:$1,0))),"-",INDEX(bHist,ex!$D7,_xlfn.XMATCH(LO$3,bHist!$1:$1,0)))</f>
        <v>-</v>
      </c>
      <c r="LP7" s="45" t="str" cm="1">
        <f t="array" aca="1" ref="LP7" ca="1">IF(ISBLANK(INDEX(bHist,ex!$D7,_xlfn.XMATCH(LP$3,bHist!$1:$1,0))),"-",INDEX(bHist,ex!$D7,_xlfn.XMATCH(LP$3,bHist!$1:$1,0)))</f>
        <v>-</v>
      </c>
      <c r="LQ7" s="45" t="str" cm="1">
        <f t="array" aca="1" ref="LQ7" ca="1">IF(ISBLANK(INDEX(bHist,ex!$D7,_xlfn.XMATCH(LQ$3,bHist!$1:$1,0))),"-",INDEX(bHist,ex!$D7,_xlfn.XMATCH(LQ$3,bHist!$1:$1,0)))</f>
        <v>-</v>
      </c>
      <c r="LR7" s="45" t="str" cm="1">
        <f t="array" aca="1" ref="LR7" ca="1">IF(ISBLANK(INDEX(bHist,ex!$D7,_xlfn.XMATCH(LR$3,bHist!$1:$1,0))),"-",INDEX(bHist,ex!$D7,_xlfn.XMATCH(LR$3,bHist!$1:$1,0)))</f>
        <v>-</v>
      </c>
      <c r="LS7" s="45" t="str" cm="1">
        <f t="array" aca="1" ref="LS7" ca="1">IF(ISBLANK(INDEX(bHist,ex!$D7,_xlfn.XMATCH(LS$3,bHist!$1:$1,0))),"-",INDEX(bHist,ex!$D7,_xlfn.XMATCH(LS$3,bHist!$1:$1,0)))</f>
        <v>-</v>
      </c>
      <c r="LT7" s="45" t="str" cm="1">
        <f t="array" aca="1" ref="LT7" ca="1">IF(ISBLANK(INDEX(bHist,ex!$D7,_xlfn.XMATCH(LT$3,bHist!$1:$1,0))),"-",INDEX(bHist,ex!$D7,_xlfn.XMATCH(LT$3,bHist!$1:$1,0)))</f>
        <v>-</v>
      </c>
      <c r="LU7" s="45" t="str" cm="1">
        <f t="array" aca="1" ref="LU7" ca="1">IF(ISBLANK(INDEX(bHist,ex!$D7,_xlfn.XMATCH(LU$3,bHist!$1:$1,0))),"-",INDEX(bHist,ex!$D7,_xlfn.XMATCH(LU$3,bHist!$1:$1,0)))</f>
        <v>-</v>
      </c>
      <c r="LV7" s="45" t="str" cm="1">
        <f t="array" aca="1" ref="LV7" ca="1">IF(ISBLANK(INDEX(bHist,ex!$D7,_xlfn.XMATCH(LV$3,bHist!$1:$1,0))),"-",INDEX(bHist,ex!$D7,_xlfn.XMATCH(LV$3,bHist!$1:$1,0)))</f>
        <v>-</v>
      </c>
      <c r="LW7" s="45" t="str" cm="1">
        <f t="array" aca="1" ref="LW7" ca="1">IF(ISBLANK(INDEX(bHist,ex!$D7,_xlfn.XMATCH(LW$3,bHist!$1:$1,0))),"-",INDEX(bHist,ex!$D7,_xlfn.XMATCH(LW$3,bHist!$1:$1,0)))</f>
        <v>-</v>
      </c>
      <c r="LX7" s="45" t="str" cm="1">
        <f t="array" aca="1" ref="LX7" ca="1">IF(ISBLANK(INDEX(bHist,ex!$D7,_xlfn.XMATCH(LX$3,bHist!$1:$1,0))),"-",INDEX(bHist,ex!$D7,_xlfn.XMATCH(LX$3,bHist!$1:$1,0)))</f>
        <v>-</v>
      </c>
      <c r="LY7" s="45" t="str" cm="1">
        <f t="array" aca="1" ref="LY7" ca="1">IF(ISBLANK(INDEX(bHist,ex!$D7,_xlfn.XMATCH(LY$3,bHist!$1:$1,0))),"-",INDEX(bHist,ex!$D7,_xlfn.XMATCH(LY$3,bHist!$1:$1,0)))</f>
        <v>-</v>
      </c>
      <c r="LZ7" s="45" t="str" cm="1">
        <f t="array" aca="1" ref="LZ7" ca="1">IF(ISBLANK(INDEX(bHist,ex!$D7,_xlfn.XMATCH(LZ$3,bHist!$1:$1,0))),"-",INDEX(bHist,ex!$D7,_xlfn.XMATCH(LZ$3,bHist!$1:$1,0)))</f>
        <v>-</v>
      </c>
      <c r="MA7" s="45" t="str" cm="1">
        <f t="array" aca="1" ref="MA7" ca="1">IF(ISBLANK(INDEX(bHist,ex!$D7,_xlfn.XMATCH(MA$3,bHist!$1:$1,0))),"-",INDEX(bHist,ex!$D7,_xlfn.XMATCH(MA$3,bHist!$1:$1,0)))</f>
        <v>-</v>
      </c>
      <c r="MB7" s="45" t="str" cm="1">
        <f t="array" aca="1" ref="MB7" ca="1">IF(ISBLANK(INDEX(bHist,ex!$D7,_xlfn.XMATCH(MB$3,bHist!$1:$1,0))),"-",INDEX(bHist,ex!$D7,_xlfn.XMATCH(MB$3,bHist!$1:$1,0)))</f>
        <v>-</v>
      </c>
      <c r="MC7" s="45" t="str" cm="1">
        <f t="array" aca="1" ref="MC7" ca="1">IF(ISBLANK(INDEX(bHist,ex!$D7,_xlfn.XMATCH(MC$3,bHist!$1:$1,0))),"-",INDEX(bHist,ex!$D7,_xlfn.XMATCH(MC$3,bHist!$1:$1,0)))</f>
        <v>-</v>
      </c>
      <c r="MD7" s="45" t="str" cm="1">
        <f t="array" aca="1" ref="MD7" ca="1">IF(ISBLANK(INDEX(bHist,ex!$D7,_xlfn.XMATCH(MD$3,bHist!$1:$1,0))),"-",INDEX(bHist,ex!$D7,_xlfn.XMATCH(MD$3,bHist!$1:$1,0)))</f>
        <v>-</v>
      </c>
      <c r="ME7" s="45" t="str" cm="1">
        <f t="array" aca="1" ref="ME7" ca="1">IF(ISBLANK(INDEX(bHist,ex!$D7,_xlfn.XMATCH(ME$3,bHist!$1:$1,0))),"-",INDEX(bHist,ex!$D7,_xlfn.XMATCH(ME$3,bHist!$1:$1,0)))</f>
        <v>-</v>
      </c>
      <c r="MF7" s="45" t="str" cm="1">
        <f t="array" aca="1" ref="MF7" ca="1">IF(ISBLANK(INDEX(bHist,ex!$D7,_xlfn.XMATCH(MF$3,bHist!$1:$1,0))),"-",INDEX(bHist,ex!$D7,_xlfn.XMATCH(MF$3,bHist!$1:$1,0)))</f>
        <v>-</v>
      </c>
      <c r="MG7" s="45" t="str" cm="1">
        <f t="array" aca="1" ref="MG7" ca="1">IF(ISBLANK(INDEX(bHist,ex!$D7,_xlfn.XMATCH(MG$3,bHist!$1:$1,0))),"-",INDEX(bHist,ex!$D7,_xlfn.XMATCH(MG$3,bHist!$1:$1,0)))</f>
        <v>-</v>
      </c>
      <c r="MH7" s="45" t="str" cm="1">
        <f t="array" aca="1" ref="MH7" ca="1">IF(ISBLANK(INDEX(bHist,ex!$D7,_xlfn.XMATCH(MH$3,bHist!$1:$1,0))),"-",INDEX(bHist,ex!$D7,_xlfn.XMATCH(MH$3,bHist!$1:$1,0)))</f>
        <v>-</v>
      </c>
      <c r="MI7" s="45" t="str" cm="1">
        <f t="array" aca="1" ref="MI7" ca="1">IF(ISBLANK(INDEX(bHist,ex!$D7,_xlfn.XMATCH(MI$3,bHist!$1:$1,0))),"-",INDEX(bHist,ex!$D7,_xlfn.XMATCH(MI$3,bHist!$1:$1,0)))</f>
        <v>-</v>
      </c>
      <c r="MJ7" s="45" t="str" cm="1">
        <f t="array" aca="1" ref="MJ7" ca="1">IF(ISBLANK(INDEX(bHist,ex!$D7,_xlfn.XMATCH(MJ$3,bHist!$1:$1,0))),"-",INDEX(bHist,ex!$D7,_xlfn.XMATCH(MJ$3,bHist!$1:$1,0)))</f>
        <v>-</v>
      </c>
      <c r="MK7" s="45" t="str" cm="1">
        <f t="array" aca="1" ref="MK7" ca="1">IF(ISBLANK(INDEX(bHist,ex!$D7,_xlfn.XMATCH(MK$3,bHist!$1:$1,0))),"-",INDEX(bHist,ex!$D7,_xlfn.XMATCH(MK$3,bHist!$1:$1,0)))</f>
        <v>-</v>
      </c>
      <c r="ML7" s="45" t="str" cm="1">
        <f t="array" aca="1" ref="ML7" ca="1">IF(ISBLANK(INDEX(bHist,ex!$D7,_xlfn.XMATCH(ML$3,bHist!$1:$1,0))),"-",INDEX(bHist,ex!$D7,_xlfn.XMATCH(ML$3,bHist!$1:$1,0)))</f>
        <v>-</v>
      </c>
      <c r="MM7" s="45" t="str" cm="1">
        <f t="array" aca="1" ref="MM7" ca="1">IF(ISBLANK(INDEX(bHist,ex!$D7,_xlfn.XMATCH(MM$3,bHist!$1:$1,0))),"-",INDEX(bHist,ex!$D7,_xlfn.XMATCH(MM$3,bHist!$1:$1,0)))</f>
        <v>-</v>
      </c>
      <c r="MN7" s="45" t="str" cm="1">
        <f t="array" aca="1" ref="MN7" ca="1">IF(ISBLANK(INDEX(bHist,ex!$D7,_xlfn.XMATCH(MN$3,bHist!$1:$1,0))),"-",INDEX(bHist,ex!$D7,_xlfn.XMATCH(MN$3,bHist!$1:$1,0)))</f>
        <v>-</v>
      </c>
      <c r="MO7" s="45" t="str" cm="1">
        <f t="array" aca="1" ref="MO7" ca="1">IF(ISBLANK(INDEX(bHist,ex!$D7,_xlfn.XMATCH(MO$3,bHist!$1:$1,0))),"-",INDEX(bHist,ex!$D7,_xlfn.XMATCH(MO$3,bHist!$1:$1,0)))</f>
        <v>-</v>
      </c>
      <c r="MP7" s="45" t="str" cm="1">
        <f t="array" aca="1" ref="MP7" ca="1">IF(ISBLANK(INDEX(bHist,ex!$D7,_xlfn.XMATCH(MP$3,bHist!$1:$1,0))),"-",INDEX(bHist,ex!$D7,_xlfn.XMATCH(MP$3,bHist!$1:$1,0)))</f>
        <v>-</v>
      </c>
      <c r="MQ7" s="45" t="str" cm="1">
        <f t="array" aca="1" ref="MQ7" ca="1">IF(ISBLANK(INDEX(bHist,ex!$D7,_xlfn.XMATCH(MQ$3,bHist!$1:$1,0))),"-",INDEX(bHist,ex!$D7,_xlfn.XMATCH(MQ$3,bHist!$1:$1,0)))</f>
        <v>-</v>
      </c>
      <c r="MR7" s="45" t="str" cm="1">
        <f t="array" aca="1" ref="MR7" ca="1">IF(ISBLANK(INDEX(bHist,ex!$D7,_xlfn.XMATCH(MR$3,bHist!$1:$1,0))),"-",INDEX(bHist,ex!$D7,_xlfn.XMATCH(MR$3,bHist!$1:$1,0)))</f>
        <v>-</v>
      </c>
      <c r="MS7" s="45" t="str" cm="1">
        <f t="array" aca="1" ref="MS7" ca="1">IF(ISBLANK(INDEX(bHist,ex!$D7,_xlfn.XMATCH(MS$3,bHist!$1:$1,0))),"-",INDEX(bHist,ex!$D7,_xlfn.XMATCH(MS$3,bHist!$1:$1,0)))</f>
        <v>-</v>
      </c>
      <c r="MT7" s="45" t="str" cm="1">
        <f t="array" aca="1" ref="MT7" ca="1">IF(ISBLANK(INDEX(bHist,ex!$D7,_xlfn.XMATCH(MT$3,bHist!$1:$1,0))),"-",INDEX(bHist,ex!$D7,_xlfn.XMATCH(MT$3,bHist!$1:$1,0)))</f>
        <v>-</v>
      </c>
      <c r="MU7" s="45" t="str" cm="1">
        <f t="array" aca="1" ref="MU7" ca="1">IF(ISBLANK(INDEX(bHist,ex!$D7,_xlfn.XMATCH(MU$3,bHist!$1:$1,0))),"-",INDEX(bHist,ex!$D7,_xlfn.XMATCH(MU$3,bHist!$1:$1,0)))</f>
        <v>-</v>
      </c>
      <c r="MV7" s="45" t="str" cm="1">
        <f t="array" aca="1" ref="MV7" ca="1">IF(ISBLANK(INDEX(bHist,ex!$D7,_xlfn.XMATCH(MV$3,bHist!$1:$1,0))),"-",INDEX(bHist,ex!$D7,_xlfn.XMATCH(MV$3,bHist!$1:$1,0)))</f>
        <v>-</v>
      </c>
      <c r="MW7" s="45" t="str" cm="1">
        <f t="array" aca="1" ref="MW7" ca="1">IF(ISBLANK(INDEX(bHist,ex!$D7,_xlfn.XMATCH(MW$3,bHist!$1:$1,0))),"-",INDEX(bHist,ex!$D7,_xlfn.XMATCH(MW$3,bHist!$1:$1,0)))</f>
        <v>-</v>
      </c>
      <c r="MX7" s="45" t="str" cm="1">
        <f t="array" aca="1" ref="MX7" ca="1">IF(ISBLANK(INDEX(bHist,ex!$D7,_xlfn.XMATCH(MX$3,bHist!$1:$1,0))),"-",INDEX(bHist,ex!$D7,_xlfn.XMATCH(MX$3,bHist!$1:$1,0)))</f>
        <v>-</v>
      </c>
      <c r="MY7" s="45" t="str" cm="1">
        <f t="array" aca="1" ref="MY7" ca="1">IF(ISBLANK(INDEX(bHist,ex!$D7,_xlfn.XMATCH(MY$3,bHist!$1:$1,0))),"-",INDEX(bHist,ex!$D7,_xlfn.XMATCH(MY$3,bHist!$1:$1,0)))</f>
        <v>-</v>
      </c>
      <c r="MZ7" s="45" t="str" cm="1">
        <f t="array" aca="1" ref="MZ7" ca="1">IF(ISBLANK(INDEX(bHist,ex!$D7,_xlfn.XMATCH(MZ$3,bHist!$1:$1,0))),"-",INDEX(bHist,ex!$D7,_xlfn.XMATCH(MZ$3,bHist!$1:$1,0)))</f>
        <v>-</v>
      </c>
      <c r="NA7" s="45" t="str" cm="1">
        <f t="array" aca="1" ref="NA7" ca="1">IF(ISBLANK(INDEX(bHist,ex!$D7,_xlfn.XMATCH(NA$3,bHist!$1:$1,0))),"-",INDEX(bHist,ex!$D7,_xlfn.XMATCH(NA$3,bHist!$1:$1,0)))</f>
        <v>-</v>
      </c>
      <c r="NB7" s="45" t="str" cm="1">
        <f t="array" aca="1" ref="NB7" ca="1">IF(ISBLANK(INDEX(bHist,ex!$D7,_xlfn.XMATCH(NB$3,bHist!$1:$1,0))),"-",INDEX(bHist,ex!$D7,_xlfn.XMATCH(NB$3,bHist!$1:$1,0)))</f>
        <v>-</v>
      </c>
      <c r="NC7" s="45" t="str" cm="1">
        <f t="array" aca="1" ref="NC7" ca="1">IF(ISBLANK(INDEX(bHist,ex!$D7,_xlfn.XMATCH(NC$3,bHist!$1:$1,0))),"-",INDEX(bHist,ex!$D7,_xlfn.XMATCH(NC$3,bHist!$1:$1,0)))</f>
        <v>-</v>
      </c>
      <c r="ND7" s="45" t="str" cm="1">
        <f t="array" aca="1" ref="ND7" ca="1">IF(ISBLANK(INDEX(bHist,ex!$D7,_xlfn.XMATCH(ND$3,bHist!$1:$1,0))),"-",INDEX(bHist,ex!$D7,_xlfn.XMATCH(ND$3,bHist!$1:$1,0)))</f>
        <v>-</v>
      </c>
      <c r="NE7" s="45" t="str" cm="1">
        <f t="array" aca="1" ref="NE7" ca="1">IF(ISBLANK(INDEX(bHist,ex!$D7,_xlfn.XMATCH(NE$3,bHist!$1:$1,0))),"-",INDEX(bHist,ex!$D7,_xlfn.XMATCH(NE$3,bHist!$1:$1,0)))</f>
        <v>-</v>
      </c>
      <c r="NF7" s="45" t="str" cm="1">
        <f t="array" aca="1" ref="NF7" ca="1">IF(ISBLANK(INDEX(bHist,ex!$D7,_xlfn.XMATCH(NF$3,bHist!$1:$1,0))),"-",INDEX(bHist,ex!$D7,_xlfn.XMATCH(NF$3,bHist!$1:$1,0)))</f>
        <v>-</v>
      </c>
      <c r="NG7" s="45" t="str" cm="1">
        <f t="array" aca="1" ref="NG7" ca="1">IF(ISBLANK(INDEX(bHist,ex!$D7,_xlfn.XMATCH(NG$3,bHist!$1:$1,0))),"-",INDEX(bHist,ex!$D7,_xlfn.XMATCH(NG$3,bHist!$1:$1,0)))</f>
        <v>-</v>
      </c>
      <c r="NH7" s="45" t="str" cm="1">
        <f t="array" aca="1" ref="NH7" ca="1">IF(ISBLANK(INDEX(bHist,ex!$D7,_xlfn.XMATCH(NH$3,bHist!$1:$1,0))),"-",INDEX(bHist,ex!$D7,_xlfn.XMATCH(NH$3,bHist!$1:$1,0)))</f>
        <v>-</v>
      </c>
      <c r="NI7" s="45" t="str" cm="1">
        <f t="array" aca="1" ref="NI7" ca="1">IF(ISBLANK(INDEX(bHist,ex!$D7,_xlfn.XMATCH(NI$3,bHist!$1:$1,0))),"-",INDEX(bHist,ex!$D7,_xlfn.XMATCH(NI$3,bHist!$1:$1,0)))</f>
        <v>-</v>
      </c>
      <c r="NJ7" s="45" t="str" cm="1">
        <f t="array" aca="1" ref="NJ7" ca="1">IF(ISBLANK(INDEX(bHist,ex!$D7,_xlfn.XMATCH(NJ$3,bHist!$1:$1,0))),"-",INDEX(bHist,ex!$D7,_xlfn.XMATCH(NJ$3,bHist!$1:$1,0)))</f>
        <v>-</v>
      </c>
      <c r="NK7" s="45" t="str" cm="1">
        <f t="array" aca="1" ref="NK7" ca="1">IF(ISBLANK(INDEX(bHist,ex!$D7,_xlfn.XMATCH(NK$3,bHist!$1:$1,0))),"-",INDEX(bHist,ex!$D7,_xlfn.XMATCH(NK$3,bHist!$1:$1,0)))</f>
        <v>-</v>
      </c>
      <c r="NL7" s="45" t="str" cm="1">
        <f t="array" aca="1" ref="NL7" ca="1">IF(ISBLANK(INDEX(bHist,ex!$D7,_xlfn.XMATCH(NL$3,bHist!$1:$1,0))),"-",INDEX(bHist,ex!$D7,_xlfn.XMATCH(NL$3,bHist!$1:$1,0)))</f>
        <v>-</v>
      </c>
      <c r="NM7" s="45" t="str" cm="1">
        <f t="array" aca="1" ref="NM7" ca="1">IF(ISBLANK(INDEX(bHist,ex!$D7,_xlfn.XMATCH(NM$3,bHist!$1:$1,0))),"-",INDEX(bHist,ex!$D7,_xlfn.XMATCH(NM$3,bHist!$1:$1,0)))</f>
        <v>-</v>
      </c>
      <c r="NN7" s="45" t="str" cm="1">
        <f t="array" aca="1" ref="NN7" ca="1">IF(ISBLANK(INDEX(bHist,ex!$D7,_xlfn.XMATCH(NN$3,bHist!$1:$1,0))),"-",INDEX(bHist,ex!$D7,_xlfn.XMATCH(NN$3,bHist!$1:$1,0)))</f>
        <v>-</v>
      </c>
      <c r="NO7" s="45" t="str" cm="1">
        <f t="array" aca="1" ref="NO7" ca="1">IF(ISBLANK(INDEX(bHist,ex!$D7,_xlfn.XMATCH(NO$3,bHist!$1:$1,0))),"-",INDEX(bHist,ex!$D7,_xlfn.XMATCH(NO$3,bHist!$1:$1,0)))</f>
        <v>-</v>
      </c>
      <c r="NP7" s="45" t="str" cm="1">
        <f t="array" aca="1" ref="NP7" ca="1">IF(ISBLANK(INDEX(bHist,ex!$D7,_xlfn.XMATCH(NP$3,bHist!$1:$1,0))),"-",INDEX(bHist,ex!$D7,_xlfn.XMATCH(NP$3,bHist!$1:$1,0)))</f>
        <v>-</v>
      </c>
      <c r="NQ7" s="45" t="str" cm="1">
        <f t="array" aca="1" ref="NQ7" ca="1">IF(ISBLANK(INDEX(bHist,ex!$D7,_xlfn.XMATCH(NQ$3,bHist!$1:$1,0))),"-",INDEX(bHist,ex!$D7,_xlfn.XMATCH(NQ$3,bHist!$1:$1,0)))</f>
        <v>-</v>
      </c>
      <c r="NR7" s="45" t="str" cm="1">
        <f t="array" aca="1" ref="NR7" ca="1">IF(ISBLANK(INDEX(bHist,ex!$D7,_xlfn.XMATCH(NR$3,bHist!$1:$1,0))),"-",INDEX(bHist,ex!$D7,_xlfn.XMATCH(NR$3,bHist!$1:$1,0)))</f>
        <v>-</v>
      </c>
      <c r="NS7" s="45" t="str" cm="1">
        <f t="array" aca="1" ref="NS7" ca="1">IF(ISBLANK(INDEX(bHist,ex!$D7,_xlfn.XMATCH(NS$3,bHist!$1:$1,0))),"-",INDEX(bHist,ex!$D7,_xlfn.XMATCH(NS$3,bHist!$1:$1,0)))</f>
        <v>-</v>
      </c>
      <c r="NT7" s="45" t="str" cm="1">
        <f t="array" aca="1" ref="NT7" ca="1">IF(ISBLANK(INDEX(bHist,ex!$D7,_xlfn.XMATCH(NT$3,bHist!$1:$1,0))),"-",INDEX(bHist,ex!$D7,_xlfn.XMATCH(NT$3,bHist!$1:$1,0)))</f>
        <v>-</v>
      </c>
      <c r="NU7" s="45" t="str" cm="1">
        <f t="array" aca="1" ref="NU7" ca="1">IF(ISBLANK(INDEX(bHist,ex!$D7,_xlfn.XMATCH(NU$3,bHist!$1:$1,0))),"-",INDEX(bHist,ex!$D7,_xlfn.XMATCH(NU$3,bHist!$1:$1,0)))</f>
        <v>-</v>
      </c>
      <c r="NV7" s="45" t="str" cm="1">
        <f t="array" aca="1" ref="NV7" ca="1">IF(ISBLANK(INDEX(bHist,ex!$D7,_xlfn.XMATCH(NV$3,bHist!$1:$1,0))),"-",INDEX(bHist,ex!$D7,_xlfn.XMATCH(NV$3,bHist!$1:$1,0)))</f>
        <v>-</v>
      </c>
      <c r="NW7" s="45" t="str" cm="1">
        <f t="array" aca="1" ref="NW7" ca="1">IF(ISBLANK(INDEX(bHist,ex!$D7,_xlfn.XMATCH(NW$3,bHist!$1:$1,0))),"-",INDEX(bHist,ex!$D7,_xlfn.XMATCH(NW$3,bHist!$1:$1,0)))</f>
        <v>-</v>
      </c>
      <c r="NX7" s="45" t="str" cm="1">
        <f t="array" aca="1" ref="NX7" ca="1">IF(ISBLANK(INDEX(bHist,ex!$D7,_xlfn.XMATCH(NX$3,bHist!$1:$1,0))),"-",INDEX(bHist,ex!$D7,_xlfn.XMATCH(NX$3,bHist!$1:$1,0)))</f>
        <v>-</v>
      </c>
      <c r="NY7" s="45" t="str" cm="1">
        <f t="array" aca="1" ref="NY7" ca="1">IF(ISBLANK(INDEX(bHist,ex!$D7,_xlfn.XMATCH(NY$3,bHist!$1:$1,0))),"-",INDEX(bHist,ex!$D7,_xlfn.XMATCH(NY$3,bHist!$1:$1,0)))</f>
        <v>-</v>
      </c>
      <c r="NZ7" s="45" t="str" cm="1">
        <f t="array" aca="1" ref="NZ7" ca="1">IF(ISBLANK(INDEX(bHist,ex!$D7,_xlfn.XMATCH(NZ$3,bHist!$1:$1,0))),"-",INDEX(bHist,ex!$D7,_xlfn.XMATCH(NZ$3,bHist!$1:$1,0)))</f>
        <v>-</v>
      </c>
      <c r="OA7" s="45" t="str" cm="1">
        <f t="array" aca="1" ref="OA7" ca="1">IF(ISBLANK(INDEX(bHist,ex!$D7,_xlfn.XMATCH(OA$3,bHist!$1:$1,0))),"-",INDEX(bHist,ex!$D7,_xlfn.XMATCH(OA$3,bHist!$1:$1,0)))</f>
        <v>-</v>
      </c>
      <c r="OB7" s="45" t="str" cm="1">
        <f t="array" aca="1" ref="OB7" ca="1">IF(ISBLANK(INDEX(bHist,ex!$D7,_xlfn.XMATCH(OB$3,bHist!$1:$1,0))),"-",INDEX(bHist,ex!$D7,_xlfn.XMATCH(OB$3,bHist!$1:$1,0)))</f>
        <v>-</v>
      </c>
      <c r="OC7" s="45" t="str" cm="1">
        <f t="array" aca="1" ref="OC7" ca="1">IF(ISBLANK(INDEX(bHist,ex!$D7,_xlfn.XMATCH(OC$3,bHist!$1:$1,0))),"-",INDEX(bHist,ex!$D7,_xlfn.XMATCH(OC$3,bHist!$1:$1,0)))</f>
        <v>-</v>
      </c>
      <c r="OD7" s="45" t="str" cm="1">
        <f t="array" aca="1" ref="OD7" ca="1">IF(ISBLANK(INDEX(bHist,ex!$D7,_xlfn.XMATCH(OD$3,bHist!$1:$1,0))),"-",INDEX(bHist,ex!$D7,_xlfn.XMATCH(OD$3,bHist!$1:$1,0)))</f>
        <v>-</v>
      </c>
      <c r="OE7" s="45" t="str" cm="1">
        <f t="array" aca="1" ref="OE7" ca="1">IF(ISBLANK(INDEX(bHist,ex!$D7,_xlfn.XMATCH(OE$3,bHist!$1:$1,0))),"-",INDEX(bHist,ex!$D7,_xlfn.XMATCH(OE$3,bHist!$1:$1,0)))</f>
        <v>-</v>
      </c>
      <c r="OF7" s="45" t="str" cm="1">
        <f t="array" aca="1" ref="OF7" ca="1">IF(ISBLANK(INDEX(bHist,ex!$D7,_xlfn.XMATCH(OF$3,bHist!$1:$1,0))),"-",INDEX(bHist,ex!$D7,_xlfn.XMATCH(OF$3,bHist!$1:$1,0)))</f>
        <v>-</v>
      </c>
      <c r="OG7" s="45" t="str" cm="1">
        <f t="array" aca="1" ref="OG7" ca="1">IF(ISBLANK(INDEX(bHist,ex!$D7,_xlfn.XMATCH(OG$3,bHist!$1:$1,0))),"-",INDEX(bHist,ex!$D7,_xlfn.XMATCH(OG$3,bHist!$1:$1,0)))</f>
        <v>-</v>
      </c>
      <c r="OH7" s="45" t="str" cm="1">
        <f t="array" aca="1" ref="OH7" ca="1">IF(ISBLANK(INDEX(bHist,ex!$D7,_xlfn.XMATCH(OH$3,bHist!$1:$1,0))),"-",INDEX(bHist,ex!$D7,_xlfn.XMATCH(OH$3,bHist!$1:$1,0)))</f>
        <v>-</v>
      </c>
      <c r="OI7" s="45" t="str" cm="1">
        <f t="array" aca="1" ref="OI7" ca="1">IF(ISBLANK(INDEX(bHist,ex!$D7,_xlfn.XMATCH(OI$3,bHist!$1:$1,0))),"-",INDEX(bHist,ex!$D7,_xlfn.XMATCH(OI$3,bHist!$1:$1,0)))</f>
        <v>-</v>
      </c>
      <c r="OJ7" s="45" t="str" cm="1">
        <f t="array" aca="1" ref="OJ7" ca="1">IF(ISBLANK(INDEX(bHist,ex!$D7,_xlfn.XMATCH(OJ$3,bHist!$1:$1,0))),"-",INDEX(bHist,ex!$D7,_xlfn.XMATCH(OJ$3,bHist!$1:$1,0)))</f>
        <v>-</v>
      </c>
      <c r="OK7" s="45" t="str" cm="1">
        <f t="array" aca="1" ref="OK7" ca="1">IF(ISBLANK(INDEX(bHist,ex!$D7,_xlfn.XMATCH(OK$3,bHist!$1:$1,0))),"-",INDEX(bHist,ex!$D7,_xlfn.XMATCH(OK$3,bHist!$1:$1,0)))</f>
        <v>-</v>
      </c>
      <c r="OL7" s="45" t="str" cm="1">
        <f t="array" aca="1" ref="OL7" ca="1">IF(ISBLANK(INDEX(bHist,ex!$D7,_xlfn.XMATCH(OL$3,bHist!$1:$1,0))),"-",INDEX(bHist,ex!$D7,_xlfn.XMATCH(OL$3,bHist!$1:$1,0)))</f>
        <v>-</v>
      </c>
      <c r="OM7" s="45" t="str" cm="1">
        <f t="array" aca="1" ref="OM7" ca="1">IF(ISBLANK(INDEX(bHist,ex!$D7,_xlfn.XMATCH(OM$3,bHist!$1:$1,0))),"-",INDEX(bHist,ex!$D7,_xlfn.XMATCH(OM$3,bHist!$1:$1,0)))</f>
        <v>-</v>
      </c>
      <c r="ON7" s="45" t="str" cm="1">
        <f t="array" aca="1" ref="ON7" ca="1">IF(ISBLANK(INDEX(bHist,ex!$D7,_xlfn.XMATCH(ON$3,bHist!$1:$1,0))),"-",INDEX(bHist,ex!$D7,_xlfn.XMATCH(ON$3,bHist!$1:$1,0)))</f>
        <v>-</v>
      </c>
      <c r="OO7" s="45" t="str" cm="1">
        <f t="array" aca="1" ref="OO7" ca="1">IF(ISBLANK(INDEX(bHist,ex!$D7,_xlfn.XMATCH(OO$3,bHist!$1:$1,0))),"-",INDEX(bHist,ex!$D7,_xlfn.XMATCH(OO$3,bHist!$1:$1,0)))</f>
        <v>-</v>
      </c>
      <c r="OP7" s="45" t="str" cm="1">
        <f t="array" aca="1" ref="OP7" ca="1">IF(ISBLANK(INDEX(bHist,ex!$D7,_xlfn.XMATCH(OP$3,bHist!$1:$1,0))),"-",INDEX(bHist,ex!$D7,_xlfn.XMATCH(OP$3,bHist!$1:$1,0)))</f>
        <v>-</v>
      </c>
      <c r="OQ7" s="45" t="str" cm="1">
        <f t="array" aca="1" ref="OQ7" ca="1">IF(ISBLANK(INDEX(bHist,ex!$D7,_xlfn.XMATCH(OQ$3,bHist!$1:$1,0))),"-",INDEX(bHist,ex!$D7,_xlfn.XMATCH(OQ$3,bHist!$1:$1,0)))</f>
        <v>-</v>
      </c>
      <c r="OR7" s="45" t="str" cm="1">
        <f t="array" aca="1" ref="OR7" ca="1">IF(ISBLANK(INDEX(bHist,ex!$D7,_xlfn.XMATCH(OR$3,bHist!$1:$1,0))),"-",INDEX(bHist,ex!$D7,_xlfn.XMATCH(OR$3,bHist!$1:$1,0)))</f>
        <v>-</v>
      </c>
      <c r="OS7" s="45" t="str" cm="1">
        <f t="array" aca="1" ref="OS7" ca="1">IF(ISBLANK(INDEX(bHist,ex!$D7,_xlfn.XMATCH(OS$3,bHist!$1:$1,0))),"-",INDEX(bHist,ex!$D7,_xlfn.XMATCH(OS$3,bHist!$1:$1,0)))</f>
        <v>-</v>
      </c>
      <c r="OT7" s="45" t="str" cm="1">
        <f t="array" aca="1" ref="OT7" ca="1">IF(ISBLANK(INDEX(bHist,ex!$D7,_xlfn.XMATCH(OT$3,bHist!$1:$1,0))),"-",INDEX(bHist,ex!$D7,_xlfn.XMATCH(OT$3,bHist!$1:$1,0)))</f>
        <v>-</v>
      </c>
      <c r="OU7" s="45" t="str" cm="1">
        <f t="array" aca="1" ref="OU7" ca="1">IF(ISBLANK(INDEX(bHist,ex!$D7,_xlfn.XMATCH(OU$3,bHist!$1:$1,0))),"-",INDEX(bHist,ex!$D7,_xlfn.XMATCH(OU$3,bHist!$1:$1,0)))</f>
        <v>-</v>
      </c>
      <c r="OV7" s="45" t="str" cm="1">
        <f t="array" aca="1" ref="OV7" ca="1">IF(ISBLANK(INDEX(bHist,ex!$D7,_xlfn.XMATCH(OV$3,bHist!$1:$1,0))),"-",INDEX(bHist,ex!$D7,_xlfn.XMATCH(OV$3,bHist!$1:$1,0)))</f>
        <v>-</v>
      </c>
      <c r="OW7" s="45" t="str" cm="1">
        <f t="array" aca="1" ref="OW7" ca="1">IF(ISBLANK(INDEX(bHist,ex!$D7,_xlfn.XMATCH(OW$3,bHist!$1:$1,0))),"-",INDEX(bHist,ex!$D7,_xlfn.XMATCH(OW$3,bHist!$1:$1,0)))</f>
        <v>-</v>
      </c>
      <c r="OX7" s="45" t="str" cm="1">
        <f t="array" aca="1" ref="OX7" ca="1">IF(ISBLANK(INDEX(bHist,ex!$D7,_xlfn.XMATCH(OX$3,bHist!$1:$1,0))),"-",INDEX(bHist,ex!$D7,_xlfn.XMATCH(OX$3,bHist!$1:$1,0)))</f>
        <v>-</v>
      </c>
      <c r="OY7" s="45" t="str" cm="1">
        <f t="array" aca="1" ref="OY7" ca="1">IF(ISBLANK(INDEX(bHist,ex!$D7,_xlfn.XMATCH(OY$3,bHist!$1:$1,0))),"-",INDEX(bHist,ex!$D7,_xlfn.XMATCH(OY$3,bHist!$1:$1,0)))</f>
        <v>-</v>
      </c>
      <c r="OZ7" s="45" t="str" cm="1">
        <f t="array" aca="1" ref="OZ7" ca="1">IF(ISBLANK(INDEX(bHist,ex!$D7,_xlfn.XMATCH(OZ$3,bHist!$1:$1,0))),"-",INDEX(bHist,ex!$D7,_xlfn.XMATCH(OZ$3,bHist!$1:$1,0)))</f>
        <v>-</v>
      </c>
      <c r="PA7" s="45" t="str" cm="1">
        <f t="array" aca="1" ref="PA7" ca="1">IF(ISBLANK(INDEX(bHist,ex!$D7,_xlfn.XMATCH(PA$3,bHist!$1:$1,0))),"-",INDEX(bHist,ex!$D7,_xlfn.XMATCH(PA$3,bHist!$1:$1,0)))</f>
        <v>-</v>
      </c>
      <c r="PB7" s="45" t="str" cm="1">
        <f t="array" aca="1" ref="PB7" ca="1">IF(ISBLANK(INDEX(bHist,ex!$D7,_xlfn.XMATCH(PB$3,bHist!$1:$1,0))),"-",INDEX(bHist,ex!$D7,_xlfn.XMATCH(PB$3,bHist!$1:$1,0)))</f>
        <v>-</v>
      </c>
      <c r="PC7" s="45" t="str" cm="1">
        <f t="array" aca="1" ref="PC7" ca="1">IF(ISBLANK(INDEX(bHist,ex!$D7,_xlfn.XMATCH(PC$3,bHist!$1:$1,0))),"-",INDEX(bHist,ex!$D7,_xlfn.XMATCH(PC$3,bHist!$1:$1,0)))</f>
        <v>-</v>
      </c>
      <c r="PD7" s="45" t="str" cm="1">
        <f t="array" aca="1" ref="PD7" ca="1">IF(ISBLANK(INDEX(bHist,ex!$D7,_xlfn.XMATCH(PD$3,bHist!$1:$1,0))),"-",INDEX(bHist,ex!$D7,_xlfn.XMATCH(PD$3,bHist!$1:$1,0)))</f>
        <v>-</v>
      </c>
      <c r="PE7" s="45" t="str" cm="1">
        <f t="array" aca="1" ref="PE7" ca="1">IF(ISBLANK(INDEX(bHist,ex!$D7,_xlfn.XMATCH(PE$3,bHist!$1:$1,0))),"-",INDEX(bHist,ex!$D7,_xlfn.XMATCH(PE$3,bHist!$1:$1,0)))</f>
        <v>-</v>
      </c>
      <c r="PF7" s="45" t="str" cm="1">
        <f t="array" aca="1" ref="PF7" ca="1">IF(ISBLANK(INDEX(bHist,ex!$D7,_xlfn.XMATCH(PF$3,bHist!$1:$1,0))),"-",INDEX(bHist,ex!$D7,_xlfn.XMATCH(PF$3,bHist!$1:$1,0)))</f>
        <v>-</v>
      </c>
      <c r="PG7" s="45" t="str" cm="1">
        <f t="array" aca="1" ref="PG7" ca="1">IF(ISBLANK(INDEX(bHist,ex!$D7,_xlfn.XMATCH(PG$3,bHist!$1:$1,0))),"-",INDEX(bHist,ex!$D7,_xlfn.XMATCH(PG$3,bHist!$1:$1,0)))</f>
        <v>-</v>
      </c>
      <c r="PH7" s="45" t="str" cm="1">
        <f t="array" aca="1" ref="PH7" ca="1">IF(ISBLANK(INDEX(bHist,ex!$D7,_xlfn.XMATCH(PH$3,bHist!$1:$1,0))),"-",INDEX(bHist,ex!$D7,_xlfn.XMATCH(PH$3,bHist!$1:$1,0)))</f>
        <v>-</v>
      </c>
      <c r="PI7" s="45" t="str" cm="1">
        <f t="array" aca="1" ref="PI7" ca="1">IF(ISBLANK(INDEX(bHist,ex!$D7,_xlfn.XMATCH(PI$3,bHist!$1:$1,0))),"-",INDEX(bHist,ex!$D7,_xlfn.XMATCH(PI$3,bHist!$1:$1,0)))</f>
        <v>-</v>
      </c>
      <c r="PJ7" s="45" t="str" cm="1">
        <f t="array" aca="1" ref="PJ7" ca="1">IF(ISBLANK(INDEX(bHist,ex!$D7,_xlfn.XMATCH(PJ$3,bHist!$1:$1,0))),"-",INDEX(bHist,ex!$D7,_xlfn.XMATCH(PJ$3,bHist!$1:$1,0)))</f>
        <v>-</v>
      </c>
      <c r="PK7" s="45" t="str" cm="1">
        <f t="array" aca="1" ref="PK7" ca="1">IF(ISBLANK(INDEX(bHist,ex!$D7,_xlfn.XMATCH(PK$3,bHist!$1:$1,0))),"-",INDEX(bHist,ex!$D7,_xlfn.XMATCH(PK$3,bHist!$1:$1,0)))</f>
        <v>-</v>
      </c>
      <c r="PL7" s="45" t="str" cm="1">
        <f t="array" aca="1" ref="PL7" ca="1">IF(ISBLANK(INDEX(bHist,ex!$D7,_xlfn.XMATCH(PL$3,bHist!$1:$1,0))),"-",INDEX(bHist,ex!$D7,_xlfn.XMATCH(PL$3,bHist!$1:$1,0)))</f>
        <v>-</v>
      </c>
      <c r="PM7" s="45" t="str" cm="1">
        <f t="array" aca="1" ref="PM7" ca="1">IF(ISBLANK(INDEX(bHist,ex!$D7,_xlfn.XMATCH(PM$3,bHist!$1:$1,0))),"-",INDEX(bHist,ex!$D7,_xlfn.XMATCH(PM$3,bHist!$1:$1,0)))</f>
        <v>-</v>
      </c>
      <c r="PN7" s="45" t="str" cm="1">
        <f t="array" aca="1" ref="PN7" ca="1">IF(ISBLANK(INDEX(bHist,ex!$D7,_xlfn.XMATCH(PN$3,bHist!$1:$1,0))),"-",INDEX(bHist,ex!$D7,_xlfn.XMATCH(PN$3,bHist!$1:$1,0)))</f>
        <v>-</v>
      </c>
      <c r="PO7" s="45" t="str" cm="1">
        <f t="array" aca="1" ref="PO7" ca="1">IF(ISBLANK(INDEX(bHist,ex!$D7,_xlfn.XMATCH(PO$3,bHist!$1:$1,0))),"-",INDEX(bHist,ex!$D7,_xlfn.XMATCH(PO$3,bHist!$1:$1,0)))</f>
        <v>-</v>
      </c>
      <c r="PP7" s="45" t="str" cm="1">
        <f t="array" aca="1" ref="PP7" ca="1">IF(ISBLANK(INDEX(bHist,ex!$D7,_xlfn.XMATCH(PP$3,bHist!$1:$1,0))),"-",INDEX(bHist,ex!$D7,_xlfn.XMATCH(PP$3,bHist!$1:$1,0)))</f>
        <v>-</v>
      </c>
      <c r="PQ7" s="45" t="str" cm="1">
        <f t="array" aca="1" ref="PQ7" ca="1">IF(ISBLANK(INDEX(bHist,ex!$D7,_xlfn.XMATCH(PQ$3,bHist!$1:$1,0))),"-",INDEX(bHist,ex!$D7,_xlfn.XMATCH(PQ$3,bHist!$1:$1,0)))</f>
        <v>-</v>
      </c>
      <c r="PR7" s="45" t="str" cm="1">
        <f t="array" aca="1" ref="PR7" ca="1">IF(ISBLANK(INDEX(bHist,ex!$D7,_xlfn.XMATCH(PR$3,bHist!$1:$1,0))),"-",INDEX(bHist,ex!$D7,_xlfn.XMATCH(PR$3,bHist!$1:$1,0)))</f>
        <v>-</v>
      </c>
      <c r="PS7" s="45" t="str" cm="1">
        <f t="array" aca="1" ref="PS7" ca="1">IF(ISBLANK(INDEX(bHist,ex!$D7,_xlfn.XMATCH(PS$3,bHist!$1:$1,0))),"-",INDEX(bHist,ex!$D7,_xlfn.XMATCH(PS$3,bHist!$1:$1,0)))</f>
        <v>-</v>
      </c>
      <c r="PT7" s="45" t="str" cm="1">
        <f t="array" aca="1" ref="PT7" ca="1">IF(ISBLANK(INDEX(bHist,ex!$D7,_xlfn.XMATCH(PT$3,bHist!$1:$1,0))),"-",INDEX(bHist,ex!$D7,_xlfn.XMATCH(PT$3,bHist!$1:$1,0)))</f>
        <v>-</v>
      </c>
      <c r="PU7" s="45" t="str" cm="1">
        <f t="array" aca="1" ref="PU7" ca="1">IF(ISBLANK(INDEX(bHist,ex!$D7,_xlfn.XMATCH(PU$3,bHist!$1:$1,0))),"-",INDEX(bHist,ex!$D7,_xlfn.XMATCH(PU$3,bHist!$1:$1,0)))</f>
        <v>-</v>
      </c>
      <c r="PV7" s="45" t="str" cm="1">
        <f t="array" aca="1" ref="PV7" ca="1">IF(ISBLANK(INDEX(bHist,ex!$D7,_xlfn.XMATCH(PV$3,bHist!$1:$1,0))),"-",INDEX(bHist,ex!$D7,_xlfn.XMATCH(PV$3,bHist!$1:$1,0)))</f>
        <v>-</v>
      </c>
      <c r="PW7" s="45" t="str" cm="1">
        <f t="array" aca="1" ref="PW7" ca="1">IF(ISBLANK(INDEX(bHist,ex!$D7,_xlfn.XMATCH(PW$3,bHist!$1:$1,0))),"-",INDEX(bHist,ex!$D7,_xlfn.XMATCH(PW$3,bHist!$1:$1,0)))</f>
        <v>-</v>
      </c>
      <c r="PX7" s="45" t="str" cm="1">
        <f t="array" aca="1" ref="PX7" ca="1">IF(ISBLANK(INDEX(bHist,ex!$D7,_xlfn.XMATCH(PX$3,bHist!$1:$1,0))),"-",INDEX(bHist,ex!$D7,_xlfn.XMATCH(PX$3,bHist!$1:$1,0)))</f>
        <v>-</v>
      </c>
      <c r="PY7" s="45" t="str" cm="1">
        <f t="array" aca="1" ref="PY7" ca="1">IF(ISBLANK(INDEX(bHist,ex!$D7,_xlfn.XMATCH(PY$3,bHist!$1:$1,0))),"-",INDEX(bHist,ex!$D7,_xlfn.XMATCH(PY$3,bHist!$1:$1,0)))</f>
        <v>-</v>
      </c>
      <c r="PZ7" s="45" t="str" cm="1">
        <f t="array" aca="1" ref="PZ7" ca="1">IF(ISBLANK(INDEX(bHist,ex!$D7,_xlfn.XMATCH(PZ$3,bHist!$1:$1,0))),"-",INDEX(bHist,ex!$D7,_xlfn.XMATCH(PZ$3,bHist!$1:$1,0)))</f>
        <v>-</v>
      </c>
      <c r="QA7" s="45" t="str" cm="1">
        <f t="array" aca="1" ref="QA7" ca="1">IF(ISBLANK(INDEX(bHist,ex!$D7,_xlfn.XMATCH(QA$3,bHist!$1:$1,0))),"-",INDEX(bHist,ex!$D7,_xlfn.XMATCH(QA$3,bHist!$1:$1,0)))</f>
        <v>-</v>
      </c>
      <c r="QB7" s="45" t="str" cm="1">
        <f t="array" aca="1" ref="QB7" ca="1">IF(ISBLANK(INDEX(bHist,ex!$D7,_xlfn.XMATCH(QB$3,bHist!$1:$1,0))),"-",INDEX(bHist,ex!$D7,_xlfn.XMATCH(QB$3,bHist!$1:$1,0)))</f>
        <v>-</v>
      </c>
      <c r="QC7" s="45" t="str" cm="1">
        <f t="array" aca="1" ref="QC7" ca="1">IF(ISBLANK(INDEX(bHist,ex!$D7,_xlfn.XMATCH(QC$3,bHist!$1:$1,0))),"-",INDEX(bHist,ex!$D7,_xlfn.XMATCH(QC$3,bHist!$1:$1,0)))</f>
        <v>-</v>
      </c>
      <c r="QD7" s="45" t="str" cm="1">
        <f t="array" aca="1" ref="QD7" ca="1">IF(ISBLANK(INDEX(bHist,ex!$D7,_xlfn.XMATCH(QD$3,bHist!$1:$1,0))),"-",INDEX(bHist,ex!$D7,_xlfn.XMATCH(QD$3,bHist!$1:$1,0)))</f>
        <v>-</v>
      </c>
      <c r="QE7" s="45" t="str" cm="1">
        <f t="array" aca="1" ref="QE7" ca="1">IF(ISBLANK(INDEX(bHist,ex!$D7,_xlfn.XMATCH(QE$3,bHist!$1:$1,0))),"-",INDEX(bHist,ex!$D7,_xlfn.XMATCH(QE$3,bHist!$1:$1,0)))</f>
        <v>-</v>
      </c>
      <c r="QF7" s="45" t="str" cm="1">
        <f t="array" aca="1" ref="QF7" ca="1">IF(ISBLANK(INDEX(bHist,ex!$D7,_xlfn.XMATCH(QF$3,bHist!$1:$1,0))),"-",INDEX(bHist,ex!$D7,_xlfn.XMATCH(QF$3,bHist!$1:$1,0)))</f>
        <v>-</v>
      </c>
      <c r="QG7" s="45" t="str" cm="1">
        <f t="array" aca="1" ref="QG7" ca="1">IF(ISBLANK(INDEX(bHist,ex!$D7,_xlfn.XMATCH(QG$3,bHist!$1:$1,0))),"-",INDEX(bHist,ex!$D7,_xlfn.XMATCH(QG$3,bHist!$1:$1,0)))</f>
        <v>-</v>
      </c>
      <c r="QH7" s="45" t="str" cm="1">
        <f t="array" aca="1" ref="QH7" ca="1">IF(ISBLANK(INDEX(bHist,ex!$D7,_xlfn.XMATCH(QH$3,bHist!$1:$1,0))),"-",INDEX(bHist,ex!$D7,_xlfn.XMATCH(QH$3,bHist!$1:$1,0)))</f>
        <v>-</v>
      </c>
      <c r="QI7" s="45" t="str" cm="1">
        <f t="array" aca="1" ref="QI7" ca="1">IF(ISBLANK(INDEX(bHist,ex!$D7,_xlfn.XMATCH(QI$3,bHist!$1:$1,0))),"-",INDEX(bHist,ex!$D7,_xlfn.XMATCH(QI$3,bHist!$1:$1,0)))</f>
        <v>-</v>
      </c>
      <c r="QJ7" s="45" t="str" cm="1">
        <f t="array" aca="1" ref="QJ7" ca="1">IF(ISBLANK(INDEX(bHist,ex!$D7,_xlfn.XMATCH(QJ$3,bHist!$1:$1,0))),"-",INDEX(bHist,ex!$D7,_xlfn.XMATCH(QJ$3,bHist!$1:$1,0)))</f>
        <v>-</v>
      </c>
      <c r="QK7" s="45" t="str" cm="1">
        <f t="array" aca="1" ref="QK7" ca="1">IF(ISBLANK(INDEX(bHist,ex!$D7,_xlfn.XMATCH(QK$3,bHist!$1:$1,0))),"-",INDEX(bHist,ex!$D7,_xlfn.XMATCH(QK$3,bHist!$1:$1,0)))</f>
        <v>-</v>
      </c>
      <c r="QL7" s="45" t="str" cm="1">
        <f t="array" aca="1" ref="QL7" ca="1">IF(ISBLANK(INDEX(bHist,ex!$D7,_xlfn.XMATCH(QL$3,bHist!$1:$1,0))),"-",INDEX(bHist,ex!$D7,_xlfn.XMATCH(QL$3,bHist!$1:$1,0)))</f>
        <v>-</v>
      </c>
      <c r="QM7" s="45" t="str" cm="1">
        <f t="array" aca="1" ref="QM7" ca="1">IF(ISBLANK(INDEX(bHist,ex!$D7,_xlfn.XMATCH(QM$3,bHist!$1:$1,0))),"-",INDEX(bHist,ex!$D7,_xlfn.XMATCH(QM$3,bHist!$1:$1,0)))</f>
        <v>-</v>
      </c>
      <c r="QN7" s="45" t="str" cm="1">
        <f t="array" aca="1" ref="QN7" ca="1">IF(ISBLANK(INDEX(bHist,ex!$D7,_xlfn.XMATCH(QN$3,bHist!$1:$1,0))),"-",INDEX(bHist,ex!$D7,_xlfn.XMATCH(QN$3,bHist!$1:$1,0)))</f>
        <v>-</v>
      </c>
      <c r="QO7" s="45" t="str" cm="1">
        <f t="array" aca="1" ref="QO7" ca="1">IF(ISBLANK(INDEX(bHist,ex!$D7,_xlfn.XMATCH(QO$3,bHist!$1:$1,0))),"-",INDEX(bHist,ex!$D7,_xlfn.XMATCH(QO$3,bHist!$1:$1,0)))</f>
        <v>-</v>
      </c>
      <c r="QP7" s="45" t="str" cm="1">
        <f t="array" aca="1" ref="QP7" ca="1">IF(ISBLANK(INDEX(bHist,ex!$D7,_xlfn.XMATCH(QP$3,bHist!$1:$1,0))),"-",INDEX(bHist,ex!$D7,_xlfn.XMATCH(QP$3,bHist!$1:$1,0)))</f>
        <v>-</v>
      </c>
      <c r="QQ7" s="45" t="str" cm="1">
        <f t="array" aca="1" ref="QQ7" ca="1">IF(ISBLANK(INDEX(bHist,ex!$D7,_xlfn.XMATCH(QQ$3,bHist!$1:$1,0))),"-",INDEX(bHist,ex!$D7,_xlfn.XMATCH(QQ$3,bHist!$1:$1,0)))</f>
        <v>-</v>
      </c>
      <c r="QR7" s="45" t="str" cm="1">
        <f t="array" aca="1" ref="QR7" ca="1">IF(ISBLANK(INDEX(bHist,ex!$D7,_xlfn.XMATCH(QR$3,bHist!$1:$1,0))),"-",INDEX(bHist,ex!$D7,_xlfn.XMATCH(QR$3,bHist!$1:$1,0)))</f>
        <v>-</v>
      </c>
      <c r="QS7" s="45" t="str" cm="1">
        <f t="array" aca="1" ref="QS7" ca="1">IF(ISBLANK(INDEX(bHist,ex!$D7,_xlfn.XMATCH(QS$3,bHist!$1:$1,0))),"-",INDEX(bHist,ex!$D7,_xlfn.XMATCH(QS$3,bHist!$1:$1,0)))</f>
        <v>-</v>
      </c>
      <c r="QT7" s="45" t="str" cm="1">
        <f t="array" aca="1" ref="QT7" ca="1">IF(ISBLANK(INDEX(bHist,ex!$D7,_xlfn.XMATCH(QT$3,bHist!$1:$1,0))),"-",INDEX(bHist,ex!$D7,_xlfn.XMATCH(QT$3,bHist!$1:$1,0)))</f>
        <v>-</v>
      </c>
      <c r="QU7" s="45" t="str" cm="1">
        <f t="array" aca="1" ref="QU7" ca="1">IF(ISBLANK(INDEX(bHist,ex!$D7,_xlfn.XMATCH(QU$3,bHist!$1:$1,0))),"-",INDEX(bHist,ex!$D7,_xlfn.XMATCH(QU$3,bHist!$1:$1,0)))</f>
        <v>-</v>
      </c>
      <c r="QV7" s="45" t="str" cm="1">
        <f t="array" aca="1" ref="QV7" ca="1">IF(ISBLANK(INDEX(bHist,ex!$D7,_xlfn.XMATCH(QV$3,bHist!$1:$1,0))),"-",INDEX(bHist,ex!$D7,_xlfn.XMATCH(QV$3,bHist!$1:$1,0)))</f>
        <v>-</v>
      </c>
      <c r="QW7" s="45" t="str" cm="1">
        <f t="array" aca="1" ref="QW7" ca="1">IF(ISBLANK(INDEX(bHist,ex!$D7,_xlfn.XMATCH(QW$3,bHist!$1:$1,0))),"-",INDEX(bHist,ex!$D7,_xlfn.XMATCH(QW$3,bHist!$1:$1,0)))</f>
        <v>-</v>
      </c>
      <c r="QX7" s="45" t="str" cm="1">
        <f t="array" aca="1" ref="QX7" ca="1">IF(ISBLANK(INDEX(bHist,ex!$D7,_xlfn.XMATCH(QX$3,bHist!$1:$1,0))),"-",INDEX(bHist,ex!$D7,_xlfn.XMATCH(QX$3,bHist!$1:$1,0)))</f>
        <v>-</v>
      </c>
      <c r="QY7" s="45" t="str" cm="1">
        <f t="array" aca="1" ref="QY7" ca="1">IF(ISBLANK(INDEX(bHist,ex!$D7,_xlfn.XMATCH(QY$3,bHist!$1:$1,0))),"-",INDEX(bHist,ex!$D7,_xlfn.XMATCH(QY$3,bHist!$1:$1,0)))</f>
        <v>-</v>
      </c>
      <c r="QZ7" s="45" t="str" cm="1">
        <f t="array" aca="1" ref="QZ7" ca="1">IF(ISBLANK(INDEX(bHist,ex!$D7,_xlfn.XMATCH(QZ$3,bHist!$1:$1,0))),"-",INDEX(bHist,ex!$D7,_xlfn.XMATCH(QZ$3,bHist!$1:$1,0)))</f>
        <v>-</v>
      </c>
      <c r="RA7" s="45" t="str" cm="1">
        <f t="array" aca="1" ref="RA7" ca="1">IF(ISBLANK(INDEX(bHist,ex!$D7,_xlfn.XMATCH(RA$3,bHist!$1:$1,0))),"-",INDEX(bHist,ex!$D7,_xlfn.XMATCH(RA$3,bHist!$1:$1,0)))</f>
        <v>-</v>
      </c>
      <c r="RB7" s="45" t="str" cm="1">
        <f t="array" aca="1" ref="RB7" ca="1">IF(ISBLANK(INDEX(bHist,ex!$D7,_xlfn.XMATCH(RB$3,bHist!$1:$1,0))),"-",INDEX(bHist,ex!$D7,_xlfn.XMATCH(RB$3,bHist!$1:$1,0)))</f>
        <v>-</v>
      </c>
      <c r="RC7" s="45" t="str" cm="1">
        <f t="array" aca="1" ref="RC7" ca="1">IF(ISBLANK(INDEX(bHist,ex!$D7,_xlfn.XMATCH(RC$3,bHist!$1:$1,0))),"-",INDEX(bHist,ex!$D7,_xlfn.XMATCH(RC$3,bHist!$1:$1,0)))</f>
        <v>-</v>
      </c>
      <c r="RD7" s="45" t="str" cm="1">
        <f t="array" aca="1" ref="RD7" ca="1">IF(ISBLANK(INDEX(bHist,ex!$D7,_xlfn.XMATCH(RD$3,bHist!$1:$1,0))),"-",INDEX(bHist,ex!$D7,_xlfn.XMATCH(RD$3,bHist!$1:$1,0)))</f>
        <v>-</v>
      </c>
      <c r="RE7" s="45" t="str" cm="1">
        <f t="array" aca="1" ref="RE7" ca="1">IF(ISBLANK(INDEX(bHist,ex!$D7,_xlfn.XMATCH(RE$3,bHist!$1:$1,0))),"-",INDEX(bHist,ex!$D7,_xlfn.XMATCH(RE$3,bHist!$1:$1,0)))</f>
        <v>-</v>
      </c>
      <c r="RF7" s="45" t="str" cm="1">
        <f t="array" aca="1" ref="RF7" ca="1">IF(ISBLANK(INDEX(bHist,ex!$D7,_xlfn.XMATCH(RF$3,bHist!$1:$1,0))),"-",INDEX(bHist,ex!$D7,_xlfn.XMATCH(RF$3,bHist!$1:$1,0)))</f>
        <v>-</v>
      </c>
      <c r="RG7" s="45" t="str" cm="1">
        <f t="array" aca="1" ref="RG7" ca="1">IF(ISBLANK(INDEX(bHist,ex!$D7,_xlfn.XMATCH(RG$3,bHist!$1:$1,0))),"-",INDEX(bHist,ex!$D7,_xlfn.XMATCH(RG$3,bHist!$1:$1,0)))</f>
        <v>-</v>
      </c>
      <c r="RH7" s="45" t="str" cm="1">
        <f t="array" aca="1" ref="RH7" ca="1">IF(ISBLANK(INDEX(bHist,ex!$D7,_xlfn.XMATCH(RH$3,bHist!$1:$1,0))),"-",INDEX(bHist,ex!$D7,_xlfn.XMATCH(RH$3,bHist!$1:$1,0)))</f>
        <v>-</v>
      </c>
      <c r="RI7" s="45" t="str" cm="1">
        <f t="array" aca="1" ref="RI7" ca="1">IF(ISBLANK(INDEX(bHist,ex!$D7,_xlfn.XMATCH(RI$3,bHist!$1:$1,0))),"-",INDEX(bHist,ex!$D7,_xlfn.XMATCH(RI$3,bHist!$1:$1,0)))</f>
        <v>-</v>
      </c>
      <c r="RJ7" s="45" t="str" cm="1">
        <f t="array" aca="1" ref="RJ7" ca="1">IF(ISBLANK(INDEX(bHist,ex!$D7,_xlfn.XMATCH(RJ$3,bHist!$1:$1,0))),"-",INDEX(bHist,ex!$D7,_xlfn.XMATCH(RJ$3,bHist!$1:$1,0)))</f>
        <v>-</v>
      </c>
      <c r="RK7" s="45" t="str" cm="1">
        <f t="array" aca="1" ref="RK7" ca="1">IF(ISBLANK(INDEX(bHist,ex!$D7,_xlfn.XMATCH(RK$3,bHist!$1:$1,0))),"-",INDEX(bHist,ex!$D7,_xlfn.XMATCH(RK$3,bHist!$1:$1,0)))</f>
        <v>-</v>
      </c>
      <c r="RL7" s="45" t="str" cm="1">
        <f t="array" aca="1" ref="RL7" ca="1">IF(ISBLANK(INDEX(bHist,ex!$D7,_xlfn.XMATCH(RL$3,bHist!$1:$1,0))),"-",INDEX(bHist,ex!$D7,_xlfn.XMATCH(RL$3,bHist!$1:$1,0)))</f>
        <v>-</v>
      </c>
      <c r="RM7" s="45" t="str" cm="1">
        <f t="array" aca="1" ref="RM7" ca="1">IF(ISBLANK(INDEX(bHist,ex!$D7,_xlfn.XMATCH(RM$3,bHist!$1:$1,0))),"-",INDEX(bHist,ex!$D7,_xlfn.XMATCH(RM$3,bHist!$1:$1,0)))</f>
        <v>-</v>
      </c>
      <c r="RN7" s="45" t="str" cm="1">
        <f t="array" aca="1" ref="RN7" ca="1">IF(ISBLANK(INDEX(bHist,ex!$D7,_xlfn.XMATCH(RN$3,bHist!$1:$1,0))),"-",INDEX(bHist,ex!$D7,_xlfn.XMATCH(RN$3,bHist!$1:$1,0)))</f>
        <v>-</v>
      </c>
      <c r="RO7" s="45" t="str" cm="1">
        <f t="array" aca="1" ref="RO7" ca="1">IF(ISBLANK(INDEX(bHist,ex!$D7,_xlfn.XMATCH(RO$3,bHist!$1:$1,0))),"-",INDEX(bHist,ex!$D7,_xlfn.XMATCH(RO$3,bHist!$1:$1,0)))</f>
        <v>-</v>
      </c>
      <c r="RP7" s="45" t="str" cm="1">
        <f t="array" aca="1" ref="RP7" ca="1">IF(ISBLANK(INDEX(bHist,ex!$D7,_xlfn.XMATCH(RP$3,bHist!$1:$1,0))),"-",INDEX(bHist,ex!$D7,_xlfn.XMATCH(RP$3,bHist!$1:$1,0)))</f>
        <v>-</v>
      </c>
      <c r="RQ7" s="45" t="str" cm="1">
        <f t="array" aca="1" ref="RQ7" ca="1">IF(ISBLANK(INDEX(bHist,ex!$D7,_xlfn.XMATCH(RQ$3,bHist!$1:$1,0))),"-",INDEX(bHist,ex!$D7,_xlfn.XMATCH(RQ$3,bHist!$1:$1,0)))</f>
        <v>-</v>
      </c>
      <c r="RR7" s="45" t="str" cm="1">
        <f t="array" aca="1" ref="RR7" ca="1">IF(ISBLANK(INDEX(bHist,ex!$D7,_xlfn.XMATCH(RR$3,bHist!$1:$1,0))),"-",INDEX(bHist,ex!$D7,_xlfn.XMATCH(RR$3,bHist!$1:$1,0)))</f>
        <v>-</v>
      </c>
      <c r="RS7" s="45" t="str" cm="1">
        <f t="array" aca="1" ref="RS7" ca="1">IF(ISBLANK(INDEX(bHist,ex!$D7,_xlfn.XMATCH(RS$3,bHist!$1:$1,0))),"-",INDEX(bHist,ex!$D7,_xlfn.XMATCH(RS$3,bHist!$1:$1,0)))</f>
        <v>-</v>
      </c>
      <c r="RT7" s="45" t="str" cm="1">
        <f t="array" aca="1" ref="RT7" ca="1">IF(ISBLANK(INDEX(bHist,ex!$D7,_xlfn.XMATCH(RT$3,bHist!$1:$1,0))),"-",INDEX(bHist,ex!$D7,_xlfn.XMATCH(RT$3,bHist!$1:$1,0)))</f>
        <v>-</v>
      </c>
      <c r="RU7" s="45" t="str" cm="1">
        <f t="array" aca="1" ref="RU7" ca="1">IF(ISBLANK(INDEX(bHist,ex!$D7,_xlfn.XMATCH(RU$3,bHist!$1:$1,0))),"-",INDEX(bHist,ex!$D7,_xlfn.XMATCH(RU$3,bHist!$1:$1,0)))</f>
        <v>-</v>
      </c>
      <c r="RV7" s="45" t="str" cm="1">
        <f t="array" aca="1" ref="RV7" ca="1">IF(ISBLANK(INDEX(bHist,ex!$D7,_xlfn.XMATCH(RV$3,bHist!$1:$1,0))),"-",INDEX(bHist,ex!$D7,_xlfn.XMATCH(RV$3,bHist!$1:$1,0)))</f>
        <v>-</v>
      </c>
      <c r="RW7" s="45" t="str" cm="1">
        <f t="array" aca="1" ref="RW7" ca="1">IF(ISBLANK(INDEX(bHist,ex!$D7,_xlfn.XMATCH(RW$3,bHist!$1:$1,0))),"-",INDEX(bHist,ex!$D7,_xlfn.XMATCH(RW$3,bHist!$1:$1,0)))</f>
        <v>-</v>
      </c>
      <c r="RX7" s="45" t="str" cm="1">
        <f t="array" aca="1" ref="RX7" ca="1">IF(ISBLANK(INDEX(bHist,ex!$D7,_xlfn.XMATCH(RX$3,bHist!$1:$1,0))),"-",INDEX(bHist,ex!$D7,_xlfn.XMATCH(RX$3,bHist!$1:$1,0)))</f>
        <v>-</v>
      </c>
      <c r="RY7" s="45" t="str" cm="1">
        <f t="array" aca="1" ref="RY7" ca="1">IF(ISBLANK(INDEX(bHist,ex!$D7,_xlfn.XMATCH(RY$3,bHist!$1:$1,0))),"-",INDEX(bHist,ex!$D7,_xlfn.XMATCH(RY$3,bHist!$1:$1,0)))</f>
        <v>-</v>
      </c>
      <c r="RZ7" s="45" t="str" cm="1">
        <f t="array" aca="1" ref="RZ7" ca="1">IF(ISBLANK(INDEX(bHist,ex!$D7,_xlfn.XMATCH(RZ$3,bHist!$1:$1,0))),"-",INDEX(bHist,ex!$D7,_xlfn.XMATCH(RZ$3,bHist!$1:$1,0)))</f>
        <v>-</v>
      </c>
      <c r="SA7" s="45" t="str" cm="1">
        <f t="array" aca="1" ref="SA7" ca="1">IF(ISBLANK(INDEX(bHist,ex!$D7,_xlfn.XMATCH(SA$3,bHist!$1:$1,0))),"-",INDEX(bHist,ex!$D7,_xlfn.XMATCH(SA$3,bHist!$1:$1,0)))</f>
        <v>-</v>
      </c>
      <c r="SB7" s="45" t="str" cm="1">
        <f t="array" aca="1" ref="SB7" ca="1">IF(ISBLANK(INDEX(bHist,ex!$D7,_xlfn.XMATCH(SB$3,bHist!$1:$1,0))),"-",INDEX(bHist,ex!$D7,_xlfn.XMATCH(SB$3,bHist!$1:$1,0)))</f>
        <v>-</v>
      </c>
      <c r="SC7" s="45" t="str" cm="1">
        <f t="array" aca="1" ref="SC7" ca="1">IF(ISBLANK(INDEX(bHist,ex!$D7,_xlfn.XMATCH(SC$3,bHist!$1:$1,0))),"-",INDEX(bHist,ex!$D7,_xlfn.XMATCH(SC$3,bHist!$1:$1,0)))</f>
        <v>-</v>
      </c>
      <c r="SD7" s="45" t="str" cm="1">
        <f t="array" aca="1" ref="SD7" ca="1">IF(ISBLANK(INDEX(bHist,ex!$D7,_xlfn.XMATCH(SD$3,bHist!$1:$1,0))),"-",INDEX(bHist,ex!$D7,_xlfn.XMATCH(SD$3,bHist!$1:$1,0)))</f>
        <v>-</v>
      </c>
      <c r="SE7" s="45" t="str" cm="1">
        <f t="array" aca="1" ref="SE7" ca="1">IF(ISBLANK(INDEX(bHist,ex!$D7,_xlfn.XMATCH(SE$3,bHist!$1:$1,0))),"-",INDEX(bHist,ex!$D7,_xlfn.XMATCH(SE$3,bHist!$1:$1,0)))</f>
        <v>-</v>
      </c>
      <c r="SF7" s="45" t="str" cm="1">
        <f t="array" aca="1" ref="SF7" ca="1">IF(ISBLANK(INDEX(bHist,ex!$D7,_xlfn.XMATCH(SF$3,bHist!$1:$1,0))),"-",INDEX(bHist,ex!$D7,_xlfn.XMATCH(SF$3,bHist!$1:$1,0)))</f>
        <v>-</v>
      </c>
      <c r="SG7" s="45" t="str" cm="1">
        <f t="array" aca="1" ref="SG7" ca="1">IF(ISBLANK(INDEX(bHist,ex!$D7,_xlfn.XMATCH(SG$3,bHist!$1:$1,0))),"-",INDEX(bHist,ex!$D7,_xlfn.XMATCH(SG$3,bHist!$1:$1,0)))</f>
        <v>-</v>
      </c>
      <c r="SH7" s="45" t="str" cm="1">
        <f t="array" aca="1" ref="SH7" ca="1">IF(ISBLANK(INDEX(bHist,ex!$D7,_xlfn.XMATCH(SH$3,bHist!$1:$1,0))),"-",INDEX(bHist,ex!$D7,_xlfn.XMATCH(SH$3,bHist!$1:$1,0)))</f>
        <v>-</v>
      </c>
      <c r="SI7" s="45" t="str" cm="1">
        <f t="array" aca="1" ref="SI7" ca="1">IF(ISBLANK(INDEX(bHist,ex!$D7,_xlfn.XMATCH(SI$3,bHist!$1:$1,0))),"-",INDEX(bHist,ex!$D7,_xlfn.XMATCH(SI$3,bHist!$1:$1,0)))</f>
        <v>-</v>
      </c>
      <c r="SJ7" s="45" t="str" cm="1">
        <f t="array" aca="1" ref="SJ7" ca="1">IF(ISBLANK(INDEX(bHist,ex!$D7,_xlfn.XMATCH(SJ$3,bHist!$1:$1,0))),"-",INDEX(bHist,ex!$D7,_xlfn.XMATCH(SJ$3,bHist!$1:$1,0)))</f>
        <v>-</v>
      </c>
      <c r="SK7" s="45" t="str" cm="1">
        <f t="array" aca="1" ref="SK7" ca="1">IF(ISBLANK(INDEX(bHist,ex!$D7,_xlfn.XMATCH(SK$3,bHist!$1:$1,0))),"-",INDEX(bHist,ex!$D7,_xlfn.XMATCH(SK$3,bHist!$1:$1,0)))</f>
        <v>-</v>
      </c>
      <c r="SL7" s="45" t="str" cm="1">
        <f t="array" aca="1" ref="SL7" ca="1">IF(ISBLANK(INDEX(bHist,ex!$D7,_xlfn.XMATCH(SL$3,bHist!$1:$1,0))),"-",INDEX(bHist,ex!$D7,_xlfn.XMATCH(SL$3,bHist!$1:$1,0)))</f>
        <v>-</v>
      </c>
      <c r="SM7" s="45" t="str" cm="1">
        <f t="array" aca="1" ref="SM7" ca="1">IF(ISBLANK(INDEX(bHist,ex!$D7,_xlfn.XMATCH(SM$3,bHist!$1:$1,0))),"-",INDEX(bHist,ex!$D7,_xlfn.XMATCH(SM$3,bHist!$1:$1,0)))</f>
        <v>-</v>
      </c>
      <c r="SN7" s="45" t="str" cm="1">
        <f t="array" aca="1" ref="SN7" ca="1">IF(ISBLANK(INDEX(bHist,ex!$D7,_xlfn.XMATCH(SN$3,bHist!$1:$1,0))),"-",INDEX(bHist,ex!$D7,_xlfn.XMATCH(SN$3,bHist!$1:$1,0)))</f>
        <v>-</v>
      </c>
      <c r="SO7" s="45" t="str" cm="1">
        <f t="array" aca="1" ref="SO7" ca="1">IF(ISBLANK(INDEX(bHist,ex!$D7,_xlfn.XMATCH(SO$3,bHist!$1:$1,0))),"-",INDEX(bHist,ex!$D7,_xlfn.XMATCH(SO$3,bHist!$1:$1,0)))</f>
        <v>-</v>
      </c>
      <c r="SP7" s="45" t="str" cm="1">
        <f t="array" aca="1" ref="SP7" ca="1">IF(ISBLANK(INDEX(bHist,ex!$D7,_xlfn.XMATCH(SP$3,bHist!$1:$1,0))),"-",INDEX(bHist,ex!$D7,_xlfn.XMATCH(SP$3,bHist!$1:$1,0)))</f>
        <v>-</v>
      </c>
      <c r="SQ7" s="45" t="str" cm="1">
        <f t="array" aca="1" ref="SQ7" ca="1">IF(ISBLANK(INDEX(bHist,ex!$D7,_xlfn.XMATCH(SQ$3,bHist!$1:$1,0))),"-",INDEX(bHist,ex!$D7,_xlfn.XMATCH(SQ$3,bHist!$1:$1,0)))</f>
        <v>-</v>
      </c>
    </row>
    <row r="9" spans="3:546" x14ac:dyDescent="0.25">
      <c r="C9" s="43" t="s">
        <v>419</v>
      </c>
      <c r="F9" s="45">
        <f ca="1">IFERROR(F6-F7,"-")</f>
        <v>-35.299693715572403</v>
      </c>
      <c r="G9" s="45">
        <f t="shared" ref="G9:BR9" ca="1" si="0">IFERROR(G6-G7,"-")</f>
        <v>-32.917461787223885</v>
      </c>
      <c r="H9" s="45">
        <f t="shared" ca="1" si="0"/>
        <v>-25.894612327218056</v>
      </c>
      <c r="I9" s="45">
        <f t="shared" ca="1" si="0"/>
        <v>-17.312029053330434</v>
      </c>
      <c r="J9" s="45">
        <f t="shared" ca="1" si="0"/>
        <v>-20.764851168990162</v>
      </c>
      <c r="K9" s="45">
        <f t="shared" ca="1" si="0"/>
        <v>-34.247024822831179</v>
      </c>
      <c r="L9" s="45">
        <f t="shared" ca="1" si="0"/>
        <v>-38.727779489159616</v>
      </c>
      <c r="M9" s="45">
        <f t="shared" ca="1" si="0"/>
        <v>-43.62046224558361</v>
      </c>
      <c r="N9" s="45">
        <f t="shared" ca="1" si="0"/>
        <v>-44.706519673228229</v>
      </c>
      <c r="O9" s="45">
        <f t="shared" ca="1" si="0"/>
        <v>-47.954523549199109</v>
      </c>
      <c r="P9" s="45">
        <f t="shared" ca="1" si="0"/>
        <v>-46.800790600538278</v>
      </c>
      <c r="Q9" s="45">
        <f t="shared" ca="1" si="0"/>
        <v>-47.189307583093637</v>
      </c>
      <c r="R9" s="45" t="str">
        <f t="shared" ca="1" si="0"/>
        <v>-</v>
      </c>
      <c r="S9" s="45" t="str">
        <f t="shared" ca="1" si="0"/>
        <v>-</v>
      </c>
      <c r="T9" s="45" t="str">
        <f t="shared" ca="1" si="0"/>
        <v>-</v>
      </c>
      <c r="U9" s="45" t="str">
        <f t="shared" ca="1" si="0"/>
        <v>-</v>
      </c>
      <c r="V9" s="45" t="str">
        <f t="shared" ca="1" si="0"/>
        <v>-</v>
      </c>
      <c r="W9" s="45" t="str">
        <f t="shared" ca="1" si="0"/>
        <v>-</v>
      </c>
      <c r="X9" s="45" t="str">
        <f t="shared" ca="1" si="0"/>
        <v>-</v>
      </c>
      <c r="Y9" s="45" t="str">
        <f t="shared" ca="1" si="0"/>
        <v>-</v>
      </c>
      <c r="Z9" s="45" t="str">
        <f t="shared" ca="1" si="0"/>
        <v>-</v>
      </c>
      <c r="AA9" s="45" t="str">
        <f t="shared" ca="1" si="0"/>
        <v>-</v>
      </c>
      <c r="AB9" s="45" t="str">
        <f t="shared" ca="1" si="0"/>
        <v>-</v>
      </c>
      <c r="AC9" s="45" t="str">
        <f t="shared" ca="1" si="0"/>
        <v>-</v>
      </c>
      <c r="AD9" s="45" t="str">
        <f t="shared" ca="1" si="0"/>
        <v>-</v>
      </c>
      <c r="AE9" s="45" t="str">
        <f t="shared" ca="1" si="0"/>
        <v>-</v>
      </c>
      <c r="AF9" s="45" t="str">
        <f t="shared" ca="1" si="0"/>
        <v>-</v>
      </c>
      <c r="AG9" s="45" t="str">
        <f t="shared" ca="1" si="0"/>
        <v>-</v>
      </c>
      <c r="AH9" s="45" t="str">
        <f t="shared" ca="1" si="0"/>
        <v>-</v>
      </c>
      <c r="AI9" s="45" t="str">
        <f t="shared" ca="1" si="0"/>
        <v>-</v>
      </c>
      <c r="AJ9" s="45" t="str">
        <f t="shared" ca="1" si="0"/>
        <v>-</v>
      </c>
      <c r="AK9" s="45" t="str">
        <f t="shared" ca="1" si="0"/>
        <v>-</v>
      </c>
      <c r="AL9" s="45" t="str">
        <f t="shared" ca="1" si="0"/>
        <v>-</v>
      </c>
      <c r="AM9" s="45" t="str">
        <f t="shared" ca="1" si="0"/>
        <v>-</v>
      </c>
      <c r="AN9" s="45" t="str">
        <f t="shared" ca="1" si="0"/>
        <v>-</v>
      </c>
      <c r="AO9" s="45" t="str">
        <f t="shared" ca="1" si="0"/>
        <v>-</v>
      </c>
      <c r="AP9" s="45" t="str">
        <f t="shared" ca="1" si="0"/>
        <v>-</v>
      </c>
      <c r="AQ9" s="45" t="str">
        <f t="shared" ca="1" si="0"/>
        <v>-</v>
      </c>
      <c r="AR9" s="45" t="str">
        <f t="shared" ca="1" si="0"/>
        <v>-</v>
      </c>
      <c r="AS9" s="45" t="str">
        <f t="shared" ca="1" si="0"/>
        <v>-</v>
      </c>
      <c r="AT9" s="45" t="str">
        <f t="shared" ca="1" si="0"/>
        <v>-</v>
      </c>
      <c r="AU9" s="45" t="str">
        <f t="shared" ca="1" si="0"/>
        <v>-</v>
      </c>
      <c r="AV9" s="45" t="str">
        <f t="shared" ca="1" si="0"/>
        <v>-</v>
      </c>
      <c r="AW9" s="45" t="str">
        <f t="shared" ca="1" si="0"/>
        <v>-</v>
      </c>
      <c r="AX9" s="45" t="str">
        <f t="shared" ca="1" si="0"/>
        <v>-</v>
      </c>
      <c r="AY9" s="45" t="str">
        <f t="shared" ca="1" si="0"/>
        <v>-</v>
      </c>
      <c r="AZ9" s="45" t="str">
        <f t="shared" ca="1" si="0"/>
        <v>-</v>
      </c>
      <c r="BA9" s="45" t="str">
        <f t="shared" ca="1" si="0"/>
        <v>-</v>
      </c>
      <c r="BB9" s="45" t="str">
        <f t="shared" ca="1" si="0"/>
        <v>-</v>
      </c>
      <c r="BC9" s="45" t="str">
        <f t="shared" ca="1" si="0"/>
        <v>-</v>
      </c>
      <c r="BD9" s="45" t="str">
        <f t="shared" ca="1" si="0"/>
        <v>-</v>
      </c>
      <c r="BE9" s="45" t="str">
        <f t="shared" ca="1" si="0"/>
        <v>-</v>
      </c>
      <c r="BF9" s="45" t="str">
        <f t="shared" ca="1" si="0"/>
        <v>-</v>
      </c>
      <c r="BG9" s="45" t="str">
        <f t="shared" ca="1" si="0"/>
        <v>-</v>
      </c>
      <c r="BH9" s="45" t="str">
        <f t="shared" ca="1" si="0"/>
        <v>-</v>
      </c>
      <c r="BI9" s="45" t="str">
        <f t="shared" ca="1" si="0"/>
        <v>-</v>
      </c>
      <c r="BJ9" s="45" t="str">
        <f t="shared" ca="1" si="0"/>
        <v>-</v>
      </c>
      <c r="BK9" s="45" t="str">
        <f t="shared" ca="1" si="0"/>
        <v>-</v>
      </c>
      <c r="BL9" s="45" t="str">
        <f t="shared" ca="1" si="0"/>
        <v>-</v>
      </c>
      <c r="BM9" s="45" t="str">
        <f t="shared" ca="1" si="0"/>
        <v>-</v>
      </c>
      <c r="BN9" s="45" t="str">
        <f t="shared" ca="1" si="0"/>
        <v>-</v>
      </c>
      <c r="BO9" s="45" t="str">
        <f t="shared" ca="1" si="0"/>
        <v>-</v>
      </c>
      <c r="BP9" s="45" t="str">
        <f t="shared" ca="1" si="0"/>
        <v>-</v>
      </c>
      <c r="BQ9" s="45" t="str">
        <f t="shared" ca="1" si="0"/>
        <v>-</v>
      </c>
      <c r="BR9" s="45" t="str">
        <f t="shared" ca="1" si="0"/>
        <v>-</v>
      </c>
      <c r="BS9" s="45" t="str">
        <f t="shared" ref="BS9:ED9" ca="1" si="1">IFERROR(BS6-BS7,"-")</f>
        <v>-</v>
      </c>
      <c r="BT9" s="45" t="str">
        <f t="shared" ca="1" si="1"/>
        <v>-</v>
      </c>
      <c r="BU9" s="45" t="str">
        <f t="shared" ca="1" si="1"/>
        <v>-</v>
      </c>
      <c r="BV9" s="45" t="str">
        <f t="shared" ca="1" si="1"/>
        <v>-</v>
      </c>
      <c r="BW9" s="45" t="str">
        <f t="shared" ca="1" si="1"/>
        <v>-</v>
      </c>
      <c r="BX9" s="45" t="str">
        <f t="shared" ca="1" si="1"/>
        <v>-</v>
      </c>
      <c r="BY9" s="45" t="str">
        <f t="shared" ca="1" si="1"/>
        <v>-</v>
      </c>
      <c r="BZ9" s="45" t="str">
        <f t="shared" ca="1" si="1"/>
        <v>-</v>
      </c>
      <c r="CA9" s="45" t="str">
        <f t="shared" ca="1" si="1"/>
        <v>-</v>
      </c>
      <c r="CB9" s="45" t="str">
        <f t="shared" ca="1" si="1"/>
        <v>-</v>
      </c>
      <c r="CC9" s="45" t="str">
        <f t="shared" ca="1" si="1"/>
        <v>-</v>
      </c>
      <c r="CD9" s="45" t="str">
        <f t="shared" ca="1" si="1"/>
        <v>-</v>
      </c>
      <c r="CE9" s="45" t="str">
        <f t="shared" ca="1" si="1"/>
        <v>-</v>
      </c>
      <c r="CF9" s="45" t="str">
        <f t="shared" ca="1" si="1"/>
        <v>-</v>
      </c>
      <c r="CG9" s="45" t="str">
        <f t="shared" ca="1" si="1"/>
        <v>-</v>
      </c>
      <c r="CH9" s="45" t="str">
        <f t="shared" ca="1" si="1"/>
        <v>-</v>
      </c>
      <c r="CI9" s="45" t="str">
        <f t="shared" ca="1" si="1"/>
        <v>-</v>
      </c>
      <c r="CJ9" s="45" t="str">
        <f t="shared" ca="1" si="1"/>
        <v>-</v>
      </c>
      <c r="CK9" s="45" t="str">
        <f t="shared" ca="1" si="1"/>
        <v>-</v>
      </c>
      <c r="CL9" s="45" t="str">
        <f t="shared" ca="1" si="1"/>
        <v>-</v>
      </c>
      <c r="CM9" s="45" t="str">
        <f t="shared" ca="1" si="1"/>
        <v>-</v>
      </c>
      <c r="CN9" s="45" t="str">
        <f t="shared" ca="1" si="1"/>
        <v>-</v>
      </c>
      <c r="CO9" s="45" t="str">
        <f t="shared" ca="1" si="1"/>
        <v>-</v>
      </c>
      <c r="CP9" s="45" t="str">
        <f t="shared" ca="1" si="1"/>
        <v>-</v>
      </c>
      <c r="CQ9" s="45" t="str">
        <f t="shared" ca="1" si="1"/>
        <v>-</v>
      </c>
      <c r="CR9" s="45" t="str">
        <f t="shared" ca="1" si="1"/>
        <v>-</v>
      </c>
      <c r="CS9" s="45" t="str">
        <f t="shared" ca="1" si="1"/>
        <v>-</v>
      </c>
      <c r="CT9" s="45" t="str">
        <f t="shared" ca="1" si="1"/>
        <v>-</v>
      </c>
      <c r="CU9" s="45" t="str">
        <f t="shared" ca="1" si="1"/>
        <v>-</v>
      </c>
      <c r="CV9" s="45" t="str">
        <f t="shared" ca="1" si="1"/>
        <v>-</v>
      </c>
      <c r="CW9" s="45" t="str">
        <f t="shared" ca="1" si="1"/>
        <v>-</v>
      </c>
      <c r="CX9" s="45" t="str">
        <f t="shared" ca="1" si="1"/>
        <v>-</v>
      </c>
      <c r="CY9" s="45" t="str">
        <f t="shared" ca="1" si="1"/>
        <v>-</v>
      </c>
      <c r="CZ9" s="45" t="str">
        <f t="shared" ca="1" si="1"/>
        <v>-</v>
      </c>
      <c r="DA9" s="45" t="str">
        <f t="shared" ca="1" si="1"/>
        <v>-</v>
      </c>
      <c r="DB9" s="45" t="str">
        <f t="shared" ca="1" si="1"/>
        <v>-</v>
      </c>
      <c r="DC9" s="45" t="str">
        <f t="shared" ca="1" si="1"/>
        <v>-</v>
      </c>
      <c r="DD9" s="45" t="str">
        <f t="shared" ca="1" si="1"/>
        <v>-</v>
      </c>
      <c r="DE9" s="45" t="str">
        <f t="shared" ca="1" si="1"/>
        <v>-</v>
      </c>
      <c r="DF9" s="45" t="str">
        <f t="shared" ca="1" si="1"/>
        <v>-</v>
      </c>
      <c r="DG9" s="45" t="str">
        <f t="shared" ca="1" si="1"/>
        <v>-</v>
      </c>
      <c r="DH9" s="45" t="str">
        <f t="shared" ca="1" si="1"/>
        <v>-</v>
      </c>
      <c r="DI9" s="45" t="str">
        <f t="shared" ca="1" si="1"/>
        <v>-</v>
      </c>
      <c r="DJ9" s="45" t="str">
        <f t="shared" ca="1" si="1"/>
        <v>-</v>
      </c>
      <c r="DK9" s="45" t="str">
        <f t="shared" ca="1" si="1"/>
        <v>-</v>
      </c>
      <c r="DL9" s="45" t="str">
        <f t="shared" ca="1" si="1"/>
        <v>-</v>
      </c>
      <c r="DM9" s="45" t="str">
        <f t="shared" ca="1" si="1"/>
        <v>-</v>
      </c>
      <c r="DN9" s="45" t="str">
        <f t="shared" ca="1" si="1"/>
        <v>-</v>
      </c>
      <c r="DO9" s="45" t="str">
        <f t="shared" ca="1" si="1"/>
        <v>-</v>
      </c>
      <c r="DP9" s="45" t="str">
        <f t="shared" ca="1" si="1"/>
        <v>-</v>
      </c>
      <c r="DQ9" s="45" t="str">
        <f t="shared" ca="1" si="1"/>
        <v>-</v>
      </c>
      <c r="DR9" s="45" t="str">
        <f t="shared" ca="1" si="1"/>
        <v>-</v>
      </c>
      <c r="DS9" s="45" t="str">
        <f t="shared" ca="1" si="1"/>
        <v>-</v>
      </c>
      <c r="DT9" s="45" t="str">
        <f t="shared" ca="1" si="1"/>
        <v>-</v>
      </c>
      <c r="DU9" s="45" t="str">
        <f t="shared" ca="1" si="1"/>
        <v>-</v>
      </c>
      <c r="DV9" s="45" t="str">
        <f t="shared" ca="1" si="1"/>
        <v>-</v>
      </c>
      <c r="DW9" s="45" t="str">
        <f t="shared" ca="1" si="1"/>
        <v>-</v>
      </c>
      <c r="DX9" s="45" t="str">
        <f t="shared" ca="1" si="1"/>
        <v>-</v>
      </c>
      <c r="DY9" s="45" t="str">
        <f t="shared" ca="1" si="1"/>
        <v>-</v>
      </c>
      <c r="DZ9" s="45" t="str">
        <f t="shared" ca="1" si="1"/>
        <v>-</v>
      </c>
      <c r="EA9" s="45" t="str">
        <f t="shared" ca="1" si="1"/>
        <v>-</v>
      </c>
      <c r="EB9" s="45" t="str">
        <f t="shared" ca="1" si="1"/>
        <v>-</v>
      </c>
      <c r="EC9" s="45" t="str">
        <f t="shared" ca="1" si="1"/>
        <v>-</v>
      </c>
      <c r="ED9" s="45" t="str">
        <f t="shared" ca="1" si="1"/>
        <v>-</v>
      </c>
      <c r="EE9" s="45" t="str">
        <f t="shared" ref="EE9:GP9" ca="1" si="2">IFERROR(EE6-EE7,"-")</f>
        <v>-</v>
      </c>
      <c r="EF9" s="45" t="str">
        <f t="shared" ca="1" si="2"/>
        <v>-</v>
      </c>
      <c r="EG9" s="45" t="str">
        <f t="shared" ca="1" si="2"/>
        <v>-</v>
      </c>
      <c r="EH9" s="45" t="str">
        <f t="shared" ca="1" si="2"/>
        <v>-</v>
      </c>
      <c r="EI9" s="45" t="str">
        <f t="shared" ca="1" si="2"/>
        <v>-</v>
      </c>
      <c r="EJ9" s="45" t="str">
        <f t="shared" ca="1" si="2"/>
        <v>-</v>
      </c>
      <c r="EK9" s="45" t="str">
        <f t="shared" ca="1" si="2"/>
        <v>-</v>
      </c>
      <c r="EL9" s="45" t="str">
        <f t="shared" ca="1" si="2"/>
        <v>-</v>
      </c>
      <c r="EM9" s="45" t="str">
        <f t="shared" ca="1" si="2"/>
        <v>-</v>
      </c>
      <c r="EN9" s="45" t="str">
        <f t="shared" ca="1" si="2"/>
        <v>-</v>
      </c>
      <c r="EO9" s="45" t="str">
        <f t="shared" ca="1" si="2"/>
        <v>-</v>
      </c>
      <c r="EP9" s="45" t="str">
        <f t="shared" ca="1" si="2"/>
        <v>-</v>
      </c>
      <c r="EQ9" s="45" t="str">
        <f t="shared" ca="1" si="2"/>
        <v>-</v>
      </c>
      <c r="ER9" s="45" t="str">
        <f t="shared" ca="1" si="2"/>
        <v>-</v>
      </c>
      <c r="ES9" s="45" t="str">
        <f t="shared" ca="1" si="2"/>
        <v>-</v>
      </c>
      <c r="ET9" s="45" t="str">
        <f t="shared" ca="1" si="2"/>
        <v>-</v>
      </c>
      <c r="EU9" s="45" t="str">
        <f t="shared" ca="1" si="2"/>
        <v>-</v>
      </c>
      <c r="EV9" s="45" t="str">
        <f t="shared" ca="1" si="2"/>
        <v>-</v>
      </c>
      <c r="EW9" s="45" t="str">
        <f t="shared" ca="1" si="2"/>
        <v>-</v>
      </c>
      <c r="EX9" s="45" t="str">
        <f t="shared" ca="1" si="2"/>
        <v>-</v>
      </c>
      <c r="EY9" s="45" t="str">
        <f t="shared" ca="1" si="2"/>
        <v>-</v>
      </c>
      <c r="EZ9" s="45" t="str">
        <f t="shared" ca="1" si="2"/>
        <v>-</v>
      </c>
      <c r="FA9" s="45" t="str">
        <f t="shared" ca="1" si="2"/>
        <v>-</v>
      </c>
      <c r="FB9" s="45" t="str">
        <f t="shared" ca="1" si="2"/>
        <v>-</v>
      </c>
      <c r="FC9" s="45" t="str">
        <f t="shared" ca="1" si="2"/>
        <v>-</v>
      </c>
      <c r="FD9" s="45" t="str">
        <f t="shared" ca="1" si="2"/>
        <v>-</v>
      </c>
      <c r="FE9" s="45" t="str">
        <f t="shared" ca="1" si="2"/>
        <v>-</v>
      </c>
      <c r="FF9" s="45" t="str">
        <f t="shared" ca="1" si="2"/>
        <v>-</v>
      </c>
      <c r="FG9" s="45" t="str">
        <f t="shared" ca="1" si="2"/>
        <v>-</v>
      </c>
      <c r="FH9" s="45" t="str">
        <f t="shared" ca="1" si="2"/>
        <v>-</v>
      </c>
      <c r="FI9" s="45" t="str">
        <f t="shared" ca="1" si="2"/>
        <v>-</v>
      </c>
      <c r="FJ9" s="45" t="str">
        <f t="shared" ca="1" si="2"/>
        <v>-</v>
      </c>
      <c r="FK9" s="45" t="str">
        <f t="shared" ca="1" si="2"/>
        <v>-</v>
      </c>
      <c r="FL9" s="45" t="str">
        <f t="shared" ca="1" si="2"/>
        <v>-</v>
      </c>
      <c r="FM9" s="45" t="str">
        <f t="shared" ca="1" si="2"/>
        <v>-</v>
      </c>
      <c r="FN9" s="45" t="str">
        <f t="shared" ca="1" si="2"/>
        <v>-</v>
      </c>
      <c r="FO9" s="45" t="str">
        <f t="shared" ca="1" si="2"/>
        <v>-</v>
      </c>
      <c r="FP9" s="45" t="str">
        <f t="shared" ca="1" si="2"/>
        <v>-</v>
      </c>
      <c r="FQ9" s="45" t="str">
        <f t="shared" ca="1" si="2"/>
        <v>-</v>
      </c>
      <c r="FR9" s="45" t="str">
        <f t="shared" ca="1" si="2"/>
        <v>-</v>
      </c>
      <c r="FS9" s="45" t="str">
        <f t="shared" ca="1" si="2"/>
        <v>-</v>
      </c>
      <c r="FT9" s="45" t="str">
        <f t="shared" ca="1" si="2"/>
        <v>-</v>
      </c>
      <c r="FU9" s="45" t="str">
        <f t="shared" ca="1" si="2"/>
        <v>-</v>
      </c>
      <c r="FV9" s="45" t="str">
        <f t="shared" ca="1" si="2"/>
        <v>-</v>
      </c>
      <c r="FW9" s="45" t="str">
        <f t="shared" ca="1" si="2"/>
        <v>-</v>
      </c>
      <c r="FX9" s="45" t="str">
        <f t="shared" ca="1" si="2"/>
        <v>-</v>
      </c>
      <c r="FY9" s="45" t="str">
        <f t="shared" ca="1" si="2"/>
        <v>-</v>
      </c>
      <c r="FZ9" s="45" t="str">
        <f t="shared" ca="1" si="2"/>
        <v>-</v>
      </c>
      <c r="GA9" s="45" t="str">
        <f t="shared" ca="1" si="2"/>
        <v>-</v>
      </c>
      <c r="GB9" s="45" t="str">
        <f t="shared" ca="1" si="2"/>
        <v>-</v>
      </c>
      <c r="GC9" s="45" t="str">
        <f t="shared" ca="1" si="2"/>
        <v>-</v>
      </c>
      <c r="GD9" s="45" t="str">
        <f t="shared" ca="1" si="2"/>
        <v>-</v>
      </c>
      <c r="GE9" s="45" t="str">
        <f t="shared" ca="1" si="2"/>
        <v>-</v>
      </c>
      <c r="GF9" s="45" t="str">
        <f t="shared" ca="1" si="2"/>
        <v>-</v>
      </c>
      <c r="GG9" s="45" t="str">
        <f t="shared" ca="1" si="2"/>
        <v>-</v>
      </c>
      <c r="GH9" s="45" t="str">
        <f t="shared" ca="1" si="2"/>
        <v>-</v>
      </c>
      <c r="GI9" s="45" t="str">
        <f t="shared" ca="1" si="2"/>
        <v>-</v>
      </c>
      <c r="GJ9" s="45" t="str">
        <f t="shared" ca="1" si="2"/>
        <v>-</v>
      </c>
      <c r="GK9" s="45" t="str">
        <f t="shared" ca="1" si="2"/>
        <v>-</v>
      </c>
      <c r="GL9" s="45" t="str">
        <f t="shared" ca="1" si="2"/>
        <v>-</v>
      </c>
      <c r="GM9" s="45" t="str">
        <f t="shared" ca="1" si="2"/>
        <v>-</v>
      </c>
      <c r="GN9" s="45" t="str">
        <f t="shared" ca="1" si="2"/>
        <v>-</v>
      </c>
      <c r="GO9" s="45" t="str">
        <f t="shared" ca="1" si="2"/>
        <v>-</v>
      </c>
      <c r="GP9" s="45" t="str">
        <f t="shared" ca="1" si="2"/>
        <v>-</v>
      </c>
      <c r="GQ9" s="45" t="str">
        <f t="shared" ref="GQ9:JB9" ca="1" si="3">IFERROR(GQ6-GQ7,"-")</f>
        <v>-</v>
      </c>
      <c r="GR9" s="45" t="str">
        <f t="shared" ca="1" si="3"/>
        <v>-</v>
      </c>
      <c r="GS9" s="45" t="str">
        <f t="shared" ca="1" si="3"/>
        <v>-</v>
      </c>
      <c r="GT9" s="45" t="str">
        <f t="shared" ca="1" si="3"/>
        <v>-</v>
      </c>
      <c r="GU9" s="45" t="str">
        <f t="shared" ca="1" si="3"/>
        <v>-</v>
      </c>
      <c r="GV9" s="45" t="str">
        <f t="shared" ca="1" si="3"/>
        <v>-</v>
      </c>
      <c r="GW9" s="45" t="str">
        <f t="shared" ca="1" si="3"/>
        <v>-</v>
      </c>
      <c r="GX9" s="45" t="str">
        <f t="shared" ca="1" si="3"/>
        <v>-</v>
      </c>
      <c r="GY9" s="45" t="str">
        <f t="shared" ca="1" si="3"/>
        <v>-</v>
      </c>
      <c r="GZ9" s="45" t="str">
        <f t="shared" ca="1" si="3"/>
        <v>-</v>
      </c>
      <c r="HA9" s="45" t="str">
        <f t="shared" ca="1" si="3"/>
        <v>-</v>
      </c>
      <c r="HB9" s="45" t="str">
        <f t="shared" ca="1" si="3"/>
        <v>-</v>
      </c>
      <c r="HC9" s="45" t="str">
        <f t="shared" ca="1" si="3"/>
        <v>-</v>
      </c>
      <c r="HD9" s="45" t="str">
        <f t="shared" ca="1" si="3"/>
        <v>-</v>
      </c>
      <c r="HE9" s="45" t="str">
        <f t="shared" ca="1" si="3"/>
        <v>-</v>
      </c>
      <c r="HF9" s="45" t="str">
        <f t="shared" ca="1" si="3"/>
        <v>-</v>
      </c>
      <c r="HG9" s="45" t="str">
        <f t="shared" ca="1" si="3"/>
        <v>-</v>
      </c>
      <c r="HH9" s="45" t="str">
        <f t="shared" ca="1" si="3"/>
        <v>-</v>
      </c>
      <c r="HI9" s="45" t="str">
        <f t="shared" ca="1" si="3"/>
        <v>-</v>
      </c>
      <c r="HJ9" s="45" t="str">
        <f t="shared" ca="1" si="3"/>
        <v>-</v>
      </c>
      <c r="HK9" s="45" t="str">
        <f t="shared" ca="1" si="3"/>
        <v>-</v>
      </c>
      <c r="HL9" s="45" t="str">
        <f t="shared" ca="1" si="3"/>
        <v>-</v>
      </c>
      <c r="HM9" s="45" t="str">
        <f t="shared" ca="1" si="3"/>
        <v>-</v>
      </c>
      <c r="HN9" s="45" t="str">
        <f t="shared" ca="1" si="3"/>
        <v>-</v>
      </c>
      <c r="HO9" s="45" t="str">
        <f t="shared" ca="1" si="3"/>
        <v>-</v>
      </c>
      <c r="HP9" s="45" t="str">
        <f t="shared" ca="1" si="3"/>
        <v>-</v>
      </c>
      <c r="HQ9" s="45" t="str">
        <f t="shared" ca="1" si="3"/>
        <v>-</v>
      </c>
      <c r="HR9" s="45" t="str">
        <f t="shared" ca="1" si="3"/>
        <v>-</v>
      </c>
      <c r="HS9" s="45" t="str">
        <f t="shared" ca="1" si="3"/>
        <v>-</v>
      </c>
      <c r="HT9" s="45" t="str">
        <f t="shared" ca="1" si="3"/>
        <v>-</v>
      </c>
      <c r="HU9" s="45" t="str">
        <f t="shared" ca="1" si="3"/>
        <v>-</v>
      </c>
      <c r="HV9" s="45" t="str">
        <f t="shared" ca="1" si="3"/>
        <v>-</v>
      </c>
      <c r="HW9" s="45" t="str">
        <f t="shared" ca="1" si="3"/>
        <v>-</v>
      </c>
      <c r="HX9" s="45" t="str">
        <f t="shared" ca="1" si="3"/>
        <v>-</v>
      </c>
      <c r="HY9" s="45" t="str">
        <f t="shared" ca="1" si="3"/>
        <v>-</v>
      </c>
      <c r="HZ9" s="45" t="str">
        <f t="shared" ca="1" si="3"/>
        <v>-</v>
      </c>
      <c r="IA9" s="45" t="str">
        <f t="shared" ca="1" si="3"/>
        <v>-</v>
      </c>
      <c r="IB9" s="45" t="str">
        <f t="shared" ca="1" si="3"/>
        <v>-</v>
      </c>
      <c r="IC9" s="45" t="str">
        <f t="shared" ca="1" si="3"/>
        <v>-</v>
      </c>
      <c r="ID9" s="45" t="str">
        <f t="shared" ca="1" si="3"/>
        <v>-</v>
      </c>
      <c r="IE9" s="45" t="str">
        <f t="shared" ca="1" si="3"/>
        <v>-</v>
      </c>
      <c r="IF9" s="45" t="str">
        <f t="shared" ca="1" si="3"/>
        <v>-</v>
      </c>
      <c r="IG9" s="45" t="str">
        <f t="shared" ca="1" si="3"/>
        <v>-</v>
      </c>
      <c r="IH9" s="45" t="str">
        <f t="shared" ca="1" si="3"/>
        <v>-</v>
      </c>
      <c r="II9" s="45" t="str">
        <f t="shared" ca="1" si="3"/>
        <v>-</v>
      </c>
      <c r="IJ9" s="45" t="str">
        <f t="shared" ca="1" si="3"/>
        <v>-</v>
      </c>
      <c r="IK9" s="45" t="str">
        <f t="shared" ca="1" si="3"/>
        <v>-</v>
      </c>
      <c r="IL9" s="45" t="str">
        <f t="shared" ca="1" si="3"/>
        <v>-</v>
      </c>
      <c r="IM9" s="45" t="str">
        <f t="shared" ca="1" si="3"/>
        <v>-</v>
      </c>
      <c r="IN9" s="45" t="str">
        <f t="shared" ca="1" si="3"/>
        <v>-</v>
      </c>
      <c r="IO9" s="45" t="str">
        <f t="shared" ca="1" si="3"/>
        <v>-</v>
      </c>
      <c r="IP9" s="45" t="str">
        <f t="shared" ca="1" si="3"/>
        <v>-</v>
      </c>
      <c r="IQ9" s="45" t="str">
        <f t="shared" ca="1" si="3"/>
        <v>-</v>
      </c>
      <c r="IR9" s="45" t="str">
        <f t="shared" ca="1" si="3"/>
        <v>-</v>
      </c>
      <c r="IS9" s="45" t="str">
        <f t="shared" ca="1" si="3"/>
        <v>-</v>
      </c>
      <c r="IT9" s="45" t="str">
        <f t="shared" ca="1" si="3"/>
        <v>-</v>
      </c>
      <c r="IU9" s="45" t="str">
        <f t="shared" ca="1" si="3"/>
        <v>-</v>
      </c>
      <c r="IV9" s="45" t="str">
        <f t="shared" ca="1" si="3"/>
        <v>-</v>
      </c>
      <c r="IW9" s="45" t="str">
        <f t="shared" ca="1" si="3"/>
        <v>-</v>
      </c>
      <c r="IX9" s="45" t="str">
        <f t="shared" ca="1" si="3"/>
        <v>-</v>
      </c>
      <c r="IY9" s="45" t="str">
        <f t="shared" ca="1" si="3"/>
        <v>-</v>
      </c>
      <c r="IZ9" s="45" t="str">
        <f t="shared" ca="1" si="3"/>
        <v>-</v>
      </c>
      <c r="JA9" s="45" t="str">
        <f t="shared" ca="1" si="3"/>
        <v>-</v>
      </c>
      <c r="JB9" s="45" t="str">
        <f t="shared" ca="1" si="3"/>
        <v>-</v>
      </c>
      <c r="JC9" s="45" t="str">
        <f t="shared" ref="JC9:LN9" ca="1" si="4">IFERROR(JC6-JC7,"-")</f>
        <v>-</v>
      </c>
      <c r="JD9" s="45" t="str">
        <f t="shared" ca="1" si="4"/>
        <v>-</v>
      </c>
      <c r="JE9" s="45" t="str">
        <f t="shared" ca="1" si="4"/>
        <v>-</v>
      </c>
      <c r="JF9" s="45" t="str">
        <f t="shared" ca="1" si="4"/>
        <v>-</v>
      </c>
      <c r="JG9" s="45" t="str">
        <f t="shared" ca="1" si="4"/>
        <v>-</v>
      </c>
      <c r="JH9" s="45" t="str">
        <f t="shared" ca="1" si="4"/>
        <v>-</v>
      </c>
      <c r="JI9" s="45" t="str">
        <f t="shared" ca="1" si="4"/>
        <v>-</v>
      </c>
      <c r="JJ9" s="45" t="str">
        <f t="shared" ca="1" si="4"/>
        <v>-</v>
      </c>
      <c r="JK9" s="45" t="str">
        <f t="shared" ca="1" si="4"/>
        <v>-</v>
      </c>
      <c r="JL9" s="45" t="str">
        <f t="shared" ca="1" si="4"/>
        <v>-</v>
      </c>
      <c r="JM9" s="45" t="str">
        <f t="shared" ca="1" si="4"/>
        <v>-</v>
      </c>
      <c r="JN9" s="45" t="str">
        <f t="shared" ca="1" si="4"/>
        <v>-</v>
      </c>
      <c r="JO9" s="45" t="str">
        <f t="shared" ca="1" si="4"/>
        <v>-</v>
      </c>
      <c r="JP9" s="45" t="str">
        <f t="shared" ca="1" si="4"/>
        <v>-</v>
      </c>
      <c r="JQ9" s="45" t="str">
        <f t="shared" ca="1" si="4"/>
        <v>-</v>
      </c>
      <c r="JR9" s="45" t="str">
        <f t="shared" ca="1" si="4"/>
        <v>-</v>
      </c>
      <c r="JS9" s="45" t="str">
        <f t="shared" ca="1" si="4"/>
        <v>-</v>
      </c>
      <c r="JT9" s="45" t="str">
        <f t="shared" ca="1" si="4"/>
        <v>-</v>
      </c>
      <c r="JU9" s="45" t="str">
        <f t="shared" ca="1" si="4"/>
        <v>-</v>
      </c>
      <c r="JV9" s="45" t="str">
        <f t="shared" ca="1" si="4"/>
        <v>-</v>
      </c>
      <c r="JW9" s="45" t="str">
        <f t="shared" ca="1" si="4"/>
        <v>-</v>
      </c>
      <c r="JX9" s="45" t="str">
        <f t="shared" ca="1" si="4"/>
        <v>-</v>
      </c>
      <c r="JY9" s="45" t="str">
        <f t="shared" ca="1" si="4"/>
        <v>-</v>
      </c>
      <c r="JZ9" s="45" t="str">
        <f t="shared" ca="1" si="4"/>
        <v>-</v>
      </c>
      <c r="KA9" s="45" t="str">
        <f t="shared" ca="1" si="4"/>
        <v>-</v>
      </c>
      <c r="KB9" s="45" t="str">
        <f t="shared" ca="1" si="4"/>
        <v>-</v>
      </c>
      <c r="KC9" s="45" t="str">
        <f t="shared" ca="1" si="4"/>
        <v>-</v>
      </c>
      <c r="KD9" s="45" t="str">
        <f t="shared" ca="1" si="4"/>
        <v>-</v>
      </c>
      <c r="KE9" s="45" t="str">
        <f t="shared" ca="1" si="4"/>
        <v>-</v>
      </c>
      <c r="KF9" s="45" t="str">
        <f t="shared" ca="1" si="4"/>
        <v>-</v>
      </c>
      <c r="KG9" s="45" t="str">
        <f t="shared" ca="1" si="4"/>
        <v>-</v>
      </c>
      <c r="KH9" s="45" t="str">
        <f t="shared" ca="1" si="4"/>
        <v>-</v>
      </c>
      <c r="KI9" s="45" t="str">
        <f t="shared" ca="1" si="4"/>
        <v>-</v>
      </c>
      <c r="KJ9" s="45" t="str">
        <f t="shared" ca="1" si="4"/>
        <v>-</v>
      </c>
      <c r="KK9" s="45" t="str">
        <f t="shared" ca="1" si="4"/>
        <v>-</v>
      </c>
      <c r="KL9" s="45" t="str">
        <f t="shared" ca="1" si="4"/>
        <v>-</v>
      </c>
      <c r="KM9" s="45" t="str">
        <f t="shared" ca="1" si="4"/>
        <v>-</v>
      </c>
      <c r="KN9" s="45" t="str">
        <f t="shared" ca="1" si="4"/>
        <v>-</v>
      </c>
      <c r="KO9" s="45" t="str">
        <f t="shared" ca="1" si="4"/>
        <v>-</v>
      </c>
      <c r="KP9" s="45" t="str">
        <f t="shared" ca="1" si="4"/>
        <v>-</v>
      </c>
      <c r="KQ9" s="45" t="str">
        <f t="shared" ca="1" si="4"/>
        <v>-</v>
      </c>
      <c r="KR9" s="45" t="str">
        <f t="shared" ca="1" si="4"/>
        <v>-</v>
      </c>
      <c r="KS9" s="45" t="str">
        <f t="shared" ca="1" si="4"/>
        <v>-</v>
      </c>
      <c r="KT9" s="45" t="str">
        <f t="shared" ca="1" si="4"/>
        <v>-</v>
      </c>
      <c r="KU9" s="45" t="str">
        <f t="shared" ca="1" si="4"/>
        <v>-</v>
      </c>
      <c r="KV9" s="45" t="str">
        <f t="shared" ca="1" si="4"/>
        <v>-</v>
      </c>
      <c r="KW9" s="45" t="str">
        <f t="shared" ca="1" si="4"/>
        <v>-</v>
      </c>
      <c r="KX9" s="45" t="str">
        <f t="shared" ca="1" si="4"/>
        <v>-</v>
      </c>
      <c r="KY9" s="45" t="str">
        <f t="shared" ca="1" si="4"/>
        <v>-</v>
      </c>
      <c r="KZ9" s="45" t="str">
        <f t="shared" ca="1" si="4"/>
        <v>-</v>
      </c>
      <c r="LA9" s="45" t="str">
        <f t="shared" ca="1" si="4"/>
        <v>-</v>
      </c>
      <c r="LB9" s="45" t="str">
        <f t="shared" ca="1" si="4"/>
        <v>-</v>
      </c>
      <c r="LC9" s="45" t="str">
        <f t="shared" ca="1" si="4"/>
        <v>-</v>
      </c>
      <c r="LD9" s="45" t="str">
        <f t="shared" ca="1" si="4"/>
        <v>-</v>
      </c>
      <c r="LE9" s="45" t="str">
        <f t="shared" ca="1" si="4"/>
        <v>-</v>
      </c>
      <c r="LF9" s="45" t="str">
        <f t="shared" ca="1" si="4"/>
        <v>-</v>
      </c>
      <c r="LG9" s="45" t="str">
        <f t="shared" ca="1" si="4"/>
        <v>-</v>
      </c>
      <c r="LH9" s="45" t="str">
        <f t="shared" ca="1" si="4"/>
        <v>-</v>
      </c>
      <c r="LI9" s="45" t="str">
        <f t="shared" ca="1" si="4"/>
        <v>-</v>
      </c>
      <c r="LJ9" s="45" t="str">
        <f t="shared" ca="1" si="4"/>
        <v>-</v>
      </c>
      <c r="LK9" s="45" t="str">
        <f t="shared" ca="1" si="4"/>
        <v>-</v>
      </c>
      <c r="LL9" s="45" t="str">
        <f t="shared" ca="1" si="4"/>
        <v>-</v>
      </c>
      <c r="LM9" s="45" t="str">
        <f t="shared" ca="1" si="4"/>
        <v>-</v>
      </c>
      <c r="LN9" s="45" t="str">
        <f t="shared" ca="1" si="4"/>
        <v>-</v>
      </c>
      <c r="LO9" s="45" t="str">
        <f t="shared" ref="LO9:NZ9" ca="1" si="5">IFERROR(LO6-LO7,"-")</f>
        <v>-</v>
      </c>
      <c r="LP9" s="45" t="str">
        <f t="shared" ca="1" si="5"/>
        <v>-</v>
      </c>
      <c r="LQ9" s="45" t="str">
        <f t="shared" ca="1" si="5"/>
        <v>-</v>
      </c>
      <c r="LR9" s="45" t="str">
        <f t="shared" ca="1" si="5"/>
        <v>-</v>
      </c>
      <c r="LS9" s="45" t="str">
        <f t="shared" ca="1" si="5"/>
        <v>-</v>
      </c>
      <c r="LT9" s="45" t="str">
        <f t="shared" ca="1" si="5"/>
        <v>-</v>
      </c>
      <c r="LU9" s="45" t="str">
        <f t="shared" ca="1" si="5"/>
        <v>-</v>
      </c>
      <c r="LV9" s="45" t="str">
        <f t="shared" ca="1" si="5"/>
        <v>-</v>
      </c>
      <c r="LW9" s="45" t="str">
        <f t="shared" ca="1" si="5"/>
        <v>-</v>
      </c>
      <c r="LX9" s="45" t="str">
        <f t="shared" ca="1" si="5"/>
        <v>-</v>
      </c>
      <c r="LY9" s="45" t="str">
        <f t="shared" ca="1" si="5"/>
        <v>-</v>
      </c>
      <c r="LZ9" s="45" t="str">
        <f t="shared" ca="1" si="5"/>
        <v>-</v>
      </c>
      <c r="MA9" s="45" t="str">
        <f t="shared" ca="1" si="5"/>
        <v>-</v>
      </c>
      <c r="MB9" s="45" t="str">
        <f t="shared" ca="1" si="5"/>
        <v>-</v>
      </c>
      <c r="MC9" s="45" t="str">
        <f t="shared" ca="1" si="5"/>
        <v>-</v>
      </c>
      <c r="MD9" s="45" t="str">
        <f t="shared" ca="1" si="5"/>
        <v>-</v>
      </c>
      <c r="ME9" s="45" t="str">
        <f t="shared" ca="1" si="5"/>
        <v>-</v>
      </c>
      <c r="MF9" s="45" t="str">
        <f t="shared" ca="1" si="5"/>
        <v>-</v>
      </c>
      <c r="MG9" s="45" t="str">
        <f t="shared" ca="1" si="5"/>
        <v>-</v>
      </c>
      <c r="MH9" s="45" t="str">
        <f t="shared" ca="1" si="5"/>
        <v>-</v>
      </c>
      <c r="MI9" s="45" t="str">
        <f t="shared" ca="1" si="5"/>
        <v>-</v>
      </c>
      <c r="MJ9" s="45" t="str">
        <f t="shared" ca="1" si="5"/>
        <v>-</v>
      </c>
      <c r="MK9" s="45" t="str">
        <f t="shared" ca="1" si="5"/>
        <v>-</v>
      </c>
      <c r="ML9" s="45" t="str">
        <f t="shared" ca="1" si="5"/>
        <v>-</v>
      </c>
      <c r="MM9" s="45" t="str">
        <f t="shared" ca="1" si="5"/>
        <v>-</v>
      </c>
      <c r="MN9" s="45" t="str">
        <f t="shared" ca="1" si="5"/>
        <v>-</v>
      </c>
      <c r="MO9" s="45" t="str">
        <f t="shared" ca="1" si="5"/>
        <v>-</v>
      </c>
      <c r="MP9" s="45" t="str">
        <f t="shared" ca="1" si="5"/>
        <v>-</v>
      </c>
      <c r="MQ9" s="45" t="str">
        <f t="shared" ca="1" si="5"/>
        <v>-</v>
      </c>
      <c r="MR9" s="45" t="str">
        <f t="shared" ca="1" si="5"/>
        <v>-</v>
      </c>
      <c r="MS9" s="45" t="str">
        <f t="shared" ca="1" si="5"/>
        <v>-</v>
      </c>
      <c r="MT9" s="45" t="str">
        <f t="shared" ca="1" si="5"/>
        <v>-</v>
      </c>
      <c r="MU9" s="45" t="str">
        <f t="shared" ca="1" si="5"/>
        <v>-</v>
      </c>
      <c r="MV9" s="45" t="str">
        <f t="shared" ca="1" si="5"/>
        <v>-</v>
      </c>
      <c r="MW9" s="45" t="str">
        <f t="shared" ca="1" si="5"/>
        <v>-</v>
      </c>
      <c r="MX9" s="45" t="str">
        <f t="shared" ca="1" si="5"/>
        <v>-</v>
      </c>
      <c r="MY9" s="45" t="str">
        <f t="shared" ca="1" si="5"/>
        <v>-</v>
      </c>
      <c r="MZ9" s="45" t="str">
        <f t="shared" ca="1" si="5"/>
        <v>-</v>
      </c>
      <c r="NA9" s="45" t="str">
        <f t="shared" ca="1" si="5"/>
        <v>-</v>
      </c>
      <c r="NB9" s="45" t="str">
        <f t="shared" ca="1" si="5"/>
        <v>-</v>
      </c>
      <c r="NC9" s="45" t="str">
        <f t="shared" ca="1" si="5"/>
        <v>-</v>
      </c>
      <c r="ND9" s="45" t="str">
        <f t="shared" ca="1" si="5"/>
        <v>-</v>
      </c>
      <c r="NE9" s="45" t="str">
        <f t="shared" ca="1" si="5"/>
        <v>-</v>
      </c>
      <c r="NF9" s="45" t="str">
        <f t="shared" ca="1" si="5"/>
        <v>-</v>
      </c>
      <c r="NG9" s="45" t="str">
        <f t="shared" ca="1" si="5"/>
        <v>-</v>
      </c>
      <c r="NH9" s="45" t="str">
        <f t="shared" ca="1" si="5"/>
        <v>-</v>
      </c>
      <c r="NI9" s="45" t="str">
        <f t="shared" ca="1" si="5"/>
        <v>-</v>
      </c>
      <c r="NJ9" s="45" t="str">
        <f t="shared" ca="1" si="5"/>
        <v>-</v>
      </c>
      <c r="NK9" s="45" t="str">
        <f t="shared" ca="1" si="5"/>
        <v>-</v>
      </c>
      <c r="NL9" s="45" t="str">
        <f t="shared" ca="1" si="5"/>
        <v>-</v>
      </c>
      <c r="NM9" s="45" t="str">
        <f t="shared" ca="1" si="5"/>
        <v>-</v>
      </c>
      <c r="NN9" s="45" t="str">
        <f t="shared" ca="1" si="5"/>
        <v>-</v>
      </c>
      <c r="NO9" s="45" t="str">
        <f t="shared" ca="1" si="5"/>
        <v>-</v>
      </c>
      <c r="NP9" s="45" t="str">
        <f t="shared" ca="1" si="5"/>
        <v>-</v>
      </c>
      <c r="NQ9" s="45" t="str">
        <f t="shared" ca="1" si="5"/>
        <v>-</v>
      </c>
      <c r="NR9" s="45" t="str">
        <f t="shared" ca="1" si="5"/>
        <v>-</v>
      </c>
      <c r="NS9" s="45" t="str">
        <f t="shared" ca="1" si="5"/>
        <v>-</v>
      </c>
      <c r="NT9" s="45" t="str">
        <f t="shared" ca="1" si="5"/>
        <v>-</v>
      </c>
      <c r="NU9" s="45" t="str">
        <f t="shared" ca="1" si="5"/>
        <v>-</v>
      </c>
      <c r="NV9" s="45" t="str">
        <f t="shared" ca="1" si="5"/>
        <v>-</v>
      </c>
      <c r="NW9" s="45" t="str">
        <f t="shared" ca="1" si="5"/>
        <v>-</v>
      </c>
      <c r="NX9" s="45" t="str">
        <f t="shared" ca="1" si="5"/>
        <v>-</v>
      </c>
      <c r="NY9" s="45" t="str">
        <f t="shared" ca="1" si="5"/>
        <v>-</v>
      </c>
      <c r="NZ9" s="45" t="str">
        <f t="shared" ca="1" si="5"/>
        <v>-</v>
      </c>
      <c r="OA9" s="45" t="str">
        <f t="shared" ref="OA9:QL9" ca="1" si="6">IFERROR(OA6-OA7,"-")</f>
        <v>-</v>
      </c>
      <c r="OB9" s="45" t="str">
        <f t="shared" ca="1" si="6"/>
        <v>-</v>
      </c>
      <c r="OC9" s="45" t="str">
        <f t="shared" ca="1" si="6"/>
        <v>-</v>
      </c>
      <c r="OD9" s="45" t="str">
        <f t="shared" ca="1" si="6"/>
        <v>-</v>
      </c>
      <c r="OE9" s="45" t="str">
        <f t="shared" ca="1" si="6"/>
        <v>-</v>
      </c>
      <c r="OF9" s="45" t="str">
        <f t="shared" ca="1" si="6"/>
        <v>-</v>
      </c>
      <c r="OG9" s="45" t="str">
        <f t="shared" ca="1" si="6"/>
        <v>-</v>
      </c>
      <c r="OH9" s="45" t="str">
        <f t="shared" ca="1" si="6"/>
        <v>-</v>
      </c>
      <c r="OI9" s="45" t="str">
        <f t="shared" ca="1" si="6"/>
        <v>-</v>
      </c>
      <c r="OJ9" s="45" t="str">
        <f t="shared" ca="1" si="6"/>
        <v>-</v>
      </c>
      <c r="OK9" s="45" t="str">
        <f t="shared" ca="1" si="6"/>
        <v>-</v>
      </c>
      <c r="OL9" s="45" t="str">
        <f t="shared" ca="1" si="6"/>
        <v>-</v>
      </c>
      <c r="OM9" s="45" t="str">
        <f t="shared" ca="1" si="6"/>
        <v>-</v>
      </c>
      <c r="ON9" s="45" t="str">
        <f t="shared" ca="1" si="6"/>
        <v>-</v>
      </c>
      <c r="OO9" s="45" t="str">
        <f t="shared" ca="1" si="6"/>
        <v>-</v>
      </c>
      <c r="OP9" s="45" t="str">
        <f t="shared" ca="1" si="6"/>
        <v>-</v>
      </c>
      <c r="OQ9" s="45" t="str">
        <f t="shared" ca="1" si="6"/>
        <v>-</v>
      </c>
      <c r="OR9" s="45" t="str">
        <f t="shared" ca="1" si="6"/>
        <v>-</v>
      </c>
      <c r="OS9" s="45" t="str">
        <f t="shared" ca="1" si="6"/>
        <v>-</v>
      </c>
      <c r="OT9" s="45" t="str">
        <f t="shared" ca="1" si="6"/>
        <v>-</v>
      </c>
      <c r="OU9" s="45" t="str">
        <f t="shared" ca="1" si="6"/>
        <v>-</v>
      </c>
      <c r="OV9" s="45" t="str">
        <f t="shared" ca="1" si="6"/>
        <v>-</v>
      </c>
      <c r="OW9" s="45" t="str">
        <f t="shared" ca="1" si="6"/>
        <v>-</v>
      </c>
      <c r="OX9" s="45" t="str">
        <f t="shared" ca="1" si="6"/>
        <v>-</v>
      </c>
      <c r="OY9" s="45" t="str">
        <f t="shared" ca="1" si="6"/>
        <v>-</v>
      </c>
      <c r="OZ9" s="45" t="str">
        <f t="shared" ca="1" si="6"/>
        <v>-</v>
      </c>
      <c r="PA9" s="45" t="str">
        <f t="shared" ca="1" si="6"/>
        <v>-</v>
      </c>
      <c r="PB9" s="45" t="str">
        <f t="shared" ca="1" si="6"/>
        <v>-</v>
      </c>
      <c r="PC9" s="45" t="str">
        <f t="shared" ca="1" si="6"/>
        <v>-</v>
      </c>
      <c r="PD9" s="45" t="str">
        <f t="shared" ca="1" si="6"/>
        <v>-</v>
      </c>
      <c r="PE9" s="45" t="str">
        <f t="shared" ca="1" si="6"/>
        <v>-</v>
      </c>
      <c r="PF9" s="45" t="str">
        <f t="shared" ca="1" si="6"/>
        <v>-</v>
      </c>
      <c r="PG9" s="45" t="str">
        <f t="shared" ca="1" si="6"/>
        <v>-</v>
      </c>
      <c r="PH9" s="45" t="str">
        <f t="shared" ca="1" si="6"/>
        <v>-</v>
      </c>
      <c r="PI9" s="45" t="str">
        <f t="shared" ca="1" si="6"/>
        <v>-</v>
      </c>
      <c r="PJ9" s="45" t="str">
        <f t="shared" ca="1" si="6"/>
        <v>-</v>
      </c>
      <c r="PK9" s="45" t="str">
        <f t="shared" ca="1" si="6"/>
        <v>-</v>
      </c>
      <c r="PL9" s="45" t="str">
        <f t="shared" ca="1" si="6"/>
        <v>-</v>
      </c>
      <c r="PM9" s="45" t="str">
        <f t="shared" ca="1" si="6"/>
        <v>-</v>
      </c>
      <c r="PN9" s="45" t="str">
        <f t="shared" ca="1" si="6"/>
        <v>-</v>
      </c>
      <c r="PO9" s="45" t="str">
        <f t="shared" ca="1" si="6"/>
        <v>-</v>
      </c>
      <c r="PP9" s="45" t="str">
        <f t="shared" ca="1" si="6"/>
        <v>-</v>
      </c>
      <c r="PQ9" s="45" t="str">
        <f t="shared" ca="1" si="6"/>
        <v>-</v>
      </c>
      <c r="PR9" s="45" t="str">
        <f t="shared" ca="1" si="6"/>
        <v>-</v>
      </c>
      <c r="PS9" s="45" t="str">
        <f t="shared" ca="1" si="6"/>
        <v>-</v>
      </c>
      <c r="PT9" s="45" t="str">
        <f t="shared" ca="1" si="6"/>
        <v>-</v>
      </c>
      <c r="PU9" s="45" t="str">
        <f t="shared" ca="1" si="6"/>
        <v>-</v>
      </c>
      <c r="PV9" s="45" t="str">
        <f t="shared" ca="1" si="6"/>
        <v>-</v>
      </c>
      <c r="PW9" s="45" t="str">
        <f t="shared" ca="1" si="6"/>
        <v>-</v>
      </c>
      <c r="PX9" s="45" t="str">
        <f t="shared" ca="1" si="6"/>
        <v>-</v>
      </c>
      <c r="PY9" s="45" t="str">
        <f t="shared" ca="1" si="6"/>
        <v>-</v>
      </c>
      <c r="PZ9" s="45" t="str">
        <f t="shared" ca="1" si="6"/>
        <v>-</v>
      </c>
      <c r="QA9" s="45" t="str">
        <f t="shared" ca="1" si="6"/>
        <v>-</v>
      </c>
      <c r="QB9" s="45" t="str">
        <f t="shared" ca="1" si="6"/>
        <v>-</v>
      </c>
      <c r="QC9" s="45" t="str">
        <f t="shared" ca="1" si="6"/>
        <v>-</v>
      </c>
      <c r="QD9" s="45" t="str">
        <f t="shared" ca="1" si="6"/>
        <v>-</v>
      </c>
      <c r="QE9" s="45" t="str">
        <f t="shared" ca="1" si="6"/>
        <v>-</v>
      </c>
      <c r="QF9" s="45" t="str">
        <f t="shared" ca="1" si="6"/>
        <v>-</v>
      </c>
      <c r="QG9" s="45" t="str">
        <f t="shared" ca="1" si="6"/>
        <v>-</v>
      </c>
      <c r="QH9" s="45" t="str">
        <f t="shared" ca="1" si="6"/>
        <v>-</v>
      </c>
      <c r="QI9" s="45" t="str">
        <f t="shared" ca="1" si="6"/>
        <v>-</v>
      </c>
      <c r="QJ9" s="45" t="str">
        <f t="shared" ca="1" si="6"/>
        <v>-</v>
      </c>
      <c r="QK9" s="45" t="str">
        <f t="shared" ca="1" si="6"/>
        <v>-</v>
      </c>
      <c r="QL9" s="45" t="str">
        <f t="shared" ca="1" si="6"/>
        <v>-</v>
      </c>
      <c r="QM9" s="45" t="str">
        <f t="shared" ref="QM9:SQ9" ca="1" si="7">IFERROR(QM6-QM7,"-")</f>
        <v>-</v>
      </c>
      <c r="QN9" s="45" t="str">
        <f t="shared" ca="1" si="7"/>
        <v>-</v>
      </c>
      <c r="QO9" s="45" t="str">
        <f t="shared" ca="1" si="7"/>
        <v>-</v>
      </c>
      <c r="QP9" s="45" t="str">
        <f t="shared" ca="1" si="7"/>
        <v>-</v>
      </c>
      <c r="QQ9" s="45" t="str">
        <f t="shared" ca="1" si="7"/>
        <v>-</v>
      </c>
      <c r="QR9" s="45" t="str">
        <f t="shared" ca="1" si="7"/>
        <v>-</v>
      </c>
      <c r="QS9" s="45" t="str">
        <f t="shared" ca="1" si="7"/>
        <v>-</v>
      </c>
      <c r="QT9" s="45" t="str">
        <f t="shared" ca="1" si="7"/>
        <v>-</v>
      </c>
      <c r="QU9" s="45" t="str">
        <f t="shared" ca="1" si="7"/>
        <v>-</v>
      </c>
      <c r="QV9" s="45" t="str">
        <f t="shared" ca="1" si="7"/>
        <v>-</v>
      </c>
      <c r="QW9" s="45" t="str">
        <f t="shared" ca="1" si="7"/>
        <v>-</v>
      </c>
      <c r="QX9" s="45" t="str">
        <f t="shared" ca="1" si="7"/>
        <v>-</v>
      </c>
      <c r="QY9" s="45" t="str">
        <f t="shared" ca="1" si="7"/>
        <v>-</v>
      </c>
      <c r="QZ9" s="45" t="str">
        <f t="shared" ca="1" si="7"/>
        <v>-</v>
      </c>
      <c r="RA9" s="45" t="str">
        <f t="shared" ca="1" si="7"/>
        <v>-</v>
      </c>
      <c r="RB9" s="45" t="str">
        <f t="shared" ca="1" si="7"/>
        <v>-</v>
      </c>
      <c r="RC9" s="45" t="str">
        <f t="shared" ca="1" si="7"/>
        <v>-</v>
      </c>
      <c r="RD9" s="45" t="str">
        <f t="shared" ca="1" si="7"/>
        <v>-</v>
      </c>
      <c r="RE9" s="45" t="str">
        <f t="shared" ca="1" si="7"/>
        <v>-</v>
      </c>
      <c r="RF9" s="45" t="str">
        <f t="shared" ca="1" si="7"/>
        <v>-</v>
      </c>
      <c r="RG9" s="45" t="str">
        <f t="shared" ca="1" si="7"/>
        <v>-</v>
      </c>
      <c r="RH9" s="45" t="str">
        <f t="shared" ca="1" si="7"/>
        <v>-</v>
      </c>
      <c r="RI9" s="45" t="str">
        <f t="shared" ca="1" si="7"/>
        <v>-</v>
      </c>
      <c r="RJ9" s="45" t="str">
        <f t="shared" ca="1" si="7"/>
        <v>-</v>
      </c>
      <c r="RK9" s="45" t="str">
        <f t="shared" ca="1" si="7"/>
        <v>-</v>
      </c>
      <c r="RL9" s="45" t="str">
        <f t="shared" ca="1" si="7"/>
        <v>-</v>
      </c>
      <c r="RM9" s="45" t="str">
        <f t="shared" ca="1" si="7"/>
        <v>-</v>
      </c>
      <c r="RN9" s="45" t="str">
        <f t="shared" ca="1" si="7"/>
        <v>-</v>
      </c>
      <c r="RO9" s="45" t="str">
        <f t="shared" ca="1" si="7"/>
        <v>-</v>
      </c>
      <c r="RP9" s="45" t="str">
        <f t="shared" ca="1" si="7"/>
        <v>-</v>
      </c>
      <c r="RQ9" s="45" t="str">
        <f t="shared" ca="1" si="7"/>
        <v>-</v>
      </c>
      <c r="RR9" s="45" t="str">
        <f t="shared" ca="1" si="7"/>
        <v>-</v>
      </c>
      <c r="RS9" s="45" t="str">
        <f t="shared" ca="1" si="7"/>
        <v>-</v>
      </c>
      <c r="RT9" s="45" t="str">
        <f t="shared" ca="1" si="7"/>
        <v>-</v>
      </c>
      <c r="RU9" s="45" t="str">
        <f t="shared" ca="1" si="7"/>
        <v>-</v>
      </c>
      <c r="RV9" s="45" t="str">
        <f t="shared" ca="1" si="7"/>
        <v>-</v>
      </c>
      <c r="RW9" s="45" t="str">
        <f t="shared" ca="1" si="7"/>
        <v>-</v>
      </c>
      <c r="RX9" s="45" t="str">
        <f t="shared" ca="1" si="7"/>
        <v>-</v>
      </c>
      <c r="RY9" s="45" t="str">
        <f t="shared" ca="1" si="7"/>
        <v>-</v>
      </c>
      <c r="RZ9" s="45" t="str">
        <f t="shared" ca="1" si="7"/>
        <v>-</v>
      </c>
      <c r="SA9" s="45" t="str">
        <f t="shared" ca="1" si="7"/>
        <v>-</v>
      </c>
      <c r="SB9" s="45" t="str">
        <f t="shared" ca="1" si="7"/>
        <v>-</v>
      </c>
      <c r="SC9" s="45" t="str">
        <f t="shared" ca="1" si="7"/>
        <v>-</v>
      </c>
      <c r="SD9" s="45" t="str">
        <f t="shared" ca="1" si="7"/>
        <v>-</v>
      </c>
      <c r="SE9" s="45" t="str">
        <f t="shared" ca="1" si="7"/>
        <v>-</v>
      </c>
      <c r="SF9" s="45" t="str">
        <f t="shared" ca="1" si="7"/>
        <v>-</v>
      </c>
      <c r="SG9" s="45" t="str">
        <f t="shared" ca="1" si="7"/>
        <v>-</v>
      </c>
      <c r="SH9" s="45" t="str">
        <f t="shared" ca="1" si="7"/>
        <v>-</v>
      </c>
      <c r="SI9" s="45" t="str">
        <f t="shared" ca="1" si="7"/>
        <v>-</v>
      </c>
      <c r="SJ9" s="45" t="str">
        <f t="shared" ca="1" si="7"/>
        <v>-</v>
      </c>
      <c r="SK9" s="45" t="str">
        <f t="shared" ca="1" si="7"/>
        <v>-</v>
      </c>
      <c r="SL9" s="45" t="str">
        <f t="shared" ca="1" si="7"/>
        <v>-</v>
      </c>
      <c r="SM9" s="45" t="str">
        <f t="shared" ca="1" si="7"/>
        <v>-</v>
      </c>
      <c r="SN9" s="45" t="str">
        <f t="shared" ca="1" si="7"/>
        <v>-</v>
      </c>
      <c r="SO9" s="45" t="str">
        <f t="shared" ca="1" si="7"/>
        <v>-</v>
      </c>
      <c r="SP9" s="45" t="str">
        <f t="shared" ca="1" si="7"/>
        <v>-</v>
      </c>
      <c r="SQ9" s="45" t="str">
        <f t="shared" ca="1" si="7"/>
        <v>-</v>
      </c>
    </row>
    <row r="15" spans="3:546" x14ac:dyDescent="0.25">
      <c r="E15" s="43" t="s">
        <v>502</v>
      </c>
      <c r="F15" s="43" t="s">
        <v>142</v>
      </c>
      <c r="G15" s="43" t="s">
        <v>162</v>
      </c>
      <c r="H15" s="43" t="s">
        <v>144</v>
      </c>
      <c r="I15" s="43" t="s">
        <v>163</v>
      </c>
    </row>
    <row r="16" spans="3:546" x14ac:dyDescent="0.25">
      <c r="C16" s="46" t="s">
        <v>494</v>
      </c>
      <c r="D16" s="43">
        <f ca="1">_xlfn.XMATCH(C16,bHist!B:B,0)</f>
        <v>5</v>
      </c>
      <c r="E16" s="43">
        <v>90</v>
      </c>
      <c r="F16" s="45">
        <f ca="1">MIN(OFFSET(bHist!$A$1,ex!D16,3,1,ex!E16))</f>
        <v>209.95882402253153</v>
      </c>
      <c r="G16" s="45">
        <f ca="1">AVERAGE(OFFSET(bHist!$A$1,ex!D16,3,1,ex!E16))</f>
        <v>384.76927355248932</v>
      </c>
      <c r="H16" s="45">
        <f ca="1">MAX(OFFSET(bHist!$A$1,ex!D16,3,1,ex!E16))</f>
        <v>494.06509648597245</v>
      </c>
      <c r="I16" s="45">
        <f ca="1">_xlfn.STDEV.P(OFFSET(bHist!$A$1,ex!D16,3,1,ex!E16))</f>
        <v>73.760566906280104</v>
      </c>
    </row>
    <row r="24" spans="3:505" x14ac:dyDescent="0.25">
      <c r="D24" s="43">
        <v>39</v>
      </c>
      <c r="F24" s="45" cm="1">
        <f t="array" aca="1" ref="F24:SK24" ca="1">OFFSET(bHist!A1,D24-1,3,1,500)</f>
        <v>319.37603352320195</v>
      </c>
      <c r="G24" s="43">
        <f ca="1"/>
        <v>318.18886612701419</v>
      </c>
      <c r="H24" s="43">
        <f ca="1"/>
        <v>324.27772468471528</v>
      </c>
      <c r="I24" s="43">
        <f ca="1"/>
        <v>322.90053049385551</v>
      </c>
      <c r="J24" s="43">
        <f ca="1"/>
        <v>330.20656067848211</v>
      </c>
      <c r="K24" s="43">
        <f ca="1"/>
        <v>346.8219035199881</v>
      </c>
      <c r="L24" s="43">
        <f ca="1"/>
        <v>352.71473443686966</v>
      </c>
      <c r="M24" s="43">
        <f ca="1"/>
        <v>357.52541276514535</v>
      </c>
      <c r="N24" s="43">
        <f ca="1"/>
        <v>357.51141079080105</v>
      </c>
      <c r="O24" s="43">
        <f ca="1"/>
        <v>355.54013283133509</v>
      </c>
      <c r="P24" s="43">
        <f ca="1"/>
        <v>347.83204595482351</v>
      </c>
      <c r="Q24" s="43">
        <f ca="1"/>
        <v>353.53284979498386</v>
      </c>
      <c r="R24" s="43">
        <f ca="1"/>
        <v>0</v>
      </c>
      <c r="S24" s="43">
        <f ca="1"/>
        <v>0</v>
      </c>
      <c r="T24" s="43">
        <f ca="1"/>
        <v>0</v>
      </c>
      <c r="U24" s="43">
        <f ca="1"/>
        <v>0</v>
      </c>
      <c r="V24" s="43">
        <f ca="1"/>
        <v>0</v>
      </c>
      <c r="W24" s="43">
        <f ca="1"/>
        <v>0</v>
      </c>
      <c r="X24" s="43">
        <f ca="1"/>
        <v>0</v>
      </c>
      <c r="Y24" s="43">
        <f ca="1"/>
        <v>0</v>
      </c>
      <c r="Z24" s="43">
        <f ca="1"/>
        <v>0</v>
      </c>
      <c r="AA24" s="43">
        <f ca="1"/>
        <v>0</v>
      </c>
      <c r="AB24" s="43">
        <f ca="1"/>
        <v>0</v>
      </c>
      <c r="AC24" s="43">
        <f ca="1"/>
        <v>0</v>
      </c>
      <c r="AD24" s="43">
        <f ca="1"/>
        <v>0</v>
      </c>
      <c r="AE24" s="43">
        <f ca="1"/>
        <v>0</v>
      </c>
      <c r="AF24" s="43">
        <f ca="1"/>
        <v>0</v>
      </c>
      <c r="AG24" s="43">
        <f ca="1"/>
        <v>0</v>
      </c>
      <c r="AH24" s="43">
        <f ca="1"/>
        <v>0</v>
      </c>
      <c r="AI24" s="43">
        <f ca="1"/>
        <v>0</v>
      </c>
      <c r="AJ24" s="43">
        <f ca="1"/>
        <v>0</v>
      </c>
      <c r="AK24" s="43">
        <f ca="1"/>
        <v>0</v>
      </c>
      <c r="AL24" s="43">
        <f ca="1"/>
        <v>0</v>
      </c>
      <c r="AM24" s="43">
        <f ca="1"/>
        <v>0</v>
      </c>
      <c r="AN24" s="43">
        <f ca="1"/>
        <v>0</v>
      </c>
      <c r="AO24" s="43">
        <f ca="1"/>
        <v>0</v>
      </c>
      <c r="AP24" s="43">
        <f ca="1"/>
        <v>0</v>
      </c>
      <c r="AQ24" s="43">
        <f ca="1"/>
        <v>0</v>
      </c>
      <c r="AR24" s="43">
        <f ca="1"/>
        <v>0</v>
      </c>
      <c r="AS24" s="43">
        <f ca="1"/>
        <v>0</v>
      </c>
      <c r="AT24" s="43">
        <f ca="1"/>
        <v>0</v>
      </c>
      <c r="AU24" s="43">
        <f ca="1"/>
        <v>0</v>
      </c>
      <c r="AV24" s="43">
        <f ca="1"/>
        <v>0</v>
      </c>
      <c r="AW24" s="43">
        <f ca="1"/>
        <v>0</v>
      </c>
      <c r="AX24" s="43">
        <f ca="1"/>
        <v>0</v>
      </c>
      <c r="AY24" s="43">
        <f ca="1"/>
        <v>0</v>
      </c>
      <c r="AZ24" s="43">
        <f ca="1"/>
        <v>0</v>
      </c>
      <c r="BA24" s="43">
        <f ca="1"/>
        <v>0</v>
      </c>
      <c r="BB24" s="43">
        <f ca="1"/>
        <v>0</v>
      </c>
      <c r="BC24" s="43">
        <f ca="1"/>
        <v>0</v>
      </c>
      <c r="BD24" s="43">
        <f ca="1"/>
        <v>0</v>
      </c>
      <c r="BE24" s="43">
        <f ca="1"/>
        <v>0</v>
      </c>
      <c r="BF24" s="43">
        <f ca="1"/>
        <v>0</v>
      </c>
      <c r="BG24" s="43">
        <f ca="1"/>
        <v>0</v>
      </c>
      <c r="BH24" s="43">
        <f ca="1"/>
        <v>0</v>
      </c>
      <c r="BI24" s="43">
        <f ca="1"/>
        <v>0</v>
      </c>
      <c r="BJ24" s="43">
        <f ca="1"/>
        <v>0</v>
      </c>
      <c r="BK24" s="43">
        <f ca="1"/>
        <v>0</v>
      </c>
      <c r="BL24" s="43">
        <f ca="1"/>
        <v>0</v>
      </c>
      <c r="BM24" s="43">
        <f ca="1"/>
        <v>0</v>
      </c>
      <c r="BN24" s="43">
        <f ca="1"/>
        <v>0</v>
      </c>
      <c r="BO24" s="43">
        <f ca="1"/>
        <v>0</v>
      </c>
      <c r="BP24" s="43">
        <f ca="1"/>
        <v>0</v>
      </c>
      <c r="BQ24" s="43">
        <f ca="1"/>
        <v>0</v>
      </c>
      <c r="BR24" s="43">
        <f ca="1"/>
        <v>0</v>
      </c>
      <c r="BS24" s="43">
        <f ca="1"/>
        <v>0</v>
      </c>
      <c r="BT24" s="43">
        <f ca="1"/>
        <v>0</v>
      </c>
      <c r="BU24" s="43">
        <f ca="1"/>
        <v>0</v>
      </c>
      <c r="BV24" s="43">
        <f ca="1"/>
        <v>0</v>
      </c>
      <c r="BW24" s="43">
        <f ca="1"/>
        <v>0</v>
      </c>
      <c r="BX24" s="43">
        <f ca="1"/>
        <v>0</v>
      </c>
      <c r="BY24" s="43">
        <f ca="1"/>
        <v>0</v>
      </c>
      <c r="BZ24" s="43">
        <f ca="1"/>
        <v>0</v>
      </c>
      <c r="CA24" s="43">
        <f ca="1"/>
        <v>0</v>
      </c>
      <c r="CB24" s="43">
        <f ca="1"/>
        <v>0</v>
      </c>
      <c r="CC24" s="43">
        <f ca="1"/>
        <v>0</v>
      </c>
      <c r="CD24" s="43">
        <f ca="1"/>
        <v>0</v>
      </c>
      <c r="CE24" s="43">
        <f ca="1"/>
        <v>0</v>
      </c>
      <c r="CF24" s="43">
        <f ca="1"/>
        <v>0</v>
      </c>
      <c r="CG24" s="43">
        <f ca="1"/>
        <v>0</v>
      </c>
      <c r="CH24" s="43">
        <f ca="1"/>
        <v>0</v>
      </c>
      <c r="CI24" s="43">
        <f ca="1"/>
        <v>0</v>
      </c>
      <c r="CJ24" s="43">
        <f ca="1"/>
        <v>0</v>
      </c>
      <c r="CK24" s="43">
        <f ca="1"/>
        <v>0</v>
      </c>
      <c r="CL24" s="43">
        <f ca="1"/>
        <v>0</v>
      </c>
      <c r="CM24" s="43">
        <f ca="1"/>
        <v>0</v>
      </c>
      <c r="CN24" s="43">
        <f ca="1"/>
        <v>0</v>
      </c>
      <c r="CO24" s="43">
        <f ca="1"/>
        <v>0</v>
      </c>
      <c r="CP24" s="43">
        <f ca="1"/>
        <v>0</v>
      </c>
      <c r="CQ24" s="43">
        <f ca="1"/>
        <v>0</v>
      </c>
      <c r="CR24" s="43">
        <f ca="1"/>
        <v>0</v>
      </c>
      <c r="CS24" s="43">
        <f ca="1"/>
        <v>0</v>
      </c>
      <c r="CT24" s="43">
        <f ca="1"/>
        <v>0</v>
      </c>
      <c r="CU24" s="43">
        <f ca="1"/>
        <v>0</v>
      </c>
      <c r="CV24" s="43">
        <f ca="1"/>
        <v>0</v>
      </c>
      <c r="CW24" s="43">
        <f ca="1"/>
        <v>0</v>
      </c>
      <c r="CX24" s="43">
        <f ca="1"/>
        <v>0</v>
      </c>
      <c r="CY24" s="43">
        <f ca="1"/>
        <v>0</v>
      </c>
      <c r="CZ24" s="43">
        <f ca="1"/>
        <v>0</v>
      </c>
      <c r="DA24" s="43">
        <f ca="1"/>
        <v>0</v>
      </c>
      <c r="DB24" s="43">
        <f ca="1"/>
        <v>0</v>
      </c>
      <c r="DC24" s="43">
        <f ca="1"/>
        <v>0</v>
      </c>
      <c r="DD24" s="43">
        <f ca="1"/>
        <v>0</v>
      </c>
      <c r="DE24" s="43">
        <f ca="1"/>
        <v>0</v>
      </c>
      <c r="DF24" s="43">
        <f ca="1"/>
        <v>0</v>
      </c>
      <c r="DG24" s="43">
        <f ca="1"/>
        <v>0</v>
      </c>
      <c r="DH24" s="43">
        <f ca="1"/>
        <v>0</v>
      </c>
      <c r="DI24" s="43">
        <f ca="1"/>
        <v>0</v>
      </c>
      <c r="DJ24" s="43">
        <f ca="1"/>
        <v>0</v>
      </c>
      <c r="DK24" s="43">
        <f ca="1"/>
        <v>0</v>
      </c>
      <c r="DL24" s="43">
        <f ca="1"/>
        <v>0</v>
      </c>
      <c r="DM24" s="43">
        <f ca="1"/>
        <v>0</v>
      </c>
      <c r="DN24" s="43">
        <f ca="1"/>
        <v>0</v>
      </c>
      <c r="DO24" s="43">
        <f ca="1"/>
        <v>0</v>
      </c>
      <c r="DP24" s="43">
        <f ca="1"/>
        <v>0</v>
      </c>
      <c r="DQ24" s="43">
        <f ca="1"/>
        <v>0</v>
      </c>
      <c r="DR24" s="43">
        <f ca="1"/>
        <v>0</v>
      </c>
      <c r="DS24" s="43">
        <f ca="1"/>
        <v>0</v>
      </c>
      <c r="DT24" s="43">
        <f ca="1"/>
        <v>0</v>
      </c>
      <c r="DU24" s="43">
        <f ca="1"/>
        <v>0</v>
      </c>
      <c r="DV24" s="43">
        <f ca="1"/>
        <v>0</v>
      </c>
      <c r="DW24" s="43">
        <f ca="1"/>
        <v>0</v>
      </c>
      <c r="DX24" s="43">
        <f ca="1"/>
        <v>0</v>
      </c>
      <c r="DY24" s="43">
        <f ca="1"/>
        <v>0</v>
      </c>
      <c r="DZ24" s="43">
        <f ca="1"/>
        <v>0</v>
      </c>
      <c r="EA24" s="43">
        <f ca="1"/>
        <v>0</v>
      </c>
      <c r="EB24" s="43">
        <f ca="1"/>
        <v>0</v>
      </c>
      <c r="EC24" s="43">
        <f ca="1"/>
        <v>0</v>
      </c>
      <c r="ED24" s="43">
        <f ca="1"/>
        <v>0</v>
      </c>
      <c r="EE24" s="43">
        <f ca="1"/>
        <v>0</v>
      </c>
      <c r="EF24" s="43">
        <f ca="1"/>
        <v>0</v>
      </c>
      <c r="EG24" s="43">
        <f ca="1"/>
        <v>0</v>
      </c>
      <c r="EH24" s="43">
        <f ca="1"/>
        <v>0</v>
      </c>
      <c r="EI24" s="43">
        <f ca="1"/>
        <v>0</v>
      </c>
      <c r="EJ24" s="43">
        <f ca="1"/>
        <v>0</v>
      </c>
      <c r="EK24" s="43">
        <f ca="1"/>
        <v>0</v>
      </c>
      <c r="EL24" s="43">
        <f ca="1"/>
        <v>0</v>
      </c>
      <c r="EM24" s="43">
        <f ca="1"/>
        <v>0</v>
      </c>
      <c r="EN24" s="43">
        <f ca="1"/>
        <v>0</v>
      </c>
      <c r="EO24" s="43">
        <f ca="1"/>
        <v>0</v>
      </c>
      <c r="EP24" s="43">
        <f ca="1"/>
        <v>0</v>
      </c>
      <c r="EQ24" s="43">
        <f ca="1"/>
        <v>0</v>
      </c>
      <c r="ER24" s="43">
        <f ca="1"/>
        <v>0</v>
      </c>
      <c r="ES24" s="43">
        <f ca="1"/>
        <v>0</v>
      </c>
      <c r="ET24" s="43">
        <f ca="1"/>
        <v>0</v>
      </c>
      <c r="EU24" s="43">
        <f ca="1"/>
        <v>0</v>
      </c>
      <c r="EV24" s="43">
        <f ca="1"/>
        <v>0</v>
      </c>
      <c r="EW24" s="43">
        <f ca="1"/>
        <v>0</v>
      </c>
      <c r="EX24" s="43">
        <f ca="1"/>
        <v>0</v>
      </c>
      <c r="EY24" s="43">
        <f ca="1"/>
        <v>0</v>
      </c>
      <c r="EZ24" s="43">
        <f ca="1"/>
        <v>0</v>
      </c>
      <c r="FA24" s="43">
        <f ca="1"/>
        <v>0</v>
      </c>
      <c r="FB24" s="43">
        <f ca="1"/>
        <v>0</v>
      </c>
      <c r="FC24" s="43">
        <f ca="1"/>
        <v>0</v>
      </c>
      <c r="FD24" s="43">
        <f ca="1"/>
        <v>0</v>
      </c>
      <c r="FE24" s="43">
        <f ca="1"/>
        <v>0</v>
      </c>
      <c r="FF24" s="43">
        <f ca="1"/>
        <v>0</v>
      </c>
      <c r="FG24" s="43">
        <f ca="1"/>
        <v>0</v>
      </c>
      <c r="FH24" s="43">
        <f ca="1"/>
        <v>0</v>
      </c>
      <c r="FI24" s="43">
        <f ca="1"/>
        <v>0</v>
      </c>
      <c r="FJ24" s="43">
        <f ca="1"/>
        <v>0</v>
      </c>
      <c r="FK24" s="43">
        <f ca="1"/>
        <v>0</v>
      </c>
      <c r="FL24" s="43">
        <f ca="1"/>
        <v>0</v>
      </c>
      <c r="FM24" s="43">
        <f ca="1"/>
        <v>0</v>
      </c>
      <c r="FN24" s="43">
        <f ca="1"/>
        <v>0</v>
      </c>
      <c r="FO24" s="43">
        <f ca="1"/>
        <v>0</v>
      </c>
      <c r="FP24" s="43">
        <f ca="1"/>
        <v>0</v>
      </c>
      <c r="FQ24" s="43">
        <f ca="1"/>
        <v>0</v>
      </c>
      <c r="FR24" s="43">
        <f ca="1"/>
        <v>0</v>
      </c>
      <c r="FS24" s="43">
        <f ca="1"/>
        <v>0</v>
      </c>
      <c r="FT24" s="43">
        <f ca="1"/>
        <v>0</v>
      </c>
      <c r="FU24" s="43">
        <f ca="1"/>
        <v>0</v>
      </c>
      <c r="FV24" s="43">
        <f ca="1"/>
        <v>0</v>
      </c>
      <c r="FW24" s="43">
        <f ca="1"/>
        <v>0</v>
      </c>
      <c r="FX24" s="43">
        <f ca="1"/>
        <v>0</v>
      </c>
      <c r="FY24" s="43">
        <f ca="1"/>
        <v>0</v>
      </c>
      <c r="FZ24" s="43">
        <f ca="1"/>
        <v>0</v>
      </c>
      <c r="GA24" s="43">
        <f ca="1"/>
        <v>0</v>
      </c>
      <c r="GB24" s="43">
        <f ca="1"/>
        <v>0</v>
      </c>
      <c r="GC24" s="43">
        <f ca="1"/>
        <v>0</v>
      </c>
      <c r="GD24" s="43">
        <f ca="1"/>
        <v>0</v>
      </c>
      <c r="GE24" s="43">
        <f ca="1"/>
        <v>0</v>
      </c>
      <c r="GF24" s="43">
        <f ca="1"/>
        <v>0</v>
      </c>
      <c r="GG24" s="43">
        <f ca="1"/>
        <v>0</v>
      </c>
      <c r="GH24" s="43">
        <f ca="1"/>
        <v>0</v>
      </c>
      <c r="GI24" s="43">
        <f ca="1"/>
        <v>0</v>
      </c>
      <c r="GJ24" s="43">
        <f ca="1"/>
        <v>0</v>
      </c>
      <c r="GK24" s="43">
        <f ca="1"/>
        <v>0</v>
      </c>
      <c r="GL24" s="43">
        <f ca="1"/>
        <v>0</v>
      </c>
      <c r="GM24" s="43">
        <f ca="1"/>
        <v>0</v>
      </c>
      <c r="GN24" s="43">
        <f ca="1"/>
        <v>0</v>
      </c>
      <c r="GO24" s="43">
        <f ca="1"/>
        <v>0</v>
      </c>
      <c r="GP24" s="43">
        <f ca="1"/>
        <v>0</v>
      </c>
      <c r="GQ24" s="43">
        <f ca="1"/>
        <v>0</v>
      </c>
      <c r="GR24" s="43">
        <f ca="1"/>
        <v>0</v>
      </c>
      <c r="GS24" s="43">
        <f ca="1"/>
        <v>0</v>
      </c>
      <c r="GT24" s="43">
        <f ca="1"/>
        <v>0</v>
      </c>
      <c r="GU24" s="43">
        <f ca="1"/>
        <v>0</v>
      </c>
      <c r="GV24" s="43">
        <f ca="1"/>
        <v>0</v>
      </c>
      <c r="GW24" s="43">
        <f ca="1"/>
        <v>0</v>
      </c>
      <c r="GX24" s="43">
        <f ca="1"/>
        <v>0</v>
      </c>
      <c r="GY24" s="43">
        <f ca="1"/>
        <v>0</v>
      </c>
      <c r="GZ24" s="43">
        <f ca="1"/>
        <v>0</v>
      </c>
      <c r="HA24" s="43">
        <f ca="1"/>
        <v>0</v>
      </c>
      <c r="HB24" s="43">
        <f ca="1"/>
        <v>0</v>
      </c>
      <c r="HC24" s="43">
        <f ca="1"/>
        <v>0</v>
      </c>
      <c r="HD24" s="43">
        <f ca="1"/>
        <v>0</v>
      </c>
      <c r="HE24" s="43">
        <f ca="1"/>
        <v>0</v>
      </c>
      <c r="HF24" s="43">
        <f ca="1"/>
        <v>0</v>
      </c>
      <c r="HG24" s="43">
        <f ca="1"/>
        <v>0</v>
      </c>
      <c r="HH24" s="43">
        <f ca="1"/>
        <v>0</v>
      </c>
      <c r="HI24" s="43">
        <f ca="1"/>
        <v>0</v>
      </c>
      <c r="HJ24" s="43">
        <f ca="1"/>
        <v>0</v>
      </c>
      <c r="HK24" s="43">
        <f ca="1"/>
        <v>0</v>
      </c>
      <c r="HL24" s="43">
        <f ca="1"/>
        <v>0</v>
      </c>
      <c r="HM24" s="43">
        <f ca="1"/>
        <v>0</v>
      </c>
      <c r="HN24" s="43">
        <f ca="1"/>
        <v>0</v>
      </c>
      <c r="HO24" s="43">
        <f ca="1"/>
        <v>0</v>
      </c>
      <c r="HP24" s="43">
        <f ca="1"/>
        <v>0</v>
      </c>
      <c r="HQ24" s="43">
        <f ca="1"/>
        <v>0</v>
      </c>
      <c r="HR24" s="43">
        <f ca="1"/>
        <v>0</v>
      </c>
      <c r="HS24" s="43">
        <f ca="1"/>
        <v>0</v>
      </c>
      <c r="HT24" s="43">
        <f ca="1"/>
        <v>0</v>
      </c>
      <c r="HU24" s="43">
        <f ca="1"/>
        <v>0</v>
      </c>
      <c r="HV24" s="43">
        <f ca="1"/>
        <v>0</v>
      </c>
      <c r="HW24" s="43">
        <f ca="1"/>
        <v>0</v>
      </c>
      <c r="HX24" s="43">
        <f ca="1"/>
        <v>0</v>
      </c>
      <c r="HY24" s="43">
        <f ca="1"/>
        <v>0</v>
      </c>
      <c r="HZ24" s="43">
        <f ca="1"/>
        <v>0</v>
      </c>
      <c r="IA24" s="43">
        <f ca="1"/>
        <v>0</v>
      </c>
      <c r="IB24" s="43">
        <f ca="1"/>
        <v>0</v>
      </c>
      <c r="IC24" s="43">
        <f ca="1"/>
        <v>0</v>
      </c>
      <c r="ID24" s="43">
        <f ca="1"/>
        <v>0</v>
      </c>
      <c r="IE24" s="43">
        <f ca="1"/>
        <v>0</v>
      </c>
      <c r="IF24" s="43">
        <f ca="1"/>
        <v>0</v>
      </c>
      <c r="IG24" s="43">
        <f ca="1"/>
        <v>0</v>
      </c>
      <c r="IH24" s="43">
        <f ca="1"/>
        <v>0</v>
      </c>
      <c r="II24" s="43">
        <f ca="1"/>
        <v>0</v>
      </c>
      <c r="IJ24" s="43">
        <f ca="1"/>
        <v>0</v>
      </c>
      <c r="IK24" s="43">
        <f ca="1"/>
        <v>0</v>
      </c>
      <c r="IL24" s="43">
        <f ca="1"/>
        <v>0</v>
      </c>
      <c r="IM24" s="43">
        <f ca="1"/>
        <v>0</v>
      </c>
      <c r="IN24" s="43">
        <f ca="1"/>
        <v>0</v>
      </c>
      <c r="IO24" s="43">
        <f ca="1"/>
        <v>0</v>
      </c>
      <c r="IP24" s="43">
        <f ca="1"/>
        <v>0</v>
      </c>
      <c r="IQ24" s="43">
        <f ca="1"/>
        <v>0</v>
      </c>
      <c r="IR24" s="43">
        <f ca="1"/>
        <v>0</v>
      </c>
      <c r="IS24" s="43">
        <f ca="1"/>
        <v>0</v>
      </c>
      <c r="IT24" s="43">
        <f ca="1"/>
        <v>0</v>
      </c>
      <c r="IU24" s="43">
        <f ca="1"/>
        <v>0</v>
      </c>
      <c r="IV24" s="43">
        <f ca="1"/>
        <v>0</v>
      </c>
      <c r="IW24" s="43">
        <f ca="1"/>
        <v>0</v>
      </c>
      <c r="IX24" s="43">
        <f ca="1"/>
        <v>0</v>
      </c>
      <c r="IY24" s="43">
        <f ca="1"/>
        <v>0</v>
      </c>
      <c r="IZ24" s="43">
        <f ca="1"/>
        <v>0</v>
      </c>
      <c r="JA24" s="43">
        <f ca="1"/>
        <v>0</v>
      </c>
      <c r="JB24" s="43">
        <f ca="1"/>
        <v>0</v>
      </c>
      <c r="JC24" s="43">
        <f ca="1"/>
        <v>0</v>
      </c>
      <c r="JD24" s="43">
        <f ca="1"/>
        <v>0</v>
      </c>
      <c r="JE24" s="43">
        <f ca="1"/>
        <v>0</v>
      </c>
      <c r="JF24" s="43">
        <f ca="1"/>
        <v>0</v>
      </c>
      <c r="JG24" s="43">
        <f ca="1"/>
        <v>0</v>
      </c>
      <c r="JH24" s="43">
        <f ca="1"/>
        <v>0</v>
      </c>
      <c r="JI24" s="43">
        <f ca="1"/>
        <v>0</v>
      </c>
      <c r="JJ24" s="43">
        <f ca="1"/>
        <v>0</v>
      </c>
      <c r="JK24" s="43">
        <f ca="1"/>
        <v>0</v>
      </c>
      <c r="JL24" s="43">
        <f ca="1"/>
        <v>0</v>
      </c>
      <c r="JM24" s="43">
        <f ca="1"/>
        <v>0</v>
      </c>
      <c r="JN24" s="43">
        <f ca="1"/>
        <v>0</v>
      </c>
      <c r="JO24" s="43">
        <f ca="1"/>
        <v>0</v>
      </c>
      <c r="JP24" s="43">
        <f ca="1"/>
        <v>0</v>
      </c>
      <c r="JQ24" s="43">
        <f ca="1"/>
        <v>0</v>
      </c>
      <c r="JR24" s="43">
        <f ca="1"/>
        <v>0</v>
      </c>
      <c r="JS24" s="43">
        <f ca="1"/>
        <v>0</v>
      </c>
      <c r="JT24" s="43">
        <f ca="1"/>
        <v>0</v>
      </c>
      <c r="JU24" s="43">
        <f ca="1"/>
        <v>0</v>
      </c>
      <c r="JV24" s="43">
        <f ca="1"/>
        <v>0</v>
      </c>
      <c r="JW24" s="43">
        <f ca="1"/>
        <v>0</v>
      </c>
      <c r="JX24" s="43">
        <f ca="1"/>
        <v>0</v>
      </c>
      <c r="JY24" s="43">
        <f ca="1"/>
        <v>0</v>
      </c>
      <c r="JZ24" s="43">
        <f ca="1"/>
        <v>0</v>
      </c>
      <c r="KA24" s="43">
        <f ca="1"/>
        <v>0</v>
      </c>
      <c r="KB24" s="43">
        <f ca="1"/>
        <v>0</v>
      </c>
      <c r="KC24" s="43">
        <f ca="1"/>
        <v>0</v>
      </c>
      <c r="KD24" s="43">
        <f ca="1"/>
        <v>0</v>
      </c>
      <c r="KE24" s="43">
        <f ca="1"/>
        <v>0</v>
      </c>
      <c r="KF24" s="43">
        <f ca="1"/>
        <v>0</v>
      </c>
      <c r="KG24" s="43">
        <f ca="1"/>
        <v>0</v>
      </c>
      <c r="KH24" s="43">
        <f ca="1"/>
        <v>0</v>
      </c>
      <c r="KI24" s="43">
        <f ca="1"/>
        <v>0</v>
      </c>
      <c r="KJ24" s="43">
        <f ca="1"/>
        <v>0</v>
      </c>
      <c r="KK24" s="43">
        <f ca="1"/>
        <v>0</v>
      </c>
      <c r="KL24" s="43">
        <f ca="1"/>
        <v>0</v>
      </c>
      <c r="KM24" s="43">
        <f ca="1"/>
        <v>0</v>
      </c>
      <c r="KN24" s="43">
        <f ca="1"/>
        <v>0</v>
      </c>
      <c r="KO24" s="43">
        <f ca="1"/>
        <v>0</v>
      </c>
      <c r="KP24" s="43">
        <f ca="1"/>
        <v>0</v>
      </c>
      <c r="KQ24" s="43">
        <f ca="1"/>
        <v>0</v>
      </c>
      <c r="KR24" s="43">
        <f ca="1"/>
        <v>0</v>
      </c>
      <c r="KS24" s="43">
        <f ca="1"/>
        <v>0</v>
      </c>
      <c r="KT24" s="43">
        <f ca="1"/>
        <v>0</v>
      </c>
      <c r="KU24" s="43">
        <f ca="1"/>
        <v>0</v>
      </c>
      <c r="KV24" s="43">
        <f ca="1"/>
        <v>0</v>
      </c>
      <c r="KW24" s="43">
        <f ca="1"/>
        <v>0</v>
      </c>
      <c r="KX24" s="43">
        <f ca="1"/>
        <v>0</v>
      </c>
      <c r="KY24" s="43">
        <f ca="1"/>
        <v>0</v>
      </c>
      <c r="KZ24" s="43">
        <f ca="1"/>
        <v>0</v>
      </c>
      <c r="LA24" s="43">
        <f ca="1"/>
        <v>0</v>
      </c>
      <c r="LB24" s="43">
        <f ca="1"/>
        <v>0</v>
      </c>
      <c r="LC24" s="43">
        <f ca="1"/>
        <v>0</v>
      </c>
      <c r="LD24" s="43">
        <f ca="1"/>
        <v>0</v>
      </c>
      <c r="LE24" s="43">
        <f ca="1"/>
        <v>0</v>
      </c>
      <c r="LF24" s="43">
        <f ca="1"/>
        <v>0</v>
      </c>
      <c r="LG24" s="43">
        <f ca="1"/>
        <v>0</v>
      </c>
      <c r="LH24" s="43">
        <f ca="1"/>
        <v>0</v>
      </c>
      <c r="LI24" s="43">
        <f ca="1"/>
        <v>0</v>
      </c>
      <c r="LJ24" s="43">
        <f ca="1"/>
        <v>0</v>
      </c>
      <c r="LK24" s="43">
        <f ca="1"/>
        <v>0</v>
      </c>
      <c r="LL24" s="43">
        <f ca="1"/>
        <v>0</v>
      </c>
      <c r="LM24" s="43">
        <f ca="1"/>
        <v>0</v>
      </c>
      <c r="LN24" s="43">
        <f ca="1"/>
        <v>0</v>
      </c>
      <c r="LO24" s="43">
        <f ca="1"/>
        <v>0</v>
      </c>
      <c r="LP24" s="43">
        <f ca="1"/>
        <v>0</v>
      </c>
      <c r="LQ24" s="43">
        <f ca="1"/>
        <v>0</v>
      </c>
      <c r="LR24" s="43">
        <f ca="1"/>
        <v>0</v>
      </c>
      <c r="LS24" s="43">
        <f ca="1"/>
        <v>0</v>
      </c>
      <c r="LT24" s="43">
        <f ca="1"/>
        <v>0</v>
      </c>
      <c r="LU24" s="43">
        <f ca="1"/>
        <v>0</v>
      </c>
      <c r="LV24" s="43">
        <f ca="1"/>
        <v>0</v>
      </c>
      <c r="LW24" s="43">
        <f ca="1"/>
        <v>0</v>
      </c>
      <c r="LX24" s="43">
        <f ca="1"/>
        <v>0</v>
      </c>
      <c r="LY24" s="43">
        <f ca="1"/>
        <v>0</v>
      </c>
      <c r="LZ24" s="43">
        <f ca="1"/>
        <v>0</v>
      </c>
      <c r="MA24" s="43">
        <f ca="1"/>
        <v>0</v>
      </c>
      <c r="MB24" s="43">
        <f ca="1"/>
        <v>0</v>
      </c>
      <c r="MC24" s="43">
        <f ca="1"/>
        <v>0</v>
      </c>
      <c r="MD24" s="43">
        <f ca="1"/>
        <v>0</v>
      </c>
      <c r="ME24" s="43">
        <f ca="1"/>
        <v>0</v>
      </c>
      <c r="MF24" s="43">
        <f ca="1"/>
        <v>0</v>
      </c>
      <c r="MG24" s="43">
        <f ca="1"/>
        <v>0</v>
      </c>
      <c r="MH24" s="43">
        <f ca="1"/>
        <v>0</v>
      </c>
      <c r="MI24" s="43">
        <f ca="1"/>
        <v>0</v>
      </c>
      <c r="MJ24" s="43">
        <f ca="1"/>
        <v>0</v>
      </c>
      <c r="MK24" s="43">
        <f ca="1"/>
        <v>0</v>
      </c>
      <c r="ML24" s="43">
        <f ca="1"/>
        <v>0</v>
      </c>
      <c r="MM24" s="43">
        <f ca="1"/>
        <v>0</v>
      </c>
      <c r="MN24" s="43">
        <f ca="1"/>
        <v>0</v>
      </c>
      <c r="MO24" s="43">
        <f ca="1"/>
        <v>0</v>
      </c>
      <c r="MP24" s="43">
        <f ca="1"/>
        <v>0</v>
      </c>
      <c r="MQ24" s="43">
        <f ca="1"/>
        <v>0</v>
      </c>
      <c r="MR24" s="43">
        <f ca="1"/>
        <v>0</v>
      </c>
      <c r="MS24" s="43">
        <f ca="1"/>
        <v>0</v>
      </c>
      <c r="MT24" s="43">
        <f ca="1"/>
        <v>0</v>
      </c>
      <c r="MU24" s="43">
        <f ca="1"/>
        <v>0</v>
      </c>
      <c r="MV24" s="43">
        <f ca="1"/>
        <v>0</v>
      </c>
      <c r="MW24" s="43">
        <f ca="1"/>
        <v>0</v>
      </c>
      <c r="MX24" s="43">
        <f ca="1"/>
        <v>0</v>
      </c>
      <c r="MY24" s="43">
        <f ca="1"/>
        <v>0</v>
      </c>
      <c r="MZ24" s="43">
        <f ca="1"/>
        <v>0</v>
      </c>
      <c r="NA24" s="43">
        <f ca="1"/>
        <v>0</v>
      </c>
      <c r="NB24" s="43">
        <f ca="1"/>
        <v>0</v>
      </c>
      <c r="NC24" s="43">
        <f ca="1"/>
        <v>0</v>
      </c>
      <c r="ND24" s="43">
        <f ca="1"/>
        <v>0</v>
      </c>
      <c r="NE24" s="43">
        <f ca="1"/>
        <v>0</v>
      </c>
      <c r="NF24" s="43">
        <f ca="1"/>
        <v>0</v>
      </c>
      <c r="NG24" s="43">
        <f ca="1"/>
        <v>0</v>
      </c>
      <c r="NH24" s="43">
        <f ca="1"/>
        <v>0</v>
      </c>
      <c r="NI24" s="43">
        <f ca="1"/>
        <v>0</v>
      </c>
      <c r="NJ24" s="43">
        <f ca="1"/>
        <v>0</v>
      </c>
      <c r="NK24" s="43">
        <f ca="1"/>
        <v>0</v>
      </c>
      <c r="NL24" s="43">
        <f ca="1"/>
        <v>0</v>
      </c>
      <c r="NM24" s="43">
        <f ca="1"/>
        <v>0</v>
      </c>
      <c r="NN24" s="43">
        <f ca="1"/>
        <v>0</v>
      </c>
      <c r="NO24" s="43">
        <f ca="1"/>
        <v>0</v>
      </c>
      <c r="NP24" s="43">
        <f ca="1"/>
        <v>0</v>
      </c>
      <c r="NQ24" s="43">
        <f ca="1"/>
        <v>0</v>
      </c>
      <c r="NR24" s="43">
        <f ca="1"/>
        <v>0</v>
      </c>
      <c r="NS24" s="43">
        <f ca="1"/>
        <v>0</v>
      </c>
      <c r="NT24" s="43">
        <f ca="1"/>
        <v>0</v>
      </c>
      <c r="NU24" s="43">
        <f ca="1"/>
        <v>0</v>
      </c>
      <c r="NV24" s="43">
        <f ca="1"/>
        <v>0</v>
      </c>
      <c r="NW24" s="43">
        <f ca="1"/>
        <v>0</v>
      </c>
      <c r="NX24" s="43">
        <f ca="1"/>
        <v>0</v>
      </c>
      <c r="NY24" s="43">
        <f ca="1"/>
        <v>0</v>
      </c>
      <c r="NZ24" s="43">
        <f ca="1"/>
        <v>0</v>
      </c>
      <c r="OA24" s="43">
        <f ca="1"/>
        <v>0</v>
      </c>
      <c r="OB24" s="43">
        <f ca="1"/>
        <v>0</v>
      </c>
      <c r="OC24" s="43">
        <f ca="1"/>
        <v>0</v>
      </c>
      <c r="OD24" s="43">
        <f ca="1"/>
        <v>0</v>
      </c>
      <c r="OE24" s="43">
        <f ca="1"/>
        <v>0</v>
      </c>
      <c r="OF24" s="43">
        <f ca="1"/>
        <v>0</v>
      </c>
      <c r="OG24" s="43">
        <f ca="1"/>
        <v>0</v>
      </c>
      <c r="OH24" s="43">
        <f ca="1"/>
        <v>0</v>
      </c>
      <c r="OI24" s="43">
        <f ca="1"/>
        <v>0</v>
      </c>
      <c r="OJ24" s="43">
        <f ca="1"/>
        <v>0</v>
      </c>
      <c r="OK24" s="43">
        <f ca="1"/>
        <v>0</v>
      </c>
      <c r="OL24" s="43">
        <f ca="1"/>
        <v>0</v>
      </c>
      <c r="OM24" s="43">
        <f ca="1"/>
        <v>0</v>
      </c>
      <c r="ON24" s="43">
        <f ca="1"/>
        <v>0</v>
      </c>
      <c r="OO24" s="43">
        <f ca="1"/>
        <v>0</v>
      </c>
      <c r="OP24" s="43">
        <f ca="1"/>
        <v>0</v>
      </c>
      <c r="OQ24" s="43">
        <f ca="1"/>
        <v>0</v>
      </c>
      <c r="OR24" s="43">
        <f ca="1"/>
        <v>0</v>
      </c>
      <c r="OS24" s="43">
        <f ca="1"/>
        <v>0</v>
      </c>
      <c r="OT24" s="43">
        <f ca="1"/>
        <v>0</v>
      </c>
      <c r="OU24" s="43">
        <f ca="1"/>
        <v>0</v>
      </c>
      <c r="OV24" s="43">
        <f ca="1"/>
        <v>0</v>
      </c>
      <c r="OW24" s="43">
        <f ca="1"/>
        <v>0</v>
      </c>
      <c r="OX24" s="43">
        <f ca="1"/>
        <v>0</v>
      </c>
      <c r="OY24" s="43">
        <f ca="1"/>
        <v>0</v>
      </c>
      <c r="OZ24" s="43">
        <f ca="1"/>
        <v>0</v>
      </c>
      <c r="PA24" s="43">
        <f ca="1"/>
        <v>0</v>
      </c>
      <c r="PB24" s="43">
        <f ca="1"/>
        <v>0</v>
      </c>
      <c r="PC24" s="43">
        <f ca="1"/>
        <v>0</v>
      </c>
      <c r="PD24" s="43">
        <f ca="1"/>
        <v>0</v>
      </c>
      <c r="PE24" s="43">
        <f ca="1"/>
        <v>0</v>
      </c>
      <c r="PF24" s="43">
        <f ca="1"/>
        <v>0</v>
      </c>
      <c r="PG24" s="43">
        <f ca="1"/>
        <v>0</v>
      </c>
      <c r="PH24" s="43">
        <f ca="1"/>
        <v>0</v>
      </c>
      <c r="PI24" s="43">
        <f ca="1"/>
        <v>0</v>
      </c>
      <c r="PJ24" s="43">
        <f ca="1"/>
        <v>0</v>
      </c>
      <c r="PK24" s="43">
        <f ca="1"/>
        <v>0</v>
      </c>
      <c r="PL24" s="43">
        <f ca="1"/>
        <v>0</v>
      </c>
      <c r="PM24" s="43">
        <f ca="1"/>
        <v>0</v>
      </c>
      <c r="PN24" s="43">
        <f ca="1"/>
        <v>0</v>
      </c>
      <c r="PO24" s="43">
        <f ca="1"/>
        <v>0</v>
      </c>
      <c r="PP24" s="43">
        <f ca="1"/>
        <v>0</v>
      </c>
      <c r="PQ24" s="43">
        <f ca="1"/>
        <v>0</v>
      </c>
      <c r="PR24" s="43">
        <f ca="1"/>
        <v>0</v>
      </c>
      <c r="PS24" s="43">
        <f ca="1"/>
        <v>0</v>
      </c>
      <c r="PT24" s="43">
        <f ca="1"/>
        <v>0</v>
      </c>
      <c r="PU24" s="43">
        <f ca="1"/>
        <v>0</v>
      </c>
      <c r="PV24" s="43">
        <f ca="1"/>
        <v>0</v>
      </c>
      <c r="PW24" s="43">
        <f ca="1"/>
        <v>0</v>
      </c>
      <c r="PX24" s="43">
        <f ca="1"/>
        <v>0</v>
      </c>
      <c r="PY24" s="43">
        <f ca="1"/>
        <v>0</v>
      </c>
      <c r="PZ24" s="43">
        <f ca="1"/>
        <v>0</v>
      </c>
      <c r="QA24" s="43">
        <f ca="1"/>
        <v>0</v>
      </c>
      <c r="QB24" s="43">
        <f ca="1"/>
        <v>0</v>
      </c>
      <c r="QC24" s="43">
        <f ca="1"/>
        <v>0</v>
      </c>
      <c r="QD24" s="43">
        <f ca="1"/>
        <v>0</v>
      </c>
      <c r="QE24" s="43">
        <f ca="1"/>
        <v>0</v>
      </c>
      <c r="QF24" s="43">
        <f ca="1"/>
        <v>0</v>
      </c>
      <c r="QG24" s="43">
        <f ca="1"/>
        <v>0</v>
      </c>
      <c r="QH24" s="43">
        <f ca="1"/>
        <v>0</v>
      </c>
      <c r="QI24" s="43">
        <f ca="1"/>
        <v>0</v>
      </c>
      <c r="QJ24" s="43">
        <f ca="1"/>
        <v>0</v>
      </c>
      <c r="QK24" s="43">
        <f ca="1"/>
        <v>0</v>
      </c>
      <c r="QL24" s="43">
        <f ca="1"/>
        <v>0</v>
      </c>
      <c r="QM24" s="43">
        <f ca="1"/>
        <v>0</v>
      </c>
      <c r="QN24" s="43">
        <f ca="1"/>
        <v>0</v>
      </c>
      <c r="QO24" s="43">
        <f ca="1"/>
        <v>0</v>
      </c>
      <c r="QP24" s="43">
        <f ca="1"/>
        <v>0</v>
      </c>
      <c r="QQ24" s="43">
        <f ca="1"/>
        <v>0</v>
      </c>
      <c r="QR24" s="43">
        <f ca="1"/>
        <v>0</v>
      </c>
      <c r="QS24" s="43">
        <f ca="1"/>
        <v>0</v>
      </c>
      <c r="QT24" s="43">
        <f ca="1"/>
        <v>0</v>
      </c>
      <c r="QU24" s="43">
        <f ca="1"/>
        <v>0</v>
      </c>
      <c r="QV24" s="43">
        <f ca="1"/>
        <v>0</v>
      </c>
      <c r="QW24" s="43">
        <f ca="1"/>
        <v>0</v>
      </c>
      <c r="QX24" s="43">
        <f ca="1"/>
        <v>0</v>
      </c>
      <c r="QY24" s="43">
        <f ca="1"/>
        <v>0</v>
      </c>
      <c r="QZ24" s="43">
        <f ca="1"/>
        <v>0</v>
      </c>
      <c r="RA24" s="43">
        <f ca="1"/>
        <v>0</v>
      </c>
      <c r="RB24" s="43">
        <f ca="1"/>
        <v>0</v>
      </c>
      <c r="RC24" s="43">
        <f ca="1"/>
        <v>0</v>
      </c>
      <c r="RD24" s="43">
        <f ca="1"/>
        <v>0</v>
      </c>
      <c r="RE24" s="43">
        <f ca="1"/>
        <v>0</v>
      </c>
      <c r="RF24" s="43">
        <f ca="1"/>
        <v>0</v>
      </c>
      <c r="RG24" s="43">
        <f ca="1"/>
        <v>0</v>
      </c>
      <c r="RH24" s="43">
        <f ca="1"/>
        <v>0</v>
      </c>
      <c r="RI24" s="43">
        <f ca="1"/>
        <v>0</v>
      </c>
      <c r="RJ24" s="43">
        <f ca="1"/>
        <v>0</v>
      </c>
      <c r="RK24" s="43">
        <f ca="1"/>
        <v>0</v>
      </c>
      <c r="RL24" s="43">
        <f ca="1"/>
        <v>0</v>
      </c>
      <c r="RM24" s="43">
        <f ca="1"/>
        <v>0</v>
      </c>
      <c r="RN24" s="43">
        <f ca="1"/>
        <v>0</v>
      </c>
      <c r="RO24" s="43">
        <f ca="1"/>
        <v>0</v>
      </c>
      <c r="RP24" s="43">
        <f ca="1"/>
        <v>0</v>
      </c>
      <c r="RQ24" s="43">
        <f ca="1"/>
        <v>0</v>
      </c>
      <c r="RR24" s="43">
        <f ca="1"/>
        <v>0</v>
      </c>
      <c r="RS24" s="43">
        <f ca="1"/>
        <v>0</v>
      </c>
      <c r="RT24" s="43">
        <f ca="1"/>
        <v>0</v>
      </c>
      <c r="RU24" s="43">
        <f ca="1"/>
        <v>0</v>
      </c>
      <c r="RV24" s="43">
        <f ca="1"/>
        <v>0</v>
      </c>
      <c r="RW24" s="43">
        <f ca="1"/>
        <v>0</v>
      </c>
      <c r="RX24" s="43">
        <f ca="1"/>
        <v>0</v>
      </c>
      <c r="RY24" s="43">
        <f ca="1"/>
        <v>0</v>
      </c>
      <c r="RZ24" s="43">
        <f ca="1"/>
        <v>0</v>
      </c>
      <c r="SA24" s="43">
        <f ca="1"/>
        <v>0</v>
      </c>
      <c r="SB24" s="43">
        <f ca="1"/>
        <v>0</v>
      </c>
      <c r="SC24" s="43">
        <f ca="1"/>
        <v>0</v>
      </c>
      <c r="SD24" s="43">
        <f ca="1"/>
        <v>0</v>
      </c>
      <c r="SE24" s="43">
        <f ca="1"/>
        <v>0</v>
      </c>
      <c r="SF24" s="43">
        <f ca="1"/>
        <v>0</v>
      </c>
      <c r="SG24" s="43">
        <f ca="1"/>
        <v>0</v>
      </c>
      <c r="SH24" s="43">
        <f ca="1"/>
        <v>0</v>
      </c>
      <c r="SI24" s="43">
        <f ca="1"/>
        <v>0</v>
      </c>
      <c r="SJ24" s="43">
        <f ca="1"/>
        <v>0</v>
      </c>
      <c r="SK24" s="43">
        <f ca="1"/>
        <v>0</v>
      </c>
    </row>
    <row r="25" spans="3:505" x14ac:dyDescent="0.25">
      <c r="D25" s="43">
        <v>5</v>
      </c>
      <c r="F25" s="45" cm="1">
        <f t="array" aca="1" ref="F25:SK25" ca="1">OFFSET(bHist!A2,D25-1,3,1,500)</f>
        <v>319.45517113566399</v>
      </c>
      <c r="G25" s="43">
        <f ca="1"/>
        <v>324.51294572389122</v>
      </c>
      <c r="H25" s="43">
        <f ca="1"/>
        <v>339.23282801806926</v>
      </c>
      <c r="I25" s="43">
        <f ca="1"/>
        <v>349.8923013167381</v>
      </c>
      <c r="J25" s="43">
        <f ca="1"/>
        <v>356.14485819232465</v>
      </c>
      <c r="K25" s="43">
        <f ca="1"/>
        <v>361.99229955911636</v>
      </c>
      <c r="L25" s="43">
        <f ca="1"/>
        <v>365.95194378340244</v>
      </c>
      <c r="M25" s="43">
        <f ca="1"/>
        <v>365.9272666965723</v>
      </c>
      <c r="N25" s="43">
        <f ca="1"/>
        <v>365.13143064630032</v>
      </c>
      <c r="O25" s="43">
        <f ca="1"/>
        <v>357.66455545628071</v>
      </c>
      <c r="P25" s="43">
        <f ca="1"/>
        <v>348.37568868863582</v>
      </c>
      <c r="Q25" s="43">
        <f ca="1"/>
        <v>351.91479422485833</v>
      </c>
      <c r="R25" s="43">
        <f ca="1"/>
        <v>347.1552011024952</v>
      </c>
      <c r="S25" s="43">
        <f ca="1"/>
        <v>344.47876539337636</v>
      </c>
      <c r="T25" s="43">
        <f ca="1"/>
        <v>330.63800431752202</v>
      </c>
      <c r="U25" s="43">
        <f ca="1"/>
        <v>323.20608833384517</v>
      </c>
      <c r="V25" s="43">
        <f ca="1"/>
        <v>345.23347296559814</v>
      </c>
      <c r="W25" s="43">
        <f ca="1"/>
        <v>338.32286044120792</v>
      </c>
      <c r="X25" s="43">
        <f ca="1"/>
        <v>330.37889490580562</v>
      </c>
      <c r="Y25" s="43">
        <f ca="1"/>
        <v>305.06020381808281</v>
      </c>
      <c r="Z25" s="43">
        <f ca="1"/>
        <v>289.63496812534333</v>
      </c>
      <c r="AA25" s="43">
        <f ca="1"/>
        <v>279.93584478914738</v>
      </c>
      <c r="AB25" s="43">
        <f ca="1"/>
        <v>295.8186348001957</v>
      </c>
      <c r="AC25" s="43">
        <f ca="1"/>
        <v>341.74166517913341</v>
      </c>
      <c r="AD25" s="43">
        <f ca="1"/>
        <v>368.12764027225973</v>
      </c>
      <c r="AE25" s="43">
        <f ca="1"/>
        <v>398.40334117698666</v>
      </c>
      <c r="AF25" s="43">
        <f ca="1"/>
        <v>401.74297359466556</v>
      </c>
      <c r="AG25" s="43">
        <f ca="1"/>
        <v>401.62575743222237</v>
      </c>
      <c r="AH25" s="43">
        <f ca="1"/>
        <v>392.59394365239143</v>
      </c>
      <c r="AI25" s="43">
        <f ca="1"/>
        <v>393.61804275584217</v>
      </c>
      <c r="AJ25" s="43">
        <f ca="1"/>
        <v>420.26826832044128</v>
      </c>
      <c r="AK25" s="43">
        <f ca="1"/>
        <v>455.45265308046345</v>
      </c>
      <c r="AL25" s="43">
        <f ca="1"/>
        <v>440.01096599650384</v>
      </c>
      <c r="AM25" s="43">
        <f ca="1"/>
        <v>440.17547990870474</v>
      </c>
      <c r="AN25" s="43">
        <f ca="1"/>
        <v>443.00100635075569</v>
      </c>
      <c r="AO25" s="43">
        <f ca="1"/>
        <v>450.64679042029377</v>
      </c>
      <c r="AP25" s="43">
        <f ca="1"/>
        <v>457.10807432198521</v>
      </c>
      <c r="AQ25" s="43">
        <f ca="1"/>
        <v>459.40921266889569</v>
      </c>
      <c r="AR25" s="43">
        <f ca="1"/>
        <v>459.39687412548062</v>
      </c>
      <c r="AS25" s="43">
        <f ca="1"/>
        <v>447.76368410897254</v>
      </c>
      <c r="AT25" s="43">
        <f ca="1"/>
        <v>435.39635075926782</v>
      </c>
      <c r="AU25" s="43">
        <f ca="1"/>
        <v>433.95171296775345</v>
      </c>
      <c r="AV25" s="43">
        <f ca="1"/>
        <v>475.76189554166797</v>
      </c>
      <c r="AW25" s="43">
        <f ca="1"/>
        <v>433.1826104282141</v>
      </c>
      <c r="AX25" s="43">
        <f ca="1"/>
        <v>424.6916361347437</v>
      </c>
      <c r="AY25" s="43">
        <f ca="1"/>
        <v>419.00356762039661</v>
      </c>
      <c r="AZ25" s="43">
        <f ca="1"/>
        <v>408.19808822464944</v>
      </c>
      <c r="BA25" s="43">
        <f ca="1"/>
        <v>376.18779375815387</v>
      </c>
      <c r="BB25" s="43">
        <f ca="1"/>
        <v>370.95625135016445</v>
      </c>
      <c r="BC25" s="43">
        <f ca="1"/>
        <v>362.8827311089039</v>
      </c>
      <c r="BD25" s="43">
        <f ca="1"/>
        <v>362.15681347131732</v>
      </c>
      <c r="BE25" s="43">
        <f ca="1"/>
        <v>373.13708889877796</v>
      </c>
      <c r="BF25" s="43">
        <f ca="1"/>
        <v>379.57266750168804</v>
      </c>
      <c r="BG25" s="43">
        <f ca="1"/>
        <v>387.3140752826929</v>
      </c>
      <c r="BH25" s="43">
        <f ca="1"/>
        <v>386.90793156194684</v>
      </c>
      <c r="BI25" s="43">
        <f ca="1"/>
        <v>379.92740062487121</v>
      </c>
      <c r="BJ25" s="43">
        <f ca="1"/>
        <v>379.88010287511349</v>
      </c>
      <c r="BK25" s="43">
        <f ca="1"/>
        <v>378.79739569044114</v>
      </c>
      <c r="BL25" s="43">
        <f ca="1"/>
        <v>374.79765120005607</v>
      </c>
      <c r="BM25" s="43">
        <f ca="1"/>
        <v>383.07372919571401</v>
      </c>
      <c r="BN25" s="43">
        <f ca="1"/>
        <v>428.66361890244485</v>
      </c>
      <c r="BO25" s="43">
        <f ca="1"/>
        <v>460.93302278065681</v>
      </c>
      <c r="BP25" s="43">
        <f ca="1"/>
        <v>475.82050362288953</v>
      </c>
      <c r="BQ25" s="43">
        <f ca="1"/>
        <v>491.63029058539871</v>
      </c>
      <c r="BR25" s="43">
        <f ca="1"/>
        <v>494.06509648597245</v>
      </c>
      <c r="BS25" s="43">
        <f ca="1"/>
        <v>487.91227616965767</v>
      </c>
      <c r="BT25" s="43">
        <f ca="1"/>
        <v>487.65316675794128</v>
      </c>
      <c r="BU25" s="43">
        <f ca="1"/>
        <v>484.40812983977798</v>
      </c>
      <c r="BV25" s="43">
        <f ca="1"/>
        <v>481.75842764139179</v>
      </c>
      <c r="BW25" s="43">
        <f ca="1"/>
        <v>478.17305256736279</v>
      </c>
      <c r="BX25" s="43">
        <f ca="1"/>
        <v>478.09182382321359</v>
      </c>
      <c r="BY25" s="43">
        <f ca="1"/>
        <v>468.51917055702211</v>
      </c>
      <c r="BZ25" s="43">
        <f ca="1"/>
        <v>488.11586213600634</v>
      </c>
      <c r="CA25" s="43">
        <f ca="1"/>
        <v>491.13160778903961</v>
      </c>
      <c r="CB25" s="43">
        <f ca="1"/>
        <v>480.41558283305164</v>
      </c>
      <c r="CC25" s="43">
        <f ca="1"/>
        <v>482.75476502215867</v>
      </c>
      <c r="CD25" s="43">
        <f ca="1"/>
        <v>486.30518088984491</v>
      </c>
      <c r="CE25" s="43">
        <f ca="1"/>
        <v>429.32578739905358</v>
      </c>
      <c r="CF25" s="43">
        <f ca="1"/>
        <v>385.14351985359195</v>
      </c>
      <c r="CG25" s="43">
        <f ca="1"/>
        <v>336.47207892894744</v>
      </c>
      <c r="CH25" s="43">
        <f ca="1"/>
        <v>328.07981298279759</v>
      </c>
      <c r="CI25" s="43">
        <f ca="1"/>
        <v>288.12863761675356</v>
      </c>
      <c r="CJ25" s="43">
        <f ca="1"/>
        <v>282.73977878022197</v>
      </c>
      <c r="CK25" s="43">
        <f ca="1"/>
        <v>289.16918811142443</v>
      </c>
      <c r="CL25" s="43">
        <f ca="1"/>
        <v>234.57421813559532</v>
      </c>
      <c r="CM25" s="43">
        <f ca="1"/>
        <v>216.92907284009456</v>
      </c>
      <c r="CN25" s="43">
        <f ca="1"/>
        <v>209.95882402253153</v>
      </c>
      <c r="CO25" s="43">
        <f ca="1"/>
        <v>213.21105842435358</v>
      </c>
      <c r="CP25" s="43">
        <f ca="1"/>
        <v>220.87740673291685</v>
      </c>
      <c r="CQ25" s="43">
        <f ca="1"/>
        <v>215.35076749491694</v>
      </c>
      <c r="CR25" s="43">
        <f ca="1"/>
        <v>197.7004811396599</v>
      </c>
      <c r="CS25" s="43">
        <f ca="1"/>
        <v>185.23546765458582</v>
      </c>
      <c r="CT25" s="43">
        <f ca="1"/>
        <v>179.99055849122999</v>
      </c>
      <c r="CU25" s="43">
        <f ca="1"/>
        <v>173.6937885017395</v>
      </c>
      <c r="CV25" s="43">
        <f ca="1"/>
        <v>162.05237278962136</v>
      </c>
      <c r="CW25" s="43">
        <f ca="1"/>
        <v>163.78182529163362</v>
      </c>
      <c r="CX25" s="43">
        <f ca="1"/>
        <v>164.7174981672764</v>
      </c>
      <c r="CY25" s="43">
        <f ca="1"/>
        <v>165.41154123437403</v>
      </c>
      <c r="CZ25" s="43">
        <f ca="1"/>
        <v>165.09382374143598</v>
      </c>
      <c r="DA25" s="43">
        <f ca="1"/>
        <v>166.48396629953385</v>
      </c>
      <c r="DB25" s="43">
        <f ca="1"/>
        <v>166.03977873659136</v>
      </c>
      <c r="DC25" s="43">
        <f ca="1"/>
        <v>166.27009821367264</v>
      </c>
      <c r="DD25" s="43">
        <f ca="1"/>
        <v>167.65818434786794</v>
      </c>
      <c r="DE25" s="43">
        <f ca="1"/>
        <v>169.85033222794533</v>
      </c>
      <c r="DF25" s="43">
        <f ca="1"/>
        <v>166.0829636385441</v>
      </c>
      <c r="DG25" s="43">
        <f ca="1"/>
        <v>163.73041469407082</v>
      </c>
      <c r="DH25" s="43">
        <f ca="1"/>
        <v>167.12042949736119</v>
      </c>
      <c r="DI25" s="43">
        <f ca="1"/>
        <v>172.20493759632109</v>
      </c>
      <c r="DJ25" s="43">
        <f ca="1"/>
        <v>178.36804003214834</v>
      </c>
      <c r="DK25" s="43">
        <f ca="1"/>
        <v>178.28886771190164</v>
      </c>
      <c r="DL25" s="43">
        <f ca="1"/>
        <v>173.66397035515308</v>
      </c>
      <c r="DM25" s="43">
        <f ca="1"/>
        <v>165.60998614096641</v>
      </c>
      <c r="DN25" s="43">
        <f ca="1"/>
        <v>163.37054051113128</v>
      </c>
      <c r="DO25" s="43">
        <f ca="1"/>
        <v>164.51596862483026</v>
      </c>
      <c r="DP25" s="43">
        <f ca="1"/>
        <v>153.1089852375984</v>
      </c>
      <c r="DQ25" s="43">
        <f ca="1"/>
        <v>149.72513970601557</v>
      </c>
      <c r="DR25" s="43">
        <f ca="1"/>
        <v>145.12080658829214</v>
      </c>
      <c r="DS25" s="43">
        <f ca="1"/>
        <v>145.07042420268058</v>
      </c>
      <c r="DT25" s="43">
        <f ca="1"/>
        <v>143.06129804992676</v>
      </c>
      <c r="DU25" s="43">
        <f ca="1"/>
        <v>144.24271358191967</v>
      </c>
      <c r="DV25" s="43">
        <f ca="1"/>
        <v>148.1663703879118</v>
      </c>
      <c r="DW25" s="43">
        <f ca="1"/>
        <v>147.99980005180834</v>
      </c>
      <c r="DX25" s="43">
        <f ca="1"/>
        <v>145.71511309611799</v>
      </c>
      <c r="DY25" s="43">
        <f ca="1"/>
        <v>147.79929872131348</v>
      </c>
      <c r="DZ25" s="43">
        <f ca="1"/>
        <v>150.03463150334358</v>
      </c>
      <c r="EA25" s="43">
        <f ca="1"/>
        <v>149.60175427186491</v>
      </c>
      <c r="EB25" s="43">
        <f ca="1"/>
        <v>155.97564015769959</v>
      </c>
      <c r="EC25" s="43">
        <f ca="1"/>
        <v>156.00443009233473</v>
      </c>
      <c r="ED25" s="43">
        <f ca="1"/>
        <v>155.08315218400955</v>
      </c>
      <c r="EE25" s="43">
        <f ca="1"/>
        <v>154.07858910763264</v>
      </c>
      <c r="EF25" s="43">
        <f ca="1"/>
        <v>151.32503750216961</v>
      </c>
      <c r="EG25" s="43">
        <f ca="1"/>
        <v>147.6563772600889</v>
      </c>
      <c r="EH25" s="43">
        <f ca="1"/>
        <v>148.55092165768147</v>
      </c>
      <c r="EI25" s="43">
        <f ca="1"/>
        <v>150.64127655458452</v>
      </c>
      <c r="EJ25" s="43">
        <f ca="1"/>
        <v>150.04388541090486</v>
      </c>
      <c r="EK25" s="43">
        <f ca="1"/>
        <v>151.85867950487139</v>
      </c>
      <c r="EL25" s="43">
        <f ca="1"/>
        <v>156.48666149747373</v>
      </c>
      <c r="EM25" s="43">
        <f ca="1"/>
        <v>156.2080160586834</v>
      </c>
      <c r="EN25" s="43">
        <f ca="1"/>
        <v>158.07833359801771</v>
      </c>
      <c r="EO25" s="43">
        <f ca="1"/>
        <v>161.35935793447493</v>
      </c>
      <c r="EP25" s="43">
        <f ca="1"/>
        <v>163.13713639819622</v>
      </c>
      <c r="EQ25" s="43">
        <f ca="1"/>
        <v>162.17164537596705</v>
      </c>
      <c r="ER25" s="43">
        <f ca="1"/>
        <v>170.26367343235017</v>
      </c>
      <c r="ES25" s="43">
        <f ca="1"/>
        <v>174.3353927593231</v>
      </c>
      <c r="ET25" s="43">
        <f ca="1"/>
        <v>173.12210265684129</v>
      </c>
      <c r="EU25" s="43">
        <f ca="1"/>
        <v>174.3497877266407</v>
      </c>
      <c r="EV25" s="43">
        <f ca="1"/>
        <v>179.06825237095356</v>
      </c>
      <c r="EW25" s="43">
        <f ca="1"/>
        <v>184.91055267798899</v>
      </c>
      <c r="EX25" s="43">
        <f ca="1"/>
        <v>191.96203023970128</v>
      </c>
      <c r="EY25" s="43">
        <f ca="1"/>
        <v>195.04255324566364</v>
      </c>
      <c r="EZ25" s="43">
        <f ca="1"/>
        <v>191.08907829308509</v>
      </c>
      <c r="FA25" s="43">
        <f ca="1"/>
        <v>194.35262302637102</v>
      </c>
      <c r="FB25" s="43">
        <f ca="1"/>
        <v>198.01819863259794</v>
      </c>
      <c r="FC25" s="43">
        <f ca="1"/>
        <v>198.43770910871029</v>
      </c>
      <c r="FD25" s="43">
        <f ca="1"/>
        <v>199.47311854362488</v>
      </c>
      <c r="FE25" s="43">
        <f ca="1"/>
        <v>203.74019814133644</v>
      </c>
      <c r="FF25" s="43">
        <f ca="1"/>
        <v>209.48070546519756</v>
      </c>
      <c r="FG25" s="43">
        <f ca="1"/>
        <v>209.06222320103646</v>
      </c>
      <c r="FH25" s="43">
        <f ca="1"/>
        <v>210.45339397108555</v>
      </c>
      <c r="FI25" s="43">
        <f ca="1"/>
        <v>201.68891529858112</v>
      </c>
      <c r="FJ25" s="43">
        <f ca="1"/>
        <v>199.36926913654804</v>
      </c>
      <c r="FK25" s="43">
        <f ca="1"/>
        <v>198.93330726921559</v>
      </c>
      <c r="FL25" s="43">
        <f ca="1"/>
        <v>198.14055585479738</v>
      </c>
      <c r="FM25" s="43">
        <f ca="1"/>
        <v>195.93915406715868</v>
      </c>
      <c r="FN25" s="43">
        <f ca="1"/>
        <v>190.83408172917368</v>
      </c>
      <c r="FO25" s="43">
        <f ca="1"/>
        <v>190.7374298057556</v>
      </c>
      <c r="FP25" s="43">
        <f ca="1"/>
        <v>190.66031390941143</v>
      </c>
      <c r="FQ25" s="43">
        <f ca="1"/>
        <v>183.91524350917339</v>
      </c>
      <c r="FR25" s="43">
        <f ca="1"/>
        <v>183.28289315915106</v>
      </c>
      <c r="FS25" s="43">
        <f ca="1"/>
        <v>182.52098810327053</v>
      </c>
      <c r="FT25" s="43">
        <f ca="1"/>
        <v>187.95097541785242</v>
      </c>
      <c r="FU25" s="43">
        <f ca="1"/>
        <v>194.26214037466048</v>
      </c>
      <c r="FV25" s="43">
        <f ca="1"/>
        <v>195.9669157898426</v>
      </c>
      <c r="FW25" s="43">
        <f ca="1"/>
        <v>191.58056360578539</v>
      </c>
      <c r="FX25" s="43">
        <f ca="1"/>
        <v>190.30146793842317</v>
      </c>
      <c r="FY25" s="43">
        <f ca="1"/>
        <v>185.55524157142639</v>
      </c>
      <c r="FZ25" s="43">
        <f ca="1"/>
        <v>187.97770892858506</v>
      </c>
      <c r="GA25" s="43">
        <f ca="1"/>
        <v>189.80895441377163</v>
      </c>
      <c r="GB25" s="43">
        <f ca="1"/>
        <v>191.37903406333922</v>
      </c>
      <c r="GC25" s="43">
        <f ca="1"/>
        <v>191.27724108016491</v>
      </c>
      <c r="GD25" s="43">
        <f ca="1"/>
        <v>193.33674961853029</v>
      </c>
      <c r="GE25" s="43">
        <f ca="1"/>
        <v>195.34073471152783</v>
      </c>
      <c r="GF25" s="43">
        <f ca="1"/>
        <v>199.03715667629243</v>
      </c>
      <c r="GG25" s="43">
        <f ca="1"/>
        <v>201.24164309978485</v>
      </c>
      <c r="GH25" s="43">
        <f ca="1"/>
        <v>204.37563312721252</v>
      </c>
      <c r="GI25" s="43">
        <f ca="1"/>
        <v>208.61186636638641</v>
      </c>
      <c r="GJ25" s="43">
        <f ca="1"/>
        <v>209.10232346713545</v>
      </c>
      <c r="GK25" s="43">
        <f ca="1"/>
        <v>213.44549074923992</v>
      </c>
      <c r="GL25" s="43">
        <f ca="1"/>
        <v>218.91660654187203</v>
      </c>
      <c r="GM25" s="43">
        <f ca="1"/>
        <v>219.70935795629026</v>
      </c>
      <c r="GN25" s="43">
        <f ca="1"/>
        <v>216.68024554789068</v>
      </c>
      <c r="GO25" s="43">
        <f ca="1"/>
        <v>215.67156962370871</v>
      </c>
      <c r="GP25" s="43">
        <f ca="1"/>
        <v>217.54188716304304</v>
      </c>
      <c r="GQ25" s="43">
        <f ca="1"/>
        <v>211.85176222479342</v>
      </c>
      <c r="GR25" s="43">
        <f ca="1"/>
        <v>209.39227923738954</v>
      </c>
      <c r="GS25" s="43">
        <f ca="1"/>
        <v>211.38084115111826</v>
      </c>
      <c r="GT25" s="43">
        <f ca="1"/>
        <v>212.16022581017018</v>
      </c>
      <c r="GU25" s="43">
        <f ca="1"/>
        <v>213.25835617411138</v>
      </c>
      <c r="GV25" s="43">
        <f ca="1"/>
        <v>214.20328295731545</v>
      </c>
      <c r="GW25" s="43">
        <f ca="1"/>
        <v>211.44870313990114</v>
      </c>
      <c r="GX25" s="43">
        <f ca="1"/>
        <v>211.04564405500889</v>
      </c>
      <c r="GY25" s="43">
        <f ca="1"/>
        <v>206.29838947606086</v>
      </c>
      <c r="GZ25" s="43">
        <f ca="1"/>
        <v>211.10939319598677</v>
      </c>
      <c r="HA25" s="43">
        <f ca="1"/>
        <v>210.01846031570435</v>
      </c>
      <c r="HB25" s="43">
        <f ca="1"/>
        <v>205.53751263213158</v>
      </c>
      <c r="HC25" s="43">
        <f ca="1"/>
        <v>201.2200506488085</v>
      </c>
      <c r="HD25" s="43">
        <f ca="1"/>
        <v>198.40583453822134</v>
      </c>
      <c r="HE25" s="43">
        <f ca="1"/>
        <v>200.29774452853201</v>
      </c>
      <c r="HF25" s="43">
        <f ca="1"/>
        <v>220.27076168167591</v>
      </c>
      <c r="HG25" s="43">
        <f ca="1"/>
        <v>219.91191571068762</v>
      </c>
      <c r="HH25" s="43">
        <f ca="1"/>
        <v>218.32538466989996</v>
      </c>
      <c r="HI25" s="43">
        <f ca="1"/>
        <v>217.47710981011389</v>
      </c>
      <c r="HJ25" s="43">
        <f ca="1"/>
        <v>214.1107438817024</v>
      </c>
      <c r="HK25" s="43">
        <f ca="1"/>
        <v>221.39562555634976</v>
      </c>
      <c r="HL25" s="43">
        <f ca="1"/>
        <v>223.7234974139929</v>
      </c>
      <c r="HM25" s="43">
        <f ca="1"/>
        <v>219.49754629433156</v>
      </c>
      <c r="HN25" s="43">
        <f ca="1"/>
        <v>218.87239342796801</v>
      </c>
      <c r="HO25" s="43">
        <f ca="1"/>
        <v>219.46464351189138</v>
      </c>
      <c r="HP25" s="43">
        <f ca="1"/>
        <v>220.50519400656225</v>
      </c>
      <c r="HQ25" s="43">
        <f ca="1"/>
        <v>219.68365265750884</v>
      </c>
      <c r="HR25" s="43">
        <f ca="1"/>
        <v>214.90246708416939</v>
      </c>
      <c r="HS25" s="43">
        <f ca="1"/>
        <v>216.90336754131317</v>
      </c>
      <c r="HT25" s="43">
        <f ca="1"/>
        <v>216.21549374592303</v>
      </c>
      <c r="HU25" s="43">
        <f ca="1"/>
        <v>225.53109402430056</v>
      </c>
      <c r="HV25" s="43">
        <f ca="1"/>
        <v>234.97522079658506</v>
      </c>
      <c r="HW25" s="43">
        <f ca="1"/>
        <v>238.05780022644998</v>
      </c>
      <c r="HX25" s="43">
        <f ca="1"/>
        <v>251.28780340325832</v>
      </c>
      <c r="HY25" s="43">
        <f ca="1"/>
        <v>258.4277071927786</v>
      </c>
      <c r="HZ25" s="43">
        <f ca="1"/>
        <v>243.84868993592261</v>
      </c>
      <c r="IA25" s="43">
        <f ca="1"/>
        <v>237.15605834519863</v>
      </c>
      <c r="IB25" s="43">
        <f ca="1"/>
        <v>230.62177139496805</v>
      </c>
      <c r="IC25" s="43">
        <f ca="1"/>
        <v>229.36015533077719</v>
      </c>
      <c r="ID25" s="43">
        <f ca="1"/>
        <v>229.12880764174463</v>
      </c>
      <c r="IE25" s="43">
        <f ca="1"/>
        <v>232.7604522535801</v>
      </c>
      <c r="IF25" s="43">
        <f ca="1"/>
        <v>227.99571807146074</v>
      </c>
      <c r="IG25" s="43">
        <f ca="1"/>
        <v>233.79174884068968</v>
      </c>
      <c r="IH25" s="43">
        <f ca="1"/>
        <v>221.83775669538974</v>
      </c>
      <c r="II25" s="43">
        <f ca="1"/>
        <v>208.05560370075705</v>
      </c>
      <c r="IJ25" s="43">
        <f ca="1"/>
        <v>205.98272840702532</v>
      </c>
      <c r="IK25" s="43">
        <f ca="1"/>
        <v>204.48873644185065</v>
      </c>
      <c r="IL25" s="43">
        <f ca="1"/>
        <v>194.89757536053659</v>
      </c>
      <c r="IM25" s="43">
        <f ca="1"/>
        <v>188.60903106665612</v>
      </c>
      <c r="IN25" s="43">
        <f ca="1"/>
        <v>187.1859857261181</v>
      </c>
      <c r="IO25" s="43">
        <f ca="1"/>
        <v>201.61488403809071</v>
      </c>
      <c r="IP25" s="43">
        <f ca="1"/>
        <v>204.84861062479021</v>
      </c>
      <c r="IQ25" s="43">
        <f ca="1"/>
        <v>209.55165208983419</v>
      </c>
      <c r="IR25" s="43">
        <f ca="1"/>
        <v>207.39651984000204</v>
      </c>
      <c r="IS25" s="43">
        <f ca="1"/>
        <v>209.32338903665544</v>
      </c>
      <c r="IT25" s="43">
        <f ca="1"/>
        <v>201.79173649370671</v>
      </c>
      <c r="IU25" s="43">
        <f ca="1"/>
        <v>197.95753412747385</v>
      </c>
      <c r="IV25" s="43">
        <f ca="1"/>
        <v>197.66346550941469</v>
      </c>
      <c r="IW25" s="43">
        <f ca="1"/>
        <v>196.7185387262106</v>
      </c>
      <c r="IX25" s="43">
        <f ca="1"/>
        <v>196.90978614914417</v>
      </c>
      <c r="IY25" s="43">
        <f ca="1"/>
        <v>210.12950720643997</v>
      </c>
      <c r="IZ25" s="43">
        <f ca="1"/>
        <v>213.81873168754578</v>
      </c>
      <c r="JA25" s="43">
        <f ca="1"/>
        <v>200.06125577974319</v>
      </c>
      <c r="JB25" s="43">
        <f ca="1"/>
        <v>196.42138547229769</v>
      </c>
      <c r="JC25" s="43">
        <f ca="1"/>
        <v>196.16227606058121</v>
      </c>
      <c r="JD25" s="43">
        <f ca="1"/>
        <v>199.94095498144628</v>
      </c>
      <c r="JE25" s="43">
        <f ca="1"/>
        <v>210.75980113255977</v>
      </c>
      <c r="JF25" s="43">
        <f ca="1"/>
        <v>214.20328295731545</v>
      </c>
      <c r="JG25" s="43">
        <f ca="1"/>
        <v>225.24319467794894</v>
      </c>
      <c r="JH25" s="43">
        <f ca="1"/>
        <v>231.60165738451482</v>
      </c>
      <c r="JI25" s="43">
        <f ca="1"/>
        <v>233.21903478384019</v>
      </c>
      <c r="JJ25" s="43">
        <f ca="1"/>
        <v>233.31979955506324</v>
      </c>
      <c r="JK25" s="43">
        <f ca="1"/>
        <v>235.00915179097655</v>
      </c>
      <c r="JL25" s="43">
        <f ca="1"/>
        <v>234.98241828024388</v>
      </c>
      <c r="JM25" s="43">
        <f ca="1"/>
        <v>235.82143923246861</v>
      </c>
      <c r="JN25" s="43">
        <f ca="1"/>
        <v>243.86102847933768</v>
      </c>
      <c r="JO25" s="43">
        <f ca="1"/>
        <v>256.78565270662307</v>
      </c>
      <c r="JP25" s="43">
        <f ca="1"/>
        <v>266.27090795695779</v>
      </c>
      <c r="JQ25" s="43">
        <f ca="1"/>
        <v>266.2174409354925</v>
      </c>
      <c r="JR25" s="43">
        <f ca="1"/>
        <v>266.20407418012616</v>
      </c>
      <c r="JS25" s="43">
        <f ca="1"/>
        <v>265.52236965644363</v>
      </c>
      <c r="JT25" s="43">
        <f ca="1"/>
        <v>261.26454396629333</v>
      </c>
      <c r="JU25" s="43">
        <f ca="1"/>
        <v>269.22598910486698</v>
      </c>
      <c r="JV25" s="43">
        <f ca="1"/>
        <v>278.981664098382</v>
      </c>
      <c r="JW25" s="43">
        <f ca="1"/>
        <v>282.60508301460743</v>
      </c>
      <c r="JX25" s="43">
        <f ca="1"/>
        <v>287.57751601088046</v>
      </c>
      <c r="JY25" s="43">
        <f ca="1"/>
        <v>299.65078074252602</v>
      </c>
      <c r="JZ25" s="43">
        <f ca="1"/>
        <v>308.57977332723141</v>
      </c>
      <c r="KA25" s="43">
        <f ca="1"/>
        <v>305.32342607760432</v>
      </c>
      <c r="KB25" s="43">
        <f ca="1"/>
        <v>295.11945067334176</v>
      </c>
      <c r="KC25" s="43">
        <f ca="1"/>
        <v>297.3167396131754</v>
      </c>
      <c r="KD25" s="43">
        <f ca="1"/>
        <v>295.53484830164911</v>
      </c>
      <c r="KE25" s="43">
        <f ca="1"/>
        <v>295.93790738654133</v>
      </c>
      <c r="KF25" s="43">
        <f ca="1"/>
        <v>295.00429093480113</v>
      </c>
      <c r="KG25" s="43">
        <f ca="1"/>
        <v>296.71523562169074</v>
      </c>
      <c r="KH25" s="43">
        <f ca="1"/>
        <v>285.90461516618728</v>
      </c>
      <c r="KI25" s="43">
        <f ca="1"/>
        <v>280.1240075762272</v>
      </c>
      <c r="KJ25" s="43">
        <f ca="1"/>
        <v>279.98314253890516</v>
      </c>
      <c r="KK25" s="43">
        <f ca="1"/>
        <v>280.34507314574722</v>
      </c>
      <c r="KL25" s="43">
        <f ca="1"/>
        <v>279.02484900033477</v>
      </c>
      <c r="KM25" s="43">
        <f ca="1"/>
        <v>291.8929215703011</v>
      </c>
      <c r="KN25" s="43">
        <f ca="1"/>
        <v>291.6399814302921</v>
      </c>
      <c r="KO25" s="43">
        <f ca="1"/>
        <v>291.53716023516654</v>
      </c>
      <c r="KP25" s="43">
        <f ca="1"/>
        <v>285.69897277593611</v>
      </c>
      <c r="KQ25" s="43">
        <f ca="1"/>
        <v>290.19328721487523</v>
      </c>
      <c r="KR25" s="43">
        <f ca="1"/>
        <v>262.88911884927751</v>
      </c>
      <c r="KS25" s="43">
        <f ca="1"/>
        <v>251.09552776837347</v>
      </c>
      <c r="KT25" s="43">
        <f ca="1"/>
        <v>240.80723898410795</v>
      </c>
      <c r="KU25" s="43">
        <f ca="1"/>
        <v>237.15503013324738</v>
      </c>
      <c r="KV25" s="43">
        <f ca="1"/>
        <v>235.10169086658956</v>
      </c>
      <c r="KW25" s="43">
        <f ca="1"/>
        <v>238.0989287045002</v>
      </c>
      <c r="KX25" s="43">
        <f ca="1"/>
        <v>238.90710329818725</v>
      </c>
      <c r="KY25" s="43">
        <f ca="1"/>
        <v>241.25451118290422</v>
      </c>
      <c r="KZ25" s="43">
        <f ca="1"/>
        <v>239.14462025892735</v>
      </c>
      <c r="LA25" s="43">
        <f ca="1"/>
        <v>237.48919901740553</v>
      </c>
      <c r="LB25" s="43">
        <f ca="1"/>
        <v>233.92130354654788</v>
      </c>
      <c r="LC25" s="43">
        <f ca="1"/>
        <v>238.08659016108513</v>
      </c>
      <c r="LD25" s="43">
        <f ca="1"/>
        <v>240.95016044533253</v>
      </c>
      <c r="LE25" s="43">
        <f ca="1"/>
        <v>238.83410024964809</v>
      </c>
      <c r="LF25" s="43">
        <f ca="1"/>
        <v>236.48257951712608</v>
      </c>
      <c r="LG25" s="43">
        <f ca="1"/>
        <v>243.73969946908949</v>
      </c>
      <c r="LH25" s="43">
        <f ca="1"/>
        <v>251.57364632570741</v>
      </c>
      <c r="LI25" s="43">
        <f ca="1"/>
        <v>254.5564891963005</v>
      </c>
      <c r="LJ25" s="43">
        <f ca="1"/>
        <v>253.41620214235783</v>
      </c>
      <c r="LK25" s="43">
        <f ca="1"/>
        <v>253.80280983603001</v>
      </c>
      <c r="LL25" s="43">
        <f ca="1"/>
        <v>250.11769820272923</v>
      </c>
      <c r="LM25" s="43">
        <f ca="1"/>
        <v>247.39807759165765</v>
      </c>
      <c r="LN25" s="43">
        <f ca="1"/>
        <v>244.92214321303368</v>
      </c>
      <c r="LO25" s="43">
        <f ca="1"/>
        <v>247.52660408556463</v>
      </c>
      <c r="LP25" s="43">
        <f ca="1"/>
        <v>250.87343398690226</v>
      </c>
      <c r="LQ25" s="43">
        <f ca="1"/>
        <v>268.13814086043834</v>
      </c>
      <c r="LR25" s="43">
        <f ca="1"/>
        <v>272.05048733496665</v>
      </c>
      <c r="LS25" s="43">
        <f ca="1"/>
        <v>278.61973349153999</v>
      </c>
      <c r="LT25" s="43">
        <f ca="1"/>
        <v>279.08242886960505</v>
      </c>
      <c r="LU25" s="43">
        <f ca="1"/>
        <v>285.98995675814149</v>
      </c>
      <c r="LV25" s="43">
        <f ca="1"/>
        <v>283.36801628243927</v>
      </c>
      <c r="LW25" s="43">
        <f ca="1"/>
        <v>283.22098197340966</v>
      </c>
      <c r="LX25" s="43">
        <f ca="1"/>
        <v>278.08197864103317</v>
      </c>
      <c r="LY25" s="43">
        <f ca="1"/>
        <v>275.80757380485534</v>
      </c>
      <c r="LZ25" s="43">
        <f ca="1"/>
        <v>283.78958318245407</v>
      </c>
      <c r="MA25" s="43">
        <f ca="1"/>
        <v>290.06167608511447</v>
      </c>
      <c r="MB25" s="43">
        <f ca="1"/>
        <v>287.3605632891655</v>
      </c>
      <c r="MC25" s="43">
        <f ca="1"/>
        <v>291.82403136956691</v>
      </c>
      <c r="MD25" s="43">
        <f ca="1"/>
        <v>300.72731865549088</v>
      </c>
      <c r="ME25" s="43">
        <f ca="1"/>
        <v>307.76234482598301</v>
      </c>
      <c r="MF25" s="43">
        <f ca="1"/>
        <v>315.17575299453739</v>
      </c>
      <c r="MG25" s="43">
        <f ca="1"/>
        <v>311.24078585708145</v>
      </c>
      <c r="MH25" s="43">
        <f ca="1"/>
        <v>301.29694807648656</v>
      </c>
      <c r="MI25" s="43">
        <f ca="1"/>
        <v>294.35034813380241</v>
      </c>
      <c r="MJ25" s="43">
        <f ca="1"/>
        <v>295.37650366115571</v>
      </c>
      <c r="MK25" s="43">
        <f ca="1"/>
        <v>291.19476565539833</v>
      </c>
      <c r="ML25" s="43">
        <f ca="1"/>
        <v>289.30079924118519</v>
      </c>
      <c r="MM25" s="43">
        <f ca="1"/>
        <v>292.58388000154491</v>
      </c>
      <c r="MN25" s="43">
        <f ca="1"/>
        <v>305.6102972120047</v>
      </c>
      <c r="MO25" s="43">
        <f ca="1"/>
        <v>309.85681257069115</v>
      </c>
      <c r="MP25" s="43">
        <f ca="1"/>
        <v>313.968632163763</v>
      </c>
      <c r="MQ25" s="43">
        <f ca="1"/>
        <v>312.850965772748</v>
      </c>
      <c r="MR25" s="43">
        <f ca="1"/>
        <v>313.86066990888122</v>
      </c>
      <c r="MS25" s="43">
        <f ca="1"/>
        <v>313.916193354249</v>
      </c>
      <c r="MT25" s="43">
        <f ca="1"/>
        <v>318.39097176611421</v>
      </c>
      <c r="MU25" s="43">
        <f ca="1"/>
        <v>321.11984628474715</v>
      </c>
      <c r="MV25" s="43">
        <f ca="1"/>
        <v>319.46648146712784</v>
      </c>
      <c r="MW25" s="43">
        <f ca="1"/>
        <v>318.56679600977901</v>
      </c>
      <c r="MX25" s="43">
        <f ca="1"/>
        <v>329.89563528871537</v>
      </c>
      <c r="MY25" s="43">
        <f ca="1"/>
        <v>343.62226483798031</v>
      </c>
      <c r="MZ25" s="43">
        <f ca="1"/>
        <v>344.19703531873222</v>
      </c>
      <c r="NA25" s="43">
        <f ca="1"/>
        <v>342.54881156086918</v>
      </c>
      <c r="NB25" s="43">
        <f ca="1"/>
        <v>331.32484990096088</v>
      </c>
      <c r="NC25" s="43">
        <f ca="1"/>
        <v>337.29053564214706</v>
      </c>
      <c r="ND25" s="43">
        <f ca="1"/>
        <v>346.81794758248333</v>
      </c>
      <c r="NE25" s="43">
        <f ca="1"/>
        <v>348.55151293230057</v>
      </c>
      <c r="NF25" s="43">
        <f ca="1"/>
        <v>352.38879993438724</v>
      </c>
      <c r="NG25" s="43">
        <f ca="1"/>
        <v>373.31702599024771</v>
      </c>
      <c r="NH25" s="43">
        <f ca="1"/>
        <v>376.07160580766197</v>
      </c>
      <c r="NI25" s="43">
        <f ca="1"/>
        <v>374.49432867443562</v>
      </c>
      <c r="NJ25" s="43">
        <f ca="1"/>
        <v>373.12886320316795</v>
      </c>
      <c r="NK25" s="43">
        <f ca="1"/>
        <v>376.42531071889397</v>
      </c>
      <c r="NL25" s="43">
        <f ca="1"/>
        <v>373.22962797439095</v>
      </c>
      <c r="NM25" s="43">
        <f ca="1"/>
        <v>368.41553961861138</v>
      </c>
      <c r="NN25" s="43">
        <f ca="1"/>
        <v>360.56822600662707</v>
      </c>
      <c r="NO25" s="43">
        <f ca="1"/>
        <v>360.2268596388102</v>
      </c>
      <c r="NP25" s="43">
        <f ca="1"/>
        <v>366.54213744342326</v>
      </c>
      <c r="NQ25" s="43">
        <f ca="1"/>
        <v>369.23502454376217</v>
      </c>
      <c r="NR25" s="43">
        <f ca="1"/>
        <v>378.36965951871872</v>
      </c>
      <c r="NS25" s="43">
        <f ca="1"/>
        <v>374.38842284345623</v>
      </c>
      <c r="NT25" s="43">
        <f ca="1"/>
        <v>366.59354804098609</v>
      </c>
      <c r="NU25" s="43">
        <f ca="1"/>
        <v>372.11401800727845</v>
      </c>
      <c r="NV25" s="43">
        <f ca="1"/>
        <v>368.32197233104705</v>
      </c>
      <c r="NW25" s="43">
        <f ca="1"/>
        <v>390.08921933913234</v>
      </c>
      <c r="NX25" s="43">
        <f ca="1"/>
        <v>414.50205569779877</v>
      </c>
      <c r="NY25" s="43">
        <f ca="1"/>
        <v>423.09071012663844</v>
      </c>
      <c r="NZ25" s="43">
        <f ca="1"/>
        <v>427.49968297362324</v>
      </c>
      <c r="OA25" s="43">
        <f ca="1"/>
        <v>420.5109263409376</v>
      </c>
      <c r="OB25" s="43">
        <f ca="1"/>
        <v>411.49350752842423</v>
      </c>
      <c r="OC25" s="43">
        <f ca="1"/>
        <v>411.60455441915985</v>
      </c>
      <c r="OD25" s="43">
        <f ca="1"/>
        <v>410.56400392448899</v>
      </c>
      <c r="OE25" s="43">
        <f ca="1"/>
        <v>406.29692432677746</v>
      </c>
      <c r="OF25" s="43">
        <f ca="1"/>
        <v>408.75640731418133</v>
      </c>
      <c r="OG25" s="43">
        <f ca="1"/>
        <v>409.07720944297313</v>
      </c>
      <c r="OH25" s="43">
        <f ca="1"/>
        <v>408.54253922832015</v>
      </c>
      <c r="OI25" s="43">
        <f ca="1"/>
        <v>405.58026059675217</v>
      </c>
      <c r="OJ25" s="43">
        <f ca="1"/>
        <v>401.94964419686795</v>
      </c>
      <c r="OK25" s="43">
        <f ca="1"/>
        <v>402.65705401933189</v>
      </c>
      <c r="OL25" s="43">
        <f ca="1"/>
        <v>397.48720432841782</v>
      </c>
      <c r="OM25" s="43">
        <f ca="1"/>
        <v>404.03691445791725</v>
      </c>
      <c r="ON25" s="43">
        <f ca="1"/>
        <v>411.07502526426316</v>
      </c>
      <c r="OO25" s="43">
        <f ca="1"/>
        <v>413.11088492774962</v>
      </c>
      <c r="OP25" s="43">
        <f ca="1"/>
        <v>409.47512746810912</v>
      </c>
      <c r="OQ25" s="43">
        <f ca="1"/>
        <v>410.66785333156582</v>
      </c>
      <c r="OR25" s="43">
        <f ca="1"/>
        <v>406.74008367776867</v>
      </c>
      <c r="OS25" s="43">
        <f ca="1"/>
        <v>406.68044738459588</v>
      </c>
      <c r="OT25" s="43">
        <f ca="1"/>
        <v>402.51927361786369</v>
      </c>
      <c r="OU25" s="43">
        <f ca="1"/>
        <v>407.81353695487979</v>
      </c>
      <c r="OV25" s="43">
        <f ca="1"/>
        <v>405.78693119895462</v>
      </c>
      <c r="OW25" s="43">
        <f ca="1"/>
        <v>402.21286645638946</v>
      </c>
      <c r="OX25" s="43">
        <f ca="1"/>
        <v>0</v>
      </c>
      <c r="OY25" s="43">
        <f ca="1"/>
        <v>0</v>
      </c>
      <c r="OZ25" s="43">
        <f ca="1"/>
        <v>0</v>
      </c>
      <c r="PA25" s="43">
        <f ca="1"/>
        <v>0</v>
      </c>
      <c r="PB25" s="43">
        <f ca="1"/>
        <v>0</v>
      </c>
      <c r="PC25" s="43">
        <f ca="1"/>
        <v>0</v>
      </c>
      <c r="PD25" s="43">
        <f ca="1"/>
        <v>0</v>
      </c>
      <c r="PE25" s="43">
        <f ca="1"/>
        <v>0</v>
      </c>
      <c r="PF25" s="43">
        <f ca="1"/>
        <v>0</v>
      </c>
      <c r="PG25" s="43">
        <f ca="1"/>
        <v>0</v>
      </c>
      <c r="PH25" s="43">
        <f ca="1"/>
        <v>0</v>
      </c>
      <c r="PI25" s="43">
        <f ca="1"/>
        <v>0</v>
      </c>
      <c r="PJ25" s="43">
        <f ca="1"/>
        <v>0</v>
      </c>
      <c r="PK25" s="43">
        <f ca="1"/>
        <v>0</v>
      </c>
      <c r="PL25" s="43">
        <f ca="1"/>
        <v>0</v>
      </c>
      <c r="PM25" s="43">
        <f ca="1"/>
        <v>0</v>
      </c>
      <c r="PN25" s="43">
        <f ca="1"/>
        <v>0</v>
      </c>
      <c r="PO25" s="43">
        <f ca="1"/>
        <v>0</v>
      </c>
      <c r="PP25" s="43">
        <f ca="1"/>
        <v>0</v>
      </c>
      <c r="PQ25" s="43">
        <f ca="1"/>
        <v>0</v>
      </c>
      <c r="PR25" s="43">
        <f ca="1"/>
        <v>0</v>
      </c>
      <c r="PS25" s="43">
        <f ca="1"/>
        <v>0</v>
      </c>
      <c r="PT25" s="43">
        <f ca="1"/>
        <v>0</v>
      </c>
      <c r="PU25" s="43">
        <f ca="1"/>
        <v>0</v>
      </c>
      <c r="PV25" s="43">
        <f ca="1"/>
        <v>0</v>
      </c>
      <c r="PW25" s="43">
        <f ca="1"/>
        <v>0</v>
      </c>
      <c r="PX25" s="43">
        <f ca="1"/>
        <v>0</v>
      </c>
      <c r="PY25" s="43">
        <f ca="1"/>
        <v>0</v>
      </c>
      <c r="PZ25" s="43">
        <f ca="1"/>
        <v>0</v>
      </c>
      <c r="QA25" s="43">
        <f ca="1"/>
        <v>0</v>
      </c>
      <c r="QB25" s="43">
        <f ca="1"/>
        <v>0</v>
      </c>
      <c r="QC25" s="43">
        <f ca="1"/>
        <v>0</v>
      </c>
      <c r="QD25" s="43">
        <f ca="1"/>
        <v>0</v>
      </c>
      <c r="QE25" s="43">
        <f ca="1"/>
        <v>0</v>
      </c>
      <c r="QF25" s="43">
        <f ca="1"/>
        <v>0</v>
      </c>
      <c r="QG25" s="43">
        <f ca="1"/>
        <v>0</v>
      </c>
      <c r="QH25" s="43">
        <f ca="1"/>
        <v>0</v>
      </c>
      <c r="QI25" s="43">
        <f ca="1"/>
        <v>0</v>
      </c>
      <c r="QJ25" s="43">
        <f ca="1"/>
        <v>0</v>
      </c>
      <c r="QK25" s="43">
        <f ca="1"/>
        <v>0</v>
      </c>
      <c r="QL25" s="43">
        <f ca="1"/>
        <v>0</v>
      </c>
      <c r="QM25" s="43">
        <f ca="1"/>
        <v>0</v>
      </c>
      <c r="QN25" s="43">
        <f ca="1"/>
        <v>0</v>
      </c>
      <c r="QO25" s="43">
        <f ca="1"/>
        <v>0</v>
      </c>
      <c r="QP25" s="43">
        <f ca="1"/>
        <v>0</v>
      </c>
      <c r="QQ25" s="43">
        <f ca="1"/>
        <v>0</v>
      </c>
      <c r="QR25" s="43">
        <f ca="1"/>
        <v>0</v>
      </c>
      <c r="QS25" s="43">
        <f ca="1"/>
        <v>0</v>
      </c>
      <c r="QT25" s="43">
        <f ca="1"/>
        <v>0</v>
      </c>
      <c r="QU25" s="43">
        <f ca="1"/>
        <v>0</v>
      </c>
      <c r="QV25" s="43">
        <f ca="1"/>
        <v>0</v>
      </c>
      <c r="QW25" s="43">
        <f ca="1"/>
        <v>0</v>
      </c>
      <c r="QX25" s="43">
        <f ca="1"/>
        <v>0</v>
      </c>
      <c r="QY25" s="43">
        <f ca="1"/>
        <v>0</v>
      </c>
      <c r="QZ25" s="43">
        <f ca="1"/>
        <v>0</v>
      </c>
      <c r="RA25" s="43">
        <f ca="1"/>
        <v>0</v>
      </c>
      <c r="RB25" s="43">
        <f ca="1"/>
        <v>0</v>
      </c>
      <c r="RC25" s="43">
        <f ca="1"/>
        <v>0</v>
      </c>
      <c r="RD25" s="43">
        <f ca="1"/>
        <v>0</v>
      </c>
      <c r="RE25" s="43">
        <f ca="1"/>
        <v>0</v>
      </c>
      <c r="RF25" s="43">
        <f ca="1"/>
        <v>0</v>
      </c>
      <c r="RG25" s="43">
        <f ca="1"/>
        <v>0</v>
      </c>
      <c r="RH25" s="43">
        <f ca="1"/>
        <v>0</v>
      </c>
      <c r="RI25" s="43">
        <f ca="1"/>
        <v>0</v>
      </c>
      <c r="RJ25" s="43">
        <f ca="1"/>
        <v>0</v>
      </c>
      <c r="RK25" s="43">
        <f ca="1"/>
        <v>0</v>
      </c>
      <c r="RL25" s="43">
        <f ca="1"/>
        <v>0</v>
      </c>
      <c r="RM25" s="43">
        <f ca="1"/>
        <v>0</v>
      </c>
      <c r="RN25" s="43">
        <f ca="1"/>
        <v>0</v>
      </c>
      <c r="RO25" s="43">
        <f ca="1"/>
        <v>0</v>
      </c>
      <c r="RP25" s="43">
        <f ca="1"/>
        <v>0</v>
      </c>
      <c r="RQ25" s="43">
        <f ca="1"/>
        <v>0</v>
      </c>
      <c r="RR25" s="43">
        <f ca="1"/>
        <v>0</v>
      </c>
      <c r="RS25" s="43">
        <f ca="1"/>
        <v>0</v>
      </c>
      <c r="RT25" s="43">
        <f ca="1"/>
        <v>0</v>
      </c>
      <c r="RU25" s="43">
        <f ca="1"/>
        <v>0</v>
      </c>
      <c r="RV25" s="43">
        <f ca="1"/>
        <v>0</v>
      </c>
      <c r="RW25" s="43">
        <f ca="1"/>
        <v>0</v>
      </c>
      <c r="RX25" s="43">
        <f ca="1"/>
        <v>0</v>
      </c>
      <c r="RY25" s="43">
        <f ca="1"/>
        <v>0</v>
      </c>
      <c r="RZ25" s="43">
        <f ca="1"/>
        <v>0</v>
      </c>
      <c r="SA25" s="43">
        <f ca="1"/>
        <v>0</v>
      </c>
      <c r="SB25" s="43">
        <f ca="1"/>
        <v>0</v>
      </c>
      <c r="SC25" s="43">
        <f ca="1"/>
        <v>0</v>
      </c>
      <c r="SD25" s="43">
        <f ca="1"/>
        <v>0</v>
      </c>
      <c r="SE25" s="43">
        <f ca="1"/>
        <v>0</v>
      </c>
      <c r="SF25" s="43">
        <f ca="1"/>
        <v>0</v>
      </c>
      <c r="SG25" s="43">
        <f ca="1"/>
        <v>0</v>
      </c>
      <c r="SH25" s="43">
        <f ca="1"/>
        <v>0</v>
      </c>
      <c r="SI25" s="43">
        <f ca="1"/>
        <v>0</v>
      </c>
      <c r="SJ25" s="43">
        <f ca="1"/>
        <v>0</v>
      </c>
      <c r="SK25" s="43">
        <f ca="1"/>
        <v>0</v>
      </c>
    </row>
    <row r="26" spans="3:505" x14ac:dyDescent="0.25">
      <c r="C26" s="46" t="s">
        <v>496</v>
      </c>
      <c r="F26" s="45" cm="1">
        <f t="array" aca="1" ref="F26:SK26" ca="1">IF(OFFSET(bHist!$A$1,_xlfn.XMATCH(C26,bHist!B:B,0)-1,3,1,500)=0,"-",OFFSET(bHist!$A$1,_xlfn.XMATCH(C26,bHist!B:B,0)-1,3,1,500))</f>
        <v>319.37603352320195</v>
      </c>
      <c r="G26" s="43">
        <f ca="1"/>
        <v>318.18886612701419</v>
      </c>
      <c r="H26" s="43">
        <f ca="1"/>
        <v>324.27772468471528</v>
      </c>
      <c r="I26" s="43">
        <f ca="1"/>
        <v>322.90053049385551</v>
      </c>
      <c r="J26" s="43">
        <f ca="1"/>
        <v>330.20656067848211</v>
      </c>
      <c r="K26" s="43">
        <f ca="1"/>
        <v>346.8219035199881</v>
      </c>
      <c r="L26" s="43">
        <f ca="1"/>
        <v>352.71473443686966</v>
      </c>
      <c r="M26" s="43">
        <f ca="1"/>
        <v>357.52541276514535</v>
      </c>
      <c r="N26" s="43">
        <f ca="1"/>
        <v>357.51141079080105</v>
      </c>
      <c r="O26" s="43">
        <f ca="1"/>
        <v>355.54013283133509</v>
      </c>
      <c r="P26" s="43">
        <f ca="1"/>
        <v>347.83204595482351</v>
      </c>
      <c r="Q26" s="43">
        <f ca="1"/>
        <v>353.53284979498386</v>
      </c>
      <c r="R26" s="43" t="str">
        <f ca="1"/>
        <v>-</v>
      </c>
      <c r="S26" s="43" t="str">
        <f ca="1"/>
        <v>-</v>
      </c>
      <c r="T26" s="43" t="str">
        <f ca="1"/>
        <v>-</v>
      </c>
      <c r="U26" s="43" t="str">
        <f ca="1"/>
        <v>-</v>
      </c>
      <c r="V26" s="43" t="str">
        <f ca="1"/>
        <v>-</v>
      </c>
      <c r="W26" s="43" t="str">
        <f ca="1"/>
        <v>-</v>
      </c>
      <c r="X26" s="43" t="str">
        <f ca="1"/>
        <v>-</v>
      </c>
      <c r="Y26" s="43" t="str">
        <f ca="1"/>
        <v>-</v>
      </c>
      <c r="Z26" s="43" t="str">
        <f ca="1"/>
        <v>-</v>
      </c>
      <c r="AA26" s="43" t="str">
        <f ca="1"/>
        <v>-</v>
      </c>
      <c r="AB26" s="43" t="str">
        <f ca="1"/>
        <v>-</v>
      </c>
      <c r="AC26" s="43" t="str">
        <f ca="1"/>
        <v>-</v>
      </c>
      <c r="AD26" s="43" t="str">
        <f ca="1"/>
        <v>-</v>
      </c>
      <c r="AE26" s="43" t="str">
        <f ca="1"/>
        <v>-</v>
      </c>
      <c r="AF26" s="43" t="str">
        <f ca="1"/>
        <v>-</v>
      </c>
      <c r="AG26" s="43" t="str">
        <f ca="1"/>
        <v>-</v>
      </c>
      <c r="AH26" s="43" t="str">
        <f ca="1"/>
        <v>-</v>
      </c>
      <c r="AI26" s="43" t="str">
        <f ca="1"/>
        <v>-</v>
      </c>
      <c r="AJ26" s="43" t="str">
        <f ca="1"/>
        <v>-</v>
      </c>
      <c r="AK26" s="43" t="str">
        <f ca="1"/>
        <v>-</v>
      </c>
      <c r="AL26" s="43" t="str">
        <f ca="1"/>
        <v>-</v>
      </c>
      <c r="AM26" s="43" t="str">
        <f ca="1"/>
        <v>-</v>
      </c>
      <c r="AN26" s="43" t="str">
        <f ca="1"/>
        <v>-</v>
      </c>
      <c r="AO26" s="43" t="str">
        <f ca="1"/>
        <v>-</v>
      </c>
      <c r="AP26" s="43" t="str">
        <f ca="1"/>
        <v>-</v>
      </c>
      <c r="AQ26" s="43" t="str">
        <f ca="1"/>
        <v>-</v>
      </c>
      <c r="AR26" s="43" t="str">
        <f ca="1"/>
        <v>-</v>
      </c>
      <c r="AS26" s="43" t="str">
        <f ca="1"/>
        <v>-</v>
      </c>
      <c r="AT26" s="43" t="str">
        <f ca="1"/>
        <v>-</v>
      </c>
      <c r="AU26" s="43" t="str">
        <f ca="1"/>
        <v>-</v>
      </c>
      <c r="AV26" s="43" t="str">
        <f ca="1"/>
        <v>-</v>
      </c>
      <c r="AW26" s="43" t="str">
        <f ca="1"/>
        <v>-</v>
      </c>
      <c r="AX26" s="43" t="str">
        <f ca="1"/>
        <v>-</v>
      </c>
      <c r="AY26" s="43" t="str">
        <f ca="1"/>
        <v>-</v>
      </c>
      <c r="AZ26" s="43" t="str">
        <f ca="1"/>
        <v>-</v>
      </c>
      <c r="BA26" s="43" t="str">
        <f ca="1"/>
        <v>-</v>
      </c>
      <c r="BB26" s="43" t="str">
        <f ca="1"/>
        <v>-</v>
      </c>
      <c r="BC26" s="43" t="str">
        <f ca="1"/>
        <v>-</v>
      </c>
      <c r="BD26" s="43" t="str">
        <f ca="1"/>
        <v>-</v>
      </c>
      <c r="BE26" s="43" t="str">
        <f ca="1"/>
        <v>-</v>
      </c>
      <c r="BF26" s="43" t="str">
        <f ca="1"/>
        <v>-</v>
      </c>
      <c r="BG26" s="43" t="str">
        <f ca="1"/>
        <v>-</v>
      </c>
      <c r="BH26" s="43" t="str">
        <f ca="1"/>
        <v>-</v>
      </c>
      <c r="BI26" s="43" t="str">
        <f ca="1"/>
        <v>-</v>
      </c>
      <c r="BJ26" s="43" t="str">
        <f ca="1"/>
        <v>-</v>
      </c>
      <c r="BK26" s="43" t="str">
        <f ca="1"/>
        <v>-</v>
      </c>
      <c r="BL26" s="43" t="str">
        <f ca="1"/>
        <v>-</v>
      </c>
      <c r="BM26" s="43" t="str">
        <f ca="1"/>
        <v>-</v>
      </c>
      <c r="BN26" s="43" t="str">
        <f ca="1"/>
        <v>-</v>
      </c>
      <c r="BO26" s="43" t="str">
        <f ca="1"/>
        <v>-</v>
      </c>
      <c r="BP26" s="43" t="str">
        <f ca="1"/>
        <v>-</v>
      </c>
      <c r="BQ26" s="43" t="str">
        <f ca="1"/>
        <v>-</v>
      </c>
      <c r="BR26" s="43" t="str">
        <f ca="1"/>
        <v>-</v>
      </c>
      <c r="BS26" s="43" t="str">
        <f ca="1"/>
        <v>-</v>
      </c>
      <c r="BT26" s="43" t="str">
        <f ca="1"/>
        <v>-</v>
      </c>
      <c r="BU26" s="43" t="str">
        <f ca="1"/>
        <v>-</v>
      </c>
      <c r="BV26" s="43" t="str">
        <f ca="1"/>
        <v>-</v>
      </c>
      <c r="BW26" s="43" t="str">
        <f ca="1"/>
        <v>-</v>
      </c>
      <c r="BX26" s="43" t="str">
        <f ca="1"/>
        <v>-</v>
      </c>
      <c r="BY26" s="43" t="str">
        <f ca="1"/>
        <v>-</v>
      </c>
      <c r="BZ26" s="43" t="str">
        <f ca="1"/>
        <v>-</v>
      </c>
      <c r="CA26" s="43" t="str">
        <f ca="1"/>
        <v>-</v>
      </c>
      <c r="CB26" s="43" t="str">
        <f ca="1"/>
        <v>-</v>
      </c>
      <c r="CC26" s="43" t="str">
        <f ca="1"/>
        <v>-</v>
      </c>
      <c r="CD26" s="43" t="str">
        <f ca="1"/>
        <v>-</v>
      </c>
      <c r="CE26" s="43" t="str">
        <f ca="1"/>
        <v>-</v>
      </c>
      <c r="CF26" s="43" t="str">
        <f ca="1"/>
        <v>-</v>
      </c>
      <c r="CG26" s="43" t="str">
        <f ca="1"/>
        <v>-</v>
      </c>
      <c r="CH26" s="43" t="str">
        <f ca="1"/>
        <v>-</v>
      </c>
      <c r="CI26" s="43" t="str">
        <f ca="1"/>
        <v>-</v>
      </c>
      <c r="CJ26" s="43" t="str">
        <f ca="1"/>
        <v>-</v>
      </c>
      <c r="CK26" s="43" t="str">
        <f ca="1"/>
        <v>-</v>
      </c>
      <c r="CL26" s="43" t="str">
        <f ca="1"/>
        <v>-</v>
      </c>
      <c r="CM26" s="43" t="str">
        <f ca="1"/>
        <v>-</v>
      </c>
      <c r="CN26" s="43" t="str">
        <f ca="1"/>
        <v>-</v>
      </c>
      <c r="CO26" s="43" t="str">
        <f ca="1"/>
        <v>-</v>
      </c>
      <c r="CP26" s="43" t="str">
        <f ca="1"/>
        <v>-</v>
      </c>
      <c r="CQ26" s="43" t="str">
        <f ca="1"/>
        <v>-</v>
      </c>
      <c r="CR26" s="43" t="str">
        <f ca="1"/>
        <v>-</v>
      </c>
      <c r="CS26" s="43" t="str">
        <f ca="1"/>
        <v>-</v>
      </c>
      <c r="CT26" s="43" t="str">
        <f ca="1"/>
        <v>-</v>
      </c>
      <c r="CU26" s="43" t="str">
        <f ca="1"/>
        <v>-</v>
      </c>
      <c r="CV26" s="43" t="str">
        <f ca="1"/>
        <v>-</v>
      </c>
      <c r="CW26" s="43" t="str">
        <f ca="1"/>
        <v>-</v>
      </c>
      <c r="CX26" s="43" t="str">
        <f ca="1"/>
        <v>-</v>
      </c>
      <c r="CY26" s="43" t="str">
        <f ca="1"/>
        <v>-</v>
      </c>
      <c r="CZ26" s="43" t="str">
        <f ca="1"/>
        <v>-</v>
      </c>
      <c r="DA26" s="43" t="str">
        <f ca="1"/>
        <v>-</v>
      </c>
      <c r="DB26" s="43" t="str">
        <f ca="1"/>
        <v>-</v>
      </c>
      <c r="DC26" s="43" t="str">
        <f ca="1"/>
        <v>-</v>
      </c>
      <c r="DD26" s="43" t="str">
        <f ca="1"/>
        <v>-</v>
      </c>
      <c r="DE26" s="43" t="str">
        <f ca="1"/>
        <v>-</v>
      </c>
      <c r="DF26" s="43" t="str">
        <f ca="1"/>
        <v>-</v>
      </c>
      <c r="DG26" s="43" t="str">
        <f ca="1"/>
        <v>-</v>
      </c>
      <c r="DH26" s="43" t="str">
        <f ca="1"/>
        <v>-</v>
      </c>
      <c r="DI26" s="43" t="str">
        <f ca="1"/>
        <v>-</v>
      </c>
      <c r="DJ26" s="43" t="str">
        <f ca="1"/>
        <v>-</v>
      </c>
      <c r="DK26" s="43" t="str">
        <f ca="1"/>
        <v>-</v>
      </c>
      <c r="DL26" s="43" t="str">
        <f ca="1"/>
        <v>-</v>
      </c>
      <c r="DM26" s="43" t="str">
        <f ca="1"/>
        <v>-</v>
      </c>
      <c r="DN26" s="43" t="str">
        <f ca="1"/>
        <v>-</v>
      </c>
      <c r="DO26" s="43" t="str">
        <f ca="1"/>
        <v>-</v>
      </c>
      <c r="DP26" s="43" t="str">
        <f ca="1"/>
        <v>-</v>
      </c>
      <c r="DQ26" s="43" t="str">
        <f ca="1"/>
        <v>-</v>
      </c>
      <c r="DR26" s="43" t="str">
        <f ca="1"/>
        <v>-</v>
      </c>
      <c r="DS26" s="43" t="str">
        <f ca="1"/>
        <v>-</v>
      </c>
      <c r="DT26" s="43" t="str">
        <f ca="1"/>
        <v>-</v>
      </c>
      <c r="DU26" s="43" t="str">
        <f ca="1"/>
        <v>-</v>
      </c>
      <c r="DV26" s="43" t="str">
        <f ca="1"/>
        <v>-</v>
      </c>
      <c r="DW26" s="43" t="str">
        <f ca="1"/>
        <v>-</v>
      </c>
      <c r="DX26" s="43" t="str">
        <f ca="1"/>
        <v>-</v>
      </c>
      <c r="DY26" s="43" t="str">
        <f ca="1"/>
        <v>-</v>
      </c>
      <c r="DZ26" s="43" t="str">
        <f ca="1"/>
        <v>-</v>
      </c>
      <c r="EA26" s="43" t="str">
        <f ca="1"/>
        <v>-</v>
      </c>
      <c r="EB26" s="43" t="str">
        <f ca="1"/>
        <v>-</v>
      </c>
      <c r="EC26" s="43" t="str">
        <f ca="1"/>
        <v>-</v>
      </c>
      <c r="ED26" s="43" t="str">
        <f ca="1"/>
        <v>-</v>
      </c>
      <c r="EE26" s="43" t="str">
        <f ca="1"/>
        <v>-</v>
      </c>
      <c r="EF26" s="43" t="str">
        <f ca="1"/>
        <v>-</v>
      </c>
      <c r="EG26" s="43" t="str">
        <f ca="1"/>
        <v>-</v>
      </c>
      <c r="EH26" s="43" t="str">
        <f ca="1"/>
        <v>-</v>
      </c>
      <c r="EI26" s="43" t="str">
        <f ca="1"/>
        <v>-</v>
      </c>
      <c r="EJ26" s="43" t="str">
        <f ca="1"/>
        <v>-</v>
      </c>
      <c r="EK26" s="43" t="str">
        <f ca="1"/>
        <v>-</v>
      </c>
      <c r="EL26" s="43" t="str">
        <f ca="1"/>
        <v>-</v>
      </c>
      <c r="EM26" s="43" t="str">
        <f ca="1"/>
        <v>-</v>
      </c>
      <c r="EN26" s="43" t="str">
        <f ca="1"/>
        <v>-</v>
      </c>
      <c r="EO26" s="43" t="str">
        <f ca="1"/>
        <v>-</v>
      </c>
      <c r="EP26" s="43" t="str">
        <f ca="1"/>
        <v>-</v>
      </c>
      <c r="EQ26" s="43" t="str">
        <f ca="1"/>
        <v>-</v>
      </c>
      <c r="ER26" s="43" t="str">
        <f ca="1"/>
        <v>-</v>
      </c>
      <c r="ES26" s="43" t="str">
        <f ca="1"/>
        <v>-</v>
      </c>
      <c r="ET26" s="43" t="str">
        <f ca="1"/>
        <v>-</v>
      </c>
      <c r="EU26" s="43" t="str">
        <f ca="1"/>
        <v>-</v>
      </c>
      <c r="EV26" s="43" t="str">
        <f ca="1"/>
        <v>-</v>
      </c>
      <c r="EW26" s="43" t="str">
        <f ca="1"/>
        <v>-</v>
      </c>
      <c r="EX26" s="43" t="str">
        <f ca="1"/>
        <v>-</v>
      </c>
      <c r="EY26" s="43" t="str">
        <f ca="1"/>
        <v>-</v>
      </c>
      <c r="EZ26" s="43" t="str">
        <f ca="1"/>
        <v>-</v>
      </c>
      <c r="FA26" s="43" t="str">
        <f ca="1"/>
        <v>-</v>
      </c>
      <c r="FB26" s="43" t="str">
        <f ca="1"/>
        <v>-</v>
      </c>
      <c r="FC26" s="43" t="str">
        <f ca="1"/>
        <v>-</v>
      </c>
      <c r="FD26" s="43" t="str">
        <f ca="1"/>
        <v>-</v>
      </c>
      <c r="FE26" s="43" t="str">
        <f ca="1"/>
        <v>-</v>
      </c>
      <c r="FF26" s="43" t="str">
        <f ca="1"/>
        <v>-</v>
      </c>
      <c r="FG26" s="43" t="str">
        <f ca="1"/>
        <v>-</v>
      </c>
      <c r="FH26" s="43" t="str">
        <f ca="1"/>
        <v>-</v>
      </c>
      <c r="FI26" s="43" t="str">
        <f ca="1"/>
        <v>-</v>
      </c>
      <c r="FJ26" s="43" t="str">
        <f ca="1"/>
        <v>-</v>
      </c>
      <c r="FK26" s="43" t="str">
        <f ca="1"/>
        <v>-</v>
      </c>
      <c r="FL26" s="43" t="str">
        <f ca="1"/>
        <v>-</v>
      </c>
      <c r="FM26" s="43" t="str">
        <f ca="1"/>
        <v>-</v>
      </c>
      <c r="FN26" s="43" t="str">
        <f ca="1"/>
        <v>-</v>
      </c>
      <c r="FO26" s="43" t="str">
        <f ca="1"/>
        <v>-</v>
      </c>
      <c r="FP26" s="43" t="str">
        <f ca="1"/>
        <v>-</v>
      </c>
      <c r="FQ26" s="43" t="str">
        <f ca="1"/>
        <v>-</v>
      </c>
      <c r="FR26" s="43" t="str">
        <f ca="1"/>
        <v>-</v>
      </c>
      <c r="FS26" s="43" t="str">
        <f ca="1"/>
        <v>-</v>
      </c>
      <c r="FT26" s="43" t="str">
        <f ca="1"/>
        <v>-</v>
      </c>
      <c r="FU26" s="43" t="str">
        <f ca="1"/>
        <v>-</v>
      </c>
      <c r="FV26" s="43" t="str">
        <f ca="1"/>
        <v>-</v>
      </c>
      <c r="FW26" s="43" t="str">
        <f ca="1"/>
        <v>-</v>
      </c>
      <c r="FX26" s="43" t="str">
        <f ca="1"/>
        <v>-</v>
      </c>
      <c r="FY26" s="43" t="str">
        <f ca="1"/>
        <v>-</v>
      </c>
      <c r="FZ26" s="43" t="str">
        <f ca="1"/>
        <v>-</v>
      </c>
      <c r="GA26" s="43" t="str">
        <f ca="1"/>
        <v>-</v>
      </c>
      <c r="GB26" s="43" t="str">
        <f ca="1"/>
        <v>-</v>
      </c>
      <c r="GC26" s="43" t="str">
        <f ca="1"/>
        <v>-</v>
      </c>
      <c r="GD26" s="43" t="str">
        <f ca="1"/>
        <v>-</v>
      </c>
      <c r="GE26" s="43" t="str">
        <f ca="1"/>
        <v>-</v>
      </c>
      <c r="GF26" s="43" t="str">
        <f ca="1"/>
        <v>-</v>
      </c>
      <c r="GG26" s="43" t="str">
        <f ca="1"/>
        <v>-</v>
      </c>
      <c r="GH26" s="43" t="str">
        <f ca="1"/>
        <v>-</v>
      </c>
      <c r="GI26" s="43" t="str">
        <f ca="1"/>
        <v>-</v>
      </c>
      <c r="GJ26" s="43" t="str">
        <f ca="1"/>
        <v>-</v>
      </c>
      <c r="GK26" s="43" t="str">
        <f ca="1"/>
        <v>-</v>
      </c>
      <c r="GL26" s="43" t="str">
        <f ca="1"/>
        <v>-</v>
      </c>
      <c r="GM26" s="43" t="str">
        <f ca="1"/>
        <v>-</v>
      </c>
      <c r="GN26" s="43" t="str">
        <f ca="1"/>
        <v>-</v>
      </c>
      <c r="GO26" s="43" t="str">
        <f ca="1"/>
        <v>-</v>
      </c>
      <c r="GP26" s="43" t="str">
        <f ca="1"/>
        <v>-</v>
      </c>
      <c r="GQ26" s="43" t="str">
        <f ca="1"/>
        <v>-</v>
      </c>
      <c r="GR26" s="43" t="str">
        <f ca="1"/>
        <v>-</v>
      </c>
      <c r="GS26" s="43" t="str">
        <f ca="1"/>
        <v>-</v>
      </c>
      <c r="GT26" s="43" t="str">
        <f ca="1"/>
        <v>-</v>
      </c>
      <c r="GU26" s="43" t="str">
        <f ca="1"/>
        <v>-</v>
      </c>
      <c r="GV26" s="43" t="str">
        <f ca="1"/>
        <v>-</v>
      </c>
      <c r="GW26" s="43" t="str">
        <f ca="1"/>
        <v>-</v>
      </c>
      <c r="GX26" s="43" t="str">
        <f ca="1"/>
        <v>-</v>
      </c>
      <c r="GY26" s="43" t="str">
        <f ca="1"/>
        <v>-</v>
      </c>
      <c r="GZ26" s="43" t="str">
        <f ca="1"/>
        <v>-</v>
      </c>
      <c r="HA26" s="43" t="str">
        <f ca="1"/>
        <v>-</v>
      </c>
      <c r="HB26" s="43" t="str">
        <f ca="1"/>
        <v>-</v>
      </c>
      <c r="HC26" s="43" t="str">
        <f ca="1"/>
        <v>-</v>
      </c>
      <c r="HD26" s="43" t="str">
        <f ca="1"/>
        <v>-</v>
      </c>
      <c r="HE26" s="43" t="str">
        <f ca="1"/>
        <v>-</v>
      </c>
      <c r="HF26" s="43" t="str">
        <f ca="1"/>
        <v>-</v>
      </c>
      <c r="HG26" s="43" t="str">
        <f ca="1"/>
        <v>-</v>
      </c>
      <c r="HH26" s="43" t="str">
        <f ca="1"/>
        <v>-</v>
      </c>
      <c r="HI26" s="43" t="str">
        <f ca="1"/>
        <v>-</v>
      </c>
      <c r="HJ26" s="43" t="str">
        <f ca="1"/>
        <v>-</v>
      </c>
      <c r="HK26" s="43" t="str">
        <f ca="1"/>
        <v>-</v>
      </c>
      <c r="HL26" s="43" t="str">
        <f ca="1"/>
        <v>-</v>
      </c>
      <c r="HM26" s="43" t="str">
        <f ca="1"/>
        <v>-</v>
      </c>
      <c r="HN26" s="43" t="str">
        <f ca="1"/>
        <v>-</v>
      </c>
      <c r="HO26" s="43" t="str">
        <f ca="1"/>
        <v>-</v>
      </c>
      <c r="HP26" s="43" t="str">
        <f ca="1"/>
        <v>-</v>
      </c>
      <c r="HQ26" s="43" t="str">
        <f ca="1"/>
        <v>-</v>
      </c>
      <c r="HR26" s="43" t="str">
        <f ca="1"/>
        <v>-</v>
      </c>
      <c r="HS26" s="43" t="str">
        <f ca="1"/>
        <v>-</v>
      </c>
      <c r="HT26" s="43" t="str">
        <f ca="1"/>
        <v>-</v>
      </c>
      <c r="HU26" s="43" t="str">
        <f ca="1"/>
        <v>-</v>
      </c>
      <c r="HV26" s="43" t="str">
        <f ca="1"/>
        <v>-</v>
      </c>
      <c r="HW26" s="43" t="str">
        <f ca="1"/>
        <v>-</v>
      </c>
      <c r="HX26" s="43" t="str">
        <f ca="1"/>
        <v>-</v>
      </c>
      <c r="HY26" s="43" t="str">
        <f ca="1"/>
        <v>-</v>
      </c>
      <c r="HZ26" s="43" t="str">
        <f ca="1"/>
        <v>-</v>
      </c>
      <c r="IA26" s="43" t="str">
        <f ca="1"/>
        <v>-</v>
      </c>
      <c r="IB26" s="43" t="str">
        <f ca="1"/>
        <v>-</v>
      </c>
      <c r="IC26" s="43" t="str">
        <f ca="1"/>
        <v>-</v>
      </c>
      <c r="ID26" s="43" t="str">
        <f ca="1"/>
        <v>-</v>
      </c>
      <c r="IE26" s="43" t="str">
        <f ca="1"/>
        <v>-</v>
      </c>
      <c r="IF26" s="43" t="str">
        <f ca="1"/>
        <v>-</v>
      </c>
      <c r="IG26" s="43" t="str">
        <f ca="1"/>
        <v>-</v>
      </c>
      <c r="IH26" s="43" t="str">
        <f ca="1"/>
        <v>-</v>
      </c>
      <c r="II26" s="43" t="str">
        <f ca="1"/>
        <v>-</v>
      </c>
      <c r="IJ26" s="43" t="str">
        <f ca="1"/>
        <v>-</v>
      </c>
      <c r="IK26" s="43" t="str">
        <f ca="1"/>
        <v>-</v>
      </c>
      <c r="IL26" s="43" t="str">
        <f ca="1"/>
        <v>-</v>
      </c>
      <c r="IM26" s="43" t="str">
        <f ca="1"/>
        <v>-</v>
      </c>
      <c r="IN26" s="43" t="str">
        <f ca="1"/>
        <v>-</v>
      </c>
      <c r="IO26" s="43" t="str">
        <f ca="1"/>
        <v>-</v>
      </c>
      <c r="IP26" s="43" t="str">
        <f ca="1"/>
        <v>-</v>
      </c>
      <c r="IQ26" s="43" t="str">
        <f ca="1"/>
        <v>-</v>
      </c>
      <c r="IR26" s="43" t="str">
        <f ca="1"/>
        <v>-</v>
      </c>
      <c r="IS26" s="43" t="str">
        <f ca="1"/>
        <v>-</v>
      </c>
      <c r="IT26" s="43" t="str">
        <f ca="1"/>
        <v>-</v>
      </c>
      <c r="IU26" s="43" t="str">
        <f ca="1"/>
        <v>-</v>
      </c>
      <c r="IV26" s="43" t="str">
        <f ca="1"/>
        <v>-</v>
      </c>
      <c r="IW26" s="43" t="str">
        <f ca="1"/>
        <v>-</v>
      </c>
      <c r="IX26" s="43" t="str">
        <f ca="1"/>
        <v>-</v>
      </c>
      <c r="IY26" s="43" t="str">
        <f ca="1"/>
        <v>-</v>
      </c>
      <c r="IZ26" s="43" t="str">
        <f ca="1"/>
        <v>-</v>
      </c>
      <c r="JA26" s="43" t="str">
        <f ca="1"/>
        <v>-</v>
      </c>
      <c r="JB26" s="43" t="str">
        <f ca="1"/>
        <v>-</v>
      </c>
      <c r="JC26" s="43" t="str">
        <f ca="1"/>
        <v>-</v>
      </c>
      <c r="JD26" s="43" t="str">
        <f ca="1"/>
        <v>-</v>
      </c>
      <c r="JE26" s="43" t="str">
        <f ca="1"/>
        <v>-</v>
      </c>
      <c r="JF26" s="43" t="str">
        <f ca="1"/>
        <v>-</v>
      </c>
      <c r="JG26" s="43" t="str">
        <f ca="1"/>
        <v>-</v>
      </c>
      <c r="JH26" s="43" t="str">
        <f ca="1"/>
        <v>-</v>
      </c>
      <c r="JI26" s="43" t="str">
        <f ca="1"/>
        <v>-</v>
      </c>
      <c r="JJ26" s="43" t="str">
        <f ca="1"/>
        <v>-</v>
      </c>
      <c r="JK26" s="43" t="str">
        <f ca="1"/>
        <v>-</v>
      </c>
      <c r="JL26" s="43" t="str">
        <f ca="1"/>
        <v>-</v>
      </c>
      <c r="JM26" s="43" t="str">
        <f ca="1"/>
        <v>-</v>
      </c>
      <c r="JN26" s="43" t="str">
        <f ca="1"/>
        <v>-</v>
      </c>
      <c r="JO26" s="43" t="str">
        <f ca="1"/>
        <v>-</v>
      </c>
      <c r="JP26" s="43" t="str">
        <f ca="1"/>
        <v>-</v>
      </c>
      <c r="JQ26" s="43" t="str">
        <f ca="1"/>
        <v>-</v>
      </c>
      <c r="JR26" s="43" t="str">
        <f ca="1"/>
        <v>-</v>
      </c>
      <c r="JS26" s="43" t="str">
        <f ca="1"/>
        <v>-</v>
      </c>
      <c r="JT26" s="43" t="str">
        <f ca="1"/>
        <v>-</v>
      </c>
      <c r="JU26" s="43" t="str">
        <f ca="1"/>
        <v>-</v>
      </c>
      <c r="JV26" s="43" t="str">
        <f ca="1"/>
        <v>-</v>
      </c>
      <c r="JW26" s="43" t="str">
        <f ca="1"/>
        <v>-</v>
      </c>
      <c r="JX26" s="43" t="str">
        <f ca="1"/>
        <v>-</v>
      </c>
      <c r="JY26" s="43" t="str">
        <f ca="1"/>
        <v>-</v>
      </c>
      <c r="JZ26" s="43" t="str">
        <f ca="1"/>
        <v>-</v>
      </c>
      <c r="KA26" s="43" t="str">
        <f ca="1"/>
        <v>-</v>
      </c>
      <c r="KB26" s="43" t="str">
        <f ca="1"/>
        <v>-</v>
      </c>
      <c r="KC26" s="43" t="str">
        <f ca="1"/>
        <v>-</v>
      </c>
      <c r="KD26" s="43" t="str">
        <f ca="1"/>
        <v>-</v>
      </c>
      <c r="KE26" s="43" t="str">
        <f ca="1"/>
        <v>-</v>
      </c>
      <c r="KF26" s="43" t="str">
        <f ca="1"/>
        <v>-</v>
      </c>
      <c r="KG26" s="43" t="str">
        <f ca="1"/>
        <v>-</v>
      </c>
      <c r="KH26" s="43" t="str">
        <f ca="1"/>
        <v>-</v>
      </c>
      <c r="KI26" s="43" t="str">
        <f ca="1"/>
        <v>-</v>
      </c>
      <c r="KJ26" s="43" t="str">
        <f ca="1"/>
        <v>-</v>
      </c>
      <c r="KK26" s="43" t="str">
        <f ca="1"/>
        <v>-</v>
      </c>
      <c r="KL26" s="43" t="str">
        <f ca="1"/>
        <v>-</v>
      </c>
      <c r="KM26" s="43" t="str">
        <f ca="1"/>
        <v>-</v>
      </c>
      <c r="KN26" s="43" t="str">
        <f ca="1"/>
        <v>-</v>
      </c>
      <c r="KO26" s="43" t="str">
        <f ca="1"/>
        <v>-</v>
      </c>
      <c r="KP26" s="43" t="str">
        <f ca="1"/>
        <v>-</v>
      </c>
      <c r="KQ26" s="43" t="str">
        <f ca="1"/>
        <v>-</v>
      </c>
      <c r="KR26" s="43" t="str">
        <f ca="1"/>
        <v>-</v>
      </c>
      <c r="KS26" s="43" t="str">
        <f ca="1"/>
        <v>-</v>
      </c>
      <c r="KT26" s="43" t="str">
        <f ca="1"/>
        <v>-</v>
      </c>
      <c r="KU26" s="43" t="str">
        <f ca="1"/>
        <v>-</v>
      </c>
      <c r="KV26" s="43" t="str">
        <f ca="1"/>
        <v>-</v>
      </c>
      <c r="KW26" s="43" t="str">
        <f ca="1"/>
        <v>-</v>
      </c>
      <c r="KX26" s="43" t="str">
        <f ca="1"/>
        <v>-</v>
      </c>
      <c r="KY26" s="43" t="str">
        <f ca="1"/>
        <v>-</v>
      </c>
      <c r="KZ26" s="43" t="str">
        <f ca="1"/>
        <v>-</v>
      </c>
      <c r="LA26" s="43" t="str">
        <f ca="1"/>
        <v>-</v>
      </c>
      <c r="LB26" s="43" t="str">
        <f ca="1"/>
        <v>-</v>
      </c>
      <c r="LC26" s="43" t="str">
        <f ca="1"/>
        <v>-</v>
      </c>
      <c r="LD26" s="43" t="str">
        <f ca="1"/>
        <v>-</v>
      </c>
      <c r="LE26" s="43" t="str">
        <f ca="1"/>
        <v>-</v>
      </c>
      <c r="LF26" s="43" t="str">
        <f ca="1"/>
        <v>-</v>
      </c>
      <c r="LG26" s="43" t="str">
        <f ca="1"/>
        <v>-</v>
      </c>
      <c r="LH26" s="43" t="str">
        <f ca="1"/>
        <v>-</v>
      </c>
      <c r="LI26" s="43" t="str">
        <f ca="1"/>
        <v>-</v>
      </c>
      <c r="LJ26" s="43" t="str">
        <f ca="1"/>
        <v>-</v>
      </c>
      <c r="LK26" s="43" t="str">
        <f ca="1"/>
        <v>-</v>
      </c>
      <c r="LL26" s="43" t="str">
        <f ca="1"/>
        <v>-</v>
      </c>
      <c r="LM26" s="43" t="str">
        <f ca="1"/>
        <v>-</v>
      </c>
      <c r="LN26" s="43" t="str">
        <f ca="1"/>
        <v>-</v>
      </c>
      <c r="LO26" s="43" t="str">
        <f ca="1"/>
        <v>-</v>
      </c>
      <c r="LP26" s="43" t="str">
        <f ca="1"/>
        <v>-</v>
      </c>
      <c r="LQ26" s="43" t="str">
        <f ca="1"/>
        <v>-</v>
      </c>
      <c r="LR26" s="43" t="str">
        <f ca="1"/>
        <v>-</v>
      </c>
      <c r="LS26" s="43" t="str">
        <f ca="1"/>
        <v>-</v>
      </c>
      <c r="LT26" s="43" t="str">
        <f ca="1"/>
        <v>-</v>
      </c>
      <c r="LU26" s="43" t="str">
        <f ca="1"/>
        <v>-</v>
      </c>
      <c r="LV26" s="43" t="str">
        <f ca="1"/>
        <v>-</v>
      </c>
      <c r="LW26" s="43" t="str">
        <f ca="1"/>
        <v>-</v>
      </c>
      <c r="LX26" s="43" t="str">
        <f ca="1"/>
        <v>-</v>
      </c>
      <c r="LY26" s="43" t="str">
        <f ca="1"/>
        <v>-</v>
      </c>
      <c r="LZ26" s="43" t="str">
        <f ca="1"/>
        <v>-</v>
      </c>
      <c r="MA26" s="43" t="str">
        <f ca="1"/>
        <v>-</v>
      </c>
      <c r="MB26" s="43" t="str">
        <f ca="1"/>
        <v>-</v>
      </c>
      <c r="MC26" s="43" t="str">
        <f ca="1"/>
        <v>-</v>
      </c>
      <c r="MD26" s="43" t="str">
        <f ca="1"/>
        <v>-</v>
      </c>
      <c r="ME26" s="43" t="str">
        <f ca="1"/>
        <v>-</v>
      </c>
      <c r="MF26" s="43" t="str">
        <f ca="1"/>
        <v>-</v>
      </c>
      <c r="MG26" s="43" t="str">
        <f ca="1"/>
        <v>-</v>
      </c>
      <c r="MH26" s="43" t="str">
        <f ca="1"/>
        <v>-</v>
      </c>
      <c r="MI26" s="43" t="str">
        <f ca="1"/>
        <v>-</v>
      </c>
      <c r="MJ26" s="43" t="str">
        <f ca="1"/>
        <v>-</v>
      </c>
      <c r="MK26" s="43" t="str">
        <f ca="1"/>
        <v>-</v>
      </c>
      <c r="ML26" s="43" t="str">
        <f ca="1"/>
        <v>-</v>
      </c>
      <c r="MM26" s="43" t="str">
        <f ca="1"/>
        <v>-</v>
      </c>
      <c r="MN26" s="43" t="str">
        <f ca="1"/>
        <v>-</v>
      </c>
      <c r="MO26" s="43" t="str">
        <f ca="1"/>
        <v>-</v>
      </c>
      <c r="MP26" s="43" t="str">
        <f ca="1"/>
        <v>-</v>
      </c>
      <c r="MQ26" s="43" t="str">
        <f ca="1"/>
        <v>-</v>
      </c>
      <c r="MR26" s="43" t="str">
        <f ca="1"/>
        <v>-</v>
      </c>
      <c r="MS26" s="43" t="str">
        <f ca="1"/>
        <v>-</v>
      </c>
      <c r="MT26" s="43" t="str">
        <f ca="1"/>
        <v>-</v>
      </c>
      <c r="MU26" s="43" t="str">
        <f ca="1"/>
        <v>-</v>
      </c>
      <c r="MV26" s="43" t="str">
        <f ca="1"/>
        <v>-</v>
      </c>
      <c r="MW26" s="43" t="str">
        <f ca="1"/>
        <v>-</v>
      </c>
      <c r="MX26" s="43" t="str">
        <f ca="1"/>
        <v>-</v>
      </c>
      <c r="MY26" s="43" t="str">
        <f ca="1"/>
        <v>-</v>
      </c>
      <c r="MZ26" s="43" t="str">
        <f ca="1"/>
        <v>-</v>
      </c>
      <c r="NA26" s="43" t="str">
        <f ca="1"/>
        <v>-</v>
      </c>
      <c r="NB26" s="43" t="str">
        <f ca="1"/>
        <v>-</v>
      </c>
      <c r="NC26" s="43" t="str">
        <f ca="1"/>
        <v>-</v>
      </c>
      <c r="ND26" s="43" t="str">
        <f ca="1"/>
        <v>-</v>
      </c>
      <c r="NE26" s="43" t="str">
        <f ca="1"/>
        <v>-</v>
      </c>
      <c r="NF26" s="43" t="str">
        <f ca="1"/>
        <v>-</v>
      </c>
      <c r="NG26" s="43" t="str">
        <f ca="1"/>
        <v>-</v>
      </c>
      <c r="NH26" s="43" t="str">
        <f ca="1"/>
        <v>-</v>
      </c>
      <c r="NI26" s="43" t="str">
        <f ca="1"/>
        <v>-</v>
      </c>
      <c r="NJ26" s="43" t="str">
        <f ca="1"/>
        <v>-</v>
      </c>
      <c r="NK26" s="43" t="str">
        <f ca="1"/>
        <v>-</v>
      </c>
      <c r="NL26" s="43" t="str">
        <f ca="1"/>
        <v>-</v>
      </c>
      <c r="NM26" s="43" t="str">
        <f ca="1"/>
        <v>-</v>
      </c>
      <c r="NN26" s="43" t="str">
        <f ca="1"/>
        <v>-</v>
      </c>
      <c r="NO26" s="43" t="str">
        <f ca="1"/>
        <v>-</v>
      </c>
      <c r="NP26" s="43" t="str">
        <f ca="1"/>
        <v>-</v>
      </c>
      <c r="NQ26" s="43" t="str">
        <f ca="1"/>
        <v>-</v>
      </c>
      <c r="NR26" s="43" t="str">
        <f ca="1"/>
        <v>-</v>
      </c>
      <c r="NS26" s="43" t="str">
        <f ca="1"/>
        <v>-</v>
      </c>
      <c r="NT26" s="43" t="str">
        <f ca="1"/>
        <v>-</v>
      </c>
      <c r="NU26" s="43" t="str">
        <f ca="1"/>
        <v>-</v>
      </c>
      <c r="NV26" s="43" t="str">
        <f ca="1"/>
        <v>-</v>
      </c>
      <c r="NW26" s="43" t="str">
        <f ca="1"/>
        <v>-</v>
      </c>
      <c r="NX26" s="43" t="str">
        <f ca="1"/>
        <v>-</v>
      </c>
      <c r="NY26" s="43" t="str">
        <f ca="1"/>
        <v>-</v>
      </c>
      <c r="NZ26" s="43" t="str">
        <f ca="1"/>
        <v>-</v>
      </c>
      <c r="OA26" s="43" t="str">
        <f ca="1"/>
        <v>-</v>
      </c>
      <c r="OB26" s="43" t="str">
        <f ca="1"/>
        <v>-</v>
      </c>
      <c r="OC26" s="43" t="str">
        <f ca="1"/>
        <v>-</v>
      </c>
      <c r="OD26" s="43" t="str">
        <f ca="1"/>
        <v>-</v>
      </c>
      <c r="OE26" s="43" t="str">
        <f ca="1"/>
        <v>-</v>
      </c>
      <c r="OF26" s="43" t="str">
        <f ca="1"/>
        <v>-</v>
      </c>
      <c r="OG26" s="43" t="str">
        <f ca="1"/>
        <v>-</v>
      </c>
      <c r="OH26" s="43" t="str">
        <f ca="1"/>
        <v>-</v>
      </c>
      <c r="OI26" s="43" t="str">
        <f ca="1"/>
        <v>-</v>
      </c>
      <c r="OJ26" s="43" t="str">
        <f ca="1"/>
        <v>-</v>
      </c>
      <c r="OK26" s="43" t="str">
        <f ca="1"/>
        <v>-</v>
      </c>
      <c r="OL26" s="43" t="str">
        <f ca="1"/>
        <v>-</v>
      </c>
      <c r="OM26" s="43" t="str">
        <f ca="1"/>
        <v>-</v>
      </c>
      <c r="ON26" s="43" t="str">
        <f ca="1"/>
        <v>-</v>
      </c>
      <c r="OO26" s="43" t="str">
        <f ca="1"/>
        <v>-</v>
      </c>
      <c r="OP26" s="43" t="str">
        <f ca="1"/>
        <v>-</v>
      </c>
      <c r="OQ26" s="43" t="str">
        <f ca="1"/>
        <v>-</v>
      </c>
      <c r="OR26" s="43" t="str">
        <f ca="1"/>
        <v>-</v>
      </c>
      <c r="OS26" s="43" t="str">
        <f ca="1"/>
        <v>-</v>
      </c>
      <c r="OT26" s="43" t="str">
        <f ca="1"/>
        <v>-</v>
      </c>
      <c r="OU26" s="43" t="str">
        <f ca="1"/>
        <v>-</v>
      </c>
      <c r="OV26" s="43" t="str">
        <f ca="1"/>
        <v>-</v>
      </c>
      <c r="OW26" s="43" t="str">
        <f ca="1"/>
        <v>-</v>
      </c>
      <c r="OX26" s="43" t="str">
        <f ca="1"/>
        <v>-</v>
      </c>
      <c r="OY26" s="43" t="str">
        <f ca="1"/>
        <v>-</v>
      </c>
      <c r="OZ26" s="43" t="str">
        <f ca="1"/>
        <v>-</v>
      </c>
      <c r="PA26" s="43" t="str">
        <f ca="1"/>
        <v>-</v>
      </c>
      <c r="PB26" s="43" t="str">
        <f ca="1"/>
        <v>-</v>
      </c>
      <c r="PC26" s="43" t="str">
        <f ca="1"/>
        <v>-</v>
      </c>
      <c r="PD26" s="43" t="str">
        <f ca="1"/>
        <v>-</v>
      </c>
      <c r="PE26" s="43" t="str">
        <f ca="1"/>
        <v>-</v>
      </c>
      <c r="PF26" s="43" t="str">
        <f ca="1"/>
        <v>-</v>
      </c>
      <c r="PG26" s="43" t="str">
        <f ca="1"/>
        <v>-</v>
      </c>
      <c r="PH26" s="43" t="str">
        <f ca="1"/>
        <v>-</v>
      </c>
      <c r="PI26" s="43" t="str">
        <f ca="1"/>
        <v>-</v>
      </c>
      <c r="PJ26" s="43" t="str">
        <f ca="1"/>
        <v>-</v>
      </c>
      <c r="PK26" s="43" t="str">
        <f ca="1"/>
        <v>-</v>
      </c>
      <c r="PL26" s="43" t="str">
        <f ca="1"/>
        <v>-</v>
      </c>
      <c r="PM26" s="43" t="str">
        <f ca="1"/>
        <v>-</v>
      </c>
      <c r="PN26" s="43" t="str">
        <f ca="1"/>
        <v>-</v>
      </c>
      <c r="PO26" s="43" t="str">
        <f ca="1"/>
        <v>-</v>
      </c>
      <c r="PP26" s="43" t="str">
        <f ca="1"/>
        <v>-</v>
      </c>
      <c r="PQ26" s="43" t="str">
        <f ca="1"/>
        <v>-</v>
      </c>
      <c r="PR26" s="43" t="str">
        <f ca="1"/>
        <v>-</v>
      </c>
      <c r="PS26" s="43" t="str">
        <f ca="1"/>
        <v>-</v>
      </c>
      <c r="PT26" s="43" t="str">
        <f ca="1"/>
        <v>-</v>
      </c>
      <c r="PU26" s="43" t="str">
        <f ca="1"/>
        <v>-</v>
      </c>
      <c r="PV26" s="43" t="str">
        <f ca="1"/>
        <v>-</v>
      </c>
      <c r="PW26" s="43" t="str">
        <f ca="1"/>
        <v>-</v>
      </c>
      <c r="PX26" s="43" t="str">
        <f ca="1"/>
        <v>-</v>
      </c>
      <c r="PY26" s="43" t="str">
        <f ca="1"/>
        <v>-</v>
      </c>
      <c r="PZ26" s="43" t="str">
        <f ca="1"/>
        <v>-</v>
      </c>
      <c r="QA26" s="43" t="str">
        <f ca="1"/>
        <v>-</v>
      </c>
      <c r="QB26" s="43" t="str">
        <f ca="1"/>
        <v>-</v>
      </c>
      <c r="QC26" s="43" t="str">
        <f ca="1"/>
        <v>-</v>
      </c>
      <c r="QD26" s="43" t="str">
        <f ca="1"/>
        <v>-</v>
      </c>
      <c r="QE26" s="43" t="str">
        <f ca="1"/>
        <v>-</v>
      </c>
      <c r="QF26" s="43" t="str">
        <f ca="1"/>
        <v>-</v>
      </c>
      <c r="QG26" s="43" t="str">
        <f ca="1"/>
        <v>-</v>
      </c>
      <c r="QH26" s="43" t="str">
        <f ca="1"/>
        <v>-</v>
      </c>
      <c r="QI26" s="43" t="str">
        <f ca="1"/>
        <v>-</v>
      </c>
      <c r="QJ26" s="43" t="str">
        <f ca="1"/>
        <v>-</v>
      </c>
      <c r="QK26" s="43" t="str">
        <f ca="1"/>
        <v>-</v>
      </c>
      <c r="QL26" s="43" t="str">
        <f ca="1"/>
        <v>-</v>
      </c>
      <c r="QM26" s="43" t="str">
        <f ca="1"/>
        <v>-</v>
      </c>
      <c r="QN26" s="43" t="str">
        <f ca="1"/>
        <v>-</v>
      </c>
      <c r="QO26" s="43" t="str">
        <f ca="1"/>
        <v>-</v>
      </c>
      <c r="QP26" s="43" t="str">
        <f ca="1"/>
        <v>-</v>
      </c>
      <c r="QQ26" s="43" t="str">
        <f ca="1"/>
        <v>-</v>
      </c>
      <c r="QR26" s="43" t="str">
        <f ca="1"/>
        <v>-</v>
      </c>
      <c r="QS26" s="43" t="str">
        <f ca="1"/>
        <v>-</v>
      </c>
      <c r="QT26" s="43" t="str">
        <f ca="1"/>
        <v>-</v>
      </c>
      <c r="QU26" s="43" t="str">
        <f ca="1"/>
        <v>-</v>
      </c>
      <c r="QV26" s="43" t="str">
        <f ca="1"/>
        <v>-</v>
      </c>
      <c r="QW26" s="43" t="str">
        <f ca="1"/>
        <v>-</v>
      </c>
      <c r="QX26" s="43" t="str">
        <f ca="1"/>
        <v>-</v>
      </c>
      <c r="QY26" s="43" t="str">
        <f ca="1"/>
        <v>-</v>
      </c>
      <c r="QZ26" s="43" t="str">
        <f ca="1"/>
        <v>-</v>
      </c>
      <c r="RA26" s="43" t="str">
        <f ca="1"/>
        <v>-</v>
      </c>
      <c r="RB26" s="43" t="str">
        <f ca="1"/>
        <v>-</v>
      </c>
      <c r="RC26" s="43" t="str">
        <f ca="1"/>
        <v>-</v>
      </c>
      <c r="RD26" s="43" t="str">
        <f ca="1"/>
        <v>-</v>
      </c>
      <c r="RE26" s="43" t="str">
        <f ca="1"/>
        <v>-</v>
      </c>
      <c r="RF26" s="43" t="str">
        <f ca="1"/>
        <v>-</v>
      </c>
      <c r="RG26" s="43" t="str">
        <f ca="1"/>
        <v>-</v>
      </c>
      <c r="RH26" s="43" t="str">
        <f ca="1"/>
        <v>-</v>
      </c>
      <c r="RI26" s="43" t="str">
        <f ca="1"/>
        <v>-</v>
      </c>
      <c r="RJ26" s="43" t="str">
        <f ca="1"/>
        <v>-</v>
      </c>
      <c r="RK26" s="43" t="str">
        <f ca="1"/>
        <v>-</v>
      </c>
      <c r="RL26" s="43" t="str">
        <f ca="1"/>
        <v>-</v>
      </c>
      <c r="RM26" s="43" t="str">
        <f ca="1"/>
        <v>-</v>
      </c>
      <c r="RN26" s="43" t="str">
        <f ca="1"/>
        <v>-</v>
      </c>
      <c r="RO26" s="43" t="str">
        <f ca="1"/>
        <v>-</v>
      </c>
      <c r="RP26" s="43" t="str">
        <f ca="1"/>
        <v>-</v>
      </c>
      <c r="RQ26" s="43" t="str">
        <f ca="1"/>
        <v>-</v>
      </c>
      <c r="RR26" s="43" t="str">
        <f ca="1"/>
        <v>-</v>
      </c>
      <c r="RS26" s="43" t="str">
        <f ca="1"/>
        <v>-</v>
      </c>
      <c r="RT26" s="43" t="str">
        <f ca="1"/>
        <v>-</v>
      </c>
      <c r="RU26" s="43" t="str">
        <f ca="1"/>
        <v>-</v>
      </c>
      <c r="RV26" s="43" t="str">
        <f ca="1"/>
        <v>-</v>
      </c>
      <c r="RW26" s="43" t="str">
        <f ca="1"/>
        <v>-</v>
      </c>
      <c r="RX26" s="43" t="str">
        <f ca="1"/>
        <v>-</v>
      </c>
      <c r="RY26" s="43" t="str">
        <f ca="1"/>
        <v>-</v>
      </c>
      <c r="RZ26" s="43" t="str">
        <f ca="1"/>
        <v>-</v>
      </c>
      <c r="SA26" s="43" t="str">
        <f ca="1"/>
        <v>-</v>
      </c>
      <c r="SB26" s="43" t="str">
        <f ca="1"/>
        <v>-</v>
      </c>
      <c r="SC26" s="43" t="str">
        <f ca="1"/>
        <v>-</v>
      </c>
      <c r="SD26" s="43" t="str">
        <f ca="1"/>
        <v>-</v>
      </c>
      <c r="SE26" s="43" t="str">
        <f ca="1"/>
        <v>-</v>
      </c>
      <c r="SF26" s="43" t="str">
        <f ca="1"/>
        <v>-</v>
      </c>
      <c r="SG26" s="43" t="str">
        <f ca="1"/>
        <v>-</v>
      </c>
      <c r="SH26" s="43" t="str">
        <f ca="1"/>
        <v>-</v>
      </c>
      <c r="SI26" s="43" t="str">
        <f ca="1"/>
        <v>-</v>
      </c>
      <c r="SJ26" s="43" t="str">
        <f ca="1"/>
        <v>-</v>
      </c>
      <c r="SK26" s="43" t="str">
        <f ca="1"/>
        <v>-</v>
      </c>
    </row>
    <row r="27" spans="3:505" x14ac:dyDescent="0.25">
      <c r="C27" s="46" t="s">
        <v>494</v>
      </c>
      <c r="F27" s="45" cm="1">
        <f t="array" aca="1" ref="F27:SK27" ca="1">IF(OFFSET(bHist!$A$1,_xlfn.XMATCH(C27,bHist!B:B,0)-2,3,1,500)=0,"-",OFFSET(bHist!$A$1,_xlfn.XMATCH(C27,bHist!B:B,0)-2,3,1,500))</f>
        <v>309.39710717010496</v>
      </c>
      <c r="G27" s="43">
        <f ca="1"/>
        <v>315.14597050380712</v>
      </c>
      <c r="H27" s="43">
        <f ca="1"/>
        <v>329.69120074653631</v>
      </c>
      <c r="I27" s="43">
        <f ca="1"/>
        <v>335.90638245677951</v>
      </c>
      <c r="J27" s="43">
        <f ca="1"/>
        <v>346.26296437454221</v>
      </c>
      <c r="K27" s="43">
        <f ca="1"/>
        <v>354.8641760158539</v>
      </c>
      <c r="L27" s="43">
        <f ca="1"/>
        <v>358.82890934944157</v>
      </c>
      <c r="M27" s="43">
        <f ca="1"/>
        <v>357.4176286239624</v>
      </c>
      <c r="N27" s="43">
        <f ca="1"/>
        <v>361.07422206115723</v>
      </c>
      <c r="O27" s="43">
        <f ca="1"/>
        <v>352.24190549755099</v>
      </c>
      <c r="P27" s="43">
        <f ca="1"/>
        <v>341.09751257801054</v>
      </c>
      <c r="Q27" s="43">
        <f ca="1"/>
        <v>340.84278359699249</v>
      </c>
      <c r="R27" s="43">
        <f ca="1"/>
        <v>335.3938430957794</v>
      </c>
      <c r="S27" s="43">
        <f ca="1"/>
        <v>331.74649385547639</v>
      </c>
      <c r="T27" s="43">
        <f ca="1"/>
        <v>317.51762057304381</v>
      </c>
      <c r="U27" s="43">
        <f ca="1"/>
        <v>307.52361660003658</v>
      </c>
      <c r="V27" s="43">
        <f ca="1"/>
        <v>336.16419283676146</v>
      </c>
      <c r="W27" s="43">
        <f ca="1"/>
        <v>306.22634763622284</v>
      </c>
      <c r="X27" s="43">
        <f ca="1"/>
        <v>286.69849526882172</v>
      </c>
      <c r="Y27" s="43">
        <f ca="1"/>
        <v>253.03523872089386</v>
      </c>
      <c r="Z27" s="43">
        <f ca="1"/>
        <v>218.82143889141082</v>
      </c>
      <c r="AA27" s="43">
        <f ca="1"/>
        <v>184.52649555587766</v>
      </c>
      <c r="AB27" s="43">
        <f ca="1"/>
        <v>204.0338052635193</v>
      </c>
      <c r="AC27" s="43">
        <f ca="1"/>
        <v>289.40088216018671</v>
      </c>
      <c r="AD27" s="43">
        <f ca="1"/>
        <v>334.3061092615128</v>
      </c>
      <c r="AE27" s="43">
        <f ca="1"/>
        <v>384.44457893657682</v>
      </c>
      <c r="AF27" s="43">
        <f ca="1"/>
        <v>389.39022427368161</v>
      </c>
      <c r="AG27" s="43">
        <f ca="1"/>
        <v>389.65419745159147</v>
      </c>
      <c r="AH27" s="43">
        <f ca="1"/>
        <v>379.14251845264437</v>
      </c>
      <c r="AI27" s="43">
        <f ca="1"/>
        <v>374.65600156116489</v>
      </c>
      <c r="AJ27" s="43">
        <f ca="1"/>
        <v>392.83214691638943</v>
      </c>
      <c r="AK27" s="43">
        <f ca="1"/>
        <v>465.81713564300537</v>
      </c>
      <c r="AL27" s="43">
        <f ca="1"/>
        <v>412.58699567413328</v>
      </c>
      <c r="AM27" s="43">
        <f ca="1"/>
        <v>404.3463077116013</v>
      </c>
      <c r="AN27" s="43">
        <f ca="1"/>
        <v>413.52271382617948</v>
      </c>
      <c r="AO27" s="43">
        <f ca="1"/>
        <v>430.44267553710938</v>
      </c>
      <c r="AP27" s="43">
        <f ca="1"/>
        <v>440.6564859695435</v>
      </c>
      <c r="AQ27" s="43">
        <f ca="1"/>
        <v>440.11518688488002</v>
      </c>
      <c r="AR27" s="43">
        <f ca="1"/>
        <v>436.19770166873934</v>
      </c>
      <c r="AS27" s="43">
        <f ca="1"/>
        <v>400.68252434349063</v>
      </c>
      <c r="AT27" s="43">
        <f ca="1"/>
        <v>398.48035121726991</v>
      </c>
      <c r="AU27" s="43">
        <f ca="1"/>
        <v>393.95583040523525</v>
      </c>
      <c r="AV27" s="43">
        <f ca="1"/>
        <v>413.35426401615143</v>
      </c>
      <c r="AW27" s="43">
        <f ca="1"/>
        <v>387.14799296092986</v>
      </c>
      <c r="AX27" s="43">
        <f ca="1"/>
        <v>386.82033753776545</v>
      </c>
      <c r="AY27" s="43">
        <f ca="1"/>
        <v>379.55645304679865</v>
      </c>
      <c r="AZ27" s="43">
        <f ca="1"/>
        <v>371.0723345661163</v>
      </c>
      <c r="BA27" s="43">
        <f ca="1"/>
        <v>327.04119763755796</v>
      </c>
      <c r="BB27" s="43">
        <f ca="1"/>
        <v>314.84604767131805</v>
      </c>
      <c r="BC27" s="43">
        <f ca="1"/>
        <v>306.26024302482608</v>
      </c>
      <c r="BD27" s="43">
        <f ca="1"/>
        <v>306.71115440654751</v>
      </c>
      <c r="BE27" s="43">
        <f ca="1"/>
        <v>321.86342024517057</v>
      </c>
      <c r="BF27" s="43">
        <f ca="1"/>
        <v>334.0945198659897</v>
      </c>
      <c r="BG27" s="43">
        <f ca="1"/>
        <v>345.39606413269041</v>
      </c>
      <c r="BH27" s="43">
        <f ca="1"/>
        <v>340.6404383983612</v>
      </c>
      <c r="BI27" s="43">
        <f ca="1"/>
        <v>327.13569387245184</v>
      </c>
      <c r="BJ27" s="43">
        <f ca="1"/>
        <v>327.69342708492275</v>
      </c>
      <c r="BK27" s="43">
        <f ca="1"/>
        <v>323.44828644561767</v>
      </c>
      <c r="BL27" s="43">
        <f ca="1"/>
        <v>305.37485438919066</v>
      </c>
      <c r="BM27" s="43">
        <f ca="1"/>
        <v>332.96878211116791</v>
      </c>
      <c r="BN27" s="43">
        <f ca="1"/>
        <v>399.78481011199949</v>
      </c>
      <c r="BO27" s="43">
        <f ca="1"/>
        <v>487.25545536804202</v>
      </c>
      <c r="BP27" s="43">
        <f ca="1"/>
        <v>497.07176533412928</v>
      </c>
      <c r="BQ27" s="43">
        <f ca="1"/>
        <v>506.68367583560939</v>
      </c>
      <c r="BR27" s="43">
        <f ca="1"/>
        <v>508.48937562847141</v>
      </c>
      <c r="BS27" s="43">
        <f ca="1"/>
        <v>507.72313441944118</v>
      </c>
      <c r="BT27" s="43">
        <f ca="1"/>
        <v>502.7240781669617</v>
      </c>
      <c r="BU27" s="43">
        <f ca="1"/>
        <v>501.80890267467498</v>
      </c>
      <c r="BV27" s="43">
        <f ca="1"/>
        <v>497.22583528232576</v>
      </c>
      <c r="BW27" s="43">
        <f ca="1"/>
        <v>497.93250277805328</v>
      </c>
      <c r="BX27" s="43">
        <f ca="1"/>
        <v>497.08614519596097</v>
      </c>
      <c r="BY27" s="43">
        <f ca="1"/>
        <v>499.10035298538207</v>
      </c>
      <c r="BZ27" s="43">
        <f ca="1"/>
        <v>534.65558849716194</v>
      </c>
      <c r="CA27" s="43">
        <f ca="1"/>
        <v>539.08253167533871</v>
      </c>
      <c r="CB27" s="43">
        <f ca="1"/>
        <v>526.84937778854373</v>
      </c>
      <c r="CC27" s="43">
        <f ca="1"/>
        <v>508.66706963539127</v>
      </c>
      <c r="CD27" s="43">
        <f ca="1"/>
        <v>501.32820443630214</v>
      </c>
      <c r="CE27" s="43">
        <f ca="1"/>
        <v>402.08764227104189</v>
      </c>
      <c r="CF27" s="43">
        <f ca="1"/>
        <v>351.294888882637</v>
      </c>
      <c r="CG27" s="43">
        <f ca="1"/>
        <v>281.89151288509368</v>
      </c>
      <c r="CH27" s="43">
        <f ca="1"/>
        <v>247.52261597442629</v>
      </c>
      <c r="CI27" s="43">
        <f ca="1"/>
        <v>187.55037507247926</v>
      </c>
      <c r="CJ27" s="43">
        <f ca="1"/>
        <v>177.9579800977707</v>
      </c>
      <c r="CK27" s="43">
        <f ca="1"/>
        <v>196.02011369132998</v>
      </c>
      <c r="CL27" s="43">
        <f ca="1"/>
        <v>143.36208679676054</v>
      </c>
      <c r="CM27" s="43">
        <f ca="1"/>
        <v>128.30329006004334</v>
      </c>
      <c r="CN27" s="43">
        <f ca="1"/>
        <v>125.56289924812316</v>
      </c>
      <c r="CO27" s="43">
        <f ca="1"/>
        <v>126.27162100982667</v>
      </c>
      <c r="CP27" s="43">
        <f ca="1"/>
        <v>132.1242247753143</v>
      </c>
      <c r="CQ27" s="43">
        <f ca="1"/>
        <v>130.64001760768889</v>
      </c>
      <c r="CR27" s="43">
        <f ca="1"/>
        <v>104.67923133659363</v>
      </c>
      <c r="CS27" s="43">
        <f ca="1"/>
        <v>99.985233581542957</v>
      </c>
      <c r="CT27" s="43">
        <f ca="1"/>
        <v>88.450530126571664</v>
      </c>
      <c r="CU27" s="43">
        <f ca="1"/>
        <v>72.306053821563722</v>
      </c>
      <c r="CV27" s="43">
        <f ca="1"/>
        <v>65.03395226669312</v>
      </c>
      <c r="CW27" s="43">
        <f ca="1"/>
        <v>65.344146429061894</v>
      </c>
      <c r="CX27" s="43">
        <f ca="1"/>
        <v>66.935175427436832</v>
      </c>
      <c r="CY27" s="43">
        <f ca="1"/>
        <v>67.786668674468984</v>
      </c>
      <c r="CZ27" s="43">
        <f ca="1"/>
        <v>68.045506187438974</v>
      </c>
      <c r="DA27" s="43">
        <f ca="1"/>
        <v>69.443434184074391</v>
      </c>
      <c r="DB27" s="43">
        <f ca="1"/>
        <v>70.067931040763852</v>
      </c>
      <c r="DC27" s="43">
        <f ca="1"/>
        <v>72.472449365615859</v>
      </c>
      <c r="DD27" s="43">
        <f ca="1"/>
        <v>72.621383648872381</v>
      </c>
      <c r="DE27" s="43">
        <f ca="1"/>
        <v>70.811575324058538</v>
      </c>
      <c r="DF27" s="43">
        <f ca="1"/>
        <v>67.624381662368762</v>
      </c>
      <c r="DG27" s="43">
        <f ca="1"/>
        <v>67.250505254745491</v>
      </c>
      <c r="DH27" s="43">
        <f ca="1"/>
        <v>71.381634132385244</v>
      </c>
      <c r="DI27" s="43">
        <f ca="1"/>
        <v>73.716307414054882</v>
      </c>
      <c r="DJ27" s="43">
        <f ca="1"/>
        <v>76.258461559295654</v>
      </c>
      <c r="DK27" s="43">
        <f ca="1"/>
        <v>75.41004971122743</v>
      </c>
      <c r="DL27" s="43">
        <f ca="1"/>
        <v>75.977027120590208</v>
      </c>
      <c r="DM27" s="43">
        <f ca="1"/>
        <v>76.409450108528148</v>
      </c>
      <c r="DN27" s="43">
        <f ca="1"/>
        <v>74.908808813095106</v>
      </c>
      <c r="DO27" s="43">
        <f ca="1"/>
        <v>73.427683044433593</v>
      </c>
      <c r="DP27" s="43">
        <f ca="1"/>
        <v>72.264968502044667</v>
      </c>
      <c r="DQ27" s="43">
        <f ca="1"/>
        <v>68.860022646903985</v>
      </c>
      <c r="DR27" s="43">
        <f ca="1"/>
        <v>63.594938950538634</v>
      </c>
      <c r="DS27" s="43">
        <f ca="1"/>
        <v>64.488544650077813</v>
      </c>
      <c r="DT27" s="43">
        <f ca="1"/>
        <v>63.847613665580752</v>
      </c>
      <c r="DU27" s="43">
        <f ca="1"/>
        <v>64.432052335739129</v>
      </c>
      <c r="DV27" s="43">
        <f ca="1"/>
        <v>66.11038763809205</v>
      </c>
      <c r="DW27" s="43">
        <f ca="1"/>
        <v>69.033608121871936</v>
      </c>
      <c r="DX27" s="43">
        <f ca="1"/>
        <v>68.083510107994073</v>
      </c>
      <c r="DY27" s="43">
        <f ca="1"/>
        <v>68.128703959465014</v>
      </c>
      <c r="DZ27" s="43">
        <f ca="1"/>
        <v>68.536475755691527</v>
      </c>
      <c r="EA27" s="43">
        <f ca="1"/>
        <v>68.501553234100328</v>
      </c>
      <c r="EB27" s="43">
        <f ca="1"/>
        <v>71.678475565910333</v>
      </c>
      <c r="EC27" s="43">
        <f ca="1"/>
        <v>70.497272629737864</v>
      </c>
      <c r="ED27" s="43">
        <f ca="1"/>
        <v>70.431536118507381</v>
      </c>
      <c r="EE27" s="43">
        <f ca="1"/>
        <v>69.053123648643492</v>
      </c>
      <c r="EF27" s="43">
        <f ca="1"/>
        <v>68.414246930122374</v>
      </c>
      <c r="EG27" s="43">
        <f ca="1"/>
        <v>67.979769676208491</v>
      </c>
      <c r="EH27" s="43">
        <f ca="1"/>
        <v>68.884673838615413</v>
      </c>
      <c r="EI27" s="43">
        <f ca="1"/>
        <v>67.878083510398852</v>
      </c>
      <c r="EJ27" s="43">
        <f ca="1"/>
        <v>77.036001231193552</v>
      </c>
      <c r="EK27" s="43">
        <f ca="1"/>
        <v>73.76252839851378</v>
      </c>
      <c r="EL27" s="43">
        <f ca="1"/>
        <v>78.840673891067496</v>
      </c>
      <c r="EM27" s="43">
        <f ca="1"/>
        <v>80.096857535362233</v>
      </c>
      <c r="EN27" s="43">
        <f ca="1"/>
        <v>80.565230177879329</v>
      </c>
      <c r="EO27" s="43">
        <f ca="1"/>
        <v>81.173292906761162</v>
      </c>
      <c r="EP27" s="43">
        <f ca="1"/>
        <v>81.476297138214107</v>
      </c>
      <c r="EQ27" s="43">
        <f ca="1"/>
        <v>83.091977328300487</v>
      </c>
      <c r="ER27" s="43">
        <f ca="1"/>
        <v>83.133062647819514</v>
      </c>
      <c r="ES27" s="43">
        <f ca="1"/>
        <v>85.600236084938047</v>
      </c>
      <c r="ET27" s="43">
        <f ca="1"/>
        <v>86.847175532340998</v>
      </c>
      <c r="EU27" s="43">
        <f ca="1"/>
        <v>86.423996741294872</v>
      </c>
      <c r="EV27" s="43">
        <f ca="1"/>
        <v>85.706030782699571</v>
      </c>
      <c r="EW27" s="43">
        <f ca="1"/>
        <v>88.230723667144787</v>
      </c>
      <c r="EX27" s="43">
        <f ca="1"/>
        <v>89.401655273437513</v>
      </c>
      <c r="EY27" s="43">
        <f ca="1"/>
        <v>87.998591611862196</v>
      </c>
      <c r="EZ27" s="43">
        <f ca="1"/>
        <v>86.174403425216667</v>
      </c>
      <c r="FA27" s="43">
        <f ca="1"/>
        <v>87.551788762092599</v>
      </c>
      <c r="FB27" s="43">
        <f ca="1"/>
        <v>89.298941974639888</v>
      </c>
      <c r="FC27" s="43">
        <f ca="1"/>
        <v>89.182875946998593</v>
      </c>
      <c r="FD27" s="43">
        <f ca="1"/>
        <v>89.516694168090822</v>
      </c>
      <c r="FE27" s="43">
        <f ca="1"/>
        <v>89.748826223373413</v>
      </c>
      <c r="FF27" s="43">
        <f ca="1"/>
        <v>91.352180817604051</v>
      </c>
      <c r="FG27" s="43">
        <f ca="1"/>
        <v>91.891425636291501</v>
      </c>
      <c r="FH27" s="43">
        <f ca="1"/>
        <v>92.772705739974981</v>
      </c>
      <c r="FI27" s="43">
        <f ca="1"/>
        <v>87.058764927864075</v>
      </c>
      <c r="FJ27" s="43">
        <f ca="1"/>
        <v>86.716729642868046</v>
      </c>
      <c r="FK27" s="43">
        <f ca="1"/>
        <v>83.889032526969913</v>
      </c>
      <c r="FL27" s="43">
        <f ca="1"/>
        <v>84.993200489044199</v>
      </c>
      <c r="FM27" s="43">
        <f ca="1"/>
        <v>85.822096810340895</v>
      </c>
      <c r="FN27" s="43">
        <f ca="1"/>
        <v>85.597154685974118</v>
      </c>
      <c r="FO27" s="43">
        <f ca="1"/>
        <v>85.237658140182504</v>
      </c>
      <c r="FP27" s="43">
        <f ca="1"/>
        <v>85.141107639312736</v>
      </c>
      <c r="FQ27" s="43">
        <f ca="1"/>
        <v>82.574302302360536</v>
      </c>
      <c r="FR27" s="43">
        <f ca="1"/>
        <v>84.814479349136349</v>
      </c>
      <c r="FS27" s="43">
        <f ca="1"/>
        <v>85.188355756759648</v>
      </c>
      <c r="FT27" s="43">
        <f ca="1"/>
        <v>87.350470696449293</v>
      </c>
      <c r="FU27" s="43">
        <f ca="1"/>
        <v>88.349871093750011</v>
      </c>
      <c r="FV27" s="43">
        <f ca="1"/>
        <v>88.174231352806089</v>
      </c>
      <c r="FW27" s="43">
        <f ca="1"/>
        <v>86.202136015892023</v>
      </c>
      <c r="FX27" s="43">
        <f ca="1"/>
        <v>84.709711784362781</v>
      </c>
      <c r="FY27" s="43">
        <f ca="1"/>
        <v>81.511219659805306</v>
      </c>
      <c r="FZ27" s="43">
        <f ca="1"/>
        <v>80.324881058692938</v>
      </c>
      <c r="GA27" s="43">
        <f ca="1"/>
        <v>81.751568778991697</v>
      </c>
      <c r="GB27" s="43">
        <f ca="1"/>
        <v>83.364167570114148</v>
      </c>
      <c r="GC27" s="43">
        <f ca="1"/>
        <v>82.270270937919605</v>
      </c>
      <c r="GD27" s="43">
        <f ca="1"/>
        <v>82.482887466430668</v>
      </c>
      <c r="GE27" s="43">
        <f ca="1"/>
        <v>83.915737984657284</v>
      </c>
      <c r="GF27" s="43">
        <f ca="1"/>
        <v>84.913084115982059</v>
      </c>
      <c r="GG27" s="43">
        <f ca="1"/>
        <v>85.966922561645504</v>
      </c>
      <c r="GH27" s="43">
        <f ca="1"/>
        <v>88.676499383926398</v>
      </c>
      <c r="GI27" s="43">
        <f ca="1"/>
        <v>90.21206320095061</v>
      </c>
      <c r="GJ27" s="43">
        <f ca="1"/>
        <v>90.860184116363513</v>
      </c>
      <c r="GK27" s="43">
        <f ca="1"/>
        <v>93.96418000602722</v>
      </c>
      <c r="GL27" s="43">
        <f ca="1"/>
        <v>97.663913028717047</v>
      </c>
      <c r="GM27" s="43">
        <f ca="1"/>
        <v>97.098989885330212</v>
      </c>
      <c r="GN27" s="43">
        <f ca="1"/>
        <v>95.535693477630616</v>
      </c>
      <c r="GO27" s="43">
        <f ca="1"/>
        <v>94.133656949043285</v>
      </c>
      <c r="GP27" s="43">
        <f ca="1"/>
        <v>93.776214669227613</v>
      </c>
      <c r="GQ27" s="43">
        <f ca="1"/>
        <v>92.307414496421814</v>
      </c>
      <c r="GR27" s="43">
        <f ca="1"/>
        <v>89.040104461669927</v>
      </c>
      <c r="GS27" s="43">
        <f ca="1"/>
        <v>88.983612147331229</v>
      </c>
      <c r="GT27" s="43">
        <f ca="1"/>
        <v>87.471672389030459</v>
      </c>
      <c r="GU27" s="43">
        <f ca="1"/>
        <v>85.988492354393003</v>
      </c>
      <c r="GV27" s="43">
        <f ca="1"/>
        <v>87.910258174896228</v>
      </c>
      <c r="GW27" s="43">
        <f ca="1"/>
        <v>85.673162527084344</v>
      </c>
      <c r="GX27" s="43">
        <f ca="1"/>
        <v>85.411243615150454</v>
      </c>
      <c r="GY27" s="43">
        <f ca="1"/>
        <v>83.504884789466871</v>
      </c>
      <c r="GZ27" s="43">
        <f ca="1"/>
        <v>84.300912855148312</v>
      </c>
      <c r="HA27" s="43">
        <f ca="1"/>
        <v>83.520291784286485</v>
      </c>
      <c r="HB27" s="43">
        <f ca="1"/>
        <v>73.116461749076848</v>
      </c>
      <c r="HC27" s="43">
        <f ca="1"/>
        <v>72.814484650611888</v>
      </c>
      <c r="HD27" s="43">
        <f ca="1"/>
        <v>74.228846775054933</v>
      </c>
      <c r="HE27" s="43">
        <f ca="1"/>
        <v>74.922161541938777</v>
      </c>
      <c r="HF27" s="43">
        <f ca="1"/>
        <v>92.567279142379761</v>
      </c>
      <c r="HG27" s="43">
        <f ca="1"/>
        <v>86.920101974487295</v>
      </c>
      <c r="HH27" s="43">
        <f ca="1"/>
        <v>86.350043166160589</v>
      </c>
      <c r="HI27" s="43">
        <f ca="1"/>
        <v>92.856930644989006</v>
      </c>
      <c r="HJ27" s="43">
        <f ca="1"/>
        <v>91.943809418678285</v>
      </c>
      <c r="HK27" s="43">
        <f ca="1"/>
        <v>95.989686258316027</v>
      </c>
      <c r="HL27" s="43">
        <f ca="1"/>
        <v>96.722032078742984</v>
      </c>
      <c r="HM27" s="43">
        <f ca="1"/>
        <v>91.043013788223277</v>
      </c>
      <c r="HN27" s="43">
        <f ca="1"/>
        <v>88.482371249198906</v>
      </c>
      <c r="HO27" s="43">
        <f ca="1"/>
        <v>92.979159470558159</v>
      </c>
      <c r="HP27" s="43">
        <f ca="1"/>
        <v>91.666483511924753</v>
      </c>
      <c r="HQ27" s="43">
        <f ca="1"/>
        <v>87.392583148956305</v>
      </c>
      <c r="HR27" s="43">
        <f ca="1"/>
        <v>81.882014668464649</v>
      </c>
      <c r="HS27" s="43">
        <f ca="1"/>
        <v>85.172948761940006</v>
      </c>
      <c r="HT27" s="43">
        <f ca="1"/>
        <v>88.284134582519528</v>
      </c>
      <c r="HU27" s="43">
        <f ca="1"/>
        <v>94.230207449913024</v>
      </c>
      <c r="HV27" s="43">
        <f ca="1"/>
        <v>101.82791016197206</v>
      </c>
      <c r="HW27" s="43">
        <f ca="1"/>
        <v>103.36963677692412</v>
      </c>
      <c r="HX27" s="43">
        <f ca="1"/>
        <v>110.09735784816741</v>
      </c>
      <c r="HY27" s="43">
        <f ca="1"/>
        <v>111.42338653564454</v>
      </c>
      <c r="HZ27" s="43">
        <f ca="1"/>
        <v>106.53628777885436</v>
      </c>
      <c r="IA27" s="43">
        <f ca="1"/>
        <v>102.23568195819854</v>
      </c>
      <c r="IB27" s="43">
        <f ca="1"/>
        <v>100.86343228626251</v>
      </c>
      <c r="IC27" s="43">
        <f ca="1"/>
        <v>100.98463397884368</v>
      </c>
      <c r="ID27" s="43">
        <f ca="1"/>
        <v>101.16130085277558</v>
      </c>
      <c r="IE27" s="43">
        <f ca="1"/>
        <v>103.75583878040314</v>
      </c>
      <c r="IF27" s="43">
        <f ca="1"/>
        <v>103.79486983394622</v>
      </c>
      <c r="IG27" s="43">
        <f ca="1"/>
        <v>105.21128622436524</v>
      </c>
      <c r="IH27" s="43">
        <f ca="1"/>
        <v>101.16232798576354</v>
      </c>
      <c r="II27" s="43">
        <f ca="1"/>
        <v>91.62745245838164</v>
      </c>
      <c r="IJ27" s="43">
        <f ca="1"/>
        <v>91.796929401397705</v>
      </c>
      <c r="IK27" s="43">
        <f ca="1"/>
        <v>89.583457812309263</v>
      </c>
      <c r="IL27" s="43">
        <f ca="1"/>
        <v>87.424424271583547</v>
      </c>
      <c r="IM27" s="43">
        <f ca="1"/>
        <v>88.567623287200917</v>
      </c>
      <c r="IN27" s="43">
        <f ca="1"/>
        <v>88.531673632621761</v>
      </c>
      <c r="IO27" s="43">
        <f ca="1"/>
        <v>94.619490852355966</v>
      </c>
      <c r="IP27" s="43">
        <f ca="1"/>
        <v>96.179705861091605</v>
      </c>
      <c r="IQ27" s="43">
        <f ca="1"/>
        <v>96.577206327438347</v>
      </c>
      <c r="IR27" s="43">
        <f ca="1"/>
        <v>95.642515308380126</v>
      </c>
      <c r="IS27" s="43">
        <f ca="1"/>
        <v>96.276256361961373</v>
      </c>
      <c r="IT27" s="43">
        <f ca="1"/>
        <v>93.495807363510124</v>
      </c>
      <c r="IU27" s="43">
        <f ca="1"/>
        <v>91.716813028335565</v>
      </c>
      <c r="IV27" s="43">
        <f ca="1"/>
        <v>93.192803132057179</v>
      </c>
      <c r="IW27" s="43">
        <f ca="1"/>
        <v>93.181504669189451</v>
      </c>
      <c r="IX27" s="43">
        <f ca="1"/>
        <v>96.189977190971376</v>
      </c>
      <c r="IY27" s="43">
        <f ca="1"/>
        <v>100.37759838294983</v>
      </c>
      <c r="IZ27" s="43">
        <f ca="1"/>
        <v>99.687365015029911</v>
      </c>
      <c r="JA27" s="43">
        <f ca="1"/>
        <v>93.520458555221552</v>
      </c>
      <c r="JB27" s="43">
        <f ca="1"/>
        <v>86.130236706733712</v>
      </c>
      <c r="JC27" s="43">
        <f ca="1"/>
        <v>85.605371749877918</v>
      </c>
      <c r="JD27" s="43">
        <f ca="1"/>
        <v>87.293978382110595</v>
      </c>
      <c r="JE27" s="43">
        <f ca="1"/>
        <v>88.403282009124752</v>
      </c>
      <c r="JF27" s="43">
        <f ca="1"/>
        <v>86.450702198982242</v>
      </c>
      <c r="JG27" s="43">
        <f ca="1"/>
        <v>94.003211059570305</v>
      </c>
      <c r="JH27" s="43">
        <f ca="1"/>
        <v>97.267439695358263</v>
      </c>
      <c r="JI27" s="43">
        <f ca="1"/>
        <v>88.986693546295157</v>
      </c>
      <c r="JJ27" s="43">
        <f ca="1"/>
        <v>90.40927273464203</v>
      </c>
      <c r="JK27" s="43">
        <f ca="1"/>
        <v>87.132718502998358</v>
      </c>
      <c r="JL27" s="43">
        <f ca="1"/>
        <v>84.2372306098938</v>
      </c>
      <c r="JM27" s="43">
        <f ca="1"/>
        <v>80.997653165817269</v>
      </c>
      <c r="JN27" s="43">
        <f ca="1"/>
        <v>89.14076349449158</v>
      </c>
      <c r="JO27" s="43">
        <f ca="1"/>
        <v>97.128776741981511</v>
      </c>
      <c r="JP27" s="43">
        <f ca="1"/>
        <v>103.84519935035706</v>
      </c>
      <c r="JQ27" s="43">
        <f ca="1"/>
        <v>105.59748822784425</v>
      </c>
      <c r="JR27" s="43">
        <f ca="1"/>
        <v>106.94303244209289</v>
      </c>
      <c r="JS27" s="43">
        <f ca="1"/>
        <v>109.40609734725953</v>
      </c>
      <c r="JT27" s="43">
        <f ca="1"/>
        <v>106.45000860786439</v>
      </c>
      <c r="JU27" s="43">
        <f ca="1"/>
        <v>111.52815410041808</v>
      </c>
      <c r="JV27" s="43">
        <f ca="1"/>
        <v>115.58738366889955</v>
      </c>
      <c r="JW27" s="43">
        <f ca="1"/>
        <v>116.91443948936461</v>
      </c>
      <c r="JX27" s="43">
        <f ca="1"/>
        <v>123.46960221862793</v>
      </c>
      <c r="JY27" s="43">
        <f ca="1"/>
        <v>139.1138647584915</v>
      </c>
      <c r="JZ27" s="43">
        <f ca="1"/>
        <v>146.30276854133604</v>
      </c>
      <c r="KA27" s="43">
        <f ca="1"/>
        <v>141.43210391235351</v>
      </c>
      <c r="KB27" s="43">
        <f ca="1"/>
        <v>137.29378510379792</v>
      </c>
      <c r="KC27" s="43">
        <f ca="1"/>
        <v>139.81026092433927</v>
      </c>
      <c r="KD27" s="43">
        <f ca="1"/>
        <v>138.13808841991425</v>
      </c>
      <c r="KE27" s="43">
        <f ca="1"/>
        <v>142.50237648582458</v>
      </c>
      <c r="KF27" s="43">
        <f ca="1"/>
        <v>140.94113434410093</v>
      </c>
      <c r="KG27" s="43">
        <f ca="1"/>
        <v>141.73305387783051</v>
      </c>
      <c r="KH27" s="43">
        <f ca="1"/>
        <v>131.31895251274108</v>
      </c>
      <c r="KI27" s="43">
        <f ca="1"/>
        <v>127.76404524135589</v>
      </c>
      <c r="KJ27" s="43">
        <f ca="1"/>
        <v>127.71474285793303</v>
      </c>
      <c r="KK27" s="43">
        <f ca="1"/>
        <v>129.9015089893341</v>
      </c>
      <c r="KL27" s="43">
        <f ca="1"/>
        <v>128.0691037387848</v>
      </c>
      <c r="KM27" s="43">
        <f ca="1"/>
        <v>133.3485672969818</v>
      </c>
      <c r="KN27" s="43">
        <f ca="1"/>
        <v>133.28796645069121</v>
      </c>
      <c r="KO27" s="43">
        <f ca="1"/>
        <v>130.37296303081513</v>
      </c>
      <c r="KP27" s="43">
        <f ca="1"/>
        <v>123.90716087150574</v>
      </c>
      <c r="KQ27" s="43">
        <f ca="1"/>
        <v>124.54603759002686</v>
      </c>
      <c r="KR27" s="43">
        <f ca="1"/>
        <v>114.2408123216629</v>
      </c>
      <c r="KS27" s="43">
        <f ca="1"/>
        <v>97.08358289051057</v>
      </c>
      <c r="KT27" s="43">
        <f ca="1"/>
        <v>89.3677598848343</v>
      </c>
      <c r="KU27" s="43">
        <f ca="1"/>
        <v>90.483226309776313</v>
      </c>
      <c r="KV27" s="43">
        <f ca="1"/>
        <v>89.877217846870423</v>
      </c>
      <c r="KW27" s="43">
        <f ca="1"/>
        <v>91.900669833183287</v>
      </c>
      <c r="KX27" s="43">
        <f ca="1"/>
        <v>94.999530057907094</v>
      </c>
      <c r="KY27" s="43">
        <f ca="1"/>
        <v>97.221218710899365</v>
      </c>
      <c r="KZ27" s="43">
        <f ca="1"/>
        <v>96.671702562332143</v>
      </c>
      <c r="LA27" s="43">
        <f ca="1"/>
        <v>96.46422169876098</v>
      </c>
      <c r="LB27" s="43">
        <f ca="1"/>
        <v>97.798467450141914</v>
      </c>
      <c r="LC27" s="43">
        <f ca="1"/>
        <v>100.81412990283965</v>
      </c>
      <c r="LD27" s="43">
        <f ca="1"/>
        <v>98.501026413917543</v>
      </c>
      <c r="LE27" s="43">
        <f ca="1"/>
        <v>97.948428866386422</v>
      </c>
      <c r="LF27" s="43">
        <f ca="1"/>
        <v>97.294145153045662</v>
      </c>
      <c r="LG27" s="43">
        <f ca="1"/>
        <v>107.36312983417511</v>
      </c>
      <c r="LH27" s="43">
        <f ca="1"/>
        <v>112.02836786556244</v>
      </c>
      <c r="LI27" s="43">
        <f ca="1"/>
        <v>116.95655194187165</v>
      </c>
      <c r="LJ27" s="43">
        <f ca="1"/>
        <v>115.76507767581938</v>
      </c>
      <c r="LK27" s="43">
        <f ca="1"/>
        <v>115.46207344436647</v>
      </c>
      <c r="LL27" s="43">
        <f ca="1"/>
        <v>114.89612316799165</v>
      </c>
      <c r="LM27" s="43">
        <f ca="1"/>
        <v>114.45240171718598</v>
      </c>
      <c r="LN27" s="43">
        <f ca="1"/>
        <v>114.18842853927612</v>
      </c>
      <c r="LO27" s="43">
        <f ca="1"/>
        <v>117.75463427352906</v>
      </c>
      <c r="LP27" s="43">
        <f ca="1"/>
        <v>118.17678593158723</v>
      </c>
      <c r="LQ27" s="43">
        <f ca="1"/>
        <v>129.38999676132201</v>
      </c>
      <c r="LR27" s="43">
        <f ca="1"/>
        <v>136.21118693447113</v>
      </c>
      <c r="LS27" s="43">
        <f ca="1"/>
        <v>139.79690819549563</v>
      </c>
      <c r="LT27" s="43">
        <f ca="1"/>
        <v>140.99865379142761</v>
      </c>
      <c r="LU27" s="43">
        <f ca="1"/>
        <v>147.03100582981108</v>
      </c>
      <c r="LV27" s="43">
        <f ca="1"/>
        <v>146.76189698696135</v>
      </c>
      <c r="LW27" s="43">
        <f ca="1"/>
        <v>144.81958850669861</v>
      </c>
      <c r="LX27" s="43">
        <f ca="1"/>
        <v>140.5395253458023</v>
      </c>
      <c r="LY27" s="43">
        <f ca="1"/>
        <v>137.17669194316863</v>
      </c>
      <c r="LZ27" s="43">
        <f ca="1"/>
        <v>142.55681453418731</v>
      </c>
      <c r="MA27" s="43">
        <f ca="1"/>
        <v>144.07080855846402</v>
      </c>
      <c r="MB27" s="43">
        <f ca="1"/>
        <v>142.85673736667633</v>
      </c>
      <c r="MC27" s="43">
        <f ca="1"/>
        <v>149.55056304931639</v>
      </c>
      <c r="MD27" s="43">
        <f ca="1"/>
        <v>155.99274114990237</v>
      </c>
      <c r="ME27" s="43">
        <f ca="1"/>
        <v>162.67526836967465</v>
      </c>
      <c r="MF27" s="43">
        <f ca="1"/>
        <v>165.34992267036438</v>
      </c>
      <c r="MG27" s="43">
        <f ca="1"/>
        <v>162.77490026950835</v>
      </c>
      <c r="MH27" s="43">
        <f ca="1"/>
        <v>158.8450894575119</v>
      </c>
      <c r="MI27" s="43">
        <f ca="1"/>
        <v>157.0455524625778</v>
      </c>
      <c r="MJ27" s="43">
        <f ca="1"/>
        <v>158.54619375801087</v>
      </c>
      <c r="MK27" s="43">
        <f ca="1"/>
        <v>160.17830807590485</v>
      </c>
      <c r="ML27" s="43">
        <f ca="1"/>
        <v>157.55090189266207</v>
      </c>
      <c r="MM27" s="43">
        <f ca="1"/>
        <v>160.49569216918945</v>
      </c>
      <c r="MN27" s="43">
        <f ca="1"/>
        <v>166.62048617649077</v>
      </c>
      <c r="MO27" s="43">
        <f ca="1"/>
        <v>172.2389036207199</v>
      </c>
      <c r="MP27" s="43">
        <f ca="1"/>
        <v>176.25704786968231</v>
      </c>
      <c r="MQ27" s="43">
        <f ca="1"/>
        <v>172.97433084011078</v>
      </c>
      <c r="MR27" s="43">
        <f ca="1"/>
        <v>174.24797574520113</v>
      </c>
      <c r="MS27" s="43">
        <f ca="1"/>
        <v>172.11256626319886</v>
      </c>
      <c r="MT27" s="43">
        <f ca="1"/>
        <v>173.52898265361785</v>
      </c>
      <c r="MU27" s="43">
        <f ca="1"/>
        <v>175.98074909591674</v>
      </c>
      <c r="MV27" s="43">
        <f ca="1"/>
        <v>175.32954678153993</v>
      </c>
      <c r="MW27" s="43">
        <f ca="1"/>
        <v>177.29547932052611</v>
      </c>
      <c r="MX27" s="43">
        <f ca="1"/>
        <v>183.37713374233243</v>
      </c>
      <c r="MY27" s="43">
        <f ca="1"/>
        <v>190.8484990968704</v>
      </c>
      <c r="MZ27" s="43">
        <f ca="1"/>
        <v>188.73260514163974</v>
      </c>
      <c r="NA27" s="43">
        <f ca="1"/>
        <v>183.91329716205598</v>
      </c>
      <c r="NB27" s="43">
        <f ca="1"/>
        <v>179.34563676452638</v>
      </c>
      <c r="NC27" s="43">
        <f ca="1"/>
        <v>187.42301058197023</v>
      </c>
      <c r="ND27" s="43">
        <f ca="1"/>
        <v>196.43507541847231</v>
      </c>
      <c r="NE27" s="43">
        <f ca="1"/>
        <v>194.8943759365082</v>
      </c>
      <c r="NF27" s="43">
        <f ca="1"/>
        <v>196.21218756008147</v>
      </c>
      <c r="NG27" s="43">
        <f ca="1"/>
        <v>219.12341598987581</v>
      </c>
      <c r="NH27" s="43">
        <f ca="1"/>
        <v>227.23673946189882</v>
      </c>
      <c r="NI27" s="43">
        <f ca="1"/>
        <v>227.17100295066831</v>
      </c>
      <c r="NJ27" s="43">
        <f ca="1"/>
        <v>227.83555799388887</v>
      </c>
      <c r="NK27" s="43">
        <f ca="1"/>
        <v>228.73943502330781</v>
      </c>
      <c r="NL27" s="43">
        <f ca="1"/>
        <v>230.39003773498536</v>
      </c>
      <c r="NM27" s="43">
        <f ca="1"/>
        <v>226.74063422870637</v>
      </c>
      <c r="NN27" s="43">
        <f ca="1"/>
        <v>216.99725070476529</v>
      </c>
      <c r="NO27" s="43">
        <f ca="1"/>
        <v>219.74483144760131</v>
      </c>
      <c r="NP27" s="43">
        <f ca="1"/>
        <v>231.91122169017791</v>
      </c>
      <c r="NQ27" s="43">
        <f ca="1"/>
        <v>234.59820158672335</v>
      </c>
      <c r="NR27" s="43">
        <f ca="1"/>
        <v>249.70835497283935</v>
      </c>
      <c r="NS27" s="43">
        <f ca="1"/>
        <v>248.10910891056062</v>
      </c>
      <c r="NT27" s="43">
        <f ca="1"/>
        <v>243.38018863391875</v>
      </c>
      <c r="NU27" s="43">
        <f ca="1"/>
        <v>255.87731569862365</v>
      </c>
      <c r="NV27" s="43">
        <f ca="1"/>
        <v>253.43376632022859</v>
      </c>
      <c r="NW27" s="43">
        <f ca="1"/>
        <v>278.89947449111935</v>
      </c>
      <c r="NX27" s="43">
        <f ca="1"/>
        <v>294.51497730731967</v>
      </c>
      <c r="NY27" s="43">
        <f ca="1"/>
        <v>302.34378494167333</v>
      </c>
      <c r="NZ27" s="43">
        <f ca="1"/>
        <v>304.25836083126069</v>
      </c>
      <c r="OA27" s="43">
        <f ca="1"/>
        <v>292.07450932788845</v>
      </c>
      <c r="OB27" s="43">
        <f ca="1"/>
        <v>286.02675029468537</v>
      </c>
      <c r="OC27" s="43">
        <f ca="1"/>
        <v>287.73384532070156</v>
      </c>
      <c r="OD27" s="43">
        <f ca="1"/>
        <v>288.20427222919466</v>
      </c>
      <c r="OE27" s="43">
        <f ca="1"/>
        <v>283.8348484983444</v>
      </c>
      <c r="OF27" s="43">
        <f ca="1"/>
        <v>284.81062483692165</v>
      </c>
      <c r="OG27" s="43">
        <f ca="1"/>
        <v>283.17234772109987</v>
      </c>
      <c r="OH27" s="43">
        <f ca="1"/>
        <v>280.61581371402735</v>
      </c>
      <c r="OI27" s="43">
        <f ca="1"/>
        <v>278.56976480197909</v>
      </c>
      <c r="OJ27" s="43">
        <f ca="1"/>
        <v>273.98156174469</v>
      </c>
      <c r="OK27" s="43">
        <f ca="1"/>
        <v>272.86609531974796</v>
      </c>
      <c r="OL27" s="43">
        <f ca="1"/>
        <v>272.35869162368772</v>
      </c>
      <c r="OM27" s="43">
        <f ca="1"/>
        <v>280.59116252231593</v>
      </c>
      <c r="ON27" s="43">
        <f ca="1"/>
        <v>289.01468015670775</v>
      </c>
      <c r="OO27" s="43">
        <f ca="1"/>
        <v>293.91205024337773</v>
      </c>
      <c r="OP27" s="43">
        <f ca="1"/>
        <v>290.13220084762577</v>
      </c>
      <c r="OQ27" s="43">
        <f ca="1"/>
        <v>285.85316481971745</v>
      </c>
      <c r="OR27" s="43">
        <f ca="1"/>
        <v>279.36784713363647</v>
      </c>
      <c r="OS27" s="43">
        <f ca="1"/>
        <v>272.43161806583407</v>
      </c>
      <c r="OT27" s="43">
        <f ca="1"/>
        <v>268.61273761653899</v>
      </c>
      <c r="OU27" s="43">
        <f ca="1"/>
        <v>270.32085977554323</v>
      </c>
      <c r="OV27" s="43">
        <f ca="1"/>
        <v>262.48178081130982</v>
      </c>
      <c r="OW27" s="43">
        <f ca="1"/>
        <v>252.63260258960725</v>
      </c>
      <c r="OX27" s="43">
        <f ca="1"/>
        <v>245.12220618152617</v>
      </c>
      <c r="OY27" s="43">
        <f ca="1"/>
        <v>195.75203198146818</v>
      </c>
      <c r="OZ27" s="43">
        <f ca="1"/>
        <v>198.31164738750459</v>
      </c>
      <c r="PA27" s="43">
        <f ca="1"/>
        <v>198.78618282794952</v>
      </c>
      <c r="PB27" s="43">
        <f ca="1"/>
        <v>201.55944189548495</v>
      </c>
      <c r="PC27" s="43">
        <f ca="1"/>
        <v>205.1020235710144</v>
      </c>
      <c r="PD27" s="43">
        <f ca="1"/>
        <v>180.72507636737822</v>
      </c>
      <c r="PE27" s="43">
        <f ca="1"/>
        <v>174.35068904399873</v>
      </c>
      <c r="PF27" s="43">
        <f ca="1"/>
        <v>168.92639973449707</v>
      </c>
      <c r="PG27" s="43">
        <f ca="1"/>
        <v>164.17590966510772</v>
      </c>
      <c r="PH27" s="43">
        <f ca="1"/>
        <v>162.00146912956239</v>
      </c>
      <c r="PI27" s="43">
        <f ca="1"/>
        <v>162.00763192749025</v>
      </c>
      <c r="PJ27" s="43">
        <f ca="1"/>
        <v>159.07208584785462</v>
      </c>
      <c r="PK27" s="43">
        <f ca="1"/>
        <v>155.26142246246337</v>
      </c>
      <c r="PL27" s="43">
        <f ca="1"/>
        <v>159.40076840400695</v>
      </c>
      <c r="PM27" s="43">
        <f ca="1"/>
        <v>163.33468774795534</v>
      </c>
      <c r="PN27" s="43">
        <f ca="1"/>
        <v>164.78705379295349</v>
      </c>
      <c r="PO27" s="43">
        <f ca="1"/>
        <v>166.12848947525026</v>
      </c>
      <c r="PP27" s="43">
        <f ca="1"/>
        <v>167.27887842178347</v>
      </c>
      <c r="PQ27" s="43">
        <f ca="1"/>
        <v>171.04640222167967</v>
      </c>
      <c r="PR27" s="43">
        <f ca="1"/>
        <v>175.0933061943054</v>
      </c>
      <c r="PS27" s="43">
        <f ca="1"/>
        <v>174.85706560707092</v>
      </c>
      <c r="PT27" s="43">
        <f ca="1"/>
        <v>173.74878911304472</v>
      </c>
      <c r="PU27" s="43">
        <f ca="1"/>
        <v>156.42208273887633</v>
      </c>
      <c r="PV27" s="43">
        <f ca="1"/>
        <v>150.59310303211214</v>
      </c>
      <c r="PW27" s="43">
        <f ca="1"/>
        <v>146.15588852405546</v>
      </c>
      <c r="PX27" s="43">
        <f ca="1"/>
        <v>140.39675386047361</v>
      </c>
      <c r="PY27" s="43">
        <f ca="1"/>
        <v>141.21846025085449</v>
      </c>
      <c r="PZ27" s="43">
        <f ca="1"/>
        <v>138.49655783271788</v>
      </c>
      <c r="QA27" s="43">
        <f ca="1"/>
        <v>136.06225265121458</v>
      </c>
      <c r="QB27" s="43">
        <f ca="1"/>
        <v>134.62529360103605</v>
      </c>
      <c r="QC27" s="43">
        <f ca="1"/>
        <v>134.48149498271943</v>
      </c>
      <c r="QD27" s="43">
        <f ca="1"/>
        <v>132.77953562164305</v>
      </c>
      <c r="QE27" s="43">
        <f ca="1"/>
        <v>131.92496097564697</v>
      </c>
      <c r="QF27" s="43">
        <f ca="1"/>
        <v>124.25022328948975</v>
      </c>
      <c r="QG27" s="43">
        <f ca="1"/>
        <v>123.77979638099671</v>
      </c>
      <c r="QH27" s="43">
        <f ca="1"/>
        <v>121.2982430820465</v>
      </c>
      <c r="QI27" s="43">
        <f ca="1"/>
        <v>116.07732610416411</v>
      </c>
      <c r="QJ27" s="43">
        <f ca="1"/>
        <v>114.98959226989746</v>
      </c>
      <c r="QK27" s="43">
        <f ca="1"/>
        <v>118.2117084531784</v>
      </c>
      <c r="QL27" s="43">
        <f ca="1"/>
        <v>121.18423132038117</v>
      </c>
      <c r="QM27" s="43">
        <f ca="1"/>
        <v>120.93669227027894</v>
      </c>
      <c r="QN27" s="43">
        <f ca="1"/>
        <v>122.89440774536132</v>
      </c>
      <c r="QO27" s="43">
        <f ca="1"/>
        <v>120.38614898872376</v>
      </c>
      <c r="QP27" s="43">
        <f ca="1"/>
        <v>122.12200373840332</v>
      </c>
      <c r="QQ27" s="43">
        <f ca="1"/>
        <v>122.61708183860779</v>
      </c>
      <c r="QR27" s="43">
        <f ca="1"/>
        <v>125.79605843639374</v>
      </c>
      <c r="QS27" s="43">
        <f ca="1"/>
        <v>136.52240822982787</v>
      </c>
      <c r="QT27" s="43">
        <f ca="1"/>
        <v>139.03991118335722</v>
      </c>
      <c r="QU27" s="43">
        <f ca="1"/>
        <v>147.22718823051451</v>
      </c>
      <c r="QV27" s="43">
        <f ca="1"/>
        <v>155.96706282520296</v>
      </c>
      <c r="QW27" s="43">
        <f ca="1"/>
        <v>161.62142992401124</v>
      </c>
      <c r="QX27" s="43">
        <f ca="1"/>
        <v>163.09331149578094</v>
      </c>
      <c r="QY27" s="43">
        <f ca="1"/>
        <v>170.88103381061552</v>
      </c>
      <c r="QZ27" s="43">
        <f ca="1"/>
        <v>171.86913574504854</v>
      </c>
      <c r="RA27" s="43">
        <f ca="1"/>
        <v>174.296250995636</v>
      </c>
      <c r="RB27" s="43">
        <f ca="1"/>
        <v>180.02251740360259</v>
      </c>
      <c r="RC27" s="43">
        <f ca="1"/>
        <v>181.85389552116396</v>
      </c>
      <c r="RD27" s="43">
        <f ca="1"/>
        <v>186.17401686859131</v>
      </c>
      <c r="RE27" s="43">
        <f ca="1"/>
        <v>187.03578144550323</v>
      </c>
      <c r="RF27" s="43">
        <f ca="1"/>
        <v>187.13644047832491</v>
      </c>
      <c r="RG27" s="43">
        <f ca="1"/>
        <v>185.16639940738679</v>
      </c>
      <c r="RH27" s="43">
        <f ca="1"/>
        <v>183.41616479587555</v>
      </c>
      <c r="RI27" s="43">
        <f ca="1"/>
        <v>183.1213776283264</v>
      </c>
      <c r="RJ27" s="43">
        <f ca="1"/>
        <v>179.84790479564668</v>
      </c>
      <c r="RK27" s="43">
        <f ca="1"/>
        <v>180.68501818084718</v>
      </c>
      <c r="RL27" s="43">
        <f ca="1"/>
        <v>179.8633117904663</v>
      </c>
      <c r="RM27" s="43">
        <f ca="1"/>
        <v>182.76188108253479</v>
      </c>
      <c r="RN27" s="43">
        <f ca="1"/>
        <v>182.52050483036044</v>
      </c>
      <c r="RO27" s="43">
        <f ca="1"/>
        <v>182.48147377681732</v>
      </c>
      <c r="RP27" s="43">
        <f ca="1"/>
        <v>185.2382987165451</v>
      </c>
      <c r="RQ27" s="43">
        <f ca="1"/>
        <v>188.73260514163974</v>
      </c>
      <c r="RR27" s="43">
        <f ca="1"/>
        <v>188.06291443347931</v>
      </c>
      <c r="RS27" s="43">
        <f ca="1"/>
        <v>188.70487255096435</v>
      </c>
      <c r="RT27" s="43">
        <f ca="1"/>
        <v>188.60113211917877</v>
      </c>
      <c r="RU27" s="43">
        <f ca="1"/>
        <v>182.77934234333037</v>
      </c>
      <c r="RV27" s="43">
        <f ca="1"/>
        <v>181.17085208415983</v>
      </c>
      <c r="RW27" s="43">
        <f ca="1"/>
        <v>179.23676066780092</v>
      </c>
      <c r="RX27" s="43">
        <f ca="1"/>
        <v>172.9568695793152</v>
      </c>
      <c r="RY27" s="43">
        <f ca="1"/>
        <v>172.49876826667787</v>
      </c>
      <c r="RZ27" s="43">
        <f ca="1"/>
        <v>173.03698595237734</v>
      </c>
      <c r="SA27" s="43">
        <f ca="1"/>
        <v>174.57665830135346</v>
      </c>
      <c r="SB27" s="43">
        <f ca="1"/>
        <v>174.97005023574832</v>
      </c>
      <c r="SC27" s="43">
        <f ca="1"/>
        <v>173.09450539970396</v>
      </c>
      <c r="SD27" s="43">
        <f ca="1"/>
        <v>171.06694488143921</v>
      </c>
      <c r="SE27" s="43">
        <f ca="1"/>
        <v>172.47411707496644</v>
      </c>
      <c r="SF27" s="43">
        <f ca="1"/>
        <v>176.49842412185671</v>
      </c>
      <c r="SG27" s="43">
        <f ca="1"/>
        <v>175.62741534805298</v>
      </c>
      <c r="SH27" s="43">
        <f ca="1"/>
        <v>179.16383422565463</v>
      </c>
      <c r="SI27" s="43">
        <f ca="1"/>
        <v>186.47085830211637</v>
      </c>
      <c r="SJ27" s="43">
        <f ca="1"/>
        <v>187.68595662689211</v>
      </c>
      <c r="SK27" s="43">
        <f ca="1"/>
        <v>189.08696602249148</v>
      </c>
    </row>
    <row r="30" spans="3:505" x14ac:dyDescent="0.25">
      <c r="F30" s="43" cm="1">
        <f t="array" aca="1" ref="F30:SK30" ca="1">IFERROR(_xlfn.ANCHORARRAY(F26)-_xlfn.ANCHORARRAY(F27),"-")</f>
        <v>9.9789263530969947</v>
      </c>
      <c r="G30" s="43">
        <f ca="1"/>
        <v>3.0428956232070732</v>
      </c>
      <c r="H30" s="43">
        <f ca="1"/>
        <v>-5.4134760618210294</v>
      </c>
      <c r="I30" s="43">
        <f ca="1"/>
        <v>-13.005851962923998</v>
      </c>
      <c r="J30" s="43">
        <f ca="1"/>
        <v>-16.056403696060102</v>
      </c>
      <c r="K30" s="43">
        <f ca="1"/>
        <v>-8.0422724958658023</v>
      </c>
      <c r="L30" s="43">
        <f ca="1"/>
        <v>-6.1141749125719116</v>
      </c>
      <c r="M30" s="43">
        <f ca="1"/>
        <v>0.10778414118294677</v>
      </c>
      <c r="N30" s="43">
        <f ca="1"/>
        <v>-3.5628112703561783</v>
      </c>
      <c r="O30" s="43">
        <f ca="1"/>
        <v>3.2982273337840979</v>
      </c>
      <c r="P30" s="43">
        <f ca="1"/>
        <v>6.7345333768129763</v>
      </c>
      <c r="Q30" s="43">
        <f ca="1"/>
        <v>12.690066197991371</v>
      </c>
      <c r="R30" s="43" t="str">
        <f ca="1"/>
        <v>-</v>
      </c>
      <c r="S30" s="43" t="str">
        <f ca="1"/>
        <v>-</v>
      </c>
      <c r="T30" s="43" t="str">
        <f ca="1"/>
        <v>-</v>
      </c>
      <c r="U30" s="43" t="str">
        <f ca="1"/>
        <v>-</v>
      </c>
      <c r="V30" s="43" t="str">
        <f ca="1"/>
        <v>-</v>
      </c>
      <c r="W30" s="43" t="str">
        <f ca="1"/>
        <v>-</v>
      </c>
      <c r="X30" s="43" t="str">
        <f ca="1"/>
        <v>-</v>
      </c>
      <c r="Y30" s="43" t="str">
        <f ca="1"/>
        <v>-</v>
      </c>
      <c r="Z30" s="43" t="str">
        <f ca="1"/>
        <v>-</v>
      </c>
      <c r="AA30" s="43" t="str">
        <f ca="1"/>
        <v>-</v>
      </c>
      <c r="AB30" s="43" t="str">
        <f ca="1"/>
        <v>-</v>
      </c>
      <c r="AC30" s="43" t="str">
        <f ca="1"/>
        <v>-</v>
      </c>
      <c r="AD30" s="43" t="str">
        <f ca="1"/>
        <v>-</v>
      </c>
      <c r="AE30" s="43" t="str">
        <f ca="1"/>
        <v>-</v>
      </c>
      <c r="AF30" s="43" t="str">
        <f ca="1"/>
        <v>-</v>
      </c>
      <c r="AG30" s="43" t="str">
        <f ca="1"/>
        <v>-</v>
      </c>
      <c r="AH30" s="43" t="str">
        <f ca="1"/>
        <v>-</v>
      </c>
      <c r="AI30" s="43" t="str">
        <f ca="1"/>
        <v>-</v>
      </c>
      <c r="AJ30" s="43" t="str">
        <f ca="1"/>
        <v>-</v>
      </c>
      <c r="AK30" s="43" t="str">
        <f ca="1"/>
        <v>-</v>
      </c>
      <c r="AL30" s="43" t="str">
        <f ca="1"/>
        <v>-</v>
      </c>
      <c r="AM30" s="43" t="str">
        <f ca="1"/>
        <v>-</v>
      </c>
      <c r="AN30" s="43" t="str">
        <f ca="1"/>
        <v>-</v>
      </c>
      <c r="AO30" s="43" t="str">
        <f ca="1"/>
        <v>-</v>
      </c>
      <c r="AP30" s="43" t="str">
        <f ca="1"/>
        <v>-</v>
      </c>
      <c r="AQ30" s="43" t="str">
        <f ca="1"/>
        <v>-</v>
      </c>
      <c r="AR30" s="43" t="str">
        <f ca="1"/>
        <v>-</v>
      </c>
      <c r="AS30" s="43" t="str">
        <f ca="1"/>
        <v>-</v>
      </c>
      <c r="AT30" s="43" t="str">
        <f ca="1"/>
        <v>-</v>
      </c>
      <c r="AU30" s="43" t="str">
        <f ca="1"/>
        <v>-</v>
      </c>
      <c r="AV30" s="43" t="str">
        <f ca="1"/>
        <v>-</v>
      </c>
      <c r="AW30" s="43" t="str">
        <f ca="1"/>
        <v>-</v>
      </c>
      <c r="AX30" s="43" t="str">
        <f ca="1"/>
        <v>-</v>
      </c>
      <c r="AY30" s="43" t="str">
        <f ca="1"/>
        <v>-</v>
      </c>
      <c r="AZ30" s="43" t="str">
        <f ca="1"/>
        <v>-</v>
      </c>
      <c r="BA30" s="43" t="str">
        <f ca="1"/>
        <v>-</v>
      </c>
      <c r="BB30" s="43" t="str">
        <f ca="1"/>
        <v>-</v>
      </c>
      <c r="BC30" s="43" t="str">
        <f ca="1"/>
        <v>-</v>
      </c>
      <c r="BD30" s="43" t="str">
        <f ca="1"/>
        <v>-</v>
      </c>
      <c r="BE30" s="43" t="str">
        <f ca="1"/>
        <v>-</v>
      </c>
      <c r="BF30" s="43" t="str">
        <f ca="1"/>
        <v>-</v>
      </c>
      <c r="BG30" s="43" t="str">
        <f ca="1"/>
        <v>-</v>
      </c>
      <c r="BH30" s="43" t="str">
        <f ca="1"/>
        <v>-</v>
      </c>
      <c r="BI30" s="43" t="str">
        <f ca="1"/>
        <v>-</v>
      </c>
      <c r="BJ30" s="43" t="str">
        <f ca="1"/>
        <v>-</v>
      </c>
      <c r="BK30" s="43" t="str">
        <f ca="1"/>
        <v>-</v>
      </c>
      <c r="BL30" s="43" t="str">
        <f ca="1"/>
        <v>-</v>
      </c>
      <c r="BM30" s="43" t="str">
        <f ca="1"/>
        <v>-</v>
      </c>
      <c r="BN30" s="43" t="str">
        <f ca="1"/>
        <v>-</v>
      </c>
      <c r="BO30" s="43" t="str">
        <f ca="1"/>
        <v>-</v>
      </c>
      <c r="BP30" s="43" t="str">
        <f ca="1"/>
        <v>-</v>
      </c>
      <c r="BQ30" s="43" t="str">
        <f ca="1"/>
        <v>-</v>
      </c>
      <c r="BR30" s="43" t="str">
        <f ca="1"/>
        <v>-</v>
      </c>
      <c r="BS30" s="43" t="str">
        <f ca="1"/>
        <v>-</v>
      </c>
      <c r="BT30" s="43" t="str">
        <f ca="1"/>
        <v>-</v>
      </c>
      <c r="BU30" s="43" t="str">
        <f ca="1"/>
        <v>-</v>
      </c>
      <c r="BV30" s="43" t="str">
        <f ca="1"/>
        <v>-</v>
      </c>
      <c r="BW30" s="43" t="str">
        <f ca="1"/>
        <v>-</v>
      </c>
      <c r="BX30" s="43" t="str">
        <f ca="1"/>
        <v>-</v>
      </c>
      <c r="BY30" s="43" t="str">
        <f ca="1"/>
        <v>-</v>
      </c>
      <c r="BZ30" s="43" t="str">
        <f ca="1"/>
        <v>-</v>
      </c>
      <c r="CA30" s="43" t="str">
        <f ca="1"/>
        <v>-</v>
      </c>
      <c r="CB30" s="43" t="str">
        <f ca="1"/>
        <v>-</v>
      </c>
      <c r="CC30" s="43" t="str">
        <f ca="1"/>
        <v>-</v>
      </c>
      <c r="CD30" s="43" t="str">
        <f ca="1"/>
        <v>-</v>
      </c>
      <c r="CE30" s="43" t="str">
        <f ca="1"/>
        <v>-</v>
      </c>
      <c r="CF30" s="43" t="str">
        <f ca="1"/>
        <v>-</v>
      </c>
      <c r="CG30" s="43" t="str">
        <f ca="1"/>
        <v>-</v>
      </c>
      <c r="CH30" s="43" t="str">
        <f ca="1"/>
        <v>-</v>
      </c>
      <c r="CI30" s="43" t="str">
        <f ca="1"/>
        <v>-</v>
      </c>
      <c r="CJ30" s="43" t="str">
        <f ca="1"/>
        <v>-</v>
      </c>
      <c r="CK30" s="43" t="str">
        <f ca="1"/>
        <v>-</v>
      </c>
      <c r="CL30" s="43" t="str">
        <f ca="1"/>
        <v>-</v>
      </c>
      <c r="CM30" s="43" t="str">
        <f ca="1"/>
        <v>-</v>
      </c>
      <c r="CN30" s="43" t="str">
        <f ca="1"/>
        <v>-</v>
      </c>
      <c r="CO30" s="43" t="str">
        <f ca="1"/>
        <v>-</v>
      </c>
      <c r="CP30" s="43" t="str">
        <f ca="1"/>
        <v>-</v>
      </c>
      <c r="CQ30" s="43" t="str">
        <f ca="1"/>
        <v>-</v>
      </c>
      <c r="CR30" s="43" t="str">
        <f ca="1"/>
        <v>-</v>
      </c>
      <c r="CS30" s="43" t="str">
        <f ca="1"/>
        <v>-</v>
      </c>
      <c r="CT30" s="43" t="str">
        <f ca="1"/>
        <v>-</v>
      </c>
      <c r="CU30" s="43" t="str">
        <f ca="1"/>
        <v>-</v>
      </c>
      <c r="CV30" s="43" t="str">
        <f ca="1"/>
        <v>-</v>
      </c>
      <c r="CW30" s="43" t="str">
        <f ca="1"/>
        <v>-</v>
      </c>
      <c r="CX30" s="43" t="str">
        <f ca="1"/>
        <v>-</v>
      </c>
      <c r="CY30" s="43" t="str">
        <f ca="1"/>
        <v>-</v>
      </c>
      <c r="CZ30" s="43" t="str">
        <f ca="1"/>
        <v>-</v>
      </c>
      <c r="DA30" s="43" t="str">
        <f ca="1"/>
        <v>-</v>
      </c>
      <c r="DB30" s="43" t="str">
        <f ca="1"/>
        <v>-</v>
      </c>
      <c r="DC30" s="43" t="str">
        <f ca="1"/>
        <v>-</v>
      </c>
      <c r="DD30" s="43" t="str">
        <f ca="1"/>
        <v>-</v>
      </c>
      <c r="DE30" s="43" t="str">
        <f ca="1"/>
        <v>-</v>
      </c>
      <c r="DF30" s="43" t="str">
        <f ca="1"/>
        <v>-</v>
      </c>
      <c r="DG30" s="43" t="str">
        <f ca="1"/>
        <v>-</v>
      </c>
      <c r="DH30" s="43" t="str">
        <f ca="1"/>
        <v>-</v>
      </c>
      <c r="DI30" s="43" t="str">
        <f ca="1"/>
        <v>-</v>
      </c>
      <c r="DJ30" s="43" t="str">
        <f ca="1"/>
        <v>-</v>
      </c>
      <c r="DK30" s="43" t="str">
        <f ca="1"/>
        <v>-</v>
      </c>
      <c r="DL30" s="43" t="str">
        <f ca="1"/>
        <v>-</v>
      </c>
      <c r="DM30" s="43" t="str">
        <f ca="1"/>
        <v>-</v>
      </c>
      <c r="DN30" s="43" t="str">
        <f ca="1"/>
        <v>-</v>
      </c>
      <c r="DO30" s="43" t="str">
        <f ca="1"/>
        <v>-</v>
      </c>
      <c r="DP30" s="43" t="str">
        <f ca="1"/>
        <v>-</v>
      </c>
      <c r="DQ30" s="43" t="str">
        <f ca="1"/>
        <v>-</v>
      </c>
      <c r="DR30" s="43" t="str">
        <f ca="1"/>
        <v>-</v>
      </c>
      <c r="DS30" s="43" t="str">
        <f ca="1"/>
        <v>-</v>
      </c>
      <c r="DT30" s="43" t="str">
        <f ca="1"/>
        <v>-</v>
      </c>
      <c r="DU30" s="43" t="str">
        <f ca="1"/>
        <v>-</v>
      </c>
      <c r="DV30" s="43" t="str">
        <f ca="1"/>
        <v>-</v>
      </c>
      <c r="DW30" s="43" t="str">
        <f ca="1"/>
        <v>-</v>
      </c>
      <c r="DX30" s="43" t="str">
        <f ca="1"/>
        <v>-</v>
      </c>
      <c r="DY30" s="43" t="str">
        <f ca="1"/>
        <v>-</v>
      </c>
      <c r="DZ30" s="43" t="str">
        <f ca="1"/>
        <v>-</v>
      </c>
      <c r="EA30" s="43" t="str">
        <f ca="1"/>
        <v>-</v>
      </c>
      <c r="EB30" s="43" t="str">
        <f ca="1"/>
        <v>-</v>
      </c>
      <c r="EC30" s="43" t="str">
        <f ca="1"/>
        <v>-</v>
      </c>
      <c r="ED30" s="43" t="str">
        <f ca="1"/>
        <v>-</v>
      </c>
      <c r="EE30" s="43" t="str">
        <f ca="1"/>
        <v>-</v>
      </c>
      <c r="EF30" s="43" t="str">
        <f ca="1"/>
        <v>-</v>
      </c>
      <c r="EG30" s="43" t="str">
        <f ca="1"/>
        <v>-</v>
      </c>
      <c r="EH30" s="43" t="str">
        <f ca="1"/>
        <v>-</v>
      </c>
      <c r="EI30" s="43" t="str">
        <f ca="1"/>
        <v>-</v>
      </c>
      <c r="EJ30" s="43" t="str">
        <f ca="1"/>
        <v>-</v>
      </c>
      <c r="EK30" s="43" t="str">
        <f ca="1"/>
        <v>-</v>
      </c>
      <c r="EL30" s="43" t="str">
        <f ca="1"/>
        <v>-</v>
      </c>
      <c r="EM30" s="43" t="str">
        <f ca="1"/>
        <v>-</v>
      </c>
      <c r="EN30" s="43" t="str">
        <f ca="1"/>
        <v>-</v>
      </c>
      <c r="EO30" s="43" t="str">
        <f ca="1"/>
        <v>-</v>
      </c>
      <c r="EP30" s="43" t="str">
        <f ca="1"/>
        <v>-</v>
      </c>
      <c r="EQ30" s="43" t="str">
        <f ca="1"/>
        <v>-</v>
      </c>
      <c r="ER30" s="43" t="str">
        <f ca="1"/>
        <v>-</v>
      </c>
      <c r="ES30" s="43" t="str">
        <f ca="1"/>
        <v>-</v>
      </c>
      <c r="ET30" s="43" t="str">
        <f ca="1"/>
        <v>-</v>
      </c>
      <c r="EU30" s="43" t="str">
        <f ca="1"/>
        <v>-</v>
      </c>
      <c r="EV30" s="43" t="str">
        <f ca="1"/>
        <v>-</v>
      </c>
      <c r="EW30" s="43" t="str">
        <f ca="1"/>
        <v>-</v>
      </c>
      <c r="EX30" s="43" t="str">
        <f ca="1"/>
        <v>-</v>
      </c>
      <c r="EY30" s="43" t="str">
        <f ca="1"/>
        <v>-</v>
      </c>
      <c r="EZ30" s="43" t="str">
        <f ca="1"/>
        <v>-</v>
      </c>
      <c r="FA30" s="43" t="str">
        <f ca="1"/>
        <v>-</v>
      </c>
      <c r="FB30" s="43" t="str">
        <f ca="1"/>
        <v>-</v>
      </c>
      <c r="FC30" s="43" t="str">
        <f ca="1"/>
        <v>-</v>
      </c>
      <c r="FD30" s="43" t="str">
        <f ca="1"/>
        <v>-</v>
      </c>
      <c r="FE30" s="43" t="str">
        <f ca="1"/>
        <v>-</v>
      </c>
      <c r="FF30" s="43" t="str">
        <f ca="1"/>
        <v>-</v>
      </c>
      <c r="FG30" s="43" t="str">
        <f ca="1"/>
        <v>-</v>
      </c>
      <c r="FH30" s="43" t="str">
        <f ca="1"/>
        <v>-</v>
      </c>
      <c r="FI30" s="43" t="str">
        <f ca="1"/>
        <v>-</v>
      </c>
      <c r="FJ30" s="43" t="str">
        <f ca="1"/>
        <v>-</v>
      </c>
      <c r="FK30" s="43" t="str">
        <f ca="1"/>
        <v>-</v>
      </c>
      <c r="FL30" s="43" t="str">
        <f ca="1"/>
        <v>-</v>
      </c>
      <c r="FM30" s="43" t="str">
        <f ca="1"/>
        <v>-</v>
      </c>
      <c r="FN30" s="43" t="str">
        <f ca="1"/>
        <v>-</v>
      </c>
      <c r="FO30" s="43" t="str">
        <f ca="1"/>
        <v>-</v>
      </c>
      <c r="FP30" s="43" t="str">
        <f ca="1"/>
        <v>-</v>
      </c>
      <c r="FQ30" s="43" t="str">
        <f ca="1"/>
        <v>-</v>
      </c>
      <c r="FR30" s="43" t="str">
        <f ca="1"/>
        <v>-</v>
      </c>
      <c r="FS30" s="43" t="str">
        <f ca="1"/>
        <v>-</v>
      </c>
      <c r="FT30" s="43" t="str">
        <f ca="1"/>
        <v>-</v>
      </c>
      <c r="FU30" s="43" t="str">
        <f ca="1"/>
        <v>-</v>
      </c>
      <c r="FV30" s="43" t="str">
        <f ca="1"/>
        <v>-</v>
      </c>
      <c r="FW30" s="43" t="str">
        <f ca="1"/>
        <v>-</v>
      </c>
      <c r="FX30" s="43" t="str">
        <f ca="1"/>
        <v>-</v>
      </c>
      <c r="FY30" s="43" t="str">
        <f ca="1"/>
        <v>-</v>
      </c>
      <c r="FZ30" s="43" t="str">
        <f ca="1"/>
        <v>-</v>
      </c>
      <c r="GA30" s="43" t="str">
        <f ca="1"/>
        <v>-</v>
      </c>
      <c r="GB30" s="43" t="str">
        <f ca="1"/>
        <v>-</v>
      </c>
      <c r="GC30" s="43" t="str">
        <f ca="1"/>
        <v>-</v>
      </c>
      <c r="GD30" s="43" t="str">
        <f ca="1"/>
        <v>-</v>
      </c>
      <c r="GE30" s="43" t="str">
        <f ca="1"/>
        <v>-</v>
      </c>
      <c r="GF30" s="43" t="str">
        <f ca="1"/>
        <v>-</v>
      </c>
      <c r="GG30" s="43" t="str">
        <f ca="1"/>
        <v>-</v>
      </c>
      <c r="GH30" s="43" t="str">
        <f ca="1"/>
        <v>-</v>
      </c>
      <c r="GI30" s="43" t="str">
        <f ca="1"/>
        <v>-</v>
      </c>
      <c r="GJ30" s="43" t="str">
        <f ca="1"/>
        <v>-</v>
      </c>
      <c r="GK30" s="43" t="str">
        <f ca="1"/>
        <v>-</v>
      </c>
      <c r="GL30" s="43" t="str">
        <f ca="1"/>
        <v>-</v>
      </c>
      <c r="GM30" s="43" t="str">
        <f ca="1"/>
        <v>-</v>
      </c>
      <c r="GN30" s="43" t="str">
        <f ca="1"/>
        <v>-</v>
      </c>
      <c r="GO30" s="43" t="str">
        <f ca="1"/>
        <v>-</v>
      </c>
      <c r="GP30" s="43" t="str">
        <f ca="1"/>
        <v>-</v>
      </c>
      <c r="GQ30" s="43" t="str">
        <f ca="1"/>
        <v>-</v>
      </c>
      <c r="GR30" s="43" t="str">
        <f ca="1"/>
        <v>-</v>
      </c>
      <c r="GS30" s="43" t="str">
        <f ca="1"/>
        <v>-</v>
      </c>
      <c r="GT30" s="43" t="str">
        <f ca="1"/>
        <v>-</v>
      </c>
      <c r="GU30" s="43" t="str">
        <f ca="1"/>
        <v>-</v>
      </c>
      <c r="GV30" s="43" t="str">
        <f ca="1"/>
        <v>-</v>
      </c>
      <c r="GW30" s="43" t="str">
        <f ca="1"/>
        <v>-</v>
      </c>
      <c r="GX30" s="43" t="str">
        <f ca="1"/>
        <v>-</v>
      </c>
      <c r="GY30" s="43" t="str">
        <f ca="1"/>
        <v>-</v>
      </c>
      <c r="GZ30" s="43" t="str">
        <f ca="1"/>
        <v>-</v>
      </c>
      <c r="HA30" s="43" t="str">
        <f ca="1"/>
        <v>-</v>
      </c>
      <c r="HB30" s="43" t="str">
        <f ca="1"/>
        <v>-</v>
      </c>
      <c r="HC30" s="43" t="str">
        <f ca="1"/>
        <v>-</v>
      </c>
      <c r="HD30" s="43" t="str">
        <f ca="1"/>
        <v>-</v>
      </c>
      <c r="HE30" s="43" t="str">
        <f ca="1"/>
        <v>-</v>
      </c>
      <c r="HF30" s="43" t="str">
        <f ca="1"/>
        <v>-</v>
      </c>
      <c r="HG30" s="43" t="str">
        <f ca="1"/>
        <v>-</v>
      </c>
      <c r="HH30" s="43" t="str">
        <f ca="1"/>
        <v>-</v>
      </c>
      <c r="HI30" s="43" t="str">
        <f ca="1"/>
        <v>-</v>
      </c>
      <c r="HJ30" s="43" t="str">
        <f ca="1"/>
        <v>-</v>
      </c>
      <c r="HK30" s="43" t="str">
        <f ca="1"/>
        <v>-</v>
      </c>
      <c r="HL30" s="43" t="str">
        <f ca="1"/>
        <v>-</v>
      </c>
      <c r="HM30" s="43" t="str">
        <f ca="1"/>
        <v>-</v>
      </c>
      <c r="HN30" s="43" t="str">
        <f ca="1"/>
        <v>-</v>
      </c>
      <c r="HO30" s="43" t="str">
        <f ca="1"/>
        <v>-</v>
      </c>
      <c r="HP30" s="43" t="str">
        <f ca="1"/>
        <v>-</v>
      </c>
      <c r="HQ30" s="43" t="str">
        <f ca="1"/>
        <v>-</v>
      </c>
      <c r="HR30" s="43" t="str">
        <f ca="1"/>
        <v>-</v>
      </c>
      <c r="HS30" s="43" t="str">
        <f ca="1"/>
        <v>-</v>
      </c>
      <c r="HT30" s="43" t="str">
        <f ca="1"/>
        <v>-</v>
      </c>
      <c r="HU30" s="43" t="str">
        <f ca="1"/>
        <v>-</v>
      </c>
      <c r="HV30" s="43" t="str">
        <f ca="1"/>
        <v>-</v>
      </c>
      <c r="HW30" s="43" t="str">
        <f ca="1"/>
        <v>-</v>
      </c>
      <c r="HX30" s="43" t="str">
        <f ca="1"/>
        <v>-</v>
      </c>
      <c r="HY30" s="43" t="str">
        <f ca="1"/>
        <v>-</v>
      </c>
      <c r="HZ30" s="43" t="str">
        <f ca="1"/>
        <v>-</v>
      </c>
      <c r="IA30" s="43" t="str">
        <f ca="1"/>
        <v>-</v>
      </c>
      <c r="IB30" s="43" t="str">
        <f ca="1"/>
        <v>-</v>
      </c>
      <c r="IC30" s="43" t="str">
        <f ca="1"/>
        <v>-</v>
      </c>
      <c r="ID30" s="43" t="str">
        <f ca="1"/>
        <v>-</v>
      </c>
      <c r="IE30" s="43" t="str">
        <f ca="1"/>
        <v>-</v>
      </c>
      <c r="IF30" s="43" t="str">
        <f ca="1"/>
        <v>-</v>
      </c>
      <c r="IG30" s="43" t="str">
        <f ca="1"/>
        <v>-</v>
      </c>
      <c r="IH30" s="43" t="str">
        <f ca="1"/>
        <v>-</v>
      </c>
      <c r="II30" s="43" t="str">
        <f ca="1"/>
        <v>-</v>
      </c>
      <c r="IJ30" s="43" t="str">
        <f ca="1"/>
        <v>-</v>
      </c>
      <c r="IK30" s="43" t="str">
        <f ca="1"/>
        <v>-</v>
      </c>
      <c r="IL30" s="43" t="str">
        <f ca="1"/>
        <v>-</v>
      </c>
      <c r="IM30" s="43" t="str">
        <f ca="1"/>
        <v>-</v>
      </c>
      <c r="IN30" s="43" t="str">
        <f ca="1"/>
        <v>-</v>
      </c>
      <c r="IO30" s="43" t="str">
        <f ca="1"/>
        <v>-</v>
      </c>
      <c r="IP30" s="43" t="str">
        <f ca="1"/>
        <v>-</v>
      </c>
      <c r="IQ30" s="43" t="str">
        <f ca="1"/>
        <v>-</v>
      </c>
      <c r="IR30" s="43" t="str">
        <f ca="1"/>
        <v>-</v>
      </c>
      <c r="IS30" s="43" t="str">
        <f ca="1"/>
        <v>-</v>
      </c>
      <c r="IT30" s="43" t="str">
        <f ca="1"/>
        <v>-</v>
      </c>
      <c r="IU30" s="43" t="str">
        <f ca="1"/>
        <v>-</v>
      </c>
      <c r="IV30" s="43" t="str">
        <f ca="1"/>
        <v>-</v>
      </c>
      <c r="IW30" s="43" t="str">
        <f ca="1"/>
        <v>-</v>
      </c>
      <c r="IX30" s="43" t="str">
        <f ca="1"/>
        <v>-</v>
      </c>
      <c r="IY30" s="43" t="str">
        <f ca="1"/>
        <v>-</v>
      </c>
      <c r="IZ30" s="43" t="str">
        <f ca="1"/>
        <v>-</v>
      </c>
      <c r="JA30" s="43" t="str">
        <f ca="1"/>
        <v>-</v>
      </c>
      <c r="JB30" s="43" t="str">
        <f ca="1"/>
        <v>-</v>
      </c>
      <c r="JC30" s="43" t="str">
        <f ca="1"/>
        <v>-</v>
      </c>
      <c r="JD30" s="43" t="str">
        <f ca="1"/>
        <v>-</v>
      </c>
      <c r="JE30" s="43" t="str">
        <f ca="1"/>
        <v>-</v>
      </c>
      <c r="JF30" s="43" t="str">
        <f ca="1"/>
        <v>-</v>
      </c>
      <c r="JG30" s="43" t="str">
        <f ca="1"/>
        <v>-</v>
      </c>
      <c r="JH30" s="43" t="str">
        <f ca="1"/>
        <v>-</v>
      </c>
      <c r="JI30" s="43" t="str">
        <f ca="1"/>
        <v>-</v>
      </c>
      <c r="JJ30" s="43" t="str">
        <f ca="1"/>
        <v>-</v>
      </c>
      <c r="JK30" s="43" t="str">
        <f ca="1"/>
        <v>-</v>
      </c>
      <c r="JL30" s="43" t="str">
        <f ca="1"/>
        <v>-</v>
      </c>
      <c r="JM30" s="43" t="str">
        <f ca="1"/>
        <v>-</v>
      </c>
      <c r="JN30" s="43" t="str">
        <f ca="1"/>
        <v>-</v>
      </c>
      <c r="JO30" s="43" t="str">
        <f ca="1"/>
        <v>-</v>
      </c>
      <c r="JP30" s="43" t="str">
        <f ca="1"/>
        <v>-</v>
      </c>
      <c r="JQ30" s="43" t="str">
        <f ca="1"/>
        <v>-</v>
      </c>
      <c r="JR30" s="43" t="str">
        <f ca="1"/>
        <v>-</v>
      </c>
      <c r="JS30" s="43" t="str">
        <f ca="1"/>
        <v>-</v>
      </c>
      <c r="JT30" s="43" t="str">
        <f ca="1"/>
        <v>-</v>
      </c>
      <c r="JU30" s="43" t="str">
        <f ca="1"/>
        <v>-</v>
      </c>
      <c r="JV30" s="43" t="str">
        <f ca="1"/>
        <v>-</v>
      </c>
      <c r="JW30" s="43" t="str">
        <f ca="1"/>
        <v>-</v>
      </c>
      <c r="JX30" s="43" t="str">
        <f ca="1"/>
        <v>-</v>
      </c>
      <c r="JY30" s="43" t="str">
        <f ca="1"/>
        <v>-</v>
      </c>
      <c r="JZ30" s="43" t="str">
        <f ca="1"/>
        <v>-</v>
      </c>
      <c r="KA30" s="43" t="str">
        <f ca="1"/>
        <v>-</v>
      </c>
      <c r="KB30" s="43" t="str">
        <f ca="1"/>
        <v>-</v>
      </c>
      <c r="KC30" s="43" t="str">
        <f ca="1"/>
        <v>-</v>
      </c>
      <c r="KD30" s="43" t="str">
        <f ca="1"/>
        <v>-</v>
      </c>
      <c r="KE30" s="43" t="str">
        <f ca="1"/>
        <v>-</v>
      </c>
      <c r="KF30" s="43" t="str">
        <f ca="1"/>
        <v>-</v>
      </c>
      <c r="KG30" s="43" t="str">
        <f ca="1"/>
        <v>-</v>
      </c>
      <c r="KH30" s="43" t="str">
        <f ca="1"/>
        <v>-</v>
      </c>
      <c r="KI30" s="43" t="str">
        <f ca="1"/>
        <v>-</v>
      </c>
      <c r="KJ30" s="43" t="str">
        <f ca="1"/>
        <v>-</v>
      </c>
      <c r="KK30" s="43" t="str">
        <f ca="1"/>
        <v>-</v>
      </c>
      <c r="KL30" s="43" t="str">
        <f ca="1"/>
        <v>-</v>
      </c>
      <c r="KM30" s="43" t="str">
        <f ca="1"/>
        <v>-</v>
      </c>
      <c r="KN30" s="43" t="str">
        <f ca="1"/>
        <v>-</v>
      </c>
      <c r="KO30" s="43" t="str">
        <f ca="1"/>
        <v>-</v>
      </c>
      <c r="KP30" s="43" t="str">
        <f ca="1"/>
        <v>-</v>
      </c>
      <c r="KQ30" s="43" t="str">
        <f ca="1"/>
        <v>-</v>
      </c>
      <c r="KR30" s="43" t="str">
        <f ca="1"/>
        <v>-</v>
      </c>
      <c r="KS30" s="43" t="str">
        <f ca="1"/>
        <v>-</v>
      </c>
      <c r="KT30" s="43" t="str">
        <f ca="1"/>
        <v>-</v>
      </c>
      <c r="KU30" s="43" t="str">
        <f ca="1"/>
        <v>-</v>
      </c>
      <c r="KV30" s="43" t="str">
        <f ca="1"/>
        <v>-</v>
      </c>
      <c r="KW30" s="43" t="str">
        <f ca="1"/>
        <v>-</v>
      </c>
      <c r="KX30" s="43" t="str">
        <f ca="1"/>
        <v>-</v>
      </c>
      <c r="KY30" s="43" t="str">
        <f ca="1"/>
        <v>-</v>
      </c>
      <c r="KZ30" s="43" t="str">
        <f ca="1"/>
        <v>-</v>
      </c>
      <c r="LA30" s="43" t="str">
        <f ca="1"/>
        <v>-</v>
      </c>
      <c r="LB30" s="43" t="str">
        <f ca="1"/>
        <v>-</v>
      </c>
      <c r="LC30" s="43" t="str">
        <f ca="1"/>
        <v>-</v>
      </c>
      <c r="LD30" s="43" t="str">
        <f ca="1"/>
        <v>-</v>
      </c>
      <c r="LE30" s="43" t="str">
        <f ca="1"/>
        <v>-</v>
      </c>
      <c r="LF30" s="43" t="str">
        <f ca="1"/>
        <v>-</v>
      </c>
      <c r="LG30" s="43" t="str">
        <f ca="1"/>
        <v>-</v>
      </c>
      <c r="LH30" s="43" t="str">
        <f ca="1"/>
        <v>-</v>
      </c>
      <c r="LI30" s="43" t="str">
        <f ca="1"/>
        <v>-</v>
      </c>
      <c r="LJ30" s="43" t="str">
        <f ca="1"/>
        <v>-</v>
      </c>
      <c r="LK30" s="43" t="str">
        <f ca="1"/>
        <v>-</v>
      </c>
      <c r="LL30" s="43" t="str">
        <f ca="1"/>
        <v>-</v>
      </c>
      <c r="LM30" s="43" t="str">
        <f ca="1"/>
        <v>-</v>
      </c>
      <c r="LN30" s="43" t="str">
        <f ca="1"/>
        <v>-</v>
      </c>
      <c r="LO30" s="43" t="str">
        <f ca="1"/>
        <v>-</v>
      </c>
      <c r="LP30" s="43" t="str">
        <f ca="1"/>
        <v>-</v>
      </c>
      <c r="LQ30" s="43" t="str">
        <f ca="1"/>
        <v>-</v>
      </c>
      <c r="LR30" s="43" t="str">
        <f ca="1"/>
        <v>-</v>
      </c>
      <c r="LS30" s="43" t="str">
        <f ca="1"/>
        <v>-</v>
      </c>
      <c r="LT30" s="43" t="str">
        <f ca="1"/>
        <v>-</v>
      </c>
      <c r="LU30" s="43" t="str">
        <f ca="1"/>
        <v>-</v>
      </c>
      <c r="LV30" s="43" t="str">
        <f ca="1"/>
        <v>-</v>
      </c>
      <c r="LW30" s="43" t="str">
        <f ca="1"/>
        <v>-</v>
      </c>
      <c r="LX30" s="43" t="str">
        <f ca="1"/>
        <v>-</v>
      </c>
      <c r="LY30" s="43" t="str">
        <f ca="1"/>
        <v>-</v>
      </c>
      <c r="LZ30" s="43" t="str">
        <f ca="1"/>
        <v>-</v>
      </c>
      <c r="MA30" s="43" t="str">
        <f ca="1"/>
        <v>-</v>
      </c>
      <c r="MB30" s="43" t="str">
        <f ca="1"/>
        <v>-</v>
      </c>
      <c r="MC30" s="43" t="str">
        <f ca="1"/>
        <v>-</v>
      </c>
      <c r="MD30" s="43" t="str">
        <f ca="1"/>
        <v>-</v>
      </c>
      <c r="ME30" s="43" t="str">
        <f ca="1"/>
        <v>-</v>
      </c>
      <c r="MF30" s="43" t="str">
        <f ca="1"/>
        <v>-</v>
      </c>
      <c r="MG30" s="43" t="str">
        <f ca="1"/>
        <v>-</v>
      </c>
      <c r="MH30" s="43" t="str">
        <f ca="1"/>
        <v>-</v>
      </c>
      <c r="MI30" s="43" t="str">
        <f ca="1"/>
        <v>-</v>
      </c>
      <c r="MJ30" s="43" t="str">
        <f ca="1"/>
        <v>-</v>
      </c>
      <c r="MK30" s="43" t="str">
        <f ca="1"/>
        <v>-</v>
      </c>
      <c r="ML30" s="43" t="str">
        <f ca="1"/>
        <v>-</v>
      </c>
      <c r="MM30" s="43" t="str">
        <f ca="1"/>
        <v>-</v>
      </c>
      <c r="MN30" s="43" t="str">
        <f ca="1"/>
        <v>-</v>
      </c>
      <c r="MO30" s="43" t="str">
        <f ca="1"/>
        <v>-</v>
      </c>
      <c r="MP30" s="43" t="str">
        <f ca="1"/>
        <v>-</v>
      </c>
      <c r="MQ30" s="43" t="str">
        <f ca="1"/>
        <v>-</v>
      </c>
      <c r="MR30" s="43" t="str">
        <f ca="1"/>
        <v>-</v>
      </c>
      <c r="MS30" s="43" t="str">
        <f ca="1"/>
        <v>-</v>
      </c>
      <c r="MT30" s="43" t="str">
        <f ca="1"/>
        <v>-</v>
      </c>
      <c r="MU30" s="43" t="str">
        <f ca="1"/>
        <v>-</v>
      </c>
      <c r="MV30" s="43" t="str">
        <f ca="1"/>
        <v>-</v>
      </c>
      <c r="MW30" s="43" t="str">
        <f ca="1"/>
        <v>-</v>
      </c>
      <c r="MX30" s="43" t="str">
        <f ca="1"/>
        <v>-</v>
      </c>
      <c r="MY30" s="43" t="str">
        <f ca="1"/>
        <v>-</v>
      </c>
      <c r="MZ30" s="43" t="str">
        <f ca="1"/>
        <v>-</v>
      </c>
      <c r="NA30" s="43" t="str">
        <f ca="1"/>
        <v>-</v>
      </c>
      <c r="NB30" s="43" t="str">
        <f ca="1"/>
        <v>-</v>
      </c>
      <c r="NC30" s="43" t="str">
        <f ca="1"/>
        <v>-</v>
      </c>
      <c r="ND30" s="43" t="str">
        <f ca="1"/>
        <v>-</v>
      </c>
      <c r="NE30" s="43" t="str">
        <f ca="1"/>
        <v>-</v>
      </c>
      <c r="NF30" s="43" t="str">
        <f ca="1"/>
        <v>-</v>
      </c>
      <c r="NG30" s="43" t="str">
        <f ca="1"/>
        <v>-</v>
      </c>
      <c r="NH30" s="43" t="str">
        <f ca="1"/>
        <v>-</v>
      </c>
      <c r="NI30" s="43" t="str">
        <f ca="1"/>
        <v>-</v>
      </c>
      <c r="NJ30" s="43" t="str">
        <f ca="1"/>
        <v>-</v>
      </c>
      <c r="NK30" s="43" t="str">
        <f ca="1"/>
        <v>-</v>
      </c>
      <c r="NL30" s="43" t="str">
        <f ca="1"/>
        <v>-</v>
      </c>
      <c r="NM30" s="43" t="str">
        <f ca="1"/>
        <v>-</v>
      </c>
      <c r="NN30" s="43" t="str">
        <f ca="1"/>
        <v>-</v>
      </c>
      <c r="NO30" s="43" t="str">
        <f ca="1"/>
        <v>-</v>
      </c>
      <c r="NP30" s="43" t="str">
        <f ca="1"/>
        <v>-</v>
      </c>
      <c r="NQ30" s="43" t="str">
        <f ca="1"/>
        <v>-</v>
      </c>
      <c r="NR30" s="43" t="str">
        <f ca="1"/>
        <v>-</v>
      </c>
      <c r="NS30" s="43" t="str">
        <f ca="1"/>
        <v>-</v>
      </c>
      <c r="NT30" s="43" t="str">
        <f ca="1"/>
        <v>-</v>
      </c>
      <c r="NU30" s="43" t="str">
        <f ca="1"/>
        <v>-</v>
      </c>
      <c r="NV30" s="43" t="str">
        <f ca="1"/>
        <v>-</v>
      </c>
      <c r="NW30" s="43" t="str">
        <f ca="1"/>
        <v>-</v>
      </c>
      <c r="NX30" s="43" t="str">
        <f ca="1"/>
        <v>-</v>
      </c>
      <c r="NY30" s="43" t="str">
        <f ca="1"/>
        <v>-</v>
      </c>
      <c r="NZ30" s="43" t="str">
        <f ca="1"/>
        <v>-</v>
      </c>
      <c r="OA30" s="43" t="str">
        <f ca="1"/>
        <v>-</v>
      </c>
      <c r="OB30" s="43" t="str">
        <f ca="1"/>
        <v>-</v>
      </c>
      <c r="OC30" s="43" t="str">
        <f ca="1"/>
        <v>-</v>
      </c>
      <c r="OD30" s="43" t="str">
        <f ca="1"/>
        <v>-</v>
      </c>
      <c r="OE30" s="43" t="str">
        <f ca="1"/>
        <v>-</v>
      </c>
      <c r="OF30" s="43" t="str">
        <f ca="1"/>
        <v>-</v>
      </c>
      <c r="OG30" s="43" t="str">
        <f ca="1"/>
        <v>-</v>
      </c>
      <c r="OH30" s="43" t="str">
        <f ca="1"/>
        <v>-</v>
      </c>
      <c r="OI30" s="43" t="str">
        <f ca="1"/>
        <v>-</v>
      </c>
      <c r="OJ30" s="43" t="str">
        <f ca="1"/>
        <v>-</v>
      </c>
      <c r="OK30" s="43" t="str">
        <f ca="1"/>
        <v>-</v>
      </c>
      <c r="OL30" s="43" t="str">
        <f ca="1"/>
        <v>-</v>
      </c>
      <c r="OM30" s="43" t="str">
        <f ca="1"/>
        <v>-</v>
      </c>
      <c r="ON30" s="43" t="str">
        <f ca="1"/>
        <v>-</v>
      </c>
      <c r="OO30" s="43" t="str">
        <f ca="1"/>
        <v>-</v>
      </c>
      <c r="OP30" s="43" t="str">
        <f ca="1"/>
        <v>-</v>
      </c>
      <c r="OQ30" s="43" t="str">
        <f ca="1"/>
        <v>-</v>
      </c>
      <c r="OR30" s="43" t="str">
        <f ca="1"/>
        <v>-</v>
      </c>
      <c r="OS30" s="43" t="str">
        <f ca="1"/>
        <v>-</v>
      </c>
      <c r="OT30" s="43" t="str">
        <f ca="1"/>
        <v>-</v>
      </c>
      <c r="OU30" s="43" t="str">
        <f ca="1"/>
        <v>-</v>
      </c>
      <c r="OV30" s="43" t="str">
        <f ca="1"/>
        <v>-</v>
      </c>
      <c r="OW30" s="43" t="str">
        <f ca="1"/>
        <v>-</v>
      </c>
      <c r="OX30" s="43" t="str">
        <f ca="1"/>
        <v>-</v>
      </c>
      <c r="OY30" s="43" t="str">
        <f ca="1"/>
        <v>-</v>
      </c>
      <c r="OZ30" s="43" t="str">
        <f ca="1"/>
        <v>-</v>
      </c>
      <c r="PA30" s="43" t="str">
        <f ca="1"/>
        <v>-</v>
      </c>
      <c r="PB30" s="43" t="str">
        <f ca="1"/>
        <v>-</v>
      </c>
      <c r="PC30" s="43" t="str">
        <f ca="1"/>
        <v>-</v>
      </c>
      <c r="PD30" s="43" t="str">
        <f ca="1"/>
        <v>-</v>
      </c>
      <c r="PE30" s="43" t="str">
        <f ca="1"/>
        <v>-</v>
      </c>
      <c r="PF30" s="43" t="str">
        <f ca="1"/>
        <v>-</v>
      </c>
      <c r="PG30" s="43" t="str">
        <f ca="1"/>
        <v>-</v>
      </c>
      <c r="PH30" s="43" t="str">
        <f ca="1"/>
        <v>-</v>
      </c>
      <c r="PI30" s="43" t="str">
        <f ca="1"/>
        <v>-</v>
      </c>
      <c r="PJ30" s="43" t="str">
        <f ca="1"/>
        <v>-</v>
      </c>
      <c r="PK30" s="43" t="str">
        <f ca="1"/>
        <v>-</v>
      </c>
      <c r="PL30" s="43" t="str">
        <f ca="1"/>
        <v>-</v>
      </c>
      <c r="PM30" s="43" t="str">
        <f ca="1"/>
        <v>-</v>
      </c>
      <c r="PN30" s="43" t="str">
        <f ca="1"/>
        <v>-</v>
      </c>
      <c r="PO30" s="43" t="str">
        <f ca="1"/>
        <v>-</v>
      </c>
      <c r="PP30" s="43" t="str">
        <f ca="1"/>
        <v>-</v>
      </c>
      <c r="PQ30" s="43" t="str">
        <f ca="1"/>
        <v>-</v>
      </c>
      <c r="PR30" s="43" t="str">
        <f ca="1"/>
        <v>-</v>
      </c>
      <c r="PS30" s="43" t="str">
        <f ca="1"/>
        <v>-</v>
      </c>
      <c r="PT30" s="43" t="str">
        <f ca="1"/>
        <v>-</v>
      </c>
      <c r="PU30" s="43" t="str">
        <f ca="1"/>
        <v>-</v>
      </c>
      <c r="PV30" s="43" t="str">
        <f ca="1"/>
        <v>-</v>
      </c>
      <c r="PW30" s="43" t="str">
        <f ca="1"/>
        <v>-</v>
      </c>
      <c r="PX30" s="43" t="str">
        <f ca="1"/>
        <v>-</v>
      </c>
      <c r="PY30" s="43" t="str">
        <f ca="1"/>
        <v>-</v>
      </c>
      <c r="PZ30" s="43" t="str">
        <f ca="1"/>
        <v>-</v>
      </c>
      <c r="QA30" s="43" t="str">
        <f ca="1"/>
        <v>-</v>
      </c>
      <c r="QB30" s="43" t="str">
        <f ca="1"/>
        <v>-</v>
      </c>
      <c r="QC30" s="43" t="str">
        <f ca="1"/>
        <v>-</v>
      </c>
      <c r="QD30" s="43" t="str">
        <f ca="1"/>
        <v>-</v>
      </c>
      <c r="QE30" s="43" t="str">
        <f ca="1"/>
        <v>-</v>
      </c>
      <c r="QF30" s="43" t="str">
        <f ca="1"/>
        <v>-</v>
      </c>
      <c r="QG30" s="43" t="str">
        <f ca="1"/>
        <v>-</v>
      </c>
      <c r="QH30" s="43" t="str">
        <f ca="1"/>
        <v>-</v>
      </c>
      <c r="QI30" s="43" t="str">
        <f ca="1"/>
        <v>-</v>
      </c>
      <c r="QJ30" s="43" t="str">
        <f ca="1"/>
        <v>-</v>
      </c>
      <c r="QK30" s="43" t="str">
        <f ca="1"/>
        <v>-</v>
      </c>
      <c r="QL30" s="43" t="str">
        <f ca="1"/>
        <v>-</v>
      </c>
      <c r="QM30" s="43" t="str">
        <f ca="1"/>
        <v>-</v>
      </c>
      <c r="QN30" s="43" t="str">
        <f ca="1"/>
        <v>-</v>
      </c>
      <c r="QO30" s="43" t="str">
        <f ca="1"/>
        <v>-</v>
      </c>
      <c r="QP30" s="43" t="str">
        <f ca="1"/>
        <v>-</v>
      </c>
      <c r="QQ30" s="43" t="str">
        <f ca="1"/>
        <v>-</v>
      </c>
      <c r="QR30" s="43" t="str">
        <f ca="1"/>
        <v>-</v>
      </c>
      <c r="QS30" s="43" t="str">
        <f ca="1"/>
        <v>-</v>
      </c>
      <c r="QT30" s="43" t="str">
        <f ca="1"/>
        <v>-</v>
      </c>
      <c r="QU30" s="43" t="str">
        <f ca="1"/>
        <v>-</v>
      </c>
      <c r="QV30" s="43" t="str">
        <f ca="1"/>
        <v>-</v>
      </c>
      <c r="QW30" s="43" t="str">
        <f ca="1"/>
        <v>-</v>
      </c>
      <c r="QX30" s="43" t="str">
        <f ca="1"/>
        <v>-</v>
      </c>
      <c r="QY30" s="43" t="str">
        <f ca="1"/>
        <v>-</v>
      </c>
      <c r="QZ30" s="43" t="str">
        <f ca="1"/>
        <v>-</v>
      </c>
      <c r="RA30" s="43" t="str">
        <f ca="1"/>
        <v>-</v>
      </c>
      <c r="RB30" s="43" t="str">
        <f ca="1"/>
        <v>-</v>
      </c>
      <c r="RC30" s="43" t="str">
        <f ca="1"/>
        <v>-</v>
      </c>
      <c r="RD30" s="43" t="str">
        <f ca="1"/>
        <v>-</v>
      </c>
      <c r="RE30" s="43" t="str">
        <f ca="1"/>
        <v>-</v>
      </c>
      <c r="RF30" s="43" t="str">
        <f ca="1"/>
        <v>-</v>
      </c>
      <c r="RG30" s="43" t="str">
        <f ca="1"/>
        <v>-</v>
      </c>
      <c r="RH30" s="43" t="str">
        <f ca="1"/>
        <v>-</v>
      </c>
      <c r="RI30" s="43" t="str">
        <f ca="1"/>
        <v>-</v>
      </c>
      <c r="RJ30" s="43" t="str">
        <f ca="1"/>
        <v>-</v>
      </c>
      <c r="RK30" s="43" t="str">
        <f ca="1"/>
        <v>-</v>
      </c>
      <c r="RL30" s="43" t="str">
        <f ca="1"/>
        <v>-</v>
      </c>
      <c r="RM30" s="43" t="str">
        <f ca="1"/>
        <v>-</v>
      </c>
      <c r="RN30" s="43" t="str">
        <f ca="1"/>
        <v>-</v>
      </c>
      <c r="RO30" s="43" t="str">
        <f ca="1"/>
        <v>-</v>
      </c>
      <c r="RP30" s="43" t="str">
        <f ca="1"/>
        <v>-</v>
      </c>
      <c r="RQ30" s="43" t="str">
        <f ca="1"/>
        <v>-</v>
      </c>
      <c r="RR30" s="43" t="str">
        <f ca="1"/>
        <v>-</v>
      </c>
      <c r="RS30" s="43" t="str">
        <f ca="1"/>
        <v>-</v>
      </c>
      <c r="RT30" s="43" t="str">
        <f ca="1"/>
        <v>-</v>
      </c>
      <c r="RU30" s="43" t="str">
        <f ca="1"/>
        <v>-</v>
      </c>
      <c r="RV30" s="43" t="str">
        <f ca="1"/>
        <v>-</v>
      </c>
      <c r="RW30" s="43" t="str">
        <f ca="1"/>
        <v>-</v>
      </c>
      <c r="RX30" s="43" t="str">
        <f ca="1"/>
        <v>-</v>
      </c>
      <c r="RY30" s="43" t="str">
        <f ca="1"/>
        <v>-</v>
      </c>
      <c r="RZ30" s="43" t="str">
        <f ca="1"/>
        <v>-</v>
      </c>
      <c r="SA30" s="43" t="str">
        <f ca="1"/>
        <v>-</v>
      </c>
      <c r="SB30" s="43" t="str">
        <f ca="1"/>
        <v>-</v>
      </c>
      <c r="SC30" s="43" t="str">
        <f ca="1"/>
        <v>-</v>
      </c>
      <c r="SD30" s="43" t="str">
        <f ca="1"/>
        <v>-</v>
      </c>
      <c r="SE30" s="43" t="str">
        <f ca="1"/>
        <v>-</v>
      </c>
      <c r="SF30" s="43" t="str">
        <f ca="1"/>
        <v>-</v>
      </c>
      <c r="SG30" s="43" t="str">
        <f ca="1"/>
        <v>-</v>
      </c>
      <c r="SH30" s="43" t="str">
        <f ca="1"/>
        <v>-</v>
      </c>
      <c r="SI30" s="43" t="str">
        <f ca="1"/>
        <v>-</v>
      </c>
      <c r="SJ30" s="43" t="str">
        <f ca="1"/>
        <v>-</v>
      </c>
      <c r="SK30" s="43" t="str">
        <f ca="1"/>
        <v>-</v>
      </c>
    </row>
    <row r="31" spans="3:505" x14ac:dyDescent="0.25">
      <c r="C31" s="43" t="s">
        <v>503</v>
      </c>
      <c r="F31" s="43" cm="1">
        <f t="array" aca="1" ref="F31:SK31" ca="1">IFERROR(IF(OFFSET(bHist!A1,_xlfn.XMATCH(C26,bHist!B:B,0)-1,3,1,500)=0,"-",OFFSET(bHist!A1,_xlfn.XMATCH(C26,bHist!B:B,0)-1,3,1,500))-IF(OFFSET(bHist!A2,_xlfn.XMATCH(C27,bHist!B:B,0)-2,3,1,500)=0,"-",OFFSET(bHist!A2,_xlfn.XMATCH(C27,bHist!B:B,0)-2,3,1,500)),"-")</f>
        <v>35.299693715572403</v>
      </c>
      <c r="G31" s="43">
        <f ca="1"/>
        <v>32.917461787223885</v>
      </c>
      <c r="H31" s="43">
        <f ca="1"/>
        <v>25.894612327218056</v>
      </c>
      <c r="I31" s="43">
        <f ca="1"/>
        <v>17.312029053330434</v>
      </c>
      <c r="J31" s="43">
        <f ca="1"/>
        <v>20.764851168990162</v>
      </c>
      <c r="K31" s="43">
        <f ca="1"/>
        <v>34.247024822831179</v>
      </c>
      <c r="L31" s="43">
        <f ca="1"/>
        <v>38.727779489159616</v>
      </c>
      <c r="M31" s="43">
        <f ca="1"/>
        <v>43.62046224558361</v>
      </c>
      <c r="N31" s="43">
        <f ca="1"/>
        <v>44.706519673228229</v>
      </c>
      <c r="O31" s="43">
        <f ca="1"/>
        <v>47.954523549199109</v>
      </c>
      <c r="P31" s="43">
        <f ca="1"/>
        <v>46.800790600538278</v>
      </c>
      <c r="Q31" s="43">
        <f ca="1"/>
        <v>47.189307583093637</v>
      </c>
      <c r="R31" s="43" t="str">
        <f ca="1"/>
        <v>-</v>
      </c>
      <c r="S31" s="43" t="str">
        <f ca="1"/>
        <v>-</v>
      </c>
      <c r="T31" s="43" t="str">
        <f ca="1"/>
        <v>-</v>
      </c>
      <c r="U31" s="43" t="str">
        <f ca="1"/>
        <v>-</v>
      </c>
      <c r="V31" s="43" t="str">
        <f ca="1"/>
        <v>-</v>
      </c>
      <c r="W31" s="43" t="str">
        <f ca="1"/>
        <v>-</v>
      </c>
      <c r="X31" s="43" t="str">
        <f ca="1"/>
        <v>-</v>
      </c>
      <c r="Y31" s="43" t="str">
        <f ca="1"/>
        <v>-</v>
      </c>
      <c r="Z31" s="43" t="str">
        <f ca="1"/>
        <v>-</v>
      </c>
      <c r="AA31" s="43" t="str">
        <f ca="1"/>
        <v>-</v>
      </c>
      <c r="AB31" s="43" t="str">
        <f ca="1"/>
        <v>-</v>
      </c>
      <c r="AC31" s="43" t="str">
        <f ca="1"/>
        <v>-</v>
      </c>
      <c r="AD31" s="43" t="str">
        <f ca="1"/>
        <v>-</v>
      </c>
      <c r="AE31" s="43" t="str">
        <f ca="1"/>
        <v>-</v>
      </c>
      <c r="AF31" s="43" t="str">
        <f ca="1"/>
        <v>-</v>
      </c>
      <c r="AG31" s="43" t="str">
        <f ca="1"/>
        <v>-</v>
      </c>
      <c r="AH31" s="43" t="str">
        <f ca="1"/>
        <v>-</v>
      </c>
      <c r="AI31" s="43" t="str">
        <f ca="1"/>
        <v>-</v>
      </c>
      <c r="AJ31" s="43" t="str">
        <f ca="1"/>
        <v>-</v>
      </c>
      <c r="AK31" s="43" t="str">
        <f ca="1"/>
        <v>-</v>
      </c>
      <c r="AL31" s="43" t="str">
        <f ca="1"/>
        <v>-</v>
      </c>
      <c r="AM31" s="43" t="str">
        <f ca="1"/>
        <v>-</v>
      </c>
      <c r="AN31" s="43" t="str">
        <f ca="1"/>
        <v>-</v>
      </c>
      <c r="AO31" s="43" t="str">
        <f ca="1"/>
        <v>-</v>
      </c>
      <c r="AP31" s="43" t="str">
        <f ca="1"/>
        <v>-</v>
      </c>
      <c r="AQ31" s="43" t="str">
        <f ca="1"/>
        <v>-</v>
      </c>
      <c r="AR31" s="43" t="str">
        <f ca="1"/>
        <v>-</v>
      </c>
      <c r="AS31" s="43" t="str">
        <f ca="1"/>
        <v>-</v>
      </c>
      <c r="AT31" s="43" t="str">
        <f ca="1"/>
        <v>-</v>
      </c>
      <c r="AU31" s="43" t="str">
        <f ca="1"/>
        <v>-</v>
      </c>
      <c r="AV31" s="43" t="str">
        <f ca="1"/>
        <v>-</v>
      </c>
      <c r="AW31" s="43" t="str">
        <f ca="1"/>
        <v>-</v>
      </c>
      <c r="AX31" s="43" t="str">
        <f ca="1"/>
        <v>-</v>
      </c>
      <c r="AY31" s="43" t="str">
        <f ca="1"/>
        <v>-</v>
      </c>
      <c r="AZ31" s="43" t="str">
        <f ca="1"/>
        <v>-</v>
      </c>
      <c r="BA31" s="43" t="str">
        <f ca="1"/>
        <v>-</v>
      </c>
      <c r="BB31" s="43" t="str">
        <f ca="1"/>
        <v>-</v>
      </c>
      <c r="BC31" s="43" t="str">
        <f ca="1"/>
        <v>-</v>
      </c>
      <c r="BD31" s="43" t="str">
        <f ca="1"/>
        <v>-</v>
      </c>
      <c r="BE31" s="43" t="str">
        <f ca="1"/>
        <v>-</v>
      </c>
      <c r="BF31" s="43" t="str">
        <f ca="1"/>
        <v>-</v>
      </c>
      <c r="BG31" s="43" t="str">
        <f ca="1"/>
        <v>-</v>
      </c>
      <c r="BH31" s="43" t="str">
        <f ca="1"/>
        <v>-</v>
      </c>
      <c r="BI31" s="43" t="str">
        <f ca="1"/>
        <v>-</v>
      </c>
      <c r="BJ31" s="43" t="str">
        <f ca="1"/>
        <v>-</v>
      </c>
      <c r="BK31" s="43" t="str">
        <f ca="1"/>
        <v>-</v>
      </c>
      <c r="BL31" s="43" t="str">
        <f ca="1"/>
        <v>-</v>
      </c>
      <c r="BM31" s="43" t="str">
        <f ca="1"/>
        <v>-</v>
      </c>
      <c r="BN31" s="43" t="str">
        <f ca="1"/>
        <v>-</v>
      </c>
      <c r="BO31" s="43" t="str">
        <f ca="1"/>
        <v>-</v>
      </c>
      <c r="BP31" s="43" t="str">
        <f ca="1"/>
        <v>-</v>
      </c>
      <c r="BQ31" s="43" t="str">
        <f ca="1"/>
        <v>-</v>
      </c>
      <c r="BR31" s="43" t="str">
        <f ca="1"/>
        <v>-</v>
      </c>
      <c r="BS31" s="43" t="str">
        <f ca="1"/>
        <v>-</v>
      </c>
      <c r="BT31" s="43" t="str">
        <f ca="1"/>
        <v>-</v>
      </c>
      <c r="BU31" s="43" t="str">
        <f ca="1"/>
        <v>-</v>
      </c>
      <c r="BV31" s="43" t="str">
        <f ca="1"/>
        <v>-</v>
      </c>
      <c r="BW31" s="43" t="str">
        <f ca="1"/>
        <v>-</v>
      </c>
      <c r="BX31" s="43" t="str">
        <f ca="1"/>
        <v>-</v>
      </c>
      <c r="BY31" s="43" t="str">
        <f ca="1"/>
        <v>-</v>
      </c>
      <c r="BZ31" s="43" t="str">
        <f ca="1"/>
        <v>-</v>
      </c>
      <c r="CA31" s="43" t="str">
        <f ca="1"/>
        <v>-</v>
      </c>
      <c r="CB31" s="43" t="str">
        <f ca="1"/>
        <v>-</v>
      </c>
      <c r="CC31" s="43" t="str">
        <f ca="1"/>
        <v>-</v>
      </c>
      <c r="CD31" s="43" t="str">
        <f ca="1"/>
        <v>-</v>
      </c>
      <c r="CE31" s="43" t="str">
        <f ca="1"/>
        <v>-</v>
      </c>
      <c r="CF31" s="43" t="str">
        <f ca="1"/>
        <v>-</v>
      </c>
      <c r="CG31" s="43" t="str">
        <f ca="1"/>
        <v>-</v>
      </c>
      <c r="CH31" s="43" t="str">
        <f ca="1"/>
        <v>-</v>
      </c>
      <c r="CI31" s="43" t="str">
        <f ca="1"/>
        <v>-</v>
      </c>
      <c r="CJ31" s="43" t="str">
        <f ca="1"/>
        <v>-</v>
      </c>
      <c r="CK31" s="43" t="str">
        <f ca="1"/>
        <v>-</v>
      </c>
      <c r="CL31" s="43" t="str">
        <f ca="1"/>
        <v>-</v>
      </c>
      <c r="CM31" s="43" t="str">
        <f ca="1"/>
        <v>-</v>
      </c>
      <c r="CN31" s="43" t="str">
        <f ca="1"/>
        <v>-</v>
      </c>
      <c r="CO31" s="43" t="str">
        <f ca="1"/>
        <v>-</v>
      </c>
      <c r="CP31" s="43" t="str">
        <f ca="1"/>
        <v>-</v>
      </c>
      <c r="CQ31" s="43" t="str">
        <f ca="1"/>
        <v>-</v>
      </c>
      <c r="CR31" s="43" t="str">
        <f ca="1"/>
        <v>-</v>
      </c>
      <c r="CS31" s="43" t="str">
        <f ca="1"/>
        <v>-</v>
      </c>
      <c r="CT31" s="43" t="str">
        <f ca="1"/>
        <v>-</v>
      </c>
      <c r="CU31" s="43" t="str">
        <f ca="1"/>
        <v>-</v>
      </c>
      <c r="CV31" s="43" t="str">
        <f ca="1"/>
        <v>-</v>
      </c>
      <c r="CW31" s="43" t="str">
        <f ca="1"/>
        <v>-</v>
      </c>
      <c r="CX31" s="43" t="str">
        <f ca="1"/>
        <v>-</v>
      </c>
      <c r="CY31" s="43" t="str">
        <f ca="1"/>
        <v>-</v>
      </c>
      <c r="CZ31" s="43" t="str">
        <f ca="1"/>
        <v>-</v>
      </c>
      <c r="DA31" s="43" t="str">
        <f ca="1"/>
        <v>-</v>
      </c>
      <c r="DB31" s="43" t="str">
        <f ca="1"/>
        <v>-</v>
      </c>
      <c r="DC31" s="43" t="str">
        <f ca="1"/>
        <v>-</v>
      </c>
      <c r="DD31" s="43" t="str">
        <f ca="1"/>
        <v>-</v>
      </c>
      <c r="DE31" s="43" t="str">
        <f ca="1"/>
        <v>-</v>
      </c>
      <c r="DF31" s="43" t="str">
        <f ca="1"/>
        <v>-</v>
      </c>
      <c r="DG31" s="43" t="str">
        <f ca="1"/>
        <v>-</v>
      </c>
      <c r="DH31" s="43" t="str">
        <f ca="1"/>
        <v>-</v>
      </c>
      <c r="DI31" s="43" t="str">
        <f ca="1"/>
        <v>-</v>
      </c>
      <c r="DJ31" s="43" t="str">
        <f ca="1"/>
        <v>-</v>
      </c>
      <c r="DK31" s="43" t="str">
        <f ca="1"/>
        <v>-</v>
      </c>
      <c r="DL31" s="43" t="str">
        <f ca="1"/>
        <v>-</v>
      </c>
      <c r="DM31" s="43" t="str">
        <f ca="1"/>
        <v>-</v>
      </c>
      <c r="DN31" s="43" t="str">
        <f ca="1"/>
        <v>-</v>
      </c>
      <c r="DO31" s="43" t="str">
        <f ca="1"/>
        <v>-</v>
      </c>
      <c r="DP31" s="43" t="str">
        <f ca="1"/>
        <v>-</v>
      </c>
      <c r="DQ31" s="43" t="str">
        <f ca="1"/>
        <v>-</v>
      </c>
      <c r="DR31" s="43" t="str">
        <f ca="1"/>
        <v>-</v>
      </c>
      <c r="DS31" s="43" t="str">
        <f ca="1"/>
        <v>-</v>
      </c>
      <c r="DT31" s="43" t="str">
        <f ca="1"/>
        <v>-</v>
      </c>
      <c r="DU31" s="43" t="str">
        <f ca="1"/>
        <v>-</v>
      </c>
      <c r="DV31" s="43" t="str">
        <f ca="1"/>
        <v>-</v>
      </c>
      <c r="DW31" s="43" t="str">
        <f ca="1"/>
        <v>-</v>
      </c>
      <c r="DX31" s="43" t="str">
        <f ca="1"/>
        <v>-</v>
      </c>
      <c r="DY31" s="43" t="str">
        <f ca="1"/>
        <v>-</v>
      </c>
      <c r="DZ31" s="43" t="str">
        <f ca="1"/>
        <v>-</v>
      </c>
      <c r="EA31" s="43" t="str">
        <f ca="1"/>
        <v>-</v>
      </c>
      <c r="EB31" s="43" t="str">
        <f ca="1"/>
        <v>-</v>
      </c>
      <c r="EC31" s="43" t="str">
        <f ca="1"/>
        <v>-</v>
      </c>
      <c r="ED31" s="43" t="str">
        <f ca="1"/>
        <v>-</v>
      </c>
      <c r="EE31" s="43" t="str">
        <f ca="1"/>
        <v>-</v>
      </c>
      <c r="EF31" s="43" t="str">
        <f ca="1"/>
        <v>-</v>
      </c>
      <c r="EG31" s="43" t="str">
        <f ca="1"/>
        <v>-</v>
      </c>
      <c r="EH31" s="43" t="str">
        <f ca="1"/>
        <v>-</v>
      </c>
      <c r="EI31" s="43" t="str">
        <f ca="1"/>
        <v>-</v>
      </c>
      <c r="EJ31" s="43" t="str">
        <f ca="1"/>
        <v>-</v>
      </c>
      <c r="EK31" s="43" t="str">
        <f ca="1"/>
        <v>-</v>
      </c>
      <c r="EL31" s="43" t="str">
        <f ca="1"/>
        <v>-</v>
      </c>
      <c r="EM31" s="43" t="str">
        <f ca="1"/>
        <v>-</v>
      </c>
      <c r="EN31" s="43" t="str">
        <f ca="1"/>
        <v>-</v>
      </c>
      <c r="EO31" s="43" t="str">
        <f ca="1"/>
        <v>-</v>
      </c>
      <c r="EP31" s="43" t="str">
        <f ca="1"/>
        <v>-</v>
      </c>
      <c r="EQ31" s="43" t="str">
        <f ca="1"/>
        <v>-</v>
      </c>
      <c r="ER31" s="43" t="str">
        <f ca="1"/>
        <v>-</v>
      </c>
      <c r="ES31" s="43" t="str">
        <f ca="1"/>
        <v>-</v>
      </c>
      <c r="ET31" s="43" t="str">
        <f ca="1"/>
        <v>-</v>
      </c>
      <c r="EU31" s="43" t="str">
        <f ca="1"/>
        <v>-</v>
      </c>
      <c r="EV31" s="43" t="str">
        <f ca="1"/>
        <v>-</v>
      </c>
      <c r="EW31" s="43" t="str">
        <f ca="1"/>
        <v>-</v>
      </c>
      <c r="EX31" s="43" t="str">
        <f ca="1"/>
        <v>-</v>
      </c>
      <c r="EY31" s="43" t="str">
        <f ca="1"/>
        <v>-</v>
      </c>
      <c r="EZ31" s="43" t="str">
        <f ca="1"/>
        <v>-</v>
      </c>
      <c r="FA31" s="43" t="str">
        <f ca="1"/>
        <v>-</v>
      </c>
      <c r="FB31" s="43" t="str">
        <f ca="1"/>
        <v>-</v>
      </c>
      <c r="FC31" s="43" t="str">
        <f ca="1"/>
        <v>-</v>
      </c>
      <c r="FD31" s="43" t="str">
        <f ca="1"/>
        <v>-</v>
      </c>
      <c r="FE31" s="43" t="str">
        <f ca="1"/>
        <v>-</v>
      </c>
      <c r="FF31" s="43" t="str">
        <f ca="1"/>
        <v>-</v>
      </c>
      <c r="FG31" s="43" t="str">
        <f ca="1"/>
        <v>-</v>
      </c>
      <c r="FH31" s="43" t="str">
        <f ca="1"/>
        <v>-</v>
      </c>
      <c r="FI31" s="43" t="str">
        <f ca="1"/>
        <v>-</v>
      </c>
      <c r="FJ31" s="43" t="str">
        <f ca="1"/>
        <v>-</v>
      </c>
      <c r="FK31" s="43" t="str">
        <f ca="1"/>
        <v>-</v>
      </c>
      <c r="FL31" s="43" t="str">
        <f ca="1"/>
        <v>-</v>
      </c>
      <c r="FM31" s="43" t="str">
        <f ca="1"/>
        <v>-</v>
      </c>
      <c r="FN31" s="43" t="str">
        <f ca="1"/>
        <v>-</v>
      </c>
      <c r="FO31" s="43" t="str">
        <f ca="1"/>
        <v>-</v>
      </c>
      <c r="FP31" s="43" t="str">
        <f ca="1"/>
        <v>-</v>
      </c>
      <c r="FQ31" s="43" t="str">
        <f ca="1"/>
        <v>-</v>
      </c>
      <c r="FR31" s="43" t="str">
        <f ca="1"/>
        <v>-</v>
      </c>
      <c r="FS31" s="43" t="str">
        <f ca="1"/>
        <v>-</v>
      </c>
      <c r="FT31" s="43" t="str">
        <f ca="1"/>
        <v>-</v>
      </c>
      <c r="FU31" s="43" t="str">
        <f ca="1"/>
        <v>-</v>
      </c>
      <c r="FV31" s="43" t="str">
        <f ca="1"/>
        <v>-</v>
      </c>
      <c r="FW31" s="43" t="str">
        <f ca="1"/>
        <v>-</v>
      </c>
      <c r="FX31" s="43" t="str">
        <f ca="1"/>
        <v>-</v>
      </c>
      <c r="FY31" s="43" t="str">
        <f ca="1"/>
        <v>-</v>
      </c>
      <c r="FZ31" s="43" t="str">
        <f ca="1"/>
        <v>-</v>
      </c>
      <c r="GA31" s="43" t="str">
        <f ca="1"/>
        <v>-</v>
      </c>
      <c r="GB31" s="43" t="str">
        <f ca="1"/>
        <v>-</v>
      </c>
      <c r="GC31" s="43" t="str">
        <f ca="1"/>
        <v>-</v>
      </c>
      <c r="GD31" s="43" t="str">
        <f ca="1"/>
        <v>-</v>
      </c>
      <c r="GE31" s="43" t="str">
        <f ca="1"/>
        <v>-</v>
      </c>
      <c r="GF31" s="43" t="str">
        <f ca="1"/>
        <v>-</v>
      </c>
      <c r="GG31" s="43" t="str">
        <f ca="1"/>
        <v>-</v>
      </c>
      <c r="GH31" s="43" t="str">
        <f ca="1"/>
        <v>-</v>
      </c>
      <c r="GI31" s="43" t="str">
        <f ca="1"/>
        <v>-</v>
      </c>
      <c r="GJ31" s="43" t="str">
        <f ca="1"/>
        <v>-</v>
      </c>
      <c r="GK31" s="43" t="str">
        <f ca="1"/>
        <v>-</v>
      </c>
      <c r="GL31" s="43" t="str">
        <f ca="1"/>
        <v>-</v>
      </c>
      <c r="GM31" s="43" t="str">
        <f ca="1"/>
        <v>-</v>
      </c>
      <c r="GN31" s="43" t="str">
        <f ca="1"/>
        <v>-</v>
      </c>
      <c r="GO31" s="43" t="str">
        <f ca="1"/>
        <v>-</v>
      </c>
      <c r="GP31" s="43" t="str">
        <f ca="1"/>
        <v>-</v>
      </c>
      <c r="GQ31" s="43" t="str">
        <f ca="1"/>
        <v>-</v>
      </c>
      <c r="GR31" s="43" t="str">
        <f ca="1"/>
        <v>-</v>
      </c>
      <c r="GS31" s="43" t="str">
        <f ca="1"/>
        <v>-</v>
      </c>
      <c r="GT31" s="43" t="str">
        <f ca="1"/>
        <v>-</v>
      </c>
      <c r="GU31" s="43" t="str">
        <f ca="1"/>
        <v>-</v>
      </c>
      <c r="GV31" s="43" t="str">
        <f ca="1"/>
        <v>-</v>
      </c>
      <c r="GW31" s="43" t="str">
        <f ca="1"/>
        <v>-</v>
      </c>
      <c r="GX31" s="43" t="str">
        <f ca="1"/>
        <v>-</v>
      </c>
      <c r="GY31" s="43" t="str">
        <f ca="1"/>
        <v>-</v>
      </c>
      <c r="GZ31" s="43" t="str">
        <f ca="1"/>
        <v>-</v>
      </c>
      <c r="HA31" s="43" t="str">
        <f ca="1"/>
        <v>-</v>
      </c>
      <c r="HB31" s="43" t="str">
        <f ca="1"/>
        <v>-</v>
      </c>
      <c r="HC31" s="43" t="str">
        <f ca="1"/>
        <v>-</v>
      </c>
      <c r="HD31" s="43" t="str">
        <f ca="1"/>
        <v>-</v>
      </c>
      <c r="HE31" s="43" t="str">
        <f ca="1"/>
        <v>-</v>
      </c>
      <c r="HF31" s="43" t="str">
        <f ca="1"/>
        <v>-</v>
      </c>
      <c r="HG31" s="43" t="str">
        <f ca="1"/>
        <v>-</v>
      </c>
      <c r="HH31" s="43" t="str">
        <f ca="1"/>
        <v>-</v>
      </c>
      <c r="HI31" s="43" t="str">
        <f ca="1"/>
        <v>-</v>
      </c>
      <c r="HJ31" s="43" t="str">
        <f ca="1"/>
        <v>-</v>
      </c>
      <c r="HK31" s="43" t="str">
        <f ca="1"/>
        <v>-</v>
      </c>
      <c r="HL31" s="43" t="str">
        <f ca="1"/>
        <v>-</v>
      </c>
      <c r="HM31" s="43" t="str">
        <f ca="1"/>
        <v>-</v>
      </c>
      <c r="HN31" s="43" t="str">
        <f ca="1"/>
        <v>-</v>
      </c>
      <c r="HO31" s="43" t="str">
        <f ca="1"/>
        <v>-</v>
      </c>
      <c r="HP31" s="43" t="str">
        <f ca="1"/>
        <v>-</v>
      </c>
      <c r="HQ31" s="43" t="str">
        <f ca="1"/>
        <v>-</v>
      </c>
      <c r="HR31" s="43" t="str">
        <f ca="1"/>
        <v>-</v>
      </c>
      <c r="HS31" s="43" t="str">
        <f ca="1"/>
        <v>-</v>
      </c>
      <c r="HT31" s="43" t="str">
        <f ca="1"/>
        <v>-</v>
      </c>
      <c r="HU31" s="43" t="str">
        <f ca="1"/>
        <v>-</v>
      </c>
      <c r="HV31" s="43" t="str">
        <f ca="1"/>
        <v>-</v>
      </c>
      <c r="HW31" s="43" t="str">
        <f ca="1"/>
        <v>-</v>
      </c>
      <c r="HX31" s="43" t="str">
        <f ca="1"/>
        <v>-</v>
      </c>
      <c r="HY31" s="43" t="str">
        <f ca="1"/>
        <v>-</v>
      </c>
      <c r="HZ31" s="43" t="str">
        <f ca="1"/>
        <v>-</v>
      </c>
      <c r="IA31" s="43" t="str">
        <f ca="1"/>
        <v>-</v>
      </c>
      <c r="IB31" s="43" t="str">
        <f ca="1"/>
        <v>-</v>
      </c>
      <c r="IC31" s="43" t="str">
        <f ca="1"/>
        <v>-</v>
      </c>
      <c r="ID31" s="43" t="str">
        <f ca="1"/>
        <v>-</v>
      </c>
      <c r="IE31" s="43" t="str">
        <f ca="1"/>
        <v>-</v>
      </c>
      <c r="IF31" s="43" t="str">
        <f ca="1"/>
        <v>-</v>
      </c>
      <c r="IG31" s="43" t="str">
        <f ca="1"/>
        <v>-</v>
      </c>
      <c r="IH31" s="43" t="str">
        <f ca="1"/>
        <v>-</v>
      </c>
      <c r="II31" s="43" t="str">
        <f ca="1"/>
        <v>-</v>
      </c>
      <c r="IJ31" s="43" t="str">
        <f ca="1"/>
        <v>-</v>
      </c>
      <c r="IK31" s="43" t="str">
        <f ca="1"/>
        <v>-</v>
      </c>
      <c r="IL31" s="43" t="str">
        <f ca="1"/>
        <v>-</v>
      </c>
      <c r="IM31" s="43" t="str">
        <f ca="1"/>
        <v>-</v>
      </c>
      <c r="IN31" s="43" t="str">
        <f ca="1"/>
        <v>-</v>
      </c>
      <c r="IO31" s="43" t="str">
        <f ca="1"/>
        <v>-</v>
      </c>
      <c r="IP31" s="43" t="str">
        <f ca="1"/>
        <v>-</v>
      </c>
      <c r="IQ31" s="43" t="str">
        <f ca="1"/>
        <v>-</v>
      </c>
      <c r="IR31" s="43" t="str">
        <f ca="1"/>
        <v>-</v>
      </c>
      <c r="IS31" s="43" t="str">
        <f ca="1"/>
        <v>-</v>
      </c>
      <c r="IT31" s="43" t="str">
        <f ca="1"/>
        <v>-</v>
      </c>
      <c r="IU31" s="43" t="str">
        <f ca="1"/>
        <v>-</v>
      </c>
      <c r="IV31" s="43" t="str">
        <f ca="1"/>
        <v>-</v>
      </c>
      <c r="IW31" s="43" t="str">
        <f ca="1"/>
        <v>-</v>
      </c>
      <c r="IX31" s="43" t="str">
        <f ca="1"/>
        <v>-</v>
      </c>
      <c r="IY31" s="43" t="str">
        <f ca="1"/>
        <v>-</v>
      </c>
      <c r="IZ31" s="43" t="str">
        <f ca="1"/>
        <v>-</v>
      </c>
      <c r="JA31" s="43" t="str">
        <f ca="1"/>
        <v>-</v>
      </c>
      <c r="JB31" s="43" t="str">
        <f ca="1"/>
        <v>-</v>
      </c>
      <c r="JC31" s="43" t="str">
        <f ca="1"/>
        <v>-</v>
      </c>
      <c r="JD31" s="43" t="str">
        <f ca="1"/>
        <v>-</v>
      </c>
      <c r="JE31" s="43" t="str">
        <f ca="1"/>
        <v>-</v>
      </c>
      <c r="JF31" s="43" t="str">
        <f ca="1"/>
        <v>-</v>
      </c>
      <c r="JG31" s="43" t="str">
        <f ca="1"/>
        <v>-</v>
      </c>
      <c r="JH31" s="43" t="str">
        <f ca="1"/>
        <v>-</v>
      </c>
      <c r="JI31" s="43" t="str">
        <f ca="1"/>
        <v>-</v>
      </c>
      <c r="JJ31" s="43" t="str">
        <f ca="1"/>
        <v>-</v>
      </c>
      <c r="JK31" s="43" t="str">
        <f ca="1"/>
        <v>-</v>
      </c>
      <c r="JL31" s="43" t="str">
        <f ca="1"/>
        <v>-</v>
      </c>
      <c r="JM31" s="43" t="str">
        <f ca="1"/>
        <v>-</v>
      </c>
      <c r="JN31" s="43" t="str">
        <f ca="1"/>
        <v>-</v>
      </c>
      <c r="JO31" s="43" t="str">
        <f ca="1"/>
        <v>-</v>
      </c>
      <c r="JP31" s="43" t="str">
        <f ca="1"/>
        <v>-</v>
      </c>
      <c r="JQ31" s="43" t="str">
        <f ca="1"/>
        <v>-</v>
      </c>
      <c r="JR31" s="43" t="str">
        <f ca="1"/>
        <v>-</v>
      </c>
      <c r="JS31" s="43" t="str">
        <f ca="1"/>
        <v>-</v>
      </c>
      <c r="JT31" s="43" t="str">
        <f ca="1"/>
        <v>-</v>
      </c>
      <c r="JU31" s="43" t="str">
        <f ca="1"/>
        <v>-</v>
      </c>
      <c r="JV31" s="43" t="str">
        <f ca="1"/>
        <v>-</v>
      </c>
      <c r="JW31" s="43" t="str">
        <f ca="1"/>
        <v>-</v>
      </c>
      <c r="JX31" s="43" t="str">
        <f ca="1"/>
        <v>-</v>
      </c>
      <c r="JY31" s="43" t="str">
        <f ca="1"/>
        <v>-</v>
      </c>
      <c r="JZ31" s="43" t="str">
        <f ca="1"/>
        <v>-</v>
      </c>
      <c r="KA31" s="43" t="str">
        <f ca="1"/>
        <v>-</v>
      </c>
      <c r="KB31" s="43" t="str">
        <f ca="1"/>
        <v>-</v>
      </c>
      <c r="KC31" s="43" t="str">
        <f ca="1"/>
        <v>-</v>
      </c>
      <c r="KD31" s="43" t="str">
        <f ca="1"/>
        <v>-</v>
      </c>
      <c r="KE31" s="43" t="str">
        <f ca="1"/>
        <v>-</v>
      </c>
      <c r="KF31" s="43" t="str">
        <f ca="1"/>
        <v>-</v>
      </c>
      <c r="KG31" s="43" t="str">
        <f ca="1"/>
        <v>-</v>
      </c>
      <c r="KH31" s="43" t="str">
        <f ca="1"/>
        <v>-</v>
      </c>
      <c r="KI31" s="43" t="str">
        <f ca="1"/>
        <v>-</v>
      </c>
      <c r="KJ31" s="43" t="str">
        <f ca="1"/>
        <v>-</v>
      </c>
      <c r="KK31" s="43" t="str">
        <f ca="1"/>
        <v>-</v>
      </c>
      <c r="KL31" s="43" t="str">
        <f ca="1"/>
        <v>-</v>
      </c>
      <c r="KM31" s="43" t="str">
        <f ca="1"/>
        <v>-</v>
      </c>
      <c r="KN31" s="43" t="str">
        <f ca="1"/>
        <v>-</v>
      </c>
      <c r="KO31" s="43" t="str">
        <f ca="1"/>
        <v>-</v>
      </c>
      <c r="KP31" s="43" t="str">
        <f ca="1"/>
        <v>-</v>
      </c>
      <c r="KQ31" s="43" t="str">
        <f ca="1"/>
        <v>-</v>
      </c>
      <c r="KR31" s="43" t="str">
        <f ca="1"/>
        <v>-</v>
      </c>
      <c r="KS31" s="43" t="str">
        <f ca="1"/>
        <v>-</v>
      </c>
      <c r="KT31" s="43" t="str">
        <f ca="1"/>
        <v>-</v>
      </c>
      <c r="KU31" s="43" t="str">
        <f ca="1"/>
        <v>-</v>
      </c>
      <c r="KV31" s="43" t="str">
        <f ca="1"/>
        <v>-</v>
      </c>
      <c r="KW31" s="43" t="str">
        <f ca="1"/>
        <v>-</v>
      </c>
      <c r="KX31" s="43" t="str">
        <f ca="1"/>
        <v>-</v>
      </c>
      <c r="KY31" s="43" t="str">
        <f ca="1"/>
        <v>-</v>
      </c>
      <c r="KZ31" s="43" t="str">
        <f ca="1"/>
        <v>-</v>
      </c>
      <c r="LA31" s="43" t="str">
        <f ca="1"/>
        <v>-</v>
      </c>
      <c r="LB31" s="43" t="str">
        <f ca="1"/>
        <v>-</v>
      </c>
      <c r="LC31" s="43" t="str">
        <f ca="1"/>
        <v>-</v>
      </c>
      <c r="LD31" s="43" t="str">
        <f ca="1"/>
        <v>-</v>
      </c>
      <c r="LE31" s="43" t="str">
        <f ca="1"/>
        <v>-</v>
      </c>
      <c r="LF31" s="43" t="str">
        <f ca="1"/>
        <v>-</v>
      </c>
      <c r="LG31" s="43" t="str">
        <f ca="1"/>
        <v>-</v>
      </c>
      <c r="LH31" s="43" t="str">
        <f ca="1"/>
        <v>-</v>
      </c>
      <c r="LI31" s="43" t="str">
        <f ca="1"/>
        <v>-</v>
      </c>
      <c r="LJ31" s="43" t="str">
        <f ca="1"/>
        <v>-</v>
      </c>
      <c r="LK31" s="43" t="str">
        <f ca="1"/>
        <v>-</v>
      </c>
      <c r="LL31" s="43" t="str">
        <f ca="1"/>
        <v>-</v>
      </c>
      <c r="LM31" s="43" t="str">
        <f ca="1"/>
        <v>-</v>
      </c>
      <c r="LN31" s="43" t="str">
        <f ca="1"/>
        <v>-</v>
      </c>
      <c r="LO31" s="43" t="str">
        <f ca="1"/>
        <v>-</v>
      </c>
      <c r="LP31" s="43" t="str">
        <f ca="1"/>
        <v>-</v>
      </c>
      <c r="LQ31" s="43" t="str">
        <f ca="1"/>
        <v>-</v>
      </c>
      <c r="LR31" s="43" t="str">
        <f ca="1"/>
        <v>-</v>
      </c>
      <c r="LS31" s="43" t="str">
        <f ca="1"/>
        <v>-</v>
      </c>
      <c r="LT31" s="43" t="str">
        <f ca="1"/>
        <v>-</v>
      </c>
      <c r="LU31" s="43" t="str">
        <f ca="1"/>
        <v>-</v>
      </c>
      <c r="LV31" s="43" t="str">
        <f ca="1"/>
        <v>-</v>
      </c>
      <c r="LW31" s="43" t="str">
        <f ca="1"/>
        <v>-</v>
      </c>
      <c r="LX31" s="43" t="str">
        <f ca="1"/>
        <v>-</v>
      </c>
      <c r="LY31" s="43" t="str">
        <f ca="1"/>
        <v>-</v>
      </c>
      <c r="LZ31" s="43" t="str">
        <f ca="1"/>
        <v>-</v>
      </c>
      <c r="MA31" s="43" t="str">
        <f ca="1"/>
        <v>-</v>
      </c>
      <c r="MB31" s="43" t="str">
        <f ca="1"/>
        <v>-</v>
      </c>
      <c r="MC31" s="43" t="str">
        <f ca="1"/>
        <v>-</v>
      </c>
      <c r="MD31" s="43" t="str">
        <f ca="1"/>
        <v>-</v>
      </c>
      <c r="ME31" s="43" t="str">
        <f ca="1"/>
        <v>-</v>
      </c>
      <c r="MF31" s="43" t="str">
        <f ca="1"/>
        <v>-</v>
      </c>
      <c r="MG31" s="43" t="str">
        <f ca="1"/>
        <v>-</v>
      </c>
      <c r="MH31" s="43" t="str">
        <f ca="1"/>
        <v>-</v>
      </c>
      <c r="MI31" s="43" t="str">
        <f ca="1"/>
        <v>-</v>
      </c>
      <c r="MJ31" s="43" t="str">
        <f ca="1"/>
        <v>-</v>
      </c>
      <c r="MK31" s="43" t="str">
        <f ca="1"/>
        <v>-</v>
      </c>
      <c r="ML31" s="43" t="str">
        <f ca="1"/>
        <v>-</v>
      </c>
      <c r="MM31" s="43" t="str">
        <f ca="1"/>
        <v>-</v>
      </c>
      <c r="MN31" s="43" t="str">
        <f ca="1"/>
        <v>-</v>
      </c>
      <c r="MO31" s="43" t="str">
        <f ca="1"/>
        <v>-</v>
      </c>
      <c r="MP31" s="43" t="str">
        <f ca="1"/>
        <v>-</v>
      </c>
      <c r="MQ31" s="43" t="str">
        <f ca="1"/>
        <v>-</v>
      </c>
      <c r="MR31" s="43" t="str">
        <f ca="1"/>
        <v>-</v>
      </c>
      <c r="MS31" s="43" t="str">
        <f ca="1"/>
        <v>-</v>
      </c>
      <c r="MT31" s="43" t="str">
        <f ca="1"/>
        <v>-</v>
      </c>
      <c r="MU31" s="43" t="str">
        <f ca="1"/>
        <v>-</v>
      </c>
      <c r="MV31" s="43" t="str">
        <f ca="1"/>
        <v>-</v>
      </c>
      <c r="MW31" s="43" t="str">
        <f ca="1"/>
        <v>-</v>
      </c>
      <c r="MX31" s="43" t="str">
        <f ca="1"/>
        <v>-</v>
      </c>
      <c r="MY31" s="43" t="str">
        <f ca="1"/>
        <v>-</v>
      </c>
      <c r="MZ31" s="43" t="str">
        <f ca="1"/>
        <v>-</v>
      </c>
      <c r="NA31" s="43" t="str">
        <f ca="1"/>
        <v>-</v>
      </c>
      <c r="NB31" s="43" t="str">
        <f ca="1"/>
        <v>-</v>
      </c>
      <c r="NC31" s="43" t="str">
        <f ca="1"/>
        <v>-</v>
      </c>
      <c r="ND31" s="43" t="str">
        <f ca="1"/>
        <v>-</v>
      </c>
      <c r="NE31" s="43" t="str">
        <f ca="1"/>
        <v>-</v>
      </c>
      <c r="NF31" s="43" t="str">
        <f ca="1"/>
        <v>-</v>
      </c>
      <c r="NG31" s="43" t="str">
        <f ca="1"/>
        <v>-</v>
      </c>
      <c r="NH31" s="43" t="str">
        <f ca="1"/>
        <v>-</v>
      </c>
      <c r="NI31" s="43" t="str">
        <f ca="1"/>
        <v>-</v>
      </c>
      <c r="NJ31" s="43" t="str">
        <f ca="1"/>
        <v>-</v>
      </c>
      <c r="NK31" s="43" t="str">
        <f ca="1"/>
        <v>-</v>
      </c>
      <c r="NL31" s="43" t="str">
        <f ca="1"/>
        <v>-</v>
      </c>
      <c r="NM31" s="43" t="str">
        <f ca="1"/>
        <v>-</v>
      </c>
      <c r="NN31" s="43" t="str">
        <f ca="1"/>
        <v>-</v>
      </c>
      <c r="NO31" s="43" t="str">
        <f ca="1"/>
        <v>-</v>
      </c>
      <c r="NP31" s="43" t="str">
        <f ca="1"/>
        <v>-</v>
      </c>
      <c r="NQ31" s="43" t="str">
        <f ca="1"/>
        <v>-</v>
      </c>
      <c r="NR31" s="43" t="str">
        <f ca="1"/>
        <v>-</v>
      </c>
      <c r="NS31" s="43" t="str">
        <f ca="1"/>
        <v>-</v>
      </c>
      <c r="NT31" s="43" t="str">
        <f ca="1"/>
        <v>-</v>
      </c>
      <c r="NU31" s="43" t="str">
        <f ca="1"/>
        <v>-</v>
      </c>
      <c r="NV31" s="43" t="str">
        <f ca="1"/>
        <v>-</v>
      </c>
      <c r="NW31" s="43" t="str">
        <f ca="1"/>
        <v>-</v>
      </c>
      <c r="NX31" s="43" t="str">
        <f ca="1"/>
        <v>-</v>
      </c>
      <c r="NY31" s="43" t="str">
        <f ca="1"/>
        <v>-</v>
      </c>
      <c r="NZ31" s="43" t="str">
        <f ca="1"/>
        <v>-</v>
      </c>
      <c r="OA31" s="43" t="str">
        <f ca="1"/>
        <v>-</v>
      </c>
      <c r="OB31" s="43" t="str">
        <f ca="1"/>
        <v>-</v>
      </c>
      <c r="OC31" s="43" t="str">
        <f ca="1"/>
        <v>-</v>
      </c>
      <c r="OD31" s="43" t="str">
        <f ca="1"/>
        <v>-</v>
      </c>
      <c r="OE31" s="43" t="str">
        <f ca="1"/>
        <v>-</v>
      </c>
      <c r="OF31" s="43" t="str">
        <f ca="1"/>
        <v>-</v>
      </c>
      <c r="OG31" s="43" t="str">
        <f ca="1"/>
        <v>-</v>
      </c>
      <c r="OH31" s="43" t="str">
        <f ca="1"/>
        <v>-</v>
      </c>
      <c r="OI31" s="43" t="str">
        <f ca="1"/>
        <v>-</v>
      </c>
      <c r="OJ31" s="43" t="str">
        <f ca="1"/>
        <v>-</v>
      </c>
      <c r="OK31" s="43" t="str">
        <f ca="1"/>
        <v>-</v>
      </c>
      <c r="OL31" s="43" t="str">
        <f ca="1"/>
        <v>-</v>
      </c>
      <c r="OM31" s="43" t="str">
        <f ca="1"/>
        <v>-</v>
      </c>
      <c r="ON31" s="43" t="str">
        <f ca="1"/>
        <v>-</v>
      </c>
      <c r="OO31" s="43" t="str">
        <f ca="1"/>
        <v>-</v>
      </c>
      <c r="OP31" s="43" t="str">
        <f ca="1"/>
        <v>-</v>
      </c>
      <c r="OQ31" s="43" t="str">
        <f ca="1"/>
        <v>-</v>
      </c>
      <c r="OR31" s="43" t="str">
        <f ca="1"/>
        <v>-</v>
      </c>
      <c r="OS31" s="43" t="str">
        <f ca="1"/>
        <v>-</v>
      </c>
      <c r="OT31" s="43" t="str">
        <f ca="1"/>
        <v>-</v>
      </c>
      <c r="OU31" s="43" t="str">
        <f ca="1"/>
        <v>-</v>
      </c>
      <c r="OV31" s="43" t="str">
        <f ca="1"/>
        <v>-</v>
      </c>
      <c r="OW31" s="43" t="str">
        <f ca="1"/>
        <v>-</v>
      </c>
      <c r="OX31" s="43" t="str">
        <f ca="1"/>
        <v>-</v>
      </c>
      <c r="OY31" s="43" t="str">
        <f ca="1"/>
        <v>-</v>
      </c>
      <c r="OZ31" s="43" t="str">
        <f ca="1"/>
        <v>-</v>
      </c>
      <c r="PA31" s="43" t="str">
        <f ca="1"/>
        <v>-</v>
      </c>
      <c r="PB31" s="43" t="str">
        <f ca="1"/>
        <v>-</v>
      </c>
      <c r="PC31" s="43" t="str">
        <f ca="1"/>
        <v>-</v>
      </c>
      <c r="PD31" s="43" t="str">
        <f ca="1"/>
        <v>-</v>
      </c>
      <c r="PE31" s="43" t="str">
        <f ca="1"/>
        <v>-</v>
      </c>
      <c r="PF31" s="43" t="str">
        <f ca="1"/>
        <v>-</v>
      </c>
      <c r="PG31" s="43" t="str">
        <f ca="1"/>
        <v>-</v>
      </c>
      <c r="PH31" s="43" t="str">
        <f ca="1"/>
        <v>-</v>
      </c>
      <c r="PI31" s="43" t="str">
        <f ca="1"/>
        <v>-</v>
      </c>
      <c r="PJ31" s="43" t="str">
        <f ca="1"/>
        <v>-</v>
      </c>
      <c r="PK31" s="43" t="str">
        <f ca="1"/>
        <v>-</v>
      </c>
      <c r="PL31" s="43" t="str">
        <f ca="1"/>
        <v>-</v>
      </c>
      <c r="PM31" s="43" t="str">
        <f ca="1"/>
        <v>-</v>
      </c>
      <c r="PN31" s="43" t="str">
        <f ca="1"/>
        <v>-</v>
      </c>
      <c r="PO31" s="43" t="str">
        <f ca="1"/>
        <v>-</v>
      </c>
      <c r="PP31" s="43" t="str">
        <f ca="1"/>
        <v>-</v>
      </c>
      <c r="PQ31" s="43" t="str">
        <f ca="1"/>
        <v>-</v>
      </c>
      <c r="PR31" s="43" t="str">
        <f ca="1"/>
        <v>-</v>
      </c>
      <c r="PS31" s="43" t="str">
        <f ca="1"/>
        <v>-</v>
      </c>
      <c r="PT31" s="43" t="str">
        <f ca="1"/>
        <v>-</v>
      </c>
      <c r="PU31" s="43" t="str">
        <f ca="1"/>
        <v>-</v>
      </c>
      <c r="PV31" s="43" t="str">
        <f ca="1"/>
        <v>-</v>
      </c>
      <c r="PW31" s="43" t="str">
        <f ca="1"/>
        <v>-</v>
      </c>
      <c r="PX31" s="43" t="str">
        <f ca="1"/>
        <v>-</v>
      </c>
      <c r="PY31" s="43" t="str">
        <f ca="1"/>
        <v>-</v>
      </c>
      <c r="PZ31" s="43" t="str">
        <f ca="1"/>
        <v>-</v>
      </c>
      <c r="QA31" s="43" t="str">
        <f ca="1"/>
        <v>-</v>
      </c>
      <c r="QB31" s="43" t="str">
        <f ca="1"/>
        <v>-</v>
      </c>
      <c r="QC31" s="43" t="str">
        <f ca="1"/>
        <v>-</v>
      </c>
      <c r="QD31" s="43" t="str">
        <f ca="1"/>
        <v>-</v>
      </c>
      <c r="QE31" s="43" t="str">
        <f ca="1"/>
        <v>-</v>
      </c>
      <c r="QF31" s="43" t="str">
        <f ca="1"/>
        <v>-</v>
      </c>
      <c r="QG31" s="43" t="str">
        <f ca="1"/>
        <v>-</v>
      </c>
      <c r="QH31" s="43" t="str">
        <f ca="1"/>
        <v>-</v>
      </c>
      <c r="QI31" s="43" t="str">
        <f ca="1"/>
        <v>-</v>
      </c>
      <c r="QJ31" s="43" t="str">
        <f ca="1"/>
        <v>-</v>
      </c>
      <c r="QK31" s="43" t="str">
        <f ca="1"/>
        <v>-</v>
      </c>
      <c r="QL31" s="43" t="str">
        <f ca="1"/>
        <v>-</v>
      </c>
      <c r="QM31" s="43" t="str">
        <f ca="1"/>
        <v>-</v>
      </c>
      <c r="QN31" s="43" t="str">
        <f ca="1"/>
        <v>-</v>
      </c>
      <c r="QO31" s="43" t="str">
        <f ca="1"/>
        <v>-</v>
      </c>
      <c r="QP31" s="43" t="str">
        <f ca="1"/>
        <v>-</v>
      </c>
      <c r="QQ31" s="43" t="str">
        <f ca="1"/>
        <v>-</v>
      </c>
      <c r="QR31" s="43" t="str">
        <f ca="1"/>
        <v>-</v>
      </c>
      <c r="QS31" s="43" t="str">
        <f ca="1"/>
        <v>-</v>
      </c>
      <c r="QT31" s="43" t="str">
        <f ca="1"/>
        <v>-</v>
      </c>
      <c r="QU31" s="43" t="str">
        <f ca="1"/>
        <v>-</v>
      </c>
      <c r="QV31" s="43" t="str">
        <f ca="1"/>
        <v>-</v>
      </c>
      <c r="QW31" s="43" t="str">
        <f ca="1"/>
        <v>-</v>
      </c>
      <c r="QX31" s="43" t="str">
        <f ca="1"/>
        <v>-</v>
      </c>
      <c r="QY31" s="43" t="str">
        <f ca="1"/>
        <v>-</v>
      </c>
      <c r="QZ31" s="43" t="str">
        <f ca="1"/>
        <v>-</v>
      </c>
      <c r="RA31" s="43" t="str">
        <f ca="1"/>
        <v>-</v>
      </c>
      <c r="RB31" s="43" t="str">
        <f ca="1"/>
        <v>-</v>
      </c>
      <c r="RC31" s="43" t="str">
        <f ca="1"/>
        <v>-</v>
      </c>
      <c r="RD31" s="43" t="str">
        <f ca="1"/>
        <v>-</v>
      </c>
      <c r="RE31" s="43" t="str">
        <f ca="1"/>
        <v>-</v>
      </c>
      <c r="RF31" s="43" t="str">
        <f ca="1"/>
        <v>-</v>
      </c>
      <c r="RG31" s="43" t="str">
        <f ca="1"/>
        <v>-</v>
      </c>
      <c r="RH31" s="43" t="str">
        <f ca="1"/>
        <v>-</v>
      </c>
      <c r="RI31" s="43" t="str">
        <f ca="1"/>
        <v>-</v>
      </c>
      <c r="RJ31" s="43" t="str">
        <f ca="1"/>
        <v>-</v>
      </c>
      <c r="RK31" s="43" t="str">
        <f ca="1"/>
        <v>-</v>
      </c>
      <c r="RL31" s="43" t="str">
        <f ca="1"/>
        <v>-</v>
      </c>
      <c r="RM31" s="43" t="str">
        <f ca="1"/>
        <v>-</v>
      </c>
      <c r="RN31" s="43" t="str">
        <f ca="1"/>
        <v>-</v>
      </c>
      <c r="RO31" s="43" t="str">
        <f ca="1"/>
        <v>-</v>
      </c>
      <c r="RP31" s="43" t="str">
        <f ca="1"/>
        <v>-</v>
      </c>
      <c r="RQ31" s="43" t="str">
        <f ca="1"/>
        <v>-</v>
      </c>
      <c r="RR31" s="43" t="str">
        <f ca="1"/>
        <v>-</v>
      </c>
      <c r="RS31" s="43" t="str">
        <f ca="1"/>
        <v>-</v>
      </c>
      <c r="RT31" s="43" t="str">
        <f ca="1"/>
        <v>-</v>
      </c>
      <c r="RU31" s="43" t="str">
        <f ca="1"/>
        <v>-</v>
      </c>
      <c r="RV31" s="43" t="str">
        <f ca="1"/>
        <v>-</v>
      </c>
      <c r="RW31" s="43" t="str">
        <f ca="1"/>
        <v>-</v>
      </c>
      <c r="RX31" s="43" t="str">
        <f ca="1"/>
        <v>-</v>
      </c>
      <c r="RY31" s="43" t="str">
        <f ca="1"/>
        <v>-</v>
      </c>
      <c r="RZ31" s="43" t="str">
        <f ca="1"/>
        <v>-</v>
      </c>
      <c r="SA31" s="43" t="str">
        <f ca="1"/>
        <v>-</v>
      </c>
      <c r="SB31" s="43" t="str">
        <f ca="1"/>
        <v>-</v>
      </c>
      <c r="SC31" s="43" t="str">
        <f ca="1"/>
        <v>-</v>
      </c>
      <c r="SD31" s="43" t="str">
        <f ca="1"/>
        <v>-</v>
      </c>
      <c r="SE31" s="43" t="str">
        <f ca="1"/>
        <v>-</v>
      </c>
      <c r="SF31" s="43" t="str">
        <f ca="1"/>
        <v>-</v>
      </c>
      <c r="SG31" s="43" t="str">
        <f ca="1"/>
        <v>-</v>
      </c>
      <c r="SH31" s="43" t="str">
        <f ca="1"/>
        <v>-</v>
      </c>
      <c r="SI31" s="43" t="str">
        <f ca="1"/>
        <v>-</v>
      </c>
      <c r="SJ31" s="43" t="str">
        <f ca="1"/>
        <v>-</v>
      </c>
      <c r="SK31" s="43" t="str">
        <f ca="1"/>
        <v>-</v>
      </c>
    </row>
    <row r="32" spans="3:505" x14ac:dyDescent="0.25">
      <c r="F32" s="50"/>
    </row>
    <row r="33" spans="3:505" x14ac:dyDescent="0.25">
      <c r="E33" s="43" t="s">
        <v>142</v>
      </c>
      <c r="F33" s="43">
        <f ca="1">MIN(_xlfn.ANCHORARRAY(F31))</f>
        <v>17.312029053330434</v>
      </c>
    </row>
    <row r="34" spans="3:505" x14ac:dyDescent="0.25">
      <c r="E34" s="43" t="s">
        <v>142</v>
      </c>
      <c r="F34" s="50"/>
    </row>
    <row r="35" spans="3:505" x14ac:dyDescent="0.25">
      <c r="F35" s="50"/>
    </row>
    <row r="36" spans="3:505" x14ac:dyDescent="0.25">
      <c r="F36" s="50"/>
    </row>
    <row r="37" spans="3:505" x14ac:dyDescent="0.25">
      <c r="F37" s="50"/>
    </row>
    <row r="38" spans="3:505" x14ac:dyDescent="0.25">
      <c r="F38" s="43" cm="1">
        <f t="array" aca="1" ref="F38:SK38" ca="1">OFFSET(bHist!$A$1,_xlfn.XMATCH(C39,bHist!B:B,0)-1,3,1,500)</f>
        <v>176.2128807634115</v>
      </c>
      <c r="G38" s="43">
        <f ca="1"/>
        <v>162.68637287259099</v>
      </c>
      <c r="H38" s="43">
        <f ca="1"/>
        <v>171.78325547039509</v>
      </c>
      <c r="I38" s="43">
        <f ca="1"/>
        <v>190.5520695602894</v>
      </c>
      <c r="J38" s="43">
        <f ca="1"/>
        <v>197.81990576446057</v>
      </c>
      <c r="K38" s="43">
        <f ca="1"/>
        <v>223.48107690572738</v>
      </c>
      <c r="L38" s="43">
        <f ca="1"/>
        <v>239.51969463527203</v>
      </c>
      <c r="M38" s="43">
        <f ca="1"/>
        <v>250.34069520592692</v>
      </c>
      <c r="N38" s="43">
        <f ca="1"/>
        <v>258.66810271799568</v>
      </c>
      <c r="O38" s="43">
        <f ca="1"/>
        <v>255.32891003310681</v>
      </c>
      <c r="P38" s="43">
        <f ca="1"/>
        <v>244.88030248522759</v>
      </c>
      <c r="Q38" s="43">
        <f ca="1"/>
        <v>267.91414826691152</v>
      </c>
      <c r="R38" s="43">
        <f ca="1"/>
        <v>254.23024774491785</v>
      </c>
      <c r="S38" s="43">
        <f ca="1"/>
        <v>263.52772879421713</v>
      </c>
      <c r="T38" s="43">
        <f ca="1"/>
        <v>228.52998562335966</v>
      </c>
      <c r="U38" s="43">
        <f ca="1"/>
        <v>167.91427713155747</v>
      </c>
      <c r="V38" s="43">
        <f ca="1"/>
        <v>228.68840696454049</v>
      </c>
      <c r="W38" s="43">
        <f ca="1"/>
        <v>220.21800876140594</v>
      </c>
      <c r="X38" s="43">
        <f ca="1"/>
        <v>209.81363574385642</v>
      </c>
      <c r="Y38" s="43">
        <f ca="1"/>
        <v>176.31369434416294</v>
      </c>
      <c r="Z38" s="43">
        <f ca="1"/>
        <v>131.50617254018783</v>
      </c>
      <c r="AA38" s="43">
        <f ca="1"/>
        <v>67.231342551112178</v>
      </c>
      <c r="AB38" s="43">
        <f ca="1"/>
        <v>57.309434527158736</v>
      </c>
      <c r="AC38" s="43">
        <f ca="1"/>
        <v>116.01997208476067</v>
      </c>
      <c r="AD38" s="43">
        <f ca="1"/>
        <v>140.46726541697979</v>
      </c>
      <c r="AE38" s="43">
        <f ca="1"/>
        <v>169.59621799409391</v>
      </c>
      <c r="AF38" s="43">
        <f ca="1"/>
        <v>167.36597469747065</v>
      </c>
      <c r="AG38" s="43">
        <f ca="1"/>
        <v>161.72658643543718</v>
      </c>
      <c r="AH38" s="43">
        <f ca="1"/>
        <v>144.29509535551071</v>
      </c>
      <c r="AI38" s="43">
        <f ca="1"/>
        <v>112.65506164968014</v>
      </c>
      <c r="AJ38" s="43">
        <f ca="1"/>
        <v>137.23094373285772</v>
      </c>
      <c r="AK38" s="43">
        <f ca="1"/>
        <v>146.12928529918193</v>
      </c>
      <c r="AL38" s="43">
        <f ca="1"/>
        <v>177.73948641479015</v>
      </c>
      <c r="AM38" s="43">
        <f ca="1"/>
        <v>183.20810881555082</v>
      </c>
      <c r="AN38" s="43">
        <f ca="1"/>
        <v>210.47201014876367</v>
      </c>
      <c r="AO38" s="43">
        <f ca="1"/>
        <v>250.90854313015939</v>
      </c>
      <c r="AP38" s="43">
        <f ca="1"/>
        <v>326.77076264560225</v>
      </c>
      <c r="AQ38" s="43">
        <f ca="1"/>
        <v>354.35459279119965</v>
      </c>
      <c r="AR38" s="43">
        <f ca="1"/>
        <v>376.17661818385125</v>
      </c>
      <c r="AS38" s="43">
        <f ca="1"/>
        <v>339.77674327254294</v>
      </c>
      <c r="AT38" s="43">
        <f ca="1"/>
        <v>328.2963395869732</v>
      </c>
      <c r="AU38" s="43">
        <f ca="1"/>
        <v>335.58372128129008</v>
      </c>
      <c r="AV38" s="43">
        <f ca="1"/>
        <v>331.67668067216874</v>
      </c>
      <c r="AW38" s="43">
        <f ca="1"/>
        <v>355.50263315975667</v>
      </c>
      <c r="AX38" s="43">
        <f ca="1"/>
        <v>386.17362203836444</v>
      </c>
      <c r="AY38" s="43">
        <f ca="1"/>
        <v>421.62502632260322</v>
      </c>
      <c r="AZ38" s="43">
        <f ca="1"/>
        <v>456.38205135166641</v>
      </c>
      <c r="BA38" s="43">
        <f ca="1"/>
        <v>401.82338738501068</v>
      </c>
      <c r="BB38" s="43">
        <f ca="1"/>
        <v>396.22617623329165</v>
      </c>
      <c r="BC38" s="43">
        <f ca="1"/>
        <v>325.5682006466389</v>
      </c>
      <c r="BD38" s="43">
        <f ca="1"/>
        <v>259.40980263352395</v>
      </c>
      <c r="BE38" s="43">
        <f ca="1"/>
        <v>321.6117819571495</v>
      </c>
      <c r="BF38" s="43">
        <f ca="1"/>
        <v>352.57389576792713</v>
      </c>
      <c r="BG38" s="43">
        <f ca="1"/>
        <v>522.18040086209771</v>
      </c>
      <c r="BH38" s="43">
        <f ca="1"/>
        <v>570.1398901295662</v>
      </c>
      <c r="BI38" s="43">
        <f ca="1"/>
        <v>311.47281612157821</v>
      </c>
      <c r="BJ38" s="43">
        <f ca="1"/>
        <v>198.73854380130769</v>
      </c>
      <c r="BK38" s="43">
        <f ca="1"/>
        <v>196.63997538566588</v>
      </c>
      <c r="BL38" s="43">
        <f ca="1"/>
        <v>135.38749539911748</v>
      </c>
      <c r="BM38" s="43">
        <f ca="1"/>
        <v>118.36748832225798</v>
      </c>
      <c r="BN38" s="43">
        <f ca="1"/>
        <v>172.18548108339309</v>
      </c>
      <c r="BO38" s="43">
        <f ca="1"/>
        <v>225.97569867432119</v>
      </c>
      <c r="BP38" s="43">
        <f ca="1"/>
        <v>255.93893506765366</v>
      </c>
      <c r="BQ38" s="43">
        <f ca="1"/>
        <v>303.8922520750761</v>
      </c>
      <c r="BR38" s="43">
        <f ca="1"/>
        <v>302.86765690743925</v>
      </c>
      <c r="BS38" s="43">
        <f ca="1"/>
        <v>300.49648033976558</v>
      </c>
      <c r="BT38" s="43">
        <f ca="1"/>
        <v>289.94705921113496</v>
      </c>
      <c r="BU38" s="43">
        <f ca="1"/>
        <v>283.16374542057514</v>
      </c>
      <c r="BV38" s="43">
        <f ca="1"/>
        <v>283.65546880424023</v>
      </c>
      <c r="BW38" s="43">
        <f ca="1"/>
        <v>261.70485466063025</v>
      </c>
      <c r="BX38" s="43">
        <f ca="1"/>
        <v>305.32524511575696</v>
      </c>
      <c r="BY38" s="43">
        <f ca="1"/>
        <v>360.16886175453664</v>
      </c>
      <c r="BZ38" s="43">
        <f ca="1"/>
        <v>551.41736799001694</v>
      </c>
      <c r="CA38" s="43">
        <f ca="1"/>
        <v>593.9113209867478</v>
      </c>
      <c r="CB38" s="43">
        <f ca="1"/>
        <v>587.37284017801289</v>
      </c>
      <c r="CC38" s="43">
        <f ca="1"/>
        <v>673.15285287737845</v>
      </c>
      <c r="CD38" s="43">
        <f ca="1"/>
        <v>695.99947343766689</v>
      </c>
      <c r="CE38" s="43">
        <f ca="1"/>
        <v>582.57493670225142</v>
      </c>
      <c r="CF38" s="43">
        <f ca="1"/>
        <v>492.08137474775316</v>
      </c>
      <c r="CG38" s="43">
        <f ca="1"/>
        <v>301.23406541526316</v>
      </c>
      <c r="CH38" s="43">
        <f ca="1"/>
        <v>283.64621041417126</v>
      </c>
      <c r="CI38" s="43">
        <f ca="1"/>
        <v>181.32659821152686</v>
      </c>
      <c r="CJ38" s="43">
        <f ca="1"/>
        <v>183.02088359415532</v>
      </c>
      <c r="CK38" s="43">
        <f ca="1"/>
        <v>224.54373434364794</v>
      </c>
      <c r="CL38" s="43">
        <f ca="1"/>
        <v>112.47400868833064</v>
      </c>
      <c r="CM38" s="43">
        <f ca="1"/>
        <v>77.654232348799695</v>
      </c>
      <c r="CN38" s="43">
        <f ca="1"/>
        <v>67.191222860813141</v>
      </c>
      <c r="CO38" s="43">
        <f ca="1"/>
        <v>66.542106845974928</v>
      </c>
      <c r="CP38" s="43">
        <f ca="1"/>
        <v>89.626359418034554</v>
      </c>
      <c r="CQ38" s="43">
        <f ca="1"/>
        <v>97.830321729183197</v>
      </c>
      <c r="CR38" s="43">
        <f ca="1"/>
        <v>82.670222346186634</v>
      </c>
      <c r="CS38" s="43">
        <f ca="1"/>
        <v>71.97986794650555</v>
      </c>
      <c r="CT38" s="43">
        <f ca="1"/>
        <v>65.476363278031357</v>
      </c>
      <c r="CU38" s="43">
        <f ca="1"/>
        <v>54.720171437859534</v>
      </c>
      <c r="CV38" s="43">
        <f ca="1"/>
        <v>45.212833546996116</v>
      </c>
      <c r="CW38" s="43">
        <f ca="1"/>
        <v>45.600657219886784</v>
      </c>
      <c r="CX38" s="43">
        <f ca="1"/>
        <v>46.021399613022808</v>
      </c>
      <c r="CY38" s="43">
        <f ca="1"/>
        <v>49.786478241086002</v>
      </c>
      <c r="CZ38" s="43">
        <f ca="1"/>
        <v>48.477959111332893</v>
      </c>
      <c r="DA38" s="43">
        <f ca="1"/>
        <v>48.713533703088757</v>
      </c>
      <c r="DB38" s="43">
        <f ca="1"/>
        <v>69.324767416715616</v>
      </c>
      <c r="DC38" s="43">
        <f ca="1"/>
        <v>51.401552953124046</v>
      </c>
      <c r="DD38" s="43">
        <f ca="1"/>
        <v>50.304948084950453</v>
      </c>
      <c r="DE38" s="43">
        <f ca="1"/>
        <v>49.191883856654172</v>
      </c>
      <c r="DF38" s="43">
        <f ca="1"/>
        <v>47.397813603281975</v>
      </c>
      <c r="DG38" s="43">
        <f ca="1"/>
        <v>47.519201384186744</v>
      </c>
      <c r="DH38" s="43">
        <f ca="1"/>
        <v>48.614777542352677</v>
      </c>
      <c r="DI38" s="43">
        <f ca="1"/>
        <v>49.909923442006111</v>
      </c>
      <c r="DJ38" s="43">
        <f ca="1"/>
        <v>58.853528248667715</v>
      </c>
      <c r="DK38" s="43">
        <f ca="1"/>
        <v>57.976038612127304</v>
      </c>
      <c r="DL38" s="43">
        <f ca="1"/>
        <v>58.843241148591041</v>
      </c>
      <c r="DM38" s="43">
        <f ca="1"/>
        <v>56.384624230265615</v>
      </c>
      <c r="DN38" s="43">
        <f ca="1"/>
        <v>63.624685264229768</v>
      </c>
      <c r="DO38" s="43">
        <f ca="1"/>
        <v>68.355722589492785</v>
      </c>
      <c r="DP38" s="43">
        <f ca="1"/>
        <v>60.231999658942222</v>
      </c>
      <c r="DQ38" s="43">
        <f ca="1"/>
        <v>55.490675233602524</v>
      </c>
      <c r="DR38" s="43">
        <f ca="1"/>
        <v>52.946675384640692</v>
      </c>
      <c r="DS38" s="43">
        <f ca="1"/>
        <v>53.607107209563253</v>
      </c>
      <c r="DT38" s="43">
        <f ca="1"/>
        <v>51.853156646490099</v>
      </c>
      <c r="DU38" s="43">
        <f ca="1"/>
        <v>49.037577355504034</v>
      </c>
      <c r="DV38" s="43">
        <f ca="1"/>
        <v>51.766745005846026</v>
      </c>
      <c r="DW38" s="43">
        <f ca="1"/>
        <v>53.870456971526146</v>
      </c>
      <c r="DX38" s="43">
        <f ca="1"/>
        <v>53.398279078006745</v>
      </c>
      <c r="DY38" s="43">
        <f ca="1"/>
        <v>54.046366382837292</v>
      </c>
      <c r="DZ38" s="43">
        <f ca="1"/>
        <v>55.667613354921336</v>
      </c>
      <c r="EA38" s="43">
        <f ca="1"/>
        <v>56.50395459115505</v>
      </c>
      <c r="EB38" s="43">
        <f ca="1"/>
        <v>60.423339720368389</v>
      </c>
      <c r="EC38" s="43">
        <f ca="1"/>
        <v>54.777779198288918</v>
      </c>
      <c r="ED38" s="43">
        <f ca="1"/>
        <v>52.833517283797264</v>
      </c>
      <c r="EE38" s="43">
        <f ca="1"/>
        <v>44.86615827441215</v>
      </c>
      <c r="EF38" s="43">
        <f ca="1"/>
        <v>43.819960196614268</v>
      </c>
      <c r="EG38" s="43">
        <f ca="1"/>
        <v>42.97538928031922</v>
      </c>
      <c r="EH38" s="43">
        <f ca="1"/>
        <v>45.574939469695089</v>
      </c>
      <c r="EI38" s="43">
        <f ca="1"/>
        <v>45.452522978782653</v>
      </c>
      <c r="EJ38" s="43">
        <f ca="1"/>
        <v>44.484506861567496</v>
      </c>
      <c r="EK38" s="43">
        <f ca="1"/>
        <v>47.903938927054405</v>
      </c>
      <c r="EL38" s="43">
        <f ca="1"/>
        <v>47.498627184033396</v>
      </c>
      <c r="EM38" s="43">
        <f ca="1"/>
        <v>50.986982820034029</v>
      </c>
      <c r="EN38" s="43">
        <f ca="1"/>
        <v>54.396127785444257</v>
      </c>
      <c r="EO38" s="43">
        <f ca="1"/>
        <v>53.461030388474462</v>
      </c>
      <c r="EP38" s="43">
        <f ca="1"/>
        <v>54.991750879883767</v>
      </c>
      <c r="EQ38" s="43">
        <f ca="1"/>
        <v>56.598595911860464</v>
      </c>
      <c r="ER38" s="43">
        <f ca="1"/>
        <v>58.567546866536141</v>
      </c>
      <c r="ES38" s="43">
        <f ca="1"/>
        <v>61.138293175697328</v>
      </c>
      <c r="ET38" s="43">
        <f ca="1"/>
        <v>61.340949047207829</v>
      </c>
      <c r="EU38" s="43">
        <f ca="1"/>
        <v>63.206000291109085</v>
      </c>
      <c r="EV38" s="43">
        <f ca="1"/>
        <v>65.247989656329153</v>
      </c>
      <c r="EW38" s="43">
        <f ca="1"/>
        <v>68.482253920435909</v>
      </c>
      <c r="EX38" s="43">
        <f ca="1"/>
        <v>72.263791908621783</v>
      </c>
      <c r="EY38" s="43">
        <f ca="1"/>
        <v>70.690894306898116</v>
      </c>
      <c r="EZ38" s="43">
        <f ca="1"/>
        <v>68.574837821125982</v>
      </c>
      <c r="FA38" s="43">
        <f ca="1"/>
        <v>68.610842671394352</v>
      </c>
      <c r="FB38" s="43">
        <f ca="1"/>
        <v>68.687995921969417</v>
      </c>
      <c r="FC38" s="43">
        <f ca="1"/>
        <v>67.878401145935058</v>
      </c>
      <c r="FD38" s="43">
        <f ca="1"/>
        <v>64.920859873890876</v>
      </c>
      <c r="FE38" s="43">
        <f ca="1"/>
        <v>68.984264404177665</v>
      </c>
      <c r="FF38" s="43">
        <f ca="1"/>
        <v>76.65329751133919</v>
      </c>
      <c r="FG38" s="43">
        <f ca="1"/>
        <v>77.571935548186303</v>
      </c>
      <c r="FH38" s="43">
        <f ca="1"/>
        <v>75.972291486263273</v>
      </c>
      <c r="FI38" s="43">
        <f ca="1"/>
        <v>68.611871381402025</v>
      </c>
      <c r="FJ38" s="43">
        <f ca="1"/>
        <v>66.288015474081035</v>
      </c>
      <c r="FK38" s="43">
        <f ca="1"/>
        <v>65.456817787885669</v>
      </c>
      <c r="FL38" s="43">
        <f ca="1"/>
        <v>64.750094012618064</v>
      </c>
      <c r="FM38" s="43">
        <f ca="1"/>
        <v>63.04963636994362</v>
      </c>
      <c r="FN38" s="43">
        <f ca="1"/>
        <v>61.321403557062148</v>
      </c>
      <c r="FO38" s="43">
        <f ca="1"/>
        <v>62.104251872897152</v>
      </c>
      <c r="FP38" s="43">
        <f ca="1"/>
        <v>57.806301460862159</v>
      </c>
      <c r="FQ38" s="43">
        <f ca="1"/>
        <v>52.163827068805695</v>
      </c>
      <c r="FR38" s="43">
        <f ca="1"/>
        <v>52.195717079043384</v>
      </c>
      <c r="FS38" s="43">
        <f ca="1"/>
        <v>53.124642215967178</v>
      </c>
      <c r="FT38" s="43">
        <f ca="1"/>
        <v>54.966033129692079</v>
      </c>
      <c r="FU38" s="43">
        <f ca="1"/>
        <v>57.315606787204743</v>
      </c>
      <c r="FV38" s="43">
        <f ca="1"/>
        <v>56.231346439123151</v>
      </c>
      <c r="FW38" s="43">
        <f ca="1"/>
        <v>56.341418409943579</v>
      </c>
      <c r="FX38" s="43">
        <f ca="1"/>
        <v>55.247899671792986</v>
      </c>
      <c r="FY38" s="43">
        <f ca="1"/>
        <v>52.745048223137857</v>
      </c>
      <c r="FZ38" s="43">
        <f ca="1"/>
        <v>54.221247084140778</v>
      </c>
      <c r="GA38" s="43">
        <f ca="1"/>
        <v>57.264171286821359</v>
      </c>
      <c r="GB38" s="43">
        <f ca="1"/>
        <v>59.089102840423578</v>
      </c>
      <c r="GC38" s="43">
        <f ca="1"/>
        <v>60.131186078190808</v>
      </c>
      <c r="GD38" s="43">
        <f ca="1"/>
        <v>63.483751993179325</v>
      </c>
      <c r="GE38" s="43">
        <f ca="1"/>
        <v>66.130622842907897</v>
      </c>
      <c r="GF38" s="43">
        <f ca="1"/>
        <v>68.350579039454459</v>
      </c>
      <c r="GG38" s="43">
        <f ca="1"/>
        <v>73.808914340138429</v>
      </c>
      <c r="GH38" s="43">
        <f ca="1"/>
        <v>77.604854268431652</v>
      </c>
      <c r="GI38" s="43">
        <f ca="1"/>
        <v>80.226007367968549</v>
      </c>
      <c r="GJ38" s="43">
        <f ca="1"/>
        <v>81.118927654623988</v>
      </c>
      <c r="GK38" s="43">
        <f ca="1"/>
        <v>84.815082712173449</v>
      </c>
      <c r="GL38" s="43">
        <f ca="1"/>
        <v>86.836497877240177</v>
      </c>
      <c r="GM38" s="43">
        <f ca="1"/>
        <v>85.186447024941444</v>
      </c>
      <c r="GN38" s="43">
        <f ca="1"/>
        <v>80.291844808459288</v>
      </c>
      <c r="GO38" s="43">
        <f ca="1"/>
        <v>79.108828299641601</v>
      </c>
      <c r="GP38" s="43">
        <f ca="1"/>
        <v>80.474955189824101</v>
      </c>
      <c r="GQ38" s="43">
        <f ca="1"/>
        <v>75.555663933157931</v>
      </c>
      <c r="GR38" s="43">
        <f ca="1"/>
        <v>70.403884214758861</v>
      </c>
      <c r="GS38" s="43">
        <f ca="1"/>
        <v>71.211421570777901</v>
      </c>
      <c r="GT38" s="43">
        <f ca="1"/>
        <v>71.999413436651224</v>
      </c>
      <c r="GU38" s="43">
        <f ca="1"/>
        <v>72.366662909388538</v>
      </c>
      <c r="GV38" s="43">
        <f ca="1"/>
        <v>73.540421028137203</v>
      </c>
      <c r="GW38" s="43">
        <f ca="1"/>
        <v>71.967523426413536</v>
      </c>
      <c r="GX38" s="43">
        <f ca="1"/>
        <v>71.878025655746455</v>
      </c>
      <c r="GY38" s="43">
        <f ca="1"/>
        <v>70.203285763263708</v>
      </c>
      <c r="GZ38" s="43">
        <f ca="1"/>
        <v>74.012598921656618</v>
      </c>
      <c r="HA38" s="43">
        <f ca="1"/>
        <v>72.471591330170625</v>
      </c>
      <c r="HB38" s="43">
        <f ca="1"/>
        <v>67.399022282361983</v>
      </c>
      <c r="HC38" s="43">
        <f ca="1"/>
        <v>63.902436966300009</v>
      </c>
      <c r="HD38" s="43">
        <f ca="1"/>
        <v>61.478796188235279</v>
      </c>
      <c r="HE38" s="43">
        <f ca="1"/>
        <v>62.959109889268873</v>
      </c>
      <c r="HF38" s="43">
        <f ca="1"/>
        <v>81.062348604202271</v>
      </c>
      <c r="HG38" s="43">
        <f ca="1"/>
        <v>79.488422292470929</v>
      </c>
      <c r="HH38" s="43">
        <f ca="1"/>
        <v>70.823597897887225</v>
      </c>
      <c r="HI38" s="43">
        <f ca="1"/>
        <v>68.418473899960517</v>
      </c>
      <c r="HJ38" s="43">
        <f ca="1"/>
        <v>63.620570424199101</v>
      </c>
      <c r="HK38" s="43">
        <f ca="1"/>
        <v>71.331780641674996</v>
      </c>
      <c r="HL38" s="43">
        <f ca="1"/>
        <v>71.487115852832801</v>
      </c>
      <c r="HM38" s="43">
        <f ca="1"/>
        <v>67.234428681135185</v>
      </c>
      <c r="HN38" s="43">
        <f ca="1"/>
        <v>62.399491645097733</v>
      </c>
      <c r="HO38" s="43">
        <f ca="1"/>
        <v>62.164945763349536</v>
      </c>
      <c r="HP38" s="43">
        <f ca="1"/>
        <v>62.122768653035166</v>
      </c>
      <c r="HQ38" s="43">
        <f ca="1"/>
        <v>61.436619077920916</v>
      </c>
      <c r="HR38" s="43">
        <f ca="1"/>
        <v>60.004654747247692</v>
      </c>
      <c r="HS38" s="43">
        <f ca="1"/>
        <v>62.354228404760356</v>
      </c>
      <c r="HT38" s="43">
        <f ca="1"/>
        <v>61.67733721971512</v>
      </c>
      <c r="HU38" s="43">
        <f ca="1"/>
        <v>67.328041291832918</v>
      </c>
      <c r="HV38" s="43">
        <f ca="1"/>
        <v>80.351509988903999</v>
      </c>
      <c r="HW38" s="43">
        <f ca="1"/>
        <v>85.86745305001736</v>
      </c>
      <c r="HX38" s="43">
        <f ca="1"/>
        <v>97.571086807250978</v>
      </c>
      <c r="HY38" s="43">
        <f ca="1"/>
        <v>101.65712295770645</v>
      </c>
      <c r="HZ38" s="43">
        <f ca="1"/>
        <v>92.00885179579258</v>
      </c>
      <c r="IA38" s="43">
        <f ca="1"/>
        <v>89.670593948364271</v>
      </c>
      <c r="IB38" s="43">
        <f ca="1"/>
        <v>78.903086298108093</v>
      </c>
      <c r="IC38" s="43">
        <f ca="1"/>
        <v>80.653950731158261</v>
      </c>
      <c r="ID38" s="43">
        <f ca="1"/>
        <v>79.13968959987163</v>
      </c>
      <c r="IE38" s="43">
        <f ca="1"/>
        <v>85.272858665585517</v>
      </c>
      <c r="IF38" s="43">
        <f ca="1"/>
        <v>87.044297298789019</v>
      </c>
      <c r="IG38" s="43">
        <f ca="1"/>
        <v>95.899433044791223</v>
      </c>
      <c r="IH38" s="43">
        <f ca="1"/>
        <v>83.552855532765392</v>
      </c>
      <c r="II38" s="43">
        <f ca="1"/>
        <v>74.015685051679611</v>
      </c>
      <c r="IJ38" s="43">
        <f ca="1"/>
        <v>74.463173905014997</v>
      </c>
      <c r="IK38" s="43">
        <f ca="1"/>
        <v>70.617855896353731</v>
      </c>
      <c r="IL38" s="43">
        <f ca="1"/>
        <v>61.179441576004031</v>
      </c>
      <c r="IM38" s="43">
        <f ca="1"/>
        <v>60.987072804570197</v>
      </c>
      <c r="IN38" s="43">
        <f ca="1"/>
        <v>59.867836316227915</v>
      </c>
      <c r="IO38" s="43">
        <f ca="1"/>
        <v>66.678925276994704</v>
      </c>
      <c r="IP38" s="43">
        <f ca="1"/>
        <v>73.060013454556469</v>
      </c>
      <c r="IQ38" s="43">
        <f ca="1"/>
        <v>78.678827516436584</v>
      </c>
      <c r="IR38" s="43">
        <f ca="1"/>
        <v>81.005769553780567</v>
      </c>
      <c r="IS38" s="43">
        <f ca="1"/>
        <v>81.063377314209944</v>
      </c>
      <c r="IT38" s="43">
        <f ca="1"/>
        <v>77.040092474222178</v>
      </c>
      <c r="IU38" s="43">
        <f ca="1"/>
        <v>76.712962691783915</v>
      </c>
      <c r="IV38" s="43">
        <f ca="1"/>
        <v>76.207866078019151</v>
      </c>
      <c r="IW38" s="43">
        <f ca="1"/>
        <v>76.204779947996144</v>
      </c>
      <c r="IX38" s="43">
        <f ca="1"/>
        <v>77.098728944659243</v>
      </c>
      <c r="IY38" s="43">
        <f ca="1"/>
        <v>81.851369180083267</v>
      </c>
      <c r="IZ38" s="43">
        <f ca="1"/>
        <v>83.903645645380024</v>
      </c>
      <c r="JA38" s="43">
        <f ca="1"/>
        <v>76.627579761147501</v>
      </c>
      <c r="JB38" s="43">
        <f ca="1"/>
        <v>69.732136579751966</v>
      </c>
      <c r="JC38" s="43">
        <f ca="1"/>
        <v>64.781984022855752</v>
      </c>
      <c r="JD38" s="43">
        <f ca="1"/>
        <v>65.859043400883678</v>
      </c>
      <c r="JE38" s="43">
        <f ca="1"/>
        <v>66.670695596933371</v>
      </c>
      <c r="JF38" s="43">
        <f ca="1"/>
        <v>66.067871532440194</v>
      </c>
      <c r="JG38" s="43">
        <f ca="1"/>
        <v>73.280157396197325</v>
      </c>
      <c r="JH38" s="43">
        <f ca="1"/>
        <v>75.369467421770096</v>
      </c>
      <c r="JI38" s="43">
        <f ca="1"/>
        <v>75.037194089293479</v>
      </c>
      <c r="JJ38" s="43">
        <f ca="1"/>
        <v>68.845388553142556</v>
      </c>
      <c r="JK38" s="43">
        <f ca="1"/>
        <v>65.622440099120141</v>
      </c>
      <c r="JL38" s="43">
        <f ca="1"/>
        <v>63.725498844981196</v>
      </c>
      <c r="JM38" s="43">
        <f ca="1"/>
        <v>62.122768653035166</v>
      </c>
      <c r="JN38" s="43">
        <f ca="1"/>
        <v>60.456258440613745</v>
      </c>
      <c r="JO38" s="43">
        <f ca="1"/>
        <v>63.32841678202152</v>
      </c>
      <c r="JP38" s="43">
        <f ca="1"/>
        <v>67.62945332407952</v>
      </c>
      <c r="JQ38" s="43">
        <f ca="1"/>
        <v>70.367879364490506</v>
      </c>
      <c r="JR38" s="43">
        <f ca="1"/>
        <v>70.32055870413781</v>
      </c>
      <c r="JS38" s="43">
        <f ca="1"/>
        <v>70.974818269014364</v>
      </c>
      <c r="JT38" s="43">
        <f ca="1"/>
        <v>65.767488210201265</v>
      </c>
      <c r="JU38" s="43">
        <f ca="1"/>
        <v>72.409868729710581</v>
      </c>
      <c r="JV38" s="43">
        <f ca="1"/>
        <v>74.432312604784968</v>
      </c>
      <c r="JW38" s="43">
        <f ca="1"/>
        <v>75.279969651103016</v>
      </c>
      <c r="JX38" s="43">
        <f ca="1"/>
        <v>77.731385599374775</v>
      </c>
      <c r="JY38" s="43">
        <f ca="1"/>
        <v>91.096386018991467</v>
      </c>
      <c r="JZ38" s="43">
        <f ca="1"/>
        <v>100.12948859632014</v>
      </c>
      <c r="KA38" s="43">
        <f ca="1"/>
        <v>98.64711747527123</v>
      </c>
      <c r="KB38" s="43">
        <f ca="1"/>
        <v>96.288285427689544</v>
      </c>
      <c r="KC38" s="43">
        <f ca="1"/>
        <v>97.614292627573008</v>
      </c>
      <c r="KD38" s="43">
        <f ca="1"/>
        <v>94.697899755835536</v>
      </c>
      <c r="KE38" s="43">
        <f ca="1"/>
        <v>95.988930815458303</v>
      </c>
      <c r="KF38" s="43">
        <f ca="1"/>
        <v>94.43557870388031</v>
      </c>
      <c r="KG38" s="43">
        <f ca="1"/>
        <v>97.436325796246521</v>
      </c>
      <c r="KH38" s="43">
        <f ca="1"/>
        <v>83.274075120687485</v>
      </c>
      <c r="KI38" s="43">
        <f ca="1"/>
        <v>83.105366679430006</v>
      </c>
      <c r="KJ38" s="43">
        <f ca="1"/>
        <v>82.574552315473554</v>
      </c>
      <c r="KK38" s="43">
        <f ca="1"/>
        <v>82.592040385603909</v>
      </c>
      <c r="KL38" s="43">
        <f ca="1"/>
        <v>81.760842699408528</v>
      </c>
      <c r="KM38" s="43">
        <f ca="1"/>
        <v>85.312978355884553</v>
      </c>
      <c r="KN38" s="43">
        <f ca="1"/>
        <v>83.90878919541835</v>
      </c>
      <c r="KO38" s="43">
        <f ca="1"/>
        <v>84.763647211790087</v>
      </c>
      <c r="KP38" s="43">
        <f ca="1"/>
        <v>82.427446784377096</v>
      </c>
      <c r="KQ38" s="43">
        <f ca="1"/>
        <v>84.203000257611265</v>
      </c>
      <c r="KR38" s="43">
        <f ca="1"/>
        <v>76.572029420733458</v>
      </c>
      <c r="KS38" s="43">
        <f ca="1"/>
        <v>65.511339418292039</v>
      </c>
      <c r="KT38" s="43">
        <f ca="1"/>
        <v>56.244719669222832</v>
      </c>
      <c r="KU38" s="43">
        <f ca="1"/>
        <v>56.395940040349963</v>
      </c>
      <c r="KV38" s="43">
        <f ca="1"/>
        <v>55.730364665389061</v>
      </c>
      <c r="KW38" s="43">
        <f ca="1"/>
        <v>59.365825832486159</v>
      </c>
      <c r="KX38" s="43">
        <f ca="1"/>
        <v>64.186360928416249</v>
      </c>
      <c r="KY38" s="43">
        <f ca="1"/>
        <v>72.244246418476095</v>
      </c>
      <c r="KZ38" s="43">
        <f ca="1"/>
        <v>73.570253618359558</v>
      </c>
      <c r="LA38" s="43">
        <f ca="1"/>
        <v>73.052812484502795</v>
      </c>
      <c r="LB38" s="43">
        <f ca="1"/>
        <v>77.07918345451354</v>
      </c>
      <c r="LC38" s="43">
        <f ca="1"/>
        <v>78.694258166551592</v>
      </c>
      <c r="LD38" s="43">
        <f ca="1"/>
        <v>78.397989684343329</v>
      </c>
      <c r="LE38" s="43">
        <f ca="1"/>
        <v>76.111167337298383</v>
      </c>
      <c r="LF38" s="43">
        <f ca="1"/>
        <v>74.941524058580399</v>
      </c>
      <c r="LG38" s="43">
        <f ca="1"/>
        <v>80.303160618543629</v>
      </c>
      <c r="LH38" s="43">
        <f ca="1"/>
        <v>87.504130672216419</v>
      </c>
      <c r="LI38" s="43">
        <f ca="1"/>
        <v>87.502073252201086</v>
      </c>
      <c r="LJ38" s="43">
        <f ca="1"/>
        <v>87.322049000859266</v>
      </c>
      <c r="LK38" s="43">
        <f ca="1"/>
        <v>77.605882978439325</v>
      </c>
      <c r="LL38" s="43">
        <f ca="1"/>
        <v>67.17476350069046</v>
      </c>
      <c r="LM38" s="43">
        <f ca="1"/>
        <v>64.320093229413033</v>
      </c>
      <c r="LN38" s="43">
        <f ca="1"/>
        <v>63.756360145211218</v>
      </c>
      <c r="LO38" s="43">
        <f ca="1"/>
        <v>62.063103472590448</v>
      </c>
      <c r="LP38" s="43">
        <f ca="1"/>
        <v>61.379011317491525</v>
      </c>
      <c r="LQ38" s="43">
        <f ca="1"/>
        <v>62.905616968870163</v>
      </c>
      <c r="LR38" s="43">
        <f ca="1"/>
        <v>65.681076569557192</v>
      </c>
      <c r="LS38" s="43">
        <f ca="1"/>
        <v>69.267159656286239</v>
      </c>
      <c r="LT38" s="43">
        <f ca="1"/>
        <v>104.76074105083943</v>
      </c>
      <c r="LU38" s="43">
        <f ca="1"/>
        <v>114.28968185186386</v>
      </c>
      <c r="LV38" s="43">
        <f ca="1"/>
        <v>110.97209207713604</v>
      </c>
      <c r="LW38" s="43">
        <f ca="1"/>
        <v>109.83433880865574</v>
      </c>
      <c r="LX38" s="43">
        <f ca="1"/>
        <v>103.65487779259682</v>
      </c>
      <c r="LY38" s="43">
        <f ca="1"/>
        <v>83.920105005502705</v>
      </c>
      <c r="LZ38" s="43">
        <f ca="1"/>
        <v>85.060944404006008</v>
      </c>
      <c r="MA38" s="43">
        <f ca="1"/>
        <v>88.742697521448136</v>
      </c>
      <c r="MB38" s="43">
        <f ca="1"/>
        <v>88.559587140083309</v>
      </c>
      <c r="MC38" s="43">
        <f ca="1"/>
        <v>97.894101749658589</v>
      </c>
      <c r="MD38" s="43">
        <f ca="1"/>
        <v>106.71426135540008</v>
      </c>
      <c r="ME38" s="43">
        <f ca="1"/>
        <v>113.11798115313053</v>
      </c>
      <c r="MF38" s="43">
        <f ca="1"/>
        <v>119.21205923855305</v>
      </c>
      <c r="MG38" s="43">
        <f ca="1"/>
        <v>116.45923125803471</v>
      </c>
      <c r="MH38" s="43">
        <f ca="1"/>
        <v>110.50505773365498</v>
      </c>
      <c r="MI38" s="43">
        <f ca="1"/>
        <v>108.50010192871093</v>
      </c>
      <c r="MJ38" s="43">
        <f ca="1"/>
        <v>107.01773080766202</v>
      </c>
      <c r="MK38" s="43">
        <f ca="1"/>
        <v>107.13397503852845</v>
      </c>
      <c r="ML38" s="43">
        <f ca="1"/>
        <v>102.81339300632477</v>
      </c>
      <c r="MM38" s="43">
        <f ca="1"/>
        <v>106.29351896226406</v>
      </c>
      <c r="MN38" s="43">
        <f ca="1"/>
        <v>116.59502097904682</v>
      </c>
      <c r="MO38" s="43">
        <f ca="1"/>
        <v>123.7898187726736</v>
      </c>
      <c r="MP38" s="43">
        <f ca="1"/>
        <v>127.399562189579</v>
      </c>
      <c r="MQ38" s="43">
        <f ca="1"/>
        <v>127.30697828888894</v>
      </c>
      <c r="MR38" s="43">
        <f ca="1"/>
        <v>125.26293150365352</v>
      </c>
      <c r="MS38" s="43">
        <f ca="1"/>
        <v>122.40620381236076</v>
      </c>
      <c r="MT38" s="43">
        <f ca="1"/>
        <v>124.04082401454448</v>
      </c>
      <c r="MU38" s="43">
        <f ca="1"/>
        <v>130.99901850640774</v>
      </c>
      <c r="MV38" s="43">
        <f ca="1"/>
        <v>128.86033040046692</v>
      </c>
      <c r="MW38" s="43">
        <f ca="1"/>
        <v>127.07448982715607</v>
      </c>
      <c r="MX38" s="43">
        <f ca="1"/>
        <v>132.25918826580047</v>
      </c>
      <c r="MY38" s="43">
        <f ca="1"/>
        <v>144.54507188737392</v>
      </c>
      <c r="MZ38" s="43">
        <f ca="1"/>
        <v>145.79289712667463</v>
      </c>
      <c r="NA38" s="43">
        <f ca="1"/>
        <v>135.82161102235318</v>
      </c>
      <c r="NB38" s="43">
        <f ca="1"/>
        <v>125.36580250442029</v>
      </c>
      <c r="NC38" s="43">
        <f ca="1"/>
        <v>130.23057213068009</v>
      </c>
      <c r="ND38" s="43">
        <f ca="1"/>
        <v>139.17417693734168</v>
      </c>
      <c r="NE38" s="43">
        <f ca="1"/>
        <v>142.08851238906382</v>
      </c>
      <c r="NF38" s="43">
        <f ca="1"/>
        <v>145.07382883131504</v>
      </c>
      <c r="NG38" s="43">
        <f ca="1"/>
        <v>163.7017096501589</v>
      </c>
      <c r="NH38" s="43">
        <f ca="1"/>
        <v>170.12497493803502</v>
      </c>
      <c r="NI38" s="43">
        <f ca="1"/>
        <v>171.19071850597859</v>
      </c>
      <c r="NJ38" s="43">
        <f ca="1"/>
        <v>172.20914141356945</v>
      </c>
      <c r="NK38" s="43">
        <f ca="1"/>
        <v>176.19024914324282</v>
      </c>
      <c r="NL38" s="43">
        <f ca="1"/>
        <v>176.60379056632519</v>
      </c>
      <c r="NM38" s="43">
        <f ca="1"/>
        <v>172.48277827560904</v>
      </c>
      <c r="NN38" s="43">
        <f ca="1"/>
        <v>166.43807827055454</v>
      </c>
      <c r="NO38" s="43">
        <f ca="1"/>
        <v>168.30518693447112</v>
      </c>
      <c r="NP38" s="43">
        <f ca="1"/>
        <v>169.00882457971574</v>
      </c>
      <c r="NQ38" s="43">
        <f ca="1"/>
        <v>164.38065825521946</v>
      </c>
      <c r="NR38" s="43">
        <f ca="1"/>
        <v>172.97861649930479</v>
      </c>
      <c r="NS38" s="43">
        <f ca="1"/>
        <v>165.62951220452786</v>
      </c>
      <c r="NT38" s="43">
        <f ca="1"/>
        <v>155.01425363540648</v>
      </c>
      <c r="NU38" s="43">
        <f ca="1"/>
        <v>160.60323510706425</v>
      </c>
      <c r="NV38" s="43">
        <f ca="1"/>
        <v>160.59191929697991</v>
      </c>
      <c r="NW38" s="43">
        <f ca="1"/>
        <v>182.0672694170475</v>
      </c>
      <c r="NX38" s="43">
        <f ca="1"/>
        <v>195.37260465621947</v>
      </c>
      <c r="NY38" s="43">
        <f ca="1"/>
        <v>206.39420367836951</v>
      </c>
      <c r="NZ38" s="43">
        <f ca="1"/>
        <v>218.80970476090909</v>
      </c>
      <c r="OA38" s="43">
        <f ca="1"/>
        <v>205.29451268017291</v>
      </c>
      <c r="OB38" s="43">
        <f ca="1"/>
        <v>193.54458697259426</v>
      </c>
      <c r="OC38" s="43">
        <f ca="1"/>
        <v>192.75556639671325</v>
      </c>
      <c r="OD38" s="43">
        <f ca="1"/>
        <v>193.46640501201153</v>
      </c>
      <c r="OE38" s="43">
        <f ca="1"/>
        <v>186.31378432869911</v>
      </c>
      <c r="OF38" s="43">
        <f ca="1"/>
        <v>185.87452515542509</v>
      </c>
      <c r="OG38" s="43">
        <f ca="1"/>
        <v>179.58087732851504</v>
      </c>
      <c r="OH38" s="43">
        <f ca="1"/>
        <v>170.42124342024326</v>
      </c>
      <c r="OI38" s="43">
        <f ca="1"/>
        <v>166.12535042822361</v>
      </c>
      <c r="OJ38" s="43">
        <f ca="1"/>
        <v>153.33437019288542</v>
      </c>
      <c r="OK38" s="43">
        <f ca="1"/>
        <v>149.58883705496785</v>
      </c>
      <c r="OL38" s="43">
        <f ca="1"/>
        <v>143.61717546045782</v>
      </c>
      <c r="OM38" s="43">
        <f ca="1"/>
        <v>152.94654651999474</v>
      </c>
      <c r="ON38" s="43">
        <f ca="1"/>
        <v>182.78119416236879</v>
      </c>
      <c r="OO38" s="43">
        <f ca="1"/>
        <v>192.23298171281814</v>
      </c>
      <c r="OP38" s="43">
        <f ca="1"/>
        <v>188.04510327160358</v>
      </c>
      <c r="OQ38" s="43">
        <f ca="1"/>
        <v>201.91417159497738</v>
      </c>
      <c r="OR38" s="43">
        <f ca="1"/>
        <v>194.98786711335183</v>
      </c>
      <c r="OS38" s="43">
        <f ca="1"/>
        <v>184.51148439526557</v>
      </c>
      <c r="OT38" s="43">
        <f ca="1"/>
        <v>177.21793044090271</v>
      </c>
      <c r="OU38" s="43">
        <f ca="1"/>
        <v>202.86469964206219</v>
      </c>
      <c r="OV38" s="43">
        <f ca="1"/>
        <v>199.75182315886019</v>
      </c>
      <c r="OW38" s="43">
        <f ca="1"/>
        <v>196.28609914302825</v>
      </c>
      <c r="OX38" s="43">
        <f ca="1"/>
        <v>191.09008489429951</v>
      </c>
      <c r="OY38" s="43">
        <f ca="1"/>
        <v>186.42694242954252</v>
      </c>
      <c r="OZ38" s="43">
        <f ca="1"/>
        <v>190.46874404966832</v>
      </c>
      <c r="PA38" s="43">
        <f ca="1"/>
        <v>183.39019048690795</v>
      </c>
      <c r="PB38" s="43">
        <f ca="1"/>
        <v>193.80999415457251</v>
      </c>
      <c r="PC38" s="43">
        <f ca="1"/>
        <v>217.95381803452969</v>
      </c>
      <c r="PD38" s="43">
        <f ca="1"/>
        <v>196.5443053549528</v>
      </c>
      <c r="PE38" s="43">
        <f ca="1"/>
        <v>188.90716225802896</v>
      </c>
      <c r="PF38" s="43">
        <f ca="1"/>
        <v>175.73350189983844</v>
      </c>
      <c r="PG38" s="43">
        <f ca="1"/>
        <v>163.8724755114317</v>
      </c>
      <c r="PH38" s="43">
        <f ca="1"/>
        <v>141.65542547583578</v>
      </c>
      <c r="PI38" s="43">
        <f ca="1"/>
        <v>131.60184257090091</v>
      </c>
      <c r="PJ38" s="43">
        <f ca="1"/>
        <v>125.80300425767899</v>
      </c>
      <c r="PK38" s="43">
        <f ca="1"/>
        <v>120.65431066930294</v>
      </c>
      <c r="PL38" s="43">
        <f ca="1"/>
        <v>121.05756499230861</v>
      </c>
      <c r="PM38" s="43">
        <f ca="1"/>
        <v>126.09310047984123</v>
      </c>
      <c r="PN38" s="43">
        <f ca="1"/>
        <v>127.33372474908829</v>
      </c>
      <c r="PO38" s="43">
        <f ca="1"/>
        <v>127.03745626688004</v>
      </c>
      <c r="PP38" s="43">
        <f ca="1"/>
        <v>130.80150618493556</v>
      </c>
      <c r="PQ38" s="43">
        <f ca="1"/>
        <v>135.05933690667152</v>
      </c>
      <c r="PR38" s="43">
        <f ca="1"/>
        <v>136.55816738784316</v>
      </c>
      <c r="PS38" s="43">
        <f ca="1"/>
        <v>139.36860312879088</v>
      </c>
      <c r="PT38" s="43">
        <f ca="1"/>
        <v>141.4373389542103</v>
      </c>
      <c r="PU38" s="43">
        <f ca="1"/>
        <v>131.47222510993481</v>
      </c>
      <c r="PV38" s="43">
        <f ca="1"/>
        <v>129.81908812761307</v>
      </c>
      <c r="PW38" s="43">
        <f ca="1"/>
        <v>123.32278442919254</v>
      </c>
      <c r="PX38" s="43">
        <f ca="1"/>
        <v>120.48045867800712</v>
      </c>
      <c r="PY38" s="43">
        <f ca="1"/>
        <v>124.10871887505054</v>
      </c>
      <c r="PZ38" s="43">
        <f ca="1"/>
        <v>119.90026623368263</v>
      </c>
      <c r="QA38" s="43">
        <f ca="1"/>
        <v>118.86847009599209</v>
      </c>
      <c r="QB38" s="43">
        <f ca="1"/>
        <v>121.81675297796727</v>
      </c>
      <c r="QC38" s="43">
        <f ca="1"/>
        <v>121.07402435243129</v>
      </c>
      <c r="QD38" s="43">
        <f ca="1"/>
        <v>119.96301754415035</v>
      </c>
      <c r="QE38" s="43">
        <f ca="1"/>
        <v>119.08861403763294</v>
      </c>
      <c r="QF38" s="43">
        <f ca="1"/>
        <v>114.1487485808134</v>
      </c>
      <c r="QG38" s="43">
        <f ca="1"/>
        <v>113.68685778737068</v>
      </c>
      <c r="QH38" s="43">
        <f ca="1"/>
        <v>110.69948392510415</v>
      </c>
      <c r="QI38" s="43">
        <f ca="1"/>
        <v>106.29454767227173</v>
      </c>
      <c r="QJ38" s="43">
        <f ca="1"/>
        <v>105.20617248415947</v>
      </c>
      <c r="QK38" s="43">
        <f ca="1"/>
        <v>105.97976240992547</v>
      </c>
      <c r="QL38" s="43">
        <f ca="1"/>
        <v>114.21355731129646</v>
      </c>
      <c r="QM38" s="43">
        <f ca="1"/>
        <v>114.51702676355839</v>
      </c>
      <c r="QN38" s="43">
        <f ca="1"/>
        <v>115.36262638986111</v>
      </c>
      <c r="QO38" s="43">
        <f ca="1"/>
        <v>113.90597301900387</v>
      </c>
      <c r="QP38" s="43">
        <f ca="1"/>
        <v>115.49121514081955</v>
      </c>
      <c r="QQ38" s="43">
        <f ca="1"/>
        <v>115.64346422195435</v>
      </c>
      <c r="QR38" s="43">
        <f ca="1"/>
        <v>115.11367856800555</v>
      </c>
      <c r="QS38" s="43">
        <f ca="1"/>
        <v>113.99752820968628</v>
      </c>
      <c r="QT38" s="43">
        <f ca="1"/>
        <v>114.26602152168751</v>
      </c>
      <c r="QU38" s="43">
        <f ca="1"/>
        <v>113.7434368377924</v>
      </c>
      <c r="QV38" s="43">
        <f ca="1"/>
        <v>114.19606924116611</v>
      </c>
      <c r="QW38" s="43">
        <f ca="1"/>
        <v>113.47494352579118</v>
      </c>
      <c r="QX38" s="43">
        <f ca="1"/>
        <v>113.10666534304619</v>
      </c>
      <c r="QY38" s="43">
        <f ca="1"/>
        <v>114.73717070519923</v>
      </c>
      <c r="QZ38" s="43">
        <f ca="1"/>
        <v>114.16520794093609</v>
      </c>
      <c r="RA38" s="43">
        <f ca="1"/>
        <v>112.46475029826163</v>
      </c>
      <c r="RB38" s="43">
        <f ca="1"/>
        <v>113.00996660232543</v>
      </c>
      <c r="RC38" s="43">
        <f ca="1"/>
        <v>128.75025842964649</v>
      </c>
      <c r="RD38" s="43">
        <f ca="1"/>
        <v>136.37094216644763</v>
      </c>
      <c r="RE38" s="43">
        <f ca="1"/>
        <v>136.82768940985201</v>
      </c>
      <c r="RF38" s="43">
        <f ca="1"/>
        <v>136.16725758492944</v>
      </c>
      <c r="RG38" s="43">
        <f ca="1"/>
        <v>133.56770739555358</v>
      </c>
      <c r="RH38" s="43">
        <f ca="1"/>
        <v>129.94561945855617</v>
      </c>
      <c r="RI38" s="43">
        <f ca="1"/>
        <v>126.0941291898489</v>
      </c>
      <c r="RJ38" s="43">
        <f ca="1"/>
        <v>121.52357062578201</v>
      </c>
      <c r="RK38" s="43">
        <f ca="1"/>
        <v>120.57509999871253</v>
      </c>
      <c r="RL38" s="43">
        <f ca="1"/>
        <v>122.02043755948543</v>
      </c>
      <c r="RM38" s="43">
        <f ca="1"/>
        <v>121.09356984257698</v>
      </c>
      <c r="RN38" s="43">
        <f ca="1"/>
        <v>120.18830503582954</v>
      </c>
      <c r="RO38" s="43">
        <f ca="1"/>
        <v>121.44744608521462</v>
      </c>
      <c r="RP38" s="43">
        <f ca="1"/>
        <v>124.88539493083954</v>
      </c>
      <c r="RQ38" s="43">
        <f ca="1"/>
        <v>131.82301522254946</v>
      </c>
      <c r="RR38" s="43">
        <f ca="1"/>
        <v>131.57200998067856</v>
      </c>
      <c r="RS38" s="43">
        <f ca="1"/>
        <v>131.12452112734317</v>
      </c>
      <c r="RT38" s="43">
        <f ca="1"/>
        <v>131.2027030879259</v>
      </c>
      <c r="RU38" s="43">
        <f ca="1"/>
        <v>124.18175728559494</v>
      </c>
      <c r="RV38" s="43">
        <f ca="1"/>
        <v>124.64982033908367</v>
      </c>
      <c r="RW38" s="43">
        <f ca="1"/>
        <v>120.41256381750108</v>
      </c>
      <c r="RX38" s="43">
        <f ca="1"/>
        <v>112.71884167015551</v>
      </c>
      <c r="RY38" s="43">
        <f ca="1"/>
        <v>112.33410412728786</v>
      </c>
      <c r="RZ38" s="43">
        <f ca="1"/>
        <v>111.4833609509468</v>
      </c>
      <c r="SA38" s="43">
        <f ca="1"/>
        <v>111.79094524323941</v>
      </c>
      <c r="SB38" s="43">
        <f ca="1"/>
        <v>112.56659258902073</v>
      </c>
      <c r="SC38" s="43">
        <f ca="1"/>
        <v>111.76419878304004</v>
      </c>
      <c r="SD38" s="43">
        <f ca="1"/>
        <v>108.06598630547523</v>
      </c>
      <c r="SE38" s="43">
        <f ca="1"/>
        <v>108.86735140144825</v>
      </c>
      <c r="SF38" s="43">
        <f ca="1"/>
        <v>110.78075201570987</v>
      </c>
      <c r="SG38" s="43">
        <f ca="1"/>
        <v>109.9495543295145</v>
      </c>
      <c r="SH38" s="43">
        <f ca="1"/>
        <v>111.67881585240364</v>
      </c>
      <c r="SI38" s="43">
        <f ca="1"/>
        <v>118.67198648452759</v>
      </c>
      <c r="SJ38" s="43">
        <f ca="1"/>
        <v>120.323066046834</v>
      </c>
      <c r="SK38" s="43">
        <f ca="1"/>
        <v>122.36814154207707</v>
      </c>
    </row>
    <row r="39" spans="3:505" x14ac:dyDescent="0.25">
      <c r="C39" s="46" t="s">
        <v>504</v>
      </c>
      <c r="F39" s="45" cm="1">
        <f t="array" aca="1" ref="F39:SK39" ca="1">IF(OFFSET(bHist!A1,_xlfn.XMATCH(C39,bHist!B:B,0)-1,3,1,500)=0,"-",OFFSET(bHist!$A$1,_xlfn.XMATCH(C39,bHist!B:B,0)-1,3,1,500))</f>
        <v>176.2128807634115</v>
      </c>
      <c r="G39" s="43">
        <f ca="1"/>
        <v>162.68637287259099</v>
      </c>
      <c r="H39" s="43">
        <f ca="1"/>
        <v>171.78325547039509</v>
      </c>
      <c r="I39" s="43">
        <f ca="1"/>
        <v>190.5520695602894</v>
      </c>
      <c r="J39" s="43">
        <f ca="1"/>
        <v>197.81990576446057</v>
      </c>
      <c r="K39" s="43">
        <f ca="1"/>
        <v>223.48107690572738</v>
      </c>
      <c r="L39" s="43">
        <f ca="1"/>
        <v>239.51969463527203</v>
      </c>
      <c r="M39" s="43">
        <f ca="1"/>
        <v>250.34069520592692</v>
      </c>
      <c r="N39" s="43">
        <f ca="1"/>
        <v>258.66810271799568</v>
      </c>
      <c r="O39" s="43">
        <f ca="1"/>
        <v>255.32891003310681</v>
      </c>
      <c r="P39" s="43">
        <f ca="1"/>
        <v>244.88030248522759</v>
      </c>
      <c r="Q39" s="43">
        <f ca="1"/>
        <v>267.91414826691152</v>
      </c>
      <c r="R39" s="43">
        <f ca="1"/>
        <v>254.23024774491785</v>
      </c>
      <c r="S39" s="43">
        <f ca="1"/>
        <v>263.52772879421713</v>
      </c>
      <c r="T39" s="43">
        <f ca="1"/>
        <v>228.52998562335966</v>
      </c>
      <c r="U39" s="43">
        <f ca="1"/>
        <v>167.91427713155747</v>
      </c>
      <c r="V39" s="43">
        <f ca="1"/>
        <v>228.68840696454049</v>
      </c>
      <c r="W39" s="43">
        <f ca="1"/>
        <v>220.21800876140594</v>
      </c>
      <c r="X39" s="43">
        <f ca="1"/>
        <v>209.81363574385642</v>
      </c>
      <c r="Y39" s="43">
        <f ca="1"/>
        <v>176.31369434416294</v>
      </c>
      <c r="Z39" s="43">
        <f ca="1"/>
        <v>131.50617254018783</v>
      </c>
      <c r="AA39" s="43">
        <f ca="1"/>
        <v>67.231342551112178</v>
      </c>
      <c r="AB39" s="43">
        <f ca="1"/>
        <v>57.309434527158736</v>
      </c>
      <c r="AC39" s="43">
        <f ca="1"/>
        <v>116.01997208476067</v>
      </c>
      <c r="AD39" s="43">
        <f ca="1"/>
        <v>140.46726541697979</v>
      </c>
      <c r="AE39" s="43">
        <f ca="1"/>
        <v>169.59621799409391</v>
      </c>
      <c r="AF39" s="43">
        <f ca="1"/>
        <v>167.36597469747065</v>
      </c>
      <c r="AG39" s="43">
        <f ca="1"/>
        <v>161.72658643543718</v>
      </c>
      <c r="AH39" s="43">
        <f ca="1"/>
        <v>144.29509535551071</v>
      </c>
      <c r="AI39" s="43">
        <f ca="1"/>
        <v>112.65506164968014</v>
      </c>
      <c r="AJ39" s="43">
        <f ca="1"/>
        <v>137.23094373285772</v>
      </c>
      <c r="AK39" s="43">
        <f ca="1"/>
        <v>146.12928529918193</v>
      </c>
      <c r="AL39" s="43">
        <f ca="1"/>
        <v>177.73948641479015</v>
      </c>
      <c r="AM39" s="43">
        <f ca="1"/>
        <v>183.20810881555082</v>
      </c>
      <c r="AN39" s="43">
        <f ca="1"/>
        <v>210.47201014876367</v>
      </c>
      <c r="AO39" s="43">
        <f ca="1"/>
        <v>250.90854313015939</v>
      </c>
      <c r="AP39" s="43">
        <f ca="1"/>
        <v>326.77076264560225</v>
      </c>
      <c r="AQ39" s="43">
        <f ca="1"/>
        <v>354.35459279119965</v>
      </c>
      <c r="AR39" s="43">
        <f ca="1"/>
        <v>376.17661818385125</v>
      </c>
      <c r="AS39" s="43">
        <f ca="1"/>
        <v>339.77674327254294</v>
      </c>
      <c r="AT39" s="43">
        <f ca="1"/>
        <v>328.2963395869732</v>
      </c>
      <c r="AU39" s="43">
        <f ca="1"/>
        <v>335.58372128129008</v>
      </c>
      <c r="AV39" s="43">
        <f ca="1"/>
        <v>331.67668067216874</v>
      </c>
      <c r="AW39" s="43">
        <f ca="1"/>
        <v>355.50263315975667</v>
      </c>
      <c r="AX39" s="43">
        <f ca="1"/>
        <v>386.17362203836444</v>
      </c>
      <c r="AY39" s="43">
        <f ca="1"/>
        <v>421.62502632260322</v>
      </c>
      <c r="AZ39" s="43">
        <f ca="1"/>
        <v>456.38205135166641</v>
      </c>
      <c r="BA39" s="43">
        <f ca="1"/>
        <v>401.82338738501068</v>
      </c>
      <c r="BB39" s="43">
        <f ca="1"/>
        <v>396.22617623329165</v>
      </c>
      <c r="BC39" s="43">
        <f ca="1"/>
        <v>325.5682006466389</v>
      </c>
      <c r="BD39" s="43">
        <f ca="1"/>
        <v>259.40980263352395</v>
      </c>
      <c r="BE39" s="43">
        <f ca="1"/>
        <v>321.6117819571495</v>
      </c>
      <c r="BF39" s="43">
        <f ca="1"/>
        <v>352.57389576792713</v>
      </c>
      <c r="BG39" s="43">
        <f ca="1"/>
        <v>522.18040086209771</v>
      </c>
      <c r="BH39" s="43">
        <f ca="1"/>
        <v>570.1398901295662</v>
      </c>
      <c r="BI39" s="43">
        <f ca="1"/>
        <v>311.47281612157821</v>
      </c>
      <c r="BJ39" s="43">
        <f ca="1"/>
        <v>198.73854380130769</v>
      </c>
      <c r="BK39" s="43">
        <f ca="1"/>
        <v>196.63997538566588</v>
      </c>
      <c r="BL39" s="43">
        <f ca="1"/>
        <v>135.38749539911748</v>
      </c>
      <c r="BM39" s="43">
        <f ca="1"/>
        <v>118.36748832225798</v>
      </c>
      <c r="BN39" s="43">
        <f ca="1"/>
        <v>172.18548108339309</v>
      </c>
      <c r="BO39" s="43">
        <f ca="1"/>
        <v>225.97569867432119</v>
      </c>
      <c r="BP39" s="43">
        <f ca="1"/>
        <v>255.93893506765366</v>
      </c>
      <c r="BQ39" s="43">
        <f ca="1"/>
        <v>303.8922520750761</v>
      </c>
      <c r="BR39" s="43">
        <f ca="1"/>
        <v>302.86765690743925</v>
      </c>
      <c r="BS39" s="43">
        <f ca="1"/>
        <v>300.49648033976558</v>
      </c>
      <c r="BT39" s="43">
        <f ca="1"/>
        <v>289.94705921113496</v>
      </c>
      <c r="BU39" s="43">
        <f ca="1"/>
        <v>283.16374542057514</v>
      </c>
      <c r="BV39" s="43">
        <f ca="1"/>
        <v>283.65546880424023</v>
      </c>
      <c r="BW39" s="43">
        <f ca="1"/>
        <v>261.70485466063025</v>
      </c>
      <c r="BX39" s="43">
        <f ca="1"/>
        <v>305.32524511575696</v>
      </c>
      <c r="BY39" s="43">
        <f ca="1"/>
        <v>360.16886175453664</v>
      </c>
      <c r="BZ39" s="43">
        <f ca="1"/>
        <v>551.41736799001694</v>
      </c>
      <c r="CA39" s="43">
        <f ca="1"/>
        <v>593.9113209867478</v>
      </c>
      <c r="CB39" s="43">
        <f ca="1"/>
        <v>587.37284017801289</v>
      </c>
      <c r="CC39" s="43">
        <f ca="1"/>
        <v>673.15285287737845</v>
      </c>
      <c r="CD39" s="43">
        <f ca="1"/>
        <v>695.99947343766689</v>
      </c>
      <c r="CE39" s="43">
        <f ca="1"/>
        <v>582.57493670225142</v>
      </c>
      <c r="CF39" s="43">
        <f ca="1"/>
        <v>492.08137474775316</v>
      </c>
      <c r="CG39" s="43">
        <f ca="1"/>
        <v>301.23406541526316</v>
      </c>
      <c r="CH39" s="43">
        <f ca="1"/>
        <v>283.64621041417126</v>
      </c>
      <c r="CI39" s="43">
        <f ca="1"/>
        <v>181.32659821152686</v>
      </c>
      <c r="CJ39" s="43">
        <f ca="1"/>
        <v>183.02088359415532</v>
      </c>
      <c r="CK39" s="43">
        <f ca="1"/>
        <v>224.54373434364794</v>
      </c>
      <c r="CL39" s="43">
        <f ca="1"/>
        <v>112.47400868833064</v>
      </c>
      <c r="CM39" s="43">
        <f ca="1"/>
        <v>77.654232348799695</v>
      </c>
      <c r="CN39" s="43">
        <f ca="1"/>
        <v>67.191222860813141</v>
      </c>
      <c r="CO39" s="43">
        <f ca="1"/>
        <v>66.542106845974928</v>
      </c>
      <c r="CP39" s="43">
        <f ca="1"/>
        <v>89.626359418034554</v>
      </c>
      <c r="CQ39" s="43">
        <f ca="1"/>
        <v>97.830321729183197</v>
      </c>
      <c r="CR39" s="43">
        <f ca="1"/>
        <v>82.670222346186634</v>
      </c>
      <c r="CS39" s="43">
        <f ca="1"/>
        <v>71.97986794650555</v>
      </c>
      <c r="CT39" s="43">
        <f ca="1"/>
        <v>65.476363278031357</v>
      </c>
      <c r="CU39" s="43">
        <f ca="1"/>
        <v>54.720171437859534</v>
      </c>
      <c r="CV39" s="43">
        <f ca="1"/>
        <v>45.212833546996116</v>
      </c>
      <c r="CW39" s="43">
        <f ca="1"/>
        <v>45.600657219886784</v>
      </c>
      <c r="CX39" s="43">
        <f ca="1"/>
        <v>46.021399613022808</v>
      </c>
      <c r="CY39" s="43">
        <f ca="1"/>
        <v>49.786478241086002</v>
      </c>
      <c r="CZ39" s="43">
        <f ca="1"/>
        <v>48.477959111332893</v>
      </c>
      <c r="DA39" s="43">
        <f ca="1"/>
        <v>48.713533703088757</v>
      </c>
      <c r="DB39" s="43">
        <f ca="1"/>
        <v>69.324767416715616</v>
      </c>
      <c r="DC39" s="43">
        <f ca="1"/>
        <v>51.401552953124046</v>
      </c>
      <c r="DD39" s="43">
        <f ca="1"/>
        <v>50.304948084950453</v>
      </c>
      <c r="DE39" s="43">
        <f ca="1"/>
        <v>49.191883856654172</v>
      </c>
      <c r="DF39" s="43">
        <f ca="1"/>
        <v>47.397813603281975</v>
      </c>
      <c r="DG39" s="43">
        <f ca="1"/>
        <v>47.519201384186744</v>
      </c>
      <c r="DH39" s="43">
        <f ca="1"/>
        <v>48.614777542352677</v>
      </c>
      <c r="DI39" s="43">
        <f ca="1"/>
        <v>49.909923442006111</v>
      </c>
      <c r="DJ39" s="43">
        <f ca="1"/>
        <v>58.853528248667715</v>
      </c>
      <c r="DK39" s="43">
        <f ca="1"/>
        <v>57.976038612127304</v>
      </c>
      <c r="DL39" s="43">
        <f ca="1"/>
        <v>58.843241148591041</v>
      </c>
      <c r="DM39" s="43">
        <f ca="1"/>
        <v>56.384624230265615</v>
      </c>
      <c r="DN39" s="43">
        <f ca="1"/>
        <v>63.624685264229768</v>
      </c>
      <c r="DO39" s="43">
        <f ca="1"/>
        <v>68.355722589492785</v>
      </c>
      <c r="DP39" s="43">
        <f ca="1"/>
        <v>60.231999658942222</v>
      </c>
      <c r="DQ39" s="43">
        <f ca="1"/>
        <v>55.490675233602524</v>
      </c>
      <c r="DR39" s="43">
        <f ca="1"/>
        <v>52.946675384640692</v>
      </c>
      <c r="DS39" s="43">
        <f ca="1"/>
        <v>53.607107209563253</v>
      </c>
      <c r="DT39" s="43">
        <f ca="1"/>
        <v>51.853156646490099</v>
      </c>
      <c r="DU39" s="43">
        <f ca="1"/>
        <v>49.037577355504034</v>
      </c>
      <c r="DV39" s="43">
        <f ca="1"/>
        <v>51.766745005846026</v>
      </c>
      <c r="DW39" s="43">
        <f ca="1"/>
        <v>53.870456971526146</v>
      </c>
      <c r="DX39" s="43">
        <f ca="1"/>
        <v>53.398279078006745</v>
      </c>
      <c r="DY39" s="43">
        <f ca="1"/>
        <v>54.046366382837292</v>
      </c>
      <c r="DZ39" s="43">
        <f ca="1"/>
        <v>55.667613354921336</v>
      </c>
      <c r="EA39" s="43">
        <f ca="1"/>
        <v>56.50395459115505</v>
      </c>
      <c r="EB39" s="43">
        <f ca="1"/>
        <v>60.423339720368389</v>
      </c>
      <c r="EC39" s="43">
        <f ca="1"/>
        <v>54.777779198288918</v>
      </c>
      <c r="ED39" s="43">
        <f ca="1"/>
        <v>52.833517283797264</v>
      </c>
      <c r="EE39" s="43">
        <f ca="1"/>
        <v>44.86615827441215</v>
      </c>
      <c r="EF39" s="43">
        <f ca="1"/>
        <v>43.819960196614268</v>
      </c>
      <c r="EG39" s="43">
        <f ca="1"/>
        <v>42.97538928031922</v>
      </c>
      <c r="EH39" s="43">
        <f ca="1"/>
        <v>45.574939469695089</v>
      </c>
      <c r="EI39" s="43">
        <f ca="1"/>
        <v>45.452522978782653</v>
      </c>
      <c r="EJ39" s="43">
        <f ca="1"/>
        <v>44.484506861567496</v>
      </c>
      <c r="EK39" s="43">
        <f ca="1"/>
        <v>47.903938927054405</v>
      </c>
      <c r="EL39" s="43">
        <f ca="1"/>
        <v>47.498627184033396</v>
      </c>
      <c r="EM39" s="43">
        <f ca="1"/>
        <v>50.986982820034029</v>
      </c>
      <c r="EN39" s="43">
        <f ca="1"/>
        <v>54.396127785444257</v>
      </c>
      <c r="EO39" s="43">
        <f ca="1"/>
        <v>53.461030388474462</v>
      </c>
      <c r="EP39" s="43">
        <f ca="1"/>
        <v>54.991750879883767</v>
      </c>
      <c r="EQ39" s="43">
        <f ca="1"/>
        <v>56.598595911860464</v>
      </c>
      <c r="ER39" s="43">
        <f ca="1"/>
        <v>58.567546866536141</v>
      </c>
      <c r="ES39" s="43">
        <f ca="1"/>
        <v>61.138293175697328</v>
      </c>
      <c r="ET39" s="43">
        <f ca="1"/>
        <v>61.340949047207829</v>
      </c>
      <c r="EU39" s="43">
        <f ca="1"/>
        <v>63.206000291109085</v>
      </c>
      <c r="EV39" s="43">
        <f ca="1"/>
        <v>65.247989656329153</v>
      </c>
      <c r="EW39" s="43">
        <f ca="1"/>
        <v>68.482253920435909</v>
      </c>
      <c r="EX39" s="43">
        <f ca="1"/>
        <v>72.263791908621783</v>
      </c>
      <c r="EY39" s="43">
        <f ca="1"/>
        <v>70.690894306898116</v>
      </c>
      <c r="EZ39" s="43">
        <f ca="1"/>
        <v>68.574837821125982</v>
      </c>
      <c r="FA39" s="43">
        <f ca="1"/>
        <v>68.610842671394352</v>
      </c>
      <c r="FB39" s="43">
        <f ca="1"/>
        <v>68.687995921969417</v>
      </c>
      <c r="FC39" s="43">
        <f ca="1"/>
        <v>67.878401145935058</v>
      </c>
      <c r="FD39" s="43">
        <f ca="1"/>
        <v>64.920859873890876</v>
      </c>
      <c r="FE39" s="43">
        <f ca="1"/>
        <v>68.984264404177665</v>
      </c>
      <c r="FF39" s="43">
        <f ca="1"/>
        <v>76.65329751133919</v>
      </c>
      <c r="FG39" s="43">
        <f ca="1"/>
        <v>77.571935548186303</v>
      </c>
      <c r="FH39" s="43">
        <f ca="1"/>
        <v>75.972291486263273</v>
      </c>
      <c r="FI39" s="43">
        <f ca="1"/>
        <v>68.611871381402025</v>
      </c>
      <c r="FJ39" s="43">
        <f ca="1"/>
        <v>66.288015474081035</v>
      </c>
      <c r="FK39" s="43">
        <f ca="1"/>
        <v>65.456817787885669</v>
      </c>
      <c r="FL39" s="43">
        <f ca="1"/>
        <v>64.750094012618064</v>
      </c>
      <c r="FM39" s="43">
        <f ca="1"/>
        <v>63.04963636994362</v>
      </c>
      <c r="FN39" s="43">
        <f ca="1"/>
        <v>61.321403557062148</v>
      </c>
      <c r="FO39" s="43">
        <f ca="1"/>
        <v>62.104251872897152</v>
      </c>
      <c r="FP39" s="43">
        <f ca="1"/>
        <v>57.806301460862159</v>
      </c>
      <c r="FQ39" s="43">
        <f ca="1"/>
        <v>52.163827068805695</v>
      </c>
      <c r="FR39" s="43">
        <f ca="1"/>
        <v>52.195717079043384</v>
      </c>
      <c r="FS39" s="43">
        <f ca="1"/>
        <v>53.124642215967178</v>
      </c>
      <c r="FT39" s="43">
        <f ca="1"/>
        <v>54.966033129692079</v>
      </c>
      <c r="FU39" s="43">
        <f ca="1"/>
        <v>57.315606787204743</v>
      </c>
      <c r="FV39" s="43">
        <f ca="1"/>
        <v>56.231346439123151</v>
      </c>
      <c r="FW39" s="43">
        <f ca="1"/>
        <v>56.341418409943579</v>
      </c>
      <c r="FX39" s="43">
        <f ca="1"/>
        <v>55.247899671792986</v>
      </c>
      <c r="FY39" s="43">
        <f ca="1"/>
        <v>52.745048223137857</v>
      </c>
      <c r="FZ39" s="43">
        <f ca="1"/>
        <v>54.221247084140778</v>
      </c>
      <c r="GA39" s="43">
        <f ca="1"/>
        <v>57.264171286821359</v>
      </c>
      <c r="GB39" s="43">
        <f ca="1"/>
        <v>59.089102840423578</v>
      </c>
      <c r="GC39" s="43">
        <f ca="1"/>
        <v>60.131186078190808</v>
      </c>
      <c r="GD39" s="43">
        <f ca="1"/>
        <v>63.483751993179325</v>
      </c>
      <c r="GE39" s="43">
        <f ca="1"/>
        <v>66.130622842907897</v>
      </c>
      <c r="GF39" s="43">
        <f ca="1"/>
        <v>68.350579039454459</v>
      </c>
      <c r="GG39" s="43">
        <f ca="1"/>
        <v>73.808914340138429</v>
      </c>
      <c r="GH39" s="43">
        <f ca="1"/>
        <v>77.604854268431652</v>
      </c>
      <c r="GI39" s="43">
        <f ca="1"/>
        <v>80.226007367968549</v>
      </c>
      <c r="GJ39" s="43">
        <f ca="1"/>
        <v>81.118927654623988</v>
      </c>
      <c r="GK39" s="43">
        <f ca="1"/>
        <v>84.815082712173449</v>
      </c>
      <c r="GL39" s="43">
        <f ca="1"/>
        <v>86.836497877240177</v>
      </c>
      <c r="GM39" s="43">
        <f ca="1"/>
        <v>85.186447024941444</v>
      </c>
      <c r="GN39" s="43">
        <f ca="1"/>
        <v>80.291844808459288</v>
      </c>
      <c r="GO39" s="43">
        <f ca="1"/>
        <v>79.108828299641601</v>
      </c>
      <c r="GP39" s="43">
        <f ca="1"/>
        <v>80.474955189824101</v>
      </c>
      <c r="GQ39" s="43">
        <f ca="1"/>
        <v>75.555663933157931</v>
      </c>
      <c r="GR39" s="43">
        <f ca="1"/>
        <v>70.403884214758861</v>
      </c>
      <c r="GS39" s="43">
        <f ca="1"/>
        <v>71.211421570777901</v>
      </c>
      <c r="GT39" s="43">
        <f ca="1"/>
        <v>71.999413436651224</v>
      </c>
      <c r="GU39" s="43">
        <f ca="1"/>
        <v>72.366662909388538</v>
      </c>
      <c r="GV39" s="43">
        <f ca="1"/>
        <v>73.540421028137203</v>
      </c>
      <c r="GW39" s="43">
        <f ca="1"/>
        <v>71.967523426413536</v>
      </c>
      <c r="GX39" s="43">
        <f ca="1"/>
        <v>71.878025655746455</v>
      </c>
      <c r="GY39" s="43">
        <f ca="1"/>
        <v>70.203285763263708</v>
      </c>
      <c r="GZ39" s="43">
        <f ca="1"/>
        <v>74.012598921656618</v>
      </c>
      <c r="HA39" s="43">
        <f ca="1"/>
        <v>72.471591330170625</v>
      </c>
      <c r="HB39" s="43">
        <f ca="1"/>
        <v>67.399022282361983</v>
      </c>
      <c r="HC39" s="43">
        <f ca="1"/>
        <v>63.902436966300009</v>
      </c>
      <c r="HD39" s="43">
        <f ca="1"/>
        <v>61.478796188235279</v>
      </c>
      <c r="HE39" s="43">
        <f ca="1"/>
        <v>62.959109889268873</v>
      </c>
      <c r="HF39" s="43">
        <f ca="1"/>
        <v>81.062348604202271</v>
      </c>
      <c r="HG39" s="43">
        <f ca="1"/>
        <v>79.488422292470929</v>
      </c>
      <c r="HH39" s="43">
        <f ca="1"/>
        <v>70.823597897887225</v>
      </c>
      <c r="HI39" s="43">
        <f ca="1"/>
        <v>68.418473899960517</v>
      </c>
      <c r="HJ39" s="43">
        <f ca="1"/>
        <v>63.620570424199101</v>
      </c>
      <c r="HK39" s="43">
        <f ca="1"/>
        <v>71.331780641674996</v>
      </c>
      <c r="HL39" s="43">
        <f ca="1"/>
        <v>71.487115852832801</v>
      </c>
      <c r="HM39" s="43">
        <f ca="1"/>
        <v>67.234428681135185</v>
      </c>
      <c r="HN39" s="43">
        <f ca="1"/>
        <v>62.399491645097733</v>
      </c>
      <c r="HO39" s="43">
        <f ca="1"/>
        <v>62.164945763349536</v>
      </c>
      <c r="HP39" s="43">
        <f ca="1"/>
        <v>62.122768653035166</v>
      </c>
      <c r="HQ39" s="43">
        <f ca="1"/>
        <v>61.436619077920916</v>
      </c>
      <c r="HR39" s="43">
        <f ca="1"/>
        <v>60.004654747247692</v>
      </c>
      <c r="HS39" s="43">
        <f ca="1"/>
        <v>62.354228404760356</v>
      </c>
      <c r="HT39" s="43">
        <f ca="1"/>
        <v>61.67733721971512</v>
      </c>
      <c r="HU39" s="43">
        <f ca="1"/>
        <v>67.328041291832918</v>
      </c>
      <c r="HV39" s="43">
        <f ca="1"/>
        <v>80.351509988903999</v>
      </c>
      <c r="HW39" s="43">
        <f ca="1"/>
        <v>85.86745305001736</v>
      </c>
      <c r="HX39" s="43">
        <f ca="1"/>
        <v>97.571086807250978</v>
      </c>
      <c r="HY39" s="43">
        <f ca="1"/>
        <v>101.65712295770645</v>
      </c>
      <c r="HZ39" s="43">
        <f ca="1"/>
        <v>92.00885179579258</v>
      </c>
      <c r="IA39" s="43">
        <f ca="1"/>
        <v>89.670593948364271</v>
      </c>
      <c r="IB39" s="43">
        <f ca="1"/>
        <v>78.903086298108093</v>
      </c>
      <c r="IC39" s="43">
        <f ca="1"/>
        <v>80.653950731158261</v>
      </c>
      <c r="ID39" s="43">
        <f ca="1"/>
        <v>79.13968959987163</v>
      </c>
      <c r="IE39" s="43">
        <f ca="1"/>
        <v>85.272858665585517</v>
      </c>
      <c r="IF39" s="43">
        <f ca="1"/>
        <v>87.044297298789019</v>
      </c>
      <c r="IG39" s="43">
        <f ca="1"/>
        <v>95.899433044791223</v>
      </c>
      <c r="IH39" s="43">
        <f ca="1"/>
        <v>83.552855532765392</v>
      </c>
      <c r="II39" s="43">
        <f ca="1"/>
        <v>74.015685051679611</v>
      </c>
      <c r="IJ39" s="43">
        <f ca="1"/>
        <v>74.463173905014997</v>
      </c>
      <c r="IK39" s="43">
        <f ca="1"/>
        <v>70.617855896353731</v>
      </c>
      <c r="IL39" s="43">
        <f ca="1"/>
        <v>61.179441576004031</v>
      </c>
      <c r="IM39" s="43">
        <f ca="1"/>
        <v>60.987072804570197</v>
      </c>
      <c r="IN39" s="43">
        <f ca="1"/>
        <v>59.867836316227915</v>
      </c>
      <c r="IO39" s="43">
        <f ca="1"/>
        <v>66.678925276994704</v>
      </c>
      <c r="IP39" s="43">
        <f ca="1"/>
        <v>73.060013454556469</v>
      </c>
      <c r="IQ39" s="43">
        <f ca="1"/>
        <v>78.678827516436584</v>
      </c>
      <c r="IR39" s="43">
        <f ca="1"/>
        <v>81.005769553780567</v>
      </c>
      <c r="IS39" s="43">
        <f ca="1"/>
        <v>81.063377314209944</v>
      </c>
      <c r="IT39" s="43">
        <f ca="1"/>
        <v>77.040092474222178</v>
      </c>
      <c r="IU39" s="43">
        <f ca="1"/>
        <v>76.712962691783915</v>
      </c>
      <c r="IV39" s="43">
        <f ca="1"/>
        <v>76.207866078019151</v>
      </c>
      <c r="IW39" s="43">
        <f ca="1"/>
        <v>76.204779947996144</v>
      </c>
      <c r="IX39" s="43">
        <f ca="1"/>
        <v>77.098728944659243</v>
      </c>
      <c r="IY39" s="43">
        <f ca="1"/>
        <v>81.851369180083267</v>
      </c>
      <c r="IZ39" s="43">
        <f ca="1"/>
        <v>83.903645645380024</v>
      </c>
      <c r="JA39" s="43">
        <f ca="1"/>
        <v>76.627579761147501</v>
      </c>
      <c r="JB39" s="43">
        <f ca="1"/>
        <v>69.732136579751966</v>
      </c>
      <c r="JC39" s="43">
        <f ca="1"/>
        <v>64.781984022855752</v>
      </c>
      <c r="JD39" s="43">
        <f ca="1"/>
        <v>65.859043400883678</v>
      </c>
      <c r="JE39" s="43">
        <f ca="1"/>
        <v>66.670695596933371</v>
      </c>
      <c r="JF39" s="43">
        <f ca="1"/>
        <v>66.067871532440194</v>
      </c>
      <c r="JG39" s="43">
        <f ca="1"/>
        <v>73.280157396197325</v>
      </c>
      <c r="JH39" s="43">
        <f ca="1"/>
        <v>75.369467421770096</v>
      </c>
      <c r="JI39" s="43">
        <f ca="1"/>
        <v>75.037194089293479</v>
      </c>
      <c r="JJ39" s="43">
        <f ca="1"/>
        <v>68.845388553142556</v>
      </c>
      <c r="JK39" s="43">
        <f ca="1"/>
        <v>65.622440099120141</v>
      </c>
      <c r="JL39" s="43">
        <f ca="1"/>
        <v>63.725498844981196</v>
      </c>
      <c r="JM39" s="43">
        <f ca="1"/>
        <v>62.122768653035166</v>
      </c>
      <c r="JN39" s="43">
        <f ca="1"/>
        <v>60.456258440613745</v>
      </c>
      <c r="JO39" s="43">
        <f ca="1"/>
        <v>63.32841678202152</v>
      </c>
      <c r="JP39" s="43">
        <f ca="1"/>
        <v>67.62945332407952</v>
      </c>
      <c r="JQ39" s="43">
        <f ca="1"/>
        <v>70.367879364490506</v>
      </c>
      <c r="JR39" s="43">
        <f ca="1"/>
        <v>70.32055870413781</v>
      </c>
      <c r="JS39" s="43">
        <f ca="1"/>
        <v>70.974818269014364</v>
      </c>
      <c r="JT39" s="43">
        <f ca="1"/>
        <v>65.767488210201265</v>
      </c>
      <c r="JU39" s="43">
        <f ca="1"/>
        <v>72.409868729710581</v>
      </c>
      <c r="JV39" s="43">
        <f ca="1"/>
        <v>74.432312604784968</v>
      </c>
      <c r="JW39" s="43">
        <f ca="1"/>
        <v>75.279969651103016</v>
      </c>
      <c r="JX39" s="43">
        <f ca="1"/>
        <v>77.731385599374775</v>
      </c>
      <c r="JY39" s="43">
        <f ca="1"/>
        <v>91.096386018991467</v>
      </c>
      <c r="JZ39" s="43">
        <f ca="1"/>
        <v>100.12948859632014</v>
      </c>
      <c r="KA39" s="43">
        <f ca="1"/>
        <v>98.64711747527123</v>
      </c>
      <c r="KB39" s="43">
        <f ca="1"/>
        <v>96.288285427689544</v>
      </c>
      <c r="KC39" s="43">
        <f ca="1"/>
        <v>97.614292627573008</v>
      </c>
      <c r="KD39" s="43">
        <f ca="1"/>
        <v>94.697899755835536</v>
      </c>
      <c r="KE39" s="43">
        <f ca="1"/>
        <v>95.988930815458303</v>
      </c>
      <c r="KF39" s="43">
        <f ca="1"/>
        <v>94.43557870388031</v>
      </c>
      <c r="KG39" s="43">
        <f ca="1"/>
        <v>97.436325796246521</v>
      </c>
      <c r="KH39" s="43">
        <f ca="1"/>
        <v>83.274075120687485</v>
      </c>
      <c r="KI39" s="43">
        <f ca="1"/>
        <v>83.105366679430006</v>
      </c>
      <c r="KJ39" s="43">
        <f ca="1"/>
        <v>82.574552315473554</v>
      </c>
      <c r="KK39" s="43">
        <f ca="1"/>
        <v>82.592040385603909</v>
      </c>
      <c r="KL39" s="43">
        <f ca="1"/>
        <v>81.760842699408528</v>
      </c>
      <c r="KM39" s="43">
        <f ca="1"/>
        <v>85.312978355884553</v>
      </c>
      <c r="KN39" s="43">
        <f ca="1"/>
        <v>83.90878919541835</v>
      </c>
      <c r="KO39" s="43">
        <f ca="1"/>
        <v>84.763647211790087</v>
      </c>
      <c r="KP39" s="43">
        <f ca="1"/>
        <v>82.427446784377096</v>
      </c>
      <c r="KQ39" s="43">
        <f ca="1"/>
        <v>84.203000257611265</v>
      </c>
      <c r="KR39" s="43">
        <f ca="1"/>
        <v>76.572029420733458</v>
      </c>
      <c r="KS39" s="43">
        <f ca="1"/>
        <v>65.511339418292039</v>
      </c>
      <c r="KT39" s="43">
        <f ca="1"/>
        <v>56.244719669222832</v>
      </c>
      <c r="KU39" s="43">
        <f ca="1"/>
        <v>56.395940040349963</v>
      </c>
      <c r="KV39" s="43">
        <f ca="1"/>
        <v>55.730364665389061</v>
      </c>
      <c r="KW39" s="43">
        <f ca="1"/>
        <v>59.365825832486159</v>
      </c>
      <c r="KX39" s="43">
        <f ca="1"/>
        <v>64.186360928416249</v>
      </c>
      <c r="KY39" s="43">
        <f ca="1"/>
        <v>72.244246418476095</v>
      </c>
      <c r="KZ39" s="43">
        <f ca="1"/>
        <v>73.570253618359558</v>
      </c>
      <c r="LA39" s="43">
        <f ca="1"/>
        <v>73.052812484502795</v>
      </c>
      <c r="LB39" s="43">
        <f ca="1"/>
        <v>77.07918345451354</v>
      </c>
      <c r="LC39" s="43">
        <f ca="1"/>
        <v>78.694258166551592</v>
      </c>
      <c r="LD39" s="43">
        <f ca="1"/>
        <v>78.397989684343329</v>
      </c>
      <c r="LE39" s="43">
        <f ca="1"/>
        <v>76.111167337298383</v>
      </c>
      <c r="LF39" s="43">
        <f ca="1"/>
        <v>74.941524058580399</v>
      </c>
      <c r="LG39" s="43">
        <f ca="1"/>
        <v>80.303160618543629</v>
      </c>
      <c r="LH39" s="43">
        <f ca="1"/>
        <v>87.504130672216419</v>
      </c>
      <c r="LI39" s="43">
        <f ca="1"/>
        <v>87.502073252201086</v>
      </c>
      <c r="LJ39" s="43">
        <f ca="1"/>
        <v>87.322049000859266</v>
      </c>
      <c r="LK39" s="43">
        <f ca="1"/>
        <v>77.605882978439325</v>
      </c>
      <c r="LL39" s="43">
        <f ca="1"/>
        <v>67.17476350069046</v>
      </c>
      <c r="LM39" s="43">
        <f ca="1"/>
        <v>64.320093229413033</v>
      </c>
      <c r="LN39" s="43">
        <f ca="1"/>
        <v>63.756360145211218</v>
      </c>
      <c r="LO39" s="43">
        <f ca="1"/>
        <v>62.063103472590448</v>
      </c>
      <c r="LP39" s="43">
        <f ca="1"/>
        <v>61.379011317491525</v>
      </c>
      <c r="LQ39" s="43">
        <f ca="1"/>
        <v>62.905616968870163</v>
      </c>
      <c r="LR39" s="43">
        <f ca="1"/>
        <v>65.681076569557192</v>
      </c>
      <c r="LS39" s="43">
        <f ca="1"/>
        <v>69.267159656286239</v>
      </c>
      <c r="LT39" s="43">
        <f ca="1"/>
        <v>104.76074105083943</v>
      </c>
      <c r="LU39" s="43">
        <f ca="1"/>
        <v>114.28968185186386</v>
      </c>
      <c r="LV39" s="43">
        <f ca="1"/>
        <v>110.97209207713604</v>
      </c>
      <c r="LW39" s="43">
        <f ca="1"/>
        <v>109.83433880865574</v>
      </c>
      <c r="LX39" s="43">
        <f ca="1"/>
        <v>103.65487779259682</v>
      </c>
      <c r="LY39" s="43">
        <f ca="1"/>
        <v>83.920105005502705</v>
      </c>
      <c r="LZ39" s="43">
        <f ca="1"/>
        <v>85.060944404006008</v>
      </c>
      <c r="MA39" s="43">
        <f ca="1"/>
        <v>88.742697521448136</v>
      </c>
      <c r="MB39" s="43">
        <f ca="1"/>
        <v>88.559587140083309</v>
      </c>
      <c r="MC39" s="43">
        <f ca="1"/>
        <v>97.894101749658589</v>
      </c>
      <c r="MD39" s="43">
        <f ca="1"/>
        <v>106.71426135540008</v>
      </c>
      <c r="ME39" s="43">
        <f ca="1"/>
        <v>113.11798115313053</v>
      </c>
      <c r="MF39" s="43">
        <f ca="1"/>
        <v>119.21205923855305</v>
      </c>
      <c r="MG39" s="43">
        <f ca="1"/>
        <v>116.45923125803471</v>
      </c>
      <c r="MH39" s="43">
        <f ca="1"/>
        <v>110.50505773365498</v>
      </c>
      <c r="MI39" s="43">
        <f ca="1"/>
        <v>108.50010192871093</v>
      </c>
      <c r="MJ39" s="43">
        <f ca="1"/>
        <v>107.01773080766202</v>
      </c>
      <c r="MK39" s="43">
        <f ca="1"/>
        <v>107.13397503852845</v>
      </c>
      <c r="ML39" s="43">
        <f ca="1"/>
        <v>102.81339300632477</v>
      </c>
      <c r="MM39" s="43">
        <f ca="1"/>
        <v>106.29351896226406</v>
      </c>
      <c r="MN39" s="43">
        <f ca="1"/>
        <v>116.59502097904682</v>
      </c>
      <c r="MO39" s="43">
        <f ca="1"/>
        <v>123.7898187726736</v>
      </c>
      <c r="MP39" s="43">
        <f ca="1"/>
        <v>127.399562189579</v>
      </c>
      <c r="MQ39" s="43">
        <f ca="1"/>
        <v>127.30697828888894</v>
      </c>
      <c r="MR39" s="43">
        <f ca="1"/>
        <v>125.26293150365352</v>
      </c>
      <c r="MS39" s="43">
        <f ca="1"/>
        <v>122.40620381236076</v>
      </c>
      <c r="MT39" s="43">
        <f ca="1"/>
        <v>124.04082401454448</v>
      </c>
      <c r="MU39" s="43">
        <f ca="1"/>
        <v>130.99901850640774</v>
      </c>
      <c r="MV39" s="43">
        <f ca="1"/>
        <v>128.86033040046692</v>
      </c>
      <c r="MW39" s="43">
        <f ca="1"/>
        <v>127.07448982715607</v>
      </c>
      <c r="MX39" s="43">
        <f ca="1"/>
        <v>132.25918826580047</v>
      </c>
      <c r="MY39" s="43">
        <f ca="1"/>
        <v>144.54507188737392</v>
      </c>
      <c r="MZ39" s="43">
        <f ca="1"/>
        <v>145.79289712667463</v>
      </c>
      <c r="NA39" s="43">
        <f ca="1"/>
        <v>135.82161102235318</v>
      </c>
      <c r="NB39" s="43">
        <f ca="1"/>
        <v>125.36580250442029</v>
      </c>
      <c r="NC39" s="43">
        <f ca="1"/>
        <v>130.23057213068009</v>
      </c>
      <c r="ND39" s="43">
        <f ca="1"/>
        <v>139.17417693734168</v>
      </c>
      <c r="NE39" s="43">
        <f ca="1"/>
        <v>142.08851238906382</v>
      </c>
      <c r="NF39" s="43">
        <f ca="1"/>
        <v>145.07382883131504</v>
      </c>
      <c r="NG39" s="43">
        <f ca="1"/>
        <v>163.7017096501589</v>
      </c>
      <c r="NH39" s="43">
        <f ca="1"/>
        <v>170.12497493803502</v>
      </c>
      <c r="NI39" s="43">
        <f ca="1"/>
        <v>171.19071850597859</v>
      </c>
      <c r="NJ39" s="43">
        <f ca="1"/>
        <v>172.20914141356945</v>
      </c>
      <c r="NK39" s="43">
        <f ca="1"/>
        <v>176.19024914324282</v>
      </c>
      <c r="NL39" s="43">
        <f ca="1"/>
        <v>176.60379056632519</v>
      </c>
      <c r="NM39" s="43">
        <f ca="1"/>
        <v>172.48277827560904</v>
      </c>
      <c r="NN39" s="43">
        <f ca="1"/>
        <v>166.43807827055454</v>
      </c>
      <c r="NO39" s="43">
        <f ca="1"/>
        <v>168.30518693447112</v>
      </c>
      <c r="NP39" s="43">
        <f ca="1"/>
        <v>169.00882457971574</v>
      </c>
      <c r="NQ39" s="43">
        <f ca="1"/>
        <v>164.38065825521946</v>
      </c>
      <c r="NR39" s="43">
        <f ca="1"/>
        <v>172.97861649930479</v>
      </c>
      <c r="NS39" s="43">
        <f ca="1"/>
        <v>165.62951220452786</v>
      </c>
      <c r="NT39" s="43">
        <f ca="1"/>
        <v>155.01425363540648</v>
      </c>
      <c r="NU39" s="43">
        <f ca="1"/>
        <v>160.60323510706425</v>
      </c>
      <c r="NV39" s="43">
        <f ca="1"/>
        <v>160.59191929697991</v>
      </c>
      <c r="NW39" s="43">
        <f ca="1"/>
        <v>182.0672694170475</v>
      </c>
      <c r="NX39" s="43">
        <f ca="1"/>
        <v>195.37260465621947</v>
      </c>
      <c r="NY39" s="43">
        <f ca="1"/>
        <v>206.39420367836951</v>
      </c>
      <c r="NZ39" s="43">
        <f ca="1"/>
        <v>218.80970476090909</v>
      </c>
      <c r="OA39" s="43">
        <f ca="1"/>
        <v>205.29451268017291</v>
      </c>
      <c r="OB39" s="43">
        <f ca="1"/>
        <v>193.54458697259426</v>
      </c>
      <c r="OC39" s="43">
        <f ca="1"/>
        <v>192.75556639671325</v>
      </c>
      <c r="OD39" s="43">
        <f ca="1"/>
        <v>193.46640501201153</v>
      </c>
      <c r="OE39" s="43">
        <f ca="1"/>
        <v>186.31378432869911</v>
      </c>
      <c r="OF39" s="43">
        <f ca="1"/>
        <v>185.87452515542509</v>
      </c>
      <c r="OG39" s="43">
        <f ca="1"/>
        <v>179.58087732851504</v>
      </c>
      <c r="OH39" s="43">
        <f ca="1"/>
        <v>170.42124342024326</v>
      </c>
      <c r="OI39" s="43">
        <f ca="1"/>
        <v>166.12535042822361</v>
      </c>
      <c r="OJ39" s="43">
        <f ca="1"/>
        <v>153.33437019288542</v>
      </c>
      <c r="OK39" s="43">
        <f ca="1"/>
        <v>149.58883705496785</v>
      </c>
      <c r="OL39" s="43">
        <f ca="1"/>
        <v>143.61717546045782</v>
      </c>
      <c r="OM39" s="43">
        <f ca="1"/>
        <v>152.94654651999474</v>
      </c>
      <c r="ON39" s="43">
        <f ca="1"/>
        <v>182.78119416236879</v>
      </c>
      <c r="OO39" s="43">
        <f ca="1"/>
        <v>192.23298171281814</v>
      </c>
      <c r="OP39" s="43">
        <f ca="1"/>
        <v>188.04510327160358</v>
      </c>
      <c r="OQ39" s="43">
        <f ca="1"/>
        <v>201.91417159497738</v>
      </c>
      <c r="OR39" s="43">
        <f ca="1"/>
        <v>194.98786711335183</v>
      </c>
      <c r="OS39" s="43">
        <f ca="1"/>
        <v>184.51148439526557</v>
      </c>
      <c r="OT39" s="43">
        <f ca="1"/>
        <v>177.21793044090271</v>
      </c>
      <c r="OU39" s="43">
        <f ca="1"/>
        <v>202.86469964206219</v>
      </c>
      <c r="OV39" s="43">
        <f ca="1"/>
        <v>199.75182315886019</v>
      </c>
      <c r="OW39" s="43">
        <f ca="1"/>
        <v>196.28609914302825</v>
      </c>
      <c r="OX39" s="43">
        <f ca="1"/>
        <v>191.09008489429951</v>
      </c>
      <c r="OY39" s="43">
        <f ca="1"/>
        <v>186.42694242954252</v>
      </c>
      <c r="OZ39" s="43">
        <f ca="1"/>
        <v>190.46874404966832</v>
      </c>
      <c r="PA39" s="43">
        <f ca="1"/>
        <v>183.39019048690795</v>
      </c>
      <c r="PB39" s="43">
        <f ca="1"/>
        <v>193.80999415457251</v>
      </c>
      <c r="PC39" s="43">
        <f ca="1"/>
        <v>217.95381803452969</v>
      </c>
      <c r="PD39" s="43">
        <f ca="1"/>
        <v>196.5443053549528</v>
      </c>
      <c r="PE39" s="43">
        <f ca="1"/>
        <v>188.90716225802896</v>
      </c>
      <c r="PF39" s="43">
        <f ca="1"/>
        <v>175.73350189983844</v>
      </c>
      <c r="PG39" s="43">
        <f ca="1"/>
        <v>163.8724755114317</v>
      </c>
      <c r="PH39" s="43">
        <f ca="1"/>
        <v>141.65542547583578</v>
      </c>
      <c r="PI39" s="43">
        <f ca="1"/>
        <v>131.60184257090091</v>
      </c>
      <c r="PJ39" s="43">
        <f ca="1"/>
        <v>125.80300425767899</v>
      </c>
      <c r="PK39" s="43">
        <f ca="1"/>
        <v>120.65431066930294</v>
      </c>
      <c r="PL39" s="43">
        <f ca="1"/>
        <v>121.05756499230861</v>
      </c>
      <c r="PM39" s="43">
        <f ca="1"/>
        <v>126.09310047984123</v>
      </c>
      <c r="PN39" s="43">
        <f ca="1"/>
        <v>127.33372474908829</v>
      </c>
      <c r="PO39" s="43">
        <f ca="1"/>
        <v>127.03745626688004</v>
      </c>
      <c r="PP39" s="43">
        <f ca="1"/>
        <v>130.80150618493556</v>
      </c>
      <c r="PQ39" s="43">
        <f ca="1"/>
        <v>135.05933690667152</v>
      </c>
      <c r="PR39" s="43">
        <f ca="1"/>
        <v>136.55816738784316</v>
      </c>
      <c r="PS39" s="43">
        <f ca="1"/>
        <v>139.36860312879088</v>
      </c>
      <c r="PT39" s="43">
        <f ca="1"/>
        <v>141.4373389542103</v>
      </c>
      <c r="PU39" s="43">
        <f ca="1"/>
        <v>131.47222510993481</v>
      </c>
      <c r="PV39" s="43">
        <f ca="1"/>
        <v>129.81908812761307</v>
      </c>
      <c r="PW39" s="43">
        <f ca="1"/>
        <v>123.32278442919254</v>
      </c>
      <c r="PX39" s="43">
        <f ca="1"/>
        <v>120.48045867800712</v>
      </c>
      <c r="PY39" s="43">
        <f ca="1"/>
        <v>124.10871887505054</v>
      </c>
      <c r="PZ39" s="43">
        <f ca="1"/>
        <v>119.90026623368263</v>
      </c>
      <c r="QA39" s="43">
        <f ca="1"/>
        <v>118.86847009599209</v>
      </c>
      <c r="QB39" s="43">
        <f ca="1"/>
        <v>121.81675297796727</v>
      </c>
      <c r="QC39" s="43">
        <f ca="1"/>
        <v>121.07402435243129</v>
      </c>
      <c r="QD39" s="43">
        <f ca="1"/>
        <v>119.96301754415035</v>
      </c>
      <c r="QE39" s="43">
        <f ca="1"/>
        <v>119.08861403763294</v>
      </c>
      <c r="QF39" s="43">
        <f ca="1"/>
        <v>114.1487485808134</v>
      </c>
      <c r="QG39" s="43">
        <f ca="1"/>
        <v>113.68685778737068</v>
      </c>
      <c r="QH39" s="43">
        <f ca="1"/>
        <v>110.69948392510415</v>
      </c>
      <c r="QI39" s="43">
        <f ca="1"/>
        <v>106.29454767227173</v>
      </c>
      <c r="QJ39" s="43">
        <f ca="1"/>
        <v>105.20617248415947</v>
      </c>
      <c r="QK39" s="43">
        <f ca="1"/>
        <v>105.97976240992547</v>
      </c>
      <c r="QL39" s="43">
        <f ca="1"/>
        <v>114.21355731129646</v>
      </c>
      <c r="QM39" s="43">
        <f ca="1"/>
        <v>114.51702676355839</v>
      </c>
      <c r="QN39" s="43">
        <f ca="1"/>
        <v>115.36262638986111</v>
      </c>
      <c r="QO39" s="43">
        <f ca="1"/>
        <v>113.90597301900387</v>
      </c>
      <c r="QP39" s="43">
        <f ca="1"/>
        <v>115.49121514081955</v>
      </c>
      <c r="QQ39" s="43">
        <f ca="1"/>
        <v>115.64346422195435</v>
      </c>
      <c r="QR39" s="43">
        <f ca="1"/>
        <v>115.11367856800555</v>
      </c>
      <c r="QS39" s="43">
        <f ca="1"/>
        <v>113.99752820968628</v>
      </c>
      <c r="QT39" s="43">
        <f ca="1"/>
        <v>114.26602152168751</v>
      </c>
      <c r="QU39" s="43">
        <f ca="1"/>
        <v>113.7434368377924</v>
      </c>
      <c r="QV39" s="43">
        <f ca="1"/>
        <v>114.19606924116611</v>
      </c>
      <c r="QW39" s="43">
        <f ca="1"/>
        <v>113.47494352579118</v>
      </c>
      <c r="QX39" s="43">
        <f ca="1"/>
        <v>113.10666534304619</v>
      </c>
      <c r="QY39" s="43">
        <f ca="1"/>
        <v>114.73717070519923</v>
      </c>
      <c r="QZ39" s="43">
        <f ca="1"/>
        <v>114.16520794093609</v>
      </c>
      <c r="RA39" s="43">
        <f ca="1"/>
        <v>112.46475029826163</v>
      </c>
      <c r="RB39" s="43">
        <f ca="1"/>
        <v>113.00996660232543</v>
      </c>
      <c r="RC39" s="43">
        <f ca="1"/>
        <v>128.75025842964649</v>
      </c>
      <c r="RD39" s="43">
        <f ca="1"/>
        <v>136.37094216644763</v>
      </c>
      <c r="RE39" s="43">
        <f ca="1"/>
        <v>136.82768940985201</v>
      </c>
      <c r="RF39" s="43">
        <f ca="1"/>
        <v>136.16725758492944</v>
      </c>
      <c r="RG39" s="43">
        <f ca="1"/>
        <v>133.56770739555358</v>
      </c>
      <c r="RH39" s="43">
        <f ca="1"/>
        <v>129.94561945855617</v>
      </c>
      <c r="RI39" s="43">
        <f ca="1"/>
        <v>126.0941291898489</v>
      </c>
      <c r="RJ39" s="43">
        <f ca="1"/>
        <v>121.52357062578201</v>
      </c>
      <c r="RK39" s="43">
        <f ca="1"/>
        <v>120.57509999871253</v>
      </c>
      <c r="RL39" s="43">
        <f ca="1"/>
        <v>122.02043755948543</v>
      </c>
      <c r="RM39" s="43">
        <f ca="1"/>
        <v>121.09356984257698</v>
      </c>
      <c r="RN39" s="43">
        <f ca="1"/>
        <v>120.18830503582954</v>
      </c>
      <c r="RO39" s="43">
        <f ca="1"/>
        <v>121.44744608521462</v>
      </c>
      <c r="RP39" s="43">
        <f ca="1"/>
        <v>124.88539493083954</v>
      </c>
      <c r="RQ39" s="43">
        <f ca="1"/>
        <v>131.82301522254946</v>
      </c>
      <c r="RR39" s="43">
        <f ca="1"/>
        <v>131.57200998067856</v>
      </c>
      <c r="RS39" s="43">
        <f ca="1"/>
        <v>131.12452112734317</v>
      </c>
      <c r="RT39" s="43">
        <f ca="1"/>
        <v>131.2027030879259</v>
      </c>
      <c r="RU39" s="43">
        <f ca="1"/>
        <v>124.18175728559494</v>
      </c>
      <c r="RV39" s="43">
        <f ca="1"/>
        <v>124.64982033908367</v>
      </c>
      <c r="RW39" s="43">
        <f ca="1"/>
        <v>120.41256381750108</v>
      </c>
      <c r="RX39" s="43">
        <f ca="1"/>
        <v>112.71884167015551</v>
      </c>
      <c r="RY39" s="43">
        <f ca="1"/>
        <v>112.33410412728786</v>
      </c>
      <c r="RZ39" s="43">
        <f ca="1"/>
        <v>111.4833609509468</v>
      </c>
      <c r="SA39" s="43">
        <f ca="1"/>
        <v>111.79094524323941</v>
      </c>
      <c r="SB39" s="43">
        <f ca="1"/>
        <v>112.56659258902073</v>
      </c>
      <c r="SC39" s="43">
        <f ca="1"/>
        <v>111.76419878304004</v>
      </c>
      <c r="SD39" s="43">
        <f ca="1"/>
        <v>108.06598630547523</v>
      </c>
      <c r="SE39" s="43">
        <f ca="1"/>
        <v>108.86735140144825</v>
      </c>
      <c r="SF39" s="43">
        <f ca="1"/>
        <v>110.78075201570987</v>
      </c>
      <c r="SG39" s="43">
        <f ca="1"/>
        <v>109.9495543295145</v>
      </c>
      <c r="SH39" s="43">
        <f ca="1"/>
        <v>111.67881585240364</v>
      </c>
      <c r="SI39" s="43">
        <f ca="1"/>
        <v>118.67198648452759</v>
      </c>
      <c r="SJ39" s="43">
        <f ca="1"/>
        <v>120.323066046834</v>
      </c>
      <c r="SK39" s="43">
        <f ca="1"/>
        <v>122.36814154207707</v>
      </c>
    </row>
    <row r="40" spans="3:505" x14ac:dyDescent="0.25">
      <c r="C40" s="46" t="s">
        <v>505</v>
      </c>
      <c r="F40" s="45" cm="1">
        <f t="array" aca="1" ref="F40:SK40" ca="1">IF(OFFSET(bHist!$A$1,_xlfn.XMATCH(C40,bHist!B:B,0)-1,3,1,500)=0,"-",OFFSET(bHist!$A$1,_xlfn.XMATCH(C40,bHist!B:B,0)-1,3,1,500))</f>
        <v>191.95699578857423</v>
      </c>
      <c r="G40" s="43">
        <f ca="1"/>
        <v>191.77591560888291</v>
      </c>
      <c r="H40" s="43">
        <f ca="1"/>
        <v>199.12316886663436</v>
      </c>
      <c r="I40" s="43">
        <f ca="1"/>
        <v>202.09848629426955</v>
      </c>
      <c r="J40" s="43">
        <f ca="1"/>
        <v>212.07490370798109</v>
      </c>
      <c r="K40" s="43">
        <f ca="1"/>
        <v>233.43836313962936</v>
      </c>
      <c r="L40" s="43">
        <f ca="1"/>
        <v>248.69611905384065</v>
      </c>
      <c r="M40" s="43">
        <f ca="1"/>
        <v>252.06260968732832</v>
      </c>
      <c r="N40" s="43">
        <f ca="1"/>
        <v>260.83849552297596</v>
      </c>
      <c r="O40" s="43">
        <f ca="1"/>
        <v>256.44454994726181</v>
      </c>
      <c r="P40" s="43">
        <f ca="1"/>
        <v>252.79893572187424</v>
      </c>
      <c r="Q40" s="43">
        <f ca="1"/>
        <v>256.45455437707903</v>
      </c>
      <c r="R40" s="43">
        <f ca="1"/>
        <v>242.1722303700447</v>
      </c>
      <c r="S40" s="43">
        <f ca="1"/>
        <v>237.60120638656616</v>
      </c>
      <c r="T40" s="43">
        <f ca="1"/>
        <v>208.50332226324082</v>
      </c>
      <c r="U40" s="43">
        <f ca="1"/>
        <v>172.34030980300903</v>
      </c>
      <c r="V40" s="43">
        <f ca="1"/>
        <v>202.98387833309175</v>
      </c>
      <c r="W40" s="43">
        <f ca="1"/>
        <v>200.16663089656831</v>
      </c>
      <c r="X40" s="43">
        <f ca="1"/>
        <v>193.97188795375823</v>
      </c>
      <c r="Y40" s="43">
        <f ca="1"/>
        <v>162.05675639390947</v>
      </c>
      <c r="Z40" s="43">
        <f ca="1"/>
        <v>136.39039169788362</v>
      </c>
      <c r="AA40" s="43">
        <f ca="1"/>
        <v>104.47025792312623</v>
      </c>
      <c r="AB40" s="43">
        <f ca="1"/>
        <v>117.25691967248916</v>
      </c>
      <c r="AC40" s="43">
        <f ca="1"/>
        <v>138.70941852951049</v>
      </c>
      <c r="AD40" s="43">
        <f ca="1"/>
        <v>156.81543561267853</v>
      </c>
      <c r="AE40" s="43">
        <f ca="1"/>
        <v>175.28061172628404</v>
      </c>
      <c r="AF40" s="43">
        <f ca="1"/>
        <v>177.4425690097809</v>
      </c>
      <c r="AG40" s="43">
        <f ca="1"/>
        <v>173.74793307828904</v>
      </c>
      <c r="AH40" s="43">
        <f ca="1"/>
        <v>155.53887036800384</v>
      </c>
      <c r="AI40" s="43">
        <f ca="1"/>
        <v>148.65282132482528</v>
      </c>
      <c r="AJ40" s="43">
        <f ca="1"/>
        <v>169.6531199541092</v>
      </c>
      <c r="AK40" s="43">
        <f ca="1"/>
        <v>191.39774816179275</v>
      </c>
      <c r="AL40" s="43">
        <f ca="1"/>
        <v>196.15485453987122</v>
      </c>
      <c r="AM40" s="43">
        <f ca="1"/>
        <v>197.84560317897797</v>
      </c>
      <c r="AN40" s="43">
        <f ca="1"/>
        <v>213.86169487333297</v>
      </c>
      <c r="AO40" s="43">
        <f ca="1"/>
        <v>231.19937174654007</v>
      </c>
      <c r="AP40" s="43">
        <f ca="1"/>
        <v>266.00178175163268</v>
      </c>
      <c r="AQ40" s="43">
        <f ca="1"/>
        <v>286.96706487655638</v>
      </c>
      <c r="AR40" s="43">
        <f ca="1"/>
        <v>294.57843508148193</v>
      </c>
      <c r="AS40" s="43">
        <f ca="1"/>
        <v>281.53265859985351</v>
      </c>
      <c r="AT40" s="43">
        <f ca="1"/>
        <v>275.30990325355526</v>
      </c>
      <c r="AU40" s="43">
        <f ca="1"/>
        <v>274.57757899093627</v>
      </c>
      <c r="AV40" s="43">
        <f ca="1"/>
        <v>279.51076333379746</v>
      </c>
      <c r="AW40" s="43">
        <f ca="1"/>
        <v>282.64415075254442</v>
      </c>
      <c r="AX40" s="43">
        <f ca="1"/>
        <v>297.08454475069044</v>
      </c>
      <c r="AY40" s="43">
        <f ca="1"/>
        <v>310.09630617094041</v>
      </c>
      <c r="AZ40" s="43">
        <f ca="1"/>
        <v>323.9444379239082</v>
      </c>
      <c r="BA40" s="43">
        <f ca="1"/>
        <v>294.24028535366062</v>
      </c>
      <c r="BB40" s="43">
        <f ca="1"/>
        <v>287.18115967464445</v>
      </c>
      <c r="BC40" s="43">
        <f ca="1"/>
        <v>261.38773871994016</v>
      </c>
      <c r="BD40" s="43">
        <f ca="1"/>
        <v>224.1572535982132</v>
      </c>
      <c r="BE40" s="43">
        <f ca="1"/>
        <v>248.01981959819793</v>
      </c>
      <c r="BF40" s="43">
        <f ca="1"/>
        <v>262.64529554796218</v>
      </c>
      <c r="BG40" s="43">
        <f ca="1"/>
        <v>316.93133262205123</v>
      </c>
      <c r="BH40" s="43">
        <f ca="1"/>
        <v>334.75322389841079</v>
      </c>
      <c r="BI40" s="43">
        <f ca="1"/>
        <v>247.64765480899811</v>
      </c>
      <c r="BJ40" s="43">
        <f ca="1"/>
        <v>214.01176132059098</v>
      </c>
      <c r="BK40" s="43">
        <f ca="1"/>
        <v>220.07544623279571</v>
      </c>
      <c r="BL40" s="43">
        <f ca="1"/>
        <v>190.47133796072006</v>
      </c>
      <c r="BM40" s="43">
        <f ca="1"/>
        <v>190.45032865810396</v>
      </c>
      <c r="BN40" s="43">
        <f ca="1"/>
        <v>248.02782314205172</v>
      </c>
      <c r="BO40" s="43">
        <f ca="1"/>
        <v>288.0135282354355</v>
      </c>
      <c r="BP40" s="43">
        <f ca="1"/>
        <v>311.63898924875258</v>
      </c>
      <c r="BQ40" s="43">
        <f ca="1"/>
        <v>338.75599626827238</v>
      </c>
      <c r="BR40" s="43">
        <f ca="1"/>
        <v>352.32100265741349</v>
      </c>
      <c r="BS40" s="43">
        <f ca="1"/>
        <v>344.28844595718385</v>
      </c>
      <c r="BT40" s="43">
        <f ca="1"/>
        <v>352.93927642011641</v>
      </c>
      <c r="BU40" s="43">
        <f ca="1"/>
        <v>346.29933635044097</v>
      </c>
      <c r="BV40" s="43">
        <f ca="1"/>
        <v>346.99164289379121</v>
      </c>
      <c r="BW40" s="43">
        <f ca="1"/>
        <v>334.59515390729905</v>
      </c>
      <c r="BX40" s="43">
        <f ca="1"/>
        <v>368.9933849477768</v>
      </c>
      <c r="BY40" s="43">
        <f ca="1"/>
        <v>405.36548999118804</v>
      </c>
      <c r="BZ40" s="43">
        <f ca="1"/>
        <v>566.23572100877766</v>
      </c>
      <c r="CA40" s="43">
        <f ca="1"/>
        <v>611.83791300153734</v>
      </c>
      <c r="CB40" s="43">
        <f ca="1"/>
        <v>595.5527021450996</v>
      </c>
      <c r="CC40" s="43">
        <f ca="1"/>
        <v>653.3663011727333</v>
      </c>
      <c r="CD40" s="43">
        <f ca="1"/>
        <v>665.95387476873395</v>
      </c>
      <c r="CE40" s="43">
        <f ca="1"/>
        <v>545.09636080503469</v>
      </c>
      <c r="CF40" s="43">
        <f ca="1"/>
        <v>447.46713199090959</v>
      </c>
      <c r="CG40" s="43">
        <f ca="1"/>
        <v>296.51529269409178</v>
      </c>
      <c r="CH40" s="43">
        <f ca="1"/>
        <v>293.23083838510513</v>
      </c>
      <c r="CI40" s="43">
        <f ca="1"/>
        <v>217.41626878738401</v>
      </c>
      <c r="CJ40" s="43">
        <f ca="1"/>
        <v>206.00821746683121</v>
      </c>
      <c r="CK40" s="43">
        <f ca="1"/>
        <v>228.52218632745743</v>
      </c>
      <c r="CL40" s="43">
        <f ca="1"/>
        <v>135.90017463684083</v>
      </c>
      <c r="CM40" s="43">
        <f ca="1"/>
        <v>106.63721742153169</v>
      </c>
      <c r="CN40" s="43">
        <f ca="1"/>
        <v>93.929590667724611</v>
      </c>
      <c r="CO40" s="43">
        <f ca="1"/>
        <v>98.887786085128781</v>
      </c>
      <c r="CP40" s="43">
        <f ca="1"/>
        <v>122.59328253698349</v>
      </c>
      <c r="CQ40" s="43">
        <f ca="1"/>
        <v>126.63707306909562</v>
      </c>
      <c r="CR40" s="43">
        <f ca="1"/>
        <v>109.98670052433015</v>
      </c>
      <c r="CS40" s="43">
        <f ca="1"/>
        <v>95.105111171245582</v>
      </c>
      <c r="CT40" s="43">
        <f ca="1"/>
        <v>85.26075223112106</v>
      </c>
      <c r="CU40" s="43">
        <f ca="1"/>
        <v>77.233197745800013</v>
      </c>
      <c r="CV40" s="43">
        <f ca="1"/>
        <v>61.345162753105164</v>
      </c>
      <c r="CW40" s="43">
        <f ca="1"/>
        <v>62.434645160198208</v>
      </c>
      <c r="CX40" s="43">
        <f ca="1"/>
        <v>63.977328238010408</v>
      </c>
      <c r="CY40" s="43">
        <f ca="1"/>
        <v>66.932636806011203</v>
      </c>
      <c r="CZ40" s="43">
        <f ca="1"/>
        <v>65.719099469184869</v>
      </c>
      <c r="DA40" s="43">
        <f ca="1"/>
        <v>67.792017327308656</v>
      </c>
      <c r="DB40" s="43">
        <f ca="1"/>
        <v>82.317448978900913</v>
      </c>
      <c r="DC40" s="43">
        <f ca="1"/>
        <v>70.86337728118896</v>
      </c>
      <c r="DD40" s="43">
        <f ca="1"/>
        <v>72.233984166145319</v>
      </c>
      <c r="DE40" s="43">
        <f ca="1"/>
        <v>74.297898037433626</v>
      </c>
      <c r="DF40" s="43">
        <f ca="1"/>
        <v>74.77711022567749</v>
      </c>
      <c r="DG40" s="43">
        <f ca="1"/>
        <v>73.796676103591921</v>
      </c>
      <c r="DH40" s="43">
        <f ca="1"/>
        <v>75.471417654991157</v>
      </c>
      <c r="DI40" s="43">
        <f ca="1"/>
        <v>77.499315578937541</v>
      </c>
      <c r="DJ40" s="43">
        <f ca="1"/>
        <v>86.193165090084079</v>
      </c>
      <c r="DK40" s="43">
        <f ca="1"/>
        <v>86.862461444854731</v>
      </c>
      <c r="DL40" s="43">
        <f ca="1"/>
        <v>86.370243497848506</v>
      </c>
      <c r="DM40" s="43">
        <f ca="1"/>
        <v>83.10779893445968</v>
      </c>
      <c r="DN40" s="43">
        <f ca="1"/>
        <v>86.724400313377387</v>
      </c>
      <c r="DO40" s="43">
        <f ca="1"/>
        <v>91.361453533649438</v>
      </c>
      <c r="DP40" s="43">
        <f ca="1"/>
        <v>75.022218756198882</v>
      </c>
      <c r="DQ40" s="43">
        <f ca="1"/>
        <v>68.928520554542544</v>
      </c>
      <c r="DR40" s="43">
        <f ca="1"/>
        <v>61.829377156257628</v>
      </c>
      <c r="DS40" s="43">
        <f ca="1"/>
        <v>61.29614104700088</v>
      </c>
      <c r="DT40" s="43">
        <f ca="1"/>
        <v>60.542807481765742</v>
      </c>
      <c r="DU40" s="43">
        <f ca="1"/>
        <v>59.921532390117648</v>
      </c>
      <c r="DV40" s="43">
        <f ca="1"/>
        <v>61.751342603683469</v>
      </c>
      <c r="DW40" s="43">
        <f ca="1"/>
        <v>64.346491698265069</v>
      </c>
      <c r="DX40" s="43">
        <f ca="1"/>
        <v>63.944313619613645</v>
      </c>
      <c r="DY40" s="43">
        <f ca="1"/>
        <v>64.150404873847961</v>
      </c>
      <c r="DZ40" s="43">
        <f ca="1"/>
        <v>65.221879307270044</v>
      </c>
      <c r="EA40" s="43">
        <f ca="1"/>
        <v>65.088820390701301</v>
      </c>
      <c r="EB40" s="43">
        <f ca="1"/>
        <v>70.113045044898982</v>
      </c>
      <c r="EC40" s="43">
        <f ca="1"/>
        <v>68.680410695075992</v>
      </c>
      <c r="ED40" s="43">
        <f ca="1"/>
        <v>66.308360385417942</v>
      </c>
      <c r="EE40" s="43">
        <f ca="1"/>
        <v>58.563931263923642</v>
      </c>
      <c r="EF40" s="43">
        <f ca="1"/>
        <v>58.449880764007567</v>
      </c>
      <c r="EG40" s="43">
        <f ca="1"/>
        <v>59.365286092281337</v>
      </c>
      <c r="EH40" s="43">
        <f ca="1"/>
        <v>59.661417214870454</v>
      </c>
      <c r="EI40" s="43">
        <f ca="1"/>
        <v>61.07304226207733</v>
      </c>
      <c r="EJ40" s="43">
        <f ca="1"/>
        <v>62.896849817752837</v>
      </c>
      <c r="EK40" s="43">
        <f ca="1"/>
        <v>64.95976324605941</v>
      </c>
      <c r="EL40" s="43">
        <f ca="1"/>
        <v>65.776124719142913</v>
      </c>
      <c r="EM40" s="43">
        <f ca="1"/>
        <v>67.004668700695035</v>
      </c>
      <c r="EN40" s="43">
        <f ca="1"/>
        <v>68.388281344413755</v>
      </c>
      <c r="EO40" s="43">
        <f ca="1"/>
        <v>69.398728755950927</v>
      </c>
      <c r="EP40" s="43">
        <f ca="1"/>
        <v>70.588255461215979</v>
      </c>
      <c r="EQ40" s="43">
        <f ca="1"/>
        <v>71.844811846256263</v>
      </c>
      <c r="ER40" s="43">
        <f ca="1"/>
        <v>74.853143892288202</v>
      </c>
      <c r="ES40" s="43">
        <f ca="1"/>
        <v>76.438846018314365</v>
      </c>
      <c r="ET40" s="43">
        <f ca="1"/>
        <v>75.490426071643824</v>
      </c>
      <c r="EU40" s="43">
        <f ca="1"/>
        <v>77.308230969429019</v>
      </c>
      <c r="EV40" s="43">
        <f ca="1"/>
        <v>82.44750656652451</v>
      </c>
      <c r="EW40" s="43">
        <f ca="1"/>
        <v>86.826445497512807</v>
      </c>
      <c r="EX40" s="43">
        <f ca="1"/>
        <v>91.216389301300055</v>
      </c>
      <c r="EY40" s="43">
        <f ca="1"/>
        <v>90.629129271030422</v>
      </c>
      <c r="EZ40" s="43">
        <f ca="1"/>
        <v>84.297325639724733</v>
      </c>
      <c r="FA40" s="43">
        <f ca="1"/>
        <v>85.943054344654087</v>
      </c>
      <c r="FB40" s="43">
        <f ca="1"/>
        <v>87.061549598217013</v>
      </c>
      <c r="FC40" s="43">
        <f ca="1"/>
        <v>85.991075607776651</v>
      </c>
      <c r="FD40" s="43">
        <f ca="1"/>
        <v>84.362354433536538</v>
      </c>
      <c r="FE40" s="43">
        <f ca="1"/>
        <v>91.54353415632248</v>
      </c>
      <c r="FF40" s="43">
        <f ca="1"/>
        <v>108.01882917928695</v>
      </c>
      <c r="FG40" s="43">
        <f ca="1"/>
        <v>111.85152624225617</v>
      </c>
      <c r="FH40" s="43">
        <f ca="1"/>
        <v>112.47580266284943</v>
      </c>
      <c r="FI40" s="43">
        <f ca="1"/>
        <v>104.3492043223381</v>
      </c>
      <c r="FJ40" s="43">
        <f ca="1"/>
        <v>98.714709449291234</v>
      </c>
      <c r="FK40" s="43">
        <f ca="1"/>
        <v>96.636789376258847</v>
      </c>
      <c r="FL40" s="43">
        <f ca="1"/>
        <v>96.104553709983819</v>
      </c>
      <c r="FM40" s="43">
        <f ca="1"/>
        <v>92.829103387832632</v>
      </c>
      <c r="FN40" s="43">
        <f ca="1"/>
        <v>89.233511311531075</v>
      </c>
      <c r="FO40" s="43">
        <f ca="1"/>
        <v>89.538646420955658</v>
      </c>
      <c r="FP40" s="43">
        <f ca="1"/>
        <v>85.197724323272695</v>
      </c>
      <c r="FQ40" s="43">
        <f ca="1"/>
        <v>74.942183317661289</v>
      </c>
      <c r="FR40" s="43">
        <f ca="1"/>
        <v>75.106255966663355</v>
      </c>
      <c r="FS40" s="43">
        <f ca="1"/>
        <v>73.452523717880254</v>
      </c>
      <c r="FT40" s="43">
        <f ca="1"/>
        <v>76.50187392616273</v>
      </c>
      <c r="FU40" s="43">
        <f ca="1"/>
        <v>79.322122691631321</v>
      </c>
      <c r="FV40" s="43">
        <f ca="1"/>
        <v>79.411162117004395</v>
      </c>
      <c r="FW40" s="43">
        <f ca="1"/>
        <v>76.446849562168111</v>
      </c>
      <c r="FX40" s="43">
        <f ca="1"/>
        <v>73.114373990058894</v>
      </c>
      <c r="FY40" s="43">
        <f ca="1"/>
        <v>67.763004480838774</v>
      </c>
      <c r="FZ40" s="43">
        <f ca="1"/>
        <v>68.317249892711644</v>
      </c>
      <c r="GA40" s="43">
        <f ca="1"/>
        <v>69.917958663463594</v>
      </c>
      <c r="GB40" s="43">
        <f ca="1"/>
        <v>72.989318617343898</v>
      </c>
      <c r="GC40" s="43">
        <f ca="1"/>
        <v>72.882271218299863</v>
      </c>
      <c r="GD40" s="43">
        <f ca="1"/>
        <v>74.374932147026058</v>
      </c>
      <c r="GE40" s="43">
        <f ca="1"/>
        <v>77.989532639980311</v>
      </c>
      <c r="GF40" s="43">
        <f ca="1"/>
        <v>78.545778937816621</v>
      </c>
      <c r="GG40" s="43">
        <f ca="1"/>
        <v>82.261424171924588</v>
      </c>
      <c r="GH40" s="43">
        <f ca="1"/>
        <v>87.140584593772886</v>
      </c>
      <c r="GI40" s="43">
        <f ca="1"/>
        <v>90.041869240760803</v>
      </c>
      <c r="GJ40" s="43">
        <f ca="1"/>
        <v>89.981842661857598</v>
      </c>
      <c r="GK40" s="43">
        <f ca="1"/>
        <v>94.755956570625301</v>
      </c>
      <c r="GL40" s="43">
        <f ca="1"/>
        <v>99.368999159336099</v>
      </c>
      <c r="GM40" s="43">
        <f ca="1"/>
        <v>98.667688629150391</v>
      </c>
      <c r="GN40" s="43">
        <f ca="1"/>
        <v>94.390794882297513</v>
      </c>
      <c r="GO40" s="43">
        <f ca="1"/>
        <v>94.389794439315793</v>
      </c>
      <c r="GP40" s="43">
        <f ca="1"/>
        <v>94.534858671665191</v>
      </c>
      <c r="GQ40" s="43">
        <f ca="1"/>
        <v>89.044427587985993</v>
      </c>
      <c r="GR40" s="43">
        <f ca="1"/>
        <v>81.653154839038848</v>
      </c>
      <c r="GS40" s="43">
        <f ca="1"/>
        <v>83.873137815475459</v>
      </c>
      <c r="GT40" s="43">
        <f ca="1"/>
        <v>84.734519222736367</v>
      </c>
      <c r="GU40" s="43">
        <f ca="1"/>
        <v>88.911368671417236</v>
      </c>
      <c r="GV40" s="43">
        <f ca="1"/>
        <v>89.866791718959803</v>
      </c>
      <c r="GW40" s="43">
        <f ca="1"/>
        <v>89.714724385738364</v>
      </c>
      <c r="GX40" s="43">
        <f ca="1"/>
        <v>90.826216538429264</v>
      </c>
      <c r="GY40" s="43">
        <f ca="1"/>
        <v>89.491625600814814</v>
      </c>
      <c r="GZ40" s="43">
        <f ca="1"/>
        <v>97.983385629653924</v>
      </c>
      <c r="HA40" s="43">
        <f ca="1"/>
        <v>99.787184325695037</v>
      </c>
      <c r="HB40" s="43">
        <f ca="1"/>
        <v>86.818441953659061</v>
      </c>
      <c r="HC40" s="43">
        <f ca="1"/>
        <v>80.936837664127353</v>
      </c>
      <c r="HD40" s="43">
        <f ca="1"/>
        <v>77.039111807346345</v>
      </c>
      <c r="HE40" s="43">
        <f ca="1"/>
        <v>70.843368421554558</v>
      </c>
      <c r="HF40" s="43">
        <f ca="1"/>
        <v>103.62888537549972</v>
      </c>
      <c r="HG40" s="43">
        <f ca="1"/>
        <v>101.4829351797104</v>
      </c>
      <c r="HH40" s="43">
        <f ca="1"/>
        <v>93.847554343223564</v>
      </c>
      <c r="HI40" s="43">
        <f ca="1"/>
        <v>89.191492706298831</v>
      </c>
      <c r="HJ40" s="43">
        <f ca="1"/>
        <v>83.792101933956147</v>
      </c>
      <c r="HK40" s="43">
        <f ca="1"/>
        <v>89.036424044132232</v>
      </c>
      <c r="HL40" s="43">
        <f ca="1"/>
        <v>91.561542129993441</v>
      </c>
      <c r="HM40" s="43">
        <f ca="1"/>
        <v>87.988960242271432</v>
      </c>
      <c r="HN40" s="43">
        <f ca="1"/>
        <v>84.775537384986876</v>
      </c>
      <c r="HO40" s="43">
        <f ca="1"/>
        <v>84.0452140083313</v>
      </c>
      <c r="HP40" s="43">
        <f ca="1"/>
        <v>85.59189885807038</v>
      </c>
      <c r="HQ40" s="43">
        <f ca="1"/>
        <v>82.62358453130723</v>
      </c>
      <c r="HR40" s="43">
        <f ca="1"/>
        <v>82.017316084384916</v>
      </c>
      <c r="HS40" s="43">
        <f ca="1"/>
        <v>82.736634588241586</v>
      </c>
      <c r="HT40" s="43">
        <f ca="1"/>
        <v>80.986859813213343</v>
      </c>
      <c r="HU40" s="43">
        <f ca="1"/>
        <v>91.50251599407197</v>
      </c>
      <c r="HV40" s="43">
        <f ca="1"/>
        <v>101.42590992975235</v>
      </c>
      <c r="HW40" s="43">
        <f ca="1"/>
        <v>102.76850441122055</v>
      </c>
      <c r="HX40" s="43">
        <f ca="1"/>
        <v>114.18355883264542</v>
      </c>
      <c r="HY40" s="43">
        <f ca="1"/>
        <v>121.67787720870972</v>
      </c>
      <c r="HZ40" s="43">
        <f ca="1"/>
        <v>109.99370362520217</v>
      </c>
      <c r="IA40" s="43">
        <f ca="1"/>
        <v>108.81017957782745</v>
      </c>
      <c r="IB40" s="43">
        <f ca="1"/>
        <v>104.88844308948516</v>
      </c>
      <c r="IC40" s="43">
        <f ca="1"/>
        <v>108.12987835025787</v>
      </c>
      <c r="ID40" s="43">
        <f ca="1"/>
        <v>109.24237094593049</v>
      </c>
      <c r="IE40" s="43">
        <f ca="1"/>
        <v>118.20734050512314</v>
      </c>
      <c r="IF40" s="43">
        <f ca="1"/>
        <v>118.24935911035539</v>
      </c>
      <c r="IG40" s="43">
        <f ca="1"/>
        <v>126.39796719646453</v>
      </c>
      <c r="IH40" s="43">
        <f ca="1"/>
        <v>109.89566021299362</v>
      </c>
      <c r="II40" s="43">
        <f ca="1"/>
        <v>97.585209322929387</v>
      </c>
      <c r="IJ40" s="43">
        <f ca="1"/>
        <v>96.054531560897829</v>
      </c>
      <c r="IK40" s="43">
        <f ca="1"/>
        <v>93.552423663616182</v>
      </c>
      <c r="IL40" s="43">
        <f ca="1"/>
        <v>81.658157053947448</v>
      </c>
      <c r="IM40" s="43">
        <f ca="1"/>
        <v>79.780325577259063</v>
      </c>
      <c r="IN40" s="43">
        <f ca="1"/>
        <v>77.313233184337619</v>
      </c>
      <c r="IO40" s="43">
        <f ca="1"/>
        <v>81.979299251079553</v>
      </c>
      <c r="IP40" s="43">
        <f ca="1"/>
        <v>90.404029600143431</v>
      </c>
      <c r="IQ40" s="43">
        <f ca="1"/>
        <v>97.034965682983398</v>
      </c>
      <c r="IR40" s="43">
        <f ca="1"/>
        <v>97.655240331649779</v>
      </c>
      <c r="IS40" s="43">
        <f ca="1"/>
        <v>99.480048330307014</v>
      </c>
      <c r="IT40" s="43">
        <f ca="1"/>
        <v>92.280860633850097</v>
      </c>
      <c r="IU40" s="43">
        <f ca="1"/>
        <v>88.327109970092764</v>
      </c>
      <c r="IV40" s="43">
        <f ca="1"/>
        <v>88.656255711078643</v>
      </c>
      <c r="IW40" s="43">
        <f ca="1"/>
        <v>87.41370552778244</v>
      </c>
      <c r="IX40" s="43">
        <f ca="1"/>
        <v>88.110013843059534</v>
      </c>
      <c r="IY40" s="43">
        <f ca="1"/>
        <v>94.336770961284643</v>
      </c>
      <c r="IZ40" s="43">
        <f ca="1"/>
        <v>99.852213119506843</v>
      </c>
      <c r="JA40" s="43">
        <f ca="1"/>
        <v>92.601002388000495</v>
      </c>
      <c r="JB40" s="43">
        <f ca="1"/>
        <v>80.565673317909244</v>
      </c>
      <c r="JC40" s="43">
        <f ca="1"/>
        <v>77.972525109291084</v>
      </c>
      <c r="JD40" s="43">
        <f ca="1"/>
        <v>78.216633196830756</v>
      </c>
      <c r="JE40" s="43">
        <f ca="1"/>
        <v>79.682282165050509</v>
      </c>
      <c r="JF40" s="43">
        <f ca="1"/>
        <v>79.251091239929195</v>
      </c>
      <c r="JG40" s="43">
        <f ca="1"/>
        <v>86.192164647102359</v>
      </c>
      <c r="JH40" s="43">
        <f ca="1"/>
        <v>89.897805451393126</v>
      </c>
      <c r="JI40" s="43">
        <f ca="1"/>
        <v>91.074326397895817</v>
      </c>
      <c r="JJ40" s="43">
        <f ca="1"/>
        <v>86.815440624713901</v>
      </c>
      <c r="JK40" s="43">
        <f ca="1"/>
        <v>83.249861837863918</v>
      </c>
      <c r="JL40" s="43">
        <f ca="1"/>
        <v>79.096022577762611</v>
      </c>
      <c r="JM40" s="43">
        <f ca="1"/>
        <v>77.752427653312694</v>
      </c>
      <c r="JN40" s="43">
        <f ca="1"/>
        <v>81.440060483932498</v>
      </c>
      <c r="JO40" s="43">
        <f ca="1"/>
        <v>89.370572000026712</v>
      </c>
      <c r="JP40" s="43">
        <f ca="1"/>
        <v>94.543862658500672</v>
      </c>
      <c r="JQ40" s="43">
        <f ca="1"/>
        <v>98.767732927322385</v>
      </c>
      <c r="JR40" s="43">
        <f ca="1"/>
        <v>100.51850814533233</v>
      </c>
      <c r="JS40" s="43">
        <f ca="1"/>
        <v>102.93157661724091</v>
      </c>
      <c r="JT40" s="43">
        <f ca="1"/>
        <v>91.440488529205325</v>
      </c>
      <c r="JU40" s="43">
        <f ca="1"/>
        <v>105.17757111120224</v>
      </c>
      <c r="JV40" s="43">
        <f ca="1"/>
        <v>110.44590385293961</v>
      </c>
      <c r="JW40" s="43">
        <f ca="1"/>
        <v>111.6124203696251</v>
      </c>
      <c r="JX40" s="43">
        <f ca="1"/>
        <v>113.43322659635544</v>
      </c>
      <c r="JY40" s="43">
        <f ca="1"/>
        <v>122.21111331796645</v>
      </c>
      <c r="JZ40" s="43">
        <f ca="1"/>
        <v>128.26979601526259</v>
      </c>
      <c r="KA40" s="43">
        <f ca="1"/>
        <v>129.00011939191819</v>
      </c>
      <c r="KB40" s="43">
        <f ca="1"/>
        <v>126.1208444905281</v>
      </c>
      <c r="KC40" s="43">
        <f ca="1"/>
        <v>127.88262458133697</v>
      </c>
      <c r="KD40" s="43">
        <f ca="1"/>
        <v>126.63707306909562</v>
      </c>
      <c r="KE40" s="43">
        <f ca="1"/>
        <v>128.82704275608063</v>
      </c>
      <c r="KF40" s="43">
        <f ca="1"/>
        <v>129.41430278635025</v>
      </c>
      <c r="KG40" s="43">
        <f ca="1"/>
        <v>129.4373129749298</v>
      </c>
      <c r="KH40" s="43">
        <f ca="1"/>
        <v>119.76102845573425</v>
      </c>
      <c r="KI40" s="43">
        <f ca="1"/>
        <v>117.10085056734086</v>
      </c>
      <c r="KJ40" s="43">
        <f ca="1"/>
        <v>116.40154092311859</v>
      </c>
      <c r="KK40" s="43">
        <f ca="1"/>
        <v>116.9527850060463</v>
      </c>
      <c r="KL40" s="43">
        <f ca="1"/>
        <v>116.3615232038498</v>
      </c>
      <c r="KM40" s="43">
        <f ca="1"/>
        <v>121.61985151576997</v>
      </c>
      <c r="KN40" s="43">
        <f ca="1"/>
        <v>120.85251174879075</v>
      </c>
      <c r="KO40" s="43">
        <f ca="1"/>
        <v>121.56582759475708</v>
      </c>
      <c r="KP40" s="43">
        <f ca="1"/>
        <v>117.50502953195573</v>
      </c>
      <c r="KQ40" s="43">
        <f ca="1"/>
        <v>120.69244087171555</v>
      </c>
      <c r="KR40" s="43">
        <f ca="1"/>
        <v>115.6352015991211</v>
      </c>
      <c r="KS40" s="43">
        <f ca="1"/>
        <v>99.310973466396334</v>
      </c>
      <c r="KT40" s="43">
        <f ca="1"/>
        <v>91.105340130329125</v>
      </c>
      <c r="KU40" s="43">
        <f ca="1"/>
        <v>90.902250205039977</v>
      </c>
      <c r="KV40" s="43">
        <f ca="1"/>
        <v>90.531085858821868</v>
      </c>
      <c r="KW40" s="43">
        <f ca="1"/>
        <v>93.813539281845095</v>
      </c>
      <c r="KX40" s="43">
        <f ca="1"/>
        <v>97.576205336093906</v>
      </c>
      <c r="KY40" s="43">
        <f ca="1"/>
        <v>100.79062863636017</v>
      </c>
      <c r="KZ40" s="43">
        <f ca="1"/>
        <v>100.75561313199997</v>
      </c>
      <c r="LA40" s="43">
        <f ca="1"/>
        <v>102.69947384548188</v>
      </c>
      <c r="LB40" s="43">
        <f ca="1"/>
        <v>105.42468052768707</v>
      </c>
      <c r="LC40" s="43">
        <f ca="1"/>
        <v>107.56762939453125</v>
      </c>
      <c r="LD40" s="43">
        <f ca="1"/>
        <v>105.96792106676102</v>
      </c>
      <c r="LE40" s="43">
        <f ca="1"/>
        <v>103.35376355552674</v>
      </c>
      <c r="LF40" s="43">
        <f ca="1"/>
        <v>102.35932323169708</v>
      </c>
      <c r="LG40" s="43">
        <f ca="1"/>
        <v>108.65311002969742</v>
      </c>
      <c r="LH40" s="43">
        <f ca="1"/>
        <v>116.9777960805893</v>
      </c>
      <c r="LI40" s="43">
        <f ca="1"/>
        <v>121.05460123109818</v>
      </c>
      <c r="LJ40" s="43">
        <f ca="1"/>
        <v>118.88163907480239</v>
      </c>
      <c r="LK40" s="43">
        <f ca="1"/>
        <v>117.52703927755356</v>
      </c>
      <c r="LL40" s="43">
        <f ca="1"/>
        <v>115.89031455945968</v>
      </c>
      <c r="LM40" s="43">
        <f ca="1"/>
        <v>113.35719292974473</v>
      </c>
      <c r="LN40" s="43">
        <f ca="1"/>
        <v>108.63009984111785</v>
      </c>
      <c r="LO40" s="43">
        <f ca="1"/>
        <v>108.72514192438126</v>
      </c>
      <c r="LP40" s="43">
        <f ca="1"/>
        <v>107.28350358772278</v>
      </c>
      <c r="LQ40" s="43">
        <f ca="1"/>
        <v>112.15566090869903</v>
      </c>
      <c r="LR40" s="43">
        <f ca="1"/>
        <v>112.3797601366043</v>
      </c>
      <c r="LS40" s="43">
        <f ca="1"/>
        <v>113.41021640777588</v>
      </c>
      <c r="LT40" s="43">
        <f ca="1"/>
        <v>126.04481082391739</v>
      </c>
      <c r="LU40" s="43">
        <f ca="1"/>
        <v>133.6491779279709</v>
      </c>
      <c r="LV40" s="43">
        <f ca="1"/>
        <v>130.65885385560989</v>
      </c>
      <c r="LW40" s="43">
        <f ca="1"/>
        <v>128.66897276496886</v>
      </c>
      <c r="LX40" s="43">
        <f ca="1"/>
        <v>118.40142644357681</v>
      </c>
      <c r="LY40" s="43">
        <f ca="1"/>
        <v>108.06284867048264</v>
      </c>
      <c r="LZ40" s="43">
        <f ca="1"/>
        <v>107.34653149557114</v>
      </c>
      <c r="MA40" s="43">
        <f ca="1"/>
        <v>110.02371691465378</v>
      </c>
      <c r="MB40" s="43">
        <f ca="1"/>
        <v>109.92267217350006</v>
      </c>
      <c r="MC40" s="43">
        <f ca="1"/>
        <v>111.61442125558852</v>
      </c>
      <c r="MD40" s="43">
        <f ca="1"/>
        <v>118.70155933809281</v>
      </c>
      <c r="ME40" s="43">
        <f ca="1"/>
        <v>125.93076032400131</v>
      </c>
      <c r="MF40" s="43">
        <f ca="1"/>
        <v>130.50578607940673</v>
      </c>
      <c r="MG40" s="43">
        <f ca="1"/>
        <v>127.86061483573914</v>
      </c>
      <c r="MH40" s="43">
        <f ca="1"/>
        <v>120.68343688488007</v>
      </c>
      <c r="MI40" s="43">
        <f ca="1"/>
        <v>115.14198320913314</v>
      </c>
      <c r="MJ40" s="43">
        <f ca="1"/>
        <v>113.88442638111115</v>
      </c>
      <c r="MK40" s="43">
        <f ca="1"/>
        <v>112.63187176799774</v>
      </c>
      <c r="ML40" s="43">
        <f ca="1"/>
        <v>109.29939619588852</v>
      </c>
      <c r="MM40" s="43">
        <f ca="1"/>
        <v>113.76037145137786</v>
      </c>
      <c r="MN40" s="43">
        <f ca="1"/>
        <v>123.87384955358506</v>
      </c>
      <c r="MO40" s="43">
        <f ca="1"/>
        <v>129.98855705785752</v>
      </c>
      <c r="MP40" s="43">
        <f ca="1"/>
        <v>134.51756243610382</v>
      </c>
      <c r="MQ40" s="43">
        <f ca="1"/>
        <v>134.49455224752427</v>
      </c>
      <c r="MR40" s="43">
        <f ca="1"/>
        <v>137.2407682323456</v>
      </c>
      <c r="MS40" s="43">
        <f ca="1"/>
        <v>134.70364483070375</v>
      </c>
      <c r="MT40" s="43">
        <f ca="1"/>
        <v>140.09503205919265</v>
      </c>
      <c r="MU40" s="43">
        <f ca="1"/>
        <v>143.9897565870285</v>
      </c>
      <c r="MV40" s="43">
        <f ca="1"/>
        <v>141.01443915939331</v>
      </c>
      <c r="MW40" s="43">
        <f ca="1"/>
        <v>141.14549718999862</v>
      </c>
      <c r="MX40" s="43">
        <f ca="1"/>
        <v>146.11969969511034</v>
      </c>
      <c r="MY40" s="43">
        <f ca="1"/>
        <v>155.31477114009857</v>
      </c>
      <c r="MZ40" s="43">
        <f ca="1"/>
        <v>157.03753395462036</v>
      </c>
      <c r="NA40" s="43">
        <f ca="1"/>
        <v>148.3776995048523</v>
      </c>
      <c r="NB40" s="43">
        <f ca="1"/>
        <v>139.50377025699615</v>
      </c>
      <c r="NC40" s="43">
        <f ca="1"/>
        <v>144.72308129262925</v>
      </c>
      <c r="ND40" s="43">
        <f ca="1"/>
        <v>151.17793941068649</v>
      </c>
      <c r="NE40" s="43">
        <f ca="1"/>
        <v>150.88380917406081</v>
      </c>
      <c r="NF40" s="43">
        <f ca="1"/>
        <v>153.32589049243927</v>
      </c>
      <c r="NG40" s="43">
        <f ca="1"/>
        <v>170.63955673408506</v>
      </c>
      <c r="NH40" s="43">
        <f ca="1"/>
        <v>173.87899110889435</v>
      </c>
      <c r="NI40" s="43">
        <f ca="1"/>
        <v>172.13021677684785</v>
      </c>
      <c r="NJ40" s="43">
        <f ca="1"/>
        <v>171.36687878179549</v>
      </c>
      <c r="NK40" s="43">
        <f ca="1"/>
        <v>177.56562349653242</v>
      </c>
      <c r="NL40" s="43">
        <f ca="1"/>
        <v>176.85430853652954</v>
      </c>
      <c r="NM40" s="43">
        <f ca="1"/>
        <v>172.03017247867584</v>
      </c>
      <c r="NN40" s="43">
        <f ca="1"/>
        <v>162.69103724431992</v>
      </c>
      <c r="NO40" s="43">
        <f ca="1"/>
        <v>163.92658432674409</v>
      </c>
      <c r="NP40" s="43">
        <f ca="1"/>
        <v>169.04985283613203</v>
      </c>
      <c r="NQ40" s="43">
        <f ca="1"/>
        <v>168.59064950752258</v>
      </c>
      <c r="NR40" s="43">
        <f ca="1"/>
        <v>175.96591516876222</v>
      </c>
      <c r="NS40" s="43">
        <f ca="1"/>
        <v>172.80051357460022</v>
      </c>
      <c r="NT40" s="43">
        <f ca="1"/>
        <v>161.77863324499128</v>
      </c>
      <c r="NU40" s="43">
        <f ca="1"/>
        <v>168.18847142887117</v>
      </c>
      <c r="NV40" s="43">
        <f ca="1"/>
        <v>170.175351190567</v>
      </c>
      <c r="NW40" s="43">
        <f ca="1"/>
        <v>191.50379511785508</v>
      </c>
      <c r="NX40" s="43">
        <f ca="1"/>
        <v>204.64261279678345</v>
      </c>
      <c r="NY40" s="43">
        <f ca="1"/>
        <v>211.88081776952745</v>
      </c>
      <c r="NZ40" s="43">
        <f ca="1"/>
        <v>218.46373258924484</v>
      </c>
      <c r="OA40" s="43">
        <f ca="1"/>
        <v>203.56313481950761</v>
      </c>
      <c r="OB40" s="43">
        <f ca="1"/>
        <v>194.30403502368927</v>
      </c>
      <c r="OC40" s="43">
        <f ca="1"/>
        <v>193.38762925243378</v>
      </c>
      <c r="OD40" s="43">
        <f ca="1"/>
        <v>194.95232207584382</v>
      </c>
      <c r="OE40" s="43">
        <f ca="1"/>
        <v>183.42721892642976</v>
      </c>
      <c r="OF40" s="43">
        <f ca="1"/>
        <v>187.03281543254852</v>
      </c>
      <c r="OG40" s="43">
        <f ca="1"/>
        <v>182.66688226032258</v>
      </c>
      <c r="OH40" s="43">
        <f ca="1"/>
        <v>176.68323278665542</v>
      </c>
      <c r="OI40" s="43">
        <f ca="1"/>
        <v>173.9220101571083</v>
      </c>
      <c r="OJ40" s="43">
        <f ca="1"/>
        <v>157.54075677442552</v>
      </c>
      <c r="OK40" s="43">
        <f ca="1"/>
        <v>155.67393017053604</v>
      </c>
      <c r="OL40" s="43">
        <f ca="1"/>
        <v>152.10635049772262</v>
      </c>
      <c r="OM40" s="43">
        <f ca="1"/>
        <v>165.02607116365434</v>
      </c>
      <c r="ON40" s="43">
        <f ca="1"/>
        <v>193.24656679201127</v>
      </c>
      <c r="OO40" s="43">
        <f ca="1"/>
        <v>202.93285574102401</v>
      </c>
      <c r="OP40" s="43">
        <f ca="1"/>
        <v>204.95475100708009</v>
      </c>
      <c r="OQ40" s="43">
        <f ca="1"/>
        <v>227.91291655158997</v>
      </c>
      <c r="OR40" s="43">
        <f ca="1"/>
        <v>225.39079979467391</v>
      </c>
      <c r="OS40" s="43">
        <f ca="1"/>
        <v>215.84557330608368</v>
      </c>
      <c r="OT40" s="43">
        <f ca="1"/>
        <v>209.7198609290123</v>
      </c>
      <c r="OU40" s="43">
        <f ca="1"/>
        <v>230.78718923807145</v>
      </c>
      <c r="OV40" s="43">
        <f ca="1"/>
        <v>226.30320379400254</v>
      </c>
      <c r="OW40" s="43">
        <f ca="1"/>
        <v>221.32599995994568</v>
      </c>
      <c r="OX40" s="43">
        <f ca="1"/>
        <v>217.05210754203796</v>
      </c>
      <c r="OY40" s="43">
        <f ca="1"/>
        <v>210.87337168693543</v>
      </c>
      <c r="OZ40" s="43">
        <f ca="1"/>
        <v>211.07846249818803</v>
      </c>
      <c r="PA40" s="43">
        <f ca="1"/>
        <v>204.71564513444901</v>
      </c>
      <c r="PB40" s="43">
        <f ca="1"/>
        <v>209.59680644226074</v>
      </c>
      <c r="PC40" s="43">
        <f ca="1"/>
        <v>231.33042977714538</v>
      </c>
      <c r="PD40" s="43">
        <f ca="1"/>
        <v>204.58958931875227</v>
      </c>
      <c r="PE40" s="43">
        <f ca="1"/>
        <v>199.06714405965806</v>
      </c>
      <c r="PF40" s="43">
        <f ca="1"/>
        <v>192.0060174946785</v>
      </c>
      <c r="PG40" s="43">
        <f ca="1"/>
        <v>177.2484830713272</v>
      </c>
      <c r="PH40" s="43">
        <f ca="1"/>
        <v>158.23706508970261</v>
      </c>
      <c r="PI40" s="43">
        <f ca="1"/>
        <v>150.20550883245468</v>
      </c>
      <c r="PJ40" s="43">
        <f ca="1"/>
        <v>146.32278962039948</v>
      </c>
      <c r="PK40" s="43">
        <f ca="1"/>
        <v>137.44585904359818</v>
      </c>
      <c r="PL40" s="43">
        <f ca="1"/>
        <v>138.19018862199783</v>
      </c>
      <c r="PM40" s="43">
        <f ca="1"/>
        <v>140.88938378667831</v>
      </c>
      <c r="PN40" s="43">
        <f ca="1"/>
        <v>142.44807395219803</v>
      </c>
      <c r="PO40" s="43">
        <f ca="1"/>
        <v>142.79922943878174</v>
      </c>
      <c r="PP40" s="43">
        <f ca="1"/>
        <v>144.81812337589264</v>
      </c>
      <c r="PQ40" s="43">
        <f ca="1"/>
        <v>149.20206452178954</v>
      </c>
      <c r="PR40" s="43">
        <f ca="1"/>
        <v>148.63181202220917</v>
      </c>
      <c r="PS40" s="43">
        <f ca="1"/>
        <v>151.83222912073134</v>
      </c>
      <c r="PT40" s="43">
        <f ca="1"/>
        <v>154.91459394741059</v>
      </c>
      <c r="PU40" s="43">
        <f ca="1"/>
        <v>146.88904034805299</v>
      </c>
      <c r="PV40" s="43">
        <f ca="1"/>
        <v>146.23875240993502</v>
      </c>
      <c r="PW40" s="43">
        <f ca="1"/>
        <v>139.97697978734971</v>
      </c>
      <c r="PX40" s="43">
        <f ca="1"/>
        <v>134.87672146654128</v>
      </c>
      <c r="PY40" s="43">
        <f ca="1"/>
        <v>138.80846238470079</v>
      </c>
      <c r="PZ40" s="43">
        <f ca="1"/>
        <v>137.04968362283708</v>
      </c>
      <c r="QA40" s="43">
        <f ca="1"/>
        <v>135.96020121574404</v>
      </c>
      <c r="QB40" s="43">
        <f ca="1"/>
        <v>139.57180037975311</v>
      </c>
      <c r="QC40" s="43">
        <f ca="1"/>
        <v>138.98554079246523</v>
      </c>
      <c r="QD40" s="43">
        <f ca="1"/>
        <v>138.89450048112869</v>
      </c>
      <c r="QE40" s="43">
        <f ca="1"/>
        <v>137.63294188117982</v>
      </c>
      <c r="QF40" s="43">
        <f ca="1"/>
        <v>130.16363457965849</v>
      </c>
      <c r="QG40" s="43">
        <f ca="1"/>
        <v>130.25467489099503</v>
      </c>
      <c r="QH40" s="43">
        <f ca="1"/>
        <v>125.70766153907776</v>
      </c>
      <c r="QI40" s="43">
        <f ca="1"/>
        <v>121.31471640634537</v>
      </c>
      <c r="QJ40" s="43">
        <f ca="1"/>
        <v>119.0877303290367</v>
      </c>
      <c r="QK40" s="43">
        <f ca="1"/>
        <v>121.23668185377122</v>
      </c>
      <c r="QL40" s="43">
        <f ca="1"/>
        <v>128.90307642269136</v>
      </c>
      <c r="QM40" s="43">
        <f ca="1"/>
        <v>128.22677696704864</v>
      </c>
      <c r="QN40" s="43">
        <f ca="1"/>
        <v>130.16963723754881</v>
      </c>
      <c r="QO40" s="43">
        <f ca="1"/>
        <v>128.73800333070756</v>
      </c>
      <c r="QP40" s="43">
        <f ca="1"/>
        <v>131.40518431997299</v>
      </c>
      <c r="QQ40" s="43">
        <f ca="1"/>
        <v>129.6624126458168</v>
      </c>
      <c r="QR40" s="43">
        <f ca="1"/>
        <v>129.30825583028795</v>
      </c>
      <c r="QS40" s="43">
        <f ca="1"/>
        <v>129.09316058921814</v>
      </c>
      <c r="QT40" s="43">
        <f ca="1"/>
        <v>127.85661306381225</v>
      </c>
      <c r="QU40" s="43">
        <f ca="1"/>
        <v>129.13517919445039</v>
      </c>
      <c r="QV40" s="43">
        <f ca="1"/>
        <v>130.2926917243004</v>
      </c>
      <c r="QW40" s="43">
        <f ca="1"/>
        <v>130.63684411001205</v>
      </c>
      <c r="QX40" s="43">
        <f ca="1"/>
        <v>132.6027145690918</v>
      </c>
      <c r="QY40" s="43">
        <f ca="1"/>
        <v>135.54101560640333</v>
      </c>
      <c r="QZ40" s="43">
        <f ca="1"/>
        <v>134.66762888336183</v>
      </c>
      <c r="RA40" s="43">
        <f ca="1"/>
        <v>129.44531651878359</v>
      </c>
      <c r="RB40" s="43">
        <f ca="1"/>
        <v>131.35516217088698</v>
      </c>
      <c r="RC40" s="43">
        <f ca="1"/>
        <v>148.05855819368361</v>
      </c>
      <c r="RD40" s="43">
        <f ca="1"/>
        <v>157.48173063850405</v>
      </c>
      <c r="RE40" s="43">
        <f ca="1"/>
        <v>157.91492244958877</v>
      </c>
      <c r="RF40" s="43">
        <f ca="1"/>
        <v>157.41770228767396</v>
      </c>
      <c r="RG40" s="43">
        <f ca="1"/>
        <v>159.30053597927093</v>
      </c>
      <c r="RH40" s="43">
        <f ca="1"/>
        <v>156.69638289785385</v>
      </c>
      <c r="RI40" s="43">
        <f ca="1"/>
        <v>152.79965748405456</v>
      </c>
      <c r="RJ40" s="43">
        <f ca="1"/>
        <v>147.9415063648224</v>
      </c>
      <c r="RK40" s="43">
        <f ca="1"/>
        <v>146.01665406799316</v>
      </c>
      <c r="RL40" s="43">
        <f ca="1"/>
        <v>146.90804876470565</v>
      </c>
      <c r="RM40" s="43">
        <f ca="1"/>
        <v>146.52187777376173</v>
      </c>
      <c r="RN40" s="43">
        <f ca="1"/>
        <v>144.45496257352829</v>
      </c>
      <c r="RO40" s="43">
        <f ca="1"/>
        <v>142.88126576328278</v>
      </c>
      <c r="RP40" s="43">
        <f ca="1"/>
        <v>149.10702243852614</v>
      </c>
      <c r="RQ40" s="43">
        <f ca="1"/>
        <v>156.24418267011643</v>
      </c>
      <c r="RR40" s="43">
        <f ca="1"/>
        <v>155.6719292845726</v>
      </c>
      <c r="RS40" s="43">
        <f ca="1"/>
        <v>155.17070735073091</v>
      </c>
      <c r="RT40" s="43">
        <f ca="1"/>
        <v>152.60957331752778</v>
      </c>
      <c r="RU40" s="43">
        <f ca="1"/>
        <v>143.6696148328781</v>
      </c>
      <c r="RV40" s="43">
        <f ca="1"/>
        <v>143.47252756547928</v>
      </c>
      <c r="RW40" s="43">
        <f ca="1"/>
        <v>138.25121564388274</v>
      </c>
      <c r="RX40" s="43">
        <f ca="1"/>
        <v>128.88406800603866</v>
      </c>
      <c r="RY40" s="43">
        <f ca="1"/>
        <v>127.11228348541259</v>
      </c>
      <c r="RZ40" s="43">
        <f ca="1"/>
        <v>126.03980860900879</v>
      </c>
      <c r="SA40" s="43">
        <f ca="1"/>
        <v>127.45543542814255</v>
      </c>
      <c r="SB40" s="43">
        <f ca="1"/>
        <v>125.82171203899384</v>
      </c>
      <c r="SC40" s="43">
        <f ca="1"/>
        <v>123.99490315437316</v>
      </c>
      <c r="SD40" s="43">
        <f ca="1"/>
        <v>115.94633936643601</v>
      </c>
      <c r="SE40" s="43">
        <f ca="1"/>
        <v>115.26103592395782</v>
      </c>
      <c r="SF40" s="43">
        <f ca="1"/>
        <v>116.73368799304963</v>
      </c>
      <c r="SG40" s="43">
        <f ca="1"/>
        <v>117.4490047249794</v>
      </c>
      <c r="SH40" s="43">
        <f ca="1"/>
        <v>118.24135556650161</v>
      </c>
      <c r="SI40" s="43">
        <f ca="1"/>
        <v>125.13640859651566</v>
      </c>
      <c r="SJ40" s="43">
        <f ca="1"/>
        <v>125.23545245170594</v>
      </c>
      <c r="SK40" s="43">
        <f ca="1"/>
        <v>126.50901636743546</v>
      </c>
    </row>
    <row r="42" spans="3:505" x14ac:dyDescent="0.25">
      <c r="C42" s="46" t="s">
        <v>504</v>
      </c>
      <c r="F42" s="43" cm="1">
        <f t="array" aca="1" ref="F42:SK42" ca="1">IFERROR(_xlfn.ANCHORARRAY(F39)-_xlfn.ANCHORARRAY(F40),"-")</f>
        <v>-15.744115025162728</v>
      </c>
      <c r="G42" s="43">
        <f ca="1"/>
        <v>-29.089542736291918</v>
      </c>
      <c r="H42" s="43">
        <f ca="1"/>
        <v>-27.339913396239268</v>
      </c>
      <c r="I42" s="43">
        <f ca="1"/>
        <v>-11.546416733980152</v>
      </c>
      <c r="J42" s="43">
        <f ca="1"/>
        <v>-14.254997943520522</v>
      </c>
      <c r="K42" s="43">
        <f ca="1"/>
        <v>-9.9572862339019821</v>
      </c>
      <c r="L42" s="43">
        <f ca="1"/>
        <v>-9.1764244185686152</v>
      </c>
      <c r="M42" s="43">
        <f ca="1"/>
        <v>-1.7219144814013987</v>
      </c>
      <c r="N42" s="43">
        <f ca="1"/>
        <v>-2.1703928049802812</v>
      </c>
      <c r="O42" s="43">
        <f ca="1"/>
        <v>-1.1156399141549969</v>
      </c>
      <c r="P42" s="43">
        <f ca="1"/>
        <v>-7.9186332366466559</v>
      </c>
      <c r="Q42" s="43">
        <f ca="1"/>
        <v>11.45959388983249</v>
      </c>
      <c r="R42" s="43">
        <f ca="1"/>
        <v>12.058017374873145</v>
      </c>
      <c r="S42" s="43">
        <f ca="1"/>
        <v>25.926522407650964</v>
      </c>
      <c r="T42" s="43">
        <f ca="1"/>
        <v>20.026663360118846</v>
      </c>
      <c r="U42" s="43">
        <f ca="1"/>
        <v>-4.4260326714515656</v>
      </c>
      <c r="V42" s="43">
        <f ca="1"/>
        <v>25.704528631448738</v>
      </c>
      <c r="W42" s="43">
        <f ca="1"/>
        <v>20.051377864837633</v>
      </c>
      <c r="X42" s="43">
        <f ca="1"/>
        <v>15.841747790098196</v>
      </c>
      <c r="Y42" s="43">
        <f ca="1"/>
        <v>14.256937950253473</v>
      </c>
      <c r="Z42" s="43">
        <f ca="1"/>
        <v>-4.8842191576957816</v>
      </c>
      <c r="AA42" s="43">
        <f ca="1"/>
        <v>-37.238915372014048</v>
      </c>
      <c r="AB42" s="43">
        <f ca="1"/>
        <v>-59.947485145330425</v>
      </c>
      <c r="AC42" s="43">
        <f ca="1"/>
        <v>-22.689446444749819</v>
      </c>
      <c r="AD42" s="43">
        <f ca="1"/>
        <v>-16.348170195698742</v>
      </c>
      <c r="AE42" s="43">
        <f ca="1"/>
        <v>-5.6843937321901308</v>
      </c>
      <c r="AF42" s="43">
        <f ca="1"/>
        <v>-10.076594312310249</v>
      </c>
      <c r="AG42" s="43">
        <f ca="1"/>
        <v>-12.021346642851853</v>
      </c>
      <c r="AH42" s="43">
        <f ca="1"/>
        <v>-11.243775012493131</v>
      </c>
      <c r="AI42" s="43">
        <f ca="1"/>
        <v>-35.997759675145147</v>
      </c>
      <c r="AJ42" s="43">
        <f ca="1"/>
        <v>-32.422176221251476</v>
      </c>
      <c r="AK42" s="43">
        <f ca="1"/>
        <v>-45.268462862610818</v>
      </c>
      <c r="AL42" s="43">
        <f ca="1"/>
        <v>-18.415368125081073</v>
      </c>
      <c r="AM42" s="43">
        <f ca="1"/>
        <v>-14.637494363427152</v>
      </c>
      <c r="AN42" s="43">
        <f ca="1"/>
        <v>-3.3896847245692925</v>
      </c>
      <c r="AO42" s="43">
        <f ca="1"/>
        <v>19.709171383619321</v>
      </c>
      <c r="AP42" s="43">
        <f ca="1"/>
        <v>60.768980893969569</v>
      </c>
      <c r="AQ42" s="43">
        <f ca="1"/>
        <v>67.387527914643272</v>
      </c>
      <c r="AR42" s="43">
        <f ca="1"/>
        <v>81.598183102369319</v>
      </c>
      <c r="AS42" s="43">
        <f ca="1"/>
        <v>58.244084672689439</v>
      </c>
      <c r="AT42" s="43">
        <f ca="1"/>
        <v>52.986436333417942</v>
      </c>
      <c r="AU42" s="43">
        <f ca="1"/>
        <v>61.006142290353807</v>
      </c>
      <c r="AV42" s="43">
        <f ca="1"/>
        <v>52.165917338371287</v>
      </c>
      <c r="AW42" s="43">
        <f ca="1"/>
        <v>72.85848240721225</v>
      </c>
      <c r="AX42" s="43">
        <f ca="1"/>
        <v>89.089077287674002</v>
      </c>
      <c r="AY42" s="43">
        <f ca="1"/>
        <v>111.52872015166281</v>
      </c>
      <c r="AZ42" s="43">
        <f ca="1"/>
        <v>132.43761342775821</v>
      </c>
      <c r="BA42" s="43">
        <f ca="1"/>
        <v>107.58310203135005</v>
      </c>
      <c r="BB42" s="43">
        <f ca="1"/>
        <v>109.04501655864721</v>
      </c>
      <c r="BC42" s="43">
        <f ca="1"/>
        <v>64.18046192669874</v>
      </c>
      <c r="BD42" s="43">
        <f ca="1"/>
        <v>35.25254903531075</v>
      </c>
      <c r="BE42" s="43">
        <f ca="1"/>
        <v>73.591962358951577</v>
      </c>
      <c r="BF42" s="43">
        <f ca="1"/>
        <v>89.928600219964949</v>
      </c>
      <c r="BG42" s="43">
        <f ca="1"/>
        <v>205.24906824004648</v>
      </c>
      <c r="BH42" s="43">
        <f ca="1"/>
        <v>235.3866662311554</v>
      </c>
      <c r="BI42" s="43">
        <f ca="1"/>
        <v>63.825161312580093</v>
      </c>
      <c r="BJ42" s="43">
        <f ca="1"/>
        <v>-15.273217519283293</v>
      </c>
      <c r="BK42" s="43">
        <f ca="1"/>
        <v>-23.435470847129835</v>
      </c>
      <c r="BL42" s="43">
        <f ca="1"/>
        <v>-55.08384256160258</v>
      </c>
      <c r="BM42" s="43">
        <f ca="1"/>
        <v>-72.082840335845972</v>
      </c>
      <c r="BN42" s="43">
        <f ca="1"/>
        <v>-75.84234205865863</v>
      </c>
      <c r="BO42" s="43">
        <f ca="1"/>
        <v>-62.037829561114307</v>
      </c>
      <c r="BP42" s="43">
        <f ca="1"/>
        <v>-55.70005418109892</v>
      </c>
      <c r="BQ42" s="43">
        <f ca="1"/>
        <v>-34.863744193196283</v>
      </c>
      <c r="BR42" s="43">
        <f ca="1"/>
        <v>-49.453345749974233</v>
      </c>
      <c r="BS42" s="43">
        <f ca="1"/>
        <v>-43.791965617418271</v>
      </c>
      <c r="BT42" s="43">
        <f ca="1"/>
        <v>-62.992217208981458</v>
      </c>
      <c r="BU42" s="43">
        <f ca="1"/>
        <v>-63.135590929865828</v>
      </c>
      <c r="BV42" s="43">
        <f ca="1"/>
        <v>-63.33617408955098</v>
      </c>
      <c r="BW42" s="43">
        <f ca="1"/>
        <v>-72.890299246668803</v>
      </c>
      <c r="BX42" s="43">
        <f ca="1"/>
        <v>-63.668139832019847</v>
      </c>
      <c r="BY42" s="43">
        <f ca="1"/>
        <v>-45.196628236651406</v>
      </c>
      <c r="BZ42" s="43">
        <f ca="1"/>
        <v>-14.818353018760718</v>
      </c>
      <c r="CA42" s="43">
        <f ca="1"/>
        <v>-17.926592014789549</v>
      </c>
      <c r="CB42" s="43">
        <f ca="1"/>
        <v>-8.1798619670867083</v>
      </c>
      <c r="CC42" s="43">
        <f ca="1"/>
        <v>19.786551704645149</v>
      </c>
      <c r="CD42" s="43">
        <f ca="1"/>
        <v>30.045598668932939</v>
      </c>
      <c r="CE42" s="43">
        <f ca="1"/>
        <v>37.478575897216729</v>
      </c>
      <c r="CF42" s="43">
        <f ca="1"/>
        <v>44.614242756843566</v>
      </c>
      <c r="CG42" s="43">
        <f ca="1"/>
        <v>4.7187727211713764</v>
      </c>
      <c r="CH42" s="43">
        <f ca="1"/>
        <v>-9.584627970933866</v>
      </c>
      <c r="CI42" s="43">
        <f ca="1"/>
        <v>-36.089670575857156</v>
      </c>
      <c r="CJ42" s="43">
        <f ca="1"/>
        <v>-22.98733387267589</v>
      </c>
      <c r="CK42" s="43">
        <f ca="1"/>
        <v>-3.9784519838094923</v>
      </c>
      <c r="CL42" s="43">
        <f ca="1"/>
        <v>-23.426165948510189</v>
      </c>
      <c r="CM42" s="43">
        <f ca="1"/>
        <v>-28.982985072731992</v>
      </c>
      <c r="CN42" s="43">
        <f ca="1"/>
        <v>-26.738367806911469</v>
      </c>
      <c r="CO42" s="43">
        <f ca="1"/>
        <v>-32.345679239153853</v>
      </c>
      <c r="CP42" s="43">
        <f ca="1"/>
        <v>-32.966923118948941</v>
      </c>
      <c r="CQ42" s="43">
        <f ca="1"/>
        <v>-28.806751339912424</v>
      </c>
      <c r="CR42" s="43">
        <f ca="1"/>
        <v>-27.316478178143512</v>
      </c>
      <c r="CS42" s="43">
        <f ca="1"/>
        <v>-23.125243224740032</v>
      </c>
      <c r="CT42" s="43">
        <f ca="1"/>
        <v>-19.784388953089703</v>
      </c>
      <c r="CU42" s="43">
        <f ca="1"/>
        <v>-22.513026307940478</v>
      </c>
      <c r="CV42" s="43">
        <f ca="1"/>
        <v>-16.132329206109048</v>
      </c>
      <c r="CW42" s="43">
        <f ca="1"/>
        <v>-16.833987940311424</v>
      </c>
      <c r="CX42" s="43">
        <f ca="1"/>
        <v>-17.9559286249876</v>
      </c>
      <c r="CY42" s="43">
        <f ca="1"/>
        <v>-17.146158564925202</v>
      </c>
      <c r="CZ42" s="43">
        <f ca="1"/>
        <v>-17.241140357851975</v>
      </c>
      <c r="DA42" s="43">
        <f ca="1"/>
        <v>-19.078483624219899</v>
      </c>
      <c r="DB42" s="43">
        <f ca="1"/>
        <v>-12.992681562185297</v>
      </c>
      <c r="DC42" s="43">
        <f ca="1"/>
        <v>-19.461824328064914</v>
      </c>
      <c r="DD42" s="43">
        <f ca="1"/>
        <v>-21.929036081194866</v>
      </c>
      <c r="DE42" s="43">
        <f ca="1"/>
        <v>-25.106014180779454</v>
      </c>
      <c r="DF42" s="43">
        <f ca="1"/>
        <v>-27.379296622395515</v>
      </c>
      <c r="DG42" s="43">
        <f ca="1"/>
        <v>-26.277474719405177</v>
      </c>
      <c r="DH42" s="43">
        <f ca="1"/>
        <v>-26.85664011263848</v>
      </c>
      <c r="DI42" s="43">
        <f ca="1"/>
        <v>-27.58939213693143</v>
      </c>
      <c r="DJ42" s="43">
        <f ca="1"/>
        <v>-27.339636841416365</v>
      </c>
      <c r="DK42" s="43">
        <f ca="1"/>
        <v>-28.886422832727426</v>
      </c>
      <c r="DL42" s="43">
        <f ca="1"/>
        <v>-27.527002349257465</v>
      </c>
      <c r="DM42" s="43">
        <f ca="1"/>
        <v>-26.723174704194065</v>
      </c>
      <c r="DN42" s="43">
        <f ca="1"/>
        <v>-23.099715049147619</v>
      </c>
      <c r="DO42" s="43">
        <f ca="1"/>
        <v>-23.005730944156653</v>
      </c>
      <c r="DP42" s="43">
        <f ca="1"/>
        <v>-14.79021909725666</v>
      </c>
      <c r="DQ42" s="43">
        <f ca="1"/>
        <v>-13.437845320940021</v>
      </c>
      <c r="DR42" s="43">
        <f ca="1"/>
        <v>-8.8827017716169365</v>
      </c>
      <c r="DS42" s="43">
        <f ca="1"/>
        <v>-7.689033837437627</v>
      </c>
      <c r="DT42" s="43">
        <f ca="1"/>
        <v>-8.6896508352756427</v>
      </c>
      <c r="DU42" s="43">
        <f ca="1"/>
        <v>-10.883955034613614</v>
      </c>
      <c r="DV42" s="43">
        <f ca="1"/>
        <v>-9.9845975978374426</v>
      </c>
      <c r="DW42" s="43">
        <f ca="1"/>
        <v>-10.476034726738924</v>
      </c>
      <c r="DX42" s="43">
        <f ca="1"/>
        <v>-10.5460345416069</v>
      </c>
      <c r="DY42" s="43">
        <f ca="1"/>
        <v>-10.10403849101067</v>
      </c>
      <c r="DZ42" s="43">
        <f ca="1"/>
        <v>-9.5542659523487075</v>
      </c>
      <c r="EA42" s="43">
        <f ca="1"/>
        <v>-8.5848657995462503</v>
      </c>
      <c r="EB42" s="43">
        <f ca="1"/>
        <v>-9.6897053245305926</v>
      </c>
      <c r="EC42" s="43">
        <f ca="1"/>
        <v>-13.902631496787073</v>
      </c>
      <c r="ED42" s="43">
        <f ca="1"/>
        <v>-13.474843101620678</v>
      </c>
      <c r="EE42" s="43">
        <f ca="1"/>
        <v>-13.697772989511492</v>
      </c>
      <c r="EF42" s="43">
        <f ca="1"/>
        <v>-14.629920567393299</v>
      </c>
      <c r="EG42" s="43">
        <f ca="1"/>
        <v>-16.389896811962117</v>
      </c>
      <c r="EH42" s="43">
        <f ca="1"/>
        <v>-14.086477745175365</v>
      </c>
      <c r="EI42" s="43">
        <f ca="1"/>
        <v>-15.620519283294676</v>
      </c>
      <c r="EJ42" s="43">
        <f ca="1"/>
        <v>-18.412342956185341</v>
      </c>
      <c r="EK42" s="43">
        <f ca="1"/>
        <v>-17.055824319005005</v>
      </c>
      <c r="EL42" s="43">
        <f ca="1"/>
        <v>-18.277497535109518</v>
      </c>
      <c r="EM42" s="43">
        <f ca="1"/>
        <v>-16.017685880661006</v>
      </c>
      <c r="EN42" s="43">
        <f ca="1"/>
        <v>-13.992153558969498</v>
      </c>
      <c r="EO42" s="43">
        <f ca="1"/>
        <v>-15.937698367476465</v>
      </c>
      <c r="EP42" s="43">
        <f ca="1"/>
        <v>-15.596504581332212</v>
      </c>
      <c r="EQ42" s="43">
        <f ca="1"/>
        <v>-15.246215934395799</v>
      </c>
      <c r="ER42" s="43">
        <f ca="1"/>
        <v>-16.285597025752061</v>
      </c>
      <c r="ES42" s="43">
        <f ca="1"/>
        <v>-15.300552842617037</v>
      </c>
      <c r="ET42" s="43">
        <f ca="1"/>
        <v>-14.149477024435996</v>
      </c>
      <c r="EU42" s="43">
        <f ca="1"/>
        <v>-14.102230678319934</v>
      </c>
      <c r="EV42" s="43">
        <f ca="1"/>
        <v>-17.199516910195356</v>
      </c>
      <c r="EW42" s="43">
        <f ca="1"/>
        <v>-18.344191577076899</v>
      </c>
      <c r="EX42" s="43">
        <f ca="1"/>
        <v>-18.952597392678271</v>
      </c>
      <c r="EY42" s="43">
        <f ca="1"/>
        <v>-19.938234964132306</v>
      </c>
      <c r="EZ42" s="43">
        <f ca="1"/>
        <v>-15.722487818598751</v>
      </c>
      <c r="FA42" s="43">
        <f ca="1"/>
        <v>-17.332211673259735</v>
      </c>
      <c r="FB42" s="43">
        <f ca="1"/>
        <v>-18.373553676247596</v>
      </c>
      <c r="FC42" s="43">
        <f ca="1"/>
        <v>-18.112674461841593</v>
      </c>
      <c r="FD42" s="43">
        <f ca="1"/>
        <v>-19.441494559645662</v>
      </c>
      <c r="FE42" s="43">
        <f ca="1"/>
        <v>-22.559269752144814</v>
      </c>
      <c r="FF42" s="43">
        <f ca="1"/>
        <v>-31.365531667947764</v>
      </c>
      <c r="FG42" s="43">
        <f ca="1"/>
        <v>-34.279590694069867</v>
      </c>
      <c r="FH42" s="43">
        <f ca="1"/>
        <v>-36.503511176586159</v>
      </c>
      <c r="FI42" s="43">
        <f ca="1"/>
        <v>-35.737332940936071</v>
      </c>
      <c r="FJ42" s="43">
        <f ca="1"/>
        <v>-32.426693975210199</v>
      </c>
      <c r="FK42" s="43">
        <f ca="1"/>
        <v>-31.179971588373178</v>
      </c>
      <c r="FL42" s="43">
        <f ca="1"/>
        <v>-31.354459697365755</v>
      </c>
      <c r="FM42" s="43">
        <f ca="1"/>
        <v>-29.779467017889012</v>
      </c>
      <c r="FN42" s="43">
        <f ca="1"/>
        <v>-27.912107754468927</v>
      </c>
      <c r="FO42" s="43">
        <f ca="1"/>
        <v>-27.434394548058506</v>
      </c>
      <c r="FP42" s="43">
        <f ca="1"/>
        <v>-27.391422862410536</v>
      </c>
      <c r="FQ42" s="43">
        <f ca="1"/>
        <v>-22.778356248855594</v>
      </c>
      <c r="FR42" s="43">
        <f ca="1"/>
        <v>-22.910538887619971</v>
      </c>
      <c r="FS42" s="43">
        <f ca="1"/>
        <v>-20.327881501913076</v>
      </c>
      <c r="FT42" s="43">
        <f ca="1"/>
        <v>-21.535840796470652</v>
      </c>
      <c r="FU42" s="43">
        <f ca="1"/>
        <v>-22.006515904426578</v>
      </c>
      <c r="FV42" s="43">
        <f ca="1"/>
        <v>-23.179815677881244</v>
      </c>
      <c r="FW42" s="43">
        <f ca="1"/>
        <v>-20.105431152224533</v>
      </c>
      <c r="FX42" s="43">
        <f ca="1"/>
        <v>-17.866474318265908</v>
      </c>
      <c r="FY42" s="43">
        <f ca="1"/>
        <v>-15.017956257700916</v>
      </c>
      <c r="FZ42" s="43">
        <f ca="1"/>
        <v>-14.096002808570866</v>
      </c>
      <c r="GA42" s="43">
        <f ca="1"/>
        <v>-12.653787376642235</v>
      </c>
      <c r="GB42" s="43">
        <f ca="1"/>
        <v>-13.900215776920319</v>
      </c>
      <c r="GC42" s="43">
        <f ca="1"/>
        <v>-12.751085140109055</v>
      </c>
      <c r="GD42" s="43">
        <f ca="1"/>
        <v>-10.891180153846733</v>
      </c>
      <c r="GE42" s="43">
        <f ca="1"/>
        <v>-11.858909797072414</v>
      </c>
      <c r="GF42" s="43">
        <f ca="1"/>
        <v>-10.195199898362162</v>
      </c>
      <c r="GG42" s="43">
        <f ca="1"/>
        <v>-8.4525098317861591</v>
      </c>
      <c r="GH42" s="43">
        <f ca="1"/>
        <v>-9.535730325341234</v>
      </c>
      <c r="GI42" s="43">
        <f ca="1"/>
        <v>-9.8158618727922544</v>
      </c>
      <c r="GJ42" s="43">
        <f ca="1"/>
        <v>-8.8629150072336103</v>
      </c>
      <c r="GK42" s="43">
        <f ca="1"/>
        <v>-9.9408738584518517</v>
      </c>
      <c r="GL42" s="43">
        <f ca="1"/>
        <v>-12.532501282095922</v>
      </c>
      <c r="GM42" s="43">
        <f ca="1"/>
        <v>-13.481241604208947</v>
      </c>
      <c r="GN42" s="43">
        <f ca="1"/>
        <v>-14.098950073838225</v>
      </c>
      <c r="GO42" s="43">
        <f ca="1"/>
        <v>-15.280966139674192</v>
      </c>
      <c r="GP42" s="43">
        <f ca="1"/>
        <v>-14.05990348184109</v>
      </c>
      <c r="GQ42" s="43">
        <f ca="1"/>
        <v>-13.488763654828062</v>
      </c>
      <c r="GR42" s="43">
        <f ca="1"/>
        <v>-11.249270624279987</v>
      </c>
      <c r="GS42" s="43">
        <f ca="1"/>
        <v>-12.661716244697558</v>
      </c>
      <c r="GT42" s="43">
        <f ca="1"/>
        <v>-12.735105786085143</v>
      </c>
      <c r="GU42" s="43">
        <f ca="1"/>
        <v>-16.544705762028698</v>
      </c>
      <c r="GV42" s="43">
        <f ca="1"/>
        <v>-16.3263706908226</v>
      </c>
      <c r="GW42" s="43">
        <f ca="1"/>
        <v>-17.747200959324829</v>
      </c>
      <c r="GX42" s="43">
        <f ca="1"/>
        <v>-18.948190882682809</v>
      </c>
      <c r="GY42" s="43">
        <f ca="1"/>
        <v>-19.288339837551106</v>
      </c>
      <c r="GZ42" s="43">
        <f ca="1"/>
        <v>-23.970786707997306</v>
      </c>
      <c r="HA42" s="43">
        <f ca="1"/>
        <v>-27.315592995524412</v>
      </c>
      <c r="HB42" s="43">
        <f ca="1"/>
        <v>-19.419419671297078</v>
      </c>
      <c r="HC42" s="43">
        <f ca="1"/>
        <v>-17.034400697827344</v>
      </c>
      <c r="HD42" s="43">
        <f ca="1"/>
        <v>-15.560315619111066</v>
      </c>
      <c r="HE42" s="43">
        <f ca="1"/>
        <v>-7.8842585322856849</v>
      </c>
      <c r="HF42" s="43">
        <f ca="1"/>
        <v>-22.56653677129745</v>
      </c>
      <c r="HG42" s="43">
        <f ca="1"/>
        <v>-21.994512887239466</v>
      </c>
      <c r="HH42" s="43">
        <f ca="1"/>
        <v>-23.023956445336339</v>
      </c>
      <c r="HI42" s="43">
        <f ca="1"/>
        <v>-20.773018806338314</v>
      </c>
      <c r="HJ42" s="43">
        <f ca="1"/>
        <v>-20.171531509757045</v>
      </c>
      <c r="HK42" s="43">
        <f ca="1"/>
        <v>-17.704643402457236</v>
      </c>
      <c r="HL42" s="43">
        <f ca="1"/>
        <v>-20.07442627716064</v>
      </c>
      <c r="HM42" s="43">
        <f ca="1"/>
        <v>-20.754531561136247</v>
      </c>
      <c r="HN42" s="43">
        <f ca="1"/>
        <v>-22.376045739889143</v>
      </c>
      <c r="HO42" s="43">
        <f ca="1"/>
        <v>-21.880268244981764</v>
      </c>
      <c r="HP42" s="43">
        <f ca="1"/>
        <v>-23.469130205035214</v>
      </c>
      <c r="HQ42" s="43">
        <f ca="1"/>
        <v>-21.186965453386314</v>
      </c>
      <c r="HR42" s="43">
        <f ca="1"/>
        <v>-22.012661337137224</v>
      </c>
      <c r="HS42" s="43">
        <f ca="1"/>
        <v>-20.38240618348123</v>
      </c>
      <c r="HT42" s="43">
        <f ca="1"/>
        <v>-19.309522593498222</v>
      </c>
      <c r="HU42" s="43">
        <f ca="1"/>
        <v>-24.174474702239053</v>
      </c>
      <c r="HV42" s="43">
        <f ca="1"/>
        <v>-21.074399940848352</v>
      </c>
      <c r="HW42" s="43">
        <f ca="1"/>
        <v>-16.901051361203187</v>
      </c>
      <c r="HX42" s="43">
        <f ca="1"/>
        <v>-16.612472025394439</v>
      </c>
      <c r="HY42" s="43">
        <f ca="1"/>
        <v>-20.020754251003268</v>
      </c>
      <c r="HZ42" s="43">
        <f ca="1"/>
        <v>-17.984851829409592</v>
      </c>
      <c r="IA42" s="43">
        <f ca="1"/>
        <v>-19.139585629463184</v>
      </c>
      <c r="IB42" s="43">
        <f ca="1"/>
        <v>-25.985356791377072</v>
      </c>
      <c r="IC42" s="43">
        <f ca="1"/>
        <v>-27.475927619099608</v>
      </c>
      <c r="ID42" s="43">
        <f ca="1"/>
        <v>-30.102681346058858</v>
      </c>
      <c r="IE42" s="43">
        <f ca="1"/>
        <v>-32.934481839537625</v>
      </c>
      <c r="IF42" s="43">
        <f ca="1"/>
        <v>-31.205061811566367</v>
      </c>
      <c r="IG42" s="43">
        <f ca="1"/>
        <v>-30.498534151673311</v>
      </c>
      <c r="IH42" s="43">
        <f ca="1"/>
        <v>-26.342804680228227</v>
      </c>
      <c r="II42" s="43">
        <f ca="1"/>
        <v>-23.569524271249776</v>
      </c>
      <c r="IJ42" s="43">
        <f ca="1"/>
        <v>-21.591357655882831</v>
      </c>
      <c r="IK42" s="43">
        <f ca="1"/>
        <v>-22.93456776726245</v>
      </c>
      <c r="IL42" s="43">
        <f ca="1"/>
        <v>-20.478715477943418</v>
      </c>
      <c r="IM42" s="43">
        <f ca="1"/>
        <v>-18.793252772688867</v>
      </c>
      <c r="IN42" s="43">
        <f ca="1"/>
        <v>-17.445396868109704</v>
      </c>
      <c r="IO42" s="43">
        <f ca="1"/>
        <v>-15.300373974084849</v>
      </c>
      <c r="IP42" s="43">
        <f ca="1"/>
        <v>-17.344016145586963</v>
      </c>
      <c r="IQ42" s="43">
        <f ca="1"/>
        <v>-18.356138166546813</v>
      </c>
      <c r="IR42" s="43">
        <f ca="1"/>
        <v>-16.649470777869212</v>
      </c>
      <c r="IS42" s="43">
        <f ca="1"/>
        <v>-18.416671016097069</v>
      </c>
      <c r="IT42" s="43">
        <f ca="1"/>
        <v>-15.240768159627919</v>
      </c>
      <c r="IU42" s="43">
        <f ca="1"/>
        <v>-11.614147278308849</v>
      </c>
      <c r="IV42" s="43">
        <f ca="1"/>
        <v>-12.448389633059492</v>
      </c>
      <c r="IW42" s="43">
        <f ca="1"/>
        <v>-11.208925579786296</v>
      </c>
      <c r="IX42" s="43">
        <f ca="1"/>
        <v>-11.011284898400291</v>
      </c>
      <c r="IY42" s="43">
        <f ca="1"/>
        <v>-12.485401781201375</v>
      </c>
      <c r="IZ42" s="43">
        <f ca="1"/>
        <v>-15.948567474126818</v>
      </c>
      <c r="JA42" s="43">
        <f ca="1"/>
        <v>-15.973422626852994</v>
      </c>
      <c r="JB42" s="43">
        <f ca="1"/>
        <v>-10.833536738157278</v>
      </c>
      <c r="JC42" s="43">
        <f ca="1"/>
        <v>-13.190541086435331</v>
      </c>
      <c r="JD42" s="43">
        <f ca="1"/>
        <v>-12.357589795947078</v>
      </c>
      <c r="JE42" s="43">
        <f ca="1"/>
        <v>-13.011586568117139</v>
      </c>
      <c r="JF42" s="43">
        <f ca="1"/>
        <v>-13.183219707489002</v>
      </c>
      <c r="JG42" s="43">
        <f ca="1"/>
        <v>-12.912007250905035</v>
      </c>
      <c r="JH42" s="43">
        <f ca="1"/>
        <v>-14.528338029623029</v>
      </c>
      <c r="JI42" s="43">
        <f ca="1"/>
        <v>-16.037132308602338</v>
      </c>
      <c r="JJ42" s="43">
        <f ca="1"/>
        <v>-17.970052071571345</v>
      </c>
      <c r="JK42" s="43">
        <f ca="1"/>
        <v>-17.627421738743777</v>
      </c>
      <c r="JL42" s="43">
        <f ca="1"/>
        <v>-15.370523732781415</v>
      </c>
      <c r="JM42" s="43">
        <f ca="1"/>
        <v>-15.629659000277528</v>
      </c>
      <c r="JN42" s="43">
        <f ca="1"/>
        <v>-20.983802043318754</v>
      </c>
      <c r="JO42" s="43">
        <f ca="1"/>
        <v>-26.042155218005192</v>
      </c>
      <c r="JP42" s="43">
        <f ca="1"/>
        <v>-26.914409334421151</v>
      </c>
      <c r="JQ42" s="43">
        <f ca="1"/>
        <v>-28.399853562831879</v>
      </c>
      <c r="JR42" s="43">
        <f ca="1"/>
        <v>-30.197949441194524</v>
      </c>
      <c r="JS42" s="43">
        <f ca="1"/>
        <v>-31.956758348226543</v>
      </c>
      <c r="JT42" s="43">
        <f ca="1"/>
        <v>-25.673000319004061</v>
      </c>
      <c r="JU42" s="43">
        <f ca="1"/>
        <v>-32.767702381491659</v>
      </c>
      <c r="JV42" s="43">
        <f ca="1"/>
        <v>-36.01359124815464</v>
      </c>
      <c r="JW42" s="43">
        <f ca="1"/>
        <v>-36.332450718522082</v>
      </c>
      <c r="JX42" s="43">
        <f ca="1"/>
        <v>-35.701840996980664</v>
      </c>
      <c r="JY42" s="43">
        <f ca="1"/>
        <v>-31.114727298974984</v>
      </c>
      <c r="JZ42" s="43">
        <f ca="1"/>
        <v>-28.140307418942442</v>
      </c>
      <c r="KA42" s="43">
        <f ca="1"/>
        <v>-30.35300191664696</v>
      </c>
      <c r="KB42" s="43">
        <f ca="1"/>
        <v>-29.832559062838556</v>
      </c>
      <c r="KC42" s="43">
        <f ca="1"/>
        <v>-30.268331953763962</v>
      </c>
      <c r="KD42" s="43">
        <f ca="1"/>
        <v>-31.939173313260085</v>
      </c>
      <c r="KE42" s="43">
        <f ca="1"/>
        <v>-32.838111940622326</v>
      </c>
      <c r="KF42" s="43">
        <f ca="1"/>
        <v>-34.978724082469938</v>
      </c>
      <c r="KG42" s="43">
        <f ca="1"/>
        <v>-32.000987178683275</v>
      </c>
      <c r="KH42" s="43">
        <f ca="1"/>
        <v>-36.486953335046763</v>
      </c>
      <c r="KI42" s="43">
        <f ca="1"/>
        <v>-33.995483887910851</v>
      </c>
      <c r="KJ42" s="43">
        <f ca="1"/>
        <v>-33.826988607645035</v>
      </c>
      <c r="KK42" s="43">
        <f ca="1"/>
        <v>-34.360744620442389</v>
      </c>
      <c r="KL42" s="43">
        <f ca="1"/>
        <v>-34.600680504441272</v>
      </c>
      <c r="KM42" s="43">
        <f ca="1"/>
        <v>-36.306873159885413</v>
      </c>
      <c r="KN42" s="43">
        <f ca="1"/>
        <v>-36.943722553372396</v>
      </c>
      <c r="KO42" s="43">
        <f ca="1"/>
        <v>-36.802180382966995</v>
      </c>
      <c r="KP42" s="43">
        <f ca="1"/>
        <v>-35.077582747578631</v>
      </c>
      <c r="KQ42" s="43">
        <f ca="1"/>
        <v>-36.489440614104282</v>
      </c>
      <c r="KR42" s="43">
        <f ca="1"/>
        <v>-39.063172178387646</v>
      </c>
      <c r="KS42" s="43">
        <f ca="1"/>
        <v>-33.799634048104295</v>
      </c>
      <c r="KT42" s="43">
        <f ca="1"/>
        <v>-34.860620461106294</v>
      </c>
      <c r="KU42" s="43">
        <f ca="1"/>
        <v>-34.506310164690014</v>
      </c>
      <c r="KV42" s="43">
        <f ca="1"/>
        <v>-34.800721193432807</v>
      </c>
      <c r="KW42" s="43">
        <f ca="1"/>
        <v>-34.447713449358936</v>
      </c>
      <c r="KX42" s="43">
        <f ca="1"/>
        <v>-33.389844407677657</v>
      </c>
      <c r="KY42" s="43">
        <f ca="1"/>
        <v>-28.546382217884073</v>
      </c>
      <c r="KZ42" s="43">
        <f ca="1"/>
        <v>-27.185359513640407</v>
      </c>
      <c r="LA42" s="43">
        <f ca="1"/>
        <v>-29.646661360979081</v>
      </c>
      <c r="LB42" s="43">
        <f ca="1"/>
        <v>-28.345497073173533</v>
      </c>
      <c r="LC42" s="43">
        <f ca="1"/>
        <v>-28.873371227979661</v>
      </c>
      <c r="LD42" s="43">
        <f ca="1"/>
        <v>-27.569931382417693</v>
      </c>
      <c r="LE42" s="43">
        <f ca="1"/>
        <v>-27.242596218228357</v>
      </c>
      <c r="LF42" s="43">
        <f ca="1"/>
        <v>-27.417799173116677</v>
      </c>
      <c r="LG42" s="43">
        <f ca="1"/>
        <v>-28.349949411153787</v>
      </c>
      <c r="LH42" s="43">
        <f ca="1"/>
        <v>-29.473665408372881</v>
      </c>
      <c r="LI42" s="43">
        <f ca="1"/>
        <v>-33.552527978897089</v>
      </c>
      <c r="LJ42" s="43">
        <f ca="1"/>
        <v>-31.559590073943127</v>
      </c>
      <c r="LK42" s="43">
        <f ca="1"/>
        <v>-39.92115629911423</v>
      </c>
      <c r="LL42" s="43">
        <f ca="1"/>
        <v>-48.715551058769222</v>
      </c>
      <c r="LM42" s="43">
        <f ca="1"/>
        <v>-49.037099700331694</v>
      </c>
      <c r="LN42" s="43">
        <f ca="1"/>
        <v>-44.873739695906636</v>
      </c>
      <c r="LO42" s="43">
        <f ca="1"/>
        <v>-46.662038451790814</v>
      </c>
      <c r="LP42" s="43">
        <f ca="1"/>
        <v>-45.904492270231252</v>
      </c>
      <c r="LQ42" s="43">
        <f ca="1"/>
        <v>-49.250043939828871</v>
      </c>
      <c r="LR42" s="43">
        <f ca="1"/>
        <v>-46.698683567047112</v>
      </c>
      <c r="LS42" s="43">
        <f ca="1"/>
        <v>-44.143056751489638</v>
      </c>
      <c r="LT42" s="43">
        <f ca="1"/>
        <v>-21.28406977307796</v>
      </c>
      <c r="LU42" s="43">
        <f ca="1"/>
        <v>-19.359496076107035</v>
      </c>
      <c r="LV42" s="43">
        <f ca="1"/>
        <v>-19.686761778473851</v>
      </c>
      <c r="LW42" s="43">
        <f ca="1"/>
        <v>-18.834633956313112</v>
      </c>
      <c r="LX42" s="43">
        <f ca="1"/>
        <v>-14.746548650979989</v>
      </c>
      <c r="LY42" s="43">
        <f ca="1"/>
        <v>-24.142743664979932</v>
      </c>
      <c r="LZ42" s="43">
        <f ca="1"/>
        <v>-22.285587091565134</v>
      </c>
      <c r="MA42" s="43">
        <f ca="1"/>
        <v>-21.281019393205639</v>
      </c>
      <c r="MB42" s="43">
        <f ca="1"/>
        <v>-21.363085033416752</v>
      </c>
      <c r="MC42" s="43">
        <f ca="1"/>
        <v>-13.720319505929936</v>
      </c>
      <c r="MD42" s="43">
        <f ca="1"/>
        <v>-11.987297982692724</v>
      </c>
      <c r="ME42" s="43">
        <f ca="1"/>
        <v>-12.812779170870783</v>
      </c>
      <c r="MF42" s="43">
        <f ca="1"/>
        <v>-11.29372684085368</v>
      </c>
      <c r="MG42" s="43">
        <f ca="1"/>
        <v>-11.401383577704436</v>
      </c>
      <c r="MH42" s="43">
        <f ca="1"/>
        <v>-10.178379151225087</v>
      </c>
      <c r="MI42" s="43">
        <f ca="1"/>
        <v>-6.6418812804222114</v>
      </c>
      <c r="MJ42" s="43">
        <f ca="1"/>
        <v>-6.8666955734491353</v>
      </c>
      <c r="MK42" s="43">
        <f ca="1"/>
        <v>-5.4978967294692893</v>
      </c>
      <c r="ML42" s="43">
        <f ca="1"/>
        <v>-6.4860031895637462</v>
      </c>
      <c r="MM42" s="43">
        <f ca="1"/>
        <v>-7.4668524891138048</v>
      </c>
      <c r="MN42" s="43">
        <f ca="1"/>
        <v>-7.2788285745382382</v>
      </c>
      <c r="MO42" s="43">
        <f ca="1"/>
        <v>-6.1987382851839214</v>
      </c>
      <c r="MP42" s="43">
        <f ca="1"/>
        <v>-7.1180002465248151</v>
      </c>
      <c r="MQ42" s="43">
        <f ca="1"/>
        <v>-7.1875739586353262</v>
      </c>
      <c r="MR42" s="43">
        <f ca="1"/>
        <v>-11.977836728692083</v>
      </c>
      <c r="MS42" s="43">
        <f ca="1"/>
        <v>-12.297441018342994</v>
      </c>
      <c r="MT42" s="43">
        <f ca="1"/>
        <v>-16.054208044648163</v>
      </c>
      <c r="MU42" s="43">
        <f ca="1"/>
        <v>-12.990738080620758</v>
      </c>
      <c r="MV42" s="43">
        <f ca="1"/>
        <v>-12.154108758926384</v>
      </c>
      <c r="MW42" s="43">
        <f ca="1"/>
        <v>-14.07100736284255</v>
      </c>
      <c r="MX42" s="43">
        <f ca="1"/>
        <v>-13.860511429309867</v>
      </c>
      <c r="MY42" s="43">
        <f ca="1"/>
        <v>-10.769699252724649</v>
      </c>
      <c r="MZ42" s="43">
        <f ca="1"/>
        <v>-11.244636827945726</v>
      </c>
      <c r="NA42" s="43">
        <f ca="1"/>
        <v>-12.556088482499121</v>
      </c>
      <c r="NB42" s="43">
        <f ca="1"/>
        <v>-14.137967752575861</v>
      </c>
      <c r="NC42" s="43">
        <f ca="1"/>
        <v>-14.492509161949158</v>
      </c>
      <c r="ND42" s="43">
        <f ca="1"/>
        <v>-12.003762473344807</v>
      </c>
      <c r="NE42" s="43">
        <f ca="1"/>
        <v>-8.7952967849969923</v>
      </c>
      <c r="NF42" s="43">
        <f ca="1"/>
        <v>-8.2520616611242303</v>
      </c>
      <c r="NG42" s="43">
        <f ca="1"/>
        <v>-6.9378470839261581</v>
      </c>
      <c r="NH42" s="43">
        <f ca="1"/>
        <v>-3.7540161708593303</v>
      </c>
      <c r="NI42" s="43">
        <f ca="1"/>
        <v>-0.93949827086925097</v>
      </c>
      <c r="NJ42" s="43">
        <f ca="1"/>
        <v>0.84226263177396277</v>
      </c>
      <c r="NK42" s="43">
        <f ca="1"/>
        <v>-1.375374353289601</v>
      </c>
      <c r="NL42" s="43">
        <f ca="1"/>
        <v>-0.25051797020435629</v>
      </c>
      <c r="NM42" s="43">
        <f ca="1"/>
        <v>0.45260579693319869</v>
      </c>
      <c r="NN42" s="43">
        <f ca="1"/>
        <v>3.7470410262346263</v>
      </c>
      <c r="NO42" s="43">
        <f ca="1"/>
        <v>4.3786026077270321</v>
      </c>
      <c r="NP42" s="43">
        <f ca="1"/>
        <v>-4.1028256416296927E-2</v>
      </c>
      <c r="NQ42" s="43">
        <f ca="1"/>
        <v>-4.2099912523031264</v>
      </c>
      <c r="NR42" s="43">
        <f ca="1"/>
        <v>-2.9872986694574308</v>
      </c>
      <c r="NS42" s="43">
        <f ca="1"/>
        <v>-7.1710013700723607</v>
      </c>
      <c r="NT42" s="43">
        <f ca="1"/>
        <v>-6.7643796095848074</v>
      </c>
      <c r="NU42" s="43">
        <f ca="1"/>
        <v>-7.5852363218069172</v>
      </c>
      <c r="NV42" s="43">
        <f ca="1"/>
        <v>-9.5834318935870897</v>
      </c>
      <c r="NW42" s="43">
        <f ca="1"/>
        <v>-9.4365257008075787</v>
      </c>
      <c r="NX42" s="43">
        <f ca="1"/>
        <v>-9.2700081405639878</v>
      </c>
      <c r="NY42" s="43">
        <f ca="1"/>
        <v>-5.4866140911579464</v>
      </c>
      <c r="NZ42" s="43">
        <f ca="1"/>
        <v>0.34597217166424343</v>
      </c>
      <c r="OA42" s="43">
        <f ca="1"/>
        <v>1.7313778606653045</v>
      </c>
      <c r="OB42" s="43">
        <f ca="1"/>
        <v>-0.75944805109500635</v>
      </c>
      <c r="OC42" s="43">
        <f ca="1"/>
        <v>-0.63206285572053389</v>
      </c>
      <c r="OD42" s="43">
        <f ca="1"/>
        <v>-1.4859170638322894</v>
      </c>
      <c r="OE42" s="43">
        <f ca="1"/>
        <v>2.8865654022693548</v>
      </c>
      <c r="OF42" s="43">
        <f ca="1"/>
        <v>-1.1582902771234274</v>
      </c>
      <c r="OG42" s="43">
        <f ca="1"/>
        <v>-3.0860049318075369</v>
      </c>
      <c r="OH42" s="43">
        <f ca="1"/>
        <v>-6.2619893664121662</v>
      </c>
      <c r="OI42" s="43">
        <f ca="1"/>
        <v>-7.7966597288846913</v>
      </c>
      <c r="OJ42" s="43">
        <f ca="1"/>
        <v>-4.2063865815401016</v>
      </c>
      <c r="OK42" s="43">
        <f ca="1"/>
        <v>-6.0850931155681849</v>
      </c>
      <c r="OL42" s="43">
        <f ca="1"/>
        <v>-8.4891750372648005</v>
      </c>
      <c r="OM42" s="43">
        <f ca="1"/>
        <v>-12.079524643659596</v>
      </c>
      <c r="ON42" s="43">
        <f ca="1"/>
        <v>-10.465372629642474</v>
      </c>
      <c r="OO42" s="43">
        <f ca="1"/>
        <v>-10.699874028205869</v>
      </c>
      <c r="OP42" s="43">
        <f ca="1"/>
        <v>-16.909647735476511</v>
      </c>
      <c r="OQ42" s="43">
        <f ca="1"/>
        <v>-25.998744956612597</v>
      </c>
      <c r="OR42" s="43">
        <f ca="1"/>
        <v>-30.402932681322085</v>
      </c>
      <c r="OS42" s="43">
        <f ca="1"/>
        <v>-31.33408891081811</v>
      </c>
      <c r="OT42" s="43">
        <f ca="1"/>
        <v>-32.501930488109593</v>
      </c>
      <c r="OU42" s="43">
        <f ca="1"/>
        <v>-27.922489596009257</v>
      </c>
      <c r="OV42" s="43">
        <f ca="1"/>
        <v>-26.551380635142351</v>
      </c>
      <c r="OW42" s="43">
        <f ca="1"/>
        <v>-25.039900816917424</v>
      </c>
      <c r="OX42" s="43">
        <f ca="1"/>
        <v>-25.962022647738451</v>
      </c>
      <c r="OY42" s="43">
        <f ca="1"/>
        <v>-24.446429257392907</v>
      </c>
      <c r="OZ42" s="43">
        <f ca="1"/>
        <v>-20.609718448519715</v>
      </c>
      <c r="PA42" s="43">
        <f ca="1"/>
        <v>-21.325454647541051</v>
      </c>
      <c r="PB42" s="43">
        <f ca="1"/>
        <v>-15.786812287688235</v>
      </c>
      <c r="PC42" s="43">
        <f ca="1"/>
        <v>-13.376611742615694</v>
      </c>
      <c r="PD42" s="43">
        <f ca="1"/>
        <v>-8.0452839637994771</v>
      </c>
      <c r="PE42" s="43">
        <f ca="1"/>
        <v>-10.159981801629101</v>
      </c>
      <c r="PF42" s="43">
        <f ca="1"/>
        <v>-16.272515594840058</v>
      </c>
      <c r="PG42" s="43">
        <f ca="1"/>
        <v>-13.376007559895498</v>
      </c>
      <c r="PH42" s="43">
        <f ca="1"/>
        <v>-16.581639613866827</v>
      </c>
      <c r="PI42" s="43">
        <f ca="1"/>
        <v>-18.603666261553769</v>
      </c>
      <c r="PJ42" s="43">
        <f ca="1"/>
        <v>-20.519785362720484</v>
      </c>
      <c r="PK42" s="43">
        <f ca="1"/>
        <v>-16.791548374295232</v>
      </c>
      <c r="PL42" s="43">
        <f ca="1"/>
        <v>-17.13262362968922</v>
      </c>
      <c r="PM42" s="43">
        <f ca="1"/>
        <v>-14.796283306837083</v>
      </c>
      <c r="PN42" s="43">
        <f ca="1"/>
        <v>-15.11434920310974</v>
      </c>
      <c r="PO42" s="43">
        <f ca="1"/>
        <v>-15.761773171901694</v>
      </c>
      <c r="PP42" s="43">
        <f ca="1"/>
        <v>-14.016617190957078</v>
      </c>
      <c r="PQ42" s="43">
        <f ca="1"/>
        <v>-14.142727615118019</v>
      </c>
      <c r="PR42" s="43">
        <f ca="1"/>
        <v>-12.073644634366019</v>
      </c>
      <c r="PS42" s="43">
        <f ca="1"/>
        <v>-12.463625991940461</v>
      </c>
      <c r="PT42" s="43">
        <f ca="1"/>
        <v>-13.47725499320029</v>
      </c>
      <c r="PU42" s="43">
        <f ca="1"/>
        <v>-15.416815238118176</v>
      </c>
      <c r="PV42" s="43">
        <f ca="1"/>
        <v>-16.419664282321946</v>
      </c>
      <c r="PW42" s="43">
        <f ca="1"/>
        <v>-16.654195358157168</v>
      </c>
      <c r="PX42" s="43">
        <f ca="1"/>
        <v>-14.396262788534159</v>
      </c>
      <c r="PY42" s="43">
        <f ca="1"/>
        <v>-14.699743509650247</v>
      </c>
      <c r="PZ42" s="43">
        <f ca="1"/>
        <v>-17.149417389154451</v>
      </c>
      <c r="QA42" s="43">
        <f ca="1"/>
        <v>-17.091731119751941</v>
      </c>
      <c r="QB42" s="43">
        <f ca="1"/>
        <v>-17.755047401785845</v>
      </c>
      <c r="QC42" s="43">
        <f ca="1"/>
        <v>-17.911516440033935</v>
      </c>
      <c r="QD42" s="43">
        <f ca="1"/>
        <v>-18.931482936978341</v>
      </c>
      <c r="QE42" s="43">
        <f ca="1"/>
        <v>-18.544327843546881</v>
      </c>
      <c r="QF42" s="43">
        <f ca="1"/>
        <v>-16.014885998845088</v>
      </c>
      <c r="QG42" s="43">
        <f ca="1"/>
        <v>-16.56781710362435</v>
      </c>
      <c r="QH42" s="43">
        <f ca="1"/>
        <v>-15.008177613973615</v>
      </c>
      <c r="QI42" s="43">
        <f ca="1"/>
        <v>-15.020168734073636</v>
      </c>
      <c r="QJ42" s="43">
        <f ca="1"/>
        <v>-13.881557844877236</v>
      </c>
      <c r="QK42" s="43">
        <f ca="1"/>
        <v>-15.256919443845746</v>
      </c>
      <c r="QL42" s="43">
        <f ca="1"/>
        <v>-14.689519111394901</v>
      </c>
      <c r="QM42" s="43">
        <f ca="1"/>
        <v>-13.709750203490245</v>
      </c>
      <c r="QN42" s="43">
        <f ca="1"/>
        <v>-14.807010847687707</v>
      </c>
      <c r="QO42" s="43">
        <f ca="1"/>
        <v>-14.83203031170369</v>
      </c>
      <c r="QP42" s="43">
        <f ca="1"/>
        <v>-15.91396917915344</v>
      </c>
      <c r="QQ42" s="43">
        <f ca="1"/>
        <v>-14.018948423862454</v>
      </c>
      <c r="QR42" s="43">
        <f ca="1"/>
        <v>-14.194577262282394</v>
      </c>
      <c r="QS42" s="43">
        <f ca="1"/>
        <v>-15.095632379531864</v>
      </c>
      <c r="QT42" s="43">
        <f ca="1"/>
        <v>-13.590591542124741</v>
      </c>
      <c r="QU42" s="43">
        <f ca="1"/>
        <v>-15.391742356657986</v>
      </c>
      <c r="QV42" s="43">
        <f ca="1"/>
        <v>-16.096622483134283</v>
      </c>
      <c r="QW42" s="43">
        <f ca="1"/>
        <v>-17.161900584220874</v>
      </c>
      <c r="QX42" s="43">
        <f ca="1"/>
        <v>-19.496049226045614</v>
      </c>
      <c r="QY42" s="43">
        <f ca="1"/>
        <v>-20.803844901204101</v>
      </c>
      <c r="QZ42" s="43">
        <f ca="1"/>
        <v>-20.502420942425744</v>
      </c>
      <c r="RA42" s="43">
        <f ca="1"/>
        <v>-16.980566220521951</v>
      </c>
      <c r="RB42" s="43">
        <f ca="1"/>
        <v>-18.34519556856155</v>
      </c>
      <c r="RC42" s="43">
        <f ca="1"/>
        <v>-19.308299764037116</v>
      </c>
      <c r="RD42" s="43">
        <f ca="1"/>
        <v>-21.110788472056413</v>
      </c>
      <c r="RE42" s="43">
        <f ca="1"/>
        <v>-21.087233039736759</v>
      </c>
      <c r="RF42" s="43">
        <f ca="1"/>
        <v>-21.250444702744517</v>
      </c>
      <c r="RG42" s="43">
        <f ca="1"/>
        <v>-25.73282858371735</v>
      </c>
      <c r="RH42" s="43">
        <f ca="1"/>
        <v>-26.750763439297685</v>
      </c>
      <c r="RI42" s="43">
        <f ca="1"/>
        <v>-26.705528294205664</v>
      </c>
      <c r="RJ42" s="43">
        <f ca="1"/>
        <v>-26.417935739040388</v>
      </c>
      <c r="RK42" s="43">
        <f ca="1"/>
        <v>-25.441554069280627</v>
      </c>
      <c r="RL42" s="43">
        <f ca="1"/>
        <v>-24.887611205220225</v>
      </c>
      <c r="RM42" s="43">
        <f ca="1"/>
        <v>-25.428307931184747</v>
      </c>
      <c r="RN42" s="43">
        <f ca="1"/>
        <v>-24.266657537698748</v>
      </c>
      <c r="RO42" s="43">
        <f ca="1"/>
        <v>-21.433819678068161</v>
      </c>
      <c r="RP42" s="43">
        <f ca="1"/>
        <v>-24.221627507686605</v>
      </c>
      <c r="RQ42" s="43">
        <f ca="1"/>
        <v>-24.421167447566972</v>
      </c>
      <c r="RR42" s="43">
        <f ca="1"/>
        <v>-24.09991930389404</v>
      </c>
      <c r="RS42" s="43">
        <f ca="1"/>
        <v>-24.046186223387735</v>
      </c>
      <c r="RT42" s="43">
        <f ca="1"/>
        <v>-21.406870229601878</v>
      </c>
      <c r="RU42" s="43">
        <f ca="1"/>
        <v>-19.487857547283156</v>
      </c>
      <c r="RV42" s="43">
        <f ca="1"/>
        <v>-18.822707226395607</v>
      </c>
      <c r="RW42" s="43">
        <f ca="1"/>
        <v>-17.838651826381664</v>
      </c>
      <c r="RX42" s="43">
        <f ca="1"/>
        <v>-16.165226335883148</v>
      </c>
      <c r="RY42" s="43">
        <f ca="1"/>
        <v>-14.778179358124731</v>
      </c>
      <c r="RZ42" s="43">
        <f ca="1"/>
        <v>-14.556447658061984</v>
      </c>
      <c r="SA42" s="43">
        <f ca="1"/>
        <v>-15.664490184903144</v>
      </c>
      <c r="SB42" s="43">
        <f ca="1"/>
        <v>-13.255119449973108</v>
      </c>
      <c r="SC42" s="43">
        <f ca="1"/>
        <v>-12.230704371333118</v>
      </c>
      <c r="SD42" s="43">
        <f ca="1"/>
        <v>-7.8803530609607719</v>
      </c>
      <c r="SE42" s="43">
        <f ca="1"/>
        <v>-6.3936845225095738</v>
      </c>
      <c r="SF42" s="43">
        <f ca="1"/>
        <v>-5.952935977339763</v>
      </c>
      <c r="SG42" s="43">
        <f ca="1"/>
        <v>-7.4994503954649048</v>
      </c>
      <c r="SH42" s="43">
        <f ca="1"/>
        <v>-6.5625397140979658</v>
      </c>
      <c r="SI42" s="43">
        <f ca="1"/>
        <v>-6.4644221119880712</v>
      </c>
      <c r="SJ42" s="43">
        <f ca="1"/>
        <v>-4.9123864048719383</v>
      </c>
      <c r="SK42" s="43">
        <f ca="1"/>
        <v>-4.1408748253583951</v>
      </c>
    </row>
    <row r="43" spans="3:505" x14ac:dyDescent="0.25">
      <c r="C43" s="46" t="s">
        <v>505</v>
      </c>
      <c r="F43" s="43" cm="1">
        <f t="array" aca="1" ref="F43:SK43" ca="1">IFERROR(IF(OFFSET(bHist!$A$11,_xlfn.XMATCH(C42,bHist!B:B,0)-1,3,1,500)=0,"-",OFFSET(bHist!$A$11,_xlfn.XMATCH(C42,bHist!B:B,0)-1,3,1,500))-IF(OFFSET(bHist!$A$1,_xlfn.XMATCH(C43,bHist!B:B,0)-1,3,1,500)=0,"-",OFFSET(bHist!$A$1,_xlfn.XMATCH(C43,bHist!B:B,0)-1,3,1,500)),"-")</f>
        <v>27.479004211425774</v>
      </c>
      <c r="G43" s="43">
        <f ca="1"/>
        <v>25.14108439111709</v>
      </c>
      <c r="H43" s="43">
        <f ca="1"/>
        <v>26.872831133365651</v>
      </c>
      <c r="I43" s="43">
        <f ca="1"/>
        <v>26.078513705730444</v>
      </c>
      <c r="J43" s="43">
        <f ca="1"/>
        <v>18.321096292018893</v>
      </c>
      <c r="K43" s="43">
        <f ca="1"/>
        <v>14.179636860370636</v>
      </c>
      <c r="L43" s="43">
        <f ca="1"/>
        <v>4.9328809461593437</v>
      </c>
      <c r="M43" s="43">
        <f ca="1"/>
        <v>7.4373903126716812</v>
      </c>
      <c r="N43" s="43">
        <f ca="1"/>
        <v>-3.469495522975933</v>
      </c>
      <c r="O43" s="43">
        <f ca="1"/>
        <v>4.2654500527381742</v>
      </c>
      <c r="P43" s="43">
        <f ca="1"/>
        <v>8.7440642781257623</v>
      </c>
      <c r="Q43" s="43">
        <f ca="1"/>
        <v>7.061445622920985</v>
      </c>
      <c r="R43" s="43">
        <f ca="1"/>
        <v>22.813769629955289</v>
      </c>
      <c r="S43" s="43">
        <f ca="1"/>
        <v>23.897793613433862</v>
      </c>
      <c r="T43" s="43">
        <f ca="1"/>
        <v>63.883677736759182</v>
      </c>
      <c r="U43" s="43">
        <f ca="1"/>
        <v>90.012690196990974</v>
      </c>
      <c r="V43" s="43">
        <f ca="1"/>
        <v>62.796121666908221</v>
      </c>
      <c r="W43" s="43">
        <f ca="1"/>
        <v>66.613369103431666</v>
      </c>
      <c r="X43" s="43">
        <f ca="1"/>
        <v>70.756112046241782</v>
      </c>
      <c r="Y43" s="43">
        <f ca="1"/>
        <v>99.88924360609056</v>
      </c>
      <c r="Z43" s="43">
        <f ca="1"/>
        <v>122.19260830211641</v>
      </c>
      <c r="AA43" s="43">
        <f ca="1"/>
        <v>153.89074207687378</v>
      </c>
      <c r="AB43" s="43">
        <f ca="1"/>
        <v>165.15908032751082</v>
      </c>
      <c r="AC43" s="43">
        <f ca="1"/>
        <v>151.1685814704895</v>
      </c>
      <c r="AD43" s="43">
        <f ca="1"/>
        <v>155.01656438732147</v>
      </c>
      <c r="AE43" s="43">
        <f ca="1"/>
        <v>151.19838827371595</v>
      </c>
      <c r="AF43" s="43">
        <f ca="1"/>
        <v>150.01843099021912</v>
      </c>
      <c r="AG43" s="43">
        <f ca="1"/>
        <v>153.17206692171098</v>
      </c>
      <c r="AH43" s="43">
        <f ca="1"/>
        <v>177.50312963199613</v>
      </c>
      <c r="AI43" s="43">
        <f ca="1"/>
        <v>185.59217867517472</v>
      </c>
      <c r="AJ43" s="43">
        <f ca="1"/>
        <v>182.75288004589081</v>
      </c>
      <c r="AK43" s="43">
        <f ca="1"/>
        <v>169.58925183820728</v>
      </c>
      <c r="AL43" s="43">
        <f ca="1"/>
        <v>170.0821454601288</v>
      </c>
      <c r="AM43" s="43">
        <f ca="1"/>
        <v>169.61739682102206</v>
      </c>
      <c r="AN43" s="43">
        <f ca="1"/>
        <v>158.54030512666702</v>
      </c>
      <c r="AO43" s="43">
        <f ca="1"/>
        <v>140.40862825345994</v>
      </c>
      <c r="AP43" s="43">
        <f ca="1"/>
        <v>115.40821824836735</v>
      </c>
      <c r="AQ43" s="43">
        <f ca="1"/>
        <v>89.840935123443614</v>
      </c>
      <c r="AR43" s="43">
        <f ca="1"/>
        <v>80.60956491851806</v>
      </c>
      <c r="AS43" s="43">
        <f ca="1"/>
        <v>94.259341400146468</v>
      </c>
      <c r="AT43" s="43">
        <f ca="1"/>
        <v>99.608096746444744</v>
      </c>
      <c r="AU43" s="43">
        <f ca="1"/>
        <v>95.689421009063722</v>
      </c>
      <c r="AV43" s="43">
        <f ca="1"/>
        <v>87.650236666202545</v>
      </c>
      <c r="AW43" s="43">
        <f ca="1"/>
        <v>89.509849247455577</v>
      </c>
      <c r="AX43" s="43">
        <f ca="1"/>
        <v>77.613455249309538</v>
      </c>
      <c r="AY43" s="43">
        <f ca="1"/>
        <v>59.564693829059593</v>
      </c>
      <c r="AZ43" s="43">
        <f ca="1"/>
        <v>42.605562076091815</v>
      </c>
      <c r="BA43" s="43">
        <f ca="1"/>
        <v>73.10171464633936</v>
      </c>
      <c r="BB43" s="43">
        <f ca="1"/>
        <v>80.354840325355553</v>
      </c>
      <c r="BC43" s="43">
        <f ca="1"/>
        <v>106.19726128005982</v>
      </c>
      <c r="BD43" s="43">
        <f ca="1"/>
        <v>155.4097464017868</v>
      </c>
      <c r="BE43" s="43">
        <f ca="1"/>
        <v>132.39418040180206</v>
      </c>
      <c r="BF43" s="43">
        <f ca="1"/>
        <v>124.03970445203782</v>
      </c>
      <c r="BG43" s="43">
        <f ca="1"/>
        <v>68.493667377948782</v>
      </c>
      <c r="BH43" s="43">
        <f ca="1"/>
        <v>46.481776101589219</v>
      </c>
      <c r="BI43" s="43">
        <f ca="1"/>
        <v>138.42334519100191</v>
      </c>
      <c r="BJ43" s="43">
        <f ca="1"/>
        <v>171.64123867940904</v>
      </c>
      <c r="BK43" s="43">
        <f ca="1"/>
        <v>166.1115537672043</v>
      </c>
      <c r="BL43" s="43">
        <f ca="1"/>
        <v>213.82766203927991</v>
      </c>
      <c r="BM43" s="43">
        <f ca="1"/>
        <v>229.25867134189605</v>
      </c>
      <c r="BN43" s="43">
        <f ca="1"/>
        <v>176.59717685794828</v>
      </c>
      <c r="BO43" s="43">
        <f ca="1"/>
        <v>147.72047176456448</v>
      </c>
      <c r="BP43" s="43">
        <f ca="1"/>
        <v>131.32901075124744</v>
      </c>
      <c r="BQ43" s="43">
        <f ca="1"/>
        <v>103.67600373172763</v>
      </c>
      <c r="BR43" s="43">
        <f ca="1"/>
        <v>86.35699734258651</v>
      </c>
      <c r="BS43" s="43">
        <f ca="1"/>
        <v>97.583554042816161</v>
      </c>
      <c r="BT43" s="43">
        <f ca="1"/>
        <v>95.671723579883576</v>
      </c>
      <c r="BU43" s="43">
        <f ca="1"/>
        <v>103.95866364955901</v>
      </c>
      <c r="BV43" s="43">
        <f ca="1"/>
        <v>101.51935710620882</v>
      </c>
      <c r="BW43" s="43">
        <f ca="1"/>
        <v>117.77384609270098</v>
      </c>
      <c r="BX43" s="43">
        <f ca="1"/>
        <v>133.89161505222319</v>
      </c>
      <c r="BY43" s="43">
        <f ca="1"/>
        <v>43.159510008811935</v>
      </c>
      <c r="BZ43" s="43">
        <f ca="1"/>
        <v>-122.72372100877766</v>
      </c>
      <c r="CA43" s="43">
        <f ca="1"/>
        <v>-187.44291300153736</v>
      </c>
      <c r="CB43" s="43">
        <f ca="1"/>
        <v>-180.76070214509963</v>
      </c>
      <c r="CC43" s="43">
        <f ca="1"/>
        <v>-241.24430117273329</v>
      </c>
      <c r="CD43" s="43">
        <f ca="1"/>
        <v>-324.03687476873398</v>
      </c>
      <c r="CE43" s="43">
        <f ca="1"/>
        <v>-284.2353608050347</v>
      </c>
      <c r="CF43" s="43">
        <f ca="1"/>
        <v>-208.28613199090958</v>
      </c>
      <c r="CG43" s="43">
        <f ca="1"/>
        <v>-71.559292694091795</v>
      </c>
      <c r="CH43" s="43">
        <f ca="1"/>
        <v>-105.65083838510512</v>
      </c>
      <c r="CI43" s="43">
        <f ca="1"/>
        <v>-27.397268787384007</v>
      </c>
      <c r="CJ43" s="43">
        <f ca="1"/>
        <v>-56.740217466831211</v>
      </c>
      <c r="CK43" s="43">
        <f ca="1"/>
        <v>-82.648186327457438</v>
      </c>
      <c r="CL43" s="43">
        <f ca="1"/>
        <v>1.082536315917082E-2</v>
      </c>
      <c r="CM43" s="43">
        <f ca="1"/>
        <v>29.905782578468319</v>
      </c>
      <c r="CN43" s="43">
        <f ca="1"/>
        <v>44.181409332275379</v>
      </c>
      <c r="CO43" s="43">
        <f ca="1"/>
        <v>35.430213914871231</v>
      </c>
      <c r="CP43" s="43">
        <f ca="1"/>
        <v>8.2517174630165044</v>
      </c>
      <c r="CQ43" s="43">
        <f ca="1"/>
        <v>-14.714073069095619</v>
      </c>
      <c r="CR43" s="43">
        <f ca="1"/>
        <v>-7.3127005243301397</v>
      </c>
      <c r="CS43" s="43">
        <f ca="1"/>
        <v>-0.19111117124558064</v>
      </c>
      <c r="CT43" s="43">
        <f ca="1"/>
        <v>10.033247768878937</v>
      </c>
      <c r="CU43" s="43">
        <f ca="1"/>
        <v>12.104802254199981</v>
      </c>
      <c r="CV43" s="43">
        <f ca="1"/>
        <v>21.912837246894831</v>
      </c>
      <c r="CW43" s="43">
        <f ca="1"/>
        <v>22.231354839801789</v>
      </c>
      <c r="CX43" s="43">
        <f ca="1"/>
        <v>21.675671761989598</v>
      </c>
      <c r="CY43" s="43">
        <f ca="1"/>
        <v>19.717363193988803</v>
      </c>
      <c r="CZ43" s="43">
        <f ca="1"/>
        <v>20.679900530815132</v>
      </c>
      <c r="DA43" s="43">
        <f ca="1"/>
        <v>19.862982672691345</v>
      </c>
      <c r="DB43" s="43">
        <f ca="1"/>
        <v>7.9455510210990923</v>
      </c>
      <c r="DC43" s="43">
        <f ca="1"/>
        <v>18.381622718811045</v>
      </c>
      <c r="DD43" s="43">
        <f ca="1"/>
        <v>18.669015833854687</v>
      </c>
      <c r="DE43" s="43">
        <f ca="1"/>
        <v>19.748101962566381</v>
      </c>
      <c r="DF43" s="43">
        <f ca="1"/>
        <v>18.517889774322512</v>
      </c>
      <c r="DG43" s="43">
        <f ca="1"/>
        <v>18.815323896408074</v>
      </c>
      <c r="DH43" s="43">
        <f ca="1"/>
        <v>19.274582345008838</v>
      </c>
      <c r="DI43" s="43">
        <f ca="1"/>
        <v>22.707684421062453</v>
      </c>
      <c r="DJ43" s="43">
        <f ca="1"/>
        <v>20.257834909915914</v>
      </c>
      <c r="DK43" s="43">
        <f ca="1"/>
        <v>17.792538555145271</v>
      </c>
      <c r="DL43" s="43">
        <f ca="1"/>
        <v>19.199756502151487</v>
      </c>
      <c r="DM43" s="43">
        <f ca="1"/>
        <v>29.701201065540317</v>
      </c>
      <c r="DN43" s="43">
        <f ca="1"/>
        <v>26.749599686622616</v>
      </c>
      <c r="DO43" s="43">
        <f ca="1"/>
        <v>21.871546466350566</v>
      </c>
      <c r="DP43" s="43">
        <f ca="1"/>
        <v>34.26678124380112</v>
      </c>
      <c r="DQ43" s="43">
        <f ca="1"/>
        <v>38.589479445457457</v>
      </c>
      <c r="DR43" s="43">
        <f ca="1"/>
        <v>45.943622843742368</v>
      </c>
      <c r="DS43" s="43">
        <f ca="1"/>
        <v>48.634858952999117</v>
      </c>
      <c r="DT43" s="43">
        <f ca="1"/>
        <v>52.62419251823426</v>
      </c>
      <c r="DU43" s="43">
        <f ca="1"/>
        <v>55.675467609882347</v>
      </c>
      <c r="DV43" s="43">
        <f ca="1"/>
        <v>54.71265739631653</v>
      </c>
      <c r="DW43" s="43">
        <f ca="1"/>
        <v>52.293508301734931</v>
      </c>
      <c r="DX43" s="43">
        <f ca="1"/>
        <v>48.013686380386353</v>
      </c>
      <c r="DY43" s="43">
        <f ca="1"/>
        <v>48.431595126152033</v>
      </c>
      <c r="DZ43" s="43">
        <f ca="1"/>
        <v>40.704120692729958</v>
      </c>
      <c r="EA43" s="43">
        <f ca="1"/>
        <v>38.812179609298695</v>
      </c>
      <c r="EB43" s="43">
        <f ca="1"/>
        <v>29.843954955101012</v>
      </c>
      <c r="EC43" s="43">
        <f ca="1"/>
        <v>31.10558930492401</v>
      </c>
      <c r="ED43" s="43">
        <f ca="1"/>
        <v>34.156639614582062</v>
      </c>
      <c r="EE43" s="43">
        <f ca="1"/>
        <v>43.155068736076352</v>
      </c>
      <c r="EF43" s="43">
        <f ca="1"/>
        <v>39.61111923599244</v>
      </c>
      <c r="EG43" s="43">
        <f ca="1"/>
        <v>38.339713907718661</v>
      </c>
      <c r="EH43" s="43">
        <f ca="1"/>
        <v>34.427582785129545</v>
      </c>
      <c r="EI43" s="43">
        <f ca="1"/>
        <v>36.640957737922669</v>
      </c>
      <c r="EJ43" s="43">
        <f ca="1"/>
        <v>38.608150182247158</v>
      </c>
      <c r="EK43" s="43">
        <f ca="1"/>
        <v>37.125236753940584</v>
      </c>
      <c r="EL43" s="43">
        <f ca="1"/>
        <v>37.264875280857083</v>
      </c>
      <c r="EM43" s="43">
        <f ca="1"/>
        <v>36.952331299304959</v>
      </c>
      <c r="EN43" s="43">
        <f ca="1"/>
        <v>36.13371865558625</v>
      </c>
      <c r="EO43" s="43">
        <f ca="1"/>
        <v>35.374271244049069</v>
      </c>
      <c r="EP43" s="43">
        <f ca="1"/>
        <v>28.26874453878402</v>
      </c>
      <c r="EQ43" s="43">
        <f ca="1"/>
        <v>29.431188153743733</v>
      </c>
      <c r="ER43" s="43">
        <f ca="1"/>
        <v>30.059856107711795</v>
      </c>
      <c r="ES43" s="43">
        <f ca="1"/>
        <v>27.677153981685635</v>
      </c>
      <c r="ET43" s="43">
        <f ca="1"/>
        <v>26.891573928356181</v>
      </c>
      <c r="EU43" s="43">
        <f ca="1"/>
        <v>27.948769030570986</v>
      </c>
      <c r="EV43" s="43">
        <f ca="1"/>
        <v>21.281493433475489</v>
      </c>
      <c r="EW43" s="43">
        <f ca="1"/>
        <v>16.210554502487199</v>
      </c>
      <c r="EX43" s="43">
        <f ca="1"/>
        <v>17.491610698699944</v>
      </c>
      <c r="EY43" s="43">
        <f ca="1"/>
        <v>18.551870728969575</v>
      </c>
      <c r="EZ43" s="43">
        <f ca="1"/>
        <v>20.997674360275269</v>
      </c>
      <c r="FA43" s="43">
        <f ca="1"/>
        <v>19.593945655345919</v>
      </c>
      <c r="FB43" s="43">
        <f ca="1"/>
        <v>22.157450401782981</v>
      </c>
      <c r="FC43" s="43">
        <f ca="1"/>
        <v>25.393924392223354</v>
      </c>
      <c r="FD43" s="43">
        <f ca="1"/>
        <v>30.57464556646346</v>
      </c>
      <c r="FE43" s="43">
        <f ca="1"/>
        <v>22.071465843677515</v>
      </c>
      <c r="FF43" s="43">
        <f ca="1"/>
        <v>2.9951708207130423</v>
      </c>
      <c r="FG43" s="43">
        <f ca="1"/>
        <v>-1.5645262422561643</v>
      </c>
      <c r="FH43" s="43">
        <f ca="1"/>
        <v>-2.2548026628494284</v>
      </c>
      <c r="FI43" s="43">
        <f ca="1"/>
        <v>1.0127956776618987</v>
      </c>
      <c r="FJ43" s="43">
        <f ca="1"/>
        <v>7.1812905507087663</v>
      </c>
      <c r="FK43" s="43">
        <f ca="1"/>
        <v>11.821210623741152</v>
      </c>
      <c r="FL43" s="43">
        <f ca="1"/>
        <v>13.476446290016185</v>
      </c>
      <c r="FM43" s="43">
        <f ca="1"/>
        <v>13.452896612167365</v>
      </c>
      <c r="FN43" s="43">
        <f ca="1"/>
        <v>15.257488688468925</v>
      </c>
      <c r="FO43" s="43">
        <f ca="1"/>
        <v>15.009353579044344</v>
      </c>
      <c r="FP43" s="43">
        <f ca="1"/>
        <v>18.731275676727307</v>
      </c>
      <c r="FQ43" s="43">
        <f ca="1"/>
        <v>32.999816682338704</v>
      </c>
      <c r="FR43" s="43">
        <f ca="1"/>
        <v>32.098744033336644</v>
      </c>
      <c r="FS43" s="43">
        <f ca="1"/>
        <v>36.672476282119746</v>
      </c>
      <c r="FT43" s="43">
        <f ca="1"/>
        <v>37.999126073837274</v>
      </c>
      <c r="FU43" s="43">
        <f ca="1"/>
        <v>37.574877308368684</v>
      </c>
      <c r="FV43" s="43">
        <f ca="1"/>
        <v>36.158837882995599</v>
      </c>
      <c r="FW43" s="43">
        <f ca="1"/>
        <v>34.962150437831895</v>
      </c>
      <c r="FX43" s="43">
        <f ca="1"/>
        <v>39.759626009941101</v>
      </c>
      <c r="FY43" s="43">
        <f ca="1"/>
        <v>43.58899551916123</v>
      </c>
      <c r="FZ43" s="43">
        <f ca="1"/>
        <v>45.76175010728835</v>
      </c>
      <c r="GA43" s="43">
        <f ca="1"/>
        <v>49.022041336536404</v>
      </c>
      <c r="GB43" s="43">
        <f ca="1"/>
        <v>41.854681382656096</v>
      </c>
      <c r="GC43" s="43">
        <f ca="1"/>
        <v>40.819728781700135</v>
      </c>
      <c r="GD43" s="43">
        <f ca="1"/>
        <v>37.619067852973942</v>
      </c>
      <c r="GE43" s="43">
        <f ca="1"/>
        <v>35.378467360019684</v>
      </c>
      <c r="GF43" s="43">
        <f ca="1"/>
        <v>37.938221062183374</v>
      </c>
      <c r="GG43" s="43">
        <f ca="1"/>
        <v>33.899575828075413</v>
      </c>
      <c r="GH43" s="43">
        <f ca="1"/>
        <v>32.169415406227117</v>
      </c>
      <c r="GI43" s="43">
        <f ca="1"/>
        <v>32.779130759239195</v>
      </c>
      <c r="GJ43" s="43">
        <f ca="1"/>
        <v>26.421157338142407</v>
      </c>
      <c r="GK43" s="43">
        <f ca="1"/>
        <v>29.687043429374697</v>
      </c>
      <c r="GL43" s="43">
        <f ca="1"/>
        <v>35.898000840663897</v>
      </c>
      <c r="GM43" s="43">
        <f ca="1"/>
        <v>35.583311370849614</v>
      </c>
      <c r="GN43" s="43">
        <f ca="1"/>
        <v>39.238205117702478</v>
      </c>
      <c r="GO43" s="43">
        <f ca="1"/>
        <v>37.967205560684206</v>
      </c>
      <c r="GP43" s="43">
        <f ca="1"/>
        <v>36.440141328334803</v>
      </c>
      <c r="GQ43" s="43">
        <f ca="1"/>
        <v>38.312572412014006</v>
      </c>
      <c r="GR43" s="43">
        <f ca="1"/>
        <v>43.893845160961149</v>
      </c>
      <c r="GS43" s="43">
        <f ca="1"/>
        <v>42.910862184524547</v>
      </c>
      <c r="GT43" s="43">
        <f ca="1"/>
        <v>43.58248077726364</v>
      </c>
      <c r="GU43" s="43">
        <f ca="1"/>
        <v>32.431631328582768</v>
      </c>
      <c r="GV43" s="43">
        <f ca="1"/>
        <v>29.391208281040193</v>
      </c>
      <c r="GW43" s="43">
        <f ca="1"/>
        <v>29.055275614261632</v>
      </c>
      <c r="GX43" s="43">
        <f ca="1"/>
        <v>26.682783461570736</v>
      </c>
      <c r="GY43" s="43">
        <f ca="1"/>
        <v>24.141374399185182</v>
      </c>
      <c r="GZ43" s="43">
        <f ca="1"/>
        <v>16.965614370346074</v>
      </c>
      <c r="HA43" s="43">
        <f ca="1"/>
        <v>14.498815674304964</v>
      </c>
      <c r="HB43" s="43">
        <f ca="1"/>
        <v>22.752558046340937</v>
      </c>
      <c r="HC43" s="43">
        <f ca="1"/>
        <v>30.12716233587264</v>
      </c>
      <c r="HD43" s="43">
        <f ca="1"/>
        <v>29.730888192653651</v>
      </c>
      <c r="HE43" s="43">
        <f ca="1"/>
        <v>45.993631578445445</v>
      </c>
      <c r="HF43" s="43">
        <f ca="1"/>
        <v>16.804114624500286</v>
      </c>
      <c r="HG43" s="43">
        <f ca="1"/>
        <v>20.284064820289601</v>
      </c>
      <c r="HH43" s="43">
        <f ca="1"/>
        <v>31.714445656776434</v>
      </c>
      <c r="HI43" s="43">
        <f ca="1"/>
        <v>42.501507293701181</v>
      </c>
      <c r="HJ43" s="43">
        <f ca="1"/>
        <v>44.027898066043846</v>
      </c>
      <c r="HK43" s="43">
        <f ca="1"/>
        <v>46.144575955867779</v>
      </c>
      <c r="HL43" s="43">
        <f ca="1"/>
        <v>49.046457870006563</v>
      </c>
      <c r="HM43" s="43">
        <f ca="1"/>
        <v>51.630039757728568</v>
      </c>
      <c r="HN43" s="43">
        <f ca="1"/>
        <v>49.771462615013121</v>
      </c>
      <c r="HO43" s="43">
        <f ca="1"/>
        <v>52.881785991668693</v>
      </c>
      <c r="HP43" s="43">
        <f ca="1"/>
        <v>50.528101141929625</v>
      </c>
      <c r="HQ43" s="43">
        <f ca="1"/>
        <v>51.663415468692776</v>
      </c>
      <c r="HR43" s="43">
        <f ca="1"/>
        <v>50.287683915615091</v>
      </c>
      <c r="HS43" s="43">
        <f ca="1"/>
        <v>48.646365411758424</v>
      </c>
      <c r="HT43" s="43">
        <f ca="1"/>
        <v>56.550140186786663</v>
      </c>
      <c r="HU43" s="43">
        <f ca="1"/>
        <v>47.999484005928039</v>
      </c>
      <c r="HV43" s="43">
        <f ca="1"/>
        <v>39.326090070247659</v>
      </c>
      <c r="HW43" s="43">
        <f ca="1"/>
        <v>35.360495588779443</v>
      </c>
      <c r="HX43" s="43">
        <f ca="1"/>
        <v>30.024441167354581</v>
      </c>
      <c r="HY43" s="43">
        <f ca="1"/>
        <v>20.254122791290271</v>
      </c>
      <c r="HZ43" s="43">
        <f ca="1"/>
        <v>30.056296374797839</v>
      </c>
      <c r="IA43" s="43">
        <f ca="1"/>
        <v>35.288820422172535</v>
      </c>
      <c r="IB43" s="43">
        <f ca="1"/>
        <v>39.540556910514837</v>
      </c>
      <c r="IC43" s="43">
        <f ca="1"/>
        <v>32.231121649742121</v>
      </c>
      <c r="ID43" s="43">
        <f ca="1"/>
        <v>39.522629054069498</v>
      </c>
      <c r="IE43" s="43">
        <f ca="1"/>
        <v>30.798659494876858</v>
      </c>
      <c r="IF43" s="43">
        <f ca="1"/>
        <v>21.040640889644607</v>
      </c>
      <c r="IG43" s="43">
        <f ca="1"/>
        <v>9.275032803535467</v>
      </c>
      <c r="IH43" s="43">
        <f ca="1"/>
        <v>23.279339787006393</v>
      </c>
      <c r="II43" s="43">
        <f ca="1"/>
        <v>35.4537906770706</v>
      </c>
      <c r="IJ43" s="43">
        <f ca="1"/>
        <v>32.105468439102168</v>
      </c>
      <c r="IK43" s="43">
        <f ca="1"/>
        <v>33.914576336383817</v>
      </c>
      <c r="IL43" s="43">
        <f ca="1"/>
        <v>43.029842946052554</v>
      </c>
      <c r="IM43" s="43">
        <f ca="1"/>
        <v>46.671674422740935</v>
      </c>
      <c r="IN43" s="43">
        <f ca="1"/>
        <v>55.874766815662369</v>
      </c>
      <c r="IO43" s="43">
        <f ca="1"/>
        <v>53.649700748920438</v>
      </c>
      <c r="IP43" s="43">
        <f ca="1"/>
        <v>45.124970399856565</v>
      </c>
      <c r="IQ43" s="43">
        <f ca="1"/>
        <v>37.54403431701661</v>
      </c>
      <c r="IR43" s="43">
        <f ca="1"/>
        <v>31.928759668350224</v>
      </c>
      <c r="IS43" s="43">
        <f ca="1"/>
        <v>31.48495166969299</v>
      </c>
      <c r="IT43" s="43">
        <f ca="1"/>
        <v>38.13713936614991</v>
      </c>
      <c r="IU43" s="43">
        <f ca="1"/>
        <v>42.488890029907239</v>
      </c>
      <c r="IV43" s="43">
        <f ca="1"/>
        <v>40.499744288921363</v>
      </c>
      <c r="IW43" s="43">
        <f ca="1"/>
        <v>42.083294472217574</v>
      </c>
      <c r="IX43" s="43">
        <f ca="1"/>
        <v>46.63698615694048</v>
      </c>
      <c r="IY43" s="43">
        <f ca="1"/>
        <v>34.408229038715362</v>
      </c>
      <c r="IZ43" s="43">
        <f ca="1"/>
        <v>27.292786880493153</v>
      </c>
      <c r="JA43" s="43">
        <f ca="1"/>
        <v>32.081997611999512</v>
      </c>
      <c r="JB43" s="43">
        <f ca="1"/>
        <v>50.492326682090749</v>
      </c>
      <c r="JC43" s="43">
        <f ca="1"/>
        <v>54.89947489070893</v>
      </c>
      <c r="JD43" s="43">
        <f ca="1"/>
        <v>54.956366803169246</v>
      </c>
      <c r="JE43" s="43">
        <f ca="1"/>
        <v>45.728717834949492</v>
      </c>
      <c r="JF43" s="43">
        <f ca="1"/>
        <v>46.982908760070799</v>
      </c>
      <c r="JG43" s="43">
        <f ca="1"/>
        <v>43.05383535289765</v>
      </c>
      <c r="JH43" s="43">
        <f ca="1"/>
        <v>37.576194548606878</v>
      </c>
      <c r="JI43" s="43">
        <f ca="1"/>
        <v>36.918673602104178</v>
      </c>
      <c r="JJ43" s="43">
        <f ca="1"/>
        <v>40.149559375286103</v>
      </c>
      <c r="JK43" s="43">
        <f ca="1"/>
        <v>42.677138162136089</v>
      </c>
      <c r="JL43" s="43">
        <f ca="1"/>
        <v>55.381977422237398</v>
      </c>
      <c r="JM43" s="43">
        <f ca="1"/>
        <v>59.364572346687297</v>
      </c>
      <c r="JN43" s="43">
        <f ca="1"/>
        <v>72.447939516067507</v>
      </c>
      <c r="JO43" s="43">
        <f ca="1"/>
        <v>65.766427999973288</v>
      </c>
      <c r="JP43" s="43">
        <f ca="1"/>
        <v>61.717137341499324</v>
      </c>
      <c r="JQ43" s="43">
        <f ca="1"/>
        <v>59.970267072677615</v>
      </c>
      <c r="JR43" s="43">
        <f ca="1"/>
        <v>58.593491854667661</v>
      </c>
      <c r="JS43" s="43">
        <f ca="1"/>
        <v>67.366423382759095</v>
      </c>
      <c r="JT43" s="43">
        <f ca="1"/>
        <v>89.794511470794689</v>
      </c>
      <c r="JU43" s="43">
        <f ca="1"/>
        <v>81.577428888797755</v>
      </c>
      <c r="JV43" s="43">
        <f ca="1"/>
        <v>78.585096147060398</v>
      </c>
      <c r="JW43" s="43">
        <f ca="1"/>
        <v>82.84357963037489</v>
      </c>
      <c r="JX43" s="43">
        <f ca="1"/>
        <v>79.053773403644556</v>
      </c>
      <c r="JY43" s="43">
        <f ca="1"/>
        <v>73.921886682033559</v>
      </c>
      <c r="JZ43" s="43">
        <f ca="1"/>
        <v>64.151203984737407</v>
      </c>
      <c r="KA43" s="43">
        <f ca="1"/>
        <v>62.466880608081823</v>
      </c>
      <c r="KB43" s="43">
        <f ca="1"/>
        <v>65.442155509471888</v>
      </c>
      <c r="KC43" s="43">
        <f ca="1"/>
        <v>62.712375418663029</v>
      </c>
      <c r="KD43" s="43">
        <f ca="1"/>
        <v>61.847926930904393</v>
      </c>
      <c r="KE43" s="43">
        <f ca="1"/>
        <v>56.642957243919369</v>
      </c>
      <c r="KF43" s="43">
        <f ca="1"/>
        <v>49.052697213649765</v>
      </c>
      <c r="KG43" s="43">
        <f ca="1"/>
        <v>42.506687025070192</v>
      </c>
      <c r="KH43" s="43">
        <f ca="1"/>
        <v>53.487971544265747</v>
      </c>
      <c r="KI43" s="43">
        <f ca="1"/>
        <v>58.813149432659131</v>
      </c>
      <c r="KJ43" s="43">
        <f ca="1"/>
        <v>58.329459076881406</v>
      </c>
      <c r="KK43" s="43">
        <f ca="1"/>
        <v>59.572214993953708</v>
      </c>
      <c r="KL43" s="43">
        <f ca="1"/>
        <v>57.423476796150197</v>
      </c>
      <c r="KM43" s="43">
        <f ca="1"/>
        <v>50.781148484230044</v>
      </c>
      <c r="KN43" s="43">
        <f ca="1"/>
        <v>49.898488251209258</v>
      </c>
      <c r="KO43" s="43">
        <f ca="1"/>
        <v>41.912172405242927</v>
      </c>
      <c r="KP43" s="43">
        <f ca="1"/>
        <v>35.337970468044261</v>
      </c>
      <c r="KQ43" s="43">
        <f ca="1"/>
        <v>28.841559128284445</v>
      </c>
      <c r="KR43" s="43">
        <f ca="1"/>
        <v>28.965798400878896</v>
      </c>
      <c r="KS43" s="43">
        <f ca="1"/>
        <v>48.131026533603674</v>
      </c>
      <c r="KT43" s="43">
        <f ca="1"/>
        <v>60.503659869670884</v>
      </c>
      <c r="KU43" s="43">
        <f ca="1"/>
        <v>60.168749794960021</v>
      </c>
      <c r="KV43" s="43">
        <f ca="1"/>
        <v>63.486914141178133</v>
      </c>
      <c r="KW43" s="43">
        <f ca="1"/>
        <v>61.484460718154907</v>
      </c>
      <c r="KX43" s="43">
        <f ca="1"/>
        <v>55.523794663906088</v>
      </c>
      <c r="KY43" s="43">
        <f ca="1"/>
        <v>51.249371363639824</v>
      </c>
      <c r="KZ43" s="43">
        <f ca="1"/>
        <v>47.608386868000039</v>
      </c>
      <c r="LA43" s="43">
        <f ca="1"/>
        <v>49.006526154518113</v>
      </c>
      <c r="LB43" s="43">
        <f ca="1"/>
        <v>43.367319472312928</v>
      </c>
      <c r="LC43" s="43">
        <f ca="1"/>
        <v>42.521370605468746</v>
      </c>
      <c r="LD43" s="43">
        <f ca="1"/>
        <v>47.143078933238968</v>
      </c>
      <c r="LE43" s="43">
        <f ca="1"/>
        <v>53.329236444473253</v>
      </c>
      <c r="LF43" s="43">
        <f ca="1"/>
        <v>61.748676768302929</v>
      </c>
      <c r="LG43" s="43">
        <f ca="1"/>
        <v>59.755889970302576</v>
      </c>
      <c r="LH43" s="43">
        <f ca="1"/>
        <v>51.496203919410689</v>
      </c>
      <c r="LI43" s="43">
        <f ca="1"/>
        <v>46.905398768901833</v>
      </c>
      <c r="LJ43" s="43">
        <f ca="1"/>
        <v>50.414360925197599</v>
      </c>
      <c r="LK43" s="43">
        <f ca="1"/>
        <v>54.808960722446457</v>
      </c>
      <c r="LL43" s="43">
        <f ca="1"/>
        <v>56.383685440540319</v>
      </c>
      <c r="LM43" s="43">
        <f ca="1"/>
        <v>68.786807070255279</v>
      </c>
      <c r="LN43" s="43">
        <f ca="1"/>
        <v>76.216900158882154</v>
      </c>
      <c r="LO43" s="43">
        <f ca="1"/>
        <v>83.07885807561874</v>
      </c>
      <c r="LP43" s="43">
        <f ca="1"/>
        <v>83.924496412277222</v>
      </c>
      <c r="LQ43" s="43">
        <f ca="1"/>
        <v>83.667339091300974</v>
      </c>
      <c r="LR43" s="43">
        <f ca="1"/>
        <v>85.417239863395693</v>
      </c>
      <c r="LS43" s="43">
        <f ca="1"/>
        <v>74.149783592224125</v>
      </c>
      <c r="LT43" s="43">
        <f ca="1"/>
        <v>57.098189176082613</v>
      </c>
      <c r="LU43" s="43">
        <f ca="1"/>
        <v>39.598822072029094</v>
      </c>
      <c r="LV43" s="43">
        <f ca="1"/>
        <v>33.721146144390104</v>
      </c>
      <c r="LW43" s="43">
        <f ca="1"/>
        <v>32.686027235031133</v>
      </c>
      <c r="LX43" s="43">
        <f ca="1"/>
        <v>45.360573556423191</v>
      </c>
      <c r="LY43" s="43">
        <f ca="1"/>
        <v>55.801151329517367</v>
      </c>
      <c r="LZ43" s="43">
        <f ca="1"/>
        <v>59.926468504428854</v>
      </c>
      <c r="MA43" s="43">
        <f ca="1"/>
        <v>61.597283085346234</v>
      </c>
      <c r="MB43" s="43">
        <f ca="1"/>
        <v>67.332327826499935</v>
      </c>
      <c r="MC43" s="43">
        <f ca="1"/>
        <v>64.108578744411489</v>
      </c>
      <c r="MD43" s="43">
        <f ca="1"/>
        <v>55.662440661907198</v>
      </c>
      <c r="ME43" s="43">
        <f ca="1"/>
        <v>45.501239675998676</v>
      </c>
      <c r="MF43" s="43">
        <f ca="1"/>
        <v>37.235213920593282</v>
      </c>
      <c r="MG43" s="43">
        <f ca="1"/>
        <v>35.301385164260864</v>
      </c>
      <c r="MH43" s="43">
        <f ca="1"/>
        <v>43.460563115119939</v>
      </c>
      <c r="MI43" s="43">
        <f ca="1"/>
        <v>46.851016790866851</v>
      </c>
      <c r="MJ43" s="43">
        <f ca="1"/>
        <v>48.562573618888848</v>
      </c>
      <c r="MK43" s="43">
        <f ca="1"/>
        <v>51.958128232002267</v>
      </c>
      <c r="ML43" s="43">
        <f ca="1"/>
        <v>61.138603804111469</v>
      </c>
      <c r="MM43" s="43">
        <f ca="1"/>
        <v>59.507628548622137</v>
      </c>
      <c r="MN43" s="43">
        <f ca="1"/>
        <v>50.381150446414935</v>
      </c>
      <c r="MO43" s="43">
        <f ca="1"/>
        <v>41.961442942142469</v>
      </c>
      <c r="MP43" s="43">
        <f ca="1"/>
        <v>39.383437563896194</v>
      </c>
      <c r="MQ43" s="43">
        <f ca="1"/>
        <v>42.527447752475723</v>
      </c>
      <c r="MR43" s="43">
        <f ca="1"/>
        <v>43.979231767654397</v>
      </c>
      <c r="MS43" s="43">
        <f ca="1"/>
        <v>46.394355169296261</v>
      </c>
      <c r="MT43" s="43">
        <f ca="1"/>
        <v>42.753967940807343</v>
      </c>
      <c r="MU43" s="43">
        <f ca="1"/>
        <v>41.429243412971516</v>
      </c>
      <c r="MV43" s="43">
        <f ca="1"/>
        <v>48.640560840606696</v>
      </c>
      <c r="MW43" s="43">
        <f ca="1"/>
        <v>49.523502810001389</v>
      </c>
      <c r="MX43" s="43">
        <f ca="1"/>
        <v>41.246300304889672</v>
      </c>
      <c r="MY43" s="43">
        <f ca="1"/>
        <v>29.642228859901422</v>
      </c>
      <c r="MZ43" s="43">
        <f ca="1"/>
        <v>26.042466045379655</v>
      </c>
      <c r="NA43" s="43">
        <f ca="1"/>
        <v>35.568300495147696</v>
      </c>
      <c r="NB43" s="43">
        <f ca="1"/>
        <v>43.34322974300386</v>
      </c>
      <c r="NC43" s="43">
        <f ca="1"/>
        <v>41.429918707370746</v>
      </c>
      <c r="ND43" s="43">
        <f ca="1"/>
        <v>40.005060589313501</v>
      </c>
      <c r="NE43" s="43">
        <f ca="1"/>
        <v>38.720190825939198</v>
      </c>
      <c r="NF43" s="43">
        <f ca="1"/>
        <v>34.082109507560716</v>
      </c>
      <c r="NG43" s="43">
        <f ca="1"/>
        <v>14.118443265914948</v>
      </c>
      <c r="NH43" s="43">
        <f ca="1"/>
        <v>9.154008891105633</v>
      </c>
      <c r="NI43" s="43">
        <f ca="1"/>
        <v>14.659783223152147</v>
      </c>
      <c r="NJ43" s="43">
        <f ca="1"/>
        <v>12.3041212182045</v>
      </c>
      <c r="NK43" s="43">
        <f ca="1"/>
        <v>5.9003765034675837</v>
      </c>
      <c r="NL43" s="43">
        <f ca="1"/>
        <v>11.633691463470456</v>
      </c>
      <c r="NM43" s="43">
        <f ca="1"/>
        <v>18.099827521324158</v>
      </c>
      <c r="NN43" s="43">
        <f ca="1"/>
        <v>27.80996275568009</v>
      </c>
      <c r="NO43" s="43">
        <f ca="1"/>
        <v>31.431415673255913</v>
      </c>
      <c r="NP43" s="43">
        <f ca="1"/>
        <v>29.622147163867965</v>
      </c>
      <c r="NQ43" s="43">
        <f ca="1"/>
        <v>27.664350492477411</v>
      </c>
      <c r="NR43" s="43">
        <f ca="1"/>
        <v>23.380084831237781</v>
      </c>
      <c r="NS43" s="43">
        <f ca="1"/>
        <v>25.909486425399791</v>
      </c>
      <c r="NT43" s="43">
        <f ca="1"/>
        <v>61.494366755008713</v>
      </c>
      <c r="NU43" s="43">
        <f ca="1"/>
        <v>61.36252857112882</v>
      </c>
      <c r="NV43" s="43">
        <f ca="1"/>
        <v>63.188648809433005</v>
      </c>
      <c r="NW43" s="43">
        <f ca="1"/>
        <v>40.113204882144913</v>
      </c>
      <c r="NX43" s="43">
        <f ca="1"/>
        <v>31.188387203216536</v>
      </c>
      <c r="NY43" s="43">
        <f ca="1"/>
        <v>22.175182230472558</v>
      </c>
      <c r="NZ43" s="43">
        <f ca="1"/>
        <v>10.21126741075517</v>
      </c>
      <c r="OA43" s="43">
        <f ca="1"/>
        <v>27.29186518049238</v>
      </c>
      <c r="OB43" s="43">
        <f ca="1"/>
        <v>33.35196497631074</v>
      </c>
      <c r="OC43" s="43">
        <f ca="1"/>
        <v>36.640370747566209</v>
      </c>
      <c r="OD43" s="43">
        <f ca="1"/>
        <v>32.144677924156184</v>
      </c>
      <c r="OE43" s="43">
        <f ca="1"/>
        <v>47.203781073570241</v>
      </c>
      <c r="OF43" s="43">
        <f ca="1"/>
        <v>45.729184567451483</v>
      </c>
      <c r="OG43" s="43">
        <f ca="1"/>
        <v>46.501117739677426</v>
      </c>
      <c r="OH43" s="43">
        <f ca="1"/>
        <v>54.002767213344583</v>
      </c>
      <c r="OI43" s="43">
        <f ca="1"/>
        <v>58.998989842891689</v>
      </c>
      <c r="OJ43" s="43">
        <f ca="1"/>
        <v>77.582243225574473</v>
      </c>
      <c r="OK43" s="43">
        <f ca="1"/>
        <v>86.255069829463963</v>
      </c>
      <c r="OL43" s="43">
        <f ca="1"/>
        <v>97.337649502277372</v>
      </c>
      <c r="OM43" s="43">
        <f ca="1"/>
        <v>84.515928836345665</v>
      </c>
      <c r="ON43" s="43">
        <f ca="1"/>
        <v>52.712433207988738</v>
      </c>
      <c r="OO43" s="43">
        <f ca="1"/>
        <v>38.275144258975985</v>
      </c>
      <c r="OP43" s="43">
        <f ca="1"/>
        <v>27.454248992919901</v>
      </c>
      <c r="OQ43" s="43">
        <f ca="1"/>
        <v>1.8010834484100258</v>
      </c>
      <c r="OR43" s="43">
        <f ca="1"/>
        <v>5.1852002053260833</v>
      </c>
      <c r="OS43" s="43">
        <f ca="1"/>
        <v>7.4304266939163313</v>
      </c>
      <c r="OT43" s="43">
        <f ca="1"/>
        <v>12.408139070987687</v>
      </c>
      <c r="OU43" s="43">
        <f ca="1"/>
        <v>-8.9501892380714594</v>
      </c>
      <c r="OV43" s="43">
        <f ca="1"/>
        <v>-5.1932037940025282</v>
      </c>
      <c r="OW43" s="43">
        <f ca="1"/>
        <v>-1.2169999599456673</v>
      </c>
      <c r="OX43" s="43">
        <f ca="1"/>
        <v>7.4138924579620493</v>
      </c>
      <c r="OY43" s="43">
        <f ca="1"/>
        <v>11.392628313064563</v>
      </c>
      <c r="OZ43" s="43">
        <f ca="1"/>
        <v>18.882537501811981</v>
      </c>
      <c r="PA43" s="43">
        <f ca="1"/>
        <v>7.1613548655510044</v>
      </c>
      <c r="PB43" s="43">
        <f ca="1"/>
        <v>3.1801935577392442</v>
      </c>
      <c r="PC43" s="43">
        <f ca="1"/>
        <v>-25.046429777145391</v>
      </c>
      <c r="PD43" s="43">
        <f ca="1"/>
        <v>0.28741068124773506</v>
      </c>
      <c r="PE43" s="43">
        <f ca="1"/>
        <v>-7.9961440596580644</v>
      </c>
      <c r="PF43" s="43">
        <f ca="1"/>
        <v>-4.9200174946784898</v>
      </c>
      <c r="PG43" s="43">
        <f ca="1"/>
        <v>10.909516928672787</v>
      </c>
      <c r="PH43" s="43">
        <f ca="1"/>
        <v>25.8129349102974</v>
      </c>
      <c r="PI43" s="43">
        <f ca="1"/>
        <v>31.145491167545316</v>
      </c>
      <c r="PJ43" s="43">
        <f ca="1"/>
        <v>40.086210379600516</v>
      </c>
      <c r="PK43" s="43">
        <f ca="1"/>
        <v>49.749140956401817</v>
      </c>
      <c r="PL43" s="43">
        <f ca="1"/>
        <v>50.502811378002178</v>
      </c>
      <c r="PM43" s="43">
        <f ca="1"/>
        <v>51.517616213321702</v>
      </c>
      <c r="PN43" s="43">
        <f ca="1"/>
        <v>56.509926047801969</v>
      </c>
      <c r="PO43" s="43">
        <f ca="1"/>
        <v>63.99177056121826</v>
      </c>
      <c r="PP43" s="43">
        <f ca="1"/>
        <v>65.841876624107357</v>
      </c>
      <c r="PQ43" s="43">
        <f ca="1"/>
        <v>61.318935478210449</v>
      </c>
      <c r="PR43" s="43">
        <f ca="1"/>
        <v>56.848187977790815</v>
      </c>
      <c r="PS43" s="43">
        <f ca="1"/>
        <v>46.679770879268659</v>
      </c>
      <c r="PT43" s="43">
        <f ca="1"/>
        <v>43.827406052589396</v>
      </c>
      <c r="PU43" s="43">
        <f ca="1"/>
        <v>47.680959651947006</v>
      </c>
      <c r="PV43" s="43">
        <f ca="1"/>
        <v>47.182247590064975</v>
      </c>
      <c r="PW43" s="43">
        <f ca="1"/>
        <v>49.14102021265029</v>
      </c>
      <c r="PX43" s="43">
        <f ca="1"/>
        <v>57.084278533458729</v>
      </c>
      <c r="PY43" s="43">
        <f ca="1"/>
        <v>51.7785376152992</v>
      </c>
      <c r="PZ43" s="43">
        <f ca="1"/>
        <v>52.907316377162914</v>
      </c>
      <c r="QA43" s="43">
        <f ca="1"/>
        <v>54.027798784255964</v>
      </c>
      <c r="QB43" s="43">
        <f ca="1"/>
        <v>49.526199620246899</v>
      </c>
      <c r="QC43" s="43">
        <f ca="1"/>
        <v>45.987459207534783</v>
      </c>
      <c r="QD43" s="43">
        <f ca="1"/>
        <v>41.583499518871321</v>
      </c>
      <c r="QE43" s="43">
        <f ca="1"/>
        <v>39.878058118820178</v>
      </c>
      <c r="QF43" s="43">
        <f ca="1"/>
        <v>46.816365420341498</v>
      </c>
      <c r="QG43" s="43">
        <f ca="1"/>
        <v>39.383325109004971</v>
      </c>
      <c r="QH43" s="43">
        <f ca="1"/>
        <v>44.657338460922247</v>
      </c>
      <c r="QI43" s="43">
        <f ca="1"/>
        <v>53.742283593654619</v>
      </c>
      <c r="QJ43" s="43">
        <f ca="1"/>
        <v>58.322269670963294</v>
      </c>
      <c r="QK43" s="43">
        <f ca="1"/>
        <v>50.722318146228787</v>
      </c>
      <c r="QL43" s="43">
        <f ca="1"/>
        <v>40.34992357730863</v>
      </c>
      <c r="QM43" s="43">
        <f ca="1"/>
        <v>40.130223032951363</v>
      </c>
      <c r="QN43" s="43">
        <f ca="1"/>
        <v>34.587362762451193</v>
      </c>
      <c r="QO43" s="43">
        <f ca="1"/>
        <v>32.963996669292442</v>
      </c>
      <c r="QP43" s="43">
        <f ca="1"/>
        <v>27.989815680027021</v>
      </c>
      <c r="QQ43" s="43">
        <f ca="1"/>
        <v>32.575587354183199</v>
      </c>
      <c r="QR43" s="43">
        <f ca="1"/>
        <v>27.174744169712056</v>
      </c>
      <c r="QS43" s="43">
        <f ca="1"/>
        <v>26.99483941078185</v>
      </c>
      <c r="QT43" s="43">
        <f ca="1"/>
        <v>31.655386936187753</v>
      </c>
      <c r="QU43" s="43">
        <f ca="1"/>
        <v>29.407820805549619</v>
      </c>
      <c r="QV43" s="43">
        <f ca="1"/>
        <v>29.13130827569961</v>
      </c>
      <c r="QW43" s="43">
        <f ca="1"/>
        <v>29.139155889987961</v>
      </c>
      <c r="QX43" s="43">
        <f ca="1"/>
        <v>27.583285430908205</v>
      </c>
      <c r="QY43" s="43">
        <f ca="1"/>
        <v>24.671984393596659</v>
      </c>
      <c r="QZ43" s="43">
        <f ca="1"/>
        <v>28.318371116638161</v>
      </c>
      <c r="RA43" s="43">
        <f ca="1"/>
        <v>35.130683481216408</v>
      </c>
      <c r="RB43" s="43">
        <f ca="1"/>
        <v>34.38983782911302</v>
      </c>
      <c r="RC43" s="43">
        <f ca="1"/>
        <v>14.174441806316395</v>
      </c>
      <c r="RD43" s="43">
        <f ca="1"/>
        <v>1.2442693614959524</v>
      </c>
      <c r="RE43" s="43">
        <f ca="1"/>
        <v>-0.15592244958878609</v>
      </c>
      <c r="RF43" s="43">
        <f ca="1"/>
        <v>-3.4467022876739577</v>
      </c>
      <c r="RG43" s="43">
        <f ca="1"/>
        <v>-7.8895359792709314</v>
      </c>
      <c r="RH43" s="43">
        <f ca="1"/>
        <v>-7.0803828978538377</v>
      </c>
      <c r="RI43" s="43">
        <f ca="1"/>
        <v>-1.2036574840545597</v>
      </c>
      <c r="RJ43" s="43">
        <f ca="1"/>
        <v>6.2734936351776014</v>
      </c>
      <c r="RK43" s="43">
        <f ca="1"/>
        <v>10.569345932006854</v>
      </c>
      <c r="RL43" s="43">
        <f ca="1"/>
        <v>11.219951235294332</v>
      </c>
      <c r="RM43" s="43">
        <f ca="1"/>
        <v>12.042122226238263</v>
      </c>
      <c r="RN43" s="43">
        <f ca="1"/>
        <v>17.693037426471705</v>
      </c>
      <c r="RO43" s="43">
        <f ca="1"/>
        <v>18.71273423671721</v>
      </c>
      <c r="RP43" s="43">
        <f ca="1"/>
        <v>12.604977561473845</v>
      </c>
      <c r="RQ43" s="43">
        <f ca="1"/>
        <v>5.5948173298835684</v>
      </c>
      <c r="RR43" s="43">
        <f ca="1"/>
        <v>3.6530707154273898</v>
      </c>
      <c r="RS43" s="43">
        <f ca="1"/>
        <v>5.1902926492690824</v>
      </c>
      <c r="RT43" s="43">
        <f ca="1"/>
        <v>7.7604266824722288</v>
      </c>
      <c r="RU43" s="43">
        <f ca="1"/>
        <v>12.803385167121917</v>
      </c>
      <c r="RV43" s="43">
        <f ca="1"/>
        <v>12.038472434520713</v>
      </c>
      <c r="RW43" s="43">
        <f ca="1"/>
        <v>17.859784356117245</v>
      </c>
      <c r="RX43" s="43">
        <f ca="1"/>
        <v>27.980931993961349</v>
      </c>
      <c r="RY43" s="43">
        <f ca="1"/>
        <v>29.333716514587408</v>
      </c>
      <c r="RZ43" s="43">
        <f ca="1"/>
        <v>26.481191390991199</v>
      </c>
      <c r="SA43" s="43">
        <f ca="1"/>
        <v>26.54856457185744</v>
      </c>
      <c r="SB43" s="43">
        <f ca="1"/>
        <v>33.138287961006171</v>
      </c>
      <c r="SC43" s="43">
        <f ca="1"/>
        <v>35.576096845626836</v>
      </c>
      <c r="SD43" s="43">
        <f ca="1"/>
        <v>48.108660633564</v>
      </c>
      <c r="SE43" s="43">
        <f ca="1"/>
        <v>51.673964076042182</v>
      </c>
      <c r="SF43" s="43">
        <f ca="1"/>
        <v>52.661312006950382</v>
      </c>
      <c r="SG43" s="43">
        <f ca="1"/>
        <v>53.2479952750206</v>
      </c>
      <c r="SH43" s="43">
        <f ca="1"/>
        <v>53.182644433498396</v>
      </c>
      <c r="SI43" s="43">
        <f ca="1"/>
        <v>48.669591403484347</v>
      </c>
      <c r="SJ43" s="43">
        <f ca="1"/>
        <v>52.717547548294064</v>
      </c>
      <c r="SK43" s="43">
        <f ca="1"/>
        <v>50.734983632564536</v>
      </c>
    </row>
    <row r="49" spans="3:511" x14ac:dyDescent="0.25">
      <c r="C49" s="46" t="s">
        <v>506</v>
      </c>
      <c r="F49" s="45" cm="1">
        <f t="array" aca="1" ref="F49:SK49" ca="1">IF(OFFSET(bHist!$A$1,_xlfn.XMATCH(C49,bHist!B:B,0)-1,3,1,500)=0,"-",OFFSET(bHist!$A$1,_xlfn.XMATCH(C49,bHist!B:B,0)-1,3,1,500))</f>
        <v>203.87397202205656</v>
      </c>
      <c r="G49" s="43">
        <f ca="1"/>
        <v>204.05513727939129</v>
      </c>
      <c r="H49" s="43">
        <f ca="1"/>
        <v>212.01740038490297</v>
      </c>
      <c r="I49" s="43">
        <f ca="1"/>
        <v>214.13132869148254</v>
      </c>
      <c r="J49" s="43">
        <f ca="1"/>
        <v>220.42406887304784</v>
      </c>
      <c r="K49" s="43">
        <f ca="1"/>
        <v>234.93530589425563</v>
      </c>
      <c r="L49" s="43">
        <f ca="1"/>
        <v>245.7021272928715</v>
      </c>
      <c r="M49" s="43">
        <f ca="1"/>
        <v>246.66700744795801</v>
      </c>
      <c r="N49" s="43">
        <f ca="1"/>
        <v>250.15518933641908</v>
      </c>
      <c r="O49" s="43">
        <f ca="1"/>
        <v>245.39985155963896</v>
      </c>
      <c r="P49" s="43">
        <f ca="1"/>
        <v>242.0668111898899</v>
      </c>
      <c r="Q49" s="43">
        <f ca="1"/>
        <v>245.59302777326107</v>
      </c>
      <c r="R49" s="43">
        <f ca="1"/>
        <v>235.52784640443323</v>
      </c>
      <c r="S49" s="43">
        <f ca="1"/>
        <v>232.2318398165703</v>
      </c>
      <c r="T49" s="43">
        <f ca="1"/>
        <v>209.6412328660488</v>
      </c>
      <c r="U49" s="43">
        <f ca="1"/>
        <v>179.35260384833813</v>
      </c>
      <c r="V49" s="43">
        <f ca="1"/>
        <v>203.58971272325516</v>
      </c>
      <c r="W49" s="43">
        <f ca="1"/>
        <v>202.29853492236137</v>
      </c>
      <c r="X49" s="43">
        <f ca="1"/>
        <v>196.58632429468634</v>
      </c>
      <c r="Y49" s="43">
        <f ca="1"/>
        <v>174.59726607155798</v>
      </c>
      <c r="Z49" s="43">
        <f ca="1"/>
        <v>156.91613750350476</v>
      </c>
      <c r="AA49" s="43">
        <f ca="1"/>
        <v>135.84391561031342</v>
      </c>
      <c r="AB49" s="43">
        <f ca="1"/>
        <v>143.78415862929819</v>
      </c>
      <c r="AC49" s="43">
        <f ca="1"/>
        <v>165.65510911560057</v>
      </c>
      <c r="AD49" s="43">
        <f ca="1"/>
        <v>178.70201038277148</v>
      </c>
      <c r="AE49" s="43">
        <f ca="1"/>
        <v>192.87393788886072</v>
      </c>
      <c r="AF49" s="43">
        <f ca="1"/>
        <v>193.47248387718199</v>
      </c>
      <c r="AG49" s="43">
        <f ca="1"/>
        <v>191.97611890637873</v>
      </c>
      <c r="AH49" s="43">
        <f ca="1"/>
        <v>185.05580625879765</v>
      </c>
      <c r="AI49" s="43">
        <f ca="1"/>
        <v>182.72267799997331</v>
      </c>
      <c r="AJ49" s="43">
        <f ca="1"/>
        <v>197.14183102297781</v>
      </c>
      <c r="AK49" s="43">
        <f ca="1"/>
        <v>218.33816613113882</v>
      </c>
      <c r="AL49" s="43">
        <f ca="1"/>
        <v>221.91743110477924</v>
      </c>
      <c r="AM49" s="43">
        <f ca="1"/>
        <v>224.27057762408256</v>
      </c>
      <c r="AN49" s="43">
        <f ca="1"/>
        <v>238.37144030547142</v>
      </c>
      <c r="AO49" s="43">
        <f ca="1"/>
        <v>251.59950682997703</v>
      </c>
      <c r="AP49" s="43">
        <f ca="1"/>
        <v>282.16138510322571</v>
      </c>
      <c r="AQ49" s="43">
        <f ca="1"/>
        <v>301.6271415929794</v>
      </c>
      <c r="AR49" s="43">
        <f ca="1"/>
        <v>304.10139858818053</v>
      </c>
      <c r="AS49" s="43">
        <f ca="1"/>
        <v>296.00401222443577</v>
      </c>
      <c r="AT49" s="43">
        <f ca="1"/>
        <v>292.75504854869843</v>
      </c>
      <c r="AU49" s="43">
        <f ca="1"/>
        <v>293.53075614225861</v>
      </c>
      <c r="AV49" s="43">
        <f ca="1"/>
        <v>297.46434432637687</v>
      </c>
      <c r="AW49" s="43">
        <f ca="1"/>
        <v>298.63140891230103</v>
      </c>
      <c r="AX49" s="43">
        <f ca="1"/>
        <v>305.56573434221741</v>
      </c>
      <c r="AY49" s="43">
        <f ca="1"/>
        <v>318.58561095774178</v>
      </c>
      <c r="AZ49" s="43">
        <f ca="1"/>
        <v>324.7382233159542</v>
      </c>
      <c r="BA49" s="43">
        <f ca="1"/>
        <v>293.72593418192866</v>
      </c>
      <c r="BB49" s="43">
        <f ca="1"/>
        <v>285.0760438289642</v>
      </c>
      <c r="BC49" s="43">
        <f ca="1"/>
        <v>264.02484110927583</v>
      </c>
      <c r="BD49" s="43">
        <f ca="1"/>
        <v>240.42831656968593</v>
      </c>
      <c r="BE49" s="43">
        <f ca="1"/>
        <v>267.24177556824685</v>
      </c>
      <c r="BF49" s="43">
        <f ca="1"/>
        <v>277.49612949860096</v>
      </c>
      <c r="BG49" s="43">
        <f ca="1"/>
        <v>322.00773258662224</v>
      </c>
      <c r="BH49" s="43">
        <f ca="1"/>
        <v>336.69412938702106</v>
      </c>
      <c r="BI49" s="43">
        <f ca="1"/>
        <v>267.52903760612014</v>
      </c>
      <c r="BJ49" s="43">
        <f ca="1"/>
        <v>243.03269225800037</v>
      </c>
      <c r="BK49" s="43">
        <f ca="1"/>
        <v>244.35489836263656</v>
      </c>
      <c r="BL49" s="43">
        <f ca="1"/>
        <v>227.22827560985087</v>
      </c>
      <c r="BM49" s="43">
        <f ca="1"/>
        <v>228.35230093574523</v>
      </c>
      <c r="BN49" s="43">
        <f ca="1"/>
        <v>271.01721949458118</v>
      </c>
      <c r="BO49" s="43">
        <f ca="1"/>
        <v>295.19427358806132</v>
      </c>
      <c r="BP49" s="43">
        <f ca="1"/>
        <v>309.43626500582695</v>
      </c>
      <c r="BQ49" s="43">
        <f ca="1"/>
        <v>332.15598973643779</v>
      </c>
      <c r="BR49" s="43">
        <f ca="1"/>
        <v>339.21643020737167</v>
      </c>
      <c r="BS49" s="43">
        <f ca="1"/>
        <v>336.32879613327981</v>
      </c>
      <c r="BT49" s="43">
        <f ca="1"/>
        <v>337.33471372234823</v>
      </c>
      <c r="BU49" s="43">
        <f ca="1"/>
        <v>337.1505457259417</v>
      </c>
      <c r="BV49" s="43">
        <f ca="1"/>
        <v>341.05310560631756</v>
      </c>
      <c r="BW49" s="43">
        <f ca="1"/>
        <v>333.1999420204163</v>
      </c>
      <c r="BX49" s="43">
        <f ca="1"/>
        <v>346.1757784628868</v>
      </c>
      <c r="BY49" s="43">
        <f ca="1"/>
        <v>376.41035817730426</v>
      </c>
      <c r="BZ49" s="43">
        <f ca="1"/>
        <v>484.10159316301349</v>
      </c>
      <c r="CA49" s="43">
        <f ca="1"/>
        <v>512.10914139914507</v>
      </c>
      <c r="CB49" s="43">
        <f ca="1"/>
        <v>499.02720817613601</v>
      </c>
      <c r="CC49" s="43">
        <f ca="1"/>
        <v>537.41422447061541</v>
      </c>
      <c r="CD49" s="43">
        <f ca="1"/>
        <v>537.02286747825144</v>
      </c>
      <c r="CE49" s="43">
        <f ca="1"/>
        <v>446.8536158897877</v>
      </c>
      <c r="CF49" s="43">
        <f ca="1"/>
        <v>366.23107272374631</v>
      </c>
      <c r="CG49" s="43">
        <f ca="1"/>
        <v>278.90941868841645</v>
      </c>
      <c r="CH49" s="43">
        <f ca="1"/>
        <v>273.03706197690963</v>
      </c>
      <c r="CI49" s="43">
        <f ca="1"/>
        <v>223.25865455687045</v>
      </c>
      <c r="CJ49" s="43">
        <f ca="1"/>
        <v>215.77682970285417</v>
      </c>
      <c r="CK49" s="43">
        <f ca="1"/>
        <v>237.3985528461933</v>
      </c>
      <c r="CL49" s="43">
        <f ca="1"/>
        <v>148.47243523347376</v>
      </c>
      <c r="CM49" s="43">
        <f ca="1"/>
        <v>122.19346378970145</v>
      </c>
      <c r="CN49" s="43">
        <f ca="1"/>
        <v>115.60845700514317</v>
      </c>
      <c r="CO49" s="43">
        <f ca="1"/>
        <v>120.0204816147089</v>
      </c>
      <c r="CP49" s="43">
        <f ca="1"/>
        <v>141.58815545475483</v>
      </c>
      <c r="CQ49" s="43">
        <f ca="1"/>
        <v>146.42957175159452</v>
      </c>
      <c r="CR49" s="43">
        <f ca="1"/>
        <v>124.9890138655901</v>
      </c>
      <c r="CS49" s="43">
        <f ca="1"/>
        <v>115.57242413628101</v>
      </c>
      <c r="CT49" s="43">
        <f ca="1"/>
        <v>110.79806901204586</v>
      </c>
      <c r="CU49" s="43">
        <f ca="1"/>
        <v>102.83980955862998</v>
      </c>
      <c r="CV49" s="43">
        <f ca="1"/>
        <v>88.13839906287194</v>
      </c>
      <c r="CW49" s="43">
        <f ca="1"/>
        <v>88.599819966912278</v>
      </c>
      <c r="CX49" s="43">
        <f ca="1"/>
        <v>89.685810597896577</v>
      </c>
      <c r="CY49" s="43">
        <f ca="1"/>
        <v>91.683632993698112</v>
      </c>
      <c r="CZ49" s="43">
        <f ca="1"/>
        <v>90.431490800738345</v>
      </c>
      <c r="DA49" s="43">
        <f ca="1"/>
        <v>91.114113483071336</v>
      </c>
      <c r="DB49" s="43">
        <f ca="1"/>
        <v>91.417390129327771</v>
      </c>
      <c r="DC49" s="43">
        <f ca="1"/>
        <v>90.757788446545604</v>
      </c>
      <c r="DD49" s="43">
        <f ca="1"/>
        <v>91.511475953578952</v>
      </c>
      <c r="DE49" s="43">
        <f ca="1"/>
        <v>92.568440106868735</v>
      </c>
      <c r="DF49" s="43">
        <f ca="1"/>
        <v>90.375439671397217</v>
      </c>
      <c r="DG49" s="43">
        <f ca="1"/>
        <v>88.489719534277924</v>
      </c>
      <c r="DH49" s="43">
        <f ca="1"/>
        <v>90.648688926935193</v>
      </c>
      <c r="DI49" s="43">
        <f ca="1"/>
        <v>93.504293784260753</v>
      </c>
      <c r="DJ49" s="43">
        <f ca="1"/>
        <v>106.01971023571491</v>
      </c>
      <c r="DK49" s="43">
        <f ca="1"/>
        <v>105.90060158586502</v>
      </c>
      <c r="DL49" s="43">
        <f ca="1"/>
        <v>104.39022383272648</v>
      </c>
      <c r="DM49" s="43">
        <f ca="1"/>
        <v>101.92797779381274</v>
      </c>
      <c r="DN49" s="43">
        <f ca="1"/>
        <v>104.20005035817624</v>
      </c>
      <c r="DO49" s="43">
        <f ca="1"/>
        <v>107.91844224214553</v>
      </c>
      <c r="DP49" s="43">
        <f ca="1"/>
        <v>93.562346739649783</v>
      </c>
      <c r="DQ49" s="43">
        <f ca="1"/>
        <v>88.801003484725953</v>
      </c>
      <c r="DR49" s="43">
        <f ca="1"/>
        <v>83.143843073368075</v>
      </c>
      <c r="DS49" s="43">
        <f ca="1"/>
        <v>82.230009482502936</v>
      </c>
      <c r="DT49" s="43">
        <f ca="1"/>
        <v>79.649655706763269</v>
      </c>
      <c r="DU49" s="43">
        <f ca="1"/>
        <v>81.508351192235949</v>
      </c>
      <c r="DV49" s="43">
        <f ca="1"/>
        <v>83.62528223788739</v>
      </c>
      <c r="DW49" s="43">
        <f ca="1"/>
        <v>87.438760859131804</v>
      </c>
      <c r="DX49" s="43">
        <f ca="1"/>
        <v>87.385712468862536</v>
      </c>
      <c r="DY49" s="43">
        <f ca="1"/>
        <v>86.609003962278365</v>
      </c>
      <c r="DZ49" s="43">
        <f ca="1"/>
        <v>87.841127894759168</v>
      </c>
      <c r="EA49" s="43">
        <f ca="1"/>
        <v>89.273434432029717</v>
      </c>
      <c r="EB49" s="43">
        <f ca="1"/>
        <v>93.382182395339015</v>
      </c>
      <c r="EC49" s="43">
        <f ca="1"/>
        <v>91.891822902679451</v>
      </c>
      <c r="ED49" s="43">
        <f ca="1"/>
        <v>88.807008962869645</v>
      </c>
      <c r="EE49" s="43">
        <f ca="1"/>
        <v>85.510001461982725</v>
      </c>
      <c r="EF49" s="43">
        <f ca="1"/>
        <v>82.57332264971734</v>
      </c>
      <c r="EG49" s="43">
        <f ca="1"/>
        <v>80.267219042539594</v>
      </c>
      <c r="EH49" s="43">
        <f ca="1"/>
        <v>79.959938744187355</v>
      </c>
      <c r="EI49" s="43">
        <f ca="1"/>
        <v>82.388153740286825</v>
      </c>
      <c r="EJ49" s="43">
        <f ca="1"/>
        <v>83.29698276603223</v>
      </c>
      <c r="EK49" s="43">
        <f ca="1"/>
        <v>84.330925919771204</v>
      </c>
      <c r="EL49" s="43">
        <f ca="1"/>
        <v>84.061680316329003</v>
      </c>
      <c r="EM49" s="43">
        <f ca="1"/>
        <v>84.728288390278806</v>
      </c>
      <c r="EN49" s="43">
        <f ca="1"/>
        <v>85.77324158728122</v>
      </c>
      <c r="EO49" s="43">
        <f ca="1"/>
        <v>86.64603774416446</v>
      </c>
      <c r="EP49" s="43">
        <f ca="1"/>
        <v>87.017376476049421</v>
      </c>
      <c r="EQ49" s="43">
        <f ca="1"/>
        <v>87.244583732485779</v>
      </c>
      <c r="ER49" s="43">
        <f ca="1"/>
        <v>89.629759468555449</v>
      </c>
      <c r="ES49" s="43">
        <f ca="1"/>
        <v>91.710657645344725</v>
      </c>
      <c r="ET49" s="43">
        <f ca="1"/>
        <v>90.580626841306696</v>
      </c>
      <c r="EU49" s="43">
        <f ca="1"/>
        <v>92.435318674683572</v>
      </c>
      <c r="EV49" s="43">
        <f ca="1"/>
        <v>95.804391913294793</v>
      </c>
      <c r="EW49" s="43">
        <f ca="1"/>
        <v>99.90012800729275</v>
      </c>
      <c r="EX49" s="43">
        <f ca="1"/>
        <v>104.53135256910325</v>
      </c>
      <c r="EY49" s="43">
        <f ca="1"/>
        <v>104.18904031491279</v>
      </c>
      <c r="EZ49" s="43">
        <f ca="1"/>
        <v>97.705125745773316</v>
      </c>
      <c r="FA49" s="43">
        <f ca="1"/>
        <v>100.01122935295105</v>
      </c>
      <c r="FB49" s="43">
        <f ca="1"/>
        <v>100.94107755219937</v>
      </c>
      <c r="FC49" s="43">
        <f ca="1"/>
        <v>99.797033965826031</v>
      </c>
      <c r="FD49" s="43">
        <f ca="1"/>
        <v>97.750166831851004</v>
      </c>
      <c r="FE49" s="43">
        <f ca="1"/>
        <v>103.90978558123112</v>
      </c>
      <c r="FF49" s="43">
        <f ca="1"/>
        <v>119.44495662593842</v>
      </c>
      <c r="FG49" s="43">
        <f ca="1"/>
        <v>122.17744918131828</v>
      </c>
      <c r="FH49" s="43">
        <f ca="1"/>
        <v>123.08427638101577</v>
      </c>
      <c r="FI49" s="43">
        <f ca="1"/>
        <v>113.73174508523941</v>
      </c>
      <c r="FJ49" s="43">
        <f ca="1"/>
        <v>110.69697679662706</v>
      </c>
      <c r="FK49" s="43">
        <f ca="1"/>
        <v>108.99042009079457</v>
      </c>
      <c r="FL49" s="43">
        <f ca="1"/>
        <v>108.72417722642422</v>
      </c>
      <c r="FM49" s="43">
        <f ca="1"/>
        <v>105.4251678994894</v>
      </c>
      <c r="FN49" s="43">
        <f ca="1"/>
        <v>102.12916131162643</v>
      </c>
      <c r="FO49" s="43">
        <f ca="1"/>
        <v>102.0851211385727</v>
      </c>
      <c r="FP49" s="43">
        <f ca="1"/>
        <v>97.983379566431054</v>
      </c>
      <c r="FQ49" s="43">
        <f ca="1"/>
        <v>92.442325065851222</v>
      </c>
      <c r="FR49" s="43">
        <f ca="1"/>
        <v>93.584366826176634</v>
      </c>
      <c r="FS49" s="43">
        <f ca="1"/>
        <v>91.115114396095279</v>
      </c>
      <c r="FT49" s="43">
        <f ca="1"/>
        <v>93.88664255940914</v>
      </c>
      <c r="FU49" s="43">
        <f ca="1"/>
        <v>97.129600757002834</v>
      </c>
      <c r="FV49" s="43">
        <f ca="1"/>
        <v>97.06253958439828</v>
      </c>
      <c r="FW49" s="43">
        <f ca="1"/>
        <v>92.666529583215706</v>
      </c>
      <c r="FX49" s="43">
        <f ca="1"/>
        <v>88.775980659127228</v>
      </c>
      <c r="FY49" s="43">
        <f ca="1"/>
        <v>85.422922028899194</v>
      </c>
      <c r="FZ49" s="43">
        <f ca="1"/>
        <v>86.23666431736946</v>
      </c>
      <c r="GA49" s="43">
        <f ca="1"/>
        <v>89.167337651491167</v>
      </c>
      <c r="GB49" s="43">
        <f ca="1"/>
        <v>92.337229198336601</v>
      </c>
      <c r="GC49" s="43">
        <f ca="1"/>
        <v>91.284268697142593</v>
      </c>
      <c r="GD49" s="43">
        <f ca="1"/>
        <v>91.56352343082429</v>
      </c>
      <c r="GE49" s="43">
        <f ca="1"/>
        <v>94.427135592341415</v>
      </c>
      <c r="GF49" s="43">
        <f ca="1"/>
        <v>96.021590039491656</v>
      </c>
      <c r="GG49" s="43">
        <f ca="1"/>
        <v>98.527876251459119</v>
      </c>
      <c r="GH49" s="43">
        <f ca="1"/>
        <v>102.05209100878238</v>
      </c>
      <c r="GI49" s="43">
        <f ca="1"/>
        <v>105.19796064305307</v>
      </c>
      <c r="GJ49" s="43">
        <f ca="1"/>
        <v>105.81452306580543</v>
      </c>
      <c r="GK49" s="43">
        <f ca="1"/>
        <v>110.43573849737643</v>
      </c>
      <c r="GL49" s="43">
        <f ca="1"/>
        <v>113.34839539706708</v>
      </c>
      <c r="GM49" s="43">
        <f ca="1"/>
        <v>114.89680784511566</v>
      </c>
      <c r="GN49" s="43">
        <f ca="1"/>
        <v>109.99433585381509</v>
      </c>
      <c r="GO49" s="43">
        <f ca="1"/>
        <v>109.83919433510304</v>
      </c>
      <c r="GP49" s="43">
        <f ca="1"/>
        <v>110.68997040545941</v>
      </c>
      <c r="GQ49" s="43">
        <f ca="1"/>
        <v>101.98903348827362</v>
      </c>
      <c r="GR49" s="43">
        <f ca="1"/>
        <v>97.858265438437471</v>
      </c>
      <c r="GS49" s="43">
        <f ca="1"/>
        <v>99.423693407893182</v>
      </c>
      <c r="GT49" s="43">
        <f ca="1"/>
        <v>100.77993055534363</v>
      </c>
      <c r="GU49" s="43">
        <f ca="1"/>
        <v>103.77966688811779</v>
      </c>
      <c r="GV49" s="43">
        <f ca="1"/>
        <v>105.42316607344151</v>
      </c>
      <c r="GW49" s="43">
        <f ca="1"/>
        <v>103.6915865420103</v>
      </c>
      <c r="GX49" s="43">
        <f ca="1"/>
        <v>104.48731239604949</v>
      </c>
      <c r="GY49" s="43">
        <f ca="1"/>
        <v>101.41250758647918</v>
      </c>
      <c r="GZ49" s="43">
        <f ca="1"/>
        <v>108.11161845576764</v>
      </c>
      <c r="HA49" s="43">
        <f ca="1"/>
        <v>109.84419890022278</v>
      </c>
      <c r="HB49" s="43">
        <f ca="1"/>
        <v>100.37956534576416</v>
      </c>
      <c r="HC49" s="43">
        <f ca="1"/>
        <v>96.89538710939884</v>
      </c>
      <c r="HD49" s="43">
        <f ca="1"/>
        <v>92.739596233963965</v>
      </c>
      <c r="HE49" s="43">
        <f ca="1"/>
        <v>91.03804409325123</v>
      </c>
      <c r="HF49" s="43">
        <f ca="1"/>
        <v>119.8253035750389</v>
      </c>
      <c r="HG49" s="43">
        <f ca="1"/>
        <v>117.85750856995583</v>
      </c>
      <c r="HH49" s="43">
        <f ca="1"/>
        <v>110.97823335635661</v>
      </c>
      <c r="HI49" s="43">
        <f ca="1"/>
        <v>107.78832354903221</v>
      </c>
      <c r="HJ49" s="43">
        <f ca="1"/>
        <v>102.24526722240448</v>
      </c>
      <c r="HK49" s="43">
        <f ca="1"/>
        <v>113.39643922221661</v>
      </c>
      <c r="HL49" s="43">
        <f ca="1"/>
        <v>115.30017579376697</v>
      </c>
      <c r="HM49" s="43">
        <f ca="1"/>
        <v>110.10543719947337</v>
      </c>
      <c r="HN49" s="43">
        <f ca="1"/>
        <v>106.70133200502396</v>
      </c>
      <c r="HO49" s="43">
        <f ca="1"/>
        <v>106.55519870352745</v>
      </c>
      <c r="HP49" s="43">
        <f ca="1"/>
        <v>106.6693027882576</v>
      </c>
      <c r="HQ49" s="43">
        <f ca="1"/>
        <v>102.39540417599679</v>
      </c>
      <c r="HR49" s="43">
        <f ca="1"/>
        <v>102.53453108632564</v>
      </c>
      <c r="HS49" s="43">
        <f ca="1"/>
        <v>101.10522728812695</v>
      </c>
      <c r="HT49" s="43">
        <f ca="1"/>
        <v>99.733976445317268</v>
      </c>
      <c r="HU49" s="43">
        <f ca="1"/>
        <v>109.25566204214097</v>
      </c>
      <c r="HV49" s="43">
        <f ca="1"/>
        <v>121.58691049718857</v>
      </c>
      <c r="HW49" s="43">
        <f ca="1"/>
        <v>123.00220151305199</v>
      </c>
      <c r="HX49" s="43">
        <f ca="1"/>
        <v>132.21660681152343</v>
      </c>
      <c r="HY49" s="43">
        <f ca="1"/>
        <v>140.69333921134472</v>
      </c>
      <c r="HZ49" s="43">
        <f ca="1"/>
        <v>129.46309508264065</v>
      </c>
      <c r="IA49" s="43">
        <f ca="1"/>
        <v>123.79592554104329</v>
      </c>
      <c r="IB49" s="43">
        <f ca="1"/>
        <v>119.71119949030877</v>
      </c>
      <c r="IC49" s="43">
        <f ca="1"/>
        <v>122.36862356889249</v>
      </c>
      <c r="ID49" s="43">
        <f ca="1"/>
        <v>120.86224946784972</v>
      </c>
      <c r="IE49" s="43">
        <f ca="1"/>
        <v>128.68538566303255</v>
      </c>
      <c r="IF49" s="43">
        <f ca="1"/>
        <v>130.98448287904264</v>
      </c>
      <c r="IG49" s="43">
        <f ca="1"/>
        <v>137.96785304713251</v>
      </c>
      <c r="IH49" s="43">
        <f ca="1"/>
        <v>128.05380954492091</v>
      </c>
      <c r="II49" s="43">
        <f ca="1"/>
        <v>117.10282014989852</v>
      </c>
      <c r="IJ49" s="43">
        <f ca="1"/>
        <v>114.1551312943697</v>
      </c>
      <c r="IK49" s="43">
        <f ca="1"/>
        <v>112.85194253718852</v>
      </c>
      <c r="IL49" s="43">
        <f ca="1"/>
        <v>94.320037898778907</v>
      </c>
      <c r="IM49" s="43">
        <f ca="1"/>
        <v>91.54951064848899</v>
      </c>
      <c r="IN49" s="43">
        <f ca="1"/>
        <v>91.477444910764703</v>
      </c>
      <c r="IO49" s="43">
        <f ca="1"/>
        <v>96.662174374818804</v>
      </c>
      <c r="IP49" s="43">
        <f ca="1"/>
        <v>104.15200653302669</v>
      </c>
      <c r="IQ49" s="43">
        <f ca="1"/>
        <v>113.38442826592923</v>
      </c>
      <c r="IR49" s="43">
        <f ca="1"/>
        <v>112.08824589991571</v>
      </c>
      <c r="IS49" s="43">
        <f ca="1"/>
        <v>112.7628612780571</v>
      </c>
      <c r="IT49" s="43">
        <f ca="1"/>
        <v>106.49013935697079</v>
      </c>
      <c r="IU49" s="43">
        <f ca="1"/>
        <v>96.853348762392997</v>
      </c>
      <c r="IV49" s="43">
        <f ca="1"/>
        <v>96.608125071525563</v>
      </c>
      <c r="IW49" s="43">
        <f ca="1"/>
        <v>95.33196096599103</v>
      </c>
      <c r="IX49" s="43">
        <f ca="1"/>
        <v>95.190832229614259</v>
      </c>
      <c r="IY49" s="43">
        <f ca="1"/>
        <v>105.9126125421524</v>
      </c>
      <c r="IZ49" s="43">
        <f ca="1"/>
        <v>111.18742417836189</v>
      </c>
      <c r="JA49" s="43">
        <f ca="1"/>
        <v>105.67539615547656</v>
      </c>
      <c r="JB49" s="43">
        <f ca="1"/>
        <v>95.56617461359501</v>
      </c>
      <c r="JC49" s="43">
        <f ca="1"/>
        <v>94.222949335455894</v>
      </c>
      <c r="JD49" s="43">
        <f ca="1"/>
        <v>96.147705080509184</v>
      </c>
      <c r="JE49" s="43">
        <f ca="1"/>
        <v>99.003309937834743</v>
      </c>
      <c r="JF49" s="43">
        <f ca="1"/>
        <v>102.10513939905167</v>
      </c>
      <c r="JG49" s="43">
        <f ca="1"/>
        <v>112.8409324939251</v>
      </c>
      <c r="JH49" s="43">
        <f ca="1"/>
        <v>115.79562774062157</v>
      </c>
      <c r="JI49" s="43">
        <f ca="1"/>
        <v>117.48516892504692</v>
      </c>
      <c r="JJ49" s="43">
        <f ca="1"/>
        <v>115.97779391098022</v>
      </c>
      <c r="JK49" s="43">
        <f ca="1"/>
        <v>112.7628612780571</v>
      </c>
      <c r="JL49" s="43">
        <f ca="1"/>
        <v>111.07732374572754</v>
      </c>
      <c r="JM49" s="43">
        <f ca="1"/>
        <v>111.14338400530815</v>
      </c>
      <c r="JN49" s="43">
        <f ca="1"/>
        <v>115.3912588789463</v>
      </c>
      <c r="JO49" s="43">
        <f ca="1"/>
        <v>124.63769339418411</v>
      </c>
      <c r="JP49" s="43">
        <f ca="1"/>
        <v>127.55535485899448</v>
      </c>
      <c r="JQ49" s="43">
        <f ca="1"/>
        <v>131.41287365329265</v>
      </c>
      <c r="JR49" s="43">
        <f ca="1"/>
        <v>134.11533881795407</v>
      </c>
      <c r="JS49" s="43">
        <f ca="1"/>
        <v>137.49642301285269</v>
      </c>
      <c r="JT49" s="43">
        <f ca="1"/>
        <v>128.96464039671423</v>
      </c>
      <c r="JU49" s="43">
        <f ca="1"/>
        <v>142.20571879053117</v>
      </c>
      <c r="JV49" s="43">
        <f ca="1"/>
        <v>148.57653018796444</v>
      </c>
      <c r="JW49" s="43">
        <f ca="1"/>
        <v>151.21593783211708</v>
      </c>
      <c r="JX49" s="43">
        <f ca="1"/>
        <v>151.20192504978181</v>
      </c>
      <c r="JY49" s="43">
        <f ca="1"/>
        <v>156.98019593703745</v>
      </c>
      <c r="JZ49" s="43">
        <f ca="1"/>
        <v>161.90969257998466</v>
      </c>
      <c r="KA49" s="43">
        <f ca="1"/>
        <v>159.94490031397342</v>
      </c>
      <c r="KB49" s="43">
        <f ca="1"/>
        <v>156.03733586847784</v>
      </c>
      <c r="KC49" s="43">
        <f ca="1"/>
        <v>157.84498478972912</v>
      </c>
      <c r="KD49" s="43">
        <f ca="1"/>
        <v>155.11449406039716</v>
      </c>
      <c r="KE49" s="43">
        <f ca="1"/>
        <v>154.95134523749351</v>
      </c>
      <c r="KF49" s="43">
        <f ca="1"/>
        <v>154.50794076788424</v>
      </c>
      <c r="KG49" s="43">
        <f ca="1"/>
        <v>156.56781977117063</v>
      </c>
      <c r="KH49" s="43">
        <f ca="1"/>
        <v>141.80635449397562</v>
      </c>
      <c r="KI49" s="43">
        <f ca="1"/>
        <v>139.28505458664893</v>
      </c>
      <c r="KJ49" s="43">
        <f ca="1"/>
        <v>138.04091969788072</v>
      </c>
      <c r="KK49" s="43">
        <f ca="1"/>
        <v>137.66657822692395</v>
      </c>
      <c r="KL49" s="43">
        <f ca="1"/>
        <v>137.27622214758398</v>
      </c>
      <c r="KM49" s="43">
        <f ca="1"/>
        <v>142.0685937062502</v>
      </c>
      <c r="KN49" s="43">
        <f ca="1"/>
        <v>141.25485141777992</v>
      </c>
      <c r="KO49" s="43">
        <f ca="1"/>
        <v>140.86449533843992</v>
      </c>
      <c r="KP49" s="43">
        <f ca="1"/>
        <v>135.20333127498628</v>
      </c>
      <c r="KQ49" s="43">
        <f ca="1"/>
        <v>138.61944742572308</v>
      </c>
      <c r="KR49" s="43">
        <f ca="1"/>
        <v>134.00423747229576</v>
      </c>
      <c r="KS49" s="43">
        <f ca="1"/>
        <v>120.52694360482693</v>
      </c>
      <c r="KT49" s="43">
        <f ca="1"/>
        <v>112.70480832266809</v>
      </c>
      <c r="KU49" s="43">
        <f ca="1"/>
        <v>112.67077727985382</v>
      </c>
      <c r="KV49" s="43">
        <f ca="1"/>
        <v>111.83101125276089</v>
      </c>
      <c r="KW49" s="43">
        <f ca="1"/>
        <v>113.71372865080833</v>
      </c>
      <c r="KX49" s="43">
        <f ca="1"/>
        <v>117.21992697370052</v>
      </c>
      <c r="KY49" s="43">
        <f ca="1"/>
        <v>120.26470439255237</v>
      </c>
      <c r="KZ49" s="43">
        <f ca="1"/>
        <v>121.22457998251916</v>
      </c>
      <c r="LA49" s="43">
        <f ca="1"/>
        <v>121.08044850707054</v>
      </c>
      <c r="LB49" s="43">
        <f ca="1"/>
        <v>123.06625994658469</v>
      </c>
      <c r="LC49" s="43">
        <f ca="1"/>
        <v>123.16635124897957</v>
      </c>
      <c r="LD49" s="43">
        <f ca="1"/>
        <v>120.54095638716221</v>
      </c>
      <c r="LE49" s="43">
        <f ca="1"/>
        <v>119.0846279373169</v>
      </c>
      <c r="LF49" s="43">
        <f ca="1"/>
        <v>119.09563798058032</v>
      </c>
      <c r="LG49" s="43">
        <f ca="1"/>
        <v>125.50448407292366</v>
      </c>
      <c r="LH49" s="43">
        <f ca="1"/>
        <v>136.36939494788646</v>
      </c>
      <c r="LI49" s="43">
        <f ca="1"/>
        <v>140.99061037945748</v>
      </c>
      <c r="LJ49" s="43">
        <f ca="1"/>
        <v>139.26003176105024</v>
      </c>
      <c r="LK49" s="43">
        <f ca="1"/>
        <v>138.20807217288018</v>
      </c>
      <c r="LL49" s="43">
        <f ca="1"/>
        <v>136.8908706333637</v>
      </c>
      <c r="LM49" s="43">
        <f ca="1"/>
        <v>135.89095852243901</v>
      </c>
      <c r="LN49" s="43">
        <f ca="1"/>
        <v>134.36556707394124</v>
      </c>
      <c r="LO49" s="43">
        <f ca="1"/>
        <v>135.89296034848689</v>
      </c>
      <c r="LP49" s="43">
        <f ca="1"/>
        <v>135.19832670986651</v>
      </c>
      <c r="LQ49" s="43">
        <f ca="1"/>
        <v>139.88660331404208</v>
      </c>
      <c r="LR49" s="43">
        <f ca="1"/>
        <v>142.51800365400314</v>
      </c>
      <c r="LS49" s="43">
        <f ca="1"/>
        <v>147.88690111446383</v>
      </c>
      <c r="LT49" s="43">
        <f ca="1"/>
        <v>142.20371696448328</v>
      </c>
      <c r="LU49" s="43">
        <f ca="1"/>
        <v>147.61165003287792</v>
      </c>
      <c r="LV49" s="43">
        <f ca="1"/>
        <v>143.20963455355169</v>
      </c>
      <c r="LW49" s="43">
        <f ca="1"/>
        <v>139.03782906973362</v>
      </c>
      <c r="LX49" s="43">
        <f ca="1"/>
        <v>129.68529777395727</v>
      </c>
      <c r="LY49" s="43">
        <f ca="1"/>
        <v>119.570070753932</v>
      </c>
      <c r="LZ49" s="43">
        <f ca="1"/>
        <v>120.12457656919956</v>
      </c>
      <c r="MA49" s="43">
        <f ca="1"/>
        <v>123.7879182368517</v>
      </c>
      <c r="MB49" s="43">
        <f ca="1"/>
        <v>123.87699949598311</v>
      </c>
      <c r="MC49" s="43">
        <f ca="1"/>
        <v>132.48184876286982</v>
      </c>
      <c r="MD49" s="43">
        <f ca="1"/>
        <v>142.39489135205744</v>
      </c>
      <c r="ME49" s="43">
        <f ca="1"/>
        <v>149.25615013122558</v>
      </c>
      <c r="MF49" s="43">
        <f ca="1"/>
        <v>152.5511558060646</v>
      </c>
      <c r="MG49" s="43">
        <f ca="1"/>
        <v>150.04587050712107</v>
      </c>
      <c r="MH49" s="43">
        <f ca="1"/>
        <v>143.85522345399855</v>
      </c>
      <c r="MI49" s="43">
        <f ca="1"/>
        <v>139.86558414053917</v>
      </c>
      <c r="MJ49" s="43">
        <f ca="1"/>
        <v>139.78250835955143</v>
      </c>
      <c r="MK49" s="43">
        <f ca="1"/>
        <v>139.42017784488201</v>
      </c>
      <c r="ML49" s="43">
        <f ca="1"/>
        <v>137.35929792857172</v>
      </c>
      <c r="MM49" s="43">
        <f ca="1"/>
        <v>141.3799655457735</v>
      </c>
      <c r="MN49" s="43">
        <f ca="1"/>
        <v>154.15161573135853</v>
      </c>
      <c r="MO49" s="43">
        <f ca="1"/>
        <v>160.95682338118553</v>
      </c>
      <c r="MP49" s="43">
        <f ca="1"/>
        <v>163.20387311995029</v>
      </c>
      <c r="MQ49" s="43">
        <f ca="1"/>
        <v>162.1469089666605</v>
      </c>
      <c r="MR49" s="43">
        <f ca="1"/>
        <v>164.29887196815014</v>
      </c>
      <c r="MS49" s="43">
        <f ca="1"/>
        <v>161.68448714959621</v>
      </c>
      <c r="MT49" s="43">
        <f ca="1"/>
        <v>165.87631089389325</v>
      </c>
      <c r="MU49" s="43">
        <f ca="1"/>
        <v>169.26940604507925</v>
      </c>
      <c r="MV49" s="43">
        <f ca="1"/>
        <v>167.8621223334074</v>
      </c>
      <c r="MW49" s="43">
        <f ca="1"/>
        <v>169.00816774582864</v>
      </c>
      <c r="MX49" s="43">
        <f ca="1"/>
        <v>174.32902138113974</v>
      </c>
      <c r="MY49" s="43">
        <f ca="1"/>
        <v>184.64443100595474</v>
      </c>
      <c r="MZ49" s="43">
        <f ca="1"/>
        <v>186.48210731792452</v>
      </c>
      <c r="NA49" s="43">
        <f ca="1"/>
        <v>175.42402022933962</v>
      </c>
      <c r="NB49" s="43">
        <f ca="1"/>
        <v>166.50388335990905</v>
      </c>
      <c r="NC49" s="43">
        <f ca="1"/>
        <v>165.76921320033074</v>
      </c>
      <c r="ND49" s="43">
        <f ca="1"/>
        <v>169.32145352232456</v>
      </c>
      <c r="NE49" s="43">
        <f ca="1"/>
        <v>171.08105861842634</v>
      </c>
      <c r="NF49" s="43">
        <f ca="1"/>
        <v>175.22483853757382</v>
      </c>
      <c r="NG49" s="43">
        <f ca="1"/>
        <v>188.16163937211039</v>
      </c>
      <c r="NH49" s="43">
        <f ca="1"/>
        <v>192.26938642239571</v>
      </c>
      <c r="NI49" s="43">
        <f ca="1"/>
        <v>190.75300319111349</v>
      </c>
      <c r="NJ49" s="43">
        <f ca="1"/>
        <v>191.31951996266844</v>
      </c>
      <c r="NK49" s="43">
        <f ca="1"/>
        <v>195.97977100217341</v>
      </c>
      <c r="NL49" s="43">
        <f ca="1"/>
        <v>193.17020814394951</v>
      </c>
      <c r="NM49" s="43">
        <f ca="1"/>
        <v>187.4259682995081</v>
      </c>
      <c r="NN49" s="43">
        <f ca="1"/>
        <v>180.21438996195795</v>
      </c>
      <c r="NO49" s="43">
        <f ca="1"/>
        <v>182.65261408829687</v>
      </c>
      <c r="NP49" s="43">
        <f ca="1"/>
        <v>189.28466378498078</v>
      </c>
      <c r="NQ49" s="43">
        <f ca="1"/>
        <v>187.92041933333874</v>
      </c>
      <c r="NR49" s="43">
        <f ca="1"/>
        <v>194.20615312373639</v>
      </c>
      <c r="NS49" s="43">
        <f ca="1"/>
        <v>191.49367882883547</v>
      </c>
      <c r="NT49" s="43">
        <f ca="1"/>
        <v>182.29829087781906</v>
      </c>
      <c r="NU49" s="43">
        <f ca="1"/>
        <v>189.5439002581835</v>
      </c>
      <c r="NV49" s="43">
        <f ca="1"/>
        <v>192.38649324619772</v>
      </c>
      <c r="NW49" s="43">
        <f ca="1"/>
        <v>210.27380989718438</v>
      </c>
      <c r="NX49" s="43">
        <f ca="1"/>
        <v>222.64609578621389</v>
      </c>
      <c r="NY49" s="43">
        <f ca="1"/>
        <v>230.32610141897203</v>
      </c>
      <c r="NZ49" s="43">
        <f ca="1"/>
        <v>232.90745610773564</v>
      </c>
      <c r="OA49" s="43">
        <f ca="1"/>
        <v>219.73343888652323</v>
      </c>
      <c r="OB49" s="43">
        <f ca="1"/>
        <v>206.31319706141949</v>
      </c>
      <c r="OC49" s="43">
        <f ca="1"/>
        <v>206.48735592758655</v>
      </c>
      <c r="OD49" s="43">
        <f ca="1"/>
        <v>206.22411580228805</v>
      </c>
      <c r="OE49" s="43">
        <f ca="1"/>
        <v>203.9220158472061</v>
      </c>
      <c r="OF49" s="43">
        <f ca="1"/>
        <v>202.84303160738943</v>
      </c>
      <c r="OG49" s="43">
        <f ca="1"/>
        <v>199.73920032012461</v>
      </c>
      <c r="OH49" s="43">
        <f ca="1"/>
        <v>195.4653017078638</v>
      </c>
      <c r="OI49" s="43">
        <f ca="1"/>
        <v>194.03499699664115</v>
      </c>
      <c r="OJ49" s="43">
        <f ca="1"/>
        <v>187.15472087001802</v>
      </c>
      <c r="OK49" s="43">
        <f ca="1"/>
        <v>186.34398132061958</v>
      </c>
      <c r="OL49" s="43">
        <f ca="1"/>
        <v>184.38419361972811</v>
      </c>
      <c r="OM49" s="43">
        <f ca="1"/>
        <v>199.34984515380859</v>
      </c>
      <c r="ON49" s="43">
        <f ca="1"/>
        <v>226.30743562781811</v>
      </c>
      <c r="OO49" s="43">
        <f ca="1"/>
        <v>232.73529906761647</v>
      </c>
      <c r="OP49" s="43">
        <f ca="1"/>
        <v>232.34093933618067</v>
      </c>
      <c r="OQ49" s="43">
        <f ca="1"/>
        <v>245.14561965155602</v>
      </c>
      <c r="OR49" s="43">
        <f ca="1"/>
        <v>238.22931065607071</v>
      </c>
      <c r="OS49" s="43">
        <f ca="1"/>
        <v>231.47314774441719</v>
      </c>
      <c r="OT49" s="43">
        <f ca="1"/>
        <v>226.58568944847582</v>
      </c>
      <c r="OU49" s="43">
        <f ca="1"/>
        <v>242.01476371264459</v>
      </c>
      <c r="OV49" s="43">
        <f ca="1"/>
        <v>237.85296735906601</v>
      </c>
      <c r="OW49" s="43">
        <f ca="1"/>
        <v>231.6382983933687</v>
      </c>
      <c r="OX49" s="43">
        <f ca="1"/>
        <v>227.615628950119</v>
      </c>
      <c r="OY49" s="43">
        <f ca="1"/>
        <v>223.45983807468414</v>
      </c>
      <c r="OZ49" s="43">
        <f ca="1"/>
        <v>223.19359521031382</v>
      </c>
      <c r="PA49" s="43">
        <f ca="1"/>
        <v>216.35335560464858</v>
      </c>
      <c r="PB49" s="43">
        <f ca="1"/>
        <v>219.63835214924811</v>
      </c>
      <c r="PC49" s="43">
        <f ca="1"/>
        <v>238.88090503466131</v>
      </c>
      <c r="PD49" s="43">
        <f ca="1"/>
        <v>220.29194835388662</v>
      </c>
      <c r="PE49" s="43">
        <f ca="1"/>
        <v>214.07327573609351</v>
      </c>
      <c r="PF49" s="43">
        <f ca="1"/>
        <v>204.78280104780197</v>
      </c>
      <c r="PG49" s="43">
        <f ca="1"/>
        <v>190.65591462779045</v>
      </c>
      <c r="PH49" s="43">
        <f ca="1"/>
        <v>173.86860139012339</v>
      </c>
      <c r="PI49" s="43">
        <f ca="1"/>
        <v>168.09933872008324</v>
      </c>
      <c r="PJ49" s="43">
        <f ca="1"/>
        <v>164.20278431785107</v>
      </c>
      <c r="PK49" s="43">
        <f ca="1"/>
        <v>156.55280607581139</v>
      </c>
      <c r="PL49" s="43">
        <f ca="1"/>
        <v>157.87501218044758</v>
      </c>
      <c r="PM49" s="43">
        <f ca="1"/>
        <v>159.95390853118894</v>
      </c>
      <c r="PN49" s="43">
        <f ca="1"/>
        <v>159.82779349017142</v>
      </c>
      <c r="PO49" s="43">
        <f ca="1"/>
        <v>159.9398957488537</v>
      </c>
      <c r="PP49" s="43">
        <f ca="1"/>
        <v>162.11087609779835</v>
      </c>
      <c r="PQ49" s="43">
        <f ca="1"/>
        <v>166.24664871275425</v>
      </c>
      <c r="PR49" s="43">
        <f ca="1"/>
        <v>167.07640560960769</v>
      </c>
      <c r="PS49" s="43">
        <f ca="1"/>
        <v>168.41262449657916</v>
      </c>
      <c r="PT49" s="43">
        <f ca="1"/>
        <v>171.59953156483175</v>
      </c>
      <c r="PU49" s="43">
        <f ca="1"/>
        <v>163.09177086126806</v>
      </c>
      <c r="PV49" s="43">
        <f ca="1"/>
        <v>160.65254582190514</v>
      </c>
      <c r="PW49" s="43">
        <f ca="1"/>
        <v>155.8952062190771</v>
      </c>
      <c r="PX49" s="43">
        <f ca="1"/>
        <v>150.79555436205862</v>
      </c>
      <c r="PY49" s="43">
        <f ca="1"/>
        <v>152.69728910756109</v>
      </c>
      <c r="PZ49" s="43">
        <f ca="1"/>
        <v>151.23495517957213</v>
      </c>
      <c r="QA49" s="43">
        <f ca="1"/>
        <v>149.42830717134476</v>
      </c>
      <c r="QB49" s="43">
        <f ca="1"/>
        <v>151.02576435756683</v>
      </c>
      <c r="QC49" s="43">
        <f ca="1"/>
        <v>149.38526791131497</v>
      </c>
      <c r="QD49" s="43">
        <f ca="1"/>
        <v>149.24914374005795</v>
      </c>
      <c r="QE49" s="43">
        <f ca="1"/>
        <v>149.70556007897852</v>
      </c>
      <c r="QF49" s="43">
        <f ca="1"/>
        <v>144.43174935579302</v>
      </c>
      <c r="QG49" s="43">
        <f ca="1"/>
        <v>144.32865531432628</v>
      </c>
      <c r="QH49" s="43">
        <f ca="1"/>
        <v>139.86358231449125</v>
      </c>
      <c r="QI49" s="43">
        <f ca="1"/>
        <v>132.45982867634297</v>
      </c>
      <c r="QJ49" s="43">
        <f ca="1"/>
        <v>129.56118455898763</v>
      </c>
      <c r="QK49" s="43">
        <f ca="1"/>
        <v>132.07347624909877</v>
      </c>
      <c r="QL49" s="43">
        <f ca="1"/>
        <v>138.2851424757242</v>
      </c>
      <c r="QM49" s="43">
        <f ca="1"/>
        <v>137.74665126883986</v>
      </c>
      <c r="QN49" s="43">
        <f ca="1"/>
        <v>140.27095391523838</v>
      </c>
      <c r="QO49" s="43">
        <f ca="1"/>
        <v>139.14993132841587</v>
      </c>
      <c r="QP49" s="43">
        <f ca="1"/>
        <v>141.59416093289852</v>
      </c>
      <c r="QQ49" s="43">
        <f ca="1"/>
        <v>142.9283779938221</v>
      </c>
      <c r="QR49" s="43">
        <f ca="1"/>
        <v>141.18578841912745</v>
      </c>
      <c r="QS49" s="43">
        <f ca="1"/>
        <v>141.77032162511347</v>
      </c>
      <c r="QT49" s="43">
        <f ca="1"/>
        <v>141.03865420460701</v>
      </c>
      <c r="QU49" s="43">
        <f ca="1"/>
        <v>140.1538470914364</v>
      </c>
      <c r="QV49" s="43">
        <f ca="1"/>
        <v>141.78133166837691</v>
      </c>
      <c r="QW49" s="43">
        <f ca="1"/>
        <v>142.35785757017138</v>
      </c>
      <c r="QX49" s="43">
        <f ca="1"/>
        <v>142.76022460579873</v>
      </c>
      <c r="QY49" s="43">
        <f ca="1"/>
        <v>146.36150966596605</v>
      </c>
      <c r="QZ49" s="43">
        <f ca="1"/>
        <v>146.10227319276333</v>
      </c>
      <c r="RA49" s="43">
        <f ca="1"/>
        <v>144.28661696732044</v>
      </c>
      <c r="RB49" s="43">
        <f ca="1"/>
        <v>149.09300130832196</v>
      </c>
      <c r="RC49" s="43">
        <f ca="1"/>
        <v>161.55737119555474</v>
      </c>
      <c r="RD49" s="43">
        <f ca="1"/>
        <v>168.91908648669718</v>
      </c>
      <c r="RE49" s="43">
        <f ca="1"/>
        <v>168.14938437128069</v>
      </c>
      <c r="RF49" s="43">
        <f ca="1"/>
        <v>167.67595251095295</v>
      </c>
      <c r="RG49" s="43">
        <f ca="1"/>
        <v>169.92700590181349</v>
      </c>
      <c r="RH49" s="43">
        <f ca="1"/>
        <v>166.47585779523851</v>
      </c>
      <c r="RI49" s="43">
        <f ca="1"/>
        <v>162.84054169225695</v>
      </c>
      <c r="RJ49" s="43">
        <f ca="1"/>
        <v>154.40284490036964</v>
      </c>
      <c r="RK49" s="43">
        <f ca="1"/>
        <v>153.58910261189939</v>
      </c>
      <c r="RL49" s="43">
        <f ca="1"/>
        <v>154.24169790351391</v>
      </c>
      <c r="RM49" s="43">
        <f ca="1"/>
        <v>154.32277185845373</v>
      </c>
      <c r="RN49" s="43">
        <f ca="1"/>
        <v>153.49801952672004</v>
      </c>
      <c r="RO49" s="43">
        <f ca="1"/>
        <v>153.57609074258804</v>
      </c>
      <c r="RP49" s="43">
        <f ca="1"/>
        <v>158.44252986502647</v>
      </c>
      <c r="RQ49" s="43">
        <f ca="1"/>
        <v>164.69623443865774</v>
      </c>
      <c r="RR49" s="43">
        <f ca="1"/>
        <v>164.4690271822214</v>
      </c>
      <c r="RS49" s="43">
        <f ca="1"/>
        <v>164.25583270812035</v>
      </c>
      <c r="RT49" s="43">
        <f ca="1"/>
        <v>163.61925202488899</v>
      </c>
      <c r="RU49" s="43">
        <f ca="1"/>
        <v>157.73688618314264</v>
      </c>
      <c r="RV49" s="43">
        <f ca="1"/>
        <v>158.0852039154768</v>
      </c>
      <c r="RW49" s="43">
        <f ca="1"/>
        <v>151.87453860187529</v>
      </c>
      <c r="RX49" s="43">
        <f ca="1"/>
        <v>142.89534786403178</v>
      </c>
      <c r="RY49" s="43">
        <f ca="1"/>
        <v>140.78442229652404</v>
      </c>
      <c r="RZ49" s="43">
        <f ca="1"/>
        <v>139.49624723470211</v>
      </c>
      <c r="SA49" s="43">
        <f ca="1"/>
        <v>140.94256655430794</v>
      </c>
      <c r="SB49" s="43">
        <f ca="1"/>
        <v>138.63346020805835</v>
      </c>
      <c r="SC49" s="43">
        <f ca="1"/>
        <v>136.55556477034094</v>
      </c>
      <c r="SD49" s="43">
        <f ca="1"/>
        <v>131.56901608502866</v>
      </c>
      <c r="SE49" s="43">
        <f ca="1"/>
        <v>132.74108523607254</v>
      </c>
      <c r="SF49" s="43">
        <f ca="1"/>
        <v>135.07121075582506</v>
      </c>
      <c r="SG49" s="43">
        <f ca="1"/>
        <v>136.31734747064115</v>
      </c>
      <c r="SH49" s="43">
        <f ca="1"/>
        <v>138.00288500297071</v>
      </c>
      <c r="SI49" s="43">
        <f ca="1"/>
        <v>144.92920312869549</v>
      </c>
      <c r="SJ49" s="43">
        <f ca="1"/>
        <v>146.8829853514433</v>
      </c>
      <c r="SK49" s="43">
        <f ca="1"/>
        <v>148.60455575263501</v>
      </c>
    </row>
    <row r="50" spans="3:511" x14ac:dyDescent="0.25">
      <c r="C50" s="46" t="s">
        <v>507</v>
      </c>
      <c r="F50" s="45" cm="1">
        <f t="array" aca="1" ref="F50:SK50" ca="1">IF(OFFSET(bHist!$A$1,_xlfn.XMATCH(C50,bHist!B:B,0)-1,3,1,500)=0,"-",OFFSET(bHist!$A$1,_xlfn.XMATCH(C50,bHist!B:B,0)-1,3,1,500))</f>
        <v>217.83774914467332</v>
      </c>
      <c r="G50" s="43">
        <f ca="1"/>
        <v>217.36277505147459</v>
      </c>
      <c r="H50" s="43">
        <f ca="1"/>
        <v>223.82402600705623</v>
      </c>
      <c r="I50" s="43">
        <f ca="1"/>
        <v>225.40927709448337</v>
      </c>
      <c r="J50" s="43">
        <f ca="1"/>
        <v>229.24414176678658</v>
      </c>
      <c r="K50" s="43">
        <f ca="1"/>
        <v>242.78791780829428</v>
      </c>
      <c r="L50" s="43">
        <f ca="1"/>
        <v>249.75721067368985</v>
      </c>
      <c r="M50" s="43">
        <f ca="1"/>
        <v>249.92756003201006</v>
      </c>
      <c r="N50" s="43">
        <f ca="1"/>
        <v>252.35654147064685</v>
      </c>
      <c r="O50" s="43">
        <f ca="1"/>
        <v>248.86538168013095</v>
      </c>
      <c r="P50" s="43">
        <f ca="1"/>
        <v>245.33413968765734</v>
      </c>
      <c r="Q50" s="43">
        <f ca="1"/>
        <v>247.48254571259022</v>
      </c>
      <c r="R50" s="43">
        <f ca="1"/>
        <v>232.38157612502576</v>
      </c>
      <c r="S50" s="43">
        <f ca="1"/>
        <v>229.80529259419441</v>
      </c>
      <c r="T50" s="43">
        <f ca="1"/>
        <v>211.11897004151345</v>
      </c>
      <c r="U50" s="43">
        <f ca="1"/>
        <v>188.47252593541145</v>
      </c>
      <c r="V50" s="43">
        <f ca="1"/>
        <v>207.85728085720541</v>
      </c>
      <c r="W50" s="43">
        <f ca="1"/>
        <v>205.7078727772236</v>
      </c>
      <c r="X50" s="43">
        <f ca="1"/>
        <v>203.05944128286839</v>
      </c>
      <c r="Y50" s="43">
        <f ca="1"/>
        <v>182.53033949518203</v>
      </c>
      <c r="Z50" s="43">
        <f ca="1"/>
        <v>166.76901563036441</v>
      </c>
      <c r="AA50" s="43">
        <f ca="1"/>
        <v>150.33531282770633</v>
      </c>
      <c r="AB50" s="43">
        <f ca="1"/>
        <v>155.86866080796719</v>
      </c>
      <c r="AC50" s="43">
        <f ca="1"/>
        <v>179.28969346690178</v>
      </c>
      <c r="AD50" s="43">
        <f ca="1"/>
        <v>191.5147650640011</v>
      </c>
      <c r="AE50" s="43">
        <f ca="1"/>
        <v>209.46056893551349</v>
      </c>
      <c r="AF50" s="43">
        <f ca="1"/>
        <v>210.49669385612012</v>
      </c>
      <c r="AG50" s="43">
        <f ca="1"/>
        <v>209.84235190916061</v>
      </c>
      <c r="AH50" s="43">
        <f ca="1"/>
        <v>203.24181530177592</v>
      </c>
      <c r="AI50" s="43">
        <f ca="1"/>
        <v>200.6655317709446</v>
      </c>
      <c r="AJ50" s="43">
        <f ca="1"/>
        <v>220.29178195953369</v>
      </c>
      <c r="AK50" s="43">
        <f ca="1"/>
        <v>246.43339407634735</v>
      </c>
      <c r="AL50" s="43">
        <f ca="1"/>
        <v>246.92941132557391</v>
      </c>
      <c r="AM50" s="43">
        <f ca="1"/>
        <v>247.50960119891167</v>
      </c>
      <c r="AN50" s="43">
        <f ca="1"/>
        <v>256.92090221858024</v>
      </c>
      <c r="AO50" s="43">
        <f ca="1"/>
        <v>272.0318923566341</v>
      </c>
      <c r="AP50" s="43">
        <f ca="1"/>
        <v>301.2828812903166</v>
      </c>
      <c r="AQ50" s="43">
        <f ca="1"/>
        <v>323.24091357779503</v>
      </c>
      <c r="AR50" s="43">
        <f ca="1"/>
        <v>325.28009560239315</v>
      </c>
      <c r="AS50" s="43">
        <f ca="1"/>
        <v>313.88873380601405</v>
      </c>
      <c r="AT50" s="43">
        <f ca="1"/>
        <v>307.12887044584755</v>
      </c>
      <c r="AU50" s="43">
        <f ca="1"/>
        <v>307.82630075991153</v>
      </c>
      <c r="AV50" s="43">
        <f ca="1"/>
        <v>312.02691552507878</v>
      </c>
      <c r="AW50" s="43">
        <f ca="1"/>
        <v>312.73436638963227</v>
      </c>
      <c r="AX50" s="43">
        <f ca="1"/>
        <v>317.21655862355232</v>
      </c>
      <c r="AY50" s="43">
        <f ca="1"/>
        <v>326.79720694649222</v>
      </c>
      <c r="AZ50" s="43">
        <f ca="1"/>
        <v>331.61608967685697</v>
      </c>
      <c r="BA50" s="43">
        <f ca="1"/>
        <v>307.01463617026803</v>
      </c>
      <c r="BB50" s="43">
        <f ca="1"/>
        <v>296.55217940425877</v>
      </c>
      <c r="BC50" s="43">
        <f ca="1"/>
        <v>274.1031401427984</v>
      </c>
      <c r="BD50" s="43">
        <f ca="1"/>
        <v>256.07115953707694</v>
      </c>
      <c r="BE50" s="43">
        <f ca="1"/>
        <v>286.16888498711586</v>
      </c>
      <c r="BF50" s="43">
        <f ca="1"/>
        <v>301.98732598972322</v>
      </c>
      <c r="BG50" s="43">
        <f ca="1"/>
        <v>346.68198733770845</v>
      </c>
      <c r="BH50" s="43">
        <f ca="1"/>
        <v>366.89844795012476</v>
      </c>
      <c r="BI50" s="43">
        <f ca="1"/>
        <v>295.06212354648113</v>
      </c>
      <c r="BJ50" s="43">
        <f ca="1"/>
        <v>272.01786358594893</v>
      </c>
      <c r="BK50" s="43">
        <f ca="1"/>
        <v>276.40486059021953</v>
      </c>
      <c r="BL50" s="43">
        <f ca="1"/>
        <v>259.89099338364599</v>
      </c>
      <c r="BM50" s="43">
        <f ca="1"/>
        <v>259.39196996927262</v>
      </c>
      <c r="BN50" s="43">
        <f ca="1"/>
        <v>303.32206331491471</v>
      </c>
      <c r="BO50" s="43">
        <f ca="1"/>
        <v>336.95403692257401</v>
      </c>
      <c r="BP50" s="43">
        <f ca="1"/>
        <v>346.30120641911031</v>
      </c>
      <c r="BQ50" s="43">
        <f ca="1"/>
        <v>369.68215687608716</v>
      </c>
      <c r="BR50" s="43">
        <f ca="1"/>
        <v>372.92079879426956</v>
      </c>
      <c r="BS50" s="43">
        <f ca="1"/>
        <v>368.07285646748539</v>
      </c>
      <c r="BT50" s="43">
        <f ca="1"/>
        <v>368.06584208214281</v>
      </c>
      <c r="BU50" s="43">
        <f ca="1"/>
        <v>365.37833044087887</v>
      </c>
      <c r="BV50" s="43">
        <f ca="1"/>
        <v>365.60379282689092</v>
      </c>
      <c r="BW50" s="43">
        <f ca="1"/>
        <v>357.27771742522719</v>
      </c>
      <c r="BX50" s="43">
        <f ca="1"/>
        <v>368.10792839419844</v>
      </c>
      <c r="BY50" s="43">
        <f ca="1"/>
        <v>387.70211282122131</v>
      </c>
      <c r="BZ50" s="43">
        <f ca="1"/>
        <v>488.87660494780545</v>
      </c>
      <c r="CA50" s="43">
        <f ca="1"/>
        <v>519.11562015974528</v>
      </c>
      <c r="CB50" s="43">
        <f ca="1"/>
        <v>499.14967330956455</v>
      </c>
      <c r="CC50" s="43">
        <f ca="1"/>
        <v>542.00656569778914</v>
      </c>
      <c r="CD50" s="43">
        <f ca="1"/>
        <v>541.1007079335451</v>
      </c>
      <c r="CE50" s="43">
        <f ca="1"/>
        <v>409.64010400772094</v>
      </c>
      <c r="CF50" s="43">
        <f ca="1"/>
        <v>359.02329732048509</v>
      </c>
      <c r="CG50" s="43">
        <f ca="1"/>
        <v>282.63563888454433</v>
      </c>
      <c r="CH50" s="43">
        <f ca="1"/>
        <v>277.13135050070287</v>
      </c>
      <c r="CI50" s="43">
        <f ca="1"/>
        <v>230.55984004604815</v>
      </c>
      <c r="CJ50" s="43">
        <f ca="1"/>
        <v>223.1215854177475</v>
      </c>
      <c r="CK50" s="43">
        <f ca="1"/>
        <v>248.33228839409352</v>
      </c>
      <c r="CL50" s="43">
        <f ca="1"/>
        <v>170.27420419156553</v>
      </c>
      <c r="CM50" s="43">
        <f ca="1"/>
        <v>148.1307917200327</v>
      </c>
      <c r="CN50" s="43">
        <f ca="1"/>
        <v>140.17647874152661</v>
      </c>
      <c r="CO50" s="43">
        <f ca="1"/>
        <v>143.72575772488119</v>
      </c>
      <c r="CP50" s="43">
        <f ca="1"/>
        <v>162.16056446027756</v>
      </c>
      <c r="CQ50" s="43">
        <f ca="1"/>
        <v>162.34394053423404</v>
      </c>
      <c r="CR50" s="43">
        <f ca="1"/>
        <v>145.21681563770773</v>
      </c>
      <c r="CS50" s="43">
        <f ca="1"/>
        <v>130.72609757494925</v>
      </c>
      <c r="CT50" s="43">
        <f ca="1"/>
        <v>125.82604838562011</v>
      </c>
      <c r="CU50" s="43">
        <f ca="1"/>
        <v>117.48995243346691</v>
      </c>
      <c r="CV50" s="43">
        <f ca="1"/>
        <v>101.64746210968494</v>
      </c>
      <c r="CW50" s="43">
        <f ca="1"/>
        <v>102.36393146967887</v>
      </c>
      <c r="CX50" s="43">
        <f ca="1"/>
        <v>103.60146945512294</v>
      </c>
      <c r="CY50" s="43">
        <f ca="1"/>
        <v>105.51539459860325</v>
      </c>
      <c r="CZ50" s="43">
        <f ca="1"/>
        <v>104.40712171447277</v>
      </c>
      <c r="DA50" s="43">
        <f ca="1"/>
        <v>105.24584179043769</v>
      </c>
      <c r="DB50" s="43">
        <f ca="1"/>
        <v>105.78995768201351</v>
      </c>
      <c r="DC50" s="43">
        <f ca="1"/>
        <v>105.64766586506366</v>
      </c>
      <c r="DD50" s="43">
        <f ca="1"/>
        <v>106.15670982992648</v>
      </c>
      <c r="DE50" s="43">
        <f ca="1"/>
        <v>107.64175541245937</v>
      </c>
      <c r="DF50" s="43">
        <f ca="1"/>
        <v>106.72988531792163</v>
      </c>
      <c r="DG50" s="43">
        <f ca="1"/>
        <v>103.86601198804379</v>
      </c>
      <c r="DH50" s="43">
        <f ca="1"/>
        <v>105.33803085494041</v>
      </c>
      <c r="DI50" s="43">
        <f ca="1"/>
        <v>108.94142081093788</v>
      </c>
      <c r="DJ50" s="43">
        <f ca="1"/>
        <v>121.92103985989094</v>
      </c>
      <c r="DK50" s="43">
        <f ca="1"/>
        <v>121.03923141682148</v>
      </c>
      <c r="DL50" s="43">
        <f ca="1"/>
        <v>119.24154465901852</v>
      </c>
      <c r="DM50" s="43">
        <f ca="1"/>
        <v>115.1120758023262</v>
      </c>
      <c r="DN50" s="43">
        <f ca="1"/>
        <v>119.27561453068257</v>
      </c>
      <c r="DO50" s="43">
        <f ca="1"/>
        <v>123.08041755151748</v>
      </c>
      <c r="DP50" s="43">
        <f ca="1"/>
        <v>107.98846645939349</v>
      </c>
      <c r="DQ50" s="43">
        <f ca="1"/>
        <v>103.07839671957494</v>
      </c>
      <c r="DR50" s="43">
        <f ca="1"/>
        <v>96.362623781561851</v>
      </c>
      <c r="DS50" s="43">
        <f ca="1"/>
        <v>95.271385833263395</v>
      </c>
      <c r="DT50" s="43">
        <f ca="1"/>
        <v>93.528812103152276</v>
      </c>
      <c r="DU50" s="43">
        <f ca="1"/>
        <v>94.639089097380634</v>
      </c>
      <c r="DV50" s="43">
        <f ca="1"/>
        <v>98.059102979421624</v>
      </c>
      <c r="DW50" s="43">
        <f ca="1"/>
        <v>102.91606380164623</v>
      </c>
      <c r="DX50" s="43">
        <f ca="1"/>
        <v>102.35892119443416</v>
      </c>
      <c r="DY50" s="43">
        <f ca="1"/>
        <v>102.40200956153869</v>
      </c>
      <c r="DZ50" s="43">
        <f ca="1"/>
        <v>104.86405881679057</v>
      </c>
      <c r="EA50" s="43">
        <f ca="1"/>
        <v>107.99648289978505</v>
      </c>
      <c r="EB50" s="43">
        <f ca="1"/>
        <v>113.83746178007125</v>
      </c>
      <c r="EC50" s="43">
        <f ca="1"/>
        <v>112.15801751804352</v>
      </c>
      <c r="ED50" s="43">
        <f ca="1"/>
        <v>110.29419512701034</v>
      </c>
      <c r="EE50" s="43">
        <f ca="1"/>
        <v>106.44930990421771</v>
      </c>
      <c r="EF50" s="43">
        <f ca="1"/>
        <v>102.38196846055985</v>
      </c>
      <c r="EG50" s="43">
        <f ca="1"/>
        <v>100.9520359057188</v>
      </c>
      <c r="EH50" s="43">
        <f ca="1"/>
        <v>99.673413663268079</v>
      </c>
      <c r="EI50" s="43">
        <f ca="1"/>
        <v>102.0041937071085</v>
      </c>
      <c r="EJ50" s="43">
        <f ca="1"/>
        <v>102.64751304852962</v>
      </c>
      <c r="EK50" s="43">
        <f ca="1"/>
        <v>103.2236947016716</v>
      </c>
      <c r="EL50" s="43">
        <f ca="1"/>
        <v>103.44314475739002</v>
      </c>
      <c r="EM50" s="43">
        <f ca="1"/>
        <v>104.08345793366432</v>
      </c>
      <c r="EN50" s="43">
        <f ca="1"/>
        <v>103.91310857534408</v>
      </c>
      <c r="EO50" s="43">
        <f ca="1"/>
        <v>105.10655613863469</v>
      </c>
      <c r="EP50" s="43">
        <f ca="1"/>
        <v>105.12459312951566</v>
      </c>
      <c r="EQ50" s="43">
        <f ca="1"/>
        <v>107.19984913587571</v>
      </c>
      <c r="ER50" s="43">
        <f ca="1"/>
        <v>109.6949662077427</v>
      </c>
      <c r="ES50" s="43">
        <f ca="1"/>
        <v>112.84542728161813</v>
      </c>
      <c r="ET50" s="43">
        <f ca="1"/>
        <v>111.5267228372097</v>
      </c>
      <c r="EU50" s="43">
        <f ca="1"/>
        <v>112.95765744709969</v>
      </c>
      <c r="EV50" s="43">
        <f ca="1"/>
        <v>118.32165812408924</v>
      </c>
      <c r="EW50" s="43">
        <f ca="1"/>
        <v>122.48219068729877</v>
      </c>
      <c r="EX50" s="43">
        <f ca="1"/>
        <v>127.41230152809619</v>
      </c>
      <c r="EY50" s="43">
        <f ca="1"/>
        <v>128.01654072260857</v>
      </c>
      <c r="EZ50" s="43">
        <f ca="1"/>
        <v>120.45002304804325</v>
      </c>
      <c r="FA50" s="43">
        <f ca="1"/>
        <v>123.95621366429329</v>
      </c>
      <c r="FB50" s="43">
        <f ca="1"/>
        <v>124.19169660079478</v>
      </c>
      <c r="FC50" s="43">
        <f ca="1"/>
        <v>123.12350591862202</v>
      </c>
      <c r="FD50" s="43">
        <f ca="1"/>
        <v>119.65238722908497</v>
      </c>
      <c r="FE50" s="43">
        <f ca="1"/>
        <v>123.98527326071262</v>
      </c>
      <c r="FF50" s="43">
        <f ca="1"/>
        <v>136.41777025294306</v>
      </c>
      <c r="FG50" s="43">
        <f ca="1"/>
        <v>138.6012482045889</v>
      </c>
      <c r="FH50" s="43">
        <f ca="1"/>
        <v>139.14335998606683</v>
      </c>
      <c r="FI50" s="43">
        <f ca="1"/>
        <v>133.86653809833527</v>
      </c>
      <c r="FJ50" s="43">
        <f ca="1"/>
        <v>129.46150410318376</v>
      </c>
      <c r="FK50" s="43">
        <f ca="1"/>
        <v>126.48540060782433</v>
      </c>
      <c r="FL50" s="43">
        <f ca="1"/>
        <v>125.99639774394035</v>
      </c>
      <c r="FM50" s="43">
        <f ca="1"/>
        <v>121.47111714291572</v>
      </c>
      <c r="FN50" s="43">
        <f ca="1"/>
        <v>116.28748637473583</v>
      </c>
      <c r="FO50" s="43">
        <f ca="1"/>
        <v>116.13216784214974</v>
      </c>
      <c r="FP50" s="43">
        <f ca="1"/>
        <v>112.85945605230332</v>
      </c>
      <c r="FQ50" s="43">
        <f ca="1"/>
        <v>105.74586725986003</v>
      </c>
      <c r="FR50" s="43">
        <f ca="1"/>
        <v>105.79095973706245</v>
      </c>
      <c r="FS50" s="43">
        <f ca="1"/>
        <v>104.59751217377185</v>
      </c>
      <c r="FT50" s="43">
        <f ca="1"/>
        <v>109.77212444651127</v>
      </c>
      <c r="FU50" s="43">
        <f ca="1"/>
        <v>114.14509268009662</v>
      </c>
      <c r="FV50" s="43">
        <f ca="1"/>
        <v>115.00084769189358</v>
      </c>
      <c r="FW50" s="43">
        <f ca="1"/>
        <v>110.79622470653058</v>
      </c>
      <c r="FX50" s="43">
        <f ca="1"/>
        <v>108.91937559986114</v>
      </c>
      <c r="FY50" s="43">
        <f ca="1"/>
        <v>103.9391620066166</v>
      </c>
      <c r="FZ50" s="43">
        <f ca="1"/>
        <v>105.30696714842318</v>
      </c>
      <c r="GA50" s="43">
        <f ca="1"/>
        <v>109.26107637155057</v>
      </c>
      <c r="GB50" s="43">
        <f ca="1"/>
        <v>110.64190822899342</v>
      </c>
      <c r="GC50" s="43">
        <f ca="1"/>
        <v>109.02459138000012</v>
      </c>
      <c r="GD50" s="43">
        <f ca="1"/>
        <v>111.4325296626091</v>
      </c>
      <c r="GE50" s="43">
        <f ca="1"/>
        <v>115.35256901407242</v>
      </c>
      <c r="GF50" s="43">
        <f ca="1"/>
        <v>116.58108850407601</v>
      </c>
      <c r="GG50" s="43">
        <f ca="1"/>
        <v>117.36569760739803</v>
      </c>
      <c r="GH50" s="43">
        <f ca="1"/>
        <v>120.90595809531212</v>
      </c>
      <c r="GI50" s="43">
        <f ca="1"/>
        <v>124.65063781321048</v>
      </c>
      <c r="GJ50" s="43">
        <f ca="1"/>
        <v>125.48434761393071</v>
      </c>
      <c r="GK50" s="43">
        <f ca="1"/>
        <v>130.37638036286833</v>
      </c>
      <c r="GL50" s="43">
        <f ca="1"/>
        <v>133.6110140608549</v>
      </c>
      <c r="GM50" s="43">
        <f ca="1"/>
        <v>133.90060796999933</v>
      </c>
      <c r="GN50" s="43">
        <f ca="1"/>
        <v>130.42347695016861</v>
      </c>
      <c r="GO50" s="43">
        <f ca="1"/>
        <v>131.09084561276435</v>
      </c>
      <c r="GP50" s="43">
        <f ca="1"/>
        <v>132.63300833308696</v>
      </c>
      <c r="GQ50" s="43">
        <f ca="1"/>
        <v>123.05035590004921</v>
      </c>
      <c r="GR50" s="43">
        <f ca="1"/>
        <v>118.3416992250681</v>
      </c>
      <c r="GS50" s="43">
        <f ca="1"/>
        <v>119.66240777957439</v>
      </c>
      <c r="GT50" s="43">
        <f ca="1"/>
        <v>121.28072668361663</v>
      </c>
      <c r="GU50" s="43">
        <f ca="1"/>
        <v>127.30608369290829</v>
      </c>
      <c r="GV50" s="43">
        <f ca="1"/>
        <v>130.0867864537239</v>
      </c>
      <c r="GW50" s="43">
        <f ca="1"/>
        <v>128.41736274218559</v>
      </c>
      <c r="GX50" s="43">
        <f ca="1"/>
        <v>129.58676098430158</v>
      </c>
      <c r="GY50" s="43">
        <f ca="1"/>
        <v>126.84814453554152</v>
      </c>
      <c r="GZ50" s="43">
        <f ca="1"/>
        <v>134.52689237558843</v>
      </c>
      <c r="HA50" s="43">
        <f ca="1"/>
        <v>134.80345956909656</v>
      </c>
      <c r="HB50" s="43">
        <f ca="1"/>
        <v>125.44226130187512</v>
      </c>
      <c r="HC50" s="43">
        <f ca="1"/>
        <v>118.92589731860161</v>
      </c>
      <c r="HD50" s="43">
        <f ca="1"/>
        <v>112.71115190505982</v>
      </c>
      <c r="HE50" s="43">
        <f ca="1"/>
        <v>117.15526604712009</v>
      </c>
      <c r="HF50" s="43">
        <f ca="1"/>
        <v>148.32218423438073</v>
      </c>
      <c r="HG50" s="43">
        <f ca="1"/>
        <v>146.11565901660919</v>
      </c>
      <c r="HH50" s="43">
        <f ca="1"/>
        <v>135.89369546234607</v>
      </c>
      <c r="HI50" s="43">
        <f ca="1"/>
        <v>132.49572679138183</v>
      </c>
      <c r="HJ50" s="43">
        <f ca="1"/>
        <v>126.47437800228596</v>
      </c>
      <c r="HK50" s="43">
        <f ca="1"/>
        <v>135.18624459779261</v>
      </c>
      <c r="HL50" s="43">
        <f ca="1"/>
        <v>140.31275822818279</v>
      </c>
      <c r="HM50" s="43">
        <f ca="1"/>
        <v>132.99274609565734</v>
      </c>
      <c r="HN50" s="43">
        <f ca="1"/>
        <v>128.81918681681157</v>
      </c>
      <c r="HO50" s="43">
        <f ca="1"/>
        <v>128.1117359522581</v>
      </c>
      <c r="HP50" s="43">
        <f ca="1"/>
        <v>127.99549756658078</v>
      </c>
      <c r="HQ50" s="43">
        <f ca="1"/>
        <v>122.3368927052021</v>
      </c>
      <c r="HR50" s="43">
        <f ca="1"/>
        <v>121.78476037323475</v>
      </c>
      <c r="HS50" s="43">
        <f ca="1"/>
        <v>121.14645130705833</v>
      </c>
      <c r="HT50" s="43">
        <f ca="1"/>
        <v>120.57928814935684</v>
      </c>
      <c r="HU50" s="43">
        <f ca="1"/>
        <v>132.3283835982084</v>
      </c>
      <c r="HV50" s="43">
        <f ca="1"/>
        <v>145.39518143641951</v>
      </c>
      <c r="HW50" s="43">
        <f ca="1"/>
        <v>149.97757917523384</v>
      </c>
      <c r="HX50" s="43">
        <f ca="1"/>
        <v>160.80879219925404</v>
      </c>
      <c r="HY50" s="43">
        <f ca="1"/>
        <v>166.47340939092638</v>
      </c>
      <c r="HZ50" s="43">
        <f ca="1"/>
        <v>146.98744690918923</v>
      </c>
      <c r="IA50" s="43">
        <f ca="1"/>
        <v>135.13714390039445</v>
      </c>
      <c r="IB50" s="43">
        <f ca="1"/>
        <v>129.71903225076198</v>
      </c>
      <c r="IC50" s="43">
        <f ca="1"/>
        <v>135.02791990005971</v>
      </c>
      <c r="ID50" s="43">
        <f ca="1"/>
        <v>133.95972921788692</v>
      </c>
      <c r="IE50" s="43">
        <f ca="1"/>
        <v>142.62149306094648</v>
      </c>
      <c r="IF50" s="43">
        <f ca="1"/>
        <v>145.34708279407025</v>
      </c>
      <c r="IG50" s="43">
        <f ca="1"/>
        <v>157.22444128918647</v>
      </c>
      <c r="IH50" s="43">
        <f ca="1"/>
        <v>142.78583008897303</v>
      </c>
      <c r="II50" s="43">
        <f ca="1"/>
        <v>126.38018482768535</v>
      </c>
      <c r="IJ50" s="43">
        <f ca="1"/>
        <v>124.19770893108844</v>
      </c>
      <c r="IK50" s="43">
        <f ca="1"/>
        <v>122.27276118206979</v>
      </c>
      <c r="IL50" s="43">
        <f ca="1"/>
        <v>105.49134527742864</v>
      </c>
      <c r="IM50" s="43">
        <f ca="1"/>
        <v>101.88695326638222</v>
      </c>
      <c r="IN50" s="43">
        <f ca="1"/>
        <v>101.84486695432662</v>
      </c>
      <c r="IO50" s="43">
        <f ca="1"/>
        <v>110.33427732896806</v>
      </c>
      <c r="IP50" s="43">
        <f ca="1"/>
        <v>122.72468800914288</v>
      </c>
      <c r="IQ50" s="43">
        <f ca="1"/>
        <v>131.66101493561266</v>
      </c>
      <c r="IR50" s="43">
        <f ca="1"/>
        <v>131.26820935642718</v>
      </c>
      <c r="IS50" s="43">
        <f ca="1"/>
        <v>132.80435974645616</v>
      </c>
      <c r="IT50" s="43">
        <f ca="1"/>
        <v>124.73180427217484</v>
      </c>
      <c r="IU50" s="43">
        <f ca="1"/>
        <v>117.0209906705618</v>
      </c>
      <c r="IV50" s="43">
        <f ca="1"/>
        <v>115.40667998671532</v>
      </c>
      <c r="IW50" s="43">
        <f ca="1"/>
        <v>115.15416211438179</v>
      </c>
      <c r="IX50" s="43">
        <f ca="1"/>
        <v>116.42977819168568</v>
      </c>
      <c r="IY50" s="43">
        <f ca="1"/>
        <v>125.11759546601773</v>
      </c>
      <c r="IZ50" s="43">
        <f ca="1"/>
        <v>130.11283988499642</v>
      </c>
      <c r="JA50" s="43">
        <f ca="1"/>
        <v>122.03727824556829</v>
      </c>
      <c r="JB50" s="43">
        <f ca="1"/>
        <v>110.97759667038918</v>
      </c>
      <c r="JC50" s="43">
        <f ca="1"/>
        <v>107.90329178023339</v>
      </c>
      <c r="JD50" s="43">
        <f ca="1"/>
        <v>112.36744702327252</v>
      </c>
      <c r="JE50" s="43">
        <f ca="1"/>
        <v>117.14123727643489</v>
      </c>
      <c r="JF50" s="43">
        <f ca="1"/>
        <v>124.74182482266427</v>
      </c>
      <c r="JG50" s="43">
        <f ca="1"/>
        <v>135.47884467208385</v>
      </c>
      <c r="JH50" s="43">
        <f ca="1"/>
        <v>142.16355390357973</v>
      </c>
      <c r="JI50" s="43">
        <f ca="1"/>
        <v>144.77190319597722</v>
      </c>
      <c r="JJ50" s="43">
        <f ca="1"/>
        <v>142.52629783129694</v>
      </c>
      <c r="JK50" s="43">
        <f ca="1"/>
        <v>139.92095470404624</v>
      </c>
      <c r="JL50" s="43">
        <f ca="1"/>
        <v>138.43791323161125</v>
      </c>
      <c r="JM50" s="43">
        <f ca="1"/>
        <v>139.14035382091998</v>
      </c>
      <c r="JN50" s="43">
        <f ca="1"/>
        <v>144.43821886467933</v>
      </c>
      <c r="JO50" s="43">
        <f ca="1"/>
        <v>155.84561354184152</v>
      </c>
      <c r="JP50" s="43">
        <f ca="1"/>
        <v>164.98936586344243</v>
      </c>
      <c r="JQ50" s="43">
        <f ca="1"/>
        <v>169.66295061171056</v>
      </c>
      <c r="JR50" s="43">
        <f ca="1"/>
        <v>170.05575619089603</v>
      </c>
      <c r="JS50" s="43">
        <f ca="1"/>
        <v>170.74416800951957</v>
      </c>
      <c r="JT50" s="43">
        <f ca="1"/>
        <v>162.26177202022075</v>
      </c>
      <c r="JU50" s="43">
        <f ca="1"/>
        <v>167.84121453273298</v>
      </c>
      <c r="JV50" s="43">
        <f ca="1"/>
        <v>174.75840053558349</v>
      </c>
      <c r="JW50" s="43">
        <f ca="1"/>
        <v>172.70819590544701</v>
      </c>
      <c r="JX50" s="43">
        <f ca="1"/>
        <v>173.60102695405484</v>
      </c>
      <c r="JY50" s="43">
        <f ca="1"/>
        <v>181.30482617032527</v>
      </c>
      <c r="JZ50" s="43">
        <f ca="1"/>
        <v>188.52162663280964</v>
      </c>
      <c r="KA50" s="43">
        <f ca="1"/>
        <v>186.12571301078796</v>
      </c>
      <c r="KB50" s="43">
        <f ca="1"/>
        <v>182.00626470458508</v>
      </c>
      <c r="KC50" s="43">
        <f ca="1"/>
        <v>185.23889429247382</v>
      </c>
      <c r="KD50" s="43">
        <f ca="1"/>
        <v>182.73676283526419</v>
      </c>
      <c r="KE50" s="43">
        <f ca="1"/>
        <v>181.100406940341</v>
      </c>
      <c r="KF50" s="43">
        <f ca="1"/>
        <v>181.09740077519416</v>
      </c>
      <c r="KG50" s="43">
        <f ca="1"/>
        <v>185.46335462343691</v>
      </c>
      <c r="KH50" s="43">
        <f ca="1"/>
        <v>174.41469565379617</v>
      </c>
      <c r="KI50" s="43">
        <f ca="1"/>
        <v>170.17800690686704</v>
      </c>
      <c r="KJ50" s="43">
        <f ca="1"/>
        <v>168.41439002072809</v>
      </c>
      <c r="KK50" s="43">
        <f ca="1"/>
        <v>167.65984256887435</v>
      </c>
      <c r="KL50" s="43">
        <f ca="1"/>
        <v>167.90233989071845</v>
      </c>
      <c r="KM50" s="43">
        <f ca="1"/>
        <v>172.32541087675096</v>
      </c>
      <c r="KN50" s="43">
        <f ca="1"/>
        <v>174.14514284563066</v>
      </c>
      <c r="KO50" s="43">
        <f ca="1"/>
        <v>175.93280905294418</v>
      </c>
      <c r="KP50" s="43">
        <f ca="1"/>
        <v>168.96351618754863</v>
      </c>
      <c r="KQ50" s="43">
        <f ca="1"/>
        <v>172.25326291322708</v>
      </c>
      <c r="KR50" s="43">
        <f ca="1"/>
        <v>165.53348175501822</v>
      </c>
      <c r="KS50" s="43">
        <f ca="1"/>
        <v>154.26938094985485</v>
      </c>
      <c r="KT50" s="43">
        <f ca="1"/>
        <v>146.35615222835543</v>
      </c>
      <c r="KU50" s="43">
        <f ca="1"/>
        <v>145.51943626248837</v>
      </c>
      <c r="KV50" s="43">
        <f ca="1"/>
        <v>144.44723736011983</v>
      </c>
      <c r="KW50" s="43">
        <f ca="1"/>
        <v>147.61272925972938</v>
      </c>
      <c r="KX50" s="43">
        <f ca="1"/>
        <v>152.39754211843015</v>
      </c>
      <c r="KY50" s="43">
        <f ca="1"/>
        <v>155.93579849624635</v>
      </c>
      <c r="KZ50" s="43">
        <f ca="1"/>
        <v>155.84160532164572</v>
      </c>
      <c r="LA50" s="43">
        <f ca="1"/>
        <v>156.23541295588015</v>
      </c>
      <c r="LB50" s="43">
        <f ca="1"/>
        <v>157.05709809601308</v>
      </c>
      <c r="LC50" s="43">
        <f ca="1"/>
        <v>156.99096246278287</v>
      </c>
      <c r="LD50" s="43">
        <f ca="1"/>
        <v>153.30740810286997</v>
      </c>
      <c r="LE50" s="43">
        <f ca="1"/>
        <v>149.28515913641453</v>
      </c>
      <c r="LF50" s="43">
        <f ca="1"/>
        <v>148.71298570346832</v>
      </c>
      <c r="LG50" s="43">
        <f ca="1"/>
        <v>154.39062961077693</v>
      </c>
      <c r="LH50" s="43">
        <f ca="1"/>
        <v>164.71480278003216</v>
      </c>
      <c r="LI50" s="43">
        <f ca="1"/>
        <v>170.6970714222193</v>
      </c>
      <c r="LJ50" s="43">
        <f ca="1"/>
        <v>168.74005791163444</v>
      </c>
      <c r="LK50" s="43">
        <f ca="1"/>
        <v>168.70298187482356</v>
      </c>
      <c r="LL50" s="43">
        <f ca="1"/>
        <v>168.25205710279943</v>
      </c>
      <c r="LM50" s="43">
        <f ca="1"/>
        <v>168.57071060836316</v>
      </c>
      <c r="LN50" s="43">
        <f ca="1"/>
        <v>164.96331243216991</v>
      </c>
      <c r="LO50" s="43">
        <f ca="1"/>
        <v>165.32705841493606</v>
      </c>
      <c r="LP50" s="43">
        <f ca="1"/>
        <v>161.11341693413257</v>
      </c>
      <c r="LQ50" s="43">
        <f ca="1"/>
        <v>166.19183192217349</v>
      </c>
      <c r="LR50" s="43" t="str">
        <f ca="1"/>
        <v>-</v>
      </c>
      <c r="LS50" s="43" t="str">
        <f ca="1"/>
        <v>-</v>
      </c>
      <c r="LT50" s="43" t="str">
        <f ca="1"/>
        <v>-</v>
      </c>
      <c r="LU50" s="43" t="str">
        <f ca="1"/>
        <v>-</v>
      </c>
      <c r="LV50" s="43" t="str">
        <f ca="1"/>
        <v>-</v>
      </c>
      <c r="LW50" s="43" t="str">
        <f ca="1"/>
        <v>-</v>
      </c>
      <c r="LX50" s="43" t="str">
        <f ca="1"/>
        <v>-</v>
      </c>
      <c r="LY50" s="43" t="str">
        <f ca="1"/>
        <v>-</v>
      </c>
      <c r="LZ50" s="43" t="str">
        <f ca="1"/>
        <v>-</v>
      </c>
      <c r="MA50" s="43" t="str">
        <f ca="1"/>
        <v>-</v>
      </c>
      <c r="MB50" s="43" t="str">
        <f ca="1"/>
        <v>-</v>
      </c>
      <c r="MC50" s="43" t="str">
        <f ca="1"/>
        <v>-</v>
      </c>
      <c r="MD50" s="43" t="str">
        <f ca="1"/>
        <v>-</v>
      </c>
      <c r="ME50" s="43" t="str">
        <f ca="1"/>
        <v>-</v>
      </c>
      <c r="MF50" s="43" t="str">
        <f ca="1"/>
        <v>-</v>
      </c>
      <c r="MG50" s="43" t="str">
        <f ca="1"/>
        <v>-</v>
      </c>
      <c r="MH50" s="43" t="str">
        <f ca="1"/>
        <v>-</v>
      </c>
      <c r="MI50" s="43" t="str">
        <f ca="1"/>
        <v>-</v>
      </c>
      <c r="MJ50" s="43" t="str">
        <f ca="1"/>
        <v>-</v>
      </c>
      <c r="MK50" s="43" t="str">
        <f ca="1"/>
        <v>-</v>
      </c>
      <c r="ML50" s="43" t="str">
        <f ca="1"/>
        <v>-</v>
      </c>
      <c r="MM50" s="43" t="str">
        <f ca="1"/>
        <v>-</v>
      </c>
      <c r="MN50" s="43" t="str">
        <f ca="1"/>
        <v>-</v>
      </c>
      <c r="MO50" s="43" t="str">
        <f ca="1"/>
        <v>-</v>
      </c>
      <c r="MP50" s="43" t="str">
        <f ca="1"/>
        <v>-</v>
      </c>
      <c r="MQ50" s="43" t="str">
        <f ca="1"/>
        <v>-</v>
      </c>
      <c r="MR50" s="43" t="str">
        <f ca="1"/>
        <v>-</v>
      </c>
      <c r="MS50" s="43" t="str">
        <f ca="1"/>
        <v>-</v>
      </c>
      <c r="MT50" s="43" t="str">
        <f ca="1"/>
        <v>-</v>
      </c>
      <c r="MU50" s="43" t="str">
        <f ca="1"/>
        <v>-</v>
      </c>
      <c r="MV50" s="43" t="str">
        <f ca="1"/>
        <v>-</v>
      </c>
      <c r="MW50" s="43" t="str">
        <f ca="1"/>
        <v>-</v>
      </c>
      <c r="MX50" s="43" t="str">
        <f ca="1"/>
        <v>-</v>
      </c>
      <c r="MY50" s="43" t="str">
        <f ca="1"/>
        <v>-</v>
      </c>
      <c r="MZ50" s="43" t="str">
        <f ca="1"/>
        <v>-</v>
      </c>
      <c r="NA50" s="43" t="str">
        <f ca="1"/>
        <v>-</v>
      </c>
      <c r="NB50" s="43" t="str">
        <f ca="1"/>
        <v>-</v>
      </c>
      <c r="NC50" s="43" t="str">
        <f ca="1"/>
        <v>-</v>
      </c>
      <c r="ND50" s="43" t="str">
        <f ca="1"/>
        <v>-</v>
      </c>
      <c r="NE50" s="43" t="str">
        <f ca="1"/>
        <v>-</v>
      </c>
      <c r="NF50" s="43" t="str">
        <f ca="1"/>
        <v>-</v>
      </c>
      <c r="NG50" s="43" t="str">
        <f ca="1"/>
        <v>-</v>
      </c>
      <c r="NH50" s="43" t="str">
        <f ca="1"/>
        <v>-</v>
      </c>
      <c r="NI50" s="43" t="str">
        <f ca="1"/>
        <v>-</v>
      </c>
      <c r="NJ50" s="43" t="str">
        <f ca="1"/>
        <v>-</v>
      </c>
      <c r="NK50" s="43" t="str">
        <f ca="1"/>
        <v>-</v>
      </c>
      <c r="NL50" s="43" t="str">
        <f ca="1"/>
        <v>-</v>
      </c>
      <c r="NM50" s="43" t="str">
        <f ca="1"/>
        <v>-</v>
      </c>
      <c r="NN50" s="43" t="str">
        <f ca="1"/>
        <v>-</v>
      </c>
      <c r="NO50" s="43" t="str">
        <f ca="1"/>
        <v>-</v>
      </c>
      <c r="NP50" s="43" t="str">
        <f ca="1"/>
        <v>-</v>
      </c>
      <c r="NQ50" s="43" t="str">
        <f ca="1"/>
        <v>-</v>
      </c>
      <c r="NR50" s="43" t="str">
        <f ca="1"/>
        <v>-</v>
      </c>
      <c r="NS50" s="43" t="str">
        <f ca="1"/>
        <v>-</v>
      </c>
      <c r="NT50" s="43" t="str">
        <f ca="1"/>
        <v>-</v>
      </c>
      <c r="NU50" s="43" t="str">
        <f ca="1"/>
        <v>-</v>
      </c>
      <c r="NV50" s="43" t="str">
        <f ca="1"/>
        <v>-</v>
      </c>
      <c r="NW50" s="43" t="str">
        <f ca="1"/>
        <v>-</v>
      </c>
      <c r="NX50" s="43" t="str">
        <f ca="1"/>
        <v>-</v>
      </c>
      <c r="NY50" s="43" t="str">
        <f ca="1"/>
        <v>-</v>
      </c>
      <c r="NZ50" s="43" t="str">
        <f ca="1"/>
        <v>-</v>
      </c>
      <c r="OA50" s="43" t="str">
        <f ca="1"/>
        <v>-</v>
      </c>
      <c r="OB50" s="43" t="str">
        <f ca="1"/>
        <v>-</v>
      </c>
      <c r="OC50" s="43" t="str">
        <f ca="1"/>
        <v>-</v>
      </c>
      <c r="OD50" s="43" t="str">
        <f ca="1"/>
        <v>-</v>
      </c>
      <c r="OE50" s="43" t="str">
        <f ca="1"/>
        <v>-</v>
      </c>
      <c r="OF50" s="43" t="str">
        <f ca="1"/>
        <v>-</v>
      </c>
      <c r="OG50" s="43" t="str">
        <f ca="1"/>
        <v>-</v>
      </c>
      <c r="OH50" s="43" t="str">
        <f ca="1"/>
        <v>-</v>
      </c>
      <c r="OI50" s="43" t="str">
        <f ca="1"/>
        <v>-</v>
      </c>
      <c r="OJ50" s="43" t="str">
        <f ca="1"/>
        <v>-</v>
      </c>
      <c r="OK50" s="43" t="str">
        <f ca="1"/>
        <v>-</v>
      </c>
      <c r="OL50" s="43" t="str">
        <f ca="1"/>
        <v>-</v>
      </c>
      <c r="OM50" s="43" t="str">
        <f ca="1"/>
        <v>-</v>
      </c>
      <c r="ON50" s="43" t="str">
        <f ca="1"/>
        <v>-</v>
      </c>
      <c r="OO50" s="43" t="str">
        <f ca="1"/>
        <v>-</v>
      </c>
      <c r="OP50" s="43" t="str">
        <f ca="1"/>
        <v>-</v>
      </c>
      <c r="OQ50" s="43" t="str">
        <f ca="1"/>
        <v>-</v>
      </c>
      <c r="OR50" s="43" t="str">
        <f ca="1"/>
        <v>-</v>
      </c>
      <c r="OS50" s="43" t="str">
        <f ca="1"/>
        <v>-</v>
      </c>
      <c r="OT50" s="43" t="str">
        <f ca="1"/>
        <v>-</v>
      </c>
      <c r="OU50" s="43" t="str">
        <f ca="1"/>
        <v>-</v>
      </c>
      <c r="OV50" s="43" t="str">
        <f ca="1"/>
        <v>-</v>
      </c>
      <c r="OW50" s="43" t="str">
        <f ca="1"/>
        <v>-</v>
      </c>
      <c r="OX50" s="43" t="str">
        <f ca="1"/>
        <v>-</v>
      </c>
      <c r="OY50" s="43" t="str">
        <f ca="1"/>
        <v>-</v>
      </c>
      <c r="OZ50" s="43" t="str">
        <f ca="1"/>
        <v>-</v>
      </c>
      <c r="PA50" s="43" t="str">
        <f ca="1"/>
        <v>-</v>
      </c>
      <c r="PB50" s="43" t="str">
        <f ca="1"/>
        <v>-</v>
      </c>
      <c r="PC50" s="43" t="str">
        <f ca="1"/>
        <v>-</v>
      </c>
      <c r="PD50" s="43" t="str">
        <f ca="1"/>
        <v>-</v>
      </c>
      <c r="PE50" s="43" t="str">
        <f ca="1"/>
        <v>-</v>
      </c>
      <c r="PF50" s="43" t="str">
        <f ca="1"/>
        <v>-</v>
      </c>
      <c r="PG50" s="43" t="str">
        <f ca="1"/>
        <v>-</v>
      </c>
      <c r="PH50" s="43" t="str">
        <f ca="1"/>
        <v>-</v>
      </c>
      <c r="PI50" s="43" t="str">
        <f ca="1"/>
        <v>-</v>
      </c>
      <c r="PJ50" s="43" t="str">
        <f ca="1"/>
        <v>-</v>
      </c>
      <c r="PK50" s="43" t="str">
        <f ca="1"/>
        <v>-</v>
      </c>
      <c r="PL50" s="43" t="str">
        <f ca="1"/>
        <v>-</v>
      </c>
      <c r="PM50" s="43" t="str">
        <f ca="1"/>
        <v>-</v>
      </c>
      <c r="PN50" s="43" t="str">
        <f ca="1"/>
        <v>-</v>
      </c>
      <c r="PO50" s="43" t="str">
        <f ca="1"/>
        <v>-</v>
      </c>
      <c r="PP50" s="43" t="str">
        <f ca="1"/>
        <v>-</v>
      </c>
      <c r="PQ50" s="43" t="str">
        <f ca="1"/>
        <v>-</v>
      </c>
      <c r="PR50" s="43" t="str">
        <f ca="1"/>
        <v>-</v>
      </c>
      <c r="PS50" s="43" t="str">
        <f ca="1"/>
        <v>-</v>
      </c>
      <c r="PT50" s="43" t="str">
        <f ca="1"/>
        <v>-</v>
      </c>
      <c r="PU50" s="43" t="str">
        <f ca="1"/>
        <v>-</v>
      </c>
      <c r="PV50" s="43" t="str">
        <f ca="1"/>
        <v>-</v>
      </c>
      <c r="PW50" s="43" t="str">
        <f ca="1"/>
        <v>-</v>
      </c>
      <c r="PX50" s="43" t="str">
        <f ca="1"/>
        <v>-</v>
      </c>
      <c r="PY50" s="43" t="str">
        <f ca="1"/>
        <v>-</v>
      </c>
      <c r="PZ50" s="43" t="str">
        <f ca="1"/>
        <v>-</v>
      </c>
      <c r="QA50" s="43" t="str">
        <f ca="1"/>
        <v>-</v>
      </c>
      <c r="QB50" s="43" t="str">
        <f ca="1"/>
        <v>-</v>
      </c>
      <c r="QC50" s="43" t="str">
        <f ca="1"/>
        <v>-</v>
      </c>
      <c r="QD50" s="43" t="str">
        <f ca="1"/>
        <v>-</v>
      </c>
      <c r="QE50" s="43" t="str">
        <f ca="1"/>
        <v>-</v>
      </c>
      <c r="QF50" s="43" t="str">
        <f ca="1"/>
        <v>-</v>
      </c>
      <c r="QG50" s="43" t="str">
        <f ca="1"/>
        <v>-</v>
      </c>
      <c r="QH50" s="43" t="str">
        <f ca="1"/>
        <v>-</v>
      </c>
      <c r="QI50" s="43" t="str">
        <f ca="1"/>
        <v>-</v>
      </c>
      <c r="QJ50" s="43" t="str">
        <f ca="1"/>
        <v>-</v>
      </c>
      <c r="QK50" s="43" t="str">
        <f ca="1"/>
        <v>-</v>
      </c>
      <c r="QL50" s="43" t="str">
        <f ca="1"/>
        <v>-</v>
      </c>
      <c r="QM50" s="43" t="str">
        <f ca="1"/>
        <v>-</v>
      </c>
      <c r="QN50" s="43" t="str">
        <f ca="1"/>
        <v>-</v>
      </c>
      <c r="QO50" s="43" t="str">
        <f ca="1"/>
        <v>-</v>
      </c>
      <c r="QP50" s="43" t="str">
        <f ca="1"/>
        <v>-</v>
      </c>
      <c r="QQ50" s="43" t="str">
        <f ca="1"/>
        <v>-</v>
      </c>
      <c r="QR50" s="43" t="str">
        <f ca="1"/>
        <v>-</v>
      </c>
      <c r="QS50" s="43" t="str">
        <f ca="1"/>
        <v>-</v>
      </c>
      <c r="QT50" s="43" t="str">
        <f ca="1"/>
        <v>-</v>
      </c>
      <c r="QU50" s="43" t="str">
        <f ca="1"/>
        <v>-</v>
      </c>
      <c r="QV50" s="43" t="str">
        <f ca="1"/>
        <v>-</v>
      </c>
      <c r="QW50" s="43" t="str">
        <f ca="1"/>
        <v>-</v>
      </c>
      <c r="QX50" s="43" t="str">
        <f ca="1"/>
        <v>-</v>
      </c>
      <c r="QY50" s="43" t="str">
        <f ca="1"/>
        <v>-</v>
      </c>
      <c r="QZ50" s="43" t="str">
        <f ca="1"/>
        <v>-</v>
      </c>
      <c r="RA50" s="43" t="str">
        <f ca="1"/>
        <v>-</v>
      </c>
      <c r="RB50" s="43" t="str">
        <f ca="1"/>
        <v>-</v>
      </c>
      <c r="RC50" s="43" t="str">
        <f ca="1"/>
        <v>-</v>
      </c>
      <c r="RD50" s="43" t="str">
        <f ca="1"/>
        <v>-</v>
      </c>
      <c r="RE50" s="43" t="str">
        <f ca="1"/>
        <v>-</v>
      </c>
      <c r="RF50" s="43" t="str">
        <f ca="1"/>
        <v>-</v>
      </c>
      <c r="RG50" s="43" t="str">
        <f ca="1"/>
        <v>-</v>
      </c>
      <c r="RH50" s="43" t="str">
        <f ca="1"/>
        <v>-</v>
      </c>
      <c r="RI50" s="43" t="str">
        <f ca="1"/>
        <v>-</v>
      </c>
      <c r="RJ50" s="43" t="str">
        <f ca="1"/>
        <v>-</v>
      </c>
      <c r="RK50" s="43" t="str">
        <f ca="1"/>
        <v>-</v>
      </c>
      <c r="RL50" s="43" t="str">
        <f ca="1"/>
        <v>-</v>
      </c>
      <c r="RM50" s="43" t="str">
        <f ca="1"/>
        <v>-</v>
      </c>
      <c r="RN50" s="43" t="str">
        <f ca="1"/>
        <v>-</v>
      </c>
      <c r="RO50" s="43" t="str">
        <f ca="1"/>
        <v>-</v>
      </c>
      <c r="RP50" s="43" t="str">
        <f ca="1"/>
        <v>-</v>
      </c>
      <c r="RQ50" s="43" t="str">
        <f ca="1"/>
        <v>-</v>
      </c>
      <c r="RR50" s="43" t="str">
        <f ca="1"/>
        <v>-</v>
      </c>
      <c r="RS50" s="43" t="str">
        <f ca="1"/>
        <v>-</v>
      </c>
      <c r="RT50" s="43" t="str">
        <f ca="1"/>
        <v>-</v>
      </c>
      <c r="RU50" s="43" t="str">
        <f ca="1"/>
        <v>-</v>
      </c>
      <c r="RV50" s="43" t="str">
        <f ca="1"/>
        <v>-</v>
      </c>
      <c r="RW50" s="43" t="str">
        <f ca="1"/>
        <v>-</v>
      </c>
      <c r="RX50" s="43" t="str">
        <f ca="1"/>
        <v>-</v>
      </c>
      <c r="RY50" s="43" t="str">
        <f ca="1"/>
        <v>-</v>
      </c>
      <c r="RZ50" s="43" t="str">
        <f ca="1"/>
        <v>-</v>
      </c>
      <c r="SA50" s="43" t="str">
        <f ca="1"/>
        <v>-</v>
      </c>
      <c r="SB50" s="43" t="str">
        <f ca="1"/>
        <v>-</v>
      </c>
      <c r="SC50" s="43" t="str">
        <f ca="1"/>
        <v>-</v>
      </c>
      <c r="SD50" s="43" t="str">
        <f ca="1"/>
        <v>-</v>
      </c>
      <c r="SE50" s="43" t="str">
        <f ca="1"/>
        <v>-</v>
      </c>
      <c r="SF50" s="43" t="str">
        <f ca="1"/>
        <v>-</v>
      </c>
      <c r="SG50" s="43" t="str">
        <f ca="1"/>
        <v>-</v>
      </c>
      <c r="SH50" s="43" t="str">
        <f ca="1"/>
        <v>-</v>
      </c>
      <c r="SI50" s="43" t="str">
        <f ca="1"/>
        <v>-</v>
      </c>
      <c r="SJ50" s="43" t="str">
        <f ca="1"/>
        <v>-</v>
      </c>
      <c r="SK50" s="43" t="str">
        <f ca="1"/>
        <v>-</v>
      </c>
    </row>
    <row r="52" spans="3:511" x14ac:dyDescent="0.25">
      <c r="C52" s="43" t="str">
        <f>C49</f>
        <v>TOTAL 2.708 PERP nc-23</v>
      </c>
    </row>
    <row r="53" spans="3:511" x14ac:dyDescent="0.25">
      <c r="C53" s="43" t="str">
        <f>C50</f>
        <v>TOTAL 1 3/4 PERP nc-24</v>
      </c>
      <c r="F53" s="43" cm="1">
        <f t="array" aca="1" ref="F53:SK53" ca="1">IFERROR(IF(OFFSET(bHist!$A$1,_xlfn.XMATCH(C52,bHist!B:B,0)-1,3,1,500)=0,"-",OFFSET(bHist!$A$1,_xlfn.XMATCH(C52,bHist!B:B,0)-1,3,1,500))-IF(OFFSET(bHist!$A$1,_xlfn.XMATCH(C53,bHist!B:B,0)-1,3,1,500)=0,"-",OFFSET(bHist!$A$1,_xlfn.XMATCH(C53,bHist!B:B,0)-1,3,1,500)),"-")</f>
        <v>-13.963777122616762</v>
      </c>
      <c r="G53" s="43">
        <f ca="1"/>
        <v>-13.307637772083297</v>
      </c>
      <c r="H53" s="43">
        <f ca="1"/>
        <v>-11.806625622153263</v>
      </c>
      <c r="I53" s="43">
        <f ca="1"/>
        <v>-11.277948403000835</v>
      </c>
      <c r="J53" s="43">
        <f ca="1"/>
        <v>-8.8200728937387396</v>
      </c>
      <c r="K53" s="43">
        <f ca="1"/>
        <v>-7.852611914038647</v>
      </c>
      <c r="L53" s="43">
        <f ca="1"/>
        <v>-4.0550833808183597</v>
      </c>
      <c r="M53" s="43">
        <f ca="1"/>
        <v>-3.26055258405205</v>
      </c>
      <c r="N53" s="43">
        <f ca="1"/>
        <v>-2.2013521342277613</v>
      </c>
      <c r="O53" s="43">
        <f ca="1"/>
        <v>-3.4655301204919908</v>
      </c>
      <c r="P53" s="43">
        <f ca="1"/>
        <v>-3.2673284977674371</v>
      </c>
      <c r="Q53" s="43">
        <f ca="1"/>
        <v>-1.8895179393291528</v>
      </c>
      <c r="R53" s="43">
        <f ca="1"/>
        <v>3.1462702794074744</v>
      </c>
      <c r="S53" s="43">
        <f ca="1"/>
        <v>2.4265472223758877</v>
      </c>
      <c r="T53" s="43">
        <f ca="1"/>
        <v>-1.4777371754646538</v>
      </c>
      <c r="U53" s="43">
        <f ca="1"/>
        <v>-9.11992208707332</v>
      </c>
      <c r="V53" s="43">
        <f ca="1"/>
        <v>-4.2675681339502489</v>
      </c>
      <c r="W53" s="43">
        <f ca="1"/>
        <v>-3.4093378548622297</v>
      </c>
      <c r="X53" s="43">
        <f ca="1"/>
        <v>-6.4731169881820563</v>
      </c>
      <c r="Y53" s="43">
        <f ca="1"/>
        <v>-7.9330734236240517</v>
      </c>
      <c r="Z53" s="43">
        <f ca="1"/>
        <v>-9.8528781268596504</v>
      </c>
      <c r="AA53" s="43">
        <f ca="1"/>
        <v>-14.491397217392915</v>
      </c>
      <c r="AB53" s="43">
        <f ca="1"/>
        <v>-12.084502178668998</v>
      </c>
      <c r="AC53" s="43">
        <f ca="1"/>
        <v>-13.634584351301214</v>
      </c>
      <c r="AD53" s="43">
        <f ca="1"/>
        <v>-12.81275468122962</v>
      </c>
      <c r="AE53" s="43">
        <f ca="1"/>
        <v>-16.586631046652769</v>
      </c>
      <c r="AF53" s="43">
        <f ca="1"/>
        <v>-17.024209978938131</v>
      </c>
      <c r="AG53" s="43">
        <f ca="1"/>
        <v>-17.866233002781883</v>
      </c>
      <c r="AH53" s="43">
        <f ca="1"/>
        <v>-18.18600904297827</v>
      </c>
      <c r="AI53" s="43">
        <f ca="1"/>
        <v>-17.942853770971283</v>
      </c>
      <c r="AJ53" s="43">
        <f ca="1"/>
        <v>-23.149950936555882</v>
      </c>
      <c r="AK53" s="43">
        <f ca="1"/>
        <v>-28.095227945208535</v>
      </c>
      <c r="AL53" s="43">
        <f ca="1"/>
        <v>-25.011980220794669</v>
      </c>
      <c r="AM53" s="43">
        <f ca="1"/>
        <v>-23.239023574829105</v>
      </c>
      <c r="AN53" s="43">
        <f ca="1"/>
        <v>-18.549461913108814</v>
      </c>
      <c r="AO53" s="43">
        <f ca="1"/>
        <v>-20.432385526657072</v>
      </c>
      <c r="AP53" s="43">
        <f ca="1"/>
        <v>-19.121496187090884</v>
      </c>
      <c r="AQ53" s="43">
        <f ca="1"/>
        <v>-21.613771984815628</v>
      </c>
      <c r="AR53" s="43">
        <f ca="1"/>
        <v>-21.178697014212617</v>
      </c>
      <c r="AS53" s="43">
        <f ca="1"/>
        <v>-17.884721581578276</v>
      </c>
      <c r="AT53" s="43">
        <f ca="1"/>
        <v>-14.373821897149128</v>
      </c>
      <c r="AU53" s="43">
        <f ca="1"/>
        <v>-14.295544617652922</v>
      </c>
      <c r="AV53" s="43">
        <f ca="1"/>
        <v>-14.562571198701903</v>
      </c>
      <c r="AW53" s="43">
        <f ca="1"/>
        <v>-14.102957477331245</v>
      </c>
      <c r="AX53" s="43">
        <f ca="1"/>
        <v>-11.650824281334906</v>
      </c>
      <c r="AY53" s="43">
        <f ca="1"/>
        <v>-8.2115959887504459</v>
      </c>
      <c r="AZ53" s="43">
        <f ca="1"/>
        <v>-6.8778663609027717</v>
      </c>
      <c r="BA53" s="43">
        <f ca="1"/>
        <v>-13.288701988339369</v>
      </c>
      <c r="BB53" s="43">
        <f ca="1"/>
        <v>-11.476135575294563</v>
      </c>
      <c r="BC53" s="43">
        <f ca="1"/>
        <v>-10.078299033522569</v>
      </c>
      <c r="BD53" s="43">
        <f ca="1"/>
        <v>-15.642842967391005</v>
      </c>
      <c r="BE53" s="43">
        <f ca="1"/>
        <v>-18.927109418869009</v>
      </c>
      <c r="BF53" s="43">
        <f ca="1"/>
        <v>-24.491196491122253</v>
      </c>
      <c r="BG53" s="43">
        <f ca="1"/>
        <v>-24.67425475108621</v>
      </c>
      <c r="BH53" s="43">
        <f ca="1"/>
        <v>-30.204318563103698</v>
      </c>
      <c r="BI53" s="43">
        <f ca="1"/>
        <v>-27.533085940360991</v>
      </c>
      <c r="BJ53" s="43">
        <f ca="1"/>
        <v>-28.985171327948564</v>
      </c>
      <c r="BK53" s="43">
        <f ca="1"/>
        <v>-32.049962227582967</v>
      </c>
      <c r="BL53" s="43">
        <f ca="1"/>
        <v>-32.662717773795123</v>
      </c>
      <c r="BM53" s="43">
        <f ca="1"/>
        <v>-31.039669033527389</v>
      </c>
      <c r="BN53" s="43">
        <f ca="1"/>
        <v>-32.304843820333531</v>
      </c>
      <c r="BO53" s="43">
        <f ca="1"/>
        <v>-41.759763334512684</v>
      </c>
      <c r="BP53" s="43">
        <f ca="1"/>
        <v>-36.864941413283361</v>
      </c>
      <c r="BQ53" s="43">
        <f ca="1"/>
        <v>-37.526167139649374</v>
      </c>
      <c r="BR53" s="43">
        <f ca="1"/>
        <v>-33.704368586897886</v>
      </c>
      <c r="BS53" s="43">
        <f ca="1"/>
        <v>-31.744060334205585</v>
      </c>
      <c r="BT53" s="43">
        <f ca="1"/>
        <v>-30.731128359794582</v>
      </c>
      <c r="BU53" s="43">
        <f ca="1"/>
        <v>-28.227784714937172</v>
      </c>
      <c r="BV53" s="43">
        <f ca="1"/>
        <v>-24.550687220573366</v>
      </c>
      <c r="BW53" s="43">
        <f ca="1"/>
        <v>-24.077775404810893</v>
      </c>
      <c r="BX53" s="43">
        <f ca="1"/>
        <v>-21.932149931311642</v>
      </c>
      <c r="BY53" s="43">
        <f ca="1"/>
        <v>-11.291754643917045</v>
      </c>
      <c r="BZ53" s="43">
        <f ca="1"/>
        <v>-4.7750117847919569</v>
      </c>
      <c r="CA53" s="43">
        <f ca="1"/>
        <v>-7.0064787606002028</v>
      </c>
      <c r="CB53" s="43">
        <f ca="1"/>
        <v>-0.12246513342853405</v>
      </c>
      <c r="CC53" s="43">
        <f ca="1"/>
        <v>-4.5923412271737334</v>
      </c>
      <c r="CD53" s="43">
        <f ca="1"/>
        <v>-4.0778404552936536</v>
      </c>
      <c r="CE53" s="43">
        <f ca="1"/>
        <v>37.213511882066769</v>
      </c>
      <c r="CF53" s="43">
        <f ca="1"/>
        <v>7.2077754032612233</v>
      </c>
      <c r="CG53" s="43">
        <f ca="1"/>
        <v>-3.7262201961278834</v>
      </c>
      <c r="CH53" s="43">
        <f ca="1"/>
        <v>-4.0942885237932387</v>
      </c>
      <c r="CI53" s="43">
        <f ca="1"/>
        <v>-7.3011854891776977</v>
      </c>
      <c r="CJ53" s="43">
        <f ca="1"/>
        <v>-7.3447557148933242</v>
      </c>
      <c r="CK53" s="43">
        <f ca="1"/>
        <v>-10.933735547900227</v>
      </c>
      <c r="CL53" s="43">
        <f ca="1"/>
        <v>-21.80176895809177</v>
      </c>
      <c r="CM53" s="43">
        <f ca="1"/>
        <v>-25.93732793033125</v>
      </c>
      <c r="CN53" s="43">
        <f ca="1"/>
        <v>-24.568021736383443</v>
      </c>
      <c r="CO53" s="43">
        <f ca="1"/>
        <v>-23.705276110172292</v>
      </c>
      <c r="CP53" s="43">
        <f ca="1"/>
        <v>-20.572409005522729</v>
      </c>
      <c r="CQ53" s="43">
        <f ca="1"/>
        <v>-15.914368782639514</v>
      </c>
      <c r="CR53" s="43">
        <f ca="1"/>
        <v>-20.22780177211763</v>
      </c>
      <c r="CS53" s="43">
        <f ca="1"/>
        <v>-15.153673438668235</v>
      </c>
      <c r="CT53" s="43">
        <f ca="1"/>
        <v>-15.027979373574254</v>
      </c>
      <c r="CU53" s="43">
        <f ca="1"/>
        <v>-14.650142874836931</v>
      </c>
      <c r="CV53" s="43">
        <f ca="1"/>
        <v>-13.509063046812997</v>
      </c>
      <c r="CW53" s="43">
        <f ca="1"/>
        <v>-13.764111502766596</v>
      </c>
      <c r="CX53" s="43">
        <f ca="1"/>
        <v>-13.915658857226362</v>
      </c>
      <c r="CY53" s="43">
        <f ca="1"/>
        <v>-13.83176160490514</v>
      </c>
      <c r="CZ53" s="43">
        <f ca="1"/>
        <v>-13.97563091373442</v>
      </c>
      <c r="DA53" s="43">
        <f ca="1"/>
        <v>-14.131728307366359</v>
      </c>
      <c r="DB53" s="43">
        <f ca="1"/>
        <v>-14.372567552685737</v>
      </c>
      <c r="DC53" s="43">
        <f ca="1"/>
        <v>-14.889877418518054</v>
      </c>
      <c r="DD53" s="43">
        <f ca="1"/>
        <v>-14.645233876347532</v>
      </c>
      <c r="DE53" s="43">
        <f ca="1"/>
        <v>-15.07331530559064</v>
      </c>
      <c r="DF53" s="43">
        <f ca="1"/>
        <v>-16.354445646524411</v>
      </c>
      <c r="DG53" s="43">
        <f ca="1"/>
        <v>-15.376292453765871</v>
      </c>
      <c r="DH53" s="43">
        <f ca="1"/>
        <v>-14.68934192800522</v>
      </c>
      <c r="DI53" s="43">
        <f ca="1"/>
        <v>-15.437127026677132</v>
      </c>
      <c r="DJ53" s="43">
        <f ca="1"/>
        <v>-15.901329624176029</v>
      </c>
      <c r="DK53" s="43">
        <f ca="1"/>
        <v>-15.138629830956461</v>
      </c>
      <c r="DL53" s="43">
        <f ca="1"/>
        <v>-14.851320826292039</v>
      </c>
      <c r="DM53" s="43">
        <f ca="1"/>
        <v>-13.184098008513459</v>
      </c>
      <c r="DN53" s="43">
        <f ca="1"/>
        <v>-15.075564172506333</v>
      </c>
      <c r="DO53" s="43">
        <f ca="1"/>
        <v>-15.161975309371954</v>
      </c>
      <c r="DP53" s="43">
        <f ca="1"/>
        <v>-14.42611971974371</v>
      </c>
      <c r="DQ53" s="43">
        <f ca="1"/>
        <v>-14.277393234848986</v>
      </c>
      <c r="DR53" s="43">
        <f ca="1"/>
        <v>-13.218780708193776</v>
      </c>
      <c r="DS53" s="43">
        <f ca="1"/>
        <v>-13.041376350760459</v>
      </c>
      <c r="DT53" s="43">
        <f ca="1"/>
        <v>-13.879156396389007</v>
      </c>
      <c r="DU53" s="43">
        <f ca="1"/>
        <v>-13.130737905144684</v>
      </c>
      <c r="DV53" s="43">
        <f ca="1"/>
        <v>-14.433820741534234</v>
      </c>
      <c r="DW53" s="43">
        <f ca="1"/>
        <v>-15.477302942514427</v>
      </c>
      <c r="DX53" s="43">
        <f ca="1"/>
        <v>-14.973208725571624</v>
      </c>
      <c r="DY53" s="43">
        <f ca="1"/>
        <v>-15.793005599260326</v>
      </c>
      <c r="DZ53" s="43">
        <f ca="1"/>
        <v>-17.022930922031406</v>
      </c>
      <c r="EA53" s="43">
        <f ca="1"/>
        <v>-18.723048467755333</v>
      </c>
      <c r="EB53" s="43">
        <f ca="1"/>
        <v>-20.455279384732236</v>
      </c>
      <c r="EC53" s="43">
        <f ca="1"/>
        <v>-20.266194615364071</v>
      </c>
      <c r="ED53" s="43">
        <f ca="1"/>
        <v>-21.487186164140695</v>
      </c>
      <c r="EE53" s="43">
        <f ca="1"/>
        <v>-20.939308442234989</v>
      </c>
      <c r="EF53" s="43">
        <f ca="1"/>
        <v>-19.808645810842506</v>
      </c>
      <c r="EG53" s="43">
        <f ca="1"/>
        <v>-20.684816863179208</v>
      </c>
      <c r="EH53" s="43">
        <f ca="1"/>
        <v>-19.713474919080724</v>
      </c>
      <c r="EI53" s="43">
        <f ca="1"/>
        <v>-19.616039966821674</v>
      </c>
      <c r="EJ53" s="43">
        <f ca="1"/>
        <v>-19.350530282497388</v>
      </c>
      <c r="EK53" s="43">
        <f ca="1"/>
        <v>-18.892768781900401</v>
      </c>
      <c r="EL53" s="43">
        <f ca="1"/>
        <v>-19.381464441061013</v>
      </c>
      <c r="EM53" s="43">
        <f ca="1"/>
        <v>-19.355169543385514</v>
      </c>
      <c r="EN53" s="43">
        <f ca="1"/>
        <v>-18.139866988062863</v>
      </c>
      <c r="EO53" s="43">
        <f ca="1"/>
        <v>-18.460518394470228</v>
      </c>
      <c r="EP53" s="43">
        <f ca="1"/>
        <v>-18.107216653466239</v>
      </c>
      <c r="EQ53" s="43">
        <f ca="1"/>
        <v>-19.95526540338993</v>
      </c>
      <c r="ER53" s="43">
        <f ca="1"/>
        <v>-20.065206739187246</v>
      </c>
      <c r="ES53" s="43">
        <f ca="1"/>
        <v>-21.134769636273404</v>
      </c>
      <c r="ET53" s="43">
        <f ca="1"/>
        <v>-20.946095995903008</v>
      </c>
      <c r="EU53" s="43">
        <f ca="1"/>
        <v>-20.52233877241612</v>
      </c>
      <c r="EV53" s="43">
        <f ca="1"/>
        <v>-22.517266210794446</v>
      </c>
      <c r="EW53" s="43">
        <f ca="1"/>
        <v>-22.582062680006018</v>
      </c>
      <c r="EX53" s="43">
        <f ca="1"/>
        <v>-22.880948958992946</v>
      </c>
      <c r="EY53" s="43">
        <f ca="1"/>
        <v>-23.82750040769578</v>
      </c>
      <c r="EZ53" s="43">
        <f ca="1"/>
        <v>-22.744897302269933</v>
      </c>
      <c r="FA53" s="43">
        <f ca="1"/>
        <v>-23.944984311342239</v>
      </c>
      <c r="FB53" s="43">
        <f ca="1"/>
        <v>-23.250619048595411</v>
      </c>
      <c r="FC53" s="43">
        <f ca="1"/>
        <v>-23.326471952795984</v>
      </c>
      <c r="FD53" s="43">
        <f ca="1"/>
        <v>-21.902220397233961</v>
      </c>
      <c r="FE53" s="43">
        <f ca="1"/>
        <v>-20.075487679481498</v>
      </c>
      <c r="FF53" s="43">
        <f ca="1"/>
        <v>-16.972813627004641</v>
      </c>
      <c r="FG53" s="43">
        <f ca="1"/>
        <v>-16.423799023270618</v>
      </c>
      <c r="FH53" s="43">
        <f ca="1"/>
        <v>-16.059083605051057</v>
      </c>
      <c r="FI53" s="43">
        <f ca="1"/>
        <v>-20.134793013095859</v>
      </c>
      <c r="FJ53" s="43">
        <f ca="1"/>
        <v>-18.764527306556701</v>
      </c>
      <c r="FK53" s="43">
        <f ca="1"/>
        <v>-17.494980517029759</v>
      </c>
      <c r="FL53" s="43">
        <f ca="1"/>
        <v>-17.272220517516132</v>
      </c>
      <c r="FM53" s="43">
        <f ca="1"/>
        <v>-16.045949243426321</v>
      </c>
      <c r="FN53" s="43">
        <f ca="1"/>
        <v>-14.158325063109402</v>
      </c>
      <c r="FO53" s="43">
        <f ca="1"/>
        <v>-14.047046703577038</v>
      </c>
      <c r="FP53" s="43">
        <f ca="1"/>
        <v>-14.876076485872261</v>
      </c>
      <c r="FQ53" s="43">
        <f ca="1"/>
        <v>-13.303542194008813</v>
      </c>
      <c r="FR53" s="43">
        <f ca="1"/>
        <v>-12.206592910885817</v>
      </c>
      <c r="FS53" s="43">
        <f ca="1"/>
        <v>-13.482397777676567</v>
      </c>
      <c r="FT53" s="43">
        <f ca="1"/>
        <v>-15.885481887102131</v>
      </c>
      <c r="FU53" s="43">
        <f ca="1"/>
        <v>-17.015491923093791</v>
      </c>
      <c r="FV53" s="43">
        <f ca="1"/>
        <v>-17.938308107495303</v>
      </c>
      <c r="FW53" s="43">
        <f ca="1"/>
        <v>-18.129695123314875</v>
      </c>
      <c r="FX53" s="43">
        <f ca="1"/>
        <v>-20.143394940733913</v>
      </c>
      <c r="FY53" s="43">
        <f ca="1"/>
        <v>-18.516239977717404</v>
      </c>
      <c r="FZ53" s="43">
        <f ca="1"/>
        <v>-19.070302831053723</v>
      </c>
      <c r="GA53" s="43">
        <f ca="1"/>
        <v>-20.093738720059406</v>
      </c>
      <c r="GB53" s="43">
        <f ca="1"/>
        <v>-18.304679030656814</v>
      </c>
      <c r="GC53" s="43">
        <f ca="1"/>
        <v>-17.740322682857524</v>
      </c>
      <c r="GD53" s="43">
        <f ca="1"/>
        <v>-19.869006231784809</v>
      </c>
      <c r="GE53" s="43">
        <f ca="1"/>
        <v>-20.925433421731</v>
      </c>
      <c r="GF53" s="43">
        <f ca="1"/>
        <v>-20.559498464584351</v>
      </c>
      <c r="GG53" s="43">
        <f ca="1"/>
        <v>-18.837821355938914</v>
      </c>
      <c r="GH53" s="43">
        <f ca="1"/>
        <v>-18.853867086529732</v>
      </c>
      <c r="GI53" s="43">
        <f ca="1"/>
        <v>-19.452677170157415</v>
      </c>
      <c r="GJ53" s="43">
        <f ca="1"/>
        <v>-19.669824548125277</v>
      </c>
      <c r="GK53" s="43">
        <f ca="1"/>
        <v>-19.940641865491898</v>
      </c>
      <c r="GL53" s="43">
        <f ca="1"/>
        <v>-20.262618663787819</v>
      </c>
      <c r="GM53" s="43">
        <f ca="1"/>
        <v>-19.003800124883668</v>
      </c>
      <c r="GN53" s="43">
        <f ca="1"/>
        <v>-20.429141096353518</v>
      </c>
      <c r="GO53" s="43">
        <f ca="1"/>
        <v>-21.25165127766131</v>
      </c>
      <c r="GP53" s="43">
        <f ca="1"/>
        <v>-21.943037927627557</v>
      </c>
      <c r="GQ53" s="43">
        <f ca="1"/>
        <v>-21.061322411775592</v>
      </c>
      <c r="GR53" s="43">
        <f ca="1"/>
        <v>-20.483433786630627</v>
      </c>
      <c r="GS53" s="43">
        <f ca="1"/>
        <v>-20.238714371681212</v>
      </c>
      <c r="GT53" s="43">
        <f ca="1"/>
        <v>-20.500796128273009</v>
      </c>
      <c r="GU53" s="43">
        <f ca="1"/>
        <v>-23.5264168047905</v>
      </c>
      <c r="GV53" s="43">
        <f ca="1"/>
        <v>-24.663620380282396</v>
      </c>
      <c r="GW53" s="43">
        <f ca="1"/>
        <v>-24.725776200175289</v>
      </c>
      <c r="GX53" s="43">
        <f ca="1"/>
        <v>-25.099448588252088</v>
      </c>
      <c r="GY53" s="43">
        <f ca="1"/>
        <v>-25.435636949062342</v>
      </c>
      <c r="GZ53" s="43">
        <f ca="1"/>
        <v>-26.415273919820791</v>
      </c>
      <c r="HA53" s="43">
        <f ca="1"/>
        <v>-24.959260668873782</v>
      </c>
      <c r="HB53" s="43">
        <f ca="1"/>
        <v>-25.062695956110957</v>
      </c>
      <c r="HC53" s="43">
        <f ca="1"/>
        <v>-22.030510209202774</v>
      </c>
      <c r="HD53" s="43">
        <f ca="1"/>
        <v>-19.971555671095857</v>
      </c>
      <c r="HE53" s="43">
        <f ca="1"/>
        <v>-26.117221953868864</v>
      </c>
      <c r="HF53" s="43">
        <f ca="1"/>
        <v>-28.496880659341826</v>
      </c>
      <c r="HG53" s="43">
        <f ca="1"/>
        <v>-28.25815044665336</v>
      </c>
      <c r="HH53" s="43">
        <f ca="1"/>
        <v>-24.915462105989462</v>
      </c>
      <c r="HI53" s="43">
        <f ca="1"/>
        <v>-24.707403242349613</v>
      </c>
      <c r="HJ53" s="43">
        <f ca="1"/>
        <v>-24.229110779881481</v>
      </c>
      <c r="HK53" s="43">
        <f ca="1"/>
        <v>-21.789805375575995</v>
      </c>
      <c r="HL53" s="43">
        <f ca="1"/>
        <v>-25.012582434415819</v>
      </c>
      <c r="HM53" s="43">
        <f ca="1"/>
        <v>-22.887308896183967</v>
      </c>
      <c r="HN53" s="43">
        <f ca="1"/>
        <v>-22.117854811787609</v>
      </c>
      <c r="HO53" s="43">
        <f ca="1"/>
        <v>-21.556537248730649</v>
      </c>
      <c r="HP53" s="43">
        <f ca="1"/>
        <v>-21.326194778323185</v>
      </c>
      <c r="HQ53" s="43">
        <f ca="1"/>
        <v>-19.941488529205316</v>
      </c>
      <c r="HR53" s="43">
        <f ca="1"/>
        <v>-19.250229286909104</v>
      </c>
      <c r="HS53" s="43">
        <f ca="1"/>
        <v>-20.041224018931374</v>
      </c>
      <c r="HT53" s="43">
        <f ca="1"/>
        <v>-20.845311704039574</v>
      </c>
      <c r="HU53" s="43">
        <f ca="1"/>
        <v>-23.072721556067435</v>
      </c>
      <c r="HV53" s="43">
        <f ca="1"/>
        <v>-23.808270939230937</v>
      </c>
      <c r="HW53" s="43">
        <f ca="1"/>
        <v>-26.975377662181856</v>
      </c>
      <c r="HX53" s="43">
        <f ca="1"/>
        <v>-28.592185387730609</v>
      </c>
      <c r="HY53" s="43">
        <f ca="1"/>
        <v>-25.780070179581656</v>
      </c>
      <c r="HZ53" s="43">
        <f ca="1"/>
        <v>-17.524351826548582</v>
      </c>
      <c r="IA53" s="43">
        <f ca="1"/>
        <v>-11.34121835935116</v>
      </c>
      <c r="IB53" s="43">
        <f ca="1"/>
        <v>-10.007832760453212</v>
      </c>
      <c r="IC53" s="43">
        <f ca="1"/>
        <v>-12.659296331167226</v>
      </c>
      <c r="ID53" s="43">
        <f ca="1"/>
        <v>-13.097479750037195</v>
      </c>
      <c r="IE53" s="43">
        <f ca="1"/>
        <v>-13.936107397913929</v>
      </c>
      <c r="IF53" s="43">
        <f ca="1"/>
        <v>-14.362599915027602</v>
      </c>
      <c r="IG53" s="43">
        <f ca="1"/>
        <v>-19.256588242053965</v>
      </c>
      <c r="IH53" s="43">
        <f ca="1"/>
        <v>-14.732020544052119</v>
      </c>
      <c r="II53" s="43">
        <f ca="1"/>
        <v>-9.277364677786835</v>
      </c>
      <c r="IJ53" s="43">
        <f ca="1"/>
        <v>-10.042577636718747</v>
      </c>
      <c r="IK53" s="43">
        <f ca="1"/>
        <v>-9.4208186448812654</v>
      </c>
      <c r="IL53" s="43">
        <f ca="1"/>
        <v>-11.171307378649729</v>
      </c>
      <c r="IM53" s="43">
        <f ca="1"/>
        <v>-10.337442617893231</v>
      </c>
      <c r="IN53" s="43">
        <f ca="1"/>
        <v>-10.367422043561916</v>
      </c>
      <c r="IO53" s="43">
        <f ca="1"/>
        <v>-13.672102954149253</v>
      </c>
      <c r="IP53" s="43">
        <f ca="1"/>
        <v>-18.572681476116188</v>
      </c>
      <c r="IQ53" s="43">
        <f ca="1"/>
        <v>-18.276586669683425</v>
      </c>
      <c r="IR53" s="43">
        <f ca="1"/>
        <v>-19.179963456511473</v>
      </c>
      <c r="IS53" s="43">
        <f ca="1"/>
        <v>-20.041498468399055</v>
      </c>
      <c r="IT53" s="43">
        <f ca="1"/>
        <v>-18.241664915204055</v>
      </c>
      <c r="IU53" s="43">
        <f ca="1"/>
        <v>-20.167641908168804</v>
      </c>
      <c r="IV53" s="43">
        <f ca="1"/>
        <v>-18.798554915189754</v>
      </c>
      <c r="IW53" s="43">
        <f ca="1"/>
        <v>-19.822201148390761</v>
      </c>
      <c r="IX53" s="43">
        <f ca="1"/>
        <v>-21.238945962071426</v>
      </c>
      <c r="IY53" s="43">
        <f ca="1"/>
        <v>-19.20498292386533</v>
      </c>
      <c r="IZ53" s="43">
        <f ca="1"/>
        <v>-18.925415706634524</v>
      </c>
      <c r="JA53" s="43">
        <f ca="1"/>
        <v>-16.361882090091726</v>
      </c>
      <c r="JB53" s="43">
        <f ca="1"/>
        <v>-15.411422056794166</v>
      </c>
      <c r="JC53" s="43">
        <f ca="1"/>
        <v>-13.680342444777494</v>
      </c>
      <c r="JD53" s="43">
        <f ca="1"/>
        <v>-16.219741942763335</v>
      </c>
      <c r="JE53" s="43">
        <f ca="1"/>
        <v>-18.13792733860015</v>
      </c>
      <c r="JF53" s="43">
        <f ca="1"/>
        <v>-22.636685423612604</v>
      </c>
      <c r="JG53" s="43">
        <f ca="1"/>
        <v>-22.637912178158757</v>
      </c>
      <c r="JH53" s="43">
        <f ca="1"/>
        <v>-26.367926162958156</v>
      </c>
      <c r="JI53" s="43">
        <f ca="1"/>
        <v>-27.286734270930296</v>
      </c>
      <c r="JJ53" s="43">
        <f ca="1"/>
        <v>-26.548503920316719</v>
      </c>
      <c r="JK53" s="43">
        <f ca="1"/>
        <v>-27.158093425989136</v>
      </c>
      <c r="JL53" s="43">
        <f ca="1"/>
        <v>-27.360589485883708</v>
      </c>
      <c r="JM53" s="43">
        <f ca="1"/>
        <v>-27.996969815611834</v>
      </c>
      <c r="JN53" s="43">
        <f ca="1"/>
        <v>-29.046959985733025</v>
      </c>
      <c r="JO53" s="43">
        <f ca="1"/>
        <v>-31.207920147657404</v>
      </c>
      <c r="JP53" s="43">
        <f ca="1"/>
        <v>-37.434011004447953</v>
      </c>
      <c r="JQ53" s="43">
        <f ca="1"/>
        <v>-38.250076958417907</v>
      </c>
      <c r="JR53" s="43">
        <f ca="1"/>
        <v>-35.940417372941965</v>
      </c>
      <c r="JS53" s="43">
        <f ca="1"/>
        <v>-33.247744996666881</v>
      </c>
      <c r="JT53" s="43">
        <f ca="1"/>
        <v>-33.297131623506516</v>
      </c>
      <c r="JU53" s="43">
        <f ca="1"/>
        <v>-25.635495742201812</v>
      </c>
      <c r="JV53" s="43">
        <f ca="1"/>
        <v>-26.181870347619054</v>
      </c>
      <c r="JW53" s="43">
        <f ca="1"/>
        <v>-21.492258073329936</v>
      </c>
      <c r="JX53" s="43">
        <f ca="1"/>
        <v>-22.399101904273039</v>
      </c>
      <c r="JY53" s="43">
        <f ca="1"/>
        <v>-24.32463023328782</v>
      </c>
      <c r="JZ53" s="43">
        <f ca="1"/>
        <v>-26.611934052824978</v>
      </c>
      <c r="KA53" s="43">
        <f ca="1"/>
        <v>-26.180812696814542</v>
      </c>
      <c r="KB53" s="43">
        <f ca="1"/>
        <v>-25.968928836107239</v>
      </c>
      <c r="KC53" s="43">
        <f ca="1"/>
        <v>-27.393909502744691</v>
      </c>
      <c r="KD53" s="43">
        <f ca="1"/>
        <v>-27.622268774867024</v>
      </c>
      <c r="KE53" s="43">
        <f ca="1"/>
        <v>-26.14906170284749</v>
      </c>
      <c r="KF53" s="43">
        <f ca="1"/>
        <v>-26.589460007309924</v>
      </c>
      <c r="KG53" s="43">
        <f ca="1"/>
        <v>-28.89553485226628</v>
      </c>
      <c r="KH53" s="43">
        <f ca="1"/>
        <v>-32.608341159820554</v>
      </c>
      <c r="KI53" s="43">
        <f ca="1"/>
        <v>-30.892952320218114</v>
      </c>
      <c r="KJ53" s="43">
        <f ca="1"/>
        <v>-30.373470322847368</v>
      </c>
      <c r="KK53" s="43">
        <f ca="1"/>
        <v>-29.993264341950407</v>
      </c>
      <c r="KL53" s="43">
        <f ca="1"/>
        <v>-30.626117743134472</v>
      </c>
      <c r="KM53" s="43">
        <f ca="1"/>
        <v>-30.256817170500767</v>
      </c>
      <c r="KN53" s="43">
        <f ca="1"/>
        <v>-32.890291427850741</v>
      </c>
      <c r="KO53" s="43">
        <f ca="1"/>
        <v>-35.068313714504256</v>
      </c>
      <c r="KP53" s="43">
        <f ca="1"/>
        <v>-33.760184912562352</v>
      </c>
      <c r="KQ53" s="43">
        <f ca="1"/>
        <v>-33.633815487503995</v>
      </c>
      <c r="KR53" s="43">
        <f ca="1"/>
        <v>-31.529244282722459</v>
      </c>
      <c r="KS53" s="43">
        <f ca="1"/>
        <v>-33.742437345027923</v>
      </c>
      <c r="KT53" s="43">
        <f ca="1"/>
        <v>-33.651343905687341</v>
      </c>
      <c r="KU53" s="43">
        <f ca="1"/>
        <v>-32.848658982634547</v>
      </c>
      <c r="KV53" s="43">
        <f ca="1"/>
        <v>-32.616226107358941</v>
      </c>
      <c r="KW53" s="43">
        <f ca="1"/>
        <v>-33.899000608921042</v>
      </c>
      <c r="KX53" s="43">
        <f ca="1"/>
        <v>-35.177615144729629</v>
      </c>
      <c r="KY53" s="43">
        <f ca="1"/>
        <v>-35.671094103693974</v>
      </c>
      <c r="KZ53" s="43">
        <f ca="1"/>
        <v>-34.617025339126556</v>
      </c>
      <c r="LA53" s="43">
        <f ca="1"/>
        <v>-35.154964448809608</v>
      </c>
      <c r="LB53" s="43">
        <f ca="1"/>
        <v>-33.990838149428384</v>
      </c>
      <c r="LC53" s="43">
        <f ca="1"/>
        <v>-33.824611213803308</v>
      </c>
      <c r="LD53" s="43">
        <f ca="1"/>
        <v>-32.76645171570776</v>
      </c>
      <c r="LE53" s="43">
        <f ca="1"/>
        <v>-30.20053119909764</v>
      </c>
      <c r="LF53" s="43">
        <f ca="1"/>
        <v>-29.617347722887999</v>
      </c>
      <c r="LG53" s="43">
        <f ca="1"/>
        <v>-28.886145537853267</v>
      </c>
      <c r="LH53" s="43">
        <f ca="1"/>
        <v>-28.345407832145696</v>
      </c>
      <c r="LI53" s="43">
        <f ca="1"/>
        <v>-29.706461042761816</v>
      </c>
      <c r="LJ53" s="43">
        <f ca="1"/>
        <v>-29.480026150584195</v>
      </c>
      <c r="LK53" s="43">
        <f ca="1"/>
        <v>-30.494909701943385</v>
      </c>
      <c r="LL53" s="43">
        <f ca="1"/>
        <v>-31.361186469435722</v>
      </c>
      <c r="LM53" s="43">
        <f ca="1"/>
        <v>-32.67975208592415</v>
      </c>
      <c r="LN53" s="43">
        <f ca="1"/>
        <v>-30.597745358228678</v>
      </c>
      <c r="LO53" s="43">
        <f ca="1"/>
        <v>-29.434098066449167</v>
      </c>
      <c r="LP53" s="43">
        <f ca="1"/>
        <v>-25.915090224266066</v>
      </c>
      <c r="LQ53" s="43">
        <f ca="1"/>
        <v>-26.305228608131415</v>
      </c>
      <c r="LR53" s="43" t="str">
        <f ca="1"/>
        <v>-</v>
      </c>
      <c r="LS53" s="43" t="str">
        <f ca="1"/>
        <v>-</v>
      </c>
      <c r="LT53" s="43" t="str">
        <f ca="1"/>
        <v>-</v>
      </c>
      <c r="LU53" s="43" t="str">
        <f ca="1"/>
        <v>-</v>
      </c>
      <c r="LV53" s="43" t="str">
        <f ca="1"/>
        <v>-</v>
      </c>
      <c r="LW53" s="43" t="str">
        <f ca="1"/>
        <v>-</v>
      </c>
      <c r="LX53" s="43" t="str">
        <f ca="1"/>
        <v>-</v>
      </c>
      <c r="LY53" s="43" t="str">
        <f ca="1"/>
        <v>-</v>
      </c>
      <c r="LZ53" s="43" t="str">
        <f ca="1"/>
        <v>-</v>
      </c>
      <c r="MA53" s="43" t="str">
        <f ca="1"/>
        <v>-</v>
      </c>
      <c r="MB53" s="43" t="str">
        <f ca="1"/>
        <v>-</v>
      </c>
      <c r="MC53" s="43" t="str">
        <f ca="1"/>
        <v>-</v>
      </c>
      <c r="MD53" s="43" t="str">
        <f ca="1"/>
        <v>-</v>
      </c>
      <c r="ME53" s="43" t="str">
        <f ca="1"/>
        <v>-</v>
      </c>
      <c r="MF53" s="43" t="str">
        <f ca="1"/>
        <v>-</v>
      </c>
      <c r="MG53" s="43" t="str">
        <f ca="1"/>
        <v>-</v>
      </c>
      <c r="MH53" s="43" t="str">
        <f ca="1"/>
        <v>-</v>
      </c>
      <c r="MI53" s="43" t="str">
        <f ca="1"/>
        <v>-</v>
      </c>
      <c r="MJ53" s="43" t="str">
        <f ca="1"/>
        <v>-</v>
      </c>
      <c r="MK53" s="43" t="str">
        <f ca="1"/>
        <v>-</v>
      </c>
      <c r="ML53" s="43" t="str">
        <f ca="1"/>
        <v>-</v>
      </c>
      <c r="MM53" s="43" t="str">
        <f ca="1"/>
        <v>-</v>
      </c>
      <c r="MN53" s="43" t="str">
        <f ca="1"/>
        <v>-</v>
      </c>
      <c r="MO53" s="43" t="str">
        <f ca="1"/>
        <v>-</v>
      </c>
      <c r="MP53" s="43" t="str">
        <f ca="1"/>
        <v>-</v>
      </c>
      <c r="MQ53" s="43" t="str">
        <f ca="1"/>
        <v>-</v>
      </c>
      <c r="MR53" s="43" t="str">
        <f ca="1"/>
        <v>-</v>
      </c>
      <c r="MS53" s="43" t="str">
        <f ca="1"/>
        <v>-</v>
      </c>
      <c r="MT53" s="43" t="str">
        <f ca="1"/>
        <v>-</v>
      </c>
      <c r="MU53" s="43" t="str">
        <f ca="1"/>
        <v>-</v>
      </c>
      <c r="MV53" s="43" t="str">
        <f ca="1"/>
        <v>-</v>
      </c>
      <c r="MW53" s="43" t="str">
        <f ca="1"/>
        <v>-</v>
      </c>
      <c r="MX53" s="43" t="str">
        <f ca="1"/>
        <v>-</v>
      </c>
      <c r="MY53" s="43" t="str">
        <f ca="1"/>
        <v>-</v>
      </c>
      <c r="MZ53" s="43" t="str">
        <f ca="1"/>
        <v>-</v>
      </c>
      <c r="NA53" s="43" t="str">
        <f ca="1"/>
        <v>-</v>
      </c>
      <c r="NB53" s="43" t="str">
        <f ca="1"/>
        <v>-</v>
      </c>
      <c r="NC53" s="43" t="str">
        <f ca="1"/>
        <v>-</v>
      </c>
      <c r="ND53" s="43" t="str">
        <f ca="1"/>
        <v>-</v>
      </c>
      <c r="NE53" s="43" t="str">
        <f ca="1"/>
        <v>-</v>
      </c>
      <c r="NF53" s="43" t="str">
        <f ca="1"/>
        <v>-</v>
      </c>
      <c r="NG53" s="43" t="str">
        <f ca="1"/>
        <v>-</v>
      </c>
      <c r="NH53" s="43" t="str">
        <f ca="1"/>
        <v>-</v>
      </c>
      <c r="NI53" s="43" t="str">
        <f ca="1"/>
        <v>-</v>
      </c>
      <c r="NJ53" s="43" t="str">
        <f ca="1"/>
        <v>-</v>
      </c>
      <c r="NK53" s="43" t="str">
        <f ca="1"/>
        <v>-</v>
      </c>
      <c r="NL53" s="43" t="str">
        <f ca="1"/>
        <v>-</v>
      </c>
      <c r="NM53" s="43" t="str">
        <f ca="1"/>
        <v>-</v>
      </c>
      <c r="NN53" s="43" t="str">
        <f ca="1"/>
        <v>-</v>
      </c>
      <c r="NO53" s="43" t="str">
        <f ca="1"/>
        <v>-</v>
      </c>
      <c r="NP53" s="43" t="str">
        <f ca="1"/>
        <v>-</v>
      </c>
      <c r="NQ53" s="43" t="str">
        <f ca="1"/>
        <v>-</v>
      </c>
      <c r="NR53" s="43" t="str">
        <f ca="1"/>
        <v>-</v>
      </c>
      <c r="NS53" s="43" t="str">
        <f ca="1"/>
        <v>-</v>
      </c>
      <c r="NT53" s="43" t="str">
        <f ca="1"/>
        <v>-</v>
      </c>
      <c r="NU53" s="43" t="str">
        <f ca="1"/>
        <v>-</v>
      </c>
      <c r="NV53" s="43" t="str">
        <f ca="1"/>
        <v>-</v>
      </c>
      <c r="NW53" s="43" t="str">
        <f ca="1"/>
        <v>-</v>
      </c>
      <c r="NX53" s="43" t="str">
        <f ca="1"/>
        <v>-</v>
      </c>
      <c r="NY53" s="43" t="str">
        <f ca="1"/>
        <v>-</v>
      </c>
      <c r="NZ53" s="43" t="str">
        <f ca="1"/>
        <v>-</v>
      </c>
      <c r="OA53" s="43" t="str">
        <f ca="1"/>
        <v>-</v>
      </c>
      <c r="OB53" s="43" t="str">
        <f ca="1"/>
        <v>-</v>
      </c>
      <c r="OC53" s="43" t="str">
        <f ca="1"/>
        <v>-</v>
      </c>
      <c r="OD53" s="43" t="str">
        <f ca="1"/>
        <v>-</v>
      </c>
      <c r="OE53" s="43" t="str">
        <f ca="1"/>
        <v>-</v>
      </c>
      <c r="OF53" s="43" t="str">
        <f ca="1"/>
        <v>-</v>
      </c>
      <c r="OG53" s="43" t="str">
        <f ca="1"/>
        <v>-</v>
      </c>
      <c r="OH53" s="43" t="str">
        <f ca="1"/>
        <v>-</v>
      </c>
      <c r="OI53" s="43" t="str">
        <f ca="1"/>
        <v>-</v>
      </c>
      <c r="OJ53" s="43" t="str">
        <f ca="1"/>
        <v>-</v>
      </c>
      <c r="OK53" s="43" t="str">
        <f ca="1"/>
        <v>-</v>
      </c>
      <c r="OL53" s="43" t="str">
        <f ca="1"/>
        <v>-</v>
      </c>
      <c r="OM53" s="43" t="str">
        <f ca="1"/>
        <v>-</v>
      </c>
      <c r="ON53" s="43" t="str">
        <f ca="1"/>
        <v>-</v>
      </c>
      <c r="OO53" s="43" t="str">
        <f ca="1"/>
        <v>-</v>
      </c>
      <c r="OP53" s="43" t="str">
        <f ca="1"/>
        <v>-</v>
      </c>
      <c r="OQ53" s="43" t="str">
        <f ca="1"/>
        <v>-</v>
      </c>
      <c r="OR53" s="43" t="str">
        <f ca="1"/>
        <v>-</v>
      </c>
      <c r="OS53" s="43" t="str">
        <f ca="1"/>
        <v>-</v>
      </c>
      <c r="OT53" s="43" t="str">
        <f ca="1"/>
        <v>-</v>
      </c>
      <c r="OU53" s="43" t="str">
        <f ca="1"/>
        <v>-</v>
      </c>
      <c r="OV53" s="43" t="str">
        <f ca="1"/>
        <v>-</v>
      </c>
      <c r="OW53" s="43" t="str">
        <f ca="1"/>
        <v>-</v>
      </c>
      <c r="OX53" s="43" t="str">
        <f ca="1"/>
        <v>-</v>
      </c>
      <c r="OY53" s="43" t="str">
        <f ca="1"/>
        <v>-</v>
      </c>
      <c r="OZ53" s="43" t="str">
        <f ca="1"/>
        <v>-</v>
      </c>
      <c r="PA53" s="43" t="str">
        <f ca="1"/>
        <v>-</v>
      </c>
      <c r="PB53" s="43" t="str">
        <f ca="1"/>
        <v>-</v>
      </c>
      <c r="PC53" s="43" t="str">
        <f ca="1"/>
        <v>-</v>
      </c>
      <c r="PD53" s="43" t="str">
        <f ca="1"/>
        <v>-</v>
      </c>
      <c r="PE53" s="43" t="str">
        <f ca="1"/>
        <v>-</v>
      </c>
      <c r="PF53" s="43" t="str">
        <f ca="1"/>
        <v>-</v>
      </c>
      <c r="PG53" s="43" t="str">
        <f ca="1"/>
        <v>-</v>
      </c>
      <c r="PH53" s="43" t="str">
        <f ca="1"/>
        <v>-</v>
      </c>
      <c r="PI53" s="43" t="str">
        <f ca="1"/>
        <v>-</v>
      </c>
      <c r="PJ53" s="43" t="str">
        <f ca="1"/>
        <v>-</v>
      </c>
      <c r="PK53" s="43" t="str">
        <f ca="1"/>
        <v>-</v>
      </c>
      <c r="PL53" s="43" t="str">
        <f ca="1"/>
        <v>-</v>
      </c>
      <c r="PM53" s="43" t="str">
        <f ca="1"/>
        <v>-</v>
      </c>
      <c r="PN53" s="43" t="str">
        <f ca="1"/>
        <v>-</v>
      </c>
      <c r="PO53" s="43" t="str">
        <f ca="1"/>
        <v>-</v>
      </c>
      <c r="PP53" s="43" t="str">
        <f ca="1"/>
        <v>-</v>
      </c>
      <c r="PQ53" s="43" t="str">
        <f ca="1"/>
        <v>-</v>
      </c>
      <c r="PR53" s="43" t="str">
        <f ca="1"/>
        <v>-</v>
      </c>
      <c r="PS53" s="43" t="str">
        <f ca="1"/>
        <v>-</v>
      </c>
      <c r="PT53" s="43" t="str">
        <f ca="1"/>
        <v>-</v>
      </c>
      <c r="PU53" s="43" t="str">
        <f ca="1"/>
        <v>-</v>
      </c>
      <c r="PV53" s="43" t="str">
        <f ca="1"/>
        <v>-</v>
      </c>
      <c r="PW53" s="43" t="str">
        <f ca="1"/>
        <v>-</v>
      </c>
      <c r="PX53" s="43" t="str">
        <f ca="1"/>
        <v>-</v>
      </c>
      <c r="PY53" s="43" t="str">
        <f ca="1"/>
        <v>-</v>
      </c>
      <c r="PZ53" s="43" t="str">
        <f ca="1"/>
        <v>-</v>
      </c>
      <c r="QA53" s="43" t="str">
        <f ca="1"/>
        <v>-</v>
      </c>
      <c r="QB53" s="43" t="str">
        <f ca="1"/>
        <v>-</v>
      </c>
      <c r="QC53" s="43" t="str">
        <f ca="1"/>
        <v>-</v>
      </c>
      <c r="QD53" s="43" t="str">
        <f ca="1"/>
        <v>-</v>
      </c>
      <c r="QE53" s="43" t="str">
        <f ca="1"/>
        <v>-</v>
      </c>
      <c r="QF53" s="43" t="str">
        <f ca="1"/>
        <v>-</v>
      </c>
      <c r="QG53" s="43" t="str">
        <f ca="1"/>
        <v>-</v>
      </c>
      <c r="QH53" s="43" t="str">
        <f ca="1"/>
        <v>-</v>
      </c>
      <c r="QI53" s="43" t="str">
        <f ca="1"/>
        <v>-</v>
      </c>
      <c r="QJ53" s="43" t="str">
        <f ca="1"/>
        <v>-</v>
      </c>
      <c r="QK53" s="43" t="str">
        <f ca="1"/>
        <v>-</v>
      </c>
      <c r="QL53" s="43" t="str">
        <f ca="1"/>
        <v>-</v>
      </c>
      <c r="QM53" s="43" t="str">
        <f ca="1"/>
        <v>-</v>
      </c>
      <c r="QN53" s="43" t="str">
        <f ca="1"/>
        <v>-</v>
      </c>
      <c r="QO53" s="43" t="str">
        <f ca="1"/>
        <v>-</v>
      </c>
      <c r="QP53" s="43" t="str">
        <f ca="1"/>
        <v>-</v>
      </c>
      <c r="QQ53" s="43" t="str">
        <f ca="1"/>
        <v>-</v>
      </c>
      <c r="QR53" s="43" t="str">
        <f ca="1"/>
        <v>-</v>
      </c>
      <c r="QS53" s="43" t="str">
        <f ca="1"/>
        <v>-</v>
      </c>
      <c r="QT53" s="43" t="str">
        <f ca="1"/>
        <v>-</v>
      </c>
      <c r="QU53" s="43" t="str">
        <f ca="1"/>
        <v>-</v>
      </c>
      <c r="QV53" s="43" t="str">
        <f ca="1"/>
        <v>-</v>
      </c>
      <c r="QW53" s="43" t="str">
        <f ca="1"/>
        <v>-</v>
      </c>
      <c r="QX53" s="43" t="str">
        <f ca="1"/>
        <v>-</v>
      </c>
      <c r="QY53" s="43" t="str">
        <f ca="1"/>
        <v>-</v>
      </c>
      <c r="QZ53" s="43" t="str">
        <f ca="1"/>
        <v>-</v>
      </c>
      <c r="RA53" s="43" t="str">
        <f ca="1"/>
        <v>-</v>
      </c>
      <c r="RB53" s="43" t="str">
        <f ca="1"/>
        <v>-</v>
      </c>
      <c r="RC53" s="43" t="str">
        <f ca="1"/>
        <v>-</v>
      </c>
      <c r="RD53" s="43" t="str">
        <f ca="1"/>
        <v>-</v>
      </c>
      <c r="RE53" s="43" t="str">
        <f ca="1"/>
        <v>-</v>
      </c>
      <c r="RF53" s="43" t="str">
        <f ca="1"/>
        <v>-</v>
      </c>
      <c r="RG53" s="43" t="str">
        <f ca="1"/>
        <v>-</v>
      </c>
      <c r="RH53" s="43" t="str">
        <f ca="1"/>
        <v>-</v>
      </c>
      <c r="RI53" s="43" t="str">
        <f ca="1"/>
        <v>-</v>
      </c>
      <c r="RJ53" s="43" t="str">
        <f ca="1"/>
        <v>-</v>
      </c>
      <c r="RK53" s="43" t="str">
        <f ca="1"/>
        <v>-</v>
      </c>
      <c r="RL53" s="43" t="str">
        <f ca="1"/>
        <v>-</v>
      </c>
      <c r="RM53" s="43" t="str">
        <f ca="1"/>
        <v>-</v>
      </c>
      <c r="RN53" s="43" t="str">
        <f ca="1"/>
        <v>-</v>
      </c>
      <c r="RO53" s="43" t="str">
        <f ca="1"/>
        <v>-</v>
      </c>
      <c r="RP53" s="43" t="str">
        <f ca="1"/>
        <v>-</v>
      </c>
      <c r="RQ53" s="43" t="str">
        <f ca="1"/>
        <v>-</v>
      </c>
      <c r="RR53" s="43" t="str">
        <f ca="1"/>
        <v>-</v>
      </c>
      <c r="RS53" s="43" t="str">
        <f ca="1"/>
        <v>-</v>
      </c>
      <c r="RT53" s="43" t="str">
        <f ca="1"/>
        <v>-</v>
      </c>
      <c r="RU53" s="43" t="str">
        <f ca="1"/>
        <v>-</v>
      </c>
      <c r="RV53" s="43" t="str">
        <f ca="1"/>
        <v>-</v>
      </c>
      <c r="RW53" s="43" t="str">
        <f ca="1"/>
        <v>-</v>
      </c>
      <c r="RX53" s="43" t="str">
        <f ca="1"/>
        <v>-</v>
      </c>
      <c r="RY53" s="43" t="str">
        <f ca="1"/>
        <v>-</v>
      </c>
      <c r="RZ53" s="43" t="str">
        <f ca="1"/>
        <v>-</v>
      </c>
      <c r="SA53" s="43" t="str">
        <f ca="1"/>
        <v>-</v>
      </c>
      <c r="SB53" s="43" t="str">
        <f ca="1"/>
        <v>-</v>
      </c>
      <c r="SC53" s="43" t="str">
        <f ca="1"/>
        <v>-</v>
      </c>
      <c r="SD53" s="43" t="str">
        <f ca="1"/>
        <v>-</v>
      </c>
      <c r="SE53" s="43" t="str">
        <f ca="1"/>
        <v>-</v>
      </c>
      <c r="SF53" s="43" t="str">
        <f ca="1"/>
        <v>-</v>
      </c>
      <c r="SG53" s="43" t="str">
        <f ca="1"/>
        <v>-</v>
      </c>
      <c r="SH53" s="43" t="str">
        <f ca="1"/>
        <v>-</v>
      </c>
      <c r="SI53" s="43" t="str">
        <f ca="1"/>
        <v>-</v>
      </c>
      <c r="SJ53" s="43" t="str">
        <f ca="1"/>
        <v>-</v>
      </c>
      <c r="SK53" s="43" t="str">
        <f ca="1"/>
        <v>-</v>
      </c>
    </row>
    <row r="54" spans="3:511" x14ac:dyDescent="0.25">
      <c r="E54" s="43" t="s">
        <v>142</v>
      </c>
      <c r="F54" s="43" cm="1">
        <f t="array" aca="1" ref="F54" ca="1">MIN(IFERROR(IF(OFFSET(bHist!$A$1,_xlfn.XMATCH(C52,bHist!B:B,0)-1,3,1,500)=0,"-",OFFSET(bHist!$A$1,_xlfn.XMATCH(C52,bHist!B:B,0)-1,3,1,500))-IF(OFFSET(bHist!$A$1,_xlfn.XMATCH(C53,bHist!B:B,0)-1,3,1,500)=0,"-",OFFSET(bHist!$A$1,_xlfn.XMATCH(C53,bHist!B:B,0)-1,3,1,500)),"-"))</f>
        <v>-41.759763334512684</v>
      </c>
    </row>
    <row r="55" spans="3:511" x14ac:dyDescent="0.25"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</row>
    <row r="59" spans="3:511" x14ac:dyDescent="0.25">
      <c r="C59" s="53" t="s">
        <v>504</v>
      </c>
      <c r="F59" s="43" t="s">
        <v>142</v>
      </c>
      <c r="G59" s="43" t="s">
        <v>162</v>
      </c>
      <c r="H59" s="43" t="s">
        <v>144</v>
      </c>
      <c r="I59" s="43" t="s">
        <v>163</v>
      </c>
      <c r="J59" s="43" t="s">
        <v>510</v>
      </c>
      <c r="K59" s="43" t="s">
        <v>511</v>
      </c>
      <c r="L59" s="44" cm="1">
        <f t="array" aca="1" ref="L59:SQ59" ca="1">OFFSET(bHist!$A$1,0,3,1,500)</f>
        <v>44020</v>
      </c>
      <c r="M59" s="44">
        <f ca="1"/>
        <v>44019</v>
      </c>
      <c r="N59" s="44">
        <f ca="1"/>
        <v>44018</v>
      </c>
      <c r="O59" s="44">
        <f ca="1"/>
        <v>44015</v>
      </c>
      <c r="P59" s="44">
        <f ca="1"/>
        <v>44014</v>
      </c>
      <c r="Q59" s="44">
        <f ca="1"/>
        <v>44013</v>
      </c>
      <c r="R59" s="44">
        <f ca="1"/>
        <v>44012</v>
      </c>
      <c r="S59" s="44">
        <f ca="1"/>
        <v>44011</v>
      </c>
      <c r="T59" s="44">
        <f ca="1"/>
        <v>44008</v>
      </c>
      <c r="U59" s="44">
        <f ca="1"/>
        <v>44007</v>
      </c>
      <c r="V59" s="44">
        <f ca="1"/>
        <v>44006</v>
      </c>
      <c r="W59" s="44">
        <f ca="1"/>
        <v>44005</v>
      </c>
      <c r="X59" s="44">
        <f ca="1"/>
        <v>44004</v>
      </c>
      <c r="Y59" s="44">
        <f ca="1"/>
        <v>44001</v>
      </c>
      <c r="Z59" s="44">
        <f ca="1"/>
        <v>44000</v>
      </c>
      <c r="AA59" s="44">
        <f ca="1"/>
        <v>43999</v>
      </c>
      <c r="AB59" s="44">
        <f ca="1"/>
        <v>43998</v>
      </c>
      <c r="AC59" s="44">
        <f ca="1"/>
        <v>43997</v>
      </c>
      <c r="AD59" s="44">
        <f ca="1"/>
        <v>43994</v>
      </c>
      <c r="AE59" s="44">
        <f ca="1"/>
        <v>43993</v>
      </c>
      <c r="AF59" s="44">
        <f ca="1"/>
        <v>43992</v>
      </c>
      <c r="AG59" s="44">
        <f ca="1"/>
        <v>43991</v>
      </c>
      <c r="AH59" s="44">
        <f ca="1"/>
        <v>43990</v>
      </c>
      <c r="AI59" s="44">
        <f ca="1"/>
        <v>43987</v>
      </c>
      <c r="AJ59" s="44">
        <f ca="1"/>
        <v>43986</v>
      </c>
      <c r="AK59" s="44">
        <f ca="1"/>
        <v>43985</v>
      </c>
      <c r="AL59" s="44">
        <f ca="1"/>
        <v>43984</v>
      </c>
      <c r="AM59" s="44">
        <f ca="1"/>
        <v>43983</v>
      </c>
      <c r="AN59" s="44">
        <f ca="1"/>
        <v>43980</v>
      </c>
      <c r="AO59" s="44">
        <f ca="1"/>
        <v>43979</v>
      </c>
      <c r="AP59" s="44">
        <f ca="1"/>
        <v>43978</v>
      </c>
      <c r="AQ59" s="44">
        <f ca="1"/>
        <v>43977</v>
      </c>
      <c r="AR59" s="44">
        <f ca="1"/>
        <v>43973</v>
      </c>
      <c r="AS59" s="44">
        <f ca="1"/>
        <v>43972</v>
      </c>
      <c r="AT59" s="44">
        <f ca="1"/>
        <v>43971</v>
      </c>
      <c r="AU59" s="44">
        <f ca="1"/>
        <v>43970</v>
      </c>
      <c r="AV59" s="44">
        <f ca="1"/>
        <v>43969</v>
      </c>
      <c r="AW59" s="44">
        <f ca="1"/>
        <v>43966</v>
      </c>
      <c r="AX59" s="44">
        <f ca="1"/>
        <v>43965</v>
      </c>
      <c r="AY59" s="44">
        <f ca="1"/>
        <v>43964</v>
      </c>
      <c r="AZ59" s="44">
        <f ca="1"/>
        <v>43963</v>
      </c>
      <c r="BA59" s="44">
        <f ca="1"/>
        <v>43962</v>
      </c>
      <c r="BB59" s="44">
        <f ca="1"/>
        <v>43958</v>
      </c>
      <c r="BC59" s="44">
        <f ca="1"/>
        <v>43957</v>
      </c>
      <c r="BD59" s="44">
        <f ca="1"/>
        <v>43956</v>
      </c>
      <c r="BE59" s="44">
        <f ca="1"/>
        <v>43955</v>
      </c>
      <c r="BF59" s="44">
        <f ca="1"/>
        <v>43952</v>
      </c>
      <c r="BG59" s="44">
        <f ca="1"/>
        <v>43951</v>
      </c>
      <c r="BH59" s="44">
        <f ca="1"/>
        <v>43950</v>
      </c>
      <c r="BI59" s="44">
        <f ca="1"/>
        <v>43949</v>
      </c>
      <c r="BJ59" s="44">
        <f ca="1"/>
        <v>43948</v>
      </c>
      <c r="BK59" s="44">
        <f ca="1"/>
        <v>43945</v>
      </c>
      <c r="BL59" s="44">
        <f ca="1"/>
        <v>43944</v>
      </c>
      <c r="BM59" s="44">
        <f ca="1"/>
        <v>43943</v>
      </c>
      <c r="BN59" s="44">
        <f ca="1"/>
        <v>43942</v>
      </c>
      <c r="BO59" s="44">
        <f ca="1"/>
        <v>43941</v>
      </c>
      <c r="BP59" s="44">
        <f ca="1"/>
        <v>43938</v>
      </c>
      <c r="BQ59" s="44">
        <f ca="1"/>
        <v>43937</v>
      </c>
      <c r="BR59" s="44">
        <f ca="1"/>
        <v>43936</v>
      </c>
      <c r="BS59" s="44">
        <f ca="1"/>
        <v>43935</v>
      </c>
      <c r="BT59" s="44">
        <f ca="1"/>
        <v>43930</v>
      </c>
      <c r="BU59" s="44">
        <f ca="1"/>
        <v>43929</v>
      </c>
      <c r="BV59" s="44">
        <f ca="1"/>
        <v>43928</v>
      </c>
      <c r="BW59" s="44">
        <f ca="1"/>
        <v>43927</v>
      </c>
      <c r="BX59" s="44">
        <f ca="1"/>
        <v>43924</v>
      </c>
      <c r="BY59" s="44">
        <f ca="1"/>
        <v>43923</v>
      </c>
      <c r="BZ59" s="44">
        <f ca="1"/>
        <v>43922</v>
      </c>
      <c r="CA59" s="44">
        <f ca="1"/>
        <v>43921</v>
      </c>
      <c r="CB59" s="44">
        <f ca="1"/>
        <v>43920</v>
      </c>
      <c r="CC59" s="44">
        <f ca="1"/>
        <v>43917</v>
      </c>
      <c r="CD59" s="44">
        <f ca="1"/>
        <v>43916</v>
      </c>
      <c r="CE59" s="44">
        <f ca="1"/>
        <v>43915</v>
      </c>
      <c r="CF59" s="44">
        <f ca="1"/>
        <v>43914</v>
      </c>
      <c r="CG59" s="44">
        <f ca="1"/>
        <v>43913</v>
      </c>
      <c r="CH59" s="44">
        <f ca="1"/>
        <v>43910</v>
      </c>
      <c r="CI59" s="44">
        <f ca="1"/>
        <v>43909</v>
      </c>
      <c r="CJ59" s="44">
        <f ca="1"/>
        <v>43908</v>
      </c>
      <c r="CK59" s="44">
        <f ca="1"/>
        <v>43907</v>
      </c>
      <c r="CL59" s="44">
        <f ca="1"/>
        <v>43906</v>
      </c>
      <c r="CM59" s="44">
        <f ca="1"/>
        <v>43903</v>
      </c>
      <c r="CN59" s="44">
        <f ca="1"/>
        <v>43902</v>
      </c>
      <c r="CO59" s="44">
        <f ca="1"/>
        <v>43901</v>
      </c>
      <c r="CP59" s="44">
        <f ca="1"/>
        <v>43900</v>
      </c>
      <c r="CQ59" s="44">
        <f ca="1"/>
        <v>43899</v>
      </c>
      <c r="CR59" s="44">
        <f ca="1"/>
        <v>43896</v>
      </c>
      <c r="CS59" s="44">
        <f ca="1"/>
        <v>43895</v>
      </c>
      <c r="CT59" s="44">
        <f ca="1"/>
        <v>43894</v>
      </c>
      <c r="CU59" s="44">
        <f ca="1"/>
        <v>43893</v>
      </c>
      <c r="CV59" s="44">
        <f ca="1"/>
        <v>43892</v>
      </c>
      <c r="CW59" s="44">
        <f ca="1"/>
        <v>43889</v>
      </c>
      <c r="CX59" s="44">
        <f ca="1"/>
        <v>43888</v>
      </c>
      <c r="CY59" s="44">
        <f ca="1"/>
        <v>43887</v>
      </c>
      <c r="CZ59" s="44">
        <f ca="1"/>
        <v>43886</v>
      </c>
      <c r="DA59" s="44">
        <f ca="1"/>
        <v>43885</v>
      </c>
      <c r="DB59" s="44">
        <f ca="1"/>
        <v>43882</v>
      </c>
      <c r="DC59" s="44">
        <f ca="1"/>
        <v>43881</v>
      </c>
      <c r="DD59" s="44">
        <f ca="1"/>
        <v>43880</v>
      </c>
      <c r="DE59" s="44">
        <f ca="1"/>
        <v>43879</v>
      </c>
      <c r="DF59" s="44">
        <f ca="1"/>
        <v>43878</v>
      </c>
      <c r="DG59" s="44">
        <f ca="1"/>
        <v>43875</v>
      </c>
      <c r="DH59" s="44">
        <f ca="1"/>
        <v>43874</v>
      </c>
      <c r="DI59" s="44">
        <f ca="1"/>
        <v>43873</v>
      </c>
      <c r="DJ59" s="44">
        <f ca="1"/>
        <v>43872</v>
      </c>
      <c r="DK59" s="44">
        <f ca="1"/>
        <v>43871</v>
      </c>
      <c r="DL59" s="44">
        <f ca="1"/>
        <v>43868</v>
      </c>
      <c r="DM59" s="44">
        <f ca="1"/>
        <v>43867</v>
      </c>
      <c r="DN59" s="44">
        <f ca="1"/>
        <v>43866</v>
      </c>
      <c r="DO59" s="44">
        <f ca="1"/>
        <v>43865</v>
      </c>
      <c r="DP59" s="44">
        <f ca="1"/>
        <v>43864</v>
      </c>
      <c r="DQ59" s="44">
        <f ca="1"/>
        <v>43861</v>
      </c>
      <c r="DR59" s="44">
        <f ca="1"/>
        <v>43860</v>
      </c>
      <c r="DS59" s="44">
        <f ca="1"/>
        <v>43859</v>
      </c>
      <c r="DT59" s="44">
        <f ca="1"/>
        <v>43858</v>
      </c>
      <c r="DU59" s="44">
        <f ca="1"/>
        <v>43857</v>
      </c>
      <c r="DV59" s="44">
        <f ca="1"/>
        <v>43854</v>
      </c>
      <c r="DW59" s="44">
        <f ca="1"/>
        <v>43853</v>
      </c>
      <c r="DX59" s="44">
        <f ca="1"/>
        <v>43852</v>
      </c>
      <c r="DY59" s="44">
        <f ca="1"/>
        <v>43851</v>
      </c>
      <c r="DZ59" s="44">
        <f ca="1"/>
        <v>43850</v>
      </c>
      <c r="EA59" s="44">
        <f ca="1"/>
        <v>43847</v>
      </c>
      <c r="EB59" s="44">
        <f ca="1"/>
        <v>43846</v>
      </c>
      <c r="EC59" s="44">
        <f ca="1"/>
        <v>43845</v>
      </c>
      <c r="ED59" s="44">
        <f ca="1"/>
        <v>43844</v>
      </c>
      <c r="EE59" s="44">
        <f ca="1"/>
        <v>43843</v>
      </c>
      <c r="EF59" s="44">
        <f ca="1"/>
        <v>43840</v>
      </c>
      <c r="EG59" s="44">
        <f ca="1"/>
        <v>43839</v>
      </c>
      <c r="EH59" s="44">
        <f ca="1"/>
        <v>43838</v>
      </c>
      <c r="EI59" s="44">
        <f ca="1"/>
        <v>43837</v>
      </c>
      <c r="EJ59" s="44">
        <f ca="1"/>
        <v>43836</v>
      </c>
      <c r="EK59" s="44">
        <f ca="1"/>
        <v>43833</v>
      </c>
      <c r="EL59" s="44">
        <f ca="1"/>
        <v>43832</v>
      </c>
      <c r="EM59" s="44">
        <f ca="1"/>
        <v>43830</v>
      </c>
      <c r="EN59" s="44">
        <f ca="1"/>
        <v>43829</v>
      </c>
      <c r="EO59" s="44">
        <f ca="1"/>
        <v>43826</v>
      </c>
      <c r="EP59" s="44">
        <f ca="1"/>
        <v>43823</v>
      </c>
      <c r="EQ59" s="44">
        <f ca="1"/>
        <v>43822</v>
      </c>
      <c r="ER59" s="44">
        <f ca="1"/>
        <v>43819</v>
      </c>
      <c r="ES59" s="44">
        <f ca="1"/>
        <v>43818</v>
      </c>
      <c r="ET59" s="44">
        <f ca="1"/>
        <v>43817</v>
      </c>
      <c r="EU59" s="44">
        <f ca="1"/>
        <v>43816</v>
      </c>
      <c r="EV59" s="44">
        <f ca="1"/>
        <v>43815</v>
      </c>
      <c r="EW59" s="44">
        <f ca="1"/>
        <v>43812</v>
      </c>
      <c r="EX59" s="44">
        <f ca="1"/>
        <v>43811</v>
      </c>
      <c r="EY59" s="44">
        <f ca="1"/>
        <v>43810</v>
      </c>
      <c r="EZ59" s="44">
        <f ca="1"/>
        <v>43809</v>
      </c>
      <c r="FA59" s="44">
        <f ca="1"/>
        <v>43808</v>
      </c>
      <c r="FB59" s="44">
        <f ca="1"/>
        <v>43805</v>
      </c>
      <c r="FC59" s="44">
        <f ca="1"/>
        <v>43804</v>
      </c>
      <c r="FD59" s="44">
        <f ca="1"/>
        <v>43803</v>
      </c>
      <c r="FE59" s="44">
        <f ca="1"/>
        <v>43802</v>
      </c>
      <c r="FF59" s="44">
        <f ca="1"/>
        <v>43801</v>
      </c>
      <c r="FG59" s="44">
        <f ca="1"/>
        <v>43798</v>
      </c>
      <c r="FH59" s="44">
        <f ca="1"/>
        <v>43797</v>
      </c>
      <c r="FI59" s="44">
        <f ca="1"/>
        <v>43796</v>
      </c>
      <c r="FJ59" s="44">
        <f ca="1"/>
        <v>43795</v>
      </c>
      <c r="FK59" s="44">
        <f ca="1"/>
        <v>43794</v>
      </c>
      <c r="FL59" s="44">
        <f ca="1"/>
        <v>43791</v>
      </c>
      <c r="FM59" s="44">
        <f ca="1"/>
        <v>43790</v>
      </c>
      <c r="FN59" s="44">
        <f ca="1"/>
        <v>43789</v>
      </c>
      <c r="FO59" s="44">
        <f ca="1"/>
        <v>43788</v>
      </c>
      <c r="FP59" s="44">
        <f ca="1"/>
        <v>43787</v>
      </c>
      <c r="FQ59" s="44">
        <f ca="1"/>
        <v>43784</v>
      </c>
      <c r="FR59" s="44">
        <f ca="1"/>
        <v>43783</v>
      </c>
      <c r="FS59" s="44">
        <f ca="1"/>
        <v>43782</v>
      </c>
      <c r="FT59" s="44">
        <f ca="1"/>
        <v>43781</v>
      </c>
      <c r="FU59" s="44">
        <f ca="1"/>
        <v>43780</v>
      </c>
      <c r="FV59" s="44">
        <f ca="1"/>
        <v>43777</v>
      </c>
      <c r="FW59" s="44">
        <f ca="1"/>
        <v>43776</v>
      </c>
      <c r="FX59" s="44">
        <f ca="1"/>
        <v>43775</v>
      </c>
      <c r="FY59" s="44">
        <f ca="1"/>
        <v>43774</v>
      </c>
      <c r="FZ59" s="44">
        <f ca="1"/>
        <v>43773</v>
      </c>
      <c r="GA59" s="44">
        <f ca="1"/>
        <v>43770</v>
      </c>
      <c r="GB59" s="44">
        <f ca="1"/>
        <v>43769</v>
      </c>
      <c r="GC59" s="44">
        <f ca="1"/>
        <v>43768</v>
      </c>
      <c r="GD59" s="44">
        <f ca="1"/>
        <v>43767</v>
      </c>
      <c r="GE59" s="44">
        <f ca="1"/>
        <v>43766</v>
      </c>
      <c r="GF59" s="44">
        <f ca="1"/>
        <v>43763</v>
      </c>
      <c r="GG59" s="44">
        <f ca="1"/>
        <v>43762</v>
      </c>
      <c r="GH59" s="44">
        <f ca="1"/>
        <v>43761</v>
      </c>
      <c r="GI59" s="44">
        <f ca="1"/>
        <v>43760</v>
      </c>
      <c r="GJ59" s="44">
        <f ca="1"/>
        <v>43759</v>
      </c>
      <c r="GK59" s="44">
        <f ca="1"/>
        <v>43756</v>
      </c>
      <c r="GL59" s="44">
        <f ca="1"/>
        <v>43755</v>
      </c>
      <c r="GM59" s="44">
        <f ca="1"/>
        <v>43754</v>
      </c>
      <c r="GN59" s="44">
        <f ca="1"/>
        <v>43753</v>
      </c>
      <c r="GO59" s="44">
        <f ca="1"/>
        <v>43752</v>
      </c>
      <c r="GP59" s="44">
        <f ca="1"/>
        <v>43749</v>
      </c>
      <c r="GQ59" s="44">
        <f ca="1"/>
        <v>43748</v>
      </c>
      <c r="GR59" s="44">
        <f ca="1"/>
        <v>43747</v>
      </c>
      <c r="GS59" s="44">
        <f ca="1"/>
        <v>43746</v>
      </c>
      <c r="GT59" s="44">
        <f ca="1"/>
        <v>43745</v>
      </c>
      <c r="GU59" s="44">
        <f ca="1"/>
        <v>43742</v>
      </c>
      <c r="GV59" s="44">
        <f ca="1"/>
        <v>43741</v>
      </c>
      <c r="GW59" s="44">
        <f ca="1"/>
        <v>43740</v>
      </c>
      <c r="GX59" s="44">
        <f ca="1"/>
        <v>43739</v>
      </c>
      <c r="GY59" s="44">
        <f ca="1"/>
        <v>43738</v>
      </c>
      <c r="GZ59" s="44">
        <f ca="1"/>
        <v>43735</v>
      </c>
      <c r="HA59" s="44">
        <f ca="1"/>
        <v>43734</v>
      </c>
      <c r="HB59" s="44">
        <f ca="1"/>
        <v>43733</v>
      </c>
      <c r="HC59" s="44">
        <f ca="1"/>
        <v>43732</v>
      </c>
      <c r="HD59" s="44">
        <f ca="1"/>
        <v>43731</v>
      </c>
      <c r="HE59" s="44">
        <f ca="1"/>
        <v>43728</v>
      </c>
      <c r="HF59" s="44">
        <f ca="1"/>
        <v>43727</v>
      </c>
      <c r="HG59" s="44">
        <f ca="1"/>
        <v>43726</v>
      </c>
      <c r="HH59" s="44">
        <f ca="1"/>
        <v>43725</v>
      </c>
      <c r="HI59" s="44">
        <f ca="1"/>
        <v>43724</v>
      </c>
      <c r="HJ59" s="44">
        <f ca="1"/>
        <v>43721</v>
      </c>
      <c r="HK59" s="44">
        <f ca="1"/>
        <v>43720</v>
      </c>
      <c r="HL59" s="44">
        <f ca="1"/>
        <v>43719</v>
      </c>
      <c r="HM59" s="44">
        <f ca="1"/>
        <v>43718</v>
      </c>
      <c r="HN59" s="44">
        <f ca="1"/>
        <v>43717</v>
      </c>
      <c r="HO59" s="44">
        <f ca="1"/>
        <v>43714</v>
      </c>
      <c r="HP59" s="44">
        <f ca="1"/>
        <v>43713</v>
      </c>
      <c r="HQ59" s="44">
        <f ca="1"/>
        <v>43712</v>
      </c>
      <c r="HR59" s="44">
        <f ca="1"/>
        <v>43711</v>
      </c>
      <c r="HS59" s="44">
        <f ca="1"/>
        <v>43710</v>
      </c>
      <c r="HT59" s="44">
        <f ca="1"/>
        <v>43707</v>
      </c>
      <c r="HU59" s="44">
        <f ca="1"/>
        <v>43706</v>
      </c>
      <c r="HV59" s="44">
        <f ca="1"/>
        <v>43705</v>
      </c>
      <c r="HW59" s="44">
        <f ca="1"/>
        <v>43704</v>
      </c>
      <c r="HX59" s="44">
        <f ca="1"/>
        <v>43700</v>
      </c>
      <c r="HY59" s="44">
        <f ca="1"/>
        <v>43699</v>
      </c>
      <c r="HZ59" s="44">
        <f ca="1"/>
        <v>43698</v>
      </c>
      <c r="IA59" s="44">
        <f ca="1"/>
        <v>43697</v>
      </c>
      <c r="IB59" s="44">
        <f ca="1"/>
        <v>43696</v>
      </c>
      <c r="IC59" s="44">
        <f ca="1"/>
        <v>43693</v>
      </c>
      <c r="ID59" s="44">
        <f ca="1"/>
        <v>43692</v>
      </c>
      <c r="IE59" s="44">
        <f ca="1"/>
        <v>43691</v>
      </c>
      <c r="IF59" s="44">
        <f ca="1"/>
        <v>43690</v>
      </c>
      <c r="IG59" s="44">
        <f ca="1"/>
        <v>43689</v>
      </c>
      <c r="IH59" s="44">
        <f ca="1"/>
        <v>43686</v>
      </c>
      <c r="II59" s="44">
        <f ca="1"/>
        <v>43685</v>
      </c>
      <c r="IJ59" s="44">
        <f ca="1"/>
        <v>43684</v>
      </c>
      <c r="IK59" s="44">
        <f ca="1"/>
        <v>43683</v>
      </c>
      <c r="IL59" s="44">
        <f ca="1"/>
        <v>43682</v>
      </c>
      <c r="IM59" s="44">
        <f ca="1"/>
        <v>43679</v>
      </c>
      <c r="IN59" s="44">
        <f ca="1"/>
        <v>43678</v>
      </c>
      <c r="IO59" s="44">
        <f ca="1"/>
        <v>43677</v>
      </c>
      <c r="IP59" s="44">
        <f ca="1"/>
        <v>43676</v>
      </c>
      <c r="IQ59" s="44">
        <f ca="1"/>
        <v>43675</v>
      </c>
      <c r="IR59" s="44">
        <f ca="1"/>
        <v>43672</v>
      </c>
      <c r="IS59" s="44">
        <f ca="1"/>
        <v>43671</v>
      </c>
      <c r="IT59" s="44">
        <f ca="1"/>
        <v>43670</v>
      </c>
      <c r="IU59" s="44">
        <f ca="1"/>
        <v>43669</v>
      </c>
      <c r="IV59" s="44">
        <f ca="1"/>
        <v>43668</v>
      </c>
      <c r="IW59" s="44">
        <f ca="1"/>
        <v>43665</v>
      </c>
      <c r="IX59" s="44">
        <f ca="1"/>
        <v>43664</v>
      </c>
      <c r="IY59" s="44">
        <f ca="1"/>
        <v>43663</v>
      </c>
      <c r="IZ59" s="44">
        <f ca="1"/>
        <v>43662</v>
      </c>
      <c r="JA59" s="44">
        <f ca="1"/>
        <v>43661</v>
      </c>
      <c r="JB59" s="44">
        <f ca="1"/>
        <v>43658</v>
      </c>
      <c r="JC59" s="44">
        <f ca="1"/>
        <v>43657</v>
      </c>
      <c r="JD59" s="44">
        <f ca="1"/>
        <v>43656</v>
      </c>
      <c r="JE59" s="44">
        <f ca="1"/>
        <v>43655</v>
      </c>
      <c r="JF59" s="44">
        <f ca="1"/>
        <v>43654</v>
      </c>
      <c r="JG59" s="44">
        <f ca="1"/>
        <v>43651</v>
      </c>
      <c r="JH59" s="44">
        <f ca="1"/>
        <v>43650</v>
      </c>
      <c r="JI59" s="44">
        <f ca="1"/>
        <v>43649</v>
      </c>
      <c r="JJ59" s="44">
        <f ca="1"/>
        <v>43648</v>
      </c>
      <c r="JK59" s="44">
        <f ca="1"/>
        <v>43647</v>
      </c>
      <c r="JL59" s="44">
        <f ca="1"/>
        <v>43644</v>
      </c>
      <c r="JM59" s="44">
        <f ca="1"/>
        <v>43643</v>
      </c>
      <c r="JN59" s="44">
        <f ca="1"/>
        <v>43642</v>
      </c>
      <c r="JO59" s="44">
        <f ca="1"/>
        <v>43641</v>
      </c>
      <c r="JP59" s="44">
        <f ca="1"/>
        <v>43640</v>
      </c>
      <c r="JQ59" s="44">
        <f ca="1"/>
        <v>43637</v>
      </c>
      <c r="JR59" s="44">
        <f ca="1"/>
        <v>43636</v>
      </c>
      <c r="JS59" s="44">
        <f ca="1"/>
        <v>43635</v>
      </c>
      <c r="JT59" s="44">
        <f ca="1"/>
        <v>43634</v>
      </c>
      <c r="JU59" s="44">
        <f ca="1"/>
        <v>43633</v>
      </c>
      <c r="JV59" s="44">
        <f ca="1"/>
        <v>43630</v>
      </c>
      <c r="JW59" s="44">
        <f ca="1"/>
        <v>43629</v>
      </c>
      <c r="JX59" s="44">
        <f ca="1"/>
        <v>43628</v>
      </c>
      <c r="JY59" s="44">
        <f ca="1"/>
        <v>43627</v>
      </c>
      <c r="JZ59" s="44">
        <f ca="1"/>
        <v>43626</v>
      </c>
      <c r="KA59" s="44">
        <f ca="1"/>
        <v>43623</v>
      </c>
      <c r="KB59" s="44">
        <f ca="1"/>
        <v>43622</v>
      </c>
      <c r="KC59" s="44">
        <f ca="1"/>
        <v>43621</v>
      </c>
      <c r="KD59" s="44">
        <f ca="1"/>
        <v>43620</v>
      </c>
      <c r="KE59" s="44">
        <f ca="1"/>
        <v>43619</v>
      </c>
      <c r="KF59" s="44">
        <f ca="1"/>
        <v>43616</v>
      </c>
      <c r="KG59" s="44">
        <f ca="1"/>
        <v>43615</v>
      </c>
      <c r="KH59" s="44">
        <f ca="1"/>
        <v>43614</v>
      </c>
      <c r="KI59" s="44">
        <f ca="1"/>
        <v>43613</v>
      </c>
      <c r="KJ59" s="44">
        <f ca="1"/>
        <v>43609</v>
      </c>
      <c r="KK59" s="44">
        <f ca="1"/>
        <v>43608</v>
      </c>
      <c r="KL59" s="44">
        <f ca="1"/>
        <v>43607</v>
      </c>
      <c r="KM59" s="44">
        <f ca="1"/>
        <v>43606</v>
      </c>
      <c r="KN59" s="44">
        <f ca="1"/>
        <v>43605</v>
      </c>
      <c r="KO59" s="44">
        <f ca="1"/>
        <v>43602</v>
      </c>
      <c r="KP59" s="44">
        <f ca="1"/>
        <v>43601</v>
      </c>
      <c r="KQ59" s="44">
        <f ca="1"/>
        <v>43600</v>
      </c>
      <c r="KR59" s="44">
        <f ca="1"/>
        <v>43599</v>
      </c>
      <c r="KS59" s="44">
        <f ca="1"/>
        <v>43598</v>
      </c>
      <c r="KT59" s="44">
        <f ca="1"/>
        <v>43595</v>
      </c>
      <c r="KU59" s="44">
        <f ca="1"/>
        <v>43594</v>
      </c>
      <c r="KV59" s="44">
        <f ca="1"/>
        <v>43593</v>
      </c>
      <c r="KW59" s="44">
        <f ca="1"/>
        <v>43592</v>
      </c>
      <c r="KX59" s="44">
        <f ca="1"/>
        <v>43588</v>
      </c>
      <c r="KY59" s="44">
        <f ca="1"/>
        <v>43587</v>
      </c>
      <c r="KZ59" s="44">
        <f ca="1"/>
        <v>43586</v>
      </c>
      <c r="LA59" s="44">
        <f ca="1"/>
        <v>43585</v>
      </c>
      <c r="LB59" s="44">
        <f ca="1"/>
        <v>43584</v>
      </c>
      <c r="LC59" s="44">
        <f ca="1"/>
        <v>43581</v>
      </c>
      <c r="LD59" s="44">
        <f ca="1"/>
        <v>43580</v>
      </c>
      <c r="LE59" s="44">
        <f ca="1"/>
        <v>43579</v>
      </c>
      <c r="LF59" s="44">
        <f ca="1"/>
        <v>43578</v>
      </c>
      <c r="LG59" s="44">
        <f ca="1"/>
        <v>43573</v>
      </c>
      <c r="LH59" s="44">
        <f ca="1"/>
        <v>43572</v>
      </c>
      <c r="LI59" s="44">
        <f ca="1"/>
        <v>43571</v>
      </c>
      <c r="LJ59" s="44">
        <f ca="1"/>
        <v>43570</v>
      </c>
      <c r="LK59" s="44">
        <f ca="1"/>
        <v>43567</v>
      </c>
      <c r="LL59" s="44">
        <f ca="1"/>
        <v>43566</v>
      </c>
      <c r="LM59" s="44">
        <f ca="1"/>
        <v>43565</v>
      </c>
      <c r="LN59" s="44">
        <f ca="1"/>
        <v>43564</v>
      </c>
      <c r="LO59" s="44">
        <f ca="1"/>
        <v>43563</v>
      </c>
      <c r="LP59" s="44">
        <f ca="1"/>
        <v>43560</v>
      </c>
      <c r="LQ59" s="44">
        <f ca="1"/>
        <v>43559</v>
      </c>
      <c r="LR59" s="44">
        <f ca="1"/>
        <v>43558</v>
      </c>
      <c r="LS59" s="44">
        <f ca="1"/>
        <v>43557</v>
      </c>
      <c r="LT59" s="44">
        <f ca="1"/>
        <v>43556</v>
      </c>
      <c r="LU59" s="44">
        <f ca="1"/>
        <v>43553</v>
      </c>
      <c r="LV59" s="44">
        <f ca="1"/>
        <v>43552</v>
      </c>
      <c r="LW59" s="44">
        <f ca="1"/>
        <v>43551</v>
      </c>
      <c r="LX59" s="44">
        <f ca="1"/>
        <v>43550</v>
      </c>
      <c r="LY59" s="44">
        <f ca="1"/>
        <v>43549</v>
      </c>
      <c r="LZ59" s="44">
        <f ca="1"/>
        <v>43546</v>
      </c>
      <c r="MA59" s="44">
        <f ca="1"/>
        <v>43545</v>
      </c>
      <c r="MB59" s="44">
        <f ca="1"/>
        <v>43544</v>
      </c>
      <c r="MC59" s="44">
        <f ca="1"/>
        <v>43543</v>
      </c>
      <c r="MD59" s="44">
        <f ca="1"/>
        <v>43542</v>
      </c>
      <c r="ME59" s="44">
        <f ca="1"/>
        <v>43539</v>
      </c>
      <c r="MF59" s="44">
        <f ca="1"/>
        <v>43538</v>
      </c>
      <c r="MG59" s="44">
        <f ca="1"/>
        <v>43537</v>
      </c>
      <c r="MH59" s="44">
        <f ca="1"/>
        <v>43536</v>
      </c>
      <c r="MI59" s="44">
        <f ca="1"/>
        <v>43535</v>
      </c>
      <c r="MJ59" s="44">
        <f ca="1"/>
        <v>43532</v>
      </c>
      <c r="MK59" s="44">
        <f ca="1"/>
        <v>43531</v>
      </c>
      <c r="ML59" s="44">
        <f ca="1"/>
        <v>43530</v>
      </c>
      <c r="MM59" s="44">
        <f ca="1"/>
        <v>43529</v>
      </c>
      <c r="MN59" s="44">
        <f ca="1"/>
        <v>43528</v>
      </c>
      <c r="MO59" s="44">
        <f ca="1"/>
        <v>43525</v>
      </c>
      <c r="MP59" s="44">
        <f ca="1"/>
        <v>43524</v>
      </c>
      <c r="MQ59" s="44">
        <f ca="1"/>
        <v>43523</v>
      </c>
      <c r="MR59" s="44">
        <f ca="1"/>
        <v>43522</v>
      </c>
      <c r="MS59" s="44">
        <f ca="1"/>
        <v>43521</v>
      </c>
      <c r="MT59" s="44">
        <f ca="1"/>
        <v>43518</v>
      </c>
      <c r="MU59" s="44">
        <f ca="1"/>
        <v>43517</v>
      </c>
      <c r="MV59" s="44">
        <f ca="1"/>
        <v>43516</v>
      </c>
      <c r="MW59" s="44">
        <f ca="1"/>
        <v>43515</v>
      </c>
      <c r="MX59" s="44">
        <f ca="1"/>
        <v>43514</v>
      </c>
      <c r="MY59" s="44">
        <f ca="1"/>
        <v>43511</v>
      </c>
      <c r="MZ59" s="44">
        <f ca="1"/>
        <v>43510</v>
      </c>
      <c r="NA59" s="44">
        <f ca="1"/>
        <v>43509</v>
      </c>
      <c r="NB59" s="44">
        <f ca="1"/>
        <v>43508</v>
      </c>
      <c r="NC59" s="44">
        <f ca="1"/>
        <v>43507</v>
      </c>
      <c r="ND59" s="44">
        <f ca="1"/>
        <v>43504</v>
      </c>
      <c r="NE59" s="44">
        <f ca="1"/>
        <v>43503</v>
      </c>
      <c r="NF59" s="44">
        <f ca="1"/>
        <v>43502</v>
      </c>
      <c r="NG59" s="44">
        <f ca="1"/>
        <v>43501</v>
      </c>
      <c r="NH59" s="44">
        <f ca="1"/>
        <v>43500</v>
      </c>
      <c r="NI59" s="44">
        <f ca="1"/>
        <v>43497</v>
      </c>
      <c r="NJ59" s="44">
        <f ca="1"/>
        <v>43496</v>
      </c>
      <c r="NK59" s="44">
        <f ca="1"/>
        <v>43495</v>
      </c>
      <c r="NL59" s="44">
        <f ca="1"/>
        <v>43494</v>
      </c>
      <c r="NM59" s="44">
        <f ca="1"/>
        <v>43493</v>
      </c>
      <c r="NN59" s="44">
        <f ca="1"/>
        <v>43490</v>
      </c>
      <c r="NO59" s="44">
        <f ca="1"/>
        <v>43489</v>
      </c>
      <c r="NP59" s="44">
        <f ca="1"/>
        <v>43488</v>
      </c>
      <c r="NQ59" s="44">
        <f ca="1"/>
        <v>43487</v>
      </c>
      <c r="NR59" s="44">
        <f ca="1"/>
        <v>43486</v>
      </c>
      <c r="NS59" s="44">
        <f ca="1"/>
        <v>43483</v>
      </c>
      <c r="NT59" s="44">
        <f ca="1"/>
        <v>43482</v>
      </c>
      <c r="NU59" s="44">
        <f ca="1"/>
        <v>43481</v>
      </c>
      <c r="NV59" s="44">
        <f ca="1"/>
        <v>43480</v>
      </c>
      <c r="NW59" s="44">
        <f ca="1"/>
        <v>43479</v>
      </c>
      <c r="NX59" s="44">
        <f ca="1"/>
        <v>43476</v>
      </c>
      <c r="NY59" s="44">
        <f ca="1"/>
        <v>43475</v>
      </c>
      <c r="NZ59" s="44">
        <f ca="1"/>
        <v>43474</v>
      </c>
      <c r="OA59" s="44">
        <f ca="1"/>
        <v>43473</v>
      </c>
      <c r="OB59" s="44">
        <f ca="1"/>
        <v>43472</v>
      </c>
      <c r="OC59" s="44">
        <f ca="1"/>
        <v>43469</v>
      </c>
      <c r="OD59" s="44">
        <f ca="1"/>
        <v>43468</v>
      </c>
      <c r="OE59" s="44">
        <f ca="1"/>
        <v>43467</v>
      </c>
      <c r="OF59" s="44">
        <f ca="1"/>
        <v>43465</v>
      </c>
      <c r="OG59" s="44">
        <f ca="1"/>
        <v>43462</v>
      </c>
      <c r="OH59" s="44">
        <f ca="1"/>
        <v>43461</v>
      </c>
      <c r="OI59" s="44">
        <f ca="1"/>
        <v>43458</v>
      </c>
      <c r="OJ59" s="44">
        <f ca="1"/>
        <v>43455</v>
      </c>
      <c r="OK59" s="44">
        <f ca="1"/>
        <v>43454</v>
      </c>
      <c r="OL59" s="44">
        <f ca="1"/>
        <v>43453</v>
      </c>
      <c r="OM59" s="44">
        <f ca="1"/>
        <v>43452</v>
      </c>
      <c r="ON59" s="44">
        <f ca="1"/>
        <v>43451</v>
      </c>
      <c r="OO59" s="44">
        <f ca="1"/>
        <v>43448</v>
      </c>
      <c r="OP59" s="44">
        <f ca="1"/>
        <v>43447</v>
      </c>
      <c r="OQ59" s="44">
        <f ca="1"/>
        <v>43446</v>
      </c>
      <c r="OR59" s="44">
        <f ca="1"/>
        <v>43445</v>
      </c>
      <c r="OS59" s="44">
        <f ca="1"/>
        <v>43444</v>
      </c>
      <c r="OT59" s="44">
        <f ca="1"/>
        <v>43441</v>
      </c>
      <c r="OU59" s="44">
        <f ca="1"/>
        <v>43440</v>
      </c>
      <c r="OV59" s="44">
        <f ca="1"/>
        <v>43439</v>
      </c>
      <c r="OW59" s="44">
        <f ca="1"/>
        <v>43438</v>
      </c>
      <c r="OX59" s="44">
        <f ca="1"/>
        <v>43437</v>
      </c>
      <c r="OY59" s="44">
        <f ca="1"/>
        <v>43434</v>
      </c>
      <c r="OZ59" s="44">
        <f ca="1"/>
        <v>43433</v>
      </c>
      <c r="PA59" s="44">
        <f ca="1"/>
        <v>43432</v>
      </c>
      <c r="PB59" s="44">
        <f ca="1"/>
        <v>43431</v>
      </c>
      <c r="PC59" s="44">
        <f ca="1"/>
        <v>43430</v>
      </c>
      <c r="PD59" s="44">
        <f ca="1"/>
        <v>43427</v>
      </c>
      <c r="PE59" s="44">
        <f ca="1"/>
        <v>43426</v>
      </c>
      <c r="PF59" s="44">
        <f ca="1"/>
        <v>43425</v>
      </c>
      <c r="PG59" s="44">
        <f ca="1"/>
        <v>43424</v>
      </c>
      <c r="PH59" s="44">
        <f ca="1"/>
        <v>43423</v>
      </c>
      <c r="PI59" s="44">
        <f ca="1"/>
        <v>43420</v>
      </c>
      <c r="PJ59" s="44">
        <f ca="1"/>
        <v>43419</v>
      </c>
      <c r="PK59" s="44">
        <f ca="1"/>
        <v>43418</v>
      </c>
      <c r="PL59" s="44">
        <f ca="1"/>
        <v>43417</v>
      </c>
      <c r="PM59" s="44">
        <f ca="1"/>
        <v>43416</v>
      </c>
      <c r="PN59" s="44">
        <f ca="1"/>
        <v>43413</v>
      </c>
      <c r="PO59" s="44">
        <f ca="1"/>
        <v>43412</v>
      </c>
      <c r="PP59" s="44">
        <f ca="1"/>
        <v>43411</v>
      </c>
      <c r="PQ59" s="44">
        <f ca="1"/>
        <v>43410</v>
      </c>
      <c r="PR59" s="44">
        <f ca="1"/>
        <v>43409</v>
      </c>
      <c r="PS59" s="44">
        <f ca="1"/>
        <v>43406</v>
      </c>
      <c r="PT59" s="44">
        <f ca="1"/>
        <v>43405</v>
      </c>
      <c r="PU59" s="44">
        <f ca="1"/>
        <v>43404</v>
      </c>
      <c r="PV59" s="44">
        <f ca="1"/>
        <v>43403</v>
      </c>
      <c r="PW59" s="44">
        <f ca="1"/>
        <v>43402</v>
      </c>
      <c r="PX59" s="44">
        <f ca="1"/>
        <v>43399</v>
      </c>
      <c r="PY59" s="44">
        <f ca="1"/>
        <v>43398</v>
      </c>
      <c r="PZ59" s="44">
        <f ca="1"/>
        <v>43397</v>
      </c>
      <c r="QA59" s="44">
        <f ca="1"/>
        <v>43396</v>
      </c>
      <c r="QB59" s="44">
        <f ca="1"/>
        <v>43395</v>
      </c>
      <c r="QC59" s="44">
        <f ca="1"/>
        <v>43392</v>
      </c>
      <c r="QD59" s="44">
        <f ca="1"/>
        <v>43391</v>
      </c>
      <c r="QE59" s="44">
        <f ca="1"/>
        <v>43390</v>
      </c>
      <c r="QF59" s="44">
        <f ca="1"/>
        <v>43389</v>
      </c>
      <c r="QG59" s="44">
        <f ca="1"/>
        <v>43388</v>
      </c>
      <c r="QH59" s="44">
        <f ca="1"/>
        <v>43385</v>
      </c>
      <c r="QI59" s="44">
        <f ca="1"/>
        <v>43384</v>
      </c>
      <c r="QJ59" s="44">
        <f ca="1"/>
        <v>43383</v>
      </c>
      <c r="QK59" s="44">
        <f ca="1"/>
        <v>43382</v>
      </c>
      <c r="QL59" s="44">
        <f ca="1"/>
        <v>43381</v>
      </c>
      <c r="QM59" s="44">
        <f ca="1"/>
        <v>43378</v>
      </c>
      <c r="QN59" s="44">
        <f ca="1"/>
        <v>43377</v>
      </c>
      <c r="QO59" s="44">
        <f ca="1"/>
        <v>43376</v>
      </c>
      <c r="QP59" s="44">
        <f ca="1"/>
        <v>43375</v>
      </c>
      <c r="QQ59" s="44">
        <f ca="1"/>
        <v>43374</v>
      </c>
      <c r="QR59" s="44">
        <f ca="1"/>
        <v>43371</v>
      </c>
      <c r="QS59" s="44">
        <f ca="1"/>
        <v>43370</v>
      </c>
      <c r="QT59" s="44">
        <f ca="1"/>
        <v>43369</v>
      </c>
      <c r="QU59" s="44">
        <f ca="1"/>
        <v>43368</v>
      </c>
      <c r="QV59" s="44">
        <f ca="1"/>
        <v>43367</v>
      </c>
      <c r="QW59" s="44">
        <f ca="1"/>
        <v>43364</v>
      </c>
      <c r="QX59" s="44">
        <f ca="1"/>
        <v>43363</v>
      </c>
      <c r="QY59" s="44">
        <f ca="1"/>
        <v>43362</v>
      </c>
      <c r="QZ59" s="44">
        <f ca="1"/>
        <v>43361</v>
      </c>
      <c r="RA59" s="44">
        <f ca="1"/>
        <v>43360</v>
      </c>
      <c r="RB59" s="44">
        <f ca="1"/>
        <v>43357</v>
      </c>
      <c r="RC59" s="44">
        <f ca="1"/>
        <v>43356</v>
      </c>
      <c r="RD59" s="44">
        <f ca="1"/>
        <v>43355</v>
      </c>
      <c r="RE59" s="44">
        <f ca="1"/>
        <v>43354</v>
      </c>
      <c r="RF59" s="44">
        <f ca="1"/>
        <v>43353</v>
      </c>
      <c r="RG59" s="44">
        <f ca="1"/>
        <v>43350</v>
      </c>
      <c r="RH59" s="44">
        <f ca="1"/>
        <v>43349</v>
      </c>
      <c r="RI59" s="44">
        <f ca="1"/>
        <v>43348</v>
      </c>
      <c r="RJ59" s="44">
        <f ca="1"/>
        <v>43347</v>
      </c>
      <c r="RK59" s="44">
        <f ca="1"/>
        <v>43346</v>
      </c>
      <c r="RL59" s="44">
        <f ca="1"/>
        <v>43343</v>
      </c>
      <c r="RM59" s="44">
        <f ca="1"/>
        <v>43342</v>
      </c>
      <c r="RN59" s="44">
        <f ca="1"/>
        <v>43341</v>
      </c>
      <c r="RO59" s="44">
        <f ca="1"/>
        <v>43340</v>
      </c>
      <c r="RP59" s="44">
        <f ca="1"/>
        <v>43336</v>
      </c>
      <c r="RQ59" s="44">
        <f ca="1"/>
        <v>43335</v>
      </c>
      <c r="RR59" s="44">
        <f ca="1"/>
        <v>43334</v>
      </c>
      <c r="RS59" s="44">
        <f ca="1"/>
        <v>43333</v>
      </c>
      <c r="RT59" s="44">
        <f ca="1"/>
        <v>43332</v>
      </c>
      <c r="RU59" s="44">
        <f ca="1"/>
        <v>43329</v>
      </c>
      <c r="RV59" s="44">
        <f ca="1"/>
        <v>43328</v>
      </c>
      <c r="RW59" s="44">
        <f ca="1"/>
        <v>43327</v>
      </c>
      <c r="RX59" s="44">
        <f ca="1"/>
        <v>43326</v>
      </c>
      <c r="RY59" s="44">
        <f ca="1"/>
        <v>43325</v>
      </c>
      <c r="RZ59" s="44">
        <f ca="1"/>
        <v>43322</v>
      </c>
      <c r="SA59" s="44">
        <f ca="1"/>
        <v>43321</v>
      </c>
      <c r="SB59" s="44">
        <f ca="1"/>
        <v>43320</v>
      </c>
      <c r="SC59" s="44">
        <f ca="1"/>
        <v>43319</v>
      </c>
      <c r="SD59" s="44">
        <f ca="1"/>
        <v>43318</v>
      </c>
      <c r="SE59" s="44">
        <f ca="1"/>
        <v>43315</v>
      </c>
      <c r="SF59" s="44">
        <f ca="1"/>
        <v>43314</v>
      </c>
      <c r="SG59" s="44">
        <f ca="1"/>
        <v>43313</v>
      </c>
      <c r="SH59" s="44">
        <f ca="1"/>
        <v>43312</v>
      </c>
      <c r="SI59" s="44">
        <f ca="1"/>
        <v>43311</v>
      </c>
      <c r="SJ59" s="44">
        <f ca="1"/>
        <v>43308</v>
      </c>
      <c r="SK59" s="44">
        <f ca="1"/>
        <v>43307</v>
      </c>
      <c r="SL59" s="44">
        <f ca="1"/>
        <v>43306</v>
      </c>
      <c r="SM59" s="44">
        <f ca="1"/>
        <v>43305</v>
      </c>
      <c r="SN59" s="44">
        <f ca="1"/>
        <v>43304</v>
      </c>
      <c r="SO59" s="44">
        <f ca="1"/>
        <v>43301</v>
      </c>
      <c r="SP59" s="44">
        <f ca="1"/>
        <v>43300</v>
      </c>
      <c r="SQ59" s="44">
        <f ca="1"/>
        <v>43299</v>
      </c>
    </row>
    <row r="60" spans="3:511" x14ac:dyDescent="0.25">
      <c r="C60" s="46" t="s">
        <v>505</v>
      </c>
      <c r="F60" s="45" cm="1">
        <f t="array" aca="1" ref="F60" ca="1">MIN(IFERROR(IF(OFFSET(bHist!$A$1,_xlfn.XMATCH($C$59,bHist!B:B,0)-1,3,1,500)=0,"-",OFFSET(bHist!$A$1,_xlfn.XMATCH($C$59,bHist!B:B,0)-1,3,1,500))-IF(OFFSET(bHist!$A$1,_xlfn.XMATCH(C60,bHist!B:B,0)-1,3,1,500)=0,"-",OFFSET(bHist!$A$1,_xlfn.XMATCH(C60,bHist!B:B,0)-1,3,1,500)),"-"))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-75.84234205865863</v>
      </c>
      <c r="G60" s="45" cm="1">
        <f t="array" aca="1" ref="G60" ca="1">AVERAGE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-14.279254377617123</v>
      </c>
      <c r="H60" s="45" cm="1">
        <f t="array" aca="1" ref="H60" ca="1">MAX(IFERROR(IF(OFFSET(bHist!$A$1,_xlfn.XMATCH($C$59,bHist!B:B,0)-1,3,1,500)=0,"-",OFFSET(bHist!$A$1,_xlfn.XMATCH($C$59,bHist!B:B,0)-1,3,1,500))-IF(OFFSET(bHist!$A$1,_xlfn.XMATCH(C60,bHist!B:B,0)-1,3,1,500)=0,"-",OFFSET(bHist!$A$1,_xlfn.XMATCH(C60,bHist!B:B,0)-1,3,1,500)),"-"))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235.3866662311554</v>
      </c>
      <c r="I60" s="45" cm="1">
        <f t="array" aca="1" ref="I60" ca="1">_xlfn.STDEV.P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27.302250954955454</v>
      </c>
      <c r="J60" s="45" cm="1">
        <f t="array" aca="1" ref="J60" ca="1">INDEX((IFERROR(IF(OFFSET(bHist!$A$1,_xlfn.XMATCH($C$59,bHist!B:B,0)-1,3,1,500)=0,"-",OFFSET(bHist!$A$1,_xlfn.XMATCH($C$59,bHist!B:B,0)-1,3,1,500))-IF(OFFSET(bHist!$A$1,_xlfn.XMATCH(C60,bHist!B:B,0)-1,3,1,500)=0,"-",OFFSET(bHist!$A$1,_xlfn.XMATCH(C60,bHist!B:B,0)-1,3,1,500)),"-")),1)</f>
        <v>-15.744115025162728</v>
      </c>
      <c r="K60" s="51">
        <f ca="1">(J60-G60)/(H60-F60)</f>
        <v>-4.7066970254313108E-3</v>
      </c>
      <c r="L60" s="45" cm="1">
        <f t="array" aca="1" ref="L60:SQ60" ca="1">(IFERROR(IF(OFFSET(bHist!$A$1,_xlfn.XMATCH($C$59,bHist!B:B,0)-1,3,1,500)=0,"-",OFFSET(bHist!$A$1,_xlfn.XMATCH($C$59,bHist!B:B,0)-1,3,1,500))-IF(OFFSET(bHist!$A$1,_xlfn.XMATCH(C60,bHist!B:B,0)-1,3,1,500)=0,"-",OFFSET(bHist!$A$1,_xlfn.XMATCH(C60,bHist!B:B,0)-1,3,1,500)),"-"))</f>
        <v>-15.744115025162728</v>
      </c>
      <c r="M60" s="45">
        <f ca="1"/>
        <v>-29.089542736291918</v>
      </c>
      <c r="N60" s="45">
        <f ca="1"/>
        <v>-27.339913396239268</v>
      </c>
      <c r="O60" s="45">
        <f ca="1"/>
        <v>-11.546416733980152</v>
      </c>
      <c r="P60" s="45">
        <f ca="1"/>
        <v>-14.254997943520522</v>
      </c>
      <c r="Q60" s="45">
        <f ca="1"/>
        <v>-9.9572862339019821</v>
      </c>
      <c r="R60" s="45">
        <f ca="1"/>
        <v>-9.1764244185686152</v>
      </c>
      <c r="S60" s="45">
        <f ca="1"/>
        <v>-1.7219144814013987</v>
      </c>
      <c r="T60" s="45">
        <f ca="1"/>
        <v>-2.1703928049802812</v>
      </c>
      <c r="U60" s="45">
        <f ca="1"/>
        <v>-1.1156399141549969</v>
      </c>
      <c r="V60" s="45">
        <f ca="1"/>
        <v>-7.9186332366466559</v>
      </c>
      <c r="W60" s="45">
        <f ca="1"/>
        <v>11.45959388983249</v>
      </c>
      <c r="X60" s="45">
        <f ca="1"/>
        <v>12.058017374873145</v>
      </c>
      <c r="Y60" s="45">
        <f ca="1"/>
        <v>25.926522407650964</v>
      </c>
      <c r="Z60" s="45">
        <f ca="1"/>
        <v>20.026663360118846</v>
      </c>
      <c r="AA60" s="45">
        <f ca="1"/>
        <v>-4.4260326714515656</v>
      </c>
      <c r="AB60" s="45">
        <f ca="1"/>
        <v>25.704528631448738</v>
      </c>
      <c r="AC60" s="45">
        <f ca="1"/>
        <v>20.051377864837633</v>
      </c>
      <c r="AD60" s="45">
        <f ca="1"/>
        <v>15.841747790098196</v>
      </c>
      <c r="AE60" s="45">
        <f ca="1"/>
        <v>14.256937950253473</v>
      </c>
      <c r="AF60" s="45">
        <f ca="1"/>
        <v>-4.8842191576957816</v>
      </c>
      <c r="AG60" s="45">
        <f ca="1"/>
        <v>-37.238915372014048</v>
      </c>
      <c r="AH60" s="45">
        <f ca="1"/>
        <v>-59.947485145330425</v>
      </c>
      <c r="AI60" s="45">
        <f ca="1"/>
        <v>-22.689446444749819</v>
      </c>
      <c r="AJ60" s="45">
        <f ca="1"/>
        <v>-16.348170195698742</v>
      </c>
      <c r="AK60" s="45">
        <f ca="1"/>
        <v>-5.6843937321901308</v>
      </c>
      <c r="AL60" s="45">
        <f ca="1"/>
        <v>-10.076594312310249</v>
      </c>
      <c r="AM60" s="45">
        <f ca="1"/>
        <v>-12.021346642851853</v>
      </c>
      <c r="AN60" s="45">
        <f ca="1"/>
        <v>-11.243775012493131</v>
      </c>
      <c r="AO60" s="45">
        <f ca="1"/>
        <v>-35.997759675145147</v>
      </c>
      <c r="AP60" s="45">
        <f ca="1"/>
        <v>-32.422176221251476</v>
      </c>
      <c r="AQ60" s="45">
        <f ca="1"/>
        <v>-45.268462862610818</v>
      </c>
      <c r="AR60" s="45">
        <f ca="1"/>
        <v>-18.415368125081073</v>
      </c>
      <c r="AS60" s="45">
        <f ca="1"/>
        <v>-14.637494363427152</v>
      </c>
      <c r="AT60" s="45">
        <f ca="1"/>
        <v>-3.3896847245692925</v>
      </c>
      <c r="AU60" s="45">
        <f ca="1"/>
        <v>19.709171383619321</v>
      </c>
      <c r="AV60" s="45">
        <f ca="1"/>
        <v>60.768980893969569</v>
      </c>
      <c r="AW60" s="45">
        <f ca="1"/>
        <v>67.387527914643272</v>
      </c>
      <c r="AX60" s="45">
        <f ca="1"/>
        <v>81.598183102369319</v>
      </c>
      <c r="AY60" s="45">
        <f ca="1"/>
        <v>58.244084672689439</v>
      </c>
      <c r="AZ60" s="45">
        <f ca="1"/>
        <v>52.986436333417942</v>
      </c>
      <c r="BA60" s="45">
        <f ca="1"/>
        <v>61.006142290353807</v>
      </c>
      <c r="BB60" s="45">
        <f ca="1"/>
        <v>52.165917338371287</v>
      </c>
      <c r="BC60" s="45">
        <f ca="1"/>
        <v>72.85848240721225</v>
      </c>
      <c r="BD60" s="45">
        <f ca="1"/>
        <v>89.089077287674002</v>
      </c>
      <c r="BE60" s="45">
        <f ca="1"/>
        <v>111.52872015166281</v>
      </c>
      <c r="BF60" s="45">
        <f ca="1"/>
        <v>132.43761342775821</v>
      </c>
      <c r="BG60" s="45">
        <f ca="1"/>
        <v>107.58310203135005</v>
      </c>
      <c r="BH60" s="45">
        <f ca="1"/>
        <v>109.04501655864721</v>
      </c>
      <c r="BI60" s="45">
        <f ca="1"/>
        <v>64.18046192669874</v>
      </c>
      <c r="BJ60" s="45">
        <f ca="1"/>
        <v>35.25254903531075</v>
      </c>
      <c r="BK60" s="45">
        <f ca="1"/>
        <v>73.591962358951577</v>
      </c>
      <c r="BL60" s="45">
        <f ca="1"/>
        <v>89.928600219964949</v>
      </c>
      <c r="BM60" s="45">
        <f ca="1"/>
        <v>205.24906824004648</v>
      </c>
      <c r="BN60" s="45">
        <f ca="1"/>
        <v>235.3866662311554</v>
      </c>
      <c r="BO60" s="45">
        <f ca="1"/>
        <v>63.825161312580093</v>
      </c>
      <c r="BP60" s="45">
        <f ca="1"/>
        <v>-15.273217519283293</v>
      </c>
      <c r="BQ60" s="45">
        <f ca="1"/>
        <v>-23.435470847129835</v>
      </c>
      <c r="BR60" s="45">
        <f ca="1"/>
        <v>-55.08384256160258</v>
      </c>
      <c r="BS60" s="45">
        <f ca="1"/>
        <v>-72.082840335845972</v>
      </c>
      <c r="BT60" s="45">
        <f ca="1"/>
        <v>-75.84234205865863</v>
      </c>
      <c r="BU60" s="45">
        <f ca="1"/>
        <v>-62.037829561114307</v>
      </c>
      <c r="BV60" s="45">
        <f ca="1"/>
        <v>-55.70005418109892</v>
      </c>
      <c r="BW60" s="45">
        <f ca="1"/>
        <v>-34.863744193196283</v>
      </c>
      <c r="BX60" s="45">
        <f ca="1"/>
        <v>-49.453345749974233</v>
      </c>
      <c r="BY60" s="45">
        <f ca="1"/>
        <v>-43.791965617418271</v>
      </c>
      <c r="BZ60" s="45">
        <f ca="1"/>
        <v>-62.992217208981458</v>
      </c>
      <c r="CA60" s="45">
        <f ca="1"/>
        <v>-63.135590929865828</v>
      </c>
      <c r="CB60" s="45">
        <f ca="1"/>
        <v>-63.33617408955098</v>
      </c>
      <c r="CC60" s="45">
        <f ca="1"/>
        <v>-72.890299246668803</v>
      </c>
      <c r="CD60" s="45">
        <f ca="1"/>
        <v>-63.668139832019847</v>
      </c>
      <c r="CE60" s="45">
        <f ca="1"/>
        <v>-45.196628236651406</v>
      </c>
      <c r="CF60" s="45">
        <f ca="1"/>
        <v>-14.818353018760718</v>
      </c>
      <c r="CG60" s="45">
        <f ca="1"/>
        <v>-17.926592014789549</v>
      </c>
      <c r="CH60" s="45">
        <f ca="1"/>
        <v>-8.1798619670867083</v>
      </c>
      <c r="CI60" s="45">
        <f ca="1"/>
        <v>19.786551704645149</v>
      </c>
      <c r="CJ60" s="45">
        <f ca="1"/>
        <v>30.045598668932939</v>
      </c>
      <c r="CK60" s="45">
        <f ca="1"/>
        <v>37.478575897216729</v>
      </c>
      <c r="CL60" s="45">
        <f ca="1"/>
        <v>44.614242756843566</v>
      </c>
      <c r="CM60" s="45">
        <f ca="1"/>
        <v>4.7187727211713764</v>
      </c>
      <c r="CN60" s="45">
        <f ca="1"/>
        <v>-9.584627970933866</v>
      </c>
      <c r="CO60" s="45">
        <f ca="1"/>
        <v>-36.089670575857156</v>
      </c>
      <c r="CP60" s="45">
        <f ca="1"/>
        <v>-22.98733387267589</v>
      </c>
      <c r="CQ60" s="45">
        <f ca="1"/>
        <v>-3.9784519838094923</v>
      </c>
      <c r="CR60" s="45">
        <f ca="1"/>
        <v>-23.426165948510189</v>
      </c>
      <c r="CS60" s="45">
        <f ca="1"/>
        <v>-28.982985072731992</v>
      </c>
      <c r="CT60" s="45">
        <f ca="1"/>
        <v>-26.738367806911469</v>
      </c>
      <c r="CU60" s="45">
        <f ca="1"/>
        <v>-32.345679239153853</v>
      </c>
      <c r="CV60" s="45">
        <f ca="1"/>
        <v>-32.966923118948941</v>
      </c>
      <c r="CW60" s="45">
        <f ca="1"/>
        <v>-28.806751339912424</v>
      </c>
      <c r="CX60" s="45">
        <f ca="1"/>
        <v>-27.316478178143512</v>
      </c>
      <c r="CY60" s="45">
        <f ca="1"/>
        <v>-23.125243224740032</v>
      </c>
      <c r="CZ60" s="45">
        <f ca="1"/>
        <v>-19.784388953089703</v>
      </c>
      <c r="DA60" s="45">
        <f ca="1"/>
        <v>-22.513026307940478</v>
      </c>
      <c r="DB60" s="45">
        <f ca="1"/>
        <v>-16.132329206109048</v>
      </c>
      <c r="DC60" s="45">
        <f ca="1"/>
        <v>-16.833987940311424</v>
      </c>
      <c r="DD60" s="45">
        <f ca="1"/>
        <v>-17.9559286249876</v>
      </c>
      <c r="DE60" s="45">
        <f ca="1"/>
        <v>-17.146158564925202</v>
      </c>
      <c r="DF60" s="45">
        <f ca="1"/>
        <v>-17.241140357851975</v>
      </c>
      <c r="DG60" s="45">
        <f ca="1"/>
        <v>-19.078483624219899</v>
      </c>
      <c r="DH60" s="45">
        <f ca="1"/>
        <v>-12.992681562185297</v>
      </c>
      <c r="DI60" s="45">
        <f ca="1"/>
        <v>-19.461824328064914</v>
      </c>
      <c r="DJ60" s="45">
        <f ca="1"/>
        <v>-21.929036081194866</v>
      </c>
      <c r="DK60" s="45">
        <f ca="1"/>
        <v>-25.106014180779454</v>
      </c>
      <c r="DL60" s="45">
        <f ca="1"/>
        <v>-27.379296622395515</v>
      </c>
      <c r="DM60" s="45">
        <f ca="1"/>
        <v>-26.277474719405177</v>
      </c>
      <c r="DN60" s="45">
        <f ca="1"/>
        <v>-26.85664011263848</v>
      </c>
      <c r="DO60" s="45">
        <f ca="1"/>
        <v>-27.58939213693143</v>
      </c>
      <c r="DP60" s="45">
        <f ca="1"/>
        <v>-27.339636841416365</v>
      </c>
      <c r="DQ60" s="45">
        <f ca="1"/>
        <v>-28.886422832727426</v>
      </c>
      <c r="DR60" s="45">
        <f ca="1"/>
        <v>-27.527002349257465</v>
      </c>
      <c r="DS60" s="45">
        <f ca="1"/>
        <v>-26.723174704194065</v>
      </c>
      <c r="DT60" s="45">
        <f ca="1"/>
        <v>-23.099715049147619</v>
      </c>
      <c r="DU60" s="45">
        <f ca="1"/>
        <v>-23.005730944156653</v>
      </c>
      <c r="DV60" s="45">
        <f ca="1"/>
        <v>-14.79021909725666</v>
      </c>
      <c r="DW60" s="45">
        <f ca="1"/>
        <v>-13.437845320940021</v>
      </c>
      <c r="DX60" s="45">
        <f ca="1"/>
        <v>-8.8827017716169365</v>
      </c>
      <c r="DY60" s="45">
        <f ca="1"/>
        <v>-7.689033837437627</v>
      </c>
      <c r="DZ60" s="45">
        <f ca="1"/>
        <v>-8.6896508352756427</v>
      </c>
      <c r="EA60" s="45">
        <f ca="1"/>
        <v>-10.883955034613614</v>
      </c>
      <c r="EB60" s="45">
        <f ca="1"/>
        <v>-9.9845975978374426</v>
      </c>
      <c r="EC60" s="45">
        <f ca="1"/>
        <v>-10.476034726738924</v>
      </c>
      <c r="ED60" s="45">
        <f ca="1"/>
        <v>-10.5460345416069</v>
      </c>
      <c r="EE60" s="45">
        <f ca="1"/>
        <v>-10.10403849101067</v>
      </c>
      <c r="EF60" s="45">
        <f ca="1"/>
        <v>-9.5542659523487075</v>
      </c>
      <c r="EG60" s="45">
        <f ca="1"/>
        <v>-8.5848657995462503</v>
      </c>
      <c r="EH60" s="45">
        <f ca="1"/>
        <v>-9.6897053245305926</v>
      </c>
      <c r="EI60" s="45">
        <f ca="1"/>
        <v>-13.902631496787073</v>
      </c>
      <c r="EJ60" s="45">
        <f ca="1"/>
        <v>-13.474843101620678</v>
      </c>
      <c r="EK60" s="45">
        <f ca="1"/>
        <v>-13.697772989511492</v>
      </c>
      <c r="EL60" s="45">
        <f ca="1"/>
        <v>-14.629920567393299</v>
      </c>
      <c r="EM60" s="45">
        <f ca="1"/>
        <v>-16.389896811962117</v>
      </c>
      <c r="EN60" s="45">
        <f ca="1"/>
        <v>-14.086477745175365</v>
      </c>
      <c r="EO60" s="45">
        <f ca="1"/>
        <v>-15.620519283294676</v>
      </c>
      <c r="EP60" s="45">
        <f ca="1"/>
        <v>-18.412342956185341</v>
      </c>
      <c r="EQ60" s="45">
        <f ca="1"/>
        <v>-17.055824319005005</v>
      </c>
      <c r="ER60" s="45">
        <f ca="1"/>
        <v>-18.277497535109518</v>
      </c>
      <c r="ES60" s="45">
        <f ca="1"/>
        <v>-16.017685880661006</v>
      </c>
      <c r="ET60" s="45">
        <f ca="1"/>
        <v>-13.992153558969498</v>
      </c>
      <c r="EU60" s="45">
        <f ca="1"/>
        <v>-15.937698367476465</v>
      </c>
      <c r="EV60" s="45">
        <f ca="1"/>
        <v>-15.596504581332212</v>
      </c>
      <c r="EW60" s="45">
        <f ca="1"/>
        <v>-15.246215934395799</v>
      </c>
      <c r="EX60" s="45">
        <f ca="1"/>
        <v>-16.285597025752061</v>
      </c>
      <c r="EY60" s="45">
        <f ca="1"/>
        <v>-15.300552842617037</v>
      </c>
      <c r="EZ60" s="45">
        <f ca="1"/>
        <v>-14.149477024435996</v>
      </c>
      <c r="FA60" s="45">
        <f ca="1"/>
        <v>-14.102230678319934</v>
      </c>
      <c r="FB60" s="45">
        <f ca="1"/>
        <v>-17.199516910195356</v>
      </c>
      <c r="FC60" s="45">
        <f ca="1"/>
        <v>-18.344191577076899</v>
      </c>
      <c r="FD60" s="45">
        <f ca="1"/>
        <v>-18.952597392678271</v>
      </c>
      <c r="FE60" s="45">
        <f ca="1"/>
        <v>-19.938234964132306</v>
      </c>
      <c r="FF60" s="45">
        <f ca="1"/>
        <v>-15.722487818598751</v>
      </c>
      <c r="FG60" s="45">
        <f ca="1"/>
        <v>-17.332211673259735</v>
      </c>
      <c r="FH60" s="45">
        <f ca="1"/>
        <v>-18.373553676247596</v>
      </c>
      <c r="FI60" s="45">
        <f ca="1"/>
        <v>-18.112674461841593</v>
      </c>
      <c r="FJ60" s="45">
        <f ca="1"/>
        <v>-19.441494559645662</v>
      </c>
      <c r="FK60" s="45">
        <f ca="1"/>
        <v>-22.559269752144814</v>
      </c>
      <c r="FL60" s="45">
        <f ca="1"/>
        <v>-31.365531667947764</v>
      </c>
      <c r="FM60" s="45">
        <f ca="1"/>
        <v>-34.279590694069867</v>
      </c>
      <c r="FN60" s="45">
        <f ca="1"/>
        <v>-36.503511176586159</v>
      </c>
      <c r="FO60" s="45">
        <f ca="1"/>
        <v>-35.737332940936071</v>
      </c>
      <c r="FP60" s="45">
        <f ca="1"/>
        <v>-32.426693975210199</v>
      </c>
      <c r="FQ60" s="45">
        <f ca="1"/>
        <v>-31.179971588373178</v>
      </c>
      <c r="FR60" s="45">
        <f ca="1"/>
        <v>-31.354459697365755</v>
      </c>
      <c r="FS60" s="45">
        <f ca="1"/>
        <v>-29.779467017889012</v>
      </c>
      <c r="FT60" s="45">
        <f ca="1"/>
        <v>-27.912107754468927</v>
      </c>
      <c r="FU60" s="45">
        <f ca="1"/>
        <v>-27.434394548058506</v>
      </c>
      <c r="FV60" s="45">
        <f ca="1"/>
        <v>-27.391422862410536</v>
      </c>
      <c r="FW60" s="45">
        <f ca="1"/>
        <v>-22.778356248855594</v>
      </c>
      <c r="FX60" s="45">
        <f ca="1"/>
        <v>-22.910538887619971</v>
      </c>
      <c r="FY60" s="45">
        <f ca="1"/>
        <v>-20.327881501913076</v>
      </c>
      <c r="FZ60" s="45">
        <f ca="1"/>
        <v>-21.535840796470652</v>
      </c>
      <c r="GA60" s="45">
        <f ca="1"/>
        <v>-22.006515904426578</v>
      </c>
      <c r="GB60" s="45">
        <f ca="1"/>
        <v>-23.179815677881244</v>
      </c>
      <c r="GC60" s="45">
        <f ca="1"/>
        <v>-20.105431152224533</v>
      </c>
      <c r="GD60" s="45">
        <f ca="1"/>
        <v>-17.866474318265908</v>
      </c>
      <c r="GE60" s="45">
        <f ca="1"/>
        <v>-15.017956257700916</v>
      </c>
      <c r="GF60" s="45">
        <f ca="1"/>
        <v>-14.096002808570866</v>
      </c>
      <c r="GG60" s="45">
        <f ca="1"/>
        <v>-12.653787376642235</v>
      </c>
      <c r="GH60" s="45">
        <f ca="1"/>
        <v>-13.900215776920319</v>
      </c>
      <c r="GI60" s="45">
        <f ca="1"/>
        <v>-12.751085140109055</v>
      </c>
      <c r="GJ60" s="45">
        <f ca="1"/>
        <v>-10.891180153846733</v>
      </c>
      <c r="GK60" s="45">
        <f ca="1"/>
        <v>-11.858909797072414</v>
      </c>
      <c r="GL60" s="45">
        <f ca="1"/>
        <v>-10.195199898362162</v>
      </c>
      <c r="GM60" s="45">
        <f ca="1"/>
        <v>-8.4525098317861591</v>
      </c>
      <c r="GN60" s="45">
        <f ca="1"/>
        <v>-9.535730325341234</v>
      </c>
      <c r="GO60" s="45">
        <f ca="1"/>
        <v>-9.8158618727922544</v>
      </c>
      <c r="GP60" s="45">
        <f ca="1"/>
        <v>-8.8629150072336103</v>
      </c>
      <c r="GQ60" s="45">
        <f ca="1"/>
        <v>-9.9408738584518517</v>
      </c>
      <c r="GR60" s="45">
        <f ca="1"/>
        <v>-12.532501282095922</v>
      </c>
      <c r="GS60" s="45">
        <f ca="1"/>
        <v>-13.481241604208947</v>
      </c>
      <c r="GT60" s="45">
        <f ca="1"/>
        <v>-14.098950073838225</v>
      </c>
      <c r="GU60" s="45">
        <f ca="1"/>
        <v>-15.280966139674192</v>
      </c>
      <c r="GV60" s="45">
        <f ca="1"/>
        <v>-14.05990348184109</v>
      </c>
      <c r="GW60" s="45">
        <f ca="1"/>
        <v>-13.488763654828062</v>
      </c>
      <c r="GX60" s="45">
        <f ca="1"/>
        <v>-11.249270624279987</v>
      </c>
      <c r="GY60" s="45">
        <f ca="1"/>
        <v>-12.661716244697558</v>
      </c>
      <c r="GZ60" s="45">
        <f ca="1"/>
        <v>-12.735105786085143</v>
      </c>
      <c r="HA60" s="45">
        <f ca="1"/>
        <v>-16.544705762028698</v>
      </c>
      <c r="HB60" s="45">
        <f ca="1"/>
        <v>-16.3263706908226</v>
      </c>
      <c r="HC60" s="45">
        <f ca="1"/>
        <v>-17.747200959324829</v>
      </c>
      <c r="HD60" s="45">
        <f ca="1"/>
        <v>-18.948190882682809</v>
      </c>
      <c r="HE60" s="45">
        <f ca="1"/>
        <v>-19.288339837551106</v>
      </c>
      <c r="HF60" s="45">
        <f ca="1"/>
        <v>-23.970786707997306</v>
      </c>
      <c r="HG60" s="45">
        <f ca="1"/>
        <v>-27.315592995524412</v>
      </c>
      <c r="HH60" s="45">
        <f ca="1"/>
        <v>-19.419419671297078</v>
      </c>
      <c r="HI60" s="45">
        <f ca="1"/>
        <v>-17.034400697827344</v>
      </c>
      <c r="HJ60" s="45">
        <f ca="1"/>
        <v>-15.560315619111066</v>
      </c>
      <c r="HK60" s="45">
        <f ca="1"/>
        <v>-7.8842585322856849</v>
      </c>
      <c r="HL60" s="45">
        <f ca="1"/>
        <v>-22.56653677129745</v>
      </c>
      <c r="HM60" s="45">
        <f ca="1"/>
        <v>-21.994512887239466</v>
      </c>
      <c r="HN60" s="45">
        <f ca="1"/>
        <v>-23.023956445336339</v>
      </c>
      <c r="HO60" s="45">
        <f ca="1"/>
        <v>-20.773018806338314</v>
      </c>
      <c r="HP60" s="45">
        <f ca="1"/>
        <v>-20.171531509757045</v>
      </c>
      <c r="HQ60" s="45">
        <f ca="1"/>
        <v>-17.704643402457236</v>
      </c>
      <c r="HR60" s="45">
        <f ca="1"/>
        <v>-20.07442627716064</v>
      </c>
      <c r="HS60" s="45">
        <f ca="1"/>
        <v>-20.754531561136247</v>
      </c>
      <c r="HT60" s="45">
        <f ca="1"/>
        <v>-22.376045739889143</v>
      </c>
      <c r="HU60" s="45">
        <f ca="1"/>
        <v>-21.880268244981764</v>
      </c>
      <c r="HV60" s="45">
        <f ca="1"/>
        <v>-23.469130205035214</v>
      </c>
      <c r="HW60" s="45">
        <f ca="1"/>
        <v>-21.186965453386314</v>
      </c>
      <c r="HX60" s="45">
        <f ca="1"/>
        <v>-22.012661337137224</v>
      </c>
      <c r="HY60" s="45">
        <f ca="1"/>
        <v>-20.38240618348123</v>
      </c>
      <c r="HZ60" s="45">
        <f ca="1"/>
        <v>-19.309522593498222</v>
      </c>
      <c r="IA60" s="45">
        <f ca="1"/>
        <v>-24.174474702239053</v>
      </c>
      <c r="IB60" s="45">
        <f ca="1"/>
        <v>-21.074399940848352</v>
      </c>
      <c r="IC60" s="45">
        <f ca="1"/>
        <v>-16.901051361203187</v>
      </c>
      <c r="ID60" s="45">
        <f ca="1"/>
        <v>-16.612472025394439</v>
      </c>
      <c r="IE60" s="45">
        <f ca="1"/>
        <v>-20.020754251003268</v>
      </c>
      <c r="IF60" s="45">
        <f ca="1"/>
        <v>-17.984851829409592</v>
      </c>
      <c r="IG60" s="45">
        <f ca="1"/>
        <v>-19.139585629463184</v>
      </c>
      <c r="IH60" s="45">
        <f ca="1"/>
        <v>-25.985356791377072</v>
      </c>
      <c r="II60" s="45">
        <f ca="1"/>
        <v>-27.475927619099608</v>
      </c>
      <c r="IJ60" s="45">
        <f ca="1"/>
        <v>-30.102681346058858</v>
      </c>
      <c r="IK60" s="45">
        <f ca="1"/>
        <v>-32.934481839537625</v>
      </c>
      <c r="IL60" s="45">
        <f ca="1"/>
        <v>-31.205061811566367</v>
      </c>
      <c r="IM60" s="45">
        <f ca="1"/>
        <v>-30.498534151673311</v>
      </c>
      <c r="IN60" s="45">
        <f ca="1"/>
        <v>-26.342804680228227</v>
      </c>
      <c r="IO60" s="45">
        <f ca="1"/>
        <v>-23.569524271249776</v>
      </c>
      <c r="IP60" s="45">
        <f ca="1"/>
        <v>-21.591357655882831</v>
      </c>
      <c r="IQ60" s="45">
        <f ca="1"/>
        <v>-22.93456776726245</v>
      </c>
      <c r="IR60" s="45">
        <f ca="1"/>
        <v>-20.478715477943418</v>
      </c>
      <c r="IS60" s="45">
        <f ca="1"/>
        <v>-18.793252772688867</v>
      </c>
      <c r="IT60" s="45">
        <f ca="1"/>
        <v>-17.445396868109704</v>
      </c>
      <c r="IU60" s="45">
        <f ca="1"/>
        <v>-15.300373974084849</v>
      </c>
      <c r="IV60" s="45">
        <f ca="1"/>
        <v>-17.344016145586963</v>
      </c>
      <c r="IW60" s="45">
        <f ca="1"/>
        <v>-18.356138166546813</v>
      </c>
      <c r="IX60" s="45">
        <f ca="1"/>
        <v>-16.649470777869212</v>
      </c>
      <c r="IY60" s="45">
        <f ca="1"/>
        <v>-18.416671016097069</v>
      </c>
      <c r="IZ60" s="45">
        <f ca="1"/>
        <v>-15.240768159627919</v>
      </c>
      <c r="JA60" s="45">
        <f ca="1"/>
        <v>-11.614147278308849</v>
      </c>
      <c r="JB60" s="45">
        <f ca="1"/>
        <v>-12.448389633059492</v>
      </c>
      <c r="JC60" s="45">
        <f ca="1"/>
        <v>-11.208925579786296</v>
      </c>
      <c r="JD60" s="45">
        <f ca="1"/>
        <v>-11.011284898400291</v>
      </c>
      <c r="JE60" s="45">
        <f ca="1"/>
        <v>-12.485401781201375</v>
      </c>
      <c r="JF60" s="45">
        <f ca="1"/>
        <v>-15.948567474126818</v>
      </c>
      <c r="JG60" s="45">
        <f ca="1"/>
        <v>-15.973422626852994</v>
      </c>
      <c r="JH60" s="45">
        <f ca="1"/>
        <v>-10.833536738157278</v>
      </c>
      <c r="JI60" s="45">
        <f ca="1"/>
        <v>-13.190541086435331</v>
      </c>
      <c r="JJ60" s="45">
        <f ca="1"/>
        <v>-12.357589795947078</v>
      </c>
      <c r="JK60" s="45">
        <f ca="1"/>
        <v>-13.011586568117139</v>
      </c>
      <c r="JL60" s="45">
        <f ca="1"/>
        <v>-13.183219707489002</v>
      </c>
      <c r="JM60" s="45">
        <f ca="1"/>
        <v>-12.912007250905035</v>
      </c>
      <c r="JN60" s="45">
        <f ca="1"/>
        <v>-14.528338029623029</v>
      </c>
      <c r="JO60" s="45">
        <f ca="1"/>
        <v>-16.037132308602338</v>
      </c>
      <c r="JP60" s="45">
        <f ca="1"/>
        <v>-17.970052071571345</v>
      </c>
      <c r="JQ60" s="45">
        <f ca="1"/>
        <v>-17.627421738743777</v>
      </c>
      <c r="JR60" s="45">
        <f ca="1"/>
        <v>-15.370523732781415</v>
      </c>
      <c r="JS60" s="45">
        <f ca="1"/>
        <v>-15.629659000277528</v>
      </c>
      <c r="JT60" s="45">
        <f ca="1"/>
        <v>-20.983802043318754</v>
      </c>
      <c r="JU60" s="45">
        <f ca="1"/>
        <v>-26.042155218005192</v>
      </c>
      <c r="JV60" s="45">
        <f ca="1"/>
        <v>-26.914409334421151</v>
      </c>
      <c r="JW60" s="45">
        <f ca="1"/>
        <v>-28.399853562831879</v>
      </c>
      <c r="JX60" s="45">
        <f ca="1"/>
        <v>-30.197949441194524</v>
      </c>
      <c r="JY60" s="45">
        <f ca="1"/>
        <v>-31.956758348226543</v>
      </c>
      <c r="JZ60" s="45">
        <f ca="1"/>
        <v>-25.673000319004061</v>
      </c>
      <c r="KA60" s="45">
        <f ca="1"/>
        <v>-32.767702381491659</v>
      </c>
      <c r="KB60" s="45">
        <f ca="1"/>
        <v>-36.01359124815464</v>
      </c>
      <c r="KC60" s="45">
        <f ca="1"/>
        <v>-36.332450718522082</v>
      </c>
      <c r="KD60" s="45">
        <f ca="1"/>
        <v>-35.701840996980664</v>
      </c>
      <c r="KE60" s="45">
        <f ca="1"/>
        <v>-31.114727298974984</v>
      </c>
      <c r="KF60" s="45">
        <f ca="1"/>
        <v>-28.140307418942442</v>
      </c>
      <c r="KG60" s="45">
        <f ca="1"/>
        <v>-30.35300191664696</v>
      </c>
      <c r="KH60" s="45">
        <f ca="1"/>
        <v>-29.832559062838556</v>
      </c>
      <c r="KI60" s="45">
        <f ca="1"/>
        <v>-30.268331953763962</v>
      </c>
      <c r="KJ60" s="45">
        <f ca="1"/>
        <v>-31.939173313260085</v>
      </c>
      <c r="KK60" s="45">
        <f ca="1"/>
        <v>-32.838111940622326</v>
      </c>
      <c r="KL60" s="45">
        <f ca="1"/>
        <v>-34.978724082469938</v>
      </c>
      <c r="KM60" s="45">
        <f ca="1"/>
        <v>-32.000987178683275</v>
      </c>
      <c r="KN60" s="45">
        <f ca="1"/>
        <v>-36.486953335046763</v>
      </c>
      <c r="KO60" s="45">
        <f ca="1"/>
        <v>-33.995483887910851</v>
      </c>
      <c r="KP60" s="45">
        <f ca="1"/>
        <v>-33.826988607645035</v>
      </c>
      <c r="KQ60" s="45">
        <f ca="1"/>
        <v>-34.360744620442389</v>
      </c>
      <c r="KR60" s="45">
        <f ca="1"/>
        <v>-34.600680504441272</v>
      </c>
      <c r="KS60" s="45">
        <f ca="1"/>
        <v>-36.306873159885413</v>
      </c>
      <c r="KT60" s="45">
        <f ca="1"/>
        <v>-36.943722553372396</v>
      </c>
      <c r="KU60" s="45">
        <f ca="1"/>
        <v>-36.802180382966995</v>
      </c>
      <c r="KV60" s="45">
        <f ca="1"/>
        <v>-35.077582747578631</v>
      </c>
      <c r="KW60" s="45">
        <f ca="1"/>
        <v>-36.489440614104282</v>
      </c>
      <c r="KX60" s="45">
        <f ca="1"/>
        <v>-39.063172178387646</v>
      </c>
      <c r="KY60" s="45">
        <f ca="1"/>
        <v>-33.799634048104295</v>
      </c>
      <c r="KZ60" s="45">
        <f ca="1"/>
        <v>-34.860620461106294</v>
      </c>
      <c r="LA60" s="45">
        <f ca="1"/>
        <v>-34.506310164690014</v>
      </c>
      <c r="LB60" s="45">
        <f ca="1"/>
        <v>-34.800721193432807</v>
      </c>
      <c r="LC60" s="45">
        <f ca="1"/>
        <v>-34.447713449358936</v>
      </c>
      <c r="LD60" s="45">
        <f ca="1"/>
        <v>-33.389844407677657</v>
      </c>
      <c r="LE60" s="45">
        <f ca="1"/>
        <v>-28.546382217884073</v>
      </c>
      <c r="LF60" s="45">
        <f ca="1"/>
        <v>-27.185359513640407</v>
      </c>
      <c r="LG60" s="45">
        <f ca="1"/>
        <v>-29.646661360979081</v>
      </c>
      <c r="LH60" s="45">
        <f ca="1"/>
        <v>-28.345497073173533</v>
      </c>
      <c r="LI60" s="45">
        <f ca="1"/>
        <v>-28.873371227979661</v>
      </c>
      <c r="LJ60" s="45">
        <f ca="1"/>
        <v>-27.569931382417693</v>
      </c>
      <c r="LK60" s="45">
        <f ca="1"/>
        <v>-27.242596218228357</v>
      </c>
      <c r="LL60" s="45">
        <f ca="1"/>
        <v>-27.417799173116677</v>
      </c>
      <c r="LM60" s="45">
        <f ca="1"/>
        <v>-28.349949411153787</v>
      </c>
      <c r="LN60" s="45">
        <f ca="1"/>
        <v>-29.473665408372881</v>
      </c>
      <c r="LO60" s="45">
        <f ca="1"/>
        <v>-33.552527978897089</v>
      </c>
      <c r="LP60" s="45">
        <f ca="1"/>
        <v>-31.559590073943127</v>
      </c>
      <c r="LQ60" s="45">
        <f ca="1"/>
        <v>-39.92115629911423</v>
      </c>
      <c r="LR60" s="45">
        <f ca="1"/>
        <v>-48.715551058769222</v>
      </c>
      <c r="LS60" s="45">
        <f ca="1"/>
        <v>-49.037099700331694</v>
      </c>
      <c r="LT60" s="45">
        <f ca="1"/>
        <v>-44.873739695906636</v>
      </c>
      <c r="LU60" s="45">
        <f ca="1"/>
        <v>-46.662038451790814</v>
      </c>
      <c r="LV60" s="45">
        <f ca="1"/>
        <v>-45.904492270231252</v>
      </c>
      <c r="LW60" s="45">
        <f ca="1"/>
        <v>-49.250043939828871</v>
      </c>
      <c r="LX60" s="45">
        <f ca="1"/>
        <v>-46.698683567047112</v>
      </c>
      <c r="LY60" s="45">
        <f ca="1"/>
        <v>-44.143056751489638</v>
      </c>
      <c r="LZ60" s="45">
        <f ca="1"/>
        <v>-21.28406977307796</v>
      </c>
      <c r="MA60" s="45">
        <f ca="1"/>
        <v>-19.359496076107035</v>
      </c>
      <c r="MB60" s="45">
        <f ca="1"/>
        <v>-19.686761778473851</v>
      </c>
      <c r="MC60" s="45">
        <f ca="1"/>
        <v>-18.834633956313112</v>
      </c>
      <c r="MD60" s="45">
        <f ca="1"/>
        <v>-14.746548650979989</v>
      </c>
      <c r="ME60" s="45">
        <f ca="1"/>
        <v>-24.142743664979932</v>
      </c>
      <c r="MF60" s="45">
        <f ca="1"/>
        <v>-22.285587091565134</v>
      </c>
      <c r="MG60" s="45">
        <f ca="1"/>
        <v>-21.281019393205639</v>
      </c>
      <c r="MH60" s="45">
        <f ca="1"/>
        <v>-21.363085033416752</v>
      </c>
      <c r="MI60" s="45">
        <f ca="1"/>
        <v>-13.720319505929936</v>
      </c>
      <c r="MJ60" s="45">
        <f ca="1"/>
        <v>-11.987297982692724</v>
      </c>
      <c r="MK60" s="45">
        <f ca="1"/>
        <v>-12.812779170870783</v>
      </c>
      <c r="ML60" s="45">
        <f ca="1"/>
        <v>-11.29372684085368</v>
      </c>
      <c r="MM60" s="45">
        <f ca="1"/>
        <v>-11.401383577704436</v>
      </c>
      <c r="MN60" s="45">
        <f ca="1"/>
        <v>-10.178379151225087</v>
      </c>
      <c r="MO60" s="45">
        <f ca="1"/>
        <v>-6.6418812804222114</v>
      </c>
      <c r="MP60" s="45">
        <f ca="1"/>
        <v>-6.8666955734491353</v>
      </c>
      <c r="MQ60" s="45">
        <f ca="1"/>
        <v>-5.4978967294692893</v>
      </c>
      <c r="MR60" s="45">
        <f ca="1"/>
        <v>-6.4860031895637462</v>
      </c>
      <c r="MS60" s="45">
        <f ca="1"/>
        <v>-7.4668524891138048</v>
      </c>
      <c r="MT60" s="45">
        <f ca="1"/>
        <v>-7.2788285745382382</v>
      </c>
      <c r="MU60" s="45">
        <f ca="1"/>
        <v>-6.1987382851839214</v>
      </c>
      <c r="MV60" s="45">
        <f ca="1"/>
        <v>-7.1180002465248151</v>
      </c>
      <c r="MW60" s="45">
        <f ca="1"/>
        <v>-7.1875739586353262</v>
      </c>
      <c r="MX60" s="45">
        <f ca="1"/>
        <v>-11.977836728692083</v>
      </c>
      <c r="MY60" s="45">
        <f ca="1"/>
        <v>-12.297441018342994</v>
      </c>
      <c r="MZ60" s="45">
        <f ca="1"/>
        <v>-16.054208044648163</v>
      </c>
      <c r="NA60" s="45">
        <f ca="1"/>
        <v>-12.990738080620758</v>
      </c>
      <c r="NB60" s="45">
        <f ca="1"/>
        <v>-12.154108758926384</v>
      </c>
      <c r="NC60" s="45">
        <f ca="1"/>
        <v>-14.07100736284255</v>
      </c>
      <c r="ND60" s="45">
        <f ca="1"/>
        <v>-13.860511429309867</v>
      </c>
      <c r="NE60" s="45">
        <f ca="1"/>
        <v>-10.769699252724649</v>
      </c>
      <c r="NF60" s="45">
        <f ca="1"/>
        <v>-11.244636827945726</v>
      </c>
      <c r="NG60" s="45">
        <f ca="1"/>
        <v>-12.556088482499121</v>
      </c>
      <c r="NH60" s="45">
        <f ca="1"/>
        <v>-14.137967752575861</v>
      </c>
      <c r="NI60" s="45">
        <f ca="1"/>
        <v>-14.492509161949158</v>
      </c>
      <c r="NJ60" s="45">
        <f ca="1"/>
        <v>-12.003762473344807</v>
      </c>
      <c r="NK60" s="45">
        <f ca="1"/>
        <v>-8.7952967849969923</v>
      </c>
      <c r="NL60" s="45">
        <f ca="1"/>
        <v>-8.2520616611242303</v>
      </c>
      <c r="NM60" s="45">
        <f ca="1"/>
        <v>-6.9378470839261581</v>
      </c>
      <c r="NN60" s="45">
        <f ca="1"/>
        <v>-3.7540161708593303</v>
      </c>
      <c r="NO60" s="45">
        <f ca="1"/>
        <v>-0.93949827086925097</v>
      </c>
      <c r="NP60" s="45">
        <f ca="1"/>
        <v>0.84226263177396277</v>
      </c>
      <c r="NQ60" s="45">
        <f ca="1"/>
        <v>-1.375374353289601</v>
      </c>
      <c r="NR60" s="45">
        <f ca="1"/>
        <v>-0.25051797020435629</v>
      </c>
      <c r="NS60" s="45">
        <f ca="1"/>
        <v>0.45260579693319869</v>
      </c>
      <c r="NT60" s="45">
        <f ca="1"/>
        <v>3.7470410262346263</v>
      </c>
      <c r="NU60" s="45">
        <f ca="1"/>
        <v>4.3786026077270321</v>
      </c>
      <c r="NV60" s="45">
        <f ca="1"/>
        <v>-4.1028256416296927E-2</v>
      </c>
      <c r="NW60" s="45">
        <f ca="1"/>
        <v>-4.2099912523031264</v>
      </c>
      <c r="NX60" s="45">
        <f ca="1"/>
        <v>-2.9872986694574308</v>
      </c>
      <c r="NY60" s="45">
        <f ca="1"/>
        <v>-7.1710013700723607</v>
      </c>
      <c r="NZ60" s="45">
        <f ca="1"/>
        <v>-6.7643796095848074</v>
      </c>
      <c r="OA60" s="45">
        <f ca="1"/>
        <v>-7.5852363218069172</v>
      </c>
      <c r="OB60" s="45">
        <f ca="1"/>
        <v>-9.5834318935870897</v>
      </c>
      <c r="OC60" s="45">
        <f ca="1"/>
        <v>-9.4365257008075787</v>
      </c>
      <c r="OD60" s="45">
        <f ca="1"/>
        <v>-9.2700081405639878</v>
      </c>
      <c r="OE60" s="45">
        <f ca="1"/>
        <v>-5.4866140911579464</v>
      </c>
      <c r="OF60" s="45">
        <f ca="1"/>
        <v>0.34597217166424343</v>
      </c>
      <c r="OG60" s="45">
        <f ca="1"/>
        <v>1.7313778606653045</v>
      </c>
      <c r="OH60" s="45">
        <f ca="1"/>
        <v>-0.75944805109500635</v>
      </c>
      <c r="OI60" s="45">
        <f ca="1"/>
        <v>-0.63206285572053389</v>
      </c>
      <c r="OJ60" s="45">
        <f ca="1"/>
        <v>-1.4859170638322894</v>
      </c>
      <c r="OK60" s="45">
        <f ca="1"/>
        <v>2.8865654022693548</v>
      </c>
      <c r="OL60" s="45">
        <f ca="1"/>
        <v>-1.1582902771234274</v>
      </c>
      <c r="OM60" s="45">
        <f ca="1"/>
        <v>-3.0860049318075369</v>
      </c>
      <c r="ON60" s="45">
        <f ca="1"/>
        <v>-6.2619893664121662</v>
      </c>
      <c r="OO60" s="45">
        <f ca="1"/>
        <v>-7.7966597288846913</v>
      </c>
      <c r="OP60" s="45">
        <f ca="1"/>
        <v>-4.2063865815401016</v>
      </c>
      <c r="OQ60" s="45">
        <f ca="1"/>
        <v>-6.0850931155681849</v>
      </c>
      <c r="OR60" s="45">
        <f ca="1"/>
        <v>-8.4891750372648005</v>
      </c>
      <c r="OS60" s="45">
        <f ca="1"/>
        <v>-12.079524643659596</v>
      </c>
      <c r="OT60" s="45">
        <f ca="1"/>
        <v>-10.465372629642474</v>
      </c>
      <c r="OU60" s="45">
        <f ca="1"/>
        <v>-10.699874028205869</v>
      </c>
      <c r="OV60" s="45">
        <f ca="1"/>
        <v>-16.909647735476511</v>
      </c>
      <c r="OW60" s="45">
        <f ca="1"/>
        <v>-25.998744956612597</v>
      </c>
      <c r="OX60" s="45">
        <f ca="1"/>
        <v>-30.402932681322085</v>
      </c>
      <c r="OY60" s="45">
        <f ca="1"/>
        <v>-31.33408891081811</v>
      </c>
      <c r="OZ60" s="45">
        <f ca="1"/>
        <v>-32.501930488109593</v>
      </c>
      <c r="PA60" s="45">
        <f ca="1"/>
        <v>-27.922489596009257</v>
      </c>
      <c r="PB60" s="45">
        <f ca="1"/>
        <v>-26.551380635142351</v>
      </c>
      <c r="PC60" s="45">
        <f ca="1"/>
        <v>-25.039900816917424</v>
      </c>
      <c r="PD60" s="45">
        <f ca="1"/>
        <v>-25.962022647738451</v>
      </c>
      <c r="PE60" s="45">
        <f ca="1"/>
        <v>-24.446429257392907</v>
      </c>
      <c r="PF60" s="45">
        <f ca="1"/>
        <v>-20.609718448519715</v>
      </c>
      <c r="PG60" s="45">
        <f ca="1"/>
        <v>-21.325454647541051</v>
      </c>
      <c r="PH60" s="45">
        <f ca="1"/>
        <v>-15.786812287688235</v>
      </c>
      <c r="PI60" s="45">
        <f ca="1"/>
        <v>-13.376611742615694</v>
      </c>
      <c r="PJ60" s="45">
        <f ca="1"/>
        <v>-8.0452839637994771</v>
      </c>
      <c r="PK60" s="45">
        <f ca="1"/>
        <v>-10.159981801629101</v>
      </c>
      <c r="PL60" s="45">
        <f ca="1"/>
        <v>-16.272515594840058</v>
      </c>
      <c r="PM60" s="45">
        <f ca="1"/>
        <v>-13.376007559895498</v>
      </c>
      <c r="PN60" s="45">
        <f ca="1"/>
        <v>-16.581639613866827</v>
      </c>
      <c r="PO60" s="45">
        <f ca="1"/>
        <v>-18.603666261553769</v>
      </c>
      <c r="PP60" s="45">
        <f ca="1"/>
        <v>-20.519785362720484</v>
      </c>
      <c r="PQ60" s="45">
        <f ca="1"/>
        <v>-16.791548374295232</v>
      </c>
      <c r="PR60" s="45">
        <f ca="1"/>
        <v>-17.13262362968922</v>
      </c>
      <c r="PS60" s="45">
        <f ca="1"/>
        <v>-14.796283306837083</v>
      </c>
      <c r="PT60" s="45">
        <f ca="1"/>
        <v>-15.11434920310974</v>
      </c>
      <c r="PU60" s="45">
        <f ca="1"/>
        <v>-15.761773171901694</v>
      </c>
      <c r="PV60" s="45">
        <f ca="1"/>
        <v>-14.016617190957078</v>
      </c>
      <c r="PW60" s="45">
        <f ca="1"/>
        <v>-14.142727615118019</v>
      </c>
      <c r="PX60" s="45">
        <f ca="1"/>
        <v>-12.073644634366019</v>
      </c>
      <c r="PY60" s="45">
        <f ca="1"/>
        <v>-12.463625991940461</v>
      </c>
      <c r="PZ60" s="45">
        <f ca="1"/>
        <v>-13.47725499320029</v>
      </c>
      <c r="QA60" s="45">
        <f ca="1"/>
        <v>-15.416815238118176</v>
      </c>
      <c r="QB60" s="45">
        <f ca="1"/>
        <v>-16.419664282321946</v>
      </c>
      <c r="QC60" s="45">
        <f ca="1"/>
        <v>-16.654195358157168</v>
      </c>
      <c r="QD60" s="45">
        <f ca="1"/>
        <v>-14.396262788534159</v>
      </c>
      <c r="QE60" s="45">
        <f ca="1"/>
        <v>-14.699743509650247</v>
      </c>
      <c r="QF60" s="45">
        <f ca="1"/>
        <v>-17.149417389154451</v>
      </c>
      <c r="QG60" s="45">
        <f ca="1"/>
        <v>-17.091731119751941</v>
      </c>
      <c r="QH60" s="45">
        <f ca="1"/>
        <v>-17.755047401785845</v>
      </c>
      <c r="QI60" s="45">
        <f ca="1"/>
        <v>-17.911516440033935</v>
      </c>
      <c r="QJ60" s="45">
        <f ca="1"/>
        <v>-18.931482936978341</v>
      </c>
      <c r="QK60" s="45">
        <f ca="1"/>
        <v>-18.544327843546881</v>
      </c>
      <c r="QL60" s="45">
        <f ca="1"/>
        <v>-16.014885998845088</v>
      </c>
      <c r="QM60" s="45">
        <f ca="1"/>
        <v>-16.56781710362435</v>
      </c>
      <c r="QN60" s="45">
        <f ca="1"/>
        <v>-15.008177613973615</v>
      </c>
      <c r="QO60" s="45">
        <f ca="1"/>
        <v>-15.020168734073636</v>
      </c>
      <c r="QP60" s="45">
        <f ca="1"/>
        <v>-13.881557844877236</v>
      </c>
      <c r="QQ60" s="45">
        <f ca="1"/>
        <v>-15.256919443845746</v>
      </c>
      <c r="QR60" s="45">
        <f ca="1"/>
        <v>-14.689519111394901</v>
      </c>
      <c r="QS60" s="45">
        <f ca="1"/>
        <v>-13.709750203490245</v>
      </c>
      <c r="QT60" s="45">
        <f ca="1"/>
        <v>-14.807010847687707</v>
      </c>
      <c r="QU60" s="45">
        <f ca="1"/>
        <v>-14.83203031170369</v>
      </c>
      <c r="QV60" s="45">
        <f ca="1"/>
        <v>-15.91396917915344</v>
      </c>
      <c r="QW60" s="45">
        <f ca="1"/>
        <v>-14.018948423862454</v>
      </c>
      <c r="QX60" s="45">
        <f ca="1"/>
        <v>-14.194577262282394</v>
      </c>
      <c r="QY60" s="45">
        <f ca="1"/>
        <v>-15.095632379531864</v>
      </c>
      <c r="QZ60" s="45">
        <f ca="1"/>
        <v>-13.590591542124741</v>
      </c>
      <c r="RA60" s="45">
        <f ca="1"/>
        <v>-15.391742356657986</v>
      </c>
      <c r="RB60" s="45">
        <f ca="1"/>
        <v>-16.096622483134283</v>
      </c>
      <c r="RC60" s="45">
        <f ca="1"/>
        <v>-17.161900584220874</v>
      </c>
      <c r="RD60" s="45">
        <f ca="1"/>
        <v>-19.496049226045614</v>
      </c>
      <c r="RE60" s="45">
        <f ca="1"/>
        <v>-20.803844901204101</v>
      </c>
      <c r="RF60" s="45">
        <f ca="1"/>
        <v>-20.502420942425744</v>
      </c>
      <c r="RG60" s="45">
        <f ca="1"/>
        <v>-16.980566220521951</v>
      </c>
      <c r="RH60" s="45">
        <f ca="1"/>
        <v>-18.34519556856155</v>
      </c>
      <c r="RI60" s="45">
        <f ca="1"/>
        <v>-19.308299764037116</v>
      </c>
      <c r="RJ60" s="45">
        <f ca="1"/>
        <v>-21.110788472056413</v>
      </c>
      <c r="RK60" s="45">
        <f ca="1"/>
        <v>-21.087233039736759</v>
      </c>
      <c r="RL60" s="45">
        <f ca="1"/>
        <v>-21.250444702744517</v>
      </c>
      <c r="RM60" s="45">
        <f ca="1"/>
        <v>-25.73282858371735</v>
      </c>
      <c r="RN60" s="45">
        <f ca="1"/>
        <v>-26.750763439297685</v>
      </c>
      <c r="RO60" s="45">
        <f ca="1"/>
        <v>-26.705528294205664</v>
      </c>
      <c r="RP60" s="45">
        <f ca="1"/>
        <v>-26.417935739040388</v>
      </c>
      <c r="RQ60" s="45">
        <f ca="1"/>
        <v>-25.441554069280627</v>
      </c>
      <c r="RR60" s="45">
        <f ca="1"/>
        <v>-24.887611205220225</v>
      </c>
      <c r="RS60" s="45">
        <f ca="1"/>
        <v>-25.428307931184747</v>
      </c>
      <c r="RT60" s="45">
        <f ca="1"/>
        <v>-24.266657537698748</v>
      </c>
      <c r="RU60" s="45">
        <f ca="1"/>
        <v>-21.433819678068161</v>
      </c>
      <c r="RV60" s="45">
        <f ca="1"/>
        <v>-24.221627507686605</v>
      </c>
      <c r="RW60" s="45">
        <f ca="1"/>
        <v>-24.421167447566972</v>
      </c>
      <c r="RX60" s="45">
        <f ca="1"/>
        <v>-24.09991930389404</v>
      </c>
      <c r="RY60" s="45">
        <f ca="1"/>
        <v>-24.046186223387735</v>
      </c>
      <c r="RZ60" s="45">
        <f ca="1"/>
        <v>-21.406870229601878</v>
      </c>
      <c r="SA60" s="45">
        <f ca="1"/>
        <v>-19.487857547283156</v>
      </c>
      <c r="SB60" s="45">
        <f ca="1"/>
        <v>-18.822707226395607</v>
      </c>
      <c r="SC60" s="45">
        <f ca="1"/>
        <v>-17.838651826381664</v>
      </c>
      <c r="SD60" s="45">
        <f ca="1"/>
        <v>-16.165226335883148</v>
      </c>
      <c r="SE60" s="45">
        <f ca="1"/>
        <v>-14.778179358124731</v>
      </c>
      <c r="SF60" s="45">
        <f ca="1"/>
        <v>-14.556447658061984</v>
      </c>
      <c r="SG60" s="45">
        <f ca="1"/>
        <v>-15.664490184903144</v>
      </c>
      <c r="SH60" s="45">
        <f ca="1"/>
        <v>-13.255119449973108</v>
      </c>
      <c r="SI60" s="45">
        <f ca="1"/>
        <v>-12.230704371333118</v>
      </c>
      <c r="SJ60" s="45">
        <f ca="1"/>
        <v>-7.8803530609607719</v>
      </c>
      <c r="SK60" s="45">
        <f ca="1"/>
        <v>-6.3936845225095738</v>
      </c>
      <c r="SL60" s="45">
        <f ca="1"/>
        <v>-5.952935977339763</v>
      </c>
      <c r="SM60" s="45">
        <f ca="1"/>
        <v>-7.4994503954649048</v>
      </c>
      <c r="SN60" s="45">
        <f ca="1"/>
        <v>-6.5625397140979658</v>
      </c>
      <c r="SO60" s="45">
        <f ca="1"/>
        <v>-6.4644221119880712</v>
      </c>
      <c r="SP60" s="43">
        <f ca="1"/>
        <v>-4.9123864048719383</v>
      </c>
      <c r="SQ60" s="43">
        <f ca="1"/>
        <v>-4.1408748253583951</v>
      </c>
    </row>
    <row r="61" spans="3:511" x14ac:dyDescent="0.25">
      <c r="C61" s="46" t="s">
        <v>506</v>
      </c>
      <c r="F61" s="45" cm="1">
        <f t="array" aca="1" ref="F61" ca="1">MIN(IFERROR(IF(OFFSET(bHist!$A$1,_xlfn.XMATCH($C$59,bHist!B:B,0)-1,3,1,500)=0,"-",OFFSET(bHist!$A$1,_xlfn.XMATCH($C$59,bHist!B:B,0)-1,3,1,500))-IF(OFFSET(bHist!$A$1,_xlfn.XMATCH(C61,bHist!B:B,0)-1,3,1,500)=0,"-",OFFSET(bHist!$A$1,_xlfn.XMATCH(C61,bHist!B:B,0)-1,3,1,500)),"-"))</f>
        <v>-109.98481261348725</v>
      </c>
      <c r="G61" s="45" cm="1">
        <f t="array" aca="1" ref="G61" ca="1">AVERAGE(IFERROR(IF(OFFSET(bHist!$A$1,_xlfn.XMATCH($C$59,bHist!B:B,0)-1,3,1,500)=0,"-",OFFSET(bHist!$A$1,_xlfn.XMATCH($C$59,bHist!B:B,0)-1,3,1,500))-IF(OFFSET(bHist!$A$1,_xlfn.XMATCH(C61,bHist!B:B,0)-1,3,1,500)=0,"-",OFFSET(bHist!$A$1,_xlfn.XMATCH(C61,bHist!B:B,0)-1,3,1,500)),"-"))</f>
        <v>-29.42285594909427</v>
      </c>
      <c r="H61" s="45" cm="1">
        <f t="array" aca="1" ref="H61" ca="1">MAX(IFERROR(IF(OFFSET(bHist!A31,_xlfn.XMATCH($C$59,bHist!B:B,0)-1,3,1,500)=0,"-",OFFSET(bHist!A31,_xlfn.XMATCH($C$59,bHist!B:B,0)-1,3,1,500))-IF(OFFSET(bHist!A32,_xlfn.XMATCH(C61,bHist!B:B,0)-1,3,1,500)=0,"-",OFFSET(bHist!A32,_xlfn.XMATCH(C61,bHist!B:B,0)-1,3,1,500)),"-"))</f>
        <v>347.75264230012891</v>
      </c>
      <c r="I61" s="45" cm="1">
        <f t="array" aca="1" ref="I61" ca="1">_xlfn.STDEV.P(IFERROR(IF(OFFSET(bHist!A31,_xlfn.XMATCH($C$59,bHist!B:B,0)-1,3,1,500)=0,"-",OFFSET(bHist!A31,_xlfn.XMATCH($C$59,bHist!B:B,0)-1,3,1,500))-IF(OFFSET(bHist!A32,_xlfn.XMATCH(C61,bHist!B:B,0)-1,3,1,500)=0,"-",OFFSET(bHist!A32,_xlfn.XMATCH(C61,bHist!B:B,0)-1,3,1,500)),"-"))</f>
        <v>77.046233474735061</v>
      </c>
      <c r="J61" s="45" cm="1">
        <f t="array" aca="1" ref="J61" ca="1">INDEX((IFERROR(IF(OFFSET(bHist!$A$1,_xlfn.XMATCH($C$59,bHist!B:B,0)-1,3,1,500)=0,"-",OFFSET(bHist!$A$1,_xlfn.XMATCH($C$59,bHist!B:B,0)-1,3,1,500))-IF(OFFSET(bHist!$A$1,_xlfn.XMATCH(C61,bHist!B:B,0)-1,3,1,500)=0,"-",OFFSET(bHist!$A$1,_xlfn.XMATCH(C61,bHist!B:B,0)-1,3,1,500)),"-")),1)</f>
        <v>-27.661091258645058</v>
      </c>
      <c r="K61" s="51">
        <f t="shared" ref="K61:K64" ca="1" si="8">(J61-G61)/(H61-F61)</f>
        <v>3.8488541226797592E-3</v>
      </c>
      <c r="L61" s="45" cm="1">
        <f t="array" aca="1" ref="L61:SQ61" ca="1">(IFERROR(IF(OFFSET(bHist!$A$1,_xlfn.XMATCH($C$59,bHist!B:B,0)-1,3,1,500)=0,"-",OFFSET(bHist!$A$1,_xlfn.XMATCH($C$59,bHist!B:B,0)-1,3,1,500))-IF(OFFSET(bHist!$A$1,_xlfn.XMATCH(C61,bHist!B:B,0)-1,3,1,500)=0,"-",OFFSET(bHist!$A$1,_xlfn.XMATCH(C61,bHist!B:B,0)-1,3,1,500)),"-"))</f>
        <v>-27.661091258645058</v>
      </c>
      <c r="M61" s="45">
        <f ca="1"/>
        <v>-41.368764406800295</v>
      </c>
      <c r="N61" s="45">
        <f ca="1"/>
        <v>-40.23414491450788</v>
      </c>
      <c r="O61" s="45">
        <f ca="1"/>
        <v>-23.57925913119314</v>
      </c>
      <c r="P61" s="45">
        <f ca="1"/>
        <v>-22.604163108587272</v>
      </c>
      <c r="Q61" s="45">
        <f ca="1"/>
        <v>-11.454228988528257</v>
      </c>
      <c r="R61" s="45">
        <f ca="1"/>
        <v>-6.1824326575994633</v>
      </c>
      <c r="S61" s="45">
        <f ca="1"/>
        <v>3.6736877579689065</v>
      </c>
      <c r="T61" s="45">
        <f ca="1"/>
        <v>8.5129133815765954</v>
      </c>
      <c r="U61" s="45">
        <f ca="1"/>
        <v>9.9290584734678475</v>
      </c>
      <c r="V61" s="45">
        <f ca="1"/>
        <v>2.8134912953376841</v>
      </c>
      <c r="W61" s="45">
        <f ca="1"/>
        <v>22.321120493650454</v>
      </c>
      <c r="X61" s="45">
        <f ca="1"/>
        <v>18.702401340484613</v>
      </c>
      <c r="Y61" s="45">
        <f ca="1"/>
        <v>31.295888977646825</v>
      </c>
      <c r="Z61" s="45">
        <f ca="1"/>
        <v>18.888752757310868</v>
      </c>
      <c r="AA61" s="45">
        <f ca="1"/>
        <v>-11.438326716780665</v>
      </c>
      <c r="AB61" s="45">
        <f ca="1"/>
        <v>25.09869424128533</v>
      </c>
      <c r="AC61" s="45">
        <f ca="1"/>
        <v>17.919473839044571</v>
      </c>
      <c r="AD61" s="45">
        <f ca="1"/>
        <v>13.227311449170088</v>
      </c>
      <c r="AE61" s="45">
        <f ca="1"/>
        <v>1.7164282726049578</v>
      </c>
      <c r="AF61" s="45">
        <f ca="1"/>
        <v>-25.409964963316924</v>
      </c>
      <c r="AG61" s="45">
        <f ca="1"/>
        <v>-68.612573059201239</v>
      </c>
      <c r="AH61" s="45">
        <f ca="1"/>
        <v>-86.474724102139447</v>
      </c>
      <c r="AI61" s="45">
        <f ca="1"/>
        <v>-49.6351370308399</v>
      </c>
      <c r="AJ61" s="45">
        <f ca="1"/>
        <v>-38.234744965791691</v>
      </c>
      <c r="AK61" s="45">
        <f ca="1"/>
        <v>-23.277719894766818</v>
      </c>
      <c r="AL61" s="45">
        <f ca="1"/>
        <v>-26.106509179711338</v>
      </c>
      <c r="AM61" s="45">
        <f ca="1"/>
        <v>-30.249532470941546</v>
      </c>
      <c r="AN61" s="45">
        <f ca="1"/>
        <v>-40.760710903286935</v>
      </c>
      <c r="AO61" s="45">
        <f ca="1"/>
        <v>-70.067616350293179</v>
      </c>
      <c r="AP61" s="45">
        <f ca="1"/>
        <v>-59.910887290120087</v>
      </c>
      <c r="AQ61" s="45">
        <f ca="1"/>
        <v>-72.20888083195689</v>
      </c>
      <c r="AR61" s="45">
        <f ca="1"/>
        <v>-44.17794468998909</v>
      </c>
      <c r="AS61" s="45">
        <f ca="1"/>
        <v>-41.062468808531747</v>
      </c>
      <c r="AT61" s="45">
        <f ca="1"/>
        <v>-27.899430156707751</v>
      </c>
      <c r="AU61" s="45">
        <f ca="1"/>
        <v>-0.69096369981764383</v>
      </c>
      <c r="AV61" s="45">
        <f ca="1"/>
        <v>44.609377542376535</v>
      </c>
      <c r="AW61" s="45">
        <f ca="1"/>
        <v>52.727451198220251</v>
      </c>
      <c r="AX61" s="45">
        <f ca="1"/>
        <v>72.075219595670717</v>
      </c>
      <c r="AY61" s="45">
        <f ca="1"/>
        <v>43.772731048107175</v>
      </c>
      <c r="AZ61" s="45">
        <f ca="1"/>
        <v>35.541291038274778</v>
      </c>
      <c r="BA61" s="45">
        <f ca="1"/>
        <v>42.052965139031471</v>
      </c>
      <c r="BB61" s="45">
        <f ca="1"/>
        <v>34.212336345791869</v>
      </c>
      <c r="BC61" s="45">
        <f ca="1"/>
        <v>56.871224247455643</v>
      </c>
      <c r="BD61" s="45">
        <f ca="1"/>
        <v>80.607887696147031</v>
      </c>
      <c r="BE61" s="45">
        <f ca="1"/>
        <v>103.03941536486144</v>
      </c>
      <c r="BF61" s="45">
        <f ca="1"/>
        <v>131.6438280357122</v>
      </c>
      <c r="BG61" s="45">
        <f ca="1"/>
        <v>108.09745320308201</v>
      </c>
      <c r="BH61" s="45">
        <f ca="1"/>
        <v>111.15013240432745</v>
      </c>
      <c r="BI61" s="45">
        <f ca="1"/>
        <v>61.543359537363074</v>
      </c>
      <c r="BJ61" s="45">
        <f ca="1"/>
        <v>18.98148606383802</v>
      </c>
      <c r="BK61" s="45">
        <f ca="1"/>
        <v>54.370006388902652</v>
      </c>
      <c r="BL61" s="45">
        <f ca="1"/>
        <v>75.077766269326162</v>
      </c>
      <c r="BM61" s="45">
        <f ca="1"/>
        <v>200.17266827547547</v>
      </c>
      <c r="BN61" s="45">
        <f ca="1"/>
        <v>233.44576074254513</v>
      </c>
      <c r="BO61" s="45">
        <f ca="1"/>
        <v>43.943778515458064</v>
      </c>
      <c r="BP61" s="45">
        <f ca="1"/>
        <v>-44.294148456692682</v>
      </c>
      <c r="BQ61" s="45">
        <f ca="1"/>
        <v>-47.714922976970684</v>
      </c>
      <c r="BR61" s="45">
        <f ca="1"/>
        <v>-91.840780210733385</v>
      </c>
      <c r="BS61" s="45">
        <f ca="1"/>
        <v>-109.98481261348725</v>
      </c>
      <c r="BT61" s="45">
        <f ca="1"/>
        <v>-98.831738411188098</v>
      </c>
      <c r="BU61" s="45">
        <f ca="1"/>
        <v>-69.218574913740127</v>
      </c>
      <c r="BV61" s="45">
        <f ca="1"/>
        <v>-53.497329938173294</v>
      </c>
      <c r="BW61" s="45">
        <f ca="1"/>
        <v>-28.263737661361688</v>
      </c>
      <c r="BX61" s="45">
        <f ca="1"/>
        <v>-36.348773299932418</v>
      </c>
      <c r="BY61" s="45">
        <f ca="1"/>
        <v>-35.832315793514226</v>
      </c>
      <c r="BZ61" s="45">
        <f ca="1"/>
        <v>-47.38765451121327</v>
      </c>
      <c r="CA61" s="45">
        <f ca="1"/>
        <v>-53.986800305366557</v>
      </c>
      <c r="CB61" s="45">
        <f ca="1"/>
        <v>-57.397636802077329</v>
      </c>
      <c r="CC61" s="45">
        <f ca="1"/>
        <v>-71.495087359786055</v>
      </c>
      <c r="CD61" s="45">
        <f ca="1"/>
        <v>-40.85053334712984</v>
      </c>
      <c r="CE61" s="45">
        <f ca="1"/>
        <v>-16.241496422767625</v>
      </c>
      <c r="CF61" s="45">
        <f ca="1"/>
        <v>67.315774827003452</v>
      </c>
      <c r="CG61" s="45">
        <f ca="1"/>
        <v>81.802179587602723</v>
      </c>
      <c r="CH61" s="45">
        <f ca="1"/>
        <v>88.345632001876879</v>
      </c>
      <c r="CI61" s="45">
        <f ca="1"/>
        <v>135.73862840676304</v>
      </c>
      <c r="CJ61" s="45">
        <f ca="1"/>
        <v>158.97660595941545</v>
      </c>
      <c r="CK61" s="45">
        <f ca="1"/>
        <v>135.72132081246372</v>
      </c>
      <c r="CL61" s="45">
        <f ca="1"/>
        <v>125.85030202400685</v>
      </c>
      <c r="CM61" s="45">
        <f ca="1"/>
        <v>22.324646726846709</v>
      </c>
      <c r="CN61" s="45">
        <f ca="1"/>
        <v>10.609148437261638</v>
      </c>
      <c r="CO61" s="45">
        <f ca="1"/>
        <v>-41.932056345343597</v>
      </c>
      <c r="CP61" s="45">
        <f ca="1"/>
        <v>-32.755946108698851</v>
      </c>
      <c r="CQ61" s="45">
        <f ca="1"/>
        <v>-12.854818502545356</v>
      </c>
      <c r="CR61" s="45">
        <f ca="1"/>
        <v>-35.998426545143118</v>
      </c>
      <c r="CS61" s="45">
        <f ca="1"/>
        <v>-44.539231440901759</v>
      </c>
      <c r="CT61" s="45">
        <f ca="1"/>
        <v>-48.417234144330024</v>
      </c>
      <c r="CU61" s="45">
        <f ca="1"/>
        <v>-53.478374768733971</v>
      </c>
      <c r="CV61" s="45">
        <f ca="1"/>
        <v>-51.961796036720273</v>
      </c>
      <c r="CW61" s="45">
        <f ca="1"/>
        <v>-48.599250022411326</v>
      </c>
      <c r="CX61" s="45">
        <f ca="1"/>
        <v>-42.318791519403462</v>
      </c>
      <c r="CY61" s="45">
        <f ca="1"/>
        <v>-43.592556189775465</v>
      </c>
      <c r="CZ61" s="45">
        <f ca="1"/>
        <v>-45.3217057340145</v>
      </c>
      <c r="DA61" s="45">
        <f ca="1"/>
        <v>-48.119638120770446</v>
      </c>
      <c r="DB61" s="45">
        <f ca="1"/>
        <v>-42.925565515875824</v>
      </c>
      <c r="DC61" s="45">
        <f ca="1"/>
        <v>-42.999162747025494</v>
      </c>
      <c r="DD61" s="45">
        <f ca="1"/>
        <v>-43.664410984873768</v>
      </c>
      <c r="DE61" s="45">
        <f ca="1"/>
        <v>-41.89715475261211</v>
      </c>
      <c r="DF61" s="45">
        <f ca="1"/>
        <v>-41.953531689405452</v>
      </c>
      <c r="DG61" s="45">
        <f ca="1"/>
        <v>-42.400579779982579</v>
      </c>
      <c r="DH61" s="45">
        <f ca="1"/>
        <v>-22.092622712612155</v>
      </c>
      <c r="DI61" s="45">
        <f ca="1"/>
        <v>-39.356235493421558</v>
      </c>
      <c r="DJ61" s="45">
        <f ca="1"/>
        <v>-41.206527868628498</v>
      </c>
      <c r="DK61" s="45">
        <f ca="1"/>
        <v>-43.376556250214563</v>
      </c>
      <c r="DL61" s="45">
        <f ca="1"/>
        <v>-42.977626068115242</v>
      </c>
      <c r="DM61" s="45">
        <f ca="1"/>
        <v>-40.970518150091181</v>
      </c>
      <c r="DN61" s="45">
        <f ca="1"/>
        <v>-42.033911384582517</v>
      </c>
      <c r="DO61" s="45">
        <f ca="1"/>
        <v>-43.594370342254642</v>
      </c>
      <c r="DP61" s="45">
        <f ca="1"/>
        <v>-47.166181987047196</v>
      </c>
      <c r="DQ61" s="45">
        <f ca="1"/>
        <v>-47.924562973737714</v>
      </c>
      <c r="DR61" s="45">
        <f ca="1"/>
        <v>-45.546982684135436</v>
      </c>
      <c r="DS61" s="45">
        <f ca="1"/>
        <v>-45.543353563547129</v>
      </c>
      <c r="DT61" s="45">
        <f ca="1"/>
        <v>-40.575365093946473</v>
      </c>
      <c r="DU61" s="45">
        <f ca="1"/>
        <v>-39.562719652652746</v>
      </c>
      <c r="DV61" s="45">
        <f ca="1"/>
        <v>-33.330347080707561</v>
      </c>
      <c r="DW61" s="45">
        <f ca="1"/>
        <v>-33.31032825112343</v>
      </c>
      <c r="DX61" s="45">
        <f ca="1"/>
        <v>-30.197167688727383</v>
      </c>
      <c r="DY61" s="45">
        <f ca="1"/>
        <v>-28.622902272939683</v>
      </c>
      <c r="DZ61" s="45">
        <f ca="1"/>
        <v>-27.79649906027317</v>
      </c>
      <c r="EA61" s="45">
        <f ca="1"/>
        <v>-32.470773836731915</v>
      </c>
      <c r="EB61" s="45">
        <f ca="1"/>
        <v>-31.858537232041364</v>
      </c>
      <c r="EC61" s="45">
        <f ca="1"/>
        <v>-33.568303887605659</v>
      </c>
      <c r="ED61" s="45">
        <f ca="1"/>
        <v>-33.987433390855792</v>
      </c>
      <c r="EE61" s="45">
        <f ca="1"/>
        <v>-32.562637579441073</v>
      </c>
      <c r="EF61" s="45">
        <f ca="1"/>
        <v>-32.173514539837832</v>
      </c>
      <c r="EG61" s="45">
        <f ca="1"/>
        <v>-32.769479840874666</v>
      </c>
      <c r="EH61" s="45">
        <f ca="1"/>
        <v>-32.958842674970626</v>
      </c>
      <c r="EI61" s="45">
        <f ca="1"/>
        <v>-37.114043704390532</v>
      </c>
      <c r="EJ61" s="45">
        <f ca="1"/>
        <v>-35.973491679072382</v>
      </c>
      <c r="EK61" s="45">
        <f ca="1"/>
        <v>-40.643843187570575</v>
      </c>
      <c r="EL61" s="45">
        <f ca="1"/>
        <v>-38.753362453103072</v>
      </c>
      <c r="EM61" s="45">
        <f ca="1"/>
        <v>-37.291829762220374</v>
      </c>
      <c r="EN61" s="45">
        <f ca="1"/>
        <v>-34.384999274492266</v>
      </c>
      <c r="EO61" s="45">
        <f ca="1"/>
        <v>-36.935630761504171</v>
      </c>
      <c r="EP61" s="45">
        <f ca="1"/>
        <v>-38.812475904464733</v>
      </c>
      <c r="EQ61" s="45">
        <f ca="1"/>
        <v>-36.426986992716799</v>
      </c>
      <c r="ER61" s="45">
        <f ca="1"/>
        <v>-36.563053132295607</v>
      </c>
      <c r="ES61" s="45">
        <f ca="1"/>
        <v>-33.741305570244776</v>
      </c>
      <c r="ET61" s="45">
        <f ca="1"/>
        <v>-31.377113801836963</v>
      </c>
      <c r="EU61" s="45">
        <f ca="1"/>
        <v>-33.185007355689997</v>
      </c>
      <c r="EV61" s="45">
        <f ca="1"/>
        <v>-32.025625596165654</v>
      </c>
      <c r="EW61" s="45">
        <f ca="1"/>
        <v>-30.645987820625315</v>
      </c>
      <c r="EX61" s="45">
        <f ca="1"/>
        <v>-31.062212602019308</v>
      </c>
      <c r="EY61" s="45">
        <f ca="1"/>
        <v>-30.572364469647397</v>
      </c>
      <c r="EZ61" s="45">
        <f ca="1"/>
        <v>-29.239677794098867</v>
      </c>
      <c r="FA61" s="45">
        <f ca="1"/>
        <v>-29.229318383574487</v>
      </c>
      <c r="FB61" s="45">
        <f ca="1"/>
        <v>-30.55640225696564</v>
      </c>
      <c r="FC61" s="45">
        <f ca="1"/>
        <v>-31.417874086856841</v>
      </c>
      <c r="FD61" s="45">
        <f ca="1"/>
        <v>-32.267560660481465</v>
      </c>
      <c r="FE61" s="45">
        <f ca="1"/>
        <v>-33.498146008014672</v>
      </c>
      <c r="FF61" s="45">
        <f ca="1"/>
        <v>-29.130287924647334</v>
      </c>
      <c r="FG61" s="45">
        <f ca="1"/>
        <v>-31.400386681556697</v>
      </c>
      <c r="FH61" s="45">
        <f ca="1"/>
        <v>-32.253081630229957</v>
      </c>
      <c r="FI61" s="45">
        <f ca="1"/>
        <v>-31.918632819890973</v>
      </c>
      <c r="FJ61" s="45">
        <f ca="1"/>
        <v>-32.829306957960128</v>
      </c>
      <c r="FK61" s="45">
        <f ca="1"/>
        <v>-34.925521177053454</v>
      </c>
      <c r="FL61" s="45">
        <f ca="1"/>
        <v>-42.791659114599227</v>
      </c>
      <c r="FM61" s="45">
        <f ca="1"/>
        <v>-44.605513633131977</v>
      </c>
      <c r="FN61" s="45">
        <f ca="1"/>
        <v>-47.111984894752496</v>
      </c>
      <c r="FO61" s="45">
        <f ca="1"/>
        <v>-45.119873703837385</v>
      </c>
      <c r="FP61" s="45">
        <f ca="1"/>
        <v>-44.40896132254602</v>
      </c>
      <c r="FQ61" s="45">
        <f ca="1"/>
        <v>-43.533602302908903</v>
      </c>
      <c r="FR61" s="45">
        <f ca="1"/>
        <v>-43.974083213806153</v>
      </c>
      <c r="FS61" s="45">
        <f ca="1"/>
        <v>-42.375531529545775</v>
      </c>
      <c r="FT61" s="45">
        <f ca="1"/>
        <v>-40.807757754564285</v>
      </c>
      <c r="FU61" s="45">
        <f ca="1"/>
        <v>-39.980869265675551</v>
      </c>
      <c r="FV61" s="45">
        <f ca="1"/>
        <v>-40.177078105568896</v>
      </c>
      <c r="FW61" s="45">
        <f ca="1"/>
        <v>-40.278497997045527</v>
      </c>
      <c r="FX61" s="45">
        <f ca="1"/>
        <v>-41.38864974713325</v>
      </c>
      <c r="FY61" s="45">
        <f ca="1"/>
        <v>-37.990472180128101</v>
      </c>
      <c r="FZ61" s="45">
        <f ca="1"/>
        <v>-38.920609429717061</v>
      </c>
      <c r="GA61" s="45">
        <f ca="1"/>
        <v>-39.813993969798091</v>
      </c>
      <c r="GB61" s="45">
        <f ca="1"/>
        <v>-40.83119314527513</v>
      </c>
      <c r="GC61" s="45">
        <f ca="1"/>
        <v>-36.325111173272127</v>
      </c>
      <c r="GD61" s="45">
        <f ca="1"/>
        <v>-33.528080987334242</v>
      </c>
      <c r="GE61" s="45">
        <f ca="1"/>
        <v>-32.677873805761337</v>
      </c>
      <c r="GF61" s="45">
        <f ca="1"/>
        <v>-32.015417233228682</v>
      </c>
      <c r="GG61" s="45">
        <f ca="1"/>
        <v>-31.903166364669808</v>
      </c>
      <c r="GH61" s="45">
        <f ca="1"/>
        <v>-33.248126357913023</v>
      </c>
      <c r="GI61" s="45">
        <f ca="1"/>
        <v>-31.153082618951785</v>
      </c>
      <c r="GJ61" s="45">
        <f ca="1"/>
        <v>-28.079771437644965</v>
      </c>
      <c r="GK61" s="45">
        <f ca="1"/>
        <v>-28.296512749433518</v>
      </c>
      <c r="GL61" s="45">
        <f ca="1"/>
        <v>-27.671011000037197</v>
      </c>
      <c r="GM61" s="45">
        <f ca="1"/>
        <v>-24.71896191132069</v>
      </c>
      <c r="GN61" s="45">
        <f ca="1"/>
        <v>-24.447236740350732</v>
      </c>
      <c r="GO61" s="45">
        <f ca="1"/>
        <v>-24.971953275084516</v>
      </c>
      <c r="GP61" s="45">
        <f ca="1"/>
        <v>-24.695595411181444</v>
      </c>
      <c r="GQ61" s="45">
        <f ca="1"/>
        <v>-25.620655785202985</v>
      </c>
      <c r="GR61" s="45">
        <f ca="1"/>
        <v>-26.511897519826903</v>
      </c>
      <c r="GS61" s="45">
        <f ca="1"/>
        <v>-29.710360820174216</v>
      </c>
      <c r="GT61" s="45">
        <f ca="1"/>
        <v>-29.702491045355799</v>
      </c>
      <c r="GU61" s="45">
        <f ca="1"/>
        <v>-30.730366035461444</v>
      </c>
      <c r="GV61" s="45">
        <f ca="1"/>
        <v>-30.215015215635304</v>
      </c>
      <c r="GW61" s="45">
        <f ca="1"/>
        <v>-26.433369555115689</v>
      </c>
      <c r="GX61" s="45">
        <f ca="1"/>
        <v>-27.45438122367861</v>
      </c>
      <c r="GY61" s="45">
        <f ca="1"/>
        <v>-28.212271837115281</v>
      </c>
      <c r="GZ61" s="45">
        <f ca="1"/>
        <v>-28.780517118692401</v>
      </c>
      <c r="HA61" s="45">
        <f ca="1"/>
        <v>-31.41300397872925</v>
      </c>
      <c r="HB61" s="45">
        <f ca="1"/>
        <v>-31.882745045304304</v>
      </c>
      <c r="HC61" s="45">
        <f ca="1"/>
        <v>-31.724063115596763</v>
      </c>
      <c r="HD61" s="45">
        <f ca="1"/>
        <v>-32.609286740303034</v>
      </c>
      <c r="HE61" s="45">
        <f ca="1"/>
        <v>-31.209221823215472</v>
      </c>
      <c r="HF61" s="45">
        <f ca="1"/>
        <v>-34.099019534111022</v>
      </c>
      <c r="HG61" s="45">
        <f ca="1"/>
        <v>-37.372607570052153</v>
      </c>
      <c r="HH61" s="45">
        <f ca="1"/>
        <v>-32.98054306340218</v>
      </c>
      <c r="HI61" s="45">
        <f ca="1"/>
        <v>-32.992950143098831</v>
      </c>
      <c r="HJ61" s="45">
        <f ca="1"/>
        <v>-31.260800045728686</v>
      </c>
      <c r="HK61" s="45">
        <f ca="1"/>
        <v>-28.078934203982357</v>
      </c>
      <c r="HL61" s="45">
        <f ca="1"/>
        <v>-38.762954970836631</v>
      </c>
      <c r="HM61" s="45">
        <f ca="1"/>
        <v>-38.369086277484897</v>
      </c>
      <c r="HN61" s="45">
        <f ca="1"/>
        <v>-40.154635458469386</v>
      </c>
      <c r="HO61" s="45">
        <f ca="1"/>
        <v>-39.369849649071696</v>
      </c>
      <c r="HP61" s="45">
        <f ca="1"/>
        <v>-38.624696798205377</v>
      </c>
      <c r="HQ61" s="45">
        <f ca="1"/>
        <v>-42.064658580541618</v>
      </c>
      <c r="HR61" s="45">
        <f ca="1"/>
        <v>-43.813059940934167</v>
      </c>
      <c r="HS61" s="45">
        <f ca="1"/>
        <v>-42.871008518338186</v>
      </c>
      <c r="HT61" s="45">
        <f ca="1"/>
        <v>-44.301840359926224</v>
      </c>
      <c r="HU61" s="45">
        <f ca="1"/>
        <v>-44.390252940177916</v>
      </c>
      <c r="HV61" s="45">
        <f ca="1"/>
        <v>-44.54653413522243</v>
      </c>
      <c r="HW61" s="45">
        <f ca="1"/>
        <v>-40.958785098075872</v>
      </c>
      <c r="HX61" s="45">
        <f ca="1"/>
        <v>-42.529876339077951</v>
      </c>
      <c r="HY61" s="45">
        <f ca="1"/>
        <v>-38.750998883366599</v>
      </c>
      <c r="HZ61" s="45">
        <f ca="1"/>
        <v>-38.056639225602147</v>
      </c>
      <c r="IA61" s="45">
        <f ca="1"/>
        <v>-41.927620750308051</v>
      </c>
      <c r="IB61" s="45">
        <f ca="1"/>
        <v>-41.23540050828457</v>
      </c>
      <c r="IC61" s="45">
        <f ca="1"/>
        <v>-37.134748463034626</v>
      </c>
      <c r="ID61" s="45">
        <f ca="1"/>
        <v>-34.645520004272456</v>
      </c>
      <c r="IE61" s="45">
        <f ca="1"/>
        <v>-39.036216253638273</v>
      </c>
      <c r="IF61" s="45">
        <f ca="1"/>
        <v>-37.454243286848069</v>
      </c>
      <c r="IG61" s="45">
        <f ca="1"/>
        <v>-34.125331592679018</v>
      </c>
      <c r="IH61" s="45">
        <f ca="1"/>
        <v>-40.808113192200679</v>
      </c>
      <c r="II61" s="45">
        <f ca="1"/>
        <v>-41.714672837734227</v>
      </c>
      <c r="IJ61" s="45">
        <f ca="1"/>
        <v>-41.722559867978092</v>
      </c>
      <c r="IK61" s="45">
        <f ca="1"/>
        <v>-43.412526997447031</v>
      </c>
      <c r="IL61" s="45">
        <f ca="1"/>
        <v>-43.940185580253626</v>
      </c>
      <c r="IM61" s="45">
        <f ca="1"/>
        <v>-42.068420002341284</v>
      </c>
      <c r="IN61" s="45">
        <f ca="1"/>
        <v>-44.500954012155518</v>
      </c>
      <c r="IO61" s="45">
        <f ca="1"/>
        <v>-43.087135098218909</v>
      </c>
      <c r="IP61" s="45">
        <f ca="1"/>
        <v>-39.691957389354698</v>
      </c>
      <c r="IQ61" s="45">
        <f ca="1"/>
        <v>-42.234086640834789</v>
      </c>
      <c r="IR61" s="45">
        <f ca="1"/>
        <v>-33.140596322774876</v>
      </c>
      <c r="IS61" s="45">
        <f ca="1"/>
        <v>-30.562437843918794</v>
      </c>
      <c r="IT61" s="45">
        <f ca="1"/>
        <v>-31.609608594536788</v>
      </c>
      <c r="IU61" s="45">
        <f ca="1"/>
        <v>-29.9832490978241</v>
      </c>
      <c r="IV61" s="45">
        <f ca="1"/>
        <v>-31.091993078470225</v>
      </c>
      <c r="IW61" s="45">
        <f ca="1"/>
        <v>-34.705600749492646</v>
      </c>
      <c r="IX61" s="45">
        <f ca="1"/>
        <v>-31.082476346135138</v>
      </c>
      <c r="IY61" s="45">
        <f ca="1"/>
        <v>-31.699483963847157</v>
      </c>
      <c r="IZ61" s="45">
        <f ca="1"/>
        <v>-29.450046882748609</v>
      </c>
      <c r="JA61" s="45">
        <f ca="1"/>
        <v>-20.140386070609082</v>
      </c>
      <c r="JB61" s="45">
        <f ca="1"/>
        <v>-20.400258993506412</v>
      </c>
      <c r="JC61" s="45">
        <f ca="1"/>
        <v>-19.127181017994886</v>
      </c>
      <c r="JD61" s="45">
        <f ca="1"/>
        <v>-18.092103284955016</v>
      </c>
      <c r="JE61" s="45">
        <f ca="1"/>
        <v>-24.061243362069135</v>
      </c>
      <c r="JF61" s="45">
        <f ca="1"/>
        <v>-27.28377853298187</v>
      </c>
      <c r="JG61" s="45">
        <f ca="1"/>
        <v>-29.047816394329061</v>
      </c>
      <c r="JH61" s="45">
        <f ca="1"/>
        <v>-25.834038033843044</v>
      </c>
      <c r="JI61" s="45">
        <f ca="1"/>
        <v>-29.440965312600142</v>
      </c>
      <c r="JJ61" s="45">
        <f ca="1"/>
        <v>-30.288661679625505</v>
      </c>
      <c r="JK61" s="45">
        <f ca="1"/>
        <v>-32.332614340901372</v>
      </c>
      <c r="JL61" s="45">
        <f ca="1"/>
        <v>-36.037267866611472</v>
      </c>
      <c r="JM61" s="45">
        <f ca="1"/>
        <v>-39.56077509772777</v>
      </c>
      <c r="JN61" s="45">
        <f ca="1"/>
        <v>-40.426160318851473</v>
      </c>
      <c r="JO61" s="45">
        <f ca="1"/>
        <v>-42.447974835753442</v>
      </c>
      <c r="JP61" s="45">
        <f ca="1"/>
        <v>-47.132405357837669</v>
      </c>
      <c r="JQ61" s="45">
        <f ca="1"/>
        <v>-47.140421178936961</v>
      </c>
      <c r="JR61" s="45">
        <f ca="1"/>
        <v>-47.351824900746344</v>
      </c>
      <c r="JS61" s="45">
        <f ca="1"/>
        <v>-49.020615352272984</v>
      </c>
      <c r="JT61" s="45">
        <f ca="1"/>
        <v>-54.935000438332558</v>
      </c>
      <c r="JU61" s="45">
        <f ca="1"/>
        <v>-61.309276612162591</v>
      </c>
      <c r="JV61" s="45">
        <f ca="1"/>
        <v>-59.925901534914956</v>
      </c>
      <c r="JW61" s="45">
        <f ca="1"/>
        <v>-61.044994288802144</v>
      </c>
      <c r="JX61" s="45">
        <f ca="1"/>
        <v>-63.794780113816259</v>
      </c>
      <c r="JY61" s="45">
        <f ca="1"/>
        <v>-66.521604743838324</v>
      </c>
      <c r="JZ61" s="45">
        <f ca="1"/>
        <v>-63.197152186512966</v>
      </c>
      <c r="KA61" s="45">
        <f ca="1"/>
        <v>-69.795850060820584</v>
      </c>
      <c r="KB61" s="45">
        <f ca="1"/>
        <v>-74.144217583179469</v>
      </c>
      <c r="KC61" s="45">
        <f ca="1"/>
        <v>-75.935968181014061</v>
      </c>
      <c r="KD61" s="45">
        <f ca="1"/>
        <v>-73.470539450407031</v>
      </c>
      <c r="KE61" s="45">
        <f ca="1"/>
        <v>-65.883809918045984</v>
      </c>
      <c r="KF61" s="45">
        <f ca="1"/>
        <v>-61.780203983664521</v>
      </c>
      <c r="KG61" s="45">
        <f ca="1"/>
        <v>-61.29778283870219</v>
      </c>
      <c r="KH61" s="45">
        <f ca="1"/>
        <v>-59.749050440788295</v>
      </c>
      <c r="KI61" s="45">
        <f ca="1"/>
        <v>-60.230692162156117</v>
      </c>
      <c r="KJ61" s="45">
        <f ca="1"/>
        <v>-60.416594304561627</v>
      </c>
      <c r="KK61" s="45">
        <f ca="1"/>
        <v>-58.962414422035209</v>
      </c>
      <c r="KL61" s="45">
        <f ca="1"/>
        <v>-60.072362064003926</v>
      </c>
      <c r="KM61" s="45">
        <f ca="1"/>
        <v>-59.131493974924112</v>
      </c>
      <c r="KN61" s="45">
        <f ca="1"/>
        <v>-58.532279373288134</v>
      </c>
      <c r="KO61" s="45">
        <f ca="1"/>
        <v>-56.17968790721892</v>
      </c>
      <c r="KP61" s="45">
        <f ca="1"/>
        <v>-55.466367382407171</v>
      </c>
      <c r="KQ61" s="45">
        <f ca="1"/>
        <v>-55.074537841320037</v>
      </c>
      <c r="KR61" s="45">
        <f ca="1"/>
        <v>-55.515379448175452</v>
      </c>
      <c r="KS61" s="45">
        <f ca="1"/>
        <v>-56.755615350365645</v>
      </c>
      <c r="KT61" s="45">
        <f ca="1"/>
        <v>-57.346062222361567</v>
      </c>
      <c r="KU61" s="45">
        <f ca="1"/>
        <v>-56.100848126649836</v>
      </c>
      <c r="KV61" s="45">
        <f ca="1"/>
        <v>-52.775884490609187</v>
      </c>
      <c r="KW61" s="45">
        <f ca="1"/>
        <v>-54.416447168111816</v>
      </c>
      <c r="KX61" s="45">
        <f ca="1"/>
        <v>-57.432208051562299</v>
      </c>
      <c r="KY61" s="45">
        <f ca="1"/>
        <v>-55.015604186534887</v>
      </c>
      <c r="KZ61" s="45">
        <f ca="1"/>
        <v>-56.460088653445254</v>
      </c>
      <c r="LA61" s="45">
        <f ca="1"/>
        <v>-56.27483723950386</v>
      </c>
      <c r="LB61" s="45">
        <f ca="1"/>
        <v>-56.100646587371827</v>
      </c>
      <c r="LC61" s="45">
        <f ca="1"/>
        <v>-54.347902818322176</v>
      </c>
      <c r="LD61" s="45">
        <f ca="1"/>
        <v>-53.033566045284275</v>
      </c>
      <c r="LE61" s="45">
        <f ca="1"/>
        <v>-48.02045797407628</v>
      </c>
      <c r="LF61" s="45">
        <f ca="1"/>
        <v>-47.654326364159601</v>
      </c>
      <c r="LG61" s="45">
        <f ca="1"/>
        <v>-48.027636022567748</v>
      </c>
      <c r="LH61" s="45">
        <f ca="1"/>
        <v>-45.987076492071154</v>
      </c>
      <c r="LI61" s="45">
        <f ca="1"/>
        <v>-44.472093082427975</v>
      </c>
      <c r="LJ61" s="45">
        <f ca="1"/>
        <v>-42.142966702818882</v>
      </c>
      <c r="LK61" s="45">
        <f ca="1"/>
        <v>-42.973460600018512</v>
      </c>
      <c r="LL61" s="45">
        <f ca="1"/>
        <v>-44.154113921999922</v>
      </c>
      <c r="LM61" s="45">
        <f ca="1"/>
        <v>-45.201323454380031</v>
      </c>
      <c r="LN61" s="45">
        <f ca="1"/>
        <v>-48.865264275670043</v>
      </c>
      <c r="LO61" s="45">
        <f ca="1"/>
        <v>-53.488537127256393</v>
      </c>
      <c r="LP61" s="45">
        <f ca="1"/>
        <v>-51.937982760190977</v>
      </c>
      <c r="LQ61" s="45">
        <f ca="1"/>
        <v>-60.602189194440854</v>
      </c>
      <c r="LR61" s="45">
        <f ca="1"/>
        <v>-69.716107132673244</v>
      </c>
      <c r="LS61" s="45">
        <f ca="1"/>
        <v>-71.570865293025975</v>
      </c>
      <c r="LT61" s="45">
        <f ca="1"/>
        <v>-70.609206928730018</v>
      </c>
      <c r="LU61" s="45">
        <f ca="1"/>
        <v>-73.829856875896439</v>
      </c>
      <c r="LV61" s="45">
        <f ca="1"/>
        <v>-73.819315392374989</v>
      </c>
      <c r="LW61" s="45">
        <f ca="1"/>
        <v>-76.980986345171914</v>
      </c>
      <c r="LX61" s="45">
        <f ca="1"/>
        <v>-76.836927084445946</v>
      </c>
      <c r="LY61" s="45">
        <f ca="1"/>
        <v>-78.619741458177586</v>
      </c>
      <c r="LZ61" s="45">
        <f ca="1"/>
        <v>-37.442975913643849</v>
      </c>
      <c r="MA61" s="45">
        <f ca="1"/>
        <v>-33.321968181014057</v>
      </c>
      <c r="MB61" s="45">
        <f ca="1"/>
        <v>-32.237542476415655</v>
      </c>
      <c r="MC61" s="45">
        <f ca="1"/>
        <v>-29.203490261077874</v>
      </c>
      <c r="MD61" s="45">
        <f ca="1"/>
        <v>-26.030419981360453</v>
      </c>
      <c r="ME61" s="45">
        <f ca="1"/>
        <v>-35.649965748429295</v>
      </c>
      <c r="MF61" s="45">
        <f ca="1"/>
        <v>-35.063632165193553</v>
      </c>
      <c r="MG61" s="45">
        <f ca="1"/>
        <v>-35.045220715403559</v>
      </c>
      <c r="MH61" s="45">
        <f ca="1"/>
        <v>-35.317412355899805</v>
      </c>
      <c r="MI61" s="45">
        <f ca="1"/>
        <v>-34.587747013211228</v>
      </c>
      <c r="MJ61" s="45">
        <f ca="1"/>
        <v>-35.680629996657359</v>
      </c>
      <c r="MK61" s="45">
        <f ca="1"/>
        <v>-36.138168978095052</v>
      </c>
      <c r="ML61" s="45">
        <f ca="1"/>
        <v>-33.339096567511547</v>
      </c>
      <c r="MM61" s="45">
        <f ca="1"/>
        <v>-33.58663924908636</v>
      </c>
      <c r="MN61" s="45">
        <f ca="1"/>
        <v>-33.350165720343568</v>
      </c>
      <c r="MO61" s="45">
        <f ca="1"/>
        <v>-31.365482211828237</v>
      </c>
      <c r="MP61" s="45">
        <f ca="1"/>
        <v>-32.764777551889409</v>
      </c>
      <c r="MQ61" s="45">
        <f ca="1"/>
        <v>-32.286202806353558</v>
      </c>
      <c r="MR61" s="45">
        <f ca="1"/>
        <v>-34.545904922246947</v>
      </c>
      <c r="MS61" s="45">
        <f ca="1"/>
        <v>-35.086446583509442</v>
      </c>
      <c r="MT61" s="45">
        <f ca="1"/>
        <v>-37.55659475231171</v>
      </c>
      <c r="MU61" s="45">
        <f ca="1"/>
        <v>-37.167004608511931</v>
      </c>
      <c r="MV61" s="45">
        <f ca="1"/>
        <v>-35.804310930371287</v>
      </c>
      <c r="MW61" s="45">
        <f ca="1"/>
        <v>-34.839930677771562</v>
      </c>
      <c r="MX61" s="45">
        <f ca="1"/>
        <v>-39.035940464496619</v>
      </c>
      <c r="MY61" s="45">
        <f ca="1"/>
        <v>-39.27828333723545</v>
      </c>
      <c r="MZ61" s="45">
        <f ca="1"/>
        <v>-41.835486879348764</v>
      </c>
      <c r="NA61" s="45">
        <f ca="1"/>
        <v>-38.270387538671514</v>
      </c>
      <c r="NB61" s="45">
        <f ca="1"/>
        <v>-39.001791932940478</v>
      </c>
      <c r="NC61" s="45">
        <f ca="1"/>
        <v>-41.933677918672572</v>
      </c>
      <c r="ND61" s="45">
        <f ca="1"/>
        <v>-42.069833115339264</v>
      </c>
      <c r="NE61" s="45">
        <f ca="1"/>
        <v>-40.099359118580821</v>
      </c>
      <c r="NF61" s="45">
        <f ca="1"/>
        <v>-40.689210191249884</v>
      </c>
      <c r="NG61" s="45">
        <f ca="1"/>
        <v>-39.602409206986437</v>
      </c>
      <c r="NH61" s="45">
        <f ca="1"/>
        <v>-41.138080855488766</v>
      </c>
      <c r="NI61" s="45">
        <f ca="1"/>
        <v>-35.538641069650652</v>
      </c>
      <c r="NJ61" s="45">
        <f ca="1"/>
        <v>-30.147276584982876</v>
      </c>
      <c r="NK61" s="45">
        <f ca="1"/>
        <v>-28.992546229362517</v>
      </c>
      <c r="NL61" s="45">
        <f ca="1"/>
        <v>-30.151009706258776</v>
      </c>
      <c r="NM61" s="45">
        <f ca="1"/>
        <v>-24.459929721951482</v>
      </c>
      <c r="NN61" s="45">
        <f ca="1"/>
        <v>-22.144411484360688</v>
      </c>
      <c r="NO61" s="45">
        <f ca="1"/>
        <v>-19.562284685134898</v>
      </c>
      <c r="NP61" s="45">
        <f ca="1"/>
        <v>-19.110378549098982</v>
      </c>
      <c r="NQ61" s="45">
        <f ca="1"/>
        <v>-19.789521858930584</v>
      </c>
      <c r="NR61" s="45">
        <f ca="1"/>
        <v>-16.566417577624321</v>
      </c>
      <c r="NS61" s="45">
        <f ca="1"/>
        <v>-14.943190023899064</v>
      </c>
      <c r="NT61" s="45">
        <f ca="1"/>
        <v>-13.776311691403407</v>
      </c>
      <c r="NU61" s="45">
        <f ca="1"/>
        <v>-14.347427153825748</v>
      </c>
      <c r="NV61" s="45">
        <f ca="1"/>
        <v>-20.275839205265044</v>
      </c>
      <c r="NW61" s="45">
        <f ca="1"/>
        <v>-23.539761078119284</v>
      </c>
      <c r="NX61" s="45">
        <f ca="1"/>
        <v>-21.227536624431593</v>
      </c>
      <c r="NY61" s="45">
        <f ca="1"/>
        <v>-25.864166624307614</v>
      </c>
      <c r="NZ61" s="45">
        <f ca="1"/>
        <v>-27.28403724241258</v>
      </c>
      <c r="OA61" s="45">
        <f ca="1"/>
        <v>-28.940665151119248</v>
      </c>
      <c r="OB61" s="45">
        <f ca="1"/>
        <v>-31.794573949217806</v>
      </c>
      <c r="OC61" s="45">
        <f ca="1"/>
        <v>-28.20654048013688</v>
      </c>
      <c r="OD61" s="45">
        <f ca="1"/>
        <v>-27.273491129994426</v>
      </c>
      <c r="OE61" s="45">
        <f ca="1"/>
        <v>-23.931897740602523</v>
      </c>
      <c r="OF61" s="45">
        <f ca="1"/>
        <v>-14.097751346826556</v>
      </c>
      <c r="OG61" s="45">
        <f ca="1"/>
        <v>-14.438926206350317</v>
      </c>
      <c r="OH61" s="45">
        <f ca="1"/>
        <v>-12.768610088825227</v>
      </c>
      <c r="OI61" s="45">
        <f ca="1"/>
        <v>-13.7317895308733</v>
      </c>
      <c r="OJ61" s="45">
        <f ca="1"/>
        <v>-12.757710790276519</v>
      </c>
      <c r="OK61" s="45">
        <f ca="1"/>
        <v>-17.608231518506983</v>
      </c>
      <c r="OL61" s="45">
        <f ca="1"/>
        <v>-16.968506451964345</v>
      </c>
      <c r="OM61" s="45">
        <f ca="1"/>
        <v>-20.158322991609566</v>
      </c>
      <c r="ON61" s="45">
        <f ca="1"/>
        <v>-25.044058287620544</v>
      </c>
      <c r="OO61" s="45">
        <f ca="1"/>
        <v>-27.909646568417543</v>
      </c>
      <c r="OP61" s="45">
        <f ca="1"/>
        <v>-33.820350677132609</v>
      </c>
      <c r="OQ61" s="45">
        <f ca="1"/>
        <v>-36.755144265651722</v>
      </c>
      <c r="OR61" s="45">
        <f ca="1"/>
        <v>-40.767018159270293</v>
      </c>
      <c r="OS61" s="45">
        <f ca="1"/>
        <v>-46.403298633813847</v>
      </c>
      <c r="OT61" s="45">
        <f ca="1"/>
        <v>-43.526241465449317</v>
      </c>
      <c r="OU61" s="45">
        <f ca="1"/>
        <v>-40.502317354798322</v>
      </c>
      <c r="OV61" s="45">
        <f ca="1"/>
        <v>-44.295836064577088</v>
      </c>
      <c r="OW61" s="45">
        <f ca="1"/>
        <v>-43.231448056578643</v>
      </c>
      <c r="OX61" s="45">
        <f ca="1"/>
        <v>-43.241443542718883</v>
      </c>
      <c r="OY61" s="45">
        <f ca="1"/>
        <v>-46.961663349151621</v>
      </c>
      <c r="OZ61" s="45">
        <f ca="1"/>
        <v>-49.367759007573113</v>
      </c>
      <c r="PA61" s="45">
        <f ca="1"/>
        <v>-39.150064070582403</v>
      </c>
      <c r="PB61" s="45">
        <f ca="1"/>
        <v>-38.101144200205823</v>
      </c>
      <c r="PC61" s="45">
        <f ca="1"/>
        <v>-35.352199250340448</v>
      </c>
      <c r="PD61" s="45">
        <f ca="1"/>
        <v>-36.525544055819495</v>
      </c>
      <c r="PE61" s="45">
        <f ca="1"/>
        <v>-37.032895645141622</v>
      </c>
      <c r="PF61" s="45">
        <f ca="1"/>
        <v>-32.7248511606455</v>
      </c>
      <c r="PG61" s="45">
        <f ca="1"/>
        <v>-32.96316511774063</v>
      </c>
      <c r="PH61" s="45">
        <f ca="1"/>
        <v>-25.828357994675599</v>
      </c>
      <c r="PI61" s="45">
        <f ca="1"/>
        <v>-20.927087000131621</v>
      </c>
      <c r="PJ61" s="45">
        <f ca="1"/>
        <v>-23.747642998933827</v>
      </c>
      <c r="PK61" s="45">
        <f ca="1"/>
        <v>-25.166113478064545</v>
      </c>
      <c r="PL61" s="45">
        <f ca="1"/>
        <v>-29.049299147963524</v>
      </c>
      <c r="PM61" s="45">
        <f ca="1"/>
        <v>-26.78343911635875</v>
      </c>
      <c r="PN61" s="45">
        <f ca="1"/>
        <v>-32.213175914287604</v>
      </c>
      <c r="PO61" s="45">
        <f ca="1"/>
        <v>-36.497496149182325</v>
      </c>
      <c r="PP61" s="45">
        <f ca="1"/>
        <v>-38.399780060172077</v>
      </c>
      <c r="PQ61" s="45">
        <f ca="1"/>
        <v>-35.898495406508445</v>
      </c>
      <c r="PR61" s="45">
        <f ca="1"/>
        <v>-36.817447188138971</v>
      </c>
      <c r="PS61" s="45">
        <f ca="1"/>
        <v>-33.860808051347718</v>
      </c>
      <c r="PT61" s="45">
        <f ca="1"/>
        <v>-32.494068741083126</v>
      </c>
      <c r="PU61" s="45">
        <f ca="1"/>
        <v>-32.902439481973659</v>
      </c>
      <c r="PV61" s="45">
        <f ca="1"/>
        <v>-31.309369912862792</v>
      </c>
      <c r="PW61" s="45">
        <f ca="1"/>
        <v>-31.187311806082732</v>
      </c>
      <c r="PX61" s="45">
        <f ca="1"/>
        <v>-30.518238221764534</v>
      </c>
      <c r="PY61" s="45">
        <f ca="1"/>
        <v>-29.044021367788275</v>
      </c>
      <c r="PZ61" s="45">
        <f ca="1"/>
        <v>-30.162192610621446</v>
      </c>
      <c r="QA61" s="45">
        <f ca="1"/>
        <v>-31.619545751333249</v>
      </c>
      <c r="QB61" s="45">
        <f ca="1"/>
        <v>-30.833457694292065</v>
      </c>
      <c r="QC61" s="45">
        <f ca="1"/>
        <v>-32.572421789884558</v>
      </c>
      <c r="QD61" s="45">
        <f ca="1"/>
        <v>-30.315095684051499</v>
      </c>
      <c r="QE61" s="45">
        <f ca="1"/>
        <v>-28.588570232510548</v>
      </c>
      <c r="QF61" s="45">
        <f ca="1"/>
        <v>-31.334688945889496</v>
      </c>
      <c r="QG61" s="45">
        <f ca="1"/>
        <v>-30.559837075352661</v>
      </c>
      <c r="QH61" s="45">
        <f ca="1"/>
        <v>-29.209011379599559</v>
      </c>
      <c r="QI61" s="45">
        <f ca="1"/>
        <v>-28.311243558883675</v>
      </c>
      <c r="QJ61" s="45">
        <f ca="1"/>
        <v>-29.286126195907599</v>
      </c>
      <c r="QK61" s="45">
        <f ca="1"/>
        <v>-30.616946041345585</v>
      </c>
      <c r="QL61" s="45">
        <f ca="1"/>
        <v>-30.283000774979612</v>
      </c>
      <c r="QM61" s="45">
        <f ca="1"/>
        <v>-30.6417975269556</v>
      </c>
      <c r="QN61" s="45">
        <f ca="1"/>
        <v>-29.164098389387107</v>
      </c>
      <c r="QO61" s="45">
        <f ca="1"/>
        <v>-26.165281004071232</v>
      </c>
      <c r="QP61" s="45">
        <f ca="1"/>
        <v>-24.355012074828167</v>
      </c>
      <c r="QQ61" s="45">
        <f ca="1"/>
        <v>-26.093713839173304</v>
      </c>
      <c r="QR61" s="45">
        <f ca="1"/>
        <v>-24.071585164427745</v>
      </c>
      <c r="QS61" s="45">
        <f ca="1"/>
        <v>-23.229624505281464</v>
      </c>
      <c r="QT61" s="45">
        <f ca="1"/>
        <v>-24.908327525377274</v>
      </c>
      <c r="QU61" s="45">
        <f ca="1"/>
        <v>-25.243958309412008</v>
      </c>
      <c r="QV61" s="45">
        <f ca="1"/>
        <v>-26.10294579207897</v>
      </c>
      <c r="QW61" s="45">
        <f ca="1"/>
        <v>-27.28491377186775</v>
      </c>
      <c r="QX61" s="45">
        <f ca="1"/>
        <v>-26.072109851121894</v>
      </c>
      <c r="QY61" s="45">
        <f ca="1"/>
        <v>-27.772793415427188</v>
      </c>
      <c r="QZ61" s="45">
        <f ca="1"/>
        <v>-26.772632682919507</v>
      </c>
      <c r="RA61" s="45">
        <f ca="1"/>
        <v>-26.410410253644002</v>
      </c>
      <c r="RB61" s="45">
        <f ca="1"/>
        <v>-27.585262427210793</v>
      </c>
      <c r="RC61" s="45">
        <f ca="1"/>
        <v>-28.8829140443802</v>
      </c>
      <c r="RD61" s="45">
        <f ca="1"/>
        <v>-29.653559262752538</v>
      </c>
      <c r="RE61" s="45">
        <f ca="1"/>
        <v>-31.624338960766821</v>
      </c>
      <c r="RF61" s="45">
        <f ca="1"/>
        <v>-31.937065251827249</v>
      </c>
      <c r="RG61" s="45">
        <f ca="1"/>
        <v>-31.821866669058807</v>
      </c>
      <c r="RH61" s="45">
        <f ca="1"/>
        <v>-36.083034705996525</v>
      </c>
      <c r="RI61" s="45">
        <f ca="1"/>
        <v>-32.807112765908244</v>
      </c>
      <c r="RJ61" s="45">
        <f ca="1"/>
        <v>-32.548144320249548</v>
      </c>
      <c r="RK61" s="45">
        <f ca="1"/>
        <v>-31.321694961428676</v>
      </c>
      <c r="RL61" s="45">
        <f ca="1"/>
        <v>-31.508694926023509</v>
      </c>
      <c r="RM61" s="45">
        <f ca="1"/>
        <v>-36.359298506259904</v>
      </c>
      <c r="RN61" s="45">
        <f ca="1"/>
        <v>-36.530238336682345</v>
      </c>
      <c r="RO61" s="45">
        <f ca="1"/>
        <v>-36.746412502408049</v>
      </c>
      <c r="RP61" s="45">
        <f ca="1"/>
        <v>-32.87927427458763</v>
      </c>
      <c r="RQ61" s="45">
        <f ca="1"/>
        <v>-33.014002613186861</v>
      </c>
      <c r="RR61" s="45">
        <f ca="1"/>
        <v>-32.221260344028479</v>
      </c>
      <c r="RS61" s="45">
        <f ca="1"/>
        <v>-33.229202015876751</v>
      </c>
      <c r="RT61" s="45">
        <f ca="1"/>
        <v>-33.309714490890499</v>
      </c>
      <c r="RU61" s="45">
        <f ca="1"/>
        <v>-32.128644657373414</v>
      </c>
      <c r="RV61" s="45">
        <f ca="1"/>
        <v>-33.557134934186934</v>
      </c>
      <c r="RW61" s="45">
        <f ca="1"/>
        <v>-32.873219216108282</v>
      </c>
      <c r="RX61" s="45">
        <f ca="1"/>
        <v>-32.897017201542837</v>
      </c>
      <c r="RY61" s="45">
        <f ca="1"/>
        <v>-33.131311580777179</v>
      </c>
      <c r="RZ61" s="45">
        <f ca="1"/>
        <v>-32.416548936963096</v>
      </c>
      <c r="SA61" s="45">
        <f ca="1"/>
        <v>-33.555128897547704</v>
      </c>
      <c r="SB61" s="45">
        <f ca="1"/>
        <v>-33.435383576393122</v>
      </c>
      <c r="SC61" s="45">
        <f ca="1"/>
        <v>-31.461974784374206</v>
      </c>
      <c r="SD61" s="45">
        <f ca="1"/>
        <v>-30.176506193876264</v>
      </c>
      <c r="SE61" s="45">
        <f ca="1"/>
        <v>-28.450318169236184</v>
      </c>
      <c r="SF61" s="45">
        <f ca="1"/>
        <v>-28.012886283755307</v>
      </c>
      <c r="SG61" s="45">
        <f ca="1"/>
        <v>-29.151621311068538</v>
      </c>
      <c r="SH61" s="45">
        <f ca="1"/>
        <v>-26.066867619037623</v>
      </c>
      <c r="SI61" s="45">
        <f ca="1"/>
        <v>-24.791365987300892</v>
      </c>
      <c r="SJ61" s="45">
        <f ca="1"/>
        <v>-23.50302977955343</v>
      </c>
      <c r="SK61" s="45">
        <f ca="1"/>
        <v>-23.873733834624289</v>
      </c>
      <c r="SL61" s="45">
        <f ca="1"/>
        <v>-24.290458740115199</v>
      </c>
      <c r="SM61" s="45">
        <f ca="1"/>
        <v>-26.367793141126654</v>
      </c>
      <c r="SN61" s="45">
        <f ca="1"/>
        <v>-26.32406915056707</v>
      </c>
      <c r="SO61" s="45">
        <f ca="1"/>
        <v>-26.257216644167897</v>
      </c>
      <c r="SP61" s="43">
        <f ca="1"/>
        <v>-26.559919304609295</v>
      </c>
      <c r="SQ61" s="43">
        <f ca="1"/>
        <v>-26.236414210557939</v>
      </c>
    </row>
    <row r="62" spans="3:511" x14ac:dyDescent="0.25">
      <c r="C62" s="46" t="s">
        <v>507</v>
      </c>
      <c r="F62" s="45" cm="1">
        <f t="array" aca="1" ref="F62" ca="1">MIN(IFERROR(IF(OFFSET(bHist!$A$1,_xlfn.XMATCH($C$59,bHist!B:B,0)-1,3,1,500)=0,"-",OFFSET(bHist!$A$1,_xlfn.XMATCH($C$59,bHist!B:B,0)-1,3,1,500))-IF(OFFSET(bHist!$A$1,_xlfn.XMATCH(C62,bHist!B:B,0)-1,3,1,500)=0,"-",OFFSET(bHist!$A$1,_xlfn.XMATCH(C62,bHist!B:B,0)-1,3,1,500)),"-"))</f>
        <v>-141.02448164701462</v>
      </c>
      <c r="G62" s="45" cm="1">
        <f t="array" aca="1" ref="G62" ca="1">AVERAGE(IFERROR(IF(OFFSET(bHist!$A$1,_xlfn.XMATCH($C$59,bHist!B:B,0)-1,3,1,500)=0,"-",OFFSET(bHist!$A$1,_xlfn.XMATCH($C$59,bHist!B:B,0)-1,3,1,500))-IF(OFFSET(bHist!$A$1,_xlfn.XMATCH(C62,bHist!B:B,0)-1,3,1,500)=0,"-",OFFSET(bHist!$A$1,_xlfn.XMATCH(C62,bHist!B:B,0)-1,3,1,500)),"-"))</f>
        <v>-48.321813402888935</v>
      </c>
      <c r="H62" s="45" cm="1">
        <f t="array" aca="1" ref="H62" ca="1">MAX(IFERROR(IF(OFFSET(bHist!A32,_xlfn.XMATCH($C$59,bHist!B:B,0)-1,3,1,500)=0,"-",OFFSET(bHist!A32,_xlfn.XMATCH($C$59,bHist!B:B,0)-1,3,1,500))-IF(OFFSET(bHist!A33,_xlfn.XMATCH(C62,bHist!B:B,0)-1,3,1,500)=0,"-",OFFSET(bHist!A33,_xlfn.XMATCH(C62,bHist!B:B,0)-1,3,1,500)),"-"))</f>
        <v>59.017805576205205</v>
      </c>
      <c r="I62" s="45" cm="1">
        <f t="array" aca="1" ref="I62" ca="1">_xlfn.STDEV.P(IFERROR(IF(OFFSET(bHist!A32,_xlfn.XMATCH($C$59,bHist!B:B,0)-1,3,1,500)=0,"-",OFFSET(bHist!A32,_xlfn.XMATCH($C$59,bHist!B:B,0)-1,3,1,500))-IF(OFFSET(bHist!A33,_xlfn.XMATCH(C62,bHist!B:B,0)-1,3,1,500)=0,"-",OFFSET(bHist!A33,_xlfn.XMATCH(C62,bHist!B:B,0)-1,3,1,500)),"-"))</f>
        <v>29.407053083724289</v>
      </c>
      <c r="J62" s="45" cm="1">
        <f t="array" aca="1" ref="J62" ca="1">INDEX((IFERROR(IF(OFFSET(bHist!$A$1,_xlfn.XMATCH($C$59,bHist!B:B,0)-1,3,1,500)=0,"-",OFFSET(bHist!$A$1,_xlfn.XMATCH($C$59,bHist!B:B,0)-1,3,1,500))-IF(OFFSET(bHist!$A$1,_xlfn.XMATCH(C62,bHist!B:B,0)-1,3,1,500)=0,"-",OFFSET(bHist!$A$1,_xlfn.XMATCH(C62,bHist!B:B,0)-1,3,1,500)),"-")),1)</f>
        <v>-41.62486838126182</v>
      </c>
      <c r="K62" s="51">
        <f t="shared" ca="1" si="8"/>
        <v>3.3477646724536E-2</v>
      </c>
      <c r="L62" s="45" cm="1">
        <f t="array" aca="1" ref="L62:SQ62" ca="1">(IFERROR(IF(OFFSET(bHist!$A$1,_xlfn.XMATCH($C$59,bHist!B:B,0)-1,3,1,500)=0,"-",OFFSET(bHist!$A$1,_xlfn.XMATCH($C$59,bHist!B:B,0)-1,3,1,500))-IF(OFFSET(bHist!$A$1,_xlfn.XMATCH(C62,bHist!B:B,0)-1,3,1,500)=0,"-",OFFSET(bHist!$A$1,_xlfn.XMATCH(C62,bHist!B:B,0)-1,3,1,500)),"-"))</f>
        <v>-41.62486838126182</v>
      </c>
      <c r="M62" s="45">
        <f ca="1"/>
        <v>-54.676402178883592</v>
      </c>
      <c r="N62" s="45">
        <f ca="1"/>
        <v>-52.040770536661142</v>
      </c>
      <c r="O62" s="45">
        <f ca="1"/>
        <v>-34.857207534193975</v>
      </c>
      <c r="P62" s="45">
        <f ca="1"/>
        <v>-31.424236002326012</v>
      </c>
      <c r="Q62" s="45">
        <f ca="1"/>
        <v>-19.306840902566904</v>
      </c>
      <c r="R62" s="45">
        <f ca="1"/>
        <v>-10.237516038417823</v>
      </c>
      <c r="S62" s="45">
        <f ca="1"/>
        <v>0.4131351739168565</v>
      </c>
      <c r="T62" s="45">
        <f ca="1"/>
        <v>6.3115612473488341</v>
      </c>
      <c r="U62" s="45">
        <f ca="1"/>
        <v>6.4635283529758567</v>
      </c>
      <c r="V62" s="45">
        <f ca="1"/>
        <v>-0.45383720242975301</v>
      </c>
      <c r="W62" s="45">
        <f ca="1"/>
        <v>20.431602554321302</v>
      </c>
      <c r="X62" s="45">
        <f ca="1"/>
        <v>21.848671619892087</v>
      </c>
      <c r="Y62" s="45">
        <f ca="1"/>
        <v>33.722436200022713</v>
      </c>
      <c r="Z62" s="45">
        <f ca="1"/>
        <v>17.411015581846215</v>
      </c>
      <c r="AA62" s="45">
        <f ca="1"/>
        <v>-20.558248803853985</v>
      </c>
      <c r="AB62" s="45">
        <f ca="1"/>
        <v>20.831126107335081</v>
      </c>
      <c r="AC62" s="45">
        <f ca="1"/>
        <v>14.510135984182341</v>
      </c>
      <c r="AD62" s="45">
        <f ca="1"/>
        <v>6.7541944609880318</v>
      </c>
      <c r="AE62" s="45">
        <f ca="1"/>
        <v>-6.2166451510190939</v>
      </c>
      <c r="AF62" s="45">
        <f ca="1"/>
        <v>-35.262843090176574</v>
      </c>
      <c r="AG62" s="45">
        <f ca="1"/>
        <v>-83.103970276594154</v>
      </c>
      <c r="AH62" s="45">
        <f ca="1"/>
        <v>-98.559226280808446</v>
      </c>
      <c r="AI62" s="45">
        <f ca="1"/>
        <v>-63.269721382141114</v>
      </c>
      <c r="AJ62" s="45">
        <f ca="1"/>
        <v>-51.047499647021311</v>
      </c>
      <c r="AK62" s="45">
        <f ca="1"/>
        <v>-39.864350941419588</v>
      </c>
      <c r="AL62" s="45">
        <f ca="1"/>
        <v>-43.13071915864947</v>
      </c>
      <c r="AM62" s="45">
        <f ca="1"/>
        <v>-48.115765473723428</v>
      </c>
      <c r="AN62" s="45">
        <f ca="1"/>
        <v>-58.946719946265205</v>
      </c>
      <c r="AO62" s="45">
        <f ca="1"/>
        <v>-88.010470121264461</v>
      </c>
      <c r="AP62" s="45">
        <f ca="1"/>
        <v>-83.060838226675969</v>
      </c>
      <c r="AQ62" s="45">
        <f ca="1"/>
        <v>-100.30410877716542</v>
      </c>
      <c r="AR62" s="45">
        <f ca="1"/>
        <v>-69.189924910783759</v>
      </c>
      <c r="AS62" s="45">
        <f ca="1"/>
        <v>-64.301492383360852</v>
      </c>
      <c r="AT62" s="45">
        <f ca="1"/>
        <v>-46.448892069816566</v>
      </c>
      <c r="AU62" s="45">
        <f ca="1"/>
        <v>-21.123349226474716</v>
      </c>
      <c r="AV62" s="45">
        <f ca="1"/>
        <v>25.487881355285651</v>
      </c>
      <c r="AW62" s="45">
        <f ca="1"/>
        <v>31.113679213404623</v>
      </c>
      <c r="AX62" s="45">
        <f ca="1"/>
        <v>50.8965225814581</v>
      </c>
      <c r="AY62" s="45">
        <f ca="1"/>
        <v>25.888009466528899</v>
      </c>
      <c r="AZ62" s="45">
        <f ca="1"/>
        <v>21.16746914112565</v>
      </c>
      <c r="BA62" s="45">
        <f ca="1"/>
        <v>27.757420521378549</v>
      </c>
      <c r="BB62" s="45">
        <f ca="1"/>
        <v>19.649765147089965</v>
      </c>
      <c r="BC62" s="45">
        <f ca="1"/>
        <v>42.768266770124399</v>
      </c>
      <c r="BD62" s="45">
        <f ca="1"/>
        <v>68.957063414812126</v>
      </c>
      <c r="BE62" s="45">
        <f ca="1"/>
        <v>94.827819376110995</v>
      </c>
      <c r="BF62" s="45">
        <f ca="1"/>
        <v>124.76596167480943</v>
      </c>
      <c r="BG62" s="45">
        <f ca="1"/>
        <v>94.808751214742642</v>
      </c>
      <c r="BH62" s="45">
        <f ca="1"/>
        <v>99.673996829032887</v>
      </c>
      <c r="BI62" s="45">
        <f ca="1"/>
        <v>51.465060503840505</v>
      </c>
      <c r="BJ62" s="45">
        <f ca="1"/>
        <v>3.3386430964470151</v>
      </c>
      <c r="BK62" s="45">
        <f ca="1"/>
        <v>35.442896970033644</v>
      </c>
      <c r="BL62" s="45">
        <f ca="1"/>
        <v>50.586569778203909</v>
      </c>
      <c r="BM62" s="45">
        <f ca="1"/>
        <v>175.49841352438926</v>
      </c>
      <c r="BN62" s="45">
        <f ca="1"/>
        <v>203.24144217944144</v>
      </c>
      <c r="BO62" s="45">
        <f ca="1"/>
        <v>16.410692575097073</v>
      </c>
      <c r="BP62" s="45">
        <f ca="1"/>
        <v>-73.279319784641245</v>
      </c>
      <c r="BQ62" s="45">
        <f ca="1"/>
        <v>-79.76488520455365</v>
      </c>
      <c r="BR62" s="45">
        <f ca="1"/>
        <v>-124.50349798452851</v>
      </c>
      <c r="BS62" s="45">
        <f ca="1"/>
        <v>-141.02448164701462</v>
      </c>
      <c r="BT62" s="45">
        <f ca="1"/>
        <v>-131.13658223152163</v>
      </c>
      <c r="BU62" s="45">
        <f ca="1"/>
        <v>-110.97833824825281</v>
      </c>
      <c r="BV62" s="45">
        <f ca="1"/>
        <v>-90.362271351456656</v>
      </c>
      <c r="BW62" s="45">
        <f ca="1"/>
        <v>-65.789904801011062</v>
      </c>
      <c r="BX62" s="45">
        <f ca="1"/>
        <v>-70.053141886830304</v>
      </c>
      <c r="BY62" s="45">
        <f ca="1"/>
        <v>-67.576376127719811</v>
      </c>
      <c r="BZ62" s="45">
        <f ca="1"/>
        <v>-78.118782871007852</v>
      </c>
      <c r="CA62" s="45">
        <f ca="1"/>
        <v>-82.21458502030373</v>
      </c>
      <c r="CB62" s="45">
        <f ca="1"/>
        <v>-81.948324022650695</v>
      </c>
      <c r="CC62" s="45">
        <f ca="1"/>
        <v>-95.572862764596948</v>
      </c>
      <c r="CD62" s="45">
        <f ca="1"/>
        <v>-62.782683278441482</v>
      </c>
      <c r="CE62" s="45">
        <f ca="1"/>
        <v>-27.53325106668467</v>
      </c>
      <c r="CF62" s="45">
        <f ca="1"/>
        <v>62.540763042211495</v>
      </c>
      <c r="CG62" s="45">
        <f ca="1"/>
        <v>74.79570082700252</v>
      </c>
      <c r="CH62" s="45">
        <f ca="1"/>
        <v>88.223166868448345</v>
      </c>
      <c r="CI62" s="45">
        <f ca="1"/>
        <v>131.14628717958931</v>
      </c>
      <c r="CJ62" s="45">
        <f ca="1"/>
        <v>154.8987655041218</v>
      </c>
      <c r="CK62" s="45">
        <f ca="1"/>
        <v>172.93483269453048</v>
      </c>
      <c r="CL62" s="45">
        <f ca="1"/>
        <v>133.05807742726807</v>
      </c>
      <c r="CM62" s="45">
        <f ca="1"/>
        <v>18.598426530718825</v>
      </c>
      <c r="CN62" s="45">
        <f ca="1"/>
        <v>6.5148599134683991</v>
      </c>
      <c r="CO62" s="45">
        <f ca="1"/>
        <v>-49.233241834521294</v>
      </c>
      <c r="CP62" s="45">
        <f ca="1"/>
        <v>-40.100701823592175</v>
      </c>
      <c r="CQ62" s="45">
        <f ca="1"/>
        <v>-23.788554050445583</v>
      </c>
      <c r="CR62" s="45">
        <f ca="1"/>
        <v>-57.800195503234889</v>
      </c>
      <c r="CS62" s="45">
        <f ca="1"/>
        <v>-70.476559371233009</v>
      </c>
      <c r="CT62" s="45">
        <f ca="1"/>
        <v>-72.985255880713467</v>
      </c>
      <c r="CU62" s="45">
        <f ca="1"/>
        <v>-77.183650878906263</v>
      </c>
      <c r="CV62" s="45">
        <f ca="1"/>
        <v>-72.534205042243002</v>
      </c>
      <c r="CW62" s="45">
        <f ca="1"/>
        <v>-64.513618805050839</v>
      </c>
      <c r="CX62" s="45">
        <f ca="1"/>
        <v>-62.546593291521091</v>
      </c>
      <c r="CY62" s="45">
        <f ca="1"/>
        <v>-58.7462296284437</v>
      </c>
      <c r="CZ62" s="45">
        <f ca="1"/>
        <v>-60.349685107588755</v>
      </c>
      <c r="DA62" s="45">
        <f ca="1"/>
        <v>-62.769780995607377</v>
      </c>
      <c r="DB62" s="45">
        <f ca="1"/>
        <v>-56.434628562688822</v>
      </c>
      <c r="DC62" s="45">
        <f ca="1"/>
        <v>-56.76327424979209</v>
      </c>
      <c r="DD62" s="45">
        <f ca="1"/>
        <v>-57.58006984210013</v>
      </c>
      <c r="DE62" s="45">
        <f ca="1"/>
        <v>-55.728916357517249</v>
      </c>
      <c r="DF62" s="45">
        <f ca="1"/>
        <v>-55.929162603139872</v>
      </c>
      <c r="DG62" s="45">
        <f ca="1"/>
        <v>-56.532308087348937</v>
      </c>
      <c r="DH62" s="45">
        <f ca="1"/>
        <v>-36.465190265297892</v>
      </c>
      <c r="DI62" s="45">
        <f ca="1"/>
        <v>-54.246112911939612</v>
      </c>
      <c r="DJ62" s="45">
        <f ca="1"/>
        <v>-55.851761744976031</v>
      </c>
      <c r="DK62" s="45">
        <f ca="1"/>
        <v>-58.449871555805203</v>
      </c>
      <c r="DL62" s="45">
        <f ca="1"/>
        <v>-59.332071714639653</v>
      </c>
      <c r="DM62" s="45">
        <f ca="1"/>
        <v>-56.346810603857051</v>
      </c>
      <c r="DN62" s="45">
        <f ca="1"/>
        <v>-56.723253312587737</v>
      </c>
      <c r="DO62" s="45">
        <f ca="1"/>
        <v>-59.031497368931774</v>
      </c>
      <c r="DP62" s="45">
        <f ca="1"/>
        <v>-63.067511611223225</v>
      </c>
      <c r="DQ62" s="45">
        <f ca="1"/>
        <v>-63.063192804694175</v>
      </c>
      <c r="DR62" s="45">
        <f ca="1"/>
        <v>-60.398303510427475</v>
      </c>
      <c r="DS62" s="45">
        <f ca="1"/>
        <v>-58.727451572060588</v>
      </c>
      <c r="DT62" s="45">
        <f ca="1"/>
        <v>-55.650929266452806</v>
      </c>
      <c r="DU62" s="45">
        <f ca="1"/>
        <v>-54.724694962024699</v>
      </c>
      <c r="DV62" s="45">
        <f ca="1"/>
        <v>-47.756466800451271</v>
      </c>
      <c r="DW62" s="45">
        <f ca="1"/>
        <v>-47.587721485972416</v>
      </c>
      <c r="DX62" s="45">
        <f ca="1"/>
        <v>-43.415948396921159</v>
      </c>
      <c r="DY62" s="45">
        <f ca="1"/>
        <v>-41.664278623700142</v>
      </c>
      <c r="DZ62" s="45">
        <f ca="1"/>
        <v>-41.675655456662177</v>
      </c>
      <c r="EA62" s="45">
        <f ca="1"/>
        <v>-45.6015117418766</v>
      </c>
      <c r="EB62" s="45">
        <f ca="1"/>
        <v>-46.292357973575598</v>
      </c>
      <c r="EC62" s="45">
        <f ca="1"/>
        <v>-49.045606830120086</v>
      </c>
      <c r="ED62" s="45">
        <f ca="1"/>
        <v>-48.960642116427415</v>
      </c>
      <c r="EE62" s="45">
        <f ca="1"/>
        <v>-48.355643178701399</v>
      </c>
      <c r="EF62" s="45">
        <f ca="1"/>
        <v>-49.196445461869239</v>
      </c>
      <c r="EG62" s="45">
        <f ca="1"/>
        <v>-51.49252830863</v>
      </c>
      <c r="EH62" s="45">
        <f ca="1"/>
        <v>-53.414122059702862</v>
      </c>
      <c r="EI62" s="45">
        <f ca="1"/>
        <v>-57.380238319754604</v>
      </c>
      <c r="EJ62" s="45">
        <f ca="1"/>
        <v>-57.460677843213077</v>
      </c>
      <c r="EK62" s="45">
        <f ca="1"/>
        <v>-61.583151629805563</v>
      </c>
      <c r="EL62" s="45">
        <f ca="1"/>
        <v>-58.562008263945579</v>
      </c>
      <c r="EM62" s="45">
        <f ca="1"/>
        <v>-57.976646625399582</v>
      </c>
      <c r="EN62" s="45">
        <f ca="1"/>
        <v>-54.09847419357299</v>
      </c>
      <c r="EO62" s="45">
        <f ca="1"/>
        <v>-56.551670728325846</v>
      </c>
      <c r="EP62" s="45">
        <f ca="1"/>
        <v>-58.163006186962122</v>
      </c>
      <c r="EQ62" s="45">
        <f ca="1"/>
        <v>-55.3197557746172</v>
      </c>
      <c r="ER62" s="45">
        <f ca="1"/>
        <v>-55.94451757335662</v>
      </c>
      <c r="ES62" s="45">
        <f ca="1"/>
        <v>-53.096475113630291</v>
      </c>
      <c r="ET62" s="45">
        <f ca="1"/>
        <v>-49.516980789899826</v>
      </c>
      <c r="EU62" s="45">
        <f ca="1"/>
        <v>-51.645525750160225</v>
      </c>
      <c r="EV62" s="45">
        <f ca="1"/>
        <v>-50.132842249631892</v>
      </c>
      <c r="EW62" s="45">
        <f ca="1"/>
        <v>-50.601253224015245</v>
      </c>
      <c r="EX62" s="45">
        <f ca="1"/>
        <v>-51.127419341206554</v>
      </c>
      <c r="EY62" s="45">
        <f ca="1"/>
        <v>-51.707134105920801</v>
      </c>
      <c r="EZ62" s="45">
        <f ca="1"/>
        <v>-50.185773790001875</v>
      </c>
      <c r="FA62" s="45">
        <f ca="1"/>
        <v>-49.751657155990607</v>
      </c>
      <c r="FB62" s="45">
        <f ca="1"/>
        <v>-53.073668467760086</v>
      </c>
      <c r="FC62" s="45">
        <f ca="1"/>
        <v>-53.999936766862859</v>
      </c>
      <c r="FD62" s="45">
        <f ca="1"/>
        <v>-55.14850961947441</v>
      </c>
      <c r="FE62" s="45">
        <f ca="1"/>
        <v>-57.325646415710452</v>
      </c>
      <c r="FF62" s="45">
        <f ca="1"/>
        <v>-51.875185226917267</v>
      </c>
      <c r="FG62" s="45">
        <f ca="1"/>
        <v>-55.345370992898935</v>
      </c>
      <c r="FH62" s="45">
        <f ca="1"/>
        <v>-55.503700678825368</v>
      </c>
      <c r="FI62" s="45">
        <f ca="1"/>
        <v>-55.245104772686958</v>
      </c>
      <c r="FJ62" s="45">
        <f ca="1"/>
        <v>-54.731527355194089</v>
      </c>
      <c r="FK62" s="45">
        <f ca="1"/>
        <v>-55.001008856534952</v>
      </c>
      <c r="FL62" s="45">
        <f ca="1"/>
        <v>-59.764472741603868</v>
      </c>
      <c r="FM62" s="45">
        <f ca="1"/>
        <v>-61.029312656402595</v>
      </c>
      <c r="FN62" s="45">
        <f ca="1"/>
        <v>-63.171068499803553</v>
      </c>
      <c r="FO62" s="45">
        <f ca="1"/>
        <v>-65.254666716933244</v>
      </c>
      <c r="FP62" s="45">
        <f ca="1"/>
        <v>-63.173488629102721</v>
      </c>
      <c r="FQ62" s="45">
        <f ca="1"/>
        <v>-61.028582819938663</v>
      </c>
      <c r="FR62" s="45">
        <f ca="1"/>
        <v>-61.246303731322286</v>
      </c>
      <c r="FS62" s="45">
        <f ca="1"/>
        <v>-58.421480772972096</v>
      </c>
      <c r="FT62" s="45">
        <f ca="1"/>
        <v>-54.966082817673687</v>
      </c>
      <c r="FU62" s="45">
        <f ca="1"/>
        <v>-54.027915969252589</v>
      </c>
      <c r="FV62" s="45">
        <f ca="1"/>
        <v>-55.053154591441157</v>
      </c>
      <c r="FW62" s="45">
        <f ca="1"/>
        <v>-53.58204019105434</v>
      </c>
      <c r="FX62" s="45">
        <f ca="1"/>
        <v>-53.595242658019068</v>
      </c>
      <c r="FY62" s="45">
        <f ca="1"/>
        <v>-51.472869957804669</v>
      </c>
      <c r="FZ62" s="45">
        <f ca="1"/>
        <v>-54.806091316819192</v>
      </c>
      <c r="GA62" s="45">
        <f ca="1"/>
        <v>-56.829485892891881</v>
      </c>
      <c r="GB62" s="45">
        <f ca="1"/>
        <v>-58.769501252770432</v>
      </c>
      <c r="GC62" s="45">
        <f ca="1"/>
        <v>-54.454806296587002</v>
      </c>
      <c r="GD62" s="45">
        <f ca="1"/>
        <v>-53.671475928068155</v>
      </c>
      <c r="GE62" s="45">
        <f ca="1"/>
        <v>-51.194113783478741</v>
      </c>
      <c r="GF62" s="45">
        <f ca="1"/>
        <v>-51.085720064282405</v>
      </c>
      <c r="GG62" s="45">
        <f ca="1"/>
        <v>-51.996905084729214</v>
      </c>
      <c r="GH62" s="45">
        <f ca="1"/>
        <v>-51.552805388569837</v>
      </c>
      <c r="GI62" s="45">
        <f ca="1"/>
        <v>-48.89340530180931</v>
      </c>
      <c r="GJ62" s="45">
        <f ca="1"/>
        <v>-47.948777669429774</v>
      </c>
      <c r="GK62" s="45">
        <f ca="1"/>
        <v>-49.221946171164518</v>
      </c>
      <c r="GL62" s="45">
        <f ca="1"/>
        <v>-48.230509464621548</v>
      </c>
      <c r="GM62" s="45">
        <f ca="1"/>
        <v>-43.556783267259604</v>
      </c>
      <c r="GN62" s="45">
        <f ca="1"/>
        <v>-43.301103826880464</v>
      </c>
      <c r="GO62" s="45">
        <f ca="1"/>
        <v>-44.424630445241931</v>
      </c>
      <c r="GP62" s="45">
        <f ca="1"/>
        <v>-44.36541995930672</v>
      </c>
      <c r="GQ62" s="45">
        <f ca="1"/>
        <v>-45.561297650694883</v>
      </c>
      <c r="GR62" s="45">
        <f ca="1"/>
        <v>-46.774516183614722</v>
      </c>
      <c r="GS62" s="45">
        <f ca="1"/>
        <v>-48.714160945057884</v>
      </c>
      <c r="GT62" s="45">
        <f ca="1"/>
        <v>-50.131632141709318</v>
      </c>
      <c r="GU62" s="45">
        <f ca="1"/>
        <v>-51.982017313122753</v>
      </c>
      <c r="GV62" s="45">
        <f ca="1"/>
        <v>-52.158053143262862</v>
      </c>
      <c r="GW62" s="45">
        <f ca="1"/>
        <v>-47.494691966891281</v>
      </c>
      <c r="GX62" s="45">
        <f ca="1"/>
        <v>-47.937815010309237</v>
      </c>
      <c r="GY62" s="45">
        <f ca="1"/>
        <v>-48.450986208796493</v>
      </c>
      <c r="GZ62" s="45">
        <f ca="1"/>
        <v>-49.281313246965411</v>
      </c>
      <c r="HA62" s="45">
        <f ca="1"/>
        <v>-54.939420783519751</v>
      </c>
      <c r="HB62" s="45">
        <f ca="1"/>
        <v>-56.5463654255867</v>
      </c>
      <c r="HC62" s="45">
        <f ca="1"/>
        <v>-56.449839315772053</v>
      </c>
      <c r="HD62" s="45">
        <f ca="1"/>
        <v>-57.708735328555122</v>
      </c>
      <c r="HE62" s="45">
        <f ca="1"/>
        <v>-56.644858772277814</v>
      </c>
      <c r="HF62" s="45">
        <f ca="1"/>
        <v>-60.514293453931813</v>
      </c>
      <c r="HG62" s="45">
        <f ca="1"/>
        <v>-62.331868238925935</v>
      </c>
      <c r="HH62" s="45">
        <f ca="1"/>
        <v>-58.043239019513138</v>
      </c>
      <c r="HI62" s="45">
        <f ca="1"/>
        <v>-55.023460352301605</v>
      </c>
      <c r="HJ62" s="45">
        <f ca="1"/>
        <v>-51.232355716824543</v>
      </c>
      <c r="HK62" s="45">
        <f ca="1"/>
        <v>-54.19615615785122</v>
      </c>
      <c r="HL62" s="45">
        <f ca="1"/>
        <v>-67.259835630178458</v>
      </c>
      <c r="HM62" s="45">
        <f ca="1"/>
        <v>-66.627236724138257</v>
      </c>
      <c r="HN62" s="45">
        <f ca="1"/>
        <v>-65.070097564458848</v>
      </c>
      <c r="HO62" s="45">
        <f ca="1"/>
        <v>-64.07725289142131</v>
      </c>
      <c r="HP62" s="45">
        <f ca="1"/>
        <v>-62.853807578086858</v>
      </c>
      <c r="HQ62" s="45">
        <f ca="1"/>
        <v>-63.854463956117613</v>
      </c>
      <c r="HR62" s="45">
        <f ca="1"/>
        <v>-68.825642375349986</v>
      </c>
      <c r="HS62" s="45">
        <f ca="1"/>
        <v>-65.758317414522153</v>
      </c>
      <c r="HT62" s="45">
        <f ca="1"/>
        <v>-66.41969517171384</v>
      </c>
      <c r="HU62" s="45">
        <f ca="1"/>
        <v>-65.946790188908565</v>
      </c>
      <c r="HV62" s="45">
        <f ca="1"/>
        <v>-65.872728913545615</v>
      </c>
      <c r="HW62" s="45">
        <f ca="1"/>
        <v>-60.900273627281187</v>
      </c>
      <c r="HX62" s="45">
        <f ca="1"/>
        <v>-61.780105625987055</v>
      </c>
      <c r="HY62" s="45">
        <f ca="1"/>
        <v>-58.792222902297972</v>
      </c>
      <c r="HZ62" s="45">
        <f ca="1"/>
        <v>-58.901950929641721</v>
      </c>
      <c r="IA62" s="45">
        <f ca="1"/>
        <v>-65.000342306375487</v>
      </c>
      <c r="IB62" s="45">
        <f ca="1"/>
        <v>-65.043671447515507</v>
      </c>
      <c r="IC62" s="45">
        <f ca="1"/>
        <v>-64.110126125216482</v>
      </c>
      <c r="ID62" s="45">
        <f ca="1"/>
        <v>-63.237705392003065</v>
      </c>
      <c r="IE62" s="45">
        <f ca="1"/>
        <v>-64.816286433219929</v>
      </c>
      <c r="IF62" s="45">
        <f ca="1"/>
        <v>-54.978595113396651</v>
      </c>
      <c r="IG62" s="45">
        <f ca="1"/>
        <v>-45.466549952030178</v>
      </c>
      <c r="IH62" s="45">
        <f ca="1"/>
        <v>-50.815945952653891</v>
      </c>
      <c r="II62" s="45">
        <f ca="1"/>
        <v>-54.373969168901453</v>
      </c>
      <c r="IJ62" s="45">
        <f ca="1"/>
        <v>-54.820039618015286</v>
      </c>
      <c r="IK62" s="45">
        <f ca="1"/>
        <v>-57.348634395360961</v>
      </c>
      <c r="IL62" s="45">
        <f ca="1"/>
        <v>-58.302785495281228</v>
      </c>
      <c r="IM62" s="45">
        <f ca="1"/>
        <v>-61.325008244395249</v>
      </c>
      <c r="IN62" s="45">
        <f ca="1"/>
        <v>-59.232974556207637</v>
      </c>
      <c r="IO62" s="45">
        <f ca="1"/>
        <v>-52.364499776005744</v>
      </c>
      <c r="IP62" s="45">
        <f ca="1"/>
        <v>-49.734535026073445</v>
      </c>
      <c r="IQ62" s="45">
        <f ca="1"/>
        <v>-51.654905285716055</v>
      </c>
      <c r="IR62" s="45">
        <f ca="1"/>
        <v>-44.311903701424605</v>
      </c>
      <c r="IS62" s="45">
        <f ca="1"/>
        <v>-40.899880461812025</v>
      </c>
      <c r="IT62" s="45">
        <f ca="1"/>
        <v>-41.977030638098704</v>
      </c>
      <c r="IU62" s="45">
        <f ca="1"/>
        <v>-43.655352051973352</v>
      </c>
      <c r="IV62" s="45">
        <f ca="1"/>
        <v>-49.664674554586412</v>
      </c>
      <c r="IW62" s="45">
        <f ca="1"/>
        <v>-52.982187419176071</v>
      </c>
      <c r="IX62" s="45">
        <f ca="1"/>
        <v>-50.262439802646611</v>
      </c>
      <c r="IY62" s="45">
        <f ca="1"/>
        <v>-51.740982432246213</v>
      </c>
      <c r="IZ62" s="45">
        <f ca="1"/>
        <v>-47.691711797952664</v>
      </c>
      <c r="JA62" s="45">
        <f ca="1"/>
        <v>-40.308027978777886</v>
      </c>
      <c r="JB62" s="45">
        <f ca="1"/>
        <v>-39.198813908696167</v>
      </c>
      <c r="JC62" s="45">
        <f ca="1"/>
        <v>-38.949382166385647</v>
      </c>
      <c r="JD62" s="45">
        <f ca="1"/>
        <v>-39.331049247026442</v>
      </c>
      <c r="JE62" s="45">
        <f ca="1"/>
        <v>-43.266226285934465</v>
      </c>
      <c r="JF62" s="45">
        <f ca="1"/>
        <v>-46.209194239616394</v>
      </c>
      <c r="JG62" s="45">
        <f ca="1"/>
        <v>-45.409698484420787</v>
      </c>
      <c r="JH62" s="45">
        <f ca="1"/>
        <v>-41.245460090637209</v>
      </c>
      <c r="JI62" s="45">
        <f ca="1"/>
        <v>-43.121307757377636</v>
      </c>
      <c r="JJ62" s="45">
        <f ca="1"/>
        <v>-46.50840362238884</v>
      </c>
      <c r="JK62" s="45">
        <f ca="1"/>
        <v>-50.470541679501522</v>
      </c>
      <c r="JL62" s="45">
        <f ca="1"/>
        <v>-58.673953290224077</v>
      </c>
      <c r="JM62" s="45">
        <f ca="1"/>
        <v>-62.198687275886527</v>
      </c>
      <c r="JN62" s="45">
        <f ca="1"/>
        <v>-66.794086481809629</v>
      </c>
      <c r="JO62" s="45">
        <f ca="1"/>
        <v>-69.734709106683738</v>
      </c>
      <c r="JP62" s="45">
        <f ca="1"/>
        <v>-73.680909278154388</v>
      </c>
      <c r="JQ62" s="45">
        <f ca="1"/>
        <v>-74.298514604926098</v>
      </c>
      <c r="JR62" s="45">
        <f ca="1"/>
        <v>-74.712414386630059</v>
      </c>
      <c r="JS62" s="45">
        <f ca="1"/>
        <v>-77.017585167884818</v>
      </c>
      <c r="JT62" s="45">
        <f ca="1"/>
        <v>-83.981960424065591</v>
      </c>
      <c r="JU62" s="45">
        <f ca="1"/>
        <v>-92.517196759819996</v>
      </c>
      <c r="JV62" s="45">
        <f ca="1"/>
        <v>-97.359912539362909</v>
      </c>
      <c r="JW62" s="45">
        <f ca="1"/>
        <v>-99.295071247220051</v>
      </c>
      <c r="JX62" s="45">
        <f ca="1"/>
        <v>-99.735197486758224</v>
      </c>
      <c r="JY62" s="45">
        <f ca="1"/>
        <v>-99.769349740505206</v>
      </c>
      <c r="JZ62" s="45">
        <f ca="1"/>
        <v>-96.494283810019482</v>
      </c>
      <c r="KA62" s="45">
        <f ca="1"/>
        <v>-95.431345803022396</v>
      </c>
      <c r="KB62" s="45">
        <f ca="1"/>
        <v>-100.32608793079852</v>
      </c>
      <c r="KC62" s="45">
        <f ca="1"/>
        <v>-97.428226254343997</v>
      </c>
      <c r="KD62" s="45">
        <f ca="1"/>
        <v>-95.86964135468007</v>
      </c>
      <c r="KE62" s="45">
        <f ca="1"/>
        <v>-90.208440151333804</v>
      </c>
      <c r="KF62" s="45">
        <f ca="1"/>
        <v>-88.392138036489499</v>
      </c>
      <c r="KG62" s="45">
        <f ca="1"/>
        <v>-87.478595535516732</v>
      </c>
      <c r="KH62" s="45">
        <f ca="1"/>
        <v>-85.717979276895534</v>
      </c>
      <c r="KI62" s="45">
        <f ca="1"/>
        <v>-87.624601664900808</v>
      </c>
      <c r="KJ62" s="45">
        <f ca="1"/>
        <v>-88.038863079428651</v>
      </c>
      <c r="KK62" s="45">
        <f ca="1"/>
        <v>-85.111476124882699</v>
      </c>
      <c r="KL62" s="45">
        <f ca="1"/>
        <v>-86.66182207131385</v>
      </c>
      <c r="KM62" s="45">
        <f ca="1"/>
        <v>-88.027028827190392</v>
      </c>
      <c r="KN62" s="45">
        <f ca="1"/>
        <v>-91.140620533108688</v>
      </c>
      <c r="KO62" s="45">
        <f ca="1"/>
        <v>-87.072640227437034</v>
      </c>
      <c r="KP62" s="45">
        <f ca="1"/>
        <v>-85.839837705254538</v>
      </c>
      <c r="KQ62" s="45">
        <f ca="1"/>
        <v>-85.067802183270445</v>
      </c>
      <c r="KR62" s="45">
        <f ca="1"/>
        <v>-86.141497191309924</v>
      </c>
      <c r="KS62" s="45">
        <f ca="1"/>
        <v>-87.012432520866412</v>
      </c>
      <c r="KT62" s="45">
        <f ca="1"/>
        <v>-90.236353650212308</v>
      </c>
      <c r="KU62" s="45">
        <f ca="1"/>
        <v>-91.169161841154093</v>
      </c>
      <c r="KV62" s="45">
        <f ca="1"/>
        <v>-86.536069403171538</v>
      </c>
      <c r="KW62" s="45">
        <f ca="1"/>
        <v>-88.050262655615811</v>
      </c>
      <c r="KX62" s="45">
        <f ca="1"/>
        <v>-88.961452334284758</v>
      </c>
      <c r="KY62" s="45">
        <f ca="1"/>
        <v>-88.75804153156281</v>
      </c>
      <c r="KZ62" s="45">
        <f ca="1"/>
        <v>-90.111432559132595</v>
      </c>
      <c r="LA62" s="45">
        <f ca="1"/>
        <v>-89.123496222138414</v>
      </c>
      <c r="LB62" s="45">
        <f ca="1"/>
        <v>-88.716872694730768</v>
      </c>
      <c r="LC62" s="45">
        <f ca="1"/>
        <v>-88.246903427243211</v>
      </c>
      <c r="LD62" s="45">
        <f ca="1"/>
        <v>-88.211181190013903</v>
      </c>
      <c r="LE62" s="45">
        <f ca="1"/>
        <v>-83.691552077770254</v>
      </c>
      <c r="LF62" s="45">
        <f ca="1"/>
        <v>-82.271351703286157</v>
      </c>
      <c r="LG62" s="45">
        <f ca="1"/>
        <v>-83.182600471377356</v>
      </c>
      <c r="LH62" s="45">
        <f ca="1"/>
        <v>-79.977914641499538</v>
      </c>
      <c r="LI62" s="45">
        <f ca="1"/>
        <v>-78.296704296231283</v>
      </c>
      <c r="LJ62" s="45">
        <f ca="1"/>
        <v>-74.909418418526641</v>
      </c>
      <c r="LK62" s="45">
        <f ca="1"/>
        <v>-73.173991799116152</v>
      </c>
      <c r="LL62" s="45">
        <f ca="1"/>
        <v>-73.771461644887921</v>
      </c>
      <c r="LM62" s="45">
        <f ca="1"/>
        <v>-74.087468992233298</v>
      </c>
      <c r="LN62" s="45">
        <f ca="1"/>
        <v>-77.210672107815739</v>
      </c>
      <c r="LO62" s="45">
        <f ca="1"/>
        <v>-83.194998170018209</v>
      </c>
      <c r="LP62" s="45">
        <f ca="1"/>
        <v>-81.418008910775171</v>
      </c>
      <c r="LQ62" s="45">
        <f ca="1"/>
        <v>-91.097098896384239</v>
      </c>
      <c r="LR62" s="45">
        <f ca="1"/>
        <v>-101.07729360210897</v>
      </c>
      <c r="LS62" s="45">
        <f ca="1"/>
        <v>-104.25061737895012</v>
      </c>
      <c r="LT62" s="45">
        <f ca="1"/>
        <v>-101.2069522869587</v>
      </c>
      <c r="LU62" s="45">
        <f ca="1"/>
        <v>-103.26395494234561</v>
      </c>
      <c r="LV62" s="45">
        <f ca="1"/>
        <v>-99.734405616641055</v>
      </c>
      <c r="LW62" s="45">
        <f ca="1"/>
        <v>-103.28621495330333</v>
      </c>
      <c r="LX62" s="45" t="str">
        <f ca="1"/>
        <v>-</v>
      </c>
      <c r="LY62" s="45" t="str">
        <f ca="1"/>
        <v>-</v>
      </c>
      <c r="LZ62" s="45" t="str">
        <f ca="1"/>
        <v>-</v>
      </c>
      <c r="MA62" s="45" t="str">
        <f ca="1"/>
        <v>-</v>
      </c>
      <c r="MB62" s="45" t="str">
        <f ca="1"/>
        <v>-</v>
      </c>
      <c r="MC62" s="45" t="str">
        <f ca="1"/>
        <v>-</v>
      </c>
      <c r="MD62" s="45" t="str">
        <f ca="1"/>
        <v>-</v>
      </c>
      <c r="ME62" s="45" t="str">
        <f ca="1"/>
        <v>-</v>
      </c>
      <c r="MF62" s="45" t="str">
        <f ca="1"/>
        <v>-</v>
      </c>
      <c r="MG62" s="45" t="str">
        <f ca="1"/>
        <v>-</v>
      </c>
      <c r="MH62" s="45" t="str">
        <f ca="1"/>
        <v>-</v>
      </c>
      <c r="MI62" s="45" t="str">
        <f ca="1"/>
        <v>-</v>
      </c>
      <c r="MJ62" s="45" t="str">
        <f ca="1"/>
        <v>-</v>
      </c>
      <c r="MK62" s="45" t="str">
        <f ca="1"/>
        <v>-</v>
      </c>
      <c r="ML62" s="45" t="str">
        <f ca="1"/>
        <v>-</v>
      </c>
      <c r="MM62" s="45" t="str">
        <f ca="1"/>
        <v>-</v>
      </c>
      <c r="MN62" s="45" t="str">
        <f ca="1"/>
        <v>-</v>
      </c>
      <c r="MO62" s="45" t="str">
        <f ca="1"/>
        <v>-</v>
      </c>
      <c r="MP62" s="45" t="str">
        <f ca="1"/>
        <v>-</v>
      </c>
      <c r="MQ62" s="45" t="str">
        <f ca="1"/>
        <v>-</v>
      </c>
      <c r="MR62" s="45" t="str">
        <f ca="1"/>
        <v>-</v>
      </c>
      <c r="MS62" s="45" t="str">
        <f ca="1"/>
        <v>-</v>
      </c>
      <c r="MT62" s="45" t="str">
        <f ca="1"/>
        <v>-</v>
      </c>
      <c r="MU62" s="45" t="str">
        <f ca="1"/>
        <v>-</v>
      </c>
      <c r="MV62" s="45" t="str">
        <f ca="1"/>
        <v>-</v>
      </c>
      <c r="MW62" s="45" t="str">
        <f ca="1"/>
        <v>-</v>
      </c>
      <c r="MX62" s="45" t="str">
        <f ca="1"/>
        <v>-</v>
      </c>
      <c r="MY62" s="45" t="str">
        <f ca="1"/>
        <v>-</v>
      </c>
      <c r="MZ62" s="45" t="str">
        <f ca="1"/>
        <v>-</v>
      </c>
      <c r="NA62" s="45" t="str">
        <f ca="1"/>
        <v>-</v>
      </c>
      <c r="NB62" s="45" t="str">
        <f ca="1"/>
        <v>-</v>
      </c>
      <c r="NC62" s="45" t="str">
        <f ca="1"/>
        <v>-</v>
      </c>
      <c r="ND62" s="45" t="str">
        <f ca="1"/>
        <v>-</v>
      </c>
      <c r="NE62" s="45" t="str">
        <f ca="1"/>
        <v>-</v>
      </c>
      <c r="NF62" s="45" t="str">
        <f ca="1"/>
        <v>-</v>
      </c>
      <c r="NG62" s="45" t="str">
        <f ca="1"/>
        <v>-</v>
      </c>
      <c r="NH62" s="45" t="str">
        <f ca="1"/>
        <v>-</v>
      </c>
      <c r="NI62" s="45" t="str">
        <f ca="1"/>
        <v>-</v>
      </c>
      <c r="NJ62" s="45" t="str">
        <f ca="1"/>
        <v>-</v>
      </c>
      <c r="NK62" s="45" t="str">
        <f ca="1"/>
        <v>-</v>
      </c>
      <c r="NL62" s="45" t="str">
        <f ca="1"/>
        <v>-</v>
      </c>
      <c r="NM62" s="45" t="str">
        <f ca="1"/>
        <v>-</v>
      </c>
      <c r="NN62" s="45" t="str">
        <f ca="1"/>
        <v>-</v>
      </c>
      <c r="NO62" s="45" t="str">
        <f ca="1"/>
        <v>-</v>
      </c>
      <c r="NP62" s="45" t="str">
        <f ca="1"/>
        <v>-</v>
      </c>
      <c r="NQ62" s="45" t="str">
        <f ca="1"/>
        <v>-</v>
      </c>
      <c r="NR62" s="45" t="str">
        <f ca="1"/>
        <v>-</v>
      </c>
      <c r="NS62" s="45" t="str">
        <f ca="1"/>
        <v>-</v>
      </c>
      <c r="NT62" s="45" t="str">
        <f ca="1"/>
        <v>-</v>
      </c>
      <c r="NU62" s="45" t="str">
        <f ca="1"/>
        <v>-</v>
      </c>
      <c r="NV62" s="45" t="str">
        <f ca="1"/>
        <v>-</v>
      </c>
      <c r="NW62" s="45" t="str">
        <f ca="1"/>
        <v>-</v>
      </c>
      <c r="NX62" s="45" t="str">
        <f ca="1"/>
        <v>-</v>
      </c>
      <c r="NY62" s="45" t="str">
        <f ca="1"/>
        <v>-</v>
      </c>
      <c r="NZ62" s="45" t="str">
        <f ca="1"/>
        <v>-</v>
      </c>
      <c r="OA62" s="45" t="str">
        <f ca="1"/>
        <v>-</v>
      </c>
      <c r="OB62" s="45" t="str">
        <f ca="1"/>
        <v>-</v>
      </c>
      <c r="OC62" s="45" t="str">
        <f ca="1"/>
        <v>-</v>
      </c>
      <c r="OD62" s="45" t="str">
        <f ca="1"/>
        <v>-</v>
      </c>
      <c r="OE62" s="45" t="str">
        <f ca="1"/>
        <v>-</v>
      </c>
      <c r="OF62" s="45" t="str">
        <f ca="1"/>
        <v>-</v>
      </c>
      <c r="OG62" s="45" t="str">
        <f ca="1"/>
        <v>-</v>
      </c>
      <c r="OH62" s="45" t="str">
        <f ca="1"/>
        <v>-</v>
      </c>
      <c r="OI62" s="45" t="str">
        <f ca="1"/>
        <v>-</v>
      </c>
      <c r="OJ62" s="45" t="str">
        <f ca="1"/>
        <v>-</v>
      </c>
      <c r="OK62" s="45" t="str">
        <f ca="1"/>
        <v>-</v>
      </c>
      <c r="OL62" s="45" t="str">
        <f ca="1"/>
        <v>-</v>
      </c>
      <c r="OM62" s="45" t="str">
        <f ca="1"/>
        <v>-</v>
      </c>
      <c r="ON62" s="45" t="str">
        <f ca="1"/>
        <v>-</v>
      </c>
      <c r="OO62" s="45" t="str">
        <f ca="1"/>
        <v>-</v>
      </c>
      <c r="OP62" s="45" t="str">
        <f ca="1"/>
        <v>-</v>
      </c>
      <c r="OQ62" s="45" t="str">
        <f ca="1"/>
        <v>-</v>
      </c>
      <c r="OR62" s="45" t="str">
        <f ca="1"/>
        <v>-</v>
      </c>
      <c r="OS62" s="45" t="str">
        <f ca="1"/>
        <v>-</v>
      </c>
      <c r="OT62" s="45" t="str">
        <f ca="1"/>
        <v>-</v>
      </c>
      <c r="OU62" s="45" t="str">
        <f ca="1"/>
        <v>-</v>
      </c>
      <c r="OV62" s="45" t="str">
        <f ca="1"/>
        <v>-</v>
      </c>
      <c r="OW62" s="45" t="str">
        <f ca="1"/>
        <v>-</v>
      </c>
      <c r="OX62" s="45" t="str">
        <f ca="1"/>
        <v>-</v>
      </c>
      <c r="OY62" s="45" t="str">
        <f ca="1"/>
        <v>-</v>
      </c>
      <c r="OZ62" s="45" t="str">
        <f ca="1"/>
        <v>-</v>
      </c>
      <c r="PA62" s="45" t="str">
        <f ca="1"/>
        <v>-</v>
      </c>
      <c r="PB62" s="45" t="str">
        <f ca="1"/>
        <v>-</v>
      </c>
      <c r="PC62" s="45" t="str">
        <f ca="1"/>
        <v>-</v>
      </c>
      <c r="PD62" s="45" t="str">
        <f ca="1"/>
        <v>-</v>
      </c>
      <c r="PE62" s="45" t="str">
        <f ca="1"/>
        <v>-</v>
      </c>
      <c r="PF62" s="45" t="str">
        <f ca="1"/>
        <v>-</v>
      </c>
      <c r="PG62" s="45" t="str">
        <f ca="1"/>
        <v>-</v>
      </c>
      <c r="PH62" s="45" t="str">
        <f ca="1"/>
        <v>-</v>
      </c>
      <c r="PI62" s="45" t="str">
        <f ca="1"/>
        <v>-</v>
      </c>
      <c r="PJ62" s="45" t="str">
        <f ca="1"/>
        <v>-</v>
      </c>
      <c r="PK62" s="45" t="str">
        <f ca="1"/>
        <v>-</v>
      </c>
      <c r="PL62" s="45" t="str">
        <f ca="1"/>
        <v>-</v>
      </c>
      <c r="PM62" s="45" t="str">
        <f ca="1"/>
        <v>-</v>
      </c>
      <c r="PN62" s="45" t="str">
        <f ca="1"/>
        <v>-</v>
      </c>
      <c r="PO62" s="45" t="str">
        <f ca="1"/>
        <v>-</v>
      </c>
      <c r="PP62" s="45" t="str">
        <f ca="1"/>
        <v>-</v>
      </c>
      <c r="PQ62" s="45" t="str">
        <f ca="1"/>
        <v>-</v>
      </c>
      <c r="PR62" s="45" t="str">
        <f ca="1"/>
        <v>-</v>
      </c>
      <c r="PS62" s="45" t="str">
        <f ca="1"/>
        <v>-</v>
      </c>
      <c r="PT62" s="45" t="str">
        <f ca="1"/>
        <v>-</v>
      </c>
      <c r="PU62" s="45" t="str">
        <f ca="1"/>
        <v>-</v>
      </c>
      <c r="PV62" s="45" t="str">
        <f ca="1"/>
        <v>-</v>
      </c>
      <c r="PW62" s="45" t="str">
        <f ca="1"/>
        <v>-</v>
      </c>
      <c r="PX62" s="45" t="str">
        <f ca="1"/>
        <v>-</v>
      </c>
      <c r="PY62" s="45" t="str">
        <f ca="1"/>
        <v>-</v>
      </c>
      <c r="PZ62" s="45" t="str">
        <f ca="1"/>
        <v>-</v>
      </c>
      <c r="QA62" s="45" t="str">
        <f ca="1"/>
        <v>-</v>
      </c>
      <c r="QB62" s="45" t="str">
        <f ca="1"/>
        <v>-</v>
      </c>
      <c r="QC62" s="45" t="str">
        <f ca="1"/>
        <v>-</v>
      </c>
      <c r="QD62" s="45" t="str">
        <f ca="1"/>
        <v>-</v>
      </c>
      <c r="QE62" s="45" t="str">
        <f ca="1"/>
        <v>-</v>
      </c>
      <c r="QF62" s="45" t="str">
        <f ca="1"/>
        <v>-</v>
      </c>
      <c r="QG62" s="45" t="str">
        <f ca="1"/>
        <v>-</v>
      </c>
      <c r="QH62" s="45" t="str">
        <f ca="1"/>
        <v>-</v>
      </c>
      <c r="QI62" s="45" t="str">
        <f ca="1"/>
        <v>-</v>
      </c>
      <c r="QJ62" s="45" t="str">
        <f ca="1"/>
        <v>-</v>
      </c>
      <c r="QK62" s="45" t="str">
        <f ca="1"/>
        <v>-</v>
      </c>
      <c r="QL62" s="45" t="str">
        <f ca="1"/>
        <v>-</v>
      </c>
      <c r="QM62" s="45" t="str">
        <f ca="1"/>
        <v>-</v>
      </c>
      <c r="QN62" s="45" t="str">
        <f ca="1"/>
        <v>-</v>
      </c>
      <c r="QO62" s="45" t="str">
        <f ca="1"/>
        <v>-</v>
      </c>
      <c r="QP62" s="45" t="str">
        <f ca="1"/>
        <v>-</v>
      </c>
      <c r="QQ62" s="45" t="str">
        <f ca="1"/>
        <v>-</v>
      </c>
      <c r="QR62" s="45" t="str">
        <f ca="1"/>
        <v>-</v>
      </c>
      <c r="QS62" s="45" t="str">
        <f ca="1"/>
        <v>-</v>
      </c>
      <c r="QT62" s="45" t="str">
        <f ca="1"/>
        <v>-</v>
      </c>
      <c r="QU62" s="45" t="str">
        <f ca="1"/>
        <v>-</v>
      </c>
      <c r="QV62" s="45" t="str">
        <f ca="1"/>
        <v>-</v>
      </c>
      <c r="QW62" s="45" t="str">
        <f ca="1"/>
        <v>-</v>
      </c>
      <c r="QX62" s="45" t="str">
        <f ca="1"/>
        <v>-</v>
      </c>
      <c r="QY62" s="45" t="str">
        <f ca="1"/>
        <v>-</v>
      </c>
      <c r="QZ62" s="45" t="str">
        <f ca="1"/>
        <v>-</v>
      </c>
      <c r="RA62" s="45" t="str">
        <f ca="1"/>
        <v>-</v>
      </c>
      <c r="RB62" s="45" t="str">
        <f ca="1"/>
        <v>-</v>
      </c>
      <c r="RC62" s="45" t="str">
        <f ca="1"/>
        <v>-</v>
      </c>
      <c r="RD62" s="45" t="str">
        <f ca="1"/>
        <v>-</v>
      </c>
      <c r="RE62" s="45" t="str">
        <f ca="1"/>
        <v>-</v>
      </c>
      <c r="RF62" s="45" t="str">
        <f ca="1"/>
        <v>-</v>
      </c>
      <c r="RG62" s="45" t="str">
        <f ca="1"/>
        <v>-</v>
      </c>
      <c r="RH62" s="45" t="str">
        <f ca="1"/>
        <v>-</v>
      </c>
      <c r="RI62" s="45" t="str">
        <f ca="1"/>
        <v>-</v>
      </c>
      <c r="RJ62" s="45" t="str">
        <f ca="1"/>
        <v>-</v>
      </c>
      <c r="RK62" s="45" t="str">
        <f ca="1"/>
        <v>-</v>
      </c>
      <c r="RL62" s="45" t="str">
        <f ca="1"/>
        <v>-</v>
      </c>
      <c r="RM62" s="45" t="str">
        <f ca="1"/>
        <v>-</v>
      </c>
      <c r="RN62" s="45" t="str">
        <f ca="1"/>
        <v>-</v>
      </c>
      <c r="RO62" s="45" t="str">
        <f ca="1"/>
        <v>-</v>
      </c>
      <c r="RP62" s="45" t="str">
        <f ca="1"/>
        <v>-</v>
      </c>
      <c r="RQ62" s="45" t="str">
        <f ca="1"/>
        <v>-</v>
      </c>
      <c r="RR62" s="45" t="str">
        <f ca="1"/>
        <v>-</v>
      </c>
      <c r="RS62" s="45" t="str">
        <f ca="1"/>
        <v>-</v>
      </c>
      <c r="RT62" s="45" t="str">
        <f ca="1"/>
        <v>-</v>
      </c>
      <c r="RU62" s="45" t="str">
        <f ca="1"/>
        <v>-</v>
      </c>
      <c r="RV62" s="45" t="str">
        <f ca="1"/>
        <v>-</v>
      </c>
      <c r="RW62" s="45" t="str">
        <f ca="1"/>
        <v>-</v>
      </c>
      <c r="RX62" s="45" t="str">
        <f ca="1"/>
        <v>-</v>
      </c>
      <c r="RY62" s="45" t="str">
        <f ca="1"/>
        <v>-</v>
      </c>
      <c r="RZ62" s="45" t="str">
        <f ca="1"/>
        <v>-</v>
      </c>
      <c r="SA62" s="45" t="str">
        <f ca="1"/>
        <v>-</v>
      </c>
      <c r="SB62" s="45" t="str">
        <f ca="1"/>
        <v>-</v>
      </c>
      <c r="SC62" s="45" t="str">
        <f ca="1"/>
        <v>-</v>
      </c>
      <c r="SD62" s="45" t="str">
        <f ca="1"/>
        <v>-</v>
      </c>
      <c r="SE62" s="45" t="str">
        <f ca="1"/>
        <v>-</v>
      </c>
      <c r="SF62" s="45" t="str">
        <f ca="1"/>
        <v>-</v>
      </c>
      <c r="SG62" s="45" t="str">
        <f ca="1"/>
        <v>-</v>
      </c>
      <c r="SH62" s="45" t="str">
        <f ca="1"/>
        <v>-</v>
      </c>
      <c r="SI62" s="45" t="str">
        <f ca="1"/>
        <v>-</v>
      </c>
      <c r="SJ62" s="45" t="str">
        <f ca="1"/>
        <v>-</v>
      </c>
      <c r="SK62" s="45" t="str">
        <f ca="1"/>
        <v>-</v>
      </c>
      <c r="SL62" s="45" t="str">
        <f ca="1"/>
        <v>-</v>
      </c>
      <c r="SM62" s="45" t="str">
        <f ca="1"/>
        <v>-</v>
      </c>
      <c r="SN62" s="45" t="str">
        <f ca="1"/>
        <v>-</v>
      </c>
      <c r="SO62" s="45" t="str">
        <f ca="1"/>
        <v>-</v>
      </c>
      <c r="SP62" s="43" t="str">
        <f ca="1"/>
        <v>-</v>
      </c>
      <c r="SQ62" s="43" t="str">
        <f ca="1"/>
        <v>-</v>
      </c>
    </row>
    <row r="63" spans="3:511" x14ac:dyDescent="0.25">
      <c r="C63" s="46" t="s">
        <v>508</v>
      </c>
      <c r="F63" s="45" cm="1">
        <f t="array" aca="1" ref="F63" ca="1">MIN(IFERROR(IF(OFFSET(bHist!$A$1,_xlfn.XMATCH($C$59,bHist!B:B,0)-1,3,1,500)=0,"-",OFFSET(bHist!$A$1,_xlfn.XMATCH($C$59,bHist!B:B,0)-1,3,1,500))-IF(OFFSET(bHist!$A$1,_xlfn.XMATCH(C63,bHist!B:B,0)-1,3,1,500)=0,"-",OFFSET(bHist!$A$1,_xlfn.XMATCH(C63,bHist!B:B,0)-1,3,1,500)),"-"))</f>
        <v>-148.19425771975517</v>
      </c>
      <c r="G63" s="45" cm="1">
        <f t="array" aca="1" ref="G63" ca="1">AVERAGE(IFERROR(IF(OFFSET(bHist!$A$1,_xlfn.XMATCH($C$59,bHist!B:B,0)-1,3,1,500)=0,"-",OFFSET(bHist!$A$1,_xlfn.XMATCH($C$59,bHist!B:B,0)-1,3,1,500))-IF(OFFSET(bHist!$A$1,_xlfn.XMATCH(C63,bHist!B:B,0)-1,3,1,500)=0,"-",OFFSET(bHist!$A$1,_xlfn.XMATCH(C63,bHist!B:B,0)-1,3,1,500)),"-"))</f>
        <v>-58.438919956637804</v>
      </c>
      <c r="H63" s="45" cm="1">
        <f t="array" aca="1" ref="H63" ca="1">MAX(IFERROR(IF(OFFSET(bHist!A33,_xlfn.XMATCH($C$59,bHist!B:B,0)-1,3,1,500)=0,"-",OFFSET(bHist!A33,_xlfn.XMATCH($C$59,bHist!B:B,0)-1,3,1,500))-IF(OFFSET(bHist!A34,_xlfn.XMATCH(C63,bHist!B:B,0)-1,3,1,500)=0,"-",OFFSET(bHist!A34,_xlfn.XMATCH(C63,bHist!B:B,0)-1,3,1,500)),"-"))</f>
        <v>161.36029752159124</v>
      </c>
      <c r="I63" s="45" cm="1">
        <f t="array" aca="1" ref="I63" ca="1">_xlfn.STDEV.P(IFERROR(IF(OFFSET(bHist!A33,_xlfn.XMATCH($C$59,bHist!B:B,0)-1,3,1,500)=0,"-",OFFSET(bHist!A33,_xlfn.XMATCH($C$59,bHist!B:B,0)-1,3,1,500))-IF(OFFSET(bHist!A34,_xlfn.XMATCH(C63,bHist!B:B,0)-1,3,1,500)=0,"-",OFFSET(bHist!A34,_xlfn.XMATCH(C63,bHist!B:B,0)-1,3,1,500)),"-"))</f>
        <v>37.188140350288087</v>
      </c>
      <c r="J63" s="45" cm="1">
        <f t="array" aca="1" ref="J63" ca="1">INDEX((IFERROR(IF(OFFSET(bHist!$A$1,_xlfn.XMATCH($C$59,bHist!B:B,0)-1,3,1,500)=0,"-",OFFSET(bHist!$A$1,_xlfn.XMATCH($C$59,bHist!B:B,0)-1,3,1,500))-IF(OFFSET(bHist!$A$1,_xlfn.XMATCH(C63,bHist!B:B,0)-1,3,1,500)=0,"-",OFFSET(bHist!$A$1,_xlfn.XMATCH(C63,bHist!B:B,0)-1,3,1,500)),"-")),1)</f>
        <v>-48.480842250227965</v>
      </c>
      <c r="K63" s="51">
        <f t="shared" ca="1" si="8"/>
        <v>3.2169055624608568E-2</v>
      </c>
      <c r="L63" s="45" cm="1">
        <f t="array" aca="1" ref="L63:SQ63" ca="1">(IFERROR(IF(OFFSET(bHist!$A$1,_xlfn.XMATCH($C$59,bHist!B:B,0)-1,3,1,500)=0,"-",OFFSET(bHist!$A$1,_xlfn.XMATCH($C$59,bHist!B:B,0)-1,3,1,500))-IF(OFFSET(bHist!$A$1,_xlfn.XMATCH(C63,bHist!B:B,0)-1,3,1,500)=0,"-",OFFSET(bHist!$A$1,_xlfn.XMATCH(C63,bHist!B:B,0)-1,3,1,500)),"-"))</f>
        <v>-48.480842250227965</v>
      </c>
      <c r="M63" s="45">
        <f ca="1"/>
        <v>-61.890383601069459</v>
      </c>
      <c r="N63" s="45">
        <f ca="1"/>
        <v>-57.813065082192423</v>
      </c>
      <c r="O63" s="45">
        <f ca="1"/>
        <v>-40.767757957458485</v>
      </c>
      <c r="P63" s="45">
        <f ca="1"/>
        <v>-35.606319186925873</v>
      </c>
      <c r="Q63" s="45">
        <f ca="1"/>
        <v>-19.620380301356306</v>
      </c>
      <c r="R63" s="45">
        <f ca="1"/>
        <v>-9.8709634522199394</v>
      </c>
      <c r="S63" s="45">
        <f ca="1"/>
        <v>-1.1523614591359888</v>
      </c>
      <c r="T63" s="45">
        <f ca="1"/>
        <v>5.3435699739456766</v>
      </c>
      <c r="U63" s="45">
        <f ca="1"/>
        <v>4.6816114263534701</v>
      </c>
      <c r="V63" s="45">
        <f ca="1"/>
        <v>-2.5059289983510951</v>
      </c>
      <c r="W63" s="45">
        <f ca="1"/>
        <v>16.525061859607689</v>
      </c>
      <c r="X63" s="45">
        <f ca="1"/>
        <v>13.801026105046247</v>
      </c>
      <c r="Y63" s="45">
        <f ca="1"/>
        <v>24.239180847644832</v>
      </c>
      <c r="Z63" s="45">
        <f ca="1"/>
        <v>1.6538869107961602</v>
      </c>
      <c r="AA63" s="45">
        <f ca="1"/>
        <v>-38.645633329272272</v>
      </c>
      <c r="AB63" s="45">
        <f ca="1"/>
        <v>2.0902287486791522</v>
      </c>
      <c r="AC63" s="45">
        <f ca="1"/>
        <v>-4.856605292677898</v>
      </c>
      <c r="AD63" s="45">
        <f ca="1"/>
        <v>-12.041899175763149</v>
      </c>
      <c r="AE63" s="45">
        <f ca="1"/>
        <v>-28.817624786496168</v>
      </c>
      <c r="AF63" s="45">
        <f ca="1"/>
        <v>-59.749116035699842</v>
      </c>
      <c r="AG63" s="45">
        <f ca="1"/>
        <v>-111.22960603630541</v>
      </c>
      <c r="AH63" s="45">
        <f ca="1"/>
        <v>-127.52469091808794</v>
      </c>
      <c r="AI63" s="45">
        <f ca="1"/>
        <v>-81.17161832356453</v>
      </c>
      <c r="AJ63" s="45">
        <f ca="1"/>
        <v>-69.485674417257314</v>
      </c>
      <c r="AK63" s="45">
        <f ca="1"/>
        <v>-53.897848199248301</v>
      </c>
      <c r="AL63" s="45">
        <f ca="1"/>
        <v>-57.976562713146251</v>
      </c>
      <c r="AM63" s="45">
        <f ca="1"/>
        <v>-63.148084815263758</v>
      </c>
      <c r="AN63" s="45">
        <f ca="1"/>
        <v>-74.127421630024912</v>
      </c>
      <c r="AO63" s="45">
        <f ca="1"/>
        <v>-106.94111959171295</v>
      </c>
      <c r="AP63" s="45">
        <f ca="1"/>
        <v>-95.832385030388821</v>
      </c>
      <c r="AQ63" s="45">
        <f ca="1"/>
        <v>-102.92246973657609</v>
      </c>
      <c r="AR63" s="45">
        <f ca="1"/>
        <v>-76.791701147675525</v>
      </c>
      <c r="AS63" s="45">
        <f ca="1"/>
        <v>-75.085002592563626</v>
      </c>
      <c r="AT63" s="45">
        <f ca="1"/>
        <v>-57.668284325957245</v>
      </c>
      <c r="AU63" s="45">
        <f ca="1"/>
        <v>-29.124349289774898</v>
      </c>
      <c r="AV63" s="45">
        <f ca="1"/>
        <v>31.304285232543975</v>
      </c>
      <c r="AW63" s="45">
        <f ca="1"/>
        <v>42.57578176414961</v>
      </c>
      <c r="AX63" s="45">
        <f ca="1"/>
        <v>59.956077779650741</v>
      </c>
      <c r="AY63" s="45">
        <f ca="1"/>
        <v>30.15431537997722</v>
      </c>
      <c r="AZ63" s="45">
        <f ca="1"/>
        <v>23.279594170331961</v>
      </c>
      <c r="BA63" s="45">
        <f ca="1"/>
        <v>30.188084252238298</v>
      </c>
      <c r="BB63" s="45">
        <f ca="1"/>
        <v>22.450139530301101</v>
      </c>
      <c r="BC63" s="45">
        <f ca="1"/>
        <v>45.171408029198631</v>
      </c>
      <c r="BD63" s="45">
        <f ca="1"/>
        <v>70.705866288900438</v>
      </c>
      <c r="BE63" s="45">
        <f ca="1"/>
        <v>98.785379412412624</v>
      </c>
      <c r="BF63" s="45">
        <f ca="1"/>
        <v>127.96000137102595</v>
      </c>
      <c r="BG63" s="45">
        <f ca="1"/>
        <v>71.920760945320069</v>
      </c>
      <c r="BH63" s="45">
        <f ca="1"/>
        <v>95.95707268297673</v>
      </c>
      <c r="BI63" s="45">
        <f ca="1"/>
        <v>37.701549190163632</v>
      </c>
      <c r="BJ63" s="45">
        <f ca="1"/>
        <v>-10.818894422531116</v>
      </c>
      <c r="BK63" s="45">
        <f ca="1"/>
        <v>23.88295172381396</v>
      </c>
      <c r="BL63" s="45">
        <f ca="1"/>
        <v>46.566433760523751</v>
      </c>
      <c r="BM63" s="45">
        <f ca="1"/>
        <v>182.62953444516654</v>
      </c>
      <c r="BN63" s="45">
        <f ca="1"/>
        <v>212.03333184468744</v>
      </c>
      <c r="BO63" s="45">
        <f ca="1"/>
        <v>13.730989606022831</v>
      </c>
      <c r="BP63" s="45">
        <f ca="1"/>
        <v>-83.275781800150867</v>
      </c>
      <c r="BQ63" s="45">
        <f ca="1"/>
        <v>-86.59600074446206</v>
      </c>
      <c r="BR63" s="45">
        <f ca="1"/>
        <v>-133.73651766824725</v>
      </c>
      <c r="BS63" s="45">
        <f ca="1"/>
        <v>-148.19425771975517</v>
      </c>
      <c r="BT63" s="45">
        <f ca="1"/>
        <v>-138.22372174048422</v>
      </c>
      <c r="BU63" s="45">
        <f ca="1"/>
        <v>-117.97490913105005</v>
      </c>
      <c r="BV63" s="45">
        <f ca="1"/>
        <v>-103.00938241946696</v>
      </c>
      <c r="BW63" s="45">
        <f ca="1"/>
        <v>-82.542202593088177</v>
      </c>
      <c r="BX63" s="45">
        <f ca="1"/>
        <v>-89.995958603501322</v>
      </c>
      <c r="BY63" s="45">
        <f ca="1"/>
        <v>-86.94168720138066</v>
      </c>
      <c r="BZ63" s="45">
        <f ca="1"/>
        <v>-99.186623302698081</v>
      </c>
      <c r="CA63" s="45">
        <f ca="1"/>
        <v>-104.38539037644864</v>
      </c>
      <c r="CB63" s="45">
        <f ca="1"/>
        <v>-106.88980990147587</v>
      </c>
      <c r="CC63" s="45">
        <f ca="1"/>
        <v>-126.89498056817052</v>
      </c>
      <c r="CD63" s="45">
        <f ca="1"/>
        <v>-96.660760799527225</v>
      </c>
      <c r="CE63" s="45">
        <f ca="1"/>
        <v>-59.468094843387576</v>
      </c>
      <c r="CF63" s="45">
        <f ca="1"/>
        <v>34.921119435310402</v>
      </c>
      <c r="CG63" s="45">
        <f ca="1"/>
        <v>51.898371864318847</v>
      </c>
      <c r="CH63" s="45">
        <f ca="1"/>
        <v>73.827747401237502</v>
      </c>
      <c r="CI63" s="45">
        <f ca="1"/>
        <v>121.77558255851272</v>
      </c>
      <c r="CJ63" s="45">
        <f ca="1"/>
        <v>155.58506702828413</v>
      </c>
      <c r="CK63" s="45">
        <f ca="1"/>
        <v>180.2640237314701</v>
      </c>
      <c r="CL63" s="45">
        <f ca="1"/>
        <v>145.07364147865769</v>
      </c>
      <c r="CM63" s="45">
        <f ca="1"/>
        <v>23.262583298206323</v>
      </c>
      <c r="CN63" s="45">
        <f ca="1"/>
        <v>1.4149468710422752</v>
      </c>
      <c r="CO63" s="45">
        <f ca="1"/>
        <v>-47.992801558375362</v>
      </c>
      <c r="CP63" s="45">
        <f ca="1"/>
        <v>-40.354216631174069</v>
      </c>
      <c r="CQ63" s="45">
        <f ca="1"/>
        <v>-14.304939435482055</v>
      </c>
      <c r="CR63" s="45">
        <f ca="1"/>
        <v>-55.987800301909445</v>
      </c>
      <c r="CS63" s="45">
        <f ca="1"/>
        <v>-70.973250545859344</v>
      </c>
      <c r="CT63" s="45">
        <f ca="1"/>
        <v>-74.389275928616527</v>
      </c>
      <c r="CU63" s="45">
        <f ca="1"/>
        <v>-77.697631228446966</v>
      </c>
      <c r="CV63" s="45">
        <f ca="1"/>
        <v>-70.898719991922377</v>
      </c>
      <c r="CW63" s="45">
        <f ca="1"/>
        <v>-61.645057963013642</v>
      </c>
      <c r="CX63" s="45">
        <f ca="1"/>
        <v>-62.862145952105536</v>
      </c>
      <c r="CY63" s="45">
        <f ca="1"/>
        <v>-63.402403938055016</v>
      </c>
      <c r="CZ63" s="45">
        <f ca="1"/>
        <v>-64.879346529483797</v>
      </c>
      <c r="DA63" s="45">
        <f ca="1"/>
        <v>-70.717945120453834</v>
      </c>
      <c r="DB63" s="45">
        <f ca="1"/>
        <v>-66.631171809315674</v>
      </c>
      <c r="DC63" s="45">
        <f ca="1"/>
        <v>-67.638948904037477</v>
      </c>
      <c r="DD63" s="45">
        <f ca="1"/>
        <v>-67.31317934250832</v>
      </c>
      <c r="DE63" s="45">
        <f ca="1"/>
        <v>-65.811453248739241</v>
      </c>
      <c r="DF63" s="45">
        <f ca="1"/>
        <v>-66.309204310774803</v>
      </c>
      <c r="DG63" s="45">
        <f ca="1"/>
        <v>-67.205305986165996</v>
      </c>
      <c r="DH63" s="45">
        <f ca="1"/>
        <v>-46.719036524653433</v>
      </c>
      <c r="DI63" s="45">
        <f ca="1"/>
        <v>-64.097406849026669</v>
      </c>
      <c r="DJ63" s="45">
        <f ca="1"/>
        <v>-66.050766629695886</v>
      </c>
      <c r="DK63" s="45">
        <f ca="1"/>
        <v>-68.54843477141857</v>
      </c>
      <c r="DL63" s="45">
        <f ca="1"/>
        <v>-67.550303775548926</v>
      </c>
      <c r="DM63" s="45">
        <f ca="1"/>
        <v>-64.85765154314042</v>
      </c>
      <c r="DN63" s="45">
        <f ca="1"/>
        <v>-64.633826007723826</v>
      </c>
      <c r="DO63" s="45">
        <f ca="1"/>
        <v>-68.061329123973849</v>
      </c>
      <c r="DP63" s="45">
        <f ca="1"/>
        <v>-69.234830168485644</v>
      </c>
      <c r="DQ63" s="45">
        <f ca="1"/>
        <v>-68.899666702508938</v>
      </c>
      <c r="DR63" s="45">
        <f ca="1"/>
        <v>-65.863084749341027</v>
      </c>
      <c r="DS63" s="45">
        <f ca="1"/>
        <v>-65.689454661130895</v>
      </c>
      <c r="DT63" s="45">
        <f ca="1"/>
        <v>-61.776441875457763</v>
      </c>
      <c r="DU63" s="45">
        <f ca="1"/>
        <v>-60.461427345991154</v>
      </c>
      <c r="DV63" s="45">
        <f ca="1"/>
        <v>-57.496322400927546</v>
      </c>
      <c r="DW63" s="45">
        <f ca="1"/>
        <v>-58.146817069053647</v>
      </c>
      <c r="DX63" s="45">
        <f ca="1"/>
        <v>-55.175394686698915</v>
      </c>
      <c r="DY63" s="45">
        <f ca="1"/>
        <v>-53.444269149661054</v>
      </c>
      <c r="DZ63" s="45">
        <f ca="1"/>
        <v>-54.034552597045909</v>
      </c>
      <c r="EA63" s="45">
        <f ca="1"/>
        <v>-58.774581370592124</v>
      </c>
      <c r="EB63" s="45">
        <f ca="1"/>
        <v>-59.138528888583174</v>
      </c>
      <c r="EC63" s="45">
        <f ca="1"/>
        <v>-60.603795963287361</v>
      </c>
      <c r="ED63" s="45">
        <f ca="1"/>
        <v>-59.813335053443915</v>
      </c>
      <c r="EE63" s="45">
        <f ca="1"/>
        <v>-59.250223440051073</v>
      </c>
      <c r="EF63" s="45">
        <f ca="1"/>
        <v>-60.252226048350344</v>
      </c>
      <c r="EG63" s="45">
        <f ca="1"/>
        <v>-60.562556789517402</v>
      </c>
      <c r="EH63" s="45">
        <f ca="1"/>
        <v>-60.950939359188084</v>
      </c>
      <c r="EI63" s="45">
        <f ca="1"/>
        <v>-67.450255651712411</v>
      </c>
      <c r="EJ63" s="45">
        <f ca="1"/>
        <v>-66.632307737469674</v>
      </c>
      <c r="EK63" s="45">
        <f ca="1"/>
        <v>-71.219633655667309</v>
      </c>
      <c r="EL63" s="45">
        <f ca="1"/>
        <v>-67.99605316722392</v>
      </c>
      <c r="EM63" s="45">
        <f ca="1"/>
        <v>-67.875900057196603</v>
      </c>
      <c r="EN63" s="45">
        <f ca="1"/>
        <v>-63.003999907374386</v>
      </c>
      <c r="EO63" s="45">
        <f ca="1"/>
        <v>-67.32221612727642</v>
      </c>
      <c r="EP63" s="45">
        <f ca="1"/>
        <v>-68.544159604787836</v>
      </c>
      <c r="EQ63" s="45">
        <f ca="1"/>
        <v>-65.665572822451594</v>
      </c>
      <c r="ER63" s="45">
        <f ca="1"/>
        <v>-66.557745291709892</v>
      </c>
      <c r="ES63" s="45">
        <f ca="1"/>
        <v>-63.612234366893773</v>
      </c>
      <c r="ET63" s="45">
        <f ca="1"/>
        <v>-61.494719911336908</v>
      </c>
      <c r="EU63" s="45">
        <f ca="1"/>
        <v>-64.475232186913502</v>
      </c>
      <c r="EV63" s="45">
        <f ca="1"/>
        <v>-63.693297494173038</v>
      </c>
      <c r="EW63" s="45">
        <f ca="1"/>
        <v>-63.924926539301886</v>
      </c>
      <c r="EX63" s="45">
        <f ca="1"/>
        <v>-63.164629831075665</v>
      </c>
      <c r="EY63" s="45">
        <f ca="1"/>
        <v>-63.682999834179881</v>
      </c>
      <c r="EZ63" s="45">
        <f ca="1"/>
        <v>-62.431643958926216</v>
      </c>
      <c r="FA63" s="45">
        <f ca="1"/>
        <v>-61.779245817542083</v>
      </c>
      <c r="FB63" s="45">
        <f ca="1"/>
        <v>-62.424487729787828</v>
      </c>
      <c r="FC63" s="45">
        <f ca="1"/>
        <v>-62.7062176631689</v>
      </c>
      <c r="FD63" s="45">
        <f ca="1"/>
        <v>-63.029505428433424</v>
      </c>
      <c r="FE63" s="45">
        <f ca="1"/>
        <v>-65.512142785549145</v>
      </c>
      <c r="FF63" s="45">
        <f ca="1"/>
        <v>-59.349567497253418</v>
      </c>
      <c r="FG63" s="45">
        <f ca="1"/>
        <v>-62.854549694895724</v>
      </c>
      <c r="FH63" s="45">
        <f ca="1"/>
        <v>-63.292249163031585</v>
      </c>
      <c r="FI63" s="45">
        <f ca="1"/>
        <v>-63.425037549614913</v>
      </c>
      <c r="FJ63" s="45">
        <f ca="1"/>
        <v>-63.491405884742747</v>
      </c>
      <c r="FK63" s="45">
        <f ca="1"/>
        <v>-62.111233775854132</v>
      </c>
      <c r="FL63" s="45">
        <f ca="1"/>
        <v>-64.433342553734775</v>
      </c>
      <c r="FM63" s="45">
        <f ca="1"/>
        <v>-64.364461431264886</v>
      </c>
      <c r="FN63" s="45">
        <f ca="1"/>
        <v>-66.669903589129447</v>
      </c>
      <c r="FO63" s="45">
        <f ca="1"/>
        <v>-68.782824819207192</v>
      </c>
      <c r="FP63" s="45">
        <f ca="1"/>
        <v>-67.000855259060856</v>
      </c>
      <c r="FQ63" s="45">
        <f ca="1"/>
        <v>-66.474441310286508</v>
      </c>
      <c r="FR63" s="45">
        <f ca="1"/>
        <v>-66.918240299105634</v>
      </c>
      <c r="FS63" s="45">
        <f ca="1"/>
        <v>-64.976739778161033</v>
      </c>
      <c r="FT63" s="45">
        <f ca="1"/>
        <v>-62.925053893089292</v>
      </c>
      <c r="FU63" s="45">
        <f ca="1"/>
        <v>-61.794305099368088</v>
      </c>
      <c r="FV63" s="45">
        <f ca="1"/>
        <v>-62.863179236769668</v>
      </c>
      <c r="FW63" s="45">
        <f ca="1"/>
        <v>-64.13190480482578</v>
      </c>
      <c r="FX63" s="45">
        <f ca="1"/>
        <v>-64.80981174659729</v>
      </c>
      <c r="FY63" s="45">
        <f ca="1"/>
        <v>-63.076116826057422</v>
      </c>
      <c r="FZ63" s="45">
        <f ca="1"/>
        <v>-65.453519063711155</v>
      </c>
      <c r="GA63" s="45">
        <f ca="1"/>
        <v>-67.516683076858513</v>
      </c>
      <c r="GB63" s="45">
        <f ca="1"/>
        <v>-67.619224260330185</v>
      </c>
      <c r="GC63" s="45">
        <f ca="1"/>
        <v>-64.503012240648275</v>
      </c>
      <c r="GD63" s="45">
        <f ca="1"/>
        <v>-64.158942222476014</v>
      </c>
      <c r="GE63" s="45">
        <f ca="1"/>
        <v>-62.73591672670841</v>
      </c>
      <c r="GF63" s="45">
        <f ca="1"/>
        <v>-63.123184793233868</v>
      </c>
      <c r="GG63" s="45">
        <f ca="1"/>
        <v>-62.808480142712604</v>
      </c>
      <c r="GH63" s="45">
        <f ca="1"/>
        <v>-63.410854222178457</v>
      </c>
      <c r="GI63" s="45">
        <f ca="1"/>
        <v>-60.703247432231905</v>
      </c>
      <c r="GJ63" s="45">
        <f ca="1"/>
        <v>-57.034771887898444</v>
      </c>
      <c r="GK63" s="45">
        <f ca="1"/>
        <v>-59.484443096399318</v>
      </c>
      <c r="GL63" s="45">
        <f ca="1"/>
        <v>-59.059973274230956</v>
      </c>
      <c r="GM63" s="45">
        <f ca="1"/>
        <v>-53.946539309382445</v>
      </c>
      <c r="GN63" s="45">
        <f ca="1"/>
        <v>-54.553339911580096</v>
      </c>
      <c r="GO63" s="45">
        <f ca="1"/>
        <v>-54.835356317162507</v>
      </c>
      <c r="GP63" s="45">
        <f ca="1"/>
        <v>-53.957431740760811</v>
      </c>
      <c r="GQ63" s="45">
        <f ca="1"/>
        <v>-55.7147166454792</v>
      </c>
      <c r="GR63" s="45">
        <f ca="1"/>
        <v>-57.900098063588146</v>
      </c>
      <c r="GS63" s="45">
        <f ca="1"/>
        <v>-59.642122605442992</v>
      </c>
      <c r="GT63" s="45">
        <f ca="1"/>
        <v>-60.943752645134921</v>
      </c>
      <c r="GU63" s="45">
        <f ca="1"/>
        <v>-62.436680499196086</v>
      </c>
      <c r="GV63" s="45">
        <f ca="1"/>
        <v>-62.170239027619374</v>
      </c>
      <c r="GW63" s="45">
        <f ca="1"/>
        <v>-60.135519582629186</v>
      </c>
      <c r="GX63" s="45">
        <f ca="1"/>
        <v>-61.294441517472265</v>
      </c>
      <c r="GY63" s="45">
        <f ca="1"/>
        <v>-61.649571563124653</v>
      </c>
      <c r="GZ63" s="45">
        <f ca="1"/>
        <v>-61.297455008626002</v>
      </c>
      <c r="HA63" s="45">
        <f ca="1"/>
        <v>-63.866365603566152</v>
      </c>
      <c r="HB63" s="45">
        <f ca="1"/>
        <v>-64.033223981499688</v>
      </c>
      <c r="HC63" s="45">
        <f ca="1"/>
        <v>-64.597410140156754</v>
      </c>
      <c r="HD63" s="45">
        <f ca="1"/>
        <v>-64.645919636130316</v>
      </c>
      <c r="HE63" s="45">
        <f ca="1"/>
        <v>-62.683699935078621</v>
      </c>
      <c r="HF63" s="45">
        <f ca="1"/>
        <v>-64.215858769059182</v>
      </c>
      <c r="HG63" s="45">
        <f ca="1"/>
        <v>-64.794141762256643</v>
      </c>
      <c r="HH63" s="45">
        <f ca="1"/>
        <v>-61.556088187456112</v>
      </c>
      <c r="HI63" s="45">
        <f ca="1"/>
        <v>-57.501833533763879</v>
      </c>
      <c r="HJ63" s="45">
        <f ca="1"/>
        <v>-54.383059802055357</v>
      </c>
      <c r="HK63" s="45">
        <f ca="1"/>
        <v>-56.141819515824324</v>
      </c>
      <c r="HL63" s="45">
        <f ca="1"/>
        <v>-66.286500062823279</v>
      </c>
      <c r="HM63" s="45">
        <f ca="1"/>
        <v>-66.311869362354301</v>
      </c>
      <c r="HN63" s="45">
        <f ca="1"/>
        <v>-70.084093358159066</v>
      </c>
      <c r="HO63" s="45">
        <f ca="1"/>
        <v>-68.744288648724549</v>
      </c>
      <c r="HP63" s="45">
        <f ca="1"/>
        <v>-69.207432147145298</v>
      </c>
      <c r="HQ63" s="45">
        <f ca="1"/>
        <v>-70.92752396523953</v>
      </c>
      <c r="HR63" s="45">
        <f ca="1"/>
        <v>-74.252193246960644</v>
      </c>
      <c r="HS63" s="45">
        <f ca="1"/>
        <v>-72.682545984148973</v>
      </c>
      <c r="HT63" s="45">
        <f ca="1"/>
        <v>-75.325110181093237</v>
      </c>
      <c r="HU63" s="45">
        <f ca="1"/>
        <v>-75.982535091996212</v>
      </c>
      <c r="HV63" s="45">
        <f ca="1"/>
        <v>-78.030138520240797</v>
      </c>
      <c r="HW63" s="45">
        <f ca="1"/>
        <v>-77.438653581738464</v>
      </c>
      <c r="HX63" s="45">
        <f ca="1"/>
        <v>-77.193097792029391</v>
      </c>
      <c r="HY63" s="45">
        <f ca="1"/>
        <v>-73.68885444498062</v>
      </c>
      <c r="HZ63" s="45">
        <f ca="1"/>
        <v>-73.683940670490273</v>
      </c>
      <c r="IA63" s="45">
        <f ca="1"/>
        <v>-79.590930347919496</v>
      </c>
      <c r="IB63" s="45">
        <f ca="1"/>
        <v>-78.741978948831573</v>
      </c>
      <c r="IC63" s="45">
        <f ca="1"/>
        <v>-77.889701776623724</v>
      </c>
      <c r="ID63" s="45">
        <f ca="1"/>
        <v>-76.913999134898191</v>
      </c>
      <c r="IE63" s="45">
        <f ca="1"/>
        <v>-75.640158514022843</v>
      </c>
      <c r="IF63" s="45">
        <f ca="1"/>
        <v>-69.747875283002841</v>
      </c>
      <c r="IG63" s="45">
        <f ca="1"/>
        <v>-64.952173905730248</v>
      </c>
      <c r="IH63" s="45">
        <f ca="1"/>
        <v>-70.112285635113722</v>
      </c>
      <c r="II63" s="45">
        <f ca="1"/>
        <v>-69.837998805046084</v>
      </c>
      <c r="IJ63" s="45">
        <f ca="1"/>
        <v>-72.144033437728879</v>
      </c>
      <c r="IK63" s="45">
        <f ca="1"/>
        <v>-70.792496514916422</v>
      </c>
      <c r="IL63" s="45">
        <f ca="1"/>
        <v>-70.483639488458635</v>
      </c>
      <c r="IM63" s="45">
        <f ca="1"/>
        <v>-65.302452754616738</v>
      </c>
      <c r="IN63" s="45">
        <f ca="1"/>
        <v>-67.925811738133405</v>
      </c>
      <c r="IO63" s="45">
        <f ca="1"/>
        <v>-68.343590956926363</v>
      </c>
      <c r="IP63" s="45">
        <f ca="1"/>
        <v>-65.939661772489558</v>
      </c>
      <c r="IQ63" s="45">
        <f ca="1"/>
        <v>-65.957074810385691</v>
      </c>
      <c r="IR63" s="45">
        <f ca="1"/>
        <v>-60.944623016238218</v>
      </c>
      <c r="IS63" s="45">
        <f ca="1"/>
        <v>-57.689977857351302</v>
      </c>
      <c r="IT63" s="45">
        <f ca="1"/>
        <v>-58.289363056898118</v>
      </c>
      <c r="IU63" s="45">
        <f ca="1"/>
        <v>-60.249764880537995</v>
      </c>
      <c r="IV63" s="45">
        <f ca="1"/>
        <v>-62.383240985035883</v>
      </c>
      <c r="IW63" s="45">
        <f ca="1"/>
        <v>-62.494787668108941</v>
      </c>
      <c r="IX63" s="45">
        <f ca="1"/>
        <v>-59.849936573386174</v>
      </c>
      <c r="IY63" s="45">
        <f ca="1"/>
        <v>-60.319178099870683</v>
      </c>
      <c r="IZ63" s="45">
        <f ca="1"/>
        <v>-58.006275500655192</v>
      </c>
      <c r="JA63" s="45">
        <f ca="1"/>
        <v>-54.551487157106394</v>
      </c>
      <c r="JB63" s="45">
        <f ca="1"/>
        <v>-54.407769373893728</v>
      </c>
      <c r="JC63" s="45">
        <f ca="1"/>
        <v>-53.350158931970611</v>
      </c>
      <c r="JD63" s="45">
        <f ca="1"/>
        <v>-53.078032053828238</v>
      </c>
      <c r="JE63" s="45">
        <f ca="1"/>
        <v>-57.916648096680646</v>
      </c>
      <c r="JF63" s="45">
        <f ca="1"/>
        <v>-59.755258585214605</v>
      </c>
      <c r="JG63" s="45">
        <f ca="1"/>
        <v>-60.987053523182851</v>
      </c>
      <c r="JH63" s="45">
        <f ca="1"/>
        <v>-59.614861784696558</v>
      </c>
      <c r="JI63" s="45">
        <f ca="1"/>
        <v>-67.036307391405117</v>
      </c>
      <c r="JJ63" s="45">
        <f ca="1"/>
        <v>-72.381410858035082</v>
      </c>
      <c r="JK63" s="45">
        <f ca="1"/>
        <v>-74.541908434271789</v>
      </c>
      <c r="JL63" s="45">
        <f ca="1"/>
        <v>-78.63373441779612</v>
      </c>
      <c r="JM63" s="45">
        <f ca="1"/>
        <v>-80.272916459798807</v>
      </c>
      <c r="JN63" s="45">
        <f ca="1"/>
        <v>-82.191459928035741</v>
      </c>
      <c r="JO63" s="45">
        <f ca="1"/>
        <v>-82.993598848462113</v>
      </c>
      <c r="JP63" s="45">
        <f ca="1"/>
        <v>-86.593145938754077</v>
      </c>
      <c r="JQ63" s="45">
        <f ca="1"/>
        <v>-84.799529455900185</v>
      </c>
      <c r="JR63" s="45">
        <f ca="1"/>
        <v>-85.380847063779839</v>
      </c>
      <c r="JS63" s="45">
        <f ca="1"/>
        <v>-86.76863874208928</v>
      </c>
      <c r="JT63" s="45">
        <f ca="1"/>
        <v>-92.734918941259394</v>
      </c>
      <c r="JU63" s="45">
        <f ca="1"/>
        <v>-100.88560735034943</v>
      </c>
      <c r="JV63" s="45">
        <f ca="1"/>
        <v>-107.07057113170623</v>
      </c>
      <c r="JW63" s="45">
        <f ca="1"/>
        <v>-107.42226111757756</v>
      </c>
      <c r="JX63" s="45">
        <f ca="1"/>
        <v>-108.40931295382977</v>
      </c>
      <c r="JY63" s="45">
        <f ca="1"/>
        <v>-106.48241744542123</v>
      </c>
      <c r="JZ63" s="45">
        <f ca="1"/>
        <v>-106.39926092672349</v>
      </c>
      <c r="KA63" s="45">
        <f ca="1"/>
        <v>-106.87984277772904</v>
      </c>
      <c r="KB63" s="45">
        <f ca="1"/>
        <v>-110.7687078846693</v>
      </c>
      <c r="KC63" s="45">
        <f ca="1"/>
        <v>-109.77409287786483</v>
      </c>
      <c r="KD63" s="45">
        <f ca="1"/>
        <v>-109.03418732655048</v>
      </c>
      <c r="KE63" s="45">
        <f ca="1"/>
        <v>-102.99909007894993</v>
      </c>
      <c r="KF63" s="45">
        <f ca="1"/>
        <v>-98.099804961562157</v>
      </c>
      <c r="KG63" s="45">
        <f ca="1"/>
        <v>-96.715995996117599</v>
      </c>
      <c r="KH63" s="45">
        <f ca="1"/>
        <v>-95.542838421940814</v>
      </c>
      <c r="KI63" s="45">
        <f ca="1"/>
        <v>-95.971329321742047</v>
      </c>
      <c r="KJ63" s="45">
        <f ca="1"/>
        <v>-96.267471755146985</v>
      </c>
      <c r="KK63" s="45">
        <f ca="1"/>
        <v>-93.762787878990167</v>
      </c>
      <c r="KL63" s="45">
        <f ca="1"/>
        <v>-94.207457145810139</v>
      </c>
      <c r="KM63" s="45">
        <f ca="1"/>
        <v>-93.969919596195254</v>
      </c>
      <c r="KN63" s="45">
        <f ca="1"/>
        <v>-97.979074715971961</v>
      </c>
      <c r="KO63" s="45">
        <f ca="1"/>
        <v>-95.673490965366369</v>
      </c>
      <c r="KP63" s="45">
        <f ca="1"/>
        <v>-96.2572901722193</v>
      </c>
      <c r="KQ63" s="45">
        <f ca="1"/>
        <v>-95.423035750269875</v>
      </c>
      <c r="KR63" s="45">
        <f ca="1"/>
        <v>-95.737381289720531</v>
      </c>
      <c r="KS63" s="45">
        <f ca="1"/>
        <v>-95.932173768639558</v>
      </c>
      <c r="KT63" s="45">
        <f ca="1"/>
        <v>-98.467039482235904</v>
      </c>
      <c r="KU63" s="45">
        <f ca="1"/>
        <v>-97.744143716096872</v>
      </c>
      <c r="KV63" s="45">
        <f ca="1"/>
        <v>-95.534644508600238</v>
      </c>
      <c r="KW63" s="45">
        <f ca="1"/>
        <v>-96.847207633614559</v>
      </c>
      <c r="KX63" s="45">
        <f ca="1"/>
        <v>-99.576580645561222</v>
      </c>
      <c r="KY63" s="45">
        <f ca="1"/>
        <v>-100.55515478742123</v>
      </c>
      <c r="KZ63" s="45">
        <f ca="1"/>
        <v>-102.68281674170495</v>
      </c>
      <c r="LA63" s="45">
        <f ca="1"/>
        <v>-101.49789207708835</v>
      </c>
      <c r="LB63" s="45">
        <f ca="1"/>
        <v>-101.60162817454338</v>
      </c>
      <c r="LC63" s="45">
        <f ca="1"/>
        <v>-100.93331820964812</v>
      </c>
      <c r="LD63" s="45">
        <f ca="1"/>
        <v>-99.487817634820956</v>
      </c>
      <c r="LE63" s="45">
        <f ca="1"/>
        <v>-93.397369330048562</v>
      </c>
      <c r="LF63" s="45">
        <f ca="1"/>
        <v>-91.277589200735108</v>
      </c>
      <c r="LG63" s="45">
        <f ca="1"/>
        <v>-92.089945969581606</v>
      </c>
      <c r="LH63" s="45">
        <f ca="1"/>
        <v>-86.803935338258768</v>
      </c>
      <c r="LI63" s="45">
        <f ca="1"/>
        <v>-87.247271787047382</v>
      </c>
      <c r="LJ63" s="45">
        <f ca="1"/>
        <v>-82.741913846015947</v>
      </c>
      <c r="LK63" s="45">
        <f ca="1"/>
        <v>-81.264812919378272</v>
      </c>
      <c r="LL63" s="45">
        <f ca="1"/>
        <v>-81.718660961985591</v>
      </c>
      <c r="LM63" s="45">
        <f ca="1"/>
        <v>-82.935142633318904</v>
      </c>
      <c r="LN63" s="45">
        <f ca="1"/>
        <v>-88.499520861625669</v>
      </c>
      <c r="LO63" s="45">
        <f ca="1"/>
        <v>-93.603118909955043</v>
      </c>
      <c r="LP63" s="45">
        <f ca="1"/>
        <v>-91.045926182985312</v>
      </c>
      <c r="LQ63" s="45">
        <f ca="1"/>
        <v>-99.472461123585703</v>
      </c>
      <c r="LR63" s="45">
        <f ca="1"/>
        <v>-108.03111624765396</v>
      </c>
      <c r="LS63" s="45">
        <f ca="1"/>
        <v>-109.26525009751319</v>
      </c>
      <c r="LT63" s="45">
        <f ca="1"/>
        <v>-102.99793730413914</v>
      </c>
      <c r="LU63" s="45">
        <f ca="1"/>
        <v>-106.24974812912939</v>
      </c>
      <c r="LV63" s="45">
        <f ca="1"/>
        <v>-104.78345543384555</v>
      </c>
      <c r="LW63" s="45">
        <f ca="1"/>
        <v>-109.83396829974649</v>
      </c>
      <c r="LX63" s="45">
        <f ca="1"/>
        <v>-109.74673969054224</v>
      </c>
      <c r="LY63" s="45">
        <f ca="1"/>
        <v>-114.68521802604199</v>
      </c>
      <c r="LZ63" s="45">
        <f ca="1"/>
        <v>-73.617231273174284</v>
      </c>
      <c r="MA63" s="45">
        <f ca="1"/>
        <v>-70.865351792812334</v>
      </c>
      <c r="MB63" s="45">
        <f ca="1"/>
        <v>-69.240355467915549</v>
      </c>
      <c r="MC63" s="45">
        <f ca="1"/>
        <v>-66.735150858759866</v>
      </c>
      <c r="MD63" s="45">
        <f ca="1"/>
        <v>-63.469313843011847</v>
      </c>
      <c r="ME63" s="45">
        <f ca="1"/>
        <v>-71.493436635971051</v>
      </c>
      <c r="MF63" s="45">
        <f ca="1"/>
        <v>-72.128089331507695</v>
      </c>
      <c r="MG63" s="45">
        <f ca="1"/>
        <v>-73.902775318384172</v>
      </c>
      <c r="MH63" s="45">
        <f ca="1"/>
        <v>-74.503766158819204</v>
      </c>
      <c r="MI63" s="45">
        <f ca="1"/>
        <v>-73.433887327074999</v>
      </c>
      <c r="MJ63" s="45">
        <f ca="1"/>
        <v>-73.452199344873407</v>
      </c>
      <c r="MK63" s="45">
        <f ca="1"/>
        <v>-78.358244220495237</v>
      </c>
      <c r="ML63" s="45">
        <f ca="1"/>
        <v>-74.855424866914746</v>
      </c>
      <c r="MM63" s="45">
        <f ca="1"/>
        <v>-74.651098785400379</v>
      </c>
      <c r="MN63" s="45">
        <f ca="1"/>
        <v>-73.872198405861866</v>
      </c>
      <c r="MO63" s="45">
        <f ca="1"/>
        <v>-70.701634745240199</v>
      </c>
      <c r="MP63" s="45">
        <f ca="1"/>
        <v>-71.780121403455723</v>
      </c>
      <c r="MQ63" s="45">
        <f ca="1"/>
        <v>-69.238570967555049</v>
      </c>
      <c r="MR63" s="45">
        <f ca="1"/>
        <v>-71.583718102335936</v>
      </c>
      <c r="MS63" s="45">
        <f ca="1"/>
        <v>-71.764544876337069</v>
      </c>
      <c r="MT63" s="45">
        <f ca="1"/>
        <v>-71.355213056921954</v>
      </c>
      <c r="MU63" s="45">
        <f ca="1"/>
        <v>-69.917768286705027</v>
      </c>
      <c r="MV63" s="45">
        <f ca="1"/>
        <v>-70.456838039994267</v>
      </c>
      <c r="MW63" s="45">
        <f ca="1"/>
        <v>-69.500721936941133</v>
      </c>
      <c r="MX63" s="45">
        <f ca="1"/>
        <v>-73.60317988300325</v>
      </c>
      <c r="MY63" s="45">
        <f ca="1"/>
        <v>-73.518748936533939</v>
      </c>
      <c r="MZ63" s="45">
        <f ca="1"/>
        <v>-76.244881276130656</v>
      </c>
      <c r="NA63" s="45">
        <f ca="1"/>
        <v>-73.815391280889514</v>
      </c>
      <c r="NB63" s="45">
        <f ca="1"/>
        <v>-71.975217599511154</v>
      </c>
      <c r="NC63" s="45">
        <f ca="1"/>
        <v>-74.120955218911149</v>
      </c>
      <c r="ND63" s="45">
        <f ca="1"/>
        <v>-73.211033916592584</v>
      </c>
      <c r="NE63" s="45">
        <f ca="1"/>
        <v>-70.683358814120282</v>
      </c>
      <c r="NF63" s="45">
        <f ca="1"/>
        <v>-71.496943877697021</v>
      </c>
      <c r="NG63" s="45">
        <f ca="1"/>
        <v>-73.267575901269907</v>
      </c>
      <c r="NH63" s="45">
        <f ca="1"/>
        <v>-74.385055787205687</v>
      </c>
      <c r="NI63" s="45">
        <f ca="1"/>
        <v>-71.676669295430173</v>
      </c>
      <c r="NJ63" s="45">
        <f ca="1"/>
        <v>-67.918581094503395</v>
      </c>
      <c r="NK63" s="45">
        <f ca="1"/>
        <v>-68.115355663418796</v>
      </c>
      <c r="NL63" s="45">
        <f ca="1"/>
        <v>-70.190591574788101</v>
      </c>
      <c r="NM63" s="45">
        <f ca="1"/>
        <v>-59.604410308003395</v>
      </c>
      <c r="NN63" s="45">
        <f ca="1"/>
        <v>-55.644440357804285</v>
      </c>
      <c r="NO63" s="45">
        <f ca="1"/>
        <v>-52.548277621507623</v>
      </c>
      <c r="NP63" s="45">
        <f ca="1"/>
        <v>-51.709803236961363</v>
      </c>
      <c r="NQ63" s="45">
        <f ca="1"/>
        <v>-50.966769208073629</v>
      </c>
      <c r="NR63" s="45">
        <f ca="1"/>
        <v>-47.385134065389622</v>
      </c>
      <c r="NS63" s="45">
        <f ca="1"/>
        <v>-46.889467025995231</v>
      </c>
      <c r="NT63" s="45">
        <f ca="1"/>
        <v>-49.611117638826357</v>
      </c>
      <c r="NU63" s="45">
        <f ca="1"/>
        <v>-48.793708692669867</v>
      </c>
      <c r="NV63" s="45">
        <f ca="1"/>
        <v>-52.141911957979204</v>
      </c>
      <c r="NW63" s="45">
        <f ca="1"/>
        <v>-54.986588476300255</v>
      </c>
      <c r="NX63" s="45">
        <f ca="1"/>
        <v>-52.470890311121934</v>
      </c>
      <c r="NY63" s="45">
        <f ca="1"/>
        <v>-57.68360575175285</v>
      </c>
      <c r="NZ63" s="45">
        <f ca="1"/>
        <v>-62.83442750442029</v>
      </c>
      <c r="OA63" s="45">
        <f ca="1"/>
        <v>-62.292002390146251</v>
      </c>
      <c r="OB63" s="45">
        <f ca="1"/>
        <v>-62.262329925537102</v>
      </c>
      <c r="OC63" s="45">
        <f ca="1"/>
        <v>-53.819251729965231</v>
      </c>
      <c r="OD63" s="45">
        <f ca="1"/>
        <v>-49.235421574354177</v>
      </c>
      <c r="OE63" s="45">
        <f ca="1"/>
        <v>-44.549010277390494</v>
      </c>
      <c r="OF63" s="45">
        <f ca="1"/>
        <v>-36.176352679252631</v>
      </c>
      <c r="OG63" s="45">
        <f ca="1"/>
        <v>-40.205258453488341</v>
      </c>
      <c r="OH63" s="45">
        <f ca="1"/>
        <v>-43.239677361607562</v>
      </c>
      <c r="OI63" s="45">
        <f ca="1"/>
        <v>-43.815758851885818</v>
      </c>
      <c r="OJ63" s="45">
        <f ca="1"/>
        <v>-42.881984010815614</v>
      </c>
      <c r="OK63" s="45">
        <f ca="1"/>
        <v>-47.079450060129176</v>
      </c>
      <c r="OL63" s="45">
        <f ca="1"/>
        <v>-47.055841643571853</v>
      </c>
      <c r="OM63" s="45">
        <f ca="1"/>
        <v>-52.35177488160133</v>
      </c>
      <c r="ON63" s="45">
        <f ca="1"/>
        <v>-58.363309350609768</v>
      </c>
      <c r="OO63" s="45">
        <f ca="1"/>
        <v>-61.899419689774504</v>
      </c>
      <c r="OP63" s="45">
        <f ca="1"/>
        <v>-69.962752339124648</v>
      </c>
      <c r="OQ63" s="45">
        <f ca="1"/>
        <v>-73.652301492095035</v>
      </c>
      <c r="OR63" s="45">
        <f ca="1"/>
        <v>-77.781490153431861</v>
      </c>
      <c r="OS63" s="45">
        <f ca="1"/>
        <v>-79.970823996782315</v>
      </c>
      <c r="OT63" s="45">
        <f ca="1"/>
        <v>-72.935654224157304</v>
      </c>
      <c r="OU63" s="45">
        <f ca="1"/>
        <v>-71.460584814667726</v>
      </c>
      <c r="OV63" s="45">
        <f ca="1"/>
        <v>-75.334553054571131</v>
      </c>
      <c r="OW63" s="45">
        <f ca="1"/>
        <v>-69.085304968118663</v>
      </c>
      <c r="OX63" s="45">
        <f ca="1"/>
        <v>-68.623722864747066</v>
      </c>
      <c r="OY63" s="45">
        <f ca="1"/>
        <v>-72.753921003460874</v>
      </c>
      <c r="OZ63" s="45">
        <f ca="1"/>
        <v>-76.237564839363102</v>
      </c>
      <c r="PA63" s="45">
        <f ca="1"/>
        <v>-61.770597489356987</v>
      </c>
      <c r="PB63" s="45">
        <f ca="1"/>
        <v>-59.422036298155774</v>
      </c>
      <c r="PC63" s="45">
        <f ca="1"/>
        <v>-54.618125966072085</v>
      </c>
      <c r="PD63" s="45">
        <f ca="1"/>
        <v>-55.181465460419673</v>
      </c>
      <c r="PE63" s="45">
        <f ca="1"/>
        <v>-50.116390826582915</v>
      </c>
      <c r="PF63" s="45">
        <f ca="1"/>
        <v>-43.698268988251698</v>
      </c>
      <c r="PG63" s="45">
        <f ca="1"/>
        <v>-40.055889433622355</v>
      </c>
      <c r="PH63" s="45">
        <f ca="1"/>
        <v>-32.783185491204222</v>
      </c>
      <c r="PI63" s="45">
        <f ca="1"/>
        <v>-18.588515507578848</v>
      </c>
      <c r="PJ63" s="45">
        <f ca="1"/>
        <v>-28.285378764987001</v>
      </c>
      <c r="PK63" s="45">
        <f ca="1"/>
        <v>-32.422523088693652</v>
      </c>
      <c r="PL63" s="45">
        <f ca="1"/>
        <v>-38.938088094234473</v>
      </c>
      <c r="PM63" s="45">
        <f ca="1"/>
        <v>-38.894519969224916</v>
      </c>
      <c r="PN63" s="45">
        <f ca="1"/>
        <v>-50.392636315465012</v>
      </c>
      <c r="PO63" s="45">
        <f ca="1"/>
        <v>-56.525340846061709</v>
      </c>
      <c r="PP63" s="45">
        <f ca="1"/>
        <v>-58.859170376658426</v>
      </c>
      <c r="PQ63" s="45">
        <f ca="1"/>
        <v>-58.168534392237646</v>
      </c>
      <c r="PR63" s="45">
        <f ca="1"/>
        <v>-58.587044991135599</v>
      </c>
      <c r="PS63" s="45">
        <f ca="1"/>
        <v>-55.98981199085712</v>
      </c>
      <c r="PT63" s="45">
        <f ca="1"/>
        <v>-55.024109076261524</v>
      </c>
      <c r="PU63" s="45">
        <f ca="1"/>
        <v>-56.091157065510743</v>
      </c>
      <c r="PV63" s="45">
        <f ca="1"/>
        <v>-55.101313544392582</v>
      </c>
      <c r="PW63" s="45">
        <f ca="1"/>
        <v>-53.895609716296178</v>
      </c>
      <c r="PX63" s="45">
        <f ca="1"/>
        <v>-54.584153504133212</v>
      </c>
      <c r="PY63" s="45">
        <f ca="1"/>
        <v>-53.419247035026501</v>
      </c>
      <c r="PZ63" s="45">
        <f ca="1"/>
        <v>-52.685129422187771</v>
      </c>
      <c r="QA63" s="45">
        <f ca="1"/>
        <v>-54.776495669245719</v>
      </c>
      <c r="QB63" s="45">
        <f ca="1"/>
        <v>-54.870078785181022</v>
      </c>
      <c r="QC63" s="45">
        <f ca="1"/>
        <v>-56.553759206175798</v>
      </c>
      <c r="QD63" s="45">
        <f ca="1"/>
        <v>-54.050614108920087</v>
      </c>
      <c r="QE63" s="45">
        <f ca="1"/>
        <v>-52.07388146781922</v>
      </c>
      <c r="QF63" s="45">
        <f ca="1"/>
        <v>-53.287190914511683</v>
      </c>
      <c r="QG63" s="45">
        <f ca="1"/>
        <v>-52.787425178289411</v>
      </c>
      <c r="QH63" s="45">
        <f ca="1"/>
        <v>-50.851852595448463</v>
      </c>
      <c r="QI63" s="45">
        <f ca="1"/>
        <v>-50.808806003689753</v>
      </c>
      <c r="QJ63" s="45">
        <f ca="1"/>
        <v>-52.437664672732353</v>
      </c>
      <c r="QK63" s="45">
        <f ca="1"/>
        <v>-52.592274087071416</v>
      </c>
      <c r="QL63" s="45">
        <f ca="1"/>
        <v>-52.158676702976223</v>
      </c>
      <c r="QM63" s="45">
        <f ca="1"/>
        <v>-53.140418785214422</v>
      </c>
      <c r="QN63" s="45">
        <f ca="1"/>
        <v>-53.232620854496957</v>
      </c>
      <c r="QO63" s="45">
        <f ca="1"/>
        <v>-52.1151368778944</v>
      </c>
      <c r="QP63" s="45">
        <f ca="1"/>
        <v>-52.358753721714024</v>
      </c>
      <c r="QQ63" s="45">
        <f ca="1"/>
        <v>-53.826522621870041</v>
      </c>
      <c r="QR63" s="45">
        <f ca="1"/>
        <v>-51.365076454162619</v>
      </c>
      <c r="QS63" s="45">
        <f ca="1"/>
        <v>-48.475346840143175</v>
      </c>
      <c r="QT63" s="45">
        <f ca="1"/>
        <v>-49.237287353038766</v>
      </c>
      <c r="QU63" s="45">
        <f ca="1"/>
        <v>-48.041699437022217</v>
      </c>
      <c r="QV63" s="45">
        <f ca="1"/>
        <v>-48.376907941699017</v>
      </c>
      <c r="QW63" s="45">
        <f ca="1"/>
        <v>-49.25636372601987</v>
      </c>
      <c r="QX63" s="45">
        <f ca="1"/>
        <v>-50.434963776946091</v>
      </c>
      <c r="QY63" s="45">
        <f ca="1"/>
        <v>-52.466852174758898</v>
      </c>
      <c r="QZ63" s="45">
        <f ca="1"/>
        <v>-50.923723491191865</v>
      </c>
      <c r="RA63" s="45">
        <f ca="1"/>
        <v>-51.015431433796877</v>
      </c>
      <c r="RB63" s="45">
        <f ca="1"/>
        <v>-52.770167579770103</v>
      </c>
      <c r="RC63" s="45">
        <f ca="1"/>
        <v>-54.372041344046593</v>
      </c>
      <c r="RD63" s="45">
        <f ca="1"/>
        <v>-55.403129920005796</v>
      </c>
      <c r="RE63" s="45">
        <f ca="1"/>
        <v>-57.594531244516375</v>
      </c>
      <c r="RF63" s="45">
        <f ca="1"/>
        <v>-58.649355878949166</v>
      </c>
      <c r="RG63" s="45">
        <f ca="1"/>
        <v>-57.728563369274127</v>
      </c>
      <c r="RH63" s="45">
        <f ca="1"/>
        <v>-61.11022372364998</v>
      </c>
      <c r="RI63" s="45">
        <f ca="1"/>
        <v>-55.48303889143466</v>
      </c>
      <c r="RJ63" s="45">
        <f ca="1"/>
        <v>-55.444186258912083</v>
      </c>
      <c r="RK63" s="45">
        <f ca="1"/>
        <v>-54.377613465189938</v>
      </c>
      <c r="RL63" s="45">
        <f ca="1"/>
        <v>-56.322677801847476</v>
      </c>
      <c r="RM63" s="45">
        <f ca="1"/>
        <v>-60.242850207567244</v>
      </c>
      <c r="RN63" s="45">
        <f ca="1"/>
        <v>-62.378363401412969</v>
      </c>
      <c r="RO63" s="45">
        <f ca="1"/>
        <v>-62.125027916669836</v>
      </c>
      <c r="RP63" s="45">
        <f ca="1"/>
        <v>-61.783991515636444</v>
      </c>
      <c r="RQ63" s="45">
        <f ca="1"/>
        <v>-62.845429826617263</v>
      </c>
      <c r="RR63" s="45">
        <f ca="1"/>
        <v>-61.664016766309743</v>
      </c>
      <c r="RS63" s="45">
        <f ca="1"/>
        <v>-62.790827286601086</v>
      </c>
      <c r="RT63" s="45">
        <f ca="1"/>
        <v>-62.64239351952078</v>
      </c>
      <c r="RU63" s="45">
        <f ca="1"/>
        <v>-60.962372869014715</v>
      </c>
      <c r="RV63" s="45">
        <f ca="1"/>
        <v>-61.218367315888429</v>
      </c>
      <c r="RW63" s="45">
        <f ca="1"/>
        <v>-59.450268205642686</v>
      </c>
      <c r="RX63" s="45">
        <f ca="1"/>
        <v>-58.54860318601132</v>
      </c>
      <c r="RY63" s="45">
        <f ca="1"/>
        <v>-58.761159245371829</v>
      </c>
      <c r="RZ63" s="45">
        <f ca="1"/>
        <v>-58.595002451300644</v>
      </c>
      <c r="SA63" s="45">
        <f ca="1"/>
        <v>-60.619377597093589</v>
      </c>
      <c r="SB63" s="45">
        <f ca="1"/>
        <v>-60.475221885085091</v>
      </c>
      <c r="SC63" s="45">
        <f ca="1"/>
        <v>-59.689915185689898</v>
      </c>
      <c r="SD63" s="45">
        <f ca="1"/>
        <v>-59.854791071653381</v>
      </c>
      <c r="SE63" s="45">
        <f ca="1"/>
        <v>-58.880917265534421</v>
      </c>
      <c r="SF63" s="45">
        <f ca="1"/>
        <v>-58.940886654496211</v>
      </c>
      <c r="SG63" s="45">
        <f ca="1"/>
        <v>-59.9699200028181</v>
      </c>
      <c r="SH63" s="45">
        <f ca="1"/>
        <v>-57.034890380501764</v>
      </c>
      <c r="SI63" s="45">
        <f ca="1"/>
        <v>-54.95410896170138</v>
      </c>
      <c r="SJ63" s="45">
        <f ca="1"/>
        <v>-54.677458508014666</v>
      </c>
      <c r="SK63" s="45">
        <f ca="1"/>
        <v>-56.22542135179043</v>
      </c>
      <c r="SL63" s="45">
        <f ca="1"/>
        <v>-55.343725602984435</v>
      </c>
      <c r="SM63" s="45">
        <f ca="1"/>
        <v>-57.529535782098762</v>
      </c>
      <c r="SN63" s="45">
        <f ca="1"/>
        <v>-57.93966225540639</v>
      </c>
      <c r="SO63" s="45">
        <f ca="1"/>
        <v>-57.498617290139208</v>
      </c>
      <c r="SP63" s="43">
        <f ca="1"/>
        <v>-56.866246311068537</v>
      </c>
      <c r="SQ63" s="43">
        <f ca="1"/>
        <v>-56.242764147877693</v>
      </c>
    </row>
    <row r="64" spans="3:511" x14ac:dyDescent="0.25">
      <c r="C64" s="46" t="s">
        <v>509</v>
      </c>
      <c r="F64" s="45" cm="1">
        <f t="array" aca="1" ref="F64" ca="1">MIN(IFERROR(IF(OFFSET(bHist!$A$1,_xlfn.XMATCH($C$59,bHist!B:B,0)-1,3,1,500)=0,"-",OFFSET(bHist!$A$1,_xlfn.XMATCH($C$59,bHist!B:B,0)-1,3,1,500))-IF(OFFSET(bHist!$A$1,_xlfn.XMATCH(C64,bHist!B:B,0)-1,3,1,500)=0,"-",OFFSET(bHist!$A$1,_xlfn.XMATCH(C64,bHist!B:B,0)-1,3,1,500)),"-"))</f>
        <v>-137.63031297111513</v>
      </c>
      <c r="G64" s="45" cm="1">
        <f t="array" aca="1" ref="G64" ca="1">AVERAGE(IFERROR(IF(OFFSET(bHist!$A$1,_xlfn.XMATCH($C$59,bHist!B:B,0)-1,3,1,500)=0,"-",OFFSET(bHist!$A$1,_xlfn.XMATCH($C$59,bHist!B:B,0)-1,3,1,500))-IF(OFFSET(bHist!$A$1,_xlfn.XMATCH(C64,bHist!B:B,0)-1,3,1,500)=0,"-",OFFSET(bHist!$A$1,_xlfn.XMATCH(C64,bHist!B:B,0)-1,3,1,500)),"-"))</f>
        <v>-65.211156803092251</v>
      </c>
      <c r="H64" s="45" cm="1">
        <f t="array" aca="1" ref="H64" ca="1">MAX(IFERROR(IF(OFFSET(bHist!A34,_xlfn.XMATCH($C$59,bHist!B:B,0)-1,3,1,500)=0,"-",OFFSET(bHist!A34,_xlfn.XMATCH($C$59,bHist!B:B,0)-1,3,1,500))-IF(OFFSET(bHist!A35,_xlfn.XMATCH(C64,bHist!B:B,0)-1,3,1,500)=0,"-",OFFSET(bHist!A35,_xlfn.XMATCH(C64,bHist!B:B,0)-1,3,1,500)),"-"))</f>
        <v>239.29985715413096</v>
      </c>
      <c r="I64" s="45" cm="1">
        <f t="array" aca="1" ref="I64" ca="1">_xlfn.STDEV.P(IFERROR(IF(OFFSET(bHist!A34,_xlfn.XMATCH($C$59,bHist!B:B,0)-1,3,1,500)=0,"-",OFFSET(bHist!A34,_xlfn.XMATCH($C$59,bHist!B:B,0)-1,3,1,500))-IF(OFFSET(bHist!A35,_xlfn.XMATCH(C64,bHist!B:B,0)-1,3,1,500)=0,"-",OFFSET(bHist!A35,_xlfn.XMATCH(C64,bHist!B:B,0)-1,3,1,500)),"-"))</f>
        <v>100.34828631373624</v>
      </c>
      <c r="J64" s="45" cm="1">
        <f t="array" aca="1" ref="J64" ca="1">INDEX((IFERROR(IF(OFFSET(bHist!$A$1,_xlfn.XMATCH($C$59,bHist!B:B,0)-1,3,1,500)=0,"-",OFFSET(bHist!$A$1,_xlfn.XMATCH($C$59,bHist!B:B,0)-1,3,1,500))-IF(OFFSET(bHist!$A$1,_xlfn.XMATCH(C64,bHist!B:B,0)-1,3,1,500)=0,"-",OFFSET(bHist!$A$1,_xlfn.XMATCH(C64,bHist!B:B,0)-1,3,1,500)),"-")),1)</f>
        <v>-51.365278225064287</v>
      </c>
      <c r="K64" s="51">
        <f t="shared" ca="1" si="8"/>
        <v>3.6733272301941934E-2</v>
      </c>
      <c r="L64" s="45" cm="1">
        <f t="array" aca="1" ref="L64:SQ64" ca="1">(IFERROR(IF(OFFSET(bHist!$A$1,_xlfn.XMATCH($C$59,bHist!B:B,0)-1,3,1,500)=0,"-",OFFSET(bHist!$A$1,_xlfn.XMATCH($C$59,bHist!B:B,0)-1,3,1,500))-IF(OFFSET(bHist!$A$1,_xlfn.XMATCH(C64,bHist!B:B,0)-1,3,1,500)=0,"-",OFFSET(bHist!$A$1,_xlfn.XMATCH(C64,bHist!B:B,0)-1,3,1,500)),"-"))</f>
        <v>-51.365278225064287</v>
      </c>
      <c r="M64" s="45">
        <f ca="1"/>
        <v>-65.793869986772563</v>
      </c>
      <c r="N64" s="45">
        <f ca="1"/>
        <v>-63.895656682372106</v>
      </c>
      <c r="O64" s="45">
        <f ca="1"/>
        <v>-46.715990342855463</v>
      </c>
      <c r="P64" s="45">
        <f ca="1"/>
        <v>-43.066490552067762</v>
      </c>
      <c r="Q64" s="45">
        <f ca="1"/>
        <v>-26.924204425334949</v>
      </c>
      <c r="R64" s="45">
        <f ca="1"/>
        <v>-18.473292159676561</v>
      </c>
      <c r="S64" s="45">
        <f ca="1"/>
        <v>-9.5704699308872136</v>
      </c>
      <c r="T64" s="45">
        <f ca="1"/>
        <v>-1.6601011928319167</v>
      </c>
      <c r="U64" s="45">
        <f ca="1"/>
        <v>-0.11183946859836169</v>
      </c>
      <c r="V64" s="45">
        <f ca="1"/>
        <v>-5.353962945699692</v>
      </c>
      <c r="W64" s="45">
        <f ca="1"/>
        <v>16.63378557550908</v>
      </c>
      <c r="X64" s="45">
        <f ca="1"/>
        <v>12.474770625948878</v>
      </c>
      <c r="Y64" s="45">
        <f ca="1"/>
        <v>23.16938157284261</v>
      </c>
      <c r="Z64" s="45">
        <f ca="1"/>
        <v>2.0959330077170932</v>
      </c>
      <c r="AA64" s="45">
        <f ca="1"/>
        <v>-42.796313601493836</v>
      </c>
      <c r="AB64" s="45">
        <f ca="1"/>
        <v>2.5503818719387255</v>
      </c>
      <c r="AC64" s="45">
        <f ca="1"/>
        <v>-3.6188023767471407</v>
      </c>
      <c r="AD64" s="45">
        <f ca="1"/>
        <v>-12.555038894891766</v>
      </c>
      <c r="AE64" s="45">
        <f ca="1"/>
        <v>-31.921666255354893</v>
      </c>
      <c r="AF64" s="45">
        <f ca="1"/>
        <v>-66.634249486446407</v>
      </c>
      <c r="AG64" s="45">
        <f ca="1"/>
        <v>-122.4732951618433</v>
      </c>
      <c r="AH64" s="45">
        <f ca="1"/>
        <v>-135.74451458668707</v>
      </c>
      <c r="AI64" s="45">
        <f ca="1"/>
        <v>-86.727878315687178</v>
      </c>
      <c r="AJ64" s="45">
        <f ca="1"/>
        <v>-71.094404444813733</v>
      </c>
      <c r="AK64" s="45">
        <f ca="1"/>
        <v>-53.04748221504687</v>
      </c>
      <c r="AL64" s="45">
        <f ca="1"/>
        <v>-55.973790228009221</v>
      </c>
      <c r="AM64" s="45">
        <f ca="1"/>
        <v>-62.692278818964979</v>
      </c>
      <c r="AN64" s="45">
        <f ca="1"/>
        <v>-75.645353519916512</v>
      </c>
      <c r="AO64" s="45">
        <f ca="1"/>
        <v>-111.85081169426442</v>
      </c>
      <c r="AP64" s="45">
        <f ca="1"/>
        <v>-97.069840288996659</v>
      </c>
      <c r="AQ64" s="45">
        <f ca="1"/>
        <v>-101.40972954189778</v>
      </c>
      <c r="AR64" s="45">
        <f ca="1"/>
        <v>-72.919818534016599</v>
      </c>
      <c r="AS64" s="45">
        <f ca="1"/>
        <v>-69.057345464348771</v>
      </c>
      <c r="AT64" s="45">
        <f ca="1"/>
        <v>-48.113031692266418</v>
      </c>
      <c r="AU64" s="45">
        <f ca="1"/>
        <v>-14.786159728765483</v>
      </c>
      <c r="AV64" s="45">
        <f ca="1"/>
        <v>46.797732264876402</v>
      </c>
      <c r="AW64" s="45">
        <f ca="1"/>
        <v>62.560463348507824</v>
      </c>
      <c r="AX64" s="45">
        <f ca="1"/>
        <v>82.077274414777776</v>
      </c>
      <c r="AY64" s="45">
        <f ca="1"/>
        <v>51.070900962114365</v>
      </c>
      <c r="AZ64" s="45">
        <f ca="1"/>
        <v>41.617685753583942</v>
      </c>
      <c r="BA64" s="45">
        <f ca="1"/>
        <v>48.826060102224403</v>
      </c>
      <c r="BB64" s="45">
        <f ca="1"/>
        <v>42.032751143455471</v>
      </c>
      <c r="BC64" s="45">
        <f ca="1"/>
        <v>65.758694332718846</v>
      </c>
      <c r="BD64" s="45">
        <f ca="1"/>
        <v>93.272389663219485</v>
      </c>
      <c r="BE64" s="45">
        <f ca="1"/>
        <v>121.50912316632269</v>
      </c>
      <c r="BF64" s="45">
        <f ca="1"/>
        <v>154.13895042002201</v>
      </c>
      <c r="BG64" s="45">
        <f ca="1"/>
        <v>113.10954433071606</v>
      </c>
      <c r="BH64" s="45">
        <f ca="1"/>
        <v>115.60908597135546</v>
      </c>
      <c r="BI64" s="45">
        <f ca="1"/>
        <v>52.603821892499923</v>
      </c>
      <c r="BJ64" s="45">
        <f ca="1"/>
        <v>-4.3237178852558031</v>
      </c>
      <c r="BK64" s="45">
        <f ca="1"/>
        <v>38.430453286170973</v>
      </c>
      <c r="BL64" s="45">
        <f ca="1"/>
        <v>65.88724119067183</v>
      </c>
      <c r="BM64" s="45">
        <f ca="1"/>
        <v>212.01656350314613</v>
      </c>
      <c r="BN64" s="45">
        <f ca="1"/>
        <v>245.38069577312473</v>
      </c>
      <c r="BO64" s="45">
        <f ca="1"/>
        <v>29.226574389934513</v>
      </c>
      <c r="BP64" s="45">
        <f ca="1"/>
        <v>-73.175737320423138</v>
      </c>
      <c r="BQ64" s="45">
        <f ca="1"/>
        <v>-75.806355203151725</v>
      </c>
      <c r="BR64" s="45">
        <f ca="1"/>
        <v>-122.85151426970953</v>
      </c>
      <c r="BS64" s="45">
        <f ca="1"/>
        <v>-137.63031297111513</v>
      </c>
      <c r="BT64" s="45">
        <f ca="1"/>
        <v>-110.56380741882327</v>
      </c>
      <c r="BU64" s="45">
        <f ca="1"/>
        <v>-74.063197322249408</v>
      </c>
      <c r="BV64" s="45">
        <f ca="1"/>
        <v>-49.907500882625556</v>
      </c>
      <c r="BW64" s="45">
        <f ca="1"/>
        <v>-20.891944605946549</v>
      </c>
      <c r="BX64" s="45">
        <f ca="1"/>
        <v>-26.125931140065177</v>
      </c>
      <c r="BY64" s="45">
        <f ca="1"/>
        <v>-26.618933085203139</v>
      </c>
      <c r="BZ64" s="45">
        <f ca="1"/>
        <v>-37.670400891423185</v>
      </c>
      <c r="CA64" s="45">
        <f ca="1"/>
        <v>-44.283698874831202</v>
      </c>
      <c r="CB64" s="45">
        <f ca="1"/>
        <v>-46.772252581238718</v>
      </c>
      <c r="CC64" s="45">
        <f ca="1"/>
        <v>-66.121624875426278</v>
      </c>
      <c r="CD64" s="45">
        <f ca="1"/>
        <v>-25.227487892627721</v>
      </c>
      <c r="CE64" s="45">
        <f ca="1"/>
        <v>20.289261584401117</v>
      </c>
      <c r="CF64" s="45">
        <f ca="1"/>
        <v>148.31088932609555</v>
      </c>
      <c r="CG64" s="45">
        <f ca="1"/>
        <v>168.41576070690161</v>
      </c>
      <c r="CH64" s="45">
        <f ca="1"/>
        <v>175.77857236528405</v>
      </c>
      <c r="CI64" s="45">
        <f ca="1"/>
        <v>240.41461921286583</v>
      </c>
      <c r="CJ64" s="45">
        <f ca="1"/>
        <v>263.8962988175154</v>
      </c>
      <c r="CK64" s="45">
        <f ca="1"/>
        <v>213.47161946868891</v>
      </c>
      <c r="CL64" s="45">
        <f ca="1"/>
        <v>184.59878667688372</v>
      </c>
      <c r="CM64" s="45">
        <f ca="1"/>
        <v>46.922420891642531</v>
      </c>
      <c r="CN64" s="45">
        <f ca="1"/>
        <v>26.920341428995187</v>
      </c>
      <c r="CO64" s="45">
        <f ca="1"/>
        <v>-37.104710352182394</v>
      </c>
      <c r="CP64" s="45">
        <f ca="1"/>
        <v>-31.524063636660571</v>
      </c>
      <c r="CQ64" s="45">
        <f ca="1"/>
        <v>-5.051612192034753</v>
      </c>
      <c r="CR64" s="45">
        <f ca="1"/>
        <v>-56.453697297692301</v>
      </c>
      <c r="CS64" s="45">
        <f ca="1"/>
        <v>-76.719120452046411</v>
      </c>
      <c r="CT64" s="45">
        <f ca="1"/>
        <v>-80.7895355911255</v>
      </c>
      <c r="CU64" s="45">
        <f ca="1"/>
        <v>-83.173812931895242</v>
      </c>
      <c r="CV64" s="45">
        <f ca="1"/>
        <v>-75.309975471854216</v>
      </c>
      <c r="CW64" s="45">
        <f ca="1"/>
        <v>-67.299031106472029</v>
      </c>
      <c r="CX64" s="45">
        <f ca="1"/>
        <v>-67.998786044716852</v>
      </c>
      <c r="CY64" s="45">
        <f ca="1"/>
        <v>-69.22326035797596</v>
      </c>
      <c r="CZ64" s="45">
        <f ca="1"/>
        <v>-73.23753359115122</v>
      </c>
      <c r="DA64" s="45">
        <f ca="1"/>
        <v>-78.785241174578658</v>
      </c>
      <c r="DB64" s="45">
        <f ca="1"/>
        <v>-75.699408220410334</v>
      </c>
      <c r="DC64" s="45">
        <f ca="1"/>
        <v>-76.367682737827295</v>
      </c>
      <c r="DD64" s="45">
        <f ca="1"/>
        <v>-76.691009524226175</v>
      </c>
      <c r="DE64" s="45">
        <f ca="1"/>
        <v>-74.465073997378354</v>
      </c>
      <c r="DF64" s="45">
        <f ca="1"/>
        <v>-74.616485545516014</v>
      </c>
      <c r="DG64" s="45">
        <f ca="1"/>
        <v>-75.713034807443634</v>
      </c>
      <c r="DH64" s="45">
        <f ca="1"/>
        <v>-55.414830197572712</v>
      </c>
      <c r="DI64" s="45">
        <f ca="1"/>
        <v>-72.119931407570846</v>
      </c>
      <c r="DJ64" s="45">
        <f ca="1"/>
        <v>-74.555660780310632</v>
      </c>
      <c r="DK64" s="45">
        <f ca="1"/>
        <v>-77.866929385781276</v>
      </c>
      <c r="DL64" s="45">
        <f ca="1"/>
        <v>-76.11066954863071</v>
      </c>
      <c r="DM64" s="45">
        <f ca="1"/>
        <v>-73.186021135687838</v>
      </c>
      <c r="DN64" s="45">
        <f ca="1"/>
        <v>-72.589491376161561</v>
      </c>
      <c r="DO64" s="45">
        <f ca="1"/>
        <v>-76.004783427596095</v>
      </c>
      <c r="DP64" s="45">
        <f ca="1"/>
        <v>-76.149023559689539</v>
      </c>
      <c r="DQ64" s="45">
        <f ca="1"/>
        <v>-77.392547228097925</v>
      </c>
      <c r="DR64" s="45">
        <f ca="1"/>
        <v>-74.851189037680626</v>
      </c>
      <c r="DS64" s="45">
        <f ca="1"/>
        <v>-75.310620082497593</v>
      </c>
      <c r="DT64" s="45">
        <f ca="1"/>
        <v>-70.183755522131932</v>
      </c>
      <c r="DU64" s="45">
        <f ca="1"/>
        <v>-69.984139503955845</v>
      </c>
      <c r="DV64" s="45">
        <f ca="1"/>
        <v>-67.686893549084658</v>
      </c>
      <c r="DW64" s="45">
        <f ca="1"/>
        <v>-68.318835906267168</v>
      </c>
      <c r="DX64" s="45">
        <f ca="1"/>
        <v>-65.39632750880719</v>
      </c>
      <c r="DY64" s="45">
        <f ca="1"/>
        <v>-64.088835523724555</v>
      </c>
      <c r="DZ64" s="45">
        <f ca="1"/>
        <v>-63.672584313154225</v>
      </c>
      <c r="EA64" s="45">
        <f ca="1"/>
        <v>-68.21232390725612</v>
      </c>
      <c r="EB64" s="45">
        <f ca="1"/>
        <v>-68.42342962765693</v>
      </c>
      <c r="EC64" s="45">
        <f ca="1"/>
        <v>-69.496012976765627</v>
      </c>
      <c r="ED64" s="45">
        <f ca="1"/>
        <v>-68.013009088039411</v>
      </c>
      <c r="EE64" s="45">
        <f ca="1"/>
        <v>-66.607851394891739</v>
      </c>
      <c r="EF64" s="45">
        <f ca="1"/>
        <v>-67.845870261907578</v>
      </c>
      <c r="EG64" s="45">
        <f ca="1"/>
        <v>-67.160543066144001</v>
      </c>
      <c r="EH64" s="45">
        <f ca="1"/>
        <v>-67.610564180731771</v>
      </c>
      <c r="EI64" s="45">
        <f ca="1"/>
        <v>-74.189211456179635</v>
      </c>
      <c r="EJ64" s="45">
        <f ca="1"/>
        <v>-73.802256626725196</v>
      </c>
      <c r="EK64" s="45">
        <f ca="1"/>
        <v>-77.83324965405464</v>
      </c>
      <c r="EL64" s="45">
        <f ca="1"/>
        <v>-74.066000203490262</v>
      </c>
      <c r="EM64" s="45">
        <f ca="1"/>
        <v>-71.465250792503355</v>
      </c>
      <c r="EN64" s="45">
        <f ca="1"/>
        <v>-68.55367159235476</v>
      </c>
      <c r="EO64" s="45">
        <f ca="1"/>
        <v>-72.570450160026553</v>
      </c>
      <c r="EP64" s="45">
        <f ca="1"/>
        <v>-73.634475203633315</v>
      </c>
      <c r="EQ64" s="45">
        <f ca="1"/>
        <v>-70.291050204873073</v>
      </c>
      <c r="ER64" s="45">
        <f ca="1"/>
        <v>-71.795464136481286</v>
      </c>
      <c r="ES64" s="45">
        <f ca="1"/>
        <v>-68.248103014469152</v>
      </c>
      <c r="ET64" s="45">
        <f ca="1"/>
        <v>-66.338097430944458</v>
      </c>
      <c r="EU64" s="45">
        <f ca="1"/>
        <v>-69.843433794856082</v>
      </c>
      <c r="EV64" s="45">
        <f ca="1"/>
        <v>-68.095693126082409</v>
      </c>
      <c r="EW64" s="45">
        <f ca="1"/>
        <v>-68.120999842762956</v>
      </c>
      <c r="EX64" s="45">
        <f ca="1"/>
        <v>-67.522176275134086</v>
      </c>
      <c r="EY64" s="45">
        <f ca="1"/>
        <v>-67.976711240291593</v>
      </c>
      <c r="EZ64" s="45">
        <f ca="1"/>
        <v>-65.929883907675745</v>
      </c>
      <c r="FA64" s="45">
        <f ca="1"/>
        <v>-65.208939036607717</v>
      </c>
      <c r="FB64" s="45">
        <f ca="1"/>
        <v>-65.671182501435297</v>
      </c>
      <c r="FC64" s="45">
        <f ca="1"/>
        <v>-64.6701258689165</v>
      </c>
      <c r="FD64" s="45">
        <f ca="1"/>
        <v>-65.563022484421737</v>
      </c>
      <c r="FE64" s="45">
        <f ca="1"/>
        <v>-86.760744696378708</v>
      </c>
      <c r="FF64" s="45">
        <f ca="1"/>
        <v>-63.472439221739762</v>
      </c>
      <c r="FG64" s="45">
        <f ca="1"/>
        <v>-67.304794030666329</v>
      </c>
      <c r="FH64" s="45">
        <f ca="1"/>
        <v>-68.158727347493169</v>
      </c>
      <c r="FI64" s="45">
        <f ca="1"/>
        <v>-69.801399578571321</v>
      </c>
      <c r="FJ64" s="45">
        <f ca="1"/>
        <v>-70.880766228079793</v>
      </c>
      <c r="FK64" s="45">
        <f ca="1"/>
        <v>-70.118668635487566</v>
      </c>
      <c r="FL64" s="45">
        <f ca="1"/>
        <v>-70.248360611677185</v>
      </c>
      <c r="FM64" s="45">
        <f ca="1"/>
        <v>-69.044696074604985</v>
      </c>
      <c r="FN64" s="45">
        <f ca="1"/>
        <v>-72.098475334167475</v>
      </c>
      <c r="FO64" s="45">
        <f ca="1"/>
        <v>-74.430427919268581</v>
      </c>
      <c r="FP64" s="45">
        <f ca="1"/>
        <v>-73.865015197992321</v>
      </c>
      <c r="FQ64" s="45">
        <f ca="1"/>
        <v>-73.664116925477984</v>
      </c>
      <c r="FR64" s="45">
        <f ca="1"/>
        <v>-73.725780726552017</v>
      </c>
      <c r="FS64" s="45">
        <f ca="1"/>
        <v>-72.522968438863757</v>
      </c>
      <c r="FT64" s="45">
        <f ca="1"/>
        <v>-70.562858329534549</v>
      </c>
      <c r="FU64" s="45">
        <f ca="1"/>
        <v>-69.456979980111129</v>
      </c>
      <c r="FV64" s="45">
        <f ca="1"/>
        <v>-70.829658416152</v>
      </c>
      <c r="FW64" s="45">
        <f ca="1"/>
        <v>-72.086725076675407</v>
      </c>
      <c r="FX64" s="45">
        <f ca="1"/>
        <v>-74.441056924462316</v>
      </c>
      <c r="FY64" s="45">
        <f ca="1"/>
        <v>-71.198916717290871</v>
      </c>
      <c r="FZ64" s="45">
        <f ca="1"/>
        <v>-73.988956408977515</v>
      </c>
      <c r="GA64" s="45">
        <f ca="1"/>
        <v>-75.674757938861845</v>
      </c>
      <c r="GB64" s="45">
        <f ca="1"/>
        <v>-77.178057246923458</v>
      </c>
      <c r="GC64" s="45">
        <f ca="1"/>
        <v>-73.899690705180177</v>
      </c>
      <c r="GD64" s="45">
        <f ca="1"/>
        <v>-72.923016968011837</v>
      </c>
      <c r="GE64" s="45">
        <f ca="1"/>
        <v>-71.766528190970419</v>
      </c>
      <c r="GF64" s="45">
        <f ca="1"/>
        <v>-72.777560579299916</v>
      </c>
      <c r="GG64" s="45">
        <f ca="1"/>
        <v>-73.024942291498178</v>
      </c>
      <c r="GH64" s="45">
        <f ca="1"/>
        <v>-72.590139984607703</v>
      </c>
      <c r="GI64" s="45">
        <f ca="1"/>
        <v>-69.089828194022175</v>
      </c>
      <c r="GJ64" s="45">
        <f ca="1"/>
        <v>-65.387229734897616</v>
      </c>
      <c r="GK64" s="45">
        <f ca="1"/>
        <v>-67.206774148344991</v>
      </c>
      <c r="GL64" s="45">
        <f ca="1"/>
        <v>-67.554056639790531</v>
      </c>
      <c r="GM64" s="45">
        <f ca="1"/>
        <v>-61.956708414435369</v>
      </c>
      <c r="GN64" s="45">
        <f ca="1"/>
        <v>-62.386161340355883</v>
      </c>
      <c r="GO64" s="45">
        <f ca="1"/>
        <v>-62.322245998978616</v>
      </c>
      <c r="GP64" s="45">
        <f ca="1"/>
        <v>-61.120296980500214</v>
      </c>
      <c r="GQ64" s="45">
        <f ca="1"/>
        <v>-61.417513205051421</v>
      </c>
      <c r="GR64" s="45">
        <f ca="1"/>
        <v>-64.375561003565807</v>
      </c>
      <c r="GS64" s="45">
        <f ca="1"/>
        <v>-67.534752167582511</v>
      </c>
      <c r="GT64" s="45">
        <f ca="1"/>
        <v>-68.683006068825719</v>
      </c>
      <c r="GU64" s="45">
        <f ca="1"/>
        <v>-71.345160099864017</v>
      </c>
      <c r="GV64" s="45">
        <f ca="1"/>
        <v>-70.755105364680304</v>
      </c>
      <c r="GW64" s="45">
        <f ca="1"/>
        <v>-69.700841232418995</v>
      </c>
      <c r="GX64" s="45">
        <f ca="1"/>
        <v>-72.75442587196828</v>
      </c>
      <c r="GY64" s="45">
        <f ca="1"/>
        <v>-71.831877822875981</v>
      </c>
      <c r="GZ64" s="45">
        <f ca="1"/>
        <v>-71.903965922594068</v>
      </c>
      <c r="HA64" s="45">
        <f ca="1"/>
        <v>-75.998131248116493</v>
      </c>
      <c r="HB64" s="45">
        <f ca="1"/>
        <v>-76.870563373088842</v>
      </c>
      <c r="HC64" s="45">
        <f ca="1"/>
        <v>-79.243535361409201</v>
      </c>
      <c r="HD64" s="45">
        <f ca="1"/>
        <v>-79.48504726552963</v>
      </c>
      <c r="HE64" s="45">
        <f ca="1"/>
        <v>-76.278333306789378</v>
      </c>
      <c r="HF64" s="45">
        <f ca="1"/>
        <v>-75.880337314248052</v>
      </c>
      <c r="HG64" s="45">
        <f ca="1"/>
        <v>-77.69937075507643</v>
      </c>
      <c r="HH64" s="45">
        <f ca="1"/>
        <v>-74.070130755662916</v>
      </c>
      <c r="HI64" s="45">
        <f ca="1"/>
        <v>-71.774177512764936</v>
      </c>
      <c r="HJ64" s="45">
        <f ca="1"/>
        <v>-67.553200510144237</v>
      </c>
      <c r="HK64" s="45">
        <f ca="1"/>
        <v>-71.358378225564977</v>
      </c>
      <c r="HL64" s="45">
        <f ca="1"/>
        <v>-76.395290956974037</v>
      </c>
      <c r="HM64" s="45">
        <f ca="1"/>
        <v>-75.691005452871323</v>
      </c>
      <c r="HN64" s="45">
        <f ca="1"/>
        <v>-81.4915635434389</v>
      </c>
      <c r="HO64" s="45">
        <f ca="1"/>
        <v>-83.442645326972027</v>
      </c>
      <c r="HP64" s="45">
        <f ca="1"/>
        <v>-82.782041300177596</v>
      </c>
      <c r="HQ64" s="45">
        <f ca="1"/>
        <v>-83.566620975375159</v>
      </c>
      <c r="HR64" s="45">
        <f ca="1"/>
        <v>-87.716686057090755</v>
      </c>
      <c r="HS64" s="45">
        <f ca="1"/>
        <v>-88.658065361261336</v>
      </c>
      <c r="HT64" s="45">
        <f ca="1"/>
        <v>-93.266981383085238</v>
      </c>
      <c r="HU64" s="45">
        <f ca="1"/>
        <v>-93.944568456411346</v>
      </c>
      <c r="HV64" s="45">
        <f ca="1"/>
        <v>-96.679995970606825</v>
      </c>
      <c r="HW64" s="45">
        <f ca="1"/>
        <v>-94.247855623960476</v>
      </c>
      <c r="HX64" s="45">
        <f ca="1"/>
        <v>-91.896468199014663</v>
      </c>
      <c r="HY64" s="45">
        <f ca="1"/>
        <v>-88.915835869073874</v>
      </c>
      <c r="HZ64" s="45">
        <f ca="1"/>
        <v>-90.133777358055113</v>
      </c>
      <c r="IA64" s="45">
        <f ca="1"/>
        <v>-93.572918410658829</v>
      </c>
      <c r="IB64" s="45">
        <f ca="1"/>
        <v>-90.904412462115303</v>
      </c>
      <c r="IC64" s="45">
        <f ca="1"/>
        <v>-86.879608039021491</v>
      </c>
      <c r="ID64" s="45">
        <f ca="1"/>
        <v>-87.11008385086059</v>
      </c>
      <c r="IE64" s="45">
        <f ca="1"/>
        <v>-85.808306565761583</v>
      </c>
      <c r="IF64" s="45">
        <f ca="1"/>
        <v>-82.36236029803753</v>
      </c>
      <c r="IG64" s="45">
        <f ca="1"/>
        <v>-75.765787433147423</v>
      </c>
      <c r="IH64" s="45">
        <f ca="1"/>
        <v>-81.369815010905285</v>
      </c>
      <c r="II64" s="45">
        <f ca="1"/>
        <v>-81.535128733754163</v>
      </c>
      <c r="IJ64" s="45">
        <f ca="1"/>
        <v>-83.79645932352544</v>
      </c>
      <c r="IK64" s="45">
        <f ca="1"/>
        <v>-83.808861639857298</v>
      </c>
      <c r="IL64" s="45">
        <f ca="1"/>
        <v>-82.605475821137418</v>
      </c>
      <c r="IM64" s="45">
        <f ca="1"/>
        <v>-76.526598196625699</v>
      </c>
      <c r="IN64" s="45">
        <f ca="1"/>
        <v>-81.219464107871062</v>
      </c>
      <c r="IO64" s="45">
        <f ca="1"/>
        <v>-82.29384776473043</v>
      </c>
      <c r="IP64" s="45">
        <f ca="1"/>
        <v>-79.089102556586283</v>
      </c>
      <c r="IQ64" s="45">
        <f ca="1"/>
        <v>-79.684118369698538</v>
      </c>
      <c r="IR64" s="45">
        <f ca="1"/>
        <v>-79.925677616119401</v>
      </c>
      <c r="IS64" s="45">
        <f ca="1"/>
        <v>-75.986662273764608</v>
      </c>
      <c r="IT64" s="45">
        <f ca="1"/>
        <v>-76.374830791354185</v>
      </c>
      <c r="IU64" s="45">
        <f ca="1"/>
        <v>-78.745595509767526</v>
      </c>
      <c r="IV64" s="45">
        <f ca="1"/>
        <v>-79.860204241633426</v>
      </c>
      <c r="IW64" s="45">
        <f ca="1"/>
        <v>-80.688989642739287</v>
      </c>
      <c r="IX64" s="45">
        <f ca="1"/>
        <v>-76.49987447059155</v>
      </c>
      <c r="IY64" s="45">
        <f ca="1"/>
        <v>-77.038322128176659</v>
      </c>
      <c r="IZ64" s="45">
        <f ca="1"/>
        <v>-74.562002670049679</v>
      </c>
      <c r="JA64" s="45">
        <f ca="1"/>
        <v>-71.153785160064686</v>
      </c>
      <c r="JB64" s="45">
        <f ca="1"/>
        <v>-71.126832306742671</v>
      </c>
      <c r="JC64" s="45">
        <f ca="1"/>
        <v>-68.802702064752566</v>
      </c>
      <c r="JD64" s="45">
        <f ca="1"/>
        <v>-69.665916439652435</v>
      </c>
      <c r="JE64" s="45">
        <f ca="1"/>
        <v>-73.671090458512325</v>
      </c>
      <c r="JF64" s="45">
        <f ca="1"/>
        <v>-75.874209636926665</v>
      </c>
      <c r="JG64" s="45">
        <f ca="1"/>
        <v>-80.266007357478117</v>
      </c>
      <c r="JH64" s="45">
        <f ca="1"/>
        <v>-79.791765345334994</v>
      </c>
      <c r="JI64" s="45">
        <f ca="1"/>
        <v>-85.0839497025013</v>
      </c>
      <c r="JJ64" s="45">
        <f ca="1"/>
        <v>-88.621319349169738</v>
      </c>
      <c r="JK64" s="45">
        <f ca="1"/>
        <v>-93.726217242002491</v>
      </c>
      <c r="JL64" s="45">
        <f ca="1"/>
        <v>-96.878278320789349</v>
      </c>
      <c r="JM64" s="45">
        <f ca="1"/>
        <v>-95.805563281178451</v>
      </c>
      <c r="JN64" s="45">
        <f ca="1"/>
        <v>-98.441692601442313</v>
      </c>
      <c r="JO64" s="45">
        <f ca="1"/>
        <v>-98.955982856869696</v>
      </c>
      <c r="JP64" s="45">
        <f ca="1"/>
        <v>-104.83175901031493</v>
      </c>
      <c r="JQ64" s="45">
        <f ca="1"/>
        <v>-101.60310762941837</v>
      </c>
      <c r="JR64" s="45">
        <f ca="1"/>
        <v>-102.31993916332723</v>
      </c>
      <c r="JS64" s="45">
        <f ca="1"/>
        <v>-103.36461747062208</v>
      </c>
      <c r="JT64" s="45">
        <f ca="1"/>
        <v>-106.89030053889752</v>
      </c>
      <c r="JU64" s="45">
        <f ca="1"/>
        <v>-116.00425660169125</v>
      </c>
      <c r="JV64" s="45">
        <f ca="1"/>
        <v>-120.4490331981182</v>
      </c>
      <c r="JW64" s="45">
        <f ca="1"/>
        <v>-120.52786909151075</v>
      </c>
      <c r="JX64" s="45">
        <f ca="1"/>
        <v>-121.12324070668218</v>
      </c>
      <c r="JY64" s="45">
        <f ca="1"/>
        <v>-119.98093576598167</v>
      </c>
      <c r="JZ64" s="45">
        <f ca="1"/>
        <v>-119.93277719783782</v>
      </c>
      <c r="KA64" s="45">
        <f ca="1"/>
        <v>-119.74599688518049</v>
      </c>
      <c r="KB64" s="45">
        <f ca="1"/>
        <v>-125.18324657213689</v>
      </c>
      <c r="KC64" s="45">
        <f ca="1"/>
        <v>-124.36459222233296</v>
      </c>
      <c r="KD64" s="45">
        <f ca="1"/>
        <v>-123.74434652638435</v>
      </c>
      <c r="KE64" s="45">
        <f ca="1"/>
        <v>-114.63974221539499</v>
      </c>
      <c r="KF64" s="45">
        <f ca="1"/>
        <v>-108.68692602646352</v>
      </c>
      <c r="KG64" s="45">
        <f ca="1"/>
        <v>-108.26812038636207</v>
      </c>
      <c r="KH64" s="45">
        <f ca="1"/>
        <v>-107.03361834514141</v>
      </c>
      <c r="KI64" s="45">
        <f ca="1"/>
        <v>-107.70779711174964</v>
      </c>
      <c r="KJ64" s="45">
        <f ca="1"/>
        <v>-108.70101117670536</v>
      </c>
      <c r="KK64" s="45">
        <f ca="1"/>
        <v>-107.06394794487952</v>
      </c>
      <c r="KL64" s="45">
        <f ca="1"/>
        <v>-106.78712989711761</v>
      </c>
      <c r="KM64" s="45">
        <f ca="1"/>
        <v>-106.41562725770474</v>
      </c>
      <c r="KN64" s="45">
        <f ca="1"/>
        <v>-110.29492187952994</v>
      </c>
      <c r="KO64" s="45">
        <f ca="1"/>
        <v>-107.79338205552102</v>
      </c>
      <c r="KP64" s="45">
        <f ca="1"/>
        <v>-108.22818749308585</v>
      </c>
      <c r="KQ64" s="45">
        <f ca="1"/>
        <v>-108.7867529813051</v>
      </c>
      <c r="KR64" s="45">
        <f ca="1"/>
        <v>-108.61285721933842</v>
      </c>
      <c r="KS64" s="45">
        <f ca="1"/>
        <v>-108.81207034301758</v>
      </c>
      <c r="KT64" s="45">
        <f ca="1"/>
        <v>-109.42318576776982</v>
      </c>
      <c r="KU64" s="45">
        <f ca="1"/>
        <v>-108.65533584094048</v>
      </c>
      <c r="KV64" s="45">
        <f ca="1"/>
        <v>-106.79814638960362</v>
      </c>
      <c r="KW64" s="45">
        <f ca="1"/>
        <v>-108.61292672622206</v>
      </c>
      <c r="KX64" s="45">
        <f ca="1"/>
        <v>-109.86630460894108</v>
      </c>
      <c r="KY64" s="45">
        <f ca="1"/>
        <v>-112.36319839584829</v>
      </c>
      <c r="KZ64" s="45">
        <f ca="1"/>
        <v>-112.9250088187456</v>
      </c>
      <c r="LA64" s="45">
        <f ca="1"/>
        <v>-111.44266468691828</v>
      </c>
      <c r="LB64" s="45">
        <f ca="1"/>
        <v>-112.19624824440479</v>
      </c>
      <c r="LC64" s="45">
        <f ca="1"/>
        <v>-111.51406165683269</v>
      </c>
      <c r="LD64" s="45">
        <f ca="1"/>
        <v>-109.38077640688418</v>
      </c>
      <c r="LE64" s="45">
        <f ca="1"/>
        <v>-103.74611621522904</v>
      </c>
      <c r="LF64" s="45">
        <f ca="1"/>
        <v>-102.40110724866393</v>
      </c>
      <c r="LG64" s="45">
        <f ca="1"/>
        <v>-103.20057460379599</v>
      </c>
      <c r="LH64" s="45">
        <f ca="1"/>
        <v>-96.107918547153488</v>
      </c>
      <c r="LI64" s="45">
        <f ca="1"/>
        <v>-96.311012878656399</v>
      </c>
      <c r="LJ64" s="45">
        <f ca="1"/>
        <v>-92.24287558197976</v>
      </c>
      <c r="LK64" s="45">
        <f ca="1"/>
        <v>-91.77244157421589</v>
      </c>
      <c r="LL64" s="45">
        <f ca="1"/>
        <v>-93.168105867147432</v>
      </c>
      <c r="LM64" s="45">
        <f ca="1"/>
        <v>-92.567912000417707</v>
      </c>
      <c r="LN64" s="45">
        <f ca="1"/>
        <v>-95.513885354757306</v>
      </c>
      <c r="LO64" s="45">
        <f ca="1"/>
        <v>-99.41230503749847</v>
      </c>
      <c r="LP64" s="45">
        <f ca="1"/>
        <v>-97.384123981833454</v>
      </c>
      <c r="LQ64" s="45">
        <f ca="1"/>
        <v>-105.60415090131761</v>
      </c>
      <c r="LR64" s="45">
        <f ca="1"/>
        <v>-114.88316326236725</v>
      </c>
      <c r="LS64" s="45">
        <f ca="1"/>
        <v>-117.26678973853586</v>
      </c>
      <c r="LT64" s="45">
        <f ca="1"/>
        <v>-113.46411685788631</v>
      </c>
      <c r="LU64" s="45">
        <f ca="1"/>
        <v>-117.37958013927934</v>
      </c>
      <c r="LV64" s="45">
        <f ca="1"/>
        <v>-115.13439994645123</v>
      </c>
      <c r="LW64" s="45">
        <f ca="1"/>
        <v>-122.01057554030419</v>
      </c>
      <c r="LX64" s="45">
        <f ca="1"/>
        <v>-122.52642194747925</v>
      </c>
      <c r="LY64" s="45">
        <f ca="1"/>
        <v>-126.63505427384375</v>
      </c>
      <c r="LZ64" s="45">
        <f ca="1"/>
        <v>-87.575141301035885</v>
      </c>
      <c r="MA64" s="45">
        <f ca="1"/>
        <v>-84.050758771419538</v>
      </c>
      <c r="MB64" s="45">
        <f ca="1"/>
        <v>-84.29906318056581</v>
      </c>
      <c r="MC64" s="45">
        <f ca="1"/>
        <v>-80.311339909911126</v>
      </c>
      <c r="MD64" s="45">
        <f ca="1"/>
        <v>-79.688168453931794</v>
      </c>
      <c r="ME64" s="45">
        <f ca="1"/>
        <v>-89.478016615629201</v>
      </c>
      <c r="MF64" s="45">
        <f ca="1"/>
        <v>-93.229632091164589</v>
      </c>
      <c r="MG64" s="45">
        <f ca="1"/>
        <v>-96.015480296373383</v>
      </c>
      <c r="MH64" s="45">
        <f ca="1"/>
        <v>-96.177588725090018</v>
      </c>
      <c r="MI64" s="45">
        <f ca="1"/>
        <v>-96.332956433534619</v>
      </c>
      <c r="MJ64" s="45">
        <f ca="1"/>
        <v>-95.640552502632147</v>
      </c>
      <c r="MK64" s="45">
        <f ca="1"/>
        <v>-98.115658210158358</v>
      </c>
      <c r="ML64" s="45">
        <f ca="1"/>
        <v>-98.56518851411343</v>
      </c>
      <c r="MM64" s="45">
        <f ca="1"/>
        <v>-98.579761906504629</v>
      </c>
      <c r="MN64" s="45">
        <f ca="1"/>
        <v>-97.463278039336217</v>
      </c>
      <c r="MO64" s="45">
        <f ca="1"/>
        <v>-93.886714904785151</v>
      </c>
      <c r="MP64" s="45">
        <f ca="1"/>
        <v>-95.500098206639279</v>
      </c>
      <c r="MQ64" s="45">
        <f ca="1"/>
        <v>-92.254563031196582</v>
      </c>
      <c r="MR64" s="45">
        <f ca="1"/>
        <v>-95.148012376308444</v>
      </c>
      <c r="MS64" s="45">
        <f ca="1"/>
        <v>-96.709355148911484</v>
      </c>
      <c r="MT64" s="45">
        <f ca="1"/>
        <v>-93.883548181891442</v>
      </c>
      <c r="MU64" s="45">
        <f ca="1"/>
        <v>-91.344183225274108</v>
      </c>
      <c r="MV64" s="45">
        <f ca="1"/>
        <v>-91.426783102512388</v>
      </c>
      <c r="MW64" s="45">
        <f ca="1"/>
        <v>-88.811115204572687</v>
      </c>
      <c r="MX64" s="45">
        <f ca="1"/>
        <v>-92.996361066937467</v>
      </c>
      <c r="MY64" s="45">
        <f ca="1"/>
        <v>-94.049921109437946</v>
      </c>
      <c r="MZ64" s="45">
        <f ca="1"/>
        <v>-94.158462977051727</v>
      </c>
      <c r="NA64" s="45">
        <f ca="1"/>
        <v>-89.816511729359604</v>
      </c>
      <c r="NB64" s="45">
        <f ca="1"/>
        <v>-89.874006337165838</v>
      </c>
      <c r="NC64" s="45">
        <f ca="1"/>
        <v>-91.435826082229624</v>
      </c>
      <c r="ND64" s="45">
        <f ca="1"/>
        <v>-90.168491858959214</v>
      </c>
      <c r="NE64" s="45">
        <f ca="1"/>
        <v>-85.780342526078215</v>
      </c>
      <c r="NF64" s="45">
        <f ca="1"/>
        <v>-87.100756067752883</v>
      </c>
      <c r="NG64" s="45">
        <f ca="1"/>
        <v>-90.370419091343877</v>
      </c>
      <c r="NH64" s="45">
        <f ca="1"/>
        <v>-92.211426651597009</v>
      </c>
      <c r="NI64" s="45">
        <f ca="1"/>
        <v>-88.843796221256241</v>
      </c>
      <c r="NJ64" s="45">
        <f ca="1"/>
        <v>-85.746734994649898</v>
      </c>
      <c r="NK64" s="45">
        <f ca="1"/>
        <v>-84.433548409104361</v>
      </c>
      <c r="NL64" s="45">
        <f ca="1"/>
        <v>-85.034565404772735</v>
      </c>
      <c r="NM64" s="45">
        <f ca="1"/>
        <v>-74.11140092885492</v>
      </c>
      <c r="NN64" s="45">
        <f ca="1"/>
        <v>-69.132269908785815</v>
      </c>
      <c r="NO64" s="45">
        <f ca="1"/>
        <v>-65.787314432024942</v>
      </c>
      <c r="NP64" s="45">
        <f ca="1"/>
        <v>-64.77689226830006</v>
      </c>
      <c r="NQ64" s="45">
        <f ca="1"/>
        <v>-63.115000166773797</v>
      </c>
      <c r="NR64" s="45">
        <f ca="1"/>
        <v>-59.7211816536188</v>
      </c>
      <c r="NS64" s="45">
        <f ca="1"/>
        <v>-59.481788537383068</v>
      </c>
      <c r="NT64" s="45">
        <f ca="1"/>
        <v>-60.480019348978999</v>
      </c>
      <c r="NU64" s="45">
        <f ca="1"/>
        <v>-59.51199427700044</v>
      </c>
      <c r="NV64" s="45">
        <f ca="1"/>
        <v>-64.228860600948337</v>
      </c>
      <c r="NW64" s="45">
        <f ca="1"/>
        <v>-65.991760528445241</v>
      </c>
      <c r="NX64" s="45">
        <f ca="1"/>
        <v>-63.352356278538679</v>
      </c>
      <c r="NY64" s="45">
        <f ca="1"/>
        <v>-69.31533169853688</v>
      </c>
      <c r="NZ64" s="45">
        <f ca="1"/>
        <v>-75.314161056995403</v>
      </c>
      <c r="OA64" s="45">
        <f ca="1"/>
        <v>-73.905568255305269</v>
      </c>
      <c r="OB64" s="45">
        <f ca="1"/>
        <v>-74.34092349028586</v>
      </c>
      <c r="OC64" s="45">
        <f ca="1"/>
        <v>-65.076708695650126</v>
      </c>
      <c r="OD64" s="45">
        <f ca="1"/>
        <v>-59.138058371067046</v>
      </c>
      <c r="OE64" s="45">
        <f ca="1"/>
        <v>-53.199931982755658</v>
      </c>
      <c r="OF64" s="45">
        <f ca="1"/>
        <v>-45.295850347638122</v>
      </c>
      <c r="OG64" s="45">
        <f ca="1"/>
        <v>-50.867303862452474</v>
      </c>
      <c r="OH64" s="45">
        <f ca="1"/>
        <v>-52.864322797417628</v>
      </c>
      <c r="OI64" s="45">
        <f ca="1"/>
        <v>-52.914274658679972</v>
      </c>
      <c r="OJ64" s="45">
        <f ca="1"/>
        <v>-51.371358681321141</v>
      </c>
      <c r="OK64" s="45">
        <f ca="1"/>
        <v>-56.614801859617245</v>
      </c>
      <c r="OL64" s="45">
        <f ca="1"/>
        <v>-57.257079908490169</v>
      </c>
      <c r="OM64" s="45">
        <f ca="1"/>
        <v>-63.491722249388715</v>
      </c>
      <c r="ON64" s="45">
        <f ca="1"/>
        <v>-70.600165449023251</v>
      </c>
      <c r="OO64" s="45">
        <f ca="1"/>
        <v>-73.759952812075625</v>
      </c>
      <c r="OP64" s="45">
        <f ca="1"/>
        <v>-81.288443769574144</v>
      </c>
      <c r="OQ64" s="45">
        <f ca="1"/>
        <v>-85.362007405996337</v>
      </c>
      <c r="OR64" s="45">
        <f ca="1"/>
        <v>-88.827435984492297</v>
      </c>
      <c r="OS64" s="45">
        <f ca="1"/>
        <v>-88.202874251127241</v>
      </c>
      <c r="OT64" s="45">
        <f ca="1"/>
        <v>-72.993586395740493</v>
      </c>
      <c r="OU64" s="45">
        <f ca="1"/>
        <v>-72.727652896404237</v>
      </c>
      <c r="OV64" s="45">
        <f ca="1"/>
        <v>-76.020448117613796</v>
      </c>
      <c r="OW64" s="45">
        <f ca="1"/>
        <v>-68.923009383797677</v>
      </c>
      <c r="OX64" s="45">
        <f ca="1"/>
        <v>-70.413808501482009</v>
      </c>
      <c r="OY64" s="45">
        <f ca="1"/>
        <v>-75.461686506509778</v>
      </c>
      <c r="OZ64" s="45">
        <f ca="1"/>
        <v>-79.412929710865058</v>
      </c>
      <c r="PA64" s="45">
        <f ca="1"/>
        <v>-63.320048778653188</v>
      </c>
      <c r="PB64" s="45">
        <f ca="1"/>
        <v>-63.59866174733645</v>
      </c>
      <c r="PC64" s="45">
        <f ca="1"/>
        <v>-60.137741761207565</v>
      </c>
      <c r="PD64" s="45">
        <f ca="1"/>
        <v>-62.270471202254271</v>
      </c>
      <c r="PE64" s="45">
        <f ca="1"/>
        <v>-58.579836977958706</v>
      </c>
      <c r="PF64" s="45">
        <f ca="1"/>
        <v>-53.608948976397528</v>
      </c>
      <c r="PG64" s="45">
        <f ca="1"/>
        <v>-51.956690795421594</v>
      </c>
      <c r="PH64" s="45">
        <f ca="1"/>
        <v>-43.723090389132466</v>
      </c>
      <c r="PI64" s="45">
        <f ca="1"/>
        <v>-26.087871644139284</v>
      </c>
      <c r="PJ64" s="45">
        <f ca="1"/>
        <v>-37.188425852417964</v>
      </c>
      <c r="PK64" s="45">
        <f ca="1"/>
        <v>-40.737188833832761</v>
      </c>
      <c r="PL64" s="45">
        <f ca="1"/>
        <v>-47.773278553843483</v>
      </c>
      <c r="PM64" s="45">
        <f ca="1"/>
        <v>-49.484361255288093</v>
      </c>
      <c r="PN64" s="45">
        <f ca="1"/>
        <v>-62.665571187257768</v>
      </c>
      <c r="PO64" s="45">
        <f ca="1"/>
        <v>-68.051720139384258</v>
      </c>
      <c r="PP64" s="45">
        <f ca="1"/>
        <v>-70.337231802463549</v>
      </c>
      <c r="PQ64" s="45">
        <f ca="1"/>
        <v>-69.265347035050368</v>
      </c>
      <c r="PR64" s="45">
        <f ca="1"/>
        <v>-70.125210149884225</v>
      </c>
      <c r="PS64" s="45">
        <f ca="1"/>
        <v>-68.41898420357704</v>
      </c>
      <c r="PT64" s="45">
        <f ca="1"/>
        <v>-68.382471886158001</v>
      </c>
      <c r="PU64" s="45">
        <f ca="1"/>
        <v>-68.787750503540025</v>
      </c>
      <c r="PV64" s="45">
        <f ca="1"/>
        <v>-67.58993918049336</v>
      </c>
      <c r="PW64" s="45">
        <f ca="1"/>
        <v>-66.589411305189145</v>
      </c>
      <c r="PX64" s="45">
        <f ca="1"/>
        <v>-68.212871117711046</v>
      </c>
      <c r="PY64" s="45">
        <f ca="1"/>
        <v>-66.578544725060425</v>
      </c>
      <c r="PZ64" s="45">
        <f ca="1"/>
        <v>-66.518995702981925</v>
      </c>
      <c r="QA64" s="45">
        <f ca="1"/>
        <v>-68.69038492882251</v>
      </c>
      <c r="QB64" s="45">
        <f ca="1"/>
        <v>-68.460346823692305</v>
      </c>
      <c r="QC64" s="45">
        <f ca="1"/>
        <v>-71.003282959342002</v>
      </c>
      <c r="QD64" s="45">
        <f ca="1"/>
        <v>-68.841143422365178</v>
      </c>
      <c r="QE64" s="45">
        <f ca="1"/>
        <v>-66.364990342020988</v>
      </c>
      <c r="QF64" s="45">
        <f ca="1"/>
        <v>-67.67317333197596</v>
      </c>
      <c r="QG64" s="45">
        <f ca="1"/>
        <v>-67.571864119648936</v>
      </c>
      <c r="QH64" s="45">
        <f ca="1"/>
        <v>-65.667678312182431</v>
      </c>
      <c r="QI64" s="45">
        <f ca="1"/>
        <v>-66.281394942879686</v>
      </c>
      <c r="QJ64" s="45">
        <f ca="1"/>
        <v>-67.492411049485213</v>
      </c>
      <c r="QK64" s="45">
        <f ca="1"/>
        <v>-68.742849517703064</v>
      </c>
      <c r="QL64" s="45">
        <f ca="1"/>
        <v>-69.428319423794747</v>
      </c>
      <c r="QM64" s="45">
        <f ca="1"/>
        <v>-70.191238205194452</v>
      </c>
      <c r="QN64" s="45">
        <f ca="1"/>
        <v>-71.417448323965061</v>
      </c>
      <c r="QO64" s="45">
        <f ca="1"/>
        <v>-70.682906735897063</v>
      </c>
      <c r="QP64" s="45">
        <f ca="1"/>
        <v>-73.175412472486514</v>
      </c>
      <c r="QQ64" s="45">
        <f ca="1"/>
        <v>-76.402194479703908</v>
      </c>
      <c r="QR64" s="45">
        <f ca="1"/>
        <v>-74.702007037878047</v>
      </c>
      <c r="QS64" s="45">
        <f ca="1"/>
        <v>-71.702286902785289</v>
      </c>
      <c r="QT64" s="45">
        <f ca="1"/>
        <v>-73.407924476742721</v>
      </c>
      <c r="QU64" s="45">
        <f ca="1"/>
        <v>-73.092413081288342</v>
      </c>
      <c r="QV64" s="45">
        <f ca="1"/>
        <v>-72.869297602653489</v>
      </c>
      <c r="QW64" s="45">
        <f ca="1"/>
        <v>-71.937976087570192</v>
      </c>
      <c r="QX64" s="45">
        <f ca="1"/>
        <v>-72.718785080313694</v>
      </c>
      <c r="QY64" s="45">
        <f ca="1"/>
        <v>-73.402895269870768</v>
      </c>
      <c r="QZ64" s="45">
        <f ca="1"/>
        <v>-71.311232449412344</v>
      </c>
      <c r="RA64" s="45">
        <f ca="1"/>
        <v>-71.140752695918067</v>
      </c>
      <c r="RB64" s="45">
        <f ca="1"/>
        <v>-72.750312023997296</v>
      </c>
      <c r="RC64" s="45">
        <f ca="1"/>
        <v>-74.8485657773018</v>
      </c>
      <c r="RD64" s="45">
        <f ca="1"/>
        <v>-75.944911651849736</v>
      </c>
      <c r="RE64" s="45">
        <f ca="1"/>
        <v>-77.710722060799625</v>
      </c>
      <c r="RF64" s="45">
        <f ca="1"/>
        <v>-78.60171448671818</v>
      </c>
      <c r="RG64" s="45">
        <f ca="1"/>
        <v>-78.386994066476831</v>
      </c>
      <c r="RH64" s="45">
        <f ca="1"/>
        <v>-82.01916615343093</v>
      </c>
      <c r="RI64" s="45">
        <f ca="1"/>
        <v>-74.813667845129942</v>
      </c>
      <c r="RJ64" s="45">
        <f ca="1"/>
        <v>-73.151538102507573</v>
      </c>
      <c r="RK64" s="45">
        <f ca="1"/>
        <v>-72.562778585314788</v>
      </c>
      <c r="RL64" s="45">
        <f ca="1"/>
        <v>-74.099291863560723</v>
      </c>
      <c r="RM64" s="45">
        <f ca="1"/>
        <v>-77.346902306079869</v>
      </c>
      <c r="RN64" s="45">
        <f ca="1"/>
        <v>-78.459756948113437</v>
      </c>
      <c r="RO64" s="45">
        <f ca="1"/>
        <v>-79.23496120035648</v>
      </c>
      <c r="RP64" s="45">
        <f ca="1"/>
        <v>-78.385015795230856</v>
      </c>
      <c r="RQ64" s="45">
        <f ca="1"/>
        <v>-80.049552998304378</v>
      </c>
      <c r="RR64" s="45">
        <f ca="1"/>
        <v>-79.454294473290446</v>
      </c>
      <c r="RS64" s="45">
        <f ca="1"/>
        <v>-79.902117651224131</v>
      </c>
      <c r="RT64" s="45">
        <f ca="1"/>
        <v>-80.256331224203095</v>
      </c>
      <c r="RU64" s="45">
        <f ca="1"/>
        <v>-78.288124249696736</v>
      </c>
      <c r="RV64" s="45">
        <f ca="1"/>
        <v>-77.533424878120428</v>
      </c>
      <c r="RW64" s="45">
        <f ca="1"/>
        <v>-75.432254253387413</v>
      </c>
      <c r="RX64" s="45">
        <f ca="1"/>
        <v>-74.37713805913927</v>
      </c>
      <c r="RY64" s="45">
        <f ca="1"/>
        <v>-73.813532906413087</v>
      </c>
      <c r="RZ64" s="45">
        <f ca="1"/>
        <v>-73.99037465655806</v>
      </c>
      <c r="SA64" s="45">
        <f ca="1"/>
        <v>-76.137867351531966</v>
      </c>
      <c r="SB64" s="45">
        <f ca="1"/>
        <v>-76.658896258473391</v>
      </c>
      <c r="SC64" s="45">
        <f ca="1"/>
        <v>-76.563749976634966</v>
      </c>
      <c r="SD64" s="45">
        <f ca="1"/>
        <v>-77.047801807761203</v>
      </c>
      <c r="SE64" s="45">
        <f ca="1"/>
        <v>-75.50235989296435</v>
      </c>
      <c r="SF64" s="45">
        <f ca="1"/>
        <v>-75.002977541923514</v>
      </c>
      <c r="SG64" s="45">
        <f ca="1"/>
        <v>-77.426647186875329</v>
      </c>
      <c r="SH64" s="45">
        <f ca="1"/>
        <v>-74.510800856947895</v>
      </c>
      <c r="SI64" s="45">
        <f ca="1"/>
        <v>-72.73395485913754</v>
      </c>
      <c r="SJ64" s="45">
        <f ca="1"/>
        <v>-73.112858725309366</v>
      </c>
      <c r="SK64" s="45">
        <f ca="1"/>
        <v>-75.76681488645076</v>
      </c>
      <c r="SL64" s="45">
        <f ca="1"/>
        <v>-74.656488937735546</v>
      </c>
      <c r="SM64" s="45">
        <f ca="1"/>
        <v>-76.71680090034009</v>
      </c>
      <c r="SN64" s="45">
        <f ca="1"/>
        <v>-76.862713721036911</v>
      </c>
      <c r="SO64" s="45">
        <f ca="1"/>
        <v>-75.452062121391293</v>
      </c>
      <c r="SP64" s="43">
        <f ca="1"/>
        <v>-74.208020403265962</v>
      </c>
      <c r="SQ64" s="43">
        <f ca="1"/>
        <v>-72.634988796114925</v>
      </c>
    </row>
  </sheetData>
  <conditionalFormatting sqref="K60:K64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{A97DE4C8-1E22-45AA-87A6-1773688FB0DA}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7DE4C8-1E22-45AA-87A6-1773688FB0D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K60:K64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27310DF8-C0C9-4549-B74F-F14D380BF990}">
          <x14:formula1>
            <xm:f>bHist!$B:$B</xm:f>
          </x14:formula1>
          <xm:sqref>C6:C7 C16 C26:C27 C42:C43 C39:C40 C49:C50 C59:C64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</vt:i4>
      </vt:variant>
    </vt:vector>
  </HeadingPairs>
  <TitlesOfParts>
    <vt:vector size="19" baseType="lpstr">
      <vt:lpstr>mtrx</vt:lpstr>
      <vt:lpstr>stat</vt:lpstr>
      <vt:lpstr>telefo</vt:lpstr>
      <vt:lpstr>vw</vt:lpstr>
      <vt:lpstr>directH (tkr)</vt:lpstr>
      <vt:lpstr>chart</vt:lpstr>
      <vt:lpstr>issuerTable</vt:lpstr>
      <vt:lpstr>issuerOP</vt:lpstr>
      <vt:lpstr>sectorTable</vt:lpstr>
      <vt:lpstr>sectorOP</vt:lpstr>
      <vt:lpstr>tkrBBG</vt:lpstr>
      <vt:lpstr>bHist</vt:lpstr>
      <vt:lpstr>lists</vt:lpstr>
      <vt:lpstr>issuers</vt:lpstr>
      <vt:lpstr>ws</vt:lpstr>
      <vt:lpstr>maturity</vt:lpstr>
      <vt:lpstr>ex</vt:lpstr>
      <vt:lpstr>bHist</vt:lpstr>
      <vt:lpstr>secWorksheet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darren</dc:creator>
  <cp:keywords/>
  <dc:description/>
  <cp:lastModifiedBy>Darren Lefcoe</cp:lastModifiedBy>
  <cp:revision/>
  <cp:lastPrinted>2020-07-08T16:22:49Z</cp:lastPrinted>
  <dcterms:created xsi:type="dcterms:W3CDTF">2015-06-05T18:17:20Z</dcterms:created>
  <dcterms:modified xsi:type="dcterms:W3CDTF">2020-07-08T17:12:43Z</dcterms:modified>
  <cp:category/>
  <cp:contentStatus/>
</cp:coreProperties>
</file>